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VGCHD002\userprofiles$\HK1MASO\MyPersonalData\Downloads\"/>
    </mc:Choice>
  </mc:AlternateContent>
  <xr:revisionPtr revIDLastSave="0" documentId="13_ncr:1_{10E98B09-AF19-4B09-9151-7D9050AD83EA}" xr6:coauthVersionLast="41" xr6:coauthVersionMax="45" xr10:uidLastSave="{00000000-0000-0000-0000-000000000000}"/>
  <bookViews>
    <workbookView xWindow="-108" yWindow="-108" windowWidth="23256" windowHeight="12576" tabRatio="672" activeTab="4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5" r:id="rId6"/>
    <sheet name="Expected Goals" sheetId="26" r:id="rId7"/>
    <sheet name="Expected Win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Current squad" sheetId="7" r:id="rId16"/>
    <sheet name="Holdet.dk" sheetId="9" r:id="rId17"/>
    <sheet name="Rotowire" sheetId="2" r:id="rId18"/>
    <sheet name="Fivethirtyeight" sheetId="17" r:id="rId19"/>
    <sheet name="Lookup" sheetId="6" r:id="rId20"/>
  </sheets>
  <externalReferences>
    <externalReference r:id="rId21"/>
  </externalReferences>
  <definedNames>
    <definedName name="_xlnm._FilterDatabase" localSheetId="18" hidden="1">Fivethirtyeight!$A$1:$R$379</definedName>
    <definedName name="_xlnm._FilterDatabase" localSheetId="19" hidden="1">Lookup!$G$1:$J$611</definedName>
    <definedName name="_xlnm._FilterDatabase" localSheetId="12" hidden="1">'Master data'!$A$1:$EF$599</definedName>
    <definedName name="_xlnm._FilterDatabase" localSheetId="11" hidden="1">Python!$B$1:$K$1000</definedName>
    <definedName name="_xlnm._FilterDatabase" localSheetId="17" hidden="1">Rotowire!$A$2:$AE$222</definedName>
    <definedName name="_xlnm._FilterDatabase" localSheetId="8" hidden="1">Team!$B$3:$L$23</definedName>
    <definedName name="_xlnm._FilterDatabase" localSheetId="3" hidden="1">'Top 100'!$A$2:$W$102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6" l="1"/>
  <c r="G3" i="16"/>
  <c r="F3" i="16"/>
  <c r="E3" i="16"/>
  <c r="D3" i="16"/>
  <c r="C3" i="16"/>
  <c r="K21" i="24"/>
  <c r="J21" i="24"/>
  <c r="I21" i="24"/>
  <c r="H21" i="24" a="1"/>
  <c r="H21" i="24" s="1"/>
  <c r="G21" i="24"/>
  <c r="F21" i="24"/>
  <c r="E21" i="24"/>
  <c r="D21" i="24"/>
  <c r="C21" i="24"/>
  <c r="B21" i="24"/>
  <c r="K20" i="24"/>
  <c r="J20" i="24"/>
  <c r="I20" i="24"/>
  <c r="G20" i="24"/>
  <c r="F20" i="24"/>
  <c r="E20" i="24"/>
  <c r="D20" i="24"/>
  <c r="C20" i="24"/>
  <c r="B20" i="24"/>
  <c r="H20" i="24" s="1" a="1"/>
  <c r="H20" i="24" s="1"/>
  <c r="K19" i="24"/>
  <c r="J19" i="24"/>
  <c r="I19" i="24"/>
  <c r="G19" i="24"/>
  <c r="F19" i="24"/>
  <c r="E19" i="24"/>
  <c r="D19" i="24"/>
  <c r="C19" i="24"/>
  <c r="B19" i="24"/>
  <c r="H19" i="24" s="1" a="1"/>
  <c r="H19" i="24" s="1"/>
  <c r="K18" i="24"/>
  <c r="J18" i="24"/>
  <c r="I18" i="24"/>
  <c r="G18" i="24"/>
  <c r="F18" i="24"/>
  <c r="E18" i="24"/>
  <c r="D18" i="24"/>
  <c r="C18" i="24"/>
  <c r="B18" i="24"/>
  <c r="H18" i="24" s="1" a="1"/>
  <c r="H18" i="24" s="1"/>
  <c r="K17" i="24"/>
  <c r="J17" i="24"/>
  <c r="I17" i="24"/>
  <c r="G17" i="24"/>
  <c r="F17" i="24"/>
  <c r="E17" i="24"/>
  <c r="D17" i="24"/>
  <c r="C17" i="24"/>
  <c r="B17" i="24"/>
  <c r="H17" i="24" s="1" a="1"/>
  <c r="H17" i="24" s="1"/>
  <c r="K16" i="24"/>
  <c r="J16" i="24"/>
  <c r="I16" i="24"/>
  <c r="G16" i="24"/>
  <c r="F16" i="24"/>
  <c r="E16" i="24"/>
  <c r="D16" i="24"/>
  <c r="C16" i="24"/>
  <c r="B16" i="24"/>
  <c r="H16" i="24" s="1" a="1"/>
  <c r="H16" i="24" s="1"/>
  <c r="K15" i="24"/>
  <c r="J15" i="24"/>
  <c r="I15" i="24"/>
  <c r="G15" i="24"/>
  <c r="F15" i="24"/>
  <c r="E15" i="24"/>
  <c r="D15" i="24"/>
  <c r="C15" i="24"/>
  <c r="B15" i="24"/>
  <c r="H15" i="24" s="1" a="1"/>
  <c r="H15" i="24" s="1"/>
  <c r="K14" i="24"/>
  <c r="J14" i="24"/>
  <c r="I14" i="24"/>
  <c r="H14" i="24" s="1" a="1"/>
  <c r="H14" i="24" s="1"/>
  <c r="G14" i="24"/>
  <c r="F14" i="24"/>
  <c r="E14" i="24"/>
  <c r="D14" i="24"/>
  <c r="C14" i="24"/>
  <c r="B14" i="24"/>
  <c r="K13" i="24"/>
  <c r="J13" i="24"/>
  <c r="I13" i="24"/>
  <c r="H13" i="24" s="1" a="1"/>
  <c r="H13" i="24" s="1"/>
  <c r="G13" i="24"/>
  <c r="F13" i="24"/>
  <c r="E13" i="24"/>
  <c r="D13" i="24"/>
  <c r="C13" i="24"/>
  <c r="B13" i="24"/>
  <c r="K12" i="24"/>
  <c r="J12" i="24"/>
  <c r="I12" i="24"/>
  <c r="H12" i="24" s="1" a="1"/>
  <c r="H12" i="24" s="1"/>
  <c r="G12" i="24"/>
  <c r="F12" i="24"/>
  <c r="E12" i="24"/>
  <c r="D12" i="24"/>
  <c r="C12" i="24"/>
  <c r="B12" i="24"/>
  <c r="K11" i="24"/>
  <c r="J11" i="24"/>
  <c r="I11" i="24"/>
  <c r="H11" i="24" s="1" a="1"/>
  <c r="H11" i="24" s="1"/>
  <c r="G11" i="24"/>
  <c r="F11" i="24"/>
  <c r="E11" i="24"/>
  <c r="D11" i="24"/>
  <c r="C11" i="24"/>
  <c r="B11" i="24"/>
  <c r="K10" i="24"/>
  <c r="J10" i="24"/>
  <c r="I10" i="24"/>
  <c r="G10" i="24"/>
  <c r="F10" i="24"/>
  <c r="E10" i="24"/>
  <c r="D10" i="24"/>
  <c r="C10" i="24"/>
  <c r="B10" i="24"/>
  <c r="H10" i="24" s="1" a="1"/>
  <c r="H10" i="24" s="1"/>
  <c r="K9" i="24"/>
  <c r="J9" i="24"/>
  <c r="I9" i="24"/>
  <c r="H9" i="24" a="1"/>
  <c r="H9" i="24" s="1"/>
  <c r="G9" i="24"/>
  <c r="F9" i="24"/>
  <c r="E9" i="24"/>
  <c r="D9" i="24"/>
  <c r="C9" i="24"/>
  <c r="B9" i="24"/>
  <c r="K8" i="24"/>
  <c r="J8" i="24"/>
  <c r="I8" i="24"/>
  <c r="G8" i="24"/>
  <c r="F8" i="24"/>
  <c r="E8" i="24"/>
  <c r="D8" i="24"/>
  <c r="C8" i="24"/>
  <c r="B8" i="24"/>
  <c r="H8" i="24" s="1" a="1"/>
  <c r="H8" i="24" s="1"/>
  <c r="K7" i="24"/>
  <c r="J7" i="24"/>
  <c r="I7" i="24"/>
  <c r="G7" i="24"/>
  <c r="F7" i="24"/>
  <c r="E7" i="24"/>
  <c r="D7" i="24"/>
  <c r="C7" i="24"/>
  <c r="B7" i="24"/>
  <c r="H7" i="24" s="1" a="1"/>
  <c r="H7" i="24" s="1"/>
  <c r="K6" i="24"/>
  <c r="J6" i="24"/>
  <c r="I6" i="24"/>
  <c r="H6" i="24" s="1" a="1"/>
  <c r="H6" i="24" s="1"/>
  <c r="G6" i="24"/>
  <c r="F6" i="24"/>
  <c r="E6" i="24"/>
  <c r="D6" i="24"/>
  <c r="C6" i="24"/>
  <c r="B6" i="24"/>
  <c r="K5" i="24"/>
  <c r="J5" i="24"/>
  <c r="I5" i="24"/>
  <c r="G5" i="24"/>
  <c r="F5" i="24"/>
  <c r="E5" i="24"/>
  <c r="D5" i="24"/>
  <c r="C5" i="24"/>
  <c r="B5" i="24"/>
  <c r="H5" i="24" s="1" a="1"/>
  <c r="H5" i="24" s="1"/>
  <c r="K4" i="24"/>
  <c r="J4" i="24"/>
  <c r="I4" i="24"/>
  <c r="G4" i="24"/>
  <c r="F4" i="24"/>
  <c r="E4" i="24"/>
  <c r="D4" i="24"/>
  <c r="C4" i="24"/>
  <c r="B4" i="24"/>
  <c r="H4" i="24" s="1" a="1"/>
  <c r="H4" i="24" s="1"/>
  <c r="K3" i="24"/>
  <c r="J3" i="24"/>
  <c r="I3" i="24"/>
  <c r="H3" i="24" s="1" a="1"/>
  <c r="H3" i="24" s="1"/>
  <c r="G3" i="24"/>
  <c r="F3" i="24"/>
  <c r="E3" i="24"/>
  <c r="D3" i="24"/>
  <c r="C3" i="24"/>
  <c r="B3" i="24"/>
  <c r="K2" i="24"/>
  <c r="J2" i="24"/>
  <c r="I2" i="24"/>
  <c r="G2" i="24"/>
  <c r="F2" i="24"/>
  <c r="E2" i="24"/>
  <c r="D2" i="24"/>
  <c r="C2" i="24"/>
  <c r="B2" i="24"/>
  <c r="H2" i="24" s="1" a="1"/>
  <c r="H2" i="24" s="1"/>
  <c r="G1" i="24"/>
  <c r="F1" i="24"/>
  <c r="E1" i="24"/>
  <c r="D1" i="24"/>
  <c r="C1" i="24"/>
  <c r="J21" i="26"/>
  <c r="I21" i="26"/>
  <c r="H21" i="26"/>
  <c r="G21" i="26"/>
  <c r="F21" i="26"/>
  <c r="E21" i="26"/>
  <c r="D21" i="26"/>
  <c r="C21" i="26"/>
  <c r="B21" i="26"/>
  <c r="A21" i="26"/>
  <c r="J20" i="26"/>
  <c r="I20" i="26"/>
  <c r="H20" i="26"/>
  <c r="G20" i="26"/>
  <c r="F20" i="26"/>
  <c r="E20" i="26"/>
  <c r="D20" i="26"/>
  <c r="C20" i="26"/>
  <c r="B20" i="26"/>
  <c r="A20" i="26"/>
  <c r="J19" i="26"/>
  <c r="I19" i="26"/>
  <c r="H19" i="26"/>
  <c r="G19" i="26"/>
  <c r="F19" i="26"/>
  <c r="E19" i="26"/>
  <c r="D19" i="26"/>
  <c r="C19" i="26"/>
  <c r="B19" i="26"/>
  <c r="A19" i="26"/>
  <c r="J18" i="26"/>
  <c r="I18" i="26"/>
  <c r="H18" i="26"/>
  <c r="G18" i="26"/>
  <c r="F18" i="26"/>
  <c r="E18" i="26"/>
  <c r="D18" i="26"/>
  <c r="C18" i="26"/>
  <c r="B18" i="26"/>
  <c r="A18" i="26"/>
  <c r="J17" i="26"/>
  <c r="I17" i="26"/>
  <c r="H17" i="26"/>
  <c r="G17" i="26"/>
  <c r="F17" i="26"/>
  <c r="E17" i="26"/>
  <c r="D17" i="26"/>
  <c r="C17" i="26"/>
  <c r="B17" i="26"/>
  <c r="A17" i="26"/>
  <c r="J16" i="26"/>
  <c r="I16" i="26"/>
  <c r="H16" i="26"/>
  <c r="G16" i="26"/>
  <c r="F16" i="26"/>
  <c r="E16" i="26"/>
  <c r="D16" i="26"/>
  <c r="C16" i="26"/>
  <c r="B16" i="26"/>
  <c r="A16" i="26"/>
  <c r="J15" i="26"/>
  <c r="I15" i="26"/>
  <c r="H15" i="26"/>
  <c r="G15" i="26"/>
  <c r="F15" i="26"/>
  <c r="E15" i="26"/>
  <c r="D15" i="26"/>
  <c r="C15" i="26"/>
  <c r="B15" i="26"/>
  <c r="A15" i="26"/>
  <c r="J14" i="26"/>
  <c r="I14" i="26"/>
  <c r="H14" i="26"/>
  <c r="G14" i="26"/>
  <c r="F14" i="26"/>
  <c r="E14" i="26"/>
  <c r="D14" i="26"/>
  <c r="C14" i="26"/>
  <c r="B14" i="26"/>
  <c r="A14" i="26"/>
  <c r="J13" i="26"/>
  <c r="I13" i="26"/>
  <c r="H13" i="26"/>
  <c r="G13" i="26"/>
  <c r="F13" i="26"/>
  <c r="E13" i="26"/>
  <c r="D13" i="26"/>
  <c r="C13" i="26"/>
  <c r="B13" i="26"/>
  <c r="A13" i="26"/>
  <c r="J12" i="26"/>
  <c r="I12" i="26"/>
  <c r="H12" i="26"/>
  <c r="G12" i="26"/>
  <c r="F12" i="26"/>
  <c r="E12" i="26"/>
  <c r="D12" i="26"/>
  <c r="C12" i="26"/>
  <c r="B12" i="26"/>
  <c r="A12" i="26"/>
  <c r="J11" i="26"/>
  <c r="I11" i="26"/>
  <c r="H11" i="26"/>
  <c r="G11" i="26"/>
  <c r="F11" i="26"/>
  <c r="E11" i="26"/>
  <c r="D11" i="26"/>
  <c r="C11" i="26"/>
  <c r="B11" i="26"/>
  <c r="A11" i="26"/>
  <c r="J10" i="26"/>
  <c r="I10" i="26"/>
  <c r="H10" i="26"/>
  <c r="G10" i="26"/>
  <c r="F10" i="26"/>
  <c r="E10" i="26"/>
  <c r="D10" i="26"/>
  <c r="C10" i="26"/>
  <c r="B10" i="26"/>
  <c r="A10" i="26"/>
  <c r="J9" i="26"/>
  <c r="I9" i="26"/>
  <c r="H9" i="26"/>
  <c r="G9" i="26"/>
  <c r="F9" i="26"/>
  <c r="E9" i="26"/>
  <c r="D9" i="26"/>
  <c r="C9" i="26"/>
  <c r="B9" i="26"/>
  <c r="A9" i="26"/>
  <c r="J8" i="26"/>
  <c r="I8" i="26"/>
  <c r="H8" i="26"/>
  <c r="G8" i="26"/>
  <c r="F8" i="26"/>
  <c r="E8" i="26"/>
  <c r="D8" i="26"/>
  <c r="C8" i="26"/>
  <c r="B8" i="26"/>
  <c r="A8" i="26"/>
  <c r="J7" i="26"/>
  <c r="I7" i="26"/>
  <c r="H7" i="26"/>
  <c r="G7" i="26"/>
  <c r="F7" i="26"/>
  <c r="E7" i="26"/>
  <c r="D7" i="26"/>
  <c r="C7" i="26"/>
  <c r="B7" i="26"/>
  <c r="A7" i="26"/>
  <c r="J6" i="26"/>
  <c r="I6" i="26"/>
  <c r="H6" i="26"/>
  <c r="G6" i="26"/>
  <c r="F6" i="26"/>
  <c r="E6" i="26"/>
  <c r="D6" i="26"/>
  <c r="C6" i="26"/>
  <c r="B6" i="26"/>
  <c r="A6" i="26"/>
  <c r="J5" i="26"/>
  <c r="I5" i="26"/>
  <c r="H5" i="26"/>
  <c r="G5" i="26"/>
  <c r="F5" i="26"/>
  <c r="E5" i="26"/>
  <c r="D5" i="26"/>
  <c r="C5" i="26"/>
  <c r="B5" i="26"/>
  <c r="A5" i="26"/>
  <c r="J4" i="26"/>
  <c r="I4" i="26"/>
  <c r="H4" i="26"/>
  <c r="G4" i="26"/>
  <c r="F4" i="26"/>
  <c r="E4" i="26"/>
  <c r="D4" i="26"/>
  <c r="C4" i="26"/>
  <c r="B4" i="26"/>
  <c r="A4" i="26"/>
  <c r="J3" i="26"/>
  <c r="I3" i="26"/>
  <c r="H3" i="26"/>
  <c r="G3" i="26"/>
  <c r="F3" i="26"/>
  <c r="E3" i="26"/>
  <c r="D3" i="26"/>
  <c r="C3" i="26"/>
  <c r="B3" i="26"/>
  <c r="A3" i="26"/>
  <c r="J2" i="26"/>
  <c r="I2" i="26"/>
  <c r="H2" i="26"/>
  <c r="G2" i="26"/>
  <c r="F2" i="26"/>
  <c r="E2" i="26"/>
  <c r="D2" i="26"/>
  <c r="C2" i="26"/>
  <c r="B2" i="26"/>
  <c r="A2" i="26"/>
  <c r="C1" i="26"/>
  <c r="D1" i="26" s="1"/>
  <c r="E1" i="26" s="1"/>
  <c r="F1" i="26" s="1"/>
  <c r="G1" i="26" s="1"/>
  <c r="J21" i="25"/>
  <c r="I21" i="25"/>
  <c r="H21" i="25"/>
  <c r="G21" i="25"/>
  <c r="F21" i="25"/>
  <c r="E21" i="25"/>
  <c r="D21" i="25"/>
  <c r="C21" i="25"/>
  <c r="B21" i="25"/>
  <c r="A21" i="25"/>
  <c r="J20" i="25"/>
  <c r="I20" i="25"/>
  <c r="H20" i="25"/>
  <c r="G20" i="25"/>
  <c r="F20" i="25"/>
  <c r="E20" i="25"/>
  <c r="D20" i="25"/>
  <c r="C20" i="25"/>
  <c r="B20" i="25"/>
  <c r="A20" i="25"/>
  <c r="J19" i="25"/>
  <c r="I19" i="25"/>
  <c r="H19" i="25"/>
  <c r="G19" i="25"/>
  <c r="F19" i="25"/>
  <c r="E19" i="25"/>
  <c r="D19" i="25"/>
  <c r="C19" i="25"/>
  <c r="B19" i="25"/>
  <c r="A19" i="25"/>
  <c r="J18" i="25"/>
  <c r="I18" i="25"/>
  <c r="H18" i="25"/>
  <c r="G18" i="25"/>
  <c r="F18" i="25"/>
  <c r="E18" i="25"/>
  <c r="D18" i="25"/>
  <c r="C18" i="25"/>
  <c r="B18" i="25"/>
  <c r="A18" i="25"/>
  <c r="J17" i="25"/>
  <c r="I17" i="25"/>
  <c r="H17" i="25"/>
  <c r="G17" i="25"/>
  <c r="F17" i="25"/>
  <c r="E17" i="25"/>
  <c r="D17" i="25"/>
  <c r="C17" i="25"/>
  <c r="B17" i="25"/>
  <c r="A17" i="25"/>
  <c r="J16" i="25"/>
  <c r="I16" i="25"/>
  <c r="H16" i="25"/>
  <c r="G16" i="25"/>
  <c r="F16" i="25"/>
  <c r="E16" i="25"/>
  <c r="D16" i="25"/>
  <c r="C16" i="25"/>
  <c r="B16" i="25"/>
  <c r="A16" i="25"/>
  <c r="J15" i="25"/>
  <c r="I15" i="25"/>
  <c r="H15" i="25"/>
  <c r="G15" i="25"/>
  <c r="F15" i="25"/>
  <c r="E15" i="25"/>
  <c r="D15" i="25"/>
  <c r="C15" i="25"/>
  <c r="B15" i="25"/>
  <c r="A15" i="25"/>
  <c r="J14" i="25"/>
  <c r="I14" i="25"/>
  <c r="H14" i="25"/>
  <c r="G14" i="25"/>
  <c r="F14" i="25"/>
  <c r="E14" i="25"/>
  <c r="D14" i="25"/>
  <c r="C14" i="25"/>
  <c r="B14" i="25"/>
  <c r="A14" i="25"/>
  <c r="J13" i="25"/>
  <c r="I13" i="25"/>
  <c r="H13" i="25"/>
  <c r="G13" i="25"/>
  <c r="F13" i="25"/>
  <c r="E13" i="25"/>
  <c r="D13" i="25"/>
  <c r="C13" i="25"/>
  <c r="B13" i="25"/>
  <c r="A13" i="25"/>
  <c r="J12" i="25"/>
  <c r="I12" i="25"/>
  <c r="H12" i="25"/>
  <c r="G12" i="25"/>
  <c r="F12" i="25"/>
  <c r="E12" i="25"/>
  <c r="D12" i="25"/>
  <c r="C12" i="25"/>
  <c r="B12" i="25"/>
  <c r="A12" i="25"/>
  <c r="J11" i="25"/>
  <c r="I11" i="25"/>
  <c r="H11" i="25"/>
  <c r="G11" i="25"/>
  <c r="F11" i="25"/>
  <c r="E11" i="25"/>
  <c r="D11" i="25"/>
  <c r="C11" i="25"/>
  <c r="B11" i="25"/>
  <c r="A11" i="25"/>
  <c r="J10" i="25"/>
  <c r="I10" i="25"/>
  <c r="H10" i="25"/>
  <c r="G10" i="25"/>
  <c r="F10" i="25"/>
  <c r="E10" i="25"/>
  <c r="D10" i="25"/>
  <c r="C10" i="25"/>
  <c r="B10" i="25"/>
  <c r="A10" i="25"/>
  <c r="J9" i="25"/>
  <c r="I9" i="25"/>
  <c r="H9" i="25"/>
  <c r="G9" i="25"/>
  <c r="F9" i="25"/>
  <c r="E9" i="25"/>
  <c r="D9" i="25"/>
  <c r="C9" i="25"/>
  <c r="B9" i="25"/>
  <c r="A9" i="25"/>
  <c r="J8" i="25"/>
  <c r="I8" i="25"/>
  <c r="H8" i="25"/>
  <c r="G8" i="25"/>
  <c r="F8" i="25"/>
  <c r="E8" i="25"/>
  <c r="D8" i="25"/>
  <c r="C8" i="25"/>
  <c r="B8" i="25"/>
  <c r="A8" i="25"/>
  <c r="J7" i="25"/>
  <c r="I7" i="25"/>
  <c r="H7" i="25"/>
  <c r="G7" i="25"/>
  <c r="F7" i="25"/>
  <c r="E7" i="25"/>
  <c r="D7" i="25"/>
  <c r="C7" i="25"/>
  <c r="B7" i="25"/>
  <c r="A7" i="25"/>
  <c r="J6" i="25"/>
  <c r="I6" i="25"/>
  <c r="H6" i="25"/>
  <c r="G6" i="25"/>
  <c r="F6" i="25"/>
  <c r="E6" i="25"/>
  <c r="D6" i="25"/>
  <c r="C6" i="25"/>
  <c r="B6" i="25"/>
  <c r="A6" i="25"/>
  <c r="J5" i="25"/>
  <c r="I5" i="25"/>
  <c r="H5" i="25"/>
  <c r="G5" i="25"/>
  <c r="F5" i="25"/>
  <c r="E5" i="25"/>
  <c r="D5" i="25"/>
  <c r="C5" i="25"/>
  <c r="B5" i="25"/>
  <c r="A5" i="25"/>
  <c r="J4" i="25"/>
  <c r="I4" i="25"/>
  <c r="H4" i="25"/>
  <c r="G4" i="25"/>
  <c r="F4" i="25"/>
  <c r="E4" i="25"/>
  <c r="D4" i="25"/>
  <c r="C4" i="25"/>
  <c r="B4" i="25"/>
  <c r="A4" i="25"/>
  <c r="J3" i="25"/>
  <c r="I3" i="25"/>
  <c r="H3" i="25"/>
  <c r="G3" i="25"/>
  <c r="F3" i="25"/>
  <c r="E3" i="25"/>
  <c r="D3" i="25"/>
  <c r="C3" i="25"/>
  <c r="B3" i="25"/>
  <c r="A3" i="25"/>
  <c r="J2" i="25"/>
  <c r="I2" i="25"/>
  <c r="H2" i="25"/>
  <c r="G2" i="25"/>
  <c r="F2" i="25"/>
  <c r="E2" i="25"/>
  <c r="D2" i="25"/>
  <c r="C2" i="25"/>
  <c r="B2" i="25"/>
  <c r="A2" i="25"/>
  <c r="E1" i="25"/>
  <c r="F1" i="25" s="1"/>
  <c r="G1" i="25" s="1"/>
  <c r="C1" i="25"/>
  <c r="D1" i="25" s="1"/>
  <c r="Q1000" i="14"/>
  <c r="N1000" i="14"/>
  <c r="M1000" i="14"/>
  <c r="L1000" i="14"/>
  <c r="K1000" i="14"/>
  <c r="J1000" i="14"/>
  <c r="H1000" i="14"/>
  <c r="C1000" i="14"/>
  <c r="B1000" i="14"/>
  <c r="O1000" i="14" s="1"/>
  <c r="Q999" i="14"/>
  <c r="P999" i="14"/>
  <c r="O999" i="14"/>
  <c r="M999" i="14"/>
  <c r="K999" i="14"/>
  <c r="J999" i="14"/>
  <c r="I999" i="14"/>
  <c r="H999" i="14"/>
  <c r="G999" i="14"/>
  <c r="F999" i="14"/>
  <c r="E999" i="14"/>
  <c r="D999" i="14"/>
  <c r="C999" i="14"/>
  <c r="B999" i="14"/>
  <c r="N999" i="14" s="1"/>
  <c r="A999" i="14"/>
  <c r="P998" i="14"/>
  <c r="O998" i="14"/>
  <c r="C998" i="14"/>
  <c r="B998" i="14"/>
  <c r="A998" i="14"/>
  <c r="Q997" i="14"/>
  <c r="M997" i="14"/>
  <c r="H997" i="14"/>
  <c r="G997" i="14"/>
  <c r="F997" i="14"/>
  <c r="E997" i="14"/>
  <c r="D997" i="14"/>
  <c r="C997" i="14"/>
  <c r="B997" i="14"/>
  <c r="O997" i="14" s="1"/>
  <c r="N996" i="14"/>
  <c r="K996" i="14"/>
  <c r="J996" i="14"/>
  <c r="I996" i="14"/>
  <c r="H996" i="14"/>
  <c r="G996" i="14"/>
  <c r="F996" i="14"/>
  <c r="D996" i="14"/>
  <c r="B996" i="14"/>
  <c r="P996" i="14" s="1"/>
  <c r="Q995" i="14"/>
  <c r="N995" i="14"/>
  <c r="M995" i="14"/>
  <c r="L995" i="14"/>
  <c r="K995" i="14"/>
  <c r="I995" i="14"/>
  <c r="G995" i="14"/>
  <c r="F995" i="14"/>
  <c r="E995" i="14"/>
  <c r="D995" i="14"/>
  <c r="C995" i="14"/>
  <c r="B995" i="14"/>
  <c r="O995" i="14" s="1"/>
  <c r="Q994" i="14"/>
  <c r="P994" i="14"/>
  <c r="N994" i="14"/>
  <c r="L994" i="14"/>
  <c r="K994" i="14"/>
  <c r="J994" i="14"/>
  <c r="B994" i="14"/>
  <c r="P993" i="14"/>
  <c r="M993" i="14"/>
  <c r="D993" i="14"/>
  <c r="C993" i="14"/>
  <c r="B993" i="14"/>
  <c r="A993" i="14" s="1"/>
  <c r="E992" i="14"/>
  <c r="B992" i="14"/>
  <c r="Q992" i="14" s="1"/>
  <c r="M991" i="14"/>
  <c r="J991" i="14"/>
  <c r="I991" i="14"/>
  <c r="H991" i="14"/>
  <c r="G991" i="14"/>
  <c r="E991" i="14"/>
  <c r="C991" i="14"/>
  <c r="B991" i="14"/>
  <c r="O991" i="14" s="1"/>
  <c r="P990" i="14"/>
  <c r="J990" i="14"/>
  <c r="H990" i="14"/>
  <c r="G990" i="14"/>
  <c r="F990" i="14"/>
  <c r="B990" i="14"/>
  <c r="M990" i="14" s="1"/>
  <c r="Q989" i="14"/>
  <c r="P989" i="14"/>
  <c r="O989" i="14"/>
  <c r="M989" i="14"/>
  <c r="L989" i="14"/>
  <c r="K989" i="14"/>
  <c r="J989" i="14"/>
  <c r="I989" i="14"/>
  <c r="H989" i="14"/>
  <c r="G989" i="14"/>
  <c r="F989" i="14"/>
  <c r="E989" i="14"/>
  <c r="D989" i="14"/>
  <c r="C989" i="14"/>
  <c r="B989" i="14"/>
  <c r="N989" i="14" s="1"/>
  <c r="A989" i="14"/>
  <c r="Q988" i="14"/>
  <c r="K988" i="14"/>
  <c r="H988" i="14"/>
  <c r="F988" i="14"/>
  <c r="E988" i="14"/>
  <c r="B988" i="14"/>
  <c r="P988" i="14" s="1"/>
  <c r="G987" i="14"/>
  <c r="B987" i="14"/>
  <c r="O987" i="14" s="1"/>
  <c r="O986" i="14"/>
  <c r="N986" i="14"/>
  <c r="M986" i="14"/>
  <c r="L986" i="14"/>
  <c r="K986" i="14"/>
  <c r="J986" i="14"/>
  <c r="F986" i="14"/>
  <c r="B986" i="14"/>
  <c r="A986" i="14"/>
  <c r="Q985" i="14"/>
  <c r="P985" i="14"/>
  <c r="O985" i="14"/>
  <c r="N985" i="14"/>
  <c r="B985" i="14"/>
  <c r="A985" i="14" s="1"/>
  <c r="Q984" i="14"/>
  <c r="M984" i="14"/>
  <c r="K984" i="14"/>
  <c r="J984" i="14"/>
  <c r="I984" i="14"/>
  <c r="H984" i="14"/>
  <c r="G984" i="14"/>
  <c r="F984" i="14"/>
  <c r="E984" i="14"/>
  <c r="D984" i="14"/>
  <c r="B984" i="14"/>
  <c r="N984" i="14" s="1"/>
  <c r="Q983" i="14"/>
  <c r="N983" i="14"/>
  <c r="M983" i="14"/>
  <c r="L983" i="14"/>
  <c r="K983" i="14"/>
  <c r="J983" i="14"/>
  <c r="I983" i="14"/>
  <c r="G983" i="14"/>
  <c r="D983" i="14"/>
  <c r="B983" i="14"/>
  <c r="H983" i="14" s="1"/>
  <c r="A983" i="14"/>
  <c r="Q982" i="14"/>
  <c r="N982" i="14"/>
  <c r="L982" i="14"/>
  <c r="H982" i="14"/>
  <c r="E982" i="14"/>
  <c r="D982" i="14"/>
  <c r="B982" i="14"/>
  <c r="P982" i="14" s="1"/>
  <c r="Q981" i="14"/>
  <c r="P981" i="14"/>
  <c r="L981" i="14"/>
  <c r="I981" i="14"/>
  <c r="H981" i="14"/>
  <c r="G981" i="14"/>
  <c r="E981" i="14"/>
  <c r="D981" i="14"/>
  <c r="C981" i="14"/>
  <c r="B981" i="14"/>
  <c r="F981" i="14" s="1"/>
  <c r="Q980" i="14"/>
  <c r="P980" i="14"/>
  <c r="N980" i="14"/>
  <c r="M980" i="14"/>
  <c r="L980" i="14"/>
  <c r="J980" i="14"/>
  <c r="I980" i="14"/>
  <c r="H980" i="14"/>
  <c r="G980" i="14"/>
  <c r="F980" i="14"/>
  <c r="E980" i="14"/>
  <c r="D980" i="14"/>
  <c r="C980" i="14"/>
  <c r="B980" i="14"/>
  <c r="K980" i="14" s="1"/>
  <c r="A980" i="14"/>
  <c r="L979" i="14"/>
  <c r="G979" i="14"/>
  <c r="B979" i="14"/>
  <c r="A979" i="14" s="1"/>
  <c r="E978" i="14"/>
  <c r="D978" i="14"/>
  <c r="C978" i="14"/>
  <c r="B978" i="14"/>
  <c r="Q978" i="14" s="1"/>
  <c r="Q977" i="14"/>
  <c r="P977" i="14"/>
  <c r="O977" i="14"/>
  <c r="M977" i="14"/>
  <c r="L977" i="14"/>
  <c r="K977" i="14"/>
  <c r="J977" i="14"/>
  <c r="I977" i="14"/>
  <c r="H977" i="14"/>
  <c r="G977" i="14"/>
  <c r="F977" i="14"/>
  <c r="E977" i="14"/>
  <c r="D977" i="14"/>
  <c r="C977" i="14"/>
  <c r="B977" i="14"/>
  <c r="N977" i="14" s="1"/>
  <c r="A977" i="14"/>
  <c r="L976" i="14"/>
  <c r="K976" i="14"/>
  <c r="F976" i="14"/>
  <c r="B976" i="14"/>
  <c r="A976" i="14" s="1"/>
  <c r="Q975" i="14"/>
  <c r="E975" i="14"/>
  <c r="D975" i="14"/>
  <c r="C975" i="14"/>
  <c r="B975" i="14"/>
  <c r="P975" i="14" s="1"/>
  <c r="N974" i="14"/>
  <c r="L974" i="14"/>
  <c r="K974" i="14"/>
  <c r="J974" i="14"/>
  <c r="I974" i="14"/>
  <c r="H974" i="14"/>
  <c r="G974" i="14"/>
  <c r="F974" i="14"/>
  <c r="D974" i="14"/>
  <c r="B974" i="14"/>
  <c r="M974" i="14" s="1"/>
  <c r="A974" i="14"/>
  <c r="O973" i="14"/>
  <c r="N973" i="14"/>
  <c r="L973" i="14"/>
  <c r="B973" i="14"/>
  <c r="M973" i="14" s="1"/>
  <c r="A973" i="14"/>
  <c r="Q972" i="14"/>
  <c r="P972" i="14"/>
  <c r="N972" i="14"/>
  <c r="M972" i="14"/>
  <c r="L972" i="14"/>
  <c r="I972" i="14"/>
  <c r="F972" i="14"/>
  <c r="E972" i="14"/>
  <c r="D972" i="14"/>
  <c r="B972" i="14"/>
  <c r="A972" i="14"/>
  <c r="Q971" i="14"/>
  <c r="P971" i="14"/>
  <c r="N971" i="14"/>
  <c r="M971" i="14"/>
  <c r="K971" i="14"/>
  <c r="J971" i="14"/>
  <c r="I971" i="14"/>
  <c r="G971" i="14"/>
  <c r="F971" i="14"/>
  <c r="E971" i="14"/>
  <c r="D971" i="14"/>
  <c r="C971" i="14"/>
  <c r="B971" i="14"/>
  <c r="H971" i="14" s="1"/>
  <c r="A971" i="14"/>
  <c r="B970" i="14"/>
  <c r="E969" i="14"/>
  <c r="B969" i="14"/>
  <c r="Q968" i="14"/>
  <c r="I968" i="14"/>
  <c r="F968" i="14"/>
  <c r="C968" i="14"/>
  <c r="B968" i="14"/>
  <c r="P968" i="14" s="1"/>
  <c r="O967" i="14"/>
  <c r="M967" i="14"/>
  <c r="L967" i="14"/>
  <c r="J967" i="14"/>
  <c r="G967" i="14"/>
  <c r="B967" i="14"/>
  <c r="K967" i="14" s="1"/>
  <c r="Q966" i="14"/>
  <c r="P966" i="14"/>
  <c r="O966" i="14"/>
  <c r="N966" i="14"/>
  <c r="M966" i="14"/>
  <c r="K966" i="14"/>
  <c r="D966" i="14"/>
  <c r="B966" i="14"/>
  <c r="L966" i="14" s="1"/>
  <c r="A966" i="14"/>
  <c r="Q965" i="14"/>
  <c r="P965" i="14"/>
  <c r="O965" i="14"/>
  <c r="M965" i="14"/>
  <c r="L965" i="14"/>
  <c r="K965" i="14"/>
  <c r="J965" i="14"/>
  <c r="I965" i="14"/>
  <c r="H965" i="14"/>
  <c r="G965" i="14"/>
  <c r="F965" i="14"/>
  <c r="E965" i="14"/>
  <c r="D965" i="14"/>
  <c r="C965" i="14"/>
  <c r="B965" i="14"/>
  <c r="N965" i="14" s="1"/>
  <c r="A965" i="14"/>
  <c r="F964" i="14"/>
  <c r="E964" i="14"/>
  <c r="B964" i="14"/>
  <c r="O964" i="14" s="1"/>
  <c r="P963" i="14"/>
  <c r="O963" i="14"/>
  <c r="N963" i="14"/>
  <c r="M963" i="14"/>
  <c r="J963" i="14"/>
  <c r="I963" i="14"/>
  <c r="G963" i="14"/>
  <c r="F963" i="14"/>
  <c r="D963" i="14"/>
  <c r="C963" i="14"/>
  <c r="B963" i="14"/>
  <c r="K963" i="14" s="1"/>
  <c r="A963" i="14"/>
  <c r="N962" i="14"/>
  <c r="H962" i="14"/>
  <c r="G962" i="14"/>
  <c r="B962" i="14"/>
  <c r="O961" i="14"/>
  <c r="L961" i="14"/>
  <c r="K961" i="14"/>
  <c r="I961" i="14"/>
  <c r="H961" i="14"/>
  <c r="G961" i="14"/>
  <c r="F961" i="14"/>
  <c r="D961" i="14"/>
  <c r="B961" i="14"/>
  <c r="Q961" i="14" s="1"/>
  <c r="P960" i="14"/>
  <c r="M960" i="14"/>
  <c r="L960" i="14"/>
  <c r="K960" i="14"/>
  <c r="J960" i="14"/>
  <c r="I960" i="14"/>
  <c r="H960" i="14"/>
  <c r="E960" i="14"/>
  <c r="B960" i="14"/>
  <c r="A960" i="14" s="1"/>
  <c r="Q959" i="14"/>
  <c r="M959" i="14"/>
  <c r="L959" i="14"/>
  <c r="I959" i="14"/>
  <c r="E959" i="14"/>
  <c r="B959" i="14"/>
  <c r="Q958" i="14"/>
  <c r="P958" i="14"/>
  <c r="N958" i="14"/>
  <c r="L958" i="14"/>
  <c r="J958" i="14"/>
  <c r="I958" i="14"/>
  <c r="H958" i="14"/>
  <c r="G958" i="14"/>
  <c r="F958" i="14"/>
  <c r="E958" i="14"/>
  <c r="D958" i="14"/>
  <c r="C958" i="14"/>
  <c r="B958" i="14"/>
  <c r="K958" i="14" s="1"/>
  <c r="Q957" i="14"/>
  <c r="P957" i="14"/>
  <c r="N957" i="14"/>
  <c r="M957" i="14"/>
  <c r="L957" i="14"/>
  <c r="K957" i="14"/>
  <c r="J957" i="14"/>
  <c r="I957" i="14"/>
  <c r="H957" i="14"/>
  <c r="G957" i="14"/>
  <c r="E957" i="14"/>
  <c r="D957" i="14"/>
  <c r="C957" i="14"/>
  <c r="B957" i="14"/>
  <c r="F957" i="14" s="1"/>
  <c r="A957" i="14"/>
  <c r="Q956" i="14"/>
  <c r="N956" i="14"/>
  <c r="J956" i="14"/>
  <c r="D956" i="14"/>
  <c r="C956" i="14"/>
  <c r="B956" i="14"/>
  <c r="A956" i="14" s="1"/>
  <c r="K955" i="14"/>
  <c r="F955" i="14"/>
  <c r="C955" i="14"/>
  <c r="B955" i="14"/>
  <c r="O955" i="14" s="1"/>
  <c r="P954" i="14"/>
  <c r="L954" i="14"/>
  <c r="H954" i="14"/>
  <c r="G954" i="14"/>
  <c r="F954" i="14"/>
  <c r="E954" i="14"/>
  <c r="C954" i="14"/>
  <c r="B954" i="14"/>
  <c r="O954" i="14" s="1"/>
  <c r="Q953" i="14"/>
  <c r="P953" i="14"/>
  <c r="O953" i="14"/>
  <c r="M953" i="14"/>
  <c r="L953" i="14"/>
  <c r="K953" i="14"/>
  <c r="J953" i="14"/>
  <c r="I953" i="14"/>
  <c r="H953" i="14"/>
  <c r="G953" i="14"/>
  <c r="F953" i="14"/>
  <c r="E953" i="14"/>
  <c r="D953" i="14"/>
  <c r="C953" i="14"/>
  <c r="B953" i="14"/>
  <c r="N953" i="14" s="1"/>
  <c r="A953" i="14"/>
  <c r="O952" i="14"/>
  <c r="N952" i="14"/>
  <c r="M952" i="14"/>
  <c r="L952" i="14"/>
  <c r="K952" i="14"/>
  <c r="I952" i="14"/>
  <c r="H952" i="14"/>
  <c r="F952" i="14"/>
  <c r="D952" i="14"/>
  <c r="B952" i="14"/>
  <c r="E952" i="14" s="1"/>
  <c r="A952" i="14"/>
  <c r="Q951" i="14"/>
  <c r="B951" i="14"/>
  <c r="B950" i="14"/>
  <c r="A950" i="14"/>
  <c r="P949" i="14"/>
  <c r="O949" i="14"/>
  <c r="I949" i="14"/>
  <c r="G949" i="14"/>
  <c r="F949" i="14"/>
  <c r="E949" i="14"/>
  <c r="D949" i="14"/>
  <c r="B949" i="14"/>
  <c r="A949" i="14" s="1"/>
  <c r="P948" i="14"/>
  <c r="N948" i="14"/>
  <c r="M948" i="14"/>
  <c r="K948" i="14"/>
  <c r="J948" i="14"/>
  <c r="I948" i="14"/>
  <c r="H948" i="14"/>
  <c r="G948" i="14"/>
  <c r="F948" i="14"/>
  <c r="E948" i="14"/>
  <c r="D948" i="14"/>
  <c r="B948" i="14"/>
  <c r="A948" i="14"/>
  <c r="O947" i="14"/>
  <c r="N947" i="14"/>
  <c r="M947" i="14"/>
  <c r="L947" i="14"/>
  <c r="K947" i="14"/>
  <c r="J947" i="14"/>
  <c r="I947" i="14"/>
  <c r="G947" i="14"/>
  <c r="F947" i="14"/>
  <c r="D947" i="14"/>
  <c r="B947" i="14"/>
  <c r="A947" i="14"/>
  <c r="Q946" i="14"/>
  <c r="P946" i="14"/>
  <c r="O946" i="14"/>
  <c r="L946" i="14"/>
  <c r="J946" i="14"/>
  <c r="I946" i="14"/>
  <c r="F946" i="14"/>
  <c r="C946" i="14"/>
  <c r="B946" i="14"/>
  <c r="P945" i="14"/>
  <c r="O945" i="14"/>
  <c r="M945" i="14"/>
  <c r="L945" i="14"/>
  <c r="E945" i="14"/>
  <c r="D945" i="14"/>
  <c r="B945" i="14"/>
  <c r="Q945" i="14" s="1"/>
  <c r="A945" i="14"/>
  <c r="Q944" i="14"/>
  <c r="P944" i="14"/>
  <c r="N944" i="14"/>
  <c r="M944" i="14"/>
  <c r="L944" i="14"/>
  <c r="J944" i="14"/>
  <c r="I944" i="14"/>
  <c r="H944" i="14"/>
  <c r="G944" i="14"/>
  <c r="F944" i="14"/>
  <c r="E944" i="14"/>
  <c r="D944" i="14"/>
  <c r="C944" i="14"/>
  <c r="B944" i="14"/>
  <c r="K944" i="14" s="1"/>
  <c r="A944" i="14"/>
  <c r="O943" i="14"/>
  <c r="N943" i="14"/>
  <c r="M943" i="14"/>
  <c r="L943" i="14"/>
  <c r="K943" i="14"/>
  <c r="J943" i="14"/>
  <c r="I943" i="14"/>
  <c r="H943" i="14"/>
  <c r="G943" i="14"/>
  <c r="E943" i="14"/>
  <c r="C943" i="14"/>
  <c r="B943" i="14"/>
  <c r="A943" i="14"/>
  <c r="B942" i="14"/>
  <c r="A942" i="14" s="1"/>
  <c r="Q941" i="14"/>
  <c r="K941" i="14"/>
  <c r="B941" i="14"/>
  <c r="P941" i="14" s="1"/>
  <c r="Q940" i="14"/>
  <c r="P940" i="14"/>
  <c r="N940" i="14"/>
  <c r="M940" i="14"/>
  <c r="H940" i="14"/>
  <c r="D940" i="14"/>
  <c r="C940" i="14"/>
  <c r="B940" i="14"/>
  <c r="A940" i="14"/>
  <c r="B939" i="14"/>
  <c r="O938" i="14"/>
  <c r="N938" i="14"/>
  <c r="K938" i="14"/>
  <c r="F938" i="14"/>
  <c r="B938" i="14"/>
  <c r="P937" i="14"/>
  <c r="M937" i="14"/>
  <c r="G937" i="14"/>
  <c r="F937" i="14"/>
  <c r="E937" i="14"/>
  <c r="D937" i="14"/>
  <c r="B937" i="14"/>
  <c r="Q936" i="14"/>
  <c r="P936" i="14"/>
  <c r="O936" i="14"/>
  <c r="M936" i="14"/>
  <c r="L936" i="14"/>
  <c r="K936" i="14"/>
  <c r="J936" i="14"/>
  <c r="I936" i="14"/>
  <c r="H936" i="14"/>
  <c r="G936" i="14"/>
  <c r="F936" i="14"/>
  <c r="E936" i="14"/>
  <c r="D936" i="14"/>
  <c r="C936" i="14"/>
  <c r="B936" i="14"/>
  <c r="N936" i="14" s="1"/>
  <c r="A936" i="14"/>
  <c r="O935" i="14"/>
  <c r="N935" i="14"/>
  <c r="M935" i="14"/>
  <c r="L935" i="14"/>
  <c r="J935" i="14"/>
  <c r="I935" i="14"/>
  <c r="H935" i="14"/>
  <c r="F935" i="14"/>
  <c r="E935" i="14"/>
  <c r="C935" i="14"/>
  <c r="B935" i="14"/>
  <c r="A935" i="14"/>
  <c r="Q934" i="14"/>
  <c r="P934" i="14"/>
  <c r="O934" i="14"/>
  <c r="M934" i="14"/>
  <c r="K934" i="14"/>
  <c r="J934" i="14"/>
  <c r="I934" i="14"/>
  <c r="D934" i="14"/>
  <c r="B934" i="14"/>
  <c r="A934" i="14" s="1"/>
  <c r="O933" i="14"/>
  <c r="N933" i="14"/>
  <c r="M933" i="14"/>
  <c r="K933" i="14"/>
  <c r="J933" i="14"/>
  <c r="I933" i="14"/>
  <c r="H933" i="14"/>
  <c r="G933" i="14"/>
  <c r="F933" i="14"/>
  <c r="D933" i="14"/>
  <c r="C933" i="14"/>
  <c r="B933" i="14"/>
  <c r="A933" i="14"/>
  <c r="Q932" i="14"/>
  <c r="O932" i="14"/>
  <c r="N932" i="14"/>
  <c r="M932" i="14"/>
  <c r="I932" i="14"/>
  <c r="H932" i="14"/>
  <c r="F932" i="14"/>
  <c r="B932" i="14"/>
  <c r="A932" i="14" s="1"/>
  <c r="Q931" i="14"/>
  <c r="P931" i="14"/>
  <c r="L931" i="14"/>
  <c r="K931" i="14"/>
  <c r="J931" i="14"/>
  <c r="I931" i="14"/>
  <c r="F931" i="14"/>
  <c r="D931" i="14"/>
  <c r="B931" i="14"/>
  <c r="A931" i="14"/>
  <c r="Q930" i="14"/>
  <c r="O930" i="14"/>
  <c r="N930" i="14"/>
  <c r="M930" i="14"/>
  <c r="L930" i="14"/>
  <c r="I930" i="14"/>
  <c r="G930" i="14"/>
  <c r="F930" i="14"/>
  <c r="E930" i="14"/>
  <c r="D930" i="14"/>
  <c r="C930" i="14"/>
  <c r="B930" i="14"/>
  <c r="A930" i="14"/>
  <c r="Q929" i="14"/>
  <c r="P929" i="14"/>
  <c r="N929" i="14"/>
  <c r="L929" i="14"/>
  <c r="K929" i="14"/>
  <c r="J929" i="14"/>
  <c r="I929" i="14"/>
  <c r="H929" i="14"/>
  <c r="G929" i="14"/>
  <c r="F929" i="14"/>
  <c r="E929" i="14"/>
  <c r="D929" i="14"/>
  <c r="C929" i="14"/>
  <c r="B929" i="14"/>
  <c r="Q928" i="14"/>
  <c r="O928" i="14"/>
  <c r="N928" i="14"/>
  <c r="M928" i="14"/>
  <c r="L928" i="14"/>
  <c r="K928" i="14"/>
  <c r="J928" i="14"/>
  <c r="I928" i="14"/>
  <c r="H928" i="14"/>
  <c r="G928" i="14"/>
  <c r="D928" i="14"/>
  <c r="C928" i="14"/>
  <c r="B928" i="14"/>
  <c r="A928" i="14"/>
  <c r="Q927" i="14"/>
  <c r="P927" i="14"/>
  <c r="G927" i="14"/>
  <c r="E927" i="14"/>
  <c r="C927" i="14"/>
  <c r="B927" i="14"/>
  <c r="A927" i="14"/>
  <c r="Q926" i="14"/>
  <c r="N926" i="14"/>
  <c r="M926" i="14"/>
  <c r="L926" i="14"/>
  <c r="K926" i="14"/>
  <c r="I926" i="14"/>
  <c r="H926" i="14"/>
  <c r="G926" i="14"/>
  <c r="F926" i="14"/>
  <c r="E926" i="14"/>
  <c r="D926" i="14"/>
  <c r="B926" i="14"/>
  <c r="A926" i="14"/>
  <c r="P925" i="14"/>
  <c r="M925" i="14"/>
  <c r="K925" i="14"/>
  <c r="J925" i="14"/>
  <c r="I925" i="14"/>
  <c r="G925" i="14"/>
  <c r="E925" i="14"/>
  <c r="D925" i="14"/>
  <c r="C925" i="14"/>
  <c r="B925" i="14"/>
  <c r="O925" i="14" s="1"/>
  <c r="L924" i="14"/>
  <c r="K924" i="14"/>
  <c r="I924" i="14"/>
  <c r="H924" i="14"/>
  <c r="G924" i="14"/>
  <c r="F924" i="14"/>
  <c r="B924" i="14"/>
  <c r="Q924" i="14" s="1"/>
  <c r="P923" i="14"/>
  <c r="O923" i="14"/>
  <c r="M923" i="14"/>
  <c r="L923" i="14"/>
  <c r="K923" i="14"/>
  <c r="J923" i="14"/>
  <c r="H923" i="14"/>
  <c r="G923" i="14"/>
  <c r="E923" i="14"/>
  <c r="D923" i="14"/>
  <c r="C923" i="14"/>
  <c r="B923" i="14"/>
  <c r="O922" i="14"/>
  <c r="N922" i="14"/>
  <c r="L922" i="14"/>
  <c r="J922" i="14"/>
  <c r="I922" i="14"/>
  <c r="H922" i="14"/>
  <c r="G922" i="14"/>
  <c r="D922" i="14"/>
  <c r="B922" i="14"/>
  <c r="P922" i="14" s="1"/>
  <c r="O921" i="14"/>
  <c r="N921" i="14"/>
  <c r="M921" i="14"/>
  <c r="L921" i="14"/>
  <c r="K921" i="14"/>
  <c r="J921" i="14"/>
  <c r="H921" i="14"/>
  <c r="F921" i="14"/>
  <c r="B921" i="14"/>
  <c r="A921" i="14" s="1"/>
  <c r="Q920" i="14"/>
  <c r="P920" i="14"/>
  <c r="O920" i="14"/>
  <c r="N920" i="14"/>
  <c r="L920" i="14"/>
  <c r="J920" i="14"/>
  <c r="B920" i="14"/>
  <c r="A920" i="14" s="1"/>
  <c r="Q919" i="14"/>
  <c r="P919" i="14"/>
  <c r="O919" i="14"/>
  <c r="M919" i="14"/>
  <c r="L919" i="14"/>
  <c r="K919" i="14"/>
  <c r="J919" i="14"/>
  <c r="I919" i="14"/>
  <c r="H919" i="14"/>
  <c r="G919" i="14"/>
  <c r="F919" i="14"/>
  <c r="E919" i="14"/>
  <c r="D919" i="14"/>
  <c r="C919" i="14"/>
  <c r="B919" i="14"/>
  <c r="N919" i="14" s="1"/>
  <c r="A919" i="14"/>
  <c r="Q918" i="14"/>
  <c r="N918" i="14"/>
  <c r="J918" i="14"/>
  <c r="I918" i="14"/>
  <c r="H918" i="14"/>
  <c r="E918" i="14"/>
  <c r="D918" i="14"/>
  <c r="B918" i="14"/>
  <c r="Q917" i="14"/>
  <c r="O917" i="14"/>
  <c r="N917" i="14"/>
  <c r="M917" i="14"/>
  <c r="K917" i="14"/>
  <c r="J917" i="14"/>
  <c r="I917" i="14"/>
  <c r="H917" i="14"/>
  <c r="F917" i="14"/>
  <c r="E917" i="14"/>
  <c r="D917" i="14"/>
  <c r="C917" i="14"/>
  <c r="B917" i="14"/>
  <c r="A917" i="14"/>
  <c r="O916" i="14"/>
  <c r="N916" i="14"/>
  <c r="M916" i="14"/>
  <c r="L916" i="14"/>
  <c r="J916" i="14"/>
  <c r="I916" i="14"/>
  <c r="H916" i="14"/>
  <c r="F916" i="14"/>
  <c r="C916" i="14"/>
  <c r="B916" i="14"/>
  <c r="A916" i="14"/>
  <c r="Q915" i="14"/>
  <c r="P915" i="14"/>
  <c r="N915" i="14"/>
  <c r="M915" i="14"/>
  <c r="L915" i="14"/>
  <c r="K915" i="14"/>
  <c r="I915" i="14"/>
  <c r="H915" i="14"/>
  <c r="G915" i="14"/>
  <c r="F915" i="14"/>
  <c r="E915" i="14"/>
  <c r="D915" i="14"/>
  <c r="C915" i="14"/>
  <c r="B915" i="14"/>
  <c r="J915" i="14" s="1"/>
  <c r="A915" i="14"/>
  <c r="Q914" i="14"/>
  <c r="P914" i="14"/>
  <c r="B914" i="14"/>
  <c r="A914" i="14"/>
  <c r="Q913" i="14"/>
  <c r="O913" i="14"/>
  <c r="M913" i="14"/>
  <c r="L913" i="14"/>
  <c r="K913" i="14"/>
  <c r="I913" i="14"/>
  <c r="G913" i="14"/>
  <c r="F913" i="14"/>
  <c r="E913" i="14"/>
  <c r="D913" i="14"/>
  <c r="C913" i="14"/>
  <c r="B913" i="14"/>
  <c r="N913" i="14" s="1"/>
  <c r="A913" i="14"/>
  <c r="P912" i="14"/>
  <c r="L912" i="14"/>
  <c r="B912" i="14"/>
  <c r="O911" i="14"/>
  <c r="N911" i="14"/>
  <c r="M911" i="14"/>
  <c r="L911" i="14"/>
  <c r="K911" i="14"/>
  <c r="J911" i="14"/>
  <c r="I911" i="14"/>
  <c r="G911" i="14"/>
  <c r="C911" i="14"/>
  <c r="B911" i="14"/>
  <c r="A911" i="14"/>
  <c r="Q910" i="14"/>
  <c r="P910" i="14"/>
  <c r="O910" i="14"/>
  <c r="N910" i="14"/>
  <c r="M910" i="14"/>
  <c r="L910" i="14"/>
  <c r="I910" i="14"/>
  <c r="F910" i="14"/>
  <c r="D910" i="14"/>
  <c r="C910" i="14"/>
  <c r="B910" i="14"/>
  <c r="A910" i="14"/>
  <c r="Q909" i="14"/>
  <c r="O909" i="14"/>
  <c r="N909" i="14"/>
  <c r="K909" i="14"/>
  <c r="I909" i="14"/>
  <c r="G909" i="14"/>
  <c r="F909" i="14"/>
  <c r="E909" i="14"/>
  <c r="C909" i="14"/>
  <c r="B909" i="14"/>
  <c r="A909" i="14" s="1"/>
  <c r="Q908" i="14"/>
  <c r="N908" i="14"/>
  <c r="L908" i="14"/>
  <c r="J908" i="14"/>
  <c r="H908" i="14"/>
  <c r="G908" i="14"/>
  <c r="F908" i="14"/>
  <c r="E908" i="14"/>
  <c r="B908" i="14"/>
  <c r="Q907" i="14"/>
  <c r="P907" i="14"/>
  <c r="O907" i="14"/>
  <c r="M907" i="14"/>
  <c r="L907" i="14"/>
  <c r="K907" i="14"/>
  <c r="J907" i="14"/>
  <c r="I907" i="14"/>
  <c r="H907" i="14"/>
  <c r="G907" i="14"/>
  <c r="F907" i="14"/>
  <c r="E907" i="14"/>
  <c r="D907" i="14"/>
  <c r="C907" i="14"/>
  <c r="B907" i="14"/>
  <c r="N907" i="14" s="1"/>
  <c r="A907" i="14"/>
  <c r="Q906" i="14"/>
  <c r="P906" i="14"/>
  <c r="O906" i="14"/>
  <c r="N906" i="14"/>
  <c r="B906" i="14"/>
  <c r="A906" i="14" s="1"/>
  <c r="Q905" i="14"/>
  <c r="O905" i="14"/>
  <c r="N905" i="14"/>
  <c r="M905" i="14"/>
  <c r="J905" i="14"/>
  <c r="H905" i="14"/>
  <c r="F905" i="14"/>
  <c r="E905" i="14"/>
  <c r="D905" i="14"/>
  <c r="B905" i="14"/>
  <c r="A905" i="14"/>
  <c r="P904" i="14"/>
  <c r="O904" i="14"/>
  <c r="M904" i="14"/>
  <c r="K904" i="14"/>
  <c r="I904" i="14"/>
  <c r="H904" i="14"/>
  <c r="F904" i="14"/>
  <c r="E904" i="14"/>
  <c r="D904" i="14"/>
  <c r="C904" i="14"/>
  <c r="B904" i="14"/>
  <c r="Q903" i="14"/>
  <c r="O903" i="14"/>
  <c r="M903" i="14"/>
  <c r="K903" i="14"/>
  <c r="J903" i="14"/>
  <c r="I903" i="14"/>
  <c r="H903" i="14"/>
  <c r="G903" i="14"/>
  <c r="F903" i="14"/>
  <c r="D903" i="14"/>
  <c r="B903" i="14"/>
  <c r="O902" i="14"/>
  <c r="N902" i="14"/>
  <c r="M902" i="14"/>
  <c r="L902" i="14"/>
  <c r="K902" i="14"/>
  <c r="J902" i="14"/>
  <c r="H902" i="14"/>
  <c r="F902" i="14"/>
  <c r="B902" i="14"/>
  <c r="A902" i="14" s="1"/>
  <c r="P901" i="14"/>
  <c r="O901" i="14"/>
  <c r="N901" i="14"/>
  <c r="L901" i="14"/>
  <c r="I901" i="14"/>
  <c r="G901" i="14"/>
  <c r="F901" i="14"/>
  <c r="E901" i="14"/>
  <c r="D901" i="14"/>
  <c r="C901" i="14"/>
  <c r="B901" i="14"/>
  <c r="Q901" i="14" s="1"/>
  <c r="P900" i="14"/>
  <c r="M900" i="14"/>
  <c r="K900" i="14"/>
  <c r="J900" i="14"/>
  <c r="I900" i="14"/>
  <c r="H900" i="14"/>
  <c r="G900" i="14"/>
  <c r="F900" i="14"/>
  <c r="B900" i="14"/>
  <c r="N899" i="14"/>
  <c r="M899" i="14"/>
  <c r="L899" i="14"/>
  <c r="K899" i="14"/>
  <c r="J899" i="14"/>
  <c r="I899" i="14"/>
  <c r="F899" i="14"/>
  <c r="D899" i="14"/>
  <c r="B899" i="14"/>
  <c r="Q899" i="14" s="1"/>
  <c r="A899" i="14"/>
  <c r="O898" i="14"/>
  <c r="N898" i="14"/>
  <c r="L898" i="14"/>
  <c r="J898" i="14"/>
  <c r="H898" i="14"/>
  <c r="F898" i="14"/>
  <c r="E898" i="14"/>
  <c r="D898" i="14"/>
  <c r="B898" i="14"/>
  <c r="Q898" i="14" s="1"/>
  <c r="Q897" i="14"/>
  <c r="P897" i="14"/>
  <c r="N897" i="14"/>
  <c r="M897" i="14"/>
  <c r="L897" i="14"/>
  <c r="K897" i="14"/>
  <c r="J897" i="14"/>
  <c r="I897" i="14"/>
  <c r="H897" i="14"/>
  <c r="G897" i="14"/>
  <c r="E897" i="14"/>
  <c r="D897" i="14"/>
  <c r="C897" i="14"/>
  <c r="B897" i="14"/>
  <c r="F897" i="14" s="1"/>
  <c r="A897" i="14"/>
  <c r="P896" i="14"/>
  <c r="O896" i="14"/>
  <c r="B896" i="14"/>
  <c r="N896" i="14" s="1"/>
  <c r="A896" i="14"/>
  <c r="Q895" i="14"/>
  <c r="O895" i="14"/>
  <c r="N895" i="14"/>
  <c r="M895" i="14"/>
  <c r="L895" i="14"/>
  <c r="C895" i="14"/>
  <c r="B895" i="14"/>
  <c r="A895" i="14" s="1"/>
  <c r="D894" i="14"/>
  <c r="C894" i="14"/>
  <c r="B894" i="14"/>
  <c r="Q894" i="14" s="1"/>
  <c r="Q893" i="14"/>
  <c r="P893" i="14"/>
  <c r="O893" i="14"/>
  <c r="M893" i="14"/>
  <c r="L893" i="14"/>
  <c r="K893" i="14"/>
  <c r="J893" i="14"/>
  <c r="I893" i="14"/>
  <c r="H893" i="14"/>
  <c r="G893" i="14"/>
  <c r="F893" i="14"/>
  <c r="E893" i="14"/>
  <c r="D893" i="14"/>
  <c r="C893" i="14"/>
  <c r="B893" i="14"/>
  <c r="N893" i="14" s="1"/>
  <c r="A893" i="14"/>
  <c r="P892" i="14"/>
  <c r="O892" i="14"/>
  <c r="M892" i="14"/>
  <c r="L892" i="14"/>
  <c r="K892" i="14"/>
  <c r="I892" i="14"/>
  <c r="F892" i="14"/>
  <c r="E892" i="14"/>
  <c r="D892" i="14"/>
  <c r="C892" i="14"/>
  <c r="B892" i="14"/>
  <c r="N892" i="14" s="1"/>
  <c r="A892" i="14"/>
  <c r="O891" i="14"/>
  <c r="M891" i="14"/>
  <c r="J891" i="14"/>
  <c r="I891" i="14"/>
  <c r="H891" i="14"/>
  <c r="G891" i="14"/>
  <c r="F891" i="14"/>
  <c r="E891" i="14"/>
  <c r="B891" i="14"/>
  <c r="P891" i="14" s="1"/>
  <c r="P890" i="14"/>
  <c r="N890" i="14"/>
  <c r="M890" i="14"/>
  <c r="L890" i="14"/>
  <c r="K890" i="14"/>
  <c r="J890" i="14"/>
  <c r="I890" i="14"/>
  <c r="H890" i="14"/>
  <c r="G890" i="14"/>
  <c r="F890" i="14"/>
  <c r="C890" i="14"/>
  <c r="B890" i="14"/>
  <c r="A890" i="14"/>
  <c r="I889" i="14"/>
  <c r="B889" i="14"/>
  <c r="A889" i="14" s="1"/>
  <c r="Q888" i="14"/>
  <c r="N888" i="14"/>
  <c r="B888" i="14"/>
  <c r="P888" i="14" s="1"/>
  <c r="A888" i="14"/>
  <c r="Q887" i="14"/>
  <c r="O887" i="14"/>
  <c r="M887" i="14"/>
  <c r="L887" i="14"/>
  <c r="K887" i="14"/>
  <c r="E887" i="14"/>
  <c r="D887" i="14"/>
  <c r="B887" i="14"/>
  <c r="O886" i="14"/>
  <c r="N886" i="14"/>
  <c r="L886" i="14"/>
  <c r="F886" i="14"/>
  <c r="D886" i="14"/>
  <c r="C886" i="14"/>
  <c r="B886" i="14"/>
  <c r="C885" i="14"/>
  <c r="B885" i="14"/>
  <c r="A885" i="14" s="1"/>
  <c r="Q884" i="14"/>
  <c r="P884" i="14"/>
  <c r="N884" i="14"/>
  <c r="M884" i="14"/>
  <c r="L884" i="14"/>
  <c r="J884" i="14"/>
  <c r="I884" i="14"/>
  <c r="H884" i="14"/>
  <c r="G884" i="14"/>
  <c r="F884" i="14"/>
  <c r="E884" i="14"/>
  <c r="D884" i="14"/>
  <c r="C884" i="14"/>
  <c r="B884" i="14"/>
  <c r="K884" i="14" s="1"/>
  <c r="A884" i="14"/>
  <c r="O883" i="14"/>
  <c r="M883" i="14"/>
  <c r="L883" i="14"/>
  <c r="K883" i="14"/>
  <c r="J883" i="14"/>
  <c r="I883" i="14"/>
  <c r="H883" i="14"/>
  <c r="G883" i="14"/>
  <c r="E883" i="14"/>
  <c r="B883" i="14"/>
  <c r="N883" i="14" s="1"/>
  <c r="A883" i="14"/>
  <c r="G882" i="14"/>
  <c r="B882" i="14"/>
  <c r="A882" i="14" s="1"/>
  <c r="Q881" i="14"/>
  <c r="P881" i="14"/>
  <c r="O881" i="14"/>
  <c r="M881" i="14"/>
  <c r="L881" i="14"/>
  <c r="K881" i="14"/>
  <c r="J881" i="14"/>
  <c r="I881" i="14"/>
  <c r="H881" i="14"/>
  <c r="G881" i="14"/>
  <c r="F881" i="14"/>
  <c r="E881" i="14"/>
  <c r="D881" i="14"/>
  <c r="C881" i="14"/>
  <c r="B881" i="14"/>
  <c r="N881" i="14" s="1"/>
  <c r="A881" i="14"/>
  <c r="J880" i="14"/>
  <c r="H880" i="14"/>
  <c r="F880" i="14"/>
  <c r="C880" i="14"/>
  <c r="B880" i="14"/>
  <c r="Q880" i="14" s="1"/>
  <c r="N879" i="14"/>
  <c r="M879" i="14"/>
  <c r="K879" i="14"/>
  <c r="J879" i="14"/>
  <c r="H879" i="14"/>
  <c r="G879" i="14"/>
  <c r="F879" i="14"/>
  <c r="E879" i="14"/>
  <c r="B879" i="14"/>
  <c r="O879" i="14" s="1"/>
  <c r="Q878" i="14"/>
  <c r="P878" i="14"/>
  <c r="O878" i="14"/>
  <c r="M878" i="14"/>
  <c r="L878" i="14"/>
  <c r="K878" i="14"/>
  <c r="J878" i="14"/>
  <c r="I878" i="14"/>
  <c r="H878" i="14"/>
  <c r="G878" i="14"/>
  <c r="F878" i="14"/>
  <c r="E878" i="14"/>
  <c r="D878" i="14"/>
  <c r="C878" i="14"/>
  <c r="B878" i="14"/>
  <c r="N878" i="14" s="1"/>
  <c r="A878" i="14"/>
  <c r="F877" i="14"/>
  <c r="E877" i="14"/>
  <c r="C877" i="14"/>
  <c r="B877" i="14"/>
  <c r="Q877" i="14" s="1"/>
  <c r="A877" i="14"/>
  <c r="M876" i="14"/>
  <c r="K876" i="14"/>
  <c r="J876" i="14"/>
  <c r="I876" i="14"/>
  <c r="H876" i="14"/>
  <c r="G876" i="14"/>
  <c r="F876" i="14"/>
  <c r="E876" i="14"/>
  <c r="B876" i="14"/>
  <c r="L876" i="14" s="1"/>
  <c r="P875" i="14"/>
  <c r="B875" i="14"/>
  <c r="A875" i="14" s="1"/>
  <c r="P874" i="14"/>
  <c r="B874" i="14"/>
  <c r="A874" i="14" s="1"/>
  <c r="Q873" i="14"/>
  <c r="N873" i="14"/>
  <c r="M873" i="14"/>
  <c r="K873" i="14"/>
  <c r="J873" i="14"/>
  <c r="I873" i="14"/>
  <c r="H873" i="14"/>
  <c r="G873" i="14"/>
  <c r="F873" i="14"/>
  <c r="E873" i="14"/>
  <c r="D873" i="14"/>
  <c r="B873" i="14"/>
  <c r="L873" i="14" s="1"/>
  <c r="A873" i="14"/>
  <c r="Q872" i="14"/>
  <c r="N872" i="14"/>
  <c r="D872" i="14"/>
  <c r="B872" i="14"/>
  <c r="A872" i="14" s="1"/>
  <c r="Q871" i="14"/>
  <c r="P871" i="14"/>
  <c r="O871" i="14"/>
  <c r="F871" i="14"/>
  <c r="D871" i="14"/>
  <c r="C871" i="14"/>
  <c r="B871" i="14"/>
  <c r="N871" i="14" s="1"/>
  <c r="Q870" i="14"/>
  <c r="P870" i="14"/>
  <c r="O870" i="14"/>
  <c r="G870" i="14"/>
  <c r="D870" i="14"/>
  <c r="C870" i="14"/>
  <c r="B870" i="14"/>
  <c r="L870" i="14" s="1"/>
  <c r="Q869" i="14"/>
  <c r="P869" i="14"/>
  <c r="N869" i="14"/>
  <c r="M869" i="14"/>
  <c r="L869" i="14"/>
  <c r="J869" i="14"/>
  <c r="I869" i="14"/>
  <c r="H869" i="14"/>
  <c r="G869" i="14"/>
  <c r="F869" i="14"/>
  <c r="E869" i="14"/>
  <c r="D869" i="14"/>
  <c r="C869" i="14"/>
  <c r="B869" i="14"/>
  <c r="K869" i="14" s="1"/>
  <c r="A869" i="14"/>
  <c r="C868" i="14"/>
  <c r="B868" i="14"/>
  <c r="Q868" i="14" s="1"/>
  <c r="A868" i="14"/>
  <c r="D867" i="14"/>
  <c r="B867" i="14"/>
  <c r="Q866" i="14"/>
  <c r="P866" i="14"/>
  <c r="O866" i="14"/>
  <c r="M866" i="14"/>
  <c r="L866" i="14"/>
  <c r="K866" i="14"/>
  <c r="J866" i="14"/>
  <c r="I866" i="14"/>
  <c r="H866" i="14"/>
  <c r="G866" i="14"/>
  <c r="F866" i="14"/>
  <c r="E866" i="14"/>
  <c r="D866" i="14"/>
  <c r="C866" i="14"/>
  <c r="B866" i="14"/>
  <c r="N866" i="14" s="1"/>
  <c r="A866" i="14"/>
  <c r="P865" i="14"/>
  <c r="O865" i="14"/>
  <c r="M865" i="14"/>
  <c r="L865" i="14"/>
  <c r="K865" i="14"/>
  <c r="D865" i="14"/>
  <c r="C865" i="14"/>
  <c r="B865" i="14"/>
  <c r="N865" i="14" s="1"/>
  <c r="A865" i="14"/>
  <c r="O864" i="14"/>
  <c r="N864" i="14"/>
  <c r="K864" i="14"/>
  <c r="C864" i="14"/>
  <c r="B864" i="14"/>
  <c r="P864" i="14" s="1"/>
  <c r="O863" i="14"/>
  <c r="N863" i="14"/>
  <c r="L863" i="14"/>
  <c r="D863" i="14"/>
  <c r="B863" i="14"/>
  <c r="A863" i="14" s="1"/>
  <c r="P862" i="14"/>
  <c r="O862" i="14"/>
  <c r="N862" i="14"/>
  <c r="I862" i="14"/>
  <c r="H862" i="14"/>
  <c r="F862" i="14"/>
  <c r="E862" i="14"/>
  <c r="C862" i="14"/>
  <c r="B862" i="14"/>
  <c r="M862" i="14" s="1"/>
  <c r="A862" i="14"/>
  <c r="B861" i="14"/>
  <c r="A861" i="14" s="1"/>
  <c r="Q860" i="14"/>
  <c r="P860" i="14"/>
  <c r="N860" i="14"/>
  <c r="M860" i="14"/>
  <c r="K860" i="14"/>
  <c r="J860" i="14"/>
  <c r="I860" i="14"/>
  <c r="G860" i="14"/>
  <c r="F860" i="14"/>
  <c r="E860" i="14"/>
  <c r="D860" i="14"/>
  <c r="C860" i="14"/>
  <c r="B860" i="14"/>
  <c r="H860" i="14" s="1"/>
  <c r="A860" i="14"/>
  <c r="N859" i="14"/>
  <c r="L859" i="14"/>
  <c r="K859" i="14"/>
  <c r="J859" i="14"/>
  <c r="I859" i="14"/>
  <c r="H859" i="14"/>
  <c r="G859" i="14"/>
  <c r="E859" i="14"/>
  <c r="D859" i="14"/>
  <c r="B859" i="14"/>
  <c r="Q859" i="14" s="1"/>
  <c r="P858" i="14"/>
  <c r="O858" i="14"/>
  <c r="N858" i="14"/>
  <c r="M858" i="14"/>
  <c r="L858" i="14"/>
  <c r="K858" i="14"/>
  <c r="I858" i="14"/>
  <c r="H858" i="14"/>
  <c r="E858" i="14"/>
  <c r="D858" i="14"/>
  <c r="C858" i="14"/>
  <c r="B858" i="14"/>
  <c r="A858" i="14"/>
  <c r="M857" i="14"/>
  <c r="L857" i="14"/>
  <c r="H857" i="14"/>
  <c r="G857" i="14"/>
  <c r="F857" i="14"/>
  <c r="B857" i="14"/>
  <c r="P857" i="14" s="1"/>
  <c r="Q856" i="14"/>
  <c r="O856" i="14"/>
  <c r="M856" i="14"/>
  <c r="L856" i="14"/>
  <c r="K856" i="14"/>
  <c r="J856" i="14"/>
  <c r="I856" i="14"/>
  <c r="H856" i="14"/>
  <c r="G856" i="14"/>
  <c r="F856" i="14"/>
  <c r="E856" i="14"/>
  <c r="D856" i="14"/>
  <c r="C856" i="14"/>
  <c r="B856" i="14"/>
  <c r="P856" i="14" s="1"/>
  <c r="A856" i="14"/>
  <c r="Q855" i="14"/>
  <c r="O855" i="14"/>
  <c r="N855" i="14"/>
  <c r="M855" i="14"/>
  <c r="H855" i="14"/>
  <c r="F855" i="14"/>
  <c r="E855" i="14"/>
  <c r="D855" i="14"/>
  <c r="C855" i="14"/>
  <c r="B855" i="14"/>
  <c r="L855" i="14" s="1"/>
  <c r="A855" i="14"/>
  <c r="Q854" i="14"/>
  <c r="P854" i="14"/>
  <c r="J854" i="14"/>
  <c r="I854" i="14"/>
  <c r="G854" i="14"/>
  <c r="F854" i="14"/>
  <c r="D854" i="14"/>
  <c r="B854" i="14"/>
  <c r="A854" i="14"/>
  <c r="M853" i="14"/>
  <c r="L853" i="14"/>
  <c r="K853" i="14"/>
  <c r="J853" i="14"/>
  <c r="I853" i="14"/>
  <c r="G853" i="14"/>
  <c r="F853" i="14"/>
  <c r="D853" i="14"/>
  <c r="C853" i="14"/>
  <c r="B853" i="14"/>
  <c r="O853" i="14" s="1"/>
  <c r="O852" i="14"/>
  <c r="K852" i="14"/>
  <c r="F852" i="14"/>
  <c r="B852" i="14"/>
  <c r="Q851" i="14"/>
  <c r="I851" i="14"/>
  <c r="B851" i="14"/>
  <c r="N851" i="14" s="1"/>
  <c r="P850" i="14"/>
  <c r="N850" i="14"/>
  <c r="M850" i="14"/>
  <c r="L850" i="14"/>
  <c r="F850" i="14"/>
  <c r="E850" i="14"/>
  <c r="C850" i="14"/>
  <c r="B850" i="14"/>
  <c r="Q850" i="14" s="1"/>
  <c r="B849" i="14"/>
  <c r="H848" i="14"/>
  <c r="D848" i="14"/>
  <c r="B848" i="14"/>
  <c r="Q848" i="14" s="1"/>
  <c r="Q847" i="14"/>
  <c r="P847" i="14"/>
  <c r="O847" i="14"/>
  <c r="M847" i="14"/>
  <c r="L847" i="14"/>
  <c r="J847" i="14"/>
  <c r="I847" i="14"/>
  <c r="H847" i="14"/>
  <c r="G847" i="14"/>
  <c r="F847" i="14"/>
  <c r="E847" i="14"/>
  <c r="D847" i="14"/>
  <c r="C847" i="14"/>
  <c r="B847" i="14"/>
  <c r="N847" i="14" s="1"/>
  <c r="A847" i="14"/>
  <c r="Q846" i="14"/>
  <c r="N846" i="14"/>
  <c r="M846" i="14"/>
  <c r="K846" i="14"/>
  <c r="J846" i="14"/>
  <c r="I846" i="14"/>
  <c r="C846" i="14"/>
  <c r="B846" i="14"/>
  <c r="B845" i="14"/>
  <c r="Q845" i="14" s="1"/>
  <c r="Q844" i="14"/>
  <c r="P844" i="14"/>
  <c r="O844" i="14"/>
  <c r="M844" i="14"/>
  <c r="L844" i="14"/>
  <c r="K844" i="14"/>
  <c r="J844" i="14"/>
  <c r="I844" i="14"/>
  <c r="H844" i="14"/>
  <c r="G844" i="14"/>
  <c r="F844" i="14"/>
  <c r="E844" i="14"/>
  <c r="D844" i="14"/>
  <c r="C844" i="14"/>
  <c r="B844" i="14"/>
  <c r="N844" i="14" s="1"/>
  <c r="A844" i="14"/>
  <c r="O843" i="14"/>
  <c r="N843" i="14"/>
  <c r="M843" i="14"/>
  <c r="L843" i="14"/>
  <c r="F843" i="14"/>
  <c r="B843" i="14"/>
  <c r="A843" i="14"/>
  <c r="P842" i="14"/>
  <c r="O842" i="14"/>
  <c r="M842" i="14"/>
  <c r="K842" i="14"/>
  <c r="J842" i="14"/>
  <c r="C842" i="14"/>
  <c r="B842" i="14"/>
  <c r="Q842" i="14" s="1"/>
  <c r="P841" i="14"/>
  <c r="N841" i="14"/>
  <c r="J841" i="14"/>
  <c r="I841" i="14"/>
  <c r="H841" i="14"/>
  <c r="G841" i="14"/>
  <c r="F841" i="14"/>
  <c r="C841" i="14"/>
  <c r="B841" i="14"/>
  <c r="O841" i="14" s="1"/>
  <c r="A841" i="14"/>
  <c r="N840" i="14"/>
  <c r="M840" i="14"/>
  <c r="L840" i="14"/>
  <c r="K840" i="14"/>
  <c r="I840" i="14"/>
  <c r="H840" i="14"/>
  <c r="G840" i="14"/>
  <c r="F840" i="14"/>
  <c r="E840" i="14"/>
  <c r="B840" i="14"/>
  <c r="J840" i="14" s="1"/>
  <c r="A840" i="14"/>
  <c r="Q839" i="14"/>
  <c r="P839" i="14"/>
  <c r="N839" i="14"/>
  <c r="K839" i="14"/>
  <c r="J839" i="14"/>
  <c r="I839" i="14"/>
  <c r="E839" i="14"/>
  <c r="D839" i="14"/>
  <c r="B839" i="14"/>
  <c r="M839" i="14" s="1"/>
  <c r="A839" i="14"/>
  <c r="O838" i="14"/>
  <c r="M838" i="14"/>
  <c r="G838" i="14"/>
  <c r="F838" i="14"/>
  <c r="E838" i="14"/>
  <c r="D838" i="14"/>
  <c r="B838" i="14"/>
  <c r="Q837" i="14"/>
  <c r="P837" i="14"/>
  <c r="N837" i="14"/>
  <c r="L837" i="14"/>
  <c r="K837" i="14"/>
  <c r="J837" i="14"/>
  <c r="I837" i="14"/>
  <c r="H837" i="14"/>
  <c r="G837" i="14"/>
  <c r="F837" i="14"/>
  <c r="E837" i="14"/>
  <c r="D837" i="14"/>
  <c r="C837" i="14"/>
  <c r="B837" i="14"/>
  <c r="P836" i="14"/>
  <c r="O836" i="14"/>
  <c r="N836" i="14"/>
  <c r="L836" i="14"/>
  <c r="J836" i="14"/>
  <c r="I836" i="14"/>
  <c r="H836" i="14"/>
  <c r="C836" i="14"/>
  <c r="B836" i="14"/>
  <c r="M836" i="14" s="1"/>
  <c r="A836" i="14"/>
  <c r="Q835" i="14"/>
  <c r="P835" i="14"/>
  <c r="N835" i="14"/>
  <c r="M835" i="14"/>
  <c r="L835" i="14"/>
  <c r="H835" i="14"/>
  <c r="G835" i="14"/>
  <c r="F835" i="14"/>
  <c r="E835" i="14"/>
  <c r="D835" i="14"/>
  <c r="C835" i="14"/>
  <c r="B835" i="14"/>
  <c r="K835" i="14" s="1"/>
  <c r="A835" i="14"/>
  <c r="Q834" i="14"/>
  <c r="O834" i="14"/>
  <c r="K834" i="14"/>
  <c r="I834" i="14"/>
  <c r="H834" i="14"/>
  <c r="G834" i="14"/>
  <c r="E834" i="14"/>
  <c r="C834" i="14"/>
  <c r="B834" i="14"/>
  <c r="J834" i="14" s="1"/>
  <c r="M833" i="14"/>
  <c r="L833" i="14"/>
  <c r="K833" i="14"/>
  <c r="G833" i="14"/>
  <c r="F833" i="14"/>
  <c r="B833" i="14"/>
  <c r="A833" i="14"/>
  <c r="Q832" i="14"/>
  <c r="P832" i="14"/>
  <c r="O832" i="14"/>
  <c r="M832" i="14"/>
  <c r="L832" i="14"/>
  <c r="K832" i="14"/>
  <c r="J832" i="14"/>
  <c r="I832" i="14"/>
  <c r="H832" i="14"/>
  <c r="G832" i="14"/>
  <c r="F832" i="14"/>
  <c r="E832" i="14"/>
  <c r="D832" i="14"/>
  <c r="C832" i="14"/>
  <c r="B832" i="14"/>
  <c r="N832" i="14" s="1"/>
  <c r="A832" i="14"/>
  <c r="Q831" i="14"/>
  <c r="P831" i="14"/>
  <c r="O831" i="14"/>
  <c r="K831" i="14"/>
  <c r="J831" i="14"/>
  <c r="I831" i="14"/>
  <c r="H831" i="14"/>
  <c r="F831" i="14"/>
  <c r="E831" i="14"/>
  <c r="D831" i="14"/>
  <c r="C831" i="14"/>
  <c r="B831" i="14"/>
  <c r="O830" i="14"/>
  <c r="N830" i="14"/>
  <c r="M830" i="14"/>
  <c r="J830" i="14"/>
  <c r="I830" i="14"/>
  <c r="H830" i="14"/>
  <c r="G830" i="14"/>
  <c r="F830" i="14"/>
  <c r="B830" i="14"/>
  <c r="K830" i="14" s="1"/>
  <c r="A830" i="14"/>
  <c r="O829" i="14"/>
  <c r="N829" i="14"/>
  <c r="M829" i="14"/>
  <c r="K829" i="14"/>
  <c r="J829" i="14"/>
  <c r="F829" i="14"/>
  <c r="D829" i="14"/>
  <c r="C829" i="14"/>
  <c r="B829" i="14"/>
  <c r="P829" i="14" s="1"/>
  <c r="A829" i="14"/>
  <c r="P828" i="14"/>
  <c r="O828" i="14"/>
  <c r="N828" i="14"/>
  <c r="H828" i="14"/>
  <c r="G828" i="14"/>
  <c r="F828" i="14"/>
  <c r="E828" i="14"/>
  <c r="D828" i="14"/>
  <c r="B828" i="14"/>
  <c r="Q828" i="14" s="1"/>
  <c r="Q827" i="14"/>
  <c r="N827" i="14"/>
  <c r="M827" i="14"/>
  <c r="L827" i="14"/>
  <c r="K827" i="14"/>
  <c r="J827" i="14"/>
  <c r="I827" i="14"/>
  <c r="H827" i="14"/>
  <c r="G827" i="14"/>
  <c r="F827" i="14"/>
  <c r="E827" i="14"/>
  <c r="D827" i="14"/>
  <c r="B827" i="14"/>
  <c r="A827" i="14"/>
  <c r="N826" i="14"/>
  <c r="D826" i="14"/>
  <c r="C826" i="14"/>
  <c r="B826" i="14"/>
  <c r="Q826" i="14" s="1"/>
  <c r="P825" i="14"/>
  <c r="O825" i="14"/>
  <c r="N825" i="14"/>
  <c r="F825" i="14"/>
  <c r="E825" i="14"/>
  <c r="D825" i="14"/>
  <c r="B825" i="14"/>
  <c r="Q824" i="14"/>
  <c r="P824" i="14"/>
  <c r="M824" i="14"/>
  <c r="L824" i="14"/>
  <c r="K824" i="14"/>
  <c r="J824" i="14"/>
  <c r="I824" i="14"/>
  <c r="H824" i="14"/>
  <c r="G824" i="14"/>
  <c r="E824" i="14"/>
  <c r="D824" i="14"/>
  <c r="C824" i="14"/>
  <c r="B824" i="14"/>
  <c r="F824" i="14" s="1"/>
  <c r="Q823" i="14"/>
  <c r="P823" i="14"/>
  <c r="O823" i="14"/>
  <c r="I823" i="14"/>
  <c r="H823" i="14"/>
  <c r="D823" i="14"/>
  <c r="C823" i="14"/>
  <c r="B823" i="14"/>
  <c r="A823" i="14"/>
  <c r="K822" i="14"/>
  <c r="H822" i="14"/>
  <c r="F822" i="14"/>
  <c r="C822" i="14"/>
  <c r="B822" i="14"/>
  <c r="Q822" i="14" s="1"/>
  <c r="A822" i="14"/>
  <c r="P821" i="14"/>
  <c r="L821" i="14"/>
  <c r="K821" i="14"/>
  <c r="J821" i="14"/>
  <c r="G821" i="14"/>
  <c r="F821" i="14"/>
  <c r="E821" i="14"/>
  <c r="D821" i="14"/>
  <c r="C821" i="14"/>
  <c r="B821" i="14"/>
  <c r="O821" i="14" s="1"/>
  <c r="Q820" i="14"/>
  <c r="P820" i="14"/>
  <c r="O820" i="14"/>
  <c r="M820" i="14"/>
  <c r="L820" i="14"/>
  <c r="K820" i="14"/>
  <c r="J820" i="14"/>
  <c r="I820" i="14"/>
  <c r="H820" i="14"/>
  <c r="G820" i="14"/>
  <c r="F820" i="14"/>
  <c r="E820" i="14"/>
  <c r="D820" i="14"/>
  <c r="C820" i="14"/>
  <c r="B820" i="14"/>
  <c r="N820" i="14" s="1"/>
  <c r="A820" i="14"/>
  <c r="Q819" i="14"/>
  <c r="M819" i="14"/>
  <c r="L819" i="14"/>
  <c r="K819" i="14"/>
  <c r="C819" i="14"/>
  <c r="B819" i="14"/>
  <c r="O819" i="14" s="1"/>
  <c r="Q818" i="14"/>
  <c r="K818" i="14"/>
  <c r="E818" i="14"/>
  <c r="D818" i="14"/>
  <c r="B818" i="14"/>
  <c r="P818" i="14" s="1"/>
  <c r="O817" i="14"/>
  <c r="N817" i="14"/>
  <c r="M817" i="14"/>
  <c r="L817" i="14"/>
  <c r="K817" i="14"/>
  <c r="J817" i="14"/>
  <c r="H817" i="14"/>
  <c r="G817" i="14"/>
  <c r="F817" i="14"/>
  <c r="B817" i="14"/>
  <c r="A817" i="14"/>
  <c r="Q816" i="14"/>
  <c r="O816" i="14"/>
  <c r="N816" i="14"/>
  <c r="L816" i="14"/>
  <c r="I816" i="14"/>
  <c r="F816" i="14"/>
  <c r="E816" i="14"/>
  <c r="B816" i="14"/>
  <c r="A816" i="14"/>
  <c r="G815" i="14"/>
  <c r="B815" i="14"/>
  <c r="A815" i="14" s="1"/>
  <c r="Q814" i="14"/>
  <c r="P814" i="14"/>
  <c r="N814" i="14"/>
  <c r="M814" i="14"/>
  <c r="L814" i="14"/>
  <c r="K814" i="14"/>
  <c r="J814" i="14"/>
  <c r="I814" i="14"/>
  <c r="G814" i="14"/>
  <c r="F814" i="14"/>
  <c r="E814" i="14"/>
  <c r="D814" i="14"/>
  <c r="C814" i="14"/>
  <c r="B814" i="14"/>
  <c r="H814" i="14" s="1"/>
  <c r="A814" i="14"/>
  <c r="P813" i="14"/>
  <c r="N813" i="14"/>
  <c r="K813" i="14"/>
  <c r="J813" i="14"/>
  <c r="I813" i="14"/>
  <c r="H813" i="14"/>
  <c r="G813" i="14"/>
  <c r="B813" i="14"/>
  <c r="Q812" i="14"/>
  <c r="P812" i="14"/>
  <c r="N812" i="14"/>
  <c r="L812" i="14"/>
  <c r="K812" i="14"/>
  <c r="I812" i="14"/>
  <c r="G812" i="14"/>
  <c r="D812" i="14"/>
  <c r="C812" i="14"/>
  <c r="B812" i="14"/>
  <c r="P811" i="14"/>
  <c r="O811" i="14"/>
  <c r="M811" i="14"/>
  <c r="I811" i="14"/>
  <c r="F811" i="14"/>
  <c r="B811" i="14"/>
  <c r="Q811" i="14" s="1"/>
  <c r="N810" i="14"/>
  <c r="L810" i="14"/>
  <c r="J810" i="14"/>
  <c r="H810" i="14"/>
  <c r="F810" i="14"/>
  <c r="C810" i="14"/>
  <c r="B810" i="14"/>
  <c r="A810" i="14" s="1"/>
  <c r="Q809" i="14"/>
  <c r="O809" i="14"/>
  <c r="M809" i="14"/>
  <c r="L809" i="14"/>
  <c r="K809" i="14"/>
  <c r="G809" i="14"/>
  <c r="F809" i="14"/>
  <c r="E809" i="14"/>
  <c r="D809" i="14"/>
  <c r="C809" i="14"/>
  <c r="B809" i="14"/>
  <c r="N809" i="14" s="1"/>
  <c r="A809" i="14"/>
  <c r="Q808" i="14"/>
  <c r="P808" i="14"/>
  <c r="O808" i="14"/>
  <c r="M808" i="14"/>
  <c r="L808" i="14"/>
  <c r="K808" i="14"/>
  <c r="J808" i="14"/>
  <c r="I808" i="14"/>
  <c r="H808" i="14"/>
  <c r="G808" i="14"/>
  <c r="F808" i="14"/>
  <c r="E808" i="14"/>
  <c r="D808" i="14"/>
  <c r="C808" i="14"/>
  <c r="B808" i="14"/>
  <c r="N808" i="14" s="1"/>
  <c r="A808" i="14"/>
  <c r="O807" i="14"/>
  <c r="N807" i="14"/>
  <c r="M807" i="14"/>
  <c r="L807" i="14"/>
  <c r="K807" i="14"/>
  <c r="J807" i="14"/>
  <c r="I807" i="14"/>
  <c r="H807" i="14"/>
  <c r="F807" i="14"/>
  <c r="E807" i="14"/>
  <c r="C807" i="14"/>
  <c r="B807" i="14"/>
  <c r="A807" i="14"/>
  <c r="B806" i="14"/>
  <c r="A806" i="14" s="1"/>
  <c r="P805" i="14"/>
  <c r="K805" i="14"/>
  <c r="J805" i="14"/>
  <c r="I805" i="14"/>
  <c r="G805" i="14"/>
  <c r="D805" i="14"/>
  <c r="B805" i="14"/>
  <c r="Q804" i="14"/>
  <c r="N804" i="14"/>
  <c r="M804" i="14"/>
  <c r="I804" i="14"/>
  <c r="G804" i="14"/>
  <c r="B804" i="14"/>
  <c r="N803" i="14"/>
  <c r="L803" i="14"/>
  <c r="K803" i="14"/>
  <c r="I803" i="14"/>
  <c r="H803" i="14"/>
  <c r="E803" i="14"/>
  <c r="B803" i="14"/>
  <c r="A803" i="14" s="1"/>
  <c r="Q802" i="14"/>
  <c r="O802" i="14"/>
  <c r="N802" i="14"/>
  <c r="M802" i="14"/>
  <c r="L802" i="14"/>
  <c r="J802" i="14"/>
  <c r="I802" i="14"/>
  <c r="G802" i="14"/>
  <c r="F802" i="14"/>
  <c r="E802" i="14"/>
  <c r="D802" i="14"/>
  <c r="C802" i="14"/>
  <c r="B802" i="14"/>
  <c r="A802" i="14"/>
  <c r="Q801" i="14"/>
  <c r="P801" i="14"/>
  <c r="N801" i="14"/>
  <c r="L801" i="14"/>
  <c r="K801" i="14"/>
  <c r="J801" i="14"/>
  <c r="I801" i="14"/>
  <c r="H801" i="14"/>
  <c r="G801" i="14"/>
  <c r="F801" i="14"/>
  <c r="E801" i="14"/>
  <c r="D801" i="14"/>
  <c r="C801" i="14"/>
  <c r="B801" i="14"/>
  <c r="Q800" i="14"/>
  <c r="P800" i="14"/>
  <c r="L800" i="14"/>
  <c r="K800" i="14"/>
  <c r="J800" i="14"/>
  <c r="D800" i="14"/>
  <c r="B800" i="14"/>
  <c r="Q799" i="14"/>
  <c r="O799" i="14"/>
  <c r="N799" i="14"/>
  <c r="M799" i="14"/>
  <c r="J799" i="14"/>
  <c r="H799" i="14"/>
  <c r="G799" i="14"/>
  <c r="F799" i="14"/>
  <c r="E799" i="14"/>
  <c r="D799" i="14"/>
  <c r="C799" i="14"/>
  <c r="B799" i="14"/>
  <c r="L799" i="14" s="1"/>
  <c r="A799" i="14"/>
  <c r="Q798" i="14"/>
  <c r="O798" i="14"/>
  <c r="K798" i="14"/>
  <c r="J798" i="14"/>
  <c r="I798" i="14"/>
  <c r="H798" i="14"/>
  <c r="C798" i="14"/>
  <c r="B798" i="14"/>
  <c r="A798" i="14"/>
  <c r="O797" i="14"/>
  <c r="N797" i="14"/>
  <c r="M797" i="14"/>
  <c r="L797" i="14"/>
  <c r="K797" i="14"/>
  <c r="J797" i="14"/>
  <c r="H797" i="14"/>
  <c r="G797" i="14"/>
  <c r="F797" i="14"/>
  <c r="E797" i="14"/>
  <c r="C797" i="14"/>
  <c r="B797" i="14"/>
  <c r="A797" i="14"/>
  <c r="Q796" i="14"/>
  <c r="P796" i="14"/>
  <c r="O796" i="14"/>
  <c r="M796" i="14"/>
  <c r="L796" i="14"/>
  <c r="K796" i="14"/>
  <c r="J796" i="14"/>
  <c r="I796" i="14"/>
  <c r="H796" i="14"/>
  <c r="G796" i="14"/>
  <c r="F796" i="14"/>
  <c r="E796" i="14"/>
  <c r="D796" i="14"/>
  <c r="C796" i="14"/>
  <c r="B796" i="14"/>
  <c r="N796" i="14" s="1"/>
  <c r="A796" i="14"/>
  <c r="Q795" i="14"/>
  <c r="P795" i="14"/>
  <c r="F795" i="14"/>
  <c r="E795" i="14"/>
  <c r="B795" i="14"/>
  <c r="P794" i="14"/>
  <c r="O794" i="14"/>
  <c r="N794" i="14"/>
  <c r="J794" i="14"/>
  <c r="H794" i="14"/>
  <c r="G794" i="14"/>
  <c r="F794" i="14"/>
  <c r="E794" i="14"/>
  <c r="B794" i="14"/>
  <c r="K794" i="14" s="1"/>
  <c r="A794" i="14"/>
  <c r="P793" i="14"/>
  <c r="N793" i="14"/>
  <c r="M793" i="14"/>
  <c r="K793" i="14"/>
  <c r="I793" i="14"/>
  <c r="G793" i="14"/>
  <c r="D793" i="14"/>
  <c r="C793" i="14"/>
  <c r="B793" i="14"/>
  <c r="L793" i="14" s="1"/>
  <c r="Q792" i="14"/>
  <c r="P792" i="14"/>
  <c r="O792" i="14"/>
  <c r="N792" i="14"/>
  <c r="K792" i="14"/>
  <c r="G792" i="14"/>
  <c r="F792" i="14"/>
  <c r="E792" i="14"/>
  <c r="C792" i="14"/>
  <c r="B792" i="14"/>
  <c r="M792" i="14" s="1"/>
  <c r="A792" i="14"/>
  <c r="Q791" i="14"/>
  <c r="N791" i="14"/>
  <c r="M791" i="14"/>
  <c r="L791" i="14"/>
  <c r="K791" i="14"/>
  <c r="J791" i="14"/>
  <c r="I791" i="14"/>
  <c r="H791" i="14"/>
  <c r="G791" i="14"/>
  <c r="F791" i="14"/>
  <c r="E791" i="14"/>
  <c r="D791" i="14"/>
  <c r="B791" i="14"/>
  <c r="A791" i="14"/>
  <c r="Q790" i="14"/>
  <c r="O790" i="14"/>
  <c r="I790" i="14"/>
  <c r="E790" i="14"/>
  <c r="D790" i="14"/>
  <c r="C790" i="14"/>
  <c r="B790" i="14"/>
  <c r="K789" i="14"/>
  <c r="I789" i="14"/>
  <c r="G789" i="14"/>
  <c r="B789" i="14"/>
  <c r="Q788" i="14"/>
  <c r="O788" i="14"/>
  <c r="M788" i="14"/>
  <c r="L788" i="14"/>
  <c r="K788" i="14"/>
  <c r="J788" i="14"/>
  <c r="I788" i="14"/>
  <c r="H788" i="14"/>
  <c r="G788" i="14"/>
  <c r="E788" i="14"/>
  <c r="D788" i="14"/>
  <c r="C788" i="14"/>
  <c r="B788" i="14"/>
  <c r="Q787" i="14"/>
  <c r="O787" i="14"/>
  <c r="N787" i="14"/>
  <c r="L787" i="14"/>
  <c r="J787" i="14"/>
  <c r="I787" i="14"/>
  <c r="B787" i="14"/>
  <c r="P787" i="14" s="1"/>
  <c r="A787" i="14"/>
  <c r="Q786" i="14"/>
  <c r="O786" i="14"/>
  <c r="M786" i="14"/>
  <c r="L786" i="14"/>
  <c r="K786" i="14"/>
  <c r="J786" i="14"/>
  <c r="F786" i="14"/>
  <c r="C786" i="14"/>
  <c r="B786" i="14"/>
  <c r="A786" i="14"/>
  <c r="D785" i="14"/>
  <c r="C785" i="14"/>
  <c r="B785" i="14"/>
  <c r="Q785" i="14" s="1"/>
  <c r="Q784" i="14"/>
  <c r="P784" i="14"/>
  <c r="O784" i="14"/>
  <c r="M784" i="14"/>
  <c r="L784" i="14"/>
  <c r="K784" i="14"/>
  <c r="J784" i="14"/>
  <c r="I784" i="14"/>
  <c r="H784" i="14"/>
  <c r="G784" i="14"/>
  <c r="F784" i="14"/>
  <c r="E784" i="14"/>
  <c r="D784" i="14"/>
  <c r="C784" i="14"/>
  <c r="B784" i="14"/>
  <c r="N784" i="14" s="1"/>
  <c r="A784" i="14"/>
  <c r="P783" i="14"/>
  <c r="O783" i="14"/>
  <c r="N783" i="14"/>
  <c r="M783" i="14"/>
  <c r="L783" i="14"/>
  <c r="K783" i="14"/>
  <c r="J783" i="14"/>
  <c r="H783" i="14"/>
  <c r="F783" i="14"/>
  <c r="E783" i="14"/>
  <c r="C783" i="14"/>
  <c r="B783" i="14"/>
  <c r="A783" i="14"/>
  <c r="P782" i="14"/>
  <c r="O782" i="14"/>
  <c r="N782" i="14"/>
  <c r="K782" i="14"/>
  <c r="I782" i="14"/>
  <c r="H782" i="14"/>
  <c r="F782" i="14"/>
  <c r="E782" i="14"/>
  <c r="C782" i="14"/>
  <c r="B782" i="14"/>
  <c r="A782" i="14"/>
  <c r="O781" i="14"/>
  <c r="N781" i="14"/>
  <c r="M781" i="14"/>
  <c r="K781" i="14"/>
  <c r="I781" i="14"/>
  <c r="H781" i="14"/>
  <c r="G781" i="14"/>
  <c r="D781" i="14"/>
  <c r="B781" i="14"/>
  <c r="A781" i="14"/>
  <c r="O780" i="14"/>
  <c r="L780" i="14"/>
  <c r="I780" i="14"/>
  <c r="H780" i="14"/>
  <c r="E780" i="14"/>
  <c r="C780" i="14"/>
  <c r="B780" i="14"/>
  <c r="A780" i="14" s="1"/>
  <c r="B779" i="14"/>
  <c r="Q778" i="14"/>
  <c r="P778" i="14"/>
  <c r="N778" i="14"/>
  <c r="M778" i="14"/>
  <c r="L778" i="14"/>
  <c r="K778" i="14"/>
  <c r="J778" i="14"/>
  <c r="I778" i="14"/>
  <c r="G778" i="14"/>
  <c r="F778" i="14"/>
  <c r="E778" i="14"/>
  <c r="D778" i="14"/>
  <c r="C778" i="14"/>
  <c r="B778" i="14"/>
  <c r="H778" i="14" s="1"/>
  <c r="A778" i="14"/>
  <c r="J777" i="14"/>
  <c r="C777" i="14"/>
  <c r="B777" i="14"/>
  <c r="H776" i="14"/>
  <c r="G776" i="14"/>
  <c r="C776" i="14"/>
  <c r="B776" i="14"/>
  <c r="Q776" i="14" s="1"/>
  <c r="A776" i="14"/>
  <c r="P775" i="14"/>
  <c r="O775" i="14"/>
  <c r="L775" i="14"/>
  <c r="J775" i="14"/>
  <c r="I775" i="14"/>
  <c r="H775" i="14"/>
  <c r="G775" i="14"/>
  <c r="F775" i="14"/>
  <c r="E775" i="14"/>
  <c r="D775" i="14"/>
  <c r="C775" i="14"/>
  <c r="B775" i="14"/>
  <c r="Q774" i="14"/>
  <c r="N774" i="14"/>
  <c r="M774" i="14"/>
  <c r="L774" i="14"/>
  <c r="K774" i="14"/>
  <c r="J774" i="14"/>
  <c r="I774" i="14"/>
  <c r="H774" i="14"/>
  <c r="G774" i="14"/>
  <c r="F774" i="14"/>
  <c r="C774" i="14"/>
  <c r="B774" i="14"/>
  <c r="Q773" i="14"/>
  <c r="J773" i="14"/>
  <c r="G773" i="14"/>
  <c r="E773" i="14"/>
  <c r="B773" i="14"/>
  <c r="P773" i="14" s="1"/>
  <c r="A773" i="14"/>
  <c r="Q772" i="14"/>
  <c r="P772" i="14"/>
  <c r="O772" i="14"/>
  <c r="M772" i="14"/>
  <c r="L772" i="14"/>
  <c r="K772" i="14"/>
  <c r="J772" i="14"/>
  <c r="I772" i="14"/>
  <c r="H772" i="14"/>
  <c r="G772" i="14"/>
  <c r="F772" i="14"/>
  <c r="E772" i="14"/>
  <c r="D772" i="14"/>
  <c r="C772" i="14"/>
  <c r="B772" i="14"/>
  <c r="N772" i="14" s="1"/>
  <c r="A772" i="14"/>
  <c r="M771" i="14"/>
  <c r="K771" i="14"/>
  <c r="H771" i="14"/>
  <c r="F771" i="14"/>
  <c r="E771" i="14"/>
  <c r="C771" i="14"/>
  <c r="B771" i="14"/>
  <c r="O771" i="14" s="1"/>
  <c r="J770" i="14"/>
  <c r="I770" i="14"/>
  <c r="D770" i="14"/>
  <c r="B770" i="14"/>
  <c r="I769" i="14"/>
  <c r="H769" i="14"/>
  <c r="F769" i="14"/>
  <c r="B769" i="14"/>
  <c r="P769" i="14" s="1"/>
  <c r="A769" i="14"/>
  <c r="Q768" i="14"/>
  <c r="H768" i="14"/>
  <c r="G768" i="14"/>
  <c r="B768" i="14"/>
  <c r="A768" i="14" s="1"/>
  <c r="Q767" i="14"/>
  <c r="N767" i="14"/>
  <c r="E767" i="14"/>
  <c r="D767" i="14"/>
  <c r="B767" i="14"/>
  <c r="M767" i="14" s="1"/>
  <c r="P766" i="14"/>
  <c r="O766" i="14"/>
  <c r="F766" i="14"/>
  <c r="E766" i="14"/>
  <c r="B766" i="14"/>
  <c r="Q766" i="14" s="1"/>
  <c r="O765" i="14"/>
  <c r="N765" i="14"/>
  <c r="M765" i="14"/>
  <c r="F765" i="14"/>
  <c r="D765" i="14"/>
  <c r="B765" i="14"/>
  <c r="A765" i="14"/>
  <c r="P764" i="14"/>
  <c r="N764" i="14"/>
  <c r="E764" i="14"/>
  <c r="D764" i="14"/>
  <c r="B764" i="14"/>
  <c r="Q764" i="14" s="1"/>
  <c r="Q763" i="14"/>
  <c r="P763" i="14"/>
  <c r="N763" i="14"/>
  <c r="M763" i="14"/>
  <c r="F763" i="14"/>
  <c r="E763" i="14"/>
  <c r="B763" i="14"/>
  <c r="A763" i="14"/>
  <c r="Q762" i="14"/>
  <c r="P762" i="14"/>
  <c r="N762" i="14"/>
  <c r="M762" i="14"/>
  <c r="L762" i="14"/>
  <c r="K762" i="14"/>
  <c r="J762" i="14"/>
  <c r="I762" i="14"/>
  <c r="G762" i="14"/>
  <c r="F762" i="14"/>
  <c r="E762" i="14"/>
  <c r="D762" i="14"/>
  <c r="C762" i="14"/>
  <c r="B762" i="14"/>
  <c r="H762" i="14" s="1"/>
  <c r="A762" i="14"/>
  <c r="Q761" i="14"/>
  <c r="K761" i="14"/>
  <c r="I761" i="14"/>
  <c r="G761" i="14"/>
  <c r="E761" i="14"/>
  <c r="B761" i="14"/>
  <c r="I760" i="14"/>
  <c r="B760" i="14"/>
  <c r="A760" i="14" s="1"/>
  <c r="Q759" i="14"/>
  <c r="O759" i="14"/>
  <c r="M759" i="14"/>
  <c r="L759" i="14"/>
  <c r="J759" i="14"/>
  <c r="H759" i="14"/>
  <c r="G759" i="14"/>
  <c r="F759" i="14"/>
  <c r="E759" i="14"/>
  <c r="D759" i="14"/>
  <c r="C759" i="14"/>
  <c r="B759" i="14"/>
  <c r="I759" i="14" s="1"/>
  <c r="F758" i="14"/>
  <c r="B758" i="14"/>
  <c r="K758" i="14" s="1"/>
  <c r="A758" i="14"/>
  <c r="L757" i="14"/>
  <c r="K757" i="14"/>
  <c r="G757" i="14"/>
  <c r="E757" i="14"/>
  <c r="D757" i="14"/>
  <c r="C757" i="14"/>
  <c r="B757" i="14"/>
  <c r="Q756" i="14"/>
  <c r="P756" i="14"/>
  <c r="O756" i="14"/>
  <c r="M756" i="14"/>
  <c r="L756" i="14"/>
  <c r="K756" i="14"/>
  <c r="J756" i="14"/>
  <c r="I756" i="14"/>
  <c r="H756" i="14"/>
  <c r="G756" i="14"/>
  <c r="F756" i="14"/>
  <c r="E756" i="14"/>
  <c r="D756" i="14"/>
  <c r="C756" i="14"/>
  <c r="B756" i="14"/>
  <c r="N756" i="14" s="1"/>
  <c r="A756" i="14"/>
  <c r="Q755" i="14"/>
  <c r="P755" i="14"/>
  <c r="N755" i="14"/>
  <c r="M755" i="14"/>
  <c r="L755" i="14"/>
  <c r="K755" i="14"/>
  <c r="I755" i="14"/>
  <c r="E755" i="14"/>
  <c r="B755" i="14"/>
  <c r="Q754" i="14"/>
  <c r="P754" i="14"/>
  <c r="O754" i="14"/>
  <c r="M754" i="14"/>
  <c r="K754" i="14"/>
  <c r="H754" i="14"/>
  <c r="F754" i="14"/>
  <c r="E754" i="14"/>
  <c r="C754" i="14"/>
  <c r="B754" i="14"/>
  <c r="I753" i="14"/>
  <c r="H753" i="14"/>
  <c r="C753" i="14"/>
  <c r="B753" i="14"/>
  <c r="A753" i="14" s="1"/>
  <c r="Q752" i="14"/>
  <c r="O752" i="14"/>
  <c r="N752" i="14"/>
  <c r="M752" i="14"/>
  <c r="L752" i="14"/>
  <c r="K752" i="14"/>
  <c r="I752" i="14"/>
  <c r="G752" i="14"/>
  <c r="F752" i="14"/>
  <c r="E752" i="14"/>
  <c r="D752" i="14"/>
  <c r="C752" i="14"/>
  <c r="B752" i="14"/>
  <c r="A752" i="14"/>
  <c r="I751" i="14"/>
  <c r="H751" i="14"/>
  <c r="F751" i="14"/>
  <c r="B751" i="14"/>
  <c r="E750" i="14"/>
  <c r="B750" i="14"/>
  <c r="A750" i="14" s="1"/>
  <c r="P749" i="14"/>
  <c r="O749" i="14"/>
  <c r="D749" i="14"/>
  <c r="B749" i="14"/>
  <c r="N749" i="14" s="1"/>
  <c r="Q748" i="14"/>
  <c r="P748" i="14"/>
  <c r="O748" i="14"/>
  <c r="N748" i="14"/>
  <c r="J748" i="14"/>
  <c r="H748" i="14"/>
  <c r="G748" i="14"/>
  <c r="D748" i="14"/>
  <c r="C748" i="14"/>
  <c r="B748" i="14"/>
  <c r="A748" i="14"/>
  <c r="Q747" i="14"/>
  <c r="P747" i="14"/>
  <c r="N747" i="14"/>
  <c r="M747" i="14"/>
  <c r="L747" i="14"/>
  <c r="J747" i="14"/>
  <c r="I747" i="14"/>
  <c r="H747" i="14"/>
  <c r="G747" i="14"/>
  <c r="F747" i="14"/>
  <c r="E747" i="14"/>
  <c r="D747" i="14"/>
  <c r="C747" i="14"/>
  <c r="B747" i="14"/>
  <c r="K747" i="14" s="1"/>
  <c r="A747" i="14"/>
  <c r="B746" i="14"/>
  <c r="A746" i="14" s="1"/>
  <c r="B745" i="14"/>
  <c r="P745" i="14" s="1"/>
  <c r="Q744" i="14"/>
  <c r="P744" i="14"/>
  <c r="O744" i="14"/>
  <c r="M744" i="14"/>
  <c r="L744" i="14"/>
  <c r="K744" i="14"/>
  <c r="J744" i="14"/>
  <c r="I744" i="14"/>
  <c r="H744" i="14"/>
  <c r="G744" i="14"/>
  <c r="F744" i="14"/>
  <c r="E744" i="14"/>
  <c r="D744" i="14"/>
  <c r="C744" i="14"/>
  <c r="B744" i="14"/>
  <c r="N744" i="14" s="1"/>
  <c r="A744" i="14"/>
  <c r="Q743" i="14"/>
  <c r="O743" i="14"/>
  <c r="N743" i="14"/>
  <c r="M743" i="14"/>
  <c r="L743" i="14"/>
  <c r="K743" i="14"/>
  <c r="I743" i="14"/>
  <c r="H743" i="14"/>
  <c r="F743" i="14"/>
  <c r="D743" i="14"/>
  <c r="C743" i="14"/>
  <c r="B743" i="14"/>
  <c r="J743" i="14" s="1"/>
  <c r="A743" i="14"/>
  <c r="K742" i="14"/>
  <c r="J742" i="14"/>
  <c r="H742" i="14"/>
  <c r="G742" i="14"/>
  <c r="F742" i="14"/>
  <c r="D742" i="14"/>
  <c r="C742" i="14"/>
  <c r="B742" i="14"/>
  <c r="K741" i="14"/>
  <c r="J741" i="14"/>
  <c r="I741" i="14"/>
  <c r="G741" i="14"/>
  <c r="F741" i="14"/>
  <c r="D741" i="14"/>
  <c r="C741" i="14"/>
  <c r="B741" i="14"/>
  <c r="L740" i="14"/>
  <c r="I740" i="14"/>
  <c r="H740" i="14"/>
  <c r="G740" i="14"/>
  <c r="F740" i="14"/>
  <c r="E740" i="14"/>
  <c r="B740" i="14"/>
  <c r="A740" i="14" s="1"/>
  <c r="K739" i="14"/>
  <c r="J739" i="14"/>
  <c r="I739" i="14"/>
  <c r="G739" i="14"/>
  <c r="E739" i="14"/>
  <c r="D739" i="14"/>
  <c r="B739" i="14"/>
  <c r="A739" i="14" s="1"/>
  <c r="Q738" i="14"/>
  <c r="O738" i="14"/>
  <c r="N738" i="14"/>
  <c r="M738" i="14"/>
  <c r="K738" i="14"/>
  <c r="J738" i="14"/>
  <c r="G738" i="14"/>
  <c r="F738" i="14"/>
  <c r="E738" i="14"/>
  <c r="D738" i="14"/>
  <c r="C738" i="14"/>
  <c r="B738" i="14"/>
  <c r="I738" i="14" s="1"/>
  <c r="A738" i="14"/>
  <c r="N737" i="14"/>
  <c r="L737" i="14"/>
  <c r="J737" i="14"/>
  <c r="I737" i="14"/>
  <c r="H737" i="14"/>
  <c r="G737" i="14"/>
  <c r="F737" i="14"/>
  <c r="B737" i="14"/>
  <c r="M736" i="14"/>
  <c r="L736" i="14"/>
  <c r="K736" i="14"/>
  <c r="J736" i="14"/>
  <c r="I736" i="14"/>
  <c r="E736" i="14"/>
  <c r="D736" i="14"/>
  <c r="B736" i="14"/>
  <c r="N735" i="14"/>
  <c r="M735" i="14"/>
  <c r="L735" i="14"/>
  <c r="H735" i="14"/>
  <c r="G735" i="14"/>
  <c r="F735" i="14"/>
  <c r="E735" i="14"/>
  <c r="B735" i="14"/>
  <c r="M734" i="14"/>
  <c r="K734" i="14"/>
  <c r="J734" i="14"/>
  <c r="I734" i="14"/>
  <c r="H734" i="14"/>
  <c r="G734" i="14"/>
  <c r="E734" i="14"/>
  <c r="B734" i="14"/>
  <c r="M733" i="14"/>
  <c r="L733" i="14"/>
  <c r="K733" i="14"/>
  <c r="J733" i="14"/>
  <c r="G733" i="14"/>
  <c r="F733" i="14"/>
  <c r="D733" i="14"/>
  <c r="B733" i="14"/>
  <c r="M732" i="14"/>
  <c r="L732" i="14"/>
  <c r="J732" i="14"/>
  <c r="H732" i="14"/>
  <c r="G732" i="14"/>
  <c r="F732" i="14"/>
  <c r="E732" i="14"/>
  <c r="B732" i="14"/>
  <c r="Q731" i="14"/>
  <c r="P731" i="14"/>
  <c r="O731" i="14"/>
  <c r="M731" i="14"/>
  <c r="L731" i="14"/>
  <c r="K731" i="14"/>
  <c r="J731" i="14"/>
  <c r="I731" i="14"/>
  <c r="H731" i="14"/>
  <c r="G731" i="14"/>
  <c r="F731" i="14"/>
  <c r="E731" i="14"/>
  <c r="D731" i="14"/>
  <c r="C731" i="14"/>
  <c r="B731" i="14"/>
  <c r="N731" i="14" s="1"/>
  <c r="A731" i="14"/>
  <c r="Q730" i="14"/>
  <c r="P730" i="14"/>
  <c r="O730" i="14"/>
  <c r="N730" i="14"/>
  <c r="L730" i="14"/>
  <c r="D730" i="14"/>
  <c r="C730" i="14"/>
  <c r="B730" i="14"/>
  <c r="A730" i="14"/>
  <c r="P729" i="14"/>
  <c r="O729" i="14"/>
  <c r="H729" i="14"/>
  <c r="G729" i="14"/>
  <c r="F729" i="14"/>
  <c r="E729" i="14"/>
  <c r="C729" i="14"/>
  <c r="B729" i="14"/>
  <c r="A729" i="14"/>
  <c r="O728" i="14"/>
  <c r="K728" i="14"/>
  <c r="J728" i="14"/>
  <c r="I728" i="14"/>
  <c r="G728" i="14"/>
  <c r="F728" i="14"/>
  <c r="D728" i="14"/>
  <c r="C728" i="14"/>
  <c r="B728" i="14"/>
  <c r="A728" i="14"/>
  <c r="N727" i="14"/>
  <c r="M727" i="14"/>
  <c r="K727" i="14"/>
  <c r="I727" i="14"/>
  <c r="H727" i="14"/>
  <c r="G727" i="14"/>
  <c r="F727" i="14"/>
  <c r="E727" i="14"/>
  <c r="D727" i="14"/>
  <c r="B727" i="14"/>
  <c r="O727" i="14" s="1"/>
  <c r="Q726" i="14"/>
  <c r="N726" i="14"/>
  <c r="M726" i="14"/>
  <c r="L726" i="14"/>
  <c r="K726" i="14"/>
  <c r="J726" i="14"/>
  <c r="I726" i="14"/>
  <c r="H726" i="14"/>
  <c r="G726" i="14"/>
  <c r="F726" i="14"/>
  <c r="E726" i="14"/>
  <c r="D726" i="14"/>
  <c r="B726" i="14"/>
  <c r="A726" i="14"/>
  <c r="P725" i="14"/>
  <c r="O725" i="14"/>
  <c r="M725" i="14"/>
  <c r="L725" i="14"/>
  <c r="K725" i="14"/>
  <c r="E725" i="14"/>
  <c r="D725" i="14"/>
  <c r="C725" i="14"/>
  <c r="B725" i="14"/>
  <c r="A725" i="14" s="1"/>
  <c r="P724" i="14"/>
  <c r="O724" i="14"/>
  <c r="H724" i="14"/>
  <c r="G724" i="14"/>
  <c r="F724" i="14"/>
  <c r="E724" i="14"/>
  <c r="D724" i="14"/>
  <c r="C724" i="14"/>
  <c r="B724" i="14"/>
  <c r="A724" i="14" s="1"/>
  <c r="Q723" i="14"/>
  <c r="N723" i="14"/>
  <c r="M723" i="14"/>
  <c r="L723" i="14"/>
  <c r="K723" i="14"/>
  <c r="J723" i="14"/>
  <c r="I723" i="14"/>
  <c r="H723" i="14"/>
  <c r="G723" i="14"/>
  <c r="F723" i="14"/>
  <c r="E723" i="14"/>
  <c r="D723" i="14"/>
  <c r="B723" i="14"/>
  <c r="A723" i="14"/>
  <c r="P722" i="14"/>
  <c r="N722" i="14"/>
  <c r="M722" i="14"/>
  <c r="L722" i="14"/>
  <c r="K722" i="14"/>
  <c r="J722" i="14"/>
  <c r="I722" i="14"/>
  <c r="B722" i="14"/>
  <c r="O722" i="14" s="1"/>
  <c r="A722" i="14"/>
  <c r="Q721" i="14"/>
  <c r="O721" i="14"/>
  <c r="N721" i="14"/>
  <c r="L721" i="14"/>
  <c r="K721" i="14"/>
  <c r="G721" i="14"/>
  <c r="F721" i="14"/>
  <c r="B721" i="14"/>
  <c r="P721" i="14" s="1"/>
  <c r="Q720" i="14"/>
  <c r="O720" i="14"/>
  <c r="K720" i="14"/>
  <c r="J720" i="14"/>
  <c r="I720" i="14"/>
  <c r="H720" i="14"/>
  <c r="G720" i="14"/>
  <c r="B720" i="14"/>
  <c r="P720" i="14" s="1"/>
  <c r="O719" i="14"/>
  <c r="N719" i="14"/>
  <c r="M719" i="14"/>
  <c r="L719" i="14"/>
  <c r="J719" i="14"/>
  <c r="I719" i="14"/>
  <c r="H719" i="14"/>
  <c r="G719" i="14"/>
  <c r="F719" i="14"/>
  <c r="B719" i="14"/>
  <c r="A719" i="14"/>
  <c r="Q718" i="14"/>
  <c r="O718" i="14"/>
  <c r="N718" i="14"/>
  <c r="M718" i="14"/>
  <c r="L718" i="14"/>
  <c r="K718" i="14"/>
  <c r="J718" i="14"/>
  <c r="F718" i="14"/>
  <c r="E718" i="14"/>
  <c r="C718" i="14"/>
  <c r="B718" i="14"/>
  <c r="A718" i="14"/>
  <c r="Q717" i="14"/>
  <c r="P717" i="14"/>
  <c r="O717" i="14"/>
  <c r="N717" i="14"/>
  <c r="J717" i="14"/>
  <c r="H717" i="14"/>
  <c r="G717" i="14"/>
  <c r="F717" i="14"/>
  <c r="E717" i="14"/>
  <c r="B717" i="14"/>
  <c r="D717" i="14" s="1"/>
  <c r="A717" i="14"/>
  <c r="Q716" i="14"/>
  <c r="P716" i="14"/>
  <c r="O716" i="14"/>
  <c r="M716" i="14"/>
  <c r="L716" i="14"/>
  <c r="K716" i="14"/>
  <c r="J716" i="14"/>
  <c r="I716" i="14"/>
  <c r="H716" i="14"/>
  <c r="G716" i="14"/>
  <c r="F716" i="14"/>
  <c r="E716" i="14"/>
  <c r="D716" i="14"/>
  <c r="C716" i="14"/>
  <c r="B716" i="14"/>
  <c r="N716" i="14" s="1"/>
  <c r="A716" i="14"/>
  <c r="B715" i="14"/>
  <c r="Q715" i="14" s="1"/>
  <c r="Q714" i="14"/>
  <c r="F714" i="14"/>
  <c r="D714" i="14"/>
  <c r="C714" i="14"/>
  <c r="B714" i="14"/>
  <c r="P714" i="14" s="1"/>
  <c r="A714" i="14"/>
  <c r="M713" i="14"/>
  <c r="L713" i="14"/>
  <c r="K713" i="14"/>
  <c r="J713" i="14"/>
  <c r="I713" i="14"/>
  <c r="H713" i="14"/>
  <c r="G713" i="14"/>
  <c r="F713" i="14"/>
  <c r="D713" i="14"/>
  <c r="B713" i="14"/>
  <c r="N713" i="14" s="1"/>
  <c r="B712" i="14"/>
  <c r="Q712" i="14" s="1"/>
  <c r="B711" i="14"/>
  <c r="A711" i="14" s="1"/>
  <c r="Q710" i="14"/>
  <c r="P710" i="14"/>
  <c r="N710" i="14"/>
  <c r="M710" i="14"/>
  <c r="L710" i="14"/>
  <c r="K710" i="14"/>
  <c r="J710" i="14"/>
  <c r="I710" i="14"/>
  <c r="G710" i="14"/>
  <c r="F710" i="14"/>
  <c r="E710" i="14"/>
  <c r="D710" i="14"/>
  <c r="C710" i="14"/>
  <c r="B710" i="14"/>
  <c r="H710" i="14" s="1"/>
  <c r="A710" i="14"/>
  <c r="Q709" i="14"/>
  <c r="O709" i="14"/>
  <c r="N709" i="14"/>
  <c r="L709" i="14"/>
  <c r="K709" i="14"/>
  <c r="J709" i="14"/>
  <c r="I709" i="14"/>
  <c r="H709" i="14"/>
  <c r="G709" i="14"/>
  <c r="E709" i="14"/>
  <c r="D709" i="14"/>
  <c r="C709" i="14"/>
  <c r="B709" i="14"/>
  <c r="O708" i="14"/>
  <c r="M708" i="14"/>
  <c r="L708" i="14"/>
  <c r="K708" i="14"/>
  <c r="I708" i="14"/>
  <c r="H708" i="14"/>
  <c r="B708" i="14"/>
  <c r="N708" i="14" s="1"/>
  <c r="A708" i="14"/>
  <c r="O707" i="14"/>
  <c r="B707" i="14"/>
  <c r="M707" i="14" s="1"/>
  <c r="Q706" i="14"/>
  <c r="B706" i="14"/>
  <c r="Q705" i="14"/>
  <c r="J705" i="14"/>
  <c r="F705" i="14"/>
  <c r="E705" i="14"/>
  <c r="D705" i="14"/>
  <c r="C705" i="14"/>
  <c r="B705" i="14"/>
  <c r="O705" i="14" s="1"/>
  <c r="Q704" i="14"/>
  <c r="P704" i="14"/>
  <c r="O704" i="14"/>
  <c r="M704" i="14"/>
  <c r="L704" i="14"/>
  <c r="K704" i="14"/>
  <c r="J704" i="14"/>
  <c r="I704" i="14"/>
  <c r="H704" i="14"/>
  <c r="G704" i="14"/>
  <c r="F704" i="14"/>
  <c r="E704" i="14"/>
  <c r="D704" i="14"/>
  <c r="C704" i="14"/>
  <c r="B704" i="14"/>
  <c r="N704" i="14" s="1"/>
  <c r="A704" i="14"/>
  <c r="N703" i="14"/>
  <c r="M703" i="14"/>
  <c r="K703" i="14"/>
  <c r="B703" i="14"/>
  <c r="O703" i="14" s="1"/>
  <c r="N702" i="14"/>
  <c r="C702" i="14"/>
  <c r="B702" i="14"/>
  <c r="F701" i="14"/>
  <c r="D701" i="14"/>
  <c r="B701" i="14"/>
  <c r="P701" i="14" s="1"/>
  <c r="L700" i="14"/>
  <c r="K700" i="14"/>
  <c r="H700" i="14"/>
  <c r="G700" i="14"/>
  <c r="F700" i="14"/>
  <c r="E700" i="14"/>
  <c r="D700" i="14"/>
  <c r="B700" i="14"/>
  <c r="O700" i="14" s="1"/>
  <c r="N699" i="14"/>
  <c r="M699" i="14"/>
  <c r="L699" i="14"/>
  <c r="K699" i="14"/>
  <c r="J699" i="14"/>
  <c r="I699" i="14"/>
  <c r="H699" i="14"/>
  <c r="F699" i="14"/>
  <c r="E699" i="14"/>
  <c r="B699" i="14"/>
  <c r="D699" i="14" s="1"/>
  <c r="A699" i="14"/>
  <c r="N698" i="14"/>
  <c r="K698" i="14"/>
  <c r="B698" i="14"/>
  <c r="A698" i="14" s="1"/>
  <c r="B697" i="14"/>
  <c r="Q696" i="14"/>
  <c r="P696" i="14"/>
  <c r="N696" i="14"/>
  <c r="M696" i="14"/>
  <c r="L696" i="14"/>
  <c r="K696" i="14"/>
  <c r="I696" i="14"/>
  <c r="H696" i="14"/>
  <c r="G696" i="14"/>
  <c r="F696" i="14"/>
  <c r="E696" i="14"/>
  <c r="D696" i="14"/>
  <c r="C696" i="14"/>
  <c r="B696" i="14"/>
  <c r="J696" i="14" s="1"/>
  <c r="A696" i="14"/>
  <c r="B695" i="14"/>
  <c r="Q694" i="14"/>
  <c r="P694" i="14"/>
  <c r="N694" i="14"/>
  <c r="F694" i="14"/>
  <c r="D694" i="14"/>
  <c r="C694" i="14"/>
  <c r="B694" i="14"/>
  <c r="H694" i="14" s="1"/>
  <c r="A694" i="14"/>
  <c r="Q693" i="14"/>
  <c r="P693" i="14"/>
  <c r="L693" i="14"/>
  <c r="K693" i="14"/>
  <c r="J693" i="14"/>
  <c r="I693" i="14"/>
  <c r="H693" i="14"/>
  <c r="G693" i="14"/>
  <c r="F693" i="14"/>
  <c r="E693" i="14"/>
  <c r="D693" i="14"/>
  <c r="C693" i="14"/>
  <c r="B693" i="14"/>
  <c r="N693" i="14" s="1"/>
  <c r="N692" i="14"/>
  <c r="L692" i="14"/>
  <c r="K692" i="14"/>
  <c r="J692" i="14"/>
  <c r="I692" i="14"/>
  <c r="B692" i="14"/>
  <c r="F692" i="14" s="1"/>
  <c r="A692" i="14"/>
  <c r="N691" i="14"/>
  <c r="M691" i="14"/>
  <c r="E691" i="14"/>
  <c r="C691" i="14"/>
  <c r="B691" i="14"/>
  <c r="P691" i="14" s="1"/>
  <c r="A691" i="14"/>
  <c r="Q690" i="14"/>
  <c r="J690" i="14"/>
  <c r="I690" i="14"/>
  <c r="G690" i="14"/>
  <c r="F690" i="14"/>
  <c r="E690" i="14"/>
  <c r="C690" i="14"/>
  <c r="B690" i="14"/>
  <c r="N690" i="14" s="1"/>
  <c r="N689" i="14"/>
  <c r="M689" i="14"/>
  <c r="L689" i="14"/>
  <c r="K689" i="14"/>
  <c r="J689" i="14"/>
  <c r="H689" i="14"/>
  <c r="G689" i="14"/>
  <c r="F689" i="14"/>
  <c r="E689" i="14"/>
  <c r="B689" i="14"/>
  <c r="I689" i="14" s="1"/>
  <c r="A689" i="14"/>
  <c r="Q688" i="14"/>
  <c r="P688" i="14"/>
  <c r="O688" i="14"/>
  <c r="M688" i="14"/>
  <c r="L688" i="14"/>
  <c r="K688" i="14"/>
  <c r="J688" i="14"/>
  <c r="I688" i="14"/>
  <c r="H688" i="14"/>
  <c r="G688" i="14"/>
  <c r="F688" i="14"/>
  <c r="E688" i="14"/>
  <c r="D688" i="14"/>
  <c r="C688" i="14"/>
  <c r="B688" i="14"/>
  <c r="N688" i="14" s="1"/>
  <c r="A688" i="14"/>
  <c r="Q687" i="14"/>
  <c r="P687" i="14"/>
  <c r="J687" i="14"/>
  <c r="I687" i="14"/>
  <c r="F687" i="14"/>
  <c r="E687" i="14"/>
  <c r="D687" i="14"/>
  <c r="C687" i="14"/>
  <c r="B687" i="14"/>
  <c r="G687" i="14" s="1"/>
  <c r="N686" i="14"/>
  <c r="M686" i="14"/>
  <c r="K686" i="14"/>
  <c r="J686" i="14"/>
  <c r="I686" i="14"/>
  <c r="H686" i="14"/>
  <c r="G686" i="14"/>
  <c r="F686" i="14"/>
  <c r="E686" i="14"/>
  <c r="B686" i="14"/>
  <c r="L686" i="14" s="1"/>
  <c r="A686" i="14"/>
  <c r="P685" i="14"/>
  <c r="N685" i="14"/>
  <c r="M685" i="14"/>
  <c r="L685" i="14"/>
  <c r="K685" i="14"/>
  <c r="J685" i="14"/>
  <c r="D685" i="14"/>
  <c r="C685" i="14"/>
  <c r="B685" i="14"/>
  <c r="I685" i="14" s="1"/>
  <c r="A685" i="14"/>
  <c r="P684" i="14"/>
  <c r="O684" i="14"/>
  <c r="H684" i="14"/>
  <c r="G684" i="14"/>
  <c r="E684" i="14"/>
  <c r="D684" i="14"/>
  <c r="C684" i="14"/>
  <c r="B684" i="14"/>
  <c r="Q684" i="14" s="1"/>
  <c r="Q683" i="14"/>
  <c r="M683" i="14"/>
  <c r="L683" i="14"/>
  <c r="K683" i="14"/>
  <c r="J683" i="14"/>
  <c r="I683" i="14"/>
  <c r="H683" i="14"/>
  <c r="G683" i="14"/>
  <c r="F683" i="14"/>
  <c r="E683" i="14"/>
  <c r="D683" i="14"/>
  <c r="B683" i="14"/>
  <c r="N683" i="14" s="1"/>
  <c r="J682" i="14"/>
  <c r="B682" i="14"/>
  <c r="P682" i="14" s="1"/>
  <c r="P681" i="14"/>
  <c r="O681" i="14"/>
  <c r="G681" i="14"/>
  <c r="F681" i="14"/>
  <c r="B681" i="14"/>
  <c r="Q681" i="14" s="1"/>
  <c r="Q680" i="14"/>
  <c r="P680" i="14"/>
  <c r="K680" i="14"/>
  <c r="J680" i="14"/>
  <c r="H680" i="14"/>
  <c r="G680" i="14"/>
  <c r="E680" i="14"/>
  <c r="D680" i="14"/>
  <c r="C680" i="14"/>
  <c r="B680" i="14"/>
  <c r="F680" i="14" s="1"/>
  <c r="L679" i="14"/>
  <c r="I679" i="14"/>
  <c r="G679" i="14"/>
  <c r="B679" i="14"/>
  <c r="A679" i="14" s="1"/>
  <c r="F678" i="14"/>
  <c r="B678" i="14"/>
  <c r="A678" i="14" s="1"/>
  <c r="Q677" i="14"/>
  <c r="P677" i="14"/>
  <c r="J677" i="14"/>
  <c r="H677" i="14"/>
  <c r="C677" i="14"/>
  <c r="B677" i="14"/>
  <c r="O677" i="14" s="1"/>
  <c r="Q676" i="14"/>
  <c r="P676" i="14"/>
  <c r="O676" i="14"/>
  <c r="M676" i="14"/>
  <c r="L676" i="14"/>
  <c r="K676" i="14"/>
  <c r="J676" i="14"/>
  <c r="I676" i="14"/>
  <c r="H676" i="14"/>
  <c r="G676" i="14"/>
  <c r="F676" i="14"/>
  <c r="E676" i="14"/>
  <c r="D676" i="14"/>
  <c r="C676" i="14"/>
  <c r="B676" i="14"/>
  <c r="N676" i="14" s="1"/>
  <c r="A676" i="14"/>
  <c r="E675" i="14"/>
  <c r="B675" i="14"/>
  <c r="A675" i="14" s="1"/>
  <c r="Q674" i="14"/>
  <c r="P674" i="14"/>
  <c r="I674" i="14"/>
  <c r="H674" i="14"/>
  <c r="D674" i="14"/>
  <c r="C674" i="14"/>
  <c r="B674" i="14"/>
  <c r="O674" i="14" s="1"/>
  <c r="P673" i="14"/>
  <c r="N673" i="14"/>
  <c r="M673" i="14"/>
  <c r="L673" i="14"/>
  <c r="K673" i="14"/>
  <c r="J673" i="14"/>
  <c r="I673" i="14"/>
  <c r="H673" i="14"/>
  <c r="G673" i="14"/>
  <c r="F673" i="14"/>
  <c r="D673" i="14"/>
  <c r="C673" i="14"/>
  <c r="B673" i="14"/>
  <c r="A673" i="14"/>
  <c r="Q672" i="14"/>
  <c r="P672" i="14"/>
  <c r="N672" i="14"/>
  <c r="M672" i="14"/>
  <c r="L672" i="14"/>
  <c r="K672" i="14"/>
  <c r="I672" i="14"/>
  <c r="D672" i="14"/>
  <c r="C672" i="14"/>
  <c r="B672" i="14"/>
  <c r="J672" i="14" s="1"/>
  <c r="A672" i="14"/>
  <c r="P671" i="14"/>
  <c r="N671" i="14"/>
  <c r="B671" i="14"/>
  <c r="A671" i="14" s="1"/>
  <c r="Q670" i="14"/>
  <c r="P670" i="14"/>
  <c r="M670" i="14"/>
  <c r="L670" i="14"/>
  <c r="K670" i="14"/>
  <c r="J670" i="14"/>
  <c r="I670" i="14"/>
  <c r="G670" i="14"/>
  <c r="F670" i="14"/>
  <c r="E670" i="14"/>
  <c r="D670" i="14"/>
  <c r="C670" i="14"/>
  <c r="B670" i="14"/>
  <c r="H670" i="14" s="1"/>
  <c r="P669" i="14"/>
  <c r="O669" i="14"/>
  <c r="D669" i="14"/>
  <c r="B669" i="14"/>
  <c r="Q669" i="14" s="1"/>
  <c r="P668" i="14"/>
  <c r="O668" i="14"/>
  <c r="D668" i="14"/>
  <c r="B668" i="14"/>
  <c r="Q668" i="14" s="1"/>
  <c r="Q667" i="14"/>
  <c r="P667" i="14"/>
  <c r="L667" i="14"/>
  <c r="J667" i="14"/>
  <c r="I667" i="14"/>
  <c r="H667" i="14"/>
  <c r="G667" i="14"/>
  <c r="F667" i="14"/>
  <c r="E667" i="14"/>
  <c r="D667" i="14"/>
  <c r="C667" i="14"/>
  <c r="B667" i="14"/>
  <c r="K667" i="14" s="1"/>
  <c r="O666" i="14"/>
  <c r="N666" i="14"/>
  <c r="L666" i="14"/>
  <c r="G666" i="14"/>
  <c r="B666" i="14"/>
  <c r="A666" i="14" s="1"/>
  <c r="P665" i="14"/>
  <c r="B665" i="14"/>
  <c r="A665" i="14"/>
  <c r="Q664" i="14"/>
  <c r="P664" i="14"/>
  <c r="O664" i="14"/>
  <c r="M664" i="14"/>
  <c r="L664" i="14"/>
  <c r="K664" i="14"/>
  <c r="J664" i="14"/>
  <c r="I664" i="14"/>
  <c r="H664" i="14"/>
  <c r="G664" i="14"/>
  <c r="F664" i="14"/>
  <c r="E664" i="14"/>
  <c r="D664" i="14"/>
  <c r="C664" i="14"/>
  <c r="B664" i="14"/>
  <c r="N664" i="14" s="1"/>
  <c r="A664" i="14"/>
  <c r="M663" i="14"/>
  <c r="I663" i="14"/>
  <c r="H663" i="14"/>
  <c r="E663" i="14"/>
  <c r="B663" i="14"/>
  <c r="A663" i="14" s="1"/>
  <c r="P662" i="14"/>
  <c r="O662" i="14"/>
  <c r="N662" i="14"/>
  <c r="M662" i="14"/>
  <c r="K662" i="14"/>
  <c r="J662" i="14"/>
  <c r="I662" i="14"/>
  <c r="F662" i="14"/>
  <c r="E662" i="14"/>
  <c r="D662" i="14"/>
  <c r="C662" i="14"/>
  <c r="B662" i="14"/>
  <c r="A662" i="14"/>
  <c r="P661" i="14"/>
  <c r="N661" i="14"/>
  <c r="J661" i="14"/>
  <c r="I661" i="14"/>
  <c r="H661" i="14"/>
  <c r="G661" i="14"/>
  <c r="F661" i="14"/>
  <c r="B661" i="14"/>
  <c r="O661" i="14" s="1"/>
  <c r="A661" i="14"/>
  <c r="Q660" i="14"/>
  <c r="P660" i="14"/>
  <c r="N660" i="14"/>
  <c r="M660" i="14"/>
  <c r="L660" i="14"/>
  <c r="K660" i="14"/>
  <c r="I660" i="14"/>
  <c r="H660" i="14"/>
  <c r="G660" i="14"/>
  <c r="F660" i="14"/>
  <c r="E660" i="14"/>
  <c r="D660" i="14"/>
  <c r="C660" i="14"/>
  <c r="B660" i="14"/>
  <c r="J660" i="14" s="1"/>
  <c r="A660" i="14"/>
  <c r="Q659" i="14"/>
  <c r="P659" i="14"/>
  <c r="N659" i="14"/>
  <c r="M659" i="14"/>
  <c r="L659" i="14"/>
  <c r="I659" i="14"/>
  <c r="H659" i="14"/>
  <c r="E659" i="14"/>
  <c r="D659" i="14"/>
  <c r="B659" i="14"/>
  <c r="K659" i="14" s="1"/>
  <c r="A659" i="14"/>
  <c r="Q658" i="14"/>
  <c r="G658" i="14"/>
  <c r="C658" i="14"/>
  <c r="B658" i="14"/>
  <c r="Q657" i="14"/>
  <c r="P657" i="14"/>
  <c r="L657" i="14"/>
  <c r="K657" i="14"/>
  <c r="J657" i="14"/>
  <c r="I657" i="14"/>
  <c r="H657" i="14"/>
  <c r="G657" i="14"/>
  <c r="F657" i="14"/>
  <c r="E657" i="14"/>
  <c r="D657" i="14"/>
  <c r="C657" i="14"/>
  <c r="B657" i="14"/>
  <c r="N657" i="14" s="1"/>
  <c r="B656" i="14"/>
  <c r="O655" i="14"/>
  <c r="N655" i="14"/>
  <c r="M655" i="14"/>
  <c r="L655" i="14"/>
  <c r="J655" i="14"/>
  <c r="G655" i="14"/>
  <c r="F655" i="14"/>
  <c r="E655" i="14"/>
  <c r="D655" i="14"/>
  <c r="C655" i="14"/>
  <c r="B655" i="14"/>
  <c r="P655" i="14" s="1"/>
  <c r="Q654" i="14"/>
  <c r="O654" i="14"/>
  <c r="N654" i="14"/>
  <c r="K654" i="14"/>
  <c r="J654" i="14"/>
  <c r="I654" i="14"/>
  <c r="H654" i="14"/>
  <c r="G654" i="14"/>
  <c r="F654" i="14"/>
  <c r="E654" i="14"/>
  <c r="C654" i="14"/>
  <c r="B654" i="14"/>
  <c r="A654" i="14"/>
  <c r="O653" i="14"/>
  <c r="N653" i="14"/>
  <c r="M653" i="14"/>
  <c r="L653" i="14"/>
  <c r="K653" i="14"/>
  <c r="J653" i="14"/>
  <c r="H653" i="14"/>
  <c r="G653" i="14"/>
  <c r="F653" i="14"/>
  <c r="E653" i="14"/>
  <c r="B653" i="14"/>
  <c r="A653" i="14"/>
  <c r="Q652" i="14"/>
  <c r="P652" i="14"/>
  <c r="O652" i="14"/>
  <c r="M652" i="14"/>
  <c r="L652" i="14"/>
  <c r="K652" i="14"/>
  <c r="J652" i="14"/>
  <c r="I652" i="14"/>
  <c r="H652" i="14"/>
  <c r="G652" i="14"/>
  <c r="F652" i="14"/>
  <c r="E652" i="14"/>
  <c r="D652" i="14"/>
  <c r="C652" i="14"/>
  <c r="B652" i="14"/>
  <c r="N652" i="14" s="1"/>
  <c r="A652" i="14"/>
  <c r="Q651" i="14"/>
  <c r="P651" i="14"/>
  <c r="F651" i="14"/>
  <c r="D651" i="14"/>
  <c r="B651" i="14"/>
  <c r="A651" i="14" s="1"/>
  <c r="N650" i="14"/>
  <c r="H650" i="14"/>
  <c r="F650" i="14"/>
  <c r="B650" i="14"/>
  <c r="A650" i="14"/>
  <c r="O649" i="14"/>
  <c r="J649" i="14"/>
  <c r="B649" i="14"/>
  <c r="Q648" i="14"/>
  <c r="I648" i="14"/>
  <c r="G648" i="14"/>
  <c r="E648" i="14"/>
  <c r="D648" i="14"/>
  <c r="B648" i="14"/>
  <c r="Q647" i="14"/>
  <c r="M647" i="14"/>
  <c r="L647" i="14"/>
  <c r="K647" i="14"/>
  <c r="J647" i="14"/>
  <c r="I647" i="14"/>
  <c r="H647" i="14"/>
  <c r="G647" i="14"/>
  <c r="F647" i="14"/>
  <c r="E647" i="14"/>
  <c r="D647" i="14"/>
  <c r="B647" i="14"/>
  <c r="N647" i="14" s="1"/>
  <c r="O646" i="14"/>
  <c r="N646" i="14"/>
  <c r="M646" i="14"/>
  <c r="L646" i="14"/>
  <c r="K646" i="14"/>
  <c r="J646" i="14"/>
  <c r="I646" i="14"/>
  <c r="G646" i="14"/>
  <c r="D646" i="14"/>
  <c r="C646" i="14"/>
  <c r="B646" i="14"/>
  <c r="P646" i="14" s="1"/>
  <c r="P645" i="14"/>
  <c r="O645" i="14"/>
  <c r="N645" i="14"/>
  <c r="K645" i="14"/>
  <c r="H645" i="14"/>
  <c r="F645" i="14"/>
  <c r="E645" i="14"/>
  <c r="B645" i="14"/>
  <c r="L645" i="14" s="1"/>
  <c r="Q644" i="14"/>
  <c r="O644" i="14"/>
  <c r="K644" i="14"/>
  <c r="J644" i="14"/>
  <c r="B644" i="14"/>
  <c r="O643" i="14"/>
  <c r="M643" i="14"/>
  <c r="B643" i="14"/>
  <c r="Q642" i="14"/>
  <c r="N642" i="14"/>
  <c r="M642" i="14"/>
  <c r="K642" i="14"/>
  <c r="J642" i="14"/>
  <c r="C642" i="14"/>
  <c r="B642" i="14"/>
  <c r="O642" i="14" s="1"/>
  <c r="A642" i="14"/>
  <c r="P641" i="14"/>
  <c r="O641" i="14"/>
  <c r="N641" i="14"/>
  <c r="K641" i="14"/>
  <c r="J641" i="14"/>
  <c r="F641" i="14"/>
  <c r="E641" i="14"/>
  <c r="D641" i="14"/>
  <c r="C641" i="14"/>
  <c r="B641" i="14"/>
  <c r="H641" i="14" s="1"/>
  <c r="A641" i="14"/>
  <c r="Q640" i="14"/>
  <c r="P640" i="14"/>
  <c r="O640" i="14"/>
  <c r="M640" i="14"/>
  <c r="L640" i="14"/>
  <c r="K640" i="14"/>
  <c r="J640" i="14"/>
  <c r="I640" i="14"/>
  <c r="H640" i="14"/>
  <c r="G640" i="14"/>
  <c r="F640" i="14"/>
  <c r="E640" i="14"/>
  <c r="D640" i="14"/>
  <c r="C640" i="14"/>
  <c r="B640" i="14"/>
  <c r="N640" i="14" s="1"/>
  <c r="A640" i="14"/>
  <c r="O639" i="14"/>
  <c r="N639" i="14"/>
  <c r="M639" i="14"/>
  <c r="L639" i="14"/>
  <c r="K639" i="14"/>
  <c r="J639" i="14"/>
  <c r="F639" i="14"/>
  <c r="E639" i="14"/>
  <c r="D639" i="14"/>
  <c r="C639" i="14"/>
  <c r="B639" i="14"/>
  <c r="P639" i="14" s="1"/>
  <c r="P638" i="14"/>
  <c r="O638" i="14"/>
  <c r="N638" i="14"/>
  <c r="I638" i="14"/>
  <c r="H638" i="14"/>
  <c r="F638" i="14"/>
  <c r="E638" i="14"/>
  <c r="B638" i="14"/>
  <c r="J638" i="14" s="1"/>
  <c r="A638" i="14"/>
  <c r="P637" i="14"/>
  <c r="N637" i="14"/>
  <c r="M637" i="14"/>
  <c r="L637" i="14"/>
  <c r="K637" i="14"/>
  <c r="J637" i="14"/>
  <c r="I637" i="14"/>
  <c r="H637" i="14"/>
  <c r="G637" i="14"/>
  <c r="F637" i="14"/>
  <c r="D637" i="14"/>
  <c r="C637" i="14"/>
  <c r="B637" i="14"/>
  <c r="A637" i="14"/>
  <c r="P636" i="14"/>
  <c r="M636" i="14"/>
  <c r="L636" i="14"/>
  <c r="E636" i="14"/>
  <c r="D636" i="14"/>
  <c r="B636" i="14"/>
  <c r="A636" i="14" s="1"/>
  <c r="P635" i="14"/>
  <c r="N635" i="14"/>
  <c r="K635" i="14"/>
  <c r="I635" i="14"/>
  <c r="H635" i="14"/>
  <c r="G635" i="14"/>
  <c r="E635" i="14"/>
  <c r="D635" i="14"/>
  <c r="B635" i="14"/>
  <c r="M635" i="14" s="1"/>
  <c r="A635" i="14"/>
  <c r="Q634" i="14"/>
  <c r="M634" i="14"/>
  <c r="L634" i="14"/>
  <c r="K634" i="14"/>
  <c r="J634" i="14"/>
  <c r="I634" i="14"/>
  <c r="G634" i="14"/>
  <c r="F634" i="14"/>
  <c r="E634" i="14"/>
  <c r="D634" i="14"/>
  <c r="C634" i="14"/>
  <c r="B634" i="14"/>
  <c r="O634" i="14" s="1"/>
  <c r="L633" i="14"/>
  <c r="J633" i="14"/>
  <c r="I633" i="14"/>
  <c r="B633" i="14"/>
  <c r="P632" i="14"/>
  <c r="O632" i="14"/>
  <c r="M632" i="14"/>
  <c r="H632" i="14"/>
  <c r="D632" i="14"/>
  <c r="C632" i="14"/>
  <c r="B632" i="14"/>
  <c r="Q632" i="14" s="1"/>
  <c r="A632" i="14"/>
  <c r="D631" i="14"/>
  <c r="B631" i="14"/>
  <c r="A631" i="14" s="1"/>
  <c r="N630" i="14"/>
  <c r="M630" i="14"/>
  <c r="J630" i="14"/>
  <c r="I630" i="14"/>
  <c r="H630" i="14"/>
  <c r="G630" i="14"/>
  <c r="E630" i="14"/>
  <c r="B630" i="14"/>
  <c r="P629" i="14"/>
  <c r="M629" i="14"/>
  <c r="L629" i="14"/>
  <c r="J629" i="14"/>
  <c r="C629" i="14"/>
  <c r="B629" i="14"/>
  <c r="Q629" i="14" s="1"/>
  <c r="Q628" i="14"/>
  <c r="P628" i="14"/>
  <c r="O628" i="14"/>
  <c r="M628" i="14"/>
  <c r="L628" i="14"/>
  <c r="K628" i="14"/>
  <c r="J628" i="14"/>
  <c r="I628" i="14"/>
  <c r="H628" i="14"/>
  <c r="G628" i="14"/>
  <c r="F628" i="14"/>
  <c r="E628" i="14"/>
  <c r="D628" i="14"/>
  <c r="C628" i="14"/>
  <c r="B628" i="14"/>
  <c r="N628" i="14" s="1"/>
  <c r="A628" i="14"/>
  <c r="Q627" i="14"/>
  <c r="N627" i="14"/>
  <c r="K627" i="14"/>
  <c r="J627" i="14"/>
  <c r="E627" i="14"/>
  <c r="D627" i="14"/>
  <c r="B627" i="14"/>
  <c r="M627" i="14" s="1"/>
  <c r="N626" i="14"/>
  <c r="M626" i="14"/>
  <c r="B626" i="14"/>
  <c r="I625" i="14"/>
  <c r="H625" i="14"/>
  <c r="B625" i="14"/>
  <c r="A625" i="14" s="1"/>
  <c r="Q624" i="14"/>
  <c r="P624" i="14"/>
  <c r="N624" i="14"/>
  <c r="M624" i="14"/>
  <c r="L624" i="14"/>
  <c r="K624" i="14"/>
  <c r="I624" i="14"/>
  <c r="H624" i="14"/>
  <c r="G624" i="14"/>
  <c r="F624" i="14"/>
  <c r="E624" i="14"/>
  <c r="D624" i="14"/>
  <c r="C624" i="14"/>
  <c r="B624" i="14"/>
  <c r="J624" i="14" s="1"/>
  <c r="A624" i="14"/>
  <c r="L623" i="14"/>
  <c r="K623" i="14"/>
  <c r="I623" i="14"/>
  <c r="D623" i="14"/>
  <c r="B623" i="14"/>
  <c r="A623" i="14" s="1"/>
  <c r="Q622" i="14"/>
  <c r="O622" i="14"/>
  <c r="N622" i="14"/>
  <c r="M622" i="14"/>
  <c r="L622" i="14"/>
  <c r="K622" i="14"/>
  <c r="F622" i="14"/>
  <c r="E622" i="14"/>
  <c r="D622" i="14"/>
  <c r="C622" i="14"/>
  <c r="B622" i="14"/>
  <c r="I622" i="14" s="1"/>
  <c r="A622" i="14"/>
  <c r="Q621" i="14"/>
  <c r="O621" i="14"/>
  <c r="L621" i="14"/>
  <c r="I621" i="14"/>
  <c r="H621" i="14"/>
  <c r="G621" i="14"/>
  <c r="F621" i="14"/>
  <c r="D621" i="14"/>
  <c r="C621" i="14"/>
  <c r="B621" i="14"/>
  <c r="K621" i="14" s="1"/>
  <c r="E620" i="14"/>
  <c r="B620" i="14"/>
  <c r="Q619" i="14"/>
  <c r="O619" i="14"/>
  <c r="N619" i="14"/>
  <c r="M619" i="14"/>
  <c r="L619" i="14"/>
  <c r="J619" i="14"/>
  <c r="I619" i="14"/>
  <c r="G619" i="14"/>
  <c r="F619" i="14"/>
  <c r="E619" i="14"/>
  <c r="D619" i="14"/>
  <c r="C619" i="14"/>
  <c r="B619" i="14"/>
  <c r="A619" i="14"/>
  <c r="B618" i="14"/>
  <c r="N617" i="14"/>
  <c r="M617" i="14"/>
  <c r="J617" i="14"/>
  <c r="F617" i="14"/>
  <c r="E617" i="14"/>
  <c r="B617" i="14"/>
  <c r="Q617" i="14" s="1"/>
  <c r="Q616" i="14"/>
  <c r="P616" i="14"/>
  <c r="O616" i="14"/>
  <c r="M616" i="14"/>
  <c r="L616" i="14"/>
  <c r="K616" i="14"/>
  <c r="J616" i="14"/>
  <c r="I616" i="14"/>
  <c r="H616" i="14"/>
  <c r="G616" i="14"/>
  <c r="F616" i="14"/>
  <c r="E616" i="14"/>
  <c r="D616" i="14"/>
  <c r="C616" i="14"/>
  <c r="B616" i="14"/>
  <c r="N616" i="14" s="1"/>
  <c r="A616" i="14"/>
  <c r="Q615" i="14"/>
  <c r="N615" i="14"/>
  <c r="M615" i="14"/>
  <c r="K615" i="14"/>
  <c r="J615" i="14"/>
  <c r="I615" i="14"/>
  <c r="H615" i="14"/>
  <c r="F615" i="14"/>
  <c r="E615" i="14"/>
  <c r="D615" i="14"/>
  <c r="C615" i="14"/>
  <c r="B615" i="14"/>
  <c r="O615" i="14" s="1"/>
  <c r="B614" i="14"/>
  <c r="K613" i="14"/>
  <c r="B613" i="14"/>
  <c r="A613" i="14" s="1"/>
  <c r="P612" i="14"/>
  <c r="O612" i="14"/>
  <c r="N612" i="14"/>
  <c r="M612" i="14"/>
  <c r="G612" i="14"/>
  <c r="F612" i="14"/>
  <c r="E612" i="14"/>
  <c r="B612" i="14"/>
  <c r="L612" i="14" s="1"/>
  <c r="A612" i="14"/>
  <c r="Q611" i="14"/>
  <c r="P611" i="14"/>
  <c r="M611" i="14"/>
  <c r="J611" i="14"/>
  <c r="I611" i="14"/>
  <c r="H611" i="14"/>
  <c r="G611" i="14"/>
  <c r="E611" i="14"/>
  <c r="D611" i="14"/>
  <c r="B611" i="14"/>
  <c r="P610" i="14"/>
  <c r="M610" i="14"/>
  <c r="L610" i="14"/>
  <c r="K610" i="14"/>
  <c r="J610" i="14"/>
  <c r="G610" i="14"/>
  <c r="D610" i="14"/>
  <c r="C610" i="14"/>
  <c r="B610" i="14"/>
  <c r="Q610" i="14" s="1"/>
  <c r="N609" i="14"/>
  <c r="M609" i="14"/>
  <c r="K609" i="14"/>
  <c r="H609" i="14"/>
  <c r="G609" i="14"/>
  <c r="C609" i="14"/>
  <c r="B609" i="14"/>
  <c r="A609" i="14" s="1"/>
  <c r="Q608" i="14"/>
  <c r="N608" i="14"/>
  <c r="M608" i="14"/>
  <c r="L608" i="14"/>
  <c r="K608" i="14"/>
  <c r="J608" i="14"/>
  <c r="G608" i="14"/>
  <c r="F608" i="14"/>
  <c r="E608" i="14"/>
  <c r="D608" i="14"/>
  <c r="B608" i="14"/>
  <c r="I608" i="14" s="1"/>
  <c r="A608" i="14"/>
  <c r="O607" i="14"/>
  <c r="N607" i="14"/>
  <c r="K607" i="14"/>
  <c r="J607" i="14"/>
  <c r="I607" i="14"/>
  <c r="G607" i="14"/>
  <c r="D607" i="14"/>
  <c r="C607" i="14"/>
  <c r="B607" i="14"/>
  <c r="Q607" i="14" s="1"/>
  <c r="N606" i="14"/>
  <c r="L606" i="14"/>
  <c r="K606" i="14"/>
  <c r="H606" i="14"/>
  <c r="G606" i="14"/>
  <c r="E606" i="14"/>
  <c r="B606" i="14"/>
  <c r="O606" i="14" s="1"/>
  <c r="M605" i="14"/>
  <c r="L605" i="14"/>
  <c r="K605" i="14"/>
  <c r="I605" i="14"/>
  <c r="E605" i="14"/>
  <c r="C605" i="14"/>
  <c r="B605" i="14"/>
  <c r="Q605" i="14" s="1"/>
  <c r="N604" i="14"/>
  <c r="M604" i="14"/>
  <c r="I604" i="14"/>
  <c r="G604" i="14"/>
  <c r="F604" i="14"/>
  <c r="C604" i="14"/>
  <c r="B604" i="14"/>
  <c r="Q604" i="14" s="1"/>
  <c r="Q603" i="14"/>
  <c r="M603" i="14"/>
  <c r="L603" i="14"/>
  <c r="K603" i="14"/>
  <c r="J603" i="14"/>
  <c r="I603" i="14"/>
  <c r="H603" i="14"/>
  <c r="G603" i="14"/>
  <c r="F603" i="14"/>
  <c r="E603" i="14"/>
  <c r="C603" i="14"/>
  <c r="B603" i="14"/>
  <c r="N603" i="14" s="1"/>
  <c r="P602" i="14"/>
  <c r="O602" i="14"/>
  <c r="N602" i="14"/>
  <c r="M602" i="14"/>
  <c r="L602" i="14"/>
  <c r="K602" i="14"/>
  <c r="J602" i="14"/>
  <c r="H602" i="14"/>
  <c r="G602" i="14"/>
  <c r="D602" i="14"/>
  <c r="C602" i="14"/>
  <c r="B602" i="14"/>
  <c r="A602" i="14"/>
  <c r="Q601" i="14"/>
  <c r="P601" i="14"/>
  <c r="O601" i="14"/>
  <c r="M601" i="14"/>
  <c r="L601" i="14"/>
  <c r="K601" i="14"/>
  <c r="J601" i="14"/>
  <c r="I601" i="14"/>
  <c r="H601" i="14"/>
  <c r="G601" i="14"/>
  <c r="F601" i="14"/>
  <c r="E601" i="14"/>
  <c r="D601" i="14"/>
  <c r="C601" i="14"/>
  <c r="B601" i="14"/>
  <c r="N601" i="14" s="1"/>
  <c r="A601" i="14"/>
  <c r="Q600" i="14"/>
  <c r="P600" i="14"/>
  <c r="M600" i="14"/>
  <c r="L600" i="14"/>
  <c r="K600" i="14"/>
  <c r="J600" i="14"/>
  <c r="I600" i="14"/>
  <c r="H600" i="14"/>
  <c r="F600" i="14"/>
  <c r="E600" i="14"/>
  <c r="D600" i="14"/>
  <c r="C600" i="14"/>
  <c r="B600" i="14"/>
  <c r="G600" i="14" s="1"/>
  <c r="Q599" i="14"/>
  <c r="O599" i="14"/>
  <c r="I599" i="14"/>
  <c r="H599" i="14"/>
  <c r="G599" i="14"/>
  <c r="C599" i="14"/>
  <c r="B599" i="14"/>
  <c r="P598" i="14"/>
  <c r="O598" i="14"/>
  <c r="N598" i="14"/>
  <c r="L598" i="14"/>
  <c r="K598" i="14"/>
  <c r="H598" i="14"/>
  <c r="G598" i="14"/>
  <c r="F598" i="14"/>
  <c r="D598" i="14"/>
  <c r="C598" i="14"/>
  <c r="B598" i="14"/>
  <c r="A598" i="14"/>
  <c r="K597" i="14"/>
  <c r="I597" i="14"/>
  <c r="H597" i="14"/>
  <c r="G597" i="14"/>
  <c r="F597" i="14"/>
  <c r="C597" i="14"/>
  <c r="B597" i="14"/>
  <c r="Q597" i="14" s="1"/>
  <c r="B596" i="14"/>
  <c r="A596" i="14" s="1"/>
  <c r="N595" i="14"/>
  <c r="M595" i="14"/>
  <c r="L595" i="14"/>
  <c r="K595" i="14"/>
  <c r="J595" i="14"/>
  <c r="F595" i="14"/>
  <c r="D595" i="14"/>
  <c r="C595" i="14"/>
  <c r="B595" i="14"/>
  <c r="P595" i="14" s="1"/>
  <c r="P594" i="14"/>
  <c r="O594" i="14"/>
  <c r="N594" i="14"/>
  <c r="J594" i="14"/>
  <c r="I594" i="14"/>
  <c r="H594" i="14"/>
  <c r="F594" i="14"/>
  <c r="E594" i="14"/>
  <c r="D594" i="14"/>
  <c r="B594" i="14"/>
  <c r="G594" i="14" s="1"/>
  <c r="Q593" i="14"/>
  <c r="P593" i="14"/>
  <c r="N593" i="14"/>
  <c r="M593" i="14"/>
  <c r="L593" i="14"/>
  <c r="K593" i="14"/>
  <c r="J593" i="14"/>
  <c r="I593" i="14"/>
  <c r="H593" i="14"/>
  <c r="G593" i="14"/>
  <c r="E593" i="14"/>
  <c r="D593" i="14"/>
  <c r="C593" i="14"/>
  <c r="B593" i="14"/>
  <c r="F593" i="14" s="1"/>
  <c r="A593" i="14"/>
  <c r="Q592" i="14"/>
  <c r="P592" i="14"/>
  <c r="O592" i="14"/>
  <c r="M592" i="14"/>
  <c r="L592" i="14"/>
  <c r="E592" i="14"/>
  <c r="D592" i="14"/>
  <c r="C592" i="14"/>
  <c r="B592" i="14"/>
  <c r="A592" i="14"/>
  <c r="Q591" i="14"/>
  <c r="N591" i="14"/>
  <c r="M591" i="14"/>
  <c r="G591" i="14"/>
  <c r="F591" i="14"/>
  <c r="C591" i="14"/>
  <c r="B591" i="14"/>
  <c r="A591" i="14" s="1"/>
  <c r="Q590" i="14"/>
  <c r="P590" i="14"/>
  <c r="M590" i="14"/>
  <c r="L590" i="14"/>
  <c r="K590" i="14"/>
  <c r="J590" i="14"/>
  <c r="H590" i="14"/>
  <c r="G590" i="14"/>
  <c r="F590" i="14"/>
  <c r="E590" i="14"/>
  <c r="D590" i="14"/>
  <c r="C590" i="14"/>
  <c r="B590" i="14"/>
  <c r="I590" i="14" s="1"/>
  <c r="Q589" i="14"/>
  <c r="P589" i="14"/>
  <c r="O589" i="14"/>
  <c r="M589" i="14"/>
  <c r="L589" i="14"/>
  <c r="K589" i="14"/>
  <c r="J589" i="14"/>
  <c r="I589" i="14"/>
  <c r="H589" i="14"/>
  <c r="G589" i="14"/>
  <c r="F589" i="14"/>
  <c r="E589" i="14"/>
  <c r="D589" i="14"/>
  <c r="C589" i="14"/>
  <c r="B589" i="14"/>
  <c r="N589" i="14" s="1"/>
  <c r="A589" i="14"/>
  <c r="P588" i="14"/>
  <c r="O588" i="14"/>
  <c r="N588" i="14"/>
  <c r="M588" i="14"/>
  <c r="L588" i="14"/>
  <c r="I588" i="14"/>
  <c r="F588" i="14"/>
  <c r="E588" i="14"/>
  <c r="D588" i="14"/>
  <c r="B588" i="14"/>
  <c r="H588" i="14" s="1"/>
  <c r="A588" i="14"/>
  <c r="Q587" i="14"/>
  <c r="P587" i="14"/>
  <c r="M587" i="14"/>
  <c r="K587" i="14"/>
  <c r="J587" i="14"/>
  <c r="I587" i="14"/>
  <c r="H587" i="14"/>
  <c r="G587" i="14"/>
  <c r="F587" i="14"/>
  <c r="E587" i="14"/>
  <c r="D587" i="14"/>
  <c r="C587" i="14"/>
  <c r="B587" i="14"/>
  <c r="L587" i="14" s="1"/>
  <c r="P586" i="14"/>
  <c r="O586" i="14"/>
  <c r="N586" i="14"/>
  <c r="M586" i="14"/>
  <c r="K586" i="14"/>
  <c r="J586" i="14"/>
  <c r="I586" i="14"/>
  <c r="B586" i="14"/>
  <c r="A586" i="14"/>
  <c r="Q585" i="14"/>
  <c r="P585" i="14"/>
  <c r="O585" i="14"/>
  <c r="M585" i="14"/>
  <c r="L585" i="14"/>
  <c r="K585" i="14"/>
  <c r="E585" i="14"/>
  <c r="D585" i="14"/>
  <c r="C585" i="14"/>
  <c r="B585" i="14"/>
  <c r="A585" i="14"/>
  <c r="N584" i="14"/>
  <c r="K584" i="14"/>
  <c r="J584" i="14"/>
  <c r="G584" i="14"/>
  <c r="F584" i="14"/>
  <c r="E584" i="14"/>
  <c r="D584" i="14"/>
  <c r="B584" i="14"/>
  <c r="A584" i="14" s="1"/>
  <c r="F583" i="14"/>
  <c r="B583" i="14"/>
  <c r="D582" i="14"/>
  <c r="B582" i="14"/>
  <c r="B581" i="14"/>
  <c r="Q581" i="14" s="1"/>
  <c r="Q580" i="14"/>
  <c r="P580" i="14"/>
  <c r="N580" i="14"/>
  <c r="M580" i="14"/>
  <c r="L580" i="14"/>
  <c r="J580" i="14"/>
  <c r="I580" i="14"/>
  <c r="H580" i="14"/>
  <c r="G580" i="14"/>
  <c r="F580" i="14"/>
  <c r="E580" i="14"/>
  <c r="D580" i="14"/>
  <c r="C580" i="14"/>
  <c r="B580" i="14"/>
  <c r="K580" i="14" s="1"/>
  <c r="A580" i="14"/>
  <c r="E579" i="14"/>
  <c r="B579" i="14"/>
  <c r="G578" i="14"/>
  <c r="F578" i="14"/>
  <c r="E578" i="14"/>
  <c r="D578" i="14"/>
  <c r="C578" i="14"/>
  <c r="B578" i="14"/>
  <c r="Q578" i="14" s="1"/>
  <c r="Q577" i="14"/>
  <c r="P577" i="14"/>
  <c r="O577" i="14"/>
  <c r="M577" i="14"/>
  <c r="L577" i="14"/>
  <c r="K577" i="14"/>
  <c r="J577" i="14"/>
  <c r="I577" i="14"/>
  <c r="H577" i="14"/>
  <c r="G577" i="14"/>
  <c r="F577" i="14"/>
  <c r="E577" i="14"/>
  <c r="D577" i="14"/>
  <c r="C577" i="14"/>
  <c r="B577" i="14"/>
  <c r="N577" i="14" s="1"/>
  <c r="A577" i="14"/>
  <c r="Q576" i="14"/>
  <c r="P576" i="14"/>
  <c r="O576" i="14"/>
  <c r="N576" i="14"/>
  <c r="M576" i="14"/>
  <c r="L576" i="14"/>
  <c r="K576" i="14"/>
  <c r="I576" i="14"/>
  <c r="H576" i="14"/>
  <c r="F576" i="14"/>
  <c r="C576" i="14"/>
  <c r="B576" i="14"/>
  <c r="A576" i="14"/>
  <c r="Q575" i="14"/>
  <c r="P575" i="14"/>
  <c r="O575" i="14"/>
  <c r="N575" i="14"/>
  <c r="K575" i="14"/>
  <c r="J575" i="14"/>
  <c r="H575" i="14"/>
  <c r="F575" i="14"/>
  <c r="E575" i="14"/>
  <c r="D575" i="14"/>
  <c r="B575" i="14"/>
  <c r="A575" i="14"/>
  <c r="P574" i="14"/>
  <c r="N574" i="14"/>
  <c r="L574" i="14"/>
  <c r="K574" i="14"/>
  <c r="I574" i="14"/>
  <c r="H574" i="14"/>
  <c r="G574" i="14"/>
  <c r="F574" i="14"/>
  <c r="D574" i="14"/>
  <c r="B574" i="14"/>
  <c r="P573" i="14"/>
  <c r="O573" i="14"/>
  <c r="N573" i="14"/>
  <c r="L573" i="14"/>
  <c r="K573" i="14"/>
  <c r="I573" i="14"/>
  <c r="H573" i="14"/>
  <c r="G573" i="14"/>
  <c r="F573" i="14"/>
  <c r="E573" i="14"/>
  <c r="B573" i="14"/>
  <c r="A573" i="14"/>
  <c r="Q572" i="14"/>
  <c r="N572" i="14"/>
  <c r="M572" i="14"/>
  <c r="L572" i="14"/>
  <c r="K572" i="14"/>
  <c r="J572" i="14"/>
  <c r="I572" i="14"/>
  <c r="G572" i="14"/>
  <c r="E572" i="14"/>
  <c r="D572" i="14"/>
  <c r="B572" i="14"/>
  <c r="Q571" i="14"/>
  <c r="P571" i="14"/>
  <c r="O571" i="14"/>
  <c r="N571" i="14"/>
  <c r="M571" i="14"/>
  <c r="K571" i="14"/>
  <c r="J571" i="14"/>
  <c r="G571" i="14"/>
  <c r="F571" i="14"/>
  <c r="E571" i="14"/>
  <c r="C571" i="14"/>
  <c r="B571" i="14"/>
  <c r="A571" i="14"/>
  <c r="Q570" i="14"/>
  <c r="O570" i="14"/>
  <c r="N570" i="14"/>
  <c r="L570" i="14"/>
  <c r="J570" i="14"/>
  <c r="I570" i="14"/>
  <c r="H570" i="14"/>
  <c r="F570" i="14"/>
  <c r="E570" i="14"/>
  <c r="D570" i="14"/>
  <c r="B570" i="14"/>
  <c r="Q569" i="14"/>
  <c r="P569" i="14"/>
  <c r="O569" i="14"/>
  <c r="M569" i="14"/>
  <c r="L569" i="14"/>
  <c r="K569" i="14"/>
  <c r="I569" i="14"/>
  <c r="H569" i="14"/>
  <c r="E569" i="14"/>
  <c r="D569" i="14"/>
  <c r="C569" i="14"/>
  <c r="B569" i="14"/>
  <c r="A569" i="14"/>
  <c r="P568" i="14"/>
  <c r="O568" i="14"/>
  <c r="N568" i="14"/>
  <c r="L568" i="14"/>
  <c r="I568" i="14"/>
  <c r="H568" i="14"/>
  <c r="G568" i="14"/>
  <c r="F568" i="14"/>
  <c r="E568" i="14"/>
  <c r="D568" i="14"/>
  <c r="B568" i="14"/>
  <c r="A568" i="14"/>
  <c r="Q567" i="14"/>
  <c r="M567" i="14"/>
  <c r="L567" i="14"/>
  <c r="K567" i="14"/>
  <c r="J567" i="14"/>
  <c r="I567" i="14"/>
  <c r="H567" i="14"/>
  <c r="G567" i="14"/>
  <c r="E567" i="14"/>
  <c r="C567" i="14"/>
  <c r="B567" i="14"/>
  <c r="O566" i="14"/>
  <c r="N566" i="14"/>
  <c r="M566" i="14"/>
  <c r="L566" i="14"/>
  <c r="K566" i="14"/>
  <c r="J566" i="14"/>
  <c r="G566" i="14"/>
  <c r="F566" i="14"/>
  <c r="D566" i="14"/>
  <c r="B566" i="14"/>
  <c r="A566" i="14" s="1"/>
  <c r="Q565" i="14"/>
  <c r="P565" i="14"/>
  <c r="O565" i="14"/>
  <c r="M565" i="14"/>
  <c r="L565" i="14"/>
  <c r="K565" i="14"/>
  <c r="J565" i="14"/>
  <c r="I565" i="14"/>
  <c r="H565" i="14"/>
  <c r="G565" i="14"/>
  <c r="F565" i="14"/>
  <c r="E565" i="14"/>
  <c r="D565" i="14"/>
  <c r="C565" i="14"/>
  <c r="B565" i="14"/>
  <c r="N565" i="14" s="1"/>
  <c r="A565" i="14"/>
  <c r="Q564" i="14"/>
  <c r="O564" i="14"/>
  <c r="M564" i="14"/>
  <c r="L564" i="14"/>
  <c r="J564" i="14"/>
  <c r="I564" i="14"/>
  <c r="H564" i="14"/>
  <c r="F564" i="14"/>
  <c r="E564" i="14"/>
  <c r="D564" i="14"/>
  <c r="C564" i="14"/>
  <c r="B564" i="14"/>
  <c r="Q563" i="14"/>
  <c r="P563" i="14"/>
  <c r="O563" i="14"/>
  <c r="M563" i="14"/>
  <c r="F563" i="14"/>
  <c r="B563" i="14"/>
  <c r="C563" i="14" s="1"/>
  <c r="A563" i="14"/>
  <c r="O562" i="14"/>
  <c r="N562" i="14"/>
  <c r="M562" i="14"/>
  <c r="L562" i="14"/>
  <c r="K562" i="14"/>
  <c r="J562" i="14"/>
  <c r="H562" i="14"/>
  <c r="G562" i="14"/>
  <c r="F562" i="14"/>
  <c r="D562" i="14"/>
  <c r="C562" i="14"/>
  <c r="B562" i="14"/>
  <c r="A562" i="14"/>
  <c r="G561" i="14"/>
  <c r="F561" i="14"/>
  <c r="D561" i="14"/>
  <c r="C561" i="14"/>
  <c r="B561" i="14"/>
  <c r="A561" i="14" s="1"/>
  <c r="G560" i="14"/>
  <c r="F560" i="14"/>
  <c r="E560" i="14"/>
  <c r="B560" i="14"/>
  <c r="A560" i="14"/>
  <c r="Q559" i="14"/>
  <c r="P559" i="14"/>
  <c r="N559" i="14"/>
  <c r="F559" i="14"/>
  <c r="B559" i="14"/>
  <c r="E559" i="14" s="1"/>
  <c r="G558" i="14"/>
  <c r="F558" i="14"/>
  <c r="E558" i="14"/>
  <c r="C558" i="14"/>
  <c r="B558" i="14"/>
  <c r="Q557" i="14"/>
  <c r="P557" i="14"/>
  <c r="N557" i="14"/>
  <c r="M557" i="14"/>
  <c r="L557" i="14"/>
  <c r="K557" i="14"/>
  <c r="J557" i="14"/>
  <c r="I557" i="14"/>
  <c r="H557" i="14"/>
  <c r="G557" i="14"/>
  <c r="E557" i="14"/>
  <c r="D557" i="14"/>
  <c r="C557" i="14"/>
  <c r="B557" i="14"/>
  <c r="F557" i="14" s="1"/>
  <c r="A557" i="14"/>
  <c r="M556" i="14"/>
  <c r="L556" i="14"/>
  <c r="J556" i="14"/>
  <c r="I556" i="14"/>
  <c r="H556" i="14"/>
  <c r="G556" i="14"/>
  <c r="D556" i="14"/>
  <c r="C556" i="14"/>
  <c r="B556" i="14"/>
  <c r="P556" i="14" s="1"/>
  <c r="N555" i="14"/>
  <c r="M555" i="14"/>
  <c r="L555" i="14"/>
  <c r="K555" i="14"/>
  <c r="I555" i="14"/>
  <c r="G555" i="14"/>
  <c r="F555" i="14"/>
  <c r="E555" i="14"/>
  <c r="C555" i="14"/>
  <c r="B555" i="14"/>
  <c r="Q555" i="14" s="1"/>
  <c r="P554" i="14"/>
  <c r="O554" i="14"/>
  <c r="M554" i="14"/>
  <c r="L554" i="14"/>
  <c r="J554" i="14"/>
  <c r="H554" i="14"/>
  <c r="G554" i="14"/>
  <c r="F554" i="14"/>
  <c r="E554" i="14"/>
  <c r="D554" i="14"/>
  <c r="B554" i="14"/>
  <c r="Q553" i="14"/>
  <c r="P553" i="14"/>
  <c r="O553" i="14"/>
  <c r="M553" i="14"/>
  <c r="L553" i="14"/>
  <c r="K553" i="14"/>
  <c r="J553" i="14"/>
  <c r="I553" i="14"/>
  <c r="H553" i="14"/>
  <c r="G553" i="14"/>
  <c r="F553" i="14"/>
  <c r="E553" i="14"/>
  <c r="D553" i="14"/>
  <c r="C553" i="14"/>
  <c r="B553" i="14"/>
  <c r="N553" i="14" s="1"/>
  <c r="A553" i="14"/>
  <c r="B552" i="14"/>
  <c r="A552" i="14" s="1"/>
  <c r="B551" i="14"/>
  <c r="Q551" i="14" s="1"/>
  <c r="P550" i="14"/>
  <c r="K550" i="14"/>
  <c r="I550" i="14"/>
  <c r="H550" i="14"/>
  <c r="B550" i="14"/>
  <c r="A550" i="14" s="1"/>
  <c r="L549" i="14"/>
  <c r="K549" i="14"/>
  <c r="I549" i="14"/>
  <c r="G549" i="14"/>
  <c r="F549" i="14"/>
  <c r="E549" i="14"/>
  <c r="D549" i="14"/>
  <c r="C549" i="14"/>
  <c r="B549" i="14"/>
  <c r="P549" i="14" s="1"/>
  <c r="M548" i="14"/>
  <c r="K548" i="14"/>
  <c r="J548" i="14"/>
  <c r="I548" i="14"/>
  <c r="H548" i="14"/>
  <c r="G548" i="14"/>
  <c r="F548" i="14"/>
  <c r="E548" i="14"/>
  <c r="D548" i="14"/>
  <c r="B548" i="14"/>
  <c r="Q548" i="14" s="1"/>
  <c r="N547" i="14"/>
  <c r="M547" i="14"/>
  <c r="L547" i="14"/>
  <c r="K547" i="14"/>
  <c r="J547" i="14"/>
  <c r="I547" i="14"/>
  <c r="G547" i="14"/>
  <c r="F547" i="14"/>
  <c r="E547" i="14"/>
  <c r="B547" i="14"/>
  <c r="Q547" i="14" s="1"/>
  <c r="P546" i="14"/>
  <c r="O546" i="14"/>
  <c r="N546" i="14"/>
  <c r="L546" i="14"/>
  <c r="K546" i="14"/>
  <c r="J546" i="14"/>
  <c r="I546" i="14"/>
  <c r="H546" i="14"/>
  <c r="E546" i="14"/>
  <c r="D546" i="14"/>
  <c r="B546" i="14"/>
  <c r="Q545" i="14"/>
  <c r="P545" i="14"/>
  <c r="O545" i="14"/>
  <c r="N545" i="14"/>
  <c r="M545" i="14"/>
  <c r="L545" i="14"/>
  <c r="J545" i="14"/>
  <c r="H545" i="14"/>
  <c r="G545" i="14"/>
  <c r="B545" i="14"/>
  <c r="A545" i="14"/>
  <c r="Q544" i="14"/>
  <c r="P544" i="14"/>
  <c r="N544" i="14"/>
  <c r="M544" i="14"/>
  <c r="L544" i="14"/>
  <c r="J544" i="14"/>
  <c r="I544" i="14"/>
  <c r="H544" i="14"/>
  <c r="G544" i="14"/>
  <c r="F544" i="14"/>
  <c r="E544" i="14"/>
  <c r="D544" i="14"/>
  <c r="C544" i="14"/>
  <c r="B544" i="14"/>
  <c r="K544" i="14" s="1"/>
  <c r="A544" i="14"/>
  <c r="Q543" i="14"/>
  <c r="B543" i="14"/>
  <c r="N543" i="14" s="1"/>
  <c r="Q542" i="14"/>
  <c r="P542" i="14"/>
  <c r="O542" i="14"/>
  <c r="N542" i="14"/>
  <c r="B542" i="14"/>
  <c r="A542" i="14" s="1"/>
  <c r="Q541" i="14"/>
  <c r="P541" i="14"/>
  <c r="O541" i="14"/>
  <c r="M541" i="14"/>
  <c r="L541" i="14"/>
  <c r="K541" i="14"/>
  <c r="J541" i="14"/>
  <c r="I541" i="14"/>
  <c r="H541" i="14"/>
  <c r="G541" i="14"/>
  <c r="F541" i="14"/>
  <c r="E541" i="14"/>
  <c r="D541" i="14"/>
  <c r="C541" i="14"/>
  <c r="B541" i="14"/>
  <c r="N541" i="14" s="1"/>
  <c r="A541" i="14"/>
  <c r="B540" i="14"/>
  <c r="A540" i="14" s="1"/>
  <c r="B539" i="14"/>
  <c r="A539" i="14" s="1"/>
  <c r="B538" i="14"/>
  <c r="A538" i="14" s="1"/>
  <c r="Q537" i="14"/>
  <c r="C537" i="14"/>
  <c r="B537" i="14"/>
  <c r="P537" i="14" s="1"/>
  <c r="A537" i="14"/>
  <c r="Q536" i="14"/>
  <c r="N536" i="14"/>
  <c r="M536" i="14"/>
  <c r="L536" i="14"/>
  <c r="K536" i="14"/>
  <c r="J536" i="14"/>
  <c r="I536" i="14"/>
  <c r="H536" i="14"/>
  <c r="G536" i="14"/>
  <c r="F536" i="14"/>
  <c r="E536" i="14"/>
  <c r="D536" i="14"/>
  <c r="B536" i="14"/>
  <c r="A536" i="14"/>
  <c r="P535" i="14"/>
  <c r="O535" i="14"/>
  <c r="N535" i="14"/>
  <c r="M535" i="14"/>
  <c r="K535" i="14"/>
  <c r="J535" i="14"/>
  <c r="I535" i="14"/>
  <c r="G535" i="14"/>
  <c r="E535" i="14"/>
  <c r="B535" i="14"/>
  <c r="A535" i="14"/>
  <c r="Q534" i="14"/>
  <c r="P534" i="14"/>
  <c r="O534" i="14"/>
  <c r="N534" i="14"/>
  <c r="K534" i="14"/>
  <c r="I534" i="14"/>
  <c r="H534" i="14"/>
  <c r="E534" i="14"/>
  <c r="D534" i="14"/>
  <c r="B534" i="14"/>
  <c r="L534" i="14" s="1"/>
  <c r="P533" i="14"/>
  <c r="O533" i="14"/>
  <c r="N533" i="14"/>
  <c r="L533" i="14"/>
  <c r="I533" i="14"/>
  <c r="H533" i="14"/>
  <c r="G533" i="14"/>
  <c r="E533" i="14"/>
  <c r="B533" i="14"/>
  <c r="M533" i="14" s="1"/>
  <c r="A533" i="14"/>
  <c r="Q532" i="14"/>
  <c r="P532" i="14"/>
  <c r="N532" i="14"/>
  <c r="M532" i="14"/>
  <c r="L532" i="14"/>
  <c r="J532" i="14"/>
  <c r="I532" i="14"/>
  <c r="H532" i="14"/>
  <c r="G532" i="14"/>
  <c r="F532" i="14"/>
  <c r="E532" i="14"/>
  <c r="D532" i="14"/>
  <c r="C532" i="14"/>
  <c r="B532" i="14"/>
  <c r="K532" i="14" s="1"/>
  <c r="A532" i="14"/>
  <c r="Q531" i="14"/>
  <c r="O531" i="14"/>
  <c r="N531" i="14"/>
  <c r="M531" i="14"/>
  <c r="L531" i="14"/>
  <c r="K531" i="14"/>
  <c r="J531" i="14"/>
  <c r="I531" i="14"/>
  <c r="H531" i="14"/>
  <c r="G531" i="14"/>
  <c r="C531" i="14"/>
  <c r="B531" i="14"/>
  <c r="A531" i="14"/>
  <c r="P530" i="14"/>
  <c r="O530" i="14"/>
  <c r="N530" i="14"/>
  <c r="C530" i="14"/>
  <c r="B530" i="14"/>
  <c r="M530" i="14" s="1"/>
  <c r="A530" i="14"/>
  <c r="Q529" i="14"/>
  <c r="P529" i="14"/>
  <c r="O529" i="14"/>
  <c r="M529" i="14"/>
  <c r="L529" i="14"/>
  <c r="K529" i="14"/>
  <c r="J529" i="14"/>
  <c r="I529" i="14"/>
  <c r="H529" i="14"/>
  <c r="G529" i="14"/>
  <c r="F529" i="14"/>
  <c r="E529" i="14"/>
  <c r="D529" i="14"/>
  <c r="C529" i="14"/>
  <c r="B529" i="14"/>
  <c r="N529" i="14" s="1"/>
  <c r="A529" i="14"/>
  <c r="P528" i="14"/>
  <c r="O528" i="14"/>
  <c r="N528" i="14"/>
  <c r="M528" i="14"/>
  <c r="K528" i="14"/>
  <c r="J528" i="14"/>
  <c r="I528" i="14"/>
  <c r="H528" i="14"/>
  <c r="F528" i="14"/>
  <c r="C528" i="14"/>
  <c r="B528" i="14"/>
  <c r="L528" i="14" s="1"/>
  <c r="A528" i="14"/>
  <c r="O527" i="14"/>
  <c r="M527" i="14"/>
  <c r="K527" i="14"/>
  <c r="J527" i="14"/>
  <c r="G527" i="14"/>
  <c r="F527" i="14"/>
  <c r="B527" i="14"/>
  <c r="P527" i="14" s="1"/>
  <c r="P526" i="14"/>
  <c r="N526" i="14"/>
  <c r="K526" i="14"/>
  <c r="J526" i="14"/>
  <c r="I526" i="14"/>
  <c r="H526" i="14"/>
  <c r="C526" i="14"/>
  <c r="B526" i="14"/>
  <c r="O526" i="14" s="1"/>
  <c r="A526" i="14"/>
  <c r="N525" i="14"/>
  <c r="M525" i="14"/>
  <c r="L525" i="14"/>
  <c r="K525" i="14"/>
  <c r="I525" i="14"/>
  <c r="E525" i="14"/>
  <c r="B525" i="14"/>
  <c r="O525" i="14" s="1"/>
  <c r="A525" i="14"/>
  <c r="P524" i="14"/>
  <c r="N524" i="14"/>
  <c r="M524" i="14"/>
  <c r="L524" i="14"/>
  <c r="K524" i="14"/>
  <c r="B524" i="14"/>
  <c r="Q524" i="14" s="1"/>
  <c r="O523" i="14"/>
  <c r="B523" i="14"/>
  <c r="A523" i="14" s="1"/>
  <c r="Q522" i="14"/>
  <c r="N522" i="14"/>
  <c r="L522" i="14"/>
  <c r="K522" i="14"/>
  <c r="J522" i="14"/>
  <c r="I522" i="14"/>
  <c r="H522" i="14"/>
  <c r="G522" i="14"/>
  <c r="F522" i="14"/>
  <c r="E522" i="14"/>
  <c r="D522" i="14"/>
  <c r="B522" i="14"/>
  <c r="P521" i="14"/>
  <c r="D521" i="14"/>
  <c r="C521" i="14"/>
  <c r="B521" i="14"/>
  <c r="Q520" i="14"/>
  <c r="D520" i="14"/>
  <c r="B520" i="14"/>
  <c r="O519" i="14"/>
  <c r="L519" i="14"/>
  <c r="K519" i="14"/>
  <c r="J519" i="14"/>
  <c r="H519" i="14"/>
  <c r="G519" i="14"/>
  <c r="F519" i="14"/>
  <c r="E519" i="14"/>
  <c r="C519" i="14"/>
  <c r="B519" i="14"/>
  <c r="O518" i="14"/>
  <c r="N518" i="14"/>
  <c r="M518" i="14"/>
  <c r="L518" i="14"/>
  <c r="J518" i="14"/>
  <c r="H518" i="14"/>
  <c r="G518" i="14"/>
  <c r="F518" i="14"/>
  <c r="C518" i="14"/>
  <c r="B518" i="14"/>
  <c r="Q517" i="14"/>
  <c r="P517" i="14"/>
  <c r="O517" i="14"/>
  <c r="M517" i="14"/>
  <c r="L517" i="14"/>
  <c r="K517" i="14"/>
  <c r="J517" i="14"/>
  <c r="I517" i="14"/>
  <c r="H517" i="14"/>
  <c r="G517" i="14"/>
  <c r="F517" i="14"/>
  <c r="E517" i="14"/>
  <c r="D517" i="14"/>
  <c r="C517" i="14"/>
  <c r="B517" i="14"/>
  <c r="N517" i="14" s="1"/>
  <c r="A517" i="14"/>
  <c r="P516" i="14"/>
  <c r="O516" i="14"/>
  <c r="L516" i="14"/>
  <c r="K516" i="14"/>
  <c r="J516" i="14"/>
  <c r="I516" i="14"/>
  <c r="H516" i="14"/>
  <c r="F516" i="14"/>
  <c r="E516" i="14"/>
  <c r="D516" i="14"/>
  <c r="C516" i="14"/>
  <c r="B516" i="14"/>
  <c r="P515" i="14"/>
  <c r="O515" i="14"/>
  <c r="N515" i="14"/>
  <c r="M515" i="14"/>
  <c r="K515" i="14"/>
  <c r="J515" i="14"/>
  <c r="I515" i="14"/>
  <c r="H515" i="14"/>
  <c r="G515" i="14"/>
  <c r="F515" i="14"/>
  <c r="C515" i="14"/>
  <c r="B515" i="14"/>
  <c r="A515" i="14"/>
  <c r="P514" i="14"/>
  <c r="O514" i="14"/>
  <c r="N514" i="14"/>
  <c r="M514" i="14"/>
  <c r="G514" i="14"/>
  <c r="F514" i="14"/>
  <c r="B514" i="14"/>
  <c r="A514" i="14"/>
  <c r="O513" i="14"/>
  <c r="H513" i="14"/>
  <c r="G513" i="14"/>
  <c r="F513" i="14"/>
  <c r="B513" i="14"/>
  <c r="A513" i="14" s="1"/>
  <c r="N512" i="14"/>
  <c r="M512" i="14"/>
  <c r="L512" i="14"/>
  <c r="K512" i="14"/>
  <c r="J512" i="14"/>
  <c r="I512" i="14"/>
  <c r="H512" i="14"/>
  <c r="G512" i="14"/>
  <c r="F512" i="14"/>
  <c r="E512" i="14"/>
  <c r="B512" i="14"/>
  <c r="A512" i="14"/>
  <c r="I511" i="14"/>
  <c r="E511" i="14"/>
  <c r="D511" i="14"/>
  <c r="C511" i="14"/>
  <c r="B511" i="14"/>
  <c r="P510" i="14"/>
  <c r="O510" i="14"/>
  <c r="N510" i="14"/>
  <c r="L510" i="14"/>
  <c r="H510" i="14"/>
  <c r="G510" i="14"/>
  <c r="F510" i="14"/>
  <c r="E510" i="14"/>
  <c r="D510" i="14"/>
  <c r="C510" i="14"/>
  <c r="B510" i="14"/>
  <c r="I510" i="14" s="1"/>
  <c r="Q509" i="14"/>
  <c r="P509" i="14"/>
  <c r="N509" i="14"/>
  <c r="M509" i="14"/>
  <c r="L509" i="14"/>
  <c r="K509" i="14"/>
  <c r="J509" i="14"/>
  <c r="I509" i="14"/>
  <c r="H509" i="14"/>
  <c r="G509" i="14"/>
  <c r="E509" i="14"/>
  <c r="D509" i="14"/>
  <c r="C509" i="14"/>
  <c r="B509" i="14"/>
  <c r="F509" i="14" s="1"/>
  <c r="A509" i="14"/>
  <c r="J508" i="14"/>
  <c r="G508" i="14"/>
  <c r="D508" i="14"/>
  <c r="C508" i="14"/>
  <c r="B508" i="14"/>
  <c r="Q507" i="14"/>
  <c r="O507" i="14"/>
  <c r="N507" i="14"/>
  <c r="M507" i="14"/>
  <c r="L507" i="14"/>
  <c r="K507" i="14"/>
  <c r="H507" i="14"/>
  <c r="G507" i="14"/>
  <c r="F507" i="14"/>
  <c r="E507" i="14"/>
  <c r="C507" i="14"/>
  <c r="B507" i="14"/>
  <c r="A507" i="14"/>
  <c r="F506" i="14"/>
  <c r="E506" i="14"/>
  <c r="C506" i="14"/>
  <c r="B506" i="14"/>
  <c r="Q505" i="14"/>
  <c r="P505" i="14"/>
  <c r="O505" i="14"/>
  <c r="M505" i="14"/>
  <c r="L505" i="14"/>
  <c r="K505" i="14"/>
  <c r="J505" i="14"/>
  <c r="I505" i="14"/>
  <c r="H505" i="14"/>
  <c r="G505" i="14"/>
  <c r="F505" i="14"/>
  <c r="E505" i="14"/>
  <c r="D505" i="14"/>
  <c r="C505" i="14"/>
  <c r="B505" i="14"/>
  <c r="N505" i="14" s="1"/>
  <c r="A505" i="14"/>
  <c r="K504" i="14"/>
  <c r="I504" i="14"/>
  <c r="H504" i="14"/>
  <c r="F504" i="14"/>
  <c r="E504" i="14"/>
  <c r="B504" i="14"/>
  <c r="P504" i="14" s="1"/>
  <c r="A504" i="14"/>
  <c r="I503" i="14"/>
  <c r="H503" i="14"/>
  <c r="E503" i="14"/>
  <c r="D503" i="14"/>
  <c r="C503" i="14"/>
  <c r="B503" i="14"/>
  <c r="Q503" i="14" s="1"/>
  <c r="O502" i="14"/>
  <c r="N502" i="14"/>
  <c r="M502" i="14"/>
  <c r="L502" i="14"/>
  <c r="K502" i="14"/>
  <c r="J502" i="14"/>
  <c r="I502" i="14"/>
  <c r="H502" i="14"/>
  <c r="G502" i="14"/>
  <c r="F502" i="14"/>
  <c r="C502" i="14"/>
  <c r="B502" i="14"/>
  <c r="A502" i="14"/>
  <c r="I501" i="14"/>
  <c r="G501" i="14"/>
  <c r="F501" i="14"/>
  <c r="D501" i="14"/>
  <c r="C501" i="14"/>
  <c r="B501" i="14"/>
  <c r="Q501" i="14" s="1"/>
  <c r="A501" i="14"/>
  <c r="G500" i="14"/>
  <c r="F500" i="14"/>
  <c r="E500" i="14"/>
  <c r="D500" i="14"/>
  <c r="B500" i="14"/>
  <c r="O499" i="14"/>
  <c r="N499" i="14"/>
  <c r="M499" i="14"/>
  <c r="L499" i="14"/>
  <c r="J499" i="14"/>
  <c r="I499" i="14"/>
  <c r="G499" i="14"/>
  <c r="F499" i="14"/>
  <c r="E499" i="14"/>
  <c r="D499" i="14"/>
  <c r="B499" i="14"/>
  <c r="K499" i="14" s="1"/>
  <c r="A499" i="14"/>
  <c r="P498" i="14"/>
  <c r="H498" i="14"/>
  <c r="D498" i="14"/>
  <c r="C498" i="14"/>
  <c r="B498" i="14"/>
  <c r="Q497" i="14"/>
  <c r="O497" i="14"/>
  <c r="N497" i="14"/>
  <c r="M497" i="14"/>
  <c r="L497" i="14"/>
  <c r="J497" i="14"/>
  <c r="I497" i="14"/>
  <c r="H497" i="14"/>
  <c r="G497" i="14"/>
  <c r="E497" i="14"/>
  <c r="D497" i="14"/>
  <c r="C497" i="14"/>
  <c r="B497" i="14"/>
  <c r="A497" i="14"/>
  <c r="Q496" i="14"/>
  <c r="P496" i="14"/>
  <c r="N496" i="14"/>
  <c r="M496" i="14"/>
  <c r="L496" i="14"/>
  <c r="J496" i="14"/>
  <c r="I496" i="14"/>
  <c r="H496" i="14"/>
  <c r="G496" i="14"/>
  <c r="F496" i="14"/>
  <c r="E496" i="14"/>
  <c r="D496" i="14"/>
  <c r="C496" i="14"/>
  <c r="B496" i="14"/>
  <c r="K496" i="14" s="1"/>
  <c r="A496" i="14"/>
  <c r="Q495" i="14"/>
  <c r="L495" i="14"/>
  <c r="K495" i="14"/>
  <c r="J495" i="14"/>
  <c r="H495" i="14"/>
  <c r="G495" i="14"/>
  <c r="E495" i="14"/>
  <c r="C495" i="14"/>
  <c r="B495" i="14"/>
  <c r="A495" i="14" s="1"/>
  <c r="P494" i="14"/>
  <c r="M494" i="14"/>
  <c r="K494" i="14"/>
  <c r="H494" i="14"/>
  <c r="G494" i="14"/>
  <c r="F494" i="14"/>
  <c r="E494" i="14"/>
  <c r="D494" i="14"/>
  <c r="B494" i="14"/>
  <c r="A494" i="14" s="1"/>
  <c r="Q493" i="14"/>
  <c r="P493" i="14"/>
  <c r="O493" i="14"/>
  <c r="M493" i="14"/>
  <c r="L493" i="14"/>
  <c r="K493" i="14"/>
  <c r="J493" i="14"/>
  <c r="I493" i="14"/>
  <c r="H493" i="14"/>
  <c r="G493" i="14"/>
  <c r="F493" i="14"/>
  <c r="E493" i="14"/>
  <c r="D493" i="14"/>
  <c r="C493" i="14"/>
  <c r="B493" i="14"/>
  <c r="N493" i="14" s="1"/>
  <c r="A493" i="14"/>
  <c r="Q492" i="14"/>
  <c r="B492" i="14"/>
  <c r="P492" i="14" s="1"/>
  <c r="A492" i="14"/>
  <c r="B491" i="14"/>
  <c r="B490" i="14"/>
  <c r="P490" i="14" s="1"/>
  <c r="A490" i="14"/>
  <c r="B489" i="14"/>
  <c r="P489" i="14" s="1"/>
  <c r="A489" i="14"/>
  <c r="P488" i="14"/>
  <c r="N488" i="14"/>
  <c r="M488" i="14"/>
  <c r="L488" i="14"/>
  <c r="K488" i="14"/>
  <c r="J488" i="14"/>
  <c r="I488" i="14"/>
  <c r="G488" i="14"/>
  <c r="F488" i="14"/>
  <c r="E488" i="14"/>
  <c r="D488" i="14"/>
  <c r="B488" i="14"/>
  <c r="A488" i="14"/>
  <c r="N487" i="14"/>
  <c r="D487" i="14"/>
  <c r="C487" i="14"/>
  <c r="B487" i="14"/>
  <c r="Q487" i="14" s="1"/>
  <c r="L486" i="14"/>
  <c r="E486" i="14"/>
  <c r="D486" i="14"/>
  <c r="B486" i="14"/>
  <c r="Q486" i="14" s="1"/>
  <c r="Q485" i="14"/>
  <c r="O485" i="14"/>
  <c r="N485" i="14"/>
  <c r="M485" i="14"/>
  <c r="L485" i="14"/>
  <c r="J485" i="14"/>
  <c r="I485" i="14"/>
  <c r="H485" i="14"/>
  <c r="E485" i="14"/>
  <c r="D485" i="14"/>
  <c r="C485" i="14"/>
  <c r="B485" i="14"/>
  <c r="K485" i="14" s="1"/>
  <c r="A485" i="14"/>
  <c r="O484" i="14"/>
  <c r="F484" i="14"/>
  <c r="D484" i="14"/>
  <c r="C484" i="14"/>
  <c r="B484" i="14"/>
  <c r="Q484" i="14" s="1"/>
  <c r="O483" i="14"/>
  <c r="M483" i="14"/>
  <c r="L483" i="14"/>
  <c r="K483" i="14"/>
  <c r="J483" i="14"/>
  <c r="I483" i="14"/>
  <c r="H483" i="14"/>
  <c r="G483" i="14"/>
  <c r="F483" i="14"/>
  <c r="E483" i="14"/>
  <c r="C483" i="14"/>
  <c r="B483" i="14"/>
  <c r="Q482" i="14"/>
  <c r="P482" i="14"/>
  <c r="M482" i="14"/>
  <c r="H482" i="14"/>
  <c r="G482" i="14"/>
  <c r="F482" i="14"/>
  <c r="C482" i="14"/>
  <c r="B482" i="14"/>
  <c r="A482" i="14"/>
  <c r="Q481" i="14"/>
  <c r="P481" i="14"/>
  <c r="O481" i="14"/>
  <c r="M481" i="14"/>
  <c r="L481" i="14"/>
  <c r="K481" i="14"/>
  <c r="J481" i="14"/>
  <c r="I481" i="14"/>
  <c r="H481" i="14"/>
  <c r="G481" i="14"/>
  <c r="F481" i="14"/>
  <c r="E481" i="14"/>
  <c r="D481" i="14"/>
  <c r="C481" i="14"/>
  <c r="B481" i="14"/>
  <c r="N481" i="14" s="1"/>
  <c r="A481" i="14"/>
  <c r="O480" i="14"/>
  <c r="M480" i="14"/>
  <c r="K480" i="14"/>
  <c r="J480" i="14"/>
  <c r="F480" i="14"/>
  <c r="B480" i="14"/>
  <c r="Q480" i="14" s="1"/>
  <c r="N479" i="14"/>
  <c r="M479" i="14"/>
  <c r="K479" i="14"/>
  <c r="J479" i="14"/>
  <c r="F479" i="14"/>
  <c r="B479" i="14"/>
  <c r="Q479" i="14" s="1"/>
  <c r="N478" i="14"/>
  <c r="M478" i="14"/>
  <c r="L478" i="14"/>
  <c r="K478" i="14"/>
  <c r="H478" i="14"/>
  <c r="G478" i="14"/>
  <c r="F478" i="14"/>
  <c r="D478" i="14"/>
  <c r="B478" i="14"/>
  <c r="P478" i="14" s="1"/>
  <c r="A478" i="14"/>
  <c r="O477" i="14"/>
  <c r="N477" i="14"/>
  <c r="K477" i="14"/>
  <c r="I477" i="14"/>
  <c r="E477" i="14"/>
  <c r="B477" i="14"/>
  <c r="Q477" i="14" s="1"/>
  <c r="M476" i="14"/>
  <c r="L476" i="14"/>
  <c r="K476" i="14"/>
  <c r="J476" i="14"/>
  <c r="H476" i="14"/>
  <c r="G476" i="14"/>
  <c r="F476" i="14"/>
  <c r="E476" i="14"/>
  <c r="B476" i="14"/>
  <c r="P476" i="14" s="1"/>
  <c r="A476" i="14"/>
  <c r="N475" i="14"/>
  <c r="M475" i="14"/>
  <c r="K475" i="14"/>
  <c r="J475" i="14"/>
  <c r="I475" i="14"/>
  <c r="F475" i="14"/>
  <c r="E475" i="14"/>
  <c r="D475" i="14"/>
  <c r="B475" i="14"/>
  <c r="P475" i="14" s="1"/>
  <c r="A475" i="14"/>
  <c r="N474" i="14"/>
  <c r="L474" i="14"/>
  <c r="J474" i="14"/>
  <c r="I474" i="14"/>
  <c r="E474" i="14"/>
  <c r="B474" i="14"/>
  <c r="Q474" i="14" s="1"/>
  <c r="Q473" i="14"/>
  <c r="P473" i="14"/>
  <c r="N473" i="14"/>
  <c r="M473" i="14"/>
  <c r="L473" i="14"/>
  <c r="K473" i="14"/>
  <c r="J473" i="14"/>
  <c r="I473" i="14"/>
  <c r="H473" i="14"/>
  <c r="G473" i="14"/>
  <c r="E473" i="14"/>
  <c r="D473" i="14"/>
  <c r="C473" i="14"/>
  <c r="B473" i="14"/>
  <c r="F473" i="14" s="1"/>
  <c r="A473" i="14"/>
  <c r="J472" i="14"/>
  <c r="B472" i="14"/>
  <c r="A472" i="14"/>
  <c r="B471" i="14"/>
  <c r="Q470" i="14"/>
  <c r="P470" i="14"/>
  <c r="J470" i="14"/>
  <c r="B470" i="14"/>
  <c r="Q469" i="14"/>
  <c r="P469" i="14"/>
  <c r="O469" i="14"/>
  <c r="M469" i="14"/>
  <c r="L469" i="14"/>
  <c r="K469" i="14"/>
  <c r="J469" i="14"/>
  <c r="I469" i="14"/>
  <c r="H469" i="14"/>
  <c r="G469" i="14"/>
  <c r="F469" i="14"/>
  <c r="E469" i="14"/>
  <c r="D469" i="14"/>
  <c r="C469" i="14"/>
  <c r="B469" i="14"/>
  <c r="N469" i="14" s="1"/>
  <c r="A469" i="14"/>
  <c r="P468" i="14"/>
  <c r="M468" i="14"/>
  <c r="I468" i="14"/>
  <c r="H468" i="14"/>
  <c r="F468" i="14"/>
  <c r="D468" i="14"/>
  <c r="C468" i="14"/>
  <c r="B468" i="14"/>
  <c r="O468" i="14" s="1"/>
  <c r="A468" i="14"/>
  <c r="O467" i="14"/>
  <c r="J467" i="14"/>
  <c r="I467" i="14"/>
  <c r="G467" i="14"/>
  <c r="F467" i="14"/>
  <c r="E467" i="14"/>
  <c r="D467" i="14"/>
  <c r="C467" i="14"/>
  <c r="B467" i="14"/>
  <c r="P467" i="14" s="1"/>
  <c r="O466" i="14"/>
  <c r="L466" i="14"/>
  <c r="J466" i="14"/>
  <c r="I466" i="14"/>
  <c r="H466" i="14"/>
  <c r="G466" i="14"/>
  <c r="F466" i="14"/>
  <c r="C466" i="14"/>
  <c r="B466" i="14"/>
  <c r="P466" i="14" s="1"/>
  <c r="E465" i="14"/>
  <c r="B465" i="14"/>
  <c r="P464" i="14"/>
  <c r="N464" i="14"/>
  <c r="M464" i="14"/>
  <c r="K464" i="14"/>
  <c r="J464" i="14"/>
  <c r="I464" i="14"/>
  <c r="H464" i="14"/>
  <c r="G464" i="14"/>
  <c r="F464" i="14"/>
  <c r="E464" i="14"/>
  <c r="D464" i="14"/>
  <c r="B464" i="14"/>
  <c r="A464" i="14"/>
  <c r="Q463" i="14"/>
  <c r="O463" i="14"/>
  <c r="N463" i="14"/>
  <c r="M463" i="14"/>
  <c r="L463" i="14"/>
  <c r="K463" i="14"/>
  <c r="J463" i="14"/>
  <c r="I463" i="14"/>
  <c r="G463" i="14"/>
  <c r="F463" i="14"/>
  <c r="B463" i="14"/>
  <c r="A463" i="14"/>
  <c r="Q462" i="14"/>
  <c r="P462" i="14"/>
  <c r="O462" i="14"/>
  <c r="K462" i="14"/>
  <c r="F462" i="14"/>
  <c r="C462" i="14"/>
  <c r="B462" i="14"/>
  <c r="M461" i="14"/>
  <c r="B461" i="14"/>
  <c r="A461" i="14" s="1"/>
  <c r="Q460" i="14"/>
  <c r="P460" i="14"/>
  <c r="N460" i="14"/>
  <c r="M460" i="14"/>
  <c r="L460" i="14"/>
  <c r="J460" i="14"/>
  <c r="I460" i="14"/>
  <c r="H460" i="14"/>
  <c r="G460" i="14"/>
  <c r="F460" i="14"/>
  <c r="E460" i="14"/>
  <c r="D460" i="14"/>
  <c r="C460" i="14"/>
  <c r="B460" i="14"/>
  <c r="K460" i="14" s="1"/>
  <c r="A460" i="14"/>
  <c r="O459" i="14"/>
  <c r="N459" i="14"/>
  <c r="M459" i="14"/>
  <c r="L459" i="14"/>
  <c r="K459" i="14"/>
  <c r="J459" i="14"/>
  <c r="I459" i="14"/>
  <c r="H459" i="14"/>
  <c r="G459" i="14"/>
  <c r="E459" i="14"/>
  <c r="C459" i="14"/>
  <c r="B459" i="14"/>
  <c r="A459" i="14"/>
  <c r="P458" i="14"/>
  <c r="M458" i="14"/>
  <c r="L458" i="14"/>
  <c r="K458" i="14"/>
  <c r="H458" i="14"/>
  <c r="G458" i="14"/>
  <c r="F458" i="14"/>
  <c r="D458" i="14"/>
  <c r="C458" i="14"/>
  <c r="B458" i="14"/>
  <c r="O458" i="14" s="1"/>
  <c r="A458" i="14"/>
  <c r="Q457" i="14"/>
  <c r="P457" i="14"/>
  <c r="O457" i="14"/>
  <c r="M457" i="14"/>
  <c r="L457" i="14"/>
  <c r="K457" i="14"/>
  <c r="J457" i="14"/>
  <c r="I457" i="14"/>
  <c r="H457" i="14"/>
  <c r="G457" i="14"/>
  <c r="F457" i="14"/>
  <c r="E457" i="14"/>
  <c r="D457" i="14"/>
  <c r="C457" i="14"/>
  <c r="B457" i="14"/>
  <c r="N457" i="14" s="1"/>
  <c r="A457" i="14"/>
  <c r="Q456" i="14"/>
  <c r="P456" i="14"/>
  <c r="O456" i="14"/>
  <c r="M456" i="14"/>
  <c r="L456" i="14"/>
  <c r="I456" i="14"/>
  <c r="D456" i="14"/>
  <c r="C456" i="14"/>
  <c r="B456" i="14"/>
  <c r="A456" i="14"/>
  <c r="B455" i="14"/>
  <c r="G454" i="14"/>
  <c r="C454" i="14"/>
  <c r="B454" i="14"/>
  <c r="A454" i="14"/>
  <c r="M453" i="14"/>
  <c r="B453" i="14"/>
  <c r="A453" i="14" s="1"/>
  <c r="N452" i="14"/>
  <c r="J452" i="14"/>
  <c r="I452" i="14"/>
  <c r="G452" i="14"/>
  <c r="F452" i="14"/>
  <c r="E452" i="14"/>
  <c r="D452" i="14"/>
  <c r="B452" i="14"/>
  <c r="P451" i="14"/>
  <c r="K451" i="14"/>
  <c r="J451" i="14"/>
  <c r="I451" i="14"/>
  <c r="G451" i="14"/>
  <c r="F451" i="14"/>
  <c r="E451" i="14"/>
  <c r="D451" i="14"/>
  <c r="C451" i="14"/>
  <c r="B451" i="14"/>
  <c r="O451" i="14" s="1"/>
  <c r="A451" i="14"/>
  <c r="O450" i="14"/>
  <c r="N450" i="14"/>
  <c r="L450" i="14"/>
  <c r="K450" i="14"/>
  <c r="J450" i="14"/>
  <c r="I450" i="14"/>
  <c r="H450" i="14"/>
  <c r="G450" i="14"/>
  <c r="F450" i="14"/>
  <c r="E450" i="14"/>
  <c r="D450" i="14"/>
  <c r="B450" i="14"/>
  <c r="P449" i="14"/>
  <c r="O449" i="14"/>
  <c r="N449" i="14"/>
  <c r="M449" i="14"/>
  <c r="L449" i="14"/>
  <c r="K449" i="14"/>
  <c r="J449" i="14"/>
  <c r="I449" i="14"/>
  <c r="H449" i="14"/>
  <c r="E449" i="14"/>
  <c r="C449" i="14"/>
  <c r="B449" i="14"/>
  <c r="A449" i="14"/>
  <c r="P448" i="14"/>
  <c r="O448" i="14"/>
  <c r="N448" i="14"/>
  <c r="M448" i="14"/>
  <c r="L448" i="14"/>
  <c r="J448" i="14"/>
  <c r="F448" i="14"/>
  <c r="C448" i="14"/>
  <c r="B448" i="14"/>
  <c r="A448" i="14" s="1"/>
  <c r="N447" i="14"/>
  <c r="M447" i="14"/>
  <c r="I447" i="14"/>
  <c r="F447" i="14"/>
  <c r="E447" i="14"/>
  <c r="C447" i="14"/>
  <c r="B447" i="14"/>
  <c r="A447" i="14"/>
  <c r="G446" i="14"/>
  <c r="F446" i="14"/>
  <c r="D446" i="14"/>
  <c r="B446" i="14"/>
  <c r="A446" i="14"/>
  <c r="Q445" i="14"/>
  <c r="P445" i="14"/>
  <c r="O445" i="14"/>
  <c r="M445" i="14"/>
  <c r="L445" i="14"/>
  <c r="K445" i="14"/>
  <c r="J445" i="14"/>
  <c r="I445" i="14"/>
  <c r="H445" i="14"/>
  <c r="G445" i="14"/>
  <c r="F445" i="14"/>
  <c r="E445" i="14"/>
  <c r="D445" i="14"/>
  <c r="C445" i="14"/>
  <c r="B445" i="14"/>
  <c r="N445" i="14" s="1"/>
  <c r="A445" i="14"/>
  <c r="B444" i="14"/>
  <c r="M443" i="14"/>
  <c r="K443" i="14"/>
  <c r="J443" i="14"/>
  <c r="H443" i="14"/>
  <c r="E443" i="14"/>
  <c r="D443" i="14"/>
  <c r="B443" i="14"/>
  <c r="A443" i="14"/>
  <c r="K442" i="14"/>
  <c r="H442" i="14"/>
  <c r="D442" i="14"/>
  <c r="B442" i="14"/>
  <c r="A442" i="14" s="1"/>
  <c r="Q441" i="14"/>
  <c r="G441" i="14"/>
  <c r="F441" i="14"/>
  <c r="D441" i="14"/>
  <c r="B441" i="14"/>
  <c r="L440" i="14"/>
  <c r="G440" i="14"/>
  <c r="F440" i="14"/>
  <c r="B440" i="14"/>
  <c r="Q440" i="14" s="1"/>
  <c r="O439" i="14"/>
  <c r="N439" i="14"/>
  <c r="M439" i="14"/>
  <c r="L439" i="14"/>
  <c r="K439" i="14"/>
  <c r="J439" i="14"/>
  <c r="I439" i="14"/>
  <c r="G439" i="14"/>
  <c r="F439" i="14"/>
  <c r="D439" i="14"/>
  <c r="B439" i="14"/>
  <c r="A439" i="14"/>
  <c r="Q438" i="14"/>
  <c r="P438" i="14"/>
  <c r="N438" i="14"/>
  <c r="D438" i="14"/>
  <c r="C438" i="14"/>
  <c r="B438" i="14"/>
  <c r="O438" i="14" s="1"/>
  <c r="L437" i="14"/>
  <c r="B437" i="14"/>
  <c r="A437" i="14" s="1"/>
  <c r="H436" i="14"/>
  <c r="B436" i="14"/>
  <c r="P436" i="14" s="1"/>
  <c r="A436" i="14"/>
  <c r="O435" i="14"/>
  <c r="L435" i="14"/>
  <c r="K435" i="14"/>
  <c r="J435" i="14"/>
  <c r="I435" i="14"/>
  <c r="G435" i="14"/>
  <c r="F435" i="14"/>
  <c r="E435" i="14"/>
  <c r="C435" i="14"/>
  <c r="B435" i="14"/>
  <c r="N435" i="14" s="1"/>
  <c r="A435" i="14"/>
  <c r="O434" i="14"/>
  <c r="N434" i="14"/>
  <c r="M434" i="14"/>
  <c r="K434" i="14"/>
  <c r="J434" i="14"/>
  <c r="H434" i="14"/>
  <c r="G434" i="14"/>
  <c r="F434" i="14"/>
  <c r="E434" i="14"/>
  <c r="D434" i="14"/>
  <c r="B434" i="14"/>
  <c r="A434" i="14"/>
  <c r="Q433" i="14"/>
  <c r="P433" i="14"/>
  <c r="O433" i="14"/>
  <c r="M433" i="14"/>
  <c r="L433" i="14"/>
  <c r="K433" i="14"/>
  <c r="J433" i="14"/>
  <c r="I433" i="14"/>
  <c r="H433" i="14"/>
  <c r="G433" i="14"/>
  <c r="F433" i="14"/>
  <c r="E433" i="14"/>
  <c r="D433" i="14"/>
  <c r="C433" i="14"/>
  <c r="B433" i="14"/>
  <c r="N433" i="14" s="1"/>
  <c r="A433" i="14"/>
  <c r="O432" i="14"/>
  <c r="D432" i="14"/>
  <c r="B432" i="14"/>
  <c r="A432" i="14" s="1"/>
  <c r="P431" i="14"/>
  <c r="J431" i="14"/>
  <c r="E431" i="14"/>
  <c r="D431" i="14"/>
  <c r="B431" i="14"/>
  <c r="M431" i="14" s="1"/>
  <c r="P430" i="14"/>
  <c r="N430" i="14"/>
  <c r="M430" i="14"/>
  <c r="L430" i="14"/>
  <c r="K430" i="14"/>
  <c r="J430" i="14"/>
  <c r="I430" i="14"/>
  <c r="H430" i="14"/>
  <c r="G430" i="14"/>
  <c r="F430" i="14"/>
  <c r="D430" i="14"/>
  <c r="C430" i="14"/>
  <c r="B430" i="14"/>
  <c r="A430" i="14"/>
  <c r="Q429" i="14"/>
  <c r="O429" i="14"/>
  <c r="D429" i="14"/>
  <c r="B429" i="14"/>
  <c r="A429" i="14" s="1"/>
  <c r="Q428" i="14"/>
  <c r="N428" i="14"/>
  <c r="E428" i="14"/>
  <c r="D428" i="14"/>
  <c r="B428" i="14"/>
  <c r="P428" i="14" s="1"/>
  <c r="A428" i="14"/>
  <c r="Q427" i="14"/>
  <c r="P427" i="14"/>
  <c r="J427" i="14"/>
  <c r="D427" i="14"/>
  <c r="C427" i="14"/>
  <c r="B427" i="14"/>
  <c r="M427" i="14" s="1"/>
  <c r="Q426" i="14"/>
  <c r="P426" i="14"/>
  <c r="L426" i="14"/>
  <c r="J426" i="14"/>
  <c r="D426" i="14"/>
  <c r="C426" i="14"/>
  <c r="B426" i="14"/>
  <c r="K426" i="14" s="1"/>
  <c r="O425" i="14"/>
  <c r="N425" i="14"/>
  <c r="M425" i="14"/>
  <c r="L425" i="14"/>
  <c r="K425" i="14"/>
  <c r="J425" i="14"/>
  <c r="H425" i="14"/>
  <c r="G425" i="14"/>
  <c r="E425" i="14"/>
  <c r="D425" i="14"/>
  <c r="B425" i="14"/>
  <c r="A425" i="14"/>
  <c r="Q424" i="14"/>
  <c r="P424" i="14"/>
  <c r="O424" i="14"/>
  <c r="L424" i="14"/>
  <c r="D424" i="14"/>
  <c r="C424" i="14"/>
  <c r="B424" i="14"/>
  <c r="N424" i="14" s="1"/>
  <c r="A424" i="14"/>
  <c r="B423" i="14"/>
  <c r="P422" i="14"/>
  <c r="O422" i="14"/>
  <c r="M422" i="14"/>
  <c r="D422" i="14"/>
  <c r="B422" i="14"/>
  <c r="N422" i="14" s="1"/>
  <c r="A422" i="14"/>
  <c r="Q421" i="14"/>
  <c r="N421" i="14"/>
  <c r="L421" i="14"/>
  <c r="K421" i="14"/>
  <c r="J421" i="14"/>
  <c r="I421" i="14"/>
  <c r="H421" i="14"/>
  <c r="G421" i="14"/>
  <c r="F421" i="14"/>
  <c r="E421" i="14"/>
  <c r="D421" i="14"/>
  <c r="B421" i="14"/>
  <c r="O420" i="14"/>
  <c r="I420" i="14"/>
  <c r="B420" i="14"/>
  <c r="B419" i="14"/>
  <c r="Q419" i="14" s="1"/>
  <c r="K418" i="14"/>
  <c r="J418" i="14"/>
  <c r="I418" i="14"/>
  <c r="H418" i="14"/>
  <c r="G418" i="14"/>
  <c r="F418" i="14"/>
  <c r="E418" i="14"/>
  <c r="C418" i="14"/>
  <c r="B418" i="14"/>
  <c r="Q418" i="14" s="1"/>
  <c r="M417" i="14"/>
  <c r="L417" i="14"/>
  <c r="K417" i="14"/>
  <c r="J417" i="14"/>
  <c r="H417" i="14"/>
  <c r="G417" i="14"/>
  <c r="F417" i="14"/>
  <c r="C417" i="14"/>
  <c r="B417" i="14"/>
  <c r="P417" i="14" s="1"/>
  <c r="Q416" i="14"/>
  <c r="P416" i="14"/>
  <c r="O416" i="14"/>
  <c r="M416" i="14"/>
  <c r="L416" i="14"/>
  <c r="K416" i="14"/>
  <c r="J416" i="14"/>
  <c r="I416" i="14"/>
  <c r="H416" i="14"/>
  <c r="G416" i="14"/>
  <c r="F416" i="14"/>
  <c r="E416" i="14"/>
  <c r="D416" i="14"/>
  <c r="C416" i="14"/>
  <c r="B416" i="14"/>
  <c r="N416" i="14" s="1"/>
  <c r="A416" i="14"/>
  <c r="P415" i="14"/>
  <c r="O415" i="14"/>
  <c r="L415" i="14"/>
  <c r="J415" i="14"/>
  <c r="D415" i="14"/>
  <c r="C415" i="14"/>
  <c r="B415" i="14"/>
  <c r="K415" i="14" s="1"/>
  <c r="P414" i="14"/>
  <c r="O414" i="14"/>
  <c r="N414" i="14"/>
  <c r="K414" i="14"/>
  <c r="F414" i="14"/>
  <c r="C414" i="14"/>
  <c r="B414" i="14"/>
  <c r="M414" i="14" s="1"/>
  <c r="A414" i="14"/>
  <c r="P413" i="14"/>
  <c r="M413" i="14"/>
  <c r="F413" i="14"/>
  <c r="B413" i="14"/>
  <c r="A413" i="14"/>
  <c r="Q412" i="14"/>
  <c r="O412" i="14"/>
  <c r="G412" i="14"/>
  <c r="F412" i="14"/>
  <c r="D412" i="14"/>
  <c r="C412" i="14"/>
  <c r="B412" i="14"/>
  <c r="N411" i="14"/>
  <c r="M411" i="14"/>
  <c r="L411" i="14"/>
  <c r="K411" i="14"/>
  <c r="J411" i="14"/>
  <c r="I411" i="14"/>
  <c r="H411" i="14"/>
  <c r="G411" i="14"/>
  <c r="F411" i="14"/>
  <c r="E411" i="14"/>
  <c r="B411" i="14"/>
  <c r="A411" i="14"/>
  <c r="Q410" i="14"/>
  <c r="L410" i="14"/>
  <c r="B410" i="14"/>
  <c r="K410" i="14" s="1"/>
  <c r="O409" i="14"/>
  <c r="N409" i="14"/>
  <c r="L409" i="14"/>
  <c r="I409" i="14"/>
  <c r="H409" i="14"/>
  <c r="G409" i="14"/>
  <c r="F409" i="14"/>
  <c r="E409" i="14"/>
  <c r="D409" i="14"/>
  <c r="C409" i="14"/>
  <c r="B409" i="14"/>
  <c r="P409" i="14" s="1"/>
  <c r="Q408" i="14"/>
  <c r="P408" i="14"/>
  <c r="N408" i="14"/>
  <c r="M408" i="14"/>
  <c r="L408" i="14"/>
  <c r="K408" i="14"/>
  <c r="J408" i="14"/>
  <c r="I408" i="14"/>
  <c r="H408" i="14"/>
  <c r="G408" i="14"/>
  <c r="E408" i="14"/>
  <c r="D408" i="14"/>
  <c r="C408" i="14"/>
  <c r="B408" i="14"/>
  <c r="F408" i="14" s="1"/>
  <c r="A408" i="14"/>
  <c r="Q407" i="14"/>
  <c r="O407" i="14"/>
  <c r="M407" i="14"/>
  <c r="J407" i="14"/>
  <c r="B407" i="14"/>
  <c r="Q406" i="14"/>
  <c r="O406" i="14"/>
  <c r="N406" i="14"/>
  <c r="L406" i="14"/>
  <c r="E406" i="14"/>
  <c r="C406" i="14"/>
  <c r="B406" i="14"/>
  <c r="M406" i="14" s="1"/>
  <c r="A406" i="14"/>
  <c r="Q405" i="14"/>
  <c r="P405" i="14"/>
  <c r="C405" i="14"/>
  <c r="B405" i="14"/>
  <c r="L405" i="14" s="1"/>
  <c r="Q404" i="14"/>
  <c r="P404" i="14"/>
  <c r="O404" i="14"/>
  <c r="M404" i="14"/>
  <c r="L404" i="14"/>
  <c r="K404" i="14"/>
  <c r="J404" i="14"/>
  <c r="I404" i="14"/>
  <c r="H404" i="14"/>
  <c r="G404" i="14"/>
  <c r="F404" i="14"/>
  <c r="E404" i="14"/>
  <c r="D404" i="14"/>
  <c r="C404" i="14"/>
  <c r="B404" i="14"/>
  <c r="N404" i="14" s="1"/>
  <c r="A404" i="14"/>
  <c r="O403" i="14"/>
  <c r="N403" i="14"/>
  <c r="M403" i="14"/>
  <c r="L403" i="14"/>
  <c r="K403" i="14"/>
  <c r="H403" i="14"/>
  <c r="F403" i="14"/>
  <c r="E403" i="14"/>
  <c r="D403" i="14"/>
  <c r="C403" i="14"/>
  <c r="B403" i="14"/>
  <c r="P403" i="14" s="1"/>
  <c r="P402" i="14"/>
  <c r="O402" i="14"/>
  <c r="K402" i="14"/>
  <c r="J402" i="14"/>
  <c r="I402" i="14"/>
  <c r="H402" i="14"/>
  <c r="G402" i="14"/>
  <c r="F402" i="14"/>
  <c r="B402" i="14"/>
  <c r="O401" i="14"/>
  <c r="N401" i="14"/>
  <c r="M401" i="14"/>
  <c r="L401" i="14"/>
  <c r="K401" i="14"/>
  <c r="J401" i="14"/>
  <c r="I401" i="14"/>
  <c r="H401" i="14"/>
  <c r="G401" i="14"/>
  <c r="F401" i="14"/>
  <c r="B401" i="14"/>
  <c r="A401" i="14"/>
  <c r="N400" i="14"/>
  <c r="I400" i="14"/>
  <c r="B400" i="14"/>
  <c r="A400" i="14" s="1"/>
  <c r="B399" i="14"/>
  <c r="P399" i="14" s="1"/>
  <c r="Q398" i="14"/>
  <c r="N398" i="14"/>
  <c r="M398" i="14"/>
  <c r="L398" i="14"/>
  <c r="K398" i="14"/>
  <c r="J398" i="14"/>
  <c r="I398" i="14"/>
  <c r="G398" i="14"/>
  <c r="F398" i="14"/>
  <c r="E398" i="14"/>
  <c r="D398" i="14"/>
  <c r="B398" i="14"/>
  <c r="H398" i="14" s="1"/>
  <c r="A398" i="14"/>
  <c r="Q397" i="14"/>
  <c r="N397" i="14"/>
  <c r="H397" i="14"/>
  <c r="B397" i="14"/>
  <c r="G396" i="14"/>
  <c r="B396" i="14"/>
  <c r="Q395" i="14"/>
  <c r="P395" i="14"/>
  <c r="N395" i="14"/>
  <c r="M395" i="14"/>
  <c r="L395" i="14"/>
  <c r="J395" i="14"/>
  <c r="I395" i="14"/>
  <c r="H395" i="14"/>
  <c r="G395" i="14"/>
  <c r="F395" i="14"/>
  <c r="E395" i="14"/>
  <c r="D395" i="14"/>
  <c r="C395" i="14"/>
  <c r="B395" i="14"/>
  <c r="K395" i="14" s="1"/>
  <c r="A395" i="14"/>
  <c r="O394" i="14"/>
  <c r="L394" i="14"/>
  <c r="K394" i="14"/>
  <c r="I394" i="14"/>
  <c r="B394" i="14"/>
  <c r="Q394" i="14" s="1"/>
  <c r="A394" i="14"/>
  <c r="B393" i="14"/>
  <c r="A393" i="14" s="1"/>
  <c r="Q392" i="14"/>
  <c r="P392" i="14"/>
  <c r="O392" i="14"/>
  <c r="M392" i="14"/>
  <c r="L392" i="14"/>
  <c r="K392" i="14"/>
  <c r="J392" i="14"/>
  <c r="I392" i="14"/>
  <c r="H392" i="14"/>
  <c r="G392" i="14"/>
  <c r="F392" i="14"/>
  <c r="E392" i="14"/>
  <c r="D392" i="14"/>
  <c r="C392" i="14"/>
  <c r="B392" i="14"/>
  <c r="N392" i="14" s="1"/>
  <c r="A392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C390" i="14"/>
  <c r="B390" i="14"/>
  <c r="A390" i="14" s="1"/>
  <c r="C389" i="14"/>
  <c r="B389" i="14"/>
  <c r="A389" i="14" s="1"/>
  <c r="P388" i="14"/>
  <c r="N388" i="14"/>
  <c r="E388" i="14"/>
  <c r="C388" i="14"/>
  <c r="B388" i="14"/>
  <c r="H388" i="14" s="1"/>
  <c r="Q387" i="14"/>
  <c r="K387" i="14"/>
  <c r="J387" i="14"/>
  <c r="I387" i="14"/>
  <c r="G387" i="14"/>
  <c r="F387" i="14"/>
  <c r="B387" i="14"/>
  <c r="Q386" i="14"/>
  <c r="O386" i="14"/>
  <c r="N386" i="14"/>
  <c r="M386" i="14"/>
  <c r="K386" i="14"/>
  <c r="J386" i="14"/>
  <c r="I386" i="14"/>
  <c r="G386" i="14"/>
  <c r="F386" i="14"/>
  <c r="E386" i="14"/>
  <c r="D386" i="14"/>
  <c r="C386" i="14"/>
  <c r="B386" i="14"/>
  <c r="A386" i="14"/>
  <c r="L385" i="14"/>
  <c r="H385" i="14"/>
  <c r="B385" i="14"/>
  <c r="C384" i="14"/>
  <c r="B384" i="14"/>
  <c r="A384" i="14" s="1"/>
  <c r="Q383" i="14"/>
  <c r="P383" i="14"/>
  <c r="N383" i="14"/>
  <c r="H383" i="14"/>
  <c r="G383" i="14"/>
  <c r="F383" i="14"/>
  <c r="E383" i="14"/>
  <c r="D383" i="14"/>
  <c r="C383" i="14"/>
  <c r="B383" i="14"/>
  <c r="K383" i="14" s="1"/>
  <c r="A383" i="14"/>
  <c r="Q382" i="14"/>
  <c r="M382" i="14"/>
  <c r="L382" i="14"/>
  <c r="K382" i="14"/>
  <c r="J382" i="14"/>
  <c r="I382" i="14"/>
  <c r="H382" i="14"/>
  <c r="G382" i="14"/>
  <c r="F382" i="14"/>
  <c r="E382" i="14"/>
  <c r="C382" i="14"/>
  <c r="B382" i="14"/>
  <c r="N382" i="14" s="1"/>
  <c r="O381" i="14"/>
  <c r="N381" i="14"/>
  <c r="B381" i="14"/>
  <c r="P381" i="14" s="1"/>
  <c r="A381" i="14"/>
  <c r="Q380" i="14"/>
  <c r="P380" i="14"/>
  <c r="O380" i="14"/>
  <c r="M380" i="14"/>
  <c r="L380" i="14"/>
  <c r="K380" i="14"/>
  <c r="J380" i="14"/>
  <c r="I380" i="14"/>
  <c r="H380" i="14"/>
  <c r="G380" i="14"/>
  <c r="F380" i="14"/>
  <c r="E380" i="14"/>
  <c r="D380" i="14"/>
  <c r="C380" i="14"/>
  <c r="B380" i="14"/>
  <c r="N380" i="14" s="1"/>
  <c r="A380" i="14"/>
  <c r="Q379" i="14"/>
  <c r="P379" i="14"/>
  <c r="M379" i="14"/>
  <c r="L379" i="14"/>
  <c r="K379" i="14"/>
  <c r="J379" i="14"/>
  <c r="I379" i="14"/>
  <c r="H379" i="14"/>
  <c r="F379" i="14"/>
  <c r="E379" i="14"/>
  <c r="D379" i="14"/>
  <c r="C379" i="14"/>
  <c r="B379" i="14"/>
  <c r="G379" i="14" s="1"/>
  <c r="P378" i="14"/>
  <c r="O378" i="14"/>
  <c r="N378" i="14"/>
  <c r="M378" i="14"/>
  <c r="K378" i="14"/>
  <c r="J378" i="14"/>
  <c r="I378" i="14"/>
  <c r="H378" i="14"/>
  <c r="D378" i="14"/>
  <c r="C378" i="14"/>
  <c r="B378" i="14"/>
  <c r="Q378" i="14" s="1"/>
  <c r="P377" i="14"/>
  <c r="O377" i="14"/>
  <c r="N377" i="14"/>
  <c r="M377" i="14"/>
  <c r="L377" i="14"/>
  <c r="H377" i="14"/>
  <c r="G377" i="14"/>
  <c r="F377" i="14"/>
  <c r="D377" i="14"/>
  <c r="C377" i="14"/>
  <c r="B377" i="14"/>
  <c r="A377" i="14" s="1"/>
  <c r="Q376" i="14"/>
  <c r="P376" i="14"/>
  <c r="L376" i="14"/>
  <c r="K376" i="14"/>
  <c r="I376" i="14"/>
  <c r="H376" i="14"/>
  <c r="G376" i="14"/>
  <c r="F376" i="14"/>
  <c r="E376" i="14"/>
  <c r="D376" i="14"/>
  <c r="C376" i="14"/>
  <c r="B376" i="14"/>
  <c r="J376" i="14" s="1"/>
  <c r="J375" i="14"/>
  <c r="G375" i="14"/>
  <c r="B375" i="14"/>
  <c r="A375" i="14" s="1"/>
  <c r="P374" i="14"/>
  <c r="O374" i="14"/>
  <c r="N374" i="14"/>
  <c r="M374" i="14"/>
  <c r="L374" i="14"/>
  <c r="K374" i="14"/>
  <c r="F374" i="14"/>
  <c r="E374" i="14"/>
  <c r="D374" i="14"/>
  <c r="C374" i="14"/>
  <c r="B374" i="14"/>
  <c r="Q374" i="14" s="1"/>
  <c r="Q373" i="14"/>
  <c r="P373" i="14"/>
  <c r="O373" i="14"/>
  <c r="J373" i="14"/>
  <c r="I373" i="14"/>
  <c r="H373" i="14"/>
  <c r="G373" i="14"/>
  <c r="F373" i="14"/>
  <c r="E373" i="14"/>
  <c r="D373" i="14"/>
  <c r="C373" i="14"/>
  <c r="B373" i="14"/>
  <c r="Q372" i="14"/>
  <c r="P372" i="14"/>
  <c r="N372" i="14"/>
  <c r="M372" i="14"/>
  <c r="L372" i="14"/>
  <c r="K372" i="14"/>
  <c r="J372" i="14"/>
  <c r="I372" i="14"/>
  <c r="H372" i="14"/>
  <c r="G372" i="14"/>
  <c r="E372" i="14"/>
  <c r="D372" i="14"/>
  <c r="C372" i="14"/>
  <c r="B372" i="14"/>
  <c r="F372" i="14" s="1"/>
  <c r="A372" i="14"/>
  <c r="P371" i="14"/>
  <c r="O371" i="14"/>
  <c r="N371" i="14"/>
  <c r="L371" i="14"/>
  <c r="J371" i="14"/>
  <c r="D371" i="14"/>
  <c r="B371" i="14"/>
  <c r="M371" i="14" s="1"/>
  <c r="A371" i="14"/>
  <c r="Q370" i="14"/>
  <c r="O370" i="14"/>
  <c r="M370" i="14"/>
  <c r="L370" i="14"/>
  <c r="B370" i="14"/>
  <c r="N370" i="14" s="1"/>
  <c r="A370" i="14"/>
  <c r="Q369" i="14"/>
  <c r="P369" i="14"/>
  <c r="M369" i="14"/>
  <c r="L369" i="14"/>
  <c r="K369" i="14"/>
  <c r="J369" i="14"/>
  <c r="H369" i="14"/>
  <c r="G369" i="14"/>
  <c r="F369" i="14"/>
  <c r="E369" i="14"/>
  <c r="D369" i="14"/>
  <c r="C369" i="14"/>
  <c r="B369" i="14"/>
  <c r="I369" i="14" s="1"/>
  <c r="Q368" i="14"/>
  <c r="P368" i="14"/>
  <c r="O368" i="14"/>
  <c r="M368" i="14"/>
  <c r="L368" i="14"/>
  <c r="K368" i="14"/>
  <c r="J368" i="14"/>
  <c r="I368" i="14"/>
  <c r="H368" i="14"/>
  <c r="G368" i="14"/>
  <c r="F368" i="14"/>
  <c r="E368" i="14"/>
  <c r="D368" i="14"/>
  <c r="C368" i="14"/>
  <c r="B368" i="14"/>
  <c r="N368" i="14" s="1"/>
  <c r="A368" i="14"/>
  <c r="P367" i="14"/>
  <c r="O367" i="14"/>
  <c r="N367" i="14"/>
  <c r="M367" i="14"/>
  <c r="L367" i="14"/>
  <c r="I367" i="14"/>
  <c r="H367" i="14"/>
  <c r="F367" i="14"/>
  <c r="E367" i="14"/>
  <c r="D367" i="14"/>
  <c r="C367" i="14"/>
  <c r="B367" i="14"/>
  <c r="A367" i="14"/>
  <c r="Q366" i="14"/>
  <c r="P366" i="14"/>
  <c r="M366" i="14"/>
  <c r="K366" i="14"/>
  <c r="J366" i="14"/>
  <c r="I366" i="14"/>
  <c r="H366" i="14"/>
  <c r="G366" i="14"/>
  <c r="F366" i="14"/>
  <c r="E366" i="14"/>
  <c r="D366" i="14"/>
  <c r="C366" i="14"/>
  <c r="B366" i="14"/>
  <c r="L366" i="14" s="1"/>
  <c r="N365" i="14"/>
  <c r="M365" i="14"/>
  <c r="L365" i="14"/>
  <c r="J365" i="14"/>
  <c r="I365" i="14"/>
  <c r="B365" i="14"/>
  <c r="P364" i="14"/>
  <c r="O364" i="14"/>
  <c r="N364" i="14"/>
  <c r="L364" i="14"/>
  <c r="K364" i="14"/>
  <c r="D364" i="14"/>
  <c r="C364" i="14"/>
  <c r="B364" i="14"/>
  <c r="M364" i="14" s="1"/>
  <c r="A364" i="14"/>
  <c r="Q363" i="14"/>
  <c r="P363" i="14"/>
  <c r="K363" i="14"/>
  <c r="J363" i="14"/>
  <c r="B363" i="14"/>
  <c r="N363" i="14" s="1"/>
  <c r="A363" i="14"/>
  <c r="O362" i="14"/>
  <c r="M362" i="14"/>
  <c r="L362" i="14"/>
  <c r="B362" i="14"/>
  <c r="N362" i="14" s="1"/>
  <c r="A362" i="14"/>
  <c r="O361" i="14"/>
  <c r="N361" i="14"/>
  <c r="C361" i="14"/>
  <c r="B361" i="14"/>
  <c r="P360" i="14"/>
  <c r="O360" i="14"/>
  <c r="I360" i="14"/>
  <c r="H360" i="14"/>
  <c r="G360" i="14"/>
  <c r="E360" i="14"/>
  <c r="D360" i="14"/>
  <c r="C360" i="14"/>
  <c r="B360" i="14"/>
  <c r="N360" i="14" s="1"/>
  <c r="A360" i="14"/>
  <c r="Q359" i="14"/>
  <c r="P359" i="14"/>
  <c r="N359" i="14"/>
  <c r="M359" i="14"/>
  <c r="L359" i="14"/>
  <c r="J359" i="14"/>
  <c r="I359" i="14"/>
  <c r="H359" i="14"/>
  <c r="G359" i="14"/>
  <c r="F359" i="14"/>
  <c r="E359" i="14"/>
  <c r="D359" i="14"/>
  <c r="C359" i="14"/>
  <c r="B359" i="14"/>
  <c r="K359" i="14" s="1"/>
  <c r="A359" i="14"/>
  <c r="Q358" i="14"/>
  <c r="O358" i="14"/>
  <c r="N358" i="14"/>
  <c r="M358" i="14"/>
  <c r="L358" i="14"/>
  <c r="K358" i="14"/>
  <c r="J358" i="14"/>
  <c r="I358" i="14"/>
  <c r="H358" i="14"/>
  <c r="E358" i="14"/>
  <c r="C358" i="14"/>
  <c r="B358" i="14"/>
  <c r="A358" i="14"/>
  <c r="N357" i="14"/>
  <c r="M357" i="14"/>
  <c r="L357" i="14"/>
  <c r="G357" i="14"/>
  <c r="F357" i="14"/>
  <c r="B357" i="14"/>
  <c r="Q356" i="14"/>
  <c r="P356" i="14"/>
  <c r="O356" i="14"/>
  <c r="M356" i="14"/>
  <c r="L356" i="14"/>
  <c r="K356" i="14"/>
  <c r="J356" i="14"/>
  <c r="I356" i="14"/>
  <c r="H356" i="14"/>
  <c r="G356" i="14"/>
  <c r="F356" i="14"/>
  <c r="E356" i="14"/>
  <c r="D356" i="14"/>
  <c r="C356" i="14"/>
  <c r="B356" i="14"/>
  <c r="N356" i="14" s="1"/>
  <c r="A356" i="14"/>
  <c r="P355" i="14"/>
  <c r="O355" i="14"/>
  <c r="H355" i="14"/>
  <c r="F355" i="14"/>
  <c r="D355" i="14"/>
  <c r="B355" i="14"/>
  <c r="A355" i="14"/>
  <c r="Q354" i="14"/>
  <c r="O354" i="14"/>
  <c r="N354" i="14"/>
  <c r="M354" i="14"/>
  <c r="K354" i="14"/>
  <c r="J354" i="14"/>
  <c r="H354" i="14"/>
  <c r="G354" i="14"/>
  <c r="F354" i="14"/>
  <c r="E354" i="14"/>
  <c r="D354" i="14"/>
  <c r="C354" i="14"/>
  <c r="B354" i="14"/>
  <c r="A354" i="14"/>
  <c r="P353" i="14"/>
  <c r="L353" i="14"/>
  <c r="J353" i="14"/>
  <c r="G353" i="14"/>
  <c r="B353" i="14"/>
  <c r="K353" i="14" s="1"/>
  <c r="O352" i="14"/>
  <c r="N352" i="14"/>
  <c r="M352" i="14"/>
  <c r="K352" i="14"/>
  <c r="I352" i="14"/>
  <c r="E352" i="14"/>
  <c r="B352" i="14"/>
  <c r="L352" i="14" s="1"/>
  <c r="A352" i="14"/>
  <c r="Q351" i="14"/>
  <c r="B351" i="14"/>
  <c r="A351" i="14" s="1"/>
  <c r="P350" i="14"/>
  <c r="O350" i="14"/>
  <c r="J350" i="14"/>
  <c r="E350" i="14"/>
  <c r="B350" i="14"/>
  <c r="A350" i="14" s="1"/>
  <c r="N349" i="14"/>
  <c r="L349" i="14"/>
  <c r="K349" i="14"/>
  <c r="J349" i="14"/>
  <c r="I349" i="14"/>
  <c r="H349" i="14"/>
  <c r="G349" i="14"/>
  <c r="F349" i="14"/>
  <c r="E349" i="14"/>
  <c r="D349" i="14"/>
  <c r="B349" i="14"/>
  <c r="O349" i="14" s="1"/>
  <c r="O348" i="14"/>
  <c r="N348" i="14"/>
  <c r="M348" i="14"/>
  <c r="L348" i="14"/>
  <c r="K348" i="14"/>
  <c r="J348" i="14"/>
  <c r="H348" i="14"/>
  <c r="E348" i="14"/>
  <c r="B348" i="14"/>
  <c r="A348" i="14"/>
  <c r="O347" i="14"/>
  <c r="N347" i="14"/>
  <c r="M347" i="14"/>
  <c r="I347" i="14"/>
  <c r="H347" i="14"/>
  <c r="D347" i="14"/>
  <c r="B347" i="14"/>
  <c r="L347" i="14" s="1"/>
  <c r="A347" i="14"/>
  <c r="Q346" i="14"/>
  <c r="O346" i="14"/>
  <c r="K346" i="14"/>
  <c r="C346" i="14"/>
  <c r="B346" i="14"/>
  <c r="L346" i="14" s="1"/>
  <c r="Q345" i="14"/>
  <c r="O345" i="14"/>
  <c r="N345" i="14"/>
  <c r="K345" i="14"/>
  <c r="J345" i="14"/>
  <c r="H345" i="14"/>
  <c r="G345" i="14"/>
  <c r="F345" i="14"/>
  <c r="D345" i="14"/>
  <c r="C345" i="14"/>
  <c r="B345" i="14"/>
  <c r="M345" i="14" s="1"/>
  <c r="A345" i="14"/>
  <c r="Q344" i="14"/>
  <c r="P344" i="14"/>
  <c r="O344" i="14"/>
  <c r="M344" i="14"/>
  <c r="L344" i="14"/>
  <c r="K344" i="14"/>
  <c r="J344" i="14"/>
  <c r="I344" i="14"/>
  <c r="H344" i="14"/>
  <c r="G344" i="14"/>
  <c r="F344" i="14"/>
  <c r="E344" i="14"/>
  <c r="D344" i="14"/>
  <c r="C344" i="14"/>
  <c r="B344" i="14"/>
  <c r="N344" i="14" s="1"/>
  <c r="A344" i="14"/>
  <c r="Q343" i="14"/>
  <c r="P343" i="14"/>
  <c r="O343" i="14"/>
  <c r="L343" i="14"/>
  <c r="K343" i="14"/>
  <c r="I343" i="14"/>
  <c r="H343" i="14"/>
  <c r="C343" i="14"/>
  <c r="B343" i="14"/>
  <c r="M343" i="14" s="1"/>
  <c r="Q342" i="14"/>
  <c r="O342" i="14"/>
  <c r="N342" i="14"/>
  <c r="K342" i="14"/>
  <c r="F342" i="14"/>
  <c r="C342" i="14"/>
  <c r="B342" i="14"/>
  <c r="P342" i="14" s="1"/>
  <c r="A342" i="14"/>
  <c r="N341" i="14"/>
  <c r="H341" i="14"/>
  <c r="G341" i="14"/>
  <c r="F341" i="14"/>
  <c r="C341" i="14"/>
  <c r="B341" i="14"/>
  <c r="P341" i="14" s="1"/>
  <c r="Q340" i="14"/>
  <c r="P340" i="14"/>
  <c r="K340" i="14"/>
  <c r="I340" i="14"/>
  <c r="H340" i="14"/>
  <c r="G340" i="14"/>
  <c r="F340" i="14"/>
  <c r="E340" i="14"/>
  <c r="C340" i="14"/>
  <c r="B340" i="14"/>
  <c r="N339" i="14"/>
  <c r="M339" i="14"/>
  <c r="L339" i="14"/>
  <c r="K339" i="14"/>
  <c r="J339" i="14"/>
  <c r="I339" i="14"/>
  <c r="H339" i="14"/>
  <c r="G339" i="14"/>
  <c r="F339" i="14"/>
  <c r="E339" i="14"/>
  <c r="B339" i="14"/>
  <c r="P339" i="14" s="1"/>
  <c r="O338" i="14"/>
  <c r="N338" i="14"/>
  <c r="M338" i="14"/>
  <c r="L338" i="14"/>
  <c r="K338" i="14"/>
  <c r="I338" i="14"/>
  <c r="F338" i="14"/>
  <c r="B338" i="14"/>
  <c r="P338" i="14" s="1"/>
  <c r="A338" i="14"/>
  <c r="Q337" i="14"/>
  <c r="P337" i="14"/>
  <c r="N337" i="14"/>
  <c r="I337" i="14"/>
  <c r="B337" i="14"/>
  <c r="O337" i="14" s="1"/>
  <c r="Q336" i="14"/>
  <c r="P336" i="14"/>
  <c r="N336" i="14"/>
  <c r="M336" i="14"/>
  <c r="L336" i="14"/>
  <c r="K336" i="14"/>
  <c r="J336" i="14"/>
  <c r="I336" i="14"/>
  <c r="H336" i="14"/>
  <c r="G336" i="14"/>
  <c r="E336" i="14"/>
  <c r="D336" i="14"/>
  <c r="C336" i="14"/>
  <c r="B336" i="14"/>
  <c r="F336" i="14" s="1"/>
  <c r="A336" i="14"/>
  <c r="Q335" i="14"/>
  <c r="L335" i="14"/>
  <c r="J335" i="14"/>
  <c r="I335" i="14"/>
  <c r="H335" i="14"/>
  <c r="G335" i="14"/>
  <c r="E335" i="14"/>
  <c r="C335" i="14"/>
  <c r="B335" i="14"/>
  <c r="P335" i="14" s="1"/>
  <c r="O334" i="14"/>
  <c r="N334" i="14"/>
  <c r="M334" i="14"/>
  <c r="L334" i="14"/>
  <c r="K334" i="14"/>
  <c r="I334" i="14"/>
  <c r="H334" i="14"/>
  <c r="G334" i="14"/>
  <c r="F334" i="14"/>
  <c r="E334" i="14"/>
  <c r="C334" i="14"/>
  <c r="B334" i="14"/>
  <c r="A334" i="14"/>
  <c r="Q333" i="14"/>
  <c r="P333" i="14"/>
  <c r="M333" i="14"/>
  <c r="L333" i="14"/>
  <c r="K333" i="14"/>
  <c r="H333" i="14"/>
  <c r="G333" i="14"/>
  <c r="D333" i="14"/>
  <c r="C333" i="14"/>
  <c r="B333" i="14"/>
  <c r="O333" i="14" s="1"/>
  <c r="Q332" i="14"/>
  <c r="P332" i="14"/>
  <c r="O332" i="14"/>
  <c r="M332" i="14"/>
  <c r="L332" i="14"/>
  <c r="K332" i="14"/>
  <c r="J332" i="14"/>
  <c r="I332" i="14"/>
  <c r="H332" i="14"/>
  <c r="G332" i="14"/>
  <c r="F332" i="14"/>
  <c r="E332" i="14"/>
  <c r="D332" i="14"/>
  <c r="C332" i="14"/>
  <c r="B332" i="14"/>
  <c r="N332" i="14" s="1"/>
  <c r="A332" i="14"/>
  <c r="B331" i="14"/>
  <c r="A331" i="14"/>
  <c r="Q330" i="14"/>
  <c r="O330" i="14"/>
  <c r="M330" i="14"/>
  <c r="K330" i="14"/>
  <c r="J330" i="14"/>
  <c r="I330" i="14"/>
  <c r="H330" i="14"/>
  <c r="G330" i="14"/>
  <c r="F330" i="14"/>
  <c r="E330" i="14"/>
  <c r="D330" i="14"/>
  <c r="C330" i="14"/>
  <c r="B330" i="14"/>
  <c r="P329" i="14"/>
  <c r="B329" i="14"/>
  <c r="A329" i="14"/>
  <c r="P328" i="14"/>
  <c r="B328" i="14"/>
  <c r="Q328" i="14" s="1"/>
  <c r="A328" i="14"/>
  <c r="P327" i="14"/>
  <c r="K327" i="14"/>
  <c r="B327" i="14"/>
  <c r="Q327" i="14" s="1"/>
  <c r="A327" i="14"/>
  <c r="O326" i="14"/>
  <c r="N326" i="14"/>
  <c r="K326" i="14"/>
  <c r="J326" i="14"/>
  <c r="I326" i="14"/>
  <c r="G326" i="14"/>
  <c r="F326" i="14"/>
  <c r="E326" i="14"/>
  <c r="D326" i="14"/>
  <c r="B326" i="14"/>
  <c r="M326" i="14" s="1"/>
  <c r="A326" i="14"/>
  <c r="Q325" i="14"/>
  <c r="N325" i="14"/>
  <c r="L325" i="14"/>
  <c r="K325" i="14"/>
  <c r="J325" i="14"/>
  <c r="I325" i="14"/>
  <c r="H325" i="14"/>
  <c r="F325" i="14"/>
  <c r="E325" i="14"/>
  <c r="D325" i="14"/>
  <c r="C325" i="14"/>
  <c r="B325" i="14"/>
  <c r="O325" i="14" s="1"/>
  <c r="P324" i="14"/>
  <c r="O324" i="14"/>
  <c r="M324" i="14"/>
  <c r="L324" i="14"/>
  <c r="J324" i="14"/>
  <c r="B324" i="14"/>
  <c r="A324" i="14" s="1"/>
  <c r="Q323" i="14"/>
  <c r="P323" i="14"/>
  <c r="N323" i="14"/>
  <c r="M323" i="14"/>
  <c r="L323" i="14"/>
  <c r="J323" i="14"/>
  <c r="I323" i="14"/>
  <c r="H323" i="14"/>
  <c r="G323" i="14"/>
  <c r="F323" i="14"/>
  <c r="E323" i="14"/>
  <c r="D323" i="14"/>
  <c r="C323" i="14"/>
  <c r="B323" i="14"/>
  <c r="K323" i="14" s="1"/>
  <c r="A323" i="14"/>
  <c r="O322" i="14"/>
  <c r="L322" i="14"/>
  <c r="B322" i="14"/>
  <c r="Q322" i="14" s="1"/>
  <c r="A322" i="14"/>
  <c r="P321" i="14"/>
  <c r="L321" i="14"/>
  <c r="K321" i="14"/>
  <c r="H321" i="14"/>
  <c r="G321" i="14"/>
  <c r="F321" i="14"/>
  <c r="E321" i="14"/>
  <c r="D321" i="14"/>
  <c r="B321" i="14"/>
  <c r="O321" i="14" s="1"/>
  <c r="A321" i="14"/>
  <c r="Q320" i="14"/>
  <c r="P320" i="14"/>
  <c r="O320" i="14"/>
  <c r="M320" i="14"/>
  <c r="L320" i="14"/>
  <c r="K320" i="14"/>
  <c r="J320" i="14"/>
  <c r="I320" i="14"/>
  <c r="H320" i="14"/>
  <c r="G320" i="14"/>
  <c r="F320" i="14"/>
  <c r="E320" i="14"/>
  <c r="D320" i="14"/>
  <c r="C320" i="14"/>
  <c r="B320" i="14"/>
  <c r="N320" i="14" s="1"/>
  <c r="A320" i="14"/>
  <c r="Q319" i="14"/>
  <c r="P319" i="14"/>
  <c r="O319" i="14"/>
  <c r="N319" i="14"/>
  <c r="M319" i="14"/>
  <c r="K319" i="14"/>
  <c r="J319" i="14"/>
  <c r="F319" i="14"/>
  <c r="D319" i="14"/>
  <c r="C319" i="14"/>
  <c r="B319" i="14"/>
  <c r="A319" i="14"/>
  <c r="Q318" i="14"/>
  <c r="P318" i="14"/>
  <c r="N318" i="14"/>
  <c r="M318" i="14"/>
  <c r="H318" i="14"/>
  <c r="G318" i="14"/>
  <c r="F318" i="14"/>
  <c r="E318" i="14"/>
  <c r="D318" i="14"/>
  <c r="C318" i="14"/>
  <c r="B318" i="14"/>
  <c r="P317" i="14"/>
  <c r="K317" i="14"/>
  <c r="B317" i="14"/>
  <c r="A317" i="14"/>
  <c r="N316" i="14"/>
  <c r="M316" i="14"/>
  <c r="L316" i="14"/>
  <c r="K316" i="14"/>
  <c r="I316" i="14"/>
  <c r="H316" i="14"/>
  <c r="G316" i="14"/>
  <c r="F316" i="14"/>
  <c r="E316" i="14"/>
  <c r="C316" i="14"/>
  <c r="B316" i="14"/>
  <c r="O316" i="14" s="1"/>
  <c r="Q315" i="14"/>
  <c r="N315" i="14"/>
  <c r="M315" i="14"/>
  <c r="L315" i="14"/>
  <c r="K315" i="14"/>
  <c r="J315" i="14"/>
  <c r="G315" i="14"/>
  <c r="F315" i="14"/>
  <c r="B315" i="14"/>
  <c r="P315" i="14" s="1"/>
  <c r="A315" i="14"/>
  <c r="Q314" i="14"/>
  <c r="P314" i="14"/>
  <c r="N314" i="14"/>
  <c r="M314" i="14"/>
  <c r="J314" i="14"/>
  <c r="I314" i="14"/>
  <c r="E314" i="14"/>
  <c r="D314" i="14"/>
  <c r="C314" i="14"/>
  <c r="B314" i="14"/>
  <c r="O314" i="14" s="1"/>
  <c r="A314" i="14"/>
  <c r="Q313" i="14"/>
  <c r="O313" i="14"/>
  <c r="K313" i="14"/>
  <c r="H313" i="14"/>
  <c r="G313" i="14"/>
  <c r="F313" i="14"/>
  <c r="E313" i="14"/>
  <c r="B313" i="14"/>
  <c r="L313" i="14" s="1"/>
  <c r="Q312" i="14"/>
  <c r="O312" i="14"/>
  <c r="N312" i="14"/>
  <c r="K312" i="14"/>
  <c r="J312" i="14"/>
  <c r="I312" i="14"/>
  <c r="H312" i="14"/>
  <c r="E312" i="14"/>
  <c r="D312" i="14"/>
  <c r="C312" i="14"/>
  <c r="B312" i="14"/>
  <c r="M312" i="14" s="1"/>
  <c r="A312" i="14"/>
  <c r="Q311" i="14"/>
  <c r="N311" i="14"/>
  <c r="M311" i="14"/>
  <c r="L311" i="14"/>
  <c r="I311" i="14"/>
  <c r="H311" i="14"/>
  <c r="G311" i="14"/>
  <c r="F311" i="14"/>
  <c r="E311" i="14"/>
  <c r="D311" i="14"/>
  <c r="C311" i="14"/>
  <c r="B311" i="14"/>
  <c r="O311" i="14" s="1"/>
  <c r="O310" i="14"/>
  <c r="M310" i="14"/>
  <c r="L310" i="14"/>
  <c r="J310" i="14"/>
  <c r="I310" i="14"/>
  <c r="G310" i="14"/>
  <c r="F310" i="14"/>
  <c r="B310" i="14"/>
  <c r="Q310" i="14" s="1"/>
  <c r="N309" i="14"/>
  <c r="M309" i="14"/>
  <c r="L309" i="14"/>
  <c r="H309" i="14"/>
  <c r="D309" i="14"/>
  <c r="C309" i="14"/>
  <c r="B309" i="14"/>
  <c r="A309" i="14" s="1"/>
  <c r="Q308" i="14"/>
  <c r="P308" i="14"/>
  <c r="O308" i="14"/>
  <c r="M308" i="14"/>
  <c r="L308" i="14"/>
  <c r="K308" i="14"/>
  <c r="J308" i="14"/>
  <c r="I308" i="14"/>
  <c r="H308" i="14"/>
  <c r="G308" i="14"/>
  <c r="F308" i="14"/>
  <c r="E308" i="14"/>
  <c r="D308" i="14"/>
  <c r="C308" i="14"/>
  <c r="B308" i="14"/>
  <c r="N308" i="14" s="1"/>
  <c r="A308" i="14"/>
  <c r="Q307" i="14"/>
  <c r="P307" i="14"/>
  <c r="K307" i="14"/>
  <c r="I307" i="14"/>
  <c r="B307" i="14"/>
  <c r="L307" i="14" s="1"/>
  <c r="Q306" i="14"/>
  <c r="O306" i="14"/>
  <c r="N306" i="14"/>
  <c r="M306" i="14"/>
  <c r="K306" i="14"/>
  <c r="J306" i="14"/>
  <c r="I306" i="14"/>
  <c r="H306" i="14"/>
  <c r="G306" i="14"/>
  <c r="F306" i="14"/>
  <c r="D306" i="14"/>
  <c r="C306" i="14"/>
  <c r="B306" i="14"/>
  <c r="A306" i="14"/>
  <c r="M305" i="14"/>
  <c r="B305" i="14"/>
  <c r="A305" i="14"/>
  <c r="N304" i="14"/>
  <c r="B304" i="14"/>
  <c r="P304" i="14" s="1"/>
  <c r="P303" i="14"/>
  <c r="M303" i="14"/>
  <c r="B303" i="14"/>
  <c r="A303" i="14"/>
  <c r="L302" i="14"/>
  <c r="B302" i="14"/>
  <c r="Q301" i="14"/>
  <c r="O301" i="14"/>
  <c r="N301" i="14"/>
  <c r="L301" i="14"/>
  <c r="J301" i="14"/>
  <c r="I301" i="14"/>
  <c r="H301" i="14"/>
  <c r="G301" i="14"/>
  <c r="F301" i="14"/>
  <c r="E301" i="14"/>
  <c r="D301" i="14"/>
  <c r="C301" i="14"/>
  <c r="B301" i="14"/>
  <c r="Q300" i="14"/>
  <c r="P300" i="14"/>
  <c r="N300" i="14"/>
  <c r="M300" i="14"/>
  <c r="L300" i="14"/>
  <c r="K300" i="14"/>
  <c r="J300" i="14"/>
  <c r="I300" i="14"/>
  <c r="H300" i="14"/>
  <c r="G300" i="14"/>
  <c r="E300" i="14"/>
  <c r="D300" i="14"/>
  <c r="C300" i="14"/>
  <c r="B300" i="14"/>
  <c r="F300" i="14" s="1"/>
  <c r="A300" i="14"/>
  <c r="M299" i="14"/>
  <c r="L299" i="14"/>
  <c r="J299" i="14"/>
  <c r="E299" i="14"/>
  <c r="D299" i="14"/>
  <c r="C299" i="14"/>
  <c r="B299" i="14"/>
  <c r="Q299" i="14" s="1"/>
  <c r="M298" i="14"/>
  <c r="I298" i="14"/>
  <c r="H298" i="14"/>
  <c r="F298" i="14"/>
  <c r="E298" i="14"/>
  <c r="C298" i="14"/>
  <c r="B298" i="14"/>
  <c r="A298" i="14" s="1"/>
  <c r="K297" i="14"/>
  <c r="J297" i="14"/>
  <c r="H297" i="14"/>
  <c r="F297" i="14"/>
  <c r="E297" i="14"/>
  <c r="D297" i="14"/>
  <c r="C297" i="14"/>
  <c r="B297" i="14"/>
  <c r="Q297" i="14" s="1"/>
  <c r="Q296" i="14"/>
  <c r="P296" i="14"/>
  <c r="O296" i="14"/>
  <c r="M296" i="14"/>
  <c r="L296" i="14"/>
  <c r="K296" i="14"/>
  <c r="J296" i="14"/>
  <c r="I296" i="14"/>
  <c r="H296" i="14"/>
  <c r="G296" i="14"/>
  <c r="F296" i="14"/>
  <c r="E296" i="14"/>
  <c r="D296" i="14"/>
  <c r="C296" i="14"/>
  <c r="B296" i="14"/>
  <c r="N296" i="14" s="1"/>
  <c r="A296" i="14"/>
  <c r="M295" i="14"/>
  <c r="B295" i="14"/>
  <c r="A295" i="14" s="1"/>
  <c r="Q294" i="14"/>
  <c r="O294" i="14"/>
  <c r="M294" i="14"/>
  <c r="K294" i="14"/>
  <c r="C294" i="14"/>
  <c r="B294" i="14"/>
  <c r="K293" i="14"/>
  <c r="B293" i="14"/>
  <c r="A293" i="14" s="1"/>
  <c r="Q292" i="14"/>
  <c r="N292" i="14"/>
  <c r="M292" i="14"/>
  <c r="L292" i="14"/>
  <c r="K292" i="14"/>
  <c r="I292" i="14"/>
  <c r="G292" i="14"/>
  <c r="F292" i="14"/>
  <c r="E292" i="14"/>
  <c r="D292" i="14"/>
  <c r="C292" i="14"/>
  <c r="B292" i="14"/>
  <c r="O292" i="14" s="1"/>
  <c r="Q291" i="14"/>
  <c r="B291" i="14"/>
  <c r="A291" i="14" s="1"/>
  <c r="M290" i="14"/>
  <c r="B290" i="14"/>
  <c r="A290" i="14" s="1"/>
  <c r="Q289" i="14"/>
  <c r="O289" i="14"/>
  <c r="N289" i="14"/>
  <c r="L289" i="14"/>
  <c r="C289" i="14"/>
  <c r="B289" i="14"/>
  <c r="Q288" i="14"/>
  <c r="N288" i="14"/>
  <c r="J288" i="14"/>
  <c r="C288" i="14"/>
  <c r="B288" i="14"/>
  <c r="A288" i="14"/>
  <c r="Q287" i="14"/>
  <c r="P287" i="14"/>
  <c r="N287" i="14"/>
  <c r="M287" i="14"/>
  <c r="L287" i="14"/>
  <c r="J287" i="14"/>
  <c r="I287" i="14"/>
  <c r="H287" i="14"/>
  <c r="G287" i="14"/>
  <c r="F287" i="14"/>
  <c r="E287" i="14"/>
  <c r="D287" i="14"/>
  <c r="C287" i="14"/>
  <c r="B287" i="14"/>
  <c r="K287" i="14" s="1"/>
  <c r="A287" i="14"/>
  <c r="B286" i="14"/>
  <c r="A286" i="14" s="1"/>
  <c r="H285" i="14"/>
  <c r="E285" i="14"/>
  <c r="B285" i="14"/>
  <c r="Q285" i="14" s="1"/>
  <c r="A285" i="14"/>
  <c r="Q284" i="14"/>
  <c r="P284" i="14"/>
  <c r="O284" i="14"/>
  <c r="M284" i="14"/>
  <c r="L284" i="14"/>
  <c r="K284" i="14"/>
  <c r="J284" i="14"/>
  <c r="I284" i="14"/>
  <c r="H284" i="14"/>
  <c r="G284" i="14"/>
  <c r="F284" i="14"/>
  <c r="E284" i="14"/>
  <c r="D284" i="14"/>
  <c r="C284" i="14"/>
  <c r="B284" i="14"/>
  <c r="N284" i="14" s="1"/>
  <c r="A284" i="14"/>
  <c r="P283" i="14"/>
  <c r="N283" i="14"/>
  <c r="M283" i="14"/>
  <c r="K283" i="14"/>
  <c r="J283" i="14"/>
  <c r="I283" i="14"/>
  <c r="H283" i="14"/>
  <c r="F283" i="14"/>
  <c r="D283" i="14"/>
  <c r="C283" i="14"/>
  <c r="B283" i="14"/>
  <c r="L283" i="14" s="1"/>
  <c r="Q282" i="14"/>
  <c r="K282" i="14"/>
  <c r="J282" i="14"/>
  <c r="B282" i="14"/>
  <c r="P282" i="14" s="1"/>
  <c r="A282" i="14"/>
  <c r="O281" i="14"/>
  <c r="N281" i="14"/>
  <c r="M281" i="14"/>
  <c r="L281" i="14"/>
  <c r="K281" i="14"/>
  <c r="J281" i="14"/>
  <c r="H281" i="14"/>
  <c r="G281" i="14"/>
  <c r="F281" i="14"/>
  <c r="D281" i="14"/>
  <c r="C281" i="14"/>
  <c r="B281" i="14"/>
  <c r="A281" i="14"/>
  <c r="H280" i="14"/>
  <c r="C280" i="14"/>
  <c r="B280" i="14"/>
  <c r="Q280" i="14" s="1"/>
  <c r="K279" i="14"/>
  <c r="J279" i="14"/>
  <c r="I279" i="14"/>
  <c r="G279" i="14"/>
  <c r="F279" i="14"/>
  <c r="E279" i="14"/>
  <c r="B279" i="14"/>
  <c r="P279" i="14" s="1"/>
  <c r="N278" i="14"/>
  <c r="M278" i="14"/>
  <c r="L278" i="14"/>
  <c r="J278" i="14"/>
  <c r="I278" i="14"/>
  <c r="F278" i="14"/>
  <c r="E278" i="14"/>
  <c r="D278" i="14"/>
  <c r="B278" i="14"/>
  <c r="O278" i="14" s="1"/>
  <c r="O277" i="14"/>
  <c r="C277" i="14"/>
  <c r="B277" i="14"/>
  <c r="Q277" i="14" s="1"/>
  <c r="Q276" i="14"/>
  <c r="P276" i="14"/>
  <c r="N276" i="14"/>
  <c r="M276" i="14"/>
  <c r="L276" i="14"/>
  <c r="K276" i="14"/>
  <c r="J276" i="14"/>
  <c r="I276" i="14"/>
  <c r="H276" i="14"/>
  <c r="G276" i="14"/>
  <c r="E276" i="14"/>
  <c r="D276" i="14"/>
  <c r="C276" i="14"/>
  <c r="B276" i="14"/>
  <c r="F276" i="14" s="1"/>
  <c r="A276" i="14"/>
  <c r="I275" i="14"/>
  <c r="C275" i="14"/>
  <c r="B275" i="14"/>
  <c r="A275" i="14" s="1"/>
  <c r="L274" i="14"/>
  <c r="K274" i="14"/>
  <c r="I274" i="14"/>
  <c r="G274" i="14"/>
  <c r="F274" i="14"/>
  <c r="E274" i="14"/>
  <c r="C274" i="14"/>
  <c r="B274" i="14"/>
  <c r="O274" i="14" s="1"/>
  <c r="Q273" i="14"/>
  <c r="O273" i="14"/>
  <c r="M273" i="14"/>
  <c r="L273" i="14"/>
  <c r="J273" i="14"/>
  <c r="H273" i="14"/>
  <c r="G273" i="14"/>
  <c r="F273" i="14"/>
  <c r="E273" i="14"/>
  <c r="D273" i="14"/>
  <c r="C273" i="14"/>
  <c r="B273" i="14"/>
  <c r="K273" i="14" s="1"/>
  <c r="Q272" i="14"/>
  <c r="P272" i="14"/>
  <c r="O272" i="14"/>
  <c r="M272" i="14"/>
  <c r="L272" i="14"/>
  <c r="K272" i="14"/>
  <c r="J272" i="14"/>
  <c r="I272" i="14"/>
  <c r="H272" i="14"/>
  <c r="G272" i="14"/>
  <c r="F272" i="14"/>
  <c r="E272" i="14"/>
  <c r="D272" i="14"/>
  <c r="C272" i="14"/>
  <c r="B272" i="14"/>
  <c r="N272" i="14" s="1"/>
  <c r="A272" i="14"/>
  <c r="Q271" i="14"/>
  <c r="P271" i="14"/>
  <c r="O271" i="14"/>
  <c r="N271" i="14"/>
  <c r="F271" i="14"/>
  <c r="E271" i="14"/>
  <c r="C271" i="14"/>
  <c r="B271" i="14"/>
  <c r="A271" i="14"/>
  <c r="Q270" i="14"/>
  <c r="J270" i="14"/>
  <c r="I270" i="14"/>
  <c r="H270" i="14"/>
  <c r="F270" i="14"/>
  <c r="E270" i="14"/>
  <c r="D270" i="14"/>
  <c r="C270" i="14"/>
  <c r="B270" i="14"/>
  <c r="O270" i="14" s="1"/>
  <c r="O269" i="14"/>
  <c r="M269" i="14"/>
  <c r="L269" i="14"/>
  <c r="K269" i="14"/>
  <c r="I269" i="14"/>
  <c r="H269" i="14"/>
  <c r="G269" i="14"/>
  <c r="F269" i="14"/>
  <c r="C269" i="14"/>
  <c r="B269" i="14"/>
  <c r="N269" i="14" s="1"/>
  <c r="A269" i="14"/>
  <c r="L268" i="14"/>
  <c r="B268" i="14"/>
  <c r="A268" i="14" s="1"/>
  <c r="M267" i="14"/>
  <c r="D267" i="14"/>
  <c r="B267" i="14"/>
  <c r="Q267" i="14" s="1"/>
  <c r="Q266" i="14"/>
  <c r="O266" i="14"/>
  <c r="N266" i="14"/>
  <c r="M266" i="14"/>
  <c r="G266" i="14"/>
  <c r="E266" i="14"/>
  <c r="B266" i="14"/>
  <c r="A266" i="14"/>
  <c r="Q265" i="14"/>
  <c r="P265" i="14"/>
  <c r="J265" i="14"/>
  <c r="I265" i="14"/>
  <c r="H265" i="14"/>
  <c r="E265" i="14"/>
  <c r="D265" i="14"/>
  <c r="C265" i="14"/>
  <c r="B265" i="14"/>
  <c r="Q264" i="14"/>
  <c r="O264" i="14"/>
  <c r="M264" i="14"/>
  <c r="L264" i="14"/>
  <c r="J264" i="14"/>
  <c r="H264" i="14"/>
  <c r="G264" i="14"/>
  <c r="E264" i="14"/>
  <c r="D264" i="14"/>
  <c r="C264" i="14"/>
  <c r="B264" i="14"/>
  <c r="N264" i="14" s="1"/>
  <c r="A264" i="14"/>
  <c r="Q263" i="14"/>
  <c r="P263" i="14"/>
  <c r="N263" i="14"/>
  <c r="M263" i="14"/>
  <c r="L263" i="14"/>
  <c r="J263" i="14"/>
  <c r="I263" i="14"/>
  <c r="H263" i="14"/>
  <c r="G263" i="14"/>
  <c r="F263" i="14"/>
  <c r="E263" i="14"/>
  <c r="D263" i="14"/>
  <c r="C263" i="14"/>
  <c r="B263" i="14"/>
  <c r="K263" i="14" s="1"/>
  <c r="A263" i="14"/>
  <c r="Q262" i="14"/>
  <c r="N262" i="14"/>
  <c r="M262" i="14"/>
  <c r="L262" i="14"/>
  <c r="K262" i="14"/>
  <c r="J262" i="14"/>
  <c r="E262" i="14"/>
  <c r="C262" i="14"/>
  <c r="B262" i="14"/>
  <c r="Q261" i="14"/>
  <c r="O261" i="14"/>
  <c r="M261" i="14"/>
  <c r="G261" i="14"/>
  <c r="F261" i="14"/>
  <c r="E261" i="14"/>
  <c r="C261" i="14"/>
  <c r="B261" i="14"/>
  <c r="P261" i="14" s="1"/>
  <c r="A261" i="14"/>
  <c r="Q260" i="14"/>
  <c r="P260" i="14"/>
  <c r="O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N260" i="14" s="1"/>
  <c r="A260" i="14"/>
  <c r="P259" i="14"/>
  <c r="O259" i="14"/>
  <c r="N259" i="14"/>
  <c r="L259" i="14"/>
  <c r="K259" i="14"/>
  <c r="J259" i="14"/>
  <c r="I259" i="14"/>
  <c r="H259" i="14"/>
  <c r="B259" i="14"/>
  <c r="A259" i="14"/>
  <c r="Q258" i="14"/>
  <c r="O258" i="14"/>
  <c r="N258" i="14"/>
  <c r="M258" i="14"/>
  <c r="K258" i="14"/>
  <c r="J258" i="14"/>
  <c r="H258" i="14"/>
  <c r="G258" i="14"/>
  <c r="F258" i="14"/>
  <c r="E258" i="14"/>
  <c r="D258" i="14"/>
  <c r="C258" i="14"/>
  <c r="B258" i="14"/>
  <c r="A258" i="14"/>
  <c r="P257" i="14"/>
  <c r="O257" i="14"/>
  <c r="N257" i="14"/>
  <c r="L257" i="14"/>
  <c r="H257" i="14"/>
  <c r="G257" i="14"/>
  <c r="F257" i="14"/>
  <c r="C257" i="14"/>
  <c r="B257" i="14"/>
  <c r="A257" i="14"/>
  <c r="O256" i="14"/>
  <c r="K256" i="14"/>
  <c r="I256" i="14"/>
  <c r="H256" i="14"/>
  <c r="F256" i="14"/>
  <c r="E256" i="14"/>
  <c r="C256" i="14"/>
  <c r="B256" i="14"/>
  <c r="A256" i="14" s="1"/>
  <c r="P255" i="14"/>
  <c r="M255" i="14"/>
  <c r="L255" i="14"/>
  <c r="K255" i="14"/>
  <c r="I255" i="14"/>
  <c r="G255" i="14"/>
  <c r="F255" i="14"/>
  <c r="E255" i="14"/>
  <c r="D255" i="14"/>
  <c r="B255" i="14"/>
  <c r="N255" i="14" s="1"/>
  <c r="A255" i="14"/>
  <c r="N254" i="14"/>
  <c r="G254" i="14"/>
  <c r="F254" i="14"/>
  <c r="D254" i="14"/>
  <c r="B254" i="14"/>
  <c r="P254" i="14" s="1"/>
  <c r="A254" i="14"/>
  <c r="K253" i="14"/>
  <c r="E253" i="14"/>
  <c r="D253" i="14"/>
  <c r="B253" i="14"/>
  <c r="Q253" i="14" s="1"/>
  <c r="B252" i="14"/>
  <c r="A252" i="14" s="1"/>
  <c r="B251" i="14"/>
  <c r="A251" i="14" s="1"/>
  <c r="O250" i="14"/>
  <c r="L250" i="14"/>
  <c r="K250" i="14"/>
  <c r="J250" i="14"/>
  <c r="H250" i="14"/>
  <c r="G250" i="14"/>
  <c r="F250" i="14"/>
  <c r="E250" i="14"/>
  <c r="C250" i="14"/>
  <c r="B250" i="14"/>
  <c r="M250" i="14" s="1"/>
  <c r="Q249" i="14"/>
  <c r="O249" i="14"/>
  <c r="N249" i="14"/>
  <c r="M249" i="14"/>
  <c r="K249" i="14"/>
  <c r="J249" i="14"/>
  <c r="H249" i="14"/>
  <c r="G249" i="14"/>
  <c r="F249" i="14"/>
  <c r="D249" i="14"/>
  <c r="C249" i="14"/>
  <c r="B249" i="14"/>
  <c r="L249" i="14" s="1"/>
  <c r="A249" i="14"/>
  <c r="Q248" i="14"/>
  <c r="P248" i="14"/>
  <c r="O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N248" i="14" s="1"/>
  <c r="A248" i="14"/>
  <c r="M247" i="14"/>
  <c r="F247" i="14"/>
  <c r="D247" i="14"/>
  <c r="C247" i="14"/>
  <c r="B247" i="14"/>
  <c r="Q247" i="14" s="1"/>
  <c r="Q246" i="14"/>
  <c r="J246" i="14"/>
  <c r="D246" i="14"/>
  <c r="C246" i="14"/>
  <c r="B246" i="14"/>
  <c r="P246" i="14" s="1"/>
  <c r="B245" i="14"/>
  <c r="P245" i="14" s="1"/>
  <c r="Q244" i="14"/>
  <c r="P244" i="14"/>
  <c r="O244" i="14"/>
  <c r="L244" i="14"/>
  <c r="G244" i="14"/>
  <c r="C244" i="14"/>
  <c r="B244" i="14"/>
  <c r="A244" i="14"/>
  <c r="N243" i="14"/>
  <c r="M243" i="14"/>
  <c r="L243" i="14"/>
  <c r="K243" i="14"/>
  <c r="J243" i="14"/>
  <c r="H243" i="14"/>
  <c r="E243" i="14"/>
  <c r="B243" i="14"/>
  <c r="O242" i="14"/>
  <c r="N242" i="14"/>
  <c r="B242" i="14"/>
  <c r="A242" i="14" s="1"/>
  <c r="N241" i="14"/>
  <c r="J241" i="14"/>
  <c r="B241" i="14"/>
  <c r="Q241" i="14" s="1"/>
  <c r="Q240" i="14"/>
  <c r="P240" i="14"/>
  <c r="N240" i="14"/>
  <c r="M240" i="14"/>
  <c r="L240" i="14"/>
  <c r="K240" i="14"/>
  <c r="J240" i="14"/>
  <c r="I240" i="14"/>
  <c r="H240" i="14"/>
  <c r="G240" i="14"/>
  <c r="E240" i="14"/>
  <c r="D240" i="14"/>
  <c r="C240" i="14"/>
  <c r="B240" i="14"/>
  <c r="F240" i="14" s="1"/>
  <c r="A240" i="14"/>
  <c r="Q239" i="14"/>
  <c r="P239" i="14"/>
  <c r="O239" i="14"/>
  <c r="M239" i="14"/>
  <c r="L239" i="14"/>
  <c r="E239" i="14"/>
  <c r="B239" i="14"/>
  <c r="A239" i="14" s="1"/>
  <c r="O238" i="14"/>
  <c r="N238" i="14"/>
  <c r="M238" i="14"/>
  <c r="L238" i="14"/>
  <c r="K238" i="14"/>
  <c r="I238" i="14"/>
  <c r="H238" i="14"/>
  <c r="G238" i="14"/>
  <c r="F238" i="14"/>
  <c r="E238" i="14"/>
  <c r="C238" i="14"/>
  <c r="B238" i="14"/>
  <c r="A238" i="14"/>
  <c r="Q237" i="14"/>
  <c r="P237" i="14"/>
  <c r="O237" i="14"/>
  <c r="M237" i="14"/>
  <c r="F237" i="14"/>
  <c r="C237" i="14"/>
  <c r="B237" i="14"/>
  <c r="Q236" i="14"/>
  <c r="P236" i="14"/>
  <c r="O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N236" i="14" s="1"/>
  <c r="A236" i="14"/>
  <c r="P235" i="14"/>
  <c r="E235" i="14"/>
  <c r="D235" i="14"/>
  <c r="B235" i="14"/>
  <c r="A235" i="14" s="1"/>
  <c r="Q234" i="14"/>
  <c r="O234" i="14"/>
  <c r="M234" i="14"/>
  <c r="K234" i="14"/>
  <c r="J234" i="14"/>
  <c r="I234" i="14"/>
  <c r="H234" i="14"/>
  <c r="G234" i="14"/>
  <c r="F234" i="14"/>
  <c r="E234" i="14"/>
  <c r="D234" i="14"/>
  <c r="C234" i="14"/>
  <c r="B234" i="14"/>
  <c r="M233" i="14"/>
  <c r="H233" i="14"/>
  <c r="G233" i="14"/>
  <c r="F233" i="14"/>
  <c r="B233" i="14"/>
  <c r="P233" i="14" s="1"/>
  <c r="A233" i="14"/>
  <c r="G232" i="14"/>
  <c r="E232" i="14"/>
  <c r="B232" i="14"/>
  <c r="Q232" i="14" s="1"/>
  <c r="G231" i="14"/>
  <c r="F231" i="14"/>
  <c r="B231" i="14"/>
  <c r="A231" i="14" s="1"/>
  <c r="O230" i="14"/>
  <c r="N230" i="14"/>
  <c r="M230" i="14"/>
  <c r="K230" i="14"/>
  <c r="J230" i="14"/>
  <c r="I230" i="14"/>
  <c r="G230" i="14"/>
  <c r="F230" i="14"/>
  <c r="E230" i="14"/>
  <c r="D230" i="14"/>
  <c r="B230" i="14"/>
  <c r="L230" i="14" s="1"/>
  <c r="A230" i="14"/>
  <c r="Q229" i="14"/>
  <c r="N229" i="14"/>
  <c r="K229" i="14"/>
  <c r="I229" i="14"/>
  <c r="H229" i="14"/>
  <c r="F229" i="14"/>
  <c r="D229" i="14"/>
  <c r="C229" i="14"/>
  <c r="B229" i="14"/>
  <c r="P229" i="14" s="1"/>
  <c r="I228" i="14"/>
  <c r="G228" i="14"/>
  <c r="B228" i="14"/>
  <c r="A228" i="14" s="1"/>
  <c r="Q227" i="14"/>
  <c r="P227" i="14"/>
  <c r="N227" i="14"/>
  <c r="M227" i="14"/>
  <c r="L227" i="14"/>
  <c r="J227" i="14"/>
  <c r="I227" i="14"/>
  <c r="H227" i="14"/>
  <c r="G227" i="14"/>
  <c r="F227" i="14"/>
  <c r="E227" i="14"/>
  <c r="D227" i="14"/>
  <c r="C227" i="14"/>
  <c r="B227" i="14"/>
  <c r="K227" i="14" s="1"/>
  <c r="A227" i="14"/>
  <c r="Q226" i="14"/>
  <c r="O226" i="14"/>
  <c r="M226" i="14"/>
  <c r="L226" i="14"/>
  <c r="K226" i="14"/>
  <c r="I226" i="14"/>
  <c r="H226" i="14"/>
  <c r="G226" i="14"/>
  <c r="E226" i="14"/>
  <c r="C226" i="14"/>
  <c r="B226" i="14"/>
  <c r="A226" i="14"/>
  <c r="P225" i="14"/>
  <c r="O225" i="14"/>
  <c r="N225" i="14"/>
  <c r="L225" i="14"/>
  <c r="K225" i="14"/>
  <c r="H225" i="14"/>
  <c r="G225" i="14"/>
  <c r="F225" i="14"/>
  <c r="E225" i="14"/>
  <c r="D225" i="14"/>
  <c r="B225" i="14"/>
  <c r="A225" i="14"/>
  <c r="Q224" i="14"/>
  <c r="P224" i="14"/>
  <c r="O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N224" i="14" s="1"/>
  <c r="A224" i="14"/>
  <c r="C223" i="14"/>
  <c r="B223" i="14"/>
  <c r="P223" i="14" s="1"/>
  <c r="O222" i="14"/>
  <c r="E222" i="14"/>
  <c r="D222" i="14"/>
  <c r="B222" i="14"/>
  <c r="Q222" i="14" s="1"/>
  <c r="P221" i="14"/>
  <c r="N221" i="14"/>
  <c r="M221" i="14"/>
  <c r="L221" i="14"/>
  <c r="K221" i="14"/>
  <c r="J221" i="14"/>
  <c r="I221" i="14"/>
  <c r="H221" i="14"/>
  <c r="G221" i="14"/>
  <c r="F221" i="14"/>
  <c r="D221" i="14"/>
  <c r="C221" i="14"/>
  <c r="B221" i="14"/>
  <c r="A221" i="14"/>
  <c r="O220" i="14"/>
  <c r="M220" i="14"/>
  <c r="I220" i="14"/>
  <c r="H220" i="14"/>
  <c r="G220" i="14"/>
  <c r="E220" i="14"/>
  <c r="D220" i="14"/>
  <c r="B220" i="14"/>
  <c r="P220" i="14" s="1"/>
  <c r="Q219" i="14"/>
  <c r="P219" i="14"/>
  <c r="M219" i="14"/>
  <c r="L219" i="14"/>
  <c r="K219" i="14"/>
  <c r="I219" i="14"/>
  <c r="H219" i="14"/>
  <c r="G219" i="14"/>
  <c r="F219" i="14"/>
  <c r="E219" i="14"/>
  <c r="D219" i="14"/>
  <c r="B219" i="14"/>
  <c r="L218" i="14"/>
  <c r="K218" i="14"/>
  <c r="G218" i="14"/>
  <c r="B218" i="14"/>
  <c r="P218" i="14" s="1"/>
  <c r="P217" i="14"/>
  <c r="O217" i="14"/>
  <c r="N217" i="14"/>
  <c r="L217" i="14"/>
  <c r="K217" i="14"/>
  <c r="J217" i="14"/>
  <c r="H217" i="14"/>
  <c r="G217" i="14"/>
  <c r="F217" i="14"/>
  <c r="C217" i="14"/>
  <c r="B217" i="14"/>
  <c r="A217" i="14"/>
  <c r="Q216" i="14"/>
  <c r="P216" i="14"/>
  <c r="O216" i="14"/>
  <c r="M216" i="14"/>
  <c r="L216" i="14"/>
  <c r="K216" i="14"/>
  <c r="I216" i="14"/>
  <c r="H216" i="14"/>
  <c r="G216" i="14"/>
  <c r="F216" i="14"/>
  <c r="E216" i="14"/>
  <c r="D216" i="14"/>
  <c r="C216" i="14"/>
  <c r="B216" i="14"/>
  <c r="N216" i="14" s="1"/>
  <c r="A216" i="14"/>
  <c r="N215" i="14"/>
  <c r="E215" i="14"/>
  <c r="D215" i="14"/>
  <c r="B215" i="14"/>
  <c r="P215" i="14" s="1"/>
  <c r="Q214" i="14"/>
  <c r="O214" i="14"/>
  <c r="M214" i="14"/>
  <c r="J214" i="14"/>
  <c r="I214" i="14"/>
  <c r="G214" i="14"/>
  <c r="F214" i="14"/>
  <c r="E214" i="14"/>
  <c r="D214" i="14"/>
  <c r="C214" i="14"/>
  <c r="B214" i="14"/>
  <c r="N214" i="14" s="1"/>
  <c r="A214" i="14"/>
  <c r="O213" i="14"/>
  <c r="N213" i="14"/>
  <c r="L213" i="14"/>
  <c r="K213" i="14"/>
  <c r="J213" i="14"/>
  <c r="I213" i="14"/>
  <c r="H213" i="14"/>
  <c r="G213" i="14"/>
  <c r="F213" i="14"/>
  <c r="D213" i="14"/>
  <c r="C213" i="14"/>
  <c r="B213" i="14"/>
  <c r="Q212" i="14"/>
  <c r="O212" i="14"/>
  <c r="N212" i="14"/>
  <c r="M212" i="14"/>
  <c r="L212" i="14"/>
  <c r="K212" i="14"/>
  <c r="I212" i="14"/>
  <c r="H212" i="14"/>
  <c r="G212" i="14"/>
  <c r="E212" i="14"/>
  <c r="C212" i="14"/>
  <c r="B212" i="14"/>
  <c r="A212" i="14"/>
  <c r="P211" i="14"/>
  <c r="N211" i="14"/>
  <c r="M211" i="14"/>
  <c r="L211" i="14"/>
  <c r="J211" i="14"/>
  <c r="F211" i="14"/>
  <c r="D211" i="14"/>
  <c r="B211" i="14"/>
  <c r="A211" i="14"/>
  <c r="C210" i="14"/>
  <c r="B210" i="14"/>
  <c r="O210" i="14" s="1"/>
  <c r="F209" i="14"/>
  <c r="E209" i="14"/>
  <c r="B209" i="14"/>
  <c r="O209" i="14" s="1"/>
  <c r="Q208" i="14"/>
  <c r="P208" i="14"/>
  <c r="O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N208" i="14" s="1"/>
  <c r="A208" i="14"/>
  <c r="N207" i="14"/>
  <c r="M207" i="14"/>
  <c r="L207" i="14"/>
  <c r="I207" i="14"/>
  <c r="D207" i="14"/>
  <c r="B207" i="14"/>
  <c r="O207" i="14" s="1"/>
  <c r="B206" i="14"/>
  <c r="O206" i="14" s="1"/>
  <c r="N205" i="14"/>
  <c r="J205" i="14"/>
  <c r="D205" i="14"/>
  <c r="C205" i="14"/>
  <c r="B205" i="14"/>
  <c r="O205" i="14" s="1"/>
  <c r="Q204" i="14"/>
  <c r="P204" i="14"/>
  <c r="O204" i="14"/>
  <c r="M204" i="14"/>
  <c r="L204" i="14"/>
  <c r="K204" i="14"/>
  <c r="I204" i="14"/>
  <c r="H204" i="14"/>
  <c r="G204" i="14"/>
  <c r="F204" i="14"/>
  <c r="E204" i="14"/>
  <c r="D204" i="14"/>
  <c r="C204" i="14"/>
  <c r="B204" i="14"/>
  <c r="N204" i="14" s="1"/>
  <c r="A204" i="14"/>
  <c r="P203" i="14"/>
  <c r="N203" i="14"/>
  <c r="M203" i="14"/>
  <c r="L203" i="14"/>
  <c r="K203" i="14"/>
  <c r="J203" i="14"/>
  <c r="I203" i="14"/>
  <c r="H203" i="14"/>
  <c r="F203" i="14"/>
  <c r="E203" i="14"/>
  <c r="D203" i="14"/>
  <c r="B203" i="14"/>
  <c r="A203" i="14"/>
  <c r="N202" i="14"/>
  <c r="M202" i="14"/>
  <c r="K202" i="14"/>
  <c r="I202" i="14"/>
  <c r="D202" i="14"/>
  <c r="B202" i="14"/>
  <c r="O202" i="14" s="1"/>
  <c r="B201" i="14"/>
  <c r="O201" i="14" s="1"/>
  <c r="Q200" i="14"/>
  <c r="N200" i="14"/>
  <c r="I200" i="14"/>
  <c r="D200" i="14"/>
  <c r="C200" i="14"/>
  <c r="B200" i="14"/>
  <c r="O200" i="14" s="1"/>
  <c r="G199" i="14"/>
  <c r="F199" i="14"/>
  <c r="B199" i="14"/>
  <c r="P199" i="14" s="1"/>
  <c r="N198" i="14"/>
  <c r="L198" i="14"/>
  <c r="K198" i="14"/>
  <c r="J198" i="14"/>
  <c r="I198" i="14"/>
  <c r="G198" i="14"/>
  <c r="F198" i="14"/>
  <c r="E198" i="14"/>
  <c r="B198" i="14"/>
  <c r="O198" i="14" s="1"/>
  <c r="Q197" i="14"/>
  <c r="O197" i="14"/>
  <c r="N197" i="14"/>
  <c r="L197" i="14"/>
  <c r="K197" i="14"/>
  <c r="J197" i="14"/>
  <c r="H197" i="14"/>
  <c r="G197" i="14"/>
  <c r="F197" i="14"/>
  <c r="E197" i="14"/>
  <c r="C197" i="14"/>
  <c r="B197" i="14"/>
  <c r="Q196" i="14"/>
  <c r="P196" i="14"/>
  <c r="O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N196" i="14" s="1"/>
  <c r="A196" i="14"/>
  <c r="Q195" i="14"/>
  <c r="O195" i="14"/>
  <c r="J195" i="14"/>
  <c r="H195" i="14"/>
  <c r="E195" i="14"/>
  <c r="D195" i="14"/>
  <c r="C195" i="14"/>
  <c r="B195" i="14"/>
  <c r="N195" i="14" s="1"/>
  <c r="A195" i="14"/>
  <c r="O194" i="14"/>
  <c r="M194" i="14"/>
  <c r="J194" i="14"/>
  <c r="I194" i="14"/>
  <c r="H194" i="14"/>
  <c r="G194" i="14"/>
  <c r="F194" i="14"/>
  <c r="E194" i="14"/>
  <c r="C194" i="14"/>
  <c r="B194" i="14"/>
  <c r="N194" i="14" s="1"/>
  <c r="A194" i="14"/>
  <c r="O193" i="14"/>
  <c r="N193" i="14"/>
  <c r="M193" i="14"/>
  <c r="L193" i="14"/>
  <c r="K193" i="14"/>
  <c r="J193" i="14"/>
  <c r="H193" i="14"/>
  <c r="G193" i="14"/>
  <c r="F193" i="14"/>
  <c r="D193" i="14"/>
  <c r="C193" i="14"/>
  <c r="B193" i="14"/>
  <c r="A193" i="14"/>
  <c r="Q192" i="14"/>
  <c r="P192" i="14"/>
  <c r="O192" i="14"/>
  <c r="M192" i="14"/>
  <c r="L192" i="14"/>
  <c r="K192" i="14"/>
  <c r="I192" i="14"/>
  <c r="H192" i="14"/>
  <c r="G192" i="14"/>
  <c r="F192" i="14"/>
  <c r="E192" i="14"/>
  <c r="D192" i="14"/>
  <c r="C192" i="14"/>
  <c r="B192" i="14"/>
  <c r="N192" i="14" s="1"/>
  <c r="A192" i="14"/>
  <c r="B191" i="14"/>
  <c r="P191" i="14" s="1"/>
  <c r="Q190" i="14"/>
  <c r="O190" i="14"/>
  <c r="J190" i="14"/>
  <c r="G190" i="14"/>
  <c r="E190" i="14"/>
  <c r="D190" i="14"/>
  <c r="C190" i="14"/>
  <c r="B190" i="14"/>
  <c r="N190" i="14" s="1"/>
  <c r="A190" i="14"/>
  <c r="O189" i="14"/>
  <c r="L189" i="14"/>
  <c r="J189" i="14"/>
  <c r="I189" i="14"/>
  <c r="H189" i="14"/>
  <c r="G189" i="14"/>
  <c r="F189" i="14"/>
  <c r="D189" i="14"/>
  <c r="C189" i="14"/>
  <c r="B189" i="14"/>
  <c r="N189" i="14" s="1"/>
  <c r="Q188" i="14"/>
  <c r="O188" i="14"/>
  <c r="N188" i="14"/>
  <c r="M188" i="14"/>
  <c r="L188" i="14"/>
  <c r="K188" i="14"/>
  <c r="I188" i="14"/>
  <c r="H188" i="14"/>
  <c r="G188" i="14"/>
  <c r="E188" i="14"/>
  <c r="D188" i="14"/>
  <c r="C188" i="14"/>
  <c r="B188" i="14"/>
  <c r="A188" i="14"/>
  <c r="P187" i="14"/>
  <c r="N187" i="14"/>
  <c r="M187" i="14"/>
  <c r="L187" i="14"/>
  <c r="J187" i="14"/>
  <c r="I187" i="14"/>
  <c r="H187" i="14"/>
  <c r="G187" i="14"/>
  <c r="F187" i="14"/>
  <c r="D187" i="14"/>
  <c r="B187" i="14"/>
  <c r="A187" i="14"/>
  <c r="O186" i="14"/>
  <c r="N186" i="14"/>
  <c r="M186" i="14"/>
  <c r="K186" i="14"/>
  <c r="F186" i="14"/>
  <c r="C186" i="14"/>
  <c r="B186" i="14"/>
  <c r="A186" i="14"/>
  <c r="Q185" i="14"/>
  <c r="N185" i="14"/>
  <c r="D185" i="14"/>
  <c r="C185" i="14"/>
  <c r="B185" i="14"/>
  <c r="O185" i="14" s="1"/>
  <c r="Q184" i="14"/>
  <c r="P184" i="14"/>
  <c r="O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N184" i="14" s="1"/>
  <c r="A184" i="14"/>
  <c r="L183" i="14"/>
  <c r="J183" i="14"/>
  <c r="I183" i="14"/>
  <c r="F183" i="14"/>
  <c r="B183" i="14"/>
  <c r="O183" i="14" s="1"/>
  <c r="N182" i="14"/>
  <c r="M182" i="14"/>
  <c r="K182" i="14"/>
  <c r="I182" i="14"/>
  <c r="E182" i="14"/>
  <c r="B182" i="14"/>
  <c r="O182" i="14" s="1"/>
  <c r="B181" i="14"/>
  <c r="O181" i="14" s="1"/>
  <c r="Q180" i="14"/>
  <c r="P180" i="14"/>
  <c r="O180" i="14"/>
  <c r="M180" i="14"/>
  <c r="L180" i="14"/>
  <c r="K180" i="14"/>
  <c r="I180" i="14"/>
  <c r="H180" i="14"/>
  <c r="G180" i="14"/>
  <c r="F180" i="14"/>
  <c r="E180" i="14"/>
  <c r="D180" i="14"/>
  <c r="C180" i="14"/>
  <c r="B180" i="14"/>
  <c r="N180" i="14" s="1"/>
  <c r="A180" i="14"/>
  <c r="P179" i="14"/>
  <c r="M179" i="14"/>
  <c r="K179" i="14"/>
  <c r="J179" i="14"/>
  <c r="I179" i="14"/>
  <c r="H179" i="14"/>
  <c r="F179" i="14"/>
  <c r="E179" i="14"/>
  <c r="D179" i="14"/>
  <c r="B179" i="14"/>
  <c r="N179" i="14" s="1"/>
  <c r="A179" i="14"/>
  <c r="K178" i="14"/>
  <c r="J178" i="14"/>
  <c r="I178" i="14"/>
  <c r="F178" i="14"/>
  <c r="B178" i="14"/>
  <c r="O178" i="14" s="1"/>
  <c r="N177" i="14"/>
  <c r="L177" i="14"/>
  <c r="K177" i="14"/>
  <c r="I177" i="14"/>
  <c r="D177" i="14"/>
  <c r="B177" i="14"/>
  <c r="O177" i="14" s="1"/>
  <c r="B176" i="14"/>
  <c r="O176" i="14" s="1"/>
  <c r="N175" i="14"/>
  <c r="E175" i="14"/>
  <c r="D175" i="14"/>
  <c r="B175" i="14"/>
  <c r="P175" i="14" s="1"/>
  <c r="G174" i="14"/>
  <c r="F174" i="14"/>
  <c r="B174" i="14"/>
  <c r="O174" i="14" s="1"/>
  <c r="Q173" i="14"/>
  <c r="O173" i="14"/>
  <c r="N173" i="14"/>
  <c r="L173" i="14"/>
  <c r="K173" i="14"/>
  <c r="J173" i="14"/>
  <c r="H173" i="14"/>
  <c r="G173" i="14"/>
  <c r="F173" i="14"/>
  <c r="E173" i="14"/>
  <c r="D173" i="14"/>
  <c r="C173" i="14"/>
  <c r="B173" i="14"/>
  <c r="Q172" i="14"/>
  <c r="P172" i="14"/>
  <c r="O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N172" i="14" s="1"/>
  <c r="A172" i="14"/>
  <c r="Q171" i="14"/>
  <c r="C171" i="14"/>
  <c r="B171" i="14"/>
  <c r="O171" i="14" s="1"/>
  <c r="O170" i="14"/>
  <c r="J170" i="14"/>
  <c r="H170" i="14"/>
  <c r="F170" i="14"/>
  <c r="E170" i="14"/>
  <c r="C170" i="14"/>
  <c r="B170" i="14"/>
  <c r="N170" i="14" s="1"/>
  <c r="A170" i="14"/>
  <c r="O169" i="14"/>
  <c r="M169" i="14"/>
  <c r="K169" i="14"/>
  <c r="J169" i="14"/>
  <c r="H169" i="14"/>
  <c r="G169" i="14"/>
  <c r="F169" i="14"/>
  <c r="D169" i="14"/>
  <c r="C169" i="14"/>
  <c r="B169" i="14"/>
  <c r="N169" i="14" s="1"/>
  <c r="A169" i="14"/>
  <c r="Q168" i="14"/>
  <c r="P168" i="14"/>
  <c r="O168" i="14"/>
  <c r="M168" i="14"/>
  <c r="L168" i="14"/>
  <c r="K168" i="14"/>
  <c r="I168" i="14"/>
  <c r="H168" i="14"/>
  <c r="G168" i="14"/>
  <c r="F168" i="14"/>
  <c r="E168" i="14"/>
  <c r="D168" i="14"/>
  <c r="C168" i="14"/>
  <c r="B168" i="14"/>
  <c r="N168" i="14" s="1"/>
  <c r="A168" i="14"/>
  <c r="N167" i="14"/>
  <c r="M167" i="14"/>
  <c r="L167" i="14"/>
  <c r="J167" i="14"/>
  <c r="E167" i="14"/>
  <c r="B167" i="14"/>
  <c r="P167" i="14" s="1"/>
  <c r="Q166" i="14"/>
  <c r="C166" i="14"/>
  <c r="B166" i="14"/>
  <c r="O166" i="14" s="1"/>
  <c r="O165" i="14"/>
  <c r="J165" i="14"/>
  <c r="H165" i="14"/>
  <c r="G165" i="14"/>
  <c r="F165" i="14"/>
  <c r="D165" i="14"/>
  <c r="C165" i="14"/>
  <c r="B165" i="14"/>
  <c r="N165" i="14" s="1"/>
  <c r="Q164" i="14"/>
  <c r="O164" i="14"/>
  <c r="M164" i="14"/>
  <c r="K164" i="14"/>
  <c r="I164" i="14"/>
  <c r="H164" i="14"/>
  <c r="G164" i="14"/>
  <c r="E164" i="14"/>
  <c r="D164" i="14"/>
  <c r="C164" i="14"/>
  <c r="B164" i="14"/>
  <c r="N164" i="14" s="1"/>
  <c r="A164" i="14"/>
  <c r="P163" i="14"/>
  <c r="N163" i="14"/>
  <c r="M163" i="14"/>
  <c r="L163" i="14"/>
  <c r="J163" i="14"/>
  <c r="I163" i="14"/>
  <c r="H163" i="14"/>
  <c r="G163" i="14"/>
  <c r="F163" i="14"/>
  <c r="E163" i="14"/>
  <c r="D163" i="14"/>
  <c r="B163" i="14"/>
  <c r="A163" i="14"/>
  <c r="O162" i="14"/>
  <c r="N162" i="14"/>
  <c r="M162" i="14"/>
  <c r="L162" i="14"/>
  <c r="K162" i="14"/>
  <c r="J162" i="14"/>
  <c r="I162" i="14"/>
  <c r="F162" i="14"/>
  <c r="C162" i="14"/>
  <c r="B162" i="14"/>
  <c r="A162" i="14"/>
  <c r="B161" i="14"/>
  <c r="O161" i="14" s="1"/>
  <c r="Q160" i="14"/>
  <c r="P160" i="14"/>
  <c r="O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N160" i="14" s="1"/>
  <c r="A160" i="14"/>
  <c r="N159" i="14"/>
  <c r="L159" i="14"/>
  <c r="J159" i="14"/>
  <c r="I159" i="14"/>
  <c r="H159" i="14"/>
  <c r="F159" i="14"/>
  <c r="E159" i="14"/>
  <c r="D159" i="14"/>
  <c r="B159" i="14"/>
  <c r="O159" i="14" s="1"/>
  <c r="N158" i="14"/>
  <c r="K158" i="14"/>
  <c r="J158" i="14"/>
  <c r="I158" i="14"/>
  <c r="G158" i="14"/>
  <c r="B158" i="14"/>
  <c r="O158" i="14" s="1"/>
  <c r="N157" i="14"/>
  <c r="M157" i="14"/>
  <c r="L157" i="14"/>
  <c r="J157" i="14"/>
  <c r="B157" i="14"/>
  <c r="O157" i="14" s="1"/>
  <c r="Q156" i="14"/>
  <c r="P156" i="14"/>
  <c r="M156" i="14"/>
  <c r="D156" i="14"/>
  <c r="C156" i="14"/>
  <c r="B156" i="14"/>
  <c r="J156" i="14" s="1"/>
  <c r="Q155" i="14"/>
  <c r="N155" i="14"/>
  <c r="L155" i="14"/>
  <c r="K155" i="14"/>
  <c r="J155" i="14"/>
  <c r="I155" i="14"/>
  <c r="H155" i="14"/>
  <c r="G155" i="14"/>
  <c r="F155" i="14"/>
  <c r="E155" i="14"/>
  <c r="D155" i="14"/>
  <c r="B155" i="14"/>
  <c r="M155" i="14" s="1"/>
  <c r="A155" i="14"/>
  <c r="P154" i="14"/>
  <c r="N154" i="14"/>
  <c r="M154" i="14"/>
  <c r="L154" i="14"/>
  <c r="K154" i="14"/>
  <c r="J154" i="14"/>
  <c r="I154" i="14"/>
  <c r="G154" i="14"/>
  <c r="E154" i="14"/>
  <c r="C154" i="14"/>
  <c r="B154" i="14"/>
  <c r="H154" i="14" s="1"/>
  <c r="A154" i="14"/>
  <c r="P153" i="14"/>
  <c r="C153" i="14"/>
  <c r="B153" i="14"/>
  <c r="N153" i="14" s="1"/>
  <c r="G152" i="14"/>
  <c r="E152" i="14"/>
  <c r="B152" i="14"/>
  <c r="F152" i="14" s="1"/>
  <c r="M151" i="14"/>
  <c r="J151" i="14"/>
  <c r="I151" i="14"/>
  <c r="H151" i="14"/>
  <c r="F151" i="14"/>
  <c r="B151" i="14"/>
  <c r="K151" i="14" s="1"/>
  <c r="Q150" i="14"/>
  <c r="N150" i="14"/>
  <c r="M150" i="14"/>
  <c r="L150" i="14"/>
  <c r="J150" i="14"/>
  <c r="F150" i="14"/>
  <c r="C150" i="14"/>
  <c r="B150" i="14"/>
  <c r="A150" i="14"/>
  <c r="Q149" i="14"/>
  <c r="P149" i="14"/>
  <c r="N149" i="14"/>
  <c r="J149" i="14"/>
  <c r="G149" i="14"/>
  <c r="F149" i="14"/>
  <c r="E149" i="14"/>
  <c r="D149" i="14"/>
  <c r="C149" i="14"/>
  <c r="B149" i="14"/>
  <c r="I149" i="14" s="1"/>
  <c r="A149" i="14"/>
  <c r="Q148" i="14"/>
  <c r="P148" i="14"/>
  <c r="O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N148" i="14" s="1"/>
  <c r="A148" i="14"/>
  <c r="P147" i="14"/>
  <c r="N147" i="14"/>
  <c r="M147" i="14"/>
  <c r="L147" i="14"/>
  <c r="J147" i="14"/>
  <c r="E147" i="14"/>
  <c r="C147" i="14"/>
  <c r="B147" i="14"/>
  <c r="G147" i="14" s="1"/>
  <c r="A147" i="14"/>
  <c r="Q146" i="14"/>
  <c r="P146" i="14"/>
  <c r="N146" i="14"/>
  <c r="I146" i="14"/>
  <c r="G146" i="14"/>
  <c r="F146" i="14"/>
  <c r="E146" i="14"/>
  <c r="D146" i="14"/>
  <c r="C146" i="14"/>
  <c r="B146" i="14"/>
  <c r="L146" i="14" s="1"/>
  <c r="A146" i="14"/>
  <c r="M145" i="14"/>
  <c r="K145" i="14"/>
  <c r="J145" i="14"/>
  <c r="I145" i="14"/>
  <c r="H145" i="14"/>
  <c r="G145" i="14"/>
  <c r="F145" i="14"/>
  <c r="D145" i="14"/>
  <c r="B145" i="14"/>
  <c r="N145" i="14" s="1"/>
  <c r="M144" i="14"/>
  <c r="L144" i="14"/>
  <c r="K144" i="14"/>
  <c r="H144" i="14"/>
  <c r="B144" i="14"/>
  <c r="J144" i="14" s="1"/>
  <c r="Q143" i="14"/>
  <c r="D143" i="14"/>
  <c r="B143" i="14"/>
  <c r="N143" i="14" s="1"/>
  <c r="Q142" i="14"/>
  <c r="P142" i="14"/>
  <c r="N142" i="14"/>
  <c r="L142" i="14"/>
  <c r="K142" i="14"/>
  <c r="J142" i="14"/>
  <c r="I142" i="14"/>
  <c r="G142" i="14"/>
  <c r="F142" i="14"/>
  <c r="E142" i="14"/>
  <c r="D142" i="14"/>
  <c r="C142" i="14"/>
  <c r="B142" i="14"/>
  <c r="H142" i="14" s="1"/>
  <c r="A142" i="14"/>
  <c r="P141" i="14"/>
  <c r="N141" i="14"/>
  <c r="L141" i="14"/>
  <c r="K141" i="14"/>
  <c r="J141" i="14"/>
  <c r="I141" i="14"/>
  <c r="H141" i="14"/>
  <c r="G141" i="14"/>
  <c r="E141" i="14"/>
  <c r="C141" i="14"/>
  <c r="B141" i="14"/>
  <c r="B140" i="14"/>
  <c r="F140" i="14" s="1"/>
  <c r="F139" i="14"/>
  <c r="E139" i="14"/>
  <c r="B139" i="14"/>
  <c r="K139" i="14" s="1"/>
  <c r="Q138" i="14"/>
  <c r="N138" i="14"/>
  <c r="M138" i="14"/>
  <c r="L138" i="14"/>
  <c r="K138" i="14"/>
  <c r="J138" i="14"/>
  <c r="I138" i="14"/>
  <c r="H138" i="14"/>
  <c r="G138" i="14"/>
  <c r="F138" i="14"/>
  <c r="E138" i="14"/>
  <c r="C138" i="14"/>
  <c r="B138" i="14"/>
  <c r="A138" i="14"/>
  <c r="P137" i="14"/>
  <c r="N137" i="14"/>
  <c r="M137" i="14"/>
  <c r="L137" i="14"/>
  <c r="J137" i="14"/>
  <c r="E137" i="14"/>
  <c r="C137" i="14"/>
  <c r="B137" i="14"/>
  <c r="I137" i="14" s="1"/>
  <c r="A137" i="14"/>
  <c r="Q136" i="14"/>
  <c r="P136" i="14"/>
  <c r="O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N136" i="14" s="1"/>
  <c r="A136" i="14"/>
  <c r="Q135" i="14"/>
  <c r="P135" i="14"/>
  <c r="N135" i="14"/>
  <c r="M135" i="14"/>
  <c r="L135" i="14"/>
  <c r="K135" i="14"/>
  <c r="J135" i="14"/>
  <c r="I135" i="14"/>
  <c r="H135" i="14"/>
  <c r="F135" i="14"/>
  <c r="E135" i="14"/>
  <c r="D135" i="14"/>
  <c r="C135" i="14"/>
  <c r="B135" i="14"/>
  <c r="G135" i="14" s="1"/>
  <c r="A135" i="14"/>
  <c r="P134" i="14"/>
  <c r="N134" i="14"/>
  <c r="M134" i="14"/>
  <c r="K134" i="14"/>
  <c r="I134" i="14"/>
  <c r="E134" i="14"/>
  <c r="C134" i="14"/>
  <c r="B134" i="14"/>
  <c r="L134" i="14" s="1"/>
  <c r="A134" i="14"/>
  <c r="P133" i="14"/>
  <c r="M133" i="14"/>
  <c r="D133" i="14"/>
  <c r="C133" i="14"/>
  <c r="B133" i="14"/>
  <c r="N133" i="14" s="1"/>
  <c r="Q132" i="14"/>
  <c r="M132" i="14"/>
  <c r="K132" i="14"/>
  <c r="I132" i="14"/>
  <c r="H132" i="14"/>
  <c r="G132" i="14"/>
  <c r="F132" i="14"/>
  <c r="E132" i="14"/>
  <c r="D132" i="14"/>
  <c r="B132" i="14"/>
  <c r="J132" i="14" s="1"/>
  <c r="Q131" i="14"/>
  <c r="N131" i="14"/>
  <c r="M131" i="14"/>
  <c r="L131" i="14"/>
  <c r="K131" i="14"/>
  <c r="J131" i="14"/>
  <c r="I131" i="14"/>
  <c r="H131" i="14"/>
  <c r="F131" i="14"/>
  <c r="D131" i="14"/>
  <c r="B131" i="14"/>
  <c r="A131" i="14"/>
  <c r="P130" i="14"/>
  <c r="C130" i="14"/>
  <c r="B130" i="14"/>
  <c r="H130" i="14" s="1"/>
  <c r="Q129" i="14"/>
  <c r="P129" i="14"/>
  <c r="N129" i="14"/>
  <c r="K129" i="14"/>
  <c r="J129" i="14"/>
  <c r="I129" i="14"/>
  <c r="H129" i="14"/>
  <c r="G129" i="14"/>
  <c r="F129" i="14"/>
  <c r="E129" i="14"/>
  <c r="D129" i="14"/>
  <c r="C129" i="14"/>
  <c r="B129" i="14"/>
  <c r="L129" i="14" s="1"/>
  <c r="M128" i="14"/>
  <c r="K128" i="14"/>
  <c r="J128" i="14"/>
  <c r="I128" i="14"/>
  <c r="G128" i="14"/>
  <c r="B128" i="14"/>
  <c r="F128" i="14" s="1"/>
  <c r="B127" i="14"/>
  <c r="K127" i="14" s="1"/>
  <c r="Q126" i="14"/>
  <c r="N126" i="14"/>
  <c r="J126" i="14"/>
  <c r="H126" i="14"/>
  <c r="G126" i="14"/>
  <c r="F126" i="14"/>
  <c r="E126" i="14"/>
  <c r="C126" i="14"/>
  <c r="B126" i="14"/>
  <c r="M126" i="14" s="1"/>
  <c r="A126" i="14"/>
  <c r="Q125" i="14"/>
  <c r="P125" i="14"/>
  <c r="N125" i="14"/>
  <c r="M125" i="14"/>
  <c r="L125" i="14"/>
  <c r="K125" i="14"/>
  <c r="J125" i="14"/>
  <c r="H125" i="14"/>
  <c r="G125" i="14"/>
  <c r="F125" i="14"/>
  <c r="E125" i="14"/>
  <c r="D125" i="14"/>
  <c r="C125" i="14"/>
  <c r="B125" i="14"/>
  <c r="I125" i="14" s="1"/>
  <c r="A125" i="14"/>
  <c r="Q124" i="14"/>
  <c r="P124" i="14"/>
  <c r="O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N124" i="14" s="1"/>
  <c r="A124" i="14"/>
  <c r="Q123" i="14"/>
  <c r="P123" i="14"/>
  <c r="N123" i="14"/>
  <c r="J123" i="14"/>
  <c r="H123" i="14"/>
  <c r="F123" i="14"/>
  <c r="E123" i="14"/>
  <c r="D123" i="14"/>
  <c r="C123" i="14"/>
  <c r="B123" i="14"/>
  <c r="G123" i="14" s="1"/>
  <c r="A123" i="14"/>
  <c r="Q122" i="14"/>
  <c r="P122" i="14"/>
  <c r="N122" i="14"/>
  <c r="M122" i="14"/>
  <c r="K122" i="14"/>
  <c r="J122" i="14"/>
  <c r="I122" i="14"/>
  <c r="H122" i="14"/>
  <c r="G122" i="14"/>
  <c r="F122" i="14"/>
  <c r="E122" i="14"/>
  <c r="D122" i="14"/>
  <c r="C122" i="14"/>
  <c r="B122" i="14"/>
  <c r="L122" i="14" s="1"/>
  <c r="A122" i="14"/>
  <c r="M121" i="14"/>
  <c r="L121" i="14"/>
  <c r="K121" i="14"/>
  <c r="I121" i="14"/>
  <c r="B121" i="14"/>
  <c r="N121" i="14" s="1"/>
  <c r="Q120" i="14"/>
  <c r="P120" i="14"/>
  <c r="M120" i="14"/>
  <c r="D120" i="14"/>
  <c r="C120" i="14"/>
  <c r="B120" i="14"/>
  <c r="J120" i="14" s="1"/>
  <c r="Q119" i="14"/>
  <c r="N119" i="14"/>
  <c r="L119" i="14"/>
  <c r="K119" i="14"/>
  <c r="J119" i="14"/>
  <c r="I119" i="14"/>
  <c r="H119" i="14"/>
  <c r="G119" i="14"/>
  <c r="F119" i="14"/>
  <c r="E119" i="14"/>
  <c r="D119" i="14"/>
  <c r="B119" i="14"/>
  <c r="M119" i="14" s="1"/>
  <c r="A119" i="14"/>
  <c r="P118" i="14"/>
  <c r="N118" i="14"/>
  <c r="M118" i="14"/>
  <c r="L118" i="14"/>
  <c r="K118" i="14"/>
  <c r="J118" i="14"/>
  <c r="I118" i="14"/>
  <c r="G118" i="14"/>
  <c r="E118" i="14"/>
  <c r="C118" i="14"/>
  <c r="B118" i="14"/>
  <c r="H118" i="14" s="1"/>
  <c r="A118" i="14"/>
  <c r="B117" i="14"/>
  <c r="N117" i="14" s="1"/>
  <c r="G116" i="14"/>
  <c r="E116" i="14"/>
  <c r="B116" i="14"/>
  <c r="F116" i="14" s="1"/>
  <c r="M115" i="14"/>
  <c r="J115" i="14"/>
  <c r="I115" i="14"/>
  <c r="H115" i="14"/>
  <c r="F115" i="14"/>
  <c r="B115" i="14"/>
  <c r="K115" i="14" s="1"/>
  <c r="Q114" i="14"/>
  <c r="N114" i="14"/>
  <c r="M114" i="14"/>
  <c r="L114" i="14"/>
  <c r="J114" i="14"/>
  <c r="F114" i="14"/>
  <c r="C114" i="14"/>
  <c r="B114" i="14"/>
  <c r="A114" i="14"/>
  <c r="Q113" i="14"/>
  <c r="P113" i="14"/>
  <c r="N113" i="14"/>
  <c r="J113" i="14"/>
  <c r="G113" i="14"/>
  <c r="F113" i="14"/>
  <c r="E113" i="14"/>
  <c r="D113" i="14"/>
  <c r="C113" i="14"/>
  <c r="B113" i="14"/>
  <c r="I113" i="14" s="1"/>
  <c r="A113" i="14"/>
  <c r="Q112" i="14"/>
  <c r="P112" i="14"/>
  <c r="O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N112" i="14" s="1"/>
  <c r="A112" i="14"/>
  <c r="P111" i="14"/>
  <c r="N111" i="14"/>
  <c r="M111" i="14"/>
  <c r="L111" i="14"/>
  <c r="J111" i="14"/>
  <c r="E111" i="14"/>
  <c r="C111" i="14"/>
  <c r="B111" i="14"/>
  <c r="G111" i="14" s="1"/>
  <c r="A111" i="14"/>
  <c r="Q110" i="14"/>
  <c r="P110" i="14"/>
  <c r="N110" i="14"/>
  <c r="I110" i="14"/>
  <c r="G110" i="14"/>
  <c r="F110" i="14"/>
  <c r="E110" i="14"/>
  <c r="D110" i="14"/>
  <c r="C110" i="14"/>
  <c r="B110" i="14"/>
  <c r="L110" i="14" s="1"/>
  <c r="A110" i="14"/>
  <c r="M109" i="14"/>
  <c r="K109" i="14"/>
  <c r="J109" i="14"/>
  <c r="I109" i="14"/>
  <c r="H109" i="14"/>
  <c r="G109" i="14"/>
  <c r="F109" i="14"/>
  <c r="D109" i="14"/>
  <c r="B109" i="14"/>
  <c r="N109" i="14" s="1"/>
  <c r="M108" i="14"/>
  <c r="L108" i="14"/>
  <c r="K108" i="14"/>
  <c r="H108" i="14"/>
  <c r="B108" i="14"/>
  <c r="J108" i="14" s="1"/>
  <c r="B107" i="14"/>
  <c r="P107" i="14" s="1"/>
  <c r="Q106" i="14"/>
  <c r="P106" i="14"/>
  <c r="N106" i="14"/>
  <c r="L106" i="14"/>
  <c r="K106" i="14"/>
  <c r="J106" i="14"/>
  <c r="I106" i="14"/>
  <c r="G106" i="14"/>
  <c r="F106" i="14"/>
  <c r="E106" i="14"/>
  <c r="D106" i="14"/>
  <c r="C106" i="14"/>
  <c r="B106" i="14"/>
  <c r="H106" i="14" s="1"/>
  <c r="A106" i="14"/>
  <c r="P105" i="14"/>
  <c r="N105" i="14"/>
  <c r="L105" i="14"/>
  <c r="K105" i="14"/>
  <c r="J105" i="14"/>
  <c r="I105" i="14"/>
  <c r="H105" i="14"/>
  <c r="G105" i="14"/>
  <c r="E105" i="14"/>
  <c r="C105" i="14"/>
  <c r="B105" i="14"/>
  <c r="N104" i="14"/>
  <c r="B104" i="14"/>
  <c r="F104" i="14" s="1"/>
  <c r="A104" i="14"/>
  <c r="F103" i="14"/>
  <c r="E103" i="14"/>
  <c r="B103" i="14"/>
  <c r="K103" i="14" s="1"/>
  <c r="Q102" i="14"/>
  <c r="N102" i="14"/>
  <c r="M102" i="14"/>
  <c r="L102" i="14"/>
  <c r="K102" i="14"/>
  <c r="J102" i="14"/>
  <c r="I102" i="14"/>
  <c r="H102" i="14"/>
  <c r="G102" i="14"/>
  <c r="F102" i="14"/>
  <c r="E102" i="14"/>
  <c r="C102" i="14"/>
  <c r="B102" i="14"/>
  <c r="A102" i="14"/>
  <c r="P101" i="14"/>
  <c r="N101" i="14"/>
  <c r="M101" i="14"/>
  <c r="L101" i="14"/>
  <c r="J101" i="14"/>
  <c r="E101" i="14"/>
  <c r="C101" i="14"/>
  <c r="B101" i="14"/>
  <c r="I101" i="14" s="1"/>
  <c r="A101" i="14"/>
  <c r="Q100" i="14"/>
  <c r="P100" i="14"/>
  <c r="O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N100" i="14" s="1"/>
  <c r="A100" i="14"/>
  <c r="Q99" i="14"/>
  <c r="P99" i="14"/>
  <c r="N99" i="14"/>
  <c r="M99" i="14"/>
  <c r="L99" i="14"/>
  <c r="K99" i="14"/>
  <c r="J99" i="14"/>
  <c r="I99" i="14"/>
  <c r="H99" i="14"/>
  <c r="F99" i="14"/>
  <c r="E99" i="14"/>
  <c r="D99" i="14"/>
  <c r="C99" i="14"/>
  <c r="B99" i="14"/>
  <c r="G99" i="14" s="1"/>
  <c r="A99" i="14"/>
  <c r="P98" i="14"/>
  <c r="N98" i="14"/>
  <c r="M98" i="14"/>
  <c r="K98" i="14"/>
  <c r="I98" i="14"/>
  <c r="E98" i="14"/>
  <c r="C98" i="14"/>
  <c r="B98" i="14"/>
  <c r="L98" i="14" s="1"/>
  <c r="A98" i="14"/>
  <c r="P97" i="14"/>
  <c r="M97" i="14"/>
  <c r="D97" i="14"/>
  <c r="C97" i="14"/>
  <c r="B97" i="14"/>
  <c r="N97" i="14" s="1"/>
  <c r="Q96" i="14"/>
  <c r="M96" i="14"/>
  <c r="K96" i="14"/>
  <c r="I96" i="14"/>
  <c r="H96" i="14"/>
  <c r="G96" i="14"/>
  <c r="F96" i="14"/>
  <c r="E96" i="14"/>
  <c r="D96" i="14"/>
  <c r="B96" i="14"/>
  <c r="J96" i="14" s="1"/>
  <c r="Q95" i="14"/>
  <c r="N95" i="14"/>
  <c r="M95" i="14"/>
  <c r="L95" i="14"/>
  <c r="K95" i="14"/>
  <c r="J95" i="14"/>
  <c r="I95" i="14"/>
  <c r="H95" i="14"/>
  <c r="F95" i="14"/>
  <c r="D95" i="14"/>
  <c r="B95" i="14"/>
  <c r="A95" i="14"/>
  <c r="O94" i="14"/>
  <c r="B94" i="14"/>
  <c r="Q93" i="14"/>
  <c r="P93" i="14"/>
  <c r="N93" i="14"/>
  <c r="K93" i="14"/>
  <c r="J93" i="14"/>
  <c r="I93" i="14"/>
  <c r="H93" i="14"/>
  <c r="G93" i="14"/>
  <c r="F93" i="14"/>
  <c r="E93" i="14"/>
  <c r="D93" i="14"/>
  <c r="C93" i="14"/>
  <c r="B93" i="14"/>
  <c r="L93" i="14" s="1"/>
  <c r="M92" i="14"/>
  <c r="L92" i="14"/>
  <c r="K92" i="14"/>
  <c r="J92" i="14"/>
  <c r="I92" i="14"/>
  <c r="G92" i="14"/>
  <c r="B92" i="14"/>
  <c r="F92" i="14" s="1"/>
  <c r="N91" i="14"/>
  <c r="B91" i="14"/>
  <c r="K91" i="14" s="1"/>
  <c r="A91" i="14"/>
  <c r="Q90" i="14"/>
  <c r="N90" i="14"/>
  <c r="J90" i="14"/>
  <c r="H90" i="14"/>
  <c r="G90" i="14"/>
  <c r="F90" i="14"/>
  <c r="E90" i="14"/>
  <c r="C90" i="14"/>
  <c r="B90" i="14"/>
  <c r="M90" i="14" s="1"/>
  <c r="A90" i="14"/>
  <c r="Q89" i="14"/>
  <c r="P89" i="14"/>
  <c r="N89" i="14"/>
  <c r="M89" i="14"/>
  <c r="L89" i="14"/>
  <c r="K89" i="14"/>
  <c r="J89" i="14"/>
  <c r="H89" i="14"/>
  <c r="G89" i="14"/>
  <c r="F89" i="14"/>
  <c r="E89" i="14"/>
  <c r="D89" i="14"/>
  <c r="C89" i="14"/>
  <c r="B89" i="14"/>
  <c r="I89" i="14" s="1"/>
  <c r="A89" i="14"/>
  <c r="Q88" i="14"/>
  <c r="P88" i="14"/>
  <c r="O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N88" i="14" s="1"/>
  <c r="A88" i="14"/>
  <c r="Q87" i="14"/>
  <c r="P87" i="14"/>
  <c r="N87" i="14"/>
  <c r="J87" i="14"/>
  <c r="H87" i="14"/>
  <c r="F87" i="14"/>
  <c r="E87" i="14"/>
  <c r="D87" i="14"/>
  <c r="C87" i="14"/>
  <c r="B87" i="14"/>
  <c r="G87" i="14" s="1"/>
  <c r="A87" i="14"/>
  <c r="Q86" i="14"/>
  <c r="P86" i="14"/>
  <c r="N86" i="14"/>
  <c r="M86" i="14"/>
  <c r="K86" i="14"/>
  <c r="J86" i="14"/>
  <c r="I86" i="14"/>
  <c r="H86" i="14"/>
  <c r="G86" i="14"/>
  <c r="F86" i="14"/>
  <c r="E86" i="14"/>
  <c r="D86" i="14"/>
  <c r="C86" i="14"/>
  <c r="B86" i="14"/>
  <c r="L86" i="14" s="1"/>
  <c r="A86" i="14"/>
  <c r="M85" i="14"/>
  <c r="L85" i="14"/>
  <c r="K85" i="14"/>
  <c r="I85" i="14"/>
  <c r="B85" i="14"/>
  <c r="P85" i="14" s="1"/>
  <c r="Q84" i="14"/>
  <c r="P84" i="14"/>
  <c r="M84" i="14"/>
  <c r="D84" i="14"/>
  <c r="C84" i="14"/>
  <c r="B84" i="14"/>
  <c r="J84" i="14" s="1"/>
  <c r="Q83" i="14"/>
  <c r="N83" i="14"/>
  <c r="L83" i="14"/>
  <c r="K83" i="14"/>
  <c r="J83" i="14"/>
  <c r="I83" i="14"/>
  <c r="H83" i="14"/>
  <c r="G83" i="14"/>
  <c r="F83" i="14"/>
  <c r="E83" i="14"/>
  <c r="D83" i="14"/>
  <c r="B83" i="14"/>
  <c r="M83" i="14" s="1"/>
  <c r="A83" i="14"/>
  <c r="P82" i="14"/>
  <c r="N82" i="14"/>
  <c r="M82" i="14"/>
  <c r="L82" i="14"/>
  <c r="K82" i="14"/>
  <c r="J82" i="14"/>
  <c r="I82" i="14"/>
  <c r="G82" i="14"/>
  <c r="E82" i="14"/>
  <c r="C82" i="14"/>
  <c r="B82" i="14"/>
  <c r="H82" i="14" s="1"/>
  <c r="A82" i="14"/>
  <c r="O81" i="14"/>
  <c r="K81" i="14"/>
  <c r="B81" i="14"/>
  <c r="N81" i="14" s="1"/>
  <c r="Q80" i="14"/>
  <c r="O80" i="14"/>
  <c r="E80" i="14"/>
  <c r="D80" i="14"/>
  <c r="B80" i="14"/>
  <c r="M79" i="14"/>
  <c r="L79" i="14"/>
  <c r="J79" i="14"/>
  <c r="I79" i="14"/>
  <c r="H79" i="14"/>
  <c r="F79" i="14"/>
  <c r="B79" i="14"/>
  <c r="K79" i="14" s="1"/>
  <c r="Q78" i="14"/>
  <c r="N78" i="14"/>
  <c r="M78" i="14"/>
  <c r="L78" i="14"/>
  <c r="J78" i="14"/>
  <c r="C78" i="14"/>
  <c r="B78" i="14"/>
  <c r="A78" i="14"/>
  <c r="Q77" i="14"/>
  <c r="P77" i="14"/>
  <c r="N77" i="14"/>
  <c r="J77" i="14"/>
  <c r="G77" i="14"/>
  <c r="F77" i="14"/>
  <c r="E77" i="14"/>
  <c r="D77" i="14"/>
  <c r="C77" i="14"/>
  <c r="B77" i="14"/>
  <c r="I77" i="14" s="1"/>
  <c r="A77" i="14"/>
  <c r="Q76" i="14"/>
  <c r="P76" i="14"/>
  <c r="O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N76" i="14" s="1"/>
  <c r="A76" i="14"/>
  <c r="P75" i="14"/>
  <c r="N75" i="14"/>
  <c r="M75" i="14"/>
  <c r="L75" i="14"/>
  <c r="J75" i="14"/>
  <c r="C75" i="14"/>
  <c r="B75" i="14"/>
  <c r="G75" i="14" s="1"/>
  <c r="A75" i="14"/>
  <c r="Q74" i="14"/>
  <c r="P74" i="14"/>
  <c r="N74" i="14"/>
  <c r="I74" i="14"/>
  <c r="G74" i="14"/>
  <c r="F74" i="14"/>
  <c r="E74" i="14"/>
  <c r="D74" i="14"/>
  <c r="C74" i="14"/>
  <c r="B74" i="14"/>
  <c r="L74" i="14" s="1"/>
  <c r="A74" i="14"/>
  <c r="M73" i="14"/>
  <c r="K73" i="14"/>
  <c r="J73" i="14"/>
  <c r="I73" i="14"/>
  <c r="H73" i="14"/>
  <c r="G73" i="14"/>
  <c r="F73" i="14"/>
  <c r="D73" i="14"/>
  <c r="B73" i="14"/>
  <c r="N73" i="14" s="1"/>
  <c r="M72" i="14"/>
  <c r="L72" i="14"/>
  <c r="K72" i="14"/>
  <c r="H72" i="14"/>
  <c r="B72" i="14"/>
  <c r="J72" i="14" s="1"/>
  <c r="Q71" i="14"/>
  <c r="N71" i="14"/>
  <c r="D71" i="14"/>
  <c r="B71" i="14"/>
  <c r="P71" i="14" s="1"/>
  <c r="A71" i="14"/>
  <c r="Q70" i="14"/>
  <c r="P70" i="14"/>
  <c r="N70" i="14"/>
  <c r="L70" i="14"/>
  <c r="K70" i="14"/>
  <c r="J70" i="14"/>
  <c r="I70" i="14"/>
  <c r="G70" i="14"/>
  <c r="F70" i="14"/>
  <c r="E70" i="14"/>
  <c r="D70" i="14"/>
  <c r="C70" i="14"/>
  <c r="B70" i="14"/>
  <c r="H70" i="14" s="1"/>
  <c r="A70" i="14"/>
  <c r="P69" i="14"/>
  <c r="N69" i="14"/>
  <c r="L69" i="14"/>
  <c r="K69" i="14"/>
  <c r="J69" i="14"/>
  <c r="I69" i="14"/>
  <c r="H69" i="14"/>
  <c r="G69" i="14"/>
  <c r="E69" i="14"/>
  <c r="C69" i="14"/>
  <c r="B69" i="14"/>
  <c r="B68" i="14"/>
  <c r="A68" i="14" s="1"/>
  <c r="Q67" i="14"/>
  <c r="F67" i="14"/>
  <c r="E67" i="14"/>
  <c r="D67" i="14"/>
  <c r="B67" i="14"/>
  <c r="Q66" i="14"/>
  <c r="N66" i="14"/>
  <c r="M66" i="14"/>
  <c r="L66" i="14"/>
  <c r="K66" i="14"/>
  <c r="J66" i="14"/>
  <c r="I66" i="14"/>
  <c r="H66" i="14"/>
  <c r="G66" i="14"/>
  <c r="F66" i="14"/>
  <c r="E66" i="14"/>
  <c r="C66" i="14"/>
  <c r="B66" i="14"/>
  <c r="A66" i="14"/>
  <c r="P65" i="14"/>
  <c r="N65" i="14"/>
  <c r="M65" i="14"/>
  <c r="L65" i="14"/>
  <c r="J65" i="14"/>
  <c r="C65" i="14"/>
  <c r="B65" i="14"/>
  <c r="I65" i="14" s="1"/>
  <c r="A65" i="14"/>
  <c r="Q64" i="14"/>
  <c r="P64" i="14"/>
  <c r="O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N64" i="14" s="1"/>
  <c r="A64" i="14"/>
  <c r="Q63" i="14"/>
  <c r="P63" i="14"/>
  <c r="N63" i="14"/>
  <c r="M63" i="14"/>
  <c r="L63" i="14"/>
  <c r="K63" i="14"/>
  <c r="J63" i="14"/>
  <c r="I63" i="14"/>
  <c r="H63" i="14"/>
  <c r="F63" i="14"/>
  <c r="E63" i="14"/>
  <c r="D63" i="14"/>
  <c r="C63" i="14"/>
  <c r="B63" i="14"/>
  <c r="G63" i="14" s="1"/>
  <c r="A63" i="14"/>
  <c r="P62" i="14"/>
  <c r="N62" i="14"/>
  <c r="M62" i="14"/>
  <c r="K62" i="14"/>
  <c r="I62" i="14"/>
  <c r="C62" i="14"/>
  <c r="B62" i="14"/>
  <c r="L62" i="14" s="1"/>
  <c r="A62" i="14"/>
  <c r="B61" i="14"/>
  <c r="P61" i="14" s="1"/>
  <c r="Q60" i="14"/>
  <c r="M60" i="14"/>
  <c r="K60" i="14"/>
  <c r="I60" i="14"/>
  <c r="H60" i="14"/>
  <c r="G60" i="14"/>
  <c r="F60" i="14"/>
  <c r="E60" i="14"/>
  <c r="D60" i="14"/>
  <c r="B60" i="14"/>
  <c r="J60" i="14" s="1"/>
  <c r="Q59" i="14"/>
  <c r="N59" i="14"/>
  <c r="M59" i="14"/>
  <c r="L59" i="14"/>
  <c r="K59" i="14"/>
  <c r="J59" i="14"/>
  <c r="I59" i="14"/>
  <c r="H59" i="14"/>
  <c r="F59" i="14"/>
  <c r="D59" i="14"/>
  <c r="B59" i="14"/>
  <c r="A59" i="14"/>
  <c r="O58" i="14"/>
  <c r="L58" i="14"/>
  <c r="B58" i="14"/>
  <c r="A58" i="14" s="1"/>
  <c r="Q57" i="14"/>
  <c r="P57" i="14"/>
  <c r="N57" i="14"/>
  <c r="K57" i="14"/>
  <c r="J57" i="14"/>
  <c r="I57" i="14"/>
  <c r="H57" i="14"/>
  <c r="G57" i="14"/>
  <c r="F57" i="14"/>
  <c r="E57" i="14"/>
  <c r="D57" i="14"/>
  <c r="C57" i="14"/>
  <c r="B57" i="14"/>
  <c r="L57" i="14" s="1"/>
  <c r="M56" i="14"/>
  <c r="L56" i="14"/>
  <c r="K56" i="14"/>
  <c r="J56" i="14"/>
  <c r="I56" i="14"/>
  <c r="G56" i="14"/>
  <c r="B56" i="14"/>
  <c r="F56" i="14" s="1"/>
  <c r="O55" i="14"/>
  <c r="N55" i="14"/>
  <c r="M55" i="14"/>
  <c r="J55" i="14"/>
  <c r="B55" i="14"/>
  <c r="A55" i="14" s="1"/>
  <c r="Q54" i="14"/>
  <c r="N54" i="14"/>
  <c r="J54" i="14"/>
  <c r="H54" i="14"/>
  <c r="G54" i="14"/>
  <c r="F54" i="14"/>
  <c r="E54" i="14"/>
  <c r="C54" i="14"/>
  <c r="B54" i="14"/>
  <c r="M54" i="14" s="1"/>
  <c r="A54" i="14"/>
  <c r="Q53" i="14"/>
  <c r="P53" i="14"/>
  <c r="N53" i="14"/>
  <c r="M53" i="14"/>
  <c r="L53" i="14"/>
  <c r="K53" i="14"/>
  <c r="J53" i="14"/>
  <c r="H53" i="14"/>
  <c r="G53" i="14"/>
  <c r="F53" i="14"/>
  <c r="E53" i="14"/>
  <c r="D53" i="14"/>
  <c r="C53" i="14"/>
  <c r="B53" i="14"/>
  <c r="I53" i="14" s="1"/>
  <c r="A53" i="14"/>
  <c r="Q52" i="14"/>
  <c r="P52" i="14"/>
  <c r="O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N52" i="14" s="1"/>
  <c r="A52" i="14"/>
  <c r="Q51" i="14"/>
  <c r="P51" i="14"/>
  <c r="N51" i="14"/>
  <c r="J51" i="14"/>
  <c r="H51" i="14"/>
  <c r="F51" i="14"/>
  <c r="E51" i="14"/>
  <c r="D51" i="14"/>
  <c r="C51" i="14"/>
  <c r="B51" i="14"/>
  <c r="G51" i="14" s="1"/>
  <c r="A51" i="14"/>
  <c r="Q50" i="14"/>
  <c r="P50" i="14"/>
  <c r="N50" i="14"/>
  <c r="M50" i="14"/>
  <c r="K50" i="14"/>
  <c r="J50" i="14"/>
  <c r="I50" i="14"/>
  <c r="H50" i="14"/>
  <c r="G50" i="14"/>
  <c r="F50" i="14"/>
  <c r="E50" i="14"/>
  <c r="D50" i="14"/>
  <c r="C50" i="14"/>
  <c r="B50" i="14"/>
  <c r="L50" i="14" s="1"/>
  <c r="A50" i="14"/>
  <c r="N49" i="14"/>
  <c r="M49" i="14"/>
  <c r="L49" i="14"/>
  <c r="K49" i="14"/>
  <c r="I49" i="14"/>
  <c r="B49" i="14"/>
  <c r="A49" i="14"/>
  <c r="Q48" i="14"/>
  <c r="O48" i="14"/>
  <c r="D48" i="14"/>
  <c r="B48" i="14"/>
  <c r="P48" i="14" s="1"/>
  <c r="Q47" i="14"/>
  <c r="N47" i="14"/>
  <c r="L47" i="14"/>
  <c r="K47" i="14"/>
  <c r="J47" i="14"/>
  <c r="I47" i="14"/>
  <c r="H47" i="14"/>
  <c r="G47" i="14"/>
  <c r="F47" i="14"/>
  <c r="E47" i="14"/>
  <c r="D47" i="14"/>
  <c r="B47" i="14"/>
  <c r="M47" i="14" s="1"/>
  <c r="A47" i="14"/>
  <c r="P46" i="14"/>
  <c r="N46" i="14"/>
  <c r="M46" i="14"/>
  <c r="L46" i="14"/>
  <c r="K46" i="14"/>
  <c r="J46" i="14"/>
  <c r="I46" i="14"/>
  <c r="G46" i="14"/>
  <c r="E46" i="14"/>
  <c r="C46" i="14"/>
  <c r="B46" i="14"/>
  <c r="H46" i="14" s="1"/>
  <c r="A46" i="14"/>
  <c r="K45" i="14"/>
  <c r="C45" i="14"/>
  <c r="B45" i="14"/>
  <c r="Q44" i="14"/>
  <c r="O44" i="14"/>
  <c r="G44" i="14"/>
  <c r="E44" i="14"/>
  <c r="D44" i="14"/>
  <c r="B44" i="14"/>
  <c r="M43" i="14"/>
  <c r="L43" i="14"/>
  <c r="J43" i="14"/>
  <c r="I43" i="14"/>
  <c r="H43" i="14"/>
  <c r="G43" i="14"/>
  <c r="F43" i="14"/>
  <c r="B43" i="14"/>
  <c r="K43" i="14" s="1"/>
  <c r="N42" i="14"/>
  <c r="M42" i="14"/>
  <c r="L42" i="14"/>
  <c r="J42" i="14"/>
  <c r="B42" i="14"/>
  <c r="G42" i="14" s="1"/>
  <c r="A42" i="14"/>
  <c r="Q41" i="14"/>
  <c r="P41" i="14"/>
  <c r="N41" i="14"/>
  <c r="G41" i="14"/>
  <c r="F41" i="14"/>
  <c r="E41" i="14"/>
  <c r="D41" i="14"/>
  <c r="C41" i="14"/>
  <c r="B41" i="14"/>
  <c r="I41" i="14" s="1"/>
  <c r="A41" i="14"/>
  <c r="Q40" i="14"/>
  <c r="P40" i="14"/>
  <c r="O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N40" i="14" s="1"/>
  <c r="A40" i="14"/>
  <c r="N39" i="14"/>
  <c r="M39" i="14"/>
  <c r="L39" i="14"/>
  <c r="J39" i="14"/>
  <c r="B39" i="14"/>
  <c r="G39" i="14" s="1"/>
  <c r="A39" i="14"/>
  <c r="Q38" i="14"/>
  <c r="P38" i="14"/>
  <c r="N38" i="14"/>
  <c r="G38" i="14"/>
  <c r="F38" i="14"/>
  <c r="E38" i="14"/>
  <c r="D38" i="14"/>
  <c r="C38" i="14"/>
  <c r="B38" i="14"/>
  <c r="L38" i="14" s="1"/>
  <c r="A38" i="14"/>
  <c r="M37" i="14"/>
  <c r="K37" i="14"/>
  <c r="J37" i="14"/>
  <c r="I37" i="14"/>
  <c r="H37" i="14"/>
  <c r="G37" i="14"/>
  <c r="F37" i="14"/>
  <c r="D37" i="14"/>
  <c r="B37" i="14"/>
  <c r="N37" i="14" s="1"/>
  <c r="N36" i="14"/>
  <c r="M36" i="14"/>
  <c r="L36" i="14"/>
  <c r="K36" i="14"/>
  <c r="H36" i="14"/>
  <c r="B36" i="14"/>
  <c r="J36" i="14" s="1"/>
  <c r="A36" i="14"/>
  <c r="N35" i="14"/>
  <c r="L35" i="14"/>
  <c r="D35" i="14"/>
  <c r="B35" i="14"/>
  <c r="A35" i="14"/>
  <c r="Q34" i="14"/>
  <c r="P34" i="14"/>
  <c r="N34" i="14"/>
  <c r="L34" i="14"/>
  <c r="K34" i="14"/>
  <c r="J34" i="14"/>
  <c r="I34" i="14"/>
  <c r="G34" i="14"/>
  <c r="F34" i="14"/>
  <c r="E34" i="14"/>
  <c r="D34" i="14"/>
  <c r="C34" i="14"/>
  <c r="B34" i="14"/>
  <c r="H34" i="14" s="1"/>
  <c r="A34" i="14"/>
  <c r="P33" i="14"/>
  <c r="N33" i="14"/>
  <c r="L33" i="14"/>
  <c r="K33" i="14"/>
  <c r="J33" i="14"/>
  <c r="I33" i="14"/>
  <c r="H33" i="14"/>
  <c r="G33" i="14"/>
  <c r="E33" i="14"/>
  <c r="C33" i="14"/>
  <c r="B33" i="14"/>
  <c r="O32" i="14"/>
  <c r="N32" i="14"/>
  <c r="M32" i="14"/>
  <c r="K32" i="14"/>
  <c r="B32" i="14"/>
  <c r="A32" i="14" s="1"/>
  <c r="O31" i="14"/>
  <c r="F31" i="14"/>
  <c r="D31" i="14"/>
  <c r="B31" i="14"/>
  <c r="Q31" i="14" s="1"/>
  <c r="Q30" i="14"/>
  <c r="N30" i="14"/>
  <c r="M30" i="14"/>
  <c r="L30" i="14"/>
  <c r="K30" i="14"/>
  <c r="J30" i="14"/>
  <c r="I30" i="14"/>
  <c r="H30" i="14"/>
  <c r="G30" i="14"/>
  <c r="F30" i="14"/>
  <c r="E30" i="14"/>
  <c r="C30" i="14"/>
  <c r="B30" i="14"/>
  <c r="A30" i="14"/>
  <c r="N29" i="14"/>
  <c r="M29" i="14"/>
  <c r="L29" i="14"/>
  <c r="J29" i="14"/>
  <c r="B29" i="14"/>
  <c r="I29" i="14" s="1"/>
  <c r="A29" i="14"/>
  <c r="Q28" i="14"/>
  <c r="P28" i="14"/>
  <c r="O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N28" i="14" s="1"/>
  <c r="A28" i="14"/>
  <c r="Q27" i="14"/>
  <c r="P27" i="14"/>
  <c r="N27" i="14"/>
  <c r="M27" i="14"/>
  <c r="L27" i="14"/>
  <c r="K27" i="14"/>
  <c r="J27" i="14"/>
  <c r="I27" i="14"/>
  <c r="H27" i="14"/>
  <c r="F27" i="14"/>
  <c r="E27" i="14"/>
  <c r="D27" i="14"/>
  <c r="C27" i="14"/>
  <c r="B27" i="14"/>
  <c r="G27" i="14" s="1"/>
  <c r="A27" i="14"/>
  <c r="N26" i="14"/>
  <c r="M26" i="14"/>
  <c r="K26" i="14"/>
  <c r="I26" i="14"/>
  <c r="B26" i="14"/>
  <c r="L26" i="14" s="1"/>
  <c r="A26" i="14"/>
  <c r="O25" i="14"/>
  <c r="D25" i="14"/>
  <c r="B25" i="14"/>
  <c r="P25" i="14" s="1"/>
  <c r="Q24" i="14"/>
  <c r="M24" i="14"/>
  <c r="K24" i="14"/>
  <c r="I24" i="14"/>
  <c r="H24" i="14"/>
  <c r="G24" i="14"/>
  <c r="F24" i="14"/>
  <c r="E24" i="14"/>
  <c r="D24" i="14"/>
  <c r="B24" i="14"/>
  <c r="J24" i="14" s="1"/>
  <c r="Q23" i="14"/>
  <c r="N23" i="14"/>
  <c r="M23" i="14"/>
  <c r="L23" i="14"/>
  <c r="K23" i="14"/>
  <c r="J23" i="14"/>
  <c r="I23" i="14"/>
  <c r="H23" i="14"/>
  <c r="F23" i="14"/>
  <c r="D23" i="14"/>
  <c r="B23" i="14"/>
  <c r="A23" i="14"/>
  <c r="O22" i="14"/>
  <c r="N22" i="14"/>
  <c r="B22" i="14"/>
  <c r="A22" i="14"/>
  <c r="Q21" i="14"/>
  <c r="P21" i="14"/>
  <c r="N21" i="14"/>
  <c r="K21" i="14"/>
  <c r="J21" i="14"/>
  <c r="I21" i="14"/>
  <c r="H21" i="14"/>
  <c r="G21" i="14"/>
  <c r="F21" i="14"/>
  <c r="E21" i="14"/>
  <c r="D21" i="14"/>
  <c r="C21" i="14"/>
  <c r="B21" i="14"/>
  <c r="L21" i="14" s="1"/>
  <c r="M20" i="14"/>
  <c r="L20" i="14"/>
  <c r="K20" i="14"/>
  <c r="J20" i="14"/>
  <c r="I20" i="14"/>
  <c r="H20" i="14"/>
  <c r="G20" i="14"/>
  <c r="B20" i="14"/>
  <c r="F20" i="14" s="1"/>
  <c r="N19" i="14"/>
  <c r="M19" i="14"/>
  <c r="J19" i="14"/>
  <c r="B19" i="14"/>
  <c r="A19" i="14"/>
  <c r="Q18" i="14"/>
  <c r="N18" i="14"/>
  <c r="H18" i="14"/>
  <c r="G18" i="14"/>
  <c r="F18" i="14"/>
  <c r="E18" i="14"/>
  <c r="C18" i="14"/>
  <c r="B18" i="14"/>
  <c r="M18" i="14" s="1"/>
  <c r="A18" i="14"/>
  <c r="Q17" i="14"/>
  <c r="P17" i="14"/>
  <c r="N17" i="14"/>
  <c r="M17" i="14"/>
  <c r="L17" i="14"/>
  <c r="K17" i="14"/>
  <c r="J17" i="14"/>
  <c r="H17" i="14"/>
  <c r="G17" i="14"/>
  <c r="F17" i="14"/>
  <c r="E17" i="14"/>
  <c r="D17" i="14"/>
  <c r="C17" i="14"/>
  <c r="B17" i="14"/>
  <c r="I17" i="14" s="1"/>
  <c r="A17" i="14"/>
  <c r="Q16" i="14"/>
  <c r="P16" i="14"/>
  <c r="O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N16" i="14" s="1"/>
  <c r="A16" i="14"/>
  <c r="Q15" i="14"/>
  <c r="P15" i="14"/>
  <c r="N15" i="14"/>
  <c r="H15" i="14"/>
  <c r="F15" i="14"/>
  <c r="E15" i="14"/>
  <c r="D15" i="14"/>
  <c r="C15" i="14"/>
  <c r="B15" i="14"/>
  <c r="G15" i="14" s="1"/>
  <c r="A15" i="14"/>
  <c r="Q14" i="14"/>
  <c r="P14" i="14"/>
  <c r="N14" i="14"/>
  <c r="M14" i="14"/>
  <c r="K14" i="14"/>
  <c r="J14" i="14"/>
  <c r="I14" i="14"/>
  <c r="H14" i="14"/>
  <c r="G14" i="14"/>
  <c r="F14" i="14"/>
  <c r="E14" i="14"/>
  <c r="D14" i="14"/>
  <c r="C14" i="14"/>
  <c r="B14" i="14"/>
  <c r="L14" i="14" s="1"/>
  <c r="A14" i="14"/>
  <c r="N13" i="14"/>
  <c r="M13" i="14"/>
  <c r="L13" i="14"/>
  <c r="K13" i="14"/>
  <c r="I13" i="14"/>
  <c r="B13" i="14"/>
  <c r="A13" i="14"/>
  <c r="Q12" i="14"/>
  <c r="P12" i="14"/>
  <c r="O12" i="14"/>
  <c r="M12" i="14"/>
  <c r="D12" i="14"/>
  <c r="C12" i="14"/>
  <c r="B12" i="14"/>
  <c r="Q11" i="14"/>
  <c r="N11" i="14"/>
  <c r="L11" i="14"/>
  <c r="K11" i="14"/>
  <c r="J11" i="14"/>
  <c r="I11" i="14"/>
  <c r="H11" i="14"/>
  <c r="G11" i="14"/>
  <c r="F11" i="14"/>
  <c r="E11" i="14"/>
  <c r="D11" i="14"/>
  <c r="B11" i="14"/>
  <c r="M11" i="14" s="1"/>
  <c r="A11" i="14"/>
  <c r="P10" i="14"/>
  <c r="N10" i="14"/>
  <c r="M10" i="14"/>
  <c r="L10" i="14"/>
  <c r="K10" i="14"/>
  <c r="J10" i="14"/>
  <c r="I10" i="14"/>
  <c r="G10" i="14"/>
  <c r="E10" i="14"/>
  <c r="C10" i="14"/>
  <c r="B10" i="14"/>
  <c r="H10" i="14" s="1"/>
  <c r="A10" i="14"/>
  <c r="K9" i="14"/>
  <c r="B9" i="14"/>
  <c r="P9" i="14" s="1"/>
  <c r="Q8" i="14"/>
  <c r="O8" i="14"/>
  <c r="G8" i="14"/>
  <c r="B8" i="14"/>
  <c r="M7" i="14"/>
  <c r="L7" i="14"/>
  <c r="J7" i="14"/>
  <c r="I7" i="14"/>
  <c r="H7" i="14"/>
  <c r="G7" i="14"/>
  <c r="F7" i="14"/>
  <c r="B7" i="14"/>
  <c r="K7" i="14" s="1"/>
  <c r="N6" i="14"/>
  <c r="M6" i="14"/>
  <c r="L6" i="14"/>
  <c r="J6" i="14"/>
  <c r="B6" i="14"/>
  <c r="E6" i="14" s="1"/>
  <c r="A6" i="14"/>
  <c r="Q5" i="14"/>
  <c r="P5" i="14"/>
  <c r="N5" i="14"/>
  <c r="F5" i="14"/>
  <c r="E5" i="14"/>
  <c r="D5" i="14"/>
  <c r="C5" i="14"/>
  <c r="B5" i="14"/>
  <c r="I5" i="14" s="1"/>
  <c r="A5" i="14"/>
  <c r="Q4" i="14"/>
  <c r="P4" i="14"/>
  <c r="O4" i="14"/>
  <c r="M4" i="14"/>
  <c r="L4" i="14"/>
  <c r="K4" i="14"/>
  <c r="J4" i="14"/>
  <c r="I4" i="14"/>
  <c r="H4" i="14"/>
  <c r="G4" i="14"/>
  <c r="F4" i="14"/>
  <c r="E4" i="14"/>
  <c r="D4" i="14"/>
  <c r="C4" i="14"/>
  <c r="B4" i="14"/>
  <c r="N4" i="14" s="1"/>
  <c r="A4" i="14"/>
  <c r="N3" i="14"/>
  <c r="M3" i="14"/>
  <c r="L3" i="14"/>
  <c r="J3" i="14"/>
  <c r="B3" i="14"/>
  <c r="G3" i="14" s="1"/>
  <c r="A3" i="14"/>
  <c r="Q2" i="14"/>
  <c r="P2" i="14"/>
  <c r="N2" i="14"/>
  <c r="F2" i="14"/>
  <c r="E2" i="14"/>
  <c r="D2" i="14"/>
  <c r="C2" i="14"/>
  <c r="B2" i="14"/>
  <c r="L2" i="14" s="1"/>
  <c r="A2" i="14"/>
  <c r="N9" i="14" l="1"/>
  <c r="K19" i="14"/>
  <c r="L19" i="14"/>
  <c r="I19" i="14"/>
  <c r="H19" i="14"/>
  <c r="F19" i="14"/>
  <c r="G19" i="14"/>
  <c r="Q19" i="14"/>
  <c r="D19" i="14"/>
  <c r="E19" i="14"/>
  <c r="P19" i="14"/>
  <c r="C19" i="14"/>
  <c r="E31" i="14"/>
  <c r="O35" i="14"/>
  <c r="C35" i="14"/>
  <c r="M35" i="14"/>
  <c r="K35" i="14"/>
  <c r="J35" i="14"/>
  <c r="I35" i="14"/>
  <c r="H35" i="14"/>
  <c r="F35" i="14"/>
  <c r="G35" i="14"/>
  <c r="E35" i="14"/>
  <c r="M45" i="14"/>
  <c r="A45" i="14"/>
  <c r="L45" i="14"/>
  <c r="J45" i="14"/>
  <c r="I45" i="14"/>
  <c r="H45" i="14"/>
  <c r="G45" i="14"/>
  <c r="Q45" i="14"/>
  <c r="D45" i="14"/>
  <c r="E45" i="14"/>
  <c r="F45" i="14"/>
  <c r="P58" i="14"/>
  <c r="C61" i="14"/>
  <c r="O9" i="14"/>
  <c r="D61" i="14"/>
  <c r="F68" i="14"/>
  <c r="L68" i="14"/>
  <c r="J68" i="14"/>
  <c r="I68" i="14"/>
  <c r="G68" i="14"/>
  <c r="Q68" i="14"/>
  <c r="D68" i="14"/>
  <c r="H68" i="14"/>
  <c r="E68" i="14"/>
  <c r="P68" i="14"/>
  <c r="C68" i="14"/>
  <c r="M61" i="14"/>
  <c r="K68" i="14"/>
  <c r="F8" i="14"/>
  <c r="P8" i="14"/>
  <c r="C8" i="14"/>
  <c r="N8" i="14"/>
  <c r="A8" i="14"/>
  <c r="K8" i="14"/>
  <c r="M8" i="14"/>
  <c r="L8" i="14"/>
  <c r="I8" i="14"/>
  <c r="H8" i="14"/>
  <c r="J8" i="14"/>
  <c r="H22" i="14"/>
  <c r="M22" i="14"/>
  <c r="K22" i="14"/>
  <c r="G22" i="14"/>
  <c r="E22" i="14"/>
  <c r="J22" i="14"/>
  <c r="I22" i="14"/>
  <c r="Q22" i="14"/>
  <c r="D22" i="14"/>
  <c r="F22" i="14"/>
  <c r="N45" i="14"/>
  <c r="O61" i="14"/>
  <c r="M68" i="14"/>
  <c r="O107" i="14"/>
  <c r="C107" i="14"/>
  <c r="D107" i="14"/>
  <c r="N107" i="14"/>
  <c r="A107" i="14"/>
  <c r="M107" i="14"/>
  <c r="L107" i="14"/>
  <c r="K107" i="14"/>
  <c r="J107" i="14"/>
  <c r="I107" i="14"/>
  <c r="H107" i="14"/>
  <c r="Q107" i="14"/>
  <c r="G107" i="14"/>
  <c r="F107" i="14"/>
  <c r="E107" i="14"/>
  <c r="D8" i="14"/>
  <c r="J12" i="14"/>
  <c r="N12" i="14"/>
  <c r="A12" i="14"/>
  <c r="L12" i="14"/>
  <c r="H12" i="14"/>
  <c r="K12" i="14"/>
  <c r="E12" i="14"/>
  <c r="I12" i="14"/>
  <c r="G12" i="14"/>
  <c r="F12" i="14"/>
  <c r="O19" i="14"/>
  <c r="C22" i="14"/>
  <c r="P35" i="14"/>
  <c r="O45" i="14"/>
  <c r="N68" i="14"/>
  <c r="E8" i="14"/>
  <c r="L22" i="14"/>
  <c r="F32" i="14"/>
  <c r="L32" i="14"/>
  <c r="J32" i="14"/>
  <c r="G32" i="14"/>
  <c r="I32" i="14"/>
  <c r="H32" i="14"/>
  <c r="P32" i="14"/>
  <c r="C32" i="14"/>
  <c r="E32" i="14"/>
  <c r="Q32" i="14"/>
  <c r="D32" i="14"/>
  <c r="Q35" i="14"/>
  <c r="P45" i="14"/>
  <c r="K55" i="14"/>
  <c r="L55" i="14"/>
  <c r="I55" i="14"/>
  <c r="H55" i="14"/>
  <c r="G55" i="14"/>
  <c r="F55" i="14"/>
  <c r="E55" i="14"/>
  <c r="Q55" i="14"/>
  <c r="D55" i="14"/>
  <c r="P55" i="14"/>
  <c r="C55" i="14"/>
  <c r="O68" i="14"/>
  <c r="F80" i="14"/>
  <c r="P80" i="14"/>
  <c r="C80" i="14"/>
  <c r="N80" i="14"/>
  <c r="A80" i="14"/>
  <c r="M80" i="14"/>
  <c r="G80" i="14"/>
  <c r="L80" i="14"/>
  <c r="K80" i="14"/>
  <c r="J80" i="14"/>
  <c r="I80" i="14"/>
  <c r="H80" i="14"/>
  <c r="F44" i="14"/>
  <c r="P44" i="14"/>
  <c r="C44" i="14"/>
  <c r="N44" i="14"/>
  <c r="A44" i="14"/>
  <c r="M44" i="14"/>
  <c r="L44" i="14"/>
  <c r="K44" i="14"/>
  <c r="H44" i="14"/>
  <c r="I44" i="14"/>
  <c r="J44" i="14"/>
  <c r="K67" i="14"/>
  <c r="P67" i="14"/>
  <c r="C67" i="14"/>
  <c r="N67" i="14"/>
  <c r="A67" i="14"/>
  <c r="M67" i="14"/>
  <c r="H67" i="14"/>
  <c r="L67" i="14"/>
  <c r="J67" i="14"/>
  <c r="I67" i="14"/>
  <c r="G67" i="14"/>
  <c r="Q25" i="14"/>
  <c r="E25" i="14"/>
  <c r="N25" i="14"/>
  <c r="A25" i="14"/>
  <c r="L25" i="14"/>
  <c r="K25" i="14"/>
  <c r="J25" i="14"/>
  <c r="F25" i="14"/>
  <c r="I25" i="14"/>
  <c r="G25" i="14"/>
  <c r="H25" i="14"/>
  <c r="J48" i="14"/>
  <c r="N48" i="14"/>
  <c r="A48" i="14"/>
  <c r="L48" i="14"/>
  <c r="K48" i="14"/>
  <c r="I48" i="14"/>
  <c r="H48" i="14"/>
  <c r="G48" i="14"/>
  <c r="F48" i="14"/>
  <c r="E48" i="14"/>
  <c r="H58" i="14"/>
  <c r="M58" i="14"/>
  <c r="K58" i="14"/>
  <c r="J58" i="14"/>
  <c r="G58" i="14"/>
  <c r="I58" i="14"/>
  <c r="E58" i="14"/>
  <c r="F58" i="14"/>
  <c r="Q58" i="14"/>
  <c r="D58" i="14"/>
  <c r="Q61" i="14"/>
  <c r="E61" i="14"/>
  <c r="N61" i="14"/>
  <c r="A61" i="14"/>
  <c r="L61" i="14"/>
  <c r="K61" i="14"/>
  <c r="J61" i="14"/>
  <c r="I61" i="14"/>
  <c r="H61" i="14"/>
  <c r="G61" i="14"/>
  <c r="F61" i="14"/>
  <c r="P22" i="14"/>
  <c r="C25" i="14"/>
  <c r="C48" i="14"/>
  <c r="C58" i="14"/>
  <c r="O71" i="14"/>
  <c r="C71" i="14"/>
  <c r="M71" i="14"/>
  <c r="K71" i="14"/>
  <c r="J71" i="14"/>
  <c r="I71" i="14"/>
  <c r="H71" i="14"/>
  <c r="F71" i="14"/>
  <c r="G71" i="14"/>
  <c r="E71" i="14"/>
  <c r="H94" i="14"/>
  <c r="N94" i="14"/>
  <c r="A94" i="14"/>
  <c r="M94" i="14"/>
  <c r="L94" i="14"/>
  <c r="K94" i="14"/>
  <c r="J94" i="14"/>
  <c r="E94" i="14"/>
  <c r="I94" i="14"/>
  <c r="G94" i="14"/>
  <c r="P94" i="14"/>
  <c r="C94" i="14"/>
  <c r="F94" i="14"/>
  <c r="Q94" i="14"/>
  <c r="D94" i="14"/>
  <c r="M9" i="14"/>
  <c r="A9" i="14"/>
  <c r="L9" i="14"/>
  <c r="J9" i="14"/>
  <c r="G9" i="14"/>
  <c r="I9" i="14"/>
  <c r="H9" i="14"/>
  <c r="E9" i="14"/>
  <c r="Q9" i="14"/>
  <c r="D9" i="14"/>
  <c r="F9" i="14"/>
  <c r="C9" i="14"/>
  <c r="M25" i="14"/>
  <c r="K31" i="14"/>
  <c r="P31" i="14"/>
  <c r="C31" i="14"/>
  <c r="N31" i="14"/>
  <c r="A31" i="14"/>
  <c r="J31" i="14"/>
  <c r="M31" i="14"/>
  <c r="L31" i="14"/>
  <c r="G31" i="14"/>
  <c r="I31" i="14"/>
  <c r="H31" i="14"/>
  <c r="M48" i="14"/>
  <c r="N58" i="14"/>
  <c r="O67" i="14"/>
  <c r="L71" i="14"/>
  <c r="M81" i="14"/>
  <c r="A81" i="14"/>
  <c r="L81" i="14"/>
  <c r="J81" i="14"/>
  <c r="I81" i="14"/>
  <c r="P81" i="14"/>
  <c r="C81" i="14"/>
  <c r="H81" i="14"/>
  <c r="G81" i="14"/>
  <c r="F81" i="14"/>
  <c r="E81" i="14"/>
  <c r="Q81" i="14"/>
  <c r="D81" i="14"/>
  <c r="O39" i="14"/>
  <c r="O62" i="14"/>
  <c r="O65" i="14"/>
  <c r="A72" i="14"/>
  <c r="N72" i="14"/>
  <c r="O75" i="14"/>
  <c r="P78" i="14"/>
  <c r="D78" i="14"/>
  <c r="O78" i="14"/>
  <c r="E84" i="14"/>
  <c r="A85" i="14"/>
  <c r="N85" i="14"/>
  <c r="C91" i="14"/>
  <c r="P91" i="14"/>
  <c r="F97" i="14"/>
  <c r="O98" i="14"/>
  <c r="O101" i="14"/>
  <c r="G103" i="14"/>
  <c r="C104" i="14"/>
  <c r="P104" i="14"/>
  <c r="A108" i="14"/>
  <c r="N108" i="14"/>
  <c r="O111" i="14"/>
  <c r="P114" i="14"/>
  <c r="D114" i="14"/>
  <c r="O114" i="14"/>
  <c r="L115" i="14"/>
  <c r="H116" i="14"/>
  <c r="D117" i="14"/>
  <c r="Q117" i="14"/>
  <c r="E120" i="14"/>
  <c r="A121" i="14"/>
  <c r="C127" i="14"/>
  <c r="P127" i="14"/>
  <c r="L128" i="14"/>
  <c r="D130" i="14"/>
  <c r="Q130" i="14"/>
  <c r="F133" i="14"/>
  <c r="O134" i="14"/>
  <c r="O137" i="14"/>
  <c r="G139" i="14"/>
  <c r="C140" i="14"/>
  <c r="P140" i="14"/>
  <c r="E143" i="14"/>
  <c r="A144" i="14"/>
  <c r="N144" i="14"/>
  <c r="O147" i="14"/>
  <c r="P150" i="14"/>
  <c r="D150" i="14"/>
  <c r="O150" i="14"/>
  <c r="L151" i="14"/>
  <c r="H152" i="14"/>
  <c r="D153" i="14"/>
  <c r="Q153" i="14"/>
  <c r="E156" i="14"/>
  <c r="A157" i="14"/>
  <c r="M158" i="14"/>
  <c r="C161" i="14"/>
  <c r="Q161" i="14"/>
  <c r="D166" i="14"/>
  <c r="A167" i="14"/>
  <c r="G170" i="14"/>
  <c r="D171" i="14"/>
  <c r="I174" i="14"/>
  <c r="F175" i="14"/>
  <c r="C176" i="14"/>
  <c r="Q176" i="14"/>
  <c r="M178" i="14"/>
  <c r="C181" i="14"/>
  <c r="A182" i="14"/>
  <c r="M183" i="14"/>
  <c r="E185" i="14"/>
  <c r="H186" i="14"/>
  <c r="P186" i="14"/>
  <c r="D186" i="14"/>
  <c r="Q186" i="14"/>
  <c r="F190" i="14"/>
  <c r="D191" i="14"/>
  <c r="F195" i="14"/>
  <c r="H199" i="14"/>
  <c r="E200" i="14"/>
  <c r="C201" i="14"/>
  <c r="A202" i="14"/>
  <c r="F205" i="14"/>
  <c r="C206" i="14"/>
  <c r="A207" i="14"/>
  <c r="G209" i="14"/>
  <c r="E210" i="14"/>
  <c r="O211" i="14"/>
  <c r="C211" i="14"/>
  <c r="K211" i="14"/>
  <c r="Q211" i="14"/>
  <c r="F215" i="14"/>
  <c r="M218" i="14"/>
  <c r="L220" i="14"/>
  <c r="F222" i="14"/>
  <c r="D223" i="14"/>
  <c r="J228" i="14"/>
  <c r="J229" i="14"/>
  <c r="H231" i="14"/>
  <c r="I232" i="14"/>
  <c r="J233" i="14"/>
  <c r="F235" i="14"/>
  <c r="I237" i="14"/>
  <c r="N237" i="14"/>
  <c r="A237" i="14"/>
  <c r="L237" i="14"/>
  <c r="J237" i="14"/>
  <c r="E237" i="14"/>
  <c r="P241" i="14"/>
  <c r="P242" i="14"/>
  <c r="J244" i="14"/>
  <c r="M244" i="14"/>
  <c r="F244" i="14"/>
  <c r="D244" i="14"/>
  <c r="N244" i="14"/>
  <c r="D245" i="14"/>
  <c r="F246" i="14"/>
  <c r="H247" i="14"/>
  <c r="C251" i="14"/>
  <c r="D252" i="14"/>
  <c r="G253" i="14"/>
  <c r="I254" i="14"/>
  <c r="N261" i="14"/>
  <c r="E267" i="14"/>
  <c r="N268" i="14"/>
  <c r="G271" i="14"/>
  <c r="J271" i="14"/>
  <c r="M271" i="14"/>
  <c r="L271" i="14"/>
  <c r="K271" i="14"/>
  <c r="I271" i="14"/>
  <c r="D271" i="14"/>
  <c r="D275" i="14"/>
  <c r="I277" i="14"/>
  <c r="D280" i="14"/>
  <c r="M282" i="14"/>
  <c r="K285" i="14"/>
  <c r="F288" i="14"/>
  <c r="K288" i="14"/>
  <c r="M288" i="14"/>
  <c r="L288" i="14"/>
  <c r="I288" i="14"/>
  <c r="H288" i="14"/>
  <c r="G288" i="14"/>
  <c r="E288" i="14"/>
  <c r="D288" i="14"/>
  <c r="P288" i="14"/>
  <c r="O26" i="14"/>
  <c r="Q13" i="14"/>
  <c r="E13" i="14"/>
  <c r="O13" i="14"/>
  <c r="C42" i="14"/>
  <c r="Q42" i="14"/>
  <c r="G97" i="14"/>
  <c r="H103" i="14"/>
  <c r="D104" i="14"/>
  <c r="Q104" i="14"/>
  <c r="E130" i="14"/>
  <c r="G133" i="14"/>
  <c r="H139" i="14"/>
  <c r="D140" i="14"/>
  <c r="Q140" i="14"/>
  <c r="F143" i="14"/>
  <c r="O144" i="14"/>
  <c r="I152" i="14"/>
  <c r="E153" i="14"/>
  <c r="F156" i="14"/>
  <c r="I157" i="14"/>
  <c r="Q157" i="14"/>
  <c r="E157" i="14"/>
  <c r="P157" i="14"/>
  <c r="D161" i="14"/>
  <c r="E166" i="14"/>
  <c r="G167" i="14"/>
  <c r="O167" i="14"/>
  <c r="C167" i="14"/>
  <c r="Q167" i="14"/>
  <c r="E171" i="14"/>
  <c r="J174" i="14"/>
  <c r="G175" i="14"/>
  <c r="D176" i="14"/>
  <c r="Q177" i="14"/>
  <c r="E177" i="14"/>
  <c r="M177" i="14"/>
  <c r="A177" i="14"/>
  <c r="P177" i="14"/>
  <c r="N178" i="14"/>
  <c r="D181" i="14"/>
  <c r="P182" i="14"/>
  <c r="D182" i="14"/>
  <c r="L182" i="14"/>
  <c r="Q182" i="14"/>
  <c r="N183" i="14"/>
  <c r="F185" i="14"/>
  <c r="E191" i="14"/>
  <c r="I199" i="14"/>
  <c r="G200" i="14"/>
  <c r="D201" i="14"/>
  <c r="L202" i="14"/>
  <c r="H202" i="14"/>
  <c r="P202" i="14"/>
  <c r="G205" i="14"/>
  <c r="E206" i="14"/>
  <c r="K207" i="14"/>
  <c r="G207" i="14"/>
  <c r="P207" i="14"/>
  <c r="H209" i="14"/>
  <c r="F210" i="14"/>
  <c r="H215" i="14"/>
  <c r="O218" i="14"/>
  <c r="G222" i="14"/>
  <c r="E223" i="14"/>
  <c r="L228" i="14"/>
  <c r="J231" i="14"/>
  <c r="K232" i="14"/>
  <c r="K233" i="14"/>
  <c r="H235" i="14"/>
  <c r="K239" i="14"/>
  <c r="F239" i="14"/>
  <c r="G239" i="14"/>
  <c r="D239" i="14"/>
  <c r="N239" i="14"/>
  <c r="Q242" i="14"/>
  <c r="F245" i="14"/>
  <c r="G246" i="14"/>
  <c r="I247" i="14"/>
  <c r="D251" i="14"/>
  <c r="E252" i="14"/>
  <c r="I253" i="14"/>
  <c r="J254" i="14"/>
  <c r="J267" i="14"/>
  <c r="O268" i="14"/>
  <c r="G275" i="14"/>
  <c r="J277" i="14"/>
  <c r="F280" i="14"/>
  <c r="O282" i="14"/>
  <c r="H290" i="14"/>
  <c r="P290" i="14"/>
  <c r="C290" i="14"/>
  <c r="G290" i="14"/>
  <c r="F290" i="14"/>
  <c r="K290" i="14"/>
  <c r="J290" i="14"/>
  <c r="I290" i="14"/>
  <c r="E290" i="14"/>
  <c r="D290" i="14"/>
  <c r="O290" i="14"/>
  <c r="Q293" i="14"/>
  <c r="E293" i="14"/>
  <c r="D293" i="14"/>
  <c r="M293" i="14"/>
  <c r="L293" i="14"/>
  <c r="I293" i="14"/>
  <c r="H293" i="14"/>
  <c r="G293" i="14"/>
  <c r="F293" i="14"/>
  <c r="C293" i="14"/>
  <c r="O293" i="14"/>
  <c r="G295" i="14"/>
  <c r="J295" i="14"/>
  <c r="H295" i="14"/>
  <c r="F295" i="14"/>
  <c r="K295" i="14"/>
  <c r="I295" i="14"/>
  <c r="E295" i="14"/>
  <c r="D295" i="14"/>
  <c r="C295" i="14"/>
  <c r="O295" i="14"/>
  <c r="H302" i="14"/>
  <c r="G302" i="14"/>
  <c r="N302" i="14"/>
  <c r="M302" i="14"/>
  <c r="O302" i="14"/>
  <c r="K302" i="14"/>
  <c r="J302" i="14"/>
  <c r="I302" i="14"/>
  <c r="F302" i="14"/>
  <c r="E302" i="14"/>
  <c r="D302" i="14"/>
  <c r="Q302" i="14"/>
  <c r="A302" i="14"/>
  <c r="Q49" i="14"/>
  <c r="E49" i="14"/>
  <c r="O49" i="14"/>
  <c r="O108" i="14"/>
  <c r="I116" i="14"/>
  <c r="E117" i="14"/>
  <c r="F120" i="14"/>
  <c r="Q121" i="14"/>
  <c r="E121" i="14"/>
  <c r="O121" i="14"/>
  <c r="D127" i="14"/>
  <c r="Q127" i="14"/>
  <c r="H2" i="14"/>
  <c r="D3" i="14"/>
  <c r="Q3" i="14"/>
  <c r="H5" i="14"/>
  <c r="A7" i="14"/>
  <c r="N7" i="14"/>
  <c r="O10" i="14"/>
  <c r="C13" i="14"/>
  <c r="P13" i="14"/>
  <c r="I15" i="14"/>
  <c r="I18" i="14"/>
  <c r="A20" i="14"/>
  <c r="N20" i="14"/>
  <c r="O23" i="14"/>
  <c r="C23" i="14"/>
  <c r="P23" i="14"/>
  <c r="L24" i="14"/>
  <c r="D26" i="14"/>
  <c r="Q26" i="14"/>
  <c r="D29" i="14"/>
  <c r="Q29" i="14"/>
  <c r="M33" i="14"/>
  <c r="A33" i="14"/>
  <c r="O33" i="14"/>
  <c r="C36" i="14"/>
  <c r="P36" i="14"/>
  <c r="L37" i="14"/>
  <c r="H38" i="14"/>
  <c r="D39" i="14"/>
  <c r="Q39" i="14"/>
  <c r="H41" i="14"/>
  <c r="E42" i="14"/>
  <c r="A43" i="14"/>
  <c r="N43" i="14"/>
  <c r="O46" i="14"/>
  <c r="C49" i="14"/>
  <c r="P49" i="14"/>
  <c r="I51" i="14"/>
  <c r="I54" i="14"/>
  <c r="A56" i="14"/>
  <c r="N56" i="14"/>
  <c r="O59" i="14"/>
  <c r="C59" i="14"/>
  <c r="P59" i="14"/>
  <c r="L60" i="14"/>
  <c r="D62" i="14"/>
  <c r="Q62" i="14"/>
  <c r="D65" i="14"/>
  <c r="Q65" i="14"/>
  <c r="M69" i="14"/>
  <c r="A69" i="14"/>
  <c r="O69" i="14"/>
  <c r="C72" i="14"/>
  <c r="P72" i="14"/>
  <c r="L73" i="14"/>
  <c r="H74" i="14"/>
  <c r="D75" i="14"/>
  <c r="Q75" i="14"/>
  <c r="H77" i="14"/>
  <c r="E78" i="14"/>
  <c r="A79" i="14"/>
  <c r="N79" i="14"/>
  <c r="O82" i="14"/>
  <c r="G84" i="14"/>
  <c r="C85" i="14"/>
  <c r="I87" i="14"/>
  <c r="I90" i="14"/>
  <c r="E91" i="14"/>
  <c r="A92" i="14"/>
  <c r="N92" i="14"/>
  <c r="O95" i="14"/>
  <c r="C95" i="14"/>
  <c r="P95" i="14"/>
  <c r="L96" i="14"/>
  <c r="H97" i="14"/>
  <c r="D98" i="14"/>
  <c r="Q98" i="14"/>
  <c r="D101" i="14"/>
  <c r="Q101" i="14"/>
  <c r="I103" i="14"/>
  <c r="E104" i="14"/>
  <c r="M105" i="14"/>
  <c r="A105" i="14"/>
  <c r="O105" i="14"/>
  <c r="C108" i="14"/>
  <c r="P108" i="14"/>
  <c r="L109" i="14"/>
  <c r="H110" i="14"/>
  <c r="D111" i="14"/>
  <c r="Q111" i="14"/>
  <c r="H113" i="14"/>
  <c r="E114" i="14"/>
  <c r="A115" i="14"/>
  <c r="N115" i="14"/>
  <c r="J116" i="14"/>
  <c r="F117" i="14"/>
  <c r="O118" i="14"/>
  <c r="G120" i="14"/>
  <c r="C121" i="14"/>
  <c r="P121" i="14"/>
  <c r="I123" i="14"/>
  <c r="I126" i="14"/>
  <c r="E127" i="14"/>
  <c r="A128" i="14"/>
  <c r="N128" i="14"/>
  <c r="F130" i="14"/>
  <c r="O131" i="14"/>
  <c r="C131" i="14"/>
  <c r="P131" i="14"/>
  <c r="L132" i="14"/>
  <c r="H133" i="14"/>
  <c r="D134" i="14"/>
  <c r="Q134" i="14"/>
  <c r="D137" i="14"/>
  <c r="Q137" i="14"/>
  <c r="I139" i="14"/>
  <c r="E140" i="14"/>
  <c r="M141" i="14"/>
  <c r="A141" i="14"/>
  <c r="O141" i="14"/>
  <c r="G143" i="14"/>
  <c r="C144" i="14"/>
  <c r="P144" i="14"/>
  <c r="L145" i="14"/>
  <c r="H146" i="14"/>
  <c r="D147" i="14"/>
  <c r="Q147" i="14"/>
  <c r="H149" i="14"/>
  <c r="E150" i="14"/>
  <c r="A151" i="14"/>
  <c r="N151" i="14"/>
  <c r="J152" i="14"/>
  <c r="F153" i="14"/>
  <c r="O154" i="14"/>
  <c r="G156" i="14"/>
  <c r="C157" i="14"/>
  <c r="A158" i="14"/>
  <c r="M159" i="14"/>
  <c r="E161" i="14"/>
  <c r="H162" i="14"/>
  <c r="P162" i="14"/>
  <c r="D162" i="14"/>
  <c r="Q162" i="14"/>
  <c r="L164" i="14"/>
  <c r="I165" i="14"/>
  <c r="F166" i="14"/>
  <c r="D167" i="14"/>
  <c r="L169" i="14"/>
  <c r="I170" i="14"/>
  <c r="F171" i="14"/>
  <c r="K174" i="14"/>
  <c r="H175" i="14"/>
  <c r="E176" i="14"/>
  <c r="C177" i="14"/>
  <c r="A178" i="14"/>
  <c r="L179" i="14"/>
  <c r="F181" i="14"/>
  <c r="C182" i="14"/>
  <c r="A183" i="14"/>
  <c r="G185" i="14"/>
  <c r="E186" i="14"/>
  <c r="O187" i="14"/>
  <c r="C187" i="14"/>
  <c r="K187" i="14"/>
  <c r="Q187" i="14"/>
  <c r="K189" i="14"/>
  <c r="I190" i="14"/>
  <c r="F191" i="14"/>
  <c r="K194" i="14"/>
  <c r="I195" i="14"/>
  <c r="M197" i="14"/>
  <c r="A197" i="14"/>
  <c r="I197" i="14"/>
  <c r="P197" i="14"/>
  <c r="M198" i="14"/>
  <c r="J199" i="14"/>
  <c r="H200" i="14"/>
  <c r="F201" i="14"/>
  <c r="C202" i="14"/>
  <c r="Q202" i="14"/>
  <c r="H205" i="14"/>
  <c r="F206" i="14"/>
  <c r="C207" i="14"/>
  <c r="Q207" i="14"/>
  <c r="J209" i="14"/>
  <c r="G210" i="14"/>
  <c r="E211" i="14"/>
  <c r="J212" i="14"/>
  <c r="F212" i="14"/>
  <c r="P212" i="14"/>
  <c r="K214" i="14"/>
  <c r="I215" i="14"/>
  <c r="M217" i="14"/>
  <c r="I217" i="14"/>
  <c r="E217" i="14"/>
  <c r="Q217" i="14"/>
  <c r="N220" i="14"/>
  <c r="H222" i="14"/>
  <c r="F223" i="14"/>
  <c r="M228" i="14"/>
  <c r="L229" i="14"/>
  <c r="K231" i="14"/>
  <c r="M232" i="14"/>
  <c r="L233" i="14"/>
  <c r="I235" i="14"/>
  <c r="D237" i="14"/>
  <c r="C239" i="14"/>
  <c r="O243" i="14"/>
  <c r="C243" i="14"/>
  <c r="Q243" i="14"/>
  <c r="D243" i="14"/>
  <c r="I243" i="14"/>
  <c r="G243" i="14"/>
  <c r="P243" i="14"/>
  <c r="A243" i="14"/>
  <c r="E244" i="14"/>
  <c r="G245" i="14"/>
  <c r="I246" i="14"/>
  <c r="K247" i="14"/>
  <c r="E251" i="14"/>
  <c r="H252" i="14"/>
  <c r="J253" i="14"/>
  <c r="K254" i="14"/>
  <c r="P256" i="14"/>
  <c r="H266" i="14"/>
  <c r="P266" i="14"/>
  <c r="C266" i="14"/>
  <c r="L266" i="14"/>
  <c r="K266" i="14"/>
  <c r="J266" i="14"/>
  <c r="I266" i="14"/>
  <c r="D266" i="14"/>
  <c r="K267" i="14"/>
  <c r="P268" i="14"/>
  <c r="H275" i="14"/>
  <c r="L277" i="14"/>
  <c r="G280" i="14"/>
  <c r="L290" i="14"/>
  <c r="J293" i="14"/>
  <c r="L295" i="14"/>
  <c r="C302" i="14"/>
  <c r="Q305" i="14"/>
  <c r="E305" i="14"/>
  <c r="I305" i="14"/>
  <c r="F305" i="14"/>
  <c r="D305" i="14"/>
  <c r="N305" i="14"/>
  <c r="L305" i="14"/>
  <c r="K305" i="14"/>
  <c r="J305" i="14"/>
  <c r="H305" i="14"/>
  <c r="G305" i="14"/>
  <c r="C305" i="14"/>
  <c r="P305" i="14"/>
  <c r="O127" i="14"/>
  <c r="P6" i="14"/>
  <c r="D6" i="14"/>
  <c r="O6" i="14"/>
  <c r="C26" i="14"/>
  <c r="P26" i="14"/>
  <c r="Q85" i="14"/>
  <c r="E85" i="14"/>
  <c r="D91" i="14"/>
  <c r="Q91" i="14"/>
  <c r="E26" i="14"/>
  <c r="E29" i="14"/>
  <c r="I38" i="14"/>
  <c r="E39" i="14"/>
  <c r="D49" i="14"/>
  <c r="O79" i="14"/>
  <c r="H84" i="14"/>
  <c r="D85" i="14"/>
  <c r="F91" i="14"/>
  <c r="O92" i="14"/>
  <c r="I97" i="14"/>
  <c r="J103" i="14"/>
  <c r="G104" i="14"/>
  <c r="G130" i="14"/>
  <c r="J139" i="14"/>
  <c r="G140" i="14"/>
  <c r="H143" i="14"/>
  <c r="D144" i="14"/>
  <c r="Q144" i="14"/>
  <c r="O151" i="14"/>
  <c r="K152" i="14"/>
  <c r="G153" i="14"/>
  <c r="F161" i="14"/>
  <c r="G166" i="14"/>
  <c r="H171" i="14"/>
  <c r="L174" i="14"/>
  <c r="I175" i="14"/>
  <c r="G176" i="14"/>
  <c r="L178" i="14"/>
  <c r="H178" i="14"/>
  <c r="P178" i="14"/>
  <c r="G181" i="14"/>
  <c r="K183" i="14"/>
  <c r="G183" i="14"/>
  <c r="P183" i="14"/>
  <c r="H191" i="14"/>
  <c r="L199" i="14"/>
  <c r="G201" i="14"/>
  <c r="G206" i="14"/>
  <c r="K209" i="14"/>
  <c r="I210" i="14"/>
  <c r="J215" i="14"/>
  <c r="H218" i="14"/>
  <c r="E218" i="14"/>
  <c r="N218" i="14"/>
  <c r="A218" i="14"/>
  <c r="Q218" i="14"/>
  <c r="I222" i="14"/>
  <c r="I223" i="14"/>
  <c r="N228" i="14"/>
  <c r="M231" i="14"/>
  <c r="N232" i="14"/>
  <c r="K235" i="14"/>
  <c r="M241" i="14"/>
  <c r="A241" i="14"/>
  <c r="K241" i="14"/>
  <c r="O241" i="14"/>
  <c r="L241" i="14"/>
  <c r="G241" i="14"/>
  <c r="H242" i="14"/>
  <c r="G242" i="14"/>
  <c r="L242" i="14"/>
  <c r="J242" i="14"/>
  <c r="D242" i="14"/>
  <c r="H245" i="14"/>
  <c r="G251" i="14"/>
  <c r="J252" i="14"/>
  <c r="P286" i="14"/>
  <c r="D286" i="14"/>
  <c r="F286" i="14"/>
  <c r="E286" i="14"/>
  <c r="C286" i="14"/>
  <c r="O286" i="14"/>
  <c r="N286" i="14"/>
  <c r="M286" i="14"/>
  <c r="L286" i="14"/>
  <c r="K286" i="14"/>
  <c r="G286" i="14"/>
  <c r="O91" i="14"/>
  <c r="O36" i="14"/>
  <c r="F6" i="14"/>
  <c r="J15" i="14"/>
  <c r="E62" i="14"/>
  <c r="D72" i="14"/>
  <c r="Q72" i="14"/>
  <c r="E75" i="14"/>
  <c r="F78" i="14"/>
  <c r="D108" i="14"/>
  <c r="Q108" i="14"/>
  <c r="O115" i="14"/>
  <c r="K116" i="14"/>
  <c r="G117" i="14"/>
  <c r="H120" i="14"/>
  <c r="D121" i="14"/>
  <c r="F127" i="14"/>
  <c r="O128" i="14"/>
  <c r="I133" i="14"/>
  <c r="H156" i="14"/>
  <c r="D157" i="14"/>
  <c r="P158" i="14"/>
  <c r="D158" i="14"/>
  <c r="L158" i="14"/>
  <c r="Q158" i="14"/>
  <c r="H185" i="14"/>
  <c r="J2" i="14"/>
  <c r="F3" i="14"/>
  <c r="K5" i="14"/>
  <c r="G6" i="14"/>
  <c r="C7" i="14"/>
  <c r="P7" i="14"/>
  <c r="D10" i="14"/>
  <c r="Q10" i="14"/>
  <c r="F13" i="14"/>
  <c r="O14" i="14"/>
  <c r="K15" i="14"/>
  <c r="O17" i="14"/>
  <c r="K18" i="14"/>
  <c r="C20" i="14"/>
  <c r="P20" i="14"/>
  <c r="E23" i="14"/>
  <c r="A24" i="14"/>
  <c r="N24" i="14"/>
  <c r="F26" i="14"/>
  <c r="O27" i="14"/>
  <c r="F29" i="14"/>
  <c r="P30" i="14"/>
  <c r="D30" i="14"/>
  <c r="O30" i="14"/>
  <c r="D33" i="14"/>
  <c r="Q33" i="14"/>
  <c r="M34" i="14"/>
  <c r="E36" i="14"/>
  <c r="A37" i="14"/>
  <c r="J38" i="14"/>
  <c r="F39" i="14"/>
  <c r="K41" i="14"/>
  <c r="C43" i="14"/>
  <c r="P43" i="14"/>
  <c r="D46" i="14"/>
  <c r="Q46" i="14"/>
  <c r="F49" i="14"/>
  <c r="O50" i="14"/>
  <c r="K51" i="14"/>
  <c r="O53" i="14"/>
  <c r="K54" i="14"/>
  <c r="C56" i="14"/>
  <c r="P56" i="14"/>
  <c r="E59" i="14"/>
  <c r="A60" i="14"/>
  <c r="N60" i="14"/>
  <c r="F62" i="14"/>
  <c r="O63" i="14"/>
  <c r="F65" i="14"/>
  <c r="P66" i="14"/>
  <c r="D66" i="14"/>
  <c r="O66" i="14"/>
  <c r="D69" i="14"/>
  <c r="Q69" i="14"/>
  <c r="M70" i="14"/>
  <c r="E72" i="14"/>
  <c r="A73" i="14"/>
  <c r="J74" i="14"/>
  <c r="F75" i="14"/>
  <c r="K77" i="14"/>
  <c r="G78" i="14"/>
  <c r="C79" i="14"/>
  <c r="P79" i="14"/>
  <c r="D82" i="14"/>
  <c r="Q82" i="14"/>
  <c r="I84" i="14"/>
  <c r="F85" i="14"/>
  <c r="O86" i="14"/>
  <c r="K87" i="14"/>
  <c r="O89" i="14"/>
  <c r="K90" i="14"/>
  <c r="G91" i="14"/>
  <c r="C92" i="14"/>
  <c r="P92" i="14"/>
  <c r="E95" i="14"/>
  <c r="A96" i="14"/>
  <c r="N96" i="14"/>
  <c r="J97" i="14"/>
  <c r="F98" i="14"/>
  <c r="O99" i="14"/>
  <c r="F101" i="14"/>
  <c r="P102" i="14"/>
  <c r="D102" i="14"/>
  <c r="O102" i="14"/>
  <c r="L103" i="14"/>
  <c r="H104" i="14"/>
  <c r="D105" i="14"/>
  <c r="Q105" i="14"/>
  <c r="M106" i="14"/>
  <c r="E108" i="14"/>
  <c r="A109" i="14"/>
  <c r="J110" i="14"/>
  <c r="F111" i="14"/>
  <c r="K113" i="14"/>
  <c r="G114" i="14"/>
  <c r="C115" i="14"/>
  <c r="P115" i="14"/>
  <c r="L116" i="14"/>
  <c r="H117" i="14"/>
  <c r="D118" i="14"/>
  <c r="Q118" i="14"/>
  <c r="I120" i="14"/>
  <c r="F121" i="14"/>
  <c r="O122" i="14"/>
  <c r="K123" i="14"/>
  <c r="O125" i="14"/>
  <c r="K126" i="14"/>
  <c r="G127" i="14"/>
  <c r="C128" i="14"/>
  <c r="P128" i="14"/>
  <c r="I130" i="14"/>
  <c r="E131" i="14"/>
  <c r="A132" i="14"/>
  <c r="N132" i="14"/>
  <c r="J133" i="14"/>
  <c r="F134" i="14"/>
  <c r="O135" i="14"/>
  <c r="F137" i="14"/>
  <c r="P138" i="14"/>
  <c r="D138" i="14"/>
  <c r="O138" i="14"/>
  <c r="L139" i="14"/>
  <c r="H140" i="14"/>
  <c r="D141" i="14"/>
  <c r="Q141" i="14"/>
  <c r="M142" i="14"/>
  <c r="I143" i="14"/>
  <c r="E144" i="14"/>
  <c r="A145" i="14"/>
  <c r="J146" i="14"/>
  <c r="F147" i="14"/>
  <c r="K149" i="14"/>
  <c r="G150" i="14"/>
  <c r="C151" i="14"/>
  <c r="P151" i="14"/>
  <c r="L152" i="14"/>
  <c r="H153" i="14"/>
  <c r="D154" i="14"/>
  <c r="Q154" i="14"/>
  <c r="I156" i="14"/>
  <c r="F157" i="14"/>
  <c r="C158" i="14"/>
  <c r="A159" i="14"/>
  <c r="G161" i="14"/>
  <c r="E162" i="14"/>
  <c r="O163" i="14"/>
  <c r="C163" i="14"/>
  <c r="K163" i="14"/>
  <c r="Q163" i="14"/>
  <c r="K165" i="14"/>
  <c r="I166" i="14"/>
  <c r="F167" i="14"/>
  <c r="K170" i="14"/>
  <c r="I171" i="14"/>
  <c r="M173" i="14"/>
  <c r="A173" i="14"/>
  <c r="I173" i="14"/>
  <c r="P173" i="14"/>
  <c r="M174" i="14"/>
  <c r="J175" i="14"/>
  <c r="H176" i="14"/>
  <c r="F177" i="14"/>
  <c r="C178" i="14"/>
  <c r="Q178" i="14"/>
  <c r="H181" i="14"/>
  <c r="F182" i="14"/>
  <c r="C183" i="14"/>
  <c r="Q183" i="14"/>
  <c r="J185" i="14"/>
  <c r="G186" i="14"/>
  <c r="E187" i="14"/>
  <c r="J188" i="14"/>
  <c r="F188" i="14"/>
  <c r="P188" i="14"/>
  <c r="K190" i="14"/>
  <c r="I191" i="14"/>
  <c r="I193" i="14"/>
  <c r="Q193" i="14"/>
  <c r="E193" i="14"/>
  <c r="P193" i="14"/>
  <c r="L195" i="14"/>
  <c r="D197" i="14"/>
  <c r="A198" i="14"/>
  <c r="M199" i="14"/>
  <c r="K200" i="14"/>
  <c r="H201" i="14"/>
  <c r="E202" i="14"/>
  <c r="G203" i="14"/>
  <c r="O203" i="14"/>
  <c r="C203" i="14"/>
  <c r="Q203" i="14"/>
  <c r="K205" i="14"/>
  <c r="H206" i="14"/>
  <c r="E207" i="14"/>
  <c r="L209" i="14"/>
  <c r="J210" i="14"/>
  <c r="G211" i="14"/>
  <c r="D212" i="14"/>
  <c r="Q213" i="14"/>
  <c r="E213" i="14"/>
  <c r="M213" i="14"/>
  <c r="A213" i="14"/>
  <c r="P213" i="14"/>
  <c r="K215" i="14"/>
  <c r="D217" i="14"/>
  <c r="C218" i="14"/>
  <c r="O219" i="14"/>
  <c r="C219" i="14"/>
  <c r="N219" i="14"/>
  <c r="A219" i="14"/>
  <c r="J219" i="14"/>
  <c r="A220" i="14"/>
  <c r="J222" i="14"/>
  <c r="J223" i="14"/>
  <c r="I225" i="14"/>
  <c r="J225" i="14"/>
  <c r="Q225" i="14"/>
  <c r="C225" i="14"/>
  <c r="M225" i="14"/>
  <c r="P226" i="14"/>
  <c r="D226" i="14"/>
  <c r="F226" i="14"/>
  <c r="N226" i="14"/>
  <c r="J226" i="14"/>
  <c r="O228" i="14"/>
  <c r="P231" i="14"/>
  <c r="O232" i="14"/>
  <c r="N233" i="14"/>
  <c r="L235" i="14"/>
  <c r="G237" i="14"/>
  <c r="H239" i="14"/>
  <c r="C241" i="14"/>
  <c r="C242" i="14"/>
  <c r="F243" i="14"/>
  <c r="H244" i="14"/>
  <c r="J245" i="14"/>
  <c r="K246" i="14"/>
  <c r="O247" i="14"/>
  <c r="H251" i="14"/>
  <c r="L252" i="14"/>
  <c r="L253" i="14"/>
  <c r="O254" i="14"/>
  <c r="Q257" i="14"/>
  <c r="E257" i="14"/>
  <c r="M257" i="14"/>
  <c r="K257" i="14"/>
  <c r="J257" i="14"/>
  <c r="I257" i="14"/>
  <c r="D257" i="14"/>
  <c r="G259" i="14"/>
  <c r="E259" i="14"/>
  <c r="F259" i="14"/>
  <c r="D259" i="14"/>
  <c r="Q259" i="14"/>
  <c r="C259" i="14"/>
  <c r="M259" i="14"/>
  <c r="P262" i="14"/>
  <c r="D262" i="14"/>
  <c r="F262" i="14"/>
  <c r="I262" i="14"/>
  <c r="H262" i="14"/>
  <c r="G262" i="14"/>
  <c r="O262" i="14"/>
  <c r="A262" i="14"/>
  <c r="M265" i="14"/>
  <c r="A265" i="14"/>
  <c r="G265" i="14"/>
  <c r="O265" i="14"/>
  <c r="N265" i="14"/>
  <c r="L265" i="14"/>
  <c r="K265" i="14"/>
  <c r="F265" i="14"/>
  <c r="F266" i="14"/>
  <c r="N267" i="14"/>
  <c r="H271" i="14"/>
  <c r="O275" i="14"/>
  <c r="P277" i="14"/>
  <c r="P280" i="14"/>
  <c r="H286" i="14"/>
  <c r="O288" i="14"/>
  <c r="N290" i="14"/>
  <c r="N293" i="14"/>
  <c r="N295" i="14"/>
  <c r="P302" i="14"/>
  <c r="O305" i="14"/>
  <c r="O104" i="14"/>
  <c r="C117" i="14"/>
  <c r="P117" i="14"/>
  <c r="O3" i="14"/>
  <c r="O29" i="14"/>
  <c r="P42" i="14"/>
  <c r="D42" i="14"/>
  <c r="G2" i="14"/>
  <c r="C3" i="14"/>
  <c r="P3" i="14"/>
  <c r="G5" i="14"/>
  <c r="C6" i="14"/>
  <c r="C39" i="14"/>
  <c r="P39" i="14"/>
  <c r="O72" i="14"/>
  <c r="F84" i="14"/>
  <c r="O85" i="14"/>
  <c r="I2" i="14"/>
  <c r="E3" i="14"/>
  <c r="J5" i="14"/>
  <c r="J18" i="14"/>
  <c r="O20" i="14"/>
  <c r="D36" i="14"/>
  <c r="Q36" i="14"/>
  <c r="L5" i="14"/>
  <c r="H6" i="14"/>
  <c r="D7" i="14"/>
  <c r="Q7" i="14"/>
  <c r="G13" i="14"/>
  <c r="F36" i="14"/>
  <c r="Q37" i="14"/>
  <c r="E37" i="14"/>
  <c r="O37" i="14"/>
  <c r="K38" i="14"/>
  <c r="H39" i="14"/>
  <c r="G49" i="14"/>
  <c r="O60" i="14"/>
  <c r="G62" i="14"/>
  <c r="G65" i="14"/>
  <c r="L77" i="14"/>
  <c r="H78" i="14"/>
  <c r="D79" i="14"/>
  <c r="Q79" i="14"/>
  <c r="L87" i="14"/>
  <c r="L90" i="14"/>
  <c r="O96" i="14"/>
  <c r="K97" i="14"/>
  <c r="G98" i="14"/>
  <c r="G101" i="14"/>
  <c r="M103" i="14"/>
  <c r="I104" i="14"/>
  <c r="F108" i="14"/>
  <c r="Q109" i="14"/>
  <c r="E109" i="14"/>
  <c r="O109" i="14"/>
  <c r="K110" i="14"/>
  <c r="H111" i="14"/>
  <c r="L113" i="14"/>
  <c r="H114" i="14"/>
  <c r="D115" i="14"/>
  <c r="Q115" i="14"/>
  <c r="M116" i="14"/>
  <c r="I117" i="14"/>
  <c r="K120" i="14"/>
  <c r="G121" i="14"/>
  <c r="L123" i="14"/>
  <c r="L126" i="14"/>
  <c r="H127" i="14"/>
  <c r="D128" i="14"/>
  <c r="Q128" i="14"/>
  <c r="J130" i="14"/>
  <c r="O132" i="14"/>
  <c r="K133" i="14"/>
  <c r="G134" i="14"/>
  <c r="G137" i="14"/>
  <c r="M139" i="14"/>
  <c r="I140" i="14"/>
  <c r="J143" i="14"/>
  <c r="F144" i="14"/>
  <c r="Q145" i="14"/>
  <c r="E145" i="14"/>
  <c r="O145" i="14"/>
  <c r="K146" i="14"/>
  <c r="H147" i="14"/>
  <c r="L149" i="14"/>
  <c r="H150" i="14"/>
  <c r="D151" i="14"/>
  <c r="Q151" i="14"/>
  <c r="M152" i="14"/>
  <c r="I153" i="14"/>
  <c r="K156" i="14"/>
  <c r="G157" i="14"/>
  <c r="E158" i="14"/>
  <c r="K159" i="14"/>
  <c r="G159" i="14"/>
  <c r="P159" i="14"/>
  <c r="H161" i="14"/>
  <c r="L165" i="14"/>
  <c r="J166" i="14"/>
  <c r="H167" i="14"/>
  <c r="M170" i="14"/>
  <c r="J171" i="14"/>
  <c r="N174" i="14"/>
  <c r="L175" i="14"/>
  <c r="I176" i="14"/>
  <c r="G177" i="14"/>
  <c r="D178" i="14"/>
  <c r="J181" i="14"/>
  <c r="G182" i="14"/>
  <c r="D183" i="14"/>
  <c r="K185" i="14"/>
  <c r="I186" i="14"/>
  <c r="M190" i="14"/>
  <c r="J191" i="14"/>
  <c r="M195" i="14"/>
  <c r="H198" i="14"/>
  <c r="P198" i="14"/>
  <c r="D198" i="14"/>
  <c r="Q198" i="14"/>
  <c r="N199" i="14"/>
  <c r="L200" i="14"/>
  <c r="I201" i="14"/>
  <c r="F202" i="14"/>
  <c r="L205" i="14"/>
  <c r="I206" i="14"/>
  <c r="F207" i="14"/>
  <c r="N209" i="14"/>
  <c r="K210" i="14"/>
  <c r="H211" i="14"/>
  <c r="L215" i="14"/>
  <c r="D218" i="14"/>
  <c r="J220" i="14"/>
  <c r="K220" i="14"/>
  <c r="F220" i="14"/>
  <c r="Q220" i="14"/>
  <c r="M222" i="14"/>
  <c r="K223" i="14"/>
  <c r="P228" i="14"/>
  <c r="Q231" i="14"/>
  <c r="P232" i="14"/>
  <c r="O233" i="14"/>
  <c r="N235" i="14"/>
  <c r="H237" i="14"/>
  <c r="I239" i="14"/>
  <c r="D241" i="14"/>
  <c r="E242" i="14"/>
  <c r="I244" i="14"/>
  <c r="L245" i="14"/>
  <c r="N246" i="14"/>
  <c r="P247" i="14"/>
  <c r="I251" i="14"/>
  <c r="M252" i="14"/>
  <c r="N253" i="14"/>
  <c r="P275" i="14"/>
  <c r="I286" i="14"/>
  <c r="Q290" i="14"/>
  <c r="P293" i="14"/>
  <c r="P295" i="14"/>
  <c r="O42" i="14"/>
  <c r="Q6" i="14"/>
  <c r="C29" i="14"/>
  <c r="P29" i="14"/>
  <c r="O7" i="14"/>
  <c r="D13" i="14"/>
  <c r="J41" i="14"/>
  <c r="F42" i="14"/>
  <c r="O43" i="14"/>
  <c r="O56" i="14"/>
  <c r="E65" i="14"/>
  <c r="K2" i="14"/>
  <c r="H3" i="14"/>
  <c r="L15" i="14"/>
  <c r="L18" i="14"/>
  <c r="D20" i="14"/>
  <c r="Q20" i="14"/>
  <c r="O24" i="14"/>
  <c r="G26" i="14"/>
  <c r="G29" i="14"/>
  <c r="L41" i="14"/>
  <c r="H42" i="14"/>
  <c r="D43" i="14"/>
  <c r="Q43" i="14"/>
  <c r="L51" i="14"/>
  <c r="L54" i="14"/>
  <c r="D56" i="14"/>
  <c r="Q56" i="14"/>
  <c r="F72" i="14"/>
  <c r="Q73" i="14"/>
  <c r="E73" i="14"/>
  <c r="O73" i="14"/>
  <c r="K74" i="14"/>
  <c r="H75" i="14"/>
  <c r="K84" i="14"/>
  <c r="G85" i="14"/>
  <c r="H91" i="14"/>
  <c r="D92" i="14"/>
  <c r="Q92" i="14"/>
  <c r="M2" i="14"/>
  <c r="I3" i="14"/>
  <c r="M5" i="14"/>
  <c r="I6" i="14"/>
  <c r="E7" i="14"/>
  <c r="F10" i="14"/>
  <c r="O11" i="14"/>
  <c r="C11" i="14"/>
  <c r="P11" i="14"/>
  <c r="H13" i="14"/>
  <c r="M15" i="14"/>
  <c r="E20" i="14"/>
  <c r="M21" i="14"/>
  <c r="A21" i="14"/>
  <c r="O21" i="14"/>
  <c r="G23" i="14"/>
  <c r="C24" i="14"/>
  <c r="P24" i="14"/>
  <c r="H26" i="14"/>
  <c r="H29" i="14"/>
  <c r="F33" i="14"/>
  <c r="O34" i="14"/>
  <c r="G36" i="14"/>
  <c r="C37" i="14"/>
  <c r="P37" i="14"/>
  <c r="M38" i="14"/>
  <c r="I39" i="14"/>
  <c r="M41" i="14"/>
  <c r="I42" i="14"/>
  <c r="E43" i="14"/>
  <c r="F46" i="14"/>
  <c r="O47" i="14"/>
  <c r="C47" i="14"/>
  <c r="P47" i="14"/>
  <c r="H49" i="14"/>
  <c r="M51" i="14"/>
  <c r="E56" i="14"/>
  <c r="M57" i="14"/>
  <c r="A57" i="14"/>
  <c r="O57" i="14"/>
  <c r="G59" i="14"/>
  <c r="C60" i="14"/>
  <c r="P60" i="14"/>
  <c r="H62" i="14"/>
  <c r="H65" i="14"/>
  <c r="F69" i="14"/>
  <c r="O70" i="14"/>
  <c r="G72" i="14"/>
  <c r="C73" i="14"/>
  <c r="P73" i="14"/>
  <c r="M74" i="14"/>
  <c r="I75" i="14"/>
  <c r="M77" i="14"/>
  <c r="I78" i="14"/>
  <c r="E79" i="14"/>
  <c r="F82" i="14"/>
  <c r="O83" i="14"/>
  <c r="C83" i="14"/>
  <c r="P83" i="14"/>
  <c r="L84" i="14"/>
  <c r="H85" i="14"/>
  <c r="M87" i="14"/>
  <c r="I91" i="14"/>
  <c r="E92" i="14"/>
  <c r="M93" i="14"/>
  <c r="A93" i="14"/>
  <c r="O93" i="14"/>
  <c r="G95" i="14"/>
  <c r="C96" i="14"/>
  <c r="P96" i="14"/>
  <c r="L97" i="14"/>
  <c r="H98" i="14"/>
  <c r="H101" i="14"/>
  <c r="A103" i="14"/>
  <c r="N103" i="14"/>
  <c r="J104" i="14"/>
  <c r="F105" i="14"/>
  <c r="O106" i="14"/>
  <c r="G108" i="14"/>
  <c r="C109" i="14"/>
  <c r="P109" i="14"/>
  <c r="M110" i="14"/>
  <c r="I111" i="14"/>
  <c r="M113" i="14"/>
  <c r="I114" i="14"/>
  <c r="E115" i="14"/>
  <c r="A116" i="14"/>
  <c r="N116" i="14"/>
  <c r="J117" i="14"/>
  <c r="F118" i="14"/>
  <c r="O119" i="14"/>
  <c r="C119" i="14"/>
  <c r="P119" i="14"/>
  <c r="L120" i="14"/>
  <c r="H121" i="14"/>
  <c r="M123" i="14"/>
  <c r="I127" i="14"/>
  <c r="E128" i="14"/>
  <c r="M129" i="14"/>
  <c r="A129" i="14"/>
  <c r="O129" i="14"/>
  <c r="K130" i="14"/>
  <c r="G131" i="14"/>
  <c r="C132" i="14"/>
  <c r="P132" i="14"/>
  <c r="L133" i="14"/>
  <c r="H134" i="14"/>
  <c r="H137" i="14"/>
  <c r="A139" i="14"/>
  <c r="N139" i="14"/>
  <c r="J140" i="14"/>
  <c r="F141" i="14"/>
  <c r="O142" i="14"/>
  <c r="K143" i="14"/>
  <c r="G144" i="14"/>
  <c r="C145" i="14"/>
  <c r="P145" i="14"/>
  <c r="M146" i="14"/>
  <c r="I147" i="14"/>
  <c r="M149" i="14"/>
  <c r="I150" i="14"/>
  <c r="E151" i="14"/>
  <c r="A152" i="14"/>
  <c r="N152" i="14"/>
  <c r="J153" i="14"/>
  <c r="F154" i="14"/>
  <c r="O155" i="14"/>
  <c r="C155" i="14"/>
  <c r="P155" i="14"/>
  <c r="L156" i="14"/>
  <c r="H157" i="14"/>
  <c r="F158" i="14"/>
  <c r="C159" i="14"/>
  <c r="Q159" i="14"/>
  <c r="J161" i="14"/>
  <c r="G162" i="14"/>
  <c r="J164" i="14"/>
  <c r="F164" i="14"/>
  <c r="P164" i="14"/>
  <c r="K166" i="14"/>
  <c r="I167" i="14"/>
  <c r="I169" i="14"/>
  <c r="Q169" i="14"/>
  <c r="E169" i="14"/>
  <c r="P169" i="14"/>
  <c r="L171" i="14"/>
  <c r="A174" i="14"/>
  <c r="M175" i="14"/>
  <c r="K176" i="14"/>
  <c r="H177" i="14"/>
  <c r="E178" i="14"/>
  <c r="G179" i="14"/>
  <c r="O179" i="14"/>
  <c r="C179" i="14"/>
  <c r="Q179" i="14"/>
  <c r="K181" i="14"/>
  <c r="H182" i="14"/>
  <c r="E183" i="14"/>
  <c r="L185" i="14"/>
  <c r="J186" i="14"/>
  <c r="Q189" i="14"/>
  <c r="E189" i="14"/>
  <c r="M189" i="14"/>
  <c r="A189" i="14"/>
  <c r="P189" i="14"/>
  <c r="K191" i="14"/>
  <c r="P194" i="14"/>
  <c r="D194" i="14"/>
  <c r="L194" i="14"/>
  <c r="Q194" i="14"/>
  <c r="C198" i="14"/>
  <c r="A199" i="14"/>
  <c r="M200" i="14"/>
  <c r="J201" i="14"/>
  <c r="G202" i="14"/>
  <c r="M205" i="14"/>
  <c r="J206" i="14"/>
  <c r="H207" i="14"/>
  <c r="L210" i="14"/>
  <c r="I211" i="14"/>
  <c r="L214" i="14"/>
  <c r="H214" i="14"/>
  <c r="P214" i="14"/>
  <c r="M215" i="14"/>
  <c r="F218" i="14"/>
  <c r="C220" i="14"/>
  <c r="N222" i="14"/>
  <c r="M223" i="14"/>
  <c r="M229" i="14"/>
  <c r="A229" i="14"/>
  <c r="G229" i="14"/>
  <c r="E229" i="14"/>
  <c r="O229" i="14"/>
  <c r="A232" i="14"/>
  <c r="O235" i="14"/>
  <c r="K237" i="14"/>
  <c r="J239" i="14"/>
  <c r="E241" i="14"/>
  <c r="F242" i="14"/>
  <c r="K244" i="14"/>
  <c r="M245" i="14"/>
  <c r="M251" i="14"/>
  <c r="N252" i="14"/>
  <c r="J256" i="14"/>
  <c r="Q256" i="14"/>
  <c r="D256" i="14"/>
  <c r="N256" i="14"/>
  <c r="M256" i="14"/>
  <c r="L256" i="14"/>
  <c r="G256" i="14"/>
  <c r="I261" i="14"/>
  <c r="J261" i="14"/>
  <c r="L261" i="14"/>
  <c r="K261" i="14"/>
  <c r="H261" i="14"/>
  <c r="D261" i="14"/>
  <c r="Q275" i="14"/>
  <c r="J286" i="14"/>
  <c r="M289" i="14"/>
  <c r="A289" i="14"/>
  <c r="G289" i="14"/>
  <c r="J289" i="14"/>
  <c r="I289" i="14"/>
  <c r="K289" i="14"/>
  <c r="H289" i="14"/>
  <c r="F289" i="14"/>
  <c r="E289" i="14"/>
  <c r="D289" i="14"/>
  <c r="P289" i="14"/>
  <c r="L294" i="14"/>
  <c r="N294" i="14"/>
  <c r="A294" i="14"/>
  <c r="J294" i="14"/>
  <c r="I294" i="14"/>
  <c r="H294" i="14"/>
  <c r="G294" i="14"/>
  <c r="F294" i="14"/>
  <c r="E294" i="14"/>
  <c r="D294" i="14"/>
  <c r="P294" i="14"/>
  <c r="Q295" i="14"/>
  <c r="O303" i="14"/>
  <c r="C303" i="14"/>
  <c r="Q303" i="14"/>
  <c r="D303" i="14"/>
  <c r="K303" i="14"/>
  <c r="J303" i="14"/>
  <c r="N303" i="14"/>
  <c r="L303" i="14"/>
  <c r="I303" i="14"/>
  <c r="H303" i="14"/>
  <c r="G303" i="14"/>
  <c r="F303" i="14"/>
  <c r="E303" i="14"/>
  <c r="J91" i="14"/>
  <c r="O116" i="14"/>
  <c r="K117" i="14"/>
  <c r="J127" i="14"/>
  <c r="L130" i="14"/>
  <c r="O139" i="14"/>
  <c r="K140" i="14"/>
  <c r="L143" i="14"/>
  <c r="O152" i="14"/>
  <c r="K153" i="14"/>
  <c r="K161" i="14"/>
  <c r="M166" i="14"/>
  <c r="M171" i="14"/>
  <c r="H174" i="14"/>
  <c r="P174" i="14"/>
  <c r="D174" i="14"/>
  <c r="Q174" i="14"/>
  <c r="L176" i="14"/>
  <c r="L181" i="14"/>
  <c r="L191" i="14"/>
  <c r="O199" i="14"/>
  <c r="C199" i="14"/>
  <c r="K199" i="14"/>
  <c r="Q199" i="14"/>
  <c r="K201" i="14"/>
  <c r="K206" i="14"/>
  <c r="M209" i="14"/>
  <c r="A209" i="14"/>
  <c r="I209" i="14"/>
  <c r="P209" i="14"/>
  <c r="M210" i="14"/>
  <c r="N223" i="14"/>
  <c r="F228" i="14"/>
  <c r="K228" i="14"/>
  <c r="H228" i="14"/>
  <c r="Q228" i="14"/>
  <c r="C228" i="14"/>
  <c r="O231" i="14"/>
  <c r="C231" i="14"/>
  <c r="L231" i="14"/>
  <c r="N231" i="14"/>
  <c r="I231" i="14"/>
  <c r="J232" i="14"/>
  <c r="H232" i="14"/>
  <c r="L232" i="14"/>
  <c r="F232" i="14"/>
  <c r="F241" i="14"/>
  <c r="I242" i="14"/>
  <c r="N245" i="14"/>
  <c r="O251" i="14"/>
  <c r="O252" i="14"/>
  <c r="J268" i="14"/>
  <c r="H268" i="14"/>
  <c r="F268" i="14"/>
  <c r="E268" i="14"/>
  <c r="D268" i="14"/>
  <c r="Q268" i="14"/>
  <c r="C268" i="14"/>
  <c r="M268" i="14"/>
  <c r="Q286" i="14"/>
  <c r="O291" i="14"/>
  <c r="C291" i="14"/>
  <c r="L291" i="14"/>
  <c r="E291" i="14"/>
  <c r="D291" i="14"/>
  <c r="J291" i="14"/>
  <c r="I291" i="14"/>
  <c r="H291" i="14"/>
  <c r="G291" i="14"/>
  <c r="F291" i="14"/>
  <c r="P291" i="14"/>
  <c r="O103" i="14"/>
  <c r="K104" i="14"/>
  <c r="O2" i="14"/>
  <c r="K3" i="14"/>
  <c r="O5" i="14"/>
  <c r="K6" i="14"/>
  <c r="J13" i="14"/>
  <c r="O15" i="14"/>
  <c r="P18" i="14"/>
  <c r="D18" i="14"/>
  <c r="O18" i="14"/>
  <c r="J26" i="14"/>
  <c r="K29" i="14"/>
  <c r="I36" i="14"/>
  <c r="O38" i="14"/>
  <c r="K39" i="14"/>
  <c r="O41" i="14"/>
  <c r="K42" i="14"/>
  <c r="J49" i="14"/>
  <c r="O51" i="14"/>
  <c r="P54" i="14"/>
  <c r="D54" i="14"/>
  <c r="O54" i="14"/>
  <c r="H56" i="14"/>
  <c r="J62" i="14"/>
  <c r="K65" i="14"/>
  <c r="I72" i="14"/>
  <c r="O74" i="14"/>
  <c r="K75" i="14"/>
  <c r="O77" i="14"/>
  <c r="K78" i="14"/>
  <c r="G79" i="14"/>
  <c r="A84" i="14"/>
  <c r="N84" i="14"/>
  <c r="J85" i="14"/>
  <c r="O87" i="14"/>
  <c r="P90" i="14"/>
  <c r="D90" i="14"/>
  <c r="O90" i="14"/>
  <c r="L91" i="14"/>
  <c r="H92" i="14"/>
  <c r="A97" i="14"/>
  <c r="J98" i="14"/>
  <c r="K101" i="14"/>
  <c r="C103" i="14"/>
  <c r="P103" i="14"/>
  <c r="L104" i="14"/>
  <c r="I108" i="14"/>
  <c r="O110" i="14"/>
  <c r="K111" i="14"/>
  <c r="O113" i="14"/>
  <c r="K114" i="14"/>
  <c r="G115" i="14"/>
  <c r="C116" i="14"/>
  <c r="P116" i="14"/>
  <c r="L117" i="14"/>
  <c r="A120" i="14"/>
  <c r="N120" i="14"/>
  <c r="J121" i="14"/>
  <c r="O123" i="14"/>
  <c r="P126" i="14"/>
  <c r="D126" i="14"/>
  <c r="O126" i="14"/>
  <c r="L127" i="14"/>
  <c r="H128" i="14"/>
  <c r="M130" i="14"/>
  <c r="A133" i="14"/>
  <c r="J134" i="14"/>
  <c r="K137" i="14"/>
  <c r="C139" i="14"/>
  <c r="P139" i="14"/>
  <c r="L140" i="14"/>
  <c r="M143" i="14"/>
  <c r="I144" i="14"/>
  <c r="O146" i="14"/>
  <c r="K147" i="14"/>
  <c r="O149" i="14"/>
  <c r="K150" i="14"/>
  <c r="G151" i="14"/>
  <c r="C152" i="14"/>
  <c r="P152" i="14"/>
  <c r="L153" i="14"/>
  <c r="A156" i="14"/>
  <c r="N156" i="14"/>
  <c r="K157" i="14"/>
  <c r="H158" i="14"/>
  <c r="L161" i="14"/>
  <c r="Q165" i="14"/>
  <c r="E165" i="14"/>
  <c r="M165" i="14"/>
  <c r="A165" i="14"/>
  <c r="P165" i="14"/>
  <c r="N166" i="14"/>
  <c r="K167" i="14"/>
  <c r="P170" i="14"/>
  <c r="D170" i="14"/>
  <c r="L170" i="14"/>
  <c r="Q170" i="14"/>
  <c r="N171" i="14"/>
  <c r="C174" i="14"/>
  <c r="A175" i="14"/>
  <c r="M176" i="14"/>
  <c r="J177" i="14"/>
  <c r="G178" i="14"/>
  <c r="M181" i="14"/>
  <c r="J182" i="14"/>
  <c r="H183" i="14"/>
  <c r="L186" i="14"/>
  <c r="L190" i="14"/>
  <c r="H190" i="14"/>
  <c r="P190" i="14"/>
  <c r="M191" i="14"/>
  <c r="K195" i="14"/>
  <c r="G195" i="14"/>
  <c r="P195" i="14"/>
  <c r="D199" i="14"/>
  <c r="A200" i="14"/>
  <c r="L201" i="14"/>
  <c r="J202" i="14"/>
  <c r="A205" i="14"/>
  <c r="M206" i="14"/>
  <c r="J207" i="14"/>
  <c r="C209" i="14"/>
  <c r="Q209" i="14"/>
  <c r="N210" i="14"/>
  <c r="A215" i="14"/>
  <c r="I218" i="14"/>
  <c r="A222" i="14"/>
  <c r="O223" i="14"/>
  <c r="D228" i="14"/>
  <c r="D231" i="14"/>
  <c r="C232" i="14"/>
  <c r="Q233" i="14"/>
  <c r="E233" i="14"/>
  <c r="D233" i="14"/>
  <c r="I233" i="14"/>
  <c r="C233" i="14"/>
  <c r="H241" i="14"/>
  <c r="K242" i="14"/>
  <c r="G247" i="14"/>
  <c r="N247" i="14"/>
  <c r="A247" i="14"/>
  <c r="L247" i="14"/>
  <c r="J247" i="14"/>
  <c r="E247" i="14"/>
  <c r="P251" i="14"/>
  <c r="P252" i="14"/>
  <c r="H254" i="14"/>
  <c r="L254" i="14"/>
  <c r="E254" i="14"/>
  <c r="Q254" i="14"/>
  <c r="C254" i="14"/>
  <c r="M254" i="14"/>
  <c r="G268" i="14"/>
  <c r="L282" i="14"/>
  <c r="E282" i="14"/>
  <c r="I282" i="14"/>
  <c r="H282" i="14"/>
  <c r="G282" i="14"/>
  <c r="F282" i="14"/>
  <c r="D282" i="14"/>
  <c r="N282" i="14"/>
  <c r="I285" i="14"/>
  <c r="J285" i="14"/>
  <c r="G285" i="14"/>
  <c r="F285" i="14"/>
  <c r="P285" i="14"/>
  <c r="O285" i="14"/>
  <c r="N285" i="14"/>
  <c r="M285" i="14"/>
  <c r="L285" i="14"/>
  <c r="D285" i="14"/>
  <c r="K291" i="14"/>
  <c r="O84" i="14"/>
  <c r="M91" i="14"/>
  <c r="Q97" i="14"/>
  <c r="E97" i="14"/>
  <c r="O97" i="14"/>
  <c r="D103" i="14"/>
  <c r="Q103" i="14"/>
  <c r="M104" i="14"/>
  <c r="D116" i="14"/>
  <c r="Q116" i="14"/>
  <c r="O120" i="14"/>
  <c r="M127" i="14"/>
  <c r="A130" i="14"/>
  <c r="N130" i="14"/>
  <c r="Q133" i="14"/>
  <c r="E133" i="14"/>
  <c r="O133" i="14"/>
  <c r="D139" i="14"/>
  <c r="Q139" i="14"/>
  <c r="M140" i="14"/>
  <c r="A143" i="14"/>
  <c r="D152" i="14"/>
  <c r="Q152" i="14"/>
  <c r="O156" i="14"/>
  <c r="N161" i="14"/>
  <c r="A166" i="14"/>
  <c r="A171" i="14"/>
  <c r="E174" i="14"/>
  <c r="O175" i="14"/>
  <c r="C175" i="14"/>
  <c r="K175" i="14"/>
  <c r="Q175" i="14"/>
  <c r="N176" i="14"/>
  <c r="N181" i="14"/>
  <c r="M185" i="14"/>
  <c r="A185" i="14"/>
  <c r="I185" i="14"/>
  <c r="P185" i="14"/>
  <c r="N191" i="14"/>
  <c r="E199" i="14"/>
  <c r="J200" i="14"/>
  <c r="F200" i="14"/>
  <c r="P200" i="14"/>
  <c r="N201" i="14"/>
  <c r="I205" i="14"/>
  <c r="Q205" i="14"/>
  <c r="E205" i="14"/>
  <c r="P205" i="14"/>
  <c r="N206" i="14"/>
  <c r="D209" i="14"/>
  <c r="A210" i="14"/>
  <c r="G215" i="14"/>
  <c r="O215" i="14"/>
  <c r="C215" i="14"/>
  <c r="Q215" i="14"/>
  <c r="J218" i="14"/>
  <c r="L222" i="14"/>
  <c r="P222" i="14"/>
  <c r="C222" i="14"/>
  <c r="K222" i="14"/>
  <c r="A223" i="14"/>
  <c r="E228" i="14"/>
  <c r="E231" i="14"/>
  <c r="D232" i="14"/>
  <c r="G235" i="14"/>
  <c r="J235" i="14"/>
  <c r="Q235" i="14"/>
  <c r="C235" i="14"/>
  <c r="M235" i="14"/>
  <c r="I241" i="14"/>
  <c r="M242" i="14"/>
  <c r="L246" i="14"/>
  <c r="E246" i="14"/>
  <c r="O246" i="14"/>
  <c r="A246" i="14"/>
  <c r="M246" i="14"/>
  <c r="H246" i="14"/>
  <c r="Q251" i="14"/>
  <c r="M253" i="14"/>
  <c r="A253" i="14"/>
  <c r="P253" i="14"/>
  <c r="C253" i="14"/>
  <c r="H253" i="14"/>
  <c r="F253" i="14"/>
  <c r="O253" i="14"/>
  <c r="I268" i="14"/>
  <c r="C282" i="14"/>
  <c r="C285" i="14"/>
  <c r="M291" i="14"/>
  <c r="J304" i="14"/>
  <c r="M304" i="14"/>
  <c r="H304" i="14"/>
  <c r="G304" i="14"/>
  <c r="O304" i="14"/>
  <c r="L304" i="14"/>
  <c r="K304" i="14"/>
  <c r="I304" i="14"/>
  <c r="F304" i="14"/>
  <c r="E304" i="14"/>
  <c r="D304" i="14"/>
  <c r="Q304" i="14"/>
  <c r="A304" i="14"/>
  <c r="M117" i="14"/>
  <c r="A117" i="14"/>
  <c r="O117" i="14"/>
  <c r="A127" i="14"/>
  <c r="N127" i="14"/>
  <c r="O130" i="14"/>
  <c r="A140" i="14"/>
  <c r="N140" i="14"/>
  <c r="O143" i="14"/>
  <c r="C143" i="14"/>
  <c r="P143" i="14"/>
  <c r="M153" i="14"/>
  <c r="A153" i="14"/>
  <c r="O153" i="14"/>
  <c r="L166" i="14"/>
  <c r="H166" i="14"/>
  <c r="P166" i="14"/>
  <c r="K171" i="14"/>
  <c r="G171" i="14"/>
  <c r="P171" i="14"/>
  <c r="A176" i="14"/>
  <c r="A181" i="14"/>
  <c r="A191" i="14"/>
  <c r="A206" i="14"/>
  <c r="H210" i="14"/>
  <c r="P210" i="14"/>
  <c r="D210" i="14"/>
  <c r="Q210" i="14"/>
  <c r="G223" i="14"/>
  <c r="L223" i="14"/>
  <c r="H223" i="14"/>
  <c r="Q223" i="14"/>
  <c r="O267" i="14"/>
  <c r="C267" i="14"/>
  <c r="L267" i="14"/>
  <c r="I267" i="14"/>
  <c r="H267" i="14"/>
  <c r="G267" i="14"/>
  <c r="F267" i="14"/>
  <c r="P267" i="14"/>
  <c r="A267" i="14"/>
  <c r="K268" i="14"/>
  <c r="K275" i="14"/>
  <c r="F275" i="14"/>
  <c r="N275" i="14"/>
  <c r="M275" i="14"/>
  <c r="L275" i="14"/>
  <c r="J275" i="14"/>
  <c r="E275" i="14"/>
  <c r="M277" i="14"/>
  <c r="A277" i="14"/>
  <c r="K277" i="14"/>
  <c r="H277" i="14"/>
  <c r="G277" i="14"/>
  <c r="F277" i="14"/>
  <c r="E277" i="14"/>
  <c r="D277" i="14"/>
  <c r="N277" i="14"/>
  <c r="J280" i="14"/>
  <c r="M280" i="14"/>
  <c r="O280" i="14"/>
  <c r="A280" i="14"/>
  <c r="N280" i="14"/>
  <c r="L280" i="14"/>
  <c r="K280" i="14"/>
  <c r="I280" i="14"/>
  <c r="E280" i="14"/>
  <c r="N291" i="14"/>
  <c r="C304" i="14"/>
  <c r="O140" i="14"/>
  <c r="M161" i="14"/>
  <c r="A161" i="14"/>
  <c r="I161" i="14"/>
  <c r="P161" i="14"/>
  <c r="J176" i="14"/>
  <c r="F176" i="14"/>
  <c r="P176" i="14"/>
  <c r="I181" i="14"/>
  <c r="Q181" i="14"/>
  <c r="E181" i="14"/>
  <c r="P181" i="14"/>
  <c r="G191" i="14"/>
  <c r="O191" i="14"/>
  <c r="C191" i="14"/>
  <c r="Q191" i="14"/>
  <c r="Q201" i="14"/>
  <c r="E201" i="14"/>
  <c r="M201" i="14"/>
  <c r="A201" i="14"/>
  <c r="P201" i="14"/>
  <c r="P206" i="14"/>
  <c r="D206" i="14"/>
  <c r="L206" i="14"/>
  <c r="Q206" i="14"/>
  <c r="Q245" i="14"/>
  <c r="E245" i="14"/>
  <c r="I245" i="14"/>
  <c r="C245" i="14"/>
  <c r="O245" i="14"/>
  <c r="A245" i="14"/>
  <c r="K245" i="14"/>
  <c r="K251" i="14"/>
  <c r="J251" i="14"/>
  <c r="N251" i="14"/>
  <c r="L251" i="14"/>
  <c r="F251" i="14"/>
  <c r="F252" i="14"/>
  <c r="G252" i="14"/>
  <c r="K252" i="14"/>
  <c r="I252" i="14"/>
  <c r="Q252" i="14"/>
  <c r="C252" i="14"/>
  <c r="J168" i="14"/>
  <c r="J180" i="14"/>
  <c r="J192" i="14"/>
  <c r="J204" i="14"/>
  <c r="J216" i="14"/>
  <c r="Q221" i="14"/>
  <c r="E221" i="14"/>
  <c r="O221" i="14"/>
  <c r="L234" i="14"/>
  <c r="N234" i="14"/>
  <c r="A234" i="14"/>
  <c r="P234" i="14"/>
  <c r="P238" i="14"/>
  <c r="D238" i="14"/>
  <c r="J238" i="14"/>
  <c r="Q238" i="14"/>
  <c r="I250" i="14"/>
  <c r="J255" i="14"/>
  <c r="L258" i="14"/>
  <c r="I258" i="14"/>
  <c r="P258" i="14"/>
  <c r="I264" i="14"/>
  <c r="J269" i="14"/>
  <c r="G270" i="14"/>
  <c r="H274" i="14"/>
  <c r="K278" i="14"/>
  <c r="H279" i="14"/>
  <c r="Q281" i="14"/>
  <c r="E281" i="14"/>
  <c r="I281" i="14"/>
  <c r="P281" i="14"/>
  <c r="G297" i="14"/>
  <c r="G298" i="14"/>
  <c r="G299" i="14"/>
  <c r="J309" i="14"/>
  <c r="K310" i="14"/>
  <c r="L318" i="14"/>
  <c r="I318" i="14"/>
  <c r="O318" i="14"/>
  <c r="A318" i="14"/>
  <c r="K318" i="14"/>
  <c r="J318" i="14"/>
  <c r="G319" i="14"/>
  <c r="E319" i="14"/>
  <c r="L319" i="14"/>
  <c r="I319" i="14"/>
  <c r="H319" i="14"/>
  <c r="N324" i="14"/>
  <c r="J340" i="14"/>
  <c r="M340" i="14"/>
  <c r="D340" i="14"/>
  <c r="O340" i="14"/>
  <c r="A340" i="14"/>
  <c r="N340" i="14"/>
  <c r="L340" i="14"/>
  <c r="D341" i="14"/>
  <c r="J342" i="14"/>
  <c r="F350" i="14"/>
  <c r="M361" i="14"/>
  <c r="A361" i="14"/>
  <c r="H361" i="14"/>
  <c r="G361" i="14"/>
  <c r="F361" i="14"/>
  <c r="E361" i="14"/>
  <c r="D361" i="14"/>
  <c r="P361" i="14"/>
  <c r="L361" i="14"/>
  <c r="K361" i="14"/>
  <c r="J361" i="14"/>
  <c r="I361" i="14"/>
  <c r="Q317" i="14"/>
  <c r="E317" i="14"/>
  <c r="M317" i="14"/>
  <c r="C317" i="14"/>
  <c r="N317" i="14"/>
  <c r="L317" i="14"/>
  <c r="J328" i="14"/>
  <c r="H328" i="14"/>
  <c r="L328" i="14"/>
  <c r="G328" i="14"/>
  <c r="F328" i="14"/>
  <c r="Q329" i="14"/>
  <c r="E329" i="14"/>
  <c r="D329" i="14"/>
  <c r="I329" i="14"/>
  <c r="F329" i="14"/>
  <c r="C329" i="14"/>
  <c r="G331" i="14"/>
  <c r="J331" i="14"/>
  <c r="Q331" i="14"/>
  <c r="C331" i="14"/>
  <c r="N331" i="14"/>
  <c r="M331" i="14"/>
  <c r="G307" i="14"/>
  <c r="N307" i="14"/>
  <c r="A307" i="14"/>
  <c r="O307" i="14"/>
  <c r="M307" i="14"/>
  <c r="D317" i="14"/>
  <c r="P322" i="14"/>
  <c r="D322" i="14"/>
  <c r="F322" i="14"/>
  <c r="N322" i="14"/>
  <c r="K322" i="14"/>
  <c r="J322" i="14"/>
  <c r="O327" i="14"/>
  <c r="C327" i="14"/>
  <c r="L327" i="14"/>
  <c r="N327" i="14"/>
  <c r="J327" i="14"/>
  <c r="I327" i="14"/>
  <c r="C328" i="14"/>
  <c r="G329" i="14"/>
  <c r="D331" i="14"/>
  <c r="H230" i="14"/>
  <c r="P230" i="14"/>
  <c r="C230" i="14"/>
  <c r="Q230" i="14"/>
  <c r="I249" i="14"/>
  <c r="E249" i="14"/>
  <c r="P249" i="14"/>
  <c r="K270" i="14"/>
  <c r="I273" i="14"/>
  <c r="N273" i="14"/>
  <c r="A273" i="14"/>
  <c r="P273" i="14"/>
  <c r="M274" i="14"/>
  <c r="A278" i="14"/>
  <c r="L279" i="14"/>
  <c r="G283" i="14"/>
  <c r="E283" i="14"/>
  <c r="O283" i="14"/>
  <c r="A283" i="14"/>
  <c r="Q283" i="14"/>
  <c r="L297" i="14"/>
  <c r="N298" i="14"/>
  <c r="N299" i="14"/>
  <c r="C307" i="14"/>
  <c r="O309" i="14"/>
  <c r="H314" i="14"/>
  <c r="L314" i="14"/>
  <c r="K314" i="14"/>
  <c r="G314" i="14"/>
  <c r="F314" i="14"/>
  <c r="O315" i="14"/>
  <c r="C315" i="14"/>
  <c r="H315" i="14"/>
  <c r="I315" i="14"/>
  <c r="E315" i="14"/>
  <c r="D315" i="14"/>
  <c r="F317" i="14"/>
  <c r="I321" i="14"/>
  <c r="J321" i="14"/>
  <c r="Q321" i="14"/>
  <c r="C321" i="14"/>
  <c r="N321" i="14"/>
  <c r="M321" i="14"/>
  <c r="C322" i="14"/>
  <c r="D327" i="14"/>
  <c r="D328" i="14"/>
  <c r="H329" i="14"/>
  <c r="E331" i="14"/>
  <c r="I333" i="14"/>
  <c r="N333" i="14"/>
  <c r="A333" i="14"/>
  <c r="J333" i="14"/>
  <c r="F333" i="14"/>
  <c r="E333" i="14"/>
  <c r="K335" i="14"/>
  <c r="F335" i="14"/>
  <c r="D335" i="14"/>
  <c r="O335" i="14"/>
  <c r="A335" i="14"/>
  <c r="N335" i="14"/>
  <c r="M335" i="14"/>
  <c r="H338" i="14"/>
  <c r="G338" i="14"/>
  <c r="J338" i="14"/>
  <c r="E338" i="14"/>
  <c r="D338" i="14"/>
  <c r="Q338" i="14"/>
  <c r="C338" i="14"/>
  <c r="M341" i="14"/>
  <c r="Q361" i="14"/>
  <c r="M270" i="14"/>
  <c r="N274" i="14"/>
  <c r="H278" i="14"/>
  <c r="G278" i="14"/>
  <c r="P278" i="14"/>
  <c r="M279" i="14"/>
  <c r="P297" i="14"/>
  <c r="O298" i="14"/>
  <c r="O299" i="14"/>
  <c r="D307" i="14"/>
  <c r="P309" i="14"/>
  <c r="M313" i="14"/>
  <c r="A313" i="14"/>
  <c r="P313" i="14"/>
  <c r="C313" i="14"/>
  <c r="N313" i="14"/>
  <c r="J313" i="14"/>
  <c r="I313" i="14"/>
  <c r="G317" i="14"/>
  <c r="E322" i="14"/>
  <c r="F324" i="14"/>
  <c r="K324" i="14"/>
  <c r="H324" i="14"/>
  <c r="D324" i="14"/>
  <c r="Q324" i="14"/>
  <c r="C324" i="14"/>
  <c r="E327" i="14"/>
  <c r="E328" i="14"/>
  <c r="J329" i="14"/>
  <c r="F331" i="14"/>
  <c r="M337" i="14"/>
  <c r="A337" i="14"/>
  <c r="K337" i="14"/>
  <c r="L337" i="14"/>
  <c r="H337" i="14"/>
  <c r="G337" i="14"/>
  <c r="F337" i="14"/>
  <c r="O351" i="14"/>
  <c r="C351" i="14"/>
  <c r="H351" i="14"/>
  <c r="F351" i="14"/>
  <c r="E351" i="14"/>
  <c r="N351" i="14"/>
  <c r="K351" i="14"/>
  <c r="J351" i="14"/>
  <c r="I351" i="14"/>
  <c r="P250" i="14"/>
  <c r="D250" i="14"/>
  <c r="N250" i="14"/>
  <c r="A250" i="14"/>
  <c r="Q250" i="14"/>
  <c r="O255" i="14"/>
  <c r="C255" i="14"/>
  <c r="H255" i="14"/>
  <c r="Q255" i="14"/>
  <c r="F264" i="14"/>
  <c r="K264" i="14"/>
  <c r="P264" i="14"/>
  <c r="Q269" i="14"/>
  <c r="E269" i="14"/>
  <c r="D269" i="14"/>
  <c r="P269" i="14"/>
  <c r="A274" i="14"/>
  <c r="C278" i="14"/>
  <c r="Q278" i="14"/>
  <c r="N279" i="14"/>
  <c r="Q298" i="14"/>
  <c r="P299" i="14"/>
  <c r="E307" i="14"/>
  <c r="Q309" i="14"/>
  <c r="D313" i="14"/>
  <c r="H317" i="14"/>
  <c r="G322" i="14"/>
  <c r="E324" i="14"/>
  <c r="F327" i="14"/>
  <c r="I328" i="14"/>
  <c r="K329" i="14"/>
  <c r="H331" i="14"/>
  <c r="C337" i="14"/>
  <c r="G343" i="14"/>
  <c r="N343" i="14"/>
  <c r="A343" i="14"/>
  <c r="J343" i="14"/>
  <c r="F343" i="14"/>
  <c r="E343" i="14"/>
  <c r="D343" i="14"/>
  <c r="D351" i="14"/>
  <c r="G355" i="14"/>
  <c r="E355" i="14"/>
  <c r="J355" i="14"/>
  <c r="I355" i="14"/>
  <c r="Q355" i="14"/>
  <c r="C355" i="14"/>
  <c r="N355" i="14"/>
  <c r="M355" i="14"/>
  <c r="L355" i="14"/>
  <c r="K355" i="14"/>
  <c r="L270" i="14"/>
  <c r="N270" i="14"/>
  <c r="A270" i="14"/>
  <c r="P270" i="14"/>
  <c r="P274" i="14"/>
  <c r="D274" i="14"/>
  <c r="J274" i="14"/>
  <c r="Q274" i="14"/>
  <c r="A279" i="14"/>
  <c r="I297" i="14"/>
  <c r="N297" i="14"/>
  <c r="A297" i="14"/>
  <c r="O297" i="14"/>
  <c r="M297" i="14"/>
  <c r="A299" i="14"/>
  <c r="F307" i="14"/>
  <c r="P310" i="14"/>
  <c r="D310" i="14"/>
  <c r="N310" i="14"/>
  <c r="A310" i="14"/>
  <c r="H310" i="14"/>
  <c r="E310" i="14"/>
  <c r="C310" i="14"/>
  <c r="I317" i="14"/>
  <c r="H322" i="14"/>
  <c r="G324" i="14"/>
  <c r="G327" i="14"/>
  <c r="K328" i="14"/>
  <c r="L329" i="14"/>
  <c r="I331" i="14"/>
  <c r="D337" i="14"/>
  <c r="G351" i="14"/>
  <c r="O279" i="14"/>
  <c r="C279" i="14"/>
  <c r="Q279" i="14"/>
  <c r="D279" i="14"/>
  <c r="P298" i="14"/>
  <c r="D298" i="14"/>
  <c r="J298" i="14"/>
  <c r="L298" i="14"/>
  <c r="K298" i="14"/>
  <c r="K299" i="14"/>
  <c r="F299" i="14"/>
  <c r="I299" i="14"/>
  <c r="H299" i="14"/>
  <c r="H307" i="14"/>
  <c r="I309" i="14"/>
  <c r="E309" i="14"/>
  <c r="K309" i="14"/>
  <c r="G309" i="14"/>
  <c r="F309" i="14"/>
  <c r="J317" i="14"/>
  <c r="I322" i="14"/>
  <c r="I324" i="14"/>
  <c r="H327" i="14"/>
  <c r="M328" i="14"/>
  <c r="M329" i="14"/>
  <c r="K331" i="14"/>
  <c r="E337" i="14"/>
  <c r="L342" i="14"/>
  <c r="E342" i="14"/>
  <c r="M342" i="14"/>
  <c r="I342" i="14"/>
  <c r="H342" i="14"/>
  <c r="G342" i="14"/>
  <c r="P346" i="14"/>
  <c r="D346" i="14"/>
  <c r="N346" i="14"/>
  <c r="A346" i="14"/>
  <c r="F346" i="14"/>
  <c r="E346" i="14"/>
  <c r="M346" i="14"/>
  <c r="J346" i="14"/>
  <c r="I346" i="14"/>
  <c r="H346" i="14"/>
  <c r="L351" i="14"/>
  <c r="Q353" i="14"/>
  <c r="E353" i="14"/>
  <c r="M353" i="14"/>
  <c r="O353" i="14"/>
  <c r="A353" i="14"/>
  <c r="N353" i="14"/>
  <c r="I353" i="14"/>
  <c r="F353" i="14"/>
  <c r="D353" i="14"/>
  <c r="C353" i="14"/>
  <c r="N328" i="14"/>
  <c r="N329" i="14"/>
  <c r="L331" i="14"/>
  <c r="H350" i="14"/>
  <c r="L350" i="14"/>
  <c r="I350" i="14"/>
  <c r="G350" i="14"/>
  <c r="Q350" i="14"/>
  <c r="C350" i="14"/>
  <c r="N350" i="14"/>
  <c r="M350" i="14"/>
  <c r="K350" i="14"/>
  <c r="M351" i="14"/>
  <c r="J307" i="14"/>
  <c r="O317" i="14"/>
  <c r="M322" i="14"/>
  <c r="M327" i="14"/>
  <c r="O328" i="14"/>
  <c r="O329" i="14"/>
  <c r="O331" i="14"/>
  <c r="J337" i="14"/>
  <c r="Q341" i="14"/>
  <c r="E341" i="14"/>
  <c r="I341" i="14"/>
  <c r="O341" i="14"/>
  <c r="A341" i="14"/>
  <c r="L341" i="14"/>
  <c r="K341" i="14"/>
  <c r="J341" i="14"/>
  <c r="D342" i="14"/>
  <c r="G346" i="14"/>
  <c r="D350" i="14"/>
  <c r="P351" i="14"/>
  <c r="H353" i="14"/>
  <c r="P331" i="14"/>
  <c r="I357" i="14"/>
  <c r="K357" i="14"/>
  <c r="J357" i="14"/>
  <c r="Q357" i="14"/>
  <c r="G362" i="14"/>
  <c r="F363" i="14"/>
  <c r="Q365" i="14"/>
  <c r="E365" i="14"/>
  <c r="F365" i="14"/>
  <c r="D365" i="14"/>
  <c r="F370" i="14"/>
  <c r="N375" i="14"/>
  <c r="J381" i="14"/>
  <c r="N384" i="14"/>
  <c r="N389" i="14"/>
  <c r="Q390" i="14"/>
  <c r="L393" i="14"/>
  <c r="M397" i="14"/>
  <c r="A397" i="14"/>
  <c r="G397" i="14"/>
  <c r="L397" i="14"/>
  <c r="K397" i="14"/>
  <c r="J397" i="14"/>
  <c r="I397" i="14"/>
  <c r="E397" i="14"/>
  <c r="O397" i="14"/>
  <c r="M399" i="14"/>
  <c r="D410" i="14"/>
  <c r="H419" i="14"/>
  <c r="E347" i="14"/>
  <c r="F348" i="14"/>
  <c r="G348" i="14"/>
  <c r="P348" i="14"/>
  <c r="F352" i="14"/>
  <c r="C357" i="14"/>
  <c r="J360" i="14"/>
  <c r="I362" i="14"/>
  <c r="G363" i="14"/>
  <c r="E364" i="14"/>
  <c r="C365" i="14"/>
  <c r="G370" i="14"/>
  <c r="E371" i="14"/>
  <c r="P375" i="14"/>
  <c r="K381" i="14"/>
  <c r="O384" i="14"/>
  <c r="F388" i="14"/>
  <c r="O389" i="14"/>
  <c r="N393" i="14"/>
  <c r="C397" i="14"/>
  <c r="N399" i="14"/>
  <c r="E405" i="14"/>
  <c r="E410" i="14"/>
  <c r="P423" i="14"/>
  <c r="D423" i="14"/>
  <c r="Q423" i="14"/>
  <c r="C423" i="14"/>
  <c r="I423" i="14"/>
  <c r="H423" i="14"/>
  <c r="K423" i="14"/>
  <c r="J423" i="14"/>
  <c r="G423" i="14"/>
  <c r="F423" i="14"/>
  <c r="E423" i="14"/>
  <c r="A423" i="14"/>
  <c r="O423" i="14"/>
  <c r="M423" i="14"/>
  <c r="O227" i="14"/>
  <c r="O240" i="14"/>
  <c r="O263" i="14"/>
  <c r="O276" i="14"/>
  <c r="A292" i="14"/>
  <c r="M301" i="14"/>
  <c r="A301" i="14"/>
  <c r="K301" i="14"/>
  <c r="P301" i="14"/>
  <c r="L306" i="14"/>
  <c r="E306" i="14"/>
  <c r="P306" i="14"/>
  <c r="A311" i="14"/>
  <c r="L312" i="14"/>
  <c r="A316" i="14"/>
  <c r="L326" i="14"/>
  <c r="L330" i="14"/>
  <c r="N330" i="14"/>
  <c r="A330" i="14"/>
  <c r="P330" i="14"/>
  <c r="P334" i="14"/>
  <c r="D334" i="14"/>
  <c r="J334" i="14"/>
  <c r="Q334" i="14"/>
  <c r="A339" i="14"/>
  <c r="L345" i="14"/>
  <c r="F347" i="14"/>
  <c r="C348" i="14"/>
  <c r="Q348" i="14"/>
  <c r="G352" i="14"/>
  <c r="L354" i="14"/>
  <c r="I354" i="14"/>
  <c r="P354" i="14"/>
  <c r="D357" i="14"/>
  <c r="P358" i="14"/>
  <c r="D358" i="14"/>
  <c r="G358" i="14"/>
  <c r="F358" i="14"/>
  <c r="M360" i="14"/>
  <c r="J362" i="14"/>
  <c r="H363" i="14"/>
  <c r="F364" i="14"/>
  <c r="G365" i="14"/>
  <c r="G367" i="14"/>
  <c r="K367" i="14"/>
  <c r="J367" i="14"/>
  <c r="Q367" i="14"/>
  <c r="H370" i="14"/>
  <c r="H371" i="14"/>
  <c r="M373" i="14"/>
  <c r="A373" i="14"/>
  <c r="N373" i="14"/>
  <c r="L373" i="14"/>
  <c r="K373" i="14"/>
  <c r="A374" i="14"/>
  <c r="A378" i="14"/>
  <c r="L381" i="14"/>
  <c r="P384" i="14"/>
  <c r="O387" i="14"/>
  <c r="C387" i="14"/>
  <c r="H387" i="14"/>
  <c r="P387" i="14"/>
  <c r="A387" i="14"/>
  <c r="N387" i="14"/>
  <c r="M387" i="14"/>
  <c r="L387" i="14"/>
  <c r="D387" i="14"/>
  <c r="G388" i="14"/>
  <c r="P389" i="14"/>
  <c r="O393" i="14"/>
  <c r="D397" i="14"/>
  <c r="F405" i="14"/>
  <c r="K407" i="14"/>
  <c r="F407" i="14"/>
  <c r="E407" i="14"/>
  <c r="I407" i="14"/>
  <c r="H407" i="14"/>
  <c r="G407" i="14"/>
  <c r="D407" i="14"/>
  <c r="P407" i="14"/>
  <c r="A407" i="14"/>
  <c r="L407" i="14"/>
  <c r="I410" i="14"/>
  <c r="Q413" i="14"/>
  <c r="E413" i="14"/>
  <c r="I413" i="14"/>
  <c r="H413" i="14"/>
  <c r="L413" i="14"/>
  <c r="K413" i="14"/>
  <c r="J413" i="14"/>
  <c r="G413" i="14"/>
  <c r="C413" i="14"/>
  <c r="N413" i="14"/>
  <c r="F420" i="14"/>
  <c r="G420" i="14"/>
  <c r="E420" i="14"/>
  <c r="N420" i="14"/>
  <c r="M420" i="14"/>
  <c r="L420" i="14"/>
  <c r="K420" i="14"/>
  <c r="J420" i="14"/>
  <c r="H420" i="14"/>
  <c r="D420" i="14"/>
  <c r="P420" i="14"/>
  <c r="A420" i="14"/>
  <c r="L423" i="14"/>
  <c r="J292" i="14"/>
  <c r="H292" i="14"/>
  <c r="P292" i="14"/>
  <c r="K311" i="14"/>
  <c r="J311" i="14"/>
  <c r="P311" i="14"/>
  <c r="J316" i="14"/>
  <c r="Q316" i="14"/>
  <c r="D316" i="14"/>
  <c r="P316" i="14"/>
  <c r="M325" i="14"/>
  <c r="A325" i="14"/>
  <c r="G325" i="14"/>
  <c r="P325" i="14"/>
  <c r="O339" i="14"/>
  <c r="C339" i="14"/>
  <c r="Q339" i="14"/>
  <c r="D339" i="14"/>
  <c r="G347" i="14"/>
  <c r="D348" i="14"/>
  <c r="M349" i="14"/>
  <c r="A349" i="14"/>
  <c r="P349" i="14"/>
  <c r="C349" i="14"/>
  <c r="Q349" i="14"/>
  <c r="H352" i="14"/>
  <c r="E357" i="14"/>
  <c r="K362" i="14"/>
  <c r="I363" i="14"/>
  <c r="G364" i="14"/>
  <c r="H365" i="14"/>
  <c r="I370" i="14"/>
  <c r="I371" i="14"/>
  <c r="H374" i="14"/>
  <c r="J374" i="14"/>
  <c r="I374" i="14"/>
  <c r="G374" i="14"/>
  <c r="Q377" i="14"/>
  <c r="E377" i="14"/>
  <c r="K377" i="14"/>
  <c r="J377" i="14"/>
  <c r="I377" i="14"/>
  <c r="L378" i="14"/>
  <c r="G378" i="14"/>
  <c r="F378" i="14"/>
  <c r="E378" i="14"/>
  <c r="M381" i="14"/>
  <c r="Q384" i="14"/>
  <c r="E387" i="14"/>
  <c r="P393" i="14"/>
  <c r="F397" i="14"/>
  <c r="C407" i="14"/>
  <c r="D413" i="14"/>
  <c r="C420" i="14"/>
  <c r="N423" i="14"/>
  <c r="O375" i="14"/>
  <c r="C375" i="14"/>
  <c r="F375" i="14"/>
  <c r="E375" i="14"/>
  <c r="Q375" i="14"/>
  <c r="D375" i="14"/>
  <c r="M385" i="14"/>
  <c r="A385" i="14"/>
  <c r="P385" i="14"/>
  <c r="C385" i="14"/>
  <c r="G385" i="14"/>
  <c r="F385" i="14"/>
  <c r="E385" i="14"/>
  <c r="D385" i="14"/>
  <c r="I385" i="14"/>
  <c r="L390" i="14"/>
  <c r="I390" i="14"/>
  <c r="G390" i="14"/>
  <c r="F390" i="14"/>
  <c r="E390" i="14"/>
  <c r="D390" i="14"/>
  <c r="J390" i="14"/>
  <c r="Q393" i="14"/>
  <c r="J400" i="14"/>
  <c r="H400" i="14"/>
  <c r="G400" i="14"/>
  <c r="F400" i="14"/>
  <c r="E400" i="14"/>
  <c r="D400" i="14"/>
  <c r="C400" i="14"/>
  <c r="O400" i="14"/>
  <c r="K400" i="14"/>
  <c r="F396" i="14"/>
  <c r="K396" i="14"/>
  <c r="O396" i="14"/>
  <c r="A396" i="14"/>
  <c r="N396" i="14"/>
  <c r="M396" i="14"/>
  <c r="L396" i="14"/>
  <c r="H396" i="14"/>
  <c r="Q396" i="14"/>
  <c r="C396" i="14"/>
  <c r="F312" i="14"/>
  <c r="G312" i="14"/>
  <c r="P312" i="14"/>
  <c r="H326" i="14"/>
  <c r="P326" i="14"/>
  <c r="C326" i="14"/>
  <c r="Q326" i="14"/>
  <c r="I345" i="14"/>
  <c r="E345" i="14"/>
  <c r="P345" i="14"/>
  <c r="I348" i="14"/>
  <c r="H357" i="14"/>
  <c r="F360" i="14"/>
  <c r="L360" i="14"/>
  <c r="K360" i="14"/>
  <c r="Q360" i="14"/>
  <c r="K365" i="14"/>
  <c r="H375" i="14"/>
  <c r="J385" i="14"/>
  <c r="H390" i="14"/>
  <c r="P394" i="14"/>
  <c r="D394" i="14"/>
  <c r="F394" i="14"/>
  <c r="H394" i="14"/>
  <c r="G394" i="14"/>
  <c r="E394" i="14"/>
  <c r="C394" i="14"/>
  <c r="J394" i="14"/>
  <c r="D396" i="14"/>
  <c r="P397" i="14"/>
  <c r="L400" i="14"/>
  <c r="N407" i="14"/>
  <c r="J412" i="14"/>
  <c r="M412" i="14"/>
  <c r="L412" i="14"/>
  <c r="N412" i="14"/>
  <c r="K412" i="14"/>
  <c r="I412" i="14"/>
  <c r="H412" i="14"/>
  <c r="E412" i="14"/>
  <c r="P412" i="14"/>
  <c r="A412" i="14"/>
  <c r="O413" i="14"/>
  <c r="Q420" i="14"/>
  <c r="I375" i="14"/>
  <c r="F384" i="14"/>
  <c r="G384" i="14"/>
  <c r="J384" i="14"/>
  <c r="I384" i="14"/>
  <c r="H384" i="14"/>
  <c r="E384" i="14"/>
  <c r="L384" i="14"/>
  <c r="K385" i="14"/>
  <c r="Q389" i="14"/>
  <c r="E389" i="14"/>
  <c r="M389" i="14"/>
  <c r="J389" i="14"/>
  <c r="I389" i="14"/>
  <c r="H389" i="14"/>
  <c r="G389" i="14"/>
  <c r="L389" i="14"/>
  <c r="K390" i="14"/>
  <c r="E396" i="14"/>
  <c r="M400" i="14"/>
  <c r="I393" i="14"/>
  <c r="J393" i="14"/>
  <c r="K393" i="14"/>
  <c r="H393" i="14"/>
  <c r="G393" i="14"/>
  <c r="F393" i="14"/>
  <c r="M393" i="14"/>
  <c r="H362" i="14"/>
  <c r="Q362" i="14"/>
  <c r="D362" i="14"/>
  <c r="P362" i="14"/>
  <c r="C362" i="14"/>
  <c r="O363" i="14"/>
  <c r="C363" i="14"/>
  <c r="M363" i="14"/>
  <c r="L363" i="14"/>
  <c r="P370" i="14"/>
  <c r="D370" i="14"/>
  <c r="K370" i="14"/>
  <c r="J370" i="14"/>
  <c r="K375" i="14"/>
  <c r="I381" i="14"/>
  <c r="G381" i="14"/>
  <c r="F381" i="14"/>
  <c r="E381" i="14"/>
  <c r="Q381" i="14"/>
  <c r="D381" i="14"/>
  <c r="D384" i="14"/>
  <c r="N385" i="14"/>
  <c r="D389" i="14"/>
  <c r="N390" i="14"/>
  <c r="C393" i="14"/>
  <c r="I396" i="14"/>
  <c r="O399" i="14"/>
  <c r="C399" i="14"/>
  <c r="L399" i="14"/>
  <c r="K399" i="14"/>
  <c r="H399" i="14"/>
  <c r="G399" i="14"/>
  <c r="F399" i="14"/>
  <c r="E399" i="14"/>
  <c r="Q399" i="14"/>
  <c r="A399" i="14"/>
  <c r="J399" i="14"/>
  <c r="P400" i="14"/>
  <c r="K419" i="14"/>
  <c r="J419" i="14"/>
  <c r="I419" i="14"/>
  <c r="P419" i="14"/>
  <c r="A419" i="14"/>
  <c r="O419" i="14"/>
  <c r="N419" i="14"/>
  <c r="M419" i="14"/>
  <c r="L419" i="14"/>
  <c r="G419" i="14"/>
  <c r="F419" i="14"/>
  <c r="C419" i="14"/>
  <c r="K347" i="14"/>
  <c r="J347" i="14"/>
  <c r="P347" i="14"/>
  <c r="J352" i="14"/>
  <c r="Q352" i="14"/>
  <c r="D352" i="14"/>
  <c r="P352" i="14"/>
  <c r="O357" i="14"/>
  <c r="E362" i="14"/>
  <c r="D363" i="14"/>
  <c r="J364" i="14"/>
  <c r="I364" i="14"/>
  <c r="H364" i="14"/>
  <c r="Q364" i="14"/>
  <c r="O365" i="14"/>
  <c r="C370" i="14"/>
  <c r="K371" i="14"/>
  <c r="G371" i="14"/>
  <c r="F371" i="14"/>
  <c r="Q371" i="14"/>
  <c r="L375" i="14"/>
  <c r="C381" i="14"/>
  <c r="K384" i="14"/>
  <c r="O385" i="14"/>
  <c r="J388" i="14"/>
  <c r="Q388" i="14"/>
  <c r="D388" i="14"/>
  <c r="M388" i="14"/>
  <c r="L388" i="14"/>
  <c r="K388" i="14"/>
  <c r="I388" i="14"/>
  <c r="O388" i="14"/>
  <c r="A388" i="14"/>
  <c r="F389" i="14"/>
  <c r="O390" i="14"/>
  <c r="D393" i="14"/>
  <c r="M394" i="14"/>
  <c r="J396" i="14"/>
  <c r="D399" i="14"/>
  <c r="Q400" i="14"/>
  <c r="D419" i="14"/>
  <c r="C347" i="14"/>
  <c r="Q347" i="14"/>
  <c r="C352" i="14"/>
  <c r="A357" i="14"/>
  <c r="P357" i="14"/>
  <c r="F362" i="14"/>
  <c r="E363" i="14"/>
  <c r="A365" i="14"/>
  <c r="P365" i="14"/>
  <c r="E370" i="14"/>
  <c r="C371" i="14"/>
  <c r="M375" i="14"/>
  <c r="H381" i="14"/>
  <c r="M384" i="14"/>
  <c r="Q385" i="14"/>
  <c r="K389" i="14"/>
  <c r="P390" i="14"/>
  <c r="E393" i="14"/>
  <c r="N394" i="14"/>
  <c r="P396" i="14"/>
  <c r="I399" i="14"/>
  <c r="I405" i="14"/>
  <c r="N405" i="14"/>
  <c r="A405" i="14"/>
  <c r="M405" i="14"/>
  <c r="K405" i="14"/>
  <c r="J405" i="14"/>
  <c r="H405" i="14"/>
  <c r="G405" i="14"/>
  <c r="D405" i="14"/>
  <c r="O405" i="14"/>
  <c r="H410" i="14"/>
  <c r="G410" i="14"/>
  <c r="F410" i="14"/>
  <c r="P410" i="14"/>
  <c r="A410" i="14"/>
  <c r="O410" i="14"/>
  <c r="N410" i="14"/>
  <c r="M410" i="14"/>
  <c r="J410" i="14"/>
  <c r="C410" i="14"/>
  <c r="E419" i="14"/>
  <c r="G444" i="14"/>
  <c r="L444" i="14"/>
  <c r="F444" i="14"/>
  <c r="D444" i="14"/>
  <c r="Q444" i="14"/>
  <c r="C444" i="14"/>
  <c r="L455" i="14"/>
  <c r="I455" i="14"/>
  <c r="Q455" i="14"/>
  <c r="C455" i="14"/>
  <c r="M455" i="14"/>
  <c r="K455" i="14"/>
  <c r="H455" i="14"/>
  <c r="G455" i="14"/>
  <c r="P471" i="14"/>
  <c r="D471" i="14"/>
  <c r="J471" i="14"/>
  <c r="O471" i="14"/>
  <c r="A471" i="14"/>
  <c r="I471" i="14"/>
  <c r="L471" i="14"/>
  <c r="H471" i="14"/>
  <c r="G471" i="14"/>
  <c r="F471" i="14"/>
  <c r="E471" i="14"/>
  <c r="C471" i="14"/>
  <c r="M471" i="14"/>
  <c r="O383" i="14"/>
  <c r="P429" i="14"/>
  <c r="P432" i="14"/>
  <c r="I436" i="14"/>
  <c r="N437" i="14"/>
  <c r="L443" i="14"/>
  <c r="P443" i="14"/>
  <c r="C443" i="14"/>
  <c r="I443" i="14"/>
  <c r="G443" i="14"/>
  <c r="F443" i="14"/>
  <c r="E444" i="14"/>
  <c r="P447" i="14"/>
  <c r="D447" i="14"/>
  <c r="L447" i="14"/>
  <c r="K447" i="14"/>
  <c r="J447" i="14"/>
  <c r="H447" i="14"/>
  <c r="G447" i="14"/>
  <c r="P453" i="14"/>
  <c r="D455" i="14"/>
  <c r="K471" i="14"/>
  <c r="Q432" i="14"/>
  <c r="M436" i="14"/>
  <c r="O437" i="14"/>
  <c r="J441" i="14"/>
  <c r="K441" i="14"/>
  <c r="O441" i="14"/>
  <c r="A441" i="14"/>
  <c r="M441" i="14"/>
  <c r="L441" i="14"/>
  <c r="Q442" i="14"/>
  <c r="E442" i="14"/>
  <c r="G442" i="14"/>
  <c r="L442" i="14"/>
  <c r="J442" i="14"/>
  <c r="I442" i="14"/>
  <c r="H444" i="14"/>
  <c r="E455" i="14"/>
  <c r="F461" i="14"/>
  <c r="K461" i="14"/>
  <c r="J461" i="14"/>
  <c r="N461" i="14"/>
  <c r="L461" i="14"/>
  <c r="I461" i="14"/>
  <c r="G461" i="14"/>
  <c r="E461" i="14"/>
  <c r="O461" i="14"/>
  <c r="N471" i="14"/>
  <c r="O436" i="14"/>
  <c r="P437" i="14"/>
  <c r="C441" i="14"/>
  <c r="C442" i="14"/>
  <c r="I444" i="14"/>
  <c r="I446" i="14"/>
  <c r="P446" i="14"/>
  <c r="C446" i="14"/>
  <c r="N446" i="14"/>
  <c r="M446" i="14"/>
  <c r="K446" i="14"/>
  <c r="J446" i="14"/>
  <c r="Q454" i="14"/>
  <c r="E454" i="14"/>
  <c r="M454" i="14"/>
  <c r="F454" i="14"/>
  <c r="N454" i="14"/>
  <c r="L454" i="14"/>
  <c r="J454" i="14"/>
  <c r="I454" i="14"/>
  <c r="F455" i="14"/>
  <c r="C461" i="14"/>
  <c r="Q471" i="14"/>
  <c r="L491" i="14"/>
  <c r="I491" i="14"/>
  <c r="O491" i="14"/>
  <c r="A491" i="14"/>
  <c r="H491" i="14"/>
  <c r="M491" i="14"/>
  <c r="K491" i="14"/>
  <c r="J491" i="14"/>
  <c r="G491" i="14"/>
  <c r="F491" i="14"/>
  <c r="E491" i="14"/>
  <c r="D491" i="14"/>
  <c r="C491" i="14"/>
  <c r="Q491" i="14"/>
  <c r="P491" i="14"/>
  <c r="N491" i="14"/>
  <c r="H422" i="14"/>
  <c r="L422" i="14"/>
  <c r="K422" i="14"/>
  <c r="Q422" i="14"/>
  <c r="J429" i="14"/>
  <c r="F429" i="14"/>
  <c r="I429" i="14"/>
  <c r="G429" i="14"/>
  <c r="E429" i="14"/>
  <c r="G432" i="14"/>
  <c r="H432" i="14"/>
  <c r="N432" i="14"/>
  <c r="L432" i="14"/>
  <c r="K432" i="14"/>
  <c r="Q437" i="14"/>
  <c r="O440" i="14"/>
  <c r="C440" i="14"/>
  <c r="N440" i="14"/>
  <c r="A440" i="14"/>
  <c r="D440" i="14"/>
  <c r="P440" i="14"/>
  <c r="M440" i="14"/>
  <c r="J444" i="14"/>
  <c r="J455" i="14"/>
  <c r="D461" i="14"/>
  <c r="P406" i="14"/>
  <c r="D406" i="14"/>
  <c r="J406" i="14"/>
  <c r="I406" i="14"/>
  <c r="L414" i="14"/>
  <c r="E414" i="14"/>
  <c r="Q414" i="14"/>
  <c r="D414" i="14"/>
  <c r="G415" i="14"/>
  <c r="N415" i="14"/>
  <c r="A415" i="14"/>
  <c r="M415" i="14"/>
  <c r="Q415" i="14"/>
  <c r="C422" i="14"/>
  <c r="K424" i="14"/>
  <c r="M424" i="14"/>
  <c r="F424" i="14"/>
  <c r="E424" i="14"/>
  <c r="M426" i="14"/>
  <c r="A426" i="14"/>
  <c r="E426" i="14"/>
  <c r="O426" i="14"/>
  <c r="N426" i="14"/>
  <c r="H427" i="14"/>
  <c r="N427" i="14"/>
  <c r="A427" i="14"/>
  <c r="O427" i="14"/>
  <c r="L427" i="14"/>
  <c r="K427" i="14"/>
  <c r="O428" i="14"/>
  <c r="C428" i="14"/>
  <c r="J428" i="14"/>
  <c r="L428" i="14"/>
  <c r="I428" i="14"/>
  <c r="H428" i="14"/>
  <c r="C429" i="14"/>
  <c r="L431" i="14"/>
  <c r="K431" i="14"/>
  <c r="Q431" i="14"/>
  <c r="C431" i="14"/>
  <c r="O431" i="14"/>
  <c r="A431" i="14"/>
  <c r="N431" i="14"/>
  <c r="C432" i="14"/>
  <c r="M438" i="14"/>
  <c r="A438" i="14"/>
  <c r="I438" i="14"/>
  <c r="H438" i="14"/>
  <c r="F438" i="14"/>
  <c r="E438" i="14"/>
  <c r="E440" i="14"/>
  <c r="E441" i="14"/>
  <c r="F442" i="14"/>
  <c r="K444" i="14"/>
  <c r="E446" i="14"/>
  <c r="D454" i="14"/>
  <c r="N455" i="14"/>
  <c r="H461" i="14"/>
  <c r="J465" i="14"/>
  <c r="H465" i="14"/>
  <c r="N465" i="14"/>
  <c r="F465" i="14"/>
  <c r="D465" i="14"/>
  <c r="C465" i="14"/>
  <c r="P465" i="14"/>
  <c r="A465" i="14"/>
  <c r="O465" i="14"/>
  <c r="G465" i="14"/>
  <c r="K472" i="14"/>
  <c r="F472" i="14"/>
  <c r="M472" i="14"/>
  <c r="G472" i="14"/>
  <c r="L472" i="14"/>
  <c r="I472" i="14"/>
  <c r="H472" i="14"/>
  <c r="E472" i="14"/>
  <c r="D472" i="14"/>
  <c r="C472" i="14"/>
  <c r="N472" i="14"/>
  <c r="F437" i="14"/>
  <c r="M437" i="14"/>
  <c r="K437" i="14"/>
  <c r="I437" i="14"/>
  <c r="H437" i="14"/>
  <c r="M444" i="14"/>
  <c r="J453" i="14"/>
  <c r="Q453" i="14"/>
  <c r="D453" i="14"/>
  <c r="H453" i="14"/>
  <c r="O453" i="14"/>
  <c r="N453" i="14"/>
  <c r="L453" i="14"/>
  <c r="K453" i="14"/>
  <c r="O455" i="14"/>
  <c r="E422" i="14"/>
  <c r="H429" i="14"/>
  <c r="E432" i="14"/>
  <c r="K436" i="14"/>
  <c r="Q436" i="14"/>
  <c r="D436" i="14"/>
  <c r="N436" i="14"/>
  <c r="L436" i="14"/>
  <c r="J436" i="14"/>
  <c r="C437" i="14"/>
  <c r="N444" i="14"/>
  <c r="C453" i="14"/>
  <c r="H454" i="14"/>
  <c r="P455" i="14"/>
  <c r="P461" i="14"/>
  <c r="I465" i="14"/>
  <c r="I470" i="14"/>
  <c r="N470" i="14"/>
  <c r="A470" i="14"/>
  <c r="D470" i="14"/>
  <c r="L470" i="14"/>
  <c r="K470" i="14"/>
  <c r="H470" i="14"/>
  <c r="G470" i="14"/>
  <c r="F470" i="14"/>
  <c r="E470" i="14"/>
  <c r="C470" i="14"/>
  <c r="M470" i="14"/>
  <c r="O472" i="14"/>
  <c r="I383" i="14"/>
  <c r="L402" i="14"/>
  <c r="N402" i="14"/>
  <c r="A402" i="14"/>
  <c r="M402" i="14"/>
  <c r="Q402" i="14"/>
  <c r="F406" i="14"/>
  <c r="G414" i="14"/>
  <c r="E415" i="14"/>
  <c r="N417" i="14"/>
  <c r="L418" i="14"/>
  <c r="F422" i="14"/>
  <c r="G424" i="14"/>
  <c r="F426" i="14"/>
  <c r="E427" i="14"/>
  <c r="F428" i="14"/>
  <c r="K429" i="14"/>
  <c r="F431" i="14"/>
  <c r="F432" i="14"/>
  <c r="C436" i="14"/>
  <c r="D437" i="14"/>
  <c r="G438" i="14"/>
  <c r="H440" i="14"/>
  <c r="H441" i="14"/>
  <c r="M442" i="14"/>
  <c r="N443" i="14"/>
  <c r="O444" i="14"/>
  <c r="H446" i="14"/>
  <c r="O447" i="14"/>
  <c r="Q448" i="14"/>
  <c r="E453" i="14"/>
  <c r="K454" i="14"/>
  <c r="Q461" i="14"/>
  <c r="K465" i="14"/>
  <c r="P472" i="14"/>
  <c r="O287" i="14"/>
  <c r="O300" i="14"/>
  <c r="O323" i="14"/>
  <c r="O336" i="14"/>
  <c r="O359" i="14"/>
  <c r="A366" i="14"/>
  <c r="N366" i="14"/>
  <c r="A369" i="14"/>
  <c r="N369" i="14"/>
  <c r="O372" i="14"/>
  <c r="M376" i="14"/>
  <c r="A379" i="14"/>
  <c r="N379" i="14"/>
  <c r="A382" i="14"/>
  <c r="J383" i="14"/>
  <c r="H386" i="14"/>
  <c r="L386" i="14"/>
  <c r="P386" i="14"/>
  <c r="G391" i="14"/>
  <c r="E391" i="14"/>
  <c r="P391" i="14"/>
  <c r="Q401" i="14"/>
  <c r="E401" i="14"/>
  <c r="D401" i="14"/>
  <c r="P401" i="14"/>
  <c r="C401" i="14"/>
  <c r="C402" i="14"/>
  <c r="A403" i="14"/>
  <c r="G406" i="14"/>
  <c r="H414" i="14"/>
  <c r="F415" i="14"/>
  <c r="O417" i="14"/>
  <c r="O418" i="14"/>
  <c r="G422" i="14"/>
  <c r="H424" i="14"/>
  <c r="G426" i="14"/>
  <c r="F427" i="14"/>
  <c r="G428" i="14"/>
  <c r="L429" i="14"/>
  <c r="G431" i="14"/>
  <c r="I432" i="14"/>
  <c r="E436" i="14"/>
  <c r="E437" i="14"/>
  <c r="J438" i="14"/>
  <c r="I440" i="14"/>
  <c r="I441" i="14"/>
  <c r="N442" i="14"/>
  <c r="O443" i="14"/>
  <c r="P444" i="14"/>
  <c r="L446" i="14"/>
  <c r="Q447" i="14"/>
  <c r="O452" i="14"/>
  <c r="C452" i="14"/>
  <c r="H452" i="14"/>
  <c r="K452" i="14"/>
  <c r="Q452" i="14"/>
  <c r="A452" i="14"/>
  <c r="P452" i="14"/>
  <c r="M452" i="14"/>
  <c r="L452" i="14"/>
  <c r="F453" i="14"/>
  <c r="O454" i="14"/>
  <c r="G456" i="14"/>
  <c r="E456" i="14"/>
  <c r="N456" i="14"/>
  <c r="K456" i="14"/>
  <c r="J456" i="14"/>
  <c r="H456" i="14"/>
  <c r="F456" i="14"/>
  <c r="M462" i="14"/>
  <c r="A462" i="14"/>
  <c r="G462" i="14"/>
  <c r="H462" i="14"/>
  <c r="L462" i="14"/>
  <c r="J462" i="14"/>
  <c r="I462" i="14"/>
  <c r="E462" i="14"/>
  <c r="D462" i="14"/>
  <c r="N462" i="14"/>
  <c r="L465" i="14"/>
  <c r="O470" i="14"/>
  <c r="Q472" i="14"/>
  <c r="O366" i="14"/>
  <c r="O369" i="14"/>
  <c r="A376" i="14"/>
  <c r="N376" i="14"/>
  <c r="O379" i="14"/>
  <c r="P382" i="14"/>
  <c r="D382" i="14"/>
  <c r="O382" i="14"/>
  <c r="L383" i="14"/>
  <c r="D402" i="14"/>
  <c r="G403" i="14"/>
  <c r="J403" i="14"/>
  <c r="I403" i="14"/>
  <c r="Q403" i="14"/>
  <c r="H406" i="14"/>
  <c r="M409" i="14"/>
  <c r="A409" i="14"/>
  <c r="K409" i="14"/>
  <c r="J409" i="14"/>
  <c r="Q409" i="14"/>
  <c r="I414" i="14"/>
  <c r="H415" i="14"/>
  <c r="A417" i="14"/>
  <c r="I422" i="14"/>
  <c r="I424" i="14"/>
  <c r="H426" i="14"/>
  <c r="G427" i="14"/>
  <c r="K428" i="14"/>
  <c r="M429" i="14"/>
  <c r="H431" i="14"/>
  <c r="J432" i="14"/>
  <c r="F436" i="14"/>
  <c r="G437" i="14"/>
  <c r="K438" i="14"/>
  <c r="J440" i="14"/>
  <c r="N441" i="14"/>
  <c r="O442" i="14"/>
  <c r="Q443" i="14"/>
  <c r="O446" i="14"/>
  <c r="G453" i="14"/>
  <c r="P454" i="14"/>
  <c r="M465" i="14"/>
  <c r="O376" i="14"/>
  <c r="M383" i="14"/>
  <c r="E402" i="14"/>
  <c r="K406" i="14"/>
  <c r="J414" i="14"/>
  <c r="I415" i="14"/>
  <c r="I417" i="14"/>
  <c r="E417" i="14"/>
  <c r="Q417" i="14"/>
  <c r="D417" i="14"/>
  <c r="P418" i="14"/>
  <c r="D418" i="14"/>
  <c r="N418" i="14"/>
  <c r="A418" i="14"/>
  <c r="M418" i="14"/>
  <c r="J422" i="14"/>
  <c r="J424" i="14"/>
  <c r="I426" i="14"/>
  <c r="I427" i="14"/>
  <c r="M428" i="14"/>
  <c r="N429" i="14"/>
  <c r="I431" i="14"/>
  <c r="M432" i="14"/>
  <c r="G436" i="14"/>
  <c r="J437" i="14"/>
  <c r="L438" i="14"/>
  <c r="K440" i="14"/>
  <c r="P441" i="14"/>
  <c r="P442" i="14"/>
  <c r="A444" i="14"/>
  <c r="Q446" i="14"/>
  <c r="K448" i="14"/>
  <c r="H448" i="14"/>
  <c r="I448" i="14"/>
  <c r="G448" i="14"/>
  <c r="E448" i="14"/>
  <c r="D448" i="14"/>
  <c r="I453" i="14"/>
  <c r="A455" i="14"/>
  <c r="Q465" i="14"/>
  <c r="H474" i="14"/>
  <c r="H477" i="14"/>
  <c r="I479" i="14"/>
  <c r="I480" i="14"/>
  <c r="I482" i="14"/>
  <c r="E482" i="14"/>
  <c r="K482" i="14"/>
  <c r="D482" i="14"/>
  <c r="A484" i="14"/>
  <c r="P487" i="14"/>
  <c r="M489" i="14"/>
  <c r="N490" i="14"/>
  <c r="N492" i="14"/>
  <c r="O500" i="14"/>
  <c r="C500" i="14"/>
  <c r="L500" i="14"/>
  <c r="N500" i="14"/>
  <c r="H500" i="14"/>
  <c r="P500" i="14"/>
  <c r="A500" i="14"/>
  <c r="K508" i="14"/>
  <c r="F508" i="14"/>
  <c r="E508" i="14"/>
  <c r="H508" i="14"/>
  <c r="P508" i="14"/>
  <c r="A508" i="14"/>
  <c r="I508" i="14"/>
  <c r="H511" i="14"/>
  <c r="G511" i="14"/>
  <c r="F511" i="14"/>
  <c r="O511" i="14"/>
  <c r="N511" i="14"/>
  <c r="J511" i="14"/>
  <c r="P511" i="14"/>
  <c r="A511" i="14"/>
  <c r="D513" i="14"/>
  <c r="F521" i="14"/>
  <c r="G521" i="14"/>
  <c r="E521" i="14"/>
  <c r="M521" i="14"/>
  <c r="L521" i="14"/>
  <c r="K521" i="14"/>
  <c r="J521" i="14"/>
  <c r="I521" i="14"/>
  <c r="H521" i="14"/>
  <c r="N521" i="14"/>
  <c r="Q523" i="14"/>
  <c r="K484" i="14"/>
  <c r="J484" i="14"/>
  <c r="E484" i="14"/>
  <c r="N484" i="14"/>
  <c r="A487" i="14"/>
  <c r="O489" i="14"/>
  <c r="O490" i="14"/>
  <c r="O492" i="14"/>
  <c r="M498" i="14"/>
  <c r="A498" i="14"/>
  <c r="G498" i="14"/>
  <c r="E498" i="14"/>
  <c r="N498" i="14"/>
  <c r="F498" i="14"/>
  <c r="I506" i="14"/>
  <c r="N506" i="14"/>
  <c r="A506" i="14"/>
  <c r="M506" i="14"/>
  <c r="J506" i="14"/>
  <c r="D506" i="14"/>
  <c r="K506" i="14"/>
  <c r="M486" i="14"/>
  <c r="A486" i="14"/>
  <c r="P486" i="14"/>
  <c r="C486" i="14"/>
  <c r="N486" i="14"/>
  <c r="H486" i="14"/>
  <c r="H487" i="14"/>
  <c r="L487" i="14"/>
  <c r="K487" i="14"/>
  <c r="E487" i="14"/>
  <c r="O521" i="14"/>
  <c r="J489" i="14"/>
  <c r="Q489" i="14"/>
  <c r="D489" i="14"/>
  <c r="F489" i="14"/>
  <c r="N489" i="14"/>
  <c r="Q490" i="14"/>
  <c r="E490" i="14"/>
  <c r="M490" i="14"/>
  <c r="C490" i="14"/>
  <c r="K490" i="14"/>
  <c r="G492" i="14"/>
  <c r="E492" i="14"/>
  <c r="L492" i="14"/>
  <c r="F492" i="14"/>
  <c r="O398" i="14"/>
  <c r="O411" i="14"/>
  <c r="C411" i="14"/>
  <c r="P411" i="14"/>
  <c r="M421" i="14"/>
  <c r="A421" i="14"/>
  <c r="O421" i="14"/>
  <c r="F425" i="14"/>
  <c r="I425" i="14"/>
  <c r="P425" i="14"/>
  <c r="I434" i="14"/>
  <c r="L434" i="14"/>
  <c r="P434" i="14"/>
  <c r="M435" i="14"/>
  <c r="H439" i="14"/>
  <c r="E439" i="14"/>
  <c r="P439" i="14"/>
  <c r="M451" i="14"/>
  <c r="N458" i="14"/>
  <c r="H463" i="14"/>
  <c r="P463" i="14"/>
  <c r="C463" i="14"/>
  <c r="E463" i="14"/>
  <c r="M466" i="14"/>
  <c r="K467" i="14"/>
  <c r="K468" i="14"/>
  <c r="P474" i="14"/>
  <c r="O475" i="14"/>
  <c r="P477" i="14"/>
  <c r="O478" i="14"/>
  <c r="P479" i="14"/>
  <c r="P480" i="14"/>
  <c r="J482" i="14"/>
  <c r="G484" i="14"/>
  <c r="F486" i="14"/>
  <c r="F487" i="14"/>
  <c r="C489" i="14"/>
  <c r="D490" i="14"/>
  <c r="C492" i="14"/>
  <c r="N494" i="14"/>
  <c r="M495" i="14"/>
  <c r="I498" i="14"/>
  <c r="I500" i="14"/>
  <c r="K501" i="14"/>
  <c r="J503" i="14"/>
  <c r="M504" i="14"/>
  <c r="G506" i="14"/>
  <c r="L508" i="14"/>
  <c r="K511" i="14"/>
  <c r="P513" i="14"/>
  <c r="K520" i="14"/>
  <c r="J520" i="14"/>
  <c r="I520" i="14"/>
  <c r="O520" i="14"/>
  <c r="N520" i="14"/>
  <c r="M520" i="14"/>
  <c r="L520" i="14"/>
  <c r="H520" i="14"/>
  <c r="G520" i="14"/>
  <c r="P520" i="14"/>
  <c r="A520" i="14"/>
  <c r="Q521" i="14"/>
  <c r="O395" i="14"/>
  <c r="C398" i="14"/>
  <c r="P398" i="14"/>
  <c r="O408" i="14"/>
  <c r="D411" i="14"/>
  <c r="Q411" i="14"/>
  <c r="C421" i="14"/>
  <c r="P421" i="14"/>
  <c r="C425" i="14"/>
  <c r="Q425" i="14"/>
  <c r="C434" i="14"/>
  <c r="Q434" i="14"/>
  <c r="C439" i="14"/>
  <c r="Q439" i="14"/>
  <c r="F449" i="14"/>
  <c r="G449" i="14"/>
  <c r="D449" i="14"/>
  <c r="Q449" i="14"/>
  <c r="D463" i="14"/>
  <c r="N466" i="14"/>
  <c r="M467" i="14"/>
  <c r="L468" i="14"/>
  <c r="A477" i="14"/>
  <c r="L482" i="14"/>
  <c r="H484" i="14"/>
  <c r="G486" i="14"/>
  <c r="G487" i="14"/>
  <c r="E489" i="14"/>
  <c r="F490" i="14"/>
  <c r="D492" i="14"/>
  <c r="O494" i="14"/>
  <c r="O495" i="14"/>
  <c r="J498" i="14"/>
  <c r="J500" i="14"/>
  <c r="N501" i="14"/>
  <c r="K503" i="14"/>
  <c r="N504" i="14"/>
  <c r="H506" i="14"/>
  <c r="M508" i="14"/>
  <c r="L511" i="14"/>
  <c r="Q513" i="14"/>
  <c r="C520" i="14"/>
  <c r="M474" i="14"/>
  <c r="A474" i="14"/>
  <c r="K474" i="14"/>
  <c r="F474" i="14"/>
  <c r="O474" i="14"/>
  <c r="J477" i="14"/>
  <c r="M477" i="14"/>
  <c r="L477" i="14"/>
  <c r="F477" i="14"/>
  <c r="L479" i="14"/>
  <c r="E479" i="14"/>
  <c r="G479" i="14"/>
  <c r="O479" i="14"/>
  <c r="A479" i="14"/>
  <c r="G480" i="14"/>
  <c r="N480" i="14"/>
  <c r="A480" i="14"/>
  <c r="D480" i="14"/>
  <c r="L480" i="14"/>
  <c r="I484" i="14"/>
  <c r="I486" i="14"/>
  <c r="I487" i="14"/>
  <c r="G489" i="14"/>
  <c r="G490" i="14"/>
  <c r="H492" i="14"/>
  <c r="K498" i="14"/>
  <c r="K500" i="14"/>
  <c r="O501" i="14"/>
  <c r="M503" i="14"/>
  <c r="O504" i="14"/>
  <c r="L506" i="14"/>
  <c r="N508" i="14"/>
  <c r="M511" i="14"/>
  <c r="H523" i="14"/>
  <c r="L523" i="14"/>
  <c r="K523" i="14"/>
  <c r="I523" i="14"/>
  <c r="G523" i="14"/>
  <c r="F523" i="14"/>
  <c r="E523" i="14"/>
  <c r="D523" i="14"/>
  <c r="C523" i="14"/>
  <c r="J523" i="14"/>
  <c r="P435" i="14"/>
  <c r="D435" i="14"/>
  <c r="H435" i="14"/>
  <c r="Q435" i="14"/>
  <c r="H451" i="14"/>
  <c r="L451" i="14"/>
  <c r="N451" i="14"/>
  <c r="Q451" i="14"/>
  <c r="I458" i="14"/>
  <c r="J458" i="14"/>
  <c r="E458" i="14"/>
  <c r="Q458" i="14"/>
  <c r="A466" i="14"/>
  <c r="N468" i="14"/>
  <c r="C474" i="14"/>
  <c r="H475" i="14"/>
  <c r="G475" i="14"/>
  <c r="Q475" i="14"/>
  <c r="C475" i="14"/>
  <c r="L475" i="14"/>
  <c r="O476" i="14"/>
  <c r="C476" i="14"/>
  <c r="Q476" i="14"/>
  <c r="D476" i="14"/>
  <c r="N476" i="14"/>
  <c r="I476" i="14"/>
  <c r="C477" i="14"/>
  <c r="Q478" i="14"/>
  <c r="E478" i="14"/>
  <c r="I478" i="14"/>
  <c r="J478" i="14"/>
  <c r="C478" i="14"/>
  <c r="C479" i="14"/>
  <c r="C480" i="14"/>
  <c r="N482" i="14"/>
  <c r="L484" i="14"/>
  <c r="J486" i="14"/>
  <c r="J487" i="14"/>
  <c r="H489" i="14"/>
  <c r="H490" i="14"/>
  <c r="I492" i="14"/>
  <c r="L498" i="14"/>
  <c r="M500" i="14"/>
  <c r="P501" i="14"/>
  <c r="P503" i="14"/>
  <c r="O506" i="14"/>
  <c r="O508" i="14"/>
  <c r="Q511" i="14"/>
  <c r="Q514" i="14"/>
  <c r="E514" i="14"/>
  <c r="I514" i="14"/>
  <c r="H514" i="14"/>
  <c r="K514" i="14"/>
  <c r="J514" i="14"/>
  <c r="C514" i="14"/>
  <c r="L514" i="14"/>
  <c r="E520" i="14"/>
  <c r="M523" i="14"/>
  <c r="Q466" i="14"/>
  <c r="E466" i="14"/>
  <c r="D466" i="14"/>
  <c r="K466" i="14"/>
  <c r="L467" i="14"/>
  <c r="N467" i="14"/>
  <c r="A467" i="14"/>
  <c r="H467" i="14"/>
  <c r="Q467" i="14"/>
  <c r="D474" i="14"/>
  <c r="D477" i="14"/>
  <c r="D479" i="14"/>
  <c r="E480" i="14"/>
  <c r="O482" i="14"/>
  <c r="M484" i="14"/>
  <c r="K486" i="14"/>
  <c r="M487" i="14"/>
  <c r="I489" i="14"/>
  <c r="I490" i="14"/>
  <c r="J492" i="14"/>
  <c r="I494" i="14"/>
  <c r="J494" i="14"/>
  <c r="Q494" i="14"/>
  <c r="C494" i="14"/>
  <c r="L494" i="14"/>
  <c r="P495" i="14"/>
  <c r="D495" i="14"/>
  <c r="F495" i="14"/>
  <c r="N495" i="14"/>
  <c r="I495" i="14"/>
  <c r="O498" i="14"/>
  <c r="Q500" i="14"/>
  <c r="P506" i="14"/>
  <c r="Q508" i="14"/>
  <c r="D514" i="14"/>
  <c r="F520" i="14"/>
  <c r="N523" i="14"/>
  <c r="K489" i="14"/>
  <c r="J490" i="14"/>
  <c r="K492" i="14"/>
  <c r="Q506" i="14"/>
  <c r="J513" i="14"/>
  <c r="M513" i="14"/>
  <c r="L513" i="14"/>
  <c r="K513" i="14"/>
  <c r="I513" i="14"/>
  <c r="E513" i="14"/>
  <c r="N513" i="14"/>
  <c r="G468" i="14"/>
  <c r="J468" i="14"/>
  <c r="E468" i="14"/>
  <c r="Q468" i="14"/>
  <c r="G474" i="14"/>
  <c r="G477" i="14"/>
  <c r="H479" i="14"/>
  <c r="H480" i="14"/>
  <c r="P484" i="14"/>
  <c r="O486" i="14"/>
  <c r="O487" i="14"/>
  <c r="L489" i="14"/>
  <c r="L490" i="14"/>
  <c r="M492" i="14"/>
  <c r="Q498" i="14"/>
  <c r="J501" i="14"/>
  <c r="H501" i="14"/>
  <c r="L501" i="14"/>
  <c r="E501" i="14"/>
  <c r="M501" i="14"/>
  <c r="L503" i="14"/>
  <c r="N503" i="14"/>
  <c r="A503" i="14"/>
  <c r="F503" i="14"/>
  <c r="O503" i="14"/>
  <c r="G503" i="14"/>
  <c r="G504" i="14"/>
  <c r="J504" i="14"/>
  <c r="Q504" i="14"/>
  <c r="C504" i="14"/>
  <c r="L504" i="14"/>
  <c r="D504" i="14"/>
  <c r="C513" i="14"/>
  <c r="A521" i="14"/>
  <c r="P523" i="14"/>
  <c r="I518" i="14"/>
  <c r="E518" i="14"/>
  <c r="Q518" i="14"/>
  <c r="D518" i="14"/>
  <c r="P519" i="14"/>
  <c r="D519" i="14"/>
  <c r="N519" i="14"/>
  <c r="A519" i="14"/>
  <c r="M519" i="14"/>
  <c r="J524" i="14"/>
  <c r="H525" i="14"/>
  <c r="G526" i="14"/>
  <c r="E527" i="14"/>
  <c r="D533" i="14"/>
  <c r="C534" i="14"/>
  <c r="H535" i="14"/>
  <c r="F535" i="14"/>
  <c r="D535" i="14"/>
  <c r="Q535" i="14"/>
  <c r="C535" i="14"/>
  <c r="O538" i="14"/>
  <c r="O539" i="14"/>
  <c r="O540" i="14"/>
  <c r="H542" i="14"/>
  <c r="G550" i="14"/>
  <c r="P551" i="14"/>
  <c r="P538" i="14"/>
  <c r="P539" i="14"/>
  <c r="P540" i="14"/>
  <c r="M558" i="14"/>
  <c r="A558" i="14"/>
  <c r="K558" i="14"/>
  <c r="N558" i="14"/>
  <c r="D558" i="14"/>
  <c r="L558" i="14"/>
  <c r="J558" i="14"/>
  <c r="I558" i="14"/>
  <c r="H558" i="14"/>
  <c r="J561" i="14"/>
  <c r="M561" i="14"/>
  <c r="E561" i="14"/>
  <c r="I561" i="14"/>
  <c r="N561" i="14"/>
  <c r="L561" i="14"/>
  <c r="K561" i="14"/>
  <c r="H561" i="14"/>
  <c r="J537" i="14"/>
  <c r="L537" i="14"/>
  <c r="M537" i="14"/>
  <c r="K537" i="14"/>
  <c r="Q538" i="14"/>
  <c r="E538" i="14"/>
  <c r="H538" i="14"/>
  <c r="J538" i="14"/>
  <c r="I538" i="14"/>
  <c r="L539" i="14"/>
  <c r="Q539" i="14"/>
  <c r="D539" i="14"/>
  <c r="G539" i="14"/>
  <c r="F539" i="14"/>
  <c r="G540" i="14"/>
  <c r="M540" i="14"/>
  <c r="D540" i="14"/>
  <c r="Q540" i="14"/>
  <c r="C540" i="14"/>
  <c r="G552" i="14"/>
  <c r="J552" i="14"/>
  <c r="D552" i="14"/>
  <c r="M552" i="14"/>
  <c r="L552" i="14"/>
  <c r="K552" i="14"/>
  <c r="I552" i="14"/>
  <c r="I530" i="14"/>
  <c r="J530" i="14"/>
  <c r="H530" i="14"/>
  <c r="Q530" i="14"/>
  <c r="D537" i="14"/>
  <c r="C538" i="14"/>
  <c r="C539" i="14"/>
  <c r="E540" i="14"/>
  <c r="C552" i="14"/>
  <c r="E537" i="14"/>
  <c r="D538" i="14"/>
  <c r="E539" i="14"/>
  <c r="F540" i="14"/>
  <c r="P543" i="14"/>
  <c r="D543" i="14"/>
  <c r="F543" i="14"/>
  <c r="O543" i="14"/>
  <c r="A543" i="14"/>
  <c r="K543" i="14"/>
  <c r="J543" i="14"/>
  <c r="I543" i="14"/>
  <c r="L551" i="14"/>
  <c r="N551" i="14"/>
  <c r="A551" i="14"/>
  <c r="G551" i="14"/>
  <c r="O551" i="14"/>
  <c r="M551" i="14"/>
  <c r="K551" i="14"/>
  <c r="J551" i="14"/>
  <c r="E552" i="14"/>
  <c r="Q430" i="14"/>
  <c r="E430" i="14"/>
  <c r="O430" i="14"/>
  <c r="M450" i="14"/>
  <c r="A450" i="14"/>
  <c r="P450" i="14"/>
  <c r="C450" i="14"/>
  <c r="Q450" i="14"/>
  <c r="P459" i="14"/>
  <c r="D459" i="14"/>
  <c r="F459" i="14"/>
  <c r="Q459" i="14"/>
  <c r="O464" i="14"/>
  <c r="C464" i="14"/>
  <c r="L464" i="14"/>
  <c r="Q464" i="14"/>
  <c r="P483" i="14"/>
  <c r="D483" i="14"/>
  <c r="N483" i="14"/>
  <c r="A483" i="14"/>
  <c r="Q483" i="14"/>
  <c r="O488" i="14"/>
  <c r="C488" i="14"/>
  <c r="H488" i="14"/>
  <c r="Q488" i="14"/>
  <c r="F497" i="14"/>
  <c r="K497" i="14"/>
  <c r="P497" i="14"/>
  <c r="Q502" i="14"/>
  <c r="E502" i="14"/>
  <c r="D502" i="14"/>
  <c r="P502" i="14"/>
  <c r="P507" i="14"/>
  <c r="D507" i="14"/>
  <c r="J507" i="14"/>
  <c r="I507" i="14"/>
  <c r="L515" i="14"/>
  <c r="E515" i="14"/>
  <c r="Q515" i="14"/>
  <c r="D515" i="14"/>
  <c r="G516" i="14"/>
  <c r="N516" i="14"/>
  <c r="A516" i="14"/>
  <c r="M516" i="14"/>
  <c r="Q516" i="14"/>
  <c r="K518" i="14"/>
  <c r="I519" i="14"/>
  <c r="A524" i="14"/>
  <c r="N527" i="14"/>
  <c r="D530" i="14"/>
  <c r="P531" i="14"/>
  <c r="D531" i="14"/>
  <c r="F531" i="14"/>
  <c r="E531" i="14"/>
  <c r="L535" i="14"/>
  <c r="F537" i="14"/>
  <c r="F538" i="14"/>
  <c r="H539" i="14"/>
  <c r="H540" i="14"/>
  <c r="C543" i="14"/>
  <c r="F545" i="14"/>
  <c r="K545" i="14"/>
  <c r="I545" i="14"/>
  <c r="E545" i="14"/>
  <c r="D545" i="14"/>
  <c r="C545" i="14"/>
  <c r="C551" i="14"/>
  <c r="F552" i="14"/>
  <c r="O558" i="14"/>
  <c r="O560" i="14"/>
  <c r="C560" i="14"/>
  <c r="Q560" i="14"/>
  <c r="D560" i="14"/>
  <c r="H560" i="14"/>
  <c r="L560" i="14"/>
  <c r="M560" i="14"/>
  <c r="K560" i="14"/>
  <c r="J560" i="14"/>
  <c r="I560" i="14"/>
  <c r="O561" i="14"/>
  <c r="O524" i="14"/>
  <c r="C524" i="14"/>
  <c r="H524" i="14"/>
  <c r="G524" i="14"/>
  <c r="E530" i="14"/>
  <c r="G537" i="14"/>
  <c r="G538" i="14"/>
  <c r="I539" i="14"/>
  <c r="I540" i="14"/>
  <c r="I542" i="14"/>
  <c r="J542" i="14"/>
  <c r="D542" i="14"/>
  <c r="M542" i="14"/>
  <c r="L542" i="14"/>
  <c r="K542" i="14"/>
  <c r="E543" i="14"/>
  <c r="D551" i="14"/>
  <c r="H552" i="14"/>
  <c r="P558" i="14"/>
  <c r="P561" i="14"/>
  <c r="D524" i="14"/>
  <c r="J525" i="14"/>
  <c r="Q525" i="14"/>
  <c r="D525" i="14"/>
  <c r="P525" i="14"/>
  <c r="C525" i="14"/>
  <c r="Q526" i="14"/>
  <c r="E526" i="14"/>
  <c r="M526" i="14"/>
  <c r="L526" i="14"/>
  <c r="A527" i="14"/>
  <c r="F530" i="14"/>
  <c r="H537" i="14"/>
  <c r="K538" i="14"/>
  <c r="J539" i="14"/>
  <c r="J540" i="14"/>
  <c r="C542" i="14"/>
  <c r="G543" i="14"/>
  <c r="E551" i="14"/>
  <c r="N552" i="14"/>
  <c r="Q558" i="14"/>
  <c r="Q561" i="14"/>
  <c r="E524" i="14"/>
  <c r="L527" i="14"/>
  <c r="I527" i="14"/>
  <c r="H527" i="14"/>
  <c r="Q527" i="14"/>
  <c r="G530" i="14"/>
  <c r="I537" i="14"/>
  <c r="L538" i="14"/>
  <c r="K539" i="14"/>
  <c r="K540" i="14"/>
  <c r="E542" i="14"/>
  <c r="H543" i="14"/>
  <c r="Q550" i="14"/>
  <c r="E550" i="14"/>
  <c r="D550" i="14"/>
  <c r="J550" i="14"/>
  <c r="O550" i="14"/>
  <c r="N550" i="14"/>
  <c r="M550" i="14"/>
  <c r="L550" i="14"/>
  <c r="F551" i="14"/>
  <c r="O552" i="14"/>
  <c r="H559" i="14"/>
  <c r="G559" i="14"/>
  <c r="K559" i="14"/>
  <c r="O559" i="14"/>
  <c r="A559" i="14"/>
  <c r="M559" i="14"/>
  <c r="L559" i="14"/>
  <c r="J559" i="14"/>
  <c r="I559" i="14"/>
  <c r="F524" i="14"/>
  <c r="F525" i="14"/>
  <c r="D526" i="14"/>
  <c r="C527" i="14"/>
  <c r="K530" i="14"/>
  <c r="F533" i="14"/>
  <c r="K533" i="14"/>
  <c r="J533" i="14"/>
  <c r="Q533" i="14"/>
  <c r="N537" i="14"/>
  <c r="M538" i="14"/>
  <c r="M539" i="14"/>
  <c r="L540" i="14"/>
  <c r="F542" i="14"/>
  <c r="L543" i="14"/>
  <c r="C550" i="14"/>
  <c r="H551" i="14"/>
  <c r="P552" i="14"/>
  <c r="C559" i="14"/>
  <c r="N560" i="14"/>
  <c r="F485" i="14"/>
  <c r="G485" i="14"/>
  <c r="P485" i="14"/>
  <c r="H499" i="14"/>
  <c r="P499" i="14"/>
  <c r="C499" i="14"/>
  <c r="Q499" i="14"/>
  <c r="M510" i="14"/>
  <c r="A510" i="14"/>
  <c r="K510" i="14"/>
  <c r="J510" i="14"/>
  <c r="Q510" i="14"/>
  <c r="A518" i="14"/>
  <c r="P518" i="14"/>
  <c r="Q519" i="14"/>
  <c r="I524" i="14"/>
  <c r="G525" i="14"/>
  <c r="F526" i="14"/>
  <c r="D527" i="14"/>
  <c r="G528" i="14"/>
  <c r="E528" i="14"/>
  <c r="Q528" i="14"/>
  <c r="D528" i="14"/>
  <c r="L530" i="14"/>
  <c r="C533" i="14"/>
  <c r="M534" i="14"/>
  <c r="A534" i="14"/>
  <c r="J534" i="14"/>
  <c r="G534" i="14"/>
  <c r="F534" i="14"/>
  <c r="O537" i="14"/>
  <c r="N538" i="14"/>
  <c r="N539" i="14"/>
  <c r="N540" i="14"/>
  <c r="G542" i="14"/>
  <c r="M543" i="14"/>
  <c r="F550" i="14"/>
  <c r="I551" i="14"/>
  <c r="Q552" i="14"/>
  <c r="D559" i="14"/>
  <c r="P560" i="14"/>
  <c r="L563" i="14"/>
  <c r="E563" i="14"/>
  <c r="N563" i="14"/>
  <c r="D563" i="14"/>
  <c r="K563" i="14"/>
  <c r="J563" i="14"/>
  <c r="I563" i="14"/>
  <c r="H563" i="14"/>
  <c r="G563" i="14"/>
  <c r="P579" i="14"/>
  <c r="D579" i="14"/>
  <c r="F579" i="14"/>
  <c r="H579" i="14"/>
  <c r="L579" i="14"/>
  <c r="H583" i="14"/>
  <c r="Q583" i="14"/>
  <c r="D583" i="14"/>
  <c r="P583" i="14"/>
  <c r="C583" i="14"/>
  <c r="K583" i="14"/>
  <c r="J583" i="14"/>
  <c r="O583" i="14"/>
  <c r="C579" i="14"/>
  <c r="M582" i="14"/>
  <c r="A582" i="14"/>
  <c r="G582" i="14"/>
  <c r="L582" i="14"/>
  <c r="K582" i="14"/>
  <c r="Q582" i="14"/>
  <c r="C582" i="14"/>
  <c r="E583" i="14"/>
  <c r="Q613" i="14"/>
  <c r="E613" i="14"/>
  <c r="G613" i="14"/>
  <c r="N613" i="14"/>
  <c r="H613" i="14"/>
  <c r="F613" i="14"/>
  <c r="J613" i="14"/>
  <c r="I613" i="14"/>
  <c r="D613" i="14"/>
  <c r="C613" i="14"/>
  <c r="P613" i="14"/>
  <c r="O613" i="14"/>
  <c r="M613" i="14"/>
  <c r="L613" i="14"/>
  <c r="F581" i="14"/>
  <c r="K581" i="14"/>
  <c r="O581" i="14"/>
  <c r="A581" i="14"/>
  <c r="N581" i="14"/>
  <c r="E581" i="14"/>
  <c r="O596" i="14"/>
  <c r="C596" i="14"/>
  <c r="E596" i="14"/>
  <c r="Q596" i="14"/>
  <c r="D596" i="14"/>
  <c r="P596" i="14"/>
  <c r="N596" i="14"/>
  <c r="M596" i="14"/>
  <c r="F596" i="14"/>
  <c r="G579" i="14"/>
  <c r="C581" i="14"/>
  <c r="E582" i="14"/>
  <c r="G583" i="14"/>
  <c r="G596" i="14"/>
  <c r="L614" i="14"/>
  <c r="P614" i="14"/>
  <c r="C614" i="14"/>
  <c r="K614" i="14"/>
  <c r="E614" i="14"/>
  <c r="D614" i="14"/>
  <c r="J614" i="14"/>
  <c r="I614" i="14"/>
  <c r="H614" i="14"/>
  <c r="G614" i="14"/>
  <c r="A614" i="14"/>
  <c r="Q614" i="14"/>
  <c r="O614" i="14"/>
  <c r="N614" i="14"/>
  <c r="I579" i="14"/>
  <c r="D581" i="14"/>
  <c r="F582" i="14"/>
  <c r="I583" i="14"/>
  <c r="H596" i="14"/>
  <c r="F614" i="14"/>
  <c r="P618" i="14"/>
  <c r="D618" i="14"/>
  <c r="L618" i="14"/>
  <c r="M618" i="14"/>
  <c r="I618" i="14"/>
  <c r="F618" i="14"/>
  <c r="E618" i="14"/>
  <c r="K618" i="14"/>
  <c r="J618" i="14"/>
  <c r="H618" i="14"/>
  <c r="G618" i="14"/>
  <c r="A618" i="14"/>
  <c r="Q618" i="14"/>
  <c r="O618" i="14"/>
  <c r="N618" i="14"/>
  <c r="H578" i="14"/>
  <c r="J579" i="14"/>
  <c r="G581" i="14"/>
  <c r="H582" i="14"/>
  <c r="L583" i="14"/>
  <c r="Q584" i="14"/>
  <c r="I596" i="14"/>
  <c r="M614" i="14"/>
  <c r="C618" i="14"/>
  <c r="O512" i="14"/>
  <c r="C512" i="14"/>
  <c r="P512" i="14"/>
  <c r="M522" i="14"/>
  <c r="A522" i="14"/>
  <c r="O522" i="14"/>
  <c r="M546" i="14"/>
  <c r="A546" i="14"/>
  <c r="G546" i="14"/>
  <c r="F546" i="14"/>
  <c r="Q546" i="14"/>
  <c r="O547" i="14"/>
  <c r="N548" i="14"/>
  <c r="N549" i="14"/>
  <c r="I554" i="14"/>
  <c r="N554" i="14"/>
  <c r="A554" i="14"/>
  <c r="K554" i="14"/>
  <c r="Q554" i="14"/>
  <c r="O555" i="14"/>
  <c r="N556" i="14"/>
  <c r="P566" i="14"/>
  <c r="Q574" i="14"/>
  <c r="E574" i="14"/>
  <c r="M574" i="14"/>
  <c r="J574" i="14"/>
  <c r="O574" i="14"/>
  <c r="A574" i="14"/>
  <c r="L575" i="14"/>
  <c r="I575" i="14"/>
  <c r="G575" i="14"/>
  <c r="M575" i="14"/>
  <c r="L578" i="14"/>
  <c r="K579" i="14"/>
  <c r="H581" i="14"/>
  <c r="I582" i="14"/>
  <c r="M583" i="14"/>
  <c r="Q586" i="14"/>
  <c r="E586" i="14"/>
  <c r="F586" i="14"/>
  <c r="D586" i="14"/>
  <c r="H586" i="14"/>
  <c r="G586" i="14"/>
  <c r="L586" i="14"/>
  <c r="K592" i="14"/>
  <c r="G592" i="14"/>
  <c r="F592" i="14"/>
  <c r="J592" i="14"/>
  <c r="I592" i="14"/>
  <c r="H592" i="14"/>
  <c r="N592" i="14"/>
  <c r="J596" i="14"/>
  <c r="L599" i="14"/>
  <c r="F599" i="14"/>
  <c r="E599" i="14"/>
  <c r="N599" i="14"/>
  <c r="M599" i="14"/>
  <c r="K599" i="14"/>
  <c r="J599" i="14"/>
  <c r="D599" i="14"/>
  <c r="P599" i="14"/>
  <c r="A599" i="14"/>
  <c r="O460" i="14"/>
  <c r="O473" i="14"/>
  <c r="O496" i="14"/>
  <c r="O509" i="14"/>
  <c r="D512" i="14"/>
  <c r="Q512" i="14"/>
  <c r="C522" i="14"/>
  <c r="P522" i="14"/>
  <c r="O532" i="14"/>
  <c r="C546" i="14"/>
  <c r="A547" i="14"/>
  <c r="O549" i="14"/>
  <c r="C554" i="14"/>
  <c r="A555" i="14"/>
  <c r="O556" i="14"/>
  <c r="P567" i="14"/>
  <c r="D567" i="14"/>
  <c r="N567" i="14"/>
  <c r="A567" i="14"/>
  <c r="O567" i="14"/>
  <c r="F567" i="14"/>
  <c r="K568" i="14"/>
  <c r="J568" i="14"/>
  <c r="M568" i="14"/>
  <c r="Q568" i="14"/>
  <c r="C568" i="14"/>
  <c r="F569" i="14"/>
  <c r="G569" i="14"/>
  <c r="J569" i="14"/>
  <c r="N569" i="14"/>
  <c r="M570" i="14"/>
  <c r="A570" i="14"/>
  <c r="P570" i="14"/>
  <c r="C570" i="14"/>
  <c r="G570" i="14"/>
  <c r="K570" i="14"/>
  <c r="H571" i="14"/>
  <c r="L571" i="14"/>
  <c r="D571" i="14"/>
  <c r="I571" i="14"/>
  <c r="O572" i="14"/>
  <c r="C572" i="14"/>
  <c r="H572" i="14"/>
  <c r="P572" i="14"/>
  <c r="A572" i="14"/>
  <c r="F572" i="14"/>
  <c r="J573" i="14"/>
  <c r="Q573" i="14"/>
  <c r="D573" i="14"/>
  <c r="M573" i="14"/>
  <c r="C573" i="14"/>
  <c r="C574" i="14"/>
  <c r="C575" i="14"/>
  <c r="G576" i="14"/>
  <c r="E576" i="14"/>
  <c r="D576" i="14"/>
  <c r="J576" i="14"/>
  <c r="M578" i="14"/>
  <c r="M579" i="14"/>
  <c r="I581" i="14"/>
  <c r="J582" i="14"/>
  <c r="N583" i="14"/>
  <c r="J585" i="14"/>
  <c r="I585" i="14"/>
  <c r="H585" i="14"/>
  <c r="G585" i="14"/>
  <c r="F585" i="14"/>
  <c r="N585" i="14"/>
  <c r="C586" i="14"/>
  <c r="K596" i="14"/>
  <c r="H547" i="14"/>
  <c r="P547" i="14"/>
  <c r="C547" i="14"/>
  <c r="D547" i="14"/>
  <c r="O548" i="14"/>
  <c r="C548" i="14"/>
  <c r="L548" i="14"/>
  <c r="P548" i="14"/>
  <c r="A548" i="14"/>
  <c r="A549" i="14"/>
  <c r="P555" i="14"/>
  <c r="D555" i="14"/>
  <c r="J555" i="14"/>
  <c r="H555" i="14"/>
  <c r="A556" i="14"/>
  <c r="I566" i="14"/>
  <c r="E566" i="14"/>
  <c r="Q566" i="14"/>
  <c r="C566" i="14"/>
  <c r="H566" i="14"/>
  <c r="N578" i="14"/>
  <c r="N579" i="14"/>
  <c r="J581" i="14"/>
  <c r="N582" i="14"/>
  <c r="L596" i="14"/>
  <c r="F620" i="14"/>
  <c r="Q620" i="14"/>
  <c r="D620" i="14"/>
  <c r="H620" i="14"/>
  <c r="C620" i="14"/>
  <c r="N620" i="14"/>
  <c r="M620" i="14"/>
  <c r="K620" i="14"/>
  <c r="J620" i="14"/>
  <c r="I620" i="14"/>
  <c r="G620" i="14"/>
  <c r="A620" i="14"/>
  <c r="P620" i="14"/>
  <c r="O620" i="14"/>
  <c r="L620" i="14"/>
  <c r="J549" i="14"/>
  <c r="H549" i="14"/>
  <c r="M549" i="14"/>
  <c r="Q549" i="14"/>
  <c r="K556" i="14"/>
  <c r="F556" i="14"/>
  <c r="E556" i="14"/>
  <c r="Q556" i="14"/>
  <c r="P578" i="14"/>
  <c r="O579" i="14"/>
  <c r="L581" i="14"/>
  <c r="O582" i="14"/>
  <c r="O584" i="14"/>
  <c r="C584" i="14"/>
  <c r="M584" i="14"/>
  <c r="L584" i="14"/>
  <c r="I584" i="14"/>
  <c r="H584" i="14"/>
  <c r="P584" i="14"/>
  <c r="P591" i="14"/>
  <c r="D591" i="14"/>
  <c r="K591" i="14"/>
  <c r="J591" i="14"/>
  <c r="L591" i="14"/>
  <c r="I591" i="14"/>
  <c r="H591" i="14"/>
  <c r="O591" i="14"/>
  <c r="J597" i="14"/>
  <c r="N597" i="14"/>
  <c r="A597" i="14"/>
  <c r="M597" i="14"/>
  <c r="P597" i="14"/>
  <c r="O597" i="14"/>
  <c r="L597" i="14"/>
  <c r="D597" i="14"/>
  <c r="Q579" i="14"/>
  <c r="M581" i="14"/>
  <c r="P582" i="14"/>
  <c r="I578" i="14"/>
  <c r="J578" i="14"/>
  <c r="K578" i="14"/>
  <c r="O578" i="14"/>
  <c r="A578" i="14"/>
  <c r="A579" i="14"/>
  <c r="P581" i="14"/>
  <c r="A583" i="14"/>
  <c r="E591" i="14"/>
  <c r="E597" i="14"/>
  <c r="L626" i="14"/>
  <c r="G626" i="14"/>
  <c r="D626" i="14"/>
  <c r="O626" i="14"/>
  <c r="A626" i="14"/>
  <c r="K626" i="14"/>
  <c r="J626" i="14"/>
  <c r="L631" i="14"/>
  <c r="F656" i="14"/>
  <c r="E656" i="14"/>
  <c r="Q656" i="14"/>
  <c r="D656" i="14"/>
  <c r="M656" i="14"/>
  <c r="K656" i="14"/>
  <c r="J656" i="14"/>
  <c r="I656" i="14"/>
  <c r="C656" i="14"/>
  <c r="P656" i="14"/>
  <c r="A656" i="14"/>
  <c r="O656" i="14"/>
  <c r="N656" i="14"/>
  <c r="G564" i="14"/>
  <c r="N564" i="14"/>
  <c r="A564" i="14"/>
  <c r="P564" i="14"/>
  <c r="E595" i="14"/>
  <c r="Q598" i="14"/>
  <c r="E598" i="14"/>
  <c r="J598" i="14"/>
  <c r="I598" i="14"/>
  <c r="D604" i="14"/>
  <c r="D605" i="14"/>
  <c r="F606" i="14"/>
  <c r="E607" i="14"/>
  <c r="F609" i="14"/>
  <c r="F610" i="14"/>
  <c r="K617" i="14"/>
  <c r="C626" i="14"/>
  <c r="F627" i="14"/>
  <c r="E629" i="14"/>
  <c r="O631" i="14"/>
  <c r="G636" i="14"/>
  <c r="G656" i="14"/>
  <c r="O623" i="14"/>
  <c r="C623" i="14"/>
  <c r="F623" i="14"/>
  <c r="M623" i="14"/>
  <c r="J623" i="14"/>
  <c r="G623" i="14"/>
  <c r="E623" i="14"/>
  <c r="E626" i="14"/>
  <c r="F629" i="14"/>
  <c r="P631" i="14"/>
  <c r="M633" i="14"/>
  <c r="A633" i="14"/>
  <c r="E633" i="14"/>
  <c r="K633" i="14"/>
  <c r="H633" i="14"/>
  <c r="D633" i="14"/>
  <c r="Q633" i="14"/>
  <c r="C633" i="14"/>
  <c r="G651" i="14"/>
  <c r="M651" i="14"/>
  <c r="L651" i="14"/>
  <c r="H651" i="14"/>
  <c r="E651" i="14"/>
  <c r="C651" i="14"/>
  <c r="O651" i="14"/>
  <c r="K651" i="14"/>
  <c r="J651" i="14"/>
  <c r="I651" i="14"/>
  <c r="H656" i="14"/>
  <c r="Q625" i="14"/>
  <c r="E625" i="14"/>
  <c r="K625" i="14"/>
  <c r="G625" i="14"/>
  <c r="C625" i="14"/>
  <c r="N625" i="14"/>
  <c r="M625" i="14"/>
  <c r="F626" i="14"/>
  <c r="F633" i="14"/>
  <c r="K643" i="14"/>
  <c r="E643" i="14"/>
  <c r="Q643" i="14"/>
  <c r="D643" i="14"/>
  <c r="C643" i="14"/>
  <c r="P643" i="14"/>
  <c r="A643" i="14"/>
  <c r="N643" i="14"/>
  <c r="J643" i="14"/>
  <c r="H643" i="14"/>
  <c r="G643" i="14"/>
  <c r="F643" i="14"/>
  <c r="Q649" i="14"/>
  <c r="E649" i="14"/>
  <c r="H649" i="14"/>
  <c r="G649" i="14"/>
  <c r="K649" i="14"/>
  <c r="I649" i="14"/>
  <c r="D649" i="14"/>
  <c r="P649" i="14"/>
  <c r="A649" i="14"/>
  <c r="N649" i="14"/>
  <c r="M649" i="14"/>
  <c r="L649" i="14"/>
  <c r="L656" i="14"/>
  <c r="H604" i="14"/>
  <c r="J605" i="14"/>
  <c r="I606" i="14"/>
  <c r="I609" i="14"/>
  <c r="H623" i="14"/>
  <c r="D625" i="14"/>
  <c r="H626" i="14"/>
  <c r="K629" i="14"/>
  <c r="F632" i="14"/>
  <c r="I632" i="14"/>
  <c r="N632" i="14"/>
  <c r="K632" i="14"/>
  <c r="G632" i="14"/>
  <c r="E632" i="14"/>
  <c r="G633" i="14"/>
  <c r="O636" i="14"/>
  <c r="I643" i="14"/>
  <c r="C649" i="14"/>
  <c r="F625" i="14"/>
  <c r="I626" i="14"/>
  <c r="L643" i="14"/>
  <c r="F649" i="14"/>
  <c r="N651" i="14"/>
  <c r="H658" i="14"/>
  <c r="K658" i="14"/>
  <c r="J658" i="14"/>
  <c r="I658" i="14"/>
  <c r="F658" i="14"/>
  <c r="E658" i="14"/>
  <c r="D658" i="14"/>
  <c r="P658" i="14"/>
  <c r="A658" i="14"/>
  <c r="O658" i="14"/>
  <c r="N658" i="14"/>
  <c r="M658" i="14"/>
  <c r="L658" i="14"/>
  <c r="K631" i="14"/>
  <c r="M631" i="14"/>
  <c r="Q631" i="14"/>
  <c r="C631" i="14"/>
  <c r="N631" i="14"/>
  <c r="I631" i="14"/>
  <c r="H631" i="14"/>
  <c r="I665" i="14"/>
  <c r="H665" i="14"/>
  <c r="G665" i="14"/>
  <c r="J665" i="14"/>
  <c r="F665" i="14"/>
  <c r="E665" i="14"/>
  <c r="D665" i="14"/>
  <c r="C665" i="14"/>
  <c r="O665" i="14"/>
  <c r="N665" i="14"/>
  <c r="M665" i="14"/>
  <c r="L665" i="14"/>
  <c r="K665" i="14"/>
  <c r="G588" i="14"/>
  <c r="K588" i="14"/>
  <c r="J588" i="14"/>
  <c r="Q588" i="14"/>
  <c r="M594" i="14"/>
  <c r="A594" i="14"/>
  <c r="L594" i="14"/>
  <c r="K594" i="14"/>
  <c r="Q594" i="14"/>
  <c r="O595" i="14"/>
  <c r="O604" i="14"/>
  <c r="O605" i="14"/>
  <c r="P607" i="14"/>
  <c r="O609" i="14"/>
  <c r="J612" i="14"/>
  <c r="K612" i="14"/>
  <c r="Q612" i="14"/>
  <c r="C612" i="14"/>
  <c r="I612" i="14"/>
  <c r="H612" i="14"/>
  <c r="I617" i="14"/>
  <c r="P617" i="14"/>
  <c r="C617" i="14"/>
  <c r="O617" i="14"/>
  <c r="A617" i="14"/>
  <c r="L617" i="14"/>
  <c r="H617" i="14"/>
  <c r="G617" i="14"/>
  <c r="N623" i="14"/>
  <c r="J625" i="14"/>
  <c r="P626" i="14"/>
  <c r="E631" i="14"/>
  <c r="J632" i="14"/>
  <c r="N633" i="14"/>
  <c r="F644" i="14"/>
  <c r="N644" i="14"/>
  <c r="A644" i="14"/>
  <c r="M644" i="14"/>
  <c r="C644" i="14"/>
  <c r="P644" i="14"/>
  <c r="L644" i="14"/>
  <c r="I644" i="14"/>
  <c r="G644" i="14"/>
  <c r="E644" i="14"/>
  <c r="D644" i="14"/>
  <c r="O536" i="14"/>
  <c r="C536" i="14"/>
  <c r="P536" i="14"/>
  <c r="Q562" i="14"/>
  <c r="E562" i="14"/>
  <c r="I562" i="14"/>
  <c r="P562" i="14"/>
  <c r="K564" i="14"/>
  <c r="C588" i="14"/>
  <c r="C594" i="14"/>
  <c r="A595" i="14"/>
  <c r="M598" i="14"/>
  <c r="I602" i="14"/>
  <c r="F602" i="14"/>
  <c r="E602" i="14"/>
  <c r="Q602" i="14"/>
  <c r="P604" i="14"/>
  <c r="P605" i="14"/>
  <c r="A607" i="14"/>
  <c r="P609" i="14"/>
  <c r="O611" i="14"/>
  <c r="C611" i="14"/>
  <c r="N611" i="14"/>
  <c r="A611" i="14"/>
  <c r="F611" i="14"/>
  <c r="L611" i="14"/>
  <c r="K611" i="14"/>
  <c r="D612" i="14"/>
  <c r="D617" i="14"/>
  <c r="P623" i="14"/>
  <c r="L625" i="14"/>
  <c r="Q626" i="14"/>
  <c r="P630" i="14"/>
  <c r="D630" i="14"/>
  <c r="Q630" i="14"/>
  <c r="C630" i="14"/>
  <c r="F630" i="14"/>
  <c r="O630" i="14"/>
  <c r="A630" i="14"/>
  <c r="L630" i="14"/>
  <c r="K630" i="14"/>
  <c r="F631" i="14"/>
  <c r="L632" i="14"/>
  <c r="O633" i="14"/>
  <c r="H644" i="14"/>
  <c r="J648" i="14"/>
  <c r="L648" i="14"/>
  <c r="K648" i="14"/>
  <c r="M648" i="14"/>
  <c r="H648" i="14"/>
  <c r="F648" i="14"/>
  <c r="C648" i="14"/>
  <c r="P648" i="14"/>
  <c r="A648" i="14"/>
  <c r="O648" i="14"/>
  <c r="N648" i="14"/>
  <c r="L650" i="14"/>
  <c r="Q650" i="14"/>
  <c r="D650" i="14"/>
  <c r="P650" i="14"/>
  <c r="C650" i="14"/>
  <c r="I650" i="14"/>
  <c r="G650" i="14"/>
  <c r="E650" i="14"/>
  <c r="O650" i="14"/>
  <c r="M650" i="14"/>
  <c r="K650" i="14"/>
  <c r="J650" i="14"/>
  <c r="Q665" i="14"/>
  <c r="H595" i="14"/>
  <c r="I595" i="14"/>
  <c r="G595" i="14"/>
  <c r="Q595" i="14"/>
  <c r="A604" i="14"/>
  <c r="H607" i="14"/>
  <c r="F607" i="14"/>
  <c r="M607" i="14"/>
  <c r="L607" i="14"/>
  <c r="H610" i="14"/>
  <c r="E610" i="14"/>
  <c r="I610" i="14"/>
  <c r="O610" i="14"/>
  <c r="A610" i="14"/>
  <c r="N610" i="14"/>
  <c r="Q623" i="14"/>
  <c r="O625" i="14"/>
  <c r="G627" i="14"/>
  <c r="P627" i="14"/>
  <c r="C627" i="14"/>
  <c r="O627" i="14"/>
  <c r="A627" i="14"/>
  <c r="L627" i="14"/>
  <c r="I627" i="14"/>
  <c r="H627" i="14"/>
  <c r="G631" i="14"/>
  <c r="P633" i="14"/>
  <c r="J636" i="14"/>
  <c r="F636" i="14"/>
  <c r="H636" i="14"/>
  <c r="Q636" i="14"/>
  <c r="C636" i="14"/>
  <c r="N636" i="14"/>
  <c r="K636" i="14"/>
  <c r="I636" i="14"/>
  <c r="K604" i="14"/>
  <c r="E604" i="14"/>
  <c r="L604" i="14"/>
  <c r="J604" i="14"/>
  <c r="F605" i="14"/>
  <c r="N605" i="14"/>
  <c r="A605" i="14"/>
  <c r="H605" i="14"/>
  <c r="G605" i="14"/>
  <c r="M606" i="14"/>
  <c r="A606" i="14"/>
  <c r="J606" i="14"/>
  <c r="Q606" i="14"/>
  <c r="D606" i="14"/>
  <c r="P606" i="14"/>
  <c r="C606" i="14"/>
  <c r="J609" i="14"/>
  <c r="L609" i="14"/>
  <c r="E609" i="14"/>
  <c r="Q609" i="14"/>
  <c r="D609" i="14"/>
  <c r="P625" i="14"/>
  <c r="I629" i="14"/>
  <c r="G629" i="14"/>
  <c r="H629" i="14"/>
  <c r="D629" i="14"/>
  <c r="O629" i="14"/>
  <c r="A629" i="14"/>
  <c r="N629" i="14"/>
  <c r="J631" i="14"/>
  <c r="O544" i="14"/>
  <c r="O557" i="14"/>
  <c r="O580" i="14"/>
  <c r="A587" i="14"/>
  <c r="N587" i="14"/>
  <c r="A590" i="14"/>
  <c r="N590" i="14"/>
  <c r="O593" i="14"/>
  <c r="A600" i="14"/>
  <c r="N600" i="14"/>
  <c r="A603" i="14"/>
  <c r="H608" i="14"/>
  <c r="A615" i="14"/>
  <c r="K619" i="14"/>
  <c r="H619" i="14"/>
  <c r="P619" i="14"/>
  <c r="J621" i="14"/>
  <c r="G622" i="14"/>
  <c r="L635" i="14"/>
  <c r="C638" i="14"/>
  <c r="A639" i="14"/>
  <c r="G641" i="14"/>
  <c r="F642" i="14"/>
  <c r="C645" i="14"/>
  <c r="A646" i="14"/>
  <c r="I653" i="14"/>
  <c r="Q653" i="14"/>
  <c r="D653" i="14"/>
  <c r="P653" i="14"/>
  <c r="C653" i="14"/>
  <c r="P654" i="14"/>
  <c r="D654" i="14"/>
  <c r="M654" i="14"/>
  <c r="L654" i="14"/>
  <c r="A655" i="14"/>
  <c r="J659" i="14"/>
  <c r="C661" i="14"/>
  <c r="L662" i="14"/>
  <c r="H662" i="14"/>
  <c r="G662" i="14"/>
  <c r="Q662" i="14"/>
  <c r="O663" i="14"/>
  <c r="I666" i="14"/>
  <c r="G668" i="14"/>
  <c r="I669" i="14"/>
  <c r="E671" i="14"/>
  <c r="E674" i="14"/>
  <c r="L675" i="14"/>
  <c r="E677" i="14"/>
  <c r="L678" i="14"/>
  <c r="O679" i="14"/>
  <c r="C681" i="14"/>
  <c r="L682" i="14"/>
  <c r="O691" i="14"/>
  <c r="O698" i="14"/>
  <c r="O587" i="14"/>
  <c r="O590" i="14"/>
  <c r="O600" i="14"/>
  <c r="P603" i="14"/>
  <c r="D603" i="14"/>
  <c r="O603" i="14"/>
  <c r="G615" i="14"/>
  <c r="L615" i="14"/>
  <c r="P615" i="14"/>
  <c r="H634" i="14"/>
  <c r="N634" i="14"/>
  <c r="A634" i="14"/>
  <c r="P634" i="14"/>
  <c r="D638" i="14"/>
  <c r="G639" i="14"/>
  <c r="I639" i="14"/>
  <c r="H639" i="14"/>
  <c r="Q639" i="14"/>
  <c r="G642" i="14"/>
  <c r="D645" i="14"/>
  <c r="H646" i="14"/>
  <c r="F646" i="14"/>
  <c r="E646" i="14"/>
  <c r="Q646" i="14"/>
  <c r="K655" i="14"/>
  <c r="I655" i="14"/>
  <c r="H655" i="14"/>
  <c r="Q655" i="14"/>
  <c r="D661" i="14"/>
  <c r="J666" i="14"/>
  <c r="H668" i="14"/>
  <c r="J669" i="14"/>
  <c r="F671" i="14"/>
  <c r="F674" i="14"/>
  <c r="M675" i="14"/>
  <c r="F677" i="14"/>
  <c r="M678" i="14"/>
  <c r="D681" i="14"/>
  <c r="M682" i="14"/>
  <c r="Q698" i="14"/>
  <c r="L702" i="14"/>
  <c r="H702" i="14"/>
  <c r="G702" i="14"/>
  <c r="F702" i="14"/>
  <c r="E702" i="14"/>
  <c r="D702" i="14"/>
  <c r="O702" i="14"/>
  <c r="A702" i="14"/>
  <c r="M702" i="14"/>
  <c r="K702" i="14"/>
  <c r="J702" i="14"/>
  <c r="I702" i="14"/>
  <c r="G663" i="14"/>
  <c r="Q663" i="14"/>
  <c r="D663" i="14"/>
  <c r="P663" i="14"/>
  <c r="C663" i="14"/>
  <c r="K666" i="14"/>
  <c r="L668" i="14"/>
  <c r="K669" i="14"/>
  <c r="G671" i="14"/>
  <c r="N675" i="14"/>
  <c r="N678" i="14"/>
  <c r="O682" i="14"/>
  <c r="Q697" i="14"/>
  <c r="E697" i="14"/>
  <c r="J697" i="14"/>
  <c r="I697" i="14"/>
  <c r="G697" i="14"/>
  <c r="P697" i="14"/>
  <c r="C697" i="14"/>
  <c r="N697" i="14"/>
  <c r="A697" i="14"/>
  <c r="M697" i="14"/>
  <c r="L697" i="14"/>
  <c r="K697" i="14"/>
  <c r="M668" i="14"/>
  <c r="L669" i="14"/>
  <c r="H671" i="14"/>
  <c r="O675" i="14"/>
  <c r="O678" i="14"/>
  <c r="D697" i="14"/>
  <c r="M621" i="14"/>
  <c r="A621" i="14"/>
  <c r="N621" i="14"/>
  <c r="P621" i="14"/>
  <c r="O635" i="14"/>
  <c r="C635" i="14"/>
  <c r="J635" i="14"/>
  <c r="Q635" i="14"/>
  <c r="G638" i="14"/>
  <c r="L642" i="14"/>
  <c r="G645" i="14"/>
  <c r="F663" i="14"/>
  <c r="M666" i="14"/>
  <c r="N668" i="14"/>
  <c r="N669" i="14"/>
  <c r="M671" i="14"/>
  <c r="Q675" i="14"/>
  <c r="N681" i="14"/>
  <c r="J684" i="14"/>
  <c r="I684" i="14"/>
  <c r="F684" i="14"/>
  <c r="N684" i="14"/>
  <c r="A684" i="14"/>
  <c r="M684" i="14"/>
  <c r="L684" i="14"/>
  <c r="K684" i="14"/>
  <c r="F697" i="14"/>
  <c r="P702" i="14"/>
  <c r="K679" i="14"/>
  <c r="P679" i="14"/>
  <c r="C679" i="14"/>
  <c r="M679" i="14"/>
  <c r="F679" i="14"/>
  <c r="E679" i="14"/>
  <c r="Q679" i="14"/>
  <c r="D679" i="14"/>
  <c r="H697" i="14"/>
  <c r="Q702" i="14"/>
  <c r="O695" i="14"/>
  <c r="C695" i="14"/>
  <c r="E695" i="14"/>
  <c r="Q695" i="14"/>
  <c r="D695" i="14"/>
  <c r="N695" i="14"/>
  <c r="A695" i="14"/>
  <c r="K695" i="14"/>
  <c r="I695" i="14"/>
  <c r="H695" i="14"/>
  <c r="G695" i="14"/>
  <c r="F695" i="14"/>
  <c r="O697" i="14"/>
  <c r="O608" i="14"/>
  <c r="C608" i="14"/>
  <c r="P608" i="14"/>
  <c r="E621" i="14"/>
  <c r="H622" i="14"/>
  <c r="J622" i="14"/>
  <c r="P622" i="14"/>
  <c r="F635" i="14"/>
  <c r="I641" i="14"/>
  <c r="M641" i="14"/>
  <c r="L641" i="14"/>
  <c r="Q641" i="14"/>
  <c r="O659" i="14"/>
  <c r="C659" i="14"/>
  <c r="G659" i="14"/>
  <c r="F659" i="14"/>
  <c r="M661" i="14"/>
  <c r="J663" i="14"/>
  <c r="A668" i="14"/>
  <c r="Q671" i="14"/>
  <c r="H679" i="14"/>
  <c r="K691" i="14"/>
  <c r="G691" i="14"/>
  <c r="F691" i="14"/>
  <c r="Q691" i="14"/>
  <c r="D691" i="14"/>
  <c r="L691" i="14"/>
  <c r="J691" i="14"/>
  <c r="I691" i="14"/>
  <c r="H691" i="14"/>
  <c r="J695" i="14"/>
  <c r="K663" i="14"/>
  <c r="P666" i="14"/>
  <c r="D666" i="14"/>
  <c r="E666" i="14"/>
  <c r="Q666" i="14"/>
  <c r="C666" i="14"/>
  <c r="F668" i="14"/>
  <c r="K668" i="14"/>
  <c r="J668" i="14"/>
  <c r="I668" i="14"/>
  <c r="M669" i="14"/>
  <c r="A669" i="14"/>
  <c r="G669" i="14"/>
  <c r="F669" i="14"/>
  <c r="E669" i="14"/>
  <c r="G675" i="14"/>
  <c r="F675" i="14"/>
  <c r="P675" i="14"/>
  <c r="C675" i="14"/>
  <c r="J675" i="14"/>
  <c r="I675" i="14"/>
  <c r="H675" i="14"/>
  <c r="P678" i="14"/>
  <c r="D678" i="14"/>
  <c r="G678" i="14"/>
  <c r="Q678" i="14"/>
  <c r="C678" i="14"/>
  <c r="J678" i="14"/>
  <c r="I678" i="14"/>
  <c r="H678" i="14"/>
  <c r="H682" i="14"/>
  <c r="Q682" i="14"/>
  <c r="D682" i="14"/>
  <c r="N682" i="14"/>
  <c r="A682" i="14"/>
  <c r="I682" i="14"/>
  <c r="G682" i="14"/>
  <c r="F682" i="14"/>
  <c r="E682" i="14"/>
  <c r="L695" i="14"/>
  <c r="L698" i="14"/>
  <c r="F698" i="14"/>
  <c r="E698" i="14"/>
  <c r="P698" i="14"/>
  <c r="C698" i="14"/>
  <c r="M698" i="14"/>
  <c r="J698" i="14"/>
  <c r="I698" i="14"/>
  <c r="H698" i="14"/>
  <c r="G698" i="14"/>
  <c r="P642" i="14"/>
  <c r="D642" i="14"/>
  <c r="I642" i="14"/>
  <c r="H642" i="14"/>
  <c r="L663" i="14"/>
  <c r="F666" i="14"/>
  <c r="C668" i="14"/>
  <c r="C669" i="14"/>
  <c r="L674" i="14"/>
  <c r="J674" i="14"/>
  <c r="G674" i="14"/>
  <c r="N674" i="14"/>
  <c r="A674" i="14"/>
  <c r="M674" i="14"/>
  <c r="K674" i="14"/>
  <c r="D675" i="14"/>
  <c r="I677" i="14"/>
  <c r="K677" i="14"/>
  <c r="G677" i="14"/>
  <c r="N677" i="14"/>
  <c r="A677" i="14"/>
  <c r="M677" i="14"/>
  <c r="L677" i="14"/>
  <c r="E678" i="14"/>
  <c r="J679" i="14"/>
  <c r="C682" i="14"/>
  <c r="M695" i="14"/>
  <c r="D698" i="14"/>
  <c r="Q701" i="14"/>
  <c r="E701" i="14"/>
  <c r="L701" i="14"/>
  <c r="J701" i="14"/>
  <c r="I701" i="14"/>
  <c r="H701" i="14"/>
  <c r="G701" i="14"/>
  <c r="C701" i="14"/>
  <c r="O701" i="14"/>
  <c r="A701" i="14"/>
  <c r="N701" i="14"/>
  <c r="M701" i="14"/>
  <c r="K701" i="14"/>
  <c r="P706" i="14"/>
  <c r="D706" i="14"/>
  <c r="E706" i="14"/>
  <c r="I706" i="14"/>
  <c r="H706" i="14"/>
  <c r="G706" i="14"/>
  <c r="F706" i="14"/>
  <c r="C706" i="14"/>
  <c r="O706" i="14"/>
  <c r="A706" i="14"/>
  <c r="N706" i="14"/>
  <c r="M706" i="14"/>
  <c r="L706" i="14"/>
  <c r="K706" i="14"/>
  <c r="J706" i="14"/>
  <c r="O671" i="14"/>
  <c r="C671" i="14"/>
  <c r="I671" i="14"/>
  <c r="L671" i="14"/>
  <c r="K671" i="14"/>
  <c r="J671" i="14"/>
  <c r="P695" i="14"/>
  <c r="L638" i="14"/>
  <c r="M638" i="14"/>
  <c r="K638" i="14"/>
  <c r="Q638" i="14"/>
  <c r="E642" i="14"/>
  <c r="M645" i="14"/>
  <c r="A645" i="14"/>
  <c r="J645" i="14"/>
  <c r="I645" i="14"/>
  <c r="Q645" i="14"/>
  <c r="Q661" i="14"/>
  <c r="E661" i="14"/>
  <c r="L661" i="14"/>
  <c r="K661" i="14"/>
  <c r="N663" i="14"/>
  <c r="H666" i="14"/>
  <c r="E668" i="14"/>
  <c r="H669" i="14"/>
  <c r="D671" i="14"/>
  <c r="K675" i="14"/>
  <c r="D677" i="14"/>
  <c r="K678" i="14"/>
  <c r="N679" i="14"/>
  <c r="M681" i="14"/>
  <c r="A681" i="14"/>
  <c r="H681" i="14"/>
  <c r="E681" i="14"/>
  <c r="L681" i="14"/>
  <c r="K681" i="14"/>
  <c r="J681" i="14"/>
  <c r="I681" i="14"/>
  <c r="K682" i="14"/>
  <c r="O624" i="14"/>
  <c r="Q637" i="14"/>
  <c r="E637" i="14"/>
  <c r="O637" i="14"/>
  <c r="A647" i="14"/>
  <c r="O660" i="14"/>
  <c r="M667" i="14"/>
  <c r="A670" i="14"/>
  <c r="N670" i="14"/>
  <c r="F672" i="14"/>
  <c r="Q673" i="14"/>
  <c r="E673" i="14"/>
  <c r="O673" i="14"/>
  <c r="M680" i="14"/>
  <c r="A683" i="14"/>
  <c r="G685" i="14"/>
  <c r="C686" i="14"/>
  <c r="P686" i="14"/>
  <c r="L687" i="14"/>
  <c r="C689" i="14"/>
  <c r="P689" i="14"/>
  <c r="L690" i="14"/>
  <c r="D692" i="14"/>
  <c r="Q692" i="14"/>
  <c r="J694" i="14"/>
  <c r="O696" i="14"/>
  <c r="C699" i="14"/>
  <c r="Q699" i="14"/>
  <c r="N700" i="14"/>
  <c r="F703" i="14"/>
  <c r="M705" i="14"/>
  <c r="G707" i="14"/>
  <c r="D708" i="14"/>
  <c r="M709" i="14"/>
  <c r="A709" i="14"/>
  <c r="F709" i="14"/>
  <c r="P709" i="14"/>
  <c r="L711" i="14"/>
  <c r="L712" i="14"/>
  <c r="I714" i="14"/>
  <c r="L715" i="14"/>
  <c r="C717" i="14"/>
  <c r="P718" i="14"/>
  <c r="D718" i="14"/>
  <c r="I718" i="14"/>
  <c r="H718" i="14"/>
  <c r="G718" i="14"/>
  <c r="K719" i="14"/>
  <c r="E719" i="14"/>
  <c r="Q719" i="14"/>
  <c r="D719" i="14"/>
  <c r="P719" i="14"/>
  <c r="C719" i="14"/>
  <c r="D720" i="14"/>
  <c r="D721" i="14"/>
  <c r="C722" i="14"/>
  <c r="O647" i="14"/>
  <c r="C647" i="14"/>
  <c r="P647" i="14"/>
  <c r="M657" i="14"/>
  <c r="A657" i="14"/>
  <c r="O657" i="14"/>
  <c r="A667" i="14"/>
  <c r="N667" i="14"/>
  <c r="O670" i="14"/>
  <c r="G672" i="14"/>
  <c r="A680" i="14"/>
  <c r="N680" i="14"/>
  <c r="O683" i="14"/>
  <c r="C683" i="14"/>
  <c r="P683" i="14"/>
  <c r="H685" i="14"/>
  <c r="D686" i="14"/>
  <c r="Q686" i="14"/>
  <c r="M687" i="14"/>
  <c r="D689" i="14"/>
  <c r="Q689" i="14"/>
  <c r="M690" i="14"/>
  <c r="E692" i="14"/>
  <c r="M693" i="14"/>
  <c r="A693" i="14"/>
  <c r="O693" i="14"/>
  <c r="K694" i="14"/>
  <c r="A700" i="14"/>
  <c r="H703" i="14"/>
  <c r="N705" i="14"/>
  <c r="H707" i="14"/>
  <c r="E708" i="14"/>
  <c r="M711" i="14"/>
  <c r="M712" i="14"/>
  <c r="N714" i="14"/>
  <c r="M715" i="14"/>
  <c r="E720" i="14"/>
  <c r="E721" i="14"/>
  <c r="G722" i="14"/>
  <c r="M724" i="14"/>
  <c r="J724" i="14"/>
  <c r="L724" i="14"/>
  <c r="K724" i="14"/>
  <c r="I724" i="14"/>
  <c r="H725" i="14"/>
  <c r="F725" i="14"/>
  <c r="J725" i="14"/>
  <c r="I725" i="14"/>
  <c r="G725" i="14"/>
  <c r="O667" i="14"/>
  <c r="H672" i="14"/>
  <c r="O680" i="14"/>
  <c r="A687" i="14"/>
  <c r="N687" i="14"/>
  <c r="A690" i="14"/>
  <c r="G692" i="14"/>
  <c r="L694" i="14"/>
  <c r="J700" i="14"/>
  <c r="P700" i="14"/>
  <c r="C700" i="14"/>
  <c r="Q700" i="14"/>
  <c r="I703" i="14"/>
  <c r="A705" i="14"/>
  <c r="I707" i="14"/>
  <c r="G708" i="14"/>
  <c r="N711" i="14"/>
  <c r="N712" i="14"/>
  <c r="O714" i="14"/>
  <c r="N715" i="14"/>
  <c r="P746" i="14"/>
  <c r="D746" i="14"/>
  <c r="F746" i="14"/>
  <c r="E746" i="14"/>
  <c r="L746" i="14"/>
  <c r="J746" i="14"/>
  <c r="I746" i="14"/>
  <c r="H746" i="14"/>
  <c r="G746" i="14"/>
  <c r="C746" i="14"/>
  <c r="Q746" i="14"/>
  <c r="M746" i="14"/>
  <c r="K746" i="14"/>
  <c r="O687" i="14"/>
  <c r="P690" i="14"/>
  <c r="D690" i="14"/>
  <c r="O690" i="14"/>
  <c r="H692" i="14"/>
  <c r="M694" i="14"/>
  <c r="J703" i="14"/>
  <c r="I705" i="14"/>
  <c r="H705" i="14"/>
  <c r="P705" i="14"/>
  <c r="J707" i="14"/>
  <c r="P711" i="14"/>
  <c r="O712" i="14"/>
  <c r="O715" i="14"/>
  <c r="N746" i="14"/>
  <c r="L707" i="14"/>
  <c r="Q711" i="14"/>
  <c r="P712" i="14"/>
  <c r="P715" i="14"/>
  <c r="O746" i="14"/>
  <c r="O694" i="14"/>
  <c r="L703" i="14"/>
  <c r="A712" i="14"/>
  <c r="L714" i="14"/>
  <c r="M714" i="14"/>
  <c r="K714" i="14"/>
  <c r="J714" i="14"/>
  <c r="A715" i="14"/>
  <c r="O711" i="14"/>
  <c r="C711" i="14"/>
  <c r="K711" i="14"/>
  <c r="J711" i="14"/>
  <c r="I711" i="14"/>
  <c r="J712" i="14"/>
  <c r="G712" i="14"/>
  <c r="F712" i="14"/>
  <c r="E712" i="14"/>
  <c r="G715" i="14"/>
  <c r="I715" i="14"/>
  <c r="H715" i="14"/>
  <c r="F715" i="14"/>
  <c r="K707" i="14"/>
  <c r="N707" i="14"/>
  <c r="A707" i="14"/>
  <c r="P707" i="14"/>
  <c r="D711" i="14"/>
  <c r="C712" i="14"/>
  <c r="C715" i="14"/>
  <c r="O672" i="14"/>
  <c r="I680" i="14"/>
  <c r="Q685" i="14"/>
  <c r="E685" i="14"/>
  <c r="O685" i="14"/>
  <c r="H687" i="14"/>
  <c r="H690" i="14"/>
  <c r="M692" i="14"/>
  <c r="E694" i="14"/>
  <c r="I700" i="14"/>
  <c r="A703" i="14"/>
  <c r="G705" i="14"/>
  <c r="C707" i="14"/>
  <c r="Q707" i="14"/>
  <c r="E711" i="14"/>
  <c r="D712" i="14"/>
  <c r="E714" i="14"/>
  <c r="D715" i="14"/>
  <c r="N724" i="14"/>
  <c r="N725" i="14"/>
  <c r="G730" i="14"/>
  <c r="M730" i="14"/>
  <c r="I730" i="14"/>
  <c r="H730" i="14"/>
  <c r="F730" i="14"/>
  <c r="K730" i="14"/>
  <c r="J730" i="14"/>
  <c r="G703" i="14"/>
  <c r="Q703" i="14"/>
  <c r="D703" i="14"/>
  <c r="P703" i="14"/>
  <c r="D707" i="14"/>
  <c r="F711" i="14"/>
  <c r="H712" i="14"/>
  <c r="E715" i="14"/>
  <c r="I745" i="14"/>
  <c r="J745" i="14"/>
  <c r="G745" i="14"/>
  <c r="O745" i="14"/>
  <c r="A745" i="14"/>
  <c r="K745" i="14"/>
  <c r="H745" i="14"/>
  <c r="F745" i="14"/>
  <c r="E745" i="14"/>
  <c r="D745" i="14"/>
  <c r="Q745" i="14"/>
  <c r="M745" i="14"/>
  <c r="L745" i="14"/>
  <c r="O692" i="14"/>
  <c r="G694" i="14"/>
  <c r="C703" i="14"/>
  <c r="K705" i="14"/>
  <c r="E707" i="14"/>
  <c r="F708" i="14"/>
  <c r="J708" i="14"/>
  <c r="P708" i="14"/>
  <c r="G711" i="14"/>
  <c r="I712" i="14"/>
  <c r="G714" i="14"/>
  <c r="J715" i="14"/>
  <c r="F720" i="14"/>
  <c r="N720" i="14"/>
  <c r="A720" i="14"/>
  <c r="M720" i="14"/>
  <c r="L720" i="14"/>
  <c r="M721" i="14"/>
  <c r="A721" i="14"/>
  <c r="J721" i="14"/>
  <c r="I721" i="14"/>
  <c r="H721" i="14"/>
  <c r="C745" i="14"/>
  <c r="E672" i="14"/>
  <c r="L680" i="14"/>
  <c r="F685" i="14"/>
  <c r="O686" i="14"/>
  <c r="K687" i="14"/>
  <c r="O689" i="14"/>
  <c r="K690" i="14"/>
  <c r="C692" i="14"/>
  <c r="P692" i="14"/>
  <c r="I694" i="14"/>
  <c r="O699" i="14"/>
  <c r="G699" i="14"/>
  <c r="P699" i="14"/>
  <c r="M700" i="14"/>
  <c r="E703" i="14"/>
  <c r="L705" i="14"/>
  <c r="F707" i="14"/>
  <c r="C708" i="14"/>
  <c r="Q708" i="14"/>
  <c r="H711" i="14"/>
  <c r="K712" i="14"/>
  <c r="H714" i="14"/>
  <c r="K715" i="14"/>
  <c r="I717" i="14"/>
  <c r="M717" i="14"/>
  <c r="L717" i="14"/>
  <c r="K717" i="14"/>
  <c r="C720" i="14"/>
  <c r="C721" i="14"/>
  <c r="H722" i="14"/>
  <c r="F722" i="14"/>
  <c r="E722" i="14"/>
  <c r="Q722" i="14"/>
  <c r="D722" i="14"/>
  <c r="Q724" i="14"/>
  <c r="Q725" i="14"/>
  <c r="L729" i="14"/>
  <c r="Q729" i="14"/>
  <c r="D729" i="14"/>
  <c r="K729" i="14"/>
  <c r="J729" i="14"/>
  <c r="I729" i="14"/>
  <c r="N729" i="14"/>
  <c r="M729" i="14"/>
  <c r="E730" i="14"/>
  <c r="N745" i="14"/>
  <c r="N732" i="14"/>
  <c r="I732" i="14"/>
  <c r="D732" i="14"/>
  <c r="K732" i="14"/>
  <c r="I733" i="14"/>
  <c r="E733" i="14"/>
  <c r="O733" i="14"/>
  <c r="A733" i="14"/>
  <c r="H733" i="14"/>
  <c r="P734" i="14"/>
  <c r="D734" i="14"/>
  <c r="N734" i="14"/>
  <c r="A734" i="14"/>
  <c r="L734" i="14"/>
  <c r="F734" i="14"/>
  <c r="K735" i="14"/>
  <c r="J735" i="14"/>
  <c r="I735" i="14"/>
  <c r="Q735" i="14"/>
  <c r="C735" i="14"/>
  <c r="F736" i="14"/>
  <c r="G736" i="14"/>
  <c r="H736" i="14"/>
  <c r="N736" i="14"/>
  <c r="M737" i="14"/>
  <c r="A737" i="14"/>
  <c r="P737" i="14"/>
  <c r="C737" i="14"/>
  <c r="E737" i="14"/>
  <c r="K737" i="14"/>
  <c r="Q741" i="14"/>
  <c r="E741" i="14"/>
  <c r="M741" i="14"/>
  <c r="H741" i="14"/>
  <c r="O741" i="14"/>
  <c r="A741" i="14"/>
  <c r="L742" i="14"/>
  <c r="I742" i="14"/>
  <c r="E742" i="14"/>
  <c r="M742" i="14"/>
  <c r="L749" i="14"/>
  <c r="O750" i="14"/>
  <c r="M777" i="14"/>
  <c r="A777" i="14"/>
  <c r="F777" i="14"/>
  <c r="H777" i="14"/>
  <c r="D777" i="14"/>
  <c r="N777" i="14"/>
  <c r="K777" i="14"/>
  <c r="G777" i="14"/>
  <c r="E777" i="14"/>
  <c r="Q777" i="14"/>
  <c r="P777" i="14"/>
  <c r="O777" i="14"/>
  <c r="L777" i="14"/>
  <c r="I777" i="14"/>
  <c r="Q728" i="14"/>
  <c r="E728" i="14"/>
  <c r="H728" i="14"/>
  <c r="P728" i="14"/>
  <c r="C732" i="14"/>
  <c r="C733" i="14"/>
  <c r="C734" i="14"/>
  <c r="D735" i="14"/>
  <c r="C736" i="14"/>
  <c r="D737" i="14"/>
  <c r="O739" i="14"/>
  <c r="C739" i="14"/>
  <c r="H739" i="14"/>
  <c r="M739" i="14"/>
  <c r="F739" i="14"/>
  <c r="J740" i="14"/>
  <c r="Q740" i="14"/>
  <c r="D740" i="14"/>
  <c r="K740" i="14"/>
  <c r="C740" i="14"/>
  <c r="Q750" i="14"/>
  <c r="O751" i="14"/>
  <c r="C751" i="14"/>
  <c r="L751" i="14"/>
  <c r="E751" i="14"/>
  <c r="D751" i="14"/>
  <c r="P751" i="14"/>
  <c r="A751" i="14"/>
  <c r="K751" i="14"/>
  <c r="Q753" i="14"/>
  <c r="E753" i="14"/>
  <c r="D753" i="14"/>
  <c r="M753" i="14"/>
  <c r="L753" i="14"/>
  <c r="J753" i="14"/>
  <c r="G753" i="14"/>
  <c r="F760" i="14"/>
  <c r="J760" i="14"/>
  <c r="M760" i="14"/>
  <c r="G760" i="14"/>
  <c r="P760" i="14"/>
  <c r="O760" i="14"/>
  <c r="N760" i="14"/>
  <c r="L760" i="14"/>
  <c r="H760" i="14"/>
  <c r="C760" i="14"/>
  <c r="G751" i="14"/>
  <c r="F753" i="14"/>
  <c r="D760" i="14"/>
  <c r="H750" i="14"/>
  <c r="P750" i="14"/>
  <c r="C750" i="14"/>
  <c r="G750" i="14"/>
  <c r="F750" i="14"/>
  <c r="D750" i="14"/>
  <c r="N750" i="14"/>
  <c r="E760" i="14"/>
  <c r="O779" i="14"/>
  <c r="C779" i="14"/>
  <c r="K779" i="14"/>
  <c r="P779" i="14"/>
  <c r="A779" i="14"/>
  <c r="N779" i="14"/>
  <c r="H779" i="14"/>
  <c r="F779" i="14"/>
  <c r="E779" i="14"/>
  <c r="D779" i="14"/>
  <c r="Q779" i="14"/>
  <c r="M779" i="14"/>
  <c r="L779" i="14"/>
  <c r="J779" i="14"/>
  <c r="I779" i="14"/>
  <c r="G779" i="14"/>
  <c r="M749" i="14"/>
  <c r="A749" i="14"/>
  <c r="G749" i="14"/>
  <c r="J749" i="14"/>
  <c r="I749" i="14"/>
  <c r="F749" i="14"/>
  <c r="Q749" i="14"/>
  <c r="C749" i="14"/>
  <c r="I750" i="14"/>
  <c r="J751" i="14"/>
  <c r="K753" i="14"/>
  <c r="P758" i="14"/>
  <c r="D758" i="14"/>
  <c r="E758" i="14"/>
  <c r="C758" i="14"/>
  <c r="L758" i="14"/>
  <c r="Q758" i="14"/>
  <c r="O758" i="14"/>
  <c r="N758" i="14"/>
  <c r="M758" i="14"/>
  <c r="I758" i="14"/>
  <c r="K760" i="14"/>
  <c r="L739" i="14"/>
  <c r="M740" i="14"/>
  <c r="L741" i="14"/>
  <c r="N742" i="14"/>
  <c r="J750" i="14"/>
  <c r="M751" i="14"/>
  <c r="N753" i="14"/>
  <c r="Q760" i="14"/>
  <c r="A713" i="14"/>
  <c r="A727" i="14"/>
  <c r="L728" i="14"/>
  <c r="O732" i="14"/>
  <c r="N733" i="14"/>
  <c r="O734" i="14"/>
  <c r="O735" i="14"/>
  <c r="O736" i="14"/>
  <c r="O737" i="14"/>
  <c r="N739" i="14"/>
  <c r="N740" i="14"/>
  <c r="N741" i="14"/>
  <c r="O742" i="14"/>
  <c r="F748" i="14"/>
  <c r="K748" i="14"/>
  <c r="M748" i="14"/>
  <c r="L748" i="14"/>
  <c r="I748" i="14"/>
  <c r="E748" i="14"/>
  <c r="E749" i="14"/>
  <c r="K750" i="14"/>
  <c r="N751" i="14"/>
  <c r="O753" i="14"/>
  <c r="G755" i="14"/>
  <c r="J755" i="14"/>
  <c r="H755" i="14"/>
  <c r="F755" i="14"/>
  <c r="D755" i="14"/>
  <c r="O755" i="14"/>
  <c r="A755" i="14"/>
  <c r="G758" i="14"/>
  <c r="M761" i="14"/>
  <c r="A761" i="14"/>
  <c r="F761" i="14"/>
  <c r="J761" i="14"/>
  <c r="D761" i="14"/>
  <c r="P761" i="14"/>
  <c r="O761" i="14"/>
  <c r="N761" i="14"/>
  <c r="L761" i="14"/>
  <c r="H761" i="14"/>
  <c r="Q713" i="14"/>
  <c r="E713" i="14"/>
  <c r="O713" i="14"/>
  <c r="J727" i="14"/>
  <c r="L727" i="14"/>
  <c r="P727" i="14"/>
  <c r="M728" i="14"/>
  <c r="P732" i="14"/>
  <c r="P733" i="14"/>
  <c r="Q734" i="14"/>
  <c r="P735" i="14"/>
  <c r="P736" i="14"/>
  <c r="Q737" i="14"/>
  <c r="P739" i="14"/>
  <c r="O740" i="14"/>
  <c r="P741" i="14"/>
  <c r="P742" i="14"/>
  <c r="H749" i="14"/>
  <c r="L750" i="14"/>
  <c r="Q751" i="14"/>
  <c r="P753" i="14"/>
  <c r="C755" i="14"/>
  <c r="H758" i="14"/>
  <c r="C761" i="14"/>
  <c r="L770" i="14"/>
  <c r="H770" i="14"/>
  <c r="O770" i="14"/>
  <c r="A770" i="14"/>
  <c r="C770" i="14"/>
  <c r="K770" i="14"/>
  <c r="F770" i="14"/>
  <c r="E770" i="14"/>
  <c r="Q770" i="14"/>
  <c r="P770" i="14"/>
  <c r="N770" i="14"/>
  <c r="M770" i="14"/>
  <c r="G770" i="14"/>
  <c r="O710" i="14"/>
  <c r="C713" i="14"/>
  <c r="P713" i="14"/>
  <c r="O723" i="14"/>
  <c r="C723" i="14"/>
  <c r="P723" i="14"/>
  <c r="C727" i="14"/>
  <c r="Q727" i="14"/>
  <c r="N728" i="14"/>
  <c r="A732" i="14"/>
  <c r="Q732" i="14"/>
  <c r="Q733" i="14"/>
  <c r="A735" i="14"/>
  <c r="A736" i="14"/>
  <c r="Q736" i="14"/>
  <c r="Q739" i="14"/>
  <c r="P740" i="14"/>
  <c r="A742" i="14"/>
  <c r="Q742" i="14"/>
  <c r="K749" i="14"/>
  <c r="M750" i="14"/>
  <c r="L754" i="14"/>
  <c r="N754" i="14"/>
  <c r="A754" i="14"/>
  <c r="J754" i="14"/>
  <c r="I754" i="14"/>
  <c r="G754" i="14"/>
  <c r="D754" i="14"/>
  <c r="I757" i="14"/>
  <c r="H757" i="14"/>
  <c r="F757" i="14"/>
  <c r="O757" i="14"/>
  <c r="A757" i="14"/>
  <c r="Q757" i="14"/>
  <c r="P757" i="14"/>
  <c r="N757" i="14"/>
  <c r="M757" i="14"/>
  <c r="J757" i="14"/>
  <c r="J758" i="14"/>
  <c r="O763" i="14"/>
  <c r="C763" i="14"/>
  <c r="K763" i="14"/>
  <c r="D763" i="14"/>
  <c r="L763" i="14"/>
  <c r="C764" i="14"/>
  <c r="Q765" i="14"/>
  <c r="E765" i="14"/>
  <c r="P765" i="14"/>
  <c r="C765" i="14"/>
  <c r="L765" i="14"/>
  <c r="G765" i="14"/>
  <c r="C766" i="14"/>
  <c r="C767" i="14"/>
  <c r="D768" i="14"/>
  <c r="G769" i="14"/>
  <c r="I771" i="14"/>
  <c r="F773" i="14"/>
  <c r="D776" i="14"/>
  <c r="K780" i="14"/>
  <c r="K785" i="14"/>
  <c r="H790" i="14"/>
  <c r="F790" i="14"/>
  <c r="K790" i="14"/>
  <c r="G790" i="14"/>
  <c r="P790" i="14"/>
  <c r="A790" i="14"/>
  <c r="N790" i="14"/>
  <c r="M790" i="14"/>
  <c r="Q806" i="14"/>
  <c r="L785" i="14"/>
  <c r="N785" i="14"/>
  <c r="G763" i="14"/>
  <c r="F764" i="14"/>
  <c r="H765" i="14"/>
  <c r="G766" i="14"/>
  <c r="H767" i="14"/>
  <c r="I768" i="14"/>
  <c r="J769" i="14"/>
  <c r="N771" i="14"/>
  <c r="L773" i="14"/>
  <c r="I776" i="14"/>
  <c r="P780" i="14"/>
  <c r="O785" i="14"/>
  <c r="M789" i="14"/>
  <c r="A789" i="14"/>
  <c r="J789" i="14"/>
  <c r="N789" i="14"/>
  <c r="H789" i="14"/>
  <c r="C789" i="14"/>
  <c r="P789" i="14"/>
  <c r="O789" i="14"/>
  <c r="H763" i="14"/>
  <c r="H764" i="14"/>
  <c r="I765" i="14"/>
  <c r="H766" i="14"/>
  <c r="J767" i="14"/>
  <c r="K768" i="14"/>
  <c r="K769" i="14"/>
  <c r="M773" i="14"/>
  <c r="L776" i="14"/>
  <c r="Q780" i="14"/>
  <c r="K787" i="14"/>
  <c r="E787" i="14"/>
  <c r="D787" i="14"/>
  <c r="M787" i="14"/>
  <c r="G787" i="14"/>
  <c r="C787" i="14"/>
  <c r="D789" i="14"/>
  <c r="I763" i="14"/>
  <c r="K764" i="14"/>
  <c r="J765" i="14"/>
  <c r="J766" i="14"/>
  <c r="K767" i="14"/>
  <c r="L768" i="14"/>
  <c r="N769" i="14"/>
  <c r="N773" i="14"/>
  <c r="N776" i="14"/>
  <c r="F787" i="14"/>
  <c r="E789" i="14"/>
  <c r="J790" i="14"/>
  <c r="G795" i="14"/>
  <c r="M795" i="14"/>
  <c r="O795" i="14"/>
  <c r="A795" i="14"/>
  <c r="J795" i="14"/>
  <c r="C795" i="14"/>
  <c r="N795" i="14"/>
  <c r="L795" i="14"/>
  <c r="K795" i="14"/>
  <c r="I795" i="14"/>
  <c r="H795" i="14"/>
  <c r="O726" i="14"/>
  <c r="C726" i="14"/>
  <c r="P726" i="14"/>
  <c r="H738" i="14"/>
  <c r="L738" i="14"/>
  <c r="P738" i="14"/>
  <c r="G743" i="14"/>
  <c r="E743" i="14"/>
  <c r="P743" i="14"/>
  <c r="J752" i="14"/>
  <c r="H752" i="14"/>
  <c r="P752" i="14"/>
  <c r="J763" i="14"/>
  <c r="L764" i="14"/>
  <c r="K765" i="14"/>
  <c r="K766" i="14"/>
  <c r="L767" i="14"/>
  <c r="M768" i="14"/>
  <c r="O769" i="14"/>
  <c r="O773" i="14"/>
  <c r="P776" i="14"/>
  <c r="P786" i="14"/>
  <c r="D786" i="14"/>
  <c r="I786" i="14"/>
  <c r="G786" i="14"/>
  <c r="N786" i="14"/>
  <c r="H786" i="14"/>
  <c r="E786" i="14"/>
  <c r="H787" i="14"/>
  <c r="F789" i="14"/>
  <c r="L790" i="14"/>
  <c r="D795" i="14"/>
  <c r="M764" i="14"/>
  <c r="N766" i="14"/>
  <c r="O768" i="14"/>
  <c r="G771" i="14"/>
  <c r="Q771" i="14"/>
  <c r="D771" i="14"/>
  <c r="L771" i="14"/>
  <c r="P771" i="14"/>
  <c r="A771" i="14"/>
  <c r="J771" i="14"/>
  <c r="J780" i="14"/>
  <c r="G780" i="14"/>
  <c r="M780" i="14"/>
  <c r="N780" i="14"/>
  <c r="F780" i="14"/>
  <c r="D780" i="14"/>
  <c r="I785" i="14"/>
  <c r="M785" i="14"/>
  <c r="J785" i="14"/>
  <c r="P785" i="14"/>
  <c r="A785" i="14"/>
  <c r="H785" i="14"/>
  <c r="F785" i="14"/>
  <c r="A766" i="14"/>
  <c r="Q769" i="14"/>
  <c r="E769" i="14"/>
  <c r="L769" i="14"/>
  <c r="C769" i="14"/>
  <c r="D769" i="14"/>
  <c r="M769" i="14"/>
  <c r="I773" i="14"/>
  <c r="H773" i="14"/>
  <c r="D773" i="14"/>
  <c r="K773" i="14"/>
  <c r="C773" i="14"/>
  <c r="F776" i="14"/>
  <c r="J776" i="14"/>
  <c r="K776" i="14"/>
  <c r="E776" i="14"/>
  <c r="O776" i="14"/>
  <c r="M776" i="14"/>
  <c r="E785" i="14"/>
  <c r="L789" i="14"/>
  <c r="L806" i="14"/>
  <c r="H806" i="14"/>
  <c r="M806" i="14"/>
  <c r="J806" i="14"/>
  <c r="E806" i="14"/>
  <c r="P806" i="14"/>
  <c r="N806" i="14"/>
  <c r="K806" i="14"/>
  <c r="I806" i="14"/>
  <c r="G806" i="14"/>
  <c r="F806" i="14"/>
  <c r="D806" i="14"/>
  <c r="C806" i="14"/>
  <c r="J764" i="14"/>
  <c r="G764" i="14"/>
  <c r="O764" i="14"/>
  <c r="A764" i="14"/>
  <c r="I764" i="14"/>
  <c r="L766" i="14"/>
  <c r="M766" i="14"/>
  <c r="I766" i="14"/>
  <c r="D766" i="14"/>
  <c r="O767" i="14"/>
  <c r="G767" i="14"/>
  <c r="I767" i="14"/>
  <c r="F767" i="14"/>
  <c r="P767" i="14"/>
  <c r="A767" i="14"/>
  <c r="J768" i="14"/>
  <c r="P768" i="14"/>
  <c r="C768" i="14"/>
  <c r="F768" i="14"/>
  <c r="E768" i="14"/>
  <c r="N768" i="14"/>
  <c r="G785" i="14"/>
  <c r="Q789" i="14"/>
  <c r="O806" i="14"/>
  <c r="F800" i="14"/>
  <c r="E800" i="14"/>
  <c r="O800" i="14"/>
  <c r="A800" i="14"/>
  <c r="M800" i="14"/>
  <c r="I800" i="14"/>
  <c r="P803" i="14"/>
  <c r="Q805" i="14"/>
  <c r="E805" i="14"/>
  <c r="L805" i="14"/>
  <c r="O805" i="14"/>
  <c r="A805" i="14"/>
  <c r="M805" i="14"/>
  <c r="H805" i="14"/>
  <c r="O810" i="14"/>
  <c r="M813" i="14"/>
  <c r="A813" i="14"/>
  <c r="F813" i="14"/>
  <c r="E813" i="14"/>
  <c r="Q813" i="14"/>
  <c r="C813" i="14"/>
  <c r="L813" i="14"/>
  <c r="J816" i="14"/>
  <c r="H816" i="14"/>
  <c r="G816" i="14"/>
  <c r="M816" i="14"/>
  <c r="K816" i="14"/>
  <c r="D816" i="14"/>
  <c r="F818" i="14"/>
  <c r="N819" i="14"/>
  <c r="L822" i="14"/>
  <c r="L826" i="14"/>
  <c r="Q781" i="14"/>
  <c r="E781" i="14"/>
  <c r="P781" i="14"/>
  <c r="C781" i="14"/>
  <c r="J781" i="14"/>
  <c r="L782" i="14"/>
  <c r="M782" i="14"/>
  <c r="G782" i="14"/>
  <c r="Q782" i="14"/>
  <c r="I792" i="14"/>
  <c r="J793" i="14"/>
  <c r="I794" i="14"/>
  <c r="P798" i="14"/>
  <c r="D798" i="14"/>
  <c r="M798" i="14"/>
  <c r="G798" i="14"/>
  <c r="E798" i="14"/>
  <c r="N798" i="14"/>
  <c r="C800" i="14"/>
  <c r="Q803" i="14"/>
  <c r="C805" i="14"/>
  <c r="Q810" i="14"/>
  <c r="F812" i="14"/>
  <c r="J812" i="14"/>
  <c r="H812" i="14"/>
  <c r="E812" i="14"/>
  <c r="O812" i="14"/>
  <c r="A812" i="14"/>
  <c r="D813" i="14"/>
  <c r="C816" i="14"/>
  <c r="J818" i="14"/>
  <c r="M825" i="14"/>
  <c r="A825" i="14"/>
  <c r="K825" i="14"/>
  <c r="J825" i="14"/>
  <c r="I825" i="14"/>
  <c r="H825" i="14"/>
  <c r="G825" i="14"/>
  <c r="C825" i="14"/>
  <c r="L825" i="14"/>
  <c r="M826" i="14"/>
  <c r="J804" i="14"/>
  <c r="P804" i="14"/>
  <c r="C804" i="14"/>
  <c r="D804" i="14"/>
  <c r="O804" i="14"/>
  <c r="A804" i="14"/>
  <c r="K804" i="14"/>
  <c r="K811" i="14"/>
  <c r="N811" i="14"/>
  <c r="A811" i="14"/>
  <c r="J811" i="14"/>
  <c r="H811" i="14"/>
  <c r="D811" i="14"/>
  <c r="O815" i="14"/>
  <c r="C815" i="14"/>
  <c r="L815" i="14"/>
  <c r="K815" i="14"/>
  <c r="N815" i="14"/>
  <c r="J815" i="14"/>
  <c r="F815" i="14"/>
  <c r="O747" i="14"/>
  <c r="P774" i="14"/>
  <c r="D774" i="14"/>
  <c r="E774" i="14"/>
  <c r="O774" i="14"/>
  <c r="A774" i="14"/>
  <c r="K775" i="14"/>
  <c r="N775" i="14"/>
  <c r="A775" i="14"/>
  <c r="M775" i="14"/>
  <c r="Q775" i="14"/>
  <c r="F781" i="14"/>
  <c r="D782" i="14"/>
  <c r="G783" i="14"/>
  <c r="I783" i="14"/>
  <c r="D783" i="14"/>
  <c r="Q783" i="14"/>
  <c r="F798" i="14"/>
  <c r="G800" i="14"/>
  <c r="E804" i="14"/>
  <c r="F805" i="14"/>
  <c r="C811" i="14"/>
  <c r="D815" i="14"/>
  <c r="O818" i="14"/>
  <c r="K823" i="14"/>
  <c r="F823" i="14"/>
  <c r="E823" i="14"/>
  <c r="N823" i="14"/>
  <c r="M823" i="14"/>
  <c r="L823" i="14"/>
  <c r="G823" i="14"/>
  <c r="O826" i="14"/>
  <c r="H800" i="14"/>
  <c r="O803" i="14"/>
  <c r="C803" i="14"/>
  <c r="G803" i="14"/>
  <c r="F803" i="14"/>
  <c r="D803" i="14"/>
  <c r="M803" i="14"/>
  <c r="F804" i="14"/>
  <c r="P810" i="14"/>
  <c r="D810" i="14"/>
  <c r="E810" i="14"/>
  <c r="M810" i="14"/>
  <c r="K810" i="14"/>
  <c r="G810" i="14"/>
  <c r="E811" i="14"/>
  <c r="E815" i="14"/>
  <c r="H804" i="14"/>
  <c r="G811" i="14"/>
  <c r="H815" i="14"/>
  <c r="G819" i="14"/>
  <c r="J819" i="14"/>
  <c r="I819" i="14"/>
  <c r="H819" i="14"/>
  <c r="F819" i="14"/>
  <c r="E819" i="14"/>
  <c r="P819" i="14"/>
  <c r="A819" i="14"/>
  <c r="P822" i="14"/>
  <c r="D822" i="14"/>
  <c r="J822" i="14"/>
  <c r="I822" i="14"/>
  <c r="O822" i="14"/>
  <c r="N822" i="14"/>
  <c r="M822" i="14"/>
  <c r="G822" i="14"/>
  <c r="I815" i="14"/>
  <c r="K759" i="14"/>
  <c r="N759" i="14"/>
  <c r="A759" i="14"/>
  <c r="P759" i="14"/>
  <c r="L781" i="14"/>
  <c r="J782" i="14"/>
  <c r="J792" i="14"/>
  <c r="L792" i="14"/>
  <c r="H792" i="14"/>
  <c r="D792" i="14"/>
  <c r="Q793" i="14"/>
  <c r="E793" i="14"/>
  <c r="H793" i="14"/>
  <c r="F793" i="14"/>
  <c r="O793" i="14"/>
  <c r="A793" i="14"/>
  <c r="L794" i="14"/>
  <c r="Q794" i="14"/>
  <c r="D794" i="14"/>
  <c r="C794" i="14"/>
  <c r="M794" i="14"/>
  <c r="L798" i="14"/>
  <c r="N800" i="14"/>
  <c r="J803" i="14"/>
  <c r="L804" i="14"/>
  <c r="N805" i="14"/>
  <c r="I810" i="14"/>
  <c r="L811" i="14"/>
  <c r="M812" i="14"/>
  <c r="O813" i="14"/>
  <c r="M815" i="14"/>
  <c r="P816" i="14"/>
  <c r="D819" i="14"/>
  <c r="E822" i="14"/>
  <c r="J823" i="14"/>
  <c r="Q825" i="14"/>
  <c r="P815" i="14"/>
  <c r="L818" i="14"/>
  <c r="N818" i="14"/>
  <c r="A818" i="14"/>
  <c r="M818" i="14"/>
  <c r="I818" i="14"/>
  <c r="H818" i="14"/>
  <c r="G818" i="14"/>
  <c r="C818" i="14"/>
  <c r="H826" i="14"/>
  <c r="G826" i="14"/>
  <c r="F826" i="14"/>
  <c r="J826" i="14"/>
  <c r="I826" i="14"/>
  <c r="E826" i="14"/>
  <c r="P826" i="14"/>
  <c r="A826" i="14"/>
  <c r="K826" i="14"/>
  <c r="Q815" i="14"/>
  <c r="H838" i="14"/>
  <c r="J838" i="14"/>
  <c r="P838" i="14"/>
  <c r="C838" i="14"/>
  <c r="L838" i="14"/>
  <c r="K838" i="14"/>
  <c r="K845" i="14"/>
  <c r="M845" i="14"/>
  <c r="P849" i="14"/>
  <c r="D849" i="14"/>
  <c r="M849" i="14"/>
  <c r="A849" i="14"/>
  <c r="J849" i="14"/>
  <c r="G849" i="14"/>
  <c r="C849" i="14"/>
  <c r="L849" i="14"/>
  <c r="K849" i="14"/>
  <c r="I833" i="14"/>
  <c r="P833" i="14"/>
  <c r="C833" i="14"/>
  <c r="J833" i="14"/>
  <c r="E833" i="14"/>
  <c r="Q833" i="14"/>
  <c r="D833" i="14"/>
  <c r="N845" i="14"/>
  <c r="E849" i="14"/>
  <c r="M852" i="14"/>
  <c r="A852" i="14"/>
  <c r="J852" i="14"/>
  <c r="Q852" i="14"/>
  <c r="C852" i="14"/>
  <c r="N852" i="14"/>
  <c r="I852" i="14"/>
  <c r="E852" i="14"/>
  <c r="D852" i="14"/>
  <c r="P845" i="14"/>
  <c r="F849" i="14"/>
  <c r="O861" i="14"/>
  <c r="C861" i="14"/>
  <c r="K861" i="14"/>
  <c r="H861" i="14"/>
  <c r="L861" i="14"/>
  <c r="J861" i="14"/>
  <c r="I861" i="14"/>
  <c r="G861" i="14"/>
  <c r="F861" i="14"/>
  <c r="E861" i="14"/>
  <c r="D861" i="14"/>
  <c r="N861" i="14"/>
  <c r="M861" i="14"/>
  <c r="I867" i="14"/>
  <c r="M867" i="14"/>
  <c r="L867" i="14"/>
  <c r="J867" i="14"/>
  <c r="O867" i="14"/>
  <c r="N867" i="14"/>
  <c r="K867" i="14"/>
  <c r="H867" i="14"/>
  <c r="G867" i="14"/>
  <c r="F867" i="14"/>
  <c r="E867" i="14"/>
  <c r="C867" i="14"/>
  <c r="Q867" i="14"/>
  <c r="A867" i="14"/>
  <c r="P867" i="14"/>
  <c r="I848" i="14"/>
  <c r="F848" i="14"/>
  <c r="M848" i="14"/>
  <c r="J848" i="14"/>
  <c r="E848" i="14"/>
  <c r="O848" i="14"/>
  <c r="A848" i="14"/>
  <c r="N848" i="14"/>
  <c r="H849" i="14"/>
  <c r="G852" i="14"/>
  <c r="P861" i="14"/>
  <c r="O762" i="14"/>
  <c r="F788" i="14"/>
  <c r="N788" i="14"/>
  <c r="A788" i="14"/>
  <c r="P788" i="14"/>
  <c r="I797" i="14"/>
  <c r="Q797" i="14"/>
  <c r="D797" i="14"/>
  <c r="P797" i="14"/>
  <c r="H802" i="14"/>
  <c r="K802" i="14"/>
  <c r="P802" i="14"/>
  <c r="G807" i="14"/>
  <c r="Q807" i="14"/>
  <c r="D807" i="14"/>
  <c r="P807" i="14"/>
  <c r="J809" i="14"/>
  <c r="Q817" i="14"/>
  <c r="E817" i="14"/>
  <c r="D817" i="14"/>
  <c r="P817" i="14"/>
  <c r="C817" i="14"/>
  <c r="H821" i="14"/>
  <c r="I828" i="14"/>
  <c r="L829" i="14"/>
  <c r="H833" i="14"/>
  <c r="I838" i="14"/>
  <c r="G846" i="14"/>
  <c r="P846" i="14"/>
  <c r="D846" i="14"/>
  <c r="E846" i="14"/>
  <c r="O846" i="14"/>
  <c r="A846" i="14"/>
  <c r="L846" i="14"/>
  <c r="H846" i="14"/>
  <c r="F846" i="14"/>
  <c r="C848" i="14"/>
  <c r="I849" i="14"/>
  <c r="H852" i="14"/>
  <c r="Q861" i="14"/>
  <c r="N849" i="14"/>
  <c r="F851" i="14"/>
  <c r="O851" i="14"/>
  <c r="C851" i="14"/>
  <c r="E851" i="14"/>
  <c r="P851" i="14"/>
  <c r="A851" i="14"/>
  <c r="L851" i="14"/>
  <c r="H851" i="14"/>
  <c r="G851" i="14"/>
  <c r="N838" i="14"/>
  <c r="L842" i="14"/>
  <c r="G842" i="14"/>
  <c r="N842" i="14"/>
  <c r="A842" i="14"/>
  <c r="I842" i="14"/>
  <c r="H842" i="14"/>
  <c r="G843" i="14"/>
  <c r="P843" i="14"/>
  <c r="C843" i="14"/>
  <c r="J843" i="14"/>
  <c r="E843" i="14"/>
  <c r="Q843" i="14"/>
  <c r="D843" i="14"/>
  <c r="G848" i="14"/>
  <c r="O849" i="14"/>
  <c r="D851" i="14"/>
  <c r="L852" i="14"/>
  <c r="L845" i="14"/>
  <c r="I845" i="14"/>
  <c r="G845" i="14"/>
  <c r="D845" i="14"/>
  <c r="O845" i="14"/>
  <c r="A845" i="14"/>
  <c r="J845" i="14"/>
  <c r="H845" i="14"/>
  <c r="Q849" i="14"/>
  <c r="K799" i="14"/>
  <c r="I799" i="14"/>
  <c r="P799" i="14"/>
  <c r="I817" i="14"/>
  <c r="A828" i="14"/>
  <c r="G831" i="14"/>
  <c r="L831" i="14"/>
  <c r="N831" i="14"/>
  <c r="A831" i="14"/>
  <c r="M831" i="14"/>
  <c r="N833" i="14"/>
  <c r="Q838" i="14"/>
  <c r="Q841" i="14"/>
  <c r="E841" i="14"/>
  <c r="K841" i="14"/>
  <c r="D841" i="14"/>
  <c r="M841" i="14"/>
  <c r="L841" i="14"/>
  <c r="D842" i="14"/>
  <c r="H843" i="14"/>
  <c r="C845" i="14"/>
  <c r="K848" i="14"/>
  <c r="K850" i="14"/>
  <c r="H850" i="14"/>
  <c r="G850" i="14"/>
  <c r="D850" i="14"/>
  <c r="O850" i="14"/>
  <c r="A850" i="14"/>
  <c r="J850" i="14"/>
  <c r="I850" i="14"/>
  <c r="J851" i="14"/>
  <c r="P852" i="14"/>
  <c r="O854" i="14"/>
  <c r="C854" i="14"/>
  <c r="L854" i="14"/>
  <c r="K854" i="14"/>
  <c r="H854" i="14"/>
  <c r="E854" i="14"/>
  <c r="N854" i="14"/>
  <c r="M854" i="14"/>
  <c r="J828" i="14"/>
  <c r="K828" i="14"/>
  <c r="M828" i="14"/>
  <c r="L828" i="14"/>
  <c r="O833" i="14"/>
  <c r="E842" i="14"/>
  <c r="I843" i="14"/>
  <c r="E845" i="14"/>
  <c r="L848" i="14"/>
  <c r="K851" i="14"/>
  <c r="I809" i="14"/>
  <c r="H809" i="14"/>
  <c r="P809" i="14"/>
  <c r="I821" i="14"/>
  <c r="N821" i="14"/>
  <c r="A821" i="14"/>
  <c r="M821" i="14"/>
  <c r="Q821" i="14"/>
  <c r="C828" i="14"/>
  <c r="Q829" i="14"/>
  <c r="E829" i="14"/>
  <c r="G829" i="14"/>
  <c r="I829" i="14"/>
  <c r="H829" i="14"/>
  <c r="L830" i="14"/>
  <c r="P830" i="14"/>
  <c r="C830" i="14"/>
  <c r="E830" i="14"/>
  <c r="Q830" i="14"/>
  <c r="D830" i="14"/>
  <c r="P834" i="14"/>
  <c r="D834" i="14"/>
  <c r="L834" i="14"/>
  <c r="F834" i="14"/>
  <c r="N834" i="14"/>
  <c r="A834" i="14"/>
  <c r="M834" i="14"/>
  <c r="F836" i="14"/>
  <c r="Q836" i="14"/>
  <c r="D836" i="14"/>
  <c r="K836" i="14"/>
  <c r="G836" i="14"/>
  <c r="E836" i="14"/>
  <c r="A838" i="14"/>
  <c r="O839" i="14"/>
  <c r="C839" i="14"/>
  <c r="F839" i="14"/>
  <c r="L839" i="14"/>
  <c r="H839" i="14"/>
  <c r="G839" i="14"/>
  <c r="F842" i="14"/>
  <c r="K843" i="14"/>
  <c r="F845" i="14"/>
  <c r="P848" i="14"/>
  <c r="M851" i="14"/>
  <c r="O778" i="14"/>
  <c r="O791" i="14"/>
  <c r="C791" i="14"/>
  <c r="P791" i="14"/>
  <c r="M801" i="14"/>
  <c r="A801" i="14"/>
  <c r="O801" i="14"/>
  <c r="O814" i="14"/>
  <c r="A824" i="14"/>
  <c r="N824" i="14"/>
  <c r="O827" i="14"/>
  <c r="C827" i="14"/>
  <c r="P827" i="14"/>
  <c r="I835" i="14"/>
  <c r="M837" i="14"/>
  <c r="A837" i="14"/>
  <c r="O837" i="14"/>
  <c r="C840" i="14"/>
  <c r="P840" i="14"/>
  <c r="A853" i="14"/>
  <c r="K855" i="14"/>
  <c r="D857" i="14"/>
  <c r="F858" i="14"/>
  <c r="J858" i="14"/>
  <c r="G858" i="14"/>
  <c r="Q858" i="14"/>
  <c r="L862" i="14"/>
  <c r="J863" i="14"/>
  <c r="H864" i="14"/>
  <c r="H865" i="14"/>
  <c r="O868" i="14"/>
  <c r="J870" i="14"/>
  <c r="L871" i="14"/>
  <c r="L872" i="14"/>
  <c r="G874" i="14"/>
  <c r="L875" i="14"/>
  <c r="P877" i="14"/>
  <c r="N882" i="14"/>
  <c r="O885" i="14"/>
  <c r="H887" i="14"/>
  <c r="P887" i="14"/>
  <c r="C887" i="14"/>
  <c r="N887" i="14"/>
  <c r="A887" i="14"/>
  <c r="J887" i="14"/>
  <c r="I887" i="14"/>
  <c r="G887" i="14"/>
  <c r="F887" i="14"/>
  <c r="K888" i="14"/>
  <c r="O889" i="14"/>
  <c r="L896" i="14"/>
  <c r="O824" i="14"/>
  <c r="J835" i="14"/>
  <c r="D840" i="14"/>
  <c r="Q840" i="14"/>
  <c r="H853" i="14"/>
  <c r="Q853" i="14"/>
  <c r="E853" i="14"/>
  <c r="P853" i="14"/>
  <c r="E857" i="14"/>
  <c r="M859" i="14"/>
  <c r="A859" i="14"/>
  <c r="F859" i="14"/>
  <c r="P859" i="14"/>
  <c r="C859" i="14"/>
  <c r="K863" i="14"/>
  <c r="J864" i="14"/>
  <c r="J865" i="14"/>
  <c r="M872" i="14"/>
  <c r="M874" i="14"/>
  <c r="M875" i="14"/>
  <c r="O882" i="14"/>
  <c r="P885" i="14"/>
  <c r="M888" i="14"/>
  <c r="P889" i="14"/>
  <c r="M896" i="14"/>
  <c r="N874" i="14"/>
  <c r="N875" i="14"/>
  <c r="P882" i="14"/>
  <c r="Q885" i="14"/>
  <c r="Q889" i="14"/>
  <c r="P895" i="14"/>
  <c r="D895" i="14"/>
  <c r="J895" i="14"/>
  <c r="H895" i="14"/>
  <c r="K895" i="14"/>
  <c r="I895" i="14"/>
  <c r="G895" i="14"/>
  <c r="F895" i="14"/>
  <c r="E895" i="14"/>
  <c r="P868" i="14"/>
  <c r="D868" i="14"/>
  <c r="I868" i="14"/>
  <c r="H868" i="14"/>
  <c r="F868" i="14"/>
  <c r="O872" i="14"/>
  <c r="O874" i="14"/>
  <c r="O875" i="14"/>
  <c r="G877" i="14"/>
  <c r="M877" i="14"/>
  <c r="L877" i="14"/>
  <c r="K877" i="14"/>
  <c r="J877" i="14"/>
  <c r="G880" i="14"/>
  <c r="E880" i="14"/>
  <c r="O880" i="14"/>
  <c r="A880" i="14"/>
  <c r="N880" i="14"/>
  <c r="M880" i="14"/>
  <c r="L880" i="14"/>
  <c r="M886" i="14"/>
  <c r="A886" i="14"/>
  <c r="G886" i="14"/>
  <c r="E886" i="14"/>
  <c r="K886" i="14"/>
  <c r="J886" i="14"/>
  <c r="I886" i="14"/>
  <c r="H886" i="14"/>
  <c r="O835" i="14"/>
  <c r="J855" i="14"/>
  <c r="G855" i="14"/>
  <c r="P855" i="14"/>
  <c r="I857" i="14"/>
  <c r="J862" i="14"/>
  <c r="G862" i="14"/>
  <c r="Q862" i="14"/>
  <c r="D862" i="14"/>
  <c r="A864" i="14"/>
  <c r="E868" i="14"/>
  <c r="F870" i="14"/>
  <c r="N870" i="14"/>
  <c r="A870" i="14"/>
  <c r="M870" i="14"/>
  <c r="K870" i="14"/>
  <c r="M871" i="14"/>
  <c r="A871" i="14"/>
  <c r="J871" i="14"/>
  <c r="I871" i="14"/>
  <c r="G871" i="14"/>
  <c r="Q874" i="14"/>
  <c r="D877" i="14"/>
  <c r="D880" i="14"/>
  <c r="I894" i="14"/>
  <c r="N894" i="14"/>
  <c r="A894" i="14"/>
  <c r="L894" i="14"/>
  <c r="K894" i="14"/>
  <c r="J894" i="14"/>
  <c r="H894" i="14"/>
  <c r="G894" i="14"/>
  <c r="F894" i="14"/>
  <c r="Q863" i="14"/>
  <c r="E863" i="14"/>
  <c r="P863" i="14"/>
  <c r="C863" i="14"/>
  <c r="M863" i="14"/>
  <c r="L864" i="14"/>
  <c r="M864" i="14"/>
  <c r="I864" i="14"/>
  <c r="Q864" i="14"/>
  <c r="G868" i="14"/>
  <c r="H872" i="14"/>
  <c r="F872" i="14"/>
  <c r="E872" i="14"/>
  <c r="P872" i="14"/>
  <c r="C872" i="14"/>
  <c r="I882" i="14"/>
  <c r="J882" i="14"/>
  <c r="F882" i="14"/>
  <c r="E882" i="14"/>
  <c r="D882" i="14"/>
  <c r="Q882" i="14"/>
  <c r="C882" i="14"/>
  <c r="F885" i="14"/>
  <c r="K885" i="14"/>
  <c r="I885" i="14"/>
  <c r="M885" i="14"/>
  <c r="L885" i="14"/>
  <c r="J885" i="14"/>
  <c r="H885" i="14"/>
  <c r="J889" i="14"/>
  <c r="H889" i="14"/>
  <c r="F889" i="14"/>
  <c r="G889" i="14"/>
  <c r="E889" i="14"/>
  <c r="D889" i="14"/>
  <c r="C889" i="14"/>
  <c r="J868" i="14"/>
  <c r="J874" i="14"/>
  <c r="L874" i="14"/>
  <c r="K874" i="14"/>
  <c r="I874" i="14"/>
  <c r="H874" i="14"/>
  <c r="Q875" i="14"/>
  <c r="E875" i="14"/>
  <c r="H875" i="14"/>
  <c r="G875" i="14"/>
  <c r="F875" i="14"/>
  <c r="D875" i="14"/>
  <c r="O857" i="14"/>
  <c r="F863" i="14"/>
  <c r="D864" i="14"/>
  <c r="G865" i="14"/>
  <c r="I865" i="14"/>
  <c r="E865" i="14"/>
  <c r="Q865" i="14"/>
  <c r="K868" i="14"/>
  <c r="E870" i="14"/>
  <c r="E871" i="14"/>
  <c r="G872" i="14"/>
  <c r="C874" i="14"/>
  <c r="C875" i="14"/>
  <c r="H877" i="14"/>
  <c r="I880" i="14"/>
  <c r="H882" i="14"/>
  <c r="D885" i="14"/>
  <c r="K889" i="14"/>
  <c r="E894" i="14"/>
  <c r="G863" i="14"/>
  <c r="E864" i="14"/>
  <c r="L868" i="14"/>
  <c r="I872" i="14"/>
  <c r="D874" i="14"/>
  <c r="I875" i="14"/>
  <c r="I877" i="14"/>
  <c r="K882" i="14"/>
  <c r="E885" i="14"/>
  <c r="O888" i="14"/>
  <c r="C888" i="14"/>
  <c r="L888" i="14"/>
  <c r="J888" i="14"/>
  <c r="H888" i="14"/>
  <c r="G888" i="14"/>
  <c r="F888" i="14"/>
  <c r="E888" i="14"/>
  <c r="L889" i="14"/>
  <c r="M894" i="14"/>
  <c r="K857" i="14"/>
  <c r="N857" i="14"/>
  <c r="A857" i="14"/>
  <c r="J857" i="14"/>
  <c r="Q857" i="14"/>
  <c r="H863" i="14"/>
  <c r="F864" i="14"/>
  <c r="M868" i="14"/>
  <c r="H870" i="14"/>
  <c r="H871" i="14"/>
  <c r="J872" i="14"/>
  <c r="E874" i="14"/>
  <c r="J875" i="14"/>
  <c r="N877" i="14"/>
  <c r="K880" i="14"/>
  <c r="L882" i="14"/>
  <c r="G885" i="14"/>
  <c r="P886" i="14"/>
  <c r="D888" i="14"/>
  <c r="M889" i="14"/>
  <c r="O894" i="14"/>
  <c r="K896" i="14"/>
  <c r="F896" i="14"/>
  <c r="Q896" i="14"/>
  <c r="D896" i="14"/>
  <c r="I896" i="14"/>
  <c r="H896" i="14"/>
  <c r="G896" i="14"/>
  <c r="E896" i="14"/>
  <c r="C896" i="14"/>
  <c r="O840" i="14"/>
  <c r="N853" i="14"/>
  <c r="I855" i="14"/>
  <c r="C857" i="14"/>
  <c r="O859" i="14"/>
  <c r="K862" i="14"/>
  <c r="I863" i="14"/>
  <c r="G864" i="14"/>
  <c r="F865" i="14"/>
  <c r="N868" i="14"/>
  <c r="I870" i="14"/>
  <c r="K871" i="14"/>
  <c r="K872" i="14"/>
  <c r="F874" i="14"/>
  <c r="K875" i="14"/>
  <c r="O877" i="14"/>
  <c r="P880" i="14"/>
  <c r="M882" i="14"/>
  <c r="N885" i="14"/>
  <c r="Q886" i="14"/>
  <c r="I888" i="14"/>
  <c r="N889" i="14"/>
  <c r="P894" i="14"/>
  <c r="J896" i="14"/>
  <c r="M912" i="14"/>
  <c r="A912" i="14"/>
  <c r="N912" i="14"/>
  <c r="E912" i="14"/>
  <c r="Q912" i="14"/>
  <c r="C912" i="14"/>
  <c r="O912" i="14"/>
  <c r="O914" i="14"/>
  <c r="C914" i="14"/>
  <c r="F914" i="14"/>
  <c r="M914" i="14"/>
  <c r="K914" i="14"/>
  <c r="I914" i="14"/>
  <c r="G906" i="14"/>
  <c r="L906" i="14"/>
  <c r="I906" i="14"/>
  <c r="F906" i="14"/>
  <c r="D906" i="14"/>
  <c r="D912" i="14"/>
  <c r="D914" i="14"/>
  <c r="K847" i="14"/>
  <c r="N856" i="14"/>
  <c r="L860" i="14"/>
  <c r="O869" i="14"/>
  <c r="A876" i="14"/>
  <c r="N876" i="14"/>
  <c r="A879" i="14"/>
  <c r="P898" i="14"/>
  <c r="O899" i="14"/>
  <c r="A901" i="14"/>
  <c r="P902" i="14"/>
  <c r="Q904" i="14"/>
  <c r="G904" i="14"/>
  <c r="N904" i="14"/>
  <c r="A904" i="14"/>
  <c r="L904" i="14"/>
  <c r="J904" i="14"/>
  <c r="L905" i="14"/>
  <c r="P905" i="14"/>
  <c r="C905" i="14"/>
  <c r="K905" i="14"/>
  <c r="I905" i="14"/>
  <c r="G905" i="14"/>
  <c r="C906" i="14"/>
  <c r="K910" i="14"/>
  <c r="H910" i="14"/>
  <c r="J910" i="14"/>
  <c r="G910" i="14"/>
  <c r="E910" i="14"/>
  <c r="F912" i="14"/>
  <c r="E914" i="14"/>
  <c r="G918" i="14"/>
  <c r="P918" i="14"/>
  <c r="C918" i="14"/>
  <c r="O918" i="14"/>
  <c r="A918" i="14"/>
  <c r="M918" i="14"/>
  <c r="L918" i="14"/>
  <c r="K918" i="14"/>
  <c r="O876" i="14"/>
  <c r="L879" i="14"/>
  <c r="I879" i="14"/>
  <c r="P879" i="14"/>
  <c r="L891" i="14"/>
  <c r="N891" i="14"/>
  <c r="A891" i="14"/>
  <c r="K891" i="14"/>
  <c r="Q891" i="14"/>
  <c r="J901" i="14"/>
  <c r="M901" i="14"/>
  <c r="K901" i="14"/>
  <c r="H901" i="14"/>
  <c r="L903" i="14"/>
  <c r="E903" i="14"/>
  <c r="P903" i="14"/>
  <c r="C903" i="14"/>
  <c r="N903" i="14"/>
  <c r="A903" i="14"/>
  <c r="E906" i="14"/>
  <c r="P909" i="14"/>
  <c r="D909" i="14"/>
  <c r="L909" i="14"/>
  <c r="M909" i="14"/>
  <c r="J909" i="14"/>
  <c r="H909" i="14"/>
  <c r="G912" i="14"/>
  <c r="G914" i="14"/>
  <c r="J927" i="14"/>
  <c r="F927" i="14"/>
  <c r="L927" i="14"/>
  <c r="N927" i="14"/>
  <c r="M927" i="14"/>
  <c r="K927" i="14"/>
  <c r="I927" i="14"/>
  <c r="H927" i="14"/>
  <c r="O927" i="14"/>
  <c r="C876" i="14"/>
  <c r="P876" i="14"/>
  <c r="C879" i="14"/>
  <c r="Q879" i="14"/>
  <c r="P883" i="14"/>
  <c r="D883" i="14"/>
  <c r="F883" i="14"/>
  <c r="Q883" i="14"/>
  <c r="C891" i="14"/>
  <c r="M898" i="14"/>
  <c r="A898" i="14"/>
  <c r="K898" i="14"/>
  <c r="I898" i="14"/>
  <c r="G898" i="14"/>
  <c r="O900" i="14"/>
  <c r="C900" i="14"/>
  <c r="Q900" i="14"/>
  <c r="D900" i="14"/>
  <c r="N900" i="14"/>
  <c r="A900" i="14"/>
  <c r="L900" i="14"/>
  <c r="Q902" i="14"/>
  <c r="E902" i="14"/>
  <c r="I902" i="14"/>
  <c r="G902" i="14"/>
  <c r="D902" i="14"/>
  <c r="H906" i="14"/>
  <c r="I908" i="14"/>
  <c r="P908" i="14"/>
  <c r="C908" i="14"/>
  <c r="O908" i="14"/>
  <c r="A908" i="14"/>
  <c r="M908" i="14"/>
  <c r="K908" i="14"/>
  <c r="H912" i="14"/>
  <c r="H914" i="14"/>
  <c r="I920" i="14"/>
  <c r="G920" i="14"/>
  <c r="M920" i="14"/>
  <c r="H920" i="14"/>
  <c r="E920" i="14"/>
  <c r="D920" i="14"/>
  <c r="C920" i="14"/>
  <c r="O860" i="14"/>
  <c r="O873" i="14"/>
  <c r="C873" i="14"/>
  <c r="P873" i="14"/>
  <c r="D876" i="14"/>
  <c r="Q876" i="14"/>
  <c r="D879" i="14"/>
  <c r="C883" i="14"/>
  <c r="D891" i="14"/>
  <c r="G892" i="14"/>
  <c r="J892" i="14"/>
  <c r="H892" i="14"/>
  <c r="Q892" i="14"/>
  <c r="C898" i="14"/>
  <c r="H899" i="14"/>
  <c r="G899" i="14"/>
  <c r="E899" i="14"/>
  <c r="P899" i="14"/>
  <c r="C899" i="14"/>
  <c r="E900" i="14"/>
  <c r="C902" i="14"/>
  <c r="J906" i="14"/>
  <c r="D908" i="14"/>
  <c r="I912" i="14"/>
  <c r="J914" i="14"/>
  <c r="F918" i="14"/>
  <c r="F920" i="14"/>
  <c r="D927" i="14"/>
  <c r="K906" i="14"/>
  <c r="J912" i="14"/>
  <c r="L914" i="14"/>
  <c r="M906" i="14"/>
  <c r="K912" i="14"/>
  <c r="N914" i="14"/>
  <c r="K920" i="14"/>
  <c r="M924" i="14"/>
  <c r="A924" i="14"/>
  <c r="E924" i="14"/>
  <c r="J924" i="14"/>
  <c r="C924" i="14"/>
  <c r="P924" i="14"/>
  <c r="O924" i="14"/>
  <c r="N924" i="14"/>
  <c r="D924" i="14"/>
  <c r="I937" i="14"/>
  <c r="K937" i="14"/>
  <c r="H937" i="14"/>
  <c r="C937" i="14"/>
  <c r="O937" i="14"/>
  <c r="N937" i="14"/>
  <c r="L937" i="14"/>
  <c r="J937" i="14"/>
  <c r="K939" i="14"/>
  <c r="P939" i="14"/>
  <c r="C939" i="14"/>
  <c r="N939" i="14"/>
  <c r="A939" i="14"/>
  <c r="Q939" i="14"/>
  <c r="L939" i="14"/>
  <c r="J939" i="14"/>
  <c r="H939" i="14"/>
  <c r="G939" i="14"/>
  <c r="I942" i="14"/>
  <c r="J942" i="14"/>
  <c r="E942" i="14"/>
  <c r="Q942" i="14"/>
  <c r="C942" i="14"/>
  <c r="N942" i="14"/>
  <c r="K942" i="14"/>
  <c r="H942" i="14"/>
  <c r="F942" i="14"/>
  <c r="D942" i="14"/>
  <c r="D939" i="14"/>
  <c r="G942" i="14"/>
  <c r="Q950" i="14"/>
  <c r="E950" i="14"/>
  <c r="D950" i="14"/>
  <c r="H950" i="14"/>
  <c r="N950" i="14"/>
  <c r="K950" i="14"/>
  <c r="I950" i="14"/>
  <c r="P950" i="14"/>
  <c r="L950" i="14"/>
  <c r="J950" i="14"/>
  <c r="G950" i="14"/>
  <c r="F950" i="14"/>
  <c r="C950" i="14"/>
  <c r="E939" i="14"/>
  <c r="L942" i="14"/>
  <c r="M950" i="14"/>
  <c r="F939" i="14"/>
  <c r="M942" i="14"/>
  <c r="O950" i="14"/>
  <c r="F911" i="14"/>
  <c r="Q911" i="14"/>
  <c r="D911" i="14"/>
  <c r="P911" i="14"/>
  <c r="Q916" i="14"/>
  <c r="E916" i="14"/>
  <c r="K916" i="14"/>
  <c r="P916" i="14"/>
  <c r="A922" i="14"/>
  <c r="L925" i="14"/>
  <c r="Q937" i="14"/>
  <c r="I939" i="14"/>
  <c r="N941" i="14"/>
  <c r="M941" i="14"/>
  <c r="A941" i="14"/>
  <c r="H941" i="14"/>
  <c r="F941" i="14"/>
  <c r="O941" i="14"/>
  <c r="J941" i="14"/>
  <c r="I941" i="14"/>
  <c r="E941" i="14"/>
  <c r="D941" i="14"/>
  <c r="O942" i="14"/>
  <c r="L951" i="14"/>
  <c r="N951" i="14"/>
  <c r="A951" i="14"/>
  <c r="E951" i="14"/>
  <c r="K951" i="14"/>
  <c r="H951" i="14"/>
  <c r="F951" i="14"/>
  <c r="C951" i="14"/>
  <c r="P951" i="14"/>
  <c r="O951" i="14"/>
  <c r="M951" i="14"/>
  <c r="J951" i="14"/>
  <c r="I951" i="14"/>
  <c r="P921" i="14"/>
  <c r="D921" i="14"/>
  <c r="Q921" i="14"/>
  <c r="C921" i="14"/>
  <c r="I921" i="14"/>
  <c r="K922" i="14"/>
  <c r="M922" i="14"/>
  <c r="E922" i="14"/>
  <c r="Q922" i="14"/>
  <c r="J932" i="14"/>
  <c r="P932" i="14"/>
  <c r="C932" i="14"/>
  <c r="E932" i="14"/>
  <c r="L932" i="14"/>
  <c r="K932" i="14"/>
  <c r="L934" i="14"/>
  <c r="H934" i="14"/>
  <c r="N934" i="14"/>
  <c r="F934" i="14"/>
  <c r="E934" i="14"/>
  <c r="P938" i="14"/>
  <c r="D938" i="14"/>
  <c r="G938" i="14"/>
  <c r="E938" i="14"/>
  <c r="Q938" i="14"/>
  <c r="A938" i="14"/>
  <c r="M938" i="14"/>
  <c r="L938" i="14"/>
  <c r="J938" i="14"/>
  <c r="I938" i="14"/>
  <c r="M939" i="14"/>
  <c r="C941" i="14"/>
  <c r="P942" i="14"/>
  <c r="D951" i="14"/>
  <c r="Q890" i="14"/>
  <c r="E890" i="14"/>
  <c r="O890" i="14"/>
  <c r="E911" i="14"/>
  <c r="D916" i="14"/>
  <c r="L917" i="14"/>
  <c r="G917" i="14"/>
  <c r="P917" i="14"/>
  <c r="E921" i="14"/>
  <c r="C922" i="14"/>
  <c r="F923" i="14"/>
  <c r="I923" i="14"/>
  <c r="N923" i="14"/>
  <c r="A923" i="14"/>
  <c r="Q923" i="14"/>
  <c r="O931" i="14"/>
  <c r="C931" i="14"/>
  <c r="G931" i="14"/>
  <c r="H931" i="14"/>
  <c r="N931" i="14"/>
  <c r="M931" i="14"/>
  <c r="D932" i="14"/>
  <c r="C934" i="14"/>
  <c r="C938" i="14"/>
  <c r="O939" i="14"/>
  <c r="G941" i="14"/>
  <c r="G951" i="14"/>
  <c r="O884" i="14"/>
  <c r="D890" i="14"/>
  <c r="O897" i="14"/>
  <c r="H911" i="14"/>
  <c r="H913" i="14"/>
  <c r="J913" i="14"/>
  <c r="P913" i="14"/>
  <c r="G916" i="14"/>
  <c r="G921" i="14"/>
  <c r="F922" i="14"/>
  <c r="H925" i="14"/>
  <c r="N925" i="14"/>
  <c r="A925" i="14"/>
  <c r="F925" i="14"/>
  <c r="Q925" i="14"/>
  <c r="E931" i="14"/>
  <c r="G932" i="14"/>
  <c r="G934" i="14"/>
  <c r="A937" i="14"/>
  <c r="H938" i="14"/>
  <c r="F940" i="14"/>
  <c r="L940" i="14"/>
  <c r="J940" i="14"/>
  <c r="O940" i="14"/>
  <c r="K940" i="14"/>
  <c r="I940" i="14"/>
  <c r="G940" i="14"/>
  <c r="E940" i="14"/>
  <c r="L941" i="14"/>
  <c r="O926" i="14"/>
  <c r="C926" i="14"/>
  <c r="P926" i="14"/>
  <c r="H930" i="14"/>
  <c r="K930" i="14"/>
  <c r="P930" i="14"/>
  <c r="G935" i="14"/>
  <c r="Q935" i="14"/>
  <c r="D935" i="14"/>
  <c r="P935" i="14"/>
  <c r="H964" i="14"/>
  <c r="M946" i="14"/>
  <c r="A946" i="14"/>
  <c r="G946" i="14"/>
  <c r="D946" i="14"/>
  <c r="K946" i="14"/>
  <c r="H946" i="14"/>
  <c r="E946" i="14"/>
  <c r="J949" i="14"/>
  <c r="H949" i="14"/>
  <c r="K949" i="14"/>
  <c r="Q949" i="14"/>
  <c r="C949" i="14"/>
  <c r="N949" i="14"/>
  <c r="L949" i="14"/>
  <c r="K956" i="14"/>
  <c r="I956" i="14"/>
  <c r="F956" i="14"/>
  <c r="G956" i="14"/>
  <c r="O956" i="14"/>
  <c r="M956" i="14"/>
  <c r="L956" i="14"/>
  <c r="H956" i="14"/>
  <c r="H959" i="14"/>
  <c r="K959" i="14"/>
  <c r="G959" i="14"/>
  <c r="O959" i="14"/>
  <c r="F959" i="14"/>
  <c r="D959" i="14"/>
  <c r="C959" i="14"/>
  <c r="P959" i="14"/>
  <c r="A959" i="14"/>
  <c r="K964" i="14"/>
  <c r="F945" i="14"/>
  <c r="K945" i="14"/>
  <c r="G945" i="14"/>
  <c r="N945" i="14"/>
  <c r="J945" i="14"/>
  <c r="H945" i="14"/>
  <c r="Q962" i="14"/>
  <c r="E962" i="14"/>
  <c r="L962" i="14"/>
  <c r="I962" i="14"/>
  <c r="K962" i="14"/>
  <c r="F962" i="14"/>
  <c r="C962" i="14"/>
  <c r="P962" i="14"/>
  <c r="A962" i="14"/>
  <c r="O962" i="14"/>
  <c r="M962" i="14"/>
  <c r="F969" i="14"/>
  <c r="J969" i="14"/>
  <c r="I969" i="14"/>
  <c r="G969" i="14"/>
  <c r="C969" i="14"/>
  <c r="Q969" i="14"/>
  <c r="A969" i="14"/>
  <c r="P969" i="14"/>
  <c r="O969" i="14"/>
  <c r="N969" i="14"/>
  <c r="M969" i="14"/>
  <c r="K969" i="14"/>
  <c r="H969" i="14"/>
  <c r="D969" i="14"/>
  <c r="C945" i="14"/>
  <c r="E956" i="14"/>
  <c r="J959" i="14"/>
  <c r="D962" i="14"/>
  <c r="P955" i="14"/>
  <c r="D955" i="14"/>
  <c r="M955" i="14"/>
  <c r="J955" i="14"/>
  <c r="H955" i="14"/>
  <c r="Q955" i="14"/>
  <c r="A955" i="14"/>
  <c r="N955" i="14"/>
  <c r="L955" i="14"/>
  <c r="I955" i="14"/>
  <c r="L969" i="14"/>
  <c r="M970" i="14"/>
  <c r="A970" i="14"/>
  <c r="F970" i="14"/>
  <c r="E970" i="14"/>
  <c r="P970" i="14"/>
  <c r="C970" i="14"/>
  <c r="D970" i="14"/>
  <c r="Q970" i="14"/>
  <c r="O970" i="14"/>
  <c r="N970" i="14"/>
  <c r="L970" i="14"/>
  <c r="J970" i="14"/>
  <c r="I970" i="14"/>
  <c r="G970" i="14"/>
  <c r="O915" i="14"/>
  <c r="J926" i="14"/>
  <c r="F928" i="14"/>
  <c r="E928" i="14"/>
  <c r="P928" i="14"/>
  <c r="J930" i="14"/>
  <c r="Q933" i="14"/>
  <c r="E933" i="14"/>
  <c r="L933" i="14"/>
  <c r="P933" i="14"/>
  <c r="K935" i="14"/>
  <c r="I945" i="14"/>
  <c r="N946" i="14"/>
  <c r="M949" i="14"/>
  <c r="E955" i="14"/>
  <c r="P956" i="14"/>
  <c r="N959" i="14"/>
  <c r="J962" i="14"/>
  <c r="H970" i="14"/>
  <c r="K970" i="14"/>
  <c r="G955" i="14"/>
  <c r="G964" i="14"/>
  <c r="Q964" i="14"/>
  <c r="D964" i="14"/>
  <c r="N964" i="14"/>
  <c r="A964" i="14"/>
  <c r="I964" i="14"/>
  <c r="C964" i="14"/>
  <c r="P964" i="14"/>
  <c r="M964" i="14"/>
  <c r="L964" i="14"/>
  <c r="J964" i="14"/>
  <c r="M929" i="14"/>
  <c r="A929" i="14"/>
  <c r="O929" i="14"/>
  <c r="H947" i="14"/>
  <c r="P947" i="14"/>
  <c r="C947" i="14"/>
  <c r="Q947" i="14"/>
  <c r="C952" i="14"/>
  <c r="Q952" i="14"/>
  <c r="K954" i="14"/>
  <c r="N960" i="14"/>
  <c r="N961" i="14"/>
  <c r="C966" i="14"/>
  <c r="F967" i="14"/>
  <c r="E968" i="14"/>
  <c r="O972" i="14"/>
  <c r="C972" i="14"/>
  <c r="K972" i="14"/>
  <c r="J972" i="14"/>
  <c r="H972" i="14"/>
  <c r="G972" i="14"/>
  <c r="E973" i="14"/>
  <c r="G975" i="14"/>
  <c r="N976" i="14"/>
  <c r="G978" i="14"/>
  <c r="N979" i="14"/>
  <c r="Q986" i="14"/>
  <c r="E986" i="14"/>
  <c r="I986" i="14"/>
  <c r="H986" i="14"/>
  <c r="G986" i="14"/>
  <c r="D986" i="14"/>
  <c r="P986" i="14"/>
  <c r="C986" i="14"/>
  <c r="I987" i="14"/>
  <c r="D992" i="14"/>
  <c r="O993" i="14"/>
  <c r="H973" i="14"/>
  <c r="J975" i="14"/>
  <c r="O976" i="14"/>
  <c r="K978" i="14"/>
  <c r="O979" i="14"/>
  <c r="J985" i="14"/>
  <c r="M985" i="14"/>
  <c r="L985" i="14"/>
  <c r="K985" i="14"/>
  <c r="H985" i="14"/>
  <c r="G985" i="14"/>
  <c r="J987" i="14"/>
  <c r="P943" i="14"/>
  <c r="D943" i="14"/>
  <c r="F943" i="14"/>
  <c r="Q943" i="14"/>
  <c r="E947" i="14"/>
  <c r="O948" i="14"/>
  <c r="C948" i="14"/>
  <c r="L948" i="14"/>
  <c r="Q948" i="14"/>
  <c r="M954" i="14"/>
  <c r="A961" i="14"/>
  <c r="F966" i="14"/>
  <c r="H967" i="14"/>
  <c r="G968" i="14"/>
  <c r="I973" i="14"/>
  <c r="O975" i="14"/>
  <c r="P976" i="14"/>
  <c r="O978" i="14"/>
  <c r="Q979" i="14"/>
  <c r="C985" i="14"/>
  <c r="K987" i="14"/>
  <c r="F992" i="14"/>
  <c r="Q993" i="14"/>
  <c r="O960" i="14"/>
  <c r="C960" i="14"/>
  <c r="G960" i="14"/>
  <c r="Q960" i="14"/>
  <c r="D960" i="14"/>
  <c r="J961" i="14"/>
  <c r="P961" i="14"/>
  <c r="C961" i="14"/>
  <c r="M961" i="14"/>
  <c r="J966" i="14"/>
  <c r="I967" i="14"/>
  <c r="H968" i="14"/>
  <c r="K973" i="14"/>
  <c r="P978" i="14"/>
  <c r="D985" i="14"/>
  <c r="G992" i="14"/>
  <c r="O994" i="14"/>
  <c r="C994" i="14"/>
  <c r="M994" i="14"/>
  <c r="A994" i="14"/>
  <c r="I994" i="14"/>
  <c r="H994" i="14"/>
  <c r="G994" i="14"/>
  <c r="F994" i="14"/>
  <c r="E994" i="14"/>
  <c r="D994" i="14"/>
  <c r="M982" i="14"/>
  <c r="A982" i="14"/>
  <c r="K982" i="14"/>
  <c r="J982" i="14"/>
  <c r="I982" i="14"/>
  <c r="G982" i="14"/>
  <c r="F982" i="14"/>
  <c r="E985" i="14"/>
  <c r="G988" i="14"/>
  <c r="N988" i="14"/>
  <c r="A988" i="14"/>
  <c r="M988" i="14"/>
  <c r="L988" i="14"/>
  <c r="J988" i="14"/>
  <c r="I988" i="14"/>
  <c r="P992" i="14"/>
  <c r="I954" i="14"/>
  <c r="Q954" i="14"/>
  <c r="D954" i="14"/>
  <c r="N954" i="14"/>
  <c r="A954" i="14"/>
  <c r="F960" i="14"/>
  <c r="E961" i="14"/>
  <c r="L963" i="14"/>
  <c r="H963" i="14"/>
  <c r="E963" i="14"/>
  <c r="Q963" i="14"/>
  <c r="L968" i="14"/>
  <c r="C982" i="14"/>
  <c r="F985" i="14"/>
  <c r="C988" i="14"/>
  <c r="G998" i="14"/>
  <c r="Q998" i="14"/>
  <c r="E998" i="14"/>
  <c r="M998" i="14"/>
  <c r="L998" i="14"/>
  <c r="K998" i="14"/>
  <c r="J998" i="14"/>
  <c r="I998" i="14"/>
  <c r="H998" i="14"/>
  <c r="F998" i="14"/>
  <c r="N998" i="14"/>
  <c r="O968" i="14"/>
  <c r="G976" i="14"/>
  <c r="J976" i="14"/>
  <c r="I976" i="14"/>
  <c r="H976" i="14"/>
  <c r="E976" i="14"/>
  <c r="Q976" i="14"/>
  <c r="D976" i="14"/>
  <c r="P979" i="14"/>
  <c r="D979" i="14"/>
  <c r="J979" i="14"/>
  <c r="I979" i="14"/>
  <c r="H979" i="14"/>
  <c r="F979" i="14"/>
  <c r="E979" i="14"/>
  <c r="I985" i="14"/>
  <c r="D988" i="14"/>
  <c r="K990" i="14"/>
  <c r="I990" i="14"/>
  <c r="E990" i="14"/>
  <c r="D990" i="14"/>
  <c r="Q990" i="14"/>
  <c r="C990" i="14"/>
  <c r="O990" i="14"/>
  <c r="A990" i="14"/>
  <c r="N990" i="14"/>
  <c r="L975" i="14"/>
  <c r="N975" i="14"/>
  <c r="A975" i="14"/>
  <c r="M975" i="14"/>
  <c r="K975" i="14"/>
  <c r="I975" i="14"/>
  <c r="H975" i="14"/>
  <c r="C976" i="14"/>
  <c r="I978" i="14"/>
  <c r="N978" i="14"/>
  <c r="A978" i="14"/>
  <c r="M978" i="14"/>
  <c r="L978" i="14"/>
  <c r="J978" i="14"/>
  <c r="H978" i="14"/>
  <c r="C979" i="14"/>
  <c r="H993" i="14"/>
  <c r="F993" i="14"/>
  <c r="L993" i="14"/>
  <c r="K993" i="14"/>
  <c r="J993" i="14"/>
  <c r="I993" i="14"/>
  <c r="G993" i="14"/>
  <c r="E993" i="14"/>
  <c r="D998" i="14"/>
  <c r="L987" i="14"/>
  <c r="E987" i="14"/>
  <c r="Q987" i="14"/>
  <c r="D987" i="14"/>
  <c r="P987" i="14"/>
  <c r="C987" i="14"/>
  <c r="N987" i="14"/>
  <c r="A987" i="14"/>
  <c r="M987" i="14"/>
  <c r="K968" i="14"/>
  <c r="N968" i="14"/>
  <c r="A968" i="14"/>
  <c r="M968" i="14"/>
  <c r="J968" i="14"/>
  <c r="K979" i="14"/>
  <c r="F987" i="14"/>
  <c r="M992" i="14"/>
  <c r="A992" i="14"/>
  <c r="K992" i="14"/>
  <c r="O992" i="14"/>
  <c r="N992" i="14"/>
  <c r="L992" i="14"/>
  <c r="J992" i="14"/>
  <c r="I992" i="14"/>
  <c r="H992" i="14"/>
  <c r="G952" i="14"/>
  <c r="J952" i="14"/>
  <c r="P952" i="14"/>
  <c r="J954" i="14"/>
  <c r="I966" i="14"/>
  <c r="H966" i="14"/>
  <c r="G966" i="14"/>
  <c r="E966" i="14"/>
  <c r="P967" i="14"/>
  <c r="D967" i="14"/>
  <c r="E967" i="14"/>
  <c r="Q967" i="14"/>
  <c r="C967" i="14"/>
  <c r="N967" i="14"/>
  <c r="A967" i="14"/>
  <c r="D968" i="14"/>
  <c r="J973" i="14"/>
  <c r="G973" i="14"/>
  <c r="F973" i="14"/>
  <c r="Q973" i="14"/>
  <c r="D973" i="14"/>
  <c r="P973" i="14"/>
  <c r="C973" i="14"/>
  <c r="F975" i="14"/>
  <c r="M976" i="14"/>
  <c r="F978" i="14"/>
  <c r="M979" i="14"/>
  <c r="O982" i="14"/>
  <c r="H987" i="14"/>
  <c r="O988" i="14"/>
  <c r="L990" i="14"/>
  <c r="C992" i="14"/>
  <c r="N993" i="14"/>
  <c r="J981" i="14"/>
  <c r="O983" i="14"/>
  <c r="K991" i="14"/>
  <c r="A995" i="14"/>
  <c r="L996" i="14"/>
  <c r="I997" i="14"/>
  <c r="A1000" i="14"/>
  <c r="O944" i="14"/>
  <c r="O957" i="14"/>
  <c r="L971" i="14"/>
  <c r="O980" i="14"/>
  <c r="K981" i="14"/>
  <c r="C983" i="14"/>
  <c r="P983" i="14"/>
  <c r="L984" i="14"/>
  <c r="L991" i="14"/>
  <c r="J995" i="14"/>
  <c r="H995" i="14"/>
  <c r="P995" i="14"/>
  <c r="M996" i="14"/>
  <c r="K997" i="14"/>
  <c r="I1000" i="14"/>
  <c r="G1000" i="14"/>
  <c r="P1000" i="14"/>
  <c r="Q974" i="14"/>
  <c r="E974" i="14"/>
  <c r="O974" i="14"/>
  <c r="M981" i="14"/>
  <c r="E983" i="14"/>
  <c r="A984" i="14"/>
  <c r="N991" i="14"/>
  <c r="A996" i="14"/>
  <c r="N997" i="14"/>
  <c r="D1000" i="14"/>
  <c r="M958" i="14"/>
  <c r="A958" i="14"/>
  <c r="O958" i="14"/>
  <c r="O971" i="14"/>
  <c r="C974" i="14"/>
  <c r="P974" i="14"/>
  <c r="A981" i="14"/>
  <c r="N981" i="14"/>
  <c r="F983" i="14"/>
  <c r="O984" i="14"/>
  <c r="C984" i="14"/>
  <c r="P984" i="14"/>
  <c r="A991" i="14"/>
  <c r="Q996" i="14"/>
  <c r="E996" i="14"/>
  <c r="O996" i="14"/>
  <c r="C996" i="14"/>
  <c r="A997" i="14"/>
  <c r="E1000" i="14"/>
  <c r="O981" i="14"/>
  <c r="F991" i="14"/>
  <c r="P991" i="14"/>
  <c r="D991" i="14"/>
  <c r="Q991" i="14"/>
  <c r="L997" i="14"/>
  <c r="J997" i="14"/>
  <c r="P997" i="14"/>
  <c r="F1000" i="14"/>
  <c r="L999" i="14"/>
  <c r="A602" i="9" l="1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C24" i="15"/>
  <c r="C25" i="15"/>
  <c r="C27" i="15" s="1"/>
  <c r="O353" i="17" l="1"/>
  <c r="O354" i="17" s="1"/>
  <c r="O355" i="17" s="1"/>
  <c r="O356" i="17" s="1"/>
  <c r="O357" i="17" s="1"/>
  <c r="O358" i="17" s="1"/>
  <c r="O359" i="17" s="1"/>
  <c r="O360" i="17" s="1"/>
  <c r="O361" i="17" s="1"/>
  <c r="O362" i="17" s="1"/>
  <c r="O363" i="17" s="1"/>
  <c r="O364" i="17" s="1"/>
  <c r="O365" i="17" s="1"/>
  <c r="O366" i="17" s="1"/>
  <c r="O367" i="17" s="1"/>
  <c r="O368" i="17" s="1"/>
  <c r="O369" i="17" s="1"/>
  <c r="O370" i="17" s="1"/>
  <c r="O371" i="17" s="1"/>
  <c r="O372" i="17" s="1"/>
  <c r="O373" i="17" s="1"/>
  <c r="O374" i="17" s="1"/>
  <c r="O375" i="17" s="1"/>
  <c r="O376" i="17" s="1"/>
  <c r="O377" i="17" s="1"/>
  <c r="O378" i="17" s="1"/>
  <c r="O379" i="17" s="1"/>
  <c r="O380" i="17" s="1"/>
  <c r="O381" i="17" s="1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30" i="2"/>
  <c r="A593" i="9"/>
  <c r="B593" i="9"/>
  <c r="C593" i="9" a="1"/>
  <c r="C593" i="9" s="1"/>
  <c r="D593" i="9"/>
  <c r="E593" i="9"/>
  <c r="A594" i="9"/>
  <c r="B594" i="9"/>
  <c r="C594" i="9" a="1"/>
  <c r="C594" i="9" s="1"/>
  <c r="D594" i="9"/>
  <c r="E594" i="9"/>
  <c r="A595" i="9"/>
  <c r="B595" i="9"/>
  <c r="C595" i="9" a="1"/>
  <c r="C595" i="9" s="1"/>
  <c r="D595" i="9"/>
  <c r="E595" i="9"/>
  <c r="A596" i="9"/>
  <c r="B596" i="9"/>
  <c r="C596" i="9" a="1"/>
  <c r="C596" i="9" s="1"/>
  <c r="D596" i="9"/>
  <c r="E596" i="9"/>
  <c r="A597" i="9"/>
  <c r="B597" i="9"/>
  <c r="C597" i="9" a="1"/>
  <c r="C597" i="9" s="1"/>
  <c r="D597" i="9"/>
  <c r="E597" i="9"/>
  <c r="A598" i="9"/>
  <c r="B598" i="9"/>
  <c r="C598" i="9" a="1"/>
  <c r="C598" i="9" s="1"/>
  <c r="D598" i="9"/>
  <c r="E598" i="9"/>
  <c r="A599" i="9"/>
  <c r="B599" i="9"/>
  <c r="C599" i="9" a="1"/>
  <c r="C599" i="9" s="1"/>
  <c r="D599" i="9"/>
  <c r="E599" i="9"/>
  <c r="C9" i="15" l="1"/>
  <c r="M381" i="17"/>
  <c r="N381" i="17"/>
  <c r="Q381" i="17"/>
  <c r="R381" i="17"/>
  <c r="A577" i="9" l="1"/>
  <c r="B577" i="9"/>
  <c r="C577" i="9" a="1"/>
  <c r="C577" i="9" s="1"/>
  <c r="D577" i="9"/>
  <c r="E577" i="9"/>
  <c r="A578" i="9"/>
  <c r="B578" i="9"/>
  <c r="C578" i="9" a="1"/>
  <c r="C578" i="9" s="1"/>
  <c r="D578" i="9"/>
  <c r="E578" i="9"/>
  <c r="A579" i="9"/>
  <c r="B579" i="9"/>
  <c r="C579" i="9" a="1"/>
  <c r="C579" i="9" s="1"/>
  <c r="D579" i="9"/>
  <c r="E579" i="9"/>
  <c r="A580" i="9"/>
  <c r="B580" i="9"/>
  <c r="C580" i="9" a="1"/>
  <c r="C580" i="9" s="1"/>
  <c r="D580" i="9"/>
  <c r="E580" i="9"/>
  <c r="A581" i="9"/>
  <c r="B581" i="9"/>
  <c r="C581" i="9" a="1"/>
  <c r="C581" i="9" s="1"/>
  <c r="D581" i="9"/>
  <c r="E581" i="9"/>
  <c r="A582" i="9"/>
  <c r="B582" i="9"/>
  <c r="C582" i="9" a="1"/>
  <c r="C582" i="9" s="1"/>
  <c r="D582" i="9"/>
  <c r="E582" i="9"/>
  <c r="A583" i="9"/>
  <c r="B583" i="9"/>
  <c r="C583" i="9" a="1"/>
  <c r="C583" i="9" s="1"/>
  <c r="D583" i="9"/>
  <c r="E583" i="9"/>
  <c r="A584" i="9"/>
  <c r="B584" i="9"/>
  <c r="C584" i="9" a="1"/>
  <c r="C584" i="9" s="1"/>
  <c r="D584" i="9"/>
  <c r="E584" i="9"/>
  <c r="A585" i="9"/>
  <c r="B585" i="9"/>
  <c r="C585" i="9" a="1"/>
  <c r="C585" i="9" s="1"/>
  <c r="D585" i="9"/>
  <c r="E585" i="9"/>
  <c r="A586" i="9"/>
  <c r="B586" i="9"/>
  <c r="C586" i="9" a="1"/>
  <c r="C586" i="9" s="1"/>
  <c r="D586" i="9"/>
  <c r="E586" i="9"/>
  <c r="R380" i="17" l="1"/>
  <c r="Q380" i="17"/>
  <c r="A574" i="9"/>
  <c r="B574" i="9"/>
  <c r="C574" i="9" a="1"/>
  <c r="C574" i="9" s="1"/>
  <c r="D574" i="9"/>
  <c r="E574" i="9"/>
  <c r="A575" i="9"/>
  <c r="B575" i="9"/>
  <c r="C575" i="9" a="1"/>
  <c r="C575" i="9" s="1"/>
  <c r="D575" i="9"/>
  <c r="E575" i="9"/>
  <c r="A576" i="9"/>
  <c r="B576" i="9"/>
  <c r="C576" i="9" a="1"/>
  <c r="C576" i="9" s="1"/>
  <c r="D576" i="9"/>
  <c r="E576" i="9"/>
  <c r="D29" i="15" l="1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O84" i="17" s="1"/>
  <c r="O85" i="17" s="1"/>
  <c r="O86" i="17" s="1"/>
  <c r="O87" i="17" s="1"/>
  <c r="O88" i="17" s="1"/>
  <c r="O89" i="17" s="1"/>
  <c r="O90" i="17" s="1"/>
  <c r="O91" i="17" s="1"/>
  <c r="O92" i="17" s="1"/>
  <c r="O93" i="17" s="1"/>
  <c r="O94" i="17" s="1"/>
  <c r="O95" i="17" s="1"/>
  <c r="O96" i="17" s="1"/>
  <c r="O97" i="17" s="1"/>
  <c r="O98" i="17" s="1"/>
  <c r="O99" i="17" s="1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O138" i="17" s="1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3" i="17" s="1"/>
  <c r="O204" i="17" s="1"/>
  <c r="O205" i="17" s="1"/>
  <c r="O206" i="17" s="1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19" i="17" l="1"/>
  <c r="O220" i="17" s="1"/>
  <c r="O221" i="17" s="1"/>
  <c r="O222" i="17" s="1"/>
  <c r="O223" i="17" s="1"/>
  <c r="O224" i="17" s="1"/>
  <c r="O225" i="17" s="1"/>
  <c r="O226" i="17" s="1"/>
  <c r="O227" i="17" s="1"/>
  <c r="O228" i="17" s="1"/>
  <c r="O229" i="17" s="1"/>
  <c r="O230" i="17" s="1"/>
  <c r="O231" i="17" s="1"/>
  <c r="O232" i="17" s="1"/>
  <c r="O233" i="17" s="1"/>
  <c r="O234" i="17" s="1"/>
  <c r="O235" i="17" s="1"/>
  <c r="O236" i="17" s="1"/>
  <c r="O237" i="17" s="1"/>
  <c r="O238" i="17" s="1"/>
  <c r="O239" i="17" s="1"/>
  <c r="O240" i="17" s="1"/>
  <c r="O241" i="17" s="1"/>
  <c r="O242" i="17" s="1"/>
  <c r="O243" i="17" s="1"/>
  <c r="O244" i="17" s="1"/>
  <c r="O245" i="17" s="1"/>
  <c r="O246" i="17" s="1"/>
  <c r="O247" i="17" s="1"/>
  <c r="O248" i="17" s="1"/>
  <c r="O249" i="17" s="1"/>
  <c r="O250" i="17" s="1"/>
  <c r="O251" i="17" s="1"/>
  <c r="O252" i="17" s="1"/>
  <c r="O253" i="17" s="1"/>
  <c r="O254" i="17" s="1"/>
  <c r="O255" i="17" s="1"/>
  <c r="O256" i="17" s="1"/>
  <c r="O257" i="17" s="1"/>
  <c r="O258" i="17" s="1"/>
  <c r="O259" i="17" s="1"/>
  <c r="O260" i="17" s="1"/>
  <c r="O261" i="17" s="1"/>
  <c r="O262" i="17" s="1"/>
  <c r="O263" i="17" s="1"/>
  <c r="O264" i="17" s="1"/>
  <c r="O265" i="17" s="1"/>
  <c r="O266" i="17" s="1"/>
  <c r="O267" i="17" s="1"/>
  <c r="O268" i="17" s="1"/>
  <c r="O269" i="17" s="1"/>
  <c r="O270" i="17" s="1"/>
  <c r="O271" i="17" s="1"/>
  <c r="O272" i="17" s="1"/>
  <c r="O273" i="17" s="1"/>
  <c r="O274" i="17" s="1"/>
  <c r="O275" i="17" s="1"/>
  <c r="O276" i="17" s="1"/>
  <c r="O277" i="17" s="1"/>
  <c r="M3" i="17"/>
  <c r="N3" i="17"/>
  <c r="P3" i="17"/>
  <c r="Q3" i="17"/>
  <c r="R3" i="17"/>
  <c r="M4" i="17"/>
  <c r="N4" i="17"/>
  <c r="P4" i="17"/>
  <c r="Q4" i="17"/>
  <c r="R4" i="17"/>
  <c r="M5" i="17"/>
  <c r="N5" i="17"/>
  <c r="P5" i="17"/>
  <c r="Q5" i="17"/>
  <c r="R5" i="17"/>
  <c r="M6" i="17"/>
  <c r="N6" i="17"/>
  <c r="P6" i="17"/>
  <c r="Q6" i="17"/>
  <c r="R6" i="17"/>
  <c r="M7" i="17"/>
  <c r="N7" i="17"/>
  <c r="P7" i="17"/>
  <c r="Q7" i="17"/>
  <c r="R7" i="17"/>
  <c r="M8" i="17"/>
  <c r="N8" i="17"/>
  <c r="P8" i="17"/>
  <c r="Q8" i="17"/>
  <c r="R8" i="17"/>
  <c r="M9" i="17"/>
  <c r="N9" i="17"/>
  <c r="P9" i="17"/>
  <c r="Q9" i="17"/>
  <c r="R9" i="17"/>
  <c r="M10" i="17"/>
  <c r="N10" i="17"/>
  <c r="P10" i="17"/>
  <c r="Q10" i="17"/>
  <c r="R10" i="17"/>
  <c r="M11" i="17"/>
  <c r="N11" i="17"/>
  <c r="P11" i="17"/>
  <c r="Q11" i="17"/>
  <c r="R11" i="17"/>
  <c r="M12" i="17"/>
  <c r="N12" i="17"/>
  <c r="P12" i="17"/>
  <c r="Q12" i="17"/>
  <c r="R12" i="17"/>
  <c r="M13" i="17"/>
  <c r="N13" i="17"/>
  <c r="P13" i="17"/>
  <c r="Q13" i="17"/>
  <c r="R13" i="17"/>
  <c r="M14" i="17"/>
  <c r="N14" i="17"/>
  <c r="P14" i="17"/>
  <c r="Q14" i="17"/>
  <c r="R14" i="17"/>
  <c r="M15" i="17"/>
  <c r="N15" i="17"/>
  <c r="P15" i="17"/>
  <c r="Q15" i="17"/>
  <c r="R15" i="17"/>
  <c r="M16" i="17"/>
  <c r="N16" i="17"/>
  <c r="P16" i="17"/>
  <c r="Q16" i="17"/>
  <c r="R16" i="17"/>
  <c r="M17" i="17"/>
  <c r="N17" i="17"/>
  <c r="P17" i="17"/>
  <c r="Q17" i="17"/>
  <c r="R17" i="17"/>
  <c r="M18" i="17"/>
  <c r="N18" i="17"/>
  <c r="P18" i="17"/>
  <c r="Q18" i="17"/>
  <c r="R18" i="17"/>
  <c r="M19" i="17"/>
  <c r="N19" i="17"/>
  <c r="P19" i="17"/>
  <c r="Q19" i="17"/>
  <c r="R19" i="17"/>
  <c r="M20" i="17"/>
  <c r="N20" i="17"/>
  <c r="P20" i="17"/>
  <c r="Q20" i="17"/>
  <c r="R20" i="17"/>
  <c r="M21" i="17"/>
  <c r="N21" i="17"/>
  <c r="P21" i="17"/>
  <c r="Q21" i="17"/>
  <c r="R21" i="17"/>
  <c r="M22" i="17"/>
  <c r="N22" i="17"/>
  <c r="P22" i="17"/>
  <c r="Q22" i="17"/>
  <c r="R22" i="17"/>
  <c r="M23" i="17"/>
  <c r="N23" i="17"/>
  <c r="P23" i="17"/>
  <c r="Q23" i="17"/>
  <c r="R23" i="17"/>
  <c r="M24" i="17"/>
  <c r="N24" i="17"/>
  <c r="P24" i="17"/>
  <c r="Q24" i="17"/>
  <c r="R24" i="17"/>
  <c r="M25" i="17"/>
  <c r="N25" i="17"/>
  <c r="P25" i="17"/>
  <c r="Q25" i="17"/>
  <c r="R25" i="17"/>
  <c r="M26" i="17"/>
  <c r="N26" i="17"/>
  <c r="P26" i="17"/>
  <c r="Q26" i="17"/>
  <c r="R26" i="17"/>
  <c r="M27" i="17"/>
  <c r="N27" i="17"/>
  <c r="P27" i="17"/>
  <c r="Q27" i="17"/>
  <c r="R27" i="17"/>
  <c r="M28" i="17"/>
  <c r="N28" i="17"/>
  <c r="P28" i="17"/>
  <c r="Q28" i="17"/>
  <c r="R28" i="17"/>
  <c r="M29" i="17"/>
  <c r="N29" i="17"/>
  <c r="P29" i="17"/>
  <c r="Q29" i="17"/>
  <c r="R29" i="17"/>
  <c r="M30" i="17"/>
  <c r="N30" i="17"/>
  <c r="P30" i="17"/>
  <c r="Q30" i="17"/>
  <c r="R30" i="17"/>
  <c r="M31" i="17"/>
  <c r="N31" i="17"/>
  <c r="P31" i="17"/>
  <c r="Q31" i="17"/>
  <c r="R31" i="17"/>
  <c r="M32" i="17"/>
  <c r="N32" i="17"/>
  <c r="P32" i="17"/>
  <c r="Q32" i="17"/>
  <c r="R32" i="17"/>
  <c r="M33" i="17"/>
  <c r="N33" i="17"/>
  <c r="P33" i="17"/>
  <c r="Q33" i="17"/>
  <c r="R33" i="17"/>
  <c r="M34" i="17"/>
  <c r="N34" i="17"/>
  <c r="P34" i="17"/>
  <c r="Q34" i="17"/>
  <c r="R34" i="17"/>
  <c r="M35" i="17"/>
  <c r="N35" i="17"/>
  <c r="P35" i="17"/>
  <c r="Q35" i="17"/>
  <c r="R35" i="17"/>
  <c r="M36" i="17"/>
  <c r="N36" i="17"/>
  <c r="P36" i="17"/>
  <c r="Q36" i="17"/>
  <c r="R36" i="17"/>
  <c r="M37" i="17"/>
  <c r="N37" i="17"/>
  <c r="P37" i="17"/>
  <c r="Q37" i="17"/>
  <c r="R37" i="17"/>
  <c r="M38" i="17"/>
  <c r="N38" i="17"/>
  <c r="P38" i="17"/>
  <c r="Q38" i="17"/>
  <c r="R38" i="17"/>
  <c r="M39" i="17"/>
  <c r="N39" i="17"/>
  <c r="P39" i="17"/>
  <c r="Q39" i="17"/>
  <c r="R39" i="17"/>
  <c r="M40" i="17"/>
  <c r="N40" i="17"/>
  <c r="P40" i="17"/>
  <c r="Q40" i="17"/>
  <c r="R40" i="17"/>
  <c r="M41" i="17"/>
  <c r="N41" i="17"/>
  <c r="P41" i="17"/>
  <c r="Q41" i="17"/>
  <c r="R41" i="17"/>
  <c r="M42" i="17"/>
  <c r="N42" i="17"/>
  <c r="P42" i="17"/>
  <c r="Q42" i="17"/>
  <c r="R42" i="17"/>
  <c r="M43" i="17"/>
  <c r="N43" i="17"/>
  <c r="P43" i="17"/>
  <c r="Q43" i="17"/>
  <c r="R43" i="17"/>
  <c r="M44" i="17"/>
  <c r="N44" i="17"/>
  <c r="P44" i="17"/>
  <c r="Q44" i="17"/>
  <c r="R44" i="17"/>
  <c r="M45" i="17"/>
  <c r="N45" i="17"/>
  <c r="P45" i="17"/>
  <c r="Q45" i="17"/>
  <c r="R45" i="17"/>
  <c r="M46" i="17"/>
  <c r="N46" i="17"/>
  <c r="P46" i="17"/>
  <c r="Q46" i="17"/>
  <c r="R46" i="17"/>
  <c r="M47" i="17"/>
  <c r="N47" i="17"/>
  <c r="P47" i="17"/>
  <c r="Q47" i="17"/>
  <c r="R47" i="17"/>
  <c r="M48" i="17"/>
  <c r="N48" i="17"/>
  <c r="P48" i="17"/>
  <c r="Q48" i="17"/>
  <c r="R48" i="17"/>
  <c r="M49" i="17"/>
  <c r="N49" i="17"/>
  <c r="P49" i="17"/>
  <c r="Q49" i="17"/>
  <c r="R49" i="17"/>
  <c r="M50" i="17"/>
  <c r="N50" i="17"/>
  <c r="P50" i="17"/>
  <c r="Q50" i="17"/>
  <c r="R50" i="17"/>
  <c r="M51" i="17"/>
  <c r="N51" i="17"/>
  <c r="P51" i="17"/>
  <c r="Q51" i="17"/>
  <c r="R51" i="17"/>
  <c r="M52" i="17"/>
  <c r="N52" i="17"/>
  <c r="P52" i="17"/>
  <c r="Q52" i="17"/>
  <c r="R52" i="17"/>
  <c r="M53" i="17"/>
  <c r="N53" i="17"/>
  <c r="P53" i="17"/>
  <c r="Q53" i="17"/>
  <c r="R53" i="17"/>
  <c r="M54" i="17"/>
  <c r="N54" i="17"/>
  <c r="P54" i="17"/>
  <c r="Q54" i="17"/>
  <c r="R54" i="17"/>
  <c r="M55" i="17"/>
  <c r="N55" i="17"/>
  <c r="P55" i="17"/>
  <c r="Q55" i="17"/>
  <c r="R55" i="17"/>
  <c r="M56" i="17"/>
  <c r="N56" i="17"/>
  <c r="P56" i="17"/>
  <c r="Q56" i="17"/>
  <c r="R56" i="17"/>
  <c r="M57" i="17"/>
  <c r="N57" i="17"/>
  <c r="P57" i="17"/>
  <c r="Q57" i="17"/>
  <c r="R57" i="17"/>
  <c r="M58" i="17"/>
  <c r="N58" i="17"/>
  <c r="P58" i="17"/>
  <c r="Q58" i="17"/>
  <c r="R58" i="17"/>
  <c r="M59" i="17"/>
  <c r="N59" i="17"/>
  <c r="P59" i="17"/>
  <c r="Q59" i="17"/>
  <c r="R59" i="17"/>
  <c r="M60" i="17"/>
  <c r="N60" i="17"/>
  <c r="P60" i="17"/>
  <c r="Q60" i="17"/>
  <c r="R60" i="17"/>
  <c r="M61" i="17"/>
  <c r="N61" i="17"/>
  <c r="P61" i="17"/>
  <c r="Q61" i="17"/>
  <c r="R61" i="17"/>
  <c r="M62" i="17"/>
  <c r="N62" i="17"/>
  <c r="P62" i="17"/>
  <c r="Q62" i="17"/>
  <c r="R62" i="17"/>
  <c r="M63" i="17"/>
  <c r="N63" i="17"/>
  <c r="P63" i="17"/>
  <c r="Q63" i="17"/>
  <c r="R63" i="17"/>
  <c r="M64" i="17"/>
  <c r="N64" i="17"/>
  <c r="P64" i="17"/>
  <c r="Q64" i="17"/>
  <c r="R64" i="17"/>
  <c r="M65" i="17"/>
  <c r="N65" i="17"/>
  <c r="P65" i="17"/>
  <c r="Q65" i="17"/>
  <c r="R65" i="17"/>
  <c r="M66" i="17"/>
  <c r="N66" i="17"/>
  <c r="P66" i="17"/>
  <c r="Q66" i="17"/>
  <c r="R66" i="17"/>
  <c r="M67" i="17"/>
  <c r="N67" i="17"/>
  <c r="P67" i="17"/>
  <c r="Q67" i="17"/>
  <c r="R67" i="17"/>
  <c r="M68" i="17"/>
  <c r="N68" i="17"/>
  <c r="P68" i="17"/>
  <c r="Q68" i="17"/>
  <c r="R68" i="17"/>
  <c r="M69" i="17"/>
  <c r="N69" i="17"/>
  <c r="P69" i="17"/>
  <c r="Q69" i="17"/>
  <c r="R69" i="17"/>
  <c r="M70" i="17"/>
  <c r="N70" i="17"/>
  <c r="P70" i="17"/>
  <c r="Q70" i="17"/>
  <c r="R70" i="17"/>
  <c r="M71" i="17"/>
  <c r="N71" i="17"/>
  <c r="P71" i="17"/>
  <c r="Q71" i="17"/>
  <c r="R71" i="17"/>
  <c r="M72" i="17"/>
  <c r="N72" i="17"/>
  <c r="P72" i="17"/>
  <c r="Q72" i="17"/>
  <c r="R72" i="17"/>
  <c r="M73" i="17"/>
  <c r="N73" i="17"/>
  <c r="P73" i="17"/>
  <c r="Q73" i="17"/>
  <c r="R73" i="17"/>
  <c r="M74" i="17"/>
  <c r="N74" i="17"/>
  <c r="P74" i="17"/>
  <c r="Q74" i="17"/>
  <c r="R74" i="17"/>
  <c r="M75" i="17"/>
  <c r="N75" i="17"/>
  <c r="P75" i="17"/>
  <c r="Q75" i="17"/>
  <c r="R75" i="17"/>
  <c r="M76" i="17"/>
  <c r="N76" i="17"/>
  <c r="P76" i="17"/>
  <c r="Q76" i="17"/>
  <c r="R76" i="17"/>
  <c r="M77" i="17"/>
  <c r="N77" i="17"/>
  <c r="P77" i="17"/>
  <c r="Q77" i="17"/>
  <c r="R77" i="17"/>
  <c r="M78" i="17"/>
  <c r="N78" i="17"/>
  <c r="P78" i="17"/>
  <c r="Q78" i="17"/>
  <c r="R78" i="17"/>
  <c r="M79" i="17"/>
  <c r="N79" i="17"/>
  <c r="P79" i="17"/>
  <c r="Q79" i="17"/>
  <c r="R79" i="17"/>
  <c r="M80" i="17"/>
  <c r="N80" i="17"/>
  <c r="P80" i="17"/>
  <c r="Q80" i="17"/>
  <c r="R80" i="17"/>
  <c r="M81" i="17"/>
  <c r="N81" i="17"/>
  <c r="P81" i="17"/>
  <c r="Q81" i="17"/>
  <c r="R81" i="17"/>
  <c r="M82" i="17"/>
  <c r="N82" i="17"/>
  <c r="P82" i="17"/>
  <c r="Q82" i="17"/>
  <c r="R82" i="17"/>
  <c r="M83" i="17"/>
  <c r="N83" i="17"/>
  <c r="P83" i="17"/>
  <c r="Q83" i="17"/>
  <c r="R83" i="17"/>
  <c r="M84" i="17"/>
  <c r="N84" i="17"/>
  <c r="P84" i="17"/>
  <c r="Q84" i="17"/>
  <c r="R84" i="17"/>
  <c r="M85" i="17"/>
  <c r="N85" i="17"/>
  <c r="P85" i="17"/>
  <c r="Q85" i="17"/>
  <c r="R85" i="17"/>
  <c r="M86" i="17"/>
  <c r="N86" i="17"/>
  <c r="P86" i="17"/>
  <c r="Q86" i="17"/>
  <c r="R86" i="17"/>
  <c r="M87" i="17"/>
  <c r="N87" i="17"/>
  <c r="P87" i="17"/>
  <c r="Q87" i="17"/>
  <c r="R87" i="17"/>
  <c r="M88" i="17"/>
  <c r="N88" i="17"/>
  <c r="P88" i="17"/>
  <c r="Q88" i="17"/>
  <c r="R88" i="17"/>
  <c r="M89" i="17"/>
  <c r="N89" i="17"/>
  <c r="P89" i="17"/>
  <c r="Q89" i="17"/>
  <c r="R89" i="17"/>
  <c r="M90" i="17"/>
  <c r="N90" i="17"/>
  <c r="P90" i="17"/>
  <c r="Q90" i="17"/>
  <c r="R90" i="17"/>
  <c r="M91" i="17"/>
  <c r="N91" i="17"/>
  <c r="P91" i="17"/>
  <c r="Q91" i="17"/>
  <c r="R91" i="17"/>
  <c r="M92" i="17"/>
  <c r="N92" i="17"/>
  <c r="P92" i="17"/>
  <c r="Q92" i="17"/>
  <c r="R92" i="17"/>
  <c r="M93" i="17"/>
  <c r="N93" i="17"/>
  <c r="P93" i="17"/>
  <c r="Q93" i="17"/>
  <c r="R93" i="17"/>
  <c r="M94" i="17"/>
  <c r="N94" i="17"/>
  <c r="P94" i="17"/>
  <c r="Q94" i="17"/>
  <c r="R94" i="17"/>
  <c r="M95" i="17"/>
  <c r="N95" i="17"/>
  <c r="P95" i="17"/>
  <c r="Q95" i="17"/>
  <c r="R95" i="17"/>
  <c r="M96" i="17"/>
  <c r="N96" i="17"/>
  <c r="P96" i="17"/>
  <c r="Q96" i="17"/>
  <c r="R96" i="17"/>
  <c r="M97" i="17"/>
  <c r="N97" i="17"/>
  <c r="P97" i="17"/>
  <c r="Q97" i="17"/>
  <c r="R97" i="17"/>
  <c r="M98" i="17"/>
  <c r="N98" i="17"/>
  <c r="P98" i="17"/>
  <c r="Q98" i="17"/>
  <c r="R98" i="17"/>
  <c r="M99" i="17"/>
  <c r="N99" i="17"/>
  <c r="P99" i="17"/>
  <c r="Q99" i="17"/>
  <c r="R99" i="17"/>
  <c r="M100" i="17"/>
  <c r="N100" i="17"/>
  <c r="P100" i="17"/>
  <c r="Q100" i="17"/>
  <c r="R100" i="17"/>
  <c r="M101" i="17"/>
  <c r="N101" i="17"/>
  <c r="P101" i="17"/>
  <c r="Q101" i="17"/>
  <c r="R101" i="17"/>
  <c r="M102" i="17"/>
  <c r="N102" i="17"/>
  <c r="P102" i="17"/>
  <c r="Q102" i="17"/>
  <c r="R102" i="17"/>
  <c r="M103" i="17"/>
  <c r="N103" i="17"/>
  <c r="P103" i="17"/>
  <c r="Q103" i="17"/>
  <c r="R103" i="17"/>
  <c r="M104" i="17"/>
  <c r="N104" i="17"/>
  <c r="P104" i="17"/>
  <c r="Q104" i="17"/>
  <c r="R104" i="17"/>
  <c r="M105" i="17"/>
  <c r="N105" i="17"/>
  <c r="P105" i="17"/>
  <c r="Q105" i="17"/>
  <c r="R105" i="17"/>
  <c r="M106" i="17"/>
  <c r="N106" i="17"/>
  <c r="P106" i="17"/>
  <c r="Q106" i="17"/>
  <c r="R106" i="17"/>
  <c r="M107" i="17"/>
  <c r="N107" i="17"/>
  <c r="P107" i="17"/>
  <c r="Q107" i="17"/>
  <c r="R107" i="17"/>
  <c r="M108" i="17"/>
  <c r="N108" i="17"/>
  <c r="P108" i="17"/>
  <c r="Q108" i="17"/>
  <c r="R108" i="17"/>
  <c r="M109" i="17"/>
  <c r="N109" i="17"/>
  <c r="P109" i="17"/>
  <c r="Q109" i="17"/>
  <c r="R109" i="17"/>
  <c r="M110" i="17"/>
  <c r="N110" i="17"/>
  <c r="P110" i="17"/>
  <c r="Q110" i="17"/>
  <c r="R110" i="17"/>
  <c r="M111" i="17"/>
  <c r="N111" i="17"/>
  <c r="P111" i="17"/>
  <c r="Q111" i="17"/>
  <c r="R111" i="17"/>
  <c r="M112" i="17"/>
  <c r="N112" i="17"/>
  <c r="P112" i="17"/>
  <c r="Q112" i="17"/>
  <c r="R112" i="17"/>
  <c r="M113" i="17"/>
  <c r="N113" i="17"/>
  <c r="P113" i="17"/>
  <c r="Q113" i="17"/>
  <c r="R113" i="17"/>
  <c r="M114" i="17"/>
  <c r="N114" i="17"/>
  <c r="P114" i="17"/>
  <c r="Q114" i="17"/>
  <c r="R114" i="17"/>
  <c r="M115" i="17"/>
  <c r="N115" i="17"/>
  <c r="P115" i="17"/>
  <c r="Q115" i="17"/>
  <c r="R115" i="17"/>
  <c r="M116" i="17"/>
  <c r="N116" i="17"/>
  <c r="P116" i="17"/>
  <c r="Q116" i="17"/>
  <c r="R116" i="17"/>
  <c r="M117" i="17"/>
  <c r="N117" i="17"/>
  <c r="P117" i="17"/>
  <c r="Q117" i="17"/>
  <c r="R117" i="17"/>
  <c r="M118" i="17"/>
  <c r="N118" i="17"/>
  <c r="P118" i="17"/>
  <c r="Q118" i="17"/>
  <c r="R118" i="17"/>
  <c r="M119" i="17"/>
  <c r="N119" i="17"/>
  <c r="P119" i="17"/>
  <c r="Q119" i="17"/>
  <c r="R119" i="17"/>
  <c r="M120" i="17"/>
  <c r="N120" i="17"/>
  <c r="P120" i="17"/>
  <c r="Q120" i="17"/>
  <c r="R120" i="17"/>
  <c r="M121" i="17"/>
  <c r="N121" i="17"/>
  <c r="P121" i="17"/>
  <c r="Q121" i="17"/>
  <c r="R121" i="17"/>
  <c r="M122" i="17"/>
  <c r="N122" i="17"/>
  <c r="P122" i="17"/>
  <c r="Q122" i="17"/>
  <c r="R122" i="17"/>
  <c r="M123" i="17"/>
  <c r="N123" i="17"/>
  <c r="P123" i="17"/>
  <c r="Q123" i="17"/>
  <c r="R123" i="17"/>
  <c r="M124" i="17"/>
  <c r="N124" i="17"/>
  <c r="P124" i="17"/>
  <c r="Q124" i="17"/>
  <c r="R124" i="17"/>
  <c r="M125" i="17"/>
  <c r="N125" i="17"/>
  <c r="P125" i="17"/>
  <c r="Q125" i="17"/>
  <c r="R125" i="17"/>
  <c r="M126" i="17"/>
  <c r="N126" i="17"/>
  <c r="P126" i="17"/>
  <c r="Q126" i="17"/>
  <c r="R126" i="17"/>
  <c r="M127" i="17"/>
  <c r="N127" i="17"/>
  <c r="P127" i="17"/>
  <c r="Q127" i="17"/>
  <c r="R127" i="17"/>
  <c r="M128" i="17"/>
  <c r="N128" i="17"/>
  <c r="P128" i="17"/>
  <c r="Q128" i="17"/>
  <c r="R128" i="17"/>
  <c r="M129" i="17"/>
  <c r="N129" i="17"/>
  <c r="P129" i="17"/>
  <c r="Q129" i="17"/>
  <c r="R129" i="17"/>
  <c r="M130" i="17"/>
  <c r="N130" i="17"/>
  <c r="P130" i="17"/>
  <c r="Q130" i="17"/>
  <c r="R130" i="17"/>
  <c r="M131" i="17"/>
  <c r="N131" i="17"/>
  <c r="P131" i="17"/>
  <c r="Q131" i="17"/>
  <c r="R131" i="17"/>
  <c r="M132" i="17"/>
  <c r="N132" i="17"/>
  <c r="P132" i="17"/>
  <c r="Q132" i="17"/>
  <c r="R132" i="17"/>
  <c r="M133" i="17"/>
  <c r="N133" i="17"/>
  <c r="P133" i="17"/>
  <c r="Q133" i="17"/>
  <c r="R133" i="17"/>
  <c r="M134" i="17"/>
  <c r="N134" i="17"/>
  <c r="P134" i="17"/>
  <c r="Q134" i="17"/>
  <c r="R134" i="17"/>
  <c r="M135" i="17"/>
  <c r="N135" i="17"/>
  <c r="P135" i="17"/>
  <c r="Q135" i="17"/>
  <c r="R135" i="17"/>
  <c r="M136" i="17"/>
  <c r="N136" i="17"/>
  <c r="P136" i="17"/>
  <c r="Q136" i="17"/>
  <c r="R136" i="17"/>
  <c r="M137" i="17"/>
  <c r="N137" i="17"/>
  <c r="P137" i="17"/>
  <c r="Q137" i="17"/>
  <c r="R137" i="17"/>
  <c r="M138" i="17"/>
  <c r="N138" i="17"/>
  <c r="P138" i="17"/>
  <c r="Q138" i="17"/>
  <c r="R138" i="17"/>
  <c r="M139" i="17"/>
  <c r="N139" i="17"/>
  <c r="P139" i="17"/>
  <c r="Q139" i="17"/>
  <c r="R139" i="17"/>
  <c r="M140" i="17"/>
  <c r="N140" i="17"/>
  <c r="P140" i="17"/>
  <c r="Q140" i="17"/>
  <c r="R140" i="17"/>
  <c r="M141" i="17"/>
  <c r="N141" i="17"/>
  <c r="P141" i="17"/>
  <c r="Q141" i="17"/>
  <c r="R141" i="17"/>
  <c r="M142" i="17"/>
  <c r="N142" i="17"/>
  <c r="P142" i="17"/>
  <c r="Q142" i="17"/>
  <c r="R142" i="17"/>
  <c r="M143" i="17"/>
  <c r="N143" i="17"/>
  <c r="P143" i="17"/>
  <c r="Q143" i="17"/>
  <c r="R143" i="17"/>
  <c r="M144" i="17"/>
  <c r="N144" i="17"/>
  <c r="P144" i="17"/>
  <c r="Q144" i="17"/>
  <c r="R144" i="17"/>
  <c r="M145" i="17"/>
  <c r="N145" i="17"/>
  <c r="P145" i="17"/>
  <c r="Q145" i="17"/>
  <c r="R145" i="17"/>
  <c r="M146" i="17"/>
  <c r="N146" i="17"/>
  <c r="P146" i="17"/>
  <c r="Q146" i="17"/>
  <c r="R146" i="17"/>
  <c r="M147" i="17"/>
  <c r="N147" i="17"/>
  <c r="P147" i="17"/>
  <c r="Q147" i="17"/>
  <c r="R147" i="17"/>
  <c r="M148" i="17"/>
  <c r="N148" i="17"/>
  <c r="P148" i="17"/>
  <c r="Q148" i="17"/>
  <c r="R148" i="17"/>
  <c r="M149" i="17"/>
  <c r="N149" i="17"/>
  <c r="P149" i="17"/>
  <c r="Q149" i="17"/>
  <c r="R149" i="17"/>
  <c r="M150" i="17"/>
  <c r="N150" i="17"/>
  <c r="P150" i="17"/>
  <c r="Q150" i="17"/>
  <c r="R150" i="17"/>
  <c r="M151" i="17"/>
  <c r="N151" i="17"/>
  <c r="P151" i="17"/>
  <c r="Q151" i="17"/>
  <c r="R151" i="17"/>
  <c r="M152" i="17"/>
  <c r="N152" i="17"/>
  <c r="P152" i="17"/>
  <c r="Q152" i="17"/>
  <c r="R152" i="17"/>
  <c r="M153" i="17"/>
  <c r="N153" i="17"/>
  <c r="P153" i="17"/>
  <c r="Q153" i="17"/>
  <c r="R153" i="17"/>
  <c r="M154" i="17"/>
  <c r="N154" i="17"/>
  <c r="P154" i="17"/>
  <c r="Q154" i="17"/>
  <c r="R154" i="17"/>
  <c r="M155" i="17"/>
  <c r="N155" i="17"/>
  <c r="P155" i="17"/>
  <c r="Q155" i="17"/>
  <c r="R155" i="17"/>
  <c r="M156" i="17"/>
  <c r="N156" i="17"/>
  <c r="P156" i="17"/>
  <c r="Q156" i="17"/>
  <c r="R156" i="17"/>
  <c r="M157" i="17"/>
  <c r="N157" i="17"/>
  <c r="P157" i="17"/>
  <c r="Q157" i="17"/>
  <c r="R157" i="17"/>
  <c r="M158" i="17"/>
  <c r="N158" i="17"/>
  <c r="P158" i="17"/>
  <c r="Q158" i="17"/>
  <c r="R158" i="17"/>
  <c r="M159" i="17"/>
  <c r="N159" i="17"/>
  <c r="P159" i="17"/>
  <c r="Q159" i="17"/>
  <c r="R159" i="17"/>
  <c r="M160" i="17"/>
  <c r="N160" i="17"/>
  <c r="P160" i="17"/>
  <c r="Q160" i="17"/>
  <c r="R160" i="17"/>
  <c r="M161" i="17"/>
  <c r="N161" i="17"/>
  <c r="P161" i="17"/>
  <c r="Q161" i="17"/>
  <c r="R161" i="17"/>
  <c r="M162" i="17"/>
  <c r="N162" i="17"/>
  <c r="P162" i="17"/>
  <c r="Q162" i="17"/>
  <c r="R162" i="17"/>
  <c r="M163" i="17"/>
  <c r="N163" i="17"/>
  <c r="P163" i="17"/>
  <c r="Q163" i="17"/>
  <c r="R163" i="17"/>
  <c r="M164" i="17"/>
  <c r="N164" i="17"/>
  <c r="P164" i="17"/>
  <c r="Q164" i="17"/>
  <c r="R164" i="17"/>
  <c r="M165" i="17"/>
  <c r="N165" i="17"/>
  <c r="P165" i="17"/>
  <c r="Q165" i="17"/>
  <c r="R165" i="17"/>
  <c r="M166" i="17"/>
  <c r="N166" i="17"/>
  <c r="P166" i="17"/>
  <c r="Q166" i="17"/>
  <c r="R166" i="17"/>
  <c r="M167" i="17"/>
  <c r="N167" i="17"/>
  <c r="P167" i="17"/>
  <c r="Q167" i="17"/>
  <c r="R167" i="17"/>
  <c r="R2" i="17"/>
  <c r="Q2" i="17"/>
  <c r="P2" i="17"/>
  <c r="N2" i="17"/>
  <c r="M2" i="17"/>
  <c r="N183" i="17"/>
  <c r="O279" i="17" l="1"/>
  <c r="O280" i="17" s="1"/>
  <c r="O281" i="17" s="1"/>
  <c r="O282" i="17" s="1"/>
  <c r="O283" i="17" s="1"/>
  <c r="O284" i="17" s="1"/>
  <c r="O285" i="17" s="1"/>
  <c r="O286" i="17" s="1"/>
  <c r="O287" i="17" s="1"/>
  <c r="O288" i="17" s="1"/>
  <c r="O289" i="17" s="1"/>
  <c r="O290" i="17" s="1"/>
  <c r="O291" i="17" s="1"/>
  <c r="O292" i="17" s="1"/>
  <c r="O293" i="17" s="1"/>
  <c r="O294" i="17" s="1"/>
  <c r="O295" i="17" s="1"/>
  <c r="O296" i="17" s="1"/>
  <c r="O297" i="17" s="1"/>
  <c r="O298" i="17" s="1"/>
  <c r="O299" i="17" s="1"/>
  <c r="O300" i="17" s="1"/>
  <c r="O301" i="17" s="1"/>
  <c r="O302" i="17" s="1"/>
  <c r="O303" i="17" s="1"/>
  <c r="O304" i="17" s="1"/>
  <c r="O305" i="17" s="1"/>
  <c r="O306" i="17" s="1"/>
  <c r="O307" i="17" s="1"/>
  <c r="O308" i="17" s="1"/>
  <c r="O309" i="17" s="1"/>
  <c r="O310" i="17" s="1"/>
  <c r="O311" i="17" s="1"/>
  <c r="O312" i="17" s="1"/>
  <c r="O313" i="17" s="1"/>
  <c r="O314" i="17" s="1"/>
  <c r="O315" i="17" s="1"/>
  <c r="O316" i="17" s="1"/>
  <c r="O317" i="17" s="1"/>
  <c r="O318" i="17" s="1"/>
  <c r="O319" i="17" s="1"/>
  <c r="O320" i="17" s="1"/>
  <c r="O321" i="17" s="1"/>
  <c r="O322" i="17" s="1"/>
  <c r="O323" i="17" s="1"/>
  <c r="O324" i="17" s="1"/>
  <c r="O325" i="17" s="1"/>
  <c r="O326" i="17" s="1"/>
  <c r="O327" i="17" s="1"/>
  <c r="O328" i="17" s="1"/>
  <c r="O329" i="17" s="1"/>
  <c r="O330" i="17" s="1"/>
  <c r="O331" i="17" s="1"/>
  <c r="O332" i="17" s="1"/>
  <c r="O333" i="17" s="1"/>
  <c r="O334" i="17" s="1"/>
  <c r="O335" i="17" s="1"/>
  <c r="O336" i="17" s="1"/>
  <c r="O337" i="17" s="1"/>
  <c r="O338" i="17" s="1"/>
  <c r="O339" i="17" s="1"/>
  <c r="O340" i="17" s="1"/>
  <c r="O341" i="17" s="1"/>
  <c r="O342" i="17" s="1"/>
  <c r="O343" i="17" s="1"/>
  <c r="O344" i="17" s="1"/>
  <c r="O345" i="17" s="1"/>
  <c r="O346" i="17" s="1"/>
  <c r="O347" i="17" s="1"/>
  <c r="O348" i="17" s="1"/>
  <c r="O349" i="17" s="1"/>
  <c r="O350" i="17" s="1"/>
  <c r="O351" i="17" s="1"/>
  <c r="P381" i="17" s="1"/>
  <c r="H2" i="16"/>
  <c r="G2" i="16"/>
  <c r="F2" i="16"/>
  <c r="E2" i="16"/>
  <c r="D2" i="16"/>
  <c r="C2" i="16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3" i="18"/>
  <c r="I2" i="18"/>
  <c r="H2" i="18"/>
  <c r="G2" i="18"/>
  <c r="M380" i="17"/>
  <c r="N380" i="17"/>
  <c r="Q352" i="17" l="1"/>
  <c r="R352" i="17"/>
  <c r="Q353" i="17"/>
  <c r="R353" i="17"/>
  <c r="M352" i="17"/>
  <c r="N352" i="17"/>
  <c r="Y23" i="21" l="1"/>
  <c r="Y22" i="21"/>
  <c r="Y21" i="21"/>
  <c r="Y20" i="21"/>
  <c r="Y19" i="21"/>
  <c r="Y18" i="21"/>
  <c r="Y17" i="21"/>
  <c r="Y16" i="21"/>
  <c r="Y15" i="21"/>
  <c r="Y14" i="21"/>
  <c r="Y13" i="21"/>
  <c r="Y12" i="21"/>
  <c r="Y11" i="21"/>
  <c r="Y10" i="21"/>
  <c r="Y9" i="21"/>
  <c r="Y8" i="21"/>
  <c r="Y7" i="21"/>
  <c r="Y6" i="21"/>
  <c r="Y5" i="21"/>
  <c r="Y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E3" i="21"/>
  <c r="D3" i="21"/>
  <c r="AA3" i="21"/>
  <c r="P3" i="21"/>
  <c r="F3" i="21" l="1"/>
  <c r="AB3" i="21"/>
  <c r="Q3" i="21"/>
  <c r="D2" i="19"/>
  <c r="Q182" i="17"/>
  <c r="Q181" i="17"/>
  <c r="G3" i="21" l="1"/>
  <c r="AC3" i="21"/>
  <c r="R3" i="21"/>
  <c r="E2" i="19"/>
  <c r="M1" i="18"/>
  <c r="N2" i="18" s="1"/>
  <c r="M169" i="17"/>
  <c r="N169" i="17"/>
  <c r="M170" i="17"/>
  <c r="N170" i="17"/>
  <c r="M171" i="17"/>
  <c r="N171" i="17"/>
  <c r="M172" i="17"/>
  <c r="N172" i="17"/>
  <c r="M173" i="17"/>
  <c r="N173" i="17"/>
  <c r="M174" i="17"/>
  <c r="N174" i="17"/>
  <c r="M175" i="17"/>
  <c r="N175" i="17"/>
  <c r="M176" i="17"/>
  <c r="N176" i="17"/>
  <c r="M177" i="17"/>
  <c r="N177" i="17"/>
  <c r="M178" i="17"/>
  <c r="N178" i="17"/>
  <c r="M179" i="17"/>
  <c r="N179" i="17"/>
  <c r="M180" i="17"/>
  <c r="N180" i="17"/>
  <c r="M181" i="17"/>
  <c r="N181" i="17"/>
  <c r="M182" i="17"/>
  <c r="N182" i="17"/>
  <c r="M183" i="17"/>
  <c r="M184" i="17"/>
  <c r="N184" i="17"/>
  <c r="M185" i="17"/>
  <c r="N185" i="17"/>
  <c r="M271" i="17"/>
  <c r="N271" i="17"/>
  <c r="M186" i="17"/>
  <c r="N186" i="17"/>
  <c r="M187" i="17"/>
  <c r="N187" i="17"/>
  <c r="M188" i="17"/>
  <c r="N188" i="17"/>
  <c r="M189" i="17"/>
  <c r="N189" i="17"/>
  <c r="M190" i="17"/>
  <c r="N190" i="17"/>
  <c r="M191" i="17"/>
  <c r="N191" i="17"/>
  <c r="M192" i="17"/>
  <c r="N192" i="17"/>
  <c r="M193" i="17"/>
  <c r="N193" i="17"/>
  <c r="M194" i="17"/>
  <c r="N194" i="17"/>
  <c r="M195" i="17"/>
  <c r="N195" i="17"/>
  <c r="M196" i="17"/>
  <c r="N196" i="17"/>
  <c r="M197" i="17"/>
  <c r="N197" i="17"/>
  <c r="M198" i="17"/>
  <c r="N198" i="17"/>
  <c r="M199" i="17"/>
  <c r="N199" i="17"/>
  <c r="M200" i="17"/>
  <c r="N200" i="17"/>
  <c r="M201" i="17"/>
  <c r="N201" i="17"/>
  <c r="M202" i="17"/>
  <c r="N202" i="17"/>
  <c r="M203" i="17"/>
  <c r="N203" i="17"/>
  <c r="M204" i="17"/>
  <c r="N204" i="17"/>
  <c r="M205" i="17"/>
  <c r="N205" i="17"/>
  <c r="M206" i="17"/>
  <c r="N206" i="17"/>
  <c r="M207" i="17"/>
  <c r="N207" i="17"/>
  <c r="M208" i="17"/>
  <c r="N208" i="17"/>
  <c r="M209" i="17"/>
  <c r="N209" i="17"/>
  <c r="M210" i="17"/>
  <c r="N210" i="17"/>
  <c r="M211" i="17"/>
  <c r="N211" i="17"/>
  <c r="M212" i="17"/>
  <c r="N212" i="17"/>
  <c r="M213" i="17"/>
  <c r="N213" i="17"/>
  <c r="M214" i="17"/>
  <c r="N214" i="17"/>
  <c r="M215" i="17"/>
  <c r="N215" i="17"/>
  <c r="M216" i="17"/>
  <c r="N216" i="17"/>
  <c r="M217" i="17"/>
  <c r="N217" i="17"/>
  <c r="M218" i="17"/>
  <c r="N218" i="17"/>
  <c r="M219" i="17"/>
  <c r="N219" i="17"/>
  <c r="M220" i="17"/>
  <c r="N220" i="17"/>
  <c r="M221" i="17"/>
  <c r="N221" i="17"/>
  <c r="M222" i="17"/>
  <c r="N222" i="17"/>
  <c r="M223" i="17"/>
  <c r="N223" i="17"/>
  <c r="M224" i="17"/>
  <c r="N224" i="17"/>
  <c r="M225" i="17"/>
  <c r="N225" i="17"/>
  <c r="M226" i="17"/>
  <c r="N226" i="17"/>
  <c r="M227" i="17"/>
  <c r="N227" i="17"/>
  <c r="M228" i="17"/>
  <c r="N228" i="17"/>
  <c r="M229" i="17"/>
  <c r="N229" i="17"/>
  <c r="M230" i="17"/>
  <c r="N230" i="17"/>
  <c r="M231" i="17"/>
  <c r="N231" i="17"/>
  <c r="M232" i="17"/>
  <c r="N232" i="17"/>
  <c r="M233" i="17"/>
  <c r="N233" i="17"/>
  <c r="M234" i="17"/>
  <c r="N234" i="17"/>
  <c r="M235" i="17"/>
  <c r="N235" i="17"/>
  <c r="M236" i="17"/>
  <c r="N236" i="17"/>
  <c r="M237" i="17"/>
  <c r="N237" i="17"/>
  <c r="M238" i="17"/>
  <c r="N238" i="17"/>
  <c r="M239" i="17"/>
  <c r="N239" i="17"/>
  <c r="M240" i="17"/>
  <c r="N240" i="17"/>
  <c r="M241" i="17"/>
  <c r="N241" i="17"/>
  <c r="M242" i="17"/>
  <c r="N242" i="17"/>
  <c r="M243" i="17"/>
  <c r="N243" i="17"/>
  <c r="M244" i="17"/>
  <c r="N244" i="17"/>
  <c r="M245" i="17"/>
  <c r="N245" i="17"/>
  <c r="M246" i="17"/>
  <c r="N246" i="17"/>
  <c r="M247" i="17"/>
  <c r="N247" i="17"/>
  <c r="M248" i="17"/>
  <c r="N248" i="17"/>
  <c r="M249" i="17"/>
  <c r="N249" i="17"/>
  <c r="M250" i="17"/>
  <c r="N250" i="17"/>
  <c r="M251" i="17"/>
  <c r="N251" i="17"/>
  <c r="M252" i="17"/>
  <c r="N252" i="17"/>
  <c r="M253" i="17"/>
  <c r="N253" i="17"/>
  <c r="M254" i="17"/>
  <c r="N254" i="17"/>
  <c r="M255" i="17"/>
  <c r="N255" i="17"/>
  <c r="M256" i="17"/>
  <c r="N256" i="17"/>
  <c r="M257" i="17"/>
  <c r="N257" i="17"/>
  <c r="M258" i="17"/>
  <c r="N258" i="17"/>
  <c r="M259" i="17"/>
  <c r="N259" i="17"/>
  <c r="M260" i="17"/>
  <c r="N260" i="17"/>
  <c r="M261" i="17"/>
  <c r="N261" i="17"/>
  <c r="M262" i="17"/>
  <c r="N262" i="17"/>
  <c r="M263" i="17"/>
  <c r="N263" i="17"/>
  <c r="M264" i="17"/>
  <c r="N264" i="17"/>
  <c r="M265" i="17"/>
  <c r="N265" i="17"/>
  <c r="M266" i="17"/>
  <c r="N266" i="17"/>
  <c r="M267" i="17"/>
  <c r="N267" i="17"/>
  <c r="M268" i="17"/>
  <c r="N268" i="17"/>
  <c r="M269" i="17"/>
  <c r="N269" i="17"/>
  <c r="M270" i="17"/>
  <c r="N270" i="17"/>
  <c r="M272" i="17"/>
  <c r="N272" i="17"/>
  <c r="M273" i="17"/>
  <c r="N273" i="17"/>
  <c r="M274" i="17"/>
  <c r="N274" i="17"/>
  <c r="M275" i="17"/>
  <c r="N275" i="17"/>
  <c r="M276" i="17"/>
  <c r="N276" i="17"/>
  <c r="M277" i="17"/>
  <c r="N277" i="17"/>
  <c r="M278" i="17"/>
  <c r="N278" i="17"/>
  <c r="M279" i="17"/>
  <c r="N279" i="17"/>
  <c r="M280" i="17"/>
  <c r="N280" i="17"/>
  <c r="M281" i="17"/>
  <c r="N281" i="17"/>
  <c r="M282" i="17"/>
  <c r="N282" i="17"/>
  <c r="M283" i="17"/>
  <c r="N283" i="17"/>
  <c r="M284" i="17"/>
  <c r="N284" i="17"/>
  <c r="M285" i="17"/>
  <c r="N285" i="17"/>
  <c r="M286" i="17"/>
  <c r="N286" i="17"/>
  <c r="M287" i="17"/>
  <c r="N287" i="17"/>
  <c r="M288" i="17"/>
  <c r="N288" i="17"/>
  <c r="M289" i="17"/>
  <c r="N289" i="17"/>
  <c r="M290" i="17"/>
  <c r="N290" i="17"/>
  <c r="M291" i="17"/>
  <c r="N291" i="17"/>
  <c r="M292" i="17"/>
  <c r="N292" i="17"/>
  <c r="M293" i="17"/>
  <c r="N293" i="17"/>
  <c r="M294" i="17"/>
  <c r="N294" i="17"/>
  <c r="M295" i="17"/>
  <c r="N295" i="17"/>
  <c r="M296" i="17"/>
  <c r="N296" i="17"/>
  <c r="M297" i="17"/>
  <c r="N297" i="17"/>
  <c r="M298" i="17"/>
  <c r="N298" i="17"/>
  <c r="M299" i="17"/>
  <c r="N299" i="17"/>
  <c r="M300" i="17"/>
  <c r="N300" i="17"/>
  <c r="M301" i="17"/>
  <c r="N301" i="17"/>
  <c r="M302" i="17"/>
  <c r="N302" i="17"/>
  <c r="M303" i="17"/>
  <c r="N303" i="17"/>
  <c r="M304" i="17"/>
  <c r="N304" i="17"/>
  <c r="M305" i="17"/>
  <c r="N305" i="17"/>
  <c r="M306" i="17"/>
  <c r="N306" i="17"/>
  <c r="M307" i="17"/>
  <c r="N307" i="17"/>
  <c r="M308" i="17"/>
  <c r="N308" i="17"/>
  <c r="M309" i="17"/>
  <c r="N309" i="17"/>
  <c r="M310" i="17"/>
  <c r="N310" i="17"/>
  <c r="M311" i="17"/>
  <c r="N311" i="17"/>
  <c r="M312" i="17"/>
  <c r="N312" i="17"/>
  <c r="M313" i="17"/>
  <c r="N313" i="17"/>
  <c r="M314" i="17"/>
  <c r="N314" i="17"/>
  <c r="M315" i="17"/>
  <c r="N315" i="17"/>
  <c r="M316" i="17"/>
  <c r="N316" i="17"/>
  <c r="M317" i="17"/>
  <c r="N317" i="17"/>
  <c r="M318" i="17"/>
  <c r="N318" i="17"/>
  <c r="M319" i="17"/>
  <c r="N319" i="17"/>
  <c r="M320" i="17"/>
  <c r="N320" i="17"/>
  <c r="M321" i="17"/>
  <c r="N321" i="17"/>
  <c r="M322" i="17"/>
  <c r="N322" i="17"/>
  <c r="M323" i="17"/>
  <c r="N323" i="17"/>
  <c r="M324" i="17"/>
  <c r="N324" i="17"/>
  <c r="M325" i="17"/>
  <c r="N325" i="17"/>
  <c r="M326" i="17"/>
  <c r="N326" i="17"/>
  <c r="M327" i="17"/>
  <c r="N327" i="17"/>
  <c r="M328" i="17"/>
  <c r="N328" i="17"/>
  <c r="M329" i="17"/>
  <c r="N329" i="17"/>
  <c r="M330" i="17"/>
  <c r="N330" i="17"/>
  <c r="M331" i="17"/>
  <c r="N331" i="17"/>
  <c r="M332" i="17"/>
  <c r="N332" i="17"/>
  <c r="M333" i="17"/>
  <c r="N333" i="17"/>
  <c r="M334" i="17"/>
  <c r="N334" i="17"/>
  <c r="M335" i="17"/>
  <c r="N335" i="17"/>
  <c r="M336" i="17"/>
  <c r="N336" i="17"/>
  <c r="M337" i="17"/>
  <c r="N337" i="17"/>
  <c r="M338" i="17"/>
  <c r="N338" i="17"/>
  <c r="M339" i="17"/>
  <c r="N339" i="17"/>
  <c r="M340" i="17"/>
  <c r="N340" i="17"/>
  <c r="M341" i="17"/>
  <c r="N341" i="17"/>
  <c r="M342" i="17"/>
  <c r="N342" i="17"/>
  <c r="M343" i="17"/>
  <c r="N343" i="17"/>
  <c r="M344" i="17"/>
  <c r="N344" i="17"/>
  <c r="M345" i="17"/>
  <c r="N345" i="17"/>
  <c r="M346" i="17"/>
  <c r="N346" i="17"/>
  <c r="M347" i="17"/>
  <c r="N347" i="17"/>
  <c r="M348" i="17"/>
  <c r="N348" i="17"/>
  <c r="M349" i="17"/>
  <c r="N349" i="17"/>
  <c r="M350" i="17"/>
  <c r="N350" i="17"/>
  <c r="M351" i="17"/>
  <c r="N351" i="17"/>
  <c r="M353" i="17"/>
  <c r="N353" i="17"/>
  <c r="M354" i="17"/>
  <c r="N354" i="17"/>
  <c r="M355" i="17"/>
  <c r="N355" i="17"/>
  <c r="M356" i="17"/>
  <c r="N356" i="17"/>
  <c r="M357" i="17"/>
  <c r="N357" i="17"/>
  <c r="M358" i="17"/>
  <c r="N358" i="17"/>
  <c r="M359" i="17"/>
  <c r="N359" i="17"/>
  <c r="M360" i="17"/>
  <c r="N360" i="17"/>
  <c r="M361" i="17"/>
  <c r="N361" i="17"/>
  <c r="M362" i="17"/>
  <c r="N362" i="17"/>
  <c r="M363" i="17"/>
  <c r="N363" i="17"/>
  <c r="M364" i="17"/>
  <c r="N364" i="17"/>
  <c r="M365" i="17"/>
  <c r="N365" i="17"/>
  <c r="M366" i="17"/>
  <c r="N366" i="17"/>
  <c r="M367" i="17"/>
  <c r="N367" i="17"/>
  <c r="M368" i="17"/>
  <c r="N368" i="17"/>
  <c r="M369" i="17"/>
  <c r="N369" i="17"/>
  <c r="M370" i="17"/>
  <c r="N370" i="17"/>
  <c r="M371" i="17"/>
  <c r="N371" i="17"/>
  <c r="M372" i="17"/>
  <c r="N372" i="17"/>
  <c r="M373" i="17"/>
  <c r="N373" i="17"/>
  <c r="M374" i="17"/>
  <c r="N374" i="17"/>
  <c r="M375" i="17"/>
  <c r="N375" i="17"/>
  <c r="M376" i="17"/>
  <c r="N376" i="17"/>
  <c r="M377" i="17"/>
  <c r="N377" i="17"/>
  <c r="M378" i="17"/>
  <c r="N378" i="17"/>
  <c r="M379" i="17"/>
  <c r="N379" i="17"/>
  <c r="N168" i="17"/>
  <c r="M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168" i="17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Q169" i="17"/>
  <c r="R169" i="17"/>
  <c r="Q170" i="17"/>
  <c r="R170" i="17"/>
  <c r="Q171" i="17"/>
  <c r="R171" i="17"/>
  <c r="Q172" i="17"/>
  <c r="R172" i="17"/>
  <c r="Q173" i="17"/>
  <c r="R173" i="17"/>
  <c r="Q174" i="17"/>
  <c r="R174" i="17"/>
  <c r="Q175" i="17"/>
  <c r="R175" i="17"/>
  <c r="Q176" i="17"/>
  <c r="R176" i="17"/>
  <c r="Q177" i="17"/>
  <c r="R177" i="17"/>
  <c r="Q178" i="17"/>
  <c r="R178" i="17"/>
  <c r="Q179" i="17"/>
  <c r="R179" i="17"/>
  <c r="Q180" i="17"/>
  <c r="R180" i="17"/>
  <c r="R181" i="17"/>
  <c r="R182" i="17"/>
  <c r="Q183" i="17"/>
  <c r="R183" i="17"/>
  <c r="Q184" i="17"/>
  <c r="R184" i="17"/>
  <c r="Q185" i="17"/>
  <c r="R185" i="17"/>
  <c r="Q271" i="17"/>
  <c r="R271" i="17"/>
  <c r="Q186" i="17"/>
  <c r="R186" i="17"/>
  <c r="Q187" i="17"/>
  <c r="R187" i="17"/>
  <c r="Q188" i="17"/>
  <c r="R188" i="17"/>
  <c r="Q189" i="17"/>
  <c r="R189" i="17"/>
  <c r="Q190" i="17"/>
  <c r="R190" i="17"/>
  <c r="Q191" i="17"/>
  <c r="R191" i="17"/>
  <c r="Q192" i="17"/>
  <c r="R192" i="17"/>
  <c r="Q193" i="17"/>
  <c r="R193" i="17"/>
  <c r="Q194" i="17"/>
  <c r="R194" i="17"/>
  <c r="Q195" i="17"/>
  <c r="R195" i="17"/>
  <c r="Q196" i="17"/>
  <c r="R196" i="17"/>
  <c r="Q197" i="17"/>
  <c r="R197" i="17"/>
  <c r="Q198" i="17"/>
  <c r="R198" i="17"/>
  <c r="Q199" i="17"/>
  <c r="R199" i="17"/>
  <c r="Q200" i="17"/>
  <c r="R200" i="17"/>
  <c r="Q201" i="17"/>
  <c r="R201" i="17"/>
  <c r="Q202" i="17"/>
  <c r="R202" i="17"/>
  <c r="Q203" i="17"/>
  <c r="R203" i="17"/>
  <c r="Q204" i="17"/>
  <c r="R204" i="17"/>
  <c r="Q205" i="17"/>
  <c r="R205" i="17"/>
  <c r="Q206" i="17"/>
  <c r="R206" i="17"/>
  <c r="Q207" i="17"/>
  <c r="R207" i="17"/>
  <c r="Q208" i="17"/>
  <c r="R208" i="17"/>
  <c r="Q209" i="17"/>
  <c r="R209" i="17"/>
  <c r="Q210" i="17"/>
  <c r="R210" i="17"/>
  <c r="Q211" i="17"/>
  <c r="R211" i="17"/>
  <c r="Q212" i="17"/>
  <c r="R212" i="17"/>
  <c r="Q213" i="17"/>
  <c r="R213" i="17"/>
  <c r="Q214" i="17"/>
  <c r="R214" i="17"/>
  <c r="Q215" i="17"/>
  <c r="R215" i="17"/>
  <c r="Q216" i="17"/>
  <c r="R216" i="17"/>
  <c r="Q217" i="17"/>
  <c r="R217" i="17"/>
  <c r="Q218" i="17"/>
  <c r="R218" i="17"/>
  <c r="Q219" i="17"/>
  <c r="R219" i="17"/>
  <c r="Q220" i="17"/>
  <c r="R220" i="17"/>
  <c r="Q221" i="17"/>
  <c r="R221" i="17"/>
  <c r="Q222" i="17"/>
  <c r="R222" i="17"/>
  <c r="Q223" i="17"/>
  <c r="R223" i="17"/>
  <c r="Q224" i="17"/>
  <c r="R224" i="17"/>
  <c r="Q225" i="17"/>
  <c r="R225" i="17"/>
  <c r="Q226" i="17"/>
  <c r="R226" i="17"/>
  <c r="Q227" i="17"/>
  <c r="R227" i="17"/>
  <c r="Q228" i="17"/>
  <c r="R228" i="17"/>
  <c r="Q229" i="17"/>
  <c r="R229" i="17"/>
  <c r="Q230" i="17"/>
  <c r="R230" i="17"/>
  <c r="Q231" i="17"/>
  <c r="R231" i="17"/>
  <c r="Q232" i="17"/>
  <c r="R232" i="17"/>
  <c r="Q233" i="17"/>
  <c r="R233" i="17"/>
  <c r="Q234" i="17"/>
  <c r="R234" i="17"/>
  <c r="Q235" i="17"/>
  <c r="R235" i="17"/>
  <c r="Q236" i="17"/>
  <c r="R236" i="17"/>
  <c r="Q237" i="17"/>
  <c r="R237" i="17"/>
  <c r="Q238" i="17"/>
  <c r="R238" i="17"/>
  <c r="Q239" i="17"/>
  <c r="R239" i="17"/>
  <c r="Q240" i="17"/>
  <c r="R240" i="17"/>
  <c r="Q241" i="17"/>
  <c r="R241" i="17"/>
  <c r="Q242" i="17"/>
  <c r="R242" i="17"/>
  <c r="Q243" i="17"/>
  <c r="R243" i="17"/>
  <c r="Q244" i="17"/>
  <c r="R244" i="17"/>
  <c r="Q245" i="17"/>
  <c r="R245" i="17"/>
  <c r="Q246" i="17"/>
  <c r="R246" i="17"/>
  <c r="Q247" i="17"/>
  <c r="R247" i="17"/>
  <c r="Q248" i="17"/>
  <c r="R248" i="17"/>
  <c r="Q249" i="17"/>
  <c r="R249" i="17"/>
  <c r="Q250" i="17"/>
  <c r="R250" i="17"/>
  <c r="Q251" i="17"/>
  <c r="R251" i="17"/>
  <c r="Q252" i="17"/>
  <c r="R252" i="17"/>
  <c r="Q253" i="17"/>
  <c r="R253" i="17"/>
  <c r="Q254" i="17"/>
  <c r="R254" i="17"/>
  <c r="Q255" i="17"/>
  <c r="R255" i="17"/>
  <c r="Q256" i="17"/>
  <c r="R256" i="17"/>
  <c r="Q257" i="17"/>
  <c r="R257" i="17"/>
  <c r="Q258" i="17"/>
  <c r="R258" i="17"/>
  <c r="Q259" i="17"/>
  <c r="R259" i="17"/>
  <c r="Q260" i="17"/>
  <c r="R260" i="17"/>
  <c r="Q261" i="17"/>
  <c r="R261" i="17"/>
  <c r="Q262" i="17"/>
  <c r="R262" i="17"/>
  <c r="Q263" i="17"/>
  <c r="R263" i="17"/>
  <c r="Q264" i="17"/>
  <c r="R264" i="17"/>
  <c r="Q265" i="17"/>
  <c r="R265" i="17"/>
  <c r="Q266" i="17"/>
  <c r="R266" i="17"/>
  <c r="Q267" i="17"/>
  <c r="R267" i="17"/>
  <c r="Q268" i="17"/>
  <c r="R268" i="17"/>
  <c r="Q269" i="17"/>
  <c r="R269" i="17"/>
  <c r="Q270" i="17"/>
  <c r="R270" i="17"/>
  <c r="Q272" i="17"/>
  <c r="R272" i="17"/>
  <c r="Q273" i="17"/>
  <c r="R273" i="17"/>
  <c r="Q274" i="17"/>
  <c r="R274" i="17"/>
  <c r="Q275" i="17"/>
  <c r="R275" i="17"/>
  <c r="Q276" i="17"/>
  <c r="R276" i="17"/>
  <c r="Q277" i="17"/>
  <c r="R277" i="17"/>
  <c r="Q278" i="17"/>
  <c r="R278" i="17"/>
  <c r="Q279" i="17"/>
  <c r="R279" i="17"/>
  <c r="Q280" i="17"/>
  <c r="R280" i="17"/>
  <c r="Q281" i="17"/>
  <c r="R281" i="17"/>
  <c r="Q282" i="17"/>
  <c r="R282" i="17"/>
  <c r="Q283" i="17"/>
  <c r="R283" i="17"/>
  <c r="Q284" i="17"/>
  <c r="R284" i="17"/>
  <c r="Q285" i="17"/>
  <c r="R285" i="17"/>
  <c r="Q286" i="17"/>
  <c r="R286" i="17"/>
  <c r="Q287" i="17"/>
  <c r="R287" i="17"/>
  <c r="Q288" i="17"/>
  <c r="R288" i="17"/>
  <c r="Q289" i="17"/>
  <c r="R289" i="17"/>
  <c r="Q290" i="17"/>
  <c r="R290" i="17"/>
  <c r="Q291" i="17"/>
  <c r="R291" i="17"/>
  <c r="Q292" i="17"/>
  <c r="R292" i="17"/>
  <c r="Q293" i="17"/>
  <c r="R293" i="17"/>
  <c r="Q294" i="17"/>
  <c r="R294" i="17"/>
  <c r="Q295" i="17"/>
  <c r="R295" i="17"/>
  <c r="Q296" i="17"/>
  <c r="R296" i="17"/>
  <c r="Q297" i="17"/>
  <c r="R297" i="17"/>
  <c r="Q298" i="17"/>
  <c r="R298" i="17"/>
  <c r="Q299" i="17"/>
  <c r="R299" i="17"/>
  <c r="Q300" i="17"/>
  <c r="R300" i="17"/>
  <c r="Q301" i="17"/>
  <c r="R301" i="17"/>
  <c r="Q302" i="17"/>
  <c r="R302" i="17"/>
  <c r="Q303" i="17"/>
  <c r="R303" i="17"/>
  <c r="Q304" i="17"/>
  <c r="R304" i="17"/>
  <c r="Q305" i="17"/>
  <c r="R305" i="17"/>
  <c r="Q306" i="17"/>
  <c r="R306" i="17"/>
  <c r="Q307" i="17"/>
  <c r="R307" i="17"/>
  <c r="Q308" i="17"/>
  <c r="R308" i="17"/>
  <c r="Q309" i="17"/>
  <c r="R309" i="17"/>
  <c r="Q310" i="17"/>
  <c r="R310" i="17"/>
  <c r="Q311" i="17"/>
  <c r="R311" i="17"/>
  <c r="Q312" i="17"/>
  <c r="R312" i="17"/>
  <c r="Q313" i="17"/>
  <c r="R313" i="17"/>
  <c r="Q314" i="17"/>
  <c r="R314" i="17"/>
  <c r="Q315" i="17"/>
  <c r="R315" i="17"/>
  <c r="Q316" i="17"/>
  <c r="R316" i="17"/>
  <c r="Q317" i="17"/>
  <c r="R317" i="17"/>
  <c r="Q318" i="17"/>
  <c r="R318" i="17"/>
  <c r="Q319" i="17"/>
  <c r="R319" i="17"/>
  <c r="Q320" i="17"/>
  <c r="R320" i="17"/>
  <c r="Q321" i="17"/>
  <c r="R321" i="17"/>
  <c r="Q322" i="17"/>
  <c r="R322" i="17"/>
  <c r="Q323" i="17"/>
  <c r="R323" i="17"/>
  <c r="Q324" i="17"/>
  <c r="R324" i="17"/>
  <c r="Q325" i="17"/>
  <c r="R325" i="17"/>
  <c r="Q326" i="17"/>
  <c r="R326" i="17"/>
  <c r="Q327" i="17"/>
  <c r="R327" i="17"/>
  <c r="Q328" i="17"/>
  <c r="R328" i="17"/>
  <c r="Q329" i="17"/>
  <c r="R329" i="17"/>
  <c r="Q330" i="17"/>
  <c r="R330" i="17"/>
  <c r="Q331" i="17"/>
  <c r="R331" i="17"/>
  <c r="Q332" i="17"/>
  <c r="R332" i="17"/>
  <c r="Q333" i="17"/>
  <c r="R333" i="17"/>
  <c r="Q334" i="17"/>
  <c r="R334" i="17"/>
  <c r="Q335" i="17"/>
  <c r="R335" i="17"/>
  <c r="Q336" i="17"/>
  <c r="R336" i="17"/>
  <c r="Q337" i="17"/>
  <c r="R337" i="17"/>
  <c r="Q338" i="17"/>
  <c r="R338" i="17"/>
  <c r="Q339" i="17"/>
  <c r="R339" i="17"/>
  <c r="Q340" i="17"/>
  <c r="R340" i="17"/>
  <c r="Q341" i="17"/>
  <c r="R341" i="17"/>
  <c r="Q342" i="17"/>
  <c r="R342" i="17"/>
  <c r="Q343" i="17"/>
  <c r="R343" i="17"/>
  <c r="Q344" i="17"/>
  <c r="R344" i="17"/>
  <c r="Q345" i="17"/>
  <c r="R345" i="17"/>
  <c r="Q346" i="17"/>
  <c r="R346" i="17"/>
  <c r="Q347" i="17"/>
  <c r="R347" i="17"/>
  <c r="Q348" i="17"/>
  <c r="R348" i="17"/>
  <c r="Q349" i="17"/>
  <c r="R349" i="17"/>
  <c r="Q350" i="17"/>
  <c r="R350" i="17"/>
  <c r="Q351" i="17"/>
  <c r="R351" i="17"/>
  <c r="Q354" i="17"/>
  <c r="R354" i="17"/>
  <c r="Q355" i="17"/>
  <c r="R355" i="17"/>
  <c r="Q356" i="17"/>
  <c r="R356" i="17"/>
  <c r="Q357" i="17"/>
  <c r="R357" i="17"/>
  <c r="Q358" i="17"/>
  <c r="R358" i="17"/>
  <c r="Q359" i="17"/>
  <c r="R359" i="17"/>
  <c r="Q360" i="17"/>
  <c r="R360" i="17"/>
  <c r="Q361" i="17"/>
  <c r="R361" i="17"/>
  <c r="Q362" i="17"/>
  <c r="R362" i="17"/>
  <c r="Q363" i="17"/>
  <c r="R363" i="17"/>
  <c r="Q364" i="17"/>
  <c r="R364" i="17"/>
  <c r="Q365" i="17"/>
  <c r="R365" i="17"/>
  <c r="Q366" i="17"/>
  <c r="R366" i="17"/>
  <c r="Q367" i="17"/>
  <c r="R367" i="17"/>
  <c r="Q368" i="17"/>
  <c r="R368" i="17"/>
  <c r="Q369" i="17"/>
  <c r="R369" i="17"/>
  <c r="Q370" i="17"/>
  <c r="R370" i="17"/>
  <c r="Q371" i="17"/>
  <c r="R371" i="17"/>
  <c r="Q372" i="17"/>
  <c r="R372" i="17"/>
  <c r="Q373" i="17"/>
  <c r="R373" i="17"/>
  <c r="Q374" i="17"/>
  <c r="R374" i="17"/>
  <c r="Q375" i="17"/>
  <c r="R375" i="17"/>
  <c r="Q376" i="17"/>
  <c r="R376" i="17"/>
  <c r="Q377" i="17"/>
  <c r="R377" i="17"/>
  <c r="Q378" i="17"/>
  <c r="R378" i="17"/>
  <c r="Q379" i="17"/>
  <c r="R379" i="17"/>
  <c r="R168" i="17"/>
  <c r="Q168" i="17"/>
  <c r="P219" i="17"/>
  <c r="C6" i="21" l="1"/>
  <c r="C4" i="21"/>
  <c r="F4" i="21"/>
  <c r="D5" i="21"/>
  <c r="G4" i="21"/>
  <c r="E5" i="21"/>
  <c r="G6" i="21"/>
  <c r="E7" i="21"/>
  <c r="C8" i="21"/>
  <c r="G8" i="21"/>
  <c r="E9" i="21"/>
  <c r="C10" i="21"/>
  <c r="G10" i="21"/>
  <c r="E11" i="21"/>
  <c r="C12" i="21"/>
  <c r="G12" i="21"/>
  <c r="E13" i="21"/>
  <c r="C14" i="21"/>
  <c r="G14" i="21"/>
  <c r="E15" i="21"/>
  <c r="C16" i="21"/>
  <c r="G16" i="21"/>
  <c r="E17" i="21"/>
  <c r="C18" i="21"/>
  <c r="G18" i="21"/>
  <c r="E19" i="21"/>
  <c r="C20" i="21"/>
  <c r="G20" i="21"/>
  <c r="E21" i="21"/>
  <c r="C22" i="21"/>
  <c r="G22" i="21"/>
  <c r="E23" i="21"/>
  <c r="D4" i="21"/>
  <c r="F5" i="21"/>
  <c r="D6" i="21"/>
  <c r="F7" i="21"/>
  <c r="D8" i="21"/>
  <c r="F9" i="21"/>
  <c r="D10" i="21"/>
  <c r="F11" i="21"/>
  <c r="D12" i="21"/>
  <c r="F13" i="21"/>
  <c r="D14" i="21"/>
  <c r="F15" i="21"/>
  <c r="D16" i="21"/>
  <c r="D18" i="21"/>
  <c r="D20" i="21"/>
  <c r="F21" i="21"/>
  <c r="E4" i="21"/>
  <c r="C5" i="21"/>
  <c r="G5" i="21"/>
  <c r="E6" i="21"/>
  <c r="C7" i="21"/>
  <c r="G7" i="21"/>
  <c r="E8" i="21"/>
  <c r="C9" i="21"/>
  <c r="G9" i="21"/>
  <c r="E10" i="21"/>
  <c r="C11" i="21"/>
  <c r="G11" i="21"/>
  <c r="E12" i="21"/>
  <c r="C13" i="21"/>
  <c r="G13" i="21"/>
  <c r="E14" i="21"/>
  <c r="C15" i="21"/>
  <c r="G15" i="21"/>
  <c r="E16" i="21"/>
  <c r="C17" i="21"/>
  <c r="G17" i="21"/>
  <c r="E18" i="21"/>
  <c r="C19" i="21"/>
  <c r="G19" i="21"/>
  <c r="E20" i="21"/>
  <c r="C21" i="21"/>
  <c r="G21" i="21"/>
  <c r="E22" i="21"/>
  <c r="C23" i="21"/>
  <c r="G23" i="21"/>
  <c r="F6" i="21"/>
  <c r="D7" i="21"/>
  <c r="F8" i="21"/>
  <c r="D9" i="21"/>
  <c r="F10" i="21"/>
  <c r="D11" i="21"/>
  <c r="F12" i="21"/>
  <c r="D13" i="21"/>
  <c r="F14" i="21"/>
  <c r="D15" i="21"/>
  <c r="F16" i="21"/>
  <c r="D17" i="21"/>
  <c r="F18" i="21"/>
  <c r="D19" i="21"/>
  <c r="F20" i="21"/>
  <c r="D21" i="21"/>
  <c r="F22" i="21"/>
  <c r="D23" i="21"/>
  <c r="F17" i="21"/>
  <c r="F19" i="21"/>
  <c r="D22" i="21"/>
  <c r="F23" i="21"/>
  <c r="P7" i="21"/>
  <c r="O8" i="21"/>
  <c r="P20" i="21"/>
  <c r="AC7" i="21"/>
  <c r="AC15" i="21"/>
  <c r="AC23" i="21"/>
  <c r="P23" i="21"/>
  <c r="AC4" i="21"/>
  <c r="AC8" i="21"/>
  <c r="AC12" i="21"/>
  <c r="AC16" i="21"/>
  <c r="AC20" i="21"/>
  <c r="AC19" i="21"/>
  <c r="AA19" i="21"/>
  <c r="AC5" i="21"/>
  <c r="AA5" i="21"/>
  <c r="AC9" i="21"/>
  <c r="AC13" i="21"/>
  <c r="AC17" i="21"/>
  <c r="AC21" i="21"/>
  <c r="AC11" i="21"/>
  <c r="AA11" i="21"/>
  <c r="AC6" i="21"/>
  <c r="AC10" i="21"/>
  <c r="AC14" i="21"/>
  <c r="AC18" i="21"/>
  <c r="R22" i="21"/>
  <c r="Q7" i="21"/>
  <c r="O7" i="21"/>
  <c r="Q15" i="21"/>
  <c r="O15" i="21"/>
  <c r="P15" i="21"/>
  <c r="Q23" i="21"/>
  <c r="O23" i="21"/>
  <c r="O4" i="21"/>
  <c r="P4" i="21"/>
  <c r="Q4" i="21"/>
  <c r="P8" i="21"/>
  <c r="Q8" i="21"/>
  <c r="O12" i="21"/>
  <c r="P12" i="21"/>
  <c r="Q12" i="21"/>
  <c r="O16" i="21"/>
  <c r="P16" i="21"/>
  <c r="Q16" i="21"/>
  <c r="O20" i="21"/>
  <c r="Q20" i="21"/>
  <c r="Q19" i="21"/>
  <c r="O19" i="21"/>
  <c r="P19" i="21"/>
  <c r="Q5" i="21"/>
  <c r="AB7" i="21"/>
  <c r="AB23" i="21"/>
  <c r="AA23" i="21"/>
  <c r="AB8" i="21"/>
  <c r="AB16" i="21"/>
  <c r="AB19" i="21"/>
  <c r="O5" i="21"/>
  <c r="R9" i="21"/>
  <c r="P9" i="21"/>
  <c r="AB13" i="21"/>
  <c r="Z13" i="21"/>
  <c r="Q17" i="21"/>
  <c r="AA17" i="21"/>
  <c r="O21" i="21"/>
  <c r="AA21" i="21"/>
  <c r="R11" i="21"/>
  <c r="P11" i="21"/>
  <c r="AA6" i="21"/>
  <c r="O10" i="21"/>
  <c r="R10" i="21"/>
  <c r="P14" i="21"/>
  <c r="AB14" i="21"/>
  <c r="Z18" i="21"/>
  <c r="Q18" i="21"/>
  <c r="AA22" i="21"/>
  <c r="R7" i="21"/>
  <c r="AA7" i="21"/>
  <c r="Z15" i="21"/>
  <c r="R23" i="21"/>
  <c r="AA4" i="21"/>
  <c r="Z8" i="21"/>
  <c r="R8" i="21"/>
  <c r="AA12" i="21"/>
  <c r="Z16" i="21"/>
  <c r="R16" i="21"/>
  <c r="AA20" i="21"/>
  <c r="R19" i="21"/>
  <c r="P13" i="21"/>
  <c r="Z17" i="21"/>
  <c r="Q6" i="21"/>
  <c r="AA10" i="21"/>
  <c r="AB15" i="21"/>
  <c r="AB4" i="21"/>
  <c r="AB12" i="21"/>
  <c r="AB20" i="21"/>
  <c r="AB5" i="21"/>
  <c r="Z5" i="21"/>
  <c r="Q9" i="21"/>
  <c r="AA9" i="21"/>
  <c r="O13" i="21"/>
  <c r="R17" i="21"/>
  <c r="P17" i="21"/>
  <c r="AB21" i="21"/>
  <c r="Z21" i="21"/>
  <c r="Q11" i="21"/>
  <c r="P6" i="21"/>
  <c r="AB6" i="21"/>
  <c r="Z10" i="21"/>
  <c r="Q10" i="21"/>
  <c r="AA14" i="21"/>
  <c r="O18" i="21"/>
  <c r="R18" i="21"/>
  <c r="P22" i="21"/>
  <c r="AB22" i="21"/>
  <c r="Z7" i="21"/>
  <c r="R15" i="21"/>
  <c r="AA15" i="21"/>
  <c r="Z23" i="21"/>
  <c r="Z4" i="21"/>
  <c r="R4" i="21"/>
  <c r="AA8" i="21"/>
  <c r="Z12" i="21"/>
  <c r="R12" i="21"/>
  <c r="AA16" i="21"/>
  <c r="Z20" i="21"/>
  <c r="R20" i="21"/>
  <c r="Z19" i="21"/>
  <c r="R5" i="21"/>
  <c r="P5" i="21"/>
  <c r="AB9" i="21"/>
  <c r="Z9" i="21"/>
  <c r="Q13" i="21"/>
  <c r="AA13" i="21"/>
  <c r="O17" i="21"/>
  <c r="R21" i="21"/>
  <c r="P21" i="21"/>
  <c r="AB11" i="21"/>
  <c r="Z11" i="21"/>
  <c r="O6" i="21"/>
  <c r="R6" i="21"/>
  <c r="P10" i="21"/>
  <c r="AB10" i="21"/>
  <c r="Z14" i="21"/>
  <c r="Q14" i="21"/>
  <c r="AA18" i="21"/>
  <c r="O22" i="21"/>
  <c r="AC22" i="21"/>
  <c r="O9" i="21"/>
  <c r="R13" i="21"/>
  <c r="AB17" i="21"/>
  <c r="Q21" i="21"/>
  <c r="O11" i="21"/>
  <c r="Z6" i="21"/>
  <c r="O14" i="21"/>
  <c r="R14" i="21"/>
  <c r="Q22" i="21"/>
  <c r="P18" i="21"/>
  <c r="AB18" i="21"/>
  <c r="Z22" i="21"/>
  <c r="L23" i="21"/>
  <c r="J21" i="21"/>
  <c r="K20" i="21"/>
  <c r="L19" i="21"/>
  <c r="J17" i="21"/>
  <c r="K16" i="21"/>
  <c r="L15" i="21"/>
  <c r="J13" i="21"/>
  <c r="K12" i="21"/>
  <c r="L11" i="21"/>
  <c r="J9" i="21"/>
  <c r="K8" i="21"/>
  <c r="L7" i="21"/>
  <c r="J5" i="21"/>
  <c r="K4" i="21"/>
  <c r="U20" i="21"/>
  <c r="L20" i="21"/>
  <c r="L12" i="21"/>
  <c r="K23" i="21"/>
  <c r="L22" i="21"/>
  <c r="J20" i="21"/>
  <c r="K19" i="21"/>
  <c r="L18" i="21"/>
  <c r="J16" i="21"/>
  <c r="K15" i="21"/>
  <c r="L14" i="21"/>
  <c r="J12" i="21"/>
  <c r="K11" i="21"/>
  <c r="L10" i="21"/>
  <c r="J8" i="21"/>
  <c r="K7" i="21"/>
  <c r="L6" i="21"/>
  <c r="J4" i="21"/>
  <c r="U21" i="21"/>
  <c r="K21" i="21"/>
  <c r="K17" i="21"/>
  <c r="L16" i="21"/>
  <c r="J14" i="21"/>
  <c r="J6" i="21"/>
  <c r="K5" i="21"/>
  <c r="L4" i="21"/>
  <c r="U19" i="21"/>
  <c r="J23" i="21"/>
  <c r="K22" i="21"/>
  <c r="L21" i="21"/>
  <c r="J19" i="21"/>
  <c r="K18" i="21"/>
  <c r="L17" i="21"/>
  <c r="J15" i="21"/>
  <c r="K14" i="21"/>
  <c r="L13" i="21"/>
  <c r="J11" i="21"/>
  <c r="K10" i="21"/>
  <c r="L9" i="21"/>
  <c r="J7" i="21"/>
  <c r="K6" i="21"/>
  <c r="L5" i="21"/>
  <c r="U9" i="21"/>
  <c r="J22" i="21"/>
  <c r="J18" i="21"/>
  <c r="K13" i="21"/>
  <c r="J10" i="21"/>
  <c r="K9" i="21"/>
  <c r="L8" i="21"/>
  <c r="AG18" i="21"/>
  <c r="V19" i="21"/>
  <c r="AH15" i="21"/>
  <c r="AH16" i="21"/>
  <c r="U13" i="21"/>
  <c r="AF9" i="21"/>
  <c r="U18" i="21"/>
  <c r="W15" i="21"/>
  <c r="W13" i="21"/>
  <c r="U14" i="21"/>
  <c r="V18" i="21"/>
  <c r="U4" i="21"/>
  <c r="U11" i="21"/>
  <c r="V7" i="21"/>
  <c r="U8" i="21"/>
  <c r="U16" i="21"/>
  <c r="AF12" i="21"/>
  <c r="AG8" i="21"/>
  <c r="AH6" i="21"/>
  <c r="AH22" i="21"/>
  <c r="AG17" i="21"/>
  <c r="AH9" i="21"/>
  <c r="AH17" i="21"/>
  <c r="AF6" i="21"/>
  <c r="AF14" i="21"/>
  <c r="AF22" i="21"/>
  <c r="V13" i="21"/>
  <c r="U5" i="21"/>
  <c r="W14" i="21"/>
  <c r="U7" i="21"/>
  <c r="U23" i="21"/>
  <c r="AH19" i="21"/>
  <c r="AG6" i="21"/>
  <c r="V8" i="21"/>
  <c r="AH4" i="21"/>
  <c r="AH20" i="21"/>
  <c r="AF13" i="21"/>
  <c r="W7" i="21"/>
  <c r="V5" i="21"/>
  <c r="V10" i="21"/>
  <c r="V23" i="21"/>
  <c r="W8" i="21"/>
  <c r="V4" i="21"/>
  <c r="U10" i="21"/>
  <c r="AF16" i="21"/>
  <c r="AG12" i="21"/>
  <c r="AH10" i="21"/>
  <c r="AG5" i="21"/>
  <c r="AG21" i="21"/>
  <c r="AF11" i="21"/>
  <c r="AF19" i="21"/>
  <c r="AG7" i="21"/>
  <c r="AG15" i="21"/>
  <c r="AG23" i="21"/>
  <c r="W10" i="21"/>
  <c r="U22" i="21"/>
  <c r="W11" i="21"/>
  <c r="AH7" i="21"/>
  <c r="AH23" i="21"/>
  <c r="AG14" i="21"/>
  <c r="V12" i="21"/>
  <c r="AH8" i="21"/>
  <c r="W5" i="21"/>
  <c r="AF17" i="21"/>
  <c r="V14" i="21"/>
  <c r="W4" i="21"/>
  <c r="W18" i="21"/>
  <c r="V15" i="21"/>
  <c r="W19" i="21"/>
  <c r="V6" i="21"/>
  <c r="V16" i="21"/>
  <c r="AF4" i="21"/>
  <c r="AF20" i="21"/>
  <c r="AG16" i="21"/>
  <c r="AH14" i="21"/>
  <c r="AG9" i="21"/>
  <c r="AH5" i="21"/>
  <c r="AH13" i="21"/>
  <c r="AH21" i="21"/>
  <c r="AF10" i="21"/>
  <c r="AF18" i="21"/>
  <c r="V21" i="21"/>
  <c r="V9" i="21"/>
  <c r="AG10" i="21"/>
  <c r="U15" i="21"/>
  <c r="AH11" i="21"/>
  <c r="U6" i="21"/>
  <c r="AG22" i="21"/>
  <c r="AH12" i="21"/>
  <c r="W9" i="21"/>
  <c r="AF5" i="21"/>
  <c r="AF21" i="21"/>
  <c r="V22" i="21"/>
  <c r="W21" i="21"/>
  <c r="W20" i="21"/>
  <c r="W17" i="21"/>
  <c r="U17" i="21"/>
  <c r="U12" i="21"/>
  <c r="W22" i="21"/>
  <c r="V11" i="21"/>
  <c r="W16" i="21"/>
  <c r="W23" i="21"/>
  <c r="W12" i="21"/>
  <c r="V20" i="21"/>
  <c r="AF8" i="21"/>
  <c r="AG4" i="21"/>
  <c r="AG20" i="21"/>
  <c r="AH18" i="21"/>
  <c r="AG13" i="21"/>
  <c r="AF7" i="21"/>
  <c r="AF15" i="21"/>
  <c r="AF23" i="21"/>
  <c r="AG11" i="21"/>
  <c r="AG19" i="21"/>
  <c r="V17" i="21"/>
  <c r="W6" i="21"/>
  <c r="H3" i="21"/>
  <c r="H6" i="21" s="1"/>
  <c r="AD3" i="21"/>
  <c r="S3" i="21"/>
  <c r="S22" i="21" s="1"/>
  <c r="R2" i="18"/>
  <c r="T1" i="18"/>
  <c r="U2" i="18" s="1"/>
  <c r="O2" i="18"/>
  <c r="F2" i="19"/>
  <c r="P2" i="18"/>
  <c r="S2" i="18"/>
  <c r="M2" i="18"/>
  <c r="Q2" i="18"/>
  <c r="S11" i="21" l="1"/>
  <c r="S6" i="21"/>
  <c r="AD10" i="21"/>
  <c r="AD21" i="21"/>
  <c r="AD5" i="21"/>
  <c r="AD8" i="21"/>
  <c r="AD15" i="21"/>
  <c r="H21" i="21"/>
  <c r="H13" i="21"/>
  <c r="H5" i="21"/>
  <c r="H16" i="21"/>
  <c r="H8" i="21"/>
  <c r="S13" i="21"/>
  <c r="S9" i="21"/>
  <c r="S19" i="21"/>
  <c r="S4" i="21"/>
  <c r="S7" i="21"/>
  <c r="S8" i="21"/>
  <c r="S15" i="21"/>
  <c r="AD14" i="21"/>
  <c r="AD11" i="21"/>
  <c r="AD9" i="21"/>
  <c r="AD12" i="21"/>
  <c r="AD23" i="21"/>
  <c r="H23" i="21"/>
  <c r="H15" i="21"/>
  <c r="H7" i="21"/>
  <c r="H10" i="21"/>
  <c r="S10" i="21"/>
  <c r="S18" i="21"/>
  <c r="S14" i="21"/>
  <c r="S12" i="21"/>
  <c r="S23" i="21"/>
  <c r="S21" i="21"/>
  <c r="S17" i="21"/>
  <c r="S16" i="21"/>
  <c r="AD18" i="21"/>
  <c r="AD13" i="21"/>
  <c r="AD16" i="21"/>
  <c r="H20" i="21"/>
  <c r="H17" i="21"/>
  <c r="H9" i="21"/>
  <c r="H18" i="21"/>
  <c r="H12" i="21"/>
  <c r="H4" i="21"/>
  <c r="S20" i="21"/>
  <c r="S5" i="21"/>
  <c r="AD22" i="21"/>
  <c r="AD6" i="21"/>
  <c r="AD17" i="21"/>
  <c r="AD19" i="21"/>
  <c r="AD20" i="21"/>
  <c r="AD4" i="21"/>
  <c r="AD7" i="21"/>
  <c r="H19" i="21"/>
  <c r="H11" i="21"/>
  <c r="H22" i="21"/>
  <c r="H14" i="21"/>
  <c r="P220" i="17"/>
  <c r="AE3" i="21"/>
  <c r="T3" i="21"/>
  <c r="Z2" i="18"/>
  <c r="V2" i="18"/>
  <c r="W2" i="18"/>
  <c r="AA1" i="18"/>
  <c r="AB2" i="18" s="1"/>
  <c r="T2" i="18"/>
  <c r="Y2" i="18"/>
  <c r="X2" i="18"/>
  <c r="G2" i="19"/>
  <c r="T21" i="21" l="1"/>
  <c r="T12" i="21"/>
  <c r="T15" i="21"/>
  <c r="T8" i="21"/>
  <c r="T18" i="21"/>
  <c r="T22" i="21"/>
  <c r="T7" i="21"/>
  <c r="T4" i="21"/>
  <c r="T19" i="21"/>
  <c r="T14" i="21"/>
  <c r="T13" i="21"/>
  <c r="T17" i="21"/>
  <c r="T23" i="21"/>
  <c r="T10" i="21"/>
  <c r="T9" i="21"/>
  <c r="T11" i="21"/>
  <c r="T20" i="21"/>
  <c r="T5" i="21"/>
  <c r="T16" i="21"/>
  <c r="T6" i="21"/>
  <c r="AE15" i="21"/>
  <c r="AE8" i="21"/>
  <c r="AE10" i="21"/>
  <c r="AE11" i="21"/>
  <c r="AE7" i="21"/>
  <c r="AE4" i="21"/>
  <c r="AE20" i="21"/>
  <c r="AE17" i="21"/>
  <c r="AE6" i="21"/>
  <c r="AE22" i="21"/>
  <c r="AE5" i="21"/>
  <c r="AE16" i="21"/>
  <c r="AE13" i="21"/>
  <c r="AE18" i="21"/>
  <c r="AE23" i="21"/>
  <c r="AE21" i="21"/>
  <c r="AE12" i="21"/>
  <c r="AE9" i="21"/>
  <c r="AE14" i="21"/>
  <c r="AE19" i="21"/>
  <c r="P221" i="17"/>
  <c r="AD2" i="18"/>
  <c r="AH1" i="18"/>
  <c r="AI2" i="18" s="1"/>
  <c r="AG2" i="18"/>
  <c r="AC2" i="18"/>
  <c r="AF2" i="18"/>
  <c r="AA2" i="18"/>
  <c r="AE2" i="18"/>
  <c r="H2" i="19"/>
  <c r="P222" i="17" l="1"/>
  <c r="AM2" i="18"/>
  <c r="AH2" i="18"/>
  <c r="AJ2" i="18"/>
  <c r="AN2" i="18"/>
  <c r="AO1" i="18"/>
  <c r="AP2" i="18" s="1"/>
  <c r="AL2" i="18"/>
  <c r="AK2" i="18"/>
  <c r="I2" i="19"/>
  <c r="P223" i="17" l="1"/>
  <c r="AU2" i="18"/>
  <c r="AQ2" i="18"/>
  <c r="AR2" i="18"/>
  <c r="AO2" i="18"/>
  <c r="AT2" i="18"/>
  <c r="AS2" i="18"/>
  <c r="J2" i="19"/>
  <c r="P224" i="17" l="1"/>
  <c r="K2" i="19"/>
  <c r="P225" i="17" l="1"/>
  <c r="L2" i="19"/>
  <c r="P226" i="17" l="1"/>
  <c r="M2" i="19"/>
  <c r="P227" i="17" l="1"/>
  <c r="N2" i="19"/>
  <c r="P228" i="17" l="1"/>
  <c r="O2" i="19"/>
  <c r="P229" i="17" l="1"/>
  <c r="P2" i="19"/>
  <c r="P230" i="17" l="1"/>
  <c r="Q2" i="19"/>
  <c r="P231" i="17" l="1"/>
  <c r="R2" i="19"/>
  <c r="P232" i="17" l="1"/>
  <c r="S2" i="19"/>
  <c r="P233" i="17" l="1"/>
  <c r="T2" i="19"/>
  <c r="P234" i="17" l="1"/>
  <c r="U2" i="19"/>
  <c r="P235" i="17" l="1"/>
  <c r="V2" i="19"/>
  <c r="W2" i="19" s="1"/>
  <c r="W10" i="19" l="1" a="1"/>
  <c r="W10" i="19" s="1"/>
  <c r="W6" i="19" a="1"/>
  <c r="W6" i="19" s="1"/>
  <c r="W5" i="19" a="1"/>
  <c r="W5" i="19" s="1"/>
  <c r="X2" i="19"/>
  <c r="W3" i="19" a="1"/>
  <c r="W3" i="19" s="1"/>
  <c r="W4" i="19" a="1"/>
  <c r="W4" i="19" s="1"/>
  <c r="W11" i="19" a="1"/>
  <c r="W11" i="19" s="1"/>
  <c r="W19" i="19" a="1"/>
  <c r="W19" i="19" s="1"/>
  <c r="W15" i="19" a="1"/>
  <c r="W15" i="19" s="1"/>
  <c r="W8" i="19" a="1"/>
  <c r="W8" i="19" s="1"/>
  <c r="W12" i="19" a="1"/>
  <c r="W12" i="19" s="1"/>
  <c r="W18" i="19" a="1"/>
  <c r="W18" i="19" s="1"/>
  <c r="W22" i="19" a="1"/>
  <c r="W22" i="19" s="1"/>
  <c r="W9" i="19" a="1"/>
  <c r="W9" i="19" s="1"/>
  <c r="W17" i="19" a="1"/>
  <c r="W17" i="19" s="1"/>
  <c r="W21" i="19" a="1"/>
  <c r="W21" i="19" s="1"/>
  <c r="W13" i="19" a="1"/>
  <c r="W13" i="19" s="1"/>
  <c r="W20" i="19" a="1"/>
  <c r="W20" i="19" s="1"/>
  <c r="W16" i="19" a="1"/>
  <c r="W16" i="19" s="1"/>
  <c r="W7" i="19" a="1"/>
  <c r="W7" i="19" s="1"/>
  <c r="W14" i="19" a="1"/>
  <c r="W14" i="19" s="1"/>
  <c r="P236" i="17"/>
  <c r="X3" i="19" l="1" a="1"/>
  <c r="X3" i="19" s="1"/>
  <c r="X21" i="19" a="1"/>
  <c r="X21" i="19" s="1"/>
  <c r="X16" i="19" a="1"/>
  <c r="X16" i="19" s="1"/>
  <c r="X14" i="19" a="1"/>
  <c r="X14" i="19" s="1"/>
  <c r="X9" i="19" a="1"/>
  <c r="X9" i="19" s="1"/>
  <c r="X5" i="19" a="1"/>
  <c r="X5" i="19" s="1"/>
  <c r="X20" i="19" a="1"/>
  <c r="X20" i="19" s="1"/>
  <c r="X19" i="19" a="1"/>
  <c r="X19" i="19" s="1"/>
  <c r="X15" i="19" a="1"/>
  <c r="X15" i="19" s="1"/>
  <c r="X4" i="19" a="1"/>
  <c r="X4" i="19" s="1"/>
  <c r="X10" i="19" a="1"/>
  <c r="X10" i="19" s="1"/>
  <c r="X22" i="19" a="1"/>
  <c r="X22" i="19" s="1"/>
  <c r="X18" i="19" a="1"/>
  <c r="X18" i="19" s="1"/>
  <c r="X6" i="19" a="1"/>
  <c r="X6" i="19" s="1"/>
  <c r="Y2" i="19"/>
  <c r="X11" i="19" a="1"/>
  <c r="X11" i="19" s="1"/>
  <c r="X17" i="19" a="1"/>
  <c r="X17" i="19" s="1"/>
  <c r="X13" i="19" a="1"/>
  <c r="X13" i="19" s="1"/>
  <c r="X8" i="19" a="1"/>
  <c r="X8" i="19" s="1"/>
  <c r="X7" i="19" a="1"/>
  <c r="X7" i="19" s="1"/>
  <c r="X12" i="19" a="1"/>
  <c r="X12" i="19" s="1"/>
  <c r="P237" i="17"/>
  <c r="Y16" i="19" l="1" a="1"/>
  <c r="Y16" i="19" s="1"/>
  <c r="Y19" i="19" a="1"/>
  <c r="Y19" i="19" s="1"/>
  <c r="Y13" i="19" a="1"/>
  <c r="Y13" i="19" s="1"/>
  <c r="Y8" i="19" a="1"/>
  <c r="Y8" i="19" s="1"/>
  <c r="Y11" i="19" a="1"/>
  <c r="Y11" i="19" s="1"/>
  <c r="Y18" i="19" a="1"/>
  <c r="Y18" i="19" s="1"/>
  <c r="Y22" i="19" a="1"/>
  <c r="Y22" i="19" s="1"/>
  <c r="Y15" i="19" a="1"/>
  <c r="Y15" i="19" s="1"/>
  <c r="Y7" i="19" a="1"/>
  <c r="Y7" i="19" s="1"/>
  <c r="Y5" i="19" a="1"/>
  <c r="Y5" i="19" s="1"/>
  <c r="Y17" i="19" a="1"/>
  <c r="Y17" i="19" s="1"/>
  <c r="Y21" i="19" a="1"/>
  <c r="Y21" i="19" s="1"/>
  <c r="Y6" i="19" a="1"/>
  <c r="Y6" i="19" s="1"/>
  <c r="Z2" i="19"/>
  <c r="Y3" i="19" a="1"/>
  <c r="Y3" i="19" s="1"/>
  <c r="Y12" i="19" a="1"/>
  <c r="Y12" i="19" s="1"/>
  <c r="Y20" i="19" a="1"/>
  <c r="Y20" i="19" s="1"/>
  <c r="Y14" i="19" a="1"/>
  <c r="Y14" i="19" s="1"/>
  <c r="Y4" i="19" a="1"/>
  <c r="Y4" i="19" s="1"/>
  <c r="Y10" i="19" a="1"/>
  <c r="Y10" i="19" s="1"/>
  <c r="Y9" i="19" a="1"/>
  <c r="Y9" i="19" s="1"/>
  <c r="P238" i="17"/>
  <c r="Z19" i="19" l="1" a="1"/>
  <c r="Z19" i="19" s="1"/>
  <c r="Z22" i="19" a="1"/>
  <c r="Z22" i="19" s="1"/>
  <c r="Z13" i="19" a="1"/>
  <c r="Z13" i="19" s="1"/>
  <c r="AA2" i="19"/>
  <c r="Z3" i="19" a="1"/>
  <c r="Z3" i="19" s="1"/>
  <c r="Z7" i="19" a="1"/>
  <c r="Z7" i="19" s="1"/>
  <c r="Z18" i="19" a="1"/>
  <c r="Z18" i="19" s="1"/>
  <c r="Z17" i="19" a="1"/>
  <c r="Z17" i="19" s="1"/>
  <c r="Z14" i="19" a="1"/>
  <c r="Z14" i="19" s="1"/>
  <c r="Z5" i="19" a="1"/>
  <c r="Z5" i="19" s="1"/>
  <c r="Z12" i="19" a="1"/>
  <c r="Z12" i="19" s="1"/>
  <c r="Z21" i="19" a="1"/>
  <c r="Z21" i="19" s="1"/>
  <c r="Z16" i="19" a="1"/>
  <c r="Z16" i="19" s="1"/>
  <c r="Z9" i="19" a="1"/>
  <c r="Z9" i="19" s="1"/>
  <c r="Z11" i="19" a="1"/>
  <c r="Z11" i="19" s="1"/>
  <c r="Z6" i="19" a="1"/>
  <c r="Z6" i="19" s="1"/>
  <c r="Z20" i="19" a="1"/>
  <c r="Z20" i="19" s="1"/>
  <c r="Z15" i="19" a="1"/>
  <c r="Z15" i="19" s="1"/>
  <c r="Z8" i="19" a="1"/>
  <c r="Z8" i="19" s="1"/>
  <c r="Z10" i="19" a="1"/>
  <c r="Z10" i="19" s="1"/>
  <c r="Z4" i="19" a="1"/>
  <c r="Z4" i="19" s="1"/>
  <c r="P239" i="17"/>
  <c r="AA22" i="19" l="1" a="1"/>
  <c r="AA22" i="19" s="1"/>
  <c r="AA18" i="19" a="1"/>
  <c r="AA18" i="19" s="1"/>
  <c r="AA14" i="19" a="1"/>
  <c r="AA14" i="19" s="1"/>
  <c r="AA4" i="19" a="1"/>
  <c r="AA4" i="19" s="1"/>
  <c r="AA3" i="19" a="1"/>
  <c r="AA3" i="19" s="1"/>
  <c r="AA21" i="19" a="1"/>
  <c r="AA21" i="19" s="1"/>
  <c r="AA17" i="19" a="1"/>
  <c r="AA17" i="19" s="1"/>
  <c r="AA13" i="19" a="1"/>
  <c r="AA13" i="19" s="1"/>
  <c r="AA6" i="19" a="1"/>
  <c r="AA6" i="19" s="1"/>
  <c r="AA10" i="19" a="1"/>
  <c r="AA10" i="19" s="1"/>
  <c r="AB2" i="19"/>
  <c r="AA16" i="19" a="1"/>
  <c r="AA16" i="19" s="1"/>
  <c r="AA20" i="19" a="1"/>
  <c r="AA20" i="19" s="1"/>
  <c r="AA12" i="19" a="1"/>
  <c r="AA12" i="19" s="1"/>
  <c r="AA8" i="19" a="1"/>
  <c r="AA8" i="19" s="1"/>
  <c r="AA9" i="19" a="1"/>
  <c r="AA9" i="19" s="1"/>
  <c r="AA15" i="19" a="1"/>
  <c r="AA15" i="19" s="1"/>
  <c r="AA19" i="19" a="1"/>
  <c r="AA19" i="19" s="1"/>
  <c r="AA11" i="19" a="1"/>
  <c r="AA11" i="19" s="1"/>
  <c r="AA7" i="19" a="1"/>
  <c r="AA7" i="19" s="1"/>
  <c r="AA5" i="19" a="1"/>
  <c r="AA5" i="19" s="1"/>
  <c r="P240" i="17"/>
  <c r="AB17" i="19" l="1" a="1"/>
  <c r="AB17" i="19" s="1"/>
  <c r="AB21" i="19" a="1"/>
  <c r="AB21" i="19" s="1"/>
  <c r="AB14" i="19" a="1"/>
  <c r="AB14" i="19" s="1"/>
  <c r="AB9" i="19" a="1"/>
  <c r="AB9" i="19" s="1"/>
  <c r="AC2" i="19"/>
  <c r="AB3" i="19" a="1"/>
  <c r="AB3" i="19" s="1"/>
  <c r="AB16" i="19" a="1"/>
  <c r="AB16" i="19" s="1"/>
  <c r="AB20" i="19" a="1"/>
  <c r="AB20" i="19" s="1"/>
  <c r="AB13" i="19" a="1"/>
  <c r="AB13" i="19" s="1"/>
  <c r="AB8" i="19" a="1"/>
  <c r="AB8" i="19" s="1"/>
  <c r="AB4" i="19" a="1"/>
  <c r="AB4" i="19" s="1"/>
  <c r="AB19" i="19" a="1"/>
  <c r="AB19" i="19" s="1"/>
  <c r="AB22" i="19" a="1"/>
  <c r="AB22" i="19" s="1"/>
  <c r="AB7" i="19" a="1"/>
  <c r="AB7" i="19" s="1"/>
  <c r="AB11" i="19" a="1"/>
  <c r="AB11" i="19" s="1"/>
  <c r="AB12" i="19" a="1"/>
  <c r="AB12" i="19" s="1"/>
  <c r="AB18" i="19" a="1"/>
  <c r="AB18" i="19" s="1"/>
  <c r="AB15" i="19" a="1"/>
  <c r="AB15" i="19" s="1"/>
  <c r="AB5" i="19" a="1"/>
  <c r="AB5" i="19" s="1"/>
  <c r="AB10" i="19" a="1"/>
  <c r="AB10" i="19" s="1"/>
  <c r="AB6" i="19" a="1"/>
  <c r="AB6" i="19" s="1"/>
  <c r="P241" i="17"/>
  <c r="AC20" i="19" l="1" a="1"/>
  <c r="AC20" i="19" s="1"/>
  <c r="AC16" i="19" a="1"/>
  <c r="AC16" i="19" s="1"/>
  <c r="AC13" i="19" a="1"/>
  <c r="AC13" i="19" s="1"/>
  <c r="AC6" i="19" a="1"/>
  <c r="AC6" i="19" s="1"/>
  <c r="AD2" i="19"/>
  <c r="AC7" i="19" a="1"/>
  <c r="AC7" i="19" s="1"/>
  <c r="AC19" i="19" a="1"/>
  <c r="AC19" i="19" s="1"/>
  <c r="AC18" i="19" a="1"/>
  <c r="AC18" i="19" s="1"/>
  <c r="AC15" i="19" a="1"/>
  <c r="AC15" i="19" s="1"/>
  <c r="AC4" i="19" a="1"/>
  <c r="AC4" i="19" s="1"/>
  <c r="AC5" i="19" a="1"/>
  <c r="AC5" i="19" s="1"/>
  <c r="AC22" i="19" a="1"/>
  <c r="AC22" i="19" s="1"/>
  <c r="AC17" i="19" a="1"/>
  <c r="AC17" i="19" s="1"/>
  <c r="AC10" i="19" a="1"/>
  <c r="AC10" i="19" s="1"/>
  <c r="AC12" i="19" a="1"/>
  <c r="AC12" i="19" s="1"/>
  <c r="AC3" i="19" a="1"/>
  <c r="AC3" i="19" s="1"/>
  <c r="AC21" i="19" a="1"/>
  <c r="AC21" i="19" s="1"/>
  <c r="AC14" i="19" a="1"/>
  <c r="AC14" i="19" s="1"/>
  <c r="AC9" i="19" a="1"/>
  <c r="AC9" i="19" s="1"/>
  <c r="AC11" i="19" a="1"/>
  <c r="AC11" i="19" s="1"/>
  <c r="AC8" i="19" a="1"/>
  <c r="AC8" i="19" s="1"/>
  <c r="P242" i="17"/>
  <c r="AD22" i="19" l="1" a="1"/>
  <c r="AD22" i="19" s="1"/>
  <c r="AD18" i="19" a="1"/>
  <c r="AD18" i="19" s="1"/>
  <c r="AD14" i="19" a="1"/>
  <c r="AD14" i="19" s="1"/>
  <c r="AD5" i="19" a="1"/>
  <c r="AD5" i="19" s="1"/>
  <c r="AD8" i="19" a="1"/>
  <c r="AD8" i="19" s="1"/>
  <c r="AD10" i="19" a="1"/>
  <c r="AD10" i="19" s="1"/>
  <c r="AD17" i="19" a="1"/>
  <c r="AD17" i="19" s="1"/>
  <c r="AD21" i="19" a="1"/>
  <c r="AD21" i="19" s="1"/>
  <c r="AD15" i="19" a="1"/>
  <c r="AD15" i="19" s="1"/>
  <c r="AD7" i="19" a="1"/>
  <c r="AD7" i="19" s="1"/>
  <c r="AD6" i="19" a="1"/>
  <c r="AD6" i="19" s="1"/>
  <c r="AD16" i="19" a="1"/>
  <c r="AD16" i="19" s="1"/>
  <c r="AD20" i="19" a="1"/>
  <c r="AD20" i="19" s="1"/>
  <c r="AD12" i="19" a="1"/>
  <c r="AD12" i="19" s="1"/>
  <c r="AD3" i="19" a="1"/>
  <c r="AD3" i="19" s="1"/>
  <c r="AD4" i="19" a="1"/>
  <c r="AD4" i="19" s="1"/>
  <c r="AD19" i="19" a="1"/>
  <c r="AD19" i="19" s="1"/>
  <c r="AD13" i="19" a="1"/>
  <c r="AD13" i="19" s="1"/>
  <c r="AE2" i="19"/>
  <c r="AD9" i="19" a="1"/>
  <c r="AD9" i="19" s="1"/>
  <c r="AD11" i="19" a="1"/>
  <c r="AD11" i="19" s="1"/>
  <c r="P243" i="17"/>
  <c r="AE18" i="19" l="1" a="1"/>
  <c r="AE18" i="19" s="1"/>
  <c r="AE22" i="19" a="1"/>
  <c r="AE22" i="19" s="1"/>
  <c r="AE14" i="19" a="1"/>
  <c r="AE14" i="19" s="1"/>
  <c r="AE4" i="19" a="1"/>
  <c r="AE4" i="19" s="1"/>
  <c r="AE12" i="19" a="1"/>
  <c r="AE12" i="19" s="1"/>
  <c r="AF2" i="19"/>
  <c r="AE17" i="19" a="1"/>
  <c r="AE17" i="19" s="1"/>
  <c r="AE21" i="19" a="1"/>
  <c r="AE21" i="19" s="1"/>
  <c r="AE13" i="19" a="1"/>
  <c r="AE13" i="19" s="1"/>
  <c r="AE10" i="19" a="1"/>
  <c r="AE10" i="19" s="1"/>
  <c r="AE11" i="19" a="1"/>
  <c r="AE11" i="19" s="1"/>
  <c r="AE20" i="19" a="1"/>
  <c r="AE20" i="19" s="1"/>
  <c r="AE16" i="19" a="1"/>
  <c r="AE16" i="19" s="1"/>
  <c r="AE8" i="19" a="1"/>
  <c r="AE8" i="19" s="1"/>
  <c r="AE9" i="19" a="1"/>
  <c r="AE9" i="19" s="1"/>
  <c r="AE3" i="19" a="1"/>
  <c r="AE3" i="19" s="1"/>
  <c r="AE19" i="19" a="1"/>
  <c r="AE19" i="19" s="1"/>
  <c r="AE15" i="19" a="1"/>
  <c r="AE15" i="19" s="1"/>
  <c r="AE7" i="19" a="1"/>
  <c r="AE7" i="19" s="1"/>
  <c r="AE6" i="19" a="1"/>
  <c r="AE6" i="19" s="1"/>
  <c r="AE5" i="19" a="1"/>
  <c r="AE5" i="19" s="1"/>
  <c r="P244" i="17"/>
  <c r="AF21" i="19" l="1" a="1"/>
  <c r="AF21" i="19" s="1"/>
  <c r="AF17" i="19" a="1"/>
  <c r="AF17" i="19" s="1"/>
  <c r="AF13" i="19" a="1"/>
  <c r="AF13" i="19" s="1"/>
  <c r="AF5" i="19" a="1"/>
  <c r="AF5" i="19" s="1"/>
  <c r="AF4" i="19" a="1"/>
  <c r="AF4" i="19" s="1"/>
  <c r="AF3" i="19" a="1"/>
  <c r="AF3" i="19" s="1"/>
  <c r="AF20" i="19" a="1"/>
  <c r="AF20" i="19" s="1"/>
  <c r="AF16" i="19" a="1"/>
  <c r="AF16" i="19" s="1"/>
  <c r="AF14" i="19" a="1"/>
  <c r="AF14" i="19" s="1"/>
  <c r="AF12" i="19" a="1"/>
  <c r="AF12" i="19" s="1"/>
  <c r="AF9" i="19" a="1"/>
  <c r="AF9" i="19" s="1"/>
  <c r="AF22" i="19" a="1"/>
  <c r="AF22" i="19" s="1"/>
  <c r="AF19" i="19" a="1"/>
  <c r="AF19" i="19" s="1"/>
  <c r="AF11" i="19" a="1"/>
  <c r="AF11" i="19" s="1"/>
  <c r="AF7" i="19" a="1"/>
  <c r="AF7" i="19" s="1"/>
  <c r="AF8" i="19" a="1"/>
  <c r="AF8" i="19" s="1"/>
  <c r="AF15" i="19" a="1"/>
  <c r="AF15" i="19" s="1"/>
  <c r="AF18" i="19" a="1"/>
  <c r="AF18" i="19" s="1"/>
  <c r="AF10" i="19" a="1"/>
  <c r="AF10" i="19" s="1"/>
  <c r="AG2" i="19"/>
  <c r="AF6" i="19" a="1"/>
  <c r="AF6" i="19" s="1"/>
  <c r="P245" i="17"/>
  <c r="AG16" i="19" l="1" a="1"/>
  <c r="AG16" i="19" s="1"/>
  <c r="AG20" i="19" a="1"/>
  <c r="AG20" i="19" s="1"/>
  <c r="AG14" i="19" a="1"/>
  <c r="AG14" i="19" s="1"/>
  <c r="AG7" i="19" a="1"/>
  <c r="AG7" i="19" s="1"/>
  <c r="AG11" i="19" a="1"/>
  <c r="AG11" i="19" s="1"/>
  <c r="AG15" i="19" a="1"/>
  <c r="AG15" i="19" s="1"/>
  <c r="AG19" i="19" a="1"/>
  <c r="AG19" i="19" s="1"/>
  <c r="AG13" i="19" a="1"/>
  <c r="AG13" i="19" s="1"/>
  <c r="AG6" i="19" a="1"/>
  <c r="AG6" i="19" s="1"/>
  <c r="AG5" i="19" a="1"/>
  <c r="AG5" i="19" s="1"/>
  <c r="AG18" i="19" a="1"/>
  <c r="AG18" i="19" s="1"/>
  <c r="AG22" i="19" a="1"/>
  <c r="AG22" i="19" s="1"/>
  <c r="AG4" i="19" a="1"/>
  <c r="AG4" i="19" s="1"/>
  <c r="AH2" i="19"/>
  <c r="AG3" i="19" a="1"/>
  <c r="AG3" i="19" s="1"/>
  <c r="AG12" i="19" a="1"/>
  <c r="AG12" i="19" s="1"/>
  <c r="AG17" i="19" a="1"/>
  <c r="AG17" i="19" s="1"/>
  <c r="AG21" i="19" a="1"/>
  <c r="AG21" i="19" s="1"/>
  <c r="AG8" i="19" a="1"/>
  <c r="AG8" i="19" s="1"/>
  <c r="AG10" i="19" a="1"/>
  <c r="AG10" i="19" s="1"/>
  <c r="AG9" i="19" a="1"/>
  <c r="AG9" i="19" s="1"/>
  <c r="P246" i="17"/>
  <c r="AH19" i="19" l="1" a="1"/>
  <c r="AH19" i="19" s="1"/>
  <c r="AH22" i="19" a="1"/>
  <c r="AH22" i="19" s="1"/>
  <c r="AH13" i="19" a="1"/>
  <c r="AH13" i="19" s="1"/>
  <c r="AI2" i="19"/>
  <c r="AH3" i="19" a="1"/>
  <c r="AH3" i="19" s="1"/>
  <c r="AH18" i="19" a="1"/>
  <c r="AH18" i="19" s="1"/>
  <c r="AH17" i="19" a="1"/>
  <c r="AH17" i="19" s="1"/>
  <c r="AH14" i="19" a="1"/>
  <c r="AH14" i="19" s="1"/>
  <c r="AH5" i="19" a="1"/>
  <c r="AH5" i="19" s="1"/>
  <c r="AH12" i="19" a="1"/>
  <c r="AH12" i="19" s="1"/>
  <c r="AH6" i="19" a="1"/>
  <c r="AH6" i="19" s="1"/>
  <c r="AH21" i="19" a="1"/>
  <c r="AH21" i="19" s="1"/>
  <c r="AH16" i="19" a="1"/>
  <c r="AH16" i="19" s="1"/>
  <c r="AH9" i="19" a="1"/>
  <c r="AH9" i="19" s="1"/>
  <c r="AH11" i="19" a="1"/>
  <c r="AH11" i="19" s="1"/>
  <c r="AH4" i="19" a="1"/>
  <c r="AH4" i="19" s="1"/>
  <c r="AH20" i="19" a="1"/>
  <c r="AH20" i="19" s="1"/>
  <c r="AH15" i="19" a="1"/>
  <c r="AH15" i="19" s="1"/>
  <c r="AH8" i="19" a="1"/>
  <c r="AH8" i="19" s="1"/>
  <c r="AH10" i="19" a="1"/>
  <c r="AH10" i="19" s="1"/>
  <c r="AH7" i="19" a="1"/>
  <c r="AH7" i="19" s="1"/>
  <c r="P247" i="17"/>
  <c r="AI22" i="19" l="1" a="1"/>
  <c r="AI22" i="19" s="1"/>
  <c r="AI18" i="19" a="1"/>
  <c r="AI18" i="19" s="1"/>
  <c r="AI14" i="19" a="1"/>
  <c r="AI14" i="19" s="1"/>
  <c r="AI4" i="19" a="1"/>
  <c r="AI4" i="19" s="1"/>
  <c r="AI5" i="19" a="1"/>
  <c r="AI5" i="19" s="1"/>
  <c r="AI21" i="19" a="1"/>
  <c r="AI21" i="19" s="1"/>
  <c r="AI17" i="19" a="1"/>
  <c r="AI17" i="19" s="1"/>
  <c r="AI13" i="19" a="1"/>
  <c r="AI13" i="19" s="1"/>
  <c r="AI6" i="19" a="1"/>
  <c r="AI6" i="19" s="1"/>
  <c r="AI3" i="19" a="1"/>
  <c r="AI3" i="19" s="1"/>
  <c r="AI16" i="19" a="1"/>
  <c r="AI16" i="19" s="1"/>
  <c r="AI20" i="19" a="1"/>
  <c r="AI20" i="19" s="1"/>
  <c r="AI12" i="19" a="1"/>
  <c r="AI12" i="19" s="1"/>
  <c r="AI8" i="19" a="1"/>
  <c r="AI8" i="19" s="1"/>
  <c r="AI10" i="19" a="1"/>
  <c r="AI10" i="19" s="1"/>
  <c r="AJ2" i="19"/>
  <c r="AI15" i="19" a="1"/>
  <c r="AI15" i="19" s="1"/>
  <c r="AI19" i="19" a="1"/>
  <c r="AI19" i="19" s="1"/>
  <c r="AI11" i="19" a="1"/>
  <c r="AI11" i="19" s="1"/>
  <c r="AI7" i="19" a="1"/>
  <c r="AI7" i="19" s="1"/>
  <c r="AI9" i="19" a="1"/>
  <c r="AI9" i="19" s="1"/>
  <c r="P248" i="17"/>
  <c r="AJ17" i="19" l="1" a="1"/>
  <c r="AJ17" i="19" s="1"/>
  <c r="AJ21" i="19" a="1"/>
  <c r="AJ21" i="19" s="1"/>
  <c r="AJ14" i="19" a="1"/>
  <c r="AJ14" i="19" s="1"/>
  <c r="AJ5" i="19" a="1"/>
  <c r="AJ5" i="19" s="1"/>
  <c r="AJ12" i="19" a="1"/>
  <c r="AJ12" i="19" s="1"/>
  <c r="AJ16" i="19" a="1"/>
  <c r="AJ16" i="19" s="1"/>
  <c r="AJ20" i="19" a="1"/>
  <c r="AJ20" i="19" s="1"/>
  <c r="AJ13" i="19" a="1"/>
  <c r="AJ13" i="19" s="1"/>
  <c r="AJ9" i="19" a="1"/>
  <c r="AJ9" i="19" s="1"/>
  <c r="AJ10" i="19" a="1"/>
  <c r="AJ10" i="19" s="1"/>
  <c r="AJ19" i="19" a="1"/>
  <c r="AJ19" i="19" s="1"/>
  <c r="AJ22" i="19" a="1"/>
  <c r="AJ22" i="19" s="1"/>
  <c r="AJ7" i="19" a="1"/>
  <c r="AJ7" i="19" s="1"/>
  <c r="AJ8" i="19" a="1"/>
  <c r="AJ8" i="19" s="1"/>
  <c r="AK2" i="19"/>
  <c r="AJ4" i="19" a="1"/>
  <c r="AJ4" i="19" s="1"/>
  <c r="AJ18" i="19" a="1"/>
  <c r="AJ18" i="19" s="1"/>
  <c r="AJ15" i="19" a="1"/>
  <c r="AJ15" i="19" s="1"/>
  <c r="AJ6" i="19" a="1"/>
  <c r="AJ6" i="19" s="1"/>
  <c r="AJ3" i="19" a="1"/>
  <c r="AJ3" i="19" s="1"/>
  <c r="AJ11" i="19" a="1"/>
  <c r="AJ11" i="19" s="1"/>
  <c r="P249" i="17"/>
  <c r="AK20" i="19" l="1" a="1"/>
  <c r="AK20" i="19" s="1"/>
  <c r="AK16" i="19" a="1"/>
  <c r="AK16" i="19" s="1"/>
  <c r="AK14" i="19" a="1"/>
  <c r="AK14" i="19" s="1"/>
  <c r="AK4" i="19" a="1"/>
  <c r="AK4" i="19" s="1"/>
  <c r="AK19" i="19" a="1"/>
  <c r="AK19" i="19" s="1"/>
  <c r="AK15" i="19" a="1"/>
  <c r="AK15" i="19" s="1"/>
  <c r="AK13" i="19" a="1"/>
  <c r="AK13" i="19" s="1"/>
  <c r="AK12" i="19" a="1"/>
  <c r="AK12" i="19" s="1"/>
  <c r="AK3" i="19" a="1"/>
  <c r="AK3" i="19" s="1"/>
  <c r="AK5" i="19" a="1"/>
  <c r="AK5" i="19" s="1"/>
  <c r="AK22" i="19" a="1"/>
  <c r="AK22" i="19" s="1"/>
  <c r="AK18" i="19" a="1"/>
  <c r="AK18" i="19" s="1"/>
  <c r="AK10" i="19" a="1"/>
  <c r="AK10" i="19" s="1"/>
  <c r="AK11" i="19" a="1"/>
  <c r="AK11" i="19" s="1"/>
  <c r="AK8" i="19" a="1"/>
  <c r="AK8" i="19" s="1"/>
  <c r="AK21" i="19" a="1"/>
  <c r="AK21" i="19" s="1"/>
  <c r="AK17" i="19" a="1"/>
  <c r="AK17" i="19" s="1"/>
  <c r="AK9" i="19" a="1"/>
  <c r="AK9" i="19" s="1"/>
  <c r="AL2" i="19"/>
  <c r="AK7" i="19" a="1"/>
  <c r="AK7" i="19" s="1"/>
  <c r="AK6" i="19" a="1"/>
  <c r="AK6" i="19" s="1"/>
  <c r="P250" i="17"/>
  <c r="AL22" i="19" l="1" a="1"/>
  <c r="AL22" i="19" s="1"/>
  <c r="AL19" i="19" a="1"/>
  <c r="AL19" i="19" s="1"/>
  <c r="AL13" i="19" a="1"/>
  <c r="AL13" i="19" s="1"/>
  <c r="AL9" i="19" a="1"/>
  <c r="AL9" i="19" s="1"/>
  <c r="AL15" i="19" a="1"/>
  <c r="AL15" i="19" s="1"/>
  <c r="AL18" i="19" a="1"/>
  <c r="AL18" i="19" s="1"/>
  <c r="AL14" i="19" a="1"/>
  <c r="AL14" i="19" s="1"/>
  <c r="AL7" i="19" a="1"/>
  <c r="AL7" i="19" s="1"/>
  <c r="AL8" i="19" a="1"/>
  <c r="AL8" i="19" s="1"/>
  <c r="AL17" i="19" a="1"/>
  <c r="AL17" i="19" s="1"/>
  <c r="AL21" i="19" a="1"/>
  <c r="AL21" i="19" s="1"/>
  <c r="AL12" i="19" a="1"/>
  <c r="AL12" i="19" s="1"/>
  <c r="AL6" i="19" a="1"/>
  <c r="AL6" i="19" s="1"/>
  <c r="AL4" i="19" a="1"/>
  <c r="AL4" i="19" s="1"/>
  <c r="AL16" i="19" a="1"/>
  <c r="AL16" i="19" s="1"/>
  <c r="AL20" i="19" a="1"/>
  <c r="AL20" i="19" s="1"/>
  <c r="AM2" i="19"/>
  <c r="AL3" i="19" a="1"/>
  <c r="AL3" i="19" s="1"/>
  <c r="AL11" i="19" a="1"/>
  <c r="AL11" i="19" s="1"/>
  <c r="AL5" i="19" a="1"/>
  <c r="AL5" i="19" s="1"/>
  <c r="AL10" i="19" a="1"/>
  <c r="AL10" i="19" s="1"/>
  <c r="P251" i="17"/>
  <c r="AM18" i="19" l="1" a="1"/>
  <c r="AM18" i="19" s="1"/>
  <c r="AM22" i="19" a="1"/>
  <c r="AM22" i="19" s="1"/>
  <c r="AM14" i="19" a="1"/>
  <c r="AM14" i="19" s="1"/>
  <c r="AM4" i="19" a="1"/>
  <c r="AM4" i="19" s="1"/>
  <c r="AM11" i="19" a="1"/>
  <c r="AM11" i="19" s="1"/>
  <c r="AM17" i="19" a="1"/>
  <c r="AM17" i="19" s="1"/>
  <c r="AM21" i="19" a="1"/>
  <c r="AM21" i="19" s="1"/>
  <c r="AM13" i="19" a="1"/>
  <c r="AM13" i="19" s="1"/>
  <c r="AM10" i="19" a="1"/>
  <c r="AM10" i="19" s="1"/>
  <c r="AM5" i="19" a="1"/>
  <c r="AM5" i="19" s="1"/>
  <c r="AM20" i="19" a="1"/>
  <c r="AM20" i="19" s="1"/>
  <c r="AM16" i="19" a="1"/>
  <c r="AM16" i="19" s="1"/>
  <c r="AM8" i="19" a="1"/>
  <c r="AM8" i="19" s="1"/>
  <c r="AM9" i="19" a="1"/>
  <c r="AM9" i="19" s="1"/>
  <c r="AM3" i="19" a="1"/>
  <c r="AM3" i="19" s="1"/>
  <c r="AM19" i="19" a="1"/>
  <c r="AM19" i="19" s="1"/>
  <c r="AM15" i="19" a="1"/>
  <c r="AM15" i="19" s="1"/>
  <c r="AM7" i="19" a="1"/>
  <c r="AM7" i="19" s="1"/>
  <c r="AM12" i="19" a="1"/>
  <c r="AM12" i="19" s="1"/>
  <c r="AM6" i="19" a="1"/>
  <c r="AM6" i="19" s="1"/>
  <c r="AN2" i="19"/>
  <c r="P252" i="17"/>
  <c r="AN21" i="19" l="1" a="1"/>
  <c r="AN21" i="19" s="1"/>
  <c r="AN17" i="19" a="1"/>
  <c r="AN17" i="19" s="1"/>
  <c r="AN13" i="19" a="1"/>
  <c r="AN13" i="19" s="1"/>
  <c r="AN10" i="19" a="1"/>
  <c r="AN10" i="19" s="1"/>
  <c r="AN6" i="19" a="1"/>
  <c r="AN6" i="19" s="1"/>
  <c r="AN9" i="19" a="1"/>
  <c r="AN9" i="19" s="1"/>
  <c r="AN20" i="19" a="1"/>
  <c r="AN20" i="19" s="1"/>
  <c r="AN16" i="19" a="1"/>
  <c r="AN16" i="19" s="1"/>
  <c r="AN12" i="19" a="1"/>
  <c r="AN12" i="19" s="1"/>
  <c r="AN5" i="19" a="1"/>
  <c r="AN5" i="19" s="1"/>
  <c r="AN4" i="19" a="1"/>
  <c r="AN4" i="19" s="1"/>
  <c r="AN22" i="19" a="1"/>
  <c r="AN22" i="19" s="1"/>
  <c r="AN19" i="19" a="1"/>
  <c r="AN19" i="19" s="1"/>
  <c r="AN14" i="19" a="1"/>
  <c r="AN14" i="19" s="1"/>
  <c r="AN3" i="19" a="1"/>
  <c r="AN3" i="19" s="1"/>
  <c r="AN15" i="19" a="1"/>
  <c r="AN15" i="19" s="1"/>
  <c r="AN18" i="19" a="1"/>
  <c r="AN18" i="19" s="1"/>
  <c r="AN11" i="19" a="1"/>
  <c r="AN11" i="19" s="1"/>
  <c r="AN7" i="19" a="1"/>
  <c r="AN7" i="19" s="1"/>
  <c r="AN8" i="19" a="1"/>
  <c r="AN8" i="19" s="1"/>
  <c r="P253" i="17"/>
  <c r="P254" i="17" l="1"/>
  <c r="P255" i="17" l="1"/>
  <c r="P256" i="17" l="1"/>
  <c r="P257" i="17" l="1"/>
  <c r="P258" i="17" l="1"/>
  <c r="P259" i="17" l="1"/>
  <c r="P260" i="17" l="1"/>
  <c r="P261" i="17" l="1"/>
  <c r="P262" i="17" l="1"/>
  <c r="P263" i="17" l="1"/>
  <c r="P264" i="17" l="1"/>
  <c r="P265" i="17" l="1"/>
  <c r="P266" i="17" l="1"/>
  <c r="P267" i="17" l="1"/>
  <c r="P268" i="17" l="1"/>
  <c r="P271" i="17" l="1"/>
  <c r="P269" i="17"/>
  <c r="P356" i="17" l="1"/>
  <c r="P270" i="17"/>
  <c r="P357" i="17" l="1"/>
  <c r="P272" i="17"/>
  <c r="P358" i="17" l="1"/>
  <c r="P273" i="17"/>
  <c r="P359" i="17" l="1"/>
  <c r="P274" i="17"/>
  <c r="P360" i="17" l="1"/>
  <c r="P275" i="17"/>
  <c r="P361" i="17" l="1"/>
  <c r="P276" i="17"/>
  <c r="P362" i="17" l="1"/>
  <c r="P277" i="17"/>
  <c r="P363" i="17" l="1"/>
  <c r="P278" i="17"/>
  <c r="P364" i="17" l="1"/>
  <c r="P279" i="17"/>
  <c r="P365" i="17" l="1"/>
  <c r="P280" i="17"/>
  <c r="P366" i="17" l="1"/>
  <c r="P281" i="17"/>
  <c r="P367" i="17" l="1"/>
  <c r="P282" i="17"/>
  <c r="P368" i="17" l="1"/>
  <c r="P283" i="17"/>
  <c r="P369" i="17" l="1"/>
  <c r="P284" i="17"/>
  <c r="P370" i="17" l="1"/>
  <c r="P285" i="17"/>
  <c r="P371" i="17" l="1"/>
  <c r="P286" i="17"/>
  <c r="P372" i="17" l="1"/>
  <c r="P287" i="17"/>
  <c r="P373" i="17" l="1"/>
  <c r="P288" i="17"/>
  <c r="P374" i="17" l="1"/>
  <c r="P289" i="17"/>
  <c r="P375" i="17" l="1"/>
  <c r="P376" i="17" l="1"/>
  <c r="P290" i="17"/>
  <c r="P377" i="17" l="1"/>
  <c r="P291" i="17"/>
  <c r="P378" i="17" l="1"/>
  <c r="P292" i="17"/>
  <c r="P379" i="17" l="1"/>
  <c r="P380" i="17"/>
  <c r="P293" i="17"/>
  <c r="P294" i="17" l="1"/>
  <c r="P295" i="17" l="1"/>
  <c r="P296" i="17" l="1"/>
  <c r="P297" i="17" l="1"/>
  <c r="P298" i="17" l="1"/>
  <c r="P299" i="17" l="1"/>
  <c r="P300" i="17" l="1"/>
  <c r="P301" i="17" l="1"/>
  <c r="P302" i="17" l="1"/>
  <c r="P303" i="17" l="1"/>
  <c r="P304" i="17" l="1"/>
  <c r="P305" i="17" l="1"/>
  <c r="P306" i="17" l="1"/>
  <c r="P307" i="17" l="1"/>
  <c r="P308" i="17" l="1"/>
  <c r="P309" i="17" l="1"/>
  <c r="P310" i="17" l="1"/>
  <c r="P311" i="17" l="1"/>
  <c r="P312" i="17" l="1"/>
  <c r="P313" i="17" l="1"/>
  <c r="P314" i="17" l="1"/>
  <c r="P315" i="17" l="1"/>
  <c r="P316" i="17" l="1"/>
  <c r="P317" i="17" l="1"/>
  <c r="P318" i="17" l="1"/>
  <c r="P319" i="17"/>
  <c r="P320" i="17" l="1"/>
  <c r="P321" i="17" l="1"/>
  <c r="P322" i="17" l="1"/>
  <c r="P323" i="17" l="1"/>
  <c r="P324" i="17" l="1"/>
  <c r="P325" i="17"/>
  <c r="P326" i="17" l="1"/>
  <c r="P327" i="17" l="1"/>
  <c r="P328" i="17" l="1"/>
  <c r="P329" i="17" l="1"/>
  <c r="P330" i="17" l="1"/>
  <c r="P331" i="17" l="1"/>
  <c r="P332" i="17" l="1"/>
  <c r="P333" i="17" l="1"/>
  <c r="P334" i="17" l="1"/>
  <c r="P335" i="17" l="1"/>
  <c r="P336" i="17" l="1"/>
  <c r="P337" i="17" l="1"/>
  <c r="P338" i="17" l="1"/>
  <c r="P339" i="17" l="1"/>
  <c r="P340" i="17" l="1"/>
  <c r="P341" i="17" l="1"/>
  <c r="P342" i="17" l="1"/>
  <c r="P343" i="17" l="1"/>
  <c r="P344" i="17" l="1"/>
  <c r="P345" i="17" l="1"/>
  <c r="P346" i="17" l="1"/>
  <c r="P347" i="17" l="1"/>
  <c r="P348" i="17" l="1"/>
  <c r="P349" i="17" l="1"/>
  <c r="P350" i="17" l="1"/>
  <c r="P351" i="17" l="1"/>
  <c r="P352" i="17" l="1"/>
  <c r="P353" i="17" l="1"/>
  <c r="C3" i="9" a="1"/>
  <c r="C3" i="9" s="1"/>
  <c r="C4" i="9" a="1"/>
  <c r="C4" i="9" s="1"/>
  <c r="C5" i="9" a="1"/>
  <c r="C5" i="9" s="1"/>
  <c r="C6" i="9" a="1"/>
  <c r="C6" i="9" s="1"/>
  <c r="C7" i="9" a="1"/>
  <c r="C7" i="9" s="1"/>
  <c r="C8" i="9" a="1"/>
  <c r="C8" i="9" s="1"/>
  <c r="C9" i="9" a="1"/>
  <c r="C9" i="9" s="1"/>
  <c r="C10" i="9" a="1"/>
  <c r="C10" i="9" s="1"/>
  <c r="C11" i="9" a="1"/>
  <c r="C11" i="9" s="1"/>
  <c r="C12" i="9" a="1"/>
  <c r="C12" i="9" s="1"/>
  <c r="C13" i="9" a="1"/>
  <c r="C13" i="9" s="1"/>
  <c r="C14" i="9" a="1"/>
  <c r="C14" i="9" s="1"/>
  <c r="C15" i="9" a="1"/>
  <c r="C15" i="9" s="1"/>
  <c r="C16" i="9" a="1"/>
  <c r="C16" i="9" s="1"/>
  <c r="C17" i="9" a="1"/>
  <c r="C17" i="9" s="1"/>
  <c r="C18" i="9" a="1"/>
  <c r="C18" i="9" s="1"/>
  <c r="C19" i="9" a="1"/>
  <c r="C19" i="9" s="1"/>
  <c r="C20" i="9" a="1"/>
  <c r="C20" i="9" s="1"/>
  <c r="C21" i="9" a="1"/>
  <c r="C21" i="9" s="1"/>
  <c r="C22" i="9" a="1"/>
  <c r="C22" i="9" s="1"/>
  <c r="C23" i="9" a="1"/>
  <c r="C23" i="9" s="1"/>
  <c r="C24" i="9" a="1"/>
  <c r="C24" i="9" s="1"/>
  <c r="C25" i="9" a="1"/>
  <c r="C25" i="9" s="1"/>
  <c r="C26" i="9" a="1"/>
  <c r="C26" i="9" s="1"/>
  <c r="C27" i="9" a="1"/>
  <c r="C27" i="9" s="1"/>
  <c r="C28" i="9" a="1"/>
  <c r="C28" i="9" s="1"/>
  <c r="C29" i="9" a="1"/>
  <c r="C29" i="9" s="1"/>
  <c r="C30" i="9" a="1"/>
  <c r="C30" i="9" s="1"/>
  <c r="C31" i="9" a="1"/>
  <c r="C31" i="9" s="1"/>
  <c r="C32" i="9" a="1"/>
  <c r="C32" i="9" s="1"/>
  <c r="C33" i="9" a="1"/>
  <c r="C33" i="9" s="1"/>
  <c r="C34" i="9" a="1"/>
  <c r="C34" i="9" s="1"/>
  <c r="C35" i="9" a="1"/>
  <c r="C35" i="9" s="1"/>
  <c r="C36" i="9" a="1"/>
  <c r="C36" i="9" s="1"/>
  <c r="C37" i="9" a="1"/>
  <c r="C37" i="9" s="1"/>
  <c r="C38" i="9" a="1"/>
  <c r="C38" i="9" s="1"/>
  <c r="C39" i="9" a="1"/>
  <c r="C39" i="9" s="1"/>
  <c r="C40" i="9" a="1"/>
  <c r="C40" i="9" s="1"/>
  <c r="C41" i="9" a="1"/>
  <c r="C41" i="9" s="1"/>
  <c r="C42" i="9" a="1"/>
  <c r="C42" i="9" s="1"/>
  <c r="C43" i="9" a="1"/>
  <c r="C43" i="9" s="1"/>
  <c r="C44" i="9" a="1"/>
  <c r="C44" i="9" s="1"/>
  <c r="C45" i="9" a="1"/>
  <c r="C45" i="9" s="1"/>
  <c r="C46" i="9" a="1"/>
  <c r="C46" i="9" s="1"/>
  <c r="C47" i="9" a="1"/>
  <c r="C47" i="9" s="1"/>
  <c r="C48" i="9" a="1"/>
  <c r="C48" i="9" s="1"/>
  <c r="C49" i="9" a="1"/>
  <c r="C49" i="9" s="1"/>
  <c r="C50" i="9" a="1"/>
  <c r="C50" i="9" s="1"/>
  <c r="C51" i="9" a="1"/>
  <c r="C51" i="9" s="1"/>
  <c r="C52" i="9" a="1"/>
  <c r="C52" i="9" s="1"/>
  <c r="C53" i="9" a="1"/>
  <c r="C53" i="9" s="1"/>
  <c r="C54" i="9" a="1"/>
  <c r="C54" i="9" s="1"/>
  <c r="C55" i="9" a="1"/>
  <c r="C55" i="9" s="1"/>
  <c r="C56" i="9" a="1"/>
  <c r="C56" i="9" s="1"/>
  <c r="C57" i="9" a="1"/>
  <c r="C57" i="9" s="1"/>
  <c r="C58" i="9" a="1"/>
  <c r="C58" i="9" s="1"/>
  <c r="C59" i="9" a="1"/>
  <c r="C59" i="9" s="1"/>
  <c r="C60" i="9" a="1"/>
  <c r="C60" i="9" s="1"/>
  <c r="C61" i="9" a="1"/>
  <c r="C61" i="9" s="1"/>
  <c r="C62" i="9" a="1"/>
  <c r="C62" i="9" s="1"/>
  <c r="C63" i="9" a="1"/>
  <c r="C63" i="9" s="1"/>
  <c r="C64" i="9" a="1"/>
  <c r="C64" i="9" s="1"/>
  <c r="C65" i="9" a="1"/>
  <c r="C65" i="9" s="1"/>
  <c r="C66" i="9" a="1"/>
  <c r="C66" i="9" s="1"/>
  <c r="C67" i="9" a="1"/>
  <c r="C67" i="9" s="1"/>
  <c r="C68" i="9" a="1"/>
  <c r="C68" i="9" s="1"/>
  <c r="C69" i="9" a="1"/>
  <c r="C69" i="9" s="1"/>
  <c r="C70" i="9" a="1"/>
  <c r="C70" i="9" s="1"/>
  <c r="C71" i="9" a="1"/>
  <c r="C71" i="9" s="1"/>
  <c r="C72" i="9" a="1"/>
  <c r="C72" i="9" s="1"/>
  <c r="C73" i="9" a="1"/>
  <c r="C73" i="9" s="1"/>
  <c r="C74" i="9" a="1"/>
  <c r="C74" i="9" s="1"/>
  <c r="C75" i="9" a="1"/>
  <c r="C75" i="9" s="1"/>
  <c r="C76" i="9" a="1"/>
  <c r="C76" i="9" s="1"/>
  <c r="C77" i="9" a="1"/>
  <c r="C77" i="9" s="1"/>
  <c r="C78" i="9" a="1"/>
  <c r="C78" i="9" s="1"/>
  <c r="C79" i="9" a="1"/>
  <c r="C79" i="9" s="1"/>
  <c r="C80" i="9" a="1"/>
  <c r="C80" i="9" s="1"/>
  <c r="C81" i="9" a="1"/>
  <c r="C81" i="9" s="1"/>
  <c r="C82" i="9" a="1"/>
  <c r="C82" i="9" s="1"/>
  <c r="C83" i="9" a="1"/>
  <c r="C83" i="9" s="1"/>
  <c r="C84" i="9" a="1"/>
  <c r="C84" i="9" s="1"/>
  <c r="C85" i="9" a="1"/>
  <c r="C85" i="9" s="1"/>
  <c r="C86" i="9" a="1"/>
  <c r="C86" i="9" s="1"/>
  <c r="C87" i="9" a="1"/>
  <c r="C87" i="9" s="1"/>
  <c r="C88" i="9" a="1"/>
  <c r="C88" i="9" s="1"/>
  <c r="C89" i="9" a="1"/>
  <c r="C89" i="9" s="1"/>
  <c r="C90" i="9" a="1"/>
  <c r="C90" i="9" s="1"/>
  <c r="C91" i="9" a="1"/>
  <c r="C91" i="9" s="1"/>
  <c r="C92" i="9" a="1"/>
  <c r="C92" i="9" s="1"/>
  <c r="C93" i="9" a="1"/>
  <c r="C93" i="9" s="1"/>
  <c r="C94" i="9" a="1"/>
  <c r="C94" i="9" s="1"/>
  <c r="C95" i="9" a="1"/>
  <c r="C95" i="9" s="1"/>
  <c r="C96" i="9" a="1"/>
  <c r="C96" i="9" s="1"/>
  <c r="C97" i="9" a="1"/>
  <c r="C97" i="9" s="1"/>
  <c r="C98" i="9" a="1"/>
  <c r="C98" i="9" s="1"/>
  <c r="C99" i="9" a="1"/>
  <c r="C99" i="9" s="1"/>
  <c r="C100" i="9" a="1"/>
  <c r="C100" i="9" s="1"/>
  <c r="C101" i="9" a="1"/>
  <c r="C101" i="9" s="1"/>
  <c r="C102" i="9" a="1"/>
  <c r="C102" i="9" s="1"/>
  <c r="C103" i="9" a="1"/>
  <c r="C103" i="9" s="1"/>
  <c r="C104" i="9" a="1"/>
  <c r="C104" i="9" s="1"/>
  <c r="C105" i="9" a="1"/>
  <c r="C105" i="9" s="1"/>
  <c r="C106" i="9" a="1"/>
  <c r="C106" i="9" s="1"/>
  <c r="C107" i="9" a="1"/>
  <c r="C107" i="9" s="1"/>
  <c r="C108" i="9" a="1"/>
  <c r="C108" i="9" s="1"/>
  <c r="C109" i="9" a="1"/>
  <c r="C109" i="9" s="1"/>
  <c r="C110" i="9" a="1"/>
  <c r="C110" i="9" s="1"/>
  <c r="C111" i="9" a="1"/>
  <c r="C111" i="9" s="1"/>
  <c r="C112" i="9" a="1"/>
  <c r="C112" i="9" s="1"/>
  <c r="C113" i="9" a="1"/>
  <c r="C113" i="9" s="1"/>
  <c r="C114" i="9" a="1"/>
  <c r="C114" i="9" s="1"/>
  <c r="C115" i="9" a="1"/>
  <c r="C115" i="9" s="1"/>
  <c r="C116" i="9" a="1"/>
  <c r="C116" i="9" s="1"/>
  <c r="C117" i="9" a="1"/>
  <c r="C117" i="9" s="1"/>
  <c r="C118" i="9" a="1"/>
  <c r="C118" i="9" s="1"/>
  <c r="C119" i="9" a="1"/>
  <c r="C119" i="9" s="1"/>
  <c r="C120" i="9" a="1"/>
  <c r="C120" i="9" s="1"/>
  <c r="C121" i="9" a="1"/>
  <c r="C121" i="9" s="1"/>
  <c r="C122" i="9" a="1"/>
  <c r="C122" i="9" s="1"/>
  <c r="C123" i="9" a="1"/>
  <c r="C123" i="9" s="1"/>
  <c r="C124" i="9" a="1"/>
  <c r="C124" i="9" s="1"/>
  <c r="C125" i="9" a="1"/>
  <c r="C125" i="9" s="1"/>
  <c r="C126" i="9" a="1"/>
  <c r="C126" i="9" s="1"/>
  <c r="C127" i="9" a="1"/>
  <c r="C127" i="9" s="1"/>
  <c r="C128" i="9" a="1"/>
  <c r="C128" i="9" s="1"/>
  <c r="C129" i="9" a="1"/>
  <c r="C129" i="9" s="1"/>
  <c r="C130" i="9" a="1"/>
  <c r="C130" i="9" s="1"/>
  <c r="C131" i="9" a="1"/>
  <c r="C131" i="9" s="1"/>
  <c r="C132" i="9" a="1"/>
  <c r="C132" i="9" s="1"/>
  <c r="C133" i="9" a="1"/>
  <c r="C133" i="9" s="1"/>
  <c r="C134" i="9" a="1"/>
  <c r="C134" i="9" s="1"/>
  <c r="C135" i="9" a="1"/>
  <c r="C135" i="9" s="1"/>
  <c r="C136" i="9" a="1"/>
  <c r="C136" i="9" s="1"/>
  <c r="C137" i="9" a="1"/>
  <c r="C137" i="9" s="1"/>
  <c r="C138" i="9" a="1"/>
  <c r="C138" i="9" s="1"/>
  <c r="C139" i="9" a="1"/>
  <c r="C139" i="9" s="1"/>
  <c r="C140" i="9" a="1"/>
  <c r="C140" i="9" s="1"/>
  <c r="C141" i="9" a="1"/>
  <c r="C141" i="9" s="1"/>
  <c r="C142" i="9" a="1"/>
  <c r="C142" i="9" s="1"/>
  <c r="C143" i="9" a="1"/>
  <c r="C143" i="9" s="1"/>
  <c r="C144" i="9" a="1"/>
  <c r="C144" i="9" s="1"/>
  <c r="C145" i="9" a="1"/>
  <c r="C145" i="9" s="1"/>
  <c r="C146" i="9" a="1"/>
  <c r="C146" i="9" s="1"/>
  <c r="C147" i="9" a="1"/>
  <c r="C147" i="9" s="1"/>
  <c r="C148" i="9" a="1"/>
  <c r="C148" i="9" s="1"/>
  <c r="C149" i="9" a="1"/>
  <c r="C149" i="9" s="1"/>
  <c r="C150" i="9" a="1"/>
  <c r="C150" i="9" s="1"/>
  <c r="C151" i="9" a="1"/>
  <c r="C151" i="9" s="1"/>
  <c r="C152" i="9" a="1"/>
  <c r="C152" i="9" s="1"/>
  <c r="C153" i="9" a="1"/>
  <c r="C153" i="9" s="1"/>
  <c r="C154" i="9" a="1"/>
  <c r="C154" i="9" s="1"/>
  <c r="C155" i="9" a="1"/>
  <c r="C155" i="9" s="1"/>
  <c r="C156" i="9" a="1"/>
  <c r="C156" i="9" s="1"/>
  <c r="C157" i="9" a="1"/>
  <c r="C157" i="9" s="1"/>
  <c r="C158" i="9" a="1"/>
  <c r="C158" i="9" s="1"/>
  <c r="C159" i="9" a="1"/>
  <c r="C159" i="9" s="1"/>
  <c r="C160" i="9" a="1"/>
  <c r="C160" i="9" s="1"/>
  <c r="C161" i="9" a="1"/>
  <c r="C161" i="9" s="1"/>
  <c r="C162" i="9" a="1"/>
  <c r="C162" i="9" s="1"/>
  <c r="C163" i="9" a="1"/>
  <c r="C163" i="9" s="1"/>
  <c r="C164" i="9" a="1"/>
  <c r="C164" i="9" s="1"/>
  <c r="C165" i="9" a="1"/>
  <c r="C165" i="9" s="1"/>
  <c r="C166" i="9" a="1"/>
  <c r="C166" i="9" s="1"/>
  <c r="C167" i="9" a="1"/>
  <c r="C167" i="9" s="1"/>
  <c r="C168" i="9" a="1"/>
  <c r="C168" i="9" s="1"/>
  <c r="C169" i="9" a="1"/>
  <c r="C169" i="9" s="1"/>
  <c r="C170" i="9" a="1"/>
  <c r="C170" i="9" s="1"/>
  <c r="C171" i="9" a="1"/>
  <c r="C171" i="9" s="1"/>
  <c r="C172" i="9" a="1"/>
  <c r="C172" i="9" s="1"/>
  <c r="C173" i="9" a="1"/>
  <c r="C173" i="9" s="1"/>
  <c r="C174" i="9" a="1"/>
  <c r="C174" i="9" s="1"/>
  <c r="C175" i="9" a="1"/>
  <c r="C175" i="9" s="1"/>
  <c r="C176" i="9" a="1"/>
  <c r="C176" i="9" s="1"/>
  <c r="C177" i="9" a="1"/>
  <c r="C177" i="9" s="1"/>
  <c r="C178" i="9" a="1"/>
  <c r="C178" i="9" s="1"/>
  <c r="C179" i="9" a="1"/>
  <c r="C179" i="9" s="1"/>
  <c r="C180" i="9" a="1"/>
  <c r="C180" i="9" s="1"/>
  <c r="C181" i="9" a="1"/>
  <c r="C181" i="9" s="1"/>
  <c r="C182" i="9" a="1"/>
  <c r="C182" i="9" s="1"/>
  <c r="C183" i="9" a="1"/>
  <c r="C183" i="9" s="1"/>
  <c r="C184" i="9" a="1"/>
  <c r="C184" i="9" s="1"/>
  <c r="C185" i="9" a="1"/>
  <c r="C185" i="9" s="1"/>
  <c r="C186" i="9" a="1"/>
  <c r="C186" i="9" s="1"/>
  <c r="C187" i="9" a="1"/>
  <c r="C187" i="9" s="1"/>
  <c r="C188" i="9" a="1"/>
  <c r="C188" i="9" s="1"/>
  <c r="C189" i="9" a="1"/>
  <c r="C189" i="9" s="1"/>
  <c r="C190" i="9" a="1"/>
  <c r="C190" i="9" s="1"/>
  <c r="C191" i="9" a="1"/>
  <c r="C191" i="9" s="1"/>
  <c r="C192" i="9" a="1"/>
  <c r="C192" i="9" s="1"/>
  <c r="C193" i="9" a="1"/>
  <c r="C193" i="9" s="1"/>
  <c r="C194" i="9" a="1"/>
  <c r="C194" i="9" s="1"/>
  <c r="C195" i="9" a="1"/>
  <c r="C195" i="9" s="1"/>
  <c r="C196" i="9" a="1"/>
  <c r="C196" i="9" s="1"/>
  <c r="C197" i="9" a="1"/>
  <c r="C197" i="9" s="1"/>
  <c r="C198" i="9" a="1"/>
  <c r="C198" i="9" s="1"/>
  <c r="C199" i="9" a="1"/>
  <c r="C199" i="9" s="1"/>
  <c r="C200" i="9" a="1"/>
  <c r="C200" i="9" s="1"/>
  <c r="C201" i="9" a="1"/>
  <c r="C201" i="9" s="1"/>
  <c r="C202" i="9" a="1"/>
  <c r="C202" i="9" s="1"/>
  <c r="C203" i="9" a="1"/>
  <c r="C203" i="9" s="1"/>
  <c r="C204" i="9" a="1"/>
  <c r="C204" i="9" s="1"/>
  <c r="C205" i="9" a="1"/>
  <c r="C205" i="9" s="1"/>
  <c r="C206" i="9" a="1"/>
  <c r="C206" i="9" s="1"/>
  <c r="C207" i="9" a="1"/>
  <c r="C207" i="9" s="1"/>
  <c r="C208" i="9" a="1"/>
  <c r="C208" i="9" s="1"/>
  <c r="C209" i="9" a="1"/>
  <c r="C209" i="9" s="1"/>
  <c r="C210" i="9" a="1"/>
  <c r="C210" i="9" s="1"/>
  <c r="C211" i="9" a="1"/>
  <c r="C211" i="9" s="1"/>
  <c r="C212" i="9" a="1"/>
  <c r="C212" i="9" s="1"/>
  <c r="C213" i="9" a="1"/>
  <c r="C213" i="9" s="1"/>
  <c r="C214" i="9" a="1"/>
  <c r="C214" i="9" s="1"/>
  <c r="C215" i="9" a="1"/>
  <c r="C215" i="9" s="1"/>
  <c r="C216" i="9" a="1"/>
  <c r="C216" i="9" s="1"/>
  <c r="C217" i="9" a="1"/>
  <c r="C217" i="9" s="1"/>
  <c r="C218" i="9" a="1"/>
  <c r="C218" i="9" s="1"/>
  <c r="C219" i="9" a="1"/>
  <c r="C219" i="9" s="1"/>
  <c r="C220" i="9" a="1"/>
  <c r="C220" i="9" s="1"/>
  <c r="C221" i="9" a="1"/>
  <c r="C221" i="9" s="1"/>
  <c r="C222" i="9" a="1"/>
  <c r="C222" i="9" s="1"/>
  <c r="C223" i="9" a="1"/>
  <c r="C223" i="9" s="1"/>
  <c r="C224" i="9" a="1"/>
  <c r="C224" i="9" s="1"/>
  <c r="C225" i="9" a="1"/>
  <c r="C225" i="9" s="1"/>
  <c r="C226" i="9" a="1"/>
  <c r="C226" i="9" s="1"/>
  <c r="C227" i="9" a="1"/>
  <c r="C227" i="9" s="1"/>
  <c r="C228" i="9" a="1"/>
  <c r="C228" i="9" s="1"/>
  <c r="C229" i="9" a="1"/>
  <c r="C229" i="9" s="1"/>
  <c r="C230" i="9" a="1"/>
  <c r="C230" i="9" s="1"/>
  <c r="C231" i="9" a="1"/>
  <c r="C231" i="9" s="1"/>
  <c r="C232" i="9" a="1"/>
  <c r="C232" i="9" s="1"/>
  <c r="C233" i="9" a="1"/>
  <c r="C233" i="9" s="1"/>
  <c r="C234" i="9" a="1"/>
  <c r="C234" i="9" s="1"/>
  <c r="C235" i="9" a="1"/>
  <c r="C235" i="9" s="1"/>
  <c r="C236" i="9" a="1"/>
  <c r="C236" i="9" s="1"/>
  <c r="C237" i="9" a="1"/>
  <c r="C237" i="9" s="1"/>
  <c r="C238" i="9" a="1"/>
  <c r="C238" i="9" s="1"/>
  <c r="C239" i="9" a="1"/>
  <c r="C239" i="9" s="1"/>
  <c r="C240" i="9" a="1"/>
  <c r="C240" i="9" s="1"/>
  <c r="C241" i="9" a="1"/>
  <c r="C241" i="9" s="1"/>
  <c r="C242" i="9" a="1"/>
  <c r="C242" i="9" s="1"/>
  <c r="C243" i="9" a="1"/>
  <c r="C243" i="9" s="1"/>
  <c r="C244" i="9" a="1"/>
  <c r="C244" i="9" s="1"/>
  <c r="C245" i="9" a="1"/>
  <c r="C245" i="9" s="1"/>
  <c r="C246" i="9" a="1"/>
  <c r="C246" i="9" s="1"/>
  <c r="C247" i="9" a="1"/>
  <c r="C247" i="9" s="1"/>
  <c r="C248" i="9" a="1"/>
  <c r="C248" i="9" s="1"/>
  <c r="C249" i="9" a="1"/>
  <c r="C249" i="9" s="1"/>
  <c r="C250" i="9" a="1"/>
  <c r="C250" i="9" s="1"/>
  <c r="C251" i="9" a="1"/>
  <c r="C251" i="9" s="1"/>
  <c r="C252" i="9" a="1"/>
  <c r="C252" i="9" s="1"/>
  <c r="C253" i="9" a="1"/>
  <c r="C253" i="9" s="1"/>
  <c r="C254" i="9" a="1"/>
  <c r="C254" i="9" s="1"/>
  <c r="C255" i="9" a="1"/>
  <c r="C255" i="9" s="1"/>
  <c r="C256" i="9" a="1"/>
  <c r="C256" i="9" s="1"/>
  <c r="C257" i="9" a="1"/>
  <c r="C257" i="9" s="1"/>
  <c r="C258" i="9" a="1"/>
  <c r="C258" i="9" s="1"/>
  <c r="C259" i="9" a="1"/>
  <c r="C259" i="9" s="1"/>
  <c r="C260" i="9" a="1"/>
  <c r="C260" i="9" s="1"/>
  <c r="C261" i="9" a="1"/>
  <c r="C261" i="9" s="1"/>
  <c r="C262" i="9" a="1"/>
  <c r="C262" i="9" s="1"/>
  <c r="C263" i="9" a="1"/>
  <c r="C263" i="9" s="1"/>
  <c r="C264" i="9" a="1"/>
  <c r="C264" i="9" s="1"/>
  <c r="C265" i="9" a="1"/>
  <c r="C265" i="9" s="1"/>
  <c r="C266" i="9" a="1"/>
  <c r="C266" i="9" s="1"/>
  <c r="C267" i="9" a="1"/>
  <c r="C267" i="9" s="1"/>
  <c r="C268" i="9" a="1"/>
  <c r="C268" i="9" s="1"/>
  <c r="C269" i="9" a="1"/>
  <c r="C269" i="9" s="1"/>
  <c r="C270" i="9" a="1"/>
  <c r="C270" i="9" s="1"/>
  <c r="C271" i="9" a="1"/>
  <c r="C271" i="9" s="1"/>
  <c r="C272" i="9" a="1"/>
  <c r="C272" i="9" s="1"/>
  <c r="C273" i="9" a="1"/>
  <c r="C273" i="9" s="1"/>
  <c r="C274" i="9" a="1"/>
  <c r="C274" i="9" s="1"/>
  <c r="C275" i="9" a="1"/>
  <c r="C275" i="9" s="1"/>
  <c r="C276" i="9" a="1"/>
  <c r="C276" i="9" s="1"/>
  <c r="C277" i="9" a="1"/>
  <c r="C277" i="9" s="1"/>
  <c r="C278" i="9" a="1"/>
  <c r="C278" i="9" s="1"/>
  <c r="C279" i="9" a="1"/>
  <c r="C279" i="9" s="1"/>
  <c r="C280" i="9" a="1"/>
  <c r="C280" i="9" s="1"/>
  <c r="C281" i="9" a="1"/>
  <c r="C281" i="9" s="1"/>
  <c r="C282" i="9" a="1"/>
  <c r="C282" i="9" s="1"/>
  <c r="C283" i="9" a="1"/>
  <c r="C283" i="9" s="1"/>
  <c r="C284" i="9" a="1"/>
  <c r="C284" i="9" s="1"/>
  <c r="C285" i="9" a="1"/>
  <c r="C285" i="9" s="1"/>
  <c r="C286" i="9" a="1"/>
  <c r="C286" i="9" s="1"/>
  <c r="C287" i="9" a="1"/>
  <c r="C287" i="9" s="1"/>
  <c r="C288" i="9" a="1"/>
  <c r="C288" i="9" s="1"/>
  <c r="C289" i="9" a="1"/>
  <c r="C289" i="9" s="1"/>
  <c r="C290" i="9" a="1"/>
  <c r="C290" i="9" s="1"/>
  <c r="C291" i="9" a="1"/>
  <c r="C291" i="9" s="1"/>
  <c r="C292" i="9" a="1"/>
  <c r="C292" i="9" s="1"/>
  <c r="C293" i="9" a="1"/>
  <c r="C293" i="9" s="1"/>
  <c r="C294" i="9" a="1"/>
  <c r="C294" i="9" s="1"/>
  <c r="C295" i="9" a="1"/>
  <c r="C295" i="9" s="1"/>
  <c r="C296" i="9" a="1"/>
  <c r="C296" i="9" s="1"/>
  <c r="C297" i="9" a="1"/>
  <c r="C297" i="9" s="1"/>
  <c r="C298" i="9" a="1"/>
  <c r="C298" i="9" s="1"/>
  <c r="C299" i="9" a="1"/>
  <c r="C299" i="9" s="1"/>
  <c r="C300" i="9" a="1"/>
  <c r="C300" i="9" s="1"/>
  <c r="C301" i="9" a="1"/>
  <c r="C301" i="9" s="1"/>
  <c r="C302" i="9" a="1"/>
  <c r="C302" i="9" s="1"/>
  <c r="C303" i="9" a="1"/>
  <c r="C303" i="9" s="1"/>
  <c r="C304" i="9" a="1"/>
  <c r="C304" i="9" s="1"/>
  <c r="C305" i="9" a="1"/>
  <c r="C305" i="9" s="1"/>
  <c r="C306" i="9" a="1"/>
  <c r="C306" i="9" s="1"/>
  <c r="C307" i="9" a="1"/>
  <c r="C307" i="9" s="1"/>
  <c r="C308" i="9" a="1"/>
  <c r="C308" i="9" s="1"/>
  <c r="C309" i="9" a="1"/>
  <c r="C309" i="9" s="1"/>
  <c r="C310" i="9" a="1"/>
  <c r="C310" i="9" s="1"/>
  <c r="C311" i="9" a="1"/>
  <c r="C311" i="9" s="1"/>
  <c r="C312" i="9" a="1"/>
  <c r="C312" i="9" s="1"/>
  <c r="C313" i="9" a="1"/>
  <c r="C313" i="9" s="1"/>
  <c r="C314" i="9" a="1"/>
  <c r="C314" i="9" s="1"/>
  <c r="C315" i="9" a="1"/>
  <c r="C315" i="9" s="1"/>
  <c r="C316" i="9" a="1"/>
  <c r="C316" i="9" s="1"/>
  <c r="C317" i="9" a="1"/>
  <c r="C317" i="9" s="1"/>
  <c r="C318" i="9" a="1"/>
  <c r="C318" i="9" s="1"/>
  <c r="C319" i="9" a="1"/>
  <c r="C319" i="9" s="1"/>
  <c r="C320" i="9" a="1"/>
  <c r="C320" i="9" s="1"/>
  <c r="C321" i="9" a="1"/>
  <c r="C321" i="9" s="1"/>
  <c r="C322" i="9" a="1"/>
  <c r="C322" i="9" s="1"/>
  <c r="C323" i="9" a="1"/>
  <c r="C323" i="9" s="1"/>
  <c r="C324" i="9" a="1"/>
  <c r="C324" i="9" s="1"/>
  <c r="C325" i="9" a="1"/>
  <c r="C325" i="9" s="1"/>
  <c r="C326" i="9" a="1"/>
  <c r="C326" i="9" s="1"/>
  <c r="C327" i="9" a="1"/>
  <c r="C327" i="9" s="1"/>
  <c r="C328" i="9" a="1"/>
  <c r="C328" i="9" s="1"/>
  <c r="C329" i="9" a="1"/>
  <c r="C329" i="9" s="1"/>
  <c r="C330" i="9" a="1"/>
  <c r="C330" i="9" s="1"/>
  <c r="C331" i="9" a="1"/>
  <c r="C331" i="9" s="1"/>
  <c r="C332" i="9" a="1"/>
  <c r="C332" i="9" s="1"/>
  <c r="C333" i="9" a="1"/>
  <c r="C333" i="9" s="1"/>
  <c r="C334" i="9" a="1"/>
  <c r="C334" i="9" s="1"/>
  <c r="C335" i="9" a="1"/>
  <c r="C335" i="9" s="1"/>
  <c r="C336" i="9" a="1"/>
  <c r="C336" i="9" s="1"/>
  <c r="C337" i="9" a="1"/>
  <c r="C337" i="9" s="1"/>
  <c r="C338" i="9" a="1"/>
  <c r="C338" i="9" s="1"/>
  <c r="C339" i="9" a="1"/>
  <c r="C339" i="9" s="1"/>
  <c r="C340" i="9" a="1"/>
  <c r="C340" i="9" s="1"/>
  <c r="C341" i="9" a="1"/>
  <c r="C341" i="9" s="1"/>
  <c r="C342" i="9" a="1"/>
  <c r="C342" i="9" s="1"/>
  <c r="C343" i="9" a="1"/>
  <c r="C343" i="9" s="1"/>
  <c r="C344" i="9" a="1"/>
  <c r="C344" i="9" s="1"/>
  <c r="C345" i="9" a="1"/>
  <c r="C345" i="9" s="1"/>
  <c r="C346" i="9" a="1"/>
  <c r="C346" i="9" s="1"/>
  <c r="C347" i="9" a="1"/>
  <c r="C347" i="9" s="1"/>
  <c r="C348" i="9" a="1"/>
  <c r="C348" i="9" s="1"/>
  <c r="C349" i="9" a="1"/>
  <c r="C349" i="9" s="1"/>
  <c r="C350" i="9" a="1"/>
  <c r="C350" i="9" s="1"/>
  <c r="C351" i="9" a="1"/>
  <c r="C351" i="9" s="1"/>
  <c r="C352" i="9" a="1"/>
  <c r="C352" i="9" s="1"/>
  <c r="C353" i="9" a="1"/>
  <c r="C353" i="9" s="1"/>
  <c r="C354" i="9" a="1"/>
  <c r="C354" i="9" s="1"/>
  <c r="C355" i="9" a="1"/>
  <c r="C355" i="9" s="1"/>
  <c r="C356" i="9" a="1"/>
  <c r="C356" i="9" s="1"/>
  <c r="C357" i="9" a="1"/>
  <c r="C357" i="9" s="1"/>
  <c r="C358" i="9" a="1"/>
  <c r="C358" i="9" s="1"/>
  <c r="C359" i="9" a="1"/>
  <c r="C359" i="9" s="1"/>
  <c r="C360" i="9" a="1"/>
  <c r="C360" i="9" s="1"/>
  <c r="C361" i="9" a="1"/>
  <c r="C361" i="9" s="1"/>
  <c r="C362" i="9" a="1"/>
  <c r="C362" i="9" s="1"/>
  <c r="C363" i="9" a="1"/>
  <c r="C363" i="9" s="1"/>
  <c r="C364" i="9" a="1"/>
  <c r="C364" i="9" s="1"/>
  <c r="C365" i="9" a="1"/>
  <c r="C365" i="9" s="1"/>
  <c r="C366" i="9" a="1"/>
  <c r="C366" i="9" s="1"/>
  <c r="C367" i="9" a="1"/>
  <c r="C367" i="9" s="1"/>
  <c r="C368" i="9" a="1"/>
  <c r="C368" i="9" s="1"/>
  <c r="C369" i="9" a="1"/>
  <c r="C369" i="9" s="1"/>
  <c r="C370" i="9" a="1"/>
  <c r="C370" i="9" s="1"/>
  <c r="C371" i="9" a="1"/>
  <c r="C371" i="9" s="1"/>
  <c r="C372" i="9" a="1"/>
  <c r="C372" i="9" s="1"/>
  <c r="C373" i="9" a="1"/>
  <c r="C373" i="9" s="1"/>
  <c r="C374" i="9" a="1"/>
  <c r="C374" i="9" s="1"/>
  <c r="C375" i="9" a="1"/>
  <c r="C375" i="9" s="1"/>
  <c r="C376" i="9" a="1"/>
  <c r="C376" i="9" s="1"/>
  <c r="C377" i="9" a="1"/>
  <c r="C377" i="9" s="1"/>
  <c r="C378" i="9" a="1"/>
  <c r="C378" i="9" s="1"/>
  <c r="C379" i="9" a="1"/>
  <c r="C379" i="9" s="1"/>
  <c r="C380" i="9" a="1"/>
  <c r="C380" i="9" s="1"/>
  <c r="C381" i="9" a="1"/>
  <c r="C381" i="9" s="1"/>
  <c r="C382" i="9" a="1"/>
  <c r="C382" i="9" s="1"/>
  <c r="C383" i="9" a="1"/>
  <c r="C383" i="9" s="1"/>
  <c r="C384" i="9" a="1"/>
  <c r="C384" i="9" s="1"/>
  <c r="C385" i="9" a="1"/>
  <c r="C385" i="9" s="1"/>
  <c r="C386" i="9" a="1"/>
  <c r="C386" i="9" s="1"/>
  <c r="C387" i="9" a="1"/>
  <c r="C387" i="9" s="1"/>
  <c r="C388" i="9" a="1"/>
  <c r="C388" i="9" s="1"/>
  <c r="C389" i="9" a="1"/>
  <c r="C389" i="9" s="1"/>
  <c r="C390" i="9" a="1"/>
  <c r="C390" i="9" s="1"/>
  <c r="C391" i="9" a="1"/>
  <c r="C391" i="9" s="1"/>
  <c r="C392" i="9" a="1"/>
  <c r="C392" i="9" s="1"/>
  <c r="C393" i="9" a="1"/>
  <c r="C393" i="9" s="1"/>
  <c r="C394" i="9" a="1"/>
  <c r="C394" i="9" s="1"/>
  <c r="C395" i="9" a="1"/>
  <c r="C395" i="9" s="1"/>
  <c r="C396" i="9" a="1"/>
  <c r="C396" i="9" s="1"/>
  <c r="C397" i="9" a="1"/>
  <c r="C397" i="9" s="1"/>
  <c r="C398" i="9" a="1"/>
  <c r="C398" i="9" s="1"/>
  <c r="C399" i="9" a="1"/>
  <c r="C399" i="9" s="1"/>
  <c r="C400" i="9" a="1"/>
  <c r="C400" i="9" s="1"/>
  <c r="C401" i="9" a="1"/>
  <c r="C401" i="9" s="1"/>
  <c r="C402" i="9" a="1"/>
  <c r="C402" i="9" s="1"/>
  <c r="C403" i="9" a="1"/>
  <c r="C403" i="9" s="1"/>
  <c r="C404" i="9" a="1"/>
  <c r="C404" i="9" s="1"/>
  <c r="C405" i="9" a="1"/>
  <c r="C405" i="9" s="1"/>
  <c r="C406" i="9" a="1"/>
  <c r="C406" i="9" s="1"/>
  <c r="C407" i="9" a="1"/>
  <c r="C407" i="9" s="1"/>
  <c r="C408" i="9" a="1"/>
  <c r="C408" i="9" s="1"/>
  <c r="C409" i="9" a="1"/>
  <c r="C409" i="9" s="1"/>
  <c r="C410" i="9" a="1"/>
  <c r="C410" i="9" s="1"/>
  <c r="C411" i="9" a="1"/>
  <c r="C411" i="9" s="1"/>
  <c r="C412" i="9" a="1"/>
  <c r="C412" i="9" s="1"/>
  <c r="C413" i="9" a="1"/>
  <c r="C413" i="9" s="1"/>
  <c r="C414" i="9" a="1"/>
  <c r="C414" i="9" s="1"/>
  <c r="C415" i="9" a="1"/>
  <c r="C415" i="9" s="1"/>
  <c r="C416" i="9" a="1"/>
  <c r="C416" i="9" s="1"/>
  <c r="C417" i="9" a="1"/>
  <c r="C417" i="9" s="1"/>
  <c r="C418" i="9" a="1"/>
  <c r="C418" i="9" s="1"/>
  <c r="C419" i="9" a="1"/>
  <c r="C419" i="9" s="1"/>
  <c r="C420" i="9" a="1"/>
  <c r="C420" i="9" s="1"/>
  <c r="C421" i="9" a="1"/>
  <c r="C421" i="9" s="1"/>
  <c r="C422" i="9" a="1"/>
  <c r="C422" i="9" s="1"/>
  <c r="C423" i="9" a="1"/>
  <c r="C423" i="9" s="1"/>
  <c r="C424" i="9" a="1"/>
  <c r="C424" i="9" s="1"/>
  <c r="C425" i="9" a="1"/>
  <c r="C425" i="9" s="1"/>
  <c r="C426" i="9" a="1"/>
  <c r="C426" i="9" s="1"/>
  <c r="C427" i="9" a="1"/>
  <c r="C427" i="9" s="1"/>
  <c r="C428" i="9" a="1"/>
  <c r="C428" i="9" s="1"/>
  <c r="C429" i="9" a="1"/>
  <c r="C429" i="9" s="1"/>
  <c r="C430" i="9" a="1"/>
  <c r="C430" i="9" s="1"/>
  <c r="C431" i="9" a="1"/>
  <c r="C431" i="9" s="1"/>
  <c r="C432" i="9" a="1"/>
  <c r="C432" i="9" s="1"/>
  <c r="C433" i="9" a="1"/>
  <c r="C433" i="9" s="1"/>
  <c r="C434" i="9" a="1"/>
  <c r="C434" i="9" s="1"/>
  <c r="C435" i="9" a="1"/>
  <c r="C435" i="9" s="1"/>
  <c r="C436" i="9" a="1"/>
  <c r="C436" i="9" s="1"/>
  <c r="C437" i="9" a="1"/>
  <c r="C437" i="9" s="1"/>
  <c r="C438" i="9" a="1"/>
  <c r="C438" i="9" s="1"/>
  <c r="C439" i="9" a="1"/>
  <c r="C439" i="9" s="1"/>
  <c r="C440" i="9" a="1"/>
  <c r="C440" i="9" s="1"/>
  <c r="C441" i="9" a="1"/>
  <c r="C441" i="9" s="1"/>
  <c r="C442" i="9" a="1"/>
  <c r="C442" i="9" s="1"/>
  <c r="C443" i="9" a="1"/>
  <c r="C443" i="9" s="1"/>
  <c r="C444" i="9" a="1"/>
  <c r="C444" i="9" s="1"/>
  <c r="C445" i="9" a="1"/>
  <c r="C445" i="9" s="1"/>
  <c r="C446" i="9" a="1"/>
  <c r="C446" i="9" s="1"/>
  <c r="C447" i="9" a="1"/>
  <c r="C447" i="9" s="1"/>
  <c r="C448" i="9" a="1"/>
  <c r="C448" i="9" s="1"/>
  <c r="C449" i="9" a="1"/>
  <c r="C449" i="9" s="1"/>
  <c r="C450" i="9" a="1"/>
  <c r="C450" i="9" s="1"/>
  <c r="C451" i="9" a="1"/>
  <c r="C451" i="9" s="1"/>
  <c r="C452" i="9" a="1"/>
  <c r="C452" i="9" s="1"/>
  <c r="C453" i="9" a="1"/>
  <c r="C453" i="9" s="1"/>
  <c r="C454" i="9" a="1"/>
  <c r="C454" i="9" s="1"/>
  <c r="C455" i="9" a="1"/>
  <c r="C455" i="9" s="1"/>
  <c r="C456" i="9" a="1"/>
  <c r="C456" i="9" s="1"/>
  <c r="C457" i="9" a="1"/>
  <c r="C457" i="9" s="1"/>
  <c r="C458" i="9" a="1"/>
  <c r="C458" i="9" s="1"/>
  <c r="C459" i="9" a="1"/>
  <c r="C459" i="9" s="1"/>
  <c r="C460" i="9" a="1"/>
  <c r="C460" i="9" s="1"/>
  <c r="C461" i="9" a="1"/>
  <c r="C461" i="9" s="1"/>
  <c r="C462" i="9" a="1"/>
  <c r="C462" i="9" s="1"/>
  <c r="C463" i="9" a="1"/>
  <c r="C463" i="9" s="1"/>
  <c r="C464" i="9" a="1"/>
  <c r="C464" i="9" s="1"/>
  <c r="C465" i="9" a="1"/>
  <c r="C465" i="9" s="1"/>
  <c r="C466" i="9" a="1"/>
  <c r="C466" i="9" s="1"/>
  <c r="C467" i="9" a="1"/>
  <c r="C467" i="9" s="1"/>
  <c r="C468" i="9" a="1"/>
  <c r="C468" i="9" s="1"/>
  <c r="C469" i="9" a="1"/>
  <c r="C469" i="9" s="1"/>
  <c r="C470" i="9" a="1"/>
  <c r="C470" i="9" s="1"/>
  <c r="C471" i="9" a="1"/>
  <c r="C471" i="9" s="1"/>
  <c r="C472" i="9" a="1"/>
  <c r="C472" i="9" s="1"/>
  <c r="C473" i="9" a="1"/>
  <c r="C473" i="9" s="1"/>
  <c r="C474" i="9" a="1"/>
  <c r="C474" i="9" s="1"/>
  <c r="C475" i="9" a="1"/>
  <c r="C475" i="9" s="1"/>
  <c r="C476" i="9" a="1"/>
  <c r="C476" i="9" s="1"/>
  <c r="C477" i="9" a="1"/>
  <c r="C477" i="9" s="1"/>
  <c r="C478" i="9" a="1"/>
  <c r="C478" i="9" s="1"/>
  <c r="C479" i="9" a="1"/>
  <c r="C479" i="9" s="1"/>
  <c r="C480" i="9" a="1"/>
  <c r="C480" i="9" s="1"/>
  <c r="C481" i="9" a="1"/>
  <c r="C481" i="9" s="1"/>
  <c r="C482" i="9" a="1"/>
  <c r="C482" i="9" s="1"/>
  <c r="C483" i="9" a="1"/>
  <c r="C483" i="9" s="1"/>
  <c r="C484" i="9" a="1"/>
  <c r="C484" i="9" s="1"/>
  <c r="C485" i="9" a="1"/>
  <c r="C485" i="9" s="1"/>
  <c r="C486" i="9" a="1"/>
  <c r="C486" i="9" s="1"/>
  <c r="C487" i="9" a="1"/>
  <c r="C487" i="9" s="1"/>
  <c r="C488" i="9" a="1"/>
  <c r="C488" i="9" s="1"/>
  <c r="C489" i="9" a="1"/>
  <c r="C489" i="9" s="1"/>
  <c r="C490" i="9" a="1"/>
  <c r="C490" i="9" s="1"/>
  <c r="C491" i="9" a="1"/>
  <c r="C491" i="9" s="1"/>
  <c r="C492" i="9" a="1"/>
  <c r="C492" i="9" s="1"/>
  <c r="C493" i="9" a="1"/>
  <c r="C493" i="9" s="1"/>
  <c r="C494" i="9" a="1"/>
  <c r="C494" i="9" s="1"/>
  <c r="C495" i="9" a="1"/>
  <c r="C495" i="9" s="1"/>
  <c r="C496" i="9" a="1"/>
  <c r="C496" i="9" s="1"/>
  <c r="C497" i="9" a="1"/>
  <c r="C497" i="9" s="1"/>
  <c r="C498" i="9" a="1"/>
  <c r="C498" i="9" s="1"/>
  <c r="C499" i="9" a="1"/>
  <c r="C499" i="9" s="1"/>
  <c r="C500" i="9" a="1"/>
  <c r="C500" i="9" s="1"/>
  <c r="C501" i="9" a="1"/>
  <c r="C501" i="9" s="1"/>
  <c r="C502" i="9" a="1"/>
  <c r="C502" i="9" s="1"/>
  <c r="C503" i="9" a="1"/>
  <c r="C503" i="9" s="1"/>
  <c r="C504" i="9" a="1"/>
  <c r="C504" i="9" s="1"/>
  <c r="C505" i="9" a="1"/>
  <c r="C505" i="9" s="1"/>
  <c r="C506" i="9" a="1"/>
  <c r="C506" i="9" s="1"/>
  <c r="C507" i="9" a="1"/>
  <c r="C507" i="9" s="1"/>
  <c r="C508" i="9" a="1"/>
  <c r="C508" i="9" s="1"/>
  <c r="C509" i="9" a="1"/>
  <c r="C509" i="9" s="1"/>
  <c r="C510" i="9" a="1"/>
  <c r="C510" i="9" s="1"/>
  <c r="C511" i="9" a="1"/>
  <c r="C511" i="9" s="1"/>
  <c r="C512" i="9" a="1"/>
  <c r="C512" i="9" s="1"/>
  <c r="C513" i="9" a="1"/>
  <c r="C513" i="9" s="1"/>
  <c r="C514" i="9" a="1"/>
  <c r="C514" i="9" s="1"/>
  <c r="C515" i="9" a="1"/>
  <c r="C515" i="9" s="1"/>
  <c r="C516" i="9" a="1"/>
  <c r="C516" i="9" s="1"/>
  <c r="C517" i="9" a="1"/>
  <c r="C517" i="9" s="1"/>
  <c r="C518" i="9" a="1"/>
  <c r="C518" i="9" s="1"/>
  <c r="C519" i="9" a="1"/>
  <c r="C519" i="9" s="1"/>
  <c r="C520" i="9" a="1"/>
  <c r="C520" i="9" s="1"/>
  <c r="C521" i="9" a="1"/>
  <c r="C521" i="9" s="1"/>
  <c r="C522" i="9" a="1"/>
  <c r="C522" i="9" s="1"/>
  <c r="C523" i="9" a="1"/>
  <c r="C523" i="9" s="1"/>
  <c r="C524" i="9" a="1"/>
  <c r="C524" i="9" s="1"/>
  <c r="C525" i="9" a="1"/>
  <c r="C525" i="9" s="1"/>
  <c r="C526" i="9" a="1"/>
  <c r="C526" i="9" s="1"/>
  <c r="C527" i="9" a="1"/>
  <c r="C527" i="9" s="1"/>
  <c r="C528" i="9" a="1"/>
  <c r="C528" i="9" s="1"/>
  <c r="C529" i="9" a="1"/>
  <c r="C529" i="9" s="1"/>
  <c r="C530" i="9" a="1"/>
  <c r="C530" i="9" s="1"/>
  <c r="C531" i="9" a="1"/>
  <c r="C531" i="9" s="1"/>
  <c r="C532" i="9" a="1"/>
  <c r="C532" i="9" s="1"/>
  <c r="C533" i="9" a="1"/>
  <c r="C533" i="9" s="1"/>
  <c r="C534" i="9" a="1"/>
  <c r="C534" i="9" s="1"/>
  <c r="C535" i="9" a="1"/>
  <c r="C535" i="9" s="1"/>
  <c r="C536" i="9" a="1"/>
  <c r="C536" i="9" s="1"/>
  <c r="C537" i="9" a="1"/>
  <c r="C537" i="9" s="1"/>
  <c r="C538" i="9" a="1"/>
  <c r="C538" i="9" s="1"/>
  <c r="C539" i="9" a="1"/>
  <c r="C539" i="9" s="1"/>
  <c r="C540" i="9" a="1"/>
  <c r="C540" i="9" s="1"/>
  <c r="C541" i="9" a="1"/>
  <c r="C541" i="9" s="1"/>
  <c r="C542" i="9" a="1"/>
  <c r="C542" i="9" s="1"/>
  <c r="C543" i="9" a="1"/>
  <c r="C543" i="9" s="1"/>
  <c r="C544" i="9" a="1"/>
  <c r="C544" i="9" s="1"/>
  <c r="C545" i="9" a="1"/>
  <c r="C545" i="9" s="1"/>
  <c r="C546" i="9" a="1"/>
  <c r="C546" i="9" s="1"/>
  <c r="C547" i="9" a="1"/>
  <c r="C547" i="9" s="1"/>
  <c r="C548" i="9" a="1"/>
  <c r="C548" i="9" s="1"/>
  <c r="C549" i="9" a="1"/>
  <c r="C549" i="9" s="1"/>
  <c r="C550" i="9" a="1"/>
  <c r="C550" i="9" s="1"/>
  <c r="C551" i="9" a="1"/>
  <c r="C551" i="9" s="1"/>
  <c r="C552" i="9" a="1"/>
  <c r="C552" i="9" s="1"/>
  <c r="C553" i="9" a="1"/>
  <c r="C553" i="9" s="1"/>
  <c r="C554" i="9" a="1"/>
  <c r="C554" i="9" s="1"/>
  <c r="C555" i="9" a="1"/>
  <c r="C555" i="9" s="1"/>
  <c r="C556" i="9" a="1"/>
  <c r="C556" i="9" s="1"/>
  <c r="C557" i="9" a="1"/>
  <c r="C557" i="9" s="1"/>
  <c r="C558" i="9" a="1"/>
  <c r="C558" i="9" s="1"/>
  <c r="C559" i="9" a="1"/>
  <c r="C559" i="9" s="1"/>
  <c r="C560" i="9" a="1"/>
  <c r="C560" i="9" s="1"/>
  <c r="C561" i="9" a="1"/>
  <c r="C561" i="9" s="1"/>
  <c r="C562" i="9" a="1"/>
  <c r="C562" i="9" s="1"/>
  <c r="C563" i="9" a="1"/>
  <c r="C563" i="9" s="1"/>
  <c r="C564" i="9" a="1"/>
  <c r="C564" i="9" s="1"/>
  <c r="C565" i="9" a="1"/>
  <c r="C565" i="9" s="1"/>
  <c r="C566" i="9" a="1"/>
  <c r="C566" i="9" s="1"/>
  <c r="C567" i="9" a="1"/>
  <c r="C567" i="9" s="1"/>
  <c r="C568" i="9" a="1"/>
  <c r="C568" i="9" s="1"/>
  <c r="C569" i="9" a="1"/>
  <c r="C569" i="9" s="1"/>
  <c r="C570" i="9" a="1"/>
  <c r="C570" i="9" s="1"/>
  <c r="C571" i="9" a="1"/>
  <c r="C571" i="9" s="1"/>
  <c r="C572" i="9" a="1"/>
  <c r="C572" i="9" s="1"/>
  <c r="C573" i="9" a="1"/>
  <c r="C573" i="9" s="1"/>
  <c r="C587" i="9" a="1"/>
  <c r="C587" i="9" s="1"/>
  <c r="C588" i="9" a="1"/>
  <c r="C588" i="9" s="1"/>
  <c r="C589" i="9" a="1"/>
  <c r="C589" i="9" s="1"/>
  <c r="C590" i="9" a="1"/>
  <c r="C590" i="9" s="1"/>
  <c r="C591" i="9" a="1"/>
  <c r="C591" i="9" s="1"/>
  <c r="C592" i="9" a="1"/>
  <c r="C592" i="9" s="1"/>
  <c r="C600" i="9" a="1"/>
  <c r="C600" i="9" s="1"/>
  <c r="C601" i="9" a="1"/>
  <c r="C601" i="9" s="1"/>
  <c r="C602" i="9" a="1"/>
  <c r="C602" i="9" s="1"/>
  <c r="C603" i="9" a="1"/>
  <c r="C603" i="9" s="1"/>
  <c r="C604" i="9" a="1"/>
  <c r="C604" i="9" s="1"/>
  <c r="C605" i="9" a="1"/>
  <c r="C605" i="9" s="1"/>
  <c r="C606" i="9" a="1"/>
  <c r="C606" i="9" s="1"/>
  <c r="C607" i="9" a="1"/>
  <c r="C607" i="9" s="1"/>
  <c r="C608" i="9" a="1"/>
  <c r="C608" i="9" s="1"/>
  <c r="C609" i="9" a="1"/>
  <c r="C609" i="9" s="1"/>
  <c r="C610" i="9" a="1"/>
  <c r="C610" i="9" s="1"/>
  <c r="C611" i="9" a="1"/>
  <c r="C611" i="9" s="1"/>
  <c r="C612" i="9" a="1"/>
  <c r="C612" i="9" s="1"/>
  <c r="C613" i="9" a="1"/>
  <c r="C613" i="9" s="1"/>
  <c r="C614" i="9" a="1"/>
  <c r="C614" i="9" s="1"/>
  <c r="C615" i="9" a="1"/>
  <c r="C615" i="9" s="1"/>
  <c r="C616" i="9" a="1"/>
  <c r="C616" i="9" s="1"/>
  <c r="C617" i="9" a="1"/>
  <c r="C617" i="9" s="1"/>
  <c r="C618" i="9" a="1"/>
  <c r="C618" i="9" s="1"/>
  <c r="C619" i="9" a="1"/>
  <c r="C619" i="9" s="1"/>
  <c r="C620" i="9" a="1"/>
  <c r="C620" i="9" s="1"/>
  <c r="C621" i="9" a="1"/>
  <c r="C621" i="9" s="1"/>
  <c r="C622" i="9" a="1"/>
  <c r="C622" i="9" s="1"/>
  <c r="C623" i="9" a="1"/>
  <c r="C623" i="9" s="1"/>
  <c r="C624" i="9" a="1"/>
  <c r="C624" i="9" s="1"/>
  <c r="C625" i="9" a="1"/>
  <c r="C625" i="9" s="1"/>
  <c r="C626" i="9" a="1"/>
  <c r="C626" i="9" s="1"/>
  <c r="C627" i="9" a="1"/>
  <c r="C627" i="9" s="1"/>
  <c r="C628" i="9" a="1"/>
  <c r="C628" i="9" s="1"/>
  <c r="C629" i="9" a="1"/>
  <c r="C629" i="9" s="1"/>
  <c r="C630" i="9" a="1"/>
  <c r="C630" i="9" s="1"/>
  <c r="C631" i="9" a="1"/>
  <c r="C631" i="9" s="1"/>
  <c r="C632" i="9" a="1"/>
  <c r="C632" i="9" s="1"/>
  <c r="C633" i="9" a="1"/>
  <c r="C633" i="9" s="1"/>
  <c r="C634" i="9" a="1"/>
  <c r="C634" i="9" s="1"/>
  <c r="C635" i="9" a="1"/>
  <c r="C635" i="9" s="1"/>
  <c r="C636" i="9" a="1"/>
  <c r="C636" i="9" s="1"/>
  <c r="C637" i="9" a="1"/>
  <c r="C637" i="9" s="1"/>
  <c r="C638" i="9" a="1"/>
  <c r="C638" i="9" s="1"/>
  <c r="C639" i="9" a="1"/>
  <c r="C639" i="9" s="1"/>
  <c r="C640" i="9" a="1"/>
  <c r="C640" i="9" s="1"/>
  <c r="C641" i="9" a="1"/>
  <c r="C641" i="9" s="1"/>
  <c r="C642" i="9" a="1"/>
  <c r="C642" i="9" s="1"/>
  <c r="C643" i="9" a="1"/>
  <c r="C643" i="9" s="1"/>
  <c r="C644" i="9" a="1"/>
  <c r="C644" i="9" s="1"/>
  <c r="C645" i="9" a="1"/>
  <c r="C645" i="9" s="1"/>
  <c r="C646" i="9" a="1"/>
  <c r="C646" i="9" s="1"/>
  <c r="C647" i="9" a="1"/>
  <c r="C647" i="9" s="1"/>
  <c r="C648" i="9" a="1"/>
  <c r="C648" i="9" s="1"/>
  <c r="C649" i="9" a="1"/>
  <c r="C649" i="9" s="1"/>
  <c r="C650" i="9" a="1"/>
  <c r="C650" i="9" s="1"/>
  <c r="C651" i="9" a="1"/>
  <c r="C651" i="9" s="1"/>
  <c r="C652" i="9" a="1"/>
  <c r="C652" i="9" s="1"/>
  <c r="C653" i="9" a="1"/>
  <c r="C653" i="9" s="1"/>
  <c r="C654" i="9" a="1"/>
  <c r="C654" i="9" s="1"/>
  <c r="C655" i="9" a="1"/>
  <c r="C655" i="9" s="1"/>
  <c r="C656" i="9" a="1"/>
  <c r="C656" i="9" s="1"/>
  <c r="C657" i="9" a="1"/>
  <c r="C657" i="9" s="1"/>
  <c r="C658" i="9" a="1"/>
  <c r="C658" i="9" s="1"/>
  <c r="C659" i="9" a="1"/>
  <c r="C659" i="9" s="1"/>
  <c r="C660" i="9" a="1"/>
  <c r="C660" i="9" s="1"/>
  <c r="C661" i="9" a="1"/>
  <c r="C661" i="9" s="1"/>
  <c r="C662" i="9" a="1"/>
  <c r="C662" i="9" s="1"/>
  <c r="C663" i="9" a="1"/>
  <c r="C663" i="9" s="1"/>
  <c r="C664" i="9" a="1"/>
  <c r="C664" i="9" s="1"/>
  <c r="C665" i="9" a="1"/>
  <c r="C665" i="9" s="1"/>
  <c r="C666" i="9" a="1"/>
  <c r="C666" i="9" s="1"/>
  <c r="C667" i="9" a="1"/>
  <c r="C667" i="9" s="1"/>
  <c r="C668" i="9" a="1"/>
  <c r="C668" i="9" s="1"/>
  <c r="C669" i="9" a="1"/>
  <c r="C669" i="9" s="1"/>
  <c r="C670" i="9" a="1"/>
  <c r="C670" i="9" s="1"/>
  <c r="C671" i="9" a="1"/>
  <c r="C671" i="9" s="1"/>
  <c r="C672" i="9" a="1"/>
  <c r="C672" i="9" s="1"/>
  <c r="C673" i="9" a="1"/>
  <c r="C673" i="9" s="1"/>
  <c r="C674" i="9" a="1"/>
  <c r="C674" i="9" s="1"/>
  <c r="C675" i="9" a="1"/>
  <c r="C675" i="9" s="1"/>
  <c r="C676" i="9" a="1"/>
  <c r="C676" i="9" s="1"/>
  <c r="C677" i="9" a="1"/>
  <c r="C677" i="9" s="1"/>
  <c r="C678" i="9" a="1"/>
  <c r="C678" i="9" s="1"/>
  <c r="C679" i="9" a="1"/>
  <c r="C679" i="9" s="1"/>
  <c r="C680" i="9" a="1"/>
  <c r="C680" i="9" s="1"/>
  <c r="C681" i="9" a="1"/>
  <c r="C681" i="9" s="1"/>
  <c r="C682" i="9" a="1"/>
  <c r="C682" i="9" s="1"/>
  <c r="C683" i="9" a="1"/>
  <c r="C683" i="9" s="1"/>
  <c r="C684" i="9" a="1"/>
  <c r="C684" i="9" s="1"/>
  <c r="C685" i="9" a="1"/>
  <c r="C685" i="9" s="1"/>
  <c r="C686" i="9" a="1"/>
  <c r="C686" i="9" s="1"/>
  <c r="C687" i="9" a="1"/>
  <c r="C687" i="9" s="1"/>
  <c r="C688" i="9" a="1"/>
  <c r="C688" i="9" s="1"/>
  <c r="C689" i="9" a="1"/>
  <c r="C689" i="9" s="1"/>
  <c r="C690" i="9" a="1"/>
  <c r="C690" i="9" s="1"/>
  <c r="C691" i="9" a="1"/>
  <c r="C691" i="9" s="1"/>
  <c r="C692" i="9" a="1"/>
  <c r="C692" i="9" s="1"/>
  <c r="C693" i="9" a="1"/>
  <c r="C693" i="9" s="1"/>
  <c r="C694" i="9" a="1"/>
  <c r="C694" i="9" s="1"/>
  <c r="C695" i="9" a="1"/>
  <c r="C695" i="9" s="1"/>
  <c r="C696" i="9" a="1"/>
  <c r="C696" i="9" s="1"/>
  <c r="C697" i="9" a="1"/>
  <c r="C697" i="9" s="1"/>
  <c r="C698" i="9" a="1"/>
  <c r="C698" i="9" s="1"/>
  <c r="C699" i="9" a="1"/>
  <c r="C699" i="9" s="1"/>
  <c r="C700" i="9" a="1"/>
  <c r="C700" i="9" s="1"/>
  <c r="C701" i="9" a="1"/>
  <c r="C701" i="9" s="1"/>
  <c r="C702" i="9" a="1"/>
  <c r="C702" i="9" s="1"/>
  <c r="C703" i="9" a="1"/>
  <c r="C703" i="9" s="1"/>
  <c r="C704" i="9" a="1"/>
  <c r="C704" i="9" s="1"/>
  <c r="C705" i="9" a="1"/>
  <c r="C705" i="9" s="1"/>
  <c r="C706" i="9" a="1"/>
  <c r="C706" i="9" s="1"/>
  <c r="C707" i="9" a="1"/>
  <c r="C707" i="9" s="1"/>
  <c r="C708" i="9" a="1"/>
  <c r="C708" i="9" s="1"/>
  <c r="C709" i="9" a="1"/>
  <c r="C709" i="9" s="1"/>
  <c r="C710" i="9" a="1"/>
  <c r="C710" i="9" s="1"/>
  <c r="C711" i="9" a="1"/>
  <c r="C711" i="9" s="1"/>
  <c r="C712" i="9" a="1"/>
  <c r="C712" i="9" s="1"/>
  <c r="C713" i="9" a="1"/>
  <c r="C713" i="9" s="1"/>
  <c r="C714" i="9" a="1"/>
  <c r="C714" i="9" s="1"/>
  <c r="C715" i="9" a="1"/>
  <c r="C715" i="9" s="1"/>
  <c r="C716" i="9" a="1"/>
  <c r="C716" i="9" s="1"/>
  <c r="C717" i="9" a="1"/>
  <c r="C717" i="9" s="1"/>
  <c r="C718" i="9" a="1"/>
  <c r="C718" i="9" s="1"/>
  <c r="C719" i="9" a="1"/>
  <c r="C719" i="9" s="1"/>
  <c r="C720" i="9" a="1"/>
  <c r="C720" i="9" s="1"/>
  <c r="C721" i="9" a="1"/>
  <c r="C721" i="9" s="1"/>
  <c r="C722" i="9" a="1"/>
  <c r="C722" i="9" s="1"/>
  <c r="C723" i="9" a="1"/>
  <c r="C723" i="9" s="1"/>
  <c r="C724" i="9" a="1"/>
  <c r="C724" i="9" s="1"/>
  <c r="C725" i="9" a="1"/>
  <c r="C725" i="9" s="1"/>
  <c r="C726" i="9" a="1"/>
  <c r="C726" i="9" s="1"/>
  <c r="C727" i="9" a="1"/>
  <c r="C727" i="9" s="1"/>
  <c r="C728" i="9" a="1"/>
  <c r="C728" i="9" s="1"/>
  <c r="C729" i="9" a="1"/>
  <c r="C729" i="9" s="1"/>
  <c r="C730" i="9" a="1"/>
  <c r="C730" i="9" s="1"/>
  <c r="C731" i="9" a="1"/>
  <c r="C731" i="9" s="1"/>
  <c r="C732" i="9" a="1"/>
  <c r="C732" i="9" s="1"/>
  <c r="C733" i="9" a="1"/>
  <c r="C733" i="9" s="1"/>
  <c r="C734" i="9" a="1"/>
  <c r="C734" i="9" s="1"/>
  <c r="C735" i="9" a="1"/>
  <c r="C735" i="9" s="1"/>
  <c r="C736" i="9" a="1"/>
  <c r="C736" i="9" s="1"/>
  <c r="C737" i="9" a="1"/>
  <c r="C737" i="9" s="1"/>
  <c r="C738" i="9" a="1"/>
  <c r="C738" i="9" s="1"/>
  <c r="C739" i="9" a="1"/>
  <c r="C739" i="9" s="1"/>
  <c r="C740" i="9" a="1"/>
  <c r="C740" i="9" s="1"/>
  <c r="C741" i="9" a="1"/>
  <c r="C741" i="9" s="1"/>
  <c r="C742" i="9" a="1"/>
  <c r="C742" i="9" s="1"/>
  <c r="C743" i="9" a="1"/>
  <c r="C743" i="9" s="1"/>
  <c r="C744" i="9" a="1"/>
  <c r="C744" i="9" s="1"/>
  <c r="C745" i="9" a="1"/>
  <c r="C745" i="9" s="1"/>
  <c r="C746" i="9" a="1"/>
  <c r="C746" i="9" s="1"/>
  <c r="C747" i="9" a="1"/>
  <c r="C747" i="9" s="1"/>
  <c r="C748" i="9" a="1"/>
  <c r="C748" i="9" s="1"/>
  <c r="C749" i="9" a="1"/>
  <c r="C749" i="9" s="1"/>
  <c r="C750" i="9" a="1"/>
  <c r="C750" i="9" s="1"/>
  <c r="C751" i="9" a="1"/>
  <c r="C751" i="9" s="1"/>
  <c r="C752" i="9" a="1"/>
  <c r="C752" i="9" s="1"/>
  <c r="C753" i="9" a="1"/>
  <c r="C753" i="9" s="1"/>
  <c r="C754" i="9" a="1"/>
  <c r="C754" i="9" s="1"/>
  <c r="C755" i="9" a="1"/>
  <c r="C755" i="9" s="1"/>
  <c r="C756" i="9" a="1"/>
  <c r="C756" i="9" s="1"/>
  <c r="C757" i="9" a="1"/>
  <c r="C757" i="9" s="1"/>
  <c r="C758" i="9" a="1"/>
  <c r="C758" i="9" s="1"/>
  <c r="C759" i="9" a="1"/>
  <c r="C759" i="9" s="1"/>
  <c r="C760" i="9" a="1"/>
  <c r="C760" i="9" s="1"/>
  <c r="C761" i="9" a="1"/>
  <c r="C761" i="9" s="1"/>
  <c r="C762" i="9" a="1"/>
  <c r="C762" i="9" s="1"/>
  <c r="C763" i="9" a="1"/>
  <c r="C763" i="9" s="1"/>
  <c r="C764" i="9" a="1"/>
  <c r="C764" i="9" s="1"/>
  <c r="C765" i="9" a="1"/>
  <c r="C765" i="9" s="1"/>
  <c r="C766" i="9" a="1"/>
  <c r="C766" i="9" s="1"/>
  <c r="C767" i="9" a="1"/>
  <c r="C767" i="9" s="1"/>
  <c r="C768" i="9" a="1"/>
  <c r="C768" i="9" s="1"/>
  <c r="C769" i="9" a="1"/>
  <c r="C769" i="9" s="1"/>
  <c r="C770" i="9" a="1"/>
  <c r="C770" i="9" s="1"/>
  <c r="C771" i="9" a="1"/>
  <c r="C771" i="9" s="1"/>
  <c r="C772" i="9" a="1"/>
  <c r="C772" i="9" s="1"/>
  <c r="C773" i="9" a="1"/>
  <c r="C773" i="9" s="1"/>
  <c r="C774" i="9" a="1"/>
  <c r="C774" i="9" s="1"/>
  <c r="C775" i="9" a="1"/>
  <c r="C775" i="9" s="1"/>
  <c r="C776" i="9" a="1"/>
  <c r="C776" i="9" s="1"/>
  <c r="C777" i="9" a="1"/>
  <c r="C777" i="9" s="1"/>
  <c r="C778" i="9" a="1"/>
  <c r="C778" i="9" s="1"/>
  <c r="C779" i="9" a="1"/>
  <c r="C779" i="9" s="1"/>
  <c r="C780" i="9" a="1"/>
  <c r="C780" i="9" s="1"/>
  <c r="C781" i="9" a="1"/>
  <c r="C781" i="9" s="1"/>
  <c r="C782" i="9" a="1"/>
  <c r="C782" i="9" s="1"/>
  <c r="C783" i="9" a="1"/>
  <c r="C783" i="9" s="1"/>
  <c r="C784" i="9" a="1"/>
  <c r="C784" i="9" s="1"/>
  <c r="C785" i="9" a="1"/>
  <c r="C785" i="9" s="1"/>
  <c r="C786" i="9" a="1"/>
  <c r="C786" i="9" s="1"/>
  <c r="C787" i="9" a="1"/>
  <c r="C787" i="9" s="1"/>
  <c r="C788" i="9" a="1"/>
  <c r="C788" i="9" s="1"/>
  <c r="C789" i="9" a="1"/>
  <c r="C789" i="9" s="1"/>
  <c r="C790" i="9" a="1"/>
  <c r="C790" i="9" s="1"/>
  <c r="C791" i="9" a="1"/>
  <c r="C791" i="9" s="1"/>
  <c r="C792" i="9" a="1"/>
  <c r="C792" i="9" s="1"/>
  <c r="C793" i="9" a="1"/>
  <c r="C793" i="9" s="1"/>
  <c r="C794" i="9" a="1"/>
  <c r="C794" i="9" s="1"/>
  <c r="C795" i="9" a="1"/>
  <c r="C795" i="9" s="1"/>
  <c r="C796" i="9" a="1"/>
  <c r="C796" i="9" s="1"/>
  <c r="C797" i="9" a="1"/>
  <c r="C797" i="9" s="1"/>
  <c r="C798" i="9" a="1"/>
  <c r="C798" i="9" s="1"/>
  <c r="C799" i="9" a="1"/>
  <c r="C799" i="9" s="1"/>
  <c r="C800" i="9" a="1"/>
  <c r="C800" i="9" s="1"/>
  <c r="C801" i="9" a="1"/>
  <c r="C801" i="9" s="1"/>
  <c r="C802" i="9" a="1"/>
  <c r="C802" i="9" s="1"/>
  <c r="C803" i="9" a="1"/>
  <c r="C803" i="9" s="1"/>
  <c r="C804" i="9" a="1"/>
  <c r="C804" i="9" s="1"/>
  <c r="C805" i="9" a="1"/>
  <c r="C805" i="9" s="1"/>
  <c r="C806" i="9" a="1"/>
  <c r="C806" i="9" s="1"/>
  <c r="C807" i="9" a="1"/>
  <c r="C807" i="9" s="1"/>
  <c r="C808" i="9" a="1"/>
  <c r="C808" i="9" s="1"/>
  <c r="C809" i="9" a="1"/>
  <c r="C809" i="9" s="1"/>
  <c r="C810" i="9" a="1"/>
  <c r="C810" i="9" s="1"/>
  <c r="C811" i="9" a="1"/>
  <c r="C811" i="9" s="1"/>
  <c r="C812" i="9" a="1"/>
  <c r="C812" i="9" s="1"/>
  <c r="C813" i="9" a="1"/>
  <c r="C813" i="9" s="1"/>
  <c r="C814" i="9" a="1"/>
  <c r="C814" i="9" s="1"/>
  <c r="C815" i="9" a="1"/>
  <c r="C815" i="9" s="1"/>
  <c r="C816" i="9" a="1"/>
  <c r="C816" i="9" s="1"/>
  <c r="C817" i="9" a="1"/>
  <c r="C817" i="9" s="1"/>
  <c r="C818" i="9" a="1"/>
  <c r="C818" i="9" s="1"/>
  <c r="C819" i="9" a="1"/>
  <c r="C819" i="9" s="1"/>
  <c r="C820" i="9" a="1"/>
  <c r="C820" i="9" s="1"/>
  <c r="C821" i="9" a="1"/>
  <c r="C821" i="9" s="1"/>
  <c r="C822" i="9" a="1"/>
  <c r="C822" i="9" s="1"/>
  <c r="C823" i="9" a="1"/>
  <c r="C823" i="9" s="1"/>
  <c r="C824" i="9" a="1"/>
  <c r="C824" i="9" s="1"/>
  <c r="C825" i="9" a="1"/>
  <c r="C825" i="9" s="1"/>
  <c r="C826" i="9" a="1"/>
  <c r="C826" i="9" s="1"/>
  <c r="C827" i="9" a="1"/>
  <c r="C827" i="9" s="1"/>
  <c r="C828" i="9" a="1"/>
  <c r="C828" i="9" s="1"/>
  <c r="C829" i="9" a="1"/>
  <c r="C829" i="9" s="1"/>
  <c r="C830" i="9" a="1"/>
  <c r="C830" i="9" s="1"/>
  <c r="C831" i="9" a="1"/>
  <c r="C831" i="9" s="1"/>
  <c r="C832" i="9" a="1"/>
  <c r="C832" i="9" s="1"/>
  <c r="C833" i="9" a="1"/>
  <c r="C833" i="9" s="1"/>
  <c r="C834" i="9" a="1"/>
  <c r="C834" i="9" s="1"/>
  <c r="C835" i="9" a="1"/>
  <c r="C835" i="9" s="1"/>
  <c r="C836" i="9" a="1"/>
  <c r="C836" i="9" s="1"/>
  <c r="C837" i="9" a="1"/>
  <c r="C837" i="9" s="1"/>
  <c r="C838" i="9" a="1"/>
  <c r="C838" i="9" s="1"/>
  <c r="C839" i="9" a="1"/>
  <c r="C839" i="9" s="1"/>
  <c r="C840" i="9" a="1"/>
  <c r="C840" i="9" s="1"/>
  <c r="C841" i="9" a="1"/>
  <c r="C841" i="9" s="1"/>
  <c r="C842" i="9" a="1"/>
  <c r="C842" i="9" s="1"/>
  <c r="C843" i="9" a="1"/>
  <c r="C843" i="9" s="1"/>
  <c r="C844" i="9" a="1"/>
  <c r="C844" i="9" s="1"/>
  <c r="C845" i="9" a="1"/>
  <c r="C845" i="9" s="1"/>
  <c r="C846" i="9" a="1"/>
  <c r="C846" i="9" s="1"/>
  <c r="C847" i="9" a="1"/>
  <c r="C847" i="9" s="1"/>
  <c r="C848" i="9" a="1"/>
  <c r="C848" i="9" s="1"/>
  <c r="C849" i="9" a="1"/>
  <c r="C849" i="9" s="1"/>
  <c r="C850" i="9" a="1"/>
  <c r="C850" i="9" s="1"/>
  <c r="C851" i="9" a="1"/>
  <c r="C851" i="9" s="1"/>
  <c r="C852" i="9" a="1"/>
  <c r="C852" i="9" s="1"/>
  <c r="C853" i="9" a="1"/>
  <c r="C853" i="9" s="1"/>
  <c r="C854" i="9" a="1"/>
  <c r="C854" i="9" s="1"/>
  <c r="C855" i="9" a="1"/>
  <c r="C855" i="9" s="1"/>
  <c r="C856" i="9" a="1"/>
  <c r="C856" i="9" s="1"/>
  <c r="C857" i="9" a="1"/>
  <c r="C857" i="9" s="1"/>
  <c r="C858" i="9" a="1"/>
  <c r="C858" i="9" s="1"/>
  <c r="C859" i="9" a="1"/>
  <c r="C859" i="9" s="1"/>
  <c r="C860" i="9" a="1"/>
  <c r="C860" i="9" s="1"/>
  <c r="C861" i="9" a="1"/>
  <c r="C861" i="9" s="1"/>
  <c r="C862" i="9" a="1"/>
  <c r="C862" i="9" s="1"/>
  <c r="C863" i="9" a="1"/>
  <c r="C863" i="9" s="1"/>
  <c r="C864" i="9" a="1"/>
  <c r="C864" i="9" s="1"/>
  <c r="C865" i="9" a="1"/>
  <c r="C865" i="9" s="1"/>
  <c r="C866" i="9" a="1"/>
  <c r="C866" i="9" s="1"/>
  <c r="C867" i="9" a="1"/>
  <c r="C867" i="9" s="1"/>
  <c r="C868" i="9" a="1"/>
  <c r="C868" i="9" s="1"/>
  <c r="C869" i="9" a="1"/>
  <c r="C869" i="9" s="1"/>
  <c r="C870" i="9" a="1"/>
  <c r="C870" i="9" s="1"/>
  <c r="C871" i="9" a="1"/>
  <c r="C871" i="9" s="1"/>
  <c r="C872" i="9" a="1"/>
  <c r="C872" i="9" s="1"/>
  <c r="C873" i="9" a="1"/>
  <c r="C873" i="9" s="1"/>
  <c r="C874" i="9" a="1"/>
  <c r="C874" i="9" s="1"/>
  <c r="C875" i="9" a="1"/>
  <c r="C875" i="9" s="1"/>
  <c r="C876" i="9" a="1"/>
  <c r="C876" i="9" s="1"/>
  <c r="C877" i="9" a="1"/>
  <c r="C877" i="9" s="1"/>
  <c r="C878" i="9" a="1"/>
  <c r="C878" i="9" s="1"/>
  <c r="C879" i="9" a="1"/>
  <c r="C879" i="9" s="1"/>
  <c r="C880" i="9" a="1"/>
  <c r="C880" i="9" s="1"/>
  <c r="C881" i="9" a="1"/>
  <c r="C881" i="9" s="1"/>
  <c r="C882" i="9" a="1"/>
  <c r="C882" i="9" s="1"/>
  <c r="C883" i="9" a="1"/>
  <c r="C883" i="9" s="1"/>
  <c r="C884" i="9" a="1"/>
  <c r="C884" i="9" s="1"/>
  <c r="C885" i="9" a="1"/>
  <c r="C885" i="9" s="1"/>
  <c r="C886" i="9" a="1"/>
  <c r="C886" i="9" s="1"/>
  <c r="C887" i="9" a="1"/>
  <c r="C887" i="9" s="1"/>
  <c r="C888" i="9" a="1"/>
  <c r="C888" i="9" s="1"/>
  <c r="C889" i="9" a="1"/>
  <c r="C889" i="9" s="1"/>
  <c r="C890" i="9" a="1"/>
  <c r="C890" i="9" s="1"/>
  <c r="C891" i="9" a="1"/>
  <c r="C891" i="9" s="1"/>
  <c r="C892" i="9" a="1"/>
  <c r="C892" i="9" s="1"/>
  <c r="C893" i="9" a="1"/>
  <c r="C893" i="9" s="1"/>
  <c r="C894" i="9" a="1"/>
  <c r="C894" i="9" s="1"/>
  <c r="C895" i="9" a="1"/>
  <c r="C895" i="9" s="1"/>
  <c r="C896" i="9" a="1"/>
  <c r="C896" i="9" s="1"/>
  <c r="C897" i="9" a="1"/>
  <c r="C897" i="9" s="1"/>
  <c r="C898" i="9" a="1"/>
  <c r="C898" i="9" s="1"/>
  <c r="C899" i="9" a="1"/>
  <c r="C899" i="9" s="1"/>
  <c r="C900" i="9" a="1"/>
  <c r="C900" i="9" s="1"/>
  <c r="C901" i="9" a="1"/>
  <c r="C901" i="9" s="1"/>
  <c r="C902" i="9" a="1"/>
  <c r="C902" i="9" s="1"/>
  <c r="C903" i="9" a="1"/>
  <c r="C903" i="9" s="1"/>
  <c r="C904" i="9" a="1"/>
  <c r="C904" i="9" s="1"/>
  <c r="C905" i="9" a="1"/>
  <c r="C905" i="9" s="1"/>
  <c r="C906" i="9" a="1"/>
  <c r="C906" i="9" s="1"/>
  <c r="C907" i="9" a="1"/>
  <c r="C907" i="9" s="1"/>
  <c r="C908" i="9" a="1"/>
  <c r="C908" i="9" s="1"/>
  <c r="C909" i="9" a="1"/>
  <c r="C909" i="9" s="1"/>
  <c r="C910" i="9" a="1"/>
  <c r="C910" i="9" s="1"/>
  <c r="C911" i="9" a="1"/>
  <c r="C911" i="9" s="1"/>
  <c r="C912" i="9" a="1"/>
  <c r="C912" i="9" s="1"/>
  <c r="C913" i="9" a="1"/>
  <c r="C913" i="9" s="1"/>
  <c r="C914" i="9" a="1"/>
  <c r="C914" i="9" s="1"/>
  <c r="C915" i="9" a="1"/>
  <c r="C915" i="9" s="1"/>
  <c r="C916" i="9" a="1"/>
  <c r="C916" i="9" s="1"/>
  <c r="C917" i="9" a="1"/>
  <c r="C917" i="9" s="1"/>
  <c r="C918" i="9" a="1"/>
  <c r="C918" i="9" s="1"/>
  <c r="C919" i="9" a="1"/>
  <c r="C919" i="9" s="1"/>
  <c r="C920" i="9" a="1"/>
  <c r="C920" i="9" s="1"/>
  <c r="C921" i="9" a="1"/>
  <c r="C921" i="9" s="1"/>
  <c r="C922" i="9" a="1"/>
  <c r="C922" i="9" s="1"/>
  <c r="C923" i="9" a="1"/>
  <c r="C923" i="9" s="1"/>
  <c r="C924" i="9" a="1"/>
  <c r="C924" i="9" s="1"/>
  <c r="C925" i="9" a="1"/>
  <c r="C925" i="9" s="1"/>
  <c r="C926" i="9" a="1"/>
  <c r="C926" i="9" s="1"/>
  <c r="C927" i="9" a="1"/>
  <c r="C927" i="9" s="1"/>
  <c r="C928" i="9" a="1"/>
  <c r="C928" i="9" s="1"/>
  <c r="C929" i="9" a="1"/>
  <c r="C929" i="9" s="1"/>
  <c r="C930" i="9" a="1"/>
  <c r="C930" i="9" s="1"/>
  <c r="C931" i="9" a="1"/>
  <c r="C931" i="9" s="1"/>
  <c r="C932" i="9" a="1"/>
  <c r="C932" i="9" s="1"/>
  <c r="C933" i="9" a="1"/>
  <c r="C933" i="9" s="1"/>
  <c r="C934" i="9" a="1"/>
  <c r="C934" i="9" s="1"/>
  <c r="C935" i="9" a="1"/>
  <c r="C935" i="9" s="1"/>
  <c r="C936" i="9" a="1"/>
  <c r="C936" i="9" s="1"/>
  <c r="C937" i="9" a="1"/>
  <c r="C937" i="9" s="1"/>
  <c r="C938" i="9" a="1"/>
  <c r="C938" i="9" s="1"/>
  <c r="C939" i="9" a="1"/>
  <c r="C939" i="9" s="1"/>
  <c r="C940" i="9" a="1"/>
  <c r="C940" i="9" s="1"/>
  <c r="C941" i="9" a="1"/>
  <c r="C941" i="9" s="1"/>
  <c r="C942" i="9" a="1"/>
  <c r="C942" i="9" s="1"/>
  <c r="C943" i="9" a="1"/>
  <c r="C943" i="9" s="1"/>
  <c r="C944" i="9" a="1"/>
  <c r="C944" i="9" s="1"/>
  <c r="C945" i="9" a="1"/>
  <c r="C945" i="9" s="1"/>
  <c r="C946" i="9" a="1"/>
  <c r="C946" i="9" s="1"/>
  <c r="C947" i="9" a="1"/>
  <c r="C947" i="9" s="1"/>
  <c r="C948" i="9" a="1"/>
  <c r="C948" i="9" s="1"/>
  <c r="C949" i="9" a="1"/>
  <c r="C949" i="9" s="1"/>
  <c r="C950" i="9" a="1"/>
  <c r="C950" i="9" s="1"/>
  <c r="C951" i="9" a="1"/>
  <c r="C951" i="9" s="1"/>
  <c r="C952" i="9" a="1"/>
  <c r="C952" i="9" s="1"/>
  <c r="C953" i="9" a="1"/>
  <c r="C953" i="9" s="1"/>
  <c r="C954" i="9" a="1"/>
  <c r="C954" i="9" s="1"/>
  <c r="C955" i="9" a="1"/>
  <c r="C955" i="9" s="1"/>
  <c r="C956" i="9" a="1"/>
  <c r="C956" i="9" s="1"/>
  <c r="C957" i="9" a="1"/>
  <c r="C957" i="9" s="1"/>
  <c r="C958" i="9" a="1"/>
  <c r="C958" i="9" s="1"/>
  <c r="C959" i="9" a="1"/>
  <c r="C959" i="9" s="1"/>
  <c r="C960" i="9" a="1"/>
  <c r="C960" i="9" s="1"/>
  <c r="C961" i="9" a="1"/>
  <c r="C961" i="9" s="1"/>
  <c r="C962" i="9" a="1"/>
  <c r="C962" i="9" s="1"/>
  <c r="C963" i="9" a="1"/>
  <c r="C963" i="9" s="1"/>
  <c r="C964" i="9" a="1"/>
  <c r="C964" i="9" s="1"/>
  <c r="C965" i="9" a="1"/>
  <c r="C965" i="9" s="1"/>
  <c r="C966" i="9" a="1"/>
  <c r="C966" i="9" s="1"/>
  <c r="C967" i="9" a="1"/>
  <c r="C967" i="9" s="1"/>
  <c r="C968" i="9" a="1"/>
  <c r="C968" i="9" s="1"/>
  <c r="C969" i="9" a="1"/>
  <c r="C969" i="9" s="1"/>
  <c r="C970" i="9" a="1"/>
  <c r="C970" i="9" s="1"/>
  <c r="C971" i="9" a="1"/>
  <c r="C971" i="9" s="1"/>
  <c r="C972" i="9" a="1"/>
  <c r="C972" i="9" s="1"/>
  <c r="C973" i="9" a="1"/>
  <c r="C973" i="9" s="1"/>
  <c r="C974" i="9" a="1"/>
  <c r="C974" i="9" s="1"/>
  <c r="C975" i="9" a="1"/>
  <c r="C975" i="9" s="1"/>
  <c r="C976" i="9" a="1"/>
  <c r="C976" i="9" s="1"/>
  <c r="C977" i="9" a="1"/>
  <c r="C977" i="9" s="1"/>
  <c r="C978" i="9" a="1"/>
  <c r="C978" i="9" s="1"/>
  <c r="C979" i="9" a="1"/>
  <c r="C979" i="9" s="1"/>
  <c r="C980" i="9" a="1"/>
  <c r="C980" i="9" s="1"/>
  <c r="C981" i="9" a="1"/>
  <c r="C981" i="9" s="1"/>
  <c r="C982" i="9" a="1"/>
  <c r="C982" i="9" s="1"/>
  <c r="C983" i="9" a="1"/>
  <c r="C983" i="9" s="1"/>
  <c r="C984" i="9" a="1"/>
  <c r="C984" i="9" s="1"/>
  <c r="C985" i="9" a="1"/>
  <c r="C985" i="9" s="1"/>
  <c r="C986" i="9" a="1"/>
  <c r="C986" i="9" s="1"/>
  <c r="C987" i="9" a="1"/>
  <c r="C987" i="9" s="1"/>
  <c r="C988" i="9" a="1"/>
  <c r="C988" i="9" s="1"/>
  <c r="C989" i="9" a="1"/>
  <c r="C989" i="9" s="1"/>
  <c r="C990" i="9" a="1"/>
  <c r="C990" i="9" s="1"/>
  <c r="C991" i="9" a="1"/>
  <c r="C991" i="9" s="1"/>
  <c r="C992" i="9" a="1"/>
  <c r="C992" i="9" s="1"/>
  <c r="C993" i="9" a="1"/>
  <c r="C993" i="9" s="1"/>
  <c r="C994" i="9" a="1"/>
  <c r="C994" i="9" s="1"/>
  <c r="C995" i="9" a="1"/>
  <c r="C995" i="9" s="1"/>
  <c r="C996" i="9" a="1"/>
  <c r="C996" i="9" s="1"/>
  <c r="C997" i="9" a="1"/>
  <c r="C997" i="9" s="1"/>
  <c r="C998" i="9" a="1"/>
  <c r="C998" i="9" s="1"/>
  <c r="C999" i="9" a="1"/>
  <c r="C999" i="9" s="1"/>
  <c r="C1000" i="9" a="1"/>
  <c r="C1000" i="9" s="1"/>
  <c r="C2" i="9" a="1"/>
  <c r="C2" i="9" s="1"/>
  <c r="A3" i="9"/>
  <c r="B3" i="9"/>
  <c r="D3" i="9"/>
  <c r="E3" i="9"/>
  <c r="A4" i="9"/>
  <c r="B4" i="9"/>
  <c r="D4" i="9"/>
  <c r="E4" i="9"/>
  <c r="A5" i="9"/>
  <c r="B5" i="9"/>
  <c r="D5" i="9"/>
  <c r="E5" i="9"/>
  <c r="A6" i="9"/>
  <c r="B6" i="9"/>
  <c r="D6" i="9"/>
  <c r="E6" i="9"/>
  <c r="A7" i="9"/>
  <c r="B7" i="9"/>
  <c r="D7" i="9"/>
  <c r="E7" i="9"/>
  <c r="A8" i="9"/>
  <c r="B8" i="9"/>
  <c r="D8" i="9"/>
  <c r="E8" i="9"/>
  <c r="A9" i="9"/>
  <c r="B9" i="9"/>
  <c r="D9" i="9"/>
  <c r="E9" i="9"/>
  <c r="A10" i="9"/>
  <c r="B10" i="9"/>
  <c r="D10" i="9"/>
  <c r="E10" i="9"/>
  <c r="A11" i="9"/>
  <c r="B11" i="9"/>
  <c r="D11" i="9"/>
  <c r="E11" i="9"/>
  <c r="A12" i="9"/>
  <c r="B12" i="9"/>
  <c r="D12" i="9"/>
  <c r="E12" i="9"/>
  <c r="A13" i="9"/>
  <c r="B13" i="9"/>
  <c r="D13" i="9"/>
  <c r="E13" i="9"/>
  <c r="A14" i="9"/>
  <c r="B14" i="9"/>
  <c r="D14" i="9"/>
  <c r="E14" i="9"/>
  <c r="A15" i="9"/>
  <c r="B15" i="9"/>
  <c r="D15" i="9"/>
  <c r="E15" i="9"/>
  <c r="A16" i="9"/>
  <c r="B16" i="9"/>
  <c r="D16" i="9"/>
  <c r="E16" i="9"/>
  <c r="A17" i="9"/>
  <c r="B17" i="9"/>
  <c r="D17" i="9"/>
  <c r="E17" i="9"/>
  <c r="A18" i="9"/>
  <c r="B18" i="9"/>
  <c r="D18" i="9"/>
  <c r="E18" i="9"/>
  <c r="A19" i="9"/>
  <c r="B19" i="9"/>
  <c r="D19" i="9"/>
  <c r="E19" i="9"/>
  <c r="A20" i="9"/>
  <c r="B20" i="9"/>
  <c r="D20" i="9"/>
  <c r="E20" i="9"/>
  <c r="A21" i="9"/>
  <c r="B21" i="9"/>
  <c r="D21" i="9"/>
  <c r="E21" i="9"/>
  <c r="A22" i="9"/>
  <c r="B22" i="9"/>
  <c r="D22" i="9"/>
  <c r="E22" i="9"/>
  <c r="A23" i="9"/>
  <c r="B23" i="9"/>
  <c r="D23" i="9"/>
  <c r="E23" i="9"/>
  <c r="A24" i="9"/>
  <c r="B24" i="9"/>
  <c r="D24" i="9"/>
  <c r="E24" i="9"/>
  <c r="A25" i="9"/>
  <c r="B25" i="9"/>
  <c r="D25" i="9"/>
  <c r="E25" i="9"/>
  <c r="A26" i="9"/>
  <c r="B26" i="9"/>
  <c r="D26" i="9"/>
  <c r="E26" i="9"/>
  <c r="A27" i="9"/>
  <c r="B27" i="9"/>
  <c r="D27" i="9"/>
  <c r="E27" i="9"/>
  <c r="A28" i="9"/>
  <c r="B28" i="9"/>
  <c r="D28" i="9"/>
  <c r="E28" i="9"/>
  <c r="A29" i="9"/>
  <c r="B29" i="9"/>
  <c r="D29" i="9"/>
  <c r="E29" i="9"/>
  <c r="A30" i="9"/>
  <c r="B30" i="9"/>
  <c r="D30" i="9"/>
  <c r="E30" i="9"/>
  <c r="A31" i="9"/>
  <c r="B31" i="9"/>
  <c r="D31" i="9"/>
  <c r="E31" i="9"/>
  <c r="A32" i="9"/>
  <c r="B32" i="9"/>
  <c r="D32" i="9"/>
  <c r="E32" i="9"/>
  <c r="A33" i="9"/>
  <c r="B33" i="9"/>
  <c r="D33" i="9"/>
  <c r="E33" i="9"/>
  <c r="A34" i="9"/>
  <c r="B34" i="9"/>
  <c r="D34" i="9"/>
  <c r="E34" i="9"/>
  <c r="A35" i="9"/>
  <c r="B35" i="9"/>
  <c r="D35" i="9"/>
  <c r="E35" i="9"/>
  <c r="A36" i="9"/>
  <c r="B36" i="9"/>
  <c r="D36" i="9"/>
  <c r="E36" i="9"/>
  <c r="A37" i="9"/>
  <c r="B37" i="9"/>
  <c r="D37" i="9"/>
  <c r="E37" i="9"/>
  <c r="A38" i="9"/>
  <c r="B38" i="9"/>
  <c r="D38" i="9"/>
  <c r="E38" i="9"/>
  <c r="A39" i="9"/>
  <c r="B39" i="9"/>
  <c r="D39" i="9"/>
  <c r="E39" i="9"/>
  <c r="A40" i="9"/>
  <c r="B40" i="9"/>
  <c r="D40" i="9"/>
  <c r="E40" i="9"/>
  <c r="A41" i="9"/>
  <c r="B41" i="9"/>
  <c r="D41" i="9"/>
  <c r="E41" i="9"/>
  <c r="A42" i="9"/>
  <c r="B42" i="9"/>
  <c r="D42" i="9"/>
  <c r="E42" i="9"/>
  <c r="A43" i="9"/>
  <c r="B43" i="9"/>
  <c r="D43" i="9"/>
  <c r="E43" i="9"/>
  <c r="A44" i="9"/>
  <c r="B44" i="9"/>
  <c r="D44" i="9"/>
  <c r="E44" i="9"/>
  <c r="A45" i="9"/>
  <c r="B45" i="9"/>
  <c r="D45" i="9"/>
  <c r="E45" i="9"/>
  <c r="A46" i="9"/>
  <c r="B46" i="9"/>
  <c r="D46" i="9"/>
  <c r="E46" i="9"/>
  <c r="A47" i="9"/>
  <c r="B47" i="9"/>
  <c r="D47" i="9"/>
  <c r="E47" i="9"/>
  <c r="A48" i="9"/>
  <c r="B48" i="9"/>
  <c r="D48" i="9"/>
  <c r="E48" i="9"/>
  <c r="A49" i="9"/>
  <c r="B49" i="9"/>
  <c r="D49" i="9"/>
  <c r="E49" i="9"/>
  <c r="A50" i="9"/>
  <c r="B50" i="9"/>
  <c r="D50" i="9"/>
  <c r="E50" i="9"/>
  <c r="A51" i="9"/>
  <c r="B51" i="9"/>
  <c r="D51" i="9"/>
  <c r="E51" i="9"/>
  <c r="A52" i="9"/>
  <c r="B52" i="9"/>
  <c r="D52" i="9"/>
  <c r="E52" i="9"/>
  <c r="A53" i="9"/>
  <c r="B53" i="9"/>
  <c r="D53" i="9"/>
  <c r="E53" i="9"/>
  <c r="A54" i="9"/>
  <c r="B54" i="9"/>
  <c r="D54" i="9"/>
  <c r="E54" i="9"/>
  <c r="A55" i="9"/>
  <c r="B55" i="9"/>
  <c r="D55" i="9"/>
  <c r="E55" i="9"/>
  <c r="A56" i="9"/>
  <c r="B56" i="9"/>
  <c r="D56" i="9"/>
  <c r="E56" i="9"/>
  <c r="A57" i="9"/>
  <c r="B57" i="9"/>
  <c r="D57" i="9"/>
  <c r="E57" i="9"/>
  <c r="A58" i="9"/>
  <c r="B58" i="9"/>
  <c r="D58" i="9"/>
  <c r="E58" i="9"/>
  <c r="A59" i="9"/>
  <c r="B59" i="9"/>
  <c r="D59" i="9"/>
  <c r="E59" i="9"/>
  <c r="A60" i="9"/>
  <c r="B60" i="9"/>
  <c r="D60" i="9"/>
  <c r="E60" i="9"/>
  <c r="A61" i="9"/>
  <c r="B61" i="9"/>
  <c r="D61" i="9"/>
  <c r="E61" i="9"/>
  <c r="A62" i="9"/>
  <c r="B62" i="9"/>
  <c r="D62" i="9"/>
  <c r="E62" i="9"/>
  <c r="A63" i="9"/>
  <c r="B63" i="9"/>
  <c r="D63" i="9"/>
  <c r="E63" i="9"/>
  <c r="A64" i="9"/>
  <c r="B64" i="9"/>
  <c r="D64" i="9"/>
  <c r="E64" i="9"/>
  <c r="A65" i="9"/>
  <c r="B65" i="9"/>
  <c r="D65" i="9"/>
  <c r="E65" i="9"/>
  <c r="A66" i="9"/>
  <c r="B66" i="9"/>
  <c r="D66" i="9"/>
  <c r="E66" i="9"/>
  <c r="A67" i="9"/>
  <c r="B67" i="9"/>
  <c r="D67" i="9"/>
  <c r="E67" i="9"/>
  <c r="A68" i="9"/>
  <c r="B68" i="9"/>
  <c r="D68" i="9"/>
  <c r="E68" i="9"/>
  <c r="A69" i="9"/>
  <c r="B69" i="9"/>
  <c r="D69" i="9"/>
  <c r="E69" i="9"/>
  <c r="A70" i="9"/>
  <c r="B70" i="9"/>
  <c r="D70" i="9"/>
  <c r="E70" i="9"/>
  <c r="A71" i="9"/>
  <c r="B71" i="9"/>
  <c r="D71" i="9"/>
  <c r="E71" i="9"/>
  <c r="A72" i="9"/>
  <c r="B72" i="9"/>
  <c r="D72" i="9"/>
  <c r="E72" i="9"/>
  <c r="A73" i="9"/>
  <c r="B73" i="9"/>
  <c r="D73" i="9"/>
  <c r="E73" i="9"/>
  <c r="A74" i="9"/>
  <c r="B74" i="9"/>
  <c r="D74" i="9"/>
  <c r="E74" i="9"/>
  <c r="A75" i="9"/>
  <c r="B75" i="9"/>
  <c r="D75" i="9"/>
  <c r="E75" i="9"/>
  <c r="A76" i="9"/>
  <c r="B76" i="9"/>
  <c r="D76" i="9"/>
  <c r="E76" i="9"/>
  <c r="A77" i="9"/>
  <c r="B77" i="9"/>
  <c r="D77" i="9"/>
  <c r="E77" i="9"/>
  <c r="A78" i="9"/>
  <c r="B78" i="9"/>
  <c r="D78" i="9"/>
  <c r="E78" i="9"/>
  <c r="A79" i="9"/>
  <c r="B79" i="9"/>
  <c r="D79" i="9"/>
  <c r="E79" i="9"/>
  <c r="A80" i="9"/>
  <c r="B80" i="9"/>
  <c r="D80" i="9"/>
  <c r="E80" i="9"/>
  <c r="A81" i="9"/>
  <c r="B81" i="9"/>
  <c r="D81" i="9"/>
  <c r="E81" i="9"/>
  <c r="A82" i="9"/>
  <c r="B82" i="9"/>
  <c r="D82" i="9"/>
  <c r="E82" i="9"/>
  <c r="A83" i="9"/>
  <c r="B83" i="9"/>
  <c r="D83" i="9"/>
  <c r="E83" i="9"/>
  <c r="A84" i="9"/>
  <c r="B84" i="9"/>
  <c r="D84" i="9"/>
  <c r="E84" i="9"/>
  <c r="A85" i="9"/>
  <c r="B85" i="9"/>
  <c r="D85" i="9"/>
  <c r="E85" i="9"/>
  <c r="A86" i="9"/>
  <c r="B86" i="9"/>
  <c r="D86" i="9"/>
  <c r="E86" i="9"/>
  <c r="A87" i="9"/>
  <c r="B87" i="9"/>
  <c r="D87" i="9"/>
  <c r="E87" i="9"/>
  <c r="A88" i="9"/>
  <c r="B88" i="9"/>
  <c r="D88" i="9"/>
  <c r="E88" i="9"/>
  <c r="A89" i="9"/>
  <c r="B89" i="9"/>
  <c r="D89" i="9"/>
  <c r="E89" i="9"/>
  <c r="A90" i="9"/>
  <c r="B90" i="9"/>
  <c r="D90" i="9"/>
  <c r="E90" i="9"/>
  <c r="A91" i="9"/>
  <c r="B91" i="9"/>
  <c r="D91" i="9"/>
  <c r="E91" i="9"/>
  <c r="A92" i="9"/>
  <c r="B92" i="9"/>
  <c r="D92" i="9"/>
  <c r="E92" i="9"/>
  <c r="A93" i="9"/>
  <c r="B93" i="9"/>
  <c r="D93" i="9"/>
  <c r="E93" i="9"/>
  <c r="A94" i="9"/>
  <c r="B94" i="9"/>
  <c r="D94" i="9"/>
  <c r="E94" i="9"/>
  <c r="A95" i="9"/>
  <c r="B95" i="9"/>
  <c r="D95" i="9"/>
  <c r="E95" i="9"/>
  <c r="A96" i="9"/>
  <c r="B96" i="9"/>
  <c r="D96" i="9"/>
  <c r="E96" i="9"/>
  <c r="A97" i="9"/>
  <c r="B97" i="9"/>
  <c r="D97" i="9"/>
  <c r="E97" i="9"/>
  <c r="A98" i="9"/>
  <c r="B98" i="9"/>
  <c r="D98" i="9"/>
  <c r="E98" i="9"/>
  <c r="A99" i="9"/>
  <c r="B99" i="9"/>
  <c r="D99" i="9"/>
  <c r="E99" i="9"/>
  <c r="A100" i="9"/>
  <c r="B100" i="9"/>
  <c r="D100" i="9"/>
  <c r="E100" i="9"/>
  <c r="A101" i="9"/>
  <c r="B101" i="9"/>
  <c r="D101" i="9"/>
  <c r="E101" i="9"/>
  <c r="A102" i="9"/>
  <c r="B102" i="9"/>
  <c r="D102" i="9"/>
  <c r="E102" i="9"/>
  <c r="A103" i="9"/>
  <c r="B103" i="9"/>
  <c r="D103" i="9"/>
  <c r="E103" i="9"/>
  <c r="A104" i="9"/>
  <c r="B104" i="9"/>
  <c r="D104" i="9"/>
  <c r="E104" i="9"/>
  <c r="A105" i="9"/>
  <c r="B105" i="9"/>
  <c r="D105" i="9"/>
  <c r="E105" i="9"/>
  <c r="A106" i="9"/>
  <c r="B106" i="9"/>
  <c r="D106" i="9"/>
  <c r="E106" i="9"/>
  <c r="A107" i="9"/>
  <c r="B107" i="9"/>
  <c r="D107" i="9"/>
  <c r="E107" i="9"/>
  <c r="A108" i="9"/>
  <c r="B108" i="9"/>
  <c r="D108" i="9"/>
  <c r="E108" i="9"/>
  <c r="A109" i="9"/>
  <c r="B109" i="9"/>
  <c r="D109" i="9"/>
  <c r="E109" i="9"/>
  <c r="A110" i="9"/>
  <c r="B110" i="9"/>
  <c r="D110" i="9"/>
  <c r="E110" i="9"/>
  <c r="A111" i="9"/>
  <c r="B111" i="9"/>
  <c r="D111" i="9"/>
  <c r="E111" i="9"/>
  <c r="A112" i="9"/>
  <c r="B112" i="9"/>
  <c r="D112" i="9"/>
  <c r="E112" i="9"/>
  <c r="A113" i="9"/>
  <c r="B113" i="9"/>
  <c r="D113" i="9"/>
  <c r="E113" i="9"/>
  <c r="A114" i="9"/>
  <c r="B114" i="9"/>
  <c r="D114" i="9"/>
  <c r="E114" i="9"/>
  <c r="A115" i="9"/>
  <c r="B115" i="9"/>
  <c r="D115" i="9"/>
  <c r="E115" i="9"/>
  <c r="A116" i="9"/>
  <c r="B116" i="9"/>
  <c r="D116" i="9"/>
  <c r="E116" i="9"/>
  <c r="A117" i="9"/>
  <c r="B117" i="9"/>
  <c r="D117" i="9"/>
  <c r="E117" i="9"/>
  <c r="A118" i="9"/>
  <c r="B118" i="9"/>
  <c r="D118" i="9"/>
  <c r="E118" i="9"/>
  <c r="A119" i="9"/>
  <c r="B119" i="9"/>
  <c r="D119" i="9"/>
  <c r="E119" i="9"/>
  <c r="A120" i="9"/>
  <c r="B120" i="9"/>
  <c r="D120" i="9"/>
  <c r="E120" i="9"/>
  <c r="A121" i="9"/>
  <c r="B121" i="9"/>
  <c r="D121" i="9"/>
  <c r="E121" i="9"/>
  <c r="A122" i="9"/>
  <c r="B122" i="9"/>
  <c r="D122" i="9"/>
  <c r="E122" i="9"/>
  <c r="A123" i="9"/>
  <c r="B123" i="9"/>
  <c r="D123" i="9"/>
  <c r="E123" i="9"/>
  <c r="A124" i="9"/>
  <c r="B124" i="9"/>
  <c r="D124" i="9"/>
  <c r="E124" i="9"/>
  <c r="A125" i="9"/>
  <c r="B125" i="9"/>
  <c r="D125" i="9"/>
  <c r="E125" i="9"/>
  <c r="A126" i="9"/>
  <c r="B126" i="9"/>
  <c r="D126" i="9"/>
  <c r="E126" i="9"/>
  <c r="A127" i="9"/>
  <c r="B127" i="9"/>
  <c r="D127" i="9"/>
  <c r="E127" i="9"/>
  <c r="A128" i="9"/>
  <c r="B128" i="9"/>
  <c r="D128" i="9"/>
  <c r="E128" i="9"/>
  <c r="A129" i="9"/>
  <c r="B129" i="9"/>
  <c r="D129" i="9"/>
  <c r="E129" i="9"/>
  <c r="A130" i="9"/>
  <c r="B130" i="9"/>
  <c r="D130" i="9"/>
  <c r="E130" i="9"/>
  <c r="A131" i="9"/>
  <c r="B131" i="9"/>
  <c r="D131" i="9"/>
  <c r="E131" i="9"/>
  <c r="A132" i="9"/>
  <c r="B132" i="9"/>
  <c r="D132" i="9"/>
  <c r="E132" i="9"/>
  <c r="A133" i="9"/>
  <c r="B133" i="9"/>
  <c r="D133" i="9"/>
  <c r="E133" i="9"/>
  <c r="A134" i="9"/>
  <c r="B134" i="9"/>
  <c r="D134" i="9"/>
  <c r="E134" i="9"/>
  <c r="A135" i="9"/>
  <c r="B135" i="9"/>
  <c r="D135" i="9"/>
  <c r="E135" i="9"/>
  <c r="A136" i="9"/>
  <c r="B136" i="9"/>
  <c r="D136" i="9"/>
  <c r="E136" i="9"/>
  <c r="A137" i="9"/>
  <c r="B137" i="9"/>
  <c r="D137" i="9"/>
  <c r="E137" i="9"/>
  <c r="A138" i="9"/>
  <c r="B138" i="9"/>
  <c r="D138" i="9"/>
  <c r="E138" i="9"/>
  <c r="A139" i="9"/>
  <c r="B139" i="9"/>
  <c r="D139" i="9"/>
  <c r="E139" i="9"/>
  <c r="A140" i="9"/>
  <c r="B140" i="9"/>
  <c r="D140" i="9"/>
  <c r="E140" i="9"/>
  <c r="A141" i="9"/>
  <c r="B141" i="9"/>
  <c r="D141" i="9"/>
  <c r="E141" i="9"/>
  <c r="A142" i="9"/>
  <c r="B142" i="9"/>
  <c r="D142" i="9"/>
  <c r="E142" i="9"/>
  <c r="A143" i="9"/>
  <c r="B143" i="9"/>
  <c r="D143" i="9"/>
  <c r="E143" i="9"/>
  <c r="A144" i="9"/>
  <c r="B144" i="9"/>
  <c r="D144" i="9"/>
  <c r="E144" i="9"/>
  <c r="A145" i="9"/>
  <c r="B145" i="9"/>
  <c r="D145" i="9"/>
  <c r="E145" i="9"/>
  <c r="A146" i="9"/>
  <c r="B146" i="9"/>
  <c r="D146" i="9"/>
  <c r="E146" i="9"/>
  <c r="A147" i="9"/>
  <c r="B147" i="9"/>
  <c r="D147" i="9"/>
  <c r="E147" i="9"/>
  <c r="A148" i="9"/>
  <c r="B148" i="9"/>
  <c r="D148" i="9"/>
  <c r="E148" i="9"/>
  <c r="A149" i="9"/>
  <c r="B149" i="9"/>
  <c r="D149" i="9"/>
  <c r="E149" i="9"/>
  <c r="A150" i="9"/>
  <c r="B150" i="9"/>
  <c r="D150" i="9"/>
  <c r="E150" i="9"/>
  <c r="A151" i="9"/>
  <c r="B151" i="9"/>
  <c r="D151" i="9"/>
  <c r="E151" i="9"/>
  <c r="A152" i="9"/>
  <c r="B152" i="9"/>
  <c r="D152" i="9"/>
  <c r="E152" i="9"/>
  <c r="A153" i="9"/>
  <c r="B153" i="9"/>
  <c r="D153" i="9"/>
  <c r="E153" i="9"/>
  <c r="A154" i="9"/>
  <c r="B154" i="9"/>
  <c r="D154" i="9"/>
  <c r="E154" i="9"/>
  <c r="A155" i="9"/>
  <c r="B155" i="9"/>
  <c r="D155" i="9"/>
  <c r="E155" i="9"/>
  <c r="A156" i="9"/>
  <c r="B156" i="9"/>
  <c r="D156" i="9"/>
  <c r="E156" i="9"/>
  <c r="A157" i="9"/>
  <c r="B157" i="9"/>
  <c r="D157" i="9"/>
  <c r="E157" i="9"/>
  <c r="A158" i="9"/>
  <c r="B158" i="9"/>
  <c r="D158" i="9"/>
  <c r="E158" i="9"/>
  <c r="A159" i="9"/>
  <c r="B159" i="9"/>
  <c r="D159" i="9"/>
  <c r="E159" i="9"/>
  <c r="A160" i="9"/>
  <c r="B160" i="9"/>
  <c r="D160" i="9"/>
  <c r="E160" i="9"/>
  <c r="A161" i="9"/>
  <c r="B161" i="9"/>
  <c r="D161" i="9"/>
  <c r="E161" i="9"/>
  <c r="A162" i="9"/>
  <c r="B162" i="9"/>
  <c r="D162" i="9"/>
  <c r="E162" i="9"/>
  <c r="A163" i="9"/>
  <c r="B163" i="9"/>
  <c r="D163" i="9"/>
  <c r="E163" i="9"/>
  <c r="A164" i="9"/>
  <c r="B164" i="9"/>
  <c r="D164" i="9"/>
  <c r="E164" i="9"/>
  <c r="A165" i="9"/>
  <c r="B165" i="9"/>
  <c r="D165" i="9"/>
  <c r="E165" i="9"/>
  <c r="A166" i="9"/>
  <c r="B166" i="9"/>
  <c r="D166" i="9"/>
  <c r="E166" i="9"/>
  <c r="A167" i="9"/>
  <c r="B167" i="9"/>
  <c r="D167" i="9"/>
  <c r="E167" i="9"/>
  <c r="A168" i="9"/>
  <c r="B168" i="9"/>
  <c r="D168" i="9"/>
  <c r="E168" i="9"/>
  <c r="A169" i="9"/>
  <c r="B169" i="9"/>
  <c r="D169" i="9"/>
  <c r="E169" i="9"/>
  <c r="A170" i="9"/>
  <c r="B170" i="9"/>
  <c r="D170" i="9"/>
  <c r="E170" i="9"/>
  <c r="A171" i="9"/>
  <c r="B171" i="9"/>
  <c r="D171" i="9"/>
  <c r="E171" i="9"/>
  <c r="A172" i="9"/>
  <c r="B172" i="9"/>
  <c r="D172" i="9"/>
  <c r="E172" i="9"/>
  <c r="A173" i="9"/>
  <c r="B173" i="9"/>
  <c r="D173" i="9"/>
  <c r="E173" i="9"/>
  <c r="A174" i="9"/>
  <c r="B174" i="9"/>
  <c r="D174" i="9"/>
  <c r="E174" i="9"/>
  <c r="A175" i="9"/>
  <c r="B175" i="9"/>
  <c r="D175" i="9"/>
  <c r="E175" i="9"/>
  <c r="A176" i="9"/>
  <c r="B176" i="9"/>
  <c r="D176" i="9"/>
  <c r="E176" i="9"/>
  <c r="A177" i="9"/>
  <c r="B177" i="9"/>
  <c r="D177" i="9"/>
  <c r="E177" i="9"/>
  <c r="A178" i="9"/>
  <c r="B178" i="9"/>
  <c r="D178" i="9"/>
  <c r="E178" i="9"/>
  <c r="A179" i="9"/>
  <c r="B179" i="9"/>
  <c r="D179" i="9"/>
  <c r="E179" i="9"/>
  <c r="A180" i="9"/>
  <c r="B180" i="9"/>
  <c r="D180" i="9"/>
  <c r="E180" i="9"/>
  <c r="A181" i="9"/>
  <c r="B181" i="9"/>
  <c r="D181" i="9"/>
  <c r="E181" i="9"/>
  <c r="A182" i="9"/>
  <c r="B182" i="9"/>
  <c r="D182" i="9"/>
  <c r="E182" i="9"/>
  <c r="A183" i="9"/>
  <c r="B183" i="9"/>
  <c r="D183" i="9"/>
  <c r="E183" i="9"/>
  <c r="A184" i="9"/>
  <c r="B184" i="9"/>
  <c r="D184" i="9"/>
  <c r="E184" i="9"/>
  <c r="A185" i="9"/>
  <c r="B185" i="9"/>
  <c r="D185" i="9"/>
  <c r="E185" i="9"/>
  <c r="A186" i="9"/>
  <c r="B186" i="9"/>
  <c r="D186" i="9"/>
  <c r="E186" i="9"/>
  <c r="A187" i="9"/>
  <c r="B187" i="9"/>
  <c r="D187" i="9"/>
  <c r="E187" i="9"/>
  <c r="A188" i="9"/>
  <c r="B188" i="9"/>
  <c r="D188" i="9"/>
  <c r="E188" i="9"/>
  <c r="A189" i="9"/>
  <c r="B189" i="9"/>
  <c r="D189" i="9"/>
  <c r="E189" i="9"/>
  <c r="A190" i="9"/>
  <c r="B190" i="9"/>
  <c r="D190" i="9"/>
  <c r="E190" i="9"/>
  <c r="A191" i="9"/>
  <c r="B191" i="9"/>
  <c r="D191" i="9"/>
  <c r="E191" i="9"/>
  <c r="A192" i="9"/>
  <c r="B192" i="9"/>
  <c r="D192" i="9"/>
  <c r="E192" i="9"/>
  <c r="A193" i="9"/>
  <c r="B193" i="9"/>
  <c r="D193" i="9"/>
  <c r="E193" i="9"/>
  <c r="A194" i="9"/>
  <c r="B194" i="9"/>
  <c r="D194" i="9"/>
  <c r="E194" i="9"/>
  <c r="A195" i="9"/>
  <c r="B195" i="9"/>
  <c r="D195" i="9"/>
  <c r="E195" i="9"/>
  <c r="A196" i="9"/>
  <c r="B196" i="9"/>
  <c r="D196" i="9"/>
  <c r="E196" i="9"/>
  <c r="A197" i="9"/>
  <c r="B197" i="9"/>
  <c r="D197" i="9"/>
  <c r="E197" i="9"/>
  <c r="A198" i="9"/>
  <c r="B198" i="9"/>
  <c r="D198" i="9"/>
  <c r="E198" i="9"/>
  <c r="A199" i="9"/>
  <c r="B199" i="9"/>
  <c r="D199" i="9"/>
  <c r="E199" i="9"/>
  <c r="A200" i="9"/>
  <c r="B200" i="9"/>
  <c r="D200" i="9"/>
  <c r="E200" i="9"/>
  <c r="A201" i="9"/>
  <c r="B201" i="9"/>
  <c r="D201" i="9"/>
  <c r="E201" i="9"/>
  <c r="A202" i="9"/>
  <c r="B202" i="9"/>
  <c r="D202" i="9"/>
  <c r="E202" i="9"/>
  <c r="A203" i="9"/>
  <c r="B203" i="9"/>
  <c r="D203" i="9"/>
  <c r="E203" i="9"/>
  <c r="A204" i="9"/>
  <c r="B204" i="9"/>
  <c r="D204" i="9"/>
  <c r="E204" i="9"/>
  <c r="A205" i="9"/>
  <c r="B205" i="9"/>
  <c r="D205" i="9"/>
  <c r="E205" i="9"/>
  <c r="A206" i="9"/>
  <c r="B206" i="9"/>
  <c r="D206" i="9"/>
  <c r="E206" i="9"/>
  <c r="A207" i="9"/>
  <c r="B207" i="9"/>
  <c r="D207" i="9"/>
  <c r="E207" i="9"/>
  <c r="A208" i="9"/>
  <c r="B208" i="9"/>
  <c r="D208" i="9"/>
  <c r="E208" i="9"/>
  <c r="A209" i="9"/>
  <c r="B209" i="9"/>
  <c r="D209" i="9"/>
  <c r="E209" i="9"/>
  <c r="A210" i="9"/>
  <c r="B210" i="9"/>
  <c r="D210" i="9"/>
  <c r="E210" i="9"/>
  <c r="A211" i="9"/>
  <c r="B211" i="9"/>
  <c r="D211" i="9"/>
  <c r="E211" i="9"/>
  <c r="A212" i="9"/>
  <c r="B212" i="9"/>
  <c r="D212" i="9"/>
  <c r="E212" i="9"/>
  <c r="A213" i="9"/>
  <c r="B213" i="9"/>
  <c r="D213" i="9"/>
  <c r="E213" i="9"/>
  <c r="A214" i="9"/>
  <c r="B214" i="9"/>
  <c r="D214" i="9"/>
  <c r="E214" i="9"/>
  <c r="A215" i="9"/>
  <c r="B215" i="9"/>
  <c r="D215" i="9"/>
  <c r="E215" i="9"/>
  <c r="A216" i="9"/>
  <c r="B216" i="9"/>
  <c r="D216" i="9"/>
  <c r="E216" i="9"/>
  <c r="A217" i="9"/>
  <c r="B217" i="9"/>
  <c r="D217" i="9"/>
  <c r="E217" i="9"/>
  <c r="A218" i="9"/>
  <c r="B218" i="9"/>
  <c r="D218" i="9"/>
  <c r="E218" i="9"/>
  <c r="A219" i="9"/>
  <c r="B219" i="9"/>
  <c r="D219" i="9"/>
  <c r="E219" i="9"/>
  <c r="A220" i="9"/>
  <c r="B220" i="9"/>
  <c r="D220" i="9"/>
  <c r="E220" i="9"/>
  <c r="A221" i="9"/>
  <c r="B221" i="9"/>
  <c r="D221" i="9"/>
  <c r="E221" i="9"/>
  <c r="A222" i="9"/>
  <c r="B222" i="9"/>
  <c r="D222" i="9"/>
  <c r="E222" i="9"/>
  <c r="A223" i="9"/>
  <c r="B223" i="9"/>
  <c r="D223" i="9"/>
  <c r="E223" i="9"/>
  <c r="A224" i="9"/>
  <c r="B224" i="9"/>
  <c r="D224" i="9"/>
  <c r="E224" i="9"/>
  <c r="A225" i="9"/>
  <c r="B225" i="9"/>
  <c r="D225" i="9"/>
  <c r="E225" i="9"/>
  <c r="A226" i="9"/>
  <c r="B226" i="9"/>
  <c r="D226" i="9"/>
  <c r="E226" i="9"/>
  <c r="A227" i="9"/>
  <c r="B227" i="9"/>
  <c r="D227" i="9"/>
  <c r="E227" i="9"/>
  <c r="A228" i="9"/>
  <c r="B228" i="9"/>
  <c r="D228" i="9"/>
  <c r="E228" i="9"/>
  <c r="A229" i="9"/>
  <c r="B229" i="9"/>
  <c r="D229" i="9"/>
  <c r="E229" i="9"/>
  <c r="A230" i="9"/>
  <c r="B230" i="9"/>
  <c r="D230" i="9"/>
  <c r="E230" i="9"/>
  <c r="A231" i="9"/>
  <c r="B231" i="9"/>
  <c r="D231" i="9"/>
  <c r="E231" i="9"/>
  <c r="A232" i="9"/>
  <c r="B232" i="9"/>
  <c r="D232" i="9"/>
  <c r="E232" i="9"/>
  <c r="A233" i="9"/>
  <c r="B233" i="9"/>
  <c r="D233" i="9"/>
  <c r="E233" i="9"/>
  <c r="A234" i="9"/>
  <c r="B234" i="9"/>
  <c r="D234" i="9"/>
  <c r="E234" i="9"/>
  <c r="A235" i="9"/>
  <c r="B235" i="9"/>
  <c r="D235" i="9"/>
  <c r="E235" i="9"/>
  <c r="A236" i="9"/>
  <c r="B236" i="9"/>
  <c r="D236" i="9"/>
  <c r="E236" i="9"/>
  <c r="A237" i="9"/>
  <c r="B237" i="9"/>
  <c r="D237" i="9"/>
  <c r="E237" i="9"/>
  <c r="A238" i="9"/>
  <c r="B238" i="9"/>
  <c r="D238" i="9"/>
  <c r="E238" i="9"/>
  <c r="A239" i="9"/>
  <c r="B239" i="9"/>
  <c r="D239" i="9"/>
  <c r="E239" i="9"/>
  <c r="A240" i="9"/>
  <c r="B240" i="9"/>
  <c r="D240" i="9"/>
  <c r="E240" i="9"/>
  <c r="A241" i="9"/>
  <c r="B241" i="9"/>
  <c r="D241" i="9"/>
  <c r="E241" i="9"/>
  <c r="A242" i="9"/>
  <c r="B242" i="9"/>
  <c r="D242" i="9"/>
  <c r="E242" i="9"/>
  <c r="A243" i="9"/>
  <c r="B243" i="9"/>
  <c r="D243" i="9"/>
  <c r="E243" i="9"/>
  <c r="A244" i="9"/>
  <c r="B244" i="9"/>
  <c r="D244" i="9"/>
  <c r="E244" i="9"/>
  <c r="A245" i="9"/>
  <c r="B245" i="9"/>
  <c r="D245" i="9"/>
  <c r="E245" i="9"/>
  <c r="A246" i="9"/>
  <c r="B246" i="9"/>
  <c r="D246" i="9"/>
  <c r="E246" i="9"/>
  <c r="A247" i="9"/>
  <c r="B247" i="9"/>
  <c r="D247" i="9"/>
  <c r="E247" i="9"/>
  <c r="A248" i="9"/>
  <c r="B248" i="9"/>
  <c r="D248" i="9"/>
  <c r="E248" i="9"/>
  <c r="A249" i="9"/>
  <c r="B249" i="9"/>
  <c r="D249" i="9"/>
  <c r="E249" i="9"/>
  <c r="A250" i="9"/>
  <c r="B250" i="9"/>
  <c r="D250" i="9"/>
  <c r="E250" i="9"/>
  <c r="A251" i="9"/>
  <c r="B251" i="9"/>
  <c r="D251" i="9"/>
  <c r="E251" i="9"/>
  <c r="A252" i="9"/>
  <c r="B252" i="9"/>
  <c r="D252" i="9"/>
  <c r="E252" i="9"/>
  <c r="A253" i="9"/>
  <c r="B253" i="9"/>
  <c r="D253" i="9"/>
  <c r="E253" i="9"/>
  <c r="A254" i="9"/>
  <c r="B254" i="9"/>
  <c r="D254" i="9"/>
  <c r="E254" i="9"/>
  <c r="A255" i="9"/>
  <c r="B255" i="9"/>
  <c r="D255" i="9"/>
  <c r="E255" i="9"/>
  <c r="A256" i="9"/>
  <c r="B256" i="9"/>
  <c r="D256" i="9"/>
  <c r="E256" i="9"/>
  <c r="A257" i="9"/>
  <c r="B257" i="9"/>
  <c r="D257" i="9"/>
  <c r="E257" i="9"/>
  <c r="A258" i="9"/>
  <c r="B258" i="9"/>
  <c r="D258" i="9"/>
  <c r="E258" i="9"/>
  <c r="A259" i="9"/>
  <c r="B259" i="9"/>
  <c r="D259" i="9"/>
  <c r="E259" i="9"/>
  <c r="A260" i="9"/>
  <c r="B260" i="9"/>
  <c r="D260" i="9"/>
  <c r="E260" i="9"/>
  <c r="A261" i="9"/>
  <c r="B261" i="9"/>
  <c r="D261" i="9"/>
  <c r="E261" i="9"/>
  <c r="A262" i="9"/>
  <c r="B262" i="9"/>
  <c r="D262" i="9"/>
  <c r="E262" i="9"/>
  <c r="A263" i="9"/>
  <c r="B263" i="9"/>
  <c r="D263" i="9"/>
  <c r="E263" i="9"/>
  <c r="A264" i="9"/>
  <c r="B264" i="9"/>
  <c r="D264" i="9"/>
  <c r="E264" i="9"/>
  <c r="A265" i="9"/>
  <c r="B265" i="9"/>
  <c r="D265" i="9"/>
  <c r="E265" i="9"/>
  <c r="A266" i="9"/>
  <c r="B266" i="9"/>
  <c r="D266" i="9"/>
  <c r="E266" i="9"/>
  <c r="A267" i="9"/>
  <c r="B267" i="9"/>
  <c r="D267" i="9"/>
  <c r="E267" i="9"/>
  <c r="A268" i="9"/>
  <c r="B268" i="9"/>
  <c r="D268" i="9"/>
  <c r="E268" i="9"/>
  <c r="A269" i="9"/>
  <c r="B269" i="9"/>
  <c r="D269" i="9"/>
  <c r="E269" i="9"/>
  <c r="A270" i="9"/>
  <c r="B270" i="9"/>
  <c r="D270" i="9"/>
  <c r="E270" i="9"/>
  <c r="A271" i="9"/>
  <c r="B271" i="9"/>
  <c r="D271" i="9"/>
  <c r="E271" i="9"/>
  <c r="A272" i="9"/>
  <c r="B272" i="9"/>
  <c r="D272" i="9"/>
  <c r="E272" i="9"/>
  <c r="A273" i="9"/>
  <c r="B273" i="9"/>
  <c r="D273" i="9"/>
  <c r="E273" i="9"/>
  <c r="A274" i="9"/>
  <c r="B274" i="9"/>
  <c r="D274" i="9"/>
  <c r="E274" i="9"/>
  <c r="A275" i="9"/>
  <c r="B275" i="9"/>
  <c r="D275" i="9"/>
  <c r="E275" i="9"/>
  <c r="A276" i="9"/>
  <c r="B276" i="9"/>
  <c r="D276" i="9"/>
  <c r="E276" i="9"/>
  <c r="A277" i="9"/>
  <c r="B277" i="9"/>
  <c r="D277" i="9"/>
  <c r="E277" i="9"/>
  <c r="A278" i="9"/>
  <c r="B278" i="9"/>
  <c r="D278" i="9"/>
  <c r="E278" i="9"/>
  <c r="A279" i="9"/>
  <c r="B279" i="9"/>
  <c r="D279" i="9"/>
  <c r="E279" i="9"/>
  <c r="A280" i="9"/>
  <c r="B280" i="9"/>
  <c r="D280" i="9"/>
  <c r="E280" i="9"/>
  <c r="A281" i="9"/>
  <c r="B281" i="9"/>
  <c r="D281" i="9"/>
  <c r="E281" i="9"/>
  <c r="A282" i="9"/>
  <c r="B282" i="9"/>
  <c r="D282" i="9"/>
  <c r="E282" i="9"/>
  <c r="A283" i="9"/>
  <c r="B283" i="9"/>
  <c r="D283" i="9"/>
  <c r="E283" i="9"/>
  <c r="A284" i="9"/>
  <c r="B284" i="9"/>
  <c r="D284" i="9"/>
  <c r="E284" i="9"/>
  <c r="A285" i="9"/>
  <c r="B285" i="9"/>
  <c r="D285" i="9"/>
  <c r="E285" i="9"/>
  <c r="A286" i="9"/>
  <c r="B286" i="9"/>
  <c r="D286" i="9"/>
  <c r="E286" i="9"/>
  <c r="A287" i="9"/>
  <c r="B287" i="9"/>
  <c r="D287" i="9"/>
  <c r="E287" i="9"/>
  <c r="A288" i="9"/>
  <c r="B288" i="9"/>
  <c r="D288" i="9"/>
  <c r="E288" i="9"/>
  <c r="A289" i="9"/>
  <c r="B289" i="9"/>
  <c r="D289" i="9"/>
  <c r="E289" i="9"/>
  <c r="A290" i="9"/>
  <c r="B290" i="9"/>
  <c r="D290" i="9"/>
  <c r="E290" i="9"/>
  <c r="A291" i="9"/>
  <c r="B291" i="9"/>
  <c r="D291" i="9"/>
  <c r="E291" i="9"/>
  <c r="A292" i="9"/>
  <c r="B292" i="9"/>
  <c r="D292" i="9"/>
  <c r="E292" i="9"/>
  <c r="A293" i="9"/>
  <c r="B293" i="9"/>
  <c r="D293" i="9"/>
  <c r="E293" i="9"/>
  <c r="A294" i="9"/>
  <c r="B294" i="9"/>
  <c r="D294" i="9"/>
  <c r="E294" i="9"/>
  <c r="A295" i="9"/>
  <c r="B295" i="9"/>
  <c r="D295" i="9"/>
  <c r="E295" i="9"/>
  <c r="A296" i="9"/>
  <c r="B296" i="9"/>
  <c r="D296" i="9"/>
  <c r="E296" i="9"/>
  <c r="A297" i="9"/>
  <c r="B297" i="9"/>
  <c r="D297" i="9"/>
  <c r="E297" i="9"/>
  <c r="A298" i="9"/>
  <c r="B298" i="9"/>
  <c r="D298" i="9"/>
  <c r="E298" i="9"/>
  <c r="A299" i="9"/>
  <c r="B299" i="9"/>
  <c r="D299" i="9"/>
  <c r="E299" i="9"/>
  <c r="A300" i="9"/>
  <c r="B300" i="9"/>
  <c r="D300" i="9"/>
  <c r="E300" i="9"/>
  <c r="A301" i="9"/>
  <c r="B301" i="9"/>
  <c r="D301" i="9"/>
  <c r="E301" i="9"/>
  <c r="A302" i="9"/>
  <c r="B302" i="9"/>
  <c r="D302" i="9"/>
  <c r="E302" i="9"/>
  <c r="A303" i="9"/>
  <c r="B303" i="9"/>
  <c r="D303" i="9"/>
  <c r="E303" i="9"/>
  <c r="A304" i="9"/>
  <c r="B304" i="9"/>
  <c r="D304" i="9"/>
  <c r="E304" i="9"/>
  <c r="A305" i="9"/>
  <c r="B305" i="9"/>
  <c r="D305" i="9"/>
  <c r="E305" i="9"/>
  <c r="A306" i="9"/>
  <c r="B306" i="9"/>
  <c r="D306" i="9"/>
  <c r="E306" i="9"/>
  <c r="A307" i="9"/>
  <c r="B307" i="9"/>
  <c r="D307" i="9"/>
  <c r="E307" i="9"/>
  <c r="A308" i="9"/>
  <c r="B308" i="9"/>
  <c r="D308" i="9"/>
  <c r="E308" i="9"/>
  <c r="A309" i="9"/>
  <c r="B309" i="9"/>
  <c r="D309" i="9"/>
  <c r="E309" i="9"/>
  <c r="A310" i="9"/>
  <c r="B310" i="9"/>
  <c r="D310" i="9"/>
  <c r="E310" i="9"/>
  <c r="A311" i="9"/>
  <c r="B311" i="9"/>
  <c r="D311" i="9"/>
  <c r="E311" i="9"/>
  <c r="A312" i="9"/>
  <c r="B312" i="9"/>
  <c r="D312" i="9"/>
  <c r="E312" i="9"/>
  <c r="A313" i="9"/>
  <c r="B313" i="9"/>
  <c r="D313" i="9"/>
  <c r="E313" i="9"/>
  <c r="A314" i="9"/>
  <c r="B314" i="9"/>
  <c r="D314" i="9"/>
  <c r="E314" i="9"/>
  <c r="A315" i="9"/>
  <c r="B315" i="9"/>
  <c r="D315" i="9"/>
  <c r="E315" i="9"/>
  <c r="A316" i="9"/>
  <c r="B316" i="9"/>
  <c r="D316" i="9"/>
  <c r="E316" i="9"/>
  <c r="A317" i="9"/>
  <c r="B317" i="9"/>
  <c r="D317" i="9"/>
  <c r="E317" i="9"/>
  <c r="A318" i="9"/>
  <c r="B318" i="9"/>
  <c r="D318" i="9"/>
  <c r="E318" i="9"/>
  <c r="A319" i="9"/>
  <c r="B319" i="9"/>
  <c r="D319" i="9"/>
  <c r="E319" i="9"/>
  <c r="A320" i="9"/>
  <c r="B320" i="9"/>
  <c r="D320" i="9"/>
  <c r="E320" i="9"/>
  <c r="A321" i="9"/>
  <c r="B321" i="9"/>
  <c r="D321" i="9"/>
  <c r="E321" i="9"/>
  <c r="A322" i="9"/>
  <c r="B322" i="9"/>
  <c r="D322" i="9"/>
  <c r="E322" i="9"/>
  <c r="A323" i="9"/>
  <c r="B323" i="9"/>
  <c r="D323" i="9"/>
  <c r="E323" i="9"/>
  <c r="A324" i="9"/>
  <c r="B324" i="9"/>
  <c r="D324" i="9"/>
  <c r="E324" i="9"/>
  <c r="A325" i="9"/>
  <c r="B325" i="9"/>
  <c r="D325" i="9"/>
  <c r="E325" i="9"/>
  <c r="A326" i="9"/>
  <c r="B326" i="9"/>
  <c r="D326" i="9"/>
  <c r="E326" i="9"/>
  <c r="A327" i="9"/>
  <c r="B327" i="9"/>
  <c r="D327" i="9"/>
  <c r="E327" i="9"/>
  <c r="A328" i="9"/>
  <c r="B328" i="9"/>
  <c r="D328" i="9"/>
  <c r="E328" i="9"/>
  <c r="A329" i="9"/>
  <c r="B329" i="9"/>
  <c r="D329" i="9"/>
  <c r="E329" i="9"/>
  <c r="A330" i="9"/>
  <c r="B330" i="9"/>
  <c r="D330" i="9"/>
  <c r="E330" i="9"/>
  <c r="A331" i="9"/>
  <c r="B331" i="9"/>
  <c r="D331" i="9"/>
  <c r="E331" i="9"/>
  <c r="A332" i="9"/>
  <c r="B332" i="9"/>
  <c r="D332" i="9"/>
  <c r="E332" i="9"/>
  <c r="A333" i="9"/>
  <c r="B333" i="9"/>
  <c r="D333" i="9"/>
  <c r="E333" i="9"/>
  <c r="A334" i="9"/>
  <c r="B334" i="9"/>
  <c r="D334" i="9"/>
  <c r="E334" i="9"/>
  <c r="A335" i="9"/>
  <c r="B335" i="9"/>
  <c r="D335" i="9"/>
  <c r="E335" i="9"/>
  <c r="A336" i="9"/>
  <c r="B336" i="9"/>
  <c r="D336" i="9"/>
  <c r="E336" i="9"/>
  <c r="A337" i="9"/>
  <c r="B337" i="9"/>
  <c r="D337" i="9"/>
  <c r="E337" i="9"/>
  <c r="A338" i="9"/>
  <c r="B338" i="9"/>
  <c r="D338" i="9"/>
  <c r="E338" i="9"/>
  <c r="A339" i="9"/>
  <c r="B339" i="9"/>
  <c r="D339" i="9"/>
  <c r="E339" i="9"/>
  <c r="A340" i="9"/>
  <c r="B340" i="9"/>
  <c r="D340" i="9"/>
  <c r="E340" i="9"/>
  <c r="A341" i="9"/>
  <c r="B341" i="9"/>
  <c r="D341" i="9"/>
  <c r="E341" i="9"/>
  <c r="A342" i="9"/>
  <c r="B342" i="9"/>
  <c r="D342" i="9"/>
  <c r="E342" i="9"/>
  <c r="A343" i="9"/>
  <c r="B343" i="9"/>
  <c r="D343" i="9"/>
  <c r="E343" i="9"/>
  <c r="A344" i="9"/>
  <c r="B344" i="9"/>
  <c r="D344" i="9"/>
  <c r="E344" i="9"/>
  <c r="A345" i="9"/>
  <c r="B345" i="9"/>
  <c r="D345" i="9"/>
  <c r="E345" i="9"/>
  <c r="A346" i="9"/>
  <c r="B346" i="9"/>
  <c r="D346" i="9"/>
  <c r="E346" i="9"/>
  <c r="A347" i="9"/>
  <c r="B347" i="9"/>
  <c r="D347" i="9"/>
  <c r="E347" i="9"/>
  <c r="A348" i="9"/>
  <c r="B348" i="9"/>
  <c r="D348" i="9"/>
  <c r="E348" i="9"/>
  <c r="A349" i="9"/>
  <c r="B349" i="9"/>
  <c r="D349" i="9"/>
  <c r="E349" i="9"/>
  <c r="A350" i="9"/>
  <c r="B350" i="9"/>
  <c r="D350" i="9"/>
  <c r="E350" i="9"/>
  <c r="A351" i="9"/>
  <c r="B351" i="9"/>
  <c r="D351" i="9"/>
  <c r="E351" i="9"/>
  <c r="A352" i="9"/>
  <c r="B352" i="9"/>
  <c r="D352" i="9"/>
  <c r="E352" i="9"/>
  <c r="A353" i="9"/>
  <c r="B353" i="9"/>
  <c r="D353" i="9"/>
  <c r="E353" i="9"/>
  <c r="A354" i="9"/>
  <c r="B354" i="9"/>
  <c r="D354" i="9"/>
  <c r="E354" i="9"/>
  <c r="A355" i="9"/>
  <c r="B355" i="9"/>
  <c r="D355" i="9"/>
  <c r="E355" i="9"/>
  <c r="A356" i="9"/>
  <c r="B356" i="9"/>
  <c r="D356" i="9"/>
  <c r="E356" i="9"/>
  <c r="A357" i="9"/>
  <c r="B357" i="9"/>
  <c r="D357" i="9"/>
  <c r="E357" i="9"/>
  <c r="A358" i="9"/>
  <c r="B358" i="9"/>
  <c r="D358" i="9"/>
  <c r="E358" i="9"/>
  <c r="A359" i="9"/>
  <c r="B359" i="9"/>
  <c r="D359" i="9"/>
  <c r="E359" i="9"/>
  <c r="A360" i="9"/>
  <c r="B360" i="9"/>
  <c r="D360" i="9"/>
  <c r="E360" i="9"/>
  <c r="A361" i="9"/>
  <c r="B361" i="9"/>
  <c r="D361" i="9"/>
  <c r="E361" i="9"/>
  <c r="A362" i="9"/>
  <c r="B362" i="9"/>
  <c r="D362" i="9"/>
  <c r="E362" i="9"/>
  <c r="A363" i="9"/>
  <c r="B363" i="9"/>
  <c r="D363" i="9"/>
  <c r="E363" i="9"/>
  <c r="A364" i="9"/>
  <c r="B364" i="9"/>
  <c r="D364" i="9"/>
  <c r="E364" i="9"/>
  <c r="A365" i="9"/>
  <c r="B365" i="9"/>
  <c r="D365" i="9"/>
  <c r="E365" i="9"/>
  <c r="A366" i="9"/>
  <c r="B366" i="9"/>
  <c r="D366" i="9"/>
  <c r="E366" i="9"/>
  <c r="A367" i="9"/>
  <c r="B367" i="9"/>
  <c r="D367" i="9"/>
  <c r="E367" i="9"/>
  <c r="A368" i="9"/>
  <c r="B368" i="9"/>
  <c r="D368" i="9"/>
  <c r="E368" i="9"/>
  <c r="A369" i="9"/>
  <c r="B369" i="9"/>
  <c r="D369" i="9"/>
  <c r="E369" i="9"/>
  <c r="A370" i="9"/>
  <c r="B370" i="9"/>
  <c r="D370" i="9"/>
  <c r="E370" i="9"/>
  <c r="A371" i="9"/>
  <c r="B371" i="9"/>
  <c r="D371" i="9"/>
  <c r="E371" i="9"/>
  <c r="A372" i="9"/>
  <c r="B372" i="9"/>
  <c r="D372" i="9"/>
  <c r="E372" i="9"/>
  <c r="A373" i="9"/>
  <c r="B373" i="9"/>
  <c r="D373" i="9"/>
  <c r="E373" i="9"/>
  <c r="A374" i="9"/>
  <c r="B374" i="9"/>
  <c r="D374" i="9"/>
  <c r="E374" i="9"/>
  <c r="A375" i="9"/>
  <c r="B375" i="9"/>
  <c r="D375" i="9"/>
  <c r="E375" i="9"/>
  <c r="A376" i="9"/>
  <c r="B376" i="9"/>
  <c r="D376" i="9"/>
  <c r="E376" i="9"/>
  <c r="A377" i="9"/>
  <c r="B377" i="9"/>
  <c r="D377" i="9"/>
  <c r="E377" i="9"/>
  <c r="A378" i="9"/>
  <c r="B378" i="9"/>
  <c r="D378" i="9"/>
  <c r="E378" i="9"/>
  <c r="A379" i="9"/>
  <c r="B379" i="9"/>
  <c r="D379" i="9"/>
  <c r="E379" i="9"/>
  <c r="A380" i="9"/>
  <c r="B380" i="9"/>
  <c r="D380" i="9"/>
  <c r="E380" i="9"/>
  <c r="A381" i="9"/>
  <c r="B381" i="9"/>
  <c r="D381" i="9"/>
  <c r="E381" i="9"/>
  <c r="A382" i="9"/>
  <c r="B382" i="9"/>
  <c r="D382" i="9"/>
  <c r="E382" i="9"/>
  <c r="A383" i="9"/>
  <c r="B383" i="9"/>
  <c r="D383" i="9"/>
  <c r="E383" i="9"/>
  <c r="A384" i="9"/>
  <c r="B384" i="9"/>
  <c r="D384" i="9"/>
  <c r="E384" i="9"/>
  <c r="A385" i="9"/>
  <c r="B385" i="9"/>
  <c r="D385" i="9"/>
  <c r="E385" i="9"/>
  <c r="A386" i="9"/>
  <c r="B386" i="9"/>
  <c r="D386" i="9"/>
  <c r="E386" i="9"/>
  <c r="A387" i="9"/>
  <c r="B387" i="9"/>
  <c r="D387" i="9"/>
  <c r="E387" i="9"/>
  <c r="A388" i="9"/>
  <c r="B388" i="9"/>
  <c r="D388" i="9"/>
  <c r="E388" i="9"/>
  <c r="A389" i="9"/>
  <c r="B389" i="9"/>
  <c r="D389" i="9"/>
  <c r="E389" i="9"/>
  <c r="A390" i="9"/>
  <c r="B390" i="9"/>
  <c r="D390" i="9"/>
  <c r="E390" i="9"/>
  <c r="A391" i="9"/>
  <c r="B391" i="9"/>
  <c r="D391" i="9"/>
  <c r="E391" i="9"/>
  <c r="A392" i="9"/>
  <c r="B392" i="9"/>
  <c r="D392" i="9"/>
  <c r="E392" i="9"/>
  <c r="A393" i="9"/>
  <c r="B393" i="9"/>
  <c r="D393" i="9"/>
  <c r="E393" i="9"/>
  <c r="A394" i="9"/>
  <c r="B394" i="9"/>
  <c r="D394" i="9"/>
  <c r="E394" i="9"/>
  <c r="A395" i="9"/>
  <c r="B395" i="9"/>
  <c r="D395" i="9"/>
  <c r="E395" i="9"/>
  <c r="A396" i="9"/>
  <c r="B396" i="9"/>
  <c r="D396" i="9"/>
  <c r="E396" i="9"/>
  <c r="A397" i="9"/>
  <c r="B397" i="9"/>
  <c r="D397" i="9"/>
  <c r="E397" i="9"/>
  <c r="A398" i="9"/>
  <c r="B398" i="9"/>
  <c r="D398" i="9"/>
  <c r="E398" i="9"/>
  <c r="A399" i="9"/>
  <c r="B399" i="9"/>
  <c r="D399" i="9"/>
  <c r="E399" i="9"/>
  <c r="A400" i="9"/>
  <c r="B400" i="9"/>
  <c r="D400" i="9"/>
  <c r="E400" i="9"/>
  <c r="A401" i="9"/>
  <c r="B401" i="9"/>
  <c r="D401" i="9"/>
  <c r="E401" i="9"/>
  <c r="A402" i="9"/>
  <c r="B402" i="9"/>
  <c r="D402" i="9"/>
  <c r="E402" i="9"/>
  <c r="A403" i="9"/>
  <c r="B403" i="9"/>
  <c r="D403" i="9"/>
  <c r="E403" i="9"/>
  <c r="A404" i="9"/>
  <c r="B404" i="9"/>
  <c r="D404" i="9"/>
  <c r="E404" i="9"/>
  <c r="A405" i="9"/>
  <c r="B405" i="9"/>
  <c r="D405" i="9"/>
  <c r="E405" i="9"/>
  <c r="A406" i="9"/>
  <c r="B406" i="9"/>
  <c r="D406" i="9"/>
  <c r="E406" i="9"/>
  <c r="A407" i="9"/>
  <c r="B407" i="9"/>
  <c r="D407" i="9"/>
  <c r="E407" i="9"/>
  <c r="A408" i="9"/>
  <c r="B408" i="9"/>
  <c r="D408" i="9"/>
  <c r="E408" i="9"/>
  <c r="A409" i="9"/>
  <c r="B409" i="9"/>
  <c r="D409" i="9"/>
  <c r="E409" i="9"/>
  <c r="A410" i="9"/>
  <c r="B410" i="9"/>
  <c r="D410" i="9"/>
  <c r="E410" i="9"/>
  <c r="A411" i="9"/>
  <c r="B411" i="9"/>
  <c r="D411" i="9"/>
  <c r="E411" i="9"/>
  <c r="A412" i="9"/>
  <c r="B412" i="9"/>
  <c r="D412" i="9"/>
  <c r="E412" i="9"/>
  <c r="A413" i="9"/>
  <c r="B413" i="9"/>
  <c r="D413" i="9"/>
  <c r="E413" i="9"/>
  <c r="A414" i="9"/>
  <c r="B414" i="9"/>
  <c r="D414" i="9"/>
  <c r="E414" i="9"/>
  <c r="A415" i="9"/>
  <c r="B415" i="9"/>
  <c r="D415" i="9"/>
  <c r="E415" i="9"/>
  <c r="A416" i="9"/>
  <c r="B416" i="9"/>
  <c r="D416" i="9"/>
  <c r="E416" i="9"/>
  <c r="A417" i="9"/>
  <c r="B417" i="9"/>
  <c r="D417" i="9"/>
  <c r="E417" i="9"/>
  <c r="A418" i="9"/>
  <c r="B418" i="9"/>
  <c r="D418" i="9"/>
  <c r="E418" i="9"/>
  <c r="A419" i="9"/>
  <c r="B419" i="9"/>
  <c r="D419" i="9"/>
  <c r="E419" i="9"/>
  <c r="A420" i="9"/>
  <c r="B420" i="9"/>
  <c r="D420" i="9"/>
  <c r="E420" i="9"/>
  <c r="A421" i="9"/>
  <c r="B421" i="9"/>
  <c r="D421" i="9"/>
  <c r="E421" i="9"/>
  <c r="A422" i="9"/>
  <c r="B422" i="9"/>
  <c r="D422" i="9"/>
  <c r="E422" i="9"/>
  <c r="A423" i="9"/>
  <c r="B423" i="9"/>
  <c r="D423" i="9"/>
  <c r="E423" i="9"/>
  <c r="A424" i="9"/>
  <c r="B424" i="9"/>
  <c r="D424" i="9"/>
  <c r="E424" i="9"/>
  <c r="A425" i="9"/>
  <c r="B425" i="9"/>
  <c r="D425" i="9"/>
  <c r="E425" i="9"/>
  <c r="A426" i="9"/>
  <c r="B426" i="9"/>
  <c r="D426" i="9"/>
  <c r="E426" i="9"/>
  <c r="A427" i="9"/>
  <c r="B427" i="9"/>
  <c r="D427" i="9"/>
  <c r="E427" i="9"/>
  <c r="A428" i="9"/>
  <c r="B428" i="9"/>
  <c r="D428" i="9"/>
  <c r="E428" i="9"/>
  <c r="A429" i="9"/>
  <c r="B429" i="9"/>
  <c r="D429" i="9"/>
  <c r="E429" i="9"/>
  <c r="A430" i="9"/>
  <c r="B430" i="9"/>
  <c r="D430" i="9"/>
  <c r="E430" i="9"/>
  <c r="A431" i="9"/>
  <c r="B431" i="9"/>
  <c r="D431" i="9"/>
  <c r="E431" i="9"/>
  <c r="A432" i="9"/>
  <c r="B432" i="9"/>
  <c r="D432" i="9"/>
  <c r="E432" i="9"/>
  <c r="A433" i="9"/>
  <c r="B433" i="9"/>
  <c r="D433" i="9"/>
  <c r="E433" i="9"/>
  <c r="A434" i="9"/>
  <c r="B434" i="9"/>
  <c r="D434" i="9"/>
  <c r="E434" i="9"/>
  <c r="A435" i="9"/>
  <c r="B435" i="9"/>
  <c r="D435" i="9"/>
  <c r="E435" i="9"/>
  <c r="A436" i="9"/>
  <c r="B436" i="9"/>
  <c r="D436" i="9"/>
  <c r="E436" i="9"/>
  <c r="A437" i="9"/>
  <c r="B437" i="9"/>
  <c r="D437" i="9"/>
  <c r="E437" i="9"/>
  <c r="A438" i="9"/>
  <c r="B438" i="9"/>
  <c r="D438" i="9"/>
  <c r="E438" i="9"/>
  <c r="A439" i="9"/>
  <c r="B439" i="9"/>
  <c r="D439" i="9"/>
  <c r="E439" i="9"/>
  <c r="A440" i="9"/>
  <c r="B440" i="9"/>
  <c r="D440" i="9"/>
  <c r="E440" i="9"/>
  <c r="A441" i="9"/>
  <c r="B441" i="9"/>
  <c r="D441" i="9"/>
  <c r="E441" i="9"/>
  <c r="A442" i="9"/>
  <c r="B442" i="9"/>
  <c r="D442" i="9"/>
  <c r="E442" i="9"/>
  <c r="A443" i="9"/>
  <c r="B443" i="9"/>
  <c r="D443" i="9"/>
  <c r="E443" i="9"/>
  <c r="A444" i="9"/>
  <c r="B444" i="9"/>
  <c r="D444" i="9"/>
  <c r="E444" i="9"/>
  <c r="A445" i="9"/>
  <c r="B445" i="9"/>
  <c r="D445" i="9"/>
  <c r="E445" i="9"/>
  <c r="A446" i="9"/>
  <c r="B446" i="9"/>
  <c r="D446" i="9"/>
  <c r="E446" i="9"/>
  <c r="A447" i="9"/>
  <c r="B447" i="9"/>
  <c r="D447" i="9"/>
  <c r="E447" i="9"/>
  <c r="A448" i="9"/>
  <c r="B448" i="9"/>
  <c r="D448" i="9"/>
  <c r="E448" i="9"/>
  <c r="A449" i="9"/>
  <c r="B449" i="9"/>
  <c r="D449" i="9"/>
  <c r="E449" i="9"/>
  <c r="A450" i="9"/>
  <c r="B450" i="9"/>
  <c r="D450" i="9"/>
  <c r="E450" i="9"/>
  <c r="A451" i="9"/>
  <c r="B451" i="9"/>
  <c r="D451" i="9"/>
  <c r="E451" i="9"/>
  <c r="A452" i="9"/>
  <c r="B452" i="9"/>
  <c r="D452" i="9"/>
  <c r="E452" i="9"/>
  <c r="A453" i="9"/>
  <c r="B453" i="9"/>
  <c r="D453" i="9"/>
  <c r="E453" i="9"/>
  <c r="A454" i="9"/>
  <c r="B454" i="9"/>
  <c r="D454" i="9"/>
  <c r="E454" i="9"/>
  <c r="A455" i="9"/>
  <c r="B455" i="9"/>
  <c r="D455" i="9"/>
  <c r="E455" i="9"/>
  <c r="A456" i="9"/>
  <c r="B456" i="9"/>
  <c r="D456" i="9"/>
  <c r="E456" i="9"/>
  <c r="A457" i="9"/>
  <c r="B457" i="9"/>
  <c r="D457" i="9"/>
  <c r="E457" i="9"/>
  <c r="A458" i="9"/>
  <c r="B458" i="9"/>
  <c r="D458" i="9"/>
  <c r="E458" i="9"/>
  <c r="A459" i="9"/>
  <c r="B459" i="9"/>
  <c r="D459" i="9"/>
  <c r="E459" i="9"/>
  <c r="A460" i="9"/>
  <c r="B460" i="9"/>
  <c r="D460" i="9"/>
  <c r="E460" i="9"/>
  <c r="A461" i="9"/>
  <c r="B461" i="9"/>
  <c r="D461" i="9"/>
  <c r="E461" i="9"/>
  <c r="A462" i="9"/>
  <c r="B462" i="9"/>
  <c r="D462" i="9"/>
  <c r="E462" i="9"/>
  <c r="A463" i="9"/>
  <c r="B463" i="9"/>
  <c r="D463" i="9"/>
  <c r="E463" i="9"/>
  <c r="A464" i="9"/>
  <c r="B464" i="9"/>
  <c r="D464" i="9"/>
  <c r="E464" i="9"/>
  <c r="A465" i="9"/>
  <c r="B465" i="9"/>
  <c r="D465" i="9"/>
  <c r="E465" i="9"/>
  <c r="A466" i="9"/>
  <c r="B466" i="9"/>
  <c r="D466" i="9"/>
  <c r="E466" i="9"/>
  <c r="A467" i="9"/>
  <c r="B467" i="9"/>
  <c r="D467" i="9"/>
  <c r="E467" i="9"/>
  <c r="A468" i="9"/>
  <c r="B468" i="9"/>
  <c r="D468" i="9"/>
  <c r="E468" i="9"/>
  <c r="A469" i="9"/>
  <c r="B469" i="9"/>
  <c r="D469" i="9"/>
  <c r="E469" i="9"/>
  <c r="A470" i="9"/>
  <c r="B470" i="9"/>
  <c r="D470" i="9"/>
  <c r="E470" i="9"/>
  <c r="A471" i="9"/>
  <c r="B471" i="9"/>
  <c r="D471" i="9"/>
  <c r="E471" i="9"/>
  <c r="A472" i="9"/>
  <c r="B472" i="9"/>
  <c r="D472" i="9"/>
  <c r="E472" i="9"/>
  <c r="A473" i="9"/>
  <c r="B473" i="9"/>
  <c r="D473" i="9"/>
  <c r="E473" i="9"/>
  <c r="A474" i="9"/>
  <c r="B474" i="9"/>
  <c r="D474" i="9"/>
  <c r="E474" i="9"/>
  <c r="A475" i="9"/>
  <c r="B475" i="9"/>
  <c r="D475" i="9"/>
  <c r="E475" i="9"/>
  <c r="A476" i="9"/>
  <c r="B476" i="9"/>
  <c r="D476" i="9"/>
  <c r="E476" i="9"/>
  <c r="A477" i="9"/>
  <c r="B477" i="9"/>
  <c r="D477" i="9"/>
  <c r="E477" i="9"/>
  <c r="A478" i="9"/>
  <c r="B478" i="9"/>
  <c r="D478" i="9"/>
  <c r="E478" i="9"/>
  <c r="A479" i="9"/>
  <c r="B479" i="9"/>
  <c r="D479" i="9"/>
  <c r="E479" i="9"/>
  <c r="A480" i="9"/>
  <c r="B480" i="9"/>
  <c r="D480" i="9"/>
  <c r="E480" i="9"/>
  <c r="A481" i="9"/>
  <c r="B481" i="9"/>
  <c r="D481" i="9"/>
  <c r="E481" i="9"/>
  <c r="A482" i="9"/>
  <c r="B482" i="9"/>
  <c r="D482" i="9"/>
  <c r="E482" i="9"/>
  <c r="A483" i="9"/>
  <c r="B483" i="9"/>
  <c r="D483" i="9"/>
  <c r="E483" i="9"/>
  <c r="A484" i="9"/>
  <c r="B484" i="9"/>
  <c r="D484" i="9"/>
  <c r="E484" i="9"/>
  <c r="A485" i="9"/>
  <c r="B485" i="9"/>
  <c r="D485" i="9"/>
  <c r="E485" i="9"/>
  <c r="A486" i="9"/>
  <c r="B486" i="9"/>
  <c r="D486" i="9"/>
  <c r="E486" i="9"/>
  <c r="A487" i="9"/>
  <c r="B487" i="9"/>
  <c r="D487" i="9"/>
  <c r="E487" i="9"/>
  <c r="A488" i="9"/>
  <c r="B488" i="9"/>
  <c r="D488" i="9"/>
  <c r="E488" i="9"/>
  <c r="A489" i="9"/>
  <c r="B489" i="9"/>
  <c r="D489" i="9"/>
  <c r="E489" i="9"/>
  <c r="A490" i="9"/>
  <c r="B490" i="9"/>
  <c r="D490" i="9"/>
  <c r="E490" i="9"/>
  <c r="A491" i="9"/>
  <c r="B491" i="9"/>
  <c r="D491" i="9"/>
  <c r="E491" i="9"/>
  <c r="A492" i="9"/>
  <c r="B492" i="9"/>
  <c r="D492" i="9"/>
  <c r="E492" i="9"/>
  <c r="A493" i="9"/>
  <c r="B493" i="9"/>
  <c r="D493" i="9"/>
  <c r="E493" i="9"/>
  <c r="A494" i="9"/>
  <c r="B494" i="9"/>
  <c r="D494" i="9"/>
  <c r="E494" i="9"/>
  <c r="A495" i="9"/>
  <c r="B495" i="9"/>
  <c r="D495" i="9"/>
  <c r="E495" i="9"/>
  <c r="A496" i="9"/>
  <c r="B496" i="9"/>
  <c r="D496" i="9"/>
  <c r="E496" i="9"/>
  <c r="A497" i="9"/>
  <c r="B497" i="9"/>
  <c r="D497" i="9"/>
  <c r="E497" i="9"/>
  <c r="A498" i="9"/>
  <c r="B498" i="9"/>
  <c r="D498" i="9"/>
  <c r="E498" i="9"/>
  <c r="A499" i="9"/>
  <c r="B499" i="9"/>
  <c r="D499" i="9"/>
  <c r="E499" i="9"/>
  <c r="A500" i="9"/>
  <c r="B500" i="9"/>
  <c r="D500" i="9"/>
  <c r="E500" i="9"/>
  <c r="A501" i="9"/>
  <c r="B501" i="9"/>
  <c r="D501" i="9"/>
  <c r="E501" i="9"/>
  <c r="A502" i="9"/>
  <c r="B502" i="9"/>
  <c r="D502" i="9"/>
  <c r="E502" i="9"/>
  <c r="A503" i="9"/>
  <c r="B503" i="9"/>
  <c r="D503" i="9"/>
  <c r="E503" i="9"/>
  <c r="A504" i="9"/>
  <c r="B504" i="9"/>
  <c r="D504" i="9"/>
  <c r="E504" i="9"/>
  <c r="A505" i="9"/>
  <c r="B505" i="9"/>
  <c r="D505" i="9"/>
  <c r="E505" i="9"/>
  <c r="A506" i="9"/>
  <c r="B506" i="9"/>
  <c r="D506" i="9"/>
  <c r="E506" i="9"/>
  <c r="A507" i="9"/>
  <c r="B507" i="9"/>
  <c r="D507" i="9"/>
  <c r="E507" i="9"/>
  <c r="A508" i="9"/>
  <c r="B508" i="9"/>
  <c r="D508" i="9"/>
  <c r="E508" i="9"/>
  <c r="A509" i="9"/>
  <c r="B509" i="9"/>
  <c r="D509" i="9"/>
  <c r="E509" i="9"/>
  <c r="A510" i="9"/>
  <c r="B510" i="9"/>
  <c r="D510" i="9"/>
  <c r="E510" i="9"/>
  <c r="A511" i="9"/>
  <c r="B511" i="9"/>
  <c r="D511" i="9"/>
  <c r="E511" i="9"/>
  <c r="A512" i="9"/>
  <c r="B512" i="9"/>
  <c r="D512" i="9"/>
  <c r="E512" i="9"/>
  <c r="A513" i="9"/>
  <c r="B513" i="9"/>
  <c r="D513" i="9"/>
  <c r="E513" i="9"/>
  <c r="A514" i="9"/>
  <c r="B514" i="9"/>
  <c r="D514" i="9"/>
  <c r="E514" i="9"/>
  <c r="A515" i="9"/>
  <c r="B515" i="9"/>
  <c r="D515" i="9"/>
  <c r="E515" i="9"/>
  <c r="A516" i="9"/>
  <c r="B516" i="9"/>
  <c r="D516" i="9"/>
  <c r="E516" i="9"/>
  <c r="A517" i="9"/>
  <c r="B517" i="9"/>
  <c r="D517" i="9"/>
  <c r="E517" i="9"/>
  <c r="A518" i="9"/>
  <c r="B518" i="9"/>
  <c r="D518" i="9"/>
  <c r="E518" i="9"/>
  <c r="A519" i="9"/>
  <c r="B519" i="9"/>
  <c r="D519" i="9"/>
  <c r="E519" i="9"/>
  <c r="A520" i="9"/>
  <c r="B520" i="9"/>
  <c r="D520" i="9"/>
  <c r="E520" i="9"/>
  <c r="A521" i="9"/>
  <c r="B521" i="9"/>
  <c r="D521" i="9"/>
  <c r="E521" i="9"/>
  <c r="A522" i="9"/>
  <c r="B522" i="9"/>
  <c r="D522" i="9"/>
  <c r="E522" i="9"/>
  <c r="A523" i="9"/>
  <c r="B523" i="9"/>
  <c r="D523" i="9"/>
  <c r="E523" i="9"/>
  <c r="A524" i="9"/>
  <c r="B524" i="9"/>
  <c r="D524" i="9"/>
  <c r="E524" i="9"/>
  <c r="A525" i="9"/>
  <c r="B525" i="9"/>
  <c r="D525" i="9"/>
  <c r="E525" i="9"/>
  <c r="A526" i="9"/>
  <c r="B526" i="9"/>
  <c r="D526" i="9"/>
  <c r="E526" i="9"/>
  <c r="A527" i="9"/>
  <c r="B527" i="9"/>
  <c r="D527" i="9"/>
  <c r="E527" i="9"/>
  <c r="A528" i="9"/>
  <c r="B528" i="9"/>
  <c r="D528" i="9"/>
  <c r="E528" i="9"/>
  <c r="A529" i="9"/>
  <c r="B529" i="9"/>
  <c r="D529" i="9"/>
  <c r="E529" i="9"/>
  <c r="A530" i="9"/>
  <c r="B530" i="9"/>
  <c r="D530" i="9"/>
  <c r="E530" i="9"/>
  <c r="A531" i="9"/>
  <c r="B531" i="9"/>
  <c r="D531" i="9"/>
  <c r="E531" i="9"/>
  <c r="A532" i="9"/>
  <c r="B532" i="9"/>
  <c r="D532" i="9"/>
  <c r="E532" i="9"/>
  <c r="A533" i="9"/>
  <c r="B533" i="9"/>
  <c r="D533" i="9"/>
  <c r="E533" i="9"/>
  <c r="A534" i="9"/>
  <c r="B534" i="9"/>
  <c r="D534" i="9"/>
  <c r="E534" i="9"/>
  <c r="A535" i="9"/>
  <c r="B535" i="9"/>
  <c r="D535" i="9"/>
  <c r="E535" i="9"/>
  <c r="A536" i="9"/>
  <c r="B536" i="9"/>
  <c r="D536" i="9"/>
  <c r="E536" i="9"/>
  <c r="A537" i="9"/>
  <c r="B537" i="9"/>
  <c r="D537" i="9"/>
  <c r="E537" i="9"/>
  <c r="A538" i="9"/>
  <c r="B538" i="9"/>
  <c r="D538" i="9"/>
  <c r="E538" i="9"/>
  <c r="A539" i="9"/>
  <c r="B539" i="9"/>
  <c r="D539" i="9"/>
  <c r="E539" i="9"/>
  <c r="A540" i="9"/>
  <c r="B540" i="9"/>
  <c r="D540" i="9"/>
  <c r="E540" i="9"/>
  <c r="A541" i="9"/>
  <c r="B541" i="9"/>
  <c r="D541" i="9"/>
  <c r="E541" i="9"/>
  <c r="A542" i="9"/>
  <c r="B542" i="9"/>
  <c r="D542" i="9"/>
  <c r="E542" i="9"/>
  <c r="A543" i="9"/>
  <c r="B543" i="9"/>
  <c r="D543" i="9"/>
  <c r="E543" i="9"/>
  <c r="A544" i="9"/>
  <c r="B544" i="9"/>
  <c r="D544" i="9"/>
  <c r="E544" i="9"/>
  <c r="A545" i="9"/>
  <c r="B545" i="9"/>
  <c r="D545" i="9"/>
  <c r="E545" i="9"/>
  <c r="A546" i="9"/>
  <c r="B546" i="9"/>
  <c r="D546" i="9"/>
  <c r="E546" i="9"/>
  <c r="A547" i="9"/>
  <c r="B547" i="9"/>
  <c r="D547" i="9"/>
  <c r="E547" i="9"/>
  <c r="A548" i="9"/>
  <c r="B548" i="9"/>
  <c r="D548" i="9"/>
  <c r="E548" i="9"/>
  <c r="A549" i="9"/>
  <c r="B549" i="9"/>
  <c r="D549" i="9"/>
  <c r="E549" i="9"/>
  <c r="A550" i="9"/>
  <c r="B550" i="9"/>
  <c r="D550" i="9"/>
  <c r="E550" i="9"/>
  <c r="A551" i="9"/>
  <c r="B551" i="9"/>
  <c r="D551" i="9"/>
  <c r="E551" i="9"/>
  <c r="A552" i="9"/>
  <c r="B552" i="9"/>
  <c r="D552" i="9"/>
  <c r="E552" i="9"/>
  <c r="A553" i="9"/>
  <c r="B553" i="9"/>
  <c r="D553" i="9"/>
  <c r="E553" i="9"/>
  <c r="A554" i="9"/>
  <c r="B554" i="9"/>
  <c r="D554" i="9"/>
  <c r="E554" i="9"/>
  <c r="A555" i="9"/>
  <c r="B555" i="9"/>
  <c r="D555" i="9"/>
  <c r="E555" i="9"/>
  <c r="A556" i="9"/>
  <c r="B556" i="9"/>
  <c r="D556" i="9"/>
  <c r="E556" i="9"/>
  <c r="A557" i="9"/>
  <c r="B557" i="9"/>
  <c r="D557" i="9"/>
  <c r="E557" i="9"/>
  <c r="A558" i="9"/>
  <c r="B558" i="9"/>
  <c r="D558" i="9"/>
  <c r="E558" i="9"/>
  <c r="A559" i="9"/>
  <c r="B559" i="9"/>
  <c r="D559" i="9"/>
  <c r="E559" i="9"/>
  <c r="A560" i="9"/>
  <c r="B560" i="9"/>
  <c r="D560" i="9"/>
  <c r="E560" i="9"/>
  <c r="A561" i="9"/>
  <c r="B561" i="9"/>
  <c r="D561" i="9"/>
  <c r="E561" i="9"/>
  <c r="A562" i="9"/>
  <c r="B562" i="9"/>
  <c r="D562" i="9"/>
  <c r="E562" i="9"/>
  <c r="A563" i="9"/>
  <c r="B563" i="9"/>
  <c r="D563" i="9"/>
  <c r="E563" i="9"/>
  <c r="A564" i="9"/>
  <c r="B564" i="9"/>
  <c r="D564" i="9"/>
  <c r="E564" i="9"/>
  <c r="A565" i="9"/>
  <c r="B565" i="9"/>
  <c r="D565" i="9"/>
  <c r="E565" i="9"/>
  <c r="A566" i="9"/>
  <c r="B566" i="9"/>
  <c r="D566" i="9"/>
  <c r="E566" i="9"/>
  <c r="A567" i="9"/>
  <c r="B567" i="9"/>
  <c r="D567" i="9"/>
  <c r="E567" i="9"/>
  <c r="A568" i="9"/>
  <c r="B568" i="9"/>
  <c r="D568" i="9"/>
  <c r="E568" i="9"/>
  <c r="A569" i="9"/>
  <c r="B569" i="9"/>
  <c r="D569" i="9"/>
  <c r="E569" i="9"/>
  <c r="A570" i="9"/>
  <c r="B570" i="9"/>
  <c r="D570" i="9"/>
  <c r="E570" i="9"/>
  <c r="A571" i="9"/>
  <c r="B571" i="9"/>
  <c r="D571" i="9"/>
  <c r="E571" i="9"/>
  <c r="A572" i="9"/>
  <c r="B572" i="9"/>
  <c r="D572" i="9"/>
  <c r="E572" i="9"/>
  <c r="A573" i="9"/>
  <c r="B573" i="9"/>
  <c r="D573" i="9"/>
  <c r="E573" i="9"/>
  <c r="A587" i="9"/>
  <c r="B587" i="9"/>
  <c r="D587" i="9"/>
  <c r="E587" i="9"/>
  <c r="A588" i="9"/>
  <c r="B588" i="9"/>
  <c r="D588" i="9"/>
  <c r="E588" i="9"/>
  <c r="A589" i="9"/>
  <c r="B589" i="9"/>
  <c r="D589" i="9"/>
  <c r="E589" i="9"/>
  <c r="A590" i="9"/>
  <c r="B590" i="9"/>
  <c r="D590" i="9"/>
  <c r="E590" i="9"/>
  <c r="A591" i="9"/>
  <c r="B591" i="9"/>
  <c r="D591" i="9"/>
  <c r="E591" i="9"/>
  <c r="A592" i="9"/>
  <c r="B592" i="9"/>
  <c r="D592" i="9"/>
  <c r="E592" i="9"/>
  <c r="A600" i="9"/>
  <c r="B600" i="9"/>
  <c r="D600" i="9"/>
  <c r="E600" i="9"/>
  <c r="A601" i="9"/>
  <c r="B601" i="9"/>
  <c r="D601" i="9"/>
  <c r="E601" i="9"/>
  <c r="B602" i="9"/>
  <c r="D602" i="9"/>
  <c r="E602" i="9"/>
  <c r="A603" i="9"/>
  <c r="B603" i="9"/>
  <c r="D603" i="9"/>
  <c r="E603" i="9"/>
  <c r="A604" i="9"/>
  <c r="B604" i="9"/>
  <c r="D604" i="9"/>
  <c r="E604" i="9"/>
  <c r="A605" i="9"/>
  <c r="B605" i="9"/>
  <c r="D605" i="9"/>
  <c r="E605" i="9"/>
  <c r="A606" i="9"/>
  <c r="B606" i="9"/>
  <c r="D606" i="9"/>
  <c r="E606" i="9"/>
  <c r="A607" i="9"/>
  <c r="B607" i="9"/>
  <c r="D607" i="9"/>
  <c r="E607" i="9"/>
  <c r="A608" i="9"/>
  <c r="B608" i="9"/>
  <c r="D608" i="9"/>
  <c r="E608" i="9"/>
  <c r="A609" i="9"/>
  <c r="B609" i="9"/>
  <c r="D609" i="9"/>
  <c r="E609" i="9"/>
  <c r="A610" i="9"/>
  <c r="B610" i="9"/>
  <c r="D610" i="9"/>
  <c r="E610" i="9"/>
  <c r="A611" i="9"/>
  <c r="B611" i="9"/>
  <c r="D611" i="9"/>
  <c r="E611" i="9"/>
  <c r="A612" i="9"/>
  <c r="B612" i="9"/>
  <c r="D612" i="9"/>
  <c r="E612" i="9"/>
  <c r="A613" i="9"/>
  <c r="B613" i="9"/>
  <c r="D613" i="9"/>
  <c r="E613" i="9"/>
  <c r="A614" i="9"/>
  <c r="B614" i="9"/>
  <c r="D614" i="9"/>
  <c r="E614" i="9"/>
  <c r="A615" i="9"/>
  <c r="B615" i="9"/>
  <c r="D615" i="9"/>
  <c r="E615" i="9"/>
  <c r="A616" i="9"/>
  <c r="B616" i="9"/>
  <c r="D616" i="9"/>
  <c r="E616" i="9"/>
  <c r="A617" i="9"/>
  <c r="B617" i="9"/>
  <c r="D617" i="9"/>
  <c r="E617" i="9"/>
  <c r="A618" i="9"/>
  <c r="B618" i="9"/>
  <c r="D618" i="9"/>
  <c r="E618" i="9"/>
  <c r="A619" i="9"/>
  <c r="B619" i="9"/>
  <c r="D619" i="9"/>
  <c r="E619" i="9"/>
  <c r="A620" i="9"/>
  <c r="B620" i="9"/>
  <c r="D620" i="9"/>
  <c r="E620" i="9"/>
  <c r="A621" i="9"/>
  <c r="B621" i="9"/>
  <c r="D621" i="9"/>
  <c r="E621" i="9"/>
  <c r="A622" i="9"/>
  <c r="B622" i="9"/>
  <c r="D622" i="9"/>
  <c r="E622" i="9"/>
  <c r="A623" i="9"/>
  <c r="B623" i="9"/>
  <c r="D623" i="9"/>
  <c r="E623" i="9"/>
  <c r="A624" i="9"/>
  <c r="B624" i="9"/>
  <c r="D624" i="9"/>
  <c r="E624" i="9"/>
  <c r="A625" i="9"/>
  <c r="B625" i="9"/>
  <c r="D625" i="9"/>
  <c r="E625" i="9"/>
  <c r="A626" i="9"/>
  <c r="B626" i="9"/>
  <c r="D626" i="9"/>
  <c r="E626" i="9"/>
  <c r="A627" i="9"/>
  <c r="B627" i="9"/>
  <c r="D627" i="9"/>
  <c r="E627" i="9"/>
  <c r="A628" i="9"/>
  <c r="B628" i="9"/>
  <c r="D628" i="9"/>
  <c r="E628" i="9"/>
  <c r="A629" i="9"/>
  <c r="B629" i="9"/>
  <c r="D629" i="9"/>
  <c r="E629" i="9"/>
  <c r="A630" i="9"/>
  <c r="B630" i="9"/>
  <c r="D630" i="9"/>
  <c r="E630" i="9"/>
  <c r="A631" i="9"/>
  <c r="B631" i="9"/>
  <c r="D631" i="9"/>
  <c r="E631" i="9"/>
  <c r="A632" i="9"/>
  <c r="B632" i="9"/>
  <c r="D632" i="9"/>
  <c r="E632" i="9"/>
  <c r="A633" i="9"/>
  <c r="B633" i="9"/>
  <c r="D633" i="9"/>
  <c r="E633" i="9"/>
  <c r="A634" i="9"/>
  <c r="B634" i="9"/>
  <c r="D634" i="9"/>
  <c r="A635" i="9"/>
  <c r="B635" i="9"/>
  <c r="D635" i="9"/>
  <c r="A636" i="9"/>
  <c r="B636" i="9"/>
  <c r="D636" i="9"/>
  <c r="A637" i="9"/>
  <c r="B637" i="9"/>
  <c r="D637" i="9"/>
  <c r="A638" i="9"/>
  <c r="B638" i="9"/>
  <c r="D638" i="9"/>
  <c r="A639" i="9"/>
  <c r="B639" i="9"/>
  <c r="D639" i="9"/>
  <c r="A640" i="9"/>
  <c r="B640" i="9"/>
  <c r="D640" i="9"/>
  <c r="A641" i="9"/>
  <c r="B641" i="9"/>
  <c r="D641" i="9"/>
  <c r="A642" i="9"/>
  <c r="B642" i="9"/>
  <c r="D642" i="9"/>
  <c r="A643" i="9"/>
  <c r="B643" i="9"/>
  <c r="D643" i="9"/>
  <c r="A644" i="9"/>
  <c r="B644" i="9"/>
  <c r="D644" i="9"/>
  <c r="A645" i="9"/>
  <c r="B645" i="9"/>
  <c r="D645" i="9"/>
  <c r="A646" i="9"/>
  <c r="B646" i="9"/>
  <c r="D646" i="9"/>
  <c r="A647" i="9"/>
  <c r="B647" i="9"/>
  <c r="D647" i="9"/>
  <c r="A648" i="9"/>
  <c r="B648" i="9"/>
  <c r="D648" i="9"/>
  <c r="A649" i="9"/>
  <c r="B649" i="9"/>
  <c r="D649" i="9"/>
  <c r="A650" i="9"/>
  <c r="B650" i="9"/>
  <c r="D650" i="9"/>
  <c r="A651" i="9"/>
  <c r="B651" i="9"/>
  <c r="D651" i="9"/>
  <c r="A652" i="9"/>
  <c r="B652" i="9"/>
  <c r="D652" i="9"/>
  <c r="A653" i="9"/>
  <c r="B653" i="9"/>
  <c r="D653" i="9"/>
  <c r="A654" i="9"/>
  <c r="B654" i="9"/>
  <c r="D654" i="9"/>
  <c r="A655" i="9"/>
  <c r="B655" i="9"/>
  <c r="D655" i="9"/>
  <c r="A656" i="9"/>
  <c r="B656" i="9"/>
  <c r="D656" i="9"/>
  <c r="A657" i="9"/>
  <c r="B657" i="9"/>
  <c r="D657" i="9"/>
  <c r="A658" i="9"/>
  <c r="B658" i="9"/>
  <c r="D658" i="9"/>
  <c r="A659" i="9"/>
  <c r="B659" i="9"/>
  <c r="D659" i="9"/>
  <c r="A660" i="9"/>
  <c r="B660" i="9"/>
  <c r="D660" i="9"/>
  <c r="A661" i="9"/>
  <c r="B661" i="9"/>
  <c r="D661" i="9"/>
  <c r="A662" i="9"/>
  <c r="B662" i="9"/>
  <c r="D662" i="9"/>
  <c r="A663" i="9"/>
  <c r="B663" i="9"/>
  <c r="D663" i="9"/>
  <c r="A664" i="9"/>
  <c r="B664" i="9"/>
  <c r="D664" i="9"/>
  <c r="A665" i="9"/>
  <c r="B665" i="9"/>
  <c r="D665" i="9"/>
  <c r="A666" i="9"/>
  <c r="B666" i="9"/>
  <c r="D666" i="9"/>
  <c r="A667" i="9"/>
  <c r="B667" i="9"/>
  <c r="D667" i="9"/>
  <c r="A668" i="9"/>
  <c r="B668" i="9"/>
  <c r="D668" i="9"/>
  <c r="A669" i="9"/>
  <c r="B669" i="9"/>
  <c r="D669" i="9"/>
  <c r="A670" i="9"/>
  <c r="B670" i="9"/>
  <c r="D670" i="9"/>
  <c r="A671" i="9"/>
  <c r="B671" i="9"/>
  <c r="D671" i="9"/>
  <c r="A672" i="9"/>
  <c r="B672" i="9"/>
  <c r="D672" i="9"/>
  <c r="A673" i="9"/>
  <c r="B673" i="9"/>
  <c r="D673" i="9"/>
  <c r="A674" i="9"/>
  <c r="B674" i="9"/>
  <c r="D674" i="9"/>
  <c r="A675" i="9"/>
  <c r="B675" i="9"/>
  <c r="D675" i="9"/>
  <c r="A676" i="9"/>
  <c r="B676" i="9"/>
  <c r="D676" i="9"/>
  <c r="A677" i="9"/>
  <c r="B677" i="9"/>
  <c r="D677" i="9"/>
  <c r="A678" i="9"/>
  <c r="B678" i="9"/>
  <c r="D678" i="9"/>
  <c r="A679" i="9"/>
  <c r="B679" i="9"/>
  <c r="D679" i="9"/>
  <c r="A680" i="9"/>
  <c r="B680" i="9"/>
  <c r="D680" i="9"/>
  <c r="A681" i="9"/>
  <c r="B681" i="9"/>
  <c r="D681" i="9"/>
  <c r="A682" i="9"/>
  <c r="B682" i="9"/>
  <c r="D682" i="9"/>
  <c r="A683" i="9"/>
  <c r="B683" i="9"/>
  <c r="D683" i="9"/>
  <c r="A684" i="9"/>
  <c r="B684" i="9"/>
  <c r="D684" i="9"/>
  <c r="A685" i="9"/>
  <c r="B685" i="9"/>
  <c r="D685" i="9"/>
  <c r="A686" i="9"/>
  <c r="B686" i="9"/>
  <c r="D686" i="9"/>
  <c r="A687" i="9"/>
  <c r="B687" i="9"/>
  <c r="D687" i="9"/>
  <c r="A688" i="9"/>
  <c r="B688" i="9"/>
  <c r="D688" i="9"/>
  <c r="A689" i="9"/>
  <c r="B689" i="9"/>
  <c r="D689" i="9"/>
  <c r="A690" i="9"/>
  <c r="B690" i="9"/>
  <c r="D690" i="9"/>
  <c r="A691" i="9"/>
  <c r="B691" i="9"/>
  <c r="D691" i="9"/>
  <c r="A692" i="9"/>
  <c r="B692" i="9"/>
  <c r="D692" i="9"/>
  <c r="A693" i="9"/>
  <c r="B693" i="9"/>
  <c r="D693" i="9"/>
  <c r="A694" i="9"/>
  <c r="B694" i="9"/>
  <c r="D694" i="9"/>
  <c r="A695" i="9"/>
  <c r="B695" i="9"/>
  <c r="D695" i="9"/>
  <c r="A696" i="9"/>
  <c r="B696" i="9"/>
  <c r="D696" i="9"/>
  <c r="A697" i="9"/>
  <c r="B697" i="9"/>
  <c r="D697" i="9"/>
  <c r="A698" i="9"/>
  <c r="B698" i="9"/>
  <c r="D698" i="9"/>
  <c r="A699" i="9"/>
  <c r="B699" i="9"/>
  <c r="D699" i="9"/>
  <c r="A700" i="9"/>
  <c r="B700" i="9"/>
  <c r="D700" i="9"/>
  <c r="A701" i="9"/>
  <c r="B701" i="9"/>
  <c r="D701" i="9"/>
  <c r="A702" i="9"/>
  <c r="B702" i="9"/>
  <c r="D702" i="9"/>
  <c r="A703" i="9"/>
  <c r="B703" i="9"/>
  <c r="D703" i="9"/>
  <c r="A704" i="9"/>
  <c r="B704" i="9"/>
  <c r="D704" i="9"/>
  <c r="A705" i="9"/>
  <c r="B705" i="9"/>
  <c r="D705" i="9"/>
  <c r="A706" i="9"/>
  <c r="B706" i="9"/>
  <c r="D706" i="9"/>
  <c r="A707" i="9"/>
  <c r="B707" i="9"/>
  <c r="D707" i="9"/>
  <c r="A708" i="9"/>
  <c r="B708" i="9"/>
  <c r="D708" i="9"/>
  <c r="A709" i="9"/>
  <c r="B709" i="9"/>
  <c r="D709" i="9"/>
  <c r="A710" i="9"/>
  <c r="B710" i="9"/>
  <c r="D710" i="9"/>
  <c r="A711" i="9"/>
  <c r="B711" i="9"/>
  <c r="D711" i="9"/>
  <c r="A712" i="9"/>
  <c r="B712" i="9"/>
  <c r="D712" i="9"/>
  <c r="A713" i="9"/>
  <c r="B713" i="9"/>
  <c r="D713" i="9"/>
  <c r="A714" i="9"/>
  <c r="B714" i="9"/>
  <c r="D714" i="9"/>
  <c r="A715" i="9"/>
  <c r="B715" i="9"/>
  <c r="D715" i="9"/>
  <c r="A716" i="9"/>
  <c r="B716" i="9"/>
  <c r="D716" i="9"/>
  <c r="A717" i="9"/>
  <c r="B717" i="9"/>
  <c r="D717" i="9"/>
  <c r="A718" i="9"/>
  <c r="B718" i="9"/>
  <c r="D718" i="9"/>
  <c r="A719" i="9"/>
  <c r="B719" i="9"/>
  <c r="D719" i="9"/>
  <c r="A720" i="9"/>
  <c r="B720" i="9"/>
  <c r="D720" i="9"/>
  <c r="A721" i="9"/>
  <c r="B721" i="9"/>
  <c r="D721" i="9"/>
  <c r="A722" i="9"/>
  <c r="B722" i="9"/>
  <c r="D722" i="9"/>
  <c r="A723" i="9"/>
  <c r="B723" i="9"/>
  <c r="D723" i="9"/>
  <c r="A724" i="9"/>
  <c r="B724" i="9"/>
  <c r="D724" i="9"/>
  <c r="A725" i="9"/>
  <c r="B725" i="9"/>
  <c r="D725" i="9"/>
  <c r="A726" i="9"/>
  <c r="B726" i="9"/>
  <c r="D726" i="9"/>
  <c r="A727" i="9"/>
  <c r="B727" i="9"/>
  <c r="D727" i="9"/>
  <c r="A728" i="9"/>
  <c r="B728" i="9"/>
  <c r="D728" i="9"/>
  <c r="A729" i="9"/>
  <c r="B729" i="9"/>
  <c r="D729" i="9"/>
  <c r="A730" i="9"/>
  <c r="B730" i="9"/>
  <c r="D730" i="9"/>
  <c r="A731" i="9"/>
  <c r="B731" i="9"/>
  <c r="D731" i="9"/>
  <c r="A732" i="9"/>
  <c r="B732" i="9"/>
  <c r="D732" i="9"/>
  <c r="A733" i="9"/>
  <c r="B733" i="9"/>
  <c r="D733" i="9"/>
  <c r="A734" i="9"/>
  <c r="B734" i="9"/>
  <c r="D734" i="9"/>
  <c r="A735" i="9"/>
  <c r="B735" i="9"/>
  <c r="D735" i="9"/>
  <c r="A736" i="9"/>
  <c r="B736" i="9"/>
  <c r="D736" i="9"/>
  <c r="A737" i="9"/>
  <c r="B737" i="9"/>
  <c r="D737" i="9"/>
  <c r="A738" i="9"/>
  <c r="B738" i="9"/>
  <c r="D738" i="9"/>
  <c r="A739" i="9"/>
  <c r="B739" i="9"/>
  <c r="D739" i="9"/>
  <c r="A740" i="9"/>
  <c r="B740" i="9"/>
  <c r="D740" i="9"/>
  <c r="A741" i="9"/>
  <c r="B741" i="9"/>
  <c r="D741" i="9"/>
  <c r="A742" i="9"/>
  <c r="B742" i="9"/>
  <c r="D742" i="9"/>
  <c r="A743" i="9"/>
  <c r="B743" i="9"/>
  <c r="D743" i="9"/>
  <c r="A744" i="9"/>
  <c r="B744" i="9"/>
  <c r="D744" i="9"/>
  <c r="A745" i="9"/>
  <c r="B745" i="9"/>
  <c r="D745" i="9"/>
  <c r="A746" i="9"/>
  <c r="B746" i="9"/>
  <c r="D746" i="9"/>
  <c r="A747" i="9"/>
  <c r="B747" i="9"/>
  <c r="D747" i="9"/>
  <c r="A748" i="9"/>
  <c r="B748" i="9"/>
  <c r="D748" i="9"/>
  <c r="A749" i="9"/>
  <c r="B749" i="9"/>
  <c r="D749" i="9"/>
  <c r="A750" i="9"/>
  <c r="B750" i="9"/>
  <c r="D750" i="9"/>
  <c r="A751" i="9"/>
  <c r="B751" i="9"/>
  <c r="D751" i="9"/>
  <c r="A752" i="9"/>
  <c r="B752" i="9"/>
  <c r="D752" i="9"/>
  <c r="A753" i="9"/>
  <c r="B753" i="9"/>
  <c r="D753" i="9"/>
  <c r="A754" i="9"/>
  <c r="B754" i="9"/>
  <c r="D754" i="9"/>
  <c r="A755" i="9"/>
  <c r="B755" i="9"/>
  <c r="D755" i="9"/>
  <c r="A756" i="9"/>
  <c r="B756" i="9"/>
  <c r="D756" i="9"/>
  <c r="A757" i="9"/>
  <c r="B757" i="9"/>
  <c r="D757" i="9"/>
  <c r="A758" i="9"/>
  <c r="B758" i="9"/>
  <c r="D758" i="9"/>
  <c r="A759" i="9"/>
  <c r="B759" i="9"/>
  <c r="D759" i="9"/>
  <c r="A760" i="9"/>
  <c r="B760" i="9"/>
  <c r="D760" i="9"/>
  <c r="A761" i="9"/>
  <c r="B761" i="9"/>
  <c r="D761" i="9"/>
  <c r="A762" i="9"/>
  <c r="B762" i="9"/>
  <c r="D762" i="9"/>
  <c r="A763" i="9"/>
  <c r="B763" i="9"/>
  <c r="D763" i="9"/>
  <c r="A764" i="9"/>
  <c r="B764" i="9"/>
  <c r="D764" i="9"/>
  <c r="A765" i="9"/>
  <c r="B765" i="9"/>
  <c r="D765" i="9"/>
  <c r="A766" i="9"/>
  <c r="B766" i="9"/>
  <c r="D766" i="9"/>
  <c r="A767" i="9"/>
  <c r="B767" i="9"/>
  <c r="D767" i="9"/>
  <c r="A768" i="9"/>
  <c r="B768" i="9"/>
  <c r="D768" i="9"/>
  <c r="A769" i="9"/>
  <c r="B769" i="9"/>
  <c r="D769" i="9"/>
  <c r="A770" i="9"/>
  <c r="B770" i="9"/>
  <c r="D770" i="9"/>
  <c r="A771" i="9"/>
  <c r="B771" i="9"/>
  <c r="D771" i="9"/>
  <c r="A772" i="9"/>
  <c r="B772" i="9"/>
  <c r="D772" i="9"/>
  <c r="A773" i="9"/>
  <c r="B773" i="9"/>
  <c r="D773" i="9"/>
  <c r="A774" i="9"/>
  <c r="B774" i="9"/>
  <c r="D774" i="9"/>
  <c r="A775" i="9"/>
  <c r="B775" i="9"/>
  <c r="D775" i="9"/>
  <c r="A776" i="9"/>
  <c r="B776" i="9"/>
  <c r="D776" i="9"/>
  <c r="A777" i="9"/>
  <c r="B777" i="9"/>
  <c r="D777" i="9"/>
  <c r="A778" i="9"/>
  <c r="B778" i="9"/>
  <c r="D778" i="9"/>
  <c r="A779" i="9"/>
  <c r="B779" i="9"/>
  <c r="D779" i="9"/>
  <c r="A780" i="9"/>
  <c r="B780" i="9"/>
  <c r="D780" i="9"/>
  <c r="A781" i="9"/>
  <c r="B781" i="9"/>
  <c r="D781" i="9"/>
  <c r="A782" i="9"/>
  <c r="B782" i="9"/>
  <c r="D782" i="9"/>
  <c r="A783" i="9"/>
  <c r="B783" i="9"/>
  <c r="D783" i="9"/>
  <c r="A784" i="9"/>
  <c r="B784" i="9"/>
  <c r="D784" i="9"/>
  <c r="A785" i="9"/>
  <c r="B785" i="9"/>
  <c r="D785" i="9"/>
  <c r="A786" i="9"/>
  <c r="B786" i="9"/>
  <c r="D786" i="9"/>
  <c r="A787" i="9"/>
  <c r="B787" i="9"/>
  <c r="D787" i="9"/>
  <c r="A788" i="9"/>
  <c r="B788" i="9"/>
  <c r="D788" i="9"/>
  <c r="A789" i="9"/>
  <c r="B789" i="9"/>
  <c r="D789" i="9"/>
  <c r="A790" i="9"/>
  <c r="B790" i="9"/>
  <c r="D790" i="9"/>
  <c r="A791" i="9"/>
  <c r="B791" i="9"/>
  <c r="D791" i="9"/>
  <c r="A792" i="9"/>
  <c r="B792" i="9"/>
  <c r="D792" i="9"/>
  <c r="A793" i="9"/>
  <c r="B793" i="9"/>
  <c r="D793" i="9"/>
  <c r="A794" i="9"/>
  <c r="B794" i="9"/>
  <c r="D794" i="9"/>
  <c r="A795" i="9"/>
  <c r="B795" i="9"/>
  <c r="D795" i="9"/>
  <c r="A796" i="9"/>
  <c r="B796" i="9"/>
  <c r="D796" i="9"/>
  <c r="A797" i="9"/>
  <c r="B797" i="9"/>
  <c r="D797" i="9"/>
  <c r="A798" i="9"/>
  <c r="B798" i="9"/>
  <c r="D798" i="9"/>
  <c r="A799" i="9"/>
  <c r="B799" i="9"/>
  <c r="D799" i="9"/>
  <c r="A800" i="9"/>
  <c r="B800" i="9"/>
  <c r="D800" i="9"/>
  <c r="A801" i="9"/>
  <c r="B801" i="9"/>
  <c r="D801" i="9"/>
  <c r="A802" i="9"/>
  <c r="B802" i="9"/>
  <c r="D802" i="9"/>
  <c r="A803" i="9"/>
  <c r="B803" i="9"/>
  <c r="D803" i="9"/>
  <c r="A804" i="9"/>
  <c r="B804" i="9"/>
  <c r="D804" i="9"/>
  <c r="A805" i="9"/>
  <c r="B805" i="9"/>
  <c r="D805" i="9"/>
  <c r="A806" i="9"/>
  <c r="B806" i="9"/>
  <c r="D806" i="9"/>
  <c r="A807" i="9"/>
  <c r="B807" i="9"/>
  <c r="D807" i="9"/>
  <c r="A808" i="9"/>
  <c r="B808" i="9"/>
  <c r="D808" i="9"/>
  <c r="A809" i="9"/>
  <c r="B809" i="9"/>
  <c r="D809" i="9"/>
  <c r="A810" i="9"/>
  <c r="B810" i="9"/>
  <c r="D810" i="9"/>
  <c r="A811" i="9"/>
  <c r="B811" i="9"/>
  <c r="D811" i="9"/>
  <c r="A812" i="9"/>
  <c r="B812" i="9"/>
  <c r="D812" i="9"/>
  <c r="A813" i="9"/>
  <c r="B813" i="9"/>
  <c r="D813" i="9"/>
  <c r="A814" i="9"/>
  <c r="B814" i="9"/>
  <c r="D814" i="9"/>
  <c r="A815" i="9"/>
  <c r="B815" i="9"/>
  <c r="D815" i="9"/>
  <c r="A816" i="9"/>
  <c r="B816" i="9"/>
  <c r="D816" i="9"/>
  <c r="A817" i="9"/>
  <c r="B817" i="9"/>
  <c r="D817" i="9"/>
  <c r="A818" i="9"/>
  <c r="B818" i="9"/>
  <c r="D818" i="9"/>
  <c r="A819" i="9"/>
  <c r="B819" i="9"/>
  <c r="D819" i="9"/>
  <c r="A820" i="9"/>
  <c r="B820" i="9"/>
  <c r="D820" i="9"/>
  <c r="A821" i="9"/>
  <c r="B821" i="9"/>
  <c r="D821" i="9"/>
  <c r="A822" i="9"/>
  <c r="B822" i="9"/>
  <c r="D822" i="9"/>
  <c r="A823" i="9"/>
  <c r="B823" i="9"/>
  <c r="D823" i="9"/>
  <c r="A824" i="9"/>
  <c r="B824" i="9"/>
  <c r="D824" i="9"/>
  <c r="A825" i="9"/>
  <c r="B825" i="9"/>
  <c r="D825" i="9"/>
  <c r="A826" i="9"/>
  <c r="B826" i="9"/>
  <c r="D826" i="9"/>
  <c r="A827" i="9"/>
  <c r="B827" i="9"/>
  <c r="D827" i="9"/>
  <c r="A828" i="9"/>
  <c r="B828" i="9"/>
  <c r="D828" i="9"/>
  <c r="A829" i="9"/>
  <c r="B829" i="9"/>
  <c r="D829" i="9"/>
  <c r="A830" i="9"/>
  <c r="B830" i="9"/>
  <c r="D830" i="9"/>
  <c r="A831" i="9"/>
  <c r="B831" i="9"/>
  <c r="D831" i="9"/>
  <c r="A832" i="9"/>
  <c r="B832" i="9"/>
  <c r="D832" i="9"/>
  <c r="A833" i="9"/>
  <c r="B833" i="9"/>
  <c r="D833" i="9"/>
  <c r="A834" i="9"/>
  <c r="B834" i="9"/>
  <c r="D834" i="9"/>
  <c r="A835" i="9"/>
  <c r="B835" i="9"/>
  <c r="D835" i="9"/>
  <c r="A836" i="9"/>
  <c r="B836" i="9"/>
  <c r="D836" i="9"/>
  <c r="A837" i="9"/>
  <c r="B837" i="9"/>
  <c r="D837" i="9"/>
  <c r="A838" i="9"/>
  <c r="B838" i="9"/>
  <c r="D838" i="9"/>
  <c r="A839" i="9"/>
  <c r="B839" i="9"/>
  <c r="D839" i="9"/>
  <c r="A840" i="9"/>
  <c r="B840" i="9"/>
  <c r="D840" i="9"/>
  <c r="A841" i="9"/>
  <c r="B841" i="9"/>
  <c r="D841" i="9"/>
  <c r="A842" i="9"/>
  <c r="B842" i="9"/>
  <c r="D842" i="9"/>
  <c r="A843" i="9"/>
  <c r="B843" i="9"/>
  <c r="D843" i="9"/>
  <c r="A844" i="9"/>
  <c r="B844" i="9"/>
  <c r="D844" i="9"/>
  <c r="A845" i="9"/>
  <c r="B845" i="9"/>
  <c r="D845" i="9"/>
  <c r="A846" i="9"/>
  <c r="B846" i="9"/>
  <c r="D846" i="9"/>
  <c r="A847" i="9"/>
  <c r="B847" i="9"/>
  <c r="D847" i="9"/>
  <c r="A848" i="9"/>
  <c r="B848" i="9"/>
  <c r="D848" i="9"/>
  <c r="A849" i="9"/>
  <c r="B849" i="9"/>
  <c r="D849" i="9"/>
  <c r="A850" i="9"/>
  <c r="B850" i="9"/>
  <c r="D850" i="9"/>
  <c r="A851" i="9"/>
  <c r="B851" i="9"/>
  <c r="D851" i="9"/>
  <c r="A852" i="9"/>
  <c r="B852" i="9"/>
  <c r="D852" i="9"/>
  <c r="A853" i="9"/>
  <c r="B853" i="9"/>
  <c r="D853" i="9"/>
  <c r="A854" i="9"/>
  <c r="B854" i="9"/>
  <c r="D854" i="9"/>
  <c r="A855" i="9"/>
  <c r="B855" i="9"/>
  <c r="D855" i="9"/>
  <c r="A856" i="9"/>
  <c r="B856" i="9"/>
  <c r="D856" i="9"/>
  <c r="A857" i="9"/>
  <c r="B857" i="9"/>
  <c r="D857" i="9"/>
  <c r="A858" i="9"/>
  <c r="B858" i="9"/>
  <c r="D858" i="9"/>
  <c r="A859" i="9"/>
  <c r="B859" i="9"/>
  <c r="D859" i="9"/>
  <c r="A860" i="9"/>
  <c r="B860" i="9"/>
  <c r="D860" i="9"/>
  <c r="A861" i="9"/>
  <c r="B861" i="9"/>
  <c r="D861" i="9"/>
  <c r="A862" i="9"/>
  <c r="B862" i="9"/>
  <c r="D862" i="9"/>
  <c r="A863" i="9"/>
  <c r="B863" i="9"/>
  <c r="D863" i="9"/>
  <c r="A864" i="9"/>
  <c r="B864" i="9"/>
  <c r="D864" i="9"/>
  <c r="A865" i="9"/>
  <c r="B865" i="9"/>
  <c r="D865" i="9"/>
  <c r="A866" i="9"/>
  <c r="B866" i="9"/>
  <c r="D866" i="9"/>
  <c r="A867" i="9"/>
  <c r="B867" i="9"/>
  <c r="D867" i="9"/>
  <c r="A868" i="9"/>
  <c r="B868" i="9"/>
  <c r="D868" i="9"/>
  <c r="A869" i="9"/>
  <c r="B869" i="9"/>
  <c r="D869" i="9"/>
  <c r="A870" i="9"/>
  <c r="B870" i="9"/>
  <c r="D870" i="9"/>
  <c r="A871" i="9"/>
  <c r="B871" i="9"/>
  <c r="D871" i="9"/>
  <c r="A872" i="9"/>
  <c r="B872" i="9"/>
  <c r="D872" i="9"/>
  <c r="A873" i="9"/>
  <c r="B873" i="9"/>
  <c r="D873" i="9"/>
  <c r="A874" i="9"/>
  <c r="B874" i="9"/>
  <c r="D874" i="9"/>
  <c r="A875" i="9"/>
  <c r="B875" i="9"/>
  <c r="D875" i="9"/>
  <c r="A876" i="9"/>
  <c r="B876" i="9"/>
  <c r="D876" i="9"/>
  <c r="A877" i="9"/>
  <c r="B877" i="9"/>
  <c r="D877" i="9"/>
  <c r="A878" i="9"/>
  <c r="B878" i="9"/>
  <c r="D878" i="9"/>
  <c r="A879" i="9"/>
  <c r="B879" i="9"/>
  <c r="D879" i="9"/>
  <c r="A880" i="9"/>
  <c r="B880" i="9"/>
  <c r="D880" i="9"/>
  <c r="A881" i="9"/>
  <c r="B881" i="9"/>
  <c r="D881" i="9"/>
  <c r="A882" i="9"/>
  <c r="B882" i="9"/>
  <c r="D882" i="9"/>
  <c r="A883" i="9"/>
  <c r="B883" i="9"/>
  <c r="D883" i="9"/>
  <c r="A884" i="9"/>
  <c r="B884" i="9"/>
  <c r="D884" i="9"/>
  <c r="A885" i="9"/>
  <c r="B885" i="9"/>
  <c r="D885" i="9"/>
  <c r="A886" i="9"/>
  <c r="B886" i="9"/>
  <c r="D886" i="9"/>
  <c r="A887" i="9"/>
  <c r="B887" i="9"/>
  <c r="D887" i="9"/>
  <c r="A888" i="9"/>
  <c r="B888" i="9"/>
  <c r="D888" i="9"/>
  <c r="A889" i="9"/>
  <c r="B889" i="9"/>
  <c r="D889" i="9"/>
  <c r="A890" i="9"/>
  <c r="B890" i="9"/>
  <c r="D890" i="9"/>
  <c r="A891" i="9"/>
  <c r="B891" i="9"/>
  <c r="D891" i="9"/>
  <c r="A892" i="9"/>
  <c r="B892" i="9"/>
  <c r="D892" i="9"/>
  <c r="A893" i="9"/>
  <c r="B893" i="9"/>
  <c r="D893" i="9"/>
  <c r="A894" i="9"/>
  <c r="B894" i="9"/>
  <c r="D894" i="9"/>
  <c r="A895" i="9"/>
  <c r="B895" i="9"/>
  <c r="D895" i="9"/>
  <c r="A896" i="9"/>
  <c r="B896" i="9"/>
  <c r="D896" i="9"/>
  <c r="A897" i="9"/>
  <c r="B897" i="9"/>
  <c r="D897" i="9"/>
  <c r="A898" i="9"/>
  <c r="B898" i="9"/>
  <c r="D898" i="9"/>
  <c r="A899" i="9"/>
  <c r="B899" i="9"/>
  <c r="D899" i="9"/>
  <c r="A900" i="9"/>
  <c r="B900" i="9"/>
  <c r="D900" i="9"/>
  <c r="A901" i="9"/>
  <c r="B901" i="9"/>
  <c r="D901" i="9"/>
  <c r="A902" i="9"/>
  <c r="B902" i="9"/>
  <c r="D902" i="9"/>
  <c r="A903" i="9"/>
  <c r="B903" i="9"/>
  <c r="D903" i="9"/>
  <c r="A904" i="9"/>
  <c r="B904" i="9"/>
  <c r="D904" i="9"/>
  <c r="A905" i="9"/>
  <c r="B905" i="9"/>
  <c r="D905" i="9"/>
  <c r="A906" i="9"/>
  <c r="B906" i="9"/>
  <c r="D906" i="9"/>
  <c r="A907" i="9"/>
  <c r="B907" i="9"/>
  <c r="D907" i="9"/>
  <c r="A908" i="9"/>
  <c r="B908" i="9"/>
  <c r="D908" i="9"/>
  <c r="A909" i="9"/>
  <c r="B909" i="9"/>
  <c r="D909" i="9"/>
  <c r="A910" i="9"/>
  <c r="B910" i="9"/>
  <c r="D910" i="9"/>
  <c r="A911" i="9"/>
  <c r="B911" i="9"/>
  <c r="D911" i="9"/>
  <c r="A912" i="9"/>
  <c r="B912" i="9"/>
  <c r="D912" i="9"/>
  <c r="A913" i="9"/>
  <c r="B913" i="9"/>
  <c r="D913" i="9"/>
  <c r="A914" i="9"/>
  <c r="B914" i="9"/>
  <c r="D914" i="9"/>
  <c r="A915" i="9"/>
  <c r="B915" i="9"/>
  <c r="D915" i="9"/>
  <c r="A916" i="9"/>
  <c r="B916" i="9"/>
  <c r="D916" i="9"/>
  <c r="A917" i="9"/>
  <c r="B917" i="9"/>
  <c r="D917" i="9"/>
  <c r="A918" i="9"/>
  <c r="B918" i="9"/>
  <c r="D918" i="9"/>
  <c r="A919" i="9"/>
  <c r="B919" i="9"/>
  <c r="D919" i="9"/>
  <c r="A920" i="9"/>
  <c r="B920" i="9"/>
  <c r="D920" i="9"/>
  <c r="A921" i="9"/>
  <c r="B921" i="9"/>
  <c r="D921" i="9"/>
  <c r="A922" i="9"/>
  <c r="B922" i="9"/>
  <c r="D922" i="9"/>
  <c r="A923" i="9"/>
  <c r="B923" i="9"/>
  <c r="D923" i="9"/>
  <c r="A924" i="9"/>
  <c r="B924" i="9"/>
  <c r="D924" i="9"/>
  <c r="A925" i="9"/>
  <c r="B925" i="9"/>
  <c r="D925" i="9"/>
  <c r="A926" i="9"/>
  <c r="B926" i="9"/>
  <c r="D926" i="9"/>
  <c r="A927" i="9"/>
  <c r="B927" i="9"/>
  <c r="D927" i="9"/>
  <c r="A928" i="9"/>
  <c r="B928" i="9"/>
  <c r="D928" i="9"/>
  <c r="A929" i="9"/>
  <c r="B929" i="9"/>
  <c r="D929" i="9"/>
  <c r="A930" i="9"/>
  <c r="B930" i="9"/>
  <c r="D930" i="9"/>
  <c r="A931" i="9"/>
  <c r="B931" i="9"/>
  <c r="D931" i="9"/>
  <c r="A932" i="9"/>
  <c r="B932" i="9"/>
  <c r="D932" i="9"/>
  <c r="A933" i="9"/>
  <c r="B933" i="9"/>
  <c r="D933" i="9"/>
  <c r="A934" i="9"/>
  <c r="B934" i="9"/>
  <c r="D934" i="9"/>
  <c r="A935" i="9"/>
  <c r="B935" i="9"/>
  <c r="D935" i="9"/>
  <c r="A936" i="9"/>
  <c r="B936" i="9"/>
  <c r="D936" i="9"/>
  <c r="A937" i="9"/>
  <c r="B937" i="9"/>
  <c r="D937" i="9"/>
  <c r="A938" i="9"/>
  <c r="B938" i="9"/>
  <c r="D938" i="9"/>
  <c r="A939" i="9"/>
  <c r="B939" i="9"/>
  <c r="D939" i="9"/>
  <c r="A940" i="9"/>
  <c r="B940" i="9"/>
  <c r="D940" i="9"/>
  <c r="A941" i="9"/>
  <c r="B941" i="9"/>
  <c r="D941" i="9"/>
  <c r="A942" i="9"/>
  <c r="B942" i="9"/>
  <c r="D942" i="9"/>
  <c r="A943" i="9"/>
  <c r="B943" i="9"/>
  <c r="D943" i="9"/>
  <c r="A944" i="9"/>
  <c r="B944" i="9"/>
  <c r="D944" i="9"/>
  <c r="A945" i="9"/>
  <c r="B945" i="9"/>
  <c r="D945" i="9"/>
  <c r="A946" i="9"/>
  <c r="B946" i="9"/>
  <c r="D946" i="9"/>
  <c r="A947" i="9"/>
  <c r="B947" i="9"/>
  <c r="D947" i="9"/>
  <c r="A948" i="9"/>
  <c r="B948" i="9"/>
  <c r="D948" i="9"/>
  <c r="A949" i="9"/>
  <c r="B949" i="9"/>
  <c r="D949" i="9"/>
  <c r="A950" i="9"/>
  <c r="B950" i="9"/>
  <c r="D950" i="9"/>
  <c r="A951" i="9"/>
  <c r="B951" i="9"/>
  <c r="D951" i="9"/>
  <c r="A952" i="9"/>
  <c r="B952" i="9"/>
  <c r="D952" i="9"/>
  <c r="A953" i="9"/>
  <c r="B953" i="9"/>
  <c r="D953" i="9"/>
  <c r="A954" i="9"/>
  <c r="B954" i="9"/>
  <c r="D954" i="9"/>
  <c r="A955" i="9"/>
  <c r="B955" i="9"/>
  <c r="D955" i="9"/>
  <c r="A956" i="9"/>
  <c r="B956" i="9"/>
  <c r="D956" i="9"/>
  <c r="A957" i="9"/>
  <c r="B957" i="9"/>
  <c r="D957" i="9"/>
  <c r="A958" i="9"/>
  <c r="B958" i="9"/>
  <c r="D958" i="9"/>
  <c r="A959" i="9"/>
  <c r="B959" i="9"/>
  <c r="D959" i="9"/>
  <c r="A960" i="9"/>
  <c r="B960" i="9"/>
  <c r="D960" i="9"/>
  <c r="A961" i="9"/>
  <c r="B961" i="9"/>
  <c r="D961" i="9"/>
  <c r="A962" i="9"/>
  <c r="B962" i="9"/>
  <c r="D962" i="9"/>
  <c r="A963" i="9"/>
  <c r="B963" i="9"/>
  <c r="D963" i="9"/>
  <c r="A964" i="9"/>
  <c r="B964" i="9"/>
  <c r="D964" i="9"/>
  <c r="A965" i="9"/>
  <c r="B965" i="9"/>
  <c r="D965" i="9"/>
  <c r="A966" i="9"/>
  <c r="B966" i="9"/>
  <c r="D966" i="9"/>
  <c r="A967" i="9"/>
  <c r="B967" i="9"/>
  <c r="D967" i="9"/>
  <c r="A968" i="9"/>
  <c r="B968" i="9"/>
  <c r="D968" i="9"/>
  <c r="A969" i="9"/>
  <c r="B969" i="9"/>
  <c r="D969" i="9"/>
  <c r="A970" i="9"/>
  <c r="B970" i="9"/>
  <c r="D970" i="9"/>
  <c r="A971" i="9"/>
  <c r="B971" i="9"/>
  <c r="D971" i="9"/>
  <c r="A972" i="9"/>
  <c r="B972" i="9"/>
  <c r="D972" i="9"/>
  <c r="A973" i="9"/>
  <c r="B973" i="9"/>
  <c r="D973" i="9"/>
  <c r="A974" i="9"/>
  <c r="B974" i="9"/>
  <c r="D974" i="9"/>
  <c r="A975" i="9"/>
  <c r="B975" i="9"/>
  <c r="D975" i="9"/>
  <c r="A976" i="9"/>
  <c r="B976" i="9"/>
  <c r="D976" i="9"/>
  <c r="A977" i="9"/>
  <c r="B977" i="9"/>
  <c r="D977" i="9"/>
  <c r="A978" i="9"/>
  <c r="B978" i="9"/>
  <c r="D978" i="9"/>
  <c r="A979" i="9"/>
  <c r="B979" i="9"/>
  <c r="D979" i="9"/>
  <c r="A980" i="9"/>
  <c r="B980" i="9"/>
  <c r="D980" i="9"/>
  <c r="A981" i="9"/>
  <c r="B981" i="9"/>
  <c r="D981" i="9"/>
  <c r="A982" i="9"/>
  <c r="B982" i="9"/>
  <c r="D982" i="9"/>
  <c r="A983" i="9"/>
  <c r="B983" i="9"/>
  <c r="D983" i="9"/>
  <c r="A984" i="9"/>
  <c r="B984" i="9"/>
  <c r="D984" i="9"/>
  <c r="A985" i="9"/>
  <c r="B985" i="9"/>
  <c r="D985" i="9"/>
  <c r="A986" i="9"/>
  <c r="B986" i="9"/>
  <c r="D986" i="9"/>
  <c r="A987" i="9"/>
  <c r="B987" i="9"/>
  <c r="D987" i="9"/>
  <c r="A988" i="9"/>
  <c r="B988" i="9"/>
  <c r="D988" i="9"/>
  <c r="A989" i="9"/>
  <c r="B989" i="9"/>
  <c r="D989" i="9"/>
  <c r="A990" i="9"/>
  <c r="B990" i="9"/>
  <c r="D990" i="9"/>
  <c r="A991" i="9"/>
  <c r="B991" i="9"/>
  <c r="D991" i="9"/>
  <c r="A992" i="9"/>
  <c r="B992" i="9"/>
  <c r="D992" i="9"/>
  <c r="A993" i="9"/>
  <c r="B993" i="9"/>
  <c r="D993" i="9"/>
  <c r="A994" i="9"/>
  <c r="B994" i="9"/>
  <c r="D994" i="9"/>
  <c r="A995" i="9"/>
  <c r="B995" i="9"/>
  <c r="D995" i="9"/>
  <c r="A996" i="9"/>
  <c r="B996" i="9"/>
  <c r="D996" i="9"/>
  <c r="A997" i="9"/>
  <c r="B997" i="9"/>
  <c r="D997" i="9"/>
  <c r="A998" i="9"/>
  <c r="B998" i="9"/>
  <c r="D998" i="9"/>
  <c r="A999" i="9"/>
  <c r="B999" i="9"/>
  <c r="D999" i="9"/>
  <c r="A1000" i="9"/>
  <c r="B1000" i="9"/>
  <c r="D1000" i="9"/>
  <c r="E2" i="9"/>
  <c r="D2" i="9"/>
  <c r="B2" i="9"/>
  <c r="A2" i="9"/>
  <c r="P354" i="17" l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P355" i="17" l="1"/>
  <c r="T16" i="19" a="1"/>
  <c r="T16" i="19" s="1"/>
  <c r="T14" i="19" a="1"/>
  <c r="T14" i="19" s="1"/>
  <c r="T8" i="19" a="1"/>
  <c r="T8" i="19" s="1"/>
  <c r="T21" i="19" a="1"/>
  <c r="T21" i="19" s="1"/>
  <c r="T3" i="19" a="1"/>
  <c r="T3" i="19" s="1"/>
  <c r="T4" i="19" a="1"/>
  <c r="T4" i="19" s="1"/>
  <c r="T10" i="19" a="1"/>
  <c r="T10" i="19" s="1"/>
  <c r="S21" i="19" a="1"/>
  <c r="S21" i="19" s="1"/>
  <c r="T11" i="19" a="1"/>
  <c r="T11" i="19" s="1"/>
  <c r="T13" i="19" a="1"/>
  <c r="T13" i="19" s="1"/>
  <c r="T20" i="19" a="1"/>
  <c r="T20" i="19" s="1"/>
  <c r="T18" i="19" a="1"/>
  <c r="T18" i="19" s="1"/>
  <c r="T22" i="19" a="1"/>
  <c r="T22" i="19" s="1"/>
  <c r="T5" i="19" a="1"/>
  <c r="T5" i="19" s="1"/>
  <c r="T7" i="19" a="1"/>
  <c r="T7" i="19" s="1"/>
  <c r="T12" i="19" a="1"/>
  <c r="T12" i="19" s="1"/>
  <c r="U20" i="19" a="1"/>
  <c r="U20" i="19" s="1"/>
  <c r="U18" i="19" a="1"/>
  <c r="U18" i="19" s="1"/>
  <c r="U8" i="19" a="1"/>
  <c r="U8" i="19" s="1"/>
  <c r="U4" i="19" a="1"/>
  <c r="U4" i="19" s="1"/>
  <c r="U22" i="19" a="1"/>
  <c r="U22" i="19" s="1"/>
  <c r="U7" i="19" a="1"/>
  <c r="U7" i="19" s="1"/>
  <c r="U16" i="19" a="1"/>
  <c r="U16" i="19" s="1"/>
  <c r="U11" i="19" a="1"/>
  <c r="U11" i="19" s="1"/>
  <c r="U13" i="19" a="1"/>
  <c r="U13" i="19" s="1"/>
  <c r="U10" i="19" a="1"/>
  <c r="U10" i="19" s="1"/>
  <c r="U17" i="19" a="1"/>
  <c r="U17" i="19" s="1"/>
  <c r="V18" i="19" a="1"/>
  <c r="V18" i="19" s="1"/>
  <c r="U12" i="19" a="1"/>
  <c r="U12" i="19" s="1"/>
  <c r="U21" i="19" a="1"/>
  <c r="U21" i="19" s="1"/>
  <c r="U15" i="19" a="1"/>
  <c r="U15" i="19" s="1"/>
  <c r="U9" i="19" a="1"/>
  <c r="U9" i="19" s="1"/>
  <c r="U5" i="19" a="1"/>
  <c r="U5" i="19" s="1"/>
  <c r="U14" i="19" a="1"/>
  <c r="U14" i="19" s="1"/>
  <c r="U19" i="19" a="1"/>
  <c r="U19" i="19" s="1"/>
  <c r="U6" i="19" a="1"/>
  <c r="U6" i="19" s="1"/>
  <c r="V8" i="19" a="1"/>
  <c r="V8" i="19" s="1"/>
  <c r="V20" i="19" a="1"/>
  <c r="V20" i="19" s="1"/>
  <c r="V11" i="19" a="1"/>
  <c r="V11" i="19" s="1"/>
  <c r="V9" i="19" a="1"/>
  <c r="V9" i="19" s="1"/>
  <c r="V16" i="19" a="1"/>
  <c r="V16" i="19" s="1"/>
  <c r="V14" i="19" a="1"/>
  <c r="V14" i="19" s="1"/>
  <c r="V3" i="19" a="1"/>
  <c r="V3" i="19" s="1"/>
  <c r="V7" i="19" a="1"/>
  <c r="V7" i="19" s="1"/>
  <c r="V13" i="19" a="1"/>
  <c r="V13" i="19" s="1"/>
  <c r="V10" i="19" a="1"/>
  <c r="V10" i="19" s="1"/>
  <c r="V19" i="19" a="1"/>
  <c r="V19" i="19" s="1"/>
  <c r="U3" i="19" a="1"/>
  <c r="U3" i="19" s="1"/>
  <c r="V4" i="19" a="1"/>
  <c r="V4" i="19" s="1"/>
  <c r="V15" i="19" a="1"/>
  <c r="V15" i="19" s="1"/>
  <c r="V21" i="19" a="1"/>
  <c r="V21" i="19" s="1"/>
  <c r="V17" i="19" a="1"/>
  <c r="V17" i="19" s="1"/>
  <c r="V6" i="19" a="1"/>
  <c r="V6" i="19" s="1"/>
  <c r="V5" i="19" a="1"/>
  <c r="V5" i="19" s="1"/>
  <c r="V12" i="19" a="1"/>
  <c r="V12" i="19" s="1"/>
  <c r="V22" i="19" a="1"/>
  <c r="V22" i="19" s="1"/>
  <c r="P19" i="19" a="1"/>
  <c r="P19" i="19" s="1"/>
  <c r="T19" i="19" a="1"/>
  <c r="T19" i="19" s="1"/>
  <c r="S22" i="19" a="1"/>
  <c r="S22" i="19" s="1"/>
  <c r="N14" i="19" a="1"/>
  <c r="N14" i="19" s="1"/>
  <c r="O10" i="19" a="1"/>
  <c r="O10" i="19" s="1"/>
  <c r="M6" i="19" a="1"/>
  <c r="M6" i="19" s="1"/>
  <c r="R13" i="19" a="1"/>
  <c r="R13" i="19" s="1"/>
  <c r="J5" i="19" a="1"/>
  <c r="J5" i="19" s="1"/>
  <c r="C13" i="19" a="1"/>
  <c r="C13" i="19" s="1"/>
  <c r="C5" i="19" a="1"/>
  <c r="C5" i="19" s="1"/>
  <c r="Q11" i="19" a="1"/>
  <c r="Q11" i="19" s="1"/>
  <c r="G16" i="19" a="1"/>
  <c r="G16" i="19" s="1"/>
  <c r="C9" i="19" a="1"/>
  <c r="C9" i="19" s="1"/>
  <c r="H15" i="19" a="1"/>
  <c r="H15" i="19" s="1"/>
  <c r="O5" i="19" a="1"/>
  <c r="O5" i="19" s="1"/>
  <c r="M11" i="19" a="1"/>
  <c r="M11" i="19" s="1"/>
  <c r="D9" i="19" a="1"/>
  <c r="D9" i="19" s="1"/>
  <c r="F19" i="19" a="1"/>
  <c r="F19" i="19" s="1"/>
  <c r="N22" i="19" a="1"/>
  <c r="N22" i="19" s="1"/>
  <c r="P17" i="19" a="1"/>
  <c r="P17" i="19" s="1"/>
  <c r="F20" i="19" a="1"/>
  <c r="F20" i="19" s="1"/>
  <c r="E9" i="19" a="1"/>
  <c r="E9" i="19" s="1"/>
  <c r="F5" i="19" a="1"/>
  <c r="F5" i="19" s="1"/>
  <c r="O16" i="19" a="1"/>
  <c r="O16" i="19" s="1"/>
  <c r="L7" i="19" a="1"/>
  <c r="L7" i="19" s="1"/>
  <c r="K21" i="19" a="1"/>
  <c r="K21" i="19" s="1"/>
  <c r="I14" i="19" a="1"/>
  <c r="I14" i="19" s="1"/>
  <c r="Q4" i="19" a="1"/>
  <c r="Q4" i="19" s="1"/>
  <c r="G11" i="19" a="1"/>
  <c r="G11" i="19" s="1"/>
  <c r="L18" i="19" a="1"/>
  <c r="L18" i="19" s="1"/>
  <c r="N10" i="19" a="1"/>
  <c r="N10" i="19" s="1"/>
  <c r="P11" i="19" a="1"/>
  <c r="P11" i="19" s="1"/>
  <c r="E6" i="19" a="1"/>
  <c r="E6" i="19" s="1"/>
  <c r="M15" i="19" a="1"/>
  <c r="M15" i="19" s="1"/>
  <c r="D20" i="19" a="1"/>
  <c r="D20" i="19" s="1"/>
  <c r="R11" i="19" a="1"/>
  <c r="R11" i="19" s="1"/>
  <c r="J11" i="19" a="1"/>
  <c r="J11" i="19" s="1"/>
  <c r="L22" i="19" a="1"/>
  <c r="L22" i="19" s="1"/>
  <c r="K20" i="19" a="1"/>
  <c r="K20" i="19" s="1"/>
  <c r="K10" i="19" a="1"/>
  <c r="K10" i="19" s="1"/>
  <c r="S6" i="19" a="1"/>
  <c r="S6" i="19" s="1"/>
  <c r="C18" i="19" a="1"/>
  <c r="C18" i="19" s="1"/>
  <c r="N8" i="19" a="1"/>
  <c r="N8" i="19" s="1"/>
  <c r="D5" i="19" a="1"/>
  <c r="D5" i="19" s="1"/>
  <c r="R19" i="19" a="1"/>
  <c r="R19" i="19" s="1"/>
  <c r="I10" i="19" a="1"/>
  <c r="I10" i="19" s="1"/>
  <c r="D8" i="19" a="1"/>
  <c r="D8" i="19" s="1"/>
  <c r="F10" i="19" a="1"/>
  <c r="F10" i="19" s="1"/>
  <c r="O17" i="19" a="1"/>
  <c r="O17" i="19" s="1"/>
  <c r="D14" i="19" a="1"/>
  <c r="D14" i="19" s="1"/>
  <c r="I21" i="19" a="1"/>
  <c r="I21" i="19" s="1"/>
  <c r="J16" i="19" a="1"/>
  <c r="J16" i="19" s="1"/>
  <c r="S16" i="19" a="1"/>
  <c r="S16" i="19" s="1"/>
  <c r="P6" i="19" a="1"/>
  <c r="P6" i="19" s="1"/>
  <c r="I15" i="19" a="1"/>
  <c r="I15" i="19" s="1"/>
  <c r="O8" i="19" a="1"/>
  <c r="O8" i="19" s="1"/>
  <c r="O7" i="19" a="1"/>
  <c r="O7" i="19" s="1"/>
  <c r="G22" i="19" a="1"/>
  <c r="G22" i="19" s="1"/>
  <c r="I8" i="19" a="1"/>
  <c r="I8" i="19" s="1"/>
  <c r="H5" i="19" a="1"/>
  <c r="H5" i="19" s="1"/>
  <c r="G18" i="19" a="1"/>
  <c r="G18" i="19" s="1"/>
  <c r="P5" i="19" a="1"/>
  <c r="P5" i="19" s="1"/>
  <c r="P15" i="19" a="1"/>
  <c r="P15" i="19" s="1"/>
  <c r="K9" i="19" a="1"/>
  <c r="K9" i="19" s="1"/>
  <c r="N9" i="19" a="1"/>
  <c r="N9" i="19" s="1"/>
  <c r="G6" i="19" a="1"/>
  <c r="G6" i="19" s="1"/>
  <c r="D6" i="19" a="1"/>
  <c r="D6" i="19" s="1"/>
  <c r="P9" i="19" a="1"/>
  <c r="P9" i="19" s="1"/>
  <c r="E3" i="19" a="1"/>
  <c r="E3" i="19" s="1"/>
  <c r="M14" i="19" a="1"/>
  <c r="M14" i="19" s="1"/>
  <c r="O22" i="19" a="1"/>
  <c r="O22" i="19" s="1"/>
  <c r="D12" i="19" a="1"/>
  <c r="D12" i="19" s="1"/>
  <c r="G4" i="19" a="1"/>
  <c r="G4" i="19" s="1"/>
  <c r="S8" i="19" a="1"/>
  <c r="S8" i="19" s="1"/>
  <c r="K14" i="19" a="1"/>
  <c r="K14" i="19" s="1"/>
  <c r="F21" i="19" a="1"/>
  <c r="F21" i="19" s="1"/>
  <c r="K12" i="19" a="1"/>
  <c r="K12" i="19" s="1"/>
  <c r="P20" i="19" a="1"/>
  <c r="P20" i="19" s="1"/>
  <c r="C20" i="19" a="1"/>
  <c r="C20" i="19" s="1"/>
  <c r="H21" i="19" a="1"/>
  <c r="H21" i="19" s="1"/>
  <c r="G10" i="19" a="1"/>
  <c r="G10" i="19" s="1"/>
  <c r="R15" i="19" a="1"/>
  <c r="R15" i="19" s="1"/>
  <c r="E21" i="19" a="1"/>
  <c r="E21" i="19" s="1"/>
  <c r="I20" i="19" a="1"/>
  <c r="I20" i="19" s="1"/>
  <c r="G14" i="19" a="1"/>
  <c r="G14" i="19" s="1"/>
  <c r="I9" i="19" a="1"/>
  <c r="I9" i="19" s="1"/>
  <c r="R18" i="19" a="1"/>
  <c r="R18" i="19" s="1"/>
  <c r="Q22" i="19" a="1"/>
  <c r="Q22" i="19" s="1"/>
  <c r="L14" i="19" a="1"/>
  <c r="L14" i="19" s="1"/>
  <c r="N19" i="19" a="1"/>
  <c r="N19" i="19" s="1"/>
  <c r="H14" i="19" a="1"/>
  <c r="H14" i="19" s="1"/>
  <c r="P4" i="19" a="1"/>
  <c r="P4" i="19" s="1"/>
  <c r="E17" i="19" a="1"/>
  <c r="E17" i="19" s="1"/>
  <c r="E19" i="19" a="1"/>
  <c r="E19" i="19" s="1"/>
  <c r="I19" i="19" a="1"/>
  <c r="I19" i="19" s="1"/>
  <c r="R20" i="19" a="1"/>
  <c r="R20" i="19" s="1"/>
  <c r="C3" i="19" a="1"/>
  <c r="C3" i="19" s="1"/>
  <c r="H8" i="19" a="1"/>
  <c r="H8" i="19" s="1"/>
  <c r="M8" i="19" a="1"/>
  <c r="M8" i="19" s="1"/>
  <c r="O20" i="19" a="1"/>
  <c r="O20" i="19" s="1"/>
  <c r="L4" i="19" a="1"/>
  <c r="L4" i="19" s="1"/>
  <c r="L5" i="19" a="1"/>
  <c r="L5" i="19" s="1"/>
  <c r="N13" i="19" a="1"/>
  <c r="N13" i="19" s="1"/>
  <c r="L11" i="19" a="1"/>
  <c r="L11" i="19" s="1"/>
  <c r="Q9" i="19" a="1"/>
  <c r="Q9" i="19" s="1"/>
  <c r="D18" i="19" a="1"/>
  <c r="D18" i="19" s="1"/>
  <c r="H18" i="19" a="1"/>
  <c r="H18" i="19" s="1"/>
  <c r="M13" i="19" a="1"/>
  <c r="M13" i="19" s="1"/>
  <c r="Q10" i="19" a="1"/>
  <c r="Q10" i="19" s="1"/>
  <c r="H11" i="19" a="1"/>
  <c r="H11" i="19" s="1"/>
  <c r="J7" i="19" a="1"/>
  <c r="J7" i="19" s="1"/>
  <c r="D3" i="19" a="1"/>
  <c r="D3" i="19" s="1"/>
  <c r="S11" i="19" a="1"/>
  <c r="S11" i="19" s="1"/>
  <c r="L3" i="19" a="1"/>
  <c r="L3" i="19" s="1"/>
  <c r="N11" i="19" a="1"/>
  <c r="N11" i="19" s="1"/>
  <c r="F14" i="19" a="1"/>
  <c r="F14" i="19" s="1"/>
  <c r="O15" i="19" a="1"/>
  <c r="O15" i="19" s="1"/>
  <c r="M12" i="19" a="1"/>
  <c r="M12" i="19" s="1"/>
  <c r="E4" i="19" a="1"/>
  <c r="E4" i="19" s="1"/>
  <c r="J6" i="19" a="1"/>
  <c r="J6" i="19" s="1"/>
  <c r="R9" i="19" a="1"/>
  <c r="R9" i="19" s="1"/>
  <c r="I18" i="19" a="1"/>
  <c r="I18" i="19" s="1"/>
  <c r="I16" i="19" a="1"/>
  <c r="I16" i="19" s="1"/>
  <c r="K16" i="19" a="1"/>
  <c r="K16" i="19" s="1"/>
  <c r="J18" i="19" a="1"/>
  <c r="J18" i="19" s="1"/>
  <c r="O3" i="19" a="1"/>
  <c r="O3" i="19" s="1"/>
  <c r="J22" i="19" a="1"/>
  <c r="J22" i="19" s="1"/>
  <c r="D13" i="19" a="1"/>
  <c r="D13" i="19" s="1"/>
  <c r="J9" i="19" a="1"/>
  <c r="J9" i="19" s="1"/>
  <c r="O14" i="19" a="1"/>
  <c r="O14" i="19" s="1"/>
  <c r="H4" i="19" a="1"/>
  <c r="H4" i="19" s="1"/>
  <c r="Q13" i="19" a="1"/>
  <c r="Q13" i="19" s="1"/>
  <c r="G3" i="19" a="1"/>
  <c r="G3" i="19" s="1"/>
  <c r="T9" i="19" a="1"/>
  <c r="T9" i="19" s="1"/>
  <c r="Q17" i="19" a="1"/>
  <c r="Q17" i="19" s="1"/>
  <c r="H7" i="19" a="1"/>
  <c r="H7" i="19" s="1"/>
  <c r="L15" i="19" a="1"/>
  <c r="L15" i="19" s="1"/>
  <c r="C7" i="19" a="1"/>
  <c r="C7" i="19" s="1"/>
  <c r="S20" i="19" a="1"/>
  <c r="S20" i="19" s="1"/>
  <c r="I6" i="19" a="1"/>
  <c r="I6" i="19" s="1"/>
  <c r="L17" i="19" a="1"/>
  <c r="L17" i="19" s="1"/>
  <c r="F6" i="19" a="1"/>
  <c r="F6" i="19" s="1"/>
  <c r="Q6" i="19" a="1"/>
  <c r="Q6" i="19" s="1"/>
  <c r="F16" i="19" a="1"/>
  <c r="F16" i="19" s="1"/>
  <c r="E5" i="19" a="1"/>
  <c r="E5" i="19" s="1"/>
  <c r="G9" i="19" a="1"/>
  <c r="G9" i="19" s="1"/>
  <c r="F15" i="19" a="1"/>
  <c r="F15" i="19" s="1"/>
  <c r="S12" i="19" a="1"/>
  <c r="S12" i="19" s="1"/>
  <c r="H12" i="19" a="1"/>
  <c r="H12" i="19" s="1"/>
  <c r="N18" i="19" a="1"/>
  <c r="N18" i="19" s="1"/>
  <c r="H19" i="19" a="1"/>
  <c r="H19" i="19" s="1"/>
  <c r="C15" i="19" a="1"/>
  <c r="C15" i="19" s="1"/>
  <c r="R12" i="19" a="1"/>
  <c r="R12" i="19" s="1"/>
  <c r="C12" i="19" a="1"/>
  <c r="C12" i="19" s="1"/>
  <c r="M21" i="19" a="1"/>
  <c r="M21" i="19" s="1"/>
  <c r="F4" i="19" a="1"/>
  <c r="F4" i="19" s="1"/>
  <c r="S4" i="19" a="1"/>
  <c r="S4" i="19" s="1"/>
  <c r="G17" i="19" a="1"/>
  <c r="G17" i="19" s="1"/>
  <c r="M3" i="19" a="1"/>
  <c r="M3" i="19" s="1"/>
  <c r="S13" i="19" a="1"/>
  <c r="S13" i="19" s="1"/>
  <c r="F12" i="19" a="1"/>
  <c r="F12" i="19" s="1"/>
  <c r="L6" i="19" a="1"/>
  <c r="L6" i="19" s="1"/>
  <c r="S17" i="19" a="1"/>
  <c r="S17" i="19" s="1"/>
  <c r="C16" i="19" a="1"/>
  <c r="C16" i="19" s="1"/>
  <c r="F9" i="19" a="1"/>
  <c r="F9" i="19" s="1"/>
  <c r="D4" i="19" a="1"/>
  <c r="D4" i="19" s="1"/>
  <c r="C10" i="19" a="1"/>
  <c r="C10" i="19" s="1"/>
  <c r="S18" i="19" a="1"/>
  <c r="S18" i="19" s="1"/>
  <c r="S5" i="19" a="1"/>
  <c r="S5" i="19" s="1"/>
  <c r="H22" i="19" a="1"/>
  <c r="H22" i="19" s="1"/>
  <c r="K3" i="19" a="1"/>
  <c r="K3" i="19" s="1"/>
  <c r="E12" i="19" a="1"/>
  <c r="E12" i="19" s="1"/>
  <c r="N12" i="19" a="1"/>
  <c r="N12" i="19" s="1"/>
  <c r="Q8" i="19" a="1"/>
  <c r="Q8" i="19" s="1"/>
  <c r="N16" i="19" a="1"/>
  <c r="N16" i="19" s="1"/>
  <c r="J17" i="19" a="1"/>
  <c r="J17" i="19" s="1"/>
  <c r="S9" i="19" a="1"/>
  <c r="S9" i="19" s="1"/>
  <c r="R5" i="19" a="1"/>
  <c r="R5" i="19" s="1"/>
  <c r="E10" i="19" a="1"/>
  <c r="E10" i="19" s="1"/>
  <c r="I5" i="19" a="1"/>
  <c r="I5" i="19" s="1"/>
  <c r="N15" i="19" a="1"/>
  <c r="N15" i="19" s="1"/>
  <c r="E16" i="19" a="1"/>
  <c r="E16" i="19" s="1"/>
  <c r="D7" i="19" a="1"/>
  <c r="D7" i="19" s="1"/>
  <c r="N5" i="19" a="1"/>
  <c r="N5" i="19" s="1"/>
  <c r="P22" i="19" a="1"/>
  <c r="P22" i="19" s="1"/>
  <c r="Q7" i="19" a="1"/>
  <c r="Q7" i="19" s="1"/>
  <c r="I11" i="19" a="1"/>
  <c r="I11" i="19" s="1"/>
  <c r="N3" i="19" a="1"/>
  <c r="N3" i="19" s="1"/>
  <c r="I17" i="19" a="1"/>
  <c r="I17" i="19" s="1"/>
  <c r="R14" i="19" a="1"/>
  <c r="R14" i="19" s="1"/>
  <c r="R3" i="19" a="1"/>
  <c r="R3" i="19" s="1"/>
  <c r="H17" i="19" a="1"/>
  <c r="H17" i="19" s="1"/>
  <c r="M22" i="19" a="1"/>
  <c r="M22" i="19" s="1"/>
  <c r="K6" i="19" a="1"/>
  <c r="K6" i="19" s="1"/>
  <c r="P12" i="19" a="1"/>
  <c r="P12" i="19" s="1"/>
  <c r="K18" i="19" a="1"/>
  <c r="K18" i="19" s="1"/>
  <c r="G12" i="19" a="1"/>
  <c r="G12" i="19" s="1"/>
  <c r="L9" i="19" a="1"/>
  <c r="L9" i="19" s="1"/>
  <c r="Q12" i="19" a="1"/>
  <c r="Q12" i="19" s="1"/>
  <c r="M18" i="19" a="1"/>
  <c r="M18" i="19" s="1"/>
  <c r="C8" i="19" a="1"/>
  <c r="C8" i="19" s="1"/>
  <c r="K11" i="19" a="1"/>
  <c r="K11" i="19" s="1"/>
  <c r="Q21" i="19" a="1"/>
  <c r="Q21" i="19" s="1"/>
  <c r="N7" i="19" a="1"/>
  <c r="N7" i="19" s="1"/>
  <c r="J15" i="19" a="1"/>
  <c r="J15" i="19" s="1"/>
  <c r="T6" i="19" a="1"/>
  <c r="T6" i="19" s="1"/>
  <c r="O9" i="19" a="1"/>
  <c r="O9" i="19" s="1"/>
  <c r="E15" i="19" a="1"/>
  <c r="E15" i="19" s="1"/>
  <c r="K13" i="19" a="1"/>
  <c r="K13" i="19" s="1"/>
  <c r="F18" i="19" a="1"/>
  <c r="F18" i="19" s="1"/>
  <c r="N4" i="19" a="1"/>
  <c r="N4" i="19" s="1"/>
  <c r="P8" i="19" a="1"/>
  <c r="P8" i="19" s="1"/>
  <c r="C22" i="19" a="1"/>
  <c r="C22" i="19" s="1"/>
  <c r="J8" i="19" a="1"/>
  <c r="J8" i="19" s="1"/>
  <c r="H9" i="19" a="1"/>
  <c r="H9" i="19" s="1"/>
  <c r="N21" i="19" a="1"/>
  <c r="N21" i="19" s="1"/>
  <c r="G21" i="19" a="1"/>
  <c r="G21" i="19" s="1"/>
  <c r="E14" i="19" a="1"/>
  <c r="E14" i="19" s="1"/>
  <c r="I22" i="19" a="1"/>
  <c r="I22" i="19" s="1"/>
  <c r="O11" i="19" a="1"/>
  <c r="O11" i="19" s="1"/>
  <c r="K8" i="19" a="1"/>
  <c r="K8" i="19" s="1"/>
  <c r="M16" i="19" a="1"/>
  <c r="M16" i="19" s="1"/>
  <c r="H16" i="19" a="1"/>
  <c r="H16" i="19" s="1"/>
  <c r="Q19" i="19" a="1"/>
  <c r="Q19" i="19" s="1"/>
  <c r="K5" i="19" a="1"/>
  <c r="K5" i="19" s="1"/>
  <c r="F22" i="19" a="1"/>
  <c r="F22" i="19" s="1"/>
  <c r="L13" i="19" a="1"/>
  <c r="L13" i="19" s="1"/>
  <c r="R21" i="19" a="1"/>
  <c r="R21" i="19" s="1"/>
  <c r="P10" i="19" a="1"/>
  <c r="P10" i="19" s="1"/>
  <c r="H6" i="19" a="1"/>
  <c r="H6" i="19" s="1"/>
  <c r="L16" i="19" a="1"/>
  <c r="L16" i="19" s="1"/>
  <c r="K22" i="19" a="1"/>
  <c r="K22" i="19" s="1"/>
  <c r="S14" i="19" a="1"/>
  <c r="S14" i="19" s="1"/>
  <c r="Q18" i="19" a="1"/>
  <c r="Q18" i="19" s="1"/>
  <c r="F3" i="19" a="1"/>
  <c r="F3" i="19" s="1"/>
  <c r="E22" i="19" a="1"/>
  <c r="E22" i="19" s="1"/>
  <c r="C19" i="19" a="1"/>
  <c r="C19" i="19" s="1"/>
  <c r="O6" i="19" a="1"/>
  <c r="O6" i="19" s="1"/>
  <c r="N17" i="19" a="1"/>
  <c r="N17" i="19" s="1"/>
  <c r="F8" i="19" a="1"/>
  <c r="F8" i="19" s="1"/>
  <c r="G13" i="19" a="1"/>
  <c r="G13" i="19" s="1"/>
  <c r="K19" i="19" a="1"/>
  <c r="K19" i="19" s="1"/>
  <c r="Q15" i="19" a="1"/>
  <c r="Q15" i="19" s="1"/>
  <c r="F11" i="19" a="1"/>
  <c r="F11" i="19" s="1"/>
  <c r="H3" i="19" a="1"/>
  <c r="H3" i="19" s="1"/>
  <c r="D17" i="19" a="1"/>
  <c r="D17" i="19" s="1"/>
  <c r="R6" i="19" a="1"/>
  <c r="R6" i="19" s="1"/>
  <c r="D22" i="19" a="1"/>
  <c r="D22" i="19" s="1"/>
  <c r="L10" i="19" a="1"/>
  <c r="L10" i="19" s="1"/>
  <c r="C6" i="19" a="1"/>
  <c r="C6" i="19" s="1"/>
  <c r="L19" i="19" a="1"/>
  <c r="L19" i="19" s="1"/>
  <c r="O13" i="19" a="1"/>
  <c r="O13" i="19" s="1"/>
  <c r="E11" i="19" a="1"/>
  <c r="E11" i="19" s="1"/>
  <c r="J20" i="19" a="1"/>
  <c r="J20" i="19" s="1"/>
  <c r="D19" i="19" a="1"/>
  <c r="D19" i="19" s="1"/>
  <c r="E13" i="19" a="1"/>
  <c r="E13" i="19" s="1"/>
  <c r="N20" i="19" a="1"/>
  <c r="N20" i="19" s="1"/>
  <c r="M9" i="19" a="1"/>
  <c r="M9" i="19" s="1"/>
  <c r="O21" i="19" a="1"/>
  <c r="O21" i="19" s="1"/>
  <c r="J13" i="19" a="1"/>
  <c r="J13" i="19" s="1"/>
  <c r="D10" i="19" a="1"/>
  <c r="D10" i="19" s="1"/>
  <c r="R4" i="19" a="1"/>
  <c r="R4" i="19" s="1"/>
  <c r="D11" i="19" a="1"/>
  <c r="D11" i="19" s="1"/>
  <c r="F13" i="19" a="1"/>
  <c r="F13" i="19" s="1"/>
  <c r="T15" i="19" a="1"/>
  <c r="T15" i="19" s="1"/>
  <c r="R17" i="19" a="1"/>
  <c r="R17" i="19" s="1"/>
  <c r="D15" i="19" a="1"/>
  <c r="D15" i="19" s="1"/>
  <c r="M19" i="19" a="1"/>
  <c r="M19" i="19" s="1"/>
  <c r="C11" i="19" a="1"/>
  <c r="C11" i="19" s="1"/>
  <c r="R8" i="19" a="1"/>
  <c r="R8" i="19" s="1"/>
  <c r="R22" i="19" a="1"/>
  <c r="R22" i="19" s="1"/>
  <c r="M10" i="19" a="1"/>
  <c r="M10" i="19" s="1"/>
  <c r="F17" i="19" a="1"/>
  <c r="F17" i="19" s="1"/>
  <c r="E7" i="19" a="1"/>
  <c r="E7" i="19" s="1"/>
  <c r="P16" i="19" a="1"/>
  <c r="P16" i="19" s="1"/>
  <c r="H13" i="19" a="1"/>
  <c r="H13" i="19" s="1"/>
  <c r="M17" i="19" a="1"/>
  <c r="M17" i="19" s="1"/>
  <c r="K4" i="19" a="1"/>
  <c r="K4" i="19" s="1"/>
  <c r="J19" i="19" a="1"/>
  <c r="J19" i="19" s="1"/>
  <c r="S19" i="19" a="1"/>
  <c r="S19" i="19" s="1"/>
  <c r="G8" i="19" a="1"/>
  <c r="G8" i="19" s="1"/>
  <c r="L8" i="19" a="1"/>
  <c r="L8" i="19" s="1"/>
  <c r="N6" i="19" a="1"/>
  <c r="N6" i="19" s="1"/>
  <c r="R10" i="19" a="1"/>
  <c r="R10" i="19" s="1"/>
  <c r="C14" i="19" a="1"/>
  <c r="C14" i="19" s="1"/>
  <c r="L21" i="19" a="1"/>
  <c r="L21" i="19" s="1"/>
  <c r="Q14" i="19" a="1"/>
  <c r="Q14" i="19" s="1"/>
  <c r="O19" i="19" a="1"/>
  <c r="O19" i="19" s="1"/>
  <c r="J3" i="19" a="1"/>
  <c r="J3" i="19" s="1"/>
  <c r="O18" i="19" a="1"/>
  <c r="O18" i="19" s="1"/>
  <c r="M5" i="19" a="1"/>
  <c r="M5" i="19" s="1"/>
  <c r="P21" i="19" a="1"/>
  <c r="P21" i="19" s="1"/>
  <c r="J4" i="19" a="1"/>
  <c r="J4" i="19" s="1"/>
  <c r="E8" i="19" a="1"/>
  <c r="E8" i="19" s="1"/>
  <c r="M20" i="19" a="1"/>
  <c r="M20" i="19" s="1"/>
  <c r="S15" i="19" a="1"/>
  <c r="S15" i="19" s="1"/>
  <c r="C17" i="19" a="1"/>
  <c r="C17" i="19" s="1"/>
  <c r="J10" i="19" a="1"/>
  <c r="J10" i="19" s="1"/>
  <c r="I3" i="19" a="1"/>
  <c r="I3" i="19" s="1"/>
  <c r="G5" i="19" a="1"/>
  <c r="G5" i="19" s="1"/>
  <c r="Q20" i="19" a="1"/>
  <c r="Q20" i="19" s="1"/>
  <c r="C21" i="19" a="1"/>
  <c r="C21" i="19" s="1"/>
  <c r="I4" i="19" a="1"/>
  <c r="I4" i="19" s="1"/>
  <c r="K15" i="19" a="1"/>
  <c r="K15" i="19" s="1"/>
  <c r="P14" i="19" a="1"/>
  <c r="P14" i="19" s="1"/>
  <c r="M7" i="19" a="1"/>
  <c r="M7" i="19" s="1"/>
  <c r="I7" i="19" a="1"/>
  <c r="I7" i="19" s="1"/>
  <c r="O12" i="19" a="1"/>
  <c r="O12" i="19" s="1"/>
  <c r="R7" i="19" a="1"/>
  <c r="R7" i="19" s="1"/>
  <c r="G19" i="19" a="1"/>
  <c r="G19" i="19" s="1"/>
  <c r="K7" i="19" a="1"/>
  <c r="K7" i="19" s="1"/>
  <c r="J21" i="19" a="1"/>
  <c r="J21" i="19" s="1"/>
  <c r="S7" i="19" a="1"/>
  <c r="S7" i="19" s="1"/>
  <c r="G15" i="19" a="1"/>
  <c r="G15" i="19" s="1"/>
  <c r="M4" i="19" a="1"/>
  <c r="M4" i="19" s="1"/>
  <c r="J12" i="19" a="1"/>
  <c r="J12" i="19" s="1"/>
  <c r="L20" i="19" a="1"/>
  <c r="L20" i="19" s="1"/>
  <c r="G20" i="19" a="1"/>
  <c r="G20" i="19" s="1"/>
  <c r="R16" i="19" a="1"/>
  <c r="R16" i="19" s="1"/>
  <c r="T17" i="19" a="1"/>
  <c r="T17" i="19" s="1"/>
  <c r="E20" i="19" a="1"/>
  <c r="E20" i="19" s="1"/>
  <c r="L12" i="19" a="1"/>
  <c r="L12" i="19" s="1"/>
  <c r="Q3" i="19" a="1"/>
  <c r="Q3" i="19" s="1"/>
  <c r="F7" i="19" a="1"/>
  <c r="F7" i="19" s="1"/>
  <c r="G7" i="19" a="1"/>
  <c r="G7" i="19" s="1"/>
  <c r="J14" i="19" a="1"/>
  <c r="J14" i="19" s="1"/>
  <c r="E18" i="19" a="1"/>
  <c r="E18" i="19" s="1"/>
  <c r="O4" i="19" a="1"/>
  <c r="O4" i="19" s="1"/>
  <c r="H20" i="19" a="1"/>
  <c r="H20" i="19" s="1"/>
  <c r="D16" i="19" a="1"/>
  <c r="D16" i="19" s="1"/>
  <c r="I13" i="19" a="1"/>
  <c r="I13" i="19" s="1"/>
  <c r="P13" i="19" a="1"/>
  <c r="P13" i="19" s="1"/>
  <c r="S3" i="19" a="1"/>
  <c r="S3" i="19" s="1"/>
  <c r="D21" i="19" a="1"/>
  <c r="D21" i="19" s="1"/>
  <c r="I12" i="19" a="1"/>
  <c r="I12" i="19" s="1"/>
  <c r="H10" i="19" a="1"/>
  <c r="H10" i="19" s="1"/>
  <c r="Q16" i="19" a="1"/>
  <c r="Q16" i="19" s="1"/>
  <c r="K17" i="19" a="1"/>
  <c r="K17" i="19" s="1"/>
  <c r="C4" i="19" a="1"/>
  <c r="C4" i="19" s="1"/>
  <c r="P3" i="19" a="1"/>
  <c r="P3" i="19" s="1"/>
  <c r="S10" i="19" a="1"/>
  <c r="S10" i="19" s="1"/>
  <c r="P18" i="19" a="1"/>
  <c r="P18" i="19" s="1"/>
  <c r="Q5" i="19" a="1"/>
  <c r="Q5" i="19" s="1"/>
  <c r="P7" i="19" a="1"/>
  <c r="P7" i="19" s="1"/>
  <c r="I598" i="6"/>
  <c r="J598" i="6"/>
  <c r="I599" i="6"/>
  <c r="J599" i="6"/>
  <c r="I600" i="6"/>
  <c r="J600" i="6"/>
  <c r="AM8" i="18" l="1"/>
  <c r="AE8" i="18"/>
  <c r="F8" i="18"/>
  <c r="AN8" i="18"/>
  <c r="AF8" i="18"/>
  <c r="E8" i="18"/>
  <c r="AT8" i="18"/>
  <c r="L8" i="18"/>
  <c r="AS8" i="18"/>
  <c r="AG8" i="18"/>
  <c r="R8" i="18"/>
  <c r="D8" i="18"/>
  <c r="AL8" i="18"/>
  <c r="Z8" i="18"/>
  <c r="Q8" i="18"/>
  <c r="S8" i="18"/>
  <c r="Y8" i="18"/>
  <c r="J8" i="18"/>
  <c r="AU8" i="18"/>
  <c r="K8" i="18"/>
  <c r="X8" i="18"/>
  <c r="S21" i="18"/>
  <c r="F21" i="18"/>
  <c r="AU21" i="18"/>
  <c r="AS21" i="18"/>
  <c r="Z21" i="18"/>
  <c r="AC21" i="18"/>
  <c r="Q21" i="18"/>
  <c r="E21" i="18"/>
  <c r="AE21" i="18"/>
  <c r="AM21" i="18"/>
  <c r="AN21" i="18"/>
  <c r="Y21" i="18"/>
  <c r="L21" i="18"/>
  <c r="AT21" i="18"/>
  <c r="AF21" i="18"/>
  <c r="AL21" i="18"/>
  <c r="AG21" i="18"/>
  <c r="D21" i="18"/>
  <c r="R21" i="18"/>
  <c r="K21" i="18"/>
  <c r="J21" i="18"/>
  <c r="X21" i="18"/>
  <c r="AE19" i="18"/>
  <c r="E19" i="18"/>
  <c r="F19" i="18"/>
  <c r="X19" i="18"/>
  <c r="AF19" i="18"/>
  <c r="Y19" i="18"/>
  <c r="J19" i="18"/>
  <c r="S19" i="18"/>
  <c r="AL19" i="18"/>
  <c r="Z19" i="18"/>
  <c r="AM19" i="18"/>
  <c r="AN19" i="18"/>
  <c r="K19" i="18"/>
  <c r="R19" i="18"/>
  <c r="D19" i="18"/>
  <c r="L19" i="18"/>
  <c r="Q19" i="18"/>
  <c r="AG19" i="18"/>
  <c r="X10" i="18"/>
  <c r="S10" i="18"/>
  <c r="Z10" i="18"/>
  <c r="J10" i="18"/>
  <c r="D10" i="18"/>
  <c r="E10" i="18"/>
  <c r="L10" i="18"/>
  <c r="Q10" i="18"/>
  <c r="F10" i="18"/>
  <c r="O10" i="18" s="1"/>
  <c r="R10" i="18"/>
  <c r="Y10" i="18"/>
  <c r="K10" i="18"/>
  <c r="Y6" i="18"/>
  <c r="AG6" i="18"/>
  <c r="X6" i="18"/>
  <c r="Z6" i="18"/>
  <c r="AU6" i="18"/>
  <c r="AM6" i="18"/>
  <c r="AL6" i="18"/>
  <c r="L6" i="18"/>
  <c r="Q6" i="18"/>
  <c r="AN6" i="18"/>
  <c r="AE6" i="18"/>
  <c r="D6" i="18"/>
  <c r="AS6" i="18"/>
  <c r="AF6" i="18"/>
  <c r="E6" i="18"/>
  <c r="F6" i="18"/>
  <c r="S6" i="18"/>
  <c r="K6" i="18"/>
  <c r="AT6" i="18"/>
  <c r="R6" i="18"/>
  <c r="J6" i="18"/>
  <c r="AS20" i="18"/>
  <c r="R20" i="18"/>
  <c r="L20" i="18"/>
  <c r="AE20" i="18"/>
  <c r="AL20" i="18"/>
  <c r="AF20" i="18"/>
  <c r="X20" i="18"/>
  <c r="D20" i="18"/>
  <c r="K20" i="18"/>
  <c r="E20" i="18"/>
  <c r="F20" i="18"/>
  <c r="Z20" i="18"/>
  <c r="AT20" i="18"/>
  <c r="S20" i="18"/>
  <c r="AM20" i="18"/>
  <c r="AU20" i="18"/>
  <c r="AG20" i="18"/>
  <c r="Y20" i="18"/>
  <c r="AN20" i="18"/>
  <c r="J20" i="18"/>
  <c r="Q20" i="18"/>
  <c r="J13" i="18"/>
  <c r="Y13" i="18"/>
  <c r="AE13" i="18"/>
  <c r="X13" i="18"/>
  <c r="E13" i="18"/>
  <c r="Q13" i="18"/>
  <c r="L13" i="18"/>
  <c r="F13" i="18"/>
  <c r="AF13" i="18"/>
  <c r="R13" i="18"/>
  <c r="D13" i="18"/>
  <c r="K13" i="18"/>
  <c r="S13" i="18"/>
  <c r="Z13" i="18"/>
  <c r="AG13" i="18"/>
  <c r="AU17" i="18"/>
  <c r="AT17" i="18"/>
  <c r="S17" i="18"/>
  <c r="J17" i="18"/>
  <c r="AE17" i="18"/>
  <c r="AM17" i="18"/>
  <c r="AL17" i="18"/>
  <c r="X17" i="18"/>
  <c r="AF17" i="18"/>
  <c r="AS17" i="18"/>
  <c r="Z17" i="18"/>
  <c r="E17" i="18"/>
  <c r="D17" i="18"/>
  <c r="K17" i="18"/>
  <c r="Y17" i="18"/>
  <c r="R17" i="18"/>
  <c r="AG17" i="18"/>
  <c r="L17" i="18"/>
  <c r="F17" i="18"/>
  <c r="Q17" i="18"/>
  <c r="AN17" i="18"/>
  <c r="X5" i="18"/>
  <c r="Y5" i="18"/>
  <c r="F5" i="18"/>
  <c r="AN5" i="18"/>
  <c r="E5" i="18"/>
  <c r="D5" i="18"/>
  <c r="Z5" i="18"/>
  <c r="AM5" i="18"/>
  <c r="K5" i="18"/>
  <c r="AT5" i="18"/>
  <c r="AF5" i="18"/>
  <c r="AE5" i="18"/>
  <c r="R5" i="18"/>
  <c r="AU5" i="18"/>
  <c r="AG5" i="18"/>
  <c r="J5" i="18"/>
  <c r="AL5" i="18"/>
  <c r="L5" i="18"/>
  <c r="Q5" i="18"/>
  <c r="S5" i="18"/>
  <c r="AS5" i="18"/>
  <c r="AU14" i="18"/>
  <c r="S14" i="18"/>
  <c r="E14" i="18"/>
  <c r="D14" i="18"/>
  <c r="Y14" i="18"/>
  <c r="X14" i="18"/>
  <c r="R14" i="18"/>
  <c r="AG14" i="18"/>
  <c r="Z14" i="18"/>
  <c r="AL14" i="18"/>
  <c r="K14" i="18"/>
  <c r="Q14" i="18"/>
  <c r="AN14" i="18"/>
  <c r="AF14" i="18"/>
  <c r="AE14" i="18"/>
  <c r="J14" i="18"/>
  <c r="AT14" i="18"/>
  <c r="AS14" i="18"/>
  <c r="L14" i="18"/>
  <c r="AM14" i="18"/>
  <c r="F14" i="18"/>
  <c r="F4" i="18"/>
  <c r="V4" i="18" s="1"/>
  <c r="J4" i="18"/>
  <c r="E4" i="18"/>
  <c r="H4" i="18" s="1"/>
  <c r="D4" i="18"/>
  <c r="S4" i="18"/>
  <c r="L4" i="18"/>
  <c r="K4" i="18"/>
  <c r="R4" i="18"/>
  <c r="Q4" i="18"/>
  <c r="D7" i="18"/>
  <c r="R7" i="18"/>
  <c r="F7" i="18"/>
  <c r="AM7" i="18"/>
  <c r="X7" i="18"/>
  <c r="AL7" i="18"/>
  <c r="K7" i="18"/>
  <c r="AN7" i="18"/>
  <c r="AU7" i="18"/>
  <c r="AE7" i="18"/>
  <c r="S7" i="18"/>
  <c r="J7" i="18"/>
  <c r="AG7" i="18"/>
  <c r="AT7" i="18"/>
  <c r="AS7" i="18"/>
  <c r="Z7" i="18"/>
  <c r="Q7" i="18"/>
  <c r="E7" i="18"/>
  <c r="L7" i="18"/>
  <c r="AF7" i="18"/>
  <c r="Y7" i="18"/>
  <c r="L12" i="18"/>
  <c r="K12" i="18"/>
  <c r="AL12" i="18"/>
  <c r="D12" i="18"/>
  <c r="X12" i="18"/>
  <c r="Y12" i="18"/>
  <c r="AG12" i="18"/>
  <c r="E12" i="18"/>
  <c r="N12" i="18" s="1"/>
  <c r="R12" i="18"/>
  <c r="S12" i="18"/>
  <c r="AT12" i="18"/>
  <c r="J12" i="18"/>
  <c r="F12" i="18"/>
  <c r="Z12" i="18"/>
  <c r="AE12" i="18"/>
  <c r="AF12" i="18"/>
  <c r="AS12" i="18"/>
  <c r="AN12" i="18"/>
  <c r="Q12" i="18"/>
  <c r="AU12" i="18"/>
  <c r="AM12" i="18"/>
  <c r="Z22" i="18"/>
  <c r="E22" i="18"/>
  <c r="X22" i="18"/>
  <c r="Y22" i="18"/>
  <c r="AG22" i="18"/>
  <c r="AM22" i="18"/>
  <c r="L22" i="18"/>
  <c r="AE22" i="18"/>
  <c r="D22" i="18"/>
  <c r="AT22" i="18"/>
  <c r="AL22" i="18"/>
  <c r="J22" i="18"/>
  <c r="AF22" i="18"/>
  <c r="AU22" i="18"/>
  <c r="K22" i="18"/>
  <c r="Q22" i="18"/>
  <c r="AN22" i="18"/>
  <c r="S22" i="18"/>
  <c r="F22" i="18"/>
  <c r="AS22" i="18"/>
  <c r="R22" i="18"/>
  <c r="L16" i="18"/>
  <c r="AE16" i="18"/>
  <c r="AN16" i="18"/>
  <c r="AF16" i="18"/>
  <c r="K16" i="18"/>
  <c r="J16" i="18"/>
  <c r="S16" i="18"/>
  <c r="AL16" i="18"/>
  <c r="AS16" i="18"/>
  <c r="AG16" i="18"/>
  <c r="D16" i="18"/>
  <c r="AM16" i="18"/>
  <c r="AT16" i="18"/>
  <c r="Q16" i="18"/>
  <c r="E16" i="18"/>
  <c r="Y16" i="18"/>
  <c r="R16" i="18"/>
  <c r="AU16" i="18"/>
  <c r="X16" i="18"/>
  <c r="Z16" i="18"/>
  <c r="F16" i="18"/>
  <c r="S9" i="18"/>
  <c r="D9" i="18"/>
  <c r="Q9" i="18"/>
  <c r="J9" i="18"/>
  <c r="AT9" i="18"/>
  <c r="L9" i="18"/>
  <c r="AS9" i="18"/>
  <c r="Z9" i="18"/>
  <c r="AN9" i="18"/>
  <c r="AU9" i="18"/>
  <c r="X9" i="18"/>
  <c r="F9" i="18"/>
  <c r="R9" i="18"/>
  <c r="AG9" i="18"/>
  <c r="Y9" i="18"/>
  <c r="AM9" i="18"/>
  <c r="E9" i="18"/>
  <c r="AL9" i="18"/>
  <c r="AE9" i="18"/>
  <c r="AF9" i="18"/>
  <c r="K9" i="18"/>
  <c r="R15" i="18"/>
  <c r="D15" i="18"/>
  <c r="AU15" i="18"/>
  <c r="S15" i="18"/>
  <c r="Q15" i="18"/>
  <c r="L15" i="18"/>
  <c r="AE15" i="18"/>
  <c r="AM15" i="18"/>
  <c r="F15" i="18"/>
  <c r="K15" i="18"/>
  <c r="AG15" i="18"/>
  <c r="AF15" i="18"/>
  <c r="E15" i="18"/>
  <c r="AL15" i="18"/>
  <c r="AN15" i="18"/>
  <c r="AS15" i="18"/>
  <c r="J15" i="18"/>
  <c r="AT15" i="18"/>
  <c r="Y15" i="18"/>
  <c r="X15" i="18"/>
  <c r="Z15" i="18"/>
  <c r="AG3" i="18"/>
  <c r="E3" i="18"/>
  <c r="F3" i="18"/>
  <c r="AE3" i="18"/>
  <c r="AF3" i="18"/>
  <c r="J3" i="18"/>
  <c r="K3" i="18"/>
  <c r="AL3" i="18"/>
  <c r="Z3" i="18"/>
  <c r="S3" i="18"/>
  <c r="Y3" i="18"/>
  <c r="AU3" i="18"/>
  <c r="X3" i="18"/>
  <c r="R3" i="18"/>
  <c r="Q3" i="18"/>
  <c r="AN3" i="18"/>
  <c r="AS3" i="18"/>
  <c r="AT3" i="18"/>
  <c r="AM3" i="18"/>
  <c r="L3" i="18"/>
  <c r="D3" i="18"/>
  <c r="AE18" i="18"/>
  <c r="J18" i="18"/>
  <c r="L18" i="18"/>
  <c r="R18" i="18"/>
  <c r="S18" i="18"/>
  <c r="D18" i="18"/>
  <c r="AL18" i="18"/>
  <c r="Q18" i="18"/>
  <c r="X18" i="18"/>
  <c r="AM18" i="18"/>
  <c r="F18" i="18"/>
  <c r="O18" i="18" s="1"/>
  <c r="Y18" i="18"/>
  <c r="AS18" i="18"/>
  <c r="AF18" i="18"/>
  <c r="E18" i="18"/>
  <c r="AT18" i="18"/>
  <c r="AN18" i="18"/>
  <c r="Z18" i="18"/>
  <c r="AU18" i="18"/>
  <c r="AG18" i="18"/>
  <c r="K18" i="18"/>
  <c r="AN10" i="18"/>
  <c r="AG10" i="18"/>
  <c r="AS10" i="18"/>
  <c r="AT10" i="18"/>
  <c r="AA10" i="18"/>
  <c r="AO10" i="18"/>
  <c r="AM10" i="18"/>
  <c r="AH10" i="18"/>
  <c r="AE10" i="18"/>
  <c r="AF10" i="18"/>
  <c r="AL10" i="18"/>
  <c r="AU10" i="18"/>
  <c r="R11" i="18"/>
  <c r="E11" i="18"/>
  <c r="AF11" i="18"/>
  <c r="F11" i="18"/>
  <c r="Q11" i="18"/>
  <c r="Z11" i="18"/>
  <c r="AU11" i="18"/>
  <c r="X11" i="18"/>
  <c r="D11" i="18"/>
  <c r="AS11" i="18"/>
  <c r="Y11" i="18"/>
  <c r="AM11" i="18"/>
  <c r="K11" i="18"/>
  <c r="L11" i="18"/>
  <c r="S11" i="18"/>
  <c r="AG11" i="18"/>
  <c r="AL11" i="18"/>
  <c r="AN11" i="18"/>
  <c r="AT11" i="18"/>
  <c r="J11" i="18"/>
  <c r="AE11" i="18"/>
  <c r="AN4" i="18"/>
  <c r="N4" i="18"/>
  <c r="AQ4" i="18"/>
  <c r="AA4" i="18"/>
  <c r="AO4" i="18"/>
  <c r="AS4" i="18"/>
  <c r="AM4" i="18"/>
  <c r="AP4" i="18"/>
  <c r="AL4" i="18"/>
  <c r="T4" i="18"/>
  <c r="AB4" i="18"/>
  <c r="AF4" i="18"/>
  <c r="AC4" i="18"/>
  <c r="Z4" i="18"/>
  <c r="AH4" i="18"/>
  <c r="AI4" i="18"/>
  <c r="Y4" i="18"/>
  <c r="AT4" i="18"/>
  <c r="AG4" i="18"/>
  <c r="AE4" i="18"/>
  <c r="AJ4" i="18"/>
  <c r="X4" i="18"/>
  <c r="U4" i="18"/>
  <c r="AU4" i="18"/>
  <c r="AO13" i="18"/>
  <c r="AH13" i="18"/>
  <c r="AT13" i="18"/>
  <c r="AS13" i="18"/>
  <c r="AM13" i="18"/>
  <c r="AU13" i="18"/>
  <c r="AL13" i="18"/>
  <c r="AN13" i="18"/>
  <c r="AU19" i="18"/>
  <c r="AO19" i="18"/>
  <c r="AS19" i="18"/>
  <c r="AT19" i="18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U11" i="18" l="1"/>
  <c r="H11" i="18"/>
  <c r="AP18" i="18"/>
  <c r="H18" i="18"/>
  <c r="M3" i="18"/>
  <c r="G3" i="18"/>
  <c r="M15" i="18"/>
  <c r="G15" i="18"/>
  <c r="M22" i="18"/>
  <c r="G22" i="18"/>
  <c r="O4" i="18"/>
  <c r="I4" i="18"/>
  <c r="AQ5" i="18"/>
  <c r="I5" i="18"/>
  <c r="AP17" i="18"/>
  <c r="H17" i="18"/>
  <c r="M13" i="18"/>
  <c r="G13" i="18"/>
  <c r="AA20" i="18"/>
  <c r="G20" i="18"/>
  <c r="AI10" i="18"/>
  <c r="H10" i="18"/>
  <c r="M21" i="18"/>
  <c r="G21" i="18"/>
  <c r="AQ21" i="18"/>
  <c r="I21" i="18"/>
  <c r="O8" i="18"/>
  <c r="I8" i="18"/>
  <c r="M11" i="18"/>
  <c r="G11" i="18"/>
  <c r="AQ18" i="18"/>
  <c r="I18" i="18"/>
  <c r="AP15" i="18"/>
  <c r="H15" i="18"/>
  <c r="AQ15" i="18"/>
  <c r="I15" i="18"/>
  <c r="M9" i="18"/>
  <c r="G9" i="18"/>
  <c r="N16" i="18"/>
  <c r="H16" i="18"/>
  <c r="M16" i="18"/>
  <c r="G16" i="18"/>
  <c r="O12" i="18"/>
  <c r="I12" i="18"/>
  <c r="V7" i="18"/>
  <c r="I7" i="18"/>
  <c r="M4" i="18"/>
  <c r="P4" i="18" s="1"/>
  <c r="G4" i="18"/>
  <c r="AC14" i="18"/>
  <c r="I14" i="18"/>
  <c r="M5" i="18"/>
  <c r="G5" i="18"/>
  <c r="AC17" i="18"/>
  <c r="I17" i="18"/>
  <c r="AC20" i="18"/>
  <c r="I20" i="18"/>
  <c r="AJ6" i="18"/>
  <c r="I6" i="18"/>
  <c r="M6" i="18"/>
  <c r="G6" i="18"/>
  <c r="AC10" i="18"/>
  <c r="AD10" i="18" s="1"/>
  <c r="I10" i="18"/>
  <c r="M10" i="18"/>
  <c r="P10" i="18" s="1"/>
  <c r="G10" i="18"/>
  <c r="M19" i="18"/>
  <c r="G19" i="18"/>
  <c r="AQ19" i="18"/>
  <c r="AR19" i="18" s="1"/>
  <c r="I19" i="18"/>
  <c r="AB8" i="18"/>
  <c r="H8" i="18"/>
  <c r="AJ11" i="18"/>
  <c r="I11" i="18"/>
  <c r="M18" i="18"/>
  <c r="G18" i="18"/>
  <c r="O3" i="18"/>
  <c r="I3" i="18"/>
  <c r="AB9" i="18"/>
  <c r="H9" i="18"/>
  <c r="AJ22" i="18"/>
  <c r="I22" i="18"/>
  <c r="AI7" i="18"/>
  <c r="H7" i="18"/>
  <c r="M14" i="18"/>
  <c r="G14" i="18"/>
  <c r="U5" i="18"/>
  <c r="H5" i="18"/>
  <c r="N13" i="18"/>
  <c r="H13" i="18"/>
  <c r="AI20" i="18"/>
  <c r="H20" i="18"/>
  <c r="AP6" i="18"/>
  <c r="H6" i="18"/>
  <c r="U19" i="18"/>
  <c r="H19" i="18"/>
  <c r="AP21" i="18"/>
  <c r="H21" i="18"/>
  <c r="AP3" i="18"/>
  <c r="H3" i="18"/>
  <c r="AJ9" i="18"/>
  <c r="I9" i="18"/>
  <c r="V16" i="18"/>
  <c r="I16" i="18"/>
  <c r="AI22" i="18"/>
  <c r="H22" i="18"/>
  <c r="AP12" i="18"/>
  <c r="H12" i="18"/>
  <c r="M12" i="18"/>
  <c r="G12" i="18"/>
  <c r="M7" i="18"/>
  <c r="G7" i="18"/>
  <c r="AB14" i="18"/>
  <c r="H14" i="18"/>
  <c r="M17" i="18"/>
  <c r="G17" i="18"/>
  <c r="AC13" i="18"/>
  <c r="I13" i="18"/>
  <c r="M8" i="18"/>
  <c r="G8" i="18"/>
  <c r="AO11" i="18"/>
  <c r="AC18" i="18"/>
  <c r="AO5" i="18"/>
  <c r="AR5" i="18" s="1"/>
  <c r="N19" i="18"/>
  <c r="AJ15" i="18"/>
  <c r="AJ19" i="18"/>
  <c r="AP19" i="18"/>
  <c r="AC19" i="18"/>
  <c r="AH21" i="18"/>
  <c r="AH17" i="18"/>
  <c r="U3" i="18"/>
  <c r="T11" i="18"/>
  <c r="AH11" i="18"/>
  <c r="N3" i="18"/>
  <c r="AB3" i="18"/>
  <c r="AP5" i="18"/>
  <c r="U8" i="18"/>
  <c r="V15" i="18"/>
  <c r="N15" i="18"/>
  <c r="AB15" i="18"/>
  <c r="U15" i="18"/>
  <c r="AA9" i="18"/>
  <c r="AH9" i="18"/>
  <c r="T9" i="18"/>
  <c r="AO17" i="18"/>
  <c r="AA17" i="18"/>
  <c r="AP11" i="18"/>
  <c r="AA11" i="18"/>
  <c r="AB18" i="18"/>
  <c r="AO9" i="18"/>
  <c r="N5" i="18"/>
  <c r="AB5" i="18"/>
  <c r="P3" i="18"/>
  <c r="AA15" i="18"/>
  <c r="U22" i="18"/>
  <c r="T17" i="18"/>
  <c r="AH20" i="18"/>
  <c r="AC6" i="18"/>
  <c r="AK4" i="18"/>
  <c r="AB11" i="18"/>
  <c r="N18" i="18"/>
  <c r="AQ3" i="18"/>
  <c r="AI15" i="18"/>
  <c r="U9" i="18"/>
  <c r="AB16" i="18"/>
  <c r="N14" i="18"/>
  <c r="AP20" i="18"/>
  <c r="V20" i="18"/>
  <c r="U21" i="18"/>
  <c r="AO8" i="18"/>
  <c r="AC8" i="18"/>
  <c r="AI9" i="18"/>
  <c r="U16" i="18"/>
  <c r="O11" i="18"/>
  <c r="P11" i="18" s="1"/>
  <c r="AH7" i="18"/>
  <c r="U14" i="18"/>
  <c r="AI5" i="18"/>
  <c r="AQ20" i="18"/>
  <c r="O20" i="18"/>
  <c r="T10" i="18"/>
  <c r="V8" i="18"/>
  <c r="AJ8" i="18"/>
  <c r="N11" i="18"/>
  <c r="AC9" i="18"/>
  <c r="AQ9" i="18"/>
  <c r="O16" i="18"/>
  <c r="P16" i="18" s="1"/>
  <c r="AA16" i="18"/>
  <c r="AB22" i="18"/>
  <c r="U12" i="18"/>
  <c r="AC7" i="18"/>
  <c r="AB17" i="18"/>
  <c r="AA13" i="18"/>
  <c r="AD13" i="18" s="1"/>
  <c r="O13" i="18"/>
  <c r="N20" i="18"/>
  <c r="AD4" i="18"/>
  <c r="AI11" i="18"/>
  <c r="AQ11" i="18"/>
  <c r="AR11" i="18" s="1"/>
  <c r="V11" i="18"/>
  <c r="V18" i="18"/>
  <c r="AI18" i="18"/>
  <c r="T3" i="18"/>
  <c r="AJ3" i="18"/>
  <c r="AH15" i="18"/>
  <c r="AC15" i="18"/>
  <c r="AO15" i="18"/>
  <c r="AR15" i="18" s="1"/>
  <c r="AC16" i="18"/>
  <c r="AI12" i="18"/>
  <c r="AJ7" i="18"/>
  <c r="O7" i="18"/>
  <c r="P7" i="18" s="1"/>
  <c r="V14" i="18"/>
  <c r="AD20" i="18"/>
  <c r="AQ6" i="18"/>
  <c r="AJ10" i="18"/>
  <c r="AK10" i="18" s="1"/>
  <c r="P18" i="18"/>
  <c r="AQ16" i="18"/>
  <c r="AJ17" i="18"/>
  <c r="AK17" i="18" s="1"/>
  <c r="AH6" i="18"/>
  <c r="AK6" i="18" s="1"/>
  <c r="T21" i="18"/>
  <c r="AJ21" i="18"/>
  <c r="AK21" i="18" s="1"/>
  <c r="U18" i="18"/>
  <c r="T18" i="18"/>
  <c r="V3" i="18"/>
  <c r="AC3" i="18"/>
  <c r="T15" i="18"/>
  <c r="W15" i="18" s="1"/>
  <c r="V9" i="18"/>
  <c r="AP16" i="18"/>
  <c r="AJ16" i="18"/>
  <c r="AP22" i="18"/>
  <c r="N22" i="18"/>
  <c r="AO12" i="18"/>
  <c r="AH12" i="18"/>
  <c r="AQ7" i="18"/>
  <c r="AB7" i="18"/>
  <c r="AQ14" i="18"/>
  <c r="AP14" i="18"/>
  <c r="V17" i="18"/>
  <c r="U17" i="18"/>
  <c r="T13" i="18"/>
  <c r="AP13" i="18"/>
  <c r="U20" i="18"/>
  <c r="AJ12" i="18"/>
  <c r="U6" i="18"/>
  <c r="U10" i="18"/>
  <c r="AP8" i="18"/>
  <c r="N8" i="18"/>
  <c r="W4" i="18"/>
  <c r="AJ18" i="18"/>
  <c r="AI3" i="18"/>
  <c r="O15" i="18"/>
  <c r="P15" i="18" s="1"/>
  <c r="O9" i="18"/>
  <c r="P9" i="18" s="1"/>
  <c r="T16" i="18"/>
  <c r="W16" i="18" s="1"/>
  <c r="AI16" i="18"/>
  <c r="AO16" i="18"/>
  <c r="AA22" i="18"/>
  <c r="AC22" i="18"/>
  <c r="O22" i="18"/>
  <c r="P22" i="18" s="1"/>
  <c r="AH22" i="18"/>
  <c r="AK22" i="18" s="1"/>
  <c r="AA12" i="18"/>
  <c r="T12" i="18"/>
  <c r="AB12" i="18"/>
  <c r="AA7" i="18"/>
  <c r="T7" i="18"/>
  <c r="W7" i="18" s="1"/>
  <c r="U7" i="18"/>
  <c r="T14" i="18"/>
  <c r="AI14" i="18"/>
  <c r="AH14" i="18"/>
  <c r="AO14" i="18"/>
  <c r="AJ5" i="18"/>
  <c r="T5" i="18"/>
  <c r="AI17" i="18"/>
  <c r="N17" i="18"/>
  <c r="AI13" i="18"/>
  <c r="V13" i="18"/>
  <c r="AB13" i="18"/>
  <c r="U13" i="18"/>
  <c r="AB20" i="18"/>
  <c r="AJ20" i="18"/>
  <c r="AK20" i="18" s="1"/>
  <c r="M20" i="18"/>
  <c r="P20" i="18" s="1"/>
  <c r="T20" i="18"/>
  <c r="W20" i="18" s="1"/>
  <c r="AO6" i="18"/>
  <c r="T6" i="18"/>
  <c r="AA6" i="18"/>
  <c r="N10" i="18"/>
  <c r="AQ10" i="18"/>
  <c r="AR10" i="18" s="1"/>
  <c r="V10" i="18"/>
  <c r="W10" i="18" s="1"/>
  <c r="O19" i="18"/>
  <c r="P19" i="18" s="1"/>
  <c r="AA19" i="18"/>
  <c r="AD19" i="18" s="1"/>
  <c r="V19" i="18"/>
  <c r="AA21" i="18"/>
  <c r="AD21" i="18" s="1"/>
  <c r="V21" i="18"/>
  <c r="O21" i="18"/>
  <c r="P21" i="18" s="1"/>
  <c r="AB21" i="18"/>
  <c r="AI21" i="18"/>
  <c r="AI8" i="18"/>
  <c r="P8" i="18"/>
  <c r="AQ8" i="18"/>
  <c r="AR8" i="18" s="1"/>
  <c r="T8" i="18"/>
  <c r="W8" i="18" s="1"/>
  <c r="AR4" i="18"/>
  <c r="AC11" i="18"/>
  <c r="AD11" i="18" s="1"/>
  <c r="AO18" i="18"/>
  <c r="AR18" i="18" s="1"/>
  <c r="AH18" i="18"/>
  <c r="AH3" i="18"/>
  <c r="AA3" i="18"/>
  <c r="AO3" i="18"/>
  <c r="AR3" i="18" s="1"/>
  <c r="AP9" i="18"/>
  <c r="N9" i="18"/>
  <c r="AH16" i="18"/>
  <c r="V22" i="18"/>
  <c r="AC12" i="18"/>
  <c r="V12" i="18"/>
  <c r="P12" i="18"/>
  <c r="N7" i="18"/>
  <c r="AP7" i="18"/>
  <c r="O14" i="18"/>
  <c r="P14" i="18" s="1"/>
  <c r="AA14" i="18"/>
  <c r="AD14" i="18" s="1"/>
  <c r="O5" i="18"/>
  <c r="P5" i="18" s="1"/>
  <c r="AA5" i="18"/>
  <c r="AD17" i="18"/>
  <c r="P13" i="18"/>
  <c r="AQ13" i="18"/>
  <c r="AR13" i="18" s="1"/>
  <c r="AJ13" i="18"/>
  <c r="AK13" i="18" s="1"/>
  <c r="AO20" i="18"/>
  <c r="AR20" i="18" s="1"/>
  <c r="AB6" i="18"/>
  <c r="AB10" i="18"/>
  <c r="AP10" i="18"/>
  <c r="AI19" i="18"/>
  <c r="AO21" i="18"/>
  <c r="AR21" i="18" s="1"/>
  <c r="N21" i="18"/>
  <c r="AH8" i="18"/>
  <c r="AK8" i="18" s="1"/>
  <c r="AA18" i="18"/>
  <c r="AD18" i="18" s="1"/>
  <c r="AR9" i="18"/>
  <c r="W9" i="18"/>
  <c r="AO22" i="18"/>
  <c r="AQ22" i="18"/>
  <c r="T22" i="18"/>
  <c r="AQ12" i="18"/>
  <c r="AO7" i="18"/>
  <c r="AJ14" i="18"/>
  <c r="V5" i="18"/>
  <c r="AH5" i="18"/>
  <c r="AC5" i="18"/>
  <c r="O17" i="18"/>
  <c r="P17" i="18" s="1"/>
  <c r="AQ17" i="18"/>
  <c r="AR17" i="18" s="1"/>
  <c r="N6" i="18"/>
  <c r="V6" i="18"/>
  <c r="AI6" i="18"/>
  <c r="O6" i="18"/>
  <c r="P6" i="18" s="1"/>
  <c r="AB19" i="18"/>
  <c r="AH19" i="18"/>
  <c r="AK19" i="18" s="1"/>
  <c r="T19" i="18"/>
  <c r="AA8" i="18"/>
  <c r="AD8" i="18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AD15" i="18" l="1"/>
  <c r="AK15" i="18"/>
  <c r="W11" i="18"/>
  <c r="AK3" i="18"/>
  <c r="AK9" i="18"/>
  <c r="AK11" i="18"/>
  <c r="AR7" i="18"/>
  <c r="AD6" i="18"/>
  <c r="AR6" i="18"/>
  <c r="AD9" i="18"/>
  <c r="AK5" i="18"/>
  <c r="AK16" i="18"/>
  <c r="AD3" i="18"/>
  <c r="AD7" i="18"/>
  <c r="W17" i="18"/>
  <c r="AK7" i="18"/>
  <c r="W18" i="18"/>
  <c r="AR16" i="18"/>
  <c r="W13" i="18"/>
  <c r="W19" i="18"/>
  <c r="W14" i="18"/>
  <c r="AR12" i="18"/>
  <c r="W21" i="18"/>
  <c r="AR14" i="18"/>
  <c r="W22" i="18"/>
  <c r="AK18" i="18"/>
  <c r="W3" i="18"/>
  <c r="AR22" i="18"/>
  <c r="AK12" i="18"/>
  <c r="AD16" i="18"/>
  <c r="AD22" i="18"/>
  <c r="AK14" i="18"/>
  <c r="AD12" i="18"/>
  <c r="AD5" i="18"/>
  <c r="W5" i="18"/>
  <c r="W6" i="18"/>
  <c r="W12" i="18"/>
  <c r="J2" i="15"/>
  <c r="A536" i="1"/>
  <c r="DZ536" i="1" s="1"/>
  <c r="A537" i="1"/>
  <c r="A538" i="1"/>
  <c r="A539" i="1"/>
  <c r="A540" i="1"/>
  <c r="DZ540" i="1" s="1"/>
  <c r="A541" i="1"/>
  <c r="DZ541" i="1" s="1"/>
  <c r="A542" i="1"/>
  <c r="A543" i="1"/>
  <c r="DZ543" i="1" s="1"/>
  <c r="A544" i="1"/>
  <c r="A545" i="1"/>
  <c r="A546" i="1"/>
  <c r="A547" i="1"/>
  <c r="A548" i="1"/>
  <c r="A549" i="1"/>
  <c r="DZ549" i="1" s="1"/>
  <c r="A550" i="1"/>
  <c r="A551" i="1"/>
  <c r="A552" i="1"/>
  <c r="A553" i="1"/>
  <c r="DZ553" i="1" s="1"/>
  <c r="A554" i="1"/>
  <c r="A555" i="1"/>
  <c r="DZ555" i="1" s="1"/>
  <c r="A556" i="1"/>
  <c r="DZ556" i="1" s="1"/>
  <c r="A557" i="1"/>
  <c r="A558" i="1"/>
  <c r="A559" i="1"/>
  <c r="A560" i="1"/>
  <c r="A561" i="1"/>
  <c r="A562" i="1"/>
  <c r="A563" i="1"/>
  <c r="A564" i="1"/>
  <c r="A565" i="1"/>
  <c r="A566" i="1"/>
  <c r="A567" i="1"/>
  <c r="A568" i="1"/>
  <c r="DZ568" i="1" s="1"/>
  <c r="A569" i="1"/>
  <c r="A570" i="1"/>
  <c r="A571" i="1"/>
  <c r="A572" i="1"/>
  <c r="A573" i="1"/>
  <c r="DZ573" i="1" s="1"/>
  <c r="A574" i="1"/>
  <c r="A575" i="1"/>
  <c r="A576" i="1"/>
  <c r="DZ576" i="1" s="1"/>
  <c r="A577" i="1"/>
  <c r="DZ577" i="1" s="1"/>
  <c r="A578" i="1"/>
  <c r="DZ578" i="1" s="1"/>
  <c r="A579" i="1"/>
  <c r="DZ579" i="1" s="1"/>
  <c r="A580" i="1"/>
  <c r="DZ580" i="1" s="1"/>
  <c r="A581" i="1"/>
  <c r="DZ581" i="1" s="1"/>
  <c r="A582" i="1"/>
  <c r="DZ582" i="1" s="1"/>
  <c r="A583" i="1"/>
  <c r="DZ583" i="1" s="1"/>
  <c r="A584" i="1"/>
  <c r="DZ584" i="1" s="1"/>
  <c r="A585" i="1"/>
  <c r="DZ585" i="1" s="1"/>
  <c r="A586" i="1"/>
  <c r="DZ586" i="1" s="1"/>
  <c r="A587" i="1"/>
  <c r="DZ587" i="1" s="1"/>
  <c r="A588" i="1"/>
  <c r="A589" i="1"/>
  <c r="DZ589" i="1" s="1"/>
  <c r="A590" i="1"/>
  <c r="DZ590" i="1" s="1"/>
  <c r="A591" i="1"/>
  <c r="A592" i="1"/>
  <c r="A593" i="1"/>
  <c r="A594" i="1"/>
  <c r="A595" i="1"/>
  <c r="D595" i="1" s="1"/>
  <c r="H595" i="1" s="1"/>
  <c r="A596" i="1"/>
  <c r="A597" i="1"/>
  <c r="D597" i="1" s="1"/>
  <c r="H597" i="1" s="1"/>
  <c r="A598" i="1"/>
  <c r="DZ598" i="1" s="1"/>
  <c r="A599" i="1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C586" i="1" l="1"/>
  <c r="E592" i="1"/>
  <c r="DZ592" i="1"/>
  <c r="E588" i="1"/>
  <c r="DZ588" i="1"/>
  <c r="E595" i="1"/>
  <c r="DZ595" i="1"/>
  <c r="E591" i="1"/>
  <c r="DZ591" i="1"/>
  <c r="E597" i="1"/>
  <c r="DZ597" i="1"/>
  <c r="E594" i="1"/>
  <c r="DZ594" i="1"/>
  <c r="E575" i="1"/>
  <c r="DZ575" i="1"/>
  <c r="E571" i="1"/>
  <c r="DZ571" i="1"/>
  <c r="F567" i="1"/>
  <c r="DZ567" i="1"/>
  <c r="E563" i="1"/>
  <c r="DZ563" i="1"/>
  <c r="F559" i="1"/>
  <c r="DZ559" i="1"/>
  <c r="E599" i="1"/>
  <c r="DZ599" i="1"/>
  <c r="E596" i="1"/>
  <c r="DZ596" i="1"/>
  <c r="C593" i="1"/>
  <c r="DZ593" i="1"/>
  <c r="E574" i="1"/>
  <c r="DZ574" i="1"/>
  <c r="B570" i="1"/>
  <c r="T570" i="1" s="1"/>
  <c r="DZ570" i="1"/>
  <c r="D566" i="1"/>
  <c r="H566" i="1" s="1"/>
  <c r="DZ566" i="1"/>
  <c r="B562" i="1"/>
  <c r="AP562" i="1" s="1"/>
  <c r="DZ562" i="1"/>
  <c r="D558" i="1"/>
  <c r="H558" i="1" s="1"/>
  <c r="DZ558" i="1"/>
  <c r="E554" i="1"/>
  <c r="DZ554" i="1"/>
  <c r="E550" i="1"/>
  <c r="DZ550" i="1"/>
  <c r="B546" i="1"/>
  <c r="U546" i="1" s="1"/>
  <c r="DZ546" i="1"/>
  <c r="F542" i="1"/>
  <c r="S542" i="1" s="1"/>
  <c r="AI542" i="1" s="1"/>
  <c r="DZ542" i="1"/>
  <c r="D538" i="1"/>
  <c r="H538" i="1" s="1"/>
  <c r="DZ538" i="1"/>
  <c r="F569" i="1"/>
  <c r="L569" i="1" s="1"/>
  <c r="DZ569" i="1"/>
  <c r="F565" i="1"/>
  <c r="DZ565" i="1"/>
  <c r="E561" i="1"/>
  <c r="DZ561" i="1"/>
  <c r="E557" i="1"/>
  <c r="DZ557" i="1"/>
  <c r="E545" i="1"/>
  <c r="DZ545" i="1"/>
  <c r="B537" i="1"/>
  <c r="X537" i="1" s="1"/>
  <c r="DZ537" i="1"/>
  <c r="B572" i="1"/>
  <c r="V572" i="1" s="1"/>
  <c r="DZ572" i="1"/>
  <c r="E564" i="1"/>
  <c r="DZ564" i="1"/>
  <c r="F560" i="1"/>
  <c r="DZ560" i="1"/>
  <c r="E552" i="1"/>
  <c r="DZ552" i="1"/>
  <c r="E548" i="1"/>
  <c r="DZ548" i="1"/>
  <c r="E544" i="1"/>
  <c r="DZ544" i="1"/>
  <c r="F551" i="1"/>
  <c r="S551" i="1" s="1"/>
  <c r="AI551" i="1" s="1"/>
  <c r="DZ551" i="1"/>
  <c r="E547" i="1"/>
  <c r="DZ547" i="1"/>
  <c r="F539" i="1"/>
  <c r="DZ539" i="1"/>
  <c r="U570" i="1"/>
  <c r="AO570" i="1"/>
  <c r="U572" i="1"/>
  <c r="B573" i="1"/>
  <c r="C582" i="1"/>
  <c r="AG582" i="1" s="1"/>
  <c r="J3" i="15"/>
  <c r="K2" i="15"/>
  <c r="C578" i="1"/>
  <c r="D584" i="1"/>
  <c r="H584" i="1" s="1"/>
  <c r="D580" i="1"/>
  <c r="H580" i="1" s="1"/>
  <c r="D596" i="1"/>
  <c r="H596" i="1" s="1"/>
  <c r="D591" i="1"/>
  <c r="H591" i="1" s="1"/>
  <c r="C588" i="1"/>
  <c r="C584" i="1"/>
  <c r="C580" i="1"/>
  <c r="D572" i="1"/>
  <c r="H572" i="1" s="1"/>
  <c r="D585" i="1"/>
  <c r="H585" i="1" s="1"/>
  <c r="D581" i="1"/>
  <c r="H581" i="1" s="1"/>
  <c r="D592" i="1"/>
  <c r="H592" i="1" s="1"/>
  <c r="D583" i="1"/>
  <c r="H583" i="1" s="1"/>
  <c r="D579" i="1"/>
  <c r="H579" i="1" s="1"/>
  <c r="C598" i="1"/>
  <c r="E598" i="1"/>
  <c r="C592" i="1"/>
  <c r="C583" i="1"/>
  <c r="C579" i="1"/>
  <c r="D562" i="1"/>
  <c r="H562" i="1" s="1"/>
  <c r="C597" i="1"/>
  <c r="AG597" i="1" s="1"/>
  <c r="C596" i="1"/>
  <c r="D586" i="1"/>
  <c r="H586" i="1" s="1"/>
  <c r="C585" i="1"/>
  <c r="AG585" i="1" s="1"/>
  <c r="D582" i="1"/>
  <c r="H582" i="1" s="1"/>
  <c r="C581" i="1"/>
  <c r="D578" i="1"/>
  <c r="H578" i="1" s="1"/>
  <c r="D593" i="1"/>
  <c r="H593" i="1" s="1"/>
  <c r="E593" i="1"/>
  <c r="F570" i="1"/>
  <c r="F572" i="1"/>
  <c r="F571" i="1"/>
  <c r="D570" i="1"/>
  <c r="H570" i="1" s="1"/>
  <c r="F562" i="1"/>
  <c r="F557" i="1"/>
  <c r="F547" i="1"/>
  <c r="C590" i="1"/>
  <c r="E590" i="1"/>
  <c r="C577" i="1"/>
  <c r="E577" i="1"/>
  <c r="F546" i="1"/>
  <c r="C576" i="1"/>
  <c r="E576" i="1"/>
  <c r="F577" i="1"/>
  <c r="C573" i="1"/>
  <c r="E573" i="1"/>
  <c r="C587" i="1"/>
  <c r="E587" i="1"/>
  <c r="B586" i="1"/>
  <c r="E586" i="1"/>
  <c r="B585" i="1"/>
  <c r="E585" i="1"/>
  <c r="B584" i="1"/>
  <c r="E584" i="1"/>
  <c r="B583" i="1"/>
  <c r="E583" i="1"/>
  <c r="B582" i="1"/>
  <c r="E582" i="1"/>
  <c r="B581" i="1"/>
  <c r="E581" i="1"/>
  <c r="B580" i="1"/>
  <c r="E580" i="1"/>
  <c r="B579" i="1"/>
  <c r="E579" i="1"/>
  <c r="B578" i="1"/>
  <c r="E578" i="1"/>
  <c r="D577" i="1"/>
  <c r="H577" i="1" s="1"/>
  <c r="F576" i="1"/>
  <c r="F573" i="1"/>
  <c r="C589" i="1"/>
  <c r="AG589" i="1" s="1"/>
  <c r="E589" i="1"/>
  <c r="B577" i="1"/>
  <c r="D576" i="1"/>
  <c r="H576" i="1" s="1"/>
  <c r="D573" i="1"/>
  <c r="H573" i="1" s="1"/>
  <c r="C572" i="1"/>
  <c r="AG572" i="1" s="1"/>
  <c r="E572" i="1"/>
  <c r="C570" i="1"/>
  <c r="E570" i="1"/>
  <c r="B552" i="1"/>
  <c r="F564" i="1"/>
  <c r="F556" i="1"/>
  <c r="F566" i="1"/>
  <c r="F558" i="1"/>
  <c r="D547" i="1"/>
  <c r="H547" i="1" s="1"/>
  <c r="D567" i="1"/>
  <c r="H567" i="1" s="1"/>
  <c r="B566" i="1"/>
  <c r="B558" i="1"/>
  <c r="B568" i="1"/>
  <c r="E568" i="1"/>
  <c r="C565" i="1"/>
  <c r="AG565" i="1" s="1"/>
  <c r="E565" i="1"/>
  <c r="F563" i="1"/>
  <c r="F561" i="1"/>
  <c r="C560" i="1"/>
  <c r="E560" i="1"/>
  <c r="C559" i="1"/>
  <c r="E559" i="1"/>
  <c r="C555" i="1"/>
  <c r="E555" i="1"/>
  <c r="D546" i="1"/>
  <c r="H546" i="1" s="1"/>
  <c r="C540" i="1"/>
  <c r="E540" i="1"/>
  <c r="F537" i="1"/>
  <c r="D569" i="1"/>
  <c r="H569" i="1" s="1"/>
  <c r="E569" i="1"/>
  <c r="D563" i="1"/>
  <c r="H563" i="1" s="1"/>
  <c r="C562" i="1"/>
  <c r="E562" i="1"/>
  <c r="D561" i="1"/>
  <c r="H561" i="1" s="1"/>
  <c r="C556" i="1"/>
  <c r="E556" i="1"/>
  <c r="D554" i="1"/>
  <c r="H554" i="1" s="1"/>
  <c r="C551" i="1"/>
  <c r="E551" i="1"/>
  <c r="F544" i="1"/>
  <c r="C538" i="1"/>
  <c r="E538" i="1"/>
  <c r="C546" i="1"/>
  <c r="E546" i="1"/>
  <c r="C542" i="1"/>
  <c r="E542" i="1"/>
  <c r="C539" i="1"/>
  <c r="E539" i="1"/>
  <c r="C537" i="1"/>
  <c r="E537" i="1"/>
  <c r="F568" i="1"/>
  <c r="B567" i="1"/>
  <c r="E567" i="1"/>
  <c r="C566" i="1"/>
  <c r="E566" i="1"/>
  <c r="D565" i="1"/>
  <c r="H565" i="1" s="1"/>
  <c r="B560" i="1"/>
  <c r="D559" i="1"/>
  <c r="H559" i="1" s="1"/>
  <c r="C558" i="1"/>
  <c r="E558" i="1"/>
  <c r="F555" i="1"/>
  <c r="B553" i="1"/>
  <c r="E553" i="1"/>
  <c r="F549" i="1"/>
  <c r="E549" i="1"/>
  <c r="D543" i="1"/>
  <c r="H543" i="1" s="1"/>
  <c r="E543" i="1"/>
  <c r="C541" i="1"/>
  <c r="E541" i="1"/>
  <c r="F538" i="1"/>
  <c r="B536" i="1"/>
  <c r="E536" i="1"/>
  <c r="S560" i="1"/>
  <c r="AI560" i="1" s="1"/>
  <c r="D556" i="1"/>
  <c r="H556" i="1" s="1"/>
  <c r="D555" i="1"/>
  <c r="H555" i="1" s="1"/>
  <c r="D551" i="1"/>
  <c r="H551" i="1" s="1"/>
  <c r="D542" i="1"/>
  <c r="H542" i="1" s="1"/>
  <c r="D539" i="1"/>
  <c r="H539" i="1" s="1"/>
  <c r="B556" i="1"/>
  <c r="B555" i="1"/>
  <c r="B551" i="1"/>
  <c r="B542" i="1"/>
  <c r="F541" i="1"/>
  <c r="B539" i="1"/>
  <c r="D536" i="1"/>
  <c r="H536" i="1" s="1"/>
  <c r="C536" i="1"/>
  <c r="D541" i="1"/>
  <c r="H541" i="1" s="1"/>
  <c r="F540" i="1"/>
  <c r="D537" i="1"/>
  <c r="H537" i="1" s="1"/>
  <c r="F536" i="1"/>
  <c r="B541" i="1"/>
  <c r="B594" i="1"/>
  <c r="F594" i="1"/>
  <c r="B599" i="1"/>
  <c r="F599" i="1"/>
  <c r="B595" i="1"/>
  <c r="F595" i="1"/>
  <c r="C594" i="1"/>
  <c r="B591" i="1"/>
  <c r="F591" i="1"/>
  <c r="C574" i="1"/>
  <c r="D574" i="1"/>
  <c r="H574" i="1" s="1"/>
  <c r="B574" i="1"/>
  <c r="F574" i="1"/>
  <c r="B590" i="1"/>
  <c r="F590" i="1"/>
  <c r="D589" i="1"/>
  <c r="H589" i="1" s="1"/>
  <c r="B589" i="1"/>
  <c r="F589" i="1"/>
  <c r="D587" i="1"/>
  <c r="H587" i="1" s="1"/>
  <c r="B587" i="1"/>
  <c r="F587" i="1"/>
  <c r="B598" i="1"/>
  <c r="F598" i="1"/>
  <c r="D599" i="1"/>
  <c r="H599" i="1" s="1"/>
  <c r="B597" i="1"/>
  <c r="F597" i="1"/>
  <c r="B593" i="1"/>
  <c r="F593" i="1"/>
  <c r="C599" i="1"/>
  <c r="D598" i="1"/>
  <c r="H598" i="1" s="1"/>
  <c r="B596" i="1"/>
  <c r="F596" i="1"/>
  <c r="C595" i="1"/>
  <c r="D594" i="1"/>
  <c r="H594" i="1" s="1"/>
  <c r="B592" i="1"/>
  <c r="F592" i="1"/>
  <c r="C591" i="1"/>
  <c r="D590" i="1"/>
  <c r="H590" i="1" s="1"/>
  <c r="D588" i="1"/>
  <c r="H588" i="1" s="1"/>
  <c r="B588" i="1"/>
  <c r="F588" i="1"/>
  <c r="C575" i="1"/>
  <c r="B575" i="1"/>
  <c r="D575" i="1"/>
  <c r="H575" i="1" s="1"/>
  <c r="F575" i="1"/>
  <c r="R569" i="1"/>
  <c r="AH569" i="1" s="1"/>
  <c r="F586" i="1"/>
  <c r="F585" i="1"/>
  <c r="F584" i="1"/>
  <c r="F583" i="1"/>
  <c r="F582" i="1"/>
  <c r="F581" i="1"/>
  <c r="F580" i="1"/>
  <c r="F579" i="1"/>
  <c r="F578" i="1"/>
  <c r="B576" i="1"/>
  <c r="C571" i="1"/>
  <c r="B571" i="1"/>
  <c r="D571" i="1"/>
  <c r="H571" i="1" s="1"/>
  <c r="R567" i="1"/>
  <c r="AH567" i="1" s="1"/>
  <c r="L567" i="1"/>
  <c r="C569" i="1"/>
  <c r="B569" i="1"/>
  <c r="C568" i="1"/>
  <c r="D568" i="1"/>
  <c r="H568" i="1" s="1"/>
  <c r="C567" i="1"/>
  <c r="G565" i="1"/>
  <c r="C564" i="1"/>
  <c r="D564" i="1"/>
  <c r="H564" i="1" s="1"/>
  <c r="C563" i="1"/>
  <c r="B565" i="1"/>
  <c r="B564" i="1"/>
  <c r="B563" i="1"/>
  <c r="C561" i="1"/>
  <c r="B561" i="1"/>
  <c r="C557" i="1"/>
  <c r="D557" i="1"/>
  <c r="H557" i="1" s="1"/>
  <c r="B557" i="1"/>
  <c r="D560" i="1"/>
  <c r="H560" i="1" s="1"/>
  <c r="C548" i="1"/>
  <c r="B548" i="1"/>
  <c r="D548" i="1"/>
  <c r="H548" i="1" s="1"/>
  <c r="F548" i="1"/>
  <c r="C545" i="1"/>
  <c r="B545" i="1"/>
  <c r="D545" i="1"/>
  <c r="H545" i="1" s="1"/>
  <c r="F545" i="1"/>
  <c r="G560" i="1"/>
  <c r="B559" i="1"/>
  <c r="C550" i="1"/>
  <c r="B550" i="1"/>
  <c r="D550" i="1"/>
  <c r="H550" i="1" s="1"/>
  <c r="F550" i="1"/>
  <c r="R559" i="1"/>
  <c r="AH559" i="1" s="1"/>
  <c r="C554" i="1"/>
  <c r="B554" i="1"/>
  <c r="C553" i="1"/>
  <c r="D553" i="1"/>
  <c r="H553" i="1" s="1"/>
  <c r="C552" i="1"/>
  <c r="F554" i="1"/>
  <c r="F553" i="1"/>
  <c r="F552" i="1"/>
  <c r="C549" i="1"/>
  <c r="D549" i="1"/>
  <c r="H549" i="1" s="1"/>
  <c r="B549" i="1"/>
  <c r="D552" i="1"/>
  <c r="H552" i="1" s="1"/>
  <c r="C543" i="1"/>
  <c r="B543" i="1"/>
  <c r="C547" i="1"/>
  <c r="B547" i="1"/>
  <c r="F543" i="1"/>
  <c r="G551" i="1"/>
  <c r="C544" i="1"/>
  <c r="D544" i="1"/>
  <c r="H544" i="1" s="1"/>
  <c r="B544" i="1"/>
  <c r="G542" i="1"/>
  <c r="R542" i="1"/>
  <c r="AH542" i="1" s="1"/>
  <c r="D540" i="1"/>
  <c r="H540" i="1" s="1"/>
  <c r="B540" i="1"/>
  <c r="G539" i="1"/>
  <c r="B538" i="1"/>
  <c r="AP572" i="1" l="1"/>
  <c r="AO572" i="1"/>
  <c r="X572" i="1"/>
  <c r="AM570" i="1"/>
  <c r="T572" i="1"/>
  <c r="K542" i="1"/>
  <c r="P542" i="1" s="1"/>
  <c r="AF542" i="1" s="1"/>
  <c r="J542" i="1"/>
  <c r="Q542" i="1" s="1"/>
  <c r="I542" i="1"/>
  <c r="M542" i="1" s="1"/>
  <c r="AC542" i="1" s="1"/>
  <c r="R549" i="1"/>
  <c r="AH549" i="1" s="1"/>
  <c r="DT549" i="1" s="1"/>
  <c r="K567" i="1"/>
  <c r="P567" i="1" s="1"/>
  <c r="AF567" i="1" s="1"/>
  <c r="I567" i="1"/>
  <c r="M567" i="1" s="1"/>
  <c r="AC567" i="1" s="1"/>
  <c r="J567" i="1"/>
  <c r="Q567" i="1" s="1"/>
  <c r="R544" i="1"/>
  <c r="AH544" i="1" s="1"/>
  <c r="BR544" i="1" s="1"/>
  <c r="L537" i="1"/>
  <c r="Y537" i="1" s="1"/>
  <c r="K558" i="1"/>
  <c r="P558" i="1" s="1"/>
  <c r="J558" i="1"/>
  <c r="Q558" i="1" s="1"/>
  <c r="I558" i="1"/>
  <c r="M558" i="1" s="1"/>
  <c r="AC558" i="1" s="1"/>
  <c r="L558" i="1"/>
  <c r="Y558" i="1" s="1"/>
  <c r="AR558" i="1" s="1"/>
  <c r="K552" i="1"/>
  <c r="P552" i="1" s="1"/>
  <c r="I552" i="1"/>
  <c r="O552" i="1" s="1"/>
  <c r="AE552" i="1" s="1"/>
  <c r="J552" i="1"/>
  <c r="Q552" i="1" s="1"/>
  <c r="AG552" i="1" s="1"/>
  <c r="K579" i="1"/>
  <c r="P579" i="1" s="1"/>
  <c r="AF579" i="1" s="1"/>
  <c r="J579" i="1"/>
  <c r="Q579" i="1" s="1"/>
  <c r="I579" i="1"/>
  <c r="M579" i="1" s="1"/>
  <c r="K581" i="1"/>
  <c r="P581" i="1" s="1"/>
  <c r="AF581" i="1" s="1"/>
  <c r="I581" i="1"/>
  <c r="N581" i="1" s="1"/>
  <c r="AD581" i="1" s="1"/>
  <c r="J581" i="1"/>
  <c r="Q581" i="1" s="1"/>
  <c r="K583" i="1"/>
  <c r="P583" i="1" s="1"/>
  <c r="I583" i="1"/>
  <c r="M583" i="1" s="1"/>
  <c r="AC583" i="1" s="1"/>
  <c r="J583" i="1"/>
  <c r="Q583" i="1" s="1"/>
  <c r="K585" i="1"/>
  <c r="P585" i="1" s="1"/>
  <c r="J585" i="1"/>
  <c r="Q585" i="1" s="1"/>
  <c r="I585" i="1"/>
  <c r="N585" i="1" s="1"/>
  <c r="AD585" i="1" s="1"/>
  <c r="K537" i="1"/>
  <c r="P537" i="1" s="1"/>
  <c r="AF537" i="1" s="1"/>
  <c r="J537" i="1"/>
  <c r="Q537" i="1" s="1"/>
  <c r="I537" i="1"/>
  <c r="N537" i="1" s="1"/>
  <c r="AD537" i="1" s="1"/>
  <c r="K546" i="1"/>
  <c r="P546" i="1" s="1"/>
  <c r="AF546" i="1" s="1"/>
  <c r="J546" i="1"/>
  <c r="Q546" i="1" s="1"/>
  <c r="I546" i="1"/>
  <c r="M546" i="1" s="1"/>
  <c r="AC546" i="1" s="1"/>
  <c r="K562" i="1"/>
  <c r="P562" i="1" s="1"/>
  <c r="J562" i="1"/>
  <c r="Q562" i="1" s="1"/>
  <c r="AG562" i="1" s="1"/>
  <c r="I562" i="1"/>
  <c r="M562" i="1" s="1"/>
  <c r="AC562" i="1" s="1"/>
  <c r="K570" i="1"/>
  <c r="P570" i="1" s="1"/>
  <c r="J570" i="1"/>
  <c r="Q570" i="1" s="1"/>
  <c r="AG570" i="1" s="1"/>
  <c r="I570" i="1"/>
  <c r="M570" i="1" s="1"/>
  <c r="AC570" i="1" s="1"/>
  <c r="K597" i="1"/>
  <c r="P597" i="1" s="1"/>
  <c r="J597" i="1"/>
  <c r="Q597" i="1" s="1"/>
  <c r="I597" i="1"/>
  <c r="N597" i="1" s="1"/>
  <c r="AD597" i="1" s="1"/>
  <c r="K587" i="1"/>
  <c r="P587" i="1" s="1"/>
  <c r="AF587" i="1" s="1"/>
  <c r="I587" i="1"/>
  <c r="M587" i="1" s="1"/>
  <c r="AC587" i="1" s="1"/>
  <c r="J587" i="1"/>
  <c r="Q587" i="1" s="1"/>
  <c r="K574" i="1"/>
  <c r="P574" i="1" s="1"/>
  <c r="I574" i="1"/>
  <c r="M574" i="1" s="1"/>
  <c r="AC574" i="1" s="1"/>
  <c r="J574" i="1"/>
  <c r="Q574" i="1" s="1"/>
  <c r="K591" i="1"/>
  <c r="P591" i="1" s="1"/>
  <c r="I591" i="1"/>
  <c r="M591" i="1" s="1"/>
  <c r="J591" i="1"/>
  <c r="Q591" i="1" s="1"/>
  <c r="J564" i="1"/>
  <c r="Q564" i="1" s="1"/>
  <c r="K564" i="1"/>
  <c r="P564" i="1" s="1"/>
  <c r="I564" i="1"/>
  <c r="M564" i="1" s="1"/>
  <c r="AC564" i="1" s="1"/>
  <c r="K588" i="1"/>
  <c r="P588" i="1" s="1"/>
  <c r="AF588" i="1" s="1"/>
  <c r="I588" i="1"/>
  <c r="M588" i="1" s="1"/>
  <c r="AC588" i="1" s="1"/>
  <c r="J588" i="1"/>
  <c r="Q588" i="1" s="1"/>
  <c r="I547" i="1"/>
  <c r="M547" i="1" s="1"/>
  <c r="AC547" i="1" s="1"/>
  <c r="K547" i="1"/>
  <c r="P547" i="1" s="1"/>
  <c r="AF547" i="1" s="1"/>
  <c r="J547" i="1"/>
  <c r="Q547" i="1" s="1"/>
  <c r="K550" i="1"/>
  <c r="P550" i="1" s="1"/>
  <c r="AF550" i="1" s="1"/>
  <c r="J550" i="1"/>
  <c r="Q550" i="1" s="1"/>
  <c r="I550" i="1"/>
  <c r="M550" i="1" s="1"/>
  <c r="AC550" i="1" s="1"/>
  <c r="K561" i="1"/>
  <c r="P561" i="1" s="1"/>
  <c r="AF561" i="1" s="1"/>
  <c r="J561" i="1"/>
  <c r="Q561" i="1" s="1"/>
  <c r="I561" i="1"/>
  <c r="N561" i="1" s="1"/>
  <c r="AD561" i="1" s="1"/>
  <c r="K565" i="1"/>
  <c r="P565" i="1" s="1"/>
  <c r="AF565" i="1" s="1"/>
  <c r="I565" i="1"/>
  <c r="M565" i="1" s="1"/>
  <c r="AC565" i="1" s="1"/>
  <c r="J565" i="1"/>
  <c r="Q565" i="1" s="1"/>
  <c r="K571" i="1"/>
  <c r="P571" i="1" s="1"/>
  <c r="AF571" i="1" s="1"/>
  <c r="I571" i="1"/>
  <c r="M571" i="1" s="1"/>
  <c r="AC571" i="1" s="1"/>
  <c r="J571" i="1"/>
  <c r="Q571" i="1" s="1"/>
  <c r="K575" i="1"/>
  <c r="P575" i="1" s="1"/>
  <c r="AF575" i="1" s="1"/>
  <c r="I575" i="1"/>
  <c r="M575" i="1" s="1"/>
  <c r="AC575" i="1" s="1"/>
  <c r="J575" i="1"/>
  <c r="Q575" i="1" s="1"/>
  <c r="K592" i="1"/>
  <c r="P592" i="1" s="1"/>
  <c r="I592" i="1"/>
  <c r="N592" i="1" s="1"/>
  <c r="AD592" i="1" s="1"/>
  <c r="J592" i="1"/>
  <c r="Q592" i="1" s="1"/>
  <c r="K596" i="1"/>
  <c r="P596" i="1" s="1"/>
  <c r="J596" i="1"/>
  <c r="Q596" i="1" s="1"/>
  <c r="I596" i="1"/>
  <c r="N596" i="1" s="1"/>
  <c r="AD596" i="1" s="1"/>
  <c r="K593" i="1"/>
  <c r="P593" i="1" s="1"/>
  <c r="AF593" i="1" s="1"/>
  <c r="I593" i="1"/>
  <c r="M593" i="1" s="1"/>
  <c r="AC593" i="1" s="1"/>
  <c r="J593" i="1"/>
  <c r="Q593" i="1" s="1"/>
  <c r="AG593" i="1" s="1"/>
  <c r="J598" i="1"/>
  <c r="Q598" i="1" s="1"/>
  <c r="K598" i="1"/>
  <c r="P598" i="1" s="1"/>
  <c r="I598" i="1"/>
  <c r="M598" i="1" s="1"/>
  <c r="AC598" i="1" s="1"/>
  <c r="K590" i="1"/>
  <c r="P590" i="1" s="1"/>
  <c r="AF590" i="1" s="1"/>
  <c r="J590" i="1"/>
  <c r="Q590" i="1" s="1"/>
  <c r="AG590" i="1" s="1"/>
  <c r="I590" i="1"/>
  <c r="M590" i="1" s="1"/>
  <c r="K540" i="1"/>
  <c r="P540" i="1" s="1"/>
  <c r="AF540" i="1" s="1"/>
  <c r="I540" i="1"/>
  <c r="N540" i="1" s="1"/>
  <c r="AD540" i="1" s="1"/>
  <c r="J540" i="1"/>
  <c r="Q540" i="1" s="1"/>
  <c r="K549" i="1"/>
  <c r="P549" i="1" s="1"/>
  <c r="AF549" i="1" s="1"/>
  <c r="J549" i="1"/>
  <c r="Q549" i="1" s="1"/>
  <c r="I549" i="1"/>
  <c r="N549" i="1" s="1"/>
  <c r="AD549" i="1" s="1"/>
  <c r="K557" i="1"/>
  <c r="P557" i="1" s="1"/>
  <c r="I557" i="1"/>
  <c r="O557" i="1" s="1"/>
  <c r="AE557" i="1" s="1"/>
  <c r="J557" i="1"/>
  <c r="Q557" i="1" s="1"/>
  <c r="AG557" i="1" s="1"/>
  <c r="K569" i="1"/>
  <c r="P569" i="1" s="1"/>
  <c r="AF569" i="1" s="1"/>
  <c r="J569" i="1"/>
  <c r="Q569" i="1" s="1"/>
  <c r="AG569" i="1" s="1"/>
  <c r="I569" i="1"/>
  <c r="N569" i="1" s="1"/>
  <c r="AD569" i="1" s="1"/>
  <c r="K589" i="1"/>
  <c r="P589" i="1" s="1"/>
  <c r="AF589" i="1" s="1"/>
  <c r="I589" i="1"/>
  <c r="O589" i="1" s="1"/>
  <c r="AE589" i="1" s="1"/>
  <c r="J589" i="1"/>
  <c r="Q589" i="1" s="1"/>
  <c r="K595" i="1"/>
  <c r="P595" i="1" s="1"/>
  <c r="I595" i="1"/>
  <c r="M595" i="1" s="1"/>
  <c r="J595" i="1"/>
  <c r="Q595" i="1" s="1"/>
  <c r="K594" i="1"/>
  <c r="P594" i="1" s="1"/>
  <c r="J594" i="1"/>
  <c r="Q594" i="1" s="1"/>
  <c r="I594" i="1"/>
  <c r="M594" i="1" s="1"/>
  <c r="S540" i="1"/>
  <c r="AI540" i="1" s="1"/>
  <c r="DC540" i="1" s="1"/>
  <c r="K551" i="1"/>
  <c r="P551" i="1" s="1"/>
  <c r="AF551" i="1" s="1"/>
  <c r="I551" i="1"/>
  <c r="M551" i="1" s="1"/>
  <c r="AC551" i="1" s="1"/>
  <c r="J551" i="1"/>
  <c r="Q551" i="1" s="1"/>
  <c r="K536" i="1"/>
  <c r="P536" i="1" s="1"/>
  <c r="AF536" i="1" s="1"/>
  <c r="I536" i="1"/>
  <c r="M536" i="1" s="1"/>
  <c r="AC536" i="1" s="1"/>
  <c r="J536" i="1"/>
  <c r="Q536" i="1" s="1"/>
  <c r="K566" i="1"/>
  <c r="P566" i="1" s="1"/>
  <c r="AF566" i="1" s="1"/>
  <c r="J566" i="1"/>
  <c r="Q566" i="1" s="1"/>
  <c r="AG566" i="1" s="1"/>
  <c r="I566" i="1"/>
  <c r="M566" i="1" s="1"/>
  <c r="AC566" i="1" s="1"/>
  <c r="K538" i="1"/>
  <c r="P538" i="1" s="1"/>
  <c r="AF538" i="1" s="1"/>
  <c r="J538" i="1"/>
  <c r="Q538" i="1" s="1"/>
  <c r="I538" i="1"/>
  <c r="M538" i="1" s="1"/>
  <c r="AC538" i="1" s="1"/>
  <c r="K544" i="1"/>
  <c r="P544" i="1" s="1"/>
  <c r="AF544" i="1" s="1"/>
  <c r="J544" i="1"/>
  <c r="Q544" i="1" s="1"/>
  <c r="I544" i="1"/>
  <c r="O544" i="1" s="1"/>
  <c r="AE544" i="1" s="1"/>
  <c r="K543" i="1"/>
  <c r="P543" i="1" s="1"/>
  <c r="AF543" i="1" s="1"/>
  <c r="I543" i="1"/>
  <c r="M543" i="1" s="1"/>
  <c r="AC543" i="1" s="1"/>
  <c r="J543" i="1"/>
  <c r="Q543" i="1" s="1"/>
  <c r="K554" i="1"/>
  <c r="P554" i="1" s="1"/>
  <c r="AF554" i="1" s="1"/>
  <c r="J554" i="1"/>
  <c r="Q554" i="1" s="1"/>
  <c r="AG554" i="1" s="1"/>
  <c r="I554" i="1"/>
  <c r="M554" i="1" s="1"/>
  <c r="AC554" i="1" s="1"/>
  <c r="K559" i="1"/>
  <c r="P559" i="1" s="1"/>
  <c r="AF559" i="1" s="1"/>
  <c r="I559" i="1"/>
  <c r="M559" i="1" s="1"/>
  <c r="AC559" i="1" s="1"/>
  <c r="J559" i="1"/>
  <c r="Q559" i="1" s="1"/>
  <c r="AG559" i="1" s="1"/>
  <c r="K545" i="1"/>
  <c r="P545" i="1" s="1"/>
  <c r="I545" i="1"/>
  <c r="M545" i="1" s="1"/>
  <c r="AC545" i="1" s="1"/>
  <c r="J545" i="1"/>
  <c r="Q545" i="1" s="1"/>
  <c r="K548" i="1"/>
  <c r="P548" i="1" s="1"/>
  <c r="AF548" i="1" s="1"/>
  <c r="I548" i="1"/>
  <c r="M548" i="1" s="1"/>
  <c r="AC548" i="1" s="1"/>
  <c r="J548" i="1"/>
  <c r="Q548" i="1" s="1"/>
  <c r="AG548" i="1" s="1"/>
  <c r="K563" i="1"/>
  <c r="P563" i="1" s="1"/>
  <c r="AF563" i="1" s="1"/>
  <c r="I563" i="1"/>
  <c r="M563" i="1" s="1"/>
  <c r="AC563" i="1" s="1"/>
  <c r="J563" i="1"/>
  <c r="Q563" i="1" s="1"/>
  <c r="AG563" i="1" s="1"/>
  <c r="K576" i="1"/>
  <c r="P576" i="1" s="1"/>
  <c r="AF576" i="1" s="1"/>
  <c r="I576" i="1"/>
  <c r="O576" i="1" s="1"/>
  <c r="AE576" i="1" s="1"/>
  <c r="J576" i="1"/>
  <c r="Q576" i="1" s="1"/>
  <c r="K541" i="1"/>
  <c r="P541" i="1" s="1"/>
  <c r="AF541" i="1" s="1"/>
  <c r="I541" i="1"/>
  <c r="N541" i="1" s="1"/>
  <c r="AD541" i="1" s="1"/>
  <c r="J541" i="1"/>
  <c r="Q541" i="1" s="1"/>
  <c r="AG541" i="1" s="1"/>
  <c r="K539" i="1"/>
  <c r="P539" i="1" s="1"/>
  <c r="AF539" i="1" s="1"/>
  <c r="I539" i="1"/>
  <c r="M539" i="1" s="1"/>
  <c r="AC539" i="1" s="1"/>
  <c r="J539" i="1"/>
  <c r="Q539" i="1" s="1"/>
  <c r="AG539" i="1" s="1"/>
  <c r="K555" i="1"/>
  <c r="P555" i="1" s="1"/>
  <c r="AF555" i="1" s="1"/>
  <c r="I555" i="1"/>
  <c r="M555" i="1" s="1"/>
  <c r="AC555" i="1" s="1"/>
  <c r="J555" i="1"/>
  <c r="Q555" i="1" s="1"/>
  <c r="AG555" i="1" s="1"/>
  <c r="L538" i="1"/>
  <c r="K553" i="1"/>
  <c r="P553" i="1" s="1"/>
  <c r="AF553" i="1" s="1"/>
  <c r="J553" i="1"/>
  <c r="Q553" i="1" s="1"/>
  <c r="I553" i="1"/>
  <c r="M553" i="1" s="1"/>
  <c r="AC553" i="1" s="1"/>
  <c r="L556" i="1"/>
  <c r="Y556" i="1" s="1"/>
  <c r="K578" i="1"/>
  <c r="P578" i="1" s="1"/>
  <c r="J578" i="1"/>
  <c r="Q578" i="1" s="1"/>
  <c r="I578" i="1"/>
  <c r="M578" i="1" s="1"/>
  <c r="AC578" i="1" s="1"/>
  <c r="K580" i="1"/>
  <c r="P580" i="1" s="1"/>
  <c r="AF580" i="1" s="1"/>
  <c r="J580" i="1"/>
  <c r="Q580" i="1" s="1"/>
  <c r="AG580" i="1" s="1"/>
  <c r="I580" i="1"/>
  <c r="M580" i="1" s="1"/>
  <c r="AC580" i="1" s="1"/>
  <c r="K582" i="1"/>
  <c r="P582" i="1" s="1"/>
  <c r="AF582" i="1" s="1"/>
  <c r="J582" i="1"/>
  <c r="Q582" i="1" s="1"/>
  <c r="I582" i="1"/>
  <c r="M582" i="1" s="1"/>
  <c r="AC582" i="1" s="1"/>
  <c r="K584" i="1"/>
  <c r="P584" i="1" s="1"/>
  <c r="AF584" i="1" s="1"/>
  <c r="J584" i="1"/>
  <c r="Q584" i="1" s="1"/>
  <c r="AG584" i="1" s="1"/>
  <c r="I584" i="1"/>
  <c r="O584" i="1" s="1"/>
  <c r="AE584" i="1" s="1"/>
  <c r="K586" i="1"/>
  <c r="P586" i="1" s="1"/>
  <c r="AF586" i="1" s="1"/>
  <c r="I586" i="1"/>
  <c r="M586" i="1" s="1"/>
  <c r="AC586" i="1" s="1"/>
  <c r="J586" i="1"/>
  <c r="Q586" i="1" s="1"/>
  <c r="AG586" i="1" s="1"/>
  <c r="K573" i="1"/>
  <c r="P573" i="1" s="1"/>
  <c r="AF573" i="1" s="1"/>
  <c r="I573" i="1"/>
  <c r="N573" i="1" s="1"/>
  <c r="AD573" i="1" s="1"/>
  <c r="J573" i="1"/>
  <c r="Q573" i="1" s="1"/>
  <c r="L551" i="1"/>
  <c r="Y551" i="1" s="1"/>
  <c r="AR551" i="1" s="1"/>
  <c r="L560" i="1"/>
  <c r="Y560" i="1" s="1"/>
  <c r="K572" i="1"/>
  <c r="P572" i="1" s="1"/>
  <c r="AF572" i="1" s="1"/>
  <c r="I572" i="1"/>
  <c r="M572" i="1" s="1"/>
  <c r="AC572" i="1" s="1"/>
  <c r="J572" i="1"/>
  <c r="Q572" i="1" s="1"/>
  <c r="K599" i="1"/>
  <c r="P599" i="1" s="1"/>
  <c r="I599" i="1"/>
  <c r="M599" i="1" s="1"/>
  <c r="AC599" i="1" s="1"/>
  <c r="J599" i="1"/>
  <c r="Q599" i="1" s="1"/>
  <c r="L541" i="1"/>
  <c r="Y541" i="1" s="1"/>
  <c r="K556" i="1"/>
  <c r="P556" i="1" s="1"/>
  <c r="AF556" i="1" s="1"/>
  <c r="I556" i="1"/>
  <c r="O556" i="1" s="1"/>
  <c r="AE556" i="1" s="1"/>
  <c r="J556" i="1"/>
  <c r="Q556" i="1" s="1"/>
  <c r="L555" i="1"/>
  <c r="Y555" i="1" s="1"/>
  <c r="AT555" i="1" s="1"/>
  <c r="K560" i="1"/>
  <c r="P560" i="1" s="1"/>
  <c r="AF560" i="1" s="1"/>
  <c r="J560" i="1"/>
  <c r="Q560" i="1" s="1"/>
  <c r="I560" i="1"/>
  <c r="N560" i="1" s="1"/>
  <c r="AD560" i="1" s="1"/>
  <c r="K568" i="1"/>
  <c r="P568" i="1" s="1"/>
  <c r="AF568" i="1" s="1"/>
  <c r="J568" i="1"/>
  <c r="Q568" i="1" s="1"/>
  <c r="AG568" i="1" s="1"/>
  <c r="I568" i="1"/>
  <c r="O568" i="1" s="1"/>
  <c r="AE568" i="1" s="1"/>
  <c r="K577" i="1"/>
  <c r="P577" i="1" s="1"/>
  <c r="AF577" i="1" s="1"/>
  <c r="I577" i="1"/>
  <c r="O577" i="1" s="1"/>
  <c r="AE577" i="1" s="1"/>
  <c r="J577" i="1"/>
  <c r="Q577" i="1" s="1"/>
  <c r="AG577" i="1" s="1"/>
  <c r="G577" i="1"/>
  <c r="AM572" i="1"/>
  <c r="W572" i="1"/>
  <c r="AO537" i="1"/>
  <c r="W562" i="1"/>
  <c r="W570" i="1"/>
  <c r="DH597" i="1"/>
  <c r="DS597" i="1" s="1"/>
  <c r="DH587" i="1"/>
  <c r="DH574" i="1"/>
  <c r="DH591" i="1"/>
  <c r="DH541" i="1"/>
  <c r="DH539" i="1"/>
  <c r="DH555" i="1"/>
  <c r="DH567" i="1"/>
  <c r="DH558" i="1"/>
  <c r="DH552" i="1"/>
  <c r="DH579" i="1"/>
  <c r="DH581" i="1"/>
  <c r="DH583" i="1"/>
  <c r="DH585" i="1"/>
  <c r="DS585" i="1" s="1"/>
  <c r="DH537" i="1"/>
  <c r="DH546" i="1"/>
  <c r="DH562" i="1"/>
  <c r="DH570" i="1"/>
  <c r="DH599" i="1"/>
  <c r="DH556" i="1"/>
  <c r="DH536" i="1"/>
  <c r="DH566" i="1"/>
  <c r="DH547" i="1"/>
  <c r="DH550" i="1"/>
  <c r="DH563" i="1"/>
  <c r="DH588" i="1"/>
  <c r="DH540" i="1"/>
  <c r="DH549" i="1"/>
  <c r="DH564" i="1"/>
  <c r="DH571" i="1"/>
  <c r="DH575" i="1"/>
  <c r="DH592" i="1"/>
  <c r="DH596" i="1"/>
  <c r="DH593" i="1"/>
  <c r="DS593" i="1" s="1"/>
  <c r="DH598" i="1"/>
  <c r="DH590" i="1"/>
  <c r="DH542" i="1"/>
  <c r="DH553" i="1"/>
  <c r="DH578" i="1"/>
  <c r="DH580" i="1"/>
  <c r="DH582" i="1"/>
  <c r="DS582" i="1" s="1"/>
  <c r="DH584" i="1"/>
  <c r="DH586" i="1"/>
  <c r="DH573" i="1"/>
  <c r="DH572" i="1"/>
  <c r="DS572" i="1" s="1"/>
  <c r="DH557" i="1"/>
  <c r="DH569" i="1"/>
  <c r="DH576" i="1"/>
  <c r="DH538" i="1"/>
  <c r="DH544" i="1"/>
  <c r="DH543" i="1"/>
  <c r="DH554" i="1"/>
  <c r="DH559" i="1"/>
  <c r="DH545" i="1"/>
  <c r="DH548" i="1"/>
  <c r="DH561" i="1"/>
  <c r="DH565" i="1"/>
  <c r="DS565" i="1" s="1"/>
  <c r="DH589" i="1"/>
  <c r="DS589" i="1" s="1"/>
  <c r="DH595" i="1"/>
  <c r="DH594" i="1"/>
  <c r="DH551" i="1"/>
  <c r="DH560" i="1"/>
  <c r="DH568" i="1"/>
  <c r="DH577" i="1"/>
  <c r="G547" i="1"/>
  <c r="AP546" i="1"/>
  <c r="AO562" i="1"/>
  <c r="R562" i="1"/>
  <c r="AH562" i="1" s="1"/>
  <c r="DT562" i="1" s="1"/>
  <c r="W546" i="1"/>
  <c r="X562" i="1"/>
  <c r="R539" i="1"/>
  <c r="AH539" i="1" s="1"/>
  <c r="DT539" i="1" s="1"/>
  <c r="G546" i="1"/>
  <c r="R551" i="1"/>
  <c r="AH551" i="1" s="1"/>
  <c r="DB551" i="1" s="1"/>
  <c r="G559" i="1"/>
  <c r="S559" i="1"/>
  <c r="AI559" i="1" s="1"/>
  <c r="DU559" i="1" s="1"/>
  <c r="R565" i="1"/>
  <c r="AH565" i="1" s="1"/>
  <c r="DT565" i="1" s="1"/>
  <c r="S567" i="1"/>
  <c r="AI567" i="1" s="1"/>
  <c r="DU567" i="1" s="1"/>
  <c r="G567" i="1"/>
  <c r="L559" i="1"/>
  <c r="Y559" i="1" s="1"/>
  <c r="S565" i="1"/>
  <c r="AI565" i="1" s="1"/>
  <c r="DC565" i="1" s="1"/>
  <c r="L565" i="1"/>
  <c r="Y565" i="1" s="1"/>
  <c r="AP537" i="1"/>
  <c r="AM546" i="1"/>
  <c r="T562" i="1"/>
  <c r="U562" i="1"/>
  <c r="X570" i="1"/>
  <c r="S573" i="1"/>
  <c r="AI573" i="1" s="1"/>
  <c r="DU573" i="1" s="1"/>
  <c r="BX575" i="1"/>
  <c r="CP575" i="1"/>
  <c r="BX592" i="1"/>
  <c r="CP592" i="1"/>
  <c r="BX596" i="1"/>
  <c r="CP596" i="1"/>
  <c r="BX593" i="1"/>
  <c r="CI593" i="1" s="1"/>
  <c r="CP593" i="1"/>
  <c r="DA593" i="1" s="1"/>
  <c r="BX543" i="1"/>
  <c r="CP543" i="1"/>
  <c r="BX538" i="1"/>
  <c r="CP538" i="1"/>
  <c r="BX540" i="1"/>
  <c r="CP540" i="1"/>
  <c r="BX550" i="1"/>
  <c r="CP550" i="1"/>
  <c r="BX561" i="1"/>
  <c r="CP561" i="1"/>
  <c r="BX565" i="1"/>
  <c r="CI565" i="1" s="1"/>
  <c r="CP565" i="1"/>
  <c r="DA565" i="1" s="1"/>
  <c r="BX597" i="1"/>
  <c r="CI597" i="1" s="1"/>
  <c r="CP597" i="1"/>
  <c r="DA597" i="1" s="1"/>
  <c r="BX589" i="1"/>
  <c r="CI589" i="1" s="1"/>
  <c r="CP589" i="1"/>
  <c r="DA589" i="1" s="1"/>
  <c r="BX595" i="1"/>
  <c r="CP595" i="1"/>
  <c r="BX594" i="1"/>
  <c r="CP594" i="1"/>
  <c r="BX551" i="1"/>
  <c r="CP551" i="1"/>
  <c r="BX553" i="1"/>
  <c r="CP553" i="1"/>
  <c r="BX566" i="1"/>
  <c r="CP566" i="1"/>
  <c r="BX537" i="1"/>
  <c r="CP537" i="1"/>
  <c r="BX546" i="1"/>
  <c r="CP546" i="1"/>
  <c r="BX562" i="1"/>
  <c r="CP562" i="1"/>
  <c r="BX570" i="1"/>
  <c r="CP570" i="1"/>
  <c r="BX588" i="1"/>
  <c r="CP588" i="1"/>
  <c r="BX587" i="1"/>
  <c r="CP587" i="1"/>
  <c r="BX574" i="1"/>
  <c r="CP574" i="1"/>
  <c r="BX591" i="1"/>
  <c r="CP591" i="1"/>
  <c r="BX541" i="1"/>
  <c r="CP541" i="1"/>
  <c r="BX539" i="1"/>
  <c r="CP539" i="1"/>
  <c r="BX555" i="1"/>
  <c r="CP555" i="1"/>
  <c r="BX560" i="1"/>
  <c r="CP560" i="1"/>
  <c r="BX578" i="1"/>
  <c r="CP578" i="1"/>
  <c r="BX580" i="1"/>
  <c r="CP580" i="1"/>
  <c r="BX582" i="1"/>
  <c r="CI582" i="1" s="1"/>
  <c r="CP582" i="1"/>
  <c r="DA582" i="1" s="1"/>
  <c r="BX584" i="1"/>
  <c r="CP584" i="1"/>
  <c r="BX586" i="1"/>
  <c r="CP586" i="1"/>
  <c r="BX573" i="1"/>
  <c r="CP573" i="1"/>
  <c r="BX547" i="1"/>
  <c r="CP547" i="1"/>
  <c r="BX554" i="1"/>
  <c r="CP554" i="1"/>
  <c r="BX557" i="1"/>
  <c r="CP557" i="1"/>
  <c r="BX571" i="1"/>
  <c r="CP571" i="1"/>
  <c r="BX544" i="1"/>
  <c r="CP544" i="1"/>
  <c r="BX549" i="1"/>
  <c r="CP549" i="1"/>
  <c r="BX559" i="1"/>
  <c r="CP559" i="1"/>
  <c r="BX545" i="1"/>
  <c r="CP545" i="1"/>
  <c r="BX548" i="1"/>
  <c r="CP548" i="1"/>
  <c r="BX563" i="1"/>
  <c r="CP563" i="1"/>
  <c r="BX599" i="1"/>
  <c r="CP599" i="1"/>
  <c r="BX556" i="1"/>
  <c r="CP556" i="1"/>
  <c r="BX567" i="1"/>
  <c r="CP567" i="1"/>
  <c r="BX568" i="1"/>
  <c r="CP568" i="1"/>
  <c r="BX577" i="1"/>
  <c r="CP577" i="1"/>
  <c r="BX572" i="1"/>
  <c r="CI572" i="1" s="1"/>
  <c r="CP572" i="1"/>
  <c r="DA572" i="1" s="1"/>
  <c r="BX564" i="1"/>
  <c r="CP564" i="1"/>
  <c r="BX569" i="1"/>
  <c r="CP569" i="1"/>
  <c r="BX576" i="1"/>
  <c r="CP576" i="1"/>
  <c r="BX598" i="1"/>
  <c r="CP598" i="1"/>
  <c r="BX590" i="1"/>
  <c r="CP590" i="1"/>
  <c r="BX542" i="1"/>
  <c r="CP542" i="1"/>
  <c r="BX536" i="1"/>
  <c r="CP536" i="1"/>
  <c r="BX558" i="1"/>
  <c r="CP558" i="1"/>
  <c r="BX552" i="1"/>
  <c r="CP552" i="1"/>
  <c r="BX579" i="1"/>
  <c r="CP579" i="1"/>
  <c r="BX581" i="1"/>
  <c r="CP581" i="1"/>
  <c r="BX583" i="1"/>
  <c r="CP583" i="1"/>
  <c r="BX585" i="1"/>
  <c r="CI585" i="1" s="1"/>
  <c r="CP585" i="1"/>
  <c r="DA585" i="1" s="1"/>
  <c r="V537" i="1"/>
  <c r="T546" i="1"/>
  <c r="AN561" i="1"/>
  <c r="BF561" i="1"/>
  <c r="AN547" i="1"/>
  <c r="BF547" i="1"/>
  <c r="AN554" i="1"/>
  <c r="BF554" i="1"/>
  <c r="AN557" i="1"/>
  <c r="BF557" i="1"/>
  <c r="AN571" i="1"/>
  <c r="BF571" i="1"/>
  <c r="AN588" i="1"/>
  <c r="BF588" i="1"/>
  <c r="AN587" i="1"/>
  <c r="BF587" i="1"/>
  <c r="AN574" i="1"/>
  <c r="BF574" i="1"/>
  <c r="AN591" i="1"/>
  <c r="BF591" i="1"/>
  <c r="AN541" i="1"/>
  <c r="BF541" i="1"/>
  <c r="AN539" i="1"/>
  <c r="BF539" i="1"/>
  <c r="AN555" i="1"/>
  <c r="BF555" i="1"/>
  <c r="AN560" i="1"/>
  <c r="BF560" i="1"/>
  <c r="AN578" i="1"/>
  <c r="BF578" i="1"/>
  <c r="AN580" i="1"/>
  <c r="BF580" i="1"/>
  <c r="AN582" i="1"/>
  <c r="AY582" i="1" s="1"/>
  <c r="BF582" i="1"/>
  <c r="AN584" i="1"/>
  <c r="BF584" i="1"/>
  <c r="AN586" i="1"/>
  <c r="BF586" i="1"/>
  <c r="AN573" i="1"/>
  <c r="BF573" i="1"/>
  <c r="AN537" i="1"/>
  <c r="BF537" i="1"/>
  <c r="AN546" i="1"/>
  <c r="BF546" i="1"/>
  <c r="AN562" i="1"/>
  <c r="BF562" i="1"/>
  <c r="AN570" i="1"/>
  <c r="BF570" i="1"/>
  <c r="AN565" i="1"/>
  <c r="AY565" i="1" s="1"/>
  <c r="BF565" i="1"/>
  <c r="AN556" i="1"/>
  <c r="BF556" i="1"/>
  <c r="AN567" i="1"/>
  <c r="BF567" i="1"/>
  <c r="AN568" i="1"/>
  <c r="BF568" i="1"/>
  <c r="AN577" i="1"/>
  <c r="BF577" i="1"/>
  <c r="AN538" i="1"/>
  <c r="BF538" i="1"/>
  <c r="AN540" i="1"/>
  <c r="BF540" i="1"/>
  <c r="AN550" i="1"/>
  <c r="BF550" i="1"/>
  <c r="AN544" i="1"/>
  <c r="BF544" i="1"/>
  <c r="AN549" i="1"/>
  <c r="BF549" i="1"/>
  <c r="AN559" i="1"/>
  <c r="BF559" i="1"/>
  <c r="AN545" i="1"/>
  <c r="BF545" i="1"/>
  <c r="AN548" i="1"/>
  <c r="BF548" i="1"/>
  <c r="AN563" i="1"/>
  <c r="BF563" i="1"/>
  <c r="AN575" i="1"/>
  <c r="BF575" i="1"/>
  <c r="AN592" i="1"/>
  <c r="BF592" i="1"/>
  <c r="AN596" i="1"/>
  <c r="BF596" i="1"/>
  <c r="AN593" i="1"/>
  <c r="AY593" i="1" s="1"/>
  <c r="BF593" i="1"/>
  <c r="AN599" i="1"/>
  <c r="BF599" i="1"/>
  <c r="AN543" i="1"/>
  <c r="BF543" i="1"/>
  <c r="AN564" i="1"/>
  <c r="BF564" i="1"/>
  <c r="AN569" i="1"/>
  <c r="BF569" i="1"/>
  <c r="AN576" i="1"/>
  <c r="BF576" i="1"/>
  <c r="AN598" i="1"/>
  <c r="BF598" i="1"/>
  <c r="AN590" i="1"/>
  <c r="BF590" i="1"/>
  <c r="AN542" i="1"/>
  <c r="BF542" i="1"/>
  <c r="AN536" i="1"/>
  <c r="BF536" i="1"/>
  <c r="AN558" i="1"/>
  <c r="BF558" i="1"/>
  <c r="AN552" i="1"/>
  <c r="BF552" i="1"/>
  <c r="AN579" i="1"/>
  <c r="BF579" i="1"/>
  <c r="AN581" i="1"/>
  <c r="BF581" i="1"/>
  <c r="AN583" i="1"/>
  <c r="BF583" i="1"/>
  <c r="AN585" i="1"/>
  <c r="AY585" i="1" s="1"/>
  <c r="BF585" i="1"/>
  <c r="T537" i="1"/>
  <c r="U537" i="1"/>
  <c r="X546" i="1"/>
  <c r="AN572" i="1"/>
  <c r="AY572" i="1" s="1"/>
  <c r="BF572" i="1"/>
  <c r="AN597" i="1"/>
  <c r="AY597" i="1" s="1"/>
  <c r="BF597" i="1"/>
  <c r="AN589" i="1"/>
  <c r="AY589" i="1" s="1"/>
  <c r="BF589" i="1"/>
  <c r="AN595" i="1"/>
  <c r="BF595" i="1"/>
  <c r="AN594" i="1"/>
  <c r="BF594" i="1"/>
  <c r="AN551" i="1"/>
  <c r="BF551" i="1"/>
  <c r="AN553" i="1"/>
  <c r="BF553" i="1"/>
  <c r="AN566" i="1"/>
  <c r="BF566" i="1"/>
  <c r="AM537" i="1"/>
  <c r="W537" i="1"/>
  <c r="AO546" i="1"/>
  <c r="V546" i="1"/>
  <c r="AM562" i="1"/>
  <c r="V562" i="1"/>
  <c r="AP570" i="1"/>
  <c r="V570" i="1"/>
  <c r="R570" i="1"/>
  <c r="AH570" i="1" s="1"/>
  <c r="DT570" i="1" s="1"/>
  <c r="AF585" i="1"/>
  <c r="K3" i="15"/>
  <c r="L2" i="15"/>
  <c r="R560" i="1"/>
  <c r="AH560" i="1" s="1"/>
  <c r="DT560" i="1" s="1"/>
  <c r="L563" i="1"/>
  <c r="Y563" i="1" s="1"/>
  <c r="R573" i="1"/>
  <c r="AH573" i="1" s="1"/>
  <c r="DT573" i="1" s="1"/>
  <c r="G569" i="1"/>
  <c r="AG542" i="1"/>
  <c r="R572" i="1"/>
  <c r="AH572" i="1" s="1"/>
  <c r="DT572" i="1" s="1"/>
  <c r="G564" i="1"/>
  <c r="L539" i="1"/>
  <c r="Y539" i="1" s="1"/>
  <c r="S569" i="1"/>
  <c r="AI569" i="1" s="1"/>
  <c r="DU569" i="1" s="1"/>
  <c r="S539" i="1"/>
  <c r="AI539" i="1" s="1"/>
  <c r="DC539" i="1" s="1"/>
  <c r="L542" i="1"/>
  <c r="Y542" i="1" s="1"/>
  <c r="G544" i="1"/>
  <c r="G561" i="1"/>
  <c r="AG583" i="1"/>
  <c r="S561" i="1"/>
  <c r="AI561" i="1" s="1"/>
  <c r="DC561" i="1" s="1"/>
  <c r="R566" i="1"/>
  <c r="AH566" i="1" s="1"/>
  <c r="DT566" i="1" s="1"/>
  <c r="L570" i="1"/>
  <c r="S570" i="1"/>
  <c r="AI570" i="1" s="1"/>
  <c r="CK570" i="1" s="1"/>
  <c r="L577" i="1"/>
  <c r="Y577" i="1" s="1"/>
  <c r="DT542" i="1"/>
  <c r="DB542" i="1"/>
  <c r="U544" i="1"/>
  <c r="X544" i="1"/>
  <c r="V544" i="1"/>
  <c r="W544" i="1"/>
  <c r="T544" i="1"/>
  <c r="AM544" i="1"/>
  <c r="AP544" i="1"/>
  <c r="AO544" i="1"/>
  <c r="U543" i="1"/>
  <c r="X543" i="1"/>
  <c r="W543" i="1"/>
  <c r="V543" i="1"/>
  <c r="T543" i="1"/>
  <c r="AO543" i="1"/>
  <c r="AM543" i="1"/>
  <c r="AP543" i="1"/>
  <c r="U549" i="1"/>
  <c r="W549" i="1"/>
  <c r="X549" i="1"/>
  <c r="V549" i="1"/>
  <c r="T549" i="1"/>
  <c r="AO549" i="1"/>
  <c r="AM549" i="1"/>
  <c r="AP549" i="1"/>
  <c r="U559" i="1"/>
  <c r="V559" i="1"/>
  <c r="X559" i="1"/>
  <c r="W559" i="1"/>
  <c r="T559" i="1"/>
  <c r="AO559" i="1"/>
  <c r="AM559" i="1"/>
  <c r="AP559" i="1"/>
  <c r="DT567" i="1"/>
  <c r="DB567" i="1"/>
  <c r="T590" i="1"/>
  <c r="AP590" i="1"/>
  <c r="V590" i="1"/>
  <c r="U590" i="1"/>
  <c r="X590" i="1"/>
  <c r="AO590" i="1"/>
  <c r="AM590" i="1"/>
  <c r="W590" i="1"/>
  <c r="U538" i="1"/>
  <c r="X538" i="1"/>
  <c r="V538" i="1"/>
  <c r="W538" i="1"/>
  <c r="T538" i="1"/>
  <c r="AM538" i="1"/>
  <c r="AO538" i="1"/>
  <c r="AP538" i="1"/>
  <c r="U540" i="1"/>
  <c r="V540" i="1"/>
  <c r="X540" i="1"/>
  <c r="W540" i="1"/>
  <c r="AM540" i="1"/>
  <c r="T540" i="1"/>
  <c r="AO540" i="1"/>
  <c r="AP540" i="1"/>
  <c r="DT559" i="1"/>
  <c r="DB559" i="1"/>
  <c r="T563" i="1"/>
  <c r="AM563" i="1"/>
  <c r="V563" i="1"/>
  <c r="AO563" i="1"/>
  <c r="X563" i="1"/>
  <c r="W563" i="1"/>
  <c r="AP563" i="1"/>
  <c r="U563" i="1"/>
  <c r="T571" i="1"/>
  <c r="AO571" i="1"/>
  <c r="V571" i="1"/>
  <c r="AP571" i="1"/>
  <c r="X571" i="1"/>
  <c r="AM571" i="1"/>
  <c r="U571" i="1"/>
  <c r="W571" i="1"/>
  <c r="DT569" i="1"/>
  <c r="DB569" i="1"/>
  <c r="T588" i="1"/>
  <c r="AM588" i="1"/>
  <c r="V588" i="1"/>
  <c r="AO588" i="1"/>
  <c r="U588" i="1"/>
  <c r="X588" i="1"/>
  <c r="W588" i="1"/>
  <c r="AP588" i="1"/>
  <c r="T598" i="1"/>
  <c r="AP598" i="1"/>
  <c r="V598" i="1"/>
  <c r="U598" i="1"/>
  <c r="X598" i="1"/>
  <c r="AO598" i="1"/>
  <c r="W598" i="1"/>
  <c r="AM598" i="1"/>
  <c r="U589" i="1"/>
  <c r="T589" i="1"/>
  <c r="AO589" i="1"/>
  <c r="V589" i="1"/>
  <c r="AP589" i="1"/>
  <c r="X589" i="1"/>
  <c r="AM589" i="1"/>
  <c r="W589" i="1"/>
  <c r="U547" i="1"/>
  <c r="V547" i="1"/>
  <c r="X547" i="1"/>
  <c r="W547" i="1"/>
  <c r="AO547" i="1"/>
  <c r="T547" i="1"/>
  <c r="AP547" i="1"/>
  <c r="AM547" i="1"/>
  <c r="U550" i="1"/>
  <c r="X550" i="1"/>
  <c r="V550" i="1"/>
  <c r="W550" i="1"/>
  <c r="AM550" i="1"/>
  <c r="T550" i="1"/>
  <c r="AO550" i="1"/>
  <c r="AP550" i="1"/>
  <c r="U545" i="1"/>
  <c r="X545" i="1"/>
  <c r="W545" i="1"/>
  <c r="V545" i="1"/>
  <c r="T545" i="1"/>
  <c r="AM545" i="1"/>
  <c r="AO545" i="1"/>
  <c r="AP545" i="1"/>
  <c r="U548" i="1"/>
  <c r="V548" i="1"/>
  <c r="W548" i="1"/>
  <c r="X548" i="1"/>
  <c r="T548" i="1"/>
  <c r="AP548" i="1"/>
  <c r="AM548" i="1"/>
  <c r="AO548" i="1"/>
  <c r="U561" i="1"/>
  <c r="V561" i="1"/>
  <c r="X561" i="1"/>
  <c r="W561" i="1"/>
  <c r="AO561" i="1"/>
  <c r="T561" i="1"/>
  <c r="AP561" i="1"/>
  <c r="AM561" i="1"/>
  <c r="U564" i="1"/>
  <c r="V564" i="1"/>
  <c r="X564" i="1"/>
  <c r="W564" i="1"/>
  <c r="T564" i="1"/>
  <c r="AM564" i="1"/>
  <c r="AO564" i="1"/>
  <c r="AP564" i="1"/>
  <c r="T575" i="1"/>
  <c r="AP575" i="1"/>
  <c r="V575" i="1"/>
  <c r="X575" i="1"/>
  <c r="AO575" i="1"/>
  <c r="W575" i="1"/>
  <c r="AM575" i="1"/>
  <c r="U575" i="1"/>
  <c r="T592" i="1"/>
  <c r="AM592" i="1"/>
  <c r="V592" i="1"/>
  <c r="AO592" i="1"/>
  <c r="U592" i="1"/>
  <c r="X592" i="1"/>
  <c r="W592" i="1"/>
  <c r="AP592" i="1"/>
  <c r="T596" i="1"/>
  <c r="AM596" i="1"/>
  <c r="V596" i="1"/>
  <c r="AO596" i="1"/>
  <c r="U596" i="1"/>
  <c r="X596" i="1"/>
  <c r="W596" i="1"/>
  <c r="AP596" i="1"/>
  <c r="U597" i="1"/>
  <c r="T597" i="1"/>
  <c r="AO597" i="1"/>
  <c r="AP597" i="1"/>
  <c r="V597" i="1"/>
  <c r="X597" i="1"/>
  <c r="AM597" i="1"/>
  <c r="W597" i="1"/>
  <c r="T587" i="1"/>
  <c r="V587" i="1"/>
  <c r="AM587" i="1"/>
  <c r="X587" i="1"/>
  <c r="AP587" i="1"/>
  <c r="W587" i="1"/>
  <c r="U587" i="1"/>
  <c r="AO587" i="1"/>
  <c r="U574" i="1"/>
  <c r="V574" i="1"/>
  <c r="X574" i="1"/>
  <c r="W574" i="1"/>
  <c r="T574" i="1"/>
  <c r="AM574" i="1"/>
  <c r="AP574" i="1"/>
  <c r="AO574" i="1"/>
  <c r="T591" i="1"/>
  <c r="AM591" i="1"/>
  <c r="V591" i="1"/>
  <c r="X591" i="1"/>
  <c r="AP591" i="1"/>
  <c r="W591" i="1"/>
  <c r="AO591" i="1"/>
  <c r="U591" i="1"/>
  <c r="U542" i="1"/>
  <c r="V542" i="1"/>
  <c r="X542" i="1"/>
  <c r="W542" i="1"/>
  <c r="T542" i="1"/>
  <c r="AO542" i="1"/>
  <c r="AM542" i="1"/>
  <c r="AP542" i="1"/>
  <c r="U555" i="1"/>
  <c r="V555" i="1"/>
  <c r="X555" i="1"/>
  <c r="W555" i="1"/>
  <c r="AO555" i="1"/>
  <c r="T555" i="1"/>
  <c r="AM555" i="1"/>
  <c r="AP555" i="1"/>
  <c r="BA551" i="1"/>
  <c r="DU551" i="1"/>
  <c r="DC551" i="1"/>
  <c r="L546" i="1"/>
  <c r="Y546" i="1" s="1"/>
  <c r="R577" i="1"/>
  <c r="AH577" i="1" s="1"/>
  <c r="BR577" i="1" s="1"/>
  <c r="S577" i="1"/>
  <c r="AI577" i="1" s="1"/>
  <c r="BA577" i="1" s="1"/>
  <c r="U553" i="1"/>
  <c r="W553" i="1"/>
  <c r="V553" i="1"/>
  <c r="X553" i="1"/>
  <c r="T553" i="1"/>
  <c r="AM553" i="1"/>
  <c r="AO553" i="1"/>
  <c r="AP553" i="1"/>
  <c r="U568" i="1"/>
  <c r="W568" i="1"/>
  <c r="V568" i="1"/>
  <c r="X568" i="1"/>
  <c r="T568" i="1"/>
  <c r="AO568" i="1"/>
  <c r="AM568" i="1"/>
  <c r="AP568" i="1"/>
  <c r="U554" i="1"/>
  <c r="X554" i="1"/>
  <c r="V554" i="1"/>
  <c r="W554" i="1"/>
  <c r="AO554" i="1"/>
  <c r="T554" i="1"/>
  <c r="AM554" i="1"/>
  <c r="AP554" i="1"/>
  <c r="U557" i="1"/>
  <c r="W557" i="1"/>
  <c r="V557" i="1"/>
  <c r="X557" i="1"/>
  <c r="T557" i="1"/>
  <c r="AO557" i="1"/>
  <c r="AM557" i="1"/>
  <c r="AP557" i="1"/>
  <c r="U565" i="1"/>
  <c r="V565" i="1"/>
  <c r="W565" i="1"/>
  <c r="X565" i="1"/>
  <c r="AO565" i="1"/>
  <c r="T565" i="1"/>
  <c r="AM565" i="1"/>
  <c r="AP565" i="1"/>
  <c r="U569" i="1"/>
  <c r="AK569" i="1" s="1"/>
  <c r="V569" i="1"/>
  <c r="X569" i="1"/>
  <c r="W569" i="1"/>
  <c r="AO569" i="1"/>
  <c r="T569" i="1"/>
  <c r="AJ569" i="1" s="1"/>
  <c r="AP569" i="1"/>
  <c r="AM569" i="1"/>
  <c r="T576" i="1"/>
  <c r="V576" i="1"/>
  <c r="AM576" i="1"/>
  <c r="U576" i="1"/>
  <c r="X576" i="1"/>
  <c r="AP576" i="1"/>
  <c r="W576" i="1"/>
  <c r="AO576" i="1"/>
  <c r="U593" i="1"/>
  <c r="T593" i="1"/>
  <c r="AO593" i="1"/>
  <c r="V593" i="1"/>
  <c r="AP593" i="1"/>
  <c r="X593" i="1"/>
  <c r="AM593" i="1"/>
  <c r="W593" i="1"/>
  <c r="T599" i="1"/>
  <c r="V599" i="1"/>
  <c r="AM599" i="1"/>
  <c r="X599" i="1"/>
  <c r="AP599" i="1"/>
  <c r="U599" i="1"/>
  <c r="W599" i="1"/>
  <c r="AO599" i="1"/>
  <c r="U541" i="1"/>
  <c r="V541" i="1"/>
  <c r="W541" i="1"/>
  <c r="X541" i="1"/>
  <c r="T541" i="1"/>
  <c r="AO541" i="1"/>
  <c r="AM541" i="1"/>
  <c r="AP541" i="1"/>
  <c r="U539" i="1"/>
  <c r="X539" i="1"/>
  <c r="V539" i="1"/>
  <c r="W539" i="1"/>
  <c r="AO539" i="1"/>
  <c r="T539" i="1"/>
  <c r="AM539" i="1"/>
  <c r="AP539" i="1"/>
  <c r="U556" i="1"/>
  <c r="X556" i="1"/>
  <c r="W556" i="1"/>
  <c r="V556" i="1"/>
  <c r="AO556" i="1"/>
  <c r="T556" i="1"/>
  <c r="AM556" i="1"/>
  <c r="AP556" i="1"/>
  <c r="BA560" i="1"/>
  <c r="DU560" i="1"/>
  <c r="DC560" i="1"/>
  <c r="U560" i="1"/>
  <c r="V560" i="1"/>
  <c r="X560" i="1"/>
  <c r="W560" i="1"/>
  <c r="AM560" i="1"/>
  <c r="T560" i="1"/>
  <c r="AP560" i="1"/>
  <c r="AO560" i="1"/>
  <c r="U577" i="1"/>
  <c r="X577" i="1"/>
  <c r="V577" i="1"/>
  <c r="W577" i="1"/>
  <c r="T577" i="1"/>
  <c r="AO577" i="1"/>
  <c r="AM577" i="1"/>
  <c r="AP577" i="1"/>
  <c r="U578" i="1"/>
  <c r="W578" i="1"/>
  <c r="V578" i="1"/>
  <c r="X578" i="1"/>
  <c r="T578" i="1"/>
  <c r="AO578" i="1"/>
  <c r="AM578" i="1"/>
  <c r="AP578" i="1"/>
  <c r="T580" i="1"/>
  <c r="AM580" i="1"/>
  <c r="V580" i="1"/>
  <c r="AO580" i="1"/>
  <c r="U580" i="1"/>
  <c r="X580" i="1"/>
  <c r="W580" i="1"/>
  <c r="AP580" i="1"/>
  <c r="T582" i="1"/>
  <c r="AP582" i="1"/>
  <c r="V582" i="1"/>
  <c r="U582" i="1"/>
  <c r="X582" i="1"/>
  <c r="AO582" i="1"/>
  <c r="W582" i="1"/>
  <c r="AM582" i="1"/>
  <c r="T584" i="1"/>
  <c r="AM584" i="1"/>
  <c r="V584" i="1"/>
  <c r="AO584" i="1"/>
  <c r="U584" i="1"/>
  <c r="X584" i="1"/>
  <c r="AP584" i="1"/>
  <c r="W584" i="1"/>
  <c r="T586" i="1"/>
  <c r="AP586" i="1"/>
  <c r="V586" i="1"/>
  <c r="U586" i="1"/>
  <c r="X586" i="1"/>
  <c r="AO586" i="1"/>
  <c r="AM586" i="1"/>
  <c r="W586" i="1"/>
  <c r="U551" i="1"/>
  <c r="W551" i="1"/>
  <c r="V551" i="1"/>
  <c r="X551" i="1"/>
  <c r="T551" i="1"/>
  <c r="AM551" i="1"/>
  <c r="AO551" i="1"/>
  <c r="AP551" i="1"/>
  <c r="U567" i="1"/>
  <c r="AK567" i="1" s="1"/>
  <c r="V567" i="1"/>
  <c r="W567" i="1"/>
  <c r="X567" i="1"/>
  <c r="AO567" i="1"/>
  <c r="T567" i="1"/>
  <c r="AJ567" i="1" s="1"/>
  <c r="AP567" i="1"/>
  <c r="AM567" i="1"/>
  <c r="DB544" i="1"/>
  <c r="U558" i="1"/>
  <c r="X558" i="1"/>
  <c r="W558" i="1"/>
  <c r="V558" i="1"/>
  <c r="AM558" i="1"/>
  <c r="T558" i="1"/>
  <c r="AP558" i="1"/>
  <c r="AO558" i="1"/>
  <c r="U552" i="1"/>
  <c r="X552" i="1"/>
  <c r="W552" i="1"/>
  <c r="V552" i="1"/>
  <c r="AO552" i="1"/>
  <c r="T552" i="1"/>
  <c r="AM552" i="1"/>
  <c r="AP552" i="1"/>
  <c r="U573" i="1"/>
  <c r="X573" i="1"/>
  <c r="V573" i="1"/>
  <c r="W573" i="1"/>
  <c r="T573" i="1"/>
  <c r="AM573" i="1"/>
  <c r="AO573" i="1"/>
  <c r="AP573" i="1"/>
  <c r="T595" i="1"/>
  <c r="V595" i="1"/>
  <c r="AM595" i="1"/>
  <c r="X595" i="1"/>
  <c r="AP595" i="1"/>
  <c r="W595" i="1"/>
  <c r="AO595" i="1"/>
  <c r="U595" i="1"/>
  <c r="T594" i="1"/>
  <c r="AP594" i="1"/>
  <c r="U594" i="1"/>
  <c r="V594" i="1"/>
  <c r="X594" i="1"/>
  <c r="AO594" i="1"/>
  <c r="W594" i="1"/>
  <c r="AM594" i="1"/>
  <c r="CK542" i="1"/>
  <c r="DU542" i="1"/>
  <c r="DC542" i="1"/>
  <c r="U536" i="1"/>
  <c r="V536" i="1"/>
  <c r="X536" i="1"/>
  <c r="W536" i="1"/>
  <c r="T536" i="1"/>
  <c r="AO536" i="1"/>
  <c r="AM536" i="1"/>
  <c r="AP536" i="1"/>
  <c r="U566" i="1"/>
  <c r="W566" i="1"/>
  <c r="X566" i="1"/>
  <c r="V566" i="1"/>
  <c r="AO566" i="1"/>
  <c r="T566" i="1"/>
  <c r="AM566" i="1"/>
  <c r="AP566" i="1"/>
  <c r="U579" i="1"/>
  <c r="W579" i="1"/>
  <c r="X579" i="1"/>
  <c r="V579" i="1"/>
  <c r="T579" i="1"/>
  <c r="AO579" i="1"/>
  <c r="AP579" i="1"/>
  <c r="AM579" i="1"/>
  <c r="U581" i="1"/>
  <c r="T581" i="1"/>
  <c r="AO581" i="1"/>
  <c r="AP581" i="1"/>
  <c r="V581" i="1"/>
  <c r="X581" i="1"/>
  <c r="AM581" i="1"/>
  <c r="W581" i="1"/>
  <c r="T583" i="1"/>
  <c r="V583" i="1"/>
  <c r="AM583" i="1"/>
  <c r="X583" i="1"/>
  <c r="AP583" i="1"/>
  <c r="U583" i="1"/>
  <c r="W583" i="1"/>
  <c r="AO583" i="1"/>
  <c r="U585" i="1"/>
  <c r="T585" i="1"/>
  <c r="AO585" i="1"/>
  <c r="V585" i="1"/>
  <c r="AP585" i="1"/>
  <c r="X585" i="1"/>
  <c r="AM585" i="1"/>
  <c r="W585" i="1"/>
  <c r="G556" i="1"/>
  <c r="S547" i="1"/>
  <c r="AI547" i="1" s="1"/>
  <c r="CK547" i="1" s="1"/>
  <c r="G570" i="1"/>
  <c r="G572" i="1"/>
  <c r="AG571" i="1"/>
  <c r="AG596" i="1"/>
  <c r="S571" i="1"/>
  <c r="AI571" i="1" s="1"/>
  <c r="BA571" i="1" s="1"/>
  <c r="L547" i="1"/>
  <c r="Y547" i="1" s="1"/>
  <c r="G563" i="1"/>
  <c r="R571" i="1"/>
  <c r="AH571" i="1" s="1"/>
  <c r="CJ571" i="1" s="1"/>
  <c r="G562" i="1"/>
  <c r="G573" i="1"/>
  <c r="L571" i="1"/>
  <c r="G571" i="1"/>
  <c r="S572" i="1"/>
  <c r="AI572" i="1" s="1"/>
  <c r="S562" i="1"/>
  <c r="AI562" i="1" s="1"/>
  <c r="BA562" i="1" s="1"/>
  <c r="AF562" i="1"/>
  <c r="R576" i="1"/>
  <c r="AH576" i="1" s="1"/>
  <c r="AZ576" i="1" s="1"/>
  <c r="L576" i="1"/>
  <c r="S576" i="1"/>
  <c r="AI576" i="1" s="1"/>
  <c r="CK576" i="1" s="1"/>
  <c r="G576" i="1"/>
  <c r="S568" i="1"/>
  <c r="AI568" i="1" s="1"/>
  <c r="BS568" i="1" s="1"/>
  <c r="AG544" i="1"/>
  <c r="AG558" i="1"/>
  <c r="R558" i="1"/>
  <c r="AH558" i="1" s="1"/>
  <c r="AZ558" i="1" s="1"/>
  <c r="G558" i="1"/>
  <c r="AG581" i="1"/>
  <c r="S557" i="1"/>
  <c r="AI557" i="1" s="1"/>
  <c r="R557" i="1"/>
  <c r="AH557" i="1" s="1"/>
  <c r="AZ557" i="1" s="1"/>
  <c r="AF557" i="1"/>
  <c r="L557" i="1"/>
  <c r="R556" i="1"/>
  <c r="AH556" i="1" s="1"/>
  <c r="S556" i="1"/>
  <c r="AI556" i="1" s="1"/>
  <c r="G557" i="1"/>
  <c r="S564" i="1"/>
  <c r="AI564" i="1" s="1"/>
  <c r="BS564" i="1" s="1"/>
  <c r="G537" i="1"/>
  <c r="R537" i="1"/>
  <c r="AH537" i="1" s="1"/>
  <c r="G555" i="1"/>
  <c r="R547" i="1"/>
  <c r="AH547" i="1" s="1"/>
  <c r="L561" i="1"/>
  <c r="R564" i="1"/>
  <c r="AH564" i="1" s="1"/>
  <c r="CJ564" i="1" s="1"/>
  <c r="G566" i="1"/>
  <c r="S563" i="1"/>
  <c r="AI563" i="1" s="1"/>
  <c r="BS563" i="1" s="1"/>
  <c r="L564" i="1"/>
  <c r="S566" i="1"/>
  <c r="AI566" i="1" s="1"/>
  <c r="AF598" i="1"/>
  <c r="AG598" i="1"/>
  <c r="AG592" i="1"/>
  <c r="L544" i="1"/>
  <c r="G568" i="1"/>
  <c r="L566" i="1"/>
  <c r="BS542" i="1"/>
  <c r="S558" i="1"/>
  <c r="AI558" i="1" s="1"/>
  <c r="L573" i="1"/>
  <c r="L572" i="1"/>
  <c r="R555" i="1"/>
  <c r="AH555" i="1" s="1"/>
  <c r="BR555" i="1" s="1"/>
  <c r="AF558" i="1"/>
  <c r="G541" i="1"/>
  <c r="R546" i="1"/>
  <c r="AH546" i="1" s="1"/>
  <c r="R561" i="1"/>
  <c r="AH561" i="1" s="1"/>
  <c r="AZ561" i="1" s="1"/>
  <c r="BS560" i="1"/>
  <c r="S546" i="1"/>
  <c r="AI546" i="1" s="1"/>
  <c r="AG576" i="1"/>
  <c r="L562" i="1"/>
  <c r="R563" i="1"/>
  <c r="AH563" i="1" s="1"/>
  <c r="AF570" i="1"/>
  <c r="S537" i="1"/>
  <c r="AI537" i="1" s="1"/>
  <c r="AG546" i="1"/>
  <c r="S555" i="1"/>
  <c r="AI555" i="1" s="1"/>
  <c r="BA542" i="1"/>
  <c r="L568" i="1"/>
  <c r="AG573" i="1"/>
  <c r="R568" i="1"/>
  <c r="AH568" i="1" s="1"/>
  <c r="BR568" i="1" s="1"/>
  <c r="CK560" i="1"/>
  <c r="S544" i="1"/>
  <c r="AI544" i="1" s="1"/>
  <c r="R536" i="1"/>
  <c r="AH536" i="1" s="1"/>
  <c r="CJ536" i="1" s="1"/>
  <c r="BS551" i="1"/>
  <c r="AG556" i="1"/>
  <c r="R538" i="1"/>
  <c r="AH538" i="1" s="1"/>
  <c r="AZ538" i="1" s="1"/>
  <c r="R541" i="1"/>
  <c r="AH541" i="1" s="1"/>
  <c r="CJ541" i="1" s="1"/>
  <c r="AG538" i="1"/>
  <c r="CK551" i="1"/>
  <c r="S549" i="1"/>
  <c r="AI549" i="1" s="1"/>
  <c r="G549" i="1"/>
  <c r="AG551" i="1"/>
  <c r="S538" i="1"/>
  <c r="AI538" i="1" s="1"/>
  <c r="G538" i="1"/>
  <c r="L549" i="1"/>
  <c r="R540" i="1"/>
  <c r="AH540" i="1" s="1"/>
  <c r="Y538" i="1"/>
  <c r="AG537" i="1"/>
  <c r="AG560" i="1"/>
  <c r="L540" i="1"/>
  <c r="G536" i="1"/>
  <c r="AG540" i="1"/>
  <c r="S541" i="1"/>
  <c r="AI541" i="1" s="1"/>
  <c r="G540" i="1"/>
  <c r="L536" i="1"/>
  <c r="AG536" i="1"/>
  <c r="S536" i="1"/>
  <c r="AI536" i="1" s="1"/>
  <c r="S584" i="1"/>
  <c r="AI584" i="1" s="1"/>
  <c r="L584" i="1"/>
  <c r="R584" i="1"/>
  <c r="AH584" i="1" s="1"/>
  <c r="G584" i="1"/>
  <c r="G596" i="1"/>
  <c r="AF596" i="1"/>
  <c r="L596" i="1"/>
  <c r="R596" i="1"/>
  <c r="AH596" i="1" s="1"/>
  <c r="S596" i="1"/>
  <c r="AI596" i="1" s="1"/>
  <c r="AZ542" i="1"/>
  <c r="BR542" i="1"/>
  <c r="CJ542" i="1"/>
  <c r="AG547" i="1"/>
  <c r="G553" i="1"/>
  <c r="R553" i="1"/>
  <c r="AH553" i="1" s="1"/>
  <c r="L553" i="1"/>
  <c r="AG553" i="1"/>
  <c r="S553" i="1"/>
  <c r="AI553" i="1" s="1"/>
  <c r="AZ559" i="1"/>
  <c r="BR559" i="1"/>
  <c r="CJ559" i="1"/>
  <c r="G545" i="1"/>
  <c r="R545" i="1"/>
  <c r="AH545" i="1" s="1"/>
  <c r="AF545" i="1"/>
  <c r="AG545" i="1"/>
  <c r="L545" i="1"/>
  <c r="S545" i="1"/>
  <c r="AI545" i="1" s="1"/>
  <c r="AG567" i="1"/>
  <c r="S581" i="1"/>
  <c r="AI581" i="1" s="1"/>
  <c r="L581" i="1"/>
  <c r="R581" i="1"/>
  <c r="AH581" i="1" s="1"/>
  <c r="G581" i="1"/>
  <c r="S585" i="1"/>
  <c r="AI585" i="1" s="1"/>
  <c r="L585" i="1"/>
  <c r="R585" i="1"/>
  <c r="AH585" i="1" s="1"/>
  <c r="G585" i="1"/>
  <c r="AZ569" i="1"/>
  <c r="BR569" i="1"/>
  <c r="CJ569" i="1"/>
  <c r="AC591" i="1"/>
  <c r="AG599" i="1"/>
  <c r="AF599" i="1"/>
  <c r="S597" i="1"/>
  <c r="AI597" i="1" s="1"/>
  <c r="AF597" i="1"/>
  <c r="G597" i="1"/>
  <c r="L597" i="1"/>
  <c r="R597" i="1"/>
  <c r="AH597" i="1" s="1"/>
  <c r="G574" i="1"/>
  <c r="R574" i="1"/>
  <c r="AH574" i="1" s="1"/>
  <c r="L574" i="1"/>
  <c r="AG574" i="1"/>
  <c r="AF574" i="1"/>
  <c r="S574" i="1"/>
  <c r="AI574" i="1" s="1"/>
  <c r="AG594" i="1"/>
  <c r="R599" i="1"/>
  <c r="AH599" i="1" s="1"/>
  <c r="L599" i="1"/>
  <c r="S599" i="1"/>
  <c r="AI599" i="1" s="1"/>
  <c r="G599" i="1"/>
  <c r="S580" i="1"/>
  <c r="AI580" i="1" s="1"/>
  <c r="L580" i="1"/>
  <c r="R580" i="1"/>
  <c r="AH580" i="1" s="1"/>
  <c r="G580" i="1"/>
  <c r="Y567" i="1"/>
  <c r="AZ567" i="1"/>
  <c r="BR567" i="1"/>
  <c r="CJ567" i="1"/>
  <c r="S578" i="1"/>
  <c r="AI578" i="1" s="1"/>
  <c r="L578" i="1"/>
  <c r="AF578" i="1"/>
  <c r="AG578" i="1"/>
  <c r="R578" i="1"/>
  <c r="AH578" i="1" s="1"/>
  <c r="G578" i="1"/>
  <c r="S582" i="1"/>
  <c r="AI582" i="1" s="1"/>
  <c r="L582" i="1"/>
  <c r="R582" i="1"/>
  <c r="AH582" i="1" s="1"/>
  <c r="G582" i="1"/>
  <c r="S586" i="1"/>
  <c r="AI586" i="1" s="1"/>
  <c r="L586" i="1"/>
  <c r="R586" i="1"/>
  <c r="AH586" i="1" s="1"/>
  <c r="G586" i="1"/>
  <c r="G592" i="1"/>
  <c r="L592" i="1"/>
  <c r="R592" i="1"/>
  <c r="AH592" i="1" s="1"/>
  <c r="AF592" i="1"/>
  <c r="S592" i="1"/>
  <c r="AI592" i="1" s="1"/>
  <c r="AG591" i="1"/>
  <c r="AF591" i="1"/>
  <c r="L591" i="1"/>
  <c r="R591" i="1"/>
  <c r="AH591" i="1" s="1"/>
  <c r="S591" i="1"/>
  <c r="AI591" i="1" s="1"/>
  <c r="G591" i="1"/>
  <c r="L595" i="1"/>
  <c r="R595" i="1"/>
  <c r="AH595" i="1" s="1"/>
  <c r="S595" i="1"/>
  <c r="AI595" i="1" s="1"/>
  <c r="G595" i="1"/>
  <c r="G543" i="1"/>
  <c r="R543" i="1"/>
  <c r="AH543" i="1" s="1"/>
  <c r="S543" i="1"/>
  <c r="AI543" i="1" s="1"/>
  <c r="L543" i="1"/>
  <c r="AG543" i="1"/>
  <c r="AZ544" i="1"/>
  <c r="AG549" i="1"/>
  <c r="G554" i="1"/>
  <c r="R554" i="1"/>
  <c r="AH554" i="1" s="1"/>
  <c r="L554" i="1"/>
  <c r="S554" i="1"/>
  <c r="AI554" i="1" s="1"/>
  <c r="G550" i="1"/>
  <c r="R550" i="1"/>
  <c r="AH550" i="1" s="1"/>
  <c r="L550" i="1"/>
  <c r="AG550" i="1"/>
  <c r="S550" i="1"/>
  <c r="AI550" i="1" s="1"/>
  <c r="G548" i="1"/>
  <c r="R548" i="1"/>
  <c r="AH548" i="1" s="1"/>
  <c r="S548" i="1"/>
  <c r="AI548" i="1" s="1"/>
  <c r="L548" i="1"/>
  <c r="S579" i="1"/>
  <c r="AI579" i="1" s="1"/>
  <c r="L579" i="1"/>
  <c r="AC579" i="1"/>
  <c r="AG579" i="1"/>
  <c r="R579" i="1"/>
  <c r="AH579" i="1" s="1"/>
  <c r="G579" i="1"/>
  <c r="S583" i="1"/>
  <c r="AI583" i="1" s="1"/>
  <c r="L583" i="1"/>
  <c r="AF583" i="1"/>
  <c r="R583" i="1"/>
  <c r="AH583" i="1" s="1"/>
  <c r="G583" i="1"/>
  <c r="Y569" i="1"/>
  <c r="G575" i="1"/>
  <c r="R575" i="1"/>
  <c r="AH575" i="1" s="1"/>
  <c r="L575" i="1"/>
  <c r="S575" i="1"/>
  <c r="AI575" i="1" s="1"/>
  <c r="AG575" i="1"/>
  <c r="S588" i="1"/>
  <c r="AI588" i="1" s="1"/>
  <c r="AG588" i="1"/>
  <c r="L588" i="1"/>
  <c r="G588" i="1"/>
  <c r="R588" i="1"/>
  <c r="AH588" i="1" s="1"/>
  <c r="AC595" i="1"/>
  <c r="AG595" i="1"/>
  <c r="AF595" i="1"/>
  <c r="L598" i="1"/>
  <c r="R598" i="1"/>
  <c r="AH598" i="1" s="1"/>
  <c r="S598" i="1"/>
  <c r="AI598" i="1" s="1"/>
  <c r="G598" i="1"/>
  <c r="AC590" i="1"/>
  <c r="L590" i="1"/>
  <c r="R590" i="1"/>
  <c r="AH590" i="1" s="1"/>
  <c r="S590" i="1"/>
  <c r="AI590" i="1" s="1"/>
  <c r="G590" i="1"/>
  <c r="AC594" i="1"/>
  <c r="L594" i="1"/>
  <c r="R594" i="1"/>
  <c r="AH594" i="1" s="1"/>
  <c r="S594" i="1"/>
  <c r="AI594" i="1" s="1"/>
  <c r="G594" i="1"/>
  <c r="AF594" i="1"/>
  <c r="G552" i="1"/>
  <c r="R552" i="1"/>
  <c r="AH552" i="1" s="1"/>
  <c r="S552" i="1"/>
  <c r="AI552" i="1" s="1"/>
  <c r="AF552" i="1"/>
  <c r="L552" i="1"/>
  <c r="CJ549" i="1"/>
  <c r="AG561" i="1"/>
  <c r="AG564" i="1"/>
  <c r="AF564" i="1"/>
  <c r="S593" i="1"/>
  <c r="AI593" i="1" s="1"/>
  <c r="G593" i="1"/>
  <c r="L593" i="1"/>
  <c r="R593" i="1"/>
  <c r="AH593" i="1" s="1"/>
  <c r="S587" i="1"/>
  <c r="AI587" i="1" s="1"/>
  <c r="AG587" i="1"/>
  <c r="G587" i="1"/>
  <c r="R587" i="1"/>
  <c r="AH587" i="1" s="1"/>
  <c r="L587" i="1"/>
  <c r="S589" i="1"/>
  <c r="AI589" i="1" s="1"/>
  <c r="R589" i="1"/>
  <c r="AH589" i="1" s="1"/>
  <c r="G589" i="1"/>
  <c r="L589" i="1"/>
  <c r="CJ566" i="1" l="1"/>
  <c r="DS553" i="1"/>
  <c r="DS570" i="1"/>
  <c r="AY570" i="1"/>
  <c r="DA570" i="1"/>
  <c r="CI570" i="1"/>
  <c r="BA540" i="1"/>
  <c r="AJ537" i="1"/>
  <c r="AJ558" i="1"/>
  <c r="AT558" i="1"/>
  <c r="AY590" i="1"/>
  <c r="DA590" i="1"/>
  <c r="DS590" i="1"/>
  <c r="CI590" i="1"/>
  <c r="AJ556" i="1"/>
  <c r="AK556" i="1"/>
  <c r="AK558" i="1"/>
  <c r="DE558" i="1" s="1"/>
  <c r="AS558" i="1"/>
  <c r="CK540" i="1"/>
  <c r="BS540" i="1"/>
  <c r="AK537" i="1"/>
  <c r="BC537" i="1" s="1"/>
  <c r="M581" i="1"/>
  <c r="AC581" i="1" s="1"/>
  <c r="BS567" i="1"/>
  <c r="BA559" i="1"/>
  <c r="AS551" i="1"/>
  <c r="BA567" i="1"/>
  <c r="CJ551" i="1"/>
  <c r="N587" i="1"/>
  <c r="AD587" i="1" s="1"/>
  <c r="N567" i="1"/>
  <c r="AD567" i="1" s="1"/>
  <c r="AV567" i="1" s="1"/>
  <c r="AY539" i="1"/>
  <c r="O564" i="1"/>
  <c r="AE564" i="1" s="1"/>
  <c r="AW564" i="1" s="1"/>
  <c r="DA539" i="1"/>
  <c r="DS539" i="1"/>
  <c r="N564" i="1"/>
  <c r="AD564" i="1" s="1"/>
  <c r="AV564" i="1" s="1"/>
  <c r="N542" i="1"/>
  <c r="AD542" i="1" s="1"/>
  <c r="CI539" i="1"/>
  <c r="BR566" i="1"/>
  <c r="CK567" i="1"/>
  <c r="AZ551" i="1"/>
  <c r="O547" i="1"/>
  <c r="AE547" i="1" s="1"/>
  <c r="BR551" i="1"/>
  <c r="CJ560" i="1"/>
  <c r="DU540" i="1"/>
  <c r="N546" i="1"/>
  <c r="AD546" i="1" s="1"/>
  <c r="AZ560" i="1"/>
  <c r="AK560" i="1"/>
  <c r="BC560" i="1" s="1"/>
  <c r="AS555" i="1"/>
  <c r="O559" i="1"/>
  <c r="AE559" i="1" s="1"/>
  <c r="AW559" i="1" s="1"/>
  <c r="O567" i="1"/>
  <c r="AE567" i="1" s="1"/>
  <c r="AW567" i="1" s="1"/>
  <c r="O546" i="1"/>
  <c r="AE546" i="1" s="1"/>
  <c r="DS584" i="1"/>
  <c r="BR549" i="1"/>
  <c r="AZ562" i="1"/>
  <c r="DT544" i="1"/>
  <c r="CJ544" i="1"/>
  <c r="CJ565" i="1"/>
  <c r="CK565" i="1"/>
  <c r="DB549" i="1"/>
  <c r="AZ549" i="1"/>
  <c r="AJ541" i="1"/>
  <c r="AJ538" i="1"/>
  <c r="DS555" i="1"/>
  <c r="DS579" i="1"/>
  <c r="O541" i="1"/>
  <c r="AE541" i="1" s="1"/>
  <c r="N591" i="1"/>
  <c r="AD591" i="1" s="1"/>
  <c r="AV591" i="1" s="1"/>
  <c r="DS580" i="1"/>
  <c r="DS566" i="1"/>
  <c r="N547" i="1"/>
  <c r="AD547" i="1" s="1"/>
  <c r="N563" i="1"/>
  <c r="AD563" i="1" s="1"/>
  <c r="AV563" i="1" s="1"/>
  <c r="O542" i="1"/>
  <c r="AE542" i="1" s="1"/>
  <c r="M561" i="1"/>
  <c r="AC561" i="1" s="1"/>
  <c r="AU561" i="1" s="1"/>
  <c r="BS573" i="1"/>
  <c r="AJ551" i="1"/>
  <c r="AK551" i="1"/>
  <c r="BC551" i="1" s="1"/>
  <c r="AT551" i="1"/>
  <c r="AK541" i="1"/>
  <c r="DE541" i="1" s="1"/>
  <c r="O555" i="1"/>
  <c r="AE555" i="1" s="1"/>
  <c r="N536" i="1"/>
  <c r="AD536" i="1" s="1"/>
  <c r="BA573" i="1"/>
  <c r="BS565" i="1"/>
  <c r="N555" i="1"/>
  <c r="AD555" i="1" s="1"/>
  <c r="O536" i="1"/>
  <c r="AE536" i="1" s="1"/>
  <c r="N598" i="1"/>
  <c r="AD598" i="1" s="1"/>
  <c r="BR572" i="1"/>
  <c r="BR562" i="1"/>
  <c r="O598" i="1"/>
  <c r="AE598" i="1" s="1"/>
  <c r="O570" i="1"/>
  <c r="AE570" i="1" s="1"/>
  <c r="AW570" i="1" s="1"/>
  <c r="N577" i="1"/>
  <c r="AD577" i="1" s="1"/>
  <c r="AV577" i="1" s="1"/>
  <c r="O551" i="1"/>
  <c r="AE551" i="1" s="1"/>
  <c r="O574" i="1"/>
  <c r="AE574" i="1" s="1"/>
  <c r="O583" i="1"/>
  <c r="AE583" i="1" s="1"/>
  <c r="AW583" i="1" s="1"/>
  <c r="O590" i="1"/>
  <c r="AE590" i="1" s="1"/>
  <c r="M569" i="1"/>
  <c r="AC569" i="1" s="1"/>
  <c r="AU569" i="1" s="1"/>
  <c r="N550" i="1"/>
  <c r="AD550" i="1" s="1"/>
  <c r="M597" i="1"/>
  <c r="AC597" i="1" s="1"/>
  <c r="CI555" i="1"/>
  <c r="AY555" i="1"/>
  <c r="O585" i="1"/>
  <c r="AE585" i="1" s="1"/>
  <c r="DA555" i="1"/>
  <c r="N570" i="1"/>
  <c r="AD570" i="1" s="1"/>
  <c r="AV570" i="1" s="1"/>
  <c r="N574" i="1"/>
  <c r="AD574" i="1" s="1"/>
  <c r="N583" i="1"/>
  <c r="AD583" i="1" s="1"/>
  <c r="M585" i="1"/>
  <c r="AC585" i="1" s="1"/>
  <c r="N576" i="1"/>
  <c r="AD576" i="1" s="1"/>
  <c r="AV576" i="1" s="1"/>
  <c r="M541" i="1"/>
  <c r="AC541" i="1" s="1"/>
  <c r="O550" i="1"/>
  <c r="AE550" i="1" s="1"/>
  <c r="N552" i="1"/>
  <c r="AD552" i="1" s="1"/>
  <c r="N551" i="1"/>
  <c r="AD551" i="1" s="1"/>
  <c r="N579" i="1"/>
  <c r="AD579" i="1" s="1"/>
  <c r="AJ555" i="1"/>
  <c r="DC559" i="1"/>
  <c r="AK555" i="1"/>
  <c r="DE555" i="1" s="1"/>
  <c r="AR555" i="1"/>
  <c r="CJ573" i="1"/>
  <c r="CJ539" i="1"/>
  <c r="AJ560" i="1"/>
  <c r="DS576" i="1"/>
  <c r="N539" i="1"/>
  <c r="AD539" i="1" s="1"/>
  <c r="O543" i="1"/>
  <c r="AE543" i="1" s="1"/>
  <c r="M596" i="1"/>
  <c r="AC596" i="1" s="1"/>
  <c r="AQ569" i="1"/>
  <c r="BI569" i="1" s="1"/>
  <c r="CA569" i="1" s="1"/>
  <c r="CS569" i="1" s="1"/>
  <c r="DK569" i="1" s="1"/>
  <c r="AB569" i="1"/>
  <c r="Z569" i="1"/>
  <c r="AA569" i="1"/>
  <c r="DS586" i="1"/>
  <c r="AZ572" i="1"/>
  <c r="CJ570" i="1"/>
  <c r="AQ563" i="1"/>
  <c r="BI563" i="1" s="1"/>
  <c r="CA563" i="1" s="1"/>
  <c r="CS563" i="1" s="1"/>
  <c r="DK563" i="1" s="1"/>
  <c r="Z563" i="1"/>
  <c r="AB563" i="1"/>
  <c r="AA563" i="1"/>
  <c r="AZ539" i="1"/>
  <c r="AQ541" i="1"/>
  <c r="BI541" i="1" s="1"/>
  <c r="CA541" i="1" s="1"/>
  <c r="CS541" i="1" s="1"/>
  <c r="DK541" i="1" s="1"/>
  <c r="AB541" i="1"/>
  <c r="Z541" i="1"/>
  <c r="AA541" i="1"/>
  <c r="AQ538" i="1"/>
  <c r="BI538" i="1" s="1"/>
  <c r="CA538" i="1" s="1"/>
  <c r="CS538" i="1" s="1"/>
  <c r="DK538" i="1" s="1"/>
  <c r="AA538" i="1"/>
  <c r="Z538" i="1"/>
  <c r="AB538" i="1"/>
  <c r="AQ537" i="1"/>
  <c r="BI537" i="1" s="1"/>
  <c r="CA537" i="1" s="1"/>
  <c r="CS537" i="1" s="1"/>
  <c r="DK537" i="1" s="1"/>
  <c r="AB537" i="1"/>
  <c r="Z537" i="1"/>
  <c r="AA537" i="1"/>
  <c r="AQ546" i="1"/>
  <c r="BI546" i="1" s="1"/>
  <c r="CA546" i="1" s="1"/>
  <c r="CS546" i="1" s="1"/>
  <c r="DK546" i="1" s="1"/>
  <c r="AA546" i="1"/>
  <c r="Z546" i="1"/>
  <c r="AB546" i="1"/>
  <c r="DB539" i="1"/>
  <c r="AQ556" i="1"/>
  <c r="BI556" i="1" s="1"/>
  <c r="CA556" i="1" s="1"/>
  <c r="CS556" i="1" s="1"/>
  <c r="DK556" i="1" s="1"/>
  <c r="AA556" i="1"/>
  <c r="AB556" i="1"/>
  <c r="Z556" i="1"/>
  <c r="O563" i="1"/>
  <c r="AE563" i="1" s="1"/>
  <c r="AW563" i="1" s="1"/>
  <c r="N590" i="1"/>
  <c r="AD590" i="1" s="1"/>
  <c r="M560" i="1"/>
  <c r="AC560" i="1" s="1"/>
  <c r="AU560" i="1" s="1"/>
  <c r="M573" i="1"/>
  <c r="AC573" i="1" s="1"/>
  <c r="O561" i="1"/>
  <c r="AE561" i="1" s="1"/>
  <c r="AW561" i="1" s="1"/>
  <c r="N566" i="1"/>
  <c r="AD566" i="1" s="1"/>
  <c r="O597" i="1"/>
  <c r="AE597" i="1" s="1"/>
  <c r="O579" i="1"/>
  <c r="AE579" i="1" s="1"/>
  <c r="M552" i="1"/>
  <c r="AC552" i="1" s="1"/>
  <c r="O588" i="1"/>
  <c r="AE588" i="1" s="1"/>
  <c r="BS547" i="1"/>
  <c r="AQ565" i="1"/>
  <c r="BI565" i="1" s="1"/>
  <c r="CA565" i="1" s="1"/>
  <c r="CS565" i="1" s="1"/>
  <c r="DK565" i="1" s="1"/>
  <c r="AB565" i="1"/>
  <c r="Z565" i="1"/>
  <c r="AA565" i="1"/>
  <c r="DS537" i="1"/>
  <c r="AQ547" i="1"/>
  <c r="BI547" i="1" s="1"/>
  <c r="CA547" i="1" s="1"/>
  <c r="CS547" i="1" s="1"/>
  <c r="DK547" i="1" s="1"/>
  <c r="Z547" i="1"/>
  <c r="AA547" i="1"/>
  <c r="AB547" i="1"/>
  <c r="AQ577" i="1"/>
  <c r="BI577" i="1" s="1"/>
  <c r="CA577" i="1" s="1"/>
  <c r="CS577" i="1" s="1"/>
  <c r="DK577" i="1" s="1"/>
  <c r="AB577" i="1"/>
  <c r="Z577" i="1"/>
  <c r="AA577" i="1"/>
  <c r="AQ539" i="1"/>
  <c r="BI539" i="1" s="1"/>
  <c r="CA539" i="1" s="1"/>
  <c r="CS539" i="1" s="1"/>
  <c r="DK539" i="1" s="1"/>
  <c r="Z539" i="1"/>
  <c r="AA539" i="1"/>
  <c r="AB539" i="1"/>
  <c r="M577" i="1"/>
  <c r="AC577" i="1" s="1"/>
  <c r="AU577" i="1" s="1"/>
  <c r="O569" i="1"/>
  <c r="AE569" i="1" s="1"/>
  <c r="AW569" i="1" s="1"/>
  <c r="O560" i="1"/>
  <c r="AE560" i="1" s="1"/>
  <c r="AW560" i="1" s="1"/>
  <c r="AQ551" i="1"/>
  <c r="BI551" i="1" s="1"/>
  <c r="CA551" i="1" s="1"/>
  <c r="CS551" i="1" s="1"/>
  <c r="DK551" i="1" s="1"/>
  <c r="Z551" i="1"/>
  <c r="AA551" i="1"/>
  <c r="AB551" i="1"/>
  <c r="O573" i="1"/>
  <c r="AE573" i="1" s="1"/>
  <c r="O538" i="1"/>
  <c r="AE538" i="1" s="1"/>
  <c r="N562" i="1"/>
  <c r="AD562" i="1" s="1"/>
  <c r="O578" i="1"/>
  <c r="AE578" i="1" s="1"/>
  <c r="O565" i="1"/>
  <c r="AE565" i="1" s="1"/>
  <c r="AW565" i="1" s="1"/>
  <c r="O572" i="1"/>
  <c r="AE572" i="1" s="1"/>
  <c r="AW572" i="1" s="1"/>
  <c r="O558" i="1"/>
  <c r="AE558" i="1" s="1"/>
  <c r="AW558" i="1" s="1"/>
  <c r="AQ567" i="1"/>
  <c r="BI567" i="1" s="1"/>
  <c r="CA567" i="1" s="1"/>
  <c r="CS567" i="1" s="1"/>
  <c r="DK567" i="1" s="1"/>
  <c r="Z567" i="1"/>
  <c r="AA567" i="1"/>
  <c r="AB567" i="1"/>
  <c r="CJ572" i="1"/>
  <c r="BS559" i="1"/>
  <c r="CK539" i="1"/>
  <c r="DS583" i="1"/>
  <c r="AQ542" i="1"/>
  <c r="BI542" i="1" s="1"/>
  <c r="CA542" i="1" s="1"/>
  <c r="CS542" i="1" s="1"/>
  <c r="DK542" i="1" s="1"/>
  <c r="Z542" i="1"/>
  <c r="AA542" i="1"/>
  <c r="AB542" i="1"/>
  <c r="AQ555" i="1"/>
  <c r="BI555" i="1" s="1"/>
  <c r="CA555" i="1" s="1"/>
  <c r="CS555" i="1" s="1"/>
  <c r="DK555" i="1" s="1"/>
  <c r="Z555" i="1"/>
  <c r="AA555" i="1"/>
  <c r="AB555" i="1"/>
  <c r="O539" i="1"/>
  <c r="AE539" i="1" s="1"/>
  <c r="O562" i="1"/>
  <c r="AE562" i="1" s="1"/>
  <c r="M540" i="1"/>
  <c r="AC540" i="1" s="1"/>
  <c r="O591" i="1"/>
  <c r="AE591" i="1" s="1"/>
  <c r="O587" i="1"/>
  <c r="AE587" i="1" s="1"/>
  <c r="O580" i="1"/>
  <c r="AE580" i="1" s="1"/>
  <c r="O548" i="1"/>
  <c r="AE548" i="1" s="1"/>
  <c r="N588" i="1"/>
  <c r="AD588" i="1" s="1"/>
  <c r="AV588" i="1" s="1"/>
  <c r="AQ558" i="1"/>
  <c r="BI558" i="1" s="1"/>
  <c r="CA558" i="1" s="1"/>
  <c r="CS558" i="1" s="1"/>
  <c r="DK558" i="1" s="1"/>
  <c r="Z558" i="1"/>
  <c r="AA558" i="1"/>
  <c r="AB558" i="1"/>
  <c r="M537" i="1"/>
  <c r="AC537" i="1" s="1"/>
  <c r="AQ560" i="1"/>
  <c r="BI560" i="1" s="1"/>
  <c r="CA560" i="1" s="1"/>
  <c r="CS560" i="1" s="1"/>
  <c r="DK560" i="1" s="1"/>
  <c r="AA560" i="1"/>
  <c r="AB560" i="1"/>
  <c r="Z560" i="1"/>
  <c r="AQ559" i="1"/>
  <c r="BI559" i="1" s="1"/>
  <c r="CA559" i="1" s="1"/>
  <c r="CS559" i="1" s="1"/>
  <c r="DK559" i="1" s="1"/>
  <c r="Z559" i="1"/>
  <c r="AB559" i="1"/>
  <c r="AA559" i="1"/>
  <c r="O545" i="1"/>
  <c r="AE545" i="1" s="1"/>
  <c r="N556" i="1"/>
  <c r="AD556" i="1" s="1"/>
  <c r="O554" i="1"/>
  <c r="AE554" i="1" s="1"/>
  <c r="O593" i="1"/>
  <c r="AE593" i="1" s="1"/>
  <c r="O586" i="1"/>
  <c r="AE586" i="1" s="1"/>
  <c r="N544" i="1"/>
  <c r="AD544" i="1" s="1"/>
  <c r="N594" i="1"/>
  <c r="AD594" i="1" s="1"/>
  <c r="AZ565" i="1"/>
  <c r="CJ562" i="1"/>
  <c r="CK559" i="1"/>
  <c r="BR539" i="1"/>
  <c r="DC573" i="1"/>
  <c r="AK538" i="1"/>
  <c r="DE538" i="1" s="1"/>
  <c r="N571" i="1"/>
  <c r="AD571" i="1" s="1"/>
  <c r="AV571" i="1" s="1"/>
  <c r="M576" i="1"/>
  <c r="AC576" i="1" s="1"/>
  <c r="AU576" i="1" s="1"/>
  <c r="N559" i="1"/>
  <c r="AD559" i="1" s="1"/>
  <c r="AV559" i="1" s="1"/>
  <c r="M556" i="1"/>
  <c r="AC556" i="1" s="1"/>
  <c r="O581" i="1"/>
  <c r="AE581" i="1" s="1"/>
  <c r="O566" i="1"/>
  <c r="AE566" i="1" s="1"/>
  <c r="N568" i="1"/>
  <c r="AD568" i="1" s="1"/>
  <c r="AV568" i="1" s="1"/>
  <c r="O540" i="1"/>
  <c r="AE540" i="1" s="1"/>
  <c r="N584" i="1"/>
  <c r="AD584" i="1" s="1"/>
  <c r="N580" i="1"/>
  <c r="AD580" i="1" s="1"/>
  <c r="O553" i="1"/>
  <c r="AE553" i="1" s="1"/>
  <c r="N589" i="1"/>
  <c r="AD589" i="1" s="1"/>
  <c r="N548" i="1"/>
  <c r="AD548" i="1" s="1"/>
  <c r="N545" i="1"/>
  <c r="AD545" i="1" s="1"/>
  <c r="N593" i="1"/>
  <c r="AD593" i="1" s="1"/>
  <c r="AV593" i="1" s="1"/>
  <c r="M592" i="1"/>
  <c r="AC592" i="1" s="1"/>
  <c r="AU592" i="1" s="1"/>
  <c r="N582" i="1"/>
  <c r="AD582" i="1" s="1"/>
  <c r="AV582" i="1" s="1"/>
  <c r="N543" i="1"/>
  <c r="AD543" i="1" s="1"/>
  <c r="O575" i="1"/>
  <c r="AE575" i="1" s="1"/>
  <c r="N565" i="1"/>
  <c r="AD565" i="1" s="1"/>
  <c r="AV565" i="1" s="1"/>
  <c r="N557" i="1"/>
  <c r="AD557" i="1" s="1"/>
  <c r="AV557" i="1" s="1"/>
  <c r="N558" i="1"/>
  <c r="AD558" i="1" s="1"/>
  <c r="AV558" i="1" s="1"/>
  <c r="M549" i="1"/>
  <c r="AC549" i="1" s="1"/>
  <c r="O594" i="1"/>
  <c r="AE594" i="1" s="1"/>
  <c r="AW594" i="1" s="1"/>
  <c r="CK573" i="1"/>
  <c r="O571" i="1"/>
  <c r="AE571" i="1" s="1"/>
  <c r="AW571" i="1" s="1"/>
  <c r="N538" i="1"/>
  <c r="AD538" i="1" s="1"/>
  <c r="N599" i="1"/>
  <c r="AD599" i="1" s="1"/>
  <c r="M568" i="1"/>
  <c r="AC568" i="1" s="1"/>
  <c r="M584" i="1"/>
  <c r="AC584" i="1" s="1"/>
  <c r="N553" i="1"/>
  <c r="AD553" i="1" s="1"/>
  <c r="M589" i="1"/>
  <c r="AC589" i="1" s="1"/>
  <c r="AU589" i="1" s="1"/>
  <c r="O596" i="1"/>
  <c r="AE596" i="1" s="1"/>
  <c r="O592" i="1"/>
  <c r="AE592" i="1" s="1"/>
  <c r="O582" i="1"/>
  <c r="AE582" i="1" s="1"/>
  <c r="N575" i="1"/>
  <c r="AD575" i="1" s="1"/>
  <c r="N572" i="1"/>
  <c r="AD572" i="1" s="1"/>
  <c r="M557" i="1"/>
  <c r="AC557" i="1" s="1"/>
  <c r="AU557" i="1" s="1"/>
  <c r="O537" i="1"/>
  <c r="AE537" i="1" s="1"/>
  <c r="M544" i="1"/>
  <c r="AC544" i="1" s="1"/>
  <c r="O549" i="1"/>
  <c r="AE549" i="1" s="1"/>
  <c r="N595" i="1"/>
  <c r="AD595" i="1" s="1"/>
  <c r="O599" i="1"/>
  <c r="AE599" i="1" s="1"/>
  <c r="N554" i="1"/>
  <c r="AD554" i="1" s="1"/>
  <c r="N586" i="1"/>
  <c r="AD586" i="1" s="1"/>
  <c r="AV586" i="1" s="1"/>
  <c r="N578" i="1"/>
  <c r="AD578" i="1" s="1"/>
  <c r="AV578" i="1" s="1"/>
  <c r="O595" i="1"/>
  <c r="AE595" i="1" s="1"/>
  <c r="DB562" i="1"/>
  <c r="DC567" i="1"/>
  <c r="DA579" i="1"/>
  <c r="DA584" i="1"/>
  <c r="AY586" i="1"/>
  <c r="CI579" i="1"/>
  <c r="CI584" i="1"/>
  <c r="AK565" i="1"/>
  <c r="BC565" i="1" s="1"/>
  <c r="DA586" i="1"/>
  <c r="AY579" i="1"/>
  <c r="AY584" i="1"/>
  <c r="CI586" i="1"/>
  <c r="AJ559" i="1"/>
  <c r="AR559" i="1"/>
  <c r="BR573" i="1"/>
  <c r="AR560" i="1"/>
  <c r="DT551" i="1"/>
  <c r="DU539" i="1"/>
  <c r="AK559" i="1"/>
  <c r="BU559" i="1" s="1"/>
  <c r="AZ566" i="1"/>
  <c r="AZ573" i="1"/>
  <c r="BR565" i="1"/>
  <c r="BR560" i="1"/>
  <c r="DU565" i="1"/>
  <c r="CJ561" i="1"/>
  <c r="DB565" i="1"/>
  <c r="BA565" i="1"/>
  <c r="AJ565" i="1"/>
  <c r="DB572" i="1"/>
  <c r="AT556" i="1"/>
  <c r="DA591" i="1"/>
  <c r="DS591" i="1"/>
  <c r="DA567" i="1"/>
  <c r="DS567" i="1"/>
  <c r="DA557" i="1"/>
  <c r="DS557" i="1"/>
  <c r="DA547" i="1"/>
  <c r="DS547" i="1"/>
  <c r="DA540" i="1"/>
  <c r="DS540" i="1"/>
  <c r="DA551" i="1"/>
  <c r="DS551" i="1"/>
  <c r="DA538" i="1"/>
  <c r="DS538" i="1"/>
  <c r="DA573" i="1"/>
  <c r="DS573" i="1"/>
  <c r="DA577" i="1"/>
  <c r="DS577" i="1"/>
  <c r="DA571" i="1"/>
  <c r="DS571" i="1"/>
  <c r="DE567" i="1"/>
  <c r="DE556" i="1"/>
  <c r="DA561" i="1"/>
  <c r="DS561" i="1"/>
  <c r="DA594" i="1"/>
  <c r="DS594" i="1"/>
  <c r="DA587" i="1"/>
  <c r="DS587" i="1"/>
  <c r="DA588" i="1"/>
  <c r="DS588" i="1"/>
  <c r="DA575" i="1"/>
  <c r="DS575" i="1"/>
  <c r="DA548" i="1"/>
  <c r="DS548" i="1"/>
  <c r="DA549" i="1"/>
  <c r="DS549" i="1"/>
  <c r="DA543" i="1"/>
  <c r="DS543" i="1"/>
  <c r="DA563" i="1"/>
  <c r="DS563" i="1"/>
  <c r="DA599" i="1"/>
  <c r="DS599" i="1"/>
  <c r="DA536" i="1"/>
  <c r="DS536" i="1"/>
  <c r="DA560" i="1"/>
  <c r="DS560" i="1"/>
  <c r="DA556" i="1"/>
  <c r="DS556" i="1"/>
  <c r="DA559" i="1"/>
  <c r="DS559" i="1"/>
  <c r="DA592" i="1"/>
  <c r="DS592" i="1"/>
  <c r="DA544" i="1"/>
  <c r="DS544" i="1"/>
  <c r="DA542" i="1"/>
  <c r="DS542" i="1"/>
  <c r="DA568" i="1"/>
  <c r="DS568" i="1"/>
  <c r="DA595" i="1"/>
  <c r="DS595" i="1"/>
  <c r="DA574" i="1"/>
  <c r="DS574" i="1"/>
  <c r="DA569" i="1"/>
  <c r="DS569" i="1"/>
  <c r="DA541" i="1"/>
  <c r="DS541" i="1"/>
  <c r="DA598" i="1"/>
  <c r="DS598" i="1"/>
  <c r="DA581" i="1"/>
  <c r="DS581" i="1"/>
  <c r="DA596" i="1"/>
  <c r="DS596" i="1"/>
  <c r="DE569" i="1"/>
  <c r="DA564" i="1"/>
  <c r="DS564" i="1"/>
  <c r="DA552" i="1"/>
  <c r="DS552" i="1"/>
  <c r="DA578" i="1"/>
  <c r="DS578" i="1"/>
  <c r="DA550" i="1"/>
  <c r="DS550" i="1"/>
  <c r="DA554" i="1"/>
  <c r="DS554" i="1"/>
  <c r="DA545" i="1"/>
  <c r="DS545" i="1"/>
  <c r="DA562" i="1"/>
  <c r="DS562" i="1"/>
  <c r="DA546" i="1"/>
  <c r="DS546" i="1"/>
  <c r="DA558" i="1"/>
  <c r="DS558" i="1"/>
  <c r="DB560" i="1"/>
  <c r="DA583" i="1"/>
  <c r="DE537" i="1"/>
  <c r="DA580" i="1"/>
  <c r="DA553" i="1"/>
  <c r="DA537" i="1"/>
  <c r="DA566" i="1"/>
  <c r="BS577" i="1"/>
  <c r="DA576" i="1"/>
  <c r="CI542" i="1"/>
  <c r="AY542" i="1"/>
  <c r="CI549" i="1"/>
  <c r="AY549" i="1"/>
  <c r="CI536" i="1"/>
  <c r="AY536" i="1"/>
  <c r="CM558" i="1"/>
  <c r="BC556" i="1"/>
  <c r="CM556" i="1"/>
  <c r="CI548" i="1"/>
  <c r="AY548" i="1"/>
  <c r="CI569" i="1"/>
  <c r="AY569" i="1"/>
  <c r="CI558" i="1"/>
  <c r="AY558" i="1"/>
  <c r="CI564" i="1"/>
  <c r="AY564" i="1"/>
  <c r="CI578" i="1"/>
  <c r="AY578" i="1"/>
  <c r="CI541" i="1"/>
  <c r="AY541" i="1"/>
  <c r="CI551" i="1"/>
  <c r="AY551" i="1"/>
  <c r="CI538" i="1"/>
  <c r="AY538" i="1"/>
  <c r="CI559" i="1"/>
  <c r="AY559" i="1"/>
  <c r="CI577" i="1"/>
  <c r="AY577" i="1"/>
  <c r="CI571" i="1"/>
  <c r="AY571" i="1"/>
  <c r="AJ542" i="1"/>
  <c r="AK542" i="1"/>
  <c r="BU542" i="1" s="1"/>
  <c r="AS559" i="1"/>
  <c r="BC569" i="1"/>
  <c r="CM569" i="1"/>
  <c r="CI574" i="1"/>
  <c r="AY574" i="1"/>
  <c r="CI562" i="1"/>
  <c r="AY562" i="1"/>
  <c r="CI552" i="1"/>
  <c r="AY552" i="1"/>
  <c r="CI587" i="1"/>
  <c r="AY587" i="1"/>
  <c r="CI591" i="1"/>
  <c r="AY591" i="1"/>
  <c r="BA564" i="1"/>
  <c r="CI567" i="1"/>
  <c r="AY567" i="1"/>
  <c r="AY560" i="1"/>
  <c r="CI560" i="1"/>
  <c r="AY592" i="1"/>
  <c r="CI592" i="1"/>
  <c r="AY544" i="1"/>
  <c r="CI544" i="1"/>
  <c r="DB570" i="1"/>
  <c r="AS560" i="1"/>
  <c r="AY588" i="1"/>
  <c r="CI588" i="1"/>
  <c r="CI575" i="1"/>
  <c r="AY575" i="1"/>
  <c r="CI543" i="1"/>
  <c r="AY543" i="1"/>
  <c r="CI563" i="1"/>
  <c r="AY563" i="1"/>
  <c r="CI595" i="1"/>
  <c r="AY595" i="1"/>
  <c r="CJ568" i="1"/>
  <c r="CI550" i="1"/>
  <c r="AY550" i="1"/>
  <c r="CI554" i="1"/>
  <c r="AY554" i="1"/>
  <c r="BR570" i="1"/>
  <c r="CI580" i="1"/>
  <c r="AY580" i="1"/>
  <c r="CI594" i="1"/>
  <c r="AY594" i="1"/>
  <c r="CI545" i="1"/>
  <c r="AY545" i="1"/>
  <c r="CI553" i="1"/>
  <c r="AY553" i="1"/>
  <c r="AY556" i="1"/>
  <c r="CI556" i="1"/>
  <c r="CK562" i="1"/>
  <c r="CI561" i="1"/>
  <c r="AY561" i="1"/>
  <c r="CI568" i="1"/>
  <c r="AY568" i="1"/>
  <c r="AZ570" i="1"/>
  <c r="CI599" i="1"/>
  <c r="AY599" i="1"/>
  <c r="CK564" i="1"/>
  <c r="CI557" i="1"/>
  <c r="AY557" i="1"/>
  <c r="CI547" i="1"/>
  <c r="AY547" i="1"/>
  <c r="AY540" i="1"/>
  <c r="CI540" i="1"/>
  <c r="CI537" i="1"/>
  <c r="AY537" i="1"/>
  <c r="CI566" i="1"/>
  <c r="AY566" i="1"/>
  <c r="CI573" i="1"/>
  <c r="AY573" i="1"/>
  <c r="CI546" i="1"/>
  <c r="AY546" i="1"/>
  <c r="AY576" i="1"/>
  <c r="CI576" i="1"/>
  <c r="CI598" i="1"/>
  <c r="AY598" i="1"/>
  <c r="CI581" i="1"/>
  <c r="AY581" i="1"/>
  <c r="CI596" i="1"/>
  <c r="AY596" i="1"/>
  <c r="AT560" i="1"/>
  <c r="AT559" i="1"/>
  <c r="CI583" i="1"/>
  <c r="AY583" i="1"/>
  <c r="BC567" i="1"/>
  <c r="CM567" i="1"/>
  <c r="BQ585" i="1"/>
  <c r="BQ576" i="1"/>
  <c r="BQ596" i="1"/>
  <c r="BQ540" i="1"/>
  <c r="BQ565" i="1"/>
  <c r="BQ586" i="1"/>
  <c r="BQ582" i="1"/>
  <c r="BQ578" i="1"/>
  <c r="BQ555" i="1"/>
  <c r="BQ541" i="1"/>
  <c r="BQ574" i="1"/>
  <c r="BQ588" i="1"/>
  <c r="BQ557" i="1"/>
  <c r="BQ547" i="1"/>
  <c r="BQ566" i="1"/>
  <c r="BQ551" i="1"/>
  <c r="BQ595" i="1"/>
  <c r="BQ597" i="1"/>
  <c r="BQ552" i="1"/>
  <c r="BQ590" i="1"/>
  <c r="BQ599" i="1"/>
  <c r="BQ559" i="1"/>
  <c r="BQ562" i="1"/>
  <c r="BQ558" i="1"/>
  <c r="BQ569" i="1"/>
  <c r="BU569" i="1"/>
  <c r="BQ593" i="1"/>
  <c r="BQ545" i="1"/>
  <c r="BQ568" i="1"/>
  <c r="BQ546" i="1"/>
  <c r="BQ584" i="1"/>
  <c r="BQ560" i="1"/>
  <c r="BQ539" i="1"/>
  <c r="BQ591" i="1"/>
  <c r="BQ587" i="1"/>
  <c r="BQ571" i="1"/>
  <c r="BQ554" i="1"/>
  <c r="BQ561" i="1"/>
  <c r="BQ581" i="1"/>
  <c r="BQ536" i="1"/>
  <c r="BQ564" i="1"/>
  <c r="BQ575" i="1"/>
  <c r="BQ548" i="1"/>
  <c r="BQ544" i="1"/>
  <c r="BQ577" i="1"/>
  <c r="BU567" i="1"/>
  <c r="BQ567" i="1"/>
  <c r="BQ537" i="1"/>
  <c r="BQ583" i="1"/>
  <c r="BQ579" i="1"/>
  <c r="BQ542" i="1"/>
  <c r="BQ598" i="1"/>
  <c r="BQ543" i="1"/>
  <c r="BQ592" i="1"/>
  <c r="BQ563" i="1"/>
  <c r="BQ549" i="1"/>
  <c r="BQ550" i="1"/>
  <c r="BQ538" i="1"/>
  <c r="BU556" i="1"/>
  <c r="BQ556" i="1"/>
  <c r="BQ570" i="1"/>
  <c r="BQ573" i="1"/>
  <c r="BQ580" i="1"/>
  <c r="BQ553" i="1"/>
  <c r="BQ594" i="1"/>
  <c r="BQ589" i="1"/>
  <c r="BQ572" i="1"/>
  <c r="DB573" i="1"/>
  <c r="BS569" i="1"/>
  <c r="BS561" i="1"/>
  <c r="BA570" i="1"/>
  <c r="BA569" i="1"/>
  <c r="BA561" i="1"/>
  <c r="AR556" i="1"/>
  <c r="CK569" i="1"/>
  <c r="BA563" i="1"/>
  <c r="CK561" i="1"/>
  <c r="AS556" i="1"/>
  <c r="AJ587" i="1"/>
  <c r="AK587" i="1"/>
  <c r="AJ589" i="1"/>
  <c r="AK589" i="1"/>
  <c r="AJ593" i="1"/>
  <c r="AK593" i="1"/>
  <c r="AJ594" i="1"/>
  <c r="AK594" i="1"/>
  <c r="AJ588" i="1"/>
  <c r="AK588" i="1"/>
  <c r="AJ548" i="1"/>
  <c r="AK548" i="1"/>
  <c r="AJ543" i="1"/>
  <c r="AK543" i="1"/>
  <c r="AJ591" i="1"/>
  <c r="AK591" i="1"/>
  <c r="AJ592" i="1"/>
  <c r="AK592" i="1"/>
  <c r="AJ578" i="1"/>
  <c r="AK578" i="1"/>
  <c r="AJ599" i="1"/>
  <c r="AK599" i="1"/>
  <c r="Y549" i="1"/>
  <c r="AJ549" i="1"/>
  <c r="AK549" i="1"/>
  <c r="AJ562" i="1"/>
  <c r="AK562" i="1"/>
  <c r="Y544" i="1"/>
  <c r="AJ544" i="1"/>
  <c r="AK544" i="1"/>
  <c r="AJ557" i="1"/>
  <c r="AK557" i="1"/>
  <c r="AJ571" i="1"/>
  <c r="AJ552" i="1"/>
  <c r="AK552" i="1"/>
  <c r="AJ590" i="1"/>
  <c r="AK590" i="1"/>
  <c r="AJ580" i="1"/>
  <c r="AK580" i="1"/>
  <c r="AJ574" i="1"/>
  <c r="AK574" i="1"/>
  <c r="AJ585" i="1"/>
  <c r="AK585" i="1"/>
  <c r="AJ536" i="1"/>
  <c r="AK536" i="1"/>
  <c r="Y540" i="1"/>
  <c r="AJ540" i="1"/>
  <c r="AK540" i="1"/>
  <c r="AJ573" i="1"/>
  <c r="AK573" i="1"/>
  <c r="Y576" i="1"/>
  <c r="AJ576" i="1"/>
  <c r="BB576" i="1" s="1"/>
  <c r="AK576" i="1"/>
  <c r="AJ561" i="1"/>
  <c r="AJ550" i="1"/>
  <c r="AJ598" i="1"/>
  <c r="AK598" i="1"/>
  <c r="AJ583" i="1"/>
  <c r="AK583" i="1"/>
  <c r="AJ554" i="1"/>
  <c r="AK554" i="1"/>
  <c r="AJ586" i="1"/>
  <c r="AK586" i="1"/>
  <c r="AJ597" i="1"/>
  <c r="AK597" i="1"/>
  <c r="AJ581" i="1"/>
  <c r="AK581" i="1"/>
  <c r="AJ596" i="1"/>
  <c r="AK596" i="1"/>
  <c r="AJ584" i="1"/>
  <c r="AK584" i="1"/>
  <c r="Y566" i="1"/>
  <c r="AJ566" i="1"/>
  <c r="AK566" i="1"/>
  <c r="AJ547" i="1"/>
  <c r="AK547" i="1"/>
  <c r="AK561" i="1"/>
  <c r="AJ545" i="1"/>
  <c r="AK545" i="1"/>
  <c r="AK550" i="1"/>
  <c r="AK571" i="1"/>
  <c r="AJ577" i="1"/>
  <c r="AK577" i="1"/>
  <c r="Y570" i="1"/>
  <c r="AJ570" i="1"/>
  <c r="AK570" i="1"/>
  <c r="AJ539" i="1"/>
  <c r="AK539" i="1"/>
  <c r="AK546" i="1"/>
  <c r="AJ575" i="1"/>
  <c r="AK575" i="1"/>
  <c r="AJ579" i="1"/>
  <c r="AK579" i="1"/>
  <c r="AJ595" i="1"/>
  <c r="AK595" i="1"/>
  <c r="AJ582" i="1"/>
  <c r="AK582" i="1"/>
  <c r="AJ553" i="1"/>
  <c r="AK553" i="1"/>
  <c r="AJ568" i="1"/>
  <c r="AK568" i="1"/>
  <c r="AJ572" i="1"/>
  <c r="AK572" i="1"/>
  <c r="AJ564" i="1"/>
  <c r="AK564" i="1"/>
  <c r="AJ563" i="1"/>
  <c r="AK563" i="1"/>
  <c r="AJ546" i="1"/>
  <c r="L3" i="15"/>
  <c r="M2" i="15"/>
  <c r="M3" i="15" s="1"/>
  <c r="DC569" i="1"/>
  <c r="DU570" i="1"/>
  <c r="BR564" i="1"/>
  <c r="BA576" i="1"/>
  <c r="BS570" i="1"/>
  <c r="DB566" i="1"/>
  <c r="DU561" i="1"/>
  <c r="DC570" i="1"/>
  <c r="BA539" i="1"/>
  <c r="BS539" i="1"/>
  <c r="AS563" i="1"/>
  <c r="AT541" i="1"/>
  <c r="AS539" i="1"/>
  <c r="AS547" i="1"/>
  <c r="AR546" i="1"/>
  <c r="AS542" i="1"/>
  <c r="AS567" i="1"/>
  <c r="AT577" i="1"/>
  <c r="AR537" i="1"/>
  <c r="AR542" i="1"/>
  <c r="AR569" i="1"/>
  <c r="AS565" i="1"/>
  <c r="AR547" i="1"/>
  <c r="AT540" i="1"/>
  <c r="AR563" i="1"/>
  <c r="AR567" i="1"/>
  <c r="AR541" i="1"/>
  <c r="AR577" i="1"/>
  <c r="AR539" i="1"/>
  <c r="AT546" i="1"/>
  <c r="AT537" i="1"/>
  <c r="AT542" i="1"/>
  <c r="AT569" i="1"/>
  <c r="AT565" i="1"/>
  <c r="AS538" i="1"/>
  <c r="AT567" i="1"/>
  <c r="AR565" i="1"/>
  <c r="AT538" i="1"/>
  <c r="AS541" i="1"/>
  <c r="AS577" i="1"/>
  <c r="AT539" i="1"/>
  <c r="AS546" i="1"/>
  <c r="AS537" i="1"/>
  <c r="AS569" i="1"/>
  <c r="AT547" i="1"/>
  <c r="AR538" i="1"/>
  <c r="AT563" i="1"/>
  <c r="BR561" i="1"/>
  <c r="CK563" i="1"/>
  <c r="DT595" i="1"/>
  <c r="DB595" i="1"/>
  <c r="DU594" i="1"/>
  <c r="DC594" i="1"/>
  <c r="DT590" i="1"/>
  <c r="DB590" i="1"/>
  <c r="DT548" i="1"/>
  <c r="DB548" i="1"/>
  <c r="DT554" i="1"/>
  <c r="DB554" i="1"/>
  <c r="DU580" i="1"/>
  <c r="DC580" i="1"/>
  <c r="DU587" i="1"/>
  <c r="DC587" i="1"/>
  <c r="DT552" i="1"/>
  <c r="DB552" i="1"/>
  <c r="DU598" i="1"/>
  <c r="DC598" i="1"/>
  <c r="DU575" i="1"/>
  <c r="DC575" i="1"/>
  <c r="DU592" i="1"/>
  <c r="DC592" i="1"/>
  <c r="DU586" i="1"/>
  <c r="DC586" i="1"/>
  <c r="DT582" i="1"/>
  <c r="DB582" i="1"/>
  <c r="EA567" i="1" a="1"/>
  <c r="EA567" i="1" s="1"/>
  <c r="DU599" i="1"/>
  <c r="DC599" i="1"/>
  <c r="DU581" i="1"/>
  <c r="DC581" i="1"/>
  <c r="CJ555" i="1"/>
  <c r="DT555" i="1"/>
  <c r="DB555" i="1"/>
  <c r="AZ555" i="1"/>
  <c r="DT593" i="1"/>
  <c r="DB593" i="1"/>
  <c r="DU552" i="1"/>
  <c r="DC552" i="1"/>
  <c r="DU550" i="1"/>
  <c r="DC550" i="1"/>
  <c r="DU554" i="1"/>
  <c r="DC554" i="1"/>
  <c r="DT597" i="1"/>
  <c r="DB597" i="1"/>
  <c r="DU590" i="1"/>
  <c r="DC590" i="1"/>
  <c r="DT598" i="1"/>
  <c r="DB598" i="1"/>
  <c r="DU588" i="1"/>
  <c r="DC588" i="1"/>
  <c r="DU583" i="1"/>
  <c r="DC583" i="1"/>
  <c r="DT579" i="1"/>
  <c r="DB579" i="1"/>
  <c r="DU548" i="1"/>
  <c r="DC548" i="1"/>
  <c r="DU595" i="1"/>
  <c r="DC595" i="1"/>
  <c r="DU591" i="1"/>
  <c r="DC591" i="1"/>
  <c r="DU582" i="1"/>
  <c r="DC582" i="1"/>
  <c r="DT578" i="1"/>
  <c r="DB578" i="1"/>
  <c r="DU574" i="1"/>
  <c r="DC574" i="1"/>
  <c r="DT594" i="1"/>
  <c r="DB594" i="1"/>
  <c r="DT588" i="1"/>
  <c r="DB588" i="1"/>
  <c r="DT575" i="1"/>
  <c r="DB575" i="1"/>
  <c r="DU579" i="1"/>
  <c r="DC579" i="1"/>
  <c r="DU543" i="1"/>
  <c r="DC543" i="1"/>
  <c r="DU578" i="1"/>
  <c r="DC578" i="1"/>
  <c r="DT585" i="1"/>
  <c r="DB585" i="1"/>
  <c r="DT589" i="1"/>
  <c r="DB589" i="1"/>
  <c r="DU589" i="1"/>
  <c r="DC589" i="1"/>
  <c r="DT587" i="1"/>
  <c r="DB587" i="1"/>
  <c r="DU593" i="1"/>
  <c r="DC593" i="1"/>
  <c r="DT574" i="1"/>
  <c r="DB574" i="1"/>
  <c r="DU597" i="1"/>
  <c r="DC597" i="1"/>
  <c r="DU585" i="1"/>
  <c r="DC585" i="1"/>
  <c r="DT581" i="1"/>
  <c r="DB581" i="1"/>
  <c r="DU545" i="1"/>
  <c r="DC545" i="1"/>
  <c r="DU553" i="1"/>
  <c r="DC553" i="1"/>
  <c r="DT584" i="1"/>
  <c r="DB584" i="1"/>
  <c r="DU537" i="1"/>
  <c r="DC537" i="1"/>
  <c r="AZ571" i="1"/>
  <c r="DT571" i="1"/>
  <c r="DB571" i="1"/>
  <c r="BS571" i="1"/>
  <c r="DU571" i="1"/>
  <c r="DC571" i="1"/>
  <c r="CJ577" i="1"/>
  <c r="DT577" i="1"/>
  <c r="DB577" i="1"/>
  <c r="DT553" i="1"/>
  <c r="DB553" i="1"/>
  <c r="DU596" i="1"/>
  <c r="DC596" i="1"/>
  <c r="DU584" i="1"/>
  <c r="DC584" i="1"/>
  <c r="BS538" i="1"/>
  <c r="DU538" i="1"/>
  <c r="DC538" i="1"/>
  <c r="BR541" i="1"/>
  <c r="DT541" i="1"/>
  <c r="DB541" i="1"/>
  <c r="EA576" i="1" a="1"/>
  <c r="EA576" i="1" s="1"/>
  <c r="AZ536" i="1"/>
  <c r="DT536" i="1"/>
  <c r="DB536" i="1"/>
  <c r="BA544" i="1"/>
  <c r="DU544" i="1"/>
  <c r="DC544" i="1"/>
  <c r="AZ568" i="1"/>
  <c r="DT568" i="1"/>
  <c r="DB568" i="1"/>
  <c r="BR563" i="1"/>
  <c r="DT563" i="1"/>
  <c r="DB563" i="1"/>
  <c r="DT561" i="1"/>
  <c r="DB561" i="1"/>
  <c r="DU563" i="1"/>
  <c r="DC563" i="1"/>
  <c r="AZ564" i="1"/>
  <c r="DT564" i="1"/>
  <c r="DB564" i="1"/>
  <c r="DU564" i="1"/>
  <c r="DC564" i="1"/>
  <c r="CJ558" i="1"/>
  <c r="DT558" i="1"/>
  <c r="DB558" i="1"/>
  <c r="BS562" i="1"/>
  <c r="DU562" i="1"/>
  <c r="DC562" i="1"/>
  <c r="BA547" i="1"/>
  <c r="DU547" i="1"/>
  <c r="DC547" i="1"/>
  <c r="DT583" i="1"/>
  <c r="DB583" i="1"/>
  <c r="DT550" i="1"/>
  <c r="DB550" i="1"/>
  <c r="DT543" i="1"/>
  <c r="DB543" i="1"/>
  <c r="DT591" i="1"/>
  <c r="DB591" i="1"/>
  <c r="DT592" i="1"/>
  <c r="DB592" i="1"/>
  <c r="DT586" i="1"/>
  <c r="DB586" i="1"/>
  <c r="DT580" i="1"/>
  <c r="DB580" i="1"/>
  <c r="DT599" i="1"/>
  <c r="DB599" i="1"/>
  <c r="DT545" i="1"/>
  <c r="DB545" i="1"/>
  <c r="BS549" i="1"/>
  <c r="DU549" i="1"/>
  <c r="DC549" i="1"/>
  <c r="AZ577" i="1"/>
  <c r="BS555" i="1"/>
  <c r="DU555" i="1"/>
  <c r="DC555" i="1"/>
  <c r="CK546" i="1"/>
  <c r="DU546" i="1"/>
  <c r="DC546" i="1"/>
  <c r="BA558" i="1"/>
  <c r="DU558" i="1"/>
  <c r="DC558" i="1"/>
  <c r="BA566" i="1"/>
  <c r="DU566" i="1"/>
  <c r="DC566" i="1"/>
  <c r="BR547" i="1"/>
  <c r="DT547" i="1"/>
  <c r="DB547" i="1"/>
  <c r="AZ537" i="1"/>
  <c r="DT537" i="1"/>
  <c r="DB537" i="1"/>
  <c r="AZ556" i="1"/>
  <c r="DT556" i="1"/>
  <c r="DB556" i="1"/>
  <c r="BR557" i="1"/>
  <c r="DT557" i="1"/>
  <c r="DB557" i="1"/>
  <c r="CK568" i="1"/>
  <c r="DU568" i="1"/>
  <c r="DC568" i="1"/>
  <c r="BR576" i="1"/>
  <c r="DT576" i="1"/>
  <c r="DB576" i="1"/>
  <c r="DT596" i="1"/>
  <c r="DB596" i="1"/>
  <c r="DU536" i="1"/>
  <c r="DC536" i="1"/>
  <c r="DU541" i="1"/>
  <c r="DC541" i="1"/>
  <c r="BR540" i="1"/>
  <c r="DT540" i="1"/>
  <c r="DB540" i="1"/>
  <c r="BR538" i="1"/>
  <c r="DT538" i="1"/>
  <c r="DB538" i="1"/>
  <c r="AZ546" i="1"/>
  <c r="DT546" i="1"/>
  <c r="DB546" i="1"/>
  <c r="BS556" i="1"/>
  <c r="DU556" i="1"/>
  <c r="DC556" i="1"/>
  <c r="BA557" i="1"/>
  <c r="DU557" i="1"/>
  <c r="DC557" i="1"/>
  <c r="BS576" i="1"/>
  <c r="DU576" i="1"/>
  <c r="DC576" i="1"/>
  <c r="CK572" i="1"/>
  <c r="DU572" i="1"/>
  <c r="DC572" i="1"/>
  <c r="CK577" i="1"/>
  <c r="DU577" i="1"/>
  <c r="DC577" i="1"/>
  <c r="BA568" i="1"/>
  <c r="Y561" i="1"/>
  <c r="BA556" i="1"/>
  <c r="BS572" i="1"/>
  <c r="BR536" i="1"/>
  <c r="BS557" i="1"/>
  <c r="BR571" i="1"/>
  <c r="CK557" i="1"/>
  <c r="CK556" i="1"/>
  <c r="Y564" i="1"/>
  <c r="Y571" i="1"/>
  <c r="Y557" i="1"/>
  <c r="CK571" i="1"/>
  <c r="BA572" i="1"/>
  <c r="CJ537" i="1"/>
  <c r="CJ556" i="1"/>
  <c r="AZ547" i="1"/>
  <c r="CJ557" i="1"/>
  <c r="BR558" i="1"/>
  <c r="CJ546" i="1"/>
  <c r="CJ576" i="1"/>
  <c r="AW577" i="1"/>
  <c r="BR546" i="1"/>
  <c r="BR556" i="1"/>
  <c r="BR537" i="1"/>
  <c r="BS558" i="1"/>
  <c r="BS566" i="1"/>
  <c r="CJ547" i="1"/>
  <c r="Y572" i="1"/>
  <c r="CK558" i="1"/>
  <c r="AZ563" i="1"/>
  <c r="CJ563" i="1"/>
  <c r="AV560" i="1"/>
  <c r="AX566" i="1"/>
  <c r="CK566" i="1"/>
  <c r="AX572" i="1"/>
  <c r="AX577" i="1"/>
  <c r="CK544" i="1"/>
  <c r="BA538" i="1"/>
  <c r="Y573" i="1"/>
  <c r="AU566" i="1"/>
  <c r="AU558" i="1"/>
  <c r="BS544" i="1"/>
  <c r="CK538" i="1"/>
  <c r="CJ538" i="1"/>
  <c r="Y568" i="1"/>
  <c r="BA537" i="1"/>
  <c r="CK537" i="1"/>
  <c r="Y562" i="1"/>
  <c r="AX562" i="1"/>
  <c r="CK555" i="1"/>
  <c r="BA555" i="1"/>
  <c r="BS546" i="1"/>
  <c r="BA546" i="1"/>
  <c r="BS537" i="1"/>
  <c r="AZ541" i="1"/>
  <c r="CJ540" i="1"/>
  <c r="AZ540" i="1"/>
  <c r="BA549" i="1"/>
  <c r="AX592" i="1"/>
  <c r="CK549" i="1"/>
  <c r="AX560" i="1"/>
  <c r="AX558" i="1"/>
  <c r="AU598" i="1"/>
  <c r="AX589" i="1"/>
  <c r="AU590" i="1"/>
  <c r="AX570" i="1"/>
  <c r="AU570" i="1"/>
  <c r="CK541" i="1"/>
  <c r="BA541" i="1"/>
  <c r="BS541" i="1"/>
  <c r="Y536" i="1"/>
  <c r="BS536" i="1"/>
  <c r="CK536" i="1"/>
  <c r="BA536" i="1"/>
  <c r="AX597" i="1"/>
  <c r="AU574" i="1"/>
  <c r="AX574" i="1"/>
  <c r="AX599" i="1"/>
  <c r="AV597" i="1"/>
  <c r="AU575" i="1"/>
  <c r="Y587" i="1"/>
  <c r="AZ594" i="1"/>
  <c r="BR594" i="1"/>
  <c r="CJ594" i="1"/>
  <c r="Y590" i="1"/>
  <c r="BS594" i="1"/>
  <c r="BA594" i="1"/>
  <c r="CK594" i="1"/>
  <c r="Y594" i="1"/>
  <c r="BA590" i="1"/>
  <c r="BS590" i="1"/>
  <c r="CK590" i="1"/>
  <c r="BS598" i="1"/>
  <c r="BA598" i="1"/>
  <c r="CK598" i="1"/>
  <c r="BA588" i="1"/>
  <c r="BS588" i="1"/>
  <c r="CK588" i="1"/>
  <c r="AZ583" i="1"/>
  <c r="BR583" i="1"/>
  <c r="CJ583" i="1"/>
  <c r="Y583" i="1"/>
  <c r="AZ548" i="1"/>
  <c r="BR548" i="1"/>
  <c r="CJ548" i="1"/>
  <c r="BA543" i="1"/>
  <c r="BS543" i="1"/>
  <c r="CK543" i="1"/>
  <c r="AZ595" i="1"/>
  <c r="BR595" i="1"/>
  <c r="CJ595" i="1"/>
  <c r="BA592" i="1"/>
  <c r="BS592" i="1"/>
  <c r="CK592" i="1"/>
  <c r="Y592" i="1"/>
  <c r="AV569" i="1"/>
  <c r="AZ586" i="1"/>
  <c r="BR586" i="1"/>
  <c r="CJ586" i="1"/>
  <c r="Y586" i="1"/>
  <c r="AX563" i="1"/>
  <c r="AX565" i="1"/>
  <c r="BA580" i="1"/>
  <c r="BS580" i="1"/>
  <c r="CK580" i="1"/>
  <c r="BS599" i="1"/>
  <c r="CK599" i="1"/>
  <c r="BA599" i="1"/>
  <c r="BA574" i="1"/>
  <c r="BS574" i="1"/>
  <c r="CK574" i="1"/>
  <c r="AV587" i="1"/>
  <c r="AX571" i="1"/>
  <c r="AU567" i="1"/>
  <c r="AX557" i="1"/>
  <c r="Y545" i="1"/>
  <c r="AZ545" i="1"/>
  <c r="BR545" i="1"/>
  <c r="CJ545" i="1"/>
  <c r="BR596" i="1"/>
  <c r="AZ596" i="1"/>
  <c r="CJ596" i="1"/>
  <c r="AZ550" i="1"/>
  <c r="BR550" i="1"/>
  <c r="CJ550" i="1"/>
  <c r="AZ589" i="1"/>
  <c r="BR589" i="1"/>
  <c r="CJ589" i="1"/>
  <c r="AZ587" i="1"/>
  <c r="BR587" i="1"/>
  <c r="CJ587" i="1"/>
  <c r="AX576" i="1"/>
  <c r="AZ593" i="1"/>
  <c r="BR593" i="1"/>
  <c r="CJ593" i="1"/>
  <c r="AX564" i="1"/>
  <c r="Y552" i="1"/>
  <c r="AZ598" i="1"/>
  <c r="BR598" i="1"/>
  <c r="CJ598" i="1"/>
  <c r="AZ588" i="1"/>
  <c r="BR588" i="1"/>
  <c r="CJ588" i="1"/>
  <c r="Y588" i="1"/>
  <c r="BA575" i="1"/>
  <c r="BS575" i="1"/>
  <c r="CK575" i="1"/>
  <c r="BA583" i="1"/>
  <c r="BS583" i="1"/>
  <c r="CK583" i="1"/>
  <c r="AZ579" i="1"/>
  <c r="BR579" i="1"/>
  <c r="CJ579" i="1"/>
  <c r="Y579" i="1"/>
  <c r="Y548" i="1"/>
  <c r="BA550" i="1"/>
  <c r="BS550" i="1"/>
  <c r="CK550" i="1"/>
  <c r="BA554" i="1"/>
  <c r="BS554" i="1"/>
  <c r="CK554" i="1"/>
  <c r="Y595" i="1"/>
  <c r="AZ591" i="1"/>
  <c r="BR591" i="1"/>
  <c r="CJ591" i="1"/>
  <c r="BA586" i="1"/>
  <c r="BS586" i="1"/>
  <c r="CK586" i="1"/>
  <c r="AZ582" i="1"/>
  <c r="BR582" i="1"/>
  <c r="CJ582" i="1"/>
  <c r="Y582" i="1"/>
  <c r="BB567" i="1"/>
  <c r="AU565" i="1"/>
  <c r="AU559" i="1"/>
  <c r="Y599" i="1"/>
  <c r="Y574" i="1"/>
  <c r="AZ597" i="1"/>
  <c r="BR597" i="1"/>
  <c r="CJ597" i="1"/>
  <c r="AZ585" i="1"/>
  <c r="BR585" i="1"/>
  <c r="CJ585" i="1"/>
  <c r="Y585" i="1"/>
  <c r="AV585" i="1"/>
  <c r="AX569" i="1"/>
  <c r="AW557" i="1"/>
  <c r="BA553" i="1"/>
  <c r="BS553" i="1"/>
  <c r="CK553" i="1"/>
  <c r="Y553" i="1"/>
  <c r="Y596" i="1"/>
  <c r="AZ584" i="1"/>
  <c r="BR584" i="1"/>
  <c r="CJ584" i="1"/>
  <c r="Y584" i="1"/>
  <c r="AW584" i="1"/>
  <c r="BS595" i="1"/>
  <c r="CK595" i="1"/>
  <c r="BA595" i="1"/>
  <c r="BA589" i="1"/>
  <c r="BS589" i="1"/>
  <c r="CK589" i="1"/>
  <c r="AU564" i="1"/>
  <c r="BA587" i="1"/>
  <c r="BS587" i="1"/>
  <c r="CK587" i="1"/>
  <c r="AW576" i="1"/>
  <c r="AX559" i="1"/>
  <c r="BA552" i="1"/>
  <c r="BS552" i="1"/>
  <c r="CK552" i="1"/>
  <c r="Y589" i="1"/>
  <c r="Y593" i="1"/>
  <c r="BA593" i="1"/>
  <c r="BS593" i="1"/>
  <c r="CK593" i="1"/>
  <c r="AX561" i="1"/>
  <c r="AZ590" i="1"/>
  <c r="BR590" i="1"/>
  <c r="CJ590" i="1"/>
  <c r="Y598" i="1"/>
  <c r="Y575" i="1"/>
  <c r="BA579" i="1"/>
  <c r="BS579" i="1"/>
  <c r="CK579" i="1"/>
  <c r="BA548" i="1"/>
  <c r="BS548" i="1"/>
  <c r="CK548" i="1"/>
  <c r="Y554" i="1"/>
  <c r="AZ554" i="1"/>
  <c r="BR554" i="1"/>
  <c r="CJ554" i="1"/>
  <c r="AZ543" i="1"/>
  <c r="BR543" i="1"/>
  <c r="CJ543" i="1"/>
  <c r="Y591" i="1"/>
  <c r="AX575" i="1"/>
  <c r="BA582" i="1"/>
  <c r="BS582" i="1"/>
  <c r="CK582" i="1"/>
  <c r="AZ578" i="1"/>
  <c r="BR578" i="1"/>
  <c r="CJ578" i="1"/>
  <c r="Y578" i="1"/>
  <c r="AU563" i="1"/>
  <c r="AZ599" i="1"/>
  <c r="BR599" i="1"/>
  <c r="CJ599" i="1"/>
  <c r="AZ574" i="1"/>
  <c r="BR574" i="1"/>
  <c r="CJ574" i="1"/>
  <c r="Y597" i="1"/>
  <c r="BA597" i="1"/>
  <c r="BS597" i="1"/>
  <c r="CK597" i="1"/>
  <c r="BA585" i="1"/>
  <c r="BS585" i="1"/>
  <c r="CK585" i="1"/>
  <c r="AZ581" i="1"/>
  <c r="BR581" i="1"/>
  <c r="CJ581" i="1"/>
  <c r="Y581" i="1"/>
  <c r="AU571" i="1"/>
  <c r="AV561" i="1"/>
  <c r="CK545" i="1"/>
  <c r="BA545" i="1"/>
  <c r="BS545" i="1"/>
  <c r="AZ553" i="1"/>
  <c r="BR553" i="1"/>
  <c r="CJ553" i="1"/>
  <c r="BA596" i="1"/>
  <c r="BS596" i="1"/>
  <c r="CK596" i="1"/>
  <c r="BA584" i="1"/>
  <c r="BS584" i="1"/>
  <c r="CK584" i="1"/>
  <c r="AZ552" i="1"/>
  <c r="BR552" i="1"/>
  <c r="CJ552" i="1"/>
  <c r="AZ575" i="1"/>
  <c r="BR575" i="1"/>
  <c r="CJ575" i="1"/>
  <c r="Y550" i="1"/>
  <c r="Y543" i="1"/>
  <c r="BA591" i="1"/>
  <c r="BS591" i="1"/>
  <c r="CK591" i="1"/>
  <c r="AZ592" i="1"/>
  <c r="BR592" i="1"/>
  <c r="CJ592" i="1"/>
  <c r="BA578" i="1"/>
  <c r="BS578" i="1"/>
  <c r="CK578" i="1"/>
  <c r="AZ580" i="1"/>
  <c r="BR580" i="1"/>
  <c r="CJ580" i="1"/>
  <c r="Y580" i="1"/>
  <c r="BA581" i="1"/>
  <c r="BS581" i="1"/>
  <c r="CK581" i="1"/>
  <c r="AX567" i="1"/>
  <c r="BU537" i="1" l="1"/>
  <c r="BC558" i="1"/>
  <c r="CM537" i="1"/>
  <c r="BU558" i="1"/>
  <c r="I20" i="21" a="1"/>
  <c r="I20" i="21" s="1"/>
  <c r="CM541" i="1"/>
  <c r="BU541" i="1"/>
  <c r="I9" i="21" a="1"/>
  <c r="I9" i="21" s="1"/>
  <c r="I22" i="21" a="1"/>
  <c r="I22" i="21" s="1"/>
  <c r="I6" i="21" a="1"/>
  <c r="I6" i="21" s="1"/>
  <c r="I18" i="21" a="1"/>
  <c r="I18" i="21" s="1"/>
  <c r="I8" i="21" a="1"/>
  <c r="I8" i="21" s="1"/>
  <c r="I7" i="21" a="1"/>
  <c r="I7" i="21" s="1"/>
  <c r="I16" i="21" a="1"/>
  <c r="I16" i="21" s="1"/>
  <c r="I11" i="21" a="1"/>
  <c r="I11" i="21" s="1"/>
  <c r="I12" i="21" a="1"/>
  <c r="I12" i="21" s="1"/>
  <c r="I14" i="21" a="1"/>
  <c r="I14" i="21" s="1"/>
  <c r="I13" i="21" a="1"/>
  <c r="I13" i="21" s="1"/>
  <c r="I17" i="21" a="1"/>
  <c r="I17" i="21" s="1"/>
  <c r="I10" i="21" a="1"/>
  <c r="I10" i="21" s="1"/>
  <c r="I21" i="21" a="1"/>
  <c r="I21" i="21" s="1"/>
  <c r="I5" i="21" a="1"/>
  <c r="I5" i="21" s="1"/>
  <c r="I4" i="21" a="1"/>
  <c r="I4" i="21" s="1"/>
  <c r="I15" i="21" a="1"/>
  <c r="I15" i="21" s="1"/>
  <c r="I19" i="21" a="1"/>
  <c r="I19" i="21" s="1"/>
  <c r="I23" i="21" a="1"/>
  <c r="I23" i="21" s="1"/>
  <c r="DE560" i="1"/>
  <c r="BU560" i="1"/>
  <c r="CM560" i="1"/>
  <c r="DE551" i="1"/>
  <c r="BU551" i="1"/>
  <c r="CM551" i="1"/>
  <c r="CM538" i="1"/>
  <c r="BU538" i="1"/>
  <c r="BU555" i="1"/>
  <c r="BC555" i="1"/>
  <c r="BC541" i="1"/>
  <c r="CM555" i="1"/>
  <c r="AA550" i="1"/>
  <c r="Z550" i="1"/>
  <c r="AB550" i="1"/>
  <c r="Z574" i="1"/>
  <c r="AA574" i="1"/>
  <c r="AB574" i="1"/>
  <c r="Z582" i="1"/>
  <c r="AA582" i="1"/>
  <c r="AB582" i="1"/>
  <c r="AA552" i="1"/>
  <c r="AB552" i="1"/>
  <c r="Z552" i="1"/>
  <c r="Z583" i="1"/>
  <c r="AB583" i="1"/>
  <c r="AA583" i="1"/>
  <c r="Z571" i="1"/>
  <c r="AA571" i="1"/>
  <c r="AB571" i="1"/>
  <c r="AB581" i="1"/>
  <c r="Z581" i="1"/>
  <c r="AA581" i="1"/>
  <c r="Z578" i="1"/>
  <c r="AA578" i="1"/>
  <c r="AB578" i="1"/>
  <c r="Z591" i="1"/>
  <c r="AA591" i="1"/>
  <c r="AB591" i="1"/>
  <c r="AA598" i="1"/>
  <c r="Z598" i="1"/>
  <c r="AB598" i="1"/>
  <c r="AB593" i="1"/>
  <c r="Z593" i="1"/>
  <c r="AA593" i="1"/>
  <c r="AA584" i="1"/>
  <c r="AB584" i="1"/>
  <c r="Z584" i="1"/>
  <c r="AA596" i="1"/>
  <c r="AB596" i="1"/>
  <c r="Z596" i="1"/>
  <c r="AB585" i="1"/>
  <c r="Z585" i="1"/>
  <c r="AA585" i="1"/>
  <c r="AA548" i="1"/>
  <c r="AB548" i="1"/>
  <c r="Z548" i="1"/>
  <c r="Z586" i="1"/>
  <c r="AA586" i="1"/>
  <c r="AB586" i="1"/>
  <c r="AA590" i="1"/>
  <c r="Z590" i="1"/>
  <c r="AB590" i="1"/>
  <c r="Z587" i="1"/>
  <c r="AB587" i="1"/>
  <c r="AA587" i="1"/>
  <c r="AA568" i="1"/>
  <c r="AB568" i="1"/>
  <c r="Z568" i="1"/>
  <c r="AA572" i="1"/>
  <c r="AB572" i="1"/>
  <c r="Z572" i="1"/>
  <c r="AA564" i="1"/>
  <c r="AB564" i="1"/>
  <c r="Z564" i="1"/>
  <c r="AB561" i="1"/>
  <c r="Z561" i="1"/>
  <c r="AA561" i="1"/>
  <c r="AQ540" i="1"/>
  <c r="BI540" i="1" s="1"/>
  <c r="CA540" i="1" s="1"/>
  <c r="CS540" i="1" s="1"/>
  <c r="DK540" i="1" s="1"/>
  <c r="AA540" i="1"/>
  <c r="AB540" i="1"/>
  <c r="Z540" i="1"/>
  <c r="AA580" i="1"/>
  <c r="AB580" i="1"/>
  <c r="Z580" i="1"/>
  <c r="AB589" i="1"/>
  <c r="Z589" i="1"/>
  <c r="AA589" i="1"/>
  <c r="AB553" i="1"/>
  <c r="Z553" i="1"/>
  <c r="AA553" i="1"/>
  <c r="Z595" i="1"/>
  <c r="AA595" i="1"/>
  <c r="AB595" i="1"/>
  <c r="AA592" i="1"/>
  <c r="AB592" i="1"/>
  <c r="Z592" i="1"/>
  <c r="AA536" i="1"/>
  <c r="AB536" i="1"/>
  <c r="Z536" i="1"/>
  <c r="Z562" i="1"/>
  <c r="AA562" i="1"/>
  <c r="AB562" i="1"/>
  <c r="AA554" i="1"/>
  <c r="Z554" i="1"/>
  <c r="AB554" i="1"/>
  <c r="AB573" i="1"/>
  <c r="Z573" i="1"/>
  <c r="AA573" i="1"/>
  <c r="AQ576" i="1"/>
  <c r="BI576" i="1" s="1"/>
  <c r="CA576" i="1" s="1"/>
  <c r="CS576" i="1" s="1"/>
  <c r="DK576" i="1" s="1"/>
  <c r="AA576" i="1"/>
  <c r="AB576" i="1"/>
  <c r="Z576" i="1"/>
  <c r="AQ549" i="1"/>
  <c r="BI549" i="1" s="1"/>
  <c r="CA549" i="1" s="1"/>
  <c r="CS549" i="1" s="1"/>
  <c r="DK549" i="1" s="1"/>
  <c r="AB549" i="1"/>
  <c r="Z549" i="1"/>
  <c r="AA549" i="1"/>
  <c r="Z543" i="1"/>
  <c r="AB543" i="1"/>
  <c r="AA543" i="1"/>
  <c r="AB597" i="1"/>
  <c r="Z597" i="1"/>
  <c r="AA597" i="1"/>
  <c r="Z579" i="1"/>
  <c r="AB579" i="1"/>
  <c r="AA579" i="1"/>
  <c r="AB545" i="1"/>
  <c r="Z545" i="1"/>
  <c r="AA545" i="1"/>
  <c r="AB557" i="1"/>
  <c r="Z557" i="1"/>
  <c r="AA557" i="1"/>
  <c r="AQ570" i="1"/>
  <c r="BI570" i="1" s="1"/>
  <c r="CA570" i="1" s="1"/>
  <c r="CS570" i="1" s="1"/>
  <c r="DK570" i="1" s="1"/>
  <c r="AA570" i="1"/>
  <c r="Z570" i="1"/>
  <c r="AB570" i="1"/>
  <c r="AQ566" i="1"/>
  <c r="BI566" i="1" s="1"/>
  <c r="CA566" i="1" s="1"/>
  <c r="CS566" i="1" s="1"/>
  <c r="DK566" i="1" s="1"/>
  <c r="AA566" i="1"/>
  <c r="Z566" i="1"/>
  <c r="AB566" i="1"/>
  <c r="AQ544" i="1"/>
  <c r="BI544" i="1" s="1"/>
  <c r="CA544" i="1" s="1"/>
  <c r="CS544" i="1" s="1"/>
  <c r="DK544" i="1" s="1"/>
  <c r="AA544" i="1"/>
  <c r="AB544" i="1"/>
  <c r="Z544" i="1"/>
  <c r="Z575" i="1"/>
  <c r="AB575" i="1"/>
  <c r="AA575" i="1"/>
  <c r="Z599" i="1"/>
  <c r="AA599" i="1"/>
  <c r="AB599" i="1"/>
  <c r="AA588" i="1"/>
  <c r="AB588" i="1"/>
  <c r="Z588" i="1"/>
  <c r="AA594" i="1"/>
  <c r="Z594" i="1"/>
  <c r="AB594" i="1"/>
  <c r="BC538" i="1"/>
  <c r="BU565" i="1"/>
  <c r="CM565" i="1"/>
  <c r="DE565" i="1"/>
  <c r="AL567" i="1"/>
  <c r="BD567" i="1"/>
  <c r="DE559" i="1"/>
  <c r="AR544" i="1"/>
  <c r="CM559" i="1"/>
  <c r="BC559" i="1"/>
  <c r="AS540" i="1"/>
  <c r="AT544" i="1"/>
  <c r="AR540" i="1"/>
  <c r="DE563" i="1"/>
  <c r="DE595" i="1"/>
  <c r="DE583" i="1"/>
  <c r="DE570" i="1"/>
  <c r="DE566" i="1"/>
  <c r="DE573" i="1"/>
  <c r="DE544" i="1"/>
  <c r="DE599" i="1"/>
  <c r="DE592" i="1"/>
  <c r="DE543" i="1"/>
  <c r="DE588" i="1"/>
  <c r="DE593" i="1"/>
  <c r="DE587" i="1"/>
  <c r="DE542" i="1"/>
  <c r="DE572" i="1"/>
  <c r="DE585" i="1"/>
  <c r="DE552" i="1"/>
  <c r="DE562" i="1"/>
  <c r="DE582" i="1"/>
  <c r="DE561" i="1"/>
  <c r="DE574" i="1"/>
  <c r="DE553" i="1"/>
  <c r="DE575" i="1"/>
  <c r="DE545" i="1"/>
  <c r="DE584" i="1"/>
  <c r="DE586" i="1"/>
  <c r="DE580" i="1"/>
  <c r="DE539" i="1"/>
  <c r="DE550" i="1"/>
  <c r="DE547" i="1"/>
  <c r="DE540" i="1"/>
  <c r="DE557" i="1"/>
  <c r="DE578" i="1"/>
  <c r="DE591" i="1"/>
  <c r="DE548" i="1"/>
  <c r="DE594" i="1"/>
  <c r="DE589" i="1"/>
  <c r="BU589" i="1"/>
  <c r="BU563" i="1"/>
  <c r="BU543" i="1"/>
  <c r="BU575" i="1"/>
  <c r="BU587" i="1"/>
  <c r="BU552" i="1"/>
  <c r="BU588" i="1"/>
  <c r="AR570" i="1"/>
  <c r="BU564" i="1"/>
  <c r="DE564" i="1"/>
  <c r="BU568" i="1"/>
  <c r="DE568" i="1"/>
  <c r="BU579" i="1"/>
  <c r="DE579" i="1"/>
  <c r="BU546" i="1"/>
  <c r="DE546" i="1"/>
  <c r="BU571" i="1"/>
  <c r="DE571" i="1"/>
  <c r="BU596" i="1"/>
  <c r="DE596" i="1"/>
  <c r="BU597" i="1"/>
  <c r="DE597" i="1"/>
  <c r="BU554" i="1"/>
  <c r="DE554" i="1"/>
  <c r="BU598" i="1"/>
  <c r="DE598" i="1"/>
  <c r="BU576" i="1"/>
  <c r="DE576" i="1"/>
  <c r="BU536" i="1"/>
  <c r="DE536" i="1"/>
  <c r="BU590" i="1"/>
  <c r="DE590" i="1"/>
  <c r="BU549" i="1"/>
  <c r="DE549" i="1"/>
  <c r="BU573" i="1"/>
  <c r="BU550" i="1"/>
  <c r="BU544" i="1"/>
  <c r="BU562" i="1"/>
  <c r="BU599" i="1"/>
  <c r="BU592" i="1"/>
  <c r="BU583" i="1"/>
  <c r="BU591" i="1"/>
  <c r="BU593" i="1"/>
  <c r="BU557" i="1"/>
  <c r="BU577" i="1"/>
  <c r="DE577" i="1"/>
  <c r="BU581" i="1"/>
  <c r="DE581" i="1"/>
  <c r="BU570" i="1"/>
  <c r="BU595" i="1"/>
  <c r="BU566" i="1"/>
  <c r="BC539" i="1"/>
  <c r="CM539" i="1"/>
  <c r="BC550" i="1"/>
  <c r="CM550" i="1"/>
  <c r="BC547" i="1"/>
  <c r="CM547" i="1"/>
  <c r="BC540" i="1"/>
  <c r="CM540" i="1"/>
  <c r="BC557" i="1"/>
  <c r="CM557" i="1"/>
  <c r="BC578" i="1"/>
  <c r="CM578" i="1"/>
  <c r="BC591" i="1"/>
  <c r="CM591" i="1"/>
  <c r="BC548" i="1"/>
  <c r="CM548" i="1"/>
  <c r="BC594" i="1"/>
  <c r="CM594" i="1"/>
  <c r="BC589" i="1"/>
  <c r="CM589" i="1"/>
  <c r="BC563" i="1"/>
  <c r="CM563" i="1"/>
  <c r="BC572" i="1"/>
  <c r="CM572" i="1"/>
  <c r="BC553" i="1"/>
  <c r="CM553" i="1"/>
  <c r="BC595" i="1"/>
  <c r="CM595" i="1"/>
  <c r="BC575" i="1"/>
  <c r="CM575" i="1"/>
  <c r="BC577" i="1"/>
  <c r="CM577" i="1"/>
  <c r="BC545" i="1"/>
  <c r="CM545" i="1"/>
  <c r="BC584" i="1"/>
  <c r="CM584" i="1"/>
  <c r="BC581" i="1"/>
  <c r="CM581" i="1"/>
  <c r="BC586" i="1"/>
  <c r="CM586" i="1"/>
  <c r="BC583" i="1"/>
  <c r="CM583" i="1"/>
  <c r="BC585" i="1"/>
  <c r="CM585" i="1"/>
  <c r="BC580" i="1"/>
  <c r="CM580" i="1"/>
  <c r="BC552" i="1"/>
  <c r="CM552" i="1"/>
  <c r="BC562" i="1"/>
  <c r="CM562" i="1"/>
  <c r="BU572" i="1"/>
  <c r="BU594" i="1"/>
  <c r="BU580" i="1"/>
  <c r="BU548" i="1"/>
  <c r="BU539" i="1"/>
  <c r="BU584" i="1"/>
  <c r="BU547" i="1"/>
  <c r="BU578" i="1"/>
  <c r="BU586" i="1"/>
  <c r="BU540" i="1"/>
  <c r="BC542" i="1"/>
  <c r="CM542" i="1"/>
  <c r="BC564" i="1"/>
  <c r="CM564" i="1"/>
  <c r="BC568" i="1"/>
  <c r="CM568" i="1"/>
  <c r="BC582" i="1"/>
  <c r="CM582" i="1"/>
  <c r="BC579" i="1"/>
  <c r="CM579" i="1"/>
  <c r="BC546" i="1"/>
  <c r="CM546" i="1"/>
  <c r="BC571" i="1"/>
  <c r="CM571" i="1"/>
  <c r="BC561" i="1"/>
  <c r="CM561" i="1"/>
  <c r="BC596" i="1"/>
  <c r="CM596" i="1"/>
  <c r="BC597" i="1"/>
  <c r="CM597" i="1"/>
  <c r="BC554" i="1"/>
  <c r="CM554" i="1"/>
  <c r="BC598" i="1"/>
  <c r="CM598" i="1"/>
  <c r="BC576" i="1"/>
  <c r="CM576" i="1"/>
  <c r="BC536" i="1"/>
  <c r="CM536" i="1"/>
  <c r="BC574" i="1"/>
  <c r="CM574" i="1"/>
  <c r="BC590" i="1"/>
  <c r="CM590" i="1"/>
  <c r="BC549" i="1"/>
  <c r="CM549" i="1"/>
  <c r="BU574" i="1"/>
  <c r="BU582" i="1"/>
  <c r="AR566" i="1"/>
  <c r="BC570" i="1"/>
  <c r="CM570" i="1"/>
  <c r="BC566" i="1"/>
  <c r="CM566" i="1"/>
  <c r="BC573" i="1"/>
  <c r="CM573" i="1"/>
  <c r="BC544" i="1"/>
  <c r="CM544" i="1"/>
  <c r="BC599" i="1"/>
  <c r="CM599" i="1"/>
  <c r="BC592" i="1"/>
  <c r="CM592" i="1"/>
  <c r="BC543" i="1"/>
  <c r="CM543" i="1"/>
  <c r="BC588" i="1"/>
  <c r="CM588" i="1"/>
  <c r="BC593" i="1"/>
  <c r="CM593" i="1"/>
  <c r="BC587" i="1"/>
  <c r="CM587" i="1"/>
  <c r="BU553" i="1"/>
  <c r="BU561" i="1"/>
  <c r="BU545" i="1"/>
  <c r="BU585" i="1"/>
  <c r="AT549" i="1"/>
  <c r="AS549" i="1"/>
  <c r="AR576" i="1"/>
  <c r="AS576" i="1"/>
  <c r="AR549" i="1"/>
  <c r="AS544" i="1"/>
  <c r="AS570" i="1"/>
  <c r="AT576" i="1"/>
  <c r="AS566" i="1"/>
  <c r="AT566" i="1"/>
  <c r="AT570" i="1"/>
  <c r="AQ585" i="1"/>
  <c r="BI585" i="1" s="1"/>
  <c r="CA585" i="1" s="1"/>
  <c r="CS585" i="1" s="1"/>
  <c r="DK585" i="1" s="1"/>
  <c r="AT585" i="1"/>
  <c r="AS585" i="1"/>
  <c r="AR585" i="1"/>
  <c r="AQ545" i="1"/>
  <c r="BI545" i="1" s="1"/>
  <c r="CA545" i="1" s="1"/>
  <c r="CS545" i="1" s="1"/>
  <c r="DK545" i="1" s="1"/>
  <c r="AR545" i="1"/>
  <c r="AT545" i="1"/>
  <c r="AS545" i="1"/>
  <c r="AQ583" i="1"/>
  <c r="BI583" i="1" s="1"/>
  <c r="CA583" i="1" s="1"/>
  <c r="CS583" i="1" s="1"/>
  <c r="DK583" i="1" s="1"/>
  <c r="AR583" i="1"/>
  <c r="AT583" i="1"/>
  <c r="AS583" i="1"/>
  <c r="AQ587" i="1"/>
  <c r="BI587" i="1" s="1"/>
  <c r="CA587" i="1" s="1"/>
  <c r="CS587" i="1" s="1"/>
  <c r="DK587" i="1" s="1"/>
  <c r="AT587" i="1"/>
  <c r="AR587" i="1"/>
  <c r="AS587" i="1"/>
  <c r="AQ589" i="1"/>
  <c r="BI589" i="1" s="1"/>
  <c r="CA589" i="1" s="1"/>
  <c r="CS589" i="1" s="1"/>
  <c r="DK589" i="1" s="1"/>
  <c r="AR589" i="1"/>
  <c r="AT589" i="1"/>
  <c r="AS589" i="1"/>
  <c r="AQ561" i="1"/>
  <c r="BI561" i="1" s="1"/>
  <c r="CA561" i="1" s="1"/>
  <c r="CS561" i="1" s="1"/>
  <c r="DK561" i="1" s="1"/>
  <c r="AR561" i="1"/>
  <c r="AT561" i="1"/>
  <c r="AS561" i="1"/>
  <c r="AQ578" i="1"/>
  <c r="BI578" i="1" s="1"/>
  <c r="CA578" i="1" s="1"/>
  <c r="CS578" i="1" s="1"/>
  <c r="DK578" i="1" s="1"/>
  <c r="AS578" i="1"/>
  <c r="AR578" i="1"/>
  <c r="AT578" i="1"/>
  <c r="AQ594" i="1"/>
  <c r="BI594" i="1" s="1"/>
  <c r="CA594" i="1" s="1"/>
  <c r="CS594" i="1" s="1"/>
  <c r="DK594" i="1" s="1"/>
  <c r="AS594" i="1"/>
  <c r="AT594" i="1"/>
  <c r="AR594" i="1"/>
  <c r="AQ562" i="1"/>
  <c r="BI562" i="1" s="1"/>
  <c r="CA562" i="1" s="1"/>
  <c r="CS562" i="1" s="1"/>
  <c r="DK562" i="1" s="1"/>
  <c r="AS562" i="1"/>
  <c r="AR562" i="1"/>
  <c r="AT562" i="1"/>
  <c r="AQ591" i="1"/>
  <c r="BI591" i="1" s="1"/>
  <c r="CA591" i="1" s="1"/>
  <c r="CS591" i="1" s="1"/>
  <c r="DK591" i="1" s="1"/>
  <c r="AR591" i="1"/>
  <c r="AS591" i="1"/>
  <c r="AT591" i="1"/>
  <c r="AQ574" i="1"/>
  <c r="BI574" i="1" s="1"/>
  <c r="CA574" i="1" s="1"/>
  <c r="CS574" i="1" s="1"/>
  <c r="DK574" i="1" s="1"/>
  <c r="AS574" i="1"/>
  <c r="AT574" i="1"/>
  <c r="AR574" i="1"/>
  <c r="AQ586" i="1"/>
  <c r="BI586" i="1" s="1"/>
  <c r="CA586" i="1" s="1"/>
  <c r="CS586" i="1" s="1"/>
  <c r="DK586" i="1" s="1"/>
  <c r="AR586" i="1"/>
  <c r="AT586" i="1"/>
  <c r="AS586" i="1"/>
  <c r="AQ580" i="1"/>
  <c r="BI580" i="1" s="1"/>
  <c r="CA580" i="1" s="1"/>
  <c r="CS580" i="1" s="1"/>
  <c r="DK580" i="1" s="1"/>
  <c r="AT580" i="1"/>
  <c r="AR580" i="1"/>
  <c r="AS580" i="1"/>
  <c r="AQ550" i="1"/>
  <c r="BI550" i="1" s="1"/>
  <c r="CA550" i="1" s="1"/>
  <c r="CS550" i="1" s="1"/>
  <c r="DK550" i="1" s="1"/>
  <c r="AS550" i="1"/>
  <c r="AT550" i="1"/>
  <c r="AR550" i="1"/>
  <c r="AQ553" i="1"/>
  <c r="BI553" i="1" s="1"/>
  <c r="CA553" i="1" s="1"/>
  <c r="CS553" i="1" s="1"/>
  <c r="DK553" i="1" s="1"/>
  <c r="AS553" i="1"/>
  <c r="AT553" i="1"/>
  <c r="AR553" i="1"/>
  <c r="AQ582" i="1"/>
  <c r="BI582" i="1" s="1"/>
  <c r="CA582" i="1" s="1"/>
  <c r="CS582" i="1" s="1"/>
  <c r="DK582" i="1" s="1"/>
  <c r="AT582" i="1"/>
  <c r="AR582" i="1"/>
  <c r="AS582" i="1"/>
  <c r="AQ588" i="1"/>
  <c r="BI588" i="1" s="1"/>
  <c r="CA588" i="1" s="1"/>
  <c r="CS588" i="1" s="1"/>
  <c r="DK588" i="1" s="1"/>
  <c r="AR588" i="1"/>
  <c r="AS588" i="1"/>
  <c r="AT588" i="1"/>
  <c r="AQ552" i="1"/>
  <c r="BI552" i="1" s="1"/>
  <c r="CA552" i="1" s="1"/>
  <c r="CS552" i="1" s="1"/>
  <c r="DK552" i="1" s="1"/>
  <c r="AR552" i="1"/>
  <c r="AS552" i="1"/>
  <c r="AT552" i="1"/>
  <c r="AQ536" i="1"/>
  <c r="BI536" i="1" s="1"/>
  <c r="CA536" i="1" s="1"/>
  <c r="CS536" i="1" s="1"/>
  <c r="DK536" i="1" s="1"/>
  <c r="AS536" i="1"/>
  <c r="AR536" i="1"/>
  <c r="AT536" i="1"/>
  <c r="AQ564" i="1"/>
  <c r="BI564" i="1" s="1"/>
  <c r="CA564" i="1" s="1"/>
  <c r="CS564" i="1" s="1"/>
  <c r="DK564" i="1" s="1"/>
  <c r="AS564" i="1"/>
  <c r="AR564" i="1"/>
  <c r="AT564" i="1"/>
  <c r="AQ554" i="1"/>
  <c r="BI554" i="1" s="1"/>
  <c r="CA554" i="1" s="1"/>
  <c r="CS554" i="1" s="1"/>
  <c r="DK554" i="1" s="1"/>
  <c r="AS554" i="1"/>
  <c r="AR554" i="1"/>
  <c r="AT554" i="1"/>
  <c r="AQ575" i="1"/>
  <c r="BI575" i="1" s="1"/>
  <c r="CA575" i="1" s="1"/>
  <c r="CS575" i="1" s="1"/>
  <c r="DK575" i="1" s="1"/>
  <c r="AT575" i="1"/>
  <c r="AS575" i="1"/>
  <c r="AR575" i="1"/>
  <c r="AQ579" i="1"/>
  <c r="BI579" i="1" s="1"/>
  <c r="CA579" i="1" s="1"/>
  <c r="CS579" i="1" s="1"/>
  <c r="DK579" i="1" s="1"/>
  <c r="AR579" i="1"/>
  <c r="AS579" i="1"/>
  <c r="AT579" i="1"/>
  <c r="AQ592" i="1"/>
  <c r="BI592" i="1" s="1"/>
  <c r="CA592" i="1" s="1"/>
  <c r="CS592" i="1" s="1"/>
  <c r="DK592" i="1" s="1"/>
  <c r="AR592" i="1"/>
  <c r="AT592" i="1"/>
  <c r="AS592" i="1"/>
  <c r="AQ597" i="1"/>
  <c r="BI597" i="1" s="1"/>
  <c r="CA597" i="1" s="1"/>
  <c r="CS597" i="1" s="1"/>
  <c r="DK597" i="1" s="1"/>
  <c r="AR597" i="1"/>
  <c r="AS597" i="1"/>
  <c r="AT597" i="1"/>
  <c r="AQ596" i="1"/>
  <c r="BI596" i="1" s="1"/>
  <c r="CA596" i="1" s="1"/>
  <c r="CS596" i="1" s="1"/>
  <c r="DK596" i="1" s="1"/>
  <c r="AT596" i="1"/>
  <c r="AR596" i="1"/>
  <c r="AS596" i="1"/>
  <c r="AQ590" i="1"/>
  <c r="BI590" i="1" s="1"/>
  <c r="CA590" i="1" s="1"/>
  <c r="CS590" i="1" s="1"/>
  <c r="DK590" i="1" s="1"/>
  <c r="AT590" i="1"/>
  <c r="AR590" i="1"/>
  <c r="AS590" i="1"/>
  <c r="AQ557" i="1"/>
  <c r="BI557" i="1" s="1"/>
  <c r="CA557" i="1" s="1"/>
  <c r="CS557" i="1" s="1"/>
  <c r="DK557" i="1" s="1"/>
  <c r="AR557" i="1"/>
  <c r="AS557" i="1"/>
  <c r="AT557" i="1"/>
  <c r="AQ543" i="1"/>
  <c r="BI543" i="1" s="1"/>
  <c r="CA543" i="1" s="1"/>
  <c r="CS543" i="1" s="1"/>
  <c r="DK543" i="1" s="1"/>
  <c r="AS543" i="1"/>
  <c r="AT543" i="1"/>
  <c r="AR543" i="1"/>
  <c r="AQ581" i="1"/>
  <c r="BI581" i="1" s="1"/>
  <c r="CA581" i="1" s="1"/>
  <c r="CS581" i="1" s="1"/>
  <c r="DK581" i="1" s="1"/>
  <c r="AS581" i="1"/>
  <c r="AR581" i="1"/>
  <c r="AT581" i="1"/>
  <c r="AQ598" i="1"/>
  <c r="BI598" i="1" s="1"/>
  <c r="CA598" i="1" s="1"/>
  <c r="CS598" i="1" s="1"/>
  <c r="DK598" i="1" s="1"/>
  <c r="AS598" i="1"/>
  <c r="AR598" i="1"/>
  <c r="AT598" i="1"/>
  <c r="AQ593" i="1"/>
  <c r="BI593" i="1" s="1"/>
  <c r="CA593" i="1" s="1"/>
  <c r="CS593" i="1" s="1"/>
  <c r="DK593" i="1" s="1"/>
  <c r="AR593" i="1"/>
  <c r="AT593" i="1"/>
  <c r="AS593" i="1"/>
  <c r="AQ584" i="1"/>
  <c r="BI584" i="1" s="1"/>
  <c r="CA584" i="1" s="1"/>
  <c r="CS584" i="1" s="1"/>
  <c r="DK584" i="1" s="1"/>
  <c r="AT584" i="1"/>
  <c r="AS584" i="1"/>
  <c r="AR584" i="1"/>
  <c r="AQ599" i="1"/>
  <c r="BI599" i="1" s="1"/>
  <c r="CA599" i="1" s="1"/>
  <c r="CS599" i="1" s="1"/>
  <c r="DK599" i="1" s="1"/>
  <c r="AR599" i="1"/>
  <c r="AT599" i="1"/>
  <c r="AS599" i="1"/>
  <c r="AQ595" i="1"/>
  <c r="BI595" i="1" s="1"/>
  <c r="CA595" i="1" s="1"/>
  <c r="CS595" i="1" s="1"/>
  <c r="DK595" i="1" s="1"/>
  <c r="AS595" i="1"/>
  <c r="AR595" i="1"/>
  <c r="AT595" i="1"/>
  <c r="AQ548" i="1"/>
  <c r="BI548" i="1" s="1"/>
  <c r="CA548" i="1" s="1"/>
  <c r="CS548" i="1" s="1"/>
  <c r="DK548" i="1" s="1"/>
  <c r="AS548" i="1"/>
  <c r="AT548" i="1"/>
  <c r="AR548" i="1"/>
  <c r="AQ568" i="1"/>
  <c r="BI568" i="1" s="1"/>
  <c r="CA568" i="1" s="1"/>
  <c r="CS568" i="1" s="1"/>
  <c r="DK568" i="1" s="1"/>
  <c r="AR568" i="1"/>
  <c r="AT568" i="1"/>
  <c r="AS568" i="1"/>
  <c r="AQ573" i="1"/>
  <c r="BI573" i="1" s="1"/>
  <c r="CA573" i="1" s="1"/>
  <c r="CS573" i="1" s="1"/>
  <c r="DK573" i="1" s="1"/>
  <c r="AT573" i="1"/>
  <c r="AR573" i="1"/>
  <c r="AS573" i="1"/>
  <c r="AQ572" i="1"/>
  <c r="BI572" i="1" s="1"/>
  <c r="CA572" i="1" s="1"/>
  <c r="CS572" i="1" s="1"/>
  <c r="DK572" i="1" s="1"/>
  <c r="AR572" i="1"/>
  <c r="AS572" i="1"/>
  <c r="AT572" i="1"/>
  <c r="AQ571" i="1"/>
  <c r="BI571" i="1" s="1"/>
  <c r="CA571" i="1" s="1"/>
  <c r="CS571" i="1" s="1"/>
  <c r="DK571" i="1" s="1"/>
  <c r="AR571" i="1"/>
  <c r="AS571" i="1"/>
  <c r="AT571" i="1"/>
  <c r="EA580" i="1" a="1"/>
  <c r="EA580" i="1" s="1"/>
  <c r="EA586" i="1" a="1"/>
  <c r="EA586" i="1" s="1"/>
  <c r="EA583" i="1" a="1"/>
  <c r="EA583" i="1" s="1"/>
  <c r="EA587" i="1" a="1"/>
  <c r="EA587" i="1" s="1"/>
  <c r="EA595" i="1" a="1"/>
  <c r="EA595" i="1" s="1"/>
  <c r="EA598" i="1" a="1"/>
  <c r="EA598" i="1" s="1"/>
  <c r="EA584" i="1" a="1"/>
  <c r="EA584" i="1" s="1"/>
  <c r="EA596" i="1" a="1"/>
  <c r="EA596" i="1" s="1"/>
  <c r="EA591" i="1" a="1"/>
  <c r="EA591" i="1" s="1"/>
  <c r="EA593" i="1" a="1"/>
  <c r="EA593" i="1" s="1"/>
  <c r="EA592" i="1" a="1"/>
  <c r="EA592" i="1" s="1"/>
  <c r="EA594" i="1" a="1"/>
  <c r="EA594" i="1" s="1"/>
  <c r="EA590" i="1" a="1"/>
  <c r="EA590" i="1" s="1"/>
  <c r="EA597" i="1" a="1"/>
  <c r="EA597" i="1" s="1"/>
  <c r="EA585" i="1" a="1"/>
  <c r="EA585" i="1" s="1"/>
  <c r="EA599" i="1" a="1"/>
  <c r="EA599" i="1" s="1"/>
  <c r="EA588" i="1" a="1"/>
  <c r="EA588" i="1" s="1"/>
  <c r="EA572" i="1" a="1"/>
  <c r="EA572" i="1" s="1"/>
  <c r="AU572" i="1"/>
  <c r="BB572" i="1"/>
  <c r="AV572" i="1"/>
  <c r="AW568" i="1"/>
  <c r="AU568" i="1"/>
  <c r="AX568" i="1"/>
  <c r="AX573" i="1"/>
  <c r="AU573" i="1"/>
  <c r="AV573" i="1"/>
  <c r="AW573" i="1"/>
  <c r="AV566" i="1"/>
  <c r="AW566" i="1"/>
  <c r="AV562" i="1"/>
  <c r="AW562" i="1"/>
  <c r="AU562" i="1"/>
  <c r="AV592" i="1"/>
  <c r="AW592" i="1"/>
  <c r="AW598" i="1"/>
  <c r="AV594" i="1"/>
  <c r="AX595" i="1"/>
  <c r="AX593" i="1"/>
  <c r="AX591" i="1"/>
  <c r="AV598" i="1"/>
  <c r="AV590" i="1"/>
  <c r="AW590" i="1"/>
  <c r="AU594" i="1"/>
  <c r="AW585" i="1"/>
  <c r="AW582" i="1"/>
  <c r="AV584" i="1"/>
  <c r="AW587" i="1"/>
  <c r="AV574" i="1"/>
  <c r="AW597" i="1"/>
  <c r="AV599" i="1"/>
  <c r="AU591" i="1"/>
  <c r="AW591" i="1"/>
  <c r="AW589" i="1"/>
  <c r="AV595" i="1"/>
  <c r="AV589" i="1"/>
  <c r="AW595" i="1"/>
  <c r="AU595" i="1"/>
  <c r="AX590" i="1"/>
  <c r="AW574" i="1"/>
  <c r="AV596" i="1"/>
  <c r="AU596" i="1"/>
  <c r="AW596" i="1"/>
  <c r="AX596" i="1"/>
  <c r="AX594" i="1"/>
  <c r="AV583" i="1"/>
  <c r="AW593" i="1"/>
  <c r="AW586" i="1"/>
  <c r="AW575" i="1"/>
  <c r="AU597" i="1"/>
  <c r="AX598" i="1"/>
  <c r="AV575" i="1"/>
  <c r="AU580" i="1"/>
  <c r="AX588" i="1"/>
  <c r="AU581" i="1"/>
  <c r="BB593" i="1"/>
  <c r="AV580" i="1"/>
  <c r="AX582" i="1"/>
  <c r="AU579" i="1"/>
  <c r="AW588" i="1"/>
  <c r="AW581" i="1"/>
  <c r="AU593" i="1"/>
  <c r="AU586" i="1"/>
  <c r="BB591" i="1"/>
  <c r="AX584" i="1"/>
  <c r="BB584" i="1"/>
  <c r="BB599" i="1"/>
  <c r="AW580" i="1"/>
  <c r="AU582" i="1"/>
  <c r="BB595" i="1"/>
  <c r="BB588" i="1"/>
  <c r="BB592" i="1"/>
  <c r="BB594" i="1"/>
  <c r="AV579" i="1"/>
  <c r="BB590" i="1"/>
  <c r="BB587" i="1"/>
  <c r="AX578" i="1"/>
  <c r="AU584" i="1"/>
  <c r="AX585" i="1"/>
  <c r="BB585" i="1"/>
  <c r="AW599" i="1"/>
  <c r="AU587" i="1"/>
  <c r="AX583" i="1"/>
  <c r="BB583" i="1"/>
  <c r="AU588" i="1"/>
  <c r="AX580" i="1"/>
  <c r="BB580" i="1"/>
  <c r="AX581" i="1"/>
  <c r="BB597" i="1"/>
  <c r="AU578" i="1"/>
  <c r="BB598" i="1"/>
  <c r="BB596" i="1"/>
  <c r="AU585" i="1"/>
  <c r="AU599" i="1"/>
  <c r="AX579" i="1"/>
  <c r="AW579" i="1"/>
  <c r="AV581" i="1"/>
  <c r="AX587" i="1"/>
  <c r="AW578" i="1"/>
  <c r="AX586" i="1"/>
  <c r="BB586" i="1"/>
  <c r="AU583" i="1"/>
  <c r="BD599" i="1" l="1"/>
  <c r="BD598" i="1"/>
  <c r="AL585" i="1"/>
  <c r="BD595" i="1"/>
  <c r="BD590" i="1"/>
  <c r="BD596" i="1"/>
  <c r="BD580" i="1"/>
  <c r="BD587" i="1"/>
  <c r="AL591" i="1"/>
  <c r="AL572" i="1"/>
  <c r="BD593" i="1"/>
  <c r="BD597" i="1"/>
  <c r="BD592" i="1"/>
  <c r="BD588" i="1"/>
  <c r="BD586" i="1"/>
  <c r="BD591" i="1"/>
  <c r="BD583" i="1"/>
  <c r="BD584" i="1"/>
  <c r="BD594" i="1"/>
  <c r="BD585" i="1"/>
  <c r="AL594" i="1"/>
  <c r="AL588" i="1"/>
  <c r="AL580" i="1"/>
  <c r="AL598" i="1"/>
  <c r="AL597" i="1"/>
  <c r="AL586" i="1"/>
  <c r="AL593" i="1"/>
  <c r="AL596" i="1"/>
  <c r="BD572" i="1"/>
  <c r="BD576" i="1"/>
  <c r="AL587" i="1"/>
  <c r="AL592" i="1"/>
  <c r="AL584" i="1"/>
  <c r="AL595" i="1"/>
  <c r="AL599" i="1"/>
  <c r="AL583" i="1"/>
  <c r="AL576" i="1"/>
  <c r="AL59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B173" i="1" s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2" i="1"/>
  <c r="K173" i="1" l="1"/>
  <c r="I173" i="1"/>
  <c r="J173" i="1"/>
  <c r="DZ2" i="1"/>
  <c r="E531" i="1"/>
  <c r="DZ531" i="1"/>
  <c r="E519" i="1"/>
  <c r="DZ519" i="1"/>
  <c r="E507" i="1"/>
  <c r="DZ507" i="1"/>
  <c r="E495" i="1"/>
  <c r="DZ495" i="1"/>
  <c r="E479" i="1"/>
  <c r="DZ479" i="1"/>
  <c r="E463" i="1"/>
  <c r="DZ463" i="1"/>
  <c r="E447" i="1"/>
  <c r="DZ447" i="1"/>
  <c r="E435" i="1"/>
  <c r="DZ435" i="1"/>
  <c r="E419" i="1"/>
  <c r="DZ419" i="1"/>
  <c r="E403" i="1"/>
  <c r="DZ403" i="1"/>
  <c r="E391" i="1"/>
  <c r="DZ391" i="1"/>
  <c r="E375" i="1"/>
  <c r="DZ375" i="1"/>
  <c r="E363" i="1"/>
  <c r="DZ363" i="1"/>
  <c r="E351" i="1"/>
  <c r="DZ351" i="1"/>
  <c r="E335" i="1"/>
  <c r="DZ335" i="1"/>
  <c r="E323" i="1"/>
  <c r="DZ323" i="1"/>
  <c r="E303" i="1"/>
  <c r="DZ303" i="1"/>
  <c r="E287" i="1"/>
  <c r="DZ287" i="1"/>
  <c r="E275" i="1"/>
  <c r="DZ275" i="1"/>
  <c r="E263" i="1"/>
  <c r="DZ263" i="1"/>
  <c r="E247" i="1"/>
  <c r="DZ247" i="1"/>
  <c r="E231" i="1"/>
  <c r="DZ231" i="1"/>
  <c r="E215" i="1"/>
  <c r="DZ215" i="1"/>
  <c r="E203" i="1"/>
  <c r="DZ203" i="1"/>
  <c r="E195" i="1"/>
  <c r="DZ195" i="1"/>
  <c r="E187" i="1"/>
  <c r="DZ187" i="1"/>
  <c r="E175" i="1"/>
  <c r="DZ175" i="1"/>
  <c r="E163" i="1"/>
  <c r="DZ163" i="1"/>
  <c r="E151" i="1"/>
  <c r="DZ151" i="1"/>
  <c r="E139" i="1"/>
  <c r="DZ139" i="1"/>
  <c r="E127" i="1"/>
  <c r="DZ127" i="1"/>
  <c r="E119" i="1"/>
  <c r="DZ119" i="1"/>
  <c r="E107" i="1"/>
  <c r="DZ107" i="1"/>
  <c r="E95" i="1"/>
  <c r="DZ95" i="1"/>
  <c r="E87" i="1"/>
  <c r="DZ87" i="1"/>
  <c r="E75" i="1"/>
  <c r="DZ75" i="1"/>
  <c r="E67" i="1"/>
  <c r="DZ67" i="1"/>
  <c r="E59" i="1"/>
  <c r="DZ59" i="1"/>
  <c r="E47" i="1"/>
  <c r="DZ47" i="1"/>
  <c r="E35" i="1"/>
  <c r="DZ35" i="1"/>
  <c r="E27" i="1"/>
  <c r="DZ27" i="1"/>
  <c r="E23" i="1"/>
  <c r="DZ23" i="1"/>
  <c r="E19" i="1"/>
  <c r="DZ19" i="1"/>
  <c r="E15" i="1"/>
  <c r="DZ15" i="1"/>
  <c r="E11" i="1"/>
  <c r="DZ11" i="1"/>
  <c r="E3" i="1"/>
  <c r="DZ3" i="1"/>
  <c r="E530" i="1"/>
  <c r="DZ530" i="1"/>
  <c r="E526" i="1"/>
  <c r="DZ526" i="1"/>
  <c r="E522" i="1"/>
  <c r="DZ522" i="1"/>
  <c r="E518" i="1"/>
  <c r="DZ518" i="1"/>
  <c r="E514" i="1"/>
  <c r="DZ514" i="1"/>
  <c r="E510" i="1"/>
  <c r="DZ510" i="1"/>
  <c r="E506" i="1"/>
  <c r="DZ506" i="1"/>
  <c r="E502" i="1"/>
  <c r="DZ502" i="1"/>
  <c r="E498" i="1"/>
  <c r="DZ498" i="1"/>
  <c r="E494" i="1"/>
  <c r="DZ494" i="1"/>
  <c r="E490" i="1"/>
  <c r="DZ490" i="1"/>
  <c r="E486" i="1"/>
  <c r="DZ486" i="1"/>
  <c r="E482" i="1"/>
  <c r="DZ482" i="1"/>
  <c r="E478" i="1"/>
  <c r="DZ478" i="1"/>
  <c r="E474" i="1"/>
  <c r="DZ474" i="1"/>
  <c r="E470" i="1"/>
  <c r="DZ470" i="1"/>
  <c r="E466" i="1"/>
  <c r="DZ466" i="1"/>
  <c r="E462" i="1"/>
  <c r="DZ462" i="1"/>
  <c r="E458" i="1"/>
  <c r="DZ458" i="1"/>
  <c r="E454" i="1"/>
  <c r="DZ454" i="1"/>
  <c r="E450" i="1"/>
  <c r="DZ450" i="1"/>
  <c r="E446" i="1"/>
  <c r="DZ446" i="1"/>
  <c r="E442" i="1"/>
  <c r="DZ442" i="1"/>
  <c r="E438" i="1"/>
  <c r="DZ438" i="1"/>
  <c r="E434" i="1"/>
  <c r="DZ434" i="1"/>
  <c r="E430" i="1"/>
  <c r="DZ430" i="1"/>
  <c r="E426" i="1"/>
  <c r="DZ426" i="1"/>
  <c r="E422" i="1"/>
  <c r="DZ422" i="1"/>
  <c r="E418" i="1"/>
  <c r="DZ418" i="1"/>
  <c r="E414" i="1"/>
  <c r="DZ414" i="1"/>
  <c r="E410" i="1"/>
  <c r="DZ410" i="1"/>
  <c r="E406" i="1"/>
  <c r="DZ406" i="1"/>
  <c r="E402" i="1"/>
  <c r="DZ402" i="1"/>
  <c r="E398" i="1"/>
  <c r="DZ398" i="1"/>
  <c r="E394" i="1"/>
  <c r="DZ394" i="1"/>
  <c r="E390" i="1"/>
  <c r="DZ390" i="1"/>
  <c r="E386" i="1"/>
  <c r="DZ386" i="1"/>
  <c r="E382" i="1"/>
  <c r="DZ382" i="1"/>
  <c r="E378" i="1"/>
  <c r="DZ378" i="1"/>
  <c r="E374" i="1"/>
  <c r="DZ374" i="1"/>
  <c r="E370" i="1"/>
  <c r="DZ370" i="1"/>
  <c r="E366" i="1"/>
  <c r="DZ366" i="1"/>
  <c r="E362" i="1"/>
  <c r="DZ362" i="1"/>
  <c r="E358" i="1"/>
  <c r="DZ358" i="1"/>
  <c r="E354" i="1"/>
  <c r="DZ354" i="1"/>
  <c r="E350" i="1"/>
  <c r="DZ350" i="1"/>
  <c r="E346" i="1"/>
  <c r="DZ346" i="1"/>
  <c r="E342" i="1"/>
  <c r="DZ342" i="1"/>
  <c r="E338" i="1"/>
  <c r="DZ338" i="1"/>
  <c r="E334" i="1"/>
  <c r="DZ334" i="1"/>
  <c r="E330" i="1"/>
  <c r="DZ330" i="1"/>
  <c r="E326" i="1"/>
  <c r="DZ326" i="1"/>
  <c r="E322" i="1"/>
  <c r="DZ322" i="1"/>
  <c r="E318" i="1"/>
  <c r="DZ318" i="1"/>
  <c r="E314" i="1"/>
  <c r="DZ314" i="1"/>
  <c r="E310" i="1"/>
  <c r="DZ310" i="1"/>
  <c r="E306" i="1"/>
  <c r="DZ306" i="1"/>
  <c r="E302" i="1"/>
  <c r="DZ302" i="1"/>
  <c r="E298" i="1"/>
  <c r="DZ298" i="1"/>
  <c r="E294" i="1"/>
  <c r="DZ294" i="1"/>
  <c r="E290" i="1"/>
  <c r="DZ290" i="1"/>
  <c r="E286" i="1"/>
  <c r="DZ286" i="1"/>
  <c r="E282" i="1"/>
  <c r="DZ282" i="1"/>
  <c r="E278" i="1"/>
  <c r="DZ278" i="1"/>
  <c r="E274" i="1"/>
  <c r="DZ274" i="1"/>
  <c r="E270" i="1"/>
  <c r="DZ270" i="1"/>
  <c r="E266" i="1"/>
  <c r="DZ266" i="1"/>
  <c r="E262" i="1"/>
  <c r="DZ262" i="1"/>
  <c r="E258" i="1"/>
  <c r="DZ258" i="1"/>
  <c r="E254" i="1"/>
  <c r="DZ254" i="1"/>
  <c r="E250" i="1"/>
  <c r="DZ250" i="1"/>
  <c r="E246" i="1"/>
  <c r="DZ246" i="1"/>
  <c r="E242" i="1"/>
  <c r="DZ242" i="1"/>
  <c r="E238" i="1"/>
  <c r="DZ238" i="1"/>
  <c r="E234" i="1"/>
  <c r="DZ234" i="1"/>
  <c r="E230" i="1"/>
  <c r="DZ230" i="1"/>
  <c r="E226" i="1"/>
  <c r="DZ226" i="1"/>
  <c r="E222" i="1"/>
  <c r="DZ222" i="1"/>
  <c r="E218" i="1"/>
  <c r="DZ218" i="1"/>
  <c r="E214" i="1"/>
  <c r="DZ214" i="1"/>
  <c r="E210" i="1"/>
  <c r="DZ210" i="1"/>
  <c r="E206" i="1"/>
  <c r="DZ206" i="1"/>
  <c r="E202" i="1"/>
  <c r="DZ202" i="1"/>
  <c r="E198" i="1"/>
  <c r="DZ198" i="1"/>
  <c r="E194" i="1"/>
  <c r="DZ194" i="1"/>
  <c r="E190" i="1"/>
  <c r="DZ190" i="1"/>
  <c r="E186" i="1"/>
  <c r="DZ186" i="1"/>
  <c r="E182" i="1"/>
  <c r="DZ182" i="1"/>
  <c r="E178" i="1"/>
  <c r="DZ178" i="1"/>
  <c r="E174" i="1"/>
  <c r="DZ174" i="1"/>
  <c r="E170" i="1"/>
  <c r="DZ170" i="1"/>
  <c r="E166" i="1"/>
  <c r="DZ166" i="1"/>
  <c r="E162" i="1"/>
  <c r="DZ162" i="1"/>
  <c r="E158" i="1"/>
  <c r="DZ158" i="1"/>
  <c r="E154" i="1"/>
  <c r="DZ154" i="1"/>
  <c r="E150" i="1"/>
  <c r="DZ150" i="1"/>
  <c r="E146" i="1"/>
  <c r="DZ146" i="1"/>
  <c r="E142" i="1"/>
  <c r="DZ142" i="1"/>
  <c r="E138" i="1"/>
  <c r="DZ138" i="1"/>
  <c r="E134" i="1"/>
  <c r="DZ134" i="1"/>
  <c r="E130" i="1"/>
  <c r="DZ130" i="1"/>
  <c r="E126" i="1"/>
  <c r="DZ126" i="1"/>
  <c r="E122" i="1"/>
  <c r="DZ122" i="1"/>
  <c r="E118" i="1"/>
  <c r="DZ118" i="1"/>
  <c r="E114" i="1"/>
  <c r="DZ114" i="1"/>
  <c r="E110" i="1"/>
  <c r="DZ110" i="1"/>
  <c r="E106" i="1"/>
  <c r="DZ106" i="1"/>
  <c r="E102" i="1"/>
  <c r="DZ102" i="1"/>
  <c r="E98" i="1"/>
  <c r="DZ98" i="1"/>
  <c r="E94" i="1"/>
  <c r="DZ94" i="1"/>
  <c r="E90" i="1"/>
  <c r="DZ90" i="1"/>
  <c r="E86" i="1"/>
  <c r="DZ86" i="1"/>
  <c r="E82" i="1"/>
  <c r="DZ82" i="1"/>
  <c r="E78" i="1"/>
  <c r="DZ78" i="1"/>
  <c r="E74" i="1"/>
  <c r="DZ74" i="1"/>
  <c r="E70" i="1"/>
  <c r="DZ70" i="1"/>
  <c r="E66" i="1"/>
  <c r="DZ66" i="1"/>
  <c r="E62" i="1"/>
  <c r="DZ62" i="1"/>
  <c r="E58" i="1"/>
  <c r="DZ58" i="1"/>
  <c r="E54" i="1"/>
  <c r="DZ54" i="1"/>
  <c r="E50" i="1"/>
  <c r="DZ50" i="1"/>
  <c r="E46" i="1"/>
  <c r="DZ46" i="1"/>
  <c r="E42" i="1"/>
  <c r="DZ42" i="1"/>
  <c r="E38" i="1"/>
  <c r="DZ38" i="1"/>
  <c r="E34" i="1"/>
  <c r="DZ34" i="1"/>
  <c r="E30" i="1"/>
  <c r="DZ30" i="1"/>
  <c r="E26" i="1"/>
  <c r="DZ26" i="1"/>
  <c r="E22" i="1"/>
  <c r="DZ22" i="1"/>
  <c r="E18" i="1"/>
  <c r="DZ18" i="1"/>
  <c r="E14" i="1"/>
  <c r="DZ14" i="1"/>
  <c r="E10" i="1"/>
  <c r="DZ10" i="1"/>
  <c r="E6" i="1"/>
  <c r="DZ6" i="1"/>
  <c r="E527" i="1"/>
  <c r="DZ527" i="1"/>
  <c r="E515" i="1"/>
  <c r="DZ515" i="1"/>
  <c r="E511" i="1"/>
  <c r="DZ511" i="1"/>
  <c r="E499" i="1"/>
  <c r="DZ499" i="1"/>
  <c r="E487" i="1"/>
  <c r="DZ487" i="1"/>
  <c r="E475" i="1"/>
  <c r="DZ475" i="1"/>
  <c r="E471" i="1"/>
  <c r="DZ471" i="1"/>
  <c r="E459" i="1"/>
  <c r="DZ459" i="1"/>
  <c r="E455" i="1"/>
  <c r="DZ455" i="1"/>
  <c r="E443" i="1"/>
  <c r="DZ443" i="1"/>
  <c r="E431" i="1"/>
  <c r="DZ431" i="1"/>
  <c r="E423" i="1"/>
  <c r="DZ423" i="1"/>
  <c r="E415" i="1"/>
  <c r="DZ415" i="1"/>
  <c r="E407" i="1"/>
  <c r="DZ407" i="1"/>
  <c r="E395" i="1"/>
  <c r="DZ395" i="1"/>
  <c r="E387" i="1"/>
  <c r="DZ387" i="1"/>
  <c r="E379" i="1"/>
  <c r="DZ379" i="1"/>
  <c r="E367" i="1"/>
  <c r="DZ367" i="1"/>
  <c r="E355" i="1"/>
  <c r="DZ355" i="1"/>
  <c r="E347" i="1"/>
  <c r="DZ347" i="1"/>
  <c r="E339" i="1"/>
  <c r="DZ339" i="1"/>
  <c r="E327" i="1"/>
  <c r="DZ327" i="1"/>
  <c r="E315" i="1"/>
  <c r="DZ315" i="1"/>
  <c r="E311" i="1"/>
  <c r="DZ311" i="1"/>
  <c r="E299" i="1"/>
  <c r="DZ299" i="1"/>
  <c r="E295" i="1"/>
  <c r="DZ295" i="1"/>
  <c r="E283" i="1"/>
  <c r="DZ283" i="1"/>
  <c r="E271" i="1"/>
  <c r="DZ271" i="1"/>
  <c r="E259" i="1"/>
  <c r="DZ259" i="1"/>
  <c r="E251" i="1"/>
  <c r="DZ251" i="1"/>
  <c r="E243" i="1"/>
  <c r="DZ243" i="1"/>
  <c r="E235" i="1"/>
  <c r="DZ235" i="1"/>
  <c r="E227" i="1"/>
  <c r="DZ227" i="1"/>
  <c r="E219" i="1"/>
  <c r="DZ219" i="1"/>
  <c r="E211" i="1"/>
  <c r="DZ211" i="1"/>
  <c r="E199" i="1"/>
  <c r="DZ199" i="1"/>
  <c r="E191" i="1"/>
  <c r="DZ191" i="1"/>
  <c r="E183" i="1"/>
  <c r="DZ183" i="1"/>
  <c r="E179" i="1"/>
  <c r="DZ179" i="1"/>
  <c r="E171" i="1"/>
  <c r="DZ171" i="1"/>
  <c r="E167" i="1"/>
  <c r="DZ167" i="1"/>
  <c r="E159" i="1"/>
  <c r="DZ159" i="1"/>
  <c r="E155" i="1"/>
  <c r="DZ155" i="1"/>
  <c r="E147" i="1"/>
  <c r="DZ147" i="1"/>
  <c r="E135" i="1"/>
  <c r="DZ135" i="1"/>
  <c r="E131" i="1"/>
  <c r="DZ131" i="1"/>
  <c r="E123" i="1"/>
  <c r="DZ123" i="1"/>
  <c r="E115" i="1"/>
  <c r="DZ115" i="1"/>
  <c r="E111" i="1"/>
  <c r="DZ111" i="1"/>
  <c r="E103" i="1"/>
  <c r="DZ103" i="1"/>
  <c r="E99" i="1"/>
  <c r="DZ99" i="1"/>
  <c r="E91" i="1"/>
  <c r="DZ91" i="1"/>
  <c r="E83" i="1"/>
  <c r="DZ83" i="1"/>
  <c r="E79" i="1"/>
  <c r="DZ79" i="1"/>
  <c r="E71" i="1"/>
  <c r="DZ71" i="1"/>
  <c r="E63" i="1"/>
  <c r="DZ63" i="1"/>
  <c r="E55" i="1"/>
  <c r="DZ55" i="1"/>
  <c r="E51" i="1"/>
  <c r="DZ51" i="1"/>
  <c r="E43" i="1"/>
  <c r="DZ43" i="1"/>
  <c r="E39" i="1"/>
  <c r="DZ39" i="1"/>
  <c r="E31" i="1"/>
  <c r="DZ31" i="1"/>
  <c r="E7" i="1"/>
  <c r="DZ7" i="1"/>
  <c r="E534" i="1"/>
  <c r="DZ534" i="1"/>
  <c r="E533" i="1"/>
  <c r="DZ533" i="1"/>
  <c r="E529" i="1"/>
  <c r="DZ529" i="1"/>
  <c r="E525" i="1"/>
  <c r="DZ525" i="1"/>
  <c r="E521" i="1"/>
  <c r="DZ521" i="1"/>
  <c r="E517" i="1"/>
  <c r="DZ517" i="1"/>
  <c r="E513" i="1"/>
  <c r="DZ513" i="1"/>
  <c r="E509" i="1"/>
  <c r="DZ509" i="1"/>
  <c r="E505" i="1"/>
  <c r="DZ505" i="1"/>
  <c r="E501" i="1"/>
  <c r="DZ501" i="1"/>
  <c r="E497" i="1"/>
  <c r="DZ497" i="1"/>
  <c r="E493" i="1"/>
  <c r="DZ493" i="1"/>
  <c r="E489" i="1"/>
  <c r="DZ489" i="1"/>
  <c r="E485" i="1"/>
  <c r="DZ485" i="1"/>
  <c r="E481" i="1"/>
  <c r="DZ481" i="1"/>
  <c r="E477" i="1"/>
  <c r="DZ477" i="1"/>
  <c r="E473" i="1"/>
  <c r="DZ473" i="1"/>
  <c r="E469" i="1"/>
  <c r="DZ469" i="1"/>
  <c r="E465" i="1"/>
  <c r="DZ465" i="1"/>
  <c r="E461" i="1"/>
  <c r="DZ461" i="1"/>
  <c r="E457" i="1"/>
  <c r="DZ457" i="1"/>
  <c r="E453" i="1"/>
  <c r="DZ453" i="1"/>
  <c r="E449" i="1"/>
  <c r="DZ449" i="1"/>
  <c r="E445" i="1"/>
  <c r="DZ445" i="1"/>
  <c r="E441" i="1"/>
  <c r="DZ441" i="1"/>
  <c r="E437" i="1"/>
  <c r="DZ437" i="1"/>
  <c r="E433" i="1"/>
  <c r="DZ433" i="1"/>
  <c r="E429" i="1"/>
  <c r="DZ429" i="1"/>
  <c r="E425" i="1"/>
  <c r="DZ425" i="1"/>
  <c r="E421" i="1"/>
  <c r="DZ421" i="1"/>
  <c r="E417" i="1"/>
  <c r="DZ417" i="1"/>
  <c r="E413" i="1"/>
  <c r="DZ413" i="1"/>
  <c r="E409" i="1"/>
  <c r="DZ409" i="1"/>
  <c r="E405" i="1"/>
  <c r="DZ405" i="1"/>
  <c r="E401" i="1"/>
  <c r="DZ401" i="1"/>
  <c r="E397" i="1"/>
  <c r="DZ397" i="1"/>
  <c r="E393" i="1"/>
  <c r="DZ393" i="1"/>
  <c r="E389" i="1"/>
  <c r="DZ389" i="1"/>
  <c r="E385" i="1"/>
  <c r="DZ385" i="1"/>
  <c r="E381" i="1"/>
  <c r="DZ381" i="1"/>
  <c r="E377" i="1"/>
  <c r="DZ377" i="1"/>
  <c r="E373" i="1"/>
  <c r="DZ373" i="1"/>
  <c r="E369" i="1"/>
  <c r="DZ369" i="1"/>
  <c r="E365" i="1"/>
  <c r="DZ365" i="1"/>
  <c r="E361" i="1"/>
  <c r="DZ361" i="1"/>
  <c r="E357" i="1"/>
  <c r="DZ357" i="1"/>
  <c r="E353" i="1"/>
  <c r="DZ353" i="1"/>
  <c r="E349" i="1"/>
  <c r="DZ349" i="1"/>
  <c r="E345" i="1"/>
  <c r="DZ345" i="1"/>
  <c r="E341" i="1"/>
  <c r="DZ341" i="1"/>
  <c r="E337" i="1"/>
  <c r="DZ337" i="1"/>
  <c r="E333" i="1"/>
  <c r="DZ333" i="1"/>
  <c r="E329" i="1"/>
  <c r="DZ329" i="1"/>
  <c r="E325" i="1"/>
  <c r="DZ325" i="1"/>
  <c r="E321" i="1"/>
  <c r="DZ321" i="1"/>
  <c r="E317" i="1"/>
  <c r="DZ317" i="1"/>
  <c r="E313" i="1"/>
  <c r="DZ313" i="1"/>
  <c r="E309" i="1"/>
  <c r="DZ309" i="1"/>
  <c r="E305" i="1"/>
  <c r="DZ305" i="1"/>
  <c r="E301" i="1"/>
  <c r="DZ301" i="1"/>
  <c r="E297" i="1"/>
  <c r="DZ297" i="1"/>
  <c r="E293" i="1"/>
  <c r="DZ293" i="1"/>
  <c r="E289" i="1"/>
  <c r="DZ289" i="1"/>
  <c r="E285" i="1"/>
  <c r="DZ285" i="1"/>
  <c r="E281" i="1"/>
  <c r="DZ281" i="1"/>
  <c r="E277" i="1"/>
  <c r="DZ277" i="1"/>
  <c r="E273" i="1"/>
  <c r="DZ273" i="1"/>
  <c r="E269" i="1"/>
  <c r="DZ269" i="1"/>
  <c r="E265" i="1"/>
  <c r="DZ265" i="1"/>
  <c r="E261" i="1"/>
  <c r="DZ261" i="1"/>
  <c r="E257" i="1"/>
  <c r="DZ257" i="1"/>
  <c r="E253" i="1"/>
  <c r="DZ253" i="1"/>
  <c r="E249" i="1"/>
  <c r="DZ249" i="1"/>
  <c r="E245" i="1"/>
  <c r="DZ245" i="1"/>
  <c r="E241" i="1"/>
  <c r="DZ241" i="1"/>
  <c r="E237" i="1"/>
  <c r="DZ237" i="1"/>
  <c r="E233" i="1"/>
  <c r="DZ233" i="1"/>
  <c r="E229" i="1"/>
  <c r="DZ229" i="1"/>
  <c r="E225" i="1"/>
  <c r="DZ225" i="1"/>
  <c r="E221" i="1"/>
  <c r="DZ221" i="1"/>
  <c r="E217" i="1"/>
  <c r="DZ217" i="1"/>
  <c r="E213" i="1"/>
  <c r="DZ213" i="1"/>
  <c r="E209" i="1"/>
  <c r="DZ209" i="1"/>
  <c r="E205" i="1"/>
  <c r="DZ205" i="1"/>
  <c r="E201" i="1"/>
  <c r="DZ201" i="1"/>
  <c r="E197" i="1"/>
  <c r="DZ197" i="1"/>
  <c r="E193" i="1"/>
  <c r="DZ193" i="1"/>
  <c r="E189" i="1"/>
  <c r="DZ189" i="1"/>
  <c r="E185" i="1"/>
  <c r="DZ185" i="1"/>
  <c r="E181" i="1"/>
  <c r="DZ181" i="1"/>
  <c r="E177" i="1"/>
  <c r="DZ177" i="1"/>
  <c r="E173" i="1"/>
  <c r="DZ173" i="1"/>
  <c r="E169" i="1"/>
  <c r="DZ169" i="1"/>
  <c r="E165" i="1"/>
  <c r="DZ165" i="1"/>
  <c r="E161" i="1"/>
  <c r="DZ161" i="1"/>
  <c r="E157" i="1"/>
  <c r="DZ157" i="1"/>
  <c r="E153" i="1"/>
  <c r="DZ153" i="1"/>
  <c r="E149" i="1"/>
  <c r="DZ149" i="1"/>
  <c r="E145" i="1"/>
  <c r="DZ145" i="1"/>
  <c r="E141" i="1"/>
  <c r="DZ141" i="1"/>
  <c r="E137" i="1"/>
  <c r="DZ137" i="1"/>
  <c r="E133" i="1"/>
  <c r="DZ133" i="1"/>
  <c r="E129" i="1"/>
  <c r="DZ129" i="1"/>
  <c r="E125" i="1"/>
  <c r="DZ125" i="1"/>
  <c r="E121" i="1"/>
  <c r="DZ121" i="1"/>
  <c r="E117" i="1"/>
  <c r="DZ117" i="1"/>
  <c r="E113" i="1"/>
  <c r="DZ113" i="1"/>
  <c r="E109" i="1"/>
  <c r="DZ109" i="1"/>
  <c r="E105" i="1"/>
  <c r="DZ105" i="1"/>
  <c r="E101" i="1"/>
  <c r="DZ101" i="1"/>
  <c r="E97" i="1"/>
  <c r="DZ97" i="1"/>
  <c r="E93" i="1"/>
  <c r="DZ93" i="1"/>
  <c r="E89" i="1"/>
  <c r="DZ89" i="1"/>
  <c r="E85" i="1"/>
  <c r="DZ85" i="1"/>
  <c r="E81" i="1"/>
  <c r="DZ81" i="1"/>
  <c r="E77" i="1"/>
  <c r="DZ77" i="1"/>
  <c r="E73" i="1"/>
  <c r="DZ73" i="1"/>
  <c r="E69" i="1"/>
  <c r="DZ69" i="1"/>
  <c r="E65" i="1"/>
  <c r="DZ65" i="1"/>
  <c r="E61" i="1"/>
  <c r="DZ61" i="1"/>
  <c r="E57" i="1"/>
  <c r="DZ57" i="1"/>
  <c r="E53" i="1"/>
  <c r="DZ53" i="1"/>
  <c r="E49" i="1"/>
  <c r="DZ49" i="1"/>
  <c r="E45" i="1"/>
  <c r="DZ45" i="1"/>
  <c r="E41" i="1"/>
  <c r="DZ41" i="1"/>
  <c r="E37" i="1"/>
  <c r="DZ37" i="1"/>
  <c r="E33" i="1"/>
  <c r="DZ33" i="1"/>
  <c r="E29" i="1"/>
  <c r="DZ29" i="1"/>
  <c r="E25" i="1"/>
  <c r="DZ25" i="1"/>
  <c r="E21" i="1"/>
  <c r="DZ21" i="1"/>
  <c r="E17" i="1"/>
  <c r="DZ17" i="1"/>
  <c r="E13" i="1"/>
  <c r="DZ13" i="1"/>
  <c r="E9" i="1"/>
  <c r="DZ9" i="1"/>
  <c r="E5" i="1"/>
  <c r="DZ5" i="1"/>
  <c r="E535" i="1"/>
  <c r="DZ535" i="1"/>
  <c r="E523" i="1"/>
  <c r="DZ523" i="1"/>
  <c r="E503" i="1"/>
  <c r="DZ503" i="1"/>
  <c r="E491" i="1"/>
  <c r="DZ491" i="1"/>
  <c r="E483" i="1"/>
  <c r="DZ483" i="1"/>
  <c r="E467" i="1"/>
  <c r="DZ467" i="1"/>
  <c r="E451" i="1"/>
  <c r="DZ451" i="1"/>
  <c r="E439" i="1"/>
  <c r="DZ439" i="1"/>
  <c r="E427" i="1"/>
  <c r="DZ427" i="1"/>
  <c r="E411" i="1"/>
  <c r="DZ411" i="1"/>
  <c r="E399" i="1"/>
  <c r="DZ399" i="1"/>
  <c r="E383" i="1"/>
  <c r="DZ383" i="1"/>
  <c r="E371" i="1"/>
  <c r="DZ371" i="1"/>
  <c r="E359" i="1"/>
  <c r="DZ359" i="1"/>
  <c r="E343" i="1"/>
  <c r="DZ343" i="1"/>
  <c r="E331" i="1"/>
  <c r="DZ331" i="1"/>
  <c r="E319" i="1"/>
  <c r="DZ319" i="1"/>
  <c r="E307" i="1"/>
  <c r="DZ307" i="1"/>
  <c r="E291" i="1"/>
  <c r="DZ291" i="1"/>
  <c r="E279" i="1"/>
  <c r="DZ279" i="1"/>
  <c r="E267" i="1"/>
  <c r="DZ267" i="1"/>
  <c r="E255" i="1"/>
  <c r="DZ255" i="1"/>
  <c r="E239" i="1"/>
  <c r="DZ239" i="1"/>
  <c r="E223" i="1"/>
  <c r="DZ223" i="1"/>
  <c r="E207" i="1"/>
  <c r="DZ207" i="1"/>
  <c r="E143" i="1"/>
  <c r="DZ143" i="1"/>
  <c r="E532" i="1"/>
  <c r="DZ532" i="1"/>
  <c r="E528" i="1"/>
  <c r="DZ528" i="1"/>
  <c r="E524" i="1"/>
  <c r="DZ524" i="1"/>
  <c r="E520" i="1"/>
  <c r="DZ520" i="1"/>
  <c r="E516" i="1"/>
  <c r="DZ516" i="1"/>
  <c r="E512" i="1"/>
  <c r="DZ512" i="1"/>
  <c r="E508" i="1"/>
  <c r="DZ508" i="1"/>
  <c r="E504" i="1"/>
  <c r="DZ504" i="1"/>
  <c r="E500" i="1"/>
  <c r="DZ500" i="1"/>
  <c r="E496" i="1"/>
  <c r="DZ496" i="1"/>
  <c r="E492" i="1"/>
  <c r="DZ492" i="1"/>
  <c r="E488" i="1"/>
  <c r="DZ488" i="1"/>
  <c r="E484" i="1"/>
  <c r="DZ484" i="1"/>
  <c r="E480" i="1"/>
  <c r="DZ480" i="1"/>
  <c r="E476" i="1"/>
  <c r="DZ476" i="1"/>
  <c r="E472" i="1"/>
  <c r="DZ472" i="1"/>
  <c r="E468" i="1"/>
  <c r="DZ468" i="1"/>
  <c r="E464" i="1"/>
  <c r="DZ464" i="1"/>
  <c r="E460" i="1"/>
  <c r="DZ460" i="1"/>
  <c r="E456" i="1"/>
  <c r="DZ456" i="1"/>
  <c r="E452" i="1"/>
  <c r="DZ452" i="1"/>
  <c r="E448" i="1"/>
  <c r="DZ448" i="1"/>
  <c r="E444" i="1"/>
  <c r="DZ444" i="1"/>
  <c r="E440" i="1"/>
  <c r="DZ440" i="1"/>
  <c r="E436" i="1"/>
  <c r="DZ436" i="1"/>
  <c r="E432" i="1"/>
  <c r="DZ432" i="1"/>
  <c r="E428" i="1"/>
  <c r="DZ428" i="1"/>
  <c r="E424" i="1"/>
  <c r="DZ424" i="1"/>
  <c r="E420" i="1"/>
  <c r="DZ420" i="1"/>
  <c r="E416" i="1"/>
  <c r="DZ416" i="1"/>
  <c r="E412" i="1"/>
  <c r="DZ412" i="1"/>
  <c r="E408" i="1"/>
  <c r="DZ408" i="1"/>
  <c r="E404" i="1"/>
  <c r="DZ404" i="1"/>
  <c r="E400" i="1"/>
  <c r="DZ400" i="1"/>
  <c r="E396" i="1"/>
  <c r="DZ396" i="1"/>
  <c r="E392" i="1"/>
  <c r="DZ392" i="1"/>
  <c r="E388" i="1"/>
  <c r="DZ388" i="1"/>
  <c r="E384" i="1"/>
  <c r="DZ384" i="1"/>
  <c r="E380" i="1"/>
  <c r="DZ380" i="1"/>
  <c r="E376" i="1"/>
  <c r="DZ376" i="1"/>
  <c r="E372" i="1"/>
  <c r="DZ372" i="1"/>
  <c r="E368" i="1"/>
  <c r="DZ368" i="1"/>
  <c r="E364" i="1"/>
  <c r="DZ364" i="1"/>
  <c r="E360" i="1"/>
  <c r="DZ360" i="1"/>
  <c r="E356" i="1"/>
  <c r="DZ356" i="1"/>
  <c r="E352" i="1"/>
  <c r="DZ352" i="1"/>
  <c r="E348" i="1"/>
  <c r="DZ348" i="1"/>
  <c r="E344" i="1"/>
  <c r="DZ344" i="1"/>
  <c r="E340" i="1"/>
  <c r="DZ340" i="1"/>
  <c r="E336" i="1"/>
  <c r="DZ336" i="1"/>
  <c r="E332" i="1"/>
  <c r="DZ332" i="1"/>
  <c r="E328" i="1"/>
  <c r="DZ328" i="1"/>
  <c r="E324" i="1"/>
  <c r="DZ324" i="1"/>
  <c r="E320" i="1"/>
  <c r="DZ320" i="1"/>
  <c r="E316" i="1"/>
  <c r="DZ316" i="1"/>
  <c r="E312" i="1"/>
  <c r="DZ312" i="1"/>
  <c r="E308" i="1"/>
  <c r="DZ308" i="1"/>
  <c r="E304" i="1"/>
  <c r="DZ304" i="1"/>
  <c r="E300" i="1"/>
  <c r="DZ300" i="1"/>
  <c r="E296" i="1"/>
  <c r="DZ296" i="1"/>
  <c r="E292" i="1"/>
  <c r="DZ292" i="1"/>
  <c r="E288" i="1"/>
  <c r="DZ288" i="1"/>
  <c r="E284" i="1"/>
  <c r="DZ284" i="1"/>
  <c r="E280" i="1"/>
  <c r="DZ280" i="1"/>
  <c r="E276" i="1"/>
  <c r="DZ276" i="1"/>
  <c r="E272" i="1"/>
  <c r="DZ272" i="1"/>
  <c r="E268" i="1"/>
  <c r="DZ268" i="1"/>
  <c r="E264" i="1"/>
  <c r="DZ264" i="1"/>
  <c r="E260" i="1"/>
  <c r="DZ260" i="1"/>
  <c r="E256" i="1"/>
  <c r="DZ256" i="1"/>
  <c r="E252" i="1"/>
  <c r="DZ252" i="1"/>
  <c r="E248" i="1"/>
  <c r="DZ248" i="1"/>
  <c r="E244" i="1"/>
  <c r="DZ244" i="1"/>
  <c r="E240" i="1"/>
  <c r="DZ240" i="1"/>
  <c r="E236" i="1"/>
  <c r="DZ236" i="1"/>
  <c r="E232" i="1"/>
  <c r="DZ232" i="1"/>
  <c r="E228" i="1"/>
  <c r="DZ228" i="1"/>
  <c r="E224" i="1"/>
  <c r="DZ224" i="1"/>
  <c r="E220" i="1"/>
  <c r="DZ220" i="1"/>
  <c r="E216" i="1"/>
  <c r="DZ216" i="1"/>
  <c r="E212" i="1"/>
  <c r="DZ212" i="1"/>
  <c r="E208" i="1"/>
  <c r="DZ208" i="1"/>
  <c r="E204" i="1"/>
  <c r="DZ204" i="1"/>
  <c r="E200" i="1"/>
  <c r="DZ200" i="1"/>
  <c r="E196" i="1"/>
  <c r="DZ196" i="1"/>
  <c r="E192" i="1"/>
  <c r="DZ192" i="1"/>
  <c r="E188" i="1"/>
  <c r="DZ188" i="1"/>
  <c r="E184" i="1"/>
  <c r="DZ184" i="1"/>
  <c r="E180" i="1"/>
  <c r="DZ180" i="1"/>
  <c r="E176" i="1"/>
  <c r="DZ176" i="1"/>
  <c r="E172" i="1"/>
  <c r="DZ172" i="1"/>
  <c r="E168" i="1"/>
  <c r="DZ168" i="1"/>
  <c r="E164" i="1"/>
  <c r="DZ164" i="1"/>
  <c r="E160" i="1"/>
  <c r="DZ160" i="1"/>
  <c r="E156" i="1"/>
  <c r="DZ156" i="1"/>
  <c r="E152" i="1"/>
  <c r="DZ152" i="1"/>
  <c r="E148" i="1"/>
  <c r="DZ148" i="1"/>
  <c r="E144" i="1"/>
  <c r="DZ144" i="1"/>
  <c r="E140" i="1"/>
  <c r="DZ140" i="1"/>
  <c r="E136" i="1"/>
  <c r="DZ136" i="1"/>
  <c r="E132" i="1"/>
  <c r="DZ132" i="1"/>
  <c r="E128" i="1"/>
  <c r="DZ128" i="1"/>
  <c r="E124" i="1"/>
  <c r="DZ124" i="1"/>
  <c r="E120" i="1"/>
  <c r="DZ120" i="1"/>
  <c r="E116" i="1"/>
  <c r="DZ116" i="1"/>
  <c r="E112" i="1"/>
  <c r="DZ112" i="1"/>
  <c r="E108" i="1"/>
  <c r="DZ108" i="1"/>
  <c r="E104" i="1"/>
  <c r="DZ104" i="1"/>
  <c r="E100" i="1"/>
  <c r="DZ100" i="1"/>
  <c r="E96" i="1"/>
  <c r="DZ96" i="1"/>
  <c r="E92" i="1"/>
  <c r="DZ92" i="1"/>
  <c r="E88" i="1"/>
  <c r="DZ88" i="1"/>
  <c r="E84" i="1"/>
  <c r="DZ84" i="1"/>
  <c r="E80" i="1"/>
  <c r="DZ80" i="1"/>
  <c r="E76" i="1"/>
  <c r="DZ76" i="1"/>
  <c r="E72" i="1"/>
  <c r="DZ72" i="1"/>
  <c r="E68" i="1"/>
  <c r="DZ68" i="1"/>
  <c r="E64" i="1"/>
  <c r="DZ64" i="1"/>
  <c r="E60" i="1"/>
  <c r="DZ60" i="1"/>
  <c r="E56" i="1"/>
  <c r="DZ56" i="1"/>
  <c r="E52" i="1"/>
  <c r="DZ52" i="1"/>
  <c r="E48" i="1"/>
  <c r="DZ48" i="1"/>
  <c r="E44" i="1"/>
  <c r="DZ44" i="1"/>
  <c r="E40" i="1"/>
  <c r="DZ40" i="1"/>
  <c r="E36" i="1"/>
  <c r="DZ36" i="1"/>
  <c r="E32" i="1"/>
  <c r="DZ32" i="1"/>
  <c r="E28" i="1"/>
  <c r="DZ28" i="1"/>
  <c r="E24" i="1"/>
  <c r="DZ24" i="1"/>
  <c r="E20" i="1"/>
  <c r="DZ20" i="1"/>
  <c r="E16" i="1"/>
  <c r="DZ16" i="1"/>
  <c r="E12" i="1"/>
  <c r="DZ12" i="1"/>
  <c r="E8" i="1"/>
  <c r="DZ8" i="1"/>
  <c r="E4" i="1"/>
  <c r="DZ4" i="1"/>
  <c r="E2" i="1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G1" i="1" l="1"/>
  <c r="BH1" i="1"/>
  <c r="BJ1" i="1"/>
  <c r="BK1" i="1"/>
  <c r="BL1" i="1"/>
  <c r="BM1" i="1"/>
  <c r="CE1" i="1" s="1"/>
  <c r="CW1" i="1" s="1"/>
  <c r="DO1" i="1" s="1"/>
  <c r="BN1" i="1"/>
  <c r="CF1" i="1" s="1"/>
  <c r="CX1" i="1" s="1"/>
  <c r="DP1" i="1" s="1"/>
  <c r="BO1" i="1"/>
  <c r="CG1" i="1" s="1"/>
  <c r="CY1" i="1" s="1"/>
  <c r="DQ1" i="1" s="1"/>
  <c r="BP1" i="1"/>
  <c r="CH1" i="1" s="1"/>
  <c r="CZ1" i="1" s="1"/>
  <c r="DR1" i="1" s="1"/>
  <c r="BQ1" i="1"/>
  <c r="CI1" i="1" s="1"/>
  <c r="DA1" i="1" s="1"/>
  <c r="DS1" i="1" s="1"/>
  <c r="BR1" i="1"/>
  <c r="CJ1" i="1" s="1"/>
  <c r="DB1" i="1" s="1"/>
  <c r="DT1" i="1" s="1"/>
  <c r="BS1" i="1"/>
  <c r="CK1" i="1" s="1"/>
  <c r="DC1" i="1" s="1"/>
  <c r="DU1" i="1" s="1"/>
  <c r="BT1" i="1"/>
  <c r="CL1" i="1" s="1"/>
  <c r="DD1" i="1" s="1"/>
  <c r="DV1" i="1" s="1"/>
  <c r="BU1" i="1"/>
  <c r="CM1" i="1" s="1"/>
  <c r="DE1" i="1" s="1"/>
  <c r="DW1" i="1" s="1"/>
  <c r="BV1" i="1"/>
  <c r="CN1" i="1" s="1"/>
  <c r="DF1" i="1" s="1"/>
  <c r="DX1" i="1" s="1"/>
  <c r="BE1" i="1"/>
  <c r="BJ544" i="1" l="1"/>
  <c r="BJ567" i="1"/>
  <c r="BJ574" i="1"/>
  <c r="BJ591" i="1"/>
  <c r="BJ550" i="1"/>
  <c r="BJ545" i="1"/>
  <c r="BJ565" i="1"/>
  <c r="BJ542" i="1"/>
  <c r="BJ582" i="1"/>
  <c r="BJ553" i="1"/>
  <c r="BJ552" i="1"/>
  <c r="BJ581" i="1"/>
  <c r="BJ572" i="1"/>
  <c r="BJ554" i="1"/>
  <c r="BJ566" i="1"/>
  <c r="BJ587" i="1"/>
  <c r="BJ592" i="1"/>
  <c r="BJ599" i="1"/>
  <c r="BJ548" i="1"/>
  <c r="BJ537" i="1"/>
  <c r="BJ549" i="1"/>
  <c r="BJ571" i="1"/>
  <c r="BJ588" i="1"/>
  <c r="BJ540" i="1"/>
  <c r="BJ561" i="1"/>
  <c r="BJ564" i="1"/>
  <c r="BJ593" i="1"/>
  <c r="BJ590" i="1"/>
  <c r="BJ586" i="1"/>
  <c r="BJ573" i="1"/>
  <c r="BJ562" i="1"/>
  <c r="BJ594" i="1"/>
  <c r="BJ577" i="1"/>
  <c r="BJ579" i="1"/>
  <c r="BJ583" i="1"/>
  <c r="BJ589" i="1"/>
  <c r="BJ595" i="1"/>
  <c r="BJ559" i="1"/>
  <c r="BJ597" i="1"/>
  <c r="BJ538" i="1"/>
  <c r="BJ596" i="1"/>
  <c r="BJ547" i="1"/>
  <c r="BJ557" i="1"/>
  <c r="BJ568" i="1"/>
  <c r="BJ580" i="1"/>
  <c r="BJ546" i="1"/>
  <c r="BJ570" i="1"/>
  <c r="BJ539" i="1"/>
  <c r="BJ556" i="1"/>
  <c r="BJ541" i="1"/>
  <c r="BJ551" i="1"/>
  <c r="BJ558" i="1"/>
  <c r="BJ585" i="1"/>
  <c r="BJ598" i="1"/>
  <c r="BJ543" i="1"/>
  <c r="BJ563" i="1"/>
  <c r="BJ575" i="1"/>
  <c r="BJ569" i="1"/>
  <c r="BJ576" i="1"/>
  <c r="BJ555" i="1"/>
  <c r="BJ536" i="1"/>
  <c r="BJ578" i="1"/>
  <c r="BJ584" i="1"/>
  <c r="BJ560" i="1"/>
  <c r="BL554" i="1"/>
  <c r="BL566" i="1"/>
  <c r="BL588" i="1"/>
  <c r="BL564" i="1"/>
  <c r="BL596" i="1"/>
  <c r="BL599" i="1"/>
  <c r="BL548" i="1"/>
  <c r="BL576" i="1"/>
  <c r="BL537" i="1"/>
  <c r="BL539" i="1"/>
  <c r="BL541" i="1"/>
  <c r="BL560" i="1"/>
  <c r="BL585" i="1"/>
  <c r="BL589" i="1"/>
  <c r="BL591" i="1"/>
  <c r="BL593" i="1"/>
  <c r="BL545" i="1"/>
  <c r="BL590" i="1"/>
  <c r="BL582" i="1"/>
  <c r="BL546" i="1"/>
  <c r="BL556" i="1"/>
  <c r="BL551" i="1"/>
  <c r="BL558" i="1"/>
  <c r="BL567" i="1"/>
  <c r="BL595" i="1"/>
  <c r="BL543" i="1"/>
  <c r="BL563" i="1"/>
  <c r="BL592" i="1"/>
  <c r="BL547" i="1"/>
  <c r="BL550" i="1"/>
  <c r="BL565" i="1"/>
  <c r="BL569" i="1"/>
  <c r="BL555" i="1"/>
  <c r="BL536" i="1"/>
  <c r="BL578" i="1"/>
  <c r="BL580" i="1"/>
  <c r="BL570" i="1"/>
  <c r="BL553" i="1"/>
  <c r="BL552" i="1"/>
  <c r="BL572" i="1"/>
  <c r="BL549" i="1"/>
  <c r="BL598" i="1"/>
  <c r="BL571" i="1"/>
  <c r="BL587" i="1"/>
  <c r="BL574" i="1"/>
  <c r="BL540" i="1"/>
  <c r="BL561" i="1"/>
  <c r="BL575" i="1"/>
  <c r="BL542" i="1"/>
  <c r="BL584" i="1"/>
  <c r="BL573" i="1"/>
  <c r="BL562" i="1"/>
  <c r="BL581" i="1"/>
  <c r="BL559" i="1"/>
  <c r="BL597" i="1"/>
  <c r="BL538" i="1"/>
  <c r="BL557" i="1"/>
  <c r="BL568" i="1"/>
  <c r="BL586" i="1"/>
  <c r="BL594" i="1"/>
  <c r="BL577" i="1"/>
  <c r="BL579" i="1"/>
  <c r="BL583" i="1"/>
  <c r="BL544" i="1"/>
  <c r="BK598" i="1"/>
  <c r="BK595" i="1"/>
  <c r="BK543" i="1"/>
  <c r="BK559" i="1"/>
  <c r="BK571" i="1"/>
  <c r="BK597" i="1"/>
  <c r="BK538" i="1"/>
  <c r="BK561" i="1"/>
  <c r="BK575" i="1"/>
  <c r="BK593" i="1"/>
  <c r="BK569" i="1"/>
  <c r="BK555" i="1"/>
  <c r="BK536" i="1"/>
  <c r="BK568" i="1"/>
  <c r="BK580" i="1"/>
  <c r="BK584" i="1"/>
  <c r="BK573" i="1"/>
  <c r="BK546" i="1"/>
  <c r="BK570" i="1"/>
  <c r="BK594" i="1"/>
  <c r="BK577" i="1"/>
  <c r="BK579" i="1"/>
  <c r="BK549" i="1"/>
  <c r="BK588" i="1"/>
  <c r="BK562" i="1"/>
  <c r="BK541" i="1"/>
  <c r="BK544" i="1"/>
  <c r="BK566" i="1"/>
  <c r="BK589" i="1"/>
  <c r="BK587" i="1"/>
  <c r="BK574" i="1"/>
  <c r="BK591" i="1"/>
  <c r="BK596" i="1"/>
  <c r="BK545" i="1"/>
  <c r="BK557" i="1"/>
  <c r="BK542" i="1"/>
  <c r="BK582" i="1"/>
  <c r="BK537" i="1"/>
  <c r="BK556" i="1"/>
  <c r="BK551" i="1"/>
  <c r="BK558" i="1"/>
  <c r="BK585" i="1"/>
  <c r="BK554" i="1"/>
  <c r="BK567" i="1"/>
  <c r="BK563" i="1"/>
  <c r="BK592" i="1"/>
  <c r="BK599" i="1"/>
  <c r="BK550" i="1"/>
  <c r="BK548" i="1"/>
  <c r="BK565" i="1"/>
  <c r="BK576" i="1"/>
  <c r="BK590" i="1"/>
  <c r="BK578" i="1"/>
  <c r="BK586" i="1"/>
  <c r="BK553" i="1"/>
  <c r="BK560" i="1"/>
  <c r="BK552" i="1"/>
  <c r="BK583" i="1"/>
  <c r="BK540" i="1"/>
  <c r="BK564" i="1"/>
  <c r="BK547" i="1"/>
  <c r="BK539" i="1"/>
  <c r="BK581" i="1"/>
  <c r="BK572" i="1"/>
  <c r="BW1" i="1"/>
  <c r="BE546" i="1"/>
  <c r="BM546" i="1" s="1"/>
  <c r="BE537" i="1"/>
  <c r="BM537" i="1" s="1"/>
  <c r="BE562" i="1"/>
  <c r="BE570" i="1"/>
  <c r="BE572" i="1"/>
  <c r="BE544" i="1"/>
  <c r="BM544" i="1" s="1"/>
  <c r="BE540" i="1"/>
  <c r="BM540" i="1" s="1"/>
  <c r="BE563" i="1"/>
  <c r="BE571" i="1"/>
  <c r="BE575" i="1"/>
  <c r="BE597" i="1"/>
  <c r="BE568" i="1"/>
  <c r="BE554" i="1"/>
  <c r="BM554" i="1" s="1"/>
  <c r="BE557" i="1"/>
  <c r="BE593" i="1"/>
  <c r="BE541" i="1"/>
  <c r="BM541" i="1" s="1"/>
  <c r="BE560" i="1"/>
  <c r="BE577" i="1"/>
  <c r="BE583" i="1"/>
  <c r="BE559" i="1"/>
  <c r="BE538" i="1"/>
  <c r="BM538" i="1" s="1"/>
  <c r="BE588" i="1"/>
  <c r="BE598" i="1"/>
  <c r="BE547" i="1"/>
  <c r="BM547" i="1" s="1"/>
  <c r="BE545" i="1"/>
  <c r="BM545" i="1" s="1"/>
  <c r="BE564" i="1"/>
  <c r="BE555" i="1"/>
  <c r="BM555" i="1" s="1"/>
  <c r="BE539" i="1"/>
  <c r="BM539" i="1" s="1"/>
  <c r="BE580" i="1"/>
  <c r="BE582" i="1"/>
  <c r="BE551" i="1"/>
  <c r="BM551" i="1" s="1"/>
  <c r="BE552" i="1"/>
  <c r="BM552" i="1" s="1"/>
  <c r="BE573" i="1"/>
  <c r="BE566" i="1"/>
  <c r="BE581" i="1"/>
  <c r="BE578" i="1"/>
  <c r="BE586" i="1"/>
  <c r="BE595" i="1"/>
  <c r="BE594" i="1"/>
  <c r="BE549" i="1"/>
  <c r="BM549" i="1" s="1"/>
  <c r="BE543" i="1"/>
  <c r="BM543" i="1" s="1"/>
  <c r="BE589" i="1"/>
  <c r="BE550" i="1"/>
  <c r="BM550" i="1" s="1"/>
  <c r="BE596" i="1"/>
  <c r="BE587" i="1"/>
  <c r="BE574" i="1"/>
  <c r="BE553" i="1"/>
  <c r="BM553" i="1" s="1"/>
  <c r="BE569" i="1"/>
  <c r="BE576" i="1"/>
  <c r="BE567" i="1"/>
  <c r="BE548" i="1"/>
  <c r="BM548" i="1" s="1"/>
  <c r="BE561" i="1"/>
  <c r="BE542" i="1"/>
  <c r="BM542" i="1" s="1"/>
  <c r="BE584" i="1"/>
  <c r="BE585" i="1"/>
  <c r="BE591" i="1"/>
  <c r="BE590" i="1"/>
  <c r="BE592" i="1"/>
  <c r="BE556" i="1"/>
  <c r="BM556" i="1" s="1"/>
  <c r="BE565" i="1"/>
  <c r="BE536" i="1"/>
  <c r="BM536" i="1" s="1"/>
  <c r="BE579" i="1"/>
  <c r="BE599" i="1"/>
  <c r="BE558" i="1"/>
  <c r="CB1" i="1"/>
  <c r="CC1" i="1"/>
  <c r="BZ1" i="1"/>
  <c r="BH570" i="1"/>
  <c r="BH562" i="1"/>
  <c r="BH537" i="1"/>
  <c r="BH572" i="1"/>
  <c r="BH546" i="1"/>
  <c r="BH543" i="1"/>
  <c r="BH598" i="1"/>
  <c r="BH550" i="1"/>
  <c r="BH545" i="1"/>
  <c r="BH548" i="1"/>
  <c r="BH596" i="1"/>
  <c r="BH591" i="1"/>
  <c r="BH557" i="1"/>
  <c r="BH576" i="1"/>
  <c r="BH539" i="1"/>
  <c r="BH556" i="1"/>
  <c r="BH582" i="1"/>
  <c r="BH584" i="1"/>
  <c r="BH573" i="1"/>
  <c r="BH595" i="1"/>
  <c r="BH583" i="1"/>
  <c r="BH538" i="1"/>
  <c r="BH540" i="1"/>
  <c r="BH592" i="1"/>
  <c r="BH553" i="1"/>
  <c r="BH577" i="1"/>
  <c r="BH551" i="1"/>
  <c r="BH567" i="1"/>
  <c r="BH594" i="1"/>
  <c r="BH566" i="1"/>
  <c r="BH581" i="1"/>
  <c r="BH559" i="1"/>
  <c r="BH561" i="1"/>
  <c r="BH564" i="1"/>
  <c r="BH575" i="1"/>
  <c r="BH574" i="1"/>
  <c r="BH555" i="1"/>
  <c r="BH568" i="1"/>
  <c r="BH554" i="1"/>
  <c r="BH569" i="1"/>
  <c r="BH593" i="1"/>
  <c r="BH541" i="1"/>
  <c r="BH560" i="1"/>
  <c r="BH578" i="1"/>
  <c r="BH544" i="1"/>
  <c r="BH549" i="1"/>
  <c r="BH590" i="1"/>
  <c r="BH563" i="1"/>
  <c r="BH571" i="1"/>
  <c r="BH588" i="1"/>
  <c r="BH589" i="1"/>
  <c r="BH547" i="1"/>
  <c r="BH597" i="1"/>
  <c r="BH587" i="1"/>
  <c r="BH542" i="1"/>
  <c r="BH565" i="1"/>
  <c r="BH599" i="1"/>
  <c r="BH580" i="1"/>
  <c r="BH586" i="1"/>
  <c r="BH558" i="1"/>
  <c r="BH552" i="1"/>
  <c r="BH536" i="1"/>
  <c r="BH579" i="1"/>
  <c r="BH585" i="1"/>
  <c r="CD1" i="1"/>
  <c r="BY1" i="1"/>
  <c r="BG562" i="1"/>
  <c r="BG537" i="1"/>
  <c r="BG570" i="1"/>
  <c r="BG572" i="1"/>
  <c r="BG546" i="1"/>
  <c r="BG544" i="1"/>
  <c r="BG549" i="1"/>
  <c r="BG571" i="1"/>
  <c r="BG598" i="1"/>
  <c r="BG589" i="1"/>
  <c r="BG545" i="1"/>
  <c r="BG564" i="1"/>
  <c r="BG592" i="1"/>
  <c r="BG587" i="1"/>
  <c r="BG542" i="1"/>
  <c r="BG555" i="1"/>
  <c r="BG565" i="1"/>
  <c r="BG599" i="1"/>
  <c r="BG582" i="1"/>
  <c r="BG584" i="1"/>
  <c r="BG551" i="1"/>
  <c r="BG567" i="1"/>
  <c r="BG552" i="1"/>
  <c r="BG536" i="1"/>
  <c r="BG559" i="1"/>
  <c r="BG540" i="1"/>
  <c r="BG563" i="1"/>
  <c r="BG547" i="1"/>
  <c r="BG591" i="1"/>
  <c r="BG553" i="1"/>
  <c r="BG557" i="1"/>
  <c r="BG576" i="1"/>
  <c r="BG556" i="1"/>
  <c r="BG577" i="1"/>
  <c r="BG586" i="1"/>
  <c r="BG558" i="1"/>
  <c r="BG573" i="1"/>
  <c r="BG595" i="1"/>
  <c r="BG579" i="1"/>
  <c r="BG581" i="1"/>
  <c r="BG588" i="1"/>
  <c r="BG550" i="1"/>
  <c r="BG548" i="1"/>
  <c r="BG561" i="1"/>
  <c r="BG569" i="1"/>
  <c r="BG593" i="1"/>
  <c r="BG539" i="1"/>
  <c r="BG578" i="1"/>
  <c r="BG580" i="1"/>
  <c r="BG583" i="1"/>
  <c r="BG543" i="1"/>
  <c r="BG590" i="1"/>
  <c r="BG538" i="1"/>
  <c r="BG575" i="1"/>
  <c r="BG596" i="1"/>
  <c r="BG597" i="1"/>
  <c r="BG574" i="1"/>
  <c r="BG568" i="1"/>
  <c r="BG554" i="1"/>
  <c r="BG541" i="1"/>
  <c r="BG560" i="1"/>
  <c r="BG594" i="1"/>
  <c r="BG566" i="1"/>
  <c r="BG585" i="1"/>
  <c r="BO546" i="1" l="1"/>
  <c r="BO544" i="1"/>
  <c r="BN543" i="1"/>
  <c r="BN542" i="1"/>
  <c r="BO554" i="1"/>
  <c r="BN536" i="1"/>
  <c r="BN554" i="1"/>
  <c r="BN544" i="1"/>
  <c r="BO536" i="1"/>
  <c r="BN546" i="1"/>
  <c r="BO545" i="1"/>
  <c r="BN551" i="1"/>
  <c r="BO556" i="1"/>
  <c r="BN541" i="1"/>
  <c r="CC549" i="1"/>
  <c r="CC543" i="1"/>
  <c r="CC588" i="1"/>
  <c r="CC587" i="1"/>
  <c r="CC592" i="1"/>
  <c r="CC593" i="1"/>
  <c r="CC569" i="1"/>
  <c r="CC582" i="1"/>
  <c r="CC586" i="1"/>
  <c r="CC553" i="1"/>
  <c r="CC583" i="1"/>
  <c r="CC544" i="1"/>
  <c r="CC591" i="1"/>
  <c r="CC561" i="1"/>
  <c r="CC596" i="1"/>
  <c r="CC542" i="1"/>
  <c r="CC573" i="1"/>
  <c r="CC546" i="1"/>
  <c r="CC541" i="1"/>
  <c r="CC567" i="1"/>
  <c r="CC595" i="1"/>
  <c r="CC559" i="1"/>
  <c r="CC571" i="1"/>
  <c r="CC574" i="1"/>
  <c r="CC540" i="1"/>
  <c r="CC575" i="1"/>
  <c r="CC599" i="1"/>
  <c r="CC550" i="1"/>
  <c r="CC548" i="1"/>
  <c r="CC557" i="1"/>
  <c r="CC565" i="1"/>
  <c r="CC590" i="1"/>
  <c r="CC568" i="1"/>
  <c r="CC584" i="1"/>
  <c r="CC562" i="1"/>
  <c r="CC570" i="1"/>
  <c r="CC551" i="1"/>
  <c r="CC560" i="1"/>
  <c r="CC558" i="1"/>
  <c r="CC552" i="1"/>
  <c r="CC581" i="1"/>
  <c r="CC585" i="1"/>
  <c r="CC566" i="1"/>
  <c r="CC598" i="1"/>
  <c r="CC589" i="1"/>
  <c r="CC563" i="1"/>
  <c r="CC538" i="1"/>
  <c r="CC564" i="1"/>
  <c r="CC547" i="1"/>
  <c r="CC545" i="1"/>
  <c r="CC576" i="1"/>
  <c r="CC555" i="1"/>
  <c r="CC536" i="1"/>
  <c r="CC578" i="1"/>
  <c r="CC556" i="1"/>
  <c r="CC577" i="1"/>
  <c r="CC579" i="1"/>
  <c r="CC572" i="1"/>
  <c r="CC554" i="1"/>
  <c r="CC597" i="1"/>
  <c r="CC580" i="1"/>
  <c r="CC537" i="1"/>
  <c r="CC594" i="1"/>
  <c r="CC539" i="1"/>
  <c r="BO549" i="1"/>
  <c r="BO542" i="1"/>
  <c r="BO543" i="1"/>
  <c r="BO541" i="1"/>
  <c r="BO547" i="1"/>
  <c r="CD544" i="1"/>
  <c r="CD567" i="1"/>
  <c r="CD589" i="1"/>
  <c r="CD595" i="1"/>
  <c r="CD563" i="1"/>
  <c r="CD591" i="1"/>
  <c r="CD561" i="1"/>
  <c r="CD590" i="1"/>
  <c r="CD536" i="1"/>
  <c r="CD580" i="1"/>
  <c r="CD573" i="1"/>
  <c r="CD577" i="1"/>
  <c r="CD551" i="1"/>
  <c r="CD558" i="1"/>
  <c r="CD579" i="1"/>
  <c r="CD572" i="1"/>
  <c r="CD566" i="1"/>
  <c r="CD543" i="1"/>
  <c r="CD588" i="1"/>
  <c r="CD564" i="1"/>
  <c r="CD599" i="1"/>
  <c r="CD550" i="1"/>
  <c r="CD569" i="1"/>
  <c r="CD555" i="1"/>
  <c r="CD585" i="1"/>
  <c r="CD549" i="1"/>
  <c r="CD598" i="1"/>
  <c r="CD587" i="1"/>
  <c r="CD538" i="1"/>
  <c r="CD592" i="1"/>
  <c r="CD596" i="1"/>
  <c r="CD547" i="1"/>
  <c r="CD542" i="1"/>
  <c r="CD578" i="1"/>
  <c r="CD556" i="1"/>
  <c r="CD553" i="1"/>
  <c r="CD541" i="1"/>
  <c r="CD583" i="1"/>
  <c r="CD554" i="1"/>
  <c r="CD559" i="1"/>
  <c r="CD597" i="1"/>
  <c r="CD540" i="1"/>
  <c r="CD575" i="1"/>
  <c r="CD548" i="1"/>
  <c r="CD557" i="1"/>
  <c r="CD568" i="1"/>
  <c r="CD584" i="1"/>
  <c r="CD586" i="1"/>
  <c r="CD537" i="1"/>
  <c r="CD546" i="1"/>
  <c r="CD562" i="1"/>
  <c r="CD594" i="1"/>
  <c r="CD539" i="1"/>
  <c r="CD571" i="1"/>
  <c r="CD574" i="1"/>
  <c r="CD593" i="1"/>
  <c r="CD545" i="1"/>
  <c r="CD565" i="1"/>
  <c r="CD576" i="1"/>
  <c r="CD582" i="1"/>
  <c r="CD570" i="1"/>
  <c r="CD560" i="1"/>
  <c r="CD552" i="1"/>
  <c r="CD581" i="1"/>
  <c r="BN547" i="1"/>
  <c r="CB566" i="1"/>
  <c r="CB571" i="1"/>
  <c r="CB574" i="1"/>
  <c r="CB540" i="1"/>
  <c r="CB564" i="1"/>
  <c r="CB596" i="1"/>
  <c r="CB547" i="1"/>
  <c r="CB550" i="1"/>
  <c r="CB545" i="1"/>
  <c r="CB557" i="1"/>
  <c r="CB565" i="1"/>
  <c r="CB542" i="1"/>
  <c r="CB555" i="1"/>
  <c r="CB578" i="1"/>
  <c r="CB537" i="1"/>
  <c r="CB562" i="1"/>
  <c r="CB570" i="1"/>
  <c r="CB594" i="1"/>
  <c r="CB556" i="1"/>
  <c r="CB552" i="1"/>
  <c r="CB585" i="1"/>
  <c r="CB567" i="1"/>
  <c r="CB559" i="1"/>
  <c r="CB548" i="1"/>
  <c r="CB579" i="1"/>
  <c r="CB572" i="1"/>
  <c r="CB554" i="1"/>
  <c r="CB589" i="1"/>
  <c r="CB563" i="1"/>
  <c r="CB597" i="1"/>
  <c r="CB561" i="1"/>
  <c r="CB576" i="1"/>
  <c r="CB580" i="1"/>
  <c r="CB586" i="1"/>
  <c r="CB573" i="1"/>
  <c r="CB546" i="1"/>
  <c r="CB539" i="1"/>
  <c r="CB544" i="1"/>
  <c r="CB549" i="1"/>
  <c r="CB543" i="1"/>
  <c r="CB588" i="1"/>
  <c r="CB587" i="1"/>
  <c r="CB591" i="1"/>
  <c r="CB592" i="1"/>
  <c r="CB593" i="1"/>
  <c r="CB599" i="1"/>
  <c r="CB569" i="1"/>
  <c r="CB590" i="1"/>
  <c r="CB582" i="1"/>
  <c r="CB541" i="1"/>
  <c r="CB551" i="1"/>
  <c r="CB560" i="1"/>
  <c r="CB558" i="1"/>
  <c r="CB581" i="1"/>
  <c r="CB583" i="1"/>
  <c r="CB598" i="1"/>
  <c r="CB595" i="1"/>
  <c r="CB538" i="1"/>
  <c r="CB575" i="1"/>
  <c r="CB536" i="1"/>
  <c r="CB568" i="1"/>
  <c r="CB584" i="1"/>
  <c r="CB553" i="1"/>
  <c r="CB577" i="1"/>
  <c r="BM599" i="1"/>
  <c r="BT599" i="1"/>
  <c r="BN599" i="1"/>
  <c r="BO599" i="1"/>
  <c r="BM598" i="1"/>
  <c r="BO598" i="1"/>
  <c r="BN598" i="1"/>
  <c r="BT598" i="1"/>
  <c r="BN556" i="1"/>
  <c r="BO551" i="1"/>
  <c r="BM579" i="1"/>
  <c r="BN579" i="1"/>
  <c r="BO579" i="1"/>
  <c r="BM592" i="1"/>
  <c r="BN592" i="1"/>
  <c r="BO592" i="1"/>
  <c r="BT592" i="1"/>
  <c r="BM584" i="1"/>
  <c r="BN584" i="1"/>
  <c r="BO584" i="1"/>
  <c r="BT584" i="1"/>
  <c r="BN567" i="1"/>
  <c r="BM567" i="1"/>
  <c r="BT567" i="1"/>
  <c r="BO567" i="1"/>
  <c r="BM574" i="1"/>
  <c r="BO574" i="1"/>
  <c r="BN574" i="1"/>
  <c r="BM589" i="1"/>
  <c r="BO589" i="1"/>
  <c r="BN589" i="1"/>
  <c r="BM595" i="1"/>
  <c r="BT595" i="1"/>
  <c r="BO595" i="1"/>
  <c r="BN595" i="1"/>
  <c r="BO566" i="1"/>
  <c r="BM566" i="1"/>
  <c r="BN566" i="1"/>
  <c r="BO582" i="1"/>
  <c r="BM582" i="1"/>
  <c r="BN582" i="1"/>
  <c r="BM564" i="1"/>
  <c r="BO564" i="1"/>
  <c r="BN564" i="1"/>
  <c r="BM588" i="1"/>
  <c r="BT588" i="1"/>
  <c r="BO588" i="1"/>
  <c r="BN588" i="1"/>
  <c r="BN577" i="1"/>
  <c r="BO577" i="1"/>
  <c r="BM577" i="1"/>
  <c r="BN557" i="1"/>
  <c r="BM557" i="1"/>
  <c r="BO557" i="1"/>
  <c r="BM575" i="1"/>
  <c r="BO575" i="1"/>
  <c r="BN575" i="1"/>
  <c r="BM585" i="1"/>
  <c r="BN585" i="1"/>
  <c r="BO585" i="1"/>
  <c r="BT585" i="1"/>
  <c r="BM594" i="1"/>
  <c r="BN594" i="1"/>
  <c r="BO594" i="1"/>
  <c r="BT594" i="1"/>
  <c r="BM581" i="1"/>
  <c r="BN581" i="1"/>
  <c r="BO581" i="1"/>
  <c r="BN583" i="1"/>
  <c r="BM583" i="1"/>
  <c r="BO583" i="1"/>
  <c r="BT583" i="1"/>
  <c r="BM593" i="1"/>
  <c r="BO593" i="1"/>
  <c r="BT593" i="1"/>
  <c r="BN593" i="1"/>
  <c r="BM597" i="1"/>
  <c r="BN597" i="1"/>
  <c r="BT597" i="1"/>
  <c r="BO597" i="1"/>
  <c r="BM562" i="1"/>
  <c r="BN562" i="1"/>
  <c r="BO562" i="1"/>
  <c r="BO550" i="1"/>
  <c r="BN549" i="1"/>
  <c r="BO540" i="1"/>
  <c r="BM590" i="1"/>
  <c r="BN590" i="1"/>
  <c r="BT590" i="1"/>
  <c r="BO590" i="1"/>
  <c r="BM576" i="1"/>
  <c r="BO576" i="1"/>
  <c r="BT576" i="1"/>
  <c r="BN576" i="1"/>
  <c r="BM587" i="1"/>
  <c r="BT587" i="1"/>
  <c r="BO587" i="1"/>
  <c r="BN587" i="1"/>
  <c r="BM586" i="1"/>
  <c r="BN586" i="1"/>
  <c r="BO586" i="1"/>
  <c r="BT586" i="1"/>
  <c r="BM573" i="1"/>
  <c r="BN573" i="1"/>
  <c r="BO573" i="1"/>
  <c r="BM580" i="1"/>
  <c r="BO580" i="1"/>
  <c r="BT580" i="1"/>
  <c r="BN580" i="1"/>
  <c r="BN560" i="1"/>
  <c r="BM560" i="1"/>
  <c r="BO560" i="1"/>
  <c r="BN571" i="1"/>
  <c r="BM571" i="1"/>
  <c r="BO571" i="1"/>
  <c r="BM572" i="1"/>
  <c r="BN572" i="1"/>
  <c r="BT572" i="1"/>
  <c r="BO572" i="1"/>
  <c r="BN550" i="1"/>
  <c r="BN540" i="1"/>
  <c r="BM558" i="1"/>
  <c r="BO558" i="1"/>
  <c r="BN558" i="1"/>
  <c r="BN565" i="1"/>
  <c r="BO565" i="1"/>
  <c r="BM565" i="1"/>
  <c r="BM591" i="1"/>
  <c r="BT591" i="1"/>
  <c r="BO591" i="1"/>
  <c r="BN591" i="1"/>
  <c r="BM561" i="1"/>
  <c r="BO561" i="1"/>
  <c r="BN561" i="1"/>
  <c r="BO569" i="1"/>
  <c r="BM569" i="1"/>
  <c r="BN569" i="1"/>
  <c r="BM596" i="1"/>
  <c r="BN596" i="1"/>
  <c r="BT596" i="1"/>
  <c r="BO596" i="1"/>
  <c r="BM578" i="1"/>
  <c r="BN578" i="1"/>
  <c r="BO578" i="1"/>
  <c r="BN559" i="1"/>
  <c r="BM559" i="1"/>
  <c r="BO559" i="1"/>
  <c r="BN568" i="1"/>
  <c r="BM568" i="1"/>
  <c r="BO568" i="1"/>
  <c r="BN563" i="1"/>
  <c r="BO563" i="1"/>
  <c r="BM563" i="1"/>
  <c r="BO570" i="1"/>
  <c r="BN570" i="1"/>
  <c r="BM570" i="1"/>
  <c r="CO1" i="1"/>
  <c r="BW546" i="1"/>
  <c r="CG546" i="1" s="1"/>
  <c r="BW562" i="1"/>
  <c r="BW572" i="1"/>
  <c r="BW570" i="1"/>
  <c r="BW537" i="1"/>
  <c r="CE537" i="1" s="1"/>
  <c r="BW538" i="1"/>
  <c r="CE538" i="1" s="1"/>
  <c r="BW571" i="1"/>
  <c r="BW588" i="1"/>
  <c r="BW598" i="1"/>
  <c r="BW545" i="1"/>
  <c r="CE545" i="1" s="1"/>
  <c r="BW564" i="1"/>
  <c r="BW575" i="1"/>
  <c r="BW592" i="1"/>
  <c r="BW591" i="1"/>
  <c r="BW554" i="1"/>
  <c r="BW599" i="1"/>
  <c r="BW539" i="1"/>
  <c r="CE539" i="1" s="1"/>
  <c r="BW580" i="1"/>
  <c r="BW582" i="1"/>
  <c r="BW551" i="1"/>
  <c r="CE551" i="1" s="1"/>
  <c r="BW573" i="1"/>
  <c r="BW566" i="1"/>
  <c r="BW585" i="1"/>
  <c r="BW559" i="1"/>
  <c r="BW550" i="1"/>
  <c r="CG550" i="1" s="1"/>
  <c r="BW596" i="1"/>
  <c r="BW597" i="1"/>
  <c r="BW574" i="1"/>
  <c r="BW555" i="1"/>
  <c r="CE555" i="1" s="1"/>
  <c r="BW553" i="1"/>
  <c r="CE553" i="1" s="1"/>
  <c r="BW569" i="1"/>
  <c r="BW593" i="1"/>
  <c r="BW567" i="1"/>
  <c r="BW536" i="1"/>
  <c r="CG536" i="1" s="1"/>
  <c r="BW583" i="1"/>
  <c r="BW565" i="1"/>
  <c r="BW556" i="1"/>
  <c r="CE556" i="1" s="1"/>
  <c r="BW560" i="1"/>
  <c r="BW558" i="1"/>
  <c r="BW581" i="1"/>
  <c r="BW544" i="1"/>
  <c r="CE544" i="1" s="1"/>
  <c r="BW549" i="1"/>
  <c r="CG549" i="1" s="1"/>
  <c r="BW590" i="1"/>
  <c r="BW547" i="1"/>
  <c r="CG547" i="1" s="1"/>
  <c r="BW548" i="1"/>
  <c r="CE548" i="1" s="1"/>
  <c r="BW561" i="1"/>
  <c r="BW587" i="1"/>
  <c r="BW542" i="1"/>
  <c r="CE542" i="1" s="1"/>
  <c r="BW568" i="1"/>
  <c r="BW578" i="1"/>
  <c r="BW543" i="1"/>
  <c r="CE543" i="1" s="1"/>
  <c r="BW540" i="1"/>
  <c r="CE540" i="1" s="1"/>
  <c r="BW576" i="1"/>
  <c r="BW595" i="1"/>
  <c r="BW594" i="1"/>
  <c r="BW541" i="1"/>
  <c r="CE541" i="1" s="1"/>
  <c r="BW579" i="1"/>
  <c r="BW563" i="1"/>
  <c r="BW589" i="1"/>
  <c r="BW584" i="1"/>
  <c r="BW552" i="1"/>
  <c r="CE552" i="1" s="1"/>
  <c r="BW557" i="1"/>
  <c r="BW577" i="1"/>
  <c r="BW586" i="1"/>
  <c r="BP596" i="1"/>
  <c r="BP557" i="1"/>
  <c r="BP594" i="1"/>
  <c r="BP583" i="1"/>
  <c r="BP595" i="1"/>
  <c r="BP587" i="1"/>
  <c r="BP589" i="1"/>
  <c r="CR1" i="1"/>
  <c r="BZ562" i="1"/>
  <c r="BZ570" i="1"/>
  <c r="BZ537" i="1"/>
  <c r="BZ572" i="1"/>
  <c r="BZ546" i="1"/>
  <c r="BZ544" i="1"/>
  <c r="BZ598" i="1"/>
  <c r="BZ561" i="1"/>
  <c r="BZ564" i="1"/>
  <c r="BZ592" i="1"/>
  <c r="BZ542" i="1"/>
  <c r="BZ569" i="1"/>
  <c r="BZ593" i="1"/>
  <c r="BZ582" i="1"/>
  <c r="BZ584" i="1"/>
  <c r="BZ558" i="1"/>
  <c r="BZ552" i="1"/>
  <c r="BZ594" i="1"/>
  <c r="BZ536" i="1"/>
  <c r="BZ583" i="1"/>
  <c r="BZ543" i="1"/>
  <c r="BZ550" i="1"/>
  <c r="BZ575" i="1"/>
  <c r="BZ597" i="1"/>
  <c r="BZ555" i="1"/>
  <c r="BZ541" i="1"/>
  <c r="BZ556" i="1"/>
  <c r="BZ585" i="1"/>
  <c r="BZ549" i="1"/>
  <c r="BZ538" i="1"/>
  <c r="BZ540" i="1"/>
  <c r="BZ563" i="1"/>
  <c r="BZ571" i="1"/>
  <c r="BZ588" i="1"/>
  <c r="BZ589" i="1"/>
  <c r="BZ547" i="1"/>
  <c r="BZ545" i="1"/>
  <c r="BZ548" i="1"/>
  <c r="BZ587" i="1"/>
  <c r="BZ565" i="1"/>
  <c r="BZ576" i="1"/>
  <c r="BZ599" i="1"/>
  <c r="BZ578" i="1"/>
  <c r="BZ580" i="1"/>
  <c r="BZ586" i="1"/>
  <c r="BZ551" i="1"/>
  <c r="BZ567" i="1"/>
  <c r="BZ566" i="1"/>
  <c r="BZ579" i="1"/>
  <c r="BZ559" i="1"/>
  <c r="BZ590" i="1"/>
  <c r="BZ596" i="1"/>
  <c r="BZ574" i="1"/>
  <c r="BZ591" i="1"/>
  <c r="BZ553" i="1"/>
  <c r="BZ568" i="1"/>
  <c r="BZ554" i="1"/>
  <c r="BZ557" i="1"/>
  <c r="BZ539" i="1"/>
  <c r="BZ560" i="1"/>
  <c r="BZ577" i="1"/>
  <c r="BZ573" i="1"/>
  <c r="BZ595" i="1"/>
  <c r="BZ581" i="1"/>
  <c r="BP579" i="1"/>
  <c r="BP563" i="1"/>
  <c r="CV1" i="1"/>
  <c r="BP567" i="1"/>
  <c r="BP560" i="1"/>
  <c r="BP569" i="1"/>
  <c r="BP565" i="1"/>
  <c r="BP562" i="1"/>
  <c r="CU1" i="1"/>
  <c r="BP566" i="1"/>
  <c r="BP586" i="1"/>
  <c r="BP582" i="1"/>
  <c r="BP570" i="1"/>
  <c r="BP568" i="1"/>
  <c r="BP575" i="1"/>
  <c r="BP593" i="1"/>
  <c r="BP577" i="1"/>
  <c r="BP599" i="1"/>
  <c r="BP574" i="1"/>
  <c r="BP580" i="1"/>
  <c r="BP588" i="1"/>
  <c r="BP573" i="1"/>
  <c r="BP591" i="1"/>
  <c r="BP559" i="1"/>
  <c r="BP592" i="1"/>
  <c r="BP598" i="1"/>
  <c r="BP585" i="1"/>
  <c r="BP597" i="1"/>
  <c r="BP590" i="1"/>
  <c r="BP578" i="1"/>
  <c r="BP561" i="1"/>
  <c r="BP581" i="1"/>
  <c r="BP558" i="1"/>
  <c r="BP576" i="1"/>
  <c r="BP584" i="1"/>
  <c r="BP564" i="1"/>
  <c r="BP571" i="1"/>
  <c r="BP572" i="1"/>
  <c r="CQ1" i="1"/>
  <c r="BY572" i="1"/>
  <c r="BY546" i="1"/>
  <c r="BY562" i="1"/>
  <c r="BY570" i="1"/>
  <c r="BY537" i="1"/>
  <c r="BY538" i="1"/>
  <c r="BY540" i="1"/>
  <c r="BY588" i="1"/>
  <c r="BY548" i="1"/>
  <c r="BY555" i="1"/>
  <c r="BY553" i="1"/>
  <c r="BY576" i="1"/>
  <c r="BY577" i="1"/>
  <c r="BY578" i="1"/>
  <c r="BY580" i="1"/>
  <c r="BY586" i="1"/>
  <c r="BY551" i="1"/>
  <c r="BY567" i="1"/>
  <c r="BY566" i="1"/>
  <c r="BY581" i="1"/>
  <c r="BY559" i="1"/>
  <c r="BY590" i="1"/>
  <c r="BY563" i="1"/>
  <c r="BY571" i="1"/>
  <c r="BY547" i="1"/>
  <c r="BY561" i="1"/>
  <c r="BY575" i="1"/>
  <c r="BY596" i="1"/>
  <c r="BY587" i="1"/>
  <c r="BY574" i="1"/>
  <c r="BY568" i="1"/>
  <c r="BY554" i="1"/>
  <c r="BY569" i="1"/>
  <c r="BY593" i="1"/>
  <c r="BY541" i="1"/>
  <c r="BY560" i="1"/>
  <c r="BY579" i="1"/>
  <c r="BY544" i="1"/>
  <c r="BY549" i="1"/>
  <c r="BY598" i="1"/>
  <c r="BY589" i="1"/>
  <c r="BY564" i="1"/>
  <c r="BY592" i="1"/>
  <c r="BY597" i="1"/>
  <c r="BY542" i="1"/>
  <c r="BY565" i="1"/>
  <c r="BY599" i="1"/>
  <c r="BY539" i="1"/>
  <c r="BY582" i="1"/>
  <c r="BY584" i="1"/>
  <c r="BY558" i="1"/>
  <c r="BY552" i="1"/>
  <c r="BY595" i="1"/>
  <c r="BY594" i="1"/>
  <c r="BY536" i="1"/>
  <c r="BY585" i="1"/>
  <c r="BY543" i="1"/>
  <c r="BY550" i="1"/>
  <c r="BY545" i="1"/>
  <c r="BY591" i="1"/>
  <c r="BY557" i="1"/>
  <c r="BY556" i="1"/>
  <c r="BY573" i="1"/>
  <c r="BY583" i="1"/>
  <c r="CT1" i="1"/>
  <c r="BN548" i="1"/>
  <c r="BN545" i="1"/>
  <c r="BO548" i="1"/>
  <c r="BO537" i="1"/>
  <c r="BO553" i="1"/>
  <c r="BN537" i="1"/>
  <c r="BN552" i="1"/>
  <c r="BN553" i="1"/>
  <c r="BO552" i="1"/>
  <c r="BV598" i="1" l="1"/>
  <c r="BV599" i="1"/>
  <c r="BV595" i="1"/>
  <c r="BV585" i="1"/>
  <c r="BV592" i="1"/>
  <c r="BV597" i="1"/>
  <c r="BV591" i="1"/>
  <c r="BV586" i="1"/>
  <c r="BV587" i="1"/>
  <c r="BV590" i="1"/>
  <c r="BV596" i="1"/>
  <c r="BV580" i="1"/>
  <c r="BV583" i="1"/>
  <c r="BV594" i="1"/>
  <c r="BV584" i="1"/>
  <c r="BV593" i="1"/>
  <c r="BV588" i="1"/>
  <c r="BV572" i="1"/>
  <c r="BV567" i="1"/>
  <c r="BV576" i="1"/>
  <c r="CF556" i="1"/>
  <c r="CG556" i="1"/>
  <c r="CV549" i="1"/>
  <c r="CV567" i="1"/>
  <c r="CV559" i="1"/>
  <c r="CV540" i="1"/>
  <c r="CV557" i="1"/>
  <c r="CV590" i="1"/>
  <c r="CV578" i="1"/>
  <c r="CV580" i="1"/>
  <c r="CV553" i="1"/>
  <c r="CV551" i="1"/>
  <c r="CV583" i="1"/>
  <c r="CV587" i="1"/>
  <c r="CV585" i="1"/>
  <c r="CV566" i="1"/>
  <c r="CV589" i="1"/>
  <c r="CV597" i="1"/>
  <c r="CV591" i="1"/>
  <c r="CV575" i="1"/>
  <c r="CV592" i="1"/>
  <c r="CV593" i="1"/>
  <c r="CV547" i="1"/>
  <c r="CV548" i="1"/>
  <c r="CV576" i="1"/>
  <c r="CV555" i="1"/>
  <c r="CV586" i="1"/>
  <c r="CV546" i="1"/>
  <c r="CV562" i="1"/>
  <c r="CV594" i="1"/>
  <c r="CV539" i="1"/>
  <c r="CV556" i="1"/>
  <c r="CV577" i="1"/>
  <c r="CV541" i="1"/>
  <c r="CV560" i="1"/>
  <c r="CV558" i="1"/>
  <c r="CV579" i="1"/>
  <c r="CV581" i="1"/>
  <c r="CV554" i="1"/>
  <c r="CV598" i="1"/>
  <c r="CV543" i="1"/>
  <c r="CV571" i="1"/>
  <c r="CV588" i="1"/>
  <c r="CV538" i="1"/>
  <c r="CV561" i="1"/>
  <c r="CV564" i="1"/>
  <c r="CV596" i="1"/>
  <c r="CV599" i="1"/>
  <c r="CV550" i="1"/>
  <c r="CV545" i="1"/>
  <c r="CV542" i="1"/>
  <c r="CV568" i="1"/>
  <c r="CV584" i="1"/>
  <c r="CV573" i="1"/>
  <c r="CV537" i="1"/>
  <c r="CV570" i="1"/>
  <c r="CV552" i="1"/>
  <c r="CV544" i="1"/>
  <c r="CV595" i="1"/>
  <c r="CV563" i="1"/>
  <c r="CV574" i="1"/>
  <c r="CV565" i="1"/>
  <c r="CV569" i="1"/>
  <c r="CV536" i="1"/>
  <c r="CV582" i="1"/>
  <c r="CV572" i="1"/>
  <c r="CU554" i="1"/>
  <c r="CU598" i="1"/>
  <c r="CU589" i="1"/>
  <c r="CU571" i="1"/>
  <c r="CU576" i="1"/>
  <c r="CU542" i="1"/>
  <c r="CU586" i="1"/>
  <c r="CU562" i="1"/>
  <c r="CU539" i="1"/>
  <c r="CU556" i="1"/>
  <c r="CU592" i="1"/>
  <c r="CU596" i="1"/>
  <c r="CU550" i="1"/>
  <c r="CU545" i="1"/>
  <c r="CU580" i="1"/>
  <c r="CU573" i="1"/>
  <c r="CU577" i="1"/>
  <c r="CU551" i="1"/>
  <c r="CU558" i="1"/>
  <c r="CU549" i="1"/>
  <c r="CU563" i="1"/>
  <c r="CU588" i="1"/>
  <c r="CU587" i="1"/>
  <c r="CU538" i="1"/>
  <c r="CU540" i="1"/>
  <c r="CU564" i="1"/>
  <c r="CU599" i="1"/>
  <c r="CU569" i="1"/>
  <c r="CU590" i="1"/>
  <c r="CU536" i="1"/>
  <c r="CU568" i="1"/>
  <c r="CU578" i="1"/>
  <c r="CU582" i="1"/>
  <c r="CU584" i="1"/>
  <c r="CU537" i="1"/>
  <c r="CU572" i="1"/>
  <c r="CU544" i="1"/>
  <c r="CU567" i="1"/>
  <c r="CU566" i="1"/>
  <c r="CU595" i="1"/>
  <c r="CU559" i="1"/>
  <c r="CU597" i="1"/>
  <c r="CU574" i="1"/>
  <c r="CU591" i="1"/>
  <c r="CU575" i="1"/>
  <c r="CU593" i="1"/>
  <c r="CU548" i="1"/>
  <c r="CU565" i="1"/>
  <c r="CU546" i="1"/>
  <c r="CU553" i="1"/>
  <c r="CU541" i="1"/>
  <c r="CU560" i="1"/>
  <c r="CU581" i="1"/>
  <c r="CU585" i="1"/>
  <c r="CU543" i="1"/>
  <c r="CU561" i="1"/>
  <c r="CU547" i="1"/>
  <c r="CU557" i="1"/>
  <c r="CU555" i="1"/>
  <c r="CU570" i="1"/>
  <c r="CU594" i="1"/>
  <c r="CU552" i="1"/>
  <c r="CU579" i="1"/>
  <c r="CU583" i="1"/>
  <c r="CT595" i="1"/>
  <c r="CT563" i="1"/>
  <c r="CT597" i="1"/>
  <c r="CT587" i="1"/>
  <c r="CT574" i="1"/>
  <c r="CT538" i="1"/>
  <c r="CT561" i="1"/>
  <c r="CT575" i="1"/>
  <c r="CT592" i="1"/>
  <c r="CT596" i="1"/>
  <c r="CT599" i="1"/>
  <c r="CT547" i="1"/>
  <c r="CT550" i="1"/>
  <c r="CT548" i="1"/>
  <c r="CT565" i="1"/>
  <c r="CT568" i="1"/>
  <c r="CT584" i="1"/>
  <c r="CT573" i="1"/>
  <c r="CT546" i="1"/>
  <c r="CT570" i="1"/>
  <c r="CT541" i="1"/>
  <c r="CT560" i="1"/>
  <c r="CT558" i="1"/>
  <c r="CT552" i="1"/>
  <c r="CT581" i="1"/>
  <c r="CT585" i="1"/>
  <c r="CT567" i="1"/>
  <c r="CT589" i="1"/>
  <c r="CT593" i="1"/>
  <c r="CT590" i="1"/>
  <c r="CT542" i="1"/>
  <c r="CT537" i="1"/>
  <c r="CT562" i="1"/>
  <c r="CT556" i="1"/>
  <c r="CT544" i="1"/>
  <c r="CT554" i="1"/>
  <c r="CT598" i="1"/>
  <c r="CT543" i="1"/>
  <c r="CT559" i="1"/>
  <c r="CT545" i="1"/>
  <c r="CT557" i="1"/>
  <c r="CT551" i="1"/>
  <c r="CT583" i="1"/>
  <c r="CT569" i="1"/>
  <c r="CT576" i="1"/>
  <c r="CT555" i="1"/>
  <c r="CT536" i="1"/>
  <c r="CT580" i="1"/>
  <c r="CT582" i="1"/>
  <c r="CT594" i="1"/>
  <c r="CT539" i="1"/>
  <c r="CT577" i="1"/>
  <c r="CT579" i="1"/>
  <c r="CT572" i="1"/>
  <c r="CT549" i="1"/>
  <c r="CT566" i="1"/>
  <c r="CT571" i="1"/>
  <c r="CT588" i="1"/>
  <c r="CT591" i="1"/>
  <c r="CT540" i="1"/>
  <c r="CT564" i="1"/>
  <c r="CT578" i="1"/>
  <c r="CT586" i="1"/>
  <c r="CT553" i="1"/>
  <c r="CE589" i="1"/>
  <c r="CG589" i="1"/>
  <c r="CF589" i="1"/>
  <c r="CE590" i="1"/>
  <c r="CG590" i="1"/>
  <c r="CL590" i="1"/>
  <c r="CF590" i="1"/>
  <c r="CE569" i="1"/>
  <c r="CF569" i="1"/>
  <c r="CG569" i="1"/>
  <c r="CE554" i="1"/>
  <c r="CF554" i="1"/>
  <c r="CE571" i="1"/>
  <c r="CF571" i="1"/>
  <c r="CG571" i="1"/>
  <c r="CF563" i="1"/>
  <c r="CE563" i="1"/>
  <c r="CG563" i="1"/>
  <c r="CE561" i="1"/>
  <c r="CF561" i="1"/>
  <c r="CG561" i="1"/>
  <c r="CG560" i="1"/>
  <c r="CE560" i="1"/>
  <c r="CF560" i="1"/>
  <c r="CE536" i="1"/>
  <c r="CF536" i="1"/>
  <c r="CE596" i="1"/>
  <c r="CG596" i="1"/>
  <c r="CF596" i="1"/>
  <c r="CL596" i="1"/>
  <c r="CE566" i="1"/>
  <c r="CG566" i="1"/>
  <c r="CF566" i="1"/>
  <c r="CE580" i="1"/>
  <c r="CF580" i="1"/>
  <c r="CL580" i="1"/>
  <c r="CG580" i="1"/>
  <c r="CE591" i="1"/>
  <c r="CG591" i="1"/>
  <c r="CF591" i="1"/>
  <c r="CL591" i="1"/>
  <c r="CE562" i="1"/>
  <c r="CF562" i="1"/>
  <c r="CG562" i="1"/>
  <c r="CE577" i="1"/>
  <c r="CG577" i="1"/>
  <c r="CF577" i="1"/>
  <c r="CE594" i="1"/>
  <c r="CG594" i="1"/>
  <c r="CF594" i="1"/>
  <c r="CL594" i="1"/>
  <c r="CE587" i="1"/>
  <c r="CG587" i="1"/>
  <c r="CL587" i="1"/>
  <c r="CF587" i="1"/>
  <c r="CG558" i="1"/>
  <c r="CF558" i="1"/>
  <c r="CE558" i="1"/>
  <c r="CE583" i="1"/>
  <c r="CF583" i="1"/>
  <c r="CG583" i="1"/>
  <c r="CL583" i="1"/>
  <c r="CG597" i="1"/>
  <c r="CE597" i="1"/>
  <c r="CF597" i="1"/>
  <c r="CL597" i="1"/>
  <c r="CG585" i="1"/>
  <c r="CE585" i="1"/>
  <c r="CF585" i="1"/>
  <c r="CL585" i="1"/>
  <c r="CE582" i="1"/>
  <c r="CG582" i="1"/>
  <c r="CF582" i="1"/>
  <c r="CE564" i="1"/>
  <c r="CF564" i="1"/>
  <c r="CG564" i="1"/>
  <c r="CE572" i="1"/>
  <c r="CF572" i="1"/>
  <c r="CL572" i="1"/>
  <c r="CG572" i="1"/>
  <c r="CF543" i="1"/>
  <c r="CE557" i="1"/>
  <c r="CG557" i="1"/>
  <c r="CF557" i="1"/>
  <c r="CE595" i="1"/>
  <c r="CG595" i="1"/>
  <c r="CL595" i="1"/>
  <c r="CF595" i="1"/>
  <c r="CG578" i="1"/>
  <c r="CE578" i="1"/>
  <c r="CF578" i="1"/>
  <c r="CE549" i="1"/>
  <c r="CF549" i="1"/>
  <c r="CG543" i="1"/>
  <c r="CG554" i="1"/>
  <c r="CE579" i="1"/>
  <c r="CF579" i="1"/>
  <c r="CG579" i="1"/>
  <c r="CE576" i="1"/>
  <c r="CG576" i="1"/>
  <c r="CL576" i="1"/>
  <c r="CF576" i="1"/>
  <c r="CE568" i="1"/>
  <c r="CF568" i="1"/>
  <c r="CG568" i="1"/>
  <c r="CF567" i="1"/>
  <c r="CE567" i="1"/>
  <c r="CG567" i="1"/>
  <c r="CL567" i="1"/>
  <c r="CE550" i="1"/>
  <c r="CF550" i="1"/>
  <c r="CE573" i="1"/>
  <c r="CG573" i="1"/>
  <c r="CF573" i="1"/>
  <c r="CE592" i="1"/>
  <c r="CG592" i="1"/>
  <c r="CF592" i="1"/>
  <c r="CL592" i="1"/>
  <c r="CE598" i="1"/>
  <c r="CG598" i="1"/>
  <c r="CL598" i="1"/>
  <c r="CF598" i="1"/>
  <c r="CE546" i="1"/>
  <c r="CF546" i="1"/>
  <c r="CE586" i="1"/>
  <c r="CG586" i="1"/>
  <c r="CL586" i="1"/>
  <c r="CF586" i="1"/>
  <c r="CF584" i="1"/>
  <c r="CE584" i="1"/>
  <c r="CL584" i="1"/>
  <c r="CG584" i="1"/>
  <c r="CE547" i="1"/>
  <c r="CF547" i="1"/>
  <c r="CE581" i="1"/>
  <c r="CG581" i="1"/>
  <c r="CF581" i="1"/>
  <c r="CF565" i="1"/>
  <c r="CE565" i="1"/>
  <c r="CG565" i="1"/>
  <c r="CE593" i="1"/>
  <c r="CF593" i="1"/>
  <c r="CG593" i="1"/>
  <c r="CL593" i="1"/>
  <c r="CE574" i="1"/>
  <c r="CF574" i="1"/>
  <c r="CG574" i="1"/>
  <c r="CF559" i="1"/>
  <c r="CE559" i="1"/>
  <c r="CG559" i="1"/>
  <c r="CE599" i="1"/>
  <c r="CG599" i="1"/>
  <c r="CF599" i="1"/>
  <c r="CL599" i="1"/>
  <c r="CE575" i="1"/>
  <c r="CF575" i="1"/>
  <c r="CG575" i="1"/>
  <c r="CE588" i="1"/>
  <c r="CG588" i="1"/>
  <c r="CL588" i="1"/>
  <c r="CF588" i="1"/>
  <c r="CG570" i="1"/>
  <c r="CE570" i="1"/>
  <c r="CF570" i="1"/>
  <c r="DG1" i="1"/>
  <c r="CO562" i="1"/>
  <c r="CO570" i="1"/>
  <c r="CO572" i="1"/>
  <c r="CO537" i="1"/>
  <c r="CO546" i="1"/>
  <c r="CO559" i="1"/>
  <c r="CO538" i="1"/>
  <c r="CO588" i="1"/>
  <c r="CO550" i="1"/>
  <c r="CO564" i="1"/>
  <c r="CO597" i="1"/>
  <c r="CO574" i="1"/>
  <c r="CO555" i="1"/>
  <c r="CO553" i="1"/>
  <c r="CO569" i="1"/>
  <c r="CO593" i="1"/>
  <c r="CO580" i="1"/>
  <c r="CO567" i="1"/>
  <c r="CO552" i="1"/>
  <c r="CO583" i="1"/>
  <c r="CO549" i="1"/>
  <c r="CO590" i="1"/>
  <c r="CO547" i="1"/>
  <c r="CO561" i="1"/>
  <c r="CO596" i="1"/>
  <c r="CO587" i="1"/>
  <c r="CO542" i="1"/>
  <c r="CO565" i="1"/>
  <c r="CO576" i="1"/>
  <c r="CO578" i="1"/>
  <c r="CO586" i="1"/>
  <c r="CO558" i="1"/>
  <c r="CO594" i="1"/>
  <c r="CO581" i="1"/>
  <c r="CO556" i="1"/>
  <c r="CO577" i="1"/>
  <c r="CO584" i="1"/>
  <c r="CO595" i="1"/>
  <c r="CO536" i="1"/>
  <c r="CO544" i="1"/>
  <c r="CO543" i="1"/>
  <c r="CO563" i="1"/>
  <c r="CO589" i="1"/>
  <c r="CO548" i="1"/>
  <c r="CO592" i="1"/>
  <c r="CO557" i="1"/>
  <c r="CO541" i="1"/>
  <c r="CO579" i="1"/>
  <c r="CO545" i="1"/>
  <c r="CO591" i="1"/>
  <c r="CO599" i="1"/>
  <c r="CO573" i="1"/>
  <c r="CO582" i="1"/>
  <c r="CO585" i="1"/>
  <c r="CO551" i="1"/>
  <c r="CO540" i="1"/>
  <c r="CO598" i="1"/>
  <c r="CO575" i="1"/>
  <c r="CO568" i="1"/>
  <c r="CO571" i="1"/>
  <c r="CO554" i="1"/>
  <c r="CO560" i="1"/>
  <c r="CO566" i="1"/>
  <c r="CO539" i="1"/>
  <c r="CH573" i="1"/>
  <c r="CH599" i="1"/>
  <c r="CH568" i="1"/>
  <c r="CH566" i="1"/>
  <c r="CH584" i="1"/>
  <c r="CH564" i="1"/>
  <c r="CH574" i="1"/>
  <c r="CH567" i="1"/>
  <c r="CH558" i="1"/>
  <c r="CH592" i="1"/>
  <c r="CH575" i="1"/>
  <c r="CH563" i="1"/>
  <c r="CH580" i="1"/>
  <c r="CH562" i="1"/>
  <c r="DN1" i="1"/>
  <c r="DL1" i="1"/>
  <c r="CH594" i="1"/>
  <c r="CH565" i="1"/>
  <c r="CH593" i="1"/>
  <c r="CH561" i="1"/>
  <c r="CH590" i="1"/>
  <c r="CH578" i="1"/>
  <c r="CH557" i="1"/>
  <c r="CH595" i="1"/>
  <c r="CH582" i="1"/>
  <c r="CH589" i="1"/>
  <c r="CH579" i="1"/>
  <c r="CH569" i="1"/>
  <c r="CH587" i="1"/>
  <c r="CH559" i="1"/>
  <c r="CH577" i="1"/>
  <c r="CH572" i="1"/>
  <c r="DM1" i="1"/>
  <c r="DJ1" i="1"/>
  <c r="CR570" i="1"/>
  <c r="CR572" i="1"/>
  <c r="CR537" i="1"/>
  <c r="CR546" i="1"/>
  <c r="CR562" i="1"/>
  <c r="CR549" i="1"/>
  <c r="CR540" i="1"/>
  <c r="CR588" i="1"/>
  <c r="CR589" i="1"/>
  <c r="CR550" i="1"/>
  <c r="CR548" i="1"/>
  <c r="CR597" i="1"/>
  <c r="CR565" i="1"/>
  <c r="CR576" i="1"/>
  <c r="CR599" i="1"/>
  <c r="CR539" i="1"/>
  <c r="CR580" i="1"/>
  <c r="CR595" i="1"/>
  <c r="CR585" i="1"/>
  <c r="CR543" i="1"/>
  <c r="CR538" i="1"/>
  <c r="CR545" i="1"/>
  <c r="CR596" i="1"/>
  <c r="CR591" i="1"/>
  <c r="CR568" i="1"/>
  <c r="CR557" i="1"/>
  <c r="CR560" i="1"/>
  <c r="CR578" i="1"/>
  <c r="CR586" i="1"/>
  <c r="CR573" i="1"/>
  <c r="CR566" i="1"/>
  <c r="CR583" i="1"/>
  <c r="CR544" i="1"/>
  <c r="CR590" i="1"/>
  <c r="CR564" i="1"/>
  <c r="CR592" i="1"/>
  <c r="CR574" i="1"/>
  <c r="CR542" i="1"/>
  <c r="CR555" i="1"/>
  <c r="CR553" i="1"/>
  <c r="CR554" i="1"/>
  <c r="CR577" i="1"/>
  <c r="CR584" i="1"/>
  <c r="CR551" i="1"/>
  <c r="CR567" i="1"/>
  <c r="CR552" i="1"/>
  <c r="CR536" i="1"/>
  <c r="CR581" i="1"/>
  <c r="CR559" i="1"/>
  <c r="CR563" i="1"/>
  <c r="CR571" i="1"/>
  <c r="CR598" i="1"/>
  <c r="CR547" i="1"/>
  <c r="CR561" i="1"/>
  <c r="CR575" i="1"/>
  <c r="CR587" i="1"/>
  <c r="CR569" i="1"/>
  <c r="CR593" i="1"/>
  <c r="CR541" i="1"/>
  <c r="CR556" i="1"/>
  <c r="CR582" i="1"/>
  <c r="CR558" i="1"/>
  <c r="CR594" i="1"/>
  <c r="CR579" i="1"/>
  <c r="CH583" i="1"/>
  <c r="CH591" i="1"/>
  <c r="CH585" i="1"/>
  <c r="CH597" i="1"/>
  <c r="CH598" i="1"/>
  <c r="CH560" i="1"/>
  <c r="CH596" i="1"/>
  <c r="CH571" i="1"/>
  <c r="CH581" i="1"/>
  <c r="CH586" i="1"/>
  <c r="CH576" i="1"/>
  <c r="CH588" i="1"/>
  <c r="CH570" i="1"/>
  <c r="DI1" i="1"/>
  <c r="CQ546" i="1"/>
  <c r="CQ562" i="1"/>
  <c r="CQ570" i="1"/>
  <c r="CQ572" i="1"/>
  <c r="CQ537" i="1"/>
  <c r="CQ544" i="1"/>
  <c r="CQ590" i="1"/>
  <c r="CQ564" i="1"/>
  <c r="CQ592" i="1"/>
  <c r="CQ574" i="1"/>
  <c r="CQ555" i="1"/>
  <c r="CQ553" i="1"/>
  <c r="CQ554" i="1"/>
  <c r="CQ577" i="1"/>
  <c r="CQ584" i="1"/>
  <c r="CQ551" i="1"/>
  <c r="CQ567" i="1"/>
  <c r="CQ552" i="1"/>
  <c r="CQ536" i="1"/>
  <c r="CQ581" i="1"/>
  <c r="CQ559" i="1"/>
  <c r="CQ563" i="1"/>
  <c r="CQ571" i="1"/>
  <c r="CQ598" i="1"/>
  <c r="CQ547" i="1"/>
  <c r="CQ561" i="1"/>
  <c r="CQ575" i="1"/>
  <c r="CQ587" i="1"/>
  <c r="CQ542" i="1"/>
  <c r="CQ569" i="1"/>
  <c r="CQ593" i="1"/>
  <c r="CQ541" i="1"/>
  <c r="CQ556" i="1"/>
  <c r="CQ582" i="1"/>
  <c r="CQ558" i="1"/>
  <c r="CQ594" i="1"/>
  <c r="CQ579" i="1"/>
  <c r="CQ549" i="1"/>
  <c r="CQ540" i="1"/>
  <c r="CQ588" i="1"/>
  <c r="CQ589" i="1"/>
  <c r="CQ550" i="1"/>
  <c r="CQ548" i="1"/>
  <c r="CQ597" i="1"/>
  <c r="CQ565" i="1"/>
  <c r="CQ576" i="1"/>
  <c r="CQ599" i="1"/>
  <c r="CQ539" i="1"/>
  <c r="CQ580" i="1"/>
  <c r="CQ595" i="1"/>
  <c r="CQ585" i="1"/>
  <c r="CQ543" i="1"/>
  <c r="CQ538" i="1"/>
  <c r="CQ545" i="1"/>
  <c r="CQ596" i="1"/>
  <c r="CQ591" i="1"/>
  <c r="CQ568" i="1"/>
  <c r="CQ557" i="1"/>
  <c r="CQ560" i="1"/>
  <c r="CQ578" i="1"/>
  <c r="CQ586" i="1"/>
  <c r="CQ573" i="1"/>
  <c r="CQ566" i="1"/>
  <c r="CQ583" i="1"/>
  <c r="CG548" i="1"/>
  <c r="CF548" i="1"/>
  <c r="CG544" i="1"/>
  <c r="CF544" i="1"/>
  <c r="CF553" i="1"/>
  <c r="CG553" i="1"/>
  <c r="CG555" i="1"/>
  <c r="CF555" i="1"/>
  <c r="CF537" i="1"/>
  <c r="CG537" i="1"/>
  <c r="CF552" i="1"/>
  <c r="CG552" i="1"/>
  <c r="BO538" i="1"/>
  <c r="BN538" i="1"/>
  <c r="BO555" i="1"/>
  <c r="BN555" i="1"/>
  <c r="CG538" i="1"/>
  <c r="CF538" i="1"/>
  <c r="CG540" i="1"/>
  <c r="CF540" i="1"/>
  <c r="CF545" i="1"/>
  <c r="CG545" i="1"/>
  <c r="CF539" i="1"/>
  <c r="CG539" i="1"/>
  <c r="CF542" i="1"/>
  <c r="CG542" i="1"/>
  <c r="CG551" i="1"/>
  <c r="CF551" i="1"/>
  <c r="BN539" i="1"/>
  <c r="BO539" i="1"/>
  <c r="CF541" i="1"/>
  <c r="CG541" i="1"/>
  <c r="CN599" i="1" l="1"/>
  <c r="CN598" i="1"/>
  <c r="CN592" i="1"/>
  <c r="CN585" i="1"/>
  <c r="CN597" i="1"/>
  <c r="CN587" i="1"/>
  <c r="CN594" i="1"/>
  <c r="CN590" i="1"/>
  <c r="CN583" i="1"/>
  <c r="CN596" i="1"/>
  <c r="CN588" i="1"/>
  <c r="CN584" i="1"/>
  <c r="CN591" i="1"/>
  <c r="CN580" i="1"/>
  <c r="CN593" i="1"/>
  <c r="CN586" i="1"/>
  <c r="CN595" i="1"/>
  <c r="CN572" i="1"/>
  <c r="CN567" i="1"/>
  <c r="CN576" i="1"/>
  <c r="DM544" i="1"/>
  <c r="DM554" i="1"/>
  <c r="DM559" i="1"/>
  <c r="DM588" i="1"/>
  <c r="DM597" i="1"/>
  <c r="DM538" i="1"/>
  <c r="DM564" i="1"/>
  <c r="DM593" i="1"/>
  <c r="DM557" i="1"/>
  <c r="DM576" i="1"/>
  <c r="DM555" i="1"/>
  <c r="DM578" i="1"/>
  <c r="DM582" i="1"/>
  <c r="DM584" i="1"/>
  <c r="DM586" i="1"/>
  <c r="DM594" i="1"/>
  <c r="DM539" i="1"/>
  <c r="DM556" i="1"/>
  <c r="DM577" i="1"/>
  <c r="DM560" i="1"/>
  <c r="DM558" i="1"/>
  <c r="DM579" i="1"/>
  <c r="DM581" i="1"/>
  <c r="DM583" i="1"/>
  <c r="DM540" i="1"/>
  <c r="DM575" i="1"/>
  <c r="DM599" i="1"/>
  <c r="DM547" i="1"/>
  <c r="DM590" i="1"/>
  <c r="DM546" i="1"/>
  <c r="DM541" i="1"/>
  <c r="DM585" i="1"/>
  <c r="DM567" i="1"/>
  <c r="DM566" i="1"/>
  <c r="DM595" i="1"/>
  <c r="DM543" i="1"/>
  <c r="DM571" i="1"/>
  <c r="DM574" i="1"/>
  <c r="DM561" i="1"/>
  <c r="DM596" i="1"/>
  <c r="DM565" i="1"/>
  <c r="DM542" i="1"/>
  <c r="DM580" i="1"/>
  <c r="DM553" i="1"/>
  <c r="DM549" i="1"/>
  <c r="DM589" i="1"/>
  <c r="DM587" i="1"/>
  <c r="DM591" i="1"/>
  <c r="DM592" i="1"/>
  <c r="DM545" i="1"/>
  <c r="DM569" i="1"/>
  <c r="DM536" i="1"/>
  <c r="DM573" i="1"/>
  <c r="DM537" i="1"/>
  <c r="DM562" i="1"/>
  <c r="DM570" i="1"/>
  <c r="DM552" i="1"/>
  <c r="DM572" i="1"/>
  <c r="DM598" i="1"/>
  <c r="DM563" i="1"/>
  <c r="DM550" i="1"/>
  <c r="DM548" i="1"/>
  <c r="DM568" i="1"/>
  <c r="DM551" i="1"/>
  <c r="DN549" i="1"/>
  <c r="DN589" i="1"/>
  <c r="DN543" i="1"/>
  <c r="DN547" i="1"/>
  <c r="DN569" i="1"/>
  <c r="DN568" i="1"/>
  <c r="DN554" i="1"/>
  <c r="DN587" i="1"/>
  <c r="DN561" i="1"/>
  <c r="DN592" i="1"/>
  <c r="DN596" i="1"/>
  <c r="DN542" i="1"/>
  <c r="DN570" i="1"/>
  <c r="DN552" i="1"/>
  <c r="DN598" i="1"/>
  <c r="DN597" i="1"/>
  <c r="DN591" i="1"/>
  <c r="DN538" i="1"/>
  <c r="DN575" i="1"/>
  <c r="DN593" i="1"/>
  <c r="DN599" i="1"/>
  <c r="DN550" i="1"/>
  <c r="DN545" i="1"/>
  <c r="DN548" i="1"/>
  <c r="DN576" i="1"/>
  <c r="DN555" i="1"/>
  <c r="DN536" i="1"/>
  <c r="DN537" i="1"/>
  <c r="DN546" i="1"/>
  <c r="DN594" i="1"/>
  <c r="DN539" i="1"/>
  <c r="DN541" i="1"/>
  <c r="DN560" i="1"/>
  <c r="DN579" i="1"/>
  <c r="DN581" i="1"/>
  <c r="DN572" i="1"/>
  <c r="DN544" i="1"/>
  <c r="DN567" i="1"/>
  <c r="DN566" i="1"/>
  <c r="DN595" i="1"/>
  <c r="DN563" i="1"/>
  <c r="DN571" i="1"/>
  <c r="DN588" i="1"/>
  <c r="DN540" i="1"/>
  <c r="DN564" i="1"/>
  <c r="DN565" i="1"/>
  <c r="DN590" i="1"/>
  <c r="DN582" i="1"/>
  <c r="DN586" i="1"/>
  <c r="DN553" i="1"/>
  <c r="DN577" i="1"/>
  <c r="DN551" i="1"/>
  <c r="DN558" i="1"/>
  <c r="DN585" i="1"/>
  <c r="DN559" i="1"/>
  <c r="DN574" i="1"/>
  <c r="DN557" i="1"/>
  <c r="DN578" i="1"/>
  <c r="DN580" i="1"/>
  <c r="DN584" i="1"/>
  <c r="DN573" i="1"/>
  <c r="DN562" i="1"/>
  <c r="DN556" i="1"/>
  <c r="DN583" i="1"/>
  <c r="DL566" i="1"/>
  <c r="DL598" i="1"/>
  <c r="DL563" i="1"/>
  <c r="DL587" i="1"/>
  <c r="DL591" i="1"/>
  <c r="DL540" i="1"/>
  <c r="DL575" i="1"/>
  <c r="DL592" i="1"/>
  <c r="DL599" i="1"/>
  <c r="DL545" i="1"/>
  <c r="DL548" i="1"/>
  <c r="DL590" i="1"/>
  <c r="DL536" i="1"/>
  <c r="DL537" i="1"/>
  <c r="DL546" i="1"/>
  <c r="DL562" i="1"/>
  <c r="DL541" i="1"/>
  <c r="DL551" i="1"/>
  <c r="DL572" i="1"/>
  <c r="DL549" i="1"/>
  <c r="DL589" i="1"/>
  <c r="DL565" i="1"/>
  <c r="DL576" i="1"/>
  <c r="DL539" i="1"/>
  <c r="DL553" i="1"/>
  <c r="DL560" i="1"/>
  <c r="DL544" i="1"/>
  <c r="DL554" i="1"/>
  <c r="DL559" i="1"/>
  <c r="DL588" i="1"/>
  <c r="DL564" i="1"/>
  <c r="DL569" i="1"/>
  <c r="DL568" i="1"/>
  <c r="DL582" i="1"/>
  <c r="DL584" i="1"/>
  <c r="DL573" i="1"/>
  <c r="DL570" i="1"/>
  <c r="DL577" i="1"/>
  <c r="DL552" i="1"/>
  <c r="DL585" i="1"/>
  <c r="DL543" i="1"/>
  <c r="DL574" i="1"/>
  <c r="DL561" i="1"/>
  <c r="DL596" i="1"/>
  <c r="DL593" i="1"/>
  <c r="DL547" i="1"/>
  <c r="DL550" i="1"/>
  <c r="DL557" i="1"/>
  <c r="DL542" i="1"/>
  <c r="DL555" i="1"/>
  <c r="DL578" i="1"/>
  <c r="DL580" i="1"/>
  <c r="DL594" i="1"/>
  <c r="DL556" i="1"/>
  <c r="DL579" i="1"/>
  <c r="DL583" i="1"/>
  <c r="DL567" i="1"/>
  <c r="DL595" i="1"/>
  <c r="DL571" i="1"/>
  <c r="DL597" i="1"/>
  <c r="DL538" i="1"/>
  <c r="DL586" i="1"/>
  <c r="DL558" i="1"/>
  <c r="DL581" i="1"/>
  <c r="CY568" i="1"/>
  <c r="CW568" i="1"/>
  <c r="CX568" i="1"/>
  <c r="CX536" i="1"/>
  <c r="CY536" i="1"/>
  <c r="CW536" i="1"/>
  <c r="CX552" i="1"/>
  <c r="CW552" i="1"/>
  <c r="CY552" i="1"/>
  <c r="CX597" i="1"/>
  <c r="CW597" i="1"/>
  <c r="CY597" i="1"/>
  <c r="DD597" i="1"/>
  <c r="CW575" i="1"/>
  <c r="CX575" i="1"/>
  <c r="CY575" i="1"/>
  <c r="CY557" i="1"/>
  <c r="CX557" i="1"/>
  <c r="CW557" i="1"/>
  <c r="CY563" i="1"/>
  <c r="CW563" i="1"/>
  <c r="CX563" i="1"/>
  <c r="CX595" i="1"/>
  <c r="CY595" i="1"/>
  <c r="CW595" i="1"/>
  <c r="DD595" i="1"/>
  <c r="CW581" i="1"/>
  <c r="CY581" i="1"/>
  <c r="CX581" i="1"/>
  <c r="CW578" i="1"/>
  <c r="CY578" i="1"/>
  <c r="CX578" i="1"/>
  <c r="CW587" i="1"/>
  <c r="CX587" i="1"/>
  <c r="CY587" i="1"/>
  <c r="DD587" i="1"/>
  <c r="CY590" i="1"/>
  <c r="CW590" i="1"/>
  <c r="CX590" i="1"/>
  <c r="DD590" i="1"/>
  <c r="CY567" i="1"/>
  <c r="DD567" i="1"/>
  <c r="CX567" i="1"/>
  <c r="CW567" i="1"/>
  <c r="CY553" i="1"/>
  <c r="CX553" i="1"/>
  <c r="CW553" i="1"/>
  <c r="CX564" i="1"/>
  <c r="CW564" i="1"/>
  <c r="CY564" i="1"/>
  <c r="CX559" i="1"/>
  <c r="CY559" i="1"/>
  <c r="CW559" i="1"/>
  <c r="CY570" i="1"/>
  <c r="CX570" i="1"/>
  <c r="CW570" i="1"/>
  <c r="CX599" i="1"/>
  <c r="CY599" i="1"/>
  <c r="CW599" i="1"/>
  <c r="DD599" i="1"/>
  <c r="CX589" i="1"/>
  <c r="CY589" i="1"/>
  <c r="CW589" i="1"/>
  <c r="CW547" i="1"/>
  <c r="CY547" i="1"/>
  <c r="CX547" i="1"/>
  <c r="CW538" i="1"/>
  <c r="CY538" i="1"/>
  <c r="CX538" i="1"/>
  <c r="CW585" i="1"/>
  <c r="CY585" i="1"/>
  <c r="CX585" i="1"/>
  <c r="DD585" i="1"/>
  <c r="CX582" i="1"/>
  <c r="CW582" i="1"/>
  <c r="CY582" i="1"/>
  <c r="CX592" i="1"/>
  <c r="CW592" i="1"/>
  <c r="CY592" i="1"/>
  <c r="DD592" i="1"/>
  <c r="CX584" i="1"/>
  <c r="CW584" i="1"/>
  <c r="CY584" i="1"/>
  <c r="DD584" i="1"/>
  <c r="CW576" i="1"/>
  <c r="CX576" i="1"/>
  <c r="DD576" i="1"/>
  <c r="CY576" i="1"/>
  <c r="CW596" i="1"/>
  <c r="CX596" i="1"/>
  <c r="CY596" i="1"/>
  <c r="DD596" i="1"/>
  <c r="CY549" i="1"/>
  <c r="CX549" i="1"/>
  <c r="CW549" i="1"/>
  <c r="CW580" i="1"/>
  <c r="CY580" i="1"/>
  <c r="CX580" i="1"/>
  <c r="DD580" i="1"/>
  <c r="CY555" i="1"/>
  <c r="CX555" i="1"/>
  <c r="CW555" i="1"/>
  <c r="CY550" i="1"/>
  <c r="CW550" i="1"/>
  <c r="CX550" i="1"/>
  <c r="CY546" i="1"/>
  <c r="CX546" i="1"/>
  <c r="CW546" i="1"/>
  <c r="CX562" i="1"/>
  <c r="CY562" i="1"/>
  <c r="CW562" i="1"/>
  <c r="CX566" i="1"/>
  <c r="CY566" i="1"/>
  <c r="CW566" i="1"/>
  <c r="CX551" i="1"/>
  <c r="CY551" i="1"/>
  <c r="CW551" i="1"/>
  <c r="CW541" i="1"/>
  <c r="CX541" i="1"/>
  <c r="CY541" i="1"/>
  <c r="CY556" i="1"/>
  <c r="CX556" i="1"/>
  <c r="CW556" i="1"/>
  <c r="CX586" i="1"/>
  <c r="CW586" i="1"/>
  <c r="CY586" i="1"/>
  <c r="DD586" i="1"/>
  <c r="CY542" i="1"/>
  <c r="CX542" i="1"/>
  <c r="CW542" i="1"/>
  <c r="CX569" i="1"/>
  <c r="CY569" i="1"/>
  <c r="CW569" i="1"/>
  <c r="CX572" i="1"/>
  <c r="CY572" i="1"/>
  <c r="CW572" i="1"/>
  <c r="DD572" i="1"/>
  <c r="CX560" i="1"/>
  <c r="CY560" i="1"/>
  <c r="CW560" i="1"/>
  <c r="CX591" i="1"/>
  <c r="CW591" i="1"/>
  <c r="CY591" i="1"/>
  <c r="DD591" i="1"/>
  <c r="CX554" i="1"/>
  <c r="CW554" i="1"/>
  <c r="CY554" i="1"/>
  <c r="CW598" i="1"/>
  <c r="CX598" i="1"/>
  <c r="CY598" i="1"/>
  <c r="DD598" i="1"/>
  <c r="CX545" i="1"/>
  <c r="CY545" i="1"/>
  <c r="CW545" i="1"/>
  <c r="CW543" i="1"/>
  <c r="CY543" i="1"/>
  <c r="CX543" i="1"/>
  <c r="CW594" i="1"/>
  <c r="CY594" i="1"/>
  <c r="CX594" i="1"/>
  <c r="DD594" i="1"/>
  <c r="CX539" i="1"/>
  <c r="CY539" i="1"/>
  <c r="CW539" i="1"/>
  <c r="CX571" i="1"/>
  <c r="CW571" i="1"/>
  <c r="CY571" i="1"/>
  <c r="CW540" i="1"/>
  <c r="CY540" i="1"/>
  <c r="CX540" i="1"/>
  <c r="CW573" i="1"/>
  <c r="CX573" i="1"/>
  <c r="CY573" i="1"/>
  <c r="CW579" i="1"/>
  <c r="CY579" i="1"/>
  <c r="CX579" i="1"/>
  <c r="CX548" i="1"/>
  <c r="CW548" i="1"/>
  <c r="CY548" i="1"/>
  <c r="CW544" i="1"/>
  <c r="CX544" i="1"/>
  <c r="CY544" i="1"/>
  <c r="CX577" i="1"/>
  <c r="CW577" i="1"/>
  <c r="CY577" i="1"/>
  <c r="CY558" i="1"/>
  <c r="CW558" i="1"/>
  <c r="CX558" i="1"/>
  <c r="CY565" i="1"/>
  <c r="CX565" i="1"/>
  <c r="CW565" i="1"/>
  <c r="CY561" i="1"/>
  <c r="CX561" i="1"/>
  <c r="CW561" i="1"/>
  <c r="CW583" i="1"/>
  <c r="CY583" i="1"/>
  <c r="CX583" i="1"/>
  <c r="DD583" i="1"/>
  <c r="CW593" i="1"/>
  <c r="CY593" i="1"/>
  <c r="CX593" i="1"/>
  <c r="DD593" i="1"/>
  <c r="CW574" i="1"/>
  <c r="CX574" i="1"/>
  <c r="CY574" i="1"/>
  <c r="CW588" i="1"/>
  <c r="CY588" i="1"/>
  <c r="CX588" i="1"/>
  <c r="DD588" i="1"/>
  <c r="CW537" i="1"/>
  <c r="CX537" i="1"/>
  <c r="CY537" i="1"/>
  <c r="DG570" i="1"/>
  <c r="DG572" i="1"/>
  <c r="DG537" i="1"/>
  <c r="DG562" i="1"/>
  <c r="DG546" i="1"/>
  <c r="DG549" i="1"/>
  <c r="DG590" i="1"/>
  <c r="DG547" i="1"/>
  <c r="DG561" i="1"/>
  <c r="DG596" i="1"/>
  <c r="DG587" i="1"/>
  <c r="DG542" i="1"/>
  <c r="DG565" i="1"/>
  <c r="DG576" i="1"/>
  <c r="DG578" i="1"/>
  <c r="DG586" i="1"/>
  <c r="DG558" i="1"/>
  <c r="DG594" i="1"/>
  <c r="DG581" i="1"/>
  <c r="DG543" i="1"/>
  <c r="DG563" i="1"/>
  <c r="DG589" i="1"/>
  <c r="DG548" i="1"/>
  <c r="DG592" i="1"/>
  <c r="DG557" i="1"/>
  <c r="DG541" i="1"/>
  <c r="DG556" i="1"/>
  <c r="DG577" i="1"/>
  <c r="DG584" i="1"/>
  <c r="DG595" i="1"/>
  <c r="DG536" i="1"/>
  <c r="DG579" i="1"/>
  <c r="DG599" i="1"/>
  <c r="DG582" i="1"/>
  <c r="DG551" i="1"/>
  <c r="DG573" i="1"/>
  <c r="DG585" i="1"/>
  <c r="DG544" i="1"/>
  <c r="DG540" i="1"/>
  <c r="DG571" i="1"/>
  <c r="DG598" i="1"/>
  <c r="DG545" i="1"/>
  <c r="DG575" i="1"/>
  <c r="DG591" i="1"/>
  <c r="DG568" i="1"/>
  <c r="DG554" i="1"/>
  <c r="DG539" i="1"/>
  <c r="DG560" i="1"/>
  <c r="DG566" i="1"/>
  <c r="DG550" i="1"/>
  <c r="DG564" i="1"/>
  <c r="DG597" i="1"/>
  <c r="DG574" i="1"/>
  <c r="DG555" i="1"/>
  <c r="DG593" i="1"/>
  <c r="DG567" i="1"/>
  <c r="DG559" i="1"/>
  <c r="DG552" i="1"/>
  <c r="DG538" i="1"/>
  <c r="DG588" i="1"/>
  <c r="DG553" i="1"/>
  <c r="DG580" i="1"/>
  <c r="DG569" i="1"/>
  <c r="DG583" i="1"/>
  <c r="CZ565" i="1"/>
  <c r="CZ556" i="1"/>
  <c r="CZ559" i="1"/>
  <c r="CZ537" i="1"/>
  <c r="CZ583" i="1"/>
  <c r="CZ539" i="1"/>
  <c r="CZ541" i="1"/>
  <c r="CZ581" i="1"/>
  <c r="CZ568" i="1"/>
  <c r="CZ589" i="1"/>
  <c r="CZ542" i="1"/>
  <c r="CZ554" i="1"/>
  <c r="CZ591" i="1"/>
  <c r="CZ588" i="1"/>
  <c r="CZ587" i="1"/>
  <c r="CZ553" i="1"/>
  <c r="CZ566" i="1"/>
  <c r="CZ596" i="1"/>
  <c r="CZ548" i="1"/>
  <c r="CZ558" i="1"/>
  <c r="CZ571" i="1"/>
  <c r="CZ584" i="1"/>
  <c r="CZ570" i="1"/>
  <c r="CZ586" i="1"/>
  <c r="CZ538" i="1"/>
  <c r="CZ580" i="1"/>
  <c r="CZ579" i="1"/>
  <c r="CZ547" i="1"/>
  <c r="CZ567" i="1"/>
  <c r="CZ592" i="1"/>
  <c r="CZ546" i="1"/>
  <c r="CZ578" i="1"/>
  <c r="CZ543" i="1"/>
  <c r="CZ597" i="1"/>
  <c r="CZ594" i="1"/>
  <c r="CZ598" i="1"/>
  <c r="CZ551" i="1"/>
  <c r="CZ564" i="1"/>
  <c r="CZ572" i="1"/>
  <c r="DI546" i="1"/>
  <c r="DW546" i="1" s="1"/>
  <c r="DI562" i="1"/>
  <c r="DW562" i="1" s="1"/>
  <c r="DI570" i="1"/>
  <c r="DW570" i="1" s="1"/>
  <c r="DI572" i="1"/>
  <c r="DW572" i="1" s="1"/>
  <c r="DI537" i="1"/>
  <c r="DW537" i="1" s="1"/>
  <c r="DI544" i="1"/>
  <c r="DW544" i="1" s="1"/>
  <c r="DI590" i="1"/>
  <c r="DW590" i="1" s="1"/>
  <c r="DI564" i="1"/>
  <c r="DW564" i="1" s="1"/>
  <c r="DI592" i="1"/>
  <c r="DW592" i="1" s="1"/>
  <c r="DI574" i="1"/>
  <c r="DW574" i="1" s="1"/>
  <c r="DI555" i="1"/>
  <c r="DW555" i="1" s="1"/>
  <c r="DI553" i="1"/>
  <c r="DW553" i="1" s="1"/>
  <c r="DI554" i="1"/>
  <c r="DW554" i="1" s="1"/>
  <c r="DI577" i="1"/>
  <c r="DW577" i="1" s="1"/>
  <c r="DI584" i="1"/>
  <c r="DW584" i="1" s="1"/>
  <c r="DI551" i="1"/>
  <c r="DW551" i="1" s="1"/>
  <c r="DI567" i="1"/>
  <c r="DW567" i="1" s="1"/>
  <c r="DI552" i="1"/>
  <c r="DW552" i="1" s="1"/>
  <c r="DI536" i="1"/>
  <c r="DW536" i="1" s="1"/>
  <c r="DI581" i="1"/>
  <c r="DW581" i="1" s="1"/>
  <c r="DI559" i="1"/>
  <c r="DW559" i="1" s="1"/>
  <c r="DI563" i="1"/>
  <c r="DW563" i="1" s="1"/>
  <c r="DI571" i="1"/>
  <c r="DW571" i="1" s="1"/>
  <c r="DI598" i="1"/>
  <c r="DW598" i="1" s="1"/>
  <c r="DI547" i="1"/>
  <c r="DW547" i="1" s="1"/>
  <c r="DI561" i="1"/>
  <c r="DW561" i="1" s="1"/>
  <c r="DI575" i="1"/>
  <c r="DW575" i="1" s="1"/>
  <c r="DI587" i="1"/>
  <c r="DW587" i="1" s="1"/>
  <c r="DI542" i="1"/>
  <c r="DW542" i="1" s="1"/>
  <c r="DI569" i="1"/>
  <c r="DW569" i="1" s="1"/>
  <c r="DI593" i="1"/>
  <c r="DW593" i="1" s="1"/>
  <c r="DI541" i="1"/>
  <c r="DW541" i="1" s="1"/>
  <c r="DI556" i="1"/>
  <c r="DW556" i="1" s="1"/>
  <c r="DI582" i="1"/>
  <c r="DW582" i="1" s="1"/>
  <c r="DI594" i="1"/>
  <c r="DW594" i="1" s="1"/>
  <c r="DI579" i="1"/>
  <c r="DW579" i="1" s="1"/>
  <c r="DI549" i="1"/>
  <c r="DW549" i="1" s="1"/>
  <c r="DI540" i="1"/>
  <c r="DW540" i="1" s="1"/>
  <c r="DI588" i="1"/>
  <c r="DW588" i="1" s="1"/>
  <c r="DI589" i="1"/>
  <c r="DW589" i="1" s="1"/>
  <c r="DI550" i="1"/>
  <c r="DW550" i="1" s="1"/>
  <c r="DI548" i="1"/>
  <c r="DW548" i="1" s="1"/>
  <c r="DI597" i="1"/>
  <c r="DW597" i="1" s="1"/>
  <c r="DI565" i="1"/>
  <c r="DW565" i="1" s="1"/>
  <c r="DI576" i="1"/>
  <c r="DW576" i="1" s="1"/>
  <c r="DI599" i="1"/>
  <c r="DW599" i="1" s="1"/>
  <c r="DI539" i="1"/>
  <c r="DW539" i="1" s="1"/>
  <c r="DI580" i="1"/>
  <c r="DW580" i="1" s="1"/>
  <c r="DI558" i="1"/>
  <c r="DW558" i="1" s="1"/>
  <c r="DI595" i="1"/>
  <c r="DW595" i="1" s="1"/>
  <c r="DI585" i="1"/>
  <c r="DW585" i="1" s="1"/>
  <c r="DI543" i="1"/>
  <c r="DW543" i="1" s="1"/>
  <c r="DI538" i="1"/>
  <c r="DW538" i="1" s="1"/>
  <c r="DI545" i="1"/>
  <c r="DW545" i="1" s="1"/>
  <c r="DI596" i="1"/>
  <c r="DW596" i="1" s="1"/>
  <c r="DI591" i="1"/>
  <c r="DW591" i="1" s="1"/>
  <c r="DI568" i="1"/>
  <c r="DW568" i="1" s="1"/>
  <c r="DI557" i="1"/>
  <c r="DW557" i="1" s="1"/>
  <c r="DI560" i="1"/>
  <c r="DW560" i="1" s="1"/>
  <c r="DI578" i="1"/>
  <c r="DW578" i="1" s="1"/>
  <c r="DI586" i="1"/>
  <c r="DW586" i="1" s="1"/>
  <c r="DI573" i="1"/>
  <c r="DW573" i="1" s="1"/>
  <c r="DI566" i="1"/>
  <c r="DW566" i="1" s="1"/>
  <c r="DI583" i="1"/>
  <c r="DW583" i="1" s="1"/>
  <c r="DJ537" i="1"/>
  <c r="DJ546" i="1"/>
  <c r="DJ562" i="1"/>
  <c r="DJ570" i="1"/>
  <c r="DJ572" i="1"/>
  <c r="DJ543" i="1"/>
  <c r="DJ538" i="1"/>
  <c r="DJ545" i="1"/>
  <c r="DJ596" i="1"/>
  <c r="DJ591" i="1"/>
  <c r="DJ568" i="1"/>
  <c r="DJ557" i="1"/>
  <c r="DJ560" i="1"/>
  <c r="DJ578" i="1"/>
  <c r="DJ586" i="1"/>
  <c r="DJ573" i="1"/>
  <c r="DJ566" i="1"/>
  <c r="DJ583" i="1"/>
  <c r="DJ544" i="1"/>
  <c r="DJ590" i="1"/>
  <c r="DJ564" i="1"/>
  <c r="DJ592" i="1"/>
  <c r="DJ574" i="1"/>
  <c r="DJ555" i="1"/>
  <c r="DJ553" i="1"/>
  <c r="DJ554" i="1"/>
  <c r="DJ577" i="1"/>
  <c r="DJ584" i="1"/>
  <c r="DJ551" i="1"/>
  <c r="DJ567" i="1"/>
  <c r="DJ552" i="1"/>
  <c r="DJ536" i="1"/>
  <c r="DJ581" i="1"/>
  <c r="DJ559" i="1"/>
  <c r="DJ563" i="1"/>
  <c r="DJ571" i="1"/>
  <c r="DJ598" i="1"/>
  <c r="DJ547" i="1"/>
  <c r="DJ561" i="1"/>
  <c r="DJ575" i="1"/>
  <c r="DJ587" i="1"/>
  <c r="DJ542" i="1"/>
  <c r="DJ569" i="1"/>
  <c r="DJ593" i="1"/>
  <c r="DJ541" i="1"/>
  <c r="DJ556" i="1"/>
  <c r="DJ582" i="1"/>
  <c r="DJ594" i="1"/>
  <c r="DJ579" i="1"/>
  <c r="DJ549" i="1"/>
  <c r="DJ540" i="1"/>
  <c r="DJ588" i="1"/>
  <c r="DJ589" i="1"/>
  <c r="DJ550" i="1"/>
  <c r="DJ548" i="1"/>
  <c r="DJ597" i="1"/>
  <c r="DJ565" i="1"/>
  <c r="DJ576" i="1"/>
  <c r="DJ599" i="1"/>
  <c r="DJ539" i="1"/>
  <c r="DJ580" i="1"/>
  <c r="DJ558" i="1"/>
  <c r="DJ595" i="1"/>
  <c r="DJ585" i="1"/>
  <c r="CZ560" i="1"/>
  <c r="CZ585" i="1"/>
  <c r="CZ599" i="1"/>
  <c r="CZ540" i="1"/>
  <c r="CZ593" i="1"/>
  <c r="CZ575" i="1"/>
  <c r="CZ536" i="1"/>
  <c r="CZ555" i="1"/>
  <c r="CZ590" i="1"/>
  <c r="CZ573" i="1"/>
  <c r="CZ557" i="1"/>
  <c r="CZ545" i="1"/>
  <c r="CZ595" i="1"/>
  <c r="CZ576" i="1"/>
  <c r="CZ550" i="1"/>
  <c r="CZ549" i="1"/>
  <c r="CZ582" i="1"/>
  <c r="CZ569" i="1"/>
  <c r="CZ561" i="1"/>
  <c r="CZ563" i="1"/>
  <c r="CZ552" i="1"/>
  <c r="CZ577" i="1"/>
  <c r="CZ574" i="1"/>
  <c r="CZ544" i="1"/>
  <c r="CZ562" i="1"/>
  <c r="AX549" i="1"/>
  <c r="AX541" i="1"/>
  <c r="AX543" i="1"/>
  <c r="AX547" i="1"/>
  <c r="AX553" i="1"/>
  <c r="AX536" i="1"/>
  <c r="AX550" i="1"/>
  <c r="AX545" i="1"/>
  <c r="AX540" i="1"/>
  <c r="AX546" i="1"/>
  <c r="AX554" i="1"/>
  <c r="AX538" i="1"/>
  <c r="AX556" i="1"/>
  <c r="AX551" i="1"/>
  <c r="DF598" i="1" l="1"/>
  <c r="DF599" i="1"/>
  <c r="DF580" i="1"/>
  <c r="DF597" i="1"/>
  <c r="DF592" i="1"/>
  <c r="DF585" i="1"/>
  <c r="DF593" i="1"/>
  <c r="DF583" i="1"/>
  <c r="DF588" i="1"/>
  <c r="DF594" i="1"/>
  <c r="DF591" i="1"/>
  <c r="DF584" i="1"/>
  <c r="DF590" i="1"/>
  <c r="DF586" i="1"/>
  <c r="DF596" i="1"/>
  <c r="DF587" i="1"/>
  <c r="DF595" i="1"/>
  <c r="DF576" i="1"/>
  <c r="DF572" i="1"/>
  <c r="DF567" i="1"/>
  <c r="EB594" i="1"/>
  <c r="EB593" i="1"/>
  <c r="EB599" i="1"/>
  <c r="EB591" i="1"/>
  <c r="EB583" i="1"/>
  <c r="EB580" i="1"/>
  <c r="EB596" i="1"/>
  <c r="EB585" i="1"/>
  <c r="EB590" i="1"/>
  <c r="EB592" i="1"/>
  <c r="EB587" i="1"/>
  <c r="EB584" i="1"/>
  <c r="EB586" i="1"/>
  <c r="EB595" i="1"/>
  <c r="EB588" i="1"/>
  <c r="EB598" i="1"/>
  <c r="DQ567" i="1"/>
  <c r="DV567" i="1"/>
  <c r="DP567" i="1"/>
  <c r="DO567" i="1"/>
  <c r="DP591" i="1"/>
  <c r="DO591" i="1"/>
  <c r="DQ591" i="1"/>
  <c r="DV591" i="1"/>
  <c r="DP577" i="1"/>
  <c r="DO577" i="1"/>
  <c r="DQ577" i="1"/>
  <c r="DO547" i="1"/>
  <c r="DQ547" i="1"/>
  <c r="DP547" i="1"/>
  <c r="DO538" i="1"/>
  <c r="DQ538" i="1"/>
  <c r="DP538" i="1"/>
  <c r="DP539" i="1"/>
  <c r="DQ539" i="1"/>
  <c r="DO539" i="1"/>
  <c r="DP575" i="1"/>
  <c r="DQ575" i="1"/>
  <c r="DO575" i="1"/>
  <c r="DO540" i="1"/>
  <c r="DP540" i="1"/>
  <c r="DQ540" i="1"/>
  <c r="DQ551" i="1"/>
  <c r="DP551" i="1"/>
  <c r="DO551" i="1"/>
  <c r="DP536" i="1"/>
  <c r="DQ536" i="1"/>
  <c r="DO536" i="1"/>
  <c r="DP556" i="1"/>
  <c r="DO556" i="1"/>
  <c r="DQ556" i="1"/>
  <c r="DO548" i="1"/>
  <c r="DQ548" i="1"/>
  <c r="DP548" i="1"/>
  <c r="DP581" i="1"/>
  <c r="DQ581" i="1"/>
  <c r="DO581" i="1"/>
  <c r="DQ578" i="1"/>
  <c r="DO578" i="1"/>
  <c r="DP578" i="1"/>
  <c r="DO587" i="1"/>
  <c r="DP587" i="1"/>
  <c r="DQ587" i="1"/>
  <c r="DV587" i="1"/>
  <c r="DO590" i="1"/>
  <c r="DP590" i="1"/>
  <c r="DQ590" i="1"/>
  <c r="DV590" i="1"/>
  <c r="DO537" i="1"/>
  <c r="DP537" i="1"/>
  <c r="DQ537" i="1"/>
  <c r="DO583" i="1"/>
  <c r="DQ583" i="1"/>
  <c r="DP583" i="1"/>
  <c r="DV583" i="1"/>
  <c r="DP597" i="1"/>
  <c r="DQ597" i="1"/>
  <c r="DO597" i="1"/>
  <c r="DV597" i="1"/>
  <c r="DO573" i="1"/>
  <c r="DP573" i="1"/>
  <c r="DQ573" i="1"/>
  <c r="DO543" i="1"/>
  <c r="DP543" i="1"/>
  <c r="DQ543" i="1"/>
  <c r="DP542" i="1"/>
  <c r="DQ542" i="1"/>
  <c r="DO542" i="1"/>
  <c r="DQ569" i="1"/>
  <c r="DP569" i="1"/>
  <c r="DO569" i="1"/>
  <c r="DP552" i="1"/>
  <c r="DO552" i="1"/>
  <c r="DQ552" i="1"/>
  <c r="DO554" i="1"/>
  <c r="DQ554" i="1"/>
  <c r="DP554" i="1"/>
  <c r="DP544" i="1"/>
  <c r="DQ544" i="1"/>
  <c r="DO544" i="1"/>
  <c r="DO582" i="1"/>
  <c r="DQ582" i="1"/>
  <c r="DP582" i="1"/>
  <c r="DQ595" i="1"/>
  <c r="DO595" i="1"/>
  <c r="DP595" i="1"/>
  <c r="DV595" i="1"/>
  <c r="DQ541" i="1"/>
  <c r="DO541" i="1"/>
  <c r="DP541" i="1"/>
  <c r="DQ589" i="1"/>
  <c r="DO589" i="1"/>
  <c r="DP589" i="1"/>
  <c r="DO594" i="1"/>
  <c r="DQ594" i="1"/>
  <c r="DP594" i="1"/>
  <c r="DV594" i="1"/>
  <c r="DQ576" i="1"/>
  <c r="DO576" i="1"/>
  <c r="DP576" i="1"/>
  <c r="DV576" i="1"/>
  <c r="DO596" i="1"/>
  <c r="DQ596" i="1"/>
  <c r="DP596" i="1"/>
  <c r="DV596" i="1"/>
  <c r="DP549" i="1"/>
  <c r="DQ549" i="1"/>
  <c r="DO549" i="1"/>
  <c r="DP572" i="1"/>
  <c r="DQ572" i="1"/>
  <c r="DO572" i="1"/>
  <c r="DV572" i="1"/>
  <c r="DO588" i="1"/>
  <c r="DP588" i="1"/>
  <c r="DQ588" i="1"/>
  <c r="DV588" i="1"/>
  <c r="DP560" i="1"/>
  <c r="DO560" i="1"/>
  <c r="DQ560" i="1"/>
  <c r="DO571" i="1"/>
  <c r="DP571" i="1"/>
  <c r="DQ571" i="1"/>
  <c r="DP579" i="1"/>
  <c r="DO579" i="1"/>
  <c r="DQ579" i="1"/>
  <c r="DP592" i="1"/>
  <c r="DQ592" i="1"/>
  <c r="DO592" i="1"/>
  <c r="DV592" i="1"/>
  <c r="DP586" i="1"/>
  <c r="DO586" i="1"/>
  <c r="DQ586" i="1"/>
  <c r="DV586" i="1"/>
  <c r="DQ562" i="1"/>
  <c r="DP562" i="1"/>
  <c r="DO562" i="1"/>
  <c r="DO593" i="1"/>
  <c r="DQ593" i="1"/>
  <c r="DP593" i="1"/>
  <c r="DV593" i="1"/>
  <c r="DP564" i="1"/>
  <c r="DO564" i="1"/>
  <c r="DQ564" i="1"/>
  <c r="DO580" i="1"/>
  <c r="DQ580" i="1"/>
  <c r="DP580" i="1"/>
  <c r="DV580" i="1"/>
  <c r="DQ555" i="1"/>
  <c r="DP555" i="1"/>
  <c r="DO555" i="1"/>
  <c r="DQ550" i="1"/>
  <c r="DO550" i="1"/>
  <c r="DP550" i="1"/>
  <c r="DQ545" i="1"/>
  <c r="DO545" i="1"/>
  <c r="DP545" i="1"/>
  <c r="DP553" i="1"/>
  <c r="DO553" i="1"/>
  <c r="DQ553" i="1"/>
  <c r="DP559" i="1"/>
  <c r="DQ559" i="1"/>
  <c r="DO559" i="1"/>
  <c r="DO574" i="1"/>
  <c r="DP574" i="1"/>
  <c r="DQ574" i="1"/>
  <c r="DQ566" i="1"/>
  <c r="DO566" i="1"/>
  <c r="DP566" i="1"/>
  <c r="DQ568" i="1"/>
  <c r="DO568" i="1"/>
  <c r="DP568" i="1"/>
  <c r="DO598" i="1"/>
  <c r="DQ598" i="1"/>
  <c r="DP598" i="1"/>
  <c r="DV598" i="1"/>
  <c r="DO585" i="1"/>
  <c r="DQ585" i="1"/>
  <c r="DP585" i="1"/>
  <c r="DV585" i="1"/>
  <c r="DQ599" i="1"/>
  <c r="DP599" i="1"/>
  <c r="DO599" i="1"/>
  <c r="DV599" i="1"/>
  <c r="DO584" i="1"/>
  <c r="DQ584" i="1"/>
  <c r="DP584" i="1"/>
  <c r="DV584" i="1"/>
  <c r="DQ557" i="1"/>
  <c r="DP557" i="1"/>
  <c r="DO557" i="1"/>
  <c r="DQ563" i="1"/>
  <c r="DO563" i="1"/>
  <c r="DP563" i="1"/>
  <c r="DO558" i="1"/>
  <c r="DP558" i="1"/>
  <c r="DQ558" i="1"/>
  <c r="DQ565" i="1"/>
  <c r="DP565" i="1"/>
  <c r="DO565" i="1"/>
  <c r="DQ561" i="1"/>
  <c r="DP561" i="1"/>
  <c r="DO561" i="1"/>
  <c r="DQ546" i="1"/>
  <c r="DO546" i="1"/>
  <c r="DP546" i="1"/>
  <c r="DP570" i="1"/>
  <c r="DQ570" i="1"/>
  <c r="DO570" i="1"/>
  <c r="DR568" i="1"/>
  <c r="DR576" i="1"/>
  <c r="DR542" i="1"/>
  <c r="DR559" i="1"/>
  <c r="DR583" i="1"/>
  <c r="DR578" i="1"/>
  <c r="DR591" i="1"/>
  <c r="DR543" i="1"/>
  <c r="DR580" i="1"/>
  <c r="DR565" i="1"/>
  <c r="DR589" i="1"/>
  <c r="DR579" i="1"/>
  <c r="DR541" i="1"/>
  <c r="DR587" i="1"/>
  <c r="DR598" i="1"/>
  <c r="DR581" i="1"/>
  <c r="DR551" i="1"/>
  <c r="DR553" i="1"/>
  <c r="DR564" i="1"/>
  <c r="DR572" i="1"/>
  <c r="EB597" i="1"/>
  <c r="DR586" i="1"/>
  <c r="DR558" i="1"/>
  <c r="DR556" i="1"/>
  <c r="DR567" i="1"/>
  <c r="DR592" i="1"/>
  <c r="DR546" i="1"/>
  <c r="DR560" i="1"/>
  <c r="DR596" i="1"/>
  <c r="DR585" i="1"/>
  <c r="DR539" i="1"/>
  <c r="DR597" i="1"/>
  <c r="DR588" i="1"/>
  <c r="DR594" i="1"/>
  <c r="DR593" i="1"/>
  <c r="DR575" i="1"/>
  <c r="DR571" i="1"/>
  <c r="DR536" i="1"/>
  <c r="DR584" i="1"/>
  <c r="DR555" i="1"/>
  <c r="DR590" i="1"/>
  <c r="DR570" i="1"/>
  <c r="DR538" i="1"/>
  <c r="DR550" i="1"/>
  <c r="DR549" i="1"/>
  <c r="DR547" i="1"/>
  <c r="DR554" i="1"/>
  <c r="DR537" i="1"/>
  <c r="DR566" i="1"/>
  <c r="DR573" i="1"/>
  <c r="DR557" i="1"/>
  <c r="DR545" i="1"/>
  <c r="DR595" i="1"/>
  <c r="DR599" i="1"/>
  <c r="DR548" i="1"/>
  <c r="DR540" i="1"/>
  <c r="DR582" i="1"/>
  <c r="DR569" i="1"/>
  <c r="DR561" i="1"/>
  <c r="DR563" i="1"/>
  <c r="DR552" i="1"/>
  <c r="DR577" i="1"/>
  <c r="DR574" i="1"/>
  <c r="DR544" i="1"/>
  <c r="DR562" i="1"/>
  <c r="EB576" i="1"/>
  <c r="AX555" i="1"/>
  <c r="AX537" i="1"/>
  <c r="AX539" i="1"/>
  <c r="CH536" i="1"/>
  <c r="CH549" i="1"/>
  <c r="CH543" i="1"/>
  <c r="CH547" i="1"/>
  <c r="BP549" i="1"/>
  <c r="BP543" i="1"/>
  <c r="BP536" i="1"/>
  <c r="BP550" i="1"/>
  <c r="BP556" i="1"/>
  <c r="BP546" i="1"/>
  <c r="BP547" i="1"/>
  <c r="BP554" i="1"/>
  <c r="CH556" i="1"/>
  <c r="CH546" i="1"/>
  <c r="CH550" i="1"/>
  <c r="CH554" i="1"/>
  <c r="AV543" i="1"/>
  <c r="AW543" i="1"/>
  <c r="AU543" i="1"/>
  <c r="AV556" i="1"/>
  <c r="AW556" i="1"/>
  <c r="AU556" i="1"/>
  <c r="AU547" i="1"/>
  <c r="AV547" i="1"/>
  <c r="AW547" i="1"/>
  <c r="AW546" i="1"/>
  <c r="AU546" i="1"/>
  <c r="AV546" i="1"/>
  <c r="AU550" i="1"/>
  <c r="AV550" i="1"/>
  <c r="AW550" i="1"/>
  <c r="AV549" i="1"/>
  <c r="AW549" i="1"/>
  <c r="AU549" i="1"/>
  <c r="AU536" i="1"/>
  <c r="AV536" i="1"/>
  <c r="AW536" i="1"/>
  <c r="AV554" i="1"/>
  <c r="AU554" i="1"/>
  <c r="AW554" i="1"/>
  <c r="DX598" i="1" l="1"/>
  <c r="DY598" i="1" s="1"/>
  <c r="EC598" i="1" s="1"/>
  <c r="ED598" i="1" s="1"/>
  <c r="DX599" i="1"/>
  <c r="DY599" i="1" s="1"/>
  <c r="EC599" i="1" s="1"/>
  <c r="ED599" i="1" s="1"/>
  <c r="DX597" i="1"/>
  <c r="DY597" i="1" s="1"/>
  <c r="DX584" i="1"/>
  <c r="DY584" i="1" s="1"/>
  <c r="EC584" i="1" s="1"/>
  <c r="ED584" i="1" s="1"/>
  <c r="DX585" i="1"/>
  <c r="DY585" i="1" s="1"/>
  <c r="EC585" i="1" s="1"/>
  <c r="ED585" i="1" s="1"/>
  <c r="DX580" i="1"/>
  <c r="DY580" i="1" s="1"/>
  <c r="EC580" i="1" s="1"/>
  <c r="ED580" i="1" s="1"/>
  <c r="DX592" i="1"/>
  <c r="DY592" i="1" s="1"/>
  <c r="EC592" i="1" s="1"/>
  <c r="ED592" i="1" s="1"/>
  <c r="DX583" i="1"/>
  <c r="DY583" i="1" s="1"/>
  <c r="EC583" i="1" s="1"/>
  <c r="ED583" i="1" s="1"/>
  <c r="DX586" i="1"/>
  <c r="DY586" i="1" s="1"/>
  <c r="EC586" i="1" s="1"/>
  <c r="ED586" i="1" s="1"/>
  <c r="DX596" i="1"/>
  <c r="DY596" i="1" s="1"/>
  <c r="EC596" i="1" s="1"/>
  <c r="ED596" i="1" s="1"/>
  <c r="DX594" i="1"/>
  <c r="DY594" i="1" s="1"/>
  <c r="EC594" i="1" s="1"/>
  <c r="ED594" i="1" s="1"/>
  <c r="DX591" i="1"/>
  <c r="DY591" i="1" s="1"/>
  <c r="EC591" i="1" s="1"/>
  <c r="ED591" i="1" s="1"/>
  <c r="DX593" i="1"/>
  <c r="DY593" i="1" s="1"/>
  <c r="EC593" i="1" s="1"/>
  <c r="ED593" i="1" s="1"/>
  <c r="DX588" i="1"/>
  <c r="DY588" i="1" s="1"/>
  <c r="EC588" i="1" s="1"/>
  <c r="ED588" i="1" s="1"/>
  <c r="DX595" i="1"/>
  <c r="DY595" i="1" s="1"/>
  <c r="EC595" i="1" s="1"/>
  <c r="ED595" i="1" s="1"/>
  <c r="DX590" i="1"/>
  <c r="DY590" i="1" s="1"/>
  <c r="EC590" i="1" s="1"/>
  <c r="ED590" i="1" s="1"/>
  <c r="DX587" i="1"/>
  <c r="DY587" i="1" s="1"/>
  <c r="EC587" i="1" s="1"/>
  <c r="ED587" i="1" s="1"/>
  <c r="DX572" i="1"/>
  <c r="DY572" i="1" s="1"/>
  <c r="DX576" i="1"/>
  <c r="DY576" i="1" s="1"/>
  <c r="EC576" i="1" s="1"/>
  <c r="ED576" i="1" s="1"/>
  <c r="DX567" i="1"/>
  <c r="DY567" i="1" s="1"/>
  <c r="EC567" i="1" s="1"/>
  <c r="ED567" i="1" s="1"/>
  <c r="EB567" i="1"/>
  <c r="EB572" i="1"/>
  <c r="EC597" i="1"/>
  <c r="ED597" i="1" s="1"/>
  <c r="CH544" i="1"/>
  <c r="BP544" i="1"/>
  <c r="CH548" i="1"/>
  <c r="BP548" i="1"/>
  <c r="AX544" i="1"/>
  <c r="AX548" i="1"/>
  <c r="AV548" i="1"/>
  <c r="AW548" i="1"/>
  <c r="AU548" i="1"/>
  <c r="AW544" i="1"/>
  <c r="AV544" i="1"/>
  <c r="AU544" i="1"/>
  <c r="AX542" i="1"/>
  <c r="BP555" i="1"/>
  <c r="AX552" i="1"/>
  <c r="CH553" i="1"/>
  <c r="CH539" i="1"/>
  <c r="CH538" i="1"/>
  <c r="BP552" i="1"/>
  <c r="CH541" i="1"/>
  <c r="CH551" i="1"/>
  <c r="BP542" i="1"/>
  <c r="BP541" i="1"/>
  <c r="BP551" i="1"/>
  <c r="CH552" i="1"/>
  <c r="CH545" i="1"/>
  <c r="CH542" i="1"/>
  <c r="BP540" i="1"/>
  <c r="BP539" i="1"/>
  <c r="CH555" i="1"/>
  <c r="CH537" i="1"/>
  <c r="BP538" i="1"/>
  <c r="BP545" i="1"/>
  <c r="BP537" i="1"/>
  <c r="BP553" i="1"/>
  <c r="CH540" i="1"/>
  <c r="AW555" i="1"/>
  <c r="AU555" i="1"/>
  <c r="AV555" i="1"/>
  <c r="AU552" i="1"/>
  <c r="AW552" i="1"/>
  <c r="AV552" i="1"/>
  <c r="AW539" i="1"/>
  <c r="AU539" i="1"/>
  <c r="AV539" i="1"/>
  <c r="AU542" i="1"/>
  <c r="AW542" i="1"/>
  <c r="AV542" i="1"/>
  <c r="AV553" i="1"/>
  <c r="AW553" i="1"/>
  <c r="AU553" i="1"/>
  <c r="AU537" i="1"/>
  <c r="AV537" i="1"/>
  <c r="AW537" i="1"/>
  <c r="AV545" i="1"/>
  <c r="AU545" i="1"/>
  <c r="AW545" i="1"/>
  <c r="AU540" i="1"/>
  <c r="AW540" i="1"/>
  <c r="AV540" i="1"/>
  <c r="AU538" i="1"/>
  <c r="AV538" i="1"/>
  <c r="AW538" i="1"/>
  <c r="AW551" i="1"/>
  <c r="AV551" i="1"/>
  <c r="AU551" i="1"/>
  <c r="AU541" i="1"/>
  <c r="AW541" i="1"/>
  <c r="AV541" i="1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B2" i="1"/>
  <c r="B3" i="1"/>
  <c r="C3" i="1"/>
  <c r="D3" i="1"/>
  <c r="B4" i="1"/>
  <c r="C4" i="1"/>
  <c r="D4" i="1"/>
  <c r="B5" i="1"/>
  <c r="C5" i="1"/>
  <c r="D5" i="1"/>
  <c r="B6" i="1"/>
  <c r="C6" i="1"/>
  <c r="D6" i="1"/>
  <c r="H6" i="1" s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AG151" i="1" s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DH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AG184" i="1" s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AG352" i="1" s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C2" i="1"/>
  <c r="D2" i="1"/>
  <c r="K420" i="1" l="1"/>
  <c r="I420" i="1"/>
  <c r="J420" i="1"/>
  <c r="K412" i="1"/>
  <c r="J412" i="1"/>
  <c r="I412" i="1"/>
  <c r="K404" i="1"/>
  <c r="J404" i="1"/>
  <c r="I404" i="1"/>
  <c r="K396" i="1"/>
  <c r="I396" i="1"/>
  <c r="J396" i="1"/>
  <c r="K388" i="1"/>
  <c r="I388" i="1"/>
  <c r="J388" i="1"/>
  <c r="K380" i="1"/>
  <c r="I380" i="1"/>
  <c r="J380" i="1"/>
  <c r="K372" i="1"/>
  <c r="I372" i="1"/>
  <c r="J372" i="1"/>
  <c r="K364" i="1"/>
  <c r="I364" i="1"/>
  <c r="J364" i="1"/>
  <c r="K356" i="1"/>
  <c r="I356" i="1"/>
  <c r="J356" i="1"/>
  <c r="K352" i="1"/>
  <c r="J352" i="1"/>
  <c r="I352" i="1"/>
  <c r="K344" i="1"/>
  <c r="J344" i="1"/>
  <c r="I344" i="1"/>
  <c r="K336" i="1"/>
  <c r="I336" i="1"/>
  <c r="J336" i="1"/>
  <c r="K328" i="1"/>
  <c r="I328" i="1"/>
  <c r="J328" i="1"/>
  <c r="K320" i="1"/>
  <c r="I320" i="1"/>
  <c r="J320" i="1"/>
  <c r="K312" i="1"/>
  <c r="I312" i="1"/>
  <c r="J312" i="1"/>
  <c r="K304" i="1"/>
  <c r="J304" i="1"/>
  <c r="I304" i="1"/>
  <c r="K284" i="1"/>
  <c r="J284" i="1"/>
  <c r="I284" i="1"/>
  <c r="K276" i="1"/>
  <c r="J276" i="1"/>
  <c r="I276" i="1"/>
  <c r="K268" i="1"/>
  <c r="I268" i="1"/>
  <c r="J268" i="1"/>
  <c r="K264" i="1"/>
  <c r="J264" i="1"/>
  <c r="I264" i="1"/>
  <c r="K244" i="1"/>
  <c r="I244" i="1"/>
  <c r="J244" i="1"/>
  <c r="K236" i="1"/>
  <c r="J236" i="1"/>
  <c r="I236" i="1"/>
  <c r="K228" i="1"/>
  <c r="I228" i="1"/>
  <c r="J228" i="1"/>
  <c r="K224" i="1"/>
  <c r="J224" i="1"/>
  <c r="I224" i="1"/>
  <c r="K220" i="1"/>
  <c r="I220" i="1"/>
  <c r="J220" i="1"/>
  <c r="K216" i="1"/>
  <c r="I216" i="1"/>
  <c r="J216" i="1"/>
  <c r="K212" i="1"/>
  <c r="J212" i="1"/>
  <c r="I212" i="1"/>
  <c r="K208" i="1"/>
  <c r="I208" i="1"/>
  <c r="J208" i="1"/>
  <c r="K204" i="1"/>
  <c r="I204" i="1"/>
  <c r="J204" i="1"/>
  <c r="K200" i="1"/>
  <c r="I200" i="1"/>
  <c r="J200" i="1"/>
  <c r="K196" i="1"/>
  <c r="I196" i="1"/>
  <c r="J196" i="1"/>
  <c r="K192" i="1"/>
  <c r="J192" i="1"/>
  <c r="I192" i="1"/>
  <c r="K188" i="1"/>
  <c r="J188" i="1"/>
  <c r="I188" i="1"/>
  <c r="K184" i="1"/>
  <c r="I184" i="1"/>
  <c r="J184" i="1"/>
  <c r="K180" i="1"/>
  <c r="I180" i="1"/>
  <c r="J180" i="1"/>
  <c r="K176" i="1"/>
  <c r="I176" i="1"/>
  <c r="J176" i="1"/>
  <c r="K172" i="1"/>
  <c r="J172" i="1"/>
  <c r="I172" i="1"/>
  <c r="K168" i="1"/>
  <c r="I168" i="1"/>
  <c r="J168" i="1"/>
  <c r="K164" i="1"/>
  <c r="J164" i="1"/>
  <c r="I164" i="1"/>
  <c r="K160" i="1"/>
  <c r="J160" i="1"/>
  <c r="I160" i="1"/>
  <c r="K156" i="1"/>
  <c r="I156" i="1"/>
  <c r="J156" i="1"/>
  <c r="K152" i="1"/>
  <c r="J152" i="1"/>
  <c r="I152" i="1"/>
  <c r="K148" i="1"/>
  <c r="J148" i="1"/>
  <c r="I148" i="1"/>
  <c r="K144" i="1"/>
  <c r="J144" i="1"/>
  <c r="I144" i="1"/>
  <c r="K140" i="1"/>
  <c r="I140" i="1"/>
  <c r="J140" i="1"/>
  <c r="K136" i="1"/>
  <c r="J136" i="1"/>
  <c r="I136" i="1"/>
  <c r="K132" i="1"/>
  <c r="I132" i="1"/>
  <c r="J132" i="1"/>
  <c r="K128" i="1"/>
  <c r="I128" i="1"/>
  <c r="J128" i="1"/>
  <c r="K124" i="1"/>
  <c r="I124" i="1"/>
  <c r="J124" i="1"/>
  <c r="K120" i="1"/>
  <c r="I120" i="1"/>
  <c r="J120" i="1"/>
  <c r="K116" i="1"/>
  <c r="J116" i="1"/>
  <c r="I116" i="1"/>
  <c r="K112" i="1"/>
  <c r="J112" i="1"/>
  <c r="I112" i="1"/>
  <c r="K108" i="1"/>
  <c r="I108" i="1"/>
  <c r="J108" i="1"/>
  <c r="K104" i="1"/>
  <c r="J104" i="1"/>
  <c r="I104" i="1"/>
  <c r="K100" i="1"/>
  <c r="J100" i="1"/>
  <c r="I100" i="1"/>
  <c r="K96" i="1"/>
  <c r="I96" i="1"/>
  <c r="J96" i="1"/>
  <c r="K92" i="1"/>
  <c r="I92" i="1"/>
  <c r="J92" i="1"/>
  <c r="K88" i="1"/>
  <c r="J88" i="1"/>
  <c r="I88" i="1"/>
  <c r="K84" i="1"/>
  <c r="J84" i="1"/>
  <c r="I84" i="1"/>
  <c r="K80" i="1"/>
  <c r="I80" i="1"/>
  <c r="J80" i="1"/>
  <c r="K76" i="1"/>
  <c r="J76" i="1"/>
  <c r="I76" i="1"/>
  <c r="K72" i="1"/>
  <c r="I72" i="1"/>
  <c r="J72" i="1"/>
  <c r="K68" i="1"/>
  <c r="J68" i="1"/>
  <c r="I68" i="1"/>
  <c r="K64" i="1"/>
  <c r="J64" i="1"/>
  <c r="I64" i="1"/>
  <c r="K60" i="1"/>
  <c r="I60" i="1"/>
  <c r="J60" i="1"/>
  <c r="K56" i="1"/>
  <c r="J56" i="1"/>
  <c r="I56" i="1"/>
  <c r="K52" i="1"/>
  <c r="I52" i="1"/>
  <c r="J52" i="1"/>
  <c r="K48" i="1"/>
  <c r="J48" i="1"/>
  <c r="I48" i="1"/>
  <c r="K44" i="1"/>
  <c r="I44" i="1"/>
  <c r="J44" i="1"/>
  <c r="K40" i="1"/>
  <c r="J40" i="1"/>
  <c r="I40" i="1"/>
  <c r="K36" i="1"/>
  <c r="J36" i="1"/>
  <c r="I36" i="1"/>
  <c r="K32" i="1"/>
  <c r="J32" i="1"/>
  <c r="I32" i="1"/>
  <c r="K28" i="1"/>
  <c r="J28" i="1"/>
  <c r="I28" i="1"/>
  <c r="K24" i="1"/>
  <c r="J24" i="1"/>
  <c r="I24" i="1"/>
  <c r="K20" i="1"/>
  <c r="I20" i="1"/>
  <c r="J20" i="1"/>
  <c r="I16" i="1"/>
  <c r="K16" i="1"/>
  <c r="J16" i="1"/>
  <c r="K12" i="1"/>
  <c r="J12" i="1"/>
  <c r="I12" i="1"/>
  <c r="K8" i="1"/>
  <c r="J8" i="1"/>
  <c r="I8" i="1"/>
  <c r="K4" i="1"/>
  <c r="I4" i="1"/>
  <c r="J4" i="1"/>
  <c r="K2" i="1"/>
  <c r="J2" i="1"/>
  <c r="I2" i="1"/>
  <c r="K532" i="1"/>
  <c r="J532" i="1"/>
  <c r="I532" i="1"/>
  <c r="K528" i="1"/>
  <c r="I528" i="1"/>
  <c r="J528" i="1"/>
  <c r="K524" i="1"/>
  <c r="J524" i="1"/>
  <c r="I524" i="1"/>
  <c r="K520" i="1"/>
  <c r="I520" i="1"/>
  <c r="J520" i="1"/>
  <c r="K516" i="1"/>
  <c r="J516" i="1"/>
  <c r="I516" i="1"/>
  <c r="K512" i="1"/>
  <c r="J512" i="1"/>
  <c r="I512" i="1"/>
  <c r="K508" i="1"/>
  <c r="J508" i="1"/>
  <c r="I508" i="1"/>
  <c r="K504" i="1"/>
  <c r="I504" i="1"/>
  <c r="J504" i="1"/>
  <c r="K500" i="1"/>
  <c r="J500" i="1"/>
  <c r="I500" i="1"/>
  <c r="K496" i="1"/>
  <c r="J496" i="1"/>
  <c r="I496" i="1"/>
  <c r="K492" i="1"/>
  <c r="I492" i="1"/>
  <c r="J492" i="1"/>
  <c r="K488" i="1"/>
  <c r="J488" i="1"/>
  <c r="I488" i="1"/>
  <c r="K484" i="1"/>
  <c r="J484" i="1"/>
  <c r="I484" i="1"/>
  <c r="K480" i="1"/>
  <c r="J480" i="1"/>
  <c r="I480" i="1"/>
  <c r="K476" i="1"/>
  <c r="I476" i="1"/>
  <c r="J476" i="1"/>
  <c r="K472" i="1"/>
  <c r="J472" i="1"/>
  <c r="I472" i="1"/>
  <c r="K468" i="1"/>
  <c r="J468" i="1"/>
  <c r="I468" i="1"/>
  <c r="K464" i="1"/>
  <c r="I464" i="1"/>
  <c r="J464" i="1"/>
  <c r="K460" i="1"/>
  <c r="I460" i="1"/>
  <c r="J460" i="1"/>
  <c r="K456" i="1"/>
  <c r="J456" i="1"/>
  <c r="I456" i="1"/>
  <c r="K452" i="1"/>
  <c r="I452" i="1"/>
  <c r="J452" i="1"/>
  <c r="K448" i="1"/>
  <c r="I448" i="1"/>
  <c r="J448" i="1"/>
  <c r="K444" i="1"/>
  <c r="J444" i="1"/>
  <c r="I444" i="1"/>
  <c r="K440" i="1"/>
  <c r="I440" i="1"/>
  <c r="J440" i="1"/>
  <c r="K436" i="1"/>
  <c r="J436" i="1"/>
  <c r="I436" i="1"/>
  <c r="K432" i="1"/>
  <c r="J432" i="1"/>
  <c r="I432" i="1"/>
  <c r="K428" i="1"/>
  <c r="I428" i="1"/>
  <c r="J428" i="1"/>
  <c r="K424" i="1"/>
  <c r="I424" i="1"/>
  <c r="J424" i="1"/>
  <c r="K416" i="1"/>
  <c r="J416" i="1"/>
  <c r="I416" i="1"/>
  <c r="K408" i="1"/>
  <c r="I408" i="1"/>
  <c r="J408" i="1"/>
  <c r="K400" i="1"/>
  <c r="I400" i="1"/>
  <c r="J400" i="1"/>
  <c r="K392" i="1"/>
  <c r="I392" i="1"/>
  <c r="J392" i="1"/>
  <c r="K384" i="1"/>
  <c r="I384" i="1"/>
  <c r="J384" i="1"/>
  <c r="K376" i="1"/>
  <c r="I376" i="1"/>
  <c r="J376" i="1"/>
  <c r="K368" i="1"/>
  <c r="I368" i="1"/>
  <c r="J368" i="1"/>
  <c r="K360" i="1"/>
  <c r="J360" i="1"/>
  <c r="I360" i="1"/>
  <c r="K348" i="1"/>
  <c r="I348" i="1"/>
  <c r="J348" i="1"/>
  <c r="K340" i="1"/>
  <c r="I340" i="1"/>
  <c r="J340" i="1"/>
  <c r="K332" i="1"/>
  <c r="J332" i="1"/>
  <c r="I332" i="1"/>
  <c r="K324" i="1"/>
  <c r="I324" i="1"/>
  <c r="J324" i="1"/>
  <c r="K316" i="1"/>
  <c r="J316" i="1"/>
  <c r="I316" i="1"/>
  <c r="K308" i="1"/>
  <c r="I308" i="1"/>
  <c r="J308" i="1"/>
  <c r="K300" i="1"/>
  <c r="J300" i="1"/>
  <c r="I300" i="1"/>
  <c r="K296" i="1"/>
  <c r="I296" i="1"/>
  <c r="J296" i="1"/>
  <c r="K292" i="1"/>
  <c r="I292" i="1"/>
  <c r="J292" i="1"/>
  <c r="K288" i="1"/>
  <c r="J288" i="1"/>
  <c r="I288" i="1"/>
  <c r="K280" i="1"/>
  <c r="J280" i="1"/>
  <c r="I280" i="1"/>
  <c r="K272" i="1"/>
  <c r="J272" i="1"/>
  <c r="I272" i="1"/>
  <c r="K260" i="1"/>
  <c r="I260" i="1"/>
  <c r="J260" i="1"/>
  <c r="K256" i="1"/>
  <c r="J256" i="1"/>
  <c r="I256" i="1"/>
  <c r="K252" i="1"/>
  <c r="I252" i="1"/>
  <c r="J252" i="1"/>
  <c r="K248" i="1"/>
  <c r="I248" i="1"/>
  <c r="J248" i="1"/>
  <c r="K240" i="1"/>
  <c r="I240" i="1"/>
  <c r="J240" i="1"/>
  <c r="K232" i="1"/>
  <c r="I232" i="1"/>
  <c r="J232" i="1"/>
  <c r="K533" i="1"/>
  <c r="J533" i="1"/>
  <c r="I533" i="1"/>
  <c r="K529" i="1"/>
  <c r="I529" i="1"/>
  <c r="J529" i="1"/>
  <c r="K525" i="1"/>
  <c r="I525" i="1"/>
  <c r="J525" i="1"/>
  <c r="K521" i="1"/>
  <c r="J521" i="1"/>
  <c r="I521" i="1"/>
  <c r="K517" i="1"/>
  <c r="J517" i="1"/>
  <c r="I517" i="1"/>
  <c r="K513" i="1"/>
  <c r="J513" i="1"/>
  <c r="I513" i="1"/>
  <c r="K509" i="1"/>
  <c r="I509" i="1"/>
  <c r="J509" i="1"/>
  <c r="K505" i="1"/>
  <c r="J505" i="1"/>
  <c r="I505" i="1"/>
  <c r="K501" i="1"/>
  <c r="J501" i="1"/>
  <c r="I501" i="1"/>
  <c r="K497" i="1"/>
  <c r="J497" i="1"/>
  <c r="I497" i="1"/>
  <c r="K493" i="1"/>
  <c r="J493" i="1"/>
  <c r="I493" i="1"/>
  <c r="K489" i="1"/>
  <c r="I489" i="1"/>
  <c r="J489" i="1"/>
  <c r="K485" i="1"/>
  <c r="J485" i="1"/>
  <c r="I485" i="1"/>
  <c r="K481" i="1"/>
  <c r="I481" i="1"/>
  <c r="J481" i="1"/>
  <c r="K477" i="1"/>
  <c r="J477" i="1"/>
  <c r="I477" i="1"/>
  <c r="K473" i="1"/>
  <c r="I473" i="1"/>
  <c r="J473" i="1"/>
  <c r="K469" i="1"/>
  <c r="I469" i="1"/>
  <c r="J469" i="1"/>
  <c r="K465" i="1"/>
  <c r="I465" i="1"/>
  <c r="J465" i="1"/>
  <c r="K461" i="1"/>
  <c r="J461" i="1"/>
  <c r="I461" i="1"/>
  <c r="K457" i="1"/>
  <c r="I457" i="1"/>
  <c r="J457" i="1"/>
  <c r="K453" i="1"/>
  <c r="J453" i="1"/>
  <c r="I453" i="1"/>
  <c r="K449" i="1"/>
  <c r="I449" i="1"/>
  <c r="J449" i="1"/>
  <c r="K445" i="1"/>
  <c r="I445" i="1"/>
  <c r="J445" i="1"/>
  <c r="K441" i="1"/>
  <c r="I441" i="1"/>
  <c r="J441" i="1"/>
  <c r="K437" i="1"/>
  <c r="I437" i="1"/>
  <c r="J437" i="1"/>
  <c r="K433" i="1"/>
  <c r="I433" i="1"/>
  <c r="J433" i="1"/>
  <c r="K429" i="1"/>
  <c r="J429" i="1"/>
  <c r="I429" i="1"/>
  <c r="K425" i="1"/>
  <c r="I425" i="1"/>
  <c r="J425" i="1"/>
  <c r="K421" i="1"/>
  <c r="I421" i="1"/>
  <c r="J421" i="1"/>
  <c r="K417" i="1"/>
  <c r="I417" i="1"/>
  <c r="J417" i="1"/>
  <c r="K413" i="1"/>
  <c r="J413" i="1"/>
  <c r="I413" i="1"/>
  <c r="K409" i="1"/>
  <c r="I409" i="1"/>
  <c r="J409" i="1"/>
  <c r="K405" i="1"/>
  <c r="J405" i="1"/>
  <c r="I405" i="1"/>
  <c r="K401" i="1"/>
  <c r="J401" i="1"/>
  <c r="I401" i="1"/>
  <c r="K397" i="1"/>
  <c r="I397" i="1"/>
  <c r="J397" i="1"/>
  <c r="K393" i="1"/>
  <c r="J393" i="1"/>
  <c r="I393" i="1"/>
  <c r="K389" i="1"/>
  <c r="I389" i="1"/>
  <c r="J389" i="1"/>
  <c r="K385" i="1"/>
  <c r="I385" i="1"/>
  <c r="J385" i="1"/>
  <c r="K381" i="1"/>
  <c r="J381" i="1"/>
  <c r="I381" i="1"/>
  <c r="K377" i="1"/>
  <c r="I377" i="1"/>
  <c r="J377" i="1"/>
  <c r="K373" i="1"/>
  <c r="I373" i="1"/>
  <c r="J373" i="1"/>
  <c r="K369" i="1"/>
  <c r="J369" i="1"/>
  <c r="I369" i="1"/>
  <c r="K365" i="1"/>
  <c r="J365" i="1"/>
  <c r="I365" i="1"/>
  <c r="K361" i="1"/>
  <c r="I361" i="1"/>
  <c r="J361" i="1"/>
  <c r="K357" i="1"/>
  <c r="I357" i="1"/>
  <c r="J357" i="1"/>
  <c r="K353" i="1"/>
  <c r="I353" i="1"/>
  <c r="J353" i="1"/>
  <c r="K349" i="1"/>
  <c r="I349" i="1"/>
  <c r="J349" i="1"/>
  <c r="K345" i="1"/>
  <c r="I345" i="1"/>
  <c r="J345" i="1"/>
  <c r="K341" i="1"/>
  <c r="I341" i="1"/>
  <c r="J341" i="1"/>
  <c r="K337" i="1"/>
  <c r="I337" i="1"/>
  <c r="J337" i="1"/>
  <c r="K333" i="1"/>
  <c r="J333" i="1"/>
  <c r="I333" i="1"/>
  <c r="K329" i="1"/>
  <c r="I329" i="1"/>
  <c r="J329" i="1"/>
  <c r="K325" i="1"/>
  <c r="I325" i="1"/>
  <c r="J325" i="1"/>
  <c r="K321" i="1"/>
  <c r="J321" i="1"/>
  <c r="I321" i="1"/>
  <c r="K317" i="1"/>
  <c r="J317" i="1"/>
  <c r="I317" i="1"/>
  <c r="K313" i="1"/>
  <c r="J313" i="1"/>
  <c r="I313" i="1"/>
  <c r="K309" i="1"/>
  <c r="J309" i="1"/>
  <c r="I309" i="1"/>
  <c r="K305" i="1"/>
  <c r="J305" i="1"/>
  <c r="I305" i="1"/>
  <c r="K301" i="1"/>
  <c r="J301" i="1"/>
  <c r="I301" i="1"/>
  <c r="K297" i="1"/>
  <c r="I297" i="1"/>
  <c r="J297" i="1"/>
  <c r="K293" i="1"/>
  <c r="I293" i="1"/>
  <c r="J293" i="1"/>
  <c r="K289" i="1"/>
  <c r="I289" i="1"/>
  <c r="J289" i="1"/>
  <c r="K285" i="1"/>
  <c r="J285" i="1"/>
  <c r="I285" i="1"/>
  <c r="K281" i="1"/>
  <c r="I281" i="1"/>
  <c r="J281" i="1"/>
  <c r="K277" i="1"/>
  <c r="J277" i="1"/>
  <c r="I277" i="1"/>
  <c r="K273" i="1"/>
  <c r="J273" i="1"/>
  <c r="I273" i="1"/>
  <c r="K269" i="1"/>
  <c r="J269" i="1"/>
  <c r="I269" i="1"/>
  <c r="K265" i="1"/>
  <c r="I265" i="1"/>
  <c r="J265" i="1"/>
  <c r="K261" i="1"/>
  <c r="J261" i="1"/>
  <c r="I261" i="1"/>
  <c r="K257" i="1"/>
  <c r="I257" i="1"/>
  <c r="J257" i="1"/>
  <c r="K253" i="1"/>
  <c r="J253" i="1"/>
  <c r="I253" i="1"/>
  <c r="K249" i="1"/>
  <c r="I249" i="1"/>
  <c r="J249" i="1"/>
  <c r="K245" i="1"/>
  <c r="J245" i="1"/>
  <c r="I245" i="1"/>
  <c r="K241" i="1"/>
  <c r="I241" i="1"/>
  <c r="J241" i="1"/>
  <c r="K237" i="1"/>
  <c r="J237" i="1"/>
  <c r="I237" i="1"/>
  <c r="K233" i="1"/>
  <c r="I233" i="1"/>
  <c r="J233" i="1"/>
  <c r="K229" i="1"/>
  <c r="J229" i="1"/>
  <c r="I229" i="1"/>
  <c r="K225" i="1"/>
  <c r="I225" i="1"/>
  <c r="J225" i="1"/>
  <c r="K221" i="1"/>
  <c r="I221" i="1"/>
  <c r="J221" i="1"/>
  <c r="K217" i="1"/>
  <c r="J217" i="1"/>
  <c r="I217" i="1"/>
  <c r="K213" i="1"/>
  <c r="I213" i="1"/>
  <c r="J213" i="1"/>
  <c r="K209" i="1"/>
  <c r="J209" i="1"/>
  <c r="I209" i="1"/>
  <c r="K205" i="1"/>
  <c r="J205" i="1"/>
  <c r="I205" i="1"/>
  <c r="K201" i="1"/>
  <c r="I201" i="1"/>
  <c r="J201" i="1"/>
  <c r="K197" i="1"/>
  <c r="I197" i="1"/>
  <c r="J197" i="1"/>
  <c r="K193" i="1"/>
  <c r="I193" i="1"/>
  <c r="J193" i="1"/>
  <c r="K189" i="1"/>
  <c r="J189" i="1"/>
  <c r="I189" i="1"/>
  <c r="K185" i="1"/>
  <c r="I185" i="1"/>
  <c r="J185" i="1"/>
  <c r="K181" i="1"/>
  <c r="I181" i="1"/>
  <c r="J181" i="1"/>
  <c r="K177" i="1"/>
  <c r="I177" i="1"/>
  <c r="J177" i="1"/>
  <c r="K169" i="1"/>
  <c r="J169" i="1"/>
  <c r="I169" i="1"/>
  <c r="K165" i="1"/>
  <c r="J165" i="1"/>
  <c r="I165" i="1"/>
  <c r="K161" i="1"/>
  <c r="J161" i="1"/>
  <c r="I161" i="1"/>
  <c r="K157" i="1"/>
  <c r="J157" i="1"/>
  <c r="I157" i="1"/>
  <c r="K153" i="1"/>
  <c r="I153" i="1"/>
  <c r="J153" i="1"/>
  <c r="K149" i="1"/>
  <c r="I149" i="1"/>
  <c r="J149" i="1"/>
  <c r="K145" i="1"/>
  <c r="I145" i="1"/>
  <c r="J145" i="1"/>
  <c r="K141" i="1"/>
  <c r="I141" i="1"/>
  <c r="J141" i="1"/>
  <c r="K137" i="1"/>
  <c r="J137" i="1"/>
  <c r="I137" i="1"/>
  <c r="K133" i="1"/>
  <c r="J133" i="1"/>
  <c r="I133" i="1"/>
  <c r="K129" i="1"/>
  <c r="I129" i="1"/>
  <c r="J129" i="1"/>
  <c r="K125" i="1"/>
  <c r="J125" i="1"/>
  <c r="I125" i="1"/>
  <c r="K121" i="1"/>
  <c r="I121" i="1"/>
  <c r="J121" i="1"/>
  <c r="K117" i="1"/>
  <c r="J117" i="1"/>
  <c r="I117" i="1"/>
  <c r="K113" i="1"/>
  <c r="I113" i="1"/>
  <c r="J113" i="1"/>
  <c r="K109" i="1"/>
  <c r="I109" i="1"/>
  <c r="J109" i="1"/>
  <c r="K105" i="1"/>
  <c r="I105" i="1"/>
  <c r="J105" i="1"/>
  <c r="K101" i="1"/>
  <c r="I101" i="1"/>
  <c r="J101" i="1"/>
  <c r="K97" i="1"/>
  <c r="I97" i="1"/>
  <c r="J97" i="1"/>
  <c r="K93" i="1"/>
  <c r="I93" i="1"/>
  <c r="J93" i="1"/>
  <c r="K89" i="1"/>
  <c r="I89" i="1"/>
  <c r="J89" i="1"/>
  <c r="K85" i="1"/>
  <c r="I85" i="1"/>
  <c r="J85" i="1"/>
  <c r="K81" i="1"/>
  <c r="J81" i="1"/>
  <c r="I81" i="1"/>
  <c r="K77" i="1"/>
  <c r="I77" i="1"/>
  <c r="J77" i="1"/>
  <c r="K73" i="1"/>
  <c r="J73" i="1"/>
  <c r="I73" i="1"/>
  <c r="K69" i="1"/>
  <c r="J69" i="1"/>
  <c r="I69" i="1"/>
  <c r="K65" i="1"/>
  <c r="J65" i="1"/>
  <c r="I65" i="1"/>
  <c r="K61" i="1"/>
  <c r="I61" i="1"/>
  <c r="J61" i="1"/>
  <c r="K57" i="1"/>
  <c r="I57" i="1"/>
  <c r="J57" i="1"/>
  <c r="K53" i="1"/>
  <c r="I53" i="1"/>
  <c r="J53" i="1"/>
  <c r="K49" i="1"/>
  <c r="I49" i="1"/>
  <c r="J49" i="1"/>
  <c r="K45" i="1"/>
  <c r="J45" i="1"/>
  <c r="I45" i="1"/>
  <c r="K41" i="1"/>
  <c r="J41" i="1"/>
  <c r="I41" i="1"/>
  <c r="K37" i="1"/>
  <c r="I37" i="1"/>
  <c r="J37" i="1"/>
  <c r="K33" i="1"/>
  <c r="J33" i="1"/>
  <c r="I33" i="1"/>
  <c r="K29" i="1"/>
  <c r="I29" i="1"/>
  <c r="J29" i="1"/>
  <c r="K25" i="1"/>
  <c r="J25" i="1"/>
  <c r="I25" i="1"/>
  <c r="K21" i="1"/>
  <c r="I21" i="1"/>
  <c r="J21" i="1"/>
  <c r="K17" i="1"/>
  <c r="I17" i="1"/>
  <c r="J17" i="1"/>
  <c r="K13" i="1"/>
  <c r="I13" i="1"/>
  <c r="J13" i="1"/>
  <c r="K9" i="1"/>
  <c r="J9" i="1"/>
  <c r="I9" i="1"/>
  <c r="K5" i="1"/>
  <c r="J5" i="1"/>
  <c r="I5" i="1"/>
  <c r="K522" i="1"/>
  <c r="J522" i="1"/>
  <c r="I522" i="1"/>
  <c r="K518" i="1"/>
  <c r="J518" i="1"/>
  <c r="I518" i="1"/>
  <c r="K494" i="1"/>
  <c r="J494" i="1"/>
  <c r="I494" i="1"/>
  <c r="K490" i="1"/>
  <c r="J490" i="1"/>
  <c r="I490" i="1"/>
  <c r="K478" i="1"/>
  <c r="J478" i="1"/>
  <c r="I478" i="1"/>
  <c r="K474" i="1"/>
  <c r="I474" i="1"/>
  <c r="J474" i="1"/>
  <c r="K446" i="1"/>
  <c r="J446" i="1"/>
  <c r="I446" i="1"/>
  <c r="K438" i="1"/>
  <c r="I438" i="1"/>
  <c r="J438" i="1"/>
  <c r="K410" i="1"/>
  <c r="J410" i="1"/>
  <c r="I410" i="1"/>
  <c r="K406" i="1"/>
  <c r="J406" i="1"/>
  <c r="I406" i="1"/>
  <c r="K402" i="1"/>
  <c r="J402" i="1"/>
  <c r="I402" i="1"/>
  <c r="K398" i="1"/>
  <c r="I398" i="1"/>
  <c r="J398" i="1"/>
  <c r="K394" i="1"/>
  <c r="J394" i="1"/>
  <c r="I394" i="1"/>
  <c r="K390" i="1"/>
  <c r="J390" i="1"/>
  <c r="I390" i="1"/>
  <c r="K386" i="1"/>
  <c r="I386" i="1"/>
  <c r="J386" i="1"/>
  <c r="K382" i="1"/>
  <c r="I382" i="1"/>
  <c r="J382" i="1"/>
  <c r="K378" i="1"/>
  <c r="I378" i="1"/>
  <c r="J378" i="1"/>
  <c r="K374" i="1"/>
  <c r="I374" i="1"/>
  <c r="J374" i="1"/>
  <c r="K370" i="1"/>
  <c r="I370" i="1"/>
  <c r="J370" i="1"/>
  <c r="K366" i="1"/>
  <c r="I366" i="1"/>
  <c r="J366" i="1"/>
  <c r="K362" i="1"/>
  <c r="I362" i="1"/>
  <c r="J362" i="1"/>
  <c r="K358" i="1"/>
  <c r="J358" i="1"/>
  <c r="I358" i="1"/>
  <c r="K354" i="1"/>
  <c r="J354" i="1"/>
  <c r="I354" i="1"/>
  <c r="K350" i="1"/>
  <c r="J350" i="1"/>
  <c r="I350" i="1"/>
  <c r="K346" i="1"/>
  <c r="I346" i="1"/>
  <c r="J346" i="1"/>
  <c r="K342" i="1"/>
  <c r="I342" i="1"/>
  <c r="J342" i="1"/>
  <c r="K338" i="1"/>
  <c r="J338" i="1"/>
  <c r="I338" i="1"/>
  <c r="K334" i="1"/>
  <c r="I334" i="1"/>
  <c r="J334" i="1"/>
  <c r="K330" i="1"/>
  <c r="J330" i="1"/>
  <c r="I330" i="1"/>
  <c r="K326" i="1"/>
  <c r="I326" i="1"/>
  <c r="J326" i="1"/>
  <c r="K322" i="1"/>
  <c r="I322" i="1"/>
  <c r="J322" i="1"/>
  <c r="K318" i="1"/>
  <c r="J318" i="1"/>
  <c r="I318" i="1"/>
  <c r="K314" i="1"/>
  <c r="I314" i="1"/>
  <c r="J314" i="1"/>
  <c r="K310" i="1"/>
  <c r="J310" i="1"/>
  <c r="I310" i="1"/>
  <c r="K306" i="1"/>
  <c r="I306" i="1"/>
  <c r="J306" i="1"/>
  <c r="K302" i="1"/>
  <c r="J302" i="1"/>
  <c r="I302" i="1"/>
  <c r="K298" i="1"/>
  <c r="I298" i="1"/>
  <c r="J298" i="1"/>
  <c r="K294" i="1"/>
  <c r="I294" i="1"/>
  <c r="J294" i="1"/>
  <c r="K290" i="1"/>
  <c r="J290" i="1"/>
  <c r="I290" i="1"/>
  <c r="K286" i="1"/>
  <c r="J286" i="1"/>
  <c r="I286" i="1"/>
  <c r="K282" i="1"/>
  <c r="J282" i="1"/>
  <c r="I282" i="1"/>
  <c r="K278" i="1"/>
  <c r="J278" i="1"/>
  <c r="I278" i="1"/>
  <c r="K274" i="1"/>
  <c r="I274" i="1"/>
  <c r="J274" i="1"/>
  <c r="K270" i="1"/>
  <c r="J270" i="1"/>
  <c r="I270" i="1"/>
  <c r="K266" i="1"/>
  <c r="I266" i="1"/>
  <c r="J266" i="1"/>
  <c r="K262" i="1"/>
  <c r="I262" i="1"/>
  <c r="J262" i="1"/>
  <c r="K258" i="1"/>
  <c r="I258" i="1"/>
  <c r="J258" i="1"/>
  <c r="K254" i="1"/>
  <c r="I254" i="1"/>
  <c r="J254" i="1"/>
  <c r="K250" i="1"/>
  <c r="I250" i="1"/>
  <c r="J250" i="1"/>
  <c r="K246" i="1"/>
  <c r="I246" i="1"/>
  <c r="J246" i="1"/>
  <c r="K242" i="1"/>
  <c r="I242" i="1"/>
  <c r="J242" i="1"/>
  <c r="K238" i="1"/>
  <c r="I238" i="1"/>
  <c r="J238" i="1"/>
  <c r="K234" i="1"/>
  <c r="I234" i="1"/>
  <c r="J234" i="1"/>
  <c r="K230" i="1"/>
  <c r="J230" i="1"/>
  <c r="I230" i="1"/>
  <c r="K226" i="1"/>
  <c r="I226" i="1"/>
  <c r="J226" i="1"/>
  <c r="K222" i="1"/>
  <c r="J222" i="1"/>
  <c r="I222" i="1"/>
  <c r="K218" i="1"/>
  <c r="J218" i="1"/>
  <c r="I218" i="1"/>
  <c r="K214" i="1"/>
  <c r="J214" i="1"/>
  <c r="I214" i="1"/>
  <c r="K210" i="1"/>
  <c r="I210" i="1"/>
  <c r="J210" i="1"/>
  <c r="K206" i="1"/>
  <c r="J206" i="1"/>
  <c r="I206" i="1"/>
  <c r="K202" i="1"/>
  <c r="I202" i="1"/>
  <c r="J202" i="1"/>
  <c r="K198" i="1"/>
  <c r="I198" i="1"/>
  <c r="J198" i="1"/>
  <c r="K194" i="1"/>
  <c r="I194" i="1"/>
  <c r="J194" i="1"/>
  <c r="K190" i="1"/>
  <c r="I190" i="1"/>
  <c r="J190" i="1"/>
  <c r="K186" i="1"/>
  <c r="I186" i="1"/>
  <c r="J186" i="1"/>
  <c r="K182" i="1"/>
  <c r="J182" i="1"/>
  <c r="I182" i="1"/>
  <c r="K178" i="1"/>
  <c r="I178" i="1"/>
  <c r="J178" i="1"/>
  <c r="K174" i="1"/>
  <c r="J174" i="1"/>
  <c r="I174" i="1"/>
  <c r="K170" i="1"/>
  <c r="J170" i="1"/>
  <c r="I170" i="1"/>
  <c r="K166" i="1"/>
  <c r="J166" i="1"/>
  <c r="I166" i="1"/>
  <c r="K162" i="1"/>
  <c r="I162" i="1"/>
  <c r="J162" i="1"/>
  <c r="K158" i="1"/>
  <c r="I158" i="1"/>
  <c r="J158" i="1"/>
  <c r="K154" i="1"/>
  <c r="J154" i="1"/>
  <c r="I154" i="1"/>
  <c r="K150" i="1"/>
  <c r="I150" i="1"/>
  <c r="J150" i="1"/>
  <c r="K146" i="1"/>
  <c r="J146" i="1"/>
  <c r="I146" i="1"/>
  <c r="K142" i="1"/>
  <c r="I142" i="1"/>
  <c r="J142" i="1"/>
  <c r="K138" i="1"/>
  <c r="J138" i="1"/>
  <c r="I138" i="1"/>
  <c r="K134" i="1"/>
  <c r="I134" i="1"/>
  <c r="J134" i="1"/>
  <c r="K130" i="1"/>
  <c r="J130" i="1"/>
  <c r="I130" i="1"/>
  <c r="K126" i="1"/>
  <c r="J126" i="1"/>
  <c r="I126" i="1"/>
  <c r="K122" i="1"/>
  <c r="J122" i="1"/>
  <c r="I122" i="1"/>
  <c r="K118" i="1"/>
  <c r="J118" i="1"/>
  <c r="I118" i="1"/>
  <c r="K114" i="1"/>
  <c r="J114" i="1"/>
  <c r="I114" i="1"/>
  <c r="K110" i="1"/>
  <c r="I110" i="1"/>
  <c r="J110" i="1"/>
  <c r="K106" i="1"/>
  <c r="I106" i="1"/>
  <c r="J106" i="1"/>
  <c r="K102" i="1"/>
  <c r="I102" i="1"/>
  <c r="J102" i="1"/>
  <c r="K98" i="1"/>
  <c r="I98" i="1"/>
  <c r="J98" i="1"/>
  <c r="K94" i="1"/>
  <c r="J94" i="1"/>
  <c r="I94" i="1"/>
  <c r="K90" i="1"/>
  <c r="I90" i="1"/>
  <c r="J90" i="1"/>
  <c r="K86" i="1"/>
  <c r="I86" i="1"/>
  <c r="J86" i="1"/>
  <c r="K82" i="1"/>
  <c r="I82" i="1"/>
  <c r="J82" i="1"/>
  <c r="K78" i="1"/>
  <c r="J78" i="1"/>
  <c r="I78" i="1"/>
  <c r="K74" i="1"/>
  <c r="I74" i="1"/>
  <c r="J74" i="1"/>
  <c r="K70" i="1"/>
  <c r="I70" i="1"/>
  <c r="J70" i="1"/>
  <c r="K66" i="1"/>
  <c r="I66" i="1"/>
  <c r="J66" i="1"/>
  <c r="K62" i="1"/>
  <c r="I62" i="1"/>
  <c r="J62" i="1"/>
  <c r="K58" i="1"/>
  <c r="I58" i="1"/>
  <c r="J58" i="1"/>
  <c r="K54" i="1"/>
  <c r="I54" i="1"/>
  <c r="J54" i="1"/>
  <c r="K50" i="1"/>
  <c r="I50" i="1"/>
  <c r="J50" i="1"/>
  <c r="K46" i="1"/>
  <c r="J46" i="1"/>
  <c r="I46" i="1"/>
  <c r="K42" i="1"/>
  <c r="J42" i="1"/>
  <c r="I42" i="1"/>
  <c r="K38" i="1"/>
  <c r="J38" i="1"/>
  <c r="I38" i="1"/>
  <c r="K34" i="1"/>
  <c r="J34" i="1"/>
  <c r="I34" i="1"/>
  <c r="K30" i="1"/>
  <c r="J30" i="1"/>
  <c r="I30" i="1"/>
  <c r="K26" i="1"/>
  <c r="I26" i="1"/>
  <c r="J26" i="1"/>
  <c r="K22" i="1"/>
  <c r="J22" i="1"/>
  <c r="I22" i="1"/>
  <c r="K18" i="1"/>
  <c r="I18" i="1"/>
  <c r="J18" i="1"/>
  <c r="K14" i="1"/>
  <c r="I14" i="1"/>
  <c r="J14" i="1"/>
  <c r="K10" i="1"/>
  <c r="I10" i="1"/>
  <c r="J10" i="1"/>
  <c r="K6" i="1"/>
  <c r="J6" i="1"/>
  <c r="I6" i="1"/>
  <c r="K534" i="1"/>
  <c r="J534" i="1"/>
  <c r="I534" i="1"/>
  <c r="K530" i="1"/>
  <c r="J530" i="1"/>
  <c r="I530" i="1"/>
  <c r="K526" i="1"/>
  <c r="J526" i="1"/>
  <c r="I526" i="1"/>
  <c r="K514" i="1"/>
  <c r="J514" i="1"/>
  <c r="I514" i="1"/>
  <c r="K510" i="1"/>
  <c r="J510" i="1"/>
  <c r="I510" i="1"/>
  <c r="K506" i="1"/>
  <c r="J506" i="1"/>
  <c r="I506" i="1"/>
  <c r="K502" i="1"/>
  <c r="J502" i="1"/>
  <c r="I502" i="1"/>
  <c r="K498" i="1"/>
  <c r="J498" i="1"/>
  <c r="I498" i="1"/>
  <c r="K486" i="1"/>
  <c r="I486" i="1"/>
  <c r="J486" i="1"/>
  <c r="K482" i="1"/>
  <c r="I482" i="1"/>
  <c r="J482" i="1"/>
  <c r="K470" i="1"/>
  <c r="I470" i="1"/>
  <c r="J470" i="1"/>
  <c r="K466" i="1"/>
  <c r="I466" i="1"/>
  <c r="J466" i="1"/>
  <c r="K462" i="1"/>
  <c r="I462" i="1"/>
  <c r="J462" i="1"/>
  <c r="K458" i="1"/>
  <c r="I458" i="1"/>
  <c r="J458" i="1"/>
  <c r="K454" i="1"/>
  <c r="I454" i="1"/>
  <c r="J454" i="1"/>
  <c r="K450" i="1"/>
  <c r="I450" i="1"/>
  <c r="J450" i="1"/>
  <c r="K442" i="1"/>
  <c r="I442" i="1"/>
  <c r="J442" i="1"/>
  <c r="K434" i="1"/>
  <c r="J434" i="1"/>
  <c r="I434" i="1"/>
  <c r="K430" i="1"/>
  <c r="J430" i="1"/>
  <c r="I430" i="1"/>
  <c r="K426" i="1"/>
  <c r="J426" i="1"/>
  <c r="I426" i="1"/>
  <c r="K422" i="1"/>
  <c r="J422" i="1"/>
  <c r="I422" i="1"/>
  <c r="K418" i="1"/>
  <c r="I418" i="1"/>
  <c r="J418" i="1"/>
  <c r="K414" i="1"/>
  <c r="I414" i="1"/>
  <c r="J414" i="1"/>
  <c r="K535" i="1"/>
  <c r="I535" i="1"/>
  <c r="J535" i="1"/>
  <c r="K531" i="1"/>
  <c r="I531" i="1"/>
  <c r="J531" i="1"/>
  <c r="K527" i="1"/>
  <c r="I527" i="1"/>
  <c r="J527" i="1"/>
  <c r="K523" i="1"/>
  <c r="I523" i="1"/>
  <c r="J523" i="1"/>
  <c r="K519" i="1"/>
  <c r="I519" i="1"/>
  <c r="J519" i="1"/>
  <c r="K515" i="1"/>
  <c r="I515" i="1"/>
  <c r="J515" i="1"/>
  <c r="K511" i="1"/>
  <c r="I511" i="1"/>
  <c r="J511" i="1"/>
  <c r="K507" i="1"/>
  <c r="I507" i="1"/>
  <c r="J507" i="1"/>
  <c r="K503" i="1"/>
  <c r="I503" i="1"/>
  <c r="J503" i="1"/>
  <c r="K499" i="1"/>
  <c r="I499" i="1"/>
  <c r="J499" i="1"/>
  <c r="K495" i="1"/>
  <c r="I495" i="1"/>
  <c r="J495" i="1"/>
  <c r="K491" i="1"/>
  <c r="J491" i="1"/>
  <c r="I491" i="1"/>
  <c r="K487" i="1"/>
  <c r="J487" i="1"/>
  <c r="I487" i="1"/>
  <c r="K483" i="1"/>
  <c r="J483" i="1"/>
  <c r="I483" i="1"/>
  <c r="K479" i="1"/>
  <c r="I479" i="1"/>
  <c r="J479" i="1"/>
  <c r="K475" i="1"/>
  <c r="I475" i="1"/>
  <c r="J475" i="1"/>
  <c r="K471" i="1"/>
  <c r="I471" i="1"/>
  <c r="J471" i="1"/>
  <c r="K467" i="1"/>
  <c r="I467" i="1"/>
  <c r="J467" i="1"/>
  <c r="K463" i="1"/>
  <c r="I463" i="1"/>
  <c r="J463" i="1"/>
  <c r="K459" i="1"/>
  <c r="I459" i="1"/>
  <c r="J459" i="1"/>
  <c r="K455" i="1"/>
  <c r="J455" i="1"/>
  <c r="I455" i="1"/>
  <c r="K451" i="1"/>
  <c r="J451" i="1"/>
  <c r="I451" i="1"/>
  <c r="K447" i="1"/>
  <c r="I447" i="1"/>
  <c r="J447" i="1"/>
  <c r="K443" i="1"/>
  <c r="I443" i="1"/>
  <c r="J443" i="1"/>
  <c r="K439" i="1"/>
  <c r="I439" i="1"/>
  <c r="J439" i="1"/>
  <c r="K435" i="1"/>
  <c r="J435" i="1"/>
  <c r="I435" i="1"/>
  <c r="K431" i="1"/>
  <c r="J431" i="1"/>
  <c r="I431" i="1"/>
  <c r="K427" i="1"/>
  <c r="J427" i="1"/>
  <c r="I427" i="1"/>
  <c r="K423" i="1"/>
  <c r="J423" i="1"/>
  <c r="I423" i="1"/>
  <c r="K419" i="1"/>
  <c r="J419" i="1"/>
  <c r="I419" i="1"/>
  <c r="K415" i="1"/>
  <c r="I415" i="1"/>
  <c r="J415" i="1"/>
  <c r="K411" i="1"/>
  <c r="I411" i="1"/>
  <c r="J411" i="1"/>
  <c r="K407" i="1"/>
  <c r="I407" i="1"/>
  <c r="J407" i="1"/>
  <c r="K403" i="1"/>
  <c r="I403" i="1"/>
  <c r="J403" i="1"/>
  <c r="K399" i="1"/>
  <c r="J399" i="1"/>
  <c r="I399" i="1"/>
  <c r="K395" i="1"/>
  <c r="I395" i="1"/>
  <c r="J395" i="1"/>
  <c r="K391" i="1"/>
  <c r="I391" i="1"/>
  <c r="J391" i="1"/>
  <c r="K387" i="1"/>
  <c r="J387" i="1"/>
  <c r="I387" i="1"/>
  <c r="K383" i="1"/>
  <c r="J383" i="1"/>
  <c r="I383" i="1"/>
  <c r="K379" i="1"/>
  <c r="J379" i="1"/>
  <c r="I379" i="1"/>
  <c r="K375" i="1"/>
  <c r="I375" i="1"/>
  <c r="J375" i="1"/>
  <c r="K371" i="1"/>
  <c r="J371" i="1"/>
  <c r="I371" i="1"/>
  <c r="K367" i="1"/>
  <c r="I367" i="1"/>
  <c r="J367" i="1"/>
  <c r="K363" i="1"/>
  <c r="J363" i="1"/>
  <c r="I363" i="1"/>
  <c r="K359" i="1"/>
  <c r="J359" i="1"/>
  <c r="I359" i="1"/>
  <c r="K355" i="1"/>
  <c r="I355" i="1"/>
  <c r="J355" i="1"/>
  <c r="K351" i="1"/>
  <c r="I351" i="1"/>
  <c r="J351" i="1"/>
  <c r="K347" i="1"/>
  <c r="J347" i="1"/>
  <c r="I347" i="1"/>
  <c r="K343" i="1"/>
  <c r="I343" i="1"/>
  <c r="J343" i="1"/>
  <c r="K339" i="1"/>
  <c r="I339" i="1"/>
  <c r="J339" i="1"/>
  <c r="K335" i="1"/>
  <c r="I335" i="1"/>
  <c r="J335" i="1"/>
  <c r="K331" i="1"/>
  <c r="I331" i="1"/>
  <c r="J331" i="1"/>
  <c r="K327" i="1"/>
  <c r="J327" i="1"/>
  <c r="I327" i="1"/>
  <c r="K323" i="1"/>
  <c r="I323" i="1"/>
  <c r="J323" i="1"/>
  <c r="K319" i="1"/>
  <c r="I319" i="1"/>
  <c r="J319" i="1"/>
  <c r="K315" i="1"/>
  <c r="I315" i="1"/>
  <c r="J315" i="1"/>
  <c r="K311" i="1"/>
  <c r="J311" i="1"/>
  <c r="I311" i="1"/>
  <c r="K307" i="1"/>
  <c r="I307" i="1"/>
  <c r="J307" i="1"/>
  <c r="K303" i="1"/>
  <c r="I303" i="1"/>
  <c r="J303" i="1"/>
  <c r="K299" i="1"/>
  <c r="I299" i="1"/>
  <c r="J299" i="1"/>
  <c r="K295" i="1"/>
  <c r="J295" i="1"/>
  <c r="I295" i="1"/>
  <c r="K291" i="1"/>
  <c r="J291" i="1"/>
  <c r="I291" i="1"/>
  <c r="K287" i="1"/>
  <c r="J287" i="1"/>
  <c r="I287" i="1"/>
  <c r="K283" i="1"/>
  <c r="I283" i="1"/>
  <c r="J283" i="1"/>
  <c r="K279" i="1"/>
  <c r="I279" i="1"/>
  <c r="J279" i="1"/>
  <c r="K275" i="1"/>
  <c r="I275" i="1"/>
  <c r="J275" i="1"/>
  <c r="K271" i="1"/>
  <c r="J271" i="1"/>
  <c r="I271" i="1"/>
  <c r="K267" i="1"/>
  <c r="I267" i="1"/>
  <c r="J267" i="1"/>
  <c r="K263" i="1"/>
  <c r="J263" i="1"/>
  <c r="I263" i="1"/>
  <c r="K259" i="1"/>
  <c r="J259" i="1"/>
  <c r="I259" i="1"/>
  <c r="K255" i="1"/>
  <c r="I255" i="1"/>
  <c r="J255" i="1"/>
  <c r="K251" i="1"/>
  <c r="I251" i="1"/>
  <c r="J251" i="1"/>
  <c r="K247" i="1"/>
  <c r="I247" i="1"/>
  <c r="J247" i="1"/>
  <c r="K243" i="1"/>
  <c r="J243" i="1"/>
  <c r="I243" i="1"/>
  <c r="K239" i="1"/>
  <c r="I239" i="1"/>
  <c r="J239" i="1"/>
  <c r="K235" i="1"/>
  <c r="J235" i="1"/>
  <c r="I235" i="1"/>
  <c r="K231" i="1"/>
  <c r="I231" i="1"/>
  <c r="J231" i="1"/>
  <c r="K227" i="1"/>
  <c r="I227" i="1"/>
  <c r="J227" i="1"/>
  <c r="K223" i="1"/>
  <c r="I223" i="1"/>
  <c r="J223" i="1"/>
  <c r="K219" i="1"/>
  <c r="I219" i="1"/>
  <c r="J219" i="1"/>
  <c r="K215" i="1"/>
  <c r="I215" i="1"/>
  <c r="J215" i="1"/>
  <c r="K211" i="1"/>
  <c r="I211" i="1"/>
  <c r="J211" i="1"/>
  <c r="K207" i="1"/>
  <c r="I207" i="1"/>
  <c r="J207" i="1"/>
  <c r="K203" i="1"/>
  <c r="I203" i="1"/>
  <c r="J203" i="1"/>
  <c r="K199" i="1"/>
  <c r="J199" i="1"/>
  <c r="I199" i="1"/>
  <c r="K195" i="1"/>
  <c r="I195" i="1"/>
  <c r="J195" i="1"/>
  <c r="K191" i="1"/>
  <c r="I191" i="1"/>
  <c r="J191" i="1"/>
  <c r="K187" i="1"/>
  <c r="J187" i="1"/>
  <c r="I187" i="1"/>
  <c r="K183" i="1"/>
  <c r="I183" i="1"/>
  <c r="J183" i="1"/>
  <c r="K179" i="1"/>
  <c r="I179" i="1"/>
  <c r="J179" i="1"/>
  <c r="K175" i="1"/>
  <c r="I175" i="1"/>
  <c r="J175" i="1"/>
  <c r="K171" i="1"/>
  <c r="I171" i="1"/>
  <c r="J171" i="1"/>
  <c r="K167" i="1"/>
  <c r="I167" i="1"/>
  <c r="J167" i="1"/>
  <c r="K163" i="1"/>
  <c r="J163" i="1"/>
  <c r="I163" i="1"/>
  <c r="K159" i="1"/>
  <c r="J159" i="1"/>
  <c r="I159" i="1"/>
  <c r="K155" i="1"/>
  <c r="I155" i="1"/>
  <c r="J155" i="1"/>
  <c r="K151" i="1"/>
  <c r="I151" i="1"/>
  <c r="J151" i="1"/>
  <c r="K147" i="1"/>
  <c r="J147" i="1"/>
  <c r="I147" i="1"/>
  <c r="K143" i="1"/>
  <c r="I143" i="1"/>
  <c r="J143" i="1"/>
  <c r="K139" i="1"/>
  <c r="I139" i="1"/>
  <c r="J139" i="1"/>
  <c r="K135" i="1"/>
  <c r="J135" i="1"/>
  <c r="I135" i="1"/>
  <c r="K131" i="1"/>
  <c r="J131" i="1"/>
  <c r="I131" i="1"/>
  <c r="K127" i="1"/>
  <c r="I127" i="1"/>
  <c r="J127" i="1"/>
  <c r="K123" i="1"/>
  <c r="J123" i="1"/>
  <c r="I123" i="1"/>
  <c r="K119" i="1"/>
  <c r="I119" i="1"/>
  <c r="J119" i="1"/>
  <c r="K115" i="1"/>
  <c r="J115" i="1"/>
  <c r="I115" i="1"/>
  <c r="K111" i="1"/>
  <c r="I111" i="1"/>
  <c r="J111" i="1"/>
  <c r="K107" i="1"/>
  <c r="I107" i="1"/>
  <c r="J107" i="1"/>
  <c r="K103" i="1"/>
  <c r="I103" i="1"/>
  <c r="J103" i="1"/>
  <c r="K99" i="1"/>
  <c r="I99" i="1"/>
  <c r="J99" i="1"/>
  <c r="K95" i="1"/>
  <c r="J95" i="1"/>
  <c r="I95" i="1"/>
  <c r="K91" i="1"/>
  <c r="J91" i="1"/>
  <c r="I91" i="1"/>
  <c r="K87" i="1"/>
  <c r="I87" i="1"/>
  <c r="J87" i="1"/>
  <c r="K83" i="1"/>
  <c r="I83" i="1"/>
  <c r="J83" i="1"/>
  <c r="K79" i="1"/>
  <c r="I79" i="1"/>
  <c r="J79" i="1"/>
  <c r="K75" i="1"/>
  <c r="J75" i="1"/>
  <c r="I75" i="1"/>
  <c r="K71" i="1"/>
  <c r="I71" i="1"/>
  <c r="J71" i="1"/>
  <c r="K67" i="1"/>
  <c r="I67" i="1"/>
  <c r="J67" i="1"/>
  <c r="K63" i="1"/>
  <c r="I63" i="1"/>
  <c r="J63" i="1"/>
  <c r="K59" i="1"/>
  <c r="J59" i="1"/>
  <c r="I59" i="1"/>
  <c r="K55" i="1"/>
  <c r="I55" i="1"/>
  <c r="J55" i="1"/>
  <c r="K51" i="1"/>
  <c r="J51" i="1"/>
  <c r="I51" i="1"/>
  <c r="K47" i="1"/>
  <c r="I47" i="1"/>
  <c r="J47" i="1"/>
  <c r="K43" i="1"/>
  <c r="I43" i="1"/>
  <c r="J43" i="1"/>
  <c r="K39" i="1"/>
  <c r="I39" i="1"/>
  <c r="J39" i="1"/>
  <c r="K35" i="1"/>
  <c r="J35" i="1"/>
  <c r="I35" i="1"/>
  <c r="K31" i="1"/>
  <c r="J31" i="1"/>
  <c r="I31" i="1"/>
  <c r="K27" i="1"/>
  <c r="I27" i="1"/>
  <c r="J27" i="1"/>
  <c r="K23" i="1"/>
  <c r="J23" i="1"/>
  <c r="I23" i="1"/>
  <c r="K19" i="1"/>
  <c r="I19" i="1"/>
  <c r="J19" i="1"/>
  <c r="K15" i="1"/>
  <c r="J15" i="1"/>
  <c r="I15" i="1"/>
  <c r="K11" i="1"/>
  <c r="J11" i="1"/>
  <c r="I11" i="1"/>
  <c r="K7" i="1"/>
  <c r="J7" i="1"/>
  <c r="I7" i="1"/>
  <c r="K3" i="1"/>
  <c r="I3" i="1"/>
  <c r="J3" i="1"/>
  <c r="DH418" i="1"/>
  <c r="DH414" i="1"/>
  <c r="DH410" i="1"/>
  <c r="DH406" i="1"/>
  <c r="DH402" i="1"/>
  <c r="DH398" i="1"/>
  <c r="DH394" i="1"/>
  <c r="DH390" i="1"/>
  <c r="DH386" i="1"/>
  <c r="DH382" i="1"/>
  <c r="DH378" i="1"/>
  <c r="DH354" i="1"/>
  <c r="DH350" i="1"/>
  <c r="DH346" i="1"/>
  <c r="DH342" i="1"/>
  <c r="DH338" i="1"/>
  <c r="DH326" i="1"/>
  <c r="DH322" i="1"/>
  <c r="DH532" i="1"/>
  <c r="DH528" i="1"/>
  <c r="DH524" i="1"/>
  <c r="DH520" i="1"/>
  <c r="DH516" i="1"/>
  <c r="DH512" i="1"/>
  <c r="DH508" i="1"/>
  <c r="DH504" i="1"/>
  <c r="DH500" i="1"/>
  <c r="DH496" i="1"/>
  <c r="DH492" i="1"/>
  <c r="DH488" i="1"/>
  <c r="DH484" i="1"/>
  <c r="DH480" i="1"/>
  <c r="DH476" i="1"/>
  <c r="DH472" i="1"/>
  <c r="DH468" i="1"/>
  <c r="DH464" i="1"/>
  <c r="DH460" i="1"/>
  <c r="DH456" i="1"/>
  <c r="DH452" i="1"/>
  <c r="DH448" i="1"/>
  <c r="DH444" i="1"/>
  <c r="DH440" i="1"/>
  <c r="DH436" i="1"/>
  <c r="DH432" i="1"/>
  <c r="DH428" i="1"/>
  <c r="DH424" i="1"/>
  <c r="DH420" i="1"/>
  <c r="DH416" i="1"/>
  <c r="DH412" i="1"/>
  <c r="DH408" i="1"/>
  <c r="DH404" i="1"/>
  <c r="DH400" i="1"/>
  <c r="DH396" i="1"/>
  <c r="DH392" i="1"/>
  <c r="DH388" i="1"/>
  <c r="DH384" i="1"/>
  <c r="DH380" i="1"/>
  <c r="DH376" i="1"/>
  <c r="DH372" i="1"/>
  <c r="DH368" i="1"/>
  <c r="DH364" i="1"/>
  <c r="DH360" i="1"/>
  <c r="DH356" i="1"/>
  <c r="DH352" i="1"/>
  <c r="DS352" i="1" s="1"/>
  <c r="DH348" i="1"/>
  <c r="DH344" i="1"/>
  <c r="DH340" i="1"/>
  <c r="DH336" i="1"/>
  <c r="DH332" i="1"/>
  <c r="DH328" i="1"/>
  <c r="DH324" i="1"/>
  <c r="DH320" i="1"/>
  <c r="DH316" i="1"/>
  <c r="DH312" i="1"/>
  <c r="DH308" i="1"/>
  <c r="DH304" i="1"/>
  <c r="DH300" i="1"/>
  <c r="DH296" i="1"/>
  <c r="DH292" i="1"/>
  <c r="DH288" i="1"/>
  <c r="DH284" i="1"/>
  <c r="DH280" i="1"/>
  <c r="DH276" i="1"/>
  <c r="DH272" i="1"/>
  <c r="DH268" i="1"/>
  <c r="DH264" i="1"/>
  <c r="DH260" i="1"/>
  <c r="DH256" i="1"/>
  <c r="DH252" i="1"/>
  <c r="DH248" i="1"/>
  <c r="DH244" i="1"/>
  <c r="DH240" i="1"/>
  <c r="DH236" i="1"/>
  <c r="DH232" i="1"/>
  <c r="DH228" i="1"/>
  <c r="DH224" i="1"/>
  <c r="DH220" i="1"/>
  <c r="DH216" i="1"/>
  <c r="DH212" i="1"/>
  <c r="DH208" i="1"/>
  <c r="DH204" i="1"/>
  <c r="DH200" i="1"/>
  <c r="DH196" i="1"/>
  <c r="DH192" i="1"/>
  <c r="DH188" i="1"/>
  <c r="DH184" i="1"/>
  <c r="DH180" i="1"/>
  <c r="DH176" i="1"/>
  <c r="DH172" i="1"/>
  <c r="DH168" i="1"/>
  <c r="DH164" i="1"/>
  <c r="DH160" i="1"/>
  <c r="DH156" i="1"/>
  <c r="DH152" i="1"/>
  <c r="DH148" i="1"/>
  <c r="DH144" i="1"/>
  <c r="DH140" i="1"/>
  <c r="DH136" i="1"/>
  <c r="DH132" i="1"/>
  <c r="DH128" i="1"/>
  <c r="DH124" i="1"/>
  <c r="DH120" i="1"/>
  <c r="DH116" i="1"/>
  <c r="DH112" i="1"/>
  <c r="DH108" i="1"/>
  <c r="DH104" i="1"/>
  <c r="DH100" i="1"/>
  <c r="DH96" i="1"/>
  <c r="DH92" i="1"/>
  <c r="DH88" i="1"/>
  <c r="DH84" i="1"/>
  <c r="DH80" i="1"/>
  <c r="DH76" i="1"/>
  <c r="DH72" i="1"/>
  <c r="DH68" i="1"/>
  <c r="DH64" i="1"/>
  <c r="DH60" i="1"/>
  <c r="DH56" i="1"/>
  <c r="DH52" i="1"/>
  <c r="DH48" i="1"/>
  <c r="DH44" i="1"/>
  <c r="DH40" i="1"/>
  <c r="DH36" i="1"/>
  <c r="DH32" i="1"/>
  <c r="DH28" i="1"/>
  <c r="DH24" i="1"/>
  <c r="DH20" i="1"/>
  <c r="DH16" i="1"/>
  <c r="DH12" i="1"/>
  <c r="DH8" i="1"/>
  <c r="DH4" i="1"/>
  <c r="DH2" i="1"/>
  <c r="DH521" i="1"/>
  <c r="DH493" i="1"/>
  <c r="DH465" i="1"/>
  <c r="DH461" i="1"/>
  <c r="DH453" i="1"/>
  <c r="DH433" i="1"/>
  <c r="DH421" i="1"/>
  <c r="DH417" i="1"/>
  <c r="DH413" i="1"/>
  <c r="DH409" i="1"/>
  <c r="DH393" i="1"/>
  <c r="DH377" i="1"/>
  <c r="DH361" i="1"/>
  <c r="DH357" i="1"/>
  <c r="DH345" i="1"/>
  <c r="DH337" i="1"/>
  <c r="DH321" i="1"/>
  <c r="DH313" i="1"/>
  <c r="DH309" i="1"/>
  <c r="DH305" i="1"/>
  <c r="DH301" i="1"/>
  <c r="DH297" i="1"/>
  <c r="DH293" i="1"/>
  <c r="DH289" i="1"/>
  <c r="DH285" i="1"/>
  <c r="DH281" i="1"/>
  <c r="DH277" i="1"/>
  <c r="DH273" i="1"/>
  <c r="DH269" i="1"/>
  <c r="DH265" i="1"/>
  <c r="DH261" i="1"/>
  <c r="DH257" i="1"/>
  <c r="DH253" i="1"/>
  <c r="DH249" i="1"/>
  <c r="DH245" i="1"/>
  <c r="DH241" i="1"/>
  <c r="DH237" i="1"/>
  <c r="DH233" i="1"/>
  <c r="DH229" i="1"/>
  <c r="DH225" i="1"/>
  <c r="DH221" i="1"/>
  <c r="DH217" i="1"/>
  <c r="DH213" i="1"/>
  <c r="DH209" i="1"/>
  <c r="DH205" i="1"/>
  <c r="DH201" i="1"/>
  <c r="DH197" i="1"/>
  <c r="DH193" i="1"/>
  <c r="DH189" i="1"/>
  <c r="DH185" i="1"/>
  <c r="DH181" i="1"/>
  <c r="DH177" i="1"/>
  <c r="DH169" i="1"/>
  <c r="DH165" i="1"/>
  <c r="DH161" i="1"/>
  <c r="DH157" i="1"/>
  <c r="DH153" i="1"/>
  <c r="DH149" i="1"/>
  <c r="DH145" i="1"/>
  <c r="DH141" i="1"/>
  <c r="DH137" i="1"/>
  <c r="DH133" i="1"/>
  <c r="DH129" i="1"/>
  <c r="DH125" i="1"/>
  <c r="DH121" i="1"/>
  <c r="DH117" i="1"/>
  <c r="DH113" i="1"/>
  <c r="DH109" i="1"/>
  <c r="DH105" i="1"/>
  <c r="DH101" i="1"/>
  <c r="DH97" i="1"/>
  <c r="DH93" i="1"/>
  <c r="DH89" i="1"/>
  <c r="DH85" i="1"/>
  <c r="DH81" i="1"/>
  <c r="DH77" i="1"/>
  <c r="DH73" i="1"/>
  <c r="DH69" i="1"/>
  <c r="DH65" i="1"/>
  <c r="DH61" i="1"/>
  <c r="DH57" i="1"/>
  <c r="DH53" i="1"/>
  <c r="DH49" i="1"/>
  <c r="DH45" i="1"/>
  <c r="DH41" i="1"/>
  <c r="DH37" i="1"/>
  <c r="DH33" i="1"/>
  <c r="DH29" i="1"/>
  <c r="DH25" i="1"/>
  <c r="DH21" i="1"/>
  <c r="DH17" i="1"/>
  <c r="DH13" i="1"/>
  <c r="DH9" i="1"/>
  <c r="DH5" i="1"/>
  <c r="DH533" i="1"/>
  <c r="DH529" i="1"/>
  <c r="DH525" i="1"/>
  <c r="DH513" i="1"/>
  <c r="DH509" i="1"/>
  <c r="DH497" i="1"/>
  <c r="DH489" i="1"/>
  <c r="DH485" i="1"/>
  <c r="DH473" i="1"/>
  <c r="DH469" i="1"/>
  <c r="DH457" i="1"/>
  <c r="DH449" i="1"/>
  <c r="DH445" i="1"/>
  <c r="DH441" i="1"/>
  <c r="DH437" i="1"/>
  <c r="DH429" i="1"/>
  <c r="DH405" i="1"/>
  <c r="DH401" i="1"/>
  <c r="DH385" i="1"/>
  <c r="DH381" i="1"/>
  <c r="DH369" i="1"/>
  <c r="DH365" i="1"/>
  <c r="DH353" i="1"/>
  <c r="DH349" i="1"/>
  <c r="DH333" i="1"/>
  <c r="DH329" i="1"/>
  <c r="DH317" i="1"/>
  <c r="DH534" i="1"/>
  <c r="DH530" i="1"/>
  <c r="DH526" i="1"/>
  <c r="DH518" i="1"/>
  <c r="DH514" i="1"/>
  <c r="DH510" i="1"/>
  <c r="DH498" i="1"/>
  <c r="DH494" i="1"/>
  <c r="DH490" i="1"/>
  <c r="DH486" i="1"/>
  <c r="DH482" i="1"/>
  <c r="DH478" i="1"/>
  <c r="DH462" i="1"/>
  <c r="DH458" i="1"/>
  <c r="DH454" i="1"/>
  <c r="DH450" i="1"/>
  <c r="DH442" i="1"/>
  <c r="DH438" i="1"/>
  <c r="DH434" i="1"/>
  <c r="DH430" i="1"/>
  <c r="DH426" i="1"/>
  <c r="DH298" i="1"/>
  <c r="DH290" i="1"/>
  <c r="DH286" i="1"/>
  <c r="DH270" i="1"/>
  <c r="DH262" i="1"/>
  <c r="DH254" i="1"/>
  <c r="DH246" i="1"/>
  <c r="DH238" i="1"/>
  <c r="DH234" i="1"/>
  <c r="DH226" i="1"/>
  <c r="DH222" i="1"/>
  <c r="DH218" i="1"/>
  <c r="DH214" i="1"/>
  <c r="DH210" i="1"/>
  <c r="DH206" i="1"/>
  <c r="DH202" i="1"/>
  <c r="DH198" i="1"/>
  <c r="DH194" i="1"/>
  <c r="DH190" i="1"/>
  <c r="DH186" i="1"/>
  <c r="DH182" i="1"/>
  <c r="DH178" i="1"/>
  <c r="DH174" i="1"/>
  <c r="DH170" i="1"/>
  <c r="DH166" i="1"/>
  <c r="DH162" i="1"/>
  <c r="DH158" i="1"/>
  <c r="DH154" i="1"/>
  <c r="DH150" i="1"/>
  <c r="DH146" i="1"/>
  <c r="DH142" i="1"/>
  <c r="DH138" i="1"/>
  <c r="DH134" i="1"/>
  <c r="DH130" i="1"/>
  <c r="DH126" i="1"/>
  <c r="DH122" i="1"/>
  <c r="DH118" i="1"/>
  <c r="DH114" i="1"/>
  <c r="DH110" i="1"/>
  <c r="DH106" i="1"/>
  <c r="DH102" i="1"/>
  <c r="DH98" i="1"/>
  <c r="DH94" i="1"/>
  <c r="DH90" i="1"/>
  <c r="DH86" i="1"/>
  <c r="DH82" i="1"/>
  <c r="DH78" i="1"/>
  <c r="DH74" i="1"/>
  <c r="DH70" i="1"/>
  <c r="DH66" i="1"/>
  <c r="DH62" i="1"/>
  <c r="DH58" i="1"/>
  <c r="DH54" i="1"/>
  <c r="DH50" i="1"/>
  <c r="DH46" i="1"/>
  <c r="DH42" i="1"/>
  <c r="DH38" i="1"/>
  <c r="DH34" i="1"/>
  <c r="DH30" i="1"/>
  <c r="DH26" i="1"/>
  <c r="DH22" i="1"/>
  <c r="DH18" i="1"/>
  <c r="DH14" i="1"/>
  <c r="DH10" i="1"/>
  <c r="DH6" i="1"/>
  <c r="DH517" i="1"/>
  <c r="DH505" i="1"/>
  <c r="DH501" i="1"/>
  <c r="DH481" i="1"/>
  <c r="DH477" i="1"/>
  <c r="DH425" i="1"/>
  <c r="DH397" i="1"/>
  <c r="DH389" i="1"/>
  <c r="DH373" i="1"/>
  <c r="DH341" i="1"/>
  <c r="DH325" i="1"/>
  <c r="DH522" i="1"/>
  <c r="DH506" i="1"/>
  <c r="DH502" i="1"/>
  <c r="DH474" i="1"/>
  <c r="DH470" i="1"/>
  <c r="DH466" i="1"/>
  <c r="DH446" i="1"/>
  <c r="DH422" i="1"/>
  <c r="DH374" i="1"/>
  <c r="DH370" i="1"/>
  <c r="DH366" i="1"/>
  <c r="DH362" i="1"/>
  <c r="DH358" i="1"/>
  <c r="DH334" i="1"/>
  <c r="DH330" i="1"/>
  <c r="DH318" i="1"/>
  <c r="DH314" i="1"/>
  <c r="DH310" i="1"/>
  <c r="DH306" i="1"/>
  <c r="DH302" i="1"/>
  <c r="DH294" i="1"/>
  <c r="DH282" i="1"/>
  <c r="DH278" i="1"/>
  <c r="DH274" i="1"/>
  <c r="DH266" i="1"/>
  <c r="DH258" i="1"/>
  <c r="DH250" i="1"/>
  <c r="DH242" i="1"/>
  <c r="DH230" i="1"/>
  <c r="DH535" i="1"/>
  <c r="DH531" i="1"/>
  <c r="DH527" i="1"/>
  <c r="DH523" i="1"/>
  <c r="DH519" i="1"/>
  <c r="DH515" i="1"/>
  <c r="DH511" i="1"/>
  <c r="DH507" i="1"/>
  <c r="DH503" i="1"/>
  <c r="DH499" i="1"/>
  <c r="DH495" i="1"/>
  <c r="DH491" i="1"/>
  <c r="DH487" i="1"/>
  <c r="DH483" i="1"/>
  <c r="DH479" i="1"/>
  <c r="DH475" i="1"/>
  <c r="DH471" i="1"/>
  <c r="DH467" i="1"/>
  <c r="DH463" i="1"/>
  <c r="DH459" i="1"/>
  <c r="DH455" i="1"/>
  <c r="DH451" i="1"/>
  <c r="DH447" i="1"/>
  <c r="DH443" i="1"/>
  <c r="DH439" i="1"/>
  <c r="DH435" i="1"/>
  <c r="DH431" i="1"/>
  <c r="DH427" i="1"/>
  <c r="DH423" i="1"/>
  <c r="DH419" i="1"/>
  <c r="DH415" i="1"/>
  <c r="DH411" i="1"/>
  <c r="DH407" i="1"/>
  <c r="DH403" i="1"/>
  <c r="DH399" i="1"/>
  <c r="DH395" i="1"/>
  <c r="DH391" i="1"/>
  <c r="DH387" i="1"/>
  <c r="DH383" i="1"/>
  <c r="DH379" i="1"/>
  <c r="DH375" i="1"/>
  <c r="DH371" i="1"/>
  <c r="DH367" i="1"/>
  <c r="DH363" i="1"/>
  <c r="DH359" i="1"/>
  <c r="DH355" i="1"/>
  <c r="DH351" i="1"/>
  <c r="DH347" i="1"/>
  <c r="DH343" i="1"/>
  <c r="DH339" i="1"/>
  <c r="DH335" i="1"/>
  <c r="DH331" i="1"/>
  <c r="DH327" i="1"/>
  <c r="DH323" i="1"/>
  <c r="DH319" i="1"/>
  <c r="DH315" i="1"/>
  <c r="DH311" i="1"/>
  <c r="DH307" i="1"/>
  <c r="DH303" i="1"/>
  <c r="DH299" i="1"/>
  <c r="DH295" i="1"/>
  <c r="DH291" i="1"/>
  <c r="DH287" i="1"/>
  <c r="DH283" i="1"/>
  <c r="DH279" i="1"/>
  <c r="DH275" i="1"/>
  <c r="DH271" i="1"/>
  <c r="DH267" i="1"/>
  <c r="DH263" i="1"/>
  <c r="DH259" i="1"/>
  <c r="DH255" i="1"/>
  <c r="DH251" i="1"/>
  <c r="DH247" i="1"/>
  <c r="DH243" i="1"/>
  <c r="DH239" i="1"/>
  <c r="DH235" i="1"/>
  <c r="DH231" i="1"/>
  <c r="DH227" i="1"/>
  <c r="DH223" i="1"/>
  <c r="DH219" i="1"/>
  <c r="DH215" i="1"/>
  <c r="DH211" i="1"/>
  <c r="DH207" i="1"/>
  <c r="DH203" i="1"/>
  <c r="DH199" i="1"/>
  <c r="DH195" i="1"/>
  <c r="DH191" i="1"/>
  <c r="DH187" i="1"/>
  <c r="DH183" i="1"/>
  <c r="DH179" i="1"/>
  <c r="DH175" i="1"/>
  <c r="DH171" i="1"/>
  <c r="DH167" i="1"/>
  <c r="DH163" i="1"/>
  <c r="DH159" i="1"/>
  <c r="DH155" i="1"/>
  <c r="DH151" i="1"/>
  <c r="DS151" i="1" s="1"/>
  <c r="DH147" i="1"/>
  <c r="DH143" i="1"/>
  <c r="DH139" i="1"/>
  <c r="DH135" i="1"/>
  <c r="DH131" i="1"/>
  <c r="DH127" i="1"/>
  <c r="DH123" i="1"/>
  <c r="DH119" i="1"/>
  <c r="DH115" i="1"/>
  <c r="DH111" i="1"/>
  <c r="DH107" i="1"/>
  <c r="DH103" i="1"/>
  <c r="DH99" i="1"/>
  <c r="DH95" i="1"/>
  <c r="DH91" i="1"/>
  <c r="DH87" i="1"/>
  <c r="DH83" i="1"/>
  <c r="DH79" i="1"/>
  <c r="DH75" i="1"/>
  <c r="DH71" i="1"/>
  <c r="DH67" i="1"/>
  <c r="DH63" i="1"/>
  <c r="DH59" i="1"/>
  <c r="DH55" i="1"/>
  <c r="DH51" i="1"/>
  <c r="DH47" i="1"/>
  <c r="DH43" i="1"/>
  <c r="DH39" i="1"/>
  <c r="DH35" i="1"/>
  <c r="DH31" i="1"/>
  <c r="DH27" i="1"/>
  <c r="DH23" i="1"/>
  <c r="DH19" i="1"/>
  <c r="DH15" i="1"/>
  <c r="DH11" i="1"/>
  <c r="DH7" i="1"/>
  <c r="DH3" i="1"/>
  <c r="DS184" i="1"/>
  <c r="BX529" i="1"/>
  <c r="CP529" i="1"/>
  <c r="BX517" i="1"/>
  <c r="CP517" i="1"/>
  <c r="BX501" i="1"/>
  <c r="CP501" i="1"/>
  <c r="BX477" i="1"/>
  <c r="CP477" i="1"/>
  <c r="BX473" i="1"/>
  <c r="CP473" i="1"/>
  <c r="BX445" i="1"/>
  <c r="CP445" i="1"/>
  <c r="BX425" i="1"/>
  <c r="CP425" i="1"/>
  <c r="BX409" i="1"/>
  <c r="CP409" i="1"/>
  <c r="BX393" i="1"/>
  <c r="CP393" i="1"/>
  <c r="BX389" i="1"/>
  <c r="CP389" i="1"/>
  <c r="BX385" i="1"/>
  <c r="CP385" i="1"/>
  <c r="BX381" i="1"/>
  <c r="CP381" i="1"/>
  <c r="BX369" i="1"/>
  <c r="CP369" i="1"/>
  <c r="BX353" i="1"/>
  <c r="CP353" i="1"/>
  <c r="BX337" i="1"/>
  <c r="CP337" i="1"/>
  <c r="BX333" i="1"/>
  <c r="CP333" i="1"/>
  <c r="BX329" i="1"/>
  <c r="CP329" i="1"/>
  <c r="BX317" i="1"/>
  <c r="CP317" i="1"/>
  <c r="BX313" i="1"/>
  <c r="CP313" i="1"/>
  <c r="BX217" i="1"/>
  <c r="CP217" i="1"/>
  <c r="BX177" i="1"/>
  <c r="CP177" i="1"/>
  <c r="BX533" i="1"/>
  <c r="CP533" i="1"/>
  <c r="BX505" i="1"/>
  <c r="CP505" i="1"/>
  <c r="BX493" i="1"/>
  <c r="CP493" i="1"/>
  <c r="BX489" i="1"/>
  <c r="CP489" i="1"/>
  <c r="BX469" i="1"/>
  <c r="CP469" i="1"/>
  <c r="BX453" i="1"/>
  <c r="CP453" i="1"/>
  <c r="BX441" i="1"/>
  <c r="CP441" i="1"/>
  <c r="BX417" i="1"/>
  <c r="CP417" i="1"/>
  <c r="BX401" i="1"/>
  <c r="CP401" i="1"/>
  <c r="BX377" i="1"/>
  <c r="CP377" i="1"/>
  <c r="BX373" i="1"/>
  <c r="CP373" i="1"/>
  <c r="BX357" i="1"/>
  <c r="CP357" i="1"/>
  <c r="BX341" i="1"/>
  <c r="CP341" i="1"/>
  <c r="BX309" i="1"/>
  <c r="CP309" i="1"/>
  <c r="BX305" i="1"/>
  <c r="CP305" i="1"/>
  <c r="BX301" i="1"/>
  <c r="CP301" i="1"/>
  <c r="BX297" i="1"/>
  <c r="CP297" i="1"/>
  <c r="BX293" i="1"/>
  <c r="CP293" i="1"/>
  <c r="BX289" i="1"/>
  <c r="CP289" i="1"/>
  <c r="BX285" i="1"/>
  <c r="CP285" i="1"/>
  <c r="BX281" i="1"/>
  <c r="CP281" i="1"/>
  <c r="BX277" i="1"/>
  <c r="CP277" i="1"/>
  <c r="BX273" i="1"/>
  <c r="CP273" i="1"/>
  <c r="BX269" i="1"/>
  <c r="CP269" i="1"/>
  <c r="BX265" i="1"/>
  <c r="CP265" i="1"/>
  <c r="BX261" i="1"/>
  <c r="CP261" i="1"/>
  <c r="BX257" i="1"/>
  <c r="CP257" i="1"/>
  <c r="BX253" i="1"/>
  <c r="CP253" i="1"/>
  <c r="BX249" i="1"/>
  <c r="CP249" i="1"/>
  <c r="BX245" i="1"/>
  <c r="CP245" i="1"/>
  <c r="BX241" i="1"/>
  <c r="CP241" i="1"/>
  <c r="BX237" i="1"/>
  <c r="CP237" i="1"/>
  <c r="BX233" i="1"/>
  <c r="CP233" i="1"/>
  <c r="BX229" i="1"/>
  <c r="CP229" i="1"/>
  <c r="BX225" i="1"/>
  <c r="CP225" i="1"/>
  <c r="BX221" i="1"/>
  <c r="CP221" i="1"/>
  <c r="BX209" i="1"/>
  <c r="CP209" i="1"/>
  <c r="BX205" i="1"/>
  <c r="CP205" i="1"/>
  <c r="BX201" i="1"/>
  <c r="CP201" i="1"/>
  <c r="BX197" i="1"/>
  <c r="CP197" i="1"/>
  <c r="BX181" i="1"/>
  <c r="CP181" i="1"/>
  <c r="BX169" i="1"/>
  <c r="CP169" i="1"/>
  <c r="BX161" i="1"/>
  <c r="CP161" i="1"/>
  <c r="BX153" i="1"/>
  <c r="CP153" i="1"/>
  <c r="BX137" i="1"/>
  <c r="CP137" i="1"/>
  <c r="BX129" i="1"/>
  <c r="CP129" i="1"/>
  <c r="BX121" i="1"/>
  <c r="CP121" i="1"/>
  <c r="BX105" i="1"/>
  <c r="CP105" i="1"/>
  <c r="BX97" i="1"/>
  <c r="CP97" i="1"/>
  <c r="BX81" i="1"/>
  <c r="CP81" i="1"/>
  <c r="BX73" i="1"/>
  <c r="CP73" i="1"/>
  <c r="BX65" i="1"/>
  <c r="CP65" i="1"/>
  <c r="BX57" i="1"/>
  <c r="CP57" i="1"/>
  <c r="BX49" i="1"/>
  <c r="CP49" i="1"/>
  <c r="BX41" i="1"/>
  <c r="CP41" i="1"/>
  <c r="BX29" i="1"/>
  <c r="CP29" i="1"/>
  <c r="BX17" i="1"/>
  <c r="CP17" i="1"/>
  <c r="BX13" i="1"/>
  <c r="CP13" i="1"/>
  <c r="BX9" i="1"/>
  <c r="CP9" i="1"/>
  <c r="BX530" i="1"/>
  <c r="CP530" i="1"/>
  <c r="BX522" i="1"/>
  <c r="CP522" i="1"/>
  <c r="BX518" i="1"/>
  <c r="CP518" i="1"/>
  <c r="BX514" i="1"/>
  <c r="CP514" i="1"/>
  <c r="BX506" i="1"/>
  <c r="CP506" i="1"/>
  <c r="BX490" i="1"/>
  <c r="CP490" i="1"/>
  <c r="BX486" i="1"/>
  <c r="CP486" i="1"/>
  <c r="BX478" i="1"/>
  <c r="CP478" i="1"/>
  <c r="BX454" i="1"/>
  <c r="CP454" i="1"/>
  <c r="BX442" i="1"/>
  <c r="CP442" i="1"/>
  <c r="BX438" i="1"/>
  <c r="CP438" i="1"/>
  <c r="BX434" i="1"/>
  <c r="CP434" i="1"/>
  <c r="BX430" i="1"/>
  <c r="CP430" i="1"/>
  <c r="BX426" i="1"/>
  <c r="CP426" i="1"/>
  <c r="BX410" i="1"/>
  <c r="CP410" i="1"/>
  <c r="BX406" i="1"/>
  <c r="CP406" i="1"/>
  <c r="BX402" i="1"/>
  <c r="CP402" i="1"/>
  <c r="BX398" i="1"/>
  <c r="CP398" i="1"/>
  <c r="BX394" i="1"/>
  <c r="CP394" i="1"/>
  <c r="BX370" i="1"/>
  <c r="CP370" i="1"/>
  <c r="BX366" i="1"/>
  <c r="CP366" i="1"/>
  <c r="BX362" i="1"/>
  <c r="CP362" i="1"/>
  <c r="BX358" i="1"/>
  <c r="CP358" i="1"/>
  <c r="BX334" i="1"/>
  <c r="CP334" i="1"/>
  <c r="BX330" i="1"/>
  <c r="CP330" i="1"/>
  <c r="BX326" i="1"/>
  <c r="CP326" i="1"/>
  <c r="BX322" i="1"/>
  <c r="CP322" i="1"/>
  <c r="BX318" i="1"/>
  <c r="CP318" i="1"/>
  <c r="BX314" i="1"/>
  <c r="CP314" i="1"/>
  <c r="BX310" i="1"/>
  <c r="CP310" i="1"/>
  <c r="BX306" i="1"/>
  <c r="CP306" i="1"/>
  <c r="BX302" i="1"/>
  <c r="CP302" i="1"/>
  <c r="BX298" i="1"/>
  <c r="CP298" i="1"/>
  <c r="BX294" i="1"/>
  <c r="CP294" i="1"/>
  <c r="BX290" i="1"/>
  <c r="CP290" i="1"/>
  <c r="BX286" i="1"/>
  <c r="CP286" i="1"/>
  <c r="BX282" i="1"/>
  <c r="CP282" i="1"/>
  <c r="BX278" i="1"/>
  <c r="CP278" i="1"/>
  <c r="BX274" i="1"/>
  <c r="CP274" i="1"/>
  <c r="BX270" i="1"/>
  <c r="CP270" i="1"/>
  <c r="BX266" i="1"/>
  <c r="CP266" i="1"/>
  <c r="BX262" i="1"/>
  <c r="CP262" i="1"/>
  <c r="BX258" i="1"/>
  <c r="CP258" i="1"/>
  <c r="BX254" i="1"/>
  <c r="CP254" i="1"/>
  <c r="BX250" i="1"/>
  <c r="CP250" i="1"/>
  <c r="BX246" i="1"/>
  <c r="CP246" i="1"/>
  <c r="BX242" i="1"/>
  <c r="CP242" i="1"/>
  <c r="BX238" i="1"/>
  <c r="CP238" i="1"/>
  <c r="BX234" i="1"/>
  <c r="CP234" i="1"/>
  <c r="BX230" i="1"/>
  <c r="CP230" i="1"/>
  <c r="BX226" i="1"/>
  <c r="CP226" i="1"/>
  <c r="BX222" i="1"/>
  <c r="CP222" i="1"/>
  <c r="BX218" i="1"/>
  <c r="CP218" i="1"/>
  <c r="BX214" i="1"/>
  <c r="CP214" i="1"/>
  <c r="BX210" i="1"/>
  <c r="CP210" i="1"/>
  <c r="BX206" i="1"/>
  <c r="CP206" i="1"/>
  <c r="BX202" i="1"/>
  <c r="CP202" i="1"/>
  <c r="BX198" i="1"/>
  <c r="CP198" i="1"/>
  <c r="BX194" i="1"/>
  <c r="CP194" i="1"/>
  <c r="BX190" i="1"/>
  <c r="CP190" i="1"/>
  <c r="BX186" i="1"/>
  <c r="CP186" i="1"/>
  <c r="BX182" i="1"/>
  <c r="CP182" i="1"/>
  <c r="BX178" i="1"/>
  <c r="CP178" i="1"/>
  <c r="BX174" i="1"/>
  <c r="CP174" i="1"/>
  <c r="BX170" i="1"/>
  <c r="CP170" i="1"/>
  <c r="BX166" i="1"/>
  <c r="CP166" i="1"/>
  <c r="BX162" i="1"/>
  <c r="CP162" i="1"/>
  <c r="BX158" i="1"/>
  <c r="CP158" i="1"/>
  <c r="BX154" i="1"/>
  <c r="CP154" i="1"/>
  <c r="BX150" i="1"/>
  <c r="CP150" i="1"/>
  <c r="BX146" i="1"/>
  <c r="CP146" i="1"/>
  <c r="BX142" i="1"/>
  <c r="CP142" i="1"/>
  <c r="BX138" i="1"/>
  <c r="CP138" i="1"/>
  <c r="BX134" i="1"/>
  <c r="CP134" i="1"/>
  <c r="BX130" i="1"/>
  <c r="CP130" i="1"/>
  <c r="BX126" i="1"/>
  <c r="CP126" i="1"/>
  <c r="BX122" i="1"/>
  <c r="CP122" i="1"/>
  <c r="BX118" i="1"/>
  <c r="CP118" i="1"/>
  <c r="BX114" i="1"/>
  <c r="CP114" i="1"/>
  <c r="BX110" i="1"/>
  <c r="CP110" i="1"/>
  <c r="BX106" i="1"/>
  <c r="CP106" i="1"/>
  <c r="BX102" i="1"/>
  <c r="CP102" i="1"/>
  <c r="BX98" i="1"/>
  <c r="CP98" i="1"/>
  <c r="BX94" i="1"/>
  <c r="CP94" i="1"/>
  <c r="BX90" i="1"/>
  <c r="CP90" i="1"/>
  <c r="BX86" i="1"/>
  <c r="CP86" i="1"/>
  <c r="BX82" i="1"/>
  <c r="CP82" i="1"/>
  <c r="BX78" i="1"/>
  <c r="CP78" i="1"/>
  <c r="BX74" i="1"/>
  <c r="CP74" i="1"/>
  <c r="BX70" i="1"/>
  <c r="CP70" i="1"/>
  <c r="BX66" i="1"/>
  <c r="CP66" i="1"/>
  <c r="BX62" i="1"/>
  <c r="CP62" i="1"/>
  <c r="BX58" i="1"/>
  <c r="CP58" i="1"/>
  <c r="BX54" i="1"/>
  <c r="CP54" i="1"/>
  <c r="BX50" i="1"/>
  <c r="CP50" i="1"/>
  <c r="BX46" i="1"/>
  <c r="CP46" i="1"/>
  <c r="BX42" i="1"/>
  <c r="CP42" i="1"/>
  <c r="BX38" i="1"/>
  <c r="CP38" i="1"/>
  <c r="BX34" i="1"/>
  <c r="CP34" i="1"/>
  <c r="BX30" i="1"/>
  <c r="CP30" i="1"/>
  <c r="BX26" i="1"/>
  <c r="CP26" i="1"/>
  <c r="BX22" i="1"/>
  <c r="CP22" i="1"/>
  <c r="BX18" i="1"/>
  <c r="CP18" i="1"/>
  <c r="BX14" i="1"/>
  <c r="CP14" i="1"/>
  <c r="BX10" i="1"/>
  <c r="CP10" i="1"/>
  <c r="BX6" i="1"/>
  <c r="CP6" i="1"/>
  <c r="BX525" i="1"/>
  <c r="CP525" i="1"/>
  <c r="BX521" i="1"/>
  <c r="CP521" i="1"/>
  <c r="BX509" i="1"/>
  <c r="CP509" i="1"/>
  <c r="BX497" i="1"/>
  <c r="CP497" i="1"/>
  <c r="BX481" i="1"/>
  <c r="CP481" i="1"/>
  <c r="BX465" i="1"/>
  <c r="CP465" i="1"/>
  <c r="BX449" i="1"/>
  <c r="CP449" i="1"/>
  <c r="BX437" i="1"/>
  <c r="CP437" i="1"/>
  <c r="BX421" i="1"/>
  <c r="CP421" i="1"/>
  <c r="BX397" i="1"/>
  <c r="CP397" i="1"/>
  <c r="BX365" i="1"/>
  <c r="CP365" i="1"/>
  <c r="BX349" i="1"/>
  <c r="CP349" i="1"/>
  <c r="BX325" i="1"/>
  <c r="CP325" i="1"/>
  <c r="BX321" i="1"/>
  <c r="CP321" i="1"/>
  <c r="BX213" i="1"/>
  <c r="CP213" i="1"/>
  <c r="BX193" i="1"/>
  <c r="CP193" i="1"/>
  <c r="BX189" i="1"/>
  <c r="CP189" i="1"/>
  <c r="BX185" i="1"/>
  <c r="CP185" i="1"/>
  <c r="BX173" i="1"/>
  <c r="CP173" i="1"/>
  <c r="BX165" i="1"/>
  <c r="CP165" i="1"/>
  <c r="BX157" i="1"/>
  <c r="CP157" i="1"/>
  <c r="BX149" i="1"/>
  <c r="CP149" i="1"/>
  <c r="BX145" i="1"/>
  <c r="CP145" i="1"/>
  <c r="BX141" i="1"/>
  <c r="CP141" i="1"/>
  <c r="BX133" i="1"/>
  <c r="CP133" i="1"/>
  <c r="BX125" i="1"/>
  <c r="CP125" i="1"/>
  <c r="BX117" i="1"/>
  <c r="CP117" i="1"/>
  <c r="BX113" i="1"/>
  <c r="CP113" i="1"/>
  <c r="BX109" i="1"/>
  <c r="CP109" i="1"/>
  <c r="BX101" i="1"/>
  <c r="CP101" i="1"/>
  <c r="BX93" i="1"/>
  <c r="CP93" i="1"/>
  <c r="BX89" i="1"/>
  <c r="CP89" i="1"/>
  <c r="BX85" i="1"/>
  <c r="CP85" i="1"/>
  <c r="BX77" i="1"/>
  <c r="CP77" i="1"/>
  <c r="BX69" i="1"/>
  <c r="CP69" i="1"/>
  <c r="BX61" i="1"/>
  <c r="CP61" i="1"/>
  <c r="BX53" i="1"/>
  <c r="CP53" i="1"/>
  <c r="BX45" i="1"/>
  <c r="CP45" i="1"/>
  <c r="BX37" i="1"/>
  <c r="CP37" i="1"/>
  <c r="BX33" i="1"/>
  <c r="CP33" i="1"/>
  <c r="BX25" i="1"/>
  <c r="CP25" i="1"/>
  <c r="BX21" i="1"/>
  <c r="CP21" i="1"/>
  <c r="BX5" i="1"/>
  <c r="CP5" i="1"/>
  <c r="BX534" i="1"/>
  <c r="CP534" i="1"/>
  <c r="BX526" i="1"/>
  <c r="CP526" i="1"/>
  <c r="BX510" i="1"/>
  <c r="CP510" i="1"/>
  <c r="BX502" i="1"/>
  <c r="CP502" i="1"/>
  <c r="BX498" i="1"/>
  <c r="CP498" i="1"/>
  <c r="BX494" i="1"/>
  <c r="CP494" i="1"/>
  <c r="BX482" i="1"/>
  <c r="CP482" i="1"/>
  <c r="BX474" i="1"/>
  <c r="CP474" i="1"/>
  <c r="BX470" i="1"/>
  <c r="CP470" i="1"/>
  <c r="BX466" i="1"/>
  <c r="CP466" i="1"/>
  <c r="BX462" i="1"/>
  <c r="CP462" i="1"/>
  <c r="BX458" i="1"/>
  <c r="CP458" i="1"/>
  <c r="BX450" i="1"/>
  <c r="CP450" i="1"/>
  <c r="BX446" i="1"/>
  <c r="CP446" i="1"/>
  <c r="BX422" i="1"/>
  <c r="CP422" i="1"/>
  <c r="BX418" i="1"/>
  <c r="CP418" i="1"/>
  <c r="BX414" i="1"/>
  <c r="CP414" i="1"/>
  <c r="BX390" i="1"/>
  <c r="CP390" i="1"/>
  <c r="BX386" i="1"/>
  <c r="CP386" i="1"/>
  <c r="BX382" i="1"/>
  <c r="CP382" i="1"/>
  <c r="BX378" i="1"/>
  <c r="CP378" i="1"/>
  <c r="BX374" i="1"/>
  <c r="CP374" i="1"/>
  <c r="BX354" i="1"/>
  <c r="CP354" i="1"/>
  <c r="BX350" i="1"/>
  <c r="CP350" i="1"/>
  <c r="BX346" i="1"/>
  <c r="CP346" i="1"/>
  <c r="BX342" i="1"/>
  <c r="CP342" i="1"/>
  <c r="BX338" i="1"/>
  <c r="CP338" i="1"/>
  <c r="BX535" i="1"/>
  <c r="CP535" i="1"/>
  <c r="BX531" i="1"/>
  <c r="CP531" i="1"/>
  <c r="BX527" i="1"/>
  <c r="CP527" i="1"/>
  <c r="BX523" i="1"/>
  <c r="CP523" i="1"/>
  <c r="BX519" i="1"/>
  <c r="CP519" i="1"/>
  <c r="BX515" i="1"/>
  <c r="CP515" i="1"/>
  <c r="BX511" i="1"/>
  <c r="CP511" i="1"/>
  <c r="BX507" i="1"/>
  <c r="CP507" i="1"/>
  <c r="BX503" i="1"/>
  <c r="CP503" i="1"/>
  <c r="BX499" i="1"/>
  <c r="CP499" i="1"/>
  <c r="BX495" i="1"/>
  <c r="CP495" i="1"/>
  <c r="BX491" i="1"/>
  <c r="CP491" i="1"/>
  <c r="BX487" i="1"/>
  <c r="CP487" i="1"/>
  <c r="BX483" i="1"/>
  <c r="CP483" i="1"/>
  <c r="BX479" i="1"/>
  <c r="CP479" i="1"/>
  <c r="BX475" i="1"/>
  <c r="CP475" i="1"/>
  <c r="BX471" i="1"/>
  <c r="CP471" i="1"/>
  <c r="BX467" i="1"/>
  <c r="CP467" i="1"/>
  <c r="BX463" i="1"/>
  <c r="CP463" i="1"/>
  <c r="BX459" i="1"/>
  <c r="CP459" i="1"/>
  <c r="BX455" i="1"/>
  <c r="CP455" i="1"/>
  <c r="BX451" i="1"/>
  <c r="CP451" i="1"/>
  <c r="BX447" i="1"/>
  <c r="CP447" i="1"/>
  <c r="BX443" i="1"/>
  <c r="CP443" i="1"/>
  <c r="BX439" i="1"/>
  <c r="CP439" i="1"/>
  <c r="BX435" i="1"/>
  <c r="CP435" i="1"/>
  <c r="BX431" i="1"/>
  <c r="CP431" i="1"/>
  <c r="BX427" i="1"/>
  <c r="CP427" i="1"/>
  <c r="BX423" i="1"/>
  <c r="CP423" i="1"/>
  <c r="BX419" i="1"/>
  <c r="CP419" i="1"/>
  <c r="BX415" i="1"/>
  <c r="CP415" i="1"/>
  <c r="BX411" i="1"/>
  <c r="CP411" i="1"/>
  <c r="BX407" i="1"/>
  <c r="CP407" i="1"/>
  <c r="BX403" i="1"/>
  <c r="CP403" i="1"/>
  <c r="BX399" i="1"/>
  <c r="CP399" i="1"/>
  <c r="BX395" i="1"/>
  <c r="CP395" i="1"/>
  <c r="BX391" i="1"/>
  <c r="CP391" i="1"/>
  <c r="BX387" i="1"/>
  <c r="CP387" i="1"/>
  <c r="BX383" i="1"/>
  <c r="CP383" i="1"/>
  <c r="BX379" i="1"/>
  <c r="CP379" i="1"/>
  <c r="BX375" i="1"/>
  <c r="CP375" i="1"/>
  <c r="BX371" i="1"/>
  <c r="CP371" i="1"/>
  <c r="BX367" i="1"/>
  <c r="CP367" i="1"/>
  <c r="BX363" i="1"/>
  <c r="CP363" i="1"/>
  <c r="BX359" i="1"/>
  <c r="CP359" i="1"/>
  <c r="BX355" i="1"/>
  <c r="CP355" i="1"/>
  <c r="BX351" i="1"/>
  <c r="CP351" i="1"/>
  <c r="BX347" i="1"/>
  <c r="CP347" i="1"/>
  <c r="BX343" i="1"/>
  <c r="CP343" i="1"/>
  <c r="BX339" i="1"/>
  <c r="CP339" i="1"/>
  <c r="BX335" i="1"/>
  <c r="CP335" i="1"/>
  <c r="BX331" i="1"/>
  <c r="CP331" i="1"/>
  <c r="BX327" i="1"/>
  <c r="CP327" i="1"/>
  <c r="BX323" i="1"/>
  <c r="CP323" i="1"/>
  <c r="BX319" i="1"/>
  <c r="CP319" i="1"/>
  <c r="BX315" i="1"/>
  <c r="CP315" i="1"/>
  <c r="BX311" i="1"/>
  <c r="CP311" i="1"/>
  <c r="BX307" i="1"/>
  <c r="CP307" i="1"/>
  <c r="BX303" i="1"/>
  <c r="CP303" i="1"/>
  <c r="BX299" i="1"/>
  <c r="CP299" i="1"/>
  <c r="BX295" i="1"/>
  <c r="CP295" i="1"/>
  <c r="BX291" i="1"/>
  <c r="CP291" i="1"/>
  <c r="BX287" i="1"/>
  <c r="CP287" i="1"/>
  <c r="BX283" i="1"/>
  <c r="CP283" i="1"/>
  <c r="BX279" i="1"/>
  <c r="CP279" i="1"/>
  <c r="BX275" i="1"/>
  <c r="CP275" i="1"/>
  <c r="BX271" i="1"/>
  <c r="CP271" i="1"/>
  <c r="BX267" i="1"/>
  <c r="CP267" i="1"/>
  <c r="BX263" i="1"/>
  <c r="CP263" i="1"/>
  <c r="BX259" i="1"/>
  <c r="CP259" i="1"/>
  <c r="BX255" i="1"/>
  <c r="CP255" i="1"/>
  <c r="BX251" i="1"/>
  <c r="CP251" i="1"/>
  <c r="BX247" i="1"/>
  <c r="CP247" i="1"/>
  <c r="BX243" i="1"/>
  <c r="CP243" i="1"/>
  <c r="BX239" i="1"/>
  <c r="CP239" i="1"/>
  <c r="BX235" i="1"/>
  <c r="CP235" i="1"/>
  <c r="BX231" i="1"/>
  <c r="CP231" i="1"/>
  <c r="BX227" i="1"/>
  <c r="CP227" i="1"/>
  <c r="BX223" i="1"/>
  <c r="CP223" i="1"/>
  <c r="BX219" i="1"/>
  <c r="CP219" i="1"/>
  <c r="BX215" i="1"/>
  <c r="CP215" i="1"/>
  <c r="BX211" i="1"/>
  <c r="CP211" i="1"/>
  <c r="BX207" i="1"/>
  <c r="CP207" i="1"/>
  <c r="BX203" i="1"/>
  <c r="CP203" i="1"/>
  <c r="BX199" i="1"/>
  <c r="CP199" i="1"/>
  <c r="BX195" i="1"/>
  <c r="CP195" i="1"/>
  <c r="BX191" i="1"/>
  <c r="CP191" i="1"/>
  <c r="BX187" i="1"/>
  <c r="CP187" i="1"/>
  <c r="BX183" i="1"/>
  <c r="CP183" i="1"/>
  <c r="BX179" i="1"/>
  <c r="CP179" i="1"/>
  <c r="BX175" i="1"/>
  <c r="CP175" i="1"/>
  <c r="BX171" i="1"/>
  <c r="CP171" i="1"/>
  <c r="BX167" i="1"/>
  <c r="CP167" i="1"/>
  <c r="BX163" i="1"/>
  <c r="CP163" i="1"/>
  <c r="BX159" i="1"/>
  <c r="CP159" i="1"/>
  <c r="BX155" i="1"/>
  <c r="CP155" i="1"/>
  <c r="BX151" i="1"/>
  <c r="CI151" i="1" s="1"/>
  <c r="CP151" i="1"/>
  <c r="DA151" i="1" s="1"/>
  <c r="BX147" i="1"/>
  <c r="CP147" i="1"/>
  <c r="BX143" i="1"/>
  <c r="CP143" i="1"/>
  <c r="BX139" i="1"/>
  <c r="CP139" i="1"/>
  <c r="BX135" i="1"/>
  <c r="CP135" i="1"/>
  <c r="BX131" i="1"/>
  <c r="CP131" i="1"/>
  <c r="BX127" i="1"/>
  <c r="CP127" i="1"/>
  <c r="BX123" i="1"/>
  <c r="CP123" i="1"/>
  <c r="BX119" i="1"/>
  <c r="CP119" i="1"/>
  <c r="BX115" i="1"/>
  <c r="CP115" i="1"/>
  <c r="BX111" i="1"/>
  <c r="CP111" i="1"/>
  <c r="BX107" i="1"/>
  <c r="CP107" i="1"/>
  <c r="BX103" i="1"/>
  <c r="CP103" i="1"/>
  <c r="BX99" i="1"/>
  <c r="CP99" i="1"/>
  <c r="BX95" i="1"/>
  <c r="CP95" i="1"/>
  <c r="BX91" i="1"/>
  <c r="CP91" i="1"/>
  <c r="BX87" i="1"/>
  <c r="CP87" i="1"/>
  <c r="BX83" i="1"/>
  <c r="CP83" i="1"/>
  <c r="BX79" i="1"/>
  <c r="CP79" i="1"/>
  <c r="BX75" i="1"/>
  <c r="CP75" i="1"/>
  <c r="BX71" i="1"/>
  <c r="CP71" i="1"/>
  <c r="BX67" i="1"/>
  <c r="CP67" i="1"/>
  <c r="BX63" i="1"/>
  <c r="CP63" i="1"/>
  <c r="BX59" i="1"/>
  <c r="CP59" i="1"/>
  <c r="BX55" i="1"/>
  <c r="CP55" i="1"/>
  <c r="BX51" i="1"/>
  <c r="CP51" i="1"/>
  <c r="BX47" i="1"/>
  <c r="CP47" i="1"/>
  <c r="BX43" i="1"/>
  <c r="CP43" i="1"/>
  <c r="BX39" i="1"/>
  <c r="CP39" i="1"/>
  <c r="BX35" i="1"/>
  <c r="CP35" i="1"/>
  <c r="BX31" i="1"/>
  <c r="CP31" i="1"/>
  <c r="BX27" i="1"/>
  <c r="CP27" i="1"/>
  <c r="BX23" i="1"/>
  <c r="CP23" i="1"/>
  <c r="BX19" i="1"/>
  <c r="CP19" i="1"/>
  <c r="BX15" i="1"/>
  <c r="CP15" i="1"/>
  <c r="BX11" i="1"/>
  <c r="CP11" i="1"/>
  <c r="BX7" i="1"/>
  <c r="CP7" i="1"/>
  <c r="BX3" i="1"/>
  <c r="CP3" i="1"/>
  <c r="BX513" i="1"/>
  <c r="CP513" i="1"/>
  <c r="BX485" i="1"/>
  <c r="CP485" i="1"/>
  <c r="BX461" i="1"/>
  <c r="CP461" i="1"/>
  <c r="BX457" i="1"/>
  <c r="CP457" i="1"/>
  <c r="BX433" i="1"/>
  <c r="CP433" i="1"/>
  <c r="BX429" i="1"/>
  <c r="CP429" i="1"/>
  <c r="BX413" i="1"/>
  <c r="CP413" i="1"/>
  <c r="BX405" i="1"/>
  <c r="CP405" i="1"/>
  <c r="BX361" i="1"/>
  <c r="CP361" i="1"/>
  <c r="BX345" i="1"/>
  <c r="CP345" i="1"/>
  <c r="BX532" i="1"/>
  <c r="CP532" i="1"/>
  <c r="BX528" i="1"/>
  <c r="CP528" i="1"/>
  <c r="BX524" i="1"/>
  <c r="CP524" i="1"/>
  <c r="BX520" i="1"/>
  <c r="CP520" i="1"/>
  <c r="BX516" i="1"/>
  <c r="CP516" i="1"/>
  <c r="BX512" i="1"/>
  <c r="CP512" i="1"/>
  <c r="BX508" i="1"/>
  <c r="CP508" i="1"/>
  <c r="BX504" i="1"/>
  <c r="CP504" i="1"/>
  <c r="BX500" i="1"/>
  <c r="CP500" i="1"/>
  <c r="BX496" i="1"/>
  <c r="CP496" i="1"/>
  <c r="BX492" i="1"/>
  <c r="CP492" i="1"/>
  <c r="BX488" i="1"/>
  <c r="CP488" i="1"/>
  <c r="BX484" i="1"/>
  <c r="CP484" i="1"/>
  <c r="BX480" i="1"/>
  <c r="CP480" i="1"/>
  <c r="BX476" i="1"/>
  <c r="CP476" i="1"/>
  <c r="BX472" i="1"/>
  <c r="CP472" i="1"/>
  <c r="BX468" i="1"/>
  <c r="CP468" i="1"/>
  <c r="BX464" i="1"/>
  <c r="CP464" i="1"/>
  <c r="BX460" i="1"/>
  <c r="CP460" i="1"/>
  <c r="BX456" i="1"/>
  <c r="CP456" i="1"/>
  <c r="BX452" i="1"/>
  <c r="CP452" i="1"/>
  <c r="BX448" i="1"/>
  <c r="CP448" i="1"/>
  <c r="BX444" i="1"/>
  <c r="CP444" i="1"/>
  <c r="BX440" i="1"/>
  <c r="CP440" i="1"/>
  <c r="BX436" i="1"/>
  <c r="CP436" i="1"/>
  <c r="BX432" i="1"/>
  <c r="CP432" i="1"/>
  <c r="BX428" i="1"/>
  <c r="CP428" i="1"/>
  <c r="BX424" i="1"/>
  <c r="CP424" i="1"/>
  <c r="BX420" i="1"/>
  <c r="CP420" i="1"/>
  <c r="BX416" i="1"/>
  <c r="CP416" i="1"/>
  <c r="BX412" i="1"/>
  <c r="CP412" i="1"/>
  <c r="BX408" i="1"/>
  <c r="CP408" i="1"/>
  <c r="BX404" i="1"/>
  <c r="CP404" i="1"/>
  <c r="BX400" i="1"/>
  <c r="CP400" i="1"/>
  <c r="BX396" i="1"/>
  <c r="CP396" i="1"/>
  <c r="BX392" i="1"/>
  <c r="CP392" i="1"/>
  <c r="BX388" i="1"/>
  <c r="CP388" i="1"/>
  <c r="BX384" i="1"/>
  <c r="CP384" i="1"/>
  <c r="BX380" i="1"/>
  <c r="CP380" i="1"/>
  <c r="BX376" i="1"/>
  <c r="CP376" i="1"/>
  <c r="BX372" i="1"/>
  <c r="CP372" i="1"/>
  <c r="BX368" i="1"/>
  <c r="CP368" i="1"/>
  <c r="BX364" i="1"/>
  <c r="CP364" i="1"/>
  <c r="BX360" i="1"/>
  <c r="CP360" i="1"/>
  <c r="BX356" i="1"/>
  <c r="CP356" i="1"/>
  <c r="BX352" i="1"/>
  <c r="CI352" i="1" s="1"/>
  <c r="CP352" i="1"/>
  <c r="DA352" i="1" s="1"/>
  <c r="BX348" i="1"/>
  <c r="CP348" i="1"/>
  <c r="BX344" i="1"/>
  <c r="CP344" i="1"/>
  <c r="BX340" i="1"/>
  <c r="CP340" i="1"/>
  <c r="BX336" i="1"/>
  <c r="CP336" i="1"/>
  <c r="BX332" i="1"/>
  <c r="CP332" i="1"/>
  <c r="BX328" i="1"/>
  <c r="CP328" i="1"/>
  <c r="BX324" i="1"/>
  <c r="CP324" i="1"/>
  <c r="BX320" i="1"/>
  <c r="CP320" i="1"/>
  <c r="BX316" i="1"/>
  <c r="CP316" i="1"/>
  <c r="BX312" i="1"/>
  <c r="CP312" i="1"/>
  <c r="BX308" i="1"/>
  <c r="CP308" i="1"/>
  <c r="BX304" i="1"/>
  <c r="CP304" i="1"/>
  <c r="BX300" i="1"/>
  <c r="CP300" i="1"/>
  <c r="BX296" i="1"/>
  <c r="CP296" i="1"/>
  <c r="BX292" i="1"/>
  <c r="CP292" i="1"/>
  <c r="BX288" i="1"/>
  <c r="CP288" i="1"/>
  <c r="BX284" i="1"/>
  <c r="CP284" i="1"/>
  <c r="BX280" i="1"/>
  <c r="CP280" i="1"/>
  <c r="BX276" i="1"/>
  <c r="CP276" i="1"/>
  <c r="BX272" i="1"/>
  <c r="CP272" i="1"/>
  <c r="BX268" i="1"/>
  <c r="CP268" i="1"/>
  <c r="BX264" i="1"/>
  <c r="CP264" i="1"/>
  <c r="BX260" i="1"/>
  <c r="CP260" i="1"/>
  <c r="BX256" i="1"/>
  <c r="CP256" i="1"/>
  <c r="BX252" i="1"/>
  <c r="CP252" i="1"/>
  <c r="BX248" i="1"/>
  <c r="CP248" i="1"/>
  <c r="BX244" i="1"/>
  <c r="CP244" i="1"/>
  <c r="BX240" i="1"/>
  <c r="CP240" i="1"/>
  <c r="BX236" i="1"/>
  <c r="CP236" i="1"/>
  <c r="BX232" i="1"/>
  <c r="CP232" i="1"/>
  <c r="BX228" i="1"/>
  <c r="CP228" i="1"/>
  <c r="BX224" i="1"/>
  <c r="CP224" i="1"/>
  <c r="BX220" i="1"/>
  <c r="CP220" i="1"/>
  <c r="BX216" i="1"/>
  <c r="CP216" i="1"/>
  <c r="BX212" i="1"/>
  <c r="CP212" i="1"/>
  <c r="BX208" i="1"/>
  <c r="CP208" i="1"/>
  <c r="BX204" i="1"/>
  <c r="CP204" i="1"/>
  <c r="BX200" i="1"/>
  <c r="CP200" i="1"/>
  <c r="BX196" i="1"/>
  <c r="CP196" i="1"/>
  <c r="BX192" i="1"/>
  <c r="CP192" i="1"/>
  <c r="BX188" i="1"/>
  <c r="CP188" i="1"/>
  <c r="BX184" i="1"/>
  <c r="CI184" i="1" s="1"/>
  <c r="CP184" i="1"/>
  <c r="DA184" i="1" s="1"/>
  <c r="BX180" i="1"/>
  <c r="CP180" i="1"/>
  <c r="BX176" i="1"/>
  <c r="CP176" i="1"/>
  <c r="BX172" i="1"/>
  <c r="CP172" i="1"/>
  <c r="BX168" i="1"/>
  <c r="CP168" i="1"/>
  <c r="BX164" i="1"/>
  <c r="CP164" i="1"/>
  <c r="BX160" i="1"/>
  <c r="CP160" i="1"/>
  <c r="BX156" i="1"/>
  <c r="CP156" i="1"/>
  <c r="BX152" i="1"/>
  <c r="CP152" i="1"/>
  <c r="BX148" i="1"/>
  <c r="CP148" i="1"/>
  <c r="BX144" i="1"/>
  <c r="CP144" i="1"/>
  <c r="BX140" i="1"/>
  <c r="CP140" i="1"/>
  <c r="BX136" i="1"/>
  <c r="CP136" i="1"/>
  <c r="BX132" i="1"/>
  <c r="CP132" i="1"/>
  <c r="BX128" i="1"/>
  <c r="CP128" i="1"/>
  <c r="BX124" i="1"/>
  <c r="CP124" i="1"/>
  <c r="BX120" i="1"/>
  <c r="CP120" i="1"/>
  <c r="BX116" i="1"/>
  <c r="CP116" i="1"/>
  <c r="BX112" i="1"/>
  <c r="CP112" i="1"/>
  <c r="BX108" i="1"/>
  <c r="CP108" i="1"/>
  <c r="BX104" i="1"/>
  <c r="CP104" i="1"/>
  <c r="BX100" i="1"/>
  <c r="CP100" i="1"/>
  <c r="BX96" i="1"/>
  <c r="CP96" i="1"/>
  <c r="BX92" i="1"/>
  <c r="CP92" i="1"/>
  <c r="BX88" i="1"/>
  <c r="CP88" i="1"/>
  <c r="BX84" i="1"/>
  <c r="CP84" i="1"/>
  <c r="BX80" i="1"/>
  <c r="CP80" i="1"/>
  <c r="BX76" i="1"/>
  <c r="CP76" i="1"/>
  <c r="BX72" i="1"/>
  <c r="CP72" i="1"/>
  <c r="BX68" i="1"/>
  <c r="CP68" i="1"/>
  <c r="BX64" i="1"/>
  <c r="CP64" i="1"/>
  <c r="BX60" i="1"/>
  <c r="CP60" i="1"/>
  <c r="BX56" i="1"/>
  <c r="CP56" i="1"/>
  <c r="BX52" i="1"/>
  <c r="CP52" i="1"/>
  <c r="BX48" i="1"/>
  <c r="CP48" i="1"/>
  <c r="BX44" i="1"/>
  <c r="CP44" i="1"/>
  <c r="BX40" i="1"/>
  <c r="CP40" i="1"/>
  <c r="BX36" i="1"/>
  <c r="CP36" i="1"/>
  <c r="BX32" i="1"/>
  <c r="CP32" i="1"/>
  <c r="BX28" i="1"/>
  <c r="CP28" i="1"/>
  <c r="BX24" i="1"/>
  <c r="CP24" i="1"/>
  <c r="BX20" i="1"/>
  <c r="CP20" i="1"/>
  <c r="BX16" i="1"/>
  <c r="CP16" i="1"/>
  <c r="BX12" i="1"/>
  <c r="CP12" i="1"/>
  <c r="BX8" i="1"/>
  <c r="CP8" i="1"/>
  <c r="BX4" i="1"/>
  <c r="CP4" i="1"/>
  <c r="BX2" i="1"/>
  <c r="CP2" i="1"/>
  <c r="AN447" i="1"/>
  <c r="BF447" i="1"/>
  <c r="AN439" i="1"/>
  <c r="BF439" i="1"/>
  <c r="AN435" i="1"/>
  <c r="BF435" i="1"/>
  <c r="AN431" i="1"/>
  <c r="BF431" i="1"/>
  <c r="AN427" i="1"/>
  <c r="BF427" i="1"/>
  <c r="AN423" i="1"/>
  <c r="BF423" i="1"/>
  <c r="AN419" i="1"/>
  <c r="BF419" i="1"/>
  <c r="AN415" i="1"/>
  <c r="BF415" i="1"/>
  <c r="AN379" i="1"/>
  <c r="BF379" i="1"/>
  <c r="AN535" i="1"/>
  <c r="BF535" i="1"/>
  <c r="AN531" i="1"/>
  <c r="BF531" i="1"/>
  <c r="AN527" i="1"/>
  <c r="BF527" i="1"/>
  <c r="AN523" i="1"/>
  <c r="BF523" i="1"/>
  <c r="AN519" i="1"/>
  <c r="BF519" i="1"/>
  <c r="AN515" i="1"/>
  <c r="BF515" i="1"/>
  <c r="AN511" i="1"/>
  <c r="BF511" i="1"/>
  <c r="AN507" i="1"/>
  <c r="BF507" i="1"/>
  <c r="AN487" i="1"/>
  <c r="BF487" i="1"/>
  <c r="AN323" i="1"/>
  <c r="BF323" i="1"/>
  <c r="AN319" i="1"/>
  <c r="BF319" i="1"/>
  <c r="AN315" i="1"/>
  <c r="BF315" i="1"/>
  <c r="AN311" i="1"/>
  <c r="BF311" i="1"/>
  <c r="AN287" i="1"/>
  <c r="BF287" i="1"/>
  <c r="AN283" i="1"/>
  <c r="BF283" i="1"/>
  <c r="AN279" i="1"/>
  <c r="BF279" i="1"/>
  <c r="AN259" i="1"/>
  <c r="BF259" i="1"/>
  <c r="AN255" i="1"/>
  <c r="BF255" i="1"/>
  <c r="AN251" i="1"/>
  <c r="BF251" i="1"/>
  <c r="AN247" i="1"/>
  <c r="BF247" i="1"/>
  <c r="AN243" i="1"/>
  <c r="BF243" i="1"/>
  <c r="AN239" i="1"/>
  <c r="BF239" i="1"/>
  <c r="AN231" i="1"/>
  <c r="BF231" i="1"/>
  <c r="AN227" i="1"/>
  <c r="BF227" i="1"/>
  <c r="AN223" i="1"/>
  <c r="BF223" i="1"/>
  <c r="AN219" i="1"/>
  <c r="BF219" i="1"/>
  <c r="AN203" i="1"/>
  <c r="BF203" i="1"/>
  <c r="AN199" i="1"/>
  <c r="BF199" i="1"/>
  <c r="AN195" i="1"/>
  <c r="BF195" i="1"/>
  <c r="AN191" i="1"/>
  <c r="BF191" i="1"/>
  <c r="AN171" i="1"/>
  <c r="BF171" i="1"/>
  <c r="AN163" i="1"/>
  <c r="BF163" i="1"/>
  <c r="AN155" i="1"/>
  <c r="BF155" i="1"/>
  <c r="AN143" i="1"/>
  <c r="BF143" i="1"/>
  <c r="AN135" i="1"/>
  <c r="BF135" i="1"/>
  <c r="AN127" i="1"/>
  <c r="BF127" i="1"/>
  <c r="AN119" i="1"/>
  <c r="BF119" i="1"/>
  <c r="AN107" i="1"/>
  <c r="BF107" i="1"/>
  <c r="AN91" i="1"/>
  <c r="BF91" i="1"/>
  <c r="AN87" i="1"/>
  <c r="BF87" i="1"/>
  <c r="AN83" i="1"/>
  <c r="BF83" i="1"/>
  <c r="AN79" i="1"/>
  <c r="BF79" i="1"/>
  <c r="AN75" i="1"/>
  <c r="BF75" i="1"/>
  <c r="AN71" i="1"/>
  <c r="BF71" i="1"/>
  <c r="AN67" i="1"/>
  <c r="BF67" i="1"/>
  <c r="AN63" i="1"/>
  <c r="BF63" i="1"/>
  <c r="AN59" i="1"/>
  <c r="BF59" i="1"/>
  <c r="AN55" i="1"/>
  <c r="BF55" i="1"/>
  <c r="AN51" i="1"/>
  <c r="BF51" i="1"/>
  <c r="AN47" i="1"/>
  <c r="BF47" i="1"/>
  <c r="AN43" i="1"/>
  <c r="BF43" i="1"/>
  <c r="AN39" i="1"/>
  <c r="BF39" i="1"/>
  <c r="AN35" i="1"/>
  <c r="BF35" i="1"/>
  <c r="AN31" i="1"/>
  <c r="BF31" i="1"/>
  <c r="AN27" i="1"/>
  <c r="BF27" i="1"/>
  <c r="AN23" i="1"/>
  <c r="BF23" i="1"/>
  <c r="AN19" i="1"/>
  <c r="BF19" i="1"/>
  <c r="AN15" i="1"/>
  <c r="BF15" i="1"/>
  <c r="AN11" i="1"/>
  <c r="BF11" i="1"/>
  <c r="AN7" i="1"/>
  <c r="BF7" i="1"/>
  <c r="AN3" i="1"/>
  <c r="BF3" i="1"/>
  <c r="AN532" i="1"/>
  <c r="BF532" i="1"/>
  <c r="AN528" i="1"/>
  <c r="BF528" i="1"/>
  <c r="AN524" i="1"/>
  <c r="BF524" i="1"/>
  <c r="AN520" i="1"/>
  <c r="BF520" i="1"/>
  <c r="AN516" i="1"/>
  <c r="BF516" i="1"/>
  <c r="AN512" i="1"/>
  <c r="BF512" i="1"/>
  <c r="AN508" i="1"/>
  <c r="BF508" i="1"/>
  <c r="AN504" i="1"/>
  <c r="BF504" i="1"/>
  <c r="AN500" i="1"/>
  <c r="BF500" i="1"/>
  <c r="AN496" i="1"/>
  <c r="BF496" i="1"/>
  <c r="AN492" i="1"/>
  <c r="BF492" i="1"/>
  <c r="AN488" i="1"/>
  <c r="BF488" i="1"/>
  <c r="AN484" i="1"/>
  <c r="BF484" i="1"/>
  <c r="AN480" i="1"/>
  <c r="BF480" i="1"/>
  <c r="AN476" i="1"/>
  <c r="BF476" i="1"/>
  <c r="AN472" i="1"/>
  <c r="BF472" i="1"/>
  <c r="AN468" i="1"/>
  <c r="BF468" i="1"/>
  <c r="AN464" i="1"/>
  <c r="BF464" i="1"/>
  <c r="AN460" i="1"/>
  <c r="BF460" i="1"/>
  <c r="AN456" i="1"/>
  <c r="BF456" i="1"/>
  <c r="AN452" i="1"/>
  <c r="BF452" i="1"/>
  <c r="AN448" i="1"/>
  <c r="BF448" i="1"/>
  <c r="AN444" i="1"/>
  <c r="BF444" i="1"/>
  <c r="AN440" i="1"/>
  <c r="BF440" i="1"/>
  <c r="AN436" i="1"/>
  <c r="BF436" i="1"/>
  <c r="AN432" i="1"/>
  <c r="BF432" i="1"/>
  <c r="AN428" i="1"/>
  <c r="BF428" i="1"/>
  <c r="AN424" i="1"/>
  <c r="BF424" i="1"/>
  <c r="AN420" i="1"/>
  <c r="BF420" i="1"/>
  <c r="AN416" i="1"/>
  <c r="BF416" i="1"/>
  <c r="AN412" i="1"/>
  <c r="BF412" i="1"/>
  <c r="AN408" i="1"/>
  <c r="BF408" i="1"/>
  <c r="AN404" i="1"/>
  <c r="BF404" i="1"/>
  <c r="AN400" i="1"/>
  <c r="BF400" i="1"/>
  <c r="AN396" i="1"/>
  <c r="BF396" i="1"/>
  <c r="AN392" i="1"/>
  <c r="BF392" i="1"/>
  <c r="AN388" i="1"/>
  <c r="BF388" i="1"/>
  <c r="AN384" i="1"/>
  <c r="BF384" i="1"/>
  <c r="AN380" i="1"/>
  <c r="BF380" i="1"/>
  <c r="AN376" i="1"/>
  <c r="BF376" i="1"/>
  <c r="AN372" i="1"/>
  <c r="BF372" i="1"/>
  <c r="AN368" i="1"/>
  <c r="BF368" i="1"/>
  <c r="AN364" i="1"/>
  <c r="BF364" i="1"/>
  <c r="AN360" i="1"/>
  <c r="BF360" i="1"/>
  <c r="AN356" i="1"/>
  <c r="BF356" i="1"/>
  <c r="AN352" i="1"/>
  <c r="AY352" i="1" s="1"/>
  <c r="BF352" i="1"/>
  <c r="AN348" i="1"/>
  <c r="BF348" i="1"/>
  <c r="AN344" i="1"/>
  <c r="BF344" i="1"/>
  <c r="AN340" i="1"/>
  <c r="BF340" i="1"/>
  <c r="AN336" i="1"/>
  <c r="BF336" i="1"/>
  <c r="AN332" i="1"/>
  <c r="BF332" i="1"/>
  <c r="AN328" i="1"/>
  <c r="BF328" i="1"/>
  <c r="AN324" i="1"/>
  <c r="BF324" i="1"/>
  <c r="AN320" i="1"/>
  <c r="BF320" i="1"/>
  <c r="AN316" i="1"/>
  <c r="BF316" i="1"/>
  <c r="AN312" i="1"/>
  <c r="BF312" i="1"/>
  <c r="AN308" i="1"/>
  <c r="BF308" i="1"/>
  <c r="AN304" i="1"/>
  <c r="BF304" i="1"/>
  <c r="AN300" i="1"/>
  <c r="BF300" i="1"/>
  <c r="AN296" i="1"/>
  <c r="BF296" i="1"/>
  <c r="AN292" i="1"/>
  <c r="BF292" i="1"/>
  <c r="AN288" i="1"/>
  <c r="BF288" i="1"/>
  <c r="AN284" i="1"/>
  <c r="BF284" i="1"/>
  <c r="AN280" i="1"/>
  <c r="BF280" i="1"/>
  <c r="AN276" i="1"/>
  <c r="BF276" i="1"/>
  <c r="AN272" i="1"/>
  <c r="BF272" i="1"/>
  <c r="AN268" i="1"/>
  <c r="BF268" i="1"/>
  <c r="AN264" i="1"/>
  <c r="BF264" i="1"/>
  <c r="AN260" i="1"/>
  <c r="BF260" i="1"/>
  <c r="AN256" i="1"/>
  <c r="BF256" i="1"/>
  <c r="AN252" i="1"/>
  <c r="BF252" i="1"/>
  <c r="AN248" i="1"/>
  <c r="BF248" i="1"/>
  <c r="AN244" i="1"/>
  <c r="BF244" i="1"/>
  <c r="AN240" i="1"/>
  <c r="BF240" i="1"/>
  <c r="AN236" i="1"/>
  <c r="BF236" i="1"/>
  <c r="AN232" i="1"/>
  <c r="BF232" i="1"/>
  <c r="AN228" i="1"/>
  <c r="BF228" i="1"/>
  <c r="AN224" i="1"/>
  <c r="BF224" i="1"/>
  <c r="AN220" i="1"/>
  <c r="BF220" i="1"/>
  <c r="AN216" i="1"/>
  <c r="BF216" i="1"/>
  <c r="AN212" i="1"/>
  <c r="BF212" i="1"/>
  <c r="AN208" i="1"/>
  <c r="BF208" i="1"/>
  <c r="AN204" i="1"/>
  <c r="BF204" i="1"/>
  <c r="AN200" i="1"/>
  <c r="BF200" i="1"/>
  <c r="AN196" i="1"/>
  <c r="BF196" i="1"/>
  <c r="AN192" i="1"/>
  <c r="BF192" i="1"/>
  <c r="AN188" i="1"/>
  <c r="BF188" i="1"/>
  <c r="AN184" i="1"/>
  <c r="AY184" i="1" s="1"/>
  <c r="BF184" i="1"/>
  <c r="AN180" i="1"/>
  <c r="BF180" i="1"/>
  <c r="AN176" i="1"/>
  <c r="BF176" i="1"/>
  <c r="AN172" i="1"/>
  <c r="BF172" i="1"/>
  <c r="AN168" i="1"/>
  <c r="BF168" i="1"/>
  <c r="AN164" i="1"/>
  <c r="BF164" i="1"/>
  <c r="AN160" i="1"/>
  <c r="BF160" i="1"/>
  <c r="AN156" i="1"/>
  <c r="BF156" i="1"/>
  <c r="AN152" i="1"/>
  <c r="BF152" i="1"/>
  <c r="AN148" i="1"/>
  <c r="BF148" i="1"/>
  <c r="AN144" i="1"/>
  <c r="BF144" i="1"/>
  <c r="AN140" i="1"/>
  <c r="BF140" i="1"/>
  <c r="AN136" i="1"/>
  <c r="BF136" i="1"/>
  <c r="AN132" i="1"/>
  <c r="BF132" i="1"/>
  <c r="AN128" i="1"/>
  <c r="BF128" i="1"/>
  <c r="AN124" i="1"/>
  <c r="BF124" i="1"/>
  <c r="AN120" i="1"/>
  <c r="BF120" i="1"/>
  <c r="AN116" i="1"/>
  <c r="BF116" i="1"/>
  <c r="AN112" i="1"/>
  <c r="BF112" i="1"/>
  <c r="AN108" i="1"/>
  <c r="BF108" i="1"/>
  <c r="AN104" i="1"/>
  <c r="BF104" i="1"/>
  <c r="AN100" i="1"/>
  <c r="BF100" i="1"/>
  <c r="AN96" i="1"/>
  <c r="BF96" i="1"/>
  <c r="AN92" i="1"/>
  <c r="BF92" i="1"/>
  <c r="AN88" i="1"/>
  <c r="BF88" i="1"/>
  <c r="AN84" i="1"/>
  <c r="BF84" i="1"/>
  <c r="AN80" i="1"/>
  <c r="BF80" i="1"/>
  <c r="AN76" i="1"/>
  <c r="BF76" i="1"/>
  <c r="AN72" i="1"/>
  <c r="BF72" i="1"/>
  <c r="AN68" i="1"/>
  <c r="BF68" i="1"/>
  <c r="AN64" i="1"/>
  <c r="BF64" i="1"/>
  <c r="AN60" i="1"/>
  <c r="BF60" i="1"/>
  <c r="AN56" i="1"/>
  <c r="BF56" i="1"/>
  <c r="AN52" i="1"/>
  <c r="BF52" i="1"/>
  <c r="AN48" i="1"/>
  <c r="BF48" i="1"/>
  <c r="AN44" i="1"/>
  <c r="BF44" i="1"/>
  <c r="AN40" i="1"/>
  <c r="BF40" i="1"/>
  <c r="AN36" i="1"/>
  <c r="BF36" i="1"/>
  <c r="AN32" i="1"/>
  <c r="BF32" i="1"/>
  <c r="AN28" i="1"/>
  <c r="BF28" i="1"/>
  <c r="AN24" i="1"/>
  <c r="BF24" i="1"/>
  <c r="AN20" i="1"/>
  <c r="BF20" i="1"/>
  <c r="AN16" i="1"/>
  <c r="BF16" i="1"/>
  <c r="AN12" i="1"/>
  <c r="BF12" i="1"/>
  <c r="AN8" i="1"/>
  <c r="BF8" i="1"/>
  <c r="AN4" i="1"/>
  <c r="BF4" i="1"/>
  <c r="AN2" i="1"/>
  <c r="BF2" i="1"/>
  <c r="AN483" i="1"/>
  <c r="BF483" i="1"/>
  <c r="AN479" i="1"/>
  <c r="BF479" i="1"/>
  <c r="AN475" i="1"/>
  <c r="BF475" i="1"/>
  <c r="AN471" i="1"/>
  <c r="BF471" i="1"/>
  <c r="AN467" i="1"/>
  <c r="BF467" i="1"/>
  <c r="AN463" i="1"/>
  <c r="BF463" i="1"/>
  <c r="AN459" i="1"/>
  <c r="BF459" i="1"/>
  <c r="AN455" i="1"/>
  <c r="BF455" i="1"/>
  <c r="AN451" i="1"/>
  <c r="BF451" i="1"/>
  <c r="AN411" i="1"/>
  <c r="BF411" i="1"/>
  <c r="AN407" i="1"/>
  <c r="BF407" i="1"/>
  <c r="AN403" i="1"/>
  <c r="BF403" i="1"/>
  <c r="AN375" i="1"/>
  <c r="BF375" i="1"/>
  <c r="AN371" i="1"/>
  <c r="BF371" i="1"/>
  <c r="AN367" i="1"/>
  <c r="BF367" i="1"/>
  <c r="AN363" i="1"/>
  <c r="BF363" i="1"/>
  <c r="AN359" i="1"/>
  <c r="BF359" i="1"/>
  <c r="AN355" i="1"/>
  <c r="BF355" i="1"/>
  <c r="AN343" i="1"/>
  <c r="BF343" i="1"/>
  <c r="AN339" i="1"/>
  <c r="BF339" i="1"/>
  <c r="AN335" i="1"/>
  <c r="BF335" i="1"/>
  <c r="AN331" i="1"/>
  <c r="BF331" i="1"/>
  <c r="AN303" i="1"/>
  <c r="BF303" i="1"/>
  <c r="AN299" i="1"/>
  <c r="BF299" i="1"/>
  <c r="AN291" i="1"/>
  <c r="BF291" i="1"/>
  <c r="AN235" i="1"/>
  <c r="BF235" i="1"/>
  <c r="AN187" i="1"/>
  <c r="BF187" i="1"/>
  <c r="AN183" i="1"/>
  <c r="BF183" i="1"/>
  <c r="AN179" i="1"/>
  <c r="BF179" i="1"/>
  <c r="AN175" i="1"/>
  <c r="BF175" i="1"/>
  <c r="AN159" i="1"/>
  <c r="BF159" i="1"/>
  <c r="AN151" i="1"/>
  <c r="AY151" i="1" s="1"/>
  <c r="BF151" i="1"/>
  <c r="AN147" i="1"/>
  <c r="BF147" i="1"/>
  <c r="AN139" i="1"/>
  <c r="BF139" i="1"/>
  <c r="AN131" i="1"/>
  <c r="BF131" i="1"/>
  <c r="AN123" i="1"/>
  <c r="BF123" i="1"/>
  <c r="AN115" i="1"/>
  <c r="BF115" i="1"/>
  <c r="AN111" i="1"/>
  <c r="BF111" i="1"/>
  <c r="AN103" i="1"/>
  <c r="BF103" i="1"/>
  <c r="AN99" i="1"/>
  <c r="BF99" i="1"/>
  <c r="AN95" i="1"/>
  <c r="BF95" i="1"/>
  <c r="AN533" i="1"/>
  <c r="BF533" i="1"/>
  <c r="AN529" i="1"/>
  <c r="BF529" i="1"/>
  <c r="AN525" i="1"/>
  <c r="BF525" i="1"/>
  <c r="AN521" i="1"/>
  <c r="BF521" i="1"/>
  <c r="AN517" i="1"/>
  <c r="BF517" i="1"/>
  <c r="AN513" i="1"/>
  <c r="BF513" i="1"/>
  <c r="AN509" i="1"/>
  <c r="BF509" i="1"/>
  <c r="AN505" i="1"/>
  <c r="BF505" i="1"/>
  <c r="AN501" i="1"/>
  <c r="BF501" i="1"/>
  <c r="AN497" i="1"/>
  <c r="BF497" i="1"/>
  <c r="AN493" i="1"/>
  <c r="BF493" i="1"/>
  <c r="AN489" i="1"/>
  <c r="BF489" i="1"/>
  <c r="AN485" i="1"/>
  <c r="BF485" i="1"/>
  <c r="AN481" i="1"/>
  <c r="BF481" i="1"/>
  <c r="AN477" i="1"/>
  <c r="BF477" i="1"/>
  <c r="AN473" i="1"/>
  <c r="BF473" i="1"/>
  <c r="AN469" i="1"/>
  <c r="BF469" i="1"/>
  <c r="AN465" i="1"/>
  <c r="BF465" i="1"/>
  <c r="AN461" i="1"/>
  <c r="BF461" i="1"/>
  <c r="AN457" i="1"/>
  <c r="BF457" i="1"/>
  <c r="AN453" i="1"/>
  <c r="BF453" i="1"/>
  <c r="AN449" i="1"/>
  <c r="BF449" i="1"/>
  <c r="AN445" i="1"/>
  <c r="BF445" i="1"/>
  <c r="AN441" i="1"/>
  <c r="BF441" i="1"/>
  <c r="AN437" i="1"/>
  <c r="BF437" i="1"/>
  <c r="AN433" i="1"/>
  <c r="BF433" i="1"/>
  <c r="AN429" i="1"/>
  <c r="BF429" i="1"/>
  <c r="AN425" i="1"/>
  <c r="BF425" i="1"/>
  <c r="AN421" i="1"/>
  <c r="BF421" i="1"/>
  <c r="AN417" i="1"/>
  <c r="BF417" i="1"/>
  <c r="AN413" i="1"/>
  <c r="BF413" i="1"/>
  <c r="AN409" i="1"/>
  <c r="BF409" i="1"/>
  <c r="AN405" i="1"/>
  <c r="BF405" i="1"/>
  <c r="AN401" i="1"/>
  <c r="BF401" i="1"/>
  <c r="AN397" i="1"/>
  <c r="BF397" i="1"/>
  <c r="AN393" i="1"/>
  <c r="BF393" i="1"/>
  <c r="AN389" i="1"/>
  <c r="BF389" i="1"/>
  <c r="AN385" i="1"/>
  <c r="BF385" i="1"/>
  <c r="AN381" i="1"/>
  <c r="BF381" i="1"/>
  <c r="AN377" i="1"/>
  <c r="BF377" i="1"/>
  <c r="AN373" i="1"/>
  <c r="BF373" i="1"/>
  <c r="AN369" i="1"/>
  <c r="BF369" i="1"/>
  <c r="AN365" i="1"/>
  <c r="BF365" i="1"/>
  <c r="AN361" i="1"/>
  <c r="BF361" i="1"/>
  <c r="AN357" i="1"/>
  <c r="BF357" i="1"/>
  <c r="AN353" i="1"/>
  <c r="BF353" i="1"/>
  <c r="AN349" i="1"/>
  <c r="BF349" i="1"/>
  <c r="AN345" i="1"/>
  <c r="BF345" i="1"/>
  <c r="AN341" i="1"/>
  <c r="BF341" i="1"/>
  <c r="AN337" i="1"/>
  <c r="BF337" i="1"/>
  <c r="AN333" i="1"/>
  <c r="BF333" i="1"/>
  <c r="AN329" i="1"/>
  <c r="BF329" i="1"/>
  <c r="AN325" i="1"/>
  <c r="BF325" i="1"/>
  <c r="AN321" i="1"/>
  <c r="BF321" i="1"/>
  <c r="AN317" i="1"/>
  <c r="BF317" i="1"/>
  <c r="AN313" i="1"/>
  <c r="BF313" i="1"/>
  <c r="AN309" i="1"/>
  <c r="BF309" i="1"/>
  <c r="AN305" i="1"/>
  <c r="BF305" i="1"/>
  <c r="AN301" i="1"/>
  <c r="BF301" i="1"/>
  <c r="AN297" i="1"/>
  <c r="BF297" i="1"/>
  <c r="AN293" i="1"/>
  <c r="BF293" i="1"/>
  <c r="AN289" i="1"/>
  <c r="BF289" i="1"/>
  <c r="AN285" i="1"/>
  <c r="BF285" i="1"/>
  <c r="AN281" i="1"/>
  <c r="BF281" i="1"/>
  <c r="AN277" i="1"/>
  <c r="BF277" i="1"/>
  <c r="AN273" i="1"/>
  <c r="BF273" i="1"/>
  <c r="AN269" i="1"/>
  <c r="BF269" i="1"/>
  <c r="AN265" i="1"/>
  <c r="BF265" i="1"/>
  <c r="AN261" i="1"/>
  <c r="BF261" i="1"/>
  <c r="AN257" i="1"/>
  <c r="BF257" i="1"/>
  <c r="AN253" i="1"/>
  <c r="BF253" i="1"/>
  <c r="AN249" i="1"/>
  <c r="BF249" i="1"/>
  <c r="AN245" i="1"/>
  <c r="BF245" i="1"/>
  <c r="AN241" i="1"/>
  <c r="BF241" i="1"/>
  <c r="AN237" i="1"/>
  <c r="BF237" i="1"/>
  <c r="AN233" i="1"/>
  <c r="BF233" i="1"/>
  <c r="AN229" i="1"/>
  <c r="BF229" i="1"/>
  <c r="AN225" i="1"/>
  <c r="BF225" i="1"/>
  <c r="AN221" i="1"/>
  <c r="BF221" i="1"/>
  <c r="AN217" i="1"/>
  <c r="BF217" i="1"/>
  <c r="AN213" i="1"/>
  <c r="BF213" i="1"/>
  <c r="AN209" i="1"/>
  <c r="BF209" i="1"/>
  <c r="AN205" i="1"/>
  <c r="BF205" i="1"/>
  <c r="AN201" i="1"/>
  <c r="BF201" i="1"/>
  <c r="AN197" i="1"/>
  <c r="BF197" i="1"/>
  <c r="AN193" i="1"/>
  <c r="BF193" i="1"/>
  <c r="AN189" i="1"/>
  <c r="BF189" i="1"/>
  <c r="AN185" i="1"/>
  <c r="BF185" i="1"/>
  <c r="AN181" i="1"/>
  <c r="BF181" i="1"/>
  <c r="AN177" i="1"/>
  <c r="BF177" i="1"/>
  <c r="AN173" i="1"/>
  <c r="BF173" i="1"/>
  <c r="AN169" i="1"/>
  <c r="BF169" i="1"/>
  <c r="AN165" i="1"/>
  <c r="BF165" i="1"/>
  <c r="AN161" i="1"/>
  <c r="BF161" i="1"/>
  <c r="AN157" i="1"/>
  <c r="BF157" i="1"/>
  <c r="AN153" i="1"/>
  <c r="BF153" i="1"/>
  <c r="AN149" i="1"/>
  <c r="BF149" i="1"/>
  <c r="AN145" i="1"/>
  <c r="BF145" i="1"/>
  <c r="AN141" i="1"/>
  <c r="BF141" i="1"/>
  <c r="AN137" i="1"/>
  <c r="BF137" i="1"/>
  <c r="AN133" i="1"/>
  <c r="BF133" i="1"/>
  <c r="AN129" i="1"/>
  <c r="BF129" i="1"/>
  <c r="AN125" i="1"/>
  <c r="BF125" i="1"/>
  <c r="AN121" i="1"/>
  <c r="BF121" i="1"/>
  <c r="AN117" i="1"/>
  <c r="BF117" i="1"/>
  <c r="AN113" i="1"/>
  <c r="BF113" i="1"/>
  <c r="AN109" i="1"/>
  <c r="BF109" i="1"/>
  <c r="AN105" i="1"/>
  <c r="BF105" i="1"/>
  <c r="AN101" i="1"/>
  <c r="BF101" i="1"/>
  <c r="AN97" i="1"/>
  <c r="BF97" i="1"/>
  <c r="AN93" i="1"/>
  <c r="BF93" i="1"/>
  <c r="AN89" i="1"/>
  <c r="BF89" i="1"/>
  <c r="AN85" i="1"/>
  <c r="BF85" i="1"/>
  <c r="AN81" i="1"/>
  <c r="BF81" i="1"/>
  <c r="AN77" i="1"/>
  <c r="BF77" i="1"/>
  <c r="AN73" i="1"/>
  <c r="BF73" i="1"/>
  <c r="AN69" i="1"/>
  <c r="BF69" i="1"/>
  <c r="AN65" i="1"/>
  <c r="BF65" i="1"/>
  <c r="AN61" i="1"/>
  <c r="BF61" i="1"/>
  <c r="AN57" i="1"/>
  <c r="BF57" i="1"/>
  <c r="AN53" i="1"/>
  <c r="BF53" i="1"/>
  <c r="AN49" i="1"/>
  <c r="BF49" i="1"/>
  <c r="AN45" i="1"/>
  <c r="BF45" i="1"/>
  <c r="AN41" i="1"/>
  <c r="BF41" i="1"/>
  <c r="AN37" i="1"/>
  <c r="BF37" i="1"/>
  <c r="AN33" i="1"/>
  <c r="BF33" i="1"/>
  <c r="AN29" i="1"/>
  <c r="BF29" i="1"/>
  <c r="AN25" i="1"/>
  <c r="BF25" i="1"/>
  <c r="AN21" i="1"/>
  <c r="BF21" i="1"/>
  <c r="AN17" i="1"/>
  <c r="BF17" i="1"/>
  <c r="AN13" i="1"/>
  <c r="BF13" i="1"/>
  <c r="AN9" i="1"/>
  <c r="BF9" i="1"/>
  <c r="AN5" i="1"/>
  <c r="BF5" i="1"/>
  <c r="AN503" i="1"/>
  <c r="BF503" i="1"/>
  <c r="AN499" i="1"/>
  <c r="BF499" i="1"/>
  <c r="AN495" i="1"/>
  <c r="BF495" i="1"/>
  <c r="AN491" i="1"/>
  <c r="BF491" i="1"/>
  <c r="AN443" i="1"/>
  <c r="BF443" i="1"/>
  <c r="AN399" i="1"/>
  <c r="BF399" i="1"/>
  <c r="AN395" i="1"/>
  <c r="BF395" i="1"/>
  <c r="AN391" i="1"/>
  <c r="BF391" i="1"/>
  <c r="AN387" i="1"/>
  <c r="BF387" i="1"/>
  <c r="AN383" i="1"/>
  <c r="BF383" i="1"/>
  <c r="AN351" i="1"/>
  <c r="BF351" i="1"/>
  <c r="AN347" i="1"/>
  <c r="BF347" i="1"/>
  <c r="AN327" i="1"/>
  <c r="BF327" i="1"/>
  <c r="AN307" i="1"/>
  <c r="BF307" i="1"/>
  <c r="AN295" i="1"/>
  <c r="BF295" i="1"/>
  <c r="AN275" i="1"/>
  <c r="BF275" i="1"/>
  <c r="AN271" i="1"/>
  <c r="BF271" i="1"/>
  <c r="AN267" i="1"/>
  <c r="BF267" i="1"/>
  <c r="AN263" i="1"/>
  <c r="BF263" i="1"/>
  <c r="AN215" i="1"/>
  <c r="BF215" i="1"/>
  <c r="AN211" i="1"/>
  <c r="BF211" i="1"/>
  <c r="AN207" i="1"/>
  <c r="BF207" i="1"/>
  <c r="AN167" i="1"/>
  <c r="BF167" i="1"/>
  <c r="AN534" i="1"/>
  <c r="BF534" i="1"/>
  <c r="AN530" i="1"/>
  <c r="BF530" i="1"/>
  <c r="AN526" i="1"/>
  <c r="BF526" i="1"/>
  <c r="AN522" i="1"/>
  <c r="BF522" i="1"/>
  <c r="AN518" i="1"/>
  <c r="BF518" i="1"/>
  <c r="AN514" i="1"/>
  <c r="BF514" i="1"/>
  <c r="AN510" i="1"/>
  <c r="BF510" i="1"/>
  <c r="AN506" i="1"/>
  <c r="BF506" i="1"/>
  <c r="AN502" i="1"/>
  <c r="BF502" i="1"/>
  <c r="AN498" i="1"/>
  <c r="BF498" i="1"/>
  <c r="AN494" i="1"/>
  <c r="BF494" i="1"/>
  <c r="AN490" i="1"/>
  <c r="BF490" i="1"/>
  <c r="AN486" i="1"/>
  <c r="BF486" i="1"/>
  <c r="AN482" i="1"/>
  <c r="BF482" i="1"/>
  <c r="AN478" i="1"/>
  <c r="BF478" i="1"/>
  <c r="AN474" i="1"/>
  <c r="BF474" i="1"/>
  <c r="AN470" i="1"/>
  <c r="BF470" i="1"/>
  <c r="AN466" i="1"/>
  <c r="BF466" i="1"/>
  <c r="AN462" i="1"/>
  <c r="BF462" i="1"/>
  <c r="AN458" i="1"/>
  <c r="BF458" i="1"/>
  <c r="AN454" i="1"/>
  <c r="BF454" i="1"/>
  <c r="AN450" i="1"/>
  <c r="BF450" i="1"/>
  <c r="AN446" i="1"/>
  <c r="BF446" i="1"/>
  <c r="AN442" i="1"/>
  <c r="BF442" i="1"/>
  <c r="AN438" i="1"/>
  <c r="BF438" i="1"/>
  <c r="AN434" i="1"/>
  <c r="BF434" i="1"/>
  <c r="AN430" i="1"/>
  <c r="BF430" i="1"/>
  <c r="AN426" i="1"/>
  <c r="BF426" i="1"/>
  <c r="AN422" i="1"/>
  <c r="BF422" i="1"/>
  <c r="AN418" i="1"/>
  <c r="BF418" i="1"/>
  <c r="AN414" i="1"/>
  <c r="BF414" i="1"/>
  <c r="AN410" i="1"/>
  <c r="BF410" i="1"/>
  <c r="AN406" i="1"/>
  <c r="BF406" i="1"/>
  <c r="AN402" i="1"/>
  <c r="BF402" i="1"/>
  <c r="AN398" i="1"/>
  <c r="BF398" i="1"/>
  <c r="AN394" i="1"/>
  <c r="BF394" i="1"/>
  <c r="AN390" i="1"/>
  <c r="BF390" i="1"/>
  <c r="AN386" i="1"/>
  <c r="BF386" i="1"/>
  <c r="AN382" i="1"/>
  <c r="BF382" i="1"/>
  <c r="AN378" i="1"/>
  <c r="BF378" i="1"/>
  <c r="AN374" i="1"/>
  <c r="BF374" i="1"/>
  <c r="AN370" i="1"/>
  <c r="BF370" i="1"/>
  <c r="AN366" i="1"/>
  <c r="BF366" i="1"/>
  <c r="AN362" i="1"/>
  <c r="BF362" i="1"/>
  <c r="AN358" i="1"/>
  <c r="BF358" i="1"/>
  <c r="AN354" i="1"/>
  <c r="BF354" i="1"/>
  <c r="AN350" i="1"/>
  <c r="BF350" i="1"/>
  <c r="AN346" i="1"/>
  <c r="BF346" i="1"/>
  <c r="AN342" i="1"/>
  <c r="BF342" i="1"/>
  <c r="AN338" i="1"/>
  <c r="BF338" i="1"/>
  <c r="AN334" i="1"/>
  <c r="BF334" i="1"/>
  <c r="AN330" i="1"/>
  <c r="BF330" i="1"/>
  <c r="AN326" i="1"/>
  <c r="BF326" i="1"/>
  <c r="AN322" i="1"/>
  <c r="BF322" i="1"/>
  <c r="AN318" i="1"/>
  <c r="BF318" i="1"/>
  <c r="AN314" i="1"/>
  <c r="BF314" i="1"/>
  <c r="AN310" i="1"/>
  <c r="BF310" i="1"/>
  <c r="AN306" i="1"/>
  <c r="BF306" i="1"/>
  <c r="AN302" i="1"/>
  <c r="BF302" i="1"/>
  <c r="AN298" i="1"/>
  <c r="BF298" i="1"/>
  <c r="AN294" i="1"/>
  <c r="BF294" i="1"/>
  <c r="AN290" i="1"/>
  <c r="BF290" i="1"/>
  <c r="AN286" i="1"/>
  <c r="BF286" i="1"/>
  <c r="AN282" i="1"/>
  <c r="BF282" i="1"/>
  <c r="AN278" i="1"/>
  <c r="BF278" i="1"/>
  <c r="AN274" i="1"/>
  <c r="BF274" i="1"/>
  <c r="AN270" i="1"/>
  <c r="BF270" i="1"/>
  <c r="AN266" i="1"/>
  <c r="BF266" i="1"/>
  <c r="AN262" i="1"/>
  <c r="BF262" i="1"/>
  <c r="AN258" i="1"/>
  <c r="BF258" i="1"/>
  <c r="AN254" i="1"/>
  <c r="BF254" i="1"/>
  <c r="AN250" i="1"/>
  <c r="BF250" i="1"/>
  <c r="AN246" i="1"/>
  <c r="BF246" i="1"/>
  <c r="AN242" i="1"/>
  <c r="BF242" i="1"/>
  <c r="AN238" i="1"/>
  <c r="BF238" i="1"/>
  <c r="AN234" i="1"/>
  <c r="BF234" i="1"/>
  <c r="AN230" i="1"/>
  <c r="BF230" i="1"/>
  <c r="AN226" i="1"/>
  <c r="BF226" i="1"/>
  <c r="AN222" i="1"/>
  <c r="BF222" i="1"/>
  <c r="AN218" i="1"/>
  <c r="BF218" i="1"/>
  <c r="AN214" i="1"/>
  <c r="BF214" i="1"/>
  <c r="AN210" i="1"/>
  <c r="BF210" i="1"/>
  <c r="AN206" i="1"/>
  <c r="BF206" i="1"/>
  <c r="AN202" i="1"/>
  <c r="BF202" i="1"/>
  <c r="AN198" i="1"/>
  <c r="BF198" i="1"/>
  <c r="AN194" i="1"/>
  <c r="BF194" i="1"/>
  <c r="AN190" i="1"/>
  <c r="BF190" i="1"/>
  <c r="AN186" i="1"/>
  <c r="BF186" i="1"/>
  <c r="AN182" i="1"/>
  <c r="BF182" i="1"/>
  <c r="AN178" i="1"/>
  <c r="BF178" i="1"/>
  <c r="AN174" i="1"/>
  <c r="BF174" i="1"/>
  <c r="AN170" i="1"/>
  <c r="BF170" i="1"/>
  <c r="AN166" i="1"/>
  <c r="BF166" i="1"/>
  <c r="AN162" i="1"/>
  <c r="BF162" i="1"/>
  <c r="AN158" i="1"/>
  <c r="BF158" i="1"/>
  <c r="AN154" i="1"/>
  <c r="BF154" i="1"/>
  <c r="AN150" i="1"/>
  <c r="BF150" i="1"/>
  <c r="AN146" i="1"/>
  <c r="BF146" i="1"/>
  <c r="AN142" i="1"/>
  <c r="BF142" i="1"/>
  <c r="AN138" i="1"/>
  <c r="BF138" i="1"/>
  <c r="AN134" i="1"/>
  <c r="BF134" i="1"/>
  <c r="AN130" i="1"/>
  <c r="BF130" i="1"/>
  <c r="AN126" i="1"/>
  <c r="BF126" i="1"/>
  <c r="AN122" i="1"/>
  <c r="BF122" i="1"/>
  <c r="AN118" i="1"/>
  <c r="BF118" i="1"/>
  <c r="AN114" i="1"/>
  <c r="BF114" i="1"/>
  <c r="AN110" i="1"/>
  <c r="BF110" i="1"/>
  <c r="AN106" i="1"/>
  <c r="BF106" i="1"/>
  <c r="AN102" i="1"/>
  <c r="BF102" i="1"/>
  <c r="AN98" i="1"/>
  <c r="BF98" i="1"/>
  <c r="AN94" i="1"/>
  <c r="BF94" i="1"/>
  <c r="AN90" i="1"/>
  <c r="BF90" i="1"/>
  <c r="AN86" i="1"/>
  <c r="BF86" i="1"/>
  <c r="AN82" i="1"/>
  <c r="BF82" i="1"/>
  <c r="AN78" i="1"/>
  <c r="BF78" i="1"/>
  <c r="AN74" i="1"/>
  <c r="BF74" i="1"/>
  <c r="AN70" i="1"/>
  <c r="BF70" i="1"/>
  <c r="AN66" i="1"/>
  <c r="BF66" i="1"/>
  <c r="AN62" i="1"/>
  <c r="BF62" i="1"/>
  <c r="AN58" i="1"/>
  <c r="BF58" i="1"/>
  <c r="AN54" i="1"/>
  <c r="BF54" i="1"/>
  <c r="AN50" i="1"/>
  <c r="BF50" i="1"/>
  <c r="AN46" i="1"/>
  <c r="BF46" i="1"/>
  <c r="AN42" i="1"/>
  <c r="BF42" i="1"/>
  <c r="AN38" i="1"/>
  <c r="BF38" i="1"/>
  <c r="AN34" i="1"/>
  <c r="BF34" i="1"/>
  <c r="AN30" i="1"/>
  <c r="BF30" i="1"/>
  <c r="AN26" i="1"/>
  <c r="BF26" i="1"/>
  <c r="AN22" i="1"/>
  <c r="BF22" i="1"/>
  <c r="AN18" i="1"/>
  <c r="BF18" i="1"/>
  <c r="AN14" i="1"/>
  <c r="BF14" i="1"/>
  <c r="AN10" i="1"/>
  <c r="BF10" i="1"/>
  <c r="AN6" i="1"/>
  <c r="BF6" i="1"/>
  <c r="BH2" i="1"/>
  <c r="DJ492" i="1"/>
  <c r="DG492" i="1"/>
  <c r="DI492" i="1"/>
  <c r="CR492" i="1"/>
  <c r="CQ492" i="1"/>
  <c r="CO492" i="1"/>
  <c r="BZ492" i="1"/>
  <c r="BY492" i="1"/>
  <c r="BE492" i="1"/>
  <c r="BW492" i="1"/>
  <c r="BG492" i="1"/>
  <c r="U492" i="1"/>
  <c r="BH492" i="1"/>
  <c r="V492" i="1"/>
  <c r="X492" i="1"/>
  <c r="W492" i="1"/>
  <c r="T492" i="1"/>
  <c r="AO492" i="1"/>
  <c r="AM492" i="1"/>
  <c r="AP492" i="1"/>
  <c r="DI480" i="1"/>
  <c r="DG480" i="1"/>
  <c r="DJ480" i="1"/>
  <c r="CR480" i="1"/>
  <c r="CQ480" i="1"/>
  <c r="CO480" i="1"/>
  <c r="BZ480" i="1"/>
  <c r="BY480" i="1"/>
  <c r="BE480" i="1"/>
  <c r="BW480" i="1"/>
  <c r="BG480" i="1"/>
  <c r="U480" i="1"/>
  <c r="BH480" i="1"/>
  <c r="W480" i="1"/>
  <c r="X480" i="1"/>
  <c r="V480" i="1"/>
  <c r="AO480" i="1"/>
  <c r="T480" i="1"/>
  <c r="AM480" i="1"/>
  <c r="AP480" i="1"/>
  <c r="DI464" i="1"/>
  <c r="DG464" i="1"/>
  <c r="DJ464" i="1"/>
  <c r="CR464" i="1"/>
  <c r="CQ464" i="1"/>
  <c r="CO464" i="1"/>
  <c r="BZ464" i="1"/>
  <c r="BY464" i="1"/>
  <c r="BE464" i="1"/>
  <c r="BW464" i="1"/>
  <c r="BG464" i="1"/>
  <c r="U464" i="1"/>
  <c r="BH464" i="1"/>
  <c r="X464" i="1"/>
  <c r="V464" i="1"/>
  <c r="W464" i="1"/>
  <c r="T464" i="1"/>
  <c r="AO464" i="1"/>
  <c r="AM464" i="1"/>
  <c r="AP464" i="1"/>
  <c r="DI448" i="1"/>
  <c r="DG448" i="1"/>
  <c r="DJ448" i="1"/>
  <c r="CR448" i="1"/>
  <c r="CQ448" i="1"/>
  <c r="CO448" i="1"/>
  <c r="BZ448" i="1"/>
  <c r="BY448" i="1"/>
  <c r="BE448" i="1"/>
  <c r="BW448" i="1"/>
  <c r="BG448" i="1"/>
  <c r="U448" i="1"/>
  <c r="BH448" i="1"/>
  <c r="X448" i="1"/>
  <c r="V448" i="1"/>
  <c r="W448" i="1"/>
  <c r="T448" i="1"/>
  <c r="AM448" i="1"/>
  <c r="AO448" i="1"/>
  <c r="AP448" i="1"/>
  <c r="DI432" i="1"/>
  <c r="DG432" i="1"/>
  <c r="DJ432" i="1"/>
  <c r="CR432" i="1"/>
  <c r="CQ432" i="1"/>
  <c r="CO432" i="1"/>
  <c r="BZ432" i="1"/>
  <c r="BY432" i="1"/>
  <c r="BE432" i="1"/>
  <c r="BW432" i="1"/>
  <c r="BG432" i="1"/>
  <c r="U432" i="1"/>
  <c r="BH432" i="1"/>
  <c r="V432" i="1"/>
  <c r="X432" i="1"/>
  <c r="W432" i="1"/>
  <c r="T432" i="1"/>
  <c r="AO432" i="1"/>
  <c r="AM432" i="1"/>
  <c r="AP432" i="1"/>
  <c r="DI428" i="1"/>
  <c r="DG428" i="1"/>
  <c r="DJ428" i="1"/>
  <c r="CR428" i="1"/>
  <c r="CQ428" i="1"/>
  <c r="CO428" i="1"/>
  <c r="BZ428" i="1"/>
  <c r="BY428" i="1"/>
  <c r="BE428" i="1"/>
  <c r="BW428" i="1"/>
  <c r="BG428" i="1"/>
  <c r="U428" i="1"/>
  <c r="BH428" i="1"/>
  <c r="V428" i="1"/>
  <c r="W428" i="1"/>
  <c r="X428" i="1"/>
  <c r="AM428" i="1"/>
  <c r="T428" i="1"/>
  <c r="AP428" i="1"/>
  <c r="AO428" i="1"/>
  <c r="DI416" i="1"/>
  <c r="DG416" i="1"/>
  <c r="DJ416" i="1"/>
  <c r="CR416" i="1"/>
  <c r="CQ416" i="1"/>
  <c r="CO416" i="1"/>
  <c r="BZ416" i="1"/>
  <c r="BY416" i="1"/>
  <c r="BE416" i="1"/>
  <c r="BW416" i="1"/>
  <c r="BG416" i="1"/>
  <c r="U416" i="1"/>
  <c r="BH416" i="1"/>
  <c r="W416" i="1"/>
  <c r="V416" i="1"/>
  <c r="X416" i="1"/>
  <c r="T416" i="1"/>
  <c r="AO416" i="1"/>
  <c r="AP416" i="1"/>
  <c r="AM416" i="1"/>
  <c r="DI400" i="1"/>
  <c r="DG400" i="1"/>
  <c r="DJ400" i="1"/>
  <c r="CR400" i="1"/>
  <c r="CQ400" i="1"/>
  <c r="CO400" i="1"/>
  <c r="BZ400" i="1"/>
  <c r="BY400" i="1"/>
  <c r="BE400" i="1"/>
  <c r="BW400" i="1"/>
  <c r="BG400" i="1"/>
  <c r="U400" i="1"/>
  <c r="BH400" i="1"/>
  <c r="X400" i="1"/>
  <c r="W400" i="1"/>
  <c r="V400" i="1"/>
  <c r="T400" i="1"/>
  <c r="AM400" i="1"/>
  <c r="AO400" i="1"/>
  <c r="AP400" i="1"/>
  <c r="DI388" i="1"/>
  <c r="DG388" i="1"/>
  <c r="DJ388" i="1"/>
  <c r="CR388" i="1"/>
  <c r="CQ388" i="1"/>
  <c r="CO388" i="1"/>
  <c r="BZ388" i="1"/>
  <c r="BY388" i="1"/>
  <c r="BE388" i="1"/>
  <c r="BW388" i="1"/>
  <c r="BG388" i="1"/>
  <c r="U388" i="1"/>
  <c r="BH388" i="1"/>
  <c r="W388" i="1"/>
  <c r="X388" i="1"/>
  <c r="V388" i="1"/>
  <c r="T388" i="1"/>
  <c r="AM388" i="1"/>
  <c r="AO388" i="1"/>
  <c r="AP388" i="1"/>
  <c r="DI380" i="1"/>
  <c r="DG380" i="1"/>
  <c r="DJ380" i="1"/>
  <c r="CO380" i="1"/>
  <c r="CQ380" i="1"/>
  <c r="BZ380" i="1"/>
  <c r="CR380" i="1"/>
  <c r="BY380" i="1"/>
  <c r="BE380" i="1"/>
  <c r="T380" i="1"/>
  <c r="AM380" i="1"/>
  <c r="AO380" i="1"/>
  <c r="V380" i="1"/>
  <c r="BW380" i="1"/>
  <c r="BG380" i="1"/>
  <c r="U380" i="1"/>
  <c r="X380" i="1"/>
  <c r="AP380" i="1"/>
  <c r="W380" i="1"/>
  <c r="BH380" i="1"/>
  <c r="DI368" i="1"/>
  <c r="DG368" i="1"/>
  <c r="DJ368" i="1"/>
  <c r="CO368" i="1"/>
  <c r="CQ368" i="1"/>
  <c r="BZ368" i="1"/>
  <c r="CR368" i="1"/>
  <c r="BY368" i="1"/>
  <c r="BE368" i="1"/>
  <c r="BW368" i="1"/>
  <c r="BG368" i="1"/>
  <c r="U368" i="1"/>
  <c r="BH368" i="1"/>
  <c r="X368" i="1"/>
  <c r="V368" i="1"/>
  <c r="W368" i="1"/>
  <c r="T368" i="1"/>
  <c r="AO368" i="1"/>
  <c r="AP368" i="1"/>
  <c r="AM368" i="1"/>
  <c r="DI364" i="1"/>
  <c r="DG364" i="1"/>
  <c r="DJ364" i="1"/>
  <c r="CO364" i="1"/>
  <c r="CQ364" i="1"/>
  <c r="BZ364" i="1"/>
  <c r="CR364" i="1"/>
  <c r="BY364" i="1"/>
  <c r="BE364" i="1"/>
  <c r="BW364" i="1"/>
  <c r="BG364" i="1"/>
  <c r="U364" i="1"/>
  <c r="BH364" i="1"/>
  <c r="X364" i="1"/>
  <c r="V364" i="1"/>
  <c r="W364" i="1"/>
  <c r="T364" i="1"/>
  <c r="AO364" i="1"/>
  <c r="AP364" i="1"/>
  <c r="AM364" i="1"/>
  <c r="DI352" i="1"/>
  <c r="DJ352" i="1"/>
  <c r="DG352" i="1"/>
  <c r="CO352" i="1"/>
  <c r="CQ352" i="1"/>
  <c r="BZ352" i="1"/>
  <c r="CR352" i="1"/>
  <c r="BY352" i="1"/>
  <c r="BE352" i="1"/>
  <c r="BW352" i="1"/>
  <c r="BG352" i="1"/>
  <c r="U352" i="1"/>
  <c r="BH352" i="1"/>
  <c r="V352" i="1"/>
  <c r="W352" i="1"/>
  <c r="X352" i="1"/>
  <c r="AM352" i="1"/>
  <c r="T352" i="1"/>
  <c r="AO352" i="1"/>
  <c r="AP352" i="1"/>
  <c r="DJ332" i="1"/>
  <c r="DG332" i="1"/>
  <c r="CO332" i="1"/>
  <c r="CQ332" i="1"/>
  <c r="BZ332" i="1"/>
  <c r="CR332" i="1"/>
  <c r="BY332" i="1"/>
  <c r="DI332" i="1"/>
  <c r="BE332" i="1"/>
  <c r="BW332" i="1"/>
  <c r="BG332" i="1"/>
  <c r="U332" i="1"/>
  <c r="BH332" i="1"/>
  <c r="V332" i="1"/>
  <c r="W332" i="1"/>
  <c r="X332" i="1"/>
  <c r="T332" i="1"/>
  <c r="AO332" i="1"/>
  <c r="AM332" i="1"/>
  <c r="AP332" i="1"/>
  <c r="DJ328" i="1"/>
  <c r="DG328" i="1"/>
  <c r="CO328" i="1"/>
  <c r="DI328" i="1"/>
  <c r="CQ328" i="1"/>
  <c r="BZ328" i="1"/>
  <c r="CR328" i="1"/>
  <c r="BY328" i="1"/>
  <c r="BE328" i="1"/>
  <c r="BW328" i="1"/>
  <c r="BG328" i="1"/>
  <c r="U328" i="1"/>
  <c r="BH328" i="1"/>
  <c r="V328" i="1"/>
  <c r="W328" i="1"/>
  <c r="X328" i="1"/>
  <c r="AO328" i="1"/>
  <c r="T328" i="1"/>
  <c r="AM328" i="1"/>
  <c r="AP328" i="1"/>
  <c r="DJ324" i="1"/>
  <c r="DG324" i="1"/>
  <c r="DI324" i="1"/>
  <c r="CO324" i="1"/>
  <c r="CQ324" i="1"/>
  <c r="BZ324" i="1"/>
  <c r="CR324" i="1"/>
  <c r="BY324" i="1"/>
  <c r="BE324" i="1"/>
  <c r="BW324" i="1"/>
  <c r="BG324" i="1"/>
  <c r="U324" i="1"/>
  <c r="BH324" i="1"/>
  <c r="W324" i="1"/>
  <c r="X324" i="1"/>
  <c r="V324" i="1"/>
  <c r="AM324" i="1"/>
  <c r="T324" i="1"/>
  <c r="AO324" i="1"/>
  <c r="AP324" i="1"/>
  <c r="DJ320" i="1"/>
  <c r="DG320" i="1"/>
  <c r="CO320" i="1"/>
  <c r="DI320" i="1"/>
  <c r="CQ320" i="1"/>
  <c r="BZ320" i="1"/>
  <c r="CR320" i="1"/>
  <c r="BY320" i="1"/>
  <c r="BE320" i="1"/>
  <c r="BW320" i="1"/>
  <c r="BG320" i="1"/>
  <c r="U320" i="1"/>
  <c r="BH320" i="1"/>
  <c r="X320" i="1"/>
  <c r="V320" i="1"/>
  <c r="W320" i="1"/>
  <c r="T320" i="1"/>
  <c r="AM320" i="1"/>
  <c r="AP320" i="1"/>
  <c r="AO320" i="1"/>
  <c r="DJ316" i="1"/>
  <c r="DG316" i="1"/>
  <c r="CO316" i="1"/>
  <c r="CQ316" i="1"/>
  <c r="DI316" i="1"/>
  <c r="BZ316" i="1"/>
  <c r="CR316" i="1"/>
  <c r="BY316" i="1"/>
  <c r="BE316" i="1"/>
  <c r="BW316" i="1"/>
  <c r="BG316" i="1"/>
  <c r="U316" i="1"/>
  <c r="BH316" i="1"/>
  <c r="V316" i="1"/>
  <c r="X316" i="1"/>
  <c r="W316" i="1"/>
  <c r="AM316" i="1"/>
  <c r="T316" i="1"/>
  <c r="AP316" i="1"/>
  <c r="AO316" i="1"/>
  <c r="DJ312" i="1"/>
  <c r="DG312" i="1"/>
  <c r="CO312" i="1"/>
  <c r="DI312" i="1"/>
  <c r="CQ312" i="1"/>
  <c r="BZ312" i="1"/>
  <c r="CR312" i="1"/>
  <c r="BY312" i="1"/>
  <c r="BE312" i="1"/>
  <c r="BW312" i="1"/>
  <c r="BG312" i="1"/>
  <c r="U312" i="1"/>
  <c r="BH312" i="1"/>
  <c r="W312" i="1"/>
  <c r="V312" i="1"/>
  <c r="X312" i="1"/>
  <c r="T312" i="1"/>
  <c r="AO312" i="1"/>
  <c r="AM312" i="1"/>
  <c r="AP312" i="1"/>
  <c r="DJ308" i="1"/>
  <c r="DG308" i="1"/>
  <c r="DI308" i="1"/>
  <c r="CO308" i="1"/>
  <c r="CQ308" i="1"/>
  <c r="BZ308" i="1"/>
  <c r="CR308" i="1"/>
  <c r="BY308" i="1"/>
  <c r="BE308" i="1"/>
  <c r="BW308" i="1"/>
  <c r="BG308" i="1"/>
  <c r="U308" i="1"/>
  <c r="BH308" i="1"/>
  <c r="V308" i="1"/>
  <c r="X308" i="1"/>
  <c r="W308" i="1"/>
  <c r="AO308" i="1"/>
  <c r="T308" i="1"/>
  <c r="AM308" i="1"/>
  <c r="AP308" i="1"/>
  <c r="DJ304" i="1"/>
  <c r="DG304" i="1"/>
  <c r="CO304" i="1"/>
  <c r="DI304" i="1"/>
  <c r="CQ304" i="1"/>
  <c r="BZ304" i="1"/>
  <c r="CR304" i="1"/>
  <c r="BY304" i="1"/>
  <c r="BE304" i="1"/>
  <c r="BW304" i="1"/>
  <c r="BG304" i="1"/>
  <c r="U304" i="1"/>
  <c r="BH304" i="1"/>
  <c r="V304" i="1"/>
  <c r="X304" i="1"/>
  <c r="W304" i="1"/>
  <c r="AO304" i="1"/>
  <c r="T304" i="1"/>
  <c r="AM304" i="1"/>
  <c r="AP304" i="1"/>
  <c r="DJ300" i="1"/>
  <c r="DG300" i="1"/>
  <c r="CO300" i="1"/>
  <c r="CQ300" i="1"/>
  <c r="BZ300" i="1"/>
  <c r="DI300" i="1"/>
  <c r="CR300" i="1"/>
  <c r="BY300" i="1"/>
  <c r="BE300" i="1"/>
  <c r="BW300" i="1"/>
  <c r="BG300" i="1"/>
  <c r="U300" i="1"/>
  <c r="BH300" i="1"/>
  <c r="X300" i="1"/>
  <c r="V300" i="1"/>
  <c r="W300" i="1"/>
  <c r="AM300" i="1"/>
  <c r="T300" i="1"/>
  <c r="AO300" i="1"/>
  <c r="AP300" i="1"/>
  <c r="DJ296" i="1"/>
  <c r="DG296" i="1"/>
  <c r="CO296" i="1"/>
  <c r="DI296" i="1"/>
  <c r="CQ296" i="1"/>
  <c r="BZ296" i="1"/>
  <c r="CR296" i="1"/>
  <c r="BY296" i="1"/>
  <c r="BE296" i="1"/>
  <c r="BW296" i="1"/>
  <c r="BG296" i="1"/>
  <c r="U296" i="1"/>
  <c r="BH296" i="1"/>
  <c r="X296" i="1"/>
  <c r="V296" i="1"/>
  <c r="W296" i="1"/>
  <c r="AM296" i="1"/>
  <c r="T296" i="1"/>
  <c r="AP296" i="1"/>
  <c r="AO296" i="1"/>
  <c r="DJ292" i="1"/>
  <c r="DG292" i="1"/>
  <c r="DI292" i="1"/>
  <c r="CO292" i="1"/>
  <c r="CQ292" i="1"/>
  <c r="BZ292" i="1"/>
  <c r="CR292" i="1"/>
  <c r="BY292" i="1"/>
  <c r="BE292" i="1"/>
  <c r="BW292" i="1"/>
  <c r="BG292" i="1"/>
  <c r="U292" i="1"/>
  <c r="BH292" i="1"/>
  <c r="V292" i="1"/>
  <c r="X292" i="1"/>
  <c r="W292" i="1"/>
  <c r="AM292" i="1"/>
  <c r="AO292" i="1"/>
  <c r="T292" i="1"/>
  <c r="AP292" i="1"/>
  <c r="DJ288" i="1"/>
  <c r="DG288" i="1"/>
  <c r="CO288" i="1"/>
  <c r="DI288" i="1"/>
  <c r="CQ288" i="1"/>
  <c r="BZ288" i="1"/>
  <c r="CR288" i="1"/>
  <c r="BY288" i="1"/>
  <c r="BE288" i="1"/>
  <c r="BG288" i="1"/>
  <c r="U288" i="1"/>
  <c r="BW288" i="1"/>
  <c r="BH288" i="1"/>
  <c r="V288" i="1"/>
  <c r="X288" i="1"/>
  <c r="W288" i="1"/>
  <c r="T288" i="1"/>
  <c r="AO288" i="1"/>
  <c r="AM288" i="1"/>
  <c r="AP288" i="1"/>
  <c r="DJ284" i="1"/>
  <c r="DG284" i="1"/>
  <c r="CO284" i="1"/>
  <c r="CQ284" i="1"/>
  <c r="BZ284" i="1"/>
  <c r="CR284" i="1"/>
  <c r="BW284" i="1"/>
  <c r="BE284" i="1"/>
  <c r="DI284" i="1"/>
  <c r="BY284" i="1"/>
  <c r="BG284" i="1"/>
  <c r="U284" i="1"/>
  <c r="BH284" i="1"/>
  <c r="X284" i="1"/>
  <c r="V284" i="1"/>
  <c r="W284" i="1"/>
  <c r="AO284" i="1"/>
  <c r="T284" i="1"/>
  <c r="AM284" i="1"/>
  <c r="AP284" i="1"/>
  <c r="DJ280" i="1"/>
  <c r="DG280" i="1"/>
  <c r="CO280" i="1"/>
  <c r="DI280" i="1"/>
  <c r="CQ280" i="1"/>
  <c r="BZ280" i="1"/>
  <c r="CR280" i="1"/>
  <c r="BE280" i="1"/>
  <c r="BW280" i="1"/>
  <c r="BY280" i="1"/>
  <c r="BG280" i="1"/>
  <c r="U280" i="1"/>
  <c r="BH280" i="1"/>
  <c r="X280" i="1"/>
  <c r="W280" i="1"/>
  <c r="V280" i="1"/>
  <c r="AM280" i="1"/>
  <c r="AO280" i="1"/>
  <c r="T280" i="1"/>
  <c r="AP280" i="1"/>
  <c r="DJ276" i="1"/>
  <c r="DG276" i="1"/>
  <c r="DI276" i="1"/>
  <c r="CO276" i="1"/>
  <c r="CQ276" i="1"/>
  <c r="BZ276" i="1"/>
  <c r="CR276" i="1"/>
  <c r="BW276" i="1"/>
  <c r="BE276" i="1"/>
  <c r="BY276" i="1"/>
  <c r="BG276" i="1"/>
  <c r="U276" i="1"/>
  <c r="BH276" i="1"/>
  <c r="V276" i="1"/>
  <c r="W276" i="1"/>
  <c r="X276" i="1"/>
  <c r="T276" i="1"/>
  <c r="AO276" i="1"/>
  <c r="AP276" i="1"/>
  <c r="AM276" i="1"/>
  <c r="DJ272" i="1"/>
  <c r="DG272" i="1"/>
  <c r="CO272" i="1"/>
  <c r="DI272" i="1"/>
  <c r="CQ272" i="1"/>
  <c r="BZ272" i="1"/>
  <c r="CR272" i="1"/>
  <c r="BE272" i="1"/>
  <c r="BY272" i="1"/>
  <c r="BW272" i="1"/>
  <c r="BG272" i="1"/>
  <c r="U272" i="1"/>
  <c r="BH272" i="1"/>
  <c r="W272" i="1"/>
  <c r="V272" i="1"/>
  <c r="X272" i="1"/>
  <c r="AO272" i="1"/>
  <c r="T272" i="1"/>
  <c r="AM272" i="1"/>
  <c r="AP272" i="1"/>
  <c r="DJ268" i="1"/>
  <c r="DG268" i="1"/>
  <c r="CO268" i="1"/>
  <c r="CQ268" i="1"/>
  <c r="BZ268" i="1"/>
  <c r="CR268" i="1"/>
  <c r="DI268" i="1"/>
  <c r="BW268" i="1"/>
  <c r="BE268" i="1"/>
  <c r="BY268" i="1"/>
  <c r="BG268" i="1"/>
  <c r="U268" i="1"/>
  <c r="BH268" i="1"/>
  <c r="X268" i="1"/>
  <c r="V268" i="1"/>
  <c r="W268" i="1"/>
  <c r="AO268" i="1"/>
  <c r="T268" i="1"/>
  <c r="AM268" i="1"/>
  <c r="AP268" i="1"/>
  <c r="DJ264" i="1"/>
  <c r="DG264" i="1"/>
  <c r="CO264" i="1"/>
  <c r="DI264" i="1"/>
  <c r="CQ264" i="1"/>
  <c r="BZ264" i="1"/>
  <c r="CR264" i="1"/>
  <c r="BE264" i="1"/>
  <c r="BY264" i="1"/>
  <c r="BG264" i="1"/>
  <c r="U264" i="1"/>
  <c r="BW264" i="1"/>
  <c r="BH264" i="1"/>
  <c r="V264" i="1"/>
  <c r="W264" i="1"/>
  <c r="X264" i="1"/>
  <c r="AO264" i="1"/>
  <c r="T264" i="1"/>
  <c r="AM264" i="1"/>
  <c r="AP264" i="1"/>
  <c r="DJ260" i="1"/>
  <c r="DG260" i="1"/>
  <c r="DI260" i="1"/>
  <c r="CO260" i="1"/>
  <c r="CQ260" i="1"/>
  <c r="BZ260" i="1"/>
  <c r="CR260" i="1"/>
  <c r="BW260" i="1"/>
  <c r="BE260" i="1"/>
  <c r="BY260" i="1"/>
  <c r="BG260" i="1"/>
  <c r="U260" i="1"/>
  <c r="BH260" i="1"/>
  <c r="X260" i="1"/>
  <c r="V260" i="1"/>
  <c r="W260" i="1"/>
  <c r="T260" i="1"/>
  <c r="AO260" i="1"/>
  <c r="AM260" i="1"/>
  <c r="AP260" i="1"/>
  <c r="DJ256" i="1"/>
  <c r="DG256" i="1"/>
  <c r="CO256" i="1"/>
  <c r="DI256" i="1"/>
  <c r="CQ256" i="1"/>
  <c r="BZ256" i="1"/>
  <c r="CR256" i="1"/>
  <c r="BE256" i="1"/>
  <c r="BW256" i="1"/>
  <c r="BY256" i="1"/>
  <c r="BG256" i="1"/>
  <c r="U256" i="1"/>
  <c r="BH256" i="1"/>
  <c r="W256" i="1"/>
  <c r="V256" i="1"/>
  <c r="X256" i="1"/>
  <c r="T256" i="1"/>
  <c r="AO256" i="1"/>
  <c r="AM256" i="1"/>
  <c r="AP256" i="1"/>
  <c r="DJ252" i="1"/>
  <c r="DG252" i="1"/>
  <c r="CO252" i="1"/>
  <c r="CQ252" i="1"/>
  <c r="DI252" i="1"/>
  <c r="BZ252" i="1"/>
  <c r="CR252" i="1"/>
  <c r="BW252" i="1"/>
  <c r="BE252" i="1"/>
  <c r="BY252" i="1"/>
  <c r="BG252" i="1"/>
  <c r="U252" i="1"/>
  <c r="BH252" i="1"/>
  <c r="X252" i="1"/>
  <c r="V252" i="1"/>
  <c r="W252" i="1"/>
  <c r="AO252" i="1"/>
  <c r="AM252" i="1"/>
  <c r="T252" i="1"/>
  <c r="AP252" i="1"/>
  <c r="DJ248" i="1"/>
  <c r="DG248" i="1"/>
  <c r="CO248" i="1"/>
  <c r="DI248" i="1"/>
  <c r="CQ248" i="1"/>
  <c r="BZ248" i="1"/>
  <c r="CR248" i="1"/>
  <c r="BE248" i="1"/>
  <c r="BY248" i="1"/>
  <c r="BW248" i="1"/>
  <c r="BG248" i="1"/>
  <c r="U248" i="1"/>
  <c r="BH248" i="1"/>
  <c r="W248" i="1"/>
  <c r="X248" i="1"/>
  <c r="V248" i="1"/>
  <c r="T248" i="1"/>
  <c r="AO248" i="1"/>
  <c r="AP248" i="1"/>
  <c r="AM248" i="1"/>
  <c r="DJ244" i="1"/>
  <c r="DG244" i="1"/>
  <c r="DI244" i="1"/>
  <c r="CO244" i="1"/>
  <c r="CQ244" i="1"/>
  <c r="BZ244" i="1"/>
  <c r="CR244" i="1"/>
  <c r="BW244" i="1"/>
  <c r="BE244" i="1"/>
  <c r="BY244" i="1"/>
  <c r="BG244" i="1"/>
  <c r="U244" i="1"/>
  <c r="BH244" i="1"/>
  <c r="X244" i="1"/>
  <c r="W244" i="1"/>
  <c r="V244" i="1"/>
  <c r="AO244" i="1"/>
  <c r="T244" i="1"/>
  <c r="AM244" i="1"/>
  <c r="AP244" i="1"/>
  <c r="DJ240" i="1"/>
  <c r="DG240" i="1"/>
  <c r="CO240" i="1"/>
  <c r="DI240" i="1"/>
  <c r="CQ240" i="1"/>
  <c r="BZ240" i="1"/>
  <c r="CR240" i="1"/>
  <c r="BE240" i="1"/>
  <c r="BW240" i="1"/>
  <c r="BY240" i="1"/>
  <c r="BG240" i="1"/>
  <c r="U240" i="1"/>
  <c r="BH240" i="1"/>
  <c r="W240" i="1"/>
  <c r="X240" i="1"/>
  <c r="V240" i="1"/>
  <c r="T240" i="1"/>
  <c r="AM240" i="1"/>
  <c r="AO240" i="1"/>
  <c r="AP240" i="1"/>
  <c r="DJ236" i="1"/>
  <c r="DG236" i="1"/>
  <c r="CO236" i="1"/>
  <c r="CQ236" i="1"/>
  <c r="BZ236" i="1"/>
  <c r="DI236" i="1"/>
  <c r="CR236" i="1"/>
  <c r="BW236" i="1"/>
  <c r="BE236" i="1"/>
  <c r="BY236" i="1"/>
  <c r="BG236" i="1"/>
  <c r="U236" i="1"/>
  <c r="BH236" i="1"/>
  <c r="V236" i="1"/>
  <c r="X236" i="1"/>
  <c r="W236" i="1"/>
  <c r="AO236" i="1"/>
  <c r="T236" i="1"/>
  <c r="AP236" i="1"/>
  <c r="AM236" i="1"/>
  <c r="DJ232" i="1"/>
  <c r="DG232" i="1"/>
  <c r="CO232" i="1"/>
  <c r="DI232" i="1"/>
  <c r="CQ232" i="1"/>
  <c r="BZ232" i="1"/>
  <c r="CR232" i="1"/>
  <c r="BE232" i="1"/>
  <c r="BY232" i="1"/>
  <c r="BG232" i="1"/>
  <c r="U232" i="1"/>
  <c r="BW232" i="1"/>
  <c r="BH232" i="1"/>
  <c r="X232" i="1"/>
  <c r="W232" i="1"/>
  <c r="V232" i="1"/>
  <c r="AO232" i="1"/>
  <c r="T232" i="1"/>
  <c r="AM232" i="1"/>
  <c r="AP232" i="1"/>
  <c r="DJ228" i="1"/>
  <c r="DG228" i="1"/>
  <c r="DI228" i="1"/>
  <c r="CO228" i="1"/>
  <c r="CQ228" i="1"/>
  <c r="BZ228" i="1"/>
  <c r="CR228" i="1"/>
  <c r="BW228" i="1"/>
  <c r="BE228" i="1"/>
  <c r="BY228" i="1"/>
  <c r="BG228" i="1"/>
  <c r="U228" i="1"/>
  <c r="BH228" i="1"/>
  <c r="V228" i="1"/>
  <c r="W228" i="1"/>
  <c r="X228" i="1"/>
  <c r="T228" i="1"/>
  <c r="AM228" i="1"/>
  <c r="AO228" i="1"/>
  <c r="AP228" i="1"/>
  <c r="DJ224" i="1"/>
  <c r="DG224" i="1"/>
  <c r="CO224" i="1"/>
  <c r="DI224" i="1"/>
  <c r="CQ224" i="1"/>
  <c r="BZ224" i="1"/>
  <c r="CR224" i="1"/>
  <c r="BE224" i="1"/>
  <c r="BY224" i="1"/>
  <c r="BW224" i="1"/>
  <c r="BG224" i="1"/>
  <c r="U224" i="1"/>
  <c r="BH224" i="1"/>
  <c r="W224" i="1"/>
  <c r="V224" i="1"/>
  <c r="X224" i="1"/>
  <c r="AM224" i="1"/>
  <c r="T224" i="1"/>
  <c r="AO224" i="1"/>
  <c r="AP224" i="1"/>
  <c r="DG220" i="1"/>
  <c r="DI220" i="1"/>
  <c r="CO220" i="1"/>
  <c r="CQ220" i="1"/>
  <c r="BZ220" i="1"/>
  <c r="CR220" i="1"/>
  <c r="BW220" i="1"/>
  <c r="BE220" i="1"/>
  <c r="DJ220" i="1"/>
  <c r="BY220" i="1"/>
  <c r="BG220" i="1"/>
  <c r="U220" i="1"/>
  <c r="BH220" i="1"/>
  <c r="V220" i="1"/>
  <c r="X220" i="1"/>
  <c r="W220" i="1"/>
  <c r="AO220" i="1"/>
  <c r="T220" i="1"/>
  <c r="AM220" i="1"/>
  <c r="AP220" i="1"/>
  <c r="DG216" i="1"/>
  <c r="DI216" i="1"/>
  <c r="CO216" i="1"/>
  <c r="DJ216" i="1"/>
  <c r="CQ216" i="1"/>
  <c r="BZ216" i="1"/>
  <c r="CR216" i="1"/>
  <c r="BE216" i="1"/>
  <c r="BY216" i="1"/>
  <c r="BW216" i="1"/>
  <c r="BG216" i="1"/>
  <c r="U216" i="1"/>
  <c r="BH216" i="1"/>
  <c r="V216" i="1"/>
  <c r="W216" i="1"/>
  <c r="X216" i="1"/>
  <c r="T216" i="1"/>
  <c r="AO216" i="1"/>
  <c r="AP216" i="1"/>
  <c r="AM216" i="1"/>
  <c r="DI212" i="1"/>
  <c r="DG212" i="1"/>
  <c r="DJ212" i="1"/>
  <c r="CO212" i="1"/>
  <c r="CQ212" i="1"/>
  <c r="BZ212" i="1"/>
  <c r="CR212" i="1"/>
  <c r="BW212" i="1"/>
  <c r="BE212" i="1"/>
  <c r="BY212" i="1"/>
  <c r="BG212" i="1"/>
  <c r="U212" i="1"/>
  <c r="BH212" i="1"/>
  <c r="X212" i="1"/>
  <c r="W212" i="1"/>
  <c r="V212" i="1"/>
  <c r="AO212" i="1"/>
  <c r="T212" i="1"/>
  <c r="AM212" i="1"/>
  <c r="AP212" i="1"/>
  <c r="DI208" i="1"/>
  <c r="DG208" i="1"/>
  <c r="DJ208" i="1"/>
  <c r="CO208" i="1"/>
  <c r="CQ208" i="1"/>
  <c r="BZ208" i="1"/>
  <c r="CR208" i="1"/>
  <c r="BE208" i="1"/>
  <c r="BW208" i="1"/>
  <c r="BY208" i="1"/>
  <c r="BG208" i="1"/>
  <c r="U208" i="1"/>
  <c r="BH208" i="1"/>
  <c r="X208" i="1"/>
  <c r="W208" i="1"/>
  <c r="V208" i="1"/>
  <c r="AO208" i="1"/>
  <c r="AM208" i="1"/>
  <c r="T208" i="1"/>
  <c r="AP208" i="1"/>
  <c r="DI204" i="1"/>
  <c r="DG204" i="1"/>
  <c r="DJ204" i="1"/>
  <c r="CO204" i="1"/>
  <c r="CQ204" i="1"/>
  <c r="BZ204" i="1"/>
  <c r="CR204" i="1"/>
  <c r="BW204" i="1"/>
  <c r="BE204" i="1"/>
  <c r="BY204" i="1"/>
  <c r="BG204" i="1"/>
  <c r="U204" i="1"/>
  <c r="BH204" i="1"/>
  <c r="V204" i="1"/>
  <c r="X204" i="1"/>
  <c r="W204" i="1"/>
  <c r="AM204" i="1"/>
  <c r="T204" i="1"/>
  <c r="AO204" i="1"/>
  <c r="AP204" i="1"/>
  <c r="DI200" i="1"/>
  <c r="DG200" i="1"/>
  <c r="DJ200" i="1"/>
  <c r="CO200" i="1"/>
  <c r="CQ200" i="1"/>
  <c r="BZ200" i="1"/>
  <c r="CR200" i="1"/>
  <c r="BE200" i="1"/>
  <c r="BW200" i="1"/>
  <c r="BY200" i="1"/>
  <c r="BG200" i="1"/>
  <c r="U200" i="1"/>
  <c r="BH200" i="1"/>
  <c r="X200" i="1"/>
  <c r="W200" i="1"/>
  <c r="V200" i="1"/>
  <c r="T200" i="1"/>
  <c r="AO200" i="1"/>
  <c r="AM200" i="1"/>
  <c r="AP200" i="1"/>
  <c r="DI196" i="1"/>
  <c r="DG196" i="1"/>
  <c r="DJ196" i="1"/>
  <c r="CO196" i="1"/>
  <c r="CQ196" i="1"/>
  <c r="BZ196" i="1"/>
  <c r="CR196" i="1"/>
  <c r="BW196" i="1"/>
  <c r="BE196" i="1"/>
  <c r="BY196" i="1"/>
  <c r="BG196" i="1"/>
  <c r="U196" i="1"/>
  <c r="BH196" i="1"/>
  <c r="X196" i="1"/>
  <c r="W196" i="1"/>
  <c r="V196" i="1"/>
  <c r="T196" i="1"/>
  <c r="AO196" i="1"/>
  <c r="AP196" i="1"/>
  <c r="AM196" i="1"/>
  <c r="DI192" i="1"/>
  <c r="DG192" i="1"/>
  <c r="DJ192" i="1"/>
  <c r="CO192" i="1"/>
  <c r="CQ192" i="1"/>
  <c r="BZ192" i="1"/>
  <c r="CR192" i="1"/>
  <c r="BE192" i="1"/>
  <c r="BY192" i="1"/>
  <c r="BG192" i="1"/>
  <c r="U192" i="1"/>
  <c r="BH192" i="1"/>
  <c r="BW192" i="1"/>
  <c r="W192" i="1"/>
  <c r="V192" i="1"/>
  <c r="X192" i="1"/>
  <c r="AM192" i="1"/>
  <c r="T192" i="1"/>
  <c r="AP192" i="1"/>
  <c r="AO192" i="1"/>
  <c r="DI188" i="1"/>
  <c r="DG188" i="1"/>
  <c r="DJ188" i="1"/>
  <c r="CO188" i="1"/>
  <c r="CQ188" i="1"/>
  <c r="BZ188" i="1"/>
  <c r="CR188" i="1"/>
  <c r="BW188" i="1"/>
  <c r="BE188" i="1"/>
  <c r="T188" i="1"/>
  <c r="AM188" i="1"/>
  <c r="AO188" i="1"/>
  <c r="V188" i="1"/>
  <c r="BY188" i="1"/>
  <c r="BG188" i="1"/>
  <c r="U188" i="1"/>
  <c r="X188" i="1"/>
  <c r="W188" i="1"/>
  <c r="AP188" i="1"/>
  <c r="BH188" i="1"/>
  <c r="DI184" i="1"/>
  <c r="DG184" i="1"/>
  <c r="DJ184" i="1"/>
  <c r="CO184" i="1"/>
  <c r="CQ184" i="1"/>
  <c r="BZ184" i="1"/>
  <c r="CR184" i="1"/>
  <c r="BE184" i="1"/>
  <c r="BY184" i="1"/>
  <c r="BG184" i="1"/>
  <c r="U184" i="1"/>
  <c r="BW184" i="1"/>
  <c r="BH184" i="1"/>
  <c r="X184" i="1"/>
  <c r="W184" i="1"/>
  <c r="V184" i="1"/>
  <c r="T184" i="1"/>
  <c r="AO184" i="1"/>
  <c r="AM184" i="1"/>
  <c r="AP184" i="1"/>
  <c r="DI180" i="1"/>
  <c r="DG180" i="1"/>
  <c r="DJ180" i="1"/>
  <c r="CO180" i="1"/>
  <c r="CQ180" i="1"/>
  <c r="BZ180" i="1"/>
  <c r="CR180" i="1"/>
  <c r="BW180" i="1"/>
  <c r="BE180" i="1"/>
  <c r="BY180" i="1"/>
  <c r="BG180" i="1"/>
  <c r="U180" i="1"/>
  <c r="BH180" i="1"/>
  <c r="W180" i="1"/>
  <c r="V180" i="1"/>
  <c r="X180" i="1"/>
  <c r="AM180" i="1"/>
  <c r="T180" i="1"/>
  <c r="AO180" i="1"/>
  <c r="AP180" i="1"/>
  <c r="DI176" i="1"/>
  <c r="DG176" i="1"/>
  <c r="DJ176" i="1"/>
  <c r="CO176" i="1"/>
  <c r="CQ176" i="1"/>
  <c r="BZ176" i="1"/>
  <c r="CR176" i="1"/>
  <c r="BE176" i="1"/>
  <c r="BY176" i="1"/>
  <c r="BG176" i="1"/>
  <c r="U176" i="1"/>
  <c r="BW176" i="1"/>
  <c r="BH176" i="1"/>
  <c r="X176" i="1"/>
  <c r="W176" i="1"/>
  <c r="V176" i="1"/>
  <c r="T176" i="1"/>
  <c r="AM176" i="1"/>
  <c r="AP176" i="1"/>
  <c r="AO176" i="1"/>
  <c r="DI172" i="1"/>
  <c r="DG172" i="1"/>
  <c r="DJ172" i="1"/>
  <c r="CO172" i="1"/>
  <c r="CQ172" i="1"/>
  <c r="BZ172" i="1"/>
  <c r="CR172" i="1"/>
  <c r="BW172" i="1"/>
  <c r="BE172" i="1"/>
  <c r="BY172" i="1"/>
  <c r="BG172" i="1"/>
  <c r="U172" i="1"/>
  <c r="BH172" i="1"/>
  <c r="W172" i="1"/>
  <c r="V172" i="1"/>
  <c r="X172" i="1"/>
  <c r="AO172" i="1"/>
  <c r="T172" i="1"/>
  <c r="AP172" i="1"/>
  <c r="AM172" i="1"/>
  <c r="DI168" i="1"/>
  <c r="DG168" i="1"/>
  <c r="DJ168" i="1"/>
  <c r="CO168" i="1"/>
  <c r="CQ168" i="1"/>
  <c r="BZ168" i="1"/>
  <c r="CR168" i="1"/>
  <c r="BE168" i="1"/>
  <c r="T168" i="1"/>
  <c r="AM168" i="1"/>
  <c r="BY168" i="1"/>
  <c r="V168" i="1"/>
  <c r="BG168" i="1"/>
  <c r="U168" i="1"/>
  <c r="X168" i="1"/>
  <c r="AP168" i="1"/>
  <c r="W168" i="1"/>
  <c r="BW168" i="1"/>
  <c r="BH168" i="1"/>
  <c r="AO168" i="1"/>
  <c r="DI164" i="1"/>
  <c r="DG164" i="1"/>
  <c r="DJ164" i="1"/>
  <c r="CO164" i="1"/>
  <c r="BZ164" i="1"/>
  <c r="CR164" i="1"/>
  <c r="BW164" i="1"/>
  <c r="BE164" i="1"/>
  <c r="CQ164" i="1"/>
  <c r="BY164" i="1"/>
  <c r="BG164" i="1"/>
  <c r="U164" i="1"/>
  <c r="BH164" i="1"/>
  <c r="X164" i="1"/>
  <c r="V164" i="1"/>
  <c r="W164" i="1"/>
  <c r="T164" i="1"/>
  <c r="AO164" i="1"/>
  <c r="AM164" i="1"/>
  <c r="AP164" i="1"/>
  <c r="DI160" i="1"/>
  <c r="DG160" i="1"/>
  <c r="DJ160" i="1"/>
  <c r="CO160" i="1"/>
  <c r="BZ160" i="1"/>
  <c r="CR160" i="1"/>
  <c r="BE160" i="1"/>
  <c r="CQ160" i="1"/>
  <c r="BY160" i="1"/>
  <c r="BG160" i="1"/>
  <c r="U160" i="1"/>
  <c r="BH160" i="1"/>
  <c r="BW160" i="1"/>
  <c r="V160" i="1"/>
  <c r="X160" i="1"/>
  <c r="W160" i="1"/>
  <c r="AO160" i="1"/>
  <c r="T160" i="1"/>
  <c r="AM160" i="1"/>
  <c r="AP160" i="1"/>
  <c r="DI156" i="1"/>
  <c r="DG156" i="1"/>
  <c r="DJ156" i="1"/>
  <c r="CO156" i="1"/>
  <c r="BZ156" i="1"/>
  <c r="CR156" i="1"/>
  <c r="BW156" i="1"/>
  <c r="BE156" i="1"/>
  <c r="CQ156" i="1"/>
  <c r="BY156" i="1"/>
  <c r="BG156" i="1"/>
  <c r="U156" i="1"/>
  <c r="BH156" i="1"/>
  <c r="V156" i="1"/>
  <c r="W156" i="1"/>
  <c r="X156" i="1"/>
  <c r="AO156" i="1"/>
  <c r="T156" i="1"/>
  <c r="AP156" i="1"/>
  <c r="AM156" i="1"/>
  <c r="DI152" i="1"/>
  <c r="DG152" i="1"/>
  <c r="DJ152" i="1"/>
  <c r="CO152" i="1"/>
  <c r="BZ152" i="1"/>
  <c r="CR152" i="1"/>
  <c r="BE152" i="1"/>
  <c r="CQ152" i="1"/>
  <c r="BY152" i="1"/>
  <c r="BG152" i="1"/>
  <c r="U152" i="1"/>
  <c r="BW152" i="1"/>
  <c r="BH152" i="1"/>
  <c r="W152" i="1"/>
  <c r="X152" i="1"/>
  <c r="V152" i="1"/>
  <c r="AO152" i="1"/>
  <c r="T152" i="1"/>
  <c r="AM152" i="1"/>
  <c r="AP152" i="1"/>
  <c r="DI148" i="1"/>
  <c r="DG148" i="1"/>
  <c r="DJ148" i="1"/>
  <c r="CO148" i="1"/>
  <c r="BZ148" i="1"/>
  <c r="CR148" i="1"/>
  <c r="BW148" i="1"/>
  <c r="BE148" i="1"/>
  <c r="CQ148" i="1"/>
  <c r="BY148" i="1"/>
  <c r="BG148" i="1"/>
  <c r="U148" i="1"/>
  <c r="BH148" i="1"/>
  <c r="V148" i="1"/>
  <c r="X148" i="1"/>
  <c r="W148" i="1"/>
  <c r="T148" i="1"/>
  <c r="AP148" i="1"/>
  <c r="AM148" i="1"/>
  <c r="AO148" i="1"/>
  <c r="DI144" i="1"/>
  <c r="DG144" i="1"/>
  <c r="DJ144" i="1"/>
  <c r="CO144" i="1"/>
  <c r="BZ144" i="1"/>
  <c r="CR144" i="1"/>
  <c r="BE144" i="1"/>
  <c r="CQ144" i="1"/>
  <c r="BY144" i="1"/>
  <c r="BG144" i="1"/>
  <c r="U144" i="1"/>
  <c r="BW144" i="1"/>
  <c r="BH144" i="1"/>
  <c r="W144" i="1"/>
  <c r="V144" i="1"/>
  <c r="X144" i="1"/>
  <c r="T144" i="1"/>
  <c r="AO144" i="1"/>
  <c r="AM144" i="1"/>
  <c r="AP144" i="1"/>
  <c r="DI140" i="1"/>
  <c r="DG140" i="1"/>
  <c r="DJ140" i="1"/>
  <c r="CO140" i="1"/>
  <c r="BZ140" i="1"/>
  <c r="CR140" i="1"/>
  <c r="BW140" i="1"/>
  <c r="BE140" i="1"/>
  <c r="CQ140" i="1"/>
  <c r="BY140" i="1"/>
  <c r="BG140" i="1"/>
  <c r="U140" i="1"/>
  <c r="BH140" i="1"/>
  <c r="V140" i="1"/>
  <c r="W140" i="1"/>
  <c r="X140" i="1"/>
  <c r="AM140" i="1"/>
  <c r="T140" i="1"/>
  <c r="AO140" i="1"/>
  <c r="AP140" i="1"/>
  <c r="DI136" i="1"/>
  <c r="DG136" i="1"/>
  <c r="DJ136" i="1"/>
  <c r="CO136" i="1"/>
  <c r="BZ136" i="1"/>
  <c r="CR136" i="1"/>
  <c r="BE136" i="1"/>
  <c r="CQ136" i="1"/>
  <c r="BY136" i="1"/>
  <c r="BG136" i="1"/>
  <c r="U136" i="1"/>
  <c r="BW136" i="1"/>
  <c r="BH136" i="1"/>
  <c r="X136" i="1"/>
  <c r="W136" i="1"/>
  <c r="V136" i="1"/>
  <c r="T136" i="1"/>
  <c r="AM136" i="1"/>
  <c r="AO136" i="1"/>
  <c r="AP136" i="1"/>
  <c r="DI132" i="1"/>
  <c r="DG132" i="1"/>
  <c r="DJ132" i="1"/>
  <c r="CO132" i="1"/>
  <c r="BZ132" i="1"/>
  <c r="CR132" i="1"/>
  <c r="BW132" i="1"/>
  <c r="BE132" i="1"/>
  <c r="CQ132" i="1"/>
  <c r="BY132" i="1"/>
  <c r="BG132" i="1"/>
  <c r="U132" i="1"/>
  <c r="BH132" i="1"/>
  <c r="W132" i="1"/>
  <c r="V132" i="1"/>
  <c r="X132" i="1"/>
  <c r="T132" i="1"/>
  <c r="AO132" i="1"/>
  <c r="AM132" i="1"/>
  <c r="AP132" i="1"/>
  <c r="DI128" i="1"/>
  <c r="DG128" i="1"/>
  <c r="DJ128" i="1"/>
  <c r="CO128" i="1"/>
  <c r="BZ128" i="1"/>
  <c r="CR128" i="1"/>
  <c r="BE128" i="1"/>
  <c r="CQ128" i="1"/>
  <c r="BY128" i="1"/>
  <c r="BG128" i="1"/>
  <c r="U128" i="1"/>
  <c r="BH128" i="1"/>
  <c r="BW128" i="1"/>
  <c r="X128" i="1"/>
  <c r="W128" i="1"/>
  <c r="V128" i="1"/>
  <c r="T128" i="1"/>
  <c r="AM128" i="1"/>
  <c r="AO128" i="1"/>
  <c r="AP128" i="1"/>
  <c r="DI124" i="1"/>
  <c r="DG124" i="1"/>
  <c r="DJ124" i="1"/>
  <c r="CO124" i="1"/>
  <c r="BZ124" i="1"/>
  <c r="CR124" i="1"/>
  <c r="BW124" i="1"/>
  <c r="BE124" i="1"/>
  <c r="CQ124" i="1"/>
  <c r="BY124" i="1"/>
  <c r="BG124" i="1"/>
  <c r="U124" i="1"/>
  <c r="BH124" i="1"/>
  <c r="X124" i="1"/>
  <c r="V124" i="1"/>
  <c r="W124" i="1"/>
  <c r="AO124" i="1"/>
  <c r="T124" i="1"/>
  <c r="AP124" i="1"/>
  <c r="AM124" i="1"/>
  <c r="DI120" i="1"/>
  <c r="DG120" i="1"/>
  <c r="DJ120" i="1"/>
  <c r="CO120" i="1"/>
  <c r="BZ120" i="1"/>
  <c r="CR120" i="1"/>
  <c r="BE120" i="1"/>
  <c r="CQ120" i="1"/>
  <c r="BY120" i="1"/>
  <c r="BG120" i="1"/>
  <c r="U120" i="1"/>
  <c r="BW120" i="1"/>
  <c r="BH120" i="1"/>
  <c r="V120" i="1"/>
  <c r="W120" i="1"/>
  <c r="X120" i="1"/>
  <c r="T120" i="1"/>
  <c r="AO120" i="1"/>
  <c r="AP120" i="1"/>
  <c r="AM120" i="1"/>
  <c r="DI116" i="1"/>
  <c r="DG116" i="1"/>
  <c r="DJ116" i="1"/>
  <c r="CO116" i="1"/>
  <c r="BZ116" i="1"/>
  <c r="CR116" i="1"/>
  <c r="BW116" i="1"/>
  <c r="BE116" i="1"/>
  <c r="CQ116" i="1"/>
  <c r="BY116" i="1"/>
  <c r="BG116" i="1"/>
  <c r="U116" i="1"/>
  <c r="BH116" i="1"/>
  <c r="V116" i="1"/>
  <c r="X116" i="1"/>
  <c r="W116" i="1"/>
  <c r="AO116" i="1"/>
  <c r="T116" i="1"/>
  <c r="AM116" i="1"/>
  <c r="AP116" i="1"/>
  <c r="DI112" i="1"/>
  <c r="DG112" i="1"/>
  <c r="DJ112" i="1"/>
  <c r="CO112" i="1"/>
  <c r="BZ112" i="1"/>
  <c r="CR112" i="1"/>
  <c r="BE112" i="1"/>
  <c r="CQ112" i="1"/>
  <c r="BY112" i="1"/>
  <c r="BG112" i="1"/>
  <c r="U112" i="1"/>
  <c r="BW112" i="1"/>
  <c r="BH112" i="1"/>
  <c r="W112" i="1"/>
  <c r="V112" i="1"/>
  <c r="X112" i="1"/>
  <c r="T112" i="1"/>
  <c r="AM112" i="1"/>
  <c r="AO112" i="1"/>
  <c r="AP112" i="1"/>
  <c r="DI108" i="1"/>
  <c r="DG108" i="1"/>
  <c r="DJ108" i="1"/>
  <c r="CO108" i="1"/>
  <c r="BZ108" i="1"/>
  <c r="CR108" i="1"/>
  <c r="BW108" i="1"/>
  <c r="BE108" i="1"/>
  <c r="CQ108" i="1"/>
  <c r="BY108" i="1"/>
  <c r="BG108" i="1"/>
  <c r="U108" i="1"/>
  <c r="BH108" i="1"/>
  <c r="X108" i="1"/>
  <c r="W108" i="1"/>
  <c r="V108" i="1"/>
  <c r="T108" i="1"/>
  <c r="AO108" i="1"/>
  <c r="AM108" i="1"/>
  <c r="AP108" i="1"/>
  <c r="DI104" i="1"/>
  <c r="DG104" i="1"/>
  <c r="DJ104" i="1"/>
  <c r="CO104" i="1"/>
  <c r="BZ104" i="1"/>
  <c r="CR104" i="1"/>
  <c r="BE104" i="1"/>
  <c r="CQ104" i="1"/>
  <c r="BY104" i="1"/>
  <c r="BG104" i="1"/>
  <c r="U104" i="1"/>
  <c r="BW104" i="1"/>
  <c r="BH104" i="1"/>
  <c r="V104" i="1"/>
  <c r="W104" i="1"/>
  <c r="X104" i="1"/>
  <c r="T104" i="1"/>
  <c r="AM104" i="1"/>
  <c r="AO104" i="1"/>
  <c r="AP104" i="1"/>
  <c r="DI100" i="1"/>
  <c r="DG100" i="1"/>
  <c r="DJ100" i="1"/>
  <c r="CO100" i="1"/>
  <c r="BZ100" i="1"/>
  <c r="CR100" i="1"/>
  <c r="BW100" i="1"/>
  <c r="BE100" i="1"/>
  <c r="CQ100" i="1"/>
  <c r="BY100" i="1"/>
  <c r="BG100" i="1"/>
  <c r="U100" i="1"/>
  <c r="BH100" i="1"/>
  <c r="W100" i="1"/>
  <c r="V100" i="1"/>
  <c r="X100" i="1"/>
  <c r="T100" i="1"/>
  <c r="AO100" i="1"/>
  <c r="AM100" i="1"/>
  <c r="AP100" i="1"/>
  <c r="DI96" i="1"/>
  <c r="DG96" i="1"/>
  <c r="DJ96" i="1"/>
  <c r="CO96" i="1"/>
  <c r="BZ96" i="1"/>
  <c r="CR96" i="1"/>
  <c r="BE96" i="1"/>
  <c r="CQ96" i="1"/>
  <c r="BY96" i="1"/>
  <c r="BG96" i="1"/>
  <c r="U96" i="1"/>
  <c r="BH96" i="1"/>
  <c r="BW96" i="1"/>
  <c r="X96" i="1"/>
  <c r="W96" i="1"/>
  <c r="V96" i="1"/>
  <c r="T96" i="1"/>
  <c r="AM96" i="1"/>
  <c r="AP96" i="1"/>
  <c r="AO96" i="1"/>
  <c r="DI92" i="1"/>
  <c r="DG92" i="1"/>
  <c r="DJ92" i="1"/>
  <c r="CO92" i="1"/>
  <c r="BZ92" i="1"/>
  <c r="CR92" i="1"/>
  <c r="BW92" i="1"/>
  <c r="BE92" i="1"/>
  <c r="CQ92" i="1"/>
  <c r="BY92" i="1"/>
  <c r="BG92" i="1"/>
  <c r="U92" i="1"/>
  <c r="BH92" i="1"/>
  <c r="W92" i="1"/>
  <c r="V92" i="1"/>
  <c r="X92" i="1"/>
  <c r="T92" i="1"/>
  <c r="AM92" i="1"/>
  <c r="AO92" i="1"/>
  <c r="AP92" i="1"/>
  <c r="DI88" i="1"/>
  <c r="DJ88" i="1"/>
  <c r="DG88" i="1"/>
  <c r="CO88" i="1"/>
  <c r="BZ88" i="1"/>
  <c r="CR88" i="1"/>
  <c r="BE88" i="1"/>
  <c r="CQ88" i="1"/>
  <c r="BY88" i="1"/>
  <c r="BG88" i="1"/>
  <c r="U88" i="1"/>
  <c r="BW88" i="1"/>
  <c r="BH88" i="1"/>
  <c r="W88" i="1"/>
  <c r="V88" i="1"/>
  <c r="X88" i="1"/>
  <c r="T88" i="1"/>
  <c r="AM88" i="1"/>
  <c r="AO88" i="1"/>
  <c r="AP88" i="1"/>
  <c r="DI84" i="1"/>
  <c r="DJ84" i="1"/>
  <c r="DG84" i="1"/>
  <c r="CO84" i="1"/>
  <c r="BZ84" i="1"/>
  <c r="CR84" i="1"/>
  <c r="BW84" i="1"/>
  <c r="BE84" i="1"/>
  <c r="CQ84" i="1"/>
  <c r="BY84" i="1"/>
  <c r="BG84" i="1"/>
  <c r="U84" i="1"/>
  <c r="BH84" i="1"/>
  <c r="X84" i="1"/>
  <c r="W84" i="1"/>
  <c r="V84" i="1"/>
  <c r="T84" i="1"/>
  <c r="AP84" i="1"/>
  <c r="AM84" i="1"/>
  <c r="AO84" i="1"/>
  <c r="DI80" i="1"/>
  <c r="DJ80" i="1"/>
  <c r="DG80" i="1"/>
  <c r="CO80" i="1"/>
  <c r="BZ80" i="1"/>
  <c r="CR80" i="1"/>
  <c r="BE80" i="1"/>
  <c r="CQ80" i="1"/>
  <c r="BY80" i="1"/>
  <c r="BG80" i="1"/>
  <c r="U80" i="1"/>
  <c r="BW80" i="1"/>
  <c r="BH80" i="1"/>
  <c r="W80" i="1"/>
  <c r="V80" i="1"/>
  <c r="X80" i="1"/>
  <c r="AO80" i="1"/>
  <c r="T80" i="1"/>
  <c r="AP80" i="1"/>
  <c r="AM80" i="1"/>
  <c r="DI76" i="1"/>
  <c r="DJ76" i="1"/>
  <c r="DG76" i="1"/>
  <c r="CO76" i="1"/>
  <c r="BZ76" i="1"/>
  <c r="CR76" i="1"/>
  <c r="BW76" i="1"/>
  <c r="BE76" i="1"/>
  <c r="CQ76" i="1"/>
  <c r="BY76" i="1"/>
  <c r="BG76" i="1"/>
  <c r="U76" i="1"/>
  <c r="BH76" i="1"/>
  <c r="W76" i="1"/>
  <c r="X76" i="1"/>
  <c r="V76" i="1"/>
  <c r="AM76" i="1"/>
  <c r="T76" i="1"/>
  <c r="AP76" i="1"/>
  <c r="AO76" i="1"/>
  <c r="DI72" i="1"/>
  <c r="DJ72" i="1"/>
  <c r="DG72" i="1"/>
  <c r="CO72" i="1"/>
  <c r="BZ72" i="1"/>
  <c r="CR72" i="1"/>
  <c r="BE72" i="1"/>
  <c r="CQ72" i="1"/>
  <c r="BY72" i="1"/>
  <c r="BG72" i="1"/>
  <c r="U72" i="1"/>
  <c r="BW72" i="1"/>
  <c r="BH72" i="1"/>
  <c r="X72" i="1"/>
  <c r="W72" i="1"/>
  <c r="V72" i="1"/>
  <c r="AO72" i="1"/>
  <c r="T72" i="1"/>
  <c r="AM72" i="1"/>
  <c r="AP72" i="1"/>
  <c r="DI68" i="1"/>
  <c r="DJ68" i="1"/>
  <c r="DG68" i="1"/>
  <c r="CO68" i="1"/>
  <c r="BZ68" i="1"/>
  <c r="CR68" i="1"/>
  <c r="BW68" i="1"/>
  <c r="BE68" i="1"/>
  <c r="CQ68" i="1"/>
  <c r="BY68" i="1"/>
  <c r="BG68" i="1"/>
  <c r="U68" i="1"/>
  <c r="BH68" i="1"/>
  <c r="X68" i="1"/>
  <c r="W68" i="1"/>
  <c r="V68" i="1"/>
  <c r="AM68" i="1"/>
  <c r="T68" i="1"/>
  <c r="AP68" i="1"/>
  <c r="AO68" i="1"/>
  <c r="DI64" i="1"/>
  <c r="DJ64" i="1"/>
  <c r="DG64" i="1"/>
  <c r="CO64" i="1"/>
  <c r="BZ64" i="1"/>
  <c r="CR64" i="1"/>
  <c r="BE64" i="1"/>
  <c r="CQ64" i="1"/>
  <c r="BY64" i="1"/>
  <c r="BG64" i="1"/>
  <c r="U64" i="1"/>
  <c r="BH64" i="1"/>
  <c r="BW64" i="1"/>
  <c r="V64" i="1"/>
  <c r="X64" i="1"/>
  <c r="W64" i="1"/>
  <c r="AO64" i="1"/>
  <c r="T64" i="1"/>
  <c r="AP64" i="1"/>
  <c r="AM64" i="1"/>
  <c r="DI60" i="1"/>
  <c r="DJ60" i="1"/>
  <c r="DG60" i="1"/>
  <c r="CO60" i="1"/>
  <c r="BZ60" i="1"/>
  <c r="CR60" i="1"/>
  <c r="BW60" i="1"/>
  <c r="BE60" i="1"/>
  <c r="CQ60" i="1"/>
  <c r="BY60" i="1"/>
  <c r="BG60" i="1"/>
  <c r="U60" i="1"/>
  <c r="BH60" i="1"/>
  <c r="X60" i="1"/>
  <c r="V60" i="1"/>
  <c r="W60" i="1"/>
  <c r="T60" i="1"/>
  <c r="AP60" i="1"/>
  <c r="AM60" i="1"/>
  <c r="AO60" i="1"/>
  <c r="DJ56" i="1"/>
  <c r="DI56" i="1"/>
  <c r="CO56" i="1"/>
  <c r="DG56" i="1"/>
  <c r="BZ56" i="1"/>
  <c r="CR56" i="1"/>
  <c r="BE56" i="1"/>
  <c r="CQ56" i="1"/>
  <c r="BY56" i="1"/>
  <c r="BG56" i="1"/>
  <c r="U56" i="1"/>
  <c r="BW56" i="1"/>
  <c r="BH56" i="1"/>
  <c r="W56" i="1"/>
  <c r="X56" i="1"/>
  <c r="V56" i="1"/>
  <c r="T56" i="1"/>
  <c r="AO56" i="1"/>
  <c r="AM56" i="1"/>
  <c r="AP56" i="1"/>
  <c r="DJ52" i="1"/>
  <c r="DI52" i="1"/>
  <c r="CO52" i="1"/>
  <c r="DG52" i="1"/>
  <c r="BZ52" i="1"/>
  <c r="CR52" i="1"/>
  <c r="BW52" i="1"/>
  <c r="BE52" i="1"/>
  <c r="CQ52" i="1"/>
  <c r="BY52" i="1"/>
  <c r="BG52" i="1"/>
  <c r="U52" i="1"/>
  <c r="BH52" i="1"/>
  <c r="V52" i="1"/>
  <c r="W52" i="1"/>
  <c r="X52" i="1"/>
  <c r="T52" i="1"/>
  <c r="AM52" i="1"/>
  <c r="AP52" i="1"/>
  <c r="AO52" i="1"/>
  <c r="DJ48" i="1"/>
  <c r="DI48" i="1"/>
  <c r="CO48" i="1"/>
  <c r="DG48" i="1"/>
  <c r="BZ48" i="1"/>
  <c r="CR48" i="1"/>
  <c r="BE48" i="1"/>
  <c r="CQ48" i="1"/>
  <c r="BY48" i="1"/>
  <c r="BG48" i="1"/>
  <c r="U48" i="1"/>
  <c r="BW48" i="1"/>
  <c r="BH48" i="1"/>
  <c r="X48" i="1"/>
  <c r="V48" i="1"/>
  <c r="W48" i="1"/>
  <c r="AM48" i="1"/>
  <c r="T48" i="1"/>
  <c r="AO48" i="1"/>
  <c r="AP48" i="1"/>
  <c r="DJ44" i="1"/>
  <c r="DI44" i="1"/>
  <c r="CO44" i="1"/>
  <c r="DG44" i="1"/>
  <c r="BZ44" i="1"/>
  <c r="CR44" i="1"/>
  <c r="BW44" i="1"/>
  <c r="BE44" i="1"/>
  <c r="CQ44" i="1"/>
  <c r="BY44" i="1"/>
  <c r="BG44" i="1"/>
  <c r="U44" i="1"/>
  <c r="BH44" i="1"/>
  <c r="W44" i="1"/>
  <c r="V44" i="1"/>
  <c r="X44" i="1"/>
  <c r="T44" i="1"/>
  <c r="AO44" i="1"/>
  <c r="AM44" i="1"/>
  <c r="AP44" i="1"/>
  <c r="DJ40" i="1"/>
  <c r="DI40" i="1"/>
  <c r="CO40" i="1"/>
  <c r="DG40" i="1"/>
  <c r="BZ40" i="1"/>
  <c r="CR40" i="1"/>
  <c r="BE40" i="1"/>
  <c r="CQ40" i="1"/>
  <c r="BY40" i="1"/>
  <c r="BG40" i="1"/>
  <c r="U40" i="1"/>
  <c r="BW40" i="1"/>
  <c r="BH40" i="1"/>
  <c r="W40" i="1"/>
  <c r="V40" i="1"/>
  <c r="X40" i="1"/>
  <c r="T40" i="1"/>
  <c r="AO40" i="1"/>
  <c r="AM40" i="1"/>
  <c r="AP40" i="1"/>
  <c r="DJ36" i="1"/>
  <c r="DI36" i="1"/>
  <c r="CO36" i="1"/>
  <c r="DG36" i="1"/>
  <c r="BZ36" i="1"/>
  <c r="CR36" i="1"/>
  <c r="BW36" i="1"/>
  <c r="BE36" i="1"/>
  <c r="CQ36" i="1"/>
  <c r="BY36" i="1"/>
  <c r="BG36" i="1"/>
  <c r="U36" i="1"/>
  <c r="BH36" i="1"/>
  <c r="W36" i="1"/>
  <c r="V36" i="1"/>
  <c r="X36" i="1"/>
  <c r="T36" i="1"/>
  <c r="AO36" i="1"/>
  <c r="AM36" i="1"/>
  <c r="AP36" i="1"/>
  <c r="DJ32" i="1"/>
  <c r="DI32" i="1"/>
  <c r="CO32" i="1"/>
  <c r="DG32" i="1"/>
  <c r="BZ32" i="1"/>
  <c r="CR32" i="1"/>
  <c r="BE32" i="1"/>
  <c r="CQ32" i="1"/>
  <c r="BY32" i="1"/>
  <c r="BG32" i="1"/>
  <c r="U32" i="1"/>
  <c r="BH32" i="1"/>
  <c r="BW32" i="1"/>
  <c r="W32" i="1"/>
  <c r="X32" i="1"/>
  <c r="V32" i="1"/>
  <c r="T32" i="1"/>
  <c r="AO32" i="1"/>
  <c r="AM32" i="1"/>
  <c r="AP32" i="1"/>
  <c r="DJ28" i="1"/>
  <c r="DI28" i="1"/>
  <c r="DG28" i="1"/>
  <c r="CR28" i="1"/>
  <c r="BZ28" i="1"/>
  <c r="CQ28" i="1"/>
  <c r="BW28" i="1"/>
  <c r="BE28" i="1"/>
  <c r="CO28" i="1"/>
  <c r="BY28" i="1"/>
  <c r="BG28" i="1"/>
  <c r="U28" i="1"/>
  <c r="BH28" i="1"/>
  <c r="W28" i="1"/>
  <c r="V28" i="1"/>
  <c r="X28" i="1"/>
  <c r="AO28" i="1"/>
  <c r="T28" i="1"/>
  <c r="AP28" i="1"/>
  <c r="AM28" i="1"/>
  <c r="DJ24" i="1"/>
  <c r="DI24" i="1"/>
  <c r="DG24" i="1"/>
  <c r="CR24" i="1"/>
  <c r="BZ24" i="1"/>
  <c r="CQ24" i="1"/>
  <c r="BE24" i="1"/>
  <c r="CO24" i="1"/>
  <c r="BY24" i="1"/>
  <c r="BG24" i="1"/>
  <c r="U24" i="1"/>
  <c r="BW24" i="1"/>
  <c r="BH24" i="1"/>
  <c r="X24" i="1"/>
  <c r="W24" i="1"/>
  <c r="V24" i="1"/>
  <c r="AM24" i="1"/>
  <c r="T24" i="1"/>
  <c r="AO24" i="1"/>
  <c r="AP24" i="1"/>
  <c r="DJ20" i="1"/>
  <c r="DI20" i="1"/>
  <c r="DG20" i="1"/>
  <c r="CR20" i="1"/>
  <c r="BZ20" i="1"/>
  <c r="CQ20" i="1"/>
  <c r="BW20" i="1"/>
  <c r="BE20" i="1"/>
  <c r="CO20" i="1"/>
  <c r="BY20" i="1"/>
  <c r="BG20" i="1"/>
  <c r="U20" i="1"/>
  <c r="BH20" i="1"/>
  <c r="W20" i="1"/>
  <c r="V20" i="1"/>
  <c r="X20" i="1"/>
  <c r="AO20" i="1"/>
  <c r="T20" i="1"/>
  <c r="AP20" i="1"/>
  <c r="AM20" i="1"/>
  <c r="DJ16" i="1"/>
  <c r="DI16" i="1"/>
  <c r="DG16" i="1"/>
  <c r="CR16" i="1"/>
  <c r="BZ16" i="1"/>
  <c r="CQ16" i="1"/>
  <c r="BE16" i="1"/>
  <c r="CO16" i="1"/>
  <c r="BY16" i="1"/>
  <c r="BG16" i="1"/>
  <c r="U16" i="1"/>
  <c r="BW16" i="1"/>
  <c r="BH16" i="1"/>
  <c r="W16" i="1"/>
  <c r="V16" i="1"/>
  <c r="X16" i="1"/>
  <c r="T16" i="1"/>
  <c r="AO16" i="1"/>
  <c r="AM16" i="1"/>
  <c r="AP16" i="1"/>
  <c r="DJ12" i="1"/>
  <c r="DI12" i="1"/>
  <c r="DG12" i="1"/>
  <c r="CR12" i="1"/>
  <c r="CQ12" i="1"/>
  <c r="BW12" i="1"/>
  <c r="BE12" i="1"/>
  <c r="CO12" i="1"/>
  <c r="BY12" i="1"/>
  <c r="BG12" i="1"/>
  <c r="U12" i="1"/>
  <c r="BZ12" i="1"/>
  <c r="BH12" i="1"/>
  <c r="V12" i="1"/>
  <c r="X12" i="1"/>
  <c r="W12" i="1"/>
  <c r="T12" i="1"/>
  <c r="AM12" i="1"/>
  <c r="AO12" i="1"/>
  <c r="AP12" i="1"/>
  <c r="DJ8" i="1"/>
  <c r="DI8" i="1"/>
  <c r="DG8" i="1"/>
  <c r="CR8" i="1"/>
  <c r="CQ8" i="1"/>
  <c r="BW8" i="1"/>
  <c r="BE8" i="1"/>
  <c r="CO8" i="1"/>
  <c r="BY8" i="1"/>
  <c r="BG8" i="1"/>
  <c r="U8" i="1"/>
  <c r="BZ8" i="1"/>
  <c r="BH8" i="1"/>
  <c r="V8" i="1"/>
  <c r="X8" i="1"/>
  <c r="W8" i="1"/>
  <c r="AO8" i="1"/>
  <c r="T8" i="1"/>
  <c r="AM8" i="1"/>
  <c r="AP8" i="1"/>
  <c r="DJ4" i="1"/>
  <c r="DI4" i="1"/>
  <c r="DG4" i="1"/>
  <c r="CR4" i="1"/>
  <c r="CQ4" i="1"/>
  <c r="BW4" i="1"/>
  <c r="BE4" i="1"/>
  <c r="CO4" i="1"/>
  <c r="BY4" i="1"/>
  <c r="BG4" i="1"/>
  <c r="U4" i="1"/>
  <c r="BZ4" i="1"/>
  <c r="BH4" i="1"/>
  <c r="X4" i="1"/>
  <c r="W4" i="1"/>
  <c r="V4" i="1"/>
  <c r="T4" i="1"/>
  <c r="AO4" i="1"/>
  <c r="AM4" i="1"/>
  <c r="AP4" i="1"/>
  <c r="DJ2" i="1"/>
  <c r="DI2" i="1"/>
  <c r="DG2" i="1"/>
  <c r="CR2" i="1"/>
  <c r="CQ2" i="1"/>
  <c r="BW2" i="1"/>
  <c r="BE2" i="1"/>
  <c r="AO2" i="1"/>
  <c r="CO2" i="1"/>
  <c r="AP2" i="1"/>
  <c r="BY2" i="1"/>
  <c r="BG2" i="1"/>
  <c r="U2" i="1"/>
  <c r="BZ2" i="1"/>
  <c r="V2" i="1"/>
  <c r="X2" i="1"/>
  <c r="W2" i="1"/>
  <c r="T2" i="1"/>
  <c r="AM2" i="1"/>
  <c r="DJ500" i="1"/>
  <c r="DG500" i="1"/>
  <c r="DI500" i="1"/>
  <c r="CR500" i="1"/>
  <c r="CQ500" i="1"/>
  <c r="CO500" i="1"/>
  <c r="BZ500" i="1"/>
  <c r="BY500" i="1"/>
  <c r="BE500" i="1"/>
  <c r="BW500" i="1"/>
  <c r="BG500" i="1"/>
  <c r="U500" i="1"/>
  <c r="BH500" i="1"/>
  <c r="X500" i="1"/>
  <c r="V500" i="1"/>
  <c r="W500" i="1"/>
  <c r="AO500" i="1"/>
  <c r="T500" i="1"/>
  <c r="AM500" i="1"/>
  <c r="AP500" i="1"/>
  <c r="DJ488" i="1"/>
  <c r="DG488" i="1"/>
  <c r="DI488" i="1"/>
  <c r="CR488" i="1"/>
  <c r="CQ488" i="1"/>
  <c r="CO488" i="1"/>
  <c r="BZ488" i="1"/>
  <c r="BY488" i="1"/>
  <c r="BE488" i="1"/>
  <c r="BW488" i="1"/>
  <c r="BG488" i="1"/>
  <c r="U488" i="1"/>
  <c r="BH488" i="1"/>
  <c r="W488" i="1"/>
  <c r="X488" i="1"/>
  <c r="V488" i="1"/>
  <c r="AO488" i="1"/>
  <c r="T488" i="1"/>
  <c r="AM488" i="1"/>
  <c r="AP488" i="1"/>
  <c r="DI468" i="1"/>
  <c r="DG468" i="1"/>
  <c r="DJ468" i="1"/>
  <c r="CR468" i="1"/>
  <c r="CQ468" i="1"/>
  <c r="CO468" i="1"/>
  <c r="BZ468" i="1"/>
  <c r="BY468" i="1"/>
  <c r="BE468" i="1"/>
  <c r="BW468" i="1"/>
  <c r="BG468" i="1"/>
  <c r="U468" i="1"/>
  <c r="BH468" i="1"/>
  <c r="V468" i="1"/>
  <c r="X468" i="1"/>
  <c r="W468" i="1"/>
  <c r="AO468" i="1"/>
  <c r="AM468" i="1"/>
  <c r="T468" i="1"/>
  <c r="AP468" i="1"/>
  <c r="DI452" i="1"/>
  <c r="DG452" i="1"/>
  <c r="DJ452" i="1"/>
  <c r="CR452" i="1"/>
  <c r="CQ452" i="1"/>
  <c r="CO452" i="1"/>
  <c r="BZ452" i="1"/>
  <c r="BY452" i="1"/>
  <c r="BE452" i="1"/>
  <c r="BW452" i="1"/>
  <c r="BG452" i="1"/>
  <c r="U452" i="1"/>
  <c r="BH452" i="1"/>
  <c r="X452" i="1"/>
  <c r="V452" i="1"/>
  <c r="W452" i="1"/>
  <c r="AM452" i="1"/>
  <c r="T452" i="1"/>
  <c r="AO452" i="1"/>
  <c r="AP452" i="1"/>
  <c r="DI436" i="1"/>
  <c r="DG436" i="1"/>
  <c r="DJ436" i="1"/>
  <c r="CR436" i="1"/>
  <c r="CQ436" i="1"/>
  <c r="CO436" i="1"/>
  <c r="BZ436" i="1"/>
  <c r="BY436" i="1"/>
  <c r="BE436" i="1"/>
  <c r="BW436" i="1"/>
  <c r="BG436" i="1"/>
  <c r="U436" i="1"/>
  <c r="BH436" i="1"/>
  <c r="W436" i="1"/>
  <c r="V436" i="1"/>
  <c r="X436" i="1"/>
  <c r="AM436" i="1"/>
  <c r="T436" i="1"/>
  <c r="AO436" i="1"/>
  <c r="AP436" i="1"/>
  <c r="DI420" i="1"/>
  <c r="DG420" i="1"/>
  <c r="DJ420" i="1"/>
  <c r="CR420" i="1"/>
  <c r="CQ420" i="1"/>
  <c r="CO420" i="1"/>
  <c r="BZ420" i="1"/>
  <c r="BY420" i="1"/>
  <c r="BE420" i="1"/>
  <c r="BW420" i="1"/>
  <c r="BG420" i="1"/>
  <c r="U420" i="1"/>
  <c r="BH420" i="1"/>
  <c r="W420" i="1"/>
  <c r="X420" i="1"/>
  <c r="V420" i="1"/>
  <c r="AM420" i="1"/>
  <c r="T420" i="1"/>
  <c r="AP420" i="1"/>
  <c r="AO420" i="1"/>
  <c r="DI384" i="1"/>
  <c r="DG384" i="1"/>
  <c r="DJ384" i="1"/>
  <c r="CR384" i="1"/>
  <c r="CQ384" i="1"/>
  <c r="CO384" i="1"/>
  <c r="BZ384" i="1"/>
  <c r="BY384" i="1"/>
  <c r="BE384" i="1"/>
  <c r="BW384" i="1"/>
  <c r="BG384" i="1"/>
  <c r="U384" i="1"/>
  <c r="BH384" i="1"/>
  <c r="W384" i="1"/>
  <c r="X384" i="1"/>
  <c r="V384" i="1"/>
  <c r="T384" i="1"/>
  <c r="AO384" i="1"/>
  <c r="AM384" i="1"/>
  <c r="AP384" i="1"/>
  <c r="DI348" i="1"/>
  <c r="DJ348" i="1"/>
  <c r="DG348" i="1"/>
  <c r="CO348" i="1"/>
  <c r="CQ348" i="1"/>
  <c r="BZ348" i="1"/>
  <c r="CR348" i="1"/>
  <c r="BY348" i="1"/>
  <c r="BE348" i="1"/>
  <c r="BW348" i="1"/>
  <c r="BG348" i="1"/>
  <c r="U348" i="1"/>
  <c r="BH348" i="1"/>
  <c r="X348" i="1"/>
  <c r="W348" i="1"/>
  <c r="V348" i="1"/>
  <c r="T348" i="1"/>
  <c r="AP348" i="1"/>
  <c r="AM348" i="1"/>
  <c r="AO348" i="1"/>
  <c r="DI336" i="1"/>
  <c r="DJ336" i="1"/>
  <c r="DG336" i="1"/>
  <c r="CO336" i="1"/>
  <c r="CQ336" i="1"/>
  <c r="BZ336" i="1"/>
  <c r="CR336" i="1"/>
  <c r="BY336" i="1"/>
  <c r="BE336" i="1"/>
  <c r="BW336" i="1"/>
  <c r="BG336" i="1"/>
  <c r="U336" i="1"/>
  <c r="BH336" i="1"/>
  <c r="X336" i="1"/>
  <c r="V336" i="1"/>
  <c r="W336" i="1"/>
  <c r="T336" i="1"/>
  <c r="AM336" i="1"/>
  <c r="AP336" i="1"/>
  <c r="AO336" i="1"/>
  <c r="DJ533" i="1"/>
  <c r="DG533" i="1"/>
  <c r="DI533" i="1"/>
  <c r="CR533" i="1"/>
  <c r="CQ533" i="1"/>
  <c r="CO533" i="1"/>
  <c r="BW533" i="1"/>
  <c r="BY533" i="1"/>
  <c r="BH533" i="1"/>
  <c r="U533" i="1"/>
  <c r="BZ533" i="1"/>
  <c r="BG533" i="1"/>
  <c r="BE533" i="1"/>
  <c r="V533" i="1"/>
  <c r="W533" i="1"/>
  <c r="X533" i="1"/>
  <c r="AO533" i="1"/>
  <c r="T533" i="1"/>
  <c r="AP533" i="1"/>
  <c r="AM533" i="1"/>
  <c r="DJ529" i="1"/>
  <c r="DG529" i="1"/>
  <c r="DI529" i="1"/>
  <c r="CR529" i="1"/>
  <c r="CQ529" i="1"/>
  <c r="CO529" i="1"/>
  <c r="BW529" i="1"/>
  <c r="BY529" i="1"/>
  <c r="BH529" i="1"/>
  <c r="U529" i="1"/>
  <c r="BG529" i="1"/>
  <c r="BZ529" i="1"/>
  <c r="BE529" i="1"/>
  <c r="X529" i="1"/>
  <c r="W529" i="1"/>
  <c r="V529" i="1"/>
  <c r="AO529" i="1"/>
  <c r="T529" i="1"/>
  <c r="AM529" i="1"/>
  <c r="AP529" i="1"/>
  <c r="DJ521" i="1"/>
  <c r="DG521" i="1"/>
  <c r="DI521" i="1"/>
  <c r="CR521" i="1"/>
  <c r="CQ521" i="1"/>
  <c r="CO521" i="1"/>
  <c r="BW521" i="1"/>
  <c r="BY521" i="1"/>
  <c r="BH521" i="1"/>
  <c r="U521" i="1"/>
  <c r="BG521" i="1"/>
  <c r="BZ521" i="1"/>
  <c r="BE521" i="1"/>
  <c r="X521" i="1"/>
  <c r="V521" i="1"/>
  <c r="W521" i="1"/>
  <c r="AM521" i="1"/>
  <c r="T521" i="1"/>
  <c r="AP521" i="1"/>
  <c r="AO521" i="1"/>
  <c r="DJ513" i="1"/>
  <c r="DG513" i="1"/>
  <c r="DI513" i="1"/>
  <c r="CR513" i="1"/>
  <c r="CQ513" i="1"/>
  <c r="CO513" i="1"/>
  <c r="BW513" i="1"/>
  <c r="BY513" i="1"/>
  <c r="BH513" i="1"/>
  <c r="U513" i="1"/>
  <c r="BG513" i="1"/>
  <c r="BZ513" i="1"/>
  <c r="BE513" i="1"/>
  <c r="W513" i="1"/>
  <c r="X513" i="1"/>
  <c r="V513" i="1"/>
  <c r="AO513" i="1"/>
  <c r="T513" i="1"/>
  <c r="AM513" i="1"/>
  <c r="AP513" i="1"/>
  <c r="DJ497" i="1"/>
  <c r="DG497" i="1"/>
  <c r="DI497" i="1"/>
  <c r="CR497" i="1"/>
  <c r="CQ497" i="1"/>
  <c r="CO497" i="1"/>
  <c r="BW497" i="1"/>
  <c r="BY497" i="1"/>
  <c r="BH497" i="1"/>
  <c r="U497" i="1"/>
  <c r="BG497" i="1"/>
  <c r="BZ497" i="1"/>
  <c r="BE497" i="1"/>
  <c r="X497" i="1"/>
  <c r="W497" i="1"/>
  <c r="V497" i="1"/>
  <c r="AM497" i="1"/>
  <c r="AO497" i="1"/>
  <c r="T497" i="1"/>
  <c r="AP497" i="1"/>
  <c r="DJ489" i="1"/>
  <c r="DG489" i="1"/>
  <c r="DI489" i="1"/>
  <c r="CR489" i="1"/>
  <c r="CQ489" i="1"/>
  <c r="CO489" i="1"/>
  <c r="BW489" i="1"/>
  <c r="BY489" i="1"/>
  <c r="BH489" i="1"/>
  <c r="U489" i="1"/>
  <c r="BG489" i="1"/>
  <c r="BZ489" i="1"/>
  <c r="BE489" i="1"/>
  <c r="V489" i="1"/>
  <c r="W489" i="1"/>
  <c r="X489" i="1"/>
  <c r="T489" i="1"/>
  <c r="AO489" i="1"/>
  <c r="AM489" i="1"/>
  <c r="AP489" i="1"/>
  <c r="DJ485" i="1"/>
  <c r="DG485" i="1"/>
  <c r="DI485" i="1"/>
  <c r="CR485" i="1"/>
  <c r="CQ485" i="1"/>
  <c r="CO485" i="1"/>
  <c r="BW485" i="1"/>
  <c r="BY485" i="1"/>
  <c r="BH485" i="1"/>
  <c r="U485" i="1"/>
  <c r="BZ485" i="1"/>
  <c r="BG485" i="1"/>
  <c r="BE485" i="1"/>
  <c r="W485" i="1"/>
  <c r="X485" i="1"/>
  <c r="V485" i="1"/>
  <c r="T485" i="1"/>
  <c r="AO485" i="1"/>
  <c r="AM485" i="1"/>
  <c r="AP485" i="1"/>
  <c r="DI481" i="1"/>
  <c r="DG481" i="1"/>
  <c r="DJ481" i="1"/>
  <c r="CR481" i="1"/>
  <c r="CQ481" i="1"/>
  <c r="CO481" i="1"/>
  <c r="BW481" i="1"/>
  <c r="BY481" i="1"/>
  <c r="BH481" i="1"/>
  <c r="U481" i="1"/>
  <c r="BG481" i="1"/>
  <c r="BZ481" i="1"/>
  <c r="BE481" i="1"/>
  <c r="W481" i="1"/>
  <c r="X481" i="1"/>
  <c r="V481" i="1"/>
  <c r="AM481" i="1"/>
  <c r="T481" i="1"/>
  <c r="AO481" i="1"/>
  <c r="AP481" i="1"/>
  <c r="DI477" i="1"/>
  <c r="DG477" i="1"/>
  <c r="DJ477" i="1"/>
  <c r="CR477" i="1"/>
  <c r="CQ477" i="1"/>
  <c r="CO477" i="1"/>
  <c r="BW477" i="1"/>
  <c r="BY477" i="1"/>
  <c r="BH477" i="1"/>
  <c r="U477" i="1"/>
  <c r="BZ477" i="1"/>
  <c r="BG477" i="1"/>
  <c r="BE477" i="1"/>
  <c r="X477" i="1"/>
  <c r="V477" i="1"/>
  <c r="W477" i="1"/>
  <c r="T477" i="1"/>
  <c r="AO477" i="1"/>
  <c r="AM477" i="1"/>
  <c r="AP477" i="1"/>
  <c r="DI473" i="1"/>
  <c r="DG473" i="1"/>
  <c r="DJ473" i="1"/>
  <c r="CR473" i="1"/>
  <c r="CQ473" i="1"/>
  <c r="CO473" i="1"/>
  <c r="BW473" i="1"/>
  <c r="BY473" i="1"/>
  <c r="BH473" i="1"/>
  <c r="U473" i="1"/>
  <c r="BG473" i="1"/>
  <c r="BZ473" i="1"/>
  <c r="BE473" i="1"/>
  <c r="V473" i="1"/>
  <c r="X473" i="1"/>
  <c r="W473" i="1"/>
  <c r="T473" i="1"/>
  <c r="AM473" i="1"/>
  <c r="AO473" i="1"/>
  <c r="AP473" i="1"/>
  <c r="DI469" i="1"/>
  <c r="DG469" i="1"/>
  <c r="DJ469" i="1"/>
  <c r="CR469" i="1"/>
  <c r="CQ469" i="1"/>
  <c r="CO469" i="1"/>
  <c r="BW469" i="1"/>
  <c r="BY469" i="1"/>
  <c r="BH469" i="1"/>
  <c r="U469" i="1"/>
  <c r="BZ469" i="1"/>
  <c r="BG469" i="1"/>
  <c r="BE469" i="1"/>
  <c r="X469" i="1"/>
  <c r="V469" i="1"/>
  <c r="W469" i="1"/>
  <c r="AO469" i="1"/>
  <c r="T469" i="1"/>
  <c r="AM469" i="1"/>
  <c r="AP469" i="1"/>
  <c r="DI465" i="1"/>
  <c r="DG465" i="1"/>
  <c r="DJ465" i="1"/>
  <c r="CR465" i="1"/>
  <c r="CQ465" i="1"/>
  <c r="CO465" i="1"/>
  <c r="BW465" i="1"/>
  <c r="BY465" i="1"/>
  <c r="BH465" i="1"/>
  <c r="U465" i="1"/>
  <c r="BG465" i="1"/>
  <c r="BZ465" i="1"/>
  <c r="BE465" i="1"/>
  <c r="V465" i="1"/>
  <c r="X465" i="1"/>
  <c r="W465" i="1"/>
  <c r="AM465" i="1"/>
  <c r="T465" i="1"/>
  <c r="AP465" i="1"/>
  <c r="AO465" i="1"/>
  <c r="DI461" i="1"/>
  <c r="DG461" i="1"/>
  <c r="DJ461" i="1"/>
  <c r="CR461" i="1"/>
  <c r="CQ461" i="1"/>
  <c r="CO461" i="1"/>
  <c r="BW461" i="1"/>
  <c r="BY461" i="1"/>
  <c r="BH461" i="1"/>
  <c r="U461" i="1"/>
  <c r="BZ461" i="1"/>
  <c r="BG461" i="1"/>
  <c r="BE461" i="1"/>
  <c r="V461" i="1"/>
  <c r="W461" i="1"/>
  <c r="X461" i="1"/>
  <c r="T461" i="1"/>
  <c r="AO461" i="1"/>
  <c r="AM461" i="1"/>
  <c r="AP461" i="1"/>
  <c r="DI457" i="1"/>
  <c r="DG457" i="1"/>
  <c r="DJ457" i="1"/>
  <c r="CR457" i="1"/>
  <c r="CQ457" i="1"/>
  <c r="CO457" i="1"/>
  <c r="BW457" i="1"/>
  <c r="BY457" i="1"/>
  <c r="BH457" i="1"/>
  <c r="U457" i="1"/>
  <c r="BG457" i="1"/>
  <c r="BZ457" i="1"/>
  <c r="BE457" i="1"/>
  <c r="V457" i="1"/>
  <c r="W457" i="1"/>
  <c r="X457" i="1"/>
  <c r="T457" i="1"/>
  <c r="AO457" i="1"/>
  <c r="AM457" i="1"/>
  <c r="AP457" i="1"/>
  <c r="DI453" i="1"/>
  <c r="DG453" i="1"/>
  <c r="DJ453" i="1"/>
  <c r="CR453" i="1"/>
  <c r="CQ453" i="1"/>
  <c r="CO453" i="1"/>
  <c r="BW453" i="1"/>
  <c r="BY453" i="1"/>
  <c r="BH453" i="1"/>
  <c r="U453" i="1"/>
  <c r="BZ453" i="1"/>
  <c r="BG453" i="1"/>
  <c r="BE453" i="1"/>
  <c r="X453" i="1"/>
  <c r="V453" i="1"/>
  <c r="W453" i="1"/>
  <c r="T453" i="1"/>
  <c r="AO453" i="1"/>
  <c r="AM453" i="1"/>
  <c r="AP453" i="1"/>
  <c r="DI449" i="1"/>
  <c r="DG449" i="1"/>
  <c r="DJ449" i="1"/>
  <c r="CR449" i="1"/>
  <c r="CQ449" i="1"/>
  <c r="CO449" i="1"/>
  <c r="BW449" i="1"/>
  <c r="BY449" i="1"/>
  <c r="BH449" i="1"/>
  <c r="U449" i="1"/>
  <c r="BG449" i="1"/>
  <c r="BZ449" i="1"/>
  <c r="BE449" i="1"/>
  <c r="V449" i="1"/>
  <c r="W449" i="1"/>
  <c r="X449" i="1"/>
  <c r="T449" i="1"/>
  <c r="AM449" i="1"/>
  <c r="AO449" i="1"/>
  <c r="AP449" i="1"/>
  <c r="DI445" i="1"/>
  <c r="DG445" i="1"/>
  <c r="DJ445" i="1"/>
  <c r="CR445" i="1"/>
  <c r="CQ445" i="1"/>
  <c r="CO445" i="1"/>
  <c r="BW445" i="1"/>
  <c r="BY445" i="1"/>
  <c r="BH445" i="1"/>
  <c r="U445" i="1"/>
  <c r="BZ445" i="1"/>
  <c r="BG445" i="1"/>
  <c r="BE445" i="1"/>
  <c r="X445" i="1"/>
  <c r="V445" i="1"/>
  <c r="W445" i="1"/>
  <c r="T445" i="1"/>
  <c r="AM445" i="1"/>
  <c r="AP445" i="1"/>
  <c r="AO445" i="1"/>
  <c r="DI441" i="1"/>
  <c r="DG441" i="1"/>
  <c r="DJ441" i="1"/>
  <c r="CR441" i="1"/>
  <c r="CQ441" i="1"/>
  <c r="CO441" i="1"/>
  <c r="BW441" i="1"/>
  <c r="BY441" i="1"/>
  <c r="BH441" i="1"/>
  <c r="U441" i="1"/>
  <c r="BG441" i="1"/>
  <c r="BZ441" i="1"/>
  <c r="BE441" i="1"/>
  <c r="V441" i="1"/>
  <c r="W441" i="1"/>
  <c r="X441" i="1"/>
  <c r="AO441" i="1"/>
  <c r="T441" i="1"/>
  <c r="AM441" i="1"/>
  <c r="AP441" i="1"/>
  <c r="DI437" i="1"/>
  <c r="DG437" i="1"/>
  <c r="DJ437" i="1"/>
  <c r="CR437" i="1"/>
  <c r="CQ437" i="1"/>
  <c r="CO437" i="1"/>
  <c r="BW437" i="1"/>
  <c r="BY437" i="1"/>
  <c r="BH437" i="1"/>
  <c r="U437" i="1"/>
  <c r="BZ437" i="1"/>
  <c r="BG437" i="1"/>
  <c r="BE437" i="1"/>
  <c r="X437" i="1"/>
  <c r="W437" i="1"/>
  <c r="V437" i="1"/>
  <c r="AM437" i="1"/>
  <c r="T437" i="1"/>
  <c r="AP437" i="1"/>
  <c r="AO437" i="1"/>
  <c r="DI433" i="1"/>
  <c r="DG433" i="1"/>
  <c r="DJ433" i="1"/>
  <c r="CR433" i="1"/>
  <c r="CQ433" i="1"/>
  <c r="CO433" i="1"/>
  <c r="BW433" i="1"/>
  <c r="BY433" i="1"/>
  <c r="BH433" i="1"/>
  <c r="U433" i="1"/>
  <c r="BG433" i="1"/>
  <c r="BZ433" i="1"/>
  <c r="BE433" i="1"/>
  <c r="W433" i="1"/>
  <c r="V433" i="1"/>
  <c r="X433" i="1"/>
  <c r="AM433" i="1"/>
  <c r="T433" i="1"/>
  <c r="AO433" i="1"/>
  <c r="AP433" i="1"/>
  <c r="DI429" i="1"/>
  <c r="DG429" i="1"/>
  <c r="DJ429" i="1"/>
  <c r="CR429" i="1"/>
  <c r="CQ429" i="1"/>
  <c r="CO429" i="1"/>
  <c r="BW429" i="1"/>
  <c r="BY429" i="1"/>
  <c r="BH429" i="1"/>
  <c r="U429" i="1"/>
  <c r="BZ429" i="1"/>
  <c r="BG429" i="1"/>
  <c r="BE429" i="1"/>
  <c r="X429" i="1"/>
  <c r="V429" i="1"/>
  <c r="W429" i="1"/>
  <c r="T429" i="1"/>
  <c r="AM429" i="1"/>
  <c r="AP429" i="1"/>
  <c r="AO429" i="1"/>
  <c r="DI425" i="1"/>
  <c r="DG425" i="1"/>
  <c r="DJ425" i="1"/>
  <c r="CR425" i="1"/>
  <c r="CQ425" i="1"/>
  <c r="CO425" i="1"/>
  <c r="BW425" i="1"/>
  <c r="BY425" i="1"/>
  <c r="BH425" i="1"/>
  <c r="U425" i="1"/>
  <c r="BG425" i="1"/>
  <c r="BZ425" i="1"/>
  <c r="BE425" i="1"/>
  <c r="V425" i="1"/>
  <c r="W425" i="1"/>
  <c r="X425" i="1"/>
  <c r="T425" i="1"/>
  <c r="AO425" i="1"/>
  <c r="AM425" i="1"/>
  <c r="AP425" i="1"/>
  <c r="DI421" i="1"/>
  <c r="DG421" i="1"/>
  <c r="DJ421" i="1"/>
  <c r="CR421" i="1"/>
  <c r="CQ421" i="1"/>
  <c r="CO421" i="1"/>
  <c r="BW421" i="1"/>
  <c r="BY421" i="1"/>
  <c r="BH421" i="1"/>
  <c r="U421" i="1"/>
  <c r="BZ421" i="1"/>
  <c r="BG421" i="1"/>
  <c r="BE421" i="1"/>
  <c r="X421" i="1"/>
  <c r="W421" i="1"/>
  <c r="V421" i="1"/>
  <c r="AO421" i="1"/>
  <c r="T421" i="1"/>
  <c r="AP421" i="1"/>
  <c r="AM421" i="1"/>
  <c r="DI417" i="1"/>
  <c r="DG417" i="1"/>
  <c r="DJ417" i="1"/>
  <c r="CR417" i="1"/>
  <c r="CQ417" i="1"/>
  <c r="CO417" i="1"/>
  <c r="BW417" i="1"/>
  <c r="BY417" i="1"/>
  <c r="BH417" i="1"/>
  <c r="U417" i="1"/>
  <c r="BG417" i="1"/>
  <c r="BZ417" i="1"/>
  <c r="BE417" i="1"/>
  <c r="V417" i="1"/>
  <c r="X417" i="1"/>
  <c r="W417" i="1"/>
  <c r="T417" i="1"/>
  <c r="AM417" i="1"/>
  <c r="AP417" i="1"/>
  <c r="AO417" i="1"/>
  <c r="DI413" i="1"/>
  <c r="DG413" i="1"/>
  <c r="DJ413" i="1"/>
  <c r="CR413" i="1"/>
  <c r="CQ413" i="1"/>
  <c r="CO413" i="1"/>
  <c r="BW413" i="1"/>
  <c r="BY413" i="1"/>
  <c r="BH413" i="1"/>
  <c r="U413" i="1"/>
  <c r="BZ413" i="1"/>
  <c r="BG413" i="1"/>
  <c r="BE413" i="1"/>
  <c r="X413" i="1"/>
  <c r="W413" i="1"/>
  <c r="V413" i="1"/>
  <c r="T413" i="1"/>
  <c r="AP413" i="1"/>
  <c r="AO413" i="1"/>
  <c r="AM413" i="1"/>
  <c r="DI409" i="1"/>
  <c r="DG409" i="1"/>
  <c r="DJ409" i="1"/>
  <c r="CR409" i="1"/>
  <c r="CQ409" i="1"/>
  <c r="CO409" i="1"/>
  <c r="BW409" i="1"/>
  <c r="BY409" i="1"/>
  <c r="BH409" i="1"/>
  <c r="U409" i="1"/>
  <c r="BG409" i="1"/>
  <c r="BZ409" i="1"/>
  <c r="BE409" i="1"/>
  <c r="V409" i="1"/>
  <c r="W409" i="1"/>
  <c r="X409" i="1"/>
  <c r="AO409" i="1"/>
  <c r="T409" i="1"/>
  <c r="AP409" i="1"/>
  <c r="AM409" i="1"/>
  <c r="DI405" i="1"/>
  <c r="DG405" i="1"/>
  <c r="DJ405" i="1"/>
  <c r="CR405" i="1"/>
  <c r="CQ405" i="1"/>
  <c r="CO405" i="1"/>
  <c r="BW405" i="1"/>
  <c r="BY405" i="1"/>
  <c r="BH405" i="1"/>
  <c r="U405" i="1"/>
  <c r="BZ405" i="1"/>
  <c r="BG405" i="1"/>
  <c r="BE405" i="1"/>
  <c r="W405" i="1"/>
  <c r="X405" i="1"/>
  <c r="V405" i="1"/>
  <c r="T405" i="1"/>
  <c r="AO405" i="1"/>
  <c r="AM405" i="1"/>
  <c r="AP405" i="1"/>
  <c r="DI401" i="1"/>
  <c r="DG401" i="1"/>
  <c r="DJ401" i="1"/>
  <c r="CR401" i="1"/>
  <c r="CQ401" i="1"/>
  <c r="CO401" i="1"/>
  <c r="BW401" i="1"/>
  <c r="BY401" i="1"/>
  <c r="BH401" i="1"/>
  <c r="U401" i="1"/>
  <c r="BG401" i="1"/>
  <c r="BZ401" i="1"/>
  <c r="BE401" i="1"/>
  <c r="X401" i="1"/>
  <c r="W401" i="1"/>
  <c r="V401" i="1"/>
  <c r="AO401" i="1"/>
  <c r="T401" i="1"/>
  <c r="AP401" i="1"/>
  <c r="AM401" i="1"/>
  <c r="DI397" i="1"/>
  <c r="DG397" i="1"/>
  <c r="DJ397" i="1"/>
  <c r="CR397" i="1"/>
  <c r="CQ397" i="1"/>
  <c r="CO397" i="1"/>
  <c r="BW397" i="1"/>
  <c r="BY397" i="1"/>
  <c r="BH397" i="1"/>
  <c r="U397" i="1"/>
  <c r="BZ397" i="1"/>
  <c r="BG397" i="1"/>
  <c r="BE397" i="1"/>
  <c r="X397" i="1"/>
  <c r="V397" i="1"/>
  <c r="W397" i="1"/>
  <c r="T397" i="1"/>
  <c r="AM397" i="1"/>
  <c r="AP397" i="1"/>
  <c r="AO397" i="1"/>
  <c r="DI393" i="1"/>
  <c r="DG393" i="1"/>
  <c r="DJ393" i="1"/>
  <c r="CR393" i="1"/>
  <c r="CQ393" i="1"/>
  <c r="CO393" i="1"/>
  <c r="BW393" i="1"/>
  <c r="BY393" i="1"/>
  <c r="BH393" i="1"/>
  <c r="U393" i="1"/>
  <c r="BG393" i="1"/>
  <c r="BZ393" i="1"/>
  <c r="BE393" i="1"/>
  <c r="W393" i="1"/>
  <c r="V393" i="1"/>
  <c r="X393" i="1"/>
  <c r="T393" i="1"/>
  <c r="AM393" i="1"/>
  <c r="AO393" i="1"/>
  <c r="AP393" i="1"/>
  <c r="DI389" i="1"/>
  <c r="DG389" i="1"/>
  <c r="DJ389" i="1"/>
  <c r="CR389" i="1"/>
  <c r="CQ389" i="1"/>
  <c r="CO389" i="1"/>
  <c r="BW389" i="1"/>
  <c r="BY389" i="1"/>
  <c r="BH389" i="1"/>
  <c r="U389" i="1"/>
  <c r="BZ389" i="1"/>
  <c r="BG389" i="1"/>
  <c r="BE389" i="1"/>
  <c r="W389" i="1"/>
  <c r="V389" i="1"/>
  <c r="X389" i="1"/>
  <c r="T389" i="1"/>
  <c r="AO389" i="1"/>
  <c r="AM389" i="1"/>
  <c r="AP389" i="1"/>
  <c r="DI385" i="1"/>
  <c r="DG385" i="1"/>
  <c r="DJ385" i="1"/>
  <c r="CR385" i="1"/>
  <c r="CQ385" i="1"/>
  <c r="CO385" i="1"/>
  <c r="BW385" i="1"/>
  <c r="BY385" i="1"/>
  <c r="BH385" i="1"/>
  <c r="U385" i="1"/>
  <c r="BG385" i="1"/>
  <c r="BZ385" i="1"/>
  <c r="BE385" i="1"/>
  <c r="W385" i="1"/>
  <c r="X385" i="1"/>
  <c r="V385" i="1"/>
  <c r="AO385" i="1"/>
  <c r="T385" i="1"/>
  <c r="AM385" i="1"/>
  <c r="AP385" i="1"/>
  <c r="DI381" i="1"/>
  <c r="DG381" i="1"/>
  <c r="DJ381" i="1"/>
  <c r="CO381" i="1"/>
  <c r="CQ381" i="1"/>
  <c r="BW381" i="1"/>
  <c r="CR381" i="1"/>
  <c r="BY381" i="1"/>
  <c r="BH381" i="1"/>
  <c r="U381" i="1"/>
  <c r="BZ381" i="1"/>
  <c r="BG381" i="1"/>
  <c r="BE381" i="1"/>
  <c r="V381" i="1"/>
  <c r="W381" i="1"/>
  <c r="X381" i="1"/>
  <c r="AO381" i="1"/>
  <c r="T381" i="1"/>
  <c r="AP381" i="1"/>
  <c r="AM381" i="1"/>
  <c r="DI377" i="1"/>
  <c r="DG377" i="1"/>
  <c r="DJ377" i="1"/>
  <c r="CO377" i="1"/>
  <c r="CQ377" i="1"/>
  <c r="BW377" i="1"/>
  <c r="CR377" i="1"/>
  <c r="BY377" i="1"/>
  <c r="BH377" i="1"/>
  <c r="U377" i="1"/>
  <c r="BG377" i="1"/>
  <c r="BZ377" i="1"/>
  <c r="BE377" i="1"/>
  <c r="V377" i="1"/>
  <c r="X377" i="1"/>
  <c r="W377" i="1"/>
  <c r="AO377" i="1"/>
  <c r="T377" i="1"/>
  <c r="AM377" i="1"/>
  <c r="AP377" i="1"/>
  <c r="DI373" i="1"/>
  <c r="DG373" i="1"/>
  <c r="DJ373" i="1"/>
  <c r="CO373" i="1"/>
  <c r="CQ373" i="1"/>
  <c r="BW373" i="1"/>
  <c r="CR373" i="1"/>
  <c r="BY373" i="1"/>
  <c r="BH373" i="1"/>
  <c r="U373" i="1"/>
  <c r="BZ373" i="1"/>
  <c r="BG373" i="1"/>
  <c r="BE373" i="1"/>
  <c r="V373" i="1"/>
  <c r="W373" i="1"/>
  <c r="X373" i="1"/>
  <c r="T373" i="1"/>
  <c r="AO373" i="1"/>
  <c r="AM373" i="1"/>
  <c r="AP373" i="1"/>
  <c r="DI369" i="1"/>
  <c r="DG369" i="1"/>
  <c r="DJ369" i="1"/>
  <c r="CO369" i="1"/>
  <c r="CQ369" i="1"/>
  <c r="BW369" i="1"/>
  <c r="CR369" i="1"/>
  <c r="BY369" i="1"/>
  <c r="BH369" i="1"/>
  <c r="U369" i="1"/>
  <c r="BG369" i="1"/>
  <c r="BZ369" i="1"/>
  <c r="BE369" i="1"/>
  <c r="W369" i="1"/>
  <c r="V369" i="1"/>
  <c r="X369" i="1"/>
  <c r="AM369" i="1"/>
  <c r="AO369" i="1"/>
  <c r="T369" i="1"/>
  <c r="AP369" i="1"/>
  <c r="DI365" i="1"/>
  <c r="DG365" i="1"/>
  <c r="DJ365" i="1"/>
  <c r="CO365" i="1"/>
  <c r="CQ365" i="1"/>
  <c r="BW365" i="1"/>
  <c r="CR365" i="1"/>
  <c r="BY365" i="1"/>
  <c r="BH365" i="1"/>
  <c r="U365" i="1"/>
  <c r="BZ365" i="1"/>
  <c r="BG365" i="1"/>
  <c r="BE365" i="1"/>
  <c r="X365" i="1"/>
  <c r="W365" i="1"/>
  <c r="V365" i="1"/>
  <c r="T365" i="1"/>
  <c r="AO365" i="1"/>
  <c r="AM365" i="1"/>
  <c r="AP365" i="1"/>
  <c r="DI361" i="1"/>
  <c r="DJ361" i="1"/>
  <c r="DG361" i="1"/>
  <c r="CO361" i="1"/>
  <c r="CQ361" i="1"/>
  <c r="BW361" i="1"/>
  <c r="CR361" i="1"/>
  <c r="BY361" i="1"/>
  <c r="BH361" i="1"/>
  <c r="U361" i="1"/>
  <c r="BG361" i="1"/>
  <c r="BZ361" i="1"/>
  <c r="BE361" i="1"/>
  <c r="W361" i="1"/>
  <c r="V361" i="1"/>
  <c r="X361" i="1"/>
  <c r="AM361" i="1"/>
  <c r="T361" i="1"/>
  <c r="AO361" i="1"/>
  <c r="AP361" i="1"/>
  <c r="DI357" i="1"/>
  <c r="DJ357" i="1"/>
  <c r="DG357" i="1"/>
  <c r="CO357" i="1"/>
  <c r="CQ357" i="1"/>
  <c r="BW357" i="1"/>
  <c r="CR357" i="1"/>
  <c r="BY357" i="1"/>
  <c r="BH357" i="1"/>
  <c r="U357" i="1"/>
  <c r="BZ357" i="1"/>
  <c r="BG357" i="1"/>
  <c r="BE357" i="1"/>
  <c r="X357" i="1"/>
  <c r="W357" i="1"/>
  <c r="V357" i="1"/>
  <c r="AO357" i="1"/>
  <c r="AM357" i="1"/>
  <c r="T357" i="1"/>
  <c r="AP357" i="1"/>
  <c r="DI353" i="1"/>
  <c r="DJ353" i="1"/>
  <c r="DG353" i="1"/>
  <c r="CO353" i="1"/>
  <c r="CQ353" i="1"/>
  <c r="BW353" i="1"/>
  <c r="CR353" i="1"/>
  <c r="BY353" i="1"/>
  <c r="BH353" i="1"/>
  <c r="U353" i="1"/>
  <c r="BG353" i="1"/>
  <c r="BZ353" i="1"/>
  <c r="BE353" i="1"/>
  <c r="W353" i="1"/>
  <c r="X353" i="1"/>
  <c r="V353" i="1"/>
  <c r="AM353" i="1"/>
  <c r="T353" i="1"/>
  <c r="AP353" i="1"/>
  <c r="AO353" i="1"/>
  <c r="DI349" i="1"/>
  <c r="DJ349" i="1"/>
  <c r="DG349" i="1"/>
  <c r="CO349" i="1"/>
  <c r="CQ349" i="1"/>
  <c r="BW349" i="1"/>
  <c r="CR349" i="1"/>
  <c r="BY349" i="1"/>
  <c r="BH349" i="1"/>
  <c r="U349" i="1"/>
  <c r="BZ349" i="1"/>
  <c r="BG349" i="1"/>
  <c r="BE349" i="1"/>
  <c r="V349" i="1"/>
  <c r="X349" i="1"/>
  <c r="W349" i="1"/>
  <c r="AM349" i="1"/>
  <c r="T349" i="1"/>
  <c r="AO349" i="1"/>
  <c r="AP349" i="1"/>
  <c r="DI345" i="1"/>
  <c r="DJ345" i="1"/>
  <c r="DG345" i="1"/>
  <c r="CO345" i="1"/>
  <c r="CQ345" i="1"/>
  <c r="BW345" i="1"/>
  <c r="CR345" i="1"/>
  <c r="BY345" i="1"/>
  <c r="BH345" i="1"/>
  <c r="U345" i="1"/>
  <c r="BG345" i="1"/>
  <c r="BZ345" i="1"/>
  <c r="BE345" i="1"/>
  <c r="X345" i="1"/>
  <c r="V345" i="1"/>
  <c r="W345" i="1"/>
  <c r="AO345" i="1"/>
  <c r="T345" i="1"/>
  <c r="AM345" i="1"/>
  <c r="AP345" i="1"/>
  <c r="DI341" i="1"/>
  <c r="DJ341" i="1"/>
  <c r="DG341" i="1"/>
  <c r="CO341" i="1"/>
  <c r="CQ341" i="1"/>
  <c r="BW341" i="1"/>
  <c r="CR341" i="1"/>
  <c r="BY341" i="1"/>
  <c r="BH341" i="1"/>
  <c r="U341" i="1"/>
  <c r="BZ341" i="1"/>
  <c r="BG341" i="1"/>
  <c r="BE341" i="1"/>
  <c r="W341" i="1"/>
  <c r="X341" i="1"/>
  <c r="V341" i="1"/>
  <c r="AO341" i="1"/>
  <c r="AM341" i="1"/>
  <c r="T341" i="1"/>
  <c r="AP341" i="1"/>
  <c r="DI337" i="1"/>
  <c r="DJ337" i="1"/>
  <c r="DG337" i="1"/>
  <c r="CO337" i="1"/>
  <c r="CQ337" i="1"/>
  <c r="BW337" i="1"/>
  <c r="CR337" i="1"/>
  <c r="BY337" i="1"/>
  <c r="BH337" i="1"/>
  <c r="U337" i="1"/>
  <c r="BG337" i="1"/>
  <c r="BZ337" i="1"/>
  <c r="BE337" i="1"/>
  <c r="W337" i="1"/>
  <c r="X337" i="1"/>
  <c r="V337" i="1"/>
  <c r="T337" i="1"/>
  <c r="AO337" i="1"/>
  <c r="AP337" i="1"/>
  <c r="AM337" i="1"/>
  <c r="DJ333" i="1"/>
  <c r="DG333" i="1"/>
  <c r="DI333" i="1"/>
  <c r="CO333" i="1"/>
  <c r="CQ333" i="1"/>
  <c r="BW333" i="1"/>
  <c r="CR333" i="1"/>
  <c r="BY333" i="1"/>
  <c r="BH333" i="1"/>
  <c r="U333" i="1"/>
  <c r="BZ333" i="1"/>
  <c r="BG333" i="1"/>
  <c r="BE333" i="1"/>
  <c r="V333" i="1"/>
  <c r="W333" i="1"/>
  <c r="X333" i="1"/>
  <c r="T333" i="1"/>
  <c r="AM333" i="1"/>
  <c r="AP333" i="1"/>
  <c r="AO333" i="1"/>
  <c r="DJ329" i="1"/>
  <c r="DG329" i="1"/>
  <c r="DI329" i="1"/>
  <c r="CO329" i="1"/>
  <c r="CQ329" i="1"/>
  <c r="BW329" i="1"/>
  <c r="CR329" i="1"/>
  <c r="BY329" i="1"/>
  <c r="BH329" i="1"/>
  <c r="U329" i="1"/>
  <c r="BG329" i="1"/>
  <c r="BZ329" i="1"/>
  <c r="BE329" i="1"/>
  <c r="X329" i="1"/>
  <c r="V329" i="1"/>
  <c r="W329" i="1"/>
  <c r="T329" i="1"/>
  <c r="AO329" i="1"/>
  <c r="AM329" i="1"/>
  <c r="AP329" i="1"/>
  <c r="DJ325" i="1"/>
  <c r="DG325" i="1"/>
  <c r="DI325" i="1"/>
  <c r="CO325" i="1"/>
  <c r="CQ325" i="1"/>
  <c r="BW325" i="1"/>
  <c r="CR325" i="1"/>
  <c r="BY325" i="1"/>
  <c r="BH325" i="1"/>
  <c r="U325" i="1"/>
  <c r="BZ325" i="1"/>
  <c r="BG325" i="1"/>
  <c r="BE325" i="1"/>
  <c r="V325" i="1"/>
  <c r="X325" i="1"/>
  <c r="W325" i="1"/>
  <c r="AM325" i="1"/>
  <c r="AO325" i="1"/>
  <c r="T325" i="1"/>
  <c r="AP325" i="1"/>
  <c r="DJ321" i="1"/>
  <c r="DG321" i="1"/>
  <c r="DI321" i="1"/>
  <c r="CO321" i="1"/>
  <c r="CQ321" i="1"/>
  <c r="BW321" i="1"/>
  <c r="CR321" i="1"/>
  <c r="BY321" i="1"/>
  <c r="BH321" i="1"/>
  <c r="U321" i="1"/>
  <c r="BG321" i="1"/>
  <c r="BZ321" i="1"/>
  <c r="BE321" i="1"/>
  <c r="X321" i="1"/>
  <c r="V321" i="1"/>
  <c r="W321" i="1"/>
  <c r="T321" i="1"/>
  <c r="AM321" i="1"/>
  <c r="AO321" i="1"/>
  <c r="AP321" i="1"/>
  <c r="DJ317" i="1"/>
  <c r="DG317" i="1"/>
  <c r="DI317" i="1"/>
  <c r="CO317" i="1"/>
  <c r="CQ317" i="1"/>
  <c r="BW317" i="1"/>
  <c r="CR317" i="1"/>
  <c r="BY317" i="1"/>
  <c r="BH317" i="1"/>
  <c r="U317" i="1"/>
  <c r="BZ317" i="1"/>
  <c r="BG317" i="1"/>
  <c r="BE317" i="1"/>
  <c r="V317" i="1"/>
  <c r="W317" i="1"/>
  <c r="X317" i="1"/>
  <c r="AO317" i="1"/>
  <c r="T317" i="1"/>
  <c r="AM317" i="1"/>
  <c r="AP317" i="1"/>
  <c r="DJ313" i="1"/>
  <c r="DG313" i="1"/>
  <c r="DI313" i="1"/>
  <c r="CO313" i="1"/>
  <c r="CQ313" i="1"/>
  <c r="BW313" i="1"/>
  <c r="CR313" i="1"/>
  <c r="BY313" i="1"/>
  <c r="BH313" i="1"/>
  <c r="U313" i="1"/>
  <c r="BG313" i="1"/>
  <c r="BZ313" i="1"/>
  <c r="BE313" i="1"/>
  <c r="X313" i="1"/>
  <c r="W313" i="1"/>
  <c r="V313" i="1"/>
  <c r="T313" i="1"/>
  <c r="AO313" i="1"/>
  <c r="AP313" i="1"/>
  <c r="AM313" i="1"/>
  <c r="DJ309" i="1"/>
  <c r="DG309" i="1"/>
  <c r="DI309" i="1"/>
  <c r="CO309" i="1"/>
  <c r="CQ309" i="1"/>
  <c r="BW309" i="1"/>
  <c r="CR309" i="1"/>
  <c r="BY309" i="1"/>
  <c r="BH309" i="1"/>
  <c r="U309" i="1"/>
  <c r="BZ309" i="1"/>
  <c r="BG309" i="1"/>
  <c r="BE309" i="1"/>
  <c r="V309" i="1"/>
  <c r="W309" i="1"/>
  <c r="X309" i="1"/>
  <c r="AM309" i="1"/>
  <c r="T309" i="1"/>
  <c r="AP309" i="1"/>
  <c r="AO309" i="1"/>
  <c r="DJ305" i="1"/>
  <c r="DG305" i="1"/>
  <c r="DI305" i="1"/>
  <c r="CO305" i="1"/>
  <c r="CQ305" i="1"/>
  <c r="BW305" i="1"/>
  <c r="CR305" i="1"/>
  <c r="BY305" i="1"/>
  <c r="BH305" i="1"/>
  <c r="U305" i="1"/>
  <c r="BG305" i="1"/>
  <c r="BZ305" i="1"/>
  <c r="BE305" i="1"/>
  <c r="V305" i="1"/>
  <c r="X305" i="1"/>
  <c r="W305" i="1"/>
  <c r="T305" i="1"/>
  <c r="AP305" i="1"/>
  <c r="AO305" i="1"/>
  <c r="AM305" i="1"/>
  <c r="DJ301" i="1"/>
  <c r="DG301" i="1"/>
  <c r="DI301" i="1"/>
  <c r="CO301" i="1"/>
  <c r="CQ301" i="1"/>
  <c r="BW301" i="1"/>
  <c r="CR301" i="1"/>
  <c r="BY301" i="1"/>
  <c r="BH301" i="1"/>
  <c r="U301" i="1"/>
  <c r="BZ301" i="1"/>
  <c r="BG301" i="1"/>
  <c r="BE301" i="1"/>
  <c r="X301" i="1"/>
  <c r="V301" i="1"/>
  <c r="W301" i="1"/>
  <c r="T301" i="1"/>
  <c r="AO301" i="1"/>
  <c r="AM301" i="1"/>
  <c r="AP301" i="1"/>
  <c r="DJ297" i="1"/>
  <c r="DG297" i="1"/>
  <c r="DI297" i="1"/>
  <c r="CO297" i="1"/>
  <c r="CQ297" i="1"/>
  <c r="BW297" i="1"/>
  <c r="CR297" i="1"/>
  <c r="BY297" i="1"/>
  <c r="BH297" i="1"/>
  <c r="U297" i="1"/>
  <c r="BG297" i="1"/>
  <c r="BZ297" i="1"/>
  <c r="BE297" i="1"/>
  <c r="X297" i="1"/>
  <c r="W297" i="1"/>
  <c r="V297" i="1"/>
  <c r="AO297" i="1"/>
  <c r="T297" i="1"/>
  <c r="AP297" i="1"/>
  <c r="AM297" i="1"/>
  <c r="DJ293" i="1"/>
  <c r="DG293" i="1"/>
  <c r="DI293" i="1"/>
  <c r="CO293" i="1"/>
  <c r="CQ293" i="1"/>
  <c r="BW293" i="1"/>
  <c r="CR293" i="1"/>
  <c r="BY293" i="1"/>
  <c r="BH293" i="1"/>
  <c r="U293" i="1"/>
  <c r="BZ293" i="1"/>
  <c r="BG293" i="1"/>
  <c r="BE293" i="1"/>
  <c r="W293" i="1"/>
  <c r="X293" i="1"/>
  <c r="V293" i="1"/>
  <c r="AO293" i="1"/>
  <c r="T293" i="1"/>
  <c r="AM293" i="1"/>
  <c r="AP293" i="1"/>
  <c r="DJ289" i="1"/>
  <c r="DG289" i="1"/>
  <c r="DI289" i="1"/>
  <c r="CO289" i="1"/>
  <c r="CQ289" i="1"/>
  <c r="BW289" i="1"/>
  <c r="CR289" i="1"/>
  <c r="BH289" i="1"/>
  <c r="U289" i="1"/>
  <c r="BG289" i="1"/>
  <c r="BZ289" i="1"/>
  <c r="BY289" i="1"/>
  <c r="BE289" i="1"/>
  <c r="X289" i="1"/>
  <c r="V289" i="1"/>
  <c r="W289" i="1"/>
  <c r="T289" i="1"/>
  <c r="AO289" i="1"/>
  <c r="AM289" i="1"/>
  <c r="AP289" i="1"/>
  <c r="DJ285" i="1"/>
  <c r="DG285" i="1"/>
  <c r="DI285" i="1"/>
  <c r="CO285" i="1"/>
  <c r="CQ285" i="1"/>
  <c r="BW285" i="1"/>
  <c r="CR285" i="1"/>
  <c r="BH285" i="1"/>
  <c r="U285" i="1"/>
  <c r="T285" i="1"/>
  <c r="AO285" i="1"/>
  <c r="BZ285" i="1"/>
  <c r="BG285" i="1"/>
  <c r="V285" i="1"/>
  <c r="AP285" i="1"/>
  <c r="BY285" i="1"/>
  <c r="X285" i="1"/>
  <c r="AM285" i="1"/>
  <c r="BE285" i="1"/>
  <c r="W285" i="1"/>
  <c r="DJ281" i="1"/>
  <c r="DG281" i="1"/>
  <c r="DI281" i="1"/>
  <c r="CO281" i="1"/>
  <c r="CQ281" i="1"/>
  <c r="BW281" i="1"/>
  <c r="CR281" i="1"/>
  <c r="BZ281" i="1"/>
  <c r="BH281" i="1"/>
  <c r="U281" i="1"/>
  <c r="BY281" i="1"/>
  <c r="BG281" i="1"/>
  <c r="BE281" i="1"/>
  <c r="X281" i="1"/>
  <c r="W281" i="1"/>
  <c r="V281" i="1"/>
  <c r="T281" i="1"/>
  <c r="AO281" i="1"/>
  <c r="AM281" i="1"/>
  <c r="AP281" i="1"/>
  <c r="DJ277" i="1"/>
  <c r="DG277" i="1"/>
  <c r="DI277" i="1"/>
  <c r="CO277" i="1"/>
  <c r="CQ277" i="1"/>
  <c r="BW277" i="1"/>
  <c r="CR277" i="1"/>
  <c r="BH277" i="1"/>
  <c r="U277" i="1"/>
  <c r="BG277" i="1"/>
  <c r="BZ277" i="1"/>
  <c r="BY277" i="1"/>
  <c r="BE277" i="1"/>
  <c r="W277" i="1"/>
  <c r="V277" i="1"/>
  <c r="X277" i="1"/>
  <c r="AM277" i="1"/>
  <c r="T277" i="1"/>
  <c r="AO277" i="1"/>
  <c r="AP277" i="1"/>
  <c r="DJ273" i="1"/>
  <c r="DG273" i="1"/>
  <c r="DI273" i="1"/>
  <c r="CO273" i="1"/>
  <c r="CQ273" i="1"/>
  <c r="BW273" i="1"/>
  <c r="CR273" i="1"/>
  <c r="BZ273" i="1"/>
  <c r="BH273" i="1"/>
  <c r="U273" i="1"/>
  <c r="T273" i="1"/>
  <c r="AM273" i="1"/>
  <c r="BY273" i="1"/>
  <c r="BG273" i="1"/>
  <c r="V273" i="1"/>
  <c r="X273" i="1"/>
  <c r="AP273" i="1"/>
  <c r="BE273" i="1"/>
  <c r="W273" i="1"/>
  <c r="AO273" i="1"/>
  <c r="DJ269" i="1"/>
  <c r="DG269" i="1"/>
  <c r="DI269" i="1"/>
  <c r="CO269" i="1"/>
  <c r="CQ269" i="1"/>
  <c r="BW269" i="1"/>
  <c r="CR269" i="1"/>
  <c r="BH269" i="1"/>
  <c r="U269" i="1"/>
  <c r="BG269" i="1"/>
  <c r="BZ269" i="1"/>
  <c r="BY269" i="1"/>
  <c r="BE269" i="1"/>
  <c r="V269" i="1"/>
  <c r="X269" i="1"/>
  <c r="W269" i="1"/>
  <c r="T269" i="1"/>
  <c r="AO269" i="1"/>
  <c r="AM269" i="1"/>
  <c r="AP269" i="1"/>
  <c r="DJ265" i="1"/>
  <c r="DG265" i="1"/>
  <c r="DI265" i="1"/>
  <c r="CO265" i="1"/>
  <c r="CQ265" i="1"/>
  <c r="BW265" i="1"/>
  <c r="CR265" i="1"/>
  <c r="BZ265" i="1"/>
  <c r="BH265" i="1"/>
  <c r="U265" i="1"/>
  <c r="BY265" i="1"/>
  <c r="BG265" i="1"/>
  <c r="BE265" i="1"/>
  <c r="W265" i="1"/>
  <c r="V265" i="1"/>
  <c r="X265" i="1"/>
  <c r="AM265" i="1"/>
  <c r="T265" i="1"/>
  <c r="AO265" i="1"/>
  <c r="AP265" i="1"/>
  <c r="DJ261" i="1"/>
  <c r="DG261" i="1"/>
  <c r="DI261" i="1"/>
  <c r="CO261" i="1"/>
  <c r="CQ261" i="1"/>
  <c r="BW261" i="1"/>
  <c r="CR261" i="1"/>
  <c r="BH261" i="1"/>
  <c r="U261" i="1"/>
  <c r="BG261" i="1"/>
  <c r="BZ261" i="1"/>
  <c r="BY261" i="1"/>
  <c r="BE261" i="1"/>
  <c r="X261" i="1"/>
  <c r="W261" i="1"/>
  <c r="V261" i="1"/>
  <c r="AM261" i="1"/>
  <c r="AO261" i="1"/>
  <c r="T261" i="1"/>
  <c r="AP261" i="1"/>
  <c r="DJ257" i="1"/>
  <c r="DG257" i="1"/>
  <c r="DI257" i="1"/>
  <c r="CO257" i="1"/>
  <c r="CQ257" i="1"/>
  <c r="BW257" i="1"/>
  <c r="CR257" i="1"/>
  <c r="BZ257" i="1"/>
  <c r="BH257" i="1"/>
  <c r="U257" i="1"/>
  <c r="BY257" i="1"/>
  <c r="BG257" i="1"/>
  <c r="BE257" i="1"/>
  <c r="V257" i="1"/>
  <c r="W257" i="1"/>
  <c r="X257" i="1"/>
  <c r="T257" i="1"/>
  <c r="AM257" i="1"/>
  <c r="AP257" i="1"/>
  <c r="AO257" i="1"/>
  <c r="DJ253" i="1"/>
  <c r="DG253" i="1"/>
  <c r="DI253" i="1"/>
  <c r="CO253" i="1"/>
  <c r="CQ253" i="1"/>
  <c r="BW253" i="1"/>
  <c r="CR253" i="1"/>
  <c r="BH253" i="1"/>
  <c r="U253" i="1"/>
  <c r="BZ253" i="1"/>
  <c r="BG253" i="1"/>
  <c r="BY253" i="1"/>
  <c r="BE253" i="1"/>
  <c r="X253" i="1"/>
  <c r="W253" i="1"/>
  <c r="V253" i="1"/>
  <c r="AM253" i="1"/>
  <c r="T253" i="1"/>
  <c r="AO253" i="1"/>
  <c r="AP253" i="1"/>
  <c r="DJ249" i="1"/>
  <c r="DG249" i="1"/>
  <c r="DI249" i="1"/>
  <c r="CO249" i="1"/>
  <c r="CQ249" i="1"/>
  <c r="BW249" i="1"/>
  <c r="CR249" i="1"/>
  <c r="BZ249" i="1"/>
  <c r="BH249" i="1"/>
  <c r="U249" i="1"/>
  <c r="BY249" i="1"/>
  <c r="BG249" i="1"/>
  <c r="BE249" i="1"/>
  <c r="V249" i="1"/>
  <c r="W249" i="1"/>
  <c r="X249" i="1"/>
  <c r="AO249" i="1"/>
  <c r="T249" i="1"/>
  <c r="AP249" i="1"/>
  <c r="AM249" i="1"/>
  <c r="DJ245" i="1"/>
  <c r="DG245" i="1"/>
  <c r="DI245" i="1"/>
  <c r="CO245" i="1"/>
  <c r="CQ245" i="1"/>
  <c r="BW245" i="1"/>
  <c r="CR245" i="1"/>
  <c r="BH245" i="1"/>
  <c r="U245" i="1"/>
  <c r="BG245" i="1"/>
  <c r="BZ245" i="1"/>
  <c r="BY245" i="1"/>
  <c r="BE245" i="1"/>
  <c r="W245" i="1"/>
  <c r="V245" i="1"/>
  <c r="X245" i="1"/>
  <c r="T245" i="1"/>
  <c r="AM245" i="1"/>
  <c r="AP245" i="1"/>
  <c r="AO245" i="1"/>
  <c r="DJ241" i="1"/>
  <c r="DG241" i="1"/>
  <c r="DI241" i="1"/>
  <c r="CO241" i="1"/>
  <c r="CQ241" i="1"/>
  <c r="BW241" i="1"/>
  <c r="CR241" i="1"/>
  <c r="BZ241" i="1"/>
  <c r="BH241" i="1"/>
  <c r="U241" i="1"/>
  <c r="BY241" i="1"/>
  <c r="BG241" i="1"/>
  <c r="BE241" i="1"/>
  <c r="W241" i="1"/>
  <c r="X241" i="1"/>
  <c r="V241" i="1"/>
  <c r="AM241" i="1"/>
  <c r="T241" i="1"/>
  <c r="AO241" i="1"/>
  <c r="AP241" i="1"/>
  <c r="DJ237" i="1"/>
  <c r="DG237" i="1"/>
  <c r="DI237" i="1"/>
  <c r="CO237" i="1"/>
  <c r="CQ237" i="1"/>
  <c r="BW237" i="1"/>
  <c r="CR237" i="1"/>
  <c r="BH237" i="1"/>
  <c r="U237" i="1"/>
  <c r="BG237" i="1"/>
  <c r="BY237" i="1"/>
  <c r="BZ237" i="1"/>
  <c r="BE237" i="1"/>
  <c r="V237" i="1"/>
  <c r="X237" i="1"/>
  <c r="W237" i="1"/>
  <c r="AM237" i="1"/>
  <c r="T237" i="1"/>
  <c r="AP237" i="1"/>
  <c r="AO237" i="1"/>
  <c r="DJ233" i="1"/>
  <c r="DG233" i="1"/>
  <c r="DI233" i="1"/>
  <c r="CO233" i="1"/>
  <c r="CQ233" i="1"/>
  <c r="BW233" i="1"/>
  <c r="CR233" i="1"/>
  <c r="BZ233" i="1"/>
  <c r="BH233" i="1"/>
  <c r="U233" i="1"/>
  <c r="BY233" i="1"/>
  <c r="BG233" i="1"/>
  <c r="BE233" i="1"/>
  <c r="X233" i="1"/>
  <c r="V233" i="1"/>
  <c r="W233" i="1"/>
  <c r="T233" i="1"/>
  <c r="AP233" i="1"/>
  <c r="AO233" i="1"/>
  <c r="AM233" i="1"/>
  <c r="DJ229" i="1"/>
  <c r="DG229" i="1"/>
  <c r="DI229" i="1"/>
  <c r="CO229" i="1"/>
  <c r="CQ229" i="1"/>
  <c r="BW229" i="1"/>
  <c r="CR229" i="1"/>
  <c r="BH229" i="1"/>
  <c r="U229" i="1"/>
  <c r="BG229" i="1"/>
  <c r="BZ229" i="1"/>
  <c r="BY229" i="1"/>
  <c r="BE229" i="1"/>
  <c r="W229" i="1"/>
  <c r="V229" i="1"/>
  <c r="X229" i="1"/>
  <c r="AM229" i="1"/>
  <c r="T229" i="1"/>
  <c r="AO229" i="1"/>
  <c r="AP229" i="1"/>
  <c r="DJ225" i="1"/>
  <c r="DG225" i="1"/>
  <c r="DI225" i="1"/>
  <c r="CO225" i="1"/>
  <c r="CQ225" i="1"/>
  <c r="BW225" i="1"/>
  <c r="CR225" i="1"/>
  <c r="BZ225" i="1"/>
  <c r="BH225" i="1"/>
  <c r="U225" i="1"/>
  <c r="BY225" i="1"/>
  <c r="BG225" i="1"/>
  <c r="BE225" i="1"/>
  <c r="X225" i="1"/>
  <c r="W225" i="1"/>
  <c r="V225" i="1"/>
  <c r="AO225" i="1"/>
  <c r="T225" i="1"/>
  <c r="AP225" i="1"/>
  <c r="AM225" i="1"/>
  <c r="DJ221" i="1"/>
  <c r="DG221" i="1"/>
  <c r="DI221" i="1"/>
  <c r="CO221" i="1"/>
  <c r="CQ221" i="1"/>
  <c r="BW221" i="1"/>
  <c r="CR221" i="1"/>
  <c r="BH221" i="1"/>
  <c r="U221" i="1"/>
  <c r="BG221" i="1"/>
  <c r="BZ221" i="1"/>
  <c r="BY221" i="1"/>
  <c r="BE221" i="1"/>
  <c r="V221" i="1"/>
  <c r="X221" i="1"/>
  <c r="W221" i="1"/>
  <c r="AM221" i="1"/>
  <c r="T221" i="1"/>
  <c r="AP221" i="1"/>
  <c r="AO221" i="1"/>
  <c r="DG217" i="1"/>
  <c r="DI217" i="1"/>
  <c r="DJ217" i="1"/>
  <c r="CO217" i="1"/>
  <c r="CQ217" i="1"/>
  <c r="BW217" i="1"/>
  <c r="CR217" i="1"/>
  <c r="BZ217" i="1"/>
  <c r="BH217" i="1"/>
  <c r="U217" i="1"/>
  <c r="BY217" i="1"/>
  <c r="BG217" i="1"/>
  <c r="BE217" i="1"/>
  <c r="V217" i="1"/>
  <c r="X217" i="1"/>
  <c r="W217" i="1"/>
  <c r="T217" i="1"/>
  <c r="AM217" i="1"/>
  <c r="AO217" i="1"/>
  <c r="AP217" i="1"/>
  <c r="DI213" i="1"/>
  <c r="DG213" i="1"/>
  <c r="DJ213" i="1"/>
  <c r="CO213" i="1"/>
  <c r="CQ213" i="1"/>
  <c r="BW213" i="1"/>
  <c r="CR213" i="1"/>
  <c r="BH213" i="1"/>
  <c r="U213" i="1"/>
  <c r="BG213" i="1"/>
  <c r="BZ213" i="1"/>
  <c r="BY213" i="1"/>
  <c r="BE213" i="1"/>
  <c r="W213" i="1"/>
  <c r="X213" i="1"/>
  <c r="V213" i="1"/>
  <c r="T213" i="1"/>
  <c r="AM213" i="1"/>
  <c r="AO213" i="1"/>
  <c r="AP213" i="1"/>
  <c r="DI209" i="1"/>
  <c r="DG209" i="1"/>
  <c r="DJ209" i="1"/>
  <c r="CO209" i="1"/>
  <c r="CQ209" i="1"/>
  <c r="BW209" i="1"/>
  <c r="CR209" i="1"/>
  <c r="BZ209" i="1"/>
  <c r="BH209" i="1"/>
  <c r="U209" i="1"/>
  <c r="BY209" i="1"/>
  <c r="BG209" i="1"/>
  <c r="BE209" i="1"/>
  <c r="X209" i="1"/>
  <c r="W209" i="1"/>
  <c r="V209" i="1"/>
  <c r="AO209" i="1"/>
  <c r="T209" i="1"/>
  <c r="AP209" i="1"/>
  <c r="AM209" i="1"/>
  <c r="DI205" i="1"/>
  <c r="DG205" i="1"/>
  <c r="DJ205" i="1"/>
  <c r="CO205" i="1"/>
  <c r="CQ205" i="1"/>
  <c r="BW205" i="1"/>
  <c r="CR205" i="1"/>
  <c r="BH205" i="1"/>
  <c r="U205" i="1"/>
  <c r="BG205" i="1"/>
  <c r="BZ205" i="1"/>
  <c r="BY205" i="1"/>
  <c r="BE205" i="1"/>
  <c r="X205" i="1"/>
  <c r="W205" i="1"/>
  <c r="V205" i="1"/>
  <c r="T205" i="1"/>
  <c r="AO205" i="1"/>
  <c r="AM205" i="1"/>
  <c r="AP205" i="1"/>
  <c r="DI201" i="1"/>
  <c r="DG201" i="1"/>
  <c r="DJ201" i="1"/>
  <c r="CO201" i="1"/>
  <c r="CQ201" i="1"/>
  <c r="BW201" i="1"/>
  <c r="CR201" i="1"/>
  <c r="BZ201" i="1"/>
  <c r="BH201" i="1"/>
  <c r="U201" i="1"/>
  <c r="BY201" i="1"/>
  <c r="BG201" i="1"/>
  <c r="BE201" i="1"/>
  <c r="V201" i="1"/>
  <c r="X201" i="1"/>
  <c r="W201" i="1"/>
  <c r="AM201" i="1"/>
  <c r="T201" i="1"/>
  <c r="AO201" i="1"/>
  <c r="AP201" i="1"/>
  <c r="DI197" i="1"/>
  <c r="DG197" i="1"/>
  <c r="DJ197" i="1"/>
  <c r="CO197" i="1"/>
  <c r="CQ197" i="1"/>
  <c r="BW197" i="1"/>
  <c r="CR197" i="1"/>
  <c r="BH197" i="1"/>
  <c r="U197" i="1"/>
  <c r="BZ197" i="1"/>
  <c r="BG197" i="1"/>
  <c r="BY197" i="1"/>
  <c r="BE197" i="1"/>
  <c r="V197" i="1"/>
  <c r="W197" i="1"/>
  <c r="X197" i="1"/>
  <c r="T197" i="1"/>
  <c r="AM197" i="1"/>
  <c r="AO197" i="1"/>
  <c r="AP197" i="1"/>
  <c r="DI193" i="1"/>
  <c r="DG193" i="1"/>
  <c r="DJ193" i="1"/>
  <c r="CO193" i="1"/>
  <c r="CQ193" i="1"/>
  <c r="BW193" i="1"/>
  <c r="CR193" i="1"/>
  <c r="BZ193" i="1"/>
  <c r="BH193" i="1"/>
  <c r="U193" i="1"/>
  <c r="BY193" i="1"/>
  <c r="BG193" i="1"/>
  <c r="BE193" i="1"/>
  <c r="V193" i="1"/>
  <c r="W193" i="1"/>
  <c r="X193" i="1"/>
  <c r="T193" i="1"/>
  <c r="AO193" i="1"/>
  <c r="AM193" i="1"/>
  <c r="AP193" i="1"/>
  <c r="DI189" i="1"/>
  <c r="DG189" i="1"/>
  <c r="DJ189" i="1"/>
  <c r="CO189" i="1"/>
  <c r="CQ189" i="1"/>
  <c r="BW189" i="1"/>
  <c r="CR189" i="1"/>
  <c r="BH189" i="1"/>
  <c r="U189" i="1"/>
  <c r="BG189" i="1"/>
  <c r="BY189" i="1"/>
  <c r="BE189" i="1"/>
  <c r="BZ189" i="1"/>
  <c r="X189" i="1"/>
  <c r="V189" i="1"/>
  <c r="W189" i="1"/>
  <c r="AM189" i="1"/>
  <c r="AO189" i="1"/>
  <c r="T189" i="1"/>
  <c r="AP189" i="1"/>
  <c r="DI185" i="1"/>
  <c r="DG185" i="1"/>
  <c r="DJ185" i="1"/>
  <c r="CO185" i="1"/>
  <c r="CQ185" i="1"/>
  <c r="BW185" i="1"/>
  <c r="CR185" i="1"/>
  <c r="BZ185" i="1"/>
  <c r="BH185" i="1"/>
  <c r="U185" i="1"/>
  <c r="BY185" i="1"/>
  <c r="BG185" i="1"/>
  <c r="BE185" i="1"/>
  <c r="X185" i="1"/>
  <c r="W185" i="1"/>
  <c r="V185" i="1"/>
  <c r="T185" i="1"/>
  <c r="AP185" i="1"/>
  <c r="AM185" i="1"/>
  <c r="AO185" i="1"/>
  <c r="DI181" i="1"/>
  <c r="DG181" i="1"/>
  <c r="DJ181" i="1"/>
  <c r="CO181" i="1"/>
  <c r="CQ181" i="1"/>
  <c r="BW181" i="1"/>
  <c r="CR181" i="1"/>
  <c r="BH181" i="1"/>
  <c r="U181" i="1"/>
  <c r="T181" i="1"/>
  <c r="AP181" i="1"/>
  <c r="V181" i="1"/>
  <c r="BG181" i="1"/>
  <c r="BY181" i="1"/>
  <c r="X181" i="1"/>
  <c r="AO181" i="1"/>
  <c r="AM181" i="1"/>
  <c r="BE181" i="1"/>
  <c r="BZ181" i="1"/>
  <c r="W181" i="1"/>
  <c r="DI177" i="1"/>
  <c r="DG177" i="1"/>
  <c r="DJ177" i="1"/>
  <c r="CO177" i="1"/>
  <c r="CQ177" i="1"/>
  <c r="BW177" i="1"/>
  <c r="CR177" i="1"/>
  <c r="BZ177" i="1"/>
  <c r="BH177" i="1"/>
  <c r="U177" i="1"/>
  <c r="BY177" i="1"/>
  <c r="BG177" i="1"/>
  <c r="BE177" i="1"/>
  <c r="X177" i="1"/>
  <c r="W177" i="1"/>
  <c r="V177" i="1"/>
  <c r="T177" i="1"/>
  <c r="AO177" i="1"/>
  <c r="AM177" i="1"/>
  <c r="AP177" i="1"/>
  <c r="DI173" i="1"/>
  <c r="DG173" i="1"/>
  <c r="DJ173" i="1"/>
  <c r="CO173" i="1"/>
  <c r="CQ173" i="1"/>
  <c r="BW173" i="1"/>
  <c r="CR173" i="1"/>
  <c r="BH173" i="1"/>
  <c r="U173" i="1"/>
  <c r="T173" i="1"/>
  <c r="AM173" i="1"/>
  <c r="BG173" i="1"/>
  <c r="V173" i="1"/>
  <c r="AO173" i="1"/>
  <c r="BY173" i="1"/>
  <c r="X173" i="1"/>
  <c r="BZ173" i="1"/>
  <c r="W173" i="1"/>
  <c r="BE173" i="1"/>
  <c r="AP173" i="1"/>
  <c r="DI169" i="1"/>
  <c r="DG169" i="1"/>
  <c r="DJ169" i="1"/>
  <c r="CO169" i="1"/>
  <c r="CQ169" i="1"/>
  <c r="BW169" i="1"/>
  <c r="CR169" i="1"/>
  <c r="BZ169" i="1"/>
  <c r="BH169" i="1"/>
  <c r="U169" i="1"/>
  <c r="BY169" i="1"/>
  <c r="BG169" i="1"/>
  <c r="BE169" i="1"/>
  <c r="V169" i="1"/>
  <c r="X169" i="1"/>
  <c r="W169" i="1"/>
  <c r="AM169" i="1"/>
  <c r="T169" i="1"/>
  <c r="AO169" i="1"/>
  <c r="AP169" i="1"/>
  <c r="DI165" i="1"/>
  <c r="DG165" i="1"/>
  <c r="DJ165" i="1"/>
  <c r="CO165" i="1"/>
  <c r="BW165" i="1"/>
  <c r="CR165" i="1"/>
  <c r="BH165" i="1"/>
  <c r="U165" i="1"/>
  <c r="BG165" i="1"/>
  <c r="CQ165" i="1"/>
  <c r="BY165" i="1"/>
  <c r="BE165" i="1"/>
  <c r="BZ165" i="1"/>
  <c r="V165" i="1"/>
  <c r="X165" i="1"/>
  <c r="W165" i="1"/>
  <c r="T165" i="1"/>
  <c r="AM165" i="1"/>
  <c r="AO165" i="1"/>
  <c r="AP165" i="1"/>
  <c r="DI161" i="1"/>
  <c r="DG161" i="1"/>
  <c r="DJ161" i="1"/>
  <c r="CO161" i="1"/>
  <c r="BW161" i="1"/>
  <c r="CR161" i="1"/>
  <c r="BZ161" i="1"/>
  <c r="BH161" i="1"/>
  <c r="U161" i="1"/>
  <c r="BY161" i="1"/>
  <c r="BG161" i="1"/>
  <c r="CQ161" i="1"/>
  <c r="BE161" i="1"/>
  <c r="W161" i="1"/>
  <c r="V161" i="1"/>
  <c r="X161" i="1"/>
  <c r="AM161" i="1"/>
  <c r="T161" i="1"/>
  <c r="AO161" i="1"/>
  <c r="AP161" i="1"/>
  <c r="DI157" i="1"/>
  <c r="DG157" i="1"/>
  <c r="DJ157" i="1"/>
  <c r="CO157" i="1"/>
  <c r="BW157" i="1"/>
  <c r="CR157" i="1"/>
  <c r="BH157" i="1"/>
  <c r="U157" i="1"/>
  <c r="T157" i="1"/>
  <c r="AP157" i="1"/>
  <c r="BG157" i="1"/>
  <c r="V157" i="1"/>
  <c r="BY157" i="1"/>
  <c r="X157" i="1"/>
  <c r="AO157" i="1"/>
  <c r="CQ157" i="1"/>
  <c r="AM157" i="1"/>
  <c r="BZ157" i="1"/>
  <c r="BE157" i="1"/>
  <c r="W157" i="1"/>
  <c r="DI153" i="1"/>
  <c r="DG153" i="1"/>
  <c r="DJ153" i="1"/>
  <c r="CO153" i="1"/>
  <c r="BW153" i="1"/>
  <c r="CR153" i="1"/>
  <c r="BZ153" i="1"/>
  <c r="BH153" i="1"/>
  <c r="U153" i="1"/>
  <c r="BY153" i="1"/>
  <c r="BG153" i="1"/>
  <c r="CQ153" i="1"/>
  <c r="BE153" i="1"/>
  <c r="V153" i="1"/>
  <c r="W153" i="1"/>
  <c r="X153" i="1"/>
  <c r="T153" i="1"/>
  <c r="AO153" i="1"/>
  <c r="AM153" i="1"/>
  <c r="AP153" i="1"/>
  <c r="DI149" i="1"/>
  <c r="DG149" i="1"/>
  <c r="DJ149" i="1"/>
  <c r="CO149" i="1"/>
  <c r="BW149" i="1"/>
  <c r="CR149" i="1"/>
  <c r="BH149" i="1"/>
  <c r="U149" i="1"/>
  <c r="CQ149" i="1"/>
  <c r="BG149" i="1"/>
  <c r="BY149" i="1"/>
  <c r="BE149" i="1"/>
  <c r="BZ149" i="1"/>
  <c r="W149" i="1"/>
  <c r="V149" i="1"/>
  <c r="X149" i="1"/>
  <c r="AO149" i="1"/>
  <c r="T149" i="1"/>
  <c r="AP149" i="1"/>
  <c r="AM149" i="1"/>
  <c r="DI145" i="1"/>
  <c r="DG145" i="1"/>
  <c r="DJ145" i="1"/>
  <c r="CO145" i="1"/>
  <c r="BW145" i="1"/>
  <c r="CR145" i="1"/>
  <c r="BZ145" i="1"/>
  <c r="BH145" i="1"/>
  <c r="U145" i="1"/>
  <c r="CQ145" i="1"/>
  <c r="BY145" i="1"/>
  <c r="BG145" i="1"/>
  <c r="BE145" i="1"/>
  <c r="W145" i="1"/>
  <c r="V145" i="1"/>
  <c r="X145" i="1"/>
  <c r="T145" i="1"/>
  <c r="AO145" i="1"/>
  <c r="AP145" i="1"/>
  <c r="AM145" i="1"/>
  <c r="DI141" i="1"/>
  <c r="DG141" i="1"/>
  <c r="DJ141" i="1"/>
  <c r="CO141" i="1"/>
  <c r="BW141" i="1"/>
  <c r="CR141" i="1"/>
  <c r="BH141" i="1"/>
  <c r="U141" i="1"/>
  <c r="CQ141" i="1"/>
  <c r="BG141" i="1"/>
  <c r="BY141" i="1"/>
  <c r="BZ141" i="1"/>
  <c r="BE141" i="1"/>
  <c r="V141" i="1"/>
  <c r="W141" i="1"/>
  <c r="X141" i="1"/>
  <c r="T141" i="1"/>
  <c r="AM141" i="1"/>
  <c r="AO141" i="1"/>
  <c r="AP141" i="1"/>
  <c r="DI137" i="1"/>
  <c r="DG137" i="1"/>
  <c r="DJ137" i="1"/>
  <c r="CO137" i="1"/>
  <c r="BW137" i="1"/>
  <c r="CR137" i="1"/>
  <c r="BZ137" i="1"/>
  <c r="BH137" i="1"/>
  <c r="U137" i="1"/>
  <c r="BY137" i="1"/>
  <c r="BG137" i="1"/>
  <c r="CQ137" i="1"/>
  <c r="BE137" i="1"/>
  <c r="X137" i="1"/>
  <c r="V137" i="1"/>
  <c r="W137" i="1"/>
  <c r="AM137" i="1"/>
  <c r="T137" i="1"/>
  <c r="AO137" i="1"/>
  <c r="AP137" i="1"/>
  <c r="DI133" i="1"/>
  <c r="DG133" i="1"/>
  <c r="DJ133" i="1"/>
  <c r="CO133" i="1"/>
  <c r="BW133" i="1"/>
  <c r="CR133" i="1"/>
  <c r="BH133" i="1"/>
  <c r="U133" i="1"/>
  <c r="BG133" i="1"/>
  <c r="CQ133" i="1"/>
  <c r="BY133" i="1"/>
  <c r="BE133" i="1"/>
  <c r="BZ133" i="1"/>
  <c r="X133" i="1"/>
  <c r="W133" i="1"/>
  <c r="V133" i="1"/>
  <c r="T133" i="1"/>
  <c r="AM133" i="1"/>
  <c r="AP133" i="1"/>
  <c r="AO133" i="1"/>
  <c r="DI129" i="1"/>
  <c r="DG129" i="1"/>
  <c r="DJ129" i="1"/>
  <c r="CO129" i="1"/>
  <c r="BW129" i="1"/>
  <c r="CR129" i="1"/>
  <c r="BZ129" i="1"/>
  <c r="BH129" i="1"/>
  <c r="U129" i="1"/>
  <c r="CQ129" i="1"/>
  <c r="BY129" i="1"/>
  <c r="BG129" i="1"/>
  <c r="BE129" i="1"/>
  <c r="W129" i="1"/>
  <c r="X129" i="1"/>
  <c r="V129" i="1"/>
  <c r="T129" i="1"/>
  <c r="AM129" i="1"/>
  <c r="AP129" i="1"/>
  <c r="AO129" i="1"/>
  <c r="DI125" i="1"/>
  <c r="DG125" i="1"/>
  <c r="DJ125" i="1"/>
  <c r="CO125" i="1"/>
  <c r="BW125" i="1"/>
  <c r="CR125" i="1"/>
  <c r="BH125" i="1"/>
  <c r="U125" i="1"/>
  <c r="BG125" i="1"/>
  <c r="BY125" i="1"/>
  <c r="CQ125" i="1"/>
  <c r="BZ125" i="1"/>
  <c r="BE125" i="1"/>
  <c r="V125" i="1"/>
  <c r="W125" i="1"/>
  <c r="X125" i="1"/>
  <c r="T125" i="1"/>
  <c r="AO125" i="1"/>
  <c r="AM125" i="1"/>
  <c r="AP125" i="1"/>
  <c r="DI121" i="1"/>
  <c r="DG121" i="1"/>
  <c r="DJ121" i="1"/>
  <c r="CO121" i="1"/>
  <c r="BW121" i="1"/>
  <c r="CR121" i="1"/>
  <c r="BZ121" i="1"/>
  <c r="BH121" i="1"/>
  <c r="U121" i="1"/>
  <c r="BY121" i="1"/>
  <c r="BG121" i="1"/>
  <c r="CQ121" i="1"/>
  <c r="BE121" i="1"/>
  <c r="W121" i="1"/>
  <c r="V121" i="1"/>
  <c r="X121" i="1"/>
  <c r="AM121" i="1"/>
  <c r="T121" i="1"/>
  <c r="AO121" i="1"/>
  <c r="AP121" i="1"/>
  <c r="DI117" i="1"/>
  <c r="DG117" i="1"/>
  <c r="DJ117" i="1"/>
  <c r="CO117" i="1"/>
  <c r="BW117" i="1"/>
  <c r="CR117" i="1"/>
  <c r="BH117" i="1"/>
  <c r="U117" i="1"/>
  <c r="BG117" i="1"/>
  <c r="BY117" i="1"/>
  <c r="CQ117" i="1"/>
  <c r="BE117" i="1"/>
  <c r="BZ117" i="1"/>
  <c r="W117" i="1"/>
  <c r="V117" i="1"/>
  <c r="X117" i="1"/>
  <c r="T117" i="1"/>
  <c r="AO117" i="1"/>
  <c r="AM117" i="1"/>
  <c r="AP117" i="1"/>
  <c r="DI113" i="1"/>
  <c r="DG113" i="1"/>
  <c r="DJ113" i="1"/>
  <c r="CO113" i="1"/>
  <c r="BW113" i="1"/>
  <c r="CR113" i="1"/>
  <c r="BZ113" i="1"/>
  <c r="BH113" i="1"/>
  <c r="U113" i="1"/>
  <c r="BY113" i="1"/>
  <c r="BG113" i="1"/>
  <c r="CQ113" i="1"/>
  <c r="BE113" i="1"/>
  <c r="W113" i="1"/>
  <c r="X113" i="1"/>
  <c r="V113" i="1"/>
  <c r="T113" i="1"/>
  <c r="AP113" i="1"/>
  <c r="AO113" i="1"/>
  <c r="AM113" i="1"/>
  <c r="DI109" i="1"/>
  <c r="DG109" i="1"/>
  <c r="DJ109" i="1"/>
  <c r="CO109" i="1"/>
  <c r="BW109" i="1"/>
  <c r="CR109" i="1"/>
  <c r="BH109" i="1"/>
  <c r="U109" i="1"/>
  <c r="BG109" i="1"/>
  <c r="CQ109" i="1"/>
  <c r="BY109" i="1"/>
  <c r="BZ109" i="1"/>
  <c r="BE109" i="1"/>
  <c r="W109" i="1"/>
  <c r="X109" i="1"/>
  <c r="V109" i="1"/>
  <c r="T109" i="1"/>
  <c r="AO109" i="1"/>
  <c r="AM109" i="1"/>
  <c r="AP109" i="1"/>
  <c r="DI105" i="1"/>
  <c r="DG105" i="1"/>
  <c r="DJ105" i="1"/>
  <c r="CO105" i="1"/>
  <c r="BW105" i="1"/>
  <c r="CR105" i="1"/>
  <c r="BZ105" i="1"/>
  <c r="BH105" i="1"/>
  <c r="U105" i="1"/>
  <c r="BY105" i="1"/>
  <c r="BG105" i="1"/>
  <c r="CQ105" i="1"/>
  <c r="BE105" i="1"/>
  <c r="V105" i="1"/>
  <c r="X105" i="1"/>
  <c r="W105" i="1"/>
  <c r="AO105" i="1"/>
  <c r="AM105" i="1"/>
  <c r="T105" i="1"/>
  <c r="AP105" i="1"/>
  <c r="DI101" i="1"/>
  <c r="DG101" i="1"/>
  <c r="DJ101" i="1"/>
  <c r="CO101" i="1"/>
  <c r="BW101" i="1"/>
  <c r="CR101" i="1"/>
  <c r="BH101" i="1"/>
  <c r="U101" i="1"/>
  <c r="BG101" i="1"/>
  <c r="CQ101" i="1"/>
  <c r="BY101" i="1"/>
  <c r="BZ101" i="1"/>
  <c r="BE101" i="1"/>
  <c r="V101" i="1"/>
  <c r="X101" i="1"/>
  <c r="W101" i="1"/>
  <c r="AO101" i="1"/>
  <c r="T101" i="1"/>
  <c r="AM101" i="1"/>
  <c r="AP101" i="1"/>
  <c r="DI97" i="1"/>
  <c r="DG97" i="1"/>
  <c r="DJ97" i="1"/>
  <c r="CO97" i="1"/>
  <c r="BW97" i="1"/>
  <c r="CR97" i="1"/>
  <c r="BZ97" i="1"/>
  <c r="BH97" i="1"/>
  <c r="U97" i="1"/>
  <c r="T97" i="1"/>
  <c r="AM97" i="1"/>
  <c r="CQ97" i="1"/>
  <c r="BY97" i="1"/>
  <c r="BG97" i="1"/>
  <c r="V97" i="1"/>
  <c r="X97" i="1"/>
  <c r="AP97" i="1"/>
  <c r="BE97" i="1"/>
  <c r="W97" i="1"/>
  <c r="AO97" i="1"/>
  <c r="DI93" i="1"/>
  <c r="DG93" i="1"/>
  <c r="DJ93" i="1"/>
  <c r="CO93" i="1"/>
  <c r="BW93" i="1"/>
  <c r="CR93" i="1"/>
  <c r="BH93" i="1"/>
  <c r="U93" i="1"/>
  <c r="CQ93" i="1"/>
  <c r="BG93" i="1"/>
  <c r="BY93" i="1"/>
  <c r="BZ93" i="1"/>
  <c r="BE93" i="1"/>
  <c r="X93" i="1"/>
  <c r="W93" i="1"/>
  <c r="V93" i="1"/>
  <c r="AO93" i="1"/>
  <c r="T93" i="1"/>
  <c r="AM93" i="1"/>
  <c r="AP93" i="1"/>
  <c r="DI89" i="1"/>
  <c r="DJ89" i="1"/>
  <c r="DG89" i="1"/>
  <c r="CO89" i="1"/>
  <c r="BW89" i="1"/>
  <c r="CR89" i="1"/>
  <c r="BZ89" i="1"/>
  <c r="BH89" i="1"/>
  <c r="U89" i="1"/>
  <c r="CQ89" i="1"/>
  <c r="BY89" i="1"/>
  <c r="BG89" i="1"/>
  <c r="BE89" i="1"/>
  <c r="X89" i="1"/>
  <c r="V89" i="1"/>
  <c r="W89" i="1"/>
  <c r="AM89" i="1"/>
  <c r="T89" i="1"/>
  <c r="AO89" i="1"/>
  <c r="AP89" i="1"/>
  <c r="DI85" i="1"/>
  <c r="DJ85" i="1"/>
  <c r="DG85" i="1"/>
  <c r="CO85" i="1"/>
  <c r="BW85" i="1"/>
  <c r="CR85" i="1"/>
  <c r="BH85" i="1"/>
  <c r="U85" i="1"/>
  <c r="CQ85" i="1"/>
  <c r="BG85" i="1"/>
  <c r="BY85" i="1"/>
  <c r="BZ85" i="1"/>
  <c r="BE85" i="1"/>
  <c r="X85" i="1"/>
  <c r="W85" i="1"/>
  <c r="V85" i="1"/>
  <c r="AO85" i="1"/>
  <c r="T85" i="1"/>
  <c r="AM85" i="1"/>
  <c r="AP85" i="1"/>
  <c r="DI81" i="1"/>
  <c r="DJ81" i="1"/>
  <c r="DG81" i="1"/>
  <c r="CO81" i="1"/>
  <c r="BW81" i="1"/>
  <c r="CR81" i="1"/>
  <c r="BZ81" i="1"/>
  <c r="BH81" i="1"/>
  <c r="U81" i="1"/>
  <c r="BY81" i="1"/>
  <c r="BG81" i="1"/>
  <c r="CQ81" i="1"/>
  <c r="BE81" i="1"/>
  <c r="W81" i="1"/>
  <c r="V81" i="1"/>
  <c r="X81" i="1"/>
  <c r="AO81" i="1"/>
  <c r="T81" i="1"/>
  <c r="AM81" i="1"/>
  <c r="AP81" i="1"/>
  <c r="DI77" i="1"/>
  <c r="DJ77" i="1"/>
  <c r="DG77" i="1"/>
  <c r="CO77" i="1"/>
  <c r="BW77" i="1"/>
  <c r="CR77" i="1"/>
  <c r="BH77" i="1"/>
  <c r="U77" i="1"/>
  <c r="BG77" i="1"/>
  <c r="BY77" i="1"/>
  <c r="CQ77" i="1"/>
  <c r="BZ77" i="1"/>
  <c r="BE77" i="1"/>
  <c r="X77" i="1"/>
  <c r="V77" i="1"/>
  <c r="W77" i="1"/>
  <c r="T77" i="1"/>
  <c r="AO77" i="1"/>
  <c r="AP77" i="1"/>
  <c r="AM77" i="1"/>
  <c r="DI73" i="1"/>
  <c r="DJ73" i="1"/>
  <c r="DG73" i="1"/>
  <c r="CO73" i="1"/>
  <c r="BW73" i="1"/>
  <c r="CR73" i="1"/>
  <c r="BZ73" i="1"/>
  <c r="BH73" i="1"/>
  <c r="U73" i="1"/>
  <c r="BY73" i="1"/>
  <c r="BG73" i="1"/>
  <c r="CQ73" i="1"/>
  <c r="BE73" i="1"/>
  <c r="V73" i="1"/>
  <c r="X73" i="1"/>
  <c r="W73" i="1"/>
  <c r="AO73" i="1"/>
  <c r="T73" i="1"/>
  <c r="AM73" i="1"/>
  <c r="AP73" i="1"/>
  <c r="DI69" i="1"/>
  <c r="DJ69" i="1"/>
  <c r="DG69" i="1"/>
  <c r="CO69" i="1"/>
  <c r="BW69" i="1"/>
  <c r="CR69" i="1"/>
  <c r="BH69" i="1"/>
  <c r="U69" i="1"/>
  <c r="BG69" i="1"/>
  <c r="BY69" i="1"/>
  <c r="CQ69" i="1"/>
  <c r="BE69" i="1"/>
  <c r="BZ69" i="1"/>
  <c r="V69" i="1"/>
  <c r="W69" i="1"/>
  <c r="X69" i="1"/>
  <c r="AO69" i="1"/>
  <c r="T69" i="1"/>
  <c r="AM69" i="1"/>
  <c r="AP69" i="1"/>
  <c r="DI65" i="1"/>
  <c r="DJ65" i="1"/>
  <c r="DG65" i="1"/>
  <c r="CO65" i="1"/>
  <c r="BW65" i="1"/>
  <c r="CR65" i="1"/>
  <c r="BZ65" i="1"/>
  <c r="BH65" i="1"/>
  <c r="U65" i="1"/>
  <c r="BY65" i="1"/>
  <c r="BG65" i="1"/>
  <c r="CQ65" i="1"/>
  <c r="BE65" i="1"/>
  <c r="X65" i="1"/>
  <c r="W65" i="1"/>
  <c r="V65" i="1"/>
  <c r="AO65" i="1"/>
  <c r="T65" i="1"/>
  <c r="AM65" i="1"/>
  <c r="AP65" i="1"/>
  <c r="DI61" i="1"/>
  <c r="DJ61" i="1"/>
  <c r="DG61" i="1"/>
  <c r="CO61" i="1"/>
  <c r="BW61" i="1"/>
  <c r="CR61" i="1"/>
  <c r="BH61" i="1"/>
  <c r="U61" i="1"/>
  <c r="BG61" i="1"/>
  <c r="BY61" i="1"/>
  <c r="CQ61" i="1"/>
  <c r="BZ61" i="1"/>
  <c r="BE61" i="1"/>
  <c r="W61" i="1"/>
  <c r="X61" i="1"/>
  <c r="V61" i="1"/>
  <c r="AM61" i="1"/>
  <c r="T61" i="1"/>
  <c r="AO61" i="1"/>
  <c r="AP61" i="1"/>
  <c r="DI57" i="1"/>
  <c r="DJ57" i="1"/>
  <c r="DG57" i="1"/>
  <c r="CO57" i="1"/>
  <c r="BW57" i="1"/>
  <c r="CR57" i="1"/>
  <c r="BZ57" i="1"/>
  <c r="BH57" i="1"/>
  <c r="U57" i="1"/>
  <c r="CQ57" i="1"/>
  <c r="BY57" i="1"/>
  <c r="BG57" i="1"/>
  <c r="BE57" i="1"/>
  <c r="X57" i="1"/>
  <c r="W57" i="1"/>
  <c r="V57" i="1"/>
  <c r="AM57" i="1"/>
  <c r="T57" i="1"/>
  <c r="AO57" i="1"/>
  <c r="AP57" i="1"/>
  <c r="DJ53" i="1"/>
  <c r="DI53" i="1"/>
  <c r="CO53" i="1"/>
  <c r="DG53" i="1"/>
  <c r="BW53" i="1"/>
  <c r="CR53" i="1"/>
  <c r="BH53" i="1"/>
  <c r="U53" i="1"/>
  <c r="T53" i="1"/>
  <c r="AP53" i="1"/>
  <c r="CQ53" i="1"/>
  <c r="BG53" i="1"/>
  <c r="V53" i="1"/>
  <c r="BY53" i="1"/>
  <c r="X53" i="1"/>
  <c r="AO53" i="1"/>
  <c r="BE53" i="1"/>
  <c r="AM53" i="1"/>
  <c r="BZ53" i="1"/>
  <c r="W53" i="1"/>
  <c r="DJ49" i="1"/>
  <c r="DI49" i="1"/>
  <c r="CO49" i="1"/>
  <c r="DG49" i="1"/>
  <c r="BW49" i="1"/>
  <c r="CR49" i="1"/>
  <c r="BZ49" i="1"/>
  <c r="BH49" i="1"/>
  <c r="U49" i="1"/>
  <c r="CQ49" i="1"/>
  <c r="BY49" i="1"/>
  <c r="BG49" i="1"/>
  <c r="BE49" i="1"/>
  <c r="V49" i="1"/>
  <c r="X49" i="1"/>
  <c r="W49" i="1"/>
  <c r="T49" i="1"/>
  <c r="AM49" i="1"/>
  <c r="AP49" i="1"/>
  <c r="AO49" i="1"/>
  <c r="DJ45" i="1"/>
  <c r="DI45" i="1"/>
  <c r="CO45" i="1"/>
  <c r="DG45" i="1"/>
  <c r="BW45" i="1"/>
  <c r="CR45" i="1"/>
  <c r="BH45" i="1"/>
  <c r="U45" i="1"/>
  <c r="CQ45" i="1"/>
  <c r="BG45" i="1"/>
  <c r="BY45" i="1"/>
  <c r="BZ45" i="1"/>
  <c r="BE45" i="1"/>
  <c r="X45" i="1"/>
  <c r="W45" i="1"/>
  <c r="V45" i="1"/>
  <c r="AO45" i="1"/>
  <c r="T45" i="1"/>
  <c r="AM45" i="1"/>
  <c r="AP45" i="1"/>
  <c r="DJ41" i="1"/>
  <c r="DI41" i="1"/>
  <c r="CO41" i="1"/>
  <c r="DG41" i="1"/>
  <c r="BW41" i="1"/>
  <c r="CR41" i="1"/>
  <c r="BZ41" i="1"/>
  <c r="BH41" i="1"/>
  <c r="U41" i="1"/>
  <c r="CQ41" i="1"/>
  <c r="BY41" i="1"/>
  <c r="BG41" i="1"/>
  <c r="BE41" i="1"/>
  <c r="V41" i="1"/>
  <c r="X41" i="1"/>
  <c r="W41" i="1"/>
  <c r="T41" i="1"/>
  <c r="AM41" i="1"/>
  <c r="AO41" i="1"/>
  <c r="AP41" i="1"/>
  <c r="DJ37" i="1"/>
  <c r="DI37" i="1"/>
  <c r="CO37" i="1"/>
  <c r="DG37" i="1"/>
  <c r="BW37" i="1"/>
  <c r="CR37" i="1"/>
  <c r="BH37" i="1"/>
  <c r="U37" i="1"/>
  <c r="CQ37" i="1"/>
  <c r="BG37" i="1"/>
  <c r="BY37" i="1"/>
  <c r="BZ37" i="1"/>
  <c r="BE37" i="1"/>
  <c r="W37" i="1"/>
  <c r="V37" i="1"/>
  <c r="X37" i="1"/>
  <c r="T37" i="1"/>
  <c r="AO37" i="1"/>
  <c r="AM37" i="1"/>
  <c r="AP37" i="1"/>
  <c r="DJ33" i="1"/>
  <c r="DI33" i="1"/>
  <c r="CO33" i="1"/>
  <c r="DG33" i="1"/>
  <c r="BW33" i="1"/>
  <c r="CR33" i="1"/>
  <c r="BZ33" i="1"/>
  <c r="BH33" i="1"/>
  <c r="U33" i="1"/>
  <c r="BY33" i="1"/>
  <c r="BG33" i="1"/>
  <c r="CQ33" i="1"/>
  <c r="BE33" i="1"/>
  <c r="W33" i="1"/>
  <c r="V33" i="1"/>
  <c r="X33" i="1"/>
  <c r="T33" i="1"/>
  <c r="AO33" i="1"/>
  <c r="AP33" i="1"/>
  <c r="AM33" i="1"/>
  <c r="DJ29" i="1"/>
  <c r="DI29" i="1"/>
  <c r="DG29" i="1"/>
  <c r="CR29" i="1"/>
  <c r="BW29" i="1"/>
  <c r="CQ29" i="1"/>
  <c r="BH29" i="1"/>
  <c r="U29" i="1"/>
  <c r="CO29" i="1"/>
  <c r="BG29" i="1"/>
  <c r="BY29" i="1"/>
  <c r="BZ29" i="1"/>
  <c r="BE29" i="1"/>
  <c r="V29" i="1"/>
  <c r="X29" i="1"/>
  <c r="W29" i="1"/>
  <c r="AO29" i="1"/>
  <c r="T29" i="1"/>
  <c r="AM29" i="1"/>
  <c r="AP29" i="1"/>
  <c r="DJ25" i="1"/>
  <c r="DI25" i="1"/>
  <c r="DG25" i="1"/>
  <c r="CR25" i="1"/>
  <c r="BW25" i="1"/>
  <c r="CQ25" i="1"/>
  <c r="BZ25" i="1"/>
  <c r="BH25" i="1"/>
  <c r="U25" i="1"/>
  <c r="CO25" i="1"/>
  <c r="BY25" i="1"/>
  <c r="BG25" i="1"/>
  <c r="BE25" i="1"/>
  <c r="W25" i="1"/>
  <c r="V25" i="1"/>
  <c r="X25" i="1"/>
  <c r="AO25" i="1"/>
  <c r="T25" i="1"/>
  <c r="AM25" i="1"/>
  <c r="AP25" i="1"/>
  <c r="DJ21" i="1"/>
  <c r="DI21" i="1"/>
  <c r="DG21" i="1"/>
  <c r="CR21" i="1"/>
  <c r="BW21" i="1"/>
  <c r="CQ21" i="1"/>
  <c r="BH21" i="1"/>
  <c r="U21" i="1"/>
  <c r="CO21" i="1"/>
  <c r="BG21" i="1"/>
  <c r="BY21" i="1"/>
  <c r="BZ21" i="1"/>
  <c r="BE21" i="1"/>
  <c r="V21" i="1"/>
  <c r="W21" i="1"/>
  <c r="X21" i="1"/>
  <c r="T21" i="1"/>
  <c r="AO21" i="1"/>
  <c r="AM21" i="1"/>
  <c r="AP21" i="1"/>
  <c r="DJ17" i="1"/>
  <c r="DI17" i="1"/>
  <c r="DG17" i="1"/>
  <c r="CR17" i="1"/>
  <c r="BW17" i="1"/>
  <c r="CQ17" i="1"/>
  <c r="BZ17" i="1"/>
  <c r="BH17" i="1"/>
  <c r="U17" i="1"/>
  <c r="CO17" i="1"/>
  <c r="BY17" i="1"/>
  <c r="BG17" i="1"/>
  <c r="BE17" i="1"/>
  <c r="W17" i="1"/>
  <c r="X17" i="1"/>
  <c r="V17" i="1"/>
  <c r="AO17" i="1"/>
  <c r="T17" i="1"/>
  <c r="AP17" i="1"/>
  <c r="AM17" i="1"/>
  <c r="DJ13" i="1"/>
  <c r="DI13" i="1"/>
  <c r="DG13" i="1"/>
  <c r="CR13" i="1"/>
  <c r="CQ13" i="1"/>
  <c r="BZ13" i="1"/>
  <c r="BH13" i="1"/>
  <c r="U13" i="1"/>
  <c r="CO13" i="1"/>
  <c r="BY13" i="1"/>
  <c r="BG13" i="1"/>
  <c r="BW13" i="1"/>
  <c r="BE13" i="1"/>
  <c r="W13" i="1"/>
  <c r="X13" i="1"/>
  <c r="V13" i="1"/>
  <c r="T13" i="1"/>
  <c r="AO13" i="1"/>
  <c r="AM13" i="1"/>
  <c r="AP13" i="1"/>
  <c r="DJ9" i="1"/>
  <c r="DI9" i="1"/>
  <c r="DG9" i="1"/>
  <c r="CR9" i="1"/>
  <c r="CQ9" i="1"/>
  <c r="BZ9" i="1"/>
  <c r="BH9" i="1"/>
  <c r="U9" i="1"/>
  <c r="CO9" i="1"/>
  <c r="BY9" i="1"/>
  <c r="BG9" i="1"/>
  <c r="BE9" i="1"/>
  <c r="BW9" i="1"/>
  <c r="W9" i="1"/>
  <c r="V9" i="1"/>
  <c r="X9" i="1"/>
  <c r="T9" i="1"/>
  <c r="AO9" i="1"/>
  <c r="AM9" i="1"/>
  <c r="AP9" i="1"/>
  <c r="DJ5" i="1"/>
  <c r="DI5" i="1"/>
  <c r="DG5" i="1"/>
  <c r="CR5" i="1"/>
  <c r="CQ5" i="1"/>
  <c r="BZ5" i="1"/>
  <c r="BH5" i="1"/>
  <c r="U5" i="1"/>
  <c r="T5" i="1"/>
  <c r="AM5" i="1"/>
  <c r="CO5" i="1"/>
  <c r="BY5" i="1"/>
  <c r="BG5" i="1"/>
  <c r="V5" i="1"/>
  <c r="AO5" i="1"/>
  <c r="X5" i="1"/>
  <c r="W5" i="1"/>
  <c r="BE5" i="1"/>
  <c r="BW5" i="1"/>
  <c r="AP5" i="1"/>
  <c r="DJ532" i="1"/>
  <c r="DG532" i="1"/>
  <c r="DI532" i="1"/>
  <c r="CR532" i="1"/>
  <c r="CQ532" i="1"/>
  <c r="CO532" i="1"/>
  <c r="BZ532" i="1"/>
  <c r="BY532" i="1"/>
  <c r="BE532" i="1"/>
  <c r="BW532" i="1"/>
  <c r="BG532" i="1"/>
  <c r="U532" i="1"/>
  <c r="BH532" i="1"/>
  <c r="X532" i="1"/>
  <c r="W532" i="1"/>
  <c r="V532" i="1"/>
  <c r="T532" i="1"/>
  <c r="AO532" i="1"/>
  <c r="AM532" i="1"/>
  <c r="AP532" i="1"/>
  <c r="DJ520" i="1"/>
  <c r="DG520" i="1"/>
  <c r="DI520" i="1"/>
  <c r="CR520" i="1"/>
  <c r="CQ520" i="1"/>
  <c r="CO520" i="1"/>
  <c r="BZ520" i="1"/>
  <c r="BY520" i="1"/>
  <c r="BE520" i="1"/>
  <c r="BW520" i="1"/>
  <c r="BG520" i="1"/>
  <c r="U520" i="1"/>
  <c r="BH520" i="1"/>
  <c r="V520" i="1"/>
  <c r="W520" i="1"/>
  <c r="X520" i="1"/>
  <c r="AO520" i="1"/>
  <c r="T520" i="1"/>
  <c r="AM520" i="1"/>
  <c r="AP520" i="1"/>
  <c r="DJ504" i="1"/>
  <c r="DG504" i="1"/>
  <c r="DI504" i="1"/>
  <c r="CR504" i="1"/>
  <c r="CQ504" i="1"/>
  <c r="CO504" i="1"/>
  <c r="BZ504" i="1"/>
  <c r="BY504" i="1"/>
  <c r="BE504" i="1"/>
  <c r="BW504" i="1"/>
  <c r="BG504" i="1"/>
  <c r="U504" i="1"/>
  <c r="BH504" i="1"/>
  <c r="W504" i="1"/>
  <c r="X504" i="1"/>
  <c r="V504" i="1"/>
  <c r="AM504" i="1"/>
  <c r="T504" i="1"/>
  <c r="AO504" i="1"/>
  <c r="AP504" i="1"/>
  <c r="DJ484" i="1"/>
  <c r="DG484" i="1"/>
  <c r="DI484" i="1"/>
  <c r="CR484" i="1"/>
  <c r="CQ484" i="1"/>
  <c r="CO484" i="1"/>
  <c r="BZ484" i="1"/>
  <c r="BY484" i="1"/>
  <c r="BE484" i="1"/>
  <c r="BW484" i="1"/>
  <c r="BG484" i="1"/>
  <c r="U484" i="1"/>
  <c r="BH484" i="1"/>
  <c r="W484" i="1"/>
  <c r="V484" i="1"/>
  <c r="X484" i="1"/>
  <c r="AM484" i="1"/>
  <c r="AO484" i="1"/>
  <c r="T484" i="1"/>
  <c r="AP484" i="1"/>
  <c r="DI476" i="1"/>
  <c r="DG476" i="1"/>
  <c r="DJ476" i="1"/>
  <c r="CR476" i="1"/>
  <c r="CQ476" i="1"/>
  <c r="CO476" i="1"/>
  <c r="BZ476" i="1"/>
  <c r="BY476" i="1"/>
  <c r="BE476" i="1"/>
  <c r="BW476" i="1"/>
  <c r="BG476" i="1"/>
  <c r="U476" i="1"/>
  <c r="BH476" i="1"/>
  <c r="V476" i="1"/>
  <c r="X476" i="1"/>
  <c r="W476" i="1"/>
  <c r="AM476" i="1"/>
  <c r="T476" i="1"/>
  <c r="AO476" i="1"/>
  <c r="AP476" i="1"/>
  <c r="DI460" i="1"/>
  <c r="DG460" i="1"/>
  <c r="DJ460" i="1"/>
  <c r="CR460" i="1"/>
  <c r="CQ460" i="1"/>
  <c r="CO460" i="1"/>
  <c r="BZ460" i="1"/>
  <c r="BY460" i="1"/>
  <c r="BE460" i="1"/>
  <c r="BW460" i="1"/>
  <c r="BG460" i="1"/>
  <c r="U460" i="1"/>
  <c r="BH460" i="1"/>
  <c r="X460" i="1"/>
  <c r="V460" i="1"/>
  <c r="W460" i="1"/>
  <c r="AO460" i="1"/>
  <c r="T460" i="1"/>
  <c r="AP460" i="1"/>
  <c r="AM460" i="1"/>
  <c r="DI444" i="1"/>
  <c r="DG444" i="1"/>
  <c r="DJ444" i="1"/>
  <c r="CR444" i="1"/>
  <c r="CQ444" i="1"/>
  <c r="CO444" i="1"/>
  <c r="BZ444" i="1"/>
  <c r="BY444" i="1"/>
  <c r="BE444" i="1"/>
  <c r="BW444" i="1"/>
  <c r="BG444" i="1"/>
  <c r="U444" i="1"/>
  <c r="BH444" i="1"/>
  <c r="W444" i="1"/>
  <c r="V444" i="1"/>
  <c r="X444" i="1"/>
  <c r="AO444" i="1"/>
  <c r="T444" i="1"/>
  <c r="AM444" i="1"/>
  <c r="AP444" i="1"/>
  <c r="DI440" i="1"/>
  <c r="DG440" i="1"/>
  <c r="DJ440" i="1"/>
  <c r="CR440" i="1"/>
  <c r="CQ440" i="1"/>
  <c r="CO440" i="1"/>
  <c r="BZ440" i="1"/>
  <c r="BY440" i="1"/>
  <c r="BE440" i="1"/>
  <c r="BW440" i="1"/>
  <c r="BG440" i="1"/>
  <c r="U440" i="1"/>
  <c r="BH440" i="1"/>
  <c r="W440" i="1"/>
  <c r="X440" i="1"/>
  <c r="V440" i="1"/>
  <c r="T440" i="1"/>
  <c r="AM440" i="1"/>
  <c r="AP440" i="1"/>
  <c r="AO440" i="1"/>
  <c r="DI424" i="1"/>
  <c r="DG424" i="1"/>
  <c r="DJ424" i="1"/>
  <c r="CR424" i="1"/>
  <c r="CQ424" i="1"/>
  <c r="CO424" i="1"/>
  <c r="BZ424" i="1"/>
  <c r="BY424" i="1"/>
  <c r="BE424" i="1"/>
  <c r="BW424" i="1"/>
  <c r="BG424" i="1"/>
  <c r="U424" i="1"/>
  <c r="BH424" i="1"/>
  <c r="V424" i="1"/>
  <c r="X424" i="1"/>
  <c r="W424" i="1"/>
  <c r="T424" i="1"/>
  <c r="AM424" i="1"/>
  <c r="AO424" i="1"/>
  <c r="AP424" i="1"/>
  <c r="DI408" i="1"/>
  <c r="DG408" i="1"/>
  <c r="DJ408" i="1"/>
  <c r="CR408" i="1"/>
  <c r="CQ408" i="1"/>
  <c r="CO408" i="1"/>
  <c r="BZ408" i="1"/>
  <c r="BY408" i="1"/>
  <c r="BE408" i="1"/>
  <c r="BW408" i="1"/>
  <c r="BG408" i="1"/>
  <c r="U408" i="1"/>
  <c r="BH408" i="1"/>
  <c r="X408" i="1"/>
  <c r="V408" i="1"/>
  <c r="W408" i="1"/>
  <c r="AO408" i="1"/>
  <c r="AM408" i="1"/>
  <c r="T408" i="1"/>
  <c r="AP408" i="1"/>
  <c r="DI392" i="1"/>
  <c r="DG392" i="1"/>
  <c r="DJ392" i="1"/>
  <c r="CR392" i="1"/>
  <c r="CQ392" i="1"/>
  <c r="CO392" i="1"/>
  <c r="BZ392" i="1"/>
  <c r="BY392" i="1"/>
  <c r="BE392" i="1"/>
  <c r="BW392" i="1"/>
  <c r="BG392" i="1"/>
  <c r="U392" i="1"/>
  <c r="BH392" i="1"/>
  <c r="V392" i="1"/>
  <c r="W392" i="1"/>
  <c r="X392" i="1"/>
  <c r="AO392" i="1"/>
  <c r="T392" i="1"/>
  <c r="AP392" i="1"/>
  <c r="AM392" i="1"/>
  <c r="DI376" i="1"/>
  <c r="DG376" i="1"/>
  <c r="DJ376" i="1"/>
  <c r="CO376" i="1"/>
  <c r="CQ376" i="1"/>
  <c r="BZ376" i="1"/>
  <c r="CR376" i="1"/>
  <c r="BY376" i="1"/>
  <c r="BE376" i="1"/>
  <c r="BW376" i="1"/>
  <c r="BG376" i="1"/>
  <c r="U376" i="1"/>
  <c r="BH376" i="1"/>
  <c r="W376" i="1"/>
  <c r="X376" i="1"/>
  <c r="V376" i="1"/>
  <c r="AM376" i="1"/>
  <c r="T376" i="1"/>
  <c r="AO376" i="1"/>
  <c r="AP376" i="1"/>
  <c r="DI356" i="1"/>
  <c r="DJ356" i="1"/>
  <c r="DG356" i="1"/>
  <c r="CO356" i="1"/>
  <c r="CQ356" i="1"/>
  <c r="BZ356" i="1"/>
  <c r="CR356" i="1"/>
  <c r="BY356" i="1"/>
  <c r="BE356" i="1"/>
  <c r="BW356" i="1"/>
  <c r="BG356" i="1"/>
  <c r="U356" i="1"/>
  <c r="BH356" i="1"/>
  <c r="X356" i="1"/>
  <c r="W356" i="1"/>
  <c r="V356" i="1"/>
  <c r="AO356" i="1"/>
  <c r="T356" i="1"/>
  <c r="AM356" i="1"/>
  <c r="AP356" i="1"/>
  <c r="DI340" i="1"/>
  <c r="DJ340" i="1"/>
  <c r="DG340" i="1"/>
  <c r="CO340" i="1"/>
  <c r="CQ340" i="1"/>
  <c r="BZ340" i="1"/>
  <c r="CR340" i="1"/>
  <c r="BY340" i="1"/>
  <c r="BE340" i="1"/>
  <c r="BW340" i="1"/>
  <c r="BG340" i="1"/>
  <c r="U340" i="1"/>
  <c r="BH340" i="1"/>
  <c r="X340" i="1"/>
  <c r="W340" i="1"/>
  <c r="V340" i="1"/>
  <c r="AO340" i="1"/>
  <c r="AM340" i="1"/>
  <c r="T340" i="1"/>
  <c r="AP340" i="1"/>
  <c r="DJ525" i="1"/>
  <c r="DG525" i="1"/>
  <c r="DI525" i="1"/>
  <c r="CR525" i="1"/>
  <c r="CQ525" i="1"/>
  <c r="CO525" i="1"/>
  <c r="BW525" i="1"/>
  <c r="BY525" i="1"/>
  <c r="BH525" i="1"/>
  <c r="U525" i="1"/>
  <c r="BZ525" i="1"/>
  <c r="BG525" i="1"/>
  <c r="BE525" i="1"/>
  <c r="X525" i="1"/>
  <c r="V525" i="1"/>
  <c r="W525" i="1"/>
  <c r="T525" i="1"/>
  <c r="AM525" i="1"/>
  <c r="AP525" i="1"/>
  <c r="AO525" i="1"/>
  <c r="DJ517" i="1"/>
  <c r="DG517" i="1"/>
  <c r="DI517" i="1"/>
  <c r="CR517" i="1"/>
  <c r="CQ517" i="1"/>
  <c r="CO517" i="1"/>
  <c r="BW517" i="1"/>
  <c r="BY517" i="1"/>
  <c r="BH517" i="1"/>
  <c r="U517" i="1"/>
  <c r="BZ517" i="1"/>
  <c r="BG517" i="1"/>
  <c r="BE517" i="1"/>
  <c r="X517" i="1"/>
  <c r="V517" i="1"/>
  <c r="W517" i="1"/>
  <c r="T517" i="1"/>
  <c r="AO517" i="1"/>
  <c r="AM517" i="1"/>
  <c r="AP517" i="1"/>
  <c r="DJ509" i="1"/>
  <c r="DG509" i="1"/>
  <c r="DI509" i="1"/>
  <c r="CR509" i="1"/>
  <c r="CQ509" i="1"/>
  <c r="CO509" i="1"/>
  <c r="BW509" i="1"/>
  <c r="BY509" i="1"/>
  <c r="BH509" i="1"/>
  <c r="U509" i="1"/>
  <c r="BZ509" i="1"/>
  <c r="BG509" i="1"/>
  <c r="BE509" i="1"/>
  <c r="V509" i="1"/>
  <c r="W509" i="1"/>
  <c r="X509" i="1"/>
  <c r="T509" i="1"/>
  <c r="AO509" i="1"/>
  <c r="AM509" i="1"/>
  <c r="AP509" i="1"/>
  <c r="DJ505" i="1"/>
  <c r="DG505" i="1"/>
  <c r="DI505" i="1"/>
  <c r="CR505" i="1"/>
  <c r="CQ505" i="1"/>
  <c r="CO505" i="1"/>
  <c r="BW505" i="1"/>
  <c r="BY505" i="1"/>
  <c r="BH505" i="1"/>
  <c r="U505" i="1"/>
  <c r="BG505" i="1"/>
  <c r="BZ505" i="1"/>
  <c r="BE505" i="1"/>
  <c r="X505" i="1"/>
  <c r="V505" i="1"/>
  <c r="W505" i="1"/>
  <c r="T505" i="1"/>
  <c r="AM505" i="1"/>
  <c r="AO505" i="1"/>
  <c r="AP505" i="1"/>
  <c r="DJ501" i="1"/>
  <c r="DG501" i="1"/>
  <c r="DI501" i="1"/>
  <c r="CR501" i="1"/>
  <c r="CQ501" i="1"/>
  <c r="CO501" i="1"/>
  <c r="BW501" i="1"/>
  <c r="BY501" i="1"/>
  <c r="BH501" i="1"/>
  <c r="U501" i="1"/>
  <c r="BZ501" i="1"/>
  <c r="BG501" i="1"/>
  <c r="BE501" i="1"/>
  <c r="V501" i="1"/>
  <c r="W501" i="1"/>
  <c r="X501" i="1"/>
  <c r="AO501" i="1"/>
  <c r="T501" i="1"/>
  <c r="AM501" i="1"/>
  <c r="AP501" i="1"/>
  <c r="DJ493" i="1"/>
  <c r="DG493" i="1"/>
  <c r="DI493" i="1"/>
  <c r="CR493" i="1"/>
  <c r="CQ493" i="1"/>
  <c r="CO493" i="1"/>
  <c r="BW493" i="1"/>
  <c r="BY493" i="1"/>
  <c r="BH493" i="1"/>
  <c r="U493" i="1"/>
  <c r="BZ493" i="1"/>
  <c r="BG493" i="1"/>
  <c r="BE493" i="1"/>
  <c r="V493" i="1"/>
  <c r="W493" i="1"/>
  <c r="X493" i="1"/>
  <c r="T493" i="1"/>
  <c r="AO493" i="1"/>
  <c r="AP493" i="1"/>
  <c r="AM493" i="1"/>
  <c r="DJ534" i="1"/>
  <c r="DG534" i="1"/>
  <c r="DI534" i="1"/>
  <c r="CR534" i="1"/>
  <c r="CQ534" i="1"/>
  <c r="CO534" i="1"/>
  <c r="BZ534" i="1"/>
  <c r="BY534" i="1"/>
  <c r="BW534" i="1"/>
  <c r="BE534" i="1"/>
  <c r="U534" i="1"/>
  <c r="BG534" i="1"/>
  <c r="BH534" i="1"/>
  <c r="X534" i="1"/>
  <c r="W534" i="1"/>
  <c r="V534" i="1"/>
  <c r="T534" i="1"/>
  <c r="AO534" i="1"/>
  <c r="AM534" i="1"/>
  <c r="AP534" i="1"/>
  <c r="DJ526" i="1"/>
  <c r="DG526" i="1"/>
  <c r="DI526" i="1"/>
  <c r="CR526" i="1"/>
  <c r="CQ526" i="1"/>
  <c r="CO526" i="1"/>
  <c r="BZ526" i="1"/>
  <c r="BY526" i="1"/>
  <c r="BW526" i="1"/>
  <c r="BE526" i="1"/>
  <c r="U526" i="1"/>
  <c r="BG526" i="1"/>
  <c r="BH526" i="1"/>
  <c r="W526" i="1"/>
  <c r="V526" i="1"/>
  <c r="X526" i="1"/>
  <c r="T526" i="1"/>
  <c r="AO526" i="1"/>
  <c r="AM526" i="1"/>
  <c r="AP526" i="1"/>
  <c r="DJ518" i="1"/>
  <c r="DG518" i="1"/>
  <c r="DI518" i="1"/>
  <c r="CR518" i="1"/>
  <c r="CQ518" i="1"/>
  <c r="CO518" i="1"/>
  <c r="BZ518" i="1"/>
  <c r="BY518" i="1"/>
  <c r="BW518" i="1"/>
  <c r="BE518" i="1"/>
  <c r="U518" i="1"/>
  <c r="BG518" i="1"/>
  <c r="BH518" i="1"/>
  <c r="W518" i="1"/>
  <c r="X518" i="1"/>
  <c r="V518" i="1"/>
  <c r="T518" i="1"/>
  <c r="AM518" i="1"/>
  <c r="AP518" i="1"/>
  <c r="AO518" i="1"/>
  <c r="DJ510" i="1"/>
  <c r="DG510" i="1"/>
  <c r="DI510" i="1"/>
  <c r="CR510" i="1"/>
  <c r="CQ510" i="1"/>
  <c r="CO510" i="1"/>
  <c r="BZ510" i="1"/>
  <c r="BY510" i="1"/>
  <c r="BW510" i="1"/>
  <c r="BE510" i="1"/>
  <c r="U510" i="1"/>
  <c r="BG510" i="1"/>
  <c r="BH510" i="1"/>
  <c r="X510" i="1"/>
  <c r="W510" i="1"/>
  <c r="V510" i="1"/>
  <c r="T510" i="1"/>
  <c r="AM510" i="1"/>
  <c r="AP510" i="1"/>
  <c r="AO510" i="1"/>
  <c r="DJ502" i="1"/>
  <c r="DG502" i="1"/>
  <c r="DI502" i="1"/>
  <c r="CR502" i="1"/>
  <c r="CQ502" i="1"/>
  <c r="CO502" i="1"/>
  <c r="BZ502" i="1"/>
  <c r="BY502" i="1"/>
  <c r="BW502" i="1"/>
  <c r="BE502" i="1"/>
  <c r="U502" i="1"/>
  <c r="BG502" i="1"/>
  <c r="BH502" i="1"/>
  <c r="W502" i="1"/>
  <c r="X502" i="1"/>
  <c r="V502" i="1"/>
  <c r="T502" i="1"/>
  <c r="AM502" i="1"/>
  <c r="AO502" i="1"/>
  <c r="AP502" i="1"/>
  <c r="DJ494" i="1"/>
  <c r="DG494" i="1"/>
  <c r="DI494" i="1"/>
  <c r="CR494" i="1"/>
  <c r="CQ494" i="1"/>
  <c r="CO494" i="1"/>
  <c r="BZ494" i="1"/>
  <c r="BY494" i="1"/>
  <c r="BW494" i="1"/>
  <c r="BE494" i="1"/>
  <c r="U494" i="1"/>
  <c r="BG494" i="1"/>
  <c r="BH494" i="1"/>
  <c r="W494" i="1"/>
  <c r="X494" i="1"/>
  <c r="V494" i="1"/>
  <c r="AO494" i="1"/>
  <c r="T494" i="1"/>
  <c r="AP494" i="1"/>
  <c r="AM494" i="1"/>
  <c r="DJ486" i="1"/>
  <c r="DG486" i="1"/>
  <c r="DI486" i="1"/>
  <c r="CR486" i="1"/>
  <c r="CQ486" i="1"/>
  <c r="CO486" i="1"/>
  <c r="BZ486" i="1"/>
  <c r="BY486" i="1"/>
  <c r="BW486" i="1"/>
  <c r="BE486" i="1"/>
  <c r="U486" i="1"/>
  <c r="BG486" i="1"/>
  <c r="BH486" i="1"/>
  <c r="X486" i="1"/>
  <c r="W486" i="1"/>
  <c r="V486" i="1"/>
  <c r="T486" i="1"/>
  <c r="AO486" i="1"/>
  <c r="AP486" i="1"/>
  <c r="AM486" i="1"/>
  <c r="DI478" i="1"/>
  <c r="DG478" i="1"/>
  <c r="DJ478" i="1"/>
  <c r="CR478" i="1"/>
  <c r="CQ478" i="1"/>
  <c r="CO478" i="1"/>
  <c r="BZ478" i="1"/>
  <c r="BY478" i="1"/>
  <c r="BW478" i="1"/>
  <c r="BE478" i="1"/>
  <c r="U478" i="1"/>
  <c r="BG478" i="1"/>
  <c r="BH478" i="1"/>
  <c r="V478" i="1"/>
  <c r="X478" i="1"/>
  <c r="W478" i="1"/>
  <c r="AM478" i="1"/>
  <c r="AO478" i="1"/>
  <c r="T478" i="1"/>
  <c r="AP478" i="1"/>
  <c r="DI470" i="1"/>
  <c r="DG470" i="1"/>
  <c r="DJ470" i="1"/>
  <c r="CR470" i="1"/>
  <c r="CQ470" i="1"/>
  <c r="CO470" i="1"/>
  <c r="BZ470" i="1"/>
  <c r="BY470" i="1"/>
  <c r="BW470" i="1"/>
  <c r="BE470" i="1"/>
  <c r="U470" i="1"/>
  <c r="BG470" i="1"/>
  <c r="BH470" i="1"/>
  <c r="W470" i="1"/>
  <c r="V470" i="1"/>
  <c r="X470" i="1"/>
  <c r="AO470" i="1"/>
  <c r="T470" i="1"/>
  <c r="AM470" i="1"/>
  <c r="AP470" i="1"/>
  <c r="DI462" i="1"/>
  <c r="DG462" i="1"/>
  <c r="DJ462" i="1"/>
  <c r="CR462" i="1"/>
  <c r="CQ462" i="1"/>
  <c r="CO462" i="1"/>
  <c r="BZ462" i="1"/>
  <c r="BY462" i="1"/>
  <c r="BW462" i="1"/>
  <c r="BE462" i="1"/>
  <c r="U462" i="1"/>
  <c r="BG462" i="1"/>
  <c r="BH462" i="1"/>
  <c r="X462" i="1"/>
  <c r="V462" i="1"/>
  <c r="W462" i="1"/>
  <c r="AM462" i="1"/>
  <c r="T462" i="1"/>
  <c r="AO462" i="1"/>
  <c r="AP462" i="1"/>
  <c r="DI454" i="1"/>
  <c r="DG454" i="1"/>
  <c r="DJ454" i="1"/>
  <c r="CR454" i="1"/>
  <c r="CQ454" i="1"/>
  <c r="CO454" i="1"/>
  <c r="BZ454" i="1"/>
  <c r="BY454" i="1"/>
  <c r="BW454" i="1"/>
  <c r="BE454" i="1"/>
  <c r="U454" i="1"/>
  <c r="BG454" i="1"/>
  <c r="BH454" i="1"/>
  <c r="V454" i="1"/>
  <c r="W454" i="1"/>
  <c r="X454" i="1"/>
  <c r="AO454" i="1"/>
  <c r="AM454" i="1"/>
  <c r="T454" i="1"/>
  <c r="AP454" i="1"/>
  <c r="DI446" i="1"/>
  <c r="DG446" i="1"/>
  <c r="DJ446" i="1"/>
  <c r="CR446" i="1"/>
  <c r="CQ446" i="1"/>
  <c r="CO446" i="1"/>
  <c r="BZ446" i="1"/>
  <c r="BY446" i="1"/>
  <c r="BW446" i="1"/>
  <c r="BE446" i="1"/>
  <c r="U446" i="1"/>
  <c r="BG446" i="1"/>
  <c r="BH446" i="1"/>
  <c r="W446" i="1"/>
  <c r="V446" i="1"/>
  <c r="X446" i="1"/>
  <c r="AO446" i="1"/>
  <c r="T446" i="1"/>
  <c r="AP446" i="1"/>
  <c r="AM446" i="1"/>
  <c r="DI442" i="1"/>
  <c r="DG442" i="1"/>
  <c r="DJ442" i="1"/>
  <c r="CR442" i="1"/>
  <c r="CQ442" i="1"/>
  <c r="CO442" i="1"/>
  <c r="BZ442" i="1"/>
  <c r="BY442" i="1"/>
  <c r="BE442" i="1"/>
  <c r="U442" i="1"/>
  <c r="BW442" i="1"/>
  <c r="BG442" i="1"/>
  <c r="BH442" i="1"/>
  <c r="X442" i="1"/>
  <c r="W442" i="1"/>
  <c r="V442" i="1"/>
  <c r="T442" i="1"/>
  <c r="AM442" i="1"/>
  <c r="AO442" i="1"/>
  <c r="AP442" i="1"/>
  <c r="DI438" i="1"/>
  <c r="DG438" i="1"/>
  <c r="DJ438" i="1"/>
  <c r="CR438" i="1"/>
  <c r="CQ438" i="1"/>
  <c r="CO438" i="1"/>
  <c r="BZ438" i="1"/>
  <c r="BY438" i="1"/>
  <c r="BW438" i="1"/>
  <c r="BE438" i="1"/>
  <c r="U438" i="1"/>
  <c r="BG438" i="1"/>
  <c r="BH438" i="1"/>
  <c r="X438" i="1"/>
  <c r="V438" i="1"/>
  <c r="W438" i="1"/>
  <c r="AO438" i="1"/>
  <c r="T438" i="1"/>
  <c r="AM438" i="1"/>
  <c r="AP438" i="1"/>
  <c r="DI434" i="1"/>
  <c r="DG434" i="1"/>
  <c r="DJ434" i="1"/>
  <c r="CR434" i="1"/>
  <c r="CQ434" i="1"/>
  <c r="CO434" i="1"/>
  <c r="BZ434" i="1"/>
  <c r="BY434" i="1"/>
  <c r="BE434" i="1"/>
  <c r="U434" i="1"/>
  <c r="BW434" i="1"/>
  <c r="BG434" i="1"/>
  <c r="BH434" i="1"/>
  <c r="X434" i="1"/>
  <c r="W434" i="1"/>
  <c r="V434" i="1"/>
  <c r="T434" i="1"/>
  <c r="AO434" i="1"/>
  <c r="AM434" i="1"/>
  <c r="AP434" i="1"/>
  <c r="DI430" i="1"/>
  <c r="DG430" i="1"/>
  <c r="DJ430" i="1"/>
  <c r="CR430" i="1"/>
  <c r="CQ430" i="1"/>
  <c r="CO430" i="1"/>
  <c r="BZ430" i="1"/>
  <c r="BY430" i="1"/>
  <c r="BW430" i="1"/>
  <c r="BE430" i="1"/>
  <c r="U430" i="1"/>
  <c r="BG430" i="1"/>
  <c r="BH430" i="1"/>
  <c r="W430" i="1"/>
  <c r="X430" i="1"/>
  <c r="V430" i="1"/>
  <c r="T430" i="1"/>
  <c r="AO430" i="1"/>
  <c r="AP430" i="1"/>
  <c r="AM430" i="1"/>
  <c r="DI426" i="1"/>
  <c r="DG426" i="1"/>
  <c r="DJ426" i="1"/>
  <c r="CR426" i="1"/>
  <c r="CQ426" i="1"/>
  <c r="CO426" i="1"/>
  <c r="BZ426" i="1"/>
  <c r="BY426" i="1"/>
  <c r="BE426" i="1"/>
  <c r="U426" i="1"/>
  <c r="BW426" i="1"/>
  <c r="BG426" i="1"/>
  <c r="BH426" i="1"/>
  <c r="V426" i="1"/>
  <c r="W426" i="1"/>
  <c r="X426" i="1"/>
  <c r="T426" i="1"/>
  <c r="AO426" i="1"/>
  <c r="AM426" i="1"/>
  <c r="AP426" i="1"/>
  <c r="DI422" i="1"/>
  <c r="DG422" i="1"/>
  <c r="DJ422" i="1"/>
  <c r="CR422" i="1"/>
  <c r="CQ422" i="1"/>
  <c r="CO422" i="1"/>
  <c r="BZ422" i="1"/>
  <c r="BY422" i="1"/>
  <c r="BW422" i="1"/>
  <c r="BE422" i="1"/>
  <c r="U422" i="1"/>
  <c r="BG422" i="1"/>
  <c r="BH422" i="1"/>
  <c r="X422" i="1"/>
  <c r="V422" i="1"/>
  <c r="W422" i="1"/>
  <c r="AM422" i="1"/>
  <c r="T422" i="1"/>
  <c r="AO422" i="1"/>
  <c r="AP422" i="1"/>
  <c r="DI418" i="1"/>
  <c r="DG418" i="1"/>
  <c r="DJ418" i="1"/>
  <c r="CR418" i="1"/>
  <c r="CQ418" i="1"/>
  <c r="CO418" i="1"/>
  <c r="BZ418" i="1"/>
  <c r="BY418" i="1"/>
  <c r="BE418" i="1"/>
  <c r="U418" i="1"/>
  <c r="BW418" i="1"/>
  <c r="BG418" i="1"/>
  <c r="BH418" i="1"/>
  <c r="W418" i="1"/>
  <c r="V418" i="1"/>
  <c r="X418" i="1"/>
  <c r="T418" i="1"/>
  <c r="AM418" i="1"/>
  <c r="AO418" i="1"/>
  <c r="AP418" i="1"/>
  <c r="DI414" i="1"/>
  <c r="DG414" i="1"/>
  <c r="DJ414" i="1"/>
  <c r="CR414" i="1"/>
  <c r="CQ414" i="1"/>
  <c r="CO414" i="1"/>
  <c r="BZ414" i="1"/>
  <c r="BY414" i="1"/>
  <c r="BW414" i="1"/>
  <c r="BE414" i="1"/>
  <c r="U414" i="1"/>
  <c r="BG414" i="1"/>
  <c r="BH414" i="1"/>
  <c r="X414" i="1"/>
  <c r="W414" i="1"/>
  <c r="V414" i="1"/>
  <c r="T414" i="1"/>
  <c r="AO414" i="1"/>
  <c r="AP414" i="1"/>
  <c r="AM414" i="1"/>
  <c r="DI410" i="1"/>
  <c r="DG410" i="1"/>
  <c r="DJ410" i="1"/>
  <c r="CR410" i="1"/>
  <c r="CQ410" i="1"/>
  <c r="CO410" i="1"/>
  <c r="BZ410" i="1"/>
  <c r="BY410" i="1"/>
  <c r="BE410" i="1"/>
  <c r="U410" i="1"/>
  <c r="BW410" i="1"/>
  <c r="BG410" i="1"/>
  <c r="BH410" i="1"/>
  <c r="X410" i="1"/>
  <c r="W410" i="1"/>
  <c r="V410" i="1"/>
  <c r="T410" i="1"/>
  <c r="AO410" i="1"/>
  <c r="AM410" i="1"/>
  <c r="AP410" i="1"/>
  <c r="DI406" i="1"/>
  <c r="DG406" i="1"/>
  <c r="DJ406" i="1"/>
  <c r="CR406" i="1"/>
  <c r="CQ406" i="1"/>
  <c r="CO406" i="1"/>
  <c r="BZ406" i="1"/>
  <c r="BY406" i="1"/>
  <c r="BW406" i="1"/>
  <c r="BE406" i="1"/>
  <c r="U406" i="1"/>
  <c r="BG406" i="1"/>
  <c r="BH406" i="1"/>
  <c r="V406" i="1"/>
  <c r="X406" i="1"/>
  <c r="W406" i="1"/>
  <c r="AM406" i="1"/>
  <c r="AO406" i="1"/>
  <c r="T406" i="1"/>
  <c r="AP406" i="1"/>
  <c r="DI402" i="1"/>
  <c r="DG402" i="1"/>
  <c r="DJ402" i="1"/>
  <c r="CR402" i="1"/>
  <c r="CQ402" i="1"/>
  <c r="CO402" i="1"/>
  <c r="BZ402" i="1"/>
  <c r="BY402" i="1"/>
  <c r="BE402" i="1"/>
  <c r="U402" i="1"/>
  <c r="BW402" i="1"/>
  <c r="BG402" i="1"/>
  <c r="BH402" i="1"/>
  <c r="W402" i="1"/>
  <c r="X402" i="1"/>
  <c r="V402" i="1"/>
  <c r="AM402" i="1"/>
  <c r="T402" i="1"/>
  <c r="AP402" i="1"/>
  <c r="AO402" i="1"/>
  <c r="DI398" i="1"/>
  <c r="DG398" i="1"/>
  <c r="DJ398" i="1"/>
  <c r="CR398" i="1"/>
  <c r="CQ398" i="1"/>
  <c r="CO398" i="1"/>
  <c r="BZ398" i="1"/>
  <c r="BY398" i="1"/>
  <c r="BW398" i="1"/>
  <c r="BE398" i="1"/>
  <c r="U398" i="1"/>
  <c r="BG398" i="1"/>
  <c r="BH398" i="1"/>
  <c r="W398" i="1"/>
  <c r="V398" i="1"/>
  <c r="X398" i="1"/>
  <c r="T398" i="1"/>
  <c r="AM398" i="1"/>
  <c r="AO398" i="1"/>
  <c r="AP398" i="1"/>
  <c r="DI394" i="1"/>
  <c r="DG394" i="1"/>
  <c r="DJ394" i="1"/>
  <c r="CR394" i="1"/>
  <c r="CQ394" i="1"/>
  <c r="CO394" i="1"/>
  <c r="BZ394" i="1"/>
  <c r="BY394" i="1"/>
  <c r="BE394" i="1"/>
  <c r="U394" i="1"/>
  <c r="BW394" i="1"/>
  <c r="BG394" i="1"/>
  <c r="BH394" i="1"/>
  <c r="W394" i="1"/>
  <c r="X394" i="1"/>
  <c r="V394" i="1"/>
  <c r="AO394" i="1"/>
  <c r="T394" i="1"/>
  <c r="AM394" i="1"/>
  <c r="AP394" i="1"/>
  <c r="DI390" i="1"/>
  <c r="DG390" i="1"/>
  <c r="DJ390" i="1"/>
  <c r="CR390" i="1"/>
  <c r="CQ390" i="1"/>
  <c r="CO390" i="1"/>
  <c r="BZ390" i="1"/>
  <c r="BY390" i="1"/>
  <c r="BW390" i="1"/>
  <c r="BE390" i="1"/>
  <c r="U390" i="1"/>
  <c r="BG390" i="1"/>
  <c r="BH390" i="1"/>
  <c r="V390" i="1"/>
  <c r="X390" i="1"/>
  <c r="W390" i="1"/>
  <c r="AM390" i="1"/>
  <c r="T390" i="1"/>
  <c r="AO390" i="1"/>
  <c r="AP390" i="1"/>
  <c r="DI386" i="1"/>
  <c r="DG386" i="1"/>
  <c r="DJ386" i="1"/>
  <c r="CR386" i="1"/>
  <c r="CQ386" i="1"/>
  <c r="CO386" i="1"/>
  <c r="BZ386" i="1"/>
  <c r="BY386" i="1"/>
  <c r="BE386" i="1"/>
  <c r="BW386" i="1"/>
  <c r="U386" i="1"/>
  <c r="BG386" i="1"/>
  <c r="BH386" i="1"/>
  <c r="X386" i="1"/>
  <c r="W386" i="1"/>
  <c r="V386" i="1"/>
  <c r="T386" i="1"/>
  <c r="AM386" i="1"/>
  <c r="AP386" i="1"/>
  <c r="AO386" i="1"/>
  <c r="DI382" i="1"/>
  <c r="DG382" i="1"/>
  <c r="DJ382" i="1"/>
  <c r="CO382" i="1"/>
  <c r="CQ382" i="1"/>
  <c r="BZ382" i="1"/>
  <c r="CR382" i="1"/>
  <c r="BY382" i="1"/>
  <c r="BW382" i="1"/>
  <c r="BE382" i="1"/>
  <c r="U382" i="1"/>
  <c r="BG382" i="1"/>
  <c r="BH382" i="1"/>
  <c r="X382" i="1"/>
  <c r="W382" i="1"/>
  <c r="V382" i="1"/>
  <c r="T382" i="1"/>
  <c r="AP382" i="1"/>
  <c r="AO382" i="1"/>
  <c r="AM382" i="1"/>
  <c r="DI378" i="1"/>
  <c r="DG378" i="1"/>
  <c r="DJ378" i="1"/>
  <c r="CO378" i="1"/>
  <c r="CQ378" i="1"/>
  <c r="BZ378" i="1"/>
  <c r="CR378" i="1"/>
  <c r="BY378" i="1"/>
  <c r="BE378" i="1"/>
  <c r="U378" i="1"/>
  <c r="BW378" i="1"/>
  <c r="BG378" i="1"/>
  <c r="BH378" i="1"/>
  <c r="V378" i="1"/>
  <c r="X378" i="1"/>
  <c r="W378" i="1"/>
  <c r="AM378" i="1"/>
  <c r="T378" i="1"/>
  <c r="AO378" i="1"/>
  <c r="AP378" i="1"/>
  <c r="DI374" i="1"/>
  <c r="DG374" i="1"/>
  <c r="DJ374" i="1"/>
  <c r="CO374" i="1"/>
  <c r="CQ374" i="1"/>
  <c r="BZ374" i="1"/>
  <c r="CR374" i="1"/>
  <c r="BY374" i="1"/>
  <c r="BW374" i="1"/>
  <c r="BE374" i="1"/>
  <c r="U374" i="1"/>
  <c r="BG374" i="1"/>
  <c r="BH374" i="1"/>
  <c r="W374" i="1"/>
  <c r="V374" i="1"/>
  <c r="X374" i="1"/>
  <c r="AO374" i="1"/>
  <c r="T374" i="1"/>
  <c r="AM374" i="1"/>
  <c r="AP374" i="1"/>
  <c r="DI370" i="1"/>
  <c r="DG370" i="1"/>
  <c r="DJ370" i="1"/>
  <c r="CO370" i="1"/>
  <c r="CQ370" i="1"/>
  <c r="BZ370" i="1"/>
  <c r="CR370" i="1"/>
  <c r="BY370" i="1"/>
  <c r="BE370" i="1"/>
  <c r="U370" i="1"/>
  <c r="BG370" i="1"/>
  <c r="BW370" i="1"/>
  <c r="BH370" i="1"/>
  <c r="W370" i="1"/>
  <c r="V370" i="1"/>
  <c r="X370" i="1"/>
  <c r="T370" i="1"/>
  <c r="AM370" i="1"/>
  <c r="AO370" i="1"/>
  <c r="AP370" i="1"/>
  <c r="DI366" i="1"/>
  <c r="DG366" i="1"/>
  <c r="DJ366" i="1"/>
  <c r="CO366" i="1"/>
  <c r="CQ366" i="1"/>
  <c r="BZ366" i="1"/>
  <c r="CR366" i="1"/>
  <c r="BY366" i="1"/>
  <c r="BW366" i="1"/>
  <c r="BE366" i="1"/>
  <c r="U366" i="1"/>
  <c r="BG366" i="1"/>
  <c r="BH366" i="1"/>
  <c r="V366" i="1"/>
  <c r="X366" i="1"/>
  <c r="W366" i="1"/>
  <c r="AO366" i="1"/>
  <c r="AM366" i="1"/>
  <c r="T366" i="1"/>
  <c r="AP366" i="1"/>
  <c r="DI362" i="1"/>
  <c r="DG362" i="1"/>
  <c r="DJ362" i="1"/>
  <c r="CO362" i="1"/>
  <c r="CQ362" i="1"/>
  <c r="BZ362" i="1"/>
  <c r="CR362" i="1"/>
  <c r="BY362" i="1"/>
  <c r="BE362" i="1"/>
  <c r="U362" i="1"/>
  <c r="BG362" i="1"/>
  <c r="BW362" i="1"/>
  <c r="BH362" i="1"/>
  <c r="V362" i="1"/>
  <c r="W362" i="1"/>
  <c r="X362" i="1"/>
  <c r="T362" i="1"/>
  <c r="AM362" i="1"/>
  <c r="AP362" i="1"/>
  <c r="AO362" i="1"/>
  <c r="DI358" i="1"/>
  <c r="DJ358" i="1"/>
  <c r="CO358" i="1"/>
  <c r="DG358" i="1"/>
  <c r="CQ358" i="1"/>
  <c r="BZ358" i="1"/>
  <c r="CR358" i="1"/>
  <c r="BY358" i="1"/>
  <c r="BW358" i="1"/>
  <c r="BE358" i="1"/>
  <c r="U358" i="1"/>
  <c r="BG358" i="1"/>
  <c r="BH358" i="1"/>
  <c r="W358" i="1"/>
  <c r="X358" i="1"/>
  <c r="V358" i="1"/>
  <c r="T358" i="1"/>
  <c r="AM358" i="1"/>
  <c r="AO358" i="1"/>
  <c r="AP358" i="1"/>
  <c r="DI354" i="1"/>
  <c r="DJ354" i="1"/>
  <c r="DG354" i="1"/>
  <c r="CO354" i="1"/>
  <c r="CQ354" i="1"/>
  <c r="BZ354" i="1"/>
  <c r="CR354" i="1"/>
  <c r="BY354" i="1"/>
  <c r="BE354" i="1"/>
  <c r="U354" i="1"/>
  <c r="BW354" i="1"/>
  <c r="BG354" i="1"/>
  <c r="BH354" i="1"/>
  <c r="X354" i="1"/>
  <c r="V354" i="1"/>
  <c r="W354" i="1"/>
  <c r="T354" i="1"/>
  <c r="AO354" i="1"/>
  <c r="AM354" i="1"/>
  <c r="AP354" i="1"/>
  <c r="DI350" i="1"/>
  <c r="DJ350" i="1"/>
  <c r="DG350" i="1"/>
  <c r="CO350" i="1"/>
  <c r="CQ350" i="1"/>
  <c r="BZ350" i="1"/>
  <c r="CR350" i="1"/>
  <c r="BY350" i="1"/>
  <c r="BW350" i="1"/>
  <c r="BE350" i="1"/>
  <c r="T350" i="1"/>
  <c r="AM350" i="1"/>
  <c r="U350" i="1"/>
  <c r="V350" i="1"/>
  <c r="BG350" i="1"/>
  <c r="X350" i="1"/>
  <c r="AP350" i="1"/>
  <c r="BH350" i="1"/>
  <c r="W350" i="1"/>
  <c r="AO350" i="1"/>
  <c r="DI346" i="1"/>
  <c r="DJ346" i="1"/>
  <c r="DG346" i="1"/>
  <c r="CO346" i="1"/>
  <c r="CQ346" i="1"/>
  <c r="BZ346" i="1"/>
  <c r="CR346" i="1"/>
  <c r="BY346" i="1"/>
  <c r="BE346" i="1"/>
  <c r="U346" i="1"/>
  <c r="BW346" i="1"/>
  <c r="BG346" i="1"/>
  <c r="BH346" i="1"/>
  <c r="X346" i="1"/>
  <c r="V346" i="1"/>
  <c r="W346" i="1"/>
  <c r="AM346" i="1"/>
  <c r="T346" i="1"/>
  <c r="AO346" i="1"/>
  <c r="AP346" i="1"/>
  <c r="DI342" i="1"/>
  <c r="DJ342" i="1"/>
  <c r="DG342" i="1"/>
  <c r="CO342" i="1"/>
  <c r="CQ342" i="1"/>
  <c r="BZ342" i="1"/>
  <c r="CR342" i="1"/>
  <c r="BY342" i="1"/>
  <c r="BW342" i="1"/>
  <c r="BE342" i="1"/>
  <c r="U342" i="1"/>
  <c r="BG342" i="1"/>
  <c r="BH342" i="1"/>
  <c r="W342" i="1"/>
  <c r="V342" i="1"/>
  <c r="X342" i="1"/>
  <c r="T342" i="1"/>
  <c r="AM342" i="1"/>
  <c r="AO342" i="1"/>
  <c r="AP342" i="1"/>
  <c r="DI338" i="1"/>
  <c r="DJ338" i="1"/>
  <c r="DG338" i="1"/>
  <c r="CO338" i="1"/>
  <c r="CQ338" i="1"/>
  <c r="BZ338" i="1"/>
  <c r="CR338" i="1"/>
  <c r="BY338" i="1"/>
  <c r="BE338" i="1"/>
  <c r="U338" i="1"/>
  <c r="BW338" i="1"/>
  <c r="BG338" i="1"/>
  <c r="BH338" i="1"/>
  <c r="X338" i="1"/>
  <c r="W338" i="1"/>
  <c r="V338" i="1"/>
  <c r="T338" i="1"/>
  <c r="AO338" i="1"/>
  <c r="AP338" i="1"/>
  <c r="AM338" i="1"/>
  <c r="DJ334" i="1"/>
  <c r="DG334" i="1"/>
  <c r="DI334" i="1"/>
  <c r="CO334" i="1"/>
  <c r="CQ334" i="1"/>
  <c r="BZ334" i="1"/>
  <c r="CR334" i="1"/>
  <c r="BY334" i="1"/>
  <c r="BW334" i="1"/>
  <c r="BE334" i="1"/>
  <c r="U334" i="1"/>
  <c r="BG334" i="1"/>
  <c r="BH334" i="1"/>
  <c r="V334" i="1"/>
  <c r="X334" i="1"/>
  <c r="W334" i="1"/>
  <c r="AO334" i="1"/>
  <c r="T334" i="1"/>
  <c r="AP334" i="1"/>
  <c r="AM334" i="1"/>
  <c r="DJ330" i="1"/>
  <c r="DG330" i="1"/>
  <c r="DI330" i="1"/>
  <c r="CO330" i="1"/>
  <c r="CQ330" i="1"/>
  <c r="BZ330" i="1"/>
  <c r="CR330" i="1"/>
  <c r="BY330" i="1"/>
  <c r="BE330" i="1"/>
  <c r="U330" i="1"/>
  <c r="BW330" i="1"/>
  <c r="BG330" i="1"/>
  <c r="BH330" i="1"/>
  <c r="V330" i="1"/>
  <c r="X330" i="1"/>
  <c r="W330" i="1"/>
  <c r="T330" i="1"/>
  <c r="AO330" i="1"/>
  <c r="AM330" i="1"/>
  <c r="AP330" i="1"/>
  <c r="DJ326" i="1"/>
  <c r="DG326" i="1"/>
  <c r="DI326" i="1"/>
  <c r="CO326" i="1"/>
  <c r="CQ326" i="1"/>
  <c r="BZ326" i="1"/>
  <c r="CR326" i="1"/>
  <c r="BY326" i="1"/>
  <c r="BW326" i="1"/>
  <c r="BE326" i="1"/>
  <c r="U326" i="1"/>
  <c r="BG326" i="1"/>
  <c r="BH326" i="1"/>
  <c r="V326" i="1"/>
  <c r="W326" i="1"/>
  <c r="X326" i="1"/>
  <c r="AO326" i="1"/>
  <c r="T326" i="1"/>
  <c r="AP326" i="1"/>
  <c r="AM326" i="1"/>
  <c r="DJ322" i="1"/>
  <c r="DG322" i="1"/>
  <c r="DI322" i="1"/>
  <c r="CO322" i="1"/>
  <c r="CQ322" i="1"/>
  <c r="BZ322" i="1"/>
  <c r="CR322" i="1"/>
  <c r="BY322" i="1"/>
  <c r="BE322" i="1"/>
  <c r="U322" i="1"/>
  <c r="BW322" i="1"/>
  <c r="BG322" i="1"/>
  <c r="BH322" i="1"/>
  <c r="W322" i="1"/>
  <c r="V322" i="1"/>
  <c r="X322" i="1"/>
  <c r="T322" i="1"/>
  <c r="AM322" i="1"/>
  <c r="AO322" i="1"/>
  <c r="AP322" i="1"/>
  <c r="DJ318" i="1"/>
  <c r="DG318" i="1"/>
  <c r="DI318" i="1"/>
  <c r="CO318" i="1"/>
  <c r="CQ318" i="1"/>
  <c r="BZ318" i="1"/>
  <c r="CR318" i="1"/>
  <c r="BY318" i="1"/>
  <c r="BW318" i="1"/>
  <c r="BE318" i="1"/>
  <c r="U318" i="1"/>
  <c r="BG318" i="1"/>
  <c r="BH318" i="1"/>
  <c r="W318" i="1"/>
  <c r="V318" i="1"/>
  <c r="X318" i="1"/>
  <c r="T318" i="1"/>
  <c r="AO318" i="1"/>
  <c r="AP318" i="1"/>
  <c r="AM318" i="1"/>
  <c r="DJ314" i="1"/>
  <c r="DG314" i="1"/>
  <c r="DI314" i="1"/>
  <c r="CO314" i="1"/>
  <c r="CQ314" i="1"/>
  <c r="BZ314" i="1"/>
  <c r="CR314" i="1"/>
  <c r="BY314" i="1"/>
  <c r="BE314" i="1"/>
  <c r="U314" i="1"/>
  <c r="BW314" i="1"/>
  <c r="BG314" i="1"/>
  <c r="BH314" i="1"/>
  <c r="V314" i="1"/>
  <c r="X314" i="1"/>
  <c r="W314" i="1"/>
  <c r="AO314" i="1"/>
  <c r="T314" i="1"/>
  <c r="AP314" i="1"/>
  <c r="AM314" i="1"/>
  <c r="DJ310" i="1"/>
  <c r="DG310" i="1"/>
  <c r="DI310" i="1"/>
  <c r="CO310" i="1"/>
  <c r="CQ310" i="1"/>
  <c r="BZ310" i="1"/>
  <c r="CR310" i="1"/>
  <c r="BY310" i="1"/>
  <c r="BW310" i="1"/>
  <c r="BE310" i="1"/>
  <c r="U310" i="1"/>
  <c r="BG310" i="1"/>
  <c r="BH310" i="1"/>
  <c r="X310" i="1"/>
  <c r="V310" i="1"/>
  <c r="W310" i="1"/>
  <c r="T310" i="1"/>
  <c r="AM310" i="1"/>
  <c r="AO310" i="1"/>
  <c r="AP310" i="1"/>
  <c r="DJ306" i="1"/>
  <c r="DG306" i="1"/>
  <c r="DI306" i="1"/>
  <c r="CO306" i="1"/>
  <c r="CQ306" i="1"/>
  <c r="BZ306" i="1"/>
  <c r="CR306" i="1"/>
  <c r="BY306" i="1"/>
  <c r="BE306" i="1"/>
  <c r="U306" i="1"/>
  <c r="BG306" i="1"/>
  <c r="BW306" i="1"/>
  <c r="BH306" i="1"/>
  <c r="X306" i="1"/>
  <c r="V306" i="1"/>
  <c r="W306" i="1"/>
  <c r="T306" i="1"/>
  <c r="AM306" i="1"/>
  <c r="AP306" i="1"/>
  <c r="AO306" i="1"/>
  <c r="DJ302" i="1"/>
  <c r="DG302" i="1"/>
  <c r="DI302" i="1"/>
  <c r="CO302" i="1"/>
  <c r="CQ302" i="1"/>
  <c r="BZ302" i="1"/>
  <c r="CR302" i="1"/>
  <c r="BY302" i="1"/>
  <c r="BW302" i="1"/>
  <c r="BE302" i="1"/>
  <c r="U302" i="1"/>
  <c r="BG302" i="1"/>
  <c r="BH302" i="1"/>
  <c r="V302" i="1"/>
  <c r="W302" i="1"/>
  <c r="X302" i="1"/>
  <c r="T302" i="1"/>
  <c r="AO302" i="1"/>
  <c r="AP302" i="1"/>
  <c r="AM302" i="1"/>
  <c r="DJ298" i="1"/>
  <c r="DG298" i="1"/>
  <c r="DI298" i="1"/>
  <c r="CO298" i="1"/>
  <c r="CQ298" i="1"/>
  <c r="BZ298" i="1"/>
  <c r="CR298" i="1"/>
  <c r="BY298" i="1"/>
  <c r="BE298" i="1"/>
  <c r="U298" i="1"/>
  <c r="BG298" i="1"/>
  <c r="BW298" i="1"/>
  <c r="BH298" i="1"/>
  <c r="V298" i="1"/>
  <c r="X298" i="1"/>
  <c r="W298" i="1"/>
  <c r="T298" i="1"/>
  <c r="AM298" i="1"/>
  <c r="AO298" i="1"/>
  <c r="AP298" i="1"/>
  <c r="DJ294" i="1"/>
  <c r="DG294" i="1"/>
  <c r="DI294" i="1"/>
  <c r="CO294" i="1"/>
  <c r="CQ294" i="1"/>
  <c r="BZ294" i="1"/>
  <c r="CR294" i="1"/>
  <c r="BY294" i="1"/>
  <c r="BW294" i="1"/>
  <c r="BE294" i="1"/>
  <c r="U294" i="1"/>
  <c r="BG294" i="1"/>
  <c r="BH294" i="1"/>
  <c r="X294" i="1"/>
  <c r="W294" i="1"/>
  <c r="V294" i="1"/>
  <c r="AM294" i="1"/>
  <c r="AO294" i="1"/>
  <c r="T294" i="1"/>
  <c r="AP294" i="1"/>
  <c r="DJ290" i="1"/>
  <c r="DG290" i="1"/>
  <c r="DI290" i="1"/>
  <c r="CO290" i="1"/>
  <c r="CQ290" i="1"/>
  <c r="BZ290" i="1"/>
  <c r="CR290" i="1"/>
  <c r="BY290" i="1"/>
  <c r="BW290" i="1"/>
  <c r="BE290" i="1"/>
  <c r="T290" i="1"/>
  <c r="AP290" i="1"/>
  <c r="U290" i="1"/>
  <c r="V290" i="1"/>
  <c r="BG290" i="1"/>
  <c r="X290" i="1"/>
  <c r="AO290" i="1"/>
  <c r="AM290" i="1"/>
  <c r="W290" i="1"/>
  <c r="BH290" i="1"/>
  <c r="DJ286" i="1"/>
  <c r="DG286" i="1"/>
  <c r="DI286" i="1"/>
  <c r="CO286" i="1"/>
  <c r="CQ286" i="1"/>
  <c r="BZ286" i="1"/>
  <c r="CR286" i="1"/>
  <c r="BE286" i="1"/>
  <c r="U286" i="1"/>
  <c r="BY286" i="1"/>
  <c r="BW286" i="1"/>
  <c r="BG286" i="1"/>
  <c r="BH286" i="1"/>
  <c r="V286" i="1"/>
  <c r="W286" i="1"/>
  <c r="X286" i="1"/>
  <c r="AO286" i="1"/>
  <c r="T286" i="1"/>
  <c r="AM286" i="1"/>
  <c r="AP286" i="1"/>
  <c r="DJ282" i="1"/>
  <c r="DG282" i="1"/>
  <c r="DI282" i="1"/>
  <c r="CO282" i="1"/>
  <c r="CQ282" i="1"/>
  <c r="BZ282" i="1"/>
  <c r="CR282" i="1"/>
  <c r="BY282" i="1"/>
  <c r="BE282" i="1"/>
  <c r="BW282" i="1"/>
  <c r="U282" i="1"/>
  <c r="BG282" i="1"/>
  <c r="BH282" i="1"/>
  <c r="W282" i="1"/>
  <c r="V282" i="1"/>
  <c r="X282" i="1"/>
  <c r="AM282" i="1"/>
  <c r="T282" i="1"/>
  <c r="AO282" i="1"/>
  <c r="AP282" i="1"/>
  <c r="DJ278" i="1"/>
  <c r="DG278" i="1"/>
  <c r="DI278" i="1"/>
  <c r="CO278" i="1"/>
  <c r="CQ278" i="1"/>
  <c r="BZ278" i="1"/>
  <c r="CR278" i="1"/>
  <c r="BE278" i="1"/>
  <c r="BY278" i="1"/>
  <c r="U278" i="1"/>
  <c r="BW278" i="1"/>
  <c r="BG278" i="1"/>
  <c r="BH278" i="1"/>
  <c r="W278" i="1"/>
  <c r="V278" i="1"/>
  <c r="X278" i="1"/>
  <c r="T278" i="1"/>
  <c r="AO278" i="1"/>
  <c r="AM278" i="1"/>
  <c r="AP278" i="1"/>
  <c r="DJ274" i="1"/>
  <c r="DG274" i="1"/>
  <c r="DI274" i="1"/>
  <c r="CO274" i="1"/>
  <c r="CQ274" i="1"/>
  <c r="BZ274" i="1"/>
  <c r="CR274" i="1"/>
  <c r="BY274" i="1"/>
  <c r="BE274" i="1"/>
  <c r="BW274" i="1"/>
  <c r="U274" i="1"/>
  <c r="BG274" i="1"/>
  <c r="BH274" i="1"/>
  <c r="W274" i="1"/>
  <c r="V274" i="1"/>
  <c r="X274" i="1"/>
  <c r="AO274" i="1"/>
  <c r="T274" i="1"/>
  <c r="AM274" i="1"/>
  <c r="AP274" i="1"/>
  <c r="DJ270" i="1"/>
  <c r="DG270" i="1"/>
  <c r="DI270" i="1"/>
  <c r="CO270" i="1"/>
  <c r="CQ270" i="1"/>
  <c r="BZ270" i="1"/>
  <c r="CR270" i="1"/>
  <c r="BE270" i="1"/>
  <c r="U270" i="1"/>
  <c r="BW270" i="1"/>
  <c r="BG270" i="1"/>
  <c r="BY270" i="1"/>
  <c r="BH270" i="1"/>
  <c r="W270" i="1"/>
  <c r="V270" i="1"/>
  <c r="X270" i="1"/>
  <c r="T270" i="1"/>
  <c r="AM270" i="1"/>
  <c r="AO270" i="1"/>
  <c r="AP270" i="1"/>
  <c r="DJ266" i="1"/>
  <c r="DG266" i="1"/>
  <c r="DI266" i="1"/>
  <c r="CO266" i="1"/>
  <c r="CQ266" i="1"/>
  <c r="BZ266" i="1"/>
  <c r="CR266" i="1"/>
  <c r="BY266" i="1"/>
  <c r="BE266" i="1"/>
  <c r="T266" i="1"/>
  <c r="AP266" i="1"/>
  <c r="BW266" i="1"/>
  <c r="U266" i="1"/>
  <c r="V266" i="1"/>
  <c r="BG266" i="1"/>
  <c r="X266" i="1"/>
  <c r="AO266" i="1"/>
  <c r="BH266" i="1"/>
  <c r="W266" i="1"/>
  <c r="AM266" i="1"/>
  <c r="DJ262" i="1"/>
  <c r="DG262" i="1"/>
  <c r="DI262" i="1"/>
  <c r="CO262" i="1"/>
  <c r="CQ262" i="1"/>
  <c r="BZ262" i="1"/>
  <c r="CR262" i="1"/>
  <c r="BE262" i="1"/>
  <c r="BY262" i="1"/>
  <c r="U262" i="1"/>
  <c r="BW262" i="1"/>
  <c r="BG262" i="1"/>
  <c r="BH262" i="1"/>
  <c r="W262" i="1"/>
  <c r="X262" i="1"/>
  <c r="V262" i="1"/>
  <c r="AO262" i="1"/>
  <c r="T262" i="1"/>
  <c r="AP262" i="1"/>
  <c r="AM262" i="1"/>
  <c r="DJ258" i="1"/>
  <c r="DG258" i="1"/>
  <c r="DI258" i="1"/>
  <c r="CO258" i="1"/>
  <c r="CQ258" i="1"/>
  <c r="BZ258" i="1"/>
  <c r="CR258" i="1"/>
  <c r="BY258" i="1"/>
  <c r="BE258" i="1"/>
  <c r="BW258" i="1"/>
  <c r="U258" i="1"/>
  <c r="BG258" i="1"/>
  <c r="BH258" i="1"/>
  <c r="X258" i="1"/>
  <c r="V258" i="1"/>
  <c r="W258" i="1"/>
  <c r="AM258" i="1"/>
  <c r="T258" i="1"/>
  <c r="AP258" i="1"/>
  <c r="AO258" i="1"/>
  <c r="DJ254" i="1"/>
  <c r="DG254" i="1"/>
  <c r="DI254" i="1"/>
  <c r="CO254" i="1"/>
  <c r="CQ254" i="1"/>
  <c r="BZ254" i="1"/>
  <c r="CR254" i="1"/>
  <c r="BE254" i="1"/>
  <c r="U254" i="1"/>
  <c r="BY254" i="1"/>
  <c r="BW254" i="1"/>
  <c r="BG254" i="1"/>
  <c r="BH254" i="1"/>
  <c r="W254" i="1"/>
  <c r="V254" i="1"/>
  <c r="X254" i="1"/>
  <c r="T254" i="1"/>
  <c r="AO254" i="1"/>
  <c r="AM254" i="1"/>
  <c r="AP254" i="1"/>
  <c r="DJ250" i="1"/>
  <c r="DG250" i="1"/>
  <c r="DI250" i="1"/>
  <c r="CO250" i="1"/>
  <c r="CQ250" i="1"/>
  <c r="BZ250" i="1"/>
  <c r="CR250" i="1"/>
  <c r="BY250" i="1"/>
  <c r="BE250" i="1"/>
  <c r="BW250" i="1"/>
  <c r="U250" i="1"/>
  <c r="BG250" i="1"/>
  <c r="BH250" i="1"/>
  <c r="X250" i="1"/>
  <c r="V250" i="1"/>
  <c r="W250" i="1"/>
  <c r="T250" i="1"/>
  <c r="AO250" i="1"/>
  <c r="AM250" i="1"/>
  <c r="AP250" i="1"/>
  <c r="DJ246" i="1"/>
  <c r="DG246" i="1"/>
  <c r="DI246" i="1"/>
  <c r="CO246" i="1"/>
  <c r="CQ246" i="1"/>
  <c r="BZ246" i="1"/>
  <c r="CR246" i="1"/>
  <c r="BE246" i="1"/>
  <c r="U246" i="1"/>
  <c r="BW246" i="1"/>
  <c r="BG246" i="1"/>
  <c r="BY246" i="1"/>
  <c r="BH246" i="1"/>
  <c r="V246" i="1"/>
  <c r="X246" i="1"/>
  <c r="W246" i="1"/>
  <c r="AO246" i="1"/>
  <c r="T246" i="1"/>
  <c r="AM246" i="1"/>
  <c r="AP246" i="1"/>
  <c r="DJ242" i="1"/>
  <c r="DG242" i="1"/>
  <c r="DI242" i="1"/>
  <c r="CO242" i="1"/>
  <c r="CQ242" i="1"/>
  <c r="BZ242" i="1"/>
  <c r="CR242" i="1"/>
  <c r="BY242" i="1"/>
  <c r="BE242" i="1"/>
  <c r="BW242" i="1"/>
  <c r="U242" i="1"/>
  <c r="BG242" i="1"/>
  <c r="BH242" i="1"/>
  <c r="V242" i="1"/>
  <c r="W242" i="1"/>
  <c r="X242" i="1"/>
  <c r="T242" i="1"/>
  <c r="AM242" i="1"/>
  <c r="AP242" i="1"/>
  <c r="AO242" i="1"/>
  <c r="DJ238" i="1"/>
  <c r="DG238" i="1"/>
  <c r="DI238" i="1"/>
  <c r="CO238" i="1"/>
  <c r="CQ238" i="1"/>
  <c r="BZ238" i="1"/>
  <c r="CR238" i="1"/>
  <c r="BE238" i="1"/>
  <c r="BY238" i="1"/>
  <c r="U238" i="1"/>
  <c r="BW238" i="1"/>
  <c r="BG238" i="1"/>
  <c r="BH238" i="1"/>
  <c r="X238" i="1"/>
  <c r="W238" i="1"/>
  <c r="V238" i="1"/>
  <c r="T238" i="1"/>
  <c r="AM238" i="1"/>
  <c r="AO238" i="1"/>
  <c r="AP238" i="1"/>
  <c r="DJ234" i="1"/>
  <c r="DG234" i="1"/>
  <c r="DI234" i="1"/>
  <c r="CO234" i="1"/>
  <c r="CQ234" i="1"/>
  <c r="BZ234" i="1"/>
  <c r="CR234" i="1"/>
  <c r="BY234" i="1"/>
  <c r="BE234" i="1"/>
  <c r="BW234" i="1"/>
  <c r="U234" i="1"/>
  <c r="BG234" i="1"/>
  <c r="BH234" i="1"/>
  <c r="W234" i="1"/>
  <c r="V234" i="1"/>
  <c r="X234" i="1"/>
  <c r="AM234" i="1"/>
  <c r="T234" i="1"/>
  <c r="AP234" i="1"/>
  <c r="AO234" i="1"/>
  <c r="DJ230" i="1"/>
  <c r="DG230" i="1"/>
  <c r="DI230" i="1"/>
  <c r="CO230" i="1"/>
  <c r="CQ230" i="1"/>
  <c r="BZ230" i="1"/>
  <c r="CR230" i="1"/>
  <c r="BE230" i="1"/>
  <c r="T230" i="1"/>
  <c r="AO230" i="1"/>
  <c r="BY230" i="1"/>
  <c r="U230" i="1"/>
  <c r="V230" i="1"/>
  <c r="AP230" i="1"/>
  <c r="BW230" i="1"/>
  <c r="BG230" i="1"/>
  <c r="X230" i="1"/>
  <c r="AM230" i="1"/>
  <c r="BH230" i="1"/>
  <c r="W230" i="1"/>
  <c r="DJ226" i="1"/>
  <c r="DG226" i="1"/>
  <c r="DI226" i="1"/>
  <c r="CO226" i="1"/>
  <c r="CQ226" i="1"/>
  <c r="BZ226" i="1"/>
  <c r="CR226" i="1"/>
  <c r="BY226" i="1"/>
  <c r="BE226" i="1"/>
  <c r="BW226" i="1"/>
  <c r="U226" i="1"/>
  <c r="BG226" i="1"/>
  <c r="BH226" i="1"/>
  <c r="V226" i="1"/>
  <c r="W226" i="1"/>
  <c r="X226" i="1"/>
  <c r="T226" i="1"/>
  <c r="AM226" i="1"/>
  <c r="AO226" i="1"/>
  <c r="AP226" i="1"/>
  <c r="DJ222" i="1"/>
  <c r="DG222" i="1"/>
  <c r="DI222" i="1"/>
  <c r="CO222" i="1"/>
  <c r="CQ222" i="1"/>
  <c r="BZ222" i="1"/>
  <c r="CR222" i="1"/>
  <c r="BE222" i="1"/>
  <c r="BY222" i="1"/>
  <c r="U222" i="1"/>
  <c r="BW222" i="1"/>
  <c r="BG222" i="1"/>
  <c r="BH222" i="1"/>
  <c r="X222" i="1"/>
  <c r="W222" i="1"/>
  <c r="V222" i="1"/>
  <c r="AM222" i="1"/>
  <c r="T222" i="1"/>
  <c r="AO222" i="1"/>
  <c r="AP222" i="1"/>
  <c r="DG218" i="1"/>
  <c r="DI218" i="1"/>
  <c r="DJ218" i="1"/>
  <c r="CO218" i="1"/>
  <c r="CQ218" i="1"/>
  <c r="BZ218" i="1"/>
  <c r="CR218" i="1"/>
  <c r="BY218" i="1"/>
  <c r="BE218" i="1"/>
  <c r="BW218" i="1"/>
  <c r="U218" i="1"/>
  <c r="BG218" i="1"/>
  <c r="BH218" i="1"/>
  <c r="W218" i="1"/>
  <c r="X218" i="1"/>
  <c r="V218" i="1"/>
  <c r="T218" i="1"/>
  <c r="AO218" i="1"/>
  <c r="AM218" i="1"/>
  <c r="AP218" i="1"/>
  <c r="DI214" i="1"/>
  <c r="DG214" i="1"/>
  <c r="DJ214" i="1"/>
  <c r="CO214" i="1"/>
  <c r="CQ214" i="1"/>
  <c r="BZ214" i="1"/>
  <c r="CR214" i="1"/>
  <c r="BE214" i="1"/>
  <c r="U214" i="1"/>
  <c r="BW214" i="1"/>
  <c r="BG214" i="1"/>
  <c r="BY214" i="1"/>
  <c r="BH214" i="1"/>
  <c r="X214" i="1"/>
  <c r="V214" i="1"/>
  <c r="W214" i="1"/>
  <c r="AO214" i="1"/>
  <c r="T214" i="1"/>
  <c r="AM214" i="1"/>
  <c r="AP214" i="1"/>
  <c r="DI210" i="1"/>
  <c r="DG210" i="1"/>
  <c r="DJ210" i="1"/>
  <c r="CO210" i="1"/>
  <c r="CQ210" i="1"/>
  <c r="BZ210" i="1"/>
  <c r="CR210" i="1"/>
  <c r="BY210" i="1"/>
  <c r="BE210" i="1"/>
  <c r="BW210" i="1"/>
  <c r="U210" i="1"/>
  <c r="BG210" i="1"/>
  <c r="BH210" i="1"/>
  <c r="X210" i="1"/>
  <c r="V210" i="1"/>
  <c r="W210" i="1"/>
  <c r="T210" i="1"/>
  <c r="AM210" i="1"/>
  <c r="AO210" i="1"/>
  <c r="AP210" i="1"/>
  <c r="DI206" i="1"/>
  <c r="DG206" i="1"/>
  <c r="DJ206" i="1"/>
  <c r="CO206" i="1"/>
  <c r="CQ206" i="1"/>
  <c r="BZ206" i="1"/>
  <c r="CR206" i="1"/>
  <c r="BE206" i="1"/>
  <c r="BY206" i="1"/>
  <c r="U206" i="1"/>
  <c r="BW206" i="1"/>
  <c r="BG206" i="1"/>
  <c r="BH206" i="1"/>
  <c r="V206" i="1"/>
  <c r="W206" i="1"/>
  <c r="X206" i="1"/>
  <c r="T206" i="1"/>
  <c r="AM206" i="1"/>
  <c r="AO206" i="1"/>
  <c r="AP206" i="1"/>
  <c r="DI202" i="1"/>
  <c r="DG202" i="1"/>
  <c r="DJ202" i="1"/>
  <c r="CO202" i="1"/>
  <c r="CQ202" i="1"/>
  <c r="BZ202" i="1"/>
  <c r="CR202" i="1"/>
  <c r="BY202" i="1"/>
  <c r="BE202" i="1"/>
  <c r="BW202" i="1"/>
  <c r="U202" i="1"/>
  <c r="BG202" i="1"/>
  <c r="BH202" i="1"/>
  <c r="X202" i="1"/>
  <c r="V202" i="1"/>
  <c r="W202" i="1"/>
  <c r="T202" i="1"/>
  <c r="AM202" i="1"/>
  <c r="AO202" i="1"/>
  <c r="AP202" i="1"/>
  <c r="DI198" i="1"/>
  <c r="DG198" i="1"/>
  <c r="DJ198" i="1"/>
  <c r="CO198" i="1"/>
  <c r="CQ198" i="1"/>
  <c r="BZ198" i="1"/>
  <c r="CR198" i="1"/>
  <c r="BE198" i="1"/>
  <c r="U198" i="1"/>
  <c r="BY198" i="1"/>
  <c r="BW198" i="1"/>
  <c r="BG198" i="1"/>
  <c r="BH198" i="1"/>
  <c r="V198" i="1"/>
  <c r="X198" i="1"/>
  <c r="W198" i="1"/>
  <c r="AO198" i="1"/>
  <c r="T198" i="1"/>
  <c r="AM198" i="1"/>
  <c r="AP198" i="1"/>
  <c r="DI194" i="1"/>
  <c r="DG194" i="1"/>
  <c r="DJ194" i="1"/>
  <c r="CO194" i="1"/>
  <c r="CQ194" i="1"/>
  <c r="BZ194" i="1"/>
  <c r="CR194" i="1"/>
  <c r="BY194" i="1"/>
  <c r="BE194" i="1"/>
  <c r="BW194" i="1"/>
  <c r="U194" i="1"/>
  <c r="BG194" i="1"/>
  <c r="BH194" i="1"/>
  <c r="V194" i="1"/>
  <c r="W194" i="1"/>
  <c r="X194" i="1"/>
  <c r="AM194" i="1"/>
  <c r="T194" i="1"/>
  <c r="AO194" i="1"/>
  <c r="AP194" i="1"/>
  <c r="DI190" i="1"/>
  <c r="DG190" i="1"/>
  <c r="DJ190" i="1"/>
  <c r="CO190" i="1"/>
  <c r="CQ190" i="1"/>
  <c r="BZ190" i="1"/>
  <c r="CR190" i="1"/>
  <c r="BE190" i="1"/>
  <c r="U190" i="1"/>
  <c r="BW190" i="1"/>
  <c r="BG190" i="1"/>
  <c r="BH190" i="1"/>
  <c r="BY190" i="1"/>
  <c r="V190" i="1"/>
  <c r="X190" i="1"/>
  <c r="W190" i="1"/>
  <c r="AO190" i="1"/>
  <c r="T190" i="1"/>
  <c r="AP190" i="1"/>
  <c r="AM190" i="1"/>
  <c r="DI186" i="1"/>
  <c r="DG186" i="1"/>
  <c r="DJ186" i="1"/>
  <c r="CO186" i="1"/>
  <c r="CQ186" i="1"/>
  <c r="BZ186" i="1"/>
  <c r="CR186" i="1"/>
  <c r="BY186" i="1"/>
  <c r="BE186" i="1"/>
  <c r="BW186" i="1"/>
  <c r="U186" i="1"/>
  <c r="BG186" i="1"/>
  <c r="BH186" i="1"/>
  <c r="W186" i="1"/>
  <c r="X186" i="1"/>
  <c r="V186" i="1"/>
  <c r="AO186" i="1"/>
  <c r="T186" i="1"/>
  <c r="AP186" i="1"/>
  <c r="AM186" i="1"/>
  <c r="DI182" i="1"/>
  <c r="DG182" i="1"/>
  <c r="DJ182" i="1"/>
  <c r="CO182" i="1"/>
  <c r="CQ182" i="1"/>
  <c r="BZ182" i="1"/>
  <c r="CR182" i="1"/>
  <c r="BE182" i="1"/>
  <c r="T182" i="1"/>
  <c r="AM182" i="1"/>
  <c r="U182" i="1"/>
  <c r="V182" i="1"/>
  <c r="BW182" i="1"/>
  <c r="BG182" i="1"/>
  <c r="X182" i="1"/>
  <c r="AP182" i="1"/>
  <c r="BH182" i="1"/>
  <c r="W182" i="1"/>
  <c r="AO182" i="1"/>
  <c r="BY182" i="1"/>
  <c r="DI178" i="1"/>
  <c r="DG178" i="1"/>
  <c r="DJ178" i="1"/>
  <c r="CO178" i="1"/>
  <c r="CQ178" i="1"/>
  <c r="BZ178" i="1"/>
  <c r="CR178" i="1"/>
  <c r="BY178" i="1"/>
  <c r="BE178" i="1"/>
  <c r="T178" i="1"/>
  <c r="AO178" i="1"/>
  <c r="AP178" i="1"/>
  <c r="BW178" i="1"/>
  <c r="U178" i="1"/>
  <c r="V178" i="1"/>
  <c r="BG178" i="1"/>
  <c r="X178" i="1"/>
  <c r="AM178" i="1"/>
  <c r="BH178" i="1"/>
  <c r="W178" i="1"/>
  <c r="DI174" i="1"/>
  <c r="DG174" i="1"/>
  <c r="DJ174" i="1"/>
  <c r="CO174" i="1"/>
  <c r="CQ174" i="1"/>
  <c r="BZ174" i="1"/>
  <c r="CR174" i="1"/>
  <c r="BE174" i="1"/>
  <c r="U174" i="1"/>
  <c r="BW174" i="1"/>
  <c r="BG174" i="1"/>
  <c r="BH174" i="1"/>
  <c r="BY174" i="1"/>
  <c r="V174" i="1"/>
  <c r="W174" i="1"/>
  <c r="X174" i="1"/>
  <c r="AO174" i="1"/>
  <c r="T174" i="1"/>
  <c r="AM174" i="1"/>
  <c r="AP174" i="1"/>
  <c r="DI170" i="1"/>
  <c r="DG170" i="1"/>
  <c r="DJ170" i="1"/>
  <c r="CO170" i="1"/>
  <c r="CQ170" i="1"/>
  <c r="BZ170" i="1"/>
  <c r="CR170" i="1"/>
  <c r="BY170" i="1"/>
  <c r="BE170" i="1"/>
  <c r="BW170" i="1"/>
  <c r="U170" i="1"/>
  <c r="BG170" i="1"/>
  <c r="BH170" i="1"/>
  <c r="W170" i="1"/>
  <c r="X170" i="1"/>
  <c r="V170" i="1"/>
  <c r="T170" i="1"/>
  <c r="AO170" i="1"/>
  <c r="AM170" i="1"/>
  <c r="AP170" i="1"/>
  <c r="DI166" i="1"/>
  <c r="DG166" i="1"/>
  <c r="DJ166" i="1"/>
  <c r="CO166" i="1"/>
  <c r="BZ166" i="1"/>
  <c r="CR166" i="1"/>
  <c r="BE166" i="1"/>
  <c r="U166" i="1"/>
  <c r="CQ166" i="1"/>
  <c r="BW166" i="1"/>
  <c r="BG166" i="1"/>
  <c r="BY166" i="1"/>
  <c r="BH166" i="1"/>
  <c r="V166" i="1"/>
  <c r="X166" i="1"/>
  <c r="W166" i="1"/>
  <c r="T166" i="1"/>
  <c r="AO166" i="1"/>
  <c r="AM166" i="1"/>
  <c r="AP166" i="1"/>
  <c r="DI162" i="1"/>
  <c r="DG162" i="1"/>
  <c r="DJ162" i="1"/>
  <c r="CO162" i="1"/>
  <c r="BZ162" i="1"/>
  <c r="CR162" i="1"/>
  <c r="BY162" i="1"/>
  <c r="BE162" i="1"/>
  <c r="BW162" i="1"/>
  <c r="U162" i="1"/>
  <c r="CQ162" i="1"/>
  <c r="BG162" i="1"/>
  <c r="BH162" i="1"/>
  <c r="W162" i="1"/>
  <c r="V162" i="1"/>
  <c r="X162" i="1"/>
  <c r="AO162" i="1"/>
  <c r="T162" i="1"/>
  <c r="AM162" i="1"/>
  <c r="AP162" i="1"/>
  <c r="DI158" i="1"/>
  <c r="DG158" i="1"/>
  <c r="DJ158" i="1"/>
  <c r="CO158" i="1"/>
  <c r="BZ158" i="1"/>
  <c r="CR158" i="1"/>
  <c r="BE158" i="1"/>
  <c r="U158" i="1"/>
  <c r="CQ158" i="1"/>
  <c r="BW158" i="1"/>
  <c r="BG158" i="1"/>
  <c r="BH158" i="1"/>
  <c r="BY158" i="1"/>
  <c r="X158" i="1"/>
  <c r="V158" i="1"/>
  <c r="W158" i="1"/>
  <c r="AO158" i="1"/>
  <c r="T158" i="1"/>
  <c r="AP158" i="1"/>
  <c r="AM158" i="1"/>
  <c r="DI154" i="1"/>
  <c r="DG154" i="1"/>
  <c r="DJ154" i="1"/>
  <c r="CO154" i="1"/>
  <c r="BZ154" i="1"/>
  <c r="CR154" i="1"/>
  <c r="BY154" i="1"/>
  <c r="BE154" i="1"/>
  <c r="BW154" i="1"/>
  <c r="U154" i="1"/>
  <c r="CQ154" i="1"/>
  <c r="BG154" i="1"/>
  <c r="BH154" i="1"/>
  <c r="V154" i="1"/>
  <c r="X154" i="1"/>
  <c r="W154" i="1"/>
  <c r="AM154" i="1"/>
  <c r="T154" i="1"/>
  <c r="AP154" i="1"/>
  <c r="AO154" i="1"/>
  <c r="DI150" i="1"/>
  <c r="DG150" i="1"/>
  <c r="DJ150" i="1"/>
  <c r="CO150" i="1"/>
  <c r="BZ150" i="1"/>
  <c r="CR150" i="1"/>
  <c r="BE150" i="1"/>
  <c r="U150" i="1"/>
  <c r="CQ150" i="1"/>
  <c r="BW150" i="1"/>
  <c r="BG150" i="1"/>
  <c r="BH150" i="1"/>
  <c r="BY150" i="1"/>
  <c r="V150" i="1"/>
  <c r="W150" i="1"/>
  <c r="X150" i="1"/>
  <c r="AM150" i="1"/>
  <c r="AO150" i="1"/>
  <c r="T150" i="1"/>
  <c r="AP150" i="1"/>
  <c r="DI146" i="1"/>
  <c r="DG146" i="1"/>
  <c r="DJ146" i="1"/>
  <c r="CO146" i="1"/>
  <c r="BZ146" i="1"/>
  <c r="CR146" i="1"/>
  <c r="BY146" i="1"/>
  <c r="BE146" i="1"/>
  <c r="BW146" i="1"/>
  <c r="U146" i="1"/>
  <c r="CQ146" i="1"/>
  <c r="BG146" i="1"/>
  <c r="BH146" i="1"/>
  <c r="W146" i="1"/>
  <c r="X146" i="1"/>
  <c r="V146" i="1"/>
  <c r="AO146" i="1"/>
  <c r="T146" i="1"/>
  <c r="AP146" i="1"/>
  <c r="AM146" i="1"/>
  <c r="DI142" i="1"/>
  <c r="DG142" i="1"/>
  <c r="DJ142" i="1"/>
  <c r="CO142" i="1"/>
  <c r="BZ142" i="1"/>
  <c r="CR142" i="1"/>
  <c r="BE142" i="1"/>
  <c r="U142" i="1"/>
  <c r="CQ142" i="1"/>
  <c r="BW142" i="1"/>
  <c r="BG142" i="1"/>
  <c r="BH142" i="1"/>
  <c r="BY142" i="1"/>
  <c r="W142" i="1"/>
  <c r="V142" i="1"/>
  <c r="X142" i="1"/>
  <c r="T142" i="1"/>
  <c r="AO142" i="1"/>
  <c r="AP142" i="1"/>
  <c r="AM142" i="1"/>
  <c r="DI138" i="1"/>
  <c r="DG138" i="1"/>
  <c r="DJ138" i="1"/>
  <c r="CO138" i="1"/>
  <c r="BZ138" i="1"/>
  <c r="CR138" i="1"/>
  <c r="BY138" i="1"/>
  <c r="BE138" i="1"/>
  <c r="BW138" i="1"/>
  <c r="U138" i="1"/>
  <c r="CQ138" i="1"/>
  <c r="BG138" i="1"/>
  <c r="BH138" i="1"/>
  <c r="V138" i="1"/>
  <c r="W138" i="1"/>
  <c r="X138" i="1"/>
  <c r="AO138" i="1"/>
  <c r="T138" i="1"/>
  <c r="AP138" i="1"/>
  <c r="AM138" i="1"/>
  <c r="DI134" i="1"/>
  <c r="DG134" i="1"/>
  <c r="DJ134" i="1"/>
  <c r="CO134" i="1"/>
  <c r="BZ134" i="1"/>
  <c r="CR134" i="1"/>
  <c r="BE134" i="1"/>
  <c r="U134" i="1"/>
  <c r="CQ134" i="1"/>
  <c r="BW134" i="1"/>
  <c r="BG134" i="1"/>
  <c r="BY134" i="1"/>
  <c r="BH134" i="1"/>
  <c r="W134" i="1"/>
  <c r="X134" i="1"/>
  <c r="V134" i="1"/>
  <c r="T134" i="1"/>
  <c r="AM134" i="1"/>
  <c r="AO134" i="1"/>
  <c r="AP134" i="1"/>
  <c r="DI130" i="1"/>
  <c r="DG130" i="1"/>
  <c r="DJ130" i="1"/>
  <c r="CO130" i="1"/>
  <c r="BZ130" i="1"/>
  <c r="CR130" i="1"/>
  <c r="BY130" i="1"/>
  <c r="BE130" i="1"/>
  <c r="BW130" i="1"/>
  <c r="U130" i="1"/>
  <c r="CQ130" i="1"/>
  <c r="BG130" i="1"/>
  <c r="BH130" i="1"/>
  <c r="X130" i="1"/>
  <c r="W130" i="1"/>
  <c r="V130" i="1"/>
  <c r="T130" i="1"/>
  <c r="AO130" i="1"/>
  <c r="AP130" i="1"/>
  <c r="AM130" i="1"/>
  <c r="DI126" i="1"/>
  <c r="DG126" i="1"/>
  <c r="DJ126" i="1"/>
  <c r="CO126" i="1"/>
  <c r="BZ126" i="1"/>
  <c r="CR126" i="1"/>
  <c r="BE126" i="1"/>
  <c r="T126" i="1"/>
  <c r="AO126" i="1"/>
  <c r="AP126" i="1"/>
  <c r="U126" i="1"/>
  <c r="V126" i="1"/>
  <c r="CQ126" i="1"/>
  <c r="BW126" i="1"/>
  <c r="BG126" i="1"/>
  <c r="X126" i="1"/>
  <c r="AM126" i="1"/>
  <c r="BH126" i="1"/>
  <c r="W126" i="1"/>
  <c r="BY126" i="1"/>
  <c r="DI122" i="1"/>
  <c r="DG122" i="1"/>
  <c r="DJ122" i="1"/>
  <c r="CO122" i="1"/>
  <c r="BZ122" i="1"/>
  <c r="CR122" i="1"/>
  <c r="BY122" i="1"/>
  <c r="BE122" i="1"/>
  <c r="BW122" i="1"/>
  <c r="U122" i="1"/>
  <c r="CQ122" i="1"/>
  <c r="BG122" i="1"/>
  <c r="BH122" i="1"/>
  <c r="X122" i="1"/>
  <c r="V122" i="1"/>
  <c r="W122" i="1"/>
  <c r="AM122" i="1"/>
  <c r="T122" i="1"/>
  <c r="AP122" i="1"/>
  <c r="AO122" i="1"/>
  <c r="DI118" i="1"/>
  <c r="DG118" i="1"/>
  <c r="DJ118" i="1"/>
  <c r="CO118" i="1"/>
  <c r="BZ118" i="1"/>
  <c r="CR118" i="1"/>
  <c r="BE118" i="1"/>
  <c r="U118" i="1"/>
  <c r="CQ118" i="1"/>
  <c r="BW118" i="1"/>
  <c r="BG118" i="1"/>
  <c r="BH118" i="1"/>
  <c r="BY118" i="1"/>
  <c r="W118" i="1"/>
  <c r="X118" i="1"/>
  <c r="V118" i="1"/>
  <c r="AM118" i="1"/>
  <c r="T118" i="1"/>
  <c r="AO118" i="1"/>
  <c r="AP118" i="1"/>
  <c r="DI114" i="1"/>
  <c r="DG114" i="1"/>
  <c r="DJ114" i="1"/>
  <c r="CO114" i="1"/>
  <c r="BZ114" i="1"/>
  <c r="CR114" i="1"/>
  <c r="BY114" i="1"/>
  <c r="BE114" i="1"/>
  <c r="BW114" i="1"/>
  <c r="U114" i="1"/>
  <c r="CQ114" i="1"/>
  <c r="BG114" i="1"/>
  <c r="BH114" i="1"/>
  <c r="W114" i="1"/>
  <c r="X114" i="1"/>
  <c r="V114" i="1"/>
  <c r="T114" i="1"/>
  <c r="AP114" i="1"/>
  <c r="AO114" i="1"/>
  <c r="AM114" i="1"/>
  <c r="DI110" i="1"/>
  <c r="DG110" i="1"/>
  <c r="DJ110" i="1"/>
  <c r="CO110" i="1"/>
  <c r="BZ110" i="1"/>
  <c r="CR110" i="1"/>
  <c r="BE110" i="1"/>
  <c r="T110" i="1"/>
  <c r="AM110" i="1"/>
  <c r="U110" i="1"/>
  <c r="V110" i="1"/>
  <c r="AO110" i="1"/>
  <c r="CQ110" i="1"/>
  <c r="BW110" i="1"/>
  <c r="BG110" i="1"/>
  <c r="X110" i="1"/>
  <c r="BH110" i="1"/>
  <c r="AP110" i="1"/>
  <c r="W110" i="1"/>
  <c r="BY110" i="1"/>
  <c r="DI106" i="1"/>
  <c r="DG106" i="1"/>
  <c r="DJ106" i="1"/>
  <c r="CO106" i="1"/>
  <c r="BZ106" i="1"/>
  <c r="CR106" i="1"/>
  <c r="BY106" i="1"/>
  <c r="BE106" i="1"/>
  <c r="BW106" i="1"/>
  <c r="U106" i="1"/>
  <c r="CQ106" i="1"/>
  <c r="BG106" i="1"/>
  <c r="BH106" i="1"/>
  <c r="W106" i="1"/>
  <c r="V106" i="1"/>
  <c r="X106" i="1"/>
  <c r="T106" i="1"/>
  <c r="AO106" i="1"/>
  <c r="AM106" i="1"/>
  <c r="AP106" i="1"/>
  <c r="DI102" i="1"/>
  <c r="DG102" i="1"/>
  <c r="DJ102" i="1"/>
  <c r="CO102" i="1"/>
  <c r="BZ102" i="1"/>
  <c r="CR102" i="1"/>
  <c r="BE102" i="1"/>
  <c r="U102" i="1"/>
  <c r="CQ102" i="1"/>
  <c r="BW102" i="1"/>
  <c r="BG102" i="1"/>
  <c r="BY102" i="1"/>
  <c r="BH102" i="1"/>
  <c r="V102" i="1"/>
  <c r="W102" i="1"/>
  <c r="X102" i="1"/>
  <c r="AO102" i="1"/>
  <c r="T102" i="1"/>
  <c r="AP102" i="1"/>
  <c r="AM102" i="1"/>
  <c r="DI98" i="1"/>
  <c r="DG98" i="1"/>
  <c r="DJ98" i="1"/>
  <c r="CO98" i="1"/>
  <c r="BZ98" i="1"/>
  <c r="CR98" i="1"/>
  <c r="BY98" i="1"/>
  <c r="BE98" i="1"/>
  <c r="BW98" i="1"/>
  <c r="U98" i="1"/>
  <c r="CQ98" i="1"/>
  <c r="BG98" i="1"/>
  <c r="BH98" i="1"/>
  <c r="W98" i="1"/>
  <c r="V98" i="1"/>
  <c r="X98" i="1"/>
  <c r="T98" i="1"/>
  <c r="AO98" i="1"/>
  <c r="AM98" i="1"/>
  <c r="AP98" i="1"/>
  <c r="DI94" i="1"/>
  <c r="DG94" i="1"/>
  <c r="DJ94" i="1"/>
  <c r="CO94" i="1"/>
  <c r="BZ94" i="1"/>
  <c r="CR94" i="1"/>
  <c r="BE94" i="1"/>
  <c r="U94" i="1"/>
  <c r="CQ94" i="1"/>
  <c r="BW94" i="1"/>
  <c r="BG94" i="1"/>
  <c r="BH94" i="1"/>
  <c r="BY94" i="1"/>
  <c r="W94" i="1"/>
  <c r="V94" i="1"/>
  <c r="X94" i="1"/>
  <c r="T94" i="1"/>
  <c r="AO94" i="1"/>
  <c r="AP94" i="1"/>
  <c r="AM94" i="1"/>
  <c r="DI90" i="1"/>
  <c r="DJ90" i="1"/>
  <c r="DG90" i="1"/>
  <c r="CO90" i="1"/>
  <c r="BZ90" i="1"/>
  <c r="CR90" i="1"/>
  <c r="BY90" i="1"/>
  <c r="BE90" i="1"/>
  <c r="BW90" i="1"/>
  <c r="U90" i="1"/>
  <c r="CQ90" i="1"/>
  <c r="BG90" i="1"/>
  <c r="BH90" i="1"/>
  <c r="W90" i="1"/>
  <c r="X90" i="1"/>
  <c r="V90" i="1"/>
  <c r="T90" i="1"/>
  <c r="AM90" i="1"/>
  <c r="AP90" i="1"/>
  <c r="AO90" i="1"/>
  <c r="DI86" i="1"/>
  <c r="DJ86" i="1"/>
  <c r="DG86" i="1"/>
  <c r="CO86" i="1"/>
  <c r="BZ86" i="1"/>
  <c r="CR86" i="1"/>
  <c r="BE86" i="1"/>
  <c r="U86" i="1"/>
  <c r="CQ86" i="1"/>
  <c r="BW86" i="1"/>
  <c r="BG86" i="1"/>
  <c r="BH86" i="1"/>
  <c r="BY86" i="1"/>
  <c r="V86" i="1"/>
  <c r="W86" i="1"/>
  <c r="X86" i="1"/>
  <c r="T86" i="1"/>
  <c r="AO86" i="1"/>
  <c r="AP86" i="1"/>
  <c r="AM86" i="1"/>
  <c r="DI82" i="1"/>
  <c r="DJ82" i="1"/>
  <c r="DG82" i="1"/>
  <c r="CO82" i="1"/>
  <c r="BZ82" i="1"/>
  <c r="CR82" i="1"/>
  <c r="BY82" i="1"/>
  <c r="BE82" i="1"/>
  <c r="BW82" i="1"/>
  <c r="U82" i="1"/>
  <c r="CQ82" i="1"/>
  <c r="BG82" i="1"/>
  <c r="BH82" i="1"/>
  <c r="W82" i="1"/>
  <c r="X82" i="1"/>
  <c r="V82" i="1"/>
  <c r="AO82" i="1"/>
  <c r="T82" i="1"/>
  <c r="AM82" i="1"/>
  <c r="AP82" i="1"/>
  <c r="DI78" i="1"/>
  <c r="DJ78" i="1"/>
  <c r="DG78" i="1"/>
  <c r="CO78" i="1"/>
  <c r="BZ78" i="1"/>
  <c r="CR78" i="1"/>
  <c r="BE78" i="1"/>
  <c r="U78" i="1"/>
  <c r="CQ78" i="1"/>
  <c r="BW78" i="1"/>
  <c r="BG78" i="1"/>
  <c r="BH78" i="1"/>
  <c r="BY78" i="1"/>
  <c r="W78" i="1"/>
  <c r="V78" i="1"/>
  <c r="X78" i="1"/>
  <c r="AM78" i="1"/>
  <c r="T78" i="1"/>
  <c r="AO78" i="1"/>
  <c r="AP78" i="1"/>
  <c r="DI74" i="1"/>
  <c r="DJ74" i="1"/>
  <c r="DG74" i="1"/>
  <c r="CO74" i="1"/>
  <c r="BZ74" i="1"/>
  <c r="CR74" i="1"/>
  <c r="BY74" i="1"/>
  <c r="BE74" i="1"/>
  <c r="BW74" i="1"/>
  <c r="U74" i="1"/>
  <c r="CQ74" i="1"/>
  <c r="BG74" i="1"/>
  <c r="BH74" i="1"/>
  <c r="X74" i="1"/>
  <c r="V74" i="1"/>
  <c r="W74" i="1"/>
  <c r="T74" i="1"/>
  <c r="AM74" i="1"/>
  <c r="AP74" i="1"/>
  <c r="AO74" i="1"/>
  <c r="DI70" i="1"/>
  <c r="DJ70" i="1"/>
  <c r="DG70" i="1"/>
  <c r="CO70" i="1"/>
  <c r="BZ70" i="1"/>
  <c r="CR70" i="1"/>
  <c r="BE70" i="1"/>
  <c r="U70" i="1"/>
  <c r="CQ70" i="1"/>
  <c r="BW70" i="1"/>
  <c r="BG70" i="1"/>
  <c r="BY70" i="1"/>
  <c r="BH70" i="1"/>
  <c r="V70" i="1"/>
  <c r="X70" i="1"/>
  <c r="W70" i="1"/>
  <c r="AM70" i="1"/>
  <c r="T70" i="1"/>
  <c r="AP70" i="1"/>
  <c r="AO70" i="1"/>
  <c r="DI66" i="1"/>
  <c r="DJ66" i="1"/>
  <c r="DG66" i="1"/>
  <c r="CO66" i="1"/>
  <c r="BZ66" i="1"/>
  <c r="CR66" i="1"/>
  <c r="BY66" i="1"/>
  <c r="BE66" i="1"/>
  <c r="BW66" i="1"/>
  <c r="U66" i="1"/>
  <c r="CQ66" i="1"/>
  <c r="BG66" i="1"/>
  <c r="BH66" i="1"/>
  <c r="W66" i="1"/>
  <c r="V66" i="1"/>
  <c r="X66" i="1"/>
  <c r="AO66" i="1"/>
  <c r="T66" i="1"/>
  <c r="AM66" i="1"/>
  <c r="AP66" i="1"/>
  <c r="DI62" i="1"/>
  <c r="DJ62" i="1"/>
  <c r="DG62" i="1"/>
  <c r="CO62" i="1"/>
  <c r="BZ62" i="1"/>
  <c r="CR62" i="1"/>
  <c r="BE62" i="1"/>
  <c r="U62" i="1"/>
  <c r="CQ62" i="1"/>
  <c r="BW62" i="1"/>
  <c r="BG62" i="1"/>
  <c r="BH62" i="1"/>
  <c r="BY62" i="1"/>
  <c r="X62" i="1"/>
  <c r="W62" i="1"/>
  <c r="V62" i="1"/>
  <c r="T62" i="1"/>
  <c r="AM62" i="1"/>
  <c r="AP62" i="1"/>
  <c r="AO62" i="1"/>
  <c r="DI58" i="1"/>
  <c r="DJ58" i="1"/>
  <c r="DG58" i="1"/>
  <c r="CO58" i="1"/>
  <c r="BZ58" i="1"/>
  <c r="CR58" i="1"/>
  <c r="BY58" i="1"/>
  <c r="BE58" i="1"/>
  <c r="BW58" i="1"/>
  <c r="U58" i="1"/>
  <c r="CQ58" i="1"/>
  <c r="BG58" i="1"/>
  <c r="BH58" i="1"/>
  <c r="X58" i="1"/>
  <c r="V58" i="1"/>
  <c r="W58" i="1"/>
  <c r="AO58" i="1"/>
  <c r="T58" i="1"/>
  <c r="AM58" i="1"/>
  <c r="AP58" i="1"/>
  <c r="DJ54" i="1"/>
  <c r="DI54" i="1"/>
  <c r="CO54" i="1"/>
  <c r="DG54" i="1"/>
  <c r="BZ54" i="1"/>
  <c r="CR54" i="1"/>
  <c r="BE54" i="1"/>
  <c r="U54" i="1"/>
  <c r="CQ54" i="1"/>
  <c r="BW54" i="1"/>
  <c r="BG54" i="1"/>
  <c r="BH54" i="1"/>
  <c r="BY54" i="1"/>
  <c r="W54" i="1"/>
  <c r="X54" i="1"/>
  <c r="V54" i="1"/>
  <c r="AO54" i="1"/>
  <c r="T54" i="1"/>
  <c r="AM54" i="1"/>
  <c r="AP54" i="1"/>
  <c r="DJ50" i="1"/>
  <c r="DI50" i="1"/>
  <c r="CO50" i="1"/>
  <c r="DG50" i="1"/>
  <c r="BZ50" i="1"/>
  <c r="CR50" i="1"/>
  <c r="BY50" i="1"/>
  <c r="BE50" i="1"/>
  <c r="BW50" i="1"/>
  <c r="U50" i="1"/>
  <c r="CQ50" i="1"/>
  <c r="BG50" i="1"/>
  <c r="BH50" i="1"/>
  <c r="X50" i="1"/>
  <c r="W50" i="1"/>
  <c r="V50" i="1"/>
  <c r="T50" i="1"/>
  <c r="AO50" i="1"/>
  <c r="AM50" i="1"/>
  <c r="AP50" i="1"/>
  <c r="DJ46" i="1"/>
  <c r="DI46" i="1"/>
  <c r="CO46" i="1"/>
  <c r="DG46" i="1"/>
  <c r="BZ46" i="1"/>
  <c r="CR46" i="1"/>
  <c r="BE46" i="1"/>
  <c r="U46" i="1"/>
  <c r="CQ46" i="1"/>
  <c r="BW46" i="1"/>
  <c r="BG46" i="1"/>
  <c r="BH46" i="1"/>
  <c r="BY46" i="1"/>
  <c r="X46" i="1"/>
  <c r="V46" i="1"/>
  <c r="W46" i="1"/>
  <c r="T46" i="1"/>
  <c r="AM46" i="1"/>
  <c r="AO46" i="1"/>
  <c r="AP46" i="1"/>
  <c r="DJ42" i="1"/>
  <c r="DI42" i="1"/>
  <c r="CO42" i="1"/>
  <c r="DG42" i="1"/>
  <c r="BZ42" i="1"/>
  <c r="CR42" i="1"/>
  <c r="BY42" i="1"/>
  <c r="BE42" i="1"/>
  <c r="T42" i="1"/>
  <c r="AO42" i="1"/>
  <c r="AP42" i="1"/>
  <c r="BW42" i="1"/>
  <c r="U42" i="1"/>
  <c r="V42" i="1"/>
  <c r="CQ42" i="1"/>
  <c r="BG42" i="1"/>
  <c r="X42" i="1"/>
  <c r="AM42" i="1"/>
  <c r="BH42" i="1"/>
  <c r="W42" i="1"/>
  <c r="DJ38" i="1"/>
  <c r="DI38" i="1"/>
  <c r="CO38" i="1"/>
  <c r="DG38" i="1"/>
  <c r="BZ38" i="1"/>
  <c r="CR38" i="1"/>
  <c r="BE38" i="1"/>
  <c r="U38" i="1"/>
  <c r="CQ38" i="1"/>
  <c r="BW38" i="1"/>
  <c r="BG38" i="1"/>
  <c r="BY38" i="1"/>
  <c r="BH38" i="1"/>
  <c r="X38" i="1"/>
  <c r="V38" i="1"/>
  <c r="W38" i="1"/>
  <c r="T38" i="1"/>
  <c r="AM38" i="1"/>
  <c r="AP38" i="1"/>
  <c r="AO38" i="1"/>
  <c r="DJ34" i="1"/>
  <c r="DI34" i="1"/>
  <c r="CO34" i="1"/>
  <c r="DG34" i="1"/>
  <c r="BZ34" i="1"/>
  <c r="CR34" i="1"/>
  <c r="BY34" i="1"/>
  <c r="BE34" i="1"/>
  <c r="BW34" i="1"/>
  <c r="U34" i="1"/>
  <c r="CQ34" i="1"/>
  <c r="BG34" i="1"/>
  <c r="BH34" i="1"/>
  <c r="V34" i="1"/>
  <c r="X34" i="1"/>
  <c r="W34" i="1"/>
  <c r="T34" i="1"/>
  <c r="AM34" i="1"/>
  <c r="AO34" i="1"/>
  <c r="AP34" i="1"/>
  <c r="DJ30" i="1"/>
  <c r="DI30" i="1"/>
  <c r="DG30" i="1"/>
  <c r="CR30" i="1"/>
  <c r="BZ30" i="1"/>
  <c r="CQ30" i="1"/>
  <c r="BE30" i="1"/>
  <c r="CO30" i="1"/>
  <c r="U30" i="1"/>
  <c r="BW30" i="1"/>
  <c r="BG30" i="1"/>
  <c r="BH30" i="1"/>
  <c r="BY30" i="1"/>
  <c r="X30" i="1"/>
  <c r="V30" i="1"/>
  <c r="W30" i="1"/>
  <c r="T30" i="1"/>
  <c r="AO30" i="1"/>
  <c r="AP30" i="1"/>
  <c r="AM30" i="1"/>
  <c r="DJ26" i="1"/>
  <c r="DI26" i="1"/>
  <c r="DG26" i="1"/>
  <c r="CR26" i="1"/>
  <c r="BZ26" i="1"/>
  <c r="CQ26" i="1"/>
  <c r="BY26" i="1"/>
  <c r="BE26" i="1"/>
  <c r="CO26" i="1"/>
  <c r="BW26" i="1"/>
  <c r="U26" i="1"/>
  <c r="BG26" i="1"/>
  <c r="BH26" i="1"/>
  <c r="X26" i="1"/>
  <c r="V26" i="1"/>
  <c r="W26" i="1"/>
  <c r="T26" i="1"/>
  <c r="AO26" i="1"/>
  <c r="AP26" i="1"/>
  <c r="AM26" i="1"/>
  <c r="DJ22" i="1"/>
  <c r="DI22" i="1"/>
  <c r="DG22" i="1"/>
  <c r="CR22" i="1"/>
  <c r="BZ22" i="1"/>
  <c r="CQ22" i="1"/>
  <c r="BE22" i="1"/>
  <c r="CO22" i="1"/>
  <c r="U22" i="1"/>
  <c r="BW22" i="1"/>
  <c r="BG22" i="1"/>
  <c r="BH22" i="1"/>
  <c r="BY22" i="1"/>
  <c r="V22" i="1"/>
  <c r="W22" i="1"/>
  <c r="X22" i="1"/>
  <c r="AM22" i="1"/>
  <c r="T22" i="1"/>
  <c r="AO22" i="1"/>
  <c r="AP22" i="1"/>
  <c r="DJ18" i="1"/>
  <c r="DI18" i="1"/>
  <c r="DG18" i="1"/>
  <c r="CR18" i="1"/>
  <c r="BZ18" i="1"/>
  <c r="CQ18" i="1"/>
  <c r="BY18" i="1"/>
  <c r="BE18" i="1"/>
  <c r="CO18" i="1"/>
  <c r="BW18" i="1"/>
  <c r="U18" i="1"/>
  <c r="BG18" i="1"/>
  <c r="BH18" i="1"/>
  <c r="X18" i="1"/>
  <c r="W18" i="1"/>
  <c r="V18" i="1"/>
  <c r="T18" i="1"/>
  <c r="AO18" i="1"/>
  <c r="AM18" i="1"/>
  <c r="AP18" i="1"/>
  <c r="DJ14" i="1"/>
  <c r="DI14" i="1"/>
  <c r="DG14" i="1"/>
  <c r="CR14" i="1"/>
  <c r="CQ14" i="1"/>
  <c r="BW14" i="1"/>
  <c r="BE14" i="1"/>
  <c r="CO14" i="1"/>
  <c r="U14" i="1"/>
  <c r="BY14" i="1"/>
  <c r="BG14" i="1"/>
  <c r="BH14" i="1"/>
  <c r="BZ14" i="1"/>
  <c r="X14" i="1"/>
  <c r="V14" i="1"/>
  <c r="W14" i="1"/>
  <c r="AO14" i="1"/>
  <c r="AM14" i="1"/>
  <c r="T14" i="1"/>
  <c r="AP14" i="1"/>
  <c r="DJ10" i="1"/>
  <c r="DI10" i="1"/>
  <c r="DG10" i="1"/>
  <c r="CR10" i="1"/>
  <c r="CQ10" i="1"/>
  <c r="BW10" i="1"/>
  <c r="BE10" i="1"/>
  <c r="CO10" i="1"/>
  <c r="U10" i="1"/>
  <c r="BY10" i="1"/>
  <c r="BG10" i="1"/>
  <c r="BH10" i="1"/>
  <c r="BZ10" i="1"/>
  <c r="X10" i="1"/>
  <c r="W10" i="1"/>
  <c r="V10" i="1"/>
  <c r="AO10" i="1"/>
  <c r="T10" i="1"/>
  <c r="AP10" i="1"/>
  <c r="AM10" i="1"/>
  <c r="DJ6" i="1"/>
  <c r="DI6" i="1"/>
  <c r="DG6" i="1"/>
  <c r="CR6" i="1"/>
  <c r="CQ6" i="1"/>
  <c r="BW6" i="1"/>
  <c r="BE6" i="1"/>
  <c r="CO6" i="1"/>
  <c r="U6" i="1"/>
  <c r="BY6" i="1"/>
  <c r="BG6" i="1"/>
  <c r="BH6" i="1"/>
  <c r="BZ6" i="1"/>
  <c r="X6" i="1"/>
  <c r="V6" i="1"/>
  <c r="W6" i="1"/>
  <c r="T6" i="1"/>
  <c r="AP6" i="1"/>
  <c r="AO6" i="1"/>
  <c r="AM6" i="1"/>
  <c r="DJ528" i="1"/>
  <c r="DG528" i="1"/>
  <c r="DI528" i="1"/>
  <c r="CR528" i="1"/>
  <c r="CQ528" i="1"/>
  <c r="CO528" i="1"/>
  <c r="BZ528" i="1"/>
  <c r="BY528" i="1"/>
  <c r="BE528" i="1"/>
  <c r="BW528" i="1"/>
  <c r="BG528" i="1"/>
  <c r="U528" i="1"/>
  <c r="BH528" i="1"/>
  <c r="W528" i="1"/>
  <c r="V528" i="1"/>
  <c r="X528" i="1"/>
  <c r="T528" i="1"/>
  <c r="AO528" i="1"/>
  <c r="AP528" i="1"/>
  <c r="AM528" i="1"/>
  <c r="DJ524" i="1"/>
  <c r="DG524" i="1"/>
  <c r="DI524" i="1"/>
  <c r="CR524" i="1"/>
  <c r="CQ524" i="1"/>
  <c r="CO524" i="1"/>
  <c r="BZ524" i="1"/>
  <c r="BY524" i="1"/>
  <c r="BE524" i="1"/>
  <c r="BW524" i="1"/>
  <c r="BG524" i="1"/>
  <c r="U524" i="1"/>
  <c r="BH524" i="1"/>
  <c r="W524" i="1"/>
  <c r="V524" i="1"/>
  <c r="X524" i="1"/>
  <c r="AO524" i="1"/>
  <c r="T524" i="1"/>
  <c r="AM524" i="1"/>
  <c r="AP524" i="1"/>
  <c r="DJ516" i="1"/>
  <c r="DG516" i="1"/>
  <c r="DI516" i="1"/>
  <c r="CR516" i="1"/>
  <c r="CQ516" i="1"/>
  <c r="CO516" i="1"/>
  <c r="BZ516" i="1"/>
  <c r="BY516" i="1"/>
  <c r="BE516" i="1"/>
  <c r="BW516" i="1"/>
  <c r="BG516" i="1"/>
  <c r="U516" i="1"/>
  <c r="BH516" i="1"/>
  <c r="V516" i="1"/>
  <c r="W516" i="1"/>
  <c r="X516" i="1"/>
  <c r="T516" i="1"/>
  <c r="AM516" i="1"/>
  <c r="AP516" i="1"/>
  <c r="AO516" i="1"/>
  <c r="DJ512" i="1"/>
  <c r="DG512" i="1"/>
  <c r="DI512" i="1"/>
  <c r="CR512" i="1"/>
  <c r="CQ512" i="1"/>
  <c r="CO512" i="1"/>
  <c r="BZ512" i="1"/>
  <c r="BY512" i="1"/>
  <c r="BE512" i="1"/>
  <c r="BW512" i="1"/>
  <c r="BG512" i="1"/>
  <c r="U512" i="1"/>
  <c r="BH512" i="1"/>
  <c r="W512" i="1"/>
  <c r="V512" i="1"/>
  <c r="X512" i="1"/>
  <c r="AO512" i="1"/>
  <c r="T512" i="1"/>
  <c r="AM512" i="1"/>
  <c r="AP512" i="1"/>
  <c r="DJ508" i="1"/>
  <c r="DG508" i="1"/>
  <c r="DI508" i="1"/>
  <c r="CR508" i="1"/>
  <c r="CQ508" i="1"/>
  <c r="CO508" i="1"/>
  <c r="BZ508" i="1"/>
  <c r="BY508" i="1"/>
  <c r="BE508" i="1"/>
  <c r="BW508" i="1"/>
  <c r="BG508" i="1"/>
  <c r="U508" i="1"/>
  <c r="BH508" i="1"/>
  <c r="W508" i="1"/>
  <c r="V508" i="1"/>
  <c r="X508" i="1"/>
  <c r="T508" i="1"/>
  <c r="AM508" i="1"/>
  <c r="AP508" i="1"/>
  <c r="AO508" i="1"/>
  <c r="DJ496" i="1"/>
  <c r="DG496" i="1"/>
  <c r="DI496" i="1"/>
  <c r="CR496" i="1"/>
  <c r="CQ496" i="1"/>
  <c r="CO496" i="1"/>
  <c r="BZ496" i="1"/>
  <c r="BY496" i="1"/>
  <c r="BE496" i="1"/>
  <c r="BW496" i="1"/>
  <c r="BG496" i="1"/>
  <c r="U496" i="1"/>
  <c r="BH496" i="1"/>
  <c r="W496" i="1"/>
  <c r="X496" i="1"/>
  <c r="V496" i="1"/>
  <c r="T496" i="1"/>
  <c r="AO496" i="1"/>
  <c r="AP496" i="1"/>
  <c r="AM496" i="1"/>
  <c r="DI472" i="1"/>
  <c r="DG472" i="1"/>
  <c r="DJ472" i="1"/>
  <c r="CR472" i="1"/>
  <c r="CQ472" i="1"/>
  <c r="CO472" i="1"/>
  <c r="BZ472" i="1"/>
  <c r="BY472" i="1"/>
  <c r="BE472" i="1"/>
  <c r="BW472" i="1"/>
  <c r="BG472" i="1"/>
  <c r="U472" i="1"/>
  <c r="BH472" i="1"/>
  <c r="X472" i="1"/>
  <c r="W472" i="1"/>
  <c r="V472" i="1"/>
  <c r="AM472" i="1"/>
  <c r="T472" i="1"/>
  <c r="AO472" i="1"/>
  <c r="AP472" i="1"/>
  <c r="DI456" i="1"/>
  <c r="DG456" i="1"/>
  <c r="DJ456" i="1"/>
  <c r="CR456" i="1"/>
  <c r="CQ456" i="1"/>
  <c r="CO456" i="1"/>
  <c r="BZ456" i="1"/>
  <c r="BY456" i="1"/>
  <c r="BE456" i="1"/>
  <c r="BW456" i="1"/>
  <c r="BG456" i="1"/>
  <c r="U456" i="1"/>
  <c r="BH456" i="1"/>
  <c r="X456" i="1"/>
  <c r="V456" i="1"/>
  <c r="W456" i="1"/>
  <c r="T456" i="1"/>
  <c r="AO456" i="1"/>
  <c r="AM456" i="1"/>
  <c r="AP456" i="1"/>
  <c r="DI412" i="1"/>
  <c r="DG412" i="1"/>
  <c r="DJ412" i="1"/>
  <c r="CR412" i="1"/>
  <c r="CQ412" i="1"/>
  <c r="CO412" i="1"/>
  <c r="BZ412" i="1"/>
  <c r="BY412" i="1"/>
  <c r="BE412" i="1"/>
  <c r="BW412" i="1"/>
  <c r="BG412" i="1"/>
  <c r="U412" i="1"/>
  <c r="BH412" i="1"/>
  <c r="W412" i="1"/>
  <c r="V412" i="1"/>
  <c r="X412" i="1"/>
  <c r="T412" i="1"/>
  <c r="AM412" i="1"/>
  <c r="AO412" i="1"/>
  <c r="AP412" i="1"/>
  <c r="DI404" i="1"/>
  <c r="DG404" i="1"/>
  <c r="DJ404" i="1"/>
  <c r="CR404" i="1"/>
  <c r="CQ404" i="1"/>
  <c r="CO404" i="1"/>
  <c r="BZ404" i="1"/>
  <c r="BY404" i="1"/>
  <c r="BE404" i="1"/>
  <c r="BW404" i="1"/>
  <c r="BG404" i="1"/>
  <c r="U404" i="1"/>
  <c r="BH404" i="1"/>
  <c r="W404" i="1"/>
  <c r="X404" i="1"/>
  <c r="V404" i="1"/>
  <c r="AO404" i="1"/>
  <c r="T404" i="1"/>
  <c r="AM404" i="1"/>
  <c r="AP404" i="1"/>
  <c r="DI396" i="1"/>
  <c r="DG396" i="1"/>
  <c r="DJ396" i="1"/>
  <c r="CR396" i="1"/>
  <c r="CQ396" i="1"/>
  <c r="CO396" i="1"/>
  <c r="BZ396" i="1"/>
  <c r="BY396" i="1"/>
  <c r="BE396" i="1"/>
  <c r="BW396" i="1"/>
  <c r="BG396" i="1"/>
  <c r="U396" i="1"/>
  <c r="BH396" i="1"/>
  <c r="V396" i="1"/>
  <c r="X396" i="1"/>
  <c r="W396" i="1"/>
  <c r="T396" i="1"/>
  <c r="AM396" i="1"/>
  <c r="AO396" i="1"/>
  <c r="AP396" i="1"/>
  <c r="DI372" i="1"/>
  <c r="DG372" i="1"/>
  <c r="DJ372" i="1"/>
  <c r="CO372" i="1"/>
  <c r="CQ372" i="1"/>
  <c r="BZ372" i="1"/>
  <c r="CR372" i="1"/>
  <c r="BY372" i="1"/>
  <c r="BE372" i="1"/>
  <c r="BW372" i="1"/>
  <c r="BG372" i="1"/>
  <c r="U372" i="1"/>
  <c r="BH372" i="1"/>
  <c r="V372" i="1"/>
  <c r="X372" i="1"/>
  <c r="W372" i="1"/>
  <c r="AM372" i="1"/>
  <c r="T372" i="1"/>
  <c r="AO372" i="1"/>
  <c r="AP372" i="1"/>
  <c r="DI360" i="1"/>
  <c r="DJ360" i="1"/>
  <c r="DG360" i="1"/>
  <c r="CO360" i="1"/>
  <c r="CQ360" i="1"/>
  <c r="BZ360" i="1"/>
  <c r="CR360" i="1"/>
  <c r="BY360" i="1"/>
  <c r="BE360" i="1"/>
  <c r="BW360" i="1"/>
  <c r="BG360" i="1"/>
  <c r="U360" i="1"/>
  <c r="BH360" i="1"/>
  <c r="W360" i="1"/>
  <c r="X360" i="1"/>
  <c r="V360" i="1"/>
  <c r="T360" i="1"/>
  <c r="AO360" i="1"/>
  <c r="AP360" i="1"/>
  <c r="AM360" i="1"/>
  <c r="DI344" i="1"/>
  <c r="DJ344" i="1"/>
  <c r="DG344" i="1"/>
  <c r="CO344" i="1"/>
  <c r="CQ344" i="1"/>
  <c r="BZ344" i="1"/>
  <c r="CR344" i="1"/>
  <c r="BY344" i="1"/>
  <c r="BE344" i="1"/>
  <c r="BW344" i="1"/>
  <c r="BG344" i="1"/>
  <c r="U344" i="1"/>
  <c r="BH344" i="1"/>
  <c r="W344" i="1"/>
  <c r="X344" i="1"/>
  <c r="V344" i="1"/>
  <c r="T344" i="1"/>
  <c r="AO344" i="1"/>
  <c r="AM344" i="1"/>
  <c r="AP344" i="1"/>
  <c r="DJ530" i="1"/>
  <c r="DG530" i="1"/>
  <c r="DI530" i="1"/>
  <c r="CR530" i="1"/>
  <c r="CQ530" i="1"/>
  <c r="CO530" i="1"/>
  <c r="BZ530" i="1"/>
  <c r="BY530" i="1"/>
  <c r="BE530" i="1"/>
  <c r="U530" i="1"/>
  <c r="BW530" i="1"/>
  <c r="BG530" i="1"/>
  <c r="BH530" i="1"/>
  <c r="X530" i="1"/>
  <c r="V530" i="1"/>
  <c r="W530" i="1"/>
  <c r="T530" i="1"/>
  <c r="AO530" i="1"/>
  <c r="AM530" i="1"/>
  <c r="AP530" i="1"/>
  <c r="DJ522" i="1"/>
  <c r="DG522" i="1"/>
  <c r="DI522" i="1"/>
  <c r="CR522" i="1"/>
  <c r="CQ522" i="1"/>
  <c r="CO522" i="1"/>
  <c r="BZ522" i="1"/>
  <c r="BY522" i="1"/>
  <c r="BE522" i="1"/>
  <c r="U522" i="1"/>
  <c r="BW522" i="1"/>
  <c r="BG522" i="1"/>
  <c r="BH522" i="1"/>
  <c r="X522" i="1"/>
  <c r="V522" i="1"/>
  <c r="W522" i="1"/>
  <c r="T522" i="1"/>
  <c r="AO522" i="1"/>
  <c r="AP522" i="1"/>
  <c r="AM522" i="1"/>
  <c r="DJ514" i="1"/>
  <c r="DG514" i="1"/>
  <c r="DI514" i="1"/>
  <c r="CR514" i="1"/>
  <c r="CQ514" i="1"/>
  <c r="CO514" i="1"/>
  <c r="BZ514" i="1"/>
  <c r="BY514" i="1"/>
  <c r="BE514" i="1"/>
  <c r="T514" i="1"/>
  <c r="AM514" i="1"/>
  <c r="U514" i="1"/>
  <c r="V514" i="1"/>
  <c r="BW514" i="1"/>
  <c r="BG514" i="1"/>
  <c r="X514" i="1"/>
  <c r="AP514" i="1"/>
  <c r="W514" i="1"/>
  <c r="AO514" i="1"/>
  <c r="BH514" i="1"/>
  <c r="DJ506" i="1"/>
  <c r="DG506" i="1"/>
  <c r="DI506" i="1"/>
  <c r="CR506" i="1"/>
  <c r="CQ506" i="1"/>
  <c r="CO506" i="1"/>
  <c r="BZ506" i="1"/>
  <c r="BY506" i="1"/>
  <c r="BE506" i="1"/>
  <c r="U506" i="1"/>
  <c r="BW506" i="1"/>
  <c r="BG506" i="1"/>
  <c r="BH506" i="1"/>
  <c r="X506" i="1"/>
  <c r="W506" i="1"/>
  <c r="V506" i="1"/>
  <c r="T506" i="1"/>
  <c r="AM506" i="1"/>
  <c r="AO506" i="1"/>
  <c r="AP506" i="1"/>
  <c r="DJ498" i="1"/>
  <c r="DG498" i="1"/>
  <c r="DI498" i="1"/>
  <c r="CR498" i="1"/>
  <c r="CQ498" i="1"/>
  <c r="CO498" i="1"/>
  <c r="BZ498" i="1"/>
  <c r="BY498" i="1"/>
  <c r="BE498" i="1"/>
  <c r="BW498" i="1"/>
  <c r="U498" i="1"/>
  <c r="BG498" i="1"/>
  <c r="BH498" i="1"/>
  <c r="V498" i="1"/>
  <c r="X498" i="1"/>
  <c r="W498" i="1"/>
  <c r="AO498" i="1"/>
  <c r="T498" i="1"/>
  <c r="AP498" i="1"/>
  <c r="AM498" i="1"/>
  <c r="DJ490" i="1"/>
  <c r="DG490" i="1"/>
  <c r="DI490" i="1"/>
  <c r="CR490" i="1"/>
  <c r="CQ490" i="1"/>
  <c r="CO490" i="1"/>
  <c r="BZ490" i="1"/>
  <c r="BY490" i="1"/>
  <c r="BE490" i="1"/>
  <c r="BW490" i="1"/>
  <c r="U490" i="1"/>
  <c r="BG490" i="1"/>
  <c r="BH490" i="1"/>
  <c r="W490" i="1"/>
  <c r="V490" i="1"/>
  <c r="X490" i="1"/>
  <c r="AM490" i="1"/>
  <c r="T490" i="1"/>
  <c r="AO490" i="1"/>
  <c r="AP490" i="1"/>
  <c r="DI482" i="1"/>
  <c r="DG482" i="1"/>
  <c r="DJ482" i="1"/>
  <c r="CR482" i="1"/>
  <c r="CQ482" i="1"/>
  <c r="CO482" i="1"/>
  <c r="BZ482" i="1"/>
  <c r="BY482" i="1"/>
  <c r="BE482" i="1"/>
  <c r="BW482" i="1"/>
  <c r="U482" i="1"/>
  <c r="BG482" i="1"/>
  <c r="BH482" i="1"/>
  <c r="W482" i="1"/>
  <c r="X482" i="1"/>
  <c r="V482" i="1"/>
  <c r="AO482" i="1"/>
  <c r="T482" i="1"/>
  <c r="AM482" i="1"/>
  <c r="AP482" i="1"/>
  <c r="DI474" i="1"/>
  <c r="DG474" i="1"/>
  <c r="DJ474" i="1"/>
  <c r="CR474" i="1"/>
  <c r="CQ474" i="1"/>
  <c r="CO474" i="1"/>
  <c r="BZ474" i="1"/>
  <c r="BY474" i="1"/>
  <c r="BE474" i="1"/>
  <c r="BW474" i="1"/>
  <c r="U474" i="1"/>
  <c r="BG474" i="1"/>
  <c r="BH474" i="1"/>
  <c r="V474" i="1"/>
  <c r="W474" i="1"/>
  <c r="X474" i="1"/>
  <c r="T474" i="1"/>
  <c r="AM474" i="1"/>
  <c r="AO474" i="1"/>
  <c r="AP474" i="1"/>
  <c r="DI466" i="1"/>
  <c r="DG466" i="1"/>
  <c r="DJ466" i="1"/>
  <c r="CR466" i="1"/>
  <c r="CQ466" i="1"/>
  <c r="CO466" i="1"/>
  <c r="BZ466" i="1"/>
  <c r="BY466" i="1"/>
  <c r="BE466" i="1"/>
  <c r="U466" i="1"/>
  <c r="BG466" i="1"/>
  <c r="BW466" i="1"/>
  <c r="BH466" i="1"/>
  <c r="V466" i="1"/>
  <c r="X466" i="1"/>
  <c r="W466" i="1"/>
  <c r="AM466" i="1"/>
  <c r="T466" i="1"/>
  <c r="AO466" i="1"/>
  <c r="AP466" i="1"/>
  <c r="DI458" i="1"/>
  <c r="DG458" i="1"/>
  <c r="DJ458" i="1"/>
  <c r="CR458" i="1"/>
  <c r="CQ458" i="1"/>
  <c r="CO458" i="1"/>
  <c r="BZ458" i="1"/>
  <c r="BY458" i="1"/>
  <c r="BE458" i="1"/>
  <c r="U458" i="1"/>
  <c r="BW458" i="1"/>
  <c r="BG458" i="1"/>
  <c r="BH458" i="1"/>
  <c r="W458" i="1"/>
  <c r="V458" i="1"/>
  <c r="X458" i="1"/>
  <c r="AM458" i="1"/>
  <c r="T458" i="1"/>
  <c r="AO458" i="1"/>
  <c r="AP458" i="1"/>
  <c r="DI450" i="1"/>
  <c r="DG450" i="1"/>
  <c r="DJ450" i="1"/>
  <c r="CR450" i="1"/>
  <c r="CQ450" i="1"/>
  <c r="CO450" i="1"/>
  <c r="BZ450" i="1"/>
  <c r="BY450" i="1"/>
  <c r="BE450" i="1"/>
  <c r="U450" i="1"/>
  <c r="BW450" i="1"/>
  <c r="BG450" i="1"/>
  <c r="BH450" i="1"/>
  <c r="X450" i="1"/>
  <c r="V450" i="1"/>
  <c r="W450" i="1"/>
  <c r="T450" i="1"/>
  <c r="AM450" i="1"/>
  <c r="AO450" i="1"/>
  <c r="AP450" i="1"/>
  <c r="DJ535" i="1"/>
  <c r="DG535" i="1"/>
  <c r="DI535" i="1"/>
  <c r="CR535" i="1"/>
  <c r="CQ535" i="1"/>
  <c r="CO535" i="1"/>
  <c r="BW535" i="1"/>
  <c r="BY535" i="1"/>
  <c r="BH535" i="1"/>
  <c r="BZ535" i="1"/>
  <c r="BG535" i="1"/>
  <c r="U535" i="1"/>
  <c r="BE535" i="1"/>
  <c r="X535" i="1"/>
  <c r="W535" i="1"/>
  <c r="V535" i="1"/>
  <c r="AO535" i="1"/>
  <c r="AM535" i="1"/>
  <c r="T535" i="1"/>
  <c r="AP535" i="1"/>
  <c r="DJ531" i="1"/>
  <c r="DG531" i="1"/>
  <c r="DI531" i="1"/>
  <c r="CR531" i="1"/>
  <c r="CQ531" i="1"/>
  <c r="CO531" i="1"/>
  <c r="BW531" i="1"/>
  <c r="BY531" i="1"/>
  <c r="BZ531" i="1"/>
  <c r="BH531" i="1"/>
  <c r="BG531" i="1"/>
  <c r="BE531" i="1"/>
  <c r="U531" i="1"/>
  <c r="V531" i="1"/>
  <c r="X531" i="1"/>
  <c r="W531" i="1"/>
  <c r="AM531" i="1"/>
  <c r="AO531" i="1"/>
  <c r="T531" i="1"/>
  <c r="AP531" i="1"/>
  <c r="DJ527" i="1"/>
  <c r="DG527" i="1"/>
  <c r="DI527" i="1"/>
  <c r="CR527" i="1"/>
  <c r="CQ527" i="1"/>
  <c r="CO527" i="1"/>
  <c r="BW527" i="1"/>
  <c r="BY527" i="1"/>
  <c r="BH527" i="1"/>
  <c r="BG527" i="1"/>
  <c r="BZ527" i="1"/>
  <c r="U527" i="1"/>
  <c r="BE527" i="1"/>
  <c r="X527" i="1"/>
  <c r="V527" i="1"/>
  <c r="W527" i="1"/>
  <c r="T527" i="1"/>
  <c r="AO527" i="1"/>
  <c r="AM527" i="1"/>
  <c r="AP527" i="1"/>
  <c r="DJ523" i="1"/>
  <c r="DG523" i="1"/>
  <c r="DI523" i="1"/>
  <c r="CR523" i="1"/>
  <c r="CQ523" i="1"/>
  <c r="CO523" i="1"/>
  <c r="BW523" i="1"/>
  <c r="BY523" i="1"/>
  <c r="BZ523" i="1"/>
  <c r="BH523" i="1"/>
  <c r="BG523" i="1"/>
  <c r="U523" i="1"/>
  <c r="BE523" i="1"/>
  <c r="W523" i="1"/>
  <c r="V523" i="1"/>
  <c r="X523" i="1"/>
  <c r="AM523" i="1"/>
  <c r="T523" i="1"/>
  <c r="AO523" i="1"/>
  <c r="AP523" i="1"/>
  <c r="DJ519" i="1"/>
  <c r="DG519" i="1"/>
  <c r="DI519" i="1"/>
  <c r="CR519" i="1"/>
  <c r="CQ519" i="1"/>
  <c r="CO519" i="1"/>
  <c r="BW519" i="1"/>
  <c r="BY519" i="1"/>
  <c r="BH519" i="1"/>
  <c r="BG519" i="1"/>
  <c r="BZ519" i="1"/>
  <c r="U519" i="1"/>
  <c r="BE519" i="1"/>
  <c r="W519" i="1"/>
  <c r="V519" i="1"/>
  <c r="X519" i="1"/>
  <c r="T519" i="1"/>
  <c r="AO519" i="1"/>
  <c r="AM519" i="1"/>
  <c r="AP519" i="1"/>
  <c r="DJ515" i="1"/>
  <c r="DG515" i="1"/>
  <c r="DI515" i="1"/>
  <c r="CR515" i="1"/>
  <c r="CQ515" i="1"/>
  <c r="CO515" i="1"/>
  <c r="BW515" i="1"/>
  <c r="BY515" i="1"/>
  <c r="BZ515" i="1"/>
  <c r="BH515" i="1"/>
  <c r="BG515" i="1"/>
  <c r="BE515" i="1"/>
  <c r="U515" i="1"/>
  <c r="W515" i="1"/>
  <c r="V515" i="1"/>
  <c r="X515" i="1"/>
  <c r="AM515" i="1"/>
  <c r="T515" i="1"/>
  <c r="AP515" i="1"/>
  <c r="AO515" i="1"/>
  <c r="DJ511" i="1"/>
  <c r="DG511" i="1"/>
  <c r="DI511" i="1"/>
  <c r="CR511" i="1"/>
  <c r="CQ511" i="1"/>
  <c r="CO511" i="1"/>
  <c r="BW511" i="1"/>
  <c r="BY511" i="1"/>
  <c r="BH511" i="1"/>
  <c r="T511" i="1"/>
  <c r="AP511" i="1"/>
  <c r="V511" i="1"/>
  <c r="BG511" i="1"/>
  <c r="X511" i="1"/>
  <c r="AO511" i="1"/>
  <c r="BZ511" i="1"/>
  <c r="AM511" i="1"/>
  <c r="U511" i="1"/>
  <c r="BE511" i="1"/>
  <c r="W511" i="1"/>
  <c r="DJ507" i="1"/>
  <c r="DG507" i="1"/>
  <c r="DI507" i="1"/>
  <c r="CR507" i="1"/>
  <c r="CQ507" i="1"/>
  <c r="CO507" i="1"/>
  <c r="BW507" i="1"/>
  <c r="BY507" i="1"/>
  <c r="BZ507" i="1"/>
  <c r="BH507" i="1"/>
  <c r="BG507" i="1"/>
  <c r="U507" i="1"/>
  <c r="BE507" i="1"/>
  <c r="V507" i="1"/>
  <c r="W507" i="1"/>
  <c r="X507" i="1"/>
  <c r="AM507" i="1"/>
  <c r="T507" i="1"/>
  <c r="AP507" i="1"/>
  <c r="AO507" i="1"/>
  <c r="DJ503" i="1"/>
  <c r="DG503" i="1"/>
  <c r="DI503" i="1"/>
  <c r="CR503" i="1"/>
  <c r="CQ503" i="1"/>
  <c r="CO503" i="1"/>
  <c r="BW503" i="1"/>
  <c r="BY503" i="1"/>
  <c r="BH503" i="1"/>
  <c r="BG503" i="1"/>
  <c r="BZ503" i="1"/>
  <c r="U503" i="1"/>
  <c r="BE503" i="1"/>
  <c r="V503" i="1"/>
  <c r="W503" i="1"/>
  <c r="X503" i="1"/>
  <c r="AM503" i="1"/>
  <c r="AO503" i="1"/>
  <c r="T503" i="1"/>
  <c r="AP503" i="1"/>
  <c r="DJ499" i="1"/>
  <c r="DG499" i="1"/>
  <c r="DI499" i="1"/>
  <c r="CR499" i="1"/>
  <c r="CQ499" i="1"/>
  <c r="CO499" i="1"/>
  <c r="BW499" i="1"/>
  <c r="BY499" i="1"/>
  <c r="BZ499" i="1"/>
  <c r="BH499" i="1"/>
  <c r="BG499" i="1"/>
  <c r="BE499" i="1"/>
  <c r="U499" i="1"/>
  <c r="W499" i="1"/>
  <c r="X499" i="1"/>
  <c r="V499" i="1"/>
  <c r="AO499" i="1"/>
  <c r="T499" i="1"/>
  <c r="AP499" i="1"/>
  <c r="AM499" i="1"/>
  <c r="DJ495" i="1"/>
  <c r="DG495" i="1"/>
  <c r="DI495" i="1"/>
  <c r="CR495" i="1"/>
  <c r="CQ495" i="1"/>
  <c r="CO495" i="1"/>
  <c r="BW495" i="1"/>
  <c r="BY495" i="1"/>
  <c r="BH495" i="1"/>
  <c r="BG495" i="1"/>
  <c r="BZ495" i="1"/>
  <c r="U495" i="1"/>
  <c r="BE495" i="1"/>
  <c r="V495" i="1"/>
  <c r="W495" i="1"/>
  <c r="X495" i="1"/>
  <c r="T495" i="1"/>
  <c r="AO495" i="1"/>
  <c r="AP495" i="1"/>
  <c r="AM495" i="1"/>
  <c r="DJ491" i="1"/>
  <c r="DG491" i="1"/>
  <c r="DI491" i="1"/>
  <c r="CR491" i="1"/>
  <c r="CQ491" i="1"/>
  <c r="CO491" i="1"/>
  <c r="BW491" i="1"/>
  <c r="BY491" i="1"/>
  <c r="BZ491" i="1"/>
  <c r="BH491" i="1"/>
  <c r="T491" i="1"/>
  <c r="AO491" i="1"/>
  <c r="BG491" i="1"/>
  <c r="V491" i="1"/>
  <c r="AP491" i="1"/>
  <c r="X491" i="1"/>
  <c r="AM491" i="1"/>
  <c r="BE491" i="1"/>
  <c r="U491" i="1"/>
  <c r="W491" i="1"/>
  <c r="DJ487" i="1"/>
  <c r="DG487" i="1"/>
  <c r="DI487" i="1"/>
  <c r="CR487" i="1"/>
  <c r="CQ487" i="1"/>
  <c r="CO487" i="1"/>
  <c r="BW487" i="1"/>
  <c r="BY487" i="1"/>
  <c r="BH487" i="1"/>
  <c r="T487" i="1"/>
  <c r="AM487" i="1"/>
  <c r="V487" i="1"/>
  <c r="AO487" i="1"/>
  <c r="BG487" i="1"/>
  <c r="BZ487" i="1"/>
  <c r="X487" i="1"/>
  <c r="U487" i="1"/>
  <c r="W487" i="1"/>
  <c r="BE487" i="1"/>
  <c r="AP487" i="1"/>
  <c r="DI483" i="1"/>
  <c r="DG483" i="1"/>
  <c r="DJ483" i="1"/>
  <c r="CR483" i="1"/>
  <c r="CQ483" i="1"/>
  <c r="CO483" i="1"/>
  <c r="BW483" i="1"/>
  <c r="BY483" i="1"/>
  <c r="BZ483" i="1"/>
  <c r="BH483" i="1"/>
  <c r="BG483" i="1"/>
  <c r="BE483" i="1"/>
  <c r="U483" i="1"/>
  <c r="V483" i="1"/>
  <c r="W483" i="1"/>
  <c r="X483" i="1"/>
  <c r="T483" i="1"/>
  <c r="AM483" i="1"/>
  <c r="AO483" i="1"/>
  <c r="AP483" i="1"/>
  <c r="DI479" i="1"/>
  <c r="DG479" i="1"/>
  <c r="DJ479" i="1"/>
  <c r="CR479" i="1"/>
  <c r="CQ479" i="1"/>
  <c r="CO479" i="1"/>
  <c r="BW479" i="1"/>
  <c r="BY479" i="1"/>
  <c r="BH479" i="1"/>
  <c r="BG479" i="1"/>
  <c r="BZ479" i="1"/>
  <c r="U479" i="1"/>
  <c r="BE479" i="1"/>
  <c r="W479" i="1"/>
  <c r="X479" i="1"/>
  <c r="V479" i="1"/>
  <c r="AM479" i="1"/>
  <c r="T479" i="1"/>
  <c r="AO479" i="1"/>
  <c r="AP479" i="1"/>
  <c r="DI475" i="1"/>
  <c r="DG475" i="1"/>
  <c r="DJ475" i="1"/>
  <c r="CR475" i="1"/>
  <c r="CQ475" i="1"/>
  <c r="CO475" i="1"/>
  <c r="BW475" i="1"/>
  <c r="BY475" i="1"/>
  <c r="BZ475" i="1"/>
  <c r="BH475" i="1"/>
  <c r="BG475" i="1"/>
  <c r="U475" i="1"/>
  <c r="BE475" i="1"/>
  <c r="W475" i="1"/>
  <c r="V475" i="1"/>
  <c r="X475" i="1"/>
  <c r="AM475" i="1"/>
  <c r="AO475" i="1"/>
  <c r="T475" i="1"/>
  <c r="AP475" i="1"/>
  <c r="DI471" i="1"/>
  <c r="DG471" i="1"/>
  <c r="DJ471" i="1"/>
  <c r="CR471" i="1"/>
  <c r="CQ471" i="1"/>
  <c r="CO471" i="1"/>
  <c r="BW471" i="1"/>
  <c r="BY471" i="1"/>
  <c r="BH471" i="1"/>
  <c r="BZ471" i="1"/>
  <c r="BG471" i="1"/>
  <c r="U471" i="1"/>
  <c r="BE471" i="1"/>
  <c r="V471" i="1"/>
  <c r="X471" i="1"/>
  <c r="W471" i="1"/>
  <c r="T471" i="1"/>
  <c r="AM471" i="1"/>
  <c r="AO471" i="1"/>
  <c r="AP471" i="1"/>
  <c r="DI467" i="1"/>
  <c r="DG467" i="1"/>
  <c r="DJ467" i="1"/>
  <c r="CR467" i="1"/>
  <c r="CQ467" i="1"/>
  <c r="CO467" i="1"/>
  <c r="BW467" i="1"/>
  <c r="BY467" i="1"/>
  <c r="BZ467" i="1"/>
  <c r="BH467" i="1"/>
  <c r="BG467" i="1"/>
  <c r="BE467" i="1"/>
  <c r="U467" i="1"/>
  <c r="V467" i="1"/>
  <c r="X467" i="1"/>
  <c r="W467" i="1"/>
  <c r="AM467" i="1"/>
  <c r="T467" i="1"/>
  <c r="AP467" i="1"/>
  <c r="AO467" i="1"/>
  <c r="DI463" i="1"/>
  <c r="DG463" i="1"/>
  <c r="DJ463" i="1"/>
  <c r="CR463" i="1"/>
  <c r="CQ463" i="1"/>
  <c r="CO463" i="1"/>
  <c r="BW463" i="1"/>
  <c r="BY463" i="1"/>
  <c r="BH463" i="1"/>
  <c r="BZ463" i="1"/>
  <c r="BG463" i="1"/>
  <c r="BE463" i="1"/>
  <c r="U463" i="1"/>
  <c r="X463" i="1"/>
  <c r="V463" i="1"/>
  <c r="W463" i="1"/>
  <c r="T463" i="1"/>
  <c r="AO463" i="1"/>
  <c r="AP463" i="1"/>
  <c r="AM463" i="1"/>
  <c r="DI459" i="1"/>
  <c r="DG459" i="1"/>
  <c r="DJ459" i="1"/>
  <c r="CR459" i="1"/>
  <c r="CQ459" i="1"/>
  <c r="CO459" i="1"/>
  <c r="BW459" i="1"/>
  <c r="BY459" i="1"/>
  <c r="BZ459" i="1"/>
  <c r="BH459" i="1"/>
  <c r="T459" i="1"/>
  <c r="AM459" i="1"/>
  <c r="BG459" i="1"/>
  <c r="V459" i="1"/>
  <c r="X459" i="1"/>
  <c r="AP459" i="1"/>
  <c r="W459" i="1"/>
  <c r="U459" i="1"/>
  <c r="AO459" i="1"/>
  <c r="BE459" i="1"/>
  <c r="DI455" i="1"/>
  <c r="DG455" i="1"/>
  <c r="DJ455" i="1"/>
  <c r="CR455" i="1"/>
  <c r="CQ455" i="1"/>
  <c r="CO455" i="1"/>
  <c r="BW455" i="1"/>
  <c r="BY455" i="1"/>
  <c r="BH455" i="1"/>
  <c r="BG455" i="1"/>
  <c r="BZ455" i="1"/>
  <c r="U455" i="1"/>
  <c r="BE455" i="1"/>
  <c r="X455" i="1"/>
  <c r="W455" i="1"/>
  <c r="V455" i="1"/>
  <c r="AM455" i="1"/>
  <c r="T455" i="1"/>
  <c r="AO455" i="1"/>
  <c r="AP455" i="1"/>
  <c r="DI451" i="1"/>
  <c r="DG451" i="1"/>
  <c r="DJ451" i="1"/>
  <c r="CR451" i="1"/>
  <c r="CQ451" i="1"/>
  <c r="CO451" i="1"/>
  <c r="BW451" i="1"/>
  <c r="BY451" i="1"/>
  <c r="BZ451" i="1"/>
  <c r="BH451" i="1"/>
  <c r="BG451" i="1"/>
  <c r="BE451" i="1"/>
  <c r="U451" i="1"/>
  <c r="V451" i="1"/>
  <c r="X451" i="1"/>
  <c r="W451" i="1"/>
  <c r="AO451" i="1"/>
  <c r="T451" i="1"/>
  <c r="AP451" i="1"/>
  <c r="AM451" i="1"/>
  <c r="DI447" i="1"/>
  <c r="DG447" i="1"/>
  <c r="DJ447" i="1"/>
  <c r="CR447" i="1"/>
  <c r="CQ447" i="1"/>
  <c r="CO447" i="1"/>
  <c r="BW447" i="1"/>
  <c r="BY447" i="1"/>
  <c r="BH447" i="1"/>
  <c r="BG447" i="1"/>
  <c r="BZ447" i="1"/>
  <c r="U447" i="1"/>
  <c r="BE447" i="1"/>
  <c r="X447" i="1"/>
  <c r="V447" i="1"/>
  <c r="W447" i="1"/>
  <c r="T447" i="1"/>
  <c r="AM447" i="1"/>
  <c r="AO447" i="1"/>
  <c r="AP447" i="1"/>
  <c r="DI443" i="1"/>
  <c r="DG443" i="1"/>
  <c r="DJ443" i="1"/>
  <c r="CR443" i="1"/>
  <c r="CQ443" i="1"/>
  <c r="CO443" i="1"/>
  <c r="BW443" i="1"/>
  <c r="BY443" i="1"/>
  <c r="BZ443" i="1"/>
  <c r="BH443" i="1"/>
  <c r="BG443" i="1"/>
  <c r="BE443" i="1"/>
  <c r="U443" i="1"/>
  <c r="V443" i="1"/>
  <c r="W443" i="1"/>
  <c r="X443" i="1"/>
  <c r="AM443" i="1"/>
  <c r="T443" i="1"/>
  <c r="AP443" i="1"/>
  <c r="AO443" i="1"/>
  <c r="DI439" i="1"/>
  <c r="DG439" i="1"/>
  <c r="DJ439" i="1"/>
  <c r="CR439" i="1"/>
  <c r="CQ439" i="1"/>
  <c r="CO439" i="1"/>
  <c r="BW439" i="1"/>
  <c r="BY439" i="1"/>
  <c r="BH439" i="1"/>
  <c r="T439" i="1"/>
  <c r="AP439" i="1"/>
  <c r="BG439" i="1"/>
  <c r="V439" i="1"/>
  <c r="X439" i="1"/>
  <c r="AO439" i="1"/>
  <c r="BZ439" i="1"/>
  <c r="U439" i="1"/>
  <c r="AM439" i="1"/>
  <c r="BE439" i="1"/>
  <c r="W439" i="1"/>
  <c r="DI435" i="1"/>
  <c r="DG435" i="1"/>
  <c r="DJ435" i="1"/>
  <c r="CR435" i="1"/>
  <c r="CQ435" i="1"/>
  <c r="CO435" i="1"/>
  <c r="BW435" i="1"/>
  <c r="BY435" i="1"/>
  <c r="BZ435" i="1"/>
  <c r="BH435" i="1"/>
  <c r="BG435" i="1"/>
  <c r="BE435" i="1"/>
  <c r="U435" i="1"/>
  <c r="W435" i="1"/>
  <c r="V435" i="1"/>
  <c r="X435" i="1"/>
  <c r="AO435" i="1"/>
  <c r="T435" i="1"/>
  <c r="AP435" i="1"/>
  <c r="AM435" i="1"/>
  <c r="DI431" i="1"/>
  <c r="DG431" i="1"/>
  <c r="DJ431" i="1"/>
  <c r="CR431" i="1"/>
  <c r="CQ431" i="1"/>
  <c r="CO431" i="1"/>
  <c r="BW431" i="1"/>
  <c r="BY431" i="1"/>
  <c r="BH431" i="1"/>
  <c r="BZ431" i="1"/>
  <c r="BG431" i="1"/>
  <c r="U431" i="1"/>
  <c r="BE431" i="1"/>
  <c r="X431" i="1"/>
  <c r="W431" i="1"/>
  <c r="V431" i="1"/>
  <c r="AO431" i="1"/>
  <c r="T431" i="1"/>
  <c r="AM431" i="1"/>
  <c r="AP431" i="1"/>
  <c r="DI427" i="1"/>
  <c r="DG427" i="1"/>
  <c r="DJ427" i="1"/>
  <c r="CR427" i="1"/>
  <c r="CQ427" i="1"/>
  <c r="CO427" i="1"/>
  <c r="BW427" i="1"/>
  <c r="BY427" i="1"/>
  <c r="BZ427" i="1"/>
  <c r="BH427" i="1"/>
  <c r="T427" i="1"/>
  <c r="AO427" i="1"/>
  <c r="BG427" i="1"/>
  <c r="V427" i="1"/>
  <c r="AP427" i="1"/>
  <c r="X427" i="1"/>
  <c r="AM427" i="1"/>
  <c r="U427" i="1"/>
  <c r="W427" i="1"/>
  <c r="BE427" i="1"/>
  <c r="DI423" i="1"/>
  <c r="DG423" i="1"/>
  <c r="DJ423" i="1"/>
  <c r="CR423" i="1"/>
  <c r="CQ423" i="1"/>
  <c r="CO423" i="1"/>
  <c r="BW423" i="1"/>
  <c r="BY423" i="1"/>
  <c r="BH423" i="1"/>
  <c r="BZ423" i="1"/>
  <c r="BG423" i="1"/>
  <c r="U423" i="1"/>
  <c r="BE423" i="1"/>
  <c r="X423" i="1"/>
  <c r="W423" i="1"/>
  <c r="V423" i="1"/>
  <c r="AM423" i="1"/>
  <c r="T423" i="1"/>
  <c r="AP423" i="1"/>
  <c r="AO423" i="1"/>
  <c r="DI419" i="1"/>
  <c r="DG419" i="1"/>
  <c r="DJ419" i="1"/>
  <c r="CR419" i="1"/>
  <c r="CQ419" i="1"/>
  <c r="CO419" i="1"/>
  <c r="BW419" i="1"/>
  <c r="BY419" i="1"/>
  <c r="BZ419" i="1"/>
  <c r="BH419" i="1"/>
  <c r="BG419" i="1"/>
  <c r="BE419" i="1"/>
  <c r="U419" i="1"/>
  <c r="V419" i="1"/>
  <c r="X419" i="1"/>
  <c r="W419" i="1"/>
  <c r="AO419" i="1"/>
  <c r="T419" i="1"/>
  <c r="AM419" i="1"/>
  <c r="AP419" i="1"/>
  <c r="DI415" i="1"/>
  <c r="DG415" i="1"/>
  <c r="DJ415" i="1"/>
  <c r="CR415" i="1"/>
  <c r="CQ415" i="1"/>
  <c r="CO415" i="1"/>
  <c r="BW415" i="1"/>
  <c r="BY415" i="1"/>
  <c r="BH415" i="1"/>
  <c r="BZ415" i="1"/>
  <c r="BG415" i="1"/>
  <c r="BE415" i="1"/>
  <c r="U415" i="1"/>
  <c r="W415" i="1"/>
  <c r="X415" i="1"/>
  <c r="V415" i="1"/>
  <c r="AO415" i="1"/>
  <c r="T415" i="1"/>
  <c r="AM415" i="1"/>
  <c r="AP415" i="1"/>
  <c r="DI411" i="1"/>
  <c r="DG411" i="1"/>
  <c r="DJ411" i="1"/>
  <c r="CR411" i="1"/>
  <c r="CQ411" i="1"/>
  <c r="CO411" i="1"/>
  <c r="BW411" i="1"/>
  <c r="BY411" i="1"/>
  <c r="BZ411" i="1"/>
  <c r="BH411" i="1"/>
  <c r="BG411" i="1"/>
  <c r="U411" i="1"/>
  <c r="BE411" i="1"/>
  <c r="X411" i="1"/>
  <c r="V411" i="1"/>
  <c r="W411" i="1"/>
  <c r="AO411" i="1"/>
  <c r="T411" i="1"/>
  <c r="AM411" i="1"/>
  <c r="AP411" i="1"/>
  <c r="DI407" i="1"/>
  <c r="DG407" i="1"/>
  <c r="DJ407" i="1"/>
  <c r="CR407" i="1"/>
  <c r="CQ407" i="1"/>
  <c r="CO407" i="1"/>
  <c r="BW407" i="1"/>
  <c r="BY407" i="1"/>
  <c r="BH407" i="1"/>
  <c r="BZ407" i="1"/>
  <c r="BG407" i="1"/>
  <c r="U407" i="1"/>
  <c r="BE407" i="1"/>
  <c r="W407" i="1"/>
  <c r="V407" i="1"/>
  <c r="X407" i="1"/>
  <c r="AM407" i="1"/>
  <c r="T407" i="1"/>
  <c r="AO407" i="1"/>
  <c r="AP407" i="1"/>
  <c r="DI403" i="1"/>
  <c r="DG403" i="1"/>
  <c r="DJ403" i="1"/>
  <c r="CR403" i="1"/>
  <c r="CQ403" i="1"/>
  <c r="CO403" i="1"/>
  <c r="BW403" i="1"/>
  <c r="BY403" i="1"/>
  <c r="BZ403" i="1"/>
  <c r="BH403" i="1"/>
  <c r="BG403" i="1"/>
  <c r="BE403" i="1"/>
  <c r="U403" i="1"/>
  <c r="W403" i="1"/>
  <c r="X403" i="1"/>
  <c r="V403" i="1"/>
  <c r="T403" i="1"/>
  <c r="AO403" i="1"/>
  <c r="AP403" i="1"/>
  <c r="AM403" i="1"/>
  <c r="DI399" i="1"/>
  <c r="DG399" i="1"/>
  <c r="DJ399" i="1"/>
  <c r="CR399" i="1"/>
  <c r="CQ399" i="1"/>
  <c r="CO399" i="1"/>
  <c r="BW399" i="1"/>
  <c r="BY399" i="1"/>
  <c r="BH399" i="1"/>
  <c r="BZ399" i="1"/>
  <c r="BG399" i="1"/>
  <c r="U399" i="1"/>
  <c r="BE399" i="1"/>
  <c r="W399" i="1"/>
  <c r="X399" i="1"/>
  <c r="V399" i="1"/>
  <c r="T399" i="1"/>
  <c r="AO399" i="1"/>
  <c r="AM399" i="1"/>
  <c r="AP399" i="1"/>
  <c r="DI395" i="1"/>
  <c r="DG395" i="1"/>
  <c r="DJ395" i="1"/>
  <c r="CR395" i="1"/>
  <c r="CQ395" i="1"/>
  <c r="CO395" i="1"/>
  <c r="BW395" i="1"/>
  <c r="BY395" i="1"/>
  <c r="BZ395" i="1"/>
  <c r="BH395" i="1"/>
  <c r="BG395" i="1"/>
  <c r="BE395" i="1"/>
  <c r="U395" i="1"/>
  <c r="W395" i="1"/>
  <c r="X395" i="1"/>
  <c r="V395" i="1"/>
  <c r="T395" i="1"/>
  <c r="AM395" i="1"/>
  <c r="AP395" i="1"/>
  <c r="AO395" i="1"/>
  <c r="DI391" i="1"/>
  <c r="DG391" i="1"/>
  <c r="DJ391" i="1"/>
  <c r="CR391" i="1"/>
  <c r="CQ391" i="1"/>
  <c r="CO391" i="1"/>
  <c r="BW391" i="1"/>
  <c r="BY391" i="1"/>
  <c r="BH391" i="1"/>
  <c r="BZ391" i="1"/>
  <c r="BG391" i="1"/>
  <c r="U391" i="1"/>
  <c r="BE391" i="1"/>
  <c r="W391" i="1"/>
  <c r="X391" i="1"/>
  <c r="V391" i="1"/>
  <c r="T391" i="1"/>
  <c r="AO391" i="1"/>
  <c r="AM391" i="1"/>
  <c r="AP391" i="1"/>
  <c r="DI387" i="1"/>
  <c r="DG387" i="1"/>
  <c r="DJ387" i="1"/>
  <c r="CR387" i="1"/>
  <c r="CQ387" i="1"/>
  <c r="CO387" i="1"/>
  <c r="BW387" i="1"/>
  <c r="BY387" i="1"/>
  <c r="BZ387" i="1"/>
  <c r="BH387" i="1"/>
  <c r="BG387" i="1"/>
  <c r="BE387" i="1"/>
  <c r="U387" i="1"/>
  <c r="W387" i="1"/>
  <c r="X387" i="1"/>
  <c r="V387" i="1"/>
  <c r="T387" i="1"/>
  <c r="AO387" i="1"/>
  <c r="AM387" i="1"/>
  <c r="AP387" i="1"/>
  <c r="DI383" i="1"/>
  <c r="DG383" i="1"/>
  <c r="DJ383" i="1"/>
  <c r="CR383" i="1"/>
  <c r="CQ383" i="1"/>
  <c r="CO383" i="1"/>
  <c r="BW383" i="1"/>
  <c r="BY383" i="1"/>
  <c r="BH383" i="1"/>
  <c r="BG383" i="1"/>
  <c r="BZ383" i="1"/>
  <c r="U383" i="1"/>
  <c r="BE383" i="1"/>
  <c r="V383" i="1"/>
  <c r="X383" i="1"/>
  <c r="W383" i="1"/>
  <c r="T383" i="1"/>
  <c r="AO383" i="1"/>
  <c r="AM383" i="1"/>
  <c r="AP383" i="1"/>
  <c r="DI379" i="1"/>
  <c r="DG379" i="1"/>
  <c r="DJ379" i="1"/>
  <c r="CO379" i="1"/>
  <c r="CQ379" i="1"/>
  <c r="BW379" i="1"/>
  <c r="CR379" i="1"/>
  <c r="BY379" i="1"/>
  <c r="BZ379" i="1"/>
  <c r="BH379" i="1"/>
  <c r="BG379" i="1"/>
  <c r="U379" i="1"/>
  <c r="BE379" i="1"/>
  <c r="X379" i="1"/>
  <c r="V379" i="1"/>
  <c r="W379" i="1"/>
  <c r="AO379" i="1"/>
  <c r="T379" i="1"/>
  <c r="AM379" i="1"/>
  <c r="AP379" i="1"/>
  <c r="DI375" i="1"/>
  <c r="DG375" i="1"/>
  <c r="DJ375" i="1"/>
  <c r="CO375" i="1"/>
  <c r="CQ375" i="1"/>
  <c r="BW375" i="1"/>
  <c r="CR375" i="1"/>
  <c r="BY375" i="1"/>
  <c r="BH375" i="1"/>
  <c r="BG375" i="1"/>
  <c r="BZ375" i="1"/>
  <c r="U375" i="1"/>
  <c r="BE375" i="1"/>
  <c r="W375" i="1"/>
  <c r="V375" i="1"/>
  <c r="X375" i="1"/>
  <c r="AO375" i="1"/>
  <c r="T375" i="1"/>
  <c r="AM375" i="1"/>
  <c r="AP375" i="1"/>
  <c r="DI371" i="1"/>
  <c r="DG371" i="1"/>
  <c r="DJ371" i="1"/>
  <c r="CO371" i="1"/>
  <c r="CQ371" i="1"/>
  <c r="BW371" i="1"/>
  <c r="CR371" i="1"/>
  <c r="BY371" i="1"/>
  <c r="BZ371" i="1"/>
  <c r="BH371" i="1"/>
  <c r="BG371" i="1"/>
  <c r="BE371" i="1"/>
  <c r="U371" i="1"/>
  <c r="V371" i="1"/>
  <c r="X371" i="1"/>
  <c r="W371" i="1"/>
  <c r="T371" i="1"/>
  <c r="AO371" i="1"/>
  <c r="AM371" i="1"/>
  <c r="AP371" i="1"/>
  <c r="DI367" i="1"/>
  <c r="DG367" i="1"/>
  <c r="DJ367" i="1"/>
  <c r="CO367" i="1"/>
  <c r="CQ367" i="1"/>
  <c r="BW367" i="1"/>
  <c r="CR367" i="1"/>
  <c r="BY367" i="1"/>
  <c r="BH367" i="1"/>
  <c r="BG367" i="1"/>
  <c r="BZ367" i="1"/>
  <c r="BE367" i="1"/>
  <c r="U367" i="1"/>
  <c r="W367" i="1"/>
  <c r="V367" i="1"/>
  <c r="X367" i="1"/>
  <c r="T367" i="1"/>
  <c r="AO367" i="1"/>
  <c r="AM367" i="1"/>
  <c r="AP367" i="1"/>
  <c r="DI363" i="1"/>
  <c r="DG363" i="1"/>
  <c r="DJ363" i="1"/>
  <c r="CO363" i="1"/>
  <c r="CQ363" i="1"/>
  <c r="BW363" i="1"/>
  <c r="CR363" i="1"/>
  <c r="BY363" i="1"/>
  <c r="BZ363" i="1"/>
  <c r="BH363" i="1"/>
  <c r="BG363" i="1"/>
  <c r="U363" i="1"/>
  <c r="BE363" i="1"/>
  <c r="V363" i="1"/>
  <c r="X363" i="1"/>
  <c r="W363" i="1"/>
  <c r="T363" i="1"/>
  <c r="AO363" i="1"/>
  <c r="AM363" i="1"/>
  <c r="AP363" i="1"/>
  <c r="DI359" i="1"/>
  <c r="DJ359" i="1"/>
  <c r="DG359" i="1"/>
  <c r="CO359" i="1"/>
  <c r="CQ359" i="1"/>
  <c r="BW359" i="1"/>
  <c r="CR359" i="1"/>
  <c r="BY359" i="1"/>
  <c r="BH359" i="1"/>
  <c r="BG359" i="1"/>
  <c r="BZ359" i="1"/>
  <c r="U359" i="1"/>
  <c r="BE359" i="1"/>
  <c r="X359" i="1"/>
  <c r="W359" i="1"/>
  <c r="V359" i="1"/>
  <c r="AO359" i="1"/>
  <c r="T359" i="1"/>
  <c r="AP359" i="1"/>
  <c r="AM359" i="1"/>
  <c r="DI355" i="1"/>
  <c r="DJ355" i="1"/>
  <c r="DG355" i="1"/>
  <c r="CO355" i="1"/>
  <c r="CQ355" i="1"/>
  <c r="BW355" i="1"/>
  <c r="CR355" i="1"/>
  <c r="BY355" i="1"/>
  <c r="BZ355" i="1"/>
  <c r="BH355" i="1"/>
  <c r="BG355" i="1"/>
  <c r="BE355" i="1"/>
  <c r="U355" i="1"/>
  <c r="V355" i="1"/>
  <c r="W355" i="1"/>
  <c r="X355" i="1"/>
  <c r="AO355" i="1"/>
  <c r="T355" i="1"/>
  <c r="AP355" i="1"/>
  <c r="AM355" i="1"/>
  <c r="DI351" i="1"/>
  <c r="DJ351" i="1"/>
  <c r="DG351" i="1"/>
  <c r="CO351" i="1"/>
  <c r="CQ351" i="1"/>
  <c r="BW351" i="1"/>
  <c r="CR351" i="1"/>
  <c r="BY351" i="1"/>
  <c r="BH351" i="1"/>
  <c r="BG351" i="1"/>
  <c r="BZ351" i="1"/>
  <c r="U351" i="1"/>
  <c r="BE351" i="1"/>
  <c r="V351" i="1"/>
  <c r="X351" i="1"/>
  <c r="W351" i="1"/>
  <c r="AO351" i="1"/>
  <c r="T351" i="1"/>
  <c r="AM351" i="1"/>
  <c r="AP351" i="1"/>
  <c r="DI347" i="1"/>
  <c r="DJ347" i="1"/>
  <c r="DG347" i="1"/>
  <c r="CO347" i="1"/>
  <c r="CQ347" i="1"/>
  <c r="BW347" i="1"/>
  <c r="CR347" i="1"/>
  <c r="BY347" i="1"/>
  <c r="BZ347" i="1"/>
  <c r="BH347" i="1"/>
  <c r="BG347" i="1"/>
  <c r="BE347" i="1"/>
  <c r="U347" i="1"/>
  <c r="V347" i="1"/>
  <c r="W347" i="1"/>
  <c r="X347" i="1"/>
  <c r="T347" i="1"/>
  <c r="AO347" i="1"/>
  <c r="AP347" i="1"/>
  <c r="AM347" i="1"/>
  <c r="DI343" i="1"/>
  <c r="DJ343" i="1"/>
  <c r="DG343" i="1"/>
  <c r="CO343" i="1"/>
  <c r="CQ343" i="1"/>
  <c r="BW343" i="1"/>
  <c r="CR343" i="1"/>
  <c r="BY343" i="1"/>
  <c r="BH343" i="1"/>
  <c r="BZ343" i="1"/>
  <c r="BG343" i="1"/>
  <c r="U343" i="1"/>
  <c r="BE343" i="1"/>
  <c r="V343" i="1"/>
  <c r="X343" i="1"/>
  <c r="W343" i="1"/>
  <c r="T343" i="1"/>
  <c r="AO343" i="1"/>
  <c r="AM343" i="1"/>
  <c r="AP343" i="1"/>
  <c r="DI339" i="1"/>
  <c r="DJ339" i="1"/>
  <c r="DG339" i="1"/>
  <c r="CO339" i="1"/>
  <c r="CQ339" i="1"/>
  <c r="BW339" i="1"/>
  <c r="CR339" i="1"/>
  <c r="BY339" i="1"/>
  <c r="BZ339" i="1"/>
  <c r="BH339" i="1"/>
  <c r="BG339" i="1"/>
  <c r="BE339" i="1"/>
  <c r="U339" i="1"/>
  <c r="X339" i="1"/>
  <c r="V339" i="1"/>
  <c r="W339" i="1"/>
  <c r="AO339" i="1"/>
  <c r="T339" i="1"/>
  <c r="AM339" i="1"/>
  <c r="AP339" i="1"/>
  <c r="DI335" i="1"/>
  <c r="DJ335" i="1"/>
  <c r="DG335" i="1"/>
  <c r="CO335" i="1"/>
  <c r="CQ335" i="1"/>
  <c r="BW335" i="1"/>
  <c r="CR335" i="1"/>
  <c r="BY335" i="1"/>
  <c r="BH335" i="1"/>
  <c r="BZ335" i="1"/>
  <c r="BG335" i="1"/>
  <c r="U335" i="1"/>
  <c r="BE335" i="1"/>
  <c r="W335" i="1"/>
  <c r="V335" i="1"/>
  <c r="X335" i="1"/>
  <c r="T335" i="1"/>
  <c r="AO335" i="1"/>
  <c r="AP335" i="1"/>
  <c r="AM335" i="1"/>
  <c r="DJ331" i="1"/>
  <c r="DG331" i="1"/>
  <c r="DI331" i="1"/>
  <c r="CO331" i="1"/>
  <c r="CQ331" i="1"/>
  <c r="BW331" i="1"/>
  <c r="CR331" i="1"/>
  <c r="BY331" i="1"/>
  <c r="BZ331" i="1"/>
  <c r="BH331" i="1"/>
  <c r="BG331" i="1"/>
  <c r="U331" i="1"/>
  <c r="BE331" i="1"/>
  <c r="X331" i="1"/>
  <c r="W331" i="1"/>
  <c r="V331" i="1"/>
  <c r="T331" i="1"/>
  <c r="AM331" i="1"/>
  <c r="AO331" i="1"/>
  <c r="AP331" i="1"/>
  <c r="DJ327" i="1"/>
  <c r="DG327" i="1"/>
  <c r="DI327" i="1"/>
  <c r="CO327" i="1"/>
  <c r="CQ327" i="1"/>
  <c r="BW327" i="1"/>
  <c r="CR327" i="1"/>
  <c r="BY327" i="1"/>
  <c r="BH327" i="1"/>
  <c r="BZ327" i="1"/>
  <c r="BG327" i="1"/>
  <c r="U327" i="1"/>
  <c r="BE327" i="1"/>
  <c r="X327" i="1"/>
  <c r="V327" i="1"/>
  <c r="W327" i="1"/>
  <c r="T327" i="1"/>
  <c r="AO327" i="1"/>
  <c r="AM327" i="1"/>
  <c r="AP327" i="1"/>
  <c r="DJ323" i="1"/>
  <c r="DG323" i="1"/>
  <c r="DI323" i="1"/>
  <c r="CO323" i="1"/>
  <c r="CQ323" i="1"/>
  <c r="BW323" i="1"/>
  <c r="CR323" i="1"/>
  <c r="BY323" i="1"/>
  <c r="BZ323" i="1"/>
  <c r="BH323" i="1"/>
  <c r="BG323" i="1"/>
  <c r="BE323" i="1"/>
  <c r="U323" i="1"/>
  <c r="X323" i="1"/>
  <c r="V323" i="1"/>
  <c r="W323" i="1"/>
  <c r="T323" i="1"/>
  <c r="AM323" i="1"/>
  <c r="AP323" i="1"/>
  <c r="AO323" i="1"/>
  <c r="DJ319" i="1"/>
  <c r="DG319" i="1"/>
  <c r="DI319" i="1"/>
  <c r="CO319" i="1"/>
  <c r="CQ319" i="1"/>
  <c r="BW319" i="1"/>
  <c r="CR319" i="1"/>
  <c r="BY319" i="1"/>
  <c r="BH319" i="1"/>
  <c r="BZ319" i="1"/>
  <c r="BG319" i="1"/>
  <c r="U319" i="1"/>
  <c r="BE319" i="1"/>
  <c r="V319" i="1"/>
  <c r="W319" i="1"/>
  <c r="X319" i="1"/>
  <c r="AO319" i="1"/>
  <c r="T319" i="1"/>
  <c r="AM319" i="1"/>
  <c r="AP319" i="1"/>
  <c r="DJ315" i="1"/>
  <c r="DG315" i="1"/>
  <c r="DI315" i="1"/>
  <c r="CO315" i="1"/>
  <c r="CQ315" i="1"/>
  <c r="BW315" i="1"/>
  <c r="CR315" i="1"/>
  <c r="BY315" i="1"/>
  <c r="BZ315" i="1"/>
  <c r="BH315" i="1"/>
  <c r="BG315" i="1"/>
  <c r="U315" i="1"/>
  <c r="BE315" i="1"/>
  <c r="X315" i="1"/>
  <c r="W315" i="1"/>
  <c r="V315" i="1"/>
  <c r="AM315" i="1"/>
  <c r="T315" i="1"/>
  <c r="AP315" i="1"/>
  <c r="AO315" i="1"/>
  <c r="DJ311" i="1"/>
  <c r="DG311" i="1"/>
  <c r="DI311" i="1"/>
  <c r="CO311" i="1"/>
  <c r="CQ311" i="1"/>
  <c r="BW311" i="1"/>
  <c r="CR311" i="1"/>
  <c r="BY311" i="1"/>
  <c r="BH311" i="1"/>
  <c r="BZ311" i="1"/>
  <c r="BG311" i="1"/>
  <c r="U311" i="1"/>
  <c r="BE311" i="1"/>
  <c r="W311" i="1"/>
  <c r="X311" i="1"/>
  <c r="V311" i="1"/>
  <c r="AO311" i="1"/>
  <c r="T311" i="1"/>
  <c r="AM311" i="1"/>
  <c r="AP311" i="1"/>
  <c r="DJ307" i="1"/>
  <c r="DG307" i="1"/>
  <c r="DI307" i="1"/>
  <c r="CO307" i="1"/>
  <c r="CQ307" i="1"/>
  <c r="BW307" i="1"/>
  <c r="CR307" i="1"/>
  <c r="BY307" i="1"/>
  <c r="BZ307" i="1"/>
  <c r="BH307" i="1"/>
  <c r="BG307" i="1"/>
  <c r="BE307" i="1"/>
  <c r="U307" i="1"/>
  <c r="X307" i="1"/>
  <c r="W307" i="1"/>
  <c r="V307" i="1"/>
  <c r="AO307" i="1"/>
  <c r="T307" i="1"/>
  <c r="AM307" i="1"/>
  <c r="AP307" i="1"/>
  <c r="DJ303" i="1"/>
  <c r="DG303" i="1"/>
  <c r="DI303" i="1"/>
  <c r="CO303" i="1"/>
  <c r="CQ303" i="1"/>
  <c r="BW303" i="1"/>
  <c r="CR303" i="1"/>
  <c r="BY303" i="1"/>
  <c r="BH303" i="1"/>
  <c r="BZ303" i="1"/>
  <c r="BG303" i="1"/>
  <c r="BE303" i="1"/>
  <c r="U303" i="1"/>
  <c r="V303" i="1"/>
  <c r="X303" i="1"/>
  <c r="W303" i="1"/>
  <c r="T303" i="1"/>
  <c r="AM303" i="1"/>
  <c r="AO303" i="1"/>
  <c r="AP303" i="1"/>
  <c r="DJ299" i="1"/>
  <c r="DG299" i="1"/>
  <c r="DI299" i="1"/>
  <c r="CO299" i="1"/>
  <c r="CQ299" i="1"/>
  <c r="BW299" i="1"/>
  <c r="CR299" i="1"/>
  <c r="BY299" i="1"/>
  <c r="BZ299" i="1"/>
  <c r="BH299" i="1"/>
  <c r="BG299" i="1"/>
  <c r="U299" i="1"/>
  <c r="BE299" i="1"/>
  <c r="X299" i="1"/>
  <c r="V299" i="1"/>
  <c r="W299" i="1"/>
  <c r="AO299" i="1"/>
  <c r="T299" i="1"/>
  <c r="AM299" i="1"/>
  <c r="AP299" i="1"/>
  <c r="DJ295" i="1"/>
  <c r="DG295" i="1"/>
  <c r="DI295" i="1"/>
  <c r="CO295" i="1"/>
  <c r="CQ295" i="1"/>
  <c r="BW295" i="1"/>
  <c r="CR295" i="1"/>
  <c r="BY295" i="1"/>
  <c r="BH295" i="1"/>
  <c r="BG295" i="1"/>
  <c r="BZ295" i="1"/>
  <c r="U295" i="1"/>
  <c r="BE295" i="1"/>
  <c r="W295" i="1"/>
  <c r="V295" i="1"/>
  <c r="X295" i="1"/>
  <c r="AO295" i="1"/>
  <c r="T295" i="1"/>
  <c r="AM295" i="1"/>
  <c r="AP295" i="1"/>
  <c r="DJ291" i="1"/>
  <c r="DG291" i="1"/>
  <c r="DI291" i="1"/>
  <c r="CO291" i="1"/>
  <c r="CQ291" i="1"/>
  <c r="BW291" i="1"/>
  <c r="CR291" i="1"/>
  <c r="BZ291" i="1"/>
  <c r="BH291" i="1"/>
  <c r="BY291" i="1"/>
  <c r="BG291" i="1"/>
  <c r="BE291" i="1"/>
  <c r="U291" i="1"/>
  <c r="V291" i="1"/>
  <c r="X291" i="1"/>
  <c r="W291" i="1"/>
  <c r="T291" i="1"/>
  <c r="AO291" i="1"/>
  <c r="AM291" i="1"/>
  <c r="AP291" i="1"/>
  <c r="DJ287" i="1"/>
  <c r="DG287" i="1"/>
  <c r="DI287" i="1"/>
  <c r="CO287" i="1"/>
  <c r="CQ287" i="1"/>
  <c r="BW287" i="1"/>
  <c r="CR287" i="1"/>
  <c r="BH287" i="1"/>
  <c r="BY287" i="1"/>
  <c r="BZ287" i="1"/>
  <c r="BG287" i="1"/>
  <c r="U287" i="1"/>
  <c r="BE287" i="1"/>
  <c r="V287" i="1"/>
  <c r="W287" i="1"/>
  <c r="X287" i="1"/>
  <c r="AO287" i="1"/>
  <c r="T287" i="1"/>
  <c r="AM287" i="1"/>
  <c r="AP287" i="1"/>
  <c r="DJ283" i="1"/>
  <c r="DG283" i="1"/>
  <c r="DI283" i="1"/>
  <c r="CO283" i="1"/>
  <c r="CQ283" i="1"/>
  <c r="BW283" i="1"/>
  <c r="CR283" i="1"/>
  <c r="BY283" i="1"/>
  <c r="BH283" i="1"/>
  <c r="BG283" i="1"/>
  <c r="BZ283" i="1"/>
  <c r="BE283" i="1"/>
  <c r="U283" i="1"/>
  <c r="W283" i="1"/>
  <c r="V283" i="1"/>
  <c r="X283" i="1"/>
  <c r="AO283" i="1"/>
  <c r="T283" i="1"/>
  <c r="AM283" i="1"/>
  <c r="AP283" i="1"/>
  <c r="DJ279" i="1"/>
  <c r="DG279" i="1"/>
  <c r="DI279" i="1"/>
  <c r="CO279" i="1"/>
  <c r="CQ279" i="1"/>
  <c r="BW279" i="1"/>
  <c r="CR279" i="1"/>
  <c r="BH279" i="1"/>
  <c r="BZ279" i="1"/>
  <c r="BG279" i="1"/>
  <c r="BY279" i="1"/>
  <c r="U279" i="1"/>
  <c r="BE279" i="1"/>
  <c r="X279" i="1"/>
  <c r="V279" i="1"/>
  <c r="W279" i="1"/>
  <c r="AO279" i="1"/>
  <c r="T279" i="1"/>
  <c r="AM279" i="1"/>
  <c r="AP279" i="1"/>
  <c r="DJ275" i="1"/>
  <c r="DG275" i="1"/>
  <c r="DI275" i="1"/>
  <c r="CO275" i="1"/>
  <c r="CQ275" i="1"/>
  <c r="BW275" i="1"/>
  <c r="CR275" i="1"/>
  <c r="BY275" i="1"/>
  <c r="BH275" i="1"/>
  <c r="T275" i="1"/>
  <c r="AM275" i="1"/>
  <c r="AO275" i="1"/>
  <c r="BG275" i="1"/>
  <c r="V275" i="1"/>
  <c r="BZ275" i="1"/>
  <c r="X275" i="1"/>
  <c r="W275" i="1"/>
  <c r="AP275" i="1"/>
  <c r="BE275" i="1"/>
  <c r="U275" i="1"/>
  <c r="DJ271" i="1"/>
  <c r="DG271" i="1"/>
  <c r="DI271" i="1"/>
  <c r="CO271" i="1"/>
  <c r="CQ271" i="1"/>
  <c r="BW271" i="1"/>
  <c r="CR271" i="1"/>
  <c r="BH271" i="1"/>
  <c r="BY271" i="1"/>
  <c r="BZ271" i="1"/>
  <c r="BG271" i="1"/>
  <c r="U271" i="1"/>
  <c r="BE271" i="1"/>
  <c r="W271" i="1"/>
  <c r="X271" i="1"/>
  <c r="V271" i="1"/>
  <c r="T271" i="1"/>
  <c r="AO271" i="1"/>
  <c r="AM271" i="1"/>
  <c r="AP271" i="1"/>
  <c r="DJ267" i="1"/>
  <c r="DG267" i="1"/>
  <c r="DI267" i="1"/>
  <c r="CO267" i="1"/>
  <c r="CQ267" i="1"/>
  <c r="BW267" i="1"/>
  <c r="CR267" i="1"/>
  <c r="BY267" i="1"/>
  <c r="BH267" i="1"/>
  <c r="BG267" i="1"/>
  <c r="BZ267" i="1"/>
  <c r="U267" i="1"/>
  <c r="BE267" i="1"/>
  <c r="X267" i="1"/>
  <c r="W267" i="1"/>
  <c r="V267" i="1"/>
  <c r="AM267" i="1"/>
  <c r="AO267" i="1"/>
  <c r="T267" i="1"/>
  <c r="AP267" i="1"/>
  <c r="DJ263" i="1"/>
  <c r="DG263" i="1"/>
  <c r="DI263" i="1"/>
  <c r="CO263" i="1"/>
  <c r="CQ263" i="1"/>
  <c r="BW263" i="1"/>
  <c r="CR263" i="1"/>
  <c r="BH263" i="1"/>
  <c r="BY263" i="1"/>
  <c r="BZ263" i="1"/>
  <c r="BG263" i="1"/>
  <c r="U263" i="1"/>
  <c r="BE263" i="1"/>
  <c r="V263" i="1"/>
  <c r="X263" i="1"/>
  <c r="W263" i="1"/>
  <c r="AM263" i="1"/>
  <c r="AO263" i="1"/>
  <c r="T263" i="1"/>
  <c r="AP263" i="1"/>
  <c r="DJ259" i="1"/>
  <c r="DG259" i="1"/>
  <c r="DI259" i="1"/>
  <c r="CO259" i="1"/>
  <c r="CQ259" i="1"/>
  <c r="BW259" i="1"/>
  <c r="CR259" i="1"/>
  <c r="BY259" i="1"/>
  <c r="BH259" i="1"/>
  <c r="BG259" i="1"/>
  <c r="BZ259" i="1"/>
  <c r="BE259" i="1"/>
  <c r="U259" i="1"/>
  <c r="V259" i="1"/>
  <c r="X259" i="1"/>
  <c r="W259" i="1"/>
  <c r="AO259" i="1"/>
  <c r="T259" i="1"/>
  <c r="AM259" i="1"/>
  <c r="AP259" i="1"/>
  <c r="DJ255" i="1"/>
  <c r="DG255" i="1"/>
  <c r="DI255" i="1"/>
  <c r="CO255" i="1"/>
  <c r="CQ255" i="1"/>
  <c r="BW255" i="1"/>
  <c r="CR255" i="1"/>
  <c r="BH255" i="1"/>
  <c r="BZ255" i="1"/>
  <c r="BG255" i="1"/>
  <c r="BY255" i="1"/>
  <c r="U255" i="1"/>
  <c r="BE255" i="1"/>
  <c r="V255" i="1"/>
  <c r="W255" i="1"/>
  <c r="X255" i="1"/>
  <c r="T255" i="1"/>
  <c r="AM255" i="1"/>
  <c r="AO255" i="1"/>
  <c r="AP255" i="1"/>
  <c r="DJ251" i="1"/>
  <c r="DG251" i="1"/>
  <c r="DI251" i="1"/>
  <c r="CO251" i="1"/>
  <c r="CQ251" i="1"/>
  <c r="BW251" i="1"/>
  <c r="CR251" i="1"/>
  <c r="BY251" i="1"/>
  <c r="BH251" i="1"/>
  <c r="BG251" i="1"/>
  <c r="BZ251" i="1"/>
  <c r="U251" i="1"/>
  <c r="BE251" i="1"/>
  <c r="W251" i="1"/>
  <c r="V251" i="1"/>
  <c r="X251" i="1"/>
  <c r="T251" i="1"/>
  <c r="AM251" i="1"/>
  <c r="AO251" i="1"/>
  <c r="AP251" i="1"/>
  <c r="DJ247" i="1"/>
  <c r="DG247" i="1"/>
  <c r="DI247" i="1"/>
  <c r="CO247" i="1"/>
  <c r="CQ247" i="1"/>
  <c r="BW247" i="1"/>
  <c r="CR247" i="1"/>
  <c r="BH247" i="1"/>
  <c r="BY247" i="1"/>
  <c r="BZ247" i="1"/>
  <c r="BG247" i="1"/>
  <c r="U247" i="1"/>
  <c r="BE247" i="1"/>
  <c r="X247" i="1"/>
  <c r="V247" i="1"/>
  <c r="W247" i="1"/>
  <c r="T247" i="1"/>
  <c r="AM247" i="1"/>
  <c r="AO247" i="1"/>
  <c r="AP247" i="1"/>
  <c r="DJ243" i="1"/>
  <c r="DG243" i="1"/>
  <c r="DI243" i="1"/>
  <c r="CO243" i="1"/>
  <c r="CQ243" i="1"/>
  <c r="BW243" i="1"/>
  <c r="CR243" i="1"/>
  <c r="BY243" i="1"/>
  <c r="BH243" i="1"/>
  <c r="BG243" i="1"/>
  <c r="BZ243" i="1"/>
  <c r="BE243" i="1"/>
  <c r="U243" i="1"/>
  <c r="X243" i="1"/>
  <c r="V243" i="1"/>
  <c r="W243" i="1"/>
  <c r="AO243" i="1"/>
  <c r="T243" i="1"/>
  <c r="AM243" i="1"/>
  <c r="AP243" i="1"/>
  <c r="DJ239" i="1"/>
  <c r="DG239" i="1"/>
  <c r="DI239" i="1"/>
  <c r="CO239" i="1"/>
  <c r="CQ239" i="1"/>
  <c r="BW239" i="1"/>
  <c r="CR239" i="1"/>
  <c r="BH239" i="1"/>
  <c r="BZ239" i="1"/>
  <c r="BG239" i="1"/>
  <c r="BY239" i="1"/>
  <c r="BE239" i="1"/>
  <c r="U239" i="1"/>
  <c r="W239" i="1"/>
  <c r="V239" i="1"/>
  <c r="X239" i="1"/>
  <c r="AM239" i="1"/>
  <c r="T239" i="1"/>
  <c r="AO239" i="1"/>
  <c r="AP239" i="1"/>
  <c r="DJ235" i="1"/>
  <c r="DG235" i="1"/>
  <c r="DI235" i="1"/>
  <c r="CO235" i="1"/>
  <c r="CQ235" i="1"/>
  <c r="BW235" i="1"/>
  <c r="CR235" i="1"/>
  <c r="BY235" i="1"/>
  <c r="BH235" i="1"/>
  <c r="BG235" i="1"/>
  <c r="BZ235" i="1"/>
  <c r="U235" i="1"/>
  <c r="BE235" i="1"/>
  <c r="V235" i="1"/>
  <c r="W235" i="1"/>
  <c r="X235" i="1"/>
  <c r="T235" i="1"/>
  <c r="AM235" i="1"/>
  <c r="AO235" i="1"/>
  <c r="AP235" i="1"/>
  <c r="DJ231" i="1"/>
  <c r="DG231" i="1"/>
  <c r="DI231" i="1"/>
  <c r="CO231" i="1"/>
  <c r="CQ231" i="1"/>
  <c r="BW231" i="1"/>
  <c r="CR231" i="1"/>
  <c r="BH231" i="1"/>
  <c r="BZ231" i="1"/>
  <c r="BG231" i="1"/>
  <c r="BY231" i="1"/>
  <c r="U231" i="1"/>
  <c r="BE231" i="1"/>
  <c r="X231" i="1"/>
  <c r="V231" i="1"/>
  <c r="W231" i="1"/>
  <c r="T231" i="1"/>
  <c r="AM231" i="1"/>
  <c r="AO231" i="1"/>
  <c r="AP231" i="1"/>
  <c r="DJ227" i="1"/>
  <c r="DG227" i="1"/>
  <c r="DI227" i="1"/>
  <c r="CO227" i="1"/>
  <c r="CQ227" i="1"/>
  <c r="BW227" i="1"/>
  <c r="CR227" i="1"/>
  <c r="BY227" i="1"/>
  <c r="BH227" i="1"/>
  <c r="BG227" i="1"/>
  <c r="BZ227" i="1"/>
  <c r="BE227" i="1"/>
  <c r="U227" i="1"/>
  <c r="X227" i="1"/>
  <c r="V227" i="1"/>
  <c r="W227" i="1"/>
  <c r="AM227" i="1"/>
  <c r="T227" i="1"/>
  <c r="AO227" i="1"/>
  <c r="AP227" i="1"/>
  <c r="DJ223" i="1"/>
  <c r="DG223" i="1"/>
  <c r="DI223" i="1"/>
  <c r="CO223" i="1"/>
  <c r="CQ223" i="1"/>
  <c r="BW223" i="1"/>
  <c r="CR223" i="1"/>
  <c r="BH223" i="1"/>
  <c r="BZ223" i="1"/>
  <c r="BG223" i="1"/>
  <c r="BY223" i="1"/>
  <c r="U223" i="1"/>
  <c r="BE223" i="1"/>
  <c r="W223" i="1"/>
  <c r="X223" i="1"/>
  <c r="V223" i="1"/>
  <c r="AM223" i="1"/>
  <c r="T223" i="1"/>
  <c r="AO223" i="1"/>
  <c r="AP223" i="1"/>
  <c r="DG219" i="1"/>
  <c r="DI219" i="1"/>
  <c r="DJ219" i="1"/>
  <c r="CO219" i="1"/>
  <c r="CQ219" i="1"/>
  <c r="BW219" i="1"/>
  <c r="CR219" i="1"/>
  <c r="BY219" i="1"/>
  <c r="BH219" i="1"/>
  <c r="BG219" i="1"/>
  <c r="BZ219" i="1"/>
  <c r="U219" i="1"/>
  <c r="BE219" i="1"/>
  <c r="V219" i="1"/>
  <c r="X219" i="1"/>
  <c r="W219" i="1"/>
  <c r="T219" i="1"/>
  <c r="AM219" i="1"/>
  <c r="AP219" i="1"/>
  <c r="AO219" i="1"/>
  <c r="DI215" i="1"/>
  <c r="DG215" i="1"/>
  <c r="DJ215" i="1"/>
  <c r="CO215" i="1"/>
  <c r="CQ215" i="1"/>
  <c r="BW215" i="1"/>
  <c r="CR215" i="1"/>
  <c r="BH215" i="1"/>
  <c r="BY215" i="1"/>
  <c r="BZ215" i="1"/>
  <c r="BG215" i="1"/>
  <c r="U215" i="1"/>
  <c r="BE215" i="1"/>
  <c r="X215" i="1"/>
  <c r="W215" i="1"/>
  <c r="V215" i="1"/>
  <c r="AO215" i="1"/>
  <c r="T215" i="1"/>
  <c r="AM215" i="1"/>
  <c r="AP215" i="1"/>
  <c r="DI211" i="1"/>
  <c r="DG211" i="1"/>
  <c r="DJ211" i="1"/>
  <c r="CO211" i="1"/>
  <c r="CQ211" i="1"/>
  <c r="BW211" i="1"/>
  <c r="CR211" i="1"/>
  <c r="BY211" i="1"/>
  <c r="BH211" i="1"/>
  <c r="BG211" i="1"/>
  <c r="BZ211" i="1"/>
  <c r="BE211" i="1"/>
  <c r="U211" i="1"/>
  <c r="W211" i="1"/>
  <c r="V211" i="1"/>
  <c r="X211" i="1"/>
  <c r="T211" i="1"/>
  <c r="AO211" i="1"/>
  <c r="AM211" i="1"/>
  <c r="AP211" i="1"/>
  <c r="DI207" i="1"/>
  <c r="DG207" i="1"/>
  <c r="DJ207" i="1"/>
  <c r="CO207" i="1"/>
  <c r="CQ207" i="1"/>
  <c r="BW207" i="1"/>
  <c r="CR207" i="1"/>
  <c r="BH207" i="1"/>
  <c r="BZ207" i="1"/>
  <c r="BG207" i="1"/>
  <c r="BY207" i="1"/>
  <c r="U207" i="1"/>
  <c r="BE207" i="1"/>
  <c r="X207" i="1"/>
  <c r="W207" i="1"/>
  <c r="V207" i="1"/>
  <c r="T207" i="1"/>
  <c r="AO207" i="1"/>
  <c r="AP207" i="1"/>
  <c r="AM207" i="1"/>
  <c r="DI203" i="1"/>
  <c r="DG203" i="1"/>
  <c r="DJ203" i="1"/>
  <c r="CO203" i="1"/>
  <c r="CQ203" i="1"/>
  <c r="BW203" i="1"/>
  <c r="CR203" i="1"/>
  <c r="BY203" i="1"/>
  <c r="BH203" i="1"/>
  <c r="BG203" i="1"/>
  <c r="BZ203" i="1"/>
  <c r="BE203" i="1"/>
  <c r="U203" i="1"/>
  <c r="V203" i="1"/>
  <c r="W203" i="1"/>
  <c r="X203" i="1"/>
  <c r="AO203" i="1"/>
  <c r="T203" i="1"/>
  <c r="AM203" i="1"/>
  <c r="AP203" i="1"/>
  <c r="DI199" i="1"/>
  <c r="DG199" i="1"/>
  <c r="DJ199" i="1"/>
  <c r="CO199" i="1"/>
  <c r="CQ199" i="1"/>
  <c r="BW199" i="1"/>
  <c r="CR199" i="1"/>
  <c r="BH199" i="1"/>
  <c r="BZ199" i="1"/>
  <c r="BG199" i="1"/>
  <c r="BY199" i="1"/>
  <c r="U199" i="1"/>
  <c r="BE199" i="1"/>
  <c r="X199" i="1"/>
  <c r="V199" i="1"/>
  <c r="W199" i="1"/>
  <c r="T199" i="1"/>
  <c r="AO199" i="1"/>
  <c r="AP199" i="1"/>
  <c r="AM199" i="1"/>
  <c r="DI195" i="1"/>
  <c r="DG195" i="1"/>
  <c r="DJ195" i="1"/>
  <c r="CO195" i="1"/>
  <c r="CQ195" i="1"/>
  <c r="BW195" i="1"/>
  <c r="CR195" i="1"/>
  <c r="BY195" i="1"/>
  <c r="BH195" i="1"/>
  <c r="BG195" i="1"/>
  <c r="BZ195" i="1"/>
  <c r="BE195" i="1"/>
  <c r="U195" i="1"/>
  <c r="W195" i="1"/>
  <c r="V195" i="1"/>
  <c r="X195" i="1"/>
  <c r="T195" i="1"/>
  <c r="AO195" i="1"/>
  <c r="AM195" i="1"/>
  <c r="AP195" i="1"/>
  <c r="DI191" i="1"/>
  <c r="DG191" i="1"/>
  <c r="DJ191" i="1"/>
  <c r="CO191" i="1"/>
  <c r="CQ191" i="1"/>
  <c r="BW191" i="1"/>
  <c r="CR191" i="1"/>
  <c r="BH191" i="1"/>
  <c r="BZ191" i="1"/>
  <c r="BG191" i="1"/>
  <c r="BY191" i="1"/>
  <c r="BE191" i="1"/>
  <c r="U191" i="1"/>
  <c r="X191" i="1"/>
  <c r="W191" i="1"/>
  <c r="V191" i="1"/>
  <c r="T191" i="1"/>
  <c r="AM191" i="1"/>
  <c r="AO191" i="1"/>
  <c r="AP191" i="1"/>
  <c r="DI187" i="1"/>
  <c r="DG187" i="1"/>
  <c r="DJ187" i="1"/>
  <c r="CO187" i="1"/>
  <c r="CQ187" i="1"/>
  <c r="BW187" i="1"/>
  <c r="CR187" i="1"/>
  <c r="BY187" i="1"/>
  <c r="BH187" i="1"/>
  <c r="BG187" i="1"/>
  <c r="BZ187" i="1"/>
  <c r="U187" i="1"/>
  <c r="BE187" i="1"/>
  <c r="X187" i="1"/>
  <c r="V187" i="1"/>
  <c r="W187" i="1"/>
  <c r="AM187" i="1"/>
  <c r="T187" i="1"/>
  <c r="AO187" i="1"/>
  <c r="AP187" i="1"/>
  <c r="DI183" i="1"/>
  <c r="DG183" i="1"/>
  <c r="DJ183" i="1"/>
  <c r="CO183" i="1"/>
  <c r="CQ183" i="1"/>
  <c r="BW183" i="1"/>
  <c r="CR183" i="1"/>
  <c r="BH183" i="1"/>
  <c r="BZ183" i="1"/>
  <c r="BG183" i="1"/>
  <c r="U183" i="1"/>
  <c r="BY183" i="1"/>
  <c r="BE183" i="1"/>
  <c r="V183" i="1"/>
  <c r="X183" i="1"/>
  <c r="W183" i="1"/>
  <c r="T183" i="1"/>
  <c r="AO183" i="1"/>
  <c r="AM183" i="1"/>
  <c r="AP183" i="1"/>
  <c r="DI179" i="1"/>
  <c r="DG179" i="1"/>
  <c r="DJ179" i="1"/>
  <c r="CO179" i="1"/>
  <c r="CQ179" i="1"/>
  <c r="BW179" i="1"/>
  <c r="CR179" i="1"/>
  <c r="BY179" i="1"/>
  <c r="BH179" i="1"/>
  <c r="BG179" i="1"/>
  <c r="BZ179" i="1"/>
  <c r="BE179" i="1"/>
  <c r="U179" i="1"/>
  <c r="V179" i="1"/>
  <c r="W179" i="1"/>
  <c r="X179" i="1"/>
  <c r="AO179" i="1"/>
  <c r="T179" i="1"/>
  <c r="AM179" i="1"/>
  <c r="AP179" i="1"/>
  <c r="DI175" i="1"/>
  <c r="DG175" i="1"/>
  <c r="DJ175" i="1"/>
  <c r="CO175" i="1"/>
  <c r="CQ175" i="1"/>
  <c r="BW175" i="1"/>
  <c r="CR175" i="1"/>
  <c r="BH175" i="1"/>
  <c r="BZ175" i="1"/>
  <c r="BG175" i="1"/>
  <c r="BY175" i="1"/>
  <c r="U175" i="1"/>
  <c r="BE175" i="1"/>
  <c r="W175" i="1"/>
  <c r="V175" i="1"/>
  <c r="X175" i="1"/>
  <c r="AM175" i="1"/>
  <c r="T175" i="1"/>
  <c r="AO175" i="1"/>
  <c r="AP175" i="1"/>
  <c r="DI171" i="1"/>
  <c r="DG171" i="1"/>
  <c r="DJ171" i="1"/>
  <c r="CO171" i="1"/>
  <c r="CQ171" i="1"/>
  <c r="BW171" i="1"/>
  <c r="CR171" i="1"/>
  <c r="BY171" i="1"/>
  <c r="BH171" i="1"/>
  <c r="BG171" i="1"/>
  <c r="BZ171" i="1"/>
  <c r="U171" i="1"/>
  <c r="BE171" i="1"/>
  <c r="X171" i="1"/>
  <c r="V171" i="1"/>
  <c r="W171" i="1"/>
  <c r="AO171" i="1"/>
  <c r="AM171" i="1"/>
  <c r="T171" i="1"/>
  <c r="AP171" i="1"/>
  <c r="DI167" i="1"/>
  <c r="DG167" i="1"/>
  <c r="DJ167" i="1"/>
  <c r="CO167" i="1"/>
  <c r="CQ167" i="1"/>
  <c r="BW167" i="1"/>
  <c r="CR167" i="1"/>
  <c r="BH167" i="1"/>
  <c r="BZ167" i="1"/>
  <c r="BG167" i="1"/>
  <c r="U167" i="1"/>
  <c r="BY167" i="1"/>
  <c r="BE167" i="1"/>
  <c r="V167" i="1"/>
  <c r="W167" i="1"/>
  <c r="X167" i="1"/>
  <c r="T167" i="1"/>
  <c r="AP167" i="1"/>
  <c r="AO167" i="1"/>
  <c r="AM167" i="1"/>
  <c r="DI163" i="1"/>
  <c r="DG163" i="1"/>
  <c r="DJ163" i="1"/>
  <c r="CO163" i="1"/>
  <c r="BW163" i="1"/>
  <c r="CR163" i="1"/>
  <c r="CQ163" i="1"/>
  <c r="BY163" i="1"/>
  <c r="BH163" i="1"/>
  <c r="BG163" i="1"/>
  <c r="BZ163" i="1"/>
  <c r="BE163" i="1"/>
  <c r="U163" i="1"/>
  <c r="X163" i="1"/>
  <c r="W163" i="1"/>
  <c r="V163" i="1"/>
  <c r="T163" i="1"/>
  <c r="AM163" i="1"/>
  <c r="AO163" i="1"/>
  <c r="AP163" i="1"/>
  <c r="DI159" i="1"/>
  <c r="DG159" i="1"/>
  <c r="DJ159" i="1"/>
  <c r="CO159" i="1"/>
  <c r="BW159" i="1"/>
  <c r="CR159" i="1"/>
  <c r="CQ159" i="1"/>
  <c r="BH159" i="1"/>
  <c r="BZ159" i="1"/>
  <c r="BG159" i="1"/>
  <c r="BY159" i="1"/>
  <c r="U159" i="1"/>
  <c r="BE159" i="1"/>
  <c r="V159" i="1"/>
  <c r="W159" i="1"/>
  <c r="X159" i="1"/>
  <c r="AO159" i="1"/>
  <c r="T159" i="1"/>
  <c r="AM159" i="1"/>
  <c r="AP159" i="1"/>
  <c r="DI155" i="1"/>
  <c r="DG155" i="1"/>
  <c r="DJ155" i="1"/>
  <c r="CO155" i="1"/>
  <c r="BW155" i="1"/>
  <c r="CR155" i="1"/>
  <c r="CQ155" i="1"/>
  <c r="BY155" i="1"/>
  <c r="BH155" i="1"/>
  <c r="BG155" i="1"/>
  <c r="BZ155" i="1"/>
  <c r="U155" i="1"/>
  <c r="BE155" i="1"/>
  <c r="X155" i="1"/>
  <c r="W155" i="1"/>
  <c r="V155" i="1"/>
  <c r="T155" i="1"/>
  <c r="AM155" i="1"/>
  <c r="AO155" i="1"/>
  <c r="AP155" i="1"/>
  <c r="DI151" i="1"/>
  <c r="DG151" i="1"/>
  <c r="DJ151" i="1"/>
  <c r="CO151" i="1"/>
  <c r="BW151" i="1"/>
  <c r="CR151" i="1"/>
  <c r="CQ151" i="1"/>
  <c r="BH151" i="1"/>
  <c r="BZ151" i="1"/>
  <c r="BG151" i="1"/>
  <c r="U151" i="1"/>
  <c r="BY151" i="1"/>
  <c r="BE151" i="1"/>
  <c r="V151" i="1"/>
  <c r="W151" i="1"/>
  <c r="X151" i="1"/>
  <c r="AO151" i="1"/>
  <c r="T151" i="1"/>
  <c r="AM151" i="1"/>
  <c r="AP151" i="1"/>
  <c r="DI147" i="1"/>
  <c r="DG147" i="1"/>
  <c r="DJ147" i="1"/>
  <c r="CO147" i="1"/>
  <c r="BW147" i="1"/>
  <c r="CR147" i="1"/>
  <c r="CQ147" i="1"/>
  <c r="BY147" i="1"/>
  <c r="BH147" i="1"/>
  <c r="BG147" i="1"/>
  <c r="BZ147" i="1"/>
  <c r="BE147" i="1"/>
  <c r="U147" i="1"/>
  <c r="W147" i="1"/>
  <c r="V147" i="1"/>
  <c r="X147" i="1"/>
  <c r="T147" i="1"/>
  <c r="AO147" i="1"/>
  <c r="AM147" i="1"/>
  <c r="AP147" i="1"/>
  <c r="DI143" i="1"/>
  <c r="DG143" i="1"/>
  <c r="DJ143" i="1"/>
  <c r="CO143" i="1"/>
  <c r="BW143" i="1"/>
  <c r="CR143" i="1"/>
  <c r="CQ143" i="1"/>
  <c r="BH143" i="1"/>
  <c r="BZ143" i="1"/>
  <c r="BG143" i="1"/>
  <c r="BY143" i="1"/>
  <c r="U143" i="1"/>
  <c r="BE143" i="1"/>
  <c r="V143" i="1"/>
  <c r="W143" i="1"/>
  <c r="X143" i="1"/>
  <c r="T143" i="1"/>
  <c r="AP143" i="1"/>
  <c r="AO143" i="1"/>
  <c r="AM143" i="1"/>
  <c r="DI139" i="1"/>
  <c r="DG139" i="1"/>
  <c r="DJ139" i="1"/>
  <c r="CO139" i="1"/>
  <c r="BW139" i="1"/>
  <c r="CR139" i="1"/>
  <c r="CQ139" i="1"/>
  <c r="BY139" i="1"/>
  <c r="BH139" i="1"/>
  <c r="BG139" i="1"/>
  <c r="BZ139" i="1"/>
  <c r="U139" i="1"/>
  <c r="BE139" i="1"/>
  <c r="V139" i="1"/>
  <c r="W139" i="1"/>
  <c r="X139" i="1"/>
  <c r="T139" i="1"/>
  <c r="AM139" i="1"/>
  <c r="AO139" i="1"/>
  <c r="AP139" i="1"/>
  <c r="DI135" i="1"/>
  <c r="DG135" i="1"/>
  <c r="DJ135" i="1"/>
  <c r="CO135" i="1"/>
  <c r="BW135" i="1"/>
  <c r="CR135" i="1"/>
  <c r="CQ135" i="1"/>
  <c r="BH135" i="1"/>
  <c r="BZ135" i="1"/>
  <c r="BG135" i="1"/>
  <c r="U135" i="1"/>
  <c r="BY135" i="1"/>
  <c r="BE135" i="1"/>
  <c r="X135" i="1"/>
  <c r="V135" i="1"/>
  <c r="W135" i="1"/>
  <c r="AM135" i="1"/>
  <c r="T135" i="1"/>
  <c r="AO135" i="1"/>
  <c r="AP135" i="1"/>
  <c r="DI131" i="1"/>
  <c r="DG131" i="1"/>
  <c r="DJ131" i="1"/>
  <c r="CO131" i="1"/>
  <c r="BW131" i="1"/>
  <c r="CR131" i="1"/>
  <c r="CQ131" i="1"/>
  <c r="BY131" i="1"/>
  <c r="BH131" i="1"/>
  <c r="BG131" i="1"/>
  <c r="BZ131" i="1"/>
  <c r="BE131" i="1"/>
  <c r="U131" i="1"/>
  <c r="W131" i="1"/>
  <c r="V131" i="1"/>
  <c r="X131" i="1"/>
  <c r="T131" i="1"/>
  <c r="AO131" i="1"/>
  <c r="AP131" i="1"/>
  <c r="AM131" i="1"/>
  <c r="DI127" i="1"/>
  <c r="DG127" i="1"/>
  <c r="DJ127" i="1"/>
  <c r="CO127" i="1"/>
  <c r="BW127" i="1"/>
  <c r="CR127" i="1"/>
  <c r="CQ127" i="1"/>
  <c r="BH127" i="1"/>
  <c r="BZ127" i="1"/>
  <c r="BG127" i="1"/>
  <c r="BY127" i="1"/>
  <c r="BE127" i="1"/>
  <c r="U127" i="1"/>
  <c r="X127" i="1"/>
  <c r="W127" i="1"/>
  <c r="V127" i="1"/>
  <c r="T127" i="1"/>
  <c r="AM127" i="1"/>
  <c r="AO127" i="1"/>
  <c r="AP127" i="1"/>
  <c r="DI123" i="1"/>
  <c r="DG123" i="1"/>
  <c r="DJ123" i="1"/>
  <c r="CO123" i="1"/>
  <c r="BW123" i="1"/>
  <c r="CR123" i="1"/>
  <c r="CQ123" i="1"/>
  <c r="BY123" i="1"/>
  <c r="BH123" i="1"/>
  <c r="BG123" i="1"/>
  <c r="BZ123" i="1"/>
  <c r="U123" i="1"/>
  <c r="BE123" i="1"/>
  <c r="W123" i="1"/>
  <c r="X123" i="1"/>
  <c r="V123" i="1"/>
  <c r="AM123" i="1"/>
  <c r="T123" i="1"/>
  <c r="AO123" i="1"/>
  <c r="AP123" i="1"/>
  <c r="DI119" i="1"/>
  <c r="DG119" i="1"/>
  <c r="DJ119" i="1"/>
  <c r="CO119" i="1"/>
  <c r="BW119" i="1"/>
  <c r="CR119" i="1"/>
  <c r="CQ119" i="1"/>
  <c r="BH119" i="1"/>
  <c r="BZ119" i="1"/>
  <c r="BG119" i="1"/>
  <c r="U119" i="1"/>
  <c r="BY119" i="1"/>
  <c r="BE119" i="1"/>
  <c r="X119" i="1"/>
  <c r="W119" i="1"/>
  <c r="V119" i="1"/>
  <c r="T119" i="1"/>
  <c r="AO119" i="1"/>
  <c r="AM119" i="1"/>
  <c r="AP119" i="1"/>
  <c r="DI115" i="1"/>
  <c r="DG115" i="1"/>
  <c r="DJ115" i="1"/>
  <c r="CO115" i="1"/>
  <c r="BW115" i="1"/>
  <c r="CR115" i="1"/>
  <c r="CQ115" i="1"/>
  <c r="BY115" i="1"/>
  <c r="BH115" i="1"/>
  <c r="BG115" i="1"/>
  <c r="BZ115" i="1"/>
  <c r="BE115" i="1"/>
  <c r="U115" i="1"/>
  <c r="V115" i="1"/>
  <c r="W115" i="1"/>
  <c r="X115" i="1"/>
  <c r="AO115" i="1"/>
  <c r="T115" i="1"/>
  <c r="AM115" i="1"/>
  <c r="AP115" i="1"/>
  <c r="DI111" i="1"/>
  <c r="DG111" i="1"/>
  <c r="DJ111" i="1"/>
  <c r="CO111" i="1"/>
  <c r="BW111" i="1"/>
  <c r="CR111" i="1"/>
  <c r="CQ111" i="1"/>
  <c r="BH111" i="1"/>
  <c r="BZ111" i="1"/>
  <c r="BG111" i="1"/>
  <c r="BY111" i="1"/>
  <c r="U111" i="1"/>
  <c r="BE111" i="1"/>
  <c r="W111" i="1"/>
  <c r="V111" i="1"/>
  <c r="X111" i="1"/>
  <c r="AM111" i="1"/>
  <c r="T111" i="1"/>
  <c r="AO111" i="1"/>
  <c r="AP111" i="1"/>
  <c r="DI107" i="1"/>
  <c r="DG107" i="1"/>
  <c r="DJ107" i="1"/>
  <c r="CO107" i="1"/>
  <c r="BW107" i="1"/>
  <c r="CR107" i="1"/>
  <c r="CQ107" i="1"/>
  <c r="BY107" i="1"/>
  <c r="BH107" i="1"/>
  <c r="BG107" i="1"/>
  <c r="BZ107" i="1"/>
  <c r="U107" i="1"/>
  <c r="BE107" i="1"/>
  <c r="W107" i="1"/>
  <c r="V107" i="1"/>
  <c r="X107" i="1"/>
  <c r="T107" i="1"/>
  <c r="AO107" i="1"/>
  <c r="AM107" i="1"/>
  <c r="AP107" i="1"/>
  <c r="DI103" i="1"/>
  <c r="DG103" i="1"/>
  <c r="DJ103" i="1"/>
  <c r="CO103" i="1"/>
  <c r="BW103" i="1"/>
  <c r="CR103" i="1"/>
  <c r="CQ103" i="1"/>
  <c r="BH103" i="1"/>
  <c r="BZ103" i="1"/>
  <c r="BG103" i="1"/>
  <c r="U103" i="1"/>
  <c r="BY103" i="1"/>
  <c r="BE103" i="1"/>
  <c r="V103" i="1"/>
  <c r="X103" i="1"/>
  <c r="W103" i="1"/>
  <c r="T103" i="1"/>
  <c r="AO103" i="1"/>
  <c r="AM103" i="1"/>
  <c r="AP103" i="1"/>
  <c r="DI99" i="1"/>
  <c r="DG99" i="1"/>
  <c r="DJ99" i="1"/>
  <c r="CO99" i="1"/>
  <c r="BW99" i="1"/>
  <c r="CR99" i="1"/>
  <c r="CQ99" i="1"/>
  <c r="BY99" i="1"/>
  <c r="BH99" i="1"/>
  <c r="BG99" i="1"/>
  <c r="BZ99" i="1"/>
  <c r="BE99" i="1"/>
  <c r="U99" i="1"/>
  <c r="W99" i="1"/>
  <c r="V99" i="1"/>
  <c r="X99" i="1"/>
  <c r="T99" i="1"/>
  <c r="AO99" i="1"/>
  <c r="AM99" i="1"/>
  <c r="AP99" i="1"/>
  <c r="DI95" i="1"/>
  <c r="DG95" i="1"/>
  <c r="DJ95" i="1"/>
  <c r="CO95" i="1"/>
  <c r="BW95" i="1"/>
  <c r="CR95" i="1"/>
  <c r="CQ95" i="1"/>
  <c r="BH95" i="1"/>
  <c r="BZ95" i="1"/>
  <c r="BG95" i="1"/>
  <c r="BY95" i="1"/>
  <c r="U95" i="1"/>
  <c r="BE95" i="1"/>
  <c r="V95" i="1"/>
  <c r="X95" i="1"/>
  <c r="W95" i="1"/>
  <c r="T95" i="1"/>
  <c r="AO95" i="1"/>
  <c r="AP95" i="1"/>
  <c r="AM95" i="1"/>
  <c r="DI91" i="1"/>
  <c r="DG91" i="1"/>
  <c r="DJ91" i="1"/>
  <c r="CO91" i="1"/>
  <c r="BW91" i="1"/>
  <c r="CR91" i="1"/>
  <c r="CQ91" i="1"/>
  <c r="BY91" i="1"/>
  <c r="BH91" i="1"/>
  <c r="BG91" i="1"/>
  <c r="BZ91" i="1"/>
  <c r="U91" i="1"/>
  <c r="BE91" i="1"/>
  <c r="V91" i="1"/>
  <c r="W91" i="1"/>
  <c r="X91" i="1"/>
  <c r="AM91" i="1"/>
  <c r="T91" i="1"/>
  <c r="AO91" i="1"/>
  <c r="AP91" i="1"/>
  <c r="DI87" i="1"/>
  <c r="DJ87" i="1"/>
  <c r="DG87" i="1"/>
  <c r="CO87" i="1"/>
  <c r="BW87" i="1"/>
  <c r="CR87" i="1"/>
  <c r="CQ87" i="1"/>
  <c r="BH87" i="1"/>
  <c r="BZ87" i="1"/>
  <c r="BG87" i="1"/>
  <c r="U87" i="1"/>
  <c r="BY87" i="1"/>
  <c r="BE87" i="1"/>
  <c r="W87" i="1"/>
  <c r="X87" i="1"/>
  <c r="V87" i="1"/>
  <c r="AO87" i="1"/>
  <c r="AM87" i="1"/>
  <c r="T87" i="1"/>
  <c r="AP87" i="1"/>
  <c r="DI83" i="1"/>
  <c r="DJ83" i="1"/>
  <c r="DG83" i="1"/>
  <c r="CO83" i="1"/>
  <c r="BW83" i="1"/>
  <c r="CR83" i="1"/>
  <c r="CQ83" i="1"/>
  <c r="BY83" i="1"/>
  <c r="BH83" i="1"/>
  <c r="BG83" i="1"/>
  <c r="BZ83" i="1"/>
  <c r="BE83" i="1"/>
  <c r="U83" i="1"/>
  <c r="W83" i="1"/>
  <c r="X83" i="1"/>
  <c r="V83" i="1"/>
  <c r="AO83" i="1"/>
  <c r="AM83" i="1"/>
  <c r="T83" i="1"/>
  <c r="AP83" i="1"/>
  <c r="DI79" i="1"/>
  <c r="DJ79" i="1"/>
  <c r="DG79" i="1"/>
  <c r="CO79" i="1"/>
  <c r="BW79" i="1"/>
  <c r="CR79" i="1"/>
  <c r="CQ79" i="1"/>
  <c r="BH79" i="1"/>
  <c r="BZ79" i="1"/>
  <c r="BG79" i="1"/>
  <c r="BY79" i="1"/>
  <c r="U79" i="1"/>
  <c r="BE79" i="1"/>
  <c r="W79" i="1"/>
  <c r="X79" i="1"/>
  <c r="V79" i="1"/>
  <c r="T79" i="1"/>
  <c r="AO79" i="1"/>
  <c r="AP79" i="1"/>
  <c r="AM79" i="1"/>
  <c r="DI75" i="1"/>
  <c r="DJ75" i="1"/>
  <c r="DG75" i="1"/>
  <c r="CO75" i="1"/>
  <c r="BW75" i="1"/>
  <c r="CR75" i="1"/>
  <c r="CQ75" i="1"/>
  <c r="BY75" i="1"/>
  <c r="BH75" i="1"/>
  <c r="BG75" i="1"/>
  <c r="BZ75" i="1"/>
  <c r="U75" i="1"/>
  <c r="BE75" i="1"/>
  <c r="W75" i="1"/>
  <c r="V75" i="1"/>
  <c r="X75" i="1"/>
  <c r="T75" i="1"/>
  <c r="AM75" i="1"/>
  <c r="AO75" i="1"/>
  <c r="AP75" i="1"/>
  <c r="DI71" i="1"/>
  <c r="DJ71" i="1"/>
  <c r="DG71" i="1"/>
  <c r="CO71" i="1"/>
  <c r="BW71" i="1"/>
  <c r="CR71" i="1"/>
  <c r="CQ71" i="1"/>
  <c r="BH71" i="1"/>
  <c r="BZ71" i="1"/>
  <c r="BG71" i="1"/>
  <c r="U71" i="1"/>
  <c r="BY71" i="1"/>
  <c r="BE71" i="1"/>
  <c r="V71" i="1"/>
  <c r="X71" i="1"/>
  <c r="W71" i="1"/>
  <c r="T71" i="1"/>
  <c r="AO71" i="1"/>
  <c r="AM71" i="1"/>
  <c r="AP71" i="1"/>
  <c r="DI67" i="1"/>
  <c r="DJ67" i="1"/>
  <c r="DG67" i="1"/>
  <c r="CO67" i="1"/>
  <c r="BW67" i="1"/>
  <c r="CR67" i="1"/>
  <c r="CQ67" i="1"/>
  <c r="BY67" i="1"/>
  <c r="BH67" i="1"/>
  <c r="BG67" i="1"/>
  <c r="BZ67" i="1"/>
  <c r="BE67" i="1"/>
  <c r="U67" i="1"/>
  <c r="X67" i="1"/>
  <c r="W67" i="1"/>
  <c r="V67" i="1"/>
  <c r="T67" i="1"/>
  <c r="AM67" i="1"/>
  <c r="AO67" i="1"/>
  <c r="AP67" i="1"/>
  <c r="DI63" i="1"/>
  <c r="DJ63" i="1"/>
  <c r="DG63" i="1"/>
  <c r="CO63" i="1"/>
  <c r="BW63" i="1"/>
  <c r="CR63" i="1"/>
  <c r="CQ63" i="1"/>
  <c r="BH63" i="1"/>
  <c r="BZ63" i="1"/>
  <c r="BG63" i="1"/>
  <c r="BY63" i="1"/>
  <c r="BE63" i="1"/>
  <c r="U63" i="1"/>
  <c r="W63" i="1"/>
  <c r="V63" i="1"/>
  <c r="X63" i="1"/>
  <c r="AM63" i="1"/>
  <c r="AO63" i="1"/>
  <c r="T63" i="1"/>
  <c r="AP63" i="1"/>
  <c r="DI59" i="1"/>
  <c r="DJ59" i="1"/>
  <c r="DG59" i="1"/>
  <c r="CO59" i="1"/>
  <c r="BW59" i="1"/>
  <c r="CR59" i="1"/>
  <c r="CQ59" i="1"/>
  <c r="BY59" i="1"/>
  <c r="BH59" i="1"/>
  <c r="BG59" i="1"/>
  <c r="BZ59" i="1"/>
  <c r="U59" i="1"/>
  <c r="BE59" i="1"/>
  <c r="W59" i="1"/>
  <c r="X59" i="1"/>
  <c r="V59" i="1"/>
  <c r="AO59" i="1"/>
  <c r="T59" i="1"/>
  <c r="AP59" i="1"/>
  <c r="AM59" i="1"/>
  <c r="DJ55" i="1"/>
  <c r="DI55" i="1"/>
  <c r="CO55" i="1"/>
  <c r="DG55" i="1"/>
  <c r="BW55" i="1"/>
  <c r="CR55" i="1"/>
  <c r="CQ55" i="1"/>
  <c r="BH55" i="1"/>
  <c r="BZ55" i="1"/>
  <c r="BG55" i="1"/>
  <c r="U55" i="1"/>
  <c r="BY55" i="1"/>
  <c r="BE55" i="1"/>
  <c r="W55" i="1"/>
  <c r="X55" i="1"/>
  <c r="V55" i="1"/>
  <c r="T55" i="1"/>
  <c r="AM55" i="1"/>
  <c r="AO55" i="1"/>
  <c r="AP55" i="1"/>
  <c r="DJ51" i="1"/>
  <c r="DI51" i="1"/>
  <c r="CO51" i="1"/>
  <c r="DG51" i="1"/>
  <c r="BW51" i="1"/>
  <c r="CR51" i="1"/>
  <c r="CQ51" i="1"/>
  <c r="BY51" i="1"/>
  <c r="BH51" i="1"/>
  <c r="BG51" i="1"/>
  <c r="BZ51" i="1"/>
  <c r="BE51" i="1"/>
  <c r="U51" i="1"/>
  <c r="V51" i="1"/>
  <c r="X51" i="1"/>
  <c r="W51" i="1"/>
  <c r="T51" i="1"/>
  <c r="AM51" i="1"/>
  <c r="AO51" i="1"/>
  <c r="AP51" i="1"/>
  <c r="DJ47" i="1"/>
  <c r="DI47" i="1"/>
  <c r="CO47" i="1"/>
  <c r="DG47" i="1"/>
  <c r="BW47" i="1"/>
  <c r="CR47" i="1"/>
  <c r="CQ47" i="1"/>
  <c r="BH47" i="1"/>
  <c r="BZ47" i="1"/>
  <c r="BG47" i="1"/>
  <c r="BY47" i="1"/>
  <c r="U47" i="1"/>
  <c r="BE47" i="1"/>
  <c r="X47" i="1"/>
  <c r="V47" i="1"/>
  <c r="W47" i="1"/>
  <c r="AM47" i="1"/>
  <c r="AO47" i="1"/>
  <c r="T47" i="1"/>
  <c r="AP47" i="1"/>
  <c r="DJ43" i="1"/>
  <c r="DI43" i="1"/>
  <c r="CO43" i="1"/>
  <c r="DG43" i="1"/>
  <c r="BW43" i="1"/>
  <c r="CR43" i="1"/>
  <c r="CQ43" i="1"/>
  <c r="BY43" i="1"/>
  <c r="BH43" i="1"/>
  <c r="BG43" i="1"/>
  <c r="BZ43" i="1"/>
  <c r="BE43" i="1"/>
  <c r="U43" i="1"/>
  <c r="W43" i="1"/>
  <c r="X43" i="1"/>
  <c r="V43" i="1"/>
  <c r="AO43" i="1"/>
  <c r="T43" i="1"/>
  <c r="AP43" i="1"/>
  <c r="AM43" i="1"/>
  <c r="DJ39" i="1"/>
  <c r="DI39" i="1"/>
  <c r="CO39" i="1"/>
  <c r="DG39" i="1"/>
  <c r="BW39" i="1"/>
  <c r="CR39" i="1"/>
  <c r="CQ39" i="1"/>
  <c r="BH39" i="1"/>
  <c r="BZ39" i="1"/>
  <c r="BG39" i="1"/>
  <c r="U39" i="1"/>
  <c r="BY39" i="1"/>
  <c r="BE39" i="1"/>
  <c r="W39" i="1"/>
  <c r="V39" i="1"/>
  <c r="X39" i="1"/>
  <c r="AM39" i="1"/>
  <c r="AO39" i="1"/>
  <c r="T39" i="1"/>
  <c r="AP39" i="1"/>
  <c r="DJ35" i="1"/>
  <c r="DI35" i="1"/>
  <c r="CO35" i="1"/>
  <c r="DG35" i="1"/>
  <c r="BW35" i="1"/>
  <c r="CR35" i="1"/>
  <c r="CQ35" i="1"/>
  <c r="BY35" i="1"/>
  <c r="BH35" i="1"/>
  <c r="BG35" i="1"/>
  <c r="BZ35" i="1"/>
  <c r="BE35" i="1"/>
  <c r="U35" i="1"/>
  <c r="X35" i="1"/>
  <c r="W35" i="1"/>
  <c r="V35" i="1"/>
  <c r="AO35" i="1"/>
  <c r="T35" i="1"/>
  <c r="AM35" i="1"/>
  <c r="AP35" i="1"/>
  <c r="DJ31" i="1"/>
  <c r="DI31" i="1"/>
  <c r="DG31" i="1"/>
  <c r="CR31" i="1"/>
  <c r="BW31" i="1"/>
  <c r="CQ31" i="1"/>
  <c r="BH31" i="1"/>
  <c r="CO31" i="1"/>
  <c r="BZ31" i="1"/>
  <c r="BG31" i="1"/>
  <c r="BY31" i="1"/>
  <c r="U31" i="1"/>
  <c r="BE31" i="1"/>
  <c r="W31" i="1"/>
  <c r="X31" i="1"/>
  <c r="V31" i="1"/>
  <c r="AM31" i="1"/>
  <c r="T31" i="1"/>
  <c r="AO31" i="1"/>
  <c r="AP31" i="1"/>
  <c r="DJ27" i="1"/>
  <c r="DI27" i="1"/>
  <c r="DG27" i="1"/>
  <c r="CR27" i="1"/>
  <c r="BW27" i="1"/>
  <c r="CQ27" i="1"/>
  <c r="BY27" i="1"/>
  <c r="BH27" i="1"/>
  <c r="CO27" i="1"/>
  <c r="BG27" i="1"/>
  <c r="BZ27" i="1"/>
  <c r="U27" i="1"/>
  <c r="BE27" i="1"/>
  <c r="W27" i="1"/>
  <c r="V27" i="1"/>
  <c r="X27" i="1"/>
  <c r="T27" i="1"/>
  <c r="AM27" i="1"/>
  <c r="AO27" i="1"/>
  <c r="AP27" i="1"/>
  <c r="DJ23" i="1"/>
  <c r="DI23" i="1"/>
  <c r="DG23" i="1"/>
  <c r="CR23" i="1"/>
  <c r="BW23" i="1"/>
  <c r="CQ23" i="1"/>
  <c r="BH23" i="1"/>
  <c r="CO23" i="1"/>
  <c r="BZ23" i="1"/>
  <c r="BG23" i="1"/>
  <c r="U23" i="1"/>
  <c r="BY23" i="1"/>
  <c r="BE23" i="1"/>
  <c r="W23" i="1"/>
  <c r="V23" i="1"/>
  <c r="X23" i="1"/>
  <c r="AO23" i="1"/>
  <c r="T23" i="1"/>
  <c r="AP23" i="1"/>
  <c r="AM23" i="1"/>
  <c r="DJ19" i="1"/>
  <c r="DI19" i="1"/>
  <c r="DG19" i="1"/>
  <c r="CR19" i="1"/>
  <c r="BW19" i="1"/>
  <c r="CQ19" i="1"/>
  <c r="BY19" i="1"/>
  <c r="BH19" i="1"/>
  <c r="CO19" i="1"/>
  <c r="BG19" i="1"/>
  <c r="BZ19" i="1"/>
  <c r="BE19" i="1"/>
  <c r="U19" i="1"/>
  <c r="V19" i="1"/>
  <c r="W19" i="1"/>
  <c r="X19" i="1"/>
  <c r="AO19" i="1"/>
  <c r="T19" i="1"/>
  <c r="AM19" i="1"/>
  <c r="AP19" i="1"/>
  <c r="DJ15" i="1"/>
  <c r="DI15" i="1"/>
  <c r="DG15" i="1"/>
  <c r="CR15" i="1"/>
  <c r="BW15" i="1"/>
  <c r="CQ15" i="1"/>
  <c r="BH15" i="1"/>
  <c r="CO15" i="1"/>
  <c r="BZ15" i="1"/>
  <c r="BG15" i="1"/>
  <c r="BY15" i="1"/>
  <c r="BE15" i="1"/>
  <c r="U15" i="1"/>
  <c r="W15" i="1"/>
  <c r="V15" i="1"/>
  <c r="X15" i="1"/>
  <c r="AM15" i="1"/>
  <c r="T15" i="1"/>
  <c r="AO15" i="1"/>
  <c r="AP15" i="1"/>
  <c r="DJ11" i="1"/>
  <c r="DI11" i="1"/>
  <c r="DG11" i="1"/>
  <c r="CR11" i="1"/>
  <c r="CQ11" i="1"/>
  <c r="BZ11" i="1"/>
  <c r="BH11" i="1"/>
  <c r="CO11" i="1"/>
  <c r="BY11" i="1"/>
  <c r="BG11" i="1"/>
  <c r="BW11" i="1"/>
  <c r="U11" i="1"/>
  <c r="BE11" i="1"/>
  <c r="V11" i="1"/>
  <c r="W11" i="1"/>
  <c r="X11" i="1"/>
  <c r="T11" i="1"/>
  <c r="AO11" i="1"/>
  <c r="AM11" i="1"/>
  <c r="AP11" i="1"/>
  <c r="DJ7" i="1"/>
  <c r="DI7" i="1"/>
  <c r="DG7" i="1"/>
  <c r="CR7" i="1"/>
  <c r="CQ7" i="1"/>
  <c r="BZ7" i="1"/>
  <c r="BH7" i="1"/>
  <c r="CO7" i="1"/>
  <c r="BY7" i="1"/>
  <c r="BG7" i="1"/>
  <c r="U7" i="1"/>
  <c r="BW7" i="1"/>
  <c r="BE7" i="1"/>
  <c r="V7" i="1"/>
  <c r="X7" i="1"/>
  <c r="W7" i="1"/>
  <c r="AM7" i="1"/>
  <c r="T7" i="1"/>
  <c r="AO7" i="1"/>
  <c r="AP7" i="1"/>
  <c r="DJ3" i="1"/>
  <c r="DI3" i="1"/>
  <c r="DG3" i="1"/>
  <c r="CR3" i="1"/>
  <c r="CQ3" i="1"/>
  <c r="BZ3" i="1"/>
  <c r="BH3" i="1"/>
  <c r="CO3" i="1"/>
  <c r="BY3" i="1"/>
  <c r="BG3" i="1"/>
  <c r="BW3" i="1"/>
  <c r="BE3" i="1"/>
  <c r="U3" i="1"/>
  <c r="X3" i="1"/>
  <c r="W3" i="1"/>
  <c r="V3" i="1"/>
  <c r="T3" i="1"/>
  <c r="AO3" i="1"/>
  <c r="AP3" i="1"/>
  <c r="AM3" i="1"/>
  <c r="EC572" i="1"/>
  <c r="ED572" i="1" s="1"/>
  <c r="AG327" i="1"/>
  <c r="AG525" i="1"/>
  <c r="AG505" i="1"/>
  <c r="AG381" i="1"/>
  <c r="AG145" i="1"/>
  <c r="AG57" i="1"/>
  <c r="AG486" i="1"/>
  <c r="AG294" i="1"/>
  <c r="AG234" i="1"/>
  <c r="AG122" i="1"/>
  <c r="AG62" i="1"/>
  <c r="AG471" i="1"/>
  <c r="AG367" i="1"/>
  <c r="AG208" i="1"/>
  <c r="AG20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2" i="1"/>
  <c r="M462" i="1" l="1"/>
  <c r="Q3" i="1"/>
  <c r="P23" i="1"/>
  <c r="Q35" i="1"/>
  <c r="P39" i="1"/>
  <c r="Q47" i="1"/>
  <c r="Q51" i="1"/>
  <c r="P55" i="1"/>
  <c r="Q63" i="1"/>
  <c r="AG63" i="1" s="1"/>
  <c r="BQ63" i="1" s="1"/>
  <c r="P71" i="1"/>
  <c r="Q79" i="1"/>
  <c r="P87" i="1"/>
  <c r="P103" i="1"/>
  <c r="Q111" i="1"/>
  <c r="Q115" i="1"/>
  <c r="P119" i="1"/>
  <c r="Q127" i="1"/>
  <c r="Q131" i="1"/>
  <c r="P135" i="1"/>
  <c r="Q143" i="1"/>
  <c r="Q147" i="1"/>
  <c r="P151" i="1"/>
  <c r="Q163" i="1"/>
  <c r="AG163" i="1" s="1"/>
  <c r="AY163" i="1" s="1"/>
  <c r="P167" i="1"/>
  <c r="Q175" i="1"/>
  <c r="AG175" i="1" s="1"/>
  <c r="CI175" i="1" s="1"/>
  <c r="P183" i="1"/>
  <c r="Q191" i="1"/>
  <c r="P199" i="1"/>
  <c r="Q207" i="1"/>
  <c r="P215" i="1"/>
  <c r="Q223" i="1"/>
  <c r="P231" i="1"/>
  <c r="Q239" i="1"/>
  <c r="Q243" i="1"/>
  <c r="AG243" i="1" s="1"/>
  <c r="AY243" i="1" s="1"/>
  <c r="P247" i="1"/>
  <c r="Q255" i="1"/>
  <c r="Q259" i="1"/>
  <c r="P263" i="1"/>
  <c r="P279" i="1"/>
  <c r="Q291" i="1"/>
  <c r="P295" i="1"/>
  <c r="Q303" i="1"/>
  <c r="P311" i="1"/>
  <c r="Q319" i="1"/>
  <c r="AG319" i="1" s="1"/>
  <c r="P327" i="1"/>
  <c r="Q335" i="1"/>
  <c r="AG335" i="1" s="1"/>
  <c r="P343" i="1"/>
  <c r="Q351" i="1"/>
  <c r="P359" i="1"/>
  <c r="Q367" i="1"/>
  <c r="Q371" i="1"/>
  <c r="AG371" i="1" s="1"/>
  <c r="P375" i="1"/>
  <c r="Q387" i="1"/>
  <c r="P391" i="1"/>
  <c r="P407" i="1"/>
  <c r="Q415" i="1"/>
  <c r="Q419" i="1"/>
  <c r="P423" i="1"/>
  <c r="Q435" i="1"/>
  <c r="P439" i="1"/>
  <c r="Q447" i="1"/>
  <c r="Q451" i="1"/>
  <c r="P455" i="1"/>
  <c r="Q463" i="1"/>
  <c r="P471" i="1"/>
  <c r="Q479" i="1"/>
  <c r="AG479" i="1" s="1"/>
  <c r="CI479" i="1" s="1"/>
  <c r="Q483" i="1"/>
  <c r="P487" i="1"/>
  <c r="Q495" i="1"/>
  <c r="P503" i="1"/>
  <c r="Q511" i="1"/>
  <c r="M515" i="1"/>
  <c r="P519" i="1"/>
  <c r="Q527" i="1"/>
  <c r="M531" i="1"/>
  <c r="P535" i="1"/>
  <c r="Q418" i="1"/>
  <c r="Q422" i="1"/>
  <c r="AG422" i="1" s="1"/>
  <c r="P426" i="1"/>
  <c r="P450" i="1"/>
  <c r="Q458" i="1"/>
  <c r="P466" i="1"/>
  <c r="Q482" i="1"/>
  <c r="AG482" i="1" s="1"/>
  <c r="P498" i="1"/>
  <c r="N506" i="1"/>
  <c r="Q510" i="1"/>
  <c r="P514" i="1"/>
  <c r="M530" i="1"/>
  <c r="Q534" i="1"/>
  <c r="P14" i="1"/>
  <c r="P18" i="1"/>
  <c r="Q26" i="1"/>
  <c r="Q30" i="1"/>
  <c r="P34" i="1"/>
  <c r="Q46" i="1"/>
  <c r="AG46" i="1" s="1"/>
  <c r="P50" i="1"/>
  <c r="Q58" i="1"/>
  <c r="P66" i="1"/>
  <c r="Q74" i="1"/>
  <c r="Q78" i="1"/>
  <c r="P82" i="1"/>
  <c r="Q90" i="1"/>
  <c r="Q94" i="1"/>
  <c r="P98" i="1"/>
  <c r="Q106" i="1"/>
  <c r="P114" i="1"/>
  <c r="Q126" i="1"/>
  <c r="P130" i="1"/>
  <c r="P146" i="1"/>
  <c r="P162" i="1"/>
  <c r="Q174" i="1"/>
  <c r="P178" i="1"/>
  <c r="Q186" i="1"/>
  <c r="P194" i="1"/>
  <c r="Q202" i="1"/>
  <c r="Q206" i="1"/>
  <c r="AG206" i="1" s="1"/>
  <c r="P210" i="1"/>
  <c r="G535" i="1"/>
  <c r="O535" i="1"/>
  <c r="N535" i="1"/>
  <c r="G519" i="1"/>
  <c r="O519" i="1"/>
  <c r="AE519" i="1" s="1"/>
  <c r="N519" i="1"/>
  <c r="G507" i="1"/>
  <c r="N507" i="1"/>
  <c r="O507" i="1"/>
  <c r="G491" i="1"/>
  <c r="M491" i="1"/>
  <c r="N491" i="1"/>
  <c r="O491" i="1"/>
  <c r="AE491" i="1" s="1"/>
  <c r="G479" i="1"/>
  <c r="M479" i="1"/>
  <c r="N479" i="1"/>
  <c r="O479" i="1"/>
  <c r="G463" i="1"/>
  <c r="M463" i="1"/>
  <c r="N463" i="1"/>
  <c r="O463" i="1"/>
  <c r="AE463" i="1" s="1"/>
  <c r="G455" i="1"/>
  <c r="N455" i="1"/>
  <c r="O455" i="1"/>
  <c r="M455" i="1"/>
  <c r="G443" i="1"/>
  <c r="M443" i="1"/>
  <c r="N443" i="1"/>
  <c r="O443" i="1"/>
  <c r="AE443" i="1" s="1"/>
  <c r="G435" i="1"/>
  <c r="O435" i="1"/>
  <c r="M435" i="1"/>
  <c r="N435" i="1"/>
  <c r="AD435" i="1" s="1"/>
  <c r="G415" i="1"/>
  <c r="M415" i="1"/>
  <c r="N415" i="1"/>
  <c r="O415" i="1"/>
  <c r="AE415" i="1" s="1"/>
  <c r="G411" i="1"/>
  <c r="M411" i="1"/>
  <c r="N411" i="1"/>
  <c r="O411" i="1"/>
  <c r="G403" i="1"/>
  <c r="O403" i="1"/>
  <c r="M403" i="1"/>
  <c r="N403" i="1"/>
  <c r="AD403" i="1" s="1"/>
  <c r="G395" i="1"/>
  <c r="M395" i="1"/>
  <c r="N395" i="1"/>
  <c r="O395" i="1"/>
  <c r="G379" i="1"/>
  <c r="M379" i="1"/>
  <c r="N379" i="1"/>
  <c r="O379" i="1"/>
  <c r="AE379" i="1" s="1"/>
  <c r="G363" i="1"/>
  <c r="O363" i="1"/>
  <c r="M363" i="1"/>
  <c r="N363" i="1"/>
  <c r="AD363" i="1" s="1"/>
  <c r="G355" i="1"/>
  <c r="N355" i="1"/>
  <c r="O355" i="1"/>
  <c r="AE355" i="1" s="1"/>
  <c r="M355" i="1"/>
  <c r="G339" i="1"/>
  <c r="N339" i="1"/>
  <c r="O339" i="1"/>
  <c r="M339" i="1"/>
  <c r="G327" i="1"/>
  <c r="M327" i="1"/>
  <c r="N327" i="1"/>
  <c r="O327" i="1"/>
  <c r="AE327" i="1" s="1"/>
  <c r="G311" i="1"/>
  <c r="M311" i="1"/>
  <c r="N311" i="1"/>
  <c r="O311" i="1"/>
  <c r="AE311" i="1" s="1"/>
  <c r="G295" i="1"/>
  <c r="M295" i="1"/>
  <c r="N295" i="1"/>
  <c r="O295" i="1"/>
  <c r="AE295" i="1" s="1"/>
  <c r="G283" i="1"/>
  <c r="O283" i="1"/>
  <c r="M283" i="1"/>
  <c r="N283" i="1"/>
  <c r="AD283" i="1" s="1"/>
  <c r="G279" i="1"/>
  <c r="M279" i="1"/>
  <c r="N279" i="1"/>
  <c r="AD279" i="1" s="1"/>
  <c r="O279" i="1"/>
  <c r="AE279" i="1" s="1"/>
  <c r="G263" i="1"/>
  <c r="N263" i="1"/>
  <c r="O263" i="1"/>
  <c r="AE263" i="1" s="1"/>
  <c r="M263" i="1"/>
  <c r="G247" i="1"/>
  <c r="N247" i="1"/>
  <c r="M247" i="1"/>
  <c r="O247" i="1"/>
  <c r="AE247" i="1" s="1"/>
  <c r="G235" i="1"/>
  <c r="M235" i="1"/>
  <c r="N235" i="1"/>
  <c r="AD235" i="1" s="1"/>
  <c r="O235" i="1"/>
  <c r="AE235" i="1" s="1"/>
  <c r="G227" i="1"/>
  <c r="O227" i="1"/>
  <c r="M227" i="1"/>
  <c r="N227" i="1"/>
  <c r="AD227" i="1" s="1"/>
  <c r="G215" i="1"/>
  <c r="N215" i="1"/>
  <c r="M215" i="1"/>
  <c r="O215" i="1"/>
  <c r="G199" i="1"/>
  <c r="N199" i="1"/>
  <c r="M199" i="1"/>
  <c r="O199" i="1"/>
  <c r="G187" i="1"/>
  <c r="M187" i="1"/>
  <c r="N187" i="1"/>
  <c r="O187" i="1"/>
  <c r="AE187" i="1" s="1"/>
  <c r="G175" i="1"/>
  <c r="M175" i="1"/>
  <c r="N175" i="1"/>
  <c r="AD175" i="1" s="1"/>
  <c r="O175" i="1"/>
  <c r="AE175" i="1" s="1"/>
  <c r="G163" i="1"/>
  <c r="M163" i="1"/>
  <c r="N163" i="1"/>
  <c r="O163" i="1"/>
  <c r="AE163" i="1" s="1"/>
  <c r="G151" i="1"/>
  <c r="O151" i="1"/>
  <c r="N151" i="1"/>
  <c r="AD151" i="1" s="1"/>
  <c r="M151" i="1"/>
  <c r="G139" i="1"/>
  <c r="N139" i="1"/>
  <c r="M139" i="1"/>
  <c r="O139" i="1"/>
  <c r="AE139" i="1" s="1"/>
  <c r="G127" i="1"/>
  <c r="N127" i="1"/>
  <c r="O127" i="1"/>
  <c r="M127" i="1"/>
  <c r="G115" i="1"/>
  <c r="M115" i="1"/>
  <c r="N115" i="1"/>
  <c r="AD115" i="1" s="1"/>
  <c r="O115" i="1"/>
  <c r="AE115" i="1" s="1"/>
  <c r="G103" i="1"/>
  <c r="O103" i="1"/>
  <c r="M103" i="1"/>
  <c r="N103" i="1"/>
  <c r="AD103" i="1" s="1"/>
  <c r="G91" i="1"/>
  <c r="N91" i="1"/>
  <c r="O91" i="1"/>
  <c r="AE91" i="1" s="1"/>
  <c r="M91" i="1"/>
  <c r="G83" i="1"/>
  <c r="M83" i="1"/>
  <c r="N83" i="1"/>
  <c r="AD83" i="1" s="1"/>
  <c r="O83" i="1"/>
  <c r="AE83" i="1" s="1"/>
  <c r="G71" i="1"/>
  <c r="O71" i="1"/>
  <c r="N71" i="1"/>
  <c r="M71" i="1"/>
  <c r="G63" i="1"/>
  <c r="M63" i="1"/>
  <c r="O63" i="1"/>
  <c r="AE63" i="1" s="1"/>
  <c r="N63" i="1"/>
  <c r="AD63" i="1" s="1"/>
  <c r="G43" i="1"/>
  <c r="M43" i="1"/>
  <c r="N43" i="1"/>
  <c r="AD43" i="1" s="1"/>
  <c r="O43" i="1"/>
  <c r="AE43" i="1" s="1"/>
  <c r="G31" i="1"/>
  <c r="M31" i="1"/>
  <c r="N31" i="1"/>
  <c r="AD31" i="1" s="1"/>
  <c r="O31" i="1"/>
  <c r="G19" i="1"/>
  <c r="M19" i="1"/>
  <c r="N19" i="1"/>
  <c r="AD19" i="1" s="1"/>
  <c r="O19" i="1"/>
  <c r="AE19" i="1" s="1"/>
  <c r="G7" i="1"/>
  <c r="O7" i="1"/>
  <c r="M7" i="1"/>
  <c r="N7" i="1"/>
  <c r="AD7" i="1" s="1"/>
  <c r="G530" i="1"/>
  <c r="O530" i="1"/>
  <c r="N530" i="1"/>
  <c r="AD530" i="1" s="1"/>
  <c r="G518" i="1"/>
  <c r="O518" i="1"/>
  <c r="N518" i="1"/>
  <c r="G514" i="1"/>
  <c r="O514" i="1"/>
  <c r="AE514" i="1" s="1"/>
  <c r="N514" i="1"/>
  <c r="G502" i="1"/>
  <c r="M502" i="1"/>
  <c r="O502" i="1"/>
  <c r="AE502" i="1" s="1"/>
  <c r="G490" i="1"/>
  <c r="M490" i="1"/>
  <c r="N490" i="1"/>
  <c r="AD490" i="1" s="1"/>
  <c r="O490" i="1"/>
  <c r="AE490" i="1" s="1"/>
  <c r="G478" i="1"/>
  <c r="M478" i="1"/>
  <c r="N478" i="1"/>
  <c r="AD478" i="1" s="1"/>
  <c r="O478" i="1"/>
  <c r="AE478" i="1" s="1"/>
  <c r="G470" i="1"/>
  <c r="N470" i="1"/>
  <c r="O470" i="1"/>
  <c r="AE470" i="1" s="1"/>
  <c r="M470" i="1"/>
  <c r="G454" i="1"/>
  <c r="N454" i="1"/>
  <c r="O454" i="1"/>
  <c r="AE454" i="1" s="1"/>
  <c r="M454" i="1"/>
  <c r="G442" i="1"/>
  <c r="M442" i="1"/>
  <c r="N442" i="1"/>
  <c r="AD442" i="1" s="1"/>
  <c r="O442" i="1"/>
  <c r="AE442" i="1" s="1"/>
  <c r="G430" i="1"/>
  <c r="M430" i="1"/>
  <c r="N430" i="1"/>
  <c r="AD430" i="1" s="1"/>
  <c r="O430" i="1"/>
  <c r="AE430" i="1" s="1"/>
  <c r="G422" i="1"/>
  <c r="N422" i="1"/>
  <c r="O422" i="1"/>
  <c r="AE422" i="1" s="1"/>
  <c r="M422" i="1"/>
  <c r="G406" i="1"/>
  <c r="N406" i="1"/>
  <c r="O406" i="1"/>
  <c r="AE406" i="1" s="1"/>
  <c r="M406" i="1"/>
  <c r="G394" i="1"/>
  <c r="M394" i="1"/>
  <c r="N394" i="1"/>
  <c r="AD394" i="1" s="1"/>
  <c r="O394" i="1"/>
  <c r="AE394" i="1" s="1"/>
  <c r="G378" i="1"/>
  <c r="M378" i="1"/>
  <c r="N378" i="1"/>
  <c r="AD378" i="1" s="1"/>
  <c r="O378" i="1"/>
  <c r="AE378" i="1" s="1"/>
  <c r="G370" i="1"/>
  <c r="O370" i="1"/>
  <c r="M370" i="1"/>
  <c r="N370" i="1"/>
  <c r="AD370" i="1" s="1"/>
  <c r="G358" i="1"/>
  <c r="N358" i="1"/>
  <c r="M358" i="1"/>
  <c r="O358" i="1"/>
  <c r="AE358" i="1" s="1"/>
  <c r="G354" i="1"/>
  <c r="O354" i="1"/>
  <c r="AE354" i="1" s="1"/>
  <c r="M354" i="1"/>
  <c r="N354" i="1"/>
  <c r="AD354" i="1" s="1"/>
  <c r="G342" i="1"/>
  <c r="N342" i="1"/>
  <c r="O342" i="1"/>
  <c r="AE342" i="1" s="1"/>
  <c r="M342" i="1"/>
  <c r="G326" i="1"/>
  <c r="N326" i="1"/>
  <c r="M326" i="1"/>
  <c r="O326" i="1"/>
  <c r="AE326" i="1" s="1"/>
  <c r="G314" i="1"/>
  <c r="M314" i="1"/>
  <c r="O314" i="1"/>
  <c r="AE314" i="1" s="1"/>
  <c r="N314" i="1"/>
  <c r="AD314" i="1" s="1"/>
  <c r="G302" i="1"/>
  <c r="M302" i="1"/>
  <c r="O302" i="1"/>
  <c r="N302" i="1"/>
  <c r="AD302" i="1" s="1"/>
  <c r="G290" i="1"/>
  <c r="O290" i="1"/>
  <c r="M290" i="1"/>
  <c r="N290" i="1"/>
  <c r="AD290" i="1" s="1"/>
  <c r="G278" i="1"/>
  <c r="N278" i="1"/>
  <c r="AD278" i="1" s="1"/>
  <c r="O278" i="1"/>
  <c r="M278" i="1"/>
  <c r="G266" i="1"/>
  <c r="M266" i="1"/>
  <c r="N266" i="1"/>
  <c r="AD266" i="1" s="1"/>
  <c r="O266" i="1"/>
  <c r="AE266" i="1" s="1"/>
  <c r="G254" i="1"/>
  <c r="N254" i="1"/>
  <c r="O254" i="1"/>
  <c r="AE254" i="1" s="1"/>
  <c r="M254" i="1"/>
  <c r="G242" i="1"/>
  <c r="M242" i="1"/>
  <c r="O242" i="1"/>
  <c r="AE242" i="1" s="1"/>
  <c r="N242" i="1"/>
  <c r="AD242" i="1" s="1"/>
  <c r="G230" i="1"/>
  <c r="O230" i="1"/>
  <c r="M230" i="1"/>
  <c r="N230" i="1"/>
  <c r="AD230" i="1" s="1"/>
  <c r="G218" i="1"/>
  <c r="N218" i="1"/>
  <c r="O218" i="1"/>
  <c r="AE218" i="1" s="1"/>
  <c r="M218" i="1"/>
  <c r="G206" i="1"/>
  <c r="O206" i="1"/>
  <c r="AE206" i="1" s="1"/>
  <c r="M206" i="1"/>
  <c r="N206" i="1"/>
  <c r="AD206" i="1" s="1"/>
  <c r="G198" i="1"/>
  <c r="O198" i="1"/>
  <c r="N198" i="1"/>
  <c r="AD198" i="1" s="1"/>
  <c r="M198" i="1"/>
  <c r="G186" i="1"/>
  <c r="M186" i="1"/>
  <c r="O186" i="1"/>
  <c r="AE186" i="1" s="1"/>
  <c r="N186" i="1"/>
  <c r="AD186" i="1" s="1"/>
  <c r="G170" i="1"/>
  <c r="O170" i="1"/>
  <c r="M170" i="1"/>
  <c r="N170" i="1"/>
  <c r="AD170" i="1" s="1"/>
  <c r="G158" i="1"/>
  <c r="N158" i="1"/>
  <c r="M158" i="1"/>
  <c r="O158" i="1"/>
  <c r="G146" i="1"/>
  <c r="N146" i="1"/>
  <c r="O146" i="1"/>
  <c r="AE146" i="1" s="1"/>
  <c r="M146" i="1"/>
  <c r="G134" i="1"/>
  <c r="M134" i="1"/>
  <c r="O134" i="1"/>
  <c r="AE134" i="1" s="1"/>
  <c r="N134" i="1"/>
  <c r="AD134" i="1" s="1"/>
  <c r="G122" i="1"/>
  <c r="O122" i="1"/>
  <c r="M122" i="1"/>
  <c r="N122" i="1"/>
  <c r="AD122" i="1" s="1"/>
  <c r="G114" i="1"/>
  <c r="M114" i="1"/>
  <c r="N114" i="1"/>
  <c r="AD114" i="1" s="1"/>
  <c r="O114" i="1"/>
  <c r="AE114" i="1" s="1"/>
  <c r="G98" i="1"/>
  <c r="N98" i="1"/>
  <c r="O98" i="1"/>
  <c r="M98" i="1"/>
  <c r="G82" i="1"/>
  <c r="N82" i="1"/>
  <c r="O82" i="1"/>
  <c r="M82" i="1"/>
  <c r="G66" i="1"/>
  <c r="M66" i="1"/>
  <c r="N66" i="1"/>
  <c r="AD66" i="1" s="1"/>
  <c r="O66" i="1"/>
  <c r="AE66" i="1" s="1"/>
  <c r="G58" i="1"/>
  <c r="N58" i="1"/>
  <c r="AD58" i="1" s="1"/>
  <c r="M58" i="1"/>
  <c r="O58" i="1"/>
  <c r="AE58" i="1" s="1"/>
  <c r="G46" i="1"/>
  <c r="M46" i="1"/>
  <c r="N46" i="1"/>
  <c r="AD46" i="1" s="1"/>
  <c r="O46" i="1"/>
  <c r="AE46" i="1" s="1"/>
  <c r="G34" i="1"/>
  <c r="O34" i="1"/>
  <c r="AE34" i="1" s="1"/>
  <c r="M34" i="1"/>
  <c r="N34" i="1"/>
  <c r="G22" i="1"/>
  <c r="N22" i="1"/>
  <c r="M22" i="1"/>
  <c r="O22" i="1"/>
  <c r="AE22" i="1" s="1"/>
  <c r="G6" i="1"/>
  <c r="N6" i="1"/>
  <c r="O6" i="1"/>
  <c r="AE6" i="1" s="1"/>
  <c r="M6" i="1"/>
  <c r="G531" i="1"/>
  <c r="O531" i="1"/>
  <c r="N531" i="1"/>
  <c r="AD531" i="1" s="1"/>
  <c r="G523" i="1"/>
  <c r="O523" i="1"/>
  <c r="N523" i="1"/>
  <c r="AD523" i="1" s="1"/>
  <c r="G511" i="1"/>
  <c r="N511" i="1"/>
  <c r="AD511" i="1" s="1"/>
  <c r="O511" i="1"/>
  <c r="G495" i="1"/>
  <c r="N495" i="1"/>
  <c r="AD495" i="1" s="1"/>
  <c r="O495" i="1"/>
  <c r="AE495" i="1" s="1"/>
  <c r="M495" i="1"/>
  <c r="G483" i="1"/>
  <c r="O483" i="1"/>
  <c r="AE483" i="1" s="1"/>
  <c r="M483" i="1"/>
  <c r="N483" i="1"/>
  <c r="G475" i="1"/>
  <c r="M475" i="1"/>
  <c r="N475" i="1"/>
  <c r="AD475" i="1" s="1"/>
  <c r="O475" i="1"/>
  <c r="G467" i="1"/>
  <c r="O467" i="1"/>
  <c r="M467" i="1"/>
  <c r="N467" i="1"/>
  <c r="G451" i="1"/>
  <c r="O451" i="1"/>
  <c r="AE451" i="1" s="1"/>
  <c r="M451" i="1"/>
  <c r="N451" i="1"/>
  <c r="G439" i="1"/>
  <c r="N439" i="1"/>
  <c r="AD439" i="1" s="1"/>
  <c r="O439" i="1"/>
  <c r="AE439" i="1" s="1"/>
  <c r="M439" i="1"/>
  <c r="G427" i="1"/>
  <c r="M427" i="1"/>
  <c r="N427" i="1"/>
  <c r="AD427" i="1" s="1"/>
  <c r="O427" i="1"/>
  <c r="G419" i="1"/>
  <c r="O419" i="1"/>
  <c r="AE419" i="1" s="1"/>
  <c r="M419" i="1"/>
  <c r="N419" i="1"/>
  <c r="G399" i="1"/>
  <c r="M399" i="1"/>
  <c r="N399" i="1"/>
  <c r="AD399" i="1" s="1"/>
  <c r="O399" i="1"/>
  <c r="G391" i="1"/>
  <c r="N391" i="1"/>
  <c r="O391" i="1"/>
  <c r="AE391" i="1" s="1"/>
  <c r="M391" i="1"/>
  <c r="G383" i="1"/>
  <c r="N383" i="1"/>
  <c r="AD383" i="1" s="1"/>
  <c r="O383" i="1"/>
  <c r="AE383" i="1" s="1"/>
  <c r="M383" i="1"/>
  <c r="G375" i="1"/>
  <c r="N375" i="1"/>
  <c r="AD375" i="1" s="1"/>
  <c r="O375" i="1"/>
  <c r="M375" i="1"/>
  <c r="G367" i="1"/>
  <c r="M367" i="1"/>
  <c r="N367" i="1"/>
  <c r="AD367" i="1" s="1"/>
  <c r="O367" i="1"/>
  <c r="G351" i="1"/>
  <c r="O351" i="1"/>
  <c r="AE351" i="1" s="1"/>
  <c r="M351" i="1"/>
  <c r="N351" i="1"/>
  <c r="M343" i="1"/>
  <c r="N343" i="1"/>
  <c r="AD343" i="1" s="1"/>
  <c r="O343" i="1"/>
  <c r="AE343" i="1" s="1"/>
  <c r="G331" i="1"/>
  <c r="O331" i="1"/>
  <c r="AE331" i="1" s="1"/>
  <c r="M331" i="1"/>
  <c r="N331" i="1"/>
  <c r="AD331" i="1" s="1"/>
  <c r="G323" i="1"/>
  <c r="N323" i="1"/>
  <c r="AD323" i="1" s="1"/>
  <c r="O323" i="1"/>
  <c r="AE323" i="1" s="1"/>
  <c r="M323" i="1"/>
  <c r="G315" i="1"/>
  <c r="O315" i="1"/>
  <c r="M315" i="1"/>
  <c r="N315" i="1"/>
  <c r="G307" i="1"/>
  <c r="N307" i="1"/>
  <c r="O307" i="1"/>
  <c r="AE307" i="1" s="1"/>
  <c r="M307" i="1"/>
  <c r="G291" i="1"/>
  <c r="N291" i="1"/>
  <c r="O291" i="1"/>
  <c r="M291" i="1"/>
  <c r="G275" i="1"/>
  <c r="N275" i="1"/>
  <c r="O275" i="1"/>
  <c r="AE275" i="1" s="1"/>
  <c r="M275" i="1"/>
  <c r="G267" i="1"/>
  <c r="O267" i="1"/>
  <c r="M267" i="1"/>
  <c r="N267" i="1"/>
  <c r="AD267" i="1" s="1"/>
  <c r="G255" i="1"/>
  <c r="M255" i="1"/>
  <c r="N255" i="1"/>
  <c r="AD255" i="1" s="1"/>
  <c r="O255" i="1"/>
  <c r="G243" i="1"/>
  <c r="O243" i="1"/>
  <c r="AE243" i="1" s="1"/>
  <c r="M243" i="1"/>
  <c r="N243" i="1"/>
  <c r="AD243" i="1" s="1"/>
  <c r="G231" i="1"/>
  <c r="N231" i="1"/>
  <c r="O231" i="1"/>
  <c r="AE231" i="1" s="1"/>
  <c r="M231" i="1"/>
  <c r="G219" i="1"/>
  <c r="M219" i="1"/>
  <c r="AC219" i="1" s="1"/>
  <c r="N219" i="1"/>
  <c r="AD219" i="1" s="1"/>
  <c r="O219" i="1"/>
  <c r="AE219" i="1" s="1"/>
  <c r="G203" i="1"/>
  <c r="M203" i="1"/>
  <c r="O203" i="1"/>
  <c r="AE203" i="1" s="1"/>
  <c r="N203" i="1"/>
  <c r="AD203" i="1" s="1"/>
  <c r="G195" i="1"/>
  <c r="O195" i="1"/>
  <c r="N195" i="1"/>
  <c r="AD195" i="1" s="1"/>
  <c r="M195" i="1"/>
  <c r="G179" i="1"/>
  <c r="M179" i="1"/>
  <c r="N179" i="1"/>
  <c r="O179" i="1"/>
  <c r="AE179" i="1" s="1"/>
  <c r="G167" i="1"/>
  <c r="O167" i="1"/>
  <c r="M167" i="1"/>
  <c r="N167" i="1"/>
  <c r="G155" i="1"/>
  <c r="N155" i="1"/>
  <c r="O155" i="1"/>
  <c r="AE155" i="1" s="1"/>
  <c r="M155" i="1"/>
  <c r="G143" i="1"/>
  <c r="N143" i="1"/>
  <c r="O143" i="1"/>
  <c r="M143" i="1"/>
  <c r="G135" i="1"/>
  <c r="O135" i="1"/>
  <c r="N135" i="1"/>
  <c r="AD135" i="1" s="1"/>
  <c r="M135" i="1"/>
  <c r="G123" i="1"/>
  <c r="N123" i="1"/>
  <c r="O123" i="1"/>
  <c r="AE123" i="1" s="1"/>
  <c r="M123" i="1"/>
  <c r="G111" i="1"/>
  <c r="M111" i="1"/>
  <c r="N111" i="1"/>
  <c r="AD111" i="1" s="1"/>
  <c r="O111" i="1"/>
  <c r="AE111" i="1" s="1"/>
  <c r="G99" i="1"/>
  <c r="M99" i="1"/>
  <c r="N99" i="1"/>
  <c r="AD99" i="1" s="1"/>
  <c r="O99" i="1"/>
  <c r="AE99" i="1" s="1"/>
  <c r="G87" i="1"/>
  <c r="O87" i="1"/>
  <c r="N87" i="1"/>
  <c r="AD87" i="1" s="1"/>
  <c r="M87" i="1"/>
  <c r="G75" i="1"/>
  <c r="N75" i="1"/>
  <c r="M75" i="1"/>
  <c r="O75" i="1"/>
  <c r="AE75" i="1" s="1"/>
  <c r="G55" i="1"/>
  <c r="N55" i="1"/>
  <c r="M55" i="1"/>
  <c r="O55" i="1"/>
  <c r="AE55" i="1" s="1"/>
  <c r="G51" i="1"/>
  <c r="O51" i="1"/>
  <c r="M51" i="1"/>
  <c r="N51" i="1"/>
  <c r="AD51" i="1" s="1"/>
  <c r="G39" i="1"/>
  <c r="N39" i="1"/>
  <c r="O39" i="1"/>
  <c r="AE39" i="1" s="1"/>
  <c r="M39" i="1"/>
  <c r="G27" i="1"/>
  <c r="N27" i="1"/>
  <c r="O27" i="1"/>
  <c r="AE27" i="1" s="1"/>
  <c r="M27" i="1"/>
  <c r="G15" i="1"/>
  <c r="M15" i="1"/>
  <c r="N15" i="1"/>
  <c r="O15" i="1"/>
  <c r="AE15" i="1" s="1"/>
  <c r="G3" i="1"/>
  <c r="M3" i="1"/>
  <c r="N3" i="1"/>
  <c r="O3" i="1"/>
  <c r="G534" i="1"/>
  <c r="O534" i="1"/>
  <c r="AE534" i="1" s="1"/>
  <c r="N534" i="1"/>
  <c r="G526" i="1"/>
  <c r="N526" i="1"/>
  <c r="O526" i="1"/>
  <c r="AE526" i="1" s="1"/>
  <c r="G510" i="1"/>
  <c r="N510" i="1"/>
  <c r="AD510" i="1" s="1"/>
  <c r="O510" i="1"/>
  <c r="G498" i="1"/>
  <c r="O498" i="1"/>
  <c r="AE498" i="1" s="1"/>
  <c r="M498" i="1"/>
  <c r="N498" i="1"/>
  <c r="G486" i="1"/>
  <c r="N486" i="1"/>
  <c r="O486" i="1"/>
  <c r="AE486" i="1" s="1"/>
  <c r="M486" i="1"/>
  <c r="G474" i="1"/>
  <c r="M474" i="1"/>
  <c r="N474" i="1"/>
  <c r="AD474" i="1" s="1"/>
  <c r="O474" i="1"/>
  <c r="G462" i="1"/>
  <c r="N462" i="1"/>
  <c r="AD462" i="1" s="1"/>
  <c r="O462" i="1"/>
  <c r="AE462" i="1" s="1"/>
  <c r="G446" i="1"/>
  <c r="M446" i="1"/>
  <c r="AC446" i="1" s="1"/>
  <c r="N446" i="1"/>
  <c r="AD446" i="1" s="1"/>
  <c r="O446" i="1"/>
  <c r="AE446" i="1" s="1"/>
  <c r="G438" i="1"/>
  <c r="N438" i="1"/>
  <c r="AD438" i="1" s="1"/>
  <c r="O438" i="1"/>
  <c r="AE438" i="1" s="1"/>
  <c r="M438" i="1"/>
  <c r="G426" i="1"/>
  <c r="M426" i="1"/>
  <c r="AC426" i="1" s="1"/>
  <c r="N426" i="1"/>
  <c r="AD426" i="1" s="1"/>
  <c r="O426" i="1"/>
  <c r="AE426" i="1" s="1"/>
  <c r="G414" i="1"/>
  <c r="M414" i="1"/>
  <c r="AC414" i="1" s="1"/>
  <c r="N414" i="1"/>
  <c r="O414" i="1"/>
  <c r="AE414" i="1" s="1"/>
  <c r="G410" i="1"/>
  <c r="M410" i="1"/>
  <c r="AC410" i="1" s="1"/>
  <c r="N410" i="1"/>
  <c r="AD410" i="1" s="1"/>
  <c r="O410" i="1"/>
  <c r="AE410" i="1" s="1"/>
  <c r="G398" i="1"/>
  <c r="M398" i="1"/>
  <c r="AC398" i="1" s="1"/>
  <c r="N398" i="1"/>
  <c r="O398" i="1"/>
  <c r="AE398" i="1" s="1"/>
  <c r="G386" i="1"/>
  <c r="N386" i="1"/>
  <c r="AD386" i="1" s="1"/>
  <c r="M386" i="1"/>
  <c r="O386" i="1"/>
  <c r="AE386" i="1" s="1"/>
  <c r="G374" i="1"/>
  <c r="N374" i="1"/>
  <c r="AD374" i="1" s="1"/>
  <c r="O374" i="1"/>
  <c r="AE374" i="1" s="1"/>
  <c r="M374" i="1"/>
  <c r="G362" i="1"/>
  <c r="M362" i="1"/>
  <c r="AC362" i="1" s="1"/>
  <c r="N362" i="1"/>
  <c r="AD362" i="1" s="1"/>
  <c r="O362" i="1"/>
  <c r="AE362" i="1" s="1"/>
  <c r="G346" i="1"/>
  <c r="M346" i="1"/>
  <c r="AC346" i="1" s="1"/>
  <c r="N346" i="1"/>
  <c r="AD346" i="1" s="1"/>
  <c r="O346" i="1"/>
  <c r="AE346" i="1" s="1"/>
  <c r="G334" i="1"/>
  <c r="N334" i="1"/>
  <c r="M334" i="1"/>
  <c r="O334" i="1"/>
  <c r="AE334" i="1" s="1"/>
  <c r="G322" i="1"/>
  <c r="O322" i="1"/>
  <c r="AE322" i="1" s="1"/>
  <c r="N322" i="1"/>
  <c r="AD322" i="1" s="1"/>
  <c r="M322" i="1"/>
  <c r="G310" i="1"/>
  <c r="N310" i="1"/>
  <c r="AD310" i="1" s="1"/>
  <c r="M310" i="1"/>
  <c r="O310" i="1"/>
  <c r="G294" i="1"/>
  <c r="N294" i="1"/>
  <c r="AD294" i="1" s="1"/>
  <c r="M294" i="1"/>
  <c r="O294" i="1"/>
  <c r="AE294" i="1" s="1"/>
  <c r="G282" i="1"/>
  <c r="M282" i="1"/>
  <c r="AC282" i="1" s="1"/>
  <c r="N282" i="1"/>
  <c r="AD282" i="1" s="1"/>
  <c r="O282" i="1"/>
  <c r="G274" i="1"/>
  <c r="O274" i="1"/>
  <c r="AE274" i="1" s="1"/>
  <c r="M274" i="1"/>
  <c r="N274" i="1"/>
  <c r="G262" i="1"/>
  <c r="M262" i="1"/>
  <c r="AC262" i="1" s="1"/>
  <c r="N262" i="1"/>
  <c r="O262" i="1"/>
  <c r="AE262" i="1" s="1"/>
  <c r="G250" i="1"/>
  <c r="N250" i="1"/>
  <c r="AD250" i="1" s="1"/>
  <c r="M250" i="1"/>
  <c r="O250" i="1"/>
  <c r="AE250" i="1" s="1"/>
  <c r="G238" i="1"/>
  <c r="N238" i="1"/>
  <c r="AD238" i="1" s="1"/>
  <c r="M238" i="1"/>
  <c r="O238" i="1"/>
  <c r="AE238" i="1" s="1"/>
  <c r="G226" i="1"/>
  <c r="M226" i="1"/>
  <c r="AC226" i="1" s="1"/>
  <c r="N226" i="1"/>
  <c r="AD226" i="1" s="1"/>
  <c r="O226" i="1"/>
  <c r="AE226" i="1" s="1"/>
  <c r="G214" i="1"/>
  <c r="O214" i="1"/>
  <c r="AE214" i="1" s="1"/>
  <c r="M214" i="1"/>
  <c r="N214" i="1"/>
  <c r="AD214" i="1" s="1"/>
  <c r="G202" i="1"/>
  <c r="N202" i="1"/>
  <c r="AD202" i="1" s="1"/>
  <c r="M202" i="1"/>
  <c r="O202" i="1"/>
  <c r="AE202" i="1" s="1"/>
  <c r="G190" i="1"/>
  <c r="N190" i="1"/>
  <c r="O190" i="1"/>
  <c r="AE190" i="1" s="1"/>
  <c r="M190" i="1"/>
  <c r="G182" i="1"/>
  <c r="M182" i="1"/>
  <c r="O182" i="1"/>
  <c r="AE182" i="1" s="1"/>
  <c r="N182" i="1"/>
  <c r="G178" i="1"/>
  <c r="N178" i="1"/>
  <c r="M178" i="1"/>
  <c r="O178" i="1"/>
  <c r="AE178" i="1" s="1"/>
  <c r="G162" i="1"/>
  <c r="N162" i="1"/>
  <c r="O162" i="1"/>
  <c r="AE162" i="1" s="1"/>
  <c r="M162" i="1"/>
  <c r="G154" i="1"/>
  <c r="O154" i="1"/>
  <c r="M154" i="1"/>
  <c r="N154" i="1"/>
  <c r="AD154" i="1" s="1"/>
  <c r="G142" i="1"/>
  <c r="M142" i="1"/>
  <c r="N142" i="1"/>
  <c r="AD142" i="1" s="1"/>
  <c r="O142" i="1"/>
  <c r="G126" i="1"/>
  <c r="O126" i="1"/>
  <c r="M126" i="1"/>
  <c r="N126" i="1"/>
  <c r="AD126" i="1" s="1"/>
  <c r="G110" i="1"/>
  <c r="O110" i="1"/>
  <c r="N110" i="1"/>
  <c r="AD110" i="1" s="1"/>
  <c r="M110" i="1"/>
  <c r="G102" i="1"/>
  <c r="M102" i="1"/>
  <c r="O102" i="1"/>
  <c r="AE102" i="1" s="1"/>
  <c r="N102" i="1"/>
  <c r="AD102" i="1" s="1"/>
  <c r="G90" i="1"/>
  <c r="O90" i="1"/>
  <c r="M90" i="1"/>
  <c r="N90" i="1"/>
  <c r="AD90" i="1" s="1"/>
  <c r="G86" i="1"/>
  <c r="M86" i="1"/>
  <c r="N86" i="1"/>
  <c r="O86" i="1"/>
  <c r="AE86" i="1" s="1"/>
  <c r="G70" i="1"/>
  <c r="O70" i="1"/>
  <c r="N70" i="1"/>
  <c r="AD70" i="1" s="1"/>
  <c r="M70" i="1"/>
  <c r="G54" i="1"/>
  <c r="O54" i="1"/>
  <c r="AE54" i="1" s="1"/>
  <c r="N54" i="1"/>
  <c r="AD54" i="1" s="1"/>
  <c r="M54" i="1"/>
  <c r="G42" i="1"/>
  <c r="N42" i="1"/>
  <c r="AD42" i="1" s="1"/>
  <c r="O42" i="1"/>
  <c r="AE42" i="1" s="1"/>
  <c r="M42" i="1"/>
  <c r="G30" i="1"/>
  <c r="M30" i="1"/>
  <c r="AC30" i="1" s="1"/>
  <c r="O30" i="1"/>
  <c r="AE30" i="1" s="1"/>
  <c r="N30" i="1"/>
  <c r="G18" i="1"/>
  <c r="O18" i="1"/>
  <c r="AE18" i="1" s="1"/>
  <c r="M18" i="1"/>
  <c r="N18" i="1"/>
  <c r="AD18" i="1" s="1"/>
  <c r="G14" i="1"/>
  <c r="M14" i="1"/>
  <c r="N14" i="1"/>
  <c r="O14" i="1"/>
  <c r="AE14" i="1" s="1"/>
  <c r="G533" i="1"/>
  <c r="N533" i="1"/>
  <c r="O533" i="1"/>
  <c r="AE533" i="1" s="1"/>
  <c r="M533" i="1"/>
  <c r="G529" i="1"/>
  <c r="N529" i="1"/>
  <c r="AD529" i="1" s="1"/>
  <c r="O529" i="1"/>
  <c r="AE529" i="1" s="1"/>
  <c r="M529" i="1"/>
  <c r="G525" i="1"/>
  <c r="O525" i="1"/>
  <c r="AE525" i="1" s="1"/>
  <c r="M525" i="1"/>
  <c r="N525" i="1"/>
  <c r="AD525" i="1" s="1"/>
  <c r="G521" i="1"/>
  <c r="M521" i="1"/>
  <c r="AC521" i="1" s="1"/>
  <c r="N521" i="1"/>
  <c r="AD521" i="1" s="1"/>
  <c r="O521" i="1"/>
  <c r="AE521" i="1" s="1"/>
  <c r="G517" i="1"/>
  <c r="N517" i="1"/>
  <c r="O517" i="1"/>
  <c r="M517" i="1"/>
  <c r="G513" i="1"/>
  <c r="N513" i="1"/>
  <c r="AD513" i="1" s="1"/>
  <c r="O513" i="1"/>
  <c r="M513" i="1"/>
  <c r="G509" i="1"/>
  <c r="O509" i="1"/>
  <c r="AE509" i="1" s="1"/>
  <c r="M509" i="1"/>
  <c r="N509" i="1"/>
  <c r="AD509" i="1" s="1"/>
  <c r="G505" i="1"/>
  <c r="M505" i="1"/>
  <c r="AC505" i="1" s="1"/>
  <c r="O505" i="1"/>
  <c r="N505" i="1"/>
  <c r="AD505" i="1" s="1"/>
  <c r="G501" i="1"/>
  <c r="O501" i="1"/>
  <c r="AE501" i="1" s="1"/>
  <c r="M501" i="1"/>
  <c r="N501" i="1"/>
  <c r="AD501" i="1" s="1"/>
  <c r="G497" i="1"/>
  <c r="N497" i="1"/>
  <c r="AD497" i="1" s="1"/>
  <c r="O497" i="1"/>
  <c r="AE497" i="1" s="1"/>
  <c r="M497" i="1"/>
  <c r="G493" i="1"/>
  <c r="O493" i="1"/>
  <c r="AE493" i="1" s="1"/>
  <c r="M493" i="1"/>
  <c r="N493" i="1"/>
  <c r="AD493" i="1" s="1"/>
  <c r="G489" i="1"/>
  <c r="M489" i="1"/>
  <c r="AC489" i="1" s="1"/>
  <c r="N489" i="1"/>
  <c r="O489" i="1"/>
  <c r="G485" i="1"/>
  <c r="N485" i="1"/>
  <c r="AD485" i="1" s="1"/>
  <c r="O485" i="1"/>
  <c r="M485" i="1"/>
  <c r="G481" i="1"/>
  <c r="N481" i="1"/>
  <c r="AD481" i="1" s="1"/>
  <c r="O481" i="1"/>
  <c r="AE481" i="1" s="1"/>
  <c r="M481" i="1"/>
  <c r="G477" i="1"/>
  <c r="O477" i="1"/>
  <c r="AE477" i="1" s="1"/>
  <c r="M477" i="1"/>
  <c r="N477" i="1"/>
  <c r="AD477" i="1" s="1"/>
  <c r="G473" i="1"/>
  <c r="M473" i="1"/>
  <c r="AC473" i="1" s="1"/>
  <c r="N473" i="1"/>
  <c r="AD473" i="1" s="1"/>
  <c r="O473" i="1"/>
  <c r="AE473" i="1" s="1"/>
  <c r="G469" i="1"/>
  <c r="N469" i="1"/>
  <c r="AD469" i="1" s="1"/>
  <c r="O469" i="1"/>
  <c r="AE469" i="1" s="1"/>
  <c r="M469" i="1"/>
  <c r="G465" i="1"/>
  <c r="N465" i="1"/>
  <c r="AD465" i="1" s="1"/>
  <c r="O465" i="1"/>
  <c r="AE465" i="1" s="1"/>
  <c r="M465" i="1"/>
  <c r="G461" i="1"/>
  <c r="O461" i="1"/>
  <c r="AE461" i="1" s="1"/>
  <c r="M461" i="1"/>
  <c r="N461" i="1"/>
  <c r="AD461" i="1" s="1"/>
  <c r="G457" i="1"/>
  <c r="M457" i="1"/>
  <c r="AC457" i="1" s="1"/>
  <c r="N457" i="1"/>
  <c r="AD457" i="1" s="1"/>
  <c r="O457" i="1"/>
  <c r="AE457" i="1" s="1"/>
  <c r="G453" i="1"/>
  <c r="N453" i="1"/>
  <c r="AD453" i="1" s="1"/>
  <c r="O453" i="1"/>
  <c r="AE453" i="1" s="1"/>
  <c r="M453" i="1"/>
  <c r="G449" i="1"/>
  <c r="N449" i="1"/>
  <c r="AD449" i="1" s="1"/>
  <c r="O449" i="1"/>
  <c r="AE449" i="1" s="1"/>
  <c r="M449" i="1"/>
  <c r="G445" i="1"/>
  <c r="N445" i="1"/>
  <c r="AD445" i="1" s="1"/>
  <c r="O445" i="1"/>
  <c r="M445" i="1"/>
  <c r="G441" i="1"/>
  <c r="O441" i="1"/>
  <c r="AE441" i="1" s="1"/>
  <c r="M441" i="1"/>
  <c r="N441" i="1"/>
  <c r="AD441" i="1" s="1"/>
  <c r="G437" i="1"/>
  <c r="O437" i="1"/>
  <c r="AE437" i="1" s="1"/>
  <c r="M437" i="1"/>
  <c r="N437" i="1"/>
  <c r="AD437" i="1" s="1"/>
  <c r="G433" i="1"/>
  <c r="M433" i="1"/>
  <c r="AC433" i="1" s="1"/>
  <c r="N433" i="1"/>
  <c r="O433" i="1"/>
  <c r="AE433" i="1" s="1"/>
  <c r="G429" i="1"/>
  <c r="N429" i="1"/>
  <c r="AD429" i="1" s="1"/>
  <c r="O429" i="1"/>
  <c r="AE429" i="1" s="1"/>
  <c r="M429" i="1"/>
  <c r="G425" i="1"/>
  <c r="N425" i="1"/>
  <c r="AD425" i="1" s="1"/>
  <c r="O425" i="1"/>
  <c r="AE425" i="1" s="1"/>
  <c r="M425" i="1"/>
  <c r="G421" i="1"/>
  <c r="O421" i="1"/>
  <c r="AE421" i="1" s="1"/>
  <c r="M421" i="1"/>
  <c r="N421" i="1"/>
  <c r="AD421" i="1" s="1"/>
  <c r="G417" i="1"/>
  <c r="M417" i="1"/>
  <c r="AC417" i="1" s="1"/>
  <c r="N417" i="1"/>
  <c r="AD417" i="1" s="1"/>
  <c r="O417" i="1"/>
  <c r="AE417" i="1" s="1"/>
  <c r="G413" i="1"/>
  <c r="N413" i="1"/>
  <c r="AD413" i="1" s="1"/>
  <c r="O413" i="1"/>
  <c r="M413" i="1"/>
  <c r="G409" i="1"/>
  <c r="N409" i="1"/>
  <c r="AD409" i="1" s="1"/>
  <c r="O409" i="1"/>
  <c r="AE409" i="1" s="1"/>
  <c r="M409" i="1"/>
  <c r="G405" i="1"/>
  <c r="O405" i="1"/>
  <c r="AE405" i="1" s="1"/>
  <c r="M405" i="1"/>
  <c r="N405" i="1"/>
  <c r="AD405" i="1" s="1"/>
  <c r="G401" i="1"/>
  <c r="M401" i="1"/>
  <c r="AC401" i="1" s="1"/>
  <c r="N401" i="1"/>
  <c r="O401" i="1"/>
  <c r="AE401" i="1" s="1"/>
  <c r="G397" i="1"/>
  <c r="N397" i="1"/>
  <c r="AD397" i="1" s="1"/>
  <c r="O397" i="1"/>
  <c r="M397" i="1"/>
  <c r="G393" i="1"/>
  <c r="N393" i="1"/>
  <c r="AD393" i="1" s="1"/>
  <c r="M393" i="1"/>
  <c r="O393" i="1"/>
  <c r="G389" i="1"/>
  <c r="M389" i="1"/>
  <c r="AC389" i="1" s="1"/>
  <c r="O389" i="1"/>
  <c r="AE389" i="1" s="1"/>
  <c r="N389" i="1"/>
  <c r="AD389" i="1" s="1"/>
  <c r="G385" i="1"/>
  <c r="M385" i="1"/>
  <c r="AC385" i="1" s="1"/>
  <c r="N385" i="1"/>
  <c r="AD385" i="1" s="1"/>
  <c r="O385" i="1"/>
  <c r="AE385" i="1" s="1"/>
  <c r="G381" i="1"/>
  <c r="N381" i="1"/>
  <c r="AD381" i="1" s="1"/>
  <c r="M381" i="1"/>
  <c r="O381" i="1"/>
  <c r="AE381" i="1" s="1"/>
  <c r="G377" i="1"/>
  <c r="N377" i="1"/>
  <c r="AD377" i="1" s="1"/>
  <c r="M377" i="1"/>
  <c r="O377" i="1"/>
  <c r="G373" i="1"/>
  <c r="O373" i="1"/>
  <c r="AE373" i="1" s="1"/>
  <c r="M373" i="1"/>
  <c r="N373" i="1"/>
  <c r="G369" i="1"/>
  <c r="M369" i="1"/>
  <c r="AC369" i="1" s="1"/>
  <c r="N369" i="1"/>
  <c r="AD369" i="1" s="1"/>
  <c r="O369" i="1"/>
  <c r="AE369" i="1" s="1"/>
  <c r="G365" i="1"/>
  <c r="M365" i="1"/>
  <c r="N365" i="1"/>
  <c r="AD365" i="1" s="1"/>
  <c r="O365" i="1"/>
  <c r="AE365" i="1" s="1"/>
  <c r="G361" i="1"/>
  <c r="M361" i="1"/>
  <c r="AC361" i="1" s="1"/>
  <c r="N361" i="1"/>
  <c r="AD361" i="1" s="1"/>
  <c r="O361" i="1"/>
  <c r="AE361" i="1" s="1"/>
  <c r="G357" i="1"/>
  <c r="N357" i="1"/>
  <c r="AD357" i="1" s="1"/>
  <c r="O357" i="1"/>
  <c r="AE357" i="1" s="1"/>
  <c r="M357" i="1"/>
  <c r="G353" i="1"/>
  <c r="O353" i="1"/>
  <c r="AE353" i="1" s="1"/>
  <c r="M353" i="1"/>
  <c r="N353" i="1"/>
  <c r="AD353" i="1" s="1"/>
  <c r="G349" i="1"/>
  <c r="M349" i="1"/>
  <c r="AC349" i="1" s="1"/>
  <c r="N349" i="1"/>
  <c r="AD349" i="1" s="1"/>
  <c r="O349" i="1"/>
  <c r="AE349" i="1" s="1"/>
  <c r="G345" i="1"/>
  <c r="M345" i="1"/>
  <c r="AC345" i="1" s="1"/>
  <c r="N345" i="1"/>
  <c r="AD345" i="1" s="1"/>
  <c r="O345" i="1"/>
  <c r="AE345" i="1" s="1"/>
  <c r="G341" i="1"/>
  <c r="N341" i="1"/>
  <c r="AD341" i="1" s="1"/>
  <c r="O341" i="1"/>
  <c r="AE341" i="1" s="1"/>
  <c r="M341" i="1"/>
  <c r="G337" i="1"/>
  <c r="O337" i="1"/>
  <c r="AE337" i="1" s="1"/>
  <c r="M337" i="1"/>
  <c r="N337" i="1"/>
  <c r="AD337" i="1" s="1"/>
  <c r="G333" i="1"/>
  <c r="M333" i="1"/>
  <c r="AC333" i="1" s="1"/>
  <c r="N333" i="1"/>
  <c r="AD333" i="1" s="1"/>
  <c r="O333" i="1"/>
  <c r="AE333" i="1" s="1"/>
  <c r="G329" i="1"/>
  <c r="M329" i="1"/>
  <c r="AC329" i="1" s="1"/>
  <c r="N329" i="1"/>
  <c r="AD329" i="1" s="1"/>
  <c r="O329" i="1"/>
  <c r="AE329" i="1" s="1"/>
  <c r="G325" i="1"/>
  <c r="N325" i="1"/>
  <c r="AD325" i="1" s="1"/>
  <c r="O325" i="1"/>
  <c r="AE325" i="1" s="1"/>
  <c r="M325" i="1"/>
  <c r="G321" i="1"/>
  <c r="O321" i="1"/>
  <c r="AE321" i="1" s="1"/>
  <c r="M321" i="1"/>
  <c r="N321" i="1"/>
  <c r="AD321" i="1" s="1"/>
  <c r="G317" i="1"/>
  <c r="M317" i="1"/>
  <c r="N317" i="1"/>
  <c r="AD317" i="1" s="1"/>
  <c r="O317" i="1"/>
  <c r="AE317" i="1" s="1"/>
  <c r="G313" i="1"/>
  <c r="M313" i="1"/>
  <c r="AC313" i="1" s="1"/>
  <c r="N313" i="1"/>
  <c r="AD313" i="1" s="1"/>
  <c r="O313" i="1"/>
  <c r="AE313" i="1" s="1"/>
  <c r="G309" i="1"/>
  <c r="N309" i="1"/>
  <c r="AD309" i="1" s="1"/>
  <c r="O309" i="1"/>
  <c r="AE309" i="1" s="1"/>
  <c r="M309" i="1"/>
  <c r="G305" i="1"/>
  <c r="O305" i="1"/>
  <c r="AE305" i="1" s="1"/>
  <c r="M305" i="1"/>
  <c r="N305" i="1"/>
  <c r="AD305" i="1" s="1"/>
  <c r="G301" i="1"/>
  <c r="M301" i="1"/>
  <c r="AC301" i="1" s="1"/>
  <c r="N301" i="1"/>
  <c r="AD301" i="1" s="1"/>
  <c r="O301" i="1"/>
  <c r="AE301" i="1" s="1"/>
  <c r="G297" i="1"/>
  <c r="M297" i="1"/>
  <c r="AC297" i="1" s="1"/>
  <c r="N297" i="1"/>
  <c r="O297" i="1"/>
  <c r="AE297" i="1" s="1"/>
  <c r="G293" i="1"/>
  <c r="N293" i="1"/>
  <c r="AD293" i="1" s="1"/>
  <c r="O293" i="1"/>
  <c r="AE293" i="1" s="1"/>
  <c r="M293" i="1"/>
  <c r="G289" i="1"/>
  <c r="O289" i="1"/>
  <c r="AE289" i="1" s="1"/>
  <c r="M289" i="1"/>
  <c r="N289" i="1"/>
  <c r="AD289" i="1" s="1"/>
  <c r="G285" i="1"/>
  <c r="M285" i="1"/>
  <c r="N285" i="1"/>
  <c r="AD285" i="1" s="1"/>
  <c r="O285" i="1"/>
  <c r="AE285" i="1" s="1"/>
  <c r="G281" i="1"/>
  <c r="M281" i="1"/>
  <c r="N281" i="1"/>
  <c r="AD281" i="1" s="1"/>
  <c r="O281" i="1"/>
  <c r="AE281" i="1" s="1"/>
  <c r="G277" i="1"/>
  <c r="N277" i="1"/>
  <c r="O277" i="1"/>
  <c r="AE277" i="1" s="1"/>
  <c r="M277" i="1"/>
  <c r="G273" i="1"/>
  <c r="O273" i="1"/>
  <c r="AE273" i="1" s="1"/>
  <c r="M273" i="1"/>
  <c r="N273" i="1"/>
  <c r="AD273" i="1" s="1"/>
  <c r="G269" i="1"/>
  <c r="M269" i="1"/>
  <c r="AC269" i="1" s="1"/>
  <c r="N269" i="1"/>
  <c r="AD269" i="1" s="1"/>
  <c r="O269" i="1"/>
  <c r="AE269" i="1" s="1"/>
  <c r="G265" i="1"/>
  <c r="M265" i="1"/>
  <c r="AC265" i="1" s="1"/>
  <c r="N265" i="1"/>
  <c r="AD265" i="1" s="1"/>
  <c r="O265" i="1"/>
  <c r="AE265" i="1" s="1"/>
  <c r="G261" i="1"/>
  <c r="M261" i="1"/>
  <c r="AC261" i="1" s="1"/>
  <c r="N261" i="1"/>
  <c r="O261" i="1"/>
  <c r="AE261" i="1" s="1"/>
  <c r="G257" i="1"/>
  <c r="N257" i="1"/>
  <c r="AD257" i="1" s="1"/>
  <c r="O257" i="1"/>
  <c r="AE257" i="1" s="1"/>
  <c r="M257" i="1"/>
  <c r="G253" i="1"/>
  <c r="O253" i="1"/>
  <c r="AE253" i="1" s="1"/>
  <c r="M253" i="1"/>
  <c r="N253" i="1"/>
  <c r="AD253" i="1" s="1"/>
  <c r="G249" i="1"/>
  <c r="O249" i="1"/>
  <c r="AE249" i="1" s="1"/>
  <c r="M249" i="1"/>
  <c r="N249" i="1"/>
  <c r="AD249" i="1" s="1"/>
  <c r="G245" i="1"/>
  <c r="M245" i="1"/>
  <c r="AC245" i="1" s="1"/>
  <c r="N245" i="1"/>
  <c r="O245" i="1"/>
  <c r="AE245" i="1" s="1"/>
  <c r="G241" i="1"/>
  <c r="N241" i="1"/>
  <c r="AD241" i="1" s="1"/>
  <c r="O241" i="1"/>
  <c r="AE241" i="1" s="1"/>
  <c r="M241" i="1"/>
  <c r="G237" i="1"/>
  <c r="O237" i="1"/>
  <c r="AE237" i="1" s="1"/>
  <c r="M237" i="1"/>
  <c r="N237" i="1"/>
  <c r="AD237" i="1" s="1"/>
  <c r="G233" i="1"/>
  <c r="O233" i="1"/>
  <c r="AE233" i="1" s="1"/>
  <c r="M233" i="1"/>
  <c r="N233" i="1"/>
  <c r="AD233" i="1" s="1"/>
  <c r="G229" i="1"/>
  <c r="M229" i="1"/>
  <c r="N229" i="1"/>
  <c r="O229" i="1"/>
  <c r="AE229" i="1" s="1"/>
  <c r="G225" i="1"/>
  <c r="N225" i="1"/>
  <c r="AD225" i="1" s="1"/>
  <c r="O225" i="1"/>
  <c r="AE225" i="1" s="1"/>
  <c r="M225" i="1"/>
  <c r="G221" i="1"/>
  <c r="O221" i="1"/>
  <c r="AE221" i="1" s="1"/>
  <c r="M221" i="1"/>
  <c r="N221" i="1"/>
  <c r="AD221" i="1" s="1"/>
  <c r="G217" i="1"/>
  <c r="O217" i="1"/>
  <c r="AE217" i="1" s="1"/>
  <c r="M217" i="1"/>
  <c r="N217" i="1"/>
  <c r="AD217" i="1" s="1"/>
  <c r="G213" i="1"/>
  <c r="M213" i="1"/>
  <c r="N213" i="1"/>
  <c r="AD213" i="1" s="1"/>
  <c r="O213" i="1"/>
  <c r="AE213" i="1" s="1"/>
  <c r="G209" i="1"/>
  <c r="N209" i="1"/>
  <c r="AD209" i="1" s="1"/>
  <c r="O209" i="1"/>
  <c r="AE209" i="1" s="1"/>
  <c r="M209" i="1"/>
  <c r="G205" i="1"/>
  <c r="O205" i="1"/>
  <c r="AE205" i="1" s="1"/>
  <c r="M205" i="1"/>
  <c r="N205" i="1"/>
  <c r="G201" i="1"/>
  <c r="O201" i="1"/>
  <c r="AE201" i="1" s="1"/>
  <c r="M201" i="1"/>
  <c r="N201" i="1"/>
  <c r="AD201" i="1" s="1"/>
  <c r="G197" i="1"/>
  <c r="M197" i="1"/>
  <c r="N197" i="1"/>
  <c r="AD197" i="1" s="1"/>
  <c r="O197" i="1"/>
  <c r="G193" i="1"/>
  <c r="N193" i="1"/>
  <c r="AD193" i="1" s="1"/>
  <c r="O193" i="1"/>
  <c r="AE193" i="1" s="1"/>
  <c r="M193" i="1"/>
  <c r="G189" i="1"/>
  <c r="O189" i="1"/>
  <c r="AE189" i="1" s="1"/>
  <c r="M189" i="1"/>
  <c r="N189" i="1"/>
  <c r="AD189" i="1" s="1"/>
  <c r="G185" i="1"/>
  <c r="M185" i="1"/>
  <c r="AC185" i="1" s="1"/>
  <c r="N185" i="1"/>
  <c r="AD185" i="1" s="1"/>
  <c r="O185" i="1"/>
  <c r="AE185" i="1" s="1"/>
  <c r="G181" i="1"/>
  <c r="N181" i="1"/>
  <c r="AD181" i="1" s="1"/>
  <c r="O181" i="1"/>
  <c r="AE181" i="1" s="1"/>
  <c r="M181" i="1"/>
  <c r="G177" i="1"/>
  <c r="O177" i="1"/>
  <c r="AE177" i="1" s="1"/>
  <c r="M177" i="1"/>
  <c r="N177" i="1"/>
  <c r="AD177" i="1" s="1"/>
  <c r="G173" i="1"/>
  <c r="M173" i="1"/>
  <c r="N173" i="1"/>
  <c r="AD173" i="1" s="1"/>
  <c r="O173" i="1"/>
  <c r="AE173" i="1" s="1"/>
  <c r="Q173" i="1"/>
  <c r="P173" i="1"/>
  <c r="G169" i="1"/>
  <c r="M169" i="1"/>
  <c r="N169" i="1"/>
  <c r="O169" i="1"/>
  <c r="AE169" i="1" s="1"/>
  <c r="G165" i="1"/>
  <c r="N165" i="1"/>
  <c r="AD165" i="1" s="1"/>
  <c r="O165" i="1"/>
  <c r="M165" i="1"/>
  <c r="G161" i="1"/>
  <c r="O161" i="1"/>
  <c r="AE161" i="1" s="1"/>
  <c r="M161" i="1"/>
  <c r="N161" i="1"/>
  <c r="AD161" i="1" s="1"/>
  <c r="G157" i="1"/>
  <c r="M157" i="1"/>
  <c r="N157" i="1"/>
  <c r="O157" i="1"/>
  <c r="AE157" i="1" s="1"/>
  <c r="G153" i="1"/>
  <c r="M153" i="1"/>
  <c r="N153" i="1"/>
  <c r="O153" i="1"/>
  <c r="AE153" i="1" s="1"/>
  <c r="G149" i="1"/>
  <c r="N149" i="1"/>
  <c r="AD149" i="1" s="1"/>
  <c r="O149" i="1"/>
  <c r="M149" i="1"/>
  <c r="G145" i="1"/>
  <c r="O145" i="1"/>
  <c r="AE145" i="1" s="1"/>
  <c r="M145" i="1"/>
  <c r="N145" i="1"/>
  <c r="AD145" i="1" s="1"/>
  <c r="G141" i="1"/>
  <c r="M141" i="1"/>
  <c r="N141" i="1"/>
  <c r="O141" i="1"/>
  <c r="AE141" i="1" s="1"/>
  <c r="G137" i="1"/>
  <c r="M137" i="1"/>
  <c r="N137" i="1"/>
  <c r="O137" i="1"/>
  <c r="AE137" i="1" s="1"/>
  <c r="G133" i="1"/>
  <c r="N133" i="1"/>
  <c r="AD133" i="1" s="1"/>
  <c r="O133" i="1"/>
  <c r="M133" i="1"/>
  <c r="AC133" i="1" s="1"/>
  <c r="G129" i="1"/>
  <c r="O129" i="1"/>
  <c r="AE129" i="1" s="1"/>
  <c r="M129" i="1"/>
  <c r="N129" i="1"/>
  <c r="AD129" i="1" s="1"/>
  <c r="G125" i="1"/>
  <c r="M125" i="1"/>
  <c r="O125" i="1"/>
  <c r="N125" i="1"/>
  <c r="AD125" i="1" s="1"/>
  <c r="G121" i="1"/>
  <c r="M121" i="1"/>
  <c r="N121" i="1"/>
  <c r="O121" i="1"/>
  <c r="AE121" i="1" s="1"/>
  <c r="G117" i="1"/>
  <c r="O117" i="1"/>
  <c r="AE117" i="1" s="1"/>
  <c r="N117" i="1"/>
  <c r="M117" i="1"/>
  <c r="G113" i="1"/>
  <c r="O113" i="1"/>
  <c r="M113" i="1"/>
  <c r="N113" i="1"/>
  <c r="AD113" i="1" s="1"/>
  <c r="G109" i="1"/>
  <c r="M109" i="1"/>
  <c r="N109" i="1"/>
  <c r="O109" i="1"/>
  <c r="AE109" i="1" s="1"/>
  <c r="G105" i="1"/>
  <c r="M105" i="1"/>
  <c r="N105" i="1"/>
  <c r="O105" i="1"/>
  <c r="AE105" i="1" s="1"/>
  <c r="G101" i="1"/>
  <c r="N101" i="1"/>
  <c r="O101" i="1"/>
  <c r="M101" i="1"/>
  <c r="G97" i="1"/>
  <c r="O97" i="1"/>
  <c r="AE97" i="1" s="1"/>
  <c r="M97" i="1"/>
  <c r="N97" i="1"/>
  <c r="AD97" i="1" s="1"/>
  <c r="G93" i="1"/>
  <c r="M93" i="1"/>
  <c r="N93" i="1"/>
  <c r="O93" i="1"/>
  <c r="AE93" i="1" s="1"/>
  <c r="G89" i="1"/>
  <c r="M89" i="1"/>
  <c r="N89" i="1"/>
  <c r="O89" i="1"/>
  <c r="AE89" i="1" s="1"/>
  <c r="G85" i="1"/>
  <c r="N85" i="1"/>
  <c r="AD85" i="1" s="1"/>
  <c r="O85" i="1"/>
  <c r="M85" i="1"/>
  <c r="G81" i="1"/>
  <c r="O81" i="1"/>
  <c r="AE81" i="1" s="1"/>
  <c r="M81" i="1"/>
  <c r="N81" i="1"/>
  <c r="AD81" i="1" s="1"/>
  <c r="G77" i="1"/>
  <c r="M77" i="1"/>
  <c r="N77" i="1"/>
  <c r="O77" i="1"/>
  <c r="G73" i="1"/>
  <c r="M73" i="1"/>
  <c r="N73" i="1"/>
  <c r="O73" i="1"/>
  <c r="AE73" i="1" s="1"/>
  <c r="G69" i="1"/>
  <c r="N69" i="1"/>
  <c r="M69" i="1"/>
  <c r="O69" i="1"/>
  <c r="AE69" i="1" s="1"/>
  <c r="G65" i="1"/>
  <c r="N65" i="1"/>
  <c r="AD65" i="1" s="1"/>
  <c r="O65" i="1"/>
  <c r="M65" i="1"/>
  <c r="G61" i="1"/>
  <c r="O61" i="1"/>
  <c r="M61" i="1"/>
  <c r="N61" i="1"/>
  <c r="G57" i="1"/>
  <c r="O57" i="1"/>
  <c r="AE57" i="1" s="1"/>
  <c r="M57" i="1"/>
  <c r="N57" i="1"/>
  <c r="AD57" i="1" s="1"/>
  <c r="G53" i="1"/>
  <c r="M53" i="1"/>
  <c r="N53" i="1"/>
  <c r="O53" i="1"/>
  <c r="G49" i="1"/>
  <c r="N49" i="1"/>
  <c r="AD49" i="1" s="1"/>
  <c r="O49" i="1"/>
  <c r="M49" i="1"/>
  <c r="AC49" i="1" s="1"/>
  <c r="G45" i="1"/>
  <c r="O45" i="1"/>
  <c r="AE45" i="1" s="1"/>
  <c r="M45" i="1"/>
  <c r="N45" i="1"/>
  <c r="AD45" i="1" s="1"/>
  <c r="G41" i="1"/>
  <c r="O41" i="1"/>
  <c r="M41" i="1"/>
  <c r="N41" i="1"/>
  <c r="AD41" i="1" s="1"/>
  <c r="G37" i="1"/>
  <c r="M37" i="1"/>
  <c r="N37" i="1"/>
  <c r="O37" i="1"/>
  <c r="AE37" i="1" s="1"/>
  <c r="G33" i="1"/>
  <c r="N33" i="1"/>
  <c r="AD33" i="1" s="1"/>
  <c r="O33" i="1"/>
  <c r="M33" i="1"/>
  <c r="AC33" i="1" s="1"/>
  <c r="G29" i="1"/>
  <c r="O29" i="1"/>
  <c r="AE29" i="1" s="1"/>
  <c r="M29" i="1"/>
  <c r="N29" i="1"/>
  <c r="G25" i="1"/>
  <c r="O25" i="1"/>
  <c r="AE25" i="1" s="1"/>
  <c r="M25" i="1"/>
  <c r="N25" i="1"/>
  <c r="AD25" i="1" s="1"/>
  <c r="G21" i="1"/>
  <c r="M21" i="1"/>
  <c r="N21" i="1"/>
  <c r="O21" i="1"/>
  <c r="AE21" i="1" s="1"/>
  <c r="G17" i="1"/>
  <c r="N17" i="1"/>
  <c r="AD17" i="1" s="1"/>
  <c r="O17" i="1"/>
  <c r="M17" i="1"/>
  <c r="O13" i="1"/>
  <c r="AE13" i="1" s="1"/>
  <c r="M13" i="1"/>
  <c r="N13" i="1"/>
  <c r="G9" i="1"/>
  <c r="O9" i="1"/>
  <c r="AE9" i="1" s="1"/>
  <c r="M9" i="1"/>
  <c r="N9" i="1"/>
  <c r="G5" i="1"/>
  <c r="M5" i="1"/>
  <c r="N5" i="1"/>
  <c r="AD5" i="1" s="1"/>
  <c r="O5" i="1"/>
  <c r="G527" i="1"/>
  <c r="N527" i="1"/>
  <c r="AD527" i="1" s="1"/>
  <c r="O527" i="1"/>
  <c r="AE527" i="1" s="1"/>
  <c r="G515" i="1"/>
  <c r="O515" i="1"/>
  <c r="AE515" i="1" s="1"/>
  <c r="N515" i="1"/>
  <c r="AD515" i="1" s="1"/>
  <c r="G503" i="1"/>
  <c r="O503" i="1"/>
  <c r="N503" i="1"/>
  <c r="AD503" i="1" s="1"/>
  <c r="G499" i="1"/>
  <c r="M499" i="1"/>
  <c r="N499" i="1"/>
  <c r="O499" i="1"/>
  <c r="AE499" i="1" s="1"/>
  <c r="G487" i="1"/>
  <c r="N487" i="1"/>
  <c r="AD487" i="1" s="1"/>
  <c r="O487" i="1"/>
  <c r="M487" i="1"/>
  <c r="G471" i="1"/>
  <c r="N471" i="1"/>
  <c r="AD471" i="1" s="1"/>
  <c r="O471" i="1"/>
  <c r="M471" i="1"/>
  <c r="G459" i="1"/>
  <c r="M459" i="1"/>
  <c r="N459" i="1"/>
  <c r="O459" i="1"/>
  <c r="G447" i="1"/>
  <c r="M447" i="1"/>
  <c r="N447" i="1"/>
  <c r="O447" i="1"/>
  <c r="AE447" i="1" s="1"/>
  <c r="G431" i="1"/>
  <c r="M431" i="1"/>
  <c r="N431" i="1"/>
  <c r="O431" i="1"/>
  <c r="AE431" i="1" s="1"/>
  <c r="G423" i="1"/>
  <c r="N423" i="1"/>
  <c r="AD423" i="1" s="1"/>
  <c r="O423" i="1"/>
  <c r="M423" i="1"/>
  <c r="AC423" i="1" s="1"/>
  <c r="G407" i="1"/>
  <c r="N407" i="1"/>
  <c r="AD407" i="1" s="1"/>
  <c r="O407" i="1"/>
  <c r="M407" i="1"/>
  <c r="AC407" i="1" s="1"/>
  <c r="G387" i="1"/>
  <c r="N387" i="1"/>
  <c r="AD387" i="1" s="1"/>
  <c r="O387" i="1"/>
  <c r="M387" i="1"/>
  <c r="AC387" i="1" s="1"/>
  <c r="G371" i="1"/>
  <c r="O371" i="1"/>
  <c r="AE371" i="1" s="1"/>
  <c r="M371" i="1"/>
  <c r="N371" i="1"/>
  <c r="AD371" i="1" s="1"/>
  <c r="G359" i="1"/>
  <c r="M359" i="1"/>
  <c r="N359" i="1"/>
  <c r="O359" i="1"/>
  <c r="AE359" i="1" s="1"/>
  <c r="G347" i="1"/>
  <c r="O347" i="1"/>
  <c r="AE347" i="1" s="1"/>
  <c r="M347" i="1"/>
  <c r="N347" i="1"/>
  <c r="AD347" i="1" s="1"/>
  <c r="G335" i="1"/>
  <c r="O335" i="1"/>
  <c r="M335" i="1"/>
  <c r="N335" i="1"/>
  <c r="AD335" i="1" s="1"/>
  <c r="G319" i="1"/>
  <c r="O319" i="1"/>
  <c r="AE319" i="1" s="1"/>
  <c r="M319" i="1"/>
  <c r="N319" i="1"/>
  <c r="AD319" i="1" s="1"/>
  <c r="G303" i="1"/>
  <c r="O303" i="1"/>
  <c r="AE303" i="1" s="1"/>
  <c r="M303" i="1"/>
  <c r="N303" i="1"/>
  <c r="AD303" i="1" s="1"/>
  <c r="G299" i="1"/>
  <c r="O299" i="1"/>
  <c r="AE299" i="1" s="1"/>
  <c r="M299" i="1"/>
  <c r="N299" i="1"/>
  <c r="AD299" i="1" s="1"/>
  <c r="G287" i="1"/>
  <c r="O287" i="1"/>
  <c r="AE287" i="1" s="1"/>
  <c r="M287" i="1"/>
  <c r="N287" i="1"/>
  <c r="G271" i="1"/>
  <c r="O271" i="1"/>
  <c r="M271" i="1"/>
  <c r="N271" i="1"/>
  <c r="AD271" i="1" s="1"/>
  <c r="G259" i="1"/>
  <c r="N259" i="1"/>
  <c r="M259" i="1"/>
  <c r="O259" i="1"/>
  <c r="AE259" i="1" s="1"/>
  <c r="G251" i="1"/>
  <c r="M251" i="1"/>
  <c r="N251" i="1"/>
  <c r="O251" i="1"/>
  <c r="AE251" i="1" s="1"/>
  <c r="G239" i="1"/>
  <c r="O239" i="1"/>
  <c r="AE239" i="1" s="1"/>
  <c r="M239" i="1"/>
  <c r="N239" i="1"/>
  <c r="AD239" i="1" s="1"/>
  <c r="G223" i="1"/>
  <c r="N223" i="1"/>
  <c r="AD223" i="1" s="1"/>
  <c r="O223" i="1"/>
  <c r="M223" i="1"/>
  <c r="AC223" i="1" s="1"/>
  <c r="G211" i="1"/>
  <c r="O211" i="1"/>
  <c r="AE211" i="1" s="1"/>
  <c r="M211" i="1"/>
  <c r="N211" i="1"/>
  <c r="AD211" i="1" s="1"/>
  <c r="G207" i="1"/>
  <c r="M207" i="1"/>
  <c r="N207" i="1"/>
  <c r="O207" i="1"/>
  <c r="AE207" i="1" s="1"/>
  <c r="G191" i="1"/>
  <c r="M191" i="1"/>
  <c r="N191" i="1"/>
  <c r="O191" i="1"/>
  <c r="G183" i="1"/>
  <c r="O183" i="1"/>
  <c r="AE183" i="1" s="1"/>
  <c r="N183" i="1"/>
  <c r="M183" i="1"/>
  <c r="AC183" i="1" s="1"/>
  <c r="G171" i="1"/>
  <c r="N171" i="1"/>
  <c r="O171" i="1"/>
  <c r="M171" i="1"/>
  <c r="G159" i="1"/>
  <c r="O159" i="1"/>
  <c r="AE159" i="1" s="1"/>
  <c r="M159" i="1"/>
  <c r="N159" i="1"/>
  <c r="AD159" i="1" s="1"/>
  <c r="G147" i="1"/>
  <c r="M147" i="1"/>
  <c r="N147" i="1"/>
  <c r="O147" i="1"/>
  <c r="G131" i="1"/>
  <c r="N131" i="1"/>
  <c r="AD131" i="1" s="1"/>
  <c r="M131" i="1"/>
  <c r="O131" i="1"/>
  <c r="G119" i="1"/>
  <c r="O119" i="1"/>
  <c r="N119" i="1"/>
  <c r="M119" i="1"/>
  <c r="AC119" i="1" s="1"/>
  <c r="G107" i="1"/>
  <c r="N107" i="1"/>
  <c r="AD107" i="1" s="1"/>
  <c r="O107" i="1"/>
  <c r="M107" i="1"/>
  <c r="AC107" i="1" s="1"/>
  <c r="G95" i="1"/>
  <c r="O95" i="1"/>
  <c r="AE95" i="1" s="1"/>
  <c r="M95" i="1"/>
  <c r="N95" i="1"/>
  <c r="AD95" i="1" s="1"/>
  <c r="G79" i="1"/>
  <c r="N79" i="1"/>
  <c r="AD79" i="1" s="1"/>
  <c r="O79" i="1"/>
  <c r="M79" i="1"/>
  <c r="AC79" i="1" s="1"/>
  <c r="G67" i="1"/>
  <c r="N67" i="1"/>
  <c r="AD67" i="1" s="1"/>
  <c r="O67" i="1"/>
  <c r="M67" i="1"/>
  <c r="G59" i="1"/>
  <c r="M59" i="1"/>
  <c r="N59" i="1"/>
  <c r="O59" i="1"/>
  <c r="G47" i="1"/>
  <c r="O47" i="1"/>
  <c r="AE47" i="1" s="1"/>
  <c r="M47" i="1"/>
  <c r="N47" i="1"/>
  <c r="G35" i="1"/>
  <c r="M35" i="1"/>
  <c r="N35" i="1"/>
  <c r="O35" i="1"/>
  <c r="G23" i="1"/>
  <c r="O23" i="1"/>
  <c r="M23" i="1"/>
  <c r="N23" i="1"/>
  <c r="G11" i="1"/>
  <c r="N11" i="1"/>
  <c r="AD11" i="1" s="1"/>
  <c r="O11" i="1"/>
  <c r="M11" i="1"/>
  <c r="G522" i="1"/>
  <c r="O522" i="1"/>
  <c r="AE522" i="1" s="1"/>
  <c r="N522" i="1"/>
  <c r="G506" i="1"/>
  <c r="M506" i="1"/>
  <c r="AC506" i="1" s="1"/>
  <c r="O506" i="1"/>
  <c r="AE506" i="1" s="1"/>
  <c r="G494" i="1"/>
  <c r="M494" i="1"/>
  <c r="N494" i="1"/>
  <c r="AD494" i="1" s="1"/>
  <c r="O494" i="1"/>
  <c r="G482" i="1"/>
  <c r="O482" i="1"/>
  <c r="AE482" i="1" s="1"/>
  <c r="M482" i="1"/>
  <c r="AC482" i="1" s="1"/>
  <c r="N482" i="1"/>
  <c r="AD482" i="1" s="1"/>
  <c r="G466" i="1"/>
  <c r="O466" i="1"/>
  <c r="AE466" i="1" s="1"/>
  <c r="M466" i="1"/>
  <c r="AC466" i="1" s="1"/>
  <c r="N466" i="1"/>
  <c r="AD466" i="1" s="1"/>
  <c r="G458" i="1"/>
  <c r="M458" i="1"/>
  <c r="AC458" i="1" s="1"/>
  <c r="N458" i="1"/>
  <c r="AD458" i="1" s="1"/>
  <c r="O458" i="1"/>
  <c r="AE458" i="1" s="1"/>
  <c r="G450" i="1"/>
  <c r="O450" i="1"/>
  <c r="AE450" i="1" s="1"/>
  <c r="M450" i="1"/>
  <c r="AC450" i="1" s="1"/>
  <c r="N450" i="1"/>
  <c r="AD450" i="1" s="1"/>
  <c r="G434" i="1"/>
  <c r="O434" i="1"/>
  <c r="AE434" i="1" s="1"/>
  <c r="M434" i="1"/>
  <c r="AC434" i="1" s="1"/>
  <c r="N434" i="1"/>
  <c r="AD434" i="1" s="1"/>
  <c r="G418" i="1"/>
  <c r="O418" i="1"/>
  <c r="AE418" i="1" s="1"/>
  <c r="M418" i="1"/>
  <c r="N418" i="1"/>
  <c r="AD418" i="1" s="1"/>
  <c r="G402" i="1"/>
  <c r="O402" i="1"/>
  <c r="AE402" i="1" s="1"/>
  <c r="M402" i="1"/>
  <c r="AC402" i="1" s="1"/>
  <c r="N402" i="1"/>
  <c r="AD402" i="1" s="1"/>
  <c r="G390" i="1"/>
  <c r="N390" i="1"/>
  <c r="AD390" i="1" s="1"/>
  <c r="O390" i="1"/>
  <c r="AE390" i="1" s="1"/>
  <c r="M390" i="1"/>
  <c r="G382" i="1"/>
  <c r="M382" i="1"/>
  <c r="AC382" i="1" s="1"/>
  <c r="N382" i="1"/>
  <c r="AD382" i="1" s="1"/>
  <c r="O382" i="1"/>
  <c r="AE382" i="1" s="1"/>
  <c r="G366" i="1"/>
  <c r="M366" i="1"/>
  <c r="AC366" i="1" s="1"/>
  <c r="N366" i="1"/>
  <c r="AD366" i="1" s="1"/>
  <c r="O366" i="1"/>
  <c r="AE366" i="1" s="1"/>
  <c r="G350" i="1"/>
  <c r="O350" i="1"/>
  <c r="AE350" i="1" s="1"/>
  <c r="N350" i="1"/>
  <c r="AD350" i="1" s="1"/>
  <c r="M350" i="1"/>
  <c r="G338" i="1"/>
  <c r="O338" i="1"/>
  <c r="AE338" i="1" s="1"/>
  <c r="M338" i="1"/>
  <c r="AC338" i="1" s="1"/>
  <c r="N338" i="1"/>
  <c r="AD338" i="1" s="1"/>
  <c r="G330" i="1"/>
  <c r="M330" i="1"/>
  <c r="AC330" i="1" s="1"/>
  <c r="N330" i="1"/>
  <c r="AD330" i="1" s="1"/>
  <c r="O330" i="1"/>
  <c r="AE330" i="1" s="1"/>
  <c r="G318" i="1"/>
  <c r="M318" i="1"/>
  <c r="AC318" i="1" s="1"/>
  <c r="N318" i="1"/>
  <c r="AD318" i="1" s="1"/>
  <c r="O318" i="1"/>
  <c r="AE318" i="1" s="1"/>
  <c r="G306" i="1"/>
  <c r="O306" i="1"/>
  <c r="AE306" i="1" s="1"/>
  <c r="N306" i="1"/>
  <c r="AD306" i="1" s="1"/>
  <c r="M306" i="1"/>
  <c r="AC306" i="1" s="1"/>
  <c r="G298" i="1"/>
  <c r="M298" i="1"/>
  <c r="N298" i="1"/>
  <c r="AD298" i="1" s="1"/>
  <c r="O298" i="1"/>
  <c r="AE298" i="1" s="1"/>
  <c r="G286" i="1"/>
  <c r="O286" i="1"/>
  <c r="AE286" i="1" s="1"/>
  <c r="N286" i="1"/>
  <c r="AD286" i="1" s="1"/>
  <c r="M286" i="1"/>
  <c r="G270" i="1"/>
  <c r="N270" i="1"/>
  <c r="AD270" i="1" s="1"/>
  <c r="O270" i="1"/>
  <c r="M270" i="1"/>
  <c r="G258" i="1"/>
  <c r="M258" i="1"/>
  <c r="AC258" i="1" s="1"/>
  <c r="O258" i="1"/>
  <c r="AE258" i="1" s="1"/>
  <c r="N258" i="1"/>
  <c r="AD258" i="1" s="1"/>
  <c r="G246" i="1"/>
  <c r="O246" i="1"/>
  <c r="AE246" i="1" s="1"/>
  <c r="N246" i="1"/>
  <c r="AD246" i="1" s="1"/>
  <c r="M246" i="1"/>
  <c r="G234" i="1"/>
  <c r="N234" i="1"/>
  <c r="AD234" i="1" s="1"/>
  <c r="O234" i="1"/>
  <c r="AE234" i="1" s="1"/>
  <c r="M234" i="1"/>
  <c r="AC234" i="1" s="1"/>
  <c r="G222" i="1"/>
  <c r="M222" i="1"/>
  <c r="AC222" i="1" s="1"/>
  <c r="N222" i="1"/>
  <c r="AD222" i="1" s="1"/>
  <c r="O222" i="1"/>
  <c r="AE222" i="1" s="1"/>
  <c r="G210" i="1"/>
  <c r="M210" i="1"/>
  <c r="AC210" i="1" s="1"/>
  <c r="N210" i="1"/>
  <c r="AD210" i="1" s="1"/>
  <c r="O210" i="1"/>
  <c r="AE210" i="1" s="1"/>
  <c r="G194" i="1"/>
  <c r="M194" i="1"/>
  <c r="AC194" i="1" s="1"/>
  <c r="N194" i="1"/>
  <c r="AD194" i="1" s="1"/>
  <c r="O194" i="1"/>
  <c r="AE194" i="1" s="1"/>
  <c r="G174" i="1"/>
  <c r="O174" i="1"/>
  <c r="AE174" i="1" s="1"/>
  <c r="M174" i="1"/>
  <c r="AC174" i="1" s="1"/>
  <c r="N174" i="1"/>
  <c r="AD174" i="1" s="1"/>
  <c r="G166" i="1"/>
  <c r="M166" i="1"/>
  <c r="AC166" i="1" s="1"/>
  <c r="N166" i="1"/>
  <c r="AD166" i="1" s="1"/>
  <c r="O166" i="1"/>
  <c r="AE166" i="1" s="1"/>
  <c r="G150" i="1"/>
  <c r="M150" i="1"/>
  <c r="AC150" i="1" s="1"/>
  <c r="N150" i="1"/>
  <c r="AD150" i="1" s="1"/>
  <c r="O150" i="1"/>
  <c r="G138" i="1"/>
  <c r="O138" i="1"/>
  <c r="AE138" i="1" s="1"/>
  <c r="M138" i="1"/>
  <c r="N138" i="1"/>
  <c r="AD138" i="1" s="1"/>
  <c r="G130" i="1"/>
  <c r="O130" i="1"/>
  <c r="AE130" i="1" s="1"/>
  <c r="N130" i="1"/>
  <c r="AD130" i="1" s="1"/>
  <c r="M130" i="1"/>
  <c r="G118" i="1"/>
  <c r="M118" i="1"/>
  <c r="O118" i="1"/>
  <c r="AE118" i="1" s="1"/>
  <c r="N118" i="1"/>
  <c r="AD118" i="1" s="1"/>
  <c r="G106" i="1"/>
  <c r="O106" i="1"/>
  <c r="AE106" i="1" s="1"/>
  <c r="M106" i="1"/>
  <c r="AC106" i="1" s="1"/>
  <c r="N106" i="1"/>
  <c r="AD106" i="1" s="1"/>
  <c r="G94" i="1"/>
  <c r="N94" i="1"/>
  <c r="AD94" i="1" s="1"/>
  <c r="O94" i="1"/>
  <c r="AE94" i="1" s="1"/>
  <c r="M94" i="1"/>
  <c r="G78" i="1"/>
  <c r="M78" i="1"/>
  <c r="N78" i="1"/>
  <c r="AD78" i="1" s="1"/>
  <c r="O78" i="1"/>
  <c r="AE78" i="1" s="1"/>
  <c r="G74" i="1"/>
  <c r="O74" i="1"/>
  <c r="AE74" i="1" s="1"/>
  <c r="M74" i="1"/>
  <c r="N74" i="1"/>
  <c r="AD74" i="1" s="1"/>
  <c r="G62" i="1"/>
  <c r="N62" i="1"/>
  <c r="AD62" i="1" s="1"/>
  <c r="O62" i="1"/>
  <c r="AE62" i="1" s="1"/>
  <c r="M62" i="1"/>
  <c r="G50" i="1"/>
  <c r="O50" i="1"/>
  <c r="AE50" i="1" s="1"/>
  <c r="M50" i="1"/>
  <c r="AC50" i="1" s="1"/>
  <c r="N50" i="1"/>
  <c r="AD50" i="1" s="1"/>
  <c r="G38" i="1"/>
  <c r="N38" i="1"/>
  <c r="AD38" i="1" s="1"/>
  <c r="M38" i="1"/>
  <c r="O38" i="1"/>
  <c r="AE38" i="1" s="1"/>
  <c r="G26" i="1"/>
  <c r="N26" i="1"/>
  <c r="AD26" i="1" s="1"/>
  <c r="M26" i="1"/>
  <c r="O26" i="1"/>
  <c r="AE26" i="1" s="1"/>
  <c r="G10" i="1"/>
  <c r="N10" i="1"/>
  <c r="AD10" i="1" s="1"/>
  <c r="O10" i="1"/>
  <c r="AE10" i="1" s="1"/>
  <c r="M10" i="1"/>
  <c r="G2" i="1"/>
  <c r="M2" i="1"/>
  <c r="N2" i="1"/>
  <c r="G532" i="1"/>
  <c r="M532" i="1"/>
  <c r="N532" i="1"/>
  <c r="AD532" i="1" s="1"/>
  <c r="O532" i="1"/>
  <c r="AE532" i="1" s="1"/>
  <c r="G528" i="1"/>
  <c r="N528" i="1"/>
  <c r="O528" i="1"/>
  <c r="AE528" i="1" s="1"/>
  <c r="M528" i="1"/>
  <c r="AC528" i="1" s="1"/>
  <c r="G524" i="1"/>
  <c r="O524" i="1"/>
  <c r="M524" i="1"/>
  <c r="AC524" i="1" s="1"/>
  <c r="N524" i="1"/>
  <c r="AD524" i="1" s="1"/>
  <c r="G520" i="1"/>
  <c r="O520" i="1"/>
  <c r="M520" i="1"/>
  <c r="AC520" i="1" s="1"/>
  <c r="N520" i="1"/>
  <c r="AD520" i="1" s="1"/>
  <c r="G516" i="1"/>
  <c r="M516" i="1"/>
  <c r="N516" i="1"/>
  <c r="AD516" i="1" s="1"/>
  <c r="O516" i="1"/>
  <c r="AE516" i="1" s="1"/>
  <c r="G512" i="1"/>
  <c r="N512" i="1"/>
  <c r="O512" i="1"/>
  <c r="M512" i="1"/>
  <c r="AC512" i="1" s="1"/>
  <c r="G508" i="1"/>
  <c r="O508" i="1"/>
  <c r="M508" i="1"/>
  <c r="AC508" i="1" s="1"/>
  <c r="N508" i="1"/>
  <c r="AD508" i="1" s="1"/>
  <c r="G504" i="1"/>
  <c r="N504" i="1"/>
  <c r="O504" i="1"/>
  <c r="AE504" i="1" s="1"/>
  <c r="M504" i="1"/>
  <c r="G500" i="1"/>
  <c r="O500" i="1"/>
  <c r="N500" i="1"/>
  <c r="AD500" i="1" s="1"/>
  <c r="M500" i="1"/>
  <c r="AC500" i="1" s="1"/>
  <c r="G496" i="1"/>
  <c r="N496" i="1"/>
  <c r="O496" i="1"/>
  <c r="AE496" i="1" s="1"/>
  <c r="M496" i="1"/>
  <c r="AC496" i="1" s="1"/>
  <c r="G492" i="1"/>
  <c r="O492" i="1"/>
  <c r="M492" i="1"/>
  <c r="N492" i="1"/>
  <c r="AD492" i="1" s="1"/>
  <c r="G488" i="1"/>
  <c r="O488" i="1"/>
  <c r="N488" i="1"/>
  <c r="AD488" i="1" s="1"/>
  <c r="G484" i="1"/>
  <c r="N484" i="1"/>
  <c r="AD484" i="1" s="1"/>
  <c r="O484" i="1"/>
  <c r="M484" i="1"/>
  <c r="AC484" i="1" s="1"/>
  <c r="G480" i="1"/>
  <c r="O480" i="1"/>
  <c r="AE480" i="1" s="1"/>
  <c r="M480" i="1"/>
  <c r="N480" i="1"/>
  <c r="AD480" i="1" s="1"/>
  <c r="G476" i="1"/>
  <c r="O476" i="1"/>
  <c r="AE476" i="1" s="1"/>
  <c r="M476" i="1"/>
  <c r="N476" i="1"/>
  <c r="AD476" i="1" s="1"/>
  <c r="G472" i="1"/>
  <c r="N472" i="1"/>
  <c r="AD472" i="1" s="1"/>
  <c r="O472" i="1"/>
  <c r="G468" i="1"/>
  <c r="O468" i="1"/>
  <c r="AE468" i="1" s="1"/>
  <c r="M468" i="1"/>
  <c r="N468" i="1"/>
  <c r="G464" i="1"/>
  <c r="O464" i="1"/>
  <c r="AE464" i="1" s="1"/>
  <c r="M464" i="1"/>
  <c r="N464" i="1"/>
  <c r="G460" i="1"/>
  <c r="M460" i="1"/>
  <c r="N460" i="1"/>
  <c r="AD460" i="1" s="1"/>
  <c r="O460" i="1"/>
  <c r="G456" i="1"/>
  <c r="N456" i="1"/>
  <c r="AD456" i="1" s="1"/>
  <c r="O456" i="1"/>
  <c r="AE456" i="1" s="1"/>
  <c r="M456" i="1"/>
  <c r="G452" i="1"/>
  <c r="O452" i="1"/>
  <c r="AE452" i="1" s="1"/>
  <c r="M452" i="1"/>
  <c r="N452" i="1"/>
  <c r="G448" i="1"/>
  <c r="O448" i="1"/>
  <c r="AE448" i="1" s="1"/>
  <c r="M448" i="1"/>
  <c r="N448" i="1"/>
  <c r="G444" i="1"/>
  <c r="M444" i="1"/>
  <c r="AC444" i="1" s="1"/>
  <c r="N444" i="1"/>
  <c r="AD444" i="1" s="1"/>
  <c r="O444" i="1"/>
  <c r="G440" i="1"/>
  <c r="N440" i="1"/>
  <c r="AD440" i="1" s="1"/>
  <c r="O440" i="1"/>
  <c r="AE440" i="1" s="1"/>
  <c r="M440" i="1"/>
  <c r="G436" i="1"/>
  <c r="O436" i="1"/>
  <c r="AE436" i="1" s="1"/>
  <c r="M436" i="1"/>
  <c r="N436" i="1"/>
  <c r="G432" i="1"/>
  <c r="O432" i="1"/>
  <c r="AE432" i="1" s="1"/>
  <c r="M432" i="1"/>
  <c r="AC432" i="1" s="1"/>
  <c r="N432" i="1"/>
  <c r="G428" i="1"/>
  <c r="M428" i="1"/>
  <c r="N428" i="1"/>
  <c r="AD428" i="1" s="1"/>
  <c r="O428" i="1"/>
  <c r="G424" i="1"/>
  <c r="N424" i="1"/>
  <c r="AD424" i="1" s="1"/>
  <c r="O424" i="1"/>
  <c r="AE424" i="1" s="1"/>
  <c r="M424" i="1"/>
  <c r="G420" i="1"/>
  <c r="O420" i="1"/>
  <c r="AE420" i="1" s="1"/>
  <c r="M420" i="1"/>
  <c r="AC420" i="1" s="1"/>
  <c r="N420" i="1"/>
  <c r="G416" i="1"/>
  <c r="O416" i="1"/>
  <c r="AE416" i="1" s="1"/>
  <c r="M416" i="1"/>
  <c r="N416" i="1"/>
  <c r="G412" i="1"/>
  <c r="M412" i="1"/>
  <c r="AC412" i="1" s="1"/>
  <c r="N412" i="1"/>
  <c r="AD412" i="1" s="1"/>
  <c r="O412" i="1"/>
  <c r="G408" i="1"/>
  <c r="N408" i="1"/>
  <c r="AD408" i="1" s="1"/>
  <c r="O408" i="1"/>
  <c r="AE408" i="1" s="1"/>
  <c r="M408" i="1"/>
  <c r="G404" i="1"/>
  <c r="O404" i="1"/>
  <c r="M404" i="1"/>
  <c r="AC404" i="1" s="1"/>
  <c r="N404" i="1"/>
  <c r="G400" i="1"/>
  <c r="O400" i="1"/>
  <c r="AE400" i="1" s="1"/>
  <c r="M400" i="1"/>
  <c r="N400" i="1"/>
  <c r="G396" i="1"/>
  <c r="M396" i="1"/>
  <c r="AC396" i="1" s="1"/>
  <c r="N396" i="1"/>
  <c r="O396" i="1"/>
  <c r="G392" i="1"/>
  <c r="N392" i="1"/>
  <c r="AD392" i="1" s="1"/>
  <c r="O392" i="1"/>
  <c r="AE392" i="1" s="1"/>
  <c r="M392" i="1"/>
  <c r="G388" i="1"/>
  <c r="O388" i="1"/>
  <c r="AE388" i="1" s="1"/>
  <c r="M388" i="1"/>
  <c r="N388" i="1"/>
  <c r="G384" i="1"/>
  <c r="O384" i="1"/>
  <c r="AE384" i="1" s="1"/>
  <c r="N384" i="1"/>
  <c r="AD384" i="1" s="1"/>
  <c r="M384" i="1"/>
  <c r="G380" i="1"/>
  <c r="M380" i="1"/>
  <c r="AC380" i="1" s="1"/>
  <c r="N380" i="1"/>
  <c r="AD380" i="1" s="1"/>
  <c r="O380" i="1"/>
  <c r="G376" i="1"/>
  <c r="N376" i="1"/>
  <c r="AD376" i="1" s="1"/>
  <c r="O376" i="1"/>
  <c r="AE376" i="1" s="1"/>
  <c r="M376" i="1"/>
  <c r="G372" i="1"/>
  <c r="O372" i="1"/>
  <c r="AE372" i="1" s="1"/>
  <c r="M372" i="1"/>
  <c r="AC372" i="1" s="1"/>
  <c r="N372" i="1"/>
  <c r="G368" i="1"/>
  <c r="O368" i="1"/>
  <c r="AE368" i="1" s="1"/>
  <c r="M368" i="1"/>
  <c r="AC368" i="1" s="1"/>
  <c r="N368" i="1"/>
  <c r="G364" i="1"/>
  <c r="O364" i="1"/>
  <c r="AE364" i="1" s="1"/>
  <c r="M364" i="1"/>
  <c r="AC364" i="1" s="1"/>
  <c r="N364" i="1"/>
  <c r="G360" i="1"/>
  <c r="M360" i="1"/>
  <c r="AC360" i="1" s="1"/>
  <c r="N360" i="1"/>
  <c r="AD360" i="1" s="1"/>
  <c r="O360" i="1"/>
  <c r="G356" i="1"/>
  <c r="N356" i="1"/>
  <c r="AD356" i="1" s="1"/>
  <c r="O356" i="1"/>
  <c r="AE356" i="1" s="1"/>
  <c r="M356" i="1"/>
  <c r="G352" i="1"/>
  <c r="N352" i="1"/>
  <c r="AD352" i="1" s="1"/>
  <c r="O352" i="1"/>
  <c r="AE352" i="1" s="1"/>
  <c r="M352" i="1"/>
  <c r="G348" i="1"/>
  <c r="O348" i="1"/>
  <c r="AE348" i="1" s="1"/>
  <c r="M348" i="1"/>
  <c r="N348" i="1"/>
  <c r="G344" i="1"/>
  <c r="M344" i="1"/>
  <c r="AC344" i="1" s="1"/>
  <c r="N344" i="1"/>
  <c r="AD344" i="1" s="1"/>
  <c r="O344" i="1"/>
  <c r="G340" i="1"/>
  <c r="N340" i="1"/>
  <c r="AD340" i="1" s="1"/>
  <c r="O340" i="1"/>
  <c r="AE340" i="1" s="1"/>
  <c r="M340" i="1"/>
  <c r="G336" i="1"/>
  <c r="N336" i="1"/>
  <c r="AD336" i="1" s="1"/>
  <c r="O336" i="1"/>
  <c r="AE336" i="1" s="1"/>
  <c r="M336" i="1"/>
  <c r="G332" i="1"/>
  <c r="O332" i="1"/>
  <c r="AE332" i="1" s="1"/>
  <c r="M332" i="1"/>
  <c r="AC332" i="1" s="1"/>
  <c r="N332" i="1"/>
  <c r="G328" i="1"/>
  <c r="M328" i="1"/>
  <c r="N328" i="1"/>
  <c r="AD328" i="1" s="1"/>
  <c r="O328" i="1"/>
  <c r="G324" i="1"/>
  <c r="N324" i="1"/>
  <c r="AD324" i="1" s="1"/>
  <c r="O324" i="1"/>
  <c r="AE324" i="1" s="1"/>
  <c r="M324" i="1"/>
  <c r="G320" i="1"/>
  <c r="N320" i="1"/>
  <c r="AD320" i="1" s="1"/>
  <c r="O320" i="1"/>
  <c r="AE320" i="1" s="1"/>
  <c r="M320" i="1"/>
  <c r="G316" i="1"/>
  <c r="O316" i="1"/>
  <c r="AE316" i="1" s="1"/>
  <c r="M316" i="1"/>
  <c r="AC316" i="1" s="1"/>
  <c r="N316" i="1"/>
  <c r="G312" i="1"/>
  <c r="M312" i="1"/>
  <c r="AC312" i="1" s="1"/>
  <c r="N312" i="1"/>
  <c r="AD312" i="1" s="1"/>
  <c r="O312" i="1"/>
  <c r="G308" i="1"/>
  <c r="N308" i="1"/>
  <c r="AD308" i="1" s="1"/>
  <c r="O308" i="1"/>
  <c r="AE308" i="1" s="1"/>
  <c r="M308" i="1"/>
  <c r="G304" i="1"/>
  <c r="N304" i="1"/>
  <c r="AD304" i="1" s="1"/>
  <c r="O304" i="1"/>
  <c r="AE304" i="1" s="1"/>
  <c r="M304" i="1"/>
  <c r="G300" i="1"/>
  <c r="O300" i="1"/>
  <c r="AE300" i="1" s="1"/>
  <c r="M300" i="1"/>
  <c r="N300" i="1"/>
  <c r="G296" i="1"/>
  <c r="M296" i="1"/>
  <c r="AC296" i="1" s="1"/>
  <c r="N296" i="1"/>
  <c r="AD296" i="1" s="1"/>
  <c r="O296" i="1"/>
  <c r="G292" i="1"/>
  <c r="N292" i="1"/>
  <c r="AD292" i="1" s="1"/>
  <c r="O292" i="1"/>
  <c r="M292" i="1"/>
  <c r="G288" i="1"/>
  <c r="N288" i="1"/>
  <c r="AD288" i="1" s="1"/>
  <c r="O288" i="1"/>
  <c r="AE288" i="1" s="1"/>
  <c r="M288" i="1"/>
  <c r="G284" i="1"/>
  <c r="O284" i="1"/>
  <c r="AE284" i="1" s="1"/>
  <c r="M284" i="1"/>
  <c r="N284" i="1"/>
  <c r="G280" i="1"/>
  <c r="M280" i="1"/>
  <c r="AC280" i="1" s="1"/>
  <c r="N280" i="1"/>
  <c r="AD280" i="1" s="1"/>
  <c r="O280" i="1"/>
  <c r="G276" i="1"/>
  <c r="N276" i="1"/>
  <c r="AD276" i="1" s="1"/>
  <c r="O276" i="1"/>
  <c r="AE276" i="1" s="1"/>
  <c r="M276" i="1"/>
  <c r="G272" i="1"/>
  <c r="N272" i="1"/>
  <c r="AD272" i="1" s="1"/>
  <c r="O272" i="1"/>
  <c r="AE272" i="1" s="1"/>
  <c r="M272" i="1"/>
  <c r="G268" i="1"/>
  <c r="O268" i="1"/>
  <c r="AE268" i="1" s="1"/>
  <c r="M268" i="1"/>
  <c r="AC268" i="1" s="1"/>
  <c r="N268" i="1"/>
  <c r="G264" i="1"/>
  <c r="M264" i="1"/>
  <c r="N264" i="1"/>
  <c r="AD264" i="1" s="1"/>
  <c r="O264" i="1"/>
  <c r="G260" i="1"/>
  <c r="M260" i="1"/>
  <c r="AC260" i="1" s="1"/>
  <c r="N260" i="1"/>
  <c r="AD260" i="1" s="1"/>
  <c r="O260" i="1"/>
  <c r="G256" i="1"/>
  <c r="M256" i="1"/>
  <c r="AC256" i="1" s="1"/>
  <c r="N256" i="1"/>
  <c r="AD256" i="1" s="1"/>
  <c r="O256" i="1"/>
  <c r="G252" i="1"/>
  <c r="N252" i="1"/>
  <c r="AD252" i="1" s="1"/>
  <c r="O252" i="1"/>
  <c r="AE252" i="1" s="1"/>
  <c r="M252" i="1"/>
  <c r="G248" i="1"/>
  <c r="O248" i="1"/>
  <c r="AE248" i="1" s="1"/>
  <c r="M248" i="1"/>
  <c r="AC248" i="1" s="1"/>
  <c r="N248" i="1"/>
  <c r="G244" i="1"/>
  <c r="M244" i="1"/>
  <c r="N244" i="1"/>
  <c r="AD244" i="1" s="1"/>
  <c r="O244" i="1"/>
  <c r="G240" i="1"/>
  <c r="M240" i="1"/>
  <c r="AC240" i="1" s="1"/>
  <c r="N240" i="1"/>
  <c r="AD240" i="1" s="1"/>
  <c r="O240" i="1"/>
  <c r="G236" i="1"/>
  <c r="N236" i="1"/>
  <c r="AD236" i="1" s="1"/>
  <c r="O236" i="1"/>
  <c r="AE236" i="1" s="1"/>
  <c r="M236" i="1"/>
  <c r="G232" i="1"/>
  <c r="O232" i="1"/>
  <c r="AE232" i="1" s="1"/>
  <c r="M232" i="1"/>
  <c r="N232" i="1"/>
  <c r="G228" i="1"/>
  <c r="M228" i="1"/>
  <c r="N228" i="1"/>
  <c r="AD228" i="1" s="1"/>
  <c r="O228" i="1"/>
  <c r="G224" i="1"/>
  <c r="M224" i="1"/>
  <c r="AC224" i="1" s="1"/>
  <c r="N224" i="1"/>
  <c r="AD224" i="1" s="1"/>
  <c r="O224" i="1"/>
  <c r="G220" i="1"/>
  <c r="N220" i="1"/>
  <c r="AD220" i="1" s="1"/>
  <c r="O220" i="1"/>
  <c r="AE220" i="1" s="1"/>
  <c r="M220" i="1"/>
  <c r="G216" i="1"/>
  <c r="O216" i="1"/>
  <c r="AE216" i="1" s="1"/>
  <c r="M216" i="1"/>
  <c r="N216" i="1"/>
  <c r="G212" i="1"/>
  <c r="M212" i="1"/>
  <c r="N212" i="1"/>
  <c r="AD212" i="1" s="1"/>
  <c r="O212" i="1"/>
  <c r="G208" i="1"/>
  <c r="M208" i="1"/>
  <c r="N208" i="1"/>
  <c r="AD208" i="1" s="1"/>
  <c r="O208" i="1"/>
  <c r="G204" i="1"/>
  <c r="N204" i="1"/>
  <c r="AD204" i="1" s="1"/>
  <c r="O204" i="1"/>
  <c r="M204" i="1"/>
  <c r="G200" i="1"/>
  <c r="O200" i="1"/>
  <c r="AE200" i="1" s="1"/>
  <c r="M200" i="1"/>
  <c r="N200" i="1"/>
  <c r="G196" i="1"/>
  <c r="M196" i="1"/>
  <c r="AC196" i="1" s="1"/>
  <c r="N196" i="1"/>
  <c r="AD196" i="1" s="1"/>
  <c r="O196" i="1"/>
  <c r="G192" i="1"/>
  <c r="M192" i="1"/>
  <c r="N192" i="1"/>
  <c r="O192" i="1"/>
  <c r="G188" i="1"/>
  <c r="N188" i="1"/>
  <c r="AD188" i="1" s="1"/>
  <c r="O188" i="1"/>
  <c r="M188" i="1"/>
  <c r="G184" i="1"/>
  <c r="O184" i="1"/>
  <c r="AE184" i="1" s="1"/>
  <c r="M184" i="1"/>
  <c r="AC184" i="1" s="1"/>
  <c r="N184" i="1"/>
  <c r="G180" i="1"/>
  <c r="M180" i="1"/>
  <c r="AC180" i="1" s="1"/>
  <c r="N180" i="1"/>
  <c r="AD180" i="1" s="1"/>
  <c r="O180" i="1"/>
  <c r="G176" i="1"/>
  <c r="M176" i="1"/>
  <c r="AC176" i="1" s="1"/>
  <c r="N176" i="1"/>
  <c r="AD176" i="1" s="1"/>
  <c r="O176" i="1"/>
  <c r="G172" i="1"/>
  <c r="N172" i="1"/>
  <c r="AD172" i="1" s="1"/>
  <c r="O172" i="1"/>
  <c r="AE172" i="1" s="1"/>
  <c r="M172" i="1"/>
  <c r="G168" i="1"/>
  <c r="O168" i="1"/>
  <c r="AE168" i="1" s="1"/>
  <c r="M168" i="1"/>
  <c r="AC168" i="1" s="1"/>
  <c r="N168" i="1"/>
  <c r="G164" i="1"/>
  <c r="M164" i="1"/>
  <c r="N164" i="1"/>
  <c r="AD164" i="1" s="1"/>
  <c r="O164" i="1"/>
  <c r="G160" i="1"/>
  <c r="M160" i="1"/>
  <c r="AC160" i="1" s="1"/>
  <c r="N160" i="1"/>
  <c r="AD160" i="1" s="1"/>
  <c r="O160" i="1"/>
  <c r="G156" i="1"/>
  <c r="N156" i="1"/>
  <c r="O156" i="1"/>
  <c r="AE156" i="1" s="1"/>
  <c r="M156" i="1"/>
  <c r="G152" i="1"/>
  <c r="O152" i="1"/>
  <c r="AE152" i="1" s="1"/>
  <c r="M152" i="1"/>
  <c r="AC152" i="1" s="1"/>
  <c r="N152" i="1"/>
  <c r="G148" i="1"/>
  <c r="M148" i="1"/>
  <c r="N148" i="1"/>
  <c r="AD148" i="1" s="1"/>
  <c r="O148" i="1"/>
  <c r="G144" i="1"/>
  <c r="M144" i="1"/>
  <c r="N144" i="1"/>
  <c r="AD144" i="1" s="1"/>
  <c r="O144" i="1"/>
  <c r="G140" i="1"/>
  <c r="N140" i="1"/>
  <c r="AD140" i="1" s="1"/>
  <c r="O140" i="1"/>
  <c r="AE140" i="1" s="1"/>
  <c r="M140" i="1"/>
  <c r="G136" i="1"/>
  <c r="O136" i="1"/>
  <c r="AE136" i="1" s="1"/>
  <c r="M136" i="1"/>
  <c r="AC136" i="1" s="1"/>
  <c r="N136" i="1"/>
  <c r="G132" i="1"/>
  <c r="M132" i="1"/>
  <c r="AC132" i="1" s="1"/>
  <c r="N132" i="1"/>
  <c r="AD132" i="1" s="1"/>
  <c r="O132" i="1"/>
  <c r="G128" i="1"/>
  <c r="M128" i="1"/>
  <c r="AC128" i="1" s="1"/>
  <c r="N128" i="1"/>
  <c r="AD128" i="1" s="1"/>
  <c r="O128" i="1"/>
  <c r="G124" i="1"/>
  <c r="N124" i="1"/>
  <c r="AD124" i="1" s="1"/>
  <c r="O124" i="1"/>
  <c r="AE124" i="1" s="1"/>
  <c r="M124" i="1"/>
  <c r="G120" i="1"/>
  <c r="O120" i="1"/>
  <c r="AE120" i="1" s="1"/>
  <c r="M120" i="1"/>
  <c r="N120" i="1"/>
  <c r="G116" i="1"/>
  <c r="M116" i="1"/>
  <c r="AC116" i="1" s="1"/>
  <c r="N116" i="1"/>
  <c r="AD116" i="1" s="1"/>
  <c r="O116" i="1"/>
  <c r="G112" i="1"/>
  <c r="M112" i="1"/>
  <c r="AC112" i="1" s="1"/>
  <c r="N112" i="1"/>
  <c r="AD112" i="1" s="1"/>
  <c r="O112" i="1"/>
  <c r="G108" i="1"/>
  <c r="N108" i="1"/>
  <c r="AD108" i="1" s="1"/>
  <c r="O108" i="1"/>
  <c r="AE108" i="1" s="1"/>
  <c r="M108" i="1"/>
  <c r="G104" i="1"/>
  <c r="O104" i="1"/>
  <c r="AE104" i="1" s="1"/>
  <c r="M104" i="1"/>
  <c r="AC104" i="1" s="1"/>
  <c r="N104" i="1"/>
  <c r="G100" i="1"/>
  <c r="M100" i="1"/>
  <c r="AC100" i="1" s="1"/>
  <c r="N100" i="1"/>
  <c r="AD100" i="1" s="1"/>
  <c r="O100" i="1"/>
  <c r="G96" i="1"/>
  <c r="M96" i="1"/>
  <c r="N96" i="1"/>
  <c r="AD96" i="1" s="1"/>
  <c r="O96" i="1"/>
  <c r="G92" i="1"/>
  <c r="N92" i="1"/>
  <c r="AD92" i="1" s="1"/>
  <c r="O92" i="1"/>
  <c r="AE92" i="1" s="1"/>
  <c r="M92" i="1"/>
  <c r="G88" i="1"/>
  <c r="O88" i="1"/>
  <c r="AE88" i="1" s="1"/>
  <c r="M88" i="1"/>
  <c r="AC88" i="1" s="1"/>
  <c r="N88" i="1"/>
  <c r="G84" i="1"/>
  <c r="M84" i="1"/>
  <c r="AC84" i="1" s="1"/>
  <c r="N84" i="1"/>
  <c r="AD84" i="1" s="1"/>
  <c r="O84" i="1"/>
  <c r="G80" i="1"/>
  <c r="M80" i="1"/>
  <c r="N80" i="1"/>
  <c r="AD80" i="1" s="1"/>
  <c r="O80" i="1"/>
  <c r="G76" i="1"/>
  <c r="N76" i="1"/>
  <c r="AD76" i="1" s="1"/>
  <c r="O76" i="1"/>
  <c r="AE76" i="1" s="1"/>
  <c r="M76" i="1"/>
  <c r="G72" i="1"/>
  <c r="O72" i="1"/>
  <c r="AE72" i="1" s="1"/>
  <c r="M72" i="1"/>
  <c r="AC72" i="1" s="1"/>
  <c r="N72" i="1"/>
  <c r="G68" i="1"/>
  <c r="N68" i="1"/>
  <c r="AD68" i="1" s="1"/>
  <c r="M68" i="1"/>
  <c r="AC68" i="1" s="1"/>
  <c r="O68" i="1"/>
  <c r="G64" i="1"/>
  <c r="N64" i="1"/>
  <c r="AD64" i="1" s="1"/>
  <c r="M64" i="1"/>
  <c r="AC64" i="1" s="1"/>
  <c r="O64" i="1"/>
  <c r="G60" i="1"/>
  <c r="N60" i="1"/>
  <c r="AD60" i="1" s="1"/>
  <c r="O60" i="1"/>
  <c r="AE60" i="1" s="1"/>
  <c r="M60" i="1"/>
  <c r="G56" i="1"/>
  <c r="O56" i="1"/>
  <c r="M56" i="1"/>
  <c r="AC56" i="1" s="1"/>
  <c r="N56" i="1"/>
  <c r="G52" i="1"/>
  <c r="M52" i="1"/>
  <c r="AC52" i="1" s="1"/>
  <c r="N52" i="1"/>
  <c r="AD52" i="1" s="1"/>
  <c r="O52" i="1"/>
  <c r="G48" i="1"/>
  <c r="M48" i="1"/>
  <c r="AC48" i="1" s="1"/>
  <c r="N48" i="1"/>
  <c r="AD48" i="1" s="1"/>
  <c r="O48" i="1"/>
  <c r="G44" i="1"/>
  <c r="N44" i="1"/>
  <c r="AD44" i="1" s="1"/>
  <c r="O44" i="1"/>
  <c r="AE44" i="1" s="1"/>
  <c r="M44" i="1"/>
  <c r="G40" i="1"/>
  <c r="O40" i="1"/>
  <c r="AE40" i="1" s="1"/>
  <c r="M40" i="1"/>
  <c r="N40" i="1"/>
  <c r="G36" i="1"/>
  <c r="M36" i="1"/>
  <c r="N36" i="1"/>
  <c r="AD36" i="1" s="1"/>
  <c r="O36" i="1"/>
  <c r="G32" i="1"/>
  <c r="M32" i="1"/>
  <c r="AC32" i="1" s="1"/>
  <c r="N32" i="1"/>
  <c r="AD32" i="1" s="1"/>
  <c r="O32" i="1"/>
  <c r="G28" i="1"/>
  <c r="N28" i="1"/>
  <c r="AD28" i="1" s="1"/>
  <c r="O28" i="1"/>
  <c r="AE28" i="1" s="1"/>
  <c r="M28" i="1"/>
  <c r="G24" i="1"/>
  <c r="O24" i="1"/>
  <c r="AE24" i="1" s="1"/>
  <c r="M24" i="1"/>
  <c r="N24" i="1"/>
  <c r="G20" i="1"/>
  <c r="M20" i="1"/>
  <c r="N20" i="1"/>
  <c r="AD20" i="1" s="1"/>
  <c r="O20" i="1"/>
  <c r="G16" i="1"/>
  <c r="M16" i="1"/>
  <c r="N16" i="1"/>
  <c r="AD16" i="1" s="1"/>
  <c r="O16" i="1"/>
  <c r="G12" i="1"/>
  <c r="N12" i="1"/>
  <c r="AD12" i="1" s="1"/>
  <c r="O12" i="1"/>
  <c r="AE12" i="1" s="1"/>
  <c r="M12" i="1"/>
  <c r="G8" i="1"/>
  <c r="O8" i="1"/>
  <c r="AE8" i="1" s="1"/>
  <c r="M8" i="1"/>
  <c r="AC8" i="1" s="1"/>
  <c r="N8" i="1"/>
  <c r="G4" i="1"/>
  <c r="M4" i="1"/>
  <c r="N4" i="1"/>
  <c r="AD4" i="1" s="1"/>
  <c r="O4" i="1"/>
  <c r="Q222" i="1"/>
  <c r="P226" i="1"/>
  <c r="Q234" i="1"/>
  <c r="P242" i="1"/>
  <c r="Q250" i="1"/>
  <c r="P258" i="1"/>
  <c r="Q266" i="1"/>
  <c r="Q270" i="1"/>
  <c r="P274" i="1"/>
  <c r="AF274" i="1" s="1"/>
  <c r="Q286" i="1"/>
  <c r="P290" i="1"/>
  <c r="AF290" i="1" s="1"/>
  <c r="Q298" i="1"/>
  <c r="Q302" i="1"/>
  <c r="P306" i="1"/>
  <c r="Q314" i="1"/>
  <c r="AG314" i="1" s="1"/>
  <c r="CI314" i="1" s="1"/>
  <c r="Q318" i="1"/>
  <c r="P322" i="1"/>
  <c r="AF322" i="1" s="1"/>
  <c r="P338" i="1"/>
  <c r="AF338" i="1" s="1"/>
  <c r="Q346" i="1"/>
  <c r="Q350" i="1"/>
  <c r="P354" i="1"/>
  <c r="Q362" i="1"/>
  <c r="P370" i="1"/>
  <c r="AF370" i="1" s="1"/>
  <c r="Q378" i="1"/>
  <c r="P386" i="1"/>
  <c r="AF386" i="1" s="1"/>
  <c r="P402" i="1"/>
  <c r="P446" i="1"/>
  <c r="Q490" i="1"/>
  <c r="P494" i="1"/>
  <c r="AF494" i="1" s="1"/>
  <c r="M522" i="1"/>
  <c r="AC522" i="1" s="1"/>
  <c r="Q5" i="1"/>
  <c r="AG5" i="1" s="1"/>
  <c r="Q9" i="1"/>
  <c r="P21" i="1"/>
  <c r="Q29" i="1"/>
  <c r="Q33" i="1"/>
  <c r="P37" i="1"/>
  <c r="P53" i="1"/>
  <c r="Q61" i="1"/>
  <c r="AG61" i="1" s="1"/>
  <c r="Q65" i="1"/>
  <c r="AG65" i="1" s="1"/>
  <c r="P69" i="1"/>
  <c r="Q77" i="1"/>
  <c r="Q81" i="1"/>
  <c r="P85" i="1"/>
  <c r="AF85" i="1" s="1"/>
  <c r="Q93" i="1"/>
  <c r="P101" i="1"/>
  <c r="AF101" i="1" s="1"/>
  <c r="Q109" i="1"/>
  <c r="P117" i="1"/>
  <c r="AF117" i="1" s="1"/>
  <c r="P133" i="1"/>
  <c r="Q141" i="1"/>
  <c r="AG141" i="1" s="1"/>
  <c r="P149" i="1"/>
  <c r="AF149" i="1" s="1"/>
  <c r="Q161" i="1"/>
  <c r="AG161" i="1" s="1"/>
  <c r="P165" i="1"/>
  <c r="Q177" i="1"/>
  <c r="P185" i="1"/>
  <c r="Q193" i="1"/>
  <c r="AG193" i="1" s="1"/>
  <c r="DA193" i="1" s="1"/>
  <c r="P201" i="1"/>
  <c r="P217" i="1"/>
  <c r="AF217" i="1" s="1"/>
  <c r="Q225" i="1"/>
  <c r="AG225" i="1" s="1"/>
  <c r="AY225" i="1" s="1"/>
  <c r="Q229" i="1"/>
  <c r="AG229" i="1" s="1"/>
  <c r="DS229" i="1" s="1"/>
  <c r="P233" i="1"/>
  <c r="Q241" i="1"/>
  <c r="AG241" i="1" s="1"/>
  <c r="Q245" i="1"/>
  <c r="P249" i="1"/>
  <c r="AF249" i="1" s="1"/>
  <c r="Q257" i="1"/>
  <c r="Q261" i="1"/>
  <c r="P265" i="1"/>
  <c r="Q277" i="1"/>
  <c r="AG277" i="1" s="1"/>
  <c r="P281" i="1"/>
  <c r="Q289" i="1"/>
  <c r="AG289" i="1" s="1"/>
  <c r="AY289" i="1" s="1"/>
  <c r="P297" i="1"/>
  <c r="Q309" i="1"/>
  <c r="P313" i="1"/>
  <c r="P329" i="1"/>
  <c r="AF329" i="1" s="1"/>
  <c r="Q337" i="1"/>
  <c r="AG337" i="1" s="1"/>
  <c r="P345" i="1"/>
  <c r="AF345" i="1" s="1"/>
  <c r="Q353" i="1"/>
  <c r="P361" i="1"/>
  <c r="AF361" i="1" s="1"/>
  <c r="P377" i="1"/>
  <c r="AF377" i="1" s="1"/>
  <c r="Q385" i="1"/>
  <c r="P393" i="1"/>
  <c r="Q405" i="1"/>
  <c r="P409" i="1"/>
  <c r="AF409" i="1" s="1"/>
  <c r="Q417" i="1"/>
  <c r="P425" i="1"/>
  <c r="Q433" i="1"/>
  <c r="P441" i="1"/>
  <c r="Q449" i="1"/>
  <c r="AG449" i="1" s="1"/>
  <c r="Q453" i="1"/>
  <c r="P457" i="1"/>
  <c r="Q465" i="1"/>
  <c r="P473" i="1"/>
  <c r="AF473" i="1" s="1"/>
  <c r="Q481" i="1"/>
  <c r="Q485" i="1"/>
  <c r="P489" i="1"/>
  <c r="AF489" i="1" s="1"/>
  <c r="Q501" i="1"/>
  <c r="P505" i="1"/>
  <c r="Q517" i="1"/>
  <c r="P521" i="1"/>
  <c r="AF521" i="1" s="1"/>
  <c r="Q529" i="1"/>
  <c r="Q533" i="1"/>
  <c r="P232" i="1"/>
  <c r="Q248" i="1"/>
  <c r="P256" i="1"/>
  <c r="AF256" i="1" s="1"/>
  <c r="Q280" i="1"/>
  <c r="P288" i="1"/>
  <c r="AF288" i="1" s="1"/>
  <c r="Q296" i="1"/>
  <c r="AG296" i="1" s="1"/>
  <c r="DS296" i="1" s="1"/>
  <c r="Q300" i="1"/>
  <c r="AG300" i="1" s="1"/>
  <c r="P308" i="1"/>
  <c r="Q324" i="1"/>
  <c r="AG324" i="1" s="1"/>
  <c r="DS324" i="1" s="1"/>
  <c r="Q332" i="1"/>
  <c r="P340" i="1"/>
  <c r="AF340" i="1" s="1"/>
  <c r="P376" i="1"/>
  <c r="Q392" i="1"/>
  <c r="P408" i="1"/>
  <c r="AF408" i="1" s="1"/>
  <c r="Q424" i="1"/>
  <c r="AG424" i="1" s="1"/>
  <c r="DS424" i="1" s="1"/>
  <c r="P432" i="1"/>
  <c r="Q440" i="1"/>
  <c r="AG440" i="1" s="1"/>
  <c r="Q444" i="1"/>
  <c r="P448" i="1"/>
  <c r="AF448" i="1" s="1"/>
  <c r="P464" i="1"/>
  <c r="M472" i="1"/>
  <c r="AC472" i="1" s="1"/>
  <c r="P480" i="1"/>
  <c r="M488" i="1"/>
  <c r="AC488" i="1" s="1"/>
  <c r="P496" i="1"/>
  <c r="Q504" i="1"/>
  <c r="AG504" i="1" s="1"/>
  <c r="Q508" i="1"/>
  <c r="P512" i="1"/>
  <c r="AF512" i="1" s="1"/>
  <c r="Q520" i="1"/>
  <c r="Q524" i="1"/>
  <c r="AG524" i="1" s="1"/>
  <c r="P528" i="1"/>
  <c r="O2" i="1"/>
  <c r="Q4" i="1"/>
  <c r="Q16" i="1"/>
  <c r="P24" i="1"/>
  <c r="Q36" i="1"/>
  <c r="AG36" i="1" s="1"/>
  <c r="P40" i="1"/>
  <c r="P56" i="1"/>
  <c r="AF56" i="1" s="1"/>
  <c r="Q68" i="1"/>
  <c r="P72" i="1"/>
  <c r="AF72" i="1" s="1"/>
  <c r="Q80" i="1"/>
  <c r="Q84" i="1"/>
  <c r="P88" i="1"/>
  <c r="AF88" i="1" s="1"/>
  <c r="Q96" i="1"/>
  <c r="AG96" i="1" s="1"/>
  <c r="Q100" i="1"/>
  <c r="P104" i="1"/>
  <c r="Q116" i="1"/>
  <c r="P120" i="1"/>
  <c r="AF120" i="1" s="1"/>
  <c r="Q128" i="1"/>
  <c r="P136" i="1"/>
  <c r="AF136" i="1" s="1"/>
  <c r="Q148" i="1"/>
  <c r="P152" i="1"/>
  <c r="AF152" i="1" s="1"/>
  <c r="Q164" i="1"/>
  <c r="P168" i="1"/>
  <c r="Q176" i="1"/>
  <c r="P184" i="1"/>
  <c r="AF184" i="1" s="1"/>
  <c r="P200" i="1"/>
  <c r="Q208" i="1"/>
  <c r="Q212" i="1"/>
  <c r="P216" i="1"/>
  <c r="AF216" i="1" s="1"/>
  <c r="P236" i="1"/>
  <c r="P276" i="1"/>
  <c r="P320" i="1"/>
  <c r="Q336" i="1"/>
  <c r="Q344" i="1"/>
  <c r="P352" i="1"/>
  <c r="Q364" i="1"/>
  <c r="P380" i="1"/>
  <c r="Q396" i="1"/>
  <c r="Q404" i="1"/>
  <c r="P412" i="1"/>
  <c r="Q7" i="1"/>
  <c r="AG7" i="1" s="1"/>
  <c r="DS7" i="1" s="1"/>
  <c r="Q11" i="1"/>
  <c r="Q15" i="1"/>
  <c r="AG15" i="1" s="1"/>
  <c r="P19" i="1"/>
  <c r="AF19" i="1" s="1"/>
  <c r="Q27" i="1"/>
  <c r="Q31" i="1"/>
  <c r="P35" i="1"/>
  <c r="AF35" i="1" s="1"/>
  <c r="Q43" i="1"/>
  <c r="AG43" i="1" s="1"/>
  <c r="P51" i="1"/>
  <c r="P67" i="1"/>
  <c r="P83" i="1"/>
  <c r="Q95" i="1"/>
  <c r="P99" i="1"/>
  <c r="AF99" i="1" s="1"/>
  <c r="Q107" i="1"/>
  <c r="P115" i="1"/>
  <c r="P131" i="1"/>
  <c r="AF131" i="1" s="1"/>
  <c r="Q139" i="1"/>
  <c r="AG139" i="1" s="1"/>
  <c r="P147" i="1"/>
  <c r="Q155" i="1"/>
  <c r="Q159" i="1"/>
  <c r="P163" i="1"/>
  <c r="Q171" i="1"/>
  <c r="P179" i="1"/>
  <c r="P195" i="1"/>
  <c r="Q203" i="1"/>
  <c r="AG203" i="1" s="1"/>
  <c r="AY203" i="1" s="1"/>
  <c r="P211" i="1"/>
  <c r="Q219" i="1"/>
  <c r="AG219" i="1" s="1"/>
  <c r="P227" i="1"/>
  <c r="AF227" i="1" s="1"/>
  <c r="P243" i="1"/>
  <c r="AF243" i="1" s="1"/>
  <c r="Q251" i="1"/>
  <c r="P259" i="1"/>
  <c r="Q267" i="1"/>
  <c r="AG267" i="1" s="1"/>
  <c r="BQ267" i="1" s="1"/>
  <c r="Q271" i="1"/>
  <c r="P275" i="1"/>
  <c r="Q283" i="1"/>
  <c r="Q287" i="1"/>
  <c r="AG287" i="1" s="1"/>
  <c r="DS287" i="1" s="1"/>
  <c r="P291" i="1"/>
  <c r="Q299" i="1"/>
  <c r="P307" i="1"/>
  <c r="AF307" i="1" s="1"/>
  <c r="Q315" i="1"/>
  <c r="P323" i="1"/>
  <c r="AF323" i="1" s="1"/>
  <c r="Q331" i="1"/>
  <c r="P339" i="1"/>
  <c r="P355" i="1"/>
  <c r="AF355" i="1" s="1"/>
  <c r="P371" i="1"/>
  <c r="AF371" i="1" s="1"/>
  <c r="Q383" i="1"/>
  <c r="P387" i="1"/>
  <c r="Q395" i="1"/>
  <c r="Q399" i="1"/>
  <c r="P403" i="1"/>
  <c r="Q411" i="1"/>
  <c r="AG411" i="1" s="1"/>
  <c r="DA411" i="1" s="1"/>
  <c r="P419" i="1"/>
  <c r="AF419" i="1" s="1"/>
  <c r="Q431" i="1"/>
  <c r="AG431" i="1" s="1"/>
  <c r="DA431" i="1" s="1"/>
  <c r="P435" i="1"/>
  <c r="Q443" i="1"/>
  <c r="P451" i="1"/>
  <c r="AF451" i="1" s="1"/>
  <c r="Q459" i="1"/>
  <c r="P467" i="1"/>
  <c r="Q475" i="1"/>
  <c r="AG475" i="1" s="1"/>
  <c r="P483" i="1"/>
  <c r="AF483" i="1" s="1"/>
  <c r="P499" i="1"/>
  <c r="AF499" i="1" s="1"/>
  <c r="Q507" i="1"/>
  <c r="M511" i="1"/>
  <c r="AC511" i="1" s="1"/>
  <c r="P515" i="1"/>
  <c r="AF515" i="1" s="1"/>
  <c r="Q523" i="1"/>
  <c r="M527" i="1"/>
  <c r="P531" i="1"/>
  <c r="AF531" i="1" s="1"/>
  <c r="Q414" i="1"/>
  <c r="P422" i="1"/>
  <c r="AF422" i="1" s="1"/>
  <c r="Q434" i="1"/>
  <c r="P442" i="1"/>
  <c r="AF442" i="1" s="1"/>
  <c r="Q454" i="1"/>
  <c r="AG454" i="1" s="1"/>
  <c r="AY454" i="1" s="1"/>
  <c r="P462" i="1"/>
  <c r="AF462" i="1" s="1"/>
  <c r="Q470" i="1"/>
  <c r="P486" i="1"/>
  <c r="AF486" i="1" s="1"/>
  <c r="N502" i="1"/>
  <c r="AD502" i="1" s="1"/>
  <c r="Q506" i="1"/>
  <c r="AG506" i="1" s="1"/>
  <c r="P510" i="1"/>
  <c r="M526" i="1"/>
  <c r="AC526" i="1" s="1"/>
  <c r="Q530" i="1"/>
  <c r="P534" i="1"/>
  <c r="AF534" i="1" s="1"/>
  <c r="P6" i="1"/>
  <c r="P10" i="1"/>
  <c r="P30" i="1"/>
  <c r="AF30" i="1" s="1"/>
  <c r="Q42" i="1"/>
  <c r="P46" i="1"/>
  <c r="Q54" i="1"/>
  <c r="P62" i="1"/>
  <c r="AF62" i="1" s="1"/>
  <c r="Q70" i="1"/>
  <c r="P78" i="1"/>
  <c r="Q86" i="1"/>
  <c r="P94" i="1"/>
  <c r="AF94" i="1" s="1"/>
  <c r="Q102" i="1"/>
  <c r="AG102" i="1" s="1"/>
  <c r="P110" i="1"/>
  <c r="Q122" i="1"/>
  <c r="P126" i="1"/>
  <c r="Q134" i="1"/>
  <c r="Q138" i="1"/>
  <c r="P142" i="1"/>
  <c r="Q150" i="1"/>
  <c r="Q154" i="1"/>
  <c r="P158" i="1"/>
  <c r="Q170" i="1"/>
  <c r="P174" i="1"/>
  <c r="AF174" i="1" s="1"/>
  <c r="P190" i="1"/>
  <c r="AF190" i="1" s="1"/>
  <c r="Q198" i="1"/>
  <c r="P206" i="1"/>
  <c r="Q218" i="1"/>
  <c r="P222" i="1"/>
  <c r="AF222" i="1" s="1"/>
  <c r="P238" i="1"/>
  <c r="Q246" i="1"/>
  <c r="AG246" i="1" s="1"/>
  <c r="P254" i="1"/>
  <c r="AF254" i="1" s="1"/>
  <c r="Q262" i="1"/>
  <c r="AG262" i="1" s="1"/>
  <c r="P270" i="1"/>
  <c r="Q282" i="1"/>
  <c r="AG282" i="1" s="1"/>
  <c r="DS282" i="1" s="1"/>
  <c r="P286" i="1"/>
  <c r="AF286" i="1" s="1"/>
  <c r="Q294" i="1"/>
  <c r="P302" i="1"/>
  <c r="P318" i="1"/>
  <c r="AF318" i="1" s="1"/>
  <c r="Q326" i="1"/>
  <c r="AG326" i="1" s="1"/>
  <c r="Q330" i="1"/>
  <c r="AG330" i="1" s="1"/>
  <c r="DA330" i="1" s="1"/>
  <c r="P334" i="1"/>
  <c r="Q342" i="1"/>
  <c r="P350" i="1"/>
  <c r="AF350" i="1" s="1"/>
  <c r="P366" i="1"/>
  <c r="AF366" i="1" s="1"/>
  <c r="Q374" i="1"/>
  <c r="AG374" i="1" s="1"/>
  <c r="P382" i="1"/>
  <c r="AF382" i="1" s="1"/>
  <c r="Q394" i="1"/>
  <c r="P398" i="1"/>
  <c r="AF398" i="1" s="1"/>
  <c r="Q410" i="1"/>
  <c r="P438" i="1"/>
  <c r="AF438" i="1" s="1"/>
  <c r="Q474" i="1"/>
  <c r="Q478" i="1"/>
  <c r="AG478" i="1" s="1"/>
  <c r="P490" i="1"/>
  <c r="M518" i="1"/>
  <c r="AC518" i="1" s="1"/>
  <c r="Q522" i="1"/>
  <c r="AG522" i="1" s="1"/>
  <c r="P5" i="1"/>
  <c r="AF5" i="1" s="1"/>
  <c r="P9" i="1"/>
  <c r="P13" i="1"/>
  <c r="AF13" i="1" s="1"/>
  <c r="P17" i="1"/>
  <c r="AF17" i="1" s="1"/>
  <c r="P33" i="1"/>
  <c r="AF33" i="1" s="1"/>
  <c r="Q45" i="1"/>
  <c r="P49" i="1"/>
  <c r="AF49" i="1" s="1"/>
  <c r="Q57" i="1"/>
  <c r="P65" i="1"/>
  <c r="AF65" i="1" s="1"/>
  <c r="P81" i="1"/>
  <c r="Q89" i="1"/>
  <c r="P97" i="1"/>
  <c r="AF97" i="1" s="1"/>
  <c r="Q105" i="1"/>
  <c r="AG105" i="1" s="1"/>
  <c r="P113" i="1"/>
  <c r="Q121" i="1"/>
  <c r="Q125" i="1"/>
  <c r="AG125" i="1" s="1"/>
  <c r="DS125" i="1" s="1"/>
  <c r="P129" i="1"/>
  <c r="AF129" i="1" s="1"/>
  <c r="P145" i="1"/>
  <c r="Q153" i="1"/>
  <c r="Q157" i="1"/>
  <c r="AG157" i="1" s="1"/>
  <c r="P161" i="1"/>
  <c r="AF161" i="1" s="1"/>
  <c r="P181" i="1"/>
  <c r="P197" i="1"/>
  <c r="AF197" i="1" s="1"/>
  <c r="Q209" i="1"/>
  <c r="P213" i="1"/>
  <c r="AF213" i="1" s="1"/>
  <c r="Q221" i="1"/>
  <c r="P229" i="1"/>
  <c r="P245" i="1"/>
  <c r="AF245" i="1" s="1"/>
  <c r="P261" i="1"/>
  <c r="AF261" i="1" s="1"/>
  <c r="Q273" i="1"/>
  <c r="P277" i="1"/>
  <c r="AF277" i="1" s="1"/>
  <c r="P293" i="1"/>
  <c r="AF293" i="1" s="1"/>
  <c r="Q305" i="1"/>
  <c r="AG305" i="1" s="1"/>
  <c r="AY305" i="1" s="1"/>
  <c r="P309" i="1"/>
  <c r="AF309" i="1" s="1"/>
  <c r="Q321" i="1"/>
  <c r="P325" i="1"/>
  <c r="P341" i="1"/>
  <c r="AF341" i="1" s="1"/>
  <c r="Q349" i="1"/>
  <c r="P357" i="1"/>
  <c r="AF357" i="1" s="1"/>
  <c r="Q369" i="1"/>
  <c r="P373" i="1"/>
  <c r="AF373" i="1" s="1"/>
  <c r="P389" i="1"/>
  <c r="Q397" i="1"/>
  <c r="AG397" i="1" s="1"/>
  <c r="Q401" i="1"/>
  <c r="P405" i="1"/>
  <c r="AF405" i="1" s="1"/>
  <c r="P421" i="1"/>
  <c r="P437" i="1"/>
  <c r="AF437" i="1" s="1"/>
  <c r="Q445" i="1"/>
  <c r="P453" i="1"/>
  <c r="AF453" i="1" s="1"/>
  <c r="P469" i="1"/>
  <c r="AF469" i="1" s="1"/>
  <c r="P485" i="1"/>
  <c r="AF485" i="1" s="1"/>
  <c r="Q497" i="1"/>
  <c r="AG497" i="1" s="1"/>
  <c r="P501" i="1"/>
  <c r="AF501" i="1" s="1"/>
  <c r="Q509" i="1"/>
  <c r="Q513" i="1"/>
  <c r="P517" i="1"/>
  <c r="AF517" i="1" s="1"/>
  <c r="Q525" i="1"/>
  <c r="P533" i="1"/>
  <c r="Q240" i="1"/>
  <c r="P252" i="1"/>
  <c r="AF252" i="1" s="1"/>
  <c r="Q260" i="1"/>
  <c r="Q272" i="1"/>
  <c r="AG272" i="1" s="1"/>
  <c r="DA272" i="1" s="1"/>
  <c r="P280" i="1"/>
  <c r="AF280" i="1" s="1"/>
  <c r="Q292" i="1"/>
  <c r="P300" i="1"/>
  <c r="AF300" i="1" s="1"/>
  <c r="P332" i="1"/>
  <c r="Q348" i="1"/>
  <c r="AG348" i="1" s="1"/>
  <c r="Q360" i="1"/>
  <c r="P368" i="1"/>
  <c r="AF368" i="1" s="1"/>
  <c r="Q384" i="1"/>
  <c r="P400" i="1"/>
  <c r="AF400" i="1" s="1"/>
  <c r="P428" i="1"/>
  <c r="AF428" i="1" s="1"/>
  <c r="P444" i="1"/>
  <c r="AF444" i="1" s="1"/>
  <c r="Q452" i="1"/>
  <c r="Q456" i="1"/>
  <c r="AG456" i="1" s="1"/>
  <c r="P460" i="1"/>
  <c r="AF460" i="1" s="1"/>
  <c r="Q472" i="1"/>
  <c r="P476" i="1"/>
  <c r="Q488" i="1"/>
  <c r="P492" i="1"/>
  <c r="AF492" i="1" s="1"/>
  <c r="P508" i="1"/>
  <c r="AF508" i="1" s="1"/>
  <c r="P524" i="1"/>
  <c r="Q2" i="1"/>
  <c r="Q8" i="1"/>
  <c r="Q12" i="1"/>
  <c r="P16" i="1"/>
  <c r="P20" i="1"/>
  <c r="AF20" i="1" s="1"/>
  <c r="Q32" i="1"/>
  <c r="AG32" i="1" s="1"/>
  <c r="P36" i="1"/>
  <c r="AF36" i="1" s="1"/>
  <c r="Q44" i="1"/>
  <c r="Q48" i="1"/>
  <c r="P52" i="1"/>
  <c r="AF52" i="1" s="1"/>
  <c r="Q60" i="1"/>
  <c r="Q64" i="1"/>
  <c r="P68" i="1"/>
  <c r="AF68" i="1" s="1"/>
  <c r="P84" i="1"/>
  <c r="AF84" i="1" s="1"/>
  <c r="Q92" i="1"/>
  <c r="P100" i="1"/>
  <c r="Q108" i="1"/>
  <c r="AG108" i="1" s="1"/>
  <c r="AY108" i="1" s="1"/>
  <c r="Q112" i="1"/>
  <c r="P116" i="1"/>
  <c r="AF116" i="1" s="1"/>
  <c r="Q124" i="1"/>
  <c r="P132" i="1"/>
  <c r="AF132" i="1" s="1"/>
  <c r="Q140" i="1"/>
  <c r="AG140" i="1" s="1"/>
  <c r="AY140" i="1" s="1"/>
  <c r="Q144" i="1"/>
  <c r="P148" i="1"/>
  <c r="Q156" i="1"/>
  <c r="Q160" i="1"/>
  <c r="P164" i="1"/>
  <c r="AF164" i="1" s="1"/>
  <c r="P180" i="1"/>
  <c r="Q192" i="1"/>
  <c r="AG192" i="1" s="1"/>
  <c r="P196" i="1"/>
  <c r="AF196" i="1" s="1"/>
  <c r="Q204" i="1"/>
  <c r="P212" i="1"/>
  <c r="Q220" i="1"/>
  <c r="Q224" i="1"/>
  <c r="P228" i="1"/>
  <c r="AF228" i="1" s="1"/>
  <c r="Q244" i="1"/>
  <c r="AG244" i="1" s="1"/>
  <c r="Q264" i="1"/>
  <c r="AG264" i="1" s="1"/>
  <c r="AY264" i="1" s="1"/>
  <c r="P268" i="1"/>
  <c r="AF268" i="1" s="1"/>
  <c r="Q304" i="1"/>
  <c r="AG304" i="1" s="1"/>
  <c r="DS304" i="1" s="1"/>
  <c r="P312" i="1"/>
  <c r="Q328" i="1"/>
  <c r="AG328" i="1" s="1"/>
  <c r="P344" i="1"/>
  <c r="AF344" i="1" s="1"/>
  <c r="Q356" i="1"/>
  <c r="AG356" i="1" s="1"/>
  <c r="DS356" i="1" s="1"/>
  <c r="P372" i="1"/>
  <c r="Q388" i="1"/>
  <c r="AG388" i="1" s="1"/>
  <c r="P404" i="1"/>
  <c r="AF404" i="1" s="1"/>
  <c r="Q420" i="1"/>
  <c r="AG420" i="1" s="1"/>
  <c r="P3" i="1"/>
  <c r="P7" i="1"/>
  <c r="AF7" i="1" s="1"/>
  <c r="P11" i="1"/>
  <c r="AF11" i="1" s="1"/>
  <c r="P15" i="1"/>
  <c r="AF15" i="1" s="1"/>
  <c r="P31" i="1"/>
  <c r="Q39" i="1"/>
  <c r="AG39" i="1" s="1"/>
  <c r="BQ39" i="1" s="1"/>
  <c r="P47" i="1"/>
  <c r="AF47" i="1" s="1"/>
  <c r="Q55" i="1"/>
  <c r="AG55" i="1" s="1"/>
  <c r="DA55" i="1" s="1"/>
  <c r="Q59" i="1"/>
  <c r="P63" i="1"/>
  <c r="AF63" i="1" s="1"/>
  <c r="Q71" i="1"/>
  <c r="AG71" i="1" s="1"/>
  <c r="Q75" i="1"/>
  <c r="AG75" i="1" s="1"/>
  <c r="P79" i="1"/>
  <c r="Q87" i="1"/>
  <c r="Q91" i="1"/>
  <c r="P95" i="1"/>
  <c r="AF95" i="1" s="1"/>
  <c r="Q103" i="1"/>
  <c r="P111" i="1"/>
  <c r="Q119" i="1"/>
  <c r="Q123" i="1"/>
  <c r="AG123" i="1" s="1"/>
  <c r="P127" i="1"/>
  <c r="P143" i="1"/>
  <c r="AF143" i="1" s="1"/>
  <c r="Q151" i="1"/>
  <c r="P159" i="1"/>
  <c r="AF159" i="1" s="1"/>
  <c r="Q167" i="1"/>
  <c r="P175" i="1"/>
  <c r="AF175" i="1" s="1"/>
  <c r="Q183" i="1"/>
  <c r="AG183" i="1" s="1"/>
  <c r="Q187" i="1"/>
  <c r="AG187" i="1" s="1"/>
  <c r="P191" i="1"/>
  <c r="P207" i="1"/>
  <c r="AF207" i="1" s="1"/>
  <c r="Q215" i="1"/>
  <c r="AG215" i="1" s="1"/>
  <c r="P223" i="1"/>
  <c r="AF223" i="1" s="1"/>
  <c r="Q231" i="1"/>
  <c r="Q235" i="1"/>
  <c r="AG235" i="1" s="1"/>
  <c r="P239" i="1"/>
  <c r="AF239" i="1" s="1"/>
  <c r="Q247" i="1"/>
  <c r="P255" i="1"/>
  <c r="P271" i="1"/>
  <c r="AF271" i="1" s="1"/>
  <c r="Q279" i="1"/>
  <c r="AG279" i="1" s="1"/>
  <c r="P287" i="1"/>
  <c r="AF287" i="1" s="1"/>
  <c r="P303" i="1"/>
  <c r="P319" i="1"/>
  <c r="AF319" i="1" s="1"/>
  <c r="P335" i="1"/>
  <c r="AF335" i="1" s="1"/>
  <c r="Q343" i="1"/>
  <c r="Q347" i="1"/>
  <c r="P351" i="1"/>
  <c r="AF351" i="1" s="1"/>
  <c r="Q363" i="1"/>
  <c r="AG363" i="1" s="1"/>
  <c r="P367" i="1"/>
  <c r="AF367" i="1" s="1"/>
  <c r="Q375" i="1"/>
  <c r="AG375" i="1" s="1"/>
  <c r="Q379" i="1"/>
  <c r="P383" i="1"/>
  <c r="AF383" i="1" s="1"/>
  <c r="Q391" i="1"/>
  <c r="AG391" i="1" s="1"/>
  <c r="P399" i="1"/>
  <c r="Q407" i="1"/>
  <c r="P415" i="1"/>
  <c r="AF415" i="1" s="1"/>
  <c r="Q427" i="1"/>
  <c r="AG427" i="1" s="1"/>
  <c r="P431" i="1"/>
  <c r="Q439" i="1"/>
  <c r="P447" i="1"/>
  <c r="AF447" i="1" s="1"/>
  <c r="P463" i="1"/>
  <c r="AF463" i="1" s="1"/>
  <c r="Q471" i="1"/>
  <c r="P479" i="1"/>
  <c r="AF479" i="1" s="1"/>
  <c r="Q491" i="1"/>
  <c r="P495" i="1"/>
  <c r="AF495" i="1" s="1"/>
  <c r="Q503" i="1"/>
  <c r="M507" i="1"/>
  <c r="AC507" i="1" s="1"/>
  <c r="P511" i="1"/>
  <c r="AF511" i="1" s="1"/>
  <c r="Q519" i="1"/>
  <c r="AG519" i="1" s="1"/>
  <c r="AY519" i="1" s="1"/>
  <c r="M523" i="1"/>
  <c r="P527" i="1"/>
  <c r="AF527" i="1" s="1"/>
  <c r="Q535" i="1"/>
  <c r="AG535" i="1" s="1"/>
  <c r="P418" i="1"/>
  <c r="AF418" i="1" s="1"/>
  <c r="Q430" i="1"/>
  <c r="P434" i="1"/>
  <c r="AF434" i="1" s="1"/>
  <c r="Q450" i="1"/>
  <c r="AG450" i="1" s="1"/>
  <c r="P458" i="1"/>
  <c r="AF458" i="1" s="1"/>
  <c r="Q466" i="1"/>
  <c r="P482" i="1"/>
  <c r="AF482" i="1" s="1"/>
  <c r="Q502" i="1"/>
  <c r="AG502" i="1" s="1"/>
  <c r="P506" i="1"/>
  <c r="AF506" i="1" s="1"/>
  <c r="M514" i="1"/>
  <c r="AC514" i="1" s="1"/>
  <c r="Q526" i="1"/>
  <c r="AG526" i="1" s="1"/>
  <c r="P530" i="1"/>
  <c r="AF530" i="1" s="1"/>
  <c r="Q10" i="1"/>
  <c r="AG10" i="1" s="1"/>
  <c r="Q14" i="1"/>
  <c r="Q18" i="1"/>
  <c r="AG18" i="1" s="1"/>
  <c r="Q22" i="1"/>
  <c r="AG22" i="1" s="1"/>
  <c r="DS22" i="1" s="1"/>
  <c r="P26" i="1"/>
  <c r="AF26" i="1" s="1"/>
  <c r="Q38" i="1"/>
  <c r="P42" i="1"/>
  <c r="AF42" i="1" s="1"/>
  <c r="Q50" i="1"/>
  <c r="AG50" i="1" s="1"/>
  <c r="P58" i="1"/>
  <c r="AF58" i="1" s="1"/>
  <c r="Q66" i="1"/>
  <c r="AG66" i="1" s="1"/>
  <c r="P74" i="1"/>
  <c r="AF74" i="1" s="1"/>
  <c r="Q82" i="1"/>
  <c r="P90" i="1"/>
  <c r="AF90" i="1" s="1"/>
  <c r="Q98" i="1"/>
  <c r="P106" i="1"/>
  <c r="Q118" i="1"/>
  <c r="AG118" i="1" s="1"/>
  <c r="P122" i="1"/>
  <c r="AF122" i="1" s="1"/>
  <c r="P138" i="1"/>
  <c r="P154" i="1"/>
  <c r="AF154" i="1" s="1"/>
  <c r="Q162" i="1"/>
  <c r="AG162" i="1" s="1"/>
  <c r="AY162" i="1" s="1"/>
  <c r="Q166" i="1"/>
  <c r="P170" i="1"/>
  <c r="Q178" i="1"/>
  <c r="Q182" i="1"/>
  <c r="P186" i="1"/>
  <c r="AF186" i="1" s="1"/>
  <c r="Q194" i="1"/>
  <c r="P202" i="1"/>
  <c r="AF202" i="1" s="1"/>
  <c r="Q210" i="1"/>
  <c r="AG210" i="1" s="1"/>
  <c r="Q214" i="1"/>
  <c r="AG214" i="1" s="1"/>
  <c r="P218" i="1"/>
  <c r="Q226" i="1"/>
  <c r="Q230" i="1"/>
  <c r="AG230" i="1" s="1"/>
  <c r="P234" i="1"/>
  <c r="AF234" i="1" s="1"/>
  <c r="Q242" i="1"/>
  <c r="P250" i="1"/>
  <c r="AF250" i="1" s="1"/>
  <c r="Q258" i="1"/>
  <c r="P266" i="1"/>
  <c r="AF266" i="1" s="1"/>
  <c r="Q274" i="1"/>
  <c r="Q278" i="1"/>
  <c r="AG278" i="1" s="1"/>
  <c r="P282" i="1"/>
  <c r="AF282" i="1" s="1"/>
  <c r="P298" i="1"/>
  <c r="AF298" i="1" s="1"/>
  <c r="Q306" i="1"/>
  <c r="Q310" i="1"/>
  <c r="P314" i="1"/>
  <c r="AF314" i="1" s="1"/>
  <c r="Q322" i="1"/>
  <c r="AG322" i="1" s="1"/>
  <c r="P330" i="1"/>
  <c r="P346" i="1"/>
  <c r="AF346" i="1" s="1"/>
  <c r="Q358" i="1"/>
  <c r="AG358" i="1" s="1"/>
  <c r="DA358" i="1" s="1"/>
  <c r="P362" i="1"/>
  <c r="AF362" i="1" s="1"/>
  <c r="Q370" i="1"/>
  <c r="P378" i="1"/>
  <c r="Q386" i="1"/>
  <c r="Q390" i="1"/>
  <c r="P394" i="1"/>
  <c r="Q406" i="1"/>
  <c r="AG406" i="1" s="1"/>
  <c r="P410" i="1"/>
  <c r="AF410" i="1" s="1"/>
  <c r="P478" i="1"/>
  <c r="AF478" i="1" s="1"/>
  <c r="Q518" i="1"/>
  <c r="P522" i="1"/>
  <c r="AF522" i="1" s="1"/>
  <c r="Q21" i="1"/>
  <c r="AG21" i="1" s="1"/>
  <c r="Q25" i="1"/>
  <c r="P29" i="1"/>
  <c r="Q37" i="1"/>
  <c r="Q41" i="1"/>
  <c r="AG41" i="1" s="1"/>
  <c r="P45" i="1"/>
  <c r="AF45" i="1" s="1"/>
  <c r="Q53" i="1"/>
  <c r="AG53" i="1" s="1"/>
  <c r="DS53" i="1" s="1"/>
  <c r="P61" i="1"/>
  <c r="AF61" i="1" s="1"/>
  <c r="Q73" i="1"/>
  <c r="P77" i="1"/>
  <c r="AF77" i="1" s="1"/>
  <c r="Q85" i="1"/>
  <c r="P93" i="1"/>
  <c r="AF93" i="1" s="1"/>
  <c r="Q101" i="1"/>
  <c r="P109" i="1"/>
  <c r="AF109" i="1" s="1"/>
  <c r="P125" i="1"/>
  <c r="AF125" i="1" s="1"/>
  <c r="Q137" i="1"/>
  <c r="AG137" i="1" s="1"/>
  <c r="P141" i="1"/>
  <c r="AF141" i="1" s="1"/>
  <c r="Q149" i="1"/>
  <c r="AG149" i="1" s="1"/>
  <c r="P157" i="1"/>
  <c r="Q169" i="1"/>
  <c r="P177" i="1"/>
  <c r="AF177" i="1" s="1"/>
  <c r="Q185" i="1"/>
  <c r="AG185" i="1" s="1"/>
  <c r="BQ185" i="1" s="1"/>
  <c r="Q189" i="1"/>
  <c r="P193" i="1"/>
  <c r="AF193" i="1" s="1"/>
  <c r="Q201" i="1"/>
  <c r="AG201" i="1" s="1"/>
  <c r="Q205" i="1"/>
  <c r="P209" i="1"/>
  <c r="P225" i="1"/>
  <c r="AF225" i="1" s="1"/>
  <c r="Q233" i="1"/>
  <c r="AG233" i="1" s="1"/>
  <c r="DA233" i="1" s="1"/>
  <c r="Q237" i="1"/>
  <c r="AG237" i="1" s="1"/>
  <c r="P241" i="1"/>
  <c r="Q249" i="1"/>
  <c r="AG249" i="1" s="1"/>
  <c r="Q253" i="1"/>
  <c r="AG253" i="1" s="1"/>
  <c r="P257" i="1"/>
  <c r="AF257" i="1" s="1"/>
  <c r="Q265" i="1"/>
  <c r="Q269" i="1"/>
  <c r="P273" i="1"/>
  <c r="AF273" i="1" s="1"/>
  <c r="Q281" i="1"/>
  <c r="AG281" i="1" s="1"/>
  <c r="Q285" i="1"/>
  <c r="P289" i="1"/>
  <c r="AF289" i="1" s="1"/>
  <c r="Q297" i="1"/>
  <c r="AG297" i="1" s="1"/>
  <c r="Q301" i="1"/>
  <c r="P305" i="1"/>
  <c r="AF305" i="1" s="1"/>
  <c r="Q317" i="1"/>
  <c r="AG317" i="1" s="1"/>
  <c r="AY317" i="1" s="1"/>
  <c r="P321" i="1"/>
  <c r="AF321" i="1" s="1"/>
  <c r="Q329" i="1"/>
  <c r="AG329" i="1" s="1"/>
  <c r="Q333" i="1"/>
  <c r="AG333" i="1" s="1"/>
  <c r="P337" i="1"/>
  <c r="AF337" i="1" s="1"/>
  <c r="Q345" i="1"/>
  <c r="P353" i="1"/>
  <c r="AF353" i="1" s="1"/>
  <c r="Q361" i="1"/>
  <c r="Q365" i="1"/>
  <c r="AG365" i="1" s="1"/>
  <c r="P369" i="1"/>
  <c r="AF369" i="1" s="1"/>
  <c r="Q377" i="1"/>
  <c r="AG377" i="1" s="1"/>
  <c r="Q381" i="1"/>
  <c r="P385" i="1"/>
  <c r="AF385" i="1" s="1"/>
  <c r="P401" i="1"/>
  <c r="AF401" i="1" s="1"/>
  <c r="Q409" i="1"/>
  <c r="AG409" i="1" s="1"/>
  <c r="DS409" i="1" s="1"/>
  <c r="Q413" i="1"/>
  <c r="P417" i="1"/>
  <c r="AF417" i="1" s="1"/>
  <c r="Q425" i="1"/>
  <c r="AG425" i="1" s="1"/>
  <c r="Q429" i="1"/>
  <c r="AG429" i="1" s="1"/>
  <c r="P433" i="1"/>
  <c r="Q441" i="1"/>
  <c r="AG441" i="1" s="1"/>
  <c r="P449" i="1"/>
  <c r="AF449" i="1" s="1"/>
  <c r="Q457" i="1"/>
  <c r="Q461" i="1"/>
  <c r="P465" i="1"/>
  <c r="AF465" i="1" s="1"/>
  <c r="Q473" i="1"/>
  <c r="AG473" i="1" s="1"/>
  <c r="CI473" i="1" s="1"/>
  <c r="Q477" i="1"/>
  <c r="P481" i="1"/>
  <c r="Q489" i="1"/>
  <c r="AG489" i="1" s="1"/>
  <c r="Q493" i="1"/>
  <c r="AG493" i="1" s="1"/>
  <c r="P497" i="1"/>
  <c r="AF497" i="1" s="1"/>
  <c r="P513" i="1"/>
  <c r="AF513" i="1" s="1"/>
  <c r="P529" i="1"/>
  <c r="AF529" i="1" s="1"/>
  <c r="Q232" i="1"/>
  <c r="P248" i="1"/>
  <c r="AF248" i="1" s="1"/>
  <c r="P272" i="1"/>
  <c r="P296" i="1"/>
  <c r="AF296" i="1" s="1"/>
  <c r="Q308" i="1"/>
  <c r="Q316" i="1"/>
  <c r="AG316" i="1" s="1"/>
  <c r="P324" i="1"/>
  <c r="Q340" i="1"/>
  <c r="AG340" i="1" s="1"/>
  <c r="DS340" i="1" s="1"/>
  <c r="P360" i="1"/>
  <c r="AF360" i="1" s="1"/>
  <c r="Q376" i="1"/>
  <c r="AG376" i="1" s="1"/>
  <c r="P392" i="1"/>
  <c r="Q408" i="1"/>
  <c r="Q416" i="1"/>
  <c r="AG416" i="1" s="1"/>
  <c r="P424" i="1"/>
  <c r="AF424" i="1" s="1"/>
  <c r="Q436" i="1"/>
  <c r="AG436" i="1" s="1"/>
  <c r="P440" i="1"/>
  <c r="AF440" i="1" s="1"/>
  <c r="Q448" i="1"/>
  <c r="AG448" i="1" s="1"/>
  <c r="P456" i="1"/>
  <c r="AF456" i="1" s="1"/>
  <c r="Q464" i="1"/>
  <c r="AG464" i="1" s="1"/>
  <c r="DS464" i="1" s="1"/>
  <c r="Q468" i="1"/>
  <c r="AG468" i="1" s="1"/>
  <c r="P472" i="1"/>
  <c r="AF472" i="1" s="1"/>
  <c r="Q484" i="1"/>
  <c r="AG484" i="1" s="1"/>
  <c r="DA484" i="1" s="1"/>
  <c r="P488" i="1"/>
  <c r="Q500" i="1"/>
  <c r="AG500" i="1" s="1"/>
  <c r="P504" i="1"/>
  <c r="AF504" i="1" s="1"/>
  <c r="Q516" i="1"/>
  <c r="P520" i="1"/>
  <c r="Q528" i="1"/>
  <c r="Q532" i="1"/>
  <c r="AG532" i="1" s="1"/>
  <c r="P2" i="1"/>
  <c r="AF2" i="1" s="1"/>
  <c r="P4" i="1"/>
  <c r="P12" i="1"/>
  <c r="AF12" i="1" s="1"/>
  <c r="Q28" i="1"/>
  <c r="AG28" i="1" s="1"/>
  <c r="P32" i="1"/>
  <c r="AF32" i="1" s="1"/>
  <c r="P48" i="1"/>
  <c r="P64" i="1"/>
  <c r="AF64" i="1" s="1"/>
  <c r="Q72" i="1"/>
  <c r="AG72" i="1" s="1"/>
  <c r="Q76" i="1"/>
  <c r="AG76" i="1" s="1"/>
  <c r="DA76" i="1" s="1"/>
  <c r="P80" i="1"/>
  <c r="AF80" i="1" s="1"/>
  <c r="P96" i="1"/>
  <c r="AF96" i="1" s="1"/>
  <c r="P112" i="1"/>
  <c r="AF112" i="1" s="1"/>
  <c r="Q120" i="1"/>
  <c r="P128" i="1"/>
  <c r="P144" i="1"/>
  <c r="AF144" i="1" s="1"/>
  <c r="P160" i="1"/>
  <c r="AF160" i="1" s="1"/>
  <c r="Q168" i="1"/>
  <c r="AG168" i="1" s="1"/>
  <c r="Q172" i="1"/>
  <c r="P176" i="1"/>
  <c r="AF176" i="1" s="1"/>
  <c r="Q184" i="1"/>
  <c r="Q188" i="1"/>
  <c r="AG188" i="1" s="1"/>
  <c r="P192" i="1"/>
  <c r="Q200" i="1"/>
  <c r="P208" i="1"/>
  <c r="Q216" i="1"/>
  <c r="AG216" i="1" s="1"/>
  <c r="DA216" i="1" s="1"/>
  <c r="P224" i="1"/>
  <c r="P264" i="1"/>
  <c r="AF264" i="1" s="1"/>
  <c r="Q284" i="1"/>
  <c r="AG284" i="1" s="1"/>
  <c r="P304" i="1"/>
  <c r="AF304" i="1" s="1"/>
  <c r="Q320" i="1"/>
  <c r="P336" i="1"/>
  <c r="AF336" i="1" s="1"/>
  <c r="P364" i="1"/>
  <c r="AF364" i="1" s="1"/>
  <c r="Q380" i="1"/>
  <c r="P396" i="1"/>
  <c r="Q19" i="1"/>
  <c r="Q23" i="1"/>
  <c r="P27" i="1"/>
  <c r="AF27" i="1" s="1"/>
  <c r="P43" i="1"/>
  <c r="P59" i="1"/>
  <c r="AF59" i="1" s="1"/>
  <c r="Q67" i="1"/>
  <c r="AG67" i="1" s="1"/>
  <c r="P75" i="1"/>
  <c r="AF75" i="1" s="1"/>
  <c r="Q83" i="1"/>
  <c r="P91" i="1"/>
  <c r="AF91" i="1" s="1"/>
  <c r="Q99" i="1"/>
  <c r="AG99" i="1" s="1"/>
  <c r="P107" i="1"/>
  <c r="AF107" i="1" s="1"/>
  <c r="P123" i="1"/>
  <c r="Q135" i="1"/>
  <c r="P139" i="1"/>
  <c r="AF139" i="1" s="1"/>
  <c r="P155" i="1"/>
  <c r="AF155" i="1" s="1"/>
  <c r="P171" i="1"/>
  <c r="Q179" i="1"/>
  <c r="AG179" i="1" s="1"/>
  <c r="P187" i="1"/>
  <c r="AF187" i="1" s="1"/>
  <c r="Q195" i="1"/>
  <c r="AG195" i="1" s="1"/>
  <c r="Q199" i="1"/>
  <c r="P203" i="1"/>
  <c r="AF203" i="1" s="1"/>
  <c r="Q211" i="1"/>
  <c r="AG211" i="1" s="1"/>
  <c r="P219" i="1"/>
  <c r="AF219" i="1" s="1"/>
  <c r="Q227" i="1"/>
  <c r="P235" i="1"/>
  <c r="AF235" i="1" s="1"/>
  <c r="P251" i="1"/>
  <c r="AF251" i="1" s="1"/>
  <c r="Q263" i="1"/>
  <c r="P267" i="1"/>
  <c r="Q275" i="1"/>
  <c r="AG275" i="1" s="1"/>
  <c r="P283" i="1"/>
  <c r="AF283" i="1" s="1"/>
  <c r="Q295" i="1"/>
  <c r="AG295" i="1" s="1"/>
  <c r="P299" i="1"/>
  <c r="Q307" i="1"/>
  <c r="Q311" i="1"/>
  <c r="P315" i="1"/>
  <c r="AF315" i="1" s="1"/>
  <c r="Q323" i="1"/>
  <c r="Q327" i="1"/>
  <c r="P331" i="1"/>
  <c r="Q339" i="1"/>
  <c r="P347" i="1"/>
  <c r="Q355" i="1"/>
  <c r="AG355" i="1" s="1"/>
  <c r="Q359" i="1"/>
  <c r="AG359" i="1" s="1"/>
  <c r="BQ359" i="1" s="1"/>
  <c r="P363" i="1"/>
  <c r="AF363" i="1" s="1"/>
  <c r="P379" i="1"/>
  <c r="P395" i="1"/>
  <c r="AF395" i="1" s="1"/>
  <c r="Q403" i="1"/>
  <c r="AG403" i="1" s="1"/>
  <c r="DS403" i="1" s="1"/>
  <c r="P411" i="1"/>
  <c r="AF411" i="1" s="1"/>
  <c r="Q423" i="1"/>
  <c r="P427" i="1"/>
  <c r="AF427" i="1" s="1"/>
  <c r="P443" i="1"/>
  <c r="AF443" i="1" s="1"/>
  <c r="Q455" i="1"/>
  <c r="P459" i="1"/>
  <c r="Q467" i="1"/>
  <c r="P475" i="1"/>
  <c r="AF475" i="1" s="1"/>
  <c r="Q487" i="1"/>
  <c r="P491" i="1"/>
  <c r="Q499" i="1"/>
  <c r="AG499" i="1" s="1"/>
  <c r="M503" i="1"/>
  <c r="AC503" i="1" s="1"/>
  <c r="P507" i="1"/>
  <c r="AF507" i="1" s="1"/>
  <c r="Q515" i="1"/>
  <c r="M519" i="1"/>
  <c r="AC519" i="1" s="1"/>
  <c r="P523" i="1"/>
  <c r="AF523" i="1" s="1"/>
  <c r="Q531" i="1"/>
  <c r="AG531" i="1" s="1"/>
  <c r="DA531" i="1" s="1"/>
  <c r="M535" i="1"/>
  <c r="AC535" i="1" s="1"/>
  <c r="P414" i="1"/>
  <c r="AF414" i="1" s="1"/>
  <c r="Q426" i="1"/>
  <c r="AG426" i="1" s="1"/>
  <c r="P430" i="1"/>
  <c r="AF430" i="1" s="1"/>
  <c r="Q442" i="1"/>
  <c r="AG442" i="1" s="1"/>
  <c r="DA442" i="1" s="1"/>
  <c r="P454" i="1"/>
  <c r="AF454" i="1" s="1"/>
  <c r="Q462" i="1"/>
  <c r="AG462" i="1" s="1"/>
  <c r="P470" i="1"/>
  <c r="AF470" i="1" s="1"/>
  <c r="Q486" i="1"/>
  <c r="Q498" i="1"/>
  <c r="AG498" i="1" s="1"/>
  <c r="P502" i="1"/>
  <c r="AF502" i="1" s="1"/>
  <c r="M510" i="1"/>
  <c r="AC510" i="1" s="1"/>
  <c r="Q514" i="1"/>
  <c r="AG514" i="1" s="1"/>
  <c r="DA514" i="1" s="1"/>
  <c r="P526" i="1"/>
  <c r="AF526" i="1" s="1"/>
  <c r="M534" i="1"/>
  <c r="AC534" i="1" s="1"/>
  <c r="Q6" i="1"/>
  <c r="P22" i="1"/>
  <c r="Q34" i="1"/>
  <c r="P38" i="1"/>
  <c r="AF38" i="1" s="1"/>
  <c r="P54" i="1"/>
  <c r="AF54" i="1" s="1"/>
  <c r="Q62" i="1"/>
  <c r="P70" i="1"/>
  <c r="AF70" i="1" s="1"/>
  <c r="P86" i="1"/>
  <c r="AF86" i="1" s="1"/>
  <c r="P102" i="1"/>
  <c r="AF102" i="1" s="1"/>
  <c r="Q110" i="1"/>
  <c r="Q114" i="1"/>
  <c r="AG114" i="1" s="1"/>
  <c r="DS114" i="1" s="1"/>
  <c r="P118" i="1"/>
  <c r="AF118" i="1" s="1"/>
  <c r="Q130" i="1"/>
  <c r="P134" i="1"/>
  <c r="Q142" i="1"/>
  <c r="AG142" i="1" s="1"/>
  <c r="Q146" i="1"/>
  <c r="AG146" i="1" s="1"/>
  <c r="DS146" i="1" s="1"/>
  <c r="P150" i="1"/>
  <c r="AF150" i="1" s="1"/>
  <c r="Q158" i="1"/>
  <c r="P166" i="1"/>
  <c r="AF166" i="1" s="1"/>
  <c r="P182" i="1"/>
  <c r="AF182" i="1" s="1"/>
  <c r="Q190" i="1"/>
  <c r="AG190" i="1" s="1"/>
  <c r="P198" i="1"/>
  <c r="P214" i="1"/>
  <c r="AF214" i="1" s="1"/>
  <c r="P230" i="1"/>
  <c r="AF230" i="1" s="1"/>
  <c r="Q238" i="1"/>
  <c r="AG238" i="1" s="1"/>
  <c r="DA238" i="1" s="1"/>
  <c r="P246" i="1"/>
  <c r="AF246" i="1" s="1"/>
  <c r="Q254" i="1"/>
  <c r="AG254" i="1" s="1"/>
  <c r="DS254" i="1" s="1"/>
  <c r="P262" i="1"/>
  <c r="AF262" i="1" s="1"/>
  <c r="P278" i="1"/>
  <c r="AF278" i="1" s="1"/>
  <c r="Q290" i="1"/>
  <c r="P294" i="1"/>
  <c r="AF294" i="1" s="1"/>
  <c r="P310" i="1"/>
  <c r="AF310" i="1" s="1"/>
  <c r="P326" i="1"/>
  <c r="AF326" i="1" s="1"/>
  <c r="Q334" i="1"/>
  <c r="AG334" i="1" s="1"/>
  <c r="BQ334" i="1" s="1"/>
  <c r="Q338" i="1"/>
  <c r="P342" i="1"/>
  <c r="AF342" i="1" s="1"/>
  <c r="Q354" i="1"/>
  <c r="AG354" i="1" s="1"/>
  <c r="CI354" i="1" s="1"/>
  <c r="P358" i="1"/>
  <c r="AF358" i="1" s="1"/>
  <c r="Q366" i="1"/>
  <c r="AG366" i="1" s="1"/>
  <c r="DA366" i="1" s="1"/>
  <c r="P374" i="1"/>
  <c r="AF374" i="1" s="1"/>
  <c r="Q382" i="1"/>
  <c r="P390" i="1"/>
  <c r="AF390" i="1" s="1"/>
  <c r="Q398" i="1"/>
  <c r="AG398" i="1" s="1"/>
  <c r="Q402" i="1"/>
  <c r="P406" i="1"/>
  <c r="AF406" i="1" s="1"/>
  <c r="Q438" i="1"/>
  <c r="Q446" i="1"/>
  <c r="AG446" i="1" s="1"/>
  <c r="P474" i="1"/>
  <c r="AF474" i="1" s="1"/>
  <c r="Q494" i="1"/>
  <c r="AG494" i="1" s="1"/>
  <c r="DA494" i="1" s="1"/>
  <c r="P518" i="1"/>
  <c r="AF518" i="1" s="1"/>
  <c r="Q13" i="1"/>
  <c r="AG13" i="1" s="1"/>
  <c r="Q17" i="1"/>
  <c r="AG17" i="1" s="1"/>
  <c r="P25" i="1"/>
  <c r="AF25" i="1" s="1"/>
  <c r="P41" i="1"/>
  <c r="Q49" i="1"/>
  <c r="AG49" i="1" s="1"/>
  <c r="BQ49" i="1" s="1"/>
  <c r="P57" i="1"/>
  <c r="AF57" i="1" s="1"/>
  <c r="Q69" i="1"/>
  <c r="AG69" i="1" s="1"/>
  <c r="CI69" i="1" s="1"/>
  <c r="P73" i="1"/>
  <c r="AF73" i="1" s="1"/>
  <c r="P89" i="1"/>
  <c r="AF89" i="1" s="1"/>
  <c r="Q97" i="1"/>
  <c r="AG97" i="1" s="1"/>
  <c r="AY97" i="1" s="1"/>
  <c r="P105" i="1"/>
  <c r="AF105" i="1" s="1"/>
  <c r="Q113" i="1"/>
  <c r="Q117" i="1"/>
  <c r="AG117" i="1" s="1"/>
  <c r="P121" i="1"/>
  <c r="AF121" i="1" s="1"/>
  <c r="Q129" i="1"/>
  <c r="AG129" i="1" s="1"/>
  <c r="Q133" i="1"/>
  <c r="AG133" i="1" s="1"/>
  <c r="P137" i="1"/>
  <c r="AF137" i="1" s="1"/>
  <c r="Q145" i="1"/>
  <c r="P153" i="1"/>
  <c r="AF153" i="1" s="1"/>
  <c r="Q165" i="1"/>
  <c r="P169" i="1"/>
  <c r="AF169" i="1" s="1"/>
  <c r="Q181" i="1"/>
  <c r="AG181" i="1" s="1"/>
  <c r="P189" i="1"/>
  <c r="AF189" i="1" s="1"/>
  <c r="Q197" i="1"/>
  <c r="P205" i="1"/>
  <c r="AF205" i="1" s="1"/>
  <c r="Q213" i="1"/>
  <c r="AG213" i="1" s="1"/>
  <c r="AY213" i="1" s="1"/>
  <c r="Q217" i="1"/>
  <c r="AG217" i="1" s="1"/>
  <c r="DS217" i="1" s="1"/>
  <c r="P221" i="1"/>
  <c r="P237" i="1"/>
  <c r="AF237" i="1" s="1"/>
  <c r="P253" i="1"/>
  <c r="AF253" i="1" s="1"/>
  <c r="P269" i="1"/>
  <c r="AF269" i="1" s="1"/>
  <c r="P285" i="1"/>
  <c r="Q293" i="1"/>
  <c r="P301" i="1"/>
  <c r="AF301" i="1" s="1"/>
  <c r="Q313" i="1"/>
  <c r="P317" i="1"/>
  <c r="Q325" i="1"/>
  <c r="P333" i="1"/>
  <c r="AF333" i="1" s="1"/>
  <c r="Q341" i="1"/>
  <c r="AG341" i="1" s="1"/>
  <c r="CI341" i="1" s="1"/>
  <c r="P349" i="1"/>
  <c r="AF349" i="1" s="1"/>
  <c r="Q357" i="1"/>
  <c r="P365" i="1"/>
  <c r="AF365" i="1" s="1"/>
  <c r="Q373" i="1"/>
  <c r="P381" i="1"/>
  <c r="Q389" i="1"/>
  <c r="AG389" i="1" s="1"/>
  <c r="Q393" i="1"/>
  <c r="AG393" i="1" s="1"/>
  <c r="CI393" i="1" s="1"/>
  <c r="P397" i="1"/>
  <c r="AF397" i="1" s="1"/>
  <c r="P413" i="1"/>
  <c r="AF413" i="1" s="1"/>
  <c r="Q421" i="1"/>
  <c r="AG421" i="1" s="1"/>
  <c r="P429" i="1"/>
  <c r="AF429" i="1" s="1"/>
  <c r="Q437" i="1"/>
  <c r="AG437" i="1" s="1"/>
  <c r="P445" i="1"/>
  <c r="AF445" i="1" s="1"/>
  <c r="P461" i="1"/>
  <c r="AF461" i="1" s="1"/>
  <c r="Q469" i="1"/>
  <c r="AG469" i="1" s="1"/>
  <c r="P477" i="1"/>
  <c r="AF477" i="1" s="1"/>
  <c r="P493" i="1"/>
  <c r="Q505" i="1"/>
  <c r="P509" i="1"/>
  <c r="AF509" i="1" s="1"/>
  <c r="Q521" i="1"/>
  <c r="P525" i="1"/>
  <c r="P240" i="1"/>
  <c r="AF240" i="1" s="1"/>
  <c r="Q252" i="1"/>
  <c r="AG252" i="1" s="1"/>
  <c r="DS252" i="1" s="1"/>
  <c r="Q256" i="1"/>
  <c r="AG256" i="1" s="1"/>
  <c r="AY256" i="1" s="1"/>
  <c r="P260" i="1"/>
  <c r="Q288" i="1"/>
  <c r="AG288" i="1" s="1"/>
  <c r="P292" i="1"/>
  <c r="AF292" i="1" s="1"/>
  <c r="P316" i="1"/>
  <c r="AF316" i="1" s="1"/>
  <c r="P348" i="1"/>
  <c r="AF348" i="1" s="1"/>
  <c r="Q368" i="1"/>
  <c r="AG368" i="1" s="1"/>
  <c r="DA368" i="1" s="1"/>
  <c r="P384" i="1"/>
  <c r="AF384" i="1" s="1"/>
  <c r="Q400" i="1"/>
  <c r="AG400" i="1" s="1"/>
  <c r="DS400" i="1" s="1"/>
  <c r="P416" i="1"/>
  <c r="Q428" i="1"/>
  <c r="AG428" i="1" s="1"/>
  <c r="Q432" i="1"/>
  <c r="AG432" i="1" s="1"/>
  <c r="P436" i="1"/>
  <c r="AF436" i="1" s="1"/>
  <c r="P452" i="1"/>
  <c r="Q460" i="1"/>
  <c r="P468" i="1"/>
  <c r="AF468" i="1" s="1"/>
  <c r="Q476" i="1"/>
  <c r="AG476" i="1" s="1"/>
  <c r="DS476" i="1" s="1"/>
  <c r="Q480" i="1"/>
  <c r="P484" i="1"/>
  <c r="AF484" i="1" s="1"/>
  <c r="Q492" i="1"/>
  <c r="AG492" i="1" s="1"/>
  <c r="Q496" i="1"/>
  <c r="AG496" i="1" s="1"/>
  <c r="P500" i="1"/>
  <c r="AF500" i="1" s="1"/>
  <c r="Q512" i="1"/>
  <c r="P516" i="1"/>
  <c r="AF516" i="1" s="1"/>
  <c r="P532" i="1"/>
  <c r="AF532" i="1" s="1"/>
  <c r="P8" i="1"/>
  <c r="Q20" i="1"/>
  <c r="AG20" i="1" s="1"/>
  <c r="Q24" i="1"/>
  <c r="P28" i="1"/>
  <c r="AF28" i="1" s="1"/>
  <c r="Q40" i="1"/>
  <c r="AG40" i="1" s="1"/>
  <c r="DS40" i="1" s="1"/>
  <c r="P44" i="1"/>
  <c r="AF44" i="1" s="1"/>
  <c r="Q52" i="1"/>
  <c r="AG52" i="1" s="1"/>
  <c r="Q56" i="1"/>
  <c r="AG56" i="1" s="1"/>
  <c r="DA56" i="1" s="1"/>
  <c r="P60" i="1"/>
  <c r="P76" i="1"/>
  <c r="AF76" i="1" s="1"/>
  <c r="Q88" i="1"/>
  <c r="P92" i="1"/>
  <c r="AF92" i="1" s="1"/>
  <c r="Q104" i="1"/>
  <c r="AG104" i="1" s="1"/>
  <c r="DA104" i="1" s="1"/>
  <c r="P108" i="1"/>
  <c r="AF108" i="1" s="1"/>
  <c r="P124" i="1"/>
  <c r="AF124" i="1" s="1"/>
  <c r="Q132" i="1"/>
  <c r="Q136" i="1"/>
  <c r="P140" i="1"/>
  <c r="AF140" i="1" s="1"/>
  <c r="Q152" i="1"/>
  <c r="AG152" i="1" s="1"/>
  <c r="BQ152" i="1" s="1"/>
  <c r="P156" i="1"/>
  <c r="AF156" i="1" s="1"/>
  <c r="P172" i="1"/>
  <c r="Q180" i="1"/>
  <c r="P188" i="1"/>
  <c r="AF188" i="1" s="1"/>
  <c r="Q196" i="1"/>
  <c r="AG196" i="1" s="1"/>
  <c r="P204" i="1"/>
  <c r="P220" i="1"/>
  <c r="AF220" i="1" s="1"/>
  <c r="Q228" i="1"/>
  <c r="AG228" i="1" s="1"/>
  <c r="Q236" i="1"/>
  <c r="AG236" i="1" s="1"/>
  <c r="P244" i="1"/>
  <c r="AF244" i="1" s="1"/>
  <c r="Q268" i="1"/>
  <c r="AG268" i="1" s="1"/>
  <c r="AY268" i="1" s="1"/>
  <c r="Q276" i="1"/>
  <c r="AG276" i="1" s="1"/>
  <c r="AY276" i="1" s="1"/>
  <c r="P284" i="1"/>
  <c r="AF284" i="1" s="1"/>
  <c r="Q312" i="1"/>
  <c r="AG312" i="1" s="1"/>
  <c r="DS312" i="1" s="1"/>
  <c r="P328" i="1"/>
  <c r="AF328" i="1" s="1"/>
  <c r="Q352" i="1"/>
  <c r="P356" i="1"/>
  <c r="AF356" i="1" s="1"/>
  <c r="Q372" i="1"/>
  <c r="P388" i="1"/>
  <c r="AF388" i="1" s="1"/>
  <c r="Q412" i="1"/>
  <c r="AG412" i="1" s="1"/>
  <c r="P420" i="1"/>
  <c r="AF420" i="1" s="1"/>
  <c r="DA204" i="1"/>
  <c r="DS204" i="1"/>
  <c r="DS335" i="1"/>
  <c r="DA46" i="1"/>
  <c r="DS46" i="1"/>
  <c r="DA367" i="1"/>
  <c r="DS367" i="1"/>
  <c r="DA39" i="1"/>
  <c r="DA319" i="1"/>
  <c r="DS319" i="1"/>
  <c r="DA133" i="1"/>
  <c r="DS133" i="1"/>
  <c r="DA208" i="1"/>
  <c r="DS208" i="1"/>
  <c r="DA62" i="1"/>
  <c r="DS62" i="1"/>
  <c r="DA234" i="1"/>
  <c r="DS234" i="1"/>
  <c r="DA381" i="1"/>
  <c r="DS381" i="1"/>
  <c r="DA175" i="1"/>
  <c r="DS175" i="1"/>
  <c r="DA327" i="1"/>
  <c r="DS327" i="1"/>
  <c r="DA40" i="1"/>
  <c r="DA375" i="1"/>
  <c r="DS375" i="1"/>
  <c r="DA471" i="1"/>
  <c r="DS471" i="1"/>
  <c r="DA145" i="1"/>
  <c r="DS145" i="1"/>
  <c r="DA505" i="1"/>
  <c r="DS505" i="1"/>
  <c r="DA371" i="1"/>
  <c r="DS371" i="1"/>
  <c r="DA63" i="1"/>
  <c r="DS63" i="1"/>
  <c r="DA66" i="1"/>
  <c r="DS66" i="1"/>
  <c r="DA122" i="1"/>
  <c r="DS122" i="1"/>
  <c r="DA482" i="1"/>
  <c r="DS482" i="1"/>
  <c r="DA57" i="1"/>
  <c r="DS57" i="1"/>
  <c r="DA244" i="1"/>
  <c r="DS244" i="1"/>
  <c r="DA436" i="1"/>
  <c r="DS436" i="1"/>
  <c r="DA243" i="1"/>
  <c r="DA206" i="1"/>
  <c r="DS206" i="1"/>
  <c r="DA294" i="1"/>
  <c r="DS294" i="1"/>
  <c r="DS334" i="1"/>
  <c r="DA374" i="1"/>
  <c r="DS374" i="1"/>
  <c r="DA486" i="1"/>
  <c r="DS486" i="1"/>
  <c r="DA333" i="1"/>
  <c r="DS333" i="1"/>
  <c r="DA525" i="1"/>
  <c r="DS525" i="1"/>
  <c r="CI208" i="1"/>
  <c r="AY208" i="1"/>
  <c r="CI234" i="1"/>
  <c r="AY234" i="1"/>
  <c r="CI381" i="1"/>
  <c r="AY381" i="1"/>
  <c r="CI327" i="1"/>
  <c r="AY327" i="1"/>
  <c r="CI66" i="1"/>
  <c r="AY66" i="1"/>
  <c r="AY175" i="1"/>
  <c r="CI63" i="1"/>
  <c r="AY63" i="1"/>
  <c r="CI122" i="1"/>
  <c r="AY122" i="1"/>
  <c r="CI482" i="1"/>
  <c r="AY482" i="1"/>
  <c r="CI244" i="1"/>
  <c r="AY244" i="1"/>
  <c r="CI436" i="1"/>
  <c r="AY436" i="1"/>
  <c r="CI206" i="1"/>
  <c r="AY206" i="1"/>
  <c r="CI294" i="1"/>
  <c r="AY294" i="1"/>
  <c r="CI374" i="1"/>
  <c r="AY374" i="1"/>
  <c r="CI486" i="1"/>
  <c r="AY486" i="1"/>
  <c r="CI333" i="1"/>
  <c r="AY333" i="1"/>
  <c r="CI525" i="1"/>
  <c r="AY525" i="1"/>
  <c r="CI62" i="1"/>
  <c r="AY62" i="1"/>
  <c r="CI371" i="1"/>
  <c r="AY371" i="1"/>
  <c r="CI57" i="1"/>
  <c r="AY57" i="1"/>
  <c r="CI40" i="1"/>
  <c r="CI204" i="1"/>
  <c r="AY204" i="1"/>
  <c r="CI367" i="1"/>
  <c r="AY367" i="1"/>
  <c r="CI375" i="1"/>
  <c r="AY375" i="1"/>
  <c r="CI471" i="1"/>
  <c r="AY471" i="1"/>
  <c r="AY39" i="1"/>
  <c r="CI46" i="1"/>
  <c r="AY46" i="1"/>
  <c r="CI514" i="1"/>
  <c r="CI319" i="1"/>
  <c r="AY319" i="1"/>
  <c r="CI133" i="1"/>
  <c r="AY133" i="1"/>
  <c r="CI145" i="1"/>
  <c r="AY145" i="1"/>
  <c r="CI505" i="1"/>
  <c r="AY505" i="1"/>
  <c r="BQ46" i="1"/>
  <c r="BQ62" i="1"/>
  <c r="BQ133" i="1"/>
  <c r="BQ381" i="1"/>
  <c r="BQ525" i="1"/>
  <c r="BQ151" i="1"/>
  <c r="BQ471" i="1"/>
  <c r="BQ104" i="1"/>
  <c r="BQ352" i="1"/>
  <c r="BQ319" i="1"/>
  <c r="BQ206" i="1"/>
  <c r="BQ294" i="1"/>
  <c r="BQ374" i="1"/>
  <c r="BQ486" i="1"/>
  <c r="BQ53" i="1"/>
  <c r="BQ333" i="1"/>
  <c r="BQ175" i="1"/>
  <c r="BQ371" i="1"/>
  <c r="BQ184" i="1"/>
  <c r="BQ208" i="1"/>
  <c r="BQ272" i="1"/>
  <c r="BQ66" i="1"/>
  <c r="BQ122" i="1"/>
  <c r="BQ482" i="1"/>
  <c r="BQ145" i="1"/>
  <c r="BQ505" i="1"/>
  <c r="BQ375" i="1"/>
  <c r="BQ244" i="1"/>
  <c r="BQ436" i="1"/>
  <c r="BQ163" i="1"/>
  <c r="BQ234" i="1"/>
  <c r="BQ514" i="1"/>
  <c r="BQ327" i="1"/>
  <c r="BQ57" i="1"/>
  <c r="BQ367" i="1"/>
  <c r="BQ204" i="1"/>
  <c r="G343" i="1"/>
  <c r="G13" i="1"/>
  <c r="S511" i="1"/>
  <c r="AI511" i="1" s="1"/>
  <c r="AF178" i="1"/>
  <c r="L146" i="1"/>
  <c r="L87" i="1"/>
  <c r="R2" i="1"/>
  <c r="S2" i="1"/>
  <c r="AC529" i="1"/>
  <c r="AG529" i="1"/>
  <c r="L529" i="1"/>
  <c r="R529" i="1"/>
  <c r="AH529" i="1" s="1"/>
  <c r="AC525" i="1"/>
  <c r="AF525" i="1"/>
  <c r="L525" i="1"/>
  <c r="R525" i="1"/>
  <c r="AH525" i="1" s="1"/>
  <c r="AC532" i="1"/>
  <c r="L532" i="1"/>
  <c r="R532" i="1"/>
  <c r="AH532" i="1" s="1"/>
  <c r="S532" i="1"/>
  <c r="AI532" i="1" s="1"/>
  <c r="AG528" i="1"/>
  <c r="L528" i="1"/>
  <c r="R528" i="1"/>
  <c r="AH528" i="1" s="1"/>
  <c r="AD528" i="1"/>
  <c r="S528" i="1"/>
  <c r="AI528" i="1" s="1"/>
  <c r="L524" i="1"/>
  <c r="R524" i="1"/>
  <c r="AH524" i="1" s="1"/>
  <c r="S524" i="1"/>
  <c r="AI524" i="1" s="1"/>
  <c r="AE524" i="1"/>
  <c r="AG520" i="1"/>
  <c r="L520" i="1"/>
  <c r="R520" i="1"/>
  <c r="AH520" i="1" s="1"/>
  <c r="S520" i="1"/>
  <c r="AI520" i="1" s="1"/>
  <c r="AE520" i="1"/>
  <c r="AC516" i="1"/>
  <c r="AG516" i="1"/>
  <c r="L516" i="1"/>
  <c r="AJ516" i="1" s="1"/>
  <c r="R516" i="1"/>
  <c r="AH516" i="1" s="1"/>
  <c r="S516" i="1"/>
  <c r="AI516" i="1" s="1"/>
  <c r="AE535" i="1"/>
  <c r="AF535" i="1"/>
  <c r="L535" i="1"/>
  <c r="AJ535" i="1" s="1"/>
  <c r="R535" i="1"/>
  <c r="AH535" i="1" s="1"/>
  <c r="AC531" i="1"/>
  <c r="AE531" i="1"/>
  <c r="L531" i="1"/>
  <c r="R531" i="1"/>
  <c r="AH531" i="1" s="1"/>
  <c r="AC527" i="1"/>
  <c r="AG527" i="1"/>
  <c r="L527" i="1"/>
  <c r="R527" i="1"/>
  <c r="AH527" i="1" s="1"/>
  <c r="AC523" i="1"/>
  <c r="AG523" i="1"/>
  <c r="AE523" i="1"/>
  <c r="L523" i="1"/>
  <c r="R523" i="1"/>
  <c r="AH523" i="1" s="1"/>
  <c r="AF519" i="1"/>
  <c r="L519" i="1"/>
  <c r="R519" i="1"/>
  <c r="AH519" i="1" s="1"/>
  <c r="AC515" i="1"/>
  <c r="AG515" i="1"/>
  <c r="L515" i="1"/>
  <c r="R515" i="1"/>
  <c r="AH515" i="1" s="1"/>
  <c r="AG534" i="1"/>
  <c r="L534" i="1"/>
  <c r="R534" i="1"/>
  <c r="AH534" i="1" s="1"/>
  <c r="AD534" i="1"/>
  <c r="S534" i="1"/>
  <c r="AI534" i="1" s="1"/>
  <c r="AC530" i="1"/>
  <c r="AG530" i="1"/>
  <c r="L530" i="1"/>
  <c r="AK530" i="1" s="1"/>
  <c r="R530" i="1"/>
  <c r="AH530" i="1" s="1"/>
  <c r="S530" i="1"/>
  <c r="AI530" i="1" s="1"/>
  <c r="AE530" i="1"/>
  <c r="L526" i="1"/>
  <c r="R526" i="1"/>
  <c r="AH526" i="1" s="1"/>
  <c r="AD526" i="1"/>
  <c r="S526" i="1"/>
  <c r="AI526" i="1" s="1"/>
  <c r="L522" i="1"/>
  <c r="R522" i="1"/>
  <c r="AH522" i="1" s="1"/>
  <c r="AD522" i="1"/>
  <c r="S522" i="1"/>
  <c r="AI522" i="1" s="1"/>
  <c r="AG518" i="1"/>
  <c r="L518" i="1"/>
  <c r="R518" i="1"/>
  <c r="AH518" i="1" s="1"/>
  <c r="AD518" i="1"/>
  <c r="S518" i="1"/>
  <c r="AI518" i="1" s="1"/>
  <c r="AE518" i="1"/>
  <c r="L514" i="1"/>
  <c r="R514" i="1"/>
  <c r="AH514" i="1" s="1"/>
  <c r="AD514" i="1"/>
  <c r="S514" i="1"/>
  <c r="AI514" i="1" s="1"/>
  <c r="AG510" i="1"/>
  <c r="L510" i="1"/>
  <c r="R510" i="1"/>
  <c r="AH510" i="1" s="1"/>
  <c r="S510" i="1"/>
  <c r="AI510" i="1" s="1"/>
  <c r="AE510" i="1"/>
  <c r="L506" i="1"/>
  <c r="R506" i="1"/>
  <c r="AH506" i="1" s="1"/>
  <c r="AD506" i="1"/>
  <c r="S506" i="1"/>
  <c r="AI506" i="1" s="1"/>
  <c r="AC502" i="1"/>
  <c r="L502" i="1"/>
  <c r="R502" i="1"/>
  <c r="AH502" i="1" s="1"/>
  <c r="S502" i="1"/>
  <c r="AI502" i="1" s="1"/>
  <c r="AC498" i="1"/>
  <c r="L498" i="1"/>
  <c r="R498" i="1"/>
  <c r="AH498" i="1" s="1"/>
  <c r="AD498" i="1"/>
  <c r="S498" i="1"/>
  <c r="AI498" i="1" s="1"/>
  <c r="AF498" i="1"/>
  <c r="AC494" i="1"/>
  <c r="L494" i="1"/>
  <c r="R494" i="1"/>
  <c r="AH494" i="1" s="1"/>
  <c r="S494" i="1"/>
  <c r="AI494" i="1" s="1"/>
  <c r="AE494" i="1"/>
  <c r="AC490" i="1"/>
  <c r="AG490" i="1"/>
  <c r="L490" i="1"/>
  <c r="R490" i="1"/>
  <c r="AH490" i="1" s="1"/>
  <c r="S490" i="1"/>
  <c r="AI490" i="1" s="1"/>
  <c r="AF490" i="1"/>
  <c r="AC486" i="1"/>
  <c r="L486" i="1"/>
  <c r="R486" i="1"/>
  <c r="AH486" i="1" s="1"/>
  <c r="AD486" i="1"/>
  <c r="S486" i="1"/>
  <c r="AI486" i="1" s="1"/>
  <c r="L482" i="1"/>
  <c r="R482" i="1"/>
  <c r="AH482" i="1" s="1"/>
  <c r="S482" i="1"/>
  <c r="AI482" i="1" s="1"/>
  <c r="AC478" i="1"/>
  <c r="L478" i="1"/>
  <c r="R478" i="1"/>
  <c r="AH478" i="1" s="1"/>
  <c r="S478" i="1"/>
  <c r="AI478" i="1" s="1"/>
  <c r="AC474" i="1"/>
  <c r="AG474" i="1"/>
  <c r="L474" i="1"/>
  <c r="R474" i="1"/>
  <c r="AH474" i="1" s="1"/>
  <c r="S474" i="1"/>
  <c r="AI474" i="1" s="1"/>
  <c r="AE474" i="1"/>
  <c r="AC470" i="1"/>
  <c r="AG470" i="1"/>
  <c r="L470" i="1"/>
  <c r="R470" i="1"/>
  <c r="AH470" i="1" s="1"/>
  <c r="AD470" i="1"/>
  <c r="S470" i="1"/>
  <c r="AI470" i="1" s="1"/>
  <c r="AG466" i="1"/>
  <c r="L466" i="1"/>
  <c r="R466" i="1"/>
  <c r="AH466" i="1" s="1"/>
  <c r="S466" i="1"/>
  <c r="AI466" i="1" s="1"/>
  <c r="AF466" i="1"/>
  <c r="AC462" i="1"/>
  <c r="L462" i="1"/>
  <c r="R462" i="1"/>
  <c r="AH462" i="1" s="1"/>
  <c r="S462" i="1"/>
  <c r="AI462" i="1" s="1"/>
  <c r="AG458" i="1"/>
  <c r="L458" i="1"/>
  <c r="AJ458" i="1" s="1"/>
  <c r="R458" i="1"/>
  <c r="AH458" i="1" s="1"/>
  <c r="S458" i="1"/>
  <c r="AI458" i="1" s="1"/>
  <c r="AC454" i="1"/>
  <c r="L454" i="1"/>
  <c r="AJ454" i="1" s="1"/>
  <c r="R454" i="1"/>
  <c r="AH454" i="1" s="1"/>
  <c r="AD454" i="1"/>
  <c r="S454" i="1"/>
  <c r="AI454" i="1" s="1"/>
  <c r="R450" i="1"/>
  <c r="AH450" i="1" s="1"/>
  <c r="L450" i="1"/>
  <c r="AF450" i="1"/>
  <c r="S450" i="1"/>
  <c r="AI450" i="1" s="1"/>
  <c r="R446" i="1"/>
  <c r="AH446" i="1" s="1"/>
  <c r="L446" i="1"/>
  <c r="AK446" i="1" s="1"/>
  <c r="AF446" i="1"/>
  <c r="S446" i="1"/>
  <c r="AI446" i="1" s="1"/>
  <c r="AC442" i="1"/>
  <c r="R442" i="1"/>
  <c r="AH442" i="1" s="1"/>
  <c r="L442" i="1"/>
  <c r="S442" i="1"/>
  <c r="AI442" i="1" s="1"/>
  <c r="AC438" i="1"/>
  <c r="AG438" i="1"/>
  <c r="R438" i="1"/>
  <c r="AH438" i="1" s="1"/>
  <c r="L438" i="1"/>
  <c r="S438" i="1"/>
  <c r="AI438" i="1" s="1"/>
  <c r="AG434" i="1"/>
  <c r="R434" i="1"/>
  <c r="AH434" i="1" s="1"/>
  <c r="L434" i="1"/>
  <c r="S434" i="1"/>
  <c r="AI434" i="1" s="1"/>
  <c r="AC430" i="1"/>
  <c r="AG430" i="1"/>
  <c r="R430" i="1"/>
  <c r="AH430" i="1" s="1"/>
  <c r="L430" i="1"/>
  <c r="S430" i="1"/>
  <c r="AI430" i="1" s="1"/>
  <c r="R426" i="1"/>
  <c r="AH426" i="1" s="1"/>
  <c r="L426" i="1"/>
  <c r="AF426" i="1"/>
  <c r="S426" i="1"/>
  <c r="AI426" i="1" s="1"/>
  <c r="AC422" i="1"/>
  <c r="AD422" i="1"/>
  <c r="R422" i="1"/>
  <c r="AH422" i="1" s="1"/>
  <c r="L422" i="1"/>
  <c r="S422" i="1"/>
  <c r="AI422" i="1" s="1"/>
  <c r="AC418" i="1"/>
  <c r="AG418" i="1"/>
  <c r="R418" i="1"/>
  <c r="AH418" i="1" s="1"/>
  <c r="L418" i="1"/>
  <c r="AK418" i="1" s="1"/>
  <c r="S418" i="1"/>
  <c r="AI418" i="1" s="1"/>
  <c r="AG414" i="1"/>
  <c r="AD414" i="1"/>
  <c r="R414" i="1"/>
  <c r="AH414" i="1" s="1"/>
  <c r="L414" i="1"/>
  <c r="S414" i="1"/>
  <c r="AI414" i="1" s="1"/>
  <c r="AG410" i="1"/>
  <c r="R410" i="1"/>
  <c r="AH410" i="1" s="1"/>
  <c r="L410" i="1"/>
  <c r="S410" i="1"/>
  <c r="AI410" i="1" s="1"/>
  <c r="AC406" i="1"/>
  <c r="AD406" i="1"/>
  <c r="R406" i="1"/>
  <c r="AH406" i="1" s="1"/>
  <c r="L406" i="1"/>
  <c r="AJ406" i="1" s="1"/>
  <c r="S406" i="1"/>
  <c r="AI406" i="1" s="1"/>
  <c r="AG402" i="1"/>
  <c r="R402" i="1"/>
  <c r="AH402" i="1" s="1"/>
  <c r="L402" i="1"/>
  <c r="AJ402" i="1" s="1"/>
  <c r="AF402" i="1"/>
  <c r="S402" i="1"/>
  <c r="AI402" i="1" s="1"/>
  <c r="AD398" i="1"/>
  <c r="R398" i="1"/>
  <c r="AH398" i="1" s="1"/>
  <c r="L398" i="1"/>
  <c r="AK398" i="1" s="1"/>
  <c r="S398" i="1"/>
  <c r="AI398" i="1" s="1"/>
  <c r="AC394" i="1"/>
  <c r="AG394" i="1"/>
  <c r="R394" i="1"/>
  <c r="AH394" i="1" s="1"/>
  <c r="L394" i="1"/>
  <c r="AJ394" i="1" s="1"/>
  <c r="AF394" i="1"/>
  <c r="S394" i="1"/>
  <c r="AI394" i="1" s="1"/>
  <c r="AC390" i="1"/>
  <c r="AG390" i="1"/>
  <c r="R390" i="1"/>
  <c r="AH390" i="1" s="1"/>
  <c r="L390" i="1"/>
  <c r="S390" i="1"/>
  <c r="AI390" i="1" s="1"/>
  <c r="AC386" i="1"/>
  <c r="AG386" i="1"/>
  <c r="R386" i="1"/>
  <c r="AH386" i="1" s="1"/>
  <c r="L386" i="1"/>
  <c r="AK386" i="1" s="1"/>
  <c r="S386" i="1"/>
  <c r="AI386" i="1" s="1"/>
  <c r="AG382" i="1"/>
  <c r="R382" i="1"/>
  <c r="AH382" i="1" s="1"/>
  <c r="L382" i="1"/>
  <c r="AJ382" i="1" s="1"/>
  <c r="S382" i="1"/>
  <c r="AI382" i="1" s="1"/>
  <c r="AC378" i="1"/>
  <c r="AG378" i="1"/>
  <c r="R378" i="1"/>
  <c r="AH378" i="1" s="1"/>
  <c r="L378" i="1"/>
  <c r="AF378" i="1"/>
  <c r="S378" i="1"/>
  <c r="AI378" i="1" s="1"/>
  <c r="AC374" i="1"/>
  <c r="R374" i="1"/>
  <c r="AH374" i="1" s="1"/>
  <c r="L374" i="1"/>
  <c r="AJ374" i="1" s="1"/>
  <c r="S374" i="1"/>
  <c r="AI374" i="1" s="1"/>
  <c r="AC370" i="1"/>
  <c r="AG370" i="1"/>
  <c r="R370" i="1"/>
  <c r="AH370" i="1" s="1"/>
  <c r="L370" i="1"/>
  <c r="AE370" i="1"/>
  <c r="S370" i="1"/>
  <c r="AI370" i="1" s="1"/>
  <c r="R366" i="1"/>
  <c r="AH366" i="1" s="1"/>
  <c r="L366" i="1"/>
  <c r="S366" i="1"/>
  <c r="AI366" i="1" s="1"/>
  <c r="R362" i="1"/>
  <c r="AH362" i="1" s="1"/>
  <c r="S362" i="1"/>
  <c r="AI362" i="1" s="1"/>
  <c r="AG362" i="1"/>
  <c r="L362" i="1"/>
  <c r="AK362" i="1" s="1"/>
  <c r="AD358" i="1"/>
  <c r="R358" i="1"/>
  <c r="AH358" i="1" s="1"/>
  <c r="AC358" i="1"/>
  <c r="S358" i="1"/>
  <c r="AI358" i="1" s="1"/>
  <c r="L358" i="1"/>
  <c r="R354" i="1"/>
  <c r="AH354" i="1" s="1"/>
  <c r="AC354" i="1"/>
  <c r="S354" i="1"/>
  <c r="AI354" i="1" s="1"/>
  <c r="L354" i="1"/>
  <c r="AF354" i="1"/>
  <c r="R350" i="1"/>
  <c r="AH350" i="1" s="1"/>
  <c r="AC350" i="1"/>
  <c r="S350" i="1"/>
  <c r="AI350" i="1" s="1"/>
  <c r="AG350" i="1"/>
  <c r="L350" i="1"/>
  <c r="R346" i="1"/>
  <c r="AH346" i="1" s="1"/>
  <c r="S346" i="1"/>
  <c r="AI346" i="1" s="1"/>
  <c r="AG346" i="1"/>
  <c r="L346" i="1"/>
  <c r="AD342" i="1"/>
  <c r="R342" i="1"/>
  <c r="AH342" i="1" s="1"/>
  <c r="AC342" i="1"/>
  <c r="S342" i="1"/>
  <c r="AI342" i="1" s="1"/>
  <c r="AG342" i="1"/>
  <c r="L342" i="1"/>
  <c r="R338" i="1"/>
  <c r="AH338" i="1" s="1"/>
  <c r="S338" i="1"/>
  <c r="AI338" i="1" s="1"/>
  <c r="AG338" i="1"/>
  <c r="L338" i="1"/>
  <c r="AD334" i="1"/>
  <c r="R334" i="1"/>
  <c r="AH334" i="1" s="1"/>
  <c r="AC334" i="1"/>
  <c r="S334" i="1"/>
  <c r="AI334" i="1" s="1"/>
  <c r="AF334" i="1"/>
  <c r="L334" i="1"/>
  <c r="R330" i="1"/>
  <c r="AH330" i="1" s="1"/>
  <c r="S330" i="1"/>
  <c r="AI330" i="1" s="1"/>
  <c r="L330" i="1"/>
  <c r="AF330" i="1"/>
  <c r="AD326" i="1"/>
  <c r="R326" i="1"/>
  <c r="AH326" i="1" s="1"/>
  <c r="AC326" i="1"/>
  <c r="S326" i="1"/>
  <c r="AI326" i="1" s="1"/>
  <c r="L326" i="1"/>
  <c r="R322" i="1"/>
  <c r="AH322" i="1" s="1"/>
  <c r="AC322" i="1"/>
  <c r="S322" i="1"/>
  <c r="AI322" i="1" s="1"/>
  <c r="L322" i="1"/>
  <c r="R318" i="1"/>
  <c r="AH318" i="1" s="1"/>
  <c r="S318" i="1"/>
  <c r="AI318" i="1" s="1"/>
  <c r="AG318" i="1"/>
  <c r="DS318" i="1" s="1"/>
  <c r="L318" i="1"/>
  <c r="AK318" i="1" s="1"/>
  <c r="R314" i="1"/>
  <c r="AH314" i="1" s="1"/>
  <c r="AC314" i="1"/>
  <c r="S314" i="1"/>
  <c r="AI314" i="1" s="1"/>
  <c r="L314" i="1"/>
  <c r="R310" i="1"/>
  <c r="AH310" i="1" s="1"/>
  <c r="AE310" i="1"/>
  <c r="S310" i="1"/>
  <c r="AI310" i="1" s="1"/>
  <c r="AC310" i="1"/>
  <c r="L310" i="1"/>
  <c r="AG310" i="1"/>
  <c r="R306" i="1"/>
  <c r="AH306" i="1" s="1"/>
  <c r="S306" i="1"/>
  <c r="AI306" i="1" s="1"/>
  <c r="AF306" i="1"/>
  <c r="L306" i="1"/>
  <c r="AJ306" i="1" s="1"/>
  <c r="AG306" i="1"/>
  <c r="DS306" i="1" s="1"/>
  <c r="R302" i="1"/>
  <c r="AH302" i="1" s="1"/>
  <c r="AE302" i="1"/>
  <c r="S302" i="1"/>
  <c r="AI302" i="1" s="1"/>
  <c r="AC302" i="1"/>
  <c r="AF302" i="1"/>
  <c r="L302" i="1"/>
  <c r="AG302" i="1"/>
  <c r="R298" i="1"/>
  <c r="AH298" i="1" s="1"/>
  <c r="S298" i="1"/>
  <c r="AI298" i="1" s="1"/>
  <c r="AC298" i="1"/>
  <c r="L298" i="1"/>
  <c r="AG298" i="1"/>
  <c r="R294" i="1"/>
  <c r="AH294" i="1" s="1"/>
  <c r="S294" i="1"/>
  <c r="AI294" i="1" s="1"/>
  <c r="AC294" i="1"/>
  <c r="L294" i="1"/>
  <c r="R290" i="1"/>
  <c r="AH290" i="1" s="1"/>
  <c r="AE290" i="1"/>
  <c r="S290" i="1"/>
  <c r="AI290" i="1" s="1"/>
  <c r="AC290" i="1"/>
  <c r="L290" i="1"/>
  <c r="AJ290" i="1" s="1"/>
  <c r="AG290" i="1"/>
  <c r="R286" i="1"/>
  <c r="AH286" i="1" s="1"/>
  <c r="S286" i="1"/>
  <c r="AI286" i="1" s="1"/>
  <c r="AC286" i="1"/>
  <c r="L286" i="1"/>
  <c r="AJ286" i="1" s="1"/>
  <c r="AG286" i="1"/>
  <c r="R282" i="1"/>
  <c r="AH282" i="1" s="1"/>
  <c r="AE282" i="1"/>
  <c r="S282" i="1"/>
  <c r="AI282" i="1" s="1"/>
  <c r="L282" i="1"/>
  <c r="AJ282" i="1" s="1"/>
  <c r="R278" i="1"/>
  <c r="AH278" i="1" s="1"/>
  <c r="AE278" i="1"/>
  <c r="S278" i="1"/>
  <c r="AI278" i="1" s="1"/>
  <c r="AC278" i="1"/>
  <c r="L278" i="1"/>
  <c r="AD274" i="1"/>
  <c r="R274" i="1"/>
  <c r="AH274" i="1" s="1"/>
  <c r="S274" i="1"/>
  <c r="AI274" i="1" s="1"/>
  <c r="AC274" i="1"/>
  <c r="L274" i="1"/>
  <c r="AJ274" i="1" s="1"/>
  <c r="AG274" i="1"/>
  <c r="DS274" i="1" s="1"/>
  <c r="R270" i="1"/>
  <c r="AH270" i="1" s="1"/>
  <c r="AE270" i="1"/>
  <c r="S270" i="1"/>
  <c r="AI270" i="1" s="1"/>
  <c r="AC270" i="1"/>
  <c r="AF270" i="1"/>
  <c r="L270" i="1"/>
  <c r="AG270" i="1"/>
  <c r="R266" i="1"/>
  <c r="AH266" i="1" s="1"/>
  <c r="S266" i="1"/>
  <c r="AI266" i="1" s="1"/>
  <c r="AC266" i="1"/>
  <c r="L266" i="1"/>
  <c r="AG266" i="1"/>
  <c r="AD262" i="1"/>
  <c r="R262" i="1"/>
  <c r="AH262" i="1" s="1"/>
  <c r="S262" i="1"/>
  <c r="AI262" i="1" s="1"/>
  <c r="L262" i="1"/>
  <c r="R258" i="1"/>
  <c r="AH258" i="1" s="1"/>
  <c r="S258" i="1"/>
  <c r="AI258" i="1" s="1"/>
  <c r="AF258" i="1"/>
  <c r="L258" i="1"/>
  <c r="AG258" i="1"/>
  <c r="AD254" i="1"/>
  <c r="R254" i="1"/>
  <c r="AH254" i="1" s="1"/>
  <c r="S254" i="1"/>
  <c r="AI254" i="1" s="1"/>
  <c r="L254" i="1"/>
  <c r="AC254" i="1"/>
  <c r="R250" i="1"/>
  <c r="AH250" i="1" s="1"/>
  <c r="S250" i="1"/>
  <c r="AI250" i="1" s="1"/>
  <c r="L250" i="1"/>
  <c r="AC250" i="1"/>
  <c r="AG250" i="1"/>
  <c r="R246" i="1"/>
  <c r="AH246" i="1" s="1"/>
  <c r="S246" i="1"/>
  <c r="AI246" i="1" s="1"/>
  <c r="L246" i="1"/>
  <c r="AC246" i="1"/>
  <c r="R242" i="1"/>
  <c r="AH242" i="1" s="1"/>
  <c r="S242" i="1"/>
  <c r="AI242" i="1" s="1"/>
  <c r="L242" i="1"/>
  <c r="AK242" i="1" s="1"/>
  <c r="AF242" i="1"/>
  <c r="AC242" i="1"/>
  <c r="AG242" i="1"/>
  <c r="R238" i="1"/>
  <c r="AH238" i="1" s="1"/>
  <c r="S238" i="1"/>
  <c r="AI238" i="1" s="1"/>
  <c r="L238" i="1"/>
  <c r="AF238" i="1"/>
  <c r="AC238" i="1"/>
  <c r="R234" i="1"/>
  <c r="AH234" i="1" s="1"/>
  <c r="S234" i="1"/>
  <c r="AI234" i="1" s="1"/>
  <c r="L234" i="1"/>
  <c r="AC230" i="1"/>
  <c r="L230" i="1"/>
  <c r="R230" i="1"/>
  <c r="AH230" i="1" s="1"/>
  <c r="S230" i="1"/>
  <c r="AI230" i="1" s="1"/>
  <c r="AE230" i="1"/>
  <c r="AG226" i="1"/>
  <c r="L226" i="1"/>
  <c r="R226" i="1"/>
  <c r="AH226" i="1" s="1"/>
  <c r="S226" i="1"/>
  <c r="AI226" i="1" s="1"/>
  <c r="AF226" i="1"/>
  <c r="AG222" i="1"/>
  <c r="L222" i="1"/>
  <c r="R222" i="1"/>
  <c r="AH222" i="1" s="1"/>
  <c r="S222" i="1"/>
  <c r="AI222" i="1" s="1"/>
  <c r="AC218" i="1"/>
  <c r="AG218" i="1"/>
  <c r="L218" i="1"/>
  <c r="R218" i="1"/>
  <c r="AH218" i="1" s="1"/>
  <c r="AD218" i="1"/>
  <c r="S218" i="1"/>
  <c r="AI218" i="1" s="1"/>
  <c r="AF218" i="1"/>
  <c r="AC214" i="1"/>
  <c r="L214" i="1"/>
  <c r="AK214" i="1" s="1"/>
  <c r="R214" i="1"/>
  <c r="AH214" i="1" s="1"/>
  <c r="S214" i="1"/>
  <c r="AI214" i="1" s="1"/>
  <c r="L210" i="1"/>
  <c r="R210" i="1"/>
  <c r="AH210" i="1" s="1"/>
  <c r="S210" i="1"/>
  <c r="AI210" i="1" s="1"/>
  <c r="AF210" i="1"/>
  <c r="AC206" i="1"/>
  <c r="R206" i="1"/>
  <c r="AH206" i="1" s="1"/>
  <c r="S206" i="1"/>
  <c r="AI206" i="1" s="1"/>
  <c r="L206" i="1"/>
  <c r="AF206" i="1"/>
  <c r="AC202" i="1"/>
  <c r="AG202" i="1"/>
  <c r="AY202" i="1" s="1"/>
  <c r="R202" i="1"/>
  <c r="AH202" i="1" s="1"/>
  <c r="S202" i="1"/>
  <c r="AI202" i="1" s="1"/>
  <c r="L202" i="1"/>
  <c r="AC198" i="1"/>
  <c r="AG198" i="1"/>
  <c r="R198" i="1"/>
  <c r="AH198" i="1" s="1"/>
  <c r="AE198" i="1"/>
  <c r="S198" i="1"/>
  <c r="AI198" i="1" s="1"/>
  <c r="L198" i="1"/>
  <c r="AF198" i="1"/>
  <c r="S531" i="1"/>
  <c r="AI531" i="1" s="1"/>
  <c r="S523" i="1"/>
  <c r="AI523" i="1" s="1"/>
  <c r="S515" i="1"/>
  <c r="AI515" i="1" s="1"/>
  <c r="AF510" i="1"/>
  <c r="AC533" i="1"/>
  <c r="AG533" i="1"/>
  <c r="AF533" i="1"/>
  <c r="L533" i="1"/>
  <c r="AK533" i="1" s="1"/>
  <c r="R533" i="1"/>
  <c r="AH533" i="1" s="1"/>
  <c r="AG521" i="1"/>
  <c r="L521" i="1"/>
  <c r="AJ521" i="1" s="1"/>
  <c r="R521" i="1"/>
  <c r="AH521" i="1" s="1"/>
  <c r="AC517" i="1"/>
  <c r="AG517" i="1"/>
  <c r="AE517" i="1"/>
  <c r="L517" i="1"/>
  <c r="R517" i="1"/>
  <c r="AH517" i="1" s="1"/>
  <c r="AC513" i="1"/>
  <c r="AG513" i="1"/>
  <c r="AE513" i="1"/>
  <c r="L513" i="1"/>
  <c r="R513" i="1"/>
  <c r="AH513" i="1" s="1"/>
  <c r="AC509" i="1"/>
  <c r="AG509" i="1"/>
  <c r="L509" i="1"/>
  <c r="R509" i="1"/>
  <c r="AH509" i="1" s="1"/>
  <c r="AE505" i="1"/>
  <c r="AF505" i="1"/>
  <c r="L505" i="1"/>
  <c r="AK505" i="1" s="1"/>
  <c r="R505" i="1"/>
  <c r="AH505" i="1" s="1"/>
  <c r="S505" i="1"/>
  <c r="AI505" i="1" s="1"/>
  <c r="AC501" i="1"/>
  <c r="AG501" i="1"/>
  <c r="L501" i="1"/>
  <c r="R501" i="1"/>
  <c r="AH501" i="1" s="1"/>
  <c r="S501" i="1"/>
  <c r="AI501" i="1" s="1"/>
  <c r="AC497" i="1"/>
  <c r="L497" i="1"/>
  <c r="R497" i="1"/>
  <c r="AH497" i="1" s="1"/>
  <c r="S497" i="1"/>
  <c r="AI497" i="1" s="1"/>
  <c r="AC493" i="1"/>
  <c r="AF493" i="1"/>
  <c r="L493" i="1"/>
  <c r="AK493" i="1" s="1"/>
  <c r="R493" i="1"/>
  <c r="AH493" i="1" s="1"/>
  <c r="S493" i="1"/>
  <c r="AI493" i="1" s="1"/>
  <c r="AE489" i="1"/>
  <c r="L489" i="1"/>
  <c r="R489" i="1"/>
  <c r="AH489" i="1" s="1"/>
  <c r="AD489" i="1"/>
  <c r="S489" i="1"/>
  <c r="AI489" i="1" s="1"/>
  <c r="AC485" i="1"/>
  <c r="AG485" i="1"/>
  <c r="AE485" i="1"/>
  <c r="L485" i="1"/>
  <c r="R485" i="1"/>
  <c r="AH485" i="1" s="1"/>
  <c r="S485" i="1"/>
  <c r="AI485" i="1" s="1"/>
  <c r="AC481" i="1"/>
  <c r="AG481" i="1"/>
  <c r="AF481" i="1"/>
  <c r="L481" i="1"/>
  <c r="R481" i="1"/>
  <c r="AH481" i="1" s="1"/>
  <c r="S481" i="1"/>
  <c r="AI481" i="1" s="1"/>
  <c r="AC477" i="1"/>
  <c r="AG477" i="1"/>
  <c r="L477" i="1"/>
  <c r="AK477" i="1" s="1"/>
  <c r="R477" i="1"/>
  <c r="AH477" i="1" s="1"/>
  <c r="S477" i="1"/>
  <c r="AI477" i="1" s="1"/>
  <c r="L473" i="1"/>
  <c r="AJ473" i="1" s="1"/>
  <c r="R473" i="1"/>
  <c r="AH473" i="1" s="1"/>
  <c r="S473" i="1"/>
  <c r="AI473" i="1" s="1"/>
  <c r="AC469" i="1"/>
  <c r="L469" i="1"/>
  <c r="R469" i="1"/>
  <c r="AH469" i="1" s="1"/>
  <c r="S469" i="1"/>
  <c r="AI469" i="1" s="1"/>
  <c r="AC465" i="1"/>
  <c r="AG465" i="1"/>
  <c r="L465" i="1"/>
  <c r="R465" i="1"/>
  <c r="AH465" i="1" s="1"/>
  <c r="S465" i="1"/>
  <c r="AI465" i="1" s="1"/>
  <c r="AC461" i="1"/>
  <c r="AG461" i="1"/>
  <c r="DS461" i="1" s="1"/>
  <c r="L461" i="1"/>
  <c r="AJ461" i="1" s="1"/>
  <c r="R461" i="1"/>
  <c r="AH461" i="1" s="1"/>
  <c r="S461" i="1"/>
  <c r="AI461" i="1" s="1"/>
  <c r="AG457" i="1"/>
  <c r="AF457" i="1"/>
  <c r="L457" i="1"/>
  <c r="AJ457" i="1" s="1"/>
  <c r="R457" i="1"/>
  <c r="AH457" i="1" s="1"/>
  <c r="S457" i="1"/>
  <c r="AI457" i="1" s="1"/>
  <c r="AC453" i="1"/>
  <c r="AG453" i="1"/>
  <c r="L453" i="1"/>
  <c r="R453" i="1"/>
  <c r="AH453" i="1" s="1"/>
  <c r="S453" i="1"/>
  <c r="AI453" i="1" s="1"/>
  <c r="AC449" i="1"/>
  <c r="R449" i="1"/>
  <c r="AH449" i="1" s="1"/>
  <c r="L449" i="1"/>
  <c r="S449" i="1"/>
  <c r="AI449" i="1" s="1"/>
  <c r="AC445" i="1"/>
  <c r="AG445" i="1"/>
  <c r="R445" i="1"/>
  <c r="AH445" i="1" s="1"/>
  <c r="L445" i="1"/>
  <c r="AE445" i="1"/>
  <c r="S445" i="1"/>
  <c r="AI445" i="1" s="1"/>
  <c r="AC441" i="1"/>
  <c r="R441" i="1"/>
  <c r="AH441" i="1" s="1"/>
  <c r="L441" i="1"/>
  <c r="S441" i="1"/>
  <c r="AI441" i="1" s="1"/>
  <c r="AF441" i="1"/>
  <c r="AC437" i="1"/>
  <c r="R437" i="1"/>
  <c r="AH437" i="1" s="1"/>
  <c r="L437" i="1"/>
  <c r="S437" i="1"/>
  <c r="AI437" i="1" s="1"/>
  <c r="AG433" i="1"/>
  <c r="AD433" i="1"/>
  <c r="R433" i="1"/>
  <c r="AH433" i="1" s="1"/>
  <c r="L433" i="1"/>
  <c r="S433" i="1"/>
  <c r="AI433" i="1" s="1"/>
  <c r="AF433" i="1"/>
  <c r="AC429" i="1"/>
  <c r="R429" i="1"/>
  <c r="AH429" i="1" s="1"/>
  <c r="L429" i="1"/>
  <c r="S429" i="1"/>
  <c r="AI429" i="1" s="1"/>
  <c r="AC425" i="1"/>
  <c r="R425" i="1"/>
  <c r="AH425" i="1" s="1"/>
  <c r="L425" i="1"/>
  <c r="S425" i="1"/>
  <c r="AI425" i="1" s="1"/>
  <c r="AF425" i="1"/>
  <c r="AC421" i="1"/>
  <c r="R421" i="1"/>
  <c r="AH421" i="1" s="1"/>
  <c r="L421" i="1"/>
  <c r="S421" i="1"/>
  <c r="AI421" i="1" s="1"/>
  <c r="AF421" i="1"/>
  <c r="AG417" i="1"/>
  <c r="R417" i="1"/>
  <c r="AH417" i="1" s="1"/>
  <c r="L417" i="1"/>
  <c r="AK417" i="1" s="1"/>
  <c r="S417" i="1"/>
  <c r="AI417" i="1" s="1"/>
  <c r="AC413" i="1"/>
  <c r="AG413" i="1"/>
  <c r="R413" i="1"/>
  <c r="AH413" i="1" s="1"/>
  <c r="L413" i="1"/>
  <c r="AJ413" i="1" s="1"/>
  <c r="AE413" i="1"/>
  <c r="S413" i="1"/>
  <c r="AI413" i="1" s="1"/>
  <c r="AC409" i="1"/>
  <c r="R409" i="1"/>
  <c r="AH409" i="1" s="1"/>
  <c r="L409" i="1"/>
  <c r="S409" i="1"/>
  <c r="AI409" i="1" s="1"/>
  <c r="AC405" i="1"/>
  <c r="AG405" i="1"/>
  <c r="R405" i="1"/>
  <c r="AH405" i="1" s="1"/>
  <c r="L405" i="1"/>
  <c r="S405" i="1"/>
  <c r="AI405" i="1" s="1"/>
  <c r="AG401" i="1"/>
  <c r="DS401" i="1" s="1"/>
  <c r="AD401" i="1"/>
  <c r="R401" i="1"/>
  <c r="AH401" i="1" s="1"/>
  <c r="L401" i="1"/>
  <c r="S401" i="1"/>
  <c r="AI401" i="1" s="1"/>
  <c r="AC397" i="1"/>
  <c r="R397" i="1"/>
  <c r="AH397" i="1" s="1"/>
  <c r="L397" i="1"/>
  <c r="AE397" i="1"/>
  <c r="S397" i="1"/>
  <c r="AI397" i="1" s="1"/>
  <c r="AC393" i="1"/>
  <c r="R393" i="1"/>
  <c r="AH393" i="1" s="1"/>
  <c r="L393" i="1"/>
  <c r="AJ393" i="1" s="1"/>
  <c r="AE393" i="1"/>
  <c r="S393" i="1"/>
  <c r="AI393" i="1" s="1"/>
  <c r="AF393" i="1"/>
  <c r="R389" i="1"/>
  <c r="AH389" i="1" s="1"/>
  <c r="L389" i="1"/>
  <c r="AJ389" i="1" s="1"/>
  <c r="S389" i="1"/>
  <c r="AI389" i="1" s="1"/>
  <c r="AF389" i="1"/>
  <c r="AG385" i="1"/>
  <c r="R385" i="1"/>
  <c r="AH385" i="1" s="1"/>
  <c r="L385" i="1"/>
  <c r="AK385" i="1" s="1"/>
  <c r="S385" i="1"/>
  <c r="AI385" i="1" s="1"/>
  <c r="AC381" i="1"/>
  <c r="R381" i="1"/>
  <c r="AH381" i="1" s="1"/>
  <c r="L381" i="1"/>
  <c r="S381" i="1"/>
  <c r="AI381" i="1" s="1"/>
  <c r="AF381" i="1"/>
  <c r="AC377" i="1"/>
  <c r="R377" i="1"/>
  <c r="AH377" i="1" s="1"/>
  <c r="L377" i="1"/>
  <c r="AE377" i="1"/>
  <c r="S377" i="1"/>
  <c r="AI377" i="1" s="1"/>
  <c r="AC373" i="1"/>
  <c r="AG373" i="1"/>
  <c r="DS373" i="1" s="1"/>
  <c r="AD373" i="1"/>
  <c r="R373" i="1"/>
  <c r="AH373" i="1" s="1"/>
  <c r="L373" i="1"/>
  <c r="S373" i="1"/>
  <c r="AI373" i="1" s="1"/>
  <c r="AG369" i="1"/>
  <c r="R369" i="1"/>
  <c r="AH369" i="1" s="1"/>
  <c r="L369" i="1"/>
  <c r="S369" i="1"/>
  <c r="AI369" i="1" s="1"/>
  <c r="AC365" i="1"/>
  <c r="R365" i="1"/>
  <c r="AH365" i="1" s="1"/>
  <c r="L365" i="1"/>
  <c r="S365" i="1"/>
  <c r="AI365" i="1" s="1"/>
  <c r="R361" i="1"/>
  <c r="AH361" i="1" s="1"/>
  <c r="L361" i="1"/>
  <c r="AG361" i="1"/>
  <c r="S361" i="1"/>
  <c r="AI361" i="1" s="1"/>
  <c r="R357" i="1"/>
  <c r="AH357" i="1" s="1"/>
  <c r="L357" i="1"/>
  <c r="AJ357" i="1" s="1"/>
  <c r="AG357" i="1"/>
  <c r="S357" i="1"/>
  <c r="AI357" i="1" s="1"/>
  <c r="AC357" i="1"/>
  <c r="R353" i="1"/>
  <c r="AH353" i="1" s="1"/>
  <c r="L353" i="1"/>
  <c r="AG353" i="1"/>
  <c r="S353" i="1"/>
  <c r="AI353" i="1" s="1"/>
  <c r="AC353" i="1"/>
  <c r="R349" i="1"/>
  <c r="AH349" i="1" s="1"/>
  <c r="L349" i="1"/>
  <c r="AJ349" i="1" s="1"/>
  <c r="AG349" i="1"/>
  <c r="DS349" i="1" s="1"/>
  <c r="S349" i="1"/>
  <c r="AI349" i="1" s="1"/>
  <c r="R345" i="1"/>
  <c r="AH345" i="1" s="1"/>
  <c r="L345" i="1"/>
  <c r="AG345" i="1"/>
  <c r="S345" i="1"/>
  <c r="AI345" i="1" s="1"/>
  <c r="R341" i="1"/>
  <c r="AH341" i="1" s="1"/>
  <c r="L341" i="1"/>
  <c r="S341" i="1"/>
  <c r="AI341" i="1" s="1"/>
  <c r="AC341" i="1"/>
  <c r="R337" i="1"/>
  <c r="AH337" i="1" s="1"/>
  <c r="L337" i="1"/>
  <c r="S337" i="1"/>
  <c r="AI337" i="1" s="1"/>
  <c r="AC337" i="1"/>
  <c r="R333" i="1"/>
  <c r="AH333" i="1" s="1"/>
  <c r="L333" i="1"/>
  <c r="S333" i="1"/>
  <c r="AI333" i="1" s="1"/>
  <c r="R329" i="1"/>
  <c r="AH329" i="1" s="1"/>
  <c r="L329" i="1"/>
  <c r="S329" i="1"/>
  <c r="AI329" i="1" s="1"/>
  <c r="R325" i="1"/>
  <c r="AH325" i="1" s="1"/>
  <c r="AF325" i="1"/>
  <c r="L325" i="1"/>
  <c r="AG325" i="1"/>
  <c r="S325" i="1"/>
  <c r="AI325" i="1" s="1"/>
  <c r="AC325" i="1"/>
  <c r="R321" i="1"/>
  <c r="AH321" i="1" s="1"/>
  <c r="L321" i="1"/>
  <c r="AG321" i="1"/>
  <c r="S321" i="1"/>
  <c r="AI321" i="1" s="1"/>
  <c r="AC321" i="1"/>
  <c r="R317" i="1"/>
  <c r="AH317" i="1" s="1"/>
  <c r="AF317" i="1"/>
  <c r="L317" i="1"/>
  <c r="S317" i="1"/>
  <c r="AI317" i="1" s="1"/>
  <c r="AC317" i="1"/>
  <c r="R313" i="1"/>
  <c r="AH313" i="1" s="1"/>
  <c r="S313" i="1"/>
  <c r="AI313" i="1" s="1"/>
  <c r="AF313" i="1"/>
  <c r="L313" i="1"/>
  <c r="AG313" i="1"/>
  <c r="R309" i="1"/>
  <c r="AH309" i="1" s="1"/>
  <c r="S309" i="1"/>
  <c r="AI309" i="1" s="1"/>
  <c r="AC309" i="1"/>
  <c r="L309" i="1"/>
  <c r="AG309" i="1"/>
  <c r="R305" i="1"/>
  <c r="AH305" i="1" s="1"/>
  <c r="S305" i="1"/>
  <c r="AI305" i="1" s="1"/>
  <c r="AC305" i="1"/>
  <c r="L305" i="1"/>
  <c r="R301" i="1"/>
  <c r="AH301" i="1" s="1"/>
  <c r="S301" i="1"/>
  <c r="AI301" i="1" s="1"/>
  <c r="L301" i="1"/>
  <c r="AG301" i="1"/>
  <c r="AD297" i="1"/>
  <c r="R297" i="1"/>
  <c r="AH297" i="1" s="1"/>
  <c r="S297" i="1"/>
  <c r="AI297" i="1" s="1"/>
  <c r="AF297" i="1"/>
  <c r="L297" i="1"/>
  <c r="AJ297" i="1" s="1"/>
  <c r="R293" i="1"/>
  <c r="AH293" i="1" s="1"/>
  <c r="S293" i="1"/>
  <c r="AI293" i="1" s="1"/>
  <c r="AC293" i="1"/>
  <c r="L293" i="1"/>
  <c r="AJ293" i="1" s="1"/>
  <c r="AG293" i="1"/>
  <c r="R289" i="1"/>
  <c r="AH289" i="1" s="1"/>
  <c r="S289" i="1"/>
  <c r="AI289" i="1" s="1"/>
  <c r="AC289" i="1"/>
  <c r="L289" i="1"/>
  <c r="AJ289" i="1" s="1"/>
  <c r="R285" i="1"/>
  <c r="AH285" i="1" s="1"/>
  <c r="S285" i="1"/>
  <c r="AI285" i="1" s="1"/>
  <c r="AC285" i="1"/>
  <c r="AF285" i="1"/>
  <c r="L285" i="1"/>
  <c r="AK285" i="1" s="1"/>
  <c r="AG285" i="1"/>
  <c r="R281" i="1"/>
  <c r="AH281" i="1" s="1"/>
  <c r="S281" i="1"/>
  <c r="AI281" i="1" s="1"/>
  <c r="AC281" i="1"/>
  <c r="AF281" i="1"/>
  <c r="L281" i="1"/>
  <c r="AJ281" i="1" s="1"/>
  <c r="AD277" i="1"/>
  <c r="R277" i="1"/>
  <c r="AH277" i="1" s="1"/>
  <c r="S277" i="1"/>
  <c r="AI277" i="1" s="1"/>
  <c r="AC277" i="1"/>
  <c r="L277" i="1"/>
  <c r="R273" i="1"/>
  <c r="AH273" i="1" s="1"/>
  <c r="S273" i="1"/>
  <c r="AI273" i="1" s="1"/>
  <c r="AC273" i="1"/>
  <c r="L273" i="1"/>
  <c r="AJ273" i="1" s="1"/>
  <c r="AG273" i="1"/>
  <c r="R269" i="1"/>
  <c r="AH269" i="1" s="1"/>
  <c r="S269" i="1"/>
  <c r="AI269" i="1" s="1"/>
  <c r="L269" i="1"/>
  <c r="AG269" i="1"/>
  <c r="R265" i="1"/>
  <c r="AH265" i="1" s="1"/>
  <c r="S265" i="1"/>
  <c r="AI265" i="1" s="1"/>
  <c r="AF265" i="1"/>
  <c r="L265" i="1"/>
  <c r="AG265" i="1"/>
  <c r="AD261" i="1"/>
  <c r="R261" i="1"/>
  <c r="AH261" i="1" s="1"/>
  <c r="S261" i="1"/>
  <c r="AI261" i="1" s="1"/>
  <c r="L261" i="1"/>
  <c r="AG261" i="1"/>
  <c r="R257" i="1"/>
  <c r="AH257" i="1" s="1"/>
  <c r="S257" i="1"/>
  <c r="AI257" i="1" s="1"/>
  <c r="AC257" i="1"/>
  <c r="L257" i="1"/>
  <c r="AG257" i="1"/>
  <c r="R253" i="1"/>
  <c r="AH253" i="1" s="1"/>
  <c r="S253" i="1"/>
  <c r="AI253" i="1" s="1"/>
  <c r="L253" i="1"/>
  <c r="AC253" i="1"/>
  <c r="R249" i="1"/>
  <c r="AH249" i="1" s="1"/>
  <c r="S249" i="1"/>
  <c r="AI249" i="1" s="1"/>
  <c r="L249" i="1"/>
  <c r="AK249" i="1" s="1"/>
  <c r="AC249" i="1"/>
  <c r="AD245" i="1"/>
  <c r="R245" i="1"/>
  <c r="AH245" i="1" s="1"/>
  <c r="S245" i="1"/>
  <c r="AI245" i="1" s="1"/>
  <c r="L245" i="1"/>
  <c r="AG245" i="1"/>
  <c r="R241" i="1"/>
  <c r="AH241" i="1" s="1"/>
  <c r="S241" i="1"/>
  <c r="AI241" i="1" s="1"/>
  <c r="L241" i="1"/>
  <c r="AJ241" i="1" s="1"/>
  <c r="AF241" i="1"/>
  <c r="AC241" i="1"/>
  <c r="R237" i="1"/>
  <c r="AH237" i="1" s="1"/>
  <c r="S237" i="1"/>
  <c r="AI237" i="1" s="1"/>
  <c r="L237" i="1"/>
  <c r="AJ237" i="1" s="1"/>
  <c r="AC237" i="1"/>
  <c r="R233" i="1"/>
  <c r="AH233" i="1" s="1"/>
  <c r="S233" i="1"/>
  <c r="AI233" i="1" s="1"/>
  <c r="L233" i="1"/>
  <c r="AJ233" i="1" s="1"/>
  <c r="AF233" i="1"/>
  <c r="AC233" i="1"/>
  <c r="AC229" i="1"/>
  <c r="AF229" i="1"/>
  <c r="L229" i="1"/>
  <c r="AK229" i="1" s="1"/>
  <c r="R229" i="1"/>
  <c r="AH229" i="1" s="1"/>
  <c r="S229" i="1"/>
  <c r="AI229" i="1" s="1"/>
  <c r="AD229" i="1"/>
  <c r="AC225" i="1"/>
  <c r="L225" i="1"/>
  <c r="R225" i="1"/>
  <c r="AH225" i="1" s="1"/>
  <c r="S225" i="1"/>
  <c r="AI225" i="1" s="1"/>
  <c r="AC221" i="1"/>
  <c r="AG221" i="1"/>
  <c r="AF221" i="1"/>
  <c r="L221" i="1"/>
  <c r="R221" i="1"/>
  <c r="AH221" i="1" s="1"/>
  <c r="S221" i="1"/>
  <c r="AI221" i="1" s="1"/>
  <c r="AC217" i="1"/>
  <c r="L217" i="1"/>
  <c r="R217" i="1"/>
  <c r="AH217" i="1" s="1"/>
  <c r="S217" i="1"/>
  <c r="AI217" i="1" s="1"/>
  <c r="AC213" i="1"/>
  <c r="L213" i="1"/>
  <c r="R213" i="1"/>
  <c r="AH213" i="1" s="1"/>
  <c r="S213" i="1"/>
  <c r="AI213" i="1" s="1"/>
  <c r="AC209" i="1"/>
  <c r="AG209" i="1"/>
  <c r="DS209" i="1" s="1"/>
  <c r="L209" i="1"/>
  <c r="AF209" i="1"/>
  <c r="R209" i="1"/>
  <c r="AH209" i="1" s="1"/>
  <c r="S209" i="1"/>
  <c r="AI209" i="1" s="1"/>
  <c r="AC205" i="1"/>
  <c r="AG205" i="1"/>
  <c r="AD205" i="1"/>
  <c r="R205" i="1"/>
  <c r="AH205" i="1" s="1"/>
  <c r="S205" i="1"/>
  <c r="AI205" i="1" s="1"/>
  <c r="L205" i="1"/>
  <c r="AC201" i="1"/>
  <c r="R201" i="1"/>
  <c r="AH201" i="1" s="1"/>
  <c r="S201" i="1"/>
  <c r="AI201" i="1" s="1"/>
  <c r="L201" i="1"/>
  <c r="AF201" i="1"/>
  <c r="AC197" i="1"/>
  <c r="AG197" i="1"/>
  <c r="DS197" i="1" s="1"/>
  <c r="R197" i="1"/>
  <c r="AH197" i="1" s="1"/>
  <c r="AE197" i="1"/>
  <c r="S197" i="1"/>
  <c r="AI197" i="1" s="1"/>
  <c r="L197" i="1"/>
  <c r="AC193" i="1"/>
  <c r="R193" i="1"/>
  <c r="AH193" i="1" s="1"/>
  <c r="S193" i="1"/>
  <c r="AI193" i="1" s="1"/>
  <c r="L193" i="1"/>
  <c r="AJ193" i="1" s="1"/>
  <c r="AC189" i="1"/>
  <c r="AG189" i="1"/>
  <c r="R189" i="1"/>
  <c r="AH189" i="1" s="1"/>
  <c r="S189" i="1"/>
  <c r="AI189" i="1" s="1"/>
  <c r="L189" i="1"/>
  <c r="R185" i="1"/>
  <c r="AH185" i="1" s="1"/>
  <c r="S185" i="1"/>
  <c r="AI185" i="1" s="1"/>
  <c r="L185" i="1"/>
  <c r="AF185" i="1"/>
  <c r="AC181" i="1"/>
  <c r="R181" i="1"/>
  <c r="AH181" i="1" s="1"/>
  <c r="S181" i="1"/>
  <c r="AI181" i="1" s="1"/>
  <c r="L181" i="1"/>
  <c r="AF181" i="1"/>
  <c r="AC177" i="1"/>
  <c r="AG177" i="1"/>
  <c r="R177" i="1"/>
  <c r="AH177" i="1" s="1"/>
  <c r="S177" i="1"/>
  <c r="AI177" i="1" s="1"/>
  <c r="L177" i="1"/>
  <c r="AC173" i="1"/>
  <c r="AG173" i="1"/>
  <c r="DS173" i="1" s="1"/>
  <c r="R173" i="1"/>
  <c r="AH173" i="1" s="1"/>
  <c r="S173" i="1"/>
  <c r="AI173" i="1" s="1"/>
  <c r="L173" i="1"/>
  <c r="AF173" i="1"/>
  <c r="AC169" i="1"/>
  <c r="AG169" i="1"/>
  <c r="AD169" i="1"/>
  <c r="R169" i="1"/>
  <c r="AH169" i="1" s="1"/>
  <c r="S169" i="1"/>
  <c r="AI169" i="1" s="1"/>
  <c r="L169" i="1"/>
  <c r="AC165" i="1"/>
  <c r="AG165" i="1"/>
  <c r="R165" i="1"/>
  <c r="AH165" i="1" s="1"/>
  <c r="AE165" i="1"/>
  <c r="S165" i="1"/>
  <c r="AI165" i="1" s="1"/>
  <c r="L165" i="1"/>
  <c r="AF165" i="1"/>
  <c r="AC161" i="1"/>
  <c r="R161" i="1"/>
  <c r="AH161" i="1" s="1"/>
  <c r="S161" i="1"/>
  <c r="AI161" i="1" s="1"/>
  <c r="L161" i="1"/>
  <c r="AC157" i="1"/>
  <c r="AD157" i="1"/>
  <c r="R157" i="1"/>
  <c r="AH157" i="1" s="1"/>
  <c r="S157" i="1"/>
  <c r="AI157" i="1" s="1"/>
  <c r="L157" i="1"/>
  <c r="AF157" i="1"/>
  <c r="AC153" i="1"/>
  <c r="AG153" i="1"/>
  <c r="AD153" i="1"/>
  <c r="R153" i="1"/>
  <c r="AH153" i="1" s="1"/>
  <c r="S153" i="1"/>
  <c r="AI153" i="1" s="1"/>
  <c r="L153" i="1"/>
  <c r="AC149" i="1"/>
  <c r="R149" i="1"/>
  <c r="AH149" i="1" s="1"/>
  <c r="AE149" i="1"/>
  <c r="S149" i="1"/>
  <c r="AI149" i="1" s="1"/>
  <c r="L149" i="1"/>
  <c r="AC145" i="1"/>
  <c r="AF145" i="1"/>
  <c r="L145" i="1"/>
  <c r="R145" i="1"/>
  <c r="AH145" i="1" s="1"/>
  <c r="S145" i="1"/>
  <c r="AI145" i="1" s="1"/>
  <c r="AC141" i="1"/>
  <c r="AD141" i="1"/>
  <c r="R141" i="1"/>
  <c r="AH141" i="1" s="1"/>
  <c r="S141" i="1"/>
  <c r="AI141" i="1" s="1"/>
  <c r="L141" i="1"/>
  <c r="AC137" i="1"/>
  <c r="AD137" i="1"/>
  <c r="R137" i="1"/>
  <c r="AH137" i="1" s="1"/>
  <c r="S137" i="1"/>
  <c r="AI137" i="1" s="1"/>
  <c r="L137" i="1"/>
  <c r="R133" i="1"/>
  <c r="AH133" i="1" s="1"/>
  <c r="AE133" i="1"/>
  <c r="S133" i="1"/>
  <c r="AI133" i="1" s="1"/>
  <c r="AF133" i="1"/>
  <c r="L133" i="1"/>
  <c r="AC129" i="1"/>
  <c r="R129" i="1"/>
  <c r="AH129" i="1" s="1"/>
  <c r="S129" i="1"/>
  <c r="AI129" i="1" s="1"/>
  <c r="L129" i="1"/>
  <c r="AC125" i="1"/>
  <c r="R125" i="1"/>
  <c r="AH125" i="1" s="1"/>
  <c r="AE125" i="1"/>
  <c r="S125" i="1"/>
  <c r="AI125" i="1" s="1"/>
  <c r="L125" i="1"/>
  <c r="AC121" i="1"/>
  <c r="AG121" i="1"/>
  <c r="DS121" i="1" s="1"/>
  <c r="AD121" i="1"/>
  <c r="R121" i="1"/>
  <c r="AH121" i="1" s="1"/>
  <c r="S121" i="1"/>
  <c r="AI121" i="1" s="1"/>
  <c r="L121" i="1"/>
  <c r="AC117" i="1"/>
  <c r="AD117" i="1"/>
  <c r="R117" i="1"/>
  <c r="AH117" i="1" s="1"/>
  <c r="S117" i="1"/>
  <c r="AI117" i="1" s="1"/>
  <c r="L117" i="1"/>
  <c r="AC113" i="1"/>
  <c r="AG113" i="1"/>
  <c r="DS113" i="1" s="1"/>
  <c r="R113" i="1"/>
  <c r="AH113" i="1" s="1"/>
  <c r="AE113" i="1"/>
  <c r="S113" i="1"/>
  <c r="AI113" i="1" s="1"/>
  <c r="AF113" i="1"/>
  <c r="L113" i="1"/>
  <c r="AC109" i="1"/>
  <c r="AG109" i="1"/>
  <c r="DS109" i="1" s="1"/>
  <c r="AD109" i="1"/>
  <c r="R109" i="1"/>
  <c r="AH109" i="1" s="1"/>
  <c r="S109" i="1"/>
  <c r="AI109" i="1" s="1"/>
  <c r="L109" i="1"/>
  <c r="AC105" i="1"/>
  <c r="AD105" i="1"/>
  <c r="R105" i="1"/>
  <c r="AH105" i="1" s="1"/>
  <c r="S105" i="1"/>
  <c r="AI105" i="1" s="1"/>
  <c r="L105" i="1"/>
  <c r="AG101" i="1"/>
  <c r="AD101" i="1"/>
  <c r="R101" i="1"/>
  <c r="AH101" i="1" s="1"/>
  <c r="AE101" i="1"/>
  <c r="S101" i="1"/>
  <c r="AI101" i="1" s="1"/>
  <c r="L101" i="1"/>
  <c r="AC97" i="1"/>
  <c r="R97" i="1"/>
  <c r="AH97" i="1" s="1"/>
  <c r="S97" i="1"/>
  <c r="AI97" i="1" s="1"/>
  <c r="L97" i="1"/>
  <c r="AC93" i="1"/>
  <c r="AG93" i="1"/>
  <c r="AD93" i="1"/>
  <c r="R93" i="1"/>
  <c r="AH93" i="1" s="1"/>
  <c r="S93" i="1"/>
  <c r="AI93" i="1" s="1"/>
  <c r="L93" i="1"/>
  <c r="AC89" i="1"/>
  <c r="AG89" i="1"/>
  <c r="DS89" i="1" s="1"/>
  <c r="AD89" i="1"/>
  <c r="R89" i="1"/>
  <c r="AH89" i="1" s="1"/>
  <c r="S89" i="1"/>
  <c r="AI89" i="1" s="1"/>
  <c r="L89" i="1"/>
  <c r="AG85" i="1"/>
  <c r="DS85" i="1" s="1"/>
  <c r="R85" i="1"/>
  <c r="AH85" i="1" s="1"/>
  <c r="AE85" i="1"/>
  <c r="S85" i="1"/>
  <c r="AI85" i="1" s="1"/>
  <c r="L85" i="1"/>
  <c r="AC81" i="1"/>
  <c r="AG81" i="1"/>
  <c r="R81" i="1"/>
  <c r="AH81" i="1" s="1"/>
  <c r="S81" i="1"/>
  <c r="AI81" i="1" s="1"/>
  <c r="AF81" i="1"/>
  <c r="L81" i="1"/>
  <c r="AE77" i="1"/>
  <c r="S77" i="1"/>
  <c r="AI77" i="1" s="1"/>
  <c r="AD77" i="1"/>
  <c r="L77" i="1"/>
  <c r="AG77" i="1"/>
  <c r="AC77" i="1"/>
  <c r="R77" i="1"/>
  <c r="AH77" i="1" s="1"/>
  <c r="S73" i="1"/>
  <c r="AI73" i="1" s="1"/>
  <c r="AD73" i="1"/>
  <c r="L73" i="1"/>
  <c r="AG73" i="1"/>
  <c r="R73" i="1"/>
  <c r="AH73" i="1" s="1"/>
  <c r="AC73" i="1"/>
  <c r="S69" i="1"/>
  <c r="AI69" i="1" s="1"/>
  <c r="L69" i="1"/>
  <c r="AF69" i="1"/>
  <c r="AC69" i="1"/>
  <c r="AD69" i="1"/>
  <c r="R69" i="1"/>
  <c r="AH69" i="1" s="1"/>
  <c r="AE65" i="1"/>
  <c r="S65" i="1"/>
  <c r="AI65" i="1" s="1"/>
  <c r="L65" i="1"/>
  <c r="AC65" i="1"/>
  <c r="R65" i="1"/>
  <c r="AH65" i="1" s="1"/>
  <c r="S62" i="1"/>
  <c r="AI62" i="1" s="1"/>
  <c r="L62" i="1"/>
  <c r="AC62" i="1"/>
  <c r="R62" i="1"/>
  <c r="AH62" i="1" s="1"/>
  <c r="S58" i="1"/>
  <c r="AI58" i="1" s="1"/>
  <c r="L58" i="1"/>
  <c r="AC58" i="1"/>
  <c r="AG58" i="1"/>
  <c r="DS58" i="1" s="1"/>
  <c r="R58" i="1"/>
  <c r="AH58" i="1" s="1"/>
  <c r="S54" i="1"/>
  <c r="AI54" i="1" s="1"/>
  <c r="L54" i="1"/>
  <c r="AC54" i="1"/>
  <c r="AG54" i="1"/>
  <c r="R54" i="1"/>
  <c r="AH54" i="1" s="1"/>
  <c r="S50" i="1"/>
  <c r="AI50" i="1" s="1"/>
  <c r="L50" i="1"/>
  <c r="AF50" i="1"/>
  <c r="R50" i="1"/>
  <c r="AH50" i="1" s="1"/>
  <c r="S46" i="1"/>
  <c r="AI46" i="1" s="1"/>
  <c r="L46" i="1"/>
  <c r="AF46" i="1"/>
  <c r="AC46" i="1"/>
  <c r="R46" i="1"/>
  <c r="AH46" i="1" s="1"/>
  <c r="L42" i="1"/>
  <c r="AC42" i="1"/>
  <c r="R42" i="1"/>
  <c r="AH42" i="1" s="1"/>
  <c r="S42" i="1"/>
  <c r="AI42" i="1" s="1"/>
  <c r="AG42" i="1"/>
  <c r="DS42" i="1" s="1"/>
  <c r="L38" i="1"/>
  <c r="R38" i="1"/>
  <c r="AH38" i="1" s="1"/>
  <c r="S38" i="1"/>
  <c r="AI38" i="1" s="1"/>
  <c r="AG38" i="1"/>
  <c r="R34" i="1"/>
  <c r="S34" i="1"/>
  <c r="AI34" i="1" s="1"/>
  <c r="L34" i="1"/>
  <c r="AD30" i="1"/>
  <c r="R30" i="1"/>
  <c r="AH30" i="1" s="1"/>
  <c r="S30" i="1"/>
  <c r="AI30" i="1" s="1"/>
  <c r="L30" i="1"/>
  <c r="AG30" i="1"/>
  <c r="R26" i="1"/>
  <c r="AH26" i="1" s="1"/>
  <c r="S26" i="1"/>
  <c r="AI26" i="1" s="1"/>
  <c r="L26" i="1"/>
  <c r="AG26" i="1"/>
  <c r="AD22" i="1"/>
  <c r="R22" i="1"/>
  <c r="AH22" i="1" s="1"/>
  <c r="S22" i="1"/>
  <c r="AI22" i="1" s="1"/>
  <c r="L22" i="1"/>
  <c r="AF22" i="1"/>
  <c r="R18" i="1"/>
  <c r="AH18" i="1" s="1"/>
  <c r="S18" i="1"/>
  <c r="AI18" i="1" s="1"/>
  <c r="L18" i="1"/>
  <c r="AF18" i="1"/>
  <c r="AD14" i="1"/>
  <c r="R14" i="1"/>
  <c r="AH14" i="1" s="1"/>
  <c r="S14" i="1"/>
  <c r="AI14" i="1" s="1"/>
  <c r="L14" i="1"/>
  <c r="AF14" i="1"/>
  <c r="AG14" i="1"/>
  <c r="S10" i="1"/>
  <c r="AI10" i="1" s="1"/>
  <c r="R10" i="1"/>
  <c r="AH10" i="1" s="1"/>
  <c r="L10" i="1"/>
  <c r="AF10" i="1"/>
  <c r="S6" i="1"/>
  <c r="AI6" i="1" s="1"/>
  <c r="AG6" i="1"/>
  <c r="AD6" i="1"/>
  <c r="R6" i="1"/>
  <c r="AH6" i="1" s="1"/>
  <c r="L6" i="1"/>
  <c r="AF6" i="1"/>
  <c r="L2" i="1"/>
  <c r="S533" i="1"/>
  <c r="AI533" i="1" s="1"/>
  <c r="AF528" i="1"/>
  <c r="S525" i="1"/>
  <c r="AI525" i="1" s="1"/>
  <c r="AF520" i="1"/>
  <c r="S517" i="1"/>
  <c r="AI517" i="1" s="1"/>
  <c r="S509" i="1"/>
  <c r="AI509" i="1" s="1"/>
  <c r="AG512" i="1"/>
  <c r="L512" i="1"/>
  <c r="R512" i="1"/>
  <c r="AH512" i="1" s="1"/>
  <c r="AD512" i="1"/>
  <c r="S512" i="1"/>
  <c r="AI512" i="1" s="1"/>
  <c r="AE512" i="1"/>
  <c r="AG508" i="1"/>
  <c r="L508" i="1"/>
  <c r="R508" i="1"/>
  <c r="AH508" i="1" s="1"/>
  <c r="S508" i="1"/>
  <c r="AI508" i="1" s="1"/>
  <c r="AE508" i="1"/>
  <c r="AC504" i="1"/>
  <c r="L504" i="1"/>
  <c r="R504" i="1"/>
  <c r="AH504" i="1" s="1"/>
  <c r="AD504" i="1"/>
  <c r="S504" i="1"/>
  <c r="AI504" i="1" s="1"/>
  <c r="L500" i="1"/>
  <c r="R500" i="1"/>
  <c r="AH500" i="1" s="1"/>
  <c r="S500" i="1"/>
  <c r="AI500" i="1" s="1"/>
  <c r="AE500" i="1"/>
  <c r="L496" i="1"/>
  <c r="R496" i="1"/>
  <c r="AH496" i="1" s="1"/>
  <c r="AD496" i="1"/>
  <c r="S496" i="1"/>
  <c r="AI496" i="1" s="1"/>
  <c r="AF496" i="1"/>
  <c r="AC492" i="1"/>
  <c r="L492" i="1"/>
  <c r="R492" i="1"/>
  <c r="AH492" i="1" s="1"/>
  <c r="S492" i="1"/>
  <c r="AI492" i="1" s="1"/>
  <c r="AE492" i="1"/>
  <c r="AG488" i="1"/>
  <c r="L488" i="1"/>
  <c r="R488" i="1"/>
  <c r="AH488" i="1" s="1"/>
  <c r="S488" i="1"/>
  <c r="AI488" i="1" s="1"/>
  <c r="AE488" i="1"/>
  <c r="AF488" i="1"/>
  <c r="L484" i="1"/>
  <c r="R484" i="1"/>
  <c r="AH484" i="1" s="1"/>
  <c r="S484" i="1"/>
  <c r="AI484" i="1" s="1"/>
  <c r="AE484" i="1"/>
  <c r="AC480" i="1"/>
  <c r="AG480" i="1"/>
  <c r="L480" i="1"/>
  <c r="R480" i="1"/>
  <c r="AH480" i="1" s="1"/>
  <c r="S480" i="1"/>
  <c r="AI480" i="1" s="1"/>
  <c r="AF480" i="1"/>
  <c r="AC476" i="1"/>
  <c r="L476" i="1"/>
  <c r="R476" i="1"/>
  <c r="AH476" i="1" s="1"/>
  <c r="S476" i="1"/>
  <c r="AI476" i="1" s="1"/>
  <c r="AF476" i="1"/>
  <c r="AG472" i="1"/>
  <c r="L472" i="1"/>
  <c r="R472" i="1"/>
  <c r="AH472" i="1" s="1"/>
  <c r="S472" i="1"/>
  <c r="AI472" i="1" s="1"/>
  <c r="AE472" i="1"/>
  <c r="AC468" i="1"/>
  <c r="L468" i="1"/>
  <c r="R468" i="1"/>
  <c r="AH468" i="1" s="1"/>
  <c r="AD468" i="1"/>
  <c r="S468" i="1"/>
  <c r="AI468" i="1" s="1"/>
  <c r="AC464" i="1"/>
  <c r="L464" i="1"/>
  <c r="R464" i="1"/>
  <c r="AH464" i="1" s="1"/>
  <c r="AD464" i="1"/>
  <c r="S464" i="1"/>
  <c r="AI464" i="1" s="1"/>
  <c r="AF464" i="1"/>
  <c r="AC460" i="1"/>
  <c r="AG460" i="1"/>
  <c r="L460" i="1"/>
  <c r="R460" i="1"/>
  <c r="AH460" i="1" s="1"/>
  <c r="S460" i="1"/>
  <c r="AI460" i="1" s="1"/>
  <c r="AE460" i="1"/>
  <c r="AC456" i="1"/>
  <c r="L456" i="1"/>
  <c r="R456" i="1"/>
  <c r="AH456" i="1" s="1"/>
  <c r="S456" i="1"/>
  <c r="AI456" i="1" s="1"/>
  <c r="AC452" i="1"/>
  <c r="AG452" i="1"/>
  <c r="L452" i="1"/>
  <c r="R452" i="1"/>
  <c r="AH452" i="1" s="1"/>
  <c r="AD452" i="1"/>
  <c r="S452" i="1"/>
  <c r="AI452" i="1" s="1"/>
  <c r="AF452" i="1"/>
  <c r="AC448" i="1"/>
  <c r="AD448" i="1"/>
  <c r="R448" i="1"/>
  <c r="AH448" i="1" s="1"/>
  <c r="L448" i="1"/>
  <c r="S448" i="1"/>
  <c r="AI448" i="1" s="1"/>
  <c r="AG444" i="1"/>
  <c r="R444" i="1"/>
  <c r="AH444" i="1" s="1"/>
  <c r="L444" i="1"/>
  <c r="AE444" i="1"/>
  <c r="S444" i="1"/>
  <c r="AI444" i="1" s="1"/>
  <c r="AC440" i="1"/>
  <c r="R440" i="1"/>
  <c r="AH440" i="1" s="1"/>
  <c r="L440" i="1"/>
  <c r="S440" i="1"/>
  <c r="AI440" i="1" s="1"/>
  <c r="AC436" i="1"/>
  <c r="AD436" i="1"/>
  <c r="R436" i="1"/>
  <c r="AH436" i="1" s="1"/>
  <c r="L436" i="1"/>
  <c r="S436" i="1"/>
  <c r="AI436" i="1" s="1"/>
  <c r="AD432" i="1"/>
  <c r="R432" i="1"/>
  <c r="AH432" i="1" s="1"/>
  <c r="L432" i="1"/>
  <c r="AF432" i="1"/>
  <c r="S432" i="1"/>
  <c r="AI432" i="1" s="1"/>
  <c r="AC428" i="1"/>
  <c r="R428" i="1"/>
  <c r="AH428" i="1" s="1"/>
  <c r="L428" i="1"/>
  <c r="AE428" i="1"/>
  <c r="S428" i="1"/>
  <c r="AI428" i="1" s="1"/>
  <c r="AC424" i="1"/>
  <c r="R424" i="1"/>
  <c r="AH424" i="1" s="1"/>
  <c r="L424" i="1"/>
  <c r="S424" i="1"/>
  <c r="AI424" i="1" s="1"/>
  <c r="AD420" i="1"/>
  <c r="R420" i="1"/>
  <c r="AH420" i="1" s="1"/>
  <c r="L420" i="1"/>
  <c r="S420" i="1"/>
  <c r="AI420" i="1" s="1"/>
  <c r="AC416" i="1"/>
  <c r="AD416" i="1"/>
  <c r="R416" i="1"/>
  <c r="AH416" i="1" s="1"/>
  <c r="L416" i="1"/>
  <c r="AF416" i="1"/>
  <c r="S416" i="1"/>
  <c r="AI416" i="1" s="1"/>
  <c r="R412" i="1"/>
  <c r="AH412" i="1" s="1"/>
  <c r="L412" i="1"/>
  <c r="AE412" i="1"/>
  <c r="AF412" i="1"/>
  <c r="S412" i="1"/>
  <c r="AI412" i="1" s="1"/>
  <c r="AC408" i="1"/>
  <c r="AG408" i="1"/>
  <c r="R408" i="1"/>
  <c r="AH408" i="1" s="1"/>
  <c r="L408" i="1"/>
  <c r="S408" i="1"/>
  <c r="AI408" i="1" s="1"/>
  <c r="AG404" i="1"/>
  <c r="AD404" i="1"/>
  <c r="R404" i="1"/>
  <c r="AH404" i="1" s="1"/>
  <c r="L404" i="1"/>
  <c r="AE404" i="1"/>
  <c r="S404" i="1"/>
  <c r="AI404" i="1" s="1"/>
  <c r="AC400" i="1"/>
  <c r="AD400" i="1"/>
  <c r="R400" i="1"/>
  <c r="AH400" i="1" s="1"/>
  <c r="L400" i="1"/>
  <c r="S400" i="1"/>
  <c r="AI400" i="1" s="1"/>
  <c r="AG396" i="1"/>
  <c r="AD396" i="1"/>
  <c r="R396" i="1"/>
  <c r="AH396" i="1" s="1"/>
  <c r="L396" i="1"/>
  <c r="AE396" i="1"/>
  <c r="AF396" i="1"/>
  <c r="S396" i="1"/>
  <c r="AI396" i="1" s="1"/>
  <c r="AC392" i="1"/>
  <c r="AG392" i="1"/>
  <c r="R392" i="1"/>
  <c r="AH392" i="1" s="1"/>
  <c r="L392" i="1"/>
  <c r="AF392" i="1"/>
  <c r="S392" i="1"/>
  <c r="AI392" i="1" s="1"/>
  <c r="AC388" i="1"/>
  <c r="AD388" i="1"/>
  <c r="R388" i="1"/>
  <c r="AH388" i="1" s="1"/>
  <c r="L388" i="1"/>
  <c r="S388" i="1"/>
  <c r="AI388" i="1" s="1"/>
  <c r="AC384" i="1"/>
  <c r="AG384" i="1"/>
  <c r="R384" i="1"/>
  <c r="AH384" i="1" s="1"/>
  <c r="L384" i="1"/>
  <c r="S384" i="1"/>
  <c r="AI384" i="1" s="1"/>
  <c r="AG380" i="1"/>
  <c r="R380" i="1"/>
  <c r="AH380" i="1" s="1"/>
  <c r="L380" i="1"/>
  <c r="AE380" i="1"/>
  <c r="AF380" i="1"/>
  <c r="S380" i="1"/>
  <c r="AI380" i="1" s="1"/>
  <c r="AC376" i="1"/>
  <c r="R376" i="1"/>
  <c r="AH376" i="1" s="1"/>
  <c r="L376" i="1"/>
  <c r="AF376" i="1"/>
  <c r="S376" i="1"/>
  <c r="AI376" i="1" s="1"/>
  <c r="AG372" i="1"/>
  <c r="DS372" i="1" s="1"/>
  <c r="AD372" i="1"/>
  <c r="R372" i="1"/>
  <c r="AH372" i="1" s="1"/>
  <c r="L372" i="1"/>
  <c r="AF372" i="1"/>
  <c r="S372" i="1"/>
  <c r="AI372" i="1" s="1"/>
  <c r="AD368" i="1"/>
  <c r="R368" i="1"/>
  <c r="AH368" i="1" s="1"/>
  <c r="L368" i="1"/>
  <c r="S368" i="1"/>
  <c r="AI368" i="1" s="1"/>
  <c r="AG364" i="1"/>
  <c r="AD364" i="1"/>
  <c r="R364" i="1"/>
  <c r="AH364" i="1" s="1"/>
  <c r="L364" i="1"/>
  <c r="S364" i="1"/>
  <c r="AI364" i="1" s="1"/>
  <c r="R360" i="1"/>
  <c r="AH360" i="1" s="1"/>
  <c r="S360" i="1"/>
  <c r="AI360" i="1" s="1"/>
  <c r="AE360" i="1"/>
  <c r="L360" i="1"/>
  <c r="AG360" i="1"/>
  <c r="R356" i="1"/>
  <c r="AH356" i="1" s="1"/>
  <c r="AC356" i="1"/>
  <c r="S356" i="1"/>
  <c r="AI356" i="1" s="1"/>
  <c r="L356" i="1"/>
  <c r="R352" i="1"/>
  <c r="AH352" i="1" s="1"/>
  <c r="AC352" i="1"/>
  <c r="S352" i="1"/>
  <c r="AI352" i="1" s="1"/>
  <c r="L352" i="1"/>
  <c r="AF352" i="1"/>
  <c r="AD348" i="1"/>
  <c r="R348" i="1"/>
  <c r="AH348" i="1" s="1"/>
  <c r="AC348" i="1"/>
  <c r="S348" i="1"/>
  <c r="AI348" i="1" s="1"/>
  <c r="L348" i="1"/>
  <c r="R344" i="1"/>
  <c r="AH344" i="1" s="1"/>
  <c r="S344" i="1"/>
  <c r="AI344" i="1" s="1"/>
  <c r="AE344" i="1"/>
  <c r="L344" i="1"/>
  <c r="AG344" i="1"/>
  <c r="R340" i="1"/>
  <c r="AH340" i="1" s="1"/>
  <c r="AC340" i="1"/>
  <c r="S340" i="1"/>
  <c r="AI340" i="1" s="1"/>
  <c r="L340" i="1"/>
  <c r="R336" i="1"/>
  <c r="AH336" i="1" s="1"/>
  <c r="AC336" i="1"/>
  <c r="S336" i="1"/>
  <c r="AI336" i="1" s="1"/>
  <c r="L336" i="1"/>
  <c r="AG336" i="1"/>
  <c r="AD332" i="1"/>
  <c r="R332" i="1"/>
  <c r="AH332" i="1" s="1"/>
  <c r="S332" i="1"/>
  <c r="AI332" i="1" s="1"/>
  <c r="L332" i="1"/>
  <c r="AF332" i="1"/>
  <c r="AG332" i="1"/>
  <c r="R328" i="1"/>
  <c r="AH328" i="1" s="1"/>
  <c r="AC328" i="1"/>
  <c r="S328" i="1"/>
  <c r="AI328" i="1" s="1"/>
  <c r="AE328" i="1"/>
  <c r="L328" i="1"/>
  <c r="R324" i="1"/>
  <c r="AH324" i="1" s="1"/>
  <c r="AC324" i="1"/>
  <c r="S324" i="1"/>
  <c r="AI324" i="1" s="1"/>
  <c r="L324" i="1"/>
  <c r="AF324" i="1"/>
  <c r="R320" i="1"/>
  <c r="AH320" i="1" s="1"/>
  <c r="AC320" i="1"/>
  <c r="S320" i="1"/>
  <c r="AI320" i="1" s="1"/>
  <c r="L320" i="1"/>
  <c r="AF320" i="1"/>
  <c r="AG320" i="1"/>
  <c r="AD316" i="1"/>
  <c r="R316" i="1"/>
  <c r="AH316" i="1" s="1"/>
  <c r="S316" i="1"/>
  <c r="AI316" i="1" s="1"/>
  <c r="L316" i="1"/>
  <c r="R312" i="1"/>
  <c r="AH312" i="1" s="1"/>
  <c r="AE312" i="1"/>
  <c r="S312" i="1"/>
  <c r="AI312" i="1" s="1"/>
  <c r="AF312" i="1"/>
  <c r="L312" i="1"/>
  <c r="R308" i="1"/>
  <c r="AH308" i="1" s="1"/>
  <c r="S308" i="1"/>
  <c r="AI308" i="1" s="1"/>
  <c r="AC308" i="1"/>
  <c r="AF308" i="1"/>
  <c r="AG308" i="1"/>
  <c r="L308" i="1"/>
  <c r="R304" i="1"/>
  <c r="AH304" i="1" s="1"/>
  <c r="S304" i="1"/>
  <c r="AI304" i="1" s="1"/>
  <c r="AC304" i="1"/>
  <c r="L304" i="1"/>
  <c r="AD300" i="1"/>
  <c r="R300" i="1"/>
  <c r="AH300" i="1" s="1"/>
  <c r="S300" i="1"/>
  <c r="AI300" i="1" s="1"/>
  <c r="AC300" i="1"/>
  <c r="L300" i="1"/>
  <c r="R296" i="1"/>
  <c r="AH296" i="1" s="1"/>
  <c r="AE296" i="1"/>
  <c r="S296" i="1"/>
  <c r="AI296" i="1" s="1"/>
  <c r="L296" i="1"/>
  <c r="R292" i="1"/>
  <c r="AH292" i="1" s="1"/>
  <c r="AE292" i="1"/>
  <c r="S292" i="1"/>
  <c r="AI292" i="1" s="1"/>
  <c r="AC292" i="1"/>
  <c r="AG292" i="1"/>
  <c r="L292" i="1"/>
  <c r="R288" i="1"/>
  <c r="AH288" i="1" s="1"/>
  <c r="S288" i="1"/>
  <c r="AI288" i="1" s="1"/>
  <c r="AC288" i="1"/>
  <c r="L288" i="1"/>
  <c r="AD284" i="1"/>
  <c r="R284" i="1"/>
  <c r="AH284" i="1" s="1"/>
  <c r="S284" i="1"/>
  <c r="AI284" i="1" s="1"/>
  <c r="AC284" i="1"/>
  <c r="L284" i="1"/>
  <c r="R280" i="1"/>
  <c r="AH280" i="1" s="1"/>
  <c r="AE280" i="1"/>
  <c r="S280" i="1"/>
  <c r="AI280" i="1" s="1"/>
  <c r="AG280" i="1"/>
  <c r="L280" i="1"/>
  <c r="R276" i="1"/>
  <c r="AH276" i="1" s="1"/>
  <c r="S276" i="1"/>
  <c r="AI276" i="1" s="1"/>
  <c r="AC276" i="1"/>
  <c r="AF276" i="1"/>
  <c r="L276" i="1"/>
  <c r="R272" i="1"/>
  <c r="AH272" i="1" s="1"/>
  <c r="S272" i="1"/>
  <c r="AI272" i="1" s="1"/>
  <c r="AC272" i="1"/>
  <c r="AF272" i="1"/>
  <c r="L272" i="1"/>
  <c r="AD268" i="1"/>
  <c r="R268" i="1"/>
  <c r="AH268" i="1" s="1"/>
  <c r="S268" i="1"/>
  <c r="AI268" i="1" s="1"/>
  <c r="L268" i="1"/>
  <c r="R264" i="1"/>
  <c r="AH264" i="1" s="1"/>
  <c r="AE264" i="1"/>
  <c r="S264" i="1"/>
  <c r="AI264" i="1" s="1"/>
  <c r="AC264" i="1"/>
  <c r="L264" i="1"/>
  <c r="R260" i="1"/>
  <c r="AH260" i="1" s="1"/>
  <c r="AE260" i="1"/>
  <c r="S260" i="1"/>
  <c r="AI260" i="1" s="1"/>
  <c r="AF260" i="1"/>
  <c r="AG260" i="1"/>
  <c r="L260" i="1"/>
  <c r="R256" i="1"/>
  <c r="AH256" i="1" s="1"/>
  <c r="AE256" i="1"/>
  <c r="S256" i="1"/>
  <c r="AI256" i="1" s="1"/>
  <c r="L256" i="1"/>
  <c r="R252" i="1"/>
  <c r="AH252" i="1" s="1"/>
  <c r="S252" i="1"/>
  <c r="AI252" i="1" s="1"/>
  <c r="L252" i="1"/>
  <c r="AC252" i="1"/>
  <c r="AD248" i="1"/>
  <c r="R248" i="1"/>
  <c r="AH248" i="1" s="1"/>
  <c r="S248" i="1"/>
  <c r="AI248" i="1" s="1"/>
  <c r="L248" i="1"/>
  <c r="AG248" i="1"/>
  <c r="R244" i="1"/>
  <c r="AH244" i="1" s="1"/>
  <c r="AE244" i="1"/>
  <c r="S244" i="1"/>
  <c r="AI244" i="1" s="1"/>
  <c r="L244" i="1"/>
  <c r="AC244" i="1"/>
  <c r="R240" i="1"/>
  <c r="AH240" i="1" s="1"/>
  <c r="AE240" i="1"/>
  <c r="S240" i="1"/>
  <c r="AI240" i="1" s="1"/>
  <c r="L240" i="1"/>
  <c r="AG240" i="1"/>
  <c r="DS240" i="1" s="1"/>
  <c r="R236" i="1"/>
  <c r="AH236" i="1" s="1"/>
  <c r="S236" i="1"/>
  <c r="AI236" i="1" s="1"/>
  <c r="L236" i="1"/>
  <c r="AF236" i="1"/>
  <c r="AC236" i="1"/>
  <c r="AD232" i="1"/>
  <c r="R232" i="1"/>
  <c r="AH232" i="1" s="1"/>
  <c r="S232" i="1"/>
  <c r="AI232" i="1" s="1"/>
  <c r="L232" i="1"/>
  <c r="AF232" i="1"/>
  <c r="AC232" i="1"/>
  <c r="AG232" i="1"/>
  <c r="AC228" i="1"/>
  <c r="L228" i="1"/>
  <c r="R228" i="1"/>
  <c r="AH228" i="1" s="1"/>
  <c r="S228" i="1"/>
  <c r="AI228" i="1" s="1"/>
  <c r="AE228" i="1"/>
  <c r="AG224" i="1"/>
  <c r="L224" i="1"/>
  <c r="R224" i="1"/>
  <c r="AH224" i="1" s="1"/>
  <c r="S224" i="1"/>
  <c r="AI224" i="1" s="1"/>
  <c r="AE224" i="1"/>
  <c r="AF224" i="1"/>
  <c r="AC220" i="1"/>
  <c r="AG220" i="1"/>
  <c r="L220" i="1"/>
  <c r="R220" i="1"/>
  <c r="AH220" i="1" s="1"/>
  <c r="S220" i="1"/>
  <c r="AI220" i="1" s="1"/>
  <c r="AC216" i="1"/>
  <c r="L216" i="1"/>
  <c r="R216" i="1"/>
  <c r="AH216" i="1" s="1"/>
  <c r="AD216" i="1"/>
  <c r="S216" i="1"/>
  <c r="AI216" i="1" s="1"/>
  <c r="AC212" i="1"/>
  <c r="AG212" i="1"/>
  <c r="DS212" i="1" s="1"/>
  <c r="L212" i="1"/>
  <c r="R212" i="1"/>
  <c r="AH212" i="1" s="1"/>
  <c r="S212" i="1"/>
  <c r="AI212" i="1" s="1"/>
  <c r="AE212" i="1"/>
  <c r="AF212" i="1"/>
  <c r="AC208" i="1"/>
  <c r="R208" i="1"/>
  <c r="AH208" i="1" s="1"/>
  <c r="AE208" i="1"/>
  <c r="S208" i="1"/>
  <c r="AI208" i="1" s="1"/>
  <c r="L208" i="1"/>
  <c r="AF208" i="1"/>
  <c r="AC204" i="1"/>
  <c r="R204" i="1"/>
  <c r="AH204" i="1" s="1"/>
  <c r="AE204" i="1"/>
  <c r="S204" i="1"/>
  <c r="AI204" i="1" s="1"/>
  <c r="L204" i="1"/>
  <c r="AF204" i="1"/>
  <c r="AC200" i="1"/>
  <c r="AG200" i="1"/>
  <c r="AD200" i="1"/>
  <c r="R200" i="1"/>
  <c r="AH200" i="1" s="1"/>
  <c r="S200" i="1"/>
  <c r="AI200" i="1" s="1"/>
  <c r="L200" i="1"/>
  <c r="AF200" i="1"/>
  <c r="R196" i="1"/>
  <c r="AH196" i="1" s="1"/>
  <c r="AE196" i="1"/>
  <c r="S196" i="1"/>
  <c r="AI196" i="1" s="1"/>
  <c r="L196" i="1"/>
  <c r="AC192" i="1"/>
  <c r="AD192" i="1"/>
  <c r="R192" i="1"/>
  <c r="AH192" i="1" s="1"/>
  <c r="AE192" i="1"/>
  <c r="S192" i="1"/>
  <c r="AI192" i="1" s="1"/>
  <c r="L192" i="1"/>
  <c r="AF192" i="1"/>
  <c r="AC188" i="1"/>
  <c r="R188" i="1"/>
  <c r="AH188" i="1" s="1"/>
  <c r="AE188" i="1"/>
  <c r="S188" i="1"/>
  <c r="AI188" i="1" s="1"/>
  <c r="L188" i="1"/>
  <c r="AD184" i="1"/>
  <c r="R184" i="1"/>
  <c r="AH184" i="1" s="1"/>
  <c r="S184" i="1"/>
  <c r="AI184" i="1" s="1"/>
  <c r="L184" i="1"/>
  <c r="AG180" i="1"/>
  <c r="R180" i="1"/>
  <c r="AH180" i="1" s="1"/>
  <c r="AE180" i="1"/>
  <c r="S180" i="1"/>
  <c r="AI180" i="1" s="1"/>
  <c r="L180" i="1"/>
  <c r="AF180" i="1"/>
  <c r="AG176" i="1"/>
  <c r="R176" i="1"/>
  <c r="AH176" i="1" s="1"/>
  <c r="AE176" i="1"/>
  <c r="S176" i="1"/>
  <c r="AI176" i="1" s="1"/>
  <c r="L176" i="1"/>
  <c r="AC172" i="1"/>
  <c r="AG172" i="1"/>
  <c r="R172" i="1"/>
  <c r="AH172" i="1" s="1"/>
  <c r="S172" i="1"/>
  <c r="AI172" i="1" s="1"/>
  <c r="L172" i="1"/>
  <c r="AF172" i="1"/>
  <c r="AD168" i="1"/>
  <c r="R168" i="1"/>
  <c r="AH168" i="1" s="1"/>
  <c r="S168" i="1"/>
  <c r="AI168" i="1" s="1"/>
  <c r="L168" i="1"/>
  <c r="AF168" i="1"/>
  <c r="AC164" i="1"/>
  <c r="AG164" i="1"/>
  <c r="R164" i="1"/>
  <c r="AH164" i="1" s="1"/>
  <c r="AE164" i="1"/>
  <c r="S164" i="1"/>
  <c r="AI164" i="1" s="1"/>
  <c r="L164" i="1"/>
  <c r="AG160" i="1"/>
  <c r="R160" i="1"/>
  <c r="AH160" i="1" s="1"/>
  <c r="AE160" i="1"/>
  <c r="S160" i="1"/>
  <c r="AI160" i="1" s="1"/>
  <c r="L160" i="1"/>
  <c r="AC156" i="1"/>
  <c r="AG156" i="1"/>
  <c r="AD156" i="1"/>
  <c r="R156" i="1"/>
  <c r="AH156" i="1" s="1"/>
  <c r="S156" i="1"/>
  <c r="AI156" i="1" s="1"/>
  <c r="L156" i="1"/>
  <c r="AD152" i="1"/>
  <c r="R152" i="1"/>
  <c r="AH152" i="1" s="1"/>
  <c r="S152" i="1"/>
  <c r="AI152" i="1" s="1"/>
  <c r="L152" i="1"/>
  <c r="AC148" i="1"/>
  <c r="AG148" i="1"/>
  <c r="R148" i="1"/>
  <c r="AH148" i="1" s="1"/>
  <c r="AE148" i="1"/>
  <c r="S148" i="1"/>
  <c r="AI148" i="1" s="1"/>
  <c r="L148" i="1"/>
  <c r="AF148" i="1"/>
  <c r="AC144" i="1"/>
  <c r="AG144" i="1"/>
  <c r="S144" i="1"/>
  <c r="AI144" i="1" s="1"/>
  <c r="AE144" i="1"/>
  <c r="L144" i="1"/>
  <c r="R144" i="1"/>
  <c r="AH144" i="1" s="1"/>
  <c r="AC140" i="1"/>
  <c r="R140" i="1"/>
  <c r="AH140" i="1" s="1"/>
  <c r="S140" i="1"/>
  <c r="AI140" i="1" s="1"/>
  <c r="L140" i="1"/>
  <c r="AG2" i="1"/>
  <c r="S535" i="1"/>
  <c r="AI535" i="1" s="1"/>
  <c r="AD533" i="1"/>
  <c r="S527" i="1"/>
  <c r="AI527" i="1" s="1"/>
  <c r="S519" i="1"/>
  <c r="AI519" i="1" s="1"/>
  <c r="AD517" i="1"/>
  <c r="AF514" i="1"/>
  <c r="AG511" i="1"/>
  <c r="AE511" i="1"/>
  <c r="L511" i="1"/>
  <c r="R511" i="1"/>
  <c r="AH511" i="1" s="1"/>
  <c r="AG507" i="1"/>
  <c r="AE507" i="1"/>
  <c r="L507" i="1"/>
  <c r="R507" i="1"/>
  <c r="AH507" i="1" s="1"/>
  <c r="AD507" i="1"/>
  <c r="S507" i="1"/>
  <c r="AI507" i="1" s="1"/>
  <c r="AG503" i="1"/>
  <c r="AE503" i="1"/>
  <c r="AF503" i="1"/>
  <c r="L503" i="1"/>
  <c r="R503" i="1"/>
  <c r="AH503" i="1" s="1"/>
  <c r="S503" i="1"/>
  <c r="AI503" i="1" s="1"/>
  <c r="AC499" i="1"/>
  <c r="L499" i="1"/>
  <c r="R499" i="1"/>
  <c r="AH499" i="1" s="1"/>
  <c r="AD499" i="1"/>
  <c r="S499" i="1"/>
  <c r="AI499" i="1" s="1"/>
  <c r="AC495" i="1"/>
  <c r="AG495" i="1"/>
  <c r="L495" i="1"/>
  <c r="R495" i="1"/>
  <c r="AH495" i="1" s="1"/>
  <c r="S495" i="1"/>
  <c r="AI495" i="1" s="1"/>
  <c r="AC491" i="1"/>
  <c r="AG491" i="1"/>
  <c r="AF491" i="1"/>
  <c r="L491" i="1"/>
  <c r="R491" i="1"/>
  <c r="AH491" i="1" s="1"/>
  <c r="AD491" i="1"/>
  <c r="S491" i="1"/>
  <c r="AI491" i="1" s="1"/>
  <c r="AC487" i="1"/>
  <c r="AG487" i="1"/>
  <c r="AE487" i="1"/>
  <c r="AF487" i="1"/>
  <c r="L487" i="1"/>
  <c r="R487" i="1"/>
  <c r="AH487" i="1" s="1"/>
  <c r="S487" i="1"/>
  <c r="AI487" i="1" s="1"/>
  <c r="AC483" i="1"/>
  <c r="AG483" i="1"/>
  <c r="L483" i="1"/>
  <c r="R483" i="1"/>
  <c r="AH483" i="1" s="1"/>
  <c r="AD483" i="1"/>
  <c r="S483" i="1"/>
  <c r="AI483" i="1" s="1"/>
  <c r="AC479" i="1"/>
  <c r="AE479" i="1"/>
  <c r="L479" i="1"/>
  <c r="R479" i="1"/>
  <c r="AH479" i="1" s="1"/>
  <c r="AD479" i="1"/>
  <c r="S479" i="1"/>
  <c r="AI479" i="1" s="1"/>
  <c r="AC475" i="1"/>
  <c r="AE475" i="1"/>
  <c r="L475" i="1"/>
  <c r="R475" i="1"/>
  <c r="AH475" i="1" s="1"/>
  <c r="S475" i="1"/>
  <c r="AI475" i="1" s="1"/>
  <c r="AC471" i="1"/>
  <c r="AE471" i="1"/>
  <c r="AF471" i="1"/>
  <c r="L471" i="1"/>
  <c r="R471" i="1"/>
  <c r="AH471" i="1" s="1"/>
  <c r="S471" i="1"/>
  <c r="AI471" i="1" s="1"/>
  <c r="AC467" i="1"/>
  <c r="AG467" i="1"/>
  <c r="AE467" i="1"/>
  <c r="AF467" i="1"/>
  <c r="L467" i="1"/>
  <c r="R467" i="1"/>
  <c r="AH467" i="1" s="1"/>
  <c r="AD467" i="1"/>
  <c r="S467" i="1"/>
  <c r="AI467" i="1" s="1"/>
  <c r="AC463" i="1"/>
  <c r="AG463" i="1"/>
  <c r="L463" i="1"/>
  <c r="R463" i="1"/>
  <c r="AH463" i="1" s="1"/>
  <c r="AD463" i="1"/>
  <c r="S463" i="1"/>
  <c r="AI463" i="1" s="1"/>
  <c r="AC459" i="1"/>
  <c r="AG459" i="1"/>
  <c r="AE459" i="1"/>
  <c r="AF459" i="1"/>
  <c r="L459" i="1"/>
  <c r="R459" i="1"/>
  <c r="AH459" i="1" s="1"/>
  <c r="AD459" i="1"/>
  <c r="S459" i="1"/>
  <c r="AI459" i="1" s="1"/>
  <c r="AC455" i="1"/>
  <c r="AG455" i="1"/>
  <c r="AE455" i="1"/>
  <c r="AF455" i="1"/>
  <c r="L455" i="1"/>
  <c r="R455" i="1"/>
  <c r="AH455" i="1" s="1"/>
  <c r="AD455" i="1"/>
  <c r="S455" i="1"/>
  <c r="AI455" i="1" s="1"/>
  <c r="AC451" i="1"/>
  <c r="AG451" i="1"/>
  <c r="AD451" i="1"/>
  <c r="R451" i="1"/>
  <c r="AH451" i="1" s="1"/>
  <c r="L451" i="1"/>
  <c r="S451" i="1"/>
  <c r="AI451" i="1" s="1"/>
  <c r="AC447" i="1"/>
  <c r="AG447" i="1"/>
  <c r="AD447" i="1"/>
  <c r="R447" i="1"/>
  <c r="AH447" i="1" s="1"/>
  <c r="L447" i="1"/>
  <c r="S447" i="1"/>
  <c r="AI447" i="1" s="1"/>
  <c r="AC443" i="1"/>
  <c r="AG443" i="1"/>
  <c r="AD443" i="1"/>
  <c r="R443" i="1"/>
  <c r="AH443" i="1" s="1"/>
  <c r="L443" i="1"/>
  <c r="S443" i="1"/>
  <c r="AI443" i="1" s="1"/>
  <c r="AC439" i="1"/>
  <c r="AG439" i="1"/>
  <c r="R439" i="1"/>
  <c r="AH439" i="1" s="1"/>
  <c r="L439" i="1"/>
  <c r="S439" i="1"/>
  <c r="AI439" i="1" s="1"/>
  <c r="AF439" i="1"/>
  <c r="AC435" i="1"/>
  <c r="AG435" i="1"/>
  <c r="R435" i="1"/>
  <c r="AH435" i="1" s="1"/>
  <c r="L435" i="1"/>
  <c r="AE435" i="1"/>
  <c r="S435" i="1"/>
  <c r="AI435" i="1" s="1"/>
  <c r="AF435" i="1"/>
  <c r="AC431" i="1"/>
  <c r="AD431" i="1"/>
  <c r="R431" i="1"/>
  <c r="AH431" i="1" s="1"/>
  <c r="L431" i="1"/>
  <c r="S431" i="1"/>
  <c r="AI431" i="1" s="1"/>
  <c r="AF431" i="1"/>
  <c r="AC427" i="1"/>
  <c r="R427" i="1"/>
  <c r="AH427" i="1" s="1"/>
  <c r="L427" i="1"/>
  <c r="AE427" i="1"/>
  <c r="S427" i="1"/>
  <c r="AI427" i="1" s="1"/>
  <c r="AG423" i="1"/>
  <c r="R423" i="1"/>
  <c r="AH423" i="1" s="1"/>
  <c r="L423" i="1"/>
  <c r="AE423" i="1"/>
  <c r="S423" i="1"/>
  <c r="AI423" i="1" s="1"/>
  <c r="AF423" i="1"/>
  <c r="AC419" i="1"/>
  <c r="AG419" i="1"/>
  <c r="AD419" i="1"/>
  <c r="R419" i="1"/>
  <c r="AH419" i="1" s="1"/>
  <c r="L419" i="1"/>
  <c r="S419" i="1"/>
  <c r="AI419" i="1" s="1"/>
  <c r="AC415" i="1"/>
  <c r="AG415" i="1"/>
  <c r="AD415" i="1"/>
  <c r="R415" i="1"/>
  <c r="AH415" i="1" s="1"/>
  <c r="L415" i="1"/>
  <c r="S415" i="1"/>
  <c r="AI415" i="1" s="1"/>
  <c r="AC411" i="1"/>
  <c r="AD411" i="1"/>
  <c r="R411" i="1"/>
  <c r="AH411" i="1" s="1"/>
  <c r="L411" i="1"/>
  <c r="AE411" i="1"/>
  <c r="S411" i="1"/>
  <c r="AI411" i="1" s="1"/>
  <c r="AG407" i="1"/>
  <c r="R407" i="1"/>
  <c r="AH407" i="1" s="1"/>
  <c r="L407" i="1"/>
  <c r="AE407" i="1"/>
  <c r="S407" i="1"/>
  <c r="AI407" i="1" s="1"/>
  <c r="AF407" i="1"/>
  <c r="AC403" i="1"/>
  <c r="R403" i="1"/>
  <c r="AH403" i="1" s="1"/>
  <c r="L403" i="1"/>
  <c r="AE403" i="1"/>
  <c r="S403" i="1"/>
  <c r="AI403" i="1" s="1"/>
  <c r="AF403" i="1"/>
  <c r="AC399" i="1"/>
  <c r="AG399" i="1"/>
  <c r="R399" i="1"/>
  <c r="AH399" i="1" s="1"/>
  <c r="L399" i="1"/>
  <c r="AE399" i="1"/>
  <c r="S399" i="1"/>
  <c r="AI399" i="1" s="1"/>
  <c r="AF399" i="1"/>
  <c r="AC395" i="1"/>
  <c r="AG395" i="1"/>
  <c r="AD395" i="1"/>
  <c r="R395" i="1"/>
  <c r="AH395" i="1" s="1"/>
  <c r="L395" i="1"/>
  <c r="AE395" i="1"/>
  <c r="S395" i="1"/>
  <c r="AI395" i="1" s="1"/>
  <c r="AC391" i="1"/>
  <c r="AD391" i="1"/>
  <c r="R391" i="1"/>
  <c r="AH391" i="1" s="1"/>
  <c r="L391" i="1"/>
  <c r="S391" i="1"/>
  <c r="AI391" i="1" s="1"/>
  <c r="AF391" i="1"/>
  <c r="AG387" i="1"/>
  <c r="R387" i="1"/>
  <c r="AH387" i="1" s="1"/>
  <c r="L387" i="1"/>
  <c r="AE387" i="1"/>
  <c r="S387" i="1"/>
  <c r="AI387" i="1" s="1"/>
  <c r="AF387" i="1"/>
  <c r="AC383" i="1"/>
  <c r="AG383" i="1"/>
  <c r="R383" i="1"/>
  <c r="AH383" i="1" s="1"/>
  <c r="L383" i="1"/>
  <c r="S383" i="1"/>
  <c r="AI383" i="1" s="1"/>
  <c r="AC379" i="1"/>
  <c r="AG379" i="1"/>
  <c r="AD379" i="1"/>
  <c r="R379" i="1"/>
  <c r="AH379" i="1" s="1"/>
  <c r="L379" i="1"/>
  <c r="S379" i="1"/>
  <c r="AI379" i="1" s="1"/>
  <c r="AF379" i="1"/>
  <c r="AC375" i="1"/>
  <c r="R375" i="1"/>
  <c r="AH375" i="1" s="1"/>
  <c r="L375" i="1"/>
  <c r="AE375" i="1"/>
  <c r="S375" i="1"/>
  <c r="AI375" i="1" s="1"/>
  <c r="AF375" i="1"/>
  <c r="AC371" i="1"/>
  <c r="R371" i="1"/>
  <c r="AH371" i="1" s="1"/>
  <c r="L371" i="1"/>
  <c r="S371" i="1"/>
  <c r="AI371" i="1" s="1"/>
  <c r="AC367" i="1"/>
  <c r="R367" i="1"/>
  <c r="AH367" i="1" s="1"/>
  <c r="L367" i="1"/>
  <c r="AE367" i="1"/>
  <c r="S367" i="1"/>
  <c r="AI367" i="1" s="1"/>
  <c r="R363" i="1"/>
  <c r="AH363" i="1" s="1"/>
  <c r="L363" i="1"/>
  <c r="AC363" i="1"/>
  <c r="S363" i="1"/>
  <c r="AI363" i="1" s="1"/>
  <c r="AE363" i="1"/>
  <c r="AD359" i="1"/>
  <c r="R359" i="1"/>
  <c r="AH359" i="1" s="1"/>
  <c r="AF359" i="1"/>
  <c r="L359" i="1"/>
  <c r="AC359" i="1"/>
  <c r="S359" i="1"/>
  <c r="AI359" i="1" s="1"/>
  <c r="AD355" i="1"/>
  <c r="R355" i="1"/>
  <c r="AH355" i="1" s="1"/>
  <c r="L355" i="1"/>
  <c r="AC355" i="1"/>
  <c r="S355" i="1"/>
  <c r="AI355" i="1" s="1"/>
  <c r="AD351" i="1"/>
  <c r="R351" i="1"/>
  <c r="AH351" i="1" s="1"/>
  <c r="L351" i="1"/>
  <c r="AG351" i="1"/>
  <c r="AC351" i="1"/>
  <c r="S351" i="1"/>
  <c r="AI351" i="1" s="1"/>
  <c r="R347" i="1"/>
  <c r="AH347" i="1" s="1"/>
  <c r="AF347" i="1"/>
  <c r="L347" i="1"/>
  <c r="AG347" i="1"/>
  <c r="AC347" i="1"/>
  <c r="S347" i="1"/>
  <c r="AI347" i="1" s="1"/>
  <c r="R343" i="1"/>
  <c r="AH343" i="1" s="1"/>
  <c r="AF343" i="1"/>
  <c r="L343" i="1"/>
  <c r="AG343" i="1"/>
  <c r="AC343" i="1"/>
  <c r="S343" i="1"/>
  <c r="AI343" i="1" s="1"/>
  <c r="AD339" i="1"/>
  <c r="R339" i="1"/>
  <c r="AH339" i="1" s="1"/>
  <c r="AF339" i="1"/>
  <c r="L339" i="1"/>
  <c r="AG339" i="1"/>
  <c r="AC339" i="1"/>
  <c r="S339" i="1"/>
  <c r="AI339" i="1" s="1"/>
  <c r="AE339" i="1"/>
  <c r="R335" i="1"/>
  <c r="AH335" i="1" s="1"/>
  <c r="L335" i="1"/>
  <c r="AC335" i="1"/>
  <c r="AE335" i="1"/>
  <c r="S335" i="1"/>
  <c r="AI335" i="1" s="1"/>
  <c r="R331" i="1"/>
  <c r="AH331" i="1" s="1"/>
  <c r="L331" i="1"/>
  <c r="AG331" i="1"/>
  <c r="AC331" i="1"/>
  <c r="S331" i="1"/>
  <c r="AI331" i="1" s="1"/>
  <c r="AD327" i="1"/>
  <c r="R327" i="1"/>
  <c r="AH327" i="1" s="1"/>
  <c r="AF327" i="1"/>
  <c r="L327" i="1"/>
  <c r="AC327" i="1"/>
  <c r="S327" i="1"/>
  <c r="AI327" i="1" s="1"/>
  <c r="R323" i="1"/>
  <c r="AH323" i="1" s="1"/>
  <c r="L323" i="1"/>
  <c r="AG323" i="1"/>
  <c r="AC323" i="1"/>
  <c r="S323" i="1"/>
  <c r="AI323" i="1" s="1"/>
  <c r="R319" i="1"/>
  <c r="AH319" i="1" s="1"/>
  <c r="L319" i="1"/>
  <c r="AC319" i="1"/>
  <c r="S319" i="1"/>
  <c r="AI319" i="1" s="1"/>
  <c r="AD315" i="1"/>
  <c r="R315" i="1"/>
  <c r="AH315" i="1" s="1"/>
  <c r="L315" i="1"/>
  <c r="AG315" i="1"/>
  <c r="AC315" i="1"/>
  <c r="S315" i="1"/>
  <c r="AI315" i="1" s="1"/>
  <c r="AE315" i="1"/>
  <c r="AD311" i="1"/>
  <c r="R311" i="1"/>
  <c r="AH311" i="1" s="1"/>
  <c r="S311" i="1"/>
  <c r="AI311" i="1" s="1"/>
  <c r="AC311" i="1"/>
  <c r="AF311" i="1"/>
  <c r="L311" i="1"/>
  <c r="AG311" i="1"/>
  <c r="AD307" i="1"/>
  <c r="R307" i="1"/>
  <c r="AH307" i="1" s="1"/>
  <c r="S307" i="1"/>
  <c r="AI307" i="1" s="1"/>
  <c r="AC307" i="1"/>
  <c r="L307" i="1"/>
  <c r="AG307" i="1"/>
  <c r="R303" i="1"/>
  <c r="AH303" i="1" s="1"/>
  <c r="S303" i="1"/>
  <c r="AI303" i="1" s="1"/>
  <c r="AC303" i="1"/>
  <c r="AF303" i="1"/>
  <c r="L303" i="1"/>
  <c r="AG303" i="1"/>
  <c r="R299" i="1"/>
  <c r="AH299" i="1" s="1"/>
  <c r="S299" i="1"/>
  <c r="AI299" i="1" s="1"/>
  <c r="AC299" i="1"/>
  <c r="AF299" i="1"/>
  <c r="L299" i="1"/>
  <c r="AG299" i="1"/>
  <c r="DS299" i="1" s="1"/>
  <c r="AD295" i="1"/>
  <c r="R295" i="1"/>
  <c r="AH295" i="1" s="1"/>
  <c r="S295" i="1"/>
  <c r="AI295" i="1" s="1"/>
  <c r="AC295" i="1"/>
  <c r="AF295" i="1"/>
  <c r="L295" i="1"/>
  <c r="AD291" i="1"/>
  <c r="R291" i="1"/>
  <c r="AH291" i="1" s="1"/>
  <c r="AE291" i="1"/>
  <c r="S291" i="1"/>
  <c r="AI291" i="1" s="1"/>
  <c r="AC291" i="1"/>
  <c r="AF291" i="1"/>
  <c r="L291" i="1"/>
  <c r="AG291" i="1"/>
  <c r="DS291" i="1" s="1"/>
  <c r="AD287" i="1"/>
  <c r="R287" i="1"/>
  <c r="AH287" i="1" s="1"/>
  <c r="S287" i="1"/>
  <c r="AI287" i="1" s="1"/>
  <c r="AC287" i="1"/>
  <c r="L287" i="1"/>
  <c r="R283" i="1"/>
  <c r="AH283" i="1" s="1"/>
  <c r="AE283" i="1"/>
  <c r="S283" i="1"/>
  <c r="AI283" i="1" s="1"/>
  <c r="AC283" i="1"/>
  <c r="L283" i="1"/>
  <c r="AG283" i="1"/>
  <c r="R279" i="1"/>
  <c r="AH279" i="1" s="1"/>
  <c r="S279" i="1"/>
  <c r="AI279" i="1" s="1"/>
  <c r="AC279" i="1"/>
  <c r="AF279" i="1"/>
  <c r="L279" i="1"/>
  <c r="AD275" i="1"/>
  <c r="R275" i="1"/>
  <c r="AH275" i="1" s="1"/>
  <c r="S275" i="1"/>
  <c r="AI275" i="1" s="1"/>
  <c r="AC275" i="1"/>
  <c r="AF275" i="1"/>
  <c r="L275" i="1"/>
  <c r="R271" i="1"/>
  <c r="AH271" i="1" s="1"/>
  <c r="AE271" i="1"/>
  <c r="S271" i="1"/>
  <c r="AI271" i="1" s="1"/>
  <c r="AC271" i="1"/>
  <c r="L271" i="1"/>
  <c r="AG271" i="1"/>
  <c r="R267" i="1"/>
  <c r="AH267" i="1" s="1"/>
  <c r="AE267" i="1"/>
  <c r="S267" i="1"/>
  <c r="AI267" i="1" s="1"/>
  <c r="AC267" i="1"/>
  <c r="AF267" i="1"/>
  <c r="L267" i="1"/>
  <c r="AD263" i="1"/>
  <c r="R263" i="1"/>
  <c r="AH263" i="1" s="1"/>
  <c r="S263" i="1"/>
  <c r="AI263" i="1" s="1"/>
  <c r="AC263" i="1"/>
  <c r="AF263" i="1"/>
  <c r="L263" i="1"/>
  <c r="AG263" i="1"/>
  <c r="AD259" i="1"/>
  <c r="R259" i="1"/>
  <c r="AH259" i="1" s="1"/>
  <c r="S259" i="1"/>
  <c r="AI259" i="1" s="1"/>
  <c r="AC259" i="1"/>
  <c r="AF259" i="1"/>
  <c r="L259" i="1"/>
  <c r="AG259" i="1"/>
  <c r="R255" i="1"/>
  <c r="AH255" i="1" s="1"/>
  <c r="AE255" i="1"/>
  <c r="S255" i="1"/>
  <c r="AI255" i="1" s="1"/>
  <c r="AC255" i="1"/>
  <c r="AF255" i="1"/>
  <c r="L255" i="1"/>
  <c r="AG255" i="1"/>
  <c r="AD251" i="1"/>
  <c r="R251" i="1"/>
  <c r="AH251" i="1" s="1"/>
  <c r="S251" i="1"/>
  <c r="AI251" i="1" s="1"/>
  <c r="L251" i="1"/>
  <c r="AG251" i="1"/>
  <c r="AC251" i="1"/>
  <c r="AD247" i="1"/>
  <c r="R247" i="1"/>
  <c r="AH247" i="1" s="1"/>
  <c r="S247" i="1"/>
  <c r="AI247" i="1" s="1"/>
  <c r="L247" i="1"/>
  <c r="AF247" i="1"/>
  <c r="AG247" i="1"/>
  <c r="DS247" i="1" s="1"/>
  <c r="AC247" i="1"/>
  <c r="R243" i="1"/>
  <c r="AH243" i="1" s="1"/>
  <c r="S243" i="1"/>
  <c r="AI243" i="1" s="1"/>
  <c r="L243" i="1"/>
  <c r="AC243" i="1"/>
  <c r="R239" i="1"/>
  <c r="AH239" i="1" s="1"/>
  <c r="S239" i="1"/>
  <c r="AI239" i="1" s="1"/>
  <c r="L239" i="1"/>
  <c r="AG239" i="1"/>
  <c r="AC239" i="1"/>
  <c r="R235" i="1"/>
  <c r="AH235" i="1" s="1"/>
  <c r="S235" i="1"/>
  <c r="AI235" i="1" s="1"/>
  <c r="L235" i="1"/>
  <c r="AC235" i="1"/>
  <c r="AD231" i="1"/>
  <c r="R231" i="1"/>
  <c r="AH231" i="1" s="1"/>
  <c r="S231" i="1"/>
  <c r="AI231" i="1" s="1"/>
  <c r="L231" i="1"/>
  <c r="AF231" i="1"/>
  <c r="AG231" i="1"/>
  <c r="AC231" i="1"/>
  <c r="AC227" i="1"/>
  <c r="AG227" i="1"/>
  <c r="AE227" i="1"/>
  <c r="L227" i="1"/>
  <c r="R227" i="1"/>
  <c r="AH227" i="1" s="1"/>
  <c r="S227" i="1"/>
  <c r="AI227" i="1" s="1"/>
  <c r="AG223" i="1"/>
  <c r="DS223" i="1" s="1"/>
  <c r="AE223" i="1"/>
  <c r="L223" i="1"/>
  <c r="R223" i="1"/>
  <c r="AH223" i="1" s="1"/>
  <c r="S223" i="1"/>
  <c r="AI223" i="1" s="1"/>
  <c r="L219" i="1"/>
  <c r="R219" i="1"/>
  <c r="AH219" i="1" s="1"/>
  <c r="S219" i="1"/>
  <c r="AI219" i="1" s="1"/>
  <c r="AC215" i="1"/>
  <c r="AE215" i="1"/>
  <c r="AF215" i="1"/>
  <c r="L215" i="1"/>
  <c r="R215" i="1"/>
  <c r="AH215" i="1" s="1"/>
  <c r="S215" i="1"/>
  <c r="AI215" i="1" s="1"/>
  <c r="AD215" i="1"/>
  <c r="AC211" i="1"/>
  <c r="AF211" i="1"/>
  <c r="L211" i="1"/>
  <c r="R211" i="1"/>
  <c r="AH211" i="1" s="1"/>
  <c r="S211" i="1"/>
  <c r="AI211" i="1" s="1"/>
  <c r="AC207" i="1"/>
  <c r="AG207" i="1"/>
  <c r="AD207" i="1"/>
  <c r="R207" i="1"/>
  <c r="AH207" i="1" s="1"/>
  <c r="S207" i="1"/>
  <c r="AI207" i="1" s="1"/>
  <c r="L207" i="1"/>
  <c r="AC203" i="1"/>
  <c r="R203" i="1"/>
  <c r="AH203" i="1" s="1"/>
  <c r="S203" i="1"/>
  <c r="AI203" i="1" s="1"/>
  <c r="L203" i="1"/>
  <c r="AC199" i="1"/>
  <c r="AG199" i="1"/>
  <c r="AD199" i="1"/>
  <c r="R199" i="1"/>
  <c r="AH199" i="1" s="1"/>
  <c r="AE199" i="1"/>
  <c r="S199" i="1"/>
  <c r="AI199" i="1" s="1"/>
  <c r="L199" i="1"/>
  <c r="AF199" i="1"/>
  <c r="AC195" i="1"/>
  <c r="R195" i="1"/>
  <c r="AH195" i="1" s="1"/>
  <c r="AE195" i="1"/>
  <c r="S195" i="1"/>
  <c r="AI195" i="1" s="1"/>
  <c r="L195" i="1"/>
  <c r="AF195" i="1"/>
  <c r="AC191" i="1"/>
  <c r="AG191" i="1"/>
  <c r="AD191" i="1"/>
  <c r="R191" i="1"/>
  <c r="AH191" i="1" s="1"/>
  <c r="AE191" i="1"/>
  <c r="S191" i="1"/>
  <c r="AI191" i="1" s="1"/>
  <c r="L191" i="1"/>
  <c r="AF191" i="1"/>
  <c r="AC187" i="1"/>
  <c r="AD187" i="1"/>
  <c r="R187" i="1"/>
  <c r="AH187" i="1" s="1"/>
  <c r="S187" i="1"/>
  <c r="AI187" i="1" s="1"/>
  <c r="L187" i="1"/>
  <c r="AD183" i="1"/>
  <c r="R183" i="1"/>
  <c r="AH183" i="1" s="1"/>
  <c r="S183" i="1"/>
  <c r="AI183" i="1" s="1"/>
  <c r="L183" i="1"/>
  <c r="AF183" i="1"/>
  <c r="AC179" i="1"/>
  <c r="AD179" i="1"/>
  <c r="R179" i="1"/>
  <c r="AH179" i="1" s="1"/>
  <c r="S179" i="1"/>
  <c r="AI179" i="1" s="1"/>
  <c r="L179" i="1"/>
  <c r="AF179" i="1"/>
  <c r="AC175" i="1"/>
  <c r="R175" i="1"/>
  <c r="AH175" i="1" s="1"/>
  <c r="S175" i="1"/>
  <c r="AI175" i="1" s="1"/>
  <c r="L175" i="1"/>
  <c r="AD535" i="1"/>
  <c r="S529" i="1"/>
  <c r="AI529" i="1" s="1"/>
  <c r="AF524" i="1"/>
  <c r="S521" i="1"/>
  <c r="AI521" i="1" s="1"/>
  <c r="AD519" i="1"/>
  <c r="S513" i="1"/>
  <c r="AI513" i="1" s="1"/>
  <c r="AG136" i="1"/>
  <c r="AD136" i="1"/>
  <c r="R136" i="1"/>
  <c r="AH136" i="1" s="1"/>
  <c r="S136" i="1"/>
  <c r="AI136" i="1" s="1"/>
  <c r="L136" i="1"/>
  <c r="AG132" i="1"/>
  <c r="R132" i="1"/>
  <c r="AH132" i="1" s="1"/>
  <c r="AE132" i="1"/>
  <c r="S132" i="1"/>
  <c r="AI132" i="1" s="1"/>
  <c r="L132" i="1"/>
  <c r="AG128" i="1"/>
  <c r="R128" i="1"/>
  <c r="AH128" i="1" s="1"/>
  <c r="AE128" i="1"/>
  <c r="S128" i="1"/>
  <c r="AI128" i="1" s="1"/>
  <c r="L128" i="1"/>
  <c r="AF128" i="1"/>
  <c r="AC124" i="1"/>
  <c r="AG124" i="1"/>
  <c r="R124" i="1"/>
  <c r="AH124" i="1" s="1"/>
  <c r="S124" i="1"/>
  <c r="AI124" i="1" s="1"/>
  <c r="L124" i="1"/>
  <c r="AC120" i="1"/>
  <c r="AG120" i="1"/>
  <c r="AD120" i="1"/>
  <c r="R120" i="1"/>
  <c r="AH120" i="1" s="1"/>
  <c r="S120" i="1"/>
  <c r="AI120" i="1" s="1"/>
  <c r="L120" i="1"/>
  <c r="AG116" i="1"/>
  <c r="R116" i="1"/>
  <c r="AH116" i="1" s="1"/>
  <c r="AE116" i="1"/>
  <c r="S116" i="1"/>
  <c r="AI116" i="1" s="1"/>
  <c r="L116" i="1"/>
  <c r="AG112" i="1"/>
  <c r="R112" i="1"/>
  <c r="AH112" i="1" s="1"/>
  <c r="AE112" i="1"/>
  <c r="S112" i="1"/>
  <c r="AI112" i="1" s="1"/>
  <c r="L112" i="1"/>
  <c r="AC108" i="1"/>
  <c r="R108" i="1"/>
  <c r="AH108" i="1" s="1"/>
  <c r="S108" i="1"/>
  <c r="AI108" i="1" s="1"/>
  <c r="L108" i="1"/>
  <c r="AD104" i="1"/>
  <c r="R104" i="1"/>
  <c r="AH104" i="1" s="1"/>
  <c r="S104" i="1"/>
  <c r="AI104" i="1" s="1"/>
  <c r="L104" i="1"/>
  <c r="AF104" i="1"/>
  <c r="AG100" i="1"/>
  <c r="DS100" i="1" s="1"/>
  <c r="R100" i="1"/>
  <c r="AH100" i="1" s="1"/>
  <c r="AE100" i="1"/>
  <c r="S100" i="1"/>
  <c r="AI100" i="1" s="1"/>
  <c r="L100" i="1"/>
  <c r="AF100" i="1"/>
  <c r="AC96" i="1"/>
  <c r="R96" i="1"/>
  <c r="AH96" i="1" s="1"/>
  <c r="AE96" i="1"/>
  <c r="S96" i="1"/>
  <c r="AI96" i="1" s="1"/>
  <c r="L96" i="1"/>
  <c r="AC92" i="1"/>
  <c r="AG92" i="1"/>
  <c r="R92" i="1"/>
  <c r="AH92" i="1" s="1"/>
  <c r="S92" i="1"/>
  <c r="AI92" i="1" s="1"/>
  <c r="L92" i="1"/>
  <c r="AG88" i="1"/>
  <c r="AD88" i="1"/>
  <c r="R88" i="1"/>
  <c r="AH88" i="1" s="1"/>
  <c r="S88" i="1"/>
  <c r="AI88" i="1" s="1"/>
  <c r="L88" i="1"/>
  <c r="AG84" i="1"/>
  <c r="R84" i="1"/>
  <c r="AH84" i="1" s="1"/>
  <c r="AE84" i="1"/>
  <c r="S84" i="1"/>
  <c r="AI84" i="1" s="1"/>
  <c r="L84" i="1"/>
  <c r="AE80" i="1"/>
  <c r="L80" i="1"/>
  <c r="AG80" i="1"/>
  <c r="AC80" i="1"/>
  <c r="R80" i="1"/>
  <c r="AH80" i="1" s="1"/>
  <c r="S80" i="1"/>
  <c r="AI80" i="1" s="1"/>
  <c r="S76" i="1"/>
  <c r="AI76" i="1" s="1"/>
  <c r="L76" i="1"/>
  <c r="AC76" i="1"/>
  <c r="R76" i="1"/>
  <c r="AH76" i="1" s="1"/>
  <c r="S72" i="1"/>
  <c r="AI72" i="1" s="1"/>
  <c r="L72" i="1"/>
  <c r="R72" i="1"/>
  <c r="AH72" i="1" s="1"/>
  <c r="AD72" i="1"/>
  <c r="AE68" i="1"/>
  <c r="S68" i="1"/>
  <c r="AI68" i="1" s="1"/>
  <c r="L68" i="1"/>
  <c r="AG68" i="1"/>
  <c r="DS68" i="1" s="1"/>
  <c r="R68" i="1"/>
  <c r="AH68" i="1" s="1"/>
  <c r="AE64" i="1"/>
  <c r="S64" i="1"/>
  <c r="AI64" i="1" s="1"/>
  <c r="L64" i="1"/>
  <c r="AG64" i="1"/>
  <c r="R64" i="1"/>
  <c r="AH64" i="1" s="1"/>
  <c r="AE61" i="1"/>
  <c r="S61" i="1"/>
  <c r="AI61" i="1" s="1"/>
  <c r="L61" i="1"/>
  <c r="AD61" i="1"/>
  <c r="R61" i="1"/>
  <c r="AH61" i="1" s="1"/>
  <c r="S57" i="1"/>
  <c r="AI57" i="1" s="1"/>
  <c r="L57" i="1"/>
  <c r="AC57" i="1"/>
  <c r="R57" i="1"/>
  <c r="AH57" i="1" s="1"/>
  <c r="AE53" i="1"/>
  <c r="S53" i="1"/>
  <c r="AI53" i="1" s="1"/>
  <c r="L53" i="1"/>
  <c r="AF53" i="1"/>
  <c r="AD53" i="1"/>
  <c r="R53" i="1"/>
  <c r="AH53" i="1" s="1"/>
  <c r="AE49" i="1"/>
  <c r="S49" i="1"/>
  <c r="AI49" i="1" s="1"/>
  <c r="L49" i="1"/>
  <c r="R49" i="1"/>
  <c r="AH49" i="1" s="1"/>
  <c r="L45" i="1"/>
  <c r="S45" i="1"/>
  <c r="AI45" i="1" s="1"/>
  <c r="AC45" i="1"/>
  <c r="AG45" i="1"/>
  <c r="R45" i="1"/>
  <c r="AH45" i="1" s="1"/>
  <c r="L41" i="1"/>
  <c r="AF41" i="1"/>
  <c r="AE41" i="1"/>
  <c r="AC41" i="1"/>
  <c r="R41" i="1"/>
  <c r="AH41" i="1" s="1"/>
  <c r="S41" i="1"/>
  <c r="AI41" i="1" s="1"/>
  <c r="L37" i="1"/>
  <c r="AF37" i="1"/>
  <c r="AG37" i="1"/>
  <c r="AC37" i="1"/>
  <c r="R37" i="1"/>
  <c r="AH37" i="1" s="1"/>
  <c r="AD37" i="1"/>
  <c r="S37" i="1"/>
  <c r="AI37" i="1" s="1"/>
  <c r="R33" i="1"/>
  <c r="AH33" i="1" s="1"/>
  <c r="AE33" i="1"/>
  <c r="S33" i="1"/>
  <c r="AI33" i="1" s="1"/>
  <c r="L33" i="1"/>
  <c r="AG33" i="1"/>
  <c r="AD29" i="1"/>
  <c r="R29" i="1"/>
  <c r="AH29" i="1" s="1"/>
  <c r="S29" i="1"/>
  <c r="AI29" i="1" s="1"/>
  <c r="L29" i="1"/>
  <c r="AF29" i="1"/>
  <c r="AG29" i="1"/>
  <c r="R25" i="1"/>
  <c r="AH25" i="1" s="1"/>
  <c r="S25" i="1"/>
  <c r="AI25" i="1" s="1"/>
  <c r="L25" i="1"/>
  <c r="AG25" i="1"/>
  <c r="AD21" i="1"/>
  <c r="R21" i="1"/>
  <c r="AH21" i="1" s="1"/>
  <c r="S21" i="1"/>
  <c r="AI21" i="1" s="1"/>
  <c r="L21" i="1"/>
  <c r="AF21" i="1"/>
  <c r="R17" i="1"/>
  <c r="AH17" i="1" s="1"/>
  <c r="AE17" i="1"/>
  <c r="S17" i="1"/>
  <c r="AI17" i="1" s="1"/>
  <c r="L17" i="1"/>
  <c r="L13" i="1"/>
  <c r="R13" i="1"/>
  <c r="AH13" i="1" s="1"/>
  <c r="AD13" i="1"/>
  <c r="S13" i="1"/>
  <c r="AI13" i="1" s="1"/>
  <c r="S9" i="1"/>
  <c r="AI9" i="1" s="1"/>
  <c r="AG9" i="1"/>
  <c r="AD9" i="1"/>
  <c r="R9" i="1"/>
  <c r="AH9" i="1" s="1"/>
  <c r="L9" i="1"/>
  <c r="AF9" i="1"/>
  <c r="AE5" i="1"/>
  <c r="S5" i="1"/>
  <c r="AI5" i="1" s="1"/>
  <c r="R5" i="1"/>
  <c r="AH5" i="1" s="1"/>
  <c r="L5" i="1"/>
  <c r="AC171" i="1"/>
  <c r="AG171" i="1"/>
  <c r="AD171" i="1"/>
  <c r="R171" i="1"/>
  <c r="AH171" i="1" s="1"/>
  <c r="AE171" i="1"/>
  <c r="S171" i="1"/>
  <c r="AI171" i="1" s="1"/>
  <c r="L171" i="1"/>
  <c r="AF171" i="1"/>
  <c r="AC167" i="1"/>
  <c r="AG167" i="1"/>
  <c r="DS167" i="1" s="1"/>
  <c r="AD167" i="1"/>
  <c r="R167" i="1"/>
  <c r="AH167" i="1" s="1"/>
  <c r="AE167" i="1"/>
  <c r="S167" i="1"/>
  <c r="AI167" i="1" s="1"/>
  <c r="L167" i="1"/>
  <c r="AF167" i="1"/>
  <c r="AC163" i="1"/>
  <c r="AD163" i="1"/>
  <c r="R163" i="1"/>
  <c r="AH163" i="1" s="1"/>
  <c r="S163" i="1"/>
  <c r="AI163" i="1" s="1"/>
  <c r="L163" i="1"/>
  <c r="AF163" i="1"/>
  <c r="AC159" i="1"/>
  <c r="AG159" i="1"/>
  <c r="R159" i="1"/>
  <c r="AH159" i="1" s="1"/>
  <c r="S159" i="1"/>
  <c r="AI159" i="1" s="1"/>
  <c r="L159" i="1"/>
  <c r="AC155" i="1"/>
  <c r="AG155" i="1"/>
  <c r="AD155" i="1"/>
  <c r="R155" i="1"/>
  <c r="AH155" i="1" s="1"/>
  <c r="S155" i="1"/>
  <c r="AI155" i="1" s="1"/>
  <c r="L155" i="1"/>
  <c r="AC151" i="1"/>
  <c r="R151" i="1"/>
  <c r="AH151" i="1" s="1"/>
  <c r="AE151" i="1"/>
  <c r="S151" i="1"/>
  <c r="AI151" i="1" s="1"/>
  <c r="L151" i="1"/>
  <c r="AF151" i="1"/>
  <c r="AC147" i="1"/>
  <c r="AG147" i="1"/>
  <c r="DS147" i="1" s="1"/>
  <c r="AF147" i="1"/>
  <c r="L147" i="1"/>
  <c r="R147" i="1"/>
  <c r="AH147" i="1" s="1"/>
  <c r="AD147" i="1"/>
  <c r="S147" i="1"/>
  <c r="AI147" i="1" s="1"/>
  <c r="AE147" i="1"/>
  <c r="AC143" i="1"/>
  <c r="AG143" i="1"/>
  <c r="AD143" i="1"/>
  <c r="AE143" i="1"/>
  <c r="R143" i="1"/>
  <c r="AH143" i="1" s="1"/>
  <c r="S143" i="1"/>
  <c r="AI143" i="1" s="1"/>
  <c r="L143" i="1"/>
  <c r="AC139" i="1"/>
  <c r="AD139" i="1"/>
  <c r="R139" i="1"/>
  <c r="AH139" i="1" s="1"/>
  <c r="S139" i="1"/>
  <c r="AI139" i="1" s="1"/>
  <c r="L139" i="1"/>
  <c r="AC135" i="1"/>
  <c r="AG135" i="1"/>
  <c r="R135" i="1"/>
  <c r="AH135" i="1" s="1"/>
  <c r="AE135" i="1"/>
  <c r="S135" i="1"/>
  <c r="AI135" i="1" s="1"/>
  <c r="AF135" i="1"/>
  <c r="L135" i="1"/>
  <c r="AC131" i="1"/>
  <c r="AG131" i="1"/>
  <c r="R131" i="1"/>
  <c r="AH131" i="1" s="1"/>
  <c r="AE131" i="1"/>
  <c r="S131" i="1"/>
  <c r="AI131" i="1" s="1"/>
  <c r="L131" i="1"/>
  <c r="AC127" i="1"/>
  <c r="AG127" i="1"/>
  <c r="DS127" i="1" s="1"/>
  <c r="AD127" i="1"/>
  <c r="R127" i="1"/>
  <c r="AH127" i="1" s="1"/>
  <c r="AE127" i="1"/>
  <c r="S127" i="1"/>
  <c r="AI127" i="1" s="1"/>
  <c r="AF127" i="1"/>
  <c r="AC123" i="1"/>
  <c r="AD123" i="1"/>
  <c r="R123" i="1"/>
  <c r="AH123" i="1" s="1"/>
  <c r="S123" i="1"/>
  <c r="AI123" i="1" s="1"/>
  <c r="AF123" i="1"/>
  <c r="L123" i="1"/>
  <c r="AG119" i="1"/>
  <c r="AD119" i="1"/>
  <c r="R119" i="1"/>
  <c r="AH119" i="1" s="1"/>
  <c r="AE119" i="1"/>
  <c r="S119" i="1"/>
  <c r="AI119" i="1" s="1"/>
  <c r="AF119" i="1"/>
  <c r="L119" i="1"/>
  <c r="AC115" i="1"/>
  <c r="AG115" i="1"/>
  <c r="R115" i="1"/>
  <c r="AH115" i="1" s="1"/>
  <c r="S115" i="1"/>
  <c r="AI115" i="1" s="1"/>
  <c r="AF115" i="1"/>
  <c r="L115" i="1"/>
  <c r="AC111" i="1"/>
  <c r="AG111" i="1"/>
  <c r="R111" i="1"/>
  <c r="AH111" i="1" s="1"/>
  <c r="S111" i="1"/>
  <c r="AI111" i="1" s="1"/>
  <c r="AF111" i="1"/>
  <c r="L111" i="1"/>
  <c r="AG107" i="1"/>
  <c r="R107" i="1"/>
  <c r="AH107" i="1" s="1"/>
  <c r="AE107" i="1"/>
  <c r="S107" i="1"/>
  <c r="AI107" i="1" s="1"/>
  <c r="L107" i="1"/>
  <c r="AC103" i="1"/>
  <c r="AG103" i="1"/>
  <c r="R103" i="1"/>
  <c r="AH103" i="1" s="1"/>
  <c r="AE103" i="1"/>
  <c r="S103" i="1"/>
  <c r="AI103" i="1" s="1"/>
  <c r="AF103" i="1"/>
  <c r="L103" i="1"/>
  <c r="AC99" i="1"/>
  <c r="R99" i="1"/>
  <c r="AH99" i="1" s="1"/>
  <c r="S99" i="1"/>
  <c r="AI99" i="1" s="1"/>
  <c r="L99" i="1"/>
  <c r="AC95" i="1"/>
  <c r="AG95" i="1"/>
  <c r="R95" i="1"/>
  <c r="AH95" i="1" s="1"/>
  <c r="S95" i="1"/>
  <c r="AI95" i="1" s="1"/>
  <c r="L95" i="1"/>
  <c r="L127" i="1"/>
  <c r="AG194" i="1"/>
  <c r="DS194" i="1" s="1"/>
  <c r="R194" i="1"/>
  <c r="AH194" i="1" s="1"/>
  <c r="S194" i="1"/>
  <c r="AI194" i="1" s="1"/>
  <c r="L194" i="1"/>
  <c r="AC190" i="1"/>
  <c r="AD190" i="1"/>
  <c r="R190" i="1"/>
  <c r="AH190" i="1" s="1"/>
  <c r="S190" i="1"/>
  <c r="AI190" i="1" s="1"/>
  <c r="L190" i="1"/>
  <c r="AC186" i="1"/>
  <c r="AG186" i="1"/>
  <c r="R186" i="1"/>
  <c r="AH186" i="1" s="1"/>
  <c r="S186" i="1"/>
  <c r="AI186" i="1" s="1"/>
  <c r="L186" i="1"/>
  <c r="AC182" i="1"/>
  <c r="AG182" i="1"/>
  <c r="AD182" i="1"/>
  <c r="R182" i="1"/>
  <c r="AH182" i="1" s="1"/>
  <c r="S182" i="1"/>
  <c r="AI182" i="1" s="1"/>
  <c r="L182" i="1"/>
  <c r="AC178" i="1"/>
  <c r="AG178" i="1"/>
  <c r="AD178" i="1"/>
  <c r="R178" i="1"/>
  <c r="AH178" i="1" s="1"/>
  <c r="S178" i="1"/>
  <c r="AI178" i="1" s="1"/>
  <c r="L178" i="1"/>
  <c r="AG174" i="1"/>
  <c r="R174" i="1"/>
  <c r="AH174" i="1" s="1"/>
  <c r="S174" i="1"/>
  <c r="AI174" i="1" s="1"/>
  <c r="L174" i="1"/>
  <c r="AC170" i="1"/>
  <c r="AG170" i="1"/>
  <c r="DS170" i="1" s="1"/>
  <c r="R170" i="1"/>
  <c r="AH170" i="1" s="1"/>
  <c r="AE170" i="1"/>
  <c r="S170" i="1"/>
  <c r="AI170" i="1" s="1"/>
  <c r="L170" i="1"/>
  <c r="AF170" i="1"/>
  <c r="AG166" i="1"/>
  <c r="R166" i="1"/>
  <c r="AH166" i="1" s="1"/>
  <c r="S166" i="1"/>
  <c r="AI166" i="1" s="1"/>
  <c r="L166" i="1"/>
  <c r="AC162" i="1"/>
  <c r="AD162" i="1"/>
  <c r="R162" i="1"/>
  <c r="AH162" i="1" s="1"/>
  <c r="S162" i="1"/>
  <c r="AI162" i="1" s="1"/>
  <c r="L162" i="1"/>
  <c r="AC158" i="1"/>
  <c r="AG158" i="1"/>
  <c r="AD158" i="1"/>
  <c r="R158" i="1"/>
  <c r="AH158" i="1" s="1"/>
  <c r="AE158" i="1"/>
  <c r="S158" i="1"/>
  <c r="AI158" i="1" s="1"/>
  <c r="L158" i="1"/>
  <c r="AF158" i="1"/>
  <c r="AC154" i="1"/>
  <c r="AG154" i="1"/>
  <c r="R154" i="1"/>
  <c r="AH154" i="1" s="1"/>
  <c r="AE154" i="1"/>
  <c r="S154" i="1"/>
  <c r="AI154" i="1" s="1"/>
  <c r="L154" i="1"/>
  <c r="AG150" i="1"/>
  <c r="R150" i="1"/>
  <c r="AH150" i="1" s="1"/>
  <c r="AE150" i="1"/>
  <c r="S150" i="1"/>
  <c r="AI150" i="1" s="1"/>
  <c r="L150" i="1"/>
  <c r="AC146" i="1"/>
  <c r="AD146" i="1"/>
  <c r="S146" i="1"/>
  <c r="AI146" i="1" s="1"/>
  <c r="AF146" i="1"/>
  <c r="R146" i="1"/>
  <c r="AH146" i="1" s="1"/>
  <c r="AC142" i="1"/>
  <c r="R142" i="1"/>
  <c r="AH142" i="1" s="1"/>
  <c r="AE142" i="1"/>
  <c r="S142" i="1"/>
  <c r="AI142" i="1" s="1"/>
  <c r="L142" i="1"/>
  <c r="AF142" i="1"/>
  <c r="AC138" i="1"/>
  <c r="AG138" i="1"/>
  <c r="DS138" i="1" s="1"/>
  <c r="R138" i="1"/>
  <c r="AH138" i="1" s="1"/>
  <c r="S138" i="1"/>
  <c r="AI138" i="1" s="1"/>
  <c r="L138" i="1"/>
  <c r="AF138" i="1"/>
  <c r="AC134" i="1"/>
  <c r="AG134" i="1"/>
  <c r="R134" i="1"/>
  <c r="AH134" i="1" s="1"/>
  <c r="S134" i="1"/>
  <c r="AI134" i="1" s="1"/>
  <c r="L134" i="1"/>
  <c r="AF134" i="1"/>
  <c r="AC130" i="1"/>
  <c r="AG130" i="1"/>
  <c r="R130" i="1"/>
  <c r="AH130" i="1" s="1"/>
  <c r="S130" i="1"/>
  <c r="AI130" i="1" s="1"/>
  <c r="L130" i="1"/>
  <c r="AF130" i="1"/>
  <c r="AC126" i="1"/>
  <c r="AG126" i="1"/>
  <c r="R126" i="1"/>
  <c r="AH126" i="1" s="1"/>
  <c r="AE126" i="1"/>
  <c r="S126" i="1"/>
  <c r="AI126" i="1" s="1"/>
  <c r="L126" i="1"/>
  <c r="AF126" i="1"/>
  <c r="AC122" i="1"/>
  <c r="R122" i="1"/>
  <c r="AH122" i="1" s="1"/>
  <c r="AE122" i="1"/>
  <c r="S122" i="1"/>
  <c r="AI122" i="1" s="1"/>
  <c r="L122" i="1"/>
  <c r="AC118" i="1"/>
  <c r="R118" i="1"/>
  <c r="AH118" i="1" s="1"/>
  <c r="S118" i="1"/>
  <c r="AI118" i="1" s="1"/>
  <c r="L118" i="1"/>
  <c r="AC114" i="1"/>
  <c r="R114" i="1"/>
  <c r="AH114" i="1" s="1"/>
  <c r="S114" i="1"/>
  <c r="AI114" i="1" s="1"/>
  <c r="L114" i="1"/>
  <c r="AF114" i="1"/>
  <c r="AC110" i="1"/>
  <c r="AG110" i="1"/>
  <c r="R110" i="1"/>
  <c r="AH110" i="1" s="1"/>
  <c r="AE110" i="1"/>
  <c r="S110" i="1"/>
  <c r="AI110" i="1" s="1"/>
  <c r="L110" i="1"/>
  <c r="AF110" i="1"/>
  <c r="AG106" i="1"/>
  <c r="R106" i="1"/>
  <c r="AH106" i="1" s="1"/>
  <c r="S106" i="1"/>
  <c r="AI106" i="1" s="1"/>
  <c r="L106" i="1"/>
  <c r="AF106" i="1"/>
  <c r="AC102" i="1"/>
  <c r="R102" i="1"/>
  <c r="AH102" i="1" s="1"/>
  <c r="S102" i="1"/>
  <c r="AI102" i="1" s="1"/>
  <c r="L102" i="1"/>
  <c r="AC98" i="1"/>
  <c r="AG98" i="1"/>
  <c r="AD98" i="1"/>
  <c r="R98" i="1"/>
  <c r="AH98" i="1" s="1"/>
  <c r="AE98" i="1"/>
  <c r="S98" i="1"/>
  <c r="AI98" i="1" s="1"/>
  <c r="L98" i="1"/>
  <c r="AF98" i="1"/>
  <c r="AC94" i="1"/>
  <c r="AG94" i="1"/>
  <c r="R94" i="1"/>
  <c r="AH94" i="1" s="1"/>
  <c r="S94" i="1"/>
  <c r="AI94" i="1" s="1"/>
  <c r="L94" i="1"/>
  <c r="AC90" i="1"/>
  <c r="AG90" i="1"/>
  <c r="R90" i="1"/>
  <c r="AH90" i="1" s="1"/>
  <c r="AE90" i="1"/>
  <c r="S90" i="1"/>
  <c r="AI90" i="1" s="1"/>
  <c r="L90" i="1"/>
  <c r="AC86" i="1"/>
  <c r="AG86" i="1"/>
  <c r="AD86" i="1"/>
  <c r="R86" i="1"/>
  <c r="AH86" i="1" s="1"/>
  <c r="S86" i="1"/>
  <c r="AI86" i="1" s="1"/>
  <c r="L86" i="1"/>
  <c r="AC82" i="1"/>
  <c r="AG82" i="1"/>
  <c r="AD82" i="1"/>
  <c r="R82" i="1"/>
  <c r="AH82" i="1" s="1"/>
  <c r="AE82" i="1"/>
  <c r="S82" i="1"/>
  <c r="AI82" i="1" s="1"/>
  <c r="L82" i="1"/>
  <c r="AF82" i="1"/>
  <c r="S78" i="1"/>
  <c r="AI78" i="1" s="1"/>
  <c r="L78" i="1"/>
  <c r="AG78" i="1"/>
  <c r="AC78" i="1"/>
  <c r="R78" i="1"/>
  <c r="AH78" i="1" s="1"/>
  <c r="AF78" i="1"/>
  <c r="S74" i="1"/>
  <c r="AI74" i="1" s="1"/>
  <c r="L74" i="1"/>
  <c r="AG74" i="1"/>
  <c r="DS74" i="1" s="1"/>
  <c r="AC74" i="1"/>
  <c r="R74" i="1"/>
  <c r="AH74" i="1" s="1"/>
  <c r="AE70" i="1"/>
  <c r="S70" i="1"/>
  <c r="AI70" i="1" s="1"/>
  <c r="L70" i="1"/>
  <c r="AG70" i="1"/>
  <c r="R70" i="1"/>
  <c r="AH70" i="1" s="1"/>
  <c r="S66" i="1"/>
  <c r="AI66" i="1" s="1"/>
  <c r="L66" i="1"/>
  <c r="AF66" i="1"/>
  <c r="R66" i="1"/>
  <c r="AH66" i="1" s="1"/>
  <c r="S63" i="1"/>
  <c r="AI63" i="1" s="1"/>
  <c r="L63" i="1"/>
  <c r="AC63" i="1"/>
  <c r="R63" i="1"/>
  <c r="AH63" i="1" s="1"/>
  <c r="AE59" i="1"/>
  <c r="S59" i="1"/>
  <c r="AI59" i="1" s="1"/>
  <c r="L59" i="1"/>
  <c r="AG59" i="1"/>
  <c r="AD59" i="1"/>
  <c r="R59" i="1"/>
  <c r="AH59" i="1" s="1"/>
  <c r="S55" i="1"/>
  <c r="AI55" i="1" s="1"/>
  <c r="L55" i="1"/>
  <c r="AF55" i="1"/>
  <c r="AD55" i="1"/>
  <c r="R55" i="1"/>
  <c r="AH55" i="1" s="1"/>
  <c r="AE51" i="1"/>
  <c r="S51" i="1"/>
  <c r="AI51" i="1" s="1"/>
  <c r="L51" i="1"/>
  <c r="AF51" i="1"/>
  <c r="AG51" i="1"/>
  <c r="R51" i="1"/>
  <c r="AH51" i="1" s="1"/>
  <c r="S47" i="1"/>
  <c r="AI47" i="1" s="1"/>
  <c r="L47" i="1"/>
  <c r="AC47" i="1"/>
  <c r="AG47" i="1"/>
  <c r="AD47" i="1"/>
  <c r="R47" i="1"/>
  <c r="AH47" i="1" s="1"/>
  <c r="L43" i="1"/>
  <c r="AF43" i="1"/>
  <c r="R43" i="1"/>
  <c r="AH43" i="1" s="1"/>
  <c r="S43" i="1"/>
  <c r="AI43" i="1" s="1"/>
  <c r="L39" i="1"/>
  <c r="AF39" i="1"/>
  <c r="R39" i="1"/>
  <c r="AH39" i="1" s="1"/>
  <c r="AD39" i="1"/>
  <c r="S39" i="1"/>
  <c r="AI39" i="1" s="1"/>
  <c r="AD35" i="1"/>
  <c r="AE35" i="1"/>
  <c r="L35" i="1"/>
  <c r="AG35" i="1"/>
  <c r="R35" i="1"/>
  <c r="AH35" i="1" s="1"/>
  <c r="S35" i="1"/>
  <c r="AI35" i="1" s="1"/>
  <c r="R31" i="1"/>
  <c r="AH31" i="1" s="1"/>
  <c r="AE31" i="1"/>
  <c r="S31" i="1"/>
  <c r="AI31" i="1" s="1"/>
  <c r="L31" i="1"/>
  <c r="AF31" i="1"/>
  <c r="AG31" i="1"/>
  <c r="AD27" i="1"/>
  <c r="R27" i="1"/>
  <c r="AH27" i="1" s="1"/>
  <c r="S27" i="1"/>
  <c r="AI27" i="1" s="1"/>
  <c r="L27" i="1"/>
  <c r="AG27" i="1"/>
  <c r="AD23" i="1"/>
  <c r="R23" i="1"/>
  <c r="AH23" i="1" s="1"/>
  <c r="AE23" i="1"/>
  <c r="S23" i="1"/>
  <c r="AI23" i="1" s="1"/>
  <c r="L23" i="1"/>
  <c r="AF23" i="1"/>
  <c r="AC23" i="1"/>
  <c r="AG23" i="1"/>
  <c r="R19" i="1"/>
  <c r="AH19" i="1" s="1"/>
  <c r="S19" i="1"/>
  <c r="AI19" i="1" s="1"/>
  <c r="L19" i="1"/>
  <c r="AG19" i="1"/>
  <c r="AD15" i="1"/>
  <c r="R15" i="1"/>
  <c r="AH15" i="1" s="1"/>
  <c r="S15" i="1"/>
  <c r="AI15" i="1" s="1"/>
  <c r="L15" i="1"/>
  <c r="AC15" i="1"/>
  <c r="AE11" i="1"/>
  <c r="S11" i="1"/>
  <c r="AI11" i="1" s="1"/>
  <c r="AG11" i="1"/>
  <c r="R11" i="1"/>
  <c r="AH11" i="1" s="1"/>
  <c r="L11" i="1"/>
  <c r="AE7" i="1"/>
  <c r="S7" i="1"/>
  <c r="AI7" i="1" s="1"/>
  <c r="R7" i="1"/>
  <c r="AH7" i="1" s="1"/>
  <c r="L7" i="1"/>
  <c r="AE3" i="1"/>
  <c r="S3" i="1"/>
  <c r="AI3" i="1" s="1"/>
  <c r="AC3" i="1"/>
  <c r="AG3" i="1"/>
  <c r="AD3" i="1"/>
  <c r="R3" i="1"/>
  <c r="AH3" i="1" s="1"/>
  <c r="L3" i="1"/>
  <c r="AF3" i="1"/>
  <c r="AF194" i="1"/>
  <c r="AF162" i="1"/>
  <c r="AC91" i="1"/>
  <c r="AG91" i="1"/>
  <c r="AD91" i="1"/>
  <c r="R91" i="1"/>
  <c r="AH91" i="1" s="1"/>
  <c r="S91" i="1"/>
  <c r="AI91" i="1" s="1"/>
  <c r="L91" i="1"/>
  <c r="AC87" i="1"/>
  <c r="AG87" i="1"/>
  <c r="R87" i="1"/>
  <c r="AH87" i="1" s="1"/>
  <c r="AE87" i="1"/>
  <c r="S87" i="1"/>
  <c r="AI87" i="1" s="1"/>
  <c r="AF87" i="1"/>
  <c r="AC83" i="1"/>
  <c r="AG83" i="1"/>
  <c r="R83" i="1"/>
  <c r="AH83" i="1" s="1"/>
  <c r="S83" i="1"/>
  <c r="AI83" i="1" s="1"/>
  <c r="AF83" i="1"/>
  <c r="L83" i="1"/>
  <c r="AE79" i="1"/>
  <c r="S79" i="1"/>
  <c r="AI79" i="1" s="1"/>
  <c r="AF79" i="1"/>
  <c r="L79" i="1"/>
  <c r="AG79" i="1"/>
  <c r="R79" i="1"/>
  <c r="AH79" i="1" s="1"/>
  <c r="S75" i="1"/>
  <c r="AI75" i="1" s="1"/>
  <c r="AD75" i="1"/>
  <c r="L75" i="1"/>
  <c r="AC75" i="1"/>
  <c r="R75" i="1"/>
  <c r="AH75" i="1" s="1"/>
  <c r="AE71" i="1"/>
  <c r="S71" i="1"/>
  <c r="AI71" i="1" s="1"/>
  <c r="L71" i="1"/>
  <c r="AC71" i="1"/>
  <c r="AD71" i="1"/>
  <c r="AF71" i="1"/>
  <c r="R71" i="1"/>
  <c r="AH71" i="1" s="1"/>
  <c r="AE67" i="1"/>
  <c r="S67" i="1"/>
  <c r="AI67" i="1" s="1"/>
  <c r="L67" i="1"/>
  <c r="AF67" i="1"/>
  <c r="AC67" i="1"/>
  <c r="R67" i="1"/>
  <c r="AH67" i="1" s="1"/>
  <c r="S60" i="1"/>
  <c r="AI60" i="1" s="1"/>
  <c r="L60" i="1"/>
  <c r="AF60" i="1"/>
  <c r="AC60" i="1"/>
  <c r="AG60" i="1"/>
  <c r="R60" i="1"/>
  <c r="AH60" i="1" s="1"/>
  <c r="AE56" i="1"/>
  <c r="S56" i="1"/>
  <c r="AI56" i="1" s="1"/>
  <c r="L56" i="1"/>
  <c r="AD56" i="1"/>
  <c r="R56" i="1"/>
  <c r="AH56" i="1" s="1"/>
  <c r="AE52" i="1"/>
  <c r="S52" i="1"/>
  <c r="AI52" i="1" s="1"/>
  <c r="L52" i="1"/>
  <c r="R52" i="1"/>
  <c r="AH52" i="1" s="1"/>
  <c r="AE48" i="1"/>
  <c r="S48" i="1"/>
  <c r="AI48" i="1" s="1"/>
  <c r="L48" i="1"/>
  <c r="AF48" i="1"/>
  <c r="AG48" i="1"/>
  <c r="R48" i="1"/>
  <c r="AH48" i="1" s="1"/>
  <c r="L44" i="1"/>
  <c r="AC44" i="1"/>
  <c r="R44" i="1"/>
  <c r="AH44" i="1" s="1"/>
  <c r="S44" i="1"/>
  <c r="AI44" i="1" s="1"/>
  <c r="AG44" i="1"/>
  <c r="L40" i="1"/>
  <c r="AF40" i="1"/>
  <c r="R40" i="1"/>
  <c r="AH40" i="1" s="1"/>
  <c r="AD40" i="1"/>
  <c r="S40" i="1"/>
  <c r="AI40" i="1" s="1"/>
  <c r="L36" i="1"/>
  <c r="R36" i="1"/>
  <c r="AH36" i="1" s="1"/>
  <c r="S36" i="1"/>
  <c r="AI36" i="1" s="1"/>
  <c r="AE36" i="1"/>
  <c r="R32" i="1"/>
  <c r="AH32" i="1" s="1"/>
  <c r="AE32" i="1"/>
  <c r="S32" i="1"/>
  <c r="AI32" i="1" s="1"/>
  <c r="L32" i="1"/>
  <c r="R28" i="1"/>
  <c r="AH28" i="1" s="1"/>
  <c r="S28" i="1"/>
  <c r="AI28" i="1" s="1"/>
  <c r="L28" i="1"/>
  <c r="AD24" i="1"/>
  <c r="R24" i="1"/>
  <c r="AH24" i="1" s="1"/>
  <c r="S24" i="1"/>
  <c r="AI24" i="1" s="1"/>
  <c r="L24" i="1"/>
  <c r="AF24" i="1"/>
  <c r="AG24" i="1"/>
  <c r="R20" i="1"/>
  <c r="AH20" i="1" s="1"/>
  <c r="AE20" i="1"/>
  <c r="S20" i="1"/>
  <c r="AI20" i="1" s="1"/>
  <c r="L20" i="1"/>
  <c r="R16" i="1"/>
  <c r="AH16" i="1" s="1"/>
  <c r="AE16" i="1"/>
  <c r="S16" i="1"/>
  <c r="AI16" i="1" s="1"/>
  <c r="L16" i="1"/>
  <c r="AF16" i="1"/>
  <c r="AG16" i="1"/>
  <c r="AG12" i="1"/>
  <c r="L12" i="1"/>
  <c r="R12" i="1"/>
  <c r="AH12" i="1" s="1"/>
  <c r="S12" i="1"/>
  <c r="AI12" i="1" s="1"/>
  <c r="S8" i="1"/>
  <c r="AI8" i="1" s="1"/>
  <c r="AG8" i="1"/>
  <c r="AD8" i="1"/>
  <c r="R8" i="1"/>
  <c r="AH8" i="1" s="1"/>
  <c r="L8" i="1"/>
  <c r="AF8" i="1"/>
  <c r="AE4" i="1"/>
  <c r="S4" i="1"/>
  <c r="AI4" i="1" s="1"/>
  <c r="AG4" i="1"/>
  <c r="R4" i="1"/>
  <c r="AH4" i="1" s="1"/>
  <c r="L4" i="1"/>
  <c r="AF4" i="1"/>
  <c r="BQ289" i="1" l="1"/>
  <c r="CI39" i="1"/>
  <c r="DS39" i="1"/>
  <c r="BQ479" i="1"/>
  <c r="AY422" i="1"/>
  <c r="BQ422" i="1"/>
  <c r="CI335" i="1"/>
  <c r="AY335" i="1"/>
  <c r="DS243" i="1"/>
  <c r="CI243" i="1"/>
  <c r="BQ243" i="1"/>
  <c r="DA335" i="1"/>
  <c r="BQ335" i="1"/>
  <c r="DA389" i="1"/>
  <c r="AY389" i="1"/>
  <c r="DA246" i="1"/>
  <c r="AY246" i="1"/>
  <c r="BQ246" i="1"/>
  <c r="CI389" i="1"/>
  <c r="DS389" i="1"/>
  <c r="BQ389" i="1"/>
  <c r="BQ76" i="1"/>
  <c r="DS76" i="1"/>
  <c r="DA264" i="1"/>
  <c r="CI76" i="1"/>
  <c r="DS163" i="1"/>
  <c r="DS246" i="1"/>
  <c r="CI163" i="1"/>
  <c r="DA163" i="1"/>
  <c r="AY76" i="1"/>
  <c r="DA424" i="1"/>
  <c r="CI424" i="1"/>
  <c r="AY424" i="1"/>
  <c r="AY254" i="1"/>
  <c r="DS140" i="1"/>
  <c r="BQ340" i="1"/>
  <c r="DA340" i="1"/>
  <c r="BQ424" i="1"/>
  <c r="CI246" i="1"/>
  <c r="CI340" i="1"/>
  <c r="CI140" i="1"/>
  <c r="AY233" i="1"/>
  <c r="DA254" i="1"/>
  <c r="CI233" i="1"/>
  <c r="CI254" i="1"/>
  <c r="DS233" i="1"/>
  <c r="DA140" i="1"/>
  <c r="BQ140" i="1"/>
  <c r="BQ233" i="1"/>
  <c r="BQ254" i="1"/>
  <c r="AY340" i="1"/>
  <c r="AY411" i="1"/>
  <c r="BQ464" i="1"/>
  <c r="AY40" i="1"/>
  <c r="CI442" i="1"/>
  <c r="CI334" i="1"/>
  <c r="DA334" i="1"/>
  <c r="DS442" i="1"/>
  <c r="DS104" i="1"/>
  <c r="BQ442" i="1"/>
  <c r="BQ40" i="1"/>
  <c r="CI104" i="1"/>
  <c r="DS514" i="1"/>
  <c r="AY193" i="1"/>
  <c r="AY431" i="1"/>
  <c r="BQ287" i="1"/>
  <c r="CI330" i="1"/>
  <c r="CI203" i="1"/>
  <c r="AY334" i="1"/>
  <c r="CI229" i="1"/>
  <c r="AY104" i="1"/>
  <c r="DS193" i="1"/>
  <c r="DS314" i="1"/>
  <c r="DS431" i="1"/>
  <c r="DA314" i="1"/>
  <c r="DA289" i="1"/>
  <c r="DS289" i="1"/>
  <c r="CI289" i="1"/>
  <c r="DS264" i="1"/>
  <c r="CI264" i="1"/>
  <c r="BQ264" i="1"/>
  <c r="DA219" i="1"/>
  <c r="DS219" i="1"/>
  <c r="CI219" i="1"/>
  <c r="CI324" i="1"/>
  <c r="BQ324" i="1"/>
  <c r="AY324" i="1"/>
  <c r="DA324" i="1"/>
  <c r="DA141" i="1"/>
  <c r="AY141" i="1"/>
  <c r="BQ141" i="1"/>
  <c r="DS141" i="1"/>
  <c r="AY219" i="1"/>
  <c r="BQ278" i="1"/>
  <c r="DA278" i="1"/>
  <c r="DS278" i="1"/>
  <c r="BQ282" i="1"/>
  <c r="DA282" i="1"/>
  <c r="CI282" i="1"/>
  <c r="DA241" i="1"/>
  <c r="AY241" i="1"/>
  <c r="DS241" i="1"/>
  <c r="BQ241" i="1"/>
  <c r="CI141" i="1"/>
  <c r="AY282" i="1"/>
  <c r="DS411" i="1"/>
  <c r="DA524" i="1"/>
  <c r="CI524" i="1"/>
  <c r="DS524" i="1"/>
  <c r="AY524" i="1"/>
  <c r="BQ219" i="1"/>
  <c r="BQ524" i="1"/>
  <c r="AY278" i="1"/>
  <c r="CI241" i="1"/>
  <c r="CI454" i="1"/>
  <c r="DS454" i="1"/>
  <c r="DA229" i="1"/>
  <c r="AY531" i="1"/>
  <c r="BQ393" i="1"/>
  <c r="BQ454" i="1"/>
  <c r="DA287" i="1"/>
  <c r="DA454" i="1"/>
  <c r="BQ225" i="1"/>
  <c r="AY267" i="1"/>
  <c r="AY296" i="1"/>
  <c r="DS393" i="1"/>
  <c r="DS366" i="1"/>
  <c r="DA296" i="1"/>
  <c r="AY287" i="1"/>
  <c r="AY393" i="1"/>
  <c r="CI531" i="1"/>
  <c r="DS531" i="1"/>
  <c r="DA393" i="1"/>
  <c r="DS225" i="1"/>
  <c r="AY341" i="1"/>
  <c r="BQ531" i="1"/>
  <c r="BQ296" i="1"/>
  <c r="BQ341" i="1"/>
  <c r="CI287" i="1"/>
  <c r="DS267" i="1"/>
  <c r="DS341" i="1"/>
  <c r="DA341" i="1"/>
  <c r="DA225" i="1"/>
  <c r="CI225" i="1"/>
  <c r="CI366" i="1"/>
  <c r="BQ125" i="1"/>
  <c r="CI55" i="1"/>
  <c r="DA267" i="1"/>
  <c r="BQ305" i="1"/>
  <c r="BQ193" i="1"/>
  <c r="CI267" i="1"/>
  <c r="CI296" i="1"/>
  <c r="AY229" i="1"/>
  <c r="AY314" i="1"/>
  <c r="CI125" i="1"/>
  <c r="DS203" i="1"/>
  <c r="AY69" i="1"/>
  <c r="AY366" i="1"/>
  <c r="AY356" i="1"/>
  <c r="DA519" i="1"/>
  <c r="DS55" i="1"/>
  <c r="DA203" i="1"/>
  <c r="BQ108" i="1"/>
  <c r="BQ55" i="1"/>
  <c r="BQ330" i="1"/>
  <c r="BQ519" i="1"/>
  <c r="CI278" i="1"/>
  <c r="AY55" i="1"/>
  <c r="AY125" i="1"/>
  <c r="CI304" i="1"/>
  <c r="AY330" i="1"/>
  <c r="DA125" i="1"/>
  <c r="BQ69" i="1"/>
  <c r="DS69" i="1"/>
  <c r="DA479" i="1"/>
  <c r="DS479" i="1"/>
  <c r="BQ314" i="1"/>
  <c r="BQ304" i="1"/>
  <c r="BQ366" i="1"/>
  <c r="CI193" i="1"/>
  <c r="DA69" i="1"/>
  <c r="CI464" i="1"/>
  <c r="DA464" i="1"/>
  <c r="AY464" i="1"/>
  <c r="AY479" i="1"/>
  <c r="CI519" i="1"/>
  <c r="DA359" i="1"/>
  <c r="BQ268" i="1"/>
  <c r="BQ356" i="1"/>
  <c r="BQ256" i="1"/>
  <c r="BQ431" i="1"/>
  <c r="BQ203" i="1"/>
  <c r="BQ229" i="1"/>
  <c r="DS519" i="1"/>
  <c r="DA304" i="1"/>
  <c r="DA317" i="1"/>
  <c r="DS330" i="1"/>
  <c r="AY216" i="1"/>
  <c r="CI216" i="1"/>
  <c r="DS216" i="1"/>
  <c r="CI431" i="1"/>
  <c r="DA356" i="1"/>
  <c r="BQ484" i="1"/>
  <c r="BQ216" i="1"/>
  <c r="CI317" i="1"/>
  <c r="DS317" i="1"/>
  <c r="DA185" i="1"/>
  <c r="DS484" i="1"/>
  <c r="BQ276" i="1"/>
  <c r="CI276" i="1"/>
  <c r="BQ97" i="1"/>
  <c r="AY152" i="1"/>
  <c r="DA146" i="1"/>
  <c r="DS152" i="1"/>
  <c r="DS276" i="1"/>
  <c r="DS256" i="1"/>
  <c r="DA97" i="1"/>
  <c r="BQ146" i="1"/>
  <c r="CI152" i="1"/>
  <c r="AY146" i="1"/>
  <c r="DA268" i="1"/>
  <c r="DA152" i="1"/>
  <c r="DA276" i="1"/>
  <c r="CI97" i="1"/>
  <c r="DA256" i="1"/>
  <c r="CI256" i="1"/>
  <c r="DS97" i="1"/>
  <c r="BQ162" i="1"/>
  <c r="CI359" i="1"/>
  <c r="DS359" i="1"/>
  <c r="AY359" i="1"/>
  <c r="CI268" i="1"/>
  <c r="DS238" i="1"/>
  <c r="DS268" i="1"/>
  <c r="CI146" i="1"/>
  <c r="CI162" i="1"/>
  <c r="DS162" i="1"/>
  <c r="AY272" i="1"/>
  <c r="CI53" i="1"/>
  <c r="DA162" i="1"/>
  <c r="AY53" i="1"/>
  <c r="DA53" i="1"/>
  <c r="DS272" i="1"/>
  <c r="CI272" i="1"/>
  <c r="BQ317" i="1"/>
  <c r="AY238" i="1"/>
  <c r="AY185" i="1"/>
  <c r="BQ238" i="1"/>
  <c r="AY494" i="1"/>
  <c r="CI238" i="1"/>
  <c r="CI484" i="1"/>
  <c r="DS473" i="1"/>
  <c r="DS494" i="1"/>
  <c r="BQ213" i="1"/>
  <c r="CI213" i="1"/>
  <c r="BQ473" i="1"/>
  <c r="AY473" i="1"/>
  <c r="DS213" i="1"/>
  <c r="DA473" i="1"/>
  <c r="DA213" i="1"/>
  <c r="AY484" i="1"/>
  <c r="BQ494" i="1"/>
  <c r="CI494" i="1"/>
  <c r="DS185" i="1"/>
  <c r="BQ411" i="1"/>
  <c r="CI356" i="1"/>
  <c r="AY304" i="1"/>
  <c r="CI411" i="1"/>
  <c r="AY514" i="1"/>
  <c r="AY442" i="1"/>
  <c r="DA108" i="1"/>
  <c r="DS422" i="1"/>
  <c r="DS108" i="1"/>
  <c r="DA422" i="1"/>
  <c r="CI422" i="1"/>
  <c r="CI108" i="1"/>
  <c r="AY56" i="1"/>
  <c r="DS354" i="1"/>
  <c r="AY354" i="1"/>
  <c r="DA354" i="1"/>
  <c r="BQ56" i="1"/>
  <c r="BQ400" i="1"/>
  <c r="CI185" i="1"/>
  <c r="DS56" i="1"/>
  <c r="BQ358" i="1"/>
  <c r="CI305" i="1"/>
  <c r="AY358" i="1"/>
  <c r="DA305" i="1"/>
  <c r="DS305" i="1"/>
  <c r="BQ354" i="1"/>
  <c r="BQ22" i="1"/>
  <c r="CI56" i="1"/>
  <c r="CI22" i="1"/>
  <c r="AY22" i="1"/>
  <c r="DA22" i="1"/>
  <c r="CI358" i="1"/>
  <c r="CI400" i="1"/>
  <c r="DA400" i="1"/>
  <c r="AY400" i="1"/>
  <c r="DS358" i="1"/>
  <c r="BQ202" i="1"/>
  <c r="BQ312" i="1"/>
  <c r="CI202" i="1"/>
  <c r="CI223" i="1"/>
  <c r="CI68" i="1"/>
  <c r="CI403" i="1"/>
  <c r="DA476" i="1"/>
  <c r="DA403" i="1"/>
  <c r="DA223" i="1"/>
  <c r="DA68" i="1"/>
  <c r="DA312" i="1"/>
  <c r="CI318" i="1"/>
  <c r="BQ68" i="1"/>
  <c r="BQ42" i="1"/>
  <c r="CI368" i="1"/>
  <c r="AY476" i="1"/>
  <c r="AY49" i="1"/>
  <c r="DS202" i="1"/>
  <c r="DS49" i="1"/>
  <c r="DS368" i="1"/>
  <c r="CI42" i="1"/>
  <c r="CI312" i="1"/>
  <c r="BQ223" i="1"/>
  <c r="BQ368" i="1"/>
  <c r="BQ318" i="1"/>
  <c r="AY368" i="1"/>
  <c r="CI476" i="1"/>
  <c r="CI49" i="1"/>
  <c r="DA202" i="1"/>
  <c r="DA49" i="1"/>
  <c r="AY42" i="1"/>
  <c r="AY312" i="1"/>
  <c r="C7" i="16"/>
  <c r="BQ476" i="1"/>
  <c r="BQ403" i="1"/>
  <c r="AY223" i="1"/>
  <c r="AY68" i="1"/>
  <c r="AY403" i="1"/>
  <c r="DA318" i="1"/>
  <c r="DA42" i="1"/>
  <c r="AY318" i="1"/>
  <c r="C8" i="16"/>
  <c r="C5" i="16"/>
  <c r="C6" i="16"/>
  <c r="DA87" i="1"/>
  <c r="DS87" i="1"/>
  <c r="DA3" i="1"/>
  <c r="DS3" i="1"/>
  <c r="DA11" i="1"/>
  <c r="DS11" i="1"/>
  <c r="DA158" i="1"/>
  <c r="DS158" i="1"/>
  <c r="DA13" i="1"/>
  <c r="DS13" i="1"/>
  <c r="DA45" i="1"/>
  <c r="DS45" i="1"/>
  <c r="DA84" i="1"/>
  <c r="DS84" i="1"/>
  <c r="DA96" i="1"/>
  <c r="DS96" i="1"/>
  <c r="DA120" i="1"/>
  <c r="DS120" i="1"/>
  <c r="DA132" i="1"/>
  <c r="DS132" i="1"/>
  <c r="DA82" i="1"/>
  <c r="DS82" i="1"/>
  <c r="DA4" i="1"/>
  <c r="DS4" i="1"/>
  <c r="DA8" i="1"/>
  <c r="DS8" i="1"/>
  <c r="DA16" i="1"/>
  <c r="DS16" i="1"/>
  <c r="DA20" i="1"/>
  <c r="DS20" i="1"/>
  <c r="DA24" i="1"/>
  <c r="DS24" i="1"/>
  <c r="DA28" i="1"/>
  <c r="DS28" i="1"/>
  <c r="DA32" i="1"/>
  <c r="DS32" i="1"/>
  <c r="DA36" i="1"/>
  <c r="DS36" i="1"/>
  <c r="DA44" i="1"/>
  <c r="DS44" i="1"/>
  <c r="DA178" i="1"/>
  <c r="DS178" i="1"/>
  <c r="DA182" i="1"/>
  <c r="DS182" i="1"/>
  <c r="DA186" i="1"/>
  <c r="DS186" i="1"/>
  <c r="DA190" i="1"/>
  <c r="DS190" i="1"/>
  <c r="DA95" i="1"/>
  <c r="DS95" i="1"/>
  <c r="DA99" i="1"/>
  <c r="DS99" i="1"/>
  <c r="DA103" i="1"/>
  <c r="DS103" i="1"/>
  <c r="DA107" i="1"/>
  <c r="DS107" i="1"/>
  <c r="DA111" i="1"/>
  <c r="DS111" i="1"/>
  <c r="DA115" i="1"/>
  <c r="DS115" i="1"/>
  <c r="DA119" i="1"/>
  <c r="DS119" i="1"/>
  <c r="DA123" i="1"/>
  <c r="DS123" i="1"/>
  <c r="DA17" i="1"/>
  <c r="DS17" i="1"/>
  <c r="DA21" i="1"/>
  <c r="DS21" i="1"/>
  <c r="DA25" i="1"/>
  <c r="DS25" i="1"/>
  <c r="DA29" i="1"/>
  <c r="DS29" i="1"/>
  <c r="DA33" i="1"/>
  <c r="DS33" i="1"/>
  <c r="DA37" i="1"/>
  <c r="DS37" i="1"/>
  <c r="DA41" i="1"/>
  <c r="DS41" i="1"/>
  <c r="DA72" i="1"/>
  <c r="DS72" i="1"/>
  <c r="DA179" i="1"/>
  <c r="DS179" i="1"/>
  <c r="DA183" i="1"/>
  <c r="DS183" i="1"/>
  <c r="DA187" i="1"/>
  <c r="DS187" i="1"/>
  <c r="DA191" i="1"/>
  <c r="DS191" i="1"/>
  <c r="DA195" i="1"/>
  <c r="DS195" i="1"/>
  <c r="DA199" i="1"/>
  <c r="DS199" i="1"/>
  <c r="DA207" i="1"/>
  <c r="DS207" i="1"/>
  <c r="DA211" i="1"/>
  <c r="DS211" i="1"/>
  <c r="DA215" i="1"/>
  <c r="DS215" i="1"/>
  <c r="DA227" i="1"/>
  <c r="DS227" i="1"/>
  <c r="DA379" i="1"/>
  <c r="DS379" i="1"/>
  <c r="DA383" i="1"/>
  <c r="DS383" i="1"/>
  <c r="DA387" i="1"/>
  <c r="DS387" i="1"/>
  <c r="DA391" i="1"/>
  <c r="DS391" i="1"/>
  <c r="DA395" i="1"/>
  <c r="DS395" i="1"/>
  <c r="DA399" i="1"/>
  <c r="DS399" i="1"/>
  <c r="DA407" i="1"/>
  <c r="DS407" i="1"/>
  <c r="DA415" i="1"/>
  <c r="DS415" i="1"/>
  <c r="DA419" i="1"/>
  <c r="DS419" i="1"/>
  <c r="DA423" i="1"/>
  <c r="DS423" i="1"/>
  <c r="DA427" i="1"/>
  <c r="DS427" i="1"/>
  <c r="DA435" i="1"/>
  <c r="DS435" i="1"/>
  <c r="DA439" i="1"/>
  <c r="DS439" i="1"/>
  <c r="DA443" i="1"/>
  <c r="DS443" i="1"/>
  <c r="DA447" i="1"/>
  <c r="DS447" i="1"/>
  <c r="DA451" i="1"/>
  <c r="DS451" i="1"/>
  <c r="DA455" i="1"/>
  <c r="DS455" i="1"/>
  <c r="DA459" i="1"/>
  <c r="DS459" i="1"/>
  <c r="DA463" i="1"/>
  <c r="DS463" i="1"/>
  <c r="DA467" i="1"/>
  <c r="DS467" i="1"/>
  <c r="DA475" i="1"/>
  <c r="DS475" i="1"/>
  <c r="DA483" i="1"/>
  <c r="DS483" i="1"/>
  <c r="DA487" i="1"/>
  <c r="DS487" i="1"/>
  <c r="DA491" i="1"/>
  <c r="DS491" i="1"/>
  <c r="DA495" i="1"/>
  <c r="DS495" i="1"/>
  <c r="DA499" i="1"/>
  <c r="DS499" i="1"/>
  <c r="DA503" i="1"/>
  <c r="DS503" i="1"/>
  <c r="DA507" i="1"/>
  <c r="DS507" i="1"/>
  <c r="DA260" i="1"/>
  <c r="DS260" i="1"/>
  <c r="DA280" i="1"/>
  <c r="DS280" i="1"/>
  <c r="DA284" i="1"/>
  <c r="DS284" i="1"/>
  <c r="DA288" i="1"/>
  <c r="DS288" i="1"/>
  <c r="DA292" i="1"/>
  <c r="DS292" i="1"/>
  <c r="DA300" i="1"/>
  <c r="DS300" i="1"/>
  <c r="DA308" i="1"/>
  <c r="DS308" i="1"/>
  <c r="DA512" i="1"/>
  <c r="DS512" i="1"/>
  <c r="DA6" i="1"/>
  <c r="DS6" i="1"/>
  <c r="DA10" i="1"/>
  <c r="DS10" i="1"/>
  <c r="DA14" i="1"/>
  <c r="DS14" i="1"/>
  <c r="DA18" i="1"/>
  <c r="DS18" i="1"/>
  <c r="DA26" i="1"/>
  <c r="DS26" i="1"/>
  <c r="DA30" i="1"/>
  <c r="DS30" i="1"/>
  <c r="DA38" i="1"/>
  <c r="DS38" i="1"/>
  <c r="DA237" i="1"/>
  <c r="DS237" i="1"/>
  <c r="DA245" i="1"/>
  <c r="DS245" i="1"/>
  <c r="DA249" i="1"/>
  <c r="DS249" i="1"/>
  <c r="DA253" i="1"/>
  <c r="DS253" i="1"/>
  <c r="DA257" i="1"/>
  <c r="DS257" i="1"/>
  <c r="DA261" i="1"/>
  <c r="DS261" i="1"/>
  <c r="DA265" i="1"/>
  <c r="DS265" i="1"/>
  <c r="DA269" i="1"/>
  <c r="DS269" i="1"/>
  <c r="DA273" i="1"/>
  <c r="DS273" i="1"/>
  <c r="DA277" i="1"/>
  <c r="DS277" i="1"/>
  <c r="DA281" i="1"/>
  <c r="DS281" i="1"/>
  <c r="DA285" i="1"/>
  <c r="DS285" i="1"/>
  <c r="DA293" i="1"/>
  <c r="DS293" i="1"/>
  <c r="DA297" i="1"/>
  <c r="DS297" i="1"/>
  <c r="DA301" i="1"/>
  <c r="DS301" i="1"/>
  <c r="DA309" i="1"/>
  <c r="DS309" i="1"/>
  <c r="DA313" i="1"/>
  <c r="DS313" i="1"/>
  <c r="DA509" i="1"/>
  <c r="DS509" i="1"/>
  <c r="DA517" i="1"/>
  <c r="DS517" i="1"/>
  <c r="DA533" i="1"/>
  <c r="DS533" i="1"/>
  <c r="DA198" i="1"/>
  <c r="DS198" i="1"/>
  <c r="DA210" i="1"/>
  <c r="DS210" i="1"/>
  <c r="DA214" i="1"/>
  <c r="DS214" i="1"/>
  <c r="DA218" i="1"/>
  <c r="DS218" i="1"/>
  <c r="DA222" i="1"/>
  <c r="DS222" i="1"/>
  <c r="DA226" i="1"/>
  <c r="DS226" i="1"/>
  <c r="DA230" i="1"/>
  <c r="DS230" i="1"/>
  <c r="DA322" i="1"/>
  <c r="DS322" i="1"/>
  <c r="DA326" i="1"/>
  <c r="DS326" i="1"/>
  <c r="DA338" i="1"/>
  <c r="DS338" i="1"/>
  <c r="DA342" i="1"/>
  <c r="DS342" i="1"/>
  <c r="DA346" i="1"/>
  <c r="DS346" i="1"/>
  <c r="DA350" i="1"/>
  <c r="DS350" i="1"/>
  <c r="DA362" i="1"/>
  <c r="DS362" i="1"/>
  <c r="DA370" i="1"/>
  <c r="DS370" i="1"/>
  <c r="DA378" i="1"/>
  <c r="DS378" i="1"/>
  <c r="DA382" i="1"/>
  <c r="DS382" i="1"/>
  <c r="DA386" i="1"/>
  <c r="DS386" i="1"/>
  <c r="DA390" i="1"/>
  <c r="DS390" i="1"/>
  <c r="DA394" i="1"/>
  <c r="DS394" i="1"/>
  <c r="DA398" i="1"/>
  <c r="DS398" i="1"/>
  <c r="DA402" i="1"/>
  <c r="DS402" i="1"/>
  <c r="DA406" i="1"/>
  <c r="DS406" i="1"/>
  <c r="DA410" i="1"/>
  <c r="DS410" i="1"/>
  <c r="DA414" i="1"/>
  <c r="DS414" i="1"/>
  <c r="DA418" i="1"/>
  <c r="DS418" i="1"/>
  <c r="DA426" i="1"/>
  <c r="DS426" i="1"/>
  <c r="DA430" i="1"/>
  <c r="DS430" i="1"/>
  <c r="DA434" i="1"/>
  <c r="DS434" i="1"/>
  <c r="DA438" i="1"/>
  <c r="DS438" i="1"/>
  <c r="DA446" i="1"/>
  <c r="DS446" i="1"/>
  <c r="DA450" i="1"/>
  <c r="DS450" i="1"/>
  <c r="DA458" i="1"/>
  <c r="DS458" i="1"/>
  <c r="DA462" i="1"/>
  <c r="DS462" i="1"/>
  <c r="DA466" i="1"/>
  <c r="DS466" i="1"/>
  <c r="DA470" i="1"/>
  <c r="DS470" i="1"/>
  <c r="DA474" i="1"/>
  <c r="DS474" i="1"/>
  <c r="DA478" i="1"/>
  <c r="DS478" i="1"/>
  <c r="DA490" i="1"/>
  <c r="DS490" i="1"/>
  <c r="DA498" i="1"/>
  <c r="DS498" i="1"/>
  <c r="DA502" i="1"/>
  <c r="DS502" i="1"/>
  <c r="DA506" i="1"/>
  <c r="DS506" i="1"/>
  <c r="DA522" i="1"/>
  <c r="DS522" i="1"/>
  <c r="DA516" i="1"/>
  <c r="DS516" i="1"/>
  <c r="DA532" i="1"/>
  <c r="DS532" i="1"/>
  <c r="DA529" i="1"/>
  <c r="DS529" i="1"/>
  <c r="DA91" i="1"/>
  <c r="DS91" i="1"/>
  <c r="DA31" i="1"/>
  <c r="DS31" i="1"/>
  <c r="DA43" i="1"/>
  <c r="DS43" i="1"/>
  <c r="DA78" i="1"/>
  <c r="DS78" i="1"/>
  <c r="DA166" i="1"/>
  <c r="DS166" i="1"/>
  <c r="DA174" i="1"/>
  <c r="DS174" i="1"/>
  <c r="DA5" i="1"/>
  <c r="DS5" i="1"/>
  <c r="DA9" i="1"/>
  <c r="DS9" i="1"/>
  <c r="DA80" i="1"/>
  <c r="DS80" i="1"/>
  <c r="DA315" i="1"/>
  <c r="DS315" i="1"/>
  <c r="DA323" i="1"/>
  <c r="DS323" i="1"/>
  <c r="DA331" i="1"/>
  <c r="DS331" i="1"/>
  <c r="DA339" i="1"/>
  <c r="DS339" i="1"/>
  <c r="DA343" i="1"/>
  <c r="DS343" i="1"/>
  <c r="DA347" i="1"/>
  <c r="DS347" i="1"/>
  <c r="DA351" i="1"/>
  <c r="DS351" i="1"/>
  <c r="DA355" i="1"/>
  <c r="DS355" i="1"/>
  <c r="DA363" i="1"/>
  <c r="DS363" i="1"/>
  <c r="DA144" i="1"/>
  <c r="DS144" i="1"/>
  <c r="DA148" i="1"/>
  <c r="DS148" i="1"/>
  <c r="DA156" i="1"/>
  <c r="DS156" i="1"/>
  <c r="DA160" i="1"/>
  <c r="DS160" i="1"/>
  <c r="DA164" i="1"/>
  <c r="DS164" i="1"/>
  <c r="DA168" i="1"/>
  <c r="DS168" i="1"/>
  <c r="DA172" i="1"/>
  <c r="DS172" i="1"/>
  <c r="DA176" i="1"/>
  <c r="DS176" i="1"/>
  <c r="DA180" i="1"/>
  <c r="DS180" i="1"/>
  <c r="DA188" i="1"/>
  <c r="DS188" i="1"/>
  <c r="DA192" i="1"/>
  <c r="DS192" i="1"/>
  <c r="DA196" i="1"/>
  <c r="DS196" i="1"/>
  <c r="DA200" i="1"/>
  <c r="DS200" i="1"/>
  <c r="DA220" i="1"/>
  <c r="DS220" i="1"/>
  <c r="DA224" i="1"/>
  <c r="DS224" i="1"/>
  <c r="DA228" i="1"/>
  <c r="DS228" i="1"/>
  <c r="DA364" i="1"/>
  <c r="DS364" i="1"/>
  <c r="DA376" i="1"/>
  <c r="DS376" i="1"/>
  <c r="DA380" i="1"/>
  <c r="DS380" i="1"/>
  <c r="DA384" i="1"/>
  <c r="DS384" i="1"/>
  <c r="DA388" i="1"/>
  <c r="DS388" i="1"/>
  <c r="DA392" i="1"/>
  <c r="DS392" i="1"/>
  <c r="DA396" i="1"/>
  <c r="DS396" i="1"/>
  <c r="DA404" i="1"/>
  <c r="DS404" i="1"/>
  <c r="DA408" i="1"/>
  <c r="DS408" i="1"/>
  <c r="DA412" i="1"/>
  <c r="DS412" i="1"/>
  <c r="DA416" i="1"/>
  <c r="DS416" i="1"/>
  <c r="DA420" i="1"/>
  <c r="DS420" i="1"/>
  <c r="DA428" i="1"/>
  <c r="DS428" i="1"/>
  <c r="DA432" i="1"/>
  <c r="DS432" i="1"/>
  <c r="DA440" i="1"/>
  <c r="DS440" i="1"/>
  <c r="DA444" i="1"/>
  <c r="DS444" i="1"/>
  <c r="DA448" i="1"/>
  <c r="DS448" i="1"/>
  <c r="DA452" i="1"/>
  <c r="DS452" i="1"/>
  <c r="DA456" i="1"/>
  <c r="DS456" i="1"/>
  <c r="DA460" i="1"/>
  <c r="DS460" i="1"/>
  <c r="DA468" i="1"/>
  <c r="DS468" i="1"/>
  <c r="DA472" i="1"/>
  <c r="DS472" i="1"/>
  <c r="DA480" i="1"/>
  <c r="DS480" i="1"/>
  <c r="DA488" i="1"/>
  <c r="DS488" i="1"/>
  <c r="DA492" i="1"/>
  <c r="DS492" i="1"/>
  <c r="DA496" i="1"/>
  <c r="DS496" i="1"/>
  <c r="DA500" i="1"/>
  <c r="DS500" i="1"/>
  <c r="DA504" i="1"/>
  <c r="DS504" i="1"/>
  <c r="DA508" i="1"/>
  <c r="DS508" i="1"/>
  <c r="DE285" i="1"/>
  <c r="DW285" i="1"/>
  <c r="DE533" i="1"/>
  <c r="DW533" i="1"/>
  <c r="DE242" i="1"/>
  <c r="DW242" i="1"/>
  <c r="DE386" i="1"/>
  <c r="DW386" i="1"/>
  <c r="DE398" i="1"/>
  <c r="DW398" i="1"/>
  <c r="DE418" i="1"/>
  <c r="DW418" i="1"/>
  <c r="DE446" i="1"/>
  <c r="DW446" i="1"/>
  <c r="DA518" i="1"/>
  <c r="DS518" i="1"/>
  <c r="DE530" i="1"/>
  <c r="DW530" i="1"/>
  <c r="DA534" i="1"/>
  <c r="DS534" i="1"/>
  <c r="DA527" i="1"/>
  <c r="DS527" i="1"/>
  <c r="DA535" i="1"/>
  <c r="DS535" i="1"/>
  <c r="DA528" i="1"/>
  <c r="DS528" i="1"/>
  <c r="DA12" i="1"/>
  <c r="DS12" i="1"/>
  <c r="DA15" i="1"/>
  <c r="DS15" i="1"/>
  <c r="DA23" i="1"/>
  <c r="DS23" i="1"/>
  <c r="DA52" i="1"/>
  <c r="DS52" i="1"/>
  <c r="DA67" i="1"/>
  <c r="DS67" i="1"/>
  <c r="DA79" i="1"/>
  <c r="DS79" i="1"/>
  <c r="DA83" i="1"/>
  <c r="DS83" i="1"/>
  <c r="DA154" i="1"/>
  <c r="DS154" i="1"/>
  <c r="DA64" i="1"/>
  <c r="DS64" i="1"/>
  <c r="DA92" i="1"/>
  <c r="DS92" i="1"/>
  <c r="DA116" i="1"/>
  <c r="DS116" i="1"/>
  <c r="DA128" i="1"/>
  <c r="DS128" i="1"/>
  <c r="DA255" i="1"/>
  <c r="DS255" i="1"/>
  <c r="DA259" i="1"/>
  <c r="DS259" i="1"/>
  <c r="DA263" i="1"/>
  <c r="DS263" i="1"/>
  <c r="DA271" i="1"/>
  <c r="DS271" i="1"/>
  <c r="DA275" i="1"/>
  <c r="DS275" i="1"/>
  <c r="DA279" i="1"/>
  <c r="DS279" i="1"/>
  <c r="DA283" i="1"/>
  <c r="DS283" i="1"/>
  <c r="DA295" i="1"/>
  <c r="DS295" i="1"/>
  <c r="DA303" i="1"/>
  <c r="DS303" i="1"/>
  <c r="DA307" i="1"/>
  <c r="DS307" i="1"/>
  <c r="DA311" i="1"/>
  <c r="DS311" i="1"/>
  <c r="DA511" i="1"/>
  <c r="DS511" i="1"/>
  <c r="DA2" i="1"/>
  <c r="DS2" i="1"/>
  <c r="DA50" i="1"/>
  <c r="DS50" i="1"/>
  <c r="DA54" i="1"/>
  <c r="DS54" i="1"/>
  <c r="DA65" i="1"/>
  <c r="DS65" i="1"/>
  <c r="DA73" i="1"/>
  <c r="DS73" i="1"/>
  <c r="DA77" i="1"/>
  <c r="DS77" i="1"/>
  <c r="DA81" i="1"/>
  <c r="DS81" i="1"/>
  <c r="DA93" i="1"/>
  <c r="DS93" i="1"/>
  <c r="DA101" i="1"/>
  <c r="DS101" i="1"/>
  <c r="DA105" i="1"/>
  <c r="DS105" i="1"/>
  <c r="DA117" i="1"/>
  <c r="DS117" i="1"/>
  <c r="DA129" i="1"/>
  <c r="DS129" i="1"/>
  <c r="DA137" i="1"/>
  <c r="DS137" i="1"/>
  <c r="DA149" i="1"/>
  <c r="DS149" i="1"/>
  <c r="DA153" i="1"/>
  <c r="DS153" i="1"/>
  <c r="DA157" i="1"/>
  <c r="DS157" i="1"/>
  <c r="DA161" i="1"/>
  <c r="DS161" i="1"/>
  <c r="DA165" i="1"/>
  <c r="DS165" i="1"/>
  <c r="DA169" i="1"/>
  <c r="DS169" i="1"/>
  <c r="DA177" i="1"/>
  <c r="DS177" i="1"/>
  <c r="DA181" i="1"/>
  <c r="DS181" i="1"/>
  <c r="DA189" i="1"/>
  <c r="DS189" i="1"/>
  <c r="DA201" i="1"/>
  <c r="DS201" i="1"/>
  <c r="DA205" i="1"/>
  <c r="DS205" i="1"/>
  <c r="DA221" i="1"/>
  <c r="DS221" i="1"/>
  <c r="DA365" i="1"/>
  <c r="DS365" i="1"/>
  <c r="DA369" i="1"/>
  <c r="DS369" i="1"/>
  <c r="DA377" i="1"/>
  <c r="DS377" i="1"/>
  <c r="DA385" i="1"/>
  <c r="DS385" i="1"/>
  <c r="DA397" i="1"/>
  <c r="DS397" i="1"/>
  <c r="DA405" i="1"/>
  <c r="DS405" i="1"/>
  <c r="DA413" i="1"/>
  <c r="DS413" i="1"/>
  <c r="DA417" i="1"/>
  <c r="DS417" i="1"/>
  <c r="DA421" i="1"/>
  <c r="DS421" i="1"/>
  <c r="DA425" i="1"/>
  <c r="DS425" i="1"/>
  <c r="DA429" i="1"/>
  <c r="DS429" i="1"/>
  <c r="DA433" i="1"/>
  <c r="DS433" i="1"/>
  <c r="DA437" i="1"/>
  <c r="DS437" i="1"/>
  <c r="DA441" i="1"/>
  <c r="DS441" i="1"/>
  <c r="DA445" i="1"/>
  <c r="DS445" i="1"/>
  <c r="DA449" i="1"/>
  <c r="DS449" i="1"/>
  <c r="DA453" i="1"/>
  <c r="DS453" i="1"/>
  <c r="DA457" i="1"/>
  <c r="DS457" i="1"/>
  <c r="DA465" i="1"/>
  <c r="DS465" i="1"/>
  <c r="DA469" i="1"/>
  <c r="DS469" i="1"/>
  <c r="DA477" i="1"/>
  <c r="DS477" i="1"/>
  <c r="DA481" i="1"/>
  <c r="DS481" i="1"/>
  <c r="DA485" i="1"/>
  <c r="DS485" i="1"/>
  <c r="DA489" i="1"/>
  <c r="DS489" i="1"/>
  <c r="DA493" i="1"/>
  <c r="DS493" i="1"/>
  <c r="DA497" i="1"/>
  <c r="DS497" i="1"/>
  <c r="DA501" i="1"/>
  <c r="DS501" i="1"/>
  <c r="DA513" i="1"/>
  <c r="DS513" i="1"/>
  <c r="DA521" i="1"/>
  <c r="DS521" i="1"/>
  <c r="DA242" i="1"/>
  <c r="DS242" i="1"/>
  <c r="DA250" i="1"/>
  <c r="DS250" i="1"/>
  <c r="DA258" i="1"/>
  <c r="DS258" i="1"/>
  <c r="DA262" i="1"/>
  <c r="DS262" i="1"/>
  <c r="DA266" i="1"/>
  <c r="DS266" i="1"/>
  <c r="DA270" i="1"/>
  <c r="DS270" i="1"/>
  <c r="DA286" i="1"/>
  <c r="DS286" i="1"/>
  <c r="DA290" i="1"/>
  <c r="DS290" i="1"/>
  <c r="DA298" i="1"/>
  <c r="DS298" i="1"/>
  <c r="DA302" i="1"/>
  <c r="DS302" i="1"/>
  <c r="DA310" i="1"/>
  <c r="DS310" i="1"/>
  <c r="DE318" i="1"/>
  <c r="DW318" i="1"/>
  <c r="DA530" i="1"/>
  <c r="DS530" i="1"/>
  <c r="DA71" i="1"/>
  <c r="DS71" i="1"/>
  <c r="DA19" i="1"/>
  <c r="DS19" i="1"/>
  <c r="DA27" i="1"/>
  <c r="DS27" i="1"/>
  <c r="DA48" i="1"/>
  <c r="DS48" i="1"/>
  <c r="DA60" i="1"/>
  <c r="DS60" i="1"/>
  <c r="DA75" i="1"/>
  <c r="DS75" i="1"/>
  <c r="DA150" i="1"/>
  <c r="DS150" i="1"/>
  <c r="DA61" i="1"/>
  <c r="DS61" i="1"/>
  <c r="DA88" i="1"/>
  <c r="DS88" i="1"/>
  <c r="DA112" i="1"/>
  <c r="DS112" i="1"/>
  <c r="DA124" i="1"/>
  <c r="DS124" i="1"/>
  <c r="DA136" i="1"/>
  <c r="DS136" i="1"/>
  <c r="DA35" i="1"/>
  <c r="DS35" i="1"/>
  <c r="DA47" i="1"/>
  <c r="DS47" i="1"/>
  <c r="DA51" i="1"/>
  <c r="DS51" i="1"/>
  <c r="DA59" i="1"/>
  <c r="DS59" i="1"/>
  <c r="DA70" i="1"/>
  <c r="DS70" i="1"/>
  <c r="DA86" i="1"/>
  <c r="DS86" i="1"/>
  <c r="DA90" i="1"/>
  <c r="DS90" i="1"/>
  <c r="DA94" i="1"/>
  <c r="DS94" i="1"/>
  <c r="DA98" i="1"/>
  <c r="DS98" i="1"/>
  <c r="DA102" i="1"/>
  <c r="DS102" i="1"/>
  <c r="DA106" i="1"/>
  <c r="DS106" i="1"/>
  <c r="DA110" i="1"/>
  <c r="DS110" i="1"/>
  <c r="DA118" i="1"/>
  <c r="DS118" i="1"/>
  <c r="DA126" i="1"/>
  <c r="DS126" i="1"/>
  <c r="DA130" i="1"/>
  <c r="DS130" i="1"/>
  <c r="DA134" i="1"/>
  <c r="DS134" i="1"/>
  <c r="DA142" i="1"/>
  <c r="DS142" i="1"/>
  <c r="DA131" i="1"/>
  <c r="DS131" i="1"/>
  <c r="DA135" i="1"/>
  <c r="DS135" i="1"/>
  <c r="DA139" i="1"/>
  <c r="DS139" i="1"/>
  <c r="DA143" i="1"/>
  <c r="DS143" i="1"/>
  <c r="DA155" i="1"/>
  <c r="DS155" i="1"/>
  <c r="DA159" i="1"/>
  <c r="DS159" i="1"/>
  <c r="DA171" i="1"/>
  <c r="DS171" i="1"/>
  <c r="DA231" i="1"/>
  <c r="DS231" i="1"/>
  <c r="DA235" i="1"/>
  <c r="DS235" i="1"/>
  <c r="DA239" i="1"/>
  <c r="DS239" i="1"/>
  <c r="DA251" i="1"/>
  <c r="DS251" i="1"/>
  <c r="DA232" i="1"/>
  <c r="DS232" i="1"/>
  <c r="DA236" i="1"/>
  <c r="DS236" i="1"/>
  <c r="DA248" i="1"/>
  <c r="DS248" i="1"/>
  <c r="DA316" i="1"/>
  <c r="DS316" i="1"/>
  <c r="DA320" i="1"/>
  <c r="DS320" i="1"/>
  <c r="DA328" i="1"/>
  <c r="DS328" i="1"/>
  <c r="DA332" i="1"/>
  <c r="DS332" i="1"/>
  <c r="DA336" i="1"/>
  <c r="DS336" i="1"/>
  <c r="DA344" i="1"/>
  <c r="DS344" i="1"/>
  <c r="DA348" i="1"/>
  <c r="DS348" i="1"/>
  <c r="DA360" i="1"/>
  <c r="DS360" i="1"/>
  <c r="DE229" i="1"/>
  <c r="DW229" i="1"/>
  <c r="DE249" i="1"/>
  <c r="DW249" i="1"/>
  <c r="DA321" i="1"/>
  <c r="DS321" i="1"/>
  <c r="DA325" i="1"/>
  <c r="DS325" i="1"/>
  <c r="DA329" i="1"/>
  <c r="DS329" i="1"/>
  <c r="DA337" i="1"/>
  <c r="DS337" i="1"/>
  <c r="DA345" i="1"/>
  <c r="DS345" i="1"/>
  <c r="DA353" i="1"/>
  <c r="DS353" i="1"/>
  <c r="DA357" i="1"/>
  <c r="DS357" i="1"/>
  <c r="DA361" i="1"/>
  <c r="DS361" i="1"/>
  <c r="DE385" i="1"/>
  <c r="DW385" i="1"/>
  <c r="DE417" i="1"/>
  <c r="DW417" i="1"/>
  <c r="DE477" i="1"/>
  <c r="DW477" i="1"/>
  <c r="DE493" i="1"/>
  <c r="DW493" i="1"/>
  <c r="DE505" i="1"/>
  <c r="DW505" i="1"/>
  <c r="DE214" i="1"/>
  <c r="DW214" i="1"/>
  <c r="DE362" i="1"/>
  <c r="DW362" i="1"/>
  <c r="DA510" i="1"/>
  <c r="DS510" i="1"/>
  <c r="DA526" i="1"/>
  <c r="DS526" i="1"/>
  <c r="DA515" i="1"/>
  <c r="DS515" i="1"/>
  <c r="DA523" i="1"/>
  <c r="DS523" i="1"/>
  <c r="DA520" i="1"/>
  <c r="DS520" i="1"/>
  <c r="BQ7" i="1"/>
  <c r="DA7" i="1"/>
  <c r="BQ74" i="1"/>
  <c r="DA74" i="1"/>
  <c r="BQ170" i="1"/>
  <c r="DA170" i="1"/>
  <c r="BQ212" i="1"/>
  <c r="DA212" i="1"/>
  <c r="BQ372" i="1"/>
  <c r="DA372" i="1"/>
  <c r="BQ100" i="1"/>
  <c r="DA100" i="1"/>
  <c r="BQ291" i="1"/>
  <c r="DA291" i="1"/>
  <c r="BQ299" i="1"/>
  <c r="DA299" i="1"/>
  <c r="BQ58" i="1"/>
  <c r="DA58" i="1"/>
  <c r="BQ85" i="1"/>
  <c r="DA85" i="1"/>
  <c r="BQ89" i="1"/>
  <c r="DA89" i="1"/>
  <c r="BQ109" i="1"/>
  <c r="DA109" i="1"/>
  <c r="BQ113" i="1"/>
  <c r="DA113" i="1"/>
  <c r="BQ121" i="1"/>
  <c r="DA121" i="1"/>
  <c r="BQ173" i="1"/>
  <c r="DA173" i="1"/>
  <c r="BQ197" i="1"/>
  <c r="DA197" i="1"/>
  <c r="BQ209" i="1"/>
  <c r="DA209" i="1"/>
  <c r="BQ217" i="1"/>
  <c r="DA217" i="1"/>
  <c r="BQ373" i="1"/>
  <c r="DA373" i="1"/>
  <c r="BQ401" i="1"/>
  <c r="DA401" i="1"/>
  <c r="BQ409" i="1"/>
  <c r="DA409" i="1"/>
  <c r="BQ461" i="1"/>
  <c r="DA461" i="1"/>
  <c r="BQ274" i="1"/>
  <c r="DA274" i="1"/>
  <c r="BQ306" i="1"/>
  <c r="DA306" i="1"/>
  <c r="BQ114" i="1"/>
  <c r="DA114" i="1"/>
  <c r="BQ138" i="1"/>
  <c r="DA138" i="1"/>
  <c r="BQ194" i="1"/>
  <c r="DA194" i="1"/>
  <c r="BQ127" i="1"/>
  <c r="DA127" i="1"/>
  <c r="BQ147" i="1"/>
  <c r="DA147" i="1"/>
  <c r="BQ167" i="1"/>
  <c r="DA167" i="1"/>
  <c r="BQ247" i="1"/>
  <c r="DA247" i="1"/>
  <c r="BQ240" i="1"/>
  <c r="DA240" i="1"/>
  <c r="BQ252" i="1"/>
  <c r="DA252" i="1"/>
  <c r="BQ349" i="1"/>
  <c r="DA349" i="1"/>
  <c r="CI52" i="1"/>
  <c r="AY52" i="1"/>
  <c r="CI4" i="1"/>
  <c r="AY4" i="1"/>
  <c r="BQ4" i="1"/>
  <c r="CI8" i="1"/>
  <c r="AY8" i="1"/>
  <c r="BQ8" i="1"/>
  <c r="CI178" i="1"/>
  <c r="AY178" i="1"/>
  <c r="BQ178" i="1"/>
  <c r="AY182" i="1"/>
  <c r="CI182" i="1"/>
  <c r="BQ182" i="1"/>
  <c r="CI186" i="1"/>
  <c r="AY186" i="1"/>
  <c r="BQ186" i="1"/>
  <c r="CI190" i="1"/>
  <c r="AY190" i="1"/>
  <c r="BQ190" i="1"/>
  <c r="CI95" i="1"/>
  <c r="AY95" i="1"/>
  <c r="BQ95" i="1"/>
  <c r="CI99" i="1"/>
  <c r="AY99" i="1"/>
  <c r="BQ99" i="1"/>
  <c r="CI103" i="1"/>
  <c r="AY103" i="1"/>
  <c r="CI107" i="1"/>
  <c r="AY107" i="1"/>
  <c r="BQ107" i="1"/>
  <c r="CI111" i="1"/>
  <c r="AY111" i="1"/>
  <c r="CI115" i="1"/>
  <c r="AY115" i="1"/>
  <c r="CI119" i="1"/>
  <c r="AY119" i="1"/>
  <c r="BQ119" i="1"/>
  <c r="CI123" i="1"/>
  <c r="AY123" i="1"/>
  <c r="BQ123" i="1"/>
  <c r="CI17" i="1"/>
  <c r="AY17" i="1"/>
  <c r="CI21" i="1"/>
  <c r="AY21" i="1"/>
  <c r="BQ21" i="1"/>
  <c r="CI25" i="1"/>
  <c r="AY25" i="1"/>
  <c r="CI29" i="1"/>
  <c r="AY29" i="1"/>
  <c r="BQ29" i="1"/>
  <c r="CI33" i="1"/>
  <c r="AY33" i="1"/>
  <c r="BQ33" i="1"/>
  <c r="CI37" i="1"/>
  <c r="AY37" i="1"/>
  <c r="BQ37" i="1"/>
  <c r="CI41" i="1"/>
  <c r="AY41" i="1"/>
  <c r="BQ41" i="1"/>
  <c r="CI72" i="1"/>
  <c r="AY72" i="1"/>
  <c r="CI179" i="1"/>
  <c r="AY179" i="1"/>
  <c r="BQ179" i="1"/>
  <c r="CI183" i="1"/>
  <c r="AY183" i="1"/>
  <c r="BQ183" i="1"/>
  <c r="CI187" i="1"/>
  <c r="AY187" i="1"/>
  <c r="CI191" i="1"/>
  <c r="AY191" i="1"/>
  <c r="BQ191" i="1"/>
  <c r="CI195" i="1"/>
  <c r="AY195" i="1"/>
  <c r="BQ195" i="1"/>
  <c r="CI199" i="1"/>
  <c r="AY199" i="1"/>
  <c r="CI207" i="1"/>
  <c r="AY207" i="1"/>
  <c r="BQ207" i="1"/>
  <c r="CI211" i="1"/>
  <c r="AY211" i="1"/>
  <c r="BQ211" i="1"/>
  <c r="CI215" i="1"/>
  <c r="AY215" i="1"/>
  <c r="BQ215" i="1"/>
  <c r="CI227" i="1"/>
  <c r="AY227" i="1"/>
  <c r="CI379" i="1"/>
  <c r="AY379" i="1"/>
  <c r="CI383" i="1"/>
  <c r="AY383" i="1"/>
  <c r="BQ383" i="1"/>
  <c r="CI387" i="1"/>
  <c r="AY387" i="1"/>
  <c r="BQ387" i="1"/>
  <c r="CI391" i="1"/>
  <c r="AY391" i="1"/>
  <c r="BQ391" i="1"/>
  <c r="CI395" i="1"/>
  <c r="AY395" i="1"/>
  <c r="BQ395" i="1"/>
  <c r="CI399" i="1"/>
  <c r="AY399" i="1"/>
  <c r="BQ399" i="1"/>
  <c r="CI407" i="1"/>
  <c r="AY407" i="1"/>
  <c r="CI415" i="1"/>
  <c r="AY415" i="1"/>
  <c r="BQ415" i="1"/>
  <c r="CI419" i="1"/>
  <c r="AY419" i="1"/>
  <c r="BQ419" i="1"/>
  <c r="CI423" i="1"/>
  <c r="AY423" i="1"/>
  <c r="BQ423" i="1"/>
  <c r="CI427" i="1"/>
  <c r="AY427" i="1"/>
  <c r="CI435" i="1"/>
  <c r="AY435" i="1"/>
  <c r="BQ435" i="1"/>
  <c r="CI439" i="1"/>
  <c r="AY439" i="1"/>
  <c r="BQ439" i="1"/>
  <c r="CI443" i="1"/>
  <c r="AY443" i="1"/>
  <c r="CI447" i="1"/>
  <c r="AY447" i="1"/>
  <c r="CI451" i="1"/>
  <c r="AY451" i="1"/>
  <c r="CI455" i="1"/>
  <c r="AY455" i="1"/>
  <c r="BQ455" i="1"/>
  <c r="CI459" i="1"/>
  <c r="AY459" i="1"/>
  <c r="BQ459" i="1"/>
  <c r="CI463" i="1"/>
  <c r="AY463" i="1"/>
  <c r="CI467" i="1"/>
  <c r="AY467" i="1"/>
  <c r="BQ467" i="1"/>
  <c r="CI475" i="1"/>
  <c r="AY475" i="1"/>
  <c r="CI483" i="1"/>
  <c r="AY483" i="1"/>
  <c r="CI487" i="1"/>
  <c r="AY487" i="1"/>
  <c r="BQ487" i="1"/>
  <c r="CI491" i="1"/>
  <c r="AY491" i="1"/>
  <c r="BQ491" i="1"/>
  <c r="CI495" i="1"/>
  <c r="AY495" i="1"/>
  <c r="CI499" i="1"/>
  <c r="AY499" i="1"/>
  <c r="BQ499" i="1"/>
  <c r="CI503" i="1"/>
  <c r="AY503" i="1"/>
  <c r="BQ503" i="1"/>
  <c r="CI507" i="1"/>
  <c r="AY507" i="1"/>
  <c r="CI260" i="1"/>
  <c r="AY260" i="1"/>
  <c r="BQ260" i="1"/>
  <c r="CI280" i="1"/>
  <c r="AY280" i="1"/>
  <c r="BQ280" i="1"/>
  <c r="CI284" i="1"/>
  <c r="AY284" i="1"/>
  <c r="BQ284" i="1"/>
  <c r="CI288" i="1"/>
  <c r="AY288" i="1"/>
  <c r="BQ288" i="1"/>
  <c r="CI292" i="1"/>
  <c r="AY292" i="1"/>
  <c r="CI300" i="1"/>
  <c r="AY300" i="1"/>
  <c r="BQ300" i="1"/>
  <c r="CI308" i="1"/>
  <c r="AY308" i="1"/>
  <c r="CI512" i="1"/>
  <c r="AY512" i="1"/>
  <c r="BQ512" i="1"/>
  <c r="CI6" i="1"/>
  <c r="AY6" i="1"/>
  <c r="BQ6" i="1"/>
  <c r="CI10" i="1"/>
  <c r="AY10" i="1"/>
  <c r="BQ10" i="1"/>
  <c r="CI14" i="1"/>
  <c r="AY14" i="1"/>
  <c r="BQ14" i="1"/>
  <c r="CI18" i="1"/>
  <c r="AY18" i="1"/>
  <c r="CI26" i="1"/>
  <c r="AY26" i="1"/>
  <c r="CI30" i="1"/>
  <c r="AY30" i="1"/>
  <c r="BQ30" i="1"/>
  <c r="CI38" i="1"/>
  <c r="AY38" i="1"/>
  <c r="BQ38" i="1"/>
  <c r="CI237" i="1"/>
  <c r="AY237" i="1"/>
  <c r="BQ237" i="1"/>
  <c r="CI245" i="1"/>
  <c r="AY245" i="1"/>
  <c r="BQ245" i="1"/>
  <c r="CI249" i="1"/>
  <c r="AY249" i="1"/>
  <c r="CI253" i="1"/>
  <c r="AY253" i="1"/>
  <c r="BQ253" i="1"/>
  <c r="CI257" i="1"/>
  <c r="AY257" i="1"/>
  <c r="BQ257" i="1"/>
  <c r="CI261" i="1"/>
  <c r="AY261" i="1"/>
  <c r="CI265" i="1"/>
  <c r="AY265" i="1"/>
  <c r="BQ265" i="1"/>
  <c r="CI269" i="1"/>
  <c r="AY269" i="1"/>
  <c r="BQ269" i="1"/>
  <c r="CI273" i="1"/>
  <c r="AY273" i="1"/>
  <c r="CI277" i="1"/>
  <c r="AY277" i="1"/>
  <c r="BQ277" i="1"/>
  <c r="CI281" i="1"/>
  <c r="AY281" i="1"/>
  <c r="CI285" i="1"/>
  <c r="AY285" i="1"/>
  <c r="BQ285" i="1"/>
  <c r="CI293" i="1"/>
  <c r="AY293" i="1"/>
  <c r="CI297" i="1"/>
  <c r="AY297" i="1"/>
  <c r="BQ297" i="1"/>
  <c r="CI301" i="1"/>
  <c r="AY301" i="1"/>
  <c r="BQ301" i="1"/>
  <c r="CI309" i="1"/>
  <c r="AY309" i="1"/>
  <c r="BQ309" i="1"/>
  <c r="CI313" i="1"/>
  <c r="AY313" i="1"/>
  <c r="CI509" i="1"/>
  <c r="AY509" i="1"/>
  <c r="BQ509" i="1"/>
  <c r="CI517" i="1"/>
  <c r="AY517" i="1"/>
  <c r="BQ517" i="1"/>
  <c r="CI533" i="1"/>
  <c r="AY533" i="1"/>
  <c r="BQ533" i="1"/>
  <c r="CI198" i="1"/>
  <c r="AY198" i="1"/>
  <c r="BQ198" i="1"/>
  <c r="CI210" i="1"/>
  <c r="AY210" i="1"/>
  <c r="BQ210" i="1"/>
  <c r="AY214" i="1"/>
  <c r="CI214" i="1"/>
  <c r="BQ214" i="1"/>
  <c r="CI218" i="1"/>
  <c r="AY218" i="1"/>
  <c r="BQ218" i="1"/>
  <c r="CI222" i="1"/>
  <c r="AY222" i="1"/>
  <c r="BQ222" i="1"/>
  <c r="CI226" i="1"/>
  <c r="AY226" i="1"/>
  <c r="CI230" i="1"/>
  <c r="AY230" i="1"/>
  <c r="BQ230" i="1"/>
  <c r="CI322" i="1"/>
  <c r="AY322" i="1"/>
  <c r="BQ322" i="1"/>
  <c r="CI326" i="1"/>
  <c r="AY326" i="1"/>
  <c r="BQ326" i="1"/>
  <c r="CI338" i="1"/>
  <c r="AY338" i="1"/>
  <c r="CI342" i="1"/>
  <c r="AY342" i="1"/>
  <c r="BQ342" i="1"/>
  <c r="CI346" i="1"/>
  <c r="AY346" i="1"/>
  <c r="CI350" i="1"/>
  <c r="AY350" i="1"/>
  <c r="BQ350" i="1"/>
  <c r="CI362" i="1"/>
  <c r="AY362" i="1"/>
  <c r="BQ362" i="1"/>
  <c r="CI370" i="1"/>
  <c r="AY370" i="1"/>
  <c r="CI378" i="1"/>
  <c r="AY378" i="1"/>
  <c r="CI382" i="1"/>
  <c r="AY382" i="1"/>
  <c r="BQ382" i="1"/>
  <c r="CI386" i="1"/>
  <c r="AY386" i="1"/>
  <c r="BQ386" i="1"/>
  <c r="CI390" i="1"/>
  <c r="AY390" i="1"/>
  <c r="BQ390" i="1"/>
  <c r="CI394" i="1"/>
  <c r="AY394" i="1"/>
  <c r="BQ394" i="1"/>
  <c r="CI398" i="1"/>
  <c r="AY398" i="1"/>
  <c r="BQ398" i="1"/>
  <c r="CI402" i="1"/>
  <c r="AY402" i="1"/>
  <c r="CI406" i="1"/>
  <c r="AY406" i="1"/>
  <c r="BQ406" i="1"/>
  <c r="CI410" i="1"/>
  <c r="AY410" i="1"/>
  <c r="CI414" i="1"/>
  <c r="AY414" i="1"/>
  <c r="BQ414" i="1"/>
  <c r="CI418" i="1"/>
  <c r="AY418" i="1"/>
  <c r="BQ418" i="1"/>
  <c r="CI426" i="1"/>
  <c r="AY426" i="1"/>
  <c r="BQ426" i="1"/>
  <c r="CI430" i="1"/>
  <c r="AY430" i="1"/>
  <c r="BQ430" i="1"/>
  <c r="CI434" i="1"/>
  <c r="AY434" i="1"/>
  <c r="CI438" i="1"/>
  <c r="AY438" i="1"/>
  <c r="BQ438" i="1"/>
  <c r="CI446" i="1"/>
  <c r="AY446" i="1"/>
  <c r="BQ446" i="1"/>
  <c r="CI450" i="1"/>
  <c r="AY450" i="1"/>
  <c r="BQ450" i="1"/>
  <c r="CI458" i="1"/>
  <c r="AY458" i="1"/>
  <c r="BQ458" i="1"/>
  <c r="CI462" i="1"/>
  <c r="AY462" i="1"/>
  <c r="BQ462" i="1"/>
  <c r="CI466" i="1"/>
  <c r="AY466" i="1"/>
  <c r="CI470" i="1"/>
  <c r="AY470" i="1"/>
  <c r="BQ470" i="1"/>
  <c r="CI474" i="1"/>
  <c r="AY474" i="1"/>
  <c r="CI478" i="1"/>
  <c r="AY478" i="1"/>
  <c r="BQ478" i="1"/>
  <c r="CI490" i="1"/>
  <c r="AY490" i="1"/>
  <c r="CI498" i="1"/>
  <c r="AY498" i="1"/>
  <c r="BQ498" i="1"/>
  <c r="CI502" i="1"/>
  <c r="AY502" i="1"/>
  <c r="BQ502" i="1"/>
  <c r="CI506" i="1"/>
  <c r="AY506" i="1"/>
  <c r="BQ506" i="1"/>
  <c r="CI522" i="1"/>
  <c r="AY522" i="1"/>
  <c r="BQ522" i="1"/>
  <c r="CI516" i="1"/>
  <c r="AY516" i="1"/>
  <c r="BQ516" i="1"/>
  <c r="BQ52" i="1"/>
  <c r="BQ115" i="1"/>
  <c r="BQ495" i="1"/>
  <c r="BQ402" i="1"/>
  <c r="BQ427" i="1"/>
  <c r="BQ507" i="1"/>
  <c r="BQ308" i="1"/>
  <c r="BQ483" i="1"/>
  <c r="BQ313" i="1"/>
  <c r="BQ25" i="1"/>
  <c r="BQ490" i="1"/>
  <c r="BQ410" i="1"/>
  <c r="BQ72" i="1"/>
  <c r="CI60" i="1"/>
  <c r="AY60" i="1"/>
  <c r="CI67" i="1"/>
  <c r="AY67" i="1"/>
  <c r="BQ67" i="1"/>
  <c r="CI79" i="1"/>
  <c r="AY79" i="1"/>
  <c r="BQ79" i="1"/>
  <c r="CI16" i="1"/>
  <c r="AY16" i="1"/>
  <c r="BQ16" i="1"/>
  <c r="CI20" i="1"/>
  <c r="AY20" i="1"/>
  <c r="CI24" i="1"/>
  <c r="AY24" i="1"/>
  <c r="BQ24" i="1"/>
  <c r="CI28" i="1"/>
  <c r="AY28" i="1"/>
  <c r="CI32" i="1"/>
  <c r="AY32" i="1"/>
  <c r="CI36" i="1"/>
  <c r="AY36" i="1"/>
  <c r="BQ36" i="1"/>
  <c r="CI44" i="1"/>
  <c r="AY44" i="1"/>
  <c r="BQ44" i="1"/>
  <c r="CI12" i="1"/>
  <c r="AY12" i="1"/>
  <c r="BQ12" i="1"/>
  <c r="CI71" i="1"/>
  <c r="AY71" i="1"/>
  <c r="CI87" i="1"/>
  <c r="AY87" i="1"/>
  <c r="CI91" i="1"/>
  <c r="AY91" i="1"/>
  <c r="BQ91" i="1"/>
  <c r="CI3" i="1"/>
  <c r="AY3" i="1"/>
  <c r="BQ3" i="1"/>
  <c r="CI7" i="1"/>
  <c r="AY7" i="1"/>
  <c r="CI11" i="1"/>
  <c r="AY11" i="1"/>
  <c r="BQ11" i="1"/>
  <c r="CI15" i="1"/>
  <c r="AY15" i="1"/>
  <c r="BQ15" i="1"/>
  <c r="CI19" i="1"/>
  <c r="AY19" i="1"/>
  <c r="BQ19" i="1"/>
  <c r="CI23" i="1"/>
  <c r="AY23" i="1"/>
  <c r="CI27" i="1"/>
  <c r="AY27" i="1"/>
  <c r="BQ27" i="1"/>
  <c r="CI31" i="1"/>
  <c r="AY31" i="1"/>
  <c r="BQ31" i="1"/>
  <c r="CI43" i="1"/>
  <c r="AY43" i="1"/>
  <c r="BQ43" i="1"/>
  <c r="CI74" i="1"/>
  <c r="AY74" i="1"/>
  <c r="CI78" i="1"/>
  <c r="AY78" i="1"/>
  <c r="BQ78" i="1"/>
  <c r="CI166" i="1"/>
  <c r="AY166" i="1"/>
  <c r="BQ166" i="1"/>
  <c r="CI170" i="1"/>
  <c r="AY170" i="1"/>
  <c r="CI174" i="1"/>
  <c r="AY174" i="1"/>
  <c r="BQ174" i="1"/>
  <c r="CI5" i="1"/>
  <c r="AY5" i="1"/>
  <c r="BQ5" i="1"/>
  <c r="CI9" i="1"/>
  <c r="AY9" i="1"/>
  <c r="BQ9" i="1"/>
  <c r="CI80" i="1"/>
  <c r="AY80" i="1"/>
  <c r="BQ80" i="1"/>
  <c r="CI315" i="1"/>
  <c r="AY315" i="1"/>
  <c r="CI323" i="1"/>
  <c r="AY323" i="1"/>
  <c r="BQ323" i="1"/>
  <c r="CI331" i="1"/>
  <c r="AY331" i="1"/>
  <c r="BQ331" i="1"/>
  <c r="CI339" i="1"/>
  <c r="AY339" i="1"/>
  <c r="BQ339" i="1"/>
  <c r="CI343" i="1"/>
  <c r="AY343" i="1"/>
  <c r="CI347" i="1"/>
  <c r="AY347" i="1"/>
  <c r="BQ347" i="1"/>
  <c r="CI351" i="1"/>
  <c r="AY351" i="1"/>
  <c r="BQ351" i="1"/>
  <c r="CI355" i="1"/>
  <c r="AY355" i="1"/>
  <c r="BQ355" i="1"/>
  <c r="CI363" i="1"/>
  <c r="AY363" i="1"/>
  <c r="BQ363" i="1"/>
  <c r="CI144" i="1"/>
  <c r="AY144" i="1"/>
  <c r="BQ144" i="1"/>
  <c r="CI148" i="1"/>
  <c r="AY148" i="1"/>
  <c r="BQ148" i="1"/>
  <c r="CI156" i="1"/>
  <c r="AY156" i="1"/>
  <c r="CI160" i="1"/>
  <c r="AY160" i="1"/>
  <c r="BQ160" i="1"/>
  <c r="CI164" i="1"/>
  <c r="AY164" i="1"/>
  <c r="BQ164" i="1"/>
  <c r="CI168" i="1"/>
  <c r="AY168" i="1"/>
  <c r="BQ168" i="1"/>
  <c r="CI172" i="1"/>
  <c r="AY172" i="1"/>
  <c r="BQ172" i="1"/>
  <c r="CI176" i="1"/>
  <c r="AY176" i="1"/>
  <c r="BQ176" i="1"/>
  <c r="CI180" i="1"/>
  <c r="AY180" i="1"/>
  <c r="CI188" i="1"/>
  <c r="AY188" i="1"/>
  <c r="CI192" i="1"/>
  <c r="AY192" i="1"/>
  <c r="BQ192" i="1"/>
  <c r="CI196" i="1"/>
  <c r="AY196" i="1"/>
  <c r="BQ196" i="1"/>
  <c r="CI200" i="1"/>
  <c r="AY200" i="1"/>
  <c r="BQ200" i="1"/>
  <c r="CI212" i="1"/>
  <c r="AY212" i="1"/>
  <c r="CI220" i="1"/>
  <c r="AY220" i="1"/>
  <c r="CI224" i="1"/>
  <c r="AY224" i="1"/>
  <c r="BQ224" i="1"/>
  <c r="CI228" i="1"/>
  <c r="AY228" i="1"/>
  <c r="BQ228" i="1"/>
  <c r="CI364" i="1"/>
  <c r="AY364" i="1"/>
  <c r="BQ364" i="1"/>
  <c r="CI372" i="1"/>
  <c r="AY372" i="1"/>
  <c r="CI376" i="1"/>
  <c r="AY376" i="1"/>
  <c r="BQ376" i="1"/>
  <c r="CI380" i="1"/>
  <c r="AY380" i="1"/>
  <c r="CI384" i="1"/>
  <c r="AY384" i="1"/>
  <c r="BQ384" i="1"/>
  <c r="CI388" i="1"/>
  <c r="AY388" i="1"/>
  <c r="BQ388" i="1"/>
  <c r="AY392" i="1"/>
  <c r="CI392" i="1"/>
  <c r="BQ392" i="1"/>
  <c r="CI396" i="1"/>
  <c r="AY396" i="1"/>
  <c r="CI404" i="1"/>
  <c r="AY404" i="1"/>
  <c r="BQ404" i="1"/>
  <c r="CI408" i="1"/>
  <c r="AY408" i="1"/>
  <c r="BQ408" i="1"/>
  <c r="CI412" i="1"/>
  <c r="AY412" i="1"/>
  <c r="CI416" i="1"/>
  <c r="AY416" i="1"/>
  <c r="BQ416" i="1"/>
  <c r="CI420" i="1"/>
  <c r="AY420" i="1"/>
  <c r="BQ420" i="1"/>
  <c r="CI428" i="1"/>
  <c r="AY428" i="1"/>
  <c r="AY432" i="1"/>
  <c r="CI432" i="1"/>
  <c r="BQ432" i="1"/>
  <c r="CI440" i="1"/>
  <c r="AY440" i="1"/>
  <c r="BQ440" i="1"/>
  <c r="CI444" i="1"/>
  <c r="AY444" i="1"/>
  <c r="CI448" i="1"/>
  <c r="AY448" i="1"/>
  <c r="BQ448" i="1"/>
  <c r="CI452" i="1"/>
  <c r="AY452" i="1"/>
  <c r="BQ452" i="1"/>
  <c r="AY456" i="1"/>
  <c r="CI456" i="1"/>
  <c r="BQ456" i="1"/>
  <c r="CI460" i="1"/>
  <c r="AY460" i="1"/>
  <c r="CI468" i="1"/>
  <c r="AY468" i="1"/>
  <c r="BQ468" i="1"/>
  <c r="CI472" i="1"/>
  <c r="AY472" i="1"/>
  <c r="BQ472" i="1"/>
  <c r="CI480" i="1"/>
  <c r="AY480" i="1"/>
  <c r="BQ480" i="1"/>
  <c r="AY488" i="1"/>
  <c r="CI488" i="1"/>
  <c r="BQ488" i="1"/>
  <c r="CI492" i="1"/>
  <c r="AY492" i="1"/>
  <c r="AY496" i="1"/>
  <c r="CI496" i="1"/>
  <c r="BQ496" i="1"/>
  <c r="CI500" i="1"/>
  <c r="AY500" i="1"/>
  <c r="BQ500" i="1"/>
  <c r="CI504" i="1"/>
  <c r="AY504" i="1"/>
  <c r="BQ504" i="1"/>
  <c r="CI508" i="1"/>
  <c r="AY508" i="1"/>
  <c r="BC285" i="1"/>
  <c r="CM285" i="1"/>
  <c r="BU285" i="1"/>
  <c r="BC533" i="1"/>
  <c r="CM533" i="1"/>
  <c r="BU533" i="1"/>
  <c r="BC242" i="1"/>
  <c r="CM242" i="1"/>
  <c r="BU242" i="1"/>
  <c r="BC386" i="1"/>
  <c r="CM386" i="1"/>
  <c r="BU386" i="1"/>
  <c r="BC398" i="1"/>
  <c r="CM398" i="1"/>
  <c r="BU398" i="1"/>
  <c r="BC418" i="1"/>
  <c r="CM418" i="1"/>
  <c r="BU418" i="1"/>
  <c r="BC446" i="1"/>
  <c r="CM446" i="1"/>
  <c r="BU446" i="1"/>
  <c r="CI518" i="1"/>
  <c r="AY518" i="1"/>
  <c r="BQ518" i="1"/>
  <c r="BC530" i="1"/>
  <c r="CM530" i="1"/>
  <c r="BU530" i="1"/>
  <c r="CI534" i="1"/>
  <c r="AY534" i="1"/>
  <c r="BQ534" i="1"/>
  <c r="CI527" i="1"/>
  <c r="AY527" i="1"/>
  <c r="BQ527" i="1"/>
  <c r="CI535" i="1"/>
  <c r="AY535" i="1"/>
  <c r="BQ535" i="1"/>
  <c r="AY528" i="1"/>
  <c r="CI528" i="1"/>
  <c r="BQ528" i="1"/>
  <c r="BQ220" i="1"/>
  <c r="BQ20" i="1"/>
  <c r="BQ378" i="1"/>
  <c r="BQ379" i="1"/>
  <c r="BQ315" i="1"/>
  <c r="BQ227" i="1"/>
  <c r="BQ428" i="1"/>
  <c r="BQ292" i="1"/>
  <c r="BQ188" i="1"/>
  <c r="BQ451" i="1"/>
  <c r="BQ281" i="1"/>
  <c r="BQ443" i="1"/>
  <c r="BQ370" i="1"/>
  <c r="BQ463" i="1"/>
  <c r="BQ293" i="1"/>
  <c r="CI48" i="1"/>
  <c r="AY48" i="1"/>
  <c r="BQ48" i="1"/>
  <c r="CI83" i="1"/>
  <c r="AY83" i="1"/>
  <c r="BQ83" i="1"/>
  <c r="CI150" i="1"/>
  <c r="AY150" i="1"/>
  <c r="BQ150" i="1"/>
  <c r="CI154" i="1"/>
  <c r="AY154" i="1"/>
  <c r="BQ154" i="1"/>
  <c r="CI158" i="1"/>
  <c r="AY158" i="1"/>
  <c r="BQ158" i="1"/>
  <c r="CI13" i="1"/>
  <c r="AY13" i="1"/>
  <c r="BQ13" i="1"/>
  <c r="CI45" i="1"/>
  <c r="AY45" i="1"/>
  <c r="BQ45" i="1"/>
  <c r="CI61" i="1"/>
  <c r="AY61" i="1"/>
  <c r="BQ61" i="1"/>
  <c r="CI64" i="1"/>
  <c r="AY64" i="1"/>
  <c r="BQ64" i="1"/>
  <c r="CI84" i="1"/>
  <c r="AY84" i="1"/>
  <c r="CI88" i="1"/>
  <c r="AY88" i="1"/>
  <c r="BQ88" i="1"/>
  <c r="CI92" i="1"/>
  <c r="AY92" i="1"/>
  <c r="BQ92" i="1"/>
  <c r="CI96" i="1"/>
  <c r="AY96" i="1"/>
  <c r="CI100" i="1"/>
  <c r="AY100" i="1"/>
  <c r="CI112" i="1"/>
  <c r="AY112" i="1"/>
  <c r="BQ112" i="1"/>
  <c r="CI116" i="1"/>
  <c r="AY116" i="1"/>
  <c r="BQ116" i="1"/>
  <c r="CI120" i="1"/>
  <c r="AY120" i="1"/>
  <c r="BQ120" i="1"/>
  <c r="CI124" i="1"/>
  <c r="AY124" i="1"/>
  <c r="BQ124" i="1"/>
  <c r="CI128" i="1"/>
  <c r="AY128" i="1"/>
  <c r="CI132" i="1"/>
  <c r="AY132" i="1"/>
  <c r="CI136" i="1"/>
  <c r="AY136" i="1"/>
  <c r="BQ136" i="1"/>
  <c r="CI255" i="1"/>
  <c r="AY255" i="1"/>
  <c r="BQ255" i="1"/>
  <c r="CI259" i="1"/>
  <c r="AY259" i="1"/>
  <c r="BQ259" i="1"/>
  <c r="CI263" i="1"/>
  <c r="AY263" i="1"/>
  <c r="BQ263" i="1"/>
  <c r="CI271" i="1"/>
  <c r="AY271" i="1"/>
  <c r="CI275" i="1"/>
  <c r="AY275" i="1"/>
  <c r="BQ275" i="1"/>
  <c r="CI279" i="1"/>
  <c r="AY279" i="1"/>
  <c r="CI283" i="1"/>
  <c r="AY283" i="1"/>
  <c r="BQ283" i="1"/>
  <c r="CI291" i="1"/>
  <c r="AY291" i="1"/>
  <c r="CI295" i="1"/>
  <c r="AY295" i="1"/>
  <c r="CI299" i="1"/>
  <c r="AY299" i="1"/>
  <c r="CI303" i="1"/>
  <c r="AY303" i="1"/>
  <c r="BQ303" i="1"/>
  <c r="CI307" i="1"/>
  <c r="AY307" i="1"/>
  <c r="BQ307" i="1"/>
  <c r="CI311" i="1"/>
  <c r="AY311" i="1"/>
  <c r="BQ311" i="1"/>
  <c r="CI511" i="1"/>
  <c r="AY511" i="1"/>
  <c r="BQ511" i="1"/>
  <c r="CI2" i="1"/>
  <c r="AY2" i="1"/>
  <c r="CI50" i="1"/>
  <c r="AY50" i="1"/>
  <c r="AY54" i="1"/>
  <c r="CI54" i="1"/>
  <c r="BQ54" i="1"/>
  <c r="CI58" i="1"/>
  <c r="AY58" i="1"/>
  <c r="CI65" i="1"/>
  <c r="AY65" i="1"/>
  <c r="BQ65" i="1"/>
  <c r="CI73" i="1"/>
  <c r="AY73" i="1"/>
  <c r="BQ73" i="1"/>
  <c r="CI77" i="1"/>
  <c r="AY77" i="1"/>
  <c r="BQ77" i="1"/>
  <c r="CI81" i="1"/>
  <c r="AY81" i="1"/>
  <c r="CI85" i="1"/>
  <c r="AY85" i="1"/>
  <c r="CI89" i="1"/>
  <c r="AY89" i="1"/>
  <c r="CI93" i="1"/>
  <c r="AY93" i="1"/>
  <c r="BQ93" i="1"/>
  <c r="CI101" i="1"/>
  <c r="AY101" i="1"/>
  <c r="BQ101" i="1"/>
  <c r="CI105" i="1"/>
  <c r="AY105" i="1"/>
  <c r="BQ105" i="1"/>
  <c r="CI109" i="1"/>
  <c r="AY109" i="1"/>
  <c r="CI113" i="1"/>
  <c r="AY113" i="1"/>
  <c r="CI117" i="1"/>
  <c r="AY117" i="1"/>
  <c r="BQ117" i="1"/>
  <c r="CI121" i="1"/>
  <c r="AY121" i="1"/>
  <c r="CI129" i="1"/>
  <c r="AY129" i="1"/>
  <c r="BQ129" i="1"/>
  <c r="CI137" i="1"/>
  <c r="AY137" i="1"/>
  <c r="BQ137" i="1"/>
  <c r="CI149" i="1"/>
  <c r="AY149" i="1"/>
  <c r="BQ149" i="1"/>
  <c r="CI153" i="1"/>
  <c r="AY153" i="1"/>
  <c r="CI157" i="1"/>
  <c r="AY157" i="1"/>
  <c r="BQ157" i="1"/>
  <c r="CI161" i="1"/>
  <c r="AY161" i="1"/>
  <c r="BQ161" i="1"/>
  <c r="CI165" i="1"/>
  <c r="AY165" i="1"/>
  <c r="BQ165" i="1"/>
  <c r="CI169" i="1"/>
  <c r="AY169" i="1"/>
  <c r="BQ169" i="1"/>
  <c r="CI173" i="1"/>
  <c r="AY173" i="1"/>
  <c r="CI177" i="1"/>
  <c r="AY177" i="1"/>
  <c r="CI181" i="1"/>
  <c r="AY181" i="1"/>
  <c r="BQ181" i="1"/>
  <c r="CI189" i="1"/>
  <c r="AY189" i="1"/>
  <c r="BQ189" i="1"/>
  <c r="CI197" i="1"/>
  <c r="AY197" i="1"/>
  <c r="CI201" i="1"/>
  <c r="AY201" i="1"/>
  <c r="BQ201" i="1"/>
  <c r="CI205" i="1"/>
  <c r="AY205" i="1"/>
  <c r="BQ205" i="1"/>
  <c r="CI209" i="1"/>
  <c r="AY209" i="1"/>
  <c r="CI217" i="1"/>
  <c r="AY217" i="1"/>
  <c r="CI221" i="1"/>
  <c r="AY221" i="1"/>
  <c r="BQ221" i="1"/>
  <c r="CI365" i="1"/>
  <c r="AY365" i="1"/>
  <c r="BQ365" i="1"/>
  <c r="CI369" i="1"/>
  <c r="AY369" i="1"/>
  <c r="CI373" i="1"/>
  <c r="AY373" i="1"/>
  <c r="CI377" i="1"/>
  <c r="AY377" i="1"/>
  <c r="CI385" i="1"/>
  <c r="AY385" i="1"/>
  <c r="BQ385" i="1"/>
  <c r="CI397" i="1"/>
  <c r="AY397" i="1"/>
  <c r="CI401" i="1"/>
  <c r="AY401" i="1"/>
  <c r="CI405" i="1"/>
  <c r="AY405" i="1"/>
  <c r="BQ405" i="1"/>
  <c r="CI409" i="1"/>
  <c r="AY409" i="1"/>
  <c r="CI413" i="1"/>
  <c r="AY413" i="1"/>
  <c r="BQ413" i="1"/>
  <c r="CI417" i="1"/>
  <c r="AY417" i="1"/>
  <c r="BQ417" i="1"/>
  <c r="CI421" i="1"/>
  <c r="AY421" i="1"/>
  <c r="CI425" i="1"/>
  <c r="AY425" i="1"/>
  <c r="BQ425" i="1"/>
  <c r="CI429" i="1"/>
  <c r="AY429" i="1"/>
  <c r="BQ429" i="1"/>
  <c r="CI433" i="1"/>
  <c r="AY433" i="1"/>
  <c r="BQ433" i="1"/>
  <c r="CI437" i="1"/>
  <c r="AY437" i="1"/>
  <c r="BQ437" i="1"/>
  <c r="CI441" i="1"/>
  <c r="AY441" i="1"/>
  <c r="BQ441" i="1"/>
  <c r="CI445" i="1"/>
  <c r="AY445" i="1"/>
  <c r="BQ445" i="1"/>
  <c r="CI449" i="1"/>
  <c r="AY449" i="1"/>
  <c r="BQ449" i="1"/>
  <c r="CI453" i="1"/>
  <c r="AY453" i="1"/>
  <c r="BQ453" i="1"/>
  <c r="CI457" i="1"/>
  <c r="AY457" i="1"/>
  <c r="BQ457" i="1"/>
  <c r="CI461" i="1"/>
  <c r="AY461" i="1"/>
  <c r="CI465" i="1"/>
  <c r="AY465" i="1"/>
  <c r="BQ465" i="1"/>
  <c r="CI469" i="1"/>
  <c r="AY469" i="1"/>
  <c r="BQ469" i="1"/>
  <c r="CI477" i="1"/>
  <c r="AY477" i="1"/>
  <c r="BQ477" i="1"/>
  <c r="CI481" i="1"/>
  <c r="AY481" i="1"/>
  <c r="BQ481" i="1"/>
  <c r="CI485" i="1"/>
  <c r="AY485" i="1"/>
  <c r="BQ485" i="1"/>
  <c r="CI489" i="1"/>
  <c r="AY489" i="1"/>
  <c r="BQ489" i="1"/>
  <c r="CI493" i="1"/>
  <c r="AY493" i="1"/>
  <c r="BQ493" i="1"/>
  <c r="CI497" i="1"/>
  <c r="AY497" i="1"/>
  <c r="BQ497" i="1"/>
  <c r="CI501" i="1"/>
  <c r="AY501" i="1"/>
  <c r="BQ501" i="1"/>
  <c r="CI513" i="1"/>
  <c r="AY513" i="1"/>
  <c r="BQ513" i="1"/>
  <c r="CI521" i="1"/>
  <c r="AY521" i="1"/>
  <c r="BQ521" i="1"/>
  <c r="CI242" i="1"/>
  <c r="AY242" i="1"/>
  <c r="BQ242" i="1"/>
  <c r="CI250" i="1"/>
  <c r="AY250" i="1"/>
  <c r="BQ250" i="1"/>
  <c r="CI258" i="1"/>
  <c r="AY258" i="1"/>
  <c r="BQ258" i="1"/>
  <c r="CI262" i="1"/>
  <c r="AY262" i="1"/>
  <c r="BQ262" i="1"/>
  <c r="CI266" i="1"/>
  <c r="AY266" i="1"/>
  <c r="BQ266" i="1"/>
  <c r="CI270" i="1"/>
  <c r="AY270" i="1"/>
  <c r="BQ270" i="1"/>
  <c r="CI274" i="1"/>
  <c r="AY274" i="1"/>
  <c r="CI286" i="1"/>
  <c r="AY286" i="1"/>
  <c r="BQ286" i="1"/>
  <c r="CI290" i="1"/>
  <c r="AY290" i="1"/>
  <c r="BQ290" i="1"/>
  <c r="CI298" i="1"/>
  <c r="AY298" i="1"/>
  <c r="BQ298" i="1"/>
  <c r="CI302" i="1"/>
  <c r="AY302" i="1"/>
  <c r="BQ302" i="1"/>
  <c r="CI306" i="1"/>
  <c r="AY306" i="1"/>
  <c r="CI310" i="1"/>
  <c r="AY310" i="1"/>
  <c r="BQ310" i="1"/>
  <c r="BC318" i="1"/>
  <c r="CM318" i="1"/>
  <c r="BU318" i="1"/>
  <c r="CI530" i="1"/>
  <c r="AY530" i="1"/>
  <c r="BQ380" i="1"/>
  <c r="BQ84" i="1"/>
  <c r="BQ475" i="1"/>
  <c r="BQ369" i="1"/>
  <c r="BQ273" i="1"/>
  <c r="BQ466" i="1"/>
  <c r="BQ26" i="1"/>
  <c r="BQ87" i="1"/>
  <c r="BQ508" i="1"/>
  <c r="BQ460" i="1"/>
  <c r="BQ412" i="1"/>
  <c r="BQ156" i="1"/>
  <c r="BQ60" i="1"/>
  <c r="BQ103" i="1"/>
  <c r="BQ377" i="1"/>
  <c r="BQ249" i="1"/>
  <c r="BQ177" i="1"/>
  <c r="BQ81" i="1"/>
  <c r="BQ295" i="1"/>
  <c r="BQ474" i="1"/>
  <c r="BQ346" i="1"/>
  <c r="BQ50" i="1"/>
  <c r="BQ128" i="1"/>
  <c r="BQ32" i="1"/>
  <c r="BQ111" i="1"/>
  <c r="BQ421" i="1"/>
  <c r="BQ261" i="1"/>
  <c r="CI75" i="1"/>
  <c r="AY75" i="1"/>
  <c r="BQ75" i="1"/>
  <c r="CI35" i="1"/>
  <c r="AY35" i="1"/>
  <c r="BQ35" i="1"/>
  <c r="CI47" i="1"/>
  <c r="AY47" i="1"/>
  <c r="BQ47" i="1"/>
  <c r="CI51" i="1"/>
  <c r="AY51" i="1"/>
  <c r="BQ51" i="1"/>
  <c r="CI59" i="1"/>
  <c r="AY59" i="1"/>
  <c r="BQ59" i="1"/>
  <c r="CI70" i="1"/>
  <c r="AY70" i="1"/>
  <c r="BQ70" i="1"/>
  <c r="CI82" i="1"/>
  <c r="AY82" i="1"/>
  <c r="BQ82" i="1"/>
  <c r="CI86" i="1"/>
  <c r="AY86" i="1"/>
  <c r="BQ86" i="1"/>
  <c r="CI90" i="1"/>
  <c r="AY90" i="1"/>
  <c r="CI94" i="1"/>
  <c r="AY94" i="1"/>
  <c r="BQ94" i="1"/>
  <c r="CI98" i="1"/>
  <c r="AY98" i="1"/>
  <c r="BQ98" i="1"/>
  <c r="CI102" i="1"/>
  <c r="AY102" i="1"/>
  <c r="BQ102" i="1"/>
  <c r="CI106" i="1"/>
  <c r="AY106" i="1"/>
  <c r="BQ106" i="1"/>
  <c r="CI110" i="1"/>
  <c r="AY110" i="1"/>
  <c r="BQ110" i="1"/>
  <c r="CI114" i="1"/>
  <c r="AY114" i="1"/>
  <c r="CI118" i="1"/>
  <c r="AY118" i="1"/>
  <c r="BQ118" i="1"/>
  <c r="CI126" i="1"/>
  <c r="AY126" i="1"/>
  <c r="BQ126" i="1"/>
  <c r="CI130" i="1"/>
  <c r="AY130" i="1"/>
  <c r="BQ130" i="1"/>
  <c r="CI134" i="1"/>
  <c r="AY134" i="1"/>
  <c r="BQ134" i="1"/>
  <c r="CI138" i="1"/>
  <c r="AY138" i="1"/>
  <c r="CI142" i="1"/>
  <c r="AY142" i="1"/>
  <c r="BQ142" i="1"/>
  <c r="CI194" i="1"/>
  <c r="AY194" i="1"/>
  <c r="CI127" i="1"/>
  <c r="AY127" i="1"/>
  <c r="CI131" i="1"/>
  <c r="AY131" i="1"/>
  <c r="BQ131" i="1"/>
  <c r="CI135" i="1"/>
  <c r="AY135" i="1"/>
  <c r="BQ135" i="1"/>
  <c r="CI139" i="1"/>
  <c r="AY139" i="1"/>
  <c r="BQ139" i="1"/>
  <c r="CI143" i="1"/>
  <c r="AY143" i="1"/>
  <c r="BQ143" i="1"/>
  <c r="CI147" i="1"/>
  <c r="AY147" i="1"/>
  <c r="CI155" i="1"/>
  <c r="AY155" i="1"/>
  <c r="BQ155" i="1"/>
  <c r="CI159" i="1"/>
  <c r="AY159" i="1"/>
  <c r="BQ159" i="1"/>
  <c r="CI167" i="1"/>
  <c r="AY167" i="1"/>
  <c r="CI171" i="1"/>
  <c r="AY171" i="1"/>
  <c r="BQ171" i="1"/>
  <c r="CI231" i="1"/>
  <c r="AY231" i="1"/>
  <c r="BQ231" i="1"/>
  <c r="CI235" i="1"/>
  <c r="AY235" i="1"/>
  <c r="BQ235" i="1"/>
  <c r="CI239" i="1"/>
  <c r="AY239" i="1"/>
  <c r="BQ239" i="1"/>
  <c r="CI247" i="1"/>
  <c r="AY247" i="1"/>
  <c r="CI251" i="1"/>
  <c r="AY251" i="1"/>
  <c r="BQ251" i="1"/>
  <c r="CI232" i="1"/>
  <c r="AY232" i="1"/>
  <c r="BQ232" i="1"/>
  <c r="CI236" i="1"/>
  <c r="AY236" i="1"/>
  <c r="BQ236" i="1"/>
  <c r="CI240" i="1"/>
  <c r="AY240" i="1"/>
  <c r="CI248" i="1"/>
  <c r="AY248" i="1"/>
  <c r="BQ248" i="1"/>
  <c r="CI252" i="1"/>
  <c r="AY252" i="1"/>
  <c r="CI316" i="1"/>
  <c r="AY316" i="1"/>
  <c r="BQ316" i="1"/>
  <c r="CI320" i="1"/>
  <c r="AY320" i="1"/>
  <c r="BQ320" i="1"/>
  <c r="AY328" i="1"/>
  <c r="CI328" i="1"/>
  <c r="BQ328" i="1"/>
  <c r="CI332" i="1"/>
  <c r="AY332" i="1"/>
  <c r="BQ332" i="1"/>
  <c r="AY336" i="1"/>
  <c r="CI336" i="1"/>
  <c r="BQ336" i="1"/>
  <c r="CI344" i="1"/>
  <c r="AY344" i="1"/>
  <c r="BQ344" i="1"/>
  <c r="CI348" i="1"/>
  <c r="AY348" i="1"/>
  <c r="BQ348" i="1"/>
  <c r="AY360" i="1"/>
  <c r="CI360" i="1"/>
  <c r="BQ360" i="1"/>
  <c r="CM229" i="1"/>
  <c r="BU229" i="1"/>
  <c r="BC249" i="1"/>
  <c r="CM249" i="1"/>
  <c r="BU249" i="1"/>
  <c r="CI321" i="1"/>
  <c r="AY321" i="1"/>
  <c r="BQ321" i="1"/>
  <c r="CI325" i="1"/>
  <c r="AY325" i="1"/>
  <c r="BQ325" i="1"/>
  <c r="CI329" i="1"/>
  <c r="AY329" i="1"/>
  <c r="BQ329" i="1"/>
  <c r="CI337" i="1"/>
  <c r="AY337" i="1"/>
  <c r="CI345" i="1"/>
  <c r="AY345" i="1"/>
  <c r="BQ345" i="1"/>
  <c r="CI349" i="1"/>
  <c r="AY349" i="1"/>
  <c r="CI353" i="1"/>
  <c r="AY353" i="1"/>
  <c r="CI357" i="1"/>
  <c r="AY357" i="1"/>
  <c r="BQ357" i="1"/>
  <c r="CI361" i="1"/>
  <c r="AY361" i="1"/>
  <c r="BQ361" i="1"/>
  <c r="BC385" i="1"/>
  <c r="CM385" i="1"/>
  <c r="BU385" i="1"/>
  <c r="BC417" i="1"/>
  <c r="CM417" i="1"/>
  <c r="BU417" i="1"/>
  <c r="BC477" i="1"/>
  <c r="CM477" i="1"/>
  <c r="BU477" i="1"/>
  <c r="BC493" i="1"/>
  <c r="CM493" i="1"/>
  <c r="BU493" i="1"/>
  <c r="BC505" i="1"/>
  <c r="CM505" i="1"/>
  <c r="BC214" i="1"/>
  <c r="CM214" i="1"/>
  <c r="BU214" i="1"/>
  <c r="BC362" i="1"/>
  <c r="CM362" i="1"/>
  <c r="BU362" i="1"/>
  <c r="CI510" i="1"/>
  <c r="AY510" i="1"/>
  <c r="BQ510" i="1"/>
  <c r="CI526" i="1"/>
  <c r="AY526" i="1"/>
  <c r="BQ526" i="1"/>
  <c r="CI515" i="1"/>
  <c r="AY515" i="1"/>
  <c r="BQ515" i="1"/>
  <c r="CI523" i="1"/>
  <c r="AY523" i="1"/>
  <c r="AY520" i="1"/>
  <c r="CI520" i="1"/>
  <c r="BQ520" i="1"/>
  <c r="BQ180" i="1"/>
  <c r="BQ407" i="1"/>
  <c r="BQ187" i="1"/>
  <c r="BQ337" i="1"/>
  <c r="BQ153" i="1"/>
  <c r="BQ17" i="1"/>
  <c r="BQ271" i="1"/>
  <c r="BQ434" i="1"/>
  <c r="BQ338" i="1"/>
  <c r="BQ90" i="1"/>
  <c r="BQ447" i="1"/>
  <c r="BQ523" i="1"/>
  <c r="BQ279" i="1"/>
  <c r="BQ199" i="1"/>
  <c r="BQ71" i="1"/>
  <c r="BQ23" i="1"/>
  <c r="BQ492" i="1"/>
  <c r="BQ444" i="1"/>
  <c r="BQ396" i="1"/>
  <c r="BQ132" i="1"/>
  <c r="BQ28" i="1"/>
  <c r="BQ343" i="1"/>
  <c r="BU505" i="1"/>
  <c r="BQ353" i="1"/>
  <c r="BQ530" i="1"/>
  <c r="BQ226" i="1"/>
  <c r="BQ18" i="1"/>
  <c r="BQ96" i="1"/>
  <c r="BQ2" i="1"/>
  <c r="BQ397" i="1"/>
  <c r="CI532" i="1"/>
  <c r="AY532" i="1"/>
  <c r="CI529" i="1"/>
  <c r="AY529" i="1"/>
  <c r="BQ532" i="1"/>
  <c r="BQ529" i="1"/>
  <c r="BC229" i="1"/>
  <c r="AJ19" i="1"/>
  <c r="AK19" i="1"/>
  <c r="AJ27" i="1"/>
  <c r="AK27" i="1"/>
  <c r="AJ140" i="1"/>
  <c r="AK140" i="1"/>
  <c r="AJ144" i="1"/>
  <c r="AK144" i="1"/>
  <c r="AK148" i="1"/>
  <c r="AJ148" i="1"/>
  <c r="AJ152" i="1"/>
  <c r="AK152" i="1"/>
  <c r="AJ156" i="1"/>
  <c r="AK156" i="1"/>
  <c r="AJ160" i="1"/>
  <c r="AK160" i="1"/>
  <c r="AJ164" i="1"/>
  <c r="AK164" i="1"/>
  <c r="AK168" i="1"/>
  <c r="AJ168" i="1"/>
  <c r="AK172" i="1"/>
  <c r="AJ172" i="1"/>
  <c r="AJ176" i="1"/>
  <c r="AK176" i="1"/>
  <c r="AJ180" i="1"/>
  <c r="AK180" i="1"/>
  <c r="AJ184" i="1"/>
  <c r="AK184" i="1"/>
  <c r="AJ188" i="1"/>
  <c r="AK188" i="1"/>
  <c r="AJ192" i="1"/>
  <c r="AK192" i="1"/>
  <c r="AJ196" i="1"/>
  <c r="AK196" i="1"/>
  <c r="AJ200" i="1"/>
  <c r="AK200" i="1"/>
  <c r="AJ204" i="1"/>
  <c r="AK204" i="1"/>
  <c r="AK208" i="1"/>
  <c r="AJ208" i="1"/>
  <c r="AK212" i="1"/>
  <c r="AJ212" i="1"/>
  <c r="AK216" i="1"/>
  <c r="AJ216" i="1"/>
  <c r="AJ220" i="1"/>
  <c r="AK220" i="1"/>
  <c r="AJ224" i="1"/>
  <c r="AK224" i="1"/>
  <c r="AJ228" i="1"/>
  <c r="AK228" i="1"/>
  <c r="AJ452" i="1"/>
  <c r="AK452" i="1"/>
  <c r="AJ456" i="1"/>
  <c r="AK456" i="1"/>
  <c r="AJ460" i="1"/>
  <c r="AK460" i="1"/>
  <c r="AJ464" i="1"/>
  <c r="AK464" i="1"/>
  <c r="AJ468" i="1"/>
  <c r="AK468" i="1"/>
  <c r="AJ472" i="1"/>
  <c r="AK472" i="1"/>
  <c r="AJ476" i="1"/>
  <c r="AK476" i="1"/>
  <c r="AJ480" i="1"/>
  <c r="AK480" i="1"/>
  <c r="AJ484" i="1"/>
  <c r="AK484" i="1"/>
  <c r="AK488" i="1"/>
  <c r="AJ488" i="1"/>
  <c r="AJ492" i="1"/>
  <c r="AK492" i="1"/>
  <c r="AJ496" i="1"/>
  <c r="AK496" i="1"/>
  <c r="AJ500" i="1"/>
  <c r="AK500" i="1"/>
  <c r="AJ504" i="1"/>
  <c r="AK504" i="1"/>
  <c r="AJ508" i="1"/>
  <c r="AK508" i="1"/>
  <c r="AJ81" i="1"/>
  <c r="AK81" i="1"/>
  <c r="AJ85" i="1"/>
  <c r="AK85" i="1"/>
  <c r="AJ89" i="1"/>
  <c r="AK89" i="1"/>
  <c r="AJ93" i="1"/>
  <c r="AK93" i="1"/>
  <c r="AJ97" i="1"/>
  <c r="AK97" i="1"/>
  <c r="AJ101" i="1"/>
  <c r="AK101" i="1"/>
  <c r="AK105" i="1"/>
  <c r="AJ105" i="1"/>
  <c r="AJ109" i="1"/>
  <c r="AK109" i="1"/>
  <c r="AJ113" i="1"/>
  <c r="AK113" i="1"/>
  <c r="AJ117" i="1"/>
  <c r="AK117" i="1"/>
  <c r="AJ121" i="1"/>
  <c r="AK121" i="1"/>
  <c r="AJ125" i="1"/>
  <c r="AK125" i="1"/>
  <c r="AK129" i="1"/>
  <c r="AJ129" i="1"/>
  <c r="AK133" i="1"/>
  <c r="AJ133" i="1"/>
  <c r="AJ137" i="1"/>
  <c r="AK137" i="1"/>
  <c r="AJ141" i="1"/>
  <c r="AK141" i="1"/>
  <c r="AJ145" i="1"/>
  <c r="AK145" i="1"/>
  <c r="AK39" i="1"/>
  <c r="AJ39" i="1"/>
  <c r="AJ60" i="1"/>
  <c r="AK60" i="1"/>
  <c r="AJ150" i="1"/>
  <c r="AK150" i="1"/>
  <c r="AK154" i="1"/>
  <c r="AJ154" i="1"/>
  <c r="AJ158" i="1"/>
  <c r="AK158" i="1"/>
  <c r="AJ127" i="1"/>
  <c r="AK127" i="1"/>
  <c r="AJ131" i="1"/>
  <c r="AK131" i="1"/>
  <c r="AJ135" i="1"/>
  <c r="AK135" i="1"/>
  <c r="AK139" i="1"/>
  <c r="AJ139" i="1"/>
  <c r="AK143" i="1"/>
  <c r="AJ143" i="1"/>
  <c r="AJ147" i="1"/>
  <c r="AK147" i="1"/>
  <c r="AK13" i="1"/>
  <c r="AJ13" i="1"/>
  <c r="AJ49" i="1"/>
  <c r="AK49" i="1"/>
  <c r="AJ53" i="1"/>
  <c r="AK53" i="1"/>
  <c r="AJ57" i="1"/>
  <c r="AK57" i="1"/>
  <c r="AK61" i="1"/>
  <c r="AJ61" i="1"/>
  <c r="AK64" i="1"/>
  <c r="AJ64" i="1"/>
  <c r="AJ68" i="1"/>
  <c r="AK68" i="1"/>
  <c r="AJ72" i="1"/>
  <c r="AK72" i="1"/>
  <c r="AJ76" i="1"/>
  <c r="AK76" i="1"/>
  <c r="AK84" i="1"/>
  <c r="AJ84" i="1"/>
  <c r="AJ88" i="1"/>
  <c r="AK88" i="1"/>
  <c r="AJ92" i="1"/>
  <c r="AK92" i="1"/>
  <c r="AJ96" i="1"/>
  <c r="AK96" i="1"/>
  <c r="AK100" i="1"/>
  <c r="AJ100" i="1"/>
  <c r="AJ104" i="1"/>
  <c r="AK104" i="1"/>
  <c r="AK108" i="1"/>
  <c r="AJ108" i="1"/>
  <c r="AJ112" i="1"/>
  <c r="AK112" i="1"/>
  <c r="AJ116" i="1"/>
  <c r="AK116" i="1"/>
  <c r="AJ120" i="1"/>
  <c r="AK120" i="1"/>
  <c r="AK124" i="1"/>
  <c r="AJ124" i="1"/>
  <c r="AJ128" i="1"/>
  <c r="AK128" i="1"/>
  <c r="AJ132" i="1"/>
  <c r="AK132" i="1"/>
  <c r="AK136" i="1"/>
  <c r="AJ136" i="1"/>
  <c r="AJ211" i="1"/>
  <c r="AK211" i="1"/>
  <c r="AJ215" i="1"/>
  <c r="AK215" i="1"/>
  <c r="AJ219" i="1"/>
  <c r="AK219" i="1"/>
  <c r="AJ223" i="1"/>
  <c r="AK223" i="1"/>
  <c r="AK227" i="1"/>
  <c r="AJ227" i="1"/>
  <c r="AJ231" i="1"/>
  <c r="AK231" i="1"/>
  <c r="AJ235" i="1"/>
  <c r="AK235" i="1"/>
  <c r="AK239" i="1"/>
  <c r="AJ239" i="1"/>
  <c r="AJ243" i="1"/>
  <c r="AK243" i="1"/>
  <c r="AJ247" i="1"/>
  <c r="AK247" i="1"/>
  <c r="AK251" i="1"/>
  <c r="AJ251" i="1"/>
  <c r="AJ367" i="1"/>
  <c r="AK367" i="1"/>
  <c r="AJ371" i="1"/>
  <c r="AK371" i="1"/>
  <c r="AJ375" i="1"/>
  <c r="AK375" i="1"/>
  <c r="AK379" i="1"/>
  <c r="AJ379" i="1"/>
  <c r="AJ383" i="1"/>
  <c r="AK383" i="1"/>
  <c r="AJ387" i="1"/>
  <c r="AK387" i="1"/>
  <c r="AJ391" i="1"/>
  <c r="AK391" i="1"/>
  <c r="AJ395" i="1"/>
  <c r="AK395" i="1"/>
  <c r="AK399" i="1"/>
  <c r="AJ399" i="1"/>
  <c r="AJ403" i="1"/>
  <c r="AK403" i="1"/>
  <c r="AJ407" i="1"/>
  <c r="AK407" i="1"/>
  <c r="AJ411" i="1"/>
  <c r="AK411" i="1"/>
  <c r="AJ415" i="1"/>
  <c r="AK415" i="1"/>
  <c r="AJ419" i="1"/>
  <c r="AK419" i="1"/>
  <c r="AJ423" i="1"/>
  <c r="AK423" i="1"/>
  <c r="AK427" i="1"/>
  <c r="AJ427" i="1"/>
  <c r="AK431" i="1"/>
  <c r="AJ431" i="1"/>
  <c r="AK435" i="1"/>
  <c r="AJ435" i="1"/>
  <c r="AJ439" i="1"/>
  <c r="AK439" i="1"/>
  <c r="AJ443" i="1"/>
  <c r="AK443" i="1"/>
  <c r="AJ447" i="1"/>
  <c r="AK447" i="1"/>
  <c r="AK451" i="1"/>
  <c r="AJ451" i="1"/>
  <c r="AJ455" i="1"/>
  <c r="AK455" i="1"/>
  <c r="AJ459" i="1"/>
  <c r="AK459" i="1"/>
  <c r="AJ463" i="1"/>
  <c r="AK463" i="1"/>
  <c r="AJ467" i="1"/>
  <c r="AK467" i="1"/>
  <c r="AJ471" i="1"/>
  <c r="AK471" i="1"/>
  <c r="AJ475" i="1"/>
  <c r="AK475" i="1"/>
  <c r="AK479" i="1"/>
  <c r="AJ479" i="1"/>
  <c r="AK483" i="1"/>
  <c r="AJ483" i="1"/>
  <c r="AJ487" i="1"/>
  <c r="AK487" i="1"/>
  <c r="AJ491" i="1"/>
  <c r="AK491" i="1"/>
  <c r="AJ495" i="1"/>
  <c r="AK495" i="1"/>
  <c r="AJ499" i="1"/>
  <c r="AK499" i="1"/>
  <c r="AJ503" i="1"/>
  <c r="AK503" i="1"/>
  <c r="AJ507" i="1"/>
  <c r="AK507" i="1"/>
  <c r="AK316" i="1"/>
  <c r="AJ316" i="1"/>
  <c r="AJ320" i="1"/>
  <c r="AK320" i="1"/>
  <c r="AJ324" i="1"/>
  <c r="AK324" i="1"/>
  <c r="AJ328" i="1"/>
  <c r="AK328" i="1"/>
  <c r="AJ332" i="1"/>
  <c r="AK332" i="1"/>
  <c r="AJ336" i="1"/>
  <c r="AK336" i="1"/>
  <c r="AJ340" i="1"/>
  <c r="AK340" i="1"/>
  <c r="AJ344" i="1"/>
  <c r="AK344" i="1"/>
  <c r="AK348" i="1"/>
  <c r="AJ348" i="1"/>
  <c r="AJ352" i="1"/>
  <c r="AK352" i="1"/>
  <c r="AJ356" i="1"/>
  <c r="AK356" i="1"/>
  <c r="AJ360" i="1"/>
  <c r="AK360" i="1"/>
  <c r="AK6" i="1"/>
  <c r="AJ6" i="1"/>
  <c r="AK10" i="1"/>
  <c r="AJ10" i="1"/>
  <c r="AK46" i="1"/>
  <c r="AJ46" i="1"/>
  <c r="AJ50" i="1"/>
  <c r="AK50" i="1"/>
  <c r="AJ54" i="1"/>
  <c r="AK54" i="1"/>
  <c r="AJ58" i="1"/>
  <c r="AK58" i="1"/>
  <c r="AK62" i="1"/>
  <c r="AJ62" i="1"/>
  <c r="AJ65" i="1"/>
  <c r="AK65" i="1"/>
  <c r="AJ69" i="1"/>
  <c r="AK69" i="1"/>
  <c r="AK149" i="1"/>
  <c r="AJ149" i="1"/>
  <c r="AJ153" i="1"/>
  <c r="AK153" i="1"/>
  <c r="AK157" i="1"/>
  <c r="AJ157" i="1"/>
  <c r="AJ161" i="1"/>
  <c r="AK161" i="1"/>
  <c r="AJ165" i="1"/>
  <c r="AK165" i="1"/>
  <c r="AJ169" i="1"/>
  <c r="AK169" i="1"/>
  <c r="AJ173" i="1"/>
  <c r="AK173" i="1"/>
  <c r="AK177" i="1"/>
  <c r="AJ177" i="1"/>
  <c r="AJ181" i="1"/>
  <c r="AK181" i="1"/>
  <c r="AJ185" i="1"/>
  <c r="AK185" i="1"/>
  <c r="AJ15" i="1"/>
  <c r="AK15" i="1"/>
  <c r="AK23" i="1"/>
  <c r="AJ23" i="1"/>
  <c r="AJ31" i="1"/>
  <c r="AK31" i="1"/>
  <c r="AJ166" i="1"/>
  <c r="AK166" i="1"/>
  <c r="AJ174" i="1"/>
  <c r="AK174" i="1"/>
  <c r="AK8" i="1"/>
  <c r="AJ8" i="1"/>
  <c r="AK52" i="1"/>
  <c r="AJ52" i="1"/>
  <c r="AJ71" i="1"/>
  <c r="AK71" i="1"/>
  <c r="AJ35" i="1"/>
  <c r="AK35" i="1"/>
  <c r="AJ47" i="1"/>
  <c r="AK47" i="1"/>
  <c r="AJ51" i="1"/>
  <c r="AK51" i="1"/>
  <c r="AJ55" i="1"/>
  <c r="AK55" i="1"/>
  <c r="AJ59" i="1"/>
  <c r="AK59" i="1"/>
  <c r="AJ63" i="1"/>
  <c r="AK63" i="1"/>
  <c r="AJ66" i="1"/>
  <c r="AK66" i="1"/>
  <c r="AK70" i="1"/>
  <c r="AJ70" i="1"/>
  <c r="AJ74" i="1"/>
  <c r="AK74" i="1"/>
  <c r="AK78" i="1"/>
  <c r="AJ78" i="1"/>
  <c r="AK194" i="1"/>
  <c r="AJ194" i="1"/>
  <c r="AJ95" i="1"/>
  <c r="AK95" i="1"/>
  <c r="AJ5" i="1"/>
  <c r="AK5" i="1"/>
  <c r="AJ9" i="1"/>
  <c r="AK9" i="1"/>
  <c r="AJ315" i="1"/>
  <c r="AK315" i="1"/>
  <c r="AK319" i="1"/>
  <c r="AJ319" i="1"/>
  <c r="AK323" i="1"/>
  <c r="AJ323" i="1"/>
  <c r="AK327" i="1"/>
  <c r="AJ327" i="1"/>
  <c r="AJ331" i="1"/>
  <c r="AK331" i="1"/>
  <c r="AJ335" i="1"/>
  <c r="AK335" i="1"/>
  <c r="AJ339" i="1"/>
  <c r="AK339" i="1"/>
  <c r="AJ343" i="1"/>
  <c r="AK343" i="1"/>
  <c r="AJ347" i="1"/>
  <c r="AK347" i="1"/>
  <c r="AJ351" i="1"/>
  <c r="AK351" i="1"/>
  <c r="AJ355" i="1"/>
  <c r="AK355" i="1"/>
  <c r="AJ359" i="1"/>
  <c r="AK359" i="1"/>
  <c r="AK363" i="1"/>
  <c r="AJ363" i="1"/>
  <c r="AK232" i="1"/>
  <c r="AJ232" i="1"/>
  <c r="AK236" i="1"/>
  <c r="AJ236" i="1"/>
  <c r="AJ240" i="1"/>
  <c r="AK240" i="1"/>
  <c r="AJ244" i="1"/>
  <c r="AK244" i="1"/>
  <c r="AJ248" i="1"/>
  <c r="AK248" i="1"/>
  <c r="AK252" i="1"/>
  <c r="AJ252" i="1"/>
  <c r="AK364" i="1"/>
  <c r="AJ364" i="1"/>
  <c r="AJ368" i="1"/>
  <c r="AK368" i="1"/>
  <c r="AK372" i="1"/>
  <c r="AJ372" i="1"/>
  <c r="AJ376" i="1"/>
  <c r="AK376" i="1"/>
  <c r="AJ380" i="1"/>
  <c r="AK380" i="1"/>
  <c r="AJ384" i="1"/>
  <c r="AK384" i="1"/>
  <c r="AJ388" i="1"/>
  <c r="AK388" i="1"/>
  <c r="AJ392" i="1"/>
  <c r="AK392" i="1"/>
  <c r="AK396" i="1"/>
  <c r="AJ396" i="1"/>
  <c r="AJ400" i="1"/>
  <c r="AK400" i="1"/>
  <c r="AJ404" i="1"/>
  <c r="AK404" i="1"/>
  <c r="AK408" i="1"/>
  <c r="AJ408" i="1"/>
  <c r="AK412" i="1"/>
  <c r="AJ412" i="1"/>
  <c r="AJ416" i="1"/>
  <c r="AK416" i="1"/>
  <c r="AK420" i="1"/>
  <c r="AJ420" i="1"/>
  <c r="AK424" i="1"/>
  <c r="AJ424" i="1"/>
  <c r="AK428" i="1"/>
  <c r="AJ428" i="1"/>
  <c r="AK432" i="1"/>
  <c r="AJ432" i="1"/>
  <c r="AK436" i="1"/>
  <c r="AJ436" i="1"/>
  <c r="AJ440" i="1"/>
  <c r="AK440" i="1"/>
  <c r="AJ444" i="1"/>
  <c r="AK444" i="1"/>
  <c r="AJ448" i="1"/>
  <c r="AK448" i="1"/>
  <c r="AK83" i="1"/>
  <c r="AJ83" i="1"/>
  <c r="AK43" i="1"/>
  <c r="AJ43" i="1"/>
  <c r="AJ162" i="1"/>
  <c r="AK162" i="1"/>
  <c r="AJ170" i="1"/>
  <c r="AK170" i="1"/>
  <c r="AJ4" i="1"/>
  <c r="AK4" i="1"/>
  <c r="AJ48" i="1"/>
  <c r="AK48" i="1"/>
  <c r="AJ56" i="1"/>
  <c r="AK56" i="1"/>
  <c r="AJ67" i="1"/>
  <c r="AK67" i="1"/>
  <c r="AJ3" i="1"/>
  <c r="AK3" i="1"/>
  <c r="AJ7" i="1"/>
  <c r="AK7" i="1"/>
  <c r="AJ11" i="1"/>
  <c r="AK11" i="1"/>
  <c r="AJ82" i="1"/>
  <c r="AK82" i="1"/>
  <c r="AK86" i="1"/>
  <c r="AJ86" i="1"/>
  <c r="AJ90" i="1"/>
  <c r="AK90" i="1"/>
  <c r="AJ94" i="1"/>
  <c r="AK94" i="1"/>
  <c r="AJ98" i="1"/>
  <c r="AK98" i="1"/>
  <c r="AJ102" i="1"/>
  <c r="AK102" i="1"/>
  <c r="AJ106" i="1"/>
  <c r="AK106" i="1"/>
  <c r="AJ110" i="1"/>
  <c r="AK110" i="1"/>
  <c r="AK114" i="1"/>
  <c r="AJ114" i="1"/>
  <c r="AJ118" i="1"/>
  <c r="AK118" i="1"/>
  <c r="AJ122" i="1"/>
  <c r="AK122" i="1"/>
  <c r="AJ126" i="1"/>
  <c r="AK126" i="1"/>
  <c r="AJ130" i="1"/>
  <c r="AK130" i="1"/>
  <c r="AJ134" i="1"/>
  <c r="AK134" i="1"/>
  <c r="AJ138" i="1"/>
  <c r="AK138" i="1"/>
  <c r="AJ142" i="1"/>
  <c r="AK142" i="1"/>
  <c r="AJ99" i="1"/>
  <c r="AK99" i="1"/>
  <c r="AK103" i="1"/>
  <c r="AJ103" i="1"/>
  <c r="AJ107" i="1"/>
  <c r="AK107" i="1"/>
  <c r="AJ111" i="1"/>
  <c r="AK111" i="1"/>
  <c r="AK115" i="1"/>
  <c r="AJ115" i="1"/>
  <c r="AK119" i="1"/>
  <c r="AJ119" i="1"/>
  <c r="AJ123" i="1"/>
  <c r="AK123" i="1"/>
  <c r="AJ151" i="1"/>
  <c r="AK151" i="1"/>
  <c r="AJ155" i="1"/>
  <c r="AK155" i="1"/>
  <c r="AK159" i="1"/>
  <c r="AJ159" i="1"/>
  <c r="AK163" i="1"/>
  <c r="AJ163" i="1"/>
  <c r="AJ167" i="1"/>
  <c r="AK167" i="1"/>
  <c r="AJ171" i="1"/>
  <c r="AK171" i="1"/>
  <c r="AJ80" i="1"/>
  <c r="AK80" i="1"/>
  <c r="AJ12" i="1"/>
  <c r="AK12" i="1"/>
  <c r="AJ16" i="1"/>
  <c r="AK16" i="1"/>
  <c r="AK20" i="1"/>
  <c r="AJ20" i="1"/>
  <c r="AJ24" i="1"/>
  <c r="AK24" i="1"/>
  <c r="AJ28" i="1"/>
  <c r="AK28" i="1"/>
  <c r="AJ32" i="1"/>
  <c r="AK32" i="1"/>
  <c r="AJ36" i="1"/>
  <c r="AK36" i="1"/>
  <c r="AJ40" i="1"/>
  <c r="AK40" i="1"/>
  <c r="AJ44" i="1"/>
  <c r="AK44" i="1"/>
  <c r="AJ75" i="1"/>
  <c r="AK75" i="1"/>
  <c r="AK79" i="1"/>
  <c r="AJ79" i="1"/>
  <c r="AK91" i="1"/>
  <c r="AJ91" i="1"/>
  <c r="AJ178" i="1"/>
  <c r="AK178" i="1"/>
  <c r="AK182" i="1"/>
  <c r="AJ182" i="1"/>
  <c r="AJ186" i="1"/>
  <c r="AK186" i="1"/>
  <c r="AJ190" i="1"/>
  <c r="AK190" i="1"/>
  <c r="AJ17" i="1"/>
  <c r="AK17" i="1"/>
  <c r="AJ21" i="1"/>
  <c r="AK21" i="1"/>
  <c r="AJ25" i="1"/>
  <c r="AK25" i="1"/>
  <c r="AK29" i="1"/>
  <c r="AJ29" i="1"/>
  <c r="AJ33" i="1"/>
  <c r="AK33" i="1"/>
  <c r="AK37" i="1"/>
  <c r="AJ37" i="1"/>
  <c r="AJ41" i="1"/>
  <c r="AK41" i="1"/>
  <c r="AJ45" i="1"/>
  <c r="AK45" i="1"/>
  <c r="AK175" i="1"/>
  <c r="AJ175" i="1"/>
  <c r="AJ179" i="1"/>
  <c r="AK179" i="1"/>
  <c r="AJ183" i="1"/>
  <c r="AK183" i="1"/>
  <c r="AJ187" i="1"/>
  <c r="AK187" i="1"/>
  <c r="AJ191" i="1"/>
  <c r="AK191" i="1"/>
  <c r="AJ195" i="1"/>
  <c r="AK195" i="1"/>
  <c r="AK199" i="1"/>
  <c r="AJ199" i="1"/>
  <c r="AK203" i="1"/>
  <c r="AJ203" i="1"/>
  <c r="AK207" i="1"/>
  <c r="AJ207" i="1"/>
  <c r="AJ255" i="1"/>
  <c r="AK255" i="1"/>
  <c r="AJ259" i="1"/>
  <c r="AK259" i="1"/>
  <c r="AJ263" i="1"/>
  <c r="AK263" i="1"/>
  <c r="AJ267" i="1"/>
  <c r="AK267" i="1"/>
  <c r="AJ271" i="1"/>
  <c r="AK271" i="1"/>
  <c r="AJ275" i="1"/>
  <c r="AK275" i="1"/>
  <c r="AJ279" i="1"/>
  <c r="AK279" i="1"/>
  <c r="AJ283" i="1"/>
  <c r="AK283" i="1"/>
  <c r="AJ287" i="1"/>
  <c r="AK287" i="1"/>
  <c r="AJ291" i="1"/>
  <c r="AK291" i="1"/>
  <c r="AK295" i="1"/>
  <c r="AJ295" i="1"/>
  <c r="AJ299" i="1"/>
  <c r="AK299" i="1"/>
  <c r="AJ303" i="1"/>
  <c r="AK303" i="1"/>
  <c r="AJ307" i="1"/>
  <c r="AK307" i="1"/>
  <c r="AJ311" i="1"/>
  <c r="AK311" i="1"/>
  <c r="AJ511" i="1"/>
  <c r="AK511" i="1"/>
  <c r="AK256" i="1"/>
  <c r="AJ256" i="1"/>
  <c r="AK260" i="1"/>
  <c r="AJ260" i="1"/>
  <c r="AK264" i="1"/>
  <c r="AJ264" i="1"/>
  <c r="AJ268" i="1"/>
  <c r="AK268" i="1"/>
  <c r="AJ272" i="1"/>
  <c r="AK272" i="1"/>
  <c r="AK276" i="1"/>
  <c r="AJ276" i="1"/>
  <c r="AK280" i="1"/>
  <c r="AJ280" i="1"/>
  <c r="AJ284" i="1"/>
  <c r="AK284" i="1"/>
  <c r="AK288" i="1"/>
  <c r="AJ288" i="1"/>
  <c r="AK292" i="1"/>
  <c r="AJ292" i="1"/>
  <c r="AJ296" i="1"/>
  <c r="AK296" i="1"/>
  <c r="AK300" i="1"/>
  <c r="AJ300" i="1"/>
  <c r="AJ304" i="1"/>
  <c r="AK304" i="1"/>
  <c r="AJ308" i="1"/>
  <c r="AK308" i="1"/>
  <c r="AJ312" i="1"/>
  <c r="AK312" i="1"/>
  <c r="AJ512" i="1"/>
  <c r="AK512" i="1"/>
  <c r="AJ2" i="1"/>
  <c r="AK2" i="1"/>
  <c r="AJ14" i="1"/>
  <c r="AK14" i="1"/>
  <c r="AJ18" i="1"/>
  <c r="AK18" i="1"/>
  <c r="AK22" i="1"/>
  <c r="AJ22" i="1"/>
  <c r="AJ26" i="1"/>
  <c r="AK26" i="1"/>
  <c r="AJ30" i="1"/>
  <c r="AK30" i="1"/>
  <c r="AK34" i="1"/>
  <c r="AJ34" i="1"/>
  <c r="AJ38" i="1"/>
  <c r="AK38" i="1"/>
  <c r="AJ42" i="1"/>
  <c r="AK42" i="1"/>
  <c r="AJ73" i="1"/>
  <c r="AK73" i="1"/>
  <c r="AJ77" i="1"/>
  <c r="AK77" i="1"/>
  <c r="AJ326" i="1"/>
  <c r="AK326" i="1"/>
  <c r="AK334" i="1"/>
  <c r="AJ334" i="1"/>
  <c r="AK342" i="1"/>
  <c r="AJ342" i="1"/>
  <c r="AJ350" i="1"/>
  <c r="AK350" i="1"/>
  <c r="AK358" i="1"/>
  <c r="AJ358" i="1"/>
  <c r="AJ510" i="1"/>
  <c r="AK510" i="1"/>
  <c r="AJ526" i="1"/>
  <c r="AK526" i="1"/>
  <c r="AJ519" i="1"/>
  <c r="AK519" i="1"/>
  <c r="AJ527" i="1"/>
  <c r="AK527" i="1"/>
  <c r="AJ520" i="1"/>
  <c r="AK520" i="1"/>
  <c r="AJ477" i="1"/>
  <c r="AJ417" i="1"/>
  <c r="AK289" i="1"/>
  <c r="AK237" i="1"/>
  <c r="AJ418" i="1"/>
  <c r="AJ362" i="1"/>
  <c r="AK286" i="1"/>
  <c r="AJ530" i="1"/>
  <c r="AK516" i="1"/>
  <c r="AK535" i="1"/>
  <c r="AJ533" i="1"/>
  <c r="AK473" i="1"/>
  <c r="AK413" i="1"/>
  <c r="AJ385" i="1"/>
  <c r="AK297" i="1"/>
  <c r="AJ285" i="1"/>
  <c r="AJ249" i="1"/>
  <c r="AK233" i="1"/>
  <c r="AJ446" i="1"/>
  <c r="AK394" i="1"/>
  <c r="AK306" i="1"/>
  <c r="AJ214" i="1"/>
  <c r="AK458" i="1"/>
  <c r="AK406" i="1"/>
  <c r="AK382" i="1"/>
  <c r="AK282" i="1"/>
  <c r="AJ209" i="1"/>
  <c r="AK209" i="1"/>
  <c r="AJ213" i="1"/>
  <c r="AK213" i="1"/>
  <c r="AJ217" i="1"/>
  <c r="AK217" i="1"/>
  <c r="AJ221" i="1"/>
  <c r="AK221" i="1"/>
  <c r="AJ225" i="1"/>
  <c r="AK225" i="1"/>
  <c r="AK245" i="1"/>
  <c r="AJ245" i="1"/>
  <c r="AJ253" i="1"/>
  <c r="AK253" i="1"/>
  <c r="AJ365" i="1"/>
  <c r="AK365" i="1"/>
  <c r="AJ369" i="1"/>
  <c r="AK369" i="1"/>
  <c r="AJ373" i="1"/>
  <c r="AK373" i="1"/>
  <c r="AK377" i="1"/>
  <c r="AJ377" i="1"/>
  <c r="AK381" i="1"/>
  <c r="AJ381" i="1"/>
  <c r="AJ397" i="1"/>
  <c r="AK397" i="1"/>
  <c r="AK401" i="1"/>
  <c r="AJ401" i="1"/>
  <c r="AJ405" i="1"/>
  <c r="AK405" i="1"/>
  <c r="AJ409" i="1"/>
  <c r="AK409" i="1"/>
  <c r="AJ421" i="1"/>
  <c r="AK421" i="1"/>
  <c r="AJ425" i="1"/>
  <c r="AK425" i="1"/>
  <c r="AK429" i="1"/>
  <c r="AJ429" i="1"/>
  <c r="AJ433" i="1"/>
  <c r="AK433" i="1"/>
  <c r="AJ437" i="1"/>
  <c r="AK437" i="1"/>
  <c r="AJ441" i="1"/>
  <c r="AK441" i="1"/>
  <c r="AJ445" i="1"/>
  <c r="AK445" i="1"/>
  <c r="AJ449" i="1"/>
  <c r="AK449" i="1"/>
  <c r="AJ453" i="1"/>
  <c r="AK453" i="1"/>
  <c r="AJ465" i="1"/>
  <c r="AK465" i="1"/>
  <c r="AJ469" i="1"/>
  <c r="AK469" i="1"/>
  <c r="AJ481" i="1"/>
  <c r="AK481" i="1"/>
  <c r="AJ485" i="1"/>
  <c r="AK485" i="1"/>
  <c r="AJ489" i="1"/>
  <c r="AK489" i="1"/>
  <c r="AJ497" i="1"/>
  <c r="AK497" i="1"/>
  <c r="AJ501" i="1"/>
  <c r="AK501" i="1"/>
  <c r="AJ513" i="1"/>
  <c r="AK513" i="1"/>
  <c r="AJ198" i="1"/>
  <c r="AK198" i="1"/>
  <c r="AJ202" i="1"/>
  <c r="AK202" i="1"/>
  <c r="AJ206" i="1"/>
  <c r="AK206" i="1"/>
  <c r="AJ210" i="1"/>
  <c r="AK210" i="1"/>
  <c r="AK218" i="1"/>
  <c r="AJ218" i="1"/>
  <c r="AK222" i="1"/>
  <c r="AJ222" i="1"/>
  <c r="AJ226" i="1"/>
  <c r="AK226" i="1"/>
  <c r="AJ230" i="1"/>
  <c r="AK230" i="1"/>
  <c r="AJ258" i="1"/>
  <c r="AK258" i="1"/>
  <c r="AJ262" i="1"/>
  <c r="AK262" i="1"/>
  <c r="AJ266" i="1"/>
  <c r="AK266" i="1"/>
  <c r="AK270" i="1"/>
  <c r="AJ270" i="1"/>
  <c r="AJ278" i="1"/>
  <c r="AK278" i="1"/>
  <c r="AJ294" i="1"/>
  <c r="AK294" i="1"/>
  <c r="AJ298" i="1"/>
  <c r="AK298" i="1"/>
  <c r="AJ302" i="1"/>
  <c r="AK302" i="1"/>
  <c r="AK310" i="1"/>
  <c r="AJ310" i="1"/>
  <c r="AK314" i="1"/>
  <c r="AJ314" i="1"/>
  <c r="AJ322" i="1"/>
  <c r="AK322" i="1"/>
  <c r="AK330" i="1"/>
  <c r="AJ330" i="1"/>
  <c r="AK338" i="1"/>
  <c r="AJ338" i="1"/>
  <c r="AJ346" i="1"/>
  <c r="AK346" i="1"/>
  <c r="AJ354" i="1"/>
  <c r="AK354" i="1"/>
  <c r="AJ462" i="1"/>
  <c r="AK462" i="1"/>
  <c r="AJ466" i="1"/>
  <c r="AK466" i="1"/>
  <c r="AJ470" i="1"/>
  <c r="AK470" i="1"/>
  <c r="AJ474" i="1"/>
  <c r="AK474" i="1"/>
  <c r="AJ478" i="1"/>
  <c r="AK478" i="1"/>
  <c r="AJ482" i="1"/>
  <c r="AK482" i="1"/>
  <c r="AJ486" i="1"/>
  <c r="AK486" i="1"/>
  <c r="AJ490" i="1"/>
  <c r="AK490" i="1"/>
  <c r="AJ494" i="1"/>
  <c r="AK494" i="1"/>
  <c r="AJ498" i="1"/>
  <c r="AK498" i="1"/>
  <c r="AJ502" i="1"/>
  <c r="AK502" i="1"/>
  <c r="AJ506" i="1"/>
  <c r="AK506" i="1"/>
  <c r="AJ522" i="1"/>
  <c r="AK522" i="1"/>
  <c r="AJ532" i="1"/>
  <c r="AK532" i="1"/>
  <c r="AJ525" i="1"/>
  <c r="AK525" i="1"/>
  <c r="AJ398" i="1"/>
  <c r="AJ318" i="1"/>
  <c r="AJ242" i="1"/>
  <c r="AK521" i="1"/>
  <c r="AK461" i="1"/>
  <c r="AK393" i="1"/>
  <c r="AK357" i="1"/>
  <c r="AK281" i="1"/>
  <c r="AK241" i="1"/>
  <c r="AJ229" i="1"/>
  <c r="AK454" i="1"/>
  <c r="AK374" i="1"/>
  <c r="AK274" i="1"/>
  <c r="AJ317" i="1"/>
  <c r="AK317" i="1"/>
  <c r="AJ321" i="1"/>
  <c r="AK321" i="1"/>
  <c r="AJ325" i="1"/>
  <c r="AK325" i="1"/>
  <c r="AJ329" i="1"/>
  <c r="AK329" i="1"/>
  <c r="AJ333" i="1"/>
  <c r="AK333" i="1"/>
  <c r="AJ337" i="1"/>
  <c r="AK337" i="1"/>
  <c r="AJ341" i="1"/>
  <c r="AK341" i="1"/>
  <c r="AK345" i="1"/>
  <c r="AJ345" i="1"/>
  <c r="AK353" i="1"/>
  <c r="AJ353" i="1"/>
  <c r="AJ361" i="1"/>
  <c r="AK361" i="1"/>
  <c r="AJ518" i="1"/>
  <c r="AK518" i="1"/>
  <c r="AJ534" i="1"/>
  <c r="AK534" i="1"/>
  <c r="AJ515" i="1"/>
  <c r="AK515" i="1"/>
  <c r="AJ523" i="1"/>
  <c r="AK523" i="1"/>
  <c r="AJ531" i="1"/>
  <c r="AK531" i="1"/>
  <c r="AJ528" i="1"/>
  <c r="AK528" i="1"/>
  <c r="AJ87" i="1"/>
  <c r="AK87" i="1"/>
  <c r="AJ146" i="1"/>
  <c r="AK146" i="1"/>
  <c r="AJ505" i="1"/>
  <c r="AJ386" i="1"/>
  <c r="AK457" i="1"/>
  <c r="AK389" i="1"/>
  <c r="AK349" i="1"/>
  <c r="AK293" i="1"/>
  <c r="AK273" i="1"/>
  <c r="AK193" i="1"/>
  <c r="AK402" i="1"/>
  <c r="AK189" i="1"/>
  <c r="AJ189" i="1"/>
  <c r="AK197" i="1"/>
  <c r="AJ197" i="1"/>
  <c r="AJ201" i="1"/>
  <c r="AK201" i="1"/>
  <c r="AJ205" i="1"/>
  <c r="AK205" i="1"/>
  <c r="AJ257" i="1"/>
  <c r="AK257" i="1"/>
  <c r="AJ261" i="1"/>
  <c r="AK261" i="1"/>
  <c r="AK265" i="1"/>
  <c r="AJ265" i="1"/>
  <c r="AJ269" i="1"/>
  <c r="AK269" i="1"/>
  <c r="AJ277" i="1"/>
  <c r="AK277" i="1"/>
  <c r="AJ301" i="1"/>
  <c r="AK301" i="1"/>
  <c r="AK305" i="1"/>
  <c r="AJ305" i="1"/>
  <c r="AJ309" i="1"/>
  <c r="AK309" i="1"/>
  <c r="AJ313" i="1"/>
  <c r="AK313" i="1"/>
  <c r="AJ509" i="1"/>
  <c r="AK509" i="1"/>
  <c r="AJ517" i="1"/>
  <c r="AK517" i="1"/>
  <c r="AK234" i="1"/>
  <c r="AJ234" i="1"/>
  <c r="AJ238" i="1"/>
  <c r="AK238" i="1"/>
  <c r="AJ246" i="1"/>
  <c r="AK246" i="1"/>
  <c r="AJ250" i="1"/>
  <c r="AK250" i="1"/>
  <c r="AJ254" i="1"/>
  <c r="AK254" i="1"/>
  <c r="AK366" i="1"/>
  <c r="AJ366" i="1"/>
  <c r="AK370" i="1"/>
  <c r="AJ370" i="1"/>
  <c r="AJ378" i="1"/>
  <c r="AK378" i="1"/>
  <c r="AK390" i="1"/>
  <c r="AJ390" i="1"/>
  <c r="AJ410" i="1"/>
  <c r="AK410" i="1"/>
  <c r="AK414" i="1"/>
  <c r="AJ414" i="1"/>
  <c r="AK422" i="1"/>
  <c r="AJ422" i="1"/>
  <c r="AK426" i="1"/>
  <c r="AJ426" i="1"/>
  <c r="AK430" i="1"/>
  <c r="AJ430" i="1"/>
  <c r="AK434" i="1"/>
  <c r="AJ434" i="1"/>
  <c r="AJ438" i="1"/>
  <c r="AK438" i="1"/>
  <c r="AJ442" i="1"/>
  <c r="AK442" i="1"/>
  <c r="AJ450" i="1"/>
  <c r="AK450" i="1"/>
  <c r="AJ514" i="1"/>
  <c r="AK514" i="1"/>
  <c r="AJ524" i="1"/>
  <c r="AK524" i="1"/>
  <c r="AJ529" i="1"/>
  <c r="AK529" i="1"/>
  <c r="AJ493" i="1"/>
  <c r="AK290" i="1"/>
  <c r="DQ4" i="1"/>
  <c r="CY4" i="1"/>
  <c r="DQ12" i="1"/>
  <c r="CY12" i="1"/>
  <c r="DP20" i="1"/>
  <c r="CX20" i="1"/>
  <c r="DP28" i="1"/>
  <c r="CX28" i="1"/>
  <c r="DO48" i="1"/>
  <c r="CW48" i="1"/>
  <c r="CE48" i="1"/>
  <c r="BM48" i="1"/>
  <c r="CY52" i="1"/>
  <c r="DQ52" i="1"/>
  <c r="DQ60" i="1"/>
  <c r="CY60" i="1"/>
  <c r="DQ71" i="1"/>
  <c r="CY71" i="1"/>
  <c r="DQ79" i="1"/>
  <c r="CY79" i="1"/>
  <c r="DU3" i="1"/>
  <c r="DC3" i="1"/>
  <c r="DU11" i="1"/>
  <c r="DC11" i="1"/>
  <c r="DT19" i="1"/>
  <c r="DB19" i="1"/>
  <c r="DT27" i="1"/>
  <c r="DB27" i="1"/>
  <c r="CY35" i="1"/>
  <c r="DQ35" i="1"/>
  <c r="DR43" i="1"/>
  <c r="CZ43" i="1"/>
  <c r="DU51" i="1"/>
  <c r="DC51" i="1"/>
  <c r="DU59" i="1"/>
  <c r="DC59" i="1"/>
  <c r="DU66" i="1"/>
  <c r="DC66" i="1"/>
  <c r="DU74" i="1"/>
  <c r="DC74" i="1"/>
  <c r="DO146" i="1"/>
  <c r="BM146" i="1"/>
  <c r="CE146" i="1"/>
  <c r="CW146" i="1"/>
  <c r="DO154" i="1"/>
  <c r="CW154" i="1"/>
  <c r="BM154" i="1"/>
  <c r="CE154" i="1"/>
  <c r="DR166" i="1"/>
  <c r="CZ166" i="1"/>
  <c r="DR174" i="1"/>
  <c r="CZ174" i="1"/>
  <c r="DR95" i="1"/>
  <c r="CZ95" i="1"/>
  <c r="DR103" i="1"/>
  <c r="CZ103" i="1"/>
  <c r="DR111" i="1"/>
  <c r="CZ111" i="1"/>
  <c r="DR119" i="1"/>
  <c r="CZ119" i="1"/>
  <c r="DU127" i="1"/>
  <c r="DC127" i="1"/>
  <c r="DU135" i="1"/>
  <c r="DC135" i="1"/>
  <c r="DT143" i="1"/>
  <c r="DB143" i="1"/>
  <c r="DU151" i="1"/>
  <c r="DC151" i="1"/>
  <c r="DU159" i="1"/>
  <c r="DC159" i="1"/>
  <c r="DU167" i="1"/>
  <c r="DC167" i="1"/>
  <c r="DT5" i="1"/>
  <c r="DB5" i="1"/>
  <c r="DP13" i="1"/>
  <c r="CX13" i="1"/>
  <c r="DO37" i="1"/>
  <c r="BM37" i="1"/>
  <c r="CW37" i="1"/>
  <c r="CE37" i="1"/>
  <c r="DO45" i="1"/>
  <c r="BM45" i="1"/>
  <c r="CW45" i="1"/>
  <c r="CE45" i="1"/>
  <c r="DR4" i="1"/>
  <c r="CZ4" i="1"/>
  <c r="DU20" i="1"/>
  <c r="DC20" i="1"/>
  <c r="DU32" i="1"/>
  <c r="DC32" i="1"/>
  <c r="DT44" i="1"/>
  <c r="DB44" i="1"/>
  <c r="DT52" i="1"/>
  <c r="DB52" i="1"/>
  <c r="DR56" i="1"/>
  <c r="CZ56" i="1"/>
  <c r="DT67" i="1"/>
  <c r="DB67" i="1"/>
  <c r="DO71" i="1"/>
  <c r="CE71" i="1"/>
  <c r="CW71" i="1"/>
  <c r="BM71" i="1"/>
  <c r="DT79" i="1"/>
  <c r="DB79" i="1"/>
  <c r="DT83" i="1"/>
  <c r="DB83" i="1"/>
  <c r="DR91" i="1"/>
  <c r="CZ91" i="1"/>
  <c r="DP3" i="1"/>
  <c r="CX3" i="1"/>
  <c r="DQ7" i="1"/>
  <c r="CY7" i="1"/>
  <c r="DP19" i="1"/>
  <c r="CX19" i="1"/>
  <c r="DP31" i="1"/>
  <c r="CX31" i="1"/>
  <c r="CY55" i="1"/>
  <c r="DQ55" i="1"/>
  <c r="DO63" i="1"/>
  <c r="CE63" i="1"/>
  <c r="CW63" i="1"/>
  <c r="BM63" i="1"/>
  <c r="DO8" i="1"/>
  <c r="CW8" i="1"/>
  <c r="CE8" i="1"/>
  <c r="BM8" i="1"/>
  <c r="DQ16" i="1"/>
  <c r="CY16" i="1"/>
  <c r="DQ20" i="1"/>
  <c r="CY20" i="1"/>
  <c r="DQ24" i="1"/>
  <c r="CY24" i="1"/>
  <c r="DQ28" i="1"/>
  <c r="CY28" i="1"/>
  <c r="CY32" i="1"/>
  <c r="DQ32" i="1"/>
  <c r="DO44" i="1"/>
  <c r="CW44" i="1"/>
  <c r="CE44" i="1"/>
  <c r="BM44" i="1"/>
  <c r="DP75" i="1"/>
  <c r="CX75" i="1"/>
  <c r="DP79" i="1"/>
  <c r="CX79" i="1"/>
  <c r="DP83" i="1"/>
  <c r="CX83" i="1"/>
  <c r="DU15" i="1"/>
  <c r="DC15" i="1"/>
  <c r="DU19" i="1"/>
  <c r="DC19" i="1"/>
  <c r="DU23" i="1"/>
  <c r="DC23" i="1"/>
  <c r="DU27" i="1"/>
  <c r="DC27" i="1"/>
  <c r="DU31" i="1"/>
  <c r="DC31" i="1"/>
  <c r="DR35" i="1"/>
  <c r="CZ35" i="1"/>
  <c r="DR47" i="1"/>
  <c r="CZ47" i="1"/>
  <c r="DR51" i="1"/>
  <c r="CZ51" i="1"/>
  <c r="DR55" i="1"/>
  <c r="CZ55" i="1"/>
  <c r="DR59" i="1"/>
  <c r="CZ59" i="1"/>
  <c r="DR63" i="1"/>
  <c r="CZ63" i="1"/>
  <c r="DR66" i="1"/>
  <c r="CZ66" i="1"/>
  <c r="DR70" i="1"/>
  <c r="CZ70" i="1"/>
  <c r="DT82" i="1"/>
  <c r="DB82" i="1"/>
  <c r="DT86" i="1"/>
  <c r="DB86" i="1"/>
  <c r="DT90" i="1"/>
  <c r="DB90" i="1"/>
  <c r="DT94" i="1"/>
  <c r="DB94" i="1"/>
  <c r="DT98" i="1"/>
  <c r="DB98" i="1"/>
  <c r="DT102" i="1"/>
  <c r="DB102" i="1"/>
  <c r="DT106" i="1"/>
  <c r="DB106" i="1"/>
  <c r="DT110" i="1"/>
  <c r="DB110" i="1"/>
  <c r="DT114" i="1"/>
  <c r="DB114" i="1"/>
  <c r="DT118" i="1"/>
  <c r="DB118" i="1"/>
  <c r="DT122" i="1"/>
  <c r="DB122" i="1"/>
  <c r="DT126" i="1"/>
  <c r="DB126" i="1"/>
  <c r="DT130" i="1"/>
  <c r="DB130" i="1"/>
  <c r="DT134" i="1"/>
  <c r="DB134" i="1"/>
  <c r="DT138" i="1"/>
  <c r="DB138" i="1"/>
  <c r="DT142" i="1"/>
  <c r="DB142" i="1"/>
  <c r="DP146" i="1"/>
  <c r="CX146" i="1"/>
  <c r="DP150" i="1"/>
  <c r="CX150" i="1"/>
  <c r="DP154" i="1"/>
  <c r="CX154" i="1"/>
  <c r="DP158" i="1"/>
  <c r="CX158" i="1"/>
  <c r="DO178" i="1"/>
  <c r="CW178" i="1"/>
  <c r="BM178" i="1"/>
  <c r="CE178" i="1"/>
  <c r="DO182" i="1"/>
  <c r="CW182" i="1"/>
  <c r="BM182" i="1"/>
  <c r="CE182" i="1"/>
  <c r="DO186" i="1"/>
  <c r="CW186" i="1"/>
  <c r="BM186" i="1"/>
  <c r="CE186" i="1"/>
  <c r="DO190" i="1"/>
  <c r="CW190" i="1"/>
  <c r="BM190" i="1"/>
  <c r="CE190" i="1"/>
  <c r="DO95" i="1"/>
  <c r="CE95" i="1"/>
  <c r="CW95" i="1"/>
  <c r="BM95" i="1"/>
  <c r="DO99" i="1"/>
  <c r="CE99" i="1"/>
  <c r="CW99" i="1"/>
  <c r="BM99" i="1"/>
  <c r="DO103" i="1"/>
  <c r="CE103" i="1"/>
  <c r="CW103" i="1"/>
  <c r="BM103" i="1"/>
  <c r="DO107" i="1"/>
  <c r="CE107" i="1"/>
  <c r="CW107" i="1"/>
  <c r="BM107" i="1"/>
  <c r="DO111" i="1"/>
  <c r="CE111" i="1"/>
  <c r="CW111" i="1"/>
  <c r="BM111" i="1"/>
  <c r="DO115" i="1"/>
  <c r="CE115" i="1"/>
  <c r="CW115" i="1"/>
  <c r="BM115" i="1"/>
  <c r="DO119" i="1"/>
  <c r="CE119" i="1"/>
  <c r="CW119" i="1"/>
  <c r="BM119" i="1"/>
  <c r="DO123" i="1"/>
  <c r="CE123" i="1"/>
  <c r="CW123" i="1"/>
  <c r="BM123" i="1"/>
  <c r="DT135" i="1"/>
  <c r="DB135" i="1"/>
  <c r="DT139" i="1"/>
  <c r="DB139" i="1"/>
  <c r="DQ147" i="1"/>
  <c r="CY147" i="1"/>
  <c r="DT151" i="1"/>
  <c r="DB151" i="1"/>
  <c r="DR155" i="1"/>
  <c r="CZ155" i="1"/>
  <c r="DR159" i="1"/>
  <c r="CZ159" i="1"/>
  <c r="DT159" i="1"/>
  <c r="DB159" i="1"/>
  <c r="DT163" i="1"/>
  <c r="DB163" i="1"/>
  <c r="DR167" i="1"/>
  <c r="CZ167" i="1"/>
  <c r="DR171" i="1"/>
  <c r="CZ171" i="1"/>
  <c r="DT171" i="1"/>
  <c r="DB171" i="1"/>
  <c r="DR9" i="1"/>
  <c r="CZ9" i="1"/>
  <c r="DR13" i="1"/>
  <c r="CZ13" i="1"/>
  <c r="DQ17" i="1"/>
  <c r="CY17" i="1"/>
  <c r="DQ21" i="1"/>
  <c r="CY21" i="1"/>
  <c r="DQ29" i="1"/>
  <c r="CY29" i="1"/>
  <c r="CY33" i="1"/>
  <c r="DQ33" i="1"/>
  <c r="CY37" i="1"/>
  <c r="DQ37" i="1"/>
  <c r="CY41" i="1"/>
  <c r="DQ41" i="1"/>
  <c r="DU45" i="1"/>
  <c r="DC45" i="1"/>
  <c r="DT4" i="1"/>
  <c r="DB4" i="1"/>
  <c r="DU4" i="1"/>
  <c r="DC4" i="1"/>
  <c r="DT8" i="1"/>
  <c r="DB8" i="1"/>
  <c r="DU8" i="1"/>
  <c r="DC8" i="1"/>
  <c r="DR12" i="1"/>
  <c r="CZ12" i="1"/>
  <c r="EA570" i="1" a="1"/>
  <c r="EA570" i="1" s="1"/>
  <c r="DV570" i="1"/>
  <c r="DX570" i="1" s="1"/>
  <c r="DD570" i="1"/>
  <c r="DF570" i="1" s="1"/>
  <c r="DR16" i="1"/>
  <c r="CZ16" i="1"/>
  <c r="DT16" i="1"/>
  <c r="DB16" i="1"/>
  <c r="DR20" i="1"/>
  <c r="CZ20" i="1"/>
  <c r="DT20" i="1"/>
  <c r="DB20" i="1"/>
  <c r="DR24" i="1"/>
  <c r="CZ24" i="1"/>
  <c r="DT24" i="1"/>
  <c r="DB24" i="1"/>
  <c r="DR28" i="1"/>
  <c r="CZ28" i="1"/>
  <c r="DT28" i="1"/>
  <c r="DB28" i="1"/>
  <c r="DR32" i="1"/>
  <c r="CZ32" i="1"/>
  <c r="DT32" i="1"/>
  <c r="DB32" i="1"/>
  <c r="DU36" i="1"/>
  <c r="DC36" i="1"/>
  <c r="DR36" i="1"/>
  <c r="CZ36" i="1"/>
  <c r="DU40" i="1"/>
  <c r="DC40" i="1"/>
  <c r="DR40" i="1"/>
  <c r="CZ40" i="1"/>
  <c r="DU44" i="1"/>
  <c r="DC44" i="1"/>
  <c r="DR44" i="1"/>
  <c r="CZ44" i="1"/>
  <c r="DU48" i="1"/>
  <c r="DC48" i="1"/>
  <c r="DU52" i="1"/>
  <c r="DC52" i="1"/>
  <c r="DU56" i="1"/>
  <c r="DC56" i="1"/>
  <c r="DU60" i="1"/>
  <c r="DC60" i="1"/>
  <c r="DU67" i="1"/>
  <c r="DC67" i="1"/>
  <c r="DR71" i="1"/>
  <c r="CZ71" i="1"/>
  <c r="DU71" i="1"/>
  <c r="DC71" i="1"/>
  <c r="DU75" i="1"/>
  <c r="DC75" i="1"/>
  <c r="DU79" i="1"/>
  <c r="DC79" i="1"/>
  <c r="DU83" i="1"/>
  <c r="DC83" i="1"/>
  <c r="DQ87" i="1"/>
  <c r="CY87" i="1"/>
  <c r="DO87" i="1"/>
  <c r="CE87" i="1"/>
  <c r="CW87" i="1"/>
  <c r="BM87" i="1"/>
  <c r="DQ91" i="1"/>
  <c r="CY91" i="1"/>
  <c r="DO91" i="1"/>
  <c r="CE91" i="1"/>
  <c r="CW91" i="1"/>
  <c r="BM91" i="1"/>
  <c r="DO3" i="1"/>
  <c r="CW3" i="1"/>
  <c r="CE3" i="1"/>
  <c r="BM3" i="1"/>
  <c r="DO15" i="1"/>
  <c r="CW15" i="1"/>
  <c r="CE15" i="1"/>
  <c r="BM15" i="1"/>
  <c r="DQ15" i="1"/>
  <c r="CY15" i="1"/>
  <c r="DQ19" i="1"/>
  <c r="CY19" i="1"/>
  <c r="DO23" i="1"/>
  <c r="CW23" i="1"/>
  <c r="CE23" i="1"/>
  <c r="BM23" i="1"/>
  <c r="DQ23" i="1"/>
  <c r="CY23" i="1"/>
  <c r="DQ27" i="1"/>
  <c r="CY27" i="1"/>
  <c r="DQ31" i="1"/>
  <c r="CY31" i="1"/>
  <c r="DT35" i="1"/>
  <c r="DB35" i="1"/>
  <c r="DP39" i="1"/>
  <c r="CX39" i="1"/>
  <c r="CY39" i="1"/>
  <c r="DQ39" i="1"/>
  <c r="DU43" i="1"/>
  <c r="DC43" i="1"/>
  <c r="CY43" i="1"/>
  <c r="DQ43" i="1"/>
  <c r="DP47" i="1"/>
  <c r="CX47" i="1"/>
  <c r="DP51" i="1"/>
  <c r="CX51" i="1"/>
  <c r="DP55" i="1"/>
  <c r="CX55" i="1"/>
  <c r="DP59" i="1"/>
  <c r="CX59" i="1"/>
  <c r="DP63" i="1"/>
  <c r="CX63" i="1"/>
  <c r="DP66" i="1"/>
  <c r="CX66" i="1"/>
  <c r="DP70" i="1"/>
  <c r="CX70" i="1"/>
  <c r="DP74" i="1"/>
  <c r="CX74" i="1"/>
  <c r="DP78" i="1"/>
  <c r="CX78" i="1"/>
  <c r="DP82" i="1"/>
  <c r="CX82" i="1"/>
  <c r="DP86" i="1"/>
  <c r="CX86" i="1"/>
  <c r="DP90" i="1"/>
  <c r="CX90" i="1"/>
  <c r="DP94" i="1"/>
  <c r="CX94" i="1"/>
  <c r="DP98" i="1"/>
  <c r="CX98" i="1"/>
  <c r="DP102" i="1"/>
  <c r="CX102" i="1"/>
  <c r="DP106" i="1"/>
  <c r="CX106" i="1"/>
  <c r="DP110" i="1"/>
  <c r="CX110" i="1"/>
  <c r="DP114" i="1"/>
  <c r="CX114" i="1"/>
  <c r="DP118" i="1"/>
  <c r="CX118" i="1"/>
  <c r="DP122" i="1"/>
  <c r="CX122" i="1"/>
  <c r="DP126" i="1"/>
  <c r="CX126" i="1"/>
  <c r="DP130" i="1"/>
  <c r="CX130" i="1"/>
  <c r="DP134" i="1"/>
  <c r="CX134" i="1"/>
  <c r="DP138" i="1"/>
  <c r="CX138" i="1"/>
  <c r="DP142" i="1"/>
  <c r="CX142" i="1"/>
  <c r="DR146" i="1"/>
  <c r="CZ146" i="1"/>
  <c r="DU150" i="1"/>
  <c r="DC150" i="1"/>
  <c r="DU154" i="1"/>
  <c r="DC154" i="1"/>
  <c r="DU158" i="1"/>
  <c r="DC158" i="1"/>
  <c r="DQ162" i="1"/>
  <c r="CY162" i="1"/>
  <c r="DO162" i="1"/>
  <c r="BM162" i="1"/>
  <c r="CW162" i="1"/>
  <c r="CE162" i="1"/>
  <c r="DQ166" i="1"/>
  <c r="CY166" i="1"/>
  <c r="DO166" i="1"/>
  <c r="BM166" i="1"/>
  <c r="CE166" i="1"/>
  <c r="CW166" i="1"/>
  <c r="DQ170" i="1"/>
  <c r="CY170" i="1"/>
  <c r="DO170" i="1"/>
  <c r="CW170" i="1"/>
  <c r="BM170" i="1"/>
  <c r="CE170" i="1"/>
  <c r="DQ174" i="1"/>
  <c r="CY174" i="1"/>
  <c r="DO174" i="1"/>
  <c r="CW174" i="1"/>
  <c r="BM174" i="1"/>
  <c r="CE174" i="1"/>
  <c r="DT178" i="1"/>
  <c r="DB178" i="1"/>
  <c r="DR182" i="1"/>
  <c r="CZ182" i="1"/>
  <c r="DT182" i="1"/>
  <c r="DB182" i="1"/>
  <c r="DR186" i="1"/>
  <c r="CZ186" i="1"/>
  <c r="DT186" i="1"/>
  <c r="DB186" i="1"/>
  <c r="DR190" i="1"/>
  <c r="CZ190" i="1"/>
  <c r="DT190" i="1"/>
  <c r="DB190" i="1"/>
  <c r="DP194" i="1"/>
  <c r="CX194" i="1"/>
  <c r="DT95" i="1"/>
  <c r="DB95" i="1"/>
  <c r="DT99" i="1"/>
  <c r="DB99" i="1"/>
  <c r="DT103" i="1"/>
  <c r="DB103" i="1"/>
  <c r="DT107" i="1"/>
  <c r="DB107" i="1"/>
  <c r="DT111" i="1"/>
  <c r="DB111" i="1"/>
  <c r="DT115" i="1"/>
  <c r="DB115" i="1"/>
  <c r="DT119" i="1"/>
  <c r="DB119" i="1"/>
  <c r="DT123" i="1"/>
  <c r="DB123" i="1"/>
  <c r="DR127" i="1"/>
  <c r="CZ127" i="1"/>
  <c r="DP127" i="1"/>
  <c r="CX127" i="1"/>
  <c r="DR131" i="1"/>
  <c r="CZ131" i="1"/>
  <c r="DP131" i="1"/>
  <c r="CX131" i="1"/>
  <c r="DR135" i="1"/>
  <c r="CZ135" i="1"/>
  <c r="DP135" i="1"/>
  <c r="CX135" i="1"/>
  <c r="DR139" i="1"/>
  <c r="CZ139" i="1"/>
  <c r="DP139" i="1"/>
  <c r="CX139" i="1"/>
  <c r="DU143" i="1"/>
  <c r="DC143" i="1"/>
  <c r="DP143" i="1"/>
  <c r="CX143" i="1"/>
  <c r="DU147" i="1"/>
  <c r="DC147" i="1"/>
  <c r="DR147" i="1"/>
  <c r="CZ147" i="1"/>
  <c r="DP151" i="1"/>
  <c r="CX151" i="1"/>
  <c r="DP155" i="1"/>
  <c r="CX155" i="1"/>
  <c r="DP159" i="1"/>
  <c r="CX159" i="1"/>
  <c r="DP163" i="1"/>
  <c r="CX163" i="1"/>
  <c r="DP167" i="1"/>
  <c r="CX167" i="1"/>
  <c r="DP171" i="1"/>
  <c r="CX171" i="1"/>
  <c r="DU13" i="1"/>
  <c r="DC13" i="1"/>
  <c r="DR17" i="1"/>
  <c r="CZ17" i="1"/>
  <c r="DT17" i="1"/>
  <c r="DB17" i="1"/>
  <c r="DR21" i="1"/>
  <c r="CZ21" i="1"/>
  <c r="DT21" i="1"/>
  <c r="DB21" i="1"/>
  <c r="DR25" i="1"/>
  <c r="CZ25" i="1"/>
  <c r="DT25" i="1"/>
  <c r="DB25" i="1"/>
  <c r="DR29" i="1"/>
  <c r="CZ29" i="1"/>
  <c r="DT29" i="1"/>
  <c r="DB29" i="1"/>
  <c r="DR33" i="1"/>
  <c r="CZ33" i="1"/>
  <c r="DT33" i="1"/>
  <c r="DB33" i="1"/>
  <c r="DT37" i="1"/>
  <c r="DB37" i="1"/>
  <c r="DR37" i="1"/>
  <c r="CZ37" i="1"/>
  <c r="DT41" i="1"/>
  <c r="DB41" i="1"/>
  <c r="DR41" i="1"/>
  <c r="CZ41" i="1"/>
  <c r="CY45" i="1"/>
  <c r="DQ45" i="1"/>
  <c r="DU49" i="1"/>
  <c r="DC49" i="1"/>
  <c r="DU53" i="1"/>
  <c r="DC53" i="1"/>
  <c r="DU57" i="1"/>
  <c r="DC57" i="1"/>
  <c r="DU61" i="1"/>
  <c r="DC61" i="1"/>
  <c r="DU64" i="1"/>
  <c r="DC64" i="1"/>
  <c r="DU68" i="1"/>
  <c r="DC68" i="1"/>
  <c r="DT72" i="1"/>
  <c r="DB72" i="1"/>
  <c r="DU72" i="1"/>
  <c r="DC72" i="1"/>
  <c r="DT76" i="1"/>
  <c r="DB76" i="1"/>
  <c r="DU76" i="1"/>
  <c r="DC76" i="1"/>
  <c r="DP80" i="1"/>
  <c r="CX80" i="1"/>
  <c r="DU84" i="1"/>
  <c r="DC84" i="1"/>
  <c r="DU88" i="1"/>
  <c r="DC88" i="1"/>
  <c r="DU92" i="1"/>
  <c r="DC92" i="1"/>
  <c r="DU96" i="1"/>
  <c r="DC96" i="1"/>
  <c r="DU100" i="1"/>
  <c r="DC100" i="1"/>
  <c r="DU104" i="1"/>
  <c r="DC104" i="1"/>
  <c r="DU108" i="1"/>
  <c r="DC108" i="1"/>
  <c r="DU112" i="1"/>
  <c r="DC112" i="1"/>
  <c r="DU116" i="1"/>
  <c r="DC116" i="1"/>
  <c r="DU120" i="1"/>
  <c r="DC120" i="1"/>
  <c r="DU124" i="1"/>
  <c r="DC124" i="1"/>
  <c r="DU128" i="1"/>
  <c r="DC128" i="1"/>
  <c r="DU132" i="1"/>
  <c r="DC132" i="1"/>
  <c r="DU136" i="1"/>
  <c r="DC136" i="1"/>
  <c r="DR516" i="1"/>
  <c r="CZ516" i="1"/>
  <c r="DP527" i="1"/>
  <c r="CX527" i="1"/>
  <c r="DR175" i="1"/>
  <c r="CZ175" i="1"/>
  <c r="DT175" i="1"/>
  <c r="DB175" i="1"/>
  <c r="DR179" i="1"/>
  <c r="CZ179" i="1"/>
  <c r="DT179" i="1"/>
  <c r="DB179" i="1"/>
  <c r="DR183" i="1"/>
  <c r="CZ183" i="1"/>
  <c r="DT183" i="1"/>
  <c r="DB183" i="1"/>
  <c r="DR187" i="1"/>
  <c r="CZ187" i="1"/>
  <c r="DT187" i="1"/>
  <c r="DB187" i="1"/>
  <c r="DR191" i="1"/>
  <c r="CZ191" i="1"/>
  <c r="DT191" i="1"/>
  <c r="DB191" i="1"/>
  <c r="DR195" i="1"/>
  <c r="CZ195" i="1"/>
  <c r="DT195" i="1"/>
  <c r="DB195" i="1"/>
  <c r="DR199" i="1"/>
  <c r="CZ199" i="1"/>
  <c r="DT199" i="1"/>
  <c r="DB199" i="1"/>
  <c r="DR203" i="1"/>
  <c r="CZ203" i="1"/>
  <c r="DT203" i="1"/>
  <c r="DB203" i="1"/>
  <c r="DR207" i="1"/>
  <c r="CZ207" i="1"/>
  <c r="DT207" i="1"/>
  <c r="DB207" i="1"/>
  <c r="DU211" i="1"/>
  <c r="DC211" i="1"/>
  <c r="DR211" i="1"/>
  <c r="CZ211" i="1"/>
  <c r="DP215" i="1"/>
  <c r="CX215" i="1"/>
  <c r="DR215" i="1"/>
  <c r="CZ215" i="1"/>
  <c r="DU219" i="1"/>
  <c r="DC219" i="1"/>
  <c r="DR219" i="1"/>
  <c r="CZ219" i="1"/>
  <c r="DU223" i="1"/>
  <c r="DC223" i="1"/>
  <c r="DR223" i="1"/>
  <c r="CZ223" i="1"/>
  <c r="DU227" i="1"/>
  <c r="DC227" i="1"/>
  <c r="DR227" i="1"/>
  <c r="CZ227" i="1"/>
  <c r="DO231" i="1"/>
  <c r="CW231" i="1"/>
  <c r="CE231" i="1"/>
  <c r="BM231" i="1"/>
  <c r="DU231" i="1"/>
  <c r="DC231" i="1"/>
  <c r="DO235" i="1"/>
  <c r="CW235" i="1"/>
  <c r="CE235" i="1"/>
  <c r="BM235" i="1"/>
  <c r="DU235" i="1"/>
  <c r="DC235" i="1"/>
  <c r="DO239" i="1"/>
  <c r="CW239" i="1"/>
  <c r="CE239" i="1"/>
  <c r="BM239" i="1"/>
  <c r="DU239" i="1"/>
  <c r="DC239" i="1"/>
  <c r="DO243" i="1"/>
  <c r="CW243" i="1"/>
  <c r="CE243" i="1"/>
  <c r="BM243" i="1"/>
  <c r="DU243" i="1"/>
  <c r="DC243" i="1"/>
  <c r="DO247" i="1"/>
  <c r="CW247" i="1"/>
  <c r="CE247" i="1"/>
  <c r="BM247" i="1"/>
  <c r="DU247" i="1"/>
  <c r="DC247" i="1"/>
  <c r="DO251" i="1"/>
  <c r="CW251" i="1"/>
  <c r="CE251" i="1"/>
  <c r="BM251" i="1"/>
  <c r="DU251" i="1"/>
  <c r="DC251" i="1"/>
  <c r="DU255" i="1"/>
  <c r="DC255" i="1"/>
  <c r="DU259" i="1"/>
  <c r="DC259" i="1"/>
  <c r="DU263" i="1"/>
  <c r="DC263" i="1"/>
  <c r="DU267" i="1"/>
  <c r="DC267" i="1"/>
  <c r="DU271" i="1"/>
  <c r="DC271" i="1"/>
  <c r="DU275" i="1"/>
  <c r="DC275" i="1"/>
  <c r="DU279" i="1"/>
  <c r="DC279" i="1"/>
  <c r="DU283" i="1"/>
  <c r="DC283" i="1"/>
  <c r="DU287" i="1"/>
  <c r="DC287" i="1"/>
  <c r="DU291" i="1"/>
  <c r="DC291" i="1"/>
  <c r="DU295" i="1"/>
  <c r="DC295" i="1"/>
  <c r="DU299" i="1"/>
  <c r="DC299" i="1"/>
  <c r="DU303" i="1"/>
  <c r="DC303" i="1"/>
  <c r="DU307" i="1"/>
  <c r="DC307" i="1"/>
  <c r="DU311" i="1"/>
  <c r="DC311" i="1"/>
  <c r="DQ315" i="1"/>
  <c r="CY315" i="1"/>
  <c r="DU319" i="1"/>
  <c r="DC319" i="1"/>
  <c r="DQ323" i="1"/>
  <c r="CY323" i="1"/>
  <c r="DU327" i="1"/>
  <c r="DC327" i="1"/>
  <c r="DQ331" i="1"/>
  <c r="CY331" i="1"/>
  <c r="DU335" i="1"/>
  <c r="DC335" i="1"/>
  <c r="DQ339" i="1"/>
  <c r="CY339" i="1"/>
  <c r="DU343" i="1"/>
  <c r="DC343" i="1"/>
  <c r="DQ347" i="1"/>
  <c r="CY347" i="1"/>
  <c r="DU351" i="1"/>
  <c r="DC351" i="1"/>
  <c r="DQ355" i="1"/>
  <c r="CY355" i="1"/>
  <c r="DU359" i="1"/>
  <c r="DC359" i="1"/>
  <c r="DQ363" i="1"/>
  <c r="CY363" i="1"/>
  <c r="DR367" i="1"/>
  <c r="CZ367" i="1"/>
  <c r="DT367" i="1"/>
  <c r="DB367" i="1"/>
  <c r="DR371" i="1"/>
  <c r="CZ371" i="1"/>
  <c r="DT371" i="1"/>
  <c r="DB371" i="1"/>
  <c r="DR375" i="1"/>
  <c r="CZ375" i="1"/>
  <c r="DT375" i="1"/>
  <c r="DB375" i="1"/>
  <c r="DR379" i="1"/>
  <c r="CZ379" i="1"/>
  <c r="DT379" i="1"/>
  <c r="DB379" i="1"/>
  <c r="DR383" i="1"/>
  <c r="CZ383" i="1"/>
  <c r="DT383" i="1"/>
  <c r="DB383" i="1"/>
  <c r="DR387" i="1"/>
  <c r="CZ387" i="1"/>
  <c r="DT387" i="1"/>
  <c r="DB387" i="1"/>
  <c r="DR391" i="1"/>
  <c r="CZ391" i="1"/>
  <c r="DT391" i="1"/>
  <c r="DB391" i="1"/>
  <c r="DR395" i="1"/>
  <c r="CZ395" i="1"/>
  <c r="DT395" i="1"/>
  <c r="DB395" i="1"/>
  <c r="DR399" i="1"/>
  <c r="CZ399" i="1"/>
  <c r="DT399" i="1"/>
  <c r="DB399" i="1"/>
  <c r="DR403" i="1"/>
  <c r="CZ403" i="1"/>
  <c r="DT403" i="1"/>
  <c r="DB403" i="1"/>
  <c r="DR407" i="1"/>
  <c r="CZ407" i="1"/>
  <c r="DT407" i="1"/>
  <c r="DB407" i="1"/>
  <c r="DR411" i="1"/>
  <c r="CZ411" i="1"/>
  <c r="DT411" i="1"/>
  <c r="DB411" i="1"/>
  <c r="DR415" i="1"/>
  <c r="CZ415" i="1"/>
  <c r="DT415" i="1"/>
  <c r="DB415" i="1"/>
  <c r="DR419" i="1"/>
  <c r="CZ419" i="1"/>
  <c r="DT419" i="1"/>
  <c r="DB419" i="1"/>
  <c r="DR423" i="1"/>
  <c r="CZ423" i="1"/>
  <c r="DT423" i="1"/>
  <c r="DB423" i="1"/>
  <c r="DR427" i="1"/>
  <c r="CZ427" i="1"/>
  <c r="DT427" i="1"/>
  <c r="DB427" i="1"/>
  <c r="DR431" i="1"/>
  <c r="CZ431" i="1"/>
  <c r="DT431" i="1"/>
  <c r="DB431" i="1"/>
  <c r="DR435" i="1"/>
  <c r="CZ435" i="1"/>
  <c r="DT435" i="1"/>
  <c r="DB435" i="1"/>
  <c r="DR439" i="1"/>
  <c r="CZ439" i="1"/>
  <c r="DT439" i="1"/>
  <c r="DB439" i="1"/>
  <c r="DR443" i="1"/>
  <c r="CZ443" i="1"/>
  <c r="DT443" i="1"/>
  <c r="DB443" i="1"/>
  <c r="DR447" i="1"/>
  <c r="CZ447" i="1"/>
  <c r="DT447" i="1"/>
  <c r="DB447" i="1"/>
  <c r="DR451" i="1"/>
  <c r="CZ451" i="1"/>
  <c r="DT451" i="1"/>
  <c r="DB451" i="1"/>
  <c r="DU455" i="1"/>
  <c r="DC455" i="1"/>
  <c r="DR455" i="1"/>
  <c r="CZ455" i="1"/>
  <c r="DU459" i="1"/>
  <c r="DC459" i="1"/>
  <c r="DR459" i="1"/>
  <c r="CZ459" i="1"/>
  <c r="DU463" i="1"/>
  <c r="DC463" i="1"/>
  <c r="DR463" i="1"/>
  <c r="CZ463" i="1"/>
  <c r="DU467" i="1"/>
  <c r="DC467" i="1"/>
  <c r="DR467" i="1"/>
  <c r="CZ467" i="1"/>
  <c r="DU471" i="1"/>
  <c r="DC471" i="1"/>
  <c r="DR471" i="1"/>
  <c r="CZ471" i="1"/>
  <c r="DU475" i="1"/>
  <c r="DC475" i="1"/>
  <c r="DR475" i="1"/>
  <c r="CZ475" i="1"/>
  <c r="DU479" i="1"/>
  <c r="DC479" i="1"/>
  <c r="DR479" i="1"/>
  <c r="CZ479" i="1"/>
  <c r="DU483" i="1"/>
  <c r="DC483" i="1"/>
  <c r="DR483" i="1"/>
  <c r="CZ483" i="1"/>
  <c r="DU487" i="1"/>
  <c r="DC487" i="1"/>
  <c r="DR487" i="1"/>
  <c r="CZ487" i="1"/>
  <c r="DU491" i="1"/>
  <c r="DC491" i="1"/>
  <c r="DR491" i="1"/>
  <c r="CZ491" i="1"/>
  <c r="DU495" i="1"/>
  <c r="DC495" i="1"/>
  <c r="DR495" i="1"/>
  <c r="CZ495" i="1"/>
  <c r="DU499" i="1"/>
  <c r="DC499" i="1"/>
  <c r="DR499" i="1"/>
  <c r="CZ499" i="1"/>
  <c r="DU503" i="1"/>
  <c r="DC503" i="1"/>
  <c r="DR503" i="1"/>
  <c r="CZ503" i="1"/>
  <c r="DU507" i="1"/>
  <c r="DC507" i="1"/>
  <c r="DR507" i="1"/>
  <c r="CZ507" i="1"/>
  <c r="DT511" i="1"/>
  <c r="DB511" i="1"/>
  <c r="DP517" i="1"/>
  <c r="CX517" i="1"/>
  <c r="DU527" i="1"/>
  <c r="DC527" i="1"/>
  <c r="DQ140" i="1"/>
  <c r="CY140" i="1"/>
  <c r="DO140" i="1"/>
  <c r="CW140" i="1"/>
  <c r="CE140" i="1"/>
  <c r="BM140" i="1"/>
  <c r="DQ144" i="1"/>
  <c r="CY144" i="1"/>
  <c r="DO144" i="1"/>
  <c r="CW144" i="1"/>
  <c r="CE144" i="1"/>
  <c r="BM144" i="1"/>
  <c r="DQ148" i="1"/>
  <c r="CY148" i="1"/>
  <c r="DO148" i="1"/>
  <c r="CW148" i="1"/>
  <c r="CE148" i="1"/>
  <c r="BM148" i="1"/>
  <c r="DQ152" i="1"/>
  <c r="CY152" i="1"/>
  <c r="DO152" i="1"/>
  <c r="CW152" i="1"/>
  <c r="CE152" i="1"/>
  <c r="BM152" i="1"/>
  <c r="DQ156" i="1"/>
  <c r="CY156" i="1"/>
  <c r="DO156" i="1"/>
  <c r="CW156" i="1"/>
  <c r="CE156" i="1"/>
  <c r="BM156" i="1"/>
  <c r="DQ160" i="1"/>
  <c r="CY160" i="1"/>
  <c r="DO160" i="1"/>
  <c r="CW160" i="1"/>
  <c r="CE160" i="1"/>
  <c r="BM160" i="1"/>
  <c r="DQ164" i="1"/>
  <c r="CY164" i="1"/>
  <c r="DO164" i="1"/>
  <c r="CW164" i="1"/>
  <c r="CE164" i="1"/>
  <c r="BM164" i="1"/>
  <c r="DQ168" i="1"/>
  <c r="CY168" i="1"/>
  <c r="DO168" i="1"/>
  <c r="CW168" i="1"/>
  <c r="CE168" i="1"/>
  <c r="BM168" i="1"/>
  <c r="DQ172" i="1"/>
  <c r="CY172" i="1"/>
  <c r="DO172" i="1"/>
  <c r="CW172" i="1"/>
  <c r="CE172" i="1"/>
  <c r="BM172" i="1"/>
  <c r="DQ176" i="1"/>
  <c r="CY176" i="1"/>
  <c r="DO176" i="1"/>
  <c r="CW176" i="1"/>
  <c r="CE176" i="1"/>
  <c r="BM176" i="1"/>
  <c r="DQ180" i="1"/>
  <c r="CY180" i="1"/>
  <c r="DO180" i="1"/>
  <c r="CW180" i="1"/>
  <c r="CE180" i="1"/>
  <c r="BM180" i="1"/>
  <c r="DQ184" i="1"/>
  <c r="CY184" i="1"/>
  <c r="DO184" i="1"/>
  <c r="CW184" i="1"/>
  <c r="CE184" i="1"/>
  <c r="BM184" i="1"/>
  <c r="DQ188" i="1"/>
  <c r="CY188" i="1"/>
  <c r="DO188" i="1"/>
  <c r="CW188" i="1"/>
  <c r="CE188" i="1"/>
  <c r="BM188" i="1"/>
  <c r="DQ192" i="1"/>
  <c r="CY192" i="1"/>
  <c r="DO192" i="1"/>
  <c r="CW192" i="1"/>
  <c r="CE192" i="1"/>
  <c r="BM192" i="1"/>
  <c r="DQ196" i="1"/>
  <c r="CY196" i="1"/>
  <c r="DO196" i="1"/>
  <c r="CW196" i="1"/>
  <c r="CE196" i="1"/>
  <c r="BM196" i="1"/>
  <c r="DQ200" i="1"/>
  <c r="CY200" i="1"/>
  <c r="DO200" i="1"/>
  <c r="CW200" i="1"/>
  <c r="CE200" i="1"/>
  <c r="BM200" i="1"/>
  <c r="DQ204" i="1"/>
  <c r="CY204" i="1"/>
  <c r="DO204" i="1"/>
  <c r="CW204" i="1"/>
  <c r="CE204" i="1"/>
  <c r="BM204" i="1"/>
  <c r="DQ208" i="1"/>
  <c r="CY208" i="1"/>
  <c r="DO208" i="1"/>
  <c r="CW208" i="1"/>
  <c r="CE208" i="1"/>
  <c r="BM208" i="1"/>
  <c r="DP212" i="1"/>
  <c r="CX212" i="1"/>
  <c r="DO212" i="1"/>
  <c r="CW212" i="1"/>
  <c r="CE212" i="1"/>
  <c r="BM212" i="1"/>
  <c r="DP216" i="1"/>
  <c r="CX216" i="1"/>
  <c r="DO216" i="1"/>
  <c r="CW216" i="1"/>
  <c r="CE216" i="1"/>
  <c r="BM216" i="1"/>
  <c r="DP220" i="1"/>
  <c r="CX220" i="1"/>
  <c r="DO220" i="1"/>
  <c r="CW220" i="1"/>
  <c r="CE220" i="1"/>
  <c r="BM220" i="1"/>
  <c r="DP224" i="1"/>
  <c r="CX224" i="1"/>
  <c r="DO224" i="1"/>
  <c r="CW224" i="1"/>
  <c r="CE224" i="1"/>
  <c r="BM224" i="1"/>
  <c r="DP228" i="1"/>
  <c r="CX228" i="1"/>
  <c r="DO228" i="1"/>
  <c r="CW228" i="1"/>
  <c r="CE228" i="1"/>
  <c r="BM228" i="1"/>
  <c r="DP232" i="1"/>
  <c r="CX232" i="1"/>
  <c r="DP236" i="1"/>
  <c r="CX236" i="1"/>
  <c r="DP240" i="1"/>
  <c r="CX240" i="1"/>
  <c r="DP244" i="1"/>
  <c r="CX244" i="1"/>
  <c r="DP248" i="1"/>
  <c r="CX248" i="1"/>
  <c r="DP252" i="1"/>
  <c r="CX252" i="1"/>
  <c r="DO256" i="1"/>
  <c r="CW256" i="1"/>
  <c r="CE256" i="1"/>
  <c r="BM256" i="1"/>
  <c r="DP256" i="1"/>
  <c r="CX256" i="1"/>
  <c r="DO260" i="1"/>
  <c r="CW260" i="1"/>
  <c r="CE260" i="1"/>
  <c r="BM260" i="1"/>
  <c r="DP260" i="1"/>
  <c r="CX260" i="1"/>
  <c r="DO264" i="1"/>
  <c r="CW264" i="1"/>
  <c r="CE264" i="1"/>
  <c r="BM264" i="1"/>
  <c r="DP264" i="1"/>
  <c r="CX264" i="1"/>
  <c r="DO268" i="1"/>
  <c r="CW268" i="1"/>
  <c r="CE268" i="1"/>
  <c r="BM268" i="1"/>
  <c r="DP268" i="1"/>
  <c r="CX268" i="1"/>
  <c r="DO272" i="1"/>
  <c r="CW272" i="1"/>
  <c r="CE272" i="1"/>
  <c r="BM272" i="1"/>
  <c r="DP272" i="1"/>
  <c r="CX272" i="1"/>
  <c r="DO276" i="1"/>
  <c r="CW276" i="1"/>
  <c r="CE276" i="1"/>
  <c r="BM276" i="1"/>
  <c r="DP276" i="1"/>
  <c r="CX276" i="1"/>
  <c r="DO280" i="1"/>
  <c r="CW280" i="1"/>
  <c r="CE280" i="1"/>
  <c r="BM280" i="1"/>
  <c r="DP280" i="1"/>
  <c r="CX280" i="1"/>
  <c r="DO284" i="1"/>
  <c r="CW284" i="1"/>
  <c r="CE284" i="1"/>
  <c r="BM284" i="1"/>
  <c r="DP284" i="1"/>
  <c r="CX284" i="1"/>
  <c r="DO288" i="1"/>
  <c r="CW288" i="1"/>
  <c r="CE288" i="1"/>
  <c r="BM288" i="1"/>
  <c r="DP288" i="1"/>
  <c r="CX288" i="1"/>
  <c r="DO292" i="1"/>
  <c r="CW292" i="1"/>
  <c r="CE292" i="1"/>
  <c r="BM292" i="1"/>
  <c r="DP292" i="1"/>
  <c r="CX292" i="1"/>
  <c r="DO296" i="1"/>
  <c r="CW296" i="1"/>
  <c r="CE296" i="1"/>
  <c r="BM296" i="1"/>
  <c r="DP296" i="1"/>
  <c r="CX296" i="1"/>
  <c r="DO300" i="1"/>
  <c r="CW300" i="1"/>
  <c r="CE300" i="1"/>
  <c r="BM300" i="1"/>
  <c r="DP300" i="1"/>
  <c r="CX300" i="1"/>
  <c r="DO304" i="1"/>
  <c r="CW304" i="1"/>
  <c r="CE304" i="1"/>
  <c r="BM304" i="1"/>
  <c r="DP304" i="1"/>
  <c r="CX304" i="1"/>
  <c r="DO308" i="1"/>
  <c r="CW308" i="1"/>
  <c r="CE308" i="1"/>
  <c r="BM308" i="1"/>
  <c r="DP308" i="1"/>
  <c r="CX308" i="1"/>
  <c r="DO312" i="1"/>
  <c r="CW312" i="1"/>
  <c r="CE312" i="1"/>
  <c r="BM312" i="1"/>
  <c r="DP312" i="1"/>
  <c r="CX312" i="1"/>
  <c r="DQ316" i="1"/>
  <c r="CY316" i="1"/>
  <c r="DP316" i="1"/>
  <c r="CX316" i="1"/>
  <c r="DQ320" i="1"/>
  <c r="CY320" i="1"/>
  <c r="DP320" i="1"/>
  <c r="CX320" i="1"/>
  <c r="DQ324" i="1"/>
  <c r="CY324" i="1"/>
  <c r="DP324" i="1"/>
  <c r="CX324" i="1"/>
  <c r="DQ328" i="1"/>
  <c r="CY328" i="1"/>
  <c r="DP328" i="1"/>
  <c r="CX328" i="1"/>
  <c r="DQ332" i="1"/>
  <c r="CY332" i="1"/>
  <c r="DP332" i="1"/>
  <c r="CX332" i="1"/>
  <c r="DQ336" i="1"/>
  <c r="CY336" i="1"/>
  <c r="DP336" i="1"/>
  <c r="CX336" i="1"/>
  <c r="DQ340" i="1"/>
  <c r="CY340" i="1"/>
  <c r="DP340" i="1"/>
  <c r="CX340" i="1"/>
  <c r="DQ344" i="1"/>
  <c r="CY344" i="1"/>
  <c r="DP344" i="1"/>
  <c r="CX344" i="1"/>
  <c r="DQ348" i="1"/>
  <c r="CY348" i="1"/>
  <c r="DP348" i="1"/>
  <c r="CX348" i="1"/>
  <c r="DQ352" i="1"/>
  <c r="CY352" i="1"/>
  <c r="DP352" i="1"/>
  <c r="CX352" i="1"/>
  <c r="DQ356" i="1"/>
  <c r="CY356" i="1"/>
  <c r="DP356" i="1"/>
  <c r="CX356" i="1"/>
  <c r="DQ360" i="1"/>
  <c r="CY360" i="1"/>
  <c r="DP360" i="1"/>
  <c r="CX360" i="1"/>
  <c r="DO364" i="1"/>
  <c r="CW364" i="1"/>
  <c r="CE364" i="1"/>
  <c r="BM364" i="1"/>
  <c r="DO368" i="1"/>
  <c r="CW368" i="1"/>
  <c r="CE368" i="1"/>
  <c r="BM368" i="1"/>
  <c r="DO372" i="1"/>
  <c r="CW372" i="1"/>
  <c r="CE372" i="1"/>
  <c r="BM372" i="1"/>
  <c r="DO376" i="1"/>
  <c r="CW376" i="1"/>
  <c r="CE376" i="1"/>
  <c r="BM376" i="1"/>
  <c r="DO380" i="1"/>
  <c r="CW380" i="1"/>
  <c r="CE380" i="1"/>
  <c r="BM380" i="1"/>
  <c r="DO384" i="1"/>
  <c r="CW384" i="1"/>
  <c r="CE384" i="1"/>
  <c r="BM384" i="1"/>
  <c r="DO388" i="1"/>
  <c r="CW388" i="1"/>
  <c r="CE388" i="1"/>
  <c r="BM388" i="1"/>
  <c r="DO392" i="1"/>
  <c r="CW392" i="1"/>
  <c r="CE392" i="1"/>
  <c r="BM392" i="1"/>
  <c r="DO396" i="1"/>
  <c r="CW396" i="1"/>
  <c r="CE396" i="1"/>
  <c r="BM396" i="1"/>
  <c r="DO400" i="1"/>
  <c r="CW400" i="1"/>
  <c r="CE400" i="1"/>
  <c r="BM400" i="1"/>
  <c r="DO404" i="1"/>
  <c r="CW404" i="1"/>
  <c r="CE404" i="1"/>
  <c r="BM404" i="1"/>
  <c r="DO408" i="1"/>
  <c r="CW408" i="1"/>
  <c r="CE408" i="1"/>
  <c r="BM408" i="1"/>
  <c r="DO412" i="1"/>
  <c r="CW412" i="1"/>
  <c r="CE412" i="1"/>
  <c r="BM412" i="1"/>
  <c r="DO416" i="1"/>
  <c r="CW416" i="1"/>
  <c r="CE416" i="1"/>
  <c r="BM416" i="1"/>
  <c r="DO420" i="1"/>
  <c r="CW420" i="1"/>
  <c r="CE420" i="1"/>
  <c r="BM420" i="1"/>
  <c r="DO424" i="1"/>
  <c r="CW424" i="1"/>
  <c r="CE424" i="1"/>
  <c r="BM424" i="1"/>
  <c r="DO428" i="1"/>
  <c r="CW428" i="1"/>
  <c r="CE428" i="1"/>
  <c r="BM428" i="1"/>
  <c r="DO432" i="1"/>
  <c r="CW432" i="1"/>
  <c r="CE432" i="1"/>
  <c r="BM432" i="1"/>
  <c r="DO436" i="1"/>
  <c r="CW436" i="1"/>
  <c r="CE436" i="1"/>
  <c r="BM436" i="1"/>
  <c r="DO440" i="1"/>
  <c r="CW440" i="1"/>
  <c r="CE440" i="1"/>
  <c r="BM440" i="1"/>
  <c r="DO444" i="1"/>
  <c r="CW444" i="1"/>
  <c r="CE444" i="1"/>
  <c r="BM444" i="1"/>
  <c r="DO448" i="1"/>
  <c r="CW448" i="1"/>
  <c r="CE448" i="1"/>
  <c r="BM448" i="1"/>
  <c r="DP452" i="1"/>
  <c r="CX452" i="1"/>
  <c r="DO452" i="1"/>
  <c r="CW452" i="1"/>
  <c r="CE452" i="1"/>
  <c r="BM452" i="1"/>
  <c r="DP456" i="1"/>
  <c r="CX456" i="1"/>
  <c r="DO456" i="1"/>
  <c r="CW456" i="1"/>
  <c r="CE456" i="1"/>
  <c r="BM456" i="1"/>
  <c r="DP460" i="1"/>
  <c r="CX460" i="1"/>
  <c r="DO460" i="1"/>
  <c r="CW460" i="1"/>
  <c r="CE460" i="1"/>
  <c r="BM460" i="1"/>
  <c r="DP464" i="1"/>
  <c r="CX464" i="1"/>
  <c r="DO464" i="1"/>
  <c r="CW464" i="1"/>
  <c r="CE464" i="1"/>
  <c r="BM464" i="1"/>
  <c r="DP468" i="1"/>
  <c r="CX468" i="1"/>
  <c r="DO468" i="1"/>
  <c r="CW468" i="1"/>
  <c r="CE468" i="1"/>
  <c r="BM468" i="1"/>
  <c r="DP472" i="1"/>
  <c r="CX472" i="1"/>
  <c r="DO472" i="1"/>
  <c r="CW472" i="1"/>
  <c r="CE472" i="1"/>
  <c r="BM472" i="1"/>
  <c r="DP476" i="1"/>
  <c r="CX476" i="1"/>
  <c r="DO476" i="1"/>
  <c r="CW476" i="1"/>
  <c r="CE476" i="1"/>
  <c r="BM476" i="1"/>
  <c r="DP480" i="1"/>
  <c r="CX480" i="1"/>
  <c r="DO480" i="1"/>
  <c r="CW480" i="1"/>
  <c r="CE480" i="1"/>
  <c r="BM480" i="1"/>
  <c r="DP484" i="1"/>
  <c r="CX484" i="1"/>
  <c r="DO484" i="1"/>
  <c r="CW484" i="1"/>
  <c r="CE484" i="1"/>
  <c r="BM484" i="1"/>
  <c r="DP488" i="1"/>
  <c r="CX488" i="1"/>
  <c r="DO488" i="1"/>
  <c r="CW488" i="1"/>
  <c r="CE488" i="1"/>
  <c r="BM488" i="1"/>
  <c r="DP492" i="1"/>
  <c r="CX492" i="1"/>
  <c r="DO492" i="1"/>
  <c r="CW492" i="1"/>
  <c r="CE492" i="1"/>
  <c r="BM492" i="1"/>
  <c r="DP496" i="1"/>
  <c r="CX496" i="1"/>
  <c r="DO496" i="1"/>
  <c r="CW496" i="1"/>
  <c r="CE496" i="1"/>
  <c r="BM496" i="1"/>
  <c r="DP500" i="1"/>
  <c r="CX500" i="1"/>
  <c r="DO500" i="1"/>
  <c r="CW500" i="1"/>
  <c r="CE500" i="1"/>
  <c r="BM500" i="1"/>
  <c r="DP504" i="1"/>
  <c r="CX504" i="1"/>
  <c r="DO504" i="1"/>
  <c r="CW504" i="1"/>
  <c r="CE504" i="1"/>
  <c r="BM504" i="1"/>
  <c r="DP508" i="1"/>
  <c r="CX508" i="1"/>
  <c r="DO508" i="1"/>
  <c r="CW508" i="1"/>
  <c r="CE508" i="1"/>
  <c r="BM508" i="1"/>
  <c r="DT512" i="1"/>
  <c r="DB512" i="1"/>
  <c r="DU509" i="1"/>
  <c r="DC509" i="1"/>
  <c r="DP523" i="1"/>
  <c r="CX523" i="1"/>
  <c r="DU533" i="1"/>
  <c r="DC533" i="1"/>
  <c r="DT6" i="1"/>
  <c r="DB6" i="1"/>
  <c r="DU6" i="1"/>
  <c r="DC6" i="1"/>
  <c r="DT10" i="1"/>
  <c r="DB10" i="1"/>
  <c r="DU10" i="1"/>
  <c r="DC10" i="1"/>
  <c r="DR14" i="1"/>
  <c r="CZ14" i="1"/>
  <c r="DT14" i="1"/>
  <c r="DB14" i="1"/>
  <c r="DR18" i="1"/>
  <c r="CZ18" i="1"/>
  <c r="DT18" i="1"/>
  <c r="DB18" i="1"/>
  <c r="DR22" i="1"/>
  <c r="CZ22" i="1"/>
  <c r="DT22" i="1"/>
  <c r="DB22" i="1"/>
  <c r="DR26" i="1"/>
  <c r="CZ26" i="1"/>
  <c r="DT26" i="1"/>
  <c r="DB26" i="1"/>
  <c r="DR30" i="1"/>
  <c r="CZ30" i="1"/>
  <c r="DT30" i="1"/>
  <c r="DB30" i="1"/>
  <c r="DU38" i="1"/>
  <c r="DC38" i="1"/>
  <c r="DR38" i="1"/>
  <c r="CZ38" i="1"/>
  <c r="DU42" i="1"/>
  <c r="DC42" i="1"/>
  <c r="DR42" i="1"/>
  <c r="CZ42" i="1"/>
  <c r="DU46" i="1"/>
  <c r="DC46" i="1"/>
  <c r="DU50" i="1"/>
  <c r="DC50" i="1"/>
  <c r="DU54" i="1"/>
  <c r="DC54" i="1"/>
  <c r="DU58" i="1"/>
  <c r="DC58" i="1"/>
  <c r="DU62" i="1"/>
  <c r="DC62" i="1"/>
  <c r="DU65" i="1"/>
  <c r="DC65" i="1"/>
  <c r="DU69" i="1"/>
  <c r="DC69" i="1"/>
  <c r="DU73" i="1"/>
  <c r="DC73" i="1"/>
  <c r="DU77" i="1"/>
  <c r="DC77" i="1"/>
  <c r="DU81" i="1"/>
  <c r="DC81" i="1"/>
  <c r="DU85" i="1"/>
  <c r="DC85" i="1"/>
  <c r="DU89" i="1"/>
  <c r="DC89" i="1"/>
  <c r="DU93" i="1"/>
  <c r="DC93" i="1"/>
  <c r="DU97" i="1"/>
  <c r="DC97" i="1"/>
  <c r="DU101" i="1"/>
  <c r="DC101" i="1"/>
  <c r="DU105" i="1"/>
  <c r="DC105" i="1"/>
  <c r="DU109" i="1"/>
  <c r="DC109" i="1"/>
  <c r="DU113" i="1"/>
  <c r="DC113" i="1"/>
  <c r="DU117" i="1"/>
  <c r="DC117" i="1"/>
  <c r="DU121" i="1"/>
  <c r="DC121" i="1"/>
  <c r="DU125" i="1"/>
  <c r="DC125" i="1"/>
  <c r="DU129" i="1"/>
  <c r="DC129" i="1"/>
  <c r="DU133" i="1"/>
  <c r="DC133" i="1"/>
  <c r="DU137" i="1"/>
  <c r="DC137" i="1"/>
  <c r="DU141" i="1"/>
  <c r="DC141" i="1"/>
  <c r="DP145" i="1"/>
  <c r="CX145" i="1"/>
  <c r="DU149" i="1"/>
  <c r="DC149" i="1"/>
  <c r="DU153" i="1"/>
  <c r="DC153" i="1"/>
  <c r="DU157" i="1"/>
  <c r="DC157" i="1"/>
  <c r="DU161" i="1"/>
  <c r="DC161" i="1"/>
  <c r="DU165" i="1"/>
  <c r="DC165" i="1"/>
  <c r="DU169" i="1"/>
  <c r="DC169" i="1"/>
  <c r="DU173" i="1"/>
  <c r="DC173" i="1"/>
  <c r="DU177" i="1"/>
  <c r="DC177" i="1"/>
  <c r="DU181" i="1"/>
  <c r="DC181" i="1"/>
  <c r="DU185" i="1"/>
  <c r="DC185" i="1"/>
  <c r="DU189" i="1"/>
  <c r="DC189" i="1"/>
  <c r="DU193" i="1"/>
  <c r="DC193" i="1"/>
  <c r="DU197" i="1"/>
  <c r="DC197" i="1"/>
  <c r="DU201" i="1"/>
  <c r="DC201" i="1"/>
  <c r="DU205" i="1"/>
  <c r="DC205" i="1"/>
  <c r="DR209" i="1"/>
  <c r="CZ209" i="1"/>
  <c r="DT213" i="1"/>
  <c r="DB213" i="1"/>
  <c r="DT217" i="1"/>
  <c r="DB217" i="1"/>
  <c r="DT221" i="1"/>
  <c r="DB221" i="1"/>
  <c r="DT225" i="1"/>
  <c r="DB225" i="1"/>
  <c r="DT229" i="1"/>
  <c r="DB229" i="1"/>
  <c r="DR233" i="1"/>
  <c r="CZ233" i="1"/>
  <c r="DT233" i="1"/>
  <c r="DB233" i="1"/>
  <c r="DR237" i="1"/>
  <c r="CZ237" i="1"/>
  <c r="DT237" i="1"/>
  <c r="DB237" i="1"/>
  <c r="DR241" i="1"/>
  <c r="CZ241" i="1"/>
  <c r="DT241" i="1"/>
  <c r="DB241" i="1"/>
  <c r="DR245" i="1"/>
  <c r="CZ245" i="1"/>
  <c r="DT245" i="1"/>
  <c r="DB245" i="1"/>
  <c r="DR249" i="1"/>
  <c r="CZ249" i="1"/>
  <c r="DT249" i="1"/>
  <c r="DB249" i="1"/>
  <c r="DR253" i="1"/>
  <c r="CZ253" i="1"/>
  <c r="DT253" i="1"/>
  <c r="DB253" i="1"/>
  <c r="DR257" i="1"/>
  <c r="CZ257" i="1"/>
  <c r="DT257" i="1"/>
  <c r="DB257" i="1"/>
  <c r="DR261" i="1"/>
  <c r="CZ261" i="1"/>
  <c r="DT261" i="1"/>
  <c r="DB261" i="1"/>
  <c r="DR265" i="1"/>
  <c r="CZ265" i="1"/>
  <c r="DT265" i="1"/>
  <c r="DB265" i="1"/>
  <c r="DR269" i="1"/>
  <c r="CZ269" i="1"/>
  <c r="DT269" i="1"/>
  <c r="DB269" i="1"/>
  <c r="DR273" i="1"/>
  <c r="CZ273" i="1"/>
  <c r="DT273" i="1"/>
  <c r="DB273" i="1"/>
  <c r="DR277" i="1"/>
  <c r="CZ277" i="1"/>
  <c r="DT277" i="1"/>
  <c r="DB277" i="1"/>
  <c r="DR281" i="1"/>
  <c r="CZ281" i="1"/>
  <c r="DT281" i="1"/>
  <c r="DB281" i="1"/>
  <c r="DR285" i="1"/>
  <c r="CZ285" i="1"/>
  <c r="DT285" i="1"/>
  <c r="DB285" i="1"/>
  <c r="DR289" i="1"/>
  <c r="CZ289" i="1"/>
  <c r="DT289" i="1"/>
  <c r="DB289" i="1"/>
  <c r="DR293" i="1"/>
  <c r="CZ293" i="1"/>
  <c r="DT293" i="1"/>
  <c r="DB293" i="1"/>
  <c r="DR297" i="1"/>
  <c r="CZ297" i="1"/>
  <c r="DT297" i="1"/>
  <c r="DB297" i="1"/>
  <c r="DR301" i="1"/>
  <c r="CZ301" i="1"/>
  <c r="DT301" i="1"/>
  <c r="DB301" i="1"/>
  <c r="DR305" i="1"/>
  <c r="CZ305" i="1"/>
  <c r="DT305" i="1"/>
  <c r="DB305" i="1"/>
  <c r="DR309" i="1"/>
  <c r="CZ309" i="1"/>
  <c r="DT309" i="1"/>
  <c r="DB309" i="1"/>
  <c r="DR313" i="1"/>
  <c r="CZ313" i="1"/>
  <c r="DT313" i="1"/>
  <c r="DB313" i="1"/>
  <c r="DQ317" i="1"/>
  <c r="CY317" i="1"/>
  <c r="DT317" i="1"/>
  <c r="DB317" i="1"/>
  <c r="DQ321" i="1"/>
  <c r="CY321" i="1"/>
  <c r="DT321" i="1"/>
  <c r="DB321" i="1"/>
  <c r="DQ325" i="1"/>
  <c r="CY325" i="1"/>
  <c r="DT325" i="1"/>
  <c r="DB325" i="1"/>
  <c r="DQ329" i="1"/>
  <c r="CY329" i="1"/>
  <c r="DT329" i="1"/>
  <c r="DB329" i="1"/>
  <c r="DQ333" i="1"/>
  <c r="CY333" i="1"/>
  <c r="DT333" i="1"/>
  <c r="DB333" i="1"/>
  <c r="DQ337" i="1"/>
  <c r="CY337" i="1"/>
  <c r="DT337" i="1"/>
  <c r="DB337" i="1"/>
  <c r="DQ341" i="1"/>
  <c r="CY341" i="1"/>
  <c r="DT341" i="1"/>
  <c r="DB341" i="1"/>
  <c r="DQ345" i="1"/>
  <c r="CY345" i="1"/>
  <c r="DT345" i="1"/>
  <c r="DB345" i="1"/>
  <c r="DQ349" i="1"/>
  <c r="CY349" i="1"/>
  <c r="DT349" i="1"/>
  <c r="DB349" i="1"/>
  <c r="DQ353" i="1"/>
  <c r="CY353" i="1"/>
  <c r="DT353" i="1"/>
  <c r="DB353" i="1"/>
  <c r="DQ357" i="1"/>
  <c r="CY357" i="1"/>
  <c r="DT357" i="1"/>
  <c r="DB357" i="1"/>
  <c r="DQ361" i="1"/>
  <c r="CY361" i="1"/>
  <c r="DT361" i="1"/>
  <c r="DB361" i="1"/>
  <c r="DQ365" i="1"/>
  <c r="CY365" i="1"/>
  <c r="DQ369" i="1"/>
  <c r="CY369" i="1"/>
  <c r="DQ373" i="1"/>
  <c r="CY373" i="1"/>
  <c r="DQ377" i="1"/>
  <c r="CY377" i="1"/>
  <c r="DQ381" i="1"/>
  <c r="CY381" i="1"/>
  <c r="DQ385" i="1"/>
  <c r="CY385" i="1"/>
  <c r="DQ389" i="1"/>
  <c r="CY389" i="1"/>
  <c r="DQ393" i="1"/>
  <c r="CY393" i="1"/>
  <c r="DQ397" i="1"/>
  <c r="CY397" i="1"/>
  <c r="DQ401" i="1"/>
  <c r="CY401" i="1"/>
  <c r="DQ405" i="1"/>
  <c r="CY405" i="1"/>
  <c r="DQ409" i="1"/>
  <c r="CY409" i="1"/>
  <c r="DQ413" i="1"/>
  <c r="CY413" i="1"/>
  <c r="DQ417" i="1"/>
  <c r="CY417" i="1"/>
  <c r="DQ421" i="1"/>
  <c r="CY421" i="1"/>
  <c r="DQ425" i="1"/>
  <c r="CY425" i="1"/>
  <c r="DQ429" i="1"/>
  <c r="CY429" i="1"/>
  <c r="DQ433" i="1"/>
  <c r="CY433" i="1"/>
  <c r="DQ437" i="1"/>
  <c r="CY437" i="1"/>
  <c r="DQ441" i="1"/>
  <c r="CY441" i="1"/>
  <c r="DQ445" i="1"/>
  <c r="CY445" i="1"/>
  <c r="DQ449" i="1"/>
  <c r="CY449" i="1"/>
  <c r="DT453" i="1"/>
  <c r="DB453" i="1"/>
  <c r="DT457" i="1"/>
  <c r="DB457" i="1"/>
  <c r="DT461" i="1"/>
  <c r="DB461" i="1"/>
  <c r="DT465" i="1"/>
  <c r="DB465" i="1"/>
  <c r="DT469" i="1"/>
  <c r="DB469" i="1"/>
  <c r="DT473" i="1"/>
  <c r="DB473" i="1"/>
  <c r="DT477" i="1"/>
  <c r="DB477" i="1"/>
  <c r="DT481" i="1"/>
  <c r="DB481" i="1"/>
  <c r="DT485" i="1"/>
  <c r="DB485" i="1"/>
  <c r="DT489" i="1"/>
  <c r="DB489" i="1"/>
  <c r="DT493" i="1"/>
  <c r="DB493" i="1"/>
  <c r="DT497" i="1"/>
  <c r="DB497" i="1"/>
  <c r="DT501" i="1"/>
  <c r="DB501" i="1"/>
  <c r="DT505" i="1"/>
  <c r="DB505" i="1"/>
  <c r="DR509" i="1"/>
  <c r="CZ509" i="1"/>
  <c r="DT513" i="1"/>
  <c r="DB513" i="1"/>
  <c r="DR517" i="1"/>
  <c r="CZ517" i="1"/>
  <c r="DT521" i="1"/>
  <c r="DB521" i="1"/>
  <c r="DR533" i="1"/>
  <c r="CZ533" i="1"/>
  <c r="DR510" i="1"/>
  <c r="CZ510" i="1"/>
  <c r="DR526" i="1"/>
  <c r="CZ526" i="1"/>
  <c r="DR198" i="1"/>
  <c r="CZ198" i="1"/>
  <c r="DT198" i="1"/>
  <c r="DB198" i="1"/>
  <c r="DR202" i="1"/>
  <c r="CZ202" i="1"/>
  <c r="DT202" i="1"/>
  <c r="DB202" i="1"/>
  <c r="DR206" i="1"/>
  <c r="CZ206" i="1"/>
  <c r="DT206" i="1"/>
  <c r="DB206" i="1"/>
  <c r="DR210" i="1"/>
  <c r="CZ210" i="1"/>
  <c r="DT210" i="1"/>
  <c r="DB210" i="1"/>
  <c r="DR214" i="1"/>
  <c r="CZ214" i="1"/>
  <c r="DT214" i="1"/>
  <c r="DB214" i="1"/>
  <c r="DR218" i="1"/>
  <c r="CZ218" i="1"/>
  <c r="DT218" i="1"/>
  <c r="DB218" i="1"/>
  <c r="DR222" i="1"/>
  <c r="CZ222" i="1"/>
  <c r="DT222" i="1"/>
  <c r="DB222" i="1"/>
  <c r="DR226" i="1"/>
  <c r="CZ226" i="1"/>
  <c r="DT226" i="1"/>
  <c r="DB226" i="1"/>
  <c r="DR230" i="1"/>
  <c r="CZ230" i="1"/>
  <c r="DT230" i="1"/>
  <c r="DB230" i="1"/>
  <c r="DU234" i="1"/>
  <c r="DC234" i="1"/>
  <c r="DU238" i="1"/>
  <c r="DC238" i="1"/>
  <c r="DU242" i="1"/>
  <c r="DC242" i="1"/>
  <c r="DU246" i="1"/>
  <c r="DC246" i="1"/>
  <c r="DU250" i="1"/>
  <c r="DC250" i="1"/>
  <c r="DU254" i="1"/>
  <c r="DC254" i="1"/>
  <c r="DU258" i="1"/>
  <c r="DC258" i="1"/>
  <c r="DU262" i="1"/>
  <c r="DC262" i="1"/>
  <c r="DU266" i="1"/>
  <c r="DC266" i="1"/>
  <c r="DU270" i="1"/>
  <c r="DC270" i="1"/>
  <c r="DU274" i="1"/>
  <c r="DC274" i="1"/>
  <c r="DU278" i="1"/>
  <c r="DC278" i="1"/>
  <c r="DU282" i="1"/>
  <c r="DC282" i="1"/>
  <c r="DU286" i="1"/>
  <c r="DC286" i="1"/>
  <c r="DU290" i="1"/>
  <c r="DC290" i="1"/>
  <c r="DU294" i="1"/>
  <c r="DC294" i="1"/>
  <c r="DU298" i="1"/>
  <c r="DC298" i="1"/>
  <c r="DU302" i="1"/>
  <c r="DC302" i="1"/>
  <c r="DU306" i="1"/>
  <c r="DC306" i="1"/>
  <c r="DU310" i="1"/>
  <c r="DC310" i="1"/>
  <c r="DR314" i="1"/>
  <c r="CZ314" i="1"/>
  <c r="DU314" i="1"/>
  <c r="DC314" i="1"/>
  <c r="DU318" i="1"/>
  <c r="DC318" i="1"/>
  <c r="DR322" i="1"/>
  <c r="CZ322" i="1"/>
  <c r="DU322" i="1"/>
  <c r="DC322" i="1"/>
  <c r="DU326" i="1"/>
  <c r="DC326" i="1"/>
  <c r="DR330" i="1"/>
  <c r="CZ330" i="1"/>
  <c r="DU330" i="1"/>
  <c r="DC330" i="1"/>
  <c r="DU334" i="1"/>
  <c r="DC334" i="1"/>
  <c r="DR338" i="1"/>
  <c r="CZ338" i="1"/>
  <c r="DU338" i="1"/>
  <c r="DC338" i="1"/>
  <c r="DU342" i="1"/>
  <c r="DC342" i="1"/>
  <c r="DR346" i="1"/>
  <c r="CZ346" i="1"/>
  <c r="DU346" i="1"/>
  <c r="DC346" i="1"/>
  <c r="DU350" i="1"/>
  <c r="DC350" i="1"/>
  <c r="DR354" i="1"/>
  <c r="CZ354" i="1"/>
  <c r="DU354" i="1"/>
  <c r="DC354" i="1"/>
  <c r="DU358" i="1"/>
  <c r="DC358" i="1"/>
  <c r="DR362" i="1"/>
  <c r="CZ362" i="1"/>
  <c r="DU362" i="1"/>
  <c r="DC362" i="1"/>
  <c r="DU366" i="1"/>
  <c r="DC366" i="1"/>
  <c r="DT366" i="1"/>
  <c r="DB366" i="1"/>
  <c r="DU370" i="1"/>
  <c r="DC370" i="1"/>
  <c r="DT370" i="1"/>
  <c r="DB370" i="1"/>
  <c r="DU374" i="1"/>
  <c r="DC374" i="1"/>
  <c r="DT374" i="1"/>
  <c r="DB374" i="1"/>
  <c r="DU378" i="1"/>
  <c r="DC378" i="1"/>
  <c r="DT378" i="1"/>
  <c r="DB378" i="1"/>
  <c r="DU382" i="1"/>
  <c r="DC382" i="1"/>
  <c r="DT382" i="1"/>
  <c r="DB382" i="1"/>
  <c r="DU386" i="1"/>
  <c r="DC386" i="1"/>
  <c r="DT386" i="1"/>
  <c r="DB386" i="1"/>
  <c r="DU390" i="1"/>
  <c r="DC390" i="1"/>
  <c r="DT390" i="1"/>
  <c r="DB390" i="1"/>
  <c r="DU394" i="1"/>
  <c r="DC394" i="1"/>
  <c r="DT394" i="1"/>
  <c r="DB394" i="1"/>
  <c r="DU398" i="1"/>
  <c r="DC398" i="1"/>
  <c r="DT398" i="1"/>
  <c r="DB398" i="1"/>
  <c r="DU402" i="1"/>
  <c r="DC402" i="1"/>
  <c r="DT402" i="1"/>
  <c r="DB402" i="1"/>
  <c r="DU406" i="1"/>
  <c r="DC406" i="1"/>
  <c r="DT406" i="1"/>
  <c r="DB406" i="1"/>
  <c r="DU410" i="1"/>
  <c r="DC410" i="1"/>
  <c r="DT410" i="1"/>
  <c r="DB410" i="1"/>
  <c r="DU414" i="1"/>
  <c r="DC414" i="1"/>
  <c r="DT414" i="1"/>
  <c r="DB414" i="1"/>
  <c r="DU418" i="1"/>
  <c r="DC418" i="1"/>
  <c r="DT418" i="1"/>
  <c r="DB418" i="1"/>
  <c r="DU422" i="1"/>
  <c r="DC422" i="1"/>
  <c r="DT422" i="1"/>
  <c r="DB422" i="1"/>
  <c r="DU426" i="1"/>
  <c r="DC426" i="1"/>
  <c r="DT426" i="1"/>
  <c r="DB426" i="1"/>
  <c r="DU430" i="1"/>
  <c r="DC430" i="1"/>
  <c r="DT430" i="1"/>
  <c r="DB430" i="1"/>
  <c r="DU434" i="1"/>
  <c r="DC434" i="1"/>
  <c r="DT434" i="1"/>
  <c r="DB434" i="1"/>
  <c r="DU438" i="1"/>
  <c r="DC438" i="1"/>
  <c r="DT438" i="1"/>
  <c r="DB438" i="1"/>
  <c r="DU442" i="1"/>
  <c r="DC442" i="1"/>
  <c r="DT442" i="1"/>
  <c r="DB442" i="1"/>
  <c r="DU446" i="1"/>
  <c r="DC446" i="1"/>
  <c r="DT446" i="1"/>
  <c r="DB446" i="1"/>
  <c r="DU450" i="1"/>
  <c r="DC450" i="1"/>
  <c r="DT450" i="1"/>
  <c r="DB450" i="1"/>
  <c r="DR454" i="1"/>
  <c r="CZ454" i="1"/>
  <c r="DT454" i="1"/>
  <c r="DB454" i="1"/>
  <c r="DR458" i="1"/>
  <c r="CZ458" i="1"/>
  <c r="DT458" i="1"/>
  <c r="DB458" i="1"/>
  <c r="DR462" i="1"/>
  <c r="CZ462" i="1"/>
  <c r="DT462" i="1"/>
  <c r="DB462" i="1"/>
  <c r="DR466" i="1"/>
  <c r="CZ466" i="1"/>
  <c r="DT466" i="1"/>
  <c r="DB466" i="1"/>
  <c r="DR470" i="1"/>
  <c r="CZ470" i="1"/>
  <c r="DT470" i="1"/>
  <c r="DB470" i="1"/>
  <c r="DR474" i="1"/>
  <c r="CZ474" i="1"/>
  <c r="DT474" i="1"/>
  <c r="DB474" i="1"/>
  <c r="DR478" i="1"/>
  <c r="CZ478" i="1"/>
  <c r="DT478" i="1"/>
  <c r="DB478" i="1"/>
  <c r="DR482" i="1"/>
  <c r="CZ482" i="1"/>
  <c r="DT482" i="1"/>
  <c r="DB482" i="1"/>
  <c r="DR486" i="1"/>
  <c r="CZ486" i="1"/>
  <c r="DT486" i="1"/>
  <c r="DB486" i="1"/>
  <c r="DR490" i="1"/>
  <c r="CZ490" i="1"/>
  <c r="DT490" i="1"/>
  <c r="DB490" i="1"/>
  <c r="DR494" i="1"/>
  <c r="CZ494" i="1"/>
  <c r="DT494" i="1"/>
  <c r="DB494" i="1"/>
  <c r="DR498" i="1"/>
  <c r="CZ498" i="1"/>
  <c r="DT498" i="1"/>
  <c r="DB498" i="1"/>
  <c r="DR502" i="1"/>
  <c r="CZ502" i="1"/>
  <c r="DT502" i="1"/>
  <c r="DB502" i="1"/>
  <c r="DR506" i="1"/>
  <c r="CZ506" i="1"/>
  <c r="DT506" i="1"/>
  <c r="DB506" i="1"/>
  <c r="DQ510" i="1"/>
  <c r="CY510" i="1"/>
  <c r="DU514" i="1"/>
  <c r="DC514" i="1"/>
  <c r="DP518" i="1"/>
  <c r="CX518" i="1"/>
  <c r="DO518" i="1"/>
  <c r="CW518" i="1"/>
  <c r="BM518" i="1"/>
  <c r="CE518" i="1"/>
  <c r="DT522" i="1"/>
  <c r="DB522" i="1"/>
  <c r="DQ526" i="1"/>
  <c r="CY526" i="1"/>
  <c r="DU530" i="1"/>
  <c r="DC530" i="1"/>
  <c r="DP534" i="1"/>
  <c r="CX534" i="1"/>
  <c r="DO534" i="1"/>
  <c r="CW534" i="1"/>
  <c r="BM534" i="1"/>
  <c r="CE534" i="1"/>
  <c r="DQ515" i="1"/>
  <c r="CY515" i="1"/>
  <c r="DO519" i="1"/>
  <c r="CW519" i="1"/>
  <c r="CE519" i="1"/>
  <c r="BM519" i="1"/>
  <c r="DQ523" i="1"/>
  <c r="CY523" i="1"/>
  <c r="DO527" i="1"/>
  <c r="CW527" i="1"/>
  <c r="CE527" i="1"/>
  <c r="BM527" i="1"/>
  <c r="DQ531" i="1"/>
  <c r="CY531" i="1"/>
  <c r="DO535" i="1"/>
  <c r="CW535" i="1"/>
  <c r="CE535" i="1"/>
  <c r="BM535" i="1"/>
  <c r="DT516" i="1"/>
  <c r="DB516" i="1"/>
  <c r="DQ520" i="1"/>
  <c r="CY520" i="1"/>
  <c r="DU524" i="1"/>
  <c r="DC524" i="1"/>
  <c r="DP528" i="1"/>
  <c r="CX528" i="1"/>
  <c r="DO528" i="1"/>
  <c r="CW528" i="1"/>
  <c r="CE528" i="1"/>
  <c r="BM528" i="1"/>
  <c r="DT532" i="1"/>
  <c r="DB532" i="1"/>
  <c r="DT525" i="1"/>
  <c r="DB525" i="1"/>
  <c r="DR529" i="1"/>
  <c r="CZ529" i="1"/>
  <c r="DP521" i="1"/>
  <c r="CX521" i="1"/>
  <c r="DU511" i="1"/>
  <c r="DC511" i="1"/>
  <c r="DP4" i="1"/>
  <c r="CX4" i="1"/>
  <c r="DP36" i="1"/>
  <c r="CX36" i="1"/>
  <c r="DP44" i="1"/>
  <c r="CX44" i="1"/>
  <c r="DO52" i="1"/>
  <c r="CW52" i="1"/>
  <c r="CE52" i="1"/>
  <c r="BM52" i="1"/>
  <c r="DO60" i="1"/>
  <c r="CW60" i="1"/>
  <c r="CE60" i="1"/>
  <c r="BM60" i="1"/>
  <c r="DP71" i="1"/>
  <c r="CX71" i="1"/>
  <c r="DT87" i="1"/>
  <c r="DB87" i="1"/>
  <c r="DT3" i="1"/>
  <c r="DB3" i="1"/>
  <c r="DT11" i="1"/>
  <c r="DB11" i="1"/>
  <c r="DR19" i="1"/>
  <c r="CZ19" i="1"/>
  <c r="DR27" i="1"/>
  <c r="CZ27" i="1"/>
  <c r="DT43" i="1"/>
  <c r="DB43" i="1"/>
  <c r="DT74" i="1"/>
  <c r="DB74" i="1"/>
  <c r="DU82" i="1"/>
  <c r="DC82" i="1"/>
  <c r="DU90" i="1"/>
  <c r="DC90" i="1"/>
  <c r="DU98" i="1"/>
  <c r="DC98" i="1"/>
  <c r="DU106" i="1"/>
  <c r="DC106" i="1"/>
  <c r="DU114" i="1"/>
  <c r="DC114" i="1"/>
  <c r="DU122" i="1"/>
  <c r="DC122" i="1"/>
  <c r="DU130" i="1"/>
  <c r="DC130" i="1"/>
  <c r="DU138" i="1"/>
  <c r="DC138" i="1"/>
  <c r="DQ146" i="1"/>
  <c r="CY146" i="1"/>
  <c r="DQ154" i="1"/>
  <c r="CY154" i="1"/>
  <c r="DT162" i="1"/>
  <c r="DB162" i="1"/>
  <c r="DT170" i="1"/>
  <c r="DB170" i="1"/>
  <c r="DP178" i="1"/>
  <c r="CX178" i="1"/>
  <c r="DP186" i="1"/>
  <c r="CX186" i="1"/>
  <c r="DP99" i="1"/>
  <c r="CX99" i="1"/>
  <c r="DP107" i="1"/>
  <c r="CX107" i="1"/>
  <c r="DP115" i="1"/>
  <c r="CX115" i="1"/>
  <c r="DP123" i="1"/>
  <c r="CX123" i="1"/>
  <c r="DU9" i="1"/>
  <c r="DC9" i="1"/>
  <c r="DP17" i="1"/>
  <c r="CX17" i="1"/>
  <c r="DP25" i="1"/>
  <c r="CX25" i="1"/>
  <c r="DP33" i="1"/>
  <c r="CX33" i="1"/>
  <c r="CY53" i="1"/>
  <c r="DQ53" i="1"/>
  <c r="DO57" i="1"/>
  <c r="BM57" i="1"/>
  <c r="CW57" i="1"/>
  <c r="CE57" i="1"/>
  <c r="DQ57" i="1"/>
  <c r="CY57" i="1"/>
  <c r="DQ61" i="1"/>
  <c r="CY61" i="1"/>
  <c r="DO64" i="1"/>
  <c r="CW64" i="1"/>
  <c r="CE64" i="1"/>
  <c r="BM64" i="1"/>
  <c r="DQ64" i="1"/>
  <c r="CY64" i="1"/>
  <c r="DO68" i="1"/>
  <c r="CW68" i="1"/>
  <c r="CE68" i="1"/>
  <c r="BM68" i="1"/>
  <c r="DQ68" i="1"/>
  <c r="CY68" i="1"/>
  <c r="DO72" i="1"/>
  <c r="CW72" i="1"/>
  <c r="CE72" i="1"/>
  <c r="BM72" i="1"/>
  <c r="DQ72" i="1"/>
  <c r="CY72" i="1"/>
  <c r="DO76" i="1"/>
  <c r="CW76" i="1"/>
  <c r="CE76" i="1"/>
  <c r="BM76" i="1"/>
  <c r="DQ76" i="1"/>
  <c r="CY76" i="1"/>
  <c r="DT80" i="1"/>
  <c r="DB80" i="1"/>
  <c r="DQ80" i="1"/>
  <c r="CY80" i="1"/>
  <c r="DQ84" i="1"/>
  <c r="CY84" i="1"/>
  <c r="DO84" i="1"/>
  <c r="CW84" i="1"/>
  <c r="CE84" i="1"/>
  <c r="BM84" i="1"/>
  <c r="DQ88" i="1"/>
  <c r="CY88" i="1"/>
  <c r="DO88" i="1"/>
  <c r="CW88" i="1"/>
  <c r="CE88" i="1"/>
  <c r="BM88" i="1"/>
  <c r="DQ92" i="1"/>
  <c r="CY92" i="1"/>
  <c r="DO92" i="1"/>
  <c r="CW92" i="1"/>
  <c r="CE92" i="1"/>
  <c r="BM92" i="1"/>
  <c r="DQ96" i="1"/>
  <c r="CY96" i="1"/>
  <c r="DO96" i="1"/>
  <c r="CW96" i="1"/>
  <c r="CE96" i="1"/>
  <c r="BM96" i="1"/>
  <c r="DQ100" i="1"/>
  <c r="CY100" i="1"/>
  <c r="DO100" i="1"/>
  <c r="CW100" i="1"/>
  <c r="CE100" i="1"/>
  <c r="BM100" i="1"/>
  <c r="DQ104" i="1"/>
  <c r="CY104" i="1"/>
  <c r="DO104" i="1"/>
  <c r="CW104" i="1"/>
  <c r="CE104" i="1"/>
  <c r="BM104" i="1"/>
  <c r="DQ108" i="1"/>
  <c r="CY108" i="1"/>
  <c r="DO108" i="1"/>
  <c r="CW108" i="1"/>
  <c r="CE108" i="1"/>
  <c r="BM108" i="1"/>
  <c r="DQ112" i="1"/>
  <c r="CY112" i="1"/>
  <c r="DO112" i="1"/>
  <c r="CW112" i="1"/>
  <c r="CE112" i="1"/>
  <c r="BM112" i="1"/>
  <c r="DQ116" i="1"/>
  <c r="CY116" i="1"/>
  <c r="DO116" i="1"/>
  <c r="CW116" i="1"/>
  <c r="CE116" i="1"/>
  <c r="BM116" i="1"/>
  <c r="DQ120" i="1"/>
  <c r="CY120" i="1"/>
  <c r="DO120" i="1"/>
  <c r="CW120" i="1"/>
  <c r="CE120" i="1"/>
  <c r="BM120" i="1"/>
  <c r="DQ124" i="1"/>
  <c r="CY124" i="1"/>
  <c r="DO124" i="1"/>
  <c r="CW124" i="1"/>
  <c r="CE124" i="1"/>
  <c r="BM124" i="1"/>
  <c r="DQ128" i="1"/>
  <c r="CY128" i="1"/>
  <c r="DO128" i="1"/>
  <c r="CW128" i="1"/>
  <c r="CE128" i="1"/>
  <c r="BM128" i="1"/>
  <c r="DQ132" i="1"/>
  <c r="CY132" i="1"/>
  <c r="DO132" i="1"/>
  <c r="CW132" i="1"/>
  <c r="CE132" i="1"/>
  <c r="BM132" i="1"/>
  <c r="DQ136" i="1"/>
  <c r="CY136" i="1"/>
  <c r="DO136" i="1"/>
  <c r="CW136" i="1"/>
  <c r="CE136" i="1"/>
  <c r="BM136" i="1"/>
  <c r="DP519" i="1"/>
  <c r="CX519" i="1"/>
  <c r="DU529" i="1"/>
  <c r="DC529" i="1"/>
  <c r="DP175" i="1"/>
  <c r="CX175" i="1"/>
  <c r="DP179" i="1"/>
  <c r="CX179" i="1"/>
  <c r="DP183" i="1"/>
  <c r="CX183" i="1"/>
  <c r="DP187" i="1"/>
  <c r="CX187" i="1"/>
  <c r="DP191" i="1"/>
  <c r="CX191" i="1"/>
  <c r="DP195" i="1"/>
  <c r="CX195" i="1"/>
  <c r="DP199" i="1"/>
  <c r="CX199" i="1"/>
  <c r="DP203" i="1"/>
  <c r="CX203" i="1"/>
  <c r="DP207" i="1"/>
  <c r="CX207" i="1"/>
  <c r="DP211" i="1"/>
  <c r="CX211" i="1"/>
  <c r="DQ211" i="1"/>
  <c r="CY211" i="1"/>
  <c r="DU215" i="1"/>
  <c r="DC215" i="1"/>
  <c r="DQ215" i="1"/>
  <c r="CY215" i="1"/>
  <c r="DP219" i="1"/>
  <c r="CX219" i="1"/>
  <c r="DQ219" i="1"/>
  <c r="CY219" i="1"/>
  <c r="DP223" i="1"/>
  <c r="CX223" i="1"/>
  <c r="DQ223" i="1"/>
  <c r="CY223" i="1"/>
  <c r="DP227" i="1"/>
  <c r="CX227" i="1"/>
  <c r="DQ227" i="1"/>
  <c r="CY227" i="1"/>
  <c r="DQ231" i="1"/>
  <c r="CY231" i="1"/>
  <c r="DQ235" i="1"/>
  <c r="CY235" i="1"/>
  <c r="DQ239" i="1"/>
  <c r="CY239" i="1"/>
  <c r="DQ243" i="1"/>
  <c r="CY243" i="1"/>
  <c r="DQ247" i="1"/>
  <c r="CY247" i="1"/>
  <c r="DQ251" i="1"/>
  <c r="CY251" i="1"/>
  <c r="DQ255" i="1"/>
  <c r="CY255" i="1"/>
  <c r="DQ259" i="1"/>
  <c r="CY259" i="1"/>
  <c r="DQ263" i="1"/>
  <c r="CY263" i="1"/>
  <c r="DQ267" i="1"/>
  <c r="CY267" i="1"/>
  <c r="DQ271" i="1"/>
  <c r="CY271" i="1"/>
  <c r="DQ275" i="1"/>
  <c r="CY275" i="1"/>
  <c r="DQ279" i="1"/>
  <c r="CY279" i="1"/>
  <c r="DQ283" i="1"/>
  <c r="CY283" i="1"/>
  <c r="DQ287" i="1"/>
  <c r="CY287" i="1"/>
  <c r="DQ291" i="1"/>
  <c r="CY291" i="1"/>
  <c r="DQ295" i="1"/>
  <c r="CY295" i="1"/>
  <c r="DQ299" i="1"/>
  <c r="CY299" i="1"/>
  <c r="DQ303" i="1"/>
  <c r="CY303" i="1"/>
  <c r="DQ307" i="1"/>
  <c r="CY307" i="1"/>
  <c r="DQ311" i="1"/>
  <c r="CY311" i="1"/>
  <c r="DU315" i="1"/>
  <c r="DC315" i="1"/>
  <c r="DR315" i="1"/>
  <c r="CZ315" i="1"/>
  <c r="DQ319" i="1"/>
  <c r="CY319" i="1"/>
  <c r="DR319" i="1"/>
  <c r="CZ319" i="1"/>
  <c r="DU323" i="1"/>
  <c r="DC323" i="1"/>
  <c r="DR323" i="1"/>
  <c r="CZ323" i="1"/>
  <c r="DQ327" i="1"/>
  <c r="CY327" i="1"/>
  <c r="DR327" i="1"/>
  <c r="CZ327" i="1"/>
  <c r="DU331" i="1"/>
  <c r="DC331" i="1"/>
  <c r="DQ335" i="1"/>
  <c r="CY335" i="1"/>
  <c r="DR335" i="1"/>
  <c r="CZ335" i="1"/>
  <c r="DU339" i="1"/>
  <c r="DC339" i="1"/>
  <c r="DR339" i="1"/>
  <c r="CZ339" i="1"/>
  <c r="DQ343" i="1"/>
  <c r="CY343" i="1"/>
  <c r="DR343" i="1"/>
  <c r="CZ343" i="1"/>
  <c r="DU347" i="1"/>
  <c r="DC347" i="1"/>
  <c r="DR347" i="1"/>
  <c r="CZ347" i="1"/>
  <c r="DQ351" i="1"/>
  <c r="CY351" i="1"/>
  <c r="DR351" i="1"/>
  <c r="CZ351" i="1"/>
  <c r="DU355" i="1"/>
  <c r="DC355" i="1"/>
  <c r="DR355" i="1"/>
  <c r="CZ355" i="1"/>
  <c r="DQ359" i="1"/>
  <c r="CY359" i="1"/>
  <c r="DR359" i="1"/>
  <c r="CZ359" i="1"/>
  <c r="DU363" i="1"/>
  <c r="DC363" i="1"/>
  <c r="DR363" i="1"/>
  <c r="CZ363" i="1"/>
  <c r="DU367" i="1"/>
  <c r="DC367" i="1"/>
  <c r="DP367" i="1"/>
  <c r="CX367" i="1"/>
  <c r="DU371" i="1"/>
  <c r="DC371" i="1"/>
  <c r="DP371" i="1"/>
  <c r="CX371" i="1"/>
  <c r="DU375" i="1"/>
  <c r="DC375" i="1"/>
  <c r="DP375" i="1"/>
  <c r="CX375" i="1"/>
  <c r="DU379" i="1"/>
  <c r="DC379" i="1"/>
  <c r="DP379" i="1"/>
  <c r="CX379" i="1"/>
  <c r="DU383" i="1"/>
  <c r="DC383" i="1"/>
  <c r="DP383" i="1"/>
  <c r="CX383" i="1"/>
  <c r="DU387" i="1"/>
  <c r="DC387" i="1"/>
  <c r="DP387" i="1"/>
  <c r="CX387" i="1"/>
  <c r="DU391" i="1"/>
  <c r="DC391" i="1"/>
  <c r="DP391" i="1"/>
  <c r="CX391" i="1"/>
  <c r="DU395" i="1"/>
  <c r="DC395" i="1"/>
  <c r="DP395" i="1"/>
  <c r="CX395" i="1"/>
  <c r="DU399" i="1"/>
  <c r="DC399" i="1"/>
  <c r="DP399" i="1"/>
  <c r="CX399" i="1"/>
  <c r="DU403" i="1"/>
  <c r="DC403" i="1"/>
  <c r="DP403" i="1"/>
  <c r="CX403" i="1"/>
  <c r="DU407" i="1"/>
  <c r="DC407" i="1"/>
  <c r="DP407" i="1"/>
  <c r="CX407" i="1"/>
  <c r="DU411" i="1"/>
  <c r="DC411" i="1"/>
  <c r="DP411" i="1"/>
  <c r="CX411" i="1"/>
  <c r="DU415" i="1"/>
  <c r="DC415" i="1"/>
  <c r="DP415" i="1"/>
  <c r="CX415" i="1"/>
  <c r="DU419" i="1"/>
  <c r="DC419" i="1"/>
  <c r="DP419" i="1"/>
  <c r="CX419" i="1"/>
  <c r="DU423" i="1"/>
  <c r="DC423" i="1"/>
  <c r="DP423" i="1"/>
  <c r="CX423" i="1"/>
  <c r="DU427" i="1"/>
  <c r="DC427" i="1"/>
  <c r="DP427" i="1"/>
  <c r="CX427" i="1"/>
  <c r="DU431" i="1"/>
  <c r="DC431" i="1"/>
  <c r="DP431" i="1"/>
  <c r="CX431" i="1"/>
  <c r="DU435" i="1"/>
  <c r="DC435" i="1"/>
  <c r="DP435" i="1"/>
  <c r="CX435" i="1"/>
  <c r="DU439" i="1"/>
  <c r="DC439" i="1"/>
  <c r="DP439" i="1"/>
  <c r="CX439" i="1"/>
  <c r="DU443" i="1"/>
  <c r="DC443" i="1"/>
  <c r="DP443" i="1"/>
  <c r="CX443" i="1"/>
  <c r="DU447" i="1"/>
  <c r="DC447" i="1"/>
  <c r="DP447" i="1"/>
  <c r="CX447" i="1"/>
  <c r="DU451" i="1"/>
  <c r="DC451" i="1"/>
  <c r="DP451" i="1"/>
  <c r="CX451" i="1"/>
  <c r="DP455" i="1"/>
  <c r="CX455" i="1"/>
  <c r="DQ455" i="1"/>
  <c r="CY455" i="1"/>
  <c r="DP459" i="1"/>
  <c r="CX459" i="1"/>
  <c r="DQ459" i="1"/>
  <c r="CY459" i="1"/>
  <c r="DP463" i="1"/>
  <c r="CX463" i="1"/>
  <c r="DQ463" i="1"/>
  <c r="CY463" i="1"/>
  <c r="DP467" i="1"/>
  <c r="CX467" i="1"/>
  <c r="DQ467" i="1"/>
  <c r="CY467" i="1"/>
  <c r="DP471" i="1"/>
  <c r="CX471" i="1"/>
  <c r="DQ471" i="1"/>
  <c r="CY471" i="1"/>
  <c r="DP475" i="1"/>
  <c r="CX475" i="1"/>
  <c r="DQ475" i="1"/>
  <c r="CY475" i="1"/>
  <c r="DP479" i="1"/>
  <c r="CX479" i="1"/>
  <c r="DQ479" i="1"/>
  <c r="CY479" i="1"/>
  <c r="DP483" i="1"/>
  <c r="CX483" i="1"/>
  <c r="DQ483" i="1"/>
  <c r="CY483" i="1"/>
  <c r="DP487" i="1"/>
  <c r="CX487" i="1"/>
  <c r="DQ487" i="1"/>
  <c r="CY487" i="1"/>
  <c r="DP491" i="1"/>
  <c r="CX491" i="1"/>
  <c r="DQ491" i="1"/>
  <c r="CY491" i="1"/>
  <c r="DP495" i="1"/>
  <c r="CX495" i="1"/>
  <c r="DQ495" i="1"/>
  <c r="CY495" i="1"/>
  <c r="DP499" i="1"/>
  <c r="CX499" i="1"/>
  <c r="DQ499" i="1"/>
  <c r="CY499" i="1"/>
  <c r="DP503" i="1"/>
  <c r="CX503" i="1"/>
  <c r="DQ503" i="1"/>
  <c r="CY503" i="1"/>
  <c r="DP507" i="1"/>
  <c r="CX507" i="1"/>
  <c r="DQ507" i="1"/>
  <c r="CY507" i="1"/>
  <c r="DO511" i="1"/>
  <c r="CW511" i="1"/>
  <c r="CE511" i="1"/>
  <c r="BM511" i="1"/>
  <c r="DU519" i="1"/>
  <c r="DC519" i="1"/>
  <c r="DR530" i="1"/>
  <c r="CZ530" i="1"/>
  <c r="DR140" i="1"/>
  <c r="CZ140" i="1"/>
  <c r="DT140" i="1"/>
  <c r="DB140" i="1"/>
  <c r="DT144" i="1"/>
  <c r="DB144" i="1"/>
  <c r="DU144" i="1"/>
  <c r="DC144" i="1"/>
  <c r="DR148" i="1"/>
  <c r="CZ148" i="1"/>
  <c r="DT148" i="1"/>
  <c r="DB148" i="1"/>
  <c r="DR152" i="1"/>
  <c r="CZ152" i="1"/>
  <c r="DT152" i="1"/>
  <c r="DB152" i="1"/>
  <c r="DR156" i="1"/>
  <c r="CZ156" i="1"/>
  <c r="DT156" i="1"/>
  <c r="DB156" i="1"/>
  <c r="DR160" i="1"/>
  <c r="CZ160" i="1"/>
  <c r="DT160" i="1"/>
  <c r="DB160" i="1"/>
  <c r="DR164" i="1"/>
  <c r="CZ164" i="1"/>
  <c r="DT164" i="1"/>
  <c r="DB164" i="1"/>
  <c r="DR168" i="1"/>
  <c r="CZ168" i="1"/>
  <c r="DT168" i="1"/>
  <c r="DB168" i="1"/>
  <c r="DR172" i="1"/>
  <c r="CZ172" i="1"/>
  <c r="DT172" i="1"/>
  <c r="DB172" i="1"/>
  <c r="DR176" i="1"/>
  <c r="CZ176" i="1"/>
  <c r="DT176" i="1"/>
  <c r="DB176" i="1"/>
  <c r="DR180" i="1"/>
  <c r="CZ180" i="1"/>
  <c r="DT180" i="1"/>
  <c r="DB180" i="1"/>
  <c r="DR184" i="1"/>
  <c r="CZ184" i="1"/>
  <c r="DT184" i="1"/>
  <c r="DB184" i="1"/>
  <c r="DR188" i="1"/>
  <c r="CZ188" i="1"/>
  <c r="DT188" i="1"/>
  <c r="DB188" i="1"/>
  <c r="DR192" i="1"/>
  <c r="CZ192" i="1"/>
  <c r="DT192" i="1"/>
  <c r="DB192" i="1"/>
  <c r="DR196" i="1"/>
  <c r="CZ196" i="1"/>
  <c r="DT196" i="1"/>
  <c r="DB196" i="1"/>
  <c r="DR200" i="1"/>
  <c r="CZ200" i="1"/>
  <c r="DT200" i="1"/>
  <c r="DB200" i="1"/>
  <c r="DR204" i="1"/>
  <c r="CZ204" i="1"/>
  <c r="DT204" i="1"/>
  <c r="DB204" i="1"/>
  <c r="DR208" i="1"/>
  <c r="CZ208" i="1"/>
  <c r="DT208" i="1"/>
  <c r="DB208" i="1"/>
  <c r="DR212" i="1"/>
  <c r="CZ212" i="1"/>
  <c r="DT212" i="1"/>
  <c r="DB212" i="1"/>
  <c r="DR216" i="1"/>
  <c r="CZ216" i="1"/>
  <c r="DT216" i="1"/>
  <c r="DB216" i="1"/>
  <c r="DR220" i="1"/>
  <c r="CZ220" i="1"/>
  <c r="DT220" i="1"/>
  <c r="DB220" i="1"/>
  <c r="DR224" i="1"/>
  <c r="CZ224" i="1"/>
  <c r="DT224" i="1"/>
  <c r="DB224" i="1"/>
  <c r="DR228" i="1"/>
  <c r="CZ228" i="1"/>
  <c r="DT228" i="1"/>
  <c r="DB228" i="1"/>
  <c r="DU232" i="1"/>
  <c r="DC232" i="1"/>
  <c r="DU236" i="1"/>
  <c r="DC236" i="1"/>
  <c r="DU240" i="1"/>
  <c r="DC240" i="1"/>
  <c r="DU244" i="1"/>
  <c r="DC244" i="1"/>
  <c r="DU248" i="1"/>
  <c r="DC248" i="1"/>
  <c r="DU252" i="1"/>
  <c r="DC252" i="1"/>
  <c r="DU256" i="1"/>
  <c r="DC256" i="1"/>
  <c r="DU260" i="1"/>
  <c r="DC260" i="1"/>
  <c r="DU264" i="1"/>
  <c r="DC264" i="1"/>
  <c r="DU268" i="1"/>
  <c r="DC268" i="1"/>
  <c r="DU272" i="1"/>
  <c r="DC272" i="1"/>
  <c r="DU276" i="1"/>
  <c r="DC276" i="1"/>
  <c r="DU280" i="1"/>
  <c r="DC280" i="1"/>
  <c r="DU284" i="1"/>
  <c r="DC284" i="1"/>
  <c r="DU288" i="1"/>
  <c r="DC288" i="1"/>
  <c r="DU292" i="1"/>
  <c r="DC292" i="1"/>
  <c r="DU296" i="1"/>
  <c r="DC296" i="1"/>
  <c r="DU300" i="1"/>
  <c r="DC300" i="1"/>
  <c r="DU304" i="1"/>
  <c r="DC304" i="1"/>
  <c r="DU308" i="1"/>
  <c r="DC308" i="1"/>
  <c r="DU312" i="1"/>
  <c r="DC312" i="1"/>
  <c r="DU316" i="1"/>
  <c r="DC316" i="1"/>
  <c r="DU320" i="1"/>
  <c r="DC320" i="1"/>
  <c r="DU324" i="1"/>
  <c r="DC324" i="1"/>
  <c r="DU328" i="1"/>
  <c r="DC328" i="1"/>
  <c r="DU332" i="1"/>
  <c r="DC332" i="1"/>
  <c r="DU336" i="1"/>
  <c r="DC336" i="1"/>
  <c r="DU340" i="1"/>
  <c r="DC340" i="1"/>
  <c r="DU344" i="1"/>
  <c r="DC344" i="1"/>
  <c r="DU348" i="1"/>
  <c r="DC348" i="1"/>
  <c r="DU352" i="1"/>
  <c r="DC352" i="1"/>
  <c r="DU356" i="1"/>
  <c r="DC356" i="1"/>
  <c r="DU360" i="1"/>
  <c r="DC360" i="1"/>
  <c r="DU364" i="1"/>
  <c r="DC364" i="1"/>
  <c r="DT364" i="1"/>
  <c r="DB364" i="1"/>
  <c r="DU368" i="1"/>
  <c r="DC368" i="1"/>
  <c r="DT368" i="1"/>
  <c r="DB368" i="1"/>
  <c r="DU372" i="1"/>
  <c r="DC372" i="1"/>
  <c r="DT372" i="1"/>
  <c r="DB372" i="1"/>
  <c r="DU376" i="1"/>
  <c r="DC376" i="1"/>
  <c r="DT376" i="1"/>
  <c r="DB376" i="1"/>
  <c r="DU380" i="1"/>
  <c r="DC380" i="1"/>
  <c r="DT380" i="1"/>
  <c r="DB380" i="1"/>
  <c r="DU384" i="1"/>
  <c r="DC384" i="1"/>
  <c r="DT384" i="1"/>
  <c r="DB384" i="1"/>
  <c r="DU388" i="1"/>
  <c r="DC388" i="1"/>
  <c r="DT388" i="1"/>
  <c r="DB388" i="1"/>
  <c r="DU392" i="1"/>
  <c r="DC392" i="1"/>
  <c r="DT392" i="1"/>
  <c r="DB392" i="1"/>
  <c r="DU396" i="1"/>
  <c r="DC396" i="1"/>
  <c r="DT396" i="1"/>
  <c r="DB396" i="1"/>
  <c r="DU400" i="1"/>
  <c r="DC400" i="1"/>
  <c r="DT400" i="1"/>
  <c r="DB400" i="1"/>
  <c r="DU404" i="1"/>
  <c r="DC404" i="1"/>
  <c r="DT404" i="1"/>
  <c r="DB404" i="1"/>
  <c r="DU408" i="1"/>
  <c r="DC408" i="1"/>
  <c r="DT408" i="1"/>
  <c r="DB408" i="1"/>
  <c r="DU412" i="1"/>
  <c r="DC412" i="1"/>
  <c r="DT412" i="1"/>
  <c r="DB412" i="1"/>
  <c r="DU416" i="1"/>
  <c r="DC416" i="1"/>
  <c r="DT416" i="1"/>
  <c r="DB416" i="1"/>
  <c r="DU420" i="1"/>
  <c r="DC420" i="1"/>
  <c r="DT420" i="1"/>
  <c r="DB420" i="1"/>
  <c r="DU424" i="1"/>
  <c r="DC424" i="1"/>
  <c r="DT424" i="1"/>
  <c r="DB424" i="1"/>
  <c r="DU428" i="1"/>
  <c r="DC428" i="1"/>
  <c r="DT428" i="1"/>
  <c r="DB428" i="1"/>
  <c r="DU432" i="1"/>
  <c r="DC432" i="1"/>
  <c r="DT432" i="1"/>
  <c r="DB432" i="1"/>
  <c r="DU436" i="1"/>
  <c r="DC436" i="1"/>
  <c r="DT436" i="1"/>
  <c r="DB436" i="1"/>
  <c r="DU440" i="1"/>
  <c r="DC440" i="1"/>
  <c r="DT440" i="1"/>
  <c r="DB440" i="1"/>
  <c r="DU444" i="1"/>
  <c r="DC444" i="1"/>
  <c r="DT444" i="1"/>
  <c r="DB444" i="1"/>
  <c r="DU448" i="1"/>
  <c r="DC448" i="1"/>
  <c r="DT448" i="1"/>
  <c r="DB448" i="1"/>
  <c r="DR452" i="1"/>
  <c r="CZ452" i="1"/>
  <c r="DT452" i="1"/>
  <c r="DB452" i="1"/>
  <c r="DR456" i="1"/>
  <c r="CZ456" i="1"/>
  <c r="DT456" i="1"/>
  <c r="DB456" i="1"/>
  <c r="DR460" i="1"/>
  <c r="CZ460" i="1"/>
  <c r="DT460" i="1"/>
  <c r="DB460" i="1"/>
  <c r="DR464" i="1"/>
  <c r="CZ464" i="1"/>
  <c r="DT464" i="1"/>
  <c r="DB464" i="1"/>
  <c r="DR468" i="1"/>
  <c r="CZ468" i="1"/>
  <c r="DT468" i="1"/>
  <c r="DB468" i="1"/>
  <c r="DR472" i="1"/>
  <c r="CZ472" i="1"/>
  <c r="DT472" i="1"/>
  <c r="DB472" i="1"/>
  <c r="DR476" i="1"/>
  <c r="CZ476" i="1"/>
  <c r="DT476" i="1"/>
  <c r="DB476" i="1"/>
  <c r="DR480" i="1"/>
  <c r="CZ480" i="1"/>
  <c r="DT480" i="1"/>
  <c r="DB480" i="1"/>
  <c r="DR484" i="1"/>
  <c r="CZ484" i="1"/>
  <c r="DT484" i="1"/>
  <c r="DB484" i="1"/>
  <c r="DR488" i="1"/>
  <c r="CZ488" i="1"/>
  <c r="DT488" i="1"/>
  <c r="DB488" i="1"/>
  <c r="DR492" i="1"/>
  <c r="CZ492" i="1"/>
  <c r="DT492" i="1"/>
  <c r="DB492" i="1"/>
  <c r="DR496" i="1"/>
  <c r="CZ496" i="1"/>
  <c r="DT496" i="1"/>
  <c r="DB496" i="1"/>
  <c r="DR500" i="1"/>
  <c r="CZ500" i="1"/>
  <c r="DT500" i="1"/>
  <c r="DB500" i="1"/>
  <c r="DR504" i="1"/>
  <c r="CZ504" i="1"/>
  <c r="DT504" i="1"/>
  <c r="DB504" i="1"/>
  <c r="DR508" i="1"/>
  <c r="CZ508" i="1"/>
  <c r="DT508" i="1"/>
  <c r="DB508" i="1"/>
  <c r="DQ512" i="1"/>
  <c r="CY512" i="1"/>
  <c r="DP515" i="1"/>
  <c r="CX515" i="1"/>
  <c r="DU525" i="1"/>
  <c r="DC525" i="1"/>
  <c r="DP6" i="1"/>
  <c r="CX6" i="1"/>
  <c r="DQ6" i="1"/>
  <c r="CY6" i="1"/>
  <c r="DP10" i="1"/>
  <c r="CX10" i="1"/>
  <c r="DQ10" i="1"/>
  <c r="CY10" i="1"/>
  <c r="DP14" i="1"/>
  <c r="CX14" i="1"/>
  <c r="DP18" i="1"/>
  <c r="CX18" i="1"/>
  <c r="DP22" i="1"/>
  <c r="CX22" i="1"/>
  <c r="DP26" i="1"/>
  <c r="CX26" i="1"/>
  <c r="DP30" i="1"/>
  <c r="CX30" i="1"/>
  <c r="DP38" i="1"/>
  <c r="CX38" i="1"/>
  <c r="DP42" i="1"/>
  <c r="CX42" i="1"/>
  <c r="DO46" i="1"/>
  <c r="BM46" i="1"/>
  <c r="CW46" i="1"/>
  <c r="CE46" i="1"/>
  <c r="CY46" i="1"/>
  <c r="DQ46" i="1"/>
  <c r="DO50" i="1"/>
  <c r="BM50" i="1"/>
  <c r="CE50" i="1"/>
  <c r="CW50" i="1"/>
  <c r="CY50" i="1"/>
  <c r="DQ50" i="1"/>
  <c r="DO54" i="1"/>
  <c r="BM54" i="1"/>
  <c r="CW54" i="1"/>
  <c r="CE54" i="1"/>
  <c r="CY54" i="1"/>
  <c r="DQ54" i="1"/>
  <c r="DO58" i="1"/>
  <c r="BM58" i="1"/>
  <c r="CW58" i="1"/>
  <c r="CE58" i="1"/>
  <c r="DQ58" i="1"/>
  <c r="CY58" i="1"/>
  <c r="DO62" i="1"/>
  <c r="BM62" i="1"/>
  <c r="CW62" i="1"/>
  <c r="CE62" i="1"/>
  <c r="DQ62" i="1"/>
  <c r="CY62" i="1"/>
  <c r="DO65" i="1"/>
  <c r="BM65" i="1"/>
  <c r="CW65" i="1"/>
  <c r="CE65" i="1"/>
  <c r="DQ65" i="1"/>
  <c r="CY65" i="1"/>
  <c r="DO69" i="1"/>
  <c r="BM69" i="1"/>
  <c r="CW69" i="1"/>
  <c r="CE69" i="1"/>
  <c r="DQ69" i="1"/>
  <c r="CY69" i="1"/>
  <c r="DQ73" i="1"/>
  <c r="CY73" i="1"/>
  <c r="DQ77" i="1"/>
  <c r="CY77" i="1"/>
  <c r="DQ81" i="1"/>
  <c r="CY81" i="1"/>
  <c r="DO81" i="1"/>
  <c r="BM81" i="1"/>
  <c r="CW81" i="1"/>
  <c r="CE81" i="1"/>
  <c r="DQ85" i="1"/>
  <c r="CY85" i="1"/>
  <c r="DQ89" i="1"/>
  <c r="CY89" i="1"/>
  <c r="DO89" i="1"/>
  <c r="BM89" i="1"/>
  <c r="CW89" i="1"/>
  <c r="CE89" i="1"/>
  <c r="DQ93" i="1"/>
  <c r="CY93" i="1"/>
  <c r="DO93" i="1"/>
  <c r="BM93" i="1"/>
  <c r="CW93" i="1"/>
  <c r="CE93" i="1"/>
  <c r="DQ97" i="1"/>
  <c r="CY97" i="1"/>
  <c r="DO97" i="1"/>
  <c r="BM97" i="1"/>
  <c r="CW97" i="1"/>
  <c r="CE97" i="1"/>
  <c r="DQ101" i="1"/>
  <c r="CY101" i="1"/>
  <c r="DQ105" i="1"/>
  <c r="CY105" i="1"/>
  <c r="DO105" i="1"/>
  <c r="BM105" i="1"/>
  <c r="CW105" i="1"/>
  <c r="CE105" i="1"/>
  <c r="DQ109" i="1"/>
  <c r="CY109" i="1"/>
  <c r="DO109" i="1"/>
  <c r="BM109" i="1"/>
  <c r="CW109" i="1"/>
  <c r="CE109" i="1"/>
  <c r="DQ113" i="1"/>
  <c r="CY113" i="1"/>
  <c r="DO113" i="1"/>
  <c r="BM113" i="1"/>
  <c r="CW113" i="1"/>
  <c r="CE113" i="1"/>
  <c r="DQ117" i="1"/>
  <c r="CY117" i="1"/>
  <c r="DO117" i="1"/>
  <c r="BM117" i="1"/>
  <c r="CW117" i="1"/>
  <c r="CE117" i="1"/>
  <c r="DQ121" i="1"/>
  <c r="CY121" i="1"/>
  <c r="DO121" i="1"/>
  <c r="BM121" i="1"/>
  <c r="CW121" i="1"/>
  <c r="CE121" i="1"/>
  <c r="DQ125" i="1"/>
  <c r="CY125" i="1"/>
  <c r="DO125" i="1"/>
  <c r="BM125" i="1"/>
  <c r="CW125" i="1"/>
  <c r="CE125" i="1"/>
  <c r="DQ129" i="1"/>
  <c r="CY129" i="1"/>
  <c r="DO129" i="1"/>
  <c r="BM129" i="1"/>
  <c r="CW129" i="1"/>
  <c r="CE129" i="1"/>
  <c r="DQ133" i="1"/>
  <c r="CY133" i="1"/>
  <c r="DO133" i="1"/>
  <c r="BM133" i="1"/>
  <c r="CW133" i="1"/>
  <c r="CE133" i="1"/>
  <c r="DQ137" i="1"/>
  <c r="CY137" i="1"/>
  <c r="DO137" i="1"/>
  <c r="BM137" i="1"/>
  <c r="CW137" i="1"/>
  <c r="CE137" i="1"/>
  <c r="DQ141" i="1"/>
  <c r="CY141" i="1"/>
  <c r="DO141" i="1"/>
  <c r="BM141" i="1"/>
  <c r="CW141" i="1"/>
  <c r="CE141" i="1"/>
  <c r="DT145" i="1"/>
  <c r="DB145" i="1"/>
  <c r="DO145" i="1"/>
  <c r="BM145" i="1"/>
  <c r="CW145" i="1"/>
  <c r="CE145" i="1"/>
  <c r="DQ149" i="1"/>
  <c r="CY149" i="1"/>
  <c r="DO149" i="1"/>
  <c r="BM149" i="1"/>
  <c r="CW149" i="1"/>
  <c r="CE149" i="1"/>
  <c r="DQ153" i="1"/>
  <c r="CY153" i="1"/>
  <c r="DO153" i="1"/>
  <c r="BM153" i="1"/>
  <c r="CW153" i="1"/>
  <c r="CE153" i="1"/>
  <c r="DQ157" i="1"/>
  <c r="CY157" i="1"/>
  <c r="DO157" i="1"/>
  <c r="BM157" i="1"/>
  <c r="CW157" i="1"/>
  <c r="CE157" i="1"/>
  <c r="DQ161" i="1"/>
  <c r="CY161" i="1"/>
  <c r="DO161" i="1"/>
  <c r="BM161" i="1"/>
  <c r="CW161" i="1"/>
  <c r="CE161" i="1"/>
  <c r="DQ165" i="1"/>
  <c r="CY165" i="1"/>
  <c r="DO165" i="1"/>
  <c r="BM165" i="1"/>
  <c r="CW165" i="1"/>
  <c r="CE165" i="1"/>
  <c r="DQ169" i="1"/>
  <c r="CY169" i="1"/>
  <c r="DO169" i="1"/>
  <c r="CW169" i="1"/>
  <c r="BM169" i="1"/>
  <c r="CE169" i="1"/>
  <c r="DQ173" i="1"/>
  <c r="CY173" i="1"/>
  <c r="DO173" i="1"/>
  <c r="CW173" i="1"/>
  <c r="BM173" i="1"/>
  <c r="CE173" i="1"/>
  <c r="DQ177" i="1"/>
  <c r="CY177" i="1"/>
  <c r="DO177" i="1"/>
  <c r="CW177" i="1"/>
  <c r="BM177" i="1"/>
  <c r="CE177" i="1"/>
  <c r="DQ181" i="1"/>
  <c r="CY181" i="1"/>
  <c r="DO181" i="1"/>
  <c r="CW181" i="1"/>
  <c r="BM181" i="1"/>
  <c r="CE181" i="1"/>
  <c r="DQ185" i="1"/>
  <c r="CY185" i="1"/>
  <c r="DO185" i="1"/>
  <c r="CW185" i="1"/>
  <c r="BM185" i="1"/>
  <c r="CE185" i="1"/>
  <c r="DQ189" i="1"/>
  <c r="CY189" i="1"/>
  <c r="DO189" i="1"/>
  <c r="CW189" i="1"/>
  <c r="BM189" i="1"/>
  <c r="CE189" i="1"/>
  <c r="DQ193" i="1"/>
  <c r="CY193" i="1"/>
  <c r="DO193" i="1"/>
  <c r="CW193" i="1"/>
  <c r="BM193" i="1"/>
  <c r="CE193" i="1"/>
  <c r="DQ197" i="1"/>
  <c r="CY197" i="1"/>
  <c r="DO197" i="1"/>
  <c r="CW197" i="1"/>
  <c r="BM197" i="1"/>
  <c r="CE197" i="1"/>
  <c r="DQ201" i="1"/>
  <c r="CY201" i="1"/>
  <c r="DO201" i="1"/>
  <c r="CW201" i="1"/>
  <c r="BM201" i="1"/>
  <c r="CE201" i="1"/>
  <c r="DQ205" i="1"/>
  <c r="CY205" i="1"/>
  <c r="DO205" i="1"/>
  <c r="CW205" i="1"/>
  <c r="BM205" i="1"/>
  <c r="CE205" i="1"/>
  <c r="DO209" i="1"/>
  <c r="CW209" i="1"/>
  <c r="BM209" i="1"/>
  <c r="CE209" i="1"/>
  <c r="DO213" i="1"/>
  <c r="CW213" i="1"/>
  <c r="BM213" i="1"/>
  <c r="CE213" i="1"/>
  <c r="DO217" i="1"/>
  <c r="CW217" i="1"/>
  <c r="BM217" i="1"/>
  <c r="CE217" i="1"/>
  <c r="DO221" i="1"/>
  <c r="CW221" i="1"/>
  <c r="BM221" i="1"/>
  <c r="CE221" i="1"/>
  <c r="DO225" i="1"/>
  <c r="CW225" i="1"/>
  <c r="BM225" i="1"/>
  <c r="CE225" i="1"/>
  <c r="DO229" i="1"/>
  <c r="CW229" i="1"/>
  <c r="BM229" i="1"/>
  <c r="CE229" i="1"/>
  <c r="DP233" i="1"/>
  <c r="CX233" i="1"/>
  <c r="DP237" i="1"/>
  <c r="CX237" i="1"/>
  <c r="DP241" i="1"/>
  <c r="CX241" i="1"/>
  <c r="DP245" i="1"/>
  <c r="CX245" i="1"/>
  <c r="DP249" i="1"/>
  <c r="CX249" i="1"/>
  <c r="DP253" i="1"/>
  <c r="CX253" i="1"/>
  <c r="DO257" i="1"/>
  <c r="CW257" i="1"/>
  <c r="BM257" i="1"/>
  <c r="CE257" i="1"/>
  <c r="DP257" i="1"/>
  <c r="CX257" i="1"/>
  <c r="DO261" i="1"/>
  <c r="CW261" i="1"/>
  <c r="BM261" i="1"/>
  <c r="CE261" i="1"/>
  <c r="DP261" i="1"/>
  <c r="CX261" i="1"/>
  <c r="DO265" i="1"/>
  <c r="CW265" i="1"/>
  <c r="BM265" i="1"/>
  <c r="CE265" i="1"/>
  <c r="DP265" i="1"/>
  <c r="CX265" i="1"/>
  <c r="DO269" i="1"/>
  <c r="CW269" i="1"/>
  <c r="BM269" i="1"/>
  <c r="CE269" i="1"/>
  <c r="DP269" i="1"/>
  <c r="CX269" i="1"/>
  <c r="DO273" i="1"/>
  <c r="CW273" i="1"/>
  <c r="BM273" i="1"/>
  <c r="CE273" i="1"/>
  <c r="DP273" i="1"/>
  <c r="CX273" i="1"/>
  <c r="DO277" i="1"/>
  <c r="CW277" i="1"/>
  <c r="BM277" i="1"/>
  <c r="CE277" i="1"/>
  <c r="DP277" i="1"/>
  <c r="CX277" i="1"/>
  <c r="DO281" i="1"/>
  <c r="CW281" i="1"/>
  <c r="BM281" i="1"/>
  <c r="CE281" i="1"/>
  <c r="DP281" i="1"/>
  <c r="CX281" i="1"/>
  <c r="DO285" i="1"/>
  <c r="CW285" i="1"/>
  <c r="BM285" i="1"/>
  <c r="CE285" i="1"/>
  <c r="DP285" i="1"/>
  <c r="CX285" i="1"/>
  <c r="DO289" i="1"/>
  <c r="CW289" i="1"/>
  <c r="BM289" i="1"/>
  <c r="CE289" i="1"/>
  <c r="DP289" i="1"/>
  <c r="CX289" i="1"/>
  <c r="DO293" i="1"/>
  <c r="CW293" i="1"/>
  <c r="BM293" i="1"/>
  <c r="CE293" i="1"/>
  <c r="DP293" i="1"/>
  <c r="CX293" i="1"/>
  <c r="DO297" i="1"/>
  <c r="CW297" i="1"/>
  <c r="BM297" i="1"/>
  <c r="CE297" i="1"/>
  <c r="DP297" i="1"/>
  <c r="CX297" i="1"/>
  <c r="DO301" i="1"/>
  <c r="CW301" i="1"/>
  <c r="BM301" i="1"/>
  <c r="CE301" i="1"/>
  <c r="DP301" i="1"/>
  <c r="CX301" i="1"/>
  <c r="DO305" i="1"/>
  <c r="CW305" i="1"/>
  <c r="BM305" i="1"/>
  <c r="CE305" i="1"/>
  <c r="DP305" i="1"/>
  <c r="CX305" i="1"/>
  <c r="DO309" i="1"/>
  <c r="CW309" i="1"/>
  <c r="BM309" i="1"/>
  <c r="CE309" i="1"/>
  <c r="DP309" i="1"/>
  <c r="CX309" i="1"/>
  <c r="DO313" i="1"/>
  <c r="CW313" i="1"/>
  <c r="BM313" i="1"/>
  <c r="CE313" i="1"/>
  <c r="DP313" i="1"/>
  <c r="CX313" i="1"/>
  <c r="DP317" i="1"/>
  <c r="CX317" i="1"/>
  <c r="DP321" i="1"/>
  <c r="CX321" i="1"/>
  <c r="DP325" i="1"/>
  <c r="CX325" i="1"/>
  <c r="DP329" i="1"/>
  <c r="CX329" i="1"/>
  <c r="DP333" i="1"/>
  <c r="CX333" i="1"/>
  <c r="DP337" i="1"/>
  <c r="CX337" i="1"/>
  <c r="DP341" i="1"/>
  <c r="CX341" i="1"/>
  <c r="DP345" i="1"/>
  <c r="CX345" i="1"/>
  <c r="DP349" i="1"/>
  <c r="CX349" i="1"/>
  <c r="DP353" i="1"/>
  <c r="CX353" i="1"/>
  <c r="DP357" i="1"/>
  <c r="CX357" i="1"/>
  <c r="DP361" i="1"/>
  <c r="CX361" i="1"/>
  <c r="DO365" i="1"/>
  <c r="CW365" i="1"/>
  <c r="BM365" i="1"/>
  <c r="CE365" i="1"/>
  <c r="DO369" i="1"/>
  <c r="CW369" i="1"/>
  <c r="BM369" i="1"/>
  <c r="CE369" i="1"/>
  <c r="DO373" i="1"/>
  <c r="CW373" i="1"/>
  <c r="BM373" i="1"/>
  <c r="CE373" i="1"/>
  <c r="DO377" i="1"/>
  <c r="CW377" i="1"/>
  <c r="BM377" i="1"/>
  <c r="CE377" i="1"/>
  <c r="DO381" i="1"/>
  <c r="CW381" i="1"/>
  <c r="BM381" i="1"/>
  <c r="CE381" i="1"/>
  <c r="DO385" i="1"/>
  <c r="CW385" i="1"/>
  <c r="BM385" i="1"/>
  <c r="CE385" i="1"/>
  <c r="DO389" i="1"/>
  <c r="CW389" i="1"/>
  <c r="BM389" i="1"/>
  <c r="CE389" i="1"/>
  <c r="DO393" i="1"/>
  <c r="CW393" i="1"/>
  <c r="BM393" i="1"/>
  <c r="CE393" i="1"/>
  <c r="DO397" i="1"/>
  <c r="CW397" i="1"/>
  <c r="BM397" i="1"/>
  <c r="CE397" i="1"/>
  <c r="DO401" i="1"/>
  <c r="CW401" i="1"/>
  <c r="BM401" i="1"/>
  <c r="CE401" i="1"/>
  <c r="DO405" i="1"/>
  <c r="CW405" i="1"/>
  <c r="BM405" i="1"/>
  <c r="CE405" i="1"/>
  <c r="DO409" i="1"/>
  <c r="CW409" i="1"/>
  <c r="BM409" i="1"/>
  <c r="CE409" i="1"/>
  <c r="DO413" i="1"/>
  <c r="CW413" i="1"/>
  <c r="BM413" i="1"/>
  <c r="CE413" i="1"/>
  <c r="DO417" i="1"/>
  <c r="CW417" i="1"/>
  <c r="BM417" i="1"/>
  <c r="CE417" i="1"/>
  <c r="DO421" i="1"/>
  <c r="CW421" i="1"/>
  <c r="BM421" i="1"/>
  <c r="CE421" i="1"/>
  <c r="DO425" i="1"/>
  <c r="CW425" i="1"/>
  <c r="BM425" i="1"/>
  <c r="CE425" i="1"/>
  <c r="DO429" i="1"/>
  <c r="CW429" i="1"/>
  <c r="BM429" i="1"/>
  <c r="CE429" i="1"/>
  <c r="DO433" i="1"/>
  <c r="CW433" i="1"/>
  <c r="BM433" i="1"/>
  <c r="CE433" i="1"/>
  <c r="DO437" i="1"/>
  <c r="CW437" i="1"/>
  <c r="BM437" i="1"/>
  <c r="CE437" i="1"/>
  <c r="DO441" i="1"/>
  <c r="CW441" i="1"/>
  <c r="BM441" i="1"/>
  <c r="CE441" i="1"/>
  <c r="DO445" i="1"/>
  <c r="CW445" i="1"/>
  <c r="BM445" i="1"/>
  <c r="CE445" i="1"/>
  <c r="DO449" i="1"/>
  <c r="CW449" i="1"/>
  <c r="BM449" i="1"/>
  <c r="CE449" i="1"/>
  <c r="DO453" i="1"/>
  <c r="CW453" i="1"/>
  <c r="BM453" i="1"/>
  <c r="CE453" i="1"/>
  <c r="DO457" i="1"/>
  <c r="CW457" i="1"/>
  <c r="BM457" i="1"/>
  <c r="CE457" i="1"/>
  <c r="DO461" i="1"/>
  <c r="CW461" i="1"/>
  <c r="BM461" i="1"/>
  <c r="CE461" i="1"/>
  <c r="DO465" i="1"/>
  <c r="CW465" i="1"/>
  <c r="BM465" i="1"/>
  <c r="CE465" i="1"/>
  <c r="DO469" i="1"/>
  <c r="CW469" i="1"/>
  <c r="BM469" i="1"/>
  <c r="CE469" i="1"/>
  <c r="DO473" i="1"/>
  <c r="CW473" i="1"/>
  <c r="BM473" i="1"/>
  <c r="CE473" i="1"/>
  <c r="DO477" i="1"/>
  <c r="CW477" i="1"/>
  <c r="BM477" i="1"/>
  <c r="CE477" i="1"/>
  <c r="DO481" i="1"/>
  <c r="CW481" i="1"/>
  <c r="BM481" i="1"/>
  <c r="CE481" i="1"/>
  <c r="DO485" i="1"/>
  <c r="CW485" i="1"/>
  <c r="BM485" i="1"/>
  <c r="CE485" i="1"/>
  <c r="DO489" i="1"/>
  <c r="CW489" i="1"/>
  <c r="BM489" i="1"/>
  <c r="CE489" i="1"/>
  <c r="DO493" i="1"/>
  <c r="CW493" i="1"/>
  <c r="BM493" i="1"/>
  <c r="CE493" i="1"/>
  <c r="DO497" i="1"/>
  <c r="CW497" i="1"/>
  <c r="BM497" i="1"/>
  <c r="CE497" i="1"/>
  <c r="DO501" i="1"/>
  <c r="CW501" i="1"/>
  <c r="BM501" i="1"/>
  <c r="CE501" i="1"/>
  <c r="DO505" i="1"/>
  <c r="CW505" i="1"/>
  <c r="BM505" i="1"/>
  <c r="CE505" i="1"/>
  <c r="DQ509" i="1"/>
  <c r="CY509" i="1"/>
  <c r="DO513" i="1"/>
  <c r="CW513" i="1"/>
  <c r="BM513" i="1"/>
  <c r="CE513" i="1"/>
  <c r="DQ517" i="1"/>
  <c r="CY517" i="1"/>
  <c r="DO521" i="1"/>
  <c r="CW521" i="1"/>
  <c r="BM521" i="1"/>
  <c r="CE521" i="1"/>
  <c r="DQ533" i="1"/>
  <c r="CY533" i="1"/>
  <c r="DU515" i="1"/>
  <c r="DC515" i="1"/>
  <c r="DP529" i="1"/>
  <c r="CX529" i="1"/>
  <c r="DP198" i="1"/>
  <c r="CX198" i="1"/>
  <c r="DP202" i="1"/>
  <c r="CX202" i="1"/>
  <c r="DP206" i="1"/>
  <c r="CX206" i="1"/>
  <c r="DQ210" i="1"/>
  <c r="CY210" i="1"/>
  <c r="DQ214" i="1"/>
  <c r="CY214" i="1"/>
  <c r="DQ218" i="1"/>
  <c r="CY218" i="1"/>
  <c r="DQ222" i="1"/>
  <c r="CY222" i="1"/>
  <c r="DQ226" i="1"/>
  <c r="CY226" i="1"/>
  <c r="DQ230" i="1"/>
  <c r="CY230" i="1"/>
  <c r="DO234" i="1"/>
  <c r="CW234" i="1"/>
  <c r="BM234" i="1"/>
  <c r="CE234" i="1"/>
  <c r="DQ234" i="1"/>
  <c r="CY234" i="1"/>
  <c r="DO238" i="1"/>
  <c r="CW238" i="1"/>
  <c r="BM238" i="1"/>
  <c r="CE238" i="1"/>
  <c r="DQ238" i="1"/>
  <c r="CY238" i="1"/>
  <c r="DO242" i="1"/>
  <c r="CW242" i="1"/>
  <c r="BM242" i="1"/>
  <c r="CE242" i="1"/>
  <c r="DQ242" i="1"/>
  <c r="CY242" i="1"/>
  <c r="DO246" i="1"/>
  <c r="CW246" i="1"/>
  <c r="BM246" i="1"/>
  <c r="CE246" i="1"/>
  <c r="DQ246" i="1"/>
  <c r="CY246" i="1"/>
  <c r="DO250" i="1"/>
  <c r="CW250" i="1"/>
  <c r="BM250" i="1"/>
  <c r="CE250" i="1"/>
  <c r="DQ250" i="1"/>
  <c r="CY250" i="1"/>
  <c r="DR254" i="1"/>
  <c r="CZ254" i="1"/>
  <c r="DQ254" i="1"/>
  <c r="CY254" i="1"/>
  <c r="DQ258" i="1"/>
  <c r="CY258" i="1"/>
  <c r="DQ262" i="1"/>
  <c r="CY262" i="1"/>
  <c r="DQ266" i="1"/>
  <c r="CY266" i="1"/>
  <c r="DQ270" i="1"/>
  <c r="CY270" i="1"/>
  <c r="DQ274" i="1"/>
  <c r="CY274" i="1"/>
  <c r="DQ278" i="1"/>
  <c r="CY278" i="1"/>
  <c r="DQ282" i="1"/>
  <c r="CY282" i="1"/>
  <c r="DQ286" i="1"/>
  <c r="CY286" i="1"/>
  <c r="DQ290" i="1"/>
  <c r="CY290" i="1"/>
  <c r="DQ294" i="1"/>
  <c r="CY294" i="1"/>
  <c r="DQ298" i="1"/>
  <c r="CY298" i="1"/>
  <c r="DQ302" i="1"/>
  <c r="CY302" i="1"/>
  <c r="DQ306" i="1"/>
  <c r="CY306" i="1"/>
  <c r="DQ310" i="1"/>
  <c r="CY310" i="1"/>
  <c r="DO314" i="1"/>
  <c r="CW314" i="1"/>
  <c r="BM314" i="1"/>
  <c r="CE314" i="1"/>
  <c r="DR318" i="1"/>
  <c r="CZ318" i="1"/>
  <c r="DO318" i="1"/>
  <c r="CW318" i="1"/>
  <c r="BM318" i="1"/>
  <c r="CE318" i="1"/>
  <c r="DO322" i="1"/>
  <c r="CW322" i="1"/>
  <c r="BM322" i="1"/>
  <c r="CE322" i="1"/>
  <c r="DR326" i="1"/>
  <c r="CZ326" i="1"/>
  <c r="DO326" i="1"/>
  <c r="CW326" i="1"/>
  <c r="BM326" i="1"/>
  <c r="CE326" i="1"/>
  <c r="DO330" i="1"/>
  <c r="CW330" i="1"/>
  <c r="BM330" i="1"/>
  <c r="CE330" i="1"/>
  <c r="DR334" i="1"/>
  <c r="CZ334" i="1"/>
  <c r="DO334" i="1"/>
  <c r="CW334" i="1"/>
  <c r="BM334" i="1"/>
  <c r="CE334" i="1"/>
  <c r="DO338" i="1"/>
  <c r="CW338" i="1"/>
  <c r="BM338" i="1"/>
  <c r="CE338" i="1"/>
  <c r="DR342" i="1"/>
  <c r="CZ342" i="1"/>
  <c r="DO342" i="1"/>
  <c r="CW342" i="1"/>
  <c r="BM342" i="1"/>
  <c r="CE342" i="1"/>
  <c r="DO346" i="1"/>
  <c r="CW346" i="1"/>
  <c r="BM346" i="1"/>
  <c r="CE346" i="1"/>
  <c r="DR350" i="1"/>
  <c r="CZ350" i="1"/>
  <c r="DO350" i="1"/>
  <c r="CW350" i="1"/>
  <c r="BM350" i="1"/>
  <c r="CE350" i="1"/>
  <c r="DO354" i="1"/>
  <c r="CW354" i="1"/>
  <c r="BM354" i="1"/>
  <c r="CE354" i="1"/>
  <c r="DR358" i="1"/>
  <c r="CZ358" i="1"/>
  <c r="DO358" i="1"/>
  <c r="CW358" i="1"/>
  <c r="BM358" i="1"/>
  <c r="CE358" i="1"/>
  <c r="DO362" i="1"/>
  <c r="CW362" i="1"/>
  <c r="BM362" i="1"/>
  <c r="CE362" i="1"/>
  <c r="DR366" i="1"/>
  <c r="CZ366" i="1"/>
  <c r="DP366" i="1"/>
  <c r="CX366" i="1"/>
  <c r="DR370" i="1"/>
  <c r="CZ370" i="1"/>
  <c r="DP370" i="1"/>
  <c r="CX370" i="1"/>
  <c r="DR374" i="1"/>
  <c r="CZ374" i="1"/>
  <c r="DP374" i="1"/>
  <c r="CX374" i="1"/>
  <c r="DR378" i="1"/>
  <c r="CZ378" i="1"/>
  <c r="DP378" i="1"/>
  <c r="CX378" i="1"/>
  <c r="DR382" i="1"/>
  <c r="CZ382" i="1"/>
  <c r="DP382" i="1"/>
  <c r="CX382" i="1"/>
  <c r="DR386" i="1"/>
  <c r="CZ386" i="1"/>
  <c r="DP386" i="1"/>
  <c r="CX386" i="1"/>
  <c r="DR390" i="1"/>
  <c r="CZ390" i="1"/>
  <c r="DP390" i="1"/>
  <c r="CX390" i="1"/>
  <c r="DR394" i="1"/>
  <c r="CZ394" i="1"/>
  <c r="DP394" i="1"/>
  <c r="CX394" i="1"/>
  <c r="DR398" i="1"/>
  <c r="CZ398" i="1"/>
  <c r="DP398" i="1"/>
  <c r="CX398" i="1"/>
  <c r="DR402" i="1"/>
  <c r="CZ402" i="1"/>
  <c r="DP402" i="1"/>
  <c r="CX402" i="1"/>
  <c r="DR406" i="1"/>
  <c r="CZ406" i="1"/>
  <c r="DP406" i="1"/>
  <c r="CX406" i="1"/>
  <c r="DR410" i="1"/>
  <c r="CZ410" i="1"/>
  <c r="DP410" i="1"/>
  <c r="CX410" i="1"/>
  <c r="DR414" i="1"/>
  <c r="CZ414" i="1"/>
  <c r="DP414" i="1"/>
  <c r="CX414" i="1"/>
  <c r="DR418" i="1"/>
  <c r="CZ418" i="1"/>
  <c r="DP418" i="1"/>
  <c r="CX418" i="1"/>
  <c r="DR422" i="1"/>
  <c r="CZ422" i="1"/>
  <c r="DP422" i="1"/>
  <c r="CX422" i="1"/>
  <c r="DR426" i="1"/>
  <c r="CZ426" i="1"/>
  <c r="DP426" i="1"/>
  <c r="CX426" i="1"/>
  <c r="DR430" i="1"/>
  <c r="CZ430" i="1"/>
  <c r="DP430" i="1"/>
  <c r="CX430" i="1"/>
  <c r="DR434" i="1"/>
  <c r="CZ434" i="1"/>
  <c r="DP434" i="1"/>
  <c r="CX434" i="1"/>
  <c r="DR438" i="1"/>
  <c r="CZ438" i="1"/>
  <c r="DP438" i="1"/>
  <c r="CX438" i="1"/>
  <c r="DR442" i="1"/>
  <c r="CZ442" i="1"/>
  <c r="DP442" i="1"/>
  <c r="CX442" i="1"/>
  <c r="DR446" i="1"/>
  <c r="CZ446" i="1"/>
  <c r="DP446" i="1"/>
  <c r="CX446" i="1"/>
  <c r="DR450" i="1"/>
  <c r="CZ450" i="1"/>
  <c r="DP450" i="1"/>
  <c r="CX450" i="1"/>
  <c r="DQ454" i="1"/>
  <c r="CY454" i="1"/>
  <c r="DQ458" i="1"/>
  <c r="CY458" i="1"/>
  <c r="DQ462" i="1"/>
  <c r="CY462" i="1"/>
  <c r="DQ466" i="1"/>
  <c r="CY466" i="1"/>
  <c r="DQ470" i="1"/>
  <c r="CY470" i="1"/>
  <c r="DQ474" i="1"/>
  <c r="CY474" i="1"/>
  <c r="DQ478" i="1"/>
  <c r="CY478" i="1"/>
  <c r="DQ482" i="1"/>
  <c r="CY482" i="1"/>
  <c r="DQ486" i="1"/>
  <c r="CY486" i="1"/>
  <c r="DQ490" i="1"/>
  <c r="CY490" i="1"/>
  <c r="DQ494" i="1"/>
  <c r="CY494" i="1"/>
  <c r="DQ498" i="1"/>
  <c r="CY498" i="1"/>
  <c r="DQ502" i="1"/>
  <c r="CY502" i="1"/>
  <c r="DQ506" i="1"/>
  <c r="CY506" i="1"/>
  <c r="DU510" i="1"/>
  <c r="DC510" i="1"/>
  <c r="DP514" i="1"/>
  <c r="CX514" i="1"/>
  <c r="DO514" i="1"/>
  <c r="CW514" i="1"/>
  <c r="BM514" i="1"/>
  <c r="CE514" i="1"/>
  <c r="DT518" i="1"/>
  <c r="DB518" i="1"/>
  <c r="DQ522" i="1"/>
  <c r="CY522" i="1"/>
  <c r="DU526" i="1"/>
  <c r="DC526" i="1"/>
  <c r="DP530" i="1"/>
  <c r="CX530" i="1"/>
  <c r="DO530" i="1"/>
  <c r="CW530" i="1"/>
  <c r="BM530" i="1"/>
  <c r="CE530" i="1"/>
  <c r="DT534" i="1"/>
  <c r="DB534" i="1"/>
  <c r="DT515" i="1"/>
  <c r="DB515" i="1"/>
  <c r="DR519" i="1"/>
  <c r="CZ519" i="1"/>
  <c r="DT523" i="1"/>
  <c r="DB523" i="1"/>
  <c r="DR527" i="1"/>
  <c r="CZ527" i="1"/>
  <c r="DT531" i="1"/>
  <c r="DB531" i="1"/>
  <c r="DR535" i="1"/>
  <c r="CZ535" i="1"/>
  <c r="DQ516" i="1"/>
  <c r="CY516" i="1"/>
  <c r="DU520" i="1"/>
  <c r="DC520" i="1"/>
  <c r="DP524" i="1"/>
  <c r="CX524" i="1"/>
  <c r="DO524" i="1"/>
  <c r="CW524" i="1"/>
  <c r="CE524" i="1"/>
  <c r="BM524" i="1"/>
  <c r="DT528" i="1"/>
  <c r="DB528" i="1"/>
  <c r="DQ532" i="1"/>
  <c r="CY532" i="1"/>
  <c r="DO525" i="1"/>
  <c r="CW525" i="1"/>
  <c r="BM525" i="1"/>
  <c r="CE525" i="1"/>
  <c r="DQ529" i="1"/>
  <c r="CY529" i="1"/>
  <c r="DP513" i="1"/>
  <c r="CX513" i="1"/>
  <c r="DQ13" i="1"/>
  <c r="CY13" i="1"/>
  <c r="DP8" i="1"/>
  <c r="CX8" i="1"/>
  <c r="DP40" i="1"/>
  <c r="CX40" i="1"/>
  <c r="DO56" i="1"/>
  <c r="CW56" i="1"/>
  <c r="CE56" i="1"/>
  <c r="BM56" i="1"/>
  <c r="DO67" i="1"/>
  <c r="CE67" i="1"/>
  <c r="CW67" i="1"/>
  <c r="BM67" i="1"/>
  <c r="DQ83" i="1"/>
  <c r="CY83" i="1"/>
  <c r="DT91" i="1"/>
  <c r="DB91" i="1"/>
  <c r="DT7" i="1"/>
  <c r="DB7" i="1"/>
  <c r="DR15" i="1"/>
  <c r="CZ15" i="1"/>
  <c r="DR23" i="1"/>
  <c r="CZ23" i="1"/>
  <c r="DR31" i="1"/>
  <c r="CZ31" i="1"/>
  <c r="DT39" i="1"/>
  <c r="DB39" i="1"/>
  <c r="DU55" i="1"/>
  <c r="DC55" i="1"/>
  <c r="DU63" i="1"/>
  <c r="DC63" i="1"/>
  <c r="DU70" i="1"/>
  <c r="DC70" i="1"/>
  <c r="DU78" i="1"/>
  <c r="DC78" i="1"/>
  <c r="DO150" i="1"/>
  <c r="BM150" i="1"/>
  <c r="CE150" i="1"/>
  <c r="CW150" i="1"/>
  <c r="DQ158" i="1"/>
  <c r="CY158" i="1"/>
  <c r="DR170" i="1"/>
  <c r="CZ170" i="1"/>
  <c r="DT174" i="1"/>
  <c r="DB174" i="1"/>
  <c r="DP182" i="1"/>
  <c r="CX182" i="1"/>
  <c r="DU194" i="1"/>
  <c r="DC194" i="1"/>
  <c r="DP95" i="1"/>
  <c r="CX95" i="1"/>
  <c r="DR107" i="1"/>
  <c r="CZ107" i="1"/>
  <c r="DP111" i="1"/>
  <c r="CX111" i="1"/>
  <c r="DP119" i="1"/>
  <c r="CX119" i="1"/>
  <c r="DU139" i="1"/>
  <c r="DC139" i="1"/>
  <c r="DU155" i="1"/>
  <c r="DC155" i="1"/>
  <c r="DU171" i="1"/>
  <c r="DC171" i="1"/>
  <c r="DU5" i="1"/>
  <c r="DC5" i="1"/>
  <c r="DP21" i="1"/>
  <c r="CX21" i="1"/>
  <c r="DP29" i="1"/>
  <c r="CX29" i="1"/>
  <c r="DO41" i="1"/>
  <c r="BM41" i="1"/>
  <c r="CW41" i="1"/>
  <c r="CE41" i="1"/>
  <c r="CY49" i="1"/>
  <c r="DQ49" i="1"/>
  <c r="DP12" i="1"/>
  <c r="CX12" i="1"/>
  <c r="DU24" i="1"/>
  <c r="DC24" i="1"/>
  <c r="DU28" i="1"/>
  <c r="DC28" i="1"/>
  <c r="DT40" i="1"/>
  <c r="DB40" i="1"/>
  <c r="DT48" i="1"/>
  <c r="DB48" i="1"/>
  <c r="DR52" i="1"/>
  <c r="CZ52" i="1"/>
  <c r="DT60" i="1"/>
  <c r="DB60" i="1"/>
  <c r="DR67" i="1"/>
  <c r="CZ67" i="1"/>
  <c r="DT75" i="1"/>
  <c r="DB75" i="1"/>
  <c r="DR79" i="1"/>
  <c r="CZ79" i="1"/>
  <c r="DR87" i="1"/>
  <c r="CZ87" i="1"/>
  <c r="DR194" i="1"/>
  <c r="CZ194" i="1"/>
  <c r="DP7" i="1"/>
  <c r="CX7" i="1"/>
  <c r="DP11" i="1"/>
  <c r="CX11" i="1"/>
  <c r="DP15" i="1"/>
  <c r="CX15" i="1"/>
  <c r="DP27" i="1"/>
  <c r="CX27" i="1"/>
  <c r="DO47" i="1"/>
  <c r="CE47" i="1"/>
  <c r="CW47" i="1"/>
  <c r="BM47" i="1"/>
  <c r="CY51" i="1"/>
  <c r="DQ51" i="1"/>
  <c r="DQ63" i="1"/>
  <c r="CY63" i="1"/>
  <c r="DQ66" i="1"/>
  <c r="CY66" i="1"/>
  <c r="DQ70" i="1"/>
  <c r="CY70" i="1"/>
  <c r="DO74" i="1"/>
  <c r="CW74" i="1"/>
  <c r="BM74" i="1"/>
  <c r="CE74" i="1"/>
  <c r="DQ74" i="1"/>
  <c r="CY74" i="1"/>
  <c r="DO78" i="1"/>
  <c r="BM78" i="1"/>
  <c r="CW78" i="1"/>
  <c r="CE78" i="1"/>
  <c r="DQ78" i="1"/>
  <c r="CY78" i="1"/>
  <c r="DQ82" i="1"/>
  <c r="CY82" i="1"/>
  <c r="DO82" i="1"/>
  <c r="BM82" i="1"/>
  <c r="CW82" i="1"/>
  <c r="CE82" i="1"/>
  <c r="DQ86" i="1"/>
  <c r="CY86" i="1"/>
  <c r="DO86" i="1"/>
  <c r="BM86" i="1"/>
  <c r="CW86" i="1"/>
  <c r="CE86" i="1"/>
  <c r="DQ90" i="1"/>
  <c r="CY90" i="1"/>
  <c r="DO90" i="1"/>
  <c r="BM90" i="1"/>
  <c r="CE90" i="1"/>
  <c r="CW90" i="1"/>
  <c r="DQ94" i="1"/>
  <c r="CY94" i="1"/>
  <c r="DO94" i="1"/>
  <c r="BM94" i="1"/>
  <c r="CE94" i="1"/>
  <c r="CW94" i="1"/>
  <c r="DQ98" i="1"/>
  <c r="CY98" i="1"/>
  <c r="DO98" i="1"/>
  <c r="BM98" i="1"/>
  <c r="CE98" i="1"/>
  <c r="CW98" i="1"/>
  <c r="DQ102" i="1"/>
  <c r="CY102" i="1"/>
  <c r="DO102" i="1"/>
  <c r="BM102" i="1"/>
  <c r="CE102" i="1"/>
  <c r="CW102" i="1"/>
  <c r="DQ106" i="1"/>
  <c r="CY106" i="1"/>
  <c r="DO106" i="1"/>
  <c r="BM106" i="1"/>
  <c r="CE106" i="1"/>
  <c r="CW106" i="1"/>
  <c r="DQ110" i="1"/>
  <c r="CY110" i="1"/>
  <c r="DO110" i="1"/>
  <c r="BM110" i="1"/>
  <c r="CE110" i="1"/>
  <c r="CW110" i="1"/>
  <c r="DQ114" i="1"/>
  <c r="CY114" i="1"/>
  <c r="DO114" i="1"/>
  <c r="BM114" i="1"/>
  <c r="CW114" i="1"/>
  <c r="CE114" i="1"/>
  <c r="DQ118" i="1"/>
  <c r="CY118" i="1"/>
  <c r="DO118" i="1"/>
  <c r="BM118" i="1"/>
  <c r="CW118" i="1"/>
  <c r="CE118" i="1"/>
  <c r="DQ122" i="1"/>
  <c r="CY122" i="1"/>
  <c r="DO122" i="1"/>
  <c r="BM122" i="1"/>
  <c r="CW122" i="1"/>
  <c r="CE122" i="1"/>
  <c r="DQ126" i="1"/>
  <c r="CY126" i="1"/>
  <c r="DO126" i="1"/>
  <c r="CW126" i="1"/>
  <c r="BM126" i="1"/>
  <c r="CE126" i="1"/>
  <c r="DQ130" i="1"/>
  <c r="CY130" i="1"/>
  <c r="DO130" i="1"/>
  <c r="BM130" i="1"/>
  <c r="CE130" i="1"/>
  <c r="CW130" i="1"/>
  <c r="DQ134" i="1"/>
  <c r="CY134" i="1"/>
  <c r="DO134" i="1"/>
  <c r="BM134" i="1"/>
  <c r="CE134" i="1"/>
  <c r="CW134" i="1"/>
  <c r="DQ138" i="1"/>
  <c r="CY138" i="1"/>
  <c r="DO138" i="1"/>
  <c r="BM138" i="1"/>
  <c r="CW138" i="1"/>
  <c r="CE138" i="1"/>
  <c r="DQ142" i="1"/>
  <c r="CY142" i="1"/>
  <c r="DO142" i="1"/>
  <c r="BM142" i="1"/>
  <c r="CE142" i="1"/>
  <c r="CW142" i="1"/>
  <c r="DU146" i="1"/>
  <c r="DC146" i="1"/>
  <c r="DR150" i="1"/>
  <c r="CZ150" i="1"/>
  <c r="DT150" i="1"/>
  <c r="DB150" i="1"/>
  <c r="DR154" i="1"/>
  <c r="CZ154" i="1"/>
  <c r="DT154" i="1"/>
  <c r="DB154" i="1"/>
  <c r="DR158" i="1"/>
  <c r="CZ158" i="1"/>
  <c r="DT158" i="1"/>
  <c r="DB158" i="1"/>
  <c r="DP162" i="1"/>
  <c r="CX162" i="1"/>
  <c r="DP166" i="1"/>
  <c r="CX166" i="1"/>
  <c r="DP170" i="1"/>
  <c r="CX170" i="1"/>
  <c r="DP174" i="1"/>
  <c r="CX174" i="1"/>
  <c r="DU178" i="1"/>
  <c r="DC178" i="1"/>
  <c r="DU182" i="1"/>
  <c r="DC182" i="1"/>
  <c r="DU186" i="1"/>
  <c r="DC186" i="1"/>
  <c r="DU190" i="1"/>
  <c r="DC190" i="1"/>
  <c r="DQ194" i="1"/>
  <c r="CY194" i="1"/>
  <c r="DO194" i="1"/>
  <c r="CW194" i="1"/>
  <c r="BM194" i="1"/>
  <c r="CE194" i="1"/>
  <c r="DU95" i="1"/>
  <c r="DC95" i="1"/>
  <c r="DU99" i="1"/>
  <c r="DC99" i="1"/>
  <c r="DU103" i="1"/>
  <c r="DC103" i="1"/>
  <c r="DU107" i="1"/>
  <c r="DC107" i="1"/>
  <c r="DU111" i="1"/>
  <c r="DC111" i="1"/>
  <c r="DU115" i="1"/>
  <c r="DC115" i="1"/>
  <c r="DU119" i="1"/>
  <c r="DC119" i="1"/>
  <c r="DU123" i="1"/>
  <c r="DC123" i="1"/>
  <c r="DQ127" i="1"/>
  <c r="CY127" i="1"/>
  <c r="DO127" i="1"/>
  <c r="CE127" i="1"/>
  <c r="CW127" i="1"/>
  <c r="BM127" i="1"/>
  <c r="DQ131" i="1"/>
  <c r="CY131" i="1"/>
  <c r="DO131" i="1"/>
  <c r="CE131" i="1"/>
  <c r="CW131" i="1"/>
  <c r="BM131" i="1"/>
  <c r="DQ135" i="1"/>
  <c r="CY135" i="1"/>
  <c r="DO135" i="1"/>
  <c r="CE135" i="1"/>
  <c r="CW135" i="1"/>
  <c r="BM135" i="1"/>
  <c r="DQ139" i="1"/>
  <c r="CY139" i="1"/>
  <c r="DO139" i="1"/>
  <c r="CE139" i="1"/>
  <c r="CW139" i="1"/>
  <c r="BM139" i="1"/>
  <c r="DR143" i="1"/>
  <c r="CZ143" i="1"/>
  <c r="DO143" i="1"/>
  <c r="CE143" i="1"/>
  <c r="CW143" i="1"/>
  <c r="BM143" i="1"/>
  <c r="DT147" i="1"/>
  <c r="DB147" i="1"/>
  <c r="DO147" i="1"/>
  <c r="CE147" i="1"/>
  <c r="CW147" i="1"/>
  <c r="BM147" i="1"/>
  <c r="DQ151" i="1"/>
  <c r="CY151" i="1"/>
  <c r="DO151" i="1"/>
  <c r="CE151" i="1"/>
  <c r="CW151" i="1"/>
  <c r="BM151" i="1"/>
  <c r="DQ155" i="1"/>
  <c r="CY155" i="1"/>
  <c r="DO155" i="1"/>
  <c r="CE155" i="1"/>
  <c r="CW155" i="1"/>
  <c r="BM155" i="1"/>
  <c r="DQ159" i="1"/>
  <c r="CY159" i="1"/>
  <c r="DO159" i="1"/>
  <c r="CE159" i="1"/>
  <c r="CW159" i="1"/>
  <c r="BM159" i="1"/>
  <c r="DQ163" i="1"/>
  <c r="CY163" i="1"/>
  <c r="DO163" i="1"/>
  <c r="CE163" i="1"/>
  <c r="CW163" i="1"/>
  <c r="BM163" i="1"/>
  <c r="DQ167" i="1"/>
  <c r="CY167" i="1"/>
  <c r="DO167" i="1"/>
  <c r="CW167" i="1"/>
  <c r="CE167" i="1"/>
  <c r="BM167" i="1"/>
  <c r="DQ171" i="1"/>
  <c r="CY171" i="1"/>
  <c r="DO171" i="1"/>
  <c r="CW171" i="1"/>
  <c r="CE171" i="1"/>
  <c r="BM171" i="1"/>
  <c r="DP5" i="1"/>
  <c r="CX5" i="1"/>
  <c r="DQ5" i="1"/>
  <c r="CY5" i="1"/>
  <c r="DP9" i="1"/>
  <c r="CX9" i="1"/>
  <c r="DQ9" i="1"/>
  <c r="CY9" i="1"/>
  <c r="DT13" i="1"/>
  <c r="DB13" i="1"/>
  <c r="DU17" i="1"/>
  <c r="DC17" i="1"/>
  <c r="DU21" i="1"/>
  <c r="DC21" i="1"/>
  <c r="DU25" i="1"/>
  <c r="DC25" i="1"/>
  <c r="DU29" i="1"/>
  <c r="DC29" i="1"/>
  <c r="DU33" i="1"/>
  <c r="DC33" i="1"/>
  <c r="DU37" i="1"/>
  <c r="DC37" i="1"/>
  <c r="DU41" i="1"/>
  <c r="DC41" i="1"/>
  <c r="DT45" i="1"/>
  <c r="DB45" i="1"/>
  <c r="DR45" i="1"/>
  <c r="CZ45" i="1"/>
  <c r="DT49" i="1"/>
  <c r="DB49" i="1"/>
  <c r="DR49" i="1"/>
  <c r="CZ49" i="1"/>
  <c r="DT53" i="1"/>
  <c r="DB53" i="1"/>
  <c r="DR53" i="1"/>
  <c r="CZ53" i="1"/>
  <c r="DT57" i="1"/>
  <c r="DB57" i="1"/>
  <c r="DR57" i="1"/>
  <c r="CZ57" i="1"/>
  <c r="DT61" i="1"/>
  <c r="DB61" i="1"/>
  <c r="DR61" i="1"/>
  <c r="CZ61" i="1"/>
  <c r="DT64" i="1"/>
  <c r="DB64" i="1"/>
  <c r="DR64" i="1"/>
  <c r="CZ64" i="1"/>
  <c r="DT68" i="1"/>
  <c r="DB68" i="1"/>
  <c r="DR68" i="1"/>
  <c r="CZ68" i="1"/>
  <c r="DR72" i="1"/>
  <c r="CZ72" i="1"/>
  <c r="DR76" i="1"/>
  <c r="CZ76" i="1"/>
  <c r="DR80" i="1"/>
  <c r="CZ80" i="1"/>
  <c r="DO80" i="1"/>
  <c r="CW80" i="1"/>
  <c r="CE80" i="1"/>
  <c r="BM80" i="1"/>
  <c r="DR84" i="1"/>
  <c r="CZ84" i="1"/>
  <c r="DT84" i="1"/>
  <c r="DB84" i="1"/>
  <c r="DR88" i="1"/>
  <c r="CZ88" i="1"/>
  <c r="DT88" i="1"/>
  <c r="DB88" i="1"/>
  <c r="DR92" i="1"/>
  <c r="CZ92" i="1"/>
  <c r="DT92" i="1"/>
  <c r="DB92" i="1"/>
  <c r="DR96" i="1"/>
  <c r="CZ96" i="1"/>
  <c r="DT96" i="1"/>
  <c r="DB96" i="1"/>
  <c r="DR100" i="1"/>
  <c r="CZ100" i="1"/>
  <c r="DT100" i="1"/>
  <c r="DB100" i="1"/>
  <c r="DR104" i="1"/>
  <c r="CZ104" i="1"/>
  <c r="DT104" i="1"/>
  <c r="DB104" i="1"/>
  <c r="DR108" i="1"/>
  <c r="CZ108" i="1"/>
  <c r="DT108" i="1"/>
  <c r="DB108" i="1"/>
  <c r="DR112" i="1"/>
  <c r="CZ112" i="1"/>
  <c r="DT112" i="1"/>
  <c r="DB112" i="1"/>
  <c r="DR116" i="1"/>
  <c r="CZ116" i="1"/>
  <c r="DT116" i="1"/>
  <c r="DB116" i="1"/>
  <c r="DR120" i="1"/>
  <c r="CZ120" i="1"/>
  <c r="DT120" i="1"/>
  <c r="DB120" i="1"/>
  <c r="DR124" i="1"/>
  <c r="CZ124" i="1"/>
  <c r="DT124" i="1"/>
  <c r="DB124" i="1"/>
  <c r="DR128" i="1"/>
  <c r="CZ128" i="1"/>
  <c r="DT128" i="1"/>
  <c r="DB128" i="1"/>
  <c r="DR132" i="1"/>
  <c r="CZ132" i="1"/>
  <c r="DT132" i="1"/>
  <c r="DB132" i="1"/>
  <c r="DR136" i="1"/>
  <c r="CZ136" i="1"/>
  <c r="DT136" i="1"/>
  <c r="DB136" i="1"/>
  <c r="DP511" i="1"/>
  <c r="CX511" i="1"/>
  <c r="DU521" i="1"/>
  <c r="DC521" i="1"/>
  <c r="DR532" i="1"/>
  <c r="CZ532" i="1"/>
  <c r="DU175" i="1"/>
  <c r="DC175" i="1"/>
  <c r="DU179" i="1"/>
  <c r="DC179" i="1"/>
  <c r="DU183" i="1"/>
  <c r="DC183" i="1"/>
  <c r="DU187" i="1"/>
  <c r="DC187" i="1"/>
  <c r="DU191" i="1"/>
  <c r="DC191" i="1"/>
  <c r="DU195" i="1"/>
  <c r="DC195" i="1"/>
  <c r="DU199" i="1"/>
  <c r="DC199" i="1"/>
  <c r="DU203" i="1"/>
  <c r="DC203" i="1"/>
  <c r="DU207" i="1"/>
  <c r="DC207" i="1"/>
  <c r="DT211" i="1"/>
  <c r="DB211" i="1"/>
  <c r="DT215" i="1"/>
  <c r="DB215" i="1"/>
  <c r="DT219" i="1"/>
  <c r="DB219" i="1"/>
  <c r="DT223" i="1"/>
  <c r="DB223" i="1"/>
  <c r="DT227" i="1"/>
  <c r="DB227" i="1"/>
  <c r="DR231" i="1"/>
  <c r="CZ231" i="1"/>
  <c r="DT231" i="1"/>
  <c r="DB231" i="1"/>
  <c r="DR235" i="1"/>
  <c r="CZ235" i="1"/>
  <c r="DT235" i="1"/>
  <c r="DB235" i="1"/>
  <c r="DR239" i="1"/>
  <c r="CZ239" i="1"/>
  <c r="DT239" i="1"/>
  <c r="DB239" i="1"/>
  <c r="DR243" i="1"/>
  <c r="CZ243" i="1"/>
  <c r="DT243" i="1"/>
  <c r="DB243" i="1"/>
  <c r="DR247" i="1"/>
  <c r="CZ247" i="1"/>
  <c r="DT247" i="1"/>
  <c r="DB247" i="1"/>
  <c r="DR251" i="1"/>
  <c r="CZ251" i="1"/>
  <c r="DT251" i="1"/>
  <c r="DB251" i="1"/>
  <c r="DR255" i="1"/>
  <c r="CZ255" i="1"/>
  <c r="DT255" i="1"/>
  <c r="DB255" i="1"/>
  <c r="DR259" i="1"/>
  <c r="CZ259" i="1"/>
  <c r="DT259" i="1"/>
  <c r="DB259" i="1"/>
  <c r="DR263" i="1"/>
  <c r="CZ263" i="1"/>
  <c r="DT263" i="1"/>
  <c r="DB263" i="1"/>
  <c r="DR267" i="1"/>
  <c r="CZ267" i="1"/>
  <c r="DT267" i="1"/>
  <c r="DB267" i="1"/>
  <c r="DR271" i="1"/>
  <c r="CZ271" i="1"/>
  <c r="DT271" i="1"/>
  <c r="DB271" i="1"/>
  <c r="DR275" i="1"/>
  <c r="CZ275" i="1"/>
  <c r="DT275" i="1"/>
  <c r="DB275" i="1"/>
  <c r="DR279" i="1"/>
  <c r="CZ279" i="1"/>
  <c r="DT279" i="1"/>
  <c r="DB279" i="1"/>
  <c r="DR283" i="1"/>
  <c r="CZ283" i="1"/>
  <c r="DT283" i="1"/>
  <c r="DB283" i="1"/>
  <c r="DR287" i="1"/>
  <c r="CZ287" i="1"/>
  <c r="DT287" i="1"/>
  <c r="DB287" i="1"/>
  <c r="DR291" i="1"/>
  <c r="CZ291" i="1"/>
  <c r="DT291" i="1"/>
  <c r="DB291" i="1"/>
  <c r="DR295" i="1"/>
  <c r="CZ295" i="1"/>
  <c r="DT295" i="1"/>
  <c r="DB295" i="1"/>
  <c r="DR299" i="1"/>
  <c r="CZ299" i="1"/>
  <c r="DT299" i="1"/>
  <c r="DB299" i="1"/>
  <c r="DR303" i="1"/>
  <c r="CZ303" i="1"/>
  <c r="DT303" i="1"/>
  <c r="DB303" i="1"/>
  <c r="DR307" i="1"/>
  <c r="CZ307" i="1"/>
  <c r="DT307" i="1"/>
  <c r="DB307" i="1"/>
  <c r="DR311" i="1"/>
  <c r="CZ311" i="1"/>
  <c r="DT311" i="1"/>
  <c r="DB311" i="1"/>
  <c r="DO315" i="1"/>
  <c r="CW315" i="1"/>
  <c r="CE315" i="1"/>
  <c r="BM315" i="1"/>
  <c r="DT315" i="1"/>
  <c r="DB315" i="1"/>
  <c r="DO319" i="1"/>
  <c r="CW319" i="1"/>
  <c r="CE319" i="1"/>
  <c r="BM319" i="1"/>
  <c r="DT319" i="1"/>
  <c r="DB319" i="1"/>
  <c r="DO323" i="1"/>
  <c r="CW323" i="1"/>
  <c r="CE323" i="1"/>
  <c r="BM323" i="1"/>
  <c r="DT323" i="1"/>
  <c r="DB323" i="1"/>
  <c r="DO327" i="1"/>
  <c r="CW327" i="1"/>
  <c r="CE327" i="1"/>
  <c r="BM327" i="1"/>
  <c r="DT327" i="1"/>
  <c r="DB327" i="1"/>
  <c r="DO331" i="1"/>
  <c r="CW331" i="1"/>
  <c r="CE331" i="1"/>
  <c r="BM331" i="1"/>
  <c r="DT331" i="1"/>
  <c r="DB331" i="1"/>
  <c r="DO335" i="1"/>
  <c r="CW335" i="1"/>
  <c r="CE335" i="1"/>
  <c r="BM335" i="1"/>
  <c r="DT335" i="1"/>
  <c r="DB335" i="1"/>
  <c r="DO339" i="1"/>
  <c r="CW339" i="1"/>
  <c r="CE339" i="1"/>
  <c r="BM339" i="1"/>
  <c r="DT339" i="1"/>
  <c r="DB339" i="1"/>
  <c r="DO343" i="1"/>
  <c r="CW343" i="1"/>
  <c r="CE343" i="1"/>
  <c r="BM343" i="1"/>
  <c r="DT343" i="1"/>
  <c r="DB343" i="1"/>
  <c r="DO347" i="1"/>
  <c r="CW347" i="1"/>
  <c r="CE347" i="1"/>
  <c r="BM347" i="1"/>
  <c r="DT347" i="1"/>
  <c r="DB347" i="1"/>
  <c r="DO351" i="1"/>
  <c r="CW351" i="1"/>
  <c r="CE351" i="1"/>
  <c r="BM351" i="1"/>
  <c r="DT351" i="1"/>
  <c r="DB351" i="1"/>
  <c r="DO355" i="1"/>
  <c r="CW355" i="1"/>
  <c r="CE355" i="1"/>
  <c r="BM355" i="1"/>
  <c r="DT355" i="1"/>
  <c r="DB355" i="1"/>
  <c r="DO359" i="1"/>
  <c r="CW359" i="1"/>
  <c r="CE359" i="1"/>
  <c r="BM359" i="1"/>
  <c r="DT359" i="1"/>
  <c r="DB359" i="1"/>
  <c r="DO363" i="1"/>
  <c r="CW363" i="1"/>
  <c r="CE363" i="1"/>
  <c r="BM363" i="1"/>
  <c r="DT363" i="1"/>
  <c r="DB363" i="1"/>
  <c r="DQ367" i="1"/>
  <c r="CY367" i="1"/>
  <c r="DQ371" i="1"/>
  <c r="CY371" i="1"/>
  <c r="DQ375" i="1"/>
  <c r="CY375" i="1"/>
  <c r="DQ379" i="1"/>
  <c r="CY379" i="1"/>
  <c r="DQ383" i="1"/>
  <c r="CY383" i="1"/>
  <c r="DQ387" i="1"/>
  <c r="CY387" i="1"/>
  <c r="DQ391" i="1"/>
  <c r="CY391" i="1"/>
  <c r="DQ395" i="1"/>
  <c r="CY395" i="1"/>
  <c r="DQ399" i="1"/>
  <c r="CY399" i="1"/>
  <c r="DQ403" i="1"/>
  <c r="CY403" i="1"/>
  <c r="DQ407" i="1"/>
  <c r="CY407" i="1"/>
  <c r="DQ411" i="1"/>
  <c r="CY411" i="1"/>
  <c r="DQ415" i="1"/>
  <c r="CY415" i="1"/>
  <c r="DQ419" i="1"/>
  <c r="CY419" i="1"/>
  <c r="DQ423" i="1"/>
  <c r="CY423" i="1"/>
  <c r="DQ427" i="1"/>
  <c r="CY427" i="1"/>
  <c r="DQ431" i="1"/>
  <c r="CY431" i="1"/>
  <c r="DQ435" i="1"/>
  <c r="CY435" i="1"/>
  <c r="DQ439" i="1"/>
  <c r="CY439" i="1"/>
  <c r="DQ443" i="1"/>
  <c r="CY443" i="1"/>
  <c r="DQ447" i="1"/>
  <c r="CY447" i="1"/>
  <c r="DQ451" i="1"/>
  <c r="CY451" i="1"/>
  <c r="DT455" i="1"/>
  <c r="DB455" i="1"/>
  <c r="DT459" i="1"/>
  <c r="DB459" i="1"/>
  <c r="DT463" i="1"/>
  <c r="DB463" i="1"/>
  <c r="DT467" i="1"/>
  <c r="DB467" i="1"/>
  <c r="DT471" i="1"/>
  <c r="DB471" i="1"/>
  <c r="DT475" i="1"/>
  <c r="DB475" i="1"/>
  <c r="DT479" i="1"/>
  <c r="DB479" i="1"/>
  <c r="DT483" i="1"/>
  <c r="DB483" i="1"/>
  <c r="DT487" i="1"/>
  <c r="DB487" i="1"/>
  <c r="DT491" i="1"/>
  <c r="DB491" i="1"/>
  <c r="DT495" i="1"/>
  <c r="DB495" i="1"/>
  <c r="DT499" i="1"/>
  <c r="DB499" i="1"/>
  <c r="DT503" i="1"/>
  <c r="DB503" i="1"/>
  <c r="DT507" i="1"/>
  <c r="DB507" i="1"/>
  <c r="DR511" i="1"/>
  <c r="CZ511" i="1"/>
  <c r="DP509" i="1"/>
  <c r="CX509" i="1"/>
  <c r="DR522" i="1"/>
  <c r="CZ522" i="1"/>
  <c r="DP533" i="1"/>
  <c r="CX533" i="1"/>
  <c r="DP140" i="1"/>
  <c r="CX140" i="1"/>
  <c r="DP144" i="1"/>
  <c r="CX144" i="1"/>
  <c r="DP148" i="1"/>
  <c r="CX148" i="1"/>
  <c r="DP152" i="1"/>
  <c r="CX152" i="1"/>
  <c r="DP156" i="1"/>
  <c r="CX156" i="1"/>
  <c r="DP160" i="1"/>
  <c r="CX160" i="1"/>
  <c r="DP164" i="1"/>
  <c r="CX164" i="1"/>
  <c r="DP168" i="1"/>
  <c r="CX168" i="1"/>
  <c r="DP172" i="1"/>
  <c r="CX172" i="1"/>
  <c r="DP176" i="1"/>
  <c r="CX176" i="1"/>
  <c r="DP180" i="1"/>
  <c r="CX180" i="1"/>
  <c r="DP184" i="1"/>
  <c r="CX184" i="1"/>
  <c r="DP188" i="1"/>
  <c r="CX188" i="1"/>
  <c r="DP192" i="1"/>
  <c r="CX192" i="1"/>
  <c r="DP196" i="1"/>
  <c r="CX196" i="1"/>
  <c r="DP200" i="1"/>
  <c r="CX200" i="1"/>
  <c r="DP204" i="1"/>
  <c r="CX204" i="1"/>
  <c r="DP208" i="1"/>
  <c r="CX208" i="1"/>
  <c r="DQ212" i="1"/>
  <c r="CY212" i="1"/>
  <c r="DQ216" i="1"/>
  <c r="CY216" i="1"/>
  <c r="DQ220" i="1"/>
  <c r="CY220" i="1"/>
  <c r="DQ224" i="1"/>
  <c r="CY224" i="1"/>
  <c r="DQ228" i="1"/>
  <c r="CY228" i="1"/>
  <c r="DO232" i="1"/>
  <c r="CW232" i="1"/>
  <c r="CE232" i="1"/>
  <c r="BM232" i="1"/>
  <c r="DQ232" i="1"/>
  <c r="CY232" i="1"/>
  <c r="DO236" i="1"/>
  <c r="CW236" i="1"/>
  <c r="CE236" i="1"/>
  <c r="BM236" i="1"/>
  <c r="DQ236" i="1"/>
  <c r="CY236" i="1"/>
  <c r="DO240" i="1"/>
  <c r="CW240" i="1"/>
  <c r="CE240" i="1"/>
  <c r="BM240" i="1"/>
  <c r="DQ240" i="1"/>
  <c r="CY240" i="1"/>
  <c r="DO244" i="1"/>
  <c r="CW244" i="1"/>
  <c r="CE244" i="1"/>
  <c r="BM244" i="1"/>
  <c r="DQ244" i="1"/>
  <c r="CY244" i="1"/>
  <c r="DO248" i="1"/>
  <c r="CW248" i="1"/>
  <c r="CE248" i="1"/>
  <c r="BM248" i="1"/>
  <c r="DQ248" i="1"/>
  <c r="CY248" i="1"/>
  <c r="DO252" i="1"/>
  <c r="CW252" i="1"/>
  <c r="CE252" i="1"/>
  <c r="BM252" i="1"/>
  <c r="DQ252" i="1"/>
  <c r="CY252" i="1"/>
  <c r="DQ256" i="1"/>
  <c r="CY256" i="1"/>
  <c r="DQ260" i="1"/>
  <c r="CY260" i="1"/>
  <c r="DQ264" i="1"/>
  <c r="CY264" i="1"/>
  <c r="DQ268" i="1"/>
  <c r="CY268" i="1"/>
  <c r="DQ272" i="1"/>
  <c r="CY272" i="1"/>
  <c r="DQ276" i="1"/>
  <c r="CY276" i="1"/>
  <c r="DQ280" i="1"/>
  <c r="CY280" i="1"/>
  <c r="DQ284" i="1"/>
  <c r="CY284" i="1"/>
  <c r="DQ288" i="1"/>
  <c r="CY288" i="1"/>
  <c r="DQ292" i="1"/>
  <c r="CY292" i="1"/>
  <c r="DQ296" i="1"/>
  <c r="CY296" i="1"/>
  <c r="DQ300" i="1"/>
  <c r="CY300" i="1"/>
  <c r="DQ304" i="1"/>
  <c r="CY304" i="1"/>
  <c r="DQ308" i="1"/>
  <c r="CY308" i="1"/>
  <c r="DQ312" i="1"/>
  <c r="CY312" i="1"/>
  <c r="DR316" i="1"/>
  <c r="CZ316" i="1"/>
  <c r="DO316" i="1"/>
  <c r="CW316" i="1"/>
  <c r="CE316" i="1"/>
  <c r="BM316" i="1"/>
  <c r="DR320" i="1"/>
  <c r="CZ320" i="1"/>
  <c r="DO320" i="1"/>
  <c r="CW320" i="1"/>
  <c r="CE320" i="1"/>
  <c r="BM320" i="1"/>
  <c r="DR324" i="1"/>
  <c r="CZ324" i="1"/>
  <c r="DO324" i="1"/>
  <c r="CW324" i="1"/>
  <c r="CE324" i="1"/>
  <c r="BM324" i="1"/>
  <c r="DR328" i="1"/>
  <c r="CZ328" i="1"/>
  <c r="DO328" i="1"/>
  <c r="CW328" i="1"/>
  <c r="CE328" i="1"/>
  <c r="BM328" i="1"/>
  <c r="DR332" i="1"/>
  <c r="CZ332" i="1"/>
  <c r="DO332" i="1"/>
  <c r="CW332" i="1"/>
  <c r="CE332" i="1"/>
  <c r="BM332" i="1"/>
  <c r="DR336" i="1"/>
  <c r="CZ336" i="1"/>
  <c r="DO336" i="1"/>
  <c r="CW336" i="1"/>
  <c r="CE336" i="1"/>
  <c r="BM336" i="1"/>
  <c r="DR340" i="1"/>
  <c r="CZ340" i="1"/>
  <c r="DO340" i="1"/>
  <c r="CW340" i="1"/>
  <c r="CE340" i="1"/>
  <c r="BM340" i="1"/>
  <c r="DR344" i="1"/>
  <c r="CZ344" i="1"/>
  <c r="DO344" i="1"/>
  <c r="CW344" i="1"/>
  <c r="CE344" i="1"/>
  <c r="BM344" i="1"/>
  <c r="DR348" i="1"/>
  <c r="CZ348" i="1"/>
  <c r="DO348" i="1"/>
  <c r="CW348" i="1"/>
  <c r="CE348" i="1"/>
  <c r="BM348" i="1"/>
  <c r="DR352" i="1"/>
  <c r="CZ352" i="1"/>
  <c r="DO352" i="1"/>
  <c r="CW352" i="1"/>
  <c r="CE352" i="1"/>
  <c r="BM352" i="1"/>
  <c r="DR356" i="1"/>
  <c r="CZ356" i="1"/>
  <c r="DO356" i="1"/>
  <c r="CW356" i="1"/>
  <c r="CE356" i="1"/>
  <c r="BM356" i="1"/>
  <c r="DR360" i="1"/>
  <c r="CZ360" i="1"/>
  <c r="DO360" i="1"/>
  <c r="CW360" i="1"/>
  <c r="CE360" i="1"/>
  <c r="BM360" i="1"/>
  <c r="DR364" i="1"/>
  <c r="CZ364" i="1"/>
  <c r="DP364" i="1"/>
  <c r="CX364" i="1"/>
  <c r="DR368" i="1"/>
  <c r="CZ368" i="1"/>
  <c r="DP368" i="1"/>
  <c r="CX368" i="1"/>
  <c r="DR372" i="1"/>
  <c r="CZ372" i="1"/>
  <c r="DP372" i="1"/>
  <c r="CX372" i="1"/>
  <c r="DR376" i="1"/>
  <c r="CZ376" i="1"/>
  <c r="DP376" i="1"/>
  <c r="CX376" i="1"/>
  <c r="DR380" i="1"/>
  <c r="CZ380" i="1"/>
  <c r="DP380" i="1"/>
  <c r="CX380" i="1"/>
  <c r="DR384" i="1"/>
  <c r="CZ384" i="1"/>
  <c r="DP384" i="1"/>
  <c r="CX384" i="1"/>
  <c r="DR388" i="1"/>
  <c r="CZ388" i="1"/>
  <c r="DP388" i="1"/>
  <c r="CX388" i="1"/>
  <c r="DR392" i="1"/>
  <c r="CZ392" i="1"/>
  <c r="DP392" i="1"/>
  <c r="CX392" i="1"/>
  <c r="DR396" i="1"/>
  <c r="CZ396" i="1"/>
  <c r="DP396" i="1"/>
  <c r="CX396" i="1"/>
  <c r="DR400" i="1"/>
  <c r="CZ400" i="1"/>
  <c r="DP400" i="1"/>
  <c r="CX400" i="1"/>
  <c r="DR404" i="1"/>
  <c r="CZ404" i="1"/>
  <c r="DP404" i="1"/>
  <c r="CX404" i="1"/>
  <c r="DR408" i="1"/>
  <c r="CZ408" i="1"/>
  <c r="DP408" i="1"/>
  <c r="CX408" i="1"/>
  <c r="DR412" i="1"/>
  <c r="CZ412" i="1"/>
  <c r="DP412" i="1"/>
  <c r="CX412" i="1"/>
  <c r="DR416" i="1"/>
  <c r="CZ416" i="1"/>
  <c r="DP416" i="1"/>
  <c r="CX416" i="1"/>
  <c r="DR420" i="1"/>
  <c r="CZ420" i="1"/>
  <c r="DP420" i="1"/>
  <c r="CX420" i="1"/>
  <c r="DR424" i="1"/>
  <c r="CZ424" i="1"/>
  <c r="DP424" i="1"/>
  <c r="CX424" i="1"/>
  <c r="DR428" i="1"/>
  <c r="CZ428" i="1"/>
  <c r="DP428" i="1"/>
  <c r="CX428" i="1"/>
  <c r="DR432" i="1"/>
  <c r="CZ432" i="1"/>
  <c r="DP432" i="1"/>
  <c r="CX432" i="1"/>
  <c r="DR436" i="1"/>
  <c r="CZ436" i="1"/>
  <c r="DP436" i="1"/>
  <c r="CX436" i="1"/>
  <c r="DR440" i="1"/>
  <c r="CZ440" i="1"/>
  <c r="DP440" i="1"/>
  <c r="CX440" i="1"/>
  <c r="DR444" i="1"/>
  <c r="CZ444" i="1"/>
  <c r="DP444" i="1"/>
  <c r="CX444" i="1"/>
  <c r="DR448" i="1"/>
  <c r="CZ448" i="1"/>
  <c r="DP448" i="1"/>
  <c r="CX448" i="1"/>
  <c r="DQ452" i="1"/>
  <c r="CY452" i="1"/>
  <c r="DQ456" i="1"/>
  <c r="CY456" i="1"/>
  <c r="DQ460" i="1"/>
  <c r="CY460" i="1"/>
  <c r="DQ464" i="1"/>
  <c r="CY464" i="1"/>
  <c r="DQ468" i="1"/>
  <c r="CY468" i="1"/>
  <c r="DQ472" i="1"/>
  <c r="CY472" i="1"/>
  <c r="DQ476" i="1"/>
  <c r="CY476" i="1"/>
  <c r="DQ480" i="1"/>
  <c r="CY480" i="1"/>
  <c r="DQ484" i="1"/>
  <c r="CY484" i="1"/>
  <c r="DQ488" i="1"/>
  <c r="CY488" i="1"/>
  <c r="DQ492" i="1"/>
  <c r="CY492" i="1"/>
  <c r="DQ496" i="1"/>
  <c r="CY496" i="1"/>
  <c r="DQ500" i="1"/>
  <c r="CY500" i="1"/>
  <c r="DQ504" i="1"/>
  <c r="CY504" i="1"/>
  <c r="DQ508" i="1"/>
  <c r="CY508" i="1"/>
  <c r="DU512" i="1"/>
  <c r="DC512" i="1"/>
  <c r="DU517" i="1"/>
  <c r="DC517" i="1"/>
  <c r="DR528" i="1"/>
  <c r="CZ528" i="1"/>
  <c r="DR6" i="1"/>
  <c r="CZ6" i="1"/>
  <c r="DR10" i="1"/>
  <c r="CZ10" i="1"/>
  <c r="DU14" i="1"/>
  <c r="DC14" i="1"/>
  <c r="DU18" i="1"/>
  <c r="DC18" i="1"/>
  <c r="DU22" i="1"/>
  <c r="DC22" i="1"/>
  <c r="DU26" i="1"/>
  <c r="DC26" i="1"/>
  <c r="DU30" i="1"/>
  <c r="DC30" i="1"/>
  <c r="DU34" i="1"/>
  <c r="DC34" i="1"/>
  <c r="DT38" i="1"/>
  <c r="DB38" i="1"/>
  <c r="DT42" i="1"/>
  <c r="DB42" i="1"/>
  <c r="DT46" i="1"/>
  <c r="DB46" i="1"/>
  <c r="DR46" i="1"/>
  <c r="CZ46" i="1"/>
  <c r="DT50" i="1"/>
  <c r="DB50" i="1"/>
  <c r="DR50" i="1"/>
  <c r="CZ50" i="1"/>
  <c r="DT54" i="1"/>
  <c r="DB54" i="1"/>
  <c r="DR54" i="1"/>
  <c r="CZ54" i="1"/>
  <c r="DT58" i="1"/>
  <c r="DB58" i="1"/>
  <c r="DR58" i="1"/>
  <c r="CZ58" i="1"/>
  <c r="DT62" i="1"/>
  <c r="DB62" i="1"/>
  <c r="DR62" i="1"/>
  <c r="CZ62" i="1"/>
  <c r="DT65" i="1"/>
  <c r="DB65" i="1"/>
  <c r="DR65" i="1"/>
  <c r="CZ65" i="1"/>
  <c r="DT69" i="1"/>
  <c r="DB69" i="1"/>
  <c r="DR69" i="1"/>
  <c r="CZ69" i="1"/>
  <c r="DO73" i="1"/>
  <c r="BM73" i="1"/>
  <c r="CW73" i="1"/>
  <c r="CE73" i="1"/>
  <c r="DR73" i="1"/>
  <c r="CZ73" i="1"/>
  <c r="DT77" i="1"/>
  <c r="DB77" i="1"/>
  <c r="DR77" i="1"/>
  <c r="CZ77" i="1"/>
  <c r="DT81" i="1"/>
  <c r="DB81" i="1"/>
  <c r="DT85" i="1"/>
  <c r="DB85" i="1"/>
  <c r="DT89" i="1"/>
  <c r="DB89" i="1"/>
  <c r="DT93" i="1"/>
  <c r="DB93" i="1"/>
  <c r="DT97" i="1"/>
  <c r="DB97" i="1"/>
  <c r="DT101" i="1"/>
  <c r="DB101" i="1"/>
  <c r="DT105" i="1"/>
  <c r="DB105" i="1"/>
  <c r="DT109" i="1"/>
  <c r="DB109" i="1"/>
  <c r="DT113" i="1"/>
  <c r="DB113" i="1"/>
  <c r="DT117" i="1"/>
  <c r="DB117" i="1"/>
  <c r="DT121" i="1"/>
  <c r="DB121" i="1"/>
  <c r="DT125" i="1"/>
  <c r="DB125" i="1"/>
  <c r="DT129" i="1"/>
  <c r="DB129" i="1"/>
  <c r="DT133" i="1"/>
  <c r="DB133" i="1"/>
  <c r="DT137" i="1"/>
  <c r="DB137" i="1"/>
  <c r="DT141" i="1"/>
  <c r="DB141" i="1"/>
  <c r="DQ145" i="1"/>
  <c r="CY145" i="1"/>
  <c r="DR149" i="1"/>
  <c r="CZ149" i="1"/>
  <c r="DT149" i="1"/>
  <c r="DB149" i="1"/>
  <c r="DR153" i="1"/>
  <c r="CZ153" i="1"/>
  <c r="DT153" i="1"/>
  <c r="DB153" i="1"/>
  <c r="DR157" i="1"/>
  <c r="CZ157" i="1"/>
  <c r="DT157" i="1"/>
  <c r="DB157" i="1"/>
  <c r="DR161" i="1"/>
  <c r="CZ161" i="1"/>
  <c r="DT161" i="1"/>
  <c r="DB161" i="1"/>
  <c r="DR165" i="1"/>
  <c r="CZ165" i="1"/>
  <c r="DT165" i="1"/>
  <c r="DB165" i="1"/>
  <c r="DR169" i="1"/>
  <c r="CZ169" i="1"/>
  <c r="DT169" i="1"/>
  <c r="DB169" i="1"/>
  <c r="DR173" i="1"/>
  <c r="CZ173" i="1"/>
  <c r="DT173" i="1"/>
  <c r="DB173" i="1"/>
  <c r="DR177" i="1"/>
  <c r="CZ177" i="1"/>
  <c r="DT177" i="1"/>
  <c r="DB177" i="1"/>
  <c r="DR181" i="1"/>
  <c r="CZ181" i="1"/>
  <c r="DT181" i="1"/>
  <c r="DB181" i="1"/>
  <c r="DR185" i="1"/>
  <c r="CZ185" i="1"/>
  <c r="DT185" i="1"/>
  <c r="DB185" i="1"/>
  <c r="DR189" i="1"/>
  <c r="CZ189" i="1"/>
  <c r="DT189" i="1"/>
  <c r="DB189" i="1"/>
  <c r="DR193" i="1"/>
  <c r="CZ193" i="1"/>
  <c r="DT193" i="1"/>
  <c r="DB193" i="1"/>
  <c r="DR197" i="1"/>
  <c r="CZ197" i="1"/>
  <c r="DT197" i="1"/>
  <c r="DB197" i="1"/>
  <c r="DR201" i="1"/>
  <c r="CZ201" i="1"/>
  <c r="DT201" i="1"/>
  <c r="DB201" i="1"/>
  <c r="DR205" i="1"/>
  <c r="CZ205" i="1"/>
  <c r="DT205" i="1"/>
  <c r="DB205" i="1"/>
  <c r="DU209" i="1"/>
  <c r="DC209" i="1"/>
  <c r="DQ209" i="1"/>
  <c r="CY209" i="1"/>
  <c r="DP213" i="1"/>
  <c r="CX213" i="1"/>
  <c r="DR213" i="1"/>
  <c r="CZ213" i="1"/>
  <c r="DU217" i="1"/>
  <c r="DC217" i="1"/>
  <c r="DR217" i="1"/>
  <c r="CZ217" i="1"/>
  <c r="DP221" i="1"/>
  <c r="CX221" i="1"/>
  <c r="DR221" i="1"/>
  <c r="CZ221" i="1"/>
  <c r="DU225" i="1"/>
  <c r="DC225" i="1"/>
  <c r="DR225" i="1"/>
  <c r="CZ225" i="1"/>
  <c r="DP229" i="1"/>
  <c r="CX229" i="1"/>
  <c r="DR229" i="1"/>
  <c r="CZ229" i="1"/>
  <c r="DU233" i="1"/>
  <c r="DC233" i="1"/>
  <c r="DU237" i="1"/>
  <c r="DC237" i="1"/>
  <c r="DU241" i="1"/>
  <c r="DC241" i="1"/>
  <c r="DU245" i="1"/>
  <c r="DC245" i="1"/>
  <c r="DU249" i="1"/>
  <c r="DC249" i="1"/>
  <c r="DU253" i="1"/>
  <c r="DC253" i="1"/>
  <c r="DU257" i="1"/>
  <c r="DC257" i="1"/>
  <c r="DU261" i="1"/>
  <c r="DC261" i="1"/>
  <c r="DU265" i="1"/>
  <c r="DC265" i="1"/>
  <c r="DU269" i="1"/>
  <c r="DC269" i="1"/>
  <c r="DU273" i="1"/>
  <c r="DC273" i="1"/>
  <c r="DU277" i="1"/>
  <c r="DC277" i="1"/>
  <c r="DU281" i="1"/>
  <c r="DC281" i="1"/>
  <c r="DU285" i="1"/>
  <c r="DC285" i="1"/>
  <c r="DU289" i="1"/>
  <c r="DC289" i="1"/>
  <c r="DU293" i="1"/>
  <c r="DC293" i="1"/>
  <c r="DU297" i="1"/>
  <c r="DC297" i="1"/>
  <c r="DU301" i="1"/>
  <c r="DC301" i="1"/>
  <c r="DU305" i="1"/>
  <c r="DC305" i="1"/>
  <c r="DU309" i="1"/>
  <c r="DC309" i="1"/>
  <c r="DU313" i="1"/>
  <c r="DC313" i="1"/>
  <c r="DO317" i="1"/>
  <c r="CW317" i="1"/>
  <c r="BM317" i="1"/>
  <c r="CE317" i="1"/>
  <c r="DO321" i="1"/>
  <c r="CW321" i="1"/>
  <c r="BM321" i="1"/>
  <c r="CE321" i="1"/>
  <c r="DO325" i="1"/>
  <c r="CW325" i="1"/>
  <c r="BM325" i="1"/>
  <c r="CE325" i="1"/>
  <c r="DO329" i="1"/>
  <c r="CW329" i="1"/>
  <c r="BM329" i="1"/>
  <c r="CE329" i="1"/>
  <c r="DO333" i="1"/>
  <c r="CW333" i="1"/>
  <c r="BM333" i="1"/>
  <c r="CE333" i="1"/>
  <c r="DO337" i="1"/>
  <c r="CW337" i="1"/>
  <c r="BM337" i="1"/>
  <c r="CE337" i="1"/>
  <c r="DO341" i="1"/>
  <c r="CW341" i="1"/>
  <c r="BM341" i="1"/>
  <c r="CE341" i="1"/>
  <c r="DO345" i="1"/>
  <c r="CW345" i="1"/>
  <c r="BM345" i="1"/>
  <c r="CE345" i="1"/>
  <c r="DO349" i="1"/>
  <c r="CW349" i="1"/>
  <c r="BM349" i="1"/>
  <c r="CE349" i="1"/>
  <c r="DO353" i="1"/>
  <c r="CW353" i="1"/>
  <c r="BM353" i="1"/>
  <c r="CE353" i="1"/>
  <c r="DO357" i="1"/>
  <c r="CW357" i="1"/>
  <c r="BM357" i="1"/>
  <c r="CE357" i="1"/>
  <c r="DO361" i="1"/>
  <c r="CW361" i="1"/>
  <c r="BM361" i="1"/>
  <c r="CE361" i="1"/>
  <c r="DR365" i="1"/>
  <c r="CZ365" i="1"/>
  <c r="DT365" i="1"/>
  <c r="DB365" i="1"/>
  <c r="DR369" i="1"/>
  <c r="CZ369" i="1"/>
  <c r="DT369" i="1"/>
  <c r="DB369" i="1"/>
  <c r="DR373" i="1"/>
  <c r="CZ373" i="1"/>
  <c r="DT373" i="1"/>
  <c r="DB373" i="1"/>
  <c r="DR377" i="1"/>
  <c r="CZ377" i="1"/>
  <c r="DT377" i="1"/>
  <c r="DB377" i="1"/>
  <c r="DR381" i="1"/>
  <c r="CZ381" i="1"/>
  <c r="DT381" i="1"/>
  <c r="DB381" i="1"/>
  <c r="DR385" i="1"/>
  <c r="CZ385" i="1"/>
  <c r="DT385" i="1"/>
  <c r="DB385" i="1"/>
  <c r="DR389" i="1"/>
  <c r="CZ389" i="1"/>
  <c r="DT389" i="1"/>
  <c r="DB389" i="1"/>
  <c r="DR393" i="1"/>
  <c r="CZ393" i="1"/>
  <c r="DT393" i="1"/>
  <c r="DB393" i="1"/>
  <c r="DR397" i="1"/>
  <c r="CZ397" i="1"/>
  <c r="DT397" i="1"/>
  <c r="DB397" i="1"/>
  <c r="DR401" i="1"/>
  <c r="CZ401" i="1"/>
  <c r="DT401" i="1"/>
  <c r="DB401" i="1"/>
  <c r="DR405" i="1"/>
  <c r="CZ405" i="1"/>
  <c r="DT405" i="1"/>
  <c r="DB405" i="1"/>
  <c r="DR409" i="1"/>
  <c r="CZ409" i="1"/>
  <c r="DT409" i="1"/>
  <c r="DB409" i="1"/>
  <c r="DR413" i="1"/>
  <c r="CZ413" i="1"/>
  <c r="DT413" i="1"/>
  <c r="DB413" i="1"/>
  <c r="DR417" i="1"/>
  <c r="CZ417" i="1"/>
  <c r="DT417" i="1"/>
  <c r="DB417" i="1"/>
  <c r="DR421" i="1"/>
  <c r="CZ421" i="1"/>
  <c r="DT421" i="1"/>
  <c r="DB421" i="1"/>
  <c r="DR425" i="1"/>
  <c r="CZ425" i="1"/>
  <c r="DT425" i="1"/>
  <c r="DB425" i="1"/>
  <c r="DR429" i="1"/>
  <c r="CZ429" i="1"/>
  <c r="DT429" i="1"/>
  <c r="DB429" i="1"/>
  <c r="DR433" i="1"/>
  <c r="CZ433" i="1"/>
  <c r="DT433" i="1"/>
  <c r="DB433" i="1"/>
  <c r="DR437" i="1"/>
  <c r="CZ437" i="1"/>
  <c r="DT437" i="1"/>
  <c r="DB437" i="1"/>
  <c r="DR441" i="1"/>
  <c r="CZ441" i="1"/>
  <c r="DT441" i="1"/>
  <c r="DB441" i="1"/>
  <c r="DR445" i="1"/>
  <c r="CZ445" i="1"/>
  <c r="DT445" i="1"/>
  <c r="DB445" i="1"/>
  <c r="DR449" i="1"/>
  <c r="CZ449" i="1"/>
  <c r="DT449" i="1"/>
  <c r="DB449" i="1"/>
  <c r="DU453" i="1"/>
  <c r="DC453" i="1"/>
  <c r="DR453" i="1"/>
  <c r="CZ453" i="1"/>
  <c r="DU457" i="1"/>
  <c r="DC457" i="1"/>
  <c r="DR457" i="1"/>
  <c r="CZ457" i="1"/>
  <c r="DU461" i="1"/>
  <c r="DC461" i="1"/>
  <c r="DR461" i="1"/>
  <c r="CZ461" i="1"/>
  <c r="DU465" i="1"/>
  <c r="DC465" i="1"/>
  <c r="DR465" i="1"/>
  <c r="CZ465" i="1"/>
  <c r="DU469" i="1"/>
  <c r="DC469" i="1"/>
  <c r="DR469" i="1"/>
  <c r="CZ469" i="1"/>
  <c r="DU473" i="1"/>
  <c r="DC473" i="1"/>
  <c r="DR473" i="1"/>
  <c r="CZ473" i="1"/>
  <c r="DU477" i="1"/>
  <c r="DC477" i="1"/>
  <c r="DR477" i="1"/>
  <c r="CZ477" i="1"/>
  <c r="DU481" i="1"/>
  <c r="DC481" i="1"/>
  <c r="DR481" i="1"/>
  <c r="CZ481" i="1"/>
  <c r="DU485" i="1"/>
  <c r="DC485" i="1"/>
  <c r="DR485" i="1"/>
  <c r="CZ485" i="1"/>
  <c r="DU489" i="1"/>
  <c r="DC489" i="1"/>
  <c r="DR489" i="1"/>
  <c r="CZ489" i="1"/>
  <c r="DU493" i="1"/>
  <c r="DC493" i="1"/>
  <c r="DR493" i="1"/>
  <c r="CZ493" i="1"/>
  <c r="DU497" i="1"/>
  <c r="DC497" i="1"/>
  <c r="DR497" i="1"/>
  <c r="CZ497" i="1"/>
  <c r="DU501" i="1"/>
  <c r="DC501" i="1"/>
  <c r="DR501" i="1"/>
  <c r="CZ501" i="1"/>
  <c r="DU505" i="1"/>
  <c r="DC505" i="1"/>
  <c r="DR505" i="1"/>
  <c r="CZ505" i="1"/>
  <c r="DT509" i="1"/>
  <c r="DB509" i="1"/>
  <c r="DR513" i="1"/>
  <c r="CZ513" i="1"/>
  <c r="DT517" i="1"/>
  <c r="DB517" i="1"/>
  <c r="DR521" i="1"/>
  <c r="CZ521" i="1"/>
  <c r="DT533" i="1"/>
  <c r="DB533" i="1"/>
  <c r="DR518" i="1"/>
  <c r="CZ518" i="1"/>
  <c r="DU531" i="1"/>
  <c r="DC531" i="1"/>
  <c r="DU198" i="1"/>
  <c r="DC198" i="1"/>
  <c r="DU202" i="1"/>
  <c r="DC202" i="1"/>
  <c r="DU206" i="1"/>
  <c r="DC206" i="1"/>
  <c r="DU210" i="1"/>
  <c r="DC210" i="1"/>
  <c r="DU214" i="1"/>
  <c r="DC214" i="1"/>
  <c r="DU218" i="1"/>
  <c r="DC218" i="1"/>
  <c r="DU222" i="1"/>
  <c r="DC222" i="1"/>
  <c r="DU226" i="1"/>
  <c r="DC226" i="1"/>
  <c r="DU230" i="1"/>
  <c r="DC230" i="1"/>
  <c r="DR234" i="1"/>
  <c r="CZ234" i="1"/>
  <c r="DT234" i="1"/>
  <c r="DB234" i="1"/>
  <c r="DR238" i="1"/>
  <c r="CZ238" i="1"/>
  <c r="DT238" i="1"/>
  <c r="DB238" i="1"/>
  <c r="DR242" i="1"/>
  <c r="CZ242" i="1"/>
  <c r="DT242" i="1"/>
  <c r="DB242" i="1"/>
  <c r="DR246" i="1"/>
  <c r="CZ246" i="1"/>
  <c r="DT246" i="1"/>
  <c r="DB246" i="1"/>
  <c r="DR250" i="1"/>
  <c r="CZ250" i="1"/>
  <c r="DT250" i="1"/>
  <c r="DB250" i="1"/>
  <c r="DO254" i="1"/>
  <c r="CW254" i="1"/>
  <c r="BM254" i="1"/>
  <c r="CE254" i="1"/>
  <c r="DT254" i="1"/>
  <c r="DB254" i="1"/>
  <c r="DR258" i="1"/>
  <c r="CZ258" i="1"/>
  <c r="DT258" i="1"/>
  <c r="DB258" i="1"/>
  <c r="DR262" i="1"/>
  <c r="CZ262" i="1"/>
  <c r="DT262" i="1"/>
  <c r="DB262" i="1"/>
  <c r="DR266" i="1"/>
  <c r="CZ266" i="1"/>
  <c r="DT266" i="1"/>
  <c r="DB266" i="1"/>
  <c r="DR270" i="1"/>
  <c r="CZ270" i="1"/>
  <c r="DT270" i="1"/>
  <c r="DB270" i="1"/>
  <c r="DR274" i="1"/>
  <c r="CZ274" i="1"/>
  <c r="DT274" i="1"/>
  <c r="DB274" i="1"/>
  <c r="DR278" i="1"/>
  <c r="CZ278" i="1"/>
  <c r="DT278" i="1"/>
  <c r="DB278" i="1"/>
  <c r="DR282" i="1"/>
  <c r="CZ282" i="1"/>
  <c r="DT282" i="1"/>
  <c r="DB282" i="1"/>
  <c r="DR286" i="1"/>
  <c r="CZ286" i="1"/>
  <c r="DT286" i="1"/>
  <c r="DB286" i="1"/>
  <c r="DR290" i="1"/>
  <c r="CZ290" i="1"/>
  <c r="DT290" i="1"/>
  <c r="DB290" i="1"/>
  <c r="DR294" i="1"/>
  <c r="CZ294" i="1"/>
  <c r="DT294" i="1"/>
  <c r="DB294" i="1"/>
  <c r="DR298" i="1"/>
  <c r="CZ298" i="1"/>
  <c r="DT298" i="1"/>
  <c r="DB298" i="1"/>
  <c r="DR302" i="1"/>
  <c r="CZ302" i="1"/>
  <c r="DT302" i="1"/>
  <c r="DB302" i="1"/>
  <c r="DR306" i="1"/>
  <c r="CZ306" i="1"/>
  <c r="DT306" i="1"/>
  <c r="DB306" i="1"/>
  <c r="DR310" i="1"/>
  <c r="CZ310" i="1"/>
  <c r="DT310" i="1"/>
  <c r="DB310" i="1"/>
  <c r="DT314" i="1"/>
  <c r="DB314" i="1"/>
  <c r="DT318" i="1"/>
  <c r="DB318" i="1"/>
  <c r="DT322" i="1"/>
  <c r="DB322" i="1"/>
  <c r="DT326" i="1"/>
  <c r="DB326" i="1"/>
  <c r="DT330" i="1"/>
  <c r="DB330" i="1"/>
  <c r="DT334" i="1"/>
  <c r="DB334" i="1"/>
  <c r="DT338" i="1"/>
  <c r="DB338" i="1"/>
  <c r="DT342" i="1"/>
  <c r="DB342" i="1"/>
  <c r="DT346" i="1"/>
  <c r="DB346" i="1"/>
  <c r="DT350" i="1"/>
  <c r="DB350" i="1"/>
  <c r="DT354" i="1"/>
  <c r="DB354" i="1"/>
  <c r="DT358" i="1"/>
  <c r="DB358" i="1"/>
  <c r="DT362" i="1"/>
  <c r="DB362" i="1"/>
  <c r="DQ366" i="1"/>
  <c r="CY366" i="1"/>
  <c r="DQ370" i="1"/>
  <c r="CY370" i="1"/>
  <c r="DQ374" i="1"/>
  <c r="CY374" i="1"/>
  <c r="DQ378" i="1"/>
  <c r="CY378" i="1"/>
  <c r="DQ382" i="1"/>
  <c r="CY382" i="1"/>
  <c r="DQ386" i="1"/>
  <c r="CY386" i="1"/>
  <c r="DQ390" i="1"/>
  <c r="CY390" i="1"/>
  <c r="DQ394" i="1"/>
  <c r="CY394" i="1"/>
  <c r="DQ398" i="1"/>
  <c r="CY398" i="1"/>
  <c r="DQ402" i="1"/>
  <c r="CY402" i="1"/>
  <c r="DQ406" i="1"/>
  <c r="CY406" i="1"/>
  <c r="DQ410" i="1"/>
  <c r="CY410" i="1"/>
  <c r="DQ414" i="1"/>
  <c r="CY414" i="1"/>
  <c r="DQ418" i="1"/>
  <c r="CY418" i="1"/>
  <c r="DQ422" i="1"/>
  <c r="CY422" i="1"/>
  <c r="DQ426" i="1"/>
  <c r="CY426" i="1"/>
  <c r="DQ430" i="1"/>
  <c r="CY430" i="1"/>
  <c r="DQ434" i="1"/>
  <c r="CY434" i="1"/>
  <c r="DQ438" i="1"/>
  <c r="CY438" i="1"/>
  <c r="DQ442" i="1"/>
  <c r="CY442" i="1"/>
  <c r="DQ446" i="1"/>
  <c r="CY446" i="1"/>
  <c r="DQ450" i="1"/>
  <c r="CY450" i="1"/>
  <c r="DU454" i="1"/>
  <c r="DC454" i="1"/>
  <c r="DU458" i="1"/>
  <c r="DC458" i="1"/>
  <c r="DU462" i="1"/>
  <c r="DC462" i="1"/>
  <c r="DU466" i="1"/>
  <c r="DC466" i="1"/>
  <c r="DU470" i="1"/>
  <c r="DC470" i="1"/>
  <c r="DU474" i="1"/>
  <c r="DC474" i="1"/>
  <c r="DU478" i="1"/>
  <c r="DC478" i="1"/>
  <c r="DU482" i="1"/>
  <c r="DC482" i="1"/>
  <c r="DU486" i="1"/>
  <c r="DC486" i="1"/>
  <c r="DU490" i="1"/>
  <c r="DC490" i="1"/>
  <c r="DU494" i="1"/>
  <c r="DC494" i="1"/>
  <c r="DU498" i="1"/>
  <c r="DC498" i="1"/>
  <c r="DU502" i="1"/>
  <c r="DC502" i="1"/>
  <c r="DU506" i="1"/>
  <c r="DC506" i="1"/>
  <c r="DP510" i="1"/>
  <c r="CX510" i="1"/>
  <c r="DO510" i="1"/>
  <c r="CW510" i="1"/>
  <c r="BM510" i="1"/>
  <c r="CE510" i="1"/>
  <c r="DT514" i="1"/>
  <c r="DB514" i="1"/>
  <c r="DQ518" i="1"/>
  <c r="CY518" i="1"/>
  <c r="DU522" i="1"/>
  <c r="DC522" i="1"/>
  <c r="DP526" i="1"/>
  <c r="CX526" i="1"/>
  <c r="DO526" i="1"/>
  <c r="CW526" i="1"/>
  <c r="BM526" i="1"/>
  <c r="CE526" i="1"/>
  <c r="DT530" i="1"/>
  <c r="DB530" i="1"/>
  <c r="DQ534" i="1"/>
  <c r="CY534" i="1"/>
  <c r="DO515" i="1"/>
  <c r="CW515" i="1"/>
  <c r="CE515" i="1"/>
  <c r="BM515" i="1"/>
  <c r="DQ519" i="1"/>
  <c r="CY519" i="1"/>
  <c r="DO523" i="1"/>
  <c r="CW523" i="1"/>
  <c r="CE523" i="1"/>
  <c r="BM523" i="1"/>
  <c r="DQ527" i="1"/>
  <c r="CY527" i="1"/>
  <c r="DO531" i="1"/>
  <c r="CW531" i="1"/>
  <c r="CE531" i="1"/>
  <c r="BM531" i="1"/>
  <c r="DQ535" i="1"/>
  <c r="CY535" i="1"/>
  <c r="DU516" i="1"/>
  <c r="DC516" i="1"/>
  <c r="DP520" i="1"/>
  <c r="CX520" i="1"/>
  <c r="DO520" i="1"/>
  <c r="CW520" i="1"/>
  <c r="CE520" i="1"/>
  <c r="BM520" i="1"/>
  <c r="DT524" i="1"/>
  <c r="DB524" i="1"/>
  <c r="DQ528" i="1"/>
  <c r="CY528" i="1"/>
  <c r="DU532" i="1"/>
  <c r="DC532" i="1"/>
  <c r="DR525" i="1"/>
  <c r="CZ525" i="1"/>
  <c r="DT529" i="1"/>
  <c r="DB529" i="1"/>
  <c r="DQ8" i="1"/>
  <c r="CY8" i="1"/>
  <c r="DP16" i="1"/>
  <c r="CX16" i="1"/>
  <c r="DP24" i="1"/>
  <c r="CX24" i="1"/>
  <c r="DP32" i="1"/>
  <c r="CX32" i="1"/>
  <c r="CY48" i="1"/>
  <c r="DQ48" i="1"/>
  <c r="DQ56" i="1"/>
  <c r="CY56" i="1"/>
  <c r="DQ67" i="1"/>
  <c r="CY67" i="1"/>
  <c r="DQ75" i="1"/>
  <c r="CY75" i="1"/>
  <c r="DO83" i="1"/>
  <c r="CE83" i="1"/>
  <c r="CW83" i="1"/>
  <c r="BM83" i="1"/>
  <c r="DR162" i="1"/>
  <c r="CZ162" i="1"/>
  <c r="DU7" i="1"/>
  <c r="DC7" i="1"/>
  <c r="DT15" i="1"/>
  <c r="DB15" i="1"/>
  <c r="DT23" i="1"/>
  <c r="DB23" i="1"/>
  <c r="DT31" i="1"/>
  <c r="DB31" i="1"/>
  <c r="DR39" i="1"/>
  <c r="CZ39" i="1"/>
  <c r="DU47" i="1"/>
  <c r="DC47" i="1"/>
  <c r="DT78" i="1"/>
  <c r="DB78" i="1"/>
  <c r="DU86" i="1"/>
  <c r="DC86" i="1"/>
  <c r="DU94" i="1"/>
  <c r="DC94" i="1"/>
  <c r="DU102" i="1"/>
  <c r="DC102" i="1"/>
  <c r="DU110" i="1"/>
  <c r="DC110" i="1"/>
  <c r="DU118" i="1"/>
  <c r="DC118" i="1"/>
  <c r="DU126" i="1"/>
  <c r="DC126" i="1"/>
  <c r="DU134" i="1"/>
  <c r="DC134" i="1"/>
  <c r="DU142" i="1"/>
  <c r="DC142" i="1"/>
  <c r="DQ150" i="1"/>
  <c r="CY150" i="1"/>
  <c r="DO158" i="1"/>
  <c r="BM158" i="1"/>
  <c r="CE158" i="1"/>
  <c r="CW158" i="1"/>
  <c r="DT166" i="1"/>
  <c r="DB166" i="1"/>
  <c r="DP190" i="1"/>
  <c r="CX190" i="1"/>
  <c r="DR99" i="1"/>
  <c r="CZ99" i="1"/>
  <c r="DP103" i="1"/>
  <c r="CX103" i="1"/>
  <c r="DR115" i="1"/>
  <c r="CZ115" i="1"/>
  <c r="DR123" i="1"/>
  <c r="CZ123" i="1"/>
  <c r="DU131" i="1"/>
  <c r="DC131" i="1"/>
  <c r="DP147" i="1"/>
  <c r="CX147" i="1"/>
  <c r="DU163" i="1"/>
  <c r="DC163" i="1"/>
  <c r="DT9" i="1"/>
  <c r="DB9" i="1"/>
  <c r="DO49" i="1"/>
  <c r="BM49" i="1"/>
  <c r="CW49" i="1"/>
  <c r="CE49" i="1"/>
  <c r="DR8" i="1"/>
  <c r="CZ8" i="1"/>
  <c r="DU12" i="1"/>
  <c r="DC12" i="1"/>
  <c r="DU16" i="1"/>
  <c r="DC16" i="1"/>
  <c r="DT36" i="1"/>
  <c r="DB36" i="1"/>
  <c r="DR48" i="1"/>
  <c r="CZ48" i="1"/>
  <c r="DT56" i="1"/>
  <c r="DB56" i="1"/>
  <c r="DR60" i="1"/>
  <c r="CZ60" i="1"/>
  <c r="DT71" i="1"/>
  <c r="DB71" i="1"/>
  <c r="DR75" i="1"/>
  <c r="CZ75" i="1"/>
  <c r="DP87" i="1"/>
  <c r="CX87" i="1"/>
  <c r="DP91" i="1"/>
  <c r="CX91" i="1"/>
  <c r="DQ3" i="1"/>
  <c r="CY3" i="1"/>
  <c r="DQ11" i="1"/>
  <c r="CY11" i="1"/>
  <c r="DP23" i="1"/>
  <c r="CX23" i="1"/>
  <c r="DP35" i="1"/>
  <c r="CX35" i="1"/>
  <c r="CY47" i="1"/>
  <c r="DQ47" i="1"/>
  <c r="DQ59" i="1"/>
  <c r="CY59" i="1"/>
  <c r="DT12" i="1"/>
  <c r="DB12" i="1"/>
  <c r="DO32" i="1"/>
  <c r="CW32" i="1"/>
  <c r="CE32" i="1"/>
  <c r="BM32" i="1"/>
  <c r="CY36" i="1"/>
  <c r="DQ36" i="1"/>
  <c r="CY40" i="1"/>
  <c r="DQ40" i="1"/>
  <c r="CY44" i="1"/>
  <c r="DQ44" i="1"/>
  <c r="DP48" i="1"/>
  <c r="CX48" i="1"/>
  <c r="DP52" i="1"/>
  <c r="CX52" i="1"/>
  <c r="DP56" i="1"/>
  <c r="CX56" i="1"/>
  <c r="DP60" i="1"/>
  <c r="CX60" i="1"/>
  <c r="DP67" i="1"/>
  <c r="CX67" i="1"/>
  <c r="DO75" i="1"/>
  <c r="CE75" i="1"/>
  <c r="CW75" i="1"/>
  <c r="BM75" i="1"/>
  <c r="DO79" i="1"/>
  <c r="CE79" i="1"/>
  <c r="CW79" i="1"/>
  <c r="BM79" i="1"/>
  <c r="DR83" i="1"/>
  <c r="CZ83" i="1"/>
  <c r="DU87" i="1"/>
  <c r="DC87" i="1"/>
  <c r="DU91" i="1"/>
  <c r="DC91" i="1"/>
  <c r="DR3" i="1"/>
  <c r="CZ3" i="1"/>
  <c r="DR7" i="1"/>
  <c r="CZ7" i="1"/>
  <c r="DR11" i="1"/>
  <c r="CZ11" i="1"/>
  <c r="DU35" i="1"/>
  <c r="DC35" i="1"/>
  <c r="DU39" i="1"/>
  <c r="DC39" i="1"/>
  <c r="DP43" i="1"/>
  <c r="CX43" i="1"/>
  <c r="DT47" i="1"/>
  <c r="DB47" i="1"/>
  <c r="DT51" i="1"/>
  <c r="DB51" i="1"/>
  <c r="DT55" i="1"/>
  <c r="DB55" i="1"/>
  <c r="DT59" i="1"/>
  <c r="DB59" i="1"/>
  <c r="DT63" i="1"/>
  <c r="DB63" i="1"/>
  <c r="DT66" i="1"/>
  <c r="DB66" i="1"/>
  <c r="DT70" i="1"/>
  <c r="DB70" i="1"/>
  <c r="DR74" i="1"/>
  <c r="CZ74" i="1"/>
  <c r="DR78" i="1"/>
  <c r="CZ78" i="1"/>
  <c r="DR82" i="1"/>
  <c r="CZ82" i="1"/>
  <c r="DR86" i="1"/>
  <c r="CZ86" i="1"/>
  <c r="DR90" i="1"/>
  <c r="CZ90" i="1"/>
  <c r="DR94" i="1"/>
  <c r="CZ94" i="1"/>
  <c r="DR98" i="1"/>
  <c r="CZ98" i="1"/>
  <c r="DR102" i="1"/>
  <c r="CZ102" i="1"/>
  <c r="DR106" i="1"/>
  <c r="CZ106" i="1"/>
  <c r="DR110" i="1"/>
  <c r="CZ110" i="1"/>
  <c r="DR114" i="1"/>
  <c r="CZ114" i="1"/>
  <c r="DR118" i="1"/>
  <c r="CZ118" i="1"/>
  <c r="DR122" i="1"/>
  <c r="CZ122" i="1"/>
  <c r="DR126" i="1"/>
  <c r="CZ126" i="1"/>
  <c r="DR130" i="1"/>
  <c r="CZ130" i="1"/>
  <c r="DR134" i="1"/>
  <c r="CZ134" i="1"/>
  <c r="DR138" i="1"/>
  <c r="CZ138" i="1"/>
  <c r="DR142" i="1"/>
  <c r="CZ142" i="1"/>
  <c r="DT146" i="1"/>
  <c r="DB146" i="1"/>
  <c r="DU162" i="1"/>
  <c r="DC162" i="1"/>
  <c r="DU166" i="1"/>
  <c r="DC166" i="1"/>
  <c r="DU170" i="1"/>
  <c r="DC170" i="1"/>
  <c r="DU174" i="1"/>
  <c r="DC174" i="1"/>
  <c r="DQ178" i="1"/>
  <c r="CY178" i="1"/>
  <c r="DQ182" i="1"/>
  <c r="CY182" i="1"/>
  <c r="DQ186" i="1"/>
  <c r="CY186" i="1"/>
  <c r="DQ190" i="1"/>
  <c r="CY190" i="1"/>
  <c r="DT194" i="1"/>
  <c r="DB194" i="1"/>
  <c r="DQ95" i="1"/>
  <c r="CY95" i="1"/>
  <c r="DQ99" i="1"/>
  <c r="CY99" i="1"/>
  <c r="DQ103" i="1"/>
  <c r="CY103" i="1"/>
  <c r="DQ107" i="1"/>
  <c r="CY107" i="1"/>
  <c r="DQ111" i="1"/>
  <c r="CY111" i="1"/>
  <c r="DQ115" i="1"/>
  <c r="CY115" i="1"/>
  <c r="DQ119" i="1"/>
  <c r="CY119" i="1"/>
  <c r="DQ123" i="1"/>
  <c r="CY123" i="1"/>
  <c r="DT127" i="1"/>
  <c r="DB127" i="1"/>
  <c r="DT131" i="1"/>
  <c r="DB131" i="1"/>
  <c r="DQ143" i="1"/>
  <c r="CY143" i="1"/>
  <c r="DR151" i="1"/>
  <c r="CZ151" i="1"/>
  <c r="DT155" i="1"/>
  <c r="DB155" i="1"/>
  <c r="DR163" i="1"/>
  <c r="CZ163" i="1"/>
  <c r="DT167" i="1"/>
  <c r="DB167" i="1"/>
  <c r="DR5" i="1"/>
  <c r="CZ5" i="1"/>
  <c r="DQ25" i="1"/>
  <c r="CY25" i="1"/>
  <c r="DO33" i="1"/>
  <c r="BM33" i="1"/>
  <c r="CW33" i="1"/>
  <c r="CE33" i="1"/>
  <c r="DP37" i="1"/>
  <c r="CX37" i="1"/>
  <c r="DP41" i="1"/>
  <c r="CX41" i="1"/>
  <c r="DP45" i="1"/>
  <c r="CX45" i="1"/>
  <c r="DP49" i="1"/>
  <c r="CX49" i="1"/>
  <c r="DP53" i="1"/>
  <c r="CX53" i="1"/>
  <c r="DP57" i="1"/>
  <c r="CX57" i="1"/>
  <c r="DP61" i="1"/>
  <c r="CX61" i="1"/>
  <c r="DP64" i="1"/>
  <c r="CX64" i="1"/>
  <c r="DP68" i="1"/>
  <c r="CX68" i="1"/>
  <c r="DP72" i="1"/>
  <c r="CX72" i="1"/>
  <c r="DP76" i="1"/>
  <c r="CX76" i="1"/>
  <c r="DU80" i="1"/>
  <c r="DC80" i="1"/>
  <c r="DP84" i="1"/>
  <c r="CX84" i="1"/>
  <c r="DP88" i="1"/>
  <c r="CX88" i="1"/>
  <c r="DP92" i="1"/>
  <c r="CX92" i="1"/>
  <c r="DP96" i="1"/>
  <c r="CX96" i="1"/>
  <c r="DP100" i="1"/>
  <c r="CX100" i="1"/>
  <c r="DP104" i="1"/>
  <c r="CX104" i="1"/>
  <c r="DP108" i="1"/>
  <c r="CX108" i="1"/>
  <c r="DP112" i="1"/>
  <c r="CX112" i="1"/>
  <c r="DP116" i="1"/>
  <c r="CX116" i="1"/>
  <c r="DP120" i="1"/>
  <c r="CX120" i="1"/>
  <c r="DP124" i="1"/>
  <c r="CX124" i="1"/>
  <c r="DP128" i="1"/>
  <c r="CX128" i="1"/>
  <c r="DP132" i="1"/>
  <c r="CX132" i="1"/>
  <c r="DP136" i="1"/>
  <c r="CX136" i="1"/>
  <c r="DU513" i="1"/>
  <c r="DC513" i="1"/>
  <c r="DR524" i="1"/>
  <c r="CZ524" i="1"/>
  <c r="DP535" i="1"/>
  <c r="CX535" i="1"/>
  <c r="DQ175" i="1"/>
  <c r="CY175" i="1"/>
  <c r="DO175" i="1"/>
  <c r="CW175" i="1"/>
  <c r="CE175" i="1"/>
  <c r="BM175" i="1"/>
  <c r="DQ179" i="1"/>
  <c r="CY179" i="1"/>
  <c r="DO179" i="1"/>
  <c r="CW179" i="1"/>
  <c r="CE179" i="1"/>
  <c r="BM179" i="1"/>
  <c r="DQ183" i="1"/>
  <c r="CY183" i="1"/>
  <c r="DO183" i="1"/>
  <c r="CW183" i="1"/>
  <c r="CE183" i="1"/>
  <c r="BM183" i="1"/>
  <c r="DQ187" i="1"/>
  <c r="CY187" i="1"/>
  <c r="DO187" i="1"/>
  <c r="CW187" i="1"/>
  <c r="CE187" i="1"/>
  <c r="BM187" i="1"/>
  <c r="DQ191" i="1"/>
  <c r="CY191" i="1"/>
  <c r="DO191" i="1"/>
  <c r="CW191" i="1"/>
  <c r="CE191" i="1"/>
  <c r="BM191" i="1"/>
  <c r="DQ195" i="1"/>
  <c r="CY195" i="1"/>
  <c r="DO195" i="1"/>
  <c r="CW195" i="1"/>
  <c r="CE195" i="1"/>
  <c r="BM195" i="1"/>
  <c r="DQ199" i="1"/>
  <c r="CY199" i="1"/>
  <c r="DO199" i="1"/>
  <c r="CW199" i="1"/>
  <c r="CE199" i="1"/>
  <c r="BM199" i="1"/>
  <c r="DQ203" i="1"/>
  <c r="CY203" i="1"/>
  <c r="DO203" i="1"/>
  <c r="CW203" i="1"/>
  <c r="CE203" i="1"/>
  <c r="BM203" i="1"/>
  <c r="DQ207" i="1"/>
  <c r="CY207" i="1"/>
  <c r="DO207" i="1"/>
  <c r="CW207" i="1"/>
  <c r="CE207" i="1"/>
  <c r="BM207" i="1"/>
  <c r="DO211" i="1"/>
  <c r="CW211" i="1"/>
  <c r="CE211" i="1"/>
  <c r="BM211" i="1"/>
  <c r="DO215" i="1"/>
  <c r="CW215" i="1"/>
  <c r="CE215" i="1"/>
  <c r="BM215" i="1"/>
  <c r="DO219" i="1"/>
  <c r="CW219" i="1"/>
  <c r="CE219" i="1"/>
  <c r="BM219" i="1"/>
  <c r="DO223" i="1"/>
  <c r="CW223" i="1"/>
  <c r="CE223" i="1"/>
  <c r="BM223" i="1"/>
  <c r="DO227" i="1"/>
  <c r="CW227" i="1"/>
  <c r="CE227" i="1"/>
  <c r="BM227" i="1"/>
  <c r="DP231" i="1"/>
  <c r="CX231" i="1"/>
  <c r="DP235" i="1"/>
  <c r="CX235" i="1"/>
  <c r="DP239" i="1"/>
  <c r="CX239" i="1"/>
  <c r="DP243" i="1"/>
  <c r="CX243" i="1"/>
  <c r="DP247" i="1"/>
  <c r="CX247" i="1"/>
  <c r="DP251" i="1"/>
  <c r="CX251" i="1"/>
  <c r="DO255" i="1"/>
  <c r="CW255" i="1"/>
  <c r="CE255" i="1"/>
  <c r="BM255" i="1"/>
  <c r="DP255" i="1"/>
  <c r="CX255" i="1"/>
  <c r="DO259" i="1"/>
  <c r="CW259" i="1"/>
  <c r="CE259" i="1"/>
  <c r="BM259" i="1"/>
  <c r="DP259" i="1"/>
  <c r="CX259" i="1"/>
  <c r="DO263" i="1"/>
  <c r="CW263" i="1"/>
  <c r="CE263" i="1"/>
  <c r="BM263" i="1"/>
  <c r="DP263" i="1"/>
  <c r="CX263" i="1"/>
  <c r="DO267" i="1"/>
  <c r="CW267" i="1"/>
  <c r="CE267" i="1"/>
  <c r="BM267" i="1"/>
  <c r="DP267" i="1"/>
  <c r="CX267" i="1"/>
  <c r="DO271" i="1"/>
  <c r="CW271" i="1"/>
  <c r="CE271" i="1"/>
  <c r="BM271" i="1"/>
  <c r="DP271" i="1"/>
  <c r="CX271" i="1"/>
  <c r="DO275" i="1"/>
  <c r="CW275" i="1"/>
  <c r="CE275" i="1"/>
  <c r="BM275" i="1"/>
  <c r="DP275" i="1"/>
  <c r="CX275" i="1"/>
  <c r="DO279" i="1"/>
  <c r="CW279" i="1"/>
  <c r="CE279" i="1"/>
  <c r="BM279" i="1"/>
  <c r="DP279" i="1"/>
  <c r="CX279" i="1"/>
  <c r="DO283" i="1"/>
  <c r="CW283" i="1"/>
  <c r="CE283" i="1"/>
  <c r="BM283" i="1"/>
  <c r="DP283" i="1"/>
  <c r="CX283" i="1"/>
  <c r="DO287" i="1"/>
  <c r="CW287" i="1"/>
  <c r="CE287" i="1"/>
  <c r="BM287" i="1"/>
  <c r="DP287" i="1"/>
  <c r="CX287" i="1"/>
  <c r="DO291" i="1"/>
  <c r="CW291" i="1"/>
  <c r="CE291" i="1"/>
  <c r="BM291" i="1"/>
  <c r="DP291" i="1"/>
  <c r="CX291" i="1"/>
  <c r="DO295" i="1"/>
  <c r="CW295" i="1"/>
  <c r="CE295" i="1"/>
  <c r="BM295" i="1"/>
  <c r="DP295" i="1"/>
  <c r="CX295" i="1"/>
  <c r="DO299" i="1"/>
  <c r="CW299" i="1"/>
  <c r="CE299" i="1"/>
  <c r="BM299" i="1"/>
  <c r="DP299" i="1"/>
  <c r="CX299" i="1"/>
  <c r="DO303" i="1"/>
  <c r="CW303" i="1"/>
  <c r="CE303" i="1"/>
  <c r="BM303" i="1"/>
  <c r="DP303" i="1"/>
  <c r="CX303" i="1"/>
  <c r="DO307" i="1"/>
  <c r="CW307" i="1"/>
  <c r="CE307" i="1"/>
  <c r="BM307" i="1"/>
  <c r="DP307" i="1"/>
  <c r="CX307" i="1"/>
  <c r="DO311" i="1"/>
  <c r="CW311" i="1"/>
  <c r="CE311" i="1"/>
  <c r="BM311" i="1"/>
  <c r="DP311" i="1"/>
  <c r="CX311" i="1"/>
  <c r="DP315" i="1"/>
  <c r="CX315" i="1"/>
  <c r="DP319" i="1"/>
  <c r="CX319" i="1"/>
  <c r="DP323" i="1"/>
  <c r="CX323" i="1"/>
  <c r="DP327" i="1"/>
  <c r="CX327" i="1"/>
  <c r="DP331" i="1"/>
  <c r="CX331" i="1"/>
  <c r="DP335" i="1"/>
  <c r="CX335" i="1"/>
  <c r="DP339" i="1"/>
  <c r="CX339" i="1"/>
  <c r="DP343" i="1"/>
  <c r="CX343" i="1"/>
  <c r="DP347" i="1"/>
  <c r="CX347" i="1"/>
  <c r="DP351" i="1"/>
  <c r="CX351" i="1"/>
  <c r="DP355" i="1"/>
  <c r="CX355" i="1"/>
  <c r="DP359" i="1"/>
  <c r="CX359" i="1"/>
  <c r="DP363" i="1"/>
  <c r="CX363" i="1"/>
  <c r="DO367" i="1"/>
  <c r="CW367" i="1"/>
  <c r="CE367" i="1"/>
  <c r="BM367" i="1"/>
  <c r="DO371" i="1"/>
  <c r="CW371" i="1"/>
  <c r="CE371" i="1"/>
  <c r="BM371" i="1"/>
  <c r="DO375" i="1"/>
  <c r="CW375" i="1"/>
  <c r="CE375" i="1"/>
  <c r="BM375" i="1"/>
  <c r="DO379" i="1"/>
  <c r="CW379" i="1"/>
  <c r="CE379" i="1"/>
  <c r="BM379" i="1"/>
  <c r="DO383" i="1"/>
  <c r="CW383" i="1"/>
  <c r="CE383" i="1"/>
  <c r="BM383" i="1"/>
  <c r="DO387" i="1"/>
  <c r="CW387" i="1"/>
  <c r="CE387" i="1"/>
  <c r="BM387" i="1"/>
  <c r="DO391" i="1"/>
  <c r="CW391" i="1"/>
  <c r="CE391" i="1"/>
  <c r="BM391" i="1"/>
  <c r="DO395" i="1"/>
  <c r="CW395" i="1"/>
  <c r="CE395" i="1"/>
  <c r="BM395" i="1"/>
  <c r="DO399" i="1"/>
  <c r="CW399" i="1"/>
  <c r="CE399" i="1"/>
  <c r="BM399" i="1"/>
  <c r="DO403" i="1"/>
  <c r="CW403" i="1"/>
  <c r="CE403" i="1"/>
  <c r="BM403" i="1"/>
  <c r="DO407" i="1"/>
  <c r="CW407" i="1"/>
  <c r="CE407" i="1"/>
  <c r="BM407" i="1"/>
  <c r="DO411" i="1"/>
  <c r="CW411" i="1"/>
  <c r="CE411" i="1"/>
  <c r="BM411" i="1"/>
  <c r="DO415" i="1"/>
  <c r="CW415" i="1"/>
  <c r="CE415" i="1"/>
  <c r="BM415" i="1"/>
  <c r="DO419" i="1"/>
  <c r="CW419" i="1"/>
  <c r="CE419" i="1"/>
  <c r="BM419" i="1"/>
  <c r="DO423" i="1"/>
  <c r="CW423" i="1"/>
  <c r="CE423" i="1"/>
  <c r="BM423" i="1"/>
  <c r="DO427" i="1"/>
  <c r="CW427" i="1"/>
  <c r="CE427" i="1"/>
  <c r="BM427" i="1"/>
  <c r="DO431" i="1"/>
  <c r="CW431" i="1"/>
  <c r="CE431" i="1"/>
  <c r="BM431" i="1"/>
  <c r="DO435" i="1"/>
  <c r="CW435" i="1"/>
  <c r="CE435" i="1"/>
  <c r="BM435" i="1"/>
  <c r="DO439" i="1"/>
  <c r="CW439" i="1"/>
  <c r="CE439" i="1"/>
  <c r="BM439" i="1"/>
  <c r="DO443" i="1"/>
  <c r="CW443" i="1"/>
  <c r="CE443" i="1"/>
  <c r="BM443" i="1"/>
  <c r="DO447" i="1"/>
  <c r="CW447" i="1"/>
  <c r="CE447" i="1"/>
  <c r="BM447" i="1"/>
  <c r="DO451" i="1"/>
  <c r="CW451" i="1"/>
  <c r="CE451" i="1"/>
  <c r="BM451" i="1"/>
  <c r="DO455" i="1"/>
  <c r="CW455" i="1"/>
  <c r="CE455" i="1"/>
  <c r="BM455" i="1"/>
  <c r="DO459" i="1"/>
  <c r="CW459" i="1"/>
  <c r="CE459" i="1"/>
  <c r="BM459" i="1"/>
  <c r="DO463" i="1"/>
  <c r="CW463" i="1"/>
  <c r="CE463" i="1"/>
  <c r="BM463" i="1"/>
  <c r="DO467" i="1"/>
  <c r="CW467" i="1"/>
  <c r="CE467" i="1"/>
  <c r="BM467" i="1"/>
  <c r="DO471" i="1"/>
  <c r="CW471" i="1"/>
  <c r="CE471" i="1"/>
  <c r="BM471" i="1"/>
  <c r="DO475" i="1"/>
  <c r="CW475" i="1"/>
  <c r="CE475" i="1"/>
  <c r="BM475" i="1"/>
  <c r="DO479" i="1"/>
  <c r="CW479" i="1"/>
  <c r="CE479" i="1"/>
  <c r="BM479" i="1"/>
  <c r="DO483" i="1"/>
  <c r="CW483" i="1"/>
  <c r="CE483" i="1"/>
  <c r="BM483" i="1"/>
  <c r="DO487" i="1"/>
  <c r="CW487" i="1"/>
  <c r="CE487" i="1"/>
  <c r="BM487" i="1"/>
  <c r="DO491" i="1"/>
  <c r="CW491" i="1"/>
  <c r="CE491" i="1"/>
  <c r="BM491" i="1"/>
  <c r="DO495" i="1"/>
  <c r="CW495" i="1"/>
  <c r="CE495" i="1"/>
  <c r="BM495" i="1"/>
  <c r="DO499" i="1"/>
  <c r="CW499" i="1"/>
  <c r="CE499" i="1"/>
  <c r="BM499" i="1"/>
  <c r="DO503" i="1"/>
  <c r="CW503" i="1"/>
  <c r="CE503" i="1"/>
  <c r="BM503" i="1"/>
  <c r="DO507" i="1"/>
  <c r="CW507" i="1"/>
  <c r="CE507" i="1"/>
  <c r="BM507" i="1"/>
  <c r="DQ511" i="1"/>
  <c r="CY511" i="1"/>
  <c r="DR514" i="1"/>
  <c r="CZ514" i="1"/>
  <c r="DP525" i="1"/>
  <c r="CX525" i="1"/>
  <c r="DU535" i="1"/>
  <c r="DC535" i="1"/>
  <c r="DU140" i="1"/>
  <c r="DC140" i="1"/>
  <c r="DR144" i="1"/>
  <c r="CZ144" i="1"/>
  <c r="DU148" i="1"/>
  <c r="DC148" i="1"/>
  <c r="DU152" i="1"/>
  <c r="DC152" i="1"/>
  <c r="DU156" i="1"/>
  <c r="DC156" i="1"/>
  <c r="DU160" i="1"/>
  <c r="DC160" i="1"/>
  <c r="DU164" i="1"/>
  <c r="DC164" i="1"/>
  <c r="DU168" i="1"/>
  <c r="DC168" i="1"/>
  <c r="DU172" i="1"/>
  <c r="DC172" i="1"/>
  <c r="DU176" i="1"/>
  <c r="DC176" i="1"/>
  <c r="DU180" i="1"/>
  <c r="DC180" i="1"/>
  <c r="DU184" i="1"/>
  <c r="DC184" i="1"/>
  <c r="DU188" i="1"/>
  <c r="DC188" i="1"/>
  <c r="DU192" i="1"/>
  <c r="DC192" i="1"/>
  <c r="DU196" i="1"/>
  <c r="DC196" i="1"/>
  <c r="DU200" i="1"/>
  <c r="DC200" i="1"/>
  <c r="DU204" i="1"/>
  <c r="DC204" i="1"/>
  <c r="DU208" i="1"/>
  <c r="DC208" i="1"/>
  <c r="DU212" i="1"/>
  <c r="DC212" i="1"/>
  <c r="DU216" i="1"/>
  <c r="DC216" i="1"/>
  <c r="DU220" i="1"/>
  <c r="DC220" i="1"/>
  <c r="DU224" i="1"/>
  <c r="DC224" i="1"/>
  <c r="DU228" i="1"/>
  <c r="DC228" i="1"/>
  <c r="DR232" i="1"/>
  <c r="CZ232" i="1"/>
  <c r="DT232" i="1"/>
  <c r="DB232" i="1"/>
  <c r="DR236" i="1"/>
  <c r="CZ236" i="1"/>
  <c r="DT236" i="1"/>
  <c r="DB236" i="1"/>
  <c r="DR240" i="1"/>
  <c r="CZ240" i="1"/>
  <c r="DT240" i="1"/>
  <c r="DB240" i="1"/>
  <c r="DR244" i="1"/>
  <c r="CZ244" i="1"/>
  <c r="DT244" i="1"/>
  <c r="DB244" i="1"/>
  <c r="DR248" i="1"/>
  <c r="CZ248" i="1"/>
  <c r="DT248" i="1"/>
  <c r="DB248" i="1"/>
  <c r="DR252" i="1"/>
  <c r="CZ252" i="1"/>
  <c r="DT252" i="1"/>
  <c r="DB252" i="1"/>
  <c r="DR256" i="1"/>
  <c r="CZ256" i="1"/>
  <c r="DT256" i="1"/>
  <c r="DB256" i="1"/>
  <c r="DR260" i="1"/>
  <c r="CZ260" i="1"/>
  <c r="DT260" i="1"/>
  <c r="DB260" i="1"/>
  <c r="DR264" i="1"/>
  <c r="CZ264" i="1"/>
  <c r="DT264" i="1"/>
  <c r="DB264" i="1"/>
  <c r="DR268" i="1"/>
  <c r="CZ268" i="1"/>
  <c r="DT268" i="1"/>
  <c r="DB268" i="1"/>
  <c r="DR272" i="1"/>
  <c r="CZ272" i="1"/>
  <c r="DT272" i="1"/>
  <c r="DB272" i="1"/>
  <c r="DR276" i="1"/>
  <c r="CZ276" i="1"/>
  <c r="DT276" i="1"/>
  <c r="DB276" i="1"/>
  <c r="DR280" i="1"/>
  <c r="CZ280" i="1"/>
  <c r="DT280" i="1"/>
  <c r="DB280" i="1"/>
  <c r="DR284" i="1"/>
  <c r="CZ284" i="1"/>
  <c r="DT284" i="1"/>
  <c r="DB284" i="1"/>
  <c r="DR288" i="1"/>
  <c r="CZ288" i="1"/>
  <c r="DT288" i="1"/>
  <c r="DB288" i="1"/>
  <c r="DR292" i="1"/>
  <c r="CZ292" i="1"/>
  <c r="DT292" i="1"/>
  <c r="DB292" i="1"/>
  <c r="DR296" i="1"/>
  <c r="CZ296" i="1"/>
  <c r="DT296" i="1"/>
  <c r="DB296" i="1"/>
  <c r="DR300" i="1"/>
  <c r="CZ300" i="1"/>
  <c r="DT300" i="1"/>
  <c r="DB300" i="1"/>
  <c r="DR304" i="1"/>
  <c r="CZ304" i="1"/>
  <c r="DT304" i="1"/>
  <c r="DB304" i="1"/>
  <c r="DR308" i="1"/>
  <c r="CZ308" i="1"/>
  <c r="DT308" i="1"/>
  <c r="DB308" i="1"/>
  <c r="DR312" i="1"/>
  <c r="CZ312" i="1"/>
  <c r="DT312" i="1"/>
  <c r="DB312" i="1"/>
  <c r="DT316" i="1"/>
  <c r="DB316" i="1"/>
  <c r="DT320" i="1"/>
  <c r="DB320" i="1"/>
  <c r="DT324" i="1"/>
  <c r="DB324" i="1"/>
  <c r="DT328" i="1"/>
  <c r="DB328" i="1"/>
  <c r="DT332" i="1"/>
  <c r="DB332" i="1"/>
  <c r="DT336" i="1"/>
  <c r="DB336" i="1"/>
  <c r="DT340" i="1"/>
  <c r="DB340" i="1"/>
  <c r="DT344" i="1"/>
  <c r="DB344" i="1"/>
  <c r="DT348" i="1"/>
  <c r="DB348" i="1"/>
  <c r="DB352" i="1"/>
  <c r="DT352" i="1"/>
  <c r="DT356" i="1"/>
  <c r="DB356" i="1"/>
  <c r="DT360" i="1"/>
  <c r="DB360" i="1"/>
  <c r="DQ364" i="1"/>
  <c r="CY364" i="1"/>
  <c r="DQ368" i="1"/>
  <c r="CY368" i="1"/>
  <c r="DQ372" i="1"/>
  <c r="CY372" i="1"/>
  <c r="DQ376" i="1"/>
  <c r="CY376" i="1"/>
  <c r="DQ380" i="1"/>
  <c r="CY380" i="1"/>
  <c r="DQ384" i="1"/>
  <c r="CY384" i="1"/>
  <c r="DQ388" i="1"/>
  <c r="CY388" i="1"/>
  <c r="DQ392" i="1"/>
  <c r="CY392" i="1"/>
  <c r="DQ396" i="1"/>
  <c r="CY396" i="1"/>
  <c r="DQ400" i="1"/>
  <c r="CY400" i="1"/>
  <c r="DQ404" i="1"/>
  <c r="CY404" i="1"/>
  <c r="DQ408" i="1"/>
  <c r="CY408" i="1"/>
  <c r="DQ412" i="1"/>
  <c r="CY412" i="1"/>
  <c r="DQ416" i="1"/>
  <c r="CY416" i="1"/>
  <c r="DQ420" i="1"/>
  <c r="CY420" i="1"/>
  <c r="DQ424" i="1"/>
  <c r="CY424" i="1"/>
  <c r="DQ428" i="1"/>
  <c r="CY428" i="1"/>
  <c r="DQ432" i="1"/>
  <c r="CY432" i="1"/>
  <c r="DQ436" i="1"/>
  <c r="CY436" i="1"/>
  <c r="DQ440" i="1"/>
  <c r="CY440" i="1"/>
  <c r="DQ444" i="1"/>
  <c r="CY444" i="1"/>
  <c r="DQ448" i="1"/>
  <c r="CY448" i="1"/>
  <c r="DU452" i="1"/>
  <c r="DC452" i="1"/>
  <c r="DU456" i="1"/>
  <c r="DC456" i="1"/>
  <c r="DU460" i="1"/>
  <c r="DC460" i="1"/>
  <c r="DU464" i="1"/>
  <c r="DC464" i="1"/>
  <c r="DU468" i="1"/>
  <c r="DC468" i="1"/>
  <c r="DU472" i="1"/>
  <c r="DC472" i="1"/>
  <c r="DU476" i="1"/>
  <c r="DC476" i="1"/>
  <c r="DU480" i="1"/>
  <c r="DC480" i="1"/>
  <c r="DU484" i="1"/>
  <c r="DC484" i="1"/>
  <c r="DU488" i="1"/>
  <c r="DC488" i="1"/>
  <c r="DU492" i="1"/>
  <c r="DC492" i="1"/>
  <c r="DU496" i="1"/>
  <c r="DC496" i="1"/>
  <c r="DU500" i="1"/>
  <c r="DC500" i="1"/>
  <c r="DU504" i="1"/>
  <c r="DC504" i="1"/>
  <c r="DU508" i="1"/>
  <c r="DC508" i="1"/>
  <c r="DP512" i="1"/>
  <c r="CX512" i="1"/>
  <c r="DO512" i="1"/>
  <c r="CW512" i="1"/>
  <c r="CE512" i="1"/>
  <c r="BM512" i="1"/>
  <c r="DR520" i="1"/>
  <c r="CZ520" i="1"/>
  <c r="DP531" i="1"/>
  <c r="CX531" i="1"/>
  <c r="DQ14" i="1"/>
  <c r="CY14" i="1"/>
  <c r="DQ18" i="1"/>
  <c r="CY18" i="1"/>
  <c r="DQ22" i="1"/>
  <c r="CY22" i="1"/>
  <c r="DQ26" i="1"/>
  <c r="CY26" i="1"/>
  <c r="DO30" i="1"/>
  <c r="CW30" i="1"/>
  <c r="BM30" i="1"/>
  <c r="CE30" i="1"/>
  <c r="DQ30" i="1"/>
  <c r="CY30" i="1"/>
  <c r="CY34" i="1"/>
  <c r="DQ34" i="1"/>
  <c r="CY38" i="1"/>
  <c r="DQ38" i="1"/>
  <c r="CY42" i="1"/>
  <c r="DQ42" i="1"/>
  <c r="DO42" i="1"/>
  <c r="BM42" i="1"/>
  <c r="CE42" i="1"/>
  <c r="CW42" i="1"/>
  <c r="DP46" i="1"/>
  <c r="CX46" i="1"/>
  <c r="DP50" i="1"/>
  <c r="CX50" i="1"/>
  <c r="DP54" i="1"/>
  <c r="CX54" i="1"/>
  <c r="DP58" i="1"/>
  <c r="CX58" i="1"/>
  <c r="DP62" i="1"/>
  <c r="CX62" i="1"/>
  <c r="DP65" i="1"/>
  <c r="CX65" i="1"/>
  <c r="DP69" i="1"/>
  <c r="CX69" i="1"/>
  <c r="DT73" i="1"/>
  <c r="DB73" i="1"/>
  <c r="DP73" i="1"/>
  <c r="CX73" i="1"/>
  <c r="DO77" i="1"/>
  <c r="BM77" i="1"/>
  <c r="CW77" i="1"/>
  <c r="CE77" i="1"/>
  <c r="DP77" i="1"/>
  <c r="CX77" i="1"/>
  <c r="DR81" i="1"/>
  <c r="CZ81" i="1"/>
  <c r="DP81" i="1"/>
  <c r="CX81" i="1"/>
  <c r="DR85" i="1"/>
  <c r="CZ85" i="1"/>
  <c r="DP85" i="1"/>
  <c r="CX85" i="1"/>
  <c r="DR89" i="1"/>
  <c r="CZ89" i="1"/>
  <c r="DP89" i="1"/>
  <c r="CX89" i="1"/>
  <c r="DR93" i="1"/>
  <c r="CZ93" i="1"/>
  <c r="DP93" i="1"/>
  <c r="CX93" i="1"/>
  <c r="DR97" i="1"/>
  <c r="CZ97" i="1"/>
  <c r="DP97" i="1"/>
  <c r="CX97" i="1"/>
  <c r="DR101" i="1"/>
  <c r="CZ101" i="1"/>
  <c r="DP101" i="1"/>
  <c r="CX101" i="1"/>
  <c r="DR105" i="1"/>
  <c r="CZ105" i="1"/>
  <c r="DP105" i="1"/>
  <c r="CX105" i="1"/>
  <c r="DR109" i="1"/>
  <c r="CZ109" i="1"/>
  <c r="DP109" i="1"/>
  <c r="CX109" i="1"/>
  <c r="DR113" i="1"/>
  <c r="CZ113" i="1"/>
  <c r="DP113" i="1"/>
  <c r="CX113" i="1"/>
  <c r="DR117" i="1"/>
  <c r="CZ117" i="1"/>
  <c r="DP117" i="1"/>
  <c r="CX117" i="1"/>
  <c r="DR121" i="1"/>
  <c r="CZ121" i="1"/>
  <c r="DP121" i="1"/>
  <c r="CX121" i="1"/>
  <c r="DR125" i="1"/>
  <c r="CZ125" i="1"/>
  <c r="DP125" i="1"/>
  <c r="CX125" i="1"/>
  <c r="DR129" i="1"/>
  <c r="CZ129" i="1"/>
  <c r="DP129" i="1"/>
  <c r="CX129" i="1"/>
  <c r="DR133" i="1"/>
  <c r="CZ133" i="1"/>
  <c r="DP133" i="1"/>
  <c r="CX133" i="1"/>
  <c r="DR137" i="1"/>
  <c r="CZ137" i="1"/>
  <c r="DP137" i="1"/>
  <c r="CX137" i="1"/>
  <c r="DR141" i="1"/>
  <c r="CZ141" i="1"/>
  <c r="DP141" i="1"/>
  <c r="CX141" i="1"/>
  <c r="DU145" i="1"/>
  <c r="DC145" i="1"/>
  <c r="DR145" i="1"/>
  <c r="CZ145" i="1"/>
  <c r="DP149" i="1"/>
  <c r="CX149" i="1"/>
  <c r="DP153" i="1"/>
  <c r="CX153" i="1"/>
  <c r="DP157" i="1"/>
  <c r="CX157" i="1"/>
  <c r="DP161" i="1"/>
  <c r="CX161" i="1"/>
  <c r="DP165" i="1"/>
  <c r="CX165" i="1"/>
  <c r="DP169" i="1"/>
  <c r="CX169" i="1"/>
  <c r="DP173" i="1"/>
  <c r="CX173" i="1"/>
  <c r="DP177" i="1"/>
  <c r="CX177" i="1"/>
  <c r="DP181" i="1"/>
  <c r="CX181" i="1"/>
  <c r="DP185" i="1"/>
  <c r="CX185" i="1"/>
  <c r="DP189" i="1"/>
  <c r="CX189" i="1"/>
  <c r="DP193" i="1"/>
  <c r="CX193" i="1"/>
  <c r="DP197" i="1"/>
  <c r="CX197" i="1"/>
  <c r="DP201" i="1"/>
  <c r="CX201" i="1"/>
  <c r="DP205" i="1"/>
  <c r="CX205" i="1"/>
  <c r="DT209" i="1"/>
  <c r="DB209" i="1"/>
  <c r="DP209" i="1"/>
  <c r="CX209" i="1"/>
  <c r="DU213" i="1"/>
  <c r="DC213" i="1"/>
  <c r="DQ213" i="1"/>
  <c r="CY213" i="1"/>
  <c r="DP217" i="1"/>
  <c r="CX217" i="1"/>
  <c r="DQ217" i="1"/>
  <c r="CY217" i="1"/>
  <c r="DU221" i="1"/>
  <c r="DC221" i="1"/>
  <c r="DQ221" i="1"/>
  <c r="CY221" i="1"/>
  <c r="DP225" i="1"/>
  <c r="CX225" i="1"/>
  <c r="DQ225" i="1"/>
  <c r="CY225" i="1"/>
  <c r="DU229" i="1"/>
  <c r="DC229" i="1"/>
  <c r="DQ229" i="1"/>
  <c r="CY229" i="1"/>
  <c r="DO233" i="1"/>
  <c r="CW233" i="1"/>
  <c r="BM233" i="1"/>
  <c r="CE233" i="1"/>
  <c r="DQ233" i="1"/>
  <c r="CY233" i="1"/>
  <c r="DO237" i="1"/>
  <c r="CW237" i="1"/>
  <c r="BM237" i="1"/>
  <c r="CE237" i="1"/>
  <c r="DQ237" i="1"/>
  <c r="CY237" i="1"/>
  <c r="DO241" i="1"/>
  <c r="CW241" i="1"/>
  <c r="BM241" i="1"/>
  <c r="CE241" i="1"/>
  <c r="DQ241" i="1"/>
  <c r="CY241" i="1"/>
  <c r="DO245" i="1"/>
  <c r="CW245" i="1"/>
  <c r="BM245" i="1"/>
  <c r="CE245" i="1"/>
  <c r="DQ245" i="1"/>
  <c r="CY245" i="1"/>
  <c r="DO249" i="1"/>
  <c r="CW249" i="1"/>
  <c r="BM249" i="1"/>
  <c r="CE249" i="1"/>
  <c r="DQ249" i="1"/>
  <c r="CY249" i="1"/>
  <c r="DO253" i="1"/>
  <c r="CW253" i="1"/>
  <c r="BM253" i="1"/>
  <c r="CE253" i="1"/>
  <c r="DQ253" i="1"/>
  <c r="CY253" i="1"/>
  <c r="DQ257" i="1"/>
  <c r="CY257" i="1"/>
  <c r="DQ261" i="1"/>
  <c r="CY261" i="1"/>
  <c r="DQ265" i="1"/>
  <c r="CY265" i="1"/>
  <c r="DQ269" i="1"/>
  <c r="CY269" i="1"/>
  <c r="DQ273" i="1"/>
  <c r="CY273" i="1"/>
  <c r="DQ277" i="1"/>
  <c r="CY277" i="1"/>
  <c r="DQ281" i="1"/>
  <c r="CY281" i="1"/>
  <c r="DQ285" i="1"/>
  <c r="CY285" i="1"/>
  <c r="DQ289" i="1"/>
  <c r="CY289" i="1"/>
  <c r="DQ293" i="1"/>
  <c r="CY293" i="1"/>
  <c r="DQ297" i="1"/>
  <c r="CY297" i="1"/>
  <c r="DQ301" i="1"/>
  <c r="CY301" i="1"/>
  <c r="DQ305" i="1"/>
  <c r="CY305" i="1"/>
  <c r="DQ309" i="1"/>
  <c r="CY309" i="1"/>
  <c r="DQ313" i="1"/>
  <c r="CY313" i="1"/>
  <c r="DU317" i="1"/>
  <c r="DC317" i="1"/>
  <c r="DR317" i="1"/>
  <c r="CZ317" i="1"/>
  <c r="DU321" i="1"/>
  <c r="DC321" i="1"/>
  <c r="DR321" i="1"/>
  <c r="CZ321" i="1"/>
  <c r="DU325" i="1"/>
  <c r="DC325" i="1"/>
  <c r="DR325" i="1"/>
  <c r="CZ325" i="1"/>
  <c r="DU329" i="1"/>
  <c r="DC329" i="1"/>
  <c r="DR329" i="1"/>
  <c r="CZ329" i="1"/>
  <c r="DU333" i="1"/>
  <c r="DC333" i="1"/>
  <c r="DR333" i="1"/>
  <c r="CZ333" i="1"/>
  <c r="DU337" i="1"/>
  <c r="DC337" i="1"/>
  <c r="DR337" i="1"/>
  <c r="CZ337" i="1"/>
  <c r="DU341" i="1"/>
  <c r="DC341" i="1"/>
  <c r="DR341" i="1"/>
  <c r="CZ341" i="1"/>
  <c r="DU345" i="1"/>
  <c r="DC345" i="1"/>
  <c r="DR345" i="1"/>
  <c r="CZ345" i="1"/>
  <c r="DU349" i="1"/>
  <c r="DC349" i="1"/>
  <c r="DR349" i="1"/>
  <c r="CZ349" i="1"/>
  <c r="DU353" i="1"/>
  <c r="DC353" i="1"/>
  <c r="DR353" i="1"/>
  <c r="CZ353" i="1"/>
  <c r="DU357" i="1"/>
  <c r="DC357" i="1"/>
  <c r="DR357" i="1"/>
  <c r="CZ357" i="1"/>
  <c r="DU361" i="1"/>
  <c r="DC361" i="1"/>
  <c r="DR361" i="1"/>
  <c r="CZ361" i="1"/>
  <c r="DU365" i="1"/>
  <c r="DC365" i="1"/>
  <c r="DP365" i="1"/>
  <c r="CX365" i="1"/>
  <c r="DU369" i="1"/>
  <c r="DC369" i="1"/>
  <c r="DP369" i="1"/>
  <c r="CX369" i="1"/>
  <c r="DU373" i="1"/>
  <c r="DC373" i="1"/>
  <c r="DP373" i="1"/>
  <c r="CX373" i="1"/>
  <c r="DU377" i="1"/>
  <c r="DC377" i="1"/>
  <c r="DP377" i="1"/>
  <c r="CX377" i="1"/>
  <c r="DU381" i="1"/>
  <c r="DC381" i="1"/>
  <c r="DP381" i="1"/>
  <c r="CX381" i="1"/>
  <c r="DU385" i="1"/>
  <c r="DC385" i="1"/>
  <c r="DP385" i="1"/>
  <c r="CX385" i="1"/>
  <c r="DU389" i="1"/>
  <c r="DC389" i="1"/>
  <c r="DP389" i="1"/>
  <c r="CX389" i="1"/>
  <c r="DU393" i="1"/>
  <c r="DC393" i="1"/>
  <c r="DP393" i="1"/>
  <c r="CX393" i="1"/>
  <c r="DU397" i="1"/>
  <c r="DC397" i="1"/>
  <c r="DP397" i="1"/>
  <c r="CX397" i="1"/>
  <c r="DU401" i="1"/>
  <c r="DC401" i="1"/>
  <c r="DP401" i="1"/>
  <c r="CX401" i="1"/>
  <c r="DU405" i="1"/>
  <c r="DC405" i="1"/>
  <c r="DP405" i="1"/>
  <c r="CX405" i="1"/>
  <c r="DU409" i="1"/>
  <c r="DC409" i="1"/>
  <c r="DP409" i="1"/>
  <c r="CX409" i="1"/>
  <c r="DU413" i="1"/>
  <c r="DC413" i="1"/>
  <c r="DP413" i="1"/>
  <c r="CX413" i="1"/>
  <c r="DU417" i="1"/>
  <c r="DC417" i="1"/>
  <c r="DP417" i="1"/>
  <c r="CX417" i="1"/>
  <c r="DU421" i="1"/>
  <c r="DC421" i="1"/>
  <c r="DP421" i="1"/>
  <c r="CX421" i="1"/>
  <c r="DU425" i="1"/>
  <c r="DC425" i="1"/>
  <c r="DP425" i="1"/>
  <c r="CX425" i="1"/>
  <c r="DU429" i="1"/>
  <c r="DC429" i="1"/>
  <c r="DP429" i="1"/>
  <c r="CX429" i="1"/>
  <c r="DU433" i="1"/>
  <c r="DC433" i="1"/>
  <c r="DP433" i="1"/>
  <c r="CX433" i="1"/>
  <c r="DU437" i="1"/>
  <c r="DC437" i="1"/>
  <c r="DP437" i="1"/>
  <c r="CX437" i="1"/>
  <c r="DU441" i="1"/>
  <c r="DC441" i="1"/>
  <c r="DP441" i="1"/>
  <c r="CX441" i="1"/>
  <c r="DU445" i="1"/>
  <c r="DC445" i="1"/>
  <c r="DP445" i="1"/>
  <c r="CX445" i="1"/>
  <c r="DU449" i="1"/>
  <c r="DC449" i="1"/>
  <c r="DP449" i="1"/>
  <c r="CX449" i="1"/>
  <c r="DP453" i="1"/>
  <c r="CX453" i="1"/>
  <c r="DQ453" i="1"/>
  <c r="CY453" i="1"/>
  <c r="DP457" i="1"/>
  <c r="CX457" i="1"/>
  <c r="DQ457" i="1"/>
  <c r="CY457" i="1"/>
  <c r="DP461" i="1"/>
  <c r="CX461" i="1"/>
  <c r="DQ461" i="1"/>
  <c r="CY461" i="1"/>
  <c r="DP465" i="1"/>
  <c r="CX465" i="1"/>
  <c r="DQ465" i="1"/>
  <c r="CY465" i="1"/>
  <c r="DP469" i="1"/>
  <c r="CX469" i="1"/>
  <c r="DQ469" i="1"/>
  <c r="CY469" i="1"/>
  <c r="DP473" i="1"/>
  <c r="CX473" i="1"/>
  <c r="DQ473" i="1"/>
  <c r="CY473" i="1"/>
  <c r="DP477" i="1"/>
  <c r="CX477" i="1"/>
  <c r="DQ477" i="1"/>
  <c r="CY477" i="1"/>
  <c r="DP481" i="1"/>
  <c r="CX481" i="1"/>
  <c r="DQ481" i="1"/>
  <c r="CY481" i="1"/>
  <c r="DP485" i="1"/>
  <c r="CX485" i="1"/>
  <c r="DQ485" i="1"/>
  <c r="CY485" i="1"/>
  <c r="DP489" i="1"/>
  <c r="CX489" i="1"/>
  <c r="DQ489" i="1"/>
  <c r="CY489" i="1"/>
  <c r="DP493" i="1"/>
  <c r="CX493" i="1"/>
  <c r="DQ493" i="1"/>
  <c r="CY493" i="1"/>
  <c r="DP497" i="1"/>
  <c r="CX497" i="1"/>
  <c r="DQ497" i="1"/>
  <c r="CY497" i="1"/>
  <c r="DP501" i="1"/>
  <c r="CX501" i="1"/>
  <c r="DQ501" i="1"/>
  <c r="CY501" i="1"/>
  <c r="DP505" i="1"/>
  <c r="CX505" i="1"/>
  <c r="DQ505" i="1"/>
  <c r="CY505" i="1"/>
  <c r="DO509" i="1"/>
  <c r="CW509" i="1"/>
  <c r="BM509" i="1"/>
  <c r="CE509" i="1"/>
  <c r="DQ513" i="1"/>
  <c r="CY513" i="1"/>
  <c r="DO517" i="1"/>
  <c r="CW517" i="1"/>
  <c r="BM517" i="1"/>
  <c r="CE517" i="1"/>
  <c r="DQ521" i="1"/>
  <c r="CY521" i="1"/>
  <c r="DO533" i="1"/>
  <c r="CW533" i="1"/>
  <c r="BM533" i="1"/>
  <c r="CE533" i="1"/>
  <c r="DU523" i="1"/>
  <c r="DC523" i="1"/>
  <c r="DR534" i="1"/>
  <c r="CZ534" i="1"/>
  <c r="DQ198" i="1"/>
  <c r="CY198" i="1"/>
  <c r="DO198" i="1"/>
  <c r="CW198" i="1"/>
  <c r="BM198" i="1"/>
  <c r="CE198" i="1"/>
  <c r="DQ202" i="1"/>
  <c r="CY202" i="1"/>
  <c r="DO202" i="1"/>
  <c r="CW202" i="1"/>
  <c r="BM202" i="1"/>
  <c r="CE202" i="1"/>
  <c r="DQ206" i="1"/>
  <c r="CY206" i="1"/>
  <c r="DO206" i="1"/>
  <c r="CW206" i="1"/>
  <c r="BM206" i="1"/>
  <c r="CE206" i="1"/>
  <c r="DP210" i="1"/>
  <c r="CX210" i="1"/>
  <c r="DO210" i="1"/>
  <c r="CW210" i="1"/>
  <c r="BM210" i="1"/>
  <c r="CE210" i="1"/>
  <c r="DP214" i="1"/>
  <c r="CX214" i="1"/>
  <c r="DO214" i="1"/>
  <c r="CW214" i="1"/>
  <c r="BM214" i="1"/>
  <c r="CE214" i="1"/>
  <c r="DP218" i="1"/>
  <c r="CX218" i="1"/>
  <c r="DO218" i="1"/>
  <c r="CW218" i="1"/>
  <c r="BM218" i="1"/>
  <c r="CE218" i="1"/>
  <c r="DP222" i="1"/>
  <c r="CX222" i="1"/>
  <c r="DO222" i="1"/>
  <c r="CW222" i="1"/>
  <c r="BM222" i="1"/>
  <c r="CE222" i="1"/>
  <c r="DP226" i="1"/>
  <c r="CX226" i="1"/>
  <c r="DO226" i="1"/>
  <c r="CW226" i="1"/>
  <c r="BM226" i="1"/>
  <c r="CE226" i="1"/>
  <c r="DP230" i="1"/>
  <c r="CX230" i="1"/>
  <c r="DO230" i="1"/>
  <c r="CW230" i="1"/>
  <c r="BM230" i="1"/>
  <c r="CE230" i="1"/>
  <c r="DP234" i="1"/>
  <c r="CX234" i="1"/>
  <c r="DP238" i="1"/>
  <c r="CX238" i="1"/>
  <c r="DP242" i="1"/>
  <c r="CX242" i="1"/>
  <c r="DP246" i="1"/>
  <c r="CX246" i="1"/>
  <c r="DP250" i="1"/>
  <c r="CX250" i="1"/>
  <c r="DP254" i="1"/>
  <c r="CX254" i="1"/>
  <c r="DO258" i="1"/>
  <c r="CW258" i="1"/>
  <c r="BM258" i="1"/>
  <c r="CE258" i="1"/>
  <c r="DP258" i="1"/>
  <c r="CX258" i="1"/>
  <c r="DO262" i="1"/>
  <c r="CW262" i="1"/>
  <c r="BM262" i="1"/>
  <c r="CE262" i="1"/>
  <c r="DP262" i="1"/>
  <c r="CX262" i="1"/>
  <c r="DO266" i="1"/>
  <c r="CW266" i="1"/>
  <c r="BM266" i="1"/>
  <c r="CE266" i="1"/>
  <c r="DP266" i="1"/>
  <c r="CX266" i="1"/>
  <c r="DO270" i="1"/>
  <c r="CW270" i="1"/>
  <c r="BM270" i="1"/>
  <c r="CE270" i="1"/>
  <c r="DP270" i="1"/>
  <c r="CX270" i="1"/>
  <c r="DO274" i="1"/>
  <c r="CW274" i="1"/>
  <c r="BM274" i="1"/>
  <c r="CE274" i="1"/>
  <c r="DP274" i="1"/>
  <c r="CX274" i="1"/>
  <c r="DO278" i="1"/>
  <c r="CW278" i="1"/>
  <c r="BM278" i="1"/>
  <c r="CE278" i="1"/>
  <c r="DP278" i="1"/>
  <c r="CX278" i="1"/>
  <c r="DO282" i="1"/>
  <c r="CW282" i="1"/>
  <c r="BM282" i="1"/>
  <c r="CE282" i="1"/>
  <c r="DP282" i="1"/>
  <c r="CX282" i="1"/>
  <c r="DO286" i="1"/>
  <c r="CW286" i="1"/>
  <c r="BM286" i="1"/>
  <c r="CE286" i="1"/>
  <c r="DP286" i="1"/>
  <c r="CX286" i="1"/>
  <c r="DO290" i="1"/>
  <c r="CW290" i="1"/>
  <c r="BM290" i="1"/>
  <c r="CE290" i="1"/>
  <c r="DP290" i="1"/>
  <c r="CX290" i="1"/>
  <c r="DO294" i="1"/>
  <c r="CW294" i="1"/>
  <c r="BM294" i="1"/>
  <c r="CE294" i="1"/>
  <c r="DP294" i="1"/>
  <c r="CX294" i="1"/>
  <c r="DO298" i="1"/>
  <c r="CW298" i="1"/>
  <c r="BM298" i="1"/>
  <c r="CE298" i="1"/>
  <c r="DP298" i="1"/>
  <c r="CX298" i="1"/>
  <c r="DO302" i="1"/>
  <c r="CW302" i="1"/>
  <c r="BM302" i="1"/>
  <c r="CE302" i="1"/>
  <c r="DP302" i="1"/>
  <c r="CX302" i="1"/>
  <c r="DO306" i="1"/>
  <c r="CW306" i="1"/>
  <c r="BM306" i="1"/>
  <c r="CE306" i="1"/>
  <c r="DP306" i="1"/>
  <c r="CX306" i="1"/>
  <c r="DO310" i="1"/>
  <c r="CW310" i="1"/>
  <c r="BM310" i="1"/>
  <c r="CE310" i="1"/>
  <c r="DP310" i="1"/>
  <c r="CX310" i="1"/>
  <c r="DQ314" i="1"/>
  <c r="CY314" i="1"/>
  <c r="DP314" i="1"/>
  <c r="CX314" i="1"/>
  <c r="DQ318" i="1"/>
  <c r="CY318" i="1"/>
  <c r="DP318" i="1"/>
  <c r="CX318" i="1"/>
  <c r="DQ322" i="1"/>
  <c r="CY322" i="1"/>
  <c r="DP322" i="1"/>
  <c r="CX322" i="1"/>
  <c r="DQ326" i="1"/>
  <c r="CY326" i="1"/>
  <c r="DP326" i="1"/>
  <c r="CX326" i="1"/>
  <c r="DQ330" i="1"/>
  <c r="CY330" i="1"/>
  <c r="DP330" i="1"/>
  <c r="CX330" i="1"/>
  <c r="DQ334" i="1"/>
  <c r="CY334" i="1"/>
  <c r="DP334" i="1"/>
  <c r="CX334" i="1"/>
  <c r="DQ338" i="1"/>
  <c r="CY338" i="1"/>
  <c r="DP338" i="1"/>
  <c r="CX338" i="1"/>
  <c r="DQ342" i="1"/>
  <c r="CY342" i="1"/>
  <c r="DP342" i="1"/>
  <c r="CX342" i="1"/>
  <c r="DQ346" i="1"/>
  <c r="CY346" i="1"/>
  <c r="DP346" i="1"/>
  <c r="CX346" i="1"/>
  <c r="DQ350" i="1"/>
  <c r="CY350" i="1"/>
  <c r="DP350" i="1"/>
  <c r="CX350" i="1"/>
  <c r="DQ354" i="1"/>
  <c r="CY354" i="1"/>
  <c r="DP354" i="1"/>
  <c r="CX354" i="1"/>
  <c r="DQ358" i="1"/>
  <c r="CY358" i="1"/>
  <c r="DP358" i="1"/>
  <c r="CX358" i="1"/>
  <c r="DQ362" i="1"/>
  <c r="CY362" i="1"/>
  <c r="DP362" i="1"/>
  <c r="CX362" i="1"/>
  <c r="DO366" i="1"/>
  <c r="CW366" i="1"/>
  <c r="BM366" i="1"/>
  <c r="CE366" i="1"/>
  <c r="DO370" i="1"/>
  <c r="CW370" i="1"/>
  <c r="BM370" i="1"/>
  <c r="CE370" i="1"/>
  <c r="DO374" i="1"/>
  <c r="CW374" i="1"/>
  <c r="BM374" i="1"/>
  <c r="CE374" i="1"/>
  <c r="DO378" i="1"/>
  <c r="CW378" i="1"/>
  <c r="BM378" i="1"/>
  <c r="CE378" i="1"/>
  <c r="DO382" i="1"/>
  <c r="CW382" i="1"/>
  <c r="BM382" i="1"/>
  <c r="CE382" i="1"/>
  <c r="DO386" i="1"/>
  <c r="CW386" i="1"/>
  <c r="BM386" i="1"/>
  <c r="CE386" i="1"/>
  <c r="DO390" i="1"/>
  <c r="CW390" i="1"/>
  <c r="BM390" i="1"/>
  <c r="CE390" i="1"/>
  <c r="DO394" i="1"/>
  <c r="CW394" i="1"/>
  <c r="BM394" i="1"/>
  <c r="CE394" i="1"/>
  <c r="DO398" i="1"/>
  <c r="CW398" i="1"/>
  <c r="BM398" i="1"/>
  <c r="CE398" i="1"/>
  <c r="DO402" i="1"/>
  <c r="CW402" i="1"/>
  <c r="BM402" i="1"/>
  <c r="CE402" i="1"/>
  <c r="DO406" i="1"/>
  <c r="CW406" i="1"/>
  <c r="BM406" i="1"/>
  <c r="CE406" i="1"/>
  <c r="DO410" i="1"/>
  <c r="CW410" i="1"/>
  <c r="BM410" i="1"/>
  <c r="CE410" i="1"/>
  <c r="DO414" i="1"/>
  <c r="CW414" i="1"/>
  <c r="BM414" i="1"/>
  <c r="CE414" i="1"/>
  <c r="DO418" i="1"/>
  <c r="CW418" i="1"/>
  <c r="BM418" i="1"/>
  <c r="CE418" i="1"/>
  <c r="DO422" i="1"/>
  <c r="CW422" i="1"/>
  <c r="BM422" i="1"/>
  <c r="CE422" i="1"/>
  <c r="DO426" i="1"/>
  <c r="CW426" i="1"/>
  <c r="BM426" i="1"/>
  <c r="CE426" i="1"/>
  <c r="DO430" i="1"/>
  <c r="CW430" i="1"/>
  <c r="BM430" i="1"/>
  <c r="CE430" i="1"/>
  <c r="DO434" i="1"/>
  <c r="CW434" i="1"/>
  <c r="BM434" i="1"/>
  <c r="CE434" i="1"/>
  <c r="DO438" i="1"/>
  <c r="CW438" i="1"/>
  <c r="BM438" i="1"/>
  <c r="CE438" i="1"/>
  <c r="DO442" i="1"/>
  <c r="CW442" i="1"/>
  <c r="BM442" i="1"/>
  <c r="CE442" i="1"/>
  <c r="DO446" i="1"/>
  <c r="CW446" i="1"/>
  <c r="BM446" i="1"/>
  <c r="CE446" i="1"/>
  <c r="DO450" i="1"/>
  <c r="CW450" i="1"/>
  <c r="BM450" i="1"/>
  <c r="CE450" i="1"/>
  <c r="DP454" i="1"/>
  <c r="CX454" i="1"/>
  <c r="DO454" i="1"/>
  <c r="CW454" i="1"/>
  <c r="BM454" i="1"/>
  <c r="CE454" i="1"/>
  <c r="DP458" i="1"/>
  <c r="CX458" i="1"/>
  <c r="DO458" i="1"/>
  <c r="CW458" i="1"/>
  <c r="BM458" i="1"/>
  <c r="CE458" i="1"/>
  <c r="DP462" i="1"/>
  <c r="CX462" i="1"/>
  <c r="DO462" i="1"/>
  <c r="CW462" i="1"/>
  <c r="BM462" i="1"/>
  <c r="CE462" i="1"/>
  <c r="DP466" i="1"/>
  <c r="CX466" i="1"/>
  <c r="DO466" i="1"/>
  <c r="CW466" i="1"/>
  <c r="BM466" i="1"/>
  <c r="CE466" i="1"/>
  <c r="DP470" i="1"/>
  <c r="CX470" i="1"/>
  <c r="DO470" i="1"/>
  <c r="CW470" i="1"/>
  <c r="BM470" i="1"/>
  <c r="CE470" i="1"/>
  <c r="DP474" i="1"/>
  <c r="CX474" i="1"/>
  <c r="DO474" i="1"/>
  <c r="CW474" i="1"/>
  <c r="BM474" i="1"/>
  <c r="CE474" i="1"/>
  <c r="DP478" i="1"/>
  <c r="CX478" i="1"/>
  <c r="DO478" i="1"/>
  <c r="CW478" i="1"/>
  <c r="BM478" i="1"/>
  <c r="CE478" i="1"/>
  <c r="DP482" i="1"/>
  <c r="CX482" i="1"/>
  <c r="DO482" i="1"/>
  <c r="CW482" i="1"/>
  <c r="BM482" i="1"/>
  <c r="CE482" i="1"/>
  <c r="DP486" i="1"/>
  <c r="CX486" i="1"/>
  <c r="DO486" i="1"/>
  <c r="CW486" i="1"/>
  <c r="BM486" i="1"/>
  <c r="CE486" i="1"/>
  <c r="DP490" i="1"/>
  <c r="CX490" i="1"/>
  <c r="DO490" i="1"/>
  <c r="CW490" i="1"/>
  <c r="BM490" i="1"/>
  <c r="CE490" i="1"/>
  <c r="DP494" i="1"/>
  <c r="CX494" i="1"/>
  <c r="DO494" i="1"/>
  <c r="CW494" i="1"/>
  <c r="BM494" i="1"/>
  <c r="CE494" i="1"/>
  <c r="DP498" i="1"/>
  <c r="CX498" i="1"/>
  <c r="DO498" i="1"/>
  <c r="CW498" i="1"/>
  <c r="BM498" i="1"/>
  <c r="CE498" i="1"/>
  <c r="DP502" i="1"/>
  <c r="CX502" i="1"/>
  <c r="DO502" i="1"/>
  <c r="CW502" i="1"/>
  <c r="BM502" i="1"/>
  <c r="CE502" i="1"/>
  <c r="DP506" i="1"/>
  <c r="CX506" i="1"/>
  <c r="DO506" i="1"/>
  <c r="CW506" i="1"/>
  <c r="BM506" i="1"/>
  <c r="CE506" i="1"/>
  <c r="DT510" i="1"/>
  <c r="DB510" i="1"/>
  <c r="DQ514" i="1"/>
  <c r="CY514" i="1"/>
  <c r="DU518" i="1"/>
  <c r="DC518" i="1"/>
  <c r="DP522" i="1"/>
  <c r="CX522" i="1"/>
  <c r="DO522" i="1"/>
  <c r="CW522" i="1"/>
  <c r="BM522" i="1"/>
  <c r="CE522" i="1"/>
  <c r="DT526" i="1"/>
  <c r="DB526" i="1"/>
  <c r="DQ530" i="1"/>
  <c r="CY530" i="1"/>
  <c r="DU534" i="1"/>
  <c r="DC534" i="1"/>
  <c r="DR515" i="1"/>
  <c r="CZ515" i="1"/>
  <c r="DT519" i="1"/>
  <c r="DB519" i="1"/>
  <c r="DR523" i="1"/>
  <c r="CZ523" i="1"/>
  <c r="DT527" i="1"/>
  <c r="DB527" i="1"/>
  <c r="DR531" i="1"/>
  <c r="CZ531" i="1"/>
  <c r="DT535" i="1"/>
  <c r="DB535" i="1"/>
  <c r="DP516" i="1"/>
  <c r="CX516" i="1"/>
  <c r="DO516" i="1"/>
  <c r="CW516" i="1"/>
  <c r="CE516" i="1"/>
  <c r="BM516" i="1"/>
  <c r="DT520" i="1"/>
  <c r="DB520" i="1"/>
  <c r="DQ524" i="1"/>
  <c r="CY524" i="1"/>
  <c r="DU528" i="1"/>
  <c r="DC528" i="1"/>
  <c r="DP532" i="1"/>
  <c r="CX532" i="1"/>
  <c r="DO532" i="1"/>
  <c r="CW532" i="1"/>
  <c r="CE532" i="1"/>
  <c r="BM532" i="1"/>
  <c r="DQ525" i="1"/>
  <c r="CY525" i="1"/>
  <c r="DO529" i="1"/>
  <c r="CW529" i="1"/>
  <c r="BM529" i="1"/>
  <c r="CE529" i="1"/>
  <c r="DR2" i="1"/>
  <c r="CZ2" i="1"/>
  <c r="DR512" i="1"/>
  <c r="CZ512" i="1"/>
  <c r="DR178" i="1"/>
  <c r="CZ178" i="1"/>
  <c r="AC70" i="1"/>
  <c r="AC22" i="1"/>
  <c r="AC28" i="1"/>
  <c r="AC51" i="1"/>
  <c r="BT570" i="1"/>
  <c r="BV570" i="1" s="1"/>
  <c r="CL570" i="1"/>
  <c r="CN570" i="1" s="1"/>
  <c r="BB570" i="1"/>
  <c r="BD570" i="1" s="1"/>
  <c r="AC24" i="1"/>
  <c r="AC11" i="1"/>
  <c r="AC101" i="1"/>
  <c r="AC39" i="1"/>
  <c r="C4" i="16" s="1"/>
  <c r="AC43" i="1"/>
  <c r="AC36" i="1"/>
  <c r="AC26" i="1"/>
  <c r="AC38" i="1"/>
  <c r="AC18" i="1"/>
  <c r="AC53" i="1"/>
  <c r="AC55" i="1"/>
  <c r="AC59" i="1"/>
  <c r="AC6" i="1"/>
  <c r="AC19" i="1"/>
  <c r="AC9" i="1"/>
  <c r="AC13" i="1"/>
  <c r="AC85" i="1"/>
  <c r="AC25" i="1"/>
  <c r="AC14" i="1"/>
  <c r="AC35" i="1"/>
  <c r="BP12" i="1"/>
  <c r="CH12" i="1"/>
  <c r="BP16" i="1"/>
  <c r="CH16" i="1"/>
  <c r="BP24" i="1"/>
  <c r="CH24" i="1"/>
  <c r="BP28" i="1"/>
  <c r="CH28" i="1"/>
  <c r="BP32" i="1"/>
  <c r="CH32" i="1"/>
  <c r="BP36" i="1"/>
  <c r="CH36" i="1"/>
  <c r="BP40" i="1"/>
  <c r="CH40" i="1"/>
  <c r="BP44" i="1"/>
  <c r="CH44" i="1"/>
  <c r="BP91" i="1"/>
  <c r="CH91" i="1"/>
  <c r="BP178" i="1"/>
  <c r="CH178" i="1"/>
  <c r="BP190" i="1"/>
  <c r="CH190" i="1"/>
  <c r="BP17" i="1"/>
  <c r="CH17" i="1"/>
  <c r="BP21" i="1"/>
  <c r="CH21" i="1"/>
  <c r="BP25" i="1"/>
  <c r="CH25" i="1"/>
  <c r="BP33" i="1"/>
  <c r="CH33" i="1"/>
  <c r="BP41" i="1"/>
  <c r="CH41" i="1"/>
  <c r="BP45" i="1"/>
  <c r="CH45" i="1"/>
  <c r="BP175" i="1"/>
  <c r="CH175" i="1"/>
  <c r="BP187" i="1"/>
  <c r="CH187" i="1"/>
  <c r="BP195" i="1"/>
  <c r="CH195" i="1"/>
  <c r="BP259" i="1"/>
  <c r="CH259" i="1"/>
  <c r="BP263" i="1"/>
  <c r="CH263" i="1"/>
  <c r="BP267" i="1"/>
  <c r="CH267" i="1"/>
  <c r="BP271" i="1"/>
  <c r="CH271" i="1"/>
  <c r="BP275" i="1"/>
  <c r="CH275" i="1"/>
  <c r="BP283" i="1"/>
  <c r="CH283" i="1"/>
  <c r="BP287" i="1"/>
  <c r="CH287" i="1"/>
  <c r="BP291" i="1"/>
  <c r="CH291" i="1"/>
  <c r="BP307" i="1"/>
  <c r="CH307" i="1"/>
  <c r="BP311" i="1"/>
  <c r="CH311" i="1"/>
  <c r="AF331" i="1"/>
  <c r="BP260" i="1"/>
  <c r="CH260" i="1"/>
  <c r="BP268" i="1"/>
  <c r="CH268" i="1"/>
  <c r="BP272" i="1"/>
  <c r="CH272" i="1"/>
  <c r="BP276" i="1"/>
  <c r="CH276" i="1"/>
  <c r="BP284" i="1"/>
  <c r="CH284" i="1"/>
  <c r="BP288" i="1"/>
  <c r="CH288" i="1"/>
  <c r="BP292" i="1"/>
  <c r="CH292" i="1"/>
  <c r="BP300" i="1"/>
  <c r="CH300" i="1"/>
  <c r="BP304" i="1"/>
  <c r="CH304" i="1"/>
  <c r="BP2" i="1"/>
  <c r="CH2" i="1"/>
  <c r="CH14" i="1"/>
  <c r="BP14" i="1"/>
  <c r="CH18" i="1"/>
  <c r="BP18" i="1"/>
  <c r="CH22" i="1"/>
  <c r="BP22" i="1"/>
  <c r="CH38" i="1"/>
  <c r="BP38" i="1"/>
  <c r="BP73" i="1"/>
  <c r="CH73" i="1"/>
  <c r="BP77" i="1"/>
  <c r="CH77" i="1"/>
  <c r="BP213" i="1"/>
  <c r="CH213" i="1"/>
  <c r="BP221" i="1"/>
  <c r="CH221" i="1"/>
  <c r="BP229" i="1"/>
  <c r="CH229" i="1"/>
  <c r="BP233" i="1"/>
  <c r="CH233" i="1"/>
  <c r="BP237" i="1"/>
  <c r="CH237" i="1"/>
  <c r="BP241" i="1"/>
  <c r="CH241" i="1"/>
  <c r="BP245" i="1"/>
  <c r="CH245" i="1"/>
  <c r="BP369" i="1"/>
  <c r="CH369" i="1"/>
  <c r="BP373" i="1"/>
  <c r="CH373" i="1"/>
  <c r="BP385" i="1"/>
  <c r="CH385" i="1"/>
  <c r="BP389" i="1"/>
  <c r="CH389" i="1"/>
  <c r="BP393" i="1"/>
  <c r="CH393" i="1"/>
  <c r="BP397" i="1"/>
  <c r="CH397" i="1"/>
  <c r="BP401" i="1"/>
  <c r="CH401" i="1"/>
  <c r="BP421" i="1"/>
  <c r="CH421" i="1"/>
  <c r="BP425" i="1"/>
  <c r="CH425" i="1"/>
  <c r="BP429" i="1"/>
  <c r="CH429" i="1"/>
  <c r="BP433" i="1"/>
  <c r="CH433" i="1"/>
  <c r="BP437" i="1"/>
  <c r="CH437" i="1"/>
  <c r="BP441" i="1"/>
  <c r="CH441" i="1"/>
  <c r="BP457" i="1"/>
  <c r="CH457" i="1"/>
  <c r="BP465" i="1"/>
  <c r="CH465" i="1"/>
  <c r="BP469" i="1"/>
  <c r="CH469" i="1"/>
  <c r="BP473" i="1"/>
  <c r="CH473" i="1"/>
  <c r="BP481" i="1"/>
  <c r="CH481" i="1"/>
  <c r="BP485" i="1"/>
  <c r="CH485" i="1"/>
  <c r="BP489" i="1"/>
  <c r="CH489" i="1"/>
  <c r="BP493" i="1"/>
  <c r="CH493" i="1"/>
  <c r="BP505" i="1"/>
  <c r="CH505" i="1"/>
  <c r="BP513" i="1"/>
  <c r="CH513" i="1"/>
  <c r="BP521" i="1"/>
  <c r="CH521" i="1"/>
  <c r="BP202" i="1"/>
  <c r="CH202" i="1"/>
  <c r="BP210" i="1"/>
  <c r="CH210" i="1"/>
  <c r="CH214" i="1"/>
  <c r="BP214" i="1"/>
  <c r="BP218" i="1"/>
  <c r="CH218" i="1"/>
  <c r="BP222" i="1"/>
  <c r="CH222" i="1"/>
  <c r="CH230" i="1"/>
  <c r="BP230" i="1"/>
  <c r="BP258" i="1"/>
  <c r="CH258" i="1"/>
  <c r="BP262" i="1"/>
  <c r="CH262" i="1"/>
  <c r="BP274" i="1"/>
  <c r="CH274" i="1"/>
  <c r="BP282" i="1"/>
  <c r="CH282" i="1"/>
  <c r="BP298" i="1"/>
  <c r="CH298" i="1"/>
  <c r="BP306" i="1"/>
  <c r="CH306" i="1"/>
  <c r="BP310" i="1"/>
  <c r="CH310" i="1"/>
  <c r="BP314" i="1"/>
  <c r="CH314" i="1"/>
  <c r="BP322" i="1"/>
  <c r="CH322" i="1"/>
  <c r="BP330" i="1"/>
  <c r="CH330" i="1"/>
  <c r="BP338" i="1"/>
  <c r="CH338" i="1"/>
  <c r="BP354" i="1"/>
  <c r="CH354" i="1"/>
  <c r="BP362" i="1"/>
  <c r="CH362" i="1"/>
  <c r="CH454" i="1"/>
  <c r="BP454" i="1"/>
  <c r="BP462" i="1"/>
  <c r="CH462" i="1"/>
  <c r="BP466" i="1"/>
  <c r="CH466" i="1"/>
  <c r="BP474" i="1"/>
  <c r="CH474" i="1"/>
  <c r="BP478" i="1"/>
  <c r="CH478" i="1"/>
  <c r="BP482" i="1"/>
  <c r="CH482" i="1"/>
  <c r="BP486" i="1"/>
  <c r="CH486" i="1"/>
  <c r="BP494" i="1"/>
  <c r="CH494" i="1"/>
  <c r="BP506" i="1"/>
  <c r="CH506" i="1"/>
  <c r="BP522" i="1"/>
  <c r="CH522" i="1"/>
  <c r="BP83" i="1"/>
  <c r="CH83" i="1"/>
  <c r="BP19" i="1"/>
  <c r="CH19" i="1"/>
  <c r="CH23" i="1"/>
  <c r="BP23" i="1"/>
  <c r="CH27" i="1"/>
  <c r="BP27" i="1"/>
  <c r="CH39" i="1"/>
  <c r="BP39" i="1"/>
  <c r="CH43" i="1"/>
  <c r="BP43" i="1"/>
  <c r="CH166" i="1"/>
  <c r="BP166" i="1"/>
  <c r="BP170" i="1"/>
  <c r="CH170" i="1"/>
  <c r="BP174" i="1"/>
  <c r="CH174" i="1"/>
  <c r="BP140" i="1"/>
  <c r="CH140" i="1"/>
  <c r="BP148" i="1"/>
  <c r="CH148" i="1"/>
  <c r="BP156" i="1"/>
  <c r="CH156" i="1"/>
  <c r="BP160" i="1"/>
  <c r="CH160" i="1"/>
  <c r="BP164" i="1"/>
  <c r="CH164" i="1"/>
  <c r="BP168" i="1"/>
  <c r="CH168" i="1"/>
  <c r="BP176" i="1"/>
  <c r="CH176" i="1"/>
  <c r="BP188" i="1"/>
  <c r="CH188" i="1"/>
  <c r="BP196" i="1"/>
  <c r="CH196" i="1"/>
  <c r="BP200" i="1"/>
  <c r="CH200" i="1"/>
  <c r="BP204" i="1"/>
  <c r="CH204" i="1"/>
  <c r="BP208" i="1"/>
  <c r="CH208" i="1"/>
  <c r="BP216" i="1"/>
  <c r="CH216" i="1"/>
  <c r="BP228" i="1"/>
  <c r="CH228" i="1"/>
  <c r="BP452" i="1"/>
  <c r="CH452" i="1"/>
  <c r="BP460" i="1"/>
  <c r="CH460" i="1"/>
  <c r="BP464" i="1"/>
  <c r="CH464" i="1"/>
  <c r="BP472" i="1"/>
  <c r="CH472" i="1"/>
  <c r="BP480" i="1"/>
  <c r="CH480" i="1"/>
  <c r="BP488" i="1"/>
  <c r="CH488" i="1"/>
  <c r="BP496" i="1"/>
  <c r="CH496" i="1"/>
  <c r="BP500" i="1"/>
  <c r="CH500" i="1"/>
  <c r="BP81" i="1"/>
  <c r="CH81" i="1"/>
  <c r="BP85" i="1"/>
  <c r="CH85" i="1"/>
  <c r="BP93" i="1"/>
  <c r="CH93" i="1"/>
  <c r="BP97" i="1"/>
  <c r="CH97" i="1"/>
  <c r="BP105" i="1"/>
  <c r="CH105" i="1"/>
  <c r="BP113" i="1"/>
  <c r="CH113" i="1"/>
  <c r="BP117" i="1"/>
  <c r="CH117" i="1"/>
  <c r="BP121" i="1"/>
  <c r="CH121" i="1"/>
  <c r="BP125" i="1"/>
  <c r="CH125" i="1"/>
  <c r="BP133" i="1"/>
  <c r="CH133" i="1"/>
  <c r="BP137" i="1"/>
  <c r="CH137" i="1"/>
  <c r="BP141" i="1"/>
  <c r="CH141" i="1"/>
  <c r="BP317" i="1"/>
  <c r="CH317" i="1"/>
  <c r="BP333" i="1"/>
  <c r="CH333" i="1"/>
  <c r="BP337" i="1"/>
  <c r="CH337" i="1"/>
  <c r="BP345" i="1"/>
  <c r="CH345" i="1"/>
  <c r="BP349" i="1"/>
  <c r="CH349" i="1"/>
  <c r="BP353" i="1"/>
  <c r="CH353" i="1"/>
  <c r="BP534" i="1"/>
  <c r="CH534" i="1"/>
  <c r="BP531" i="1"/>
  <c r="CH531" i="1"/>
  <c r="BP528" i="1"/>
  <c r="CH528" i="1"/>
  <c r="BP87" i="1"/>
  <c r="CH87" i="1"/>
  <c r="BP146" i="1"/>
  <c r="CH146" i="1"/>
  <c r="BP4" i="1"/>
  <c r="CH4" i="1"/>
  <c r="BP48" i="1"/>
  <c r="CH48" i="1"/>
  <c r="BP52" i="1"/>
  <c r="CH52" i="1"/>
  <c r="BP56" i="1"/>
  <c r="CH56" i="1"/>
  <c r="BP67" i="1"/>
  <c r="CH67" i="1"/>
  <c r="BP71" i="1"/>
  <c r="CH71" i="1"/>
  <c r="CH150" i="1"/>
  <c r="BP150" i="1"/>
  <c r="BP154" i="1"/>
  <c r="CH154" i="1"/>
  <c r="BP158" i="1"/>
  <c r="CH158" i="1"/>
  <c r="BP139" i="1"/>
  <c r="CH139" i="1"/>
  <c r="BP147" i="1"/>
  <c r="CH147" i="1"/>
  <c r="BP13" i="1"/>
  <c r="CH13" i="1"/>
  <c r="BP57" i="1"/>
  <c r="CH57" i="1"/>
  <c r="BP61" i="1"/>
  <c r="CH61" i="1"/>
  <c r="BP64" i="1"/>
  <c r="CH64" i="1"/>
  <c r="BP68" i="1"/>
  <c r="CH68" i="1"/>
  <c r="BP72" i="1"/>
  <c r="CH72" i="1"/>
  <c r="BP76" i="1"/>
  <c r="CH76" i="1"/>
  <c r="BP84" i="1"/>
  <c r="CH84" i="1"/>
  <c r="BP88" i="1"/>
  <c r="CH88" i="1"/>
  <c r="BP92" i="1"/>
  <c r="CH92" i="1"/>
  <c r="BP96" i="1"/>
  <c r="CH96" i="1"/>
  <c r="BP100" i="1"/>
  <c r="CH100" i="1"/>
  <c r="BP104" i="1"/>
  <c r="CH104" i="1"/>
  <c r="BP116" i="1"/>
  <c r="CH116" i="1"/>
  <c r="BP124" i="1"/>
  <c r="CH124" i="1"/>
  <c r="BP128" i="1"/>
  <c r="CH128" i="1"/>
  <c r="BP132" i="1"/>
  <c r="CH132" i="1"/>
  <c r="BP211" i="1"/>
  <c r="CH211" i="1"/>
  <c r="BP215" i="1"/>
  <c r="CH215" i="1"/>
  <c r="BP223" i="1"/>
  <c r="CH223" i="1"/>
  <c r="BP231" i="1"/>
  <c r="CH231" i="1"/>
  <c r="BP239" i="1"/>
  <c r="CH239" i="1"/>
  <c r="BP243" i="1"/>
  <c r="CH243" i="1"/>
  <c r="BP247" i="1"/>
  <c r="CH247" i="1"/>
  <c r="BP367" i="1"/>
  <c r="CH367" i="1"/>
  <c r="BP371" i="1"/>
  <c r="CH371" i="1"/>
  <c r="BP391" i="1"/>
  <c r="CH391" i="1"/>
  <c r="BP395" i="1"/>
  <c r="CH395" i="1"/>
  <c r="BP399" i="1"/>
  <c r="CH399" i="1"/>
  <c r="BP403" i="1"/>
  <c r="CH403" i="1"/>
  <c r="BP407" i="1"/>
  <c r="CH407" i="1"/>
  <c r="BP411" i="1"/>
  <c r="CH411" i="1"/>
  <c r="BP431" i="1"/>
  <c r="CH431" i="1"/>
  <c r="BP435" i="1"/>
  <c r="CH435" i="1"/>
  <c r="BP439" i="1"/>
  <c r="CH439" i="1"/>
  <c r="BP443" i="1"/>
  <c r="CH443" i="1"/>
  <c r="BP463" i="1"/>
  <c r="CH463" i="1"/>
  <c r="BP467" i="1"/>
  <c r="CH467" i="1"/>
  <c r="BP471" i="1"/>
  <c r="CH471" i="1"/>
  <c r="BP483" i="1"/>
  <c r="CH483" i="1"/>
  <c r="BP487" i="1"/>
  <c r="CH487" i="1"/>
  <c r="BP491" i="1"/>
  <c r="CH491" i="1"/>
  <c r="BP499" i="1"/>
  <c r="CH499" i="1"/>
  <c r="BP324" i="1"/>
  <c r="CH324" i="1"/>
  <c r="BP332" i="1"/>
  <c r="CH332" i="1"/>
  <c r="BP336" i="1"/>
  <c r="CH336" i="1"/>
  <c r="BP340" i="1"/>
  <c r="CH340" i="1"/>
  <c r="BP344" i="1"/>
  <c r="CH344" i="1"/>
  <c r="BP348" i="1"/>
  <c r="CH348" i="1"/>
  <c r="BP352" i="1"/>
  <c r="CH352" i="1"/>
  <c r="BP356" i="1"/>
  <c r="CH356" i="1"/>
  <c r="BP360" i="1"/>
  <c r="CH360" i="1"/>
  <c r="CH6" i="1"/>
  <c r="BP6" i="1"/>
  <c r="BP10" i="1"/>
  <c r="CH10" i="1"/>
  <c r="CH46" i="1"/>
  <c r="BP46" i="1"/>
  <c r="CH50" i="1"/>
  <c r="BP50" i="1"/>
  <c r="CH54" i="1"/>
  <c r="BP54" i="1"/>
  <c r="BP58" i="1"/>
  <c r="CH58" i="1"/>
  <c r="CH62" i="1"/>
  <c r="BP62" i="1"/>
  <c r="BP149" i="1"/>
  <c r="CH149" i="1"/>
  <c r="BP153" i="1"/>
  <c r="CH153" i="1"/>
  <c r="BP161" i="1"/>
  <c r="CH161" i="1"/>
  <c r="BP165" i="1"/>
  <c r="CH165" i="1"/>
  <c r="BP173" i="1"/>
  <c r="CH173" i="1"/>
  <c r="BP181" i="1"/>
  <c r="CH181" i="1"/>
  <c r="BP185" i="1"/>
  <c r="CH185" i="1"/>
  <c r="BP193" i="1"/>
  <c r="CH193" i="1"/>
  <c r="BP197" i="1"/>
  <c r="CH197" i="1"/>
  <c r="BP201" i="1"/>
  <c r="CH201" i="1"/>
  <c r="BP205" i="1"/>
  <c r="CH205" i="1"/>
  <c r="BP265" i="1"/>
  <c r="CH265" i="1"/>
  <c r="BP273" i="1"/>
  <c r="CH273" i="1"/>
  <c r="BP277" i="1"/>
  <c r="CH277" i="1"/>
  <c r="BP281" i="1"/>
  <c r="CH281" i="1"/>
  <c r="BP285" i="1"/>
  <c r="CH285" i="1"/>
  <c r="BP289" i="1"/>
  <c r="CH289" i="1"/>
  <c r="BP293" i="1"/>
  <c r="CH293" i="1"/>
  <c r="BP297" i="1"/>
  <c r="CH297" i="1"/>
  <c r="BP301" i="1"/>
  <c r="CH301" i="1"/>
  <c r="BP313" i="1"/>
  <c r="CH313" i="1"/>
  <c r="BP509" i="1"/>
  <c r="CH509" i="1"/>
  <c r="BP533" i="1"/>
  <c r="CH533" i="1"/>
  <c r="BP234" i="1"/>
  <c r="CH234" i="1"/>
  <c r="BP246" i="1"/>
  <c r="CH246" i="1"/>
  <c r="BP250" i="1"/>
  <c r="CH250" i="1"/>
  <c r="BP254" i="1"/>
  <c r="CH254" i="1"/>
  <c r="BP366" i="1"/>
  <c r="CH366" i="1"/>
  <c r="BP370" i="1"/>
  <c r="CH370" i="1"/>
  <c r="CH374" i="1"/>
  <c r="BP374" i="1"/>
  <c r="BP378" i="1"/>
  <c r="CH378" i="1"/>
  <c r="BP386" i="1"/>
  <c r="CH386" i="1"/>
  <c r="CH390" i="1"/>
  <c r="BP390" i="1"/>
  <c r="BP394" i="1"/>
  <c r="CH394" i="1"/>
  <c r="BP398" i="1"/>
  <c r="CH398" i="1"/>
  <c r="BP402" i="1"/>
  <c r="CH402" i="1"/>
  <c r="BP410" i="1"/>
  <c r="CH410" i="1"/>
  <c r="BP418" i="1"/>
  <c r="CH418" i="1"/>
  <c r="BP430" i="1"/>
  <c r="CH430" i="1"/>
  <c r="BP434" i="1"/>
  <c r="CH434" i="1"/>
  <c r="CH438" i="1"/>
  <c r="BP438" i="1"/>
  <c r="BP446" i="1"/>
  <c r="CH446" i="1"/>
  <c r="BP450" i="1"/>
  <c r="CH450" i="1"/>
  <c r="BP514" i="1"/>
  <c r="CH514" i="1"/>
  <c r="BP530" i="1"/>
  <c r="CH530" i="1"/>
  <c r="BP524" i="1"/>
  <c r="CH524" i="1"/>
  <c r="CH11" i="1"/>
  <c r="BP11" i="1"/>
  <c r="BP35" i="1"/>
  <c r="CH35" i="1"/>
  <c r="CH47" i="1"/>
  <c r="BP47" i="1"/>
  <c r="CH63" i="1"/>
  <c r="BP63" i="1"/>
  <c r="CH70" i="1"/>
  <c r="BP70" i="1"/>
  <c r="BP74" i="1"/>
  <c r="CH74" i="1"/>
  <c r="CH78" i="1"/>
  <c r="BP78" i="1"/>
  <c r="CH82" i="1"/>
  <c r="BP82" i="1"/>
  <c r="BP90" i="1"/>
  <c r="CH90" i="1"/>
  <c r="BP94" i="1"/>
  <c r="CH94" i="1"/>
  <c r="CH102" i="1"/>
  <c r="BP102" i="1"/>
  <c r="BP110" i="1"/>
  <c r="CH110" i="1"/>
  <c r="BP114" i="1"/>
  <c r="CH114" i="1"/>
  <c r="BP122" i="1"/>
  <c r="CH122" i="1"/>
  <c r="BP126" i="1"/>
  <c r="CH126" i="1"/>
  <c r="BP138" i="1"/>
  <c r="CH138" i="1"/>
  <c r="BP142" i="1"/>
  <c r="CH142" i="1"/>
  <c r="BP194" i="1"/>
  <c r="CH194" i="1"/>
  <c r="BP95" i="1"/>
  <c r="CH95" i="1"/>
  <c r="BP99" i="1"/>
  <c r="CH99" i="1"/>
  <c r="BP103" i="1"/>
  <c r="CH103" i="1"/>
  <c r="BP119" i="1"/>
  <c r="CH119" i="1"/>
  <c r="BP123" i="1"/>
  <c r="CH123" i="1"/>
  <c r="BP155" i="1"/>
  <c r="CH155" i="1"/>
  <c r="BP159" i="1"/>
  <c r="CH159" i="1"/>
  <c r="BP171" i="1"/>
  <c r="CH171" i="1"/>
  <c r="BP5" i="1"/>
  <c r="CH5" i="1"/>
  <c r="BP9" i="1"/>
  <c r="CH9" i="1"/>
  <c r="BP315" i="1"/>
  <c r="CH315" i="1"/>
  <c r="BP323" i="1"/>
  <c r="CH323" i="1"/>
  <c r="BP327" i="1"/>
  <c r="CH327" i="1"/>
  <c r="BP335" i="1"/>
  <c r="CH335" i="1"/>
  <c r="BP339" i="1"/>
  <c r="CH339" i="1"/>
  <c r="BP343" i="1"/>
  <c r="CH343" i="1"/>
  <c r="BP359" i="1"/>
  <c r="CH359" i="1"/>
  <c r="BP232" i="1"/>
  <c r="CH232" i="1"/>
  <c r="BP244" i="1"/>
  <c r="CH244" i="1"/>
  <c r="BP248" i="1"/>
  <c r="CH248" i="1"/>
  <c r="BP364" i="1"/>
  <c r="CH364" i="1"/>
  <c r="BP380" i="1"/>
  <c r="CH380" i="1"/>
  <c r="BP408" i="1"/>
  <c r="CH408" i="1"/>
  <c r="BP412" i="1"/>
  <c r="CH412" i="1"/>
  <c r="BP416" i="1"/>
  <c r="CH416" i="1"/>
  <c r="BP420" i="1"/>
  <c r="CH420" i="1"/>
  <c r="BP424" i="1"/>
  <c r="CH424" i="1"/>
  <c r="BP428" i="1"/>
  <c r="CH428" i="1"/>
  <c r="BP448" i="1"/>
  <c r="CH448" i="1"/>
  <c r="BP326" i="1"/>
  <c r="CH326" i="1"/>
  <c r="BP334" i="1"/>
  <c r="CH334" i="1"/>
  <c r="BP342" i="1"/>
  <c r="CH342" i="1"/>
  <c r="BP350" i="1"/>
  <c r="CH350" i="1"/>
  <c r="BP510" i="1"/>
  <c r="CH510" i="1"/>
  <c r="BP527" i="1"/>
  <c r="CH527" i="1"/>
  <c r="BP535" i="1"/>
  <c r="CH535" i="1"/>
  <c r="BP520" i="1"/>
  <c r="CH520" i="1"/>
  <c r="AG34" i="1"/>
  <c r="AC34" i="1"/>
  <c r="AF34" i="1"/>
  <c r="AH34" i="1"/>
  <c r="AD34" i="1"/>
  <c r="AC40" i="1"/>
  <c r="AC21" i="1"/>
  <c r="AC10" i="1"/>
  <c r="AC16" i="1"/>
  <c r="AC20" i="1"/>
  <c r="AC7" i="1"/>
  <c r="AC31" i="1"/>
  <c r="AC2" i="1"/>
  <c r="AC66" i="1"/>
  <c r="AC4" i="1"/>
  <c r="AC17" i="1"/>
  <c r="AC29" i="1"/>
  <c r="AC12" i="1"/>
  <c r="AC27" i="1"/>
  <c r="AC5" i="1"/>
  <c r="AC61" i="1"/>
  <c r="AX4" i="1"/>
  <c r="AX8" i="1"/>
  <c r="AX48" i="1"/>
  <c r="AX52" i="1"/>
  <c r="AX56" i="1"/>
  <c r="AX60" i="1"/>
  <c r="AX67" i="1"/>
  <c r="AX71" i="1"/>
  <c r="AX150" i="1"/>
  <c r="AX154" i="1"/>
  <c r="AX158" i="1"/>
  <c r="AX127" i="1"/>
  <c r="AX131" i="1"/>
  <c r="AX135" i="1"/>
  <c r="AX139" i="1"/>
  <c r="AX143" i="1"/>
  <c r="AX147" i="1"/>
  <c r="AX13" i="1"/>
  <c r="AX49" i="1"/>
  <c r="AX53" i="1"/>
  <c r="AX57" i="1"/>
  <c r="AX61" i="1"/>
  <c r="AX64" i="1"/>
  <c r="AX68" i="1"/>
  <c r="AX72" i="1"/>
  <c r="AX76" i="1"/>
  <c r="AX84" i="1"/>
  <c r="AX88" i="1"/>
  <c r="AX92" i="1"/>
  <c r="AX96" i="1"/>
  <c r="AX100" i="1"/>
  <c r="AX104" i="1"/>
  <c r="AX108" i="1"/>
  <c r="AX112" i="1"/>
  <c r="AX116" i="1"/>
  <c r="AX120" i="1"/>
  <c r="AX124" i="1"/>
  <c r="AX128" i="1"/>
  <c r="AX132" i="1"/>
  <c r="AX136" i="1"/>
  <c r="AX175" i="1"/>
  <c r="AX179" i="1"/>
  <c r="AX183" i="1"/>
  <c r="AX187" i="1"/>
  <c r="AX191" i="1"/>
  <c r="AX195" i="1"/>
  <c r="AX199" i="1"/>
  <c r="AX203" i="1"/>
  <c r="AX207" i="1"/>
  <c r="AX255" i="1"/>
  <c r="AX259" i="1"/>
  <c r="AX263" i="1"/>
  <c r="AX267" i="1"/>
  <c r="AX271" i="1"/>
  <c r="AX275" i="1"/>
  <c r="AX279" i="1"/>
  <c r="AX283" i="1"/>
  <c r="AX287" i="1"/>
  <c r="AX291" i="1"/>
  <c r="AX295" i="1"/>
  <c r="AX299" i="1"/>
  <c r="AX303" i="1"/>
  <c r="AX307" i="1"/>
  <c r="AX311" i="1"/>
  <c r="AX511" i="1"/>
  <c r="AX232" i="1"/>
  <c r="AX236" i="1"/>
  <c r="AX240" i="1"/>
  <c r="AX244" i="1"/>
  <c r="AX248" i="1"/>
  <c r="AX252" i="1"/>
  <c r="AX364" i="1"/>
  <c r="AX368" i="1"/>
  <c r="AX372" i="1"/>
  <c r="AX376" i="1"/>
  <c r="AX380" i="1"/>
  <c r="AX384" i="1"/>
  <c r="AX388" i="1"/>
  <c r="AX392" i="1"/>
  <c r="AX396" i="1"/>
  <c r="AX400" i="1"/>
  <c r="AX404" i="1"/>
  <c r="AX408" i="1"/>
  <c r="AX412" i="1"/>
  <c r="AX416" i="1"/>
  <c r="AX420" i="1"/>
  <c r="AX424" i="1"/>
  <c r="AX428" i="1"/>
  <c r="AX432" i="1"/>
  <c r="AX436" i="1"/>
  <c r="AX440" i="1"/>
  <c r="AX444" i="1"/>
  <c r="AX448" i="1"/>
  <c r="AX81" i="1"/>
  <c r="AX85" i="1"/>
  <c r="AX89" i="1"/>
  <c r="AX93" i="1"/>
  <c r="AX97" i="1"/>
  <c r="AX101" i="1"/>
  <c r="AX105" i="1"/>
  <c r="AX109" i="1"/>
  <c r="AX113" i="1"/>
  <c r="AX117" i="1"/>
  <c r="AX121" i="1"/>
  <c r="AX125" i="1"/>
  <c r="AX129" i="1"/>
  <c r="AX133" i="1"/>
  <c r="AX137" i="1"/>
  <c r="AX141" i="1"/>
  <c r="AX145" i="1"/>
  <c r="AX317" i="1"/>
  <c r="AX321" i="1"/>
  <c r="AX325" i="1"/>
  <c r="AX329" i="1"/>
  <c r="AX333" i="1"/>
  <c r="AX337" i="1"/>
  <c r="AX341" i="1"/>
  <c r="AX345" i="1"/>
  <c r="AX349" i="1"/>
  <c r="AX353" i="1"/>
  <c r="AX357" i="1"/>
  <c r="AX361" i="1"/>
  <c r="AX198" i="1"/>
  <c r="AX202" i="1"/>
  <c r="AX206" i="1"/>
  <c r="AX210" i="1"/>
  <c r="AX214" i="1"/>
  <c r="AX218" i="1"/>
  <c r="AX222" i="1"/>
  <c r="AX226" i="1"/>
  <c r="AX230" i="1"/>
  <c r="AX258" i="1"/>
  <c r="AX262" i="1"/>
  <c r="AX266" i="1"/>
  <c r="AX270" i="1"/>
  <c r="AX274" i="1"/>
  <c r="AX278" i="1"/>
  <c r="AX282" i="1"/>
  <c r="AX286" i="1"/>
  <c r="AX290" i="1"/>
  <c r="AX294" i="1"/>
  <c r="AX298" i="1"/>
  <c r="AX302" i="1"/>
  <c r="AX306" i="1"/>
  <c r="AX310" i="1"/>
  <c r="AX314" i="1"/>
  <c r="AX322" i="1"/>
  <c r="AX330" i="1"/>
  <c r="AX338" i="1"/>
  <c r="AX346" i="1"/>
  <c r="AX354" i="1"/>
  <c r="AX362" i="1"/>
  <c r="AX454" i="1"/>
  <c r="AX458" i="1"/>
  <c r="AX462" i="1"/>
  <c r="AX466" i="1"/>
  <c r="AX470" i="1"/>
  <c r="AX474" i="1"/>
  <c r="AX478" i="1"/>
  <c r="AX482" i="1"/>
  <c r="AX486" i="1"/>
  <c r="AX490" i="1"/>
  <c r="AX494" i="1"/>
  <c r="AX498" i="1"/>
  <c r="AX502" i="1"/>
  <c r="AX506" i="1"/>
  <c r="AX522" i="1"/>
  <c r="AX515" i="1"/>
  <c r="AX523" i="1"/>
  <c r="AX531" i="1"/>
  <c r="AX520" i="1"/>
  <c r="AX529" i="1"/>
  <c r="AX3" i="1"/>
  <c r="AX7" i="1"/>
  <c r="AX11" i="1"/>
  <c r="AX35" i="1"/>
  <c r="AX47" i="1"/>
  <c r="AX51" i="1"/>
  <c r="AX55" i="1"/>
  <c r="AX59" i="1"/>
  <c r="AX63" i="1"/>
  <c r="AX66" i="1"/>
  <c r="AX70" i="1"/>
  <c r="AX74" i="1"/>
  <c r="AX78" i="1"/>
  <c r="AX82" i="1"/>
  <c r="AX86" i="1"/>
  <c r="AX90" i="1"/>
  <c r="AX94" i="1"/>
  <c r="AX98" i="1"/>
  <c r="AX102" i="1"/>
  <c r="AX106" i="1"/>
  <c r="AX110" i="1"/>
  <c r="AX114" i="1"/>
  <c r="AX118" i="1"/>
  <c r="AX122" i="1"/>
  <c r="AX126" i="1"/>
  <c r="AX130" i="1"/>
  <c r="AX134" i="1"/>
  <c r="AX138" i="1"/>
  <c r="AX142" i="1"/>
  <c r="AX194" i="1"/>
  <c r="AX95" i="1"/>
  <c r="AX99" i="1"/>
  <c r="AX103" i="1"/>
  <c r="AX107" i="1"/>
  <c r="AX111" i="1"/>
  <c r="AX115" i="1"/>
  <c r="AX119" i="1"/>
  <c r="AX123" i="1"/>
  <c r="AX151" i="1"/>
  <c r="AX155" i="1"/>
  <c r="AX159" i="1"/>
  <c r="AX163" i="1"/>
  <c r="AX167" i="1"/>
  <c r="AX171" i="1"/>
  <c r="AX5" i="1"/>
  <c r="AX9" i="1"/>
  <c r="AX80" i="1"/>
  <c r="AX256" i="1"/>
  <c r="AX260" i="1"/>
  <c r="AX264" i="1"/>
  <c r="AX268" i="1"/>
  <c r="AX272" i="1"/>
  <c r="AX276" i="1"/>
  <c r="AX280" i="1"/>
  <c r="AX284" i="1"/>
  <c r="AX288" i="1"/>
  <c r="AX292" i="1"/>
  <c r="AX296" i="1"/>
  <c r="AX300" i="1"/>
  <c r="AX304" i="1"/>
  <c r="AX308" i="1"/>
  <c r="AX312" i="1"/>
  <c r="AX512" i="1"/>
  <c r="AX6" i="1"/>
  <c r="AX10" i="1"/>
  <c r="AX46" i="1"/>
  <c r="AX50" i="1"/>
  <c r="AX54" i="1"/>
  <c r="AX58" i="1"/>
  <c r="AX62" i="1"/>
  <c r="AX65" i="1"/>
  <c r="AX69" i="1"/>
  <c r="AX149" i="1"/>
  <c r="AX153" i="1"/>
  <c r="AX157" i="1"/>
  <c r="AX161" i="1"/>
  <c r="AX165" i="1"/>
  <c r="AX169" i="1"/>
  <c r="AX173" i="1"/>
  <c r="AX177" i="1"/>
  <c r="AX181" i="1"/>
  <c r="AX185" i="1"/>
  <c r="AX189" i="1"/>
  <c r="AX193" i="1"/>
  <c r="AX197" i="1"/>
  <c r="AX201" i="1"/>
  <c r="AX205" i="1"/>
  <c r="AX257" i="1"/>
  <c r="AX261" i="1"/>
  <c r="AX265" i="1"/>
  <c r="AX269" i="1"/>
  <c r="AX273" i="1"/>
  <c r="AX277" i="1"/>
  <c r="AX281" i="1"/>
  <c r="AX285" i="1"/>
  <c r="AX289" i="1"/>
  <c r="AX293" i="1"/>
  <c r="AX297" i="1"/>
  <c r="AX301" i="1"/>
  <c r="AX305" i="1"/>
  <c r="AX309" i="1"/>
  <c r="AX313" i="1"/>
  <c r="AX509" i="1"/>
  <c r="AX517" i="1"/>
  <c r="AX533" i="1"/>
  <c r="AX518" i="1"/>
  <c r="AX534" i="1"/>
  <c r="AX516" i="1"/>
  <c r="AX532" i="1"/>
  <c r="AX87" i="1"/>
  <c r="AX12" i="1"/>
  <c r="AX16" i="1"/>
  <c r="AX20" i="1"/>
  <c r="AX24" i="1"/>
  <c r="AX28" i="1"/>
  <c r="AX32" i="1"/>
  <c r="AX36" i="1"/>
  <c r="AX40" i="1"/>
  <c r="AX44" i="1"/>
  <c r="AX75" i="1"/>
  <c r="AX79" i="1"/>
  <c r="AX91" i="1"/>
  <c r="AX178" i="1"/>
  <c r="AX182" i="1"/>
  <c r="AX186" i="1"/>
  <c r="AX190" i="1"/>
  <c r="AX17" i="1"/>
  <c r="AX21" i="1"/>
  <c r="AX25" i="1"/>
  <c r="AX29" i="1"/>
  <c r="AX33" i="1"/>
  <c r="AX37" i="1"/>
  <c r="AX41" i="1"/>
  <c r="AX45" i="1"/>
  <c r="AX211" i="1"/>
  <c r="AX215" i="1"/>
  <c r="AX219" i="1"/>
  <c r="AX223" i="1"/>
  <c r="AX227" i="1"/>
  <c r="AX231" i="1"/>
  <c r="AX235" i="1"/>
  <c r="AX239" i="1"/>
  <c r="AX243" i="1"/>
  <c r="AX247" i="1"/>
  <c r="AX251" i="1"/>
  <c r="AX367" i="1"/>
  <c r="AX371" i="1"/>
  <c r="AX375" i="1"/>
  <c r="AX379" i="1"/>
  <c r="AX383" i="1"/>
  <c r="AX387" i="1"/>
  <c r="AX391" i="1"/>
  <c r="AX395" i="1"/>
  <c r="AX399" i="1"/>
  <c r="AX403" i="1"/>
  <c r="AX407" i="1"/>
  <c r="AX411" i="1"/>
  <c r="AX415" i="1"/>
  <c r="AX419" i="1"/>
  <c r="AX423" i="1"/>
  <c r="AX427" i="1"/>
  <c r="AX431" i="1"/>
  <c r="AX435" i="1"/>
  <c r="AX439" i="1"/>
  <c r="AX443" i="1"/>
  <c r="AX447" i="1"/>
  <c r="AX451" i="1"/>
  <c r="AX455" i="1"/>
  <c r="AX459" i="1"/>
  <c r="AX463" i="1"/>
  <c r="AX467" i="1"/>
  <c r="AX471" i="1"/>
  <c r="AX475" i="1"/>
  <c r="AX479" i="1"/>
  <c r="AX483" i="1"/>
  <c r="AX487" i="1"/>
  <c r="AX491" i="1"/>
  <c r="AX495" i="1"/>
  <c r="AX499" i="1"/>
  <c r="AX503" i="1"/>
  <c r="AX507" i="1"/>
  <c r="AX140" i="1"/>
  <c r="AX144" i="1"/>
  <c r="AX148" i="1"/>
  <c r="AX152" i="1"/>
  <c r="AX156" i="1"/>
  <c r="AX160" i="1"/>
  <c r="AX164" i="1"/>
  <c r="AX168" i="1"/>
  <c r="AX172" i="1"/>
  <c r="AX176" i="1"/>
  <c r="AX180" i="1"/>
  <c r="AX184" i="1"/>
  <c r="AX188" i="1"/>
  <c r="AX192" i="1"/>
  <c r="AX196" i="1"/>
  <c r="AX200" i="1"/>
  <c r="AX204" i="1"/>
  <c r="AX208" i="1"/>
  <c r="AX212" i="1"/>
  <c r="AX216" i="1"/>
  <c r="AX220" i="1"/>
  <c r="AX224" i="1"/>
  <c r="AX228" i="1"/>
  <c r="AX452" i="1"/>
  <c r="AX456" i="1"/>
  <c r="AX460" i="1"/>
  <c r="AX464" i="1"/>
  <c r="AX468" i="1"/>
  <c r="AX472" i="1"/>
  <c r="AX476" i="1"/>
  <c r="AX480" i="1"/>
  <c r="AX484" i="1"/>
  <c r="AX488" i="1"/>
  <c r="AX492" i="1"/>
  <c r="AX496" i="1"/>
  <c r="AX500" i="1"/>
  <c r="AX504" i="1"/>
  <c r="AX508" i="1"/>
  <c r="AX234" i="1"/>
  <c r="AX238" i="1"/>
  <c r="AX242" i="1"/>
  <c r="AX246" i="1"/>
  <c r="AX250" i="1"/>
  <c r="AX254" i="1"/>
  <c r="AX366" i="1"/>
  <c r="AX370" i="1"/>
  <c r="AX374" i="1"/>
  <c r="AX378" i="1"/>
  <c r="AX382" i="1"/>
  <c r="AX386" i="1"/>
  <c r="AX390" i="1"/>
  <c r="AX394" i="1"/>
  <c r="AX398" i="1"/>
  <c r="AX402" i="1"/>
  <c r="AX406" i="1"/>
  <c r="AX410" i="1"/>
  <c r="AX414" i="1"/>
  <c r="AX418" i="1"/>
  <c r="AX422" i="1"/>
  <c r="AX426" i="1"/>
  <c r="AX430" i="1"/>
  <c r="AX434" i="1"/>
  <c r="AX438" i="1"/>
  <c r="AX442" i="1"/>
  <c r="AX446" i="1"/>
  <c r="AX450" i="1"/>
  <c r="AX514" i="1"/>
  <c r="AX530" i="1"/>
  <c r="AX519" i="1"/>
  <c r="AX527" i="1"/>
  <c r="AX535" i="1"/>
  <c r="AX528" i="1"/>
  <c r="AX525" i="1"/>
  <c r="AX83" i="1"/>
  <c r="AX15" i="1"/>
  <c r="AX19" i="1"/>
  <c r="AX23" i="1"/>
  <c r="AX27" i="1"/>
  <c r="AX31" i="1"/>
  <c r="AX39" i="1"/>
  <c r="AX43" i="1"/>
  <c r="AX162" i="1"/>
  <c r="AX166" i="1"/>
  <c r="AX170" i="1"/>
  <c r="AX174" i="1"/>
  <c r="AX315" i="1"/>
  <c r="AX319" i="1"/>
  <c r="AX323" i="1"/>
  <c r="AX327" i="1"/>
  <c r="AX335" i="1"/>
  <c r="AX339" i="1"/>
  <c r="AX343" i="1"/>
  <c r="AX347" i="1"/>
  <c r="AX351" i="1"/>
  <c r="AX355" i="1"/>
  <c r="AX359" i="1"/>
  <c r="AX363" i="1"/>
  <c r="AX316" i="1"/>
  <c r="AX320" i="1"/>
  <c r="AX324" i="1"/>
  <c r="AX328" i="1"/>
  <c r="AX332" i="1"/>
  <c r="AX336" i="1"/>
  <c r="AX340" i="1"/>
  <c r="AX344" i="1"/>
  <c r="AX348" i="1"/>
  <c r="AX352" i="1"/>
  <c r="AX356" i="1"/>
  <c r="AX360" i="1"/>
  <c r="AX2" i="1"/>
  <c r="AX14" i="1"/>
  <c r="AX18" i="1"/>
  <c r="AX22" i="1"/>
  <c r="AX26" i="1"/>
  <c r="AX30" i="1"/>
  <c r="AX38" i="1"/>
  <c r="AX42" i="1"/>
  <c r="AX73" i="1"/>
  <c r="AX77" i="1"/>
  <c r="AX209" i="1"/>
  <c r="AX213" i="1"/>
  <c r="AX217" i="1"/>
  <c r="AX221" i="1"/>
  <c r="AX225" i="1"/>
  <c r="AX229" i="1"/>
  <c r="AX233" i="1"/>
  <c r="AX237" i="1"/>
  <c r="AX241" i="1"/>
  <c r="AX245" i="1"/>
  <c r="AX249" i="1"/>
  <c r="AX253" i="1"/>
  <c r="AX365" i="1"/>
  <c r="AX369" i="1"/>
  <c r="AX373" i="1"/>
  <c r="AX377" i="1"/>
  <c r="AX381" i="1"/>
  <c r="AX385" i="1"/>
  <c r="AX389" i="1"/>
  <c r="AX393" i="1"/>
  <c r="AX397" i="1"/>
  <c r="AX401" i="1"/>
  <c r="AX405" i="1"/>
  <c r="AX409" i="1"/>
  <c r="AX413" i="1"/>
  <c r="AX417" i="1"/>
  <c r="AX421" i="1"/>
  <c r="AX425" i="1"/>
  <c r="AX429" i="1"/>
  <c r="AX433" i="1"/>
  <c r="AX437" i="1"/>
  <c r="AX441" i="1"/>
  <c r="AX445" i="1"/>
  <c r="AX449" i="1"/>
  <c r="AX453" i="1"/>
  <c r="AX457" i="1"/>
  <c r="AX461" i="1"/>
  <c r="AX465" i="1"/>
  <c r="AX469" i="1"/>
  <c r="AX473" i="1"/>
  <c r="AX477" i="1"/>
  <c r="AX481" i="1"/>
  <c r="AX485" i="1"/>
  <c r="AX489" i="1"/>
  <c r="AX493" i="1"/>
  <c r="AX497" i="1"/>
  <c r="AX501" i="1"/>
  <c r="AX505" i="1"/>
  <c r="AX513" i="1"/>
  <c r="AX521" i="1"/>
  <c r="AX318" i="1"/>
  <c r="AX326" i="1"/>
  <c r="AX334" i="1"/>
  <c r="AX342" i="1"/>
  <c r="AX350" i="1"/>
  <c r="AX358" i="1"/>
  <c r="AX510" i="1"/>
  <c r="AX526" i="1"/>
  <c r="AX524" i="1"/>
  <c r="AX146" i="1"/>
  <c r="Y16" i="1"/>
  <c r="Y83" i="1"/>
  <c r="Y15" i="1"/>
  <c r="Y19" i="1"/>
  <c r="Y23" i="1"/>
  <c r="Y27" i="1"/>
  <c r="Y31" i="1"/>
  <c r="Y39" i="1"/>
  <c r="Y43" i="1"/>
  <c r="Y162" i="1"/>
  <c r="Y166" i="1"/>
  <c r="Y170" i="1"/>
  <c r="Y174" i="1"/>
  <c r="Y17" i="1"/>
  <c r="Y21" i="1"/>
  <c r="Y25" i="1"/>
  <c r="Y29" i="1"/>
  <c r="Y33" i="1"/>
  <c r="Y37" i="1"/>
  <c r="Y41" i="1"/>
  <c r="Y45" i="1"/>
  <c r="Y211" i="1"/>
  <c r="Y215" i="1"/>
  <c r="Y219" i="1"/>
  <c r="Y223" i="1"/>
  <c r="Y227" i="1"/>
  <c r="Y231" i="1"/>
  <c r="Y235" i="1"/>
  <c r="Y239" i="1"/>
  <c r="Y243" i="1"/>
  <c r="Y247" i="1"/>
  <c r="Y251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234" i="1"/>
  <c r="Y238" i="1"/>
  <c r="Y242" i="1"/>
  <c r="Y246" i="1"/>
  <c r="Y250" i="1"/>
  <c r="Y254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514" i="1"/>
  <c r="Y530" i="1"/>
  <c r="Y519" i="1"/>
  <c r="Y527" i="1"/>
  <c r="Y535" i="1"/>
  <c r="Y528" i="1"/>
  <c r="Y525" i="1"/>
  <c r="Y12" i="1"/>
  <c r="Y20" i="1"/>
  <c r="Y4" i="1"/>
  <c r="Y8" i="1"/>
  <c r="Y48" i="1"/>
  <c r="Y52" i="1"/>
  <c r="Y56" i="1"/>
  <c r="Y60" i="1"/>
  <c r="Y67" i="1"/>
  <c r="Y71" i="1"/>
  <c r="Y150" i="1"/>
  <c r="Y154" i="1"/>
  <c r="Y158" i="1"/>
  <c r="Y127" i="1"/>
  <c r="Y131" i="1"/>
  <c r="Y135" i="1"/>
  <c r="Y139" i="1"/>
  <c r="Y143" i="1"/>
  <c r="Y147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2" i="1"/>
  <c r="Y14" i="1"/>
  <c r="Y18" i="1"/>
  <c r="Y22" i="1"/>
  <c r="Y26" i="1"/>
  <c r="Y30" i="1"/>
  <c r="Y34" i="1"/>
  <c r="Y38" i="1"/>
  <c r="Y42" i="1"/>
  <c r="Y73" i="1"/>
  <c r="Y77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13" i="1"/>
  <c r="Y521" i="1"/>
  <c r="Y318" i="1"/>
  <c r="Y326" i="1"/>
  <c r="Y334" i="1"/>
  <c r="Y342" i="1"/>
  <c r="Y350" i="1"/>
  <c r="Y358" i="1"/>
  <c r="Y510" i="1"/>
  <c r="Y526" i="1"/>
  <c r="Y524" i="1"/>
  <c r="Y3" i="1"/>
  <c r="Y7" i="1"/>
  <c r="Y11" i="1"/>
  <c r="Y35" i="1"/>
  <c r="Y47" i="1"/>
  <c r="Y51" i="1"/>
  <c r="Y55" i="1"/>
  <c r="Y59" i="1"/>
  <c r="Y63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94" i="1"/>
  <c r="Y95" i="1"/>
  <c r="Y99" i="1"/>
  <c r="Y103" i="1"/>
  <c r="Y107" i="1"/>
  <c r="Y111" i="1"/>
  <c r="Y115" i="1"/>
  <c r="Y119" i="1"/>
  <c r="Y123" i="1"/>
  <c r="Y151" i="1"/>
  <c r="Y155" i="1"/>
  <c r="Y159" i="1"/>
  <c r="Y163" i="1"/>
  <c r="Y167" i="1"/>
  <c r="Y171" i="1"/>
  <c r="Y5" i="1"/>
  <c r="Y9" i="1"/>
  <c r="Y13" i="1"/>
  <c r="Y49" i="1"/>
  <c r="Y53" i="1"/>
  <c r="Y57" i="1"/>
  <c r="Y61" i="1"/>
  <c r="Y64" i="1"/>
  <c r="Y68" i="1"/>
  <c r="Y72" i="1"/>
  <c r="Y76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75" i="1"/>
  <c r="Y179" i="1"/>
  <c r="Y183" i="1"/>
  <c r="Y187" i="1"/>
  <c r="Y191" i="1"/>
  <c r="Y195" i="1"/>
  <c r="Y199" i="1"/>
  <c r="Y203" i="1"/>
  <c r="Y207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511" i="1"/>
  <c r="Y232" i="1"/>
  <c r="Y236" i="1"/>
  <c r="Y240" i="1"/>
  <c r="Y244" i="1"/>
  <c r="Y248" i="1"/>
  <c r="Y252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198" i="1"/>
  <c r="Y202" i="1"/>
  <c r="Y206" i="1"/>
  <c r="Y210" i="1"/>
  <c r="Y214" i="1"/>
  <c r="Y218" i="1"/>
  <c r="Y222" i="1"/>
  <c r="Y226" i="1"/>
  <c r="Y230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22" i="1"/>
  <c r="Y330" i="1"/>
  <c r="Y338" i="1"/>
  <c r="Y346" i="1"/>
  <c r="Y354" i="1"/>
  <c r="Y362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22" i="1"/>
  <c r="Y515" i="1"/>
  <c r="Y523" i="1"/>
  <c r="Y531" i="1"/>
  <c r="Y520" i="1"/>
  <c r="Y529" i="1"/>
  <c r="Y24" i="1"/>
  <c r="Y28" i="1"/>
  <c r="Y32" i="1"/>
  <c r="Y36" i="1"/>
  <c r="Y40" i="1"/>
  <c r="Y44" i="1"/>
  <c r="Y75" i="1"/>
  <c r="Y79" i="1"/>
  <c r="Y91" i="1"/>
  <c r="Y178" i="1"/>
  <c r="Y182" i="1"/>
  <c r="Y186" i="1"/>
  <c r="Y190" i="1"/>
  <c r="Y80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512" i="1"/>
  <c r="Y6" i="1"/>
  <c r="Y10" i="1"/>
  <c r="Y46" i="1"/>
  <c r="Y50" i="1"/>
  <c r="Y54" i="1"/>
  <c r="Y58" i="1"/>
  <c r="Y62" i="1"/>
  <c r="Y65" i="1"/>
  <c r="Y69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509" i="1"/>
  <c r="Y517" i="1"/>
  <c r="Y533" i="1"/>
  <c r="Y518" i="1"/>
  <c r="Y534" i="1"/>
  <c r="Y516" i="1"/>
  <c r="Y532" i="1"/>
  <c r="Y87" i="1"/>
  <c r="Y146" i="1"/>
  <c r="AA532" i="1" l="1"/>
  <c r="AB532" i="1"/>
  <c r="Z532" i="1"/>
  <c r="Z293" i="1"/>
  <c r="AA293" i="1"/>
  <c r="AB293" i="1"/>
  <c r="Z197" i="1"/>
  <c r="AA197" i="1"/>
  <c r="AB197" i="1"/>
  <c r="AB149" i="1"/>
  <c r="Z149" i="1"/>
  <c r="AA149" i="1"/>
  <c r="AA10" i="1"/>
  <c r="Z10" i="1"/>
  <c r="AB10" i="1"/>
  <c r="Z276" i="1"/>
  <c r="AA276" i="1"/>
  <c r="AB276" i="1"/>
  <c r="AB79" i="1"/>
  <c r="Z79" i="1"/>
  <c r="AA79" i="1"/>
  <c r="Z515" i="1"/>
  <c r="AA515" i="1"/>
  <c r="AB515" i="1"/>
  <c r="AA466" i="1"/>
  <c r="Z466" i="1"/>
  <c r="AB466" i="1"/>
  <c r="AA306" i="1"/>
  <c r="AB306" i="1"/>
  <c r="Z306" i="1"/>
  <c r="AA258" i="1"/>
  <c r="AB258" i="1"/>
  <c r="Z258" i="1"/>
  <c r="Z353" i="1"/>
  <c r="AA353" i="1"/>
  <c r="AB353" i="1"/>
  <c r="Z137" i="1"/>
  <c r="AA137" i="1"/>
  <c r="AB137" i="1"/>
  <c r="Z89" i="1"/>
  <c r="AA89" i="1"/>
  <c r="AB89" i="1"/>
  <c r="Z428" i="1"/>
  <c r="AA428" i="1"/>
  <c r="AB428" i="1"/>
  <c r="Z396" i="1"/>
  <c r="AA396" i="1"/>
  <c r="AB396" i="1"/>
  <c r="Z240" i="1"/>
  <c r="AA240" i="1"/>
  <c r="AB240" i="1"/>
  <c r="AB279" i="1"/>
  <c r="Z279" i="1"/>
  <c r="AA279" i="1"/>
  <c r="AB187" i="1"/>
  <c r="Z187" i="1"/>
  <c r="AA187" i="1"/>
  <c r="AA104" i="1"/>
  <c r="AB104" i="1"/>
  <c r="Z104" i="1"/>
  <c r="Z53" i="1"/>
  <c r="AB53" i="1"/>
  <c r="AA53" i="1"/>
  <c r="AB119" i="1"/>
  <c r="AA119" i="1"/>
  <c r="Z119" i="1"/>
  <c r="AA126" i="1"/>
  <c r="AB126" i="1"/>
  <c r="Z126" i="1"/>
  <c r="AA78" i="1"/>
  <c r="AB78" i="1"/>
  <c r="Z78" i="1"/>
  <c r="AB3" i="1"/>
  <c r="Z3" i="1"/>
  <c r="AA3" i="1"/>
  <c r="AB505" i="1"/>
  <c r="Z505" i="1"/>
  <c r="AA505" i="1"/>
  <c r="AA457" i="1"/>
  <c r="Z457" i="1"/>
  <c r="AB457" i="1"/>
  <c r="Z409" i="1"/>
  <c r="AA409" i="1"/>
  <c r="AB409" i="1"/>
  <c r="Z253" i="1"/>
  <c r="AA253" i="1"/>
  <c r="AB253" i="1"/>
  <c r="Z77" i="1"/>
  <c r="AA77" i="1"/>
  <c r="AB77" i="1"/>
  <c r="AA18" i="1"/>
  <c r="Z18" i="1"/>
  <c r="AB18" i="1"/>
  <c r="Z340" i="1"/>
  <c r="AA340" i="1"/>
  <c r="AB340" i="1"/>
  <c r="AB343" i="1"/>
  <c r="Z343" i="1"/>
  <c r="AA343" i="1"/>
  <c r="AB131" i="1"/>
  <c r="Z131" i="1"/>
  <c r="AA131" i="1"/>
  <c r="Z4" i="1"/>
  <c r="AB4" i="1"/>
  <c r="AA4" i="1"/>
  <c r="Z530" i="1"/>
  <c r="AA530" i="1"/>
  <c r="AB530" i="1"/>
  <c r="AA410" i="1"/>
  <c r="AB410" i="1"/>
  <c r="Z410" i="1"/>
  <c r="AA378" i="1"/>
  <c r="AB378" i="1"/>
  <c r="Z378" i="1"/>
  <c r="AA500" i="1"/>
  <c r="AB500" i="1"/>
  <c r="Z500" i="1"/>
  <c r="Z452" i="1"/>
  <c r="AA452" i="1"/>
  <c r="AB452" i="1"/>
  <c r="Z184" i="1"/>
  <c r="AA184" i="1"/>
  <c r="AB184" i="1"/>
  <c r="Z507" i="1"/>
  <c r="AB507" i="1"/>
  <c r="AA507" i="1"/>
  <c r="Z475" i="1"/>
  <c r="AB475" i="1"/>
  <c r="AA475" i="1"/>
  <c r="AB427" i="1"/>
  <c r="Z427" i="1"/>
  <c r="AA427" i="1"/>
  <c r="AB379" i="1"/>
  <c r="Z379" i="1"/>
  <c r="AA379" i="1"/>
  <c r="AB219" i="1"/>
  <c r="Z219" i="1"/>
  <c r="AA219" i="1"/>
  <c r="Z170" i="1"/>
  <c r="AA170" i="1"/>
  <c r="AB170" i="1"/>
  <c r="Z305" i="1"/>
  <c r="AA305" i="1"/>
  <c r="AB305" i="1"/>
  <c r="Z193" i="1"/>
  <c r="AA193" i="1"/>
  <c r="AB193" i="1"/>
  <c r="Z69" i="1"/>
  <c r="AB69" i="1"/>
  <c r="AA69" i="1"/>
  <c r="Z288" i="1"/>
  <c r="AA288" i="1"/>
  <c r="AB288" i="1"/>
  <c r="AA32" i="1"/>
  <c r="Z32" i="1"/>
  <c r="AB32" i="1"/>
  <c r="AA478" i="1"/>
  <c r="Z478" i="1"/>
  <c r="AB478" i="1"/>
  <c r="AA302" i="1"/>
  <c r="AB302" i="1"/>
  <c r="Z302" i="1"/>
  <c r="AA214" i="1"/>
  <c r="AB214" i="1"/>
  <c r="Z214" i="1"/>
  <c r="Z333" i="1"/>
  <c r="AA333" i="1"/>
  <c r="AB333" i="1"/>
  <c r="Z101" i="1"/>
  <c r="AB101" i="1"/>
  <c r="AA101" i="1"/>
  <c r="Z408" i="1"/>
  <c r="AA408" i="1"/>
  <c r="AB408" i="1"/>
  <c r="Z252" i="1"/>
  <c r="AA252" i="1"/>
  <c r="AB252" i="1"/>
  <c r="AB291" i="1"/>
  <c r="Z291" i="1"/>
  <c r="AA291" i="1"/>
  <c r="AB183" i="1"/>
  <c r="Z183" i="1"/>
  <c r="AA183" i="1"/>
  <c r="Z84" i="1"/>
  <c r="AA84" i="1"/>
  <c r="AB84" i="1"/>
  <c r="Z49" i="1"/>
  <c r="AB49" i="1"/>
  <c r="AA49" i="1"/>
  <c r="AB99" i="1"/>
  <c r="AA99" i="1"/>
  <c r="Z99" i="1"/>
  <c r="AA106" i="1"/>
  <c r="AB106" i="1"/>
  <c r="Z106" i="1"/>
  <c r="AA524" i="1"/>
  <c r="AB524" i="1"/>
  <c r="Z524" i="1"/>
  <c r="AB485" i="1"/>
  <c r="Z485" i="1"/>
  <c r="AA485" i="1"/>
  <c r="Z437" i="1"/>
  <c r="AA437" i="1"/>
  <c r="AB437" i="1"/>
  <c r="Z389" i="1"/>
  <c r="AA389" i="1"/>
  <c r="AB389" i="1"/>
  <c r="Z233" i="1"/>
  <c r="AA233" i="1"/>
  <c r="AB233" i="1"/>
  <c r="Z217" i="1"/>
  <c r="AA217" i="1"/>
  <c r="AB217" i="1"/>
  <c r="Z73" i="1"/>
  <c r="AA73" i="1"/>
  <c r="AB73" i="1"/>
  <c r="AA30" i="1"/>
  <c r="AB30" i="1"/>
  <c r="Z30" i="1"/>
  <c r="AA14" i="1"/>
  <c r="AB14" i="1"/>
  <c r="Z14" i="1"/>
  <c r="Z320" i="1"/>
  <c r="AA320" i="1"/>
  <c r="AB320" i="1"/>
  <c r="AB355" i="1"/>
  <c r="Z355" i="1"/>
  <c r="AA355" i="1"/>
  <c r="AB339" i="1"/>
  <c r="Z339" i="1"/>
  <c r="AA339" i="1"/>
  <c r="AB323" i="1"/>
  <c r="Z323" i="1"/>
  <c r="AA323" i="1"/>
  <c r="AB143" i="1"/>
  <c r="Z143" i="1"/>
  <c r="AA143" i="1"/>
  <c r="AB127" i="1"/>
  <c r="Z127" i="1"/>
  <c r="AA127" i="1"/>
  <c r="AB71" i="1"/>
  <c r="AA71" i="1"/>
  <c r="Z71" i="1"/>
  <c r="Z52" i="1"/>
  <c r="AA52" i="1"/>
  <c r="AB52" i="1"/>
  <c r="Z20" i="1"/>
  <c r="AA20" i="1"/>
  <c r="AB20" i="1"/>
  <c r="Z535" i="1"/>
  <c r="AA535" i="1"/>
  <c r="AB535" i="1"/>
  <c r="AA514" i="1"/>
  <c r="Z514" i="1"/>
  <c r="AB514" i="1"/>
  <c r="AA438" i="1"/>
  <c r="AB438" i="1"/>
  <c r="Z438" i="1"/>
  <c r="AA422" i="1"/>
  <c r="AB422" i="1"/>
  <c r="Z422" i="1"/>
  <c r="AA406" i="1"/>
  <c r="AB406" i="1"/>
  <c r="Z406" i="1"/>
  <c r="AA390" i="1"/>
  <c r="AB390" i="1"/>
  <c r="Z390" i="1"/>
  <c r="AA374" i="1"/>
  <c r="AB374" i="1"/>
  <c r="Z374" i="1"/>
  <c r="AA250" i="1"/>
  <c r="AB250" i="1"/>
  <c r="Z250" i="1"/>
  <c r="AA234" i="1"/>
  <c r="AB234" i="1"/>
  <c r="Z234" i="1"/>
  <c r="AA496" i="1"/>
  <c r="AB496" i="1"/>
  <c r="Z496" i="1"/>
  <c r="AA480" i="1"/>
  <c r="AB480" i="1"/>
  <c r="Z480" i="1"/>
  <c r="AA464" i="1"/>
  <c r="AB464" i="1"/>
  <c r="Z464" i="1"/>
  <c r="Z228" i="1"/>
  <c r="AA228" i="1"/>
  <c r="AB228" i="1"/>
  <c r="Z212" i="1"/>
  <c r="AA212" i="1"/>
  <c r="AB212" i="1"/>
  <c r="Z196" i="1"/>
  <c r="AA196" i="1"/>
  <c r="AB196" i="1"/>
  <c r="Z180" i="1"/>
  <c r="AA180" i="1"/>
  <c r="AB180" i="1"/>
  <c r="AB164" i="1"/>
  <c r="AA164" i="1"/>
  <c r="Z164" i="1"/>
  <c r="AA148" i="1"/>
  <c r="AB148" i="1"/>
  <c r="Z148" i="1"/>
  <c r="Z503" i="1"/>
  <c r="AA503" i="1"/>
  <c r="AB503" i="1"/>
  <c r="Z487" i="1"/>
  <c r="AA487" i="1"/>
  <c r="AB487" i="1"/>
  <c r="Z471" i="1"/>
  <c r="AA471" i="1"/>
  <c r="AB471" i="1"/>
  <c r="AA455" i="1"/>
  <c r="AB455" i="1"/>
  <c r="Z455" i="1"/>
  <c r="AB439" i="1"/>
  <c r="Z439" i="1"/>
  <c r="AA439" i="1"/>
  <c r="AB423" i="1"/>
  <c r="Z423" i="1"/>
  <c r="AA423" i="1"/>
  <c r="AB407" i="1"/>
  <c r="Z407" i="1"/>
  <c r="AA407" i="1"/>
  <c r="AB391" i="1"/>
  <c r="Z391" i="1"/>
  <c r="AA391" i="1"/>
  <c r="AB375" i="1"/>
  <c r="Z375" i="1"/>
  <c r="AA375" i="1"/>
  <c r="AB247" i="1"/>
  <c r="Z247" i="1"/>
  <c r="AA247" i="1"/>
  <c r="AB231" i="1"/>
  <c r="Z231" i="1"/>
  <c r="AA231" i="1"/>
  <c r="AB215" i="1"/>
  <c r="Z215" i="1"/>
  <c r="AA215" i="1"/>
  <c r="Z37" i="1"/>
  <c r="AB37" i="1"/>
  <c r="AA37" i="1"/>
  <c r="Z21" i="1"/>
  <c r="AB21" i="1"/>
  <c r="AA21" i="1"/>
  <c r="Z166" i="1"/>
  <c r="AA166" i="1"/>
  <c r="AB166" i="1"/>
  <c r="AB31" i="1"/>
  <c r="Z31" i="1"/>
  <c r="AA31" i="1"/>
  <c r="AB15" i="1"/>
  <c r="Z15" i="1"/>
  <c r="AA15" i="1"/>
  <c r="Z309" i="1"/>
  <c r="AA309" i="1"/>
  <c r="AB309" i="1"/>
  <c r="Z261" i="1"/>
  <c r="AA261" i="1"/>
  <c r="AB261" i="1"/>
  <c r="Z165" i="1"/>
  <c r="AA165" i="1"/>
  <c r="AB165" i="1"/>
  <c r="Z308" i="1"/>
  <c r="AA308" i="1"/>
  <c r="AB308" i="1"/>
  <c r="Z260" i="1"/>
  <c r="AA260" i="1"/>
  <c r="AB260" i="1"/>
  <c r="Z36" i="1"/>
  <c r="AA36" i="1"/>
  <c r="AB36" i="1"/>
  <c r="AA498" i="1"/>
  <c r="Z498" i="1"/>
  <c r="AB498" i="1"/>
  <c r="AA362" i="1"/>
  <c r="AB362" i="1"/>
  <c r="Z362" i="1"/>
  <c r="AA290" i="1"/>
  <c r="AB290" i="1"/>
  <c r="Z290" i="1"/>
  <c r="AA218" i="1"/>
  <c r="AB218" i="1"/>
  <c r="Z218" i="1"/>
  <c r="Z337" i="1"/>
  <c r="AA337" i="1"/>
  <c r="AB337" i="1"/>
  <c r="Z121" i="1"/>
  <c r="AA121" i="1"/>
  <c r="AB121" i="1"/>
  <c r="Z444" i="1"/>
  <c r="AA444" i="1"/>
  <c r="AB444" i="1"/>
  <c r="Z380" i="1"/>
  <c r="AA380" i="1"/>
  <c r="AB380" i="1"/>
  <c r="AB311" i="1"/>
  <c r="Z311" i="1"/>
  <c r="AA311" i="1"/>
  <c r="AB263" i="1"/>
  <c r="Z263" i="1"/>
  <c r="AA263" i="1"/>
  <c r="Z136" i="1"/>
  <c r="AA136" i="1"/>
  <c r="AB136" i="1"/>
  <c r="Z88" i="1"/>
  <c r="AA88" i="1"/>
  <c r="AB88" i="1"/>
  <c r="Z5" i="1"/>
  <c r="AB5" i="1"/>
  <c r="AA5" i="1"/>
  <c r="AB103" i="1"/>
  <c r="AA103" i="1"/>
  <c r="Z103" i="1"/>
  <c r="AA110" i="1"/>
  <c r="AB110" i="1"/>
  <c r="Z110" i="1"/>
  <c r="AB63" i="1"/>
  <c r="Z63" i="1"/>
  <c r="AA63" i="1"/>
  <c r="AA358" i="1"/>
  <c r="AB358" i="1"/>
  <c r="Z358" i="1"/>
  <c r="AB489" i="1"/>
  <c r="Z489" i="1"/>
  <c r="AA489" i="1"/>
  <c r="Z441" i="1"/>
  <c r="AA441" i="1"/>
  <c r="AB441" i="1"/>
  <c r="Z393" i="1"/>
  <c r="AA393" i="1"/>
  <c r="AB393" i="1"/>
  <c r="Z237" i="1"/>
  <c r="AA237" i="1"/>
  <c r="AB237" i="1"/>
  <c r="AA34" i="1"/>
  <c r="Z34" i="1"/>
  <c r="AB34" i="1"/>
  <c r="Z324" i="1"/>
  <c r="AA324" i="1"/>
  <c r="AB324" i="1"/>
  <c r="AB327" i="1"/>
  <c r="Z327" i="1"/>
  <c r="AA327" i="1"/>
  <c r="Z150" i="1"/>
  <c r="AA150" i="1"/>
  <c r="AB150" i="1"/>
  <c r="AA528" i="1"/>
  <c r="AB528" i="1"/>
  <c r="Z528" i="1"/>
  <c r="AA426" i="1"/>
  <c r="AB426" i="1"/>
  <c r="Z426" i="1"/>
  <c r="AA238" i="1"/>
  <c r="AB238" i="1"/>
  <c r="Z238" i="1"/>
  <c r="AA468" i="1"/>
  <c r="AB468" i="1"/>
  <c r="Z468" i="1"/>
  <c r="Z200" i="1"/>
  <c r="AA200" i="1"/>
  <c r="AB200" i="1"/>
  <c r="AB168" i="1"/>
  <c r="Z168" i="1"/>
  <c r="AA168" i="1"/>
  <c r="Z491" i="1"/>
  <c r="AB491" i="1"/>
  <c r="AA491" i="1"/>
  <c r="AB443" i="1"/>
  <c r="Z443" i="1"/>
  <c r="AA443" i="1"/>
  <c r="AB395" i="1"/>
  <c r="Z395" i="1"/>
  <c r="AA395" i="1"/>
  <c r="AB235" i="1"/>
  <c r="Z235" i="1"/>
  <c r="AA235" i="1"/>
  <c r="Z25" i="1"/>
  <c r="AA25" i="1"/>
  <c r="AB25" i="1"/>
  <c r="AB39" i="1"/>
  <c r="AA39" i="1"/>
  <c r="Z39" i="1"/>
  <c r="Z289" i="1"/>
  <c r="AA289" i="1"/>
  <c r="AB289" i="1"/>
  <c r="Z177" i="1"/>
  <c r="AA177" i="1"/>
  <c r="AB177" i="1"/>
  <c r="AA6" i="1"/>
  <c r="Z6" i="1"/>
  <c r="AB6" i="1"/>
  <c r="Z272" i="1"/>
  <c r="AA272" i="1"/>
  <c r="AB272" i="1"/>
  <c r="AB75" i="1"/>
  <c r="Z75" i="1"/>
  <c r="AA75" i="1"/>
  <c r="AA494" i="1"/>
  <c r="Z494" i="1"/>
  <c r="AB494" i="1"/>
  <c r="AA354" i="1"/>
  <c r="AB354" i="1"/>
  <c r="Z354" i="1"/>
  <c r="AA270" i="1"/>
  <c r="AB270" i="1"/>
  <c r="Z270" i="1"/>
  <c r="AA198" i="1"/>
  <c r="AB198" i="1"/>
  <c r="Z198" i="1"/>
  <c r="Z133" i="1"/>
  <c r="AB133" i="1"/>
  <c r="AA133" i="1"/>
  <c r="Z440" i="1"/>
  <c r="AA440" i="1"/>
  <c r="AB440" i="1"/>
  <c r="Z392" i="1"/>
  <c r="AA392" i="1"/>
  <c r="AB392" i="1"/>
  <c r="Z236" i="1"/>
  <c r="AA236" i="1"/>
  <c r="AB236" i="1"/>
  <c r="AB259" i="1"/>
  <c r="Z259" i="1"/>
  <c r="AA259" i="1"/>
  <c r="Z100" i="1"/>
  <c r="AA100" i="1"/>
  <c r="AB100" i="1"/>
  <c r="Z155" i="1"/>
  <c r="AA155" i="1"/>
  <c r="AB155" i="1"/>
  <c r="AA138" i="1"/>
  <c r="Z138" i="1"/>
  <c r="AB138" i="1"/>
  <c r="AA90" i="1"/>
  <c r="Z90" i="1"/>
  <c r="AB90" i="1"/>
  <c r="AB35" i="1"/>
  <c r="AA35" i="1"/>
  <c r="Z35" i="1"/>
  <c r="AA318" i="1"/>
  <c r="AB318" i="1"/>
  <c r="Z318" i="1"/>
  <c r="AB469" i="1"/>
  <c r="Z469" i="1"/>
  <c r="AA469" i="1"/>
  <c r="Z421" i="1"/>
  <c r="AA421" i="1"/>
  <c r="AB421" i="1"/>
  <c r="Z249" i="1"/>
  <c r="AA249" i="1"/>
  <c r="AB249" i="1"/>
  <c r="Z336" i="1"/>
  <c r="AA336" i="1"/>
  <c r="AB336" i="1"/>
  <c r="AB509" i="1"/>
  <c r="Z509" i="1"/>
  <c r="AA509" i="1"/>
  <c r="Z269" i="1"/>
  <c r="AA269" i="1"/>
  <c r="AB269" i="1"/>
  <c r="Z189" i="1"/>
  <c r="AA189" i="1"/>
  <c r="AB189" i="1"/>
  <c r="Z65" i="1"/>
  <c r="AA65" i="1"/>
  <c r="AB65" i="1"/>
  <c r="AA512" i="1"/>
  <c r="AB512" i="1"/>
  <c r="Z512" i="1"/>
  <c r="Z268" i="1"/>
  <c r="AA268" i="1"/>
  <c r="AB268" i="1"/>
  <c r="AA178" i="1"/>
  <c r="AB178" i="1"/>
  <c r="Z178" i="1"/>
  <c r="Z531" i="1"/>
  <c r="AB531" i="1"/>
  <c r="AA531" i="1"/>
  <c r="Z490" i="1"/>
  <c r="AA490" i="1"/>
  <c r="AB490" i="1"/>
  <c r="AA346" i="1"/>
  <c r="AB346" i="1"/>
  <c r="Z346" i="1"/>
  <c r="AA282" i="1"/>
  <c r="AB282" i="1"/>
  <c r="Z282" i="1"/>
  <c r="AA210" i="1"/>
  <c r="AB210" i="1"/>
  <c r="Z210" i="1"/>
  <c r="Z345" i="1"/>
  <c r="AA345" i="1"/>
  <c r="AB345" i="1"/>
  <c r="AB145" i="1"/>
  <c r="Z145" i="1"/>
  <c r="AA145" i="1"/>
  <c r="Z97" i="1"/>
  <c r="AA97" i="1"/>
  <c r="AB97" i="1"/>
  <c r="Z436" i="1"/>
  <c r="AA436" i="1"/>
  <c r="AB436" i="1"/>
  <c r="Z388" i="1"/>
  <c r="AA388" i="1"/>
  <c r="AB388" i="1"/>
  <c r="Z248" i="1"/>
  <c r="AA248" i="1"/>
  <c r="AB248" i="1"/>
  <c r="AB287" i="1"/>
  <c r="Z287" i="1"/>
  <c r="AA287" i="1"/>
  <c r="AB195" i="1"/>
  <c r="Z195" i="1"/>
  <c r="AA195" i="1"/>
  <c r="AA128" i="1"/>
  <c r="AB128" i="1"/>
  <c r="Z128" i="1"/>
  <c r="AB76" i="1"/>
  <c r="Z76" i="1"/>
  <c r="AA76" i="1"/>
  <c r="AA167" i="1"/>
  <c r="Z167" i="1"/>
  <c r="AB167" i="1"/>
  <c r="AB111" i="1"/>
  <c r="AA111" i="1"/>
  <c r="Z111" i="1"/>
  <c r="AA134" i="1"/>
  <c r="Z134" i="1"/>
  <c r="AB134" i="1"/>
  <c r="AA86" i="1"/>
  <c r="Z86" i="1"/>
  <c r="AB86" i="1"/>
  <c r="AB11" i="1"/>
  <c r="Z11" i="1"/>
  <c r="AA11" i="1"/>
  <c r="AA342" i="1"/>
  <c r="AB342" i="1"/>
  <c r="Z342" i="1"/>
  <c r="AB481" i="1"/>
  <c r="Z481" i="1"/>
  <c r="AA481" i="1"/>
  <c r="Z449" i="1"/>
  <c r="AA449" i="1"/>
  <c r="AB449" i="1"/>
  <c r="Z401" i="1"/>
  <c r="AA401" i="1"/>
  <c r="AB401" i="1"/>
  <c r="Z245" i="1"/>
  <c r="AA245" i="1"/>
  <c r="AB245" i="1"/>
  <c r="AA42" i="1"/>
  <c r="AB42" i="1"/>
  <c r="Z42" i="1"/>
  <c r="Z348" i="1"/>
  <c r="AA348" i="1"/>
  <c r="AB348" i="1"/>
  <c r="Z316" i="1"/>
  <c r="AA316" i="1"/>
  <c r="AB316" i="1"/>
  <c r="AB335" i="1"/>
  <c r="Z335" i="1"/>
  <c r="AA335" i="1"/>
  <c r="Z158" i="1"/>
  <c r="AA158" i="1"/>
  <c r="AB158" i="1"/>
  <c r="AB12" i="1"/>
  <c r="Z12" i="1"/>
  <c r="AA12" i="1"/>
  <c r="AA450" i="1"/>
  <c r="AB450" i="1"/>
  <c r="Z450" i="1"/>
  <c r="AA402" i="1"/>
  <c r="AB402" i="1"/>
  <c r="Z402" i="1"/>
  <c r="AA246" i="1"/>
  <c r="AB246" i="1"/>
  <c r="Z246" i="1"/>
  <c r="AA476" i="1"/>
  <c r="AB476" i="1"/>
  <c r="Z476" i="1"/>
  <c r="Z208" i="1"/>
  <c r="AA208" i="1"/>
  <c r="AB208" i="1"/>
  <c r="Z176" i="1"/>
  <c r="AA176" i="1"/>
  <c r="AB176" i="1"/>
  <c r="Z499" i="1"/>
  <c r="AA499" i="1"/>
  <c r="AB499" i="1"/>
  <c r="AB451" i="1"/>
  <c r="Z451" i="1"/>
  <c r="AA451" i="1"/>
  <c r="AB403" i="1"/>
  <c r="Z403" i="1"/>
  <c r="AA403" i="1"/>
  <c r="AB243" i="1"/>
  <c r="Z243" i="1"/>
  <c r="AA243" i="1"/>
  <c r="Z33" i="1"/>
  <c r="AA33" i="1"/>
  <c r="AB33" i="1"/>
  <c r="AB27" i="1"/>
  <c r="Z27" i="1"/>
  <c r="AA27" i="1"/>
  <c r="AB533" i="1"/>
  <c r="Z533" i="1"/>
  <c r="AA533" i="1"/>
  <c r="Z277" i="1"/>
  <c r="AA277" i="1"/>
  <c r="AB277" i="1"/>
  <c r="Z181" i="1"/>
  <c r="AA181" i="1"/>
  <c r="AB181" i="1"/>
  <c r="AA58" i="1"/>
  <c r="Z58" i="1"/>
  <c r="AB58" i="1"/>
  <c r="Z292" i="1"/>
  <c r="AA292" i="1"/>
  <c r="AB292" i="1"/>
  <c r="AA186" i="1"/>
  <c r="AB186" i="1"/>
  <c r="Z186" i="1"/>
  <c r="AB529" i="1"/>
  <c r="Z529" i="1"/>
  <c r="AA529" i="1"/>
  <c r="Z482" i="1"/>
  <c r="AA482" i="1"/>
  <c r="AB482" i="1"/>
  <c r="AA330" i="1"/>
  <c r="AB330" i="1"/>
  <c r="Z330" i="1"/>
  <c r="AA274" i="1"/>
  <c r="AB274" i="1"/>
  <c r="Z274" i="1"/>
  <c r="AA202" i="1"/>
  <c r="AB202" i="1"/>
  <c r="Z202" i="1"/>
  <c r="Z321" i="1"/>
  <c r="AA321" i="1"/>
  <c r="AB321" i="1"/>
  <c r="Z105" i="1"/>
  <c r="AA105" i="1"/>
  <c r="AB105" i="1"/>
  <c r="Z412" i="1"/>
  <c r="AA412" i="1"/>
  <c r="AB412" i="1"/>
  <c r="Z364" i="1"/>
  <c r="AA364" i="1"/>
  <c r="AB364" i="1"/>
  <c r="AB295" i="1"/>
  <c r="Z295" i="1"/>
  <c r="AA295" i="1"/>
  <c r="AB203" i="1"/>
  <c r="Z203" i="1"/>
  <c r="AA203" i="1"/>
  <c r="Z120" i="1"/>
  <c r="AA120" i="1"/>
  <c r="AB120" i="1"/>
  <c r="Z68" i="1"/>
  <c r="AB68" i="1"/>
  <c r="AA68" i="1"/>
  <c r="AA159" i="1"/>
  <c r="Z159" i="1"/>
  <c r="AB159" i="1"/>
  <c r="AA142" i="1"/>
  <c r="AB142" i="1"/>
  <c r="Z142" i="1"/>
  <c r="AA94" i="1"/>
  <c r="AB94" i="1"/>
  <c r="Z94" i="1"/>
  <c r="AB47" i="1"/>
  <c r="AA47" i="1"/>
  <c r="Z47" i="1"/>
  <c r="AA326" i="1"/>
  <c r="AB326" i="1"/>
  <c r="Z326" i="1"/>
  <c r="AB473" i="1"/>
  <c r="Z473" i="1"/>
  <c r="AA473" i="1"/>
  <c r="Z425" i="1"/>
  <c r="AA425" i="1"/>
  <c r="AB425" i="1"/>
  <c r="Z377" i="1"/>
  <c r="AA377" i="1"/>
  <c r="AB377" i="1"/>
  <c r="Z221" i="1"/>
  <c r="AA221" i="1"/>
  <c r="AB221" i="1"/>
  <c r="Z356" i="1"/>
  <c r="AA356" i="1"/>
  <c r="AB356" i="1"/>
  <c r="AB359" i="1"/>
  <c r="Z359" i="1"/>
  <c r="AA359" i="1"/>
  <c r="Z147" i="1"/>
  <c r="AA147" i="1"/>
  <c r="AB147" i="1"/>
  <c r="AB56" i="1"/>
  <c r="Z56" i="1"/>
  <c r="AA56" i="1"/>
  <c r="AA442" i="1"/>
  <c r="AB442" i="1"/>
  <c r="Z442" i="1"/>
  <c r="AA394" i="1"/>
  <c r="AB394" i="1"/>
  <c r="Z394" i="1"/>
  <c r="AA254" i="1"/>
  <c r="AB254" i="1"/>
  <c r="Z254" i="1"/>
  <c r="AA484" i="1"/>
  <c r="AB484" i="1"/>
  <c r="Z484" i="1"/>
  <c r="Z216" i="1"/>
  <c r="AA216" i="1"/>
  <c r="AB216" i="1"/>
  <c r="AA152" i="1"/>
  <c r="AB152" i="1"/>
  <c r="Z152" i="1"/>
  <c r="Z459" i="1"/>
  <c r="AB459" i="1"/>
  <c r="AA459" i="1"/>
  <c r="AB411" i="1"/>
  <c r="Z411" i="1"/>
  <c r="AA411" i="1"/>
  <c r="AB251" i="1"/>
  <c r="Z251" i="1"/>
  <c r="AA251" i="1"/>
  <c r="Z41" i="1"/>
  <c r="AA41" i="1"/>
  <c r="AB41" i="1"/>
  <c r="AB19" i="1"/>
  <c r="Z19" i="1"/>
  <c r="AA19" i="1"/>
  <c r="AA516" i="1"/>
  <c r="AB516" i="1"/>
  <c r="Z516" i="1"/>
  <c r="AB517" i="1"/>
  <c r="Z517" i="1"/>
  <c r="AA517" i="1"/>
  <c r="Z273" i="1"/>
  <c r="AA273" i="1"/>
  <c r="AB273" i="1"/>
  <c r="Z257" i="1"/>
  <c r="AA257" i="1"/>
  <c r="AB257" i="1"/>
  <c r="Z161" i="1"/>
  <c r="AA161" i="1"/>
  <c r="AB161" i="1"/>
  <c r="AA54" i="1"/>
  <c r="AB54" i="1"/>
  <c r="Z54" i="1"/>
  <c r="Z304" i="1"/>
  <c r="AA304" i="1"/>
  <c r="AB304" i="1"/>
  <c r="Z256" i="1"/>
  <c r="AA256" i="1"/>
  <c r="AB256" i="1"/>
  <c r="AA182" i="1"/>
  <c r="AB182" i="1"/>
  <c r="Z182" i="1"/>
  <c r="AA520" i="1"/>
  <c r="AB520" i="1"/>
  <c r="Z520" i="1"/>
  <c r="AA522" i="1"/>
  <c r="Z522" i="1"/>
  <c r="AB522" i="1"/>
  <c r="AA462" i="1"/>
  <c r="Z462" i="1"/>
  <c r="AB462" i="1"/>
  <c r="AA322" i="1"/>
  <c r="AB322" i="1"/>
  <c r="Z322" i="1"/>
  <c r="AA286" i="1"/>
  <c r="AB286" i="1"/>
  <c r="Z286" i="1"/>
  <c r="AA230" i="1"/>
  <c r="AB230" i="1"/>
  <c r="Z230" i="1"/>
  <c r="Z349" i="1"/>
  <c r="AA349" i="1"/>
  <c r="AB349" i="1"/>
  <c r="Z317" i="1"/>
  <c r="AA317" i="1"/>
  <c r="AB317" i="1"/>
  <c r="Z117" i="1"/>
  <c r="AB117" i="1"/>
  <c r="AA117" i="1"/>
  <c r="Z85" i="1"/>
  <c r="AB85" i="1"/>
  <c r="AA85" i="1"/>
  <c r="Z424" i="1"/>
  <c r="AA424" i="1"/>
  <c r="AB424" i="1"/>
  <c r="Z376" i="1"/>
  <c r="AA376" i="1"/>
  <c r="AB376" i="1"/>
  <c r="AB307" i="1"/>
  <c r="Z307" i="1"/>
  <c r="AA307" i="1"/>
  <c r="AB275" i="1"/>
  <c r="Z275" i="1"/>
  <c r="AA275" i="1"/>
  <c r="AB199" i="1"/>
  <c r="Z199" i="1"/>
  <c r="AA199" i="1"/>
  <c r="Z132" i="1"/>
  <c r="AA132" i="1"/>
  <c r="AB132" i="1"/>
  <c r="Z116" i="1"/>
  <c r="AA116" i="1"/>
  <c r="AB116" i="1"/>
  <c r="AA64" i="1"/>
  <c r="Z64" i="1"/>
  <c r="AB64" i="1"/>
  <c r="AA171" i="1"/>
  <c r="AB171" i="1"/>
  <c r="Z171" i="1"/>
  <c r="AB115" i="1"/>
  <c r="Z115" i="1"/>
  <c r="AA115" i="1"/>
  <c r="AA122" i="1"/>
  <c r="Z122" i="1"/>
  <c r="AB122" i="1"/>
  <c r="AA74" i="1"/>
  <c r="Z74" i="1"/>
  <c r="AB74" i="1"/>
  <c r="AB59" i="1"/>
  <c r="Z59" i="1"/>
  <c r="AA59" i="1"/>
  <c r="AA350" i="1"/>
  <c r="AB350" i="1"/>
  <c r="Z350" i="1"/>
  <c r="AB501" i="1"/>
  <c r="Z501" i="1"/>
  <c r="AA501" i="1"/>
  <c r="AA453" i="1"/>
  <c r="AB453" i="1"/>
  <c r="Z453" i="1"/>
  <c r="Z405" i="1"/>
  <c r="AA405" i="1"/>
  <c r="AB405" i="1"/>
  <c r="Z373" i="1"/>
  <c r="AA373" i="1"/>
  <c r="AB373" i="1"/>
  <c r="Z352" i="1"/>
  <c r="AA352" i="1"/>
  <c r="AB352" i="1"/>
  <c r="Z146" i="1"/>
  <c r="AA146" i="1"/>
  <c r="AB146" i="1"/>
  <c r="AA534" i="1"/>
  <c r="Z534" i="1"/>
  <c r="AB534" i="1"/>
  <c r="Z301" i="1"/>
  <c r="AA301" i="1"/>
  <c r="AB301" i="1"/>
  <c r="Z285" i="1"/>
  <c r="AA285" i="1"/>
  <c r="AB285" i="1"/>
  <c r="Z205" i="1"/>
  <c r="AA205" i="1"/>
  <c r="AB205" i="1"/>
  <c r="Z173" i="1"/>
  <c r="AA173" i="1"/>
  <c r="AB173" i="1"/>
  <c r="AA157" i="1"/>
  <c r="AB157" i="1"/>
  <c r="Z157" i="1"/>
  <c r="AA50" i="1"/>
  <c r="Z50" i="1"/>
  <c r="AB50" i="1"/>
  <c r="Z300" i="1"/>
  <c r="AA300" i="1"/>
  <c r="AB300" i="1"/>
  <c r="Z284" i="1"/>
  <c r="AA284" i="1"/>
  <c r="AB284" i="1"/>
  <c r="AA80" i="1"/>
  <c r="AB80" i="1"/>
  <c r="Z80" i="1"/>
  <c r="AB44" i="1"/>
  <c r="Z44" i="1"/>
  <c r="AA44" i="1"/>
  <c r="AB28" i="1"/>
  <c r="AA28" i="1"/>
  <c r="Z28" i="1"/>
  <c r="Z506" i="1"/>
  <c r="AA506" i="1"/>
  <c r="AB506" i="1"/>
  <c r="Z474" i="1"/>
  <c r="AA474" i="1"/>
  <c r="AB474" i="1"/>
  <c r="AB458" i="1"/>
  <c r="Z458" i="1"/>
  <c r="AA458" i="1"/>
  <c r="AA314" i="1"/>
  <c r="AB314" i="1"/>
  <c r="Z314" i="1"/>
  <c r="AA298" i="1"/>
  <c r="AB298" i="1"/>
  <c r="Z298" i="1"/>
  <c r="AA266" i="1"/>
  <c r="AB266" i="1"/>
  <c r="Z266" i="1"/>
  <c r="AA226" i="1"/>
  <c r="AB226" i="1"/>
  <c r="Z226" i="1"/>
  <c r="Z361" i="1"/>
  <c r="AA361" i="1"/>
  <c r="AB361" i="1"/>
  <c r="Z329" i="1"/>
  <c r="AA329" i="1"/>
  <c r="AB329" i="1"/>
  <c r="Z129" i="1"/>
  <c r="AA129" i="1"/>
  <c r="AB129" i="1"/>
  <c r="Z113" i="1"/>
  <c r="AB113" i="1"/>
  <c r="AA113" i="1"/>
  <c r="Z81" i="1"/>
  <c r="AA81" i="1"/>
  <c r="AB81" i="1"/>
  <c r="Z420" i="1"/>
  <c r="AA420" i="1"/>
  <c r="AB420" i="1"/>
  <c r="Z404" i="1"/>
  <c r="AA404" i="1"/>
  <c r="AB404" i="1"/>
  <c r="Z372" i="1"/>
  <c r="AA372" i="1"/>
  <c r="AB372" i="1"/>
  <c r="Z232" i="1"/>
  <c r="AA232" i="1"/>
  <c r="AB232" i="1"/>
  <c r="AB303" i="1"/>
  <c r="Z303" i="1"/>
  <c r="AA303" i="1"/>
  <c r="AB271" i="1"/>
  <c r="Z271" i="1"/>
  <c r="AA271" i="1"/>
  <c r="AB255" i="1"/>
  <c r="AA255" i="1"/>
  <c r="Z255" i="1"/>
  <c r="AB179" i="1"/>
  <c r="Z179" i="1"/>
  <c r="AA179" i="1"/>
  <c r="AA112" i="1"/>
  <c r="Z112" i="1"/>
  <c r="AB112" i="1"/>
  <c r="AA96" i="1"/>
  <c r="Z96" i="1"/>
  <c r="AB96" i="1"/>
  <c r="Z61" i="1"/>
  <c r="AB61" i="1"/>
  <c r="AA61" i="1"/>
  <c r="Z13" i="1"/>
  <c r="AA13" i="1"/>
  <c r="AB13" i="1"/>
  <c r="Z151" i="1"/>
  <c r="AA151" i="1"/>
  <c r="AB151" i="1"/>
  <c r="AB95" i="1"/>
  <c r="Z95" i="1"/>
  <c r="AA95" i="1"/>
  <c r="AA118" i="1"/>
  <c r="Z118" i="1"/>
  <c r="AB118" i="1"/>
  <c r="AA102" i="1"/>
  <c r="Z102" i="1"/>
  <c r="AB102" i="1"/>
  <c r="AA70" i="1"/>
  <c r="Z70" i="1"/>
  <c r="AB70" i="1"/>
  <c r="AB55" i="1"/>
  <c r="AA55" i="1"/>
  <c r="Z55" i="1"/>
  <c r="AA526" i="1"/>
  <c r="Z526" i="1"/>
  <c r="AB526" i="1"/>
  <c r="AB521" i="1"/>
  <c r="Z521" i="1"/>
  <c r="AA521" i="1"/>
  <c r="AB497" i="1"/>
  <c r="Z497" i="1"/>
  <c r="AA497" i="1"/>
  <c r="AB465" i="1"/>
  <c r="Z465" i="1"/>
  <c r="AA465" i="1"/>
  <c r="Z433" i="1"/>
  <c r="AA433" i="1"/>
  <c r="AB433" i="1"/>
  <c r="Z417" i="1"/>
  <c r="AA417" i="1"/>
  <c r="AB417" i="1"/>
  <c r="Z385" i="1"/>
  <c r="AA385" i="1"/>
  <c r="AB385" i="1"/>
  <c r="Z369" i="1"/>
  <c r="AA369" i="1"/>
  <c r="AB369" i="1"/>
  <c r="Z229" i="1"/>
  <c r="AA229" i="1"/>
  <c r="AB229" i="1"/>
  <c r="Z213" i="1"/>
  <c r="AA213" i="1"/>
  <c r="AB213" i="1"/>
  <c r="AA26" i="1"/>
  <c r="Z26" i="1"/>
  <c r="AB26" i="1"/>
  <c r="Z2" i="1"/>
  <c r="AB2" i="1"/>
  <c r="Z332" i="1"/>
  <c r="AA332" i="1"/>
  <c r="AB332" i="1"/>
  <c r="AB351" i="1"/>
  <c r="Z351" i="1"/>
  <c r="AA351" i="1"/>
  <c r="AB319" i="1"/>
  <c r="AA319" i="1"/>
  <c r="Z319" i="1"/>
  <c r="AB139" i="1"/>
  <c r="Z139" i="1"/>
  <c r="AA139" i="1"/>
  <c r="AB67" i="1"/>
  <c r="Z67" i="1"/>
  <c r="AA67" i="1"/>
  <c r="AA48" i="1"/>
  <c r="Z48" i="1"/>
  <c r="AB48" i="1"/>
  <c r="Z527" i="1"/>
  <c r="AA527" i="1"/>
  <c r="AB527" i="1"/>
  <c r="AA434" i="1"/>
  <c r="AB434" i="1"/>
  <c r="Z434" i="1"/>
  <c r="AA418" i="1"/>
  <c r="AB418" i="1"/>
  <c r="Z418" i="1"/>
  <c r="AA386" i="1"/>
  <c r="AB386" i="1"/>
  <c r="Z386" i="1"/>
  <c r="AA370" i="1"/>
  <c r="AB370" i="1"/>
  <c r="Z370" i="1"/>
  <c r="AA508" i="1"/>
  <c r="AB508" i="1"/>
  <c r="Z508" i="1"/>
  <c r="AA492" i="1"/>
  <c r="AB492" i="1"/>
  <c r="Z492" i="1"/>
  <c r="AA460" i="1"/>
  <c r="AB460" i="1"/>
  <c r="Z460" i="1"/>
  <c r="Z224" i="1"/>
  <c r="AA224" i="1"/>
  <c r="AB224" i="1"/>
  <c r="Z192" i="1"/>
  <c r="AA192" i="1"/>
  <c r="AB192" i="1"/>
  <c r="AB160" i="1"/>
  <c r="Z160" i="1"/>
  <c r="AA160" i="1"/>
  <c r="AA144" i="1"/>
  <c r="AB144" i="1"/>
  <c r="Z144" i="1"/>
  <c r="Z483" i="1"/>
  <c r="AB483" i="1"/>
  <c r="AA483" i="1"/>
  <c r="Z467" i="1"/>
  <c r="AA467" i="1"/>
  <c r="AB467" i="1"/>
  <c r="AB435" i="1"/>
  <c r="Z435" i="1"/>
  <c r="AA435" i="1"/>
  <c r="AB419" i="1"/>
  <c r="Z419" i="1"/>
  <c r="AA419" i="1"/>
  <c r="AB387" i="1"/>
  <c r="Z387" i="1"/>
  <c r="AA387" i="1"/>
  <c r="AB371" i="1"/>
  <c r="Z371" i="1"/>
  <c r="AA371" i="1"/>
  <c r="AB227" i="1"/>
  <c r="Z227" i="1"/>
  <c r="AA227" i="1"/>
  <c r="AB211" i="1"/>
  <c r="Z211" i="1"/>
  <c r="AA211" i="1"/>
  <c r="Z17" i="1"/>
  <c r="AA17" i="1"/>
  <c r="AB17" i="1"/>
  <c r="Z162" i="1"/>
  <c r="AB162" i="1"/>
  <c r="AA162" i="1"/>
  <c r="AB83" i="1"/>
  <c r="Z83" i="1"/>
  <c r="AA83" i="1"/>
  <c r="AB87" i="1"/>
  <c r="AA87" i="1"/>
  <c r="Z87" i="1"/>
  <c r="AA518" i="1"/>
  <c r="Z518" i="1"/>
  <c r="AB518" i="1"/>
  <c r="Z313" i="1"/>
  <c r="AA313" i="1"/>
  <c r="AB313" i="1"/>
  <c r="Z297" i="1"/>
  <c r="AA297" i="1"/>
  <c r="AB297" i="1"/>
  <c r="Z281" i="1"/>
  <c r="AA281" i="1"/>
  <c r="AB281" i="1"/>
  <c r="Z265" i="1"/>
  <c r="AA265" i="1"/>
  <c r="AB265" i="1"/>
  <c r="Z201" i="1"/>
  <c r="AA201" i="1"/>
  <c r="AB201" i="1"/>
  <c r="Z185" i="1"/>
  <c r="AA185" i="1"/>
  <c r="AB185" i="1"/>
  <c r="AB169" i="1"/>
  <c r="Z169" i="1"/>
  <c r="AA169" i="1"/>
  <c r="AB153" i="1"/>
  <c r="Z153" i="1"/>
  <c r="AA153" i="1"/>
  <c r="AA62" i="1"/>
  <c r="AB62" i="1"/>
  <c r="Z62" i="1"/>
  <c r="AA46" i="1"/>
  <c r="AB46" i="1"/>
  <c r="Z46" i="1"/>
  <c r="Z312" i="1"/>
  <c r="AA312" i="1"/>
  <c r="AB312" i="1"/>
  <c r="Z296" i="1"/>
  <c r="AA296" i="1"/>
  <c r="AB296" i="1"/>
  <c r="Z280" i="1"/>
  <c r="AA280" i="1"/>
  <c r="AB280" i="1"/>
  <c r="Z264" i="1"/>
  <c r="AA264" i="1"/>
  <c r="AB264" i="1"/>
  <c r="AA190" i="1"/>
  <c r="AB190" i="1"/>
  <c r="Z190" i="1"/>
  <c r="AB91" i="1"/>
  <c r="Z91" i="1"/>
  <c r="AA91" i="1"/>
  <c r="AA40" i="1"/>
  <c r="AB40" i="1"/>
  <c r="Z40" i="1"/>
  <c r="Z24" i="1"/>
  <c r="AA24" i="1"/>
  <c r="AB24" i="1"/>
  <c r="Z523" i="1"/>
  <c r="AA523" i="1"/>
  <c r="AB523" i="1"/>
  <c r="AA502" i="1"/>
  <c r="Z502" i="1"/>
  <c r="AB502" i="1"/>
  <c r="AA486" i="1"/>
  <c r="Z486" i="1"/>
  <c r="AB486" i="1"/>
  <c r="AA470" i="1"/>
  <c r="Z470" i="1"/>
  <c r="AB470" i="1"/>
  <c r="AB454" i="1"/>
  <c r="AA454" i="1"/>
  <c r="Z454" i="1"/>
  <c r="AA338" i="1"/>
  <c r="AB338" i="1"/>
  <c r="Z338" i="1"/>
  <c r="AA310" i="1"/>
  <c r="AB310" i="1"/>
  <c r="Z310" i="1"/>
  <c r="AA294" i="1"/>
  <c r="AB294" i="1"/>
  <c r="Z294" i="1"/>
  <c r="AA278" i="1"/>
  <c r="AB278" i="1"/>
  <c r="Z278" i="1"/>
  <c r="AA262" i="1"/>
  <c r="AB262" i="1"/>
  <c r="Z262" i="1"/>
  <c r="AA222" i="1"/>
  <c r="AB222" i="1"/>
  <c r="Z222" i="1"/>
  <c r="AA206" i="1"/>
  <c r="AB206" i="1"/>
  <c r="Z206" i="1"/>
  <c r="Z357" i="1"/>
  <c r="AA357" i="1"/>
  <c r="AB357" i="1"/>
  <c r="Z341" i="1"/>
  <c r="AA341" i="1"/>
  <c r="AB341" i="1"/>
  <c r="Z325" i="1"/>
  <c r="AA325" i="1"/>
  <c r="AB325" i="1"/>
  <c r="Z141" i="1"/>
  <c r="AA141" i="1"/>
  <c r="AB141" i="1"/>
  <c r="Z125" i="1"/>
  <c r="AA125" i="1"/>
  <c r="AB125" i="1"/>
  <c r="Z109" i="1"/>
  <c r="AA109" i="1"/>
  <c r="AB109" i="1"/>
  <c r="Z93" i="1"/>
  <c r="AA93" i="1"/>
  <c r="AB93" i="1"/>
  <c r="Z448" i="1"/>
  <c r="AA448" i="1"/>
  <c r="AB448" i="1"/>
  <c r="Z432" i="1"/>
  <c r="AA432" i="1"/>
  <c r="AB432" i="1"/>
  <c r="Z416" i="1"/>
  <c r="AA416" i="1"/>
  <c r="AB416" i="1"/>
  <c r="Z400" i="1"/>
  <c r="AA400" i="1"/>
  <c r="AB400" i="1"/>
  <c r="Z384" i="1"/>
  <c r="AA384" i="1"/>
  <c r="AB384" i="1"/>
  <c r="Z368" i="1"/>
  <c r="AA368" i="1"/>
  <c r="AB368" i="1"/>
  <c r="Z244" i="1"/>
  <c r="AA244" i="1"/>
  <c r="AB244" i="1"/>
  <c r="Z511" i="1"/>
  <c r="AA511" i="1"/>
  <c r="AB511" i="1"/>
  <c r="AB299" i="1"/>
  <c r="Z299" i="1"/>
  <c r="AA299" i="1"/>
  <c r="AB283" i="1"/>
  <c r="Z283" i="1"/>
  <c r="AA283" i="1"/>
  <c r="AB267" i="1"/>
  <c r="Z267" i="1"/>
  <c r="AA267" i="1"/>
  <c r="AB207" i="1"/>
  <c r="Z207" i="1"/>
  <c r="AA207" i="1"/>
  <c r="AB191" i="1"/>
  <c r="Z191" i="1"/>
  <c r="AA191" i="1"/>
  <c r="AB175" i="1"/>
  <c r="Z175" i="1"/>
  <c r="AA175" i="1"/>
  <c r="AB124" i="1"/>
  <c r="Z124" i="1"/>
  <c r="AA124" i="1"/>
  <c r="AB108" i="1"/>
  <c r="Z108" i="1"/>
  <c r="AA108" i="1"/>
  <c r="AB92" i="1"/>
  <c r="AA92" i="1"/>
  <c r="Z92" i="1"/>
  <c r="Z72" i="1"/>
  <c r="AA72" i="1"/>
  <c r="AB72" i="1"/>
  <c r="Z57" i="1"/>
  <c r="AA57" i="1"/>
  <c r="AB57" i="1"/>
  <c r="Z9" i="1"/>
  <c r="AA9" i="1"/>
  <c r="AB9" i="1"/>
  <c r="AA163" i="1"/>
  <c r="Z163" i="1"/>
  <c r="AB163" i="1"/>
  <c r="AB123" i="1"/>
  <c r="Z123" i="1"/>
  <c r="AA123" i="1"/>
  <c r="AB107" i="1"/>
  <c r="Z107" i="1"/>
  <c r="AA107" i="1"/>
  <c r="AA194" i="1"/>
  <c r="AB194" i="1"/>
  <c r="Z194" i="1"/>
  <c r="AA130" i="1"/>
  <c r="Z130" i="1"/>
  <c r="AB130" i="1"/>
  <c r="AA114" i="1"/>
  <c r="Z114" i="1"/>
  <c r="AB114" i="1"/>
  <c r="AA98" i="1"/>
  <c r="Z98" i="1"/>
  <c r="AB98" i="1"/>
  <c r="AA82" i="1"/>
  <c r="Z82" i="1"/>
  <c r="AB82" i="1"/>
  <c r="AA66" i="1"/>
  <c r="Z66" i="1"/>
  <c r="AB66" i="1"/>
  <c r="AB51" i="1"/>
  <c r="Z51" i="1"/>
  <c r="AA51" i="1"/>
  <c r="AB7" i="1"/>
  <c r="AA7" i="1"/>
  <c r="Z7" i="1"/>
  <c r="AA510" i="1"/>
  <c r="Z510" i="1"/>
  <c r="AB510" i="1"/>
  <c r="AA334" i="1"/>
  <c r="AB334" i="1"/>
  <c r="Z334" i="1"/>
  <c r="AB513" i="1"/>
  <c r="Z513" i="1"/>
  <c r="AA513" i="1"/>
  <c r="AB493" i="1"/>
  <c r="Z493" i="1"/>
  <c r="AA493" i="1"/>
  <c r="AB477" i="1"/>
  <c r="Z477" i="1"/>
  <c r="AA477" i="1"/>
  <c r="AB461" i="1"/>
  <c r="Z461" i="1"/>
  <c r="AA461" i="1"/>
  <c r="Z445" i="1"/>
  <c r="AA445" i="1"/>
  <c r="AB445" i="1"/>
  <c r="Z429" i="1"/>
  <c r="AA429" i="1"/>
  <c r="AB429" i="1"/>
  <c r="Z413" i="1"/>
  <c r="AA413" i="1"/>
  <c r="AB413" i="1"/>
  <c r="Z397" i="1"/>
  <c r="AA397" i="1"/>
  <c r="AB397" i="1"/>
  <c r="Z381" i="1"/>
  <c r="AA381" i="1"/>
  <c r="AB381" i="1"/>
  <c r="Z365" i="1"/>
  <c r="AA365" i="1"/>
  <c r="AB365" i="1"/>
  <c r="Z241" i="1"/>
  <c r="AA241" i="1"/>
  <c r="AB241" i="1"/>
  <c r="Z225" i="1"/>
  <c r="AA225" i="1"/>
  <c r="AB225" i="1"/>
  <c r="Z209" i="1"/>
  <c r="AA209" i="1"/>
  <c r="AB209" i="1"/>
  <c r="AA38" i="1"/>
  <c r="Z38" i="1"/>
  <c r="AB38" i="1"/>
  <c r="AA22" i="1"/>
  <c r="Z22" i="1"/>
  <c r="AB22" i="1"/>
  <c r="Z360" i="1"/>
  <c r="AA360" i="1"/>
  <c r="AB360" i="1"/>
  <c r="Z344" i="1"/>
  <c r="AA344" i="1"/>
  <c r="AB344" i="1"/>
  <c r="Z328" i="1"/>
  <c r="AA328" i="1"/>
  <c r="AB328" i="1"/>
  <c r="AB363" i="1"/>
  <c r="Z363" i="1"/>
  <c r="AA363" i="1"/>
  <c r="AB347" i="1"/>
  <c r="Z347" i="1"/>
  <c r="AA347" i="1"/>
  <c r="AB331" i="1"/>
  <c r="Z331" i="1"/>
  <c r="AA331" i="1"/>
  <c r="AB315" i="1"/>
  <c r="Z315" i="1"/>
  <c r="AA315" i="1"/>
  <c r="AB135" i="1"/>
  <c r="AA135" i="1"/>
  <c r="Z135" i="1"/>
  <c r="Z154" i="1"/>
  <c r="AA154" i="1"/>
  <c r="AB154" i="1"/>
  <c r="AB60" i="1"/>
  <c r="Z60" i="1"/>
  <c r="AA60" i="1"/>
  <c r="Z8" i="1"/>
  <c r="AA8" i="1"/>
  <c r="AB8" i="1"/>
  <c r="AB525" i="1"/>
  <c r="Z525" i="1"/>
  <c r="AA525" i="1"/>
  <c r="Z519" i="1"/>
  <c r="AA519" i="1"/>
  <c r="AB519" i="1"/>
  <c r="AA446" i="1"/>
  <c r="AB446" i="1"/>
  <c r="Z446" i="1"/>
  <c r="AA430" i="1"/>
  <c r="AB430" i="1"/>
  <c r="Z430" i="1"/>
  <c r="AA414" i="1"/>
  <c r="AB414" i="1"/>
  <c r="Z414" i="1"/>
  <c r="AA398" i="1"/>
  <c r="AB398" i="1"/>
  <c r="Z398" i="1"/>
  <c r="AA382" i="1"/>
  <c r="AB382" i="1"/>
  <c r="Z382" i="1"/>
  <c r="AA366" i="1"/>
  <c r="AB366" i="1"/>
  <c r="Z366" i="1"/>
  <c r="AA242" i="1"/>
  <c r="AB242" i="1"/>
  <c r="Z242" i="1"/>
  <c r="AA504" i="1"/>
  <c r="AB504" i="1"/>
  <c r="Z504" i="1"/>
  <c r="AA488" i="1"/>
  <c r="AB488" i="1"/>
  <c r="Z488" i="1"/>
  <c r="AA472" i="1"/>
  <c r="AB472" i="1"/>
  <c r="Z472" i="1"/>
  <c r="Z456" i="1"/>
  <c r="AA456" i="1"/>
  <c r="AB456" i="1"/>
  <c r="Z220" i="1"/>
  <c r="AA220" i="1"/>
  <c r="AB220" i="1"/>
  <c r="Z204" i="1"/>
  <c r="AA204" i="1"/>
  <c r="AB204" i="1"/>
  <c r="Z188" i="1"/>
  <c r="AA188" i="1"/>
  <c r="AB188" i="1"/>
  <c r="Z172" i="1"/>
  <c r="AA172" i="1"/>
  <c r="AB172" i="1"/>
  <c r="AB156" i="1"/>
  <c r="Z156" i="1"/>
  <c r="AA156" i="1"/>
  <c r="AB140" i="1"/>
  <c r="Z140" i="1"/>
  <c r="AA140" i="1"/>
  <c r="Z495" i="1"/>
  <c r="AA495" i="1"/>
  <c r="AB495" i="1"/>
  <c r="Z479" i="1"/>
  <c r="AA479" i="1"/>
  <c r="AB479" i="1"/>
  <c r="Z463" i="1"/>
  <c r="AA463" i="1"/>
  <c r="AB463" i="1"/>
  <c r="AB447" i="1"/>
  <c r="Z447" i="1"/>
  <c r="AA447" i="1"/>
  <c r="AB431" i="1"/>
  <c r="Z431" i="1"/>
  <c r="AA431" i="1"/>
  <c r="AB415" i="1"/>
  <c r="Z415" i="1"/>
  <c r="AA415" i="1"/>
  <c r="AB399" i="1"/>
  <c r="Z399" i="1"/>
  <c r="AA399" i="1"/>
  <c r="AB383" i="1"/>
  <c r="Z383" i="1"/>
  <c r="AA383" i="1"/>
  <c r="AB367" i="1"/>
  <c r="Z367" i="1"/>
  <c r="AA367" i="1"/>
  <c r="AB239" i="1"/>
  <c r="AA239" i="1"/>
  <c r="Z239" i="1"/>
  <c r="AB223" i="1"/>
  <c r="AA223" i="1"/>
  <c r="Z223" i="1"/>
  <c r="Z45" i="1"/>
  <c r="AA45" i="1"/>
  <c r="AB45" i="1"/>
  <c r="Z29" i="1"/>
  <c r="AA29" i="1"/>
  <c r="AB29" i="1"/>
  <c r="AA174" i="1"/>
  <c r="AB174" i="1"/>
  <c r="Z174" i="1"/>
  <c r="AB43" i="1"/>
  <c r="Z43" i="1"/>
  <c r="AA43" i="1"/>
  <c r="AB23" i="1"/>
  <c r="AA23" i="1"/>
  <c r="Z23" i="1"/>
  <c r="AA16" i="1"/>
  <c r="AB16" i="1"/>
  <c r="Z16" i="1"/>
  <c r="H6" i="16"/>
  <c r="H7" i="16"/>
  <c r="G6" i="16"/>
  <c r="G5" i="16"/>
  <c r="D6" i="16"/>
  <c r="H5" i="16"/>
  <c r="C10" i="16"/>
  <c r="G7" i="16"/>
  <c r="C9" i="16"/>
  <c r="H8" i="16"/>
  <c r="G8" i="16"/>
  <c r="DE414" i="1"/>
  <c r="DW414" i="1"/>
  <c r="DE193" i="1"/>
  <c r="DW193" i="1"/>
  <c r="DE528" i="1"/>
  <c r="DW528" i="1"/>
  <c r="DE274" i="1"/>
  <c r="DW274" i="1"/>
  <c r="DE413" i="1"/>
  <c r="DW413" i="1"/>
  <c r="DE114" i="1"/>
  <c r="DW114" i="1"/>
  <c r="DE43" i="1"/>
  <c r="DW43" i="1"/>
  <c r="DE432" i="1"/>
  <c r="DW432" i="1"/>
  <c r="DE149" i="1"/>
  <c r="DW149" i="1"/>
  <c r="DE483" i="1"/>
  <c r="DW483" i="1"/>
  <c r="DE379" i="1"/>
  <c r="DW379" i="1"/>
  <c r="DE39" i="1"/>
  <c r="DW39" i="1"/>
  <c r="DE168" i="1"/>
  <c r="DW168" i="1"/>
  <c r="DA34" i="1"/>
  <c r="DS34" i="1"/>
  <c r="DE529" i="1"/>
  <c r="DW529" i="1"/>
  <c r="DE514" i="1"/>
  <c r="DW514" i="1"/>
  <c r="DE442" i="1"/>
  <c r="DW442" i="1"/>
  <c r="DE254" i="1"/>
  <c r="DW254" i="1"/>
  <c r="DE246" i="1"/>
  <c r="DW246" i="1"/>
  <c r="DE509" i="1"/>
  <c r="DW509" i="1"/>
  <c r="DE309" i="1"/>
  <c r="DW309" i="1"/>
  <c r="DE301" i="1"/>
  <c r="DW301" i="1"/>
  <c r="DE269" i="1"/>
  <c r="DW269" i="1"/>
  <c r="DE261" i="1"/>
  <c r="DW261" i="1"/>
  <c r="DE205" i="1"/>
  <c r="DW205" i="1"/>
  <c r="DE402" i="1"/>
  <c r="DW402" i="1"/>
  <c r="DE349" i="1"/>
  <c r="DW349" i="1"/>
  <c r="DE353" i="1"/>
  <c r="DW353" i="1"/>
  <c r="DE393" i="1"/>
  <c r="DW393" i="1"/>
  <c r="DE532" i="1"/>
  <c r="DW532" i="1"/>
  <c r="DE506" i="1"/>
  <c r="DW506" i="1"/>
  <c r="DE498" i="1"/>
  <c r="DW498" i="1"/>
  <c r="DE490" i="1"/>
  <c r="DW490" i="1"/>
  <c r="DE482" i="1"/>
  <c r="DW482" i="1"/>
  <c r="DE474" i="1"/>
  <c r="DW474" i="1"/>
  <c r="DE466" i="1"/>
  <c r="DW466" i="1"/>
  <c r="DE354" i="1"/>
  <c r="DW354" i="1"/>
  <c r="DE322" i="1"/>
  <c r="DW322" i="1"/>
  <c r="DE298" i="1"/>
  <c r="DW298" i="1"/>
  <c r="DE278" i="1"/>
  <c r="DW278" i="1"/>
  <c r="DE266" i="1"/>
  <c r="DW266" i="1"/>
  <c r="DE258" i="1"/>
  <c r="DW258" i="1"/>
  <c r="DE226" i="1"/>
  <c r="DW226" i="1"/>
  <c r="DE206" i="1"/>
  <c r="DW206" i="1"/>
  <c r="DE198" i="1"/>
  <c r="DW198" i="1"/>
  <c r="DE501" i="1"/>
  <c r="DW501" i="1"/>
  <c r="DE489" i="1"/>
  <c r="DW489" i="1"/>
  <c r="DE481" i="1"/>
  <c r="DW481" i="1"/>
  <c r="DE465" i="1"/>
  <c r="DW465" i="1"/>
  <c r="DE449" i="1"/>
  <c r="DW449" i="1"/>
  <c r="DE441" i="1"/>
  <c r="DW441" i="1"/>
  <c r="DE433" i="1"/>
  <c r="DW433" i="1"/>
  <c r="DE425" i="1"/>
  <c r="DW425" i="1"/>
  <c r="DE409" i="1"/>
  <c r="DW409" i="1"/>
  <c r="DE373" i="1"/>
  <c r="DW373" i="1"/>
  <c r="DE365" i="1"/>
  <c r="DW365" i="1"/>
  <c r="DE221" i="1"/>
  <c r="DW221" i="1"/>
  <c r="DE213" i="1"/>
  <c r="DW213" i="1"/>
  <c r="DE282" i="1"/>
  <c r="DW282" i="1"/>
  <c r="DE233" i="1"/>
  <c r="DW233" i="1"/>
  <c r="DE535" i="1"/>
  <c r="DW535" i="1"/>
  <c r="DE527" i="1"/>
  <c r="DW527" i="1"/>
  <c r="DE526" i="1"/>
  <c r="DW526" i="1"/>
  <c r="DE326" i="1"/>
  <c r="DW326" i="1"/>
  <c r="DE73" i="1"/>
  <c r="DW73" i="1"/>
  <c r="DE38" i="1"/>
  <c r="DW38" i="1"/>
  <c r="DE30" i="1"/>
  <c r="DW30" i="1"/>
  <c r="DE14" i="1"/>
  <c r="DW14" i="1"/>
  <c r="DE512" i="1"/>
  <c r="DW512" i="1"/>
  <c r="DE308" i="1"/>
  <c r="DW308" i="1"/>
  <c r="DE284" i="1"/>
  <c r="DW284" i="1"/>
  <c r="DE268" i="1"/>
  <c r="DW268" i="1"/>
  <c r="DE511" i="1"/>
  <c r="DW511" i="1"/>
  <c r="DE307" i="1"/>
  <c r="DW307" i="1"/>
  <c r="DE299" i="1"/>
  <c r="DW299" i="1"/>
  <c r="DE291" i="1"/>
  <c r="DW291" i="1"/>
  <c r="DE283" i="1"/>
  <c r="DW283" i="1"/>
  <c r="DE275" i="1"/>
  <c r="DW275" i="1"/>
  <c r="DE267" i="1"/>
  <c r="DW267" i="1"/>
  <c r="DE259" i="1"/>
  <c r="DW259" i="1"/>
  <c r="DE191" i="1"/>
  <c r="DW191" i="1"/>
  <c r="DE183" i="1"/>
  <c r="DW183" i="1"/>
  <c r="DE41" i="1"/>
  <c r="DW41" i="1"/>
  <c r="DE33" i="1"/>
  <c r="DW33" i="1"/>
  <c r="DE25" i="1"/>
  <c r="DW25" i="1"/>
  <c r="DE17" i="1"/>
  <c r="DW17" i="1"/>
  <c r="DE186" i="1"/>
  <c r="DW186" i="1"/>
  <c r="DE178" i="1"/>
  <c r="DW178" i="1"/>
  <c r="DE44" i="1"/>
  <c r="DW44" i="1"/>
  <c r="DE36" i="1"/>
  <c r="DW36" i="1"/>
  <c r="DE28" i="1"/>
  <c r="DW28" i="1"/>
  <c r="DE12" i="1"/>
  <c r="DW12" i="1"/>
  <c r="DE171" i="1"/>
  <c r="DW171" i="1"/>
  <c r="DE155" i="1"/>
  <c r="DW155" i="1"/>
  <c r="DE123" i="1"/>
  <c r="DW123" i="1"/>
  <c r="DE107" i="1"/>
  <c r="DW107" i="1"/>
  <c r="DE99" i="1"/>
  <c r="DW99" i="1"/>
  <c r="DE138" i="1"/>
  <c r="DW138" i="1"/>
  <c r="DE130" i="1"/>
  <c r="DW130" i="1"/>
  <c r="DE122" i="1"/>
  <c r="DW122" i="1"/>
  <c r="DE106" i="1"/>
  <c r="DW106" i="1"/>
  <c r="DE98" i="1"/>
  <c r="DW98" i="1"/>
  <c r="DE90" i="1"/>
  <c r="DW90" i="1"/>
  <c r="DE82" i="1"/>
  <c r="DW82" i="1"/>
  <c r="DE7" i="1"/>
  <c r="DW7" i="1"/>
  <c r="DE67" i="1"/>
  <c r="DW67" i="1"/>
  <c r="DE48" i="1"/>
  <c r="DW48" i="1"/>
  <c r="DE170" i="1"/>
  <c r="DW170" i="1"/>
  <c r="DE448" i="1"/>
  <c r="DW448" i="1"/>
  <c r="DE440" i="1"/>
  <c r="DW440" i="1"/>
  <c r="DE416" i="1"/>
  <c r="DW416" i="1"/>
  <c r="DE400" i="1"/>
  <c r="DW400" i="1"/>
  <c r="DE392" i="1"/>
  <c r="DW392" i="1"/>
  <c r="DE384" i="1"/>
  <c r="DW384" i="1"/>
  <c r="DE376" i="1"/>
  <c r="DW376" i="1"/>
  <c r="DE368" i="1"/>
  <c r="DW368" i="1"/>
  <c r="DE244" i="1"/>
  <c r="DW244" i="1"/>
  <c r="DE355" i="1"/>
  <c r="DW355" i="1"/>
  <c r="DE347" i="1"/>
  <c r="DW347" i="1"/>
  <c r="DE339" i="1"/>
  <c r="DW339" i="1"/>
  <c r="DE331" i="1"/>
  <c r="DW331" i="1"/>
  <c r="DE315" i="1"/>
  <c r="DW315" i="1"/>
  <c r="DE5" i="1"/>
  <c r="DW5" i="1"/>
  <c r="DE74" i="1"/>
  <c r="DW74" i="1"/>
  <c r="DE66" i="1"/>
  <c r="DW66" i="1"/>
  <c r="DE59" i="1"/>
  <c r="DW59" i="1"/>
  <c r="DE51" i="1"/>
  <c r="DW51" i="1"/>
  <c r="DE35" i="1"/>
  <c r="DW35" i="1"/>
  <c r="DE174" i="1"/>
  <c r="DW174" i="1"/>
  <c r="DE31" i="1"/>
  <c r="DW31" i="1"/>
  <c r="DE15" i="1"/>
  <c r="DW15" i="1"/>
  <c r="DE181" i="1"/>
  <c r="DW181" i="1"/>
  <c r="DE173" i="1"/>
  <c r="DW173" i="1"/>
  <c r="DE165" i="1"/>
  <c r="DW165" i="1"/>
  <c r="DE65" i="1"/>
  <c r="DW65" i="1"/>
  <c r="DE58" i="1"/>
  <c r="DW58" i="1"/>
  <c r="DE50" i="1"/>
  <c r="DW50" i="1"/>
  <c r="DE360" i="1"/>
  <c r="DW360" i="1"/>
  <c r="DE352" i="1"/>
  <c r="DW352" i="1"/>
  <c r="DE344" i="1"/>
  <c r="DW344" i="1"/>
  <c r="DE336" i="1"/>
  <c r="DW336" i="1"/>
  <c r="DE328" i="1"/>
  <c r="DW328" i="1"/>
  <c r="DE320" i="1"/>
  <c r="DW320" i="1"/>
  <c r="DE507" i="1"/>
  <c r="DW507" i="1"/>
  <c r="DE499" i="1"/>
  <c r="DW499" i="1"/>
  <c r="DE491" i="1"/>
  <c r="DW491" i="1"/>
  <c r="DE475" i="1"/>
  <c r="DW475" i="1"/>
  <c r="DE467" i="1"/>
  <c r="DW467" i="1"/>
  <c r="DE459" i="1"/>
  <c r="DW459" i="1"/>
  <c r="DE443" i="1"/>
  <c r="DW443" i="1"/>
  <c r="DE419" i="1"/>
  <c r="DW419" i="1"/>
  <c r="DE411" i="1"/>
  <c r="DW411" i="1"/>
  <c r="DE403" i="1"/>
  <c r="DW403" i="1"/>
  <c r="DE395" i="1"/>
  <c r="DW395" i="1"/>
  <c r="DE387" i="1"/>
  <c r="DW387" i="1"/>
  <c r="DE371" i="1"/>
  <c r="DW371" i="1"/>
  <c r="DE243" i="1"/>
  <c r="DW243" i="1"/>
  <c r="DE235" i="1"/>
  <c r="DW235" i="1"/>
  <c r="DE219" i="1"/>
  <c r="DW219" i="1"/>
  <c r="DE211" i="1"/>
  <c r="DW211" i="1"/>
  <c r="DE132" i="1"/>
  <c r="DW132" i="1"/>
  <c r="DE116" i="1"/>
  <c r="DW116" i="1"/>
  <c r="DE92" i="1"/>
  <c r="DW92" i="1"/>
  <c r="DE72" i="1"/>
  <c r="DW72" i="1"/>
  <c r="DE57" i="1"/>
  <c r="DW57" i="1"/>
  <c r="DE49" i="1"/>
  <c r="DW49" i="1"/>
  <c r="DE147" i="1"/>
  <c r="DW147" i="1"/>
  <c r="DE131" i="1"/>
  <c r="DW131" i="1"/>
  <c r="DE158" i="1"/>
  <c r="DW158" i="1"/>
  <c r="DE150" i="1"/>
  <c r="DW150" i="1"/>
  <c r="DE141" i="1"/>
  <c r="DW141" i="1"/>
  <c r="DE125" i="1"/>
  <c r="DW125" i="1"/>
  <c r="DE117" i="1"/>
  <c r="DW117" i="1"/>
  <c r="DE109" i="1"/>
  <c r="DW109" i="1"/>
  <c r="DE101" i="1"/>
  <c r="DW101" i="1"/>
  <c r="DE93" i="1"/>
  <c r="DW93" i="1"/>
  <c r="DE85" i="1"/>
  <c r="DW85" i="1"/>
  <c r="DE508" i="1"/>
  <c r="DW508" i="1"/>
  <c r="DE500" i="1"/>
  <c r="DW500" i="1"/>
  <c r="DE492" i="1"/>
  <c r="DW492" i="1"/>
  <c r="DE484" i="1"/>
  <c r="DW484" i="1"/>
  <c r="DE476" i="1"/>
  <c r="DW476" i="1"/>
  <c r="DE468" i="1"/>
  <c r="DW468" i="1"/>
  <c r="DE460" i="1"/>
  <c r="DW460" i="1"/>
  <c r="DE452" i="1"/>
  <c r="DW452" i="1"/>
  <c r="DE224" i="1"/>
  <c r="DW224" i="1"/>
  <c r="DE200" i="1"/>
  <c r="DW200" i="1"/>
  <c r="DE192" i="1"/>
  <c r="DW192" i="1"/>
  <c r="DE184" i="1"/>
  <c r="DW184" i="1"/>
  <c r="DE176" i="1"/>
  <c r="DW176" i="1"/>
  <c r="DE160" i="1"/>
  <c r="DW160" i="1"/>
  <c r="DE152" i="1"/>
  <c r="DW152" i="1"/>
  <c r="DE144" i="1"/>
  <c r="DW144" i="1"/>
  <c r="DE27" i="1"/>
  <c r="DW27" i="1"/>
  <c r="DE426" i="1"/>
  <c r="DW426" i="1"/>
  <c r="DE370" i="1"/>
  <c r="DW370" i="1"/>
  <c r="DE197" i="1"/>
  <c r="DW197" i="1"/>
  <c r="DE146" i="1"/>
  <c r="DW146" i="1"/>
  <c r="DE361" i="1"/>
  <c r="DW361" i="1"/>
  <c r="DE329" i="1"/>
  <c r="DW329" i="1"/>
  <c r="DE461" i="1"/>
  <c r="DW461" i="1"/>
  <c r="DE310" i="1"/>
  <c r="DW310" i="1"/>
  <c r="DE20" i="1"/>
  <c r="DW20" i="1"/>
  <c r="DE424" i="1"/>
  <c r="DW424" i="1"/>
  <c r="DE236" i="1"/>
  <c r="DW236" i="1"/>
  <c r="DE52" i="1"/>
  <c r="DW52" i="1"/>
  <c r="DE10" i="1"/>
  <c r="DW10" i="1"/>
  <c r="DE435" i="1"/>
  <c r="DW435" i="1"/>
  <c r="DE251" i="1"/>
  <c r="DW251" i="1"/>
  <c r="DE100" i="1"/>
  <c r="DW100" i="1"/>
  <c r="DE64" i="1"/>
  <c r="DW64" i="1"/>
  <c r="DE216" i="1"/>
  <c r="DW216" i="1"/>
  <c r="DE290" i="1"/>
  <c r="DW290" i="1"/>
  <c r="DE524" i="1"/>
  <c r="DW524" i="1"/>
  <c r="DE450" i="1"/>
  <c r="DW450" i="1"/>
  <c r="DE438" i="1"/>
  <c r="DW438" i="1"/>
  <c r="DE410" i="1"/>
  <c r="DW410" i="1"/>
  <c r="DE378" i="1"/>
  <c r="DW378" i="1"/>
  <c r="DE250" i="1"/>
  <c r="DW250" i="1"/>
  <c r="DE238" i="1"/>
  <c r="DW238" i="1"/>
  <c r="DE517" i="1"/>
  <c r="DW517" i="1"/>
  <c r="DE313" i="1"/>
  <c r="DW313" i="1"/>
  <c r="DE277" i="1"/>
  <c r="DW277" i="1"/>
  <c r="DE257" i="1"/>
  <c r="DW257" i="1"/>
  <c r="DE201" i="1"/>
  <c r="DW201" i="1"/>
  <c r="DE273" i="1"/>
  <c r="DW273" i="1"/>
  <c r="DE457" i="1"/>
  <c r="DW457" i="1"/>
  <c r="DE345" i="1"/>
  <c r="DW345" i="1"/>
  <c r="DE374" i="1"/>
  <c r="DW374" i="1"/>
  <c r="DE281" i="1"/>
  <c r="DW281" i="1"/>
  <c r="DE521" i="1"/>
  <c r="DW521" i="1"/>
  <c r="DE525" i="1"/>
  <c r="DW525" i="1"/>
  <c r="DE522" i="1"/>
  <c r="DW522" i="1"/>
  <c r="DE502" i="1"/>
  <c r="DW502" i="1"/>
  <c r="DE494" i="1"/>
  <c r="DW494" i="1"/>
  <c r="DE486" i="1"/>
  <c r="DW486" i="1"/>
  <c r="DE478" i="1"/>
  <c r="DW478" i="1"/>
  <c r="DE470" i="1"/>
  <c r="DW470" i="1"/>
  <c r="DE462" i="1"/>
  <c r="DW462" i="1"/>
  <c r="DE346" i="1"/>
  <c r="DW346" i="1"/>
  <c r="DE302" i="1"/>
  <c r="DW302" i="1"/>
  <c r="DE294" i="1"/>
  <c r="DW294" i="1"/>
  <c r="DE262" i="1"/>
  <c r="DW262" i="1"/>
  <c r="DE230" i="1"/>
  <c r="DW230" i="1"/>
  <c r="DE210" i="1"/>
  <c r="DW210" i="1"/>
  <c r="DE202" i="1"/>
  <c r="DW202" i="1"/>
  <c r="DE513" i="1"/>
  <c r="DW513" i="1"/>
  <c r="DE497" i="1"/>
  <c r="DW497" i="1"/>
  <c r="DE485" i="1"/>
  <c r="DW485" i="1"/>
  <c r="DE469" i="1"/>
  <c r="DW469" i="1"/>
  <c r="DE453" i="1"/>
  <c r="DW453" i="1"/>
  <c r="DE445" i="1"/>
  <c r="DW445" i="1"/>
  <c r="DE437" i="1"/>
  <c r="DW437" i="1"/>
  <c r="DE421" i="1"/>
  <c r="DW421" i="1"/>
  <c r="DE405" i="1"/>
  <c r="DW405" i="1"/>
  <c r="DE397" i="1"/>
  <c r="DW397" i="1"/>
  <c r="DE369" i="1"/>
  <c r="DW369" i="1"/>
  <c r="DE253" i="1"/>
  <c r="DW253" i="1"/>
  <c r="DE225" i="1"/>
  <c r="DW225" i="1"/>
  <c r="DE217" i="1"/>
  <c r="DW217" i="1"/>
  <c r="DE209" i="1"/>
  <c r="DW209" i="1"/>
  <c r="DE406" i="1"/>
  <c r="DW406" i="1"/>
  <c r="DE394" i="1"/>
  <c r="DW394" i="1"/>
  <c r="DE473" i="1"/>
  <c r="DW473" i="1"/>
  <c r="DE237" i="1"/>
  <c r="DW237" i="1"/>
  <c r="DE520" i="1"/>
  <c r="DW520" i="1"/>
  <c r="DE519" i="1"/>
  <c r="DW519" i="1"/>
  <c r="DE510" i="1"/>
  <c r="DW510" i="1"/>
  <c r="DE350" i="1"/>
  <c r="DW350" i="1"/>
  <c r="DE77" i="1"/>
  <c r="DW77" i="1"/>
  <c r="DE42" i="1"/>
  <c r="DW42" i="1"/>
  <c r="DE26" i="1"/>
  <c r="DW26" i="1"/>
  <c r="DE18" i="1"/>
  <c r="DW18" i="1"/>
  <c r="DE2" i="1"/>
  <c r="DW2" i="1"/>
  <c r="DE312" i="1"/>
  <c r="DW312" i="1"/>
  <c r="DE304" i="1"/>
  <c r="DW304" i="1"/>
  <c r="DE296" i="1"/>
  <c r="DW296" i="1"/>
  <c r="DE272" i="1"/>
  <c r="DW272" i="1"/>
  <c r="DE311" i="1"/>
  <c r="DW311" i="1"/>
  <c r="DE303" i="1"/>
  <c r="DW303" i="1"/>
  <c r="DE287" i="1"/>
  <c r="DW287" i="1"/>
  <c r="DE279" i="1"/>
  <c r="DW279" i="1"/>
  <c r="DE271" i="1"/>
  <c r="DW271" i="1"/>
  <c r="DE263" i="1"/>
  <c r="DW263" i="1"/>
  <c r="DE255" i="1"/>
  <c r="DW255" i="1"/>
  <c r="DE195" i="1"/>
  <c r="DW195" i="1"/>
  <c r="DE187" i="1"/>
  <c r="DW187" i="1"/>
  <c r="DE179" i="1"/>
  <c r="DW179" i="1"/>
  <c r="DE45" i="1"/>
  <c r="DW45" i="1"/>
  <c r="DE21" i="1"/>
  <c r="DW21" i="1"/>
  <c r="DE190" i="1"/>
  <c r="DW190" i="1"/>
  <c r="DE75" i="1"/>
  <c r="DW75" i="1"/>
  <c r="DE40" i="1"/>
  <c r="DW40" i="1"/>
  <c r="DE32" i="1"/>
  <c r="DW32" i="1"/>
  <c r="DE24" i="1"/>
  <c r="DW24" i="1"/>
  <c r="DE16" i="1"/>
  <c r="DW16" i="1"/>
  <c r="DE80" i="1"/>
  <c r="DW80" i="1"/>
  <c r="DE167" i="1"/>
  <c r="DW167" i="1"/>
  <c r="DE151" i="1"/>
  <c r="DW151" i="1"/>
  <c r="DE111" i="1"/>
  <c r="DW111" i="1"/>
  <c r="DE142" i="1"/>
  <c r="DW142" i="1"/>
  <c r="DE134" i="1"/>
  <c r="DW134" i="1"/>
  <c r="DE126" i="1"/>
  <c r="DW126" i="1"/>
  <c r="DE118" i="1"/>
  <c r="DW118" i="1"/>
  <c r="DE110" i="1"/>
  <c r="DW110" i="1"/>
  <c r="DE102" i="1"/>
  <c r="DW102" i="1"/>
  <c r="DE94" i="1"/>
  <c r="DW94" i="1"/>
  <c r="DE11" i="1"/>
  <c r="DW11" i="1"/>
  <c r="DE3" i="1"/>
  <c r="DW3" i="1"/>
  <c r="DE56" i="1"/>
  <c r="DW56" i="1"/>
  <c r="DE4" i="1"/>
  <c r="DW4" i="1"/>
  <c r="DE162" i="1"/>
  <c r="DW162" i="1"/>
  <c r="DE444" i="1"/>
  <c r="DW444" i="1"/>
  <c r="DE404" i="1"/>
  <c r="DW404" i="1"/>
  <c r="DE388" i="1"/>
  <c r="DW388" i="1"/>
  <c r="DE380" i="1"/>
  <c r="DW380" i="1"/>
  <c r="DE248" i="1"/>
  <c r="DW248" i="1"/>
  <c r="DE240" i="1"/>
  <c r="DW240" i="1"/>
  <c r="DE359" i="1"/>
  <c r="DW359" i="1"/>
  <c r="DE351" i="1"/>
  <c r="DW351" i="1"/>
  <c r="DE343" i="1"/>
  <c r="DW343" i="1"/>
  <c r="DE335" i="1"/>
  <c r="DW335" i="1"/>
  <c r="DE9" i="1"/>
  <c r="DW9" i="1"/>
  <c r="DE95" i="1"/>
  <c r="DW95" i="1"/>
  <c r="DE63" i="1"/>
  <c r="DW63" i="1"/>
  <c r="DE55" i="1"/>
  <c r="DW55" i="1"/>
  <c r="DE47" i="1"/>
  <c r="DW47" i="1"/>
  <c r="DE71" i="1"/>
  <c r="DW71" i="1"/>
  <c r="DE166" i="1"/>
  <c r="DW166" i="1"/>
  <c r="DE185" i="1"/>
  <c r="DW185" i="1"/>
  <c r="DE169" i="1"/>
  <c r="DW169" i="1"/>
  <c r="DE161" i="1"/>
  <c r="DW161" i="1"/>
  <c r="DE153" i="1"/>
  <c r="DW153" i="1"/>
  <c r="DE69" i="1"/>
  <c r="DW69" i="1"/>
  <c r="DE54" i="1"/>
  <c r="DW54" i="1"/>
  <c r="DE356" i="1"/>
  <c r="DW356" i="1"/>
  <c r="DE340" i="1"/>
  <c r="DW340" i="1"/>
  <c r="DE332" i="1"/>
  <c r="DW332" i="1"/>
  <c r="DE324" i="1"/>
  <c r="DW324" i="1"/>
  <c r="DE503" i="1"/>
  <c r="DW503" i="1"/>
  <c r="DE495" i="1"/>
  <c r="DW495" i="1"/>
  <c r="DE487" i="1"/>
  <c r="DW487" i="1"/>
  <c r="DE471" i="1"/>
  <c r="DW471" i="1"/>
  <c r="DE463" i="1"/>
  <c r="DW463" i="1"/>
  <c r="DE455" i="1"/>
  <c r="DW455" i="1"/>
  <c r="DE447" i="1"/>
  <c r="DW447" i="1"/>
  <c r="DE439" i="1"/>
  <c r="DW439" i="1"/>
  <c r="DE423" i="1"/>
  <c r="DW423" i="1"/>
  <c r="DE415" i="1"/>
  <c r="DW415" i="1"/>
  <c r="DE407" i="1"/>
  <c r="DW407" i="1"/>
  <c r="DE391" i="1"/>
  <c r="DW391" i="1"/>
  <c r="DE383" i="1"/>
  <c r="DW383" i="1"/>
  <c r="DE375" i="1"/>
  <c r="DW375" i="1"/>
  <c r="DE367" i="1"/>
  <c r="DW367" i="1"/>
  <c r="DE247" i="1"/>
  <c r="DW247" i="1"/>
  <c r="DE231" i="1"/>
  <c r="DW231" i="1"/>
  <c r="DE223" i="1"/>
  <c r="DW223" i="1"/>
  <c r="DE215" i="1"/>
  <c r="DW215" i="1"/>
  <c r="DE128" i="1"/>
  <c r="DW128" i="1"/>
  <c r="DE120" i="1"/>
  <c r="DW120" i="1"/>
  <c r="DE112" i="1"/>
  <c r="DW112" i="1"/>
  <c r="DE104" i="1"/>
  <c r="DW104" i="1"/>
  <c r="DE96" i="1"/>
  <c r="DW96" i="1"/>
  <c r="DE88" i="1"/>
  <c r="DW88" i="1"/>
  <c r="DE76" i="1"/>
  <c r="DW76" i="1"/>
  <c r="DE68" i="1"/>
  <c r="DW68" i="1"/>
  <c r="DE53" i="1"/>
  <c r="DW53" i="1"/>
  <c r="DE135" i="1"/>
  <c r="DW135" i="1"/>
  <c r="DE127" i="1"/>
  <c r="DW127" i="1"/>
  <c r="DE60" i="1"/>
  <c r="DW60" i="1"/>
  <c r="DE145" i="1"/>
  <c r="DW145" i="1"/>
  <c r="DE137" i="1"/>
  <c r="DW137" i="1"/>
  <c r="DE121" i="1"/>
  <c r="DW121" i="1"/>
  <c r="DE113" i="1"/>
  <c r="DW113" i="1"/>
  <c r="DE97" i="1"/>
  <c r="DW97" i="1"/>
  <c r="DE89" i="1"/>
  <c r="DW89" i="1"/>
  <c r="DE81" i="1"/>
  <c r="DW81" i="1"/>
  <c r="DE504" i="1"/>
  <c r="DW504" i="1"/>
  <c r="DE496" i="1"/>
  <c r="DW496" i="1"/>
  <c r="DE480" i="1"/>
  <c r="DW480" i="1"/>
  <c r="DE472" i="1"/>
  <c r="DW472" i="1"/>
  <c r="DE464" i="1"/>
  <c r="DW464" i="1"/>
  <c r="DE456" i="1"/>
  <c r="DW456" i="1"/>
  <c r="DE228" i="1"/>
  <c r="DW228" i="1"/>
  <c r="DE220" i="1"/>
  <c r="DW220" i="1"/>
  <c r="DE204" i="1"/>
  <c r="DW204" i="1"/>
  <c r="DE196" i="1"/>
  <c r="DW196" i="1"/>
  <c r="DE188" i="1"/>
  <c r="DW188" i="1"/>
  <c r="DE180" i="1"/>
  <c r="DW180" i="1"/>
  <c r="DE164" i="1"/>
  <c r="DW164" i="1"/>
  <c r="DE156" i="1"/>
  <c r="DW156" i="1"/>
  <c r="DE140" i="1"/>
  <c r="DW140" i="1"/>
  <c r="DE19" i="1"/>
  <c r="DW19" i="1"/>
  <c r="DE434" i="1"/>
  <c r="DW434" i="1"/>
  <c r="DE390" i="1"/>
  <c r="DW390" i="1"/>
  <c r="DE234" i="1"/>
  <c r="DW234" i="1"/>
  <c r="DE389" i="1"/>
  <c r="DW389" i="1"/>
  <c r="DE523" i="1"/>
  <c r="DW523" i="1"/>
  <c r="DE534" i="1"/>
  <c r="DW534" i="1"/>
  <c r="DE337" i="1"/>
  <c r="DW337" i="1"/>
  <c r="DE321" i="1"/>
  <c r="DW321" i="1"/>
  <c r="DE241" i="1"/>
  <c r="DW241" i="1"/>
  <c r="DE338" i="1"/>
  <c r="DW338" i="1"/>
  <c r="DE218" i="1"/>
  <c r="DW218" i="1"/>
  <c r="DE401" i="1"/>
  <c r="DW401" i="1"/>
  <c r="DE381" i="1"/>
  <c r="DW381" i="1"/>
  <c r="DE245" i="1"/>
  <c r="DW245" i="1"/>
  <c r="DE382" i="1"/>
  <c r="DW382" i="1"/>
  <c r="DE306" i="1"/>
  <c r="DW306" i="1"/>
  <c r="DE516" i="1"/>
  <c r="DW516" i="1"/>
  <c r="DE358" i="1"/>
  <c r="DW358" i="1"/>
  <c r="DE342" i="1"/>
  <c r="DW342" i="1"/>
  <c r="DE22" i="1"/>
  <c r="DW22" i="1"/>
  <c r="DE300" i="1"/>
  <c r="DW300" i="1"/>
  <c r="DE292" i="1"/>
  <c r="DW292" i="1"/>
  <c r="DE276" i="1"/>
  <c r="DW276" i="1"/>
  <c r="DE260" i="1"/>
  <c r="DW260" i="1"/>
  <c r="DE207" i="1"/>
  <c r="DW207" i="1"/>
  <c r="DE199" i="1"/>
  <c r="DW199" i="1"/>
  <c r="DE175" i="1"/>
  <c r="DW175" i="1"/>
  <c r="DE79" i="1"/>
  <c r="DW79" i="1"/>
  <c r="DE163" i="1"/>
  <c r="DW163" i="1"/>
  <c r="DE115" i="1"/>
  <c r="DW115" i="1"/>
  <c r="DE408" i="1"/>
  <c r="DW408" i="1"/>
  <c r="DE252" i="1"/>
  <c r="DW252" i="1"/>
  <c r="DE363" i="1"/>
  <c r="DW363" i="1"/>
  <c r="DE323" i="1"/>
  <c r="DW323" i="1"/>
  <c r="DE194" i="1"/>
  <c r="DW194" i="1"/>
  <c r="DE157" i="1"/>
  <c r="DW157" i="1"/>
  <c r="DE451" i="1"/>
  <c r="DW451" i="1"/>
  <c r="DE427" i="1"/>
  <c r="DW427" i="1"/>
  <c r="DE227" i="1"/>
  <c r="DW227" i="1"/>
  <c r="DE124" i="1"/>
  <c r="DW124" i="1"/>
  <c r="DE108" i="1"/>
  <c r="DW108" i="1"/>
  <c r="DE84" i="1"/>
  <c r="DW84" i="1"/>
  <c r="DE139" i="1"/>
  <c r="DW139" i="1"/>
  <c r="DE133" i="1"/>
  <c r="DW133" i="1"/>
  <c r="DE208" i="1"/>
  <c r="DW208" i="1"/>
  <c r="DE430" i="1"/>
  <c r="DW430" i="1"/>
  <c r="DE422" i="1"/>
  <c r="DW422" i="1"/>
  <c r="DE366" i="1"/>
  <c r="DW366" i="1"/>
  <c r="DE305" i="1"/>
  <c r="DW305" i="1"/>
  <c r="DE265" i="1"/>
  <c r="DW265" i="1"/>
  <c r="DE189" i="1"/>
  <c r="DW189" i="1"/>
  <c r="DE293" i="1"/>
  <c r="DW293" i="1"/>
  <c r="DE87" i="1"/>
  <c r="DW87" i="1"/>
  <c r="DE531" i="1"/>
  <c r="DW531" i="1"/>
  <c r="DE515" i="1"/>
  <c r="DW515" i="1"/>
  <c r="DE518" i="1"/>
  <c r="DW518" i="1"/>
  <c r="DE341" i="1"/>
  <c r="DW341" i="1"/>
  <c r="DE333" i="1"/>
  <c r="DW333" i="1"/>
  <c r="DE325" i="1"/>
  <c r="DW325" i="1"/>
  <c r="DE317" i="1"/>
  <c r="DW317" i="1"/>
  <c r="DE454" i="1"/>
  <c r="DW454" i="1"/>
  <c r="DE357" i="1"/>
  <c r="DW357" i="1"/>
  <c r="DE330" i="1"/>
  <c r="DW330" i="1"/>
  <c r="DE314" i="1"/>
  <c r="DW314" i="1"/>
  <c r="DE270" i="1"/>
  <c r="DW270" i="1"/>
  <c r="DE222" i="1"/>
  <c r="DW222" i="1"/>
  <c r="DE429" i="1"/>
  <c r="DW429" i="1"/>
  <c r="DE377" i="1"/>
  <c r="DW377" i="1"/>
  <c r="DE458" i="1"/>
  <c r="DW458" i="1"/>
  <c r="DE297" i="1"/>
  <c r="DW297" i="1"/>
  <c r="DE286" i="1"/>
  <c r="DW286" i="1"/>
  <c r="DE289" i="1"/>
  <c r="DW289" i="1"/>
  <c r="DE334" i="1"/>
  <c r="DW334" i="1"/>
  <c r="DE34" i="1"/>
  <c r="DW34" i="1"/>
  <c r="DE288" i="1"/>
  <c r="DW288" i="1"/>
  <c r="DE280" i="1"/>
  <c r="DW280" i="1"/>
  <c r="DE264" i="1"/>
  <c r="DW264" i="1"/>
  <c r="DE256" i="1"/>
  <c r="DW256" i="1"/>
  <c r="DE295" i="1"/>
  <c r="DW295" i="1"/>
  <c r="DE203" i="1"/>
  <c r="DW203" i="1"/>
  <c r="DE37" i="1"/>
  <c r="DW37" i="1"/>
  <c r="DE29" i="1"/>
  <c r="DW29" i="1"/>
  <c r="DE182" i="1"/>
  <c r="DW182" i="1"/>
  <c r="DE91" i="1"/>
  <c r="DW91" i="1"/>
  <c r="DE159" i="1"/>
  <c r="DW159" i="1"/>
  <c r="DE119" i="1"/>
  <c r="DW119" i="1"/>
  <c r="DE103" i="1"/>
  <c r="DW103" i="1"/>
  <c r="DE86" i="1"/>
  <c r="DW86" i="1"/>
  <c r="DE83" i="1"/>
  <c r="DW83" i="1"/>
  <c r="DE436" i="1"/>
  <c r="DW436" i="1"/>
  <c r="DE428" i="1"/>
  <c r="DW428" i="1"/>
  <c r="DE420" i="1"/>
  <c r="DW420" i="1"/>
  <c r="DE412" i="1"/>
  <c r="DW412" i="1"/>
  <c r="DE396" i="1"/>
  <c r="DW396" i="1"/>
  <c r="DE372" i="1"/>
  <c r="DW372" i="1"/>
  <c r="DE364" i="1"/>
  <c r="DW364" i="1"/>
  <c r="DE232" i="1"/>
  <c r="DW232" i="1"/>
  <c r="DE327" i="1"/>
  <c r="DW327" i="1"/>
  <c r="DE319" i="1"/>
  <c r="DW319" i="1"/>
  <c r="DE78" i="1"/>
  <c r="DW78" i="1"/>
  <c r="DE70" i="1"/>
  <c r="DW70" i="1"/>
  <c r="DE8" i="1"/>
  <c r="DW8" i="1"/>
  <c r="DE23" i="1"/>
  <c r="DW23" i="1"/>
  <c r="DE177" i="1"/>
  <c r="DW177" i="1"/>
  <c r="DE62" i="1"/>
  <c r="DW62" i="1"/>
  <c r="DE46" i="1"/>
  <c r="DW46" i="1"/>
  <c r="DE6" i="1"/>
  <c r="DW6" i="1"/>
  <c r="DE348" i="1"/>
  <c r="DW348" i="1"/>
  <c r="DE316" i="1"/>
  <c r="DW316" i="1"/>
  <c r="DE479" i="1"/>
  <c r="DW479" i="1"/>
  <c r="DE431" i="1"/>
  <c r="DW431" i="1"/>
  <c r="DE399" i="1"/>
  <c r="DW399" i="1"/>
  <c r="DE239" i="1"/>
  <c r="DW239" i="1"/>
  <c r="DE136" i="1"/>
  <c r="DW136" i="1"/>
  <c r="DE61" i="1"/>
  <c r="DW61" i="1"/>
  <c r="DE13" i="1"/>
  <c r="DW13" i="1"/>
  <c r="DE143" i="1"/>
  <c r="DW143" i="1"/>
  <c r="DE154" i="1"/>
  <c r="DW154" i="1"/>
  <c r="DE129" i="1"/>
  <c r="DW129" i="1"/>
  <c r="DE105" i="1"/>
  <c r="DW105" i="1"/>
  <c r="DE488" i="1"/>
  <c r="DW488" i="1"/>
  <c r="DE212" i="1"/>
  <c r="DW212" i="1"/>
  <c r="DE172" i="1"/>
  <c r="DW172" i="1"/>
  <c r="DE148" i="1"/>
  <c r="DW148" i="1"/>
  <c r="BC426" i="1"/>
  <c r="CM426" i="1"/>
  <c r="BU426" i="1"/>
  <c r="BC390" i="1"/>
  <c r="CM390" i="1"/>
  <c r="BU390" i="1"/>
  <c r="BC389" i="1"/>
  <c r="CM389" i="1"/>
  <c r="BU389" i="1"/>
  <c r="BC534" i="1"/>
  <c r="CM534" i="1"/>
  <c r="BU534" i="1"/>
  <c r="BC337" i="1"/>
  <c r="CM337" i="1"/>
  <c r="BU337" i="1"/>
  <c r="BC241" i="1"/>
  <c r="CM241" i="1"/>
  <c r="BU241" i="1"/>
  <c r="BC342" i="1"/>
  <c r="CM342" i="1"/>
  <c r="BU342" i="1"/>
  <c r="BC22" i="1"/>
  <c r="CM22" i="1"/>
  <c r="BU22" i="1"/>
  <c r="BC300" i="1"/>
  <c r="CM300" i="1"/>
  <c r="BU300" i="1"/>
  <c r="BC276" i="1"/>
  <c r="CM276" i="1"/>
  <c r="BU276" i="1"/>
  <c r="BC260" i="1"/>
  <c r="CM260" i="1"/>
  <c r="BU260" i="1"/>
  <c r="BC199" i="1"/>
  <c r="CM199" i="1"/>
  <c r="BU199" i="1"/>
  <c r="BC43" i="1"/>
  <c r="CM43" i="1"/>
  <c r="BU43" i="1"/>
  <c r="BC363" i="1"/>
  <c r="CM363" i="1"/>
  <c r="BU363" i="1"/>
  <c r="BC139" i="1"/>
  <c r="CM139" i="1"/>
  <c r="BU139" i="1"/>
  <c r="BC133" i="1"/>
  <c r="CM133" i="1"/>
  <c r="BU133" i="1"/>
  <c r="BC208" i="1"/>
  <c r="CM208" i="1"/>
  <c r="BU208" i="1"/>
  <c r="BC168" i="1"/>
  <c r="CM168" i="1"/>
  <c r="BU168" i="1"/>
  <c r="CI34" i="1"/>
  <c r="AY34" i="1"/>
  <c r="BQ34" i="1"/>
  <c r="BC290" i="1"/>
  <c r="CM290" i="1"/>
  <c r="BU290" i="1"/>
  <c r="BC524" i="1"/>
  <c r="CM524" i="1"/>
  <c r="BU524" i="1"/>
  <c r="BC450" i="1"/>
  <c r="CM450" i="1"/>
  <c r="BU450" i="1"/>
  <c r="BC438" i="1"/>
  <c r="CM438" i="1"/>
  <c r="BU438" i="1"/>
  <c r="BC410" i="1"/>
  <c r="CM410" i="1"/>
  <c r="BU410" i="1"/>
  <c r="BC378" i="1"/>
  <c r="CM378" i="1"/>
  <c r="BU378" i="1"/>
  <c r="BC250" i="1"/>
  <c r="CM250" i="1"/>
  <c r="BU250" i="1"/>
  <c r="BC238" i="1"/>
  <c r="CM238" i="1"/>
  <c r="BU238" i="1"/>
  <c r="BC517" i="1"/>
  <c r="CM517" i="1"/>
  <c r="BU517" i="1"/>
  <c r="BC313" i="1"/>
  <c r="CM313" i="1"/>
  <c r="BU313" i="1"/>
  <c r="BC277" i="1"/>
  <c r="CM277" i="1"/>
  <c r="BU277" i="1"/>
  <c r="BC257" i="1"/>
  <c r="CM257" i="1"/>
  <c r="BU257" i="1"/>
  <c r="BC201" i="1"/>
  <c r="CM201" i="1"/>
  <c r="BU201" i="1"/>
  <c r="BC273" i="1"/>
  <c r="CM273" i="1"/>
  <c r="BU273" i="1"/>
  <c r="BC457" i="1"/>
  <c r="CM457" i="1"/>
  <c r="BU457" i="1"/>
  <c r="BC345" i="1"/>
  <c r="CM345" i="1"/>
  <c r="BU345" i="1"/>
  <c r="BC374" i="1"/>
  <c r="CM374" i="1"/>
  <c r="BU374" i="1"/>
  <c r="BC281" i="1"/>
  <c r="CM281" i="1"/>
  <c r="BU281" i="1"/>
  <c r="BC521" i="1"/>
  <c r="CM521" i="1"/>
  <c r="BU521" i="1"/>
  <c r="BC525" i="1"/>
  <c r="CM525" i="1"/>
  <c r="BU525" i="1"/>
  <c r="BC522" i="1"/>
  <c r="CM522" i="1"/>
  <c r="BU522" i="1"/>
  <c r="BC502" i="1"/>
  <c r="CM502" i="1"/>
  <c r="BU502" i="1"/>
  <c r="BC494" i="1"/>
  <c r="CM494" i="1"/>
  <c r="BU494" i="1"/>
  <c r="BC486" i="1"/>
  <c r="CM486" i="1"/>
  <c r="BU486" i="1"/>
  <c r="BC478" i="1"/>
  <c r="CM478" i="1"/>
  <c r="BU478" i="1"/>
  <c r="BC470" i="1"/>
  <c r="CM470" i="1"/>
  <c r="BU470" i="1"/>
  <c r="BC462" i="1"/>
  <c r="CM462" i="1"/>
  <c r="BU462" i="1"/>
  <c r="BC346" i="1"/>
  <c r="CM346" i="1"/>
  <c r="BU346" i="1"/>
  <c r="BC302" i="1"/>
  <c r="CM302" i="1"/>
  <c r="BU302" i="1"/>
  <c r="BC294" i="1"/>
  <c r="CM294" i="1"/>
  <c r="BU294" i="1"/>
  <c r="BC262" i="1"/>
  <c r="CM262" i="1"/>
  <c r="BU262" i="1"/>
  <c r="BC230" i="1"/>
  <c r="CM230" i="1"/>
  <c r="BU230" i="1"/>
  <c r="BC210" i="1"/>
  <c r="CM210" i="1"/>
  <c r="BU210" i="1"/>
  <c r="BC202" i="1"/>
  <c r="CM202" i="1"/>
  <c r="BU202" i="1"/>
  <c r="BC513" i="1"/>
  <c r="CM513" i="1"/>
  <c r="BU513" i="1"/>
  <c r="BC497" i="1"/>
  <c r="CM497" i="1"/>
  <c r="BU497" i="1"/>
  <c r="BC485" i="1"/>
  <c r="CM485" i="1"/>
  <c r="BU485" i="1"/>
  <c r="BC469" i="1"/>
  <c r="CM469" i="1"/>
  <c r="BU469" i="1"/>
  <c r="BC453" i="1"/>
  <c r="CM453" i="1"/>
  <c r="BU453" i="1"/>
  <c r="BC445" i="1"/>
  <c r="CM445" i="1"/>
  <c r="BU445" i="1"/>
  <c r="BC437" i="1"/>
  <c r="CM437" i="1"/>
  <c r="BU437" i="1"/>
  <c r="BC421" i="1"/>
  <c r="CM421" i="1"/>
  <c r="BU421" i="1"/>
  <c r="BC405" i="1"/>
  <c r="CM405" i="1"/>
  <c r="BU405" i="1"/>
  <c r="BC397" i="1"/>
  <c r="CM397" i="1"/>
  <c r="BU397" i="1"/>
  <c r="BC369" i="1"/>
  <c r="CM369" i="1"/>
  <c r="BU369" i="1"/>
  <c r="BC253" i="1"/>
  <c r="CM253" i="1"/>
  <c r="BU253" i="1"/>
  <c r="BC225" i="1"/>
  <c r="CM225" i="1"/>
  <c r="BU225" i="1"/>
  <c r="BC217" i="1"/>
  <c r="CM217" i="1"/>
  <c r="BU217" i="1"/>
  <c r="BC209" i="1"/>
  <c r="CM209" i="1"/>
  <c r="BU209" i="1"/>
  <c r="BC406" i="1"/>
  <c r="CM406" i="1"/>
  <c r="BU406" i="1"/>
  <c r="BC394" i="1"/>
  <c r="CM394" i="1"/>
  <c r="BU394" i="1"/>
  <c r="BC473" i="1"/>
  <c r="CM473" i="1"/>
  <c r="BU473" i="1"/>
  <c r="BC237" i="1"/>
  <c r="CM237" i="1"/>
  <c r="BU237" i="1"/>
  <c r="BC520" i="1"/>
  <c r="CM520" i="1"/>
  <c r="BU520" i="1"/>
  <c r="BC519" i="1"/>
  <c r="CM519" i="1"/>
  <c r="BU519" i="1"/>
  <c r="BC510" i="1"/>
  <c r="CM510" i="1"/>
  <c r="BU510" i="1"/>
  <c r="BC350" i="1"/>
  <c r="CM350" i="1"/>
  <c r="BU350" i="1"/>
  <c r="BC77" i="1"/>
  <c r="CM77" i="1"/>
  <c r="BU77" i="1"/>
  <c r="BC42" i="1"/>
  <c r="CM42" i="1"/>
  <c r="BU42" i="1"/>
  <c r="BC26" i="1"/>
  <c r="CM26" i="1"/>
  <c r="BU26" i="1"/>
  <c r="BC18" i="1"/>
  <c r="CM18" i="1"/>
  <c r="BU18" i="1"/>
  <c r="BC2" i="1"/>
  <c r="CM2" i="1"/>
  <c r="BU2" i="1"/>
  <c r="BC312" i="1"/>
  <c r="CM312" i="1"/>
  <c r="BU312" i="1"/>
  <c r="BC304" i="1"/>
  <c r="CM304" i="1"/>
  <c r="BU304" i="1"/>
  <c r="BC296" i="1"/>
  <c r="CM296" i="1"/>
  <c r="BU296" i="1"/>
  <c r="BC272" i="1"/>
  <c r="CM272" i="1"/>
  <c r="BU272" i="1"/>
  <c r="BC311" i="1"/>
  <c r="CM311" i="1"/>
  <c r="BU311" i="1"/>
  <c r="BC303" i="1"/>
  <c r="CM303" i="1"/>
  <c r="BU303" i="1"/>
  <c r="BC287" i="1"/>
  <c r="CM287" i="1"/>
  <c r="BU287" i="1"/>
  <c r="BC279" i="1"/>
  <c r="CM279" i="1"/>
  <c r="BU279" i="1"/>
  <c r="BC271" i="1"/>
  <c r="CM271" i="1"/>
  <c r="BU271" i="1"/>
  <c r="BC263" i="1"/>
  <c r="CM263" i="1"/>
  <c r="BU263" i="1"/>
  <c r="BC255" i="1"/>
  <c r="CM255" i="1"/>
  <c r="BU255" i="1"/>
  <c r="BC195" i="1"/>
  <c r="CM195" i="1"/>
  <c r="BU195" i="1"/>
  <c r="BC187" i="1"/>
  <c r="CM187" i="1"/>
  <c r="BU187" i="1"/>
  <c r="BC179" i="1"/>
  <c r="CM179" i="1"/>
  <c r="BU179" i="1"/>
  <c r="BC45" i="1"/>
  <c r="CM45" i="1"/>
  <c r="BU45" i="1"/>
  <c r="BC21" i="1"/>
  <c r="CM21" i="1"/>
  <c r="BU21" i="1"/>
  <c r="BC190" i="1"/>
  <c r="CM190" i="1"/>
  <c r="BU190" i="1"/>
  <c r="BC75" i="1"/>
  <c r="CM75" i="1"/>
  <c r="BU75" i="1"/>
  <c r="BC40" i="1"/>
  <c r="CM40" i="1"/>
  <c r="BU40" i="1"/>
  <c r="BC32" i="1"/>
  <c r="CM32" i="1"/>
  <c r="BU32" i="1"/>
  <c r="BC24" i="1"/>
  <c r="CM24" i="1"/>
  <c r="BU24" i="1"/>
  <c r="BC16" i="1"/>
  <c r="CM16" i="1"/>
  <c r="BU16" i="1"/>
  <c r="BC80" i="1"/>
  <c r="CM80" i="1"/>
  <c r="BU80" i="1"/>
  <c r="BC167" i="1"/>
  <c r="CM167" i="1"/>
  <c r="BU167" i="1"/>
  <c r="BC151" i="1"/>
  <c r="CM151" i="1"/>
  <c r="BU151" i="1"/>
  <c r="BC111" i="1"/>
  <c r="CM111" i="1"/>
  <c r="BU111" i="1"/>
  <c r="BC142" i="1"/>
  <c r="CM142" i="1"/>
  <c r="BU142" i="1"/>
  <c r="BC134" i="1"/>
  <c r="CM134" i="1"/>
  <c r="BU134" i="1"/>
  <c r="BC126" i="1"/>
  <c r="CM126" i="1"/>
  <c r="BU126" i="1"/>
  <c r="BC118" i="1"/>
  <c r="CM118" i="1"/>
  <c r="BU118" i="1"/>
  <c r="BC110" i="1"/>
  <c r="CM110" i="1"/>
  <c r="BU110" i="1"/>
  <c r="BC102" i="1"/>
  <c r="CM102" i="1"/>
  <c r="BU102" i="1"/>
  <c r="BC94" i="1"/>
  <c r="CM94" i="1"/>
  <c r="BU94" i="1"/>
  <c r="BC11" i="1"/>
  <c r="CM11" i="1"/>
  <c r="BU11" i="1"/>
  <c r="BC3" i="1"/>
  <c r="CM3" i="1"/>
  <c r="BU3" i="1"/>
  <c r="BC56" i="1"/>
  <c r="CM56" i="1"/>
  <c r="BU56" i="1"/>
  <c r="BC4" i="1"/>
  <c r="CM4" i="1"/>
  <c r="BU4" i="1"/>
  <c r="BC162" i="1"/>
  <c r="CM162" i="1"/>
  <c r="BU162" i="1"/>
  <c r="BC444" i="1"/>
  <c r="CM444" i="1"/>
  <c r="BU444" i="1"/>
  <c r="BC404" i="1"/>
  <c r="CM404" i="1"/>
  <c r="BU404" i="1"/>
  <c r="BC388" i="1"/>
  <c r="CM388" i="1"/>
  <c r="BU388" i="1"/>
  <c r="BC380" i="1"/>
  <c r="CM380" i="1"/>
  <c r="BU380" i="1"/>
  <c r="BC248" i="1"/>
  <c r="CM248" i="1"/>
  <c r="BU248" i="1"/>
  <c r="BC240" i="1"/>
  <c r="CM240" i="1"/>
  <c r="BU240" i="1"/>
  <c r="BC359" i="1"/>
  <c r="CM359" i="1"/>
  <c r="BU359" i="1"/>
  <c r="BC351" i="1"/>
  <c r="CM351" i="1"/>
  <c r="BU351" i="1"/>
  <c r="BC343" i="1"/>
  <c r="CM343" i="1"/>
  <c r="BU343" i="1"/>
  <c r="BC335" i="1"/>
  <c r="CM335" i="1"/>
  <c r="BU335" i="1"/>
  <c r="BC9" i="1"/>
  <c r="CM9" i="1"/>
  <c r="BU9" i="1"/>
  <c r="BC95" i="1"/>
  <c r="CM95" i="1"/>
  <c r="BU95" i="1"/>
  <c r="BC63" i="1"/>
  <c r="CM63" i="1"/>
  <c r="BU63" i="1"/>
  <c r="BC55" i="1"/>
  <c r="CM55" i="1"/>
  <c r="BU55" i="1"/>
  <c r="BC47" i="1"/>
  <c r="CM47" i="1"/>
  <c r="BU47" i="1"/>
  <c r="BC71" i="1"/>
  <c r="CM71" i="1"/>
  <c r="BU71" i="1"/>
  <c r="BC166" i="1"/>
  <c r="CM166" i="1"/>
  <c r="BU166" i="1"/>
  <c r="BC185" i="1"/>
  <c r="CM185" i="1"/>
  <c r="BU185" i="1"/>
  <c r="BC169" i="1"/>
  <c r="CM169" i="1"/>
  <c r="BU169" i="1"/>
  <c r="BC161" i="1"/>
  <c r="CM161" i="1"/>
  <c r="BU161" i="1"/>
  <c r="BC153" i="1"/>
  <c r="CM153" i="1"/>
  <c r="BU153" i="1"/>
  <c r="BC69" i="1"/>
  <c r="CM69" i="1"/>
  <c r="BU69" i="1"/>
  <c r="BC54" i="1"/>
  <c r="CM54" i="1"/>
  <c r="BU54" i="1"/>
  <c r="BC356" i="1"/>
  <c r="CM356" i="1"/>
  <c r="BU356" i="1"/>
  <c r="BC340" i="1"/>
  <c r="CM340" i="1"/>
  <c r="BU340" i="1"/>
  <c r="BC332" i="1"/>
  <c r="CM332" i="1"/>
  <c r="BU332" i="1"/>
  <c r="BC324" i="1"/>
  <c r="CM324" i="1"/>
  <c r="BU324" i="1"/>
  <c r="BC503" i="1"/>
  <c r="CM503" i="1"/>
  <c r="BU503" i="1"/>
  <c r="BC495" i="1"/>
  <c r="CM495" i="1"/>
  <c r="BU495" i="1"/>
  <c r="BC487" i="1"/>
  <c r="CM487" i="1"/>
  <c r="BU487" i="1"/>
  <c r="BC471" i="1"/>
  <c r="CM471" i="1"/>
  <c r="BU471" i="1"/>
  <c r="BC463" i="1"/>
  <c r="CM463" i="1"/>
  <c r="BU463" i="1"/>
  <c r="BC455" i="1"/>
  <c r="CM455" i="1"/>
  <c r="BU455" i="1"/>
  <c r="BC447" i="1"/>
  <c r="CM447" i="1"/>
  <c r="BU447" i="1"/>
  <c r="BC439" i="1"/>
  <c r="CM439" i="1"/>
  <c r="BU439" i="1"/>
  <c r="BC423" i="1"/>
  <c r="CM423" i="1"/>
  <c r="BU423" i="1"/>
  <c r="BC415" i="1"/>
  <c r="CM415" i="1"/>
  <c r="BU415" i="1"/>
  <c r="BC407" i="1"/>
  <c r="CM407" i="1"/>
  <c r="BU407" i="1"/>
  <c r="BC391" i="1"/>
  <c r="CM391" i="1"/>
  <c r="BU391" i="1"/>
  <c r="BC383" i="1"/>
  <c r="CM383" i="1"/>
  <c r="BU383" i="1"/>
  <c r="BC375" i="1"/>
  <c r="CM375" i="1"/>
  <c r="BU375" i="1"/>
  <c r="BC367" i="1"/>
  <c r="CM367" i="1"/>
  <c r="BU367" i="1"/>
  <c r="BC247" i="1"/>
  <c r="CM247" i="1"/>
  <c r="BU247" i="1"/>
  <c r="BC231" i="1"/>
  <c r="CM231" i="1"/>
  <c r="BU231" i="1"/>
  <c r="BC223" i="1"/>
  <c r="CM223" i="1"/>
  <c r="BU223" i="1"/>
  <c r="BC215" i="1"/>
  <c r="CM215" i="1"/>
  <c r="BU215" i="1"/>
  <c r="BC128" i="1"/>
  <c r="CM128" i="1"/>
  <c r="BU128" i="1"/>
  <c r="BC120" i="1"/>
  <c r="CM120" i="1"/>
  <c r="BU120" i="1"/>
  <c r="BC112" i="1"/>
  <c r="CM112" i="1"/>
  <c r="BU112" i="1"/>
  <c r="BC104" i="1"/>
  <c r="CM104" i="1"/>
  <c r="BU104" i="1"/>
  <c r="BC96" i="1"/>
  <c r="CM96" i="1"/>
  <c r="BU96" i="1"/>
  <c r="BC88" i="1"/>
  <c r="CM88" i="1"/>
  <c r="BU88" i="1"/>
  <c r="BC76" i="1"/>
  <c r="CM76" i="1"/>
  <c r="BU76" i="1"/>
  <c r="BC68" i="1"/>
  <c r="CM68" i="1"/>
  <c r="BU68" i="1"/>
  <c r="BC53" i="1"/>
  <c r="CM53" i="1"/>
  <c r="BU53" i="1"/>
  <c r="BC135" i="1"/>
  <c r="CM135" i="1"/>
  <c r="BU135" i="1"/>
  <c r="BC127" i="1"/>
  <c r="CM127" i="1"/>
  <c r="BU127" i="1"/>
  <c r="BC60" i="1"/>
  <c r="CM60" i="1"/>
  <c r="BU60" i="1"/>
  <c r="BC145" i="1"/>
  <c r="CM145" i="1"/>
  <c r="BU145" i="1"/>
  <c r="BC137" i="1"/>
  <c r="CM137" i="1"/>
  <c r="BU137" i="1"/>
  <c r="BC121" i="1"/>
  <c r="CM121" i="1"/>
  <c r="BU121" i="1"/>
  <c r="BC113" i="1"/>
  <c r="CM113" i="1"/>
  <c r="BU113" i="1"/>
  <c r="BC97" i="1"/>
  <c r="CM97" i="1"/>
  <c r="BU97" i="1"/>
  <c r="BC89" i="1"/>
  <c r="CM89" i="1"/>
  <c r="BU89" i="1"/>
  <c r="BC81" i="1"/>
  <c r="CM81" i="1"/>
  <c r="BU81" i="1"/>
  <c r="BC504" i="1"/>
  <c r="CM504" i="1"/>
  <c r="BU504" i="1"/>
  <c r="BC496" i="1"/>
  <c r="CM496" i="1"/>
  <c r="BU496" i="1"/>
  <c r="BC480" i="1"/>
  <c r="CM480" i="1"/>
  <c r="BU480" i="1"/>
  <c r="BC472" i="1"/>
  <c r="CM472" i="1"/>
  <c r="BU472" i="1"/>
  <c r="BC464" i="1"/>
  <c r="CM464" i="1"/>
  <c r="BU464" i="1"/>
  <c r="BC456" i="1"/>
  <c r="CM456" i="1"/>
  <c r="BU456" i="1"/>
  <c r="BC228" i="1"/>
  <c r="CM228" i="1"/>
  <c r="BU228" i="1"/>
  <c r="BC220" i="1"/>
  <c r="CM220" i="1"/>
  <c r="BU220" i="1"/>
  <c r="BC204" i="1"/>
  <c r="CM204" i="1"/>
  <c r="BU204" i="1"/>
  <c r="BC196" i="1"/>
  <c r="CM196" i="1"/>
  <c r="BU196" i="1"/>
  <c r="BC188" i="1"/>
  <c r="CM188" i="1"/>
  <c r="BU188" i="1"/>
  <c r="BC180" i="1"/>
  <c r="CM180" i="1"/>
  <c r="BU180" i="1"/>
  <c r="BC164" i="1"/>
  <c r="CM164" i="1"/>
  <c r="BU164" i="1"/>
  <c r="BC156" i="1"/>
  <c r="CM156" i="1"/>
  <c r="BU156" i="1"/>
  <c r="BC140" i="1"/>
  <c r="CM140" i="1"/>
  <c r="BU140" i="1"/>
  <c r="BC19" i="1"/>
  <c r="CM19" i="1"/>
  <c r="BU19" i="1"/>
  <c r="BC434" i="1"/>
  <c r="CM434" i="1"/>
  <c r="BU434" i="1"/>
  <c r="BC234" i="1"/>
  <c r="CM234" i="1"/>
  <c r="BU234" i="1"/>
  <c r="BC197" i="1"/>
  <c r="CM197" i="1"/>
  <c r="BU197" i="1"/>
  <c r="BC528" i="1"/>
  <c r="CM528" i="1"/>
  <c r="BU528" i="1"/>
  <c r="BC361" i="1"/>
  <c r="CM361" i="1"/>
  <c r="BU361" i="1"/>
  <c r="BC329" i="1"/>
  <c r="CM329" i="1"/>
  <c r="BU329" i="1"/>
  <c r="BC461" i="1"/>
  <c r="CM461" i="1"/>
  <c r="BU461" i="1"/>
  <c r="BC381" i="1"/>
  <c r="CM381" i="1"/>
  <c r="BU381" i="1"/>
  <c r="BC382" i="1"/>
  <c r="CM382" i="1"/>
  <c r="BU382" i="1"/>
  <c r="BC413" i="1"/>
  <c r="CM413" i="1"/>
  <c r="BU413" i="1"/>
  <c r="BC114" i="1"/>
  <c r="CM114" i="1"/>
  <c r="BU114" i="1"/>
  <c r="BC432" i="1"/>
  <c r="CM432" i="1"/>
  <c r="BU432" i="1"/>
  <c r="BC252" i="1"/>
  <c r="CM252" i="1"/>
  <c r="BU252" i="1"/>
  <c r="BC236" i="1"/>
  <c r="CM236" i="1"/>
  <c r="BU236" i="1"/>
  <c r="BC39" i="1"/>
  <c r="CM39" i="1"/>
  <c r="BU39" i="1"/>
  <c r="BC216" i="1"/>
  <c r="CM216" i="1"/>
  <c r="BU216" i="1"/>
  <c r="BC430" i="1"/>
  <c r="CM430" i="1"/>
  <c r="BU430" i="1"/>
  <c r="BC422" i="1"/>
  <c r="CM422" i="1"/>
  <c r="BU422" i="1"/>
  <c r="BC366" i="1"/>
  <c r="CM366" i="1"/>
  <c r="BU366" i="1"/>
  <c r="BC305" i="1"/>
  <c r="CM305" i="1"/>
  <c r="BU305" i="1"/>
  <c r="BC265" i="1"/>
  <c r="CM265" i="1"/>
  <c r="BU265" i="1"/>
  <c r="BC189" i="1"/>
  <c r="CM189" i="1"/>
  <c r="BU189" i="1"/>
  <c r="BC293" i="1"/>
  <c r="CM293" i="1"/>
  <c r="BU293" i="1"/>
  <c r="BC87" i="1"/>
  <c r="CM87" i="1"/>
  <c r="BU87" i="1"/>
  <c r="BC531" i="1"/>
  <c r="CM531" i="1"/>
  <c r="BU531" i="1"/>
  <c r="BC515" i="1"/>
  <c r="CM515" i="1"/>
  <c r="BU515" i="1"/>
  <c r="BC518" i="1"/>
  <c r="CM518" i="1"/>
  <c r="BU518" i="1"/>
  <c r="BC341" i="1"/>
  <c r="CM341" i="1"/>
  <c r="BU341" i="1"/>
  <c r="BC333" i="1"/>
  <c r="CM333" i="1"/>
  <c r="BU333" i="1"/>
  <c r="BC325" i="1"/>
  <c r="CM325" i="1"/>
  <c r="BU325" i="1"/>
  <c r="BC317" i="1"/>
  <c r="CM317" i="1"/>
  <c r="BU317" i="1"/>
  <c r="BC454" i="1"/>
  <c r="CM454" i="1"/>
  <c r="BU454" i="1"/>
  <c r="BC357" i="1"/>
  <c r="CM357" i="1"/>
  <c r="BU357" i="1"/>
  <c r="BC330" i="1"/>
  <c r="CM330" i="1"/>
  <c r="BU330" i="1"/>
  <c r="BC314" i="1"/>
  <c r="CM314" i="1"/>
  <c r="BU314" i="1"/>
  <c r="BC270" i="1"/>
  <c r="CM270" i="1"/>
  <c r="BU270" i="1"/>
  <c r="BC222" i="1"/>
  <c r="CM222" i="1"/>
  <c r="BU222" i="1"/>
  <c r="BC429" i="1"/>
  <c r="CM429" i="1"/>
  <c r="BU429" i="1"/>
  <c r="BC377" i="1"/>
  <c r="CM377" i="1"/>
  <c r="BU377" i="1"/>
  <c r="BC458" i="1"/>
  <c r="CM458" i="1"/>
  <c r="BU458" i="1"/>
  <c r="BC297" i="1"/>
  <c r="CM297" i="1"/>
  <c r="BU297" i="1"/>
  <c r="BC286" i="1"/>
  <c r="CM286" i="1"/>
  <c r="BU286" i="1"/>
  <c r="BC289" i="1"/>
  <c r="CM289" i="1"/>
  <c r="BU289" i="1"/>
  <c r="BC334" i="1"/>
  <c r="CM334" i="1"/>
  <c r="BU334" i="1"/>
  <c r="BC34" i="1"/>
  <c r="CM34" i="1"/>
  <c r="BU34" i="1"/>
  <c r="BC288" i="1"/>
  <c r="CM288" i="1"/>
  <c r="BU288" i="1"/>
  <c r="BC280" i="1"/>
  <c r="CM280" i="1"/>
  <c r="BU280" i="1"/>
  <c r="BC264" i="1"/>
  <c r="CM264" i="1"/>
  <c r="BU264" i="1"/>
  <c r="BC256" i="1"/>
  <c r="CM256" i="1"/>
  <c r="BU256" i="1"/>
  <c r="BC295" i="1"/>
  <c r="CM295" i="1"/>
  <c r="BU295" i="1"/>
  <c r="BC203" i="1"/>
  <c r="CM203" i="1"/>
  <c r="BU203" i="1"/>
  <c r="BC37" i="1"/>
  <c r="CM37" i="1"/>
  <c r="BU37" i="1"/>
  <c r="BC29" i="1"/>
  <c r="CM29" i="1"/>
  <c r="BU29" i="1"/>
  <c r="BC182" i="1"/>
  <c r="CM182" i="1"/>
  <c r="BU182" i="1"/>
  <c r="BC91" i="1"/>
  <c r="CM91" i="1"/>
  <c r="BU91" i="1"/>
  <c r="BC159" i="1"/>
  <c r="CM159" i="1"/>
  <c r="BU159" i="1"/>
  <c r="BC119" i="1"/>
  <c r="CM119" i="1"/>
  <c r="BU119" i="1"/>
  <c r="BC103" i="1"/>
  <c r="CM103" i="1"/>
  <c r="BU103" i="1"/>
  <c r="BC86" i="1"/>
  <c r="CM86" i="1"/>
  <c r="BU86" i="1"/>
  <c r="BC83" i="1"/>
  <c r="CM83" i="1"/>
  <c r="BU83" i="1"/>
  <c r="BC436" i="1"/>
  <c r="CM436" i="1"/>
  <c r="BU436" i="1"/>
  <c r="BC428" i="1"/>
  <c r="CM428" i="1"/>
  <c r="BU428" i="1"/>
  <c r="BC420" i="1"/>
  <c r="CM420" i="1"/>
  <c r="BU420" i="1"/>
  <c r="BC412" i="1"/>
  <c r="CM412" i="1"/>
  <c r="BU412" i="1"/>
  <c r="BC396" i="1"/>
  <c r="CM396" i="1"/>
  <c r="BU396" i="1"/>
  <c r="BC372" i="1"/>
  <c r="CM372" i="1"/>
  <c r="BU372" i="1"/>
  <c r="BC364" i="1"/>
  <c r="CM364" i="1"/>
  <c r="BU364" i="1"/>
  <c r="BC232" i="1"/>
  <c r="CM232" i="1"/>
  <c r="BU232" i="1"/>
  <c r="BC327" i="1"/>
  <c r="CM327" i="1"/>
  <c r="BU327" i="1"/>
  <c r="BC319" i="1"/>
  <c r="CM319" i="1"/>
  <c r="BU319" i="1"/>
  <c r="BC78" i="1"/>
  <c r="CM78" i="1"/>
  <c r="BU78" i="1"/>
  <c r="BC70" i="1"/>
  <c r="CM70" i="1"/>
  <c r="BU70" i="1"/>
  <c r="BC8" i="1"/>
  <c r="CM8" i="1"/>
  <c r="BU8" i="1"/>
  <c r="BC23" i="1"/>
  <c r="CM23" i="1"/>
  <c r="BU23" i="1"/>
  <c r="BC177" i="1"/>
  <c r="CM177" i="1"/>
  <c r="BU177" i="1"/>
  <c r="BC62" i="1"/>
  <c r="CM62" i="1"/>
  <c r="BU62" i="1"/>
  <c r="BC46" i="1"/>
  <c r="CM46" i="1"/>
  <c r="BU46" i="1"/>
  <c r="BC6" i="1"/>
  <c r="CM6" i="1"/>
  <c r="BU6" i="1"/>
  <c r="BC348" i="1"/>
  <c r="CM348" i="1"/>
  <c r="BU348" i="1"/>
  <c r="BC316" i="1"/>
  <c r="CM316" i="1"/>
  <c r="BU316" i="1"/>
  <c r="BC479" i="1"/>
  <c r="CM479" i="1"/>
  <c r="BU479" i="1"/>
  <c r="BC431" i="1"/>
  <c r="CM431" i="1"/>
  <c r="BU431" i="1"/>
  <c r="BC399" i="1"/>
  <c r="CM399" i="1"/>
  <c r="BU399" i="1"/>
  <c r="BC239" i="1"/>
  <c r="CM239" i="1"/>
  <c r="BU239" i="1"/>
  <c r="BC136" i="1"/>
  <c r="CM136" i="1"/>
  <c r="BU136" i="1"/>
  <c r="BC61" i="1"/>
  <c r="CM61" i="1"/>
  <c r="BU61" i="1"/>
  <c r="BC13" i="1"/>
  <c r="CM13" i="1"/>
  <c r="BU13" i="1"/>
  <c r="BC143" i="1"/>
  <c r="CM143" i="1"/>
  <c r="BU143" i="1"/>
  <c r="BC154" i="1"/>
  <c r="CM154" i="1"/>
  <c r="BU154" i="1"/>
  <c r="BC129" i="1"/>
  <c r="CM129" i="1"/>
  <c r="BU129" i="1"/>
  <c r="BC105" i="1"/>
  <c r="CM105" i="1"/>
  <c r="BU105" i="1"/>
  <c r="BC488" i="1"/>
  <c r="CM488" i="1"/>
  <c r="BU488" i="1"/>
  <c r="BC212" i="1"/>
  <c r="CM212" i="1"/>
  <c r="BU212" i="1"/>
  <c r="BC172" i="1"/>
  <c r="CM172" i="1"/>
  <c r="BU172" i="1"/>
  <c r="BC148" i="1"/>
  <c r="CM148" i="1"/>
  <c r="BU148" i="1"/>
  <c r="BC414" i="1"/>
  <c r="CM414" i="1"/>
  <c r="BU414" i="1"/>
  <c r="BC370" i="1"/>
  <c r="CM370" i="1"/>
  <c r="BU370" i="1"/>
  <c r="BC193" i="1"/>
  <c r="CM193" i="1"/>
  <c r="BU193" i="1"/>
  <c r="BC146" i="1"/>
  <c r="CM146" i="1"/>
  <c r="BU146" i="1"/>
  <c r="BC523" i="1"/>
  <c r="CM523" i="1"/>
  <c r="BU523" i="1"/>
  <c r="BC321" i="1"/>
  <c r="CM321" i="1"/>
  <c r="BU321" i="1"/>
  <c r="BC274" i="1"/>
  <c r="CM274" i="1"/>
  <c r="BU274" i="1"/>
  <c r="BC338" i="1"/>
  <c r="CM338" i="1"/>
  <c r="BU338" i="1"/>
  <c r="BC310" i="1"/>
  <c r="CM310" i="1"/>
  <c r="BU310" i="1"/>
  <c r="BC218" i="1"/>
  <c r="CM218" i="1"/>
  <c r="BU218" i="1"/>
  <c r="BC401" i="1"/>
  <c r="CM401" i="1"/>
  <c r="BU401" i="1"/>
  <c r="BC245" i="1"/>
  <c r="CM245" i="1"/>
  <c r="BU245" i="1"/>
  <c r="BC306" i="1"/>
  <c r="CM306" i="1"/>
  <c r="BU306" i="1"/>
  <c r="BC516" i="1"/>
  <c r="CM516" i="1"/>
  <c r="BU516" i="1"/>
  <c r="BC358" i="1"/>
  <c r="CM358" i="1"/>
  <c r="BU358" i="1"/>
  <c r="BC292" i="1"/>
  <c r="CM292" i="1"/>
  <c r="BU292" i="1"/>
  <c r="BC207" i="1"/>
  <c r="CM207" i="1"/>
  <c r="BU207" i="1"/>
  <c r="BC175" i="1"/>
  <c r="CM175" i="1"/>
  <c r="BU175" i="1"/>
  <c r="BC79" i="1"/>
  <c r="CM79" i="1"/>
  <c r="BU79" i="1"/>
  <c r="BC20" i="1"/>
  <c r="CM20" i="1"/>
  <c r="BU20" i="1"/>
  <c r="BC163" i="1"/>
  <c r="CM163" i="1"/>
  <c r="BU163" i="1"/>
  <c r="BC115" i="1"/>
  <c r="CM115" i="1"/>
  <c r="BU115" i="1"/>
  <c r="BC424" i="1"/>
  <c r="CM424" i="1"/>
  <c r="BU424" i="1"/>
  <c r="BC408" i="1"/>
  <c r="CM408" i="1"/>
  <c r="BU408" i="1"/>
  <c r="BC323" i="1"/>
  <c r="CM323" i="1"/>
  <c r="BU323" i="1"/>
  <c r="BC194" i="1"/>
  <c r="CM194" i="1"/>
  <c r="BU194" i="1"/>
  <c r="BC52" i="1"/>
  <c r="CM52" i="1"/>
  <c r="BU52" i="1"/>
  <c r="BC157" i="1"/>
  <c r="CM157" i="1"/>
  <c r="BU157" i="1"/>
  <c r="BC149" i="1"/>
  <c r="CM149" i="1"/>
  <c r="BU149" i="1"/>
  <c r="BC10" i="1"/>
  <c r="CM10" i="1"/>
  <c r="BU10" i="1"/>
  <c r="BC483" i="1"/>
  <c r="CM483" i="1"/>
  <c r="BU483" i="1"/>
  <c r="BC451" i="1"/>
  <c r="CM451" i="1"/>
  <c r="BU451" i="1"/>
  <c r="BC435" i="1"/>
  <c r="CM435" i="1"/>
  <c r="BU435" i="1"/>
  <c r="BC427" i="1"/>
  <c r="CM427" i="1"/>
  <c r="BU427" i="1"/>
  <c r="BC379" i="1"/>
  <c r="CM379" i="1"/>
  <c r="BU379" i="1"/>
  <c r="BC251" i="1"/>
  <c r="CM251" i="1"/>
  <c r="BU251" i="1"/>
  <c r="BC227" i="1"/>
  <c r="CM227" i="1"/>
  <c r="BU227" i="1"/>
  <c r="BC124" i="1"/>
  <c r="CM124" i="1"/>
  <c r="BU124" i="1"/>
  <c r="BC108" i="1"/>
  <c r="CM108" i="1"/>
  <c r="BU108" i="1"/>
  <c r="BC100" i="1"/>
  <c r="CM100" i="1"/>
  <c r="BU100" i="1"/>
  <c r="BC84" i="1"/>
  <c r="CM84" i="1"/>
  <c r="BU84" i="1"/>
  <c r="BC64" i="1"/>
  <c r="CM64" i="1"/>
  <c r="BU64" i="1"/>
  <c r="BC529" i="1"/>
  <c r="CM529" i="1"/>
  <c r="BU529" i="1"/>
  <c r="BC514" i="1"/>
  <c r="CM514" i="1"/>
  <c r="BU514" i="1"/>
  <c r="BC442" i="1"/>
  <c r="CM442" i="1"/>
  <c r="BU442" i="1"/>
  <c r="BC254" i="1"/>
  <c r="CM254" i="1"/>
  <c r="BU254" i="1"/>
  <c r="BC246" i="1"/>
  <c r="CM246" i="1"/>
  <c r="BU246" i="1"/>
  <c r="BC509" i="1"/>
  <c r="CM509" i="1"/>
  <c r="BU509" i="1"/>
  <c r="BC309" i="1"/>
  <c r="CM309" i="1"/>
  <c r="BU309" i="1"/>
  <c r="BC301" i="1"/>
  <c r="CM301" i="1"/>
  <c r="BU301" i="1"/>
  <c r="BC269" i="1"/>
  <c r="CM269" i="1"/>
  <c r="BU269" i="1"/>
  <c r="BC261" i="1"/>
  <c r="CM261" i="1"/>
  <c r="BU261" i="1"/>
  <c r="BC205" i="1"/>
  <c r="CM205" i="1"/>
  <c r="BU205" i="1"/>
  <c r="BC402" i="1"/>
  <c r="CM402" i="1"/>
  <c r="BU402" i="1"/>
  <c r="BC349" i="1"/>
  <c r="CM349" i="1"/>
  <c r="BU349" i="1"/>
  <c r="BC353" i="1"/>
  <c r="CM353" i="1"/>
  <c r="BU353" i="1"/>
  <c r="BC393" i="1"/>
  <c r="CM393" i="1"/>
  <c r="BU393" i="1"/>
  <c r="BC532" i="1"/>
  <c r="CM532" i="1"/>
  <c r="BU532" i="1"/>
  <c r="BC506" i="1"/>
  <c r="CM506" i="1"/>
  <c r="BU506" i="1"/>
  <c r="BC498" i="1"/>
  <c r="CM498" i="1"/>
  <c r="BU498" i="1"/>
  <c r="BC490" i="1"/>
  <c r="CM490" i="1"/>
  <c r="BU490" i="1"/>
  <c r="BC482" i="1"/>
  <c r="CM482" i="1"/>
  <c r="BU482" i="1"/>
  <c r="BC474" i="1"/>
  <c r="CM474" i="1"/>
  <c r="BU474" i="1"/>
  <c r="BC466" i="1"/>
  <c r="CM466" i="1"/>
  <c r="BU466" i="1"/>
  <c r="BC354" i="1"/>
  <c r="CM354" i="1"/>
  <c r="BU354" i="1"/>
  <c r="BC322" i="1"/>
  <c r="CM322" i="1"/>
  <c r="BU322" i="1"/>
  <c r="BC298" i="1"/>
  <c r="CM298" i="1"/>
  <c r="BU298" i="1"/>
  <c r="BC278" i="1"/>
  <c r="CM278" i="1"/>
  <c r="BU278" i="1"/>
  <c r="BC266" i="1"/>
  <c r="CM266" i="1"/>
  <c r="BU266" i="1"/>
  <c r="BC258" i="1"/>
  <c r="CM258" i="1"/>
  <c r="BU258" i="1"/>
  <c r="BC226" i="1"/>
  <c r="CM226" i="1"/>
  <c r="BU226" i="1"/>
  <c r="BC206" i="1"/>
  <c r="CM206" i="1"/>
  <c r="BU206" i="1"/>
  <c r="BC198" i="1"/>
  <c r="CM198" i="1"/>
  <c r="BU198" i="1"/>
  <c r="BC501" i="1"/>
  <c r="CM501" i="1"/>
  <c r="BU501" i="1"/>
  <c r="BC489" i="1"/>
  <c r="CM489" i="1"/>
  <c r="BU489" i="1"/>
  <c r="BC481" i="1"/>
  <c r="CM481" i="1"/>
  <c r="BU481" i="1"/>
  <c r="BC465" i="1"/>
  <c r="CM465" i="1"/>
  <c r="BU465" i="1"/>
  <c r="BC449" i="1"/>
  <c r="CM449" i="1"/>
  <c r="BU449" i="1"/>
  <c r="BC441" i="1"/>
  <c r="CM441" i="1"/>
  <c r="BU441" i="1"/>
  <c r="BC433" i="1"/>
  <c r="CM433" i="1"/>
  <c r="BU433" i="1"/>
  <c r="BC425" i="1"/>
  <c r="CM425" i="1"/>
  <c r="BU425" i="1"/>
  <c r="BC409" i="1"/>
  <c r="CM409" i="1"/>
  <c r="BU409" i="1"/>
  <c r="BC373" i="1"/>
  <c r="CM373" i="1"/>
  <c r="BU373" i="1"/>
  <c r="BC365" i="1"/>
  <c r="CM365" i="1"/>
  <c r="BU365" i="1"/>
  <c r="BC221" i="1"/>
  <c r="CM221" i="1"/>
  <c r="BU221" i="1"/>
  <c r="BC213" i="1"/>
  <c r="CM213" i="1"/>
  <c r="BU213" i="1"/>
  <c r="BC282" i="1"/>
  <c r="CM282" i="1"/>
  <c r="BU282" i="1"/>
  <c r="BC233" i="1"/>
  <c r="CM233" i="1"/>
  <c r="BU233" i="1"/>
  <c r="BC535" i="1"/>
  <c r="CM535" i="1"/>
  <c r="BU535" i="1"/>
  <c r="BC527" i="1"/>
  <c r="CM527" i="1"/>
  <c r="BU527" i="1"/>
  <c r="BC526" i="1"/>
  <c r="CM526" i="1"/>
  <c r="BU526" i="1"/>
  <c r="BC326" i="1"/>
  <c r="CM326" i="1"/>
  <c r="BU326" i="1"/>
  <c r="BC73" i="1"/>
  <c r="CM73" i="1"/>
  <c r="BU73" i="1"/>
  <c r="BC38" i="1"/>
  <c r="CM38" i="1"/>
  <c r="BU38" i="1"/>
  <c r="BC30" i="1"/>
  <c r="CM30" i="1"/>
  <c r="BU30" i="1"/>
  <c r="BC14" i="1"/>
  <c r="CM14" i="1"/>
  <c r="BU14" i="1"/>
  <c r="BC512" i="1"/>
  <c r="CM512" i="1"/>
  <c r="BU512" i="1"/>
  <c r="BC308" i="1"/>
  <c r="CM308" i="1"/>
  <c r="BU308" i="1"/>
  <c r="BC284" i="1"/>
  <c r="CM284" i="1"/>
  <c r="BU284" i="1"/>
  <c r="BC268" i="1"/>
  <c r="CM268" i="1"/>
  <c r="BU268" i="1"/>
  <c r="BC511" i="1"/>
  <c r="CM511" i="1"/>
  <c r="BU511" i="1"/>
  <c r="BC307" i="1"/>
  <c r="CM307" i="1"/>
  <c r="BU307" i="1"/>
  <c r="BC299" i="1"/>
  <c r="CM299" i="1"/>
  <c r="BU299" i="1"/>
  <c r="BC291" i="1"/>
  <c r="CM291" i="1"/>
  <c r="BU291" i="1"/>
  <c r="BC283" i="1"/>
  <c r="CM283" i="1"/>
  <c r="BU283" i="1"/>
  <c r="BC275" i="1"/>
  <c r="CM275" i="1"/>
  <c r="BU275" i="1"/>
  <c r="BC267" i="1"/>
  <c r="CM267" i="1"/>
  <c r="BU267" i="1"/>
  <c r="BC259" i="1"/>
  <c r="CM259" i="1"/>
  <c r="BU259" i="1"/>
  <c r="BC191" i="1"/>
  <c r="CM191" i="1"/>
  <c r="BU191" i="1"/>
  <c r="BC183" i="1"/>
  <c r="CM183" i="1"/>
  <c r="BU183" i="1"/>
  <c r="BC41" i="1"/>
  <c r="CM41" i="1"/>
  <c r="BU41" i="1"/>
  <c r="BC33" i="1"/>
  <c r="CM33" i="1"/>
  <c r="BU33" i="1"/>
  <c r="BC25" i="1"/>
  <c r="CM25" i="1"/>
  <c r="BU25" i="1"/>
  <c r="BC17" i="1"/>
  <c r="CM17" i="1"/>
  <c r="BU17" i="1"/>
  <c r="BC186" i="1"/>
  <c r="CM186" i="1"/>
  <c r="BU186" i="1"/>
  <c r="BC178" i="1"/>
  <c r="CM178" i="1"/>
  <c r="BU178" i="1"/>
  <c r="BC44" i="1"/>
  <c r="CM44" i="1"/>
  <c r="BU44" i="1"/>
  <c r="BC36" i="1"/>
  <c r="CM36" i="1"/>
  <c r="BU36" i="1"/>
  <c r="BC28" i="1"/>
  <c r="CM28" i="1"/>
  <c r="BU28" i="1"/>
  <c r="BC12" i="1"/>
  <c r="CM12" i="1"/>
  <c r="BU12" i="1"/>
  <c r="BC171" i="1"/>
  <c r="CM171" i="1"/>
  <c r="BU171" i="1"/>
  <c r="BC155" i="1"/>
  <c r="CM155" i="1"/>
  <c r="BU155" i="1"/>
  <c r="BC123" i="1"/>
  <c r="CM123" i="1"/>
  <c r="BU123" i="1"/>
  <c r="BC107" i="1"/>
  <c r="CM107" i="1"/>
  <c r="BU107" i="1"/>
  <c r="BC99" i="1"/>
  <c r="CM99" i="1"/>
  <c r="BU99" i="1"/>
  <c r="BC138" i="1"/>
  <c r="CM138" i="1"/>
  <c r="BU138" i="1"/>
  <c r="BC130" i="1"/>
  <c r="CM130" i="1"/>
  <c r="BU130" i="1"/>
  <c r="BC122" i="1"/>
  <c r="CM122" i="1"/>
  <c r="BU122" i="1"/>
  <c r="BC106" i="1"/>
  <c r="CM106" i="1"/>
  <c r="BU106" i="1"/>
  <c r="BC98" i="1"/>
  <c r="CM98" i="1"/>
  <c r="BU98" i="1"/>
  <c r="BC90" i="1"/>
  <c r="CM90" i="1"/>
  <c r="BU90" i="1"/>
  <c r="BC82" i="1"/>
  <c r="CM82" i="1"/>
  <c r="BU82" i="1"/>
  <c r="BC7" i="1"/>
  <c r="CM7" i="1"/>
  <c r="BU7" i="1"/>
  <c r="BC67" i="1"/>
  <c r="CM67" i="1"/>
  <c r="BU67" i="1"/>
  <c r="BC48" i="1"/>
  <c r="CM48" i="1"/>
  <c r="BU48" i="1"/>
  <c r="BC170" i="1"/>
  <c r="CM170" i="1"/>
  <c r="BU170" i="1"/>
  <c r="BC448" i="1"/>
  <c r="CM448" i="1"/>
  <c r="BU448" i="1"/>
  <c r="BC440" i="1"/>
  <c r="CM440" i="1"/>
  <c r="BU440" i="1"/>
  <c r="BC416" i="1"/>
  <c r="CM416" i="1"/>
  <c r="BU416" i="1"/>
  <c r="BC400" i="1"/>
  <c r="CM400" i="1"/>
  <c r="BU400" i="1"/>
  <c r="BC392" i="1"/>
  <c r="CM392" i="1"/>
  <c r="BU392" i="1"/>
  <c r="BC384" i="1"/>
  <c r="CM384" i="1"/>
  <c r="BU384" i="1"/>
  <c r="BC376" i="1"/>
  <c r="CM376" i="1"/>
  <c r="BU376" i="1"/>
  <c r="BC368" i="1"/>
  <c r="CM368" i="1"/>
  <c r="BU368" i="1"/>
  <c r="BC244" i="1"/>
  <c r="CM244" i="1"/>
  <c r="BU244" i="1"/>
  <c r="BC355" i="1"/>
  <c r="CM355" i="1"/>
  <c r="BU355" i="1"/>
  <c r="BC347" i="1"/>
  <c r="CM347" i="1"/>
  <c r="BU347" i="1"/>
  <c r="BC339" i="1"/>
  <c r="CM339" i="1"/>
  <c r="BU339" i="1"/>
  <c r="BC331" i="1"/>
  <c r="CM331" i="1"/>
  <c r="BU331" i="1"/>
  <c r="BC315" i="1"/>
  <c r="CM315" i="1"/>
  <c r="BU315" i="1"/>
  <c r="BC5" i="1"/>
  <c r="CM5" i="1"/>
  <c r="BU5" i="1"/>
  <c r="BC74" i="1"/>
  <c r="CM74" i="1"/>
  <c r="BU74" i="1"/>
  <c r="BC66" i="1"/>
  <c r="CM66" i="1"/>
  <c r="BU66" i="1"/>
  <c r="BC59" i="1"/>
  <c r="CM59" i="1"/>
  <c r="BU59" i="1"/>
  <c r="BC51" i="1"/>
  <c r="CM51" i="1"/>
  <c r="BU51" i="1"/>
  <c r="BC35" i="1"/>
  <c r="CM35" i="1"/>
  <c r="BU35" i="1"/>
  <c r="BC174" i="1"/>
  <c r="CM174" i="1"/>
  <c r="BU174" i="1"/>
  <c r="BC31" i="1"/>
  <c r="CM31" i="1"/>
  <c r="BU31" i="1"/>
  <c r="BC15" i="1"/>
  <c r="CM15" i="1"/>
  <c r="BU15" i="1"/>
  <c r="BC181" i="1"/>
  <c r="CM181" i="1"/>
  <c r="BU181" i="1"/>
  <c r="BC173" i="1"/>
  <c r="CM173" i="1"/>
  <c r="BU173" i="1"/>
  <c r="BC165" i="1"/>
  <c r="CM165" i="1"/>
  <c r="BU165" i="1"/>
  <c r="BC65" i="1"/>
  <c r="CM65" i="1"/>
  <c r="BU65" i="1"/>
  <c r="BC58" i="1"/>
  <c r="CM58" i="1"/>
  <c r="BU58" i="1"/>
  <c r="BC50" i="1"/>
  <c r="CM50" i="1"/>
  <c r="BU50" i="1"/>
  <c r="BC360" i="1"/>
  <c r="CM360" i="1"/>
  <c r="BU360" i="1"/>
  <c r="BC352" i="1"/>
  <c r="CM352" i="1"/>
  <c r="BU352" i="1"/>
  <c r="BC344" i="1"/>
  <c r="CM344" i="1"/>
  <c r="BU344" i="1"/>
  <c r="BC336" i="1"/>
  <c r="CM336" i="1"/>
  <c r="BU336" i="1"/>
  <c r="BC328" i="1"/>
  <c r="CM328" i="1"/>
  <c r="BU328" i="1"/>
  <c r="BC320" i="1"/>
  <c r="CM320" i="1"/>
  <c r="BU320" i="1"/>
  <c r="BC507" i="1"/>
  <c r="CM507" i="1"/>
  <c r="BU507" i="1"/>
  <c r="BC499" i="1"/>
  <c r="CM499" i="1"/>
  <c r="BU499" i="1"/>
  <c r="BC491" i="1"/>
  <c r="CM491" i="1"/>
  <c r="BU491" i="1"/>
  <c r="BC475" i="1"/>
  <c r="CM475" i="1"/>
  <c r="BU475" i="1"/>
  <c r="BC467" i="1"/>
  <c r="CM467" i="1"/>
  <c r="BU467" i="1"/>
  <c r="BC459" i="1"/>
  <c r="CM459" i="1"/>
  <c r="BU459" i="1"/>
  <c r="BC443" i="1"/>
  <c r="CM443" i="1"/>
  <c r="BU443" i="1"/>
  <c r="BC419" i="1"/>
  <c r="CM419" i="1"/>
  <c r="BU419" i="1"/>
  <c r="BC411" i="1"/>
  <c r="CM411" i="1"/>
  <c r="BU411" i="1"/>
  <c r="BC403" i="1"/>
  <c r="CM403" i="1"/>
  <c r="BU403" i="1"/>
  <c r="BC395" i="1"/>
  <c r="CM395" i="1"/>
  <c r="BU395" i="1"/>
  <c r="BC387" i="1"/>
  <c r="CM387" i="1"/>
  <c r="BU387" i="1"/>
  <c r="BC371" i="1"/>
  <c r="CM371" i="1"/>
  <c r="BU371" i="1"/>
  <c r="BC243" i="1"/>
  <c r="CM243" i="1"/>
  <c r="BU243" i="1"/>
  <c r="BC235" i="1"/>
  <c r="CM235" i="1"/>
  <c r="BU235" i="1"/>
  <c r="BC219" i="1"/>
  <c r="CM219" i="1"/>
  <c r="BU219" i="1"/>
  <c r="BC211" i="1"/>
  <c r="CM211" i="1"/>
  <c r="BU211" i="1"/>
  <c r="BC132" i="1"/>
  <c r="CM132" i="1"/>
  <c r="BU132" i="1"/>
  <c r="BC116" i="1"/>
  <c r="CM116" i="1"/>
  <c r="BU116" i="1"/>
  <c r="BC92" i="1"/>
  <c r="CM92" i="1"/>
  <c r="BU92" i="1"/>
  <c r="BC72" i="1"/>
  <c r="CM72" i="1"/>
  <c r="BU72" i="1"/>
  <c r="BC57" i="1"/>
  <c r="CM57" i="1"/>
  <c r="BU57" i="1"/>
  <c r="BC49" i="1"/>
  <c r="CM49" i="1"/>
  <c r="BU49" i="1"/>
  <c r="BC147" i="1"/>
  <c r="CM147" i="1"/>
  <c r="BU147" i="1"/>
  <c r="BC131" i="1"/>
  <c r="CM131" i="1"/>
  <c r="BU131" i="1"/>
  <c r="BC158" i="1"/>
  <c r="CM158" i="1"/>
  <c r="BU158" i="1"/>
  <c r="BC150" i="1"/>
  <c r="CM150" i="1"/>
  <c r="BU150" i="1"/>
  <c r="BC141" i="1"/>
  <c r="CM141" i="1"/>
  <c r="BU141" i="1"/>
  <c r="BC125" i="1"/>
  <c r="CM125" i="1"/>
  <c r="BU125" i="1"/>
  <c r="BC117" i="1"/>
  <c r="CM117" i="1"/>
  <c r="BU117" i="1"/>
  <c r="BC109" i="1"/>
  <c r="CM109" i="1"/>
  <c r="BU109" i="1"/>
  <c r="BC101" i="1"/>
  <c r="CM101" i="1"/>
  <c r="BU101" i="1"/>
  <c r="BC93" i="1"/>
  <c r="CM93" i="1"/>
  <c r="BU93" i="1"/>
  <c r="BC85" i="1"/>
  <c r="CM85" i="1"/>
  <c r="BU85" i="1"/>
  <c r="BC508" i="1"/>
  <c r="CM508" i="1"/>
  <c r="BU508" i="1"/>
  <c r="BC500" i="1"/>
  <c r="CM500" i="1"/>
  <c r="BU500" i="1"/>
  <c r="BC492" i="1"/>
  <c r="CM492" i="1"/>
  <c r="BU492" i="1"/>
  <c r="BC484" i="1"/>
  <c r="CM484" i="1"/>
  <c r="BU484" i="1"/>
  <c r="BC476" i="1"/>
  <c r="CM476" i="1"/>
  <c r="BU476" i="1"/>
  <c r="BC468" i="1"/>
  <c r="CM468" i="1"/>
  <c r="BU468" i="1"/>
  <c r="BC460" i="1"/>
  <c r="CM460" i="1"/>
  <c r="BU460" i="1"/>
  <c r="BC452" i="1"/>
  <c r="CM452" i="1"/>
  <c r="BU452" i="1"/>
  <c r="BC224" i="1"/>
  <c r="CM224" i="1"/>
  <c r="BU224" i="1"/>
  <c r="BC200" i="1"/>
  <c r="CM200" i="1"/>
  <c r="BU200" i="1"/>
  <c r="BC192" i="1"/>
  <c r="CM192" i="1"/>
  <c r="BU192" i="1"/>
  <c r="BC184" i="1"/>
  <c r="CM184" i="1"/>
  <c r="BU184" i="1"/>
  <c r="BC176" i="1"/>
  <c r="CM176" i="1"/>
  <c r="BU176" i="1"/>
  <c r="BC160" i="1"/>
  <c r="CM160" i="1"/>
  <c r="BU160" i="1"/>
  <c r="BC152" i="1"/>
  <c r="CM152" i="1"/>
  <c r="BU152" i="1"/>
  <c r="BC144" i="1"/>
  <c r="CM144" i="1"/>
  <c r="BU144" i="1"/>
  <c r="BC27" i="1"/>
  <c r="CM27" i="1"/>
  <c r="BU27" i="1"/>
  <c r="AQ516" i="1"/>
  <c r="BI516" i="1" s="1"/>
  <c r="CA516" i="1" s="1"/>
  <c r="CS516" i="1" s="1"/>
  <c r="DK516" i="1" s="1"/>
  <c r="AT516" i="1"/>
  <c r="CD516" i="1"/>
  <c r="CU516" i="1"/>
  <c r="DN516" i="1"/>
  <c r="BL516" i="1"/>
  <c r="CC516" i="1"/>
  <c r="CV516" i="1"/>
  <c r="AS516" i="1"/>
  <c r="BK516" i="1"/>
  <c r="CB516" i="1"/>
  <c r="DL516" i="1"/>
  <c r="AR516" i="1"/>
  <c r="BJ516" i="1"/>
  <c r="CT516" i="1"/>
  <c r="DM516" i="1"/>
  <c r="AQ305" i="1"/>
  <c r="BI305" i="1" s="1"/>
  <c r="CA305" i="1" s="1"/>
  <c r="CS305" i="1" s="1"/>
  <c r="DK305" i="1" s="1"/>
  <c r="AR305" i="1"/>
  <c r="CD305" i="1"/>
  <c r="CV305" i="1"/>
  <c r="DL305" i="1"/>
  <c r="BJ305" i="1"/>
  <c r="CU305" i="1"/>
  <c r="AT305" i="1"/>
  <c r="BL305" i="1"/>
  <c r="CT305" i="1"/>
  <c r="AS305" i="1"/>
  <c r="CB305" i="1"/>
  <c r="DM305" i="1"/>
  <c r="BK305" i="1"/>
  <c r="CC305" i="1"/>
  <c r="DN305" i="1"/>
  <c r="AQ273" i="1"/>
  <c r="BI273" i="1" s="1"/>
  <c r="CA273" i="1" s="1"/>
  <c r="CS273" i="1" s="1"/>
  <c r="DK273" i="1" s="1"/>
  <c r="AR273" i="1"/>
  <c r="CD273" i="1"/>
  <c r="CT273" i="1"/>
  <c r="DM273" i="1"/>
  <c r="AT273" i="1"/>
  <c r="CC273" i="1"/>
  <c r="DN273" i="1"/>
  <c r="BL273" i="1"/>
  <c r="CB273" i="1"/>
  <c r="DL273" i="1"/>
  <c r="BK273" i="1"/>
  <c r="CV273" i="1"/>
  <c r="AS273" i="1"/>
  <c r="BJ273" i="1"/>
  <c r="CU273" i="1"/>
  <c r="AQ193" i="1"/>
  <c r="BI193" i="1" s="1"/>
  <c r="CA193" i="1" s="1"/>
  <c r="CS193" i="1" s="1"/>
  <c r="DK193" i="1" s="1"/>
  <c r="AR193" i="1"/>
  <c r="CB193" i="1"/>
  <c r="CU193" i="1"/>
  <c r="DN193" i="1"/>
  <c r="AS193" i="1"/>
  <c r="BK193" i="1"/>
  <c r="CV193" i="1"/>
  <c r="AT193" i="1"/>
  <c r="CD193" i="1"/>
  <c r="DL193" i="1"/>
  <c r="BJ193" i="1"/>
  <c r="CC193" i="1"/>
  <c r="DM193" i="1"/>
  <c r="BL193" i="1"/>
  <c r="CT193" i="1"/>
  <c r="AQ69" i="1"/>
  <c r="BI69" i="1" s="1"/>
  <c r="CA69" i="1" s="1"/>
  <c r="CS69" i="1" s="1"/>
  <c r="DK69" i="1" s="1"/>
  <c r="AT69" i="1"/>
  <c r="BL69" i="1"/>
  <c r="CU69" i="1"/>
  <c r="DN69" i="1"/>
  <c r="AR69" i="1"/>
  <c r="CD69" i="1"/>
  <c r="CT69" i="1"/>
  <c r="DM69" i="1"/>
  <c r="BK69" i="1"/>
  <c r="CB69" i="1"/>
  <c r="CV69" i="1"/>
  <c r="AS69" i="1"/>
  <c r="BJ69" i="1"/>
  <c r="CC69" i="1"/>
  <c r="DL69" i="1"/>
  <c r="AQ304" i="1"/>
  <c r="BI304" i="1" s="1"/>
  <c r="CA304" i="1" s="1"/>
  <c r="CS304" i="1" s="1"/>
  <c r="DK304" i="1" s="1"/>
  <c r="AR304" i="1"/>
  <c r="BJ304" i="1"/>
  <c r="CC304" i="1"/>
  <c r="DN304" i="1"/>
  <c r="AS304" i="1"/>
  <c r="BL304" i="1"/>
  <c r="CV304" i="1"/>
  <c r="DL304" i="1"/>
  <c r="AT304" i="1"/>
  <c r="CB304" i="1"/>
  <c r="CT304" i="1"/>
  <c r="DM304" i="1"/>
  <c r="BK304" i="1"/>
  <c r="CU304" i="1"/>
  <c r="CD304" i="1"/>
  <c r="AQ272" i="1"/>
  <c r="BI272" i="1" s="1"/>
  <c r="CA272" i="1" s="1"/>
  <c r="CS272" i="1" s="1"/>
  <c r="DK272" i="1" s="1"/>
  <c r="AT272" i="1"/>
  <c r="BJ272" i="1"/>
  <c r="CC272" i="1"/>
  <c r="DL272" i="1"/>
  <c r="AR272" i="1"/>
  <c r="BL272" i="1"/>
  <c r="CT272" i="1"/>
  <c r="DN272" i="1"/>
  <c r="AS272" i="1"/>
  <c r="CB272" i="1"/>
  <c r="CU272" i="1"/>
  <c r="DM272" i="1"/>
  <c r="CV272" i="1"/>
  <c r="BK272" i="1"/>
  <c r="CD272" i="1"/>
  <c r="AQ182" i="1"/>
  <c r="BI182" i="1" s="1"/>
  <c r="CA182" i="1" s="1"/>
  <c r="CS182" i="1" s="1"/>
  <c r="DK182" i="1" s="1"/>
  <c r="BJ182" i="1"/>
  <c r="CD182" i="1"/>
  <c r="CV182" i="1"/>
  <c r="BK182" i="1"/>
  <c r="CT182" i="1"/>
  <c r="DM182" i="1"/>
  <c r="AT182" i="1"/>
  <c r="CB182" i="1"/>
  <c r="DN182" i="1"/>
  <c r="AR182" i="1"/>
  <c r="CC182" i="1"/>
  <c r="DL182" i="1"/>
  <c r="AS182" i="1"/>
  <c r="BL182" i="1"/>
  <c r="CU182" i="1"/>
  <c r="AQ32" i="1"/>
  <c r="BI32" i="1" s="1"/>
  <c r="CA32" i="1" s="1"/>
  <c r="CS32" i="1" s="1"/>
  <c r="DK32" i="1" s="1"/>
  <c r="AS32" i="1"/>
  <c r="BJ32" i="1"/>
  <c r="CU32" i="1"/>
  <c r="DL32" i="1"/>
  <c r="AR32" i="1"/>
  <c r="CB32" i="1"/>
  <c r="CT32" i="1"/>
  <c r="BL32" i="1"/>
  <c r="CC32" i="1"/>
  <c r="DN32" i="1"/>
  <c r="BK32" i="1"/>
  <c r="CV32" i="1"/>
  <c r="AT32" i="1"/>
  <c r="CD32" i="1"/>
  <c r="DM32" i="1"/>
  <c r="AQ522" i="1"/>
  <c r="BI522" i="1" s="1"/>
  <c r="CA522" i="1" s="1"/>
  <c r="CS522" i="1" s="1"/>
  <c r="DK522" i="1" s="1"/>
  <c r="AS522" i="1"/>
  <c r="CB522" i="1"/>
  <c r="CU522" i="1"/>
  <c r="DN522" i="1"/>
  <c r="BK522" i="1"/>
  <c r="CC522" i="1"/>
  <c r="CT522" i="1"/>
  <c r="AR522" i="1"/>
  <c r="BL522" i="1"/>
  <c r="CD522" i="1"/>
  <c r="DL522" i="1"/>
  <c r="CV522" i="1"/>
  <c r="DM522" i="1"/>
  <c r="AT522" i="1"/>
  <c r="BJ522" i="1"/>
  <c r="AQ478" i="1"/>
  <c r="BI478" i="1" s="1"/>
  <c r="CA478" i="1" s="1"/>
  <c r="CS478" i="1" s="1"/>
  <c r="DK478" i="1" s="1"/>
  <c r="AR478" i="1"/>
  <c r="BJ478" i="1"/>
  <c r="CT478" i="1"/>
  <c r="DM478" i="1"/>
  <c r="AS478" i="1"/>
  <c r="CB478" i="1"/>
  <c r="DN478" i="1"/>
  <c r="BL478" i="1"/>
  <c r="CU478" i="1"/>
  <c r="AT478" i="1"/>
  <c r="CC478" i="1"/>
  <c r="CV478" i="1"/>
  <c r="DL478" i="1"/>
  <c r="BK478" i="1"/>
  <c r="CD478" i="1"/>
  <c r="AQ354" i="1"/>
  <c r="BI354" i="1" s="1"/>
  <c r="CA354" i="1" s="1"/>
  <c r="CS354" i="1" s="1"/>
  <c r="DK354" i="1" s="1"/>
  <c r="BJ354" i="1"/>
  <c r="CD354" i="1"/>
  <c r="CU354" i="1"/>
  <c r="AT354" i="1"/>
  <c r="BK354" i="1"/>
  <c r="CT354" i="1"/>
  <c r="AR354" i="1"/>
  <c r="CC354" i="1"/>
  <c r="DN354" i="1"/>
  <c r="BL354" i="1"/>
  <c r="CV354" i="1"/>
  <c r="DM354" i="1"/>
  <c r="AS354" i="1"/>
  <c r="CB354" i="1"/>
  <c r="DL354" i="1"/>
  <c r="AQ286" i="1"/>
  <c r="BI286" i="1" s="1"/>
  <c r="CA286" i="1" s="1"/>
  <c r="CS286" i="1" s="1"/>
  <c r="DK286" i="1" s="1"/>
  <c r="BJ286" i="1"/>
  <c r="CD286" i="1"/>
  <c r="CT286" i="1"/>
  <c r="AR286" i="1"/>
  <c r="CC286" i="1"/>
  <c r="DM286" i="1"/>
  <c r="AT286" i="1"/>
  <c r="BL286" i="1"/>
  <c r="CV286" i="1"/>
  <c r="AS286" i="1"/>
  <c r="CB286" i="1"/>
  <c r="DL286" i="1"/>
  <c r="BK286" i="1"/>
  <c r="CU286" i="1"/>
  <c r="DN286" i="1"/>
  <c r="AQ230" i="1"/>
  <c r="BI230" i="1" s="1"/>
  <c r="CA230" i="1" s="1"/>
  <c r="CS230" i="1" s="1"/>
  <c r="DK230" i="1" s="1"/>
  <c r="AS230" i="1"/>
  <c r="CC230" i="1"/>
  <c r="CV230" i="1"/>
  <c r="DM230" i="1"/>
  <c r="BJ230" i="1"/>
  <c r="CB230" i="1"/>
  <c r="CT230" i="1"/>
  <c r="AR230" i="1"/>
  <c r="BL230" i="1"/>
  <c r="CD230" i="1"/>
  <c r="DN230" i="1"/>
  <c r="CU230" i="1"/>
  <c r="DL230" i="1"/>
  <c r="AT230" i="1"/>
  <c r="BK230" i="1"/>
  <c r="AQ349" i="1"/>
  <c r="BI349" i="1" s="1"/>
  <c r="CA349" i="1" s="1"/>
  <c r="CS349" i="1" s="1"/>
  <c r="DK349" i="1" s="1"/>
  <c r="BK349" i="1"/>
  <c r="CB349" i="1"/>
  <c r="CU349" i="1"/>
  <c r="BJ349" i="1"/>
  <c r="CV349" i="1"/>
  <c r="DL349" i="1"/>
  <c r="AS349" i="1"/>
  <c r="BL349" i="1"/>
  <c r="CT349" i="1"/>
  <c r="AT349" i="1"/>
  <c r="CD349" i="1"/>
  <c r="DM349" i="1"/>
  <c r="AR349" i="1"/>
  <c r="CC349" i="1"/>
  <c r="DN349" i="1"/>
  <c r="AQ317" i="1"/>
  <c r="BI317" i="1" s="1"/>
  <c r="CA317" i="1" s="1"/>
  <c r="CS317" i="1" s="1"/>
  <c r="DK317" i="1" s="1"/>
  <c r="BK317" i="1"/>
  <c r="CD317" i="1"/>
  <c r="CT317" i="1"/>
  <c r="AR317" i="1"/>
  <c r="CB317" i="1"/>
  <c r="DL317" i="1"/>
  <c r="AS317" i="1"/>
  <c r="CC317" i="1"/>
  <c r="DN317" i="1"/>
  <c r="BJ317" i="1"/>
  <c r="CV317" i="1"/>
  <c r="DM317" i="1"/>
  <c r="AT317" i="1"/>
  <c r="BL317" i="1"/>
  <c r="CU317" i="1"/>
  <c r="AQ117" i="1"/>
  <c r="BI117" i="1" s="1"/>
  <c r="CA117" i="1" s="1"/>
  <c r="CS117" i="1" s="1"/>
  <c r="DK117" i="1" s="1"/>
  <c r="AT117" i="1"/>
  <c r="BK117" i="1"/>
  <c r="CT117" i="1"/>
  <c r="DM117" i="1"/>
  <c r="BJ117" i="1"/>
  <c r="CD117" i="1"/>
  <c r="DN117" i="1"/>
  <c r="BL117" i="1"/>
  <c r="CU117" i="1"/>
  <c r="AS117" i="1"/>
  <c r="CC117" i="1"/>
  <c r="CV117" i="1"/>
  <c r="AR117" i="1"/>
  <c r="CB117" i="1"/>
  <c r="DL117" i="1"/>
  <c r="AQ440" i="1"/>
  <c r="BI440" i="1" s="1"/>
  <c r="CA440" i="1" s="1"/>
  <c r="CS440" i="1" s="1"/>
  <c r="DK440" i="1" s="1"/>
  <c r="AS440" i="1"/>
  <c r="CB440" i="1"/>
  <c r="CV440" i="1"/>
  <c r="DN440" i="1"/>
  <c r="BL440" i="1"/>
  <c r="CD440" i="1"/>
  <c r="CT440" i="1"/>
  <c r="AT440" i="1"/>
  <c r="BJ440" i="1"/>
  <c r="CC440" i="1"/>
  <c r="DL440" i="1"/>
  <c r="AR440" i="1"/>
  <c r="CU440" i="1"/>
  <c r="DM440" i="1"/>
  <c r="BK440" i="1"/>
  <c r="AQ408" i="1"/>
  <c r="BI408" i="1" s="1"/>
  <c r="CA408" i="1" s="1"/>
  <c r="CS408" i="1" s="1"/>
  <c r="DK408" i="1" s="1"/>
  <c r="AR408" i="1"/>
  <c r="CB408" i="1"/>
  <c r="CT408" i="1"/>
  <c r="DN408" i="1"/>
  <c r="BJ408" i="1"/>
  <c r="CD408" i="1"/>
  <c r="CU408" i="1"/>
  <c r="AT408" i="1"/>
  <c r="BL408" i="1"/>
  <c r="CC408" i="1"/>
  <c r="DM408" i="1"/>
  <c r="CV408" i="1"/>
  <c r="AS408" i="1"/>
  <c r="BK408" i="1"/>
  <c r="DL408" i="1"/>
  <c r="AQ376" i="1"/>
  <c r="BI376" i="1" s="1"/>
  <c r="CA376" i="1" s="1"/>
  <c r="CS376" i="1" s="1"/>
  <c r="DK376" i="1" s="1"/>
  <c r="AS376" i="1"/>
  <c r="CB376" i="1"/>
  <c r="CT376" i="1"/>
  <c r="DN376" i="1"/>
  <c r="BJ376" i="1"/>
  <c r="CD376" i="1"/>
  <c r="CV376" i="1"/>
  <c r="AT376" i="1"/>
  <c r="BL376" i="1"/>
  <c r="CC376" i="1"/>
  <c r="DM376" i="1"/>
  <c r="AR376" i="1"/>
  <c r="CU376" i="1"/>
  <c r="DL376" i="1"/>
  <c r="BK376" i="1"/>
  <c r="AQ236" i="1"/>
  <c r="BI236" i="1" s="1"/>
  <c r="CA236" i="1" s="1"/>
  <c r="CS236" i="1" s="1"/>
  <c r="DK236" i="1" s="1"/>
  <c r="AR236" i="1"/>
  <c r="BJ236" i="1"/>
  <c r="CT236" i="1"/>
  <c r="DM236" i="1"/>
  <c r="AS236" i="1"/>
  <c r="CC236" i="1"/>
  <c r="CU236" i="1"/>
  <c r="DL236" i="1"/>
  <c r="BK236" i="1"/>
  <c r="CB236" i="1"/>
  <c r="CV236" i="1"/>
  <c r="BL236" i="1"/>
  <c r="DN236" i="1"/>
  <c r="AT236" i="1"/>
  <c r="CD236" i="1"/>
  <c r="AQ291" i="1"/>
  <c r="BI291" i="1" s="1"/>
  <c r="CA291" i="1" s="1"/>
  <c r="CS291" i="1" s="1"/>
  <c r="DK291" i="1" s="1"/>
  <c r="BL291" i="1"/>
  <c r="CC291" i="1"/>
  <c r="CV291" i="1"/>
  <c r="AR291" i="1"/>
  <c r="CB291" i="1"/>
  <c r="DN291" i="1"/>
  <c r="BJ291" i="1"/>
  <c r="CU291" i="1"/>
  <c r="DL291" i="1"/>
  <c r="AT291" i="1"/>
  <c r="BK291" i="1"/>
  <c r="CT291" i="1"/>
  <c r="AS291" i="1"/>
  <c r="CD291" i="1"/>
  <c r="DM291" i="1"/>
  <c r="AQ259" i="1"/>
  <c r="BI259" i="1" s="1"/>
  <c r="CA259" i="1" s="1"/>
  <c r="CS259" i="1" s="1"/>
  <c r="DK259" i="1" s="1"/>
  <c r="BL259" i="1"/>
  <c r="CC259" i="1"/>
  <c r="CV259" i="1"/>
  <c r="AT259" i="1"/>
  <c r="BJ259" i="1"/>
  <c r="CT259" i="1"/>
  <c r="AR259" i="1"/>
  <c r="CD259" i="1"/>
  <c r="DL259" i="1"/>
  <c r="AS259" i="1"/>
  <c r="CB259" i="1"/>
  <c r="DM259" i="1"/>
  <c r="BK259" i="1"/>
  <c r="CU259" i="1"/>
  <c r="DN259" i="1"/>
  <c r="AQ132" i="1"/>
  <c r="BI132" i="1" s="1"/>
  <c r="CA132" i="1" s="1"/>
  <c r="CS132" i="1" s="1"/>
  <c r="DK132" i="1" s="1"/>
  <c r="BK132" i="1"/>
  <c r="CC132" i="1"/>
  <c r="CV132" i="1"/>
  <c r="AR132" i="1"/>
  <c r="BL132" i="1"/>
  <c r="CD132" i="1"/>
  <c r="DM132" i="1"/>
  <c r="AT132" i="1"/>
  <c r="BJ132" i="1"/>
  <c r="CU132" i="1"/>
  <c r="DL132" i="1"/>
  <c r="DN132" i="1"/>
  <c r="CB132" i="1"/>
  <c r="CT132" i="1"/>
  <c r="AS132" i="1"/>
  <c r="AQ100" i="1"/>
  <c r="BI100" i="1" s="1"/>
  <c r="CA100" i="1" s="1"/>
  <c r="CS100" i="1" s="1"/>
  <c r="DK100" i="1" s="1"/>
  <c r="BJ100" i="1"/>
  <c r="CD100" i="1"/>
  <c r="CV100" i="1"/>
  <c r="AR100" i="1"/>
  <c r="BL100" i="1"/>
  <c r="CC100" i="1"/>
  <c r="DL100" i="1"/>
  <c r="AS100" i="1"/>
  <c r="BK100" i="1"/>
  <c r="CU100" i="1"/>
  <c r="DN100" i="1"/>
  <c r="CB100" i="1"/>
  <c r="DM100" i="1"/>
  <c r="AT100" i="1"/>
  <c r="CT100" i="1"/>
  <c r="AQ64" i="1"/>
  <c r="BI64" i="1" s="1"/>
  <c r="CA64" i="1" s="1"/>
  <c r="CS64" i="1" s="1"/>
  <c r="DK64" i="1" s="1"/>
  <c r="AS64" i="1"/>
  <c r="BJ64" i="1"/>
  <c r="CV64" i="1"/>
  <c r="DM64" i="1"/>
  <c r="BL64" i="1"/>
  <c r="CC64" i="1"/>
  <c r="DL64" i="1"/>
  <c r="AR64" i="1"/>
  <c r="CD64" i="1"/>
  <c r="CT64" i="1"/>
  <c r="AT64" i="1"/>
  <c r="CB64" i="1"/>
  <c r="DN64" i="1"/>
  <c r="BK64" i="1"/>
  <c r="CU64" i="1"/>
  <c r="AQ171" i="1"/>
  <c r="BI171" i="1" s="1"/>
  <c r="CA171" i="1" s="1"/>
  <c r="CS171" i="1" s="1"/>
  <c r="DK171" i="1" s="1"/>
  <c r="AS171" i="1"/>
  <c r="BJ171" i="1"/>
  <c r="CT171" i="1"/>
  <c r="DM171" i="1"/>
  <c r="AR171" i="1"/>
  <c r="CC171" i="1"/>
  <c r="CV171" i="1"/>
  <c r="AT171" i="1"/>
  <c r="CB171" i="1"/>
  <c r="DL171" i="1"/>
  <c r="BK171" i="1"/>
  <c r="CD171" i="1"/>
  <c r="DN171" i="1"/>
  <c r="BL171" i="1"/>
  <c r="CU171" i="1"/>
  <c r="AQ115" i="1"/>
  <c r="BI115" i="1" s="1"/>
  <c r="CA115" i="1" s="1"/>
  <c r="CS115" i="1" s="1"/>
  <c r="DK115" i="1" s="1"/>
  <c r="BJ115" i="1"/>
  <c r="CD115" i="1"/>
  <c r="CU115" i="1"/>
  <c r="AT115" i="1"/>
  <c r="BL115" i="1"/>
  <c r="CB115" i="1"/>
  <c r="DN115" i="1"/>
  <c r="AS115" i="1"/>
  <c r="BK115" i="1"/>
  <c r="CV115" i="1"/>
  <c r="DL115" i="1"/>
  <c r="CT115" i="1"/>
  <c r="DM115" i="1"/>
  <c r="AR115" i="1"/>
  <c r="CC115" i="1"/>
  <c r="AQ122" i="1"/>
  <c r="BI122" i="1" s="1"/>
  <c r="CA122" i="1" s="1"/>
  <c r="CS122" i="1" s="1"/>
  <c r="DK122" i="1" s="1"/>
  <c r="AT122" i="1"/>
  <c r="BK122" i="1"/>
  <c r="CC122" i="1"/>
  <c r="DL122" i="1"/>
  <c r="BL122" i="1"/>
  <c r="CU122" i="1"/>
  <c r="DM122" i="1"/>
  <c r="AS122" i="1"/>
  <c r="CB122" i="1"/>
  <c r="CV122" i="1"/>
  <c r="AR122" i="1"/>
  <c r="CD122" i="1"/>
  <c r="DN122" i="1"/>
  <c r="BJ122" i="1"/>
  <c r="CT122" i="1"/>
  <c r="AQ90" i="1"/>
  <c r="BI90" i="1" s="1"/>
  <c r="CA90" i="1" s="1"/>
  <c r="CS90" i="1" s="1"/>
  <c r="DK90" i="1" s="1"/>
  <c r="BL90" i="1"/>
  <c r="CD90" i="1"/>
  <c r="CU90" i="1"/>
  <c r="AS90" i="1"/>
  <c r="CB90" i="1"/>
  <c r="DN90" i="1"/>
  <c r="AR90" i="1"/>
  <c r="CC90" i="1"/>
  <c r="DM90" i="1"/>
  <c r="BJ90" i="1"/>
  <c r="CV90" i="1"/>
  <c r="DL90" i="1"/>
  <c r="AT90" i="1"/>
  <c r="BK90" i="1"/>
  <c r="CT90" i="1"/>
  <c r="AQ35" i="1"/>
  <c r="BI35" i="1" s="1"/>
  <c r="CA35" i="1" s="1"/>
  <c r="CS35" i="1" s="1"/>
  <c r="DK35" i="1" s="1"/>
  <c r="BJ35" i="1"/>
  <c r="CB35" i="1"/>
  <c r="CV35" i="1"/>
  <c r="AS35" i="1"/>
  <c r="BL35" i="1"/>
  <c r="CC35" i="1"/>
  <c r="DL35" i="1"/>
  <c r="AT35" i="1"/>
  <c r="BK35" i="1"/>
  <c r="CT35" i="1"/>
  <c r="DM35" i="1"/>
  <c r="DN35" i="1"/>
  <c r="AR35" i="1"/>
  <c r="CD35" i="1"/>
  <c r="CU35" i="1"/>
  <c r="AQ350" i="1"/>
  <c r="BI350" i="1" s="1"/>
  <c r="CA350" i="1" s="1"/>
  <c r="CS350" i="1" s="1"/>
  <c r="DK350" i="1" s="1"/>
  <c r="AR350" i="1"/>
  <c r="CB350" i="1"/>
  <c r="CU350" i="1"/>
  <c r="DM350" i="1"/>
  <c r="BJ350" i="1"/>
  <c r="CC350" i="1"/>
  <c r="CV350" i="1"/>
  <c r="AT350" i="1"/>
  <c r="BL350" i="1"/>
  <c r="CD350" i="1"/>
  <c r="DL350" i="1"/>
  <c r="AS350" i="1"/>
  <c r="BK350" i="1"/>
  <c r="CT350" i="1"/>
  <c r="DN350" i="1"/>
  <c r="AQ501" i="1"/>
  <c r="BI501" i="1" s="1"/>
  <c r="CA501" i="1" s="1"/>
  <c r="CS501" i="1" s="1"/>
  <c r="DK501" i="1" s="1"/>
  <c r="BJ501" i="1"/>
  <c r="CC501" i="1"/>
  <c r="CT501" i="1"/>
  <c r="BL501" i="1"/>
  <c r="CU501" i="1"/>
  <c r="DL501" i="1"/>
  <c r="AS501" i="1"/>
  <c r="CB501" i="1"/>
  <c r="DM501" i="1"/>
  <c r="AR501" i="1"/>
  <c r="CD501" i="1"/>
  <c r="DN501" i="1"/>
  <c r="CV501" i="1"/>
  <c r="AT501" i="1"/>
  <c r="BK501" i="1"/>
  <c r="AQ469" i="1"/>
  <c r="BI469" i="1" s="1"/>
  <c r="CA469" i="1" s="1"/>
  <c r="CS469" i="1" s="1"/>
  <c r="DK469" i="1" s="1"/>
  <c r="AR469" i="1"/>
  <c r="BK469" i="1"/>
  <c r="CU469" i="1"/>
  <c r="DL469" i="1"/>
  <c r="BJ469" i="1"/>
  <c r="CC469" i="1"/>
  <c r="CT469" i="1"/>
  <c r="AS469" i="1"/>
  <c r="BL469" i="1"/>
  <c r="CD469" i="1"/>
  <c r="DM469" i="1"/>
  <c r="CV469" i="1"/>
  <c r="DN469" i="1"/>
  <c r="AT469" i="1"/>
  <c r="CB469" i="1"/>
  <c r="AQ437" i="1"/>
  <c r="BI437" i="1" s="1"/>
  <c r="CA437" i="1" s="1"/>
  <c r="CS437" i="1" s="1"/>
  <c r="DK437" i="1" s="1"/>
  <c r="AT437" i="1"/>
  <c r="BL437" i="1"/>
  <c r="CU437" i="1"/>
  <c r="DN437" i="1"/>
  <c r="BJ437" i="1"/>
  <c r="CD437" i="1"/>
  <c r="CV437" i="1"/>
  <c r="AS437" i="1"/>
  <c r="BK437" i="1"/>
  <c r="CC437" i="1"/>
  <c r="DM437" i="1"/>
  <c r="AR437" i="1"/>
  <c r="CB437" i="1"/>
  <c r="CT437" i="1"/>
  <c r="DL437" i="1"/>
  <c r="AQ405" i="1"/>
  <c r="BI405" i="1" s="1"/>
  <c r="CA405" i="1" s="1"/>
  <c r="CS405" i="1" s="1"/>
  <c r="DK405" i="1" s="1"/>
  <c r="AS405" i="1"/>
  <c r="BK405" i="1"/>
  <c r="CV405" i="1"/>
  <c r="DL405" i="1"/>
  <c r="AT405" i="1"/>
  <c r="CB405" i="1"/>
  <c r="CT405" i="1"/>
  <c r="AR405" i="1"/>
  <c r="CC405" i="1"/>
  <c r="DM405" i="1"/>
  <c r="BJ405" i="1"/>
  <c r="CD405" i="1"/>
  <c r="DN405" i="1"/>
  <c r="BL405" i="1"/>
  <c r="CU405" i="1"/>
  <c r="AQ373" i="1"/>
  <c r="BI373" i="1" s="1"/>
  <c r="CA373" i="1" s="1"/>
  <c r="CS373" i="1" s="1"/>
  <c r="DK373" i="1" s="1"/>
  <c r="AT373" i="1"/>
  <c r="BL373" i="1"/>
  <c r="CU373" i="1"/>
  <c r="DN373" i="1"/>
  <c r="BJ373" i="1"/>
  <c r="CD373" i="1"/>
  <c r="DL373" i="1"/>
  <c r="BK373" i="1"/>
  <c r="CV373" i="1"/>
  <c r="AS373" i="1"/>
  <c r="CC373" i="1"/>
  <c r="CT373" i="1"/>
  <c r="AR373" i="1"/>
  <c r="CB373" i="1"/>
  <c r="DM373" i="1"/>
  <c r="AQ217" i="1"/>
  <c r="BI217" i="1" s="1"/>
  <c r="CA217" i="1" s="1"/>
  <c r="CS217" i="1" s="1"/>
  <c r="DK217" i="1" s="1"/>
  <c r="AS217" i="1"/>
  <c r="BL217" i="1"/>
  <c r="CD217" i="1"/>
  <c r="DL217" i="1"/>
  <c r="BK217" i="1"/>
  <c r="CT217" i="1"/>
  <c r="AR217" i="1"/>
  <c r="CC217" i="1"/>
  <c r="CV217" i="1"/>
  <c r="AT217" i="1"/>
  <c r="CB217" i="1"/>
  <c r="DM217" i="1"/>
  <c r="BJ217" i="1"/>
  <c r="CU217" i="1"/>
  <c r="DN217" i="1"/>
  <c r="AQ30" i="1"/>
  <c r="BI30" i="1" s="1"/>
  <c r="CA30" i="1" s="1"/>
  <c r="CS30" i="1" s="1"/>
  <c r="DK30" i="1" s="1"/>
  <c r="AS30" i="1"/>
  <c r="BJ30" i="1"/>
  <c r="CU30" i="1"/>
  <c r="DL30" i="1"/>
  <c r="AR30" i="1"/>
  <c r="CB30" i="1"/>
  <c r="CT30" i="1"/>
  <c r="DM30" i="1"/>
  <c r="BL30" i="1"/>
  <c r="CD30" i="1"/>
  <c r="CV30" i="1"/>
  <c r="CC30" i="1"/>
  <c r="DN30" i="1"/>
  <c r="AT30" i="1"/>
  <c r="BK30" i="1"/>
  <c r="AQ352" i="1"/>
  <c r="BI352" i="1" s="1"/>
  <c r="CA352" i="1" s="1"/>
  <c r="CS352" i="1" s="1"/>
  <c r="DK352" i="1" s="1"/>
  <c r="AR352" i="1"/>
  <c r="BJ352" i="1"/>
  <c r="CB352" i="1"/>
  <c r="DL352" i="1"/>
  <c r="AS352" i="1"/>
  <c r="BK352" i="1"/>
  <c r="CT352" i="1"/>
  <c r="DM352" i="1"/>
  <c r="AT352" i="1"/>
  <c r="CD352" i="1"/>
  <c r="CV352" i="1"/>
  <c r="DN352" i="1"/>
  <c r="CC352" i="1"/>
  <c r="BL352" i="1"/>
  <c r="CU352" i="1"/>
  <c r="AQ320" i="1"/>
  <c r="BI320" i="1" s="1"/>
  <c r="CA320" i="1" s="1"/>
  <c r="CS320" i="1" s="1"/>
  <c r="DK320" i="1" s="1"/>
  <c r="AS320" i="1"/>
  <c r="BJ320" i="1"/>
  <c r="CB320" i="1"/>
  <c r="DN320" i="1"/>
  <c r="AR320" i="1"/>
  <c r="BL320" i="1"/>
  <c r="CU320" i="1"/>
  <c r="DM320" i="1"/>
  <c r="AT320" i="1"/>
  <c r="CD320" i="1"/>
  <c r="CT320" i="1"/>
  <c r="DL320" i="1"/>
  <c r="CC320" i="1"/>
  <c r="CV320" i="1"/>
  <c r="BK320" i="1"/>
  <c r="AQ323" i="1"/>
  <c r="BI323" i="1" s="1"/>
  <c r="CA323" i="1" s="1"/>
  <c r="CS323" i="1" s="1"/>
  <c r="DK323" i="1" s="1"/>
  <c r="BL323" i="1"/>
  <c r="CD323" i="1"/>
  <c r="CV323" i="1"/>
  <c r="AT323" i="1"/>
  <c r="BK323" i="1"/>
  <c r="CB323" i="1"/>
  <c r="DM323" i="1"/>
  <c r="AS323" i="1"/>
  <c r="BJ323" i="1"/>
  <c r="CU323" i="1"/>
  <c r="DN323" i="1"/>
  <c r="DL323" i="1"/>
  <c r="AR323" i="1"/>
  <c r="CC323" i="1"/>
  <c r="CT323" i="1"/>
  <c r="AQ71" i="1"/>
  <c r="BI71" i="1" s="1"/>
  <c r="CA71" i="1" s="1"/>
  <c r="CS71" i="1" s="1"/>
  <c r="DK71" i="1" s="1"/>
  <c r="AR71" i="1"/>
  <c r="CB71" i="1"/>
  <c r="CV71" i="1"/>
  <c r="DN71" i="1"/>
  <c r="BK71" i="1"/>
  <c r="CD71" i="1"/>
  <c r="CU71" i="1"/>
  <c r="AS71" i="1"/>
  <c r="BL71" i="1"/>
  <c r="CC71" i="1"/>
  <c r="DM71" i="1"/>
  <c r="BJ71" i="1"/>
  <c r="CT71" i="1"/>
  <c r="DL71" i="1"/>
  <c r="AT71" i="1"/>
  <c r="AQ535" i="1"/>
  <c r="BI535" i="1" s="1"/>
  <c r="CA535" i="1" s="1"/>
  <c r="CS535" i="1" s="1"/>
  <c r="DK535" i="1" s="1"/>
  <c r="AR535" i="1"/>
  <c r="CB535" i="1"/>
  <c r="CU535" i="1"/>
  <c r="AT535" i="1"/>
  <c r="BK535" i="1"/>
  <c r="CV535" i="1"/>
  <c r="AS535" i="1"/>
  <c r="CD535" i="1"/>
  <c r="DM535" i="1"/>
  <c r="BJ535" i="1"/>
  <c r="CC535" i="1"/>
  <c r="DL535" i="1"/>
  <c r="BL535" i="1"/>
  <c r="CT535" i="1"/>
  <c r="DN535" i="1"/>
  <c r="AQ438" i="1"/>
  <c r="BI438" i="1" s="1"/>
  <c r="CA438" i="1" s="1"/>
  <c r="CS438" i="1" s="1"/>
  <c r="DK438" i="1" s="1"/>
  <c r="BJ438" i="1"/>
  <c r="CB438" i="1"/>
  <c r="CV438" i="1"/>
  <c r="AT438" i="1"/>
  <c r="BK438" i="1"/>
  <c r="CC438" i="1"/>
  <c r="DN438" i="1"/>
  <c r="AR438" i="1"/>
  <c r="BL438" i="1"/>
  <c r="CT438" i="1"/>
  <c r="DM438" i="1"/>
  <c r="CU438" i="1"/>
  <c r="DL438" i="1"/>
  <c r="AS438" i="1"/>
  <c r="CD438" i="1"/>
  <c r="AQ406" i="1"/>
  <c r="BI406" i="1" s="1"/>
  <c r="CA406" i="1" s="1"/>
  <c r="CS406" i="1" s="1"/>
  <c r="DK406" i="1" s="1"/>
  <c r="AR406" i="1"/>
  <c r="CB406" i="1"/>
  <c r="CV406" i="1"/>
  <c r="DN406" i="1"/>
  <c r="BL406" i="1"/>
  <c r="CD406" i="1"/>
  <c r="CU406" i="1"/>
  <c r="AT406" i="1"/>
  <c r="BJ406" i="1"/>
  <c r="CC406" i="1"/>
  <c r="DM406" i="1"/>
  <c r="DL406" i="1"/>
  <c r="AS406" i="1"/>
  <c r="BK406" i="1"/>
  <c r="CT406" i="1"/>
  <c r="AQ250" i="1"/>
  <c r="BI250" i="1" s="1"/>
  <c r="CA250" i="1" s="1"/>
  <c r="CS250" i="1" s="1"/>
  <c r="DK250" i="1" s="1"/>
  <c r="AS250" i="1"/>
  <c r="BJ250" i="1"/>
  <c r="CT250" i="1"/>
  <c r="DL250" i="1"/>
  <c r="AR250" i="1"/>
  <c r="CC250" i="1"/>
  <c r="CV250" i="1"/>
  <c r="DM250" i="1"/>
  <c r="BK250" i="1"/>
  <c r="CB250" i="1"/>
  <c r="CU250" i="1"/>
  <c r="CD250" i="1"/>
  <c r="DN250" i="1"/>
  <c r="AT250" i="1"/>
  <c r="BL250" i="1"/>
  <c r="AQ496" i="1"/>
  <c r="BI496" i="1" s="1"/>
  <c r="CA496" i="1" s="1"/>
  <c r="CS496" i="1" s="1"/>
  <c r="DK496" i="1" s="1"/>
  <c r="AS496" i="1"/>
  <c r="BJ496" i="1"/>
  <c r="CC496" i="1"/>
  <c r="DN496" i="1"/>
  <c r="AR496" i="1"/>
  <c r="BL496" i="1"/>
  <c r="CT496" i="1"/>
  <c r="DM496" i="1"/>
  <c r="AT496" i="1"/>
  <c r="CB496" i="1"/>
  <c r="CU496" i="1"/>
  <c r="DL496" i="1"/>
  <c r="BK496" i="1"/>
  <c r="CV496" i="1"/>
  <c r="CD496" i="1"/>
  <c r="AQ464" i="1"/>
  <c r="BI464" i="1" s="1"/>
  <c r="CA464" i="1" s="1"/>
  <c r="CS464" i="1" s="1"/>
  <c r="DK464" i="1" s="1"/>
  <c r="AT464" i="1"/>
  <c r="BK464" i="1"/>
  <c r="CC464" i="1"/>
  <c r="DN464" i="1"/>
  <c r="AR464" i="1"/>
  <c r="BJ464" i="1"/>
  <c r="CT464" i="1"/>
  <c r="DL464" i="1"/>
  <c r="AS464" i="1"/>
  <c r="CD464" i="1"/>
  <c r="CU464" i="1"/>
  <c r="DM464" i="1"/>
  <c r="CV464" i="1"/>
  <c r="BL464" i="1"/>
  <c r="CB464" i="1"/>
  <c r="AQ196" i="1"/>
  <c r="BI196" i="1" s="1"/>
  <c r="CA196" i="1" s="1"/>
  <c r="CS196" i="1" s="1"/>
  <c r="DK196" i="1" s="1"/>
  <c r="BK196" i="1"/>
  <c r="CC196" i="1"/>
  <c r="CT196" i="1"/>
  <c r="AR196" i="1"/>
  <c r="BL196" i="1"/>
  <c r="CD196" i="1"/>
  <c r="DN196" i="1"/>
  <c r="AT196" i="1"/>
  <c r="BJ196" i="1"/>
  <c r="CV196" i="1"/>
  <c r="DL196" i="1"/>
  <c r="DM196" i="1"/>
  <c r="CB196" i="1"/>
  <c r="CU196" i="1"/>
  <c r="AS196" i="1"/>
  <c r="AQ164" i="1"/>
  <c r="BI164" i="1" s="1"/>
  <c r="CA164" i="1" s="1"/>
  <c r="CS164" i="1" s="1"/>
  <c r="DK164" i="1" s="1"/>
  <c r="BJ164" i="1"/>
  <c r="CD164" i="1"/>
  <c r="CU164" i="1"/>
  <c r="AR164" i="1"/>
  <c r="BK164" i="1"/>
  <c r="CC164" i="1"/>
  <c r="DN164" i="1"/>
  <c r="AT164" i="1"/>
  <c r="BL164" i="1"/>
  <c r="CV164" i="1"/>
  <c r="DL164" i="1"/>
  <c r="CB164" i="1"/>
  <c r="DM164" i="1"/>
  <c r="AS164" i="1"/>
  <c r="CT164" i="1"/>
  <c r="AQ503" i="1"/>
  <c r="BI503" i="1" s="1"/>
  <c r="CA503" i="1" s="1"/>
  <c r="CS503" i="1" s="1"/>
  <c r="DK503" i="1" s="1"/>
  <c r="BJ503" i="1"/>
  <c r="CC503" i="1"/>
  <c r="CT503" i="1"/>
  <c r="AS503" i="1"/>
  <c r="BK503" i="1"/>
  <c r="CB503" i="1"/>
  <c r="DM503" i="1"/>
  <c r="AR503" i="1"/>
  <c r="BL503" i="1"/>
  <c r="CV503" i="1"/>
  <c r="DL503" i="1"/>
  <c r="AT503" i="1"/>
  <c r="CD503" i="1"/>
  <c r="CU503" i="1"/>
  <c r="DN503" i="1"/>
  <c r="AQ471" i="1"/>
  <c r="BI471" i="1" s="1"/>
  <c r="CA471" i="1" s="1"/>
  <c r="CS471" i="1" s="1"/>
  <c r="DK471" i="1" s="1"/>
  <c r="AR471" i="1"/>
  <c r="BK471" i="1"/>
  <c r="CU471" i="1"/>
  <c r="DL471" i="1"/>
  <c r="AS471" i="1"/>
  <c r="CC471" i="1"/>
  <c r="CV471" i="1"/>
  <c r="DM471" i="1"/>
  <c r="BJ471" i="1"/>
  <c r="CD471" i="1"/>
  <c r="CT471" i="1"/>
  <c r="AT471" i="1"/>
  <c r="BL471" i="1"/>
  <c r="CB471" i="1"/>
  <c r="DN471" i="1"/>
  <c r="AQ423" i="1"/>
  <c r="BI423" i="1" s="1"/>
  <c r="CA423" i="1" s="1"/>
  <c r="CS423" i="1" s="1"/>
  <c r="DK423" i="1" s="1"/>
  <c r="AR423" i="1"/>
  <c r="BK423" i="1"/>
  <c r="CT423" i="1"/>
  <c r="DL423" i="1"/>
  <c r="AT423" i="1"/>
  <c r="CB423" i="1"/>
  <c r="CU423" i="1"/>
  <c r="DN423" i="1"/>
  <c r="BJ423" i="1"/>
  <c r="CD423" i="1"/>
  <c r="CV423" i="1"/>
  <c r="AS423" i="1"/>
  <c r="BL423" i="1"/>
  <c r="CC423" i="1"/>
  <c r="DM423" i="1"/>
  <c r="AQ391" i="1"/>
  <c r="BI391" i="1" s="1"/>
  <c r="CA391" i="1" s="1"/>
  <c r="CS391" i="1" s="1"/>
  <c r="DK391" i="1" s="1"/>
  <c r="AS391" i="1"/>
  <c r="BJ391" i="1"/>
  <c r="CB391" i="1"/>
  <c r="DN391" i="1"/>
  <c r="AR391" i="1"/>
  <c r="BL391" i="1"/>
  <c r="CU391" i="1"/>
  <c r="DL391" i="1"/>
  <c r="AT391" i="1"/>
  <c r="CD391" i="1"/>
  <c r="CT391" i="1"/>
  <c r="DM391" i="1"/>
  <c r="BK391" i="1"/>
  <c r="CC391" i="1"/>
  <c r="CV391" i="1"/>
  <c r="AQ231" i="1"/>
  <c r="BI231" i="1" s="1"/>
  <c r="CA231" i="1" s="1"/>
  <c r="CS231" i="1" s="1"/>
  <c r="DK231" i="1" s="1"/>
  <c r="AT231" i="1"/>
  <c r="CB231" i="1"/>
  <c r="CV231" i="1"/>
  <c r="DN231" i="1"/>
  <c r="AR231" i="1"/>
  <c r="CD231" i="1"/>
  <c r="DL231" i="1"/>
  <c r="BJ231" i="1"/>
  <c r="CC231" i="1"/>
  <c r="DM231" i="1"/>
  <c r="BL231" i="1"/>
  <c r="CT231" i="1"/>
  <c r="AS231" i="1"/>
  <c r="BK231" i="1"/>
  <c r="CU231" i="1"/>
  <c r="AQ21" i="1"/>
  <c r="BI21" i="1" s="1"/>
  <c r="CA21" i="1" s="1"/>
  <c r="CS21" i="1" s="1"/>
  <c r="DK21" i="1" s="1"/>
  <c r="AT21" i="1"/>
  <c r="BJ21" i="1"/>
  <c r="CU21" i="1"/>
  <c r="DN21" i="1"/>
  <c r="AR21" i="1"/>
  <c r="CB21" i="1"/>
  <c r="CV21" i="1"/>
  <c r="DM21" i="1"/>
  <c r="BK21" i="1"/>
  <c r="CC21" i="1"/>
  <c r="CT21" i="1"/>
  <c r="AS21" i="1"/>
  <c r="BL21" i="1"/>
  <c r="CD21" i="1"/>
  <c r="DL21" i="1"/>
  <c r="AQ31" i="1"/>
  <c r="BI31" i="1" s="1"/>
  <c r="CA31" i="1" s="1"/>
  <c r="CS31" i="1" s="1"/>
  <c r="DK31" i="1" s="1"/>
  <c r="AR31" i="1"/>
  <c r="BK31" i="1"/>
  <c r="CD31" i="1"/>
  <c r="DL31" i="1"/>
  <c r="AS31" i="1"/>
  <c r="BJ31" i="1"/>
  <c r="CT31" i="1"/>
  <c r="DN31" i="1"/>
  <c r="AT31" i="1"/>
  <c r="CC31" i="1"/>
  <c r="CU31" i="1"/>
  <c r="DM31" i="1"/>
  <c r="BL31" i="1"/>
  <c r="CB31" i="1"/>
  <c r="CV31" i="1"/>
  <c r="AQ534" i="1"/>
  <c r="BI534" i="1" s="1"/>
  <c r="CA534" i="1" s="1"/>
  <c r="CS534" i="1" s="1"/>
  <c r="DK534" i="1" s="1"/>
  <c r="AR534" i="1"/>
  <c r="BK534" i="1"/>
  <c r="CD534" i="1"/>
  <c r="DL534" i="1"/>
  <c r="AS534" i="1"/>
  <c r="BJ534" i="1"/>
  <c r="CV534" i="1"/>
  <c r="DM534" i="1"/>
  <c r="AT534" i="1"/>
  <c r="CC534" i="1"/>
  <c r="CT534" i="1"/>
  <c r="DN534" i="1"/>
  <c r="CB534" i="1"/>
  <c r="CU534" i="1"/>
  <c r="BL534" i="1"/>
  <c r="AQ509" i="1"/>
  <c r="BI509" i="1" s="1"/>
  <c r="CA509" i="1" s="1"/>
  <c r="CS509" i="1" s="1"/>
  <c r="DK509" i="1" s="1"/>
  <c r="AS509" i="1"/>
  <c r="BL509" i="1"/>
  <c r="CU509" i="1"/>
  <c r="DM509" i="1"/>
  <c r="AT509" i="1"/>
  <c r="CD509" i="1"/>
  <c r="DN509" i="1"/>
  <c r="BJ509" i="1"/>
  <c r="CT509" i="1"/>
  <c r="AR509" i="1"/>
  <c r="CC509" i="1"/>
  <c r="CV509" i="1"/>
  <c r="BK509" i="1"/>
  <c r="CB509" i="1"/>
  <c r="DL509" i="1"/>
  <c r="AQ269" i="1"/>
  <c r="BI269" i="1" s="1"/>
  <c r="CA269" i="1" s="1"/>
  <c r="CS269" i="1" s="1"/>
  <c r="DK269" i="1" s="1"/>
  <c r="BK269" i="1"/>
  <c r="CD269" i="1"/>
  <c r="CT269" i="1"/>
  <c r="AR269" i="1"/>
  <c r="CC269" i="1"/>
  <c r="DM269" i="1"/>
  <c r="BL269" i="1"/>
  <c r="CU269" i="1"/>
  <c r="DN269" i="1"/>
  <c r="AT269" i="1"/>
  <c r="BJ269" i="1"/>
  <c r="CV269" i="1"/>
  <c r="AS269" i="1"/>
  <c r="CB269" i="1"/>
  <c r="DL269" i="1"/>
  <c r="AQ189" i="1"/>
  <c r="BI189" i="1" s="1"/>
  <c r="CA189" i="1" s="1"/>
  <c r="CS189" i="1" s="1"/>
  <c r="DK189" i="1" s="1"/>
  <c r="BJ189" i="1"/>
  <c r="CC189" i="1"/>
  <c r="CT189" i="1"/>
  <c r="AR189" i="1"/>
  <c r="CD189" i="1"/>
  <c r="DN189" i="1"/>
  <c r="AS189" i="1"/>
  <c r="CB189" i="1"/>
  <c r="DL189" i="1"/>
  <c r="BL189" i="1"/>
  <c r="CV189" i="1"/>
  <c r="DM189" i="1"/>
  <c r="AT189" i="1"/>
  <c r="BK189" i="1"/>
  <c r="CU189" i="1"/>
  <c r="AQ157" i="1"/>
  <c r="BI157" i="1" s="1"/>
  <c r="CA157" i="1" s="1"/>
  <c r="CS157" i="1" s="1"/>
  <c r="DK157" i="1" s="1"/>
  <c r="BK157" i="1"/>
  <c r="CB157" i="1"/>
  <c r="CT157" i="1"/>
  <c r="BJ157" i="1"/>
  <c r="CU157" i="1"/>
  <c r="DL157" i="1"/>
  <c r="AS157" i="1"/>
  <c r="BL157" i="1"/>
  <c r="CV157" i="1"/>
  <c r="AT157" i="1"/>
  <c r="CD157" i="1"/>
  <c r="DN157" i="1"/>
  <c r="AR157" i="1"/>
  <c r="CC157" i="1"/>
  <c r="DM157" i="1"/>
  <c r="AQ512" i="1"/>
  <c r="BI512" i="1" s="1"/>
  <c r="CA512" i="1" s="1"/>
  <c r="CS512" i="1" s="1"/>
  <c r="DK512" i="1" s="1"/>
  <c r="BK512" i="1"/>
  <c r="CB512" i="1"/>
  <c r="CT512" i="1"/>
  <c r="AR512" i="1"/>
  <c r="BJ512" i="1"/>
  <c r="CD512" i="1"/>
  <c r="DL512" i="1"/>
  <c r="AS512" i="1"/>
  <c r="BL512" i="1"/>
  <c r="CU512" i="1"/>
  <c r="DN512" i="1"/>
  <c r="AT512" i="1"/>
  <c r="CC512" i="1"/>
  <c r="CV512" i="1"/>
  <c r="DM512" i="1"/>
  <c r="AQ268" i="1"/>
  <c r="BI268" i="1" s="1"/>
  <c r="CA268" i="1" s="1"/>
  <c r="CS268" i="1" s="1"/>
  <c r="DK268" i="1" s="1"/>
  <c r="AR268" i="1"/>
  <c r="BJ268" i="1"/>
  <c r="CU268" i="1"/>
  <c r="DM268" i="1"/>
  <c r="AT268" i="1"/>
  <c r="CB268" i="1"/>
  <c r="CT268" i="1"/>
  <c r="DL268" i="1"/>
  <c r="BL268" i="1"/>
  <c r="CC268" i="1"/>
  <c r="CV268" i="1"/>
  <c r="DN268" i="1"/>
  <c r="BK268" i="1"/>
  <c r="CD268" i="1"/>
  <c r="AS268" i="1"/>
  <c r="AQ178" i="1"/>
  <c r="BI178" i="1" s="1"/>
  <c r="CA178" i="1" s="1"/>
  <c r="CS178" i="1" s="1"/>
  <c r="DK178" i="1" s="1"/>
  <c r="AT178" i="1"/>
  <c r="BL178" i="1"/>
  <c r="CU178" i="1"/>
  <c r="DN178" i="1"/>
  <c r="BK178" i="1"/>
  <c r="CT178" i="1"/>
  <c r="AR178" i="1"/>
  <c r="CC178" i="1"/>
  <c r="CV178" i="1"/>
  <c r="AS178" i="1"/>
  <c r="CB178" i="1"/>
  <c r="DM178" i="1"/>
  <c r="BJ178" i="1"/>
  <c r="CD178" i="1"/>
  <c r="DL178" i="1"/>
  <c r="AQ28" i="1"/>
  <c r="BI28" i="1" s="1"/>
  <c r="CA28" i="1" s="1"/>
  <c r="CS28" i="1" s="1"/>
  <c r="DK28" i="1" s="1"/>
  <c r="AS28" i="1"/>
  <c r="CD28" i="1"/>
  <c r="CT28" i="1"/>
  <c r="DN28" i="1"/>
  <c r="AR28" i="1"/>
  <c r="CB28" i="1"/>
  <c r="DM28" i="1"/>
  <c r="BJ28" i="1"/>
  <c r="CV28" i="1"/>
  <c r="AT28" i="1"/>
  <c r="BK28" i="1"/>
  <c r="CU28" i="1"/>
  <c r="CC28" i="1"/>
  <c r="DL28" i="1"/>
  <c r="BL28" i="1"/>
  <c r="AQ506" i="1"/>
  <c r="BI506" i="1" s="1"/>
  <c r="CA506" i="1" s="1"/>
  <c r="CS506" i="1" s="1"/>
  <c r="DK506" i="1" s="1"/>
  <c r="AS506" i="1"/>
  <c r="CD506" i="1"/>
  <c r="CT506" i="1"/>
  <c r="DN506" i="1"/>
  <c r="BL506" i="1"/>
  <c r="CV506" i="1"/>
  <c r="AR506" i="1"/>
  <c r="CC506" i="1"/>
  <c r="DM506" i="1"/>
  <c r="BK506" i="1"/>
  <c r="CB506" i="1"/>
  <c r="DL506" i="1"/>
  <c r="AT506" i="1"/>
  <c r="BJ506" i="1"/>
  <c r="CU506" i="1"/>
  <c r="AQ458" i="1"/>
  <c r="BI458" i="1" s="1"/>
  <c r="CA458" i="1" s="1"/>
  <c r="CS458" i="1" s="1"/>
  <c r="DK458" i="1" s="1"/>
  <c r="AT458" i="1"/>
  <c r="BK458" i="1"/>
  <c r="CB458" i="1"/>
  <c r="DL458" i="1"/>
  <c r="BL458" i="1"/>
  <c r="CT458" i="1"/>
  <c r="AS458" i="1"/>
  <c r="CD458" i="1"/>
  <c r="DN458" i="1"/>
  <c r="BJ458" i="1"/>
  <c r="CU458" i="1"/>
  <c r="DM458" i="1"/>
  <c r="CV458" i="1"/>
  <c r="AR458" i="1"/>
  <c r="CC458" i="1"/>
  <c r="AQ298" i="1"/>
  <c r="BI298" i="1" s="1"/>
  <c r="CA298" i="1" s="1"/>
  <c r="CS298" i="1" s="1"/>
  <c r="DK298" i="1" s="1"/>
  <c r="AS298" i="1"/>
  <c r="BL298" i="1"/>
  <c r="CU298" i="1"/>
  <c r="DL298" i="1"/>
  <c r="AR298" i="1"/>
  <c r="CB298" i="1"/>
  <c r="DN298" i="1"/>
  <c r="BK298" i="1"/>
  <c r="CC298" i="1"/>
  <c r="DM298" i="1"/>
  <c r="BJ298" i="1"/>
  <c r="CT298" i="1"/>
  <c r="AT298" i="1"/>
  <c r="CD298" i="1"/>
  <c r="CV298" i="1"/>
  <c r="AQ282" i="1"/>
  <c r="BI282" i="1" s="1"/>
  <c r="CA282" i="1" s="1"/>
  <c r="CS282" i="1" s="1"/>
  <c r="DK282" i="1" s="1"/>
  <c r="AS282" i="1"/>
  <c r="BL282" i="1"/>
  <c r="CB282" i="1"/>
  <c r="DN282" i="1"/>
  <c r="BJ282" i="1"/>
  <c r="CU282" i="1"/>
  <c r="DL282" i="1"/>
  <c r="AR282" i="1"/>
  <c r="CD282" i="1"/>
  <c r="CV282" i="1"/>
  <c r="AT282" i="1"/>
  <c r="CC282" i="1"/>
  <c r="DM282" i="1"/>
  <c r="CT282" i="1"/>
  <c r="BK282" i="1"/>
  <c r="AQ210" i="1"/>
  <c r="BI210" i="1" s="1"/>
  <c r="CA210" i="1" s="1"/>
  <c r="CS210" i="1" s="1"/>
  <c r="DK210" i="1" s="1"/>
  <c r="BL210" i="1"/>
  <c r="CB210" i="1"/>
  <c r="CT210" i="1"/>
  <c r="AR210" i="1"/>
  <c r="BJ210" i="1"/>
  <c r="CV210" i="1"/>
  <c r="AT210" i="1"/>
  <c r="CC210" i="1"/>
  <c r="DM210" i="1"/>
  <c r="BK210" i="1"/>
  <c r="CU210" i="1"/>
  <c r="DN210" i="1"/>
  <c r="DL210" i="1"/>
  <c r="AS210" i="1"/>
  <c r="CD210" i="1"/>
  <c r="AQ329" i="1"/>
  <c r="BI329" i="1" s="1"/>
  <c r="CA329" i="1" s="1"/>
  <c r="CS329" i="1" s="1"/>
  <c r="DK329" i="1" s="1"/>
  <c r="AS329" i="1"/>
  <c r="BK329" i="1"/>
  <c r="CB329" i="1"/>
  <c r="DN329" i="1"/>
  <c r="BL329" i="1"/>
  <c r="CT329" i="1"/>
  <c r="DM329" i="1"/>
  <c r="BJ329" i="1"/>
  <c r="CV329" i="1"/>
  <c r="AT329" i="1"/>
  <c r="CC329" i="1"/>
  <c r="CU329" i="1"/>
  <c r="AR329" i="1"/>
  <c r="CD329" i="1"/>
  <c r="DL329" i="1"/>
  <c r="AQ145" i="1"/>
  <c r="BI145" i="1" s="1"/>
  <c r="CA145" i="1" s="1"/>
  <c r="CS145" i="1" s="1"/>
  <c r="DK145" i="1" s="1"/>
  <c r="AT145" i="1"/>
  <c r="CB145" i="1"/>
  <c r="CT145" i="1"/>
  <c r="DN145" i="1"/>
  <c r="AR145" i="1"/>
  <c r="CD145" i="1"/>
  <c r="DL145" i="1"/>
  <c r="BJ145" i="1"/>
  <c r="CC145" i="1"/>
  <c r="DM145" i="1"/>
  <c r="BL145" i="1"/>
  <c r="CU145" i="1"/>
  <c r="AS145" i="1"/>
  <c r="BK145" i="1"/>
  <c r="CV145" i="1"/>
  <c r="AQ97" i="1"/>
  <c r="BI97" i="1" s="1"/>
  <c r="CA97" i="1" s="1"/>
  <c r="CS97" i="1" s="1"/>
  <c r="DK97" i="1" s="1"/>
  <c r="AR97" i="1"/>
  <c r="CB97" i="1"/>
  <c r="CT97" i="1"/>
  <c r="DN97" i="1"/>
  <c r="BJ97" i="1"/>
  <c r="CC97" i="1"/>
  <c r="CV97" i="1"/>
  <c r="AS97" i="1"/>
  <c r="BK97" i="1"/>
  <c r="CD97" i="1"/>
  <c r="DL97" i="1"/>
  <c r="AT97" i="1"/>
  <c r="BL97" i="1"/>
  <c r="CU97" i="1"/>
  <c r="DM97" i="1"/>
  <c r="AQ81" i="1"/>
  <c r="BI81" i="1" s="1"/>
  <c r="CA81" i="1" s="1"/>
  <c r="CS81" i="1" s="1"/>
  <c r="DK81" i="1" s="1"/>
  <c r="AR81" i="1"/>
  <c r="CD81" i="1"/>
  <c r="CT81" i="1"/>
  <c r="DM81" i="1"/>
  <c r="BJ81" i="1"/>
  <c r="CC81" i="1"/>
  <c r="CV81" i="1"/>
  <c r="AS81" i="1"/>
  <c r="BL81" i="1"/>
  <c r="CB81" i="1"/>
  <c r="DL81" i="1"/>
  <c r="AT81" i="1"/>
  <c r="BK81" i="1"/>
  <c r="CU81" i="1"/>
  <c r="DN81" i="1"/>
  <c r="AQ404" i="1"/>
  <c r="BI404" i="1" s="1"/>
  <c r="CA404" i="1" s="1"/>
  <c r="CS404" i="1" s="1"/>
  <c r="DK404" i="1" s="1"/>
  <c r="BK404" i="1"/>
  <c r="CD404" i="1"/>
  <c r="CU404" i="1"/>
  <c r="AR404" i="1"/>
  <c r="BJ404" i="1"/>
  <c r="CC404" i="1"/>
  <c r="DL404" i="1"/>
  <c r="AT404" i="1"/>
  <c r="BL404" i="1"/>
  <c r="CT404" i="1"/>
  <c r="DN404" i="1"/>
  <c r="CV404" i="1"/>
  <c r="AS404" i="1"/>
  <c r="CB404" i="1"/>
  <c r="DM404" i="1"/>
  <c r="AQ248" i="1"/>
  <c r="BI248" i="1" s="1"/>
  <c r="CA248" i="1" s="1"/>
  <c r="CS248" i="1" s="1"/>
  <c r="DK248" i="1" s="1"/>
  <c r="AR248" i="1"/>
  <c r="CB248" i="1"/>
  <c r="CT248" i="1"/>
  <c r="DM248" i="1"/>
  <c r="BL248" i="1"/>
  <c r="CC248" i="1"/>
  <c r="CU248" i="1"/>
  <c r="AT248" i="1"/>
  <c r="BJ248" i="1"/>
  <c r="CD248" i="1"/>
  <c r="DL248" i="1"/>
  <c r="AS248" i="1"/>
  <c r="CV248" i="1"/>
  <c r="DN248" i="1"/>
  <c r="BK248" i="1"/>
  <c r="AQ303" i="1"/>
  <c r="BI303" i="1" s="1"/>
  <c r="CA303" i="1" s="1"/>
  <c r="CS303" i="1" s="1"/>
  <c r="DK303" i="1" s="1"/>
  <c r="AT303" i="1"/>
  <c r="BK303" i="1"/>
  <c r="CB303" i="1"/>
  <c r="DM303" i="1"/>
  <c r="BL303" i="1"/>
  <c r="CU303" i="1"/>
  <c r="AS303" i="1"/>
  <c r="CD303" i="1"/>
  <c r="CV303" i="1"/>
  <c r="AR303" i="1"/>
  <c r="CC303" i="1"/>
  <c r="DN303" i="1"/>
  <c r="BJ303" i="1"/>
  <c r="CT303" i="1"/>
  <c r="DL303" i="1"/>
  <c r="AQ271" i="1"/>
  <c r="BI271" i="1" s="1"/>
  <c r="CA271" i="1" s="1"/>
  <c r="CS271" i="1" s="1"/>
  <c r="DK271" i="1" s="1"/>
  <c r="AT271" i="1"/>
  <c r="BJ271" i="1"/>
  <c r="CB271" i="1"/>
  <c r="DN271" i="1"/>
  <c r="AR271" i="1"/>
  <c r="CC271" i="1"/>
  <c r="DL271" i="1"/>
  <c r="BL271" i="1"/>
  <c r="CU271" i="1"/>
  <c r="DM271" i="1"/>
  <c r="BK271" i="1"/>
  <c r="CT271" i="1"/>
  <c r="AS271" i="1"/>
  <c r="CD271" i="1"/>
  <c r="CV271" i="1"/>
  <c r="AQ112" i="1"/>
  <c r="BI112" i="1" s="1"/>
  <c r="CA112" i="1" s="1"/>
  <c r="CS112" i="1" s="1"/>
  <c r="DK112" i="1" s="1"/>
  <c r="AR112" i="1"/>
  <c r="BK112" i="1"/>
  <c r="CC112" i="1"/>
  <c r="DL112" i="1"/>
  <c r="AS112" i="1"/>
  <c r="BJ112" i="1"/>
  <c r="CV112" i="1"/>
  <c r="DM112" i="1"/>
  <c r="AT112" i="1"/>
  <c r="CB112" i="1"/>
  <c r="CU112" i="1"/>
  <c r="DN112" i="1"/>
  <c r="BL112" i="1"/>
  <c r="CT112" i="1"/>
  <c r="CD112" i="1"/>
  <c r="AQ518" i="1"/>
  <c r="BI518" i="1" s="1"/>
  <c r="CA518" i="1" s="1"/>
  <c r="CS518" i="1" s="1"/>
  <c r="DK518" i="1" s="1"/>
  <c r="BL518" i="1"/>
  <c r="CB518" i="1"/>
  <c r="CU518" i="1"/>
  <c r="AR518" i="1"/>
  <c r="BJ518" i="1"/>
  <c r="CD518" i="1"/>
  <c r="DN518" i="1"/>
  <c r="AS518" i="1"/>
  <c r="BK518" i="1"/>
  <c r="CV518" i="1"/>
  <c r="DM518" i="1"/>
  <c r="CT518" i="1"/>
  <c r="DL518" i="1"/>
  <c r="AT518" i="1"/>
  <c r="CC518" i="1"/>
  <c r="AQ313" i="1"/>
  <c r="BI313" i="1" s="1"/>
  <c r="CA313" i="1" s="1"/>
  <c r="CS313" i="1" s="1"/>
  <c r="DK313" i="1" s="1"/>
  <c r="AS313" i="1"/>
  <c r="BK313" i="1"/>
  <c r="CC313" i="1"/>
  <c r="DM313" i="1"/>
  <c r="AT313" i="1"/>
  <c r="CD313" i="1"/>
  <c r="DL313" i="1"/>
  <c r="BJ313" i="1"/>
  <c r="CU313" i="1"/>
  <c r="DN313" i="1"/>
  <c r="BL313" i="1"/>
  <c r="CT313" i="1"/>
  <c r="AR313" i="1"/>
  <c r="CB313" i="1"/>
  <c r="CV313" i="1"/>
  <c r="AQ281" i="1"/>
  <c r="BI281" i="1" s="1"/>
  <c r="CA281" i="1" s="1"/>
  <c r="CS281" i="1" s="1"/>
  <c r="DK281" i="1" s="1"/>
  <c r="AS281" i="1"/>
  <c r="BL281" i="1"/>
  <c r="CD281" i="1"/>
  <c r="DM281" i="1"/>
  <c r="BK281" i="1"/>
  <c r="CU281" i="1"/>
  <c r="AR281" i="1"/>
  <c r="CC281" i="1"/>
  <c r="CT281" i="1"/>
  <c r="AT281" i="1"/>
  <c r="CB281" i="1"/>
  <c r="DL281" i="1"/>
  <c r="BJ281" i="1"/>
  <c r="CV281" i="1"/>
  <c r="DN281" i="1"/>
  <c r="AQ201" i="1"/>
  <c r="BI201" i="1" s="1"/>
  <c r="CA201" i="1" s="1"/>
  <c r="CS201" i="1" s="1"/>
  <c r="DK201" i="1" s="1"/>
  <c r="AS201" i="1"/>
  <c r="BK201" i="1"/>
  <c r="CB201" i="1"/>
  <c r="DN201" i="1"/>
  <c r="BL201" i="1"/>
  <c r="CU201" i="1"/>
  <c r="DL201" i="1"/>
  <c r="BJ201" i="1"/>
  <c r="CT201" i="1"/>
  <c r="AT201" i="1"/>
  <c r="CC201" i="1"/>
  <c r="CV201" i="1"/>
  <c r="AR201" i="1"/>
  <c r="CD201" i="1"/>
  <c r="DM201" i="1"/>
  <c r="AQ185" i="1"/>
  <c r="BI185" i="1" s="1"/>
  <c r="CA185" i="1" s="1"/>
  <c r="CS185" i="1" s="1"/>
  <c r="DK185" i="1" s="1"/>
  <c r="AS185" i="1"/>
  <c r="BK185" i="1"/>
  <c r="CD185" i="1"/>
  <c r="DN185" i="1"/>
  <c r="AT185" i="1"/>
  <c r="CC185" i="1"/>
  <c r="DM185" i="1"/>
  <c r="BL185" i="1"/>
  <c r="CV185" i="1"/>
  <c r="DL185" i="1"/>
  <c r="BJ185" i="1"/>
  <c r="CT185" i="1"/>
  <c r="AR185" i="1"/>
  <c r="CB185" i="1"/>
  <c r="CU185" i="1"/>
  <c r="AQ153" i="1"/>
  <c r="BI153" i="1" s="1"/>
  <c r="CA153" i="1" s="1"/>
  <c r="CS153" i="1" s="1"/>
  <c r="DK153" i="1" s="1"/>
  <c r="AS153" i="1"/>
  <c r="BK153" i="1"/>
  <c r="CC153" i="1"/>
  <c r="DN153" i="1"/>
  <c r="BJ153" i="1"/>
  <c r="CV153" i="1"/>
  <c r="AR153" i="1"/>
  <c r="CB153" i="1"/>
  <c r="CT153" i="1"/>
  <c r="AT153" i="1"/>
  <c r="CD153" i="1"/>
  <c r="DM153" i="1"/>
  <c r="BL153" i="1"/>
  <c r="CU153" i="1"/>
  <c r="DL153" i="1"/>
  <c r="AQ62" i="1"/>
  <c r="BI62" i="1" s="1"/>
  <c r="CA62" i="1" s="1"/>
  <c r="CS62" i="1" s="1"/>
  <c r="DK62" i="1" s="1"/>
  <c r="AS62" i="1"/>
  <c r="CC62" i="1"/>
  <c r="CU62" i="1"/>
  <c r="DL62" i="1"/>
  <c r="BK62" i="1"/>
  <c r="CD62" i="1"/>
  <c r="DM62" i="1"/>
  <c r="BJ62" i="1"/>
  <c r="CV62" i="1"/>
  <c r="AT62" i="1"/>
  <c r="BL62" i="1"/>
  <c r="CT62" i="1"/>
  <c r="AR62" i="1"/>
  <c r="CB62" i="1"/>
  <c r="DN62" i="1"/>
  <c r="AQ312" i="1"/>
  <c r="BI312" i="1" s="1"/>
  <c r="CA312" i="1" s="1"/>
  <c r="CS312" i="1" s="1"/>
  <c r="DK312" i="1" s="1"/>
  <c r="AS312" i="1"/>
  <c r="CB312" i="1"/>
  <c r="CV312" i="1"/>
  <c r="DL312" i="1"/>
  <c r="BJ312" i="1"/>
  <c r="CD312" i="1"/>
  <c r="CU312" i="1"/>
  <c r="AT312" i="1"/>
  <c r="BL312" i="1"/>
  <c r="CC312" i="1"/>
  <c r="DN312" i="1"/>
  <c r="AR312" i="1"/>
  <c r="CT312" i="1"/>
  <c r="DM312" i="1"/>
  <c r="BK312" i="1"/>
  <c r="AQ296" i="1"/>
  <c r="BI296" i="1" s="1"/>
  <c r="CA296" i="1" s="1"/>
  <c r="CS296" i="1" s="1"/>
  <c r="DK296" i="1" s="1"/>
  <c r="AR296" i="1"/>
  <c r="CC296" i="1"/>
  <c r="CT296" i="1"/>
  <c r="DN296" i="1"/>
  <c r="BJ296" i="1"/>
  <c r="CB296" i="1"/>
  <c r="CU296" i="1"/>
  <c r="AT296" i="1"/>
  <c r="BL296" i="1"/>
  <c r="CD296" i="1"/>
  <c r="DL296" i="1"/>
  <c r="BK296" i="1"/>
  <c r="DM296" i="1"/>
  <c r="AS296" i="1"/>
  <c r="CV296" i="1"/>
  <c r="AQ264" i="1"/>
  <c r="BI264" i="1" s="1"/>
  <c r="CA264" i="1" s="1"/>
  <c r="CS264" i="1" s="1"/>
  <c r="DK264" i="1" s="1"/>
  <c r="AS264" i="1"/>
  <c r="CC264" i="1"/>
  <c r="CU264" i="1"/>
  <c r="DM264" i="1"/>
  <c r="BL264" i="1"/>
  <c r="CD264" i="1"/>
  <c r="CV264" i="1"/>
  <c r="AT264" i="1"/>
  <c r="BK264" i="1"/>
  <c r="CB264" i="1"/>
  <c r="DL264" i="1"/>
  <c r="DN264" i="1"/>
  <c r="BJ264" i="1"/>
  <c r="CT264" i="1"/>
  <c r="AR264" i="1"/>
  <c r="AQ190" i="1"/>
  <c r="BI190" i="1" s="1"/>
  <c r="CA190" i="1" s="1"/>
  <c r="CS190" i="1" s="1"/>
  <c r="DK190" i="1" s="1"/>
  <c r="AS190" i="1"/>
  <c r="CC190" i="1"/>
  <c r="CV190" i="1"/>
  <c r="DM190" i="1"/>
  <c r="BL190" i="1"/>
  <c r="CD190" i="1"/>
  <c r="DN190" i="1"/>
  <c r="AT190" i="1"/>
  <c r="BJ190" i="1"/>
  <c r="CT190" i="1"/>
  <c r="AR190" i="1"/>
  <c r="CB190" i="1"/>
  <c r="DL190" i="1"/>
  <c r="CU190" i="1"/>
  <c r="BK190" i="1"/>
  <c r="AQ40" i="1"/>
  <c r="BI40" i="1" s="1"/>
  <c r="CA40" i="1" s="1"/>
  <c r="CS40" i="1" s="1"/>
  <c r="DK40" i="1" s="1"/>
  <c r="BJ40" i="1"/>
  <c r="CB40" i="1"/>
  <c r="CV40" i="1"/>
  <c r="BK40" i="1"/>
  <c r="CU40" i="1"/>
  <c r="DN40" i="1"/>
  <c r="AS40" i="1"/>
  <c r="CC40" i="1"/>
  <c r="DM40" i="1"/>
  <c r="AR40" i="1"/>
  <c r="CD40" i="1"/>
  <c r="DL40" i="1"/>
  <c r="CT40" i="1"/>
  <c r="AT40" i="1"/>
  <c r="BL40" i="1"/>
  <c r="AQ24" i="1"/>
  <c r="BI24" i="1" s="1"/>
  <c r="CA24" i="1" s="1"/>
  <c r="CS24" i="1" s="1"/>
  <c r="DK24" i="1" s="1"/>
  <c r="BK24" i="1"/>
  <c r="CC24" i="1"/>
  <c r="CT24" i="1"/>
  <c r="AS24" i="1"/>
  <c r="CD24" i="1"/>
  <c r="DL24" i="1"/>
  <c r="AT24" i="1"/>
  <c r="BJ24" i="1"/>
  <c r="CU24" i="1"/>
  <c r="AR24" i="1"/>
  <c r="CB24" i="1"/>
  <c r="DM24" i="1"/>
  <c r="DN24" i="1"/>
  <c r="BL24" i="1"/>
  <c r="CV24" i="1"/>
  <c r="AQ502" i="1"/>
  <c r="BI502" i="1" s="1"/>
  <c r="CA502" i="1" s="1"/>
  <c r="CS502" i="1" s="1"/>
  <c r="DK502" i="1" s="1"/>
  <c r="AR502" i="1"/>
  <c r="CB502" i="1"/>
  <c r="CU502" i="1"/>
  <c r="DM502" i="1"/>
  <c r="BJ502" i="1"/>
  <c r="CC502" i="1"/>
  <c r="CT502" i="1"/>
  <c r="AS502" i="1"/>
  <c r="BK502" i="1"/>
  <c r="CD502" i="1"/>
  <c r="DL502" i="1"/>
  <c r="BL502" i="1"/>
  <c r="CV502" i="1"/>
  <c r="DN502" i="1"/>
  <c r="AT502" i="1"/>
  <c r="AQ486" i="1"/>
  <c r="BI486" i="1" s="1"/>
  <c r="CA486" i="1" s="1"/>
  <c r="CS486" i="1" s="1"/>
  <c r="DK486" i="1" s="1"/>
  <c r="AR486" i="1"/>
  <c r="BL486" i="1"/>
  <c r="CD486" i="1"/>
  <c r="DN486" i="1"/>
  <c r="AT486" i="1"/>
  <c r="CC486" i="1"/>
  <c r="CT486" i="1"/>
  <c r="BJ486" i="1"/>
  <c r="CU486" i="1"/>
  <c r="DL486" i="1"/>
  <c r="BK486" i="1"/>
  <c r="CV486" i="1"/>
  <c r="CB486" i="1"/>
  <c r="DM486" i="1"/>
  <c r="AS486" i="1"/>
  <c r="AQ454" i="1"/>
  <c r="BI454" i="1" s="1"/>
  <c r="CA454" i="1" s="1"/>
  <c r="CS454" i="1" s="1"/>
  <c r="DK454" i="1" s="1"/>
  <c r="AS454" i="1"/>
  <c r="CD454" i="1"/>
  <c r="CV454" i="1"/>
  <c r="DM454" i="1"/>
  <c r="BL454" i="1"/>
  <c r="CC454" i="1"/>
  <c r="CU454" i="1"/>
  <c r="AT454" i="1"/>
  <c r="BJ454" i="1"/>
  <c r="CB454" i="1"/>
  <c r="DN454" i="1"/>
  <c r="CT454" i="1"/>
  <c r="DL454" i="1"/>
  <c r="AR454" i="1"/>
  <c r="BK454" i="1"/>
  <c r="AQ338" i="1"/>
  <c r="BI338" i="1" s="1"/>
  <c r="CA338" i="1" s="1"/>
  <c r="CS338" i="1" s="1"/>
  <c r="DK338" i="1" s="1"/>
  <c r="AT338" i="1"/>
  <c r="BJ338" i="1"/>
  <c r="CV338" i="1"/>
  <c r="DM338" i="1"/>
  <c r="AS338" i="1"/>
  <c r="CB338" i="1"/>
  <c r="DN338" i="1"/>
  <c r="BK338" i="1"/>
  <c r="CU338" i="1"/>
  <c r="AR338" i="1"/>
  <c r="CC338" i="1"/>
  <c r="CT338" i="1"/>
  <c r="CD338" i="1"/>
  <c r="DL338" i="1"/>
  <c r="BL338" i="1"/>
  <c r="AQ294" i="1"/>
  <c r="BI294" i="1" s="1"/>
  <c r="CA294" i="1" s="1"/>
  <c r="CS294" i="1" s="1"/>
  <c r="DK294" i="1" s="1"/>
  <c r="AT294" i="1"/>
  <c r="BK294" i="1"/>
  <c r="CT294" i="1"/>
  <c r="DM294" i="1"/>
  <c r="AS294" i="1"/>
  <c r="CD294" i="1"/>
  <c r="CU294" i="1"/>
  <c r="DL294" i="1"/>
  <c r="BJ294" i="1"/>
  <c r="CC294" i="1"/>
  <c r="CV294" i="1"/>
  <c r="BL294" i="1"/>
  <c r="CB294" i="1"/>
  <c r="DN294" i="1"/>
  <c r="AR294" i="1"/>
  <c r="AQ278" i="1"/>
  <c r="BI278" i="1" s="1"/>
  <c r="CA278" i="1" s="1"/>
  <c r="CS278" i="1" s="1"/>
  <c r="DK278" i="1" s="1"/>
  <c r="AR278" i="1"/>
  <c r="CB278" i="1"/>
  <c r="CT278" i="1"/>
  <c r="DN278" i="1"/>
  <c r="BL278" i="1"/>
  <c r="CC278" i="1"/>
  <c r="DL278" i="1"/>
  <c r="BK278" i="1"/>
  <c r="CV278" i="1"/>
  <c r="AT278" i="1"/>
  <c r="BJ278" i="1"/>
  <c r="CU278" i="1"/>
  <c r="AS278" i="1"/>
  <c r="CD278" i="1"/>
  <c r="DM278" i="1"/>
  <c r="AQ222" i="1"/>
  <c r="BI222" i="1" s="1"/>
  <c r="CA222" i="1" s="1"/>
  <c r="CS222" i="1" s="1"/>
  <c r="DK222" i="1" s="1"/>
  <c r="AS222" i="1"/>
  <c r="BL222" i="1"/>
  <c r="CT222" i="1"/>
  <c r="DN222" i="1"/>
  <c r="BK222" i="1"/>
  <c r="CC222" i="1"/>
  <c r="DM222" i="1"/>
  <c r="AT222" i="1"/>
  <c r="CD222" i="1"/>
  <c r="CV222" i="1"/>
  <c r="AR222" i="1"/>
  <c r="CB222" i="1"/>
  <c r="DL222" i="1"/>
  <c r="BJ222" i="1"/>
  <c r="CU222" i="1"/>
  <c r="AQ206" i="1"/>
  <c r="BI206" i="1" s="1"/>
  <c r="CA206" i="1" s="1"/>
  <c r="CS206" i="1" s="1"/>
  <c r="DK206" i="1" s="1"/>
  <c r="AT206" i="1"/>
  <c r="BK206" i="1"/>
  <c r="CC206" i="1"/>
  <c r="DN206" i="1"/>
  <c r="BL206" i="1"/>
  <c r="CU206" i="1"/>
  <c r="DL206" i="1"/>
  <c r="BJ206" i="1"/>
  <c r="CV206" i="1"/>
  <c r="AS206" i="1"/>
  <c r="CD206" i="1"/>
  <c r="CT206" i="1"/>
  <c r="AR206" i="1"/>
  <c r="CB206" i="1"/>
  <c r="DM206" i="1"/>
  <c r="AQ341" i="1"/>
  <c r="BI341" i="1" s="1"/>
  <c r="CA341" i="1" s="1"/>
  <c r="CS341" i="1" s="1"/>
  <c r="DK341" i="1" s="1"/>
  <c r="AS341" i="1"/>
  <c r="BK341" i="1"/>
  <c r="CU341" i="1"/>
  <c r="DM341" i="1"/>
  <c r="AT341" i="1"/>
  <c r="CD341" i="1"/>
  <c r="CV341" i="1"/>
  <c r="AR341" i="1"/>
  <c r="CC341" i="1"/>
  <c r="DL341" i="1"/>
  <c r="BJ341" i="1"/>
  <c r="CB341" i="1"/>
  <c r="DN341" i="1"/>
  <c r="BL341" i="1"/>
  <c r="CT341" i="1"/>
  <c r="AQ325" i="1"/>
  <c r="BI325" i="1" s="1"/>
  <c r="CA325" i="1" s="1"/>
  <c r="CS325" i="1" s="1"/>
  <c r="DK325" i="1" s="1"/>
  <c r="AS325" i="1"/>
  <c r="BJ325" i="1"/>
  <c r="CV325" i="1"/>
  <c r="DL325" i="1"/>
  <c r="BK325" i="1"/>
  <c r="CU325" i="1"/>
  <c r="AR325" i="1"/>
  <c r="CB325" i="1"/>
  <c r="CT325" i="1"/>
  <c r="AT325" i="1"/>
  <c r="CD325" i="1"/>
  <c r="DM325" i="1"/>
  <c r="BL325" i="1"/>
  <c r="CC325" i="1"/>
  <c r="DN325" i="1"/>
  <c r="AQ125" i="1"/>
  <c r="BI125" i="1" s="1"/>
  <c r="CA125" i="1" s="1"/>
  <c r="CS125" i="1" s="1"/>
  <c r="DK125" i="1" s="1"/>
  <c r="BJ125" i="1"/>
  <c r="CC125" i="1"/>
  <c r="CV125" i="1"/>
  <c r="AR125" i="1"/>
  <c r="CD125" i="1"/>
  <c r="DN125" i="1"/>
  <c r="AS125" i="1"/>
  <c r="CB125" i="1"/>
  <c r="DL125" i="1"/>
  <c r="BL125" i="1"/>
  <c r="CU125" i="1"/>
  <c r="DM125" i="1"/>
  <c r="AT125" i="1"/>
  <c r="BK125" i="1"/>
  <c r="CT125" i="1"/>
  <c r="AQ109" i="1"/>
  <c r="BI109" i="1" s="1"/>
  <c r="CA109" i="1" s="1"/>
  <c r="CS109" i="1" s="1"/>
  <c r="DK109" i="1" s="1"/>
  <c r="BJ109" i="1"/>
  <c r="CD109" i="1"/>
  <c r="CV109" i="1"/>
  <c r="AR109" i="1"/>
  <c r="BL109" i="1"/>
  <c r="CT109" i="1"/>
  <c r="AT109" i="1"/>
  <c r="CB109" i="1"/>
  <c r="DL109" i="1"/>
  <c r="AS109" i="1"/>
  <c r="CC109" i="1"/>
  <c r="DN109" i="1"/>
  <c r="BK109" i="1"/>
  <c r="CU109" i="1"/>
  <c r="DM109" i="1"/>
  <c r="AQ448" i="1"/>
  <c r="BI448" i="1" s="1"/>
  <c r="CA448" i="1" s="1"/>
  <c r="CS448" i="1" s="1"/>
  <c r="DK448" i="1" s="1"/>
  <c r="AS448" i="1"/>
  <c r="BJ448" i="1"/>
  <c r="CD448" i="1"/>
  <c r="DN448" i="1"/>
  <c r="AR448" i="1"/>
  <c r="BL448" i="1"/>
  <c r="CV448" i="1"/>
  <c r="DL448" i="1"/>
  <c r="AT448" i="1"/>
  <c r="CB448" i="1"/>
  <c r="CU448" i="1"/>
  <c r="DM448" i="1"/>
  <c r="CC448" i="1"/>
  <c r="CT448" i="1"/>
  <c r="BK448" i="1"/>
  <c r="AQ432" i="1"/>
  <c r="BI432" i="1" s="1"/>
  <c r="CA432" i="1" s="1"/>
  <c r="CS432" i="1" s="1"/>
  <c r="DK432" i="1" s="1"/>
  <c r="AR432" i="1"/>
  <c r="BJ432" i="1"/>
  <c r="CB432" i="1"/>
  <c r="DM432" i="1"/>
  <c r="AS432" i="1"/>
  <c r="BL432" i="1"/>
  <c r="CT432" i="1"/>
  <c r="DL432" i="1"/>
  <c r="AT432" i="1"/>
  <c r="CC432" i="1"/>
  <c r="CU432" i="1"/>
  <c r="DN432" i="1"/>
  <c r="BK432" i="1"/>
  <c r="CV432" i="1"/>
  <c r="CD432" i="1"/>
  <c r="AQ416" i="1"/>
  <c r="BI416" i="1" s="1"/>
  <c r="CA416" i="1" s="1"/>
  <c r="CS416" i="1" s="1"/>
  <c r="DK416" i="1" s="1"/>
  <c r="AR416" i="1"/>
  <c r="BK416" i="1"/>
  <c r="CB416" i="1"/>
  <c r="DM416" i="1"/>
  <c r="AS416" i="1"/>
  <c r="BJ416" i="1"/>
  <c r="CT416" i="1"/>
  <c r="DL416" i="1"/>
  <c r="AT416" i="1"/>
  <c r="CD416" i="1"/>
  <c r="CV416" i="1"/>
  <c r="DN416" i="1"/>
  <c r="CC416" i="1"/>
  <c r="BL416" i="1"/>
  <c r="CU416" i="1"/>
  <c r="AQ384" i="1"/>
  <c r="BI384" i="1" s="1"/>
  <c r="CA384" i="1" s="1"/>
  <c r="CS384" i="1" s="1"/>
  <c r="DK384" i="1" s="1"/>
  <c r="AS384" i="1"/>
  <c r="BJ384" i="1"/>
  <c r="CD384" i="1"/>
  <c r="DN384" i="1"/>
  <c r="AR384" i="1"/>
  <c r="BL384" i="1"/>
  <c r="CU384" i="1"/>
  <c r="DM384" i="1"/>
  <c r="AT384" i="1"/>
  <c r="CB384" i="1"/>
  <c r="CT384" i="1"/>
  <c r="DL384" i="1"/>
  <c r="CC384" i="1"/>
  <c r="CV384" i="1"/>
  <c r="BK384" i="1"/>
  <c r="AQ368" i="1"/>
  <c r="BI368" i="1" s="1"/>
  <c r="CA368" i="1" s="1"/>
  <c r="CS368" i="1" s="1"/>
  <c r="DK368" i="1" s="1"/>
  <c r="AR368" i="1"/>
  <c r="BL368" i="1"/>
  <c r="CB368" i="1"/>
  <c r="DM368" i="1"/>
  <c r="AT368" i="1"/>
  <c r="BJ368" i="1"/>
  <c r="CV368" i="1"/>
  <c r="DL368" i="1"/>
  <c r="AS368" i="1"/>
  <c r="CD368" i="1"/>
  <c r="CU368" i="1"/>
  <c r="DN368" i="1"/>
  <c r="BK368" i="1"/>
  <c r="CT368" i="1"/>
  <c r="CC368" i="1"/>
  <c r="AQ511" i="1"/>
  <c r="BI511" i="1" s="1"/>
  <c r="CA511" i="1" s="1"/>
  <c r="CS511" i="1" s="1"/>
  <c r="DK511" i="1" s="1"/>
  <c r="AR511" i="1"/>
  <c r="CD511" i="1"/>
  <c r="CV511" i="1"/>
  <c r="DN511" i="1"/>
  <c r="BL511" i="1"/>
  <c r="CB511" i="1"/>
  <c r="CT511" i="1"/>
  <c r="AS511" i="1"/>
  <c r="BK511" i="1"/>
  <c r="CC511" i="1"/>
  <c r="DL511" i="1"/>
  <c r="AT511" i="1"/>
  <c r="BJ511" i="1"/>
  <c r="CU511" i="1"/>
  <c r="DM511" i="1"/>
  <c r="AQ299" i="1"/>
  <c r="BI299" i="1" s="1"/>
  <c r="CA299" i="1" s="1"/>
  <c r="CS299" i="1" s="1"/>
  <c r="DK299" i="1" s="1"/>
  <c r="AT299" i="1"/>
  <c r="BL299" i="1"/>
  <c r="CT299" i="1"/>
  <c r="DL299" i="1"/>
  <c r="AR299" i="1"/>
  <c r="CC299" i="1"/>
  <c r="CV299" i="1"/>
  <c r="AS299" i="1"/>
  <c r="CD299" i="1"/>
  <c r="DN299" i="1"/>
  <c r="BJ299" i="1"/>
  <c r="CB299" i="1"/>
  <c r="DM299" i="1"/>
  <c r="BK299" i="1"/>
  <c r="CU299" i="1"/>
  <c r="AQ267" i="1"/>
  <c r="BI267" i="1" s="1"/>
  <c r="CA267" i="1" s="1"/>
  <c r="CS267" i="1" s="1"/>
  <c r="DK267" i="1" s="1"/>
  <c r="AR267" i="1"/>
  <c r="BJ267" i="1"/>
  <c r="CU267" i="1"/>
  <c r="DN267" i="1"/>
  <c r="BK267" i="1"/>
  <c r="CD267" i="1"/>
  <c r="DL267" i="1"/>
  <c r="BL267" i="1"/>
  <c r="CT267" i="1"/>
  <c r="AT267" i="1"/>
  <c r="CC267" i="1"/>
  <c r="CV267" i="1"/>
  <c r="AS267" i="1"/>
  <c r="CB267" i="1"/>
  <c r="DM267" i="1"/>
  <c r="AQ207" i="1"/>
  <c r="BI207" i="1" s="1"/>
  <c r="CA207" i="1" s="1"/>
  <c r="CS207" i="1" s="1"/>
  <c r="DK207" i="1" s="1"/>
  <c r="AT207" i="1"/>
  <c r="BL207" i="1"/>
  <c r="CD207" i="1"/>
  <c r="DL207" i="1"/>
  <c r="AS207" i="1"/>
  <c r="CB207" i="1"/>
  <c r="DM207" i="1"/>
  <c r="BJ207" i="1"/>
  <c r="CV207" i="1"/>
  <c r="DN207" i="1"/>
  <c r="BK207" i="1"/>
  <c r="CT207" i="1"/>
  <c r="AR207" i="1"/>
  <c r="CC207" i="1"/>
  <c r="CU207" i="1"/>
  <c r="AQ175" i="1"/>
  <c r="BI175" i="1" s="1"/>
  <c r="CA175" i="1" s="1"/>
  <c r="CS175" i="1" s="1"/>
  <c r="DK175" i="1" s="1"/>
  <c r="AT175" i="1"/>
  <c r="BL175" i="1"/>
  <c r="CC175" i="1"/>
  <c r="DN175" i="1"/>
  <c r="BK175" i="1"/>
  <c r="CV175" i="1"/>
  <c r="AS175" i="1"/>
  <c r="CB175" i="1"/>
  <c r="CT175" i="1"/>
  <c r="AR175" i="1"/>
  <c r="CD175" i="1"/>
  <c r="DM175" i="1"/>
  <c r="BJ175" i="1"/>
  <c r="CU175" i="1"/>
  <c r="DL175" i="1"/>
  <c r="AQ124" i="1"/>
  <c r="BI124" i="1" s="1"/>
  <c r="CA124" i="1" s="1"/>
  <c r="CS124" i="1" s="1"/>
  <c r="DK124" i="1" s="1"/>
  <c r="AT124" i="1"/>
  <c r="BJ124" i="1"/>
  <c r="CU124" i="1"/>
  <c r="DL124" i="1"/>
  <c r="AS124" i="1"/>
  <c r="CB124" i="1"/>
  <c r="CT124" i="1"/>
  <c r="DN124" i="1"/>
  <c r="BK124" i="1"/>
  <c r="CD124" i="1"/>
  <c r="CV124" i="1"/>
  <c r="AR124" i="1"/>
  <c r="CC124" i="1"/>
  <c r="DM124" i="1"/>
  <c r="BL124" i="1"/>
  <c r="AQ92" i="1"/>
  <c r="BI92" i="1" s="1"/>
  <c r="CA92" i="1" s="1"/>
  <c r="CS92" i="1" s="1"/>
  <c r="DK92" i="1" s="1"/>
  <c r="AS92" i="1"/>
  <c r="BK92" i="1"/>
  <c r="CV92" i="1"/>
  <c r="DM92" i="1"/>
  <c r="AT92" i="1"/>
  <c r="CC92" i="1"/>
  <c r="CT92" i="1"/>
  <c r="DL92" i="1"/>
  <c r="BL92" i="1"/>
  <c r="CD92" i="1"/>
  <c r="CU92" i="1"/>
  <c r="CB92" i="1"/>
  <c r="AR92" i="1"/>
  <c r="BJ92" i="1"/>
  <c r="DN92" i="1"/>
  <c r="AQ72" i="1"/>
  <c r="BI72" i="1" s="1"/>
  <c r="CA72" i="1" s="1"/>
  <c r="CS72" i="1" s="1"/>
  <c r="DK72" i="1" s="1"/>
  <c r="BJ72" i="1"/>
  <c r="CD72" i="1"/>
  <c r="CU72" i="1"/>
  <c r="AR72" i="1"/>
  <c r="CC72" i="1"/>
  <c r="DM72" i="1"/>
  <c r="BL72" i="1"/>
  <c r="CT72" i="1"/>
  <c r="DL72" i="1"/>
  <c r="AT72" i="1"/>
  <c r="BK72" i="1"/>
  <c r="CV72" i="1"/>
  <c r="AS72" i="1"/>
  <c r="CB72" i="1"/>
  <c r="DN72" i="1"/>
  <c r="AQ9" i="1"/>
  <c r="BI9" i="1" s="1"/>
  <c r="CA9" i="1" s="1"/>
  <c r="CS9" i="1" s="1"/>
  <c r="DK9" i="1" s="1"/>
  <c r="AS9" i="1"/>
  <c r="BJ9" i="1"/>
  <c r="CB9" i="1"/>
  <c r="DL9" i="1"/>
  <c r="AT9" i="1"/>
  <c r="BL9" i="1"/>
  <c r="CV9" i="1"/>
  <c r="DN9" i="1"/>
  <c r="AR9" i="1"/>
  <c r="CD9" i="1"/>
  <c r="CT9" i="1"/>
  <c r="DM9" i="1"/>
  <c r="BK9" i="1"/>
  <c r="CC9" i="1"/>
  <c r="CU9" i="1"/>
  <c r="AQ163" i="1"/>
  <c r="BI163" i="1" s="1"/>
  <c r="CA163" i="1" s="1"/>
  <c r="CS163" i="1" s="1"/>
  <c r="DK163" i="1" s="1"/>
  <c r="AR163" i="1"/>
  <c r="CB163" i="1"/>
  <c r="CU163" i="1"/>
  <c r="DM163" i="1"/>
  <c r="BL163" i="1"/>
  <c r="CC163" i="1"/>
  <c r="CT163" i="1"/>
  <c r="AT163" i="1"/>
  <c r="BJ163" i="1"/>
  <c r="CD163" i="1"/>
  <c r="DN163" i="1"/>
  <c r="AS163" i="1"/>
  <c r="BK163" i="1"/>
  <c r="CV163" i="1"/>
  <c r="DL163" i="1"/>
  <c r="AQ107" i="1"/>
  <c r="BI107" i="1" s="1"/>
  <c r="CA107" i="1" s="1"/>
  <c r="CS107" i="1" s="1"/>
  <c r="DK107" i="1" s="1"/>
  <c r="AT107" i="1"/>
  <c r="BJ107" i="1"/>
  <c r="CT107" i="1"/>
  <c r="DL107" i="1"/>
  <c r="AS107" i="1"/>
  <c r="CD107" i="1"/>
  <c r="CU107" i="1"/>
  <c r="DN107" i="1"/>
  <c r="BK107" i="1"/>
  <c r="CB107" i="1"/>
  <c r="CV107" i="1"/>
  <c r="DM107" i="1"/>
  <c r="AR107" i="1"/>
  <c r="BL107" i="1"/>
  <c r="CC107" i="1"/>
  <c r="AQ194" i="1"/>
  <c r="BI194" i="1" s="1"/>
  <c r="CA194" i="1" s="1"/>
  <c r="CS194" i="1" s="1"/>
  <c r="DK194" i="1" s="1"/>
  <c r="AR194" i="1"/>
  <c r="BL194" i="1"/>
  <c r="CV194" i="1"/>
  <c r="DL194" i="1"/>
  <c r="AT194" i="1"/>
  <c r="CC194" i="1"/>
  <c r="DM194" i="1"/>
  <c r="BK194" i="1"/>
  <c r="CU194" i="1"/>
  <c r="AS194" i="1"/>
  <c r="CB194" i="1"/>
  <c r="CT194" i="1"/>
  <c r="BJ194" i="1"/>
  <c r="CD194" i="1"/>
  <c r="DN194" i="1"/>
  <c r="AQ114" i="1"/>
  <c r="BI114" i="1" s="1"/>
  <c r="CA114" i="1" s="1"/>
  <c r="CS114" i="1" s="1"/>
  <c r="DK114" i="1" s="1"/>
  <c r="AR114" i="1"/>
  <c r="BK114" i="1"/>
  <c r="CD114" i="1"/>
  <c r="DL114" i="1"/>
  <c r="BJ114" i="1"/>
  <c r="CU114" i="1"/>
  <c r="DM114" i="1"/>
  <c r="BL114" i="1"/>
  <c r="CV114" i="1"/>
  <c r="AT114" i="1"/>
  <c r="CB114" i="1"/>
  <c r="CT114" i="1"/>
  <c r="AS114" i="1"/>
  <c r="CC114" i="1"/>
  <c r="DN114" i="1"/>
  <c r="AQ82" i="1"/>
  <c r="BI82" i="1" s="1"/>
  <c r="CA82" i="1" s="1"/>
  <c r="CS82" i="1" s="1"/>
  <c r="DK82" i="1" s="1"/>
  <c r="AR82" i="1"/>
  <c r="BL82" i="1"/>
  <c r="CD82" i="1"/>
  <c r="DL82" i="1"/>
  <c r="AT82" i="1"/>
  <c r="CC82" i="1"/>
  <c r="DM82" i="1"/>
  <c r="BK82" i="1"/>
  <c r="CT82" i="1"/>
  <c r="DN82" i="1"/>
  <c r="BJ82" i="1"/>
  <c r="CU82" i="1"/>
  <c r="AS82" i="1"/>
  <c r="CB82" i="1"/>
  <c r="CV82" i="1"/>
  <c r="AQ66" i="1"/>
  <c r="BI66" i="1" s="1"/>
  <c r="CA66" i="1" s="1"/>
  <c r="CS66" i="1" s="1"/>
  <c r="DK66" i="1" s="1"/>
  <c r="AT66" i="1"/>
  <c r="CC66" i="1"/>
  <c r="CU66" i="1"/>
  <c r="DN66" i="1"/>
  <c r="BL66" i="1"/>
  <c r="CT66" i="1"/>
  <c r="AR66" i="1"/>
  <c r="BK66" i="1"/>
  <c r="CV66" i="1"/>
  <c r="AS66" i="1"/>
  <c r="CD66" i="1"/>
  <c r="DM66" i="1"/>
  <c r="DL66" i="1"/>
  <c r="BJ66" i="1"/>
  <c r="CB66" i="1"/>
  <c r="AQ7" i="1"/>
  <c r="BI7" i="1" s="1"/>
  <c r="CA7" i="1" s="1"/>
  <c r="CS7" i="1" s="1"/>
  <c r="DK7" i="1" s="1"/>
  <c r="AR7" i="1"/>
  <c r="CD7" i="1"/>
  <c r="CV7" i="1"/>
  <c r="DN7" i="1"/>
  <c r="BK7" i="1"/>
  <c r="CB7" i="1"/>
  <c r="CU7" i="1"/>
  <c r="AS7" i="1"/>
  <c r="BL7" i="1"/>
  <c r="CC7" i="1"/>
  <c r="DL7" i="1"/>
  <c r="BJ7" i="1"/>
  <c r="CT7" i="1"/>
  <c r="DM7" i="1"/>
  <c r="AT7" i="1"/>
  <c r="AQ510" i="1"/>
  <c r="BI510" i="1" s="1"/>
  <c r="CA510" i="1" s="1"/>
  <c r="CS510" i="1" s="1"/>
  <c r="DK510" i="1" s="1"/>
  <c r="AS510" i="1"/>
  <c r="BL510" i="1"/>
  <c r="CU510" i="1"/>
  <c r="DM510" i="1"/>
  <c r="AR510" i="1"/>
  <c r="CD510" i="1"/>
  <c r="CT510" i="1"/>
  <c r="DN510" i="1"/>
  <c r="BJ510" i="1"/>
  <c r="CC510" i="1"/>
  <c r="CV510" i="1"/>
  <c r="BK510" i="1"/>
  <c r="CB510" i="1"/>
  <c r="DL510" i="1"/>
  <c r="AT510" i="1"/>
  <c r="AQ513" i="1"/>
  <c r="BI513" i="1" s="1"/>
  <c r="CA513" i="1" s="1"/>
  <c r="CS513" i="1" s="1"/>
  <c r="DK513" i="1" s="1"/>
  <c r="AS513" i="1"/>
  <c r="BK513" i="1"/>
  <c r="CD513" i="1"/>
  <c r="DM513" i="1"/>
  <c r="AR513" i="1"/>
  <c r="CC513" i="1"/>
  <c r="CT513" i="1"/>
  <c r="BL513" i="1"/>
  <c r="CU513" i="1"/>
  <c r="DN513" i="1"/>
  <c r="BJ513" i="1"/>
  <c r="CV513" i="1"/>
  <c r="DL513" i="1"/>
  <c r="AT513" i="1"/>
  <c r="CB513" i="1"/>
  <c r="AQ493" i="1"/>
  <c r="BI493" i="1" s="1"/>
  <c r="CA493" i="1" s="1"/>
  <c r="CS493" i="1" s="1"/>
  <c r="DK493" i="1" s="1"/>
  <c r="AR493" i="1"/>
  <c r="BL493" i="1"/>
  <c r="CV493" i="1"/>
  <c r="DL493" i="1"/>
  <c r="AT493" i="1"/>
  <c r="CD493" i="1"/>
  <c r="CT493" i="1"/>
  <c r="BK493" i="1"/>
  <c r="CB493" i="1"/>
  <c r="DM493" i="1"/>
  <c r="BJ493" i="1"/>
  <c r="CU493" i="1"/>
  <c r="AS493" i="1"/>
  <c r="CC493" i="1"/>
  <c r="DN493" i="1"/>
  <c r="AQ461" i="1"/>
  <c r="BI461" i="1" s="1"/>
  <c r="CA461" i="1" s="1"/>
  <c r="CS461" i="1" s="1"/>
  <c r="DK461" i="1" s="1"/>
  <c r="BK461" i="1"/>
  <c r="CB461" i="1"/>
  <c r="CV461" i="1"/>
  <c r="AT461" i="1"/>
  <c r="BL461" i="1"/>
  <c r="CT461" i="1"/>
  <c r="DM461" i="1"/>
  <c r="AR461" i="1"/>
  <c r="CD461" i="1"/>
  <c r="CU461" i="1"/>
  <c r="DL461" i="1"/>
  <c r="DN461" i="1"/>
  <c r="AS461" i="1"/>
  <c r="BJ461" i="1"/>
  <c r="CC461" i="1"/>
  <c r="AQ445" i="1"/>
  <c r="BI445" i="1" s="1"/>
  <c r="CA445" i="1" s="1"/>
  <c r="CS445" i="1" s="1"/>
  <c r="DK445" i="1" s="1"/>
  <c r="BK445" i="1"/>
  <c r="CD445" i="1"/>
  <c r="CU445" i="1"/>
  <c r="AS445" i="1"/>
  <c r="BL445" i="1"/>
  <c r="CV445" i="1"/>
  <c r="DL445" i="1"/>
  <c r="AT445" i="1"/>
  <c r="CB445" i="1"/>
  <c r="CT445" i="1"/>
  <c r="DN445" i="1"/>
  <c r="AR445" i="1"/>
  <c r="BJ445" i="1"/>
  <c r="CC445" i="1"/>
  <c r="DM445" i="1"/>
  <c r="AQ413" i="1"/>
  <c r="BI413" i="1" s="1"/>
  <c r="CA413" i="1" s="1"/>
  <c r="CS413" i="1" s="1"/>
  <c r="DK413" i="1" s="1"/>
  <c r="BK413" i="1"/>
  <c r="CD413" i="1"/>
  <c r="CU413" i="1"/>
  <c r="BJ413" i="1"/>
  <c r="CV413" i="1"/>
  <c r="DL413" i="1"/>
  <c r="AS413" i="1"/>
  <c r="BL413" i="1"/>
  <c r="CT413" i="1"/>
  <c r="AT413" i="1"/>
  <c r="CC413" i="1"/>
  <c r="DN413" i="1"/>
  <c r="AR413" i="1"/>
  <c r="CB413" i="1"/>
  <c r="DM413" i="1"/>
  <c r="AQ397" i="1"/>
  <c r="BI397" i="1" s="1"/>
  <c r="CA397" i="1" s="1"/>
  <c r="CS397" i="1" s="1"/>
  <c r="DK397" i="1" s="1"/>
  <c r="BK397" i="1"/>
  <c r="CD397" i="1"/>
  <c r="CV397" i="1"/>
  <c r="AR397" i="1"/>
  <c r="CC397" i="1"/>
  <c r="DL397" i="1"/>
  <c r="BJ397" i="1"/>
  <c r="CT397" i="1"/>
  <c r="DN397" i="1"/>
  <c r="AS397" i="1"/>
  <c r="BL397" i="1"/>
  <c r="CU397" i="1"/>
  <c r="AT397" i="1"/>
  <c r="CB397" i="1"/>
  <c r="DM397" i="1"/>
  <c r="AQ365" i="1"/>
  <c r="BI365" i="1" s="1"/>
  <c r="CA365" i="1" s="1"/>
  <c r="CS365" i="1" s="1"/>
  <c r="DK365" i="1" s="1"/>
  <c r="BK365" i="1"/>
  <c r="CC365" i="1"/>
  <c r="CV365" i="1"/>
  <c r="AR365" i="1"/>
  <c r="BL365" i="1"/>
  <c r="CU365" i="1"/>
  <c r="AT365" i="1"/>
  <c r="CB365" i="1"/>
  <c r="DM365" i="1"/>
  <c r="AS365" i="1"/>
  <c r="CD365" i="1"/>
  <c r="DL365" i="1"/>
  <c r="BJ365" i="1"/>
  <c r="CT365" i="1"/>
  <c r="DN365" i="1"/>
  <c r="AQ241" i="1"/>
  <c r="BI241" i="1" s="1"/>
  <c r="CA241" i="1" s="1"/>
  <c r="CS241" i="1" s="1"/>
  <c r="DK241" i="1" s="1"/>
  <c r="AR241" i="1"/>
  <c r="CD241" i="1"/>
  <c r="CT241" i="1"/>
  <c r="DL241" i="1"/>
  <c r="BL241" i="1"/>
  <c r="CU241" i="1"/>
  <c r="AT241" i="1"/>
  <c r="BJ241" i="1"/>
  <c r="CV241" i="1"/>
  <c r="AS241" i="1"/>
  <c r="CB241" i="1"/>
  <c r="DM241" i="1"/>
  <c r="BK241" i="1"/>
  <c r="CC241" i="1"/>
  <c r="DN241" i="1"/>
  <c r="AQ209" i="1"/>
  <c r="BI209" i="1" s="1"/>
  <c r="CA209" i="1" s="1"/>
  <c r="CS209" i="1" s="1"/>
  <c r="DK209" i="1" s="1"/>
  <c r="AR209" i="1"/>
  <c r="CB209" i="1"/>
  <c r="CU209" i="1"/>
  <c r="DL209" i="1"/>
  <c r="AT209" i="1"/>
  <c r="CC209" i="1"/>
  <c r="DM209" i="1"/>
  <c r="BJ209" i="1"/>
  <c r="CD209" i="1"/>
  <c r="DN209" i="1"/>
  <c r="BL209" i="1"/>
  <c r="CV209" i="1"/>
  <c r="AS209" i="1"/>
  <c r="BK209" i="1"/>
  <c r="CT209" i="1"/>
  <c r="AQ38" i="1"/>
  <c r="BI38" i="1" s="1"/>
  <c r="CA38" i="1" s="1"/>
  <c r="CS38" i="1" s="1"/>
  <c r="DK38" i="1" s="1"/>
  <c r="AT38" i="1"/>
  <c r="BJ38" i="1"/>
  <c r="CB38" i="1"/>
  <c r="DM38" i="1"/>
  <c r="AS38" i="1"/>
  <c r="BL38" i="1"/>
  <c r="CT38" i="1"/>
  <c r="DN38" i="1"/>
  <c r="AR38" i="1"/>
  <c r="CD38" i="1"/>
  <c r="CV38" i="1"/>
  <c r="DL38" i="1"/>
  <c r="CC38" i="1"/>
  <c r="CU38" i="1"/>
  <c r="BK38" i="1"/>
  <c r="AQ360" i="1"/>
  <c r="BI360" i="1" s="1"/>
  <c r="CA360" i="1" s="1"/>
  <c r="CS360" i="1" s="1"/>
  <c r="DK360" i="1" s="1"/>
  <c r="AS360" i="1"/>
  <c r="CC360" i="1"/>
  <c r="CT360" i="1"/>
  <c r="DN360" i="1"/>
  <c r="BJ360" i="1"/>
  <c r="CB360" i="1"/>
  <c r="CU360" i="1"/>
  <c r="AT360" i="1"/>
  <c r="BK360" i="1"/>
  <c r="CD360" i="1"/>
  <c r="DM360" i="1"/>
  <c r="BL360" i="1"/>
  <c r="DL360" i="1"/>
  <c r="AR360" i="1"/>
  <c r="CV360" i="1"/>
  <c r="AQ344" i="1"/>
  <c r="BI344" i="1" s="1"/>
  <c r="CA344" i="1" s="1"/>
  <c r="CS344" i="1" s="1"/>
  <c r="DK344" i="1" s="1"/>
  <c r="AR344" i="1"/>
  <c r="CB344" i="1"/>
  <c r="CT344" i="1"/>
  <c r="DL344" i="1"/>
  <c r="BJ344" i="1"/>
  <c r="CD344" i="1"/>
  <c r="CV344" i="1"/>
  <c r="AT344" i="1"/>
  <c r="BL344" i="1"/>
  <c r="CC344" i="1"/>
  <c r="DM344" i="1"/>
  <c r="CU344" i="1"/>
  <c r="AS344" i="1"/>
  <c r="BK344" i="1"/>
  <c r="DN344" i="1"/>
  <c r="AQ363" i="1"/>
  <c r="BI363" i="1" s="1"/>
  <c r="CA363" i="1" s="1"/>
  <c r="CS363" i="1" s="1"/>
  <c r="DK363" i="1" s="1"/>
  <c r="BJ363" i="1"/>
  <c r="CB363" i="1"/>
  <c r="CV363" i="1"/>
  <c r="AR363" i="1"/>
  <c r="BK363" i="1"/>
  <c r="CC363" i="1"/>
  <c r="DN363" i="1"/>
  <c r="AT363" i="1"/>
  <c r="BL363" i="1"/>
  <c r="CU363" i="1"/>
  <c r="DL363" i="1"/>
  <c r="AS363" i="1"/>
  <c r="CD363" i="1"/>
  <c r="CT363" i="1"/>
  <c r="DM363" i="1"/>
  <c r="AQ347" i="1"/>
  <c r="BI347" i="1" s="1"/>
  <c r="CA347" i="1" s="1"/>
  <c r="CS347" i="1" s="1"/>
  <c r="DK347" i="1" s="1"/>
  <c r="BJ347" i="1"/>
  <c r="CB347" i="1"/>
  <c r="CV347" i="1"/>
  <c r="AT347" i="1"/>
  <c r="BK347" i="1"/>
  <c r="CC347" i="1"/>
  <c r="DM347" i="1"/>
  <c r="AR347" i="1"/>
  <c r="BL347" i="1"/>
  <c r="CT347" i="1"/>
  <c r="DL347" i="1"/>
  <c r="AS347" i="1"/>
  <c r="CD347" i="1"/>
  <c r="CU347" i="1"/>
  <c r="DN347" i="1"/>
  <c r="AQ315" i="1"/>
  <c r="BI315" i="1" s="1"/>
  <c r="CA315" i="1" s="1"/>
  <c r="CS315" i="1" s="1"/>
  <c r="DK315" i="1" s="1"/>
  <c r="AR315" i="1"/>
  <c r="BL315" i="1"/>
  <c r="CV315" i="1"/>
  <c r="DM315" i="1"/>
  <c r="AT315" i="1"/>
  <c r="CB315" i="1"/>
  <c r="CU315" i="1"/>
  <c r="DL315" i="1"/>
  <c r="BK315" i="1"/>
  <c r="CD315" i="1"/>
  <c r="CT315" i="1"/>
  <c r="AS315" i="1"/>
  <c r="BJ315" i="1"/>
  <c r="CC315" i="1"/>
  <c r="DN315" i="1"/>
  <c r="AQ135" i="1"/>
  <c r="BI135" i="1" s="1"/>
  <c r="CA135" i="1" s="1"/>
  <c r="CS135" i="1" s="1"/>
  <c r="DK135" i="1" s="1"/>
  <c r="AR135" i="1"/>
  <c r="BJ135" i="1"/>
  <c r="CT135" i="1"/>
  <c r="DL135" i="1"/>
  <c r="AT135" i="1"/>
  <c r="CB135" i="1"/>
  <c r="CU135" i="1"/>
  <c r="DN135" i="1"/>
  <c r="BK135" i="1"/>
  <c r="CD135" i="1"/>
  <c r="CV135" i="1"/>
  <c r="AS135" i="1"/>
  <c r="BL135" i="1"/>
  <c r="CC135" i="1"/>
  <c r="DM135" i="1"/>
  <c r="AQ60" i="1"/>
  <c r="BI60" i="1" s="1"/>
  <c r="CA60" i="1" s="1"/>
  <c r="CS60" i="1" s="1"/>
  <c r="DK60" i="1" s="1"/>
  <c r="AS60" i="1"/>
  <c r="CC60" i="1"/>
  <c r="CT60" i="1"/>
  <c r="DM60" i="1"/>
  <c r="BL60" i="1"/>
  <c r="CV60" i="1"/>
  <c r="AR60" i="1"/>
  <c r="CB60" i="1"/>
  <c r="DN60" i="1"/>
  <c r="BK60" i="1"/>
  <c r="CD60" i="1"/>
  <c r="DL60" i="1"/>
  <c r="AT60" i="1"/>
  <c r="BJ60" i="1"/>
  <c r="CU60" i="1"/>
  <c r="AQ8" i="1"/>
  <c r="BI8" i="1" s="1"/>
  <c r="CA8" i="1" s="1"/>
  <c r="CS8" i="1" s="1"/>
  <c r="DK8" i="1" s="1"/>
  <c r="BJ8" i="1"/>
  <c r="CD8" i="1"/>
  <c r="CT8" i="1"/>
  <c r="AR8" i="1"/>
  <c r="CC8" i="1"/>
  <c r="DM8" i="1"/>
  <c r="BL8" i="1"/>
  <c r="CV8" i="1"/>
  <c r="DN8" i="1"/>
  <c r="AT8" i="1"/>
  <c r="BK8" i="1"/>
  <c r="CU8" i="1"/>
  <c r="AS8" i="1"/>
  <c r="CB8" i="1"/>
  <c r="DL8" i="1"/>
  <c r="AQ519" i="1"/>
  <c r="BI519" i="1" s="1"/>
  <c r="CA519" i="1" s="1"/>
  <c r="CS519" i="1" s="1"/>
  <c r="DK519" i="1" s="1"/>
  <c r="AS519" i="1"/>
  <c r="BJ519" i="1"/>
  <c r="CU519" i="1"/>
  <c r="DL519" i="1"/>
  <c r="AR519" i="1"/>
  <c r="CC519" i="1"/>
  <c r="CT519" i="1"/>
  <c r="DN519" i="1"/>
  <c r="BL519" i="1"/>
  <c r="CD519" i="1"/>
  <c r="CV519" i="1"/>
  <c r="AT519" i="1"/>
  <c r="BK519" i="1"/>
  <c r="CB519" i="1"/>
  <c r="DM519" i="1"/>
  <c r="AQ430" i="1"/>
  <c r="BI430" i="1" s="1"/>
  <c r="CA430" i="1" s="1"/>
  <c r="CS430" i="1" s="1"/>
  <c r="DK430" i="1" s="1"/>
  <c r="AT430" i="1"/>
  <c r="BL430" i="1"/>
  <c r="CC430" i="1"/>
  <c r="DM430" i="1"/>
  <c r="BK430" i="1"/>
  <c r="CT430" i="1"/>
  <c r="DN430" i="1"/>
  <c r="AS430" i="1"/>
  <c r="CB430" i="1"/>
  <c r="CU430" i="1"/>
  <c r="AR430" i="1"/>
  <c r="CD430" i="1"/>
  <c r="DL430" i="1"/>
  <c r="BJ430" i="1"/>
  <c r="CV430" i="1"/>
  <c r="AQ398" i="1"/>
  <c r="BI398" i="1" s="1"/>
  <c r="CA398" i="1" s="1"/>
  <c r="CS398" i="1" s="1"/>
  <c r="DK398" i="1" s="1"/>
  <c r="BJ398" i="1"/>
  <c r="CB398" i="1"/>
  <c r="CV398" i="1"/>
  <c r="AS398" i="1"/>
  <c r="CD398" i="1"/>
  <c r="DN398" i="1"/>
  <c r="BK398" i="1"/>
  <c r="CT398" i="1"/>
  <c r="DM398" i="1"/>
  <c r="AT398" i="1"/>
  <c r="BL398" i="1"/>
  <c r="CU398" i="1"/>
  <c r="DL398" i="1"/>
  <c r="AR398" i="1"/>
  <c r="CC398" i="1"/>
  <c r="AQ382" i="1"/>
  <c r="BI382" i="1" s="1"/>
  <c r="CA382" i="1" s="1"/>
  <c r="CS382" i="1" s="1"/>
  <c r="DK382" i="1" s="1"/>
  <c r="BK382" i="1"/>
  <c r="CD382" i="1"/>
  <c r="CV382" i="1"/>
  <c r="AR382" i="1"/>
  <c r="AT382" i="1"/>
  <c r="CB382" i="1"/>
  <c r="DM382" i="1"/>
  <c r="AS382" i="1"/>
  <c r="CC382" i="1"/>
  <c r="DN382" i="1"/>
  <c r="BJ382" i="1"/>
  <c r="CU382" i="1"/>
  <c r="DL382" i="1"/>
  <c r="BL382" i="1"/>
  <c r="CT382" i="1"/>
  <c r="AQ242" i="1"/>
  <c r="BI242" i="1" s="1"/>
  <c r="CA242" i="1" s="1"/>
  <c r="CS242" i="1" s="1"/>
  <c r="DK242" i="1" s="1"/>
  <c r="AT242" i="1"/>
  <c r="BK242" i="1"/>
  <c r="CU242" i="1"/>
  <c r="DL242" i="1"/>
  <c r="AR242" i="1"/>
  <c r="CC242" i="1"/>
  <c r="CV242" i="1"/>
  <c r="AS242" i="1"/>
  <c r="CB242" i="1"/>
  <c r="DM242" i="1"/>
  <c r="BL242" i="1"/>
  <c r="CD242" i="1"/>
  <c r="DN242" i="1"/>
  <c r="BJ242" i="1"/>
  <c r="CT242" i="1"/>
  <c r="AQ504" i="1"/>
  <c r="BI504" i="1" s="1"/>
  <c r="CA504" i="1" s="1"/>
  <c r="CS504" i="1" s="1"/>
  <c r="DK504" i="1" s="1"/>
  <c r="AT504" i="1"/>
  <c r="BK504" i="1"/>
  <c r="CU504" i="1"/>
  <c r="DM504" i="1"/>
  <c r="AR504" i="1"/>
  <c r="CC504" i="1"/>
  <c r="CT504" i="1"/>
  <c r="DN504" i="1"/>
  <c r="BL504" i="1"/>
  <c r="CD504" i="1"/>
  <c r="CV504" i="1"/>
  <c r="AS504" i="1"/>
  <c r="BJ504" i="1"/>
  <c r="CB504" i="1"/>
  <c r="DL504" i="1"/>
  <c r="AQ472" i="1"/>
  <c r="BI472" i="1" s="1"/>
  <c r="CA472" i="1" s="1"/>
  <c r="CS472" i="1" s="1"/>
  <c r="DK472" i="1" s="1"/>
  <c r="AS472" i="1"/>
  <c r="CB472" i="1"/>
  <c r="CV472" i="1"/>
  <c r="DN472" i="1"/>
  <c r="BJ472" i="1"/>
  <c r="CD472" i="1"/>
  <c r="CU472" i="1"/>
  <c r="AR472" i="1"/>
  <c r="BL472" i="1"/>
  <c r="CC472" i="1"/>
  <c r="DM472" i="1"/>
  <c r="CT472" i="1"/>
  <c r="AT472" i="1"/>
  <c r="BK472" i="1"/>
  <c r="DL472" i="1"/>
  <c r="AQ456" i="1"/>
  <c r="BI456" i="1" s="1"/>
  <c r="CA456" i="1" s="1"/>
  <c r="CS456" i="1" s="1"/>
  <c r="DK456" i="1" s="1"/>
  <c r="AS456" i="1"/>
  <c r="CC456" i="1"/>
  <c r="CV456" i="1"/>
  <c r="DM456" i="1"/>
  <c r="BL456" i="1"/>
  <c r="CB456" i="1"/>
  <c r="CT456" i="1"/>
  <c r="AT456" i="1"/>
  <c r="BJ456" i="1"/>
  <c r="CD456" i="1"/>
  <c r="DL456" i="1"/>
  <c r="DN456" i="1"/>
  <c r="BK456" i="1"/>
  <c r="CU456" i="1"/>
  <c r="AR456" i="1"/>
  <c r="AQ204" i="1"/>
  <c r="BI204" i="1" s="1"/>
  <c r="CA204" i="1" s="1"/>
  <c r="CS204" i="1" s="1"/>
  <c r="DK204" i="1" s="1"/>
  <c r="AR204" i="1"/>
  <c r="BK204" i="1"/>
  <c r="CU204" i="1"/>
  <c r="DL204" i="1"/>
  <c r="AT204" i="1"/>
  <c r="CC204" i="1"/>
  <c r="CT204" i="1"/>
  <c r="DN204" i="1"/>
  <c r="BL204" i="1"/>
  <c r="CB204" i="1"/>
  <c r="CV204" i="1"/>
  <c r="DM204" i="1"/>
  <c r="BJ204" i="1"/>
  <c r="CD204" i="1"/>
  <c r="AS204" i="1"/>
  <c r="AQ172" i="1"/>
  <c r="BI172" i="1" s="1"/>
  <c r="CA172" i="1" s="1"/>
  <c r="CS172" i="1" s="1"/>
  <c r="DK172" i="1" s="1"/>
  <c r="AR172" i="1"/>
  <c r="BJ172" i="1"/>
  <c r="CV172" i="1"/>
  <c r="DM172" i="1"/>
  <c r="AS172" i="1"/>
  <c r="CB172" i="1"/>
  <c r="CT172" i="1"/>
  <c r="DN172" i="1"/>
  <c r="BL172" i="1"/>
  <c r="CD172" i="1"/>
  <c r="CU172" i="1"/>
  <c r="BK172" i="1"/>
  <c r="DL172" i="1"/>
  <c r="AT172" i="1"/>
  <c r="CC172" i="1"/>
  <c r="AQ156" i="1"/>
  <c r="BI156" i="1" s="1"/>
  <c r="CA156" i="1" s="1"/>
  <c r="CS156" i="1" s="1"/>
  <c r="DK156" i="1" s="1"/>
  <c r="AS156" i="1"/>
  <c r="BK156" i="1"/>
  <c r="CT156" i="1"/>
  <c r="DN156" i="1"/>
  <c r="AR156" i="1"/>
  <c r="CC156" i="1"/>
  <c r="CU156" i="1"/>
  <c r="DL156" i="1"/>
  <c r="BL156" i="1"/>
  <c r="CD156" i="1"/>
  <c r="CV156" i="1"/>
  <c r="CB156" i="1"/>
  <c r="AT156" i="1"/>
  <c r="BJ156" i="1"/>
  <c r="DM156" i="1"/>
  <c r="AQ495" i="1"/>
  <c r="BI495" i="1" s="1"/>
  <c r="CA495" i="1" s="1"/>
  <c r="CS495" i="1" s="1"/>
  <c r="DK495" i="1" s="1"/>
  <c r="AS495" i="1"/>
  <c r="BL495" i="1"/>
  <c r="CU495" i="1"/>
  <c r="DM495" i="1"/>
  <c r="AT495" i="1"/>
  <c r="CB495" i="1"/>
  <c r="CT495" i="1"/>
  <c r="DN495" i="1"/>
  <c r="BJ495" i="1"/>
  <c r="CC495" i="1"/>
  <c r="CV495" i="1"/>
  <c r="AR495" i="1"/>
  <c r="BK495" i="1"/>
  <c r="CD495" i="1"/>
  <c r="DL495" i="1"/>
  <c r="AQ479" i="1"/>
  <c r="BI479" i="1" s="1"/>
  <c r="CA479" i="1" s="1"/>
  <c r="CS479" i="1" s="1"/>
  <c r="DK479" i="1" s="1"/>
  <c r="BJ479" i="1"/>
  <c r="CB479" i="1"/>
  <c r="CT479" i="1"/>
  <c r="AR479" i="1"/>
  <c r="BK479" i="1"/>
  <c r="CC479" i="1"/>
  <c r="DM479" i="1"/>
  <c r="AS479" i="1"/>
  <c r="BL479" i="1"/>
  <c r="CU479" i="1"/>
  <c r="DL479" i="1"/>
  <c r="AT479" i="1"/>
  <c r="CD479" i="1"/>
  <c r="CV479" i="1"/>
  <c r="DN479" i="1"/>
  <c r="AQ447" i="1"/>
  <c r="BI447" i="1" s="1"/>
  <c r="CA447" i="1" s="1"/>
  <c r="CS447" i="1" s="1"/>
  <c r="DK447" i="1" s="1"/>
  <c r="BL447" i="1"/>
  <c r="CD447" i="1"/>
  <c r="CU447" i="1"/>
  <c r="AT447" i="1"/>
  <c r="BK447" i="1"/>
  <c r="CB447" i="1"/>
  <c r="DN447" i="1"/>
  <c r="AR447" i="1"/>
  <c r="BJ447" i="1"/>
  <c r="CV447" i="1"/>
  <c r="DL447" i="1"/>
  <c r="AS447" i="1"/>
  <c r="CC447" i="1"/>
  <c r="CT447" i="1"/>
  <c r="DM447" i="1"/>
  <c r="AQ431" i="1"/>
  <c r="BI431" i="1" s="1"/>
  <c r="CA431" i="1" s="1"/>
  <c r="CS431" i="1" s="1"/>
  <c r="DK431" i="1" s="1"/>
  <c r="BK431" i="1"/>
  <c r="CB431" i="1"/>
  <c r="CV431" i="1"/>
  <c r="AT431" i="1"/>
  <c r="BJ431" i="1"/>
  <c r="CC431" i="1"/>
  <c r="DN431" i="1"/>
  <c r="AR431" i="1"/>
  <c r="BL431" i="1"/>
  <c r="CU431" i="1"/>
  <c r="DL431" i="1"/>
  <c r="AS431" i="1"/>
  <c r="CD431" i="1"/>
  <c r="CT431" i="1"/>
  <c r="DM431" i="1"/>
  <c r="AQ399" i="1"/>
  <c r="BI399" i="1" s="1"/>
  <c r="CA399" i="1" s="1"/>
  <c r="CS399" i="1" s="1"/>
  <c r="DK399" i="1" s="1"/>
  <c r="BL399" i="1"/>
  <c r="CD399" i="1"/>
  <c r="CV399" i="1"/>
  <c r="AT399" i="1"/>
  <c r="BK399" i="1"/>
  <c r="CC399" i="1"/>
  <c r="DN399" i="1"/>
  <c r="AR399" i="1"/>
  <c r="BJ399" i="1"/>
  <c r="CU399" i="1"/>
  <c r="DM399" i="1"/>
  <c r="CB399" i="1"/>
  <c r="CT399" i="1"/>
  <c r="DL399" i="1"/>
  <c r="AS399" i="1"/>
  <c r="AQ383" i="1"/>
  <c r="BI383" i="1" s="1"/>
  <c r="CA383" i="1" s="1"/>
  <c r="CS383" i="1" s="1"/>
  <c r="DK383" i="1" s="1"/>
  <c r="AR383" i="1"/>
  <c r="CC383" i="1"/>
  <c r="CT383" i="1"/>
  <c r="DL383" i="1"/>
  <c r="BL383" i="1"/>
  <c r="CD383" i="1"/>
  <c r="CV383" i="1"/>
  <c r="AT383" i="1"/>
  <c r="BK383" i="1"/>
  <c r="CB383" i="1"/>
  <c r="DM383" i="1"/>
  <c r="AS383" i="1"/>
  <c r="BJ383" i="1"/>
  <c r="CU383" i="1"/>
  <c r="DN383" i="1"/>
  <c r="AQ239" i="1"/>
  <c r="BI239" i="1" s="1"/>
  <c r="CA239" i="1" s="1"/>
  <c r="CS239" i="1" s="1"/>
  <c r="DK239" i="1" s="1"/>
  <c r="AT239" i="1"/>
  <c r="BK239" i="1"/>
  <c r="CB239" i="1"/>
  <c r="DN239" i="1"/>
  <c r="BL239" i="1"/>
  <c r="CV239" i="1"/>
  <c r="AS239" i="1"/>
  <c r="CC239" i="1"/>
  <c r="CT239" i="1"/>
  <c r="AR239" i="1"/>
  <c r="CD239" i="1"/>
  <c r="DL239" i="1"/>
  <c r="BJ239" i="1"/>
  <c r="CU239" i="1"/>
  <c r="DM239" i="1"/>
  <c r="AQ223" i="1"/>
  <c r="BI223" i="1" s="1"/>
  <c r="CA223" i="1" s="1"/>
  <c r="CS223" i="1" s="1"/>
  <c r="DK223" i="1" s="1"/>
  <c r="AR223" i="1"/>
  <c r="BK223" i="1"/>
  <c r="CB223" i="1"/>
  <c r="DN223" i="1"/>
  <c r="BJ223" i="1"/>
  <c r="CT223" i="1"/>
  <c r="DM223" i="1"/>
  <c r="BL223" i="1"/>
  <c r="CU223" i="1"/>
  <c r="AS223" i="1"/>
  <c r="CC223" i="1"/>
  <c r="CV223" i="1"/>
  <c r="AT223" i="1"/>
  <c r="CD223" i="1"/>
  <c r="DL223" i="1"/>
  <c r="AQ29" i="1"/>
  <c r="BI29" i="1" s="1"/>
  <c r="CA29" i="1" s="1"/>
  <c r="CS29" i="1" s="1"/>
  <c r="DK29" i="1" s="1"/>
  <c r="BJ29" i="1"/>
  <c r="CC29" i="1"/>
  <c r="CU29" i="1"/>
  <c r="AR29" i="1"/>
  <c r="BK29" i="1"/>
  <c r="CD29" i="1"/>
  <c r="DN29" i="1"/>
  <c r="AS29" i="1"/>
  <c r="BL29" i="1"/>
  <c r="CV29" i="1"/>
  <c r="DL29" i="1"/>
  <c r="AT29" i="1"/>
  <c r="CB29" i="1"/>
  <c r="CT29" i="1"/>
  <c r="DM29" i="1"/>
  <c r="AQ174" i="1"/>
  <c r="BI174" i="1" s="1"/>
  <c r="CA174" i="1" s="1"/>
  <c r="CS174" i="1" s="1"/>
  <c r="DK174" i="1" s="1"/>
  <c r="AT174" i="1"/>
  <c r="BK174" i="1"/>
  <c r="CD174" i="1"/>
  <c r="DL174" i="1"/>
  <c r="BJ174" i="1"/>
  <c r="CT174" i="1"/>
  <c r="AR174" i="1"/>
  <c r="CC174" i="1"/>
  <c r="DN174" i="1"/>
  <c r="BL174" i="1"/>
  <c r="CV174" i="1"/>
  <c r="DM174" i="1"/>
  <c r="AS174" i="1"/>
  <c r="CB174" i="1"/>
  <c r="CU174" i="1"/>
  <c r="AQ43" i="1"/>
  <c r="BI43" i="1" s="1"/>
  <c r="CA43" i="1" s="1"/>
  <c r="CS43" i="1" s="1"/>
  <c r="DK43" i="1" s="1"/>
  <c r="AR43" i="1"/>
  <c r="BJ43" i="1"/>
  <c r="CU43" i="1"/>
  <c r="DM43" i="1"/>
  <c r="AS43" i="1"/>
  <c r="CC43" i="1"/>
  <c r="CT43" i="1"/>
  <c r="DN43" i="1"/>
  <c r="BK43" i="1"/>
  <c r="CB43" i="1"/>
  <c r="CV43" i="1"/>
  <c r="DL43" i="1"/>
  <c r="AT43" i="1"/>
  <c r="BL43" i="1"/>
  <c r="CD43" i="1"/>
  <c r="AQ23" i="1"/>
  <c r="BI23" i="1" s="1"/>
  <c r="CA23" i="1" s="1"/>
  <c r="CS23" i="1" s="1"/>
  <c r="DK23" i="1" s="1"/>
  <c r="AR23" i="1"/>
  <c r="CB23" i="1"/>
  <c r="CU23" i="1"/>
  <c r="DM23" i="1"/>
  <c r="BK23" i="1"/>
  <c r="CD23" i="1"/>
  <c r="CV23" i="1"/>
  <c r="AS23" i="1"/>
  <c r="BL23" i="1"/>
  <c r="CC23" i="1"/>
  <c r="DL23" i="1"/>
  <c r="AT23" i="1"/>
  <c r="BJ23" i="1"/>
  <c r="CT23" i="1"/>
  <c r="DN23" i="1"/>
  <c r="AQ532" i="1"/>
  <c r="BI532" i="1" s="1"/>
  <c r="CA532" i="1" s="1"/>
  <c r="CS532" i="1" s="1"/>
  <c r="DK532" i="1" s="1"/>
  <c r="AT532" i="1"/>
  <c r="CB532" i="1"/>
  <c r="CV532" i="1"/>
  <c r="DL532" i="1"/>
  <c r="BL532" i="1"/>
  <c r="CD532" i="1"/>
  <c r="CT532" i="1"/>
  <c r="AS532" i="1"/>
  <c r="BK532" i="1"/>
  <c r="CC532" i="1"/>
  <c r="DN532" i="1"/>
  <c r="AR532" i="1"/>
  <c r="BJ532" i="1"/>
  <c r="CU532" i="1"/>
  <c r="DM532" i="1"/>
  <c r="AQ533" i="1"/>
  <c r="BI533" i="1" s="1"/>
  <c r="CA533" i="1" s="1"/>
  <c r="CS533" i="1" s="1"/>
  <c r="DK533" i="1" s="1"/>
  <c r="BJ533" i="1"/>
  <c r="CD533" i="1"/>
  <c r="CU533" i="1"/>
  <c r="AR533" i="1"/>
  <c r="CC533" i="1"/>
  <c r="DL533" i="1"/>
  <c r="BL533" i="1"/>
  <c r="CV533" i="1"/>
  <c r="DN533" i="1"/>
  <c r="AS533" i="1"/>
  <c r="BK533" i="1"/>
  <c r="CT533" i="1"/>
  <c r="AT533" i="1"/>
  <c r="CB533" i="1"/>
  <c r="DM533" i="1"/>
  <c r="AQ309" i="1"/>
  <c r="BI309" i="1" s="1"/>
  <c r="CA309" i="1" s="1"/>
  <c r="CS309" i="1" s="1"/>
  <c r="DK309" i="1" s="1"/>
  <c r="AT309" i="1"/>
  <c r="BK309" i="1"/>
  <c r="CT309" i="1"/>
  <c r="DM309" i="1"/>
  <c r="BJ309" i="1"/>
  <c r="CD309" i="1"/>
  <c r="DL309" i="1"/>
  <c r="BL309" i="1"/>
  <c r="CU309" i="1"/>
  <c r="AS309" i="1"/>
  <c r="CB309" i="1"/>
  <c r="CV309" i="1"/>
  <c r="AR309" i="1"/>
  <c r="CC309" i="1"/>
  <c r="DN309" i="1"/>
  <c r="AQ293" i="1"/>
  <c r="BI293" i="1" s="1"/>
  <c r="CA293" i="1" s="1"/>
  <c r="CS293" i="1" s="1"/>
  <c r="DK293" i="1" s="1"/>
  <c r="AT293" i="1"/>
  <c r="BK293" i="1"/>
  <c r="CU293" i="1"/>
  <c r="DL293" i="1"/>
  <c r="AR293" i="1"/>
  <c r="CC293" i="1"/>
  <c r="DM293" i="1"/>
  <c r="BJ293" i="1"/>
  <c r="CD293" i="1"/>
  <c r="DN293" i="1"/>
  <c r="BL293" i="1"/>
  <c r="CT293" i="1"/>
  <c r="AS293" i="1"/>
  <c r="CB293" i="1"/>
  <c r="CV293" i="1"/>
  <c r="AQ277" i="1"/>
  <c r="BI277" i="1" s="1"/>
  <c r="CA277" i="1" s="1"/>
  <c r="CS277" i="1" s="1"/>
  <c r="DK277" i="1" s="1"/>
  <c r="AS277" i="1"/>
  <c r="BK277" i="1"/>
  <c r="CT277" i="1"/>
  <c r="DM277" i="1"/>
  <c r="AT277" i="1"/>
  <c r="CB277" i="1"/>
  <c r="CU277" i="1"/>
  <c r="AR277" i="1"/>
  <c r="CC277" i="1"/>
  <c r="DN277" i="1"/>
  <c r="BJ277" i="1"/>
  <c r="CD277" i="1"/>
  <c r="DL277" i="1"/>
  <c r="BL277" i="1"/>
  <c r="CV277" i="1"/>
  <c r="AQ261" i="1"/>
  <c r="BI261" i="1" s="1"/>
  <c r="CA261" i="1" s="1"/>
  <c r="CS261" i="1" s="1"/>
  <c r="DK261" i="1" s="1"/>
  <c r="AS261" i="1"/>
  <c r="BJ261" i="1"/>
  <c r="CT261" i="1"/>
  <c r="DN261" i="1"/>
  <c r="BK261" i="1"/>
  <c r="CU261" i="1"/>
  <c r="AR261" i="1"/>
  <c r="CC261" i="1"/>
  <c r="CV261" i="1"/>
  <c r="AT261" i="1"/>
  <c r="CD261" i="1"/>
  <c r="DL261" i="1"/>
  <c r="BL261" i="1"/>
  <c r="CB261" i="1"/>
  <c r="DM261" i="1"/>
  <c r="AQ197" i="1"/>
  <c r="BI197" i="1" s="1"/>
  <c r="CA197" i="1" s="1"/>
  <c r="CS197" i="1" s="1"/>
  <c r="DK197" i="1" s="1"/>
  <c r="AS197" i="1"/>
  <c r="BJ197" i="1"/>
  <c r="CU197" i="1"/>
  <c r="DL197" i="1"/>
  <c r="BK197" i="1"/>
  <c r="CT197" i="1"/>
  <c r="AR197" i="1"/>
  <c r="CB197" i="1"/>
  <c r="CV197" i="1"/>
  <c r="AT197" i="1"/>
  <c r="CC197" i="1"/>
  <c r="DN197" i="1"/>
  <c r="BL197" i="1"/>
  <c r="CD197" i="1"/>
  <c r="DM197" i="1"/>
  <c r="AQ181" i="1"/>
  <c r="BI181" i="1" s="1"/>
  <c r="CA181" i="1" s="1"/>
  <c r="CS181" i="1" s="1"/>
  <c r="DK181" i="1" s="1"/>
  <c r="AT181" i="1"/>
  <c r="BK181" i="1"/>
  <c r="CV181" i="1"/>
  <c r="DN181" i="1"/>
  <c r="BJ181" i="1"/>
  <c r="CC181" i="1"/>
  <c r="DL181" i="1"/>
  <c r="BL181" i="1"/>
  <c r="CU181" i="1"/>
  <c r="AS181" i="1"/>
  <c r="CD181" i="1"/>
  <c r="CT181" i="1"/>
  <c r="AR181" i="1"/>
  <c r="CB181" i="1"/>
  <c r="DM181" i="1"/>
  <c r="AQ165" i="1"/>
  <c r="BI165" i="1" s="1"/>
  <c r="CA165" i="1" s="1"/>
  <c r="CS165" i="1" s="1"/>
  <c r="DK165" i="1" s="1"/>
  <c r="AT165" i="1"/>
  <c r="BL165" i="1"/>
  <c r="CT165" i="1"/>
  <c r="DN165" i="1"/>
  <c r="AR165" i="1"/>
  <c r="CC165" i="1"/>
  <c r="DL165" i="1"/>
  <c r="BK165" i="1"/>
  <c r="CD165" i="1"/>
  <c r="DM165" i="1"/>
  <c r="BJ165" i="1"/>
  <c r="CV165" i="1"/>
  <c r="AS165" i="1"/>
  <c r="CB165" i="1"/>
  <c r="CU165" i="1"/>
  <c r="AQ149" i="1"/>
  <c r="BI149" i="1" s="1"/>
  <c r="CA149" i="1" s="1"/>
  <c r="CS149" i="1" s="1"/>
  <c r="DK149" i="1" s="1"/>
  <c r="AS149" i="1"/>
  <c r="BJ149" i="1"/>
  <c r="CV149" i="1"/>
  <c r="DM149" i="1"/>
  <c r="AT149" i="1"/>
  <c r="CB149" i="1"/>
  <c r="CT149" i="1"/>
  <c r="AR149" i="1"/>
  <c r="CD149" i="1"/>
  <c r="DL149" i="1"/>
  <c r="BK149" i="1"/>
  <c r="CC149" i="1"/>
  <c r="DN149" i="1"/>
  <c r="BL149" i="1"/>
  <c r="CU149" i="1"/>
  <c r="AQ58" i="1"/>
  <c r="BI58" i="1" s="1"/>
  <c r="CA58" i="1" s="1"/>
  <c r="CS58" i="1" s="1"/>
  <c r="DK58" i="1" s="1"/>
  <c r="BK58" i="1"/>
  <c r="CB58" i="1"/>
  <c r="CU58" i="1"/>
  <c r="AS58" i="1"/>
  <c r="BJ58" i="1"/>
  <c r="CV58" i="1"/>
  <c r="AT58" i="1"/>
  <c r="CC58" i="1"/>
  <c r="DN58" i="1"/>
  <c r="AR58" i="1"/>
  <c r="CD58" i="1"/>
  <c r="DM58" i="1"/>
  <c r="BL58" i="1"/>
  <c r="CT58" i="1"/>
  <c r="DL58" i="1"/>
  <c r="AQ10" i="1"/>
  <c r="BI10" i="1" s="1"/>
  <c r="CA10" i="1" s="1"/>
  <c r="CS10" i="1" s="1"/>
  <c r="DK10" i="1" s="1"/>
  <c r="AR10" i="1"/>
  <c r="BL10" i="1"/>
  <c r="CU10" i="1"/>
  <c r="DN10" i="1"/>
  <c r="BJ10" i="1"/>
  <c r="CT10" i="1"/>
  <c r="AT10" i="1"/>
  <c r="CD10" i="1"/>
  <c r="CV10" i="1"/>
  <c r="AS10" i="1"/>
  <c r="CB10" i="1"/>
  <c r="DM10" i="1"/>
  <c r="BK10" i="1"/>
  <c r="CC10" i="1"/>
  <c r="DL10" i="1"/>
  <c r="AQ308" i="1"/>
  <c r="BI308" i="1" s="1"/>
  <c r="CA308" i="1" s="1"/>
  <c r="CS308" i="1" s="1"/>
  <c r="DK308" i="1" s="1"/>
  <c r="BK308" i="1"/>
  <c r="CD308" i="1"/>
  <c r="CT308" i="1"/>
  <c r="AR308" i="1"/>
  <c r="BL308" i="1"/>
  <c r="CC308" i="1"/>
  <c r="DM308" i="1"/>
  <c r="AS308" i="1"/>
  <c r="BJ308" i="1"/>
  <c r="CU308" i="1"/>
  <c r="DL308" i="1"/>
  <c r="AT308" i="1"/>
  <c r="CV308" i="1"/>
  <c r="DN308" i="1"/>
  <c r="CB308" i="1"/>
  <c r="AQ292" i="1"/>
  <c r="BI292" i="1" s="1"/>
  <c r="CA292" i="1" s="1"/>
  <c r="CS292" i="1" s="1"/>
  <c r="DK292" i="1" s="1"/>
  <c r="BK292" i="1"/>
  <c r="CD292" i="1"/>
  <c r="CT292" i="1"/>
  <c r="AR292" i="1"/>
  <c r="BJ292" i="1"/>
  <c r="CC292" i="1"/>
  <c r="DL292" i="1"/>
  <c r="AS292" i="1"/>
  <c r="BL292" i="1"/>
  <c r="CU292" i="1"/>
  <c r="DN292" i="1"/>
  <c r="CB292" i="1"/>
  <c r="DM292" i="1"/>
  <c r="AT292" i="1"/>
  <c r="CV292" i="1"/>
  <c r="AQ276" i="1"/>
  <c r="BI276" i="1" s="1"/>
  <c r="CA276" i="1" s="1"/>
  <c r="CS276" i="1" s="1"/>
  <c r="DK276" i="1" s="1"/>
  <c r="BL276" i="1"/>
  <c r="CB276" i="1"/>
  <c r="CU276" i="1"/>
  <c r="AR276" i="1"/>
  <c r="BK276" i="1"/>
  <c r="CD276" i="1"/>
  <c r="DN276" i="1"/>
  <c r="AS276" i="1"/>
  <c r="BJ276" i="1"/>
  <c r="CV276" i="1"/>
  <c r="DL276" i="1"/>
  <c r="CT276" i="1"/>
  <c r="AT276" i="1"/>
  <c r="CC276" i="1"/>
  <c r="DM276" i="1"/>
  <c r="AQ260" i="1"/>
  <c r="BI260" i="1" s="1"/>
  <c r="CA260" i="1" s="1"/>
  <c r="CS260" i="1" s="1"/>
  <c r="DK260" i="1" s="1"/>
  <c r="BL260" i="1"/>
  <c r="CD260" i="1"/>
  <c r="CT260" i="1"/>
  <c r="AR260" i="1"/>
  <c r="BK260" i="1"/>
  <c r="CB260" i="1"/>
  <c r="DN260" i="1"/>
  <c r="AT260" i="1"/>
  <c r="BJ260" i="1"/>
  <c r="CU260" i="1"/>
  <c r="DM260" i="1"/>
  <c r="DL260" i="1"/>
  <c r="CC260" i="1"/>
  <c r="CV260" i="1"/>
  <c r="AS260" i="1"/>
  <c r="AQ186" i="1"/>
  <c r="BI186" i="1" s="1"/>
  <c r="CA186" i="1" s="1"/>
  <c r="CS186" i="1" s="1"/>
  <c r="DK186" i="1" s="1"/>
  <c r="AS186" i="1"/>
  <c r="BK186" i="1"/>
  <c r="CV186" i="1"/>
  <c r="DM186" i="1"/>
  <c r="AR186" i="1"/>
  <c r="CB186" i="1"/>
  <c r="DN186" i="1"/>
  <c r="BL186" i="1"/>
  <c r="CD186" i="1"/>
  <c r="DL186" i="1"/>
  <c r="BJ186" i="1"/>
  <c r="CT186" i="1"/>
  <c r="AT186" i="1"/>
  <c r="CC186" i="1"/>
  <c r="CU186" i="1"/>
  <c r="AQ79" i="1"/>
  <c r="BI79" i="1" s="1"/>
  <c r="CA79" i="1" s="1"/>
  <c r="CS79" i="1" s="1"/>
  <c r="DK79" i="1" s="1"/>
  <c r="AR79" i="1"/>
  <c r="BL79" i="1"/>
  <c r="CD79" i="1"/>
  <c r="DL79" i="1"/>
  <c r="AT79" i="1"/>
  <c r="BJ79" i="1"/>
  <c r="CT79" i="1"/>
  <c r="DM79" i="1"/>
  <c r="AS79" i="1"/>
  <c r="CC79" i="1"/>
  <c r="CU79" i="1"/>
  <c r="DN79" i="1"/>
  <c r="BK79" i="1"/>
  <c r="CB79" i="1"/>
  <c r="CV79" i="1"/>
  <c r="AQ36" i="1"/>
  <c r="BI36" i="1" s="1"/>
  <c r="CA36" i="1" s="1"/>
  <c r="CS36" i="1" s="1"/>
  <c r="DK36" i="1" s="1"/>
  <c r="AR36" i="1"/>
  <c r="BK36" i="1"/>
  <c r="CC36" i="1"/>
  <c r="DN36" i="1"/>
  <c r="BL36" i="1"/>
  <c r="CU36" i="1"/>
  <c r="AT36" i="1"/>
  <c r="CD36" i="1"/>
  <c r="DL36" i="1"/>
  <c r="BJ36" i="1"/>
  <c r="CT36" i="1"/>
  <c r="DM36" i="1"/>
  <c r="AS36" i="1"/>
  <c r="CB36" i="1"/>
  <c r="CV36" i="1"/>
  <c r="AQ529" i="1"/>
  <c r="BI529" i="1" s="1"/>
  <c r="CA529" i="1" s="1"/>
  <c r="CS529" i="1" s="1"/>
  <c r="DK529" i="1" s="1"/>
  <c r="AR529" i="1"/>
  <c r="BK529" i="1"/>
  <c r="CB529" i="1"/>
  <c r="DL529" i="1"/>
  <c r="AS529" i="1"/>
  <c r="CC529" i="1"/>
  <c r="DN529" i="1"/>
  <c r="BJ529" i="1"/>
  <c r="CV529" i="1"/>
  <c r="AT529" i="1"/>
  <c r="CD529" i="1"/>
  <c r="CT529" i="1"/>
  <c r="CU529" i="1"/>
  <c r="DM529" i="1"/>
  <c r="BL529" i="1"/>
  <c r="AQ515" i="1"/>
  <c r="BI515" i="1" s="1"/>
  <c r="CA515" i="1" s="1"/>
  <c r="CS515" i="1" s="1"/>
  <c r="DK515" i="1" s="1"/>
  <c r="BL515" i="1"/>
  <c r="CB515" i="1"/>
  <c r="CT515" i="1"/>
  <c r="AR515" i="1"/>
  <c r="BK515" i="1"/>
  <c r="CD515" i="1"/>
  <c r="DM515" i="1"/>
  <c r="AS515" i="1"/>
  <c r="BJ515" i="1"/>
  <c r="CV515" i="1"/>
  <c r="DN515" i="1"/>
  <c r="DL515" i="1"/>
  <c r="AT515" i="1"/>
  <c r="CC515" i="1"/>
  <c r="CU515" i="1"/>
  <c r="AQ498" i="1"/>
  <c r="BI498" i="1" s="1"/>
  <c r="CA498" i="1" s="1"/>
  <c r="CS498" i="1" s="1"/>
  <c r="DK498" i="1" s="1"/>
  <c r="BL498" i="1"/>
  <c r="CB498" i="1"/>
  <c r="CV498" i="1"/>
  <c r="AR498" i="1"/>
  <c r="BJ498" i="1"/>
  <c r="CC498" i="1"/>
  <c r="DL498" i="1"/>
  <c r="AT498" i="1"/>
  <c r="BK498" i="1"/>
  <c r="CU498" i="1"/>
  <c r="DM498" i="1"/>
  <c r="CD498" i="1"/>
  <c r="CT498" i="1"/>
  <c r="DN498" i="1"/>
  <c r="AS498" i="1"/>
  <c r="AQ482" i="1"/>
  <c r="BI482" i="1" s="1"/>
  <c r="CA482" i="1" s="1"/>
  <c r="CS482" i="1" s="1"/>
  <c r="DK482" i="1" s="1"/>
  <c r="AR482" i="1"/>
  <c r="BK482" i="1"/>
  <c r="CB482" i="1"/>
  <c r="DL482" i="1"/>
  <c r="AT482" i="1"/>
  <c r="BJ482" i="1"/>
  <c r="CU482" i="1"/>
  <c r="DN482" i="1"/>
  <c r="AS482" i="1"/>
  <c r="CC482" i="1"/>
  <c r="CV482" i="1"/>
  <c r="DM482" i="1"/>
  <c r="CD482" i="1"/>
  <c r="CT482" i="1"/>
  <c r="BL482" i="1"/>
  <c r="AQ466" i="1"/>
  <c r="BI466" i="1" s="1"/>
  <c r="CA466" i="1" s="1"/>
  <c r="CS466" i="1" s="1"/>
  <c r="DK466" i="1" s="1"/>
  <c r="BJ466" i="1"/>
  <c r="CB466" i="1"/>
  <c r="CU466" i="1"/>
  <c r="BL466" i="1"/>
  <c r="CV466" i="1"/>
  <c r="DN466" i="1"/>
  <c r="AR466" i="1"/>
  <c r="CC466" i="1"/>
  <c r="DM466" i="1"/>
  <c r="AT466" i="1"/>
  <c r="CD466" i="1"/>
  <c r="DL466" i="1"/>
  <c r="BK466" i="1"/>
  <c r="CT466" i="1"/>
  <c r="AS466" i="1"/>
  <c r="AQ362" i="1"/>
  <c r="BI362" i="1" s="1"/>
  <c r="CA362" i="1" s="1"/>
  <c r="CS362" i="1" s="1"/>
  <c r="DK362" i="1" s="1"/>
  <c r="AS362" i="1"/>
  <c r="BL362" i="1"/>
  <c r="CU362" i="1"/>
  <c r="DL362" i="1"/>
  <c r="BK362" i="1"/>
  <c r="CB362" i="1"/>
  <c r="DN362" i="1"/>
  <c r="BJ362" i="1"/>
  <c r="CV362" i="1"/>
  <c r="AT362" i="1"/>
  <c r="CD362" i="1"/>
  <c r="CT362" i="1"/>
  <c r="AR362" i="1"/>
  <c r="CC362" i="1"/>
  <c r="DM362" i="1"/>
  <c r="AQ330" i="1"/>
  <c r="BI330" i="1" s="1"/>
  <c r="CA330" i="1" s="1"/>
  <c r="CS330" i="1" s="1"/>
  <c r="DK330" i="1" s="1"/>
  <c r="BJ330" i="1"/>
  <c r="CC330" i="1"/>
  <c r="CT330" i="1"/>
  <c r="AT330" i="1"/>
  <c r="BK330" i="1"/>
  <c r="CD330" i="1"/>
  <c r="DL330" i="1"/>
  <c r="AS330" i="1"/>
  <c r="BL330" i="1"/>
  <c r="CU330" i="1"/>
  <c r="DN330" i="1"/>
  <c r="AR330" i="1"/>
  <c r="CB330" i="1"/>
  <c r="CV330" i="1"/>
  <c r="DM330" i="1"/>
  <c r="AQ306" i="1"/>
  <c r="BI306" i="1" s="1"/>
  <c r="CA306" i="1" s="1"/>
  <c r="CS306" i="1" s="1"/>
  <c r="DK306" i="1" s="1"/>
  <c r="AT306" i="1"/>
  <c r="BL306" i="1"/>
  <c r="CT306" i="1"/>
  <c r="DM306" i="1"/>
  <c r="AR306" i="1"/>
  <c r="CC306" i="1"/>
  <c r="CV306" i="1"/>
  <c r="BK306" i="1"/>
  <c r="CD306" i="1"/>
  <c r="DN306" i="1"/>
  <c r="BJ306" i="1"/>
  <c r="CU306" i="1"/>
  <c r="DL306" i="1"/>
  <c r="AS306" i="1"/>
  <c r="CB306" i="1"/>
  <c r="AQ290" i="1"/>
  <c r="BI290" i="1" s="1"/>
  <c r="CA290" i="1" s="1"/>
  <c r="CS290" i="1" s="1"/>
  <c r="DK290" i="1" s="1"/>
  <c r="AS290" i="1"/>
  <c r="CD290" i="1"/>
  <c r="CV290" i="1"/>
  <c r="DN290" i="1"/>
  <c r="BJ290" i="1"/>
  <c r="CB290" i="1"/>
  <c r="CT290" i="1"/>
  <c r="AT290" i="1"/>
  <c r="BL290" i="1"/>
  <c r="CC290" i="1"/>
  <c r="DM290" i="1"/>
  <c r="BK290" i="1"/>
  <c r="CU290" i="1"/>
  <c r="DL290" i="1"/>
  <c r="AR290" i="1"/>
  <c r="AQ274" i="1"/>
  <c r="BI274" i="1" s="1"/>
  <c r="CA274" i="1" s="1"/>
  <c r="CS274" i="1" s="1"/>
  <c r="DK274" i="1" s="1"/>
  <c r="BL274" i="1"/>
  <c r="CC274" i="1"/>
  <c r="CU274" i="1"/>
  <c r="AR274" i="1"/>
  <c r="BJ274" i="1"/>
  <c r="CB274" i="1"/>
  <c r="DM274" i="1"/>
  <c r="AS274" i="1"/>
  <c r="BK274" i="1"/>
  <c r="CT274" i="1"/>
  <c r="DN274" i="1"/>
  <c r="CD274" i="1"/>
  <c r="CV274" i="1"/>
  <c r="DL274" i="1"/>
  <c r="AT274" i="1"/>
  <c r="AQ258" i="1"/>
  <c r="BI258" i="1" s="1"/>
  <c r="CA258" i="1" s="1"/>
  <c r="CS258" i="1" s="1"/>
  <c r="DK258" i="1" s="1"/>
  <c r="AT258" i="1"/>
  <c r="CD258" i="1"/>
  <c r="CT258" i="1"/>
  <c r="DN258" i="1"/>
  <c r="AS258" i="1"/>
  <c r="BK258" i="1"/>
  <c r="CV258" i="1"/>
  <c r="BJ258" i="1"/>
  <c r="CC258" i="1"/>
  <c r="DM258" i="1"/>
  <c r="BL258" i="1"/>
  <c r="CU258" i="1"/>
  <c r="AR258" i="1"/>
  <c r="CB258" i="1"/>
  <c r="DL258" i="1"/>
  <c r="AQ218" i="1"/>
  <c r="BI218" i="1" s="1"/>
  <c r="CA218" i="1" s="1"/>
  <c r="CS218" i="1" s="1"/>
  <c r="DK218" i="1" s="1"/>
  <c r="BL218" i="1"/>
  <c r="CB218" i="1"/>
  <c r="CU218" i="1"/>
  <c r="AT218" i="1"/>
  <c r="CC218" i="1"/>
  <c r="DM218" i="1"/>
  <c r="BK218" i="1"/>
  <c r="CT218" i="1"/>
  <c r="DL218" i="1"/>
  <c r="AS218" i="1"/>
  <c r="BJ218" i="1"/>
  <c r="CV218" i="1"/>
  <c r="AR218" i="1"/>
  <c r="CD218" i="1"/>
  <c r="DN218" i="1"/>
  <c r="AQ202" i="1"/>
  <c r="BI202" i="1" s="1"/>
  <c r="CA202" i="1" s="1"/>
  <c r="CS202" i="1" s="1"/>
  <c r="DK202" i="1" s="1"/>
  <c r="AT202" i="1"/>
  <c r="BL202" i="1"/>
  <c r="CD202" i="1"/>
  <c r="DL202" i="1"/>
  <c r="AR202" i="1"/>
  <c r="CC202" i="1"/>
  <c r="CU202" i="1"/>
  <c r="AS202" i="1"/>
  <c r="CB202" i="1"/>
  <c r="DN202" i="1"/>
  <c r="BJ202" i="1"/>
  <c r="CT202" i="1"/>
  <c r="DM202" i="1"/>
  <c r="CV202" i="1"/>
  <c r="BK202" i="1"/>
  <c r="AQ353" i="1"/>
  <c r="BI353" i="1" s="1"/>
  <c r="CA353" i="1" s="1"/>
  <c r="CS353" i="1" s="1"/>
  <c r="DK353" i="1" s="1"/>
  <c r="AR353" i="1"/>
  <c r="CB353" i="1"/>
  <c r="CV353" i="1"/>
  <c r="DN353" i="1"/>
  <c r="BL353" i="1"/>
  <c r="CD353" i="1"/>
  <c r="DL353" i="1"/>
  <c r="BJ353" i="1"/>
  <c r="CT353" i="1"/>
  <c r="AT353" i="1"/>
  <c r="BK353" i="1"/>
  <c r="CU353" i="1"/>
  <c r="AS353" i="1"/>
  <c r="CC353" i="1"/>
  <c r="DM353" i="1"/>
  <c r="AQ337" i="1"/>
  <c r="BI337" i="1" s="1"/>
  <c r="CA337" i="1" s="1"/>
  <c r="CS337" i="1" s="1"/>
  <c r="DK337" i="1" s="1"/>
  <c r="AT337" i="1"/>
  <c r="CB337" i="1"/>
  <c r="CU337" i="1"/>
  <c r="DN337" i="1"/>
  <c r="AR337" i="1"/>
  <c r="CD337" i="1"/>
  <c r="DM337" i="1"/>
  <c r="BL337" i="1"/>
  <c r="CC337" i="1"/>
  <c r="DL337" i="1"/>
  <c r="BK337" i="1"/>
  <c r="CV337" i="1"/>
  <c r="AS337" i="1"/>
  <c r="BJ337" i="1"/>
  <c r="CT337" i="1"/>
  <c r="AQ321" i="1"/>
  <c r="BI321" i="1" s="1"/>
  <c r="CA321" i="1" s="1"/>
  <c r="CS321" i="1" s="1"/>
  <c r="DK321" i="1" s="1"/>
  <c r="AR321" i="1"/>
  <c r="CD321" i="1"/>
  <c r="CV321" i="1"/>
  <c r="DM321" i="1"/>
  <c r="AS321" i="1"/>
  <c r="BJ321" i="1"/>
  <c r="CT321" i="1"/>
  <c r="AT321" i="1"/>
  <c r="CC321" i="1"/>
  <c r="DL321" i="1"/>
  <c r="BL321" i="1"/>
  <c r="CB321" i="1"/>
  <c r="DN321" i="1"/>
  <c r="BK321" i="1"/>
  <c r="CU321" i="1"/>
  <c r="AQ137" i="1"/>
  <c r="BI137" i="1" s="1"/>
  <c r="CA137" i="1" s="1"/>
  <c r="CS137" i="1" s="1"/>
  <c r="DK137" i="1" s="1"/>
  <c r="AS137" i="1"/>
  <c r="BJ137" i="1"/>
  <c r="CB137" i="1"/>
  <c r="DN137" i="1"/>
  <c r="BK137" i="1"/>
  <c r="CV137" i="1"/>
  <c r="DL137" i="1"/>
  <c r="BL137" i="1"/>
  <c r="CU137" i="1"/>
  <c r="AT137" i="1"/>
  <c r="CC137" i="1"/>
  <c r="CT137" i="1"/>
  <c r="AR137" i="1"/>
  <c r="CD137" i="1"/>
  <c r="DM137" i="1"/>
  <c r="AQ121" i="1"/>
  <c r="BI121" i="1" s="1"/>
  <c r="CA121" i="1" s="1"/>
  <c r="CS121" i="1" s="1"/>
  <c r="DK121" i="1" s="1"/>
  <c r="AS121" i="1"/>
  <c r="BL121" i="1"/>
  <c r="CB121" i="1"/>
  <c r="DM121" i="1"/>
  <c r="AT121" i="1"/>
  <c r="CD121" i="1"/>
  <c r="DN121" i="1"/>
  <c r="BK121" i="1"/>
  <c r="CT121" i="1"/>
  <c r="DL121" i="1"/>
  <c r="BJ121" i="1"/>
  <c r="CU121" i="1"/>
  <c r="AR121" i="1"/>
  <c r="CC121" i="1"/>
  <c r="CV121" i="1"/>
  <c r="AQ105" i="1"/>
  <c r="BI105" i="1" s="1"/>
  <c r="CA105" i="1" s="1"/>
  <c r="CS105" i="1" s="1"/>
  <c r="DK105" i="1" s="1"/>
  <c r="AS105" i="1"/>
  <c r="BL105" i="1"/>
  <c r="CD105" i="1"/>
  <c r="DM105" i="1"/>
  <c r="AR105" i="1"/>
  <c r="CB105" i="1"/>
  <c r="CT105" i="1"/>
  <c r="AT105" i="1"/>
  <c r="CC105" i="1"/>
  <c r="DL105" i="1"/>
  <c r="BJ105" i="1"/>
  <c r="CV105" i="1"/>
  <c r="DN105" i="1"/>
  <c r="BK105" i="1"/>
  <c r="CU105" i="1"/>
  <c r="AQ89" i="1"/>
  <c r="BI89" i="1" s="1"/>
  <c r="CA89" i="1" s="1"/>
  <c r="CS89" i="1" s="1"/>
  <c r="DK89" i="1" s="1"/>
  <c r="AS89" i="1"/>
  <c r="BK89" i="1"/>
  <c r="CC89" i="1"/>
  <c r="DN89" i="1"/>
  <c r="AT89" i="1"/>
  <c r="BJ89" i="1"/>
  <c r="CV89" i="1"/>
  <c r="DL89" i="1"/>
  <c r="AR89" i="1"/>
  <c r="CB89" i="1"/>
  <c r="CU89" i="1"/>
  <c r="DM89" i="1"/>
  <c r="BL89" i="1"/>
  <c r="CD89" i="1"/>
  <c r="CT89" i="1"/>
  <c r="AQ444" i="1"/>
  <c r="BI444" i="1" s="1"/>
  <c r="CA444" i="1" s="1"/>
  <c r="CS444" i="1" s="1"/>
  <c r="DK444" i="1" s="1"/>
  <c r="AT444" i="1"/>
  <c r="BJ444" i="1"/>
  <c r="CV444" i="1"/>
  <c r="DN444" i="1"/>
  <c r="AS444" i="1"/>
  <c r="CC444" i="1"/>
  <c r="CT444" i="1"/>
  <c r="DL444" i="1"/>
  <c r="BK444" i="1"/>
  <c r="CD444" i="1"/>
  <c r="CU444" i="1"/>
  <c r="AR444" i="1"/>
  <c r="CB444" i="1"/>
  <c r="DM444" i="1"/>
  <c r="BL444" i="1"/>
  <c r="AQ428" i="1"/>
  <c r="BI428" i="1" s="1"/>
  <c r="CA428" i="1" s="1"/>
  <c r="CS428" i="1" s="1"/>
  <c r="DK428" i="1" s="1"/>
  <c r="AR428" i="1"/>
  <c r="BJ428" i="1"/>
  <c r="CU428" i="1"/>
  <c r="DL428" i="1"/>
  <c r="AS428" i="1"/>
  <c r="CB428" i="1"/>
  <c r="CT428" i="1"/>
  <c r="DM428" i="1"/>
  <c r="BL428" i="1"/>
  <c r="CC428" i="1"/>
  <c r="CV428" i="1"/>
  <c r="BK428" i="1"/>
  <c r="DN428" i="1"/>
  <c r="AT428" i="1"/>
  <c r="CD428" i="1"/>
  <c r="AQ412" i="1"/>
  <c r="BI412" i="1" s="1"/>
  <c r="CA412" i="1" s="1"/>
  <c r="CS412" i="1" s="1"/>
  <c r="DK412" i="1" s="1"/>
  <c r="AS412" i="1"/>
  <c r="BL412" i="1"/>
  <c r="CU412" i="1"/>
  <c r="DN412" i="1"/>
  <c r="AR412" i="1"/>
  <c r="CD412" i="1"/>
  <c r="CV412" i="1"/>
  <c r="DM412" i="1"/>
  <c r="BJ412" i="1"/>
  <c r="CC412" i="1"/>
  <c r="CT412" i="1"/>
  <c r="CB412" i="1"/>
  <c r="AT412" i="1"/>
  <c r="BK412" i="1"/>
  <c r="DL412" i="1"/>
  <c r="AQ396" i="1"/>
  <c r="BI396" i="1" s="1"/>
  <c r="CA396" i="1" s="1"/>
  <c r="CS396" i="1" s="1"/>
  <c r="DK396" i="1" s="1"/>
  <c r="AR396" i="1"/>
  <c r="BL396" i="1"/>
  <c r="CT396" i="1"/>
  <c r="DM396" i="1"/>
  <c r="AT396" i="1"/>
  <c r="CB396" i="1"/>
  <c r="CV396" i="1"/>
  <c r="DN396" i="1"/>
  <c r="BK396" i="1"/>
  <c r="CD396" i="1"/>
  <c r="CU396" i="1"/>
  <c r="DL396" i="1"/>
  <c r="BJ396" i="1"/>
  <c r="CC396" i="1"/>
  <c r="AS396" i="1"/>
  <c r="AQ380" i="1"/>
  <c r="BI380" i="1" s="1"/>
  <c r="CA380" i="1" s="1"/>
  <c r="CS380" i="1" s="1"/>
  <c r="DK380" i="1" s="1"/>
  <c r="AT380" i="1"/>
  <c r="BJ380" i="1"/>
  <c r="CU380" i="1"/>
  <c r="DL380" i="1"/>
  <c r="AS380" i="1"/>
  <c r="CD380" i="1"/>
  <c r="CV380" i="1"/>
  <c r="DN380" i="1"/>
  <c r="BL380" i="1"/>
  <c r="CB380" i="1"/>
  <c r="CT380" i="1"/>
  <c r="AR380" i="1"/>
  <c r="CC380" i="1"/>
  <c r="DM380" i="1"/>
  <c r="BK380" i="1"/>
  <c r="AQ364" i="1"/>
  <c r="BI364" i="1" s="1"/>
  <c r="CA364" i="1" s="1"/>
  <c r="CS364" i="1" s="1"/>
  <c r="DK364" i="1" s="1"/>
  <c r="AR364" i="1"/>
  <c r="BL364" i="1"/>
  <c r="CV364" i="1"/>
  <c r="DM364" i="1"/>
  <c r="AS364" i="1"/>
  <c r="CC364" i="1"/>
  <c r="CT364" i="1"/>
  <c r="DL364" i="1"/>
  <c r="BK364" i="1"/>
  <c r="CB364" i="1"/>
  <c r="CU364" i="1"/>
  <c r="BJ364" i="1"/>
  <c r="DN364" i="1"/>
  <c r="AT364" i="1"/>
  <c r="CD364" i="1"/>
  <c r="AQ240" i="1"/>
  <c r="BI240" i="1" s="1"/>
  <c r="CA240" i="1" s="1"/>
  <c r="CS240" i="1" s="1"/>
  <c r="DK240" i="1" s="1"/>
  <c r="AR240" i="1"/>
  <c r="BJ240" i="1"/>
  <c r="CB240" i="1"/>
  <c r="DN240" i="1"/>
  <c r="AT240" i="1"/>
  <c r="BL240" i="1"/>
  <c r="CU240" i="1"/>
  <c r="DL240" i="1"/>
  <c r="AS240" i="1"/>
  <c r="CD240" i="1"/>
  <c r="CV240" i="1"/>
  <c r="DM240" i="1"/>
  <c r="BK240" i="1"/>
  <c r="CT240" i="1"/>
  <c r="CC240" i="1"/>
  <c r="AQ311" i="1"/>
  <c r="BI311" i="1" s="1"/>
  <c r="CA311" i="1" s="1"/>
  <c r="CS311" i="1" s="1"/>
  <c r="DK311" i="1" s="1"/>
  <c r="AT311" i="1"/>
  <c r="CD311" i="1"/>
  <c r="CT311" i="1"/>
  <c r="DL311" i="1"/>
  <c r="BJ311" i="1"/>
  <c r="CB311" i="1"/>
  <c r="CU311" i="1"/>
  <c r="AR311" i="1"/>
  <c r="BK311" i="1"/>
  <c r="CC311" i="1"/>
  <c r="AS311" i="1"/>
  <c r="DN311" i="1"/>
  <c r="BL311" i="1"/>
  <c r="CV311" i="1"/>
  <c r="DM311" i="1"/>
  <c r="AQ295" i="1"/>
  <c r="BI295" i="1" s="1"/>
  <c r="CA295" i="1" s="1"/>
  <c r="CS295" i="1" s="1"/>
  <c r="DK295" i="1" s="1"/>
  <c r="AT295" i="1"/>
  <c r="CB295" i="1"/>
  <c r="CT295" i="1"/>
  <c r="DM295" i="1"/>
  <c r="AR295" i="1"/>
  <c r="CD295" i="1"/>
  <c r="DN295" i="1"/>
  <c r="BK295" i="1"/>
  <c r="CC295" i="1"/>
  <c r="DL295" i="1"/>
  <c r="BJ295" i="1"/>
  <c r="CV295" i="1"/>
  <c r="AS295" i="1"/>
  <c r="BL295" i="1"/>
  <c r="CU295" i="1"/>
  <c r="AQ279" i="1"/>
  <c r="BI279" i="1" s="1"/>
  <c r="CA279" i="1" s="1"/>
  <c r="CS279" i="1" s="1"/>
  <c r="DK279" i="1" s="1"/>
  <c r="AR279" i="1"/>
  <c r="CB279" i="1"/>
  <c r="CV279" i="1"/>
  <c r="DL279" i="1"/>
  <c r="AT279" i="1"/>
  <c r="BK279" i="1"/>
  <c r="CT279" i="1"/>
  <c r="AS279" i="1"/>
  <c r="CC279" i="1"/>
  <c r="DM279" i="1"/>
  <c r="BJ279" i="1"/>
  <c r="CD279" i="1"/>
  <c r="DN279" i="1"/>
  <c r="BL279" i="1"/>
  <c r="CU279" i="1"/>
  <c r="AQ263" i="1"/>
  <c r="BI263" i="1" s="1"/>
  <c r="CA263" i="1" s="1"/>
  <c r="CS263" i="1" s="1"/>
  <c r="DK263" i="1" s="1"/>
  <c r="AT263" i="1"/>
  <c r="CB263" i="1"/>
  <c r="CV263" i="1"/>
  <c r="DM263" i="1"/>
  <c r="BL263" i="1"/>
  <c r="CU263" i="1"/>
  <c r="AS263" i="1"/>
  <c r="BK263" i="1"/>
  <c r="CT263" i="1"/>
  <c r="AR263" i="1"/>
  <c r="CC263" i="1"/>
  <c r="DL263" i="1"/>
  <c r="BJ263" i="1"/>
  <c r="CD263" i="1"/>
  <c r="DN263" i="1"/>
  <c r="AQ203" i="1"/>
  <c r="BI203" i="1" s="1"/>
  <c r="CA203" i="1" s="1"/>
  <c r="CS203" i="1" s="1"/>
  <c r="DK203" i="1" s="1"/>
  <c r="AR203" i="1"/>
  <c r="BL203" i="1"/>
  <c r="CV203" i="1"/>
  <c r="DL203" i="1"/>
  <c r="BK203" i="1"/>
  <c r="CC203" i="1"/>
  <c r="DN203" i="1"/>
  <c r="BJ203" i="1"/>
  <c r="CT203" i="1"/>
  <c r="AT203" i="1"/>
  <c r="CB203" i="1"/>
  <c r="CU203" i="1"/>
  <c r="AS203" i="1"/>
  <c r="CD203" i="1"/>
  <c r="DM203" i="1"/>
  <c r="AQ187" i="1"/>
  <c r="BI187" i="1" s="1"/>
  <c r="CA187" i="1" s="1"/>
  <c r="CS187" i="1" s="1"/>
  <c r="DK187" i="1" s="1"/>
  <c r="AR187" i="1"/>
  <c r="BJ187" i="1"/>
  <c r="CT187" i="1"/>
  <c r="DN187" i="1"/>
  <c r="AT187" i="1"/>
  <c r="CC187" i="1"/>
  <c r="DL187" i="1"/>
  <c r="BL187" i="1"/>
  <c r="CB187" i="1"/>
  <c r="DM187" i="1"/>
  <c r="BK187" i="1"/>
  <c r="CU187" i="1"/>
  <c r="AS187" i="1"/>
  <c r="CD187" i="1"/>
  <c r="CV187" i="1"/>
  <c r="AQ136" i="1"/>
  <c r="BI136" i="1" s="1"/>
  <c r="CA136" i="1" s="1"/>
  <c r="CS136" i="1" s="1"/>
  <c r="DK136" i="1" s="1"/>
  <c r="AS136" i="1"/>
  <c r="CC136" i="1"/>
  <c r="CU136" i="1"/>
  <c r="DL136" i="1"/>
  <c r="BL136" i="1"/>
  <c r="CB136" i="1"/>
  <c r="CV136" i="1"/>
  <c r="AT136" i="1"/>
  <c r="BJ136" i="1"/>
  <c r="CD136" i="1"/>
  <c r="DN136" i="1"/>
  <c r="DM136" i="1"/>
  <c r="BK136" i="1"/>
  <c r="CT136" i="1"/>
  <c r="AR136" i="1"/>
  <c r="AQ120" i="1"/>
  <c r="BI120" i="1" s="1"/>
  <c r="CA120" i="1" s="1"/>
  <c r="CS120" i="1" s="1"/>
  <c r="DK120" i="1" s="1"/>
  <c r="AS120" i="1"/>
  <c r="CB120" i="1"/>
  <c r="CT120" i="1"/>
  <c r="DL120" i="1"/>
  <c r="BL120" i="1"/>
  <c r="CD120" i="1"/>
  <c r="CV120" i="1"/>
  <c r="AT120" i="1"/>
  <c r="BK120" i="1"/>
  <c r="CC120" i="1"/>
  <c r="DN120" i="1"/>
  <c r="AR120" i="1"/>
  <c r="CU120" i="1"/>
  <c r="DM120" i="1"/>
  <c r="BJ120" i="1"/>
  <c r="AQ104" i="1"/>
  <c r="BI104" i="1" s="1"/>
  <c r="CA104" i="1" s="1"/>
  <c r="CS104" i="1" s="1"/>
  <c r="DK104" i="1" s="1"/>
  <c r="AR104" i="1"/>
  <c r="CC104" i="1"/>
  <c r="CT104" i="1"/>
  <c r="DN104" i="1"/>
  <c r="BJ104" i="1"/>
  <c r="CB104" i="1"/>
  <c r="CU104" i="1"/>
  <c r="AT104" i="1"/>
  <c r="BK104" i="1"/>
  <c r="CD104" i="1"/>
  <c r="DM104" i="1"/>
  <c r="BL104" i="1"/>
  <c r="DL104" i="1"/>
  <c r="AS104" i="1"/>
  <c r="CV104" i="1"/>
  <c r="AQ88" i="1"/>
  <c r="BI88" i="1" s="1"/>
  <c r="CA88" i="1" s="1"/>
  <c r="CS88" i="1" s="1"/>
  <c r="DK88" i="1" s="1"/>
  <c r="AS88" i="1"/>
  <c r="CB88" i="1"/>
  <c r="CU88" i="1"/>
  <c r="DN88" i="1"/>
  <c r="BK88" i="1"/>
  <c r="CD88" i="1"/>
  <c r="CV88" i="1"/>
  <c r="AT88" i="1"/>
  <c r="BL88" i="1"/>
  <c r="CC88" i="1"/>
  <c r="DL88" i="1"/>
  <c r="CT88" i="1"/>
  <c r="AR88" i="1"/>
  <c r="BJ88" i="1"/>
  <c r="DM88" i="1"/>
  <c r="AQ68" i="1"/>
  <c r="BI68" i="1" s="1"/>
  <c r="CA68" i="1" s="1"/>
  <c r="CS68" i="1" s="1"/>
  <c r="DK68" i="1" s="1"/>
  <c r="AR68" i="1"/>
  <c r="BJ68" i="1"/>
  <c r="CC68" i="1"/>
  <c r="DN68" i="1"/>
  <c r="AT68" i="1"/>
  <c r="CD68" i="1"/>
  <c r="DL68" i="1"/>
  <c r="BL68" i="1"/>
  <c r="CU68" i="1"/>
  <c r="AS68" i="1"/>
  <c r="CB68" i="1"/>
  <c r="CT68" i="1"/>
  <c r="CV68" i="1"/>
  <c r="DM68" i="1"/>
  <c r="BK68" i="1"/>
  <c r="AQ53" i="1"/>
  <c r="BI53" i="1" s="1"/>
  <c r="CA53" i="1" s="1"/>
  <c r="CS53" i="1" s="1"/>
  <c r="DK53" i="1" s="1"/>
  <c r="AT53" i="1"/>
  <c r="BK53" i="1"/>
  <c r="CU53" i="1"/>
  <c r="DN53" i="1"/>
  <c r="AR53" i="1"/>
  <c r="CB53" i="1"/>
  <c r="CT53" i="1"/>
  <c r="DL53" i="1"/>
  <c r="BJ53" i="1"/>
  <c r="CC53" i="1"/>
  <c r="CV53" i="1"/>
  <c r="AS53" i="1"/>
  <c r="BL53" i="1"/>
  <c r="CD53" i="1"/>
  <c r="DM53" i="1"/>
  <c r="AQ5" i="1"/>
  <c r="BI5" i="1" s="1"/>
  <c r="CA5" i="1" s="1"/>
  <c r="CS5" i="1" s="1"/>
  <c r="DK5" i="1" s="1"/>
  <c r="AT5" i="1"/>
  <c r="BJ5" i="1"/>
  <c r="CV5" i="1"/>
  <c r="DM5" i="1"/>
  <c r="AR5" i="1"/>
  <c r="CB5" i="1"/>
  <c r="CU5" i="1"/>
  <c r="DN5" i="1"/>
  <c r="BK5" i="1"/>
  <c r="CD5" i="1"/>
  <c r="CT5" i="1"/>
  <c r="AS5" i="1"/>
  <c r="BL5" i="1"/>
  <c r="CC5" i="1"/>
  <c r="DL5" i="1"/>
  <c r="AQ159" i="1"/>
  <c r="BI159" i="1" s="1"/>
  <c r="CA159" i="1" s="1"/>
  <c r="CS159" i="1" s="1"/>
  <c r="DK159" i="1" s="1"/>
  <c r="BL159" i="1"/>
  <c r="CD159" i="1"/>
  <c r="CT159" i="1"/>
  <c r="AR159" i="1"/>
  <c r="BK159" i="1"/>
  <c r="CB159" i="1"/>
  <c r="DN159" i="1"/>
  <c r="AT159" i="1"/>
  <c r="BJ159" i="1"/>
  <c r="CU159" i="1"/>
  <c r="DL159" i="1"/>
  <c r="AS159" i="1"/>
  <c r="CC159" i="1"/>
  <c r="CV159" i="1"/>
  <c r="DM159" i="1"/>
  <c r="AQ119" i="1"/>
  <c r="BI119" i="1" s="1"/>
  <c r="CA119" i="1" s="1"/>
  <c r="CS119" i="1" s="1"/>
  <c r="DK119" i="1" s="1"/>
  <c r="AT119" i="1"/>
  <c r="CD119" i="1"/>
  <c r="CU119" i="1"/>
  <c r="DM119" i="1"/>
  <c r="BK119" i="1"/>
  <c r="CC119" i="1"/>
  <c r="CV119" i="1"/>
  <c r="AR119" i="1"/>
  <c r="BL119" i="1"/>
  <c r="CB119" i="1"/>
  <c r="DL119" i="1"/>
  <c r="CT119" i="1"/>
  <c r="DN119" i="1"/>
  <c r="AS119" i="1"/>
  <c r="BJ119" i="1"/>
  <c r="AQ103" i="1"/>
  <c r="BI103" i="1" s="1"/>
  <c r="CA103" i="1" s="1"/>
  <c r="CS103" i="1" s="1"/>
  <c r="DK103" i="1" s="1"/>
  <c r="AR103" i="1"/>
  <c r="CB103" i="1"/>
  <c r="CV103" i="1"/>
  <c r="DL103" i="1"/>
  <c r="BL103" i="1"/>
  <c r="CD103" i="1"/>
  <c r="CU103" i="1"/>
  <c r="AS103" i="1"/>
  <c r="BJ103" i="1"/>
  <c r="CC103" i="1"/>
  <c r="DM103" i="1"/>
  <c r="DN103" i="1"/>
  <c r="AT103" i="1"/>
  <c r="BK103" i="1"/>
  <c r="CT103" i="1"/>
  <c r="AQ142" i="1"/>
  <c r="BI142" i="1" s="1"/>
  <c r="CA142" i="1" s="1"/>
  <c r="CS142" i="1" s="1"/>
  <c r="DK142" i="1" s="1"/>
  <c r="BL142" i="1"/>
  <c r="CB142" i="1"/>
  <c r="CU142" i="1"/>
  <c r="AS142" i="1"/>
  <c r="CC142" i="1"/>
  <c r="DL142" i="1"/>
  <c r="AR142" i="1"/>
  <c r="CD142" i="1"/>
  <c r="DM142" i="1"/>
  <c r="BK142" i="1"/>
  <c r="CT142" i="1"/>
  <c r="DN142" i="1"/>
  <c r="AT142" i="1"/>
  <c r="BJ142" i="1"/>
  <c r="CV142" i="1"/>
  <c r="AQ126" i="1"/>
  <c r="BI126" i="1" s="1"/>
  <c r="CA126" i="1" s="1"/>
  <c r="CS126" i="1" s="1"/>
  <c r="DK126" i="1" s="1"/>
  <c r="BJ126" i="1"/>
  <c r="CB126" i="1"/>
  <c r="CV126" i="1"/>
  <c r="AS126" i="1"/>
  <c r="CD126" i="1"/>
  <c r="DN126" i="1"/>
  <c r="BL126" i="1"/>
  <c r="CT126" i="1"/>
  <c r="DL126" i="1"/>
  <c r="AT126" i="1"/>
  <c r="BK126" i="1"/>
  <c r="CU126" i="1"/>
  <c r="DM126" i="1"/>
  <c r="AR126" i="1"/>
  <c r="CC126" i="1"/>
  <c r="AQ110" i="1"/>
  <c r="BI110" i="1" s="1"/>
  <c r="CA110" i="1" s="1"/>
  <c r="CS110" i="1" s="1"/>
  <c r="DK110" i="1" s="1"/>
  <c r="AR110" i="1"/>
  <c r="CD110" i="1"/>
  <c r="CU110" i="1"/>
  <c r="DL110" i="1"/>
  <c r="AT110" i="1"/>
  <c r="BK110" i="1"/>
  <c r="CV110" i="1"/>
  <c r="BL110" i="1"/>
  <c r="CB110" i="1"/>
  <c r="DN110" i="1"/>
  <c r="BJ110" i="1"/>
  <c r="CT110" i="1"/>
  <c r="AS110" i="1"/>
  <c r="CC110" i="1"/>
  <c r="DM110" i="1"/>
  <c r="AQ94" i="1"/>
  <c r="BI94" i="1" s="1"/>
  <c r="CA94" i="1" s="1"/>
  <c r="CS94" i="1" s="1"/>
  <c r="DK94" i="1" s="1"/>
  <c r="AS94" i="1"/>
  <c r="CB94" i="1"/>
  <c r="CU94" i="1"/>
  <c r="DM94" i="1"/>
  <c r="BK94" i="1"/>
  <c r="CT94" i="1"/>
  <c r="AT94" i="1"/>
  <c r="BJ94" i="1"/>
  <c r="CV94" i="1"/>
  <c r="AR94" i="1"/>
  <c r="CD94" i="1"/>
  <c r="DL94" i="1"/>
  <c r="BL94" i="1"/>
  <c r="CC94" i="1"/>
  <c r="DN94" i="1"/>
  <c r="AQ78" i="1"/>
  <c r="BI78" i="1" s="1"/>
  <c r="CA78" i="1" s="1"/>
  <c r="CS78" i="1" s="1"/>
  <c r="DK78" i="1" s="1"/>
  <c r="AT78" i="1"/>
  <c r="BK78" i="1"/>
  <c r="CB78" i="1"/>
  <c r="DN78" i="1"/>
  <c r="AR78" i="1"/>
  <c r="CD78" i="1"/>
  <c r="CU78" i="1"/>
  <c r="AS78" i="1"/>
  <c r="CC78" i="1"/>
  <c r="DM78" i="1"/>
  <c r="BL78" i="1"/>
  <c r="CT78" i="1"/>
  <c r="DL78" i="1"/>
  <c r="BJ78" i="1"/>
  <c r="CV78" i="1"/>
  <c r="AQ63" i="1"/>
  <c r="BI63" i="1" s="1"/>
  <c r="CA63" i="1" s="1"/>
  <c r="CS63" i="1" s="1"/>
  <c r="DK63" i="1" s="1"/>
  <c r="AR63" i="1"/>
  <c r="BK63" i="1"/>
  <c r="CB63" i="1"/>
  <c r="DL63" i="1"/>
  <c r="AT63" i="1"/>
  <c r="BJ63" i="1"/>
  <c r="CU63" i="1"/>
  <c r="DM63" i="1"/>
  <c r="AS63" i="1"/>
  <c r="CC63" i="1"/>
  <c r="CT63" i="1"/>
  <c r="DN63" i="1"/>
  <c r="CD63" i="1"/>
  <c r="CV63" i="1"/>
  <c r="BL63" i="1"/>
  <c r="AQ47" i="1"/>
  <c r="BI47" i="1" s="1"/>
  <c r="CA47" i="1" s="1"/>
  <c r="CS47" i="1" s="1"/>
  <c r="DK47" i="1" s="1"/>
  <c r="AR47" i="1"/>
  <c r="BL47" i="1"/>
  <c r="CC47" i="1"/>
  <c r="DN47" i="1"/>
  <c r="AS47" i="1"/>
  <c r="BK47" i="1"/>
  <c r="CU47" i="1"/>
  <c r="DM47" i="1"/>
  <c r="AT47" i="1"/>
  <c r="CD47" i="1"/>
  <c r="CV47" i="1"/>
  <c r="DL47" i="1"/>
  <c r="CT47" i="1"/>
  <c r="BJ47" i="1"/>
  <c r="CB47" i="1"/>
  <c r="AQ3" i="1"/>
  <c r="BI3" i="1" s="1"/>
  <c r="CA3" i="1" s="1"/>
  <c r="CS3" i="1" s="1"/>
  <c r="DK3" i="1" s="1"/>
  <c r="BJ3" i="1"/>
  <c r="CD3" i="1"/>
  <c r="CV3" i="1"/>
  <c r="AS3" i="1"/>
  <c r="BL3" i="1"/>
  <c r="CC3" i="1"/>
  <c r="DL3" i="1"/>
  <c r="AR3" i="1"/>
  <c r="BK3" i="1"/>
  <c r="CU3" i="1"/>
  <c r="DM3" i="1"/>
  <c r="CB3" i="1"/>
  <c r="CT3" i="1"/>
  <c r="DN3" i="1"/>
  <c r="AT3" i="1"/>
  <c r="AQ358" i="1"/>
  <c r="BI358" i="1" s="1"/>
  <c r="CA358" i="1" s="1"/>
  <c r="CS358" i="1" s="1"/>
  <c r="DK358" i="1" s="1"/>
  <c r="AS358" i="1"/>
  <c r="CD358" i="1"/>
  <c r="CT358" i="1"/>
  <c r="DN358" i="1"/>
  <c r="BJ358" i="1"/>
  <c r="CU358" i="1"/>
  <c r="AT358" i="1"/>
  <c r="CB358" i="1"/>
  <c r="DM358" i="1"/>
  <c r="BL358" i="1"/>
  <c r="CC358" i="1"/>
  <c r="DL358" i="1"/>
  <c r="CV358" i="1"/>
  <c r="AR358" i="1"/>
  <c r="BK358" i="1"/>
  <c r="AQ326" i="1"/>
  <c r="BI326" i="1" s="1"/>
  <c r="CA326" i="1" s="1"/>
  <c r="CS326" i="1" s="1"/>
  <c r="DK326" i="1" s="1"/>
  <c r="BL326" i="1"/>
  <c r="CC326" i="1"/>
  <c r="CU326" i="1"/>
  <c r="BJ326" i="1"/>
  <c r="CT326" i="1"/>
  <c r="DN326" i="1"/>
  <c r="AS326" i="1"/>
  <c r="CB326" i="1"/>
  <c r="DL326" i="1"/>
  <c r="AR326" i="1"/>
  <c r="CD326" i="1"/>
  <c r="DM326" i="1"/>
  <c r="AT326" i="1"/>
  <c r="BK326" i="1"/>
  <c r="CV326" i="1"/>
  <c r="AQ505" i="1"/>
  <c r="BI505" i="1" s="1"/>
  <c r="CA505" i="1" s="1"/>
  <c r="CS505" i="1" s="1"/>
  <c r="DK505" i="1" s="1"/>
  <c r="AS505" i="1"/>
  <c r="CB505" i="1"/>
  <c r="CV505" i="1"/>
  <c r="DL505" i="1"/>
  <c r="BJ505" i="1"/>
  <c r="CC505" i="1"/>
  <c r="DM505" i="1"/>
  <c r="AR505" i="1"/>
  <c r="BL505" i="1"/>
  <c r="CU505" i="1"/>
  <c r="AT505" i="1"/>
  <c r="CD505" i="1"/>
  <c r="DN505" i="1"/>
  <c r="BK505" i="1"/>
  <c r="CT505" i="1"/>
  <c r="AQ489" i="1"/>
  <c r="BI489" i="1" s="1"/>
  <c r="CA489" i="1" s="1"/>
  <c r="CS489" i="1" s="1"/>
  <c r="DK489" i="1" s="1"/>
  <c r="AS489" i="1"/>
  <c r="CC489" i="1"/>
  <c r="CV489" i="1"/>
  <c r="DL489" i="1"/>
  <c r="AR489" i="1"/>
  <c r="CD489" i="1"/>
  <c r="DN489" i="1"/>
  <c r="BL489" i="1"/>
  <c r="CU489" i="1"/>
  <c r="AT489" i="1"/>
  <c r="BK489" i="1"/>
  <c r="CT489" i="1"/>
  <c r="CB489" i="1"/>
  <c r="DM489" i="1"/>
  <c r="BJ489" i="1"/>
  <c r="AQ473" i="1"/>
  <c r="BI473" i="1" s="1"/>
  <c r="CA473" i="1" s="1"/>
  <c r="CS473" i="1" s="1"/>
  <c r="DK473" i="1" s="1"/>
  <c r="AS473" i="1"/>
  <c r="BL473" i="1"/>
  <c r="CD473" i="1"/>
  <c r="DN473" i="1"/>
  <c r="AR473" i="1"/>
  <c r="CC473" i="1"/>
  <c r="CT473" i="1"/>
  <c r="DM473" i="1"/>
  <c r="BJ473" i="1"/>
  <c r="CB473" i="1"/>
  <c r="CV473" i="1"/>
  <c r="CU473" i="1"/>
  <c r="DL473" i="1"/>
  <c r="AT473" i="1"/>
  <c r="BK473" i="1"/>
  <c r="AQ457" i="1"/>
  <c r="BI457" i="1" s="1"/>
  <c r="CA457" i="1" s="1"/>
  <c r="CS457" i="1" s="1"/>
  <c r="DK457" i="1" s="1"/>
  <c r="AS457" i="1"/>
  <c r="BK457" i="1"/>
  <c r="CC457" i="1"/>
  <c r="DN457" i="1"/>
  <c r="AR457" i="1"/>
  <c r="CD457" i="1"/>
  <c r="CT457" i="1"/>
  <c r="DL457" i="1"/>
  <c r="BL457" i="1"/>
  <c r="CB457" i="1"/>
  <c r="CV457" i="1"/>
  <c r="DM457" i="1"/>
  <c r="AT457" i="1"/>
  <c r="BJ457" i="1"/>
  <c r="CU457" i="1"/>
  <c r="AQ441" i="1"/>
  <c r="BI441" i="1" s="1"/>
  <c r="CA441" i="1" s="1"/>
  <c r="CS441" i="1" s="1"/>
  <c r="DK441" i="1" s="1"/>
  <c r="AS441" i="1"/>
  <c r="BK441" i="1"/>
  <c r="CC441" i="1"/>
  <c r="DM441" i="1"/>
  <c r="AT441" i="1"/>
  <c r="CD441" i="1"/>
  <c r="CT441" i="1"/>
  <c r="DN441" i="1"/>
  <c r="BJ441" i="1"/>
  <c r="CB441" i="1"/>
  <c r="CU441" i="1"/>
  <c r="AR441" i="1"/>
  <c r="BL441" i="1"/>
  <c r="CV441" i="1"/>
  <c r="DL441" i="1"/>
  <c r="AQ425" i="1"/>
  <c r="BI425" i="1" s="1"/>
  <c r="CA425" i="1" s="1"/>
  <c r="CS425" i="1" s="1"/>
  <c r="DK425" i="1" s="1"/>
  <c r="AS425" i="1"/>
  <c r="BL425" i="1"/>
  <c r="CD425" i="1"/>
  <c r="DM425" i="1"/>
  <c r="AT425" i="1"/>
  <c r="CB425" i="1"/>
  <c r="CV425" i="1"/>
  <c r="DN425" i="1"/>
  <c r="BJ425" i="1"/>
  <c r="CC425" i="1"/>
  <c r="CU425" i="1"/>
  <c r="BK425" i="1"/>
  <c r="CT425" i="1"/>
  <c r="DL425" i="1"/>
  <c r="AR425" i="1"/>
  <c r="AQ409" i="1"/>
  <c r="BI409" i="1" s="1"/>
  <c r="CA409" i="1" s="1"/>
  <c r="CS409" i="1" s="1"/>
  <c r="DK409" i="1" s="1"/>
  <c r="AS409" i="1"/>
  <c r="BL409" i="1"/>
  <c r="CD409" i="1"/>
  <c r="DM409" i="1"/>
  <c r="BK409" i="1"/>
  <c r="CU409" i="1"/>
  <c r="AR409" i="1"/>
  <c r="CB409" i="1"/>
  <c r="CV409" i="1"/>
  <c r="AT409" i="1"/>
  <c r="CC409" i="1"/>
  <c r="DN409" i="1"/>
  <c r="BJ409" i="1"/>
  <c r="CT409" i="1"/>
  <c r="DL409" i="1"/>
  <c r="AQ393" i="1"/>
  <c r="BI393" i="1" s="1"/>
  <c r="CA393" i="1" s="1"/>
  <c r="CS393" i="1" s="1"/>
  <c r="DK393" i="1" s="1"/>
  <c r="AS393" i="1"/>
  <c r="BJ393" i="1"/>
  <c r="CC393" i="1"/>
  <c r="DN393" i="1"/>
  <c r="BL393" i="1"/>
  <c r="CT393" i="1"/>
  <c r="DM393" i="1"/>
  <c r="BK393" i="1"/>
  <c r="CU393" i="1"/>
  <c r="AT393" i="1"/>
  <c r="CD393" i="1"/>
  <c r="CV393" i="1"/>
  <c r="AR393" i="1"/>
  <c r="CB393" i="1"/>
  <c r="DL393" i="1"/>
  <c r="AQ377" i="1"/>
  <c r="BI377" i="1" s="1"/>
  <c r="CA377" i="1" s="1"/>
  <c r="CS377" i="1" s="1"/>
  <c r="DK377" i="1" s="1"/>
  <c r="AS377" i="1"/>
  <c r="BL377" i="1"/>
  <c r="CC377" i="1"/>
  <c r="DN377" i="1"/>
  <c r="AT377" i="1"/>
  <c r="CB377" i="1"/>
  <c r="DM377" i="1"/>
  <c r="BJ377" i="1"/>
  <c r="CU377" i="1"/>
  <c r="DL377" i="1"/>
  <c r="BK377" i="1"/>
  <c r="CV377" i="1"/>
  <c r="AR377" i="1"/>
  <c r="CD377" i="1"/>
  <c r="CT377" i="1"/>
  <c r="AQ253" i="1"/>
  <c r="BI253" i="1" s="1"/>
  <c r="CA253" i="1" s="1"/>
  <c r="CS253" i="1" s="1"/>
  <c r="DK253" i="1" s="1"/>
  <c r="BK253" i="1"/>
  <c r="CD253" i="1"/>
  <c r="CV253" i="1"/>
  <c r="AS253" i="1"/>
  <c r="CB253" i="1"/>
  <c r="DN253" i="1"/>
  <c r="AR253" i="1"/>
  <c r="CC253" i="1"/>
  <c r="DM253" i="1"/>
  <c r="BJ253" i="1"/>
  <c r="CU253" i="1"/>
  <c r="DL253" i="1"/>
  <c r="AT253" i="1"/>
  <c r="BL253" i="1"/>
  <c r="CT253" i="1"/>
  <c r="AQ237" i="1"/>
  <c r="BI237" i="1" s="1"/>
  <c r="CA237" i="1" s="1"/>
  <c r="CS237" i="1" s="1"/>
  <c r="DK237" i="1" s="1"/>
  <c r="BK237" i="1"/>
  <c r="CB237" i="1"/>
  <c r="CU237" i="1"/>
  <c r="AR237" i="1"/>
  <c r="BL237" i="1"/>
  <c r="CV237" i="1"/>
  <c r="AS237" i="1"/>
  <c r="CC237" i="1"/>
  <c r="DL237" i="1"/>
  <c r="AT237" i="1"/>
  <c r="CD237" i="1"/>
  <c r="DN237" i="1"/>
  <c r="BJ237" i="1"/>
  <c r="CT237" i="1"/>
  <c r="DM237" i="1"/>
  <c r="AQ221" i="1"/>
  <c r="BI221" i="1" s="1"/>
  <c r="CA221" i="1" s="1"/>
  <c r="CS221" i="1" s="1"/>
  <c r="DK221" i="1" s="1"/>
  <c r="BJ221" i="1"/>
  <c r="CB221" i="1"/>
  <c r="CV221" i="1"/>
  <c r="BK221" i="1"/>
  <c r="CU221" i="1"/>
  <c r="DL221" i="1"/>
  <c r="AS221" i="1"/>
  <c r="BL221" i="1"/>
  <c r="CT221" i="1"/>
  <c r="AT221" i="1"/>
  <c r="CD221" i="1"/>
  <c r="DN221" i="1"/>
  <c r="AR221" i="1"/>
  <c r="CC221" i="1"/>
  <c r="DM221" i="1"/>
  <c r="AQ77" i="1"/>
  <c r="BI77" i="1" s="1"/>
  <c r="CA77" i="1" s="1"/>
  <c r="CS77" i="1" s="1"/>
  <c r="DK77" i="1" s="1"/>
  <c r="BJ77" i="1"/>
  <c r="CD77" i="1"/>
  <c r="CV77" i="1"/>
  <c r="AR77" i="1"/>
  <c r="BK77" i="1"/>
  <c r="CB77" i="1"/>
  <c r="DM77" i="1"/>
  <c r="AT77" i="1"/>
  <c r="BL77" i="1"/>
  <c r="CT77" i="1"/>
  <c r="DL77" i="1"/>
  <c r="AS77" i="1"/>
  <c r="CC77" i="1"/>
  <c r="CU77" i="1"/>
  <c r="DN77" i="1"/>
  <c r="AQ34" i="1"/>
  <c r="BI34" i="1" s="1"/>
  <c r="CA34" i="1" s="1"/>
  <c r="CS34" i="1" s="1"/>
  <c r="DK34" i="1" s="1"/>
  <c r="AT34" i="1"/>
  <c r="CC34" i="1"/>
  <c r="CT34" i="1"/>
  <c r="DN34" i="1"/>
  <c r="AS34" i="1"/>
  <c r="CD34" i="1"/>
  <c r="DL34" i="1"/>
  <c r="BJ34" i="1"/>
  <c r="CB34" i="1"/>
  <c r="DM34" i="1"/>
  <c r="BK34" i="1"/>
  <c r="CV34" i="1"/>
  <c r="AR34" i="1"/>
  <c r="BL34" i="1"/>
  <c r="CU34" i="1"/>
  <c r="AQ18" i="1"/>
  <c r="BI18" i="1" s="1"/>
  <c r="CA18" i="1" s="1"/>
  <c r="CS18" i="1" s="1"/>
  <c r="DK18" i="1" s="1"/>
  <c r="AR18" i="1"/>
  <c r="BL18" i="1"/>
  <c r="CC18" i="1"/>
  <c r="DN18" i="1"/>
  <c r="BK18" i="1"/>
  <c r="CV18" i="1"/>
  <c r="DM18" i="1"/>
  <c r="BJ18" i="1"/>
  <c r="CT18" i="1"/>
  <c r="AS18" i="1"/>
  <c r="CD18" i="1"/>
  <c r="CU18" i="1"/>
  <c r="AT18" i="1"/>
  <c r="CB18" i="1"/>
  <c r="DL18" i="1"/>
  <c r="AQ356" i="1"/>
  <c r="BI356" i="1" s="1"/>
  <c r="CA356" i="1" s="1"/>
  <c r="CS356" i="1" s="1"/>
  <c r="DK356" i="1" s="1"/>
  <c r="BJ356" i="1"/>
  <c r="CD356" i="1"/>
  <c r="CT356" i="1"/>
  <c r="AR356" i="1"/>
  <c r="BK356" i="1"/>
  <c r="CC356" i="1"/>
  <c r="DL356" i="1"/>
  <c r="AT356" i="1"/>
  <c r="BL356" i="1"/>
  <c r="CV356" i="1"/>
  <c r="DN356" i="1"/>
  <c r="CB356" i="1"/>
  <c r="DM356" i="1"/>
  <c r="AS356" i="1"/>
  <c r="CU356" i="1"/>
  <c r="AQ340" i="1"/>
  <c r="BI340" i="1" s="1"/>
  <c r="CA340" i="1" s="1"/>
  <c r="CS340" i="1" s="1"/>
  <c r="DK340" i="1" s="1"/>
  <c r="BL340" i="1"/>
  <c r="CB340" i="1"/>
  <c r="CV340" i="1"/>
  <c r="AR340" i="1"/>
  <c r="BK340" i="1"/>
  <c r="CC340" i="1"/>
  <c r="DM340" i="1"/>
  <c r="AS340" i="1"/>
  <c r="BJ340" i="1"/>
  <c r="CT340" i="1"/>
  <c r="DN340" i="1"/>
  <c r="CU340" i="1"/>
  <c r="AT340" i="1"/>
  <c r="CD340" i="1"/>
  <c r="DL340" i="1"/>
  <c r="AQ324" i="1"/>
  <c r="BI324" i="1" s="1"/>
  <c r="CA324" i="1" s="1"/>
  <c r="CS324" i="1" s="1"/>
  <c r="DK324" i="1" s="1"/>
  <c r="BK324" i="1"/>
  <c r="CD324" i="1"/>
  <c r="CU324" i="1"/>
  <c r="AR324" i="1"/>
  <c r="BL324" i="1"/>
  <c r="CB324" i="1"/>
  <c r="DN324" i="1"/>
  <c r="AT324" i="1"/>
  <c r="BJ324" i="1"/>
  <c r="CV324" i="1"/>
  <c r="DM324" i="1"/>
  <c r="DL324" i="1"/>
  <c r="CC324" i="1"/>
  <c r="CT324" i="1"/>
  <c r="AS324" i="1"/>
  <c r="AQ359" i="1"/>
  <c r="BI359" i="1" s="1"/>
  <c r="CA359" i="1" s="1"/>
  <c r="CS359" i="1" s="1"/>
  <c r="DK359" i="1" s="1"/>
  <c r="AS359" i="1"/>
  <c r="BK359" i="1"/>
  <c r="CD359" i="1"/>
  <c r="DM359" i="1"/>
  <c r="AR359" i="1"/>
  <c r="BL359" i="1"/>
  <c r="CT359" i="1"/>
  <c r="DL359" i="1"/>
  <c r="AT359" i="1"/>
  <c r="CB359" i="1"/>
  <c r="CU359" i="1"/>
  <c r="DN359" i="1"/>
  <c r="BJ359" i="1"/>
  <c r="CC359" i="1"/>
  <c r="CV359" i="1"/>
  <c r="AQ343" i="1"/>
  <c r="BI343" i="1" s="1"/>
  <c r="CA343" i="1" s="1"/>
  <c r="CS343" i="1" s="1"/>
  <c r="DK343" i="1" s="1"/>
  <c r="AT343" i="1"/>
  <c r="BJ343" i="1"/>
  <c r="CB343" i="1"/>
  <c r="DM343" i="1"/>
  <c r="AS343" i="1"/>
  <c r="BL343" i="1"/>
  <c r="CT343" i="1"/>
  <c r="DL343" i="1"/>
  <c r="AR343" i="1"/>
  <c r="CD343" i="1"/>
  <c r="CU343" i="1"/>
  <c r="DN343" i="1"/>
  <c r="BK343" i="1"/>
  <c r="CC343" i="1"/>
  <c r="CV343" i="1"/>
  <c r="AQ327" i="1"/>
  <c r="BI327" i="1" s="1"/>
  <c r="CA327" i="1" s="1"/>
  <c r="CS327" i="1" s="1"/>
  <c r="DK327" i="1" s="1"/>
  <c r="AT327" i="1"/>
  <c r="CB327" i="1"/>
  <c r="CU327" i="1"/>
  <c r="DN327" i="1"/>
  <c r="BJ327" i="1"/>
  <c r="CC327" i="1"/>
  <c r="CT327" i="1"/>
  <c r="AS327" i="1"/>
  <c r="BL327" i="1"/>
  <c r="CD327" i="1"/>
  <c r="DL327" i="1"/>
  <c r="DM327" i="1"/>
  <c r="AR327" i="1"/>
  <c r="BK327" i="1"/>
  <c r="CV327" i="1"/>
  <c r="AQ147" i="1"/>
  <c r="BI147" i="1" s="1"/>
  <c r="CA147" i="1" s="1"/>
  <c r="CS147" i="1" s="1"/>
  <c r="DK147" i="1" s="1"/>
  <c r="AT147" i="1"/>
  <c r="CC147" i="1"/>
  <c r="CV147" i="1"/>
  <c r="DL147" i="1"/>
  <c r="BJ147" i="1"/>
  <c r="CD147" i="1"/>
  <c r="CU147" i="1"/>
  <c r="AS147" i="1"/>
  <c r="BL147" i="1"/>
  <c r="CB147" i="1"/>
  <c r="DN147" i="1"/>
  <c r="AR147" i="1"/>
  <c r="BK147" i="1"/>
  <c r="CT147" i="1"/>
  <c r="DM147" i="1"/>
  <c r="AQ131" i="1"/>
  <c r="BI131" i="1" s="1"/>
  <c r="CA131" i="1" s="1"/>
  <c r="CS131" i="1" s="1"/>
  <c r="DK131" i="1" s="1"/>
  <c r="AR131" i="1"/>
  <c r="CB131" i="1"/>
  <c r="CT131" i="1"/>
  <c r="DN131" i="1"/>
  <c r="BL131" i="1"/>
  <c r="CD131" i="1"/>
  <c r="CV131" i="1"/>
  <c r="AT131" i="1"/>
  <c r="BK131" i="1"/>
  <c r="CC131" i="1"/>
  <c r="DL131" i="1"/>
  <c r="AS131" i="1"/>
  <c r="BJ131" i="1"/>
  <c r="CU131" i="1"/>
  <c r="DM131" i="1"/>
  <c r="AQ150" i="1"/>
  <c r="BI150" i="1" s="1"/>
  <c r="CA150" i="1" s="1"/>
  <c r="CS150" i="1" s="1"/>
  <c r="DK150" i="1" s="1"/>
  <c r="AT150" i="1"/>
  <c r="BL150" i="1"/>
  <c r="CB150" i="1"/>
  <c r="DL150" i="1"/>
  <c r="BK150" i="1"/>
  <c r="CT150" i="1"/>
  <c r="AR150" i="1"/>
  <c r="CD150" i="1"/>
  <c r="CU150" i="1"/>
  <c r="AS150" i="1"/>
  <c r="CC150" i="1"/>
  <c r="DM150" i="1"/>
  <c r="DN150" i="1"/>
  <c r="BJ150" i="1"/>
  <c r="CV150" i="1"/>
  <c r="AQ56" i="1"/>
  <c r="BI56" i="1" s="1"/>
  <c r="CA56" i="1" s="1"/>
  <c r="CS56" i="1" s="1"/>
  <c r="DK56" i="1" s="1"/>
  <c r="BJ56" i="1"/>
  <c r="CD56" i="1"/>
  <c r="CT56" i="1"/>
  <c r="AT56" i="1"/>
  <c r="BL56" i="1"/>
  <c r="CV56" i="1"/>
  <c r="AR56" i="1"/>
  <c r="CC56" i="1"/>
  <c r="DL56" i="1"/>
  <c r="BK56" i="1"/>
  <c r="CU56" i="1"/>
  <c r="DN56" i="1"/>
  <c r="CB56" i="1"/>
  <c r="DM56" i="1"/>
  <c r="AS56" i="1"/>
  <c r="AQ4" i="1"/>
  <c r="BI4" i="1" s="1"/>
  <c r="CA4" i="1" s="1"/>
  <c r="CS4" i="1" s="1"/>
  <c r="DK4" i="1" s="1"/>
  <c r="AR4" i="1"/>
  <c r="BJ4" i="1"/>
  <c r="CD4" i="1"/>
  <c r="DM4" i="1"/>
  <c r="AT4" i="1"/>
  <c r="CB4" i="1"/>
  <c r="DL4" i="1"/>
  <c r="BL4" i="1"/>
  <c r="CU4" i="1"/>
  <c r="AS4" i="1"/>
  <c r="CC4" i="1"/>
  <c r="CT4" i="1"/>
  <c r="BK4" i="1"/>
  <c r="CV4" i="1"/>
  <c r="DN4" i="1"/>
  <c r="AQ528" i="1"/>
  <c r="BI528" i="1" s="1"/>
  <c r="CA528" i="1" s="1"/>
  <c r="CS528" i="1" s="1"/>
  <c r="DK528" i="1" s="1"/>
  <c r="BK528" i="1"/>
  <c r="CD528" i="1"/>
  <c r="CV528" i="1"/>
  <c r="AT528" i="1"/>
  <c r="BJ528" i="1"/>
  <c r="CB528" i="1"/>
  <c r="DL528" i="1"/>
  <c r="AR528" i="1"/>
  <c r="BL528" i="1"/>
  <c r="CT528" i="1"/>
  <c r="DN528" i="1"/>
  <c r="AS528" i="1"/>
  <c r="CC528" i="1"/>
  <c r="CU528" i="1"/>
  <c r="DM528" i="1"/>
  <c r="AQ530" i="1"/>
  <c r="BI530" i="1" s="1"/>
  <c r="CA530" i="1" s="1"/>
  <c r="CS530" i="1" s="1"/>
  <c r="DK530" i="1" s="1"/>
  <c r="AS530" i="1"/>
  <c r="BK530" i="1"/>
  <c r="CU530" i="1"/>
  <c r="DN530" i="1"/>
  <c r="BL530" i="1"/>
  <c r="CD530" i="1"/>
  <c r="DM530" i="1"/>
  <c r="AR530" i="1"/>
  <c r="CC530" i="1"/>
  <c r="CV530" i="1"/>
  <c r="AT530" i="1"/>
  <c r="CB530" i="1"/>
  <c r="DL530" i="1"/>
  <c r="CT530" i="1"/>
  <c r="BJ530" i="1"/>
  <c r="AQ442" i="1"/>
  <c r="BI442" i="1" s="1"/>
  <c r="CA442" i="1" s="1"/>
  <c r="CS442" i="1" s="1"/>
  <c r="DK442" i="1" s="1"/>
  <c r="BK442" i="1"/>
  <c r="CD442" i="1"/>
  <c r="CT442" i="1"/>
  <c r="AR442" i="1"/>
  <c r="CC442" i="1"/>
  <c r="DM442" i="1"/>
  <c r="AT442" i="1"/>
  <c r="BJ442" i="1"/>
  <c r="CV442" i="1"/>
  <c r="AS442" i="1"/>
  <c r="CB442" i="1"/>
  <c r="DN442" i="1"/>
  <c r="CU442" i="1"/>
  <c r="DL442" i="1"/>
  <c r="BL442" i="1"/>
  <c r="AQ426" i="1"/>
  <c r="BI426" i="1" s="1"/>
  <c r="CA426" i="1" s="1"/>
  <c r="CS426" i="1" s="1"/>
  <c r="DK426" i="1" s="1"/>
  <c r="AS426" i="1"/>
  <c r="BJ426" i="1"/>
  <c r="CU426" i="1"/>
  <c r="DM426" i="1"/>
  <c r="BL426" i="1"/>
  <c r="CV426" i="1"/>
  <c r="AR426" i="1"/>
  <c r="CB426" i="1"/>
  <c r="DL426" i="1"/>
  <c r="BK426" i="1"/>
  <c r="CC426" i="1"/>
  <c r="DN426" i="1"/>
  <c r="AT426" i="1"/>
  <c r="CD426" i="1"/>
  <c r="CT426" i="1"/>
  <c r="AQ410" i="1"/>
  <c r="BI410" i="1" s="1"/>
  <c r="CA410" i="1" s="1"/>
  <c r="CS410" i="1" s="1"/>
  <c r="DK410" i="1" s="1"/>
  <c r="AT410" i="1"/>
  <c r="BK410" i="1"/>
  <c r="CT410" i="1"/>
  <c r="DN410" i="1"/>
  <c r="AR410" i="1"/>
  <c r="CB410" i="1"/>
  <c r="CU410" i="1"/>
  <c r="DM410" i="1"/>
  <c r="BL410" i="1"/>
  <c r="CD410" i="1"/>
  <c r="CV410" i="1"/>
  <c r="DL410" i="1"/>
  <c r="AS410" i="1"/>
  <c r="BJ410" i="1"/>
  <c r="CC410" i="1"/>
  <c r="AQ394" i="1"/>
  <c r="BI394" i="1" s="1"/>
  <c r="CA394" i="1" s="1"/>
  <c r="CS394" i="1" s="1"/>
  <c r="DK394" i="1" s="1"/>
  <c r="BJ394" i="1"/>
  <c r="CB394" i="1"/>
  <c r="CT394" i="1"/>
  <c r="AT394" i="1"/>
  <c r="BK394" i="1"/>
  <c r="CD394" i="1"/>
  <c r="DL394" i="1"/>
  <c r="AR394" i="1"/>
  <c r="BL394" i="1"/>
  <c r="CU394" i="1"/>
  <c r="DN394" i="1"/>
  <c r="DM394" i="1"/>
  <c r="AS394" i="1"/>
  <c r="CC394" i="1"/>
  <c r="CV394" i="1"/>
  <c r="AQ378" i="1"/>
  <c r="BI378" i="1" s="1"/>
  <c r="CA378" i="1" s="1"/>
  <c r="CS378" i="1" s="1"/>
  <c r="DK378" i="1" s="1"/>
  <c r="AT378" i="1"/>
  <c r="BL378" i="1"/>
  <c r="CC378" i="1"/>
  <c r="DM378" i="1"/>
  <c r="AR378" i="1"/>
  <c r="CD378" i="1"/>
  <c r="DN378" i="1"/>
  <c r="BJ378" i="1"/>
  <c r="CV378" i="1"/>
  <c r="AS378" i="1"/>
  <c r="CB378" i="1"/>
  <c r="CU378" i="1"/>
  <c r="BK378" i="1"/>
  <c r="CT378" i="1"/>
  <c r="DL378" i="1"/>
  <c r="AQ254" i="1"/>
  <c r="BI254" i="1" s="1"/>
  <c r="CA254" i="1" s="1"/>
  <c r="CS254" i="1" s="1"/>
  <c r="DK254" i="1" s="1"/>
  <c r="BJ254" i="1"/>
  <c r="CD254" i="1"/>
  <c r="CV254" i="1"/>
  <c r="AR254" i="1"/>
  <c r="CC254" i="1"/>
  <c r="DN254" i="1"/>
  <c r="BK254" i="1"/>
  <c r="CT254" i="1"/>
  <c r="DL254" i="1"/>
  <c r="AT254" i="1"/>
  <c r="BL254" i="1"/>
  <c r="CU254" i="1"/>
  <c r="CB254" i="1"/>
  <c r="DM254" i="1"/>
  <c r="AS254" i="1"/>
  <c r="AQ238" i="1"/>
  <c r="BI238" i="1" s="1"/>
  <c r="CA238" i="1" s="1"/>
  <c r="CS238" i="1" s="1"/>
  <c r="DK238" i="1" s="1"/>
  <c r="AR238" i="1"/>
  <c r="CB238" i="1"/>
  <c r="CV238" i="1"/>
  <c r="DL238" i="1"/>
  <c r="AS238" i="1"/>
  <c r="CC238" i="1"/>
  <c r="DN238" i="1"/>
  <c r="BK238" i="1"/>
  <c r="CD238" i="1"/>
  <c r="DM238" i="1"/>
  <c r="BJ238" i="1"/>
  <c r="CT238" i="1"/>
  <c r="AT238" i="1"/>
  <c r="BL238" i="1"/>
  <c r="CU238" i="1"/>
  <c r="AQ500" i="1"/>
  <c r="BI500" i="1" s="1"/>
  <c r="CA500" i="1" s="1"/>
  <c r="CS500" i="1" s="1"/>
  <c r="DK500" i="1" s="1"/>
  <c r="BL500" i="1"/>
  <c r="CC500" i="1"/>
  <c r="CV500" i="1"/>
  <c r="AS500" i="1"/>
  <c r="BK500" i="1"/>
  <c r="CB500" i="1"/>
  <c r="DL500" i="1"/>
  <c r="AT500" i="1"/>
  <c r="BJ500" i="1"/>
  <c r="CT500" i="1"/>
  <c r="DM500" i="1"/>
  <c r="AR500" i="1"/>
  <c r="CU500" i="1"/>
  <c r="DN500" i="1"/>
  <c r="CD500" i="1"/>
  <c r="AQ484" i="1"/>
  <c r="BI484" i="1" s="1"/>
  <c r="CA484" i="1" s="1"/>
  <c r="CS484" i="1" s="1"/>
  <c r="DK484" i="1" s="1"/>
  <c r="BL484" i="1"/>
  <c r="CB484" i="1"/>
  <c r="CT484" i="1"/>
  <c r="AR484" i="1"/>
  <c r="BJ484" i="1"/>
  <c r="CC484" i="1"/>
  <c r="DM484" i="1"/>
  <c r="AS484" i="1"/>
  <c r="BK484" i="1"/>
  <c r="CV484" i="1"/>
  <c r="DN484" i="1"/>
  <c r="CD484" i="1"/>
  <c r="DL484" i="1"/>
  <c r="AT484" i="1"/>
  <c r="CU484" i="1"/>
  <c r="AQ468" i="1"/>
  <c r="BI468" i="1" s="1"/>
  <c r="CA468" i="1" s="1"/>
  <c r="CS468" i="1" s="1"/>
  <c r="DK468" i="1" s="1"/>
  <c r="BL468" i="1"/>
  <c r="CB468" i="1"/>
  <c r="CU468" i="1"/>
  <c r="AR468" i="1"/>
  <c r="BK468" i="1"/>
  <c r="CC468" i="1"/>
  <c r="DN468" i="1"/>
  <c r="AT468" i="1"/>
  <c r="BJ468" i="1"/>
  <c r="CT468" i="1"/>
  <c r="DM468" i="1"/>
  <c r="CV468" i="1"/>
  <c r="AS468" i="1"/>
  <c r="CD468" i="1"/>
  <c r="DL468" i="1"/>
  <c r="AQ452" i="1"/>
  <c r="BI452" i="1" s="1"/>
  <c r="CA452" i="1" s="1"/>
  <c r="CS452" i="1" s="1"/>
  <c r="DK452" i="1" s="1"/>
  <c r="BL452" i="1"/>
  <c r="CB452" i="1"/>
  <c r="CU452" i="1"/>
  <c r="AR452" i="1"/>
  <c r="BK452" i="1"/>
  <c r="CD452" i="1"/>
  <c r="DN452" i="1"/>
  <c r="AS452" i="1"/>
  <c r="BJ452" i="1"/>
  <c r="CV452" i="1"/>
  <c r="DL452" i="1"/>
  <c r="DM452" i="1"/>
  <c r="CC452" i="1"/>
  <c r="CT452" i="1"/>
  <c r="AT452" i="1"/>
  <c r="AQ216" i="1"/>
  <c r="BI216" i="1" s="1"/>
  <c r="CA216" i="1" s="1"/>
  <c r="CS216" i="1" s="1"/>
  <c r="DK216" i="1" s="1"/>
  <c r="AS216" i="1"/>
  <c r="CC216" i="1"/>
  <c r="CT216" i="1"/>
  <c r="DM216" i="1"/>
  <c r="BJ216" i="1"/>
  <c r="CB216" i="1"/>
  <c r="CV216" i="1"/>
  <c r="AT216" i="1"/>
  <c r="BK216" i="1"/>
  <c r="CD216" i="1"/>
  <c r="DN216" i="1"/>
  <c r="CU216" i="1"/>
  <c r="AR216" i="1"/>
  <c r="BL216" i="1"/>
  <c r="DL216" i="1"/>
  <c r="AQ200" i="1"/>
  <c r="BI200" i="1" s="1"/>
  <c r="CA200" i="1" s="1"/>
  <c r="CS200" i="1" s="1"/>
  <c r="DK200" i="1" s="1"/>
  <c r="AS200" i="1"/>
  <c r="CD200" i="1"/>
  <c r="CV200" i="1"/>
  <c r="DN200" i="1"/>
  <c r="BJ200" i="1"/>
  <c r="CB200" i="1"/>
  <c r="CU200" i="1"/>
  <c r="AT200" i="1"/>
  <c r="BK200" i="1"/>
  <c r="CC200" i="1"/>
  <c r="DM200" i="1"/>
  <c r="DL200" i="1"/>
  <c r="BL200" i="1"/>
  <c r="CT200" i="1"/>
  <c r="AR200" i="1"/>
  <c r="AQ184" i="1"/>
  <c r="BI184" i="1" s="1"/>
  <c r="CA184" i="1" s="1"/>
  <c r="CS184" i="1" s="1"/>
  <c r="DK184" i="1" s="1"/>
  <c r="AR184" i="1"/>
  <c r="CC184" i="1"/>
  <c r="CT184" i="1"/>
  <c r="DN184" i="1"/>
  <c r="BJ184" i="1"/>
  <c r="CB184" i="1"/>
  <c r="CU184" i="1"/>
  <c r="AT184" i="1"/>
  <c r="BL184" i="1"/>
  <c r="CD184" i="1"/>
  <c r="DL184" i="1"/>
  <c r="AS184" i="1"/>
  <c r="CV184" i="1"/>
  <c r="DM184" i="1"/>
  <c r="BK184" i="1"/>
  <c r="AQ168" i="1"/>
  <c r="BI168" i="1" s="1"/>
  <c r="CA168" i="1" s="1"/>
  <c r="CS168" i="1" s="1"/>
  <c r="DK168" i="1" s="1"/>
  <c r="AR168" i="1"/>
  <c r="CC168" i="1"/>
  <c r="CT168" i="1"/>
  <c r="DL168" i="1"/>
  <c r="BJ168" i="1"/>
  <c r="CB168" i="1"/>
  <c r="CV168" i="1"/>
  <c r="AT168" i="1"/>
  <c r="BK168" i="1"/>
  <c r="CD168" i="1"/>
  <c r="DM168" i="1"/>
  <c r="BL168" i="1"/>
  <c r="DN168" i="1"/>
  <c r="AS168" i="1"/>
  <c r="CU168" i="1"/>
  <c r="AQ152" i="1"/>
  <c r="BI152" i="1" s="1"/>
  <c r="CA152" i="1" s="1"/>
  <c r="CS152" i="1" s="1"/>
  <c r="DK152" i="1" s="1"/>
  <c r="AR152" i="1"/>
  <c r="CB152" i="1"/>
  <c r="CV152" i="1"/>
  <c r="DM152" i="1"/>
  <c r="BL152" i="1"/>
  <c r="CD152" i="1"/>
  <c r="CT152" i="1"/>
  <c r="AT152" i="1"/>
  <c r="BK152" i="1"/>
  <c r="CC152" i="1"/>
  <c r="DL152" i="1"/>
  <c r="CU152" i="1"/>
  <c r="AS152" i="1"/>
  <c r="BJ152" i="1"/>
  <c r="DN152" i="1"/>
  <c r="AQ507" i="1"/>
  <c r="BI507" i="1" s="1"/>
  <c r="CA507" i="1" s="1"/>
  <c r="CS507" i="1" s="1"/>
  <c r="DK507" i="1" s="1"/>
  <c r="AS507" i="1"/>
  <c r="BJ507" i="1"/>
  <c r="CC507" i="1"/>
  <c r="DL507" i="1"/>
  <c r="AR507" i="1"/>
  <c r="BL507" i="1"/>
  <c r="CV507" i="1"/>
  <c r="DN507" i="1"/>
  <c r="AT507" i="1"/>
  <c r="CD507" i="1"/>
  <c r="CT507" i="1"/>
  <c r="DM507" i="1"/>
  <c r="BK507" i="1"/>
  <c r="CB507" i="1"/>
  <c r="CU507" i="1"/>
  <c r="AQ491" i="1"/>
  <c r="BI491" i="1" s="1"/>
  <c r="CA491" i="1" s="1"/>
  <c r="CS491" i="1" s="1"/>
  <c r="DK491" i="1" s="1"/>
  <c r="AT491" i="1"/>
  <c r="CD491" i="1"/>
  <c r="CT491" i="1"/>
  <c r="DL491" i="1"/>
  <c r="BJ491" i="1"/>
  <c r="CB491" i="1"/>
  <c r="CU491" i="1"/>
  <c r="AR491" i="1"/>
  <c r="BK491" i="1"/>
  <c r="CC491" i="1"/>
  <c r="DN491" i="1"/>
  <c r="AS491" i="1"/>
  <c r="BL491" i="1"/>
  <c r="CV491" i="1"/>
  <c r="DM491" i="1"/>
  <c r="AQ475" i="1"/>
  <c r="BI475" i="1" s="1"/>
  <c r="CA475" i="1" s="1"/>
  <c r="CS475" i="1" s="1"/>
  <c r="DK475" i="1" s="1"/>
  <c r="AS475" i="1"/>
  <c r="BK475" i="1"/>
  <c r="CD475" i="1"/>
  <c r="DM475" i="1"/>
  <c r="AT475" i="1"/>
  <c r="BL475" i="1"/>
  <c r="CU475" i="1"/>
  <c r="DL475" i="1"/>
  <c r="AR475" i="1"/>
  <c r="CB475" i="1"/>
  <c r="CV475" i="1"/>
  <c r="DN475" i="1"/>
  <c r="BJ475" i="1"/>
  <c r="CC475" i="1"/>
  <c r="CT475" i="1"/>
  <c r="AQ459" i="1"/>
  <c r="BI459" i="1" s="1"/>
  <c r="CA459" i="1" s="1"/>
  <c r="CS459" i="1" s="1"/>
  <c r="DK459" i="1" s="1"/>
  <c r="AS459" i="1"/>
  <c r="BL459" i="1"/>
  <c r="CD459" i="1"/>
  <c r="DL459" i="1"/>
  <c r="AR459" i="1"/>
  <c r="BJ459" i="1"/>
  <c r="CU459" i="1"/>
  <c r="DM459" i="1"/>
  <c r="AT459" i="1"/>
  <c r="CB459" i="1"/>
  <c r="CT459" i="1"/>
  <c r="DN459" i="1"/>
  <c r="BK459" i="1"/>
  <c r="CC459" i="1"/>
  <c r="CV459" i="1"/>
  <c r="AQ443" i="1"/>
  <c r="BI443" i="1" s="1"/>
  <c r="CA443" i="1" s="1"/>
  <c r="CS443" i="1" s="1"/>
  <c r="DK443" i="1" s="1"/>
  <c r="AS443" i="1"/>
  <c r="BL443" i="1"/>
  <c r="CC443" i="1"/>
  <c r="DN443" i="1"/>
  <c r="AR443" i="1"/>
  <c r="BK443" i="1"/>
  <c r="CV443" i="1"/>
  <c r="DL443" i="1"/>
  <c r="AT443" i="1"/>
  <c r="CD443" i="1"/>
  <c r="CT443" i="1"/>
  <c r="DM443" i="1"/>
  <c r="BJ443" i="1"/>
  <c r="CB443" i="1"/>
  <c r="CU443" i="1"/>
  <c r="AQ427" i="1"/>
  <c r="BI427" i="1" s="1"/>
  <c r="CA427" i="1" s="1"/>
  <c r="CS427" i="1" s="1"/>
  <c r="DK427" i="1" s="1"/>
  <c r="AR427" i="1"/>
  <c r="BK427" i="1"/>
  <c r="CC427" i="1"/>
  <c r="DL427" i="1"/>
  <c r="AS427" i="1"/>
  <c r="BL427" i="1"/>
  <c r="CV427" i="1"/>
  <c r="DN427" i="1"/>
  <c r="AT427" i="1"/>
  <c r="CD427" i="1"/>
  <c r="CU427" i="1"/>
  <c r="DM427" i="1"/>
  <c r="BJ427" i="1"/>
  <c r="CB427" i="1"/>
  <c r="CT427" i="1"/>
  <c r="AQ411" i="1"/>
  <c r="BI411" i="1" s="1"/>
  <c r="CA411" i="1" s="1"/>
  <c r="CS411" i="1" s="1"/>
  <c r="DK411" i="1" s="1"/>
  <c r="AS411" i="1"/>
  <c r="BK411" i="1"/>
  <c r="CD411" i="1"/>
  <c r="DL411" i="1"/>
  <c r="AR411" i="1"/>
  <c r="BL411" i="1"/>
  <c r="CT411" i="1"/>
  <c r="DN411" i="1"/>
  <c r="AT411" i="1"/>
  <c r="CC411" i="1"/>
  <c r="CU411" i="1"/>
  <c r="DM411" i="1"/>
  <c r="BJ411" i="1"/>
  <c r="CB411" i="1"/>
  <c r="CV411" i="1"/>
  <c r="AQ395" i="1"/>
  <c r="BI395" i="1" s="1"/>
  <c r="CA395" i="1" s="1"/>
  <c r="CS395" i="1" s="1"/>
  <c r="DK395" i="1" s="1"/>
  <c r="BJ395" i="1"/>
  <c r="CC395" i="1"/>
  <c r="CU395" i="1"/>
  <c r="AR395" i="1"/>
  <c r="BL395" i="1"/>
  <c r="CB395" i="1"/>
  <c r="DN395" i="1"/>
  <c r="AS395" i="1"/>
  <c r="BK395" i="1"/>
  <c r="CT395" i="1"/>
  <c r="DM395" i="1"/>
  <c r="AT395" i="1"/>
  <c r="CD395" i="1"/>
  <c r="CV395" i="1"/>
  <c r="DL395" i="1"/>
  <c r="AQ379" i="1"/>
  <c r="BI379" i="1" s="1"/>
  <c r="CA379" i="1" s="1"/>
  <c r="CS379" i="1" s="1"/>
  <c r="DK379" i="1" s="1"/>
  <c r="AS379" i="1"/>
  <c r="BJ379" i="1"/>
  <c r="CC379" i="1"/>
  <c r="DM379" i="1"/>
  <c r="AR379" i="1"/>
  <c r="BL379" i="1"/>
  <c r="CT379" i="1"/>
  <c r="DN379" i="1"/>
  <c r="AT379" i="1"/>
  <c r="CB379" i="1"/>
  <c r="CV379" i="1"/>
  <c r="DL379" i="1"/>
  <c r="CD379" i="1"/>
  <c r="CU379" i="1"/>
  <c r="BK379" i="1"/>
  <c r="AQ251" i="1"/>
  <c r="BI251" i="1" s="1"/>
  <c r="CA251" i="1" s="1"/>
  <c r="CS251" i="1" s="1"/>
  <c r="DK251" i="1" s="1"/>
  <c r="AR251" i="1"/>
  <c r="BL251" i="1"/>
  <c r="CU251" i="1"/>
  <c r="DN251" i="1"/>
  <c r="AT251" i="1"/>
  <c r="CC251" i="1"/>
  <c r="DL251" i="1"/>
  <c r="BK251" i="1"/>
  <c r="CB251" i="1"/>
  <c r="DM251" i="1"/>
  <c r="BJ251" i="1"/>
  <c r="CV251" i="1"/>
  <c r="AS251" i="1"/>
  <c r="CD251" i="1"/>
  <c r="CT251" i="1"/>
  <c r="AQ235" i="1"/>
  <c r="BI235" i="1" s="1"/>
  <c r="CA235" i="1" s="1"/>
  <c r="CS235" i="1" s="1"/>
  <c r="DK235" i="1" s="1"/>
  <c r="AS235" i="1"/>
  <c r="BL235" i="1"/>
  <c r="CU235" i="1"/>
  <c r="DM235" i="1"/>
  <c r="AR235" i="1"/>
  <c r="CD235" i="1"/>
  <c r="CT235" i="1"/>
  <c r="AT235" i="1"/>
  <c r="CC235" i="1"/>
  <c r="DN235" i="1"/>
  <c r="BJ235" i="1"/>
  <c r="CB235" i="1"/>
  <c r="DL235" i="1"/>
  <c r="BK235" i="1"/>
  <c r="CV235" i="1"/>
  <c r="AQ219" i="1"/>
  <c r="BI219" i="1" s="1"/>
  <c r="CA219" i="1" s="1"/>
  <c r="CS219" i="1" s="1"/>
  <c r="DK219" i="1" s="1"/>
  <c r="AS219" i="1"/>
  <c r="BK219" i="1"/>
  <c r="CU219" i="1"/>
  <c r="DN219" i="1"/>
  <c r="BL219" i="1"/>
  <c r="CT219" i="1"/>
  <c r="AR219" i="1"/>
  <c r="CD219" i="1"/>
  <c r="CV219" i="1"/>
  <c r="AT219" i="1"/>
  <c r="CC219" i="1"/>
  <c r="DM219" i="1"/>
  <c r="BJ219" i="1"/>
  <c r="CB219" i="1"/>
  <c r="DL219" i="1"/>
  <c r="AQ41" i="1"/>
  <c r="BI41" i="1" s="1"/>
  <c r="CA41" i="1" s="1"/>
  <c r="CS41" i="1" s="1"/>
  <c r="DK41" i="1" s="1"/>
  <c r="AS41" i="1"/>
  <c r="BK41" i="1"/>
  <c r="CD41" i="1"/>
  <c r="DN41" i="1"/>
  <c r="AT41" i="1"/>
  <c r="BJ41" i="1"/>
  <c r="CV41" i="1"/>
  <c r="DM41" i="1"/>
  <c r="AR41" i="1"/>
  <c r="CB41" i="1"/>
  <c r="CT41" i="1"/>
  <c r="DL41" i="1"/>
  <c r="BL41" i="1"/>
  <c r="CC41" i="1"/>
  <c r="CU41" i="1"/>
  <c r="AQ25" i="1"/>
  <c r="BI25" i="1" s="1"/>
  <c r="CA25" i="1" s="1"/>
  <c r="CS25" i="1" s="1"/>
  <c r="DK25" i="1" s="1"/>
  <c r="AS25" i="1"/>
  <c r="BK25" i="1"/>
  <c r="CB25" i="1"/>
  <c r="DL25" i="1"/>
  <c r="AT25" i="1"/>
  <c r="BJ25" i="1"/>
  <c r="CT25" i="1"/>
  <c r="DN25" i="1"/>
  <c r="AR25" i="1"/>
  <c r="CC25" i="1"/>
  <c r="CU25" i="1"/>
  <c r="DM25" i="1"/>
  <c r="BL25" i="1"/>
  <c r="CD25" i="1"/>
  <c r="CV25" i="1"/>
  <c r="AQ170" i="1"/>
  <c r="BI170" i="1" s="1"/>
  <c r="CA170" i="1" s="1"/>
  <c r="CS170" i="1" s="1"/>
  <c r="DK170" i="1" s="1"/>
  <c r="AR170" i="1"/>
  <c r="CB170" i="1"/>
  <c r="CT170" i="1"/>
  <c r="DM170" i="1"/>
  <c r="BL170" i="1"/>
  <c r="CD170" i="1"/>
  <c r="DL170" i="1"/>
  <c r="BK170" i="1"/>
  <c r="CU170" i="1"/>
  <c r="AT170" i="1"/>
  <c r="BJ170" i="1"/>
  <c r="CV170" i="1"/>
  <c r="AS170" i="1"/>
  <c r="CC170" i="1"/>
  <c r="DN170" i="1"/>
  <c r="AQ39" i="1"/>
  <c r="BI39" i="1" s="1"/>
  <c r="CA39" i="1" s="1"/>
  <c r="CS39" i="1" s="1"/>
  <c r="DK39" i="1" s="1"/>
  <c r="AT39" i="1"/>
  <c r="CB39" i="1"/>
  <c r="CU39" i="1"/>
  <c r="DM39" i="1"/>
  <c r="BL39" i="1"/>
  <c r="CC39" i="1"/>
  <c r="CV39" i="1"/>
  <c r="AS39" i="1"/>
  <c r="BJ39" i="1"/>
  <c r="CD39" i="1"/>
  <c r="DN39" i="1"/>
  <c r="DL39" i="1"/>
  <c r="AR39" i="1"/>
  <c r="BK39" i="1"/>
  <c r="CT39" i="1"/>
  <c r="AQ19" i="1"/>
  <c r="BI19" i="1" s="1"/>
  <c r="CA19" i="1" s="1"/>
  <c r="CS19" i="1" s="1"/>
  <c r="DK19" i="1" s="1"/>
  <c r="BJ19" i="1"/>
  <c r="CD19" i="1"/>
  <c r="CV19" i="1"/>
  <c r="AS19" i="1"/>
  <c r="BL19" i="1"/>
  <c r="CC19" i="1"/>
  <c r="DL19" i="1"/>
  <c r="AT19" i="1"/>
  <c r="BK19" i="1"/>
  <c r="CT19" i="1"/>
  <c r="DN19" i="1"/>
  <c r="AR19" i="1"/>
  <c r="CB19" i="1"/>
  <c r="CU19" i="1"/>
  <c r="DM19" i="1"/>
  <c r="AQ517" i="1"/>
  <c r="BI517" i="1" s="1"/>
  <c r="CA517" i="1" s="1"/>
  <c r="CS517" i="1" s="1"/>
  <c r="DK517" i="1" s="1"/>
  <c r="BL517" i="1"/>
  <c r="CD517" i="1"/>
  <c r="CU517" i="1"/>
  <c r="AS517" i="1"/>
  <c r="BJ517" i="1"/>
  <c r="CV517" i="1"/>
  <c r="AT517" i="1"/>
  <c r="CC517" i="1"/>
  <c r="DN517" i="1"/>
  <c r="BK517" i="1"/>
  <c r="CT517" i="1"/>
  <c r="DM517" i="1"/>
  <c r="CB517" i="1"/>
  <c r="DL517" i="1"/>
  <c r="AR517" i="1"/>
  <c r="AQ289" i="1"/>
  <c r="BI289" i="1" s="1"/>
  <c r="CA289" i="1" s="1"/>
  <c r="CS289" i="1" s="1"/>
  <c r="DK289" i="1" s="1"/>
  <c r="AS289" i="1"/>
  <c r="CB289" i="1"/>
  <c r="CV289" i="1"/>
  <c r="DL289" i="1"/>
  <c r="BL289" i="1"/>
  <c r="CC289" i="1"/>
  <c r="DM289" i="1"/>
  <c r="BJ289" i="1"/>
  <c r="CU289" i="1"/>
  <c r="AT289" i="1"/>
  <c r="BK289" i="1"/>
  <c r="CT289" i="1"/>
  <c r="AR289" i="1"/>
  <c r="CD289" i="1"/>
  <c r="DN289" i="1"/>
  <c r="AQ257" i="1"/>
  <c r="BI257" i="1" s="1"/>
  <c r="CA257" i="1" s="1"/>
  <c r="CS257" i="1" s="1"/>
  <c r="DK257" i="1" s="1"/>
  <c r="AR257" i="1"/>
  <c r="CC257" i="1"/>
  <c r="CV257" i="1"/>
  <c r="DL257" i="1"/>
  <c r="AS257" i="1"/>
  <c r="BJ257" i="1"/>
  <c r="CT257" i="1"/>
  <c r="AT257" i="1"/>
  <c r="CB257" i="1"/>
  <c r="DN257" i="1"/>
  <c r="BL257" i="1"/>
  <c r="CD257" i="1"/>
  <c r="DM257" i="1"/>
  <c r="BK257" i="1"/>
  <c r="CU257" i="1"/>
  <c r="AQ177" i="1"/>
  <c r="BI177" i="1" s="1"/>
  <c r="CA177" i="1" s="1"/>
  <c r="CS177" i="1" s="1"/>
  <c r="DK177" i="1" s="1"/>
  <c r="AR177" i="1"/>
  <c r="CD177" i="1"/>
  <c r="CV177" i="1"/>
  <c r="DM177" i="1"/>
  <c r="BK177" i="1"/>
  <c r="CU177" i="1"/>
  <c r="AT177" i="1"/>
  <c r="BL177" i="1"/>
  <c r="CT177" i="1"/>
  <c r="AS177" i="1"/>
  <c r="CC177" i="1"/>
  <c r="DL177" i="1"/>
  <c r="BJ177" i="1"/>
  <c r="CB177" i="1"/>
  <c r="DN177" i="1"/>
  <c r="AQ161" i="1"/>
  <c r="BI161" i="1" s="1"/>
  <c r="CA161" i="1" s="1"/>
  <c r="CS161" i="1" s="1"/>
  <c r="DK161" i="1" s="1"/>
  <c r="AS161" i="1"/>
  <c r="CD161" i="1"/>
  <c r="CT161" i="1"/>
  <c r="DL161" i="1"/>
  <c r="BJ161" i="1"/>
  <c r="CC161" i="1"/>
  <c r="DM161" i="1"/>
  <c r="BL161" i="1"/>
  <c r="CV161" i="1"/>
  <c r="AT161" i="1"/>
  <c r="BK161" i="1"/>
  <c r="CU161" i="1"/>
  <c r="AR161" i="1"/>
  <c r="CB161" i="1"/>
  <c r="DN161" i="1"/>
  <c r="AQ54" i="1"/>
  <c r="BI54" i="1" s="1"/>
  <c r="CA54" i="1" s="1"/>
  <c r="CS54" i="1" s="1"/>
  <c r="DK54" i="1" s="1"/>
  <c r="BJ54" i="1"/>
  <c r="CC54" i="1"/>
  <c r="CU54" i="1"/>
  <c r="BK54" i="1"/>
  <c r="CT54" i="1"/>
  <c r="DN54" i="1"/>
  <c r="AT54" i="1"/>
  <c r="BL54" i="1"/>
  <c r="CV54" i="1"/>
  <c r="AS54" i="1"/>
  <c r="CB54" i="1"/>
  <c r="DL54" i="1"/>
  <c r="AR54" i="1"/>
  <c r="CD54" i="1"/>
  <c r="DM54" i="1"/>
  <c r="AQ6" i="1"/>
  <c r="BI6" i="1" s="1"/>
  <c r="CA6" i="1" s="1"/>
  <c r="CS6" i="1" s="1"/>
  <c r="DK6" i="1" s="1"/>
  <c r="AT6" i="1"/>
  <c r="BK6" i="1"/>
  <c r="CD6" i="1"/>
  <c r="DN6" i="1"/>
  <c r="AR6" i="1"/>
  <c r="BL6" i="1"/>
  <c r="CU6" i="1"/>
  <c r="DM6" i="1"/>
  <c r="AS6" i="1"/>
  <c r="CC6" i="1"/>
  <c r="CT6" i="1"/>
  <c r="DL6" i="1"/>
  <c r="CV6" i="1"/>
  <c r="BJ6" i="1"/>
  <c r="CB6" i="1"/>
  <c r="AQ288" i="1"/>
  <c r="BI288" i="1" s="1"/>
  <c r="CA288" i="1" s="1"/>
  <c r="CS288" i="1" s="1"/>
  <c r="DK288" i="1" s="1"/>
  <c r="AR288" i="1"/>
  <c r="BJ288" i="1"/>
  <c r="CB288" i="1"/>
  <c r="DN288" i="1"/>
  <c r="AS288" i="1"/>
  <c r="BK288" i="1"/>
  <c r="CT288" i="1"/>
  <c r="DM288" i="1"/>
  <c r="AT288" i="1"/>
  <c r="CC288" i="1"/>
  <c r="CU288" i="1"/>
  <c r="DL288" i="1"/>
  <c r="CD288" i="1"/>
  <c r="BL288" i="1"/>
  <c r="CV288" i="1"/>
  <c r="AQ256" i="1"/>
  <c r="BI256" i="1" s="1"/>
  <c r="CA256" i="1" s="1"/>
  <c r="CS256" i="1" s="1"/>
  <c r="DK256" i="1" s="1"/>
  <c r="AS256" i="1"/>
  <c r="BJ256" i="1"/>
  <c r="CB256" i="1"/>
  <c r="DL256" i="1"/>
  <c r="AR256" i="1"/>
  <c r="BL256" i="1"/>
  <c r="CV256" i="1"/>
  <c r="DM256" i="1"/>
  <c r="AT256" i="1"/>
  <c r="CD256" i="1"/>
  <c r="CT256" i="1"/>
  <c r="DN256" i="1"/>
  <c r="CC256" i="1"/>
  <c r="CU256" i="1"/>
  <c r="BK256" i="1"/>
  <c r="AQ75" i="1"/>
  <c r="BI75" i="1" s="1"/>
  <c r="CA75" i="1" s="1"/>
  <c r="CS75" i="1" s="1"/>
  <c r="DK75" i="1" s="1"/>
  <c r="AT75" i="1"/>
  <c r="BJ75" i="1"/>
  <c r="CT75" i="1"/>
  <c r="DM75" i="1"/>
  <c r="AS75" i="1"/>
  <c r="CC75" i="1"/>
  <c r="CU75" i="1"/>
  <c r="DL75" i="1"/>
  <c r="BK75" i="1"/>
  <c r="CB75" i="1"/>
  <c r="CV75" i="1"/>
  <c r="BL75" i="1"/>
  <c r="CD75" i="1"/>
  <c r="DN75" i="1"/>
  <c r="AR75" i="1"/>
  <c r="AQ520" i="1"/>
  <c r="BI520" i="1" s="1"/>
  <c r="CA520" i="1" s="1"/>
  <c r="CS520" i="1" s="1"/>
  <c r="DK520" i="1" s="1"/>
  <c r="AT520" i="1"/>
  <c r="BK520" i="1"/>
  <c r="CT520" i="1"/>
  <c r="DL520" i="1"/>
  <c r="AR520" i="1"/>
  <c r="CD520" i="1"/>
  <c r="CV520" i="1"/>
  <c r="DN520" i="1"/>
  <c r="BL520" i="1"/>
  <c r="CB520" i="1"/>
  <c r="CU520" i="1"/>
  <c r="AS520" i="1"/>
  <c r="BJ520" i="1"/>
  <c r="CC520" i="1"/>
  <c r="DM520" i="1"/>
  <c r="AQ494" i="1"/>
  <c r="BI494" i="1" s="1"/>
  <c r="CA494" i="1" s="1"/>
  <c r="CS494" i="1" s="1"/>
  <c r="DK494" i="1" s="1"/>
  <c r="AT494" i="1"/>
  <c r="BL494" i="1"/>
  <c r="CT494" i="1"/>
  <c r="DL494" i="1"/>
  <c r="AR494" i="1"/>
  <c r="CD494" i="1"/>
  <c r="CV494" i="1"/>
  <c r="DM494" i="1"/>
  <c r="BK494" i="1"/>
  <c r="CB494" i="1"/>
  <c r="CU494" i="1"/>
  <c r="DN494" i="1"/>
  <c r="AS494" i="1"/>
  <c r="BJ494" i="1"/>
  <c r="CC494" i="1"/>
  <c r="AQ462" i="1"/>
  <c r="BI462" i="1" s="1"/>
  <c r="CA462" i="1" s="1"/>
  <c r="CS462" i="1" s="1"/>
  <c r="DK462" i="1" s="1"/>
  <c r="AS462" i="1"/>
  <c r="CD462" i="1"/>
  <c r="CU462" i="1"/>
  <c r="DM462" i="1"/>
  <c r="BK462" i="1"/>
  <c r="CC462" i="1"/>
  <c r="CV462" i="1"/>
  <c r="AT462" i="1"/>
  <c r="BL462" i="1"/>
  <c r="CB462" i="1"/>
  <c r="DL462" i="1"/>
  <c r="DN462" i="1"/>
  <c r="AR462" i="1"/>
  <c r="BJ462" i="1"/>
  <c r="CT462" i="1"/>
  <c r="AQ322" i="1"/>
  <c r="BI322" i="1" s="1"/>
  <c r="CA322" i="1" s="1"/>
  <c r="CS322" i="1" s="1"/>
  <c r="DK322" i="1" s="1"/>
  <c r="AS322" i="1"/>
  <c r="BJ322" i="1"/>
  <c r="CC322" i="1"/>
  <c r="DL322" i="1"/>
  <c r="BK322" i="1"/>
  <c r="CT322" i="1"/>
  <c r="AT322" i="1"/>
  <c r="CB322" i="1"/>
  <c r="DN322" i="1"/>
  <c r="BL322" i="1"/>
  <c r="CV322" i="1"/>
  <c r="DM322" i="1"/>
  <c r="CD322" i="1"/>
  <c r="CU322" i="1"/>
  <c r="AR322" i="1"/>
  <c r="AQ302" i="1"/>
  <c r="BI302" i="1" s="1"/>
  <c r="CA302" i="1" s="1"/>
  <c r="CS302" i="1" s="1"/>
  <c r="DK302" i="1" s="1"/>
  <c r="AR302" i="1"/>
  <c r="CD302" i="1"/>
  <c r="CU302" i="1"/>
  <c r="DL302" i="1"/>
  <c r="AS302" i="1"/>
  <c r="CB302" i="1"/>
  <c r="DM302" i="1"/>
  <c r="BJ302" i="1"/>
  <c r="CT302" i="1"/>
  <c r="AT302" i="1"/>
  <c r="BL302" i="1"/>
  <c r="CV302" i="1"/>
  <c r="BK302" i="1"/>
  <c r="CC302" i="1"/>
  <c r="DN302" i="1"/>
  <c r="AQ270" i="1"/>
  <c r="BI270" i="1" s="1"/>
  <c r="CA270" i="1" s="1"/>
  <c r="CS270" i="1" s="1"/>
  <c r="DK270" i="1" s="1"/>
  <c r="AT270" i="1"/>
  <c r="BK270" i="1"/>
  <c r="CC270" i="1"/>
  <c r="DL270" i="1"/>
  <c r="AS270" i="1"/>
  <c r="BL270" i="1"/>
  <c r="CU270" i="1"/>
  <c r="DM270" i="1"/>
  <c r="AR270" i="1"/>
  <c r="CD270" i="1"/>
  <c r="CT270" i="1"/>
  <c r="DN270" i="1"/>
  <c r="CB270" i="1"/>
  <c r="CV270" i="1"/>
  <c r="BJ270" i="1"/>
  <c r="AQ214" i="1"/>
  <c r="BI214" i="1" s="1"/>
  <c r="CA214" i="1" s="1"/>
  <c r="CS214" i="1" s="1"/>
  <c r="DK214" i="1" s="1"/>
  <c r="AR214" i="1"/>
  <c r="CC214" i="1"/>
  <c r="CT214" i="1"/>
  <c r="DL214" i="1"/>
  <c r="BK214" i="1"/>
  <c r="CU214" i="1"/>
  <c r="AS214" i="1"/>
  <c r="CD214" i="1"/>
  <c r="DN214" i="1"/>
  <c r="BL214" i="1"/>
  <c r="CB214" i="1"/>
  <c r="DM214" i="1"/>
  <c r="BJ214" i="1"/>
  <c r="CV214" i="1"/>
  <c r="AT214" i="1"/>
  <c r="AQ198" i="1"/>
  <c r="BI198" i="1" s="1"/>
  <c r="CA198" i="1" s="1"/>
  <c r="CS198" i="1" s="1"/>
  <c r="DK198" i="1" s="1"/>
  <c r="AT198" i="1"/>
  <c r="BK198" i="1"/>
  <c r="CD198" i="1"/>
  <c r="DL198" i="1"/>
  <c r="AS198" i="1"/>
  <c r="CC198" i="1"/>
  <c r="CV198" i="1"/>
  <c r="BJ198" i="1"/>
  <c r="CU198" i="1"/>
  <c r="DM198" i="1"/>
  <c r="BL198" i="1"/>
  <c r="CT198" i="1"/>
  <c r="AR198" i="1"/>
  <c r="CB198" i="1"/>
  <c r="DN198" i="1"/>
  <c r="AQ333" i="1"/>
  <c r="BI333" i="1" s="1"/>
  <c r="CA333" i="1" s="1"/>
  <c r="CS333" i="1" s="1"/>
  <c r="DK333" i="1" s="1"/>
  <c r="BK333" i="1"/>
  <c r="CD333" i="1"/>
  <c r="CT333" i="1"/>
  <c r="AT333" i="1"/>
  <c r="CB333" i="1"/>
  <c r="DL333" i="1"/>
  <c r="BJ333" i="1"/>
  <c r="CU333" i="1"/>
  <c r="DN333" i="1"/>
  <c r="AR333" i="1"/>
  <c r="BL333" i="1"/>
  <c r="CV333" i="1"/>
  <c r="AS333" i="1"/>
  <c r="CC333" i="1"/>
  <c r="DM333" i="1"/>
  <c r="AQ133" i="1"/>
  <c r="BI133" i="1" s="1"/>
  <c r="CA133" i="1" s="1"/>
  <c r="CS133" i="1" s="1"/>
  <c r="DK133" i="1" s="1"/>
  <c r="AS133" i="1"/>
  <c r="BJ133" i="1"/>
  <c r="CU133" i="1"/>
  <c r="DM133" i="1"/>
  <c r="BL133" i="1"/>
  <c r="CT133" i="1"/>
  <c r="AR133" i="1"/>
  <c r="CC133" i="1"/>
  <c r="CV133" i="1"/>
  <c r="AT133" i="1"/>
  <c r="CD133" i="1"/>
  <c r="DL133" i="1"/>
  <c r="BK133" i="1"/>
  <c r="CB133" i="1"/>
  <c r="DN133" i="1"/>
  <c r="AQ101" i="1"/>
  <c r="BI101" i="1" s="1"/>
  <c r="CA101" i="1" s="1"/>
  <c r="CS101" i="1" s="1"/>
  <c r="DK101" i="1" s="1"/>
  <c r="AT101" i="1"/>
  <c r="BL101" i="1"/>
  <c r="CT101" i="1"/>
  <c r="DN101" i="1"/>
  <c r="AR101" i="1"/>
  <c r="CD101" i="1"/>
  <c r="DL101" i="1"/>
  <c r="BK101" i="1"/>
  <c r="CB101" i="1"/>
  <c r="DM101" i="1"/>
  <c r="BJ101" i="1"/>
  <c r="CV101" i="1"/>
  <c r="AS101" i="1"/>
  <c r="CC101" i="1"/>
  <c r="CU101" i="1"/>
  <c r="AQ85" i="1"/>
  <c r="BI85" i="1" s="1"/>
  <c r="CA85" i="1" s="1"/>
  <c r="CS85" i="1" s="1"/>
  <c r="DK85" i="1" s="1"/>
  <c r="AS85" i="1"/>
  <c r="BK85" i="1"/>
  <c r="CV85" i="1"/>
  <c r="DM85" i="1"/>
  <c r="AT85" i="1"/>
  <c r="CB85" i="1"/>
  <c r="CU85" i="1"/>
  <c r="DL85" i="1"/>
  <c r="BJ85" i="1"/>
  <c r="CD85" i="1"/>
  <c r="CT85" i="1"/>
  <c r="AR85" i="1"/>
  <c r="BL85" i="1"/>
  <c r="CC85" i="1"/>
  <c r="DN85" i="1"/>
  <c r="AQ424" i="1"/>
  <c r="BI424" i="1" s="1"/>
  <c r="CA424" i="1" s="1"/>
  <c r="CS424" i="1" s="1"/>
  <c r="DK424" i="1" s="1"/>
  <c r="AS424" i="1"/>
  <c r="CD424" i="1"/>
  <c r="CU424" i="1"/>
  <c r="DL424" i="1"/>
  <c r="BL424" i="1"/>
  <c r="CB424" i="1"/>
  <c r="CT424" i="1"/>
  <c r="AT424" i="1"/>
  <c r="BJ424" i="1"/>
  <c r="CC424" i="1"/>
  <c r="DN424" i="1"/>
  <c r="BK424" i="1"/>
  <c r="DM424" i="1"/>
  <c r="AR424" i="1"/>
  <c r="CV424" i="1"/>
  <c r="AQ392" i="1"/>
  <c r="BI392" i="1" s="1"/>
  <c r="CA392" i="1" s="1"/>
  <c r="CS392" i="1" s="1"/>
  <c r="DK392" i="1" s="1"/>
  <c r="AS392" i="1"/>
  <c r="CD392" i="1"/>
  <c r="CV392" i="1"/>
  <c r="DL392" i="1"/>
  <c r="BJ392" i="1"/>
  <c r="CB392" i="1"/>
  <c r="CU392" i="1"/>
  <c r="AT392" i="1"/>
  <c r="BK392" i="1"/>
  <c r="CC392" i="1"/>
  <c r="DN392" i="1"/>
  <c r="DM392" i="1"/>
  <c r="BL392" i="1"/>
  <c r="CT392" i="1"/>
  <c r="AR392" i="1"/>
  <c r="AQ252" i="1"/>
  <c r="BI252" i="1" s="1"/>
  <c r="CA252" i="1" s="1"/>
  <c r="CS252" i="1" s="1"/>
  <c r="DK252" i="1" s="1"/>
  <c r="AT252" i="1"/>
  <c r="BJ252" i="1"/>
  <c r="CT252" i="1"/>
  <c r="DM252" i="1"/>
  <c r="AS252" i="1"/>
  <c r="CC252" i="1"/>
  <c r="CV252" i="1"/>
  <c r="DL252" i="1"/>
  <c r="BK252" i="1"/>
  <c r="CD252" i="1"/>
  <c r="CU252" i="1"/>
  <c r="AR252" i="1"/>
  <c r="CB252" i="1"/>
  <c r="DN252" i="1"/>
  <c r="BL252" i="1"/>
  <c r="AQ307" i="1"/>
  <c r="BI307" i="1" s="1"/>
  <c r="CA307" i="1" s="1"/>
  <c r="CS307" i="1" s="1"/>
  <c r="DK307" i="1" s="1"/>
  <c r="BL307" i="1"/>
  <c r="CB307" i="1"/>
  <c r="CU307" i="1"/>
  <c r="BK307" i="1"/>
  <c r="CT307" i="1"/>
  <c r="DL307" i="1"/>
  <c r="AT307" i="1"/>
  <c r="BJ307" i="1"/>
  <c r="CV307" i="1"/>
  <c r="AS307" i="1"/>
  <c r="CD307" i="1"/>
  <c r="DM307" i="1"/>
  <c r="AR307" i="1"/>
  <c r="CC307" i="1"/>
  <c r="DN307" i="1"/>
  <c r="AQ275" i="1"/>
  <c r="BI275" i="1" s="1"/>
  <c r="CA275" i="1" s="1"/>
  <c r="CS275" i="1" s="1"/>
  <c r="DK275" i="1" s="1"/>
  <c r="BL275" i="1"/>
  <c r="CD275" i="1"/>
  <c r="CT275" i="1"/>
  <c r="AR275" i="1"/>
  <c r="CB275" i="1"/>
  <c r="DL275" i="1"/>
  <c r="AT275" i="1"/>
  <c r="CC275" i="1"/>
  <c r="DN275" i="1"/>
  <c r="BJ275" i="1"/>
  <c r="CV275" i="1"/>
  <c r="DM275" i="1"/>
  <c r="AS275" i="1"/>
  <c r="BK275" i="1"/>
  <c r="CU275" i="1"/>
  <c r="AQ199" i="1"/>
  <c r="BI199" i="1" s="1"/>
  <c r="CA199" i="1" s="1"/>
  <c r="CS199" i="1" s="1"/>
  <c r="DK199" i="1" s="1"/>
  <c r="AT199" i="1"/>
  <c r="CC199" i="1"/>
  <c r="CT199" i="1"/>
  <c r="DN199" i="1"/>
  <c r="BJ199" i="1"/>
  <c r="CV199" i="1"/>
  <c r="AS199" i="1"/>
  <c r="BL199" i="1"/>
  <c r="CU199" i="1"/>
  <c r="AR199" i="1"/>
  <c r="CD199" i="1"/>
  <c r="DM199" i="1"/>
  <c r="BK199" i="1"/>
  <c r="CB199" i="1"/>
  <c r="DL199" i="1"/>
  <c r="AQ183" i="1"/>
  <c r="BI183" i="1" s="1"/>
  <c r="CA183" i="1" s="1"/>
  <c r="CS183" i="1" s="1"/>
  <c r="DK183" i="1" s="1"/>
  <c r="AT183" i="1"/>
  <c r="CD183" i="1"/>
  <c r="CV183" i="1"/>
  <c r="DM183" i="1"/>
  <c r="BK183" i="1"/>
  <c r="CC183" i="1"/>
  <c r="DL183" i="1"/>
  <c r="BL183" i="1"/>
  <c r="CU183" i="1"/>
  <c r="AR183" i="1"/>
  <c r="BJ183" i="1"/>
  <c r="CT183" i="1"/>
  <c r="AS183" i="1"/>
  <c r="CB183" i="1"/>
  <c r="DN183" i="1"/>
  <c r="AQ116" i="1"/>
  <c r="BI116" i="1" s="1"/>
  <c r="CA116" i="1" s="1"/>
  <c r="CS116" i="1" s="1"/>
  <c r="DK116" i="1" s="1"/>
  <c r="BL116" i="1"/>
  <c r="CD116" i="1"/>
  <c r="CT116" i="1"/>
  <c r="AR116" i="1"/>
  <c r="BJ116" i="1"/>
  <c r="CC116" i="1"/>
  <c r="DM116" i="1"/>
  <c r="AS116" i="1"/>
  <c r="BK116" i="1"/>
  <c r="CU116" i="1"/>
  <c r="DN116" i="1"/>
  <c r="AT116" i="1"/>
  <c r="CV116" i="1"/>
  <c r="DL116" i="1"/>
  <c r="CB116" i="1"/>
  <c r="AQ84" i="1"/>
  <c r="BI84" i="1" s="1"/>
  <c r="CA84" i="1" s="1"/>
  <c r="CS84" i="1" s="1"/>
  <c r="DK84" i="1" s="1"/>
  <c r="BJ84" i="1"/>
  <c r="CB84" i="1"/>
  <c r="CU84" i="1"/>
  <c r="AR84" i="1"/>
  <c r="BL84" i="1"/>
  <c r="CC84" i="1"/>
  <c r="DN84" i="1"/>
  <c r="AS84" i="1"/>
  <c r="BK84" i="1"/>
  <c r="CT84" i="1"/>
  <c r="DM84" i="1"/>
  <c r="CV84" i="1"/>
  <c r="AT84" i="1"/>
  <c r="CD84" i="1"/>
  <c r="DL84" i="1"/>
  <c r="AQ49" i="1"/>
  <c r="BI49" i="1" s="1"/>
  <c r="CA49" i="1" s="1"/>
  <c r="CS49" i="1" s="1"/>
  <c r="DK49" i="1" s="1"/>
  <c r="AR49" i="1"/>
  <c r="CD49" i="1"/>
  <c r="CV49" i="1"/>
  <c r="DN49" i="1"/>
  <c r="BJ49" i="1"/>
  <c r="CC49" i="1"/>
  <c r="CU49" i="1"/>
  <c r="AS49" i="1"/>
  <c r="BL49" i="1"/>
  <c r="CB49" i="1"/>
  <c r="DM49" i="1"/>
  <c r="AT49" i="1"/>
  <c r="BK49" i="1"/>
  <c r="CT49" i="1"/>
  <c r="DL49" i="1"/>
  <c r="AQ155" i="1"/>
  <c r="BI155" i="1" s="1"/>
  <c r="CA155" i="1" s="1"/>
  <c r="CS155" i="1" s="1"/>
  <c r="DK155" i="1" s="1"/>
  <c r="AT155" i="1"/>
  <c r="BL155" i="1"/>
  <c r="CD155" i="1"/>
  <c r="DM155" i="1"/>
  <c r="AS155" i="1"/>
  <c r="BJ155" i="1"/>
  <c r="CV155" i="1"/>
  <c r="DL155" i="1"/>
  <c r="AR155" i="1"/>
  <c r="CC155" i="1"/>
  <c r="CT155" i="1"/>
  <c r="DN155" i="1"/>
  <c r="BK155" i="1"/>
  <c r="CB155" i="1"/>
  <c r="CU155" i="1"/>
  <c r="AQ99" i="1"/>
  <c r="BI99" i="1" s="1"/>
  <c r="CA99" i="1" s="1"/>
  <c r="CS99" i="1" s="1"/>
  <c r="DK99" i="1" s="1"/>
  <c r="BL99" i="1"/>
  <c r="CD99" i="1"/>
  <c r="CV99" i="1"/>
  <c r="AS99" i="1"/>
  <c r="BJ99" i="1"/>
  <c r="CC99" i="1"/>
  <c r="DL99" i="1"/>
  <c r="AR99" i="1"/>
  <c r="BK99" i="1"/>
  <c r="CU99" i="1"/>
  <c r="DN99" i="1"/>
  <c r="DM99" i="1"/>
  <c r="AT99" i="1"/>
  <c r="CB99" i="1"/>
  <c r="CT99" i="1"/>
  <c r="AQ138" i="1"/>
  <c r="BI138" i="1" s="1"/>
  <c r="CA138" i="1" s="1"/>
  <c r="CS138" i="1" s="1"/>
  <c r="DK138" i="1" s="1"/>
  <c r="AT138" i="1"/>
  <c r="BJ138" i="1"/>
  <c r="CD138" i="1"/>
  <c r="DN138" i="1"/>
  <c r="AS138" i="1"/>
  <c r="CC138" i="1"/>
  <c r="DL138" i="1"/>
  <c r="BK138" i="1"/>
  <c r="CV138" i="1"/>
  <c r="DM138" i="1"/>
  <c r="BL138" i="1"/>
  <c r="CU138" i="1"/>
  <c r="AR138" i="1"/>
  <c r="CB138" i="1"/>
  <c r="CT138" i="1"/>
  <c r="AQ106" i="1"/>
  <c r="BI106" i="1" s="1"/>
  <c r="CA106" i="1" s="1"/>
  <c r="CS106" i="1" s="1"/>
  <c r="DK106" i="1" s="1"/>
  <c r="AS106" i="1"/>
  <c r="BK106" i="1"/>
  <c r="CT106" i="1"/>
  <c r="DL106" i="1"/>
  <c r="BJ106" i="1"/>
  <c r="CV106" i="1"/>
  <c r="AT106" i="1"/>
  <c r="CC106" i="1"/>
  <c r="CU106" i="1"/>
  <c r="AR106" i="1"/>
  <c r="CD106" i="1"/>
  <c r="DN106" i="1"/>
  <c r="BL106" i="1"/>
  <c r="CB106" i="1"/>
  <c r="DM106" i="1"/>
  <c r="AQ74" i="1"/>
  <c r="BI74" i="1" s="1"/>
  <c r="CA74" i="1" s="1"/>
  <c r="CS74" i="1" s="1"/>
  <c r="DK74" i="1" s="1"/>
  <c r="AR74" i="1"/>
  <c r="BL74" i="1"/>
  <c r="CV74" i="1"/>
  <c r="DN74" i="1"/>
  <c r="BK74" i="1"/>
  <c r="CC74" i="1"/>
  <c r="DL74" i="1"/>
  <c r="BJ74" i="1"/>
  <c r="CU74" i="1"/>
  <c r="AT74" i="1"/>
  <c r="CB74" i="1"/>
  <c r="CT74" i="1"/>
  <c r="CD74" i="1"/>
  <c r="DM74" i="1"/>
  <c r="AS74" i="1"/>
  <c r="AQ59" i="1"/>
  <c r="BI59" i="1" s="1"/>
  <c r="CA59" i="1" s="1"/>
  <c r="CS59" i="1" s="1"/>
  <c r="DK59" i="1" s="1"/>
  <c r="AS59" i="1"/>
  <c r="BK59" i="1"/>
  <c r="CU59" i="1"/>
  <c r="DM59" i="1"/>
  <c r="AT59" i="1"/>
  <c r="CB59" i="1"/>
  <c r="CV59" i="1"/>
  <c r="DN59" i="1"/>
  <c r="BL59" i="1"/>
  <c r="CD59" i="1"/>
  <c r="CT59" i="1"/>
  <c r="CC59" i="1"/>
  <c r="DL59" i="1"/>
  <c r="AR59" i="1"/>
  <c r="BJ59" i="1"/>
  <c r="AQ524" i="1"/>
  <c r="BI524" i="1" s="1"/>
  <c r="CA524" i="1" s="1"/>
  <c r="CS524" i="1" s="1"/>
  <c r="DK524" i="1" s="1"/>
  <c r="AR524" i="1"/>
  <c r="BK524" i="1"/>
  <c r="CC524" i="1"/>
  <c r="DN524" i="1"/>
  <c r="AT524" i="1"/>
  <c r="BJ524" i="1"/>
  <c r="CT524" i="1"/>
  <c r="DL524" i="1"/>
  <c r="AS524" i="1"/>
  <c r="CB524" i="1"/>
  <c r="CU524" i="1"/>
  <c r="DM524" i="1"/>
  <c r="BL524" i="1"/>
  <c r="CD524" i="1"/>
  <c r="CV524" i="1"/>
  <c r="AQ318" i="1"/>
  <c r="BI318" i="1" s="1"/>
  <c r="CA318" i="1" s="1"/>
  <c r="CS318" i="1" s="1"/>
  <c r="DK318" i="1" s="1"/>
  <c r="BJ318" i="1"/>
  <c r="CC318" i="1"/>
  <c r="CT318" i="1"/>
  <c r="AT318" i="1"/>
  <c r="BL318" i="1"/>
  <c r="CU318" i="1"/>
  <c r="AR318" i="1"/>
  <c r="CB318" i="1"/>
  <c r="DL318" i="1"/>
  <c r="AS318" i="1"/>
  <c r="CD318" i="1"/>
  <c r="DM318" i="1"/>
  <c r="BK318" i="1"/>
  <c r="CV318" i="1"/>
  <c r="DN318" i="1"/>
  <c r="AQ485" i="1"/>
  <c r="BI485" i="1" s="1"/>
  <c r="CA485" i="1" s="1"/>
  <c r="CS485" i="1" s="1"/>
  <c r="DK485" i="1" s="1"/>
  <c r="BJ485" i="1"/>
  <c r="CD485" i="1"/>
  <c r="CT485" i="1"/>
  <c r="AT485" i="1"/>
  <c r="CB485" i="1"/>
  <c r="DN485" i="1"/>
  <c r="AS485" i="1"/>
  <c r="BK485" i="1"/>
  <c r="CV485" i="1"/>
  <c r="AR485" i="1"/>
  <c r="CC485" i="1"/>
  <c r="DM485" i="1"/>
  <c r="DL485" i="1"/>
  <c r="BL485" i="1"/>
  <c r="CU485" i="1"/>
  <c r="AQ453" i="1"/>
  <c r="BI453" i="1" s="1"/>
  <c r="CA453" i="1" s="1"/>
  <c r="CS453" i="1" s="1"/>
  <c r="DK453" i="1" s="1"/>
  <c r="AS453" i="1"/>
  <c r="BJ453" i="1"/>
  <c r="CT453" i="1"/>
  <c r="DN453" i="1"/>
  <c r="BL453" i="1"/>
  <c r="CD453" i="1"/>
  <c r="CV453" i="1"/>
  <c r="AR453" i="1"/>
  <c r="BK453" i="1"/>
  <c r="CC453" i="1"/>
  <c r="DM453" i="1"/>
  <c r="DL453" i="1"/>
  <c r="AT453" i="1"/>
  <c r="CB453" i="1"/>
  <c r="CU453" i="1"/>
  <c r="AQ421" i="1"/>
  <c r="BI421" i="1" s="1"/>
  <c r="CA421" i="1" s="1"/>
  <c r="CS421" i="1" s="1"/>
  <c r="DK421" i="1" s="1"/>
  <c r="AT421" i="1"/>
  <c r="BK421" i="1"/>
  <c r="CV421" i="1"/>
  <c r="DN421" i="1"/>
  <c r="BJ421" i="1"/>
  <c r="CC421" i="1"/>
  <c r="AS421" i="1"/>
  <c r="BL421" i="1"/>
  <c r="CB421" i="1"/>
  <c r="DM421" i="1"/>
  <c r="CD421" i="1"/>
  <c r="DL421" i="1"/>
  <c r="CU421" i="1"/>
  <c r="AR421" i="1"/>
  <c r="CT421" i="1"/>
  <c r="AQ389" i="1"/>
  <c r="BI389" i="1" s="1"/>
  <c r="CA389" i="1" s="1"/>
  <c r="CS389" i="1" s="1"/>
  <c r="DK389" i="1" s="1"/>
  <c r="AS389" i="1"/>
  <c r="BJ389" i="1"/>
  <c r="CU389" i="1"/>
  <c r="DL389" i="1"/>
  <c r="BK389" i="1"/>
  <c r="CV389" i="1"/>
  <c r="AR389" i="1"/>
  <c r="CB389" i="1"/>
  <c r="CT389" i="1"/>
  <c r="AT389" i="1"/>
  <c r="CC389" i="1"/>
  <c r="DN389" i="1"/>
  <c r="BL389" i="1"/>
  <c r="CD389" i="1"/>
  <c r="DM389" i="1"/>
  <c r="AQ249" i="1"/>
  <c r="BI249" i="1" s="1"/>
  <c r="CA249" i="1" s="1"/>
  <c r="CS249" i="1" s="1"/>
  <c r="DK249" i="1" s="1"/>
  <c r="AS249" i="1"/>
  <c r="BK249" i="1"/>
  <c r="CB249" i="1"/>
  <c r="DN249" i="1"/>
  <c r="AT249" i="1"/>
  <c r="CD249" i="1"/>
  <c r="DL249" i="1"/>
  <c r="BJ249" i="1"/>
  <c r="CT249" i="1"/>
  <c r="DM249" i="1"/>
  <c r="BL249" i="1"/>
  <c r="CV249" i="1"/>
  <c r="AR249" i="1"/>
  <c r="CC249" i="1"/>
  <c r="CU249" i="1"/>
  <c r="AQ233" i="1"/>
  <c r="BI233" i="1" s="1"/>
  <c r="CA233" i="1" s="1"/>
  <c r="CS233" i="1" s="1"/>
  <c r="DK233" i="1" s="1"/>
  <c r="AS233" i="1"/>
  <c r="BL233" i="1"/>
  <c r="CD233" i="1"/>
  <c r="DL233" i="1"/>
  <c r="AR233" i="1"/>
  <c r="CB233" i="1"/>
  <c r="CT233" i="1"/>
  <c r="AT233" i="1"/>
  <c r="CC233" i="1"/>
  <c r="DN233" i="1"/>
  <c r="BJ233" i="1"/>
  <c r="CV233" i="1"/>
  <c r="DM233" i="1"/>
  <c r="BK233" i="1"/>
  <c r="CU233" i="1"/>
  <c r="AQ73" i="1"/>
  <c r="BI73" i="1" s="1"/>
  <c r="CA73" i="1" s="1"/>
  <c r="CS73" i="1" s="1"/>
  <c r="DK73" i="1" s="1"/>
  <c r="AS73" i="1"/>
  <c r="BL73" i="1"/>
  <c r="CB73" i="1"/>
  <c r="DL73" i="1"/>
  <c r="AT73" i="1"/>
  <c r="BJ73" i="1"/>
  <c r="CV73" i="1"/>
  <c r="DM73" i="1"/>
  <c r="AR73" i="1"/>
  <c r="CC73" i="1"/>
  <c r="CU73" i="1"/>
  <c r="DN73" i="1"/>
  <c r="BK73" i="1"/>
  <c r="CD73" i="1"/>
  <c r="CT73" i="1"/>
  <c r="AQ14" i="1"/>
  <c r="BI14" i="1" s="1"/>
  <c r="CA14" i="1" s="1"/>
  <c r="CS14" i="1" s="1"/>
  <c r="DK14" i="1" s="1"/>
  <c r="BL14" i="1"/>
  <c r="CC14" i="1"/>
  <c r="CT14" i="1"/>
  <c r="AT14" i="1"/>
  <c r="BJ14" i="1"/>
  <c r="CB14" i="1"/>
  <c r="DM14" i="1"/>
  <c r="AR14" i="1"/>
  <c r="BK14" i="1"/>
  <c r="CV14" i="1"/>
  <c r="DL14" i="1"/>
  <c r="CU14" i="1"/>
  <c r="DN14" i="1"/>
  <c r="AS14" i="1"/>
  <c r="CD14" i="1"/>
  <c r="AQ336" i="1"/>
  <c r="BI336" i="1" s="1"/>
  <c r="CA336" i="1" s="1"/>
  <c r="CS336" i="1" s="1"/>
  <c r="DK336" i="1" s="1"/>
  <c r="AT336" i="1"/>
  <c r="BK336" i="1"/>
  <c r="CD336" i="1"/>
  <c r="DN336" i="1"/>
  <c r="AR336" i="1"/>
  <c r="BJ336" i="1"/>
  <c r="CV336" i="1"/>
  <c r="DL336" i="1"/>
  <c r="AS336" i="1"/>
  <c r="CB336" i="1"/>
  <c r="CT336" i="1"/>
  <c r="DM336" i="1"/>
  <c r="CU336" i="1"/>
  <c r="BL336" i="1"/>
  <c r="CC336" i="1"/>
  <c r="AQ355" i="1"/>
  <c r="BI355" i="1" s="1"/>
  <c r="CA355" i="1" s="1"/>
  <c r="CS355" i="1" s="1"/>
  <c r="DK355" i="1" s="1"/>
  <c r="AS355" i="1"/>
  <c r="BJ355" i="1"/>
  <c r="CU355" i="1"/>
  <c r="DN355" i="1"/>
  <c r="AR355" i="1"/>
  <c r="CB355" i="1"/>
  <c r="CT355" i="1"/>
  <c r="DL355" i="1"/>
  <c r="BK355" i="1"/>
  <c r="CD355" i="1"/>
  <c r="CV355" i="1"/>
  <c r="AT355" i="1"/>
  <c r="BL355" i="1"/>
  <c r="CC355" i="1"/>
  <c r="DM355" i="1"/>
  <c r="AQ339" i="1"/>
  <c r="BI339" i="1" s="1"/>
  <c r="CA339" i="1" s="1"/>
  <c r="CS339" i="1" s="1"/>
  <c r="DK339" i="1" s="1"/>
  <c r="AT339" i="1"/>
  <c r="BJ339" i="1"/>
  <c r="CU339" i="1"/>
  <c r="DM339" i="1"/>
  <c r="AR339" i="1"/>
  <c r="CD339" i="1"/>
  <c r="CT339" i="1"/>
  <c r="DN339" i="1"/>
  <c r="BK339" i="1"/>
  <c r="CB339" i="1"/>
  <c r="CV339" i="1"/>
  <c r="AS339" i="1"/>
  <c r="BL339" i="1"/>
  <c r="CC339" i="1"/>
  <c r="DL339" i="1"/>
  <c r="AQ143" i="1"/>
  <c r="BI143" i="1" s="1"/>
  <c r="CA143" i="1" s="1"/>
  <c r="CS143" i="1" s="1"/>
  <c r="DK143" i="1" s="1"/>
  <c r="BL143" i="1"/>
  <c r="CD143" i="1"/>
  <c r="CU143" i="1"/>
  <c r="AT143" i="1"/>
  <c r="BK143" i="1"/>
  <c r="CC143" i="1"/>
  <c r="DN143" i="1"/>
  <c r="AR143" i="1"/>
  <c r="BJ143" i="1"/>
  <c r="CT143" i="1"/>
  <c r="DL143" i="1"/>
  <c r="AS143" i="1"/>
  <c r="CB143" i="1"/>
  <c r="CV143" i="1"/>
  <c r="DM143" i="1"/>
  <c r="AQ127" i="1"/>
  <c r="BI127" i="1" s="1"/>
  <c r="CA127" i="1" s="1"/>
  <c r="CS127" i="1" s="1"/>
  <c r="DK127" i="1" s="1"/>
  <c r="BK127" i="1"/>
  <c r="AT127" i="1"/>
  <c r="BJ127" i="1"/>
  <c r="CD127" i="1"/>
  <c r="DL127" i="1"/>
  <c r="AS127" i="1"/>
  <c r="BL127" i="1"/>
  <c r="CT127" i="1"/>
  <c r="DN127" i="1"/>
  <c r="AR127" i="1"/>
  <c r="CC127" i="1"/>
  <c r="CU127" i="1"/>
  <c r="DM127" i="1"/>
  <c r="CB127" i="1"/>
  <c r="CV127" i="1"/>
  <c r="AQ52" i="1"/>
  <c r="BI52" i="1" s="1"/>
  <c r="CA52" i="1" s="1"/>
  <c r="CS52" i="1" s="1"/>
  <c r="DK52" i="1" s="1"/>
  <c r="AR52" i="1"/>
  <c r="BL52" i="1"/>
  <c r="CC52" i="1"/>
  <c r="DM52" i="1"/>
  <c r="AS52" i="1"/>
  <c r="CB52" i="1"/>
  <c r="CT52" i="1"/>
  <c r="BJ52" i="1"/>
  <c r="CU52" i="1"/>
  <c r="DN52" i="1"/>
  <c r="BK52" i="1"/>
  <c r="CV52" i="1"/>
  <c r="DL52" i="1"/>
  <c r="AT52" i="1"/>
  <c r="CD52" i="1"/>
  <c r="AQ20" i="1"/>
  <c r="BI20" i="1" s="1"/>
  <c r="CA20" i="1" s="1"/>
  <c r="CS20" i="1" s="1"/>
  <c r="DK20" i="1" s="1"/>
  <c r="AR20" i="1"/>
  <c r="BJ20" i="1"/>
  <c r="CD20" i="1"/>
  <c r="DM20" i="1"/>
  <c r="BK20" i="1"/>
  <c r="CT20" i="1"/>
  <c r="DL20" i="1"/>
  <c r="AS20" i="1"/>
  <c r="CC20" i="1"/>
  <c r="CU20" i="1"/>
  <c r="AT20" i="1"/>
  <c r="CB20" i="1"/>
  <c r="DN20" i="1"/>
  <c r="BL20" i="1"/>
  <c r="CV20" i="1"/>
  <c r="AQ514" i="1"/>
  <c r="BI514" i="1" s="1"/>
  <c r="CA514" i="1" s="1"/>
  <c r="CS514" i="1" s="1"/>
  <c r="DK514" i="1" s="1"/>
  <c r="AS514" i="1"/>
  <c r="BL514" i="1"/>
  <c r="CC514" i="1"/>
  <c r="DN514" i="1"/>
  <c r="AR514" i="1"/>
  <c r="BK514" i="1"/>
  <c r="CT514" i="1"/>
  <c r="DM514" i="1"/>
  <c r="AT514" i="1"/>
  <c r="CB514" i="1"/>
  <c r="CV514" i="1"/>
  <c r="DL514" i="1"/>
  <c r="CU514" i="1"/>
  <c r="BJ514" i="1"/>
  <c r="CD514" i="1"/>
  <c r="AQ422" i="1"/>
  <c r="BI422" i="1" s="1"/>
  <c r="CA422" i="1" s="1"/>
  <c r="CS422" i="1" s="1"/>
  <c r="DK422" i="1" s="1"/>
  <c r="AR422" i="1"/>
  <c r="BL422" i="1"/>
  <c r="CB422" i="1"/>
  <c r="DN422" i="1"/>
  <c r="AT422" i="1"/>
  <c r="BK422" i="1"/>
  <c r="CU422" i="1"/>
  <c r="DM422" i="1"/>
  <c r="AS422" i="1"/>
  <c r="CD422" i="1"/>
  <c r="CV422" i="1"/>
  <c r="DL422" i="1"/>
  <c r="BJ422" i="1"/>
  <c r="CC422" i="1"/>
  <c r="CT422" i="1"/>
  <c r="AQ390" i="1"/>
  <c r="BI390" i="1" s="1"/>
  <c r="CA390" i="1" s="1"/>
  <c r="CS390" i="1" s="1"/>
  <c r="DK390" i="1" s="1"/>
  <c r="AT390" i="1"/>
  <c r="BJ390" i="1"/>
  <c r="CB390" i="1"/>
  <c r="DL390" i="1"/>
  <c r="AR390" i="1"/>
  <c r="BK390" i="1"/>
  <c r="CU390" i="1"/>
  <c r="DN390" i="1"/>
  <c r="AS390" i="1"/>
  <c r="CC390" i="1"/>
  <c r="CT390" i="1"/>
  <c r="DM390" i="1"/>
  <c r="BL390" i="1"/>
  <c r="CD390" i="1"/>
  <c r="CV390" i="1"/>
  <c r="AQ374" i="1"/>
  <c r="BI374" i="1" s="1"/>
  <c r="CA374" i="1" s="1"/>
  <c r="CS374" i="1" s="1"/>
  <c r="DK374" i="1" s="1"/>
  <c r="AR374" i="1"/>
  <c r="BL374" i="1"/>
  <c r="CV374" i="1"/>
  <c r="DL374" i="1"/>
  <c r="AS374" i="1"/>
  <c r="CC374" i="1"/>
  <c r="CT374" i="1"/>
  <c r="DM374" i="1"/>
  <c r="BJ374" i="1"/>
  <c r="CD374" i="1"/>
  <c r="CU374" i="1"/>
  <c r="AT374" i="1"/>
  <c r="BK374" i="1"/>
  <c r="CB374" i="1"/>
  <c r="DN374" i="1"/>
  <c r="AQ234" i="1"/>
  <c r="BI234" i="1" s="1"/>
  <c r="CA234" i="1" s="1"/>
  <c r="CS234" i="1" s="1"/>
  <c r="DK234" i="1" s="1"/>
  <c r="AT234" i="1"/>
  <c r="BL234" i="1"/>
  <c r="CD234" i="1"/>
  <c r="DM234" i="1"/>
  <c r="AR234" i="1"/>
  <c r="CC234" i="1"/>
  <c r="DL234" i="1"/>
  <c r="BJ234" i="1"/>
  <c r="CV234" i="1"/>
  <c r="AS234" i="1"/>
  <c r="CB234" i="1"/>
  <c r="CU234" i="1"/>
  <c r="DN234" i="1"/>
  <c r="BK234" i="1"/>
  <c r="CT234" i="1"/>
  <c r="AQ480" i="1"/>
  <c r="BI480" i="1" s="1"/>
  <c r="CA480" i="1" s="1"/>
  <c r="CS480" i="1" s="1"/>
  <c r="DK480" i="1" s="1"/>
  <c r="AR480" i="1"/>
  <c r="BL480" i="1"/>
  <c r="CD480" i="1"/>
  <c r="DN480" i="1"/>
  <c r="AS480" i="1"/>
  <c r="BJ480" i="1"/>
  <c r="CT480" i="1"/>
  <c r="DM480" i="1"/>
  <c r="AT480" i="1"/>
  <c r="CC480" i="1"/>
  <c r="CV480" i="1"/>
  <c r="DL480" i="1"/>
  <c r="CB480" i="1"/>
  <c r="BK480" i="1"/>
  <c r="CU480" i="1"/>
  <c r="AQ228" i="1"/>
  <c r="BI228" i="1" s="1"/>
  <c r="CA228" i="1" s="1"/>
  <c r="CS228" i="1" s="1"/>
  <c r="DK228" i="1" s="1"/>
  <c r="BL228" i="1"/>
  <c r="CB228" i="1"/>
  <c r="CU228" i="1"/>
  <c r="AR228" i="1"/>
  <c r="BJ228" i="1"/>
  <c r="CD228" i="1"/>
  <c r="DN228" i="1"/>
  <c r="AS228" i="1"/>
  <c r="BK228" i="1"/>
  <c r="CV228" i="1"/>
  <c r="DM228" i="1"/>
  <c r="CC228" i="1"/>
  <c r="DL228" i="1"/>
  <c r="AT228" i="1"/>
  <c r="CT228" i="1"/>
  <c r="AQ212" i="1"/>
  <c r="BI212" i="1" s="1"/>
  <c r="CA212" i="1" s="1"/>
  <c r="CS212" i="1" s="1"/>
  <c r="DK212" i="1" s="1"/>
  <c r="BK212" i="1"/>
  <c r="CD212" i="1"/>
  <c r="CU212" i="1"/>
  <c r="AR212" i="1"/>
  <c r="BJ212" i="1"/>
  <c r="CC212" i="1"/>
  <c r="DM212" i="1"/>
  <c r="AT212" i="1"/>
  <c r="BL212" i="1"/>
  <c r="CV212" i="1"/>
  <c r="DN212" i="1"/>
  <c r="CT212" i="1"/>
  <c r="AS212" i="1"/>
  <c r="CB212" i="1"/>
  <c r="DL212" i="1"/>
  <c r="AQ180" i="1"/>
  <c r="BI180" i="1" s="1"/>
  <c r="CA180" i="1" s="1"/>
  <c r="CS180" i="1" s="1"/>
  <c r="DK180" i="1" s="1"/>
  <c r="BJ180" i="1"/>
  <c r="CB180" i="1"/>
  <c r="CT180" i="1"/>
  <c r="AR180" i="1"/>
  <c r="BL180" i="1"/>
  <c r="CD180" i="1"/>
  <c r="DN180" i="1"/>
  <c r="AS180" i="1"/>
  <c r="BK180" i="1"/>
  <c r="CV180" i="1"/>
  <c r="DM180" i="1"/>
  <c r="AT180" i="1"/>
  <c r="CU180" i="1"/>
  <c r="DL180" i="1"/>
  <c r="CC180" i="1"/>
  <c r="AQ148" i="1"/>
  <c r="BI148" i="1" s="1"/>
  <c r="CA148" i="1" s="1"/>
  <c r="CS148" i="1" s="1"/>
  <c r="DK148" i="1" s="1"/>
  <c r="BJ148" i="1"/>
  <c r="CB148" i="1"/>
  <c r="CV148" i="1"/>
  <c r="AR148" i="1"/>
  <c r="BL148" i="1"/>
  <c r="CC148" i="1"/>
  <c r="DN148" i="1"/>
  <c r="AT148" i="1"/>
  <c r="BK148" i="1"/>
  <c r="CT148" i="1"/>
  <c r="DL148" i="1"/>
  <c r="CU148" i="1"/>
  <c r="AS148" i="1"/>
  <c r="CD148" i="1"/>
  <c r="DM148" i="1"/>
  <c r="AQ487" i="1"/>
  <c r="BI487" i="1" s="1"/>
  <c r="CA487" i="1" s="1"/>
  <c r="CS487" i="1" s="1"/>
  <c r="DK487" i="1" s="1"/>
  <c r="AS487" i="1"/>
  <c r="BK487" i="1"/>
  <c r="CT487" i="1"/>
  <c r="DL487" i="1"/>
  <c r="AR487" i="1"/>
  <c r="CB487" i="1"/>
  <c r="CV487" i="1"/>
  <c r="DN487" i="1"/>
  <c r="BJ487" i="1"/>
  <c r="CD487" i="1"/>
  <c r="CU487" i="1"/>
  <c r="AT487" i="1"/>
  <c r="BL487" i="1"/>
  <c r="CC487" i="1"/>
  <c r="DM487" i="1"/>
  <c r="AQ455" i="1"/>
  <c r="BI455" i="1" s="1"/>
  <c r="CA455" i="1" s="1"/>
  <c r="CS455" i="1" s="1"/>
  <c r="DK455" i="1" s="1"/>
  <c r="AR455" i="1"/>
  <c r="BJ455" i="1"/>
  <c r="CT455" i="1"/>
  <c r="DN455" i="1"/>
  <c r="AT455" i="1"/>
  <c r="CB455" i="1"/>
  <c r="CU455" i="1"/>
  <c r="DM455" i="1"/>
  <c r="BL455" i="1"/>
  <c r="CC455" i="1"/>
  <c r="CV455" i="1"/>
  <c r="AS455" i="1"/>
  <c r="BK455" i="1"/>
  <c r="CD455" i="1"/>
  <c r="DL455" i="1"/>
  <c r="AQ439" i="1"/>
  <c r="BI439" i="1" s="1"/>
  <c r="CA439" i="1" s="1"/>
  <c r="CS439" i="1" s="1"/>
  <c r="DK439" i="1" s="1"/>
  <c r="AS439" i="1"/>
  <c r="BL439" i="1"/>
  <c r="CU439" i="1"/>
  <c r="DN439" i="1"/>
  <c r="AT439" i="1"/>
  <c r="CC439" i="1"/>
  <c r="CT439" i="1"/>
  <c r="DL439" i="1"/>
  <c r="BK439" i="1"/>
  <c r="CB439" i="1"/>
  <c r="CV439" i="1"/>
  <c r="BJ439" i="1"/>
  <c r="CD439" i="1"/>
  <c r="DM439" i="1"/>
  <c r="AR439" i="1"/>
  <c r="AQ407" i="1"/>
  <c r="BI407" i="1" s="1"/>
  <c r="CA407" i="1" s="1"/>
  <c r="CS407" i="1" s="1"/>
  <c r="DK407" i="1" s="1"/>
  <c r="AS407" i="1"/>
  <c r="BK407" i="1"/>
  <c r="CT407" i="1"/>
  <c r="DL407" i="1"/>
  <c r="AR407" i="1"/>
  <c r="CB407" i="1"/>
  <c r="CV407" i="1"/>
  <c r="DM407" i="1"/>
  <c r="BJ407" i="1"/>
  <c r="CC407" i="1"/>
  <c r="CU407" i="1"/>
  <c r="AT407" i="1"/>
  <c r="BL407" i="1"/>
  <c r="CD407" i="1"/>
  <c r="DN407" i="1"/>
  <c r="AQ375" i="1"/>
  <c r="BI375" i="1" s="1"/>
  <c r="CA375" i="1" s="1"/>
  <c r="CS375" i="1" s="1"/>
  <c r="DK375" i="1" s="1"/>
  <c r="AS375" i="1"/>
  <c r="BL375" i="1"/>
  <c r="CU375" i="1"/>
  <c r="DN375" i="1"/>
  <c r="AT375" i="1"/>
  <c r="CC375" i="1"/>
  <c r="CV375" i="1"/>
  <c r="DM375" i="1"/>
  <c r="BK375" i="1"/>
  <c r="CD375" i="1"/>
  <c r="CT375" i="1"/>
  <c r="CB375" i="1"/>
  <c r="DL375" i="1"/>
  <c r="AR375" i="1"/>
  <c r="BJ375" i="1"/>
  <c r="AQ247" i="1"/>
  <c r="BI247" i="1" s="1"/>
  <c r="CA247" i="1" s="1"/>
  <c r="CS247" i="1" s="1"/>
  <c r="DK247" i="1" s="1"/>
  <c r="AT247" i="1"/>
  <c r="CD247" i="1"/>
  <c r="CU247" i="1"/>
  <c r="DM247" i="1"/>
  <c r="BJ247" i="1"/>
  <c r="CB247" i="1"/>
  <c r="DL247" i="1"/>
  <c r="BK247" i="1"/>
  <c r="CV247" i="1"/>
  <c r="AR247" i="1"/>
  <c r="BL247" i="1"/>
  <c r="CT247" i="1"/>
  <c r="AS247" i="1"/>
  <c r="CC247" i="1"/>
  <c r="DN247" i="1"/>
  <c r="AQ215" i="1"/>
  <c r="BI215" i="1" s="1"/>
  <c r="CA215" i="1" s="1"/>
  <c r="CS215" i="1" s="1"/>
  <c r="DK215" i="1" s="1"/>
  <c r="AR215" i="1"/>
  <c r="CB215" i="1"/>
  <c r="CT215" i="1"/>
  <c r="DM215" i="1"/>
  <c r="AT215" i="1"/>
  <c r="BL215" i="1"/>
  <c r="CV215" i="1"/>
  <c r="AS215" i="1"/>
  <c r="CC215" i="1"/>
  <c r="DN215" i="1"/>
  <c r="BJ215" i="1"/>
  <c r="CD215" i="1"/>
  <c r="DL215" i="1"/>
  <c r="BK215" i="1"/>
  <c r="CU215" i="1"/>
  <c r="AQ37" i="1"/>
  <c r="BI37" i="1" s="1"/>
  <c r="CA37" i="1" s="1"/>
  <c r="CS37" i="1" s="1"/>
  <c r="DK37" i="1" s="1"/>
  <c r="AS37" i="1"/>
  <c r="BJ37" i="1"/>
  <c r="CU37" i="1"/>
  <c r="DL37" i="1"/>
  <c r="AT37" i="1"/>
  <c r="CC37" i="1"/>
  <c r="CV37" i="1"/>
  <c r="DM37" i="1"/>
  <c r="BL37" i="1"/>
  <c r="CD37" i="1"/>
  <c r="CT37" i="1"/>
  <c r="AR37" i="1"/>
  <c r="BK37" i="1"/>
  <c r="CB37" i="1"/>
  <c r="DN37" i="1"/>
  <c r="AQ166" i="1"/>
  <c r="BI166" i="1" s="1"/>
  <c r="CA166" i="1" s="1"/>
  <c r="CS166" i="1" s="1"/>
  <c r="DK166" i="1" s="1"/>
  <c r="BK166" i="1"/>
  <c r="CD166" i="1"/>
  <c r="CU166" i="1"/>
  <c r="BL166" i="1"/>
  <c r="CV166" i="1"/>
  <c r="DL166" i="1"/>
  <c r="AR166" i="1"/>
  <c r="BJ166" i="1"/>
  <c r="CT166" i="1"/>
  <c r="AT166" i="1"/>
  <c r="CC166" i="1"/>
  <c r="DM166" i="1"/>
  <c r="CB166" i="1"/>
  <c r="DN166" i="1"/>
  <c r="AS166" i="1"/>
  <c r="AQ15" i="1"/>
  <c r="BI15" i="1" s="1"/>
  <c r="CA15" i="1" s="1"/>
  <c r="CS15" i="1" s="1"/>
  <c r="DK15" i="1" s="1"/>
  <c r="AR15" i="1"/>
  <c r="BJ15" i="1"/>
  <c r="CD15" i="1"/>
  <c r="DN15" i="1"/>
  <c r="AT15" i="1"/>
  <c r="BL15" i="1"/>
  <c r="CT15" i="1"/>
  <c r="DM15" i="1"/>
  <c r="AS15" i="1"/>
  <c r="CC15" i="1"/>
  <c r="CU15" i="1"/>
  <c r="DL15" i="1"/>
  <c r="BK15" i="1"/>
  <c r="CB15" i="1"/>
  <c r="CV15" i="1"/>
  <c r="AQ146" i="1"/>
  <c r="BI146" i="1" s="1"/>
  <c r="CA146" i="1" s="1"/>
  <c r="CS146" i="1" s="1"/>
  <c r="DK146" i="1" s="1"/>
  <c r="AS146" i="1"/>
  <c r="BJ146" i="1"/>
  <c r="CU146" i="1"/>
  <c r="DL146" i="1"/>
  <c r="AR146" i="1"/>
  <c r="CC146" i="1"/>
  <c r="CT146" i="1"/>
  <c r="AT146" i="1"/>
  <c r="CB146" i="1"/>
  <c r="DM146" i="1"/>
  <c r="BK146" i="1"/>
  <c r="CD146" i="1"/>
  <c r="DN146" i="1"/>
  <c r="BL146" i="1"/>
  <c r="CV146" i="1"/>
  <c r="AQ285" i="1"/>
  <c r="BI285" i="1" s="1"/>
  <c r="CA285" i="1" s="1"/>
  <c r="CS285" i="1" s="1"/>
  <c r="DK285" i="1" s="1"/>
  <c r="BJ285" i="1"/>
  <c r="CD285" i="1"/>
  <c r="CU285" i="1"/>
  <c r="BK285" i="1"/>
  <c r="CT285" i="1"/>
  <c r="DM285" i="1"/>
  <c r="AS285" i="1"/>
  <c r="BL285" i="1"/>
  <c r="CV285" i="1"/>
  <c r="AR285" i="1"/>
  <c r="CB285" i="1"/>
  <c r="DN285" i="1"/>
  <c r="AT285" i="1"/>
  <c r="CC285" i="1"/>
  <c r="DL285" i="1"/>
  <c r="AQ173" i="1"/>
  <c r="BI173" i="1" s="1"/>
  <c r="CA173" i="1" s="1"/>
  <c r="CS173" i="1" s="1"/>
  <c r="DK173" i="1" s="1"/>
  <c r="BL173" i="1"/>
  <c r="CB173" i="1"/>
  <c r="CT173" i="1"/>
  <c r="AR173" i="1"/>
  <c r="BK173" i="1"/>
  <c r="CV173" i="1"/>
  <c r="AT173" i="1"/>
  <c r="CC173" i="1"/>
  <c r="DM173" i="1"/>
  <c r="AS173" i="1"/>
  <c r="CD173" i="1"/>
  <c r="DN173" i="1"/>
  <c r="BJ173" i="1"/>
  <c r="CU173" i="1"/>
  <c r="DL173" i="1"/>
  <c r="AQ50" i="1"/>
  <c r="BI50" i="1" s="1"/>
  <c r="CA50" i="1" s="1"/>
  <c r="CS50" i="1" s="1"/>
  <c r="DK50" i="1" s="1"/>
  <c r="AR50" i="1"/>
  <c r="BK50" i="1"/>
  <c r="CB50" i="1"/>
  <c r="AS50" i="1"/>
  <c r="CC50" i="1"/>
  <c r="CV50" i="1"/>
  <c r="AT50" i="1"/>
  <c r="CD50" i="1"/>
  <c r="DN50" i="1"/>
  <c r="BJ50" i="1"/>
  <c r="CT50" i="1"/>
  <c r="DL50" i="1"/>
  <c r="BL50" i="1"/>
  <c r="CU50" i="1"/>
  <c r="DM50" i="1"/>
  <c r="AQ284" i="1"/>
  <c r="BI284" i="1" s="1"/>
  <c r="CA284" i="1" s="1"/>
  <c r="CS284" i="1" s="1"/>
  <c r="DK284" i="1" s="1"/>
  <c r="AS284" i="1"/>
  <c r="BK284" i="1"/>
  <c r="CU284" i="1"/>
  <c r="DL284" i="1"/>
  <c r="AR284" i="1"/>
  <c r="CD284" i="1"/>
  <c r="CV284" i="1"/>
  <c r="DM284" i="1"/>
  <c r="BJ284" i="1"/>
  <c r="CC284" i="1"/>
  <c r="CT284" i="1"/>
  <c r="CB284" i="1"/>
  <c r="AT284" i="1"/>
  <c r="BL284" i="1"/>
  <c r="DN284" i="1"/>
  <c r="AQ44" i="1"/>
  <c r="BI44" i="1" s="1"/>
  <c r="CA44" i="1" s="1"/>
  <c r="CS44" i="1" s="1"/>
  <c r="DK44" i="1" s="1"/>
  <c r="AS44" i="1"/>
  <c r="CC44" i="1"/>
  <c r="CV44" i="1"/>
  <c r="DN44" i="1"/>
  <c r="BL44" i="1"/>
  <c r="CD44" i="1"/>
  <c r="DL44" i="1"/>
  <c r="AT44" i="1"/>
  <c r="BK44" i="1"/>
  <c r="CT44" i="1"/>
  <c r="AR44" i="1"/>
  <c r="CB44" i="1"/>
  <c r="DM44" i="1"/>
  <c r="BJ44" i="1"/>
  <c r="CU44" i="1"/>
  <c r="AQ490" i="1"/>
  <c r="BI490" i="1" s="1"/>
  <c r="CA490" i="1" s="1"/>
  <c r="CS490" i="1" s="1"/>
  <c r="DK490" i="1" s="1"/>
  <c r="BK490" i="1"/>
  <c r="CC490" i="1"/>
  <c r="CU490" i="1"/>
  <c r="AT490" i="1"/>
  <c r="BJ490" i="1"/>
  <c r="CT490" i="1"/>
  <c r="AS490" i="1"/>
  <c r="CD490" i="1"/>
  <c r="DN490" i="1"/>
  <c r="BL490" i="1"/>
  <c r="CV490" i="1"/>
  <c r="DM490" i="1"/>
  <c r="AR490" i="1"/>
  <c r="CB490" i="1"/>
  <c r="DL490" i="1"/>
  <c r="AQ346" i="1"/>
  <c r="BI346" i="1" s="1"/>
  <c r="CA346" i="1" s="1"/>
  <c r="CS346" i="1" s="1"/>
  <c r="DK346" i="1" s="1"/>
  <c r="AS346" i="1"/>
  <c r="BJ346" i="1"/>
  <c r="CC346" i="1"/>
  <c r="DN346" i="1"/>
  <c r="AT346" i="1"/>
  <c r="CB346" i="1"/>
  <c r="CV346" i="1"/>
  <c r="BL346" i="1"/>
  <c r="CU346" i="1"/>
  <c r="DM346" i="1"/>
  <c r="BK346" i="1"/>
  <c r="CT346" i="1"/>
  <c r="AR346" i="1"/>
  <c r="CD346" i="1"/>
  <c r="DL346" i="1"/>
  <c r="AQ266" i="1"/>
  <c r="BI266" i="1" s="1"/>
  <c r="CA266" i="1" s="1"/>
  <c r="CS266" i="1" s="1"/>
  <c r="DK266" i="1" s="1"/>
  <c r="AS266" i="1"/>
  <c r="BL266" i="1"/>
  <c r="CV266" i="1"/>
  <c r="DN266" i="1"/>
  <c r="BJ266" i="1"/>
  <c r="CU266" i="1"/>
  <c r="AR266" i="1"/>
  <c r="CB266" i="1"/>
  <c r="DL266" i="1"/>
  <c r="BK266" i="1"/>
  <c r="CD266" i="1"/>
  <c r="DM266" i="1"/>
  <c r="AT266" i="1"/>
  <c r="CC266" i="1"/>
  <c r="CT266" i="1"/>
  <c r="AQ345" i="1"/>
  <c r="BI345" i="1" s="1"/>
  <c r="CA345" i="1" s="1"/>
  <c r="CS345" i="1" s="1"/>
  <c r="DK345" i="1" s="1"/>
  <c r="AS345" i="1"/>
  <c r="BL345" i="1"/>
  <c r="CB345" i="1"/>
  <c r="DL345" i="1"/>
  <c r="BK345" i="1"/>
  <c r="CT345" i="1"/>
  <c r="AR345" i="1"/>
  <c r="CD345" i="1"/>
  <c r="CU345" i="1"/>
  <c r="AT345" i="1"/>
  <c r="CC345" i="1"/>
  <c r="DM345" i="1"/>
  <c r="BJ345" i="1"/>
  <c r="CV345" i="1"/>
  <c r="DN345" i="1"/>
  <c r="AQ113" i="1"/>
  <c r="BI113" i="1" s="1"/>
  <c r="CA113" i="1" s="1"/>
  <c r="CS113" i="1" s="1"/>
  <c r="DK113" i="1" s="1"/>
  <c r="AR113" i="1"/>
  <c r="CB113" i="1"/>
  <c r="CV113" i="1"/>
  <c r="DL113" i="1"/>
  <c r="BL113" i="1"/>
  <c r="CT113" i="1"/>
  <c r="AT113" i="1"/>
  <c r="BK113" i="1"/>
  <c r="CU113" i="1"/>
  <c r="AS113" i="1"/>
  <c r="CC113" i="1"/>
  <c r="DN113" i="1"/>
  <c r="BJ113" i="1"/>
  <c r="CD113" i="1"/>
  <c r="DM113" i="1"/>
  <c r="AQ420" i="1"/>
  <c r="BI420" i="1" s="1"/>
  <c r="CA420" i="1" s="1"/>
  <c r="CS420" i="1" s="1"/>
  <c r="DK420" i="1" s="1"/>
  <c r="BJ420" i="1"/>
  <c r="CD420" i="1"/>
  <c r="CU420" i="1"/>
  <c r="AR420" i="1"/>
  <c r="BL420" i="1"/>
  <c r="CC420" i="1"/>
  <c r="DM420" i="1"/>
  <c r="AT420" i="1"/>
  <c r="BK420" i="1"/>
  <c r="CT420" i="1"/>
  <c r="DN420" i="1"/>
  <c r="CB420" i="1"/>
  <c r="DL420" i="1"/>
  <c r="AS420" i="1"/>
  <c r="CV420" i="1"/>
  <c r="AQ372" i="1"/>
  <c r="BI372" i="1" s="1"/>
  <c r="CA372" i="1" s="1"/>
  <c r="CS372" i="1" s="1"/>
  <c r="DK372" i="1" s="1"/>
  <c r="BK372" i="1"/>
  <c r="CB372" i="1"/>
  <c r="CU372" i="1"/>
  <c r="AR372" i="1"/>
  <c r="BL372" i="1"/>
  <c r="CC372" i="1"/>
  <c r="DM372" i="1"/>
  <c r="AS372" i="1"/>
  <c r="BJ372" i="1"/>
  <c r="CT372" i="1"/>
  <c r="DN372" i="1"/>
  <c r="AT372" i="1"/>
  <c r="CV372" i="1"/>
  <c r="DL372" i="1"/>
  <c r="CD372" i="1"/>
  <c r="AQ287" i="1"/>
  <c r="BI287" i="1" s="1"/>
  <c r="CA287" i="1" s="1"/>
  <c r="CS287" i="1" s="1"/>
  <c r="DK287" i="1" s="1"/>
  <c r="AR287" i="1"/>
  <c r="BK287" i="1"/>
  <c r="CB287" i="1"/>
  <c r="DN287" i="1"/>
  <c r="BJ287" i="1"/>
  <c r="CU287" i="1"/>
  <c r="DM287" i="1"/>
  <c r="BL287" i="1"/>
  <c r="CV287" i="1"/>
  <c r="AS287" i="1"/>
  <c r="CD287" i="1"/>
  <c r="CT287" i="1"/>
  <c r="AT287" i="1"/>
  <c r="CC287" i="1"/>
  <c r="DL287" i="1"/>
  <c r="AQ255" i="1"/>
  <c r="BI255" i="1" s="1"/>
  <c r="CA255" i="1" s="1"/>
  <c r="CS255" i="1" s="1"/>
  <c r="DK255" i="1" s="1"/>
  <c r="AT255" i="1"/>
  <c r="BK255" i="1"/>
  <c r="CB255" i="1"/>
  <c r="DN255" i="1"/>
  <c r="AR255" i="1"/>
  <c r="CC255" i="1"/>
  <c r="CV255" i="1"/>
  <c r="AS255" i="1"/>
  <c r="CD255" i="1"/>
  <c r="DL255" i="1"/>
  <c r="BL255" i="1"/>
  <c r="CU255" i="1"/>
  <c r="DM255" i="1"/>
  <c r="BJ255" i="1"/>
  <c r="CT255" i="1"/>
  <c r="AQ195" i="1"/>
  <c r="BI195" i="1" s="1"/>
  <c r="CA195" i="1" s="1"/>
  <c r="CS195" i="1" s="1"/>
  <c r="DK195" i="1" s="1"/>
  <c r="BL195" i="1"/>
  <c r="CB195" i="1"/>
  <c r="CU195" i="1"/>
  <c r="AT195" i="1"/>
  <c r="BJ195" i="1"/>
  <c r="CV195" i="1"/>
  <c r="AR195" i="1"/>
  <c r="CD195" i="1"/>
  <c r="DN195" i="1"/>
  <c r="AS195" i="1"/>
  <c r="CC195" i="1"/>
  <c r="DL195" i="1"/>
  <c r="BK195" i="1"/>
  <c r="CT195" i="1"/>
  <c r="DM195" i="1"/>
  <c r="AQ128" i="1"/>
  <c r="BI128" i="1" s="1"/>
  <c r="CA128" i="1" s="1"/>
  <c r="CS128" i="1" s="1"/>
  <c r="DK128" i="1" s="1"/>
  <c r="AS128" i="1"/>
  <c r="BK128" i="1"/>
  <c r="CC128" i="1"/>
  <c r="DM128" i="1"/>
  <c r="AR128" i="1"/>
  <c r="BJ128" i="1"/>
  <c r="CT128" i="1"/>
  <c r="DL128" i="1"/>
  <c r="AT128" i="1"/>
  <c r="CB128" i="1"/>
  <c r="CU128" i="1"/>
  <c r="DN128" i="1"/>
  <c r="CD128" i="1"/>
  <c r="CV128" i="1"/>
  <c r="BL128" i="1"/>
  <c r="AQ96" i="1"/>
  <c r="BI96" i="1" s="1"/>
  <c r="CA96" i="1" s="1"/>
  <c r="CS96" i="1" s="1"/>
  <c r="DK96" i="1" s="1"/>
  <c r="AR96" i="1"/>
  <c r="BK96" i="1"/>
  <c r="CB96" i="1"/>
  <c r="DL96" i="1"/>
  <c r="AS96" i="1"/>
  <c r="BJ96" i="1"/>
  <c r="CV96" i="1"/>
  <c r="DN96" i="1"/>
  <c r="AT96" i="1"/>
  <c r="CD96" i="1"/>
  <c r="CU96" i="1"/>
  <c r="DM96" i="1"/>
  <c r="CC96" i="1"/>
  <c r="BL96" i="1"/>
  <c r="CT96" i="1"/>
  <c r="AQ76" i="1"/>
  <c r="BI76" i="1" s="1"/>
  <c r="CA76" i="1" s="1"/>
  <c r="CS76" i="1" s="1"/>
  <c r="DK76" i="1" s="1"/>
  <c r="AS76" i="1"/>
  <c r="CC76" i="1"/>
  <c r="CU76" i="1"/>
  <c r="DM76" i="1"/>
  <c r="AT76" i="1"/>
  <c r="BK76" i="1"/>
  <c r="CT76" i="1"/>
  <c r="BL76" i="1"/>
  <c r="CB76" i="1"/>
  <c r="DN76" i="1"/>
  <c r="BJ76" i="1"/>
  <c r="CV76" i="1"/>
  <c r="AR76" i="1"/>
  <c r="CD76" i="1"/>
  <c r="DL76" i="1"/>
  <c r="AQ61" i="1"/>
  <c r="BI61" i="1" s="1"/>
  <c r="CA61" i="1" s="1"/>
  <c r="CS61" i="1" s="1"/>
  <c r="DK61" i="1" s="1"/>
  <c r="BJ61" i="1"/>
  <c r="CD61" i="1"/>
  <c r="CT61" i="1"/>
  <c r="AT61" i="1"/>
  <c r="BK61" i="1"/>
  <c r="CC61" i="1"/>
  <c r="DN61" i="1"/>
  <c r="AS61" i="1"/>
  <c r="BL61" i="1"/>
  <c r="CU61" i="1"/>
  <c r="DL61" i="1"/>
  <c r="AR61" i="1"/>
  <c r="CB61" i="1"/>
  <c r="CV61" i="1"/>
  <c r="DM61" i="1"/>
  <c r="AQ13" i="1"/>
  <c r="BI13" i="1" s="1"/>
  <c r="CA13" i="1" s="1"/>
  <c r="CS13" i="1" s="1"/>
  <c r="DK13" i="1" s="1"/>
  <c r="BJ13" i="1"/>
  <c r="CB13" i="1"/>
  <c r="CT13" i="1"/>
  <c r="AR13" i="1"/>
  <c r="BK13" i="1"/>
  <c r="CC13" i="1"/>
  <c r="DN13" i="1"/>
  <c r="AT13" i="1"/>
  <c r="BL13" i="1"/>
  <c r="CU13" i="1"/>
  <c r="DL13" i="1"/>
  <c r="AS13" i="1"/>
  <c r="CD13" i="1"/>
  <c r="CV13" i="1"/>
  <c r="DM13" i="1"/>
  <c r="AQ167" i="1"/>
  <c r="BI167" i="1" s="1"/>
  <c r="CA167" i="1" s="1"/>
  <c r="CS167" i="1" s="1"/>
  <c r="DK167" i="1" s="1"/>
  <c r="AR167" i="1"/>
  <c r="BK167" i="1"/>
  <c r="CT167" i="1"/>
  <c r="DM167" i="1"/>
  <c r="AT167" i="1"/>
  <c r="CB167" i="1"/>
  <c r="CV167" i="1"/>
  <c r="DN167" i="1"/>
  <c r="BL167" i="1"/>
  <c r="CC167" i="1"/>
  <c r="CU167" i="1"/>
  <c r="AS167" i="1"/>
  <c r="BJ167" i="1"/>
  <c r="CD167" i="1"/>
  <c r="DL167" i="1"/>
  <c r="AQ151" i="1"/>
  <c r="BI151" i="1" s="1"/>
  <c r="CA151" i="1" s="1"/>
  <c r="CS151" i="1" s="1"/>
  <c r="DK151" i="1" s="1"/>
  <c r="AS151" i="1"/>
  <c r="BJ151" i="1"/>
  <c r="CT151" i="1"/>
  <c r="DM151" i="1"/>
  <c r="AR151" i="1"/>
  <c r="CB151" i="1"/>
  <c r="CV151" i="1"/>
  <c r="DL151" i="1"/>
  <c r="BK151" i="1"/>
  <c r="CD151" i="1"/>
  <c r="CU151" i="1"/>
  <c r="AT151" i="1"/>
  <c r="BL151" i="1"/>
  <c r="CC151" i="1"/>
  <c r="DN151" i="1"/>
  <c r="AQ111" i="1"/>
  <c r="BI111" i="1" s="1"/>
  <c r="CA111" i="1" s="1"/>
  <c r="CS111" i="1" s="1"/>
  <c r="DK111" i="1" s="1"/>
  <c r="AT111" i="1"/>
  <c r="BL111" i="1"/>
  <c r="CD111" i="1"/>
  <c r="DM111" i="1"/>
  <c r="AS111" i="1"/>
  <c r="BK111" i="1"/>
  <c r="CV111" i="1"/>
  <c r="DL111" i="1"/>
  <c r="AR111" i="1"/>
  <c r="CB111" i="1"/>
  <c r="CT111" i="1"/>
  <c r="DN111" i="1"/>
  <c r="CU111" i="1"/>
  <c r="BJ111" i="1"/>
  <c r="CC111" i="1"/>
  <c r="AQ95" i="1"/>
  <c r="BI95" i="1" s="1"/>
  <c r="CA95" i="1" s="1"/>
  <c r="CS95" i="1" s="1"/>
  <c r="DK95" i="1" s="1"/>
  <c r="AR95" i="1"/>
  <c r="BK95" i="1"/>
  <c r="CC95" i="1"/>
  <c r="DL95" i="1"/>
  <c r="AT95" i="1"/>
  <c r="BJ95" i="1"/>
  <c r="CT95" i="1"/>
  <c r="DN95" i="1"/>
  <c r="AS95" i="1"/>
  <c r="CB95" i="1"/>
  <c r="CV95" i="1"/>
  <c r="DM95" i="1"/>
  <c r="BL95" i="1"/>
  <c r="CD95" i="1"/>
  <c r="CU95" i="1"/>
  <c r="AQ134" i="1"/>
  <c r="BI134" i="1" s="1"/>
  <c r="CA134" i="1" s="1"/>
  <c r="CS134" i="1" s="1"/>
  <c r="DK134" i="1" s="1"/>
  <c r="BJ134" i="1"/>
  <c r="CC134" i="1"/>
  <c r="CU134" i="1"/>
  <c r="AS134" i="1"/>
  <c r="CD134" i="1"/>
  <c r="DL134" i="1"/>
  <c r="AT134" i="1"/>
  <c r="BK134" i="1"/>
  <c r="CV134" i="1"/>
  <c r="AR134" i="1"/>
  <c r="CB134" i="1"/>
  <c r="DN134" i="1"/>
  <c r="BL134" i="1"/>
  <c r="CT134" i="1"/>
  <c r="DM134" i="1"/>
  <c r="AQ118" i="1"/>
  <c r="BI118" i="1" s="1"/>
  <c r="CA118" i="1" s="1"/>
  <c r="CS118" i="1" s="1"/>
  <c r="DK118" i="1" s="1"/>
  <c r="AT118" i="1"/>
  <c r="BL118" i="1"/>
  <c r="CV118" i="1"/>
  <c r="DM118" i="1"/>
  <c r="BK118" i="1"/>
  <c r="CU118" i="1"/>
  <c r="AR118" i="1"/>
  <c r="CB118" i="1"/>
  <c r="DN118" i="1"/>
  <c r="BJ118" i="1"/>
  <c r="CD118" i="1"/>
  <c r="DL118" i="1"/>
  <c r="CT118" i="1"/>
  <c r="AS118" i="1"/>
  <c r="CC118" i="1"/>
  <c r="AQ102" i="1"/>
  <c r="BI102" i="1" s="1"/>
  <c r="CA102" i="1" s="1"/>
  <c r="CS102" i="1" s="1"/>
  <c r="DK102" i="1" s="1"/>
  <c r="AT102" i="1"/>
  <c r="BL102" i="1"/>
  <c r="CV102" i="1"/>
  <c r="DM102" i="1"/>
  <c r="BK102" i="1"/>
  <c r="CC102" i="1"/>
  <c r="DN102" i="1"/>
  <c r="BJ102" i="1"/>
  <c r="CU102" i="1"/>
  <c r="AR102" i="1"/>
  <c r="CD102" i="1"/>
  <c r="CT102" i="1"/>
  <c r="AS102" i="1"/>
  <c r="CB102" i="1"/>
  <c r="DL102" i="1"/>
  <c r="AQ86" i="1"/>
  <c r="BI86" i="1" s="1"/>
  <c r="CA86" i="1" s="1"/>
  <c r="CS86" i="1" s="1"/>
  <c r="DK86" i="1" s="1"/>
  <c r="BJ86" i="1"/>
  <c r="CB86" i="1"/>
  <c r="CU86" i="1"/>
  <c r="AT86" i="1"/>
  <c r="BL86" i="1"/>
  <c r="CV86" i="1"/>
  <c r="AR86" i="1"/>
  <c r="CD86" i="1"/>
  <c r="DN86" i="1"/>
  <c r="AS86" i="1"/>
  <c r="CC86" i="1"/>
  <c r="DL86" i="1"/>
  <c r="BK86" i="1"/>
  <c r="CT86" i="1"/>
  <c r="DM86" i="1"/>
  <c r="AQ70" i="1"/>
  <c r="BI70" i="1" s="1"/>
  <c r="CA70" i="1" s="1"/>
  <c r="CS70" i="1" s="1"/>
  <c r="DK70" i="1" s="1"/>
  <c r="AR70" i="1"/>
  <c r="BL70" i="1"/>
  <c r="CV70" i="1"/>
  <c r="DN70" i="1"/>
  <c r="AS70" i="1"/>
  <c r="CD70" i="1"/>
  <c r="DM70" i="1"/>
  <c r="BJ70" i="1"/>
  <c r="CC70" i="1"/>
  <c r="DL70" i="1"/>
  <c r="BK70" i="1"/>
  <c r="CU70" i="1"/>
  <c r="AT70" i="1"/>
  <c r="CB70" i="1"/>
  <c r="CT70" i="1"/>
  <c r="AQ55" i="1"/>
  <c r="BI55" i="1" s="1"/>
  <c r="CA55" i="1" s="1"/>
  <c r="CS55" i="1" s="1"/>
  <c r="DK55" i="1" s="1"/>
  <c r="AT55" i="1"/>
  <c r="CD55" i="1"/>
  <c r="CV55" i="1"/>
  <c r="DN55" i="1"/>
  <c r="BK55" i="1"/>
  <c r="CB55" i="1"/>
  <c r="CT55" i="1"/>
  <c r="AS55" i="1"/>
  <c r="BL55" i="1"/>
  <c r="CC55" i="1"/>
  <c r="DL55" i="1"/>
  <c r="CU55" i="1"/>
  <c r="DM55" i="1"/>
  <c r="AR55" i="1"/>
  <c r="BJ55" i="1"/>
  <c r="AQ11" i="1"/>
  <c r="BI11" i="1" s="1"/>
  <c r="CA11" i="1" s="1"/>
  <c r="CS11" i="1" s="1"/>
  <c r="DK11" i="1" s="1"/>
  <c r="AS11" i="1"/>
  <c r="BJ11" i="1"/>
  <c r="CV11" i="1"/>
  <c r="DM11" i="1"/>
  <c r="AT11" i="1"/>
  <c r="CC11" i="1"/>
  <c r="CT11" i="1"/>
  <c r="DN11" i="1"/>
  <c r="BK11" i="1"/>
  <c r="CB11" i="1"/>
  <c r="CU11" i="1"/>
  <c r="BL11" i="1"/>
  <c r="CD11" i="1"/>
  <c r="DL11" i="1"/>
  <c r="AR11" i="1"/>
  <c r="AQ526" i="1"/>
  <c r="BI526" i="1" s="1"/>
  <c r="CA526" i="1" s="1"/>
  <c r="CS526" i="1" s="1"/>
  <c r="DK526" i="1" s="1"/>
  <c r="AR526" i="1"/>
  <c r="BL526" i="1"/>
  <c r="CT526" i="1"/>
  <c r="DM526" i="1"/>
  <c r="AS526" i="1"/>
  <c r="CB526" i="1"/>
  <c r="CV526" i="1"/>
  <c r="DL526" i="1"/>
  <c r="BJ526" i="1"/>
  <c r="CD526" i="1"/>
  <c r="CU526" i="1"/>
  <c r="CC526" i="1"/>
  <c r="DN526" i="1"/>
  <c r="AT526" i="1"/>
  <c r="BK526" i="1"/>
  <c r="AQ342" i="1"/>
  <c r="BI342" i="1" s="1"/>
  <c r="CA342" i="1" s="1"/>
  <c r="CS342" i="1" s="1"/>
  <c r="DK342" i="1" s="1"/>
  <c r="AS342" i="1"/>
  <c r="CD342" i="1"/>
  <c r="CV342" i="1"/>
  <c r="DL342" i="1"/>
  <c r="BK342" i="1"/>
  <c r="CT342" i="1"/>
  <c r="AT342" i="1"/>
  <c r="BJ342" i="1"/>
  <c r="CU342" i="1"/>
  <c r="AR342" i="1"/>
  <c r="CC342" i="1"/>
  <c r="DM342" i="1"/>
  <c r="BL342" i="1"/>
  <c r="CB342" i="1"/>
  <c r="DN342" i="1"/>
  <c r="AQ521" i="1"/>
  <c r="BI521" i="1" s="1"/>
  <c r="CA521" i="1" s="1"/>
  <c r="CS521" i="1" s="1"/>
  <c r="DK521" i="1" s="1"/>
  <c r="AR521" i="1"/>
  <c r="CC521" i="1"/>
  <c r="CT521" i="1"/>
  <c r="DL521" i="1"/>
  <c r="BK521" i="1"/>
  <c r="CU521" i="1"/>
  <c r="AS521" i="1"/>
  <c r="CB521" i="1"/>
  <c r="DM521" i="1"/>
  <c r="BL521" i="1"/>
  <c r="CD521" i="1"/>
  <c r="DN521" i="1"/>
  <c r="AT521" i="1"/>
  <c r="BJ521" i="1"/>
  <c r="CV521" i="1"/>
  <c r="AQ497" i="1"/>
  <c r="BI497" i="1" s="1"/>
  <c r="CA497" i="1" s="1"/>
  <c r="CS497" i="1" s="1"/>
  <c r="DK497" i="1" s="1"/>
  <c r="AS497" i="1"/>
  <c r="BL497" i="1"/>
  <c r="CB497" i="1"/>
  <c r="DN497" i="1"/>
  <c r="BJ497" i="1"/>
  <c r="CT497" i="1"/>
  <c r="AR497" i="1"/>
  <c r="CD497" i="1"/>
  <c r="DL497" i="1"/>
  <c r="BK497" i="1"/>
  <c r="CV497" i="1"/>
  <c r="DM497" i="1"/>
  <c r="AT497" i="1"/>
  <c r="CC497" i="1"/>
  <c r="CU497" i="1"/>
  <c r="AQ481" i="1"/>
  <c r="BI481" i="1" s="1"/>
  <c r="CA481" i="1" s="1"/>
  <c r="CS481" i="1" s="1"/>
  <c r="DK481" i="1" s="1"/>
  <c r="AT481" i="1"/>
  <c r="BK481" i="1"/>
  <c r="CC481" i="1"/>
  <c r="DN481" i="1"/>
  <c r="BL481" i="1"/>
  <c r="CT481" i="1"/>
  <c r="DM481" i="1"/>
  <c r="AS481" i="1"/>
  <c r="CD481" i="1"/>
  <c r="CV481" i="1"/>
  <c r="AR481" i="1"/>
  <c r="CB481" i="1"/>
  <c r="DL481" i="1"/>
  <c r="BJ481" i="1"/>
  <c r="CU481" i="1"/>
  <c r="AQ465" i="1"/>
  <c r="BI465" i="1" s="1"/>
  <c r="CA465" i="1" s="1"/>
  <c r="CS465" i="1" s="1"/>
  <c r="DK465" i="1" s="1"/>
  <c r="AR465" i="1"/>
  <c r="CB465" i="1"/>
  <c r="CT465" i="1"/>
  <c r="DN465" i="1"/>
  <c r="AS465" i="1"/>
  <c r="BK465" i="1"/>
  <c r="CC465" i="1"/>
  <c r="DM465" i="1"/>
  <c r="AT465" i="1"/>
  <c r="BJ465" i="1"/>
  <c r="CU465" i="1"/>
  <c r="DL465" i="1"/>
  <c r="CV465" i="1"/>
  <c r="BL465" i="1"/>
  <c r="CD465" i="1"/>
  <c r="AQ449" i="1"/>
  <c r="BI449" i="1" s="1"/>
  <c r="CA449" i="1" s="1"/>
  <c r="CS449" i="1" s="1"/>
  <c r="DK449" i="1" s="1"/>
  <c r="AR449" i="1"/>
  <c r="CB449" i="1"/>
  <c r="CT449" i="1"/>
  <c r="DN449" i="1"/>
  <c r="AS449" i="1"/>
  <c r="BK449" i="1"/>
  <c r="CC449" i="1"/>
  <c r="DM449" i="1"/>
  <c r="AT449" i="1"/>
  <c r="BJ449" i="1"/>
  <c r="CV449" i="1"/>
  <c r="DL449" i="1"/>
  <c r="BL449" i="1"/>
  <c r="CD449" i="1"/>
  <c r="CU449" i="1"/>
  <c r="AQ433" i="1"/>
  <c r="BI433" i="1" s="1"/>
  <c r="CA433" i="1" s="1"/>
  <c r="CS433" i="1" s="1"/>
  <c r="DK433" i="1" s="1"/>
  <c r="AR433" i="1"/>
  <c r="CD433" i="1"/>
  <c r="CV433" i="1"/>
  <c r="DL433" i="1"/>
  <c r="AT433" i="1"/>
  <c r="BJ433" i="1"/>
  <c r="CB433" i="1"/>
  <c r="DM433" i="1"/>
  <c r="AS433" i="1"/>
  <c r="BL433" i="1"/>
  <c r="CU433" i="1"/>
  <c r="DN433" i="1"/>
  <c r="BK433" i="1"/>
  <c r="CC433" i="1"/>
  <c r="CT433" i="1"/>
  <c r="AQ417" i="1"/>
  <c r="BI417" i="1" s="1"/>
  <c r="CA417" i="1" s="1"/>
  <c r="CS417" i="1" s="1"/>
  <c r="DK417" i="1" s="1"/>
  <c r="AR417" i="1"/>
  <c r="CB417" i="1"/>
  <c r="CT417" i="1"/>
  <c r="DM417" i="1"/>
  <c r="BL417" i="1"/>
  <c r="CD417" i="1"/>
  <c r="DN417" i="1"/>
  <c r="BJ417" i="1"/>
  <c r="CV417" i="1"/>
  <c r="AT417" i="1"/>
  <c r="BK417" i="1"/>
  <c r="CU417" i="1"/>
  <c r="AS417" i="1"/>
  <c r="CC417" i="1"/>
  <c r="DL417" i="1"/>
  <c r="AQ401" i="1"/>
  <c r="BI401" i="1" s="1"/>
  <c r="CA401" i="1" s="1"/>
  <c r="CS401" i="1" s="1"/>
  <c r="DK401" i="1" s="1"/>
  <c r="AT401" i="1"/>
  <c r="CB401" i="1"/>
  <c r="CU401" i="1"/>
  <c r="DM401" i="1"/>
  <c r="AR401" i="1"/>
  <c r="CC401" i="1"/>
  <c r="DN401" i="1"/>
  <c r="BL401" i="1"/>
  <c r="CD401" i="1"/>
  <c r="DL401" i="1"/>
  <c r="BK401" i="1"/>
  <c r="CT401" i="1"/>
  <c r="AS401" i="1"/>
  <c r="BJ401" i="1"/>
  <c r="CV401" i="1"/>
  <c r="AQ385" i="1"/>
  <c r="BI385" i="1" s="1"/>
  <c r="CA385" i="1" s="1"/>
  <c r="CS385" i="1" s="1"/>
  <c r="DK385" i="1" s="1"/>
  <c r="AR385" i="1"/>
  <c r="CD385" i="1"/>
  <c r="CT385" i="1"/>
  <c r="DL385" i="1"/>
  <c r="AS385" i="1"/>
  <c r="BJ385" i="1"/>
  <c r="CV385" i="1"/>
  <c r="AT385" i="1"/>
  <c r="CB385" i="1"/>
  <c r="DM385" i="1"/>
  <c r="BL385" i="1"/>
  <c r="CC385" i="1"/>
  <c r="DN385" i="1"/>
  <c r="BK385" i="1"/>
  <c r="CU385" i="1"/>
  <c r="AQ369" i="1"/>
  <c r="BI369" i="1" s="1"/>
  <c r="CA369" i="1" s="1"/>
  <c r="CS369" i="1" s="1"/>
  <c r="DK369" i="1" s="1"/>
  <c r="AR369" i="1"/>
  <c r="CB369" i="1"/>
  <c r="CT369" i="1"/>
  <c r="DL369" i="1"/>
  <c r="BJ369" i="1"/>
  <c r="CU369" i="1"/>
  <c r="AT369" i="1"/>
  <c r="BL369" i="1"/>
  <c r="CV369" i="1"/>
  <c r="AS369" i="1"/>
  <c r="CC369" i="1"/>
  <c r="DN369" i="1"/>
  <c r="BK369" i="1"/>
  <c r="CD369" i="1"/>
  <c r="DM369" i="1"/>
  <c r="AQ245" i="1"/>
  <c r="BI245" i="1" s="1"/>
  <c r="CA245" i="1" s="1"/>
  <c r="CS245" i="1" s="1"/>
  <c r="DK245" i="1" s="1"/>
  <c r="AT245" i="1"/>
  <c r="BL245" i="1"/>
  <c r="CV245" i="1"/>
  <c r="DM245" i="1"/>
  <c r="BJ245" i="1"/>
  <c r="CC245" i="1"/>
  <c r="DN245" i="1"/>
  <c r="BK245" i="1"/>
  <c r="CT245" i="1"/>
  <c r="AS245" i="1"/>
  <c r="CB245" i="1"/>
  <c r="CU245" i="1"/>
  <c r="AR245" i="1"/>
  <c r="CD245" i="1"/>
  <c r="DL245" i="1"/>
  <c r="AQ229" i="1"/>
  <c r="BI229" i="1" s="1"/>
  <c r="CA229" i="1" s="1"/>
  <c r="CS229" i="1" s="1"/>
  <c r="DK229" i="1" s="1"/>
  <c r="AT229" i="1"/>
  <c r="BK229" i="1"/>
  <c r="CV229" i="1"/>
  <c r="DL229" i="1"/>
  <c r="AR229" i="1"/>
  <c r="CB229" i="1"/>
  <c r="DN229" i="1"/>
  <c r="BJ229" i="1"/>
  <c r="CC229" i="1"/>
  <c r="DM229" i="1"/>
  <c r="BL229" i="1"/>
  <c r="CT229" i="1"/>
  <c r="AS229" i="1"/>
  <c r="CD229" i="1"/>
  <c r="CU229" i="1"/>
  <c r="AQ213" i="1"/>
  <c r="BI213" i="1" s="1"/>
  <c r="CA213" i="1" s="1"/>
  <c r="CS213" i="1" s="1"/>
  <c r="DK213" i="1" s="1"/>
  <c r="AS213" i="1"/>
  <c r="BK213" i="1"/>
  <c r="CU213" i="1"/>
  <c r="DL213" i="1"/>
  <c r="AT213" i="1"/>
  <c r="CC213" i="1"/>
  <c r="CT213" i="1"/>
  <c r="AR213" i="1"/>
  <c r="CB213" i="1"/>
  <c r="DM213" i="1"/>
  <c r="BJ213" i="1"/>
  <c r="CD213" i="1"/>
  <c r="DN213" i="1"/>
  <c r="BL213" i="1"/>
  <c r="CV213" i="1"/>
  <c r="AQ42" i="1"/>
  <c r="BI42" i="1" s="1"/>
  <c r="CA42" i="1" s="1"/>
  <c r="CS42" i="1" s="1"/>
  <c r="DK42" i="1" s="1"/>
  <c r="AS42" i="1"/>
  <c r="BK42" i="1"/>
  <c r="CU42" i="1"/>
  <c r="DN42" i="1"/>
  <c r="AT42" i="1"/>
  <c r="CD42" i="1"/>
  <c r="CT42" i="1"/>
  <c r="AR42" i="1"/>
  <c r="CB42" i="1"/>
  <c r="DM42" i="1"/>
  <c r="BJ42" i="1"/>
  <c r="CC42" i="1"/>
  <c r="DL42" i="1"/>
  <c r="BL42" i="1"/>
  <c r="CV42" i="1"/>
  <c r="AQ26" i="1"/>
  <c r="BI26" i="1" s="1"/>
  <c r="CA26" i="1" s="1"/>
  <c r="CS26" i="1" s="1"/>
  <c r="DK26" i="1" s="1"/>
  <c r="BK26" i="1"/>
  <c r="CC26" i="1"/>
  <c r="CT26" i="1"/>
  <c r="AS26" i="1"/>
  <c r="CB26" i="1"/>
  <c r="DN26" i="1"/>
  <c r="BL26" i="1"/>
  <c r="CV26" i="1"/>
  <c r="DM26" i="1"/>
  <c r="AT26" i="1"/>
  <c r="BJ26" i="1"/>
  <c r="CU26" i="1"/>
  <c r="AR26" i="1"/>
  <c r="CD26" i="1"/>
  <c r="DL26" i="1"/>
  <c r="AQ2" i="1"/>
  <c r="BI2" i="1" s="1"/>
  <c r="CA2" i="1" s="1"/>
  <c r="CS2" i="1" s="1"/>
  <c r="DK2" i="1" s="1"/>
  <c r="AR2" i="1"/>
  <c r="BK2" i="1"/>
  <c r="CC2" i="1"/>
  <c r="DN2" i="1"/>
  <c r="BL2" i="1"/>
  <c r="CD2" i="1"/>
  <c r="DL2" i="1"/>
  <c r="AS2" i="1"/>
  <c r="CU2" i="1"/>
  <c r="AT2" i="1"/>
  <c r="CB2" i="1"/>
  <c r="CT2" i="1"/>
  <c r="CV2" i="1"/>
  <c r="DM2" i="1"/>
  <c r="BJ2" i="1"/>
  <c r="AQ348" i="1"/>
  <c r="BI348" i="1" s="1"/>
  <c r="CA348" i="1" s="1"/>
  <c r="CS348" i="1" s="1"/>
  <c r="DK348" i="1" s="1"/>
  <c r="AS348" i="1"/>
  <c r="BK348" i="1"/>
  <c r="CV348" i="1"/>
  <c r="DL348" i="1"/>
  <c r="AR348" i="1"/>
  <c r="CC348" i="1"/>
  <c r="CU348" i="1"/>
  <c r="DM348" i="1"/>
  <c r="BJ348" i="1"/>
  <c r="CD348" i="1"/>
  <c r="CT348" i="1"/>
  <c r="CB348" i="1"/>
  <c r="AT348" i="1"/>
  <c r="BL348" i="1"/>
  <c r="DN348" i="1"/>
  <c r="AQ332" i="1"/>
  <c r="BI332" i="1" s="1"/>
  <c r="CA332" i="1" s="1"/>
  <c r="CS332" i="1" s="1"/>
  <c r="DK332" i="1" s="1"/>
  <c r="AR332" i="1"/>
  <c r="BJ332" i="1"/>
  <c r="CT332" i="1"/>
  <c r="DL332" i="1"/>
  <c r="AT332" i="1"/>
  <c r="CB332" i="1"/>
  <c r="CU332" i="1"/>
  <c r="DN332" i="1"/>
  <c r="BK332" i="1"/>
  <c r="CD332" i="1"/>
  <c r="CV332" i="1"/>
  <c r="DM332" i="1"/>
  <c r="BL332" i="1"/>
  <c r="CC332" i="1"/>
  <c r="AS332" i="1"/>
  <c r="AQ316" i="1"/>
  <c r="BI316" i="1" s="1"/>
  <c r="CA316" i="1" s="1"/>
  <c r="CS316" i="1" s="1"/>
  <c r="DK316" i="1" s="1"/>
  <c r="AT316" i="1"/>
  <c r="BL316" i="1"/>
  <c r="CT316" i="1"/>
  <c r="DN316" i="1"/>
  <c r="AS316" i="1"/>
  <c r="CC316" i="1"/>
  <c r="CV316" i="1"/>
  <c r="DM316" i="1"/>
  <c r="BK316" i="1"/>
  <c r="CB316" i="1"/>
  <c r="CU316" i="1"/>
  <c r="AR316" i="1"/>
  <c r="CD316" i="1"/>
  <c r="DL316" i="1"/>
  <c r="BJ316" i="1"/>
  <c r="AQ351" i="1"/>
  <c r="BI351" i="1" s="1"/>
  <c r="CA351" i="1" s="1"/>
  <c r="CS351" i="1" s="1"/>
  <c r="DK351" i="1" s="1"/>
  <c r="AS351" i="1"/>
  <c r="CB351" i="1"/>
  <c r="CV351" i="1"/>
  <c r="DM351" i="1"/>
  <c r="BJ351" i="1"/>
  <c r="CD351" i="1"/>
  <c r="CU351" i="1"/>
  <c r="AR351" i="1"/>
  <c r="BL351" i="1"/>
  <c r="CC351" i="1"/>
  <c r="DN351" i="1"/>
  <c r="AT351" i="1"/>
  <c r="BK351" i="1"/>
  <c r="CT351" i="1"/>
  <c r="DL351" i="1"/>
  <c r="AQ335" i="1"/>
  <c r="BI335" i="1" s="1"/>
  <c r="CA335" i="1" s="1"/>
  <c r="CS335" i="1" s="1"/>
  <c r="DK335" i="1" s="1"/>
  <c r="AT335" i="1"/>
  <c r="BK335" i="1"/>
  <c r="CD335" i="1"/>
  <c r="DM335" i="1"/>
  <c r="AS335" i="1"/>
  <c r="BJ335" i="1"/>
  <c r="CT335" i="1"/>
  <c r="DN335" i="1"/>
  <c r="AR335" i="1"/>
  <c r="CC335" i="1"/>
  <c r="CV335" i="1"/>
  <c r="DL335" i="1"/>
  <c r="CU335" i="1"/>
  <c r="BL335" i="1"/>
  <c r="CB335" i="1"/>
  <c r="AQ319" i="1"/>
  <c r="BI319" i="1" s="1"/>
  <c r="CA319" i="1" s="1"/>
  <c r="CS319" i="1" s="1"/>
  <c r="DK319" i="1" s="1"/>
  <c r="AT319" i="1"/>
  <c r="BJ319" i="1"/>
  <c r="CB319" i="1"/>
  <c r="DL319" i="1"/>
  <c r="AS319" i="1"/>
  <c r="BK319" i="1"/>
  <c r="CU319" i="1"/>
  <c r="DN319" i="1"/>
  <c r="AR319" i="1"/>
  <c r="CC319" i="1"/>
  <c r="CV319" i="1"/>
  <c r="DM319" i="1"/>
  <c r="BL319" i="1"/>
  <c r="CD319" i="1"/>
  <c r="CT319" i="1"/>
  <c r="AQ139" i="1"/>
  <c r="BI139" i="1" s="1"/>
  <c r="CA139" i="1" s="1"/>
  <c r="CS139" i="1" s="1"/>
  <c r="DK139" i="1" s="1"/>
  <c r="AT139" i="1"/>
  <c r="BL139" i="1"/>
  <c r="CD139" i="1"/>
  <c r="DM139" i="1"/>
  <c r="AR139" i="1"/>
  <c r="BJ139" i="1"/>
  <c r="CT139" i="1"/>
  <c r="DL139" i="1"/>
  <c r="AS139" i="1"/>
  <c r="CC139" i="1"/>
  <c r="CU139" i="1"/>
  <c r="DN139" i="1"/>
  <c r="BK139" i="1"/>
  <c r="CB139" i="1"/>
  <c r="CV139" i="1"/>
  <c r="AQ158" i="1"/>
  <c r="BI158" i="1" s="1"/>
  <c r="CA158" i="1" s="1"/>
  <c r="CS158" i="1" s="1"/>
  <c r="DK158" i="1" s="1"/>
  <c r="AR158" i="1"/>
  <c r="CC158" i="1"/>
  <c r="CT158" i="1"/>
  <c r="DM158" i="1"/>
  <c r="AT158" i="1"/>
  <c r="BJ158" i="1"/>
  <c r="CU158" i="1"/>
  <c r="AS158" i="1"/>
  <c r="CD158" i="1"/>
  <c r="DL158" i="1"/>
  <c r="BL158" i="1"/>
  <c r="CB158" i="1"/>
  <c r="DN158" i="1"/>
  <c r="BK158" i="1"/>
  <c r="CV158" i="1"/>
  <c r="AQ67" i="1"/>
  <c r="BI67" i="1" s="1"/>
  <c r="CA67" i="1" s="1"/>
  <c r="CS67" i="1" s="1"/>
  <c r="DK67" i="1" s="1"/>
  <c r="BL67" i="1"/>
  <c r="CC67" i="1"/>
  <c r="CU67" i="1"/>
  <c r="AS67" i="1"/>
  <c r="BK67" i="1"/>
  <c r="CB67" i="1"/>
  <c r="DN67" i="1"/>
  <c r="AT67" i="1"/>
  <c r="BJ67" i="1"/>
  <c r="CT67" i="1"/>
  <c r="DL67" i="1"/>
  <c r="CD67" i="1"/>
  <c r="CV67" i="1"/>
  <c r="DM67" i="1"/>
  <c r="AR67" i="1"/>
  <c r="AQ48" i="1"/>
  <c r="BI48" i="1" s="1"/>
  <c r="CA48" i="1" s="1"/>
  <c r="CS48" i="1" s="1"/>
  <c r="DK48" i="1" s="1"/>
  <c r="AS48" i="1"/>
  <c r="BK48" i="1"/>
  <c r="CU48" i="1"/>
  <c r="DM48" i="1"/>
  <c r="AT48" i="1"/>
  <c r="CD48" i="1"/>
  <c r="DL48" i="1"/>
  <c r="BJ48" i="1"/>
  <c r="CT48" i="1"/>
  <c r="AR48" i="1"/>
  <c r="CB48" i="1"/>
  <c r="CV48" i="1"/>
  <c r="BL48" i="1"/>
  <c r="CC48" i="1"/>
  <c r="DN48" i="1"/>
  <c r="AQ12" i="1"/>
  <c r="BI12" i="1" s="1"/>
  <c r="CA12" i="1" s="1"/>
  <c r="CS12" i="1" s="1"/>
  <c r="DK12" i="1" s="1"/>
  <c r="AS12" i="1"/>
  <c r="CB12" i="1"/>
  <c r="CV12" i="1"/>
  <c r="DN12" i="1"/>
  <c r="AT12" i="1"/>
  <c r="BK12" i="1"/>
  <c r="CU12" i="1"/>
  <c r="BL12" i="1"/>
  <c r="CD12" i="1"/>
  <c r="DM12" i="1"/>
  <c r="BJ12" i="1"/>
  <c r="CT12" i="1"/>
  <c r="DL12" i="1"/>
  <c r="AR12" i="1"/>
  <c r="CC12" i="1"/>
  <c r="AQ527" i="1"/>
  <c r="BI527" i="1" s="1"/>
  <c r="CA527" i="1" s="1"/>
  <c r="CS527" i="1" s="1"/>
  <c r="DK527" i="1" s="1"/>
  <c r="AS527" i="1"/>
  <c r="BJ527" i="1"/>
  <c r="CB527" i="1"/>
  <c r="DM527" i="1"/>
  <c r="AT527" i="1"/>
  <c r="BK527" i="1"/>
  <c r="CU527" i="1"/>
  <c r="DN527" i="1"/>
  <c r="AR527" i="1"/>
  <c r="CD527" i="1"/>
  <c r="CV527" i="1"/>
  <c r="DL527" i="1"/>
  <c r="BL527" i="1"/>
  <c r="CC527" i="1"/>
  <c r="CT527" i="1"/>
  <c r="AQ450" i="1"/>
  <c r="BI450" i="1" s="1"/>
  <c r="CA450" i="1" s="1"/>
  <c r="CS450" i="1" s="1"/>
  <c r="DK450" i="1" s="1"/>
  <c r="AR450" i="1"/>
  <c r="BJ450" i="1"/>
  <c r="CT450" i="1"/>
  <c r="DM450" i="1"/>
  <c r="AS450" i="1"/>
  <c r="CD450" i="1"/>
  <c r="CU450" i="1"/>
  <c r="BL450" i="1"/>
  <c r="CB450" i="1"/>
  <c r="DL450" i="1"/>
  <c r="BK450" i="1"/>
  <c r="CV450" i="1"/>
  <c r="AT450" i="1"/>
  <c r="CC450" i="1"/>
  <c r="DN450" i="1"/>
  <c r="AQ434" i="1"/>
  <c r="BI434" i="1" s="1"/>
  <c r="CA434" i="1" s="1"/>
  <c r="CS434" i="1" s="1"/>
  <c r="DK434" i="1" s="1"/>
  <c r="BK434" i="1"/>
  <c r="CD434" i="1"/>
  <c r="CT434" i="1"/>
  <c r="AR434" i="1"/>
  <c r="BJ434" i="1"/>
  <c r="CB434" i="1"/>
  <c r="DN434" i="1"/>
  <c r="AT434" i="1"/>
  <c r="BL434" i="1"/>
  <c r="CU434" i="1"/>
  <c r="DL434" i="1"/>
  <c r="DM434" i="1"/>
  <c r="AS434" i="1"/>
  <c r="CC434" i="1"/>
  <c r="CV434" i="1"/>
  <c r="AQ418" i="1"/>
  <c r="BI418" i="1" s="1"/>
  <c r="CA418" i="1" s="1"/>
  <c r="CS418" i="1" s="1"/>
  <c r="DK418" i="1" s="1"/>
  <c r="AS418" i="1"/>
  <c r="BK418" i="1"/>
  <c r="CT418" i="1"/>
  <c r="DL418" i="1"/>
  <c r="AT418" i="1"/>
  <c r="CB418" i="1"/>
  <c r="CV418" i="1"/>
  <c r="DM418" i="1"/>
  <c r="BL418" i="1"/>
  <c r="CD418" i="1"/>
  <c r="CU418" i="1"/>
  <c r="AR418" i="1"/>
  <c r="BJ418" i="1"/>
  <c r="CC418" i="1"/>
  <c r="DN418" i="1"/>
  <c r="AQ402" i="1"/>
  <c r="BI402" i="1" s="1"/>
  <c r="CA402" i="1" s="1"/>
  <c r="CS402" i="1" s="1"/>
  <c r="DK402" i="1" s="1"/>
  <c r="AT402" i="1"/>
  <c r="CD402" i="1"/>
  <c r="CU402" i="1"/>
  <c r="DM402" i="1"/>
  <c r="AR402" i="1"/>
  <c r="BJ402" i="1"/>
  <c r="CV402" i="1"/>
  <c r="BL402" i="1"/>
  <c r="CC402" i="1"/>
  <c r="DL402" i="1"/>
  <c r="BK402" i="1"/>
  <c r="CT402" i="1"/>
  <c r="CB402" i="1"/>
  <c r="DN402" i="1"/>
  <c r="AS402" i="1"/>
  <c r="AQ386" i="1"/>
  <c r="BI386" i="1" s="1"/>
  <c r="CA386" i="1" s="1"/>
  <c r="CS386" i="1" s="1"/>
  <c r="DK386" i="1" s="1"/>
  <c r="AT386" i="1"/>
  <c r="CD386" i="1"/>
  <c r="CT386" i="1"/>
  <c r="DM386" i="1"/>
  <c r="BL386" i="1"/>
  <c r="CC386" i="1"/>
  <c r="CU386" i="1"/>
  <c r="AS386" i="1"/>
  <c r="BK386" i="1"/>
  <c r="CB386" i="1"/>
  <c r="DN386" i="1"/>
  <c r="AR386" i="1"/>
  <c r="BJ386" i="1"/>
  <c r="CV386" i="1"/>
  <c r="DL386" i="1"/>
  <c r="AQ370" i="1"/>
  <c r="BI370" i="1" s="1"/>
  <c r="CA370" i="1" s="1"/>
  <c r="CS370" i="1" s="1"/>
  <c r="DK370" i="1" s="1"/>
  <c r="AT370" i="1"/>
  <c r="BL370" i="1"/>
  <c r="CU370" i="1"/>
  <c r="DL370" i="1"/>
  <c r="BK370" i="1"/>
  <c r="CB370" i="1"/>
  <c r="DM370" i="1"/>
  <c r="AR370" i="1"/>
  <c r="CC370" i="1"/>
  <c r="CT370" i="1"/>
  <c r="AS370" i="1"/>
  <c r="CD370" i="1"/>
  <c r="DN370" i="1"/>
  <c r="BJ370" i="1"/>
  <c r="CV370" i="1"/>
  <c r="AQ246" i="1"/>
  <c r="BI246" i="1" s="1"/>
  <c r="CA246" i="1" s="1"/>
  <c r="CS246" i="1" s="1"/>
  <c r="DK246" i="1" s="1"/>
  <c r="AS246" i="1"/>
  <c r="BK246" i="1"/>
  <c r="CD246" i="1"/>
  <c r="DM246" i="1"/>
  <c r="BL246" i="1"/>
  <c r="CT246" i="1"/>
  <c r="AT246" i="1"/>
  <c r="CC246" i="1"/>
  <c r="CV246" i="1"/>
  <c r="AR246" i="1"/>
  <c r="CB246" i="1"/>
  <c r="DN246" i="1"/>
  <c r="BJ246" i="1"/>
  <c r="CU246" i="1"/>
  <c r="DL246" i="1"/>
  <c r="AQ508" i="1"/>
  <c r="BI508" i="1" s="1"/>
  <c r="CA508" i="1" s="1"/>
  <c r="CS508" i="1" s="1"/>
  <c r="DK508" i="1" s="1"/>
  <c r="AR508" i="1"/>
  <c r="BL508" i="1"/>
  <c r="CB508" i="1"/>
  <c r="DL508" i="1"/>
  <c r="AS508" i="1"/>
  <c r="BJ508" i="1"/>
  <c r="CV508" i="1"/>
  <c r="DM508" i="1"/>
  <c r="AT508" i="1"/>
  <c r="CC508" i="1"/>
  <c r="CT508" i="1"/>
  <c r="DN508" i="1"/>
  <c r="BK508" i="1"/>
  <c r="CD508" i="1"/>
  <c r="CU508" i="1"/>
  <c r="AQ492" i="1"/>
  <c r="BI492" i="1" s="1"/>
  <c r="CA492" i="1" s="1"/>
  <c r="CS492" i="1" s="1"/>
  <c r="DK492" i="1" s="1"/>
  <c r="AR492" i="1"/>
  <c r="BJ492" i="1"/>
  <c r="CU492" i="1"/>
  <c r="DM492" i="1"/>
  <c r="AT492" i="1"/>
  <c r="CD492" i="1"/>
  <c r="CV492" i="1"/>
  <c r="DN492" i="1"/>
  <c r="BK492" i="1"/>
  <c r="CB492" i="1"/>
  <c r="CT492" i="1"/>
  <c r="BL492" i="1"/>
  <c r="DL492" i="1"/>
  <c r="AS492" i="1"/>
  <c r="CC492" i="1"/>
  <c r="AQ476" i="1"/>
  <c r="BI476" i="1" s="1"/>
  <c r="CA476" i="1" s="1"/>
  <c r="CS476" i="1" s="1"/>
  <c r="DK476" i="1" s="1"/>
  <c r="AR476" i="1"/>
  <c r="BK476" i="1"/>
  <c r="CU476" i="1"/>
  <c r="DL476" i="1"/>
  <c r="AT476" i="1"/>
  <c r="CB476" i="1"/>
  <c r="CT476" i="1"/>
  <c r="DN476" i="1"/>
  <c r="BJ476" i="1"/>
  <c r="CD476" i="1"/>
  <c r="CV476" i="1"/>
  <c r="CC476" i="1"/>
  <c r="AS476" i="1"/>
  <c r="BL476" i="1"/>
  <c r="DM476" i="1"/>
  <c r="AQ460" i="1"/>
  <c r="BI460" i="1" s="1"/>
  <c r="CA460" i="1" s="1"/>
  <c r="CS460" i="1" s="1"/>
  <c r="DK460" i="1" s="1"/>
  <c r="AR460" i="1"/>
  <c r="BJ460" i="1"/>
  <c r="CU460" i="1"/>
  <c r="DM460" i="1"/>
  <c r="AT460" i="1"/>
  <c r="CB460" i="1"/>
  <c r="CT460" i="1"/>
  <c r="DL460" i="1"/>
  <c r="BL460" i="1"/>
  <c r="CD460" i="1"/>
  <c r="CV460" i="1"/>
  <c r="DN460" i="1"/>
  <c r="BK460" i="1"/>
  <c r="CC460" i="1"/>
  <c r="AS460" i="1"/>
  <c r="AQ224" i="1"/>
  <c r="BI224" i="1" s="1"/>
  <c r="CA224" i="1" s="1"/>
  <c r="CS224" i="1" s="1"/>
  <c r="DK224" i="1" s="1"/>
  <c r="AR224" i="1"/>
  <c r="BK224" i="1"/>
  <c r="CC224" i="1"/>
  <c r="DL224" i="1"/>
  <c r="AS224" i="1"/>
  <c r="BJ224" i="1"/>
  <c r="CU224" i="1"/>
  <c r="DM224" i="1"/>
  <c r="AT224" i="1"/>
  <c r="CB224" i="1"/>
  <c r="CV224" i="1"/>
  <c r="DN224" i="1"/>
  <c r="CD224" i="1"/>
  <c r="BL224" i="1"/>
  <c r="CT224" i="1"/>
  <c r="AQ208" i="1"/>
  <c r="BI208" i="1" s="1"/>
  <c r="CA208" i="1" s="1"/>
  <c r="CS208" i="1" s="1"/>
  <c r="DK208" i="1" s="1"/>
  <c r="AT208" i="1"/>
  <c r="BJ208" i="1"/>
  <c r="CD208" i="1"/>
  <c r="DL208" i="1"/>
  <c r="AR208" i="1"/>
  <c r="BL208" i="1"/>
  <c r="CV208" i="1"/>
  <c r="DM208" i="1"/>
  <c r="AS208" i="1"/>
  <c r="CB208" i="1"/>
  <c r="CU208" i="1"/>
  <c r="DN208" i="1"/>
  <c r="CT208" i="1"/>
  <c r="BK208" i="1"/>
  <c r="CC208" i="1"/>
  <c r="AQ192" i="1"/>
  <c r="BI192" i="1" s="1"/>
  <c r="CA192" i="1" s="1"/>
  <c r="CS192" i="1" s="1"/>
  <c r="DK192" i="1" s="1"/>
  <c r="AS192" i="1"/>
  <c r="BL192" i="1"/>
  <c r="CC192" i="1"/>
  <c r="DM192" i="1"/>
  <c r="AR192" i="1"/>
  <c r="BJ192" i="1"/>
  <c r="CU192" i="1"/>
  <c r="DN192" i="1"/>
  <c r="AT192" i="1"/>
  <c r="CB192" i="1"/>
  <c r="CT192" i="1"/>
  <c r="DL192" i="1"/>
  <c r="CD192" i="1"/>
  <c r="CV192" i="1"/>
  <c r="BK192" i="1"/>
  <c r="AQ176" i="1"/>
  <c r="BI176" i="1" s="1"/>
  <c r="CA176" i="1" s="1"/>
  <c r="CS176" i="1" s="1"/>
  <c r="DK176" i="1" s="1"/>
  <c r="AR176" i="1"/>
  <c r="BL176" i="1"/>
  <c r="CC176" i="1"/>
  <c r="DN176" i="1"/>
  <c r="AS176" i="1"/>
  <c r="BK176" i="1"/>
  <c r="CV176" i="1"/>
  <c r="DL176" i="1"/>
  <c r="AT176" i="1"/>
  <c r="CB176" i="1"/>
  <c r="CU176" i="1"/>
  <c r="DM176" i="1"/>
  <c r="BJ176" i="1"/>
  <c r="CT176" i="1"/>
  <c r="CD176" i="1"/>
  <c r="AQ160" i="1"/>
  <c r="BI160" i="1" s="1"/>
  <c r="CA160" i="1" s="1"/>
  <c r="CS160" i="1" s="1"/>
  <c r="DK160" i="1" s="1"/>
  <c r="AR160" i="1"/>
  <c r="BJ160" i="1"/>
  <c r="CB160" i="1"/>
  <c r="DM160" i="1"/>
  <c r="AS160" i="1"/>
  <c r="BK160" i="1"/>
  <c r="CU160" i="1"/>
  <c r="DN160" i="1"/>
  <c r="AT160" i="1"/>
  <c r="CD160" i="1"/>
  <c r="CV160" i="1"/>
  <c r="DL160" i="1"/>
  <c r="CC160" i="1"/>
  <c r="BL160" i="1"/>
  <c r="CT160" i="1"/>
  <c r="AQ144" i="1"/>
  <c r="BI144" i="1" s="1"/>
  <c r="CA144" i="1" s="1"/>
  <c r="CS144" i="1" s="1"/>
  <c r="DK144" i="1" s="1"/>
  <c r="AT144" i="1"/>
  <c r="BK144" i="1"/>
  <c r="CB144" i="1"/>
  <c r="DN144" i="1"/>
  <c r="AR144" i="1"/>
  <c r="BL144" i="1"/>
  <c r="CT144" i="1"/>
  <c r="DM144" i="1"/>
  <c r="AS144" i="1"/>
  <c r="CC144" i="1"/>
  <c r="CV144" i="1"/>
  <c r="DL144" i="1"/>
  <c r="CU144" i="1"/>
  <c r="BJ144" i="1"/>
  <c r="CD144" i="1"/>
  <c r="AQ499" i="1"/>
  <c r="BI499" i="1" s="1"/>
  <c r="CA499" i="1" s="1"/>
  <c r="CS499" i="1" s="1"/>
  <c r="DK499" i="1" s="1"/>
  <c r="AR499" i="1"/>
  <c r="BJ499" i="1"/>
  <c r="CD499" i="1"/>
  <c r="DM499" i="1"/>
  <c r="AS499" i="1"/>
  <c r="BL499" i="1"/>
  <c r="CT499" i="1"/>
  <c r="DN499" i="1"/>
  <c r="AT499" i="1"/>
  <c r="CB499" i="1"/>
  <c r="CV499" i="1"/>
  <c r="DL499" i="1"/>
  <c r="BK499" i="1"/>
  <c r="CC499" i="1"/>
  <c r="CU499" i="1"/>
  <c r="AQ483" i="1"/>
  <c r="BI483" i="1" s="1"/>
  <c r="CA483" i="1" s="1"/>
  <c r="CS483" i="1" s="1"/>
  <c r="DK483" i="1" s="1"/>
  <c r="AT483" i="1"/>
  <c r="CB483" i="1"/>
  <c r="CV483" i="1"/>
  <c r="DM483" i="1"/>
  <c r="BK483" i="1"/>
  <c r="CD483" i="1"/>
  <c r="CT483" i="1"/>
  <c r="AS483" i="1"/>
  <c r="BL483" i="1"/>
  <c r="CC483" i="1"/>
  <c r="DL483" i="1"/>
  <c r="AR483" i="1"/>
  <c r="BJ483" i="1"/>
  <c r="CU483" i="1"/>
  <c r="DN483" i="1"/>
  <c r="AQ467" i="1"/>
  <c r="BI467" i="1" s="1"/>
  <c r="CA467" i="1" s="1"/>
  <c r="CS467" i="1" s="1"/>
  <c r="DK467" i="1" s="1"/>
  <c r="AR467" i="1"/>
  <c r="CD467" i="1"/>
  <c r="CV467" i="1"/>
  <c r="DM467" i="1"/>
  <c r="BL467" i="1"/>
  <c r="CC467" i="1"/>
  <c r="CU467" i="1"/>
  <c r="AS467" i="1"/>
  <c r="BK467" i="1"/>
  <c r="CB467" i="1"/>
  <c r="DL467" i="1"/>
  <c r="AT467" i="1"/>
  <c r="BJ467" i="1"/>
  <c r="CT467" i="1"/>
  <c r="DN467" i="1"/>
  <c r="AQ451" i="1"/>
  <c r="BI451" i="1" s="1"/>
  <c r="CA451" i="1" s="1"/>
  <c r="CS451" i="1" s="1"/>
  <c r="DK451" i="1" s="1"/>
  <c r="AS451" i="1"/>
  <c r="CB451" i="1"/>
  <c r="CV451" i="1"/>
  <c r="DM451" i="1"/>
  <c r="BL451" i="1"/>
  <c r="CC451" i="1"/>
  <c r="CU451" i="1"/>
  <c r="AT451" i="1"/>
  <c r="BK451" i="1"/>
  <c r="CD451" i="1"/>
  <c r="DL451" i="1"/>
  <c r="AR451" i="1"/>
  <c r="BJ451" i="1"/>
  <c r="CT451" i="1"/>
  <c r="DN451" i="1"/>
  <c r="AQ435" i="1"/>
  <c r="BI435" i="1" s="1"/>
  <c r="CA435" i="1" s="1"/>
  <c r="CS435" i="1" s="1"/>
  <c r="DK435" i="1" s="1"/>
  <c r="AR435" i="1"/>
  <c r="CB435" i="1"/>
  <c r="CT435" i="1"/>
  <c r="DN435" i="1"/>
  <c r="BK435" i="1"/>
  <c r="CC435" i="1"/>
  <c r="CV435" i="1"/>
  <c r="AT435" i="1"/>
  <c r="BL435" i="1"/>
  <c r="CD435" i="1"/>
  <c r="DL435" i="1"/>
  <c r="BJ435" i="1"/>
  <c r="CU435" i="1"/>
  <c r="DM435" i="1"/>
  <c r="AS435" i="1"/>
  <c r="AQ419" i="1"/>
  <c r="BI419" i="1" s="1"/>
  <c r="CA419" i="1" s="1"/>
  <c r="CS419" i="1" s="1"/>
  <c r="DK419" i="1" s="1"/>
  <c r="AR419" i="1"/>
  <c r="CD419" i="1"/>
  <c r="CU419" i="1"/>
  <c r="DN419" i="1"/>
  <c r="BK419" i="1"/>
  <c r="CB419" i="1"/>
  <c r="CV419" i="1"/>
  <c r="AT419" i="1"/>
  <c r="BL419" i="1"/>
  <c r="CC419" i="1"/>
  <c r="DM419" i="1"/>
  <c r="AS419" i="1"/>
  <c r="BJ419" i="1"/>
  <c r="CT419" i="1"/>
  <c r="DL419" i="1"/>
  <c r="AQ403" i="1"/>
  <c r="BI403" i="1" s="1"/>
  <c r="CA403" i="1" s="1"/>
  <c r="CS403" i="1" s="1"/>
  <c r="DK403" i="1" s="1"/>
  <c r="AR403" i="1"/>
  <c r="CD403" i="1"/>
  <c r="CT403" i="1"/>
  <c r="DL403" i="1"/>
  <c r="BK403" i="1"/>
  <c r="CC403" i="1"/>
  <c r="CU403" i="1"/>
  <c r="AS403" i="1"/>
  <c r="BL403" i="1"/>
  <c r="CB403" i="1"/>
  <c r="DM403" i="1"/>
  <c r="AT403" i="1"/>
  <c r="BJ403" i="1"/>
  <c r="CV403" i="1"/>
  <c r="DN403" i="1"/>
  <c r="AQ387" i="1"/>
  <c r="BI387" i="1" s="1"/>
  <c r="CA387" i="1" s="1"/>
  <c r="CS387" i="1" s="1"/>
  <c r="DK387" i="1" s="1"/>
  <c r="AS387" i="1"/>
  <c r="BJ387" i="1"/>
  <c r="CT387" i="1"/>
  <c r="DL387" i="1"/>
  <c r="AR387" i="1"/>
  <c r="CB387" i="1"/>
  <c r="CV387" i="1"/>
  <c r="DN387" i="1"/>
  <c r="BL387" i="1"/>
  <c r="CD387" i="1"/>
  <c r="CU387" i="1"/>
  <c r="AT387" i="1"/>
  <c r="BK387" i="1"/>
  <c r="CC387" i="1"/>
  <c r="DM387" i="1"/>
  <c r="AQ371" i="1"/>
  <c r="BI371" i="1" s="1"/>
  <c r="CA371" i="1" s="1"/>
  <c r="CS371" i="1" s="1"/>
  <c r="DK371" i="1" s="1"/>
  <c r="AR371" i="1"/>
  <c r="CC371" i="1"/>
  <c r="CT371" i="1"/>
  <c r="DN371" i="1"/>
  <c r="BK371" i="1"/>
  <c r="CD371" i="1"/>
  <c r="CV371" i="1"/>
  <c r="AT371" i="1"/>
  <c r="BL371" i="1"/>
  <c r="CB371" i="1"/>
  <c r="DM371" i="1"/>
  <c r="CU371" i="1"/>
  <c r="DL371" i="1"/>
  <c r="AS371" i="1"/>
  <c r="BJ371" i="1"/>
  <c r="AQ243" i="1"/>
  <c r="BI243" i="1" s="1"/>
  <c r="CA243" i="1" s="1"/>
  <c r="CS243" i="1" s="1"/>
  <c r="DK243" i="1" s="1"/>
  <c r="BK243" i="1"/>
  <c r="CC243" i="1"/>
  <c r="CV243" i="1"/>
  <c r="BL243" i="1"/>
  <c r="CT243" i="1"/>
  <c r="DM243" i="1"/>
  <c r="AT243" i="1"/>
  <c r="BJ243" i="1"/>
  <c r="CU243" i="1"/>
  <c r="AS243" i="1"/>
  <c r="CB243" i="1"/>
  <c r="DL243" i="1"/>
  <c r="AR243" i="1"/>
  <c r="CD243" i="1"/>
  <c r="DN243" i="1"/>
  <c r="AQ227" i="1"/>
  <c r="BI227" i="1" s="1"/>
  <c r="CA227" i="1" s="1"/>
  <c r="CS227" i="1" s="1"/>
  <c r="DK227" i="1" s="1"/>
  <c r="BK227" i="1"/>
  <c r="CC227" i="1"/>
  <c r="CV227" i="1"/>
  <c r="AR227" i="1"/>
  <c r="CB227" i="1"/>
  <c r="DM227" i="1"/>
  <c r="BL227" i="1"/>
  <c r="CU227" i="1"/>
  <c r="DN227" i="1"/>
  <c r="AT227" i="1"/>
  <c r="BJ227" i="1"/>
  <c r="CT227" i="1"/>
  <c r="AS227" i="1"/>
  <c r="CD227" i="1"/>
  <c r="DL227" i="1"/>
  <c r="AQ211" i="1"/>
  <c r="BI211" i="1" s="1"/>
  <c r="CA211" i="1" s="1"/>
  <c r="CS211" i="1" s="1"/>
  <c r="DK211" i="1" s="1"/>
  <c r="BJ211" i="1"/>
  <c r="CC211" i="1"/>
  <c r="CU211" i="1"/>
  <c r="AR211" i="1"/>
  <c r="CB211" i="1"/>
  <c r="DN211" i="1"/>
  <c r="AT211" i="1"/>
  <c r="CD211" i="1"/>
  <c r="DL211" i="1"/>
  <c r="BK211" i="1"/>
  <c r="CT211" i="1"/>
  <c r="DM211" i="1"/>
  <c r="AS211" i="1"/>
  <c r="BL211" i="1"/>
  <c r="CV211" i="1"/>
  <c r="AQ33" i="1"/>
  <c r="BI33" i="1" s="1"/>
  <c r="CA33" i="1" s="1"/>
  <c r="CS33" i="1" s="1"/>
  <c r="DK33" i="1" s="1"/>
  <c r="AR33" i="1"/>
  <c r="CB33" i="1"/>
  <c r="CU33" i="1"/>
  <c r="DN33" i="1"/>
  <c r="BJ33" i="1"/>
  <c r="CC33" i="1"/>
  <c r="CT33" i="1"/>
  <c r="AS33" i="1"/>
  <c r="BK33" i="1"/>
  <c r="CD33" i="1"/>
  <c r="DM33" i="1"/>
  <c r="AT33" i="1"/>
  <c r="BL33" i="1"/>
  <c r="CV33" i="1"/>
  <c r="DL33" i="1"/>
  <c r="AQ17" i="1"/>
  <c r="BI17" i="1" s="1"/>
  <c r="CA17" i="1" s="1"/>
  <c r="CS17" i="1" s="1"/>
  <c r="DK17" i="1" s="1"/>
  <c r="AR17" i="1"/>
  <c r="CD17" i="1"/>
  <c r="CT17" i="1"/>
  <c r="DN17" i="1"/>
  <c r="BJ17" i="1"/>
  <c r="CC17" i="1"/>
  <c r="CV17" i="1"/>
  <c r="AS17" i="1"/>
  <c r="BL17" i="1"/>
  <c r="CB17" i="1"/>
  <c r="DL17" i="1"/>
  <c r="AT17" i="1"/>
  <c r="BK17" i="1"/>
  <c r="CU17" i="1"/>
  <c r="DM17" i="1"/>
  <c r="AQ162" i="1"/>
  <c r="BI162" i="1" s="1"/>
  <c r="CA162" i="1" s="1"/>
  <c r="CS162" i="1" s="1"/>
  <c r="DK162" i="1" s="1"/>
  <c r="AS162" i="1"/>
  <c r="BL162" i="1"/>
  <c r="CU162" i="1"/>
  <c r="DN162" i="1"/>
  <c r="AR162" i="1"/>
  <c r="CC162" i="1"/>
  <c r="CV162" i="1"/>
  <c r="BJ162" i="1"/>
  <c r="CB162" i="1"/>
  <c r="DL162" i="1"/>
  <c r="BK162" i="1"/>
  <c r="CT162" i="1"/>
  <c r="CD162" i="1"/>
  <c r="DM162" i="1"/>
  <c r="AT162" i="1"/>
  <c r="AQ27" i="1"/>
  <c r="BI27" i="1" s="1"/>
  <c r="CA27" i="1" s="1"/>
  <c r="CS27" i="1" s="1"/>
  <c r="DK27" i="1" s="1"/>
  <c r="AT27" i="1"/>
  <c r="BJ27" i="1"/>
  <c r="CU27" i="1"/>
  <c r="DM27" i="1"/>
  <c r="AS27" i="1"/>
  <c r="CD27" i="1"/>
  <c r="CT27" i="1"/>
  <c r="DL27" i="1"/>
  <c r="BK27" i="1"/>
  <c r="CC27" i="1"/>
  <c r="CV27" i="1"/>
  <c r="AR27" i="1"/>
  <c r="BL27" i="1"/>
  <c r="CB27" i="1"/>
  <c r="DN27" i="1"/>
  <c r="AQ83" i="1"/>
  <c r="BI83" i="1" s="1"/>
  <c r="CA83" i="1" s="1"/>
  <c r="CS83" i="1" s="1"/>
  <c r="DK83" i="1" s="1"/>
  <c r="BJ83" i="1"/>
  <c r="CC83" i="1"/>
  <c r="CU83" i="1"/>
  <c r="AT83" i="1"/>
  <c r="BL83" i="1"/>
  <c r="CD83" i="1"/>
  <c r="DL83" i="1"/>
  <c r="AS83" i="1"/>
  <c r="BK83" i="1"/>
  <c r="CT83" i="1"/>
  <c r="DN83" i="1"/>
  <c r="AR83" i="1"/>
  <c r="CB83" i="1"/>
  <c r="CV83" i="1"/>
  <c r="DM83" i="1"/>
  <c r="AQ301" i="1"/>
  <c r="BI301" i="1" s="1"/>
  <c r="CA301" i="1" s="1"/>
  <c r="CS301" i="1" s="1"/>
  <c r="DK301" i="1" s="1"/>
  <c r="BK301" i="1"/>
  <c r="CD301" i="1"/>
  <c r="CV301" i="1"/>
  <c r="AR301" i="1"/>
  <c r="BL301" i="1"/>
  <c r="CT301" i="1"/>
  <c r="AS301" i="1"/>
  <c r="CB301" i="1"/>
  <c r="DL301" i="1"/>
  <c r="AT301" i="1"/>
  <c r="CC301" i="1"/>
  <c r="DM301" i="1"/>
  <c r="BJ301" i="1"/>
  <c r="CU301" i="1"/>
  <c r="DN301" i="1"/>
  <c r="AQ205" i="1"/>
  <c r="BI205" i="1" s="1"/>
  <c r="CA205" i="1" s="1"/>
  <c r="CS205" i="1" s="1"/>
  <c r="DK205" i="1" s="1"/>
  <c r="BL205" i="1"/>
  <c r="CC205" i="1"/>
  <c r="CT205" i="1"/>
  <c r="AR205" i="1"/>
  <c r="CD205" i="1"/>
  <c r="DM205" i="1"/>
  <c r="BJ205" i="1"/>
  <c r="CV205" i="1"/>
  <c r="DN205" i="1"/>
  <c r="AS205" i="1"/>
  <c r="BK205" i="1"/>
  <c r="CU205" i="1"/>
  <c r="AT205" i="1"/>
  <c r="CB205" i="1"/>
  <c r="DL205" i="1"/>
  <c r="AQ65" i="1"/>
  <c r="BI65" i="1" s="1"/>
  <c r="CA65" i="1" s="1"/>
  <c r="CS65" i="1" s="1"/>
  <c r="DK65" i="1" s="1"/>
  <c r="AT65" i="1"/>
  <c r="CD65" i="1"/>
  <c r="CU65" i="1"/>
  <c r="DL65" i="1"/>
  <c r="BK65" i="1"/>
  <c r="CC65" i="1"/>
  <c r="CV65" i="1"/>
  <c r="AR65" i="1"/>
  <c r="BJ65" i="1"/>
  <c r="CB65" i="1"/>
  <c r="DN65" i="1"/>
  <c r="AS65" i="1"/>
  <c r="BL65" i="1"/>
  <c r="CT65" i="1"/>
  <c r="DM65" i="1"/>
  <c r="AQ300" i="1"/>
  <c r="BI300" i="1" s="1"/>
  <c r="CA300" i="1" s="1"/>
  <c r="CS300" i="1" s="1"/>
  <c r="DK300" i="1" s="1"/>
  <c r="AR300" i="1"/>
  <c r="BL300" i="1"/>
  <c r="CT300" i="1"/>
  <c r="DN300" i="1"/>
  <c r="AS300" i="1"/>
  <c r="CC300" i="1"/>
  <c r="CU300" i="1"/>
  <c r="DL300" i="1"/>
  <c r="BK300" i="1"/>
  <c r="CB300" i="1"/>
  <c r="CV300" i="1"/>
  <c r="BJ300" i="1"/>
  <c r="DM300" i="1"/>
  <c r="AT300" i="1"/>
  <c r="CD300" i="1"/>
  <c r="AQ80" i="1"/>
  <c r="BI80" i="1" s="1"/>
  <c r="CA80" i="1" s="1"/>
  <c r="CS80" i="1" s="1"/>
  <c r="DK80" i="1" s="1"/>
  <c r="AR80" i="1"/>
  <c r="AS80" i="1"/>
  <c r="BJ80" i="1"/>
  <c r="CU80" i="1"/>
  <c r="DM80" i="1"/>
  <c r="BL80" i="1"/>
  <c r="CV80" i="1"/>
  <c r="AT80" i="1"/>
  <c r="CC80" i="1"/>
  <c r="DL80" i="1"/>
  <c r="BK80" i="1"/>
  <c r="CD80" i="1"/>
  <c r="DN80" i="1"/>
  <c r="CT80" i="1"/>
  <c r="CB80" i="1"/>
  <c r="AQ531" i="1"/>
  <c r="BI531" i="1" s="1"/>
  <c r="CA531" i="1" s="1"/>
  <c r="CS531" i="1" s="1"/>
  <c r="DK531" i="1" s="1"/>
  <c r="AS531" i="1"/>
  <c r="BK531" i="1"/>
  <c r="CU531" i="1"/>
  <c r="DM531" i="1"/>
  <c r="AT531" i="1"/>
  <c r="CB531" i="1"/>
  <c r="CT531" i="1"/>
  <c r="DN531" i="1"/>
  <c r="BL531" i="1"/>
  <c r="CD531" i="1"/>
  <c r="CV531" i="1"/>
  <c r="DL531" i="1"/>
  <c r="AR531" i="1"/>
  <c r="BJ531" i="1"/>
  <c r="CC531" i="1"/>
  <c r="AQ474" i="1"/>
  <c r="BI474" i="1" s="1"/>
  <c r="CA474" i="1" s="1"/>
  <c r="CS474" i="1" s="1"/>
  <c r="DK474" i="1" s="1"/>
  <c r="AT474" i="1"/>
  <c r="BJ474" i="1"/>
  <c r="CV474" i="1"/>
  <c r="DL474" i="1"/>
  <c r="AR474" i="1"/>
  <c r="CD474" i="1"/>
  <c r="CT474" i="1"/>
  <c r="DM474" i="1"/>
  <c r="BL474" i="1"/>
  <c r="CB474" i="1"/>
  <c r="CU474" i="1"/>
  <c r="CC474" i="1"/>
  <c r="DN474" i="1"/>
  <c r="AS474" i="1"/>
  <c r="BK474" i="1"/>
  <c r="AQ314" i="1"/>
  <c r="BI314" i="1" s="1"/>
  <c r="CA314" i="1" s="1"/>
  <c r="CS314" i="1" s="1"/>
  <c r="DK314" i="1" s="1"/>
  <c r="AT314" i="1"/>
  <c r="BL314" i="1"/>
  <c r="CB314" i="1"/>
  <c r="DN314" i="1"/>
  <c r="AS314" i="1"/>
  <c r="BJ314" i="1"/>
  <c r="CV314" i="1"/>
  <c r="DM314" i="1"/>
  <c r="AR314" i="1"/>
  <c r="CC314" i="1"/>
  <c r="CU314" i="1"/>
  <c r="DL314" i="1"/>
  <c r="BK314" i="1"/>
  <c r="CD314" i="1"/>
  <c r="CT314" i="1"/>
  <c r="AQ226" i="1"/>
  <c r="BI226" i="1" s="1"/>
  <c r="CA226" i="1" s="1"/>
  <c r="CS226" i="1" s="1"/>
  <c r="DK226" i="1" s="1"/>
  <c r="BL226" i="1"/>
  <c r="CC226" i="1"/>
  <c r="CU226" i="1"/>
  <c r="AT226" i="1"/>
  <c r="BJ226" i="1"/>
  <c r="CB226" i="1"/>
  <c r="AR226" i="1"/>
  <c r="BK226" i="1"/>
  <c r="CT226" i="1"/>
  <c r="CV226" i="1"/>
  <c r="DM226" i="1"/>
  <c r="AS226" i="1"/>
  <c r="DN226" i="1"/>
  <c r="CD226" i="1"/>
  <c r="DL226" i="1"/>
  <c r="AQ361" i="1"/>
  <c r="BI361" i="1" s="1"/>
  <c r="CA361" i="1" s="1"/>
  <c r="CS361" i="1" s="1"/>
  <c r="DK361" i="1" s="1"/>
  <c r="AS361" i="1"/>
  <c r="BL361" i="1"/>
  <c r="CC361" i="1"/>
  <c r="DL361" i="1"/>
  <c r="AR361" i="1"/>
  <c r="CB361" i="1"/>
  <c r="CT361" i="1"/>
  <c r="AT361" i="1"/>
  <c r="CD361" i="1"/>
  <c r="DN361" i="1"/>
  <c r="BJ361" i="1"/>
  <c r="CV361" i="1"/>
  <c r="DM361" i="1"/>
  <c r="BK361" i="1"/>
  <c r="CU361" i="1"/>
  <c r="AQ129" i="1"/>
  <c r="BI129" i="1" s="1"/>
  <c r="CA129" i="1" s="1"/>
  <c r="CS129" i="1" s="1"/>
  <c r="DK129" i="1" s="1"/>
  <c r="AR129" i="1"/>
  <c r="CD129" i="1"/>
  <c r="CT129" i="1"/>
  <c r="DN129" i="1"/>
  <c r="AS129" i="1"/>
  <c r="BJ129" i="1"/>
  <c r="CV129" i="1"/>
  <c r="AT129" i="1"/>
  <c r="CC129" i="1"/>
  <c r="DM129" i="1"/>
  <c r="BK129" i="1"/>
  <c r="CB129" i="1"/>
  <c r="DL129" i="1"/>
  <c r="BL129" i="1"/>
  <c r="CU129" i="1"/>
  <c r="AQ436" i="1"/>
  <c r="BI436" i="1" s="1"/>
  <c r="CA436" i="1" s="1"/>
  <c r="CS436" i="1" s="1"/>
  <c r="DK436" i="1" s="1"/>
  <c r="BK436" i="1"/>
  <c r="CC436" i="1"/>
  <c r="CT436" i="1"/>
  <c r="AR436" i="1"/>
  <c r="BJ436" i="1"/>
  <c r="CD436" i="1"/>
  <c r="DN436" i="1"/>
  <c r="AS436" i="1"/>
  <c r="BL436" i="1"/>
  <c r="CV436" i="1"/>
  <c r="DL436" i="1"/>
  <c r="AT436" i="1"/>
  <c r="CU436" i="1"/>
  <c r="DM436" i="1"/>
  <c r="CB436" i="1"/>
  <c r="AQ388" i="1"/>
  <c r="BI388" i="1" s="1"/>
  <c r="CA388" i="1" s="1"/>
  <c r="CS388" i="1" s="1"/>
  <c r="DK388" i="1" s="1"/>
  <c r="BK388" i="1"/>
  <c r="CD388" i="1"/>
  <c r="CU388" i="1"/>
  <c r="AR388" i="1"/>
  <c r="BL388" i="1"/>
  <c r="CC388" i="1"/>
  <c r="DM388" i="1"/>
  <c r="AS388" i="1"/>
  <c r="BJ388" i="1"/>
  <c r="CV388" i="1"/>
  <c r="DL388" i="1"/>
  <c r="DN388" i="1"/>
  <c r="CB388" i="1"/>
  <c r="CT388" i="1"/>
  <c r="AT388" i="1"/>
  <c r="AQ232" i="1"/>
  <c r="BI232" i="1" s="1"/>
  <c r="CA232" i="1" s="1"/>
  <c r="CS232" i="1" s="1"/>
  <c r="DK232" i="1" s="1"/>
  <c r="AR232" i="1"/>
  <c r="CD232" i="1"/>
  <c r="CT232" i="1"/>
  <c r="DM232" i="1"/>
  <c r="BL232" i="1"/>
  <c r="CC232" i="1"/>
  <c r="CU232" i="1"/>
  <c r="AT232" i="1"/>
  <c r="BJ232" i="1"/>
  <c r="CB232" i="1"/>
  <c r="DL232" i="1"/>
  <c r="BK232" i="1"/>
  <c r="DN232" i="1"/>
  <c r="AS232" i="1"/>
  <c r="CV232" i="1"/>
  <c r="AQ179" i="1"/>
  <c r="BI179" i="1" s="1"/>
  <c r="CA179" i="1" s="1"/>
  <c r="CS179" i="1" s="1"/>
  <c r="DK179" i="1" s="1"/>
  <c r="BL179" i="1"/>
  <c r="CC179" i="1"/>
  <c r="CT179" i="1"/>
  <c r="BK179" i="1"/>
  <c r="CV179" i="1"/>
  <c r="DL179" i="1"/>
  <c r="AT179" i="1"/>
  <c r="BJ179" i="1"/>
  <c r="CU179" i="1"/>
  <c r="AS179" i="1"/>
  <c r="CB179" i="1"/>
  <c r="DM179" i="1"/>
  <c r="AR179" i="1"/>
  <c r="CD179" i="1"/>
  <c r="DN179" i="1"/>
  <c r="AQ87" i="1"/>
  <c r="BI87" i="1" s="1"/>
  <c r="CA87" i="1" s="1"/>
  <c r="CS87" i="1" s="1"/>
  <c r="DK87" i="1" s="1"/>
  <c r="AS87" i="1"/>
  <c r="CC87" i="1"/>
  <c r="CU87" i="1"/>
  <c r="DL87" i="1"/>
  <c r="BK87" i="1"/>
  <c r="CB87" i="1"/>
  <c r="CT87" i="1"/>
  <c r="AT87" i="1"/>
  <c r="BL87" i="1"/>
  <c r="CD87" i="1"/>
  <c r="DN87" i="1"/>
  <c r="AR87" i="1"/>
  <c r="BJ87" i="1"/>
  <c r="CV87" i="1"/>
  <c r="DM87" i="1"/>
  <c r="AQ297" i="1"/>
  <c r="BI297" i="1" s="1"/>
  <c r="CA297" i="1" s="1"/>
  <c r="CS297" i="1" s="1"/>
  <c r="DK297" i="1" s="1"/>
  <c r="AS297" i="1"/>
  <c r="BL297" i="1"/>
  <c r="CD297" i="1"/>
  <c r="DN297" i="1"/>
  <c r="AR297" i="1"/>
  <c r="CC297" i="1"/>
  <c r="CT297" i="1"/>
  <c r="AT297" i="1"/>
  <c r="CB297" i="1"/>
  <c r="DM297" i="1"/>
  <c r="BJ297" i="1"/>
  <c r="CU297" i="1"/>
  <c r="DL297" i="1"/>
  <c r="BK297" i="1"/>
  <c r="CV297" i="1"/>
  <c r="AQ265" i="1"/>
  <c r="BI265" i="1" s="1"/>
  <c r="CA265" i="1" s="1"/>
  <c r="CS265" i="1" s="1"/>
  <c r="DK265" i="1" s="1"/>
  <c r="AS265" i="1"/>
  <c r="BK265" i="1"/>
  <c r="CC265" i="1"/>
  <c r="DL265" i="1"/>
  <c r="BL265" i="1"/>
  <c r="CT265" i="1"/>
  <c r="DM265" i="1"/>
  <c r="BJ265" i="1"/>
  <c r="CU265" i="1"/>
  <c r="AT265" i="1"/>
  <c r="CD265" i="1"/>
  <c r="CV265" i="1"/>
  <c r="AR265" i="1"/>
  <c r="CB265" i="1"/>
  <c r="DN265" i="1"/>
  <c r="AQ169" i="1"/>
  <c r="BI169" i="1" s="1"/>
  <c r="CA169" i="1" s="1"/>
  <c r="CS169" i="1" s="1"/>
  <c r="DK169" i="1" s="1"/>
  <c r="AS169" i="1"/>
  <c r="BJ169" i="1"/>
  <c r="CB169" i="1"/>
  <c r="DN169" i="1"/>
  <c r="AT169" i="1"/>
  <c r="CD169" i="1"/>
  <c r="CT169" i="1"/>
  <c r="AR169" i="1"/>
  <c r="CC169" i="1"/>
  <c r="DM169" i="1"/>
  <c r="BK169" i="1"/>
  <c r="CU169" i="1"/>
  <c r="DL169" i="1"/>
  <c r="BL169" i="1"/>
  <c r="CV169" i="1"/>
  <c r="AQ46" i="1"/>
  <c r="BI46" i="1" s="1"/>
  <c r="CA46" i="1" s="1"/>
  <c r="CS46" i="1" s="1"/>
  <c r="DK46" i="1" s="1"/>
  <c r="AT46" i="1"/>
  <c r="BJ46" i="1"/>
  <c r="CB46" i="1"/>
  <c r="DN46" i="1"/>
  <c r="BK46" i="1"/>
  <c r="CV46" i="1"/>
  <c r="AR46" i="1"/>
  <c r="CD46" i="1"/>
  <c r="CT46" i="1"/>
  <c r="AS46" i="1"/>
  <c r="CC46" i="1"/>
  <c r="DL46" i="1"/>
  <c r="BL46" i="1"/>
  <c r="CU46" i="1"/>
  <c r="DM46" i="1"/>
  <c r="AQ280" i="1"/>
  <c r="BI280" i="1" s="1"/>
  <c r="CA280" i="1" s="1"/>
  <c r="CS280" i="1" s="1"/>
  <c r="DK280" i="1" s="1"/>
  <c r="AR280" i="1"/>
  <c r="CB280" i="1"/>
  <c r="CV280" i="1"/>
  <c r="DM280" i="1"/>
  <c r="BJ280" i="1"/>
  <c r="CD280" i="1"/>
  <c r="CU280" i="1"/>
  <c r="AS280" i="1"/>
  <c r="BK280" i="1"/>
  <c r="CC280" i="1"/>
  <c r="DN280" i="1"/>
  <c r="CT280" i="1"/>
  <c r="AT280" i="1"/>
  <c r="BL280" i="1"/>
  <c r="DL280" i="1"/>
  <c r="AQ91" i="1"/>
  <c r="BI91" i="1" s="1"/>
  <c r="CA91" i="1" s="1"/>
  <c r="CS91" i="1" s="1"/>
  <c r="DK91" i="1" s="1"/>
  <c r="AR91" i="1"/>
  <c r="BJ91" i="1"/>
  <c r="CU91" i="1"/>
  <c r="DN91" i="1"/>
  <c r="AS91" i="1"/>
  <c r="CB91" i="1"/>
  <c r="CT91" i="1"/>
  <c r="DL91" i="1"/>
  <c r="BK91" i="1"/>
  <c r="CD91" i="1"/>
  <c r="CV91" i="1"/>
  <c r="AT91" i="1"/>
  <c r="BL91" i="1"/>
  <c r="CC91" i="1"/>
  <c r="DM91" i="1"/>
  <c r="AQ523" i="1"/>
  <c r="BI523" i="1" s="1"/>
  <c r="CA523" i="1" s="1"/>
  <c r="CS523" i="1" s="1"/>
  <c r="DK523" i="1" s="1"/>
  <c r="AR523" i="1"/>
  <c r="CC523" i="1"/>
  <c r="CV523" i="1"/>
  <c r="DM523" i="1"/>
  <c r="BK523" i="1"/>
  <c r="CB523" i="1"/>
  <c r="CU523" i="1"/>
  <c r="AS523" i="1"/>
  <c r="BL523" i="1"/>
  <c r="CD523" i="1"/>
  <c r="DN523" i="1"/>
  <c r="DL523" i="1"/>
  <c r="AT523" i="1"/>
  <c r="BJ523" i="1"/>
  <c r="CT523" i="1"/>
  <c r="AQ470" i="1"/>
  <c r="BI470" i="1" s="1"/>
  <c r="CA470" i="1" s="1"/>
  <c r="CS470" i="1" s="1"/>
  <c r="DK470" i="1" s="1"/>
  <c r="AR470" i="1"/>
  <c r="CB470" i="1"/>
  <c r="CU470" i="1"/>
  <c r="DM470" i="1"/>
  <c r="BL470" i="1"/>
  <c r="CC470" i="1"/>
  <c r="DL470" i="1"/>
  <c r="AT470" i="1"/>
  <c r="BK470" i="1"/>
  <c r="CT470" i="1"/>
  <c r="AS470" i="1"/>
  <c r="CD470" i="1"/>
  <c r="DN470" i="1"/>
  <c r="BJ470" i="1"/>
  <c r="CV470" i="1"/>
  <c r="AQ310" i="1"/>
  <c r="BI310" i="1" s="1"/>
  <c r="CA310" i="1" s="1"/>
  <c r="CS310" i="1" s="1"/>
  <c r="DK310" i="1" s="1"/>
  <c r="AS310" i="1"/>
  <c r="BK310" i="1"/>
  <c r="CD310" i="1"/>
  <c r="DL310" i="1"/>
  <c r="AT310" i="1"/>
  <c r="CC310" i="1"/>
  <c r="CT310" i="1"/>
  <c r="AR310" i="1"/>
  <c r="CB310" i="1"/>
  <c r="DM310" i="1"/>
  <c r="BL310" i="1"/>
  <c r="CU310" i="1"/>
  <c r="DN310" i="1"/>
  <c r="BJ310" i="1"/>
  <c r="CV310" i="1"/>
  <c r="AQ262" i="1"/>
  <c r="BI262" i="1" s="1"/>
  <c r="CA262" i="1" s="1"/>
  <c r="CS262" i="1" s="1"/>
  <c r="DK262" i="1" s="1"/>
  <c r="BL262" i="1"/>
  <c r="CB262" i="1"/>
  <c r="CT262" i="1"/>
  <c r="BJ262" i="1"/>
  <c r="CU262" i="1"/>
  <c r="DM262" i="1"/>
  <c r="AT262" i="1"/>
  <c r="BK262" i="1"/>
  <c r="CV262" i="1"/>
  <c r="AS262" i="1"/>
  <c r="CC262" i="1"/>
  <c r="DL262" i="1"/>
  <c r="AR262" i="1"/>
  <c r="CD262" i="1"/>
  <c r="DN262" i="1"/>
  <c r="AQ357" i="1"/>
  <c r="BI357" i="1" s="1"/>
  <c r="CA357" i="1" s="1"/>
  <c r="CS357" i="1" s="1"/>
  <c r="DK357" i="1" s="1"/>
  <c r="AT357" i="1"/>
  <c r="BK357" i="1"/>
  <c r="CV357" i="1"/>
  <c r="DM357" i="1"/>
  <c r="AR357" i="1"/>
  <c r="CD357" i="1"/>
  <c r="DL357" i="1"/>
  <c r="BJ357" i="1"/>
  <c r="CB357" i="1"/>
  <c r="DN357" i="1"/>
  <c r="BL357" i="1"/>
  <c r="CU357" i="1"/>
  <c r="AS357" i="1"/>
  <c r="CC357" i="1"/>
  <c r="CT357" i="1"/>
  <c r="AQ141" i="1"/>
  <c r="BI141" i="1" s="1"/>
  <c r="CA141" i="1" s="1"/>
  <c r="CS141" i="1" s="1"/>
  <c r="DK141" i="1" s="1"/>
  <c r="BJ141" i="1"/>
  <c r="CC141" i="1"/>
  <c r="CU141" i="1"/>
  <c r="AT141" i="1"/>
  <c r="CD141" i="1"/>
  <c r="DM141" i="1"/>
  <c r="BK141" i="1"/>
  <c r="CV141" i="1"/>
  <c r="DN141" i="1"/>
  <c r="AR141" i="1"/>
  <c r="BL141" i="1"/>
  <c r="CT141" i="1"/>
  <c r="AS141" i="1"/>
  <c r="CB141" i="1"/>
  <c r="DL141" i="1"/>
  <c r="AQ93" i="1"/>
  <c r="BI93" i="1" s="1"/>
  <c r="CA93" i="1" s="1"/>
  <c r="CS93" i="1" s="1"/>
  <c r="DK93" i="1" s="1"/>
  <c r="BJ93" i="1"/>
  <c r="CD93" i="1"/>
  <c r="CV93" i="1"/>
  <c r="AS93" i="1"/>
  <c r="BK93" i="1"/>
  <c r="CC93" i="1"/>
  <c r="DN93" i="1"/>
  <c r="AR93" i="1"/>
  <c r="BL93" i="1"/>
  <c r="CT93" i="1"/>
  <c r="DL93" i="1"/>
  <c r="AT93" i="1"/>
  <c r="CB93" i="1"/>
  <c r="CU93" i="1"/>
  <c r="DM93" i="1"/>
  <c r="AQ400" i="1"/>
  <c r="BI400" i="1" s="1"/>
  <c r="CA400" i="1" s="1"/>
  <c r="CS400" i="1" s="1"/>
  <c r="DK400" i="1" s="1"/>
  <c r="AT400" i="1"/>
  <c r="BK400" i="1"/>
  <c r="CB400" i="1"/>
  <c r="DM400" i="1"/>
  <c r="AR400" i="1"/>
  <c r="BJ400" i="1"/>
  <c r="CV400" i="1"/>
  <c r="DL400" i="1"/>
  <c r="AS400" i="1"/>
  <c r="CC400" i="1"/>
  <c r="CU400" i="1"/>
  <c r="DN400" i="1"/>
  <c r="CT400" i="1"/>
  <c r="BL400" i="1"/>
  <c r="CD400" i="1"/>
  <c r="AQ244" i="1"/>
  <c r="BI244" i="1" s="1"/>
  <c r="CA244" i="1" s="1"/>
  <c r="CS244" i="1" s="1"/>
  <c r="DK244" i="1" s="1"/>
  <c r="BL244" i="1"/>
  <c r="CD244" i="1"/>
  <c r="CV244" i="1"/>
  <c r="AR244" i="1"/>
  <c r="BK244" i="1"/>
  <c r="CC244" i="1"/>
  <c r="DN244" i="1"/>
  <c r="AS244" i="1"/>
  <c r="BJ244" i="1"/>
  <c r="CU244" i="1"/>
  <c r="DL244" i="1"/>
  <c r="AT244" i="1"/>
  <c r="CT244" i="1"/>
  <c r="DM244" i="1"/>
  <c r="CB244" i="1"/>
  <c r="AQ283" i="1"/>
  <c r="BI283" i="1" s="1"/>
  <c r="CA283" i="1" s="1"/>
  <c r="CS283" i="1" s="1"/>
  <c r="DK283" i="1" s="1"/>
  <c r="AT283" i="1"/>
  <c r="BL283" i="1"/>
  <c r="CV283" i="1"/>
  <c r="DL283" i="1"/>
  <c r="BK283" i="1"/>
  <c r="CT283" i="1"/>
  <c r="AR283" i="1"/>
  <c r="CC283" i="1"/>
  <c r="CU283" i="1"/>
  <c r="AS283" i="1"/>
  <c r="CB283" i="1"/>
  <c r="DM283" i="1"/>
  <c r="BJ283" i="1"/>
  <c r="CD283" i="1"/>
  <c r="DN283" i="1"/>
  <c r="AQ191" i="1"/>
  <c r="BI191" i="1" s="1"/>
  <c r="CA191" i="1" s="1"/>
  <c r="CS191" i="1" s="1"/>
  <c r="DK191" i="1" s="1"/>
  <c r="AT191" i="1"/>
  <c r="BK191" i="1"/>
  <c r="CB191" i="1"/>
  <c r="DM191" i="1"/>
  <c r="AR191" i="1"/>
  <c r="CD191" i="1"/>
  <c r="CT191" i="1"/>
  <c r="AS191" i="1"/>
  <c r="CC191" i="1"/>
  <c r="DL191" i="1"/>
  <c r="BJ191" i="1"/>
  <c r="CU191" i="1"/>
  <c r="DN191" i="1"/>
  <c r="BL191" i="1"/>
  <c r="CV191" i="1"/>
  <c r="AQ108" i="1"/>
  <c r="BI108" i="1" s="1"/>
  <c r="CA108" i="1" s="1"/>
  <c r="CS108" i="1" s="1"/>
  <c r="DK108" i="1" s="1"/>
  <c r="AR108" i="1"/>
  <c r="BK108" i="1"/>
  <c r="CU108" i="1"/>
  <c r="DM108" i="1"/>
  <c r="AS108" i="1"/>
  <c r="CC108" i="1"/>
  <c r="CT108" i="1"/>
  <c r="DL108" i="1"/>
  <c r="BJ108" i="1"/>
  <c r="CB108" i="1"/>
  <c r="CV108" i="1"/>
  <c r="BL108" i="1"/>
  <c r="DN108" i="1"/>
  <c r="AT108" i="1"/>
  <c r="CD108" i="1"/>
  <c r="AQ57" i="1"/>
  <c r="BI57" i="1" s="1"/>
  <c r="CA57" i="1" s="1"/>
  <c r="CS57" i="1" s="1"/>
  <c r="DK57" i="1" s="1"/>
  <c r="AS57" i="1"/>
  <c r="BJ57" i="1"/>
  <c r="CC57" i="1"/>
  <c r="DM57" i="1"/>
  <c r="AT57" i="1"/>
  <c r="BL57" i="1"/>
  <c r="CV57" i="1"/>
  <c r="DL57" i="1"/>
  <c r="AR57" i="1"/>
  <c r="CD57" i="1"/>
  <c r="CU57" i="1"/>
  <c r="DN57" i="1"/>
  <c r="BK57" i="1"/>
  <c r="CB57" i="1"/>
  <c r="CT57" i="1"/>
  <c r="AQ123" i="1"/>
  <c r="BI123" i="1" s="1"/>
  <c r="CA123" i="1" s="1"/>
  <c r="CS123" i="1" s="1"/>
  <c r="DK123" i="1" s="1"/>
  <c r="AR123" i="1"/>
  <c r="BJ123" i="1"/>
  <c r="CV123" i="1"/>
  <c r="DM123" i="1"/>
  <c r="AT123" i="1"/>
  <c r="CB123" i="1"/>
  <c r="CT123" i="1"/>
  <c r="DN123" i="1"/>
  <c r="BL123" i="1"/>
  <c r="CD123" i="1"/>
  <c r="CU123" i="1"/>
  <c r="CC123" i="1"/>
  <c r="DL123" i="1"/>
  <c r="AS123" i="1"/>
  <c r="BK123" i="1"/>
  <c r="AQ130" i="1"/>
  <c r="BI130" i="1" s="1"/>
  <c r="CA130" i="1" s="1"/>
  <c r="CS130" i="1" s="1"/>
  <c r="DK130" i="1" s="1"/>
  <c r="AT130" i="1"/>
  <c r="CC130" i="1"/>
  <c r="CU130" i="1"/>
  <c r="DN130" i="1"/>
  <c r="AR130" i="1"/>
  <c r="CD130" i="1"/>
  <c r="DM130" i="1"/>
  <c r="BJ130" i="1"/>
  <c r="CB130" i="1"/>
  <c r="DL130" i="1"/>
  <c r="BL130" i="1"/>
  <c r="CV130" i="1"/>
  <c r="BK130" i="1"/>
  <c r="CT130" i="1"/>
  <c r="AS130" i="1"/>
  <c r="AQ98" i="1"/>
  <c r="BI98" i="1" s="1"/>
  <c r="CA98" i="1" s="1"/>
  <c r="CS98" i="1" s="1"/>
  <c r="DK98" i="1" s="1"/>
  <c r="AT98" i="1"/>
  <c r="CC98" i="1"/>
  <c r="CU98" i="1"/>
  <c r="DN98" i="1"/>
  <c r="AS98" i="1"/>
  <c r="BL98" i="1"/>
  <c r="CV98" i="1"/>
  <c r="AR98" i="1"/>
  <c r="CD98" i="1"/>
  <c r="DL98" i="1"/>
  <c r="BJ98" i="1"/>
  <c r="CB98" i="1"/>
  <c r="DM98" i="1"/>
  <c r="CT98" i="1"/>
  <c r="BK98" i="1"/>
  <c r="AQ51" i="1"/>
  <c r="BI51" i="1" s="1"/>
  <c r="CA51" i="1" s="1"/>
  <c r="CS51" i="1" s="1"/>
  <c r="DK51" i="1" s="1"/>
  <c r="BL51" i="1"/>
  <c r="CC51" i="1"/>
  <c r="CU51" i="1"/>
  <c r="AT51" i="1"/>
  <c r="BK51" i="1"/>
  <c r="CD51" i="1"/>
  <c r="DN51" i="1"/>
  <c r="AS51" i="1"/>
  <c r="BJ51" i="1"/>
  <c r="CT51" i="1"/>
  <c r="DM51" i="1"/>
  <c r="CV51" i="1"/>
  <c r="DL51" i="1"/>
  <c r="AR51" i="1"/>
  <c r="CB51" i="1"/>
  <c r="AQ334" i="1"/>
  <c r="BI334" i="1" s="1"/>
  <c r="CA334" i="1" s="1"/>
  <c r="CS334" i="1" s="1"/>
  <c r="DK334" i="1" s="1"/>
  <c r="AR334" i="1"/>
  <c r="CD334" i="1"/>
  <c r="CT334" i="1"/>
  <c r="DM334" i="1"/>
  <c r="BJ334" i="1"/>
  <c r="CC334" i="1"/>
  <c r="DN334" i="1"/>
  <c r="AT334" i="1"/>
  <c r="BL334" i="1"/>
  <c r="CU334" i="1"/>
  <c r="AS334" i="1"/>
  <c r="CB334" i="1"/>
  <c r="DL334" i="1"/>
  <c r="BK334" i="1"/>
  <c r="CV334" i="1"/>
  <c r="AQ477" i="1"/>
  <c r="BI477" i="1" s="1"/>
  <c r="CA477" i="1" s="1"/>
  <c r="CS477" i="1" s="1"/>
  <c r="DK477" i="1" s="1"/>
  <c r="AT477" i="1"/>
  <c r="BL477" i="1"/>
  <c r="CV477" i="1"/>
  <c r="DM477" i="1"/>
  <c r="BK477" i="1"/>
  <c r="CU477" i="1"/>
  <c r="AR477" i="1"/>
  <c r="CC477" i="1"/>
  <c r="DL477" i="1"/>
  <c r="BJ477" i="1"/>
  <c r="CB477" i="1"/>
  <c r="DN477" i="1"/>
  <c r="CD477" i="1"/>
  <c r="CT477" i="1"/>
  <c r="AS477" i="1"/>
  <c r="AQ429" i="1"/>
  <c r="BI429" i="1" s="1"/>
  <c r="CA429" i="1" s="1"/>
  <c r="CS429" i="1" s="1"/>
  <c r="DK429" i="1" s="1"/>
  <c r="BK429" i="1"/>
  <c r="CB429" i="1"/>
  <c r="CU429" i="1"/>
  <c r="AT429" i="1"/>
  <c r="BL429" i="1"/>
  <c r="CT429" i="1"/>
  <c r="DL429" i="1"/>
  <c r="AS429" i="1"/>
  <c r="CC429" i="1"/>
  <c r="CV429" i="1"/>
  <c r="DN429" i="1"/>
  <c r="BJ429" i="1"/>
  <c r="CD429" i="1"/>
  <c r="DM429" i="1"/>
  <c r="AR429" i="1"/>
  <c r="AQ381" i="1"/>
  <c r="BI381" i="1" s="1"/>
  <c r="CA381" i="1" s="1"/>
  <c r="CS381" i="1" s="1"/>
  <c r="DK381" i="1" s="1"/>
  <c r="BK381" i="1"/>
  <c r="CB381" i="1"/>
  <c r="CV381" i="1"/>
  <c r="AS381" i="1"/>
  <c r="CD381" i="1"/>
  <c r="DM381" i="1"/>
  <c r="AT381" i="1"/>
  <c r="CC381" i="1"/>
  <c r="DL381" i="1"/>
  <c r="BJ381" i="1"/>
  <c r="CT381" i="1"/>
  <c r="DN381" i="1"/>
  <c r="AR381" i="1"/>
  <c r="BL381" i="1"/>
  <c r="CU381" i="1"/>
  <c r="AQ225" i="1"/>
  <c r="BI225" i="1" s="1"/>
  <c r="CA225" i="1" s="1"/>
  <c r="CS225" i="1" s="1"/>
  <c r="DK225" i="1" s="1"/>
  <c r="AS225" i="1"/>
  <c r="CB225" i="1"/>
  <c r="CU225" i="1"/>
  <c r="DL225" i="1"/>
  <c r="BL225" i="1"/>
  <c r="CD225" i="1"/>
  <c r="DM225" i="1"/>
  <c r="BK225" i="1"/>
  <c r="CV225" i="1"/>
  <c r="AT225" i="1"/>
  <c r="BJ225" i="1"/>
  <c r="CT225" i="1"/>
  <c r="AR225" i="1"/>
  <c r="CC225" i="1"/>
  <c r="DN225" i="1"/>
  <c r="AQ22" i="1"/>
  <c r="BI22" i="1" s="1"/>
  <c r="CA22" i="1" s="1"/>
  <c r="CS22" i="1" s="1"/>
  <c r="DK22" i="1" s="1"/>
  <c r="AR22" i="1"/>
  <c r="CC22" i="1"/>
  <c r="CT22" i="1"/>
  <c r="DM22" i="1"/>
  <c r="BJ22" i="1"/>
  <c r="CD22" i="1"/>
  <c r="CV22" i="1"/>
  <c r="AS22" i="1"/>
  <c r="BK22" i="1"/>
  <c r="CB22" i="1"/>
  <c r="DL22" i="1"/>
  <c r="CU22" i="1"/>
  <c r="DN22" i="1"/>
  <c r="AT22" i="1"/>
  <c r="BL22" i="1"/>
  <c r="AQ328" i="1"/>
  <c r="BI328" i="1" s="1"/>
  <c r="CA328" i="1" s="1"/>
  <c r="CS328" i="1" s="1"/>
  <c r="DK328" i="1" s="1"/>
  <c r="AS328" i="1"/>
  <c r="CC328" i="1"/>
  <c r="CV328" i="1"/>
  <c r="DM328" i="1"/>
  <c r="BL328" i="1"/>
  <c r="CD328" i="1"/>
  <c r="CU328" i="1"/>
  <c r="AT328" i="1"/>
  <c r="BJ328" i="1"/>
  <c r="CB328" i="1"/>
  <c r="DL328" i="1"/>
  <c r="DN328" i="1"/>
  <c r="BK328" i="1"/>
  <c r="CT328" i="1"/>
  <c r="AR328" i="1"/>
  <c r="AQ331" i="1"/>
  <c r="BI331" i="1" s="1"/>
  <c r="CA331" i="1" s="1"/>
  <c r="CS331" i="1" s="1"/>
  <c r="DK331" i="1" s="1"/>
  <c r="AR331" i="1"/>
  <c r="BJ331" i="1"/>
  <c r="CT331" i="1"/>
  <c r="DM331" i="1"/>
  <c r="AS331" i="1"/>
  <c r="CC331" i="1"/>
  <c r="CU331" i="1"/>
  <c r="DN331" i="1"/>
  <c r="BK331" i="1"/>
  <c r="CD331" i="1"/>
  <c r="CV331" i="1"/>
  <c r="DL331" i="1"/>
  <c r="AT331" i="1"/>
  <c r="BL331" i="1"/>
  <c r="CB331" i="1"/>
  <c r="AQ154" i="1"/>
  <c r="BI154" i="1" s="1"/>
  <c r="CA154" i="1" s="1"/>
  <c r="CS154" i="1" s="1"/>
  <c r="DK154" i="1" s="1"/>
  <c r="AT154" i="1"/>
  <c r="CC154" i="1"/>
  <c r="CU154" i="1"/>
  <c r="DN154" i="1"/>
  <c r="AR154" i="1"/>
  <c r="CD154" i="1"/>
  <c r="DL154" i="1"/>
  <c r="BJ154" i="1"/>
  <c r="CT154" i="1"/>
  <c r="AS154" i="1"/>
  <c r="BK154" i="1"/>
  <c r="CV154" i="1"/>
  <c r="DM154" i="1"/>
  <c r="BL154" i="1"/>
  <c r="CB154" i="1"/>
  <c r="AQ525" i="1"/>
  <c r="BI525" i="1" s="1"/>
  <c r="CA525" i="1" s="1"/>
  <c r="CS525" i="1" s="1"/>
  <c r="DK525" i="1" s="1"/>
  <c r="AS525" i="1"/>
  <c r="BL525" i="1"/>
  <c r="CV525" i="1"/>
  <c r="DN525" i="1"/>
  <c r="BK525" i="1"/>
  <c r="CB525" i="1"/>
  <c r="DM525" i="1"/>
  <c r="AT525" i="1"/>
  <c r="CC525" i="1"/>
  <c r="CT525" i="1"/>
  <c r="AR525" i="1"/>
  <c r="CD525" i="1"/>
  <c r="DL525" i="1"/>
  <c r="BJ525" i="1"/>
  <c r="CU525" i="1"/>
  <c r="AQ446" i="1"/>
  <c r="BI446" i="1" s="1"/>
  <c r="CA446" i="1" s="1"/>
  <c r="CS446" i="1" s="1"/>
  <c r="DK446" i="1" s="1"/>
  <c r="AS446" i="1"/>
  <c r="CB446" i="1"/>
  <c r="CV446" i="1"/>
  <c r="DN446" i="1"/>
  <c r="AR446" i="1"/>
  <c r="CC446" i="1"/>
  <c r="DM446" i="1"/>
  <c r="BJ446" i="1"/>
  <c r="CU446" i="1"/>
  <c r="AT446" i="1"/>
  <c r="BL446" i="1"/>
  <c r="CT446" i="1"/>
  <c r="BK446" i="1"/>
  <c r="CD446" i="1"/>
  <c r="DL446" i="1"/>
  <c r="AQ414" i="1"/>
  <c r="BI414" i="1" s="1"/>
  <c r="CA414" i="1" s="1"/>
  <c r="CS414" i="1" s="1"/>
  <c r="DK414" i="1" s="1"/>
  <c r="AT414" i="1"/>
  <c r="BK414" i="1"/>
  <c r="CD414" i="1"/>
  <c r="DL414" i="1"/>
  <c r="AS414" i="1"/>
  <c r="BL414" i="1"/>
  <c r="CU414" i="1"/>
  <c r="DN414" i="1"/>
  <c r="AR414" i="1"/>
  <c r="CC414" i="1"/>
  <c r="CV414" i="1"/>
  <c r="DM414" i="1"/>
  <c r="CT414" i="1"/>
  <c r="BJ414" i="1"/>
  <c r="CB414" i="1"/>
  <c r="AQ366" i="1"/>
  <c r="BI366" i="1" s="1"/>
  <c r="CA366" i="1" s="1"/>
  <c r="CS366" i="1" s="1"/>
  <c r="DK366" i="1" s="1"/>
  <c r="AT366" i="1"/>
  <c r="BJ366" i="1"/>
  <c r="CB366" i="1"/>
  <c r="DM366" i="1"/>
  <c r="AR366" i="1"/>
  <c r="CD366" i="1"/>
  <c r="DL366" i="1"/>
  <c r="BK366" i="1"/>
  <c r="CV366" i="1"/>
  <c r="DN366" i="1"/>
  <c r="BL366" i="1"/>
  <c r="CU366" i="1"/>
  <c r="AS366" i="1"/>
  <c r="CC366" i="1"/>
  <c r="CT366" i="1"/>
  <c r="AQ488" i="1"/>
  <c r="BI488" i="1" s="1"/>
  <c r="CA488" i="1" s="1"/>
  <c r="CS488" i="1" s="1"/>
  <c r="DK488" i="1" s="1"/>
  <c r="AR488" i="1"/>
  <c r="CC488" i="1"/>
  <c r="CT488" i="1"/>
  <c r="DL488" i="1"/>
  <c r="BL488" i="1"/>
  <c r="CB488" i="1"/>
  <c r="CU488" i="1"/>
  <c r="AS488" i="1"/>
  <c r="BJ488" i="1"/>
  <c r="CD488" i="1"/>
  <c r="DN488" i="1"/>
  <c r="BK488" i="1"/>
  <c r="DM488" i="1"/>
  <c r="AT488" i="1"/>
  <c r="CV488" i="1"/>
  <c r="AQ220" i="1"/>
  <c r="BI220" i="1" s="1"/>
  <c r="CA220" i="1" s="1"/>
  <c r="CS220" i="1" s="1"/>
  <c r="DK220" i="1" s="1"/>
  <c r="AS220" i="1"/>
  <c r="BK220" i="1"/>
  <c r="CU220" i="1"/>
  <c r="DN220" i="1"/>
  <c r="AR220" i="1"/>
  <c r="CC220" i="1"/>
  <c r="CT220" i="1"/>
  <c r="DM220" i="1"/>
  <c r="BJ220" i="1"/>
  <c r="CB220" i="1"/>
  <c r="CV220" i="1"/>
  <c r="CD220" i="1"/>
  <c r="AT220" i="1"/>
  <c r="BL220" i="1"/>
  <c r="DL220" i="1"/>
  <c r="AQ188" i="1"/>
  <c r="BI188" i="1" s="1"/>
  <c r="CA188" i="1" s="1"/>
  <c r="CS188" i="1" s="1"/>
  <c r="DK188" i="1" s="1"/>
  <c r="AT188" i="1"/>
  <c r="BL188" i="1"/>
  <c r="CT188" i="1"/>
  <c r="DM188" i="1"/>
  <c r="AS188" i="1"/>
  <c r="CC188" i="1"/>
  <c r="CV188" i="1"/>
  <c r="DN188" i="1"/>
  <c r="BJ188" i="1"/>
  <c r="CB188" i="1"/>
  <c r="CU188" i="1"/>
  <c r="AR188" i="1"/>
  <c r="CD188" i="1"/>
  <c r="DL188" i="1"/>
  <c r="BK188" i="1"/>
  <c r="AQ140" i="1"/>
  <c r="BI140" i="1" s="1"/>
  <c r="CA140" i="1" s="1"/>
  <c r="CS140" i="1" s="1"/>
  <c r="DK140" i="1" s="1"/>
  <c r="AR140" i="1"/>
  <c r="BK140" i="1"/>
  <c r="CT140" i="1"/>
  <c r="DM140" i="1"/>
  <c r="AT140" i="1"/>
  <c r="CD140" i="1"/>
  <c r="CU140" i="1"/>
  <c r="DN140" i="1"/>
  <c r="BL140" i="1"/>
  <c r="CB140" i="1"/>
  <c r="CV140" i="1"/>
  <c r="DL140" i="1"/>
  <c r="BJ140" i="1"/>
  <c r="CC140" i="1"/>
  <c r="AS140" i="1"/>
  <c r="AQ463" i="1"/>
  <c r="BI463" i="1" s="1"/>
  <c r="CA463" i="1" s="1"/>
  <c r="CS463" i="1" s="1"/>
  <c r="DK463" i="1" s="1"/>
  <c r="BL463" i="1"/>
  <c r="CC463" i="1"/>
  <c r="CT463" i="1"/>
  <c r="AT463" i="1"/>
  <c r="BJ463" i="1"/>
  <c r="CD463" i="1"/>
  <c r="DN463" i="1"/>
  <c r="AS463" i="1"/>
  <c r="BK463" i="1"/>
  <c r="CU463" i="1"/>
  <c r="DL463" i="1"/>
  <c r="AR463" i="1"/>
  <c r="CB463" i="1"/>
  <c r="CV463" i="1"/>
  <c r="DM463" i="1"/>
  <c r="AQ415" i="1"/>
  <c r="BI415" i="1" s="1"/>
  <c r="CA415" i="1" s="1"/>
  <c r="CS415" i="1" s="1"/>
  <c r="DK415" i="1" s="1"/>
  <c r="BK415" i="1"/>
  <c r="CB415" i="1"/>
  <c r="CU415" i="1"/>
  <c r="AR415" i="1"/>
  <c r="BJ415" i="1"/>
  <c r="CD415" i="1"/>
  <c r="DL415" i="1"/>
  <c r="AT415" i="1"/>
  <c r="BL415" i="1"/>
  <c r="CV415" i="1"/>
  <c r="DM415" i="1"/>
  <c r="AS415" i="1"/>
  <c r="CC415" i="1"/>
  <c r="CT415" i="1"/>
  <c r="DN415" i="1"/>
  <c r="AQ367" i="1"/>
  <c r="BI367" i="1" s="1"/>
  <c r="CA367" i="1" s="1"/>
  <c r="CS367" i="1" s="1"/>
  <c r="DK367" i="1" s="1"/>
  <c r="BK367" i="1"/>
  <c r="CC367" i="1"/>
  <c r="CV367" i="1"/>
  <c r="AT367" i="1"/>
  <c r="BJ367" i="1"/>
  <c r="CB367" i="1"/>
  <c r="DM367" i="1"/>
  <c r="AR367" i="1"/>
  <c r="BL367" i="1"/>
  <c r="CT367" i="1"/>
  <c r="DL367" i="1"/>
  <c r="CU367" i="1"/>
  <c r="DN367" i="1"/>
  <c r="AS367" i="1"/>
  <c r="CD367" i="1"/>
  <c r="AQ45" i="1"/>
  <c r="BI45" i="1" s="1"/>
  <c r="CA45" i="1" s="1"/>
  <c r="CS45" i="1" s="1"/>
  <c r="DK45" i="1" s="1"/>
  <c r="BK45" i="1"/>
  <c r="CD45" i="1"/>
  <c r="CU45" i="1"/>
  <c r="AR45" i="1"/>
  <c r="BL45" i="1"/>
  <c r="CC45" i="1"/>
  <c r="DN45" i="1"/>
  <c r="AS45" i="1"/>
  <c r="BJ45" i="1"/>
  <c r="CT45" i="1"/>
  <c r="DL45" i="1"/>
  <c r="AT45" i="1"/>
  <c r="CB45" i="1"/>
  <c r="CV45" i="1"/>
  <c r="DM45" i="1"/>
  <c r="AQ16" i="1"/>
  <c r="BI16" i="1" s="1"/>
  <c r="CA16" i="1" s="1"/>
  <c r="CS16" i="1" s="1"/>
  <c r="DK16" i="1" s="1"/>
  <c r="AS16" i="1"/>
  <c r="BK16" i="1"/>
  <c r="CU16" i="1"/>
  <c r="DL16" i="1"/>
  <c r="BL16" i="1"/>
  <c r="CV16" i="1"/>
  <c r="AT16" i="1"/>
  <c r="CD16" i="1"/>
  <c r="DM16" i="1"/>
  <c r="BJ16" i="1"/>
  <c r="CC16" i="1"/>
  <c r="DN16" i="1"/>
  <c r="CB16" i="1"/>
  <c r="CT16" i="1"/>
  <c r="AR16" i="1"/>
  <c r="DV526" i="1"/>
  <c r="DD526" i="1"/>
  <c r="DV465" i="1"/>
  <c r="DD465" i="1"/>
  <c r="DV441" i="1"/>
  <c r="DD441" i="1"/>
  <c r="DV417" i="1"/>
  <c r="DD417" i="1"/>
  <c r="DV253" i="1"/>
  <c r="DD253" i="1"/>
  <c r="DV221" i="1"/>
  <c r="DD221" i="1"/>
  <c r="DV77" i="1"/>
  <c r="DD77" i="1"/>
  <c r="DV22" i="1"/>
  <c r="DD22" i="1"/>
  <c r="DV352" i="1"/>
  <c r="DD352" i="1"/>
  <c r="DV328" i="1"/>
  <c r="DD328" i="1"/>
  <c r="DV143" i="1"/>
  <c r="DD143" i="1"/>
  <c r="DV154" i="1"/>
  <c r="DD154" i="1"/>
  <c r="DV52" i="1"/>
  <c r="DD52" i="1"/>
  <c r="DV24" i="1"/>
  <c r="DD24" i="1"/>
  <c r="DV446" i="1"/>
  <c r="DD446" i="1"/>
  <c r="DV422" i="1"/>
  <c r="DD422" i="1"/>
  <c r="DV398" i="1"/>
  <c r="DD398" i="1"/>
  <c r="DV374" i="1"/>
  <c r="DD374" i="1"/>
  <c r="DV242" i="1"/>
  <c r="DD242" i="1"/>
  <c r="DV496" i="1"/>
  <c r="DD496" i="1"/>
  <c r="DV480" i="1"/>
  <c r="DD480" i="1"/>
  <c r="DV212" i="1"/>
  <c r="DD212" i="1"/>
  <c r="DV188" i="1"/>
  <c r="DD188" i="1"/>
  <c r="DV164" i="1"/>
  <c r="DD164" i="1"/>
  <c r="DV140" i="1"/>
  <c r="DD140" i="1"/>
  <c r="DV455" i="1"/>
  <c r="DD455" i="1"/>
  <c r="DV431" i="1"/>
  <c r="DD431" i="1"/>
  <c r="DV247" i="1"/>
  <c r="DD247" i="1"/>
  <c r="DV223" i="1"/>
  <c r="DD223" i="1"/>
  <c r="DV37" i="1"/>
  <c r="DD37" i="1"/>
  <c r="DV174" i="1"/>
  <c r="DD174" i="1"/>
  <c r="DV31" i="1"/>
  <c r="DD31" i="1"/>
  <c r="DV32" i="1"/>
  <c r="DD32" i="1"/>
  <c r="DV277" i="1"/>
  <c r="DD277" i="1"/>
  <c r="DV205" i="1"/>
  <c r="DD205" i="1"/>
  <c r="DV181" i="1"/>
  <c r="DD181" i="1"/>
  <c r="DV157" i="1"/>
  <c r="DD157" i="1"/>
  <c r="DV65" i="1"/>
  <c r="DD65" i="1"/>
  <c r="DV50" i="1"/>
  <c r="DD50" i="1"/>
  <c r="DV308" i="1"/>
  <c r="DD308" i="1"/>
  <c r="DV284" i="1"/>
  <c r="DD284" i="1"/>
  <c r="DV260" i="1"/>
  <c r="DD260" i="1"/>
  <c r="DV186" i="1"/>
  <c r="DD186" i="1"/>
  <c r="DV44" i="1"/>
  <c r="DD44" i="1"/>
  <c r="DV498" i="1"/>
  <c r="DD498" i="1"/>
  <c r="DV474" i="1"/>
  <c r="DD474" i="1"/>
  <c r="DV362" i="1"/>
  <c r="DD362" i="1"/>
  <c r="DV314" i="1"/>
  <c r="DD314" i="1"/>
  <c r="DV290" i="1"/>
  <c r="DD290" i="1"/>
  <c r="DV266" i="1"/>
  <c r="DD266" i="1"/>
  <c r="DV218" i="1"/>
  <c r="DD218" i="1"/>
  <c r="DV145" i="1"/>
  <c r="DD145" i="1"/>
  <c r="DV121" i="1"/>
  <c r="DD121" i="1"/>
  <c r="DV97" i="1"/>
  <c r="DD97" i="1"/>
  <c r="DV444" i="1"/>
  <c r="DD444" i="1"/>
  <c r="DV420" i="1"/>
  <c r="DD420" i="1"/>
  <c r="DV396" i="1"/>
  <c r="DD396" i="1"/>
  <c r="DV380" i="1"/>
  <c r="DD380" i="1"/>
  <c r="DV364" i="1"/>
  <c r="DD364" i="1"/>
  <c r="DV232" i="1"/>
  <c r="DD232" i="1"/>
  <c r="DV295" i="1"/>
  <c r="DD295" i="1"/>
  <c r="DV271" i="1"/>
  <c r="DD271" i="1"/>
  <c r="DV203" i="1"/>
  <c r="DD203" i="1"/>
  <c r="DV179" i="1"/>
  <c r="DD179" i="1"/>
  <c r="DV120" i="1"/>
  <c r="DD120" i="1"/>
  <c r="DV96" i="1"/>
  <c r="DD96" i="1"/>
  <c r="DV68" i="1"/>
  <c r="DD68" i="1"/>
  <c r="DV13" i="1"/>
  <c r="DD13" i="1"/>
  <c r="DV5" i="1"/>
  <c r="DD5" i="1"/>
  <c r="DV151" i="1"/>
  <c r="DD151" i="1"/>
  <c r="DV119" i="1"/>
  <c r="DD119" i="1"/>
  <c r="DV103" i="1"/>
  <c r="DD103" i="1"/>
  <c r="DV95" i="1"/>
  <c r="DD95" i="1"/>
  <c r="DV126" i="1"/>
  <c r="DD126" i="1"/>
  <c r="DV118" i="1"/>
  <c r="DD118" i="1"/>
  <c r="DV102" i="1"/>
  <c r="DD102" i="1"/>
  <c r="DV94" i="1"/>
  <c r="DD94" i="1"/>
  <c r="DV78" i="1"/>
  <c r="DD78" i="1"/>
  <c r="DV63" i="1"/>
  <c r="DD63" i="1"/>
  <c r="DV47" i="1"/>
  <c r="DD47" i="1"/>
  <c r="DV3" i="1"/>
  <c r="DD3" i="1"/>
  <c r="DO5" i="1"/>
  <c r="CW5" i="1"/>
  <c r="BM5" i="1"/>
  <c r="CE5" i="1"/>
  <c r="DO12" i="1"/>
  <c r="CW12" i="1"/>
  <c r="CE12" i="1"/>
  <c r="BM12" i="1"/>
  <c r="DO17" i="1"/>
  <c r="CW17" i="1"/>
  <c r="BM17" i="1"/>
  <c r="CE17" i="1"/>
  <c r="EA554" i="1" a="1"/>
  <c r="EA554" i="1" s="1"/>
  <c r="DV554" i="1"/>
  <c r="DX554" i="1" s="1"/>
  <c r="DD554" i="1"/>
  <c r="DF554" i="1" s="1"/>
  <c r="EA548" i="1" a="1"/>
  <c r="EA548" i="1" s="1"/>
  <c r="DV548" i="1"/>
  <c r="DX548" i="1" s="1"/>
  <c r="DD548" i="1"/>
  <c r="DF548" i="1" s="1"/>
  <c r="DT34" i="1"/>
  <c r="DB34" i="1"/>
  <c r="EA547" i="1" a="1"/>
  <c r="EA547" i="1" s="1"/>
  <c r="DV547" i="1"/>
  <c r="DX547" i="1" s="1"/>
  <c r="DD547" i="1"/>
  <c r="DF547" i="1" s="1"/>
  <c r="DO25" i="1"/>
  <c r="CW25" i="1"/>
  <c r="BM25" i="1"/>
  <c r="CE25" i="1"/>
  <c r="DO85" i="1"/>
  <c r="BM85" i="1"/>
  <c r="CW85" i="1"/>
  <c r="CE85" i="1"/>
  <c r="EA558" i="1" a="1"/>
  <c r="EA558" i="1" s="1"/>
  <c r="DV558" i="1"/>
  <c r="DX558" i="1" s="1"/>
  <c r="DD558" i="1"/>
  <c r="DF558" i="1" s="1"/>
  <c r="DO6" i="1"/>
  <c r="CW6" i="1"/>
  <c r="BM6" i="1"/>
  <c r="CE6" i="1"/>
  <c r="EA582" i="1" a="1"/>
  <c r="EA582" i="1" s="1"/>
  <c r="EB582" i="1" s="1"/>
  <c r="DV582" i="1"/>
  <c r="DX582" i="1" s="1"/>
  <c r="DD582" i="1"/>
  <c r="DF582" i="1" s="1"/>
  <c r="EA589" i="1" a="1"/>
  <c r="EA589" i="1" s="1"/>
  <c r="EB589" i="1" s="1"/>
  <c r="DV589" i="1"/>
  <c r="DX589" i="1" s="1"/>
  <c r="DD589" i="1"/>
  <c r="DF589" i="1" s="1"/>
  <c r="DO36" i="1"/>
  <c r="CW36" i="1"/>
  <c r="CE36" i="1"/>
  <c r="BM36" i="1"/>
  <c r="EA543" i="1" a="1"/>
  <c r="EA543" i="1" s="1"/>
  <c r="DV543" i="1"/>
  <c r="DX543" i="1" s="1"/>
  <c r="DD543" i="1"/>
  <c r="DF543" i="1" s="1"/>
  <c r="DV493" i="1"/>
  <c r="DD493" i="1"/>
  <c r="DV477" i="1"/>
  <c r="DD477" i="1"/>
  <c r="DV397" i="1"/>
  <c r="DD397" i="1"/>
  <c r="DV381" i="1"/>
  <c r="DD381" i="1"/>
  <c r="DV365" i="1"/>
  <c r="DD365" i="1"/>
  <c r="DV359" i="1"/>
  <c r="DD359" i="1"/>
  <c r="DV351" i="1"/>
  <c r="DD351" i="1"/>
  <c r="DV327" i="1"/>
  <c r="DD327" i="1"/>
  <c r="DV527" i="1"/>
  <c r="DD527" i="1"/>
  <c r="DV452" i="1"/>
  <c r="DD452" i="1"/>
  <c r="DV507" i="1"/>
  <c r="DD507" i="1"/>
  <c r="DV483" i="1"/>
  <c r="DD483" i="1"/>
  <c r="DV459" i="1"/>
  <c r="DD459" i="1"/>
  <c r="DV411" i="1"/>
  <c r="DD411" i="1"/>
  <c r="DV403" i="1"/>
  <c r="DD403" i="1"/>
  <c r="DV387" i="1"/>
  <c r="DD387" i="1"/>
  <c r="DV379" i="1"/>
  <c r="DD379" i="1"/>
  <c r="DV510" i="1"/>
  <c r="DD510" i="1"/>
  <c r="DV350" i="1"/>
  <c r="DD350" i="1"/>
  <c r="DV318" i="1"/>
  <c r="DD318" i="1"/>
  <c r="DV461" i="1"/>
  <c r="DD461" i="1"/>
  <c r="DV453" i="1"/>
  <c r="DD453" i="1"/>
  <c r="DV437" i="1"/>
  <c r="DD437" i="1"/>
  <c r="DV429" i="1"/>
  <c r="DD429" i="1"/>
  <c r="DV249" i="1"/>
  <c r="DD249" i="1"/>
  <c r="DV233" i="1"/>
  <c r="DD233" i="1"/>
  <c r="DV225" i="1"/>
  <c r="DD225" i="1"/>
  <c r="DV217" i="1"/>
  <c r="DD217" i="1"/>
  <c r="DV73" i="1"/>
  <c r="DD73" i="1"/>
  <c r="DV26" i="1"/>
  <c r="DD26" i="1"/>
  <c r="DV18" i="1"/>
  <c r="DD18" i="1"/>
  <c r="DV2" i="1"/>
  <c r="DD2" i="1"/>
  <c r="DV348" i="1"/>
  <c r="DD348" i="1"/>
  <c r="DV340" i="1"/>
  <c r="DD340" i="1"/>
  <c r="DV324" i="1"/>
  <c r="DD324" i="1"/>
  <c r="DV316" i="1"/>
  <c r="DD316" i="1"/>
  <c r="DV147" i="1"/>
  <c r="DD147" i="1"/>
  <c r="DV139" i="1"/>
  <c r="DD139" i="1"/>
  <c r="DV158" i="1"/>
  <c r="DD158" i="1"/>
  <c r="DV150" i="1"/>
  <c r="DD150" i="1"/>
  <c r="DV56" i="1"/>
  <c r="DD56" i="1"/>
  <c r="DV48" i="1"/>
  <c r="DD48" i="1"/>
  <c r="DV20" i="1"/>
  <c r="DD20" i="1"/>
  <c r="DV12" i="1"/>
  <c r="DD12" i="1"/>
  <c r="DV530" i="1"/>
  <c r="DD530" i="1"/>
  <c r="DV434" i="1"/>
  <c r="DD434" i="1"/>
  <c r="DV426" i="1"/>
  <c r="DD426" i="1"/>
  <c r="DV410" i="1"/>
  <c r="DD410" i="1"/>
  <c r="DV402" i="1"/>
  <c r="DD402" i="1"/>
  <c r="DV394" i="1"/>
  <c r="DD394" i="1"/>
  <c r="DV378" i="1"/>
  <c r="DD378" i="1"/>
  <c r="DV370" i="1"/>
  <c r="DD370" i="1"/>
  <c r="DV246" i="1"/>
  <c r="DD246" i="1"/>
  <c r="DV238" i="1"/>
  <c r="DD238" i="1"/>
  <c r="DV508" i="1"/>
  <c r="DD508" i="1"/>
  <c r="DV492" i="1"/>
  <c r="DD492" i="1"/>
  <c r="DV484" i="1"/>
  <c r="DD484" i="1"/>
  <c r="DV476" i="1"/>
  <c r="DD476" i="1"/>
  <c r="DV224" i="1"/>
  <c r="DD224" i="1"/>
  <c r="DV208" i="1"/>
  <c r="DD208" i="1"/>
  <c r="DV200" i="1"/>
  <c r="DD200" i="1"/>
  <c r="DV184" i="1"/>
  <c r="DD184" i="1"/>
  <c r="DV176" i="1"/>
  <c r="DD176" i="1"/>
  <c r="DV160" i="1"/>
  <c r="DD160" i="1"/>
  <c r="DV152" i="1"/>
  <c r="DD152" i="1"/>
  <c r="DV435" i="1"/>
  <c r="DD435" i="1"/>
  <c r="DV427" i="1"/>
  <c r="DD427" i="1"/>
  <c r="DV251" i="1"/>
  <c r="DD251" i="1"/>
  <c r="DV243" i="1"/>
  <c r="DD243" i="1"/>
  <c r="DV227" i="1"/>
  <c r="DD227" i="1"/>
  <c r="DV219" i="1"/>
  <c r="DD219" i="1"/>
  <c r="DV41" i="1"/>
  <c r="DD41" i="1"/>
  <c r="DV33" i="1"/>
  <c r="DD33" i="1"/>
  <c r="DV17" i="1"/>
  <c r="DD17" i="1"/>
  <c r="DV170" i="1"/>
  <c r="DD170" i="1"/>
  <c r="DV162" i="1"/>
  <c r="DD162" i="1"/>
  <c r="DV27" i="1"/>
  <c r="DD27" i="1"/>
  <c r="DV19" i="1"/>
  <c r="DD19" i="1"/>
  <c r="DV87" i="1"/>
  <c r="DD87" i="1"/>
  <c r="DV516" i="1"/>
  <c r="DD516" i="1"/>
  <c r="DV297" i="1"/>
  <c r="DD297" i="1"/>
  <c r="DV289" i="1"/>
  <c r="DD289" i="1"/>
  <c r="DV281" i="1"/>
  <c r="DD281" i="1"/>
  <c r="DV265" i="1"/>
  <c r="DD265" i="1"/>
  <c r="DV257" i="1"/>
  <c r="DD257" i="1"/>
  <c r="DV193" i="1"/>
  <c r="DD193" i="1"/>
  <c r="DV177" i="1"/>
  <c r="DD177" i="1"/>
  <c r="DV169" i="1"/>
  <c r="DD169" i="1"/>
  <c r="DV153" i="1"/>
  <c r="DD153" i="1"/>
  <c r="DV69" i="1"/>
  <c r="DD69" i="1"/>
  <c r="DV54" i="1"/>
  <c r="DD54" i="1"/>
  <c r="DV46" i="1"/>
  <c r="DD46" i="1"/>
  <c r="DV312" i="1"/>
  <c r="DD312" i="1"/>
  <c r="DV304" i="1"/>
  <c r="DD304" i="1"/>
  <c r="DV288" i="1"/>
  <c r="DD288" i="1"/>
  <c r="DV280" i="1"/>
  <c r="DD280" i="1"/>
  <c r="DV264" i="1"/>
  <c r="DD264" i="1"/>
  <c r="DV256" i="1"/>
  <c r="DD256" i="1"/>
  <c r="DV190" i="1"/>
  <c r="DD190" i="1"/>
  <c r="DV91" i="1"/>
  <c r="DD91" i="1"/>
  <c r="DV75" i="1"/>
  <c r="DD75" i="1"/>
  <c r="DV28" i="1"/>
  <c r="DD28" i="1"/>
  <c r="DV520" i="1"/>
  <c r="DD520" i="1"/>
  <c r="DV522" i="1"/>
  <c r="DD522" i="1"/>
  <c r="DV502" i="1"/>
  <c r="DD502" i="1"/>
  <c r="DV486" i="1"/>
  <c r="DD486" i="1"/>
  <c r="DV478" i="1"/>
  <c r="DD478" i="1"/>
  <c r="DV338" i="1"/>
  <c r="DD338" i="1"/>
  <c r="DV322" i="1"/>
  <c r="DD322" i="1"/>
  <c r="DV302" i="1"/>
  <c r="DD302" i="1"/>
  <c r="DV294" i="1"/>
  <c r="DD294" i="1"/>
  <c r="DV278" i="1"/>
  <c r="DD278" i="1"/>
  <c r="DV270" i="1"/>
  <c r="DD270" i="1"/>
  <c r="DV262" i="1"/>
  <c r="DD262" i="1"/>
  <c r="DV222" i="1"/>
  <c r="DD222" i="1"/>
  <c r="DV214" i="1"/>
  <c r="DD214" i="1"/>
  <c r="DV198" i="1"/>
  <c r="DD198" i="1"/>
  <c r="DV133" i="1"/>
  <c r="DD133" i="1"/>
  <c r="DV117" i="1"/>
  <c r="DD117" i="1"/>
  <c r="DV109" i="1"/>
  <c r="DD109" i="1"/>
  <c r="DV93" i="1"/>
  <c r="DD93" i="1"/>
  <c r="DV85" i="1"/>
  <c r="DD85" i="1"/>
  <c r="DV440" i="1"/>
  <c r="DD440" i="1"/>
  <c r="DV432" i="1"/>
  <c r="DD432" i="1"/>
  <c r="DV416" i="1"/>
  <c r="DD416" i="1"/>
  <c r="DV408" i="1"/>
  <c r="DD408" i="1"/>
  <c r="DV392" i="1"/>
  <c r="DD392" i="1"/>
  <c r="DV384" i="1"/>
  <c r="DD384" i="1"/>
  <c r="DV368" i="1"/>
  <c r="DD368" i="1"/>
  <c r="DV252" i="1"/>
  <c r="DD252" i="1"/>
  <c r="DV236" i="1"/>
  <c r="DD236" i="1"/>
  <c r="DV275" i="1"/>
  <c r="DD275" i="1"/>
  <c r="DV259" i="1"/>
  <c r="DD259" i="1"/>
  <c r="DV207" i="1"/>
  <c r="DD207" i="1"/>
  <c r="DV191" i="1"/>
  <c r="DD191" i="1"/>
  <c r="DV183" i="1"/>
  <c r="DD183" i="1"/>
  <c r="DV132" i="1"/>
  <c r="DD132" i="1"/>
  <c r="DV124" i="1"/>
  <c r="DD124" i="1"/>
  <c r="DV116" i="1"/>
  <c r="DD116" i="1"/>
  <c r="DV100" i="1"/>
  <c r="DD100" i="1"/>
  <c r="DV92" i="1"/>
  <c r="DD92" i="1"/>
  <c r="DV72" i="1"/>
  <c r="DD72" i="1"/>
  <c r="DV57" i="1"/>
  <c r="DD57" i="1"/>
  <c r="DV49" i="1"/>
  <c r="DD49" i="1"/>
  <c r="DV171" i="1"/>
  <c r="DD171" i="1"/>
  <c r="DV163" i="1"/>
  <c r="DD163" i="1"/>
  <c r="DV123" i="1"/>
  <c r="DD123" i="1"/>
  <c r="DV107" i="1"/>
  <c r="DD107" i="1"/>
  <c r="DV99" i="1"/>
  <c r="DD99" i="1"/>
  <c r="DV138" i="1"/>
  <c r="DD138" i="1"/>
  <c r="DV130" i="1"/>
  <c r="DD130" i="1"/>
  <c r="DV114" i="1"/>
  <c r="DD114" i="1"/>
  <c r="DV106" i="1"/>
  <c r="DD106" i="1"/>
  <c r="DV90" i="1"/>
  <c r="DD90" i="1"/>
  <c r="DV74" i="1"/>
  <c r="DD74" i="1"/>
  <c r="DV66" i="1"/>
  <c r="DD66" i="1"/>
  <c r="DV51" i="1"/>
  <c r="DD51" i="1"/>
  <c r="DV35" i="1"/>
  <c r="DD35" i="1"/>
  <c r="DV7" i="1"/>
  <c r="DD7" i="1"/>
  <c r="DV521" i="1"/>
  <c r="DD521" i="1"/>
  <c r="DV505" i="1"/>
  <c r="DD505" i="1"/>
  <c r="DV497" i="1"/>
  <c r="DD497" i="1"/>
  <c r="DV489" i="1"/>
  <c r="DD489" i="1"/>
  <c r="DV481" i="1"/>
  <c r="DD481" i="1"/>
  <c r="DV473" i="1"/>
  <c r="DD473" i="1"/>
  <c r="DV409" i="1"/>
  <c r="DD409" i="1"/>
  <c r="DV401" i="1"/>
  <c r="DD401" i="1"/>
  <c r="DV393" i="1"/>
  <c r="DD393" i="1"/>
  <c r="DV385" i="1"/>
  <c r="DD385" i="1"/>
  <c r="DV377" i="1"/>
  <c r="DD377" i="1"/>
  <c r="DV369" i="1"/>
  <c r="DD369" i="1"/>
  <c r="H10" i="16"/>
  <c r="G10" i="16"/>
  <c r="DV363" i="1"/>
  <c r="DD363" i="1"/>
  <c r="DV355" i="1"/>
  <c r="DD355" i="1"/>
  <c r="DV347" i="1"/>
  <c r="DD347" i="1"/>
  <c r="DV339" i="1"/>
  <c r="DD339" i="1"/>
  <c r="DV331" i="1"/>
  <c r="DD331" i="1"/>
  <c r="DV323" i="1"/>
  <c r="DD323" i="1"/>
  <c r="DV315" i="1"/>
  <c r="DD315" i="1"/>
  <c r="DV525" i="1"/>
  <c r="DD525" i="1"/>
  <c r="DV535" i="1"/>
  <c r="DD535" i="1"/>
  <c r="DV519" i="1"/>
  <c r="DD519" i="1"/>
  <c r="DV464" i="1"/>
  <c r="DD464" i="1"/>
  <c r="DV456" i="1"/>
  <c r="DD456" i="1"/>
  <c r="DV503" i="1"/>
  <c r="DD503" i="1"/>
  <c r="DV495" i="1"/>
  <c r="DD495" i="1"/>
  <c r="DV487" i="1"/>
  <c r="DD487" i="1"/>
  <c r="DV479" i="1"/>
  <c r="DD479" i="1"/>
  <c r="DV471" i="1"/>
  <c r="DD471" i="1"/>
  <c r="DV415" i="1"/>
  <c r="DD415" i="1"/>
  <c r="DV407" i="1"/>
  <c r="DD407" i="1"/>
  <c r="DV399" i="1"/>
  <c r="DD399" i="1"/>
  <c r="DV391" i="1"/>
  <c r="DD391" i="1"/>
  <c r="DV383" i="1"/>
  <c r="DD383" i="1"/>
  <c r="DV375" i="1"/>
  <c r="DD375" i="1"/>
  <c r="DV367" i="1"/>
  <c r="DD367" i="1"/>
  <c r="DV533" i="1"/>
  <c r="DD533" i="1"/>
  <c r="DV509" i="1"/>
  <c r="DD509" i="1"/>
  <c r="DV309" i="1"/>
  <c r="DD309" i="1"/>
  <c r="DV301" i="1"/>
  <c r="DD301" i="1"/>
  <c r="DV529" i="1"/>
  <c r="DD529" i="1"/>
  <c r="DV531" i="1"/>
  <c r="DD531" i="1"/>
  <c r="DV515" i="1"/>
  <c r="DD515" i="1"/>
  <c r="DV466" i="1"/>
  <c r="DD466" i="1"/>
  <c r="DV458" i="1"/>
  <c r="DD458" i="1"/>
  <c r="DV361" i="1"/>
  <c r="DD361" i="1"/>
  <c r="DV353" i="1"/>
  <c r="DD353" i="1"/>
  <c r="DV345" i="1"/>
  <c r="DD345" i="1"/>
  <c r="DV337" i="1"/>
  <c r="DD337" i="1"/>
  <c r="DV329" i="1"/>
  <c r="DD329" i="1"/>
  <c r="DV321" i="1"/>
  <c r="DD321" i="1"/>
  <c r="DV311" i="1"/>
  <c r="DD311" i="1"/>
  <c r="DV303" i="1"/>
  <c r="DD303" i="1"/>
  <c r="EA540" i="1" a="1"/>
  <c r="EA540" i="1" s="1"/>
  <c r="DV540" i="1"/>
  <c r="DX540" i="1" s="1"/>
  <c r="DD540" i="1"/>
  <c r="DF540" i="1" s="1"/>
  <c r="EA541" i="1" a="1"/>
  <c r="EA541" i="1" s="1"/>
  <c r="DV541" i="1"/>
  <c r="DX541" i="1" s="1"/>
  <c r="DD541" i="1"/>
  <c r="DF541" i="1" s="1"/>
  <c r="EA553" i="1" a="1"/>
  <c r="EA553" i="1" s="1"/>
  <c r="DV553" i="1"/>
  <c r="DX553" i="1" s="1"/>
  <c r="DD553" i="1"/>
  <c r="DF553" i="1" s="1"/>
  <c r="DO4" i="1"/>
  <c r="CW4" i="1"/>
  <c r="CE4" i="1"/>
  <c r="BM4" i="1"/>
  <c r="DO2" i="1"/>
  <c r="CW2" i="1"/>
  <c r="BM2" i="1"/>
  <c r="CE2" i="1"/>
  <c r="DO7" i="1"/>
  <c r="CW7" i="1"/>
  <c r="CE7" i="1"/>
  <c r="BM7" i="1"/>
  <c r="DO16" i="1"/>
  <c r="CW16" i="1"/>
  <c r="CE16" i="1"/>
  <c r="BM16" i="1"/>
  <c r="DO21" i="1"/>
  <c r="CW21" i="1"/>
  <c r="BM21" i="1"/>
  <c r="CE21" i="1"/>
  <c r="DP34" i="1"/>
  <c r="CX34" i="1"/>
  <c r="DO35" i="1"/>
  <c r="CE35" i="1"/>
  <c r="CW35" i="1"/>
  <c r="BM35" i="1"/>
  <c r="EA568" i="1" a="1"/>
  <c r="EA568" i="1" s="1"/>
  <c r="DV568" i="1"/>
  <c r="DX568" i="1" s="1"/>
  <c r="DD568" i="1"/>
  <c r="DF568" i="1" s="1"/>
  <c r="EA559" i="1" a="1"/>
  <c r="EA559" i="1" s="1"/>
  <c r="DV559" i="1"/>
  <c r="DX559" i="1" s="1"/>
  <c r="DD559" i="1"/>
  <c r="DF559" i="1" s="1"/>
  <c r="EA565" i="1" a="1"/>
  <c r="EA565" i="1" s="1"/>
  <c r="DV565" i="1"/>
  <c r="DX565" i="1" s="1"/>
  <c r="DD565" i="1"/>
  <c r="DF565" i="1" s="1"/>
  <c r="DO13" i="1"/>
  <c r="CW13" i="1"/>
  <c r="BM13" i="1"/>
  <c r="CE13" i="1"/>
  <c r="EA561" i="1" a="1"/>
  <c r="EA561" i="1" s="1"/>
  <c r="DV561" i="1"/>
  <c r="DX561" i="1" s="1"/>
  <c r="DD561" i="1"/>
  <c r="DF561" i="1" s="1"/>
  <c r="EA581" i="1" a="1"/>
  <c r="EA581" i="1" s="1"/>
  <c r="EB581" i="1" s="1"/>
  <c r="DV581" i="1"/>
  <c r="DX581" i="1" s="1"/>
  <c r="DD581" i="1"/>
  <c r="DF581" i="1" s="1"/>
  <c r="EA571" i="1" a="1"/>
  <c r="EA571" i="1" s="1"/>
  <c r="EB571" i="1" s="1"/>
  <c r="DV571" i="1"/>
  <c r="DX571" i="1" s="1"/>
  <c r="DD571" i="1"/>
  <c r="DF571" i="1" s="1"/>
  <c r="EA566" i="1" a="1"/>
  <c r="EA566" i="1" s="1"/>
  <c r="DV566" i="1"/>
  <c r="DX566" i="1" s="1"/>
  <c r="DD566" i="1"/>
  <c r="DF566" i="1" s="1"/>
  <c r="EA546" i="1" a="1"/>
  <c r="EA546" i="1" s="1"/>
  <c r="DV546" i="1"/>
  <c r="DX546" i="1" s="1"/>
  <c r="DD546" i="1"/>
  <c r="DF546" i="1" s="1"/>
  <c r="EA556" i="1" a="1"/>
  <c r="EA556" i="1" s="1"/>
  <c r="DV556" i="1"/>
  <c r="DX556" i="1" s="1"/>
  <c r="DD556" i="1"/>
  <c r="DF556" i="1" s="1"/>
  <c r="EA536" i="1" a="1"/>
  <c r="EA536" i="1" s="1"/>
  <c r="DV536" i="1"/>
  <c r="DX536" i="1" s="1"/>
  <c r="DD536" i="1"/>
  <c r="DF536" i="1" s="1"/>
  <c r="DO11" i="1"/>
  <c r="CW11" i="1"/>
  <c r="CE11" i="1"/>
  <c r="BM11" i="1"/>
  <c r="DO51" i="1"/>
  <c r="CE51" i="1"/>
  <c r="CW51" i="1"/>
  <c r="BM51" i="1"/>
  <c r="EA577" i="1" a="1"/>
  <c r="EA577" i="1" s="1"/>
  <c r="DV577" i="1"/>
  <c r="DX577" i="1" s="1"/>
  <c r="DD577" i="1"/>
  <c r="DF577" i="1" s="1"/>
  <c r="DO22" i="1"/>
  <c r="CW22" i="1"/>
  <c r="BM22" i="1"/>
  <c r="CE22" i="1"/>
  <c r="DV146" i="1"/>
  <c r="DD146" i="1"/>
  <c r="DV342" i="1"/>
  <c r="DD342" i="1"/>
  <c r="DV457" i="1"/>
  <c r="DD457" i="1"/>
  <c r="DV433" i="1"/>
  <c r="DD433" i="1"/>
  <c r="DV237" i="1"/>
  <c r="DD237" i="1"/>
  <c r="DV213" i="1"/>
  <c r="DD213" i="1"/>
  <c r="DV30" i="1"/>
  <c r="DD30" i="1"/>
  <c r="DV360" i="1"/>
  <c r="DD360" i="1"/>
  <c r="DV336" i="1"/>
  <c r="DD336" i="1"/>
  <c r="DV135" i="1"/>
  <c r="DD135" i="1"/>
  <c r="DV60" i="1"/>
  <c r="DD60" i="1"/>
  <c r="DV16" i="1"/>
  <c r="DD16" i="1"/>
  <c r="DV514" i="1"/>
  <c r="DD514" i="1"/>
  <c r="DV430" i="1"/>
  <c r="DD430" i="1"/>
  <c r="DV406" i="1"/>
  <c r="DD406" i="1"/>
  <c r="DV382" i="1"/>
  <c r="DD382" i="1"/>
  <c r="DV250" i="1"/>
  <c r="DD250" i="1"/>
  <c r="DV504" i="1"/>
  <c r="DD504" i="1"/>
  <c r="DV472" i="1"/>
  <c r="DD472" i="1"/>
  <c r="DV228" i="1"/>
  <c r="DD228" i="1"/>
  <c r="DV196" i="1"/>
  <c r="DD196" i="1"/>
  <c r="DV172" i="1"/>
  <c r="DD172" i="1"/>
  <c r="DV156" i="1"/>
  <c r="DD156" i="1"/>
  <c r="DV463" i="1"/>
  <c r="DD463" i="1"/>
  <c r="DV447" i="1"/>
  <c r="DD447" i="1"/>
  <c r="DV423" i="1"/>
  <c r="DD423" i="1"/>
  <c r="DV231" i="1"/>
  <c r="DD231" i="1"/>
  <c r="DV45" i="1"/>
  <c r="DD45" i="1"/>
  <c r="DV21" i="1"/>
  <c r="DD21" i="1"/>
  <c r="DV43" i="1"/>
  <c r="DD43" i="1"/>
  <c r="DV15" i="1"/>
  <c r="DD15" i="1"/>
  <c r="DV534" i="1"/>
  <c r="DD534" i="1"/>
  <c r="DV293" i="1"/>
  <c r="DD293" i="1"/>
  <c r="DV269" i="1"/>
  <c r="DD269" i="1"/>
  <c r="DV197" i="1"/>
  <c r="DD197" i="1"/>
  <c r="DV173" i="1"/>
  <c r="DD173" i="1"/>
  <c r="DV149" i="1"/>
  <c r="DD149" i="1"/>
  <c r="DV10" i="1"/>
  <c r="DD10" i="1"/>
  <c r="DV300" i="1"/>
  <c r="DD300" i="1"/>
  <c r="DV276" i="1"/>
  <c r="DD276" i="1"/>
  <c r="DV80" i="1"/>
  <c r="DD80" i="1"/>
  <c r="DV79" i="1"/>
  <c r="DD79" i="1"/>
  <c r="DV506" i="1"/>
  <c r="DD506" i="1"/>
  <c r="DV490" i="1"/>
  <c r="DD490" i="1"/>
  <c r="DV330" i="1"/>
  <c r="DD330" i="1"/>
  <c r="DV298" i="1"/>
  <c r="DD298" i="1"/>
  <c r="DV282" i="1"/>
  <c r="DD282" i="1"/>
  <c r="DV226" i="1"/>
  <c r="DD226" i="1"/>
  <c r="DV210" i="1"/>
  <c r="DD210" i="1"/>
  <c r="DV129" i="1"/>
  <c r="DD129" i="1"/>
  <c r="DV105" i="1"/>
  <c r="DD105" i="1"/>
  <c r="DV81" i="1"/>
  <c r="DD81" i="1"/>
  <c r="DV428" i="1"/>
  <c r="DD428" i="1"/>
  <c r="DV404" i="1"/>
  <c r="DD404" i="1"/>
  <c r="DV372" i="1"/>
  <c r="DD372" i="1"/>
  <c r="DV240" i="1"/>
  <c r="DD240" i="1"/>
  <c r="DV287" i="1"/>
  <c r="DD287" i="1"/>
  <c r="DV263" i="1"/>
  <c r="DD263" i="1"/>
  <c r="DV195" i="1"/>
  <c r="DD195" i="1"/>
  <c r="DV136" i="1"/>
  <c r="DD136" i="1"/>
  <c r="DV112" i="1"/>
  <c r="DD112" i="1"/>
  <c r="DV88" i="1"/>
  <c r="DD88" i="1"/>
  <c r="DV61" i="1"/>
  <c r="DD61" i="1"/>
  <c r="DV167" i="1"/>
  <c r="DD167" i="1"/>
  <c r="DV111" i="1"/>
  <c r="DD111" i="1"/>
  <c r="DV142" i="1"/>
  <c r="DD142" i="1"/>
  <c r="DV110" i="1"/>
  <c r="DD110" i="1"/>
  <c r="DV86" i="1"/>
  <c r="DD86" i="1"/>
  <c r="DV70" i="1"/>
  <c r="DD70" i="1"/>
  <c r="DV55" i="1"/>
  <c r="DD55" i="1"/>
  <c r="DV11" i="1"/>
  <c r="DD11" i="1"/>
  <c r="DO34" i="1"/>
  <c r="BM34" i="1"/>
  <c r="CW34" i="1"/>
  <c r="CE34" i="1"/>
  <c r="DO39" i="1"/>
  <c r="H4" i="16" s="1"/>
  <c r="CE39" i="1"/>
  <c r="F4" i="16" s="1"/>
  <c r="CW39" i="1"/>
  <c r="G4" i="16" s="1"/>
  <c r="BM39" i="1"/>
  <c r="E4" i="16" s="1"/>
  <c r="EB570" i="1"/>
  <c r="DV501" i="1"/>
  <c r="DD501" i="1"/>
  <c r="DV469" i="1"/>
  <c r="DD469" i="1"/>
  <c r="DV405" i="1"/>
  <c r="DD405" i="1"/>
  <c r="DV373" i="1"/>
  <c r="DD373" i="1"/>
  <c r="DV335" i="1"/>
  <c r="DD335" i="1"/>
  <c r="DV460" i="1"/>
  <c r="DD460" i="1"/>
  <c r="DV491" i="1"/>
  <c r="DD491" i="1"/>
  <c r="DV467" i="1"/>
  <c r="DD467" i="1"/>
  <c r="DV395" i="1"/>
  <c r="DD395" i="1"/>
  <c r="DV371" i="1"/>
  <c r="DD371" i="1"/>
  <c r="DV517" i="1"/>
  <c r="DD517" i="1"/>
  <c r="DV313" i="1"/>
  <c r="DD313" i="1"/>
  <c r="DV305" i="1"/>
  <c r="DD305" i="1"/>
  <c r="DV523" i="1"/>
  <c r="DD523" i="1"/>
  <c r="DV462" i="1"/>
  <c r="DD462" i="1"/>
  <c r="DV454" i="1"/>
  <c r="DD454" i="1"/>
  <c r="DV357" i="1"/>
  <c r="DD357" i="1"/>
  <c r="DV349" i="1"/>
  <c r="DD349" i="1"/>
  <c r="DV341" i="1"/>
  <c r="DD341" i="1"/>
  <c r="DV333" i="1"/>
  <c r="DD333" i="1"/>
  <c r="DV325" i="1"/>
  <c r="DD325" i="1"/>
  <c r="DV317" i="1"/>
  <c r="DD317" i="1"/>
  <c r="DV511" i="1"/>
  <c r="DD511" i="1"/>
  <c r="DV307" i="1"/>
  <c r="DD307" i="1"/>
  <c r="DV299" i="1"/>
  <c r="DD299" i="1"/>
  <c r="DV291" i="1"/>
  <c r="DD291" i="1"/>
  <c r="DV283" i="1"/>
  <c r="DD283" i="1"/>
  <c r="EA538" i="1" a="1"/>
  <c r="EA538" i="1" s="1"/>
  <c r="DV538" i="1"/>
  <c r="DX538" i="1" s="1"/>
  <c r="DD538" i="1"/>
  <c r="DF538" i="1" s="1"/>
  <c r="DO66" i="1"/>
  <c r="BM66" i="1"/>
  <c r="CW66" i="1"/>
  <c r="CE66" i="1"/>
  <c r="DO31" i="1"/>
  <c r="CW31" i="1"/>
  <c r="CE31" i="1"/>
  <c r="BM31" i="1"/>
  <c r="DO20" i="1"/>
  <c r="CW20" i="1"/>
  <c r="CE20" i="1"/>
  <c r="BM20" i="1"/>
  <c r="DO10" i="1"/>
  <c r="CW10" i="1"/>
  <c r="BM10" i="1"/>
  <c r="CE10" i="1"/>
  <c r="DO40" i="1"/>
  <c r="CW40" i="1"/>
  <c r="CE40" i="1"/>
  <c r="BM40" i="1"/>
  <c r="DR331" i="1"/>
  <c r="CZ331" i="1"/>
  <c r="EA564" i="1" a="1"/>
  <c r="EA564" i="1" s="1"/>
  <c r="DV564" i="1"/>
  <c r="DX564" i="1" s="1"/>
  <c r="DD564" i="1"/>
  <c r="DF564" i="1" s="1"/>
  <c r="EA544" i="1" a="1"/>
  <c r="EA544" i="1" s="1"/>
  <c r="DV544" i="1"/>
  <c r="DX544" i="1" s="1"/>
  <c r="DD544" i="1"/>
  <c r="DF544" i="1" s="1"/>
  <c r="EA550" i="1" a="1"/>
  <c r="EA550" i="1" s="1"/>
  <c r="DV550" i="1"/>
  <c r="DX550" i="1" s="1"/>
  <c r="DD550" i="1"/>
  <c r="DF550" i="1" s="1"/>
  <c r="DO9" i="1"/>
  <c r="CW9" i="1"/>
  <c r="BM9" i="1"/>
  <c r="CE9" i="1"/>
  <c r="EA557" i="1" a="1"/>
  <c r="EA557" i="1" s="1"/>
  <c r="DV557" i="1"/>
  <c r="DX557" i="1" s="1"/>
  <c r="DD557" i="1"/>
  <c r="DF557" i="1" s="1"/>
  <c r="DO55" i="1"/>
  <c r="CE55" i="1"/>
  <c r="CW55" i="1"/>
  <c r="BM55" i="1"/>
  <c r="DO53" i="1"/>
  <c r="BM53" i="1"/>
  <c r="CW53" i="1"/>
  <c r="CE53" i="1"/>
  <c r="EA579" i="1" a="1"/>
  <c r="EA579" i="1" s="1"/>
  <c r="DV579" i="1"/>
  <c r="DX579" i="1" s="1"/>
  <c r="DD579" i="1"/>
  <c r="DF579" i="1" s="1"/>
  <c r="EA574" i="1" a="1"/>
  <c r="EA574" i="1" s="1"/>
  <c r="DV574" i="1"/>
  <c r="DX574" i="1" s="1"/>
  <c r="DD574" i="1"/>
  <c r="DF574" i="1" s="1"/>
  <c r="EA552" i="1" a="1"/>
  <c r="EA552" i="1" s="1"/>
  <c r="DV552" i="1"/>
  <c r="DX552" i="1" s="1"/>
  <c r="DD552" i="1"/>
  <c r="DF552" i="1" s="1"/>
  <c r="EA562" i="1" a="1"/>
  <c r="EA562" i="1" s="1"/>
  <c r="DV562" i="1"/>
  <c r="DX562" i="1" s="1"/>
  <c r="DD562" i="1"/>
  <c r="DF562" i="1" s="1"/>
  <c r="DO24" i="1"/>
  <c r="CW24" i="1"/>
  <c r="CE24" i="1"/>
  <c r="BM24" i="1"/>
  <c r="EA573" i="1" a="1"/>
  <c r="EA573" i="1" s="1"/>
  <c r="DV573" i="1"/>
  <c r="DX573" i="1" s="1"/>
  <c r="DD573" i="1"/>
  <c r="DF573" i="1" s="1"/>
  <c r="DO70" i="1"/>
  <c r="CW70" i="1"/>
  <c r="BM70" i="1"/>
  <c r="CE70" i="1"/>
  <c r="DV358" i="1"/>
  <c r="DD358" i="1"/>
  <c r="DV326" i="1"/>
  <c r="DD326" i="1"/>
  <c r="DV449" i="1"/>
  <c r="DD449" i="1"/>
  <c r="DV425" i="1"/>
  <c r="DD425" i="1"/>
  <c r="DV245" i="1"/>
  <c r="DD245" i="1"/>
  <c r="DV229" i="1"/>
  <c r="DD229" i="1"/>
  <c r="DV42" i="1"/>
  <c r="DD42" i="1"/>
  <c r="DV14" i="1"/>
  <c r="DD14" i="1"/>
  <c r="DV344" i="1"/>
  <c r="DD344" i="1"/>
  <c r="DV320" i="1"/>
  <c r="DD320" i="1"/>
  <c r="DV127" i="1"/>
  <c r="DD127" i="1"/>
  <c r="DV71" i="1"/>
  <c r="DD71" i="1"/>
  <c r="DV8" i="1"/>
  <c r="DD8" i="1"/>
  <c r="DV438" i="1"/>
  <c r="DD438" i="1"/>
  <c r="DV414" i="1"/>
  <c r="DD414" i="1"/>
  <c r="DV390" i="1"/>
  <c r="DD390" i="1"/>
  <c r="DV366" i="1"/>
  <c r="DD366" i="1"/>
  <c r="DV234" i="1"/>
  <c r="DD234" i="1"/>
  <c r="DV488" i="1"/>
  <c r="DD488" i="1"/>
  <c r="DV220" i="1"/>
  <c r="DD220" i="1"/>
  <c r="DV204" i="1"/>
  <c r="DD204" i="1"/>
  <c r="DV180" i="1"/>
  <c r="DD180" i="1"/>
  <c r="DV148" i="1"/>
  <c r="DD148" i="1"/>
  <c r="DV439" i="1"/>
  <c r="DD439" i="1"/>
  <c r="DV239" i="1"/>
  <c r="DD239" i="1"/>
  <c r="DV215" i="1"/>
  <c r="DD215" i="1"/>
  <c r="DV29" i="1"/>
  <c r="DD29" i="1"/>
  <c r="DV166" i="1"/>
  <c r="DD166" i="1"/>
  <c r="DV23" i="1"/>
  <c r="DD23" i="1"/>
  <c r="DV532" i="1"/>
  <c r="DD532" i="1"/>
  <c r="DV285" i="1"/>
  <c r="DD285" i="1"/>
  <c r="DV261" i="1"/>
  <c r="DD261" i="1"/>
  <c r="DV189" i="1"/>
  <c r="DD189" i="1"/>
  <c r="DV165" i="1"/>
  <c r="DD165" i="1"/>
  <c r="DV58" i="1"/>
  <c r="DD58" i="1"/>
  <c r="DV512" i="1"/>
  <c r="DD512" i="1"/>
  <c r="DV292" i="1"/>
  <c r="DD292" i="1"/>
  <c r="DV268" i="1"/>
  <c r="DD268" i="1"/>
  <c r="DV178" i="1"/>
  <c r="DD178" i="1"/>
  <c r="DV36" i="1"/>
  <c r="DD36" i="1"/>
  <c r="DV482" i="1"/>
  <c r="DD482" i="1"/>
  <c r="DV346" i="1"/>
  <c r="DD346" i="1"/>
  <c r="DV306" i="1"/>
  <c r="DD306" i="1"/>
  <c r="DV274" i="1"/>
  <c r="DD274" i="1"/>
  <c r="DV258" i="1"/>
  <c r="DD258" i="1"/>
  <c r="DV202" i="1"/>
  <c r="DD202" i="1"/>
  <c r="DV137" i="1"/>
  <c r="DD137" i="1"/>
  <c r="DV113" i="1"/>
  <c r="DD113" i="1"/>
  <c r="DV89" i="1"/>
  <c r="DD89" i="1"/>
  <c r="DV436" i="1"/>
  <c r="DD436" i="1"/>
  <c r="DV412" i="1"/>
  <c r="DD412" i="1"/>
  <c r="DV388" i="1"/>
  <c r="DD388" i="1"/>
  <c r="DV248" i="1"/>
  <c r="DD248" i="1"/>
  <c r="DV279" i="1"/>
  <c r="DD279" i="1"/>
  <c r="DV255" i="1"/>
  <c r="DD255" i="1"/>
  <c r="DV187" i="1"/>
  <c r="DD187" i="1"/>
  <c r="DV128" i="1"/>
  <c r="DD128" i="1"/>
  <c r="DV104" i="1"/>
  <c r="DD104" i="1"/>
  <c r="DV76" i="1"/>
  <c r="DD76" i="1"/>
  <c r="DV53" i="1"/>
  <c r="DD53" i="1"/>
  <c r="DV159" i="1"/>
  <c r="DD159" i="1"/>
  <c r="DV134" i="1"/>
  <c r="DD134" i="1"/>
  <c r="DO18" i="1"/>
  <c r="CW18" i="1"/>
  <c r="BM18" i="1"/>
  <c r="CE18" i="1"/>
  <c r="DO26" i="1"/>
  <c r="CW26" i="1"/>
  <c r="BM26" i="1"/>
  <c r="CE26" i="1"/>
  <c r="EA575" i="1" a="1"/>
  <c r="EA575" i="1" s="1"/>
  <c r="EB575" i="1" s="1"/>
  <c r="DV575" i="1"/>
  <c r="DX575" i="1" s="1"/>
  <c r="DD575" i="1"/>
  <c r="DF575" i="1" s="1"/>
  <c r="DV513" i="1"/>
  <c r="DD513" i="1"/>
  <c r="DV485" i="1"/>
  <c r="DD485" i="1"/>
  <c r="DV413" i="1"/>
  <c r="DD413" i="1"/>
  <c r="DV389" i="1"/>
  <c r="DD389" i="1"/>
  <c r="DV343" i="1"/>
  <c r="DD343" i="1"/>
  <c r="DV319" i="1"/>
  <c r="DD319" i="1"/>
  <c r="DV450" i="1"/>
  <c r="DD450" i="1"/>
  <c r="DV499" i="1"/>
  <c r="DD499" i="1"/>
  <c r="DV475" i="1"/>
  <c r="DD475" i="1"/>
  <c r="DV451" i="1"/>
  <c r="DD451" i="1"/>
  <c r="DV524" i="1"/>
  <c r="DD524" i="1"/>
  <c r="DV334" i="1"/>
  <c r="DD334" i="1"/>
  <c r="DV445" i="1"/>
  <c r="DD445" i="1"/>
  <c r="DV421" i="1"/>
  <c r="DD421" i="1"/>
  <c r="DV241" i="1"/>
  <c r="DD241" i="1"/>
  <c r="DV209" i="1"/>
  <c r="DD209" i="1"/>
  <c r="DV38" i="1"/>
  <c r="DD38" i="1"/>
  <c r="DV356" i="1"/>
  <c r="DD356" i="1"/>
  <c r="DV332" i="1"/>
  <c r="DD332" i="1"/>
  <c r="DV131" i="1"/>
  <c r="DD131" i="1"/>
  <c r="DV67" i="1"/>
  <c r="DD67" i="1"/>
  <c r="DV4" i="1"/>
  <c r="DD4" i="1"/>
  <c r="DV528" i="1"/>
  <c r="DD528" i="1"/>
  <c r="DV442" i="1"/>
  <c r="DD442" i="1"/>
  <c r="DV418" i="1"/>
  <c r="DD418" i="1"/>
  <c r="DV386" i="1"/>
  <c r="DD386" i="1"/>
  <c r="DV254" i="1"/>
  <c r="DD254" i="1"/>
  <c r="DV500" i="1"/>
  <c r="DD500" i="1"/>
  <c r="DV468" i="1"/>
  <c r="DD468" i="1"/>
  <c r="DV216" i="1"/>
  <c r="DD216" i="1"/>
  <c r="DV192" i="1"/>
  <c r="DD192" i="1"/>
  <c r="DV168" i="1"/>
  <c r="DD168" i="1"/>
  <c r="DV144" i="1"/>
  <c r="DD144" i="1"/>
  <c r="DV443" i="1"/>
  <c r="DD443" i="1"/>
  <c r="DV419" i="1"/>
  <c r="DD419" i="1"/>
  <c r="DV235" i="1"/>
  <c r="DD235" i="1"/>
  <c r="DV211" i="1"/>
  <c r="DD211" i="1"/>
  <c r="DV25" i="1"/>
  <c r="DD25" i="1"/>
  <c r="DV39" i="1"/>
  <c r="DD39" i="1"/>
  <c r="DV83" i="1"/>
  <c r="DD83" i="1"/>
  <c r="DV518" i="1"/>
  <c r="DD518" i="1"/>
  <c r="DV273" i="1"/>
  <c r="DD273" i="1"/>
  <c r="DV201" i="1"/>
  <c r="DD201" i="1"/>
  <c r="DV185" i="1"/>
  <c r="DD185" i="1"/>
  <c r="DV161" i="1"/>
  <c r="DD161" i="1"/>
  <c r="DV62" i="1"/>
  <c r="DD62" i="1"/>
  <c r="EA6" i="1" a="1"/>
  <c r="EA6" i="1" s="1"/>
  <c r="DV6" i="1"/>
  <c r="DD6" i="1"/>
  <c r="DV296" i="1"/>
  <c r="DD296" i="1"/>
  <c r="DV272" i="1"/>
  <c r="DD272" i="1"/>
  <c r="DV182" i="1"/>
  <c r="DD182" i="1"/>
  <c r="DV40" i="1"/>
  <c r="DD40" i="1"/>
  <c r="DV494" i="1"/>
  <c r="DD494" i="1"/>
  <c r="DV470" i="1"/>
  <c r="DD470" i="1"/>
  <c r="DV354" i="1"/>
  <c r="DD354" i="1"/>
  <c r="DV310" i="1"/>
  <c r="DD310" i="1"/>
  <c r="DV286" i="1"/>
  <c r="DD286" i="1"/>
  <c r="DV230" i="1"/>
  <c r="DD230" i="1"/>
  <c r="DV206" i="1"/>
  <c r="DD206" i="1"/>
  <c r="DV141" i="1"/>
  <c r="DD141" i="1"/>
  <c r="DV125" i="1"/>
  <c r="DD125" i="1"/>
  <c r="DV101" i="1"/>
  <c r="DD101" i="1"/>
  <c r="DV448" i="1"/>
  <c r="DD448" i="1"/>
  <c r="DV424" i="1"/>
  <c r="DD424" i="1"/>
  <c r="DV400" i="1"/>
  <c r="DD400" i="1"/>
  <c r="DV376" i="1"/>
  <c r="DD376" i="1"/>
  <c r="DV244" i="1"/>
  <c r="DD244" i="1"/>
  <c r="DV267" i="1"/>
  <c r="DD267" i="1"/>
  <c r="DV199" i="1"/>
  <c r="DD199" i="1"/>
  <c r="DV175" i="1"/>
  <c r="DD175" i="1"/>
  <c r="DV108" i="1"/>
  <c r="DD108" i="1"/>
  <c r="DV84" i="1"/>
  <c r="DD84" i="1"/>
  <c r="DV64" i="1"/>
  <c r="DD64" i="1"/>
  <c r="DV9" i="1"/>
  <c r="DD9" i="1"/>
  <c r="DV155" i="1"/>
  <c r="DD155" i="1"/>
  <c r="DV115" i="1"/>
  <c r="DD115" i="1"/>
  <c r="DV194" i="1"/>
  <c r="DD194" i="1"/>
  <c r="DV122" i="1"/>
  <c r="DD122" i="1"/>
  <c r="DV98" i="1"/>
  <c r="DD98" i="1"/>
  <c r="DV82" i="1"/>
  <c r="DD82" i="1"/>
  <c r="DV59" i="1"/>
  <c r="DD59" i="1"/>
  <c r="DO61" i="1"/>
  <c r="BM61" i="1"/>
  <c r="CW61" i="1"/>
  <c r="CE61" i="1"/>
  <c r="DO27" i="1"/>
  <c r="CW27" i="1"/>
  <c r="CE27" i="1"/>
  <c r="BM27" i="1"/>
  <c r="DO29" i="1"/>
  <c r="CW29" i="1"/>
  <c r="BM29" i="1"/>
  <c r="CE29" i="1"/>
  <c r="EA549" i="1" a="1"/>
  <c r="EA549" i="1" s="1"/>
  <c r="DV549" i="1"/>
  <c r="DX549" i="1" s="1"/>
  <c r="DD549" i="1"/>
  <c r="DF549" i="1" s="1"/>
  <c r="EA542" i="1" a="1"/>
  <c r="EA542" i="1" s="1"/>
  <c r="DV542" i="1"/>
  <c r="DX542" i="1" s="1"/>
  <c r="DD542" i="1"/>
  <c r="DF542" i="1" s="1"/>
  <c r="EA539" i="1" a="1"/>
  <c r="EA539" i="1" s="1"/>
  <c r="DV539" i="1"/>
  <c r="DX539" i="1" s="1"/>
  <c r="DD539" i="1"/>
  <c r="DF539" i="1" s="1"/>
  <c r="DR34" i="1"/>
  <c r="CZ34" i="1"/>
  <c r="DO14" i="1"/>
  <c r="CW14" i="1"/>
  <c r="BM14" i="1"/>
  <c r="CE14" i="1"/>
  <c r="DO19" i="1"/>
  <c r="CW19" i="1"/>
  <c r="CE19" i="1"/>
  <c r="BM19" i="1"/>
  <c r="EA560" i="1" a="1"/>
  <c r="EA560" i="1" s="1"/>
  <c r="DV560" i="1"/>
  <c r="DX560" i="1" s="1"/>
  <c r="DD560" i="1"/>
  <c r="DF560" i="1" s="1"/>
  <c r="DO59" i="1"/>
  <c r="CE59" i="1"/>
  <c r="CW59" i="1"/>
  <c r="BM59" i="1"/>
  <c r="EA545" i="1" a="1"/>
  <c r="EA545" i="1" s="1"/>
  <c r="DV545" i="1"/>
  <c r="DX545" i="1" s="1"/>
  <c r="DD545" i="1"/>
  <c r="DF545" i="1" s="1"/>
  <c r="EA578" i="1" a="1"/>
  <c r="EA578" i="1" s="1"/>
  <c r="DV578" i="1"/>
  <c r="DX578" i="1" s="1"/>
  <c r="DD578" i="1"/>
  <c r="DF578" i="1" s="1"/>
  <c r="CL551" i="1"/>
  <c r="CN551" i="1" s="1"/>
  <c r="EA551" i="1" a="1"/>
  <c r="EA551" i="1" s="1"/>
  <c r="DV551" i="1"/>
  <c r="DX551" i="1" s="1"/>
  <c r="DD551" i="1"/>
  <c r="DF551" i="1" s="1"/>
  <c r="BT569" i="1"/>
  <c r="BV569" i="1" s="1"/>
  <c r="EA569" i="1" a="1"/>
  <c r="EA569" i="1" s="1"/>
  <c r="DV569" i="1"/>
  <c r="DX569" i="1" s="1"/>
  <c r="DD569" i="1"/>
  <c r="DF569" i="1" s="1"/>
  <c r="DO38" i="1"/>
  <c r="BM38" i="1"/>
  <c r="CE38" i="1"/>
  <c r="CW38" i="1"/>
  <c r="EA537" i="1" a="1"/>
  <c r="EA537" i="1" s="1"/>
  <c r="DV537" i="1"/>
  <c r="DX537" i="1" s="1"/>
  <c r="DD537" i="1"/>
  <c r="DF537" i="1" s="1"/>
  <c r="DO43" i="1"/>
  <c r="CE43" i="1"/>
  <c r="CW43" i="1"/>
  <c r="BM43" i="1"/>
  <c r="DO101" i="1"/>
  <c r="BM101" i="1"/>
  <c r="CW101" i="1"/>
  <c r="CE101" i="1"/>
  <c r="CL555" i="1"/>
  <c r="CN555" i="1" s="1"/>
  <c r="EA555" i="1" a="1"/>
  <c r="EA555" i="1" s="1"/>
  <c r="DV555" i="1"/>
  <c r="DX555" i="1" s="1"/>
  <c r="DD555" i="1"/>
  <c r="DF555" i="1" s="1"/>
  <c r="EA563" i="1" a="1"/>
  <c r="EA563" i="1" s="1"/>
  <c r="EB563" i="1" s="1"/>
  <c r="DV563" i="1"/>
  <c r="DX563" i="1" s="1"/>
  <c r="DD563" i="1"/>
  <c r="DF563" i="1" s="1"/>
  <c r="DO28" i="1"/>
  <c r="CW28" i="1"/>
  <c r="CE28" i="1"/>
  <c r="BM28" i="1"/>
  <c r="BB551" i="1"/>
  <c r="BD551" i="1" s="1"/>
  <c r="BB577" i="1"/>
  <c r="BD577" i="1" s="1"/>
  <c r="CL577" i="1"/>
  <c r="CN577" i="1" s="1"/>
  <c r="BT577" i="1"/>
  <c r="BV577" i="1" s="1"/>
  <c r="CL575" i="1"/>
  <c r="CN575" i="1" s="1"/>
  <c r="BB575" i="1"/>
  <c r="BD575" i="1" s="1"/>
  <c r="BT575" i="1"/>
  <c r="BV575" i="1" s="1"/>
  <c r="BT551" i="1"/>
  <c r="BV551" i="1" s="1"/>
  <c r="CL573" i="1"/>
  <c r="CN573" i="1" s="1"/>
  <c r="BB573" i="1"/>
  <c r="BD573" i="1" s="1"/>
  <c r="BT573" i="1"/>
  <c r="BV573" i="1" s="1"/>
  <c r="AX331" i="1"/>
  <c r="CH331" i="1"/>
  <c r="CL563" i="1"/>
  <c r="CN563" i="1" s="1"/>
  <c r="BT563" i="1"/>
  <c r="BV563" i="1" s="1"/>
  <c r="BB563" i="1"/>
  <c r="BD563" i="1" s="1"/>
  <c r="BT555" i="1"/>
  <c r="BV555" i="1" s="1"/>
  <c r="BB555" i="1"/>
  <c r="BD555" i="1" s="1"/>
  <c r="CL569" i="1"/>
  <c r="CN569" i="1" s="1"/>
  <c r="BB569" i="1"/>
  <c r="BD569" i="1" s="1"/>
  <c r="BT537" i="1"/>
  <c r="BV537" i="1" s="1"/>
  <c r="CL537" i="1"/>
  <c r="CN537" i="1" s="1"/>
  <c r="BB537" i="1"/>
  <c r="BD537" i="1" s="1"/>
  <c r="BT556" i="1"/>
  <c r="BV556" i="1" s="1"/>
  <c r="CL556" i="1"/>
  <c r="CN556" i="1" s="1"/>
  <c r="BB556" i="1"/>
  <c r="BD556" i="1" s="1"/>
  <c r="BT536" i="1"/>
  <c r="BV536" i="1" s="1"/>
  <c r="CL536" i="1"/>
  <c r="CN536" i="1" s="1"/>
  <c r="BB536" i="1"/>
  <c r="BD536" i="1" s="1"/>
  <c r="BT543" i="1"/>
  <c r="BV543" i="1" s="1"/>
  <c r="CL543" i="1"/>
  <c r="CN543" i="1" s="1"/>
  <c r="BB543" i="1"/>
  <c r="BD543" i="1" s="1"/>
  <c r="BT552" i="1"/>
  <c r="BV552" i="1" s="1"/>
  <c r="CL552" i="1"/>
  <c r="CN552" i="1" s="1"/>
  <c r="BB552" i="1"/>
  <c r="BD552" i="1" s="1"/>
  <c r="BB562" i="1"/>
  <c r="BD562" i="1" s="1"/>
  <c r="BT562" i="1"/>
  <c r="BV562" i="1" s="1"/>
  <c r="CL562" i="1"/>
  <c r="CN562" i="1" s="1"/>
  <c r="BT589" i="1"/>
  <c r="BV589" i="1" s="1"/>
  <c r="CL589" i="1"/>
  <c r="CN589" i="1" s="1"/>
  <c r="BB589" i="1"/>
  <c r="BD589" i="1" s="1"/>
  <c r="CH34" i="1"/>
  <c r="BT581" i="1"/>
  <c r="BV581" i="1" s="1"/>
  <c r="BB581" i="1"/>
  <c r="BD581" i="1" s="1"/>
  <c r="CL581" i="1"/>
  <c r="CN581" i="1" s="1"/>
  <c r="BB571" i="1"/>
  <c r="BD571" i="1" s="1"/>
  <c r="CL571" i="1"/>
  <c r="CN571" i="1" s="1"/>
  <c r="BT571" i="1"/>
  <c r="BV571" i="1" s="1"/>
  <c r="BB566" i="1"/>
  <c r="BD566" i="1" s="1"/>
  <c r="BT566" i="1"/>
  <c r="BV566" i="1" s="1"/>
  <c r="CL566" i="1"/>
  <c r="CN566" i="1" s="1"/>
  <c r="BT546" i="1"/>
  <c r="BV546" i="1" s="1"/>
  <c r="CL546" i="1"/>
  <c r="CN546" i="1" s="1"/>
  <c r="BB546" i="1"/>
  <c r="BD546" i="1" s="1"/>
  <c r="CL582" i="1"/>
  <c r="CN582" i="1" s="1"/>
  <c r="BB582" i="1"/>
  <c r="BD582" i="1" s="1"/>
  <c r="BT582" i="1"/>
  <c r="BV582" i="1" s="1"/>
  <c r="BB557" i="1"/>
  <c r="BD557" i="1" s="1"/>
  <c r="CL557" i="1"/>
  <c r="CN557" i="1" s="1"/>
  <c r="BT557" i="1"/>
  <c r="BV557" i="1" s="1"/>
  <c r="BB579" i="1"/>
  <c r="BD579" i="1" s="1"/>
  <c r="BT579" i="1"/>
  <c r="BV579" i="1" s="1"/>
  <c r="CL579" i="1"/>
  <c r="CN579" i="1" s="1"/>
  <c r="CL574" i="1"/>
  <c r="CN574" i="1" s="1"/>
  <c r="BB574" i="1"/>
  <c r="BD574" i="1" s="1"/>
  <c r="BT574" i="1"/>
  <c r="BV574" i="1" s="1"/>
  <c r="BT545" i="1"/>
  <c r="BV545" i="1" s="1"/>
  <c r="CL545" i="1"/>
  <c r="CN545" i="1" s="1"/>
  <c r="BB545" i="1"/>
  <c r="BD545" i="1" s="1"/>
  <c r="BT578" i="1"/>
  <c r="BV578" i="1" s="1"/>
  <c r="BB578" i="1"/>
  <c r="BD578" i="1" s="1"/>
  <c r="CL578" i="1"/>
  <c r="CN578" i="1" s="1"/>
  <c r="BB560" i="1"/>
  <c r="BD560" i="1" s="1"/>
  <c r="CL560" i="1"/>
  <c r="CN560" i="1" s="1"/>
  <c r="BT560" i="1"/>
  <c r="BV560" i="1" s="1"/>
  <c r="BP331" i="1"/>
  <c r="AX34" i="1"/>
  <c r="BP34" i="1"/>
  <c r="BT564" i="1"/>
  <c r="BV564" i="1" s="1"/>
  <c r="CL564" i="1"/>
  <c r="CN564" i="1" s="1"/>
  <c r="BB564" i="1"/>
  <c r="BD564" i="1" s="1"/>
  <c r="BT544" i="1"/>
  <c r="BV544" i="1" s="1"/>
  <c r="CL544" i="1"/>
  <c r="CN544" i="1" s="1"/>
  <c r="BB544" i="1"/>
  <c r="BD544" i="1" s="1"/>
  <c r="BT550" i="1"/>
  <c r="BV550" i="1" s="1"/>
  <c r="CL550" i="1"/>
  <c r="CN550" i="1" s="1"/>
  <c r="BB550" i="1"/>
  <c r="BD550" i="1" s="1"/>
  <c r="BB568" i="1"/>
  <c r="BD568" i="1" s="1"/>
  <c r="BT568" i="1"/>
  <c r="BV568" i="1" s="1"/>
  <c r="CL568" i="1"/>
  <c r="CN568" i="1" s="1"/>
  <c r="BB559" i="1"/>
  <c r="BD559" i="1" s="1"/>
  <c r="CL559" i="1"/>
  <c r="CN559" i="1" s="1"/>
  <c r="BT559" i="1"/>
  <c r="BV559" i="1" s="1"/>
  <c r="BB565" i="1"/>
  <c r="BD565" i="1" s="1"/>
  <c r="BT565" i="1"/>
  <c r="BV565" i="1" s="1"/>
  <c r="CL565" i="1"/>
  <c r="CN565" i="1" s="1"/>
  <c r="BT561" i="1"/>
  <c r="BV561" i="1" s="1"/>
  <c r="BB561" i="1"/>
  <c r="BD561" i="1" s="1"/>
  <c r="CL561" i="1"/>
  <c r="CN561" i="1" s="1"/>
  <c r="BT547" i="1"/>
  <c r="BV547" i="1" s="1"/>
  <c r="CL547" i="1"/>
  <c r="CN547" i="1" s="1"/>
  <c r="BB547" i="1"/>
  <c r="BD547" i="1" s="1"/>
  <c r="BB558" i="1"/>
  <c r="BD558" i="1" s="1"/>
  <c r="BT558" i="1"/>
  <c r="BV558" i="1" s="1"/>
  <c r="CL558" i="1"/>
  <c r="CN558" i="1" s="1"/>
  <c r="BT549" i="1"/>
  <c r="BV549" i="1" s="1"/>
  <c r="BB549" i="1"/>
  <c r="BD549" i="1" s="1"/>
  <c r="CL549" i="1"/>
  <c r="CN549" i="1" s="1"/>
  <c r="CL542" i="1"/>
  <c r="CN542" i="1" s="1"/>
  <c r="BT542" i="1"/>
  <c r="BV542" i="1" s="1"/>
  <c r="BB542" i="1"/>
  <c r="BD542" i="1" s="1"/>
  <c r="BT539" i="1"/>
  <c r="BV539" i="1" s="1"/>
  <c r="BB539" i="1"/>
  <c r="BD539" i="1" s="1"/>
  <c r="CL539" i="1"/>
  <c r="CN539" i="1" s="1"/>
  <c r="BT554" i="1"/>
  <c r="BV554" i="1" s="1"/>
  <c r="BB554" i="1"/>
  <c r="BD554" i="1" s="1"/>
  <c r="CL554" i="1"/>
  <c r="CN554" i="1" s="1"/>
  <c r="BT548" i="1"/>
  <c r="BV548" i="1" s="1"/>
  <c r="CL548" i="1"/>
  <c r="CN548" i="1" s="1"/>
  <c r="BB548" i="1"/>
  <c r="BD548" i="1" s="1"/>
  <c r="BB553" i="1"/>
  <c r="BD553" i="1" s="1"/>
  <c r="BT553" i="1"/>
  <c r="BV553" i="1" s="1"/>
  <c r="CL553" i="1"/>
  <c r="CN553" i="1" s="1"/>
  <c r="BB540" i="1"/>
  <c r="BD540" i="1" s="1"/>
  <c r="CL540" i="1"/>
  <c r="CN540" i="1" s="1"/>
  <c r="BT540" i="1"/>
  <c r="BV540" i="1" s="1"/>
  <c r="BB541" i="1"/>
  <c r="BD541" i="1" s="1"/>
  <c r="BT541" i="1"/>
  <c r="BV541" i="1" s="1"/>
  <c r="CL541" i="1"/>
  <c r="CN541" i="1" s="1"/>
  <c r="CL538" i="1"/>
  <c r="CN538" i="1" s="1"/>
  <c r="BT538" i="1"/>
  <c r="BV538" i="1" s="1"/>
  <c r="BB538" i="1"/>
  <c r="BD538" i="1" s="1"/>
  <c r="CL253" i="1"/>
  <c r="BT253" i="1"/>
  <c r="CL221" i="1"/>
  <c r="BT221" i="1"/>
  <c r="CL213" i="1"/>
  <c r="BT213" i="1"/>
  <c r="CL77" i="1"/>
  <c r="BT77" i="1"/>
  <c r="BT42" i="1"/>
  <c r="CL42" i="1"/>
  <c r="BT26" i="1"/>
  <c r="CL26" i="1"/>
  <c r="CL328" i="1"/>
  <c r="BT328" i="1"/>
  <c r="CL320" i="1"/>
  <c r="BT320" i="1"/>
  <c r="CL143" i="1"/>
  <c r="BT143" i="1"/>
  <c r="CL135" i="1"/>
  <c r="BT135" i="1"/>
  <c r="CL127" i="1"/>
  <c r="BT127" i="1"/>
  <c r="CL154" i="1"/>
  <c r="BT154" i="1"/>
  <c r="CL60" i="1"/>
  <c r="BT60" i="1"/>
  <c r="BT8" i="1"/>
  <c r="CL8" i="1"/>
  <c r="CL16" i="1"/>
  <c r="BT16" i="1"/>
  <c r="CL446" i="1"/>
  <c r="BT446" i="1"/>
  <c r="CL438" i="1"/>
  <c r="BT438" i="1"/>
  <c r="CL422" i="1"/>
  <c r="BT422" i="1"/>
  <c r="CL414" i="1"/>
  <c r="BT414" i="1"/>
  <c r="CL406" i="1"/>
  <c r="BT406" i="1"/>
  <c r="CL398" i="1"/>
  <c r="BT398" i="1"/>
  <c r="CL382" i="1"/>
  <c r="BT382" i="1"/>
  <c r="CL366" i="1"/>
  <c r="BT366" i="1"/>
  <c r="CL242" i="1"/>
  <c r="BT242" i="1"/>
  <c r="CL234" i="1"/>
  <c r="BT234" i="1"/>
  <c r="CL508" i="1"/>
  <c r="BT508" i="1"/>
  <c r="CL492" i="1"/>
  <c r="BT492" i="1"/>
  <c r="CL484" i="1"/>
  <c r="BT484" i="1"/>
  <c r="CL476" i="1"/>
  <c r="BT476" i="1"/>
  <c r="CL468" i="1"/>
  <c r="BT468" i="1"/>
  <c r="CL224" i="1"/>
  <c r="BT224" i="1"/>
  <c r="CL216" i="1"/>
  <c r="BT216" i="1"/>
  <c r="CL208" i="1"/>
  <c r="BT208" i="1"/>
  <c r="CL200" i="1"/>
  <c r="BT200" i="1"/>
  <c r="CL192" i="1"/>
  <c r="BT192" i="1"/>
  <c r="CL184" i="1"/>
  <c r="BT184" i="1"/>
  <c r="CL160" i="1"/>
  <c r="BT160" i="1"/>
  <c r="CL152" i="1"/>
  <c r="BT152" i="1"/>
  <c r="CL144" i="1"/>
  <c r="BT144" i="1"/>
  <c r="BT443" i="1"/>
  <c r="CL443" i="1"/>
  <c r="CL427" i="1"/>
  <c r="BT427" i="1"/>
  <c r="CL419" i="1"/>
  <c r="BT419" i="1"/>
  <c r="CL251" i="1"/>
  <c r="BT251" i="1"/>
  <c r="CL235" i="1"/>
  <c r="BT235" i="1"/>
  <c r="CL227" i="1"/>
  <c r="BT227" i="1"/>
  <c r="CL219" i="1"/>
  <c r="BT219" i="1"/>
  <c r="CL41" i="1"/>
  <c r="BT41" i="1"/>
  <c r="CL17" i="1"/>
  <c r="BT17" i="1"/>
  <c r="CL162" i="1"/>
  <c r="BT162" i="1"/>
  <c r="CL19" i="1"/>
  <c r="BT19" i="1"/>
  <c r="CL87" i="1"/>
  <c r="BT87" i="1"/>
  <c r="CL532" i="1"/>
  <c r="BT532" i="1"/>
  <c r="CL534" i="1"/>
  <c r="BT534" i="1"/>
  <c r="CL297" i="1"/>
  <c r="BT297" i="1"/>
  <c r="CL289" i="1"/>
  <c r="BT289" i="1"/>
  <c r="CL281" i="1"/>
  <c r="BT281" i="1"/>
  <c r="CL273" i="1"/>
  <c r="BT273" i="1"/>
  <c r="CL257" i="1"/>
  <c r="BT257" i="1"/>
  <c r="CL201" i="1"/>
  <c r="BT201" i="1"/>
  <c r="CL193" i="1"/>
  <c r="BT193" i="1"/>
  <c r="CL177" i="1"/>
  <c r="BT177" i="1"/>
  <c r="CL169" i="1"/>
  <c r="BT169" i="1"/>
  <c r="CL161" i="1"/>
  <c r="BT161" i="1"/>
  <c r="CL153" i="1"/>
  <c r="BT153" i="1"/>
  <c r="CL69" i="1"/>
  <c r="BT69" i="1"/>
  <c r="CL54" i="1"/>
  <c r="BT54" i="1"/>
  <c r="CL46" i="1"/>
  <c r="BT46" i="1"/>
  <c r="CL312" i="1"/>
  <c r="BT312" i="1"/>
  <c r="CL296" i="1"/>
  <c r="BT296" i="1"/>
  <c r="CL280" i="1"/>
  <c r="BT280" i="1"/>
  <c r="BT264" i="1"/>
  <c r="CL264" i="1"/>
  <c r="CL256" i="1"/>
  <c r="BT256" i="1"/>
  <c r="CL182" i="1"/>
  <c r="BT182" i="1"/>
  <c r="CL91" i="1"/>
  <c r="BT91" i="1"/>
  <c r="CL75" i="1"/>
  <c r="BT75" i="1"/>
  <c r="CL40" i="1"/>
  <c r="BT40" i="1"/>
  <c r="CL498" i="1"/>
  <c r="BT498" i="1"/>
  <c r="CL490" i="1"/>
  <c r="BT490" i="1"/>
  <c r="BT474" i="1"/>
  <c r="CL474" i="1"/>
  <c r="BT346" i="1"/>
  <c r="CL346" i="1"/>
  <c r="CL330" i="1"/>
  <c r="BT330" i="1"/>
  <c r="BT298" i="1"/>
  <c r="CL298" i="1"/>
  <c r="BT290" i="1"/>
  <c r="CL290" i="1"/>
  <c r="CL274" i="1"/>
  <c r="BT274" i="1"/>
  <c r="CL266" i="1"/>
  <c r="BT266" i="1"/>
  <c r="CL258" i="1"/>
  <c r="BT258" i="1"/>
  <c r="CL226" i="1"/>
  <c r="BT226" i="1"/>
  <c r="CL218" i="1"/>
  <c r="BT218" i="1"/>
  <c r="BT210" i="1"/>
  <c r="CL210" i="1"/>
  <c r="CL145" i="1"/>
  <c r="BT145" i="1"/>
  <c r="CL137" i="1"/>
  <c r="BT137" i="1"/>
  <c r="CL129" i="1"/>
  <c r="BT129" i="1"/>
  <c r="CL105" i="1"/>
  <c r="BT105" i="1"/>
  <c r="CL89" i="1"/>
  <c r="BT89" i="1"/>
  <c r="CL440" i="1"/>
  <c r="BT440" i="1"/>
  <c r="CL432" i="1"/>
  <c r="BT432" i="1"/>
  <c r="CL400" i="1"/>
  <c r="BT400" i="1"/>
  <c r="CL392" i="1"/>
  <c r="BT392" i="1"/>
  <c r="CL384" i="1"/>
  <c r="BT384" i="1"/>
  <c r="CL376" i="1"/>
  <c r="BT376" i="1"/>
  <c r="CL368" i="1"/>
  <c r="BT368" i="1"/>
  <c r="CL252" i="1"/>
  <c r="BT252" i="1"/>
  <c r="CL244" i="1"/>
  <c r="BT244" i="1"/>
  <c r="CL236" i="1"/>
  <c r="BT236" i="1"/>
  <c r="CL275" i="1"/>
  <c r="BT275" i="1"/>
  <c r="CL267" i="1"/>
  <c r="BT267" i="1"/>
  <c r="CL259" i="1"/>
  <c r="BT259" i="1"/>
  <c r="CL207" i="1"/>
  <c r="BT207" i="1"/>
  <c r="CL199" i="1"/>
  <c r="BT199" i="1"/>
  <c r="CL191" i="1"/>
  <c r="BT191" i="1"/>
  <c r="CL183" i="1"/>
  <c r="BT183" i="1"/>
  <c r="CL175" i="1"/>
  <c r="BT175" i="1"/>
  <c r="CL116" i="1"/>
  <c r="BT116" i="1"/>
  <c r="CL108" i="1"/>
  <c r="BT108" i="1"/>
  <c r="CL92" i="1"/>
  <c r="BT92" i="1"/>
  <c r="CL84" i="1"/>
  <c r="BT84" i="1"/>
  <c r="CL72" i="1"/>
  <c r="BT72" i="1"/>
  <c r="CL64" i="1"/>
  <c r="BT64" i="1"/>
  <c r="BT57" i="1"/>
  <c r="CL57" i="1"/>
  <c r="CL49" i="1"/>
  <c r="BT49" i="1"/>
  <c r="CL9" i="1"/>
  <c r="BT9" i="1"/>
  <c r="CL163" i="1"/>
  <c r="BT163" i="1"/>
  <c r="CL155" i="1"/>
  <c r="BT155" i="1"/>
  <c r="CL123" i="1"/>
  <c r="BT123" i="1"/>
  <c r="CL115" i="1"/>
  <c r="BT115" i="1"/>
  <c r="BT107" i="1"/>
  <c r="CL107" i="1"/>
  <c r="CL138" i="1"/>
  <c r="BT138" i="1"/>
  <c r="CL130" i="1"/>
  <c r="BT130" i="1"/>
  <c r="CL122" i="1"/>
  <c r="BT122" i="1"/>
  <c r="CL106" i="1"/>
  <c r="BT106" i="1"/>
  <c r="CL98" i="1"/>
  <c r="BT98" i="1"/>
  <c r="CL82" i="1"/>
  <c r="BT82" i="1"/>
  <c r="CL66" i="1"/>
  <c r="BT66" i="1"/>
  <c r="CL59" i="1"/>
  <c r="BT59" i="1"/>
  <c r="CL51" i="1"/>
  <c r="BT51" i="1"/>
  <c r="CL7" i="1"/>
  <c r="BT7" i="1"/>
  <c r="CL513" i="1"/>
  <c r="BT513" i="1"/>
  <c r="CL501" i="1"/>
  <c r="BT501" i="1"/>
  <c r="CL485" i="1"/>
  <c r="BT485" i="1"/>
  <c r="CL477" i="1"/>
  <c r="BT477" i="1"/>
  <c r="CL469" i="1"/>
  <c r="BT469" i="1"/>
  <c r="CL413" i="1"/>
  <c r="BT413" i="1"/>
  <c r="CL405" i="1"/>
  <c r="BT405" i="1"/>
  <c r="CL397" i="1"/>
  <c r="BT397" i="1"/>
  <c r="CL381" i="1"/>
  <c r="BT381" i="1"/>
  <c r="CL373" i="1"/>
  <c r="BT373" i="1"/>
  <c r="CL365" i="1"/>
  <c r="BT365" i="1"/>
  <c r="CL359" i="1"/>
  <c r="BT359" i="1"/>
  <c r="CL351" i="1"/>
  <c r="BT351" i="1"/>
  <c r="CL343" i="1"/>
  <c r="BT343" i="1"/>
  <c r="CL319" i="1"/>
  <c r="BT319" i="1"/>
  <c r="CL527" i="1"/>
  <c r="BT527" i="1"/>
  <c r="CL450" i="1"/>
  <c r="BT450" i="1"/>
  <c r="CL456" i="1"/>
  <c r="BT456" i="1"/>
  <c r="CL503" i="1"/>
  <c r="BT503" i="1"/>
  <c r="CL495" i="1"/>
  <c r="BT495" i="1"/>
  <c r="CL487" i="1"/>
  <c r="BT487" i="1"/>
  <c r="CL479" i="1"/>
  <c r="BT479" i="1"/>
  <c r="CL471" i="1"/>
  <c r="BT471" i="1"/>
  <c r="CL415" i="1"/>
  <c r="BT415" i="1"/>
  <c r="CL391" i="1"/>
  <c r="BT391" i="1"/>
  <c r="CL383" i="1"/>
  <c r="BT383" i="1"/>
  <c r="CL375" i="1"/>
  <c r="BT375" i="1"/>
  <c r="BT533" i="1"/>
  <c r="CL533" i="1"/>
  <c r="CL309" i="1"/>
  <c r="BT309" i="1"/>
  <c r="BT301" i="1"/>
  <c r="CL301" i="1"/>
  <c r="CL515" i="1"/>
  <c r="BT515" i="1"/>
  <c r="CL454" i="1"/>
  <c r="BT454" i="1"/>
  <c r="CL357" i="1"/>
  <c r="BT357" i="1"/>
  <c r="CL341" i="1"/>
  <c r="BT341" i="1"/>
  <c r="CL333" i="1"/>
  <c r="BT333" i="1"/>
  <c r="BT325" i="1"/>
  <c r="CL325" i="1"/>
  <c r="BT303" i="1"/>
  <c r="CL303" i="1"/>
  <c r="CL350" i="1"/>
  <c r="BT350" i="1"/>
  <c r="CL318" i="1"/>
  <c r="BT318" i="1"/>
  <c r="CL457" i="1"/>
  <c r="BT457" i="1"/>
  <c r="CL441" i="1"/>
  <c r="BT441" i="1"/>
  <c r="CL417" i="1"/>
  <c r="BT417" i="1"/>
  <c r="CL526" i="1"/>
  <c r="BT526" i="1"/>
  <c r="CL358" i="1"/>
  <c r="BT358" i="1"/>
  <c r="CL342" i="1"/>
  <c r="BT342" i="1"/>
  <c r="CL429" i="1"/>
  <c r="BT429" i="1"/>
  <c r="CL249" i="1"/>
  <c r="BT249" i="1"/>
  <c r="CL225" i="1"/>
  <c r="BT225" i="1"/>
  <c r="BT217" i="1"/>
  <c r="CL217" i="1"/>
  <c r="CL209" i="1"/>
  <c r="BT209" i="1"/>
  <c r="CL73" i="1"/>
  <c r="BT73" i="1"/>
  <c r="CL14" i="1"/>
  <c r="BT14" i="1"/>
  <c r="CL340" i="1"/>
  <c r="BT340" i="1"/>
  <c r="CL332" i="1"/>
  <c r="BT332" i="1"/>
  <c r="CL324" i="1"/>
  <c r="BT324" i="1"/>
  <c r="CL316" i="1"/>
  <c r="BT316" i="1"/>
  <c r="CL147" i="1"/>
  <c r="BT147" i="1"/>
  <c r="CL131" i="1"/>
  <c r="BT131" i="1"/>
  <c r="CL67" i="1"/>
  <c r="BT67" i="1"/>
  <c r="BT20" i="1"/>
  <c r="CL20" i="1"/>
  <c r="CL528" i="1"/>
  <c r="BT528" i="1"/>
  <c r="CL442" i="1"/>
  <c r="BT442" i="1"/>
  <c r="CL434" i="1"/>
  <c r="BT434" i="1"/>
  <c r="CL426" i="1"/>
  <c r="BT426" i="1"/>
  <c r="CL410" i="1"/>
  <c r="BT410" i="1"/>
  <c r="CL402" i="1"/>
  <c r="BT402" i="1"/>
  <c r="CL394" i="1"/>
  <c r="BT394" i="1"/>
  <c r="CL386" i="1"/>
  <c r="BT386" i="1"/>
  <c r="CL378" i="1"/>
  <c r="BT378" i="1"/>
  <c r="CL246" i="1"/>
  <c r="BT246" i="1"/>
  <c r="CL238" i="1"/>
  <c r="BT238" i="1"/>
  <c r="CL504" i="1"/>
  <c r="BT504" i="1"/>
  <c r="CL496" i="1"/>
  <c r="BT496" i="1"/>
  <c r="CL488" i="1"/>
  <c r="BT488" i="1"/>
  <c r="CL480" i="1"/>
  <c r="BT480" i="1"/>
  <c r="CL220" i="1"/>
  <c r="BT220" i="1"/>
  <c r="CL212" i="1"/>
  <c r="BT212" i="1"/>
  <c r="CL188" i="1"/>
  <c r="BT188" i="1"/>
  <c r="CL180" i="1"/>
  <c r="BT180" i="1"/>
  <c r="CL172" i="1"/>
  <c r="BT172" i="1"/>
  <c r="CL156" i="1"/>
  <c r="BT156" i="1"/>
  <c r="CL148" i="1"/>
  <c r="BT148" i="1"/>
  <c r="CL140" i="1"/>
  <c r="BT140" i="1"/>
  <c r="CL455" i="1"/>
  <c r="BT455" i="1"/>
  <c r="CL447" i="1"/>
  <c r="BT447" i="1"/>
  <c r="CL423" i="1"/>
  <c r="BT423" i="1"/>
  <c r="CL247" i="1"/>
  <c r="BT247" i="1"/>
  <c r="CL231" i="1"/>
  <c r="BT231" i="1"/>
  <c r="CL223" i="1"/>
  <c r="BT223" i="1"/>
  <c r="CL215" i="1"/>
  <c r="BT215" i="1"/>
  <c r="BT45" i="1"/>
  <c r="CL45" i="1"/>
  <c r="BT37" i="1"/>
  <c r="CL37" i="1"/>
  <c r="BT29" i="1"/>
  <c r="CL29" i="1"/>
  <c r="CL21" i="1"/>
  <c r="BT21" i="1"/>
  <c r="CL174" i="1"/>
  <c r="BT174" i="1"/>
  <c r="CL166" i="1"/>
  <c r="BT166" i="1"/>
  <c r="CL31" i="1"/>
  <c r="BT31" i="1"/>
  <c r="CL15" i="1"/>
  <c r="BT15" i="1"/>
  <c r="CL516" i="1"/>
  <c r="BT516" i="1"/>
  <c r="CL518" i="1"/>
  <c r="BT518" i="1"/>
  <c r="CL293" i="1"/>
  <c r="BT293" i="1"/>
  <c r="BT285" i="1"/>
  <c r="CL285" i="1"/>
  <c r="CL277" i="1"/>
  <c r="BT277" i="1"/>
  <c r="CL269" i="1"/>
  <c r="BT269" i="1"/>
  <c r="CL261" i="1"/>
  <c r="BT261" i="1"/>
  <c r="BT205" i="1"/>
  <c r="CL205" i="1"/>
  <c r="CL189" i="1"/>
  <c r="BT189" i="1"/>
  <c r="CL181" i="1"/>
  <c r="BT181" i="1"/>
  <c r="CL173" i="1"/>
  <c r="BT173" i="1"/>
  <c r="CL165" i="1"/>
  <c r="BT165" i="1"/>
  <c r="CL157" i="1"/>
  <c r="BT157" i="1"/>
  <c r="CL65" i="1"/>
  <c r="BT65" i="1"/>
  <c r="BT50" i="1"/>
  <c r="CL50" i="1"/>
  <c r="CL512" i="1"/>
  <c r="BT512" i="1"/>
  <c r="CL308" i="1"/>
  <c r="BT308" i="1"/>
  <c r="CL300" i="1"/>
  <c r="BT300" i="1"/>
  <c r="CL284" i="1"/>
  <c r="BT284" i="1"/>
  <c r="CL268" i="1"/>
  <c r="BT268" i="1"/>
  <c r="CL80" i="1"/>
  <c r="BT80" i="1"/>
  <c r="BT186" i="1"/>
  <c r="CL186" i="1"/>
  <c r="CL79" i="1"/>
  <c r="BT79" i="1"/>
  <c r="CL502" i="1"/>
  <c r="BT502" i="1"/>
  <c r="CL486" i="1"/>
  <c r="BT486" i="1"/>
  <c r="CL478" i="1"/>
  <c r="BT478" i="1"/>
  <c r="CL470" i="1"/>
  <c r="BT470" i="1"/>
  <c r="CL322" i="1"/>
  <c r="BT322" i="1"/>
  <c r="CL302" i="1"/>
  <c r="BT302" i="1"/>
  <c r="CL294" i="1"/>
  <c r="BT294" i="1"/>
  <c r="CL286" i="1"/>
  <c r="BT286" i="1"/>
  <c r="CL278" i="1"/>
  <c r="BT278" i="1"/>
  <c r="CL270" i="1"/>
  <c r="BT270" i="1"/>
  <c r="CL262" i="1"/>
  <c r="BT262" i="1"/>
  <c r="CL230" i="1"/>
  <c r="BT230" i="1"/>
  <c r="CL214" i="1"/>
  <c r="BT214" i="1"/>
  <c r="CL206" i="1"/>
  <c r="BT206" i="1"/>
  <c r="CL198" i="1"/>
  <c r="BT198" i="1"/>
  <c r="CL141" i="1"/>
  <c r="BT141" i="1"/>
  <c r="CL117" i="1"/>
  <c r="BT117" i="1"/>
  <c r="CL109" i="1"/>
  <c r="BT109" i="1"/>
  <c r="BT101" i="1"/>
  <c r="CL101" i="1"/>
  <c r="CL444" i="1"/>
  <c r="BT444" i="1"/>
  <c r="CL436" i="1"/>
  <c r="BT436" i="1"/>
  <c r="CL428" i="1"/>
  <c r="BT428" i="1"/>
  <c r="CL420" i="1"/>
  <c r="BT420" i="1"/>
  <c r="CL412" i="1"/>
  <c r="BT412" i="1"/>
  <c r="CL404" i="1"/>
  <c r="BT404" i="1"/>
  <c r="CL396" i="1"/>
  <c r="BT396" i="1"/>
  <c r="CL388" i="1"/>
  <c r="BT388" i="1"/>
  <c r="CL372" i="1"/>
  <c r="BT372" i="1"/>
  <c r="CL364" i="1"/>
  <c r="BT364" i="1"/>
  <c r="CL240" i="1"/>
  <c r="BT240" i="1"/>
  <c r="CL232" i="1"/>
  <c r="BT232" i="1"/>
  <c r="CL295" i="1"/>
  <c r="BT295" i="1"/>
  <c r="BT287" i="1"/>
  <c r="CL287" i="1"/>
  <c r="CL279" i="1"/>
  <c r="BT279" i="1"/>
  <c r="CL263" i="1"/>
  <c r="BT263" i="1"/>
  <c r="CL255" i="1"/>
  <c r="BT255" i="1"/>
  <c r="CL203" i="1"/>
  <c r="BT203" i="1"/>
  <c r="BT179" i="1"/>
  <c r="CL179" i="1"/>
  <c r="CL136" i="1"/>
  <c r="BT136" i="1"/>
  <c r="CL128" i="1"/>
  <c r="BT128" i="1"/>
  <c r="CL120" i="1"/>
  <c r="BT120" i="1"/>
  <c r="CL112" i="1"/>
  <c r="BT112" i="1"/>
  <c r="CL104" i="1"/>
  <c r="BT104" i="1"/>
  <c r="CL96" i="1"/>
  <c r="BT96" i="1"/>
  <c r="CL76" i="1"/>
  <c r="BT76" i="1"/>
  <c r="CL68" i="1"/>
  <c r="BT68" i="1"/>
  <c r="BT53" i="1"/>
  <c r="CL53" i="1"/>
  <c r="CL13" i="1"/>
  <c r="BT13" i="1"/>
  <c r="BT167" i="1"/>
  <c r="CL167" i="1"/>
  <c r="CL151" i="1"/>
  <c r="BT151" i="1"/>
  <c r="CL119" i="1"/>
  <c r="BT119" i="1"/>
  <c r="CL111" i="1"/>
  <c r="BT111" i="1"/>
  <c r="CL95" i="1"/>
  <c r="BT95" i="1"/>
  <c r="CL134" i="1"/>
  <c r="BT134" i="1"/>
  <c r="CL118" i="1"/>
  <c r="BT118" i="1"/>
  <c r="CL94" i="1"/>
  <c r="BT94" i="1"/>
  <c r="CL86" i="1"/>
  <c r="BT86" i="1"/>
  <c r="CL78" i="1"/>
  <c r="BT78" i="1"/>
  <c r="CL70" i="1"/>
  <c r="BT70" i="1"/>
  <c r="CL55" i="1"/>
  <c r="BT55" i="1"/>
  <c r="CL3" i="1"/>
  <c r="BT3" i="1"/>
  <c r="CL510" i="1"/>
  <c r="BT510" i="1"/>
  <c r="CL334" i="1"/>
  <c r="BT334" i="1"/>
  <c r="CL449" i="1"/>
  <c r="BT449" i="1"/>
  <c r="CL433" i="1"/>
  <c r="BT433" i="1"/>
  <c r="CL146" i="1"/>
  <c r="BT146" i="1"/>
  <c r="CL461" i="1"/>
  <c r="BT461" i="1"/>
  <c r="CL453" i="1"/>
  <c r="BT453" i="1"/>
  <c r="CL445" i="1"/>
  <c r="BT445" i="1"/>
  <c r="CL30" i="1"/>
  <c r="BT30" i="1"/>
  <c r="CL356" i="1"/>
  <c r="BT356" i="1"/>
  <c r="CL505" i="1"/>
  <c r="BT505" i="1"/>
  <c r="CL497" i="1"/>
  <c r="BT497" i="1"/>
  <c r="CL489" i="1"/>
  <c r="BT489" i="1"/>
  <c r="CL481" i="1"/>
  <c r="BT481" i="1"/>
  <c r="CL409" i="1"/>
  <c r="BT409" i="1"/>
  <c r="CL393" i="1"/>
  <c r="BT393" i="1"/>
  <c r="CL377" i="1"/>
  <c r="BT377" i="1"/>
  <c r="CL369" i="1"/>
  <c r="BT369" i="1"/>
  <c r="CL363" i="1"/>
  <c r="BT363" i="1"/>
  <c r="CL355" i="1"/>
  <c r="BT355" i="1"/>
  <c r="CL347" i="1"/>
  <c r="BT347" i="1"/>
  <c r="CL331" i="1"/>
  <c r="BT331" i="1"/>
  <c r="CL323" i="1"/>
  <c r="BT323" i="1"/>
  <c r="CL315" i="1"/>
  <c r="BT315" i="1"/>
  <c r="BT525" i="1"/>
  <c r="CL525" i="1"/>
  <c r="CL519" i="1"/>
  <c r="BT519" i="1"/>
  <c r="CL460" i="1"/>
  <c r="BT460" i="1"/>
  <c r="CL452" i="1"/>
  <c r="BT452" i="1"/>
  <c r="BT507" i="1"/>
  <c r="CL507" i="1"/>
  <c r="BT491" i="1"/>
  <c r="CL491" i="1"/>
  <c r="CL483" i="1"/>
  <c r="BT483" i="1"/>
  <c r="CL475" i="1"/>
  <c r="BT475" i="1"/>
  <c r="CL467" i="1"/>
  <c r="BT467" i="1"/>
  <c r="CL459" i="1"/>
  <c r="BT459" i="1"/>
  <c r="CL451" i="1"/>
  <c r="BT451" i="1"/>
  <c r="CL403" i="1"/>
  <c r="BT403" i="1"/>
  <c r="BT387" i="1"/>
  <c r="CL387" i="1"/>
  <c r="CL379" i="1"/>
  <c r="BT379" i="1"/>
  <c r="CL517" i="1"/>
  <c r="BT517" i="1"/>
  <c r="CL313" i="1"/>
  <c r="BT313" i="1"/>
  <c r="CL305" i="1"/>
  <c r="BT305" i="1"/>
  <c r="CL529" i="1"/>
  <c r="BT529" i="1"/>
  <c r="BT523" i="1"/>
  <c r="CL523" i="1"/>
  <c r="CL458" i="1"/>
  <c r="BT458" i="1"/>
  <c r="CL361" i="1"/>
  <c r="BT361" i="1"/>
  <c r="CL353" i="1"/>
  <c r="BT353" i="1"/>
  <c r="CL337" i="1"/>
  <c r="BT337" i="1"/>
  <c r="CL329" i="1"/>
  <c r="BT329" i="1"/>
  <c r="CL321" i="1"/>
  <c r="BT321" i="1"/>
  <c r="CL511" i="1"/>
  <c r="BT511" i="1"/>
  <c r="CL299" i="1"/>
  <c r="BT299" i="1"/>
  <c r="BP532" i="1"/>
  <c r="BP529" i="1"/>
  <c r="BP516" i="1"/>
  <c r="BP518" i="1"/>
  <c r="BP517" i="1"/>
  <c r="BP269" i="1"/>
  <c r="BP261" i="1"/>
  <c r="BP257" i="1"/>
  <c r="BP189" i="1"/>
  <c r="BP177" i="1"/>
  <c r="BP169" i="1"/>
  <c r="BP69" i="1"/>
  <c r="BP65" i="1"/>
  <c r="BP512" i="1"/>
  <c r="BP280" i="1"/>
  <c r="BP264" i="1"/>
  <c r="BP256" i="1"/>
  <c r="BP80" i="1"/>
  <c r="BP167" i="1"/>
  <c r="BP163" i="1"/>
  <c r="BP111" i="1"/>
  <c r="BP107" i="1"/>
  <c r="BP106" i="1"/>
  <c r="BP98" i="1"/>
  <c r="BP86" i="1"/>
  <c r="BP66" i="1"/>
  <c r="BP7" i="1"/>
  <c r="BP3" i="1"/>
  <c r="CH60" i="1"/>
  <c r="BP523" i="1"/>
  <c r="BP515" i="1"/>
  <c r="BP502" i="1"/>
  <c r="BP498" i="1"/>
  <c r="BP490" i="1"/>
  <c r="BP470" i="1"/>
  <c r="BP458" i="1"/>
  <c r="BP346" i="1"/>
  <c r="BP286" i="1"/>
  <c r="BP278" i="1"/>
  <c r="BP270" i="1"/>
  <c r="BP266" i="1"/>
  <c r="BP226" i="1"/>
  <c r="BP206" i="1"/>
  <c r="BP198" i="1"/>
  <c r="BP361" i="1"/>
  <c r="BP357" i="1"/>
  <c r="BP341" i="1"/>
  <c r="BP329" i="1"/>
  <c r="BP325" i="1"/>
  <c r="BP321" i="1"/>
  <c r="BP109" i="1"/>
  <c r="BP101" i="1"/>
  <c r="BP89" i="1"/>
  <c r="BP444" i="1"/>
  <c r="BP440" i="1"/>
  <c r="BP436" i="1"/>
  <c r="BP432" i="1"/>
  <c r="BP404" i="1"/>
  <c r="BP400" i="1"/>
  <c r="BP396" i="1"/>
  <c r="BP392" i="1"/>
  <c r="BP388" i="1"/>
  <c r="BP384" i="1"/>
  <c r="BP376" i="1"/>
  <c r="BP372" i="1"/>
  <c r="BP368" i="1"/>
  <c r="BP252" i="1"/>
  <c r="BP240" i="1"/>
  <c r="BP511" i="1"/>
  <c r="BP279" i="1"/>
  <c r="BP255" i="1"/>
  <c r="BP207" i="1"/>
  <c r="BP203" i="1"/>
  <c r="BP199" i="1"/>
  <c r="BP191" i="1"/>
  <c r="BP183" i="1"/>
  <c r="BP179" i="1"/>
  <c r="BP112" i="1"/>
  <c r="BP526" i="1"/>
  <c r="BP358" i="1"/>
  <c r="BP501" i="1"/>
  <c r="BP497" i="1"/>
  <c r="BP477" i="1"/>
  <c r="BP461" i="1"/>
  <c r="BP453" i="1"/>
  <c r="BP449" i="1"/>
  <c r="BP445" i="1"/>
  <c r="BP417" i="1"/>
  <c r="BP413" i="1"/>
  <c r="BP409" i="1"/>
  <c r="BP405" i="1"/>
  <c r="BP381" i="1"/>
  <c r="BP377" i="1"/>
  <c r="BP365" i="1"/>
  <c r="BP253" i="1"/>
  <c r="BP249" i="1"/>
  <c r="BP225" i="1"/>
  <c r="BP217" i="1"/>
  <c r="BP209" i="1"/>
  <c r="BP26" i="1"/>
  <c r="BP328" i="1"/>
  <c r="BP363" i="1"/>
  <c r="BP355" i="1"/>
  <c r="BP351" i="1"/>
  <c r="BP347" i="1"/>
  <c r="BP162" i="1"/>
  <c r="BP31" i="1"/>
  <c r="BP15" i="1"/>
  <c r="BP525" i="1"/>
  <c r="BP519" i="1"/>
  <c r="BP442" i="1"/>
  <c r="BP426" i="1"/>
  <c r="BP422" i="1"/>
  <c r="BP414" i="1"/>
  <c r="BP406" i="1"/>
  <c r="BP382" i="1"/>
  <c r="BP242" i="1"/>
  <c r="BP238" i="1"/>
  <c r="BP508" i="1"/>
  <c r="BP504" i="1"/>
  <c r="BP492" i="1"/>
  <c r="BP484" i="1"/>
  <c r="BP476" i="1"/>
  <c r="BP468" i="1"/>
  <c r="BP456" i="1"/>
  <c r="BP224" i="1"/>
  <c r="BP192" i="1"/>
  <c r="BP184" i="1"/>
  <c r="BP507" i="1"/>
  <c r="BP503" i="1"/>
  <c r="BP495" i="1"/>
  <c r="BP479" i="1"/>
  <c r="BP475" i="1"/>
  <c r="BP459" i="1"/>
  <c r="BP455" i="1"/>
  <c r="BP451" i="1"/>
  <c r="BP447" i="1"/>
  <c r="BP427" i="1"/>
  <c r="BP423" i="1"/>
  <c r="BP419" i="1"/>
  <c r="BP415" i="1"/>
  <c r="BP387" i="1"/>
  <c r="BP383" i="1"/>
  <c r="BP379" i="1"/>
  <c r="BP375" i="1"/>
  <c r="BP251" i="1"/>
  <c r="BP235" i="1"/>
  <c r="BP227" i="1"/>
  <c r="BP219" i="1"/>
  <c r="BP37" i="1"/>
  <c r="BP29" i="1"/>
  <c r="BP186" i="1"/>
  <c r="BP182" i="1"/>
  <c r="BP79" i="1"/>
  <c r="BP75" i="1"/>
  <c r="BP8" i="1"/>
  <c r="BP309" i="1"/>
  <c r="BP305" i="1"/>
  <c r="BP157" i="1"/>
  <c r="BP312" i="1"/>
  <c r="BP308" i="1"/>
  <c r="BP296" i="1"/>
  <c r="BP151" i="1"/>
  <c r="BP115" i="1"/>
  <c r="BP134" i="1"/>
  <c r="BP130" i="1"/>
  <c r="BP118" i="1"/>
  <c r="BP59" i="1"/>
  <c r="BP55" i="1"/>
  <c r="BP51" i="1"/>
  <c r="BP302" i="1"/>
  <c r="BP294" i="1"/>
  <c r="BP290" i="1"/>
  <c r="BP145" i="1"/>
  <c r="BP129" i="1"/>
  <c r="CH252" i="1"/>
  <c r="BP236" i="1"/>
  <c r="BP303" i="1"/>
  <c r="BP299" i="1"/>
  <c r="BP295" i="1"/>
  <c r="BP136" i="1"/>
  <c r="BP120" i="1"/>
  <c r="BP108" i="1"/>
  <c r="BP53" i="1"/>
  <c r="BP49" i="1"/>
  <c r="BP143" i="1"/>
  <c r="BP135" i="1"/>
  <c r="BP131" i="1"/>
  <c r="BP127" i="1"/>
  <c r="BP318" i="1"/>
  <c r="BP42" i="1"/>
  <c r="BP30" i="1"/>
  <c r="BP320" i="1"/>
  <c r="BP316" i="1"/>
  <c r="BP319" i="1"/>
  <c r="BP20" i="1"/>
  <c r="BP220" i="1"/>
  <c r="BP212" i="1"/>
  <c r="BP180" i="1"/>
  <c r="BP172" i="1"/>
  <c r="BP152" i="1"/>
  <c r="BP144" i="1"/>
  <c r="CH532" i="1"/>
  <c r="CH516" i="1"/>
  <c r="CH517" i="1"/>
  <c r="CH309" i="1"/>
  <c r="CH269" i="1"/>
  <c r="CH261" i="1"/>
  <c r="CH189" i="1"/>
  <c r="CH157" i="1"/>
  <c r="CH65" i="1"/>
  <c r="CH512" i="1"/>
  <c r="CH312" i="1"/>
  <c r="CH308" i="1"/>
  <c r="CH296" i="1"/>
  <c r="CH280" i="1"/>
  <c r="CH264" i="1"/>
  <c r="CH167" i="1"/>
  <c r="CH163" i="1"/>
  <c r="CH151" i="1"/>
  <c r="CH115" i="1"/>
  <c r="CH111" i="1"/>
  <c r="CH107" i="1"/>
  <c r="CH134" i="1"/>
  <c r="CH130" i="1"/>
  <c r="CH118" i="1"/>
  <c r="CH106" i="1"/>
  <c r="CH98" i="1"/>
  <c r="CH86" i="1"/>
  <c r="CH55" i="1"/>
  <c r="CH51" i="1"/>
  <c r="CH7" i="1"/>
  <c r="CH3" i="1"/>
  <c r="BP60" i="1"/>
  <c r="CH523" i="1"/>
  <c r="CH515" i="1"/>
  <c r="CH490" i="1"/>
  <c r="CH458" i="1"/>
  <c r="CH346" i="1"/>
  <c r="CH302" i="1"/>
  <c r="CH294" i="1"/>
  <c r="CH290" i="1"/>
  <c r="CH286" i="1"/>
  <c r="CH278" i="1"/>
  <c r="CH270" i="1"/>
  <c r="CH266" i="1"/>
  <c r="CH226" i="1"/>
  <c r="CH206" i="1"/>
  <c r="CH198" i="1"/>
  <c r="CH357" i="1"/>
  <c r="CH329" i="1"/>
  <c r="CH321" i="1"/>
  <c r="CH109" i="1"/>
  <c r="CH101" i="1"/>
  <c r="CH444" i="1"/>
  <c r="CH440" i="1"/>
  <c r="CH436" i="1"/>
  <c r="CH432" i="1"/>
  <c r="CH404" i="1"/>
  <c r="CH400" i="1"/>
  <c r="CH396" i="1"/>
  <c r="CH392" i="1"/>
  <c r="CH388" i="1"/>
  <c r="CH384" i="1"/>
  <c r="CH376" i="1"/>
  <c r="CH372" i="1"/>
  <c r="CH368" i="1"/>
  <c r="CH240" i="1"/>
  <c r="CH511" i="1"/>
  <c r="CH303" i="1"/>
  <c r="CH299" i="1"/>
  <c r="CH295" i="1"/>
  <c r="CH279" i="1"/>
  <c r="CH255" i="1"/>
  <c r="CH203" i="1"/>
  <c r="CH199" i="1"/>
  <c r="CH191" i="1"/>
  <c r="CH183" i="1"/>
  <c r="CH179" i="1"/>
  <c r="CH136" i="1"/>
  <c r="CH120" i="1"/>
  <c r="CH112" i="1"/>
  <c r="CH53" i="1"/>
  <c r="CH143" i="1"/>
  <c r="CH135" i="1"/>
  <c r="CH131" i="1"/>
  <c r="CH127" i="1"/>
  <c r="CH501" i="1"/>
  <c r="CH477" i="1"/>
  <c r="CH461" i="1"/>
  <c r="CH453" i="1"/>
  <c r="CH445" i="1"/>
  <c r="CH413" i="1"/>
  <c r="CH405" i="1"/>
  <c r="CH381" i="1"/>
  <c r="CH365" i="1"/>
  <c r="CH253" i="1"/>
  <c r="CH42" i="1"/>
  <c r="CH30" i="1"/>
  <c r="CH26" i="1"/>
  <c r="CH316" i="1"/>
  <c r="CH363" i="1"/>
  <c r="CH162" i="1"/>
  <c r="CH31" i="1"/>
  <c r="CH15" i="1"/>
  <c r="CH525" i="1"/>
  <c r="CH519" i="1"/>
  <c r="CH442" i="1"/>
  <c r="CH426" i="1"/>
  <c r="CH422" i="1"/>
  <c r="CH414" i="1"/>
  <c r="CH406" i="1"/>
  <c r="CH382" i="1"/>
  <c r="CH242" i="1"/>
  <c r="CH238" i="1"/>
  <c r="CH508" i="1"/>
  <c r="CH504" i="1"/>
  <c r="CH492" i="1"/>
  <c r="CH484" i="1"/>
  <c r="CH476" i="1"/>
  <c r="CH468" i="1"/>
  <c r="CH456" i="1"/>
  <c r="CH224" i="1"/>
  <c r="CH192" i="1"/>
  <c r="CH184" i="1"/>
  <c r="CH152" i="1"/>
  <c r="CH144" i="1"/>
  <c r="CH507" i="1"/>
  <c r="CH503" i="1"/>
  <c r="CH495" i="1"/>
  <c r="CH479" i="1"/>
  <c r="CH475" i="1"/>
  <c r="CH459" i="1"/>
  <c r="CH455" i="1"/>
  <c r="CH451" i="1"/>
  <c r="CH447" i="1"/>
  <c r="CH427" i="1"/>
  <c r="CH423" i="1"/>
  <c r="CH419" i="1"/>
  <c r="CH415" i="1"/>
  <c r="CH387" i="1"/>
  <c r="CH383" i="1"/>
  <c r="CH379" i="1"/>
  <c r="CH375" i="1"/>
  <c r="CH251" i="1"/>
  <c r="CH37" i="1"/>
  <c r="CH29" i="1"/>
  <c r="CH186" i="1"/>
  <c r="CH182" i="1"/>
  <c r="CH8" i="1"/>
  <c r="CH529" i="1"/>
  <c r="CH518" i="1"/>
  <c r="CH305" i="1"/>
  <c r="CH257" i="1"/>
  <c r="CH177" i="1"/>
  <c r="CH169" i="1"/>
  <c r="CH69" i="1"/>
  <c r="CH256" i="1"/>
  <c r="CH80" i="1"/>
  <c r="CH66" i="1"/>
  <c r="CH59" i="1"/>
  <c r="CH502" i="1"/>
  <c r="CH498" i="1"/>
  <c r="CH470" i="1"/>
  <c r="CH361" i="1"/>
  <c r="CH341" i="1"/>
  <c r="CH325" i="1"/>
  <c r="CH145" i="1"/>
  <c r="CH129" i="1"/>
  <c r="CH89" i="1"/>
  <c r="CH236" i="1"/>
  <c r="CH207" i="1"/>
  <c r="CH108" i="1"/>
  <c r="CH49" i="1"/>
  <c r="CH526" i="1"/>
  <c r="CH358" i="1"/>
  <c r="CH318" i="1"/>
  <c r="CH497" i="1"/>
  <c r="CH449" i="1"/>
  <c r="CH417" i="1"/>
  <c r="CH409" i="1"/>
  <c r="CH377" i="1"/>
  <c r="CH249" i="1"/>
  <c r="CH225" i="1"/>
  <c r="CH217" i="1"/>
  <c r="CH209" i="1"/>
  <c r="CH328" i="1"/>
  <c r="CH320" i="1"/>
  <c r="CH355" i="1"/>
  <c r="CH351" i="1"/>
  <c r="CH347" i="1"/>
  <c r="CH319" i="1"/>
  <c r="CH20" i="1"/>
  <c r="CH220" i="1"/>
  <c r="CH212" i="1"/>
  <c r="CH180" i="1"/>
  <c r="CH172" i="1"/>
  <c r="CH235" i="1"/>
  <c r="CH227" i="1"/>
  <c r="CH219" i="1"/>
  <c r="CH79" i="1"/>
  <c r="CH75" i="1"/>
  <c r="BT326" i="1"/>
  <c r="CL326" i="1"/>
  <c r="BT421" i="1"/>
  <c r="CL421" i="1"/>
  <c r="BT241" i="1"/>
  <c r="CL241" i="1"/>
  <c r="BT38" i="1"/>
  <c r="CL38" i="1"/>
  <c r="BT139" i="1"/>
  <c r="CL139" i="1"/>
  <c r="BT150" i="1"/>
  <c r="CL150" i="1"/>
  <c r="BT56" i="1"/>
  <c r="CL56" i="1"/>
  <c r="BT48" i="1"/>
  <c r="CL48" i="1"/>
  <c r="BT4" i="1"/>
  <c r="CL4" i="1"/>
  <c r="BT12" i="1"/>
  <c r="CL12" i="1"/>
  <c r="BT530" i="1"/>
  <c r="CL530" i="1"/>
  <c r="BT418" i="1"/>
  <c r="CL418" i="1"/>
  <c r="BT370" i="1"/>
  <c r="CL370" i="1"/>
  <c r="BT254" i="1"/>
  <c r="CL254" i="1"/>
  <c r="BT472" i="1"/>
  <c r="CL472" i="1"/>
  <c r="BT228" i="1"/>
  <c r="CL228" i="1"/>
  <c r="BT204" i="1"/>
  <c r="CL204" i="1"/>
  <c r="BT196" i="1"/>
  <c r="CL196" i="1"/>
  <c r="BT164" i="1"/>
  <c r="CL164" i="1"/>
  <c r="BT463" i="1"/>
  <c r="CL463" i="1"/>
  <c r="BT439" i="1"/>
  <c r="CL439" i="1"/>
  <c r="BT431" i="1"/>
  <c r="CL431" i="1"/>
  <c r="BT239" i="1"/>
  <c r="CL239" i="1"/>
  <c r="BT43" i="1"/>
  <c r="CL43" i="1"/>
  <c r="BT23" i="1"/>
  <c r="CL23" i="1"/>
  <c r="BT32" i="1"/>
  <c r="CL32" i="1"/>
  <c r="BT197" i="1"/>
  <c r="CL197" i="1"/>
  <c r="BT149" i="1"/>
  <c r="CL149" i="1"/>
  <c r="BT58" i="1"/>
  <c r="CL58" i="1"/>
  <c r="BT10" i="1"/>
  <c r="CL10" i="1"/>
  <c r="BT292" i="1"/>
  <c r="CL292" i="1"/>
  <c r="BT276" i="1"/>
  <c r="CL276" i="1"/>
  <c r="BT260" i="1"/>
  <c r="CL260" i="1"/>
  <c r="BT178" i="1"/>
  <c r="CL178" i="1"/>
  <c r="BT44" i="1"/>
  <c r="CL44" i="1"/>
  <c r="BT36" i="1"/>
  <c r="CL36" i="1"/>
  <c r="BT520" i="1"/>
  <c r="CL520" i="1"/>
  <c r="BT522" i="1"/>
  <c r="CL522" i="1"/>
  <c r="BT494" i="1"/>
  <c r="CL494" i="1"/>
  <c r="BT354" i="1"/>
  <c r="CL354" i="1"/>
  <c r="BT338" i="1"/>
  <c r="CL338" i="1"/>
  <c r="BT310" i="1"/>
  <c r="CL310" i="1"/>
  <c r="BT222" i="1"/>
  <c r="CL222" i="1"/>
  <c r="BT133" i="1"/>
  <c r="CL133" i="1"/>
  <c r="BT125" i="1"/>
  <c r="CL125" i="1"/>
  <c r="BT93" i="1"/>
  <c r="CL93" i="1"/>
  <c r="BT85" i="1"/>
  <c r="CL85" i="1"/>
  <c r="BT380" i="1"/>
  <c r="CL380" i="1"/>
  <c r="BT248" i="1"/>
  <c r="CL248" i="1"/>
  <c r="BT271" i="1"/>
  <c r="CL271" i="1"/>
  <c r="BT195" i="1"/>
  <c r="CL195" i="1"/>
  <c r="BT187" i="1"/>
  <c r="CL187" i="1"/>
  <c r="BT88" i="1"/>
  <c r="CL88" i="1"/>
  <c r="BT61" i="1"/>
  <c r="CL61" i="1"/>
  <c r="BT5" i="1"/>
  <c r="CL5" i="1"/>
  <c r="BT159" i="1"/>
  <c r="CL159" i="1"/>
  <c r="BT103" i="1"/>
  <c r="CL103" i="1"/>
  <c r="BT142" i="1"/>
  <c r="CL142" i="1"/>
  <c r="BT126" i="1"/>
  <c r="CL126" i="1"/>
  <c r="BT110" i="1"/>
  <c r="CL110" i="1"/>
  <c r="BT102" i="1"/>
  <c r="CL102" i="1"/>
  <c r="BT63" i="1"/>
  <c r="CL63" i="1"/>
  <c r="BT47" i="1"/>
  <c r="CL47" i="1"/>
  <c r="BT11" i="1"/>
  <c r="CL11" i="1"/>
  <c r="BT437" i="1"/>
  <c r="CL437" i="1"/>
  <c r="BT233" i="1"/>
  <c r="CL233" i="1"/>
  <c r="BT22" i="1"/>
  <c r="CL22" i="1"/>
  <c r="BT348" i="1"/>
  <c r="CL348" i="1"/>
  <c r="BT158" i="1"/>
  <c r="CL158" i="1"/>
  <c r="BT521" i="1"/>
  <c r="CL521" i="1"/>
  <c r="BT473" i="1"/>
  <c r="CL473" i="1"/>
  <c r="BT401" i="1"/>
  <c r="CL401" i="1"/>
  <c r="BT385" i="1"/>
  <c r="CL385" i="1"/>
  <c r="E10" i="16"/>
  <c r="F10" i="16"/>
  <c r="BT339" i="1"/>
  <c r="CL339" i="1"/>
  <c r="BT535" i="1"/>
  <c r="CL535" i="1"/>
  <c r="BT499" i="1"/>
  <c r="CL499" i="1"/>
  <c r="BT411" i="1"/>
  <c r="CL411" i="1"/>
  <c r="BT395" i="1"/>
  <c r="CL395" i="1"/>
  <c r="BT371" i="1"/>
  <c r="CL371" i="1"/>
  <c r="BT466" i="1"/>
  <c r="CL466" i="1"/>
  <c r="BT345" i="1"/>
  <c r="CL345" i="1"/>
  <c r="BT307" i="1"/>
  <c r="CL307" i="1"/>
  <c r="BT291" i="1"/>
  <c r="CL291" i="1"/>
  <c r="BT283" i="1"/>
  <c r="CL283" i="1"/>
  <c r="BT524" i="1"/>
  <c r="CL524" i="1"/>
  <c r="BT465" i="1"/>
  <c r="CL465" i="1"/>
  <c r="BT245" i="1"/>
  <c r="CL245" i="1"/>
  <c r="BT229" i="1"/>
  <c r="CL229" i="1"/>
  <c r="BT18" i="1"/>
  <c r="CL18" i="1"/>
  <c r="BT360" i="1"/>
  <c r="CL360" i="1"/>
  <c r="BT352" i="1"/>
  <c r="CL352" i="1"/>
  <c r="BT344" i="1"/>
  <c r="CL344" i="1"/>
  <c r="BT336" i="1"/>
  <c r="CL336" i="1"/>
  <c r="BT71" i="1"/>
  <c r="CL71" i="1"/>
  <c r="BT52" i="1"/>
  <c r="CL52" i="1"/>
  <c r="BT24" i="1"/>
  <c r="CL24" i="1"/>
  <c r="BT514" i="1"/>
  <c r="CL514" i="1"/>
  <c r="BT430" i="1"/>
  <c r="CL430" i="1"/>
  <c r="BT390" i="1"/>
  <c r="CL390" i="1"/>
  <c r="BT374" i="1"/>
  <c r="CL374" i="1"/>
  <c r="BT250" i="1"/>
  <c r="CL250" i="1"/>
  <c r="BT500" i="1"/>
  <c r="CL500" i="1"/>
  <c r="BT176" i="1"/>
  <c r="CL176" i="1"/>
  <c r="BT168" i="1"/>
  <c r="CL168" i="1"/>
  <c r="BT435" i="1"/>
  <c r="CL435" i="1"/>
  <c r="BT243" i="1"/>
  <c r="CL243" i="1"/>
  <c r="BT211" i="1"/>
  <c r="CL211" i="1"/>
  <c r="BT33" i="1"/>
  <c r="CL33" i="1"/>
  <c r="BT25" i="1"/>
  <c r="CL25" i="1"/>
  <c r="BT170" i="1"/>
  <c r="CL170" i="1"/>
  <c r="BT39" i="1"/>
  <c r="CL39" i="1"/>
  <c r="BT27" i="1"/>
  <c r="CL27" i="1"/>
  <c r="BT83" i="1"/>
  <c r="CL83" i="1"/>
  <c r="BT265" i="1"/>
  <c r="CL265" i="1"/>
  <c r="BT185" i="1"/>
  <c r="CL185" i="1"/>
  <c r="BT62" i="1"/>
  <c r="CL62" i="1"/>
  <c r="BT6" i="1"/>
  <c r="CL6" i="1"/>
  <c r="BT304" i="1"/>
  <c r="CL304" i="1"/>
  <c r="BT288" i="1"/>
  <c r="CL288" i="1"/>
  <c r="BT272" i="1"/>
  <c r="CL272" i="1"/>
  <c r="BT190" i="1"/>
  <c r="CL190" i="1"/>
  <c r="BT28" i="1"/>
  <c r="CL28" i="1"/>
  <c r="BT506" i="1"/>
  <c r="CL506" i="1"/>
  <c r="BT482" i="1"/>
  <c r="CL482" i="1"/>
  <c r="BT362" i="1"/>
  <c r="CL362" i="1"/>
  <c r="BT314" i="1"/>
  <c r="CL314" i="1"/>
  <c r="BT306" i="1"/>
  <c r="CL306" i="1"/>
  <c r="BT282" i="1"/>
  <c r="CL282" i="1"/>
  <c r="BT202" i="1"/>
  <c r="CL202" i="1"/>
  <c r="BT121" i="1"/>
  <c r="CL121" i="1"/>
  <c r="BT113" i="1"/>
  <c r="CL113" i="1"/>
  <c r="BT97" i="1"/>
  <c r="CL97" i="1"/>
  <c r="BT81" i="1"/>
  <c r="CL81" i="1"/>
  <c r="BT448" i="1"/>
  <c r="CL448" i="1"/>
  <c r="BT424" i="1"/>
  <c r="CL424" i="1"/>
  <c r="BT416" i="1"/>
  <c r="CL416" i="1"/>
  <c r="BT408" i="1"/>
  <c r="CL408" i="1"/>
  <c r="BT132" i="1"/>
  <c r="CL132" i="1"/>
  <c r="BT124" i="1"/>
  <c r="CL124" i="1"/>
  <c r="BT100" i="1"/>
  <c r="CL100" i="1"/>
  <c r="BT171" i="1"/>
  <c r="CL171" i="1"/>
  <c r="BT99" i="1"/>
  <c r="CL99" i="1"/>
  <c r="BT194" i="1"/>
  <c r="CL194" i="1"/>
  <c r="BT114" i="1"/>
  <c r="CL114" i="1"/>
  <c r="BT90" i="1"/>
  <c r="CL90" i="1"/>
  <c r="BT74" i="1"/>
  <c r="CL74" i="1"/>
  <c r="BT35" i="1"/>
  <c r="CL35" i="1"/>
  <c r="BT425" i="1"/>
  <c r="CL425" i="1"/>
  <c r="BT237" i="1"/>
  <c r="CL237" i="1"/>
  <c r="BT493" i="1"/>
  <c r="CL493" i="1"/>
  <c r="BT389" i="1"/>
  <c r="CL389" i="1"/>
  <c r="BT335" i="1"/>
  <c r="CL335" i="1"/>
  <c r="BT327" i="1"/>
  <c r="CL327" i="1"/>
  <c r="BT464" i="1"/>
  <c r="CL464" i="1"/>
  <c r="BT407" i="1"/>
  <c r="CL407" i="1"/>
  <c r="BT399" i="1"/>
  <c r="CL399" i="1"/>
  <c r="BT367" i="1"/>
  <c r="CL367" i="1"/>
  <c r="BT509" i="1"/>
  <c r="CL509" i="1"/>
  <c r="BT531" i="1"/>
  <c r="CL531" i="1"/>
  <c r="BT462" i="1"/>
  <c r="CL462" i="1"/>
  <c r="BT349" i="1"/>
  <c r="CL349" i="1"/>
  <c r="BT317" i="1"/>
  <c r="CL317" i="1"/>
  <c r="BT311" i="1"/>
  <c r="CL311" i="1"/>
  <c r="BT2" i="1"/>
  <c r="CL2" i="1"/>
  <c r="BB526" i="1"/>
  <c r="BB358" i="1"/>
  <c r="BB445" i="1"/>
  <c r="BB521" i="1"/>
  <c r="BB505" i="1"/>
  <c r="BB497" i="1"/>
  <c r="BB489" i="1"/>
  <c r="BB481" i="1"/>
  <c r="BB473" i="1"/>
  <c r="BB409" i="1"/>
  <c r="BB401" i="1"/>
  <c r="BB393" i="1"/>
  <c r="BB385" i="1"/>
  <c r="BB377" i="1"/>
  <c r="BB369" i="1"/>
  <c r="D10" i="16"/>
  <c r="BB363" i="1"/>
  <c r="BB355" i="1"/>
  <c r="BB347" i="1"/>
  <c r="BB339" i="1"/>
  <c r="BB331" i="1"/>
  <c r="BB323" i="1"/>
  <c r="BB315" i="1"/>
  <c r="BB525" i="1"/>
  <c r="BB535" i="1"/>
  <c r="BB519" i="1"/>
  <c r="BB460" i="1"/>
  <c r="BB452" i="1"/>
  <c r="BB507" i="1"/>
  <c r="BB499" i="1"/>
  <c r="BB491" i="1"/>
  <c r="BB483" i="1"/>
  <c r="BB475" i="1"/>
  <c r="BB467" i="1"/>
  <c r="BB459" i="1"/>
  <c r="BB451" i="1"/>
  <c r="BB411" i="1"/>
  <c r="BB403" i="1"/>
  <c r="BB395" i="1"/>
  <c r="BB387" i="1"/>
  <c r="BB379" i="1"/>
  <c r="BB371" i="1"/>
  <c r="BB517" i="1"/>
  <c r="BB313" i="1"/>
  <c r="BB305" i="1"/>
  <c r="BB529" i="1"/>
  <c r="BB523" i="1"/>
  <c r="BB466" i="1"/>
  <c r="BB458" i="1"/>
  <c r="BB361" i="1"/>
  <c r="BB353" i="1"/>
  <c r="BB345" i="1"/>
  <c r="BB337" i="1"/>
  <c r="BB329" i="1"/>
  <c r="BB321" i="1"/>
  <c r="BB511" i="1"/>
  <c r="BB307" i="1"/>
  <c r="BB299" i="1"/>
  <c r="BB291" i="1"/>
  <c r="BB283" i="1"/>
  <c r="BB513" i="1"/>
  <c r="BB501" i="1"/>
  <c r="BB146" i="1"/>
  <c r="BB342" i="1"/>
  <c r="BB461" i="1"/>
  <c r="BB453" i="1"/>
  <c r="BB524" i="1"/>
  <c r="BB510" i="1"/>
  <c r="BB350" i="1"/>
  <c r="BB334" i="1"/>
  <c r="BB318" i="1"/>
  <c r="BB465" i="1"/>
  <c r="BB457" i="1"/>
  <c r="BB449" i="1"/>
  <c r="BB441" i="1"/>
  <c r="BB433" i="1"/>
  <c r="BB425" i="1"/>
  <c r="BB417" i="1"/>
  <c r="BB253" i="1"/>
  <c r="BB245" i="1"/>
  <c r="BB237" i="1"/>
  <c r="BB229" i="1"/>
  <c r="BB221" i="1"/>
  <c r="BB213" i="1"/>
  <c r="BB77" i="1"/>
  <c r="BB42" i="1"/>
  <c r="BB26" i="1"/>
  <c r="BB18" i="1"/>
  <c r="BB2" i="1"/>
  <c r="BB360" i="1"/>
  <c r="BB352" i="1"/>
  <c r="BB344" i="1"/>
  <c r="BB336" i="1"/>
  <c r="BB328" i="1"/>
  <c r="BB320" i="1"/>
  <c r="BB143" i="1"/>
  <c r="BB135" i="1"/>
  <c r="BB127" i="1"/>
  <c r="BB154" i="1"/>
  <c r="BB71" i="1"/>
  <c r="BB60" i="1"/>
  <c r="BB52" i="1"/>
  <c r="BB8" i="1"/>
  <c r="BB24" i="1"/>
  <c r="BB16" i="1"/>
  <c r="BB514" i="1"/>
  <c r="BB446" i="1"/>
  <c r="BB438" i="1"/>
  <c r="BB430" i="1"/>
  <c r="BB422" i="1"/>
  <c r="BB414" i="1"/>
  <c r="BB406" i="1"/>
  <c r="BB398" i="1"/>
  <c r="BB390" i="1"/>
  <c r="BB382" i="1"/>
  <c r="BB374" i="1"/>
  <c r="BB366" i="1"/>
  <c r="BB250" i="1"/>
  <c r="BB242" i="1"/>
  <c r="BB234" i="1"/>
  <c r="BB508" i="1"/>
  <c r="BB500" i="1"/>
  <c r="BB492" i="1"/>
  <c r="BB484" i="1"/>
  <c r="BB476" i="1"/>
  <c r="BB468" i="1"/>
  <c r="BB224" i="1"/>
  <c r="BB216" i="1"/>
  <c r="BB208" i="1"/>
  <c r="BB200" i="1"/>
  <c r="BB192" i="1"/>
  <c r="BB184" i="1"/>
  <c r="BB176" i="1"/>
  <c r="BB168" i="1"/>
  <c r="BB160" i="1"/>
  <c r="BB152" i="1"/>
  <c r="BB144" i="1"/>
  <c r="BB443" i="1"/>
  <c r="BB435" i="1"/>
  <c r="BB427" i="1"/>
  <c r="BB419" i="1"/>
  <c r="BB251" i="1"/>
  <c r="BB243" i="1"/>
  <c r="BB235" i="1"/>
  <c r="BB227" i="1"/>
  <c r="BB219" i="1"/>
  <c r="BB211" i="1"/>
  <c r="BB41" i="1"/>
  <c r="BB33" i="1"/>
  <c r="BB25" i="1"/>
  <c r="BB17" i="1"/>
  <c r="BB170" i="1"/>
  <c r="BB162" i="1"/>
  <c r="BB39" i="1"/>
  <c r="BB27" i="1"/>
  <c r="BB19" i="1"/>
  <c r="BB83" i="1"/>
  <c r="BB87" i="1"/>
  <c r="BB532" i="1"/>
  <c r="BB534" i="1"/>
  <c r="BB297" i="1"/>
  <c r="BB289" i="1"/>
  <c r="BB281" i="1"/>
  <c r="BB273" i="1"/>
  <c r="BB265" i="1"/>
  <c r="BB257" i="1"/>
  <c r="BB201" i="1"/>
  <c r="BB193" i="1"/>
  <c r="BB185" i="1"/>
  <c r="BB177" i="1"/>
  <c r="BB169" i="1"/>
  <c r="BB161" i="1"/>
  <c r="BB153" i="1"/>
  <c r="BB69" i="1"/>
  <c r="BB62" i="1"/>
  <c r="BB54" i="1"/>
  <c r="BB46" i="1"/>
  <c r="BB6" i="1"/>
  <c r="BB312" i="1"/>
  <c r="BB304" i="1"/>
  <c r="BB296" i="1"/>
  <c r="BB288" i="1"/>
  <c r="BB280" i="1"/>
  <c r="BB272" i="1"/>
  <c r="BB264" i="1"/>
  <c r="BB256" i="1"/>
  <c r="BB190" i="1"/>
  <c r="BB182" i="1"/>
  <c r="BB91" i="1"/>
  <c r="BB75" i="1"/>
  <c r="BB40" i="1"/>
  <c r="BB28" i="1"/>
  <c r="BB506" i="1"/>
  <c r="BB498" i="1"/>
  <c r="BB490" i="1"/>
  <c r="BB482" i="1"/>
  <c r="BB474" i="1"/>
  <c r="BB362" i="1"/>
  <c r="BB346" i="1"/>
  <c r="BB330" i="1"/>
  <c r="BB314" i="1"/>
  <c r="BB306" i="1"/>
  <c r="BB298" i="1"/>
  <c r="BB290" i="1"/>
  <c r="BB282" i="1"/>
  <c r="BB274" i="1"/>
  <c r="BB266" i="1"/>
  <c r="BB258" i="1"/>
  <c r="BB226" i="1"/>
  <c r="BB218" i="1"/>
  <c r="BB210" i="1"/>
  <c r="BB202" i="1"/>
  <c r="BB145" i="1"/>
  <c r="BB137" i="1"/>
  <c r="BB129" i="1"/>
  <c r="BB121" i="1"/>
  <c r="BB113" i="1"/>
  <c r="BB105" i="1"/>
  <c r="BB97" i="1"/>
  <c r="BB89" i="1"/>
  <c r="BB81" i="1"/>
  <c r="BB448" i="1"/>
  <c r="BB440" i="1"/>
  <c r="BB432" i="1"/>
  <c r="BB424" i="1"/>
  <c r="BB416" i="1"/>
  <c r="BB408" i="1"/>
  <c r="BB400" i="1"/>
  <c r="BB392" i="1"/>
  <c r="BB384" i="1"/>
  <c r="BB376" i="1"/>
  <c r="BB368" i="1"/>
  <c r="BB252" i="1"/>
  <c r="BB244" i="1"/>
  <c r="BB236" i="1"/>
  <c r="BB275" i="1"/>
  <c r="BB267" i="1"/>
  <c r="BB259" i="1"/>
  <c r="BB207" i="1"/>
  <c r="BB199" i="1"/>
  <c r="BB191" i="1"/>
  <c r="BB183" i="1"/>
  <c r="BB175" i="1"/>
  <c r="BB132" i="1"/>
  <c r="BB124" i="1"/>
  <c r="BB116" i="1"/>
  <c r="BB108" i="1"/>
  <c r="BB100" i="1"/>
  <c r="BB92" i="1"/>
  <c r="BB84" i="1"/>
  <c r="BB72" i="1"/>
  <c r="BB64" i="1"/>
  <c r="BB57" i="1"/>
  <c r="BB49" i="1"/>
  <c r="BB9" i="1"/>
  <c r="BB171" i="1"/>
  <c r="BB163" i="1"/>
  <c r="BB155" i="1"/>
  <c r="BB123" i="1"/>
  <c r="BB115" i="1"/>
  <c r="BB107" i="1"/>
  <c r="BB99" i="1"/>
  <c r="BB194" i="1"/>
  <c r="BB138" i="1"/>
  <c r="BB130" i="1"/>
  <c r="BB122" i="1"/>
  <c r="BB114" i="1"/>
  <c r="BB106" i="1"/>
  <c r="BB98" i="1"/>
  <c r="BB90" i="1"/>
  <c r="BB82" i="1"/>
  <c r="BB74" i="1"/>
  <c r="BB66" i="1"/>
  <c r="BB59" i="1"/>
  <c r="BB51" i="1"/>
  <c r="BB35" i="1"/>
  <c r="BB7" i="1"/>
  <c r="BB493" i="1"/>
  <c r="BB485" i="1"/>
  <c r="BB477" i="1"/>
  <c r="BB469" i="1"/>
  <c r="BB413" i="1"/>
  <c r="BB405" i="1"/>
  <c r="BB397" i="1"/>
  <c r="BB389" i="1"/>
  <c r="BB381" i="1"/>
  <c r="BB373" i="1"/>
  <c r="BB365" i="1"/>
  <c r="BB359" i="1"/>
  <c r="BB351" i="1"/>
  <c r="BB343" i="1"/>
  <c r="BB335" i="1"/>
  <c r="BB327" i="1"/>
  <c r="BB319" i="1"/>
  <c r="BB527" i="1"/>
  <c r="BB450" i="1"/>
  <c r="BB464" i="1"/>
  <c r="BB456" i="1"/>
  <c r="BB503" i="1"/>
  <c r="BB495" i="1"/>
  <c r="BB487" i="1"/>
  <c r="BB479" i="1"/>
  <c r="BB471" i="1"/>
  <c r="BB415" i="1"/>
  <c r="BB407" i="1"/>
  <c r="BB399" i="1"/>
  <c r="BB391" i="1"/>
  <c r="BB383" i="1"/>
  <c r="BB375" i="1"/>
  <c r="BB367" i="1"/>
  <c r="BB533" i="1"/>
  <c r="BB509" i="1"/>
  <c r="BB309" i="1"/>
  <c r="BB301" i="1"/>
  <c r="BB531" i="1"/>
  <c r="BB515" i="1"/>
  <c r="BB462" i="1"/>
  <c r="BB454" i="1"/>
  <c r="BB357" i="1"/>
  <c r="BB349" i="1"/>
  <c r="BB341" i="1"/>
  <c r="BB333" i="1"/>
  <c r="BB325" i="1"/>
  <c r="BB317" i="1"/>
  <c r="BB311" i="1"/>
  <c r="BB303" i="1"/>
  <c r="BB326" i="1"/>
  <c r="BB437" i="1"/>
  <c r="BB429" i="1"/>
  <c r="BB421" i="1"/>
  <c r="BB249" i="1"/>
  <c r="BB241" i="1"/>
  <c r="BB233" i="1"/>
  <c r="BB225" i="1"/>
  <c r="BB217" i="1"/>
  <c r="BB209" i="1"/>
  <c r="BB73" i="1"/>
  <c r="BB38" i="1"/>
  <c r="BB30" i="1"/>
  <c r="BB22" i="1"/>
  <c r="BB14" i="1"/>
  <c r="BB356" i="1"/>
  <c r="BB348" i="1"/>
  <c r="BB340" i="1"/>
  <c r="BB332" i="1"/>
  <c r="BB324" i="1"/>
  <c r="BB316" i="1"/>
  <c r="BB147" i="1"/>
  <c r="BB139" i="1"/>
  <c r="BB131" i="1"/>
  <c r="BB158" i="1"/>
  <c r="BB150" i="1"/>
  <c r="BB67" i="1"/>
  <c r="BB56" i="1"/>
  <c r="BB48" i="1"/>
  <c r="BB4" i="1"/>
  <c r="BB20" i="1"/>
  <c r="BB12" i="1"/>
  <c r="BB528" i="1"/>
  <c r="BB530" i="1"/>
  <c r="BB442" i="1"/>
  <c r="BB434" i="1"/>
  <c r="BB426" i="1"/>
  <c r="BB418" i="1"/>
  <c r="BB410" i="1"/>
  <c r="BB402" i="1"/>
  <c r="BB394" i="1"/>
  <c r="BB386" i="1"/>
  <c r="BB378" i="1"/>
  <c r="BB370" i="1"/>
  <c r="BB254" i="1"/>
  <c r="BB246" i="1"/>
  <c r="BB238" i="1"/>
  <c r="BB504" i="1"/>
  <c r="BB496" i="1"/>
  <c r="BB488" i="1"/>
  <c r="BB480" i="1"/>
  <c r="BB472" i="1"/>
  <c r="BB228" i="1"/>
  <c r="BB220" i="1"/>
  <c r="BB212" i="1"/>
  <c r="BB204" i="1"/>
  <c r="BB196" i="1"/>
  <c r="BB188" i="1"/>
  <c r="BB180" i="1"/>
  <c r="BB172" i="1"/>
  <c r="BB164" i="1"/>
  <c r="BB156" i="1"/>
  <c r="BB148" i="1"/>
  <c r="BB140" i="1"/>
  <c r="BB463" i="1"/>
  <c r="BB455" i="1"/>
  <c r="BB447" i="1"/>
  <c r="BB439" i="1"/>
  <c r="BB431" i="1"/>
  <c r="BB423" i="1"/>
  <c r="BB247" i="1"/>
  <c r="BB239" i="1"/>
  <c r="BB231" i="1"/>
  <c r="BB223" i="1"/>
  <c r="BB215" i="1"/>
  <c r="BB45" i="1"/>
  <c r="BB37" i="1"/>
  <c r="BB29" i="1"/>
  <c r="BB21" i="1"/>
  <c r="BB174" i="1"/>
  <c r="BB166" i="1"/>
  <c r="BB43" i="1"/>
  <c r="BB31" i="1"/>
  <c r="BB23" i="1"/>
  <c r="BB15" i="1"/>
  <c r="BB32" i="1"/>
  <c r="BB516" i="1"/>
  <c r="BB518" i="1"/>
  <c r="BB293" i="1"/>
  <c r="BB285" i="1"/>
  <c r="BB277" i="1"/>
  <c r="BB269" i="1"/>
  <c r="BB261" i="1"/>
  <c r="BB205" i="1"/>
  <c r="BB197" i="1"/>
  <c r="BB189" i="1"/>
  <c r="BB181" i="1"/>
  <c r="BB173" i="1"/>
  <c r="BB165" i="1"/>
  <c r="BB157" i="1"/>
  <c r="BB149" i="1"/>
  <c r="BB65" i="1"/>
  <c r="BB58" i="1"/>
  <c r="BB50" i="1"/>
  <c r="BB10" i="1"/>
  <c r="BB512" i="1"/>
  <c r="BB308" i="1"/>
  <c r="BB300" i="1"/>
  <c r="BB292" i="1"/>
  <c r="BB284" i="1"/>
  <c r="BB276" i="1"/>
  <c r="BB268" i="1"/>
  <c r="BB260" i="1"/>
  <c r="BB80" i="1"/>
  <c r="BB186" i="1"/>
  <c r="BB178" i="1"/>
  <c r="BB79" i="1"/>
  <c r="BB44" i="1"/>
  <c r="BB36" i="1"/>
  <c r="BB520" i="1"/>
  <c r="BB522" i="1"/>
  <c r="BB502" i="1"/>
  <c r="BB494" i="1"/>
  <c r="BB486" i="1"/>
  <c r="BB478" i="1"/>
  <c r="BB470" i="1"/>
  <c r="BB354" i="1"/>
  <c r="BB338" i="1"/>
  <c r="BB322" i="1"/>
  <c r="BB310" i="1"/>
  <c r="BB302" i="1"/>
  <c r="BB294" i="1"/>
  <c r="BB286" i="1"/>
  <c r="BB278" i="1"/>
  <c r="BB270" i="1"/>
  <c r="BB262" i="1"/>
  <c r="BB230" i="1"/>
  <c r="BB222" i="1"/>
  <c r="BB214" i="1"/>
  <c r="BB206" i="1"/>
  <c r="BB198" i="1"/>
  <c r="BB141" i="1"/>
  <c r="BB133" i="1"/>
  <c r="BB125" i="1"/>
  <c r="BB117" i="1"/>
  <c r="BB109" i="1"/>
  <c r="BB101" i="1"/>
  <c r="BB93" i="1"/>
  <c r="BB85" i="1"/>
  <c r="BB444" i="1"/>
  <c r="BB436" i="1"/>
  <c r="BB428" i="1"/>
  <c r="BB420" i="1"/>
  <c r="BB412" i="1"/>
  <c r="BB404" i="1"/>
  <c r="BB396" i="1"/>
  <c r="BB388" i="1"/>
  <c r="BB380" i="1"/>
  <c r="BB372" i="1"/>
  <c r="BB364" i="1"/>
  <c r="BB248" i="1"/>
  <c r="BB240" i="1"/>
  <c r="BB232" i="1"/>
  <c r="BB295" i="1"/>
  <c r="BB287" i="1"/>
  <c r="BB279" i="1"/>
  <c r="BB271" i="1"/>
  <c r="BB263" i="1"/>
  <c r="BB255" i="1"/>
  <c r="BB203" i="1"/>
  <c r="BB195" i="1"/>
  <c r="BB187" i="1"/>
  <c r="BB179" i="1"/>
  <c r="BB136" i="1"/>
  <c r="BB128" i="1"/>
  <c r="BB120" i="1"/>
  <c r="BB112" i="1"/>
  <c r="BB104" i="1"/>
  <c r="BB96" i="1"/>
  <c r="BB88" i="1"/>
  <c r="BB76" i="1"/>
  <c r="BB68" i="1"/>
  <c r="BB61" i="1"/>
  <c r="BB53" i="1"/>
  <c r="BB13" i="1"/>
  <c r="BB5" i="1"/>
  <c r="BB167" i="1"/>
  <c r="BB159" i="1"/>
  <c r="BB151" i="1"/>
  <c r="BB119" i="1"/>
  <c r="BB111" i="1"/>
  <c r="BB103" i="1"/>
  <c r="BB95" i="1"/>
  <c r="BB142" i="1"/>
  <c r="BB134" i="1"/>
  <c r="BB126" i="1"/>
  <c r="BB118" i="1"/>
  <c r="BB110" i="1"/>
  <c r="BB102" i="1"/>
  <c r="BB94" i="1"/>
  <c r="BB86" i="1"/>
  <c r="BB78" i="1"/>
  <c r="BB70" i="1"/>
  <c r="BB63" i="1"/>
  <c r="BB55" i="1"/>
  <c r="BB47" i="1"/>
  <c r="BB11" i="1"/>
  <c r="BB3" i="1"/>
  <c r="F6" i="16" l="1"/>
  <c r="E6" i="16"/>
  <c r="DX188" i="1"/>
  <c r="DF265" i="1"/>
  <c r="DX191" i="1"/>
  <c r="E9" i="16"/>
  <c r="DX314" i="1"/>
  <c r="DF451" i="1"/>
  <c r="DF467" i="1"/>
  <c r="DF370" i="1"/>
  <c r="DF67" i="1"/>
  <c r="DX245" i="1"/>
  <c r="DF314" i="1"/>
  <c r="DF80" i="1"/>
  <c r="DF419" i="1"/>
  <c r="DF525" i="1"/>
  <c r="DF477" i="1"/>
  <c r="DX130" i="1"/>
  <c r="DF470" i="1"/>
  <c r="DF111" i="1"/>
  <c r="DX44" i="1"/>
  <c r="DF138" i="1"/>
  <c r="DF170" i="1"/>
  <c r="DX58" i="1"/>
  <c r="DF208" i="1"/>
  <c r="DX517" i="1"/>
  <c r="DX425" i="1"/>
  <c r="DX371" i="1"/>
  <c r="DX158" i="1"/>
  <c r="DX76" i="1"/>
  <c r="DF330" i="1"/>
  <c r="DF415" i="1"/>
  <c r="DF98" i="1"/>
  <c r="DX80" i="1"/>
  <c r="DX316" i="1"/>
  <c r="DX26" i="1"/>
  <c r="DF26" i="1"/>
  <c r="DX285" i="1"/>
  <c r="DX495" i="1"/>
  <c r="DF278" i="1"/>
  <c r="DF486" i="1"/>
  <c r="DX329" i="1"/>
  <c r="DX196" i="1"/>
  <c r="DF196" i="1"/>
  <c r="DF367" i="1"/>
  <c r="DF329" i="1"/>
  <c r="DF328" i="1"/>
  <c r="DF283" i="1"/>
  <c r="DF388" i="1"/>
  <c r="DF65" i="1"/>
  <c r="DX402" i="1"/>
  <c r="DX450" i="1"/>
  <c r="DX364" i="1"/>
  <c r="DF417" i="1"/>
  <c r="DF13" i="1"/>
  <c r="DF96" i="1"/>
  <c r="DX287" i="1"/>
  <c r="DF266" i="1"/>
  <c r="DF37" i="1"/>
  <c r="DF234" i="1"/>
  <c r="DF422" i="1"/>
  <c r="DF154" i="1"/>
  <c r="DX492" i="1"/>
  <c r="DF48" i="1"/>
  <c r="DX11" i="1"/>
  <c r="DX255" i="1"/>
  <c r="DX525" i="1"/>
  <c r="DX477" i="1"/>
  <c r="DF400" i="1"/>
  <c r="DX301" i="1"/>
  <c r="DF45" i="1"/>
  <c r="DF51" i="1"/>
  <c r="DF130" i="1"/>
  <c r="DF93" i="1"/>
  <c r="DF83" i="1"/>
  <c r="DF369" i="1"/>
  <c r="DX381" i="1"/>
  <c r="DX169" i="1"/>
  <c r="DX297" i="1"/>
  <c r="DF226" i="1"/>
  <c r="DX211" i="1"/>
  <c r="DF481" i="1"/>
  <c r="DF497" i="1"/>
  <c r="DX134" i="1"/>
  <c r="DF490" i="1"/>
  <c r="DF44" i="1"/>
  <c r="DX166" i="1"/>
  <c r="DF148" i="1"/>
  <c r="DX180" i="1"/>
  <c r="DX140" i="1"/>
  <c r="G9" i="16"/>
  <c r="DX45" i="1"/>
  <c r="DX367" i="1"/>
  <c r="DX415" i="1"/>
  <c r="DX463" i="1"/>
  <c r="DF463" i="1"/>
  <c r="DF140" i="1"/>
  <c r="DF188" i="1"/>
  <c r="DX220" i="1"/>
  <c r="DF220" i="1"/>
  <c r="DF488" i="1"/>
  <c r="DF366" i="1"/>
  <c r="DX366" i="1"/>
  <c r="DX446" i="1"/>
  <c r="DX154" i="1"/>
  <c r="DF331" i="1"/>
  <c r="DX328" i="1"/>
  <c r="DX22" i="1"/>
  <c r="DF22" i="1"/>
  <c r="DF381" i="1"/>
  <c r="DX429" i="1"/>
  <c r="DF334" i="1"/>
  <c r="DF123" i="1"/>
  <c r="DF57" i="1"/>
  <c r="DF108" i="1"/>
  <c r="DF191" i="1"/>
  <c r="DX244" i="1"/>
  <c r="DX93" i="1"/>
  <c r="DX141" i="1"/>
  <c r="DF357" i="1"/>
  <c r="DX357" i="1"/>
  <c r="DF262" i="1"/>
  <c r="DF310" i="1"/>
  <c r="DX470" i="1"/>
  <c r="DF523" i="1"/>
  <c r="DF91" i="1"/>
  <c r="DX280" i="1"/>
  <c r="DF169" i="1"/>
  <c r="DF297" i="1"/>
  <c r="DF87" i="1"/>
  <c r="DF179" i="1"/>
  <c r="DX232" i="1"/>
  <c r="DF232" i="1"/>
  <c r="DX388" i="1"/>
  <c r="DX436" i="1"/>
  <c r="DF436" i="1"/>
  <c r="DF129" i="1"/>
  <c r="DF361" i="1"/>
  <c r="DX226" i="1"/>
  <c r="DF474" i="1"/>
  <c r="DF531" i="1"/>
  <c r="DF300" i="1"/>
  <c r="DX205" i="1"/>
  <c r="DF205" i="1"/>
  <c r="DX83" i="1"/>
  <c r="DF27" i="1"/>
  <c r="DX17" i="1"/>
  <c r="DF17" i="1"/>
  <c r="DX33" i="1"/>
  <c r="DF33" i="1"/>
  <c r="DF211" i="1"/>
  <c r="DX227" i="1"/>
  <c r="DF371" i="1"/>
  <c r="DF387" i="1"/>
  <c r="DF403" i="1"/>
  <c r="DX419" i="1"/>
  <c r="DX435" i="1"/>
  <c r="DF435" i="1"/>
  <c r="DX451" i="1"/>
  <c r="DX467" i="1"/>
  <c r="DX483" i="1"/>
  <c r="DF483" i="1"/>
  <c r="DF499" i="1"/>
  <c r="DF144" i="1"/>
  <c r="DF160" i="1"/>
  <c r="DF192" i="1"/>
  <c r="DF224" i="1"/>
  <c r="DF460" i="1"/>
  <c r="DF476" i="1"/>
  <c r="DF492" i="1"/>
  <c r="DF508" i="1"/>
  <c r="DX246" i="1"/>
  <c r="DX386" i="1"/>
  <c r="DF386" i="1"/>
  <c r="DF418" i="1"/>
  <c r="DX434" i="1"/>
  <c r="DF434" i="1"/>
  <c r="DF450" i="1"/>
  <c r="DF527" i="1"/>
  <c r="DX48" i="1"/>
  <c r="DX67" i="1"/>
  <c r="DF158" i="1"/>
  <c r="DF139" i="1"/>
  <c r="DF319" i="1"/>
  <c r="DF335" i="1"/>
  <c r="DX351" i="1"/>
  <c r="DF316" i="1"/>
  <c r="DF332" i="1"/>
  <c r="DF348" i="1"/>
  <c r="DX213" i="1"/>
  <c r="DF229" i="1"/>
  <c r="DX229" i="1"/>
  <c r="DX369" i="1"/>
  <c r="DX385" i="1"/>
  <c r="DF401" i="1"/>
  <c r="DX433" i="1"/>
  <c r="DX449" i="1"/>
  <c r="DX465" i="1"/>
  <c r="DX521" i="1"/>
  <c r="DX342" i="1"/>
  <c r="DX526" i="1"/>
  <c r="DX86" i="1"/>
  <c r="DF102" i="1"/>
  <c r="DX118" i="1"/>
  <c r="DX95" i="1"/>
  <c r="DX111" i="1"/>
  <c r="DX151" i="1"/>
  <c r="DX96" i="1"/>
  <c r="DX128" i="1"/>
  <c r="DX195" i="1"/>
  <c r="DF287" i="1"/>
  <c r="DX113" i="1"/>
  <c r="DX345" i="1"/>
  <c r="DF346" i="1"/>
  <c r="DX284" i="1"/>
  <c r="DX50" i="1"/>
  <c r="DX146" i="1"/>
  <c r="DX15" i="1"/>
  <c r="DX37" i="1"/>
  <c r="DF247" i="1"/>
  <c r="DX407" i="1"/>
  <c r="DX439" i="1"/>
  <c r="DX487" i="1"/>
  <c r="DF212" i="1"/>
  <c r="DX480" i="1"/>
  <c r="DX374" i="1"/>
  <c r="DX390" i="1"/>
  <c r="DX422" i="1"/>
  <c r="DX514" i="1"/>
  <c r="DF127" i="1"/>
  <c r="DX355" i="1"/>
  <c r="DX336" i="1"/>
  <c r="DX73" i="1"/>
  <c r="DX233" i="1"/>
  <c r="DX389" i="1"/>
  <c r="DX421" i="1"/>
  <c r="DX453" i="1"/>
  <c r="DX524" i="1"/>
  <c r="DF74" i="1"/>
  <c r="DX106" i="1"/>
  <c r="DX155" i="1"/>
  <c r="DF183" i="1"/>
  <c r="DX252" i="1"/>
  <c r="DX392" i="1"/>
  <c r="DX424" i="1"/>
  <c r="DX85" i="1"/>
  <c r="DX133" i="1"/>
  <c r="DF198" i="1"/>
  <c r="DX198" i="1"/>
  <c r="DX214" i="1"/>
  <c r="DX270" i="1"/>
  <c r="DX302" i="1"/>
  <c r="DX322" i="1"/>
  <c r="DX494" i="1"/>
  <c r="DX520" i="1"/>
  <c r="DX75" i="1"/>
  <c r="DX256" i="1"/>
  <c r="DX288" i="1"/>
  <c r="DX6" i="1"/>
  <c r="DX162" i="1"/>
  <c r="DF42" i="1"/>
  <c r="DF433" i="1"/>
  <c r="DF449" i="1"/>
  <c r="DF465" i="1"/>
  <c r="DF521" i="1"/>
  <c r="DF526" i="1"/>
  <c r="DF11" i="1"/>
  <c r="DX55" i="1"/>
  <c r="DF55" i="1"/>
  <c r="DF70" i="1"/>
  <c r="DX102" i="1"/>
  <c r="DF95" i="1"/>
  <c r="DF151" i="1"/>
  <c r="DX167" i="1"/>
  <c r="DF167" i="1"/>
  <c r="DX13" i="1"/>
  <c r="DX61" i="1"/>
  <c r="DF61" i="1"/>
  <c r="DF76" i="1"/>
  <c r="DF128" i="1"/>
  <c r="DF255" i="1"/>
  <c r="DX346" i="1"/>
  <c r="DX490" i="1"/>
  <c r="DF284" i="1"/>
  <c r="DF50" i="1"/>
  <c r="DX173" i="1"/>
  <c r="DF173" i="1"/>
  <c r="DF146" i="1"/>
  <c r="DF15" i="1"/>
  <c r="DF215" i="1"/>
  <c r="DX247" i="1"/>
  <c r="DF375" i="1"/>
  <c r="DF407" i="1"/>
  <c r="DF439" i="1"/>
  <c r="DX455" i="1"/>
  <c r="DF455" i="1"/>
  <c r="DF487" i="1"/>
  <c r="DX148" i="1"/>
  <c r="DF180" i="1"/>
  <c r="DX212" i="1"/>
  <c r="DF228" i="1"/>
  <c r="DF480" i="1"/>
  <c r="DX234" i="1"/>
  <c r="DF374" i="1"/>
  <c r="DF390" i="1"/>
  <c r="DF514" i="1"/>
  <c r="DX20" i="1"/>
  <c r="DF52" i="1"/>
  <c r="DX143" i="1"/>
  <c r="DX339" i="1"/>
  <c r="DF339" i="1"/>
  <c r="DF355" i="1"/>
  <c r="DF336" i="1"/>
  <c r="DX14" i="1"/>
  <c r="DF14" i="1"/>
  <c r="DF73" i="1"/>
  <c r="DF233" i="1"/>
  <c r="DX249" i="1"/>
  <c r="DF421" i="1"/>
  <c r="DF453" i="1"/>
  <c r="DF485" i="1"/>
  <c r="DF318" i="1"/>
  <c r="DF524" i="1"/>
  <c r="DF59" i="1"/>
  <c r="DX74" i="1"/>
  <c r="DF106" i="1"/>
  <c r="DX138" i="1"/>
  <c r="DF99" i="1"/>
  <c r="DX99" i="1"/>
  <c r="DF155" i="1"/>
  <c r="DX49" i="1"/>
  <c r="DX84" i="1"/>
  <c r="DF116" i="1"/>
  <c r="DX183" i="1"/>
  <c r="DX199" i="1"/>
  <c r="DF199" i="1"/>
  <c r="DF275" i="1"/>
  <c r="DF252" i="1"/>
  <c r="DF424" i="1"/>
  <c r="DF85" i="1"/>
  <c r="DX101" i="1"/>
  <c r="DF101" i="1"/>
  <c r="DF333" i="1"/>
  <c r="DF214" i="1"/>
  <c r="DF270" i="1"/>
  <c r="DF462" i="1"/>
  <c r="DX462" i="1"/>
  <c r="DF494" i="1"/>
  <c r="DF520" i="1"/>
  <c r="DF75" i="1"/>
  <c r="DF256" i="1"/>
  <c r="DF288" i="1"/>
  <c r="DF6" i="1"/>
  <c r="DF161" i="1"/>
  <c r="DF257" i="1"/>
  <c r="DF517" i="1"/>
  <c r="DX19" i="1"/>
  <c r="DF39" i="1"/>
  <c r="DX170" i="1"/>
  <c r="DF25" i="1"/>
  <c r="DF41" i="1"/>
  <c r="DX219" i="1"/>
  <c r="DF235" i="1"/>
  <c r="DF251" i="1"/>
  <c r="DX251" i="1"/>
  <c r="DF379" i="1"/>
  <c r="DX395" i="1"/>
  <c r="DF411" i="1"/>
  <c r="DF427" i="1"/>
  <c r="DF443" i="1"/>
  <c r="DF459" i="1"/>
  <c r="DF475" i="1"/>
  <c r="DF491" i="1"/>
  <c r="DF507" i="1"/>
  <c r="DX152" i="1"/>
  <c r="DF152" i="1"/>
  <c r="DF168" i="1"/>
  <c r="DX184" i="1"/>
  <c r="DF184" i="1"/>
  <c r="DX216" i="1"/>
  <c r="DF216" i="1"/>
  <c r="DX452" i="1"/>
  <c r="DX468" i="1"/>
  <c r="DF484" i="1"/>
  <c r="DX500" i="1"/>
  <c r="DX378" i="1"/>
  <c r="DX394" i="1"/>
  <c r="DF394" i="1"/>
  <c r="DF410" i="1"/>
  <c r="DF426" i="1"/>
  <c r="DF442" i="1"/>
  <c r="DX528" i="1"/>
  <c r="DX4" i="1"/>
  <c r="DF56" i="1"/>
  <c r="DX131" i="1"/>
  <c r="DF131" i="1"/>
  <c r="DX327" i="1"/>
  <c r="DF327" i="1"/>
  <c r="DF343" i="1"/>
  <c r="DF359" i="1"/>
  <c r="DX340" i="1"/>
  <c r="DX356" i="1"/>
  <c r="DF356" i="1"/>
  <c r="DX18" i="1"/>
  <c r="DX77" i="1"/>
  <c r="DF253" i="1"/>
  <c r="DF377" i="1"/>
  <c r="DX393" i="1"/>
  <c r="DX409" i="1"/>
  <c r="DX441" i="1"/>
  <c r="DF441" i="1"/>
  <c r="DF457" i="1"/>
  <c r="DF473" i="1"/>
  <c r="DF505" i="1"/>
  <c r="DF358" i="1"/>
  <c r="DX3" i="1"/>
  <c r="DF63" i="1"/>
  <c r="DF142" i="1"/>
  <c r="DF103" i="1"/>
  <c r="DX119" i="1"/>
  <c r="DX159" i="1"/>
  <c r="DF159" i="1"/>
  <c r="DX5" i="1"/>
  <c r="DF5" i="1"/>
  <c r="DF53" i="1"/>
  <c r="DX68" i="1"/>
  <c r="DX88" i="1"/>
  <c r="DF104" i="1"/>
  <c r="DF120" i="1"/>
  <c r="DX187" i="1"/>
  <c r="DF187" i="1"/>
  <c r="DF279" i="1"/>
  <c r="DF295" i="1"/>
  <c r="DF16" i="1"/>
  <c r="DX179" i="1"/>
  <c r="DF301" i="1"/>
  <c r="DF385" i="1"/>
  <c r="DX417" i="1"/>
  <c r="DF414" i="1"/>
  <c r="DX51" i="1"/>
  <c r="DX123" i="1"/>
  <c r="DF244" i="1"/>
  <c r="DF46" i="1"/>
  <c r="DF243" i="1"/>
  <c r="DF342" i="1"/>
  <c r="DX70" i="1"/>
  <c r="DF195" i="1"/>
  <c r="DF372" i="1"/>
  <c r="DF420" i="1"/>
  <c r="DF20" i="1"/>
  <c r="DF143" i="1"/>
  <c r="DF49" i="1"/>
  <c r="DF84" i="1"/>
  <c r="DX116" i="1"/>
  <c r="DX275" i="1"/>
  <c r="DX307" i="1"/>
  <c r="DF392" i="1"/>
  <c r="DF133" i="1"/>
  <c r="DX333" i="1"/>
  <c r="DF322" i="1"/>
  <c r="DF19" i="1"/>
  <c r="DF219" i="1"/>
  <c r="DF395" i="1"/>
  <c r="DF200" i="1"/>
  <c r="DF452" i="1"/>
  <c r="DF468" i="1"/>
  <c r="DF500" i="1"/>
  <c r="DF378" i="1"/>
  <c r="DX442" i="1"/>
  <c r="DF530" i="1"/>
  <c r="DF528" i="1"/>
  <c r="DF429" i="1"/>
  <c r="DX98" i="1"/>
  <c r="DF176" i="1"/>
  <c r="DF246" i="1"/>
  <c r="DF351" i="1"/>
  <c r="DF213" i="1"/>
  <c r="DX334" i="1"/>
  <c r="DX129" i="1"/>
  <c r="DX12" i="1"/>
  <c r="DX401" i="1"/>
  <c r="DF86" i="1"/>
  <c r="DF134" i="1"/>
  <c r="DX372" i="1"/>
  <c r="DF113" i="1"/>
  <c r="DF345" i="1"/>
  <c r="DX16" i="1"/>
  <c r="DX488" i="1"/>
  <c r="DX414" i="1"/>
  <c r="DF446" i="1"/>
  <c r="DX331" i="1"/>
  <c r="DF225" i="1"/>
  <c r="DX225" i="1"/>
  <c r="DX57" i="1"/>
  <c r="DX108" i="1"/>
  <c r="DX283" i="1"/>
  <c r="DX400" i="1"/>
  <c r="DF141" i="1"/>
  <c r="DX262" i="1"/>
  <c r="DX310" i="1"/>
  <c r="DX523" i="1"/>
  <c r="DX91" i="1"/>
  <c r="DF280" i="1"/>
  <c r="DX46" i="1"/>
  <c r="DX265" i="1"/>
  <c r="DX87" i="1"/>
  <c r="DX361" i="1"/>
  <c r="DX474" i="1"/>
  <c r="DX531" i="1"/>
  <c r="DX300" i="1"/>
  <c r="DX65" i="1"/>
  <c r="DX27" i="1"/>
  <c r="DF162" i="1"/>
  <c r="DF227" i="1"/>
  <c r="DX243" i="1"/>
  <c r="DX387" i="1"/>
  <c r="DX403" i="1"/>
  <c r="DX499" i="1"/>
  <c r="DX144" i="1"/>
  <c r="DX160" i="1"/>
  <c r="DX176" i="1"/>
  <c r="DX192" i="1"/>
  <c r="DX208" i="1"/>
  <c r="DX224" i="1"/>
  <c r="DX460" i="1"/>
  <c r="DX476" i="1"/>
  <c r="DX508" i="1"/>
  <c r="DX370" i="1"/>
  <c r="DF402" i="1"/>
  <c r="DX418" i="1"/>
  <c r="DX527" i="1"/>
  <c r="DF12" i="1"/>
  <c r="DX139" i="1"/>
  <c r="DX319" i="1"/>
  <c r="DX335" i="1"/>
  <c r="DX332" i="1"/>
  <c r="DX348" i="1"/>
  <c r="DX42" i="1"/>
  <c r="DF245" i="1"/>
  <c r="DX481" i="1"/>
  <c r="DX497" i="1"/>
  <c r="DF118" i="1"/>
  <c r="DX420" i="1"/>
  <c r="DX266" i="1"/>
  <c r="DF285" i="1"/>
  <c r="DF166" i="1"/>
  <c r="DX215" i="1"/>
  <c r="DX375" i="1"/>
  <c r="DX228" i="1"/>
  <c r="DX52" i="1"/>
  <c r="DX127" i="1"/>
  <c r="DF249" i="1"/>
  <c r="DF389" i="1"/>
  <c r="DX485" i="1"/>
  <c r="DX318" i="1"/>
  <c r="DX59" i="1"/>
  <c r="DF307" i="1"/>
  <c r="DF302" i="1"/>
  <c r="DX54" i="1"/>
  <c r="DX161" i="1"/>
  <c r="DX177" i="1"/>
  <c r="DX257" i="1"/>
  <c r="DF289" i="1"/>
  <c r="DX289" i="1"/>
  <c r="DX39" i="1"/>
  <c r="DX25" i="1"/>
  <c r="DX41" i="1"/>
  <c r="DX379" i="1"/>
  <c r="DX411" i="1"/>
  <c r="DX427" i="1"/>
  <c r="DX443" i="1"/>
  <c r="DX459" i="1"/>
  <c r="DX475" i="1"/>
  <c r="DX491" i="1"/>
  <c r="DX507" i="1"/>
  <c r="DX168" i="1"/>
  <c r="DX200" i="1"/>
  <c r="DF238" i="1"/>
  <c r="DX238" i="1"/>
  <c r="DF254" i="1"/>
  <c r="DX410" i="1"/>
  <c r="DF4" i="1"/>
  <c r="DX150" i="1"/>
  <c r="DX147" i="1"/>
  <c r="DX343" i="1"/>
  <c r="DX359" i="1"/>
  <c r="DX324" i="1"/>
  <c r="DX253" i="1"/>
  <c r="DX457" i="1"/>
  <c r="DF489" i="1"/>
  <c r="DX489" i="1"/>
  <c r="DX505" i="1"/>
  <c r="DX358" i="1"/>
  <c r="DX47" i="1"/>
  <c r="DX63" i="1"/>
  <c r="DF78" i="1"/>
  <c r="DX94" i="1"/>
  <c r="DF110" i="1"/>
  <c r="DX110" i="1"/>
  <c r="DF126" i="1"/>
  <c r="DX103" i="1"/>
  <c r="DF119" i="1"/>
  <c r="DX53" i="1"/>
  <c r="DF68" i="1"/>
  <c r="DF88" i="1"/>
  <c r="DX120" i="1"/>
  <c r="DX136" i="1"/>
  <c r="DX203" i="1"/>
  <c r="DX263" i="1"/>
  <c r="DX279" i="1"/>
  <c r="DX311" i="1"/>
  <c r="DX240" i="1"/>
  <c r="DX380" i="1"/>
  <c r="DX396" i="1"/>
  <c r="DX428" i="1"/>
  <c r="DX444" i="1"/>
  <c r="DX89" i="1"/>
  <c r="DF137" i="1"/>
  <c r="DF202" i="1"/>
  <c r="DX202" i="1"/>
  <c r="DF218" i="1"/>
  <c r="DF362" i="1"/>
  <c r="DX362" i="1"/>
  <c r="DX466" i="1"/>
  <c r="DX482" i="1"/>
  <c r="DX515" i="1"/>
  <c r="DF529" i="1"/>
  <c r="DX529" i="1"/>
  <c r="DX79" i="1"/>
  <c r="DF186" i="1"/>
  <c r="DX260" i="1"/>
  <c r="DF276" i="1"/>
  <c r="DF181" i="1"/>
  <c r="DX197" i="1"/>
  <c r="DX261" i="1"/>
  <c r="DF293" i="1"/>
  <c r="DX293" i="1"/>
  <c r="DF533" i="1"/>
  <c r="DX532" i="1"/>
  <c r="DX43" i="1"/>
  <c r="DX174" i="1"/>
  <c r="DX239" i="1"/>
  <c r="DX383" i="1"/>
  <c r="DX156" i="1"/>
  <c r="DX204" i="1"/>
  <c r="DF472" i="1"/>
  <c r="DX242" i="1"/>
  <c r="DF398" i="1"/>
  <c r="DX519" i="1"/>
  <c r="DX60" i="1"/>
  <c r="DX135" i="1"/>
  <c r="DX315" i="1"/>
  <c r="DX344" i="1"/>
  <c r="DX38" i="1"/>
  <c r="DX209" i="1"/>
  <c r="DX241" i="1"/>
  <c r="DX365" i="1"/>
  <c r="DF397" i="1"/>
  <c r="DX493" i="1"/>
  <c r="DX82" i="1"/>
  <c r="DF114" i="1"/>
  <c r="DX114" i="1"/>
  <c r="DF194" i="1"/>
  <c r="DX194" i="1"/>
  <c r="DX107" i="1"/>
  <c r="DX9" i="1"/>
  <c r="DF72" i="1"/>
  <c r="DX92" i="1"/>
  <c r="DX124" i="1"/>
  <c r="DF207" i="1"/>
  <c r="DX207" i="1"/>
  <c r="DX299" i="1"/>
  <c r="DX368" i="1"/>
  <c r="DX384" i="1"/>
  <c r="DX416" i="1"/>
  <c r="DX432" i="1"/>
  <c r="DX448" i="1"/>
  <c r="DX325" i="1"/>
  <c r="DF206" i="1"/>
  <c r="DX294" i="1"/>
  <c r="DF338" i="1"/>
  <c r="DF454" i="1"/>
  <c r="DX40" i="1"/>
  <c r="DX312" i="1"/>
  <c r="DF62" i="1"/>
  <c r="DX62" i="1"/>
  <c r="DF185" i="1"/>
  <c r="DX281" i="1"/>
  <c r="DF313" i="1"/>
  <c r="DF518" i="1"/>
  <c r="DX112" i="1"/>
  <c r="DF271" i="1"/>
  <c r="DF298" i="1"/>
  <c r="DX298" i="1"/>
  <c r="DX458" i="1"/>
  <c r="DX506" i="1"/>
  <c r="DX268" i="1"/>
  <c r="DX534" i="1"/>
  <c r="DX31" i="1"/>
  <c r="DF231" i="1"/>
  <c r="DX391" i="1"/>
  <c r="DX423" i="1"/>
  <c r="DX471" i="1"/>
  <c r="DX464" i="1"/>
  <c r="DX496" i="1"/>
  <c r="DX250" i="1"/>
  <c r="DX406" i="1"/>
  <c r="DX535" i="1"/>
  <c r="DX323" i="1"/>
  <c r="DX320" i="1"/>
  <c r="DX352" i="1"/>
  <c r="DX30" i="1"/>
  <c r="DX217" i="1"/>
  <c r="DF373" i="1"/>
  <c r="DX405" i="1"/>
  <c r="DX469" i="1"/>
  <c r="DX90" i="1"/>
  <c r="DX122" i="1"/>
  <c r="DF115" i="1"/>
  <c r="DF291" i="1"/>
  <c r="DX236" i="1"/>
  <c r="DX286" i="1"/>
  <c r="DX32" i="1"/>
  <c r="DX182" i="1"/>
  <c r="DX272" i="1"/>
  <c r="DX304" i="1"/>
  <c r="DX305" i="1"/>
  <c r="DF311" i="1"/>
  <c r="DF364" i="1"/>
  <c r="DF380" i="1"/>
  <c r="DF396" i="1"/>
  <c r="DX412" i="1"/>
  <c r="DF412" i="1"/>
  <c r="DF428" i="1"/>
  <c r="DF444" i="1"/>
  <c r="DF89" i="1"/>
  <c r="DF105" i="1"/>
  <c r="DX137" i="1"/>
  <c r="DF321" i="1"/>
  <c r="DF337" i="1"/>
  <c r="DX353" i="1"/>
  <c r="DX258" i="1"/>
  <c r="DF258" i="1"/>
  <c r="DF290" i="1"/>
  <c r="DF306" i="1"/>
  <c r="DX330" i="1"/>
  <c r="DX498" i="1"/>
  <c r="DF515" i="1"/>
  <c r="DF36" i="1"/>
  <c r="DF79" i="1"/>
  <c r="DF260" i="1"/>
  <c r="DX276" i="1"/>
  <c r="DX292" i="1"/>
  <c r="DF292" i="1"/>
  <c r="DX308" i="1"/>
  <c r="DF308" i="1"/>
  <c r="DX10" i="1"/>
  <c r="DF149" i="1"/>
  <c r="DX165" i="1"/>
  <c r="DF165" i="1"/>
  <c r="DX181" i="1"/>
  <c r="DF261" i="1"/>
  <c r="DF277" i="1"/>
  <c r="DX309" i="1"/>
  <c r="DF309" i="1"/>
  <c r="DF532" i="1"/>
  <c r="DX23" i="1"/>
  <c r="DF43" i="1"/>
  <c r="DX29" i="1"/>
  <c r="DX223" i="1"/>
  <c r="DF383" i="1"/>
  <c r="DX431" i="1"/>
  <c r="DX447" i="1"/>
  <c r="DX479" i="1"/>
  <c r="DF479" i="1"/>
  <c r="DF495" i="1"/>
  <c r="DF156" i="1"/>
  <c r="DF172" i="1"/>
  <c r="DF204" i="1"/>
  <c r="DX456" i="1"/>
  <c r="DF456" i="1"/>
  <c r="DX472" i="1"/>
  <c r="DX504" i="1"/>
  <c r="DF504" i="1"/>
  <c r="DF242" i="1"/>
  <c r="DF382" i="1"/>
  <c r="DF519" i="1"/>
  <c r="DX8" i="1"/>
  <c r="DF8" i="1"/>
  <c r="DF60" i="1"/>
  <c r="DF135" i="1"/>
  <c r="DF315" i="1"/>
  <c r="DX347" i="1"/>
  <c r="DX363" i="1"/>
  <c r="DF344" i="1"/>
  <c r="DF360" i="1"/>
  <c r="DF38" i="1"/>
  <c r="DF209" i="1"/>
  <c r="DF241" i="1"/>
  <c r="DX445" i="1"/>
  <c r="DX461" i="1"/>
  <c r="DF493" i="1"/>
  <c r="DF513" i="1"/>
  <c r="DF510" i="1"/>
  <c r="DX7" i="1"/>
  <c r="DF107" i="1"/>
  <c r="DX163" i="1"/>
  <c r="DF163" i="1"/>
  <c r="DF9" i="1"/>
  <c r="DF92" i="1"/>
  <c r="DF124" i="1"/>
  <c r="DX175" i="1"/>
  <c r="DX267" i="1"/>
  <c r="DF299" i="1"/>
  <c r="DX511" i="1"/>
  <c r="DF511" i="1"/>
  <c r="DF384" i="1"/>
  <c r="DF416" i="1"/>
  <c r="DF432" i="1"/>
  <c r="DF125" i="1"/>
  <c r="DF341" i="1"/>
  <c r="DX206" i="1"/>
  <c r="DF222" i="1"/>
  <c r="DX278" i="1"/>
  <c r="DF294" i="1"/>
  <c r="DX502" i="1"/>
  <c r="DF502" i="1"/>
  <c r="DF24" i="1"/>
  <c r="DX264" i="1"/>
  <c r="DX296" i="1"/>
  <c r="DF296" i="1"/>
  <c r="DX153" i="1"/>
  <c r="DX201" i="1"/>
  <c r="DX313" i="1"/>
  <c r="DX271" i="1"/>
  <c r="DX303" i="1"/>
  <c r="DX248" i="1"/>
  <c r="DF248" i="1"/>
  <c r="DX404" i="1"/>
  <c r="DX81" i="1"/>
  <c r="DF81" i="1"/>
  <c r="DX97" i="1"/>
  <c r="DF97" i="1"/>
  <c r="DX145" i="1"/>
  <c r="DF145" i="1"/>
  <c r="DF210" i="1"/>
  <c r="DX282" i="1"/>
  <c r="DF506" i="1"/>
  <c r="DF28" i="1"/>
  <c r="DX178" i="1"/>
  <c r="DF268" i="1"/>
  <c r="DX512" i="1"/>
  <c r="DF512" i="1"/>
  <c r="DF157" i="1"/>
  <c r="DF189" i="1"/>
  <c r="DX269" i="1"/>
  <c r="DF269" i="1"/>
  <c r="DX509" i="1"/>
  <c r="DF534" i="1"/>
  <c r="DF31" i="1"/>
  <c r="DX21" i="1"/>
  <c r="DF21" i="1"/>
  <c r="DX231" i="1"/>
  <c r="DF391" i="1"/>
  <c r="DF423" i="1"/>
  <c r="DF471" i="1"/>
  <c r="DX503" i="1"/>
  <c r="DF503" i="1"/>
  <c r="DF164" i="1"/>
  <c r="DX164" i="1"/>
  <c r="DF464" i="1"/>
  <c r="DF496" i="1"/>
  <c r="DF250" i="1"/>
  <c r="DF406" i="1"/>
  <c r="DF323" i="1"/>
  <c r="DF320" i="1"/>
  <c r="DF352" i="1"/>
  <c r="DF30" i="1"/>
  <c r="DX373" i="1"/>
  <c r="DF405" i="1"/>
  <c r="DX437" i="1"/>
  <c r="DF469" i="1"/>
  <c r="DF501" i="1"/>
  <c r="DX350" i="1"/>
  <c r="DX35" i="1"/>
  <c r="DF90" i="1"/>
  <c r="DF122" i="1"/>
  <c r="DX115" i="1"/>
  <c r="DF171" i="1"/>
  <c r="DX64" i="1"/>
  <c r="DF100" i="1"/>
  <c r="DX100" i="1"/>
  <c r="DX132" i="1"/>
  <c r="DF236" i="1"/>
  <c r="DF376" i="1"/>
  <c r="DX408" i="1"/>
  <c r="DF408" i="1"/>
  <c r="DX440" i="1"/>
  <c r="DF440" i="1"/>
  <c r="DX117" i="1"/>
  <c r="DF117" i="1"/>
  <c r="DF317" i="1"/>
  <c r="DF230" i="1"/>
  <c r="DF286" i="1"/>
  <c r="DX354" i="1"/>
  <c r="DF478" i="1"/>
  <c r="DX522" i="1"/>
  <c r="DF522" i="1"/>
  <c r="DF32" i="1"/>
  <c r="DF272" i="1"/>
  <c r="DF304" i="1"/>
  <c r="DX69" i="1"/>
  <c r="DF69" i="1"/>
  <c r="DF193" i="1"/>
  <c r="DF273" i="1"/>
  <c r="DX516" i="1"/>
  <c r="DF150" i="1"/>
  <c r="DF147" i="1"/>
  <c r="DF324" i="1"/>
  <c r="DF340" i="1"/>
  <c r="DF77" i="1"/>
  <c r="DX221" i="1"/>
  <c r="DF237" i="1"/>
  <c r="DX377" i="1"/>
  <c r="DF393" i="1"/>
  <c r="DF409" i="1"/>
  <c r="DF94" i="1"/>
  <c r="DX142" i="1"/>
  <c r="DF136" i="1"/>
  <c r="DX295" i="1"/>
  <c r="DF240" i="1"/>
  <c r="DX105" i="1"/>
  <c r="DX121" i="1"/>
  <c r="DX321" i="1"/>
  <c r="DX337" i="1"/>
  <c r="DX274" i="1"/>
  <c r="DF274" i="1"/>
  <c r="DX290" i="1"/>
  <c r="DF466" i="1"/>
  <c r="DF482" i="1"/>
  <c r="DX186" i="1"/>
  <c r="DF10" i="1"/>
  <c r="DF58" i="1"/>
  <c r="DX149" i="1"/>
  <c r="DF197" i="1"/>
  <c r="DX533" i="1"/>
  <c r="DF23" i="1"/>
  <c r="DF174" i="1"/>
  <c r="DF29" i="1"/>
  <c r="DF223" i="1"/>
  <c r="DX399" i="1"/>
  <c r="DF431" i="1"/>
  <c r="DF447" i="1"/>
  <c r="DF430" i="1"/>
  <c r="DF347" i="1"/>
  <c r="DF363" i="1"/>
  <c r="DF365" i="1"/>
  <c r="DX397" i="1"/>
  <c r="DX413" i="1"/>
  <c r="DF445" i="1"/>
  <c r="DF461" i="1"/>
  <c r="DX510" i="1"/>
  <c r="DF66" i="1"/>
  <c r="DF368" i="1"/>
  <c r="DF448" i="1"/>
  <c r="DF109" i="1"/>
  <c r="DX341" i="1"/>
  <c r="DX338" i="1"/>
  <c r="DX486" i="1"/>
  <c r="DX24" i="1"/>
  <c r="DF190" i="1"/>
  <c r="DF264" i="1"/>
  <c r="DX185" i="1"/>
  <c r="DF112" i="1"/>
  <c r="DF303" i="1"/>
  <c r="DF404" i="1"/>
  <c r="DF282" i="1"/>
  <c r="DF458" i="1"/>
  <c r="DX28" i="1"/>
  <c r="DF178" i="1"/>
  <c r="DX157" i="1"/>
  <c r="DF438" i="1"/>
  <c r="DF535" i="1"/>
  <c r="DX71" i="1"/>
  <c r="DF217" i="1"/>
  <c r="DF437" i="1"/>
  <c r="DX501" i="1"/>
  <c r="DF350" i="1"/>
  <c r="DF35" i="1"/>
  <c r="DX171" i="1"/>
  <c r="DF64" i="1"/>
  <c r="DF132" i="1"/>
  <c r="DF259" i="1"/>
  <c r="DX376" i="1"/>
  <c r="DX317" i="1"/>
  <c r="DX349" i="1"/>
  <c r="DF354" i="1"/>
  <c r="DX193" i="1"/>
  <c r="DX273" i="1"/>
  <c r="DF516" i="1"/>
  <c r="DF54" i="1"/>
  <c r="DF177" i="1"/>
  <c r="DX235" i="1"/>
  <c r="DX484" i="1"/>
  <c r="DX254" i="1"/>
  <c r="DX426" i="1"/>
  <c r="DX530" i="1"/>
  <c r="DX56" i="1"/>
  <c r="DF18" i="1"/>
  <c r="DF221" i="1"/>
  <c r="DX237" i="1"/>
  <c r="DF425" i="1"/>
  <c r="DX473" i="1"/>
  <c r="DX326" i="1"/>
  <c r="DF326" i="1"/>
  <c r="DF3" i="1"/>
  <c r="DF47" i="1"/>
  <c r="DX78" i="1"/>
  <c r="DX126" i="1"/>
  <c r="DX104" i="1"/>
  <c r="DF203" i="1"/>
  <c r="DF263" i="1"/>
  <c r="DF121" i="1"/>
  <c r="DF353" i="1"/>
  <c r="DX218" i="1"/>
  <c r="DX306" i="1"/>
  <c r="DF498" i="1"/>
  <c r="DX36" i="1"/>
  <c r="DX277" i="1"/>
  <c r="DF239" i="1"/>
  <c r="DF399" i="1"/>
  <c r="DX172" i="1"/>
  <c r="DX382" i="1"/>
  <c r="DX398" i="1"/>
  <c r="DX430" i="1"/>
  <c r="DX360" i="1"/>
  <c r="DF413" i="1"/>
  <c r="DX513" i="1"/>
  <c r="DF7" i="1"/>
  <c r="DX66" i="1"/>
  <c r="DF82" i="1"/>
  <c r="DX72" i="1"/>
  <c r="DF175" i="1"/>
  <c r="DF267" i="1"/>
  <c r="DX109" i="1"/>
  <c r="DX125" i="1"/>
  <c r="DF325" i="1"/>
  <c r="DX222" i="1"/>
  <c r="DX454" i="1"/>
  <c r="DF40" i="1"/>
  <c r="DX190" i="1"/>
  <c r="DF312" i="1"/>
  <c r="DF153" i="1"/>
  <c r="DF201" i="1"/>
  <c r="DF281" i="1"/>
  <c r="DX518" i="1"/>
  <c r="DX210" i="1"/>
  <c r="DX189" i="1"/>
  <c r="DF509" i="1"/>
  <c r="DX438" i="1"/>
  <c r="DF71" i="1"/>
  <c r="DX259" i="1"/>
  <c r="DX291" i="1"/>
  <c r="DF349" i="1"/>
  <c r="DX230" i="1"/>
  <c r="DX478" i="1"/>
  <c r="DF182" i="1"/>
  <c r="DF305" i="1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EB555" i="1"/>
  <c r="EB539" i="1"/>
  <c r="EB549" i="1"/>
  <c r="EB552" i="1"/>
  <c r="EB550" i="1"/>
  <c r="EB577" i="1"/>
  <c r="EB566" i="1"/>
  <c r="EB544" i="1"/>
  <c r="EB551" i="1"/>
  <c r="EB578" i="1"/>
  <c r="EB560" i="1"/>
  <c r="EB536" i="1"/>
  <c r="EB556" i="1"/>
  <c r="EB547" i="1"/>
  <c r="EB573" i="1"/>
  <c r="EB537" i="1"/>
  <c r="EB545" i="1"/>
  <c r="EB562" i="1"/>
  <c r="EB574" i="1"/>
  <c r="EB554" i="1"/>
  <c r="BB34" i="1"/>
  <c r="DV34" i="1"/>
  <c r="DX34" i="1" s="1"/>
  <c r="DD34" i="1"/>
  <c r="DF34" i="1" s="1"/>
  <c r="EB569" i="1"/>
  <c r="EB557" i="1"/>
  <c r="EB538" i="1"/>
  <c r="EB561" i="1"/>
  <c r="EB559" i="1"/>
  <c r="EB553" i="1"/>
  <c r="EB543" i="1"/>
  <c r="EB548" i="1"/>
  <c r="EB565" i="1"/>
  <c r="EB558" i="1"/>
  <c r="EB542" i="1"/>
  <c r="EB546" i="1"/>
  <c r="EB540" i="1"/>
  <c r="EB6" i="1"/>
  <c r="EB579" i="1"/>
  <c r="EB564" i="1"/>
  <c r="EB568" i="1"/>
  <c r="EB541" i="1"/>
  <c r="CL34" i="1"/>
  <c r="BT34" i="1"/>
  <c r="H7" i="1"/>
  <c r="EA7" i="1" s="1" a="1"/>
  <c r="EA7" i="1" s="1"/>
  <c r="H3" i="1"/>
  <c r="EA3" i="1" s="1" a="1"/>
  <c r="EA3" i="1" s="1"/>
  <c r="H4" i="1"/>
  <c r="EA4" i="1" s="1" a="1"/>
  <c r="EA4" i="1" s="1"/>
  <c r="H5" i="1"/>
  <c r="EA5" i="1" s="1" a="1"/>
  <c r="EA5" i="1" s="1"/>
  <c r="H8" i="1"/>
  <c r="EA8" i="1" s="1" a="1"/>
  <c r="EA8" i="1" s="1"/>
  <c r="H9" i="1"/>
  <c r="EA9" i="1" s="1" a="1"/>
  <c r="EA9" i="1" s="1"/>
  <c r="H10" i="1"/>
  <c r="EA10" i="1" s="1" a="1"/>
  <c r="EA10" i="1" s="1"/>
  <c r="H11" i="1"/>
  <c r="EA11" i="1" s="1" a="1"/>
  <c r="EA11" i="1" s="1"/>
  <c r="H12" i="1"/>
  <c r="EA12" i="1" s="1" a="1"/>
  <c r="EA12" i="1" s="1"/>
  <c r="H13" i="1"/>
  <c r="EA13" i="1" s="1" a="1"/>
  <c r="EA13" i="1" s="1"/>
  <c r="H14" i="1"/>
  <c r="EA14" i="1" s="1" a="1"/>
  <c r="EA14" i="1" s="1"/>
  <c r="H15" i="1"/>
  <c r="EA15" i="1" s="1" a="1"/>
  <c r="EA15" i="1" s="1"/>
  <c r="H16" i="1"/>
  <c r="EA16" i="1" s="1" a="1"/>
  <c r="EA16" i="1" s="1"/>
  <c r="H17" i="1"/>
  <c r="EA17" i="1" s="1" a="1"/>
  <c r="EA17" i="1" s="1"/>
  <c r="H18" i="1"/>
  <c r="EA18" i="1" s="1" a="1"/>
  <c r="EA18" i="1" s="1"/>
  <c r="H19" i="1"/>
  <c r="EA19" i="1" s="1" a="1"/>
  <c r="EA19" i="1" s="1"/>
  <c r="H20" i="1"/>
  <c r="EA20" i="1" s="1" a="1"/>
  <c r="EA20" i="1" s="1"/>
  <c r="H21" i="1"/>
  <c r="EA21" i="1" s="1" a="1"/>
  <c r="EA21" i="1" s="1"/>
  <c r="H22" i="1"/>
  <c r="EA22" i="1" s="1" a="1"/>
  <c r="EA22" i="1" s="1"/>
  <c r="H23" i="1"/>
  <c r="EA23" i="1" s="1" a="1"/>
  <c r="EA23" i="1" s="1"/>
  <c r="H24" i="1"/>
  <c r="EA24" i="1" s="1" a="1"/>
  <c r="EA24" i="1" s="1"/>
  <c r="H25" i="1"/>
  <c r="EA25" i="1" s="1" a="1"/>
  <c r="EA25" i="1" s="1"/>
  <c r="H26" i="1"/>
  <c r="EA26" i="1" s="1" a="1"/>
  <c r="EA26" i="1" s="1"/>
  <c r="H27" i="1"/>
  <c r="EA27" i="1" s="1" a="1"/>
  <c r="EA27" i="1" s="1"/>
  <c r="H28" i="1"/>
  <c r="EA28" i="1" s="1" a="1"/>
  <c r="EA28" i="1" s="1"/>
  <c r="H29" i="1"/>
  <c r="EA29" i="1" s="1" a="1"/>
  <c r="EA29" i="1" s="1"/>
  <c r="H30" i="1"/>
  <c r="EA30" i="1" s="1" a="1"/>
  <c r="EA30" i="1" s="1"/>
  <c r="H31" i="1"/>
  <c r="EA31" i="1" s="1" a="1"/>
  <c r="EA31" i="1" s="1"/>
  <c r="H32" i="1"/>
  <c r="EA32" i="1" s="1" a="1"/>
  <c r="EA32" i="1" s="1"/>
  <c r="H33" i="1"/>
  <c r="EA33" i="1" s="1" a="1"/>
  <c r="EA33" i="1" s="1"/>
  <c r="H34" i="1"/>
  <c r="EA34" i="1" s="1" a="1"/>
  <c r="EA34" i="1" s="1"/>
  <c r="H35" i="1"/>
  <c r="EA35" i="1" s="1" a="1"/>
  <c r="EA35" i="1" s="1"/>
  <c r="H36" i="1"/>
  <c r="EA36" i="1" s="1" a="1"/>
  <c r="EA36" i="1" s="1"/>
  <c r="H37" i="1"/>
  <c r="EA37" i="1" s="1" a="1"/>
  <c r="EA37" i="1" s="1"/>
  <c r="H38" i="1"/>
  <c r="EA38" i="1" s="1" a="1"/>
  <c r="EA38" i="1" s="1"/>
  <c r="H39" i="1"/>
  <c r="EA39" i="1" s="1" a="1"/>
  <c r="EA39" i="1" s="1"/>
  <c r="H40" i="1"/>
  <c r="EA40" i="1" s="1" a="1"/>
  <c r="EA40" i="1" s="1"/>
  <c r="H41" i="1"/>
  <c r="EA41" i="1" s="1" a="1"/>
  <c r="EA41" i="1" s="1"/>
  <c r="H42" i="1"/>
  <c r="EA42" i="1" s="1" a="1"/>
  <c r="EA42" i="1" s="1"/>
  <c r="H43" i="1"/>
  <c r="EA43" i="1" s="1" a="1"/>
  <c r="EA43" i="1" s="1"/>
  <c r="H44" i="1"/>
  <c r="EA44" i="1" s="1" a="1"/>
  <c r="EA44" i="1" s="1"/>
  <c r="H45" i="1"/>
  <c r="EA45" i="1" s="1" a="1"/>
  <c r="EA45" i="1" s="1"/>
  <c r="H46" i="1"/>
  <c r="EA46" i="1" s="1" a="1"/>
  <c r="EA46" i="1" s="1"/>
  <c r="H47" i="1"/>
  <c r="EA47" i="1" s="1" a="1"/>
  <c r="EA47" i="1" s="1"/>
  <c r="H48" i="1"/>
  <c r="EA48" i="1" s="1" a="1"/>
  <c r="EA48" i="1" s="1"/>
  <c r="H49" i="1"/>
  <c r="EA49" i="1" s="1" a="1"/>
  <c r="EA49" i="1" s="1"/>
  <c r="H50" i="1"/>
  <c r="EA50" i="1" s="1" a="1"/>
  <c r="EA50" i="1" s="1"/>
  <c r="H51" i="1"/>
  <c r="EA51" i="1" s="1" a="1"/>
  <c r="EA51" i="1" s="1"/>
  <c r="H52" i="1"/>
  <c r="EA52" i="1" s="1" a="1"/>
  <c r="EA52" i="1" s="1"/>
  <c r="H53" i="1"/>
  <c r="EA53" i="1" s="1" a="1"/>
  <c r="EA53" i="1" s="1"/>
  <c r="H54" i="1"/>
  <c r="EA54" i="1" s="1" a="1"/>
  <c r="EA54" i="1" s="1"/>
  <c r="H55" i="1"/>
  <c r="EA55" i="1" s="1" a="1"/>
  <c r="EA55" i="1" s="1"/>
  <c r="H56" i="1"/>
  <c r="EA56" i="1" s="1" a="1"/>
  <c r="EA56" i="1" s="1"/>
  <c r="H57" i="1"/>
  <c r="EA57" i="1" s="1" a="1"/>
  <c r="EA57" i="1" s="1"/>
  <c r="H58" i="1"/>
  <c r="EA58" i="1" s="1" a="1"/>
  <c r="EA58" i="1" s="1"/>
  <c r="H59" i="1"/>
  <c r="EA59" i="1" s="1" a="1"/>
  <c r="EA59" i="1" s="1"/>
  <c r="H60" i="1"/>
  <c r="EA60" i="1" s="1" a="1"/>
  <c r="EA60" i="1" s="1"/>
  <c r="H61" i="1"/>
  <c r="EA61" i="1" s="1" a="1"/>
  <c r="EA61" i="1" s="1"/>
  <c r="H62" i="1"/>
  <c r="EA62" i="1" s="1" a="1"/>
  <c r="EA62" i="1" s="1"/>
  <c r="H63" i="1"/>
  <c r="EA63" i="1" s="1" a="1"/>
  <c r="EA63" i="1" s="1"/>
  <c r="H64" i="1"/>
  <c r="EA64" i="1" s="1" a="1"/>
  <c r="EA64" i="1" s="1"/>
  <c r="H65" i="1"/>
  <c r="EA65" i="1" s="1" a="1"/>
  <c r="EA65" i="1" s="1"/>
  <c r="H66" i="1"/>
  <c r="EA66" i="1" s="1" a="1"/>
  <c r="EA66" i="1" s="1"/>
  <c r="H67" i="1"/>
  <c r="EA67" i="1" s="1" a="1"/>
  <c r="EA67" i="1" s="1"/>
  <c r="H68" i="1"/>
  <c r="EA68" i="1" s="1" a="1"/>
  <c r="EA68" i="1" s="1"/>
  <c r="H69" i="1"/>
  <c r="EA69" i="1" s="1" a="1"/>
  <c r="EA69" i="1" s="1"/>
  <c r="H70" i="1"/>
  <c r="EA70" i="1" s="1" a="1"/>
  <c r="EA70" i="1" s="1"/>
  <c r="H71" i="1"/>
  <c r="EA71" i="1" s="1" a="1"/>
  <c r="EA71" i="1" s="1"/>
  <c r="H72" i="1"/>
  <c r="EA72" i="1" s="1" a="1"/>
  <c r="EA72" i="1" s="1"/>
  <c r="H73" i="1"/>
  <c r="EA73" i="1" s="1" a="1"/>
  <c r="EA73" i="1" s="1"/>
  <c r="H74" i="1"/>
  <c r="EA74" i="1" s="1" a="1"/>
  <c r="EA74" i="1" s="1"/>
  <c r="H75" i="1"/>
  <c r="EA75" i="1" s="1" a="1"/>
  <c r="EA75" i="1" s="1"/>
  <c r="H76" i="1"/>
  <c r="EA76" i="1" s="1" a="1"/>
  <c r="EA76" i="1" s="1"/>
  <c r="H77" i="1"/>
  <c r="EA77" i="1" s="1" a="1"/>
  <c r="EA77" i="1" s="1"/>
  <c r="H78" i="1"/>
  <c r="EA78" i="1" s="1" a="1"/>
  <c r="EA78" i="1" s="1"/>
  <c r="H79" i="1"/>
  <c r="EA79" i="1" s="1" a="1"/>
  <c r="EA79" i="1" s="1"/>
  <c r="H80" i="1"/>
  <c r="EA80" i="1" s="1" a="1"/>
  <c r="EA80" i="1" s="1"/>
  <c r="H81" i="1"/>
  <c r="EA81" i="1" s="1" a="1"/>
  <c r="EA81" i="1" s="1"/>
  <c r="H82" i="1"/>
  <c r="EA82" i="1" s="1" a="1"/>
  <c r="EA82" i="1" s="1"/>
  <c r="H83" i="1"/>
  <c r="EA83" i="1" s="1" a="1"/>
  <c r="EA83" i="1" s="1"/>
  <c r="H84" i="1"/>
  <c r="EA84" i="1" s="1" a="1"/>
  <c r="EA84" i="1" s="1"/>
  <c r="H85" i="1"/>
  <c r="EA85" i="1" s="1" a="1"/>
  <c r="EA85" i="1" s="1"/>
  <c r="H86" i="1"/>
  <c r="EA86" i="1" s="1" a="1"/>
  <c r="EA86" i="1" s="1"/>
  <c r="H87" i="1"/>
  <c r="EA87" i="1" s="1" a="1"/>
  <c r="EA87" i="1" s="1"/>
  <c r="H88" i="1"/>
  <c r="EA88" i="1" s="1" a="1"/>
  <c r="EA88" i="1" s="1"/>
  <c r="H89" i="1"/>
  <c r="EA89" i="1" s="1" a="1"/>
  <c r="EA89" i="1" s="1"/>
  <c r="H90" i="1"/>
  <c r="EA90" i="1" s="1" a="1"/>
  <c r="EA90" i="1" s="1"/>
  <c r="H91" i="1"/>
  <c r="EA91" i="1" s="1" a="1"/>
  <c r="EA91" i="1" s="1"/>
  <c r="H92" i="1"/>
  <c r="EA92" i="1" s="1" a="1"/>
  <c r="EA92" i="1" s="1"/>
  <c r="H93" i="1"/>
  <c r="EA93" i="1" s="1" a="1"/>
  <c r="EA93" i="1" s="1"/>
  <c r="H94" i="1"/>
  <c r="EA94" i="1" s="1" a="1"/>
  <c r="EA94" i="1" s="1"/>
  <c r="H95" i="1"/>
  <c r="EA95" i="1" s="1" a="1"/>
  <c r="EA95" i="1" s="1"/>
  <c r="H96" i="1"/>
  <c r="EA96" i="1" s="1" a="1"/>
  <c r="EA96" i="1" s="1"/>
  <c r="H97" i="1"/>
  <c r="EA97" i="1" s="1" a="1"/>
  <c r="EA97" i="1" s="1"/>
  <c r="H98" i="1"/>
  <c r="EA98" i="1" s="1" a="1"/>
  <c r="EA98" i="1" s="1"/>
  <c r="H99" i="1"/>
  <c r="EA99" i="1" s="1" a="1"/>
  <c r="EA99" i="1" s="1"/>
  <c r="H100" i="1"/>
  <c r="EA100" i="1" s="1" a="1"/>
  <c r="EA100" i="1" s="1"/>
  <c r="H101" i="1"/>
  <c r="EA101" i="1" s="1" a="1"/>
  <c r="EA101" i="1" s="1"/>
  <c r="H102" i="1"/>
  <c r="EA102" i="1" s="1" a="1"/>
  <c r="EA102" i="1" s="1"/>
  <c r="H103" i="1"/>
  <c r="EA103" i="1" s="1" a="1"/>
  <c r="EA103" i="1" s="1"/>
  <c r="H104" i="1"/>
  <c r="EA104" i="1" s="1" a="1"/>
  <c r="EA104" i="1" s="1"/>
  <c r="H105" i="1"/>
  <c r="EA105" i="1" s="1" a="1"/>
  <c r="EA105" i="1" s="1"/>
  <c r="H106" i="1"/>
  <c r="EA106" i="1" s="1" a="1"/>
  <c r="EA106" i="1" s="1"/>
  <c r="H107" i="1"/>
  <c r="EA107" i="1" s="1" a="1"/>
  <c r="EA107" i="1" s="1"/>
  <c r="H108" i="1"/>
  <c r="EA108" i="1" s="1" a="1"/>
  <c r="EA108" i="1" s="1"/>
  <c r="H109" i="1"/>
  <c r="EA109" i="1" s="1" a="1"/>
  <c r="EA109" i="1" s="1"/>
  <c r="H110" i="1"/>
  <c r="EA110" i="1" s="1" a="1"/>
  <c r="EA110" i="1" s="1"/>
  <c r="H111" i="1"/>
  <c r="EA111" i="1" s="1" a="1"/>
  <c r="EA111" i="1" s="1"/>
  <c r="H112" i="1"/>
  <c r="EA112" i="1" s="1" a="1"/>
  <c r="EA112" i="1" s="1"/>
  <c r="H113" i="1"/>
  <c r="EA113" i="1" s="1" a="1"/>
  <c r="EA113" i="1" s="1"/>
  <c r="H114" i="1"/>
  <c r="EA114" i="1" s="1" a="1"/>
  <c r="EA114" i="1" s="1"/>
  <c r="H115" i="1"/>
  <c r="EA115" i="1" s="1" a="1"/>
  <c r="EA115" i="1" s="1"/>
  <c r="H116" i="1"/>
  <c r="EA116" i="1" s="1" a="1"/>
  <c r="EA116" i="1" s="1"/>
  <c r="H117" i="1"/>
  <c r="EA117" i="1" s="1" a="1"/>
  <c r="EA117" i="1" s="1"/>
  <c r="H118" i="1"/>
  <c r="EA118" i="1" s="1" a="1"/>
  <c r="EA118" i="1" s="1"/>
  <c r="H119" i="1"/>
  <c r="EA119" i="1" s="1" a="1"/>
  <c r="EA119" i="1" s="1"/>
  <c r="H120" i="1"/>
  <c r="EA120" i="1" s="1" a="1"/>
  <c r="EA120" i="1" s="1"/>
  <c r="H121" i="1"/>
  <c r="EA121" i="1" s="1" a="1"/>
  <c r="EA121" i="1" s="1"/>
  <c r="H122" i="1"/>
  <c r="EA122" i="1" s="1" a="1"/>
  <c r="EA122" i="1" s="1"/>
  <c r="H123" i="1"/>
  <c r="EA123" i="1" s="1" a="1"/>
  <c r="EA123" i="1" s="1"/>
  <c r="H124" i="1"/>
  <c r="EA124" i="1" s="1" a="1"/>
  <c r="EA124" i="1" s="1"/>
  <c r="H125" i="1"/>
  <c r="EA125" i="1" s="1" a="1"/>
  <c r="EA125" i="1" s="1"/>
  <c r="H126" i="1"/>
  <c r="EA126" i="1" s="1" a="1"/>
  <c r="EA126" i="1" s="1"/>
  <c r="H127" i="1"/>
  <c r="EA127" i="1" s="1" a="1"/>
  <c r="EA127" i="1" s="1"/>
  <c r="H128" i="1"/>
  <c r="EA128" i="1" s="1" a="1"/>
  <c r="EA128" i="1" s="1"/>
  <c r="H129" i="1"/>
  <c r="EA129" i="1" s="1" a="1"/>
  <c r="EA129" i="1" s="1"/>
  <c r="H130" i="1"/>
  <c r="EA130" i="1" s="1" a="1"/>
  <c r="EA130" i="1" s="1"/>
  <c r="H131" i="1"/>
  <c r="EA131" i="1" s="1" a="1"/>
  <c r="EA131" i="1" s="1"/>
  <c r="H132" i="1"/>
  <c r="EA132" i="1" s="1" a="1"/>
  <c r="EA132" i="1" s="1"/>
  <c r="H133" i="1"/>
  <c r="EA133" i="1" s="1" a="1"/>
  <c r="EA133" i="1" s="1"/>
  <c r="H134" i="1"/>
  <c r="EA134" i="1" s="1" a="1"/>
  <c r="EA134" i="1" s="1"/>
  <c r="H135" i="1"/>
  <c r="EA135" i="1" s="1" a="1"/>
  <c r="EA135" i="1" s="1"/>
  <c r="H136" i="1"/>
  <c r="EA136" i="1" s="1" a="1"/>
  <c r="EA136" i="1" s="1"/>
  <c r="H137" i="1"/>
  <c r="EA137" i="1" s="1" a="1"/>
  <c r="EA137" i="1" s="1"/>
  <c r="H138" i="1"/>
  <c r="EA138" i="1" s="1" a="1"/>
  <c r="EA138" i="1" s="1"/>
  <c r="H139" i="1"/>
  <c r="EA139" i="1" s="1" a="1"/>
  <c r="EA139" i="1" s="1"/>
  <c r="H140" i="1"/>
  <c r="EA140" i="1" s="1" a="1"/>
  <c r="EA140" i="1" s="1"/>
  <c r="H141" i="1"/>
  <c r="EA141" i="1" s="1" a="1"/>
  <c r="EA141" i="1" s="1"/>
  <c r="H142" i="1"/>
  <c r="EA142" i="1" s="1" a="1"/>
  <c r="EA142" i="1" s="1"/>
  <c r="H143" i="1"/>
  <c r="EA143" i="1" s="1" a="1"/>
  <c r="EA143" i="1" s="1"/>
  <c r="H144" i="1"/>
  <c r="EA144" i="1" s="1" a="1"/>
  <c r="EA144" i="1" s="1"/>
  <c r="H145" i="1"/>
  <c r="EA145" i="1" s="1" a="1"/>
  <c r="EA145" i="1" s="1"/>
  <c r="H146" i="1"/>
  <c r="EA146" i="1" s="1" a="1"/>
  <c r="EA146" i="1" s="1"/>
  <c r="H147" i="1"/>
  <c r="EA147" i="1" s="1" a="1"/>
  <c r="EA147" i="1" s="1"/>
  <c r="H148" i="1"/>
  <c r="EA148" i="1" s="1" a="1"/>
  <c r="EA148" i="1" s="1"/>
  <c r="H149" i="1"/>
  <c r="EA149" i="1" s="1" a="1"/>
  <c r="EA149" i="1" s="1"/>
  <c r="H150" i="1"/>
  <c r="EA150" i="1" s="1" a="1"/>
  <c r="EA150" i="1" s="1"/>
  <c r="H151" i="1"/>
  <c r="EA151" i="1" s="1" a="1"/>
  <c r="EA151" i="1" s="1"/>
  <c r="H152" i="1"/>
  <c r="EA152" i="1" s="1" a="1"/>
  <c r="EA152" i="1" s="1"/>
  <c r="H153" i="1"/>
  <c r="EA153" i="1" s="1" a="1"/>
  <c r="EA153" i="1" s="1"/>
  <c r="H154" i="1"/>
  <c r="EA154" i="1" s="1" a="1"/>
  <c r="EA154" i="1" s="1"/>
  <c r="H155" i="1"/>
  <c r="EA155" i="1" s="1" a="1"/>
  <c r="EA155" i="1" s="1"/>
  <c r="H156" i="1"/>
  <c r="EA156" i="1" s="1" a="1"/>
  <c r="EA156" i="1" s="1"/>
  <c r="H157" i="1"/>
  <c r="EA157" i="1" s="1" a="1"/>
  <c r="EA157" i="1" s="1"/>
  <c r="H158" i="1"/>
  <c r="EA158" i="1" s="1" a="1"/>
  <c r="EA158" i="1" s="1"/>
  <c r="H159" i="1"/>
  <c r="EA159" i="1" s="1" a="1"/>
  <c r="EA159" i="1" s="1"/>
  <c r="H160" i="1"/>
  <c r="EA160" i="1" s="1" a="1"/>
  <c r="EA160" i="1" s="1"/>
  <c r="H161" i="1"/>
  <c r="EA161" i="1" s="1" a="1"/>
  <c r="EA161" i="1" s="1"/>
  <c r="H162" i="1"/>
  <c r="EA162" i="1" s="1" a="1"/>
  <c r="EA162" i="1" s="1"/>
  <c r="H163" i="1"/>
  <c r="EA163" i="1" s="1" a="1"/>
  <c r="EA163" i="1" s="1"/>
  <c r="H164" i="1"/>
  <c r="EA164" i="1" s="1" a="1"/>
  <c r="EA164" i="1" s="1"/>
  <c r="H165" i="1"/>
  <c r="EA165" i="1" s="1" a="1"/>
  <c r="EA165" i="1" s="1"/>
  <c r="H166" i="1"/>
  <c r="EA166" i="1" s="1" a="1"/>
  <c r="EA166" i="1" s="1"/>
  <c r="H167" i="1"/>
  <c r="EA167" i="1" s="1" a="1"/>
  <c r="EA167" i="1" s="1"/>
  <c r="H168" i="1"/>
  <c r="EA168" i="1" s="1" a="1"/>
  <c r="EA168" i="1" s="1"/>
  <c r="H169" i="1"/>
  <c r="EA169" i="1" s="1" a="1"/>
  <c r="EA169" i="1" s="1"/>
  <c r="H170" i="1"/>
  <c r="EA170" i="1" s="1" a="1"/>
  <c r="EA170" i="1" s="1"/>
  <c r="H171" i="1"/>
  <c r="EA171" i="1" s="1" a="1"/>
  <c r="EA171" i="1" s="1"/>
  <c r="H172" i="1"/>
  <c r="EA172" i="1" s="1" a="1"/>
  <c r="EA172" i="1" s="1"/>
  <c r="H173" i="1"/>
  <c r="EA173" i="1" s="1" a="1"/>
  <c r="EA173" i="1" s="1"/>
  <c r="H174" i="1"/>
  <c r="EA174" i="1" s="1" a="1"/>
  <c r="EA174" i="1" s="1"/>
  <c r="H175" i="1"/>
  <c r="EA175" i="1" s="1" a="1"/>
  <c r="EA175" i="1" s="1"/>
  <c r="H176" i="1"/>
  <c r="EA176" i="1" s="1" a="1"/>
  <c r="EA176" i="1" s="1"/>
  <c r="H177" i="1"/>
  <c r="EA177" i="1" s="1" a="1"/>
  <c r="EA177" i="1" s="1"/>
  <c r="H178" i="1"/>
  <c r="EA178" i="1" s="1" a="1"/>
  <c r="EA178" i="1" s="1"/>
  <c r="H179" i="1"/>
  <c r="EA179" i="1" s="1" a="1"/>
  <c r="EA179" i="1" s="1"/>
  <c r="H180" i="1"/>
  <c r="EA180" i="1" s="1" a="1"/>
  <c r="EA180" i="1" s="1"/>
  <c r="H181" i="1"/>
  <c r="EA181" i="1" s="1" a="1"/>
  <c r="EA181" i="1" s="1"/>
  <c r="H182" i="1"/>
  <c r="EA182" i="1" s="1" a="1"/>
  <c r="EA182" i="1" s="1"/>
  <c r="H183" i="1"/>
  <c r="EA183" i="1" s="1" a="1"/>
  <c r="EA183" i="1" s="1"/>
  <c r="H184" i="1"/>
  <c r="EA184" i="1" s="1" a="1"/>
  <c r="EA184" i="1" s="1"/>
  <c r="H185" i="1"/>
  <c r="EA185" i="1" s="1" a="1"/>
  <c r="EA185" i="1" s="1"/>
  <c r="H186" i="1"/>
  <c r="EA186" i="1" s="1" a="1"/>
  <c r="EA186" i="1" s="1"/>
  <c r="H187" i="1"/>
  <c r="EA187" i="1" s="1" a="1"/>
  <c r="EA187" i="1" s="1"/>
  <c r="H188" i="1"/>
  <c r="EA188" i="1" s="1" a="1"/>
  <c r="EA188" i="1" s="1"/>
  <c r="H189" i="1"/>
  <c r="EA189" i="1" s="1" a="1"/>
  <c r="EA189" i="1" s="1"/>
  <c r="H190" i="1"/>
  <c r="EA190" i="1" s="1" a="1"/>
  <c r="EA190" i="1" s="1"/>
  <c r="H191" i="1"/>
  <c r="EA191" i="1" s="1" a="1"/>
  <c r="EA191" i="1" s="1"/>
  <c r="H192" i="1"/>
  <c r="EA192" i="1" s="1" a="1"/>
  <c r="EA192" i="1" s="1"/>
  <c r="H193" i="1"/>
  <c r="EA193" i="1" s="1" a="1"/>
  <c r="EA193" i="1" s="1"/>
  <c r="H194" i="1"/>
  <c r="EA194" i="1" s="1" a="1"/>
  <c r="EA194" i="1" s="1"/>
  <c r="H195" i="1"/>
  <c r="EA195" i="1" s="1" a="1"/>
  <c r="EA195" i="1" s="1"/>
  <c r="H196" i="1"/>
  <c r="EA196" i="1" s="1" a="1"/>
  <c r="EA196" i="1" s="1"/>
  <c r="H197" i="1"/>
  <c r="EA197" i="1" s="1" a="1"/>
  <c r="EA197" i="1" s="1"/>
  <c r="H198" i="1"/>
  <c r="EA198" i="1" s="1" a="1"/>
  <c r="EA198" i="1" s="1"/>
  <c r="H199" i="1"/>
  <c r="EA199" i="1" s="1" a="1"/>
  <c r="EA199" i="1" s="1"/>
  <c r="H200" i="1"/>
  <c r="EA200" i="1" s="1" a="1"/>
  <c r="EA200" i="1" s="1"/>
  <c r="H201" i="1"/>
  <c r="EA201" i="1" s="1" a="1"/>
  <c r="EA201" i="1" s="1"/>
  <c r="H202" i="1"/>
  <c r="EA202" i="1" s="1" a="1"/>
  <c r="EA202" i="1" s="1"/>
  <c r="H203" i="1"/>
  <c r="EA203" i="1" s="1" a="1"/>
  <c r="EA203" i="1" s="1"/>
  <c r="H204" i="1"/>
  <c r="EA204" i="1" s="1" a="1"/>
  <c r="EA204" i="1" s="1"/>
  <c r="H205" i="1"/>
  <c r="EA205" i="1" s="1" a="1"/>
  <c r="EA205" i="1" s="1"/>
  <c r="H206" i="1"/>
  <c r="EA206" i="1" s="1" a="1"/>
  <c r="EA206" i="1" s="1"/>
  <c r="H207" i="1"/>
  <c r="EA207" i="1" s="1" a="1"/>
  <c r="EA207" i="1" s="1"/>
  <c r="H208" i="1"/>
  <c r="EA208" i="1" s="1" a="1"/>
  <c r="EA208" i="1" s="1"/>
  <c r="H209" i="1"/>
  <c r="EA209" i="1" s="1" a="1"/>
  <c r="EA209" i="1" s="1"/>
  <c r="H210" i="1"/>
  <c r="EA210" i="1" s="1" a="1"/>
  <c r="EA210" i="1" s="1"/>
  <c r="H211" i="1"/>
  <c r="EA211" i="1" s="1" a="1"/>
  <c r="EA211" i="1" s="1"/>
  <c r="H212" i="1"/>
  <c r="EA212" i="1" s="1" a="1"/>
  <c r="EA212" i="1" s="1"/>
  <c r="H213" i="1"/>
  <c r="EA213" i="1" s="1" a="1"/>
  <c r="EA213" i="1" s="1"/>
  <c r="H214" i="1"/>
  <c r="EA214" i="1" s="1" a="1"/>
  <c r="EA214" i="1" s="1"/>
  <c r="H215" i="1"/>
  <c r="EA215" i="1" s="1" a="1"/>
  <c r="EA215" i="1" s="1"/>
  <c r="H216" i="1"/>
  <c r="EA216" i="1" s="1" a="1"/>
  <c r="EA216" i="1" s="1"/>
  <c r="H217" i="1"/>
  <c r="EA217" i="1" s="1" a="1"/>
  <c r="EA217" i="1" s="1"/>
  <c r="H218" i="1"/>
  <c r="EA218" i="1" s="1" a="1"/>
  <c r="EA218" i="1" s="1"/>
  <c r="H219" i="1"/>
  <c r="EA219" i="1" s="1" a="1"/>
  <c r="EA219" i="1" s="1"/>
  <c r="H220" i="1"/>
  <c r="EA220" i="1" s="1" a="1"/>
  <c r="EA220" i="1" s="1"/>
  <c r="H221" i="1"/>
  <c r="EA221" i="1" s="1" a="1"/>
  <c r="EA221" i="1" s="1"/>
  <c r="H222" i="1"/>
  <c r="EA222" i="1" s="1" a="1"/>
  <c r="EA222" i="1" s="1"/>
  <c r="H223" i="1"/>
  <c r="EA223" i="1" s="1" a="1"/>
  <c r="EA223" i="1" s="1"/>
  <c r="H224" i="1"/>
  <c r="EA224" i="1" s="1" a="1"/>
  <c r="EA224" i="1" s="1"/>
  <c r="H225" i="1"/>
  <c r="EA225" i="1" s="1" a="1"/>
  <c r="EA225" i="1" s="1"/>
  <c r="H226" i="1"/>
  <c r="EA226" i="1" s="1" a="1"/>
  <c r="EA226" i="1" s="1"/>
  <c r="H227" i="1"/>
  <c r="EA227" i="1" s="1" a="1"/>
  <c r="EA227" i="1" s="1"/>
  <c r="H228" i="1"/>
  <c r="EA228" i="1" s="1" a="1"/>
  <c r="EA228" i="1" s="1"/>
  <c r="H229" i="1"/>
  <c r="EA229" i="1" s="1" a="1"/>
  <c r="EA229" i="1" s="1"/>
  <c r="H230" i="1"/>
  <c r="EA230" i="1" s="1" a="1"/>
  <c r="EA230" i="1" s="1"/>
  <c r="H231" i="1"/>
  <c r="EA231" i="1" s="1" a="1"/>
  <c r="EA231" i="1" s="1"/>
  <c r="H232" i="1"/>
  <c r="EA232" i="1" s="1" a="1"/>
  <c r="EA232" i="1" s="1"/>
  <c r="H233" i="1"/>
  <c r="EA233" i="1" s="1" a="1"/>
  <c r="EA233" i="1" s="1"/>
  <c r="H234" i="1"/>
  <c r="EA234" i="1" s="1" a="1"/>
  <c r="EA234" i="1" s="1"/>
  <c r="H235" i="1"/>
  <c r="EA235" i="1" s="1" a="1"/>
  <c r="EA235" i="1" s="1"/>
  <c r="H236" i="1"/>
  <c r="EA236" i="1" s="1" a="1"/>
  <c r="EA236" i="1" s="1"/>
  <c r="H237" i="1"/>
  <c r="EA237" i="1" s="1" a="1"/>
  <c r="EA237" i="1" s="1"/>
  <c r="H238" i="1"/>
  <c r="EA238" i="1" s="1" a="1"/>
  <c r="EA238" i="1" s="1"/>
  <c r="H239" i="1"/>
  <c r="EA239" i="1" s="1" a="1"/>
  <c r="EA239" i="1" s="1"/>
  <c r="H240" i="1"/>
  <c r="EA240" i="1" s="1" a="1"/>
  <c r="EA240" i="1" s="1"/>
  <c r="H241" i="1"/>
  <c r="EA241" i="1" s="1" a="1"/>
  <c r="EA241" i="1" s="1"/>
  <c r="H242" i="1"/>
  <c r="EA242" i="1" s="1" a="1"/>
  <c r="EA242" i="1" s="1"/>
  <c r="H243" i="1"/>
  <c r="EA243" i="1" s="1" a="1"/>
  <c r="EA243" i="1" s="1"/>
  <c r="H244" i="1"/>
  <c r="EA244" i="1" s="1" a="1"/>
  <c r="EA244" i="1" s="1"/>
  <c r="H245" i="1"/>
  <c r="EA245" i="1" s="1" a="1"/>
  <c r="EA245" i="1" s="1"/>
  <c r="H246" i="1"/>
  <c r="EA246" i="1" s="1" a="1"/>
  <c r="EA246" i="1" s="1"/>
  <c r="H247" i="1"/>
  <c r="EA247" i="1" s="1" a="1"/>
  <c r="EA247" i="1" s="1"/>
  <c r="H248" i="1"/>
  <c r="EA248" i="1" s="1" a="1"/>
  <c r="EA248" i="1" s="1"/>
  <c r="H249" i="1"/>
  <c r="EA249" i="1" s="1" a="1"/>
  <c r="EA249" i="1" s="1"/>
  <c r="H250" i="1"/>
  <c r="EA250" i="1" s="1" a="1"/>
  <c r="EA250" i="1" s="1"/>
  <c r="H251" i="1"/>
  <c r="EA251" i="1" s="1" a="1"/>
  <c r="EA251" i="1" s="1"/>
  <c r="H252" i="1"/>
  <c r="EA252" i="1" s="1" a="1"/>
  <c r="EA252" i="1" s="1"/>
  <c r="H253" i="1"/>
  <c r="EA253" i="1" s="1" a="1"/>
  <c r="EA253" i="1" s="1"/>
  <c r="H254" i="1"/>
  <c r="EA254" i="1" s="1" a="1"/>
  <c r="EA254" i="1" s="1"/>
  <c r="H255" i="1"/>
  <c r="EA255" i="1" s="1" a="1"/>
  <c r="EA255" i="1" s="1"/>
  <c r="H256" i="1"/>
  <c r="EA256" i="1" s="1" a="1"/>
  <c r="EA256" i="1" s="1"/>
  <c r="H257" i="1"/>
  <c r="EA257" i="1" s="1" a="1"/>
  <c r="EA257" i="1" s="1"/>
  <c r="H258" i="1"/>
  <c r="EA258" i="1" s="1" a="1"/>
  <c r="EA258" i="1" s="1"/>
  <c r="H259" i="1"/>
  <c r="EA259" i="1" s="1" a="1"/>
  <c r="EA259" i="1" s="1"/>
  <c r="H260" i="1"/>
  <c r="EA260" i="1" s="1" a="1"/>
  <c r="EA260" i="1" s="1"/>
  <c r="H261" i="1"/>
  <c r="EA261" i="1" s="1" a="1"/>
  <c r="EA261" i="1" s="1"/>
  <c r="H262" i="1"/>
  <c r="EA262" i="1" s="1" a="1"/>
  <c r="EA262" i="1" s="1"/>
  <c r="H263" i="1"/>
  <c r="EA263" i="1" s="1" a="1"/>
  <c r="EA263" i="1" s="1"/>
  <c r="H264" i="1"/>
  <c r="EA264" i="1" s="1" a="1"/>
  <c r="EA264" i="1" s="1"/>
  <c r="H265" i="1"/>
  <c r="EA265" i="1" s="1" a="1"/>
  <c r="EA265" i="1" s="1"/>
  <c r="H266" i="1"/>
  <c r="EA266" i="1" s="1" a="1"/>
  <c r="EA266" i="1" s="1"/>
  <c r="H267" i="1"/>
  <c r="EA267" i="1" s="1" a="1"/>
  <c r="EA267" i="1" s="1"/>
  <c r="H268" i="1"/>
  <c r="EA268" i="1" s="1" a="1"/>
  <c r="EA268" i="1" s="1"/>
  <c r="H269" i="1"/>
  <c r="EA269" i="1" s="1" a="1"/>
  <c r="EA269" i="1" s="1"/>
  <c r="H270" i="1"/>
  <c r="EA270" i="1" s="1" a="1"/>
  <c r="EA270" i="1" s="1"/>
  <c r="H271" i="1"/>
  <c r="EA271" i="1" s="1" a="1"/>
  <c r="EA271" i="1" s="1"/>
  <c r="H272" i="1"/>
  <c r="EA272" i="1" s="1" a="1"/>
  <c r="EA272" i="1" s="1"/>
  <c r="H273" i="1"/>
  <c r="EA273" i="1" s="1" a="1"/>
  <c r="EA273" i="1" s="1"/>
  <c r="H274" i="1"/>
  <c r="EA274" i="1" s="1" a="1"/>
  <c r="EA274" i="1" s="1"/>
  <c r="H275" i="1"/>
  <c r="EA275" i="1" s="1" a="1"/>
  <c r="EA275" i="1" s="1"/>
  <c r="H276" i="1"/>
  <c r="EA276" i="1" s="1" a="1"/>
  <c r="EA276" i="1" s="1"/>
  <c r="H277" i="1"/>
  <c r="EA277" i="1" s="1" a="1"/>
  <c r="EA277" i="1" s="1"/>
  <c r="H278" i="1"/>
  <c r="EA278" i="1" s="1" a="1"/>
  <c r="EA278" i="1" s="1"/>
  <c r="H279" i="1"/>
  <c r="EA279" i="1" s="1" a="1"/>
  <c r="EA279" i="1" s="1"/>
  <c r="H280" i="1"/>
  <c r="EA280" i="1" s="1" a="1"/>
  <c r="EA280" i="1" s="1"/>
  <c r="H281" i="1"/>
  <c r="EA281" i="1" s="1" a="1"/>
  <c r="EA281" i="1" s="1"/>
  <c r="H282" i="1"/>
  <c r="EA282" i="1" s="1" a="1"/>
  <c r="EA282" i="1" s="1"/>
  <c r="H283" i="1"/>
  <c r="EA283" i="1" s="1" a="1"/>
  <c r="EA283" i="1" s="1"/>
  <c r="H284" i="1"/>
  <c r="EA284" i="1" s="1" a="1"/>
  <c r="EA284" i="1" s="1"/>
  <c r="H285" i="1"/>
  <c r="EA285" i="1" s="1" a="1"/>
  <c r="EA285" i="1" s="1"/>
  <c r="H286" i="1"/>
  <c r="EA286" i="1" s="1" a="1"/>
  <c r="EA286" i="1" s="1"/>
  <c r="H287" i="1"/>
  <c r="EA287" i="1" s="1" a="1"/>
  <c r="EA287" i="1" s="1"/>
  <c r="H288" i="1"/>
  <c r="EA288" i="1" s="1" a="1"/>
  <c r="EA288" i="1" s="1"/>
  <c r="H289" i="1"/>
  <c r="EA289" i="1" s="1" a="1"/>
  <c r="EA289" i="1" s="1"/>
  <c r="H290" i="1"/>
  <c r="EA290" i="1" s="1" a="1"/>
  <c r="EA290" i="1" s="1"/>
  <c r="H291" i="1"/>
  <c r="EA291" i="1" s="1" a="1"/>
  <c r="EA291" i="1" s="1"/>
  <c r="H292" i="1"/>
  <c r="EA292" i="1" s="1" a="1"/>
  <c r="EA292" i="1" s="1"/>
  <c r="H293" i="1"/>
  <c r="EA293" i="1" s="1" a="1"/>
  <c r="EA293" i="1" s="1"/>
  <c r="H294" i="1"/>
  <c r="EA294" i="1" s="1" a="1"/>
  <c r="EA294" i="1" s="1"/>
  <c r="H295" i="1"/>
  <c r="EA295" i="1" s="1" a="1"/>
  <c r="EA295" i="1" s="1"/>
  <c r="H296" i="1"/>
  <c r="EA296" i="1" s="1" a="1"/>
  <c r="EA296" i="1" s="1"/>
  <c r="H297" i="1"/>
  <c r="EA297" i="1" s="1" a="1"/>
  <c r="EA297" i="1" s="1"/>
  <c r="H298" i="1"/>
  <c r="EA298" i="1" s="1" a="1"/>
  <c r="EA298" i="1" s="1"/>
  <c r="H299" i="1"/>
  <c r="EA299" i="1" s="1" a="1"/>
  <c r="EA299" i="1" s="1"/>
  <c r="H300" i="1"/>
  <c r="EA300" i="1" s="1" a="1"/>
  <c r="EA300" i="1" s="1"/>
  <c r="H301" i="1"/>
  <c r="EA301" i="1" s="1" a="1"/>
  <c r="EA301" i="1" s="1"/>
  <c r="H302" i="1"/>
  <c r="EA302" i="1" s="1" a="1"/>
  <c r="EA302" i="1" s="1"/>
  <c r="H303" i="1"/>
  <c r="EA303" i="1" s="1" a="1"/>
  <c r="EA303" i="1" s="1"/>
  <c r="H304" i="1"/>
  <c r="EA304" i="1" s="1" a="1"/>
  <c r="EA304" i="1" s="1"/>
  <c r="H305" i="1"/>
  <c r="EA305" i="1" s="1" a="1"/>
  <c r="EA305" i="1" s="1"/>
  <c r="H306" i="1"/>
  <c r="EA306" i="1" s="1" a="1"/>
  <c r="EA306" i="1" s="1"/>
  <c r="H307" i="1"/>
  <c r="EA307" i="1" s="1" a="1"/>
  <c r="EA307" i="1" s="1"/>
  <c r="H308" i="1"/>
  <c r="EA308" i="1" s="1" a="1"/>
  <c r="EA308" i="1" s="1"/>
  <c r="H309" i="1"/>
  <c r="EA309" i="1" s="1" a="1"/>
  <c r="EA309" i="1" s="1"/>
  <c r="H310" i="1"/>
  <c r="EA310" i="1" s="1" a="1"/>
  <c r="EA310" i="1" s="1"/>
  <c r="H311" i="1"/>
  <c r="EA311" i="1" s="1" a="1"/>
  <c r="EA311" i="1" s="1"/>
  <c r="H312" i="1"/>
  <c r="EA312" i="1" s="1" a="1"/>
  <c r="EA312" i="1" s="1"/>
  <c r="H313" i="1"/>
  <c r="EA313" i="1" s="1" a="1"/>
  <c r="EA313" i="1" s="1"/>
  <c r="H314" i="1"/>
  <c r="EA314" i="1" s="1" a="1"/>
  <c r="EA314" i="1" s="1"/>
  <c r="H315" i="1"/>
  <c r="EA315" i="1" s="1" a="1"/>
  <c r="EA315" i="1" s="1"/>
  <c r="H316" i="1"/>
  <c r="EA316" i="1" s="1" a="1"/>
  <c r="EA316" i="1" s="1"/>
  <c r="H317" i="1"/>
  <c r="EA317" i="1" s="1" a="1"/>
  <c r="EA317" i="1" s="1"/>
  <c r="H318" i="1"/>
  <c r="EA318" i="1" s="1" a="1"/>
  <c r="EA318" i="1" s="1"/>
  <c r="H319" i="1"/>
  <c r="EA319" i="1" s="1" a="1"/>
  <c r="EA319" i="1" s="1"/>
  <c r="H320" i="1"/>
  <c r="EA320" i="1" s="1" a="1"/>
  <c r="EA320" i="1" s="1"/>
  <c r="H321" i="1"/>
  <c r="EA321" i="1" s="1" a="1"/>
  <c r="EA321" i="1" s="1"/>
  <c r="H322" i="1"/>
  <c r="EA322" i="1" s="1" a="1"/>
  <c r="EA322" i="1" s="1"/>
  <c r="H323" i="1"/>
  <c r="EA323" i="1" s="1" a="1"/>
  <c r="EA323" i="1" s="1"/>
  <c r="H324" i="1"/>
  <c r="EA324" i="1" s="1" a="1"/>
  <c r="EA324" i="1" s="1"/>
  <c r="H325" i="1"/>
  <c r="EA325" i="1" s="1" a="1"/>
  <c r="EA325" i="1" s="1"/>
  <c r="H326" i="1"/>
  <c r="EA326" i="1" s="1" a="1"/>
  <c r="EA326" i="1" s="1"/>
  <c r="H327" i="1"/>
  <c r="EA327" i="1" s="1" a="1"/>
  <c r="EA327" i="1" s="1"/>
  <c r="H328" i="1"/>
  <c r="EA328" i="1" s="1" a="1"/>
  <c r="EA328" i="1" s="1"/>
  <c r="H329" i="1"/>
  <c r="EA329" i="1" s="1" a="1"/>
  <c r="EA329" i="1" s="1"/>
  <c r="H330" i="1"/>
  <c r="EA330" i="1" s="1" a="1"/>
  <c r="EA330" i="1" s="1"/>
  <c r="H331" i="1"/>
  <c r="EA331" i="1" s="1" a="1"/>
  <c r="EA331" i="1" s="1"/>
  <c r="H332" i="1"/>
  <c r="EA332" i="1" s="1" a="1"/>
  <c r="EA332" i="1" s="1"/>
  <c r="H333" i="1"/>
  <c r="EA333" i="1" s="1" a="1"/>
  <c r="EA333" i="1" s="1"/>
  <c r="H334" i="1"/>
  <c r="EA334" i="1" s="1" a="1"/>
  <c r="EA334" i="1" s="1"/>
  <c r="H335" i="1"/>
  <c r="EA335" i="1" s="1" a="1"/>
  <c r="EA335" i="1" s="1"/>
  <c r="H336" i="1"/>
  <c r="EA336" i="1" s="1" a="1"/>
  <c r="EA336" i="1" s="1"/>
  <c r="H337" i="1"/>
  <c r="EA337" i="1" s="1" a="1"/>
  <c r="EA337" i="1" s="1"/>
  <c r="H338" i="1"/>
  <c r="EA338" i="1" s="1" a="1"/>
  <c r="EA338" i="1" s="1"/>
  <c r="H339" i="1"/>
  <c r="EA339" i="1" s="1" a="1"/>
  <c r="EA339" i="1" s="1"/>
  <c r="H340" i="1"/>
  <c r="EA340" i="1" s="1" a="1"/>
  <c r="EA340" i="1" s="1"/>
  <c r="H341" i="1"/>
  <c r="EA341" i="1" s="1" a="1"/>
  <c r="EA341" i="1" s="1"/>
  <c r="H342" i="1"/>
  <c r="EA342" i="1" s="1" a="1"/>
  <c r="EA342" i="1" s="1"/>
  <c r="H343" i="1"/>
  <c r="EA343" i="1" s="1" a="1"/>
  <c r="EA343" i="1" s="1"/>
  <c r="H344" i="1"/>
  <c r="EA344" i="1" s="1" a="1"/>
  <c r="EA344" i="1" s="1"/>
  <c r="H345" i="1"/>
  <c r="EA345" i="1" s="1" a="1"/>
  <c r="EA345" i="1" s="1"/>
  <c r="H346" i="1"/>
  <c r="EA346" i="1" s="1" a="1"/>
  <c r="EA346" i="1" s="1"/>
  <c r="H347" i="1"/>
  <c r="EA347" i="1" s="1" a="1"/>
  <c r="EA347" i="1" s="1"/>
  <c r="H348" i="1"/>
  <c r="EA348" i="1" s="1" a="1"/>
  <c r="EA348" i="1" s="1"/>
  <c r="H349" i="1"/>
  <c r="EA349" i="1" s="1" a="1"/>
  <c r="EA349" i="1" s="1"/>
  <c r="H350" i="1"/>
  <c r="EA350" i="1" s="1" a="1"/>
  <c r="EA350" i="1" s="1"/>
  <c r="H351" i="1"/>
  <c r="EA351" i="1" s="1" a="1"/>
  <c r="EA351" i="1" s="1"/>
  <c r="H352" i="1"/>
  <c r="EA352" i="1" s="1" a="1"/>
  <c r="EA352" i="1" s="1"/>
  <c r="H353" i="1"/>
  <c r="EA353" i="1" s="1" a="1"/>
  <c r="EA353" i="1" s="1"/>
  <c r="H354" i="1"/>
  <c r="EA354" i="1" s="1" a="1"/>
  <c r="EA354" i="1" s="1"/>
  <c r="H355" i="1"/>
  <c r="EA355" i="1" s="1" a="1"/>
  <c r="EA355" i="1" s="1"/>
  <c r="H356" i="1"/>
  <c r="EA356" i="1" s="1" a="1"/>
  <c r="EA356" i="1" s="1"/>
  <c r="H357" i="1"/>
  <c r="EA357" i="1" s="1" a="1"/>
  <c r="EA357" i="1" s="1"/>
  <c r="H358" i="1"/>
  <c r="EA358" i="1" s="1" a="1"/>
  <c r="EA358" i="1" s="1"/>
  <c r="H359" i="1"/>
  <c r="EA359" i="1" s="1" a="1"/>
  <c r="EA359" i="1" s="1"/>
  <c r="H360" i="1"/>
  <c r="EA360" i="1" s="1" a="1"/>
  <c r="EA360" i="1" s="1"/>
  <c r="H361" i="1"/>
  <c r="EA361" i="1" s="1" a="1"/>
  <c r="EA361" i="1" s="1"/>
  <c r="H362" i="1"/>
  <c r="EA362" i="1" s="1" a="1"/>
  <c r="EA362" i="1" s="1"/>
  <c r="H363" i="1"/>
  <c r="EA363" i="1" s="1" a="1"/>
  <c r="EA363" i="1" s="1"/>
  <c r="H364" i="1"/>
  <c r="EA364" i="1" s="1" a="1"/>
  <c r="EA364" i="1" s="1"/>
  <c r="H365" i="1"/>
  <c r="EA365" i="1" s="1" a="1"/>
  <c r="EA365" i="1" s="1"/>
  <c r="H366" i="1"/>
  <c r="EA366" i="1" s="1" a="1"/>
  <c r="EA366" i="1" s="1"/>
  <c r="H367" i="1"/>
  <c r="EA367" i="1" s="1" a="1"/>
  <c r="EA367" i="1" s="1"/>
  <c r="H368" i="1"/>
  <c r="EA368" i="1" s="1" a="1"/>
  <c r="EA368" i="1" s="1"/>
  <c r="H369" i="1"/>
  <c r="EA369" i="1" s="1" a="1"/>
  <c r="EA369" i="1" s="1"/>
  <c r="H370" i="1"/>
  <c r="EA370" i="1" s="1" a="1"/>
  <c r="EA370" i="1" s="1"/>
  <c r="H371" i="1"/>
  <c r="EA371" i="1" s="1" a="1"/>
  <c r="EA371" i="1" s="1"/>
  <c r="H372" i="1"/>
  <c r="EA372" i="1" s="1" a="1"/>
  <c r="EA372" i="1" s="1"/>
  <c r="H373" i="1"/>
  <c r="EA373" i="1" s="1" a="1"/>
  <c r="EA373" i="1" s="1"/>
  <c r="H374" i="1"/>
  <c r="EA374" i="1" s="1" a="1"/>
  <c r="EA374" i="1" s="1"/>
  <c r="H375" i="1"/>
  <c r="EA375" i="1" s="1" a="1"/>
  <c r="EA375" i="1" s="1"/>
  <c r="H376" i="1"/>
  <c r="EA376" i="1" s="1" a="1"/>
  <c r="EA376" i="1" s="1"/>
  <c r="H377" i="1"/>
  <c r="EA377" i="1" s="1" a="1"/>
  <c r="EA377" i="1" s="1"/>
  <c r="H378" i="1"/>
  <c r="EA378" i="1" s="1" a="1"/>
  <c r="EA378" i="1" s="1"/>
  <c r="H379" i="1"/>
  <c r="EA379" i="1" s="1" a="1"/>
  <c r="EA379" i="1" s="1"/>
  <c r="H380" i="1"/>
  <c r="EA380" i="1" s="1" a="1"/>
  <c r="EA380" i="1" s="1"/>
  <c r="H381" i="1"/>
  <c r="EA381" i="1" s="1" a="1"/>
  <c r="EA381" i="1" s="1"/>
  <c r="H382" i="1"/>
  <c r="EA382" i="1" s="1" a="1"/>
  <c r="EA382" i="1" s="1"/>
  <c r="H383" i="1"/>
  <c r="EA383" i="1" s="1" a="1"/>
  <c r="EA383" i="1" s="1"/>
  <c r="H384" i="1"/>
  <c r="EA384" i="1" s="1" a="1"/>
  <c r="EA384" i="1" s="1"/>
  <c r="H385" i="1"/>
  <c r="EA385" i="1" s="1" a="1"/>
  <c r="EA385" i="1" s="1"/>
  <c r="H386" i="1"/>
  <c r="EA386" i="1" s="1" a="1"/>
  <c r="EA386" i="1" s="1"/>
  <c r="H387" i="1"/>
  <c r="EA387" i="1" s="1" a="1"/>
  <c r="EA387" i="1" s="1"/>
  <c r="H388" i="1"/>
  <c r="EA388" i="1" s="1" a="1"/>
  <c r="EA388" i="1" s="1"/>
  <c r="H389" i="1"/>
  <c r="EA389" i="1" s="1" a="1"/>
  <c r="EA389" i="1" s="1"/>
  <c r="H390" i="1"/>
  <c r="EA390" i="1" s="1" a="1"/>
  <c r="EA390" i="1" s="1"/>
  <c r="H391" i="1"/>
  <c r="EA391" i="1" s="1" a="1"/>
  <c r="EA391" i="1" s="1"/>
  <c r="H392" i="1"/>
  <c r="EA392" i="1" s="1" a="1"/>
  <c r="EA392" i="1" s="1"/>
  <c r="H393" i="1"/>
  <c r="EA393" i="1" s="1" a="1"/>
  <c r="EA393" i="1" s="1"/>
  <c r="H394" i="1"/>
  <c r="EA394" i="1" s="1" a="1"/>
  <c r="EA394" i="1" s="1"/>
  <c r="H395" i="1"/>
  <c r="EA395" i="1" s="1" a="1"/>
  <c r="EA395" i="1" s="1"/>
  <c r="H396" i="1"/>
  <c r="EA396" i="1" s="1" a="1"/>
  <c r="EA396" i="1" s="1"/>
  <c r="H397" i="1"/>
  <c r="EA397" i="1" s="1" a="1"/>
  <c r="EA397" i="1" s="1"/>
  <c r="H398" i="1"/>
  <c r="EA398" i="1" s="1" a="1"/>
  <c r="EA398" i="1" s="1"/>
  <c r="H399" i="1"/>
  <c r="EA399" i="1" s="1" a="1"/>
  <c r="EA399" i="1" s="1"/>
  <c r="H400" i="1"/>
  <c r="EA400" i="1" s="1" a="1"/>
  <c r="EA400" i="1" s="1"/>
  <c r="H401" i="1"/>
  <c r="EA401" i="1" s="1" a="1"/>
  <c r="EA401" i="1" s="1"/>
  <c r="H402" i="1"/>
  <c r="EA402" i="1" s="1" a="1"/>
  <c r="EA402" i="1" s="1"/>
  <c r="H403" i="1"/>
  <c r="EA403" i="1" s="1" a="1"/>
  <c r="EA403" i="1" s="1"/>
  <c r="H404" i="1"/>
  <c r="EA404" i="1" s="1" a="1"/>
  <c r="EA404" i="1" s="1"/>
  <c r="H405" i="1"/>
  <c r="EA405" i="1" s="1" a="1"/>
  <c r="EA405" i="1" s="1"/>
  <c r="H406" i="1"/>
  <c r="EA406" i="1" s="1" a="1"/>
  <c r="EA406" i="1" s="1"/>
  <c r="H407" i="1"/>
  <c r="EA407" i="1" s="1" a="1"/>
  <c r="EA407" i="1" s="1"/>
  <c r="H408" i="1"/>
  <c r="EA408" i="1" s="1" a="1"/>
  <c r="EA408" i="1" s="1"/>
  <c r="H409" i="1"/>
  <c r="EA409" i="1" s="1" a="1"/>
  <c r="EA409" i="1" s="1"/>
  <c r="H410" i="1"/>
  <c r="EA410" i="1" s="1" a="1"/>
  <c r="EA410" i="1" s="1"/>
  <c r="H411" i="1"/>
  <c r="EA411" i="1" s="1" a="1"/>
  <c r="EA411" i="1" s="1"/>
  <c r="H412" i="1"/>
  <c r="EA412" i="1" s="1" a="1"/>
  <c r="EA412" i="1" s="1"/>
  <c r="H413" i="1"/>
  <c r="EA413" i="1" s="1" a="1"/>
  <c r="EA413" i="1" s="1"/>
  <c r="H414" i="1"/>
  <c r="EA414" i="1" s="1" a="1"/>
  <c r="EA414" i="1" s="1"/>
  <c r="H415" i="1"/>
  <c r="EA415" i="1" s="1" a="1"/>
  <c r="EA415" i="1" s="1"/>
  <c r="H416" i="1"/>
  <c r="EA416" i="1" s="1" a="1"/>
  <c r="EA416" i="1" s="1"/>
  <c r="H417" i="1"/>
  <c r="EA417" i="1" s="1" a="1"/>
  <c r="EA417" i="1" s="1"/>
  <c r="H418" i="1"/>
  <c r="EA418" i="1" s="1" a="1"/>
  <c r="EA418" i="1" s="1"/>
  <c r="H419" i="1"/>
  <c r="EA419" i="1" s="1" a="1"/>
  <c r="EA419" i="1" s="1"/>
  <c r="H420" i="1"/>
  <c r="EA420" i="1" s="1" a="1"/>
  <c r="EA420" i="1" s="1"/>
  <c r="H421" i="1"/>
  <c r="EA421" i="1" s="1" a="1"/>
  <c r="EA421" i="1" s="1"/>
  <c r="H422" i="1"/>
  <c r="EA422" i="1" s="1" a="1"/>
  <c r="EA422" i="1" s="1"/>
  <c r="H423" i="1"/>
  <c r="EA423" i="1" s="1" a="1"/>
  <c r="EA423" i="1" s="1"/>
  <c r="H424" i="1"/>
  <c r="EA424" i="1" s="1" a="1"/>
  <c r="EA424" i="1" s="1"/>
  <c r="H425" i="1"/>
  <c r="EA425" i="1" s="1" a="1"/>
  <c r="EA425" i="1" s="1"/>
  <c r="H426" i="1"/>
  <c r="EA426" i="1" s="1" a="1"/>
  <c r="EA426" i="1" s="1"/>
  <c r="H427" i="1"/>
  <c r="EA427" i="1" s="1" a="1"/>
  <c r="EA427" i="1" s="1"/>
  <c r="H428" i="1"/>
  <c r="EA428" i="1" s="1" a="1"/>
  <c r="EA428" i="1" s="1"/>
  <c r="H429" i="1"/>
  <c r="EA429" i="1" s="1" a="1"/>
  <c r="EA429" i="1" s="1"/>
  <c r="H430" i="1"/>
  <c r="EA430" i="1" s="1" a="1"/>
  <c r="EA430" i="1" s="1"/>
  <c r="H431" i="1"/>
  <c r="EA431" i="1" s="1" a="1"/>
  <c r="EA431" i="1" s="1"/>
  <c r="H432" i="1"/>
  <c r="EA432" i="1" s="1" a="1"/>
  <c r="EA432" i="1" s="1"/>
  <c r="H433" i="1"/>
  <c r="EA433" i="1" s="1" a="1"/>
  <c r="EA433" i="1" s="1"/>
  <c r="H434" i="1"/>
  <c r="EA434" i="1" s="1" a="1"/>
  <c r="EA434" i="1" s="1"/>
  <c r="H435" i="1"/>
  <c r="EA435" i="1" s="1" a="1"/>
  <c r="EA435" i="1" s="1"/>
  <c r="H436" i="1"/>
  <c r="EA436" i="1" s="1" a="1"/>
  <c r="EA436" i="1" s="1"/>
  <c r="H437" i="1"/>
  <c r="EA437" i="1" s="1" a="1"/>
  <c r="EA437" i="1" s="1"/>
  <c r="H438" i="1"/>
  <c r="EA438" i="1" s="1" a="1"/>
  <c r="EA438" i="1" s="1"/>
  <c r="H439" i="1"/>
  <c r="EA439" i="1" s="1" a="1"/>
  <c r="EA439" i="1" s="1"/>
  <c r="H440" i="1"/>
  <c r="EA440" i="1" s="1" a="1"/>
  <c r="EA440" i="1" s="1"/>
  <c r="H441" i="1"/>
  <c r="EA441" i="1" s="1" a="1"/>
  <c r="EA441" i="1" s="1"/>
  <c r="H442" i="1"/>
  <c r="EA442" i="1" s="1" a="1"/>
  <c r="EA442" i="1" s="1"/>
  <c r="H443" i="1"/>
  <c r="EA443" i="1" s="1" a="1"/>
  <c r="EA443" i="1" s="1"/>
  <c r="H444" i="1"/>
  <c r="EA444" i="1" s="1" a="1"/>
  <c r="EA444" i="1" s="1"/>
  <c r="H445" i="1"/>
  <c r="EA445" i="1" s="1" a="1"/>
  <c r="EA445" i="1" s="1"/>
  <c r="H446" i="1"/>
  <c r="EA446" i="1" s="1" a="1"/>
  <c r="EA446" i="1" s="1"/>
  <c r="H447" i="1"/>
  <c r="EA447" i="1" s="1" a="1"/>
  <c r="EA447" i="1" s="1"/>
  <c r="H448" i="1"/>
  <c r="EA448" i="1" s="1" a="1"/>
  <c r="EA448" i="1" s="1"/>
  <c r="H449" i="1"/>
  <c r="EA449" i="1" s="1" a="1"/>
  <c r="EA449" i="1" s="1"/>
  <c r="H450" i="1"/>
  <c r="EA450" i="1" s="1" a="1"/>
  <c r="EA450" i="1" s="1"/>
  <c r="H451" i="1"/>
  <c r="EA451" i="1" s="1" a="1"/>
  <c r="EA451" i="1" s="1"/>
  <c r="H452" i="1"/>
  <c r="EA452" i="1" s="1" a="1"/>
  <c r="EA452" i="1" s="1"/>
  <c r="H453" i="1"/>
  <c r="EA453" i="1" s="1" a="1"/>
  <c r="EA453" i="1" s="1"/>
  <c r="H454" i="1"/>
  <c r="EA454" i="1" s="1" a="1"/>
  <c r="EA454" i="1" s="1"/>
  <c r="H455" i="1"/>
  <c r="EA455" i="1" s="1" a="1"/>
  <c r="EA455" i="1" s="1"/>
  <c r="H456" i="1"/>
  <c r="EA456" i="1" s="1" a="1"/>
  <c r="EA456" i="1" s="1"/>
  <c r="H457" i="1"/>
  <c r="EA457" i="1" s="1" a="1"/>
  <c r="EA457" i="1" s="1"/>
  <c r="H458" i="1"/>
  <c r="EA458" i="1" s="1" a="1"/>
  <c r="EA458" i="1" s="1"/>
  <c r="H459" i="1"/>
  <c r="EA459" i="1" s="1" a="1"/>
  <c r="EA459" i="1" s="1"/>
  <c r="H460" i="1"/>
  <c r="EA460" i="1" s="1" a="1"/>
  <c r="EA460" i="1" s="1"/>
  <c r="H461" i="1"/>
  <c r="EA461" i="1" s="1" a="1"/>
  <c r="EA461" i="1" s="1"/>
  <c r="H462" i="1"/>
  <c r="EA462" i="1" s="1" a="1"/>
  <c r="EA462" i="1" s="1"/>
  <c r="H463" i="1"/>
  <c r="EA463" i="1" s="1" a="1"/>
  <c r="EA463" i="1" s="1"/>
  <c r="H464" i="1"/>
  <c r="EA464" i="1" s="1" a="1"/>
  <c r="EA464" i="1" s="1"/>
  <c r="H465" i="1"/>
  <c r="EA465" i="1" s="1" a="1"/>
  <c r="EA465" i="1" s="1"/>
  <c r="H466" i="1"/>
  <c r="EA466" i="1" s="1" a="1"/>
  <c r="EA466" i="1" s="1"/>
  <c r="H467" i="1"/>
  <c r="EA467" i="1" s="1" a="1"/>
  <c r="EA467" i="1" s="1"/>
  <c r="H468" i="1"/>
  <c r="EA468" i="1" s="1" a="1"/>
  <c r="EA468" i="1" s="1"/>
  <c r="H469" i="1"/>
  <c r="EA469" i="1" s="1" a="1"/>
  <c r="EA469" i="1" s="1"/>
  <c r="H470" i="1"/>
  <c r="EA470" i="1" s="1" a="1"/>
  <c r="EA470" i="1" s="1"/>
  <c r="H471" i="1"/>
  <c r="EA471" i="1" s="1" a="1"/>
  <c r="EA471" i="1" s="1"/>
  <c r="H472" i="1"/>
  <c r="EA472" i="1" s="1" a="1"/>
  <c r="EA472" i="1" s="1"/>
  <c r="H473" i="1"/>
  <c r="EA473" i="1" s="1" a="1"/>
  <c r="EA473" i="1" s="1"/>
  <c r="H474" i="1"/>
  <c r="EA474" i="1" s="1" a="1"/>
  <c r="EA474" i="1" s="1"/>
  <c r="H475" i="1"/>
  <c r="EA475" i="1" s="1" a="1"/>
  <c r="EA475" i="1" s="1"/>
  <c r="H476" i="1"/>
  <c r="EA476" i="1" s="1" a="1"/>
  <c r="EA476" i="1" s="1"/>
  <c r="H477" i="1"/>
  <c r="EA477" i="1" s="1" a="1"/>
  <c r="EA477" i="1" s="1"/>
  <c r="H478" i="1"/>
  <c r="EA478" i="1" s="1" a="1"/>
  <c r="EA478" i="1" s="1"/>
  <c r="H479" i="1"/>
  <c r="EA479" i="1" s="1" a="1"/>
  <c r="EA479" i="1" s="1"/>
  <c r="H480" i="1"/>
  <c r="EA480" i="1" s="1" a="1"/>
  <c r="EA480" i="1" s="1"/>
  <c r="H481" i="1"/>
  <c r="EA481" i="1" s="1" a="1"/>
  <c r="EA481" i="1" s="1"/>
  <c r="H482" i="1"/>
  <c r="EA482" i="1" s="1" a="1"/>
  <c r="EA482" i="1" s="1"/>
  <c r="H483" i="1"/>
  <c r="EA483" i="1" s="1" a="1"/>
  <c r="EA483" i="1" s="1"/>
  <c r="H484" i="1"/>
  <c r="EA484" i="1" s="1" a="1"/>
  <c r="EA484" i="1" s="1"/>
  <c r="H485" i="1"/>
  <c r="EA485" i="1" s="1" a="1"/>
  <c r="EA485" i="1" s="1"/>
  <c r="H486" i="1"/>
  <c r="EA486" i="1" s="1" a="1"/>
  <c r="EA486" i="1" s="1"/>
  <c r="H487" i="1"/>
  <c r="EA487" i="1" s="1" a="1"/>
  <c r="EA487" i="1" s="1"/>
  <c r="H488" i="1"/>
  <c r="EA488" i="1" s="1" a="1"/>
  <c r="EA488" i="1" s="1"/>
  <c r="H489" i="1"/>
  <c r="EA489" i="1" s="1" a="1"/>
  <c r="EA489" i="1" s="1"/>
  <c r="H490" i="1"/>
  <c r="EA490" i="1" s="1" a="1"/>
  <c r="EA490" i="1" s="1"/>
  <c r="H491" i="1"/>
  <c r="EA491" i="1" s="1" a="1"/>
  <c r="EA491" i="1" s="1"/>
  <c r="H492" i="1"/>
  <c r="EA492" i="1" s="1" a="1"/>
  <c r="EA492" i="1" s="1"/>
  <c r="H493" i="1"/>
  <c r="EA493" i="1" s="1" a="1"/>
  <c r="EA493" i="1" s="1"/>
  <c r="H494" i="1"/>
  <c r="EA494" i="1" s="1" a="1"/>
  <c r="EA494" i="1" s="1"/>
  <c r="H495" i="1"/>
  <c r="EA495" i="1" s="1" a="1"/>
  <c r="EA495" i="1" s="1"/>
  <c r="H496" i="1"/>
  <c r="EA496" i="1" s="1" a="1"/>
  <c r="EA496" i="1" s="1"/>
  <c r="H497" i="1"/>
  <c r="EA497" i="1" s="1" a="1"/>
  <c r="EA497" i="1" s="1"/>
  <c r="H498" i="1"/>
  <c r="EA498" i="1" s="1" a="1"/>
  <c r="EA498" i="1" s="1"/>
  <c r="H499" i="1"/>
  <c r="EA499" i="1" s="1" a="1"/>
  <c r="EA499" i="1" s="1"/>
  <c r="H500" i="1"/>
  <c r="EA500" i="1" s="1" a="1"/>
  <c r="EA500" i="1" s="1"/>
  <c r="H501" i="1"/>
  <c r="EA501" i="1" s="1" a="1"/>
  <c r="EA501" i="1" s="1"/>
  <c r="H502" i="1"/>
  <c r="EA502" i="1" s="1" a="1"/>
  <c r="EA502" i="1" s="1"/>
  <c r="H503" i="1"/>
  <c r="EA503" i="1" s="1" a="1"/>
  <c r="EA503" i="1" s="1"/>
  <c r="H504" i="1"/>
  <c r="EA504" i="1" s="1" a="1"/>
  <c r="EA504" i="1" s="1"/>
  <c r="H505" i="1"/>
  <c r="EA505" i="1" s="1" a="1"/>
  <c r="EA505" i="1" s="1"/>
  <c r="H506" i="1"/>
  <c r="EA506" i="1" s="1" a="1"/>
  <c r="EA506" i="1" s="1"/>
  <c r="H507" i="1"/>
  <c r="EA507" i="1" s="1" a="1"/>
  <c r="EA507" i="1" s="1"/>
  <c r="H508" i="1"/>
  <c r="EA508" i="1" s="1" a="1"/>
  <c r="EA508" i="1" s="1"/>
  <c r="H509" i="1"/>
  <c r="EA509" i="1" s="1" a="1"/>
  <c r="EA509" i="1" s="1"/>
  <c r="H510" i="1"/>
  <c r="EA510" i="1" s="1" a="1"/>
  <c r="EA510" i="1" s="1"/>
  <c r="H511" i="1"/>
  <c r="EA511" i="1" s="1" a="1"/>
  <c r="EA511" i="1" s="1"/>
  <c r="H512" i="1"/>
  <c r="EA512" i="1" s="1" a="1"/>
  <c r="EA512" i="1" s="1"/>
  <c r="H513" i="1"/>
  <c r="EA513" i="1" s="1" a="1"/>
  <c r="EA513" i="1" s="1"/>
  <c r="H514" i="1"/>
  <c r="EA514" i="1" s="1" a="1"/>
  <c r="EA514" i="1" s="1"/>
  <c r="H515" i="1"/>
  <c r="EA515" i="1" s="1" a="1"/>
  <c r="EA515" i="1" s="1"/>
  <c r="H516" i="1"/>
  <c r="EA516" i="1" s="1" a="1"/>
  <c r="EA516" i="1" s="1"/>
  <c r="H517" i="1"/>
  <c r="EA517" i="1" s="1" a="1"/>
  <c r="EA517" i="1" s="1"/>
  <c r="H518" i="1"/>
  <c r="EA518" i="1" s="1" a="1"/>
  <c r="EA518" i="1" s="1"/>
  <c r="H519" i="1"/>
  <c r="EA519" i="1" s="1" a="1"/>
  <c r="EA519" i="1" s="1"/>
  <c r="H520" i="1"/>
  <c r="EA520" i="1" s="1" a="1"/>
  <c r="EA520" i="1" s="1"/>
  <c r="H521" i="1"/>
  <c r="EA521" i="1" s="1" a="1"/>
  <c r="EA521" i="1" s="1"/>
  <c r="H522" i="1"/>
  <c r="EA522" i="1" s="1" a="1"/>
  <c r="EA522" i="1" s="1"/>
  <c r="H523" i="1"/>
  <c r="EA523" i="1" s="1" a="1"/>
  <c r="EA523" i="1" s="1"/>
  <c r="H524" i="1"/>
  <c r="EA524" i="1" s="1" a="1"/>
  <c r="EA524" i="1" s="1"/>
  <c r="H525" i="1"/>
  <c r="EA525" i="1" s="1" a="1"/>
  <c r="EA525" i="1" s="1"/>
  <c r="H526" i="1"/>
  <c r="EA526" i="1" s="1" a="1"/>
  <c r="EA526" i="1" s="1"/>
  <c r="H527" i="1"/>
  <c r="EA527" i="1" s="1" a="1"/>
  <c r="EA527" i="1" s="1"/>
  <c r="H528" i="1"/>
  <c r="EA528" i="1" s="1" a="1"/>
  <c r="EA528" i="1" s="1"/>
  <c r="H529" i="1"/>
  <c r="EA529" i="1" s="1" a="1"/>
  <c r="EA529" i="1" s="1"/>
  <c r="H530" i="1"/>
  <c r="EA530" i="1" s="1" a="1"/>
  <c r="EA530" i="1" s="1"/>
  <c r="H531" i="1"/>
  <c r="EA531" i="1" s="1" a="1"/>
  <c r="EA531" i="1" s="1"/>
  <c r="H532" i="1"/>
  <c r="EA532" i="1" s="1" a="1"/>
  <c r="EA532" i="1" s="1"/>
  <c r="H533" i="1"/>
  <c r="EA533" i="1" s="1" a="1"/>
  <c r="EA533" i="1" s="1"/>
  <c r="H534" i="1"/>
  <c r="EA534" i="1" s="1" a="1"/>
  <c r="EA534" i="1" s="1"/>
  <c r="H535" i="1"/>
  <c r="EA535" i="1" s="1" a="1"/>
  <c r="EA535" i="1" s="1"/>
  <c r="H2" i="1"/>
  <c r="EA2" i="1" s="1" a="1"/>
  <c r="EA2" i="1" s="1"/>
  <c r="AI2" i="1"/>
  <c r="AH2" i="1"/>
  <c r="AE2" i="1"/>
  <c r="AD2" i="1"/>
  <c r="DU2" i="1" l="1"/>
  <c r="DC2" i="1"/>
  <c r="DQ2" i="1"/>
  <c r="CY2" i="1"/>
  <c r="DP2" i="1"/>
  <c r="CX2" i="1"/>
  <c r="DT2" i="1"/>
  <c r="DB2" i="1"/>
  <c r="AL589" i="1"/>
  <c r="CF2" i="1"/>
  <c r="BN2" i="1"/>
  <c r="BO2" i="1"/>
  <c r="CG2" i="1"/>
  <c r="CK535" i="1"/>
  <c r="BS535" i="1"/>
  <c r="CG534" i="1"/>
  <c r="BO534" i="1"/>
  <c r="CG533" i="1"/>
  <c r="BO533" i="1"/>
  <c r="CJ532" i="1"/>
  <c r="BR532" i="1"/>
  <c r="CK531" i="1"/>
  <c r="BS531" i="1"/>
  <c r="CF530" i="1"/>
  <c r="BN530" i="1"/>
  <c r="CG529" i="1"/>
  <c r="BO529" i="1"/>
  <c r="CJ528" i="1"/>
  <c r="BR528" i="1"/>
  <c r="CK527" i="1"/>
  <c r="BS527" i="1"/>
  <c r="CF527" i="1"/>
  <c r="BN527" i="1"/>
  <c r="CF526" i="1"/>
  <c r="BN526" i="1"/>
  <c r="CG525" i="1"/>
  <c r="BO525" i="1"/>
  <c r="BR524" i="1"/>
  <c r="CJ524" i="1"/>
  <c r="CK523" i="1"/>
  <c r="BS523" i="1"/>
  <c r="CF522" i="1"/>
  <c r="BN522" i="1"/>
  <c r="CG521" i="1"/>
  <c r="BO521" i="1"/>
  <c r="CJ520" i="1"/>
  <c r="BR520" i="1"/>
  <c r="CK519" i="1"/>
  <c r="BS519" i="1"/>
  <c r="CF518" i="1"/>
  <c r="BN518" i="1"/>
  <c r="CG517" i="1"/>
  <c r="BO517" i="1"/>
  <c r="CJ516" i="1"/>
  <c r="BR516" i="1"/>
  <c r="CK515" i="1"/>
  <c r="BS515" i="1"/>
  <c r="CG514" i="1"/>
  <c r="BO514" i="1"/>
  <c r="CG513" i="1"/>
  <c r="BO513" i="1"/>
  <c r="CJ512" i="1"/>
  <c r="BR512" i="1"/>
  <c r="CK511" i="1"/>
  <c r="BS511" i="1"/>
  <c r="CF510" i="1"/>
  <c r="BN510" i="1"/>
  <c r="BO509" i="1"/>
  <c r="CG509" i="1"/>
  <c r="CJ508" i="1"/>
  <c r="BR508" i="1"/>
  <c r="CK507" i="1"/>
  <c r="BS507" i="1"/>
  <c r="BN506" i="1"/>
  <c r="CF506" i="1"/>
  <c r="CG505" i="1"/>
  <c r="BO505" i="1"/>
  <c r="CJ504" i="1"/>
  <c r="BR504" i="1"/>
  <c r="CK503" i="1"/>
  <c r="BS503" i="1"/>
  <c r="CF502" i="1"/>
  <c r="BN502" i="1"/>
  <c r="CG501" i="1"/>
  <c r="BO501" i="1"/>
  <c r="CJ500" i="1"/>
  <c r="BR500" i="1"/>
  <c r="CK499" i="1"/>
  <c r="BS499" i="1"/>
  <c r="CF498" i="1"/>
  <c r="BN498" i="1"/>
  <c r="CG497" i="1"/>
  <c r="BO497" i="1"/>
  <c r="CJ496" i="1"/>
  <c r="BR496" i="1"/>
  <c r="CK495" i="1"/>
  <c r="BS495" i="1"/>
  <c r="BN494" i="1"/>
  <c r="CF494" i="1"/>
  <c r="BO493" i="1"/>
  <c r="CG493" i="1"/>
  <c r="CJ492" i="1"/>
  <c r="BR492" i="1"/>
  <c r="CK491" i="1"/>
  <c r="BS491" i="1"/>
  <c r="CF491" i="1"/>
  <c r="BN491" i="1"/>
  <c r="CF490" i="1"/>
  <c r="BN490" i="1"/>
  <c r="CG489" i="1"/>
  <c r="BO489" i="1"/>
  <c r="CJ488" i="1"/>
  <c r="BR488" i="1"/>
  <c r="CK487" i="1"/>
  <c r="BS487" i="1"/>
  <c r="CF487" i="1"/>
  <c r="BN487" i="1"/>
  <c r="CF486" i="1"/>
  <c r="BN486" i="1"/>
  <c r="BO485" i="1"/>
  <c r="CG485" i="1"/>
  <c r="CJ484" i="1"/>
  <c r="BR484" i="1"/>
  <c r="CK483" i="1"/>
  <c r="BS483" i="1"/>
  <c r="CF483" i="1"/>
  <c r="BN483" i="1"/>
  <c r="CF482" i="1"/>
  <c r="BN482" i="1"/>
  <c r="CG481" i="1"/>
  <c r="BO481" i="1"/>
  <c r="CJ480" i="1"/>
  <c r="BR480" i="1"/>
  <c r="BS479" i="1"/>
  <c r="CK479" i="1"/>
  <c r="CF478" i="1"/>
  <c r="BN478" i="1"/>
  <c r="BO477" i="1"/>
  <c r="CG477" i="1"/>
  <c r="CJ476" i="1"/>
  <c r="BR476" i="1"/>
  <c r="CK475" i="1"/>
  <c r="BS475" i="1"/>
  <c r="CF474" i="1"/>
  <c r="BN474" i="1"/>
  <c r="CG473" i="1"/>
  <c r="BO473" i="1"/>
  <c r="CJ472" i="1"/>
  <c r="BR472" i="1"/>
  <c r="CK471" i="1"/>
  <c r="BS471" i="1"/>
  <c r="CF471" i="1"/>
  <c r="BN471" i="1"/>
  <c r="CF470" i="1"/>
  <c r="BN470" i="1"/>
  <c r="BO469" i="1"/>
  <c r="CG469" i="1"/>
  <c r="CJ468" i="1"/>
  <c r="BR468" i="1"/>
  <c r="CK467" i="1"/>
  <c r="BS467" i="1"/>
  <c r="CF467" i="1"/>
  <c r="BN467" i="1"/>
  <c r="BO466" i="1"/>
  <c r="CG466" i="1"/>
  <c r="CG465" i="1"/>
  <c r="BO465" i="1"/>
  <c r="BR464" i="1"/>
  <c r="CJ464" i="1"/>
  <c r="CK463" i="1"/>
  <c r="BS463" i="1"/>
  <c r="CF463" i="1"/>
  <c r="BN463" i="1"/>
  <c r="CF462" i="1"/>
  <c r="BN462" i="1"/>
  <c r="BO461" i="1"/>
  <c r="CG461" i="1"/>
  <c r="CJ460" i="1"/>
  <c r="BR460" i="1"/>
  <c r="CK459" i="1"/>
  <c r="BS459" i="1"/>
  <c r="CF458" i="1"/>
  <c r="BN458" i="1"/>
  <c r="CG457" i="1"/>
  <c r="BO457" i="1"/>
  <c r="CJ456" i="1"/>
  <c r="BR456" i="1"/>
  <c r="CK455" i="1"/>
  <c r="BS455" i="1"/>
  <c r="CF454" i="1"/>
  <c r="BN454" i="1"/>
  <c r="CG453" i="1"/>
  <c r="BO453" i="1"/>
  <c r="CJ452" i="1"/>
  <c r="BR452" i="1"/>
  <c r="CK451" i="1"/>
  <c r="BS451" i="1"/>
  <c r="BN450" i="1"/>
  <c r="CF450" i="1"/>
  <c r="CG449" i="1"/>
  <c r="BO449" i="1"/>
  <c r="CJ448" i="1"/>
  <c r="BR448" i="1"/>
  <c r="BS447" i="1"/>
  <c r="CK447" i="1"/>
  <c r="CF446" i="1"/>
  <c r="BN446" i="1"/>
  <c r="BO445" i="1"/>
  <c r="CG445" i="1"/>
  <c r="CJ444" i="1"/>
  <c r="BR444" i="1"/>
  <c r="CK443" i="1"/>
  <c r="BS443" i="1"/>
  <c r="CF442" i="1"/>
  <c r="BN442" i="1"/>
  <c r="CJ440" i="1"/>
  <c r="BR440" i="1"/>
  <c r="BS439" i="1"/>
  <c r="CK439" i="1"/>
  <c r="CF438" i="1"/>
  <c r="BN438" i="1"/>
  <c r="CG437" i="1"/>
  <c r="BO437" i="1"/>
  <c r="BR436" i="1"/>
  <c r="CJ436" i="1"/>
  <c r="BS435" i="1"/>
  <c r="CK435" i="1"/>
  <c r="BN434" i="1"/>
  <c r="CF434" i="1"/>
  <c r="CG433" i="1"/>
  <c r="BO433" i="1"/>
  <c r="CJ432" i="1"/>
  <c r="BR432" i="1"/>
  <c r="BS431" i="1"/>
  <c r="CK431" i="1"/>
  <c r="CF430" i="1"/>
  <c r="BN430" i="1"/>
  <c r="CG429" i="1"/>
  <c r="BO429" i="1"/>
  <c r="CJ428" i="1"/>
  <c r="BR428" i="1"/>
  <c r="CK427" i="1"/>
  <c r="BS427" i="1"/>
  <c r="CF426" i="1"/>
  <c r="BN426" i="1"/>
  <c r="BO425" i="1"/>
  <c r="CG425" i="1"/>
  <c r="BR424" i="1"/>
  <c r="CJ424" i="1"/>
  <c r="CK423" i="1"/>
  <c r="BS423" i="1"/>
  <c r="CF422" i="1"/>
  <c r="BN422" i="1"/>
  <c r="CG421" i="1"/>
  <c r="BO421" i="1"/>
  <c r="CJ420" i="1"/>
  <c r="BR420" i="1"/>
  <c r="CK419" i="1"/>
  <c r="BS419" i="1"/>
  <c r="BN418" i="1"/>
  <c r="CF418" i="1"/>
  <c r="CG417" i="1"/>
  <c r="BO417" i="1"/>
  <c r="CJ416" i="1"/>
  <c r="BR416" i="1"/>
  <c r="CK415" i="1"/>
  <c r="BS415" i="1"/>
  <c r="CF414" i="1"/>
  <c r="BN414" i="1"/>
  <c r="CG413" i="1"/>
  <c r="BO413" i="1"/>
  <c r="BR412" i="1"/>
  <c r="CJ412" i="1"/>
  <c r="CK411" i="1"/>
  <c r="BS411" i="1"/>
  <c r="CG410" i="1"/>
  <c r="BO410" i="1"/>
  <c r="BO409" i="1"/>
  <c r="CG409" i="1"/>
  <c r="CJ408" i="1"/>
  <c r="BR408" i="1"/>
  <c r="BS407" i="1"/>
  <c r="CK407" i="1"/>
  <c r="CF406" i="1"/>
  <c r="BN406" i="1"/>
  <c r="CG405" i="1"/>
  <c r="BO405" i="1"/>
  <c r="CJ404" i="1"/>
  <c r="BR404" i="1"/>
  <c r="CK403" i="1"/>
  <c r="BS403" i="1"/>
  <c r="BN402" i="1"/>
  <c r="CF402" i="1"/>
  <c r="CG401" i="1"/>
  <c r="BO401" i="1"/>
  <c r="BR400" i="1"/>
  <c r="CJ400" i="1"/>
  <c r="CK399" i="1"/>
  <c r="BS399" i="1"/>
  <c r="CF398" i="1"/>
  <c r="BN398" i="1"/>
  <c r="CJ396" i="1"/>
  <c r="BR396" i="1"/>
  <c r="CK395" i="1"/>
  <c r="BS395" i="1"/>
  <c r="BN394" i="1"/>
  <c r="CF394" i="1"/>
  <c r="CG393" i="1"/>
  <c r="BO393" i="1"/>
  <c r="CJ392" i="1"/>
  <c r="BR392" i="1"/>
  <c r="BS391" i="1"/>
  <c r="CK391" i="1"/>
  <c r="CF390" i="1"/>
  <c r="BN390" i="1"/>
  <c r="CG389" i="1"/>
  <c r="BO389" i="1"/>
  <c r="BR388" i="1"/>
  <c r="CJ388" i="1"/>
  <c r="CK387" i="1"/>
  <c r="BS387" i="1"/>
  <c r="BN386" i="1"/>
  <c r="CF386" i="1"/>
  <c r="CJ384" i="1"/>
  <c r="BR384" i="1"/>
  <c r="CK383" i="1"/>
  <c r="BS383" i="1"/>
  <c r="CF382" i="1"/>
  <c r="BN382" i="1"/>
  <c r="BO381" i="1"/>
  <c r="CG381" i="1"/>
  <c r="CJ380" i="1"/>
  <c r="BR380" i="1"/>
  <c r="BS379" i="1"/>
  <c r="CK379" i="1"/>
  <c r="BN378" i="1"/>
  <c r="CF378" i="1"/>
  <c r="CG377" i="1"/>
  <c r="BO377" i="1"/>
  <c r="CJ376" i="1"/>
  <c r="BR376" i="1"/>
  <c r="CK375" i="1"/>
  <c r="BS375" i="1"/>
  <c r="CF374" i="1"/>
  <c r="BN374" i="1"/>
  <c r="BO373" i="1"/>
  <c r="CG373" i="1"/>
  <c r="CJ372" i="1"/>
  <c r="BR372" i="1"/>
  <c r="CK371" i="1"/>
  <c r="BS371" i="1"/>
  <c r="BN370" i="1"/>
  <c r="CF370" i="1"/>
  <c r="CG369" i="1"/>
  <c r="BO369" i="1"/>
  <c r="CJ368" i="1"/>
  <c r="BR368" i="1"/>
  <c r="CK367" i="1"/>
  <c r="BS367" i="1"/>
  <c r="CF367" i="1"/>
  <c r="BN367" i="1"/>
  <c r="CF366" i="1"/>
  <c r="BN366" i="1"/>
  <c r="CG365" i="1"/>
  <c r="BO365" i="1"/>
  <c r="CJ364" i="1"/>
  <c r="BR364" i="1"/>
  <c r="CK363" i="1"/>
  <c r="BS363" i="1"/>
  <c r="CF362" i="1"/>
  <c r="BN362" i="1"/>
  <c r="CG361" i="1"/>
  <c r="BO361" i="1"/>
  <c r="CJ360" i="1"/>
  <c r="BR360" i="1"/>
  <c r="CK359" i="1"/>
  <c r="BS359" i="1"/>
  <c r="CF359" i="1"/>
  <c r="BN359" i="1"/>
  <c r="CF358" i="1"/>
  <c r="BN358" i="1"/>
  <c r="CG357" i="1"/>
  <c r="BO357" i="1"/>
  <c r="BR356" i="1"/>
  <c r="CJ356" i="1"/>
  <c r="CK355" i="1"/>
  <c r="BS355" i="1"/>
  <c r="CF354" i="1"/>
  <c r="BN354" i="1"/>
  <c r="CG353" i="1"/>
  <c r="BO353" i="1"/>
  <c r="CJ352" i="1"/>
  <c r="BR352" i="1"/>
  <c r="CK351" i="1"/>
  <c r="BS351" i="1"/>
  <c r="CF350" i="1"/>
  <c r="BN350" i="1"/>
  <c r="CG349" i="1"/>
  <c r="BO349" i="1"/>
  <c r="CJ348" i="1"/>
  <c r="BR348" i="1"/>
  <c r="CK347" i="1"/>
  <c r="BS347" i="1"/>
  <c r="CF346" i="1"/>
  <c r="BN346" i="1"/>
  <c r="CG345" i="1"/>
  <c r="BO345" i="1"/>
  <c r="CJ344" i="1"/>
  <c r="BR344" i="1"/>
  <c r="BS343" i="1"/>
  <c r="CK343" i="1"/>
  <c r="CF342" i="1"/>
  <c r="BN342" i="1"/>
  <c r="CG341" i="1"/>
  <c r="BO341" i="1"/>
  <c r="CJ340" i="1"/>
  <c r="BR340" i="1"/>
  <c r="CK339" i="1"/>
  <c r="BS339" i="1"/>
  <c r="BN338" i="1"/>
  <c r="CF338" i="1"/>
  <c r="CG337" i="1"/>
  <c r="BO337" i="1"/>
  <c r="CJ336" i="1"/>
  <c r="BR336" i="1"/>
  <c r="CK335" i="1"/>
  <c r="BS335" i="1"/>
  <c r="CF335" i="1"/>
  <c r="BN335" i="1"/>
  <c r="CF334" i="1"/>
  <c r="BN334" i="1"/>
  <c r="CG333" i="1"/>
  <c r="BO333" i="1"/>
  <c r="CJ332" i="1"/>
  <c r="BR332" i="1"/>
  <c r="CK331" i="1"/>
  <c r="BS331" i="1"/>
  <c r="BN330" i="1"/>
  <c r="CF330" i="1"/>
  <c r="CG329" i="1"/>
  <c r="BO329" i="1"/>
  <c r="CJ328" i="1"/>
  <c r="BR328" i="1"/>
  <c r="CK327" i="1"/>
  <c r="BS327" i="1"/>
  <c r="CF326" i="1"/>
  <c r="BN326" i="1"/>
  <c r="CG325" i="1"/>
  <c r="BO325" i="1"/>
  <c r="BR324" i="1"/>
  <c r="CJ324" i="1"/>
  <c r="CK323" i="1"/>
  <c r="BS323" i="1"/>
  <c r="BN322" i="1"/>
  <c r="CF322" i="1"/>
  <c r="CG321" i="1"/>
  <c r="BO321" i="1"/>
  <c r="CJ320" i="1"/>
  <c r="BR320" i="1"/>
  <c r="CK319" i="1"/>
  <c r="BS319" i="1"/>
  <c r="CF318" i="1"/>
  <c r="BN318" i="1"/>
  <c r="CJ316" i="1"/>
  <c r="BR316" i="1"/>
  <c r="CK315" i="1"/>
  <c r="BS315" i="1"/>
  <c r="CF314" i="1"/>
  <c r="BN314" i="1"/>
  <c r="CG313" i="1"/>
  <c r="BO313" i="1"/>
  <c r="CJ312" i="1"/>
  <c r="BR312" i="1"/>
  <c r="CK311" i="1"/>
  <c r="BS311" i="1"/>
  <c r="CF310" i="1"/>
  <c r="BN310" i="1"/>
  <c r="CG309" i="1"/>
  <c r="BO309" i="1"/>
  <c r="CJ308" i="1"/>
  <c r="BR308" i="1"/>
  <c r="CK307" i="1"/>
  <c r="BS307" i="1"/>
  <c r="CF306" i="1"/>
  <c r="BN306" i="1"/>
  <c r="CG305" i="1"/>
  <c r="BO305" i="1"/>
  <c r="CJ304" i="1"/>
  <c r="BR304" i="1"/>
  <c r="CK303" i="1"/>
  <c r="BS303" i="1"/>
  <c r="CF302" i="1"/>
  <c r="BN302" i="1"/>
  <c r="CJ300" i="1"/>
  <c r="BR300" i="1"/>
  <c r="CK299" i="1"/>
  <c r="BS299" i="1"/>
  <c r="CG298" i="1"/>
  <c r="BO298" i="1"/>
  <c r="BO297" i="1"/>
  <c r="CG297" i="1"/>
  <c r="CJ296" i="1"/>
  <c r="BR296" i="1"/>
  <c r="CK295" i="1"/>
  <c r="BS295" i="1"/>
  <c r="CF294" i="1"/>
  <c r="BN294" i="1"/>
  <c r="CG293" i="1"/>
  <c r="BO293" i="1"/>
  <c r="CJ292" i="1"/>
  <c r="BR292" i="1"/>
  <c r="CK291" i="1"/>
  <c r="BS291" i="1"/>
  <c r="CF290" i="1"/>
  <c r="BN290" i="1"/>
  <c r="CJ288" i="1"/>
  <c r="BR288" i="1"/>
  <c r="CK287" i="1"/>
  <c r="BS287" i="1"/>
  <c r="CF286" i="1"/>
  <c r="BN286" i="1"/>
  <c r="CG285" i="1"/>
  <c r="BO285" i="1"/>
  <c r="CJ284" i="1"/>
  <c r="BR284" i="1"/>
  <c r="CK283" i="1"/>
  <c r="BS283" i="1"/>
  <c r="CF282" i="1"/>
  <c r="BN282" i="1"/>
  <c r="CG281" i="1"/>
  <c r="BO281" i="1"/>
  <c r="CJ280" i="1"/>
  <c r="BR280" i="1"/>
  <c r="CK279" i="1"/>
  <c r="BS279" i="1"/>
  <c r="CF278" i="1"/>
  <c r="BN278" i="1"/>
  <c r="CG277" i="1"/>
  <c r="BO277" i="1"/>
  <c r="CJ276" i="1"/>
  <c r="BR276" i="1"/>
  <c r="CK275" i="1"/>
  <c r="BS275" i="1"/>
  <c r="CF275" i="1"/>
  <c r="BN275" i="1"/>
  <c r="CF274" i="1"/>
  <c r="BN274" i="1"/>
  <c r="CG273" i="1"/>
  <c r="BO273" i="1"/>
  <c r="CJ272" i="1"/>
  <c r="BR272" i="1"/>
  <c r="CK271" i="1"/>
  <c r="BS271" i="1"/>
  <c r="CF270" i="1"/>
  <c r="BN270" i="1"/>
  <c r="CG269" i="1"/>
  <c r="BO269" i="1"/>
  <c r="CJ268" i="1"/>
  <c r="BR268" i="1"/>
  <c r="CK267" i="1"/>
  <c r="BS267" i="1"/>
  <c r="CF266" i="1"/>
  <c r="BN266" i="1"/>
  <c r="CG265" i="1"/>
  <c r="BO265" i="1"/>
  <c r="CJ264" i="1"/>
  <c r="BR264" i="1"/>
  <c r="CK263" i="1"/>
  <c r="BS263" i="1"/>
  <c r="CF262" i="1"/>
  <c r="BN262" i="1"/>
  <c r="CG261" i="1"/>
  <c r="BO261" i="1"/>
  <c r="CJ260" i="1"/>
  <c r="BR260" i="1"/>
  <c r="CK259" i="1"/>
  <c r="BS259" i="1"/>
  <c r="CF259" i="1"/>
  <c r="BN259" i="1"/>
  <c r="CF258" i="1"/>
  <c r="BN258" i="1"/>
  <c r="BO257" i="1"/>
  <c r="CG257" i="1"/>
  <c r="CJ256" i="1"/>
  <c r="BR256" i="1"/>
  <c r="CK255" i="1"/>
  <c r="BS255" i="1"/>
  <c r="CG254" i="1"/>
  <c r="BO254" i="1"/>
  <c r="CG253" i="1"/>
  <c r="BO253" i="1"/>
  <c r="CJ252" i="1"/>
  <c r="BR252" i="1"/>
  <c r="CK251" i="1"/>
  <c r="BS251" i="1"/>
  <c r="CG250" i="1"/>
  <c r="BO250" i="1"/>
  <c r="CG249" i="1"/>
  <c r="BO249" i="1"/>
  <c r="CJ248" i="1"/>
  <c r="BR248" i="1"/>
  <c r="CK247" i="1"/>
  <c r="BS247" i="1"/>
  <c r="CF246" i="1"/>
  <c r="BN246" i="1"/>
  <c r="CG245" i="1"/>
  <c r="BO245" i="1"/>
  <c r="CJ244" i="1"/>
  <c r="BR244" i="1"/>
  <c r="CK243" i="1"/>
  <c r="BS243" i="1"/>
  <c r="BN242" i="1"/>
  <c r="CF242" i="1"/>
  <c r="CG241" i="1"/>
  <c r="BO241" i="1"/>
  <c r="CJ240" i="1"/>
  <c r="BR240" i="1"/>
  <c r="CK239" i="1"/>
  <c r="BS239" i="1"/>
  <c r="BN238" i="1"/>
  <c r="CF238" i="1"/>
  <c r="CG237" i="1"/>
  <c r="BO237" i="1"/>
  <c r="CJ236" i="1"/>
  <c r="BR236" i="1"/>
  <c r="CK235" i="1"/>
  <c r="BS235" i="1"/>
  <c r="BN234" i="1"/>
  <c r="CF234" i="1"/>
  <c r="CG233" i="1"/>
  <c r="BO233" i="1"/>
  <c r="CJ232" i="1"/>
  <c r="BR232" i="1"/>
  <c r="CK231" i="1"/>
  <c r="BS231" i="1"/>
  <c r="CF230" i="1"/>
  <c r="BN230" i="1"/>
  <c r="CG229" i="1"/>
  <c r="BO229" i="1"/>
  <c r="CJ228" i="1"/>
  <c r="BR228" i="1"/>
  <c r="CK227" i="1"/>
  <c r="BS227" i="1"/>
  <c r="BN226" i="1"/>
  <c r="CF226" i="1"/>
  <c r="CG225" i="1"/>
  <c r="BO225" i="1"/>
  <c r="CJ224" i="1"/>
  <c r="BR224" i="1"/>
  <c r="CK223" i="1"/>
  <c r="BS223" i="1"/>
  <c r="CF223" i="1"/>
  <c r="BN223" i="1"/>
  <c r="CF222" i="1"/>
  <c r="BN222" i="1"/>
  <c r="CJ220" i="1"/>
  <c r="BR220" i="1"/>
  <c r="CK219" i="1"/>
  <c r="BS219" i="1"/>
  <c r="CG218" i="1"/>
  <c r="BO218" i="1"/>
  <c r="CG217" i="1"/>
  <c r="BO217" i="1"/>
  <c r="CJ216" i="1"/>
  <c r="BR216" i="1"/>
  <c r="CK215" i="1"/>
  <c r="BS215" i="1"/>
  <c r="CF214" i="1"/>
  <c r="BN214" i="1"/>
  <c r="CJ212" i="1"/>
  <c r="BR212" i="1"/>
  <c r="CK211" i="1"/>
  <c r="BS211" i="1"/>
  <c r="CG210" i="1"/>
  <c r="BO210" i="1"/>
  <c r="CG209" i="1"/>
  <c r="BO209" i="1"/>
  <c r="CJ208" i="1"/>
  <c r="BR208" i="1"/>
  <c r="CK207" i="1"/>
  <c r="BS207" i="1"/>
  <c r="CF206" i="1"/>
  <c r="BN206" i="1"/>
  <c r="CG205" i="1"/>
  <c r="BO205" i="1"/>
  <c r="CJ204" i="1"/>
  <c r="BR204" i="1"/>
  <c r="CK203" i="1"/>
  <c r="BS203" i="1"/>
  <c r="CF202" i="1"/>
  <c r="BN202" i="1"/>
  <c r="CG201" i="1"/>
  <c r="BO201" i="1"/>
  <c r="CJ200" i="1"/>
  <c r="BR200" i="1"/>
  <c r="CK199" i="1"/>
  <c r="BS199" i="1"/>
  <c r="CF198" i="1"/>
  <c r="BN198" i="1"/>
  <c r="BO197" i="1"/>
  <c r="CG197" i="1"/>
  <c r="CJ196" i="1"/>
  <c r="BR196" i="1"/>
  <c r="CK195" i="1"/>
  <c r="BS195" i="1"/>
  <c r="CF194" i="1"/>
  <c r="BN194" i="1"/>
  <c r="CG193" i="1"/>
  <c r="BO193" i="1"/>
  <c r="CJ192" i="1"/>
  <c r="BR192" i="1"/>
  <c r="CK191" i="1"/>
  <c r="BS191" i="1"/>
  <c r="CF190" i="1"/>
  <c r="BN190" i="1"/>
  <c r="BO189" i="1"/>
  <c r="CG189" i="1"/>
  <c r="CJ188" i="1"/>
  <c r="BR188" i="1"/>
  <c r="CK187" i="1"/>
  <c r="BS187" i="1"/>
  <c r="CF186" i="1"/>
  <c r="BN186" i="1"/>
  <c r="BO185" i="1"/>
  <c r="CG185" i="1"/>
  <c r="CJ184" i="1"/>
  <c r="BR184" i="1"/>
  <c r="CK183" i="1"/>
  <c r="BS183" i="1"/>
  <c r="CF182" i="1"/>
  <c r="BN182" i="1"/>
  <c r="CJ180" i="1"/>
  <c r="BR180" i="1"/>
  <c r="CK179" i="1"/>
  <c r="BS179" i="1"/>
  <c r="CF178" i="1"/>
  <c r="BN178" i="1"/>
  <c r="BO177" i="1"/>
  <c r="CG177" i="1"/>
  <c r="CJ176" i="1"/>
  <c r="BR176" i="1"/>
  <c r="CK175" i="1"/>
  <c r="BS175" i="1"/>
  <c r="CG174" i="1"/>
  <c r="BO174" i="1"/>
  <c r="BO173" i="1"/>
  <c r="CG173" i="1"/>
  <c r="CJ172" i="1"/>
  <c r="BR172" i="1"/>
  <c r="CK171" i="1"/>
  <c r="BS171" i="1"/>
  <c r="CF170" i="1"/>
  <c r="BN170" i="1"/>
  <c r="CG169" i="1"/>
  <c r="BO169" i="1"/>
  <c r="CJ168" i="1"/>
  <c r="BR168" i="1"/>
  <c r="CK167" i="1"/>
  <c r="BS167" i="1"/>
  <c r="CG166" i="1"/>
  <c r="BO166" i="1"/>
  <c r="CG165" i="1"/>
  <c r="BO165" i="1"/>
  <c r="CJ164" i="1"/>
  <c r="BR164" i="1"/>
  <c r="CK163" i="1"/>
  <c r="BS163" i="1"/>
  <c r="BN162" i="1"/>
  <c r="CF162" i="1"/>
  <c r="BO161" i="1"/>
  <c r="CG161" i="1"/>
  <c r="CJ160" i="1"/>
  <c r="BR160" i="1"/>
  <c r="CK159" i="1"/>
  <c r="BS159" i="1"/>
  <c r="CF158" i="1"/>
  <c r="BN158" i="1"/>
  <c r="BO157" i="1"/>
  <c r="CG157" i="1"/>
  <c r="CJ156" i="1"/>
  <c r="BR156" i="1"/>
  <c r="CK155" i="1"/>
  <c r="BS155" i="1"/>
  <c r="CF154" i="1"/>
  <c r="BN154" i="1"/>
  <c r="CG153" i="1"/>
  <c r="BO153" i="1"/>
  <c r="CJ152" i="1"/>
  <c r="BR152" i="1"/>
  <c r="CK151" i="1"/>
  <c r="BS151" i="1"/>
  <c r="CF150" i="1"/>
  <c r="BN150" i="1"/>
  <c r="CG149" i="1"/>
  <c r="BO149" i="1"/>
  <c r="CJ148" i="1"/>
  <c r="BR148" i="1"/>
  <c r="CK147" i="1"/>
  <c r="BS147" i="1"/>
  <c r="CF146" i="1"/>
  <c r="BN146" i="1"/>
  <c r="CG145" i="1"/>
  <c r="BO145" i="1"/>
  <c r="CJ144" i="1"/>
  <c r="BR144" i="1"/>
  <c r="CK143" i="1"/>
  <c r="BS143" i="1"/>
  <c r="CF142" i="1"/>
  <c r="BN142" i="1"/>
  <c r="CG141" i="1"/>
  <c r="BO141" i="1"/>
  <c r="CJ140" i="1"/>
  <c r="BR140" i="1"/>
  <c r="CK139" i="1"/>
  <c r="BS139" i="1"/>
  <c r="CF138" i="1"/>
  <c r="BN138" i="1"/>
  <c r="CJ136" i="1"/>
  <c r="BR136" i="1"/>
  <c r="CK135" i="1"/>
  <c r="BS135" i="1"/>
  <c r="CF134" i="1"/>
  <c r="BN134" i="1"/>
  <c r="CG133" i="1"/>
  <c r="BO133" i="1"/>
  <c r="CJ132" i="1"/>
  <c r="BR132" i="1"/>
  <c r="CK131" i="1"/>
  <c r="BS131" i="1"/>
  <c r="CF130" i="1"/>
  <c r="BN130" i="1"/>
  <c r="CG129" i="1"/>
  <c r="BO129" i="1"/>
  <c r="CJ128" i="1"/>
  <c r="BR128" i="1"/>
  <c r="CK127" i="1"/>
  <c r="BS127" i="1"/>
  <c r="CG126" i="1"/>
  <c r="BO126" i="1"/>
  <c r="CG125" i="1"/>
  <c r="BO125" i="1"/>
  <c r="CJ124" i="1"/>
  <c r="BR124" i="1"/>
  <c r="CK123" i="1"/>
  <c r="BS123" i="1"/>
  <c r="CF122" i="1"/>
  <c r="BN122" i="1"/>
  <c r="CG121" i="1"/>
  <c r="BO121" i="1"/>
  <c r="CJ120" i="1"/>
  <c r="BR120" i="1"/>
  <c r="CK119" i="1"/>
  <c r="BS119" i="1"/>
  <c r="CF118" i="1"/>
  <c r="BN118" i="1"/>
  <c r="BO117" i="1"/>
  <c r="CG117" i="1"/>
  <c r="CJ116" i="1"/>
  <c r="BR116" i="1"/>
  <c r="CK115" i="1"/>
  <c r="BS115" i="1"/>
  <c r="BN114" i="1"/>
  <c r="CF114" i="1"/>
  <c r="CG113" i="1"/>
  <c r="BO113" i="1"/>
  <c r="CJ112" i="1"/>
  <c r="BR112" i="1"/>
  <c r="CK111" i="1"/>
  <c r="BS111" i="1"/>
  <c r="CF110" i="1"/>
  <c r="BN110" i="1"/>
  <c r="CG109" i="1"/>
  <c r="BO109" i="1"/>
  <c r="CJ108" i="1"/>
  <c r="BR108" i="1"/>
  <c r="CK107" i="1"/>
  <c r="BS107" i="1"/>
  <c r="CF106" i="1"/>
  <c r="BN106" i="1"/>
  <c r="BO105" i="1"/>
  <c r="CG105" i="1"/>
  <c r="CJ104" i="1"/>
  <c r="BR104" i="1"/>
  <c r="CK103" i="1"/>
  <c r="BS103" i="1"/>
  <c r="CF102" i="1"/>
  <c r="BN102" i="1"/>
  <c r="CG101" i="1"/>
  <c r="BO101" i="1"/>
  <c r="CJ100" i="1"/>
  <c r="BR100" i="1"/>
  <c r="CK99" i="1"/>
  <c r="BS99" i="1"/>
  <c r="CF98" i="1"/>
  <c r="BN98" i="1"/>
  <c r="CG97" i="1"/>
  <c r="BO97" i="1"/>
  <c r="CJ96" i="1"/>
  <c r="BR96" i="1"/>
  <c r="CK95" i="1"/>
  <c r="BS95" i="1"/>
  <c r="CF95" i="1"/>
  <c r="BN95" i="1"/>
  <c r="CG94" i="1"/>
  <c r="BO94" i="1"/>
  <c r="CG93" i="1"/>
  <c r="BO93" i="1"/>
  <c r="CJ92" i="1"/>
  <c r="BR92" i="1"/>
  <c r="CK91" i="1"/>
  <c r="BS91" i="1"/>
  <c r="CF91" i="1"/>
  <c r="BN91" i="1"/>
  <c r="CF90" i="1"/>
  <c r="BN90" i="1"/>
  <c r="CG89" i="1"/>
  <c r="BO89" i="1"/>
  <c r="CJ88" i="1"/>
  <c r="BR88" i="1"/>
  <c r="CK87" i="1"/>
  <c r="BS87" i="1"/>
  <c r="CF86" i="1"/>
  <c r="BN86" i="1"/>
  <c r="CG85" i="1"/>
  <c r="BO85" i="1"/>
  <c r="CJ84" i="1"/>
  <c r="BR84" i="1"/>
  <c r="CK83" i="1"/>
  <c r="BS83" i="1"/>
  <c r="CF82" i="1"/>
  <c r="BN82" i="1"/>
  <c r="CG81" i="1"/>
  <c r="BO81" i="1"/>
  <c r="CJ80" i="1"/>
  <c r="BR80" i="1"/>
  <c r="CK79" i="1"/>
  <c r="BS79" i="1"/>
  <c r="CF78" i="1"/>
  <c r="BN78" i="1"/>
  <c r="CJ76" i="1"/>
  <c r="BR76" i="1"/>
  <c r="CK75" i="1"/>
  <c r="BS75" i="1"/>
  <c r="CF74" i="1"/>
  <c r="BN74" i="1"/>
  <c r="CG73" i="1"/>
  <c r="BO73" i="1"/>
  <c r="CJ72" i="1"/>
  <c r="BR72" i="1"/>
  <c r="CK71" i="1"/>
  <c r="BS71" i="1"/>
  <c r="CF70" i="1"/>
  <c r="BN70" i="1"/>
  <c r="CG69" i="1"/>
  <c r="BO69" i="1"/>
  <c r="CJ68" i="1"/>
  <c r="BR68" i="1"/>
  <c r="CK67" i="1"/>
  <c r="BS67" i="1"/>
  <c r="CF66" i="1"/>
  <c r="BN66" i="1"/>
  <c r="CG65" i="1"/>
  <c r="BO65" i="1"/>
  <c r="CJ64" i="1"/>
  <c r="BR64" i="1"/>
  <c r="CK63" i="1"/>
  <c r="BS63" i="1"/>
  <c r="CF62" i="1"/>
  <c r="BN62" i="1"/>
  <c r="CG61" i="1"/>
  <c r="BO61" i="1"/>
  <c r="CJ60" i="1"/>
  <c r="BR60" i="1"/>
  <c r="CK59" i="1"/>
  <c r="BS59" i="1"/>
  <c r="CF58" i="1"/>
  <c r="BN58" i="1"/>
  <c r="CG57" i="1"/>
  <c r="BO57" i="1"/>
  <c r="CJ56" i="1"/>
  <c r="BR56" i="1"/>
  <c r="CK55" i="1"/>
  <c r="BS55" i="1"/>
  <c r="CF54" i="1"/>
  <c r="BN54" i="1"/>
  <c r="CG53" i="1"/>
  <c r="BO53" i="1"/>
  <c r="CJ52" i="1"/>
  <c r="BR52" i="1"/>
  <c r="CK51" i="1"/>
  <c r="BS51" i="1"/>
  <c r="CG50" i="1"/>
  <c r="BO50" i="1"/>
  <c r="CG49" i="1"/>
  <c r="BO49" i="1"/>
  <c r="CJ48" i="1"/>
  <c r="BR48" i="1"/>
  <c r="CK47" i="1"/>
  <c r="BS47" i="1"/>
  <c r="CF46" i="1"/>
  <c r="BN46" i="1"/>
  <c r="CG45" i="1"/>
  <c r="BO45" i="1"/>
  <c r="CJ44" i="1"/>
  <c r="BR44" i="1"/>
  <c r="CK43" i="1"/>
  <c r="BS43" i="1"/>
  <c r="BN42" i="1"/>
  <c r="CF42" i="1"/>
  <c r="CG41" i="1"/>
  <c r="BO41" i="1"/>
  <c r="CJ40" i="1"/>
  <c r="BR40" i="1"/>
  <c r="CK39" i="1"/>
  <c r="BS39" i="1"/>
  <c r="CF38" i="1"/>
  <c r="BN38" i="1"/>
  <c r="CG37" i="1"/>
  <c r="BO37" i="1"/>
  <c r="CJ36" i="1"/>
  <c r="BR36" i="1"/>
  <c r="CK35" i="1"/>
  <c r="BS35" i="1"/>
  <c r="CF35" i="1"/>
  <c r="BN35" i="1"/>
  <c r="BN34" i="1"/>
  <c r="CF34" i="1"/>
  <c r="CG33" i="1"/>
  <c r="BO33" i="1"/>
  <c r="CJ32" i="1"/>
  <c r="BR32" i="1"/>
  <c r="CK31" i="1"/>
  <c r="BS31" i="1"/>
  <c r="CF30" i="1"/>
  <c r="BN30" i="1"/>
  <c r="CG29" i="1"/>
  <c r="BO29" i="1"/>
  <c r="CJ28" i="1"/>
  <c r="BR28" i="1"/>
  <c r="CK27" i="1"/>
  <c r="BS27" i="1"/>
  <c r="CF26" i="1"/>
  <c r="BN26" i="1"/>
  <c r="BO25" i="1"/>
  <c r="CG25" i="1"/>
  <c r="CJ24" i="1"/>
  <c r="BR24" i="1"/>
  <c r="CK23" i="1"/>
  <c r="BS23" i="1"/>
  <c r="CF22" i="1"/>
  <c r="BN22" i="1"/>
  <c r="BO21" i="1"/>
  <c r="CG21" i="1"/>
  <c r="CJ20" i="1"/>
  <c r="BR20" i="1"/>
  <c r="CK19" i="1"/>
  <c r="BS19" i="1"/>
  <c r="CF18" i="1"/>
  <c r="BN18" i="1"/>
  <c r="CJ16" i="1"/>
  <c r="BR16" i="1"/>
  <c r="CK15" i="1"/>
  <c r="BS15" i="1"/>
  <c r="CF14" i="1"/>
  <c r="BN14" i="1"/>
  <c r="CG13" i="1"/>
  <c r="BO13" i="1"/>
  <c r="CJ12" i="1"/>
  <c r="BR12" i="1"/>
  <c r="CK11" i="1"/>
  <c r="BS11" i="1"/>
  <c r="BN10" i="1"/>
  <c r="CF10" i="1"/>
  <c r="BO9" i="1"/>
  <c r="CG9" i="1"/>
  <c r="CJ8" i="1"/>
  <c r="BR8" i="1"/>
  <c r="CK7" i="1"/>
  <c r="BS7" i="1"/>
  <c r="CF6" i="1"/>
  <c r="BN6" i="1"/>
  <c r="CG5" i="1"/>
  <c r="BO5" i="1"/>
  <c r="CJ4" i="1"/>
  <c r="BR4" i="1"/>
  <c r="CK3" i="1"/>
  <c r="BS3" i="1"/>
  <c r="CJ2" i="1"/>
  <c r="BR2" i="1"/>
  <c r="CJ535" i="1"/>
  <c r="BR535" i="1"/>
  <c r="CK534" i="1"/>
  <c r="BS534" i="1"/>
  <c r="CF534" i="1"/>
  <c r="BN534" i="1"/>
  <c r="CF533" i="1"/>
  <c r="BN533" i="1"/>
  <c r="BO532" i="1"/>
  <c r="CG532" i="1"/>
  <c r="CJ531" i="1"/>
  <c r="BR531" i="1"/>
  <c r="CK530" i="1"/>
  <c r="BS530" i="1"/>
  <c r="CF529" i="1"/>
  <c r="BN529" i="1"/>
  <c r="CJ527" i="1"/>
  <c r="BR527" i="1"/>
  <c r="CK526" i="1"/>
  <c r="BS526" i="1"/>
  <c r="CF525" i="1"/>
  <c r="BN525" i="1"/>
  <c r="CG524" i="1"/>
  <c r="BO524" i="1"/>
  <c r="CJ523" i="1"/>
  <c r="BR523" i="1"/>
  <c r="BS522" i="1"/>
  <c r="CK522" i="1"/>
  <c r="CF521" i="1"/>
  <c r="BN521" i="1"/>
  <c r="CJ519" i="1"/>
  <c r="BR519" i="1"/>
  <c r="CK518" i="1"/>
  <c r="BS518" i="1"/>
  <c r="CF517" i="1"/>
  <c r="BN517" i="1"/>
  <c r="CG516" i="1"/>
  <c r="BO516" i="1"/>
  <c r="CJ515" i="1"/>
  <c r="BR515" i="1"/>
  <c r="CK514" i="1"/>
  <c r="BS514" i="1"/>
  <c r="BN514" i="1"/>
  <c r="CF514" i="1"/>
  <c r="BN513" i="1"/>
  <c r="CF513" i="1"/>
  <c r="CG512" i="1"/>
  <c r="BO512" i="1"/>
  <c r="CJ511" i="1"/>
  <c r="BR511" i="1"/>
  <c r="BS510" i="1"/>
  <c r="CK510" i="1"/>
  <c r="CF509" i="1"/>
  <c r="BN509" i="1"/>
  <c r="CG508" i="1"/>
  <c r="BO508" i="1"/>
  <c r="CJ507" i="1"/>
  <c r="BR507" i="1"/>
  <c r="CK506" i="1"/>
  <c r="BS506" i="1"/>
  <c r="CF505" i="1"/>
  <c r="BN505" i="1"/>
  <c r="CG504" i="1"/>
  <c r="BO504" i="1"/>
  <c r="CJ503" i="1"/>
  <c r="BR503" i="1"/>
  <c r="CK502" i="1"/>
  <c r="BS502" i="1"/>
  <c r="CF501" i="1"/>
  <c r="BN501" i="1"/>
  <c r="CG500" i="1"/>
  <c r="BO500" i="1"/>
  <c r="CJ499" i="1"/>
  <c r="BR499" i="1"/>
  <c r="CK498" i="1"/>
  <c r="BS498" i="1"/>
  <c r="BN497" i="1"/>
  <c r="CF497" i="1"/>
  <c r="CG496" i="1"/>
  <c r="BO496" i="1"/>
  <c r="CJ495" i="1"/>
  <c r="BR495" i="1"/>
  <c r="CK494" i="1"/>
  <c r="BS494" i="1"/>
  <c r="CF493" i="1"/>
  <c r="BN493" i="1"/>
  <c r="CG492" i="1"/>
  <c r="BO492" i="1"/>
  <c r="CJ491" i="1"/>
  <c r="BR491" i="1"/>
  <c r="CK490" i="1"/>
  <c r="BS490" i="1"/>
  <c r="BN489" i="1"/>
  <c r="CF489" i="1"/>
  <c r="CG488" i="1"/>
  <c r="BO488" i="1"/>
  <c r="CJ487" i="1"/>
  <c r="BR487" i="1"/>
  <c r="CK486" i="1"/>
  <c r="BS486" i="1"/>
  <c r="CF485" i="1"/>
  <c r="BN485" i="1"/>
  <c r="CG484" i="1"/>
  <c r="BO484" i="1"/>
  <c r="CJ483" i="1"/>
  <c r="BR483" i="1"/>
  <c r="CK482" i="1"/>
  <c r="BS482" i="1"/>
  <c r="CF481" i="1"/>
  <c r="BN481" i="1"/>
  <c r="CJ479" i="1"/>
  <c r="BR479" i="1"/>
  <c r="CK478" i="1"/>
  <c r="BS478" i="1"/>
  <c r="CF477" i="1"/>
  <c r="BN477" i="1"/>
  <c r="CG476" i="1"/>
  <c r="BO476" i="1"/>
  <c r="CJ475" i="1"/>
  <c r="BR475" i="1"/>
  <c r="CK474" i="1"/>
  <c r="BS474" i="1"/>
  <c r="BN473" i="1"/>
  <c r="CF473" i="1"/>
  <c r="CG472" i="1"/>
  <c r="BO472" i="1"/>
  <c r="CJ471" i="1"/>
  <c r="BR471" i="1"/>
  <c r="CK470" i="1"/>
  <c r="BS470" i="1"/>
  <c r="CF469" i="1"/>
  <c r="BN469" i="1"/>
  <c r="CG468" i="1"/>
  <c r="BO468" i="1"/>
  <c r="CJ467" i="1"/>
  <c r="BR467" i="1"/>
  <c r="BS466" i="1"/>
  <c r="CK466" i="1"/>
  <c r="CF466" i="1"/>
  <c r="BN466" i="1"/>
  <c r="CF465" i="1"/>
  <c r="BN465" i="1"/>
  <c r="BO464" i="1"/>
  <c r="CG464" i="1"/>
  <c r="CJ463" i="1"/>
  <c r="BR463" i="1"/>
  <c r="CK462" i="1"/>
  <c r="BS462" i="1"/>
  <c r="CF461" i="1"/>
  <c r="BN461" i="1"/>
  <c r="CG460" i="1"/>
  <c r="BO460" i="1"/>
  <c r="CJ459" i="1"/>
  <c r="BR459" i="1"/>
  <c r="CK458" i="1"/>
  <c r="BS458" i="1"/>
  <c r="CF457" i="1"/>
  <c r="BN457" i="1"/>
  <c r="BO456" i="1"/>
  <c r="CG456" i="1"/>
  <c r="CJ455" i="1"/>
  <c r="BR455" i="1"/>
  <c r="CK454" i="1"/>
  <c r="BS454" i="1"/>
  <c r="BN453" i="1"/>
  <c r="CF453" i="1"/>
  <c r="CG452" i="1"/>
  <c r="BO452" i="1"/>
  <c r="CJ451" i="1"/>
  <c r="BR451" i="1"/>
  <c r="BS450" i="1"/>
  <c r="CK450" i="1"/>
  <c r="CF449" i="1"/>
  <c r="BN449" i="1"/>
  <c r="CG448" i="1"/>
  <c r="BO448" i="1"/>
  <c r="CJ447" i="1"/>
  <c r="BR447" i="1"/>
  <c r="CK446" i="1"/>
  <c r="BS446" i="1"/>
  <c r="CF445" i="1"/>
  <c r="BN445" i="1"/>
  <c r="CG444" i="1"/>
  <c r="BO444" i="1"/>
  <c r="BR443" i="1"/>
  <c r="CJ443" i="1"/>
  <c r="CK442" i="1"/>
  <c r="BS442" i="1"/>
  <c r="CG441" i="1"/>
  <c r="BO441" i="1"/>
  <c r="CG440" i="1"/>
  <c r="BO440" i="1"/>
  <c r="CJ439" i="1"/>
  <c r="BR439" i="1"/>
  <c r="CK438" i="1"/>
  <c r="BS438" i="1"/>
  <c r="BN437" i="1"/>
  <c r="CF437" i="1"/>
  <c r="CG436" i="1"/>
  <c r="BO436" i="1"/>
  <c r="CJ435" i="1"/>
  <c r="BR435" i="1"/>
  <c r="CK434" i="1"/>
  <c r="BS434" i="1"/>
  <c r="CF433" i="1"/>
  <c r="BN433" i="1"/>
  <c r="CG432" i="1"/>
  <c r="BO432" i="1"/>
  <c r="CJ431" i="1"/>
  <c r="BR431" i="1"/>
  <c r="CK430" i="1"/>
  <c r="BS430" i="1"/>
  <c r="BN429" i="1"/>
  <c r="CF429" i="1"/>
  <c r="BR427" i="1"/>
  <c r="CJ427" i="1"/>
  <c r="CK426" i="1"/>
  <c r="BS426" i="1"/>
  <c r="CF425" i="1"/>
  <c r="BN425" i="1"/>
  <c r="CG424" i="1"/>
  <c r="BO424" i="1"/>
  <c r="BR423" i="1"/>
  <c r="CJ423" i="1"/>
  <c r="CK422" i="1"/>
  <c r="BS422" i="1"/>
  <c r="BN421" i="1"/>
  <c r="CF421" i="1"/>
  <c r="CG420" i="1"/>
  <c r="BO420" i="1"/>
  <c r="BR419" i="1"/>
  <c r="CJ419" i="1"/>
  <c r="CK418" i="1"/>
  <c r="BS418" i="1"/>
  <c r="CF417" i="1"/>
  <c r="BN417" i="1"/>
  <c r="CG416" i="1"/>
  <c r="BO416" i="1"/>
  <c r="CJ415" i="1"/>
  <c r="BR415" i="1"/>
  <c r="CK414" i="1"/>
  <c r="BS414" i="1"/>
  <c r="CF413" i="1"/>
  <c r="BN413" i="1"/>
  <c r="CG412" i="1"/>
  <c r="BO412" i="1"/>
  <c r="CJ411" i="1"/>
  <c r="BR411" i="1"/>
  <c r="CK410" i="1"/>
  <c r="BS410" i="1"/>
  <c r="BN410" i="1"/>
  <c r="CF410" i="1"/>
  <c r="CF409" i="1"/>
  <c r="BN409" i="1"/>
  <c r="BO408" i="1"/>
  <c r="CG408" i="1"/>
  <c r="CJ407" i="1"/>
  <c r="BR407" i="1"/>
  <c r="CK406" i="1"/>
  <c r="BS406" i="1"/>
  <c r="CF405" i="1"/>
  <c r="BN405" i="1"/>
  <c r="CG404" i="1"/>
  <c r="BO404" i="1"/>
  <c r="BR403" i="1"/>
  <c r="CJ403" i="1"/>
  <c r="CK402" i="1"/>
  <c r="BS402" i="1"/>
  <c r="CF401" i="1"/>
  <c r="BN401" i="1"/>
  <c r="BO400" i="1"/>
  <c r="CG400" i="1"/>
  <c r="CJ399" i="1"/>
  <c r="BR399" i="1"/>
  <c r="CK398" i="1"/>
  <c r="BS398" i="1"/>
  <c r="CG397" i="1"/>
  <c r="BO397" i="1"/>
  <c r="CG396" i="1"/>
  <c r="BO396" i="1"/>
  <c r="CJ395" i="1"/>
  <c r="BR395" i="1"/>
  <c r="CK394" i="1"/>
  <c r="BS394" i="1"/>
  <c r="CF393" i="1"/>
  <c r="BN393" i="1"/>
  <c r="BO392" i="1"/>
  <c r="CG392" i="1"/>
  <c r="CJ391" i="1"/>
  <c r="BR391" i="1"/>
  <c r="CK390" i="1"/>
  <c r="BS390" i="1"/>
  <c r="CF389" i="1"/>
  <c r="BN389" i="1"/>
  <c r="CG388" i="1"/>
  <c r="BO388" i="1"/>
  <c r="CJ387" i="1"/>
  <c r="BR387" i="1"/>
  <c r="CK386" i="1"/>
  <c r="BS386" i="1"/>
  <c r="CG385" i="1"/>
  <c r="BO385" i="1"/>
  <c r="CG384" i="1"/>
  <c r="BO384" i="1"/>
  <c r="CJ383" i="1"/>
  <c r="BR383" i="1"/>
  <c r="BS382" i="1"/>
  <c r="CK382" i="1"/>
  <c r="CF381" i="1"/>
  <c r="BN381" i="1"/>
  <c r="CG380" i="1"/>
  <c r="BO380" i="1"/>
  <c r="CJ379" i="1"/>
  <c r="BR379" i="1"/>
  <c r="CK378" i="1"/>
  <c r="BS378" i="1"/>
  <c r="CF377" i="1"/>
  <c r="BN377" i="1"/>
  <c r="CG376" i="1"/>
  <c r="BO376" i="1"/>
  <c r="CJ375" i="1"/>
  <c r="BR375" i="1"/>
  <c r="CK374" i="1"/>
  <c r="BS374" i="1"/>
  <c r="CF373" i="1"/>
  <c r="BN373" i="1"/>
  <c r="BO372" i="1"/>
  <c r="CG372" i="1"/>
  <c r="BR371" i="1"/>
  <c r="CJ371" i="1"/>
  <c r="CK370" i="1"/>
  <c r="BS370" i="1"/>
  <c r="CF369" i="1"/>
  <c r="BN369" i="1"/>
  <c r="CG368" i="1"/>
  <c r="BO368" i="1"/>
  <c r="CJ367" i="1"/>
  <c r="BR367" i="1"/>
  <c r="CK366" i="1"/>
  <c r="BS366" i="1"/>
  <c r="CF365" i="1"/>
  <c r="BN365" i="1"/>
  <c r="CJ363" i="1"/>
  <c r="BR363" i="1"/>
  <c r="CK362" i="1"/>
  <c r="BS362" i="1"/>
  <c r="CF361" i="1"/>
  <c r="BN361" i="1"/>
  <c r="CG360" i="1"/>
  <c r="BO360" i="1"/>
  <c r="CJ359" i="1"/>
  <c r="BR359" i="1"/>
  <c r="CK358" i="1"/>
  <c r="BS358" i="1"/>
  <c r="CF357" i="1"/>
  <c r="BN357" i="1"/>
  <c r="CG356" i="1"/>
  <c r="BO356" i="1"/>
  <c r="CJ355" i="1"/>
  <c r="BR355" i="1"/>
  <c r="CK354" i="1"/>
  <c r="BS354" i="1"/>
  <c r="CF353" i="1"/>
  <c r="BN353" i="1"/>
  <c r="CG352" i="1"/>
  <c r="BO352" i="1"/>
  <c r="CJ351" i="1"/>
  <c r="BR351" i="1"/>
  <c r="CK350" i="1"/>
  <c r="BS350" i="1"/>
  <c r="CF349" i="1"/>
  <c r="BN349" i="1"/>
  <c r="CG348" i="1"/>
  <c r="BO348" i="1"/>
  <c r="CJ347" i="1"/>
  <c r="BR347" i="1"/>
  <c r="CK346" i="1"/>
  <c r="BS346" i="1"/>
  <c r="CF345" i="1"/>
  <c r="BN345" i="1"/>
  <c r="CG344" i="1"/>
  <c r="BO344" i="1"/>
  <c r="CJ343" i="1"/>
  <c r="BR343" i="1"/>
  <c r="CK342" i="1"/>
  <c r="BS342" i="1"/>
  <c r="CF341" i="1"/>
  <c r="BN341" i="1"/>
  <c r="CJ339" i="1"/>
  <c r="BR339" i="1"/>
  <c r="CK338" i="1"/>
  <c r="BS338" i="1"/>
  <c r="CF337" i="1"/>
  <c r="BN337" i="1"/>
  <c r="CG336" i="1"/>
  <c r="BO336" i="1"/>
  <c r="CJ335" i="1"/>
  <c r="BR335" i="1"/>
  <c r="CK334" i="1"/>
  <c r="BS334" i="1"/>
  <c r="CF333" i="1"/>
  <c r="BN333" i="1"/>
  <c r="CG332" i="1"/>
  <c r="BO332" i="1"/>
  <c r="CJ331" i="1"/>
  <c r="BR331" i="1"/>
  <c r="CK330" i="1"/>
  <c r="BS330" i="1"/>
  <c r="CF329" i="1"/>
  <c r="BN329" i="1"/>
  <c r="CG328" i="1"/>
  <c r="BO328" i="1"/>
  <c r="CJ327" i="1"/>
  <c r="BR327" i="1"/>
  <c r="CK326" i="1"/>
  <c r="BS326" i="1"/>
  <c r="CF325" i="1"/>
  <c r="BN325" i="1"/>
  <c r="CJ323" i="1"/>
  <c r="BR323" i="1"/>
  <c r="CK322" i="1"/>
  <c r="BS322" i="1"/>
  <c r="CF321" i="1"/>
  <c r="BN321" i="1"/>
  <c r="CG320" i="1"/>
  <c r="BO320" i="1"/>
  <c r="CJ319" i="1"/>
  <c r="BR319" i="1"/>
  <c r="CK318" i="1"/>
  <c r="BS318" i="1"/>
  <c r="CG317" i="1"/>
  <c r="BO317" i="1"/>
  <c r="CG316" i="1"/>
  <c r="BO316" i="1"/>
  <c r="CJ315" i="1"/>
  <c r="BR315" i="1"/>
  <c r="CK314" i="1"/>
  <c r="BS314" i="1"/>
  <c r="CF313" i="1"/>
  <c r="BN313" i="1"/>
  <c r="BO312" i="1"/>
  <c r="CG312" i="1"/>
  <c r="CJ311" i="1"/>
  <c r="BR311" i="1"/>
  <c r="CK310" i="1"/>
  <c r="BS310" i="1"/>
  <c r="BN309" i="1"/>
  <c r="CF309" i="1"/>
  <c r="CG308" i="1"/>
  <c r="BO308" i="1"/>
  <c r="CJ307" i="1"/>
  <c r="BR307" i="1"/>
  <c r="CK306" i="1"/>
  <c r="BS306" i="1"/>
  <c r="CF305" i="1"/>
  <c r="BN305" i="1"/>
  <c r="BO304" i="1"/>
  <c r="CG304" i="1"/>
  <c r="CJ303" i="1"/>
  <c r="BR303" i="1"/>
  <c r="CK302" i="1"/>
  <c r="BS302" i="1"/>
  <c r="CG301" i="1"/>
  <c r="BO301" i="1"/>
  <c r="CJ299" i="1"/>
  <c r="BR299" i="1"/>
  <c r="CK298" i="1"/>
  <c r="BS298" i="1"/>
  <c r="CF298" i="1"/>
  <c r="BN298" i="1"/>
  <c r="CF297" i="1"/>
  <c r="BN297" i="1"/>
  <c r="BO296" i="1"/>
  <c r="CG296" i="1"/>
  <c r="CJ295" i="1"/>
  <c r="BR295" i="1"/>
  <c r="CK294" i="1"/>
  <c r="BS294" i="1"/>
  <c r="BN293" i="1"/>
  <c r="CF293" i="1"/>
  <c r="CJ291" i="1"/>
  <c r="BR291" i="1"/>
  <c r="CK290" i="1"/>
  <c r="BS290" i="1"/>
  <c r="BO289" i="1"/>
  <c r="CG289" i="1"/>
  <c r="CG288" i="1"/>
  <c r="BO288" i="1"/>
  <c r="CJ287" i="1"/>
  <c r="BR287" i="1"/>
  <c r="CK286" i="1"/>
  <c r="BS286" i="1"/>
  <c r="CF285" i="1"/>
  <c r="BN285" i="1"/>
  <c r="CJ283" i="1"/>
  <c r="BR283" i="1"/>
  <c r="CK282" i="1"/>
  <c r="BS282" i="1"/>
  <c r="CF281" i="1"/>
  <c r="BN281" i="1"/>
  <c r="CG280" i="1"/>
  <c r="BO280" i="1"/>
  <c r="CJ279" i="1"/>
  <c r="BR279" i="1"/>
  <c r="CK278" i="1"/>
  <c r="BS278" i="1"/>
  <c r="BN277" i="1"/>
  <c r="CF277" i="1"/>
  <c r="CG276" i="1"/>
  <c r="BO276" i="1"/>
  <c r="CJ275" i="1"/>
  <c r="BR275" i="1"/>
  <c r="CK274" i="1"/>
  <c r="BS274" i="1"/>
  <c r="CF273" i="1"/>
  <c r="BN273" i="1"/>
  <c r="CG272" i="1"/>
  <c r="BO272" i="1"/>
  <c r="CJ271" i="1"/>
  <c r="BR271" i="1"/>
  <c r="CK270" i="1"/>
  <c r="BS270" i="1"/>
  <c r="CF269" i="1"/>
  <c r="BN269" i="1"/>
  <c r="CG268" i="1"/>
  <c r="BO268" i="1"/>
  <c r="CJ267" i="1"/>
  <c r="BR267" i="1"/>
  <c r="CK266" i="1"/>
  <c r="BS266" i="1"/>
  <c r="BN265" i="1"/>
  <c r="CF265" i="1"/>
  <c r="CG264" i="1"/>
  <c r="BO264" i="1"/>
  <c r="CJ263" i="1"/>
  <c r="BR263" i="1"/>
  <c r="CK262" i="1"/>
  <c r="BS262" i="1"/>
  <c r="BN261" i="1"/>
  <c r="CF261" i="1"/>
  <c r="CG260" i="1"/>
  <c r="BO260" i="1"/>
  <c r="CJ259" i="1"/>
  <c r="BR259" i="1"/>
  <c r="CK258" i="1"/>
  <c r="BS258" i="1"/>
  <c r="BN257" i="1"/>
  <c r="CF257" i="1"/>
  <c r="CG256" i="1"/>
  <c r="BO256" i="1"/>
  <c r="CJ255" i="1"/>
  <c r="BR255" i="1"/>
  <c r="CK254" i="1"/>
  <c r="BS254" i="1"/>
  <c r="CF254" i="1"/>
  <c r="BN254" i="1"/>
  <c r="CF253" i="1"/>
  <c r="BN253" i="1"/>
  <c r="CG252" i="1"/>
  <c r="BO252" i="1"/>
  <c r="CJ251" i="1"/>
  <c r="BR251" i="1"/>
  <c r="CK250" i="1"/>
  <c r="BS250" i="1"/>
  <c r="CF250" i="1"/>
  <c r="BN250" i="1"/>
  <c r="BN249" i="1"/>
  <c r="CF249" i="1"/>
  <c r="CG248" i="1"/>
  <c r="BO248" i="1"/>
  <c r="CJ247" i="1"/>
  <c r="BR247" i="1"/>
  <c r="CK246" i="1"/>
  <c r="BS246" i="1"/>
  <c r="CF245" i="1"/>
  <c r="BN245" i="1"/>
  <c r="CG244" i="1"/>
  <c r="BO244" i="1"/>
  <c r="BR243" i="1"/>
  <c r="CJ243" i="1"/>
  <c r="CK242" i="1"/>
  <c r="BS242" i="1"/>
  <c r="CF241" i="1"/>
  <c r="BN241" i="1"/>
  <c r="CG240" i="1"/>
  <c r="BO240" i="1"/>
  <c r="CJ239" i="1"/>
  <c r="BR239" i="1"/>
  <c r="CK238" i="1"/>
  <c r="BS238" i="1"/>
  <c r="BN237" i="1"/>
  <c r="CF237" i="1"/>
  <c r="CG236" i="1"/>
  <c r="BO236" i="1"/>
  <c r="CJ235" i="1"/>
  <c r="BR235" i="1"/>
  <c r="CK234" i="1"/>
  <c r="BS234" i="1"/>
  <c r="CF233" i="1"/>
  <c r="BN233" i="1"/>
  <c r="CG232" i="1"/>
  <c r="BO232" i="1"/>
  <c r="CJ231" i="1"/>
  <c r="BR231" i="1"/>
  <c r="CK230" i="1"/>
  <c r="BS230" i="1"/>
  <c r="CF229" i="1"/>
  <c r="BN229" i="1"/>
  <c r="CG228" i="1"/>
  <c r="BO228" i="1"/>
  <c r="CJ227" i="1"/>
  <c r="BR227" i="1"/>
  <c r="CK226" i="1"/>
  <c r="BS226" i="1"/>
  <c r="CF225" i="1"/>
  <c r="BN225" i="1"/>
  <c r="CG224" i="1"/>
  <c r="BO224" i="1"/>
  <c r="CJ223" i="1"/>
  <c r="BR223" i="1"/>
  <c r="CK222" i="1"/>
  <c r="BS222" i="1"/>
  <c r="CG221" i="1"/>
  <c r="BO221" i="1"/>
  <c r="CG220" i="1"/>
  <c r="BO220" i="1"/>
  <c r="CJ219" i="1"/>
  <c r="BR219" i="1"/>
  <c r="CK218" i="1"/>
  <c r="BS218" i="1"/>
  <c r="BN218" i="1"/>
  <c r="CF218" i="1"/>
  <c r="CF217" i="1"/>
  <c r="BN217" i="1"/>
  <c r="CJ215" i="1"/>
  <c r="BR215" i="1"/>
  <c r="CK214" i="1"/>
  <c r="BS214" i="1"/>
  <c r="CG213" i="1"/>
  <c r="BO213" i="1"/>
  <c r="CG212" i="1"/>
  <c r="BO212" i="1"/>
  <c r="CJ211" i="1"/>
  <c r="BR211" i="1"/>
  <c r="CK210" i="1"/>
  <c r="BS210" i="1"/>
  <c r="BN210" i="1"/>
  <c r="CF210" i="1"/>
  <c r="CF209" i="1"/>
  <c r="BN209" i="1"/>
  <c r="BO208" i="1"/>
  <c r="CG208" i="1"/>
  <c r="CJ207" i="1"/>
  <c r="BR207" i="1"/>
  <c r="CK206" i="1"/>
  <c r="BS206" i="1"/>
  <c r="CF205" i="1"/>
  <c r="BN205" i="1"/>
  <c r="CG204" i="1"/>
  <c r="BO204" i="1"/>
  <c r="CJ203" i="1"/>
  <c r="BR203" i="1"/>
  <c r="CK202" i="1"/>
  <c r="BS202" i="1"/>
  <c r="CF201" i="1"/>
  <c r="BN201" i="1"/>
  <c r="CJ199" i="1"/>
  <c r="BR199" i="1"/>
  <c r="CK198" i="1"/>
  <c r="BS198" i="1"/>
  <c r="CF197" i="1"/>
  <c r="BN197" i="1"/>
  <c r="CG196" i="1"/>
  <c r="BO196" i="1"/>
  <c r="CJ195" i="1"/>
  <c r="BR195" i="1"/>
  <c r="CK194" i="1"/>
  <c r="BS194" i="1"/>
  <c r="CF193" i="1"/>
  <c r="BN193" i="1"/>
  <c r="CG192" i="1"/>
  <c r="BO192" i="1"/>
  <c r="CJ191" i="1"/>
  <c r="BR191" i="1"/>
  <c r="CK190" i="1"/>
  <c r="BS190" i="1"/>
  <c r="CF189" i="1"/>
  <c r="BN189" i="1"/>
  <c r="CG188" i="1"/>
  <c r="BO188" i="1"/>
  <c r="CJ187" i="1"/>
  <c r="BR187" i="1"/>
  <c r="CK186" i="1"/>
  <c r="BS186" i="1"/>
  <c r="CF185" i="1"/>
  <c r="BN185" i="1"/>
  <c r="CG184" i="1"/>
  <c r="BO184" i="1"/>
  <c r="CJ183" i="1"/>
  <c r="BR183" i="1"/>
  <c r="CK182" i="1"/>
  <c r="BS182" i="1"/>
  <c r="BO181" i="1"/>
  <c r="CG181" i="1"/>
  <c r="CG180" i="1"/>
  <c r="BO180" i="1"/>
  <c r="BR179" i="1"/>
  <c r="CJ179" i="1"/>
  <c r="CK178" i="1"/>
  <c r="BS178" i="1"/>
  <c r="CF177" i="1"/>
  <c r="BN177" i="1"/>
  <c r="BO176" i="1"/>
  <c r="CG176" i="1"/>
  <c r="CJ175" i="1"/>
  <c r="BR175" i="1"/>
  <c r="CK174" i="1"/>
  <c r="BS174" i="1"/>
  <c r="CF174" i="1"/>
  <c r="BN174" i="1"/>
  <c r="CF173" i="1"/>
  <c r="BN173" i="1"/>
  <c r="CG172" i="1"/>
  <c r="BO172" i="1"/>
  <c r="CJ171" i="1"/>
  <c r="BR171" i="1"/>
  <c r="CK170" i="1"/>
  <c r="BS170" i="1"/>
  <c r="CF169" i="1"/>
  <c r="BN169" i="1"/>
  <c r="CG168" i="1"/>
  <c r="BO168" i="1"/>
  <c r="CJ167" i="1"/>
  <c r="BR167" i="1"/>
  <c r="CK166" i="1"/>
  <c r="BS166" i="1"/>
  <c r="CF166" i="1"/>
  <c r="BN166" i="1"/>
  <c r="CF165" i="1"/>
  <c r="BN165" i="1"/>
  <c r="CG164" i="1"/>
  <c r="BO164" i="1"/>
  <c r="CJ163" i="1"/>
  <c r="BR163" i="1"/>
  <c r="CK162" i="1"/>
  <c r="BS162" i="1"/>
  <c r="CF161" i="1"/>
  <c r="BN161" i="1"/>
  <c r="CG160" i="1"/>
  <c r="BO160" i="1"/>
  <c r="CJ159" i="1"/>
  <c r="BR159" i="1"/>
  <c r="CK158" i="1"/>
  <c r="BS158" i="1"/>
  <c r="CF157" i="1"/>
  <c r="BN157" i="1"/>
  <c r="CG156" i="1"/>
  <c r="BO156" i="1"/>
  <c r="BR155" i="1"/>
  <c r="CJ155" i="1"/>
  <c r="CK154" i="1"/>
  <c r="BS154" i="1"/>
  <c r="CF153" i="1"/>
  <c r="BN153" i="1"/>
  <c r="CG152" i="1"/>
  <c r="BO152" i="1"/>
  <c r="CJ151" i="1"/>
  <c r="BR151" i="1"/>
  <c r="CK150" i="1"/>
  <c r="BS150" i="1"/>
  <c r="CF149" i="1"/>
  <c r="BN149" i="1"/>
  <c r="CG148" i="1"/>
  <c r="BO148" i="1"/>
  <c r="CJ147" i="1"/>
  <c r="BR147" i="1"/>
  <c r="CK146" i="1"/>
  <c r="BS146" i="1"/>
  <c r="CF145" i="1"/>
  <c r="BN145" i="1"/>
  <c r="CG144" i="1"/>
  <c r="BO144" i="1"/>
  <c r="CJ143" i="1"/>
  <c r="BR143" i="1"/>
  <c r="CK142" i="1"/>
  <c r="BS142" i="1"/>
  <c r="BN141" i="1"/>
  <c r="CF141" i="1"/>
  <c r="CG140" i="1"/>
  <c r="BO140" i="1"/>
  <c r="CJ139" i="1"/>
  <c r="BR139" i="1"/>
  <c r="CK138" i="1"/>
  <c r="BS138" i="1"/>
  <c r="CG137" i="1"/>
  <c r="BO137" i="1"/>
  <c r="CG136" i="1"/>
  <c r="BO136" i="1"/>
  <c r="CJ135" i="1"/>
  <c r="BR135" i="1"/>
  <c r="CK134" i="1"/>
  <c r="BS134" i="1"/>
  <c r="CF133" i="1"/>
  <c r="BN133" i="1"/>
  <c r="BO132" i="1"/>
  <c r="CG132" i="1"/>
  <c r="CJ131" i="1"/>
  <c r="BR131" i="1"/>
  <c r="CK130" i="1"/>
  <c r="BS130" i="1"/>
  <c r="CF129" i="1"/>
  <c r="BN129" i="1"/>
  <c r="CG128" i="1"/>
  <c r="BO128" i="1"/>
  <c r="CJ127" i="1"/>
  <c r="BR127" i="1"/>
  <c r="CK126" i="1"/>
  <c r="BS126" i="1"/>
  <c r="CF126" i="1"/>
  <c r="BN126" i="1"/>
  <c r="CF125" i="1"/>
  <c r="BN125" i="1"/>
  <c r="CG124" i="1"/>
  <c r="BO124" i="1"/>
  <c r="CJ123" i="1"/>
  <c r="BR123" i="1"/>
  <c r="CK122" i="1"/>
  <c r="BS122" i="1"/>
  <c r="CF121" i="1"/>
  <c r="BN121" i="1"/>
  <c r="CG120" i="1"/>
  <c r="BO120" i="1"/>
  <c r="CJ119" i="1"/>
  <c r="BR119" i="1"/>
  <c r="CK118" i="1"/>
  <c r="BS118" i="1"/>
  <c r="CF117" i="1"/>
  <c r="BN117" i="1"/>
  <c r="CJ115" i="1"/>
  <c r="BR115" i="1"/>
  <c r="CK114" i="1"/>
  <c r="BS114" i="1"/>
  <c r="CF113" i="1"/>
  <c r="BN113" i="1"/>
  <c r="BO112" i="1"/>
  <c r="CG112" i="1"/>
  <c r="CJ111" i="1"/>
  <c r="BR111" i="1"/>
  <c r="CK110" i="1"/>
  <c r="BS110" i="1"/>
  <c r="CF109" i="1"/>
  <c r="BN109" i="1"/>
  <c r="CG108" i="1"/>
  <c r="BO108" i="1"/>
  <c r="CJ107" i="1"/>
  <c r="BR107" i="1"/>
  <c r="CK106" i="1"/>
  <c r="BS106" i="1"/>
  <c r="BN105" i="1"/>
  <c r="CF105" i="1"/>
  <c r="CJ103" i="1"/>
  <c r="BR103" i="1"/>
  <c r="CK102" i="1"/>
  <c r="BS102" i="1"/>
  <c r="CF101" i="1"/>
  <c r="BN101" i="1"/>
  <c r="CG100" i="1"/>
  <c r="BO100" i="1"/>
  <c r="CJ99" i="1"/>
  <c r="BR99" i="1"/>
  <c r="CK98" i="1"/>
  <c r="BS98" i="1"/>
  <c r="CF97" i="1"/>
  <c r="BN97" i="1"/>
  <c r="CJ95" i="1"/>
  <c r="BR95" i="1"/>
  <c r="CK94" i="1"/>
  <c r="BS94" i="1"/>
  <c r="CF94" i="1"/>
  <c r="BN94" i="1"/>
  <c r="CF93" i="1"/>
  <c r="BN93" i="1"/>
  <c r="CG92" i="1"/>
  <c r="BO92" i="1"/>
  <c r="CJ91" i="1"/>
  <c r="BR91" i="1"/>
  <c r="CK90" i="1"/>
  <c r="BS90" i="1"/>
  <c r="CF89" i="1"/>
  <c r="BN89" i="1"/>
  <c r="CG88" i="1"/>
  <c r="BO88" i="1"/>
  <c r="CJ87" i="1"/>
  <c r="BR87" i="1"/>
  <c r="CK86" i="1"/>
  <c r="BS86" i="1"/>
  <c r="CF85" i="1"/>
  <c r="BN85" i="1"/>
  <c r="BO84" i="1"/>
  <c r="CG84" i="1"/>
  <c r="CJ83" i="1"/>
  <c r="BR83" i="1"/>
  <c r="CK82" i="1"/>
  <c r="BS82" i="1"/>
  <c r="CF81" i="1"/>
  <c r="BN81" i="1"/>
  <c r="CG80" i="1"/>
  <c r="BO80" i="1"/>
  <c r="CJ79" i="1"/>
  <c r="BR79" i="1"/>
  <c r="CK78" i="1"/>
  <c r="BS78" i="1"/>
  <c r="CG77" i="1"/>
  <c r="BO77" i="1"/>
  <c r="CJ75" i="1"/>
  <c r="BR75" i="1"/>
  <c r="CK74" i="1"/>
  <c r="BS74" i="1"/>
  <c r="CF73" i="1"/>
  <c r="BN73" i="1"/>
  <c r="CG72" i="1"/>
  <c r="BO72" i="1"/>
  <c r="CJ71" i="1"/>
  <c r="BR71" i="1"/>
  <c r="CK70" i="1"/>
  <c r="BS70" i="1"/>
  <c r="CF69" i="1"/>
  <c r="BN69" i="1"/>
  <c r="CG68" i="1"/>
  <c r="BO68" i="1"/>
  <c r="CJ67" i="1"/>
  <c r="BR67" i="1"/>
  <c r="CK66" i="1"/>
  <c r="BS66" i="1"/>
  <c r="CF65" i="1"/>
  <c r="BN65" i="1"/>
  <c r="CJ63" i="1"/>
  <c r="BR63" i="1"/>
  <c r="CK62" i="1"/>
  <c r="BS62" i="1"/>
  <c r="CF61" i="1"/>
  <c r="BN61" i="1"/>
  <c r="CG60" i="1"/>
  <c r="BO60" i="1"/>
  <c r="CJ59" i="1"/>
  <c r="BR59" i="1"/>
  <c r="CK58" i="1"/>
  <c r="BS58" i="1"/>
  <c r="CF57" i="1"/>
  <c r="BN57" i="1"/>
  <c r="CG56" i="1"/>
  <c r="BO56" i="1"/>
  <c r="CJ55" i="1"/>
  <c r="BR55" i="1"/>
  <c r="CK54" i="1"/>
  <c r="BS54" i="1"/>
  <c r="CF53" i="1"/>
  <c r="BN53" i="1"/>
  <c r="CG52" i="1"/>
  <c r="BO52" i="1"/>
  <c r="CJ51" i="1"/>
  <c r="BR51" i="1"/>
  <c r="CK50" i="1"/>
  <c r="BS50" i="1"/>
  <c r="BN50" i="1"/>
  <c r="CF50" i="1"/>
  <c r="CF49" i="1"/>
  <c r="BN49" i="1"/>
  <c r="CG48" i="1"/>
  <c r="BO48" i="1"/>
  <c r="CJ47" i="1"/>
  <c r="BR47" i="1"/>
  <c r="CK46" i="1"/>
  <c r="BS46" i="1"/>
  <c r="CF45" i="1"/>
  <c r="BN45" i="1"/>
  <c r="CG44" i="1"/>
  <c r="BO44" i="1"/>
  <c r="CJ43" i="1"/>
  <c r="BR43" i="1"/>
  <c r="CK42" i="1"/>
  <c r="BS42" i="1"/>
  <c r="CF41" i="1"/>
  <c r="BN41" i="1"/>
  <c r="CJ39" i="1"/>
  <c r="BR39" i="1"/>
  <c r="CK38" i="1"/>
  <c r="BS38" i="1"/>
  <c r="CF37" i="1"/>
  <c r="BN37" i="1"/>
  <c r="CG36" i="1"/>
  <c r="BO36" i="1"/>
  <c r="CJ35" i="1"/>
  <c r="BR35" i="1"/>
  <c r="CK34" i="1"/>
  <c r="BS34" i="1"/>
  <c r="CF33" i="1"/>
  <c r="BN33" i="1"/>
  <c r="BO32" i="1"/>
  <c r="CG32" i="1"/>
  <c r="CJ31" i="1"/>
  <c r="BR31" i="1"/>
  <c r="CK30" i="1"/>
  <c r="BS30" i="1"/>
  <c r="CF29" i="1"/>
  <c r="BN29" i="1"/>
  <c r="CG28" i="1"/>
  <c r="BO28" i="1"/>
  <c r="CJ27" i="1"/>
  <c r="BR27" i="1"/>
  <c r="CK26" i="1"/>
  <c r="BS26" i="1"/>
  <c r="CF25" i="1"/>
  <c r="BN25" i="1"/>
  <c r="CG24" i="1"/>
  <c r="BO24" i="1"/>
  <c r="CJ23" i="1"/>
  <c r="BR23" i="1"/>
  <c r="CK22" i="1"/>
  <c r="BS22" i="1"/>
  <c r="CF21" i="1"/>
  <c r="BN21" i="1"/>
  <c r="CG20" i="1"/>
  <c r="BO20" i="1"/>
  <c r="CJ19" i="1"/>
  <c r="BR19" i="1"/>
  <c r="CK18" i="1"/>
  <c r="BS18" i="1"/>
  <c r="BO17" i="1"/>
  <c r="CG17" i="1"/>
  <c r="CG16" i="1"/>
  <c r="BO16" i="1"/>
  <c r="CJ15" i="1"/>
  <c r="BR15" i="1"/>
  <c r="CK14" i="1"/>
  <c r="BS14" i="1"/>
  <c r="CF13" i="1"/>
  <c r="BN13" i="1"/>
  <c r="CG12" i="1"/>
  <c r="BO12" i="1"/>
  <c r="CJ11" i="1"/>
  <c r="BR11" i="1"/>
  <c r="CK10" i="1"/>
  <c r="BS10" i="1"/>
  <c r="CF9" i="1"/>
  <c r="BN9" i="1"/>
  <c r="CG8" i="1"/>
  <c r="BO8" i="1"/>
  <c r="CJ7" i="1"/>
  <c r="BR7" i="1"/>
  <c r="CK6" i="1"/>
  <c r="BS6" i="1"/>
  <c r="CF5" i="1"/>
  <c r="BN5" i="1"/>
  <c r="CG4" i="1"/>
  <c r="BO4" i="1"/>
  <c r="CJ3" i="1"/>
  <c r="BR3" i="1"/>
  <c r="CK2" i="1"/>
  <c r="BS2" i="1"/>
  <c r="CG535" i="1"/>
  <c r="BO535" i="1"/>
  <c r="BR534" i="1"/>
  <c r="CJ534" i="1"/>
  <c r="CK533" i="1"/>
  <c r="BS533" i="1"/>
  <c r="CF532" i="1"/>
  <c r="BN532" i="1"/>
  <c r="CG531" i="1"/>
  <c r="BO531" i="1"/>
  <c r="CJ530" i="1"/>
  <c r="BR530" i="1"/>
  <c r="BS529" i="1"/>
  <c r="CK529" i="1"/>
  <c r="CG528" i="1"/>
  <c r="BO528" i="1"/>
  <c r="CJ526" i="1"/>
  <c r="BR526" i="1"/>
  <c r="CK525" i="1"/>
  <c r="BS525" i="1"/>
  <c r="CF524" i="1"/>
  <c r="BN524" i="1"/>
  <c r="CG523" i="1"/>
  <c r="BO523" i="1"/>
  <c r="CJ522" i="1"/>
  <c r="BR522" i="1"/>
  <c r="CK521" i="1"/>
  <c r="BS521" i="1"/>
  <c r="CG520" i="1"/>
  <c r="BO520" i="1"/>
  <c r="CG519" i="1"/>
  <c r="BO519" i="1"/>
  <c r="CJ518" i="1"/>
  <c r="BR518" i="1"/>
  <c r="BS517" i="1"/>
  <c r="CK517" i="1"/>
  <c r="CF516" i="1"/>
  <c r="BN516" i="1"/>
  <c r="CG515" i="1"/>
  <c r="BO515" i="1"/>
  <c r="CJ514" i="1"/>
  <c r="BR514" i="1"/>
  <c r="CK513" i="1"/>
  <c r="BS513" i="1"/>
  <c r="CF512" i="1"/>
  <c r="BN512" i="1"/>
  <c r="CG511" i="1"/>
  <c r="BO511" i="1"/>
  <c r="CJ510" i="1"/>
  <c r="BR510" i="1"/>
  <c r="CK509" i="1"/>
  <c r="BS509" i="1"/>
  <c r="CF508" i="1"/>
  <c r="BN508" i="1"/>
  <c r="BO507" i="1"/>
  <c r="CG507" i="1"/>
  <c r="CJ506" i="1"/>
  <c r="BR506" i="1"/>
  <c r="CK505" i="1"/>
  <c r="BS505" i="1"/>
  <c r="CF504" i="1"/>
  <c r="BN504" i="1"/>
  <c r="CG503" i="1"/>
  <c r="BO503" i="1"/>
  <c r="CJ502" i="1"/>
  <c r="BR502" i="1"/>
  <c r="CK501" i="1"/>
  <c r="BS501" i="1"/>
  <c r="BN500" i="1"/>
  <c r="CF500" i="1"/>
  <c r="CG499" i="1"/>
  <c r="BO499" i="1"/>
  <c r="CJ498" i="1"/>
  <c r="BR498" i="1"/>
  <c r="CK497" i="1"/>
  <c r="BS497" i="1"/>
  <c r="CF496" i="1"/>
  <c r="BN496" i="1"/>
  <c r="CG495" i="1"/>
  <c r="BO495" i="1"/>
  <c r="CJ494" i="1"/>
  <c r="BR494" i="1"/>
  <c r="CK493" i="1"/>
  <c r="BS493" i="1"/>
  <c r="CF492" i="1"/>
  <c r="BN492" i="1"/>
  <c r="CJ490" i="1"/>
  <c r="BR490" i="1"/>
  <c r="CK489" i="1"/>
  <c r="BS489" i="1"/>
  <c r="CF488" i="1"/>
  <c r="BN488" i="1"/>
  <c r="CJ486" i="1"/>
  <c r="BR486" i="1"/>
  <c r="CK485" i="1"/>
  <c r="BS485" i="1"/>
  <c r="CF484" i="1"/>
  <c r="BN484" i="1"/>
  <c r="CJ482" i="1"/>
  <c r="BR482" i="1"/>
  <c r="BS481" i="1"/>
  <c r="CK481" i="1"/>
  <c r="CG480" i="1"/>
  <c r="BO480" i="1"/>
  <c r="CG479" i="1"/>
  <c r="BO479" i="1"/>
  <c r="CJ478" i="1"/>
  <c r="BR478" i="1"/>
  <c r="CK477" i="1"/>
  <c r="BS477" i="1"/>
  <c r="CF476" i="1"/>
  <c r="BN476" i="1"/>
  <c r="BO475" i="1"/>
  <c r="CG475" i="1"/>
  <c r="BR474" i="1"/>
  <c r="CJ474" i="1"/>
  <c r="CK473" i="1"/>
  <c r="BS473" i="1"/>
  <c r="CF472" i="1"/>
  <c r="BN472" i="1"/>
  <c r="CJ470" i="1"/>
  <c r="BR470" i="1"/>
  <c r="CK469" i="1"/>
  <c r="BS469" i="1"/>
  <c r="CF468" i="1"/>
  <c r="BN468" i="1"/>
  <c r="CJ466" i="1"/>
  <c r="BR466" i="1"/>
  <c r="CK465" i="1"/>
  <c r="BS465" i="1"/>
  <c r="CF464" i="1"/>
  <c r="BN464" i="1"/>
  <c r="CJ462" i="1"/>
  <c r="BR462" i="1"/>
  <c r="CK461" i="1"/>
  <c r="BS461" i="1"/>
  <c r="CF460" i="1"/>
  <c r="BN460" i="1"/>
  <c r="BO459" i="1"/>
  <c r="CG459" i="1"/>
  <c r="CJ458" i="1"/>
  <c r="BR458" i="1"/>
  <c r="CK457" i="1"/>
  <c r="BS457" i="1"/>
  <c r="CF456" i="1"/>
  <c r="BN456" i="1"/>
  <c r="CG455" i="1"/>
  <c r="BO455" i="1"/>
  <c r="BR454" i="1"/>
  <c r="CJ454" i="1"/>
  <c r="CK453" i="1"/>
  <c r="BS453" i="1"/>
  <c r="CF452" i="1"/>
  <c r="BN452" i="1"/>
  <c r="CG451" i="1"/>
  <c r="BO451" i="1"/>
  <c r="CJ450" i="1"/>
  <c r="BR450" i="1"/>
  <c r="CK449" i="1"/>
  <c r="BS449" i="1"/>
  <c r="BN448" i="1"/>
  <c r="CF448" i="1"/>
  <c r="CG447" i="1"/>
  <c r="BO447" i="1"/>
  <c r="CJ446" i="1"/>
  <c r="BR446" i="1"/>
  <c r="CK445" i="1"/>
  <c r="BS445" i="1"/>
  <c r="CF444" i="1"/>
  <c r="BN444" i="1"/>
  <c r="BO443" i="1"/>
  <c r="CG443" i="1"/>
  <c r="CJ442" i="1"/>
  <c r="BR442" i="1"/>
  <c r="BS441" i="1"/>
  <c r="CK441" i="1"/>
  <c r="CF441" i="1"/>
  <c r="BN441" i="1"/>
  <c r="BN440" i="1"/>
  <c r="CF440" i="1"/>
  <c r="CG439" i="1"/>
  <c r="BO439" i="1"/>
  <c r="CJ438" i="1"/>
  <c r="BR438" i="1"/>
  <c r="CK437" i="1"/>
  <c r="BS437" i="1"/>
  <c r="CF436" i="1"/>
  <c r="BN436" i="1"/>
  <c r="CG435" i="1"/>
  <c r="BO435" i="1"/>
  <c r="CJ434" i="1"/>
  <c r="BR434" i="1"/>
  <c r="CK433" i="1"/>
  <c r="BS433" i="1"/>
  <c r="BN432" i="1"/>
  <c r="CF432" i="1"/>
  <c r="CG431" i="1"/>
  <c r="BO431" i="1"/>
  <c r="CJ430" i="1"/>
  <c r="BR430" i="1"/>
  <c r="CK429" i="1"/>
  <c r="BS429" i="1"/>
  <c r="CG428" i="1"/>
  <c r="BO428" i="1"/>
  <c r="BO427" i="1"/>
  <c r="CG427" i="1"/>
  <c r="CJ426" i="1"/>
  <c r="BR426" i="1"/>
  <c r="BS425" i="1"/>
  <c r="CK425" i="1"/>
  <c r="CF424" i="1"/>
  <c r="BN424" i="1"/>
  <c r="CG423" i="1"/>
  <c r="BO423" i="1"/>
  <c r="CJ422" i="1"/>
  <c r="BR422" i="1"/>
  <c r="CK421" i="1"/>
  <c r="BS421" i="1"/>
  <c r="CF420" i="1"/>
  <c r="BN420" i="1"/>
  <c r="CG419" i="1"/>
  <c r="BO419" i="1"/>
  <c r="CJ418" i="1"/>
  <c r="BR418" i="1"/>
  <c r="CK417" i="1"/>
  <c r="BS417" i="1"/>
  <c r="CF416" i="1"/>
  <c r="BN416" i="1"/>
  <c r="CG415" i="1"/>
  <c r="BO415" i="1"/>
  <c r="CJ414" i="1"/>
  <c r="BR414" i="1"/>
  <c r="CK413" i="1"/>
  <c r="BS413" i="1"/>
  <c r="CF412" i="1"/>
  <c r="BN412" i="1"/>
  <c r="CG411" i="1"/>
  <c r="BO411" i="1"/>
  <c r="CJ410" i="1"/>
  <c r="BR410" i="1"/>
  <c r="CK409" i="1"/>
  <c r="BS409" i="1"/>
  <c r="CF408" i="1"/>
  <c r="BN408" i="1"/>
  <c r="CG407" i="1"/>
  <c r="BO407" i="1"/>
  <c r="CJ406" i="1"/>
  <c r="BR406" i="1"/>
  <c r="CK405" i="1"/>
  <c r="BS405" i="1"/>
  <c r="CF404" i="1"/>
  <c r="BN404" i="1"/>
  <c r="CG403" i="1"/>
  <c r="BO403" i="1"/>
  <c r="CJ402" i="1"/>
  <c r="BR402" i="1"/>
  <c r="CK401" i="1"/>
  <c r="BS401" i="1"/>
  <c r="CF400" i="1"/>
  <c r="BN400" i="1"/>
  <c r="CG399" i="1"/>
  <c r="BO399" i="1"/>
  <c r="CJ398" i="1"/>
  <c r="BR398" i="1"/>
  <c r="CK397" i="1"/>
  <c r="BS397" i="1"/>
  <c r="CF397" i="1"/>
  <c r="BN397" i="1"/>
  <c r="CF396" i="1"/>
  <c r="BN396" i="1"/>
  <c r="CG395" i="1"/>
  <c r="BO395" i="1"/>
  <c r="BR394" i="1"/>
  <c r="CJ394" i="1"/>
  <c r="CK393" i="1"/>
  <c r="BS393" i="1"/>
  <c r="CF392" i="1"/>
  <c r="BN392" i="1"/>
  <c r="CG391" i="1"/>
  <c r="BO391" i="1"/>
  <c r="CJ390" i="1"/>
  <c r="BR390" i="1"/>
  <c r="CK389" i="1"/>
  <c r="BS389" i="1"/>
  <c r="CF388" i="1"/>
  <c r="BN388" i="1"/>
  <c r="CG387" i="1"/>
  <c r="BO387" i="1"/>
  <c r="CJ386" i="1"/>
  <c r="BR386" i="1"/>
  <c r="CK385" i="1"/>
  <c r="BS385" i="1"/>
  <c r="CF385" i="1"/>
  <c r="BN385" i="1"/>
  <c r="CF384" i="1"/>
  <c r="BN384" i="1"/>
  <c r="CG383" i="1"/>
  <c r="BO383" i="1"/>
  <c r="CJ382" i="1"/>
  <c r="BR382" i="1"/>
  <c r="CK381" i="1"/>
  <c r="BS381" i="1"/>
  <c r="CF380" i="1"/>
  <c r="BN380" i="1"/>
  <c r="CG379" i="1"/>
  <c r="BO379" i="1"/>
  <c r="CJ378" i="1"/>
  <c r="BR378" i="1"/>
  <c r="CK377" i="1"/>
  <c r="BS377" i="1"/>
  <c r="CF376" i="1"/>
  <c r="BN376" i="1"/>
  <c r="CG375" i="1"/>
  <c r="BO375" i="1"/>
  <c r="CJ374" i="1"/>
  <c r="BR374" i="1"/>
  <c r="CK373" i="1"/>
  <c r="BS373" i="1"/>
  <c r="CF372" i="1"/>
  <c r="BN372" i="1"/>
  <c r="BO371" i="1"/>
  <c r="CG371" i="1"/>
  <c r="CJ370" i="1"/>
  <c r="BR370" i="1"/>
  <c r="CK369" i="1"/>
  <c r="BS369" i="1"/>
  <c r="CF368" i="1"/>
  <c r="BN368" i="1"/>
  <c r="CJ366" i="1"/>
  <c r="BR366" i="1"/>
  <c r="CK365" i="1"/>
  <c r="BS365" i="1"/>
  <c r="BO364" i="1"/>
  <c r="CG364" i="1"/>
  <c r="CG363" i="1"/>
  <c r="BO363" i="1"/>
  <c r="CJ362" i="1"/>
  <c r="BR362" i="1"/>
  <c r="CK361" i="1"/>
  <c r="BS361" i="1"/>
  <c r="CF360" i="1"/>
  <c r="BN360" i="1"/>
  <c r="CJ358" i="1"/>
  <c r="BR358" i="1"/>
  <c r="CK357" i="1"/>
  <c r="BS357" i="1"/>
  <c r="CF356" i="1"/>
  <c r="BN356" i="1"/>
  <c r="CG355" i="1"/>
  <c r="BO355" i="1"/>
  <c r="CJ354" i="1"/>
  <c r="BR354" i="1"/>
  <c r="CK353" i="1"/>
  <c r="BS353" i="1"/>
  <c r="CF352" i="1"/>
  <c r="BN352" i="1"/>
  <c r="CG351" i="1"/>
  <c r="BO351" i="1"/>
  <c r="CJ350" i="1"/>
  <c r="BR350" i="1"/>
  <c r="CK349" i="1"/>
  <c r="BS349" i="1"/>
  <c r="CF348" i="1"/>
  <c r="BN348" i="1"/>
  <c r="BO347" i="1"/>
  <c r="CG347" i="1"/>
  <c r="CJ346" i="1"/>
  <c r="BR346" i="1"/>
  <c r="CK345" i="1"/>
  <c r="BS345" i="1"/>
  <c r="CF344" i="1"/>
  <c r="BN344" i="1"/>
  <c r="CG343" i="1"/>
  <c r="BO343" i="1"/>
  <c r="CJ342" i="1"/>
  <c r="BR342" i="1"/>
  <c r="CK341" i="1"/>
  <c r="BS341" i="1"/>
  <c r="CG340" i="1"/>
  <c r="BO340" i="1"/>
  <c r="CG339" i="1"/>
  <c r="BO339" i="1"/>
  <c r="CJ338" i="1"/>
  <c r="BR338" i="1"/>
  <c r="CK337" i="1"/>
  <c r="BS337" i="1"/>
  <c r="CF336" i="1"/>
  <c r="BN336" i="1"/>
  <c r="CJ334" i="1"/>
  <c r="BR334" i="1"/>
  <c r="CK333" i="1"/>
  <c r="BS333" i="1"/>
  <c r="BN332" i="1"/>
  <c r="CF332" i="1"/>
  <c r="CG331" i="1"/>
  <c r="BO331" i="1"/>
  <c r="CJ330" i="1"/>
  <c r="BR330" i="1"/>
  <c r="CK329" i="1"/>
  <c r="BS329" i="1"/>
  <c r="CF328" i="1"/>
  <c r="BN328" i="1"/>
  <c r="BO327" i="1"/>
  <c r="CG327" i="1"/>
  <c r="CJ326" i="1"/>
  <c r="BR326" i="1"/>
  <c r="CK325" i="1"/>
  <c r="BS325" i="1"/>
  <c r="CG324" i="1"/>
  <c r="BO324" i="1"/>
  <c r="CG323" i="1"/>
  <c r="BO323" i="1"/>
  <c r="CJ322" i="1"/>
  <c r="BR322" i="1"/>
  <c r="CK321" i="1"/>
  <c r="BS321" i="1"/>
  <c r="CF320" i="1"/>
  <c r="BN320" i="1"/>
  <c r="CG319" i="1"/>
  <c r="BO319" i="1"/>
  <c r="CJ318" i="1"/>
  <c r="BR318" i="1"/>
  <c r="CK317" i="1"/>
  <c r="BS317" i="1"/>
  <c r="CF317" i="1"/>
  <c r="BN317" i="1"/>
  <c r="CF316" i="1"/>
  <c r="BN316" i="1"/>
  <c r="CG315" i="1"/>
  <c r="BO315" i="1"/>
  <c r="CJ314" i="1"/>
  <c r="BR314" i="1"/>
  <c r="CK313" i="1"/>
  <c r="BS313" i="1"/>
  <c r="CF312" i="1"/>
  <c r="BN312" i="1"/>
  <c r="CG311" i="1"/>
  <c r="BO311" i="1"/>
  <c r="CJ310" i="1"/>
  <c r="BR310" i="1"/>
  <c r="CK309" i="1"/>
  <c r="BS309" i="1"/>
  <c r="CF308" i="1"/>
  <c r="BN308" i="1"/>
  <c r="CG307" i="1"/>
  <c r="BO307" i="1"/>
  <c r="CJ306" i="1"/>
  <c r="BR306" i="1"/>
  <c r="CK305" i="1"/>
  <c r="BS305" i="1"/>
  <c r="CF304" i="1"/>
  <c r="BN304" i="1"/>
  <c r="CG303" i="1"/>
  <c r="BO303" i="1"/>
  <c r="CJ302" i="1"/>
  <c r="BR302" i="1"/>
  <c r="CK301" i="1"/>
  <c r="BS301" i="1"/>
  <c r="BN301" i="1"/>
  <c r="CF301" i="1"/>
  <c r="CG300" i="1"/>
  <c r="BO300" i="1"/>
  <c r="CG299" i="1"/>
  <c r="BO299" i="1"/>
  <c r="CJ298" i="1"/>
  <c r="BR298" i="1"/>
  <c r="CK297" i="1"/>
  <c r="BS297" i="1"/>
  <c r="CF296" i="1"/>
  <c r="BN296" i="1"/>
  <c r="CG295" i="1"/>
  <c r="BO295" i="1"/>
  <c r="CJ294" i="1"/>
  <c r="BR294" i="1"/>
  <c r="CK293" i="1"/>
  <c r="BS293" i="1"/>
  <c r="CG292" i="1"/>
  <c r="BO292" i="1"/>
  <c r="CG291" i="1"/>
  <c r="BO291" i="1"/>
  <c r="CJ290" i="1"/>
  <c r="BR290" i="1"/>
  <c r="CK289" i="1"/>
  <c r="BS289" i="1"/>
  <c r="CF289" i="1"/>
  <c r="BN289" i="1"/>
  <c r="BN288" i="1"/>
  <c r="CF288" i="1"/>
  <c r="CG287" i="1"/>
  <c r="BO287" i="1"/>
  <c r="CJ286" i="1"/>
  <c r="BR286" i="1"/>
  <c r="CK285" i="1"/>
  <c r="BS285" i="1"/>
  <c r="CG284" i="1"/>
  <c r="BO284" i="1"/>
  <c r="CG283" i="1"/>
  <c r="BO283" i="1"/>
  <c r="CJ282" i="1"/>
  <c r="BR282" i="1"/>
  <c r="CK281" i="1"/>
  <c r="BS281" i="1"/>
  <c r="BN280" i="1"/>
  <c r="CF280" i="1"/>
  <c r="CG279" i="1"/>
  <c r="BO279" i="1"/>
  <c r="CJ278" i="1"/>
  <c r="BR278" i="1"/>
  <c r="CK277" i="1"/>
  <c r="BS277" i="1"/>
  <c r="CF276" i="1"/>
  <c r="BN276" i="1"/>
  <c r="CJ274" i="1"/>
  <c r="BR274" i="1"/>
  <c r="CK273" i="1"/>
  <c r="BS273" i="1"/>
  <c r="CF272" i="1"/>
  <c r="BN272" i="1"/>
  <c r="CG271" i="1"/>
  <c r="BO271" i="1"/>
  <c r="CJ270" i="1"/>
  <c r="BR270" i="1"/>
  <c r="CK269" i="1"/>
  <c r="BS269" i="1"/>
  <c r="CF268" i="1"/>
  <c r="BN268" i="1"/>
  <c r="CG267" i="1"/>
  <c r="BO267" i="1"/>
  <c r="CJ266" i="1"/>
  <c r="BR266" i="1"/>
  <c r="CK265" i="1"/>
  <c r="BS265" i="1"/>
  <c r="CF264" i="1"/>
  <c r="BN264" i="1"/>
  <c r="CG263" i="1"/>
  <c r="BO263" i="1"/>
  <c r="CJ262" i="1"/>
  <c r="BR262" i="1"/>
  <c r="CK261" i="1"/>
  <c r="BS261" i="1"/>
  <c r="CF260" i="1"/>
  <c r="BN260" i="1"/>
  <c r="CJ258" i="1"/>
  <c r="BR258" i="1"/>
  <c r="CK257" i="1"/>
  <c r="BS257" i="1"/>
  <c r="CF256" i="1"/>
  <c r="BN256" i="1"/>
  <c r="CG255" i="1"/>
  <c r="BO255" i="1"/>
  <c r="CJ254" i="1"/>
  <c r="BR254" i="1"/>
  <c r="CK253" i="1"/>
  <c r="BS253" i="1"/>
  <c r="CF252" i="1"/>
  <c r="BN252" i="1"/>
  <c r="CG251" i="1"/>
  <c r="BO251" i="1"/>
  <c r="CJ250" i="1"/>
  <c r="BR250" i="1"/>
  <c r="CK249" i="1"/>
  <c r="BS249" i="1"/>
  <c r="CF248" i="1"/>
  <c r="BN248" i="1"/>
  <c r="CG247" i="1"/>
  <c r="BO247" i="1"/>
  <c r="CJ246" i="1"/>
  <c r="BR246" i="1"/>
  <c r="CK245" i="1"/>
  <c r="BS245" i="1"/>
  <c r="CF244" i="1"/>
  <c r="BN244" i="1"/>
  <c r="BO243" i="1"/>
  <c r="CG243" i="1"/>
  <c r="CJ242" i="1"/>
  <c r="BR242" i="1"/>
  <c r="CK241" i="1"/>
  <c r="BS241" i="1"/>
  <c r="CF240" i="1"/>
  <c r="BN240" i="1"/>
  <c r="CG239" i="1"/>
  <c r="BO239" i="1"/>
  <c r="CJ238" i="1"/>
  <c r="BR238" i="1"/>
  <c r="CK237" i="1"/>
  <c r="BS237" i="1"/>
  <c r="CF236" i="1"/>
  <c r="BN236" i="1"/>
  <c r="CG235" i="1"/>
  <c r="BO235" i="1"/>
  <c r="CJ234" i="1"/>
  <c r="BR234" i="1"/>
  <c r="CK233" i="1"/>
  <c r="BS233" i="1"/>
  <c r="CF232" i="1"/>
  <c r="BN232" i="1"/>
  <c r="CG231" i="1"/>
  <c r="BO231" i="1"/>
  <c r="CJ230" i="1"/>
  <c r="BR230" i="1"/>
  <c r="CK229" i="1"/>
  <c r="BS229" i="1"/>
  <c r="CF228" i="1"/>
  <c r="BN228" i="1"/>
  <c r="CG227" i="1"/>
  <c r="BO227" i="1"/>
  <c r="CJ226" i="1"/>
  <c r="BR226" i="1"/>
  <c r="CK225" i="1"/>
  <c r="BS225" i="1"/>
  <c r="CF224" i="1"/>
  <c r="BN224" i="1"/>
  <c r="CJ222" i="1"/>
  <c r="BR222" i="1"/>
  <c r="CK221" i="1"/>
  <c r="BS221" i="1"/>
  <c r="CF221" i="1"/>
  <c r="BN221" i="1"/>
  <c r="CF220" i="1"/>
  <c r="BN220" i="1"/>
  <c r="BO219" i="1"/>
  <c r="CG219" i="1"/>
  <c r="CJ218" i="1"/>
  <c r="BR218" i="1"/>
  <c r="CK217" i="1"/>
  <c r="BS217" i="1"/>
  <c r="CG216" i="1"/>
  <c r="BO216" i="1"/>
  <c r="CG215" i="1"/>
  <c r="BO215" i="1"/>
  <c r="CJ214" i="1"/>
  <c r="BR214" i="1"/>
  <c r="CK213" i="1"/>
  <c r="BS213" i="1"/>
  <c r="CF213" i="1"/>
  <c r="BN213" i="1"/>
  <c r="CF212" i="1"/>
  <c r="BN212" i="1"/>
  <c r="CG211" i="1"/>
  <c r="BO211" i="1"/>
  <c r="CJ210" i="1"/>
  <c r="BR210" i="1"/>
  <c r="CK209" i="1"/>
  <c r="BS209" i="1"/>
  <c r="CF208" i="1"/>
  <c r="BN208" i="1"/>
  <c r="CG207" i="1"/>
  <c r="BO207" i="1"/>
  <c r="CJ206" i="1"/>
  <c r="BR206" i="1"/>
  <c r="CK205" i="1"/>
  <c r="BS205" i="1"/>
  <c r="CF204" i="1"/>
  <c r="BN204" i="1"/>
  <c r="CG203" i="1"/>
  <c r="BO203" i="1"/>
  <c r="CJ202" i="1"/>
  <c r="BR202" i="1"/>
  <c r="CK201" i="1"/>
  <c r="BS201" i="1"/>
  <c r="CG200" i="1"/>
  <c r="BO200" i="1"/>
  <c r="CG199" i="1"/>
  <c r="BO199" i="1"/>
  <c r="CJ198" i="1"/>
  <c r="BR198" i="1"/>
  <c r="CK197" i="1"/>
  <c r="BS197" i="1"/>
  <c r="CF196" i="1"/>
  <c r="BN196" i="1"/>
  <c r="CG195" i="1"/>
  <c r="BO195" i="1"/>
  <c r="CJ194" i="1"/>
  <c r="BR194" i="1"/>
  <c r="CK193" i="1"/>
  <c r="BS193" i="1"/>
  <c r="CF192" i="1"/>
  <c r="BN192" i="1"/>
  <c r="CG191" i="1"/>
  <c r="BO191" i="1"/>
  <c r="CJ190" i="1"/>
  <c r="BR190" i="1"/>
  <c r="CK189" i="1"/>
  <c r="BS189" i="1"/>
  <c r="CF188" i="1"/>
  <c r="BN188" i="1"/>
  <c r="CG187" i="1"/>
  <c r="BO187" i="1"/>
  <c r="CJ186" i="1"/>
  <c r="BR186" i="1"/>
  <c r="CK185" i="1"/>
  <c r="BS185" i="1"/>
  <c r="CF184" i="1"/>
  <c r="BN184" i="1"/>
  <c r="CG183" i="1"/>
  <c r="BO183" i="1"/>
  <c r="CJ182" i="1"/>
  <c r="BR182" i="1"/>
  <c r="CK181" i="1"/>
  <c r="BS181" i="1"/>
  <c r="CF181" i="1"/>
  <c r="BN181" i="1"/>
  <c r="CF180" i="1"/>
  <c r="BN180" i="1"/>
  <c r="CG179" i="1"/>
  <c r="BO179" i="1"/>
  <c r="CJ178" i="1"/>
  <c r="BR178" i="1"/>
  <c r="CK177" i="1"/>
  <c r="BS177" i="1"/>
  <c r="CF176" i="1"/>
  <c r="BN176" i="1"/>
  <c r="CG175" i="1"/>
  <c r="BO175" i="1"/>
  <c r="CJ174" i="1"/>
  <c r="BR174" i="1"/>
  <c r="CK173" i="1"/>
  <c r="BS173" i="1"/>
  <c r="CF172" i="1"/>
  <c r="BN172" i="1"/>
  <c r="BO171" i="1"/>
  <c r="CG171" i="1"/>
  <c r="CJ170" i="1"/>
  <c r="BR170" i="1"/>
  <c r="CK169" i="1"/>
  <c r="BS169" i="1"/>
  <c r="CF168" i="1"/>
  <c r="BN168" i="1"/>
  <c r="CG167" i="1"/>
  <c r="BO167" i="1"/>
  <c r="CJ166" i="1"/>
  <c r="BR166" i="1"/>
  <c r="CK165" i="1"/>
  <c r="BS165" i="1"/>
  <c r="CF164" i="1"/>
  <c r="BN164" i="1"/>
  <c r="CG163" i="1"/>
  <c r="BO163" i="1"/>
  <c r="CJ162" i="1"/>
  <c r="BR162" i="1"/>
  <c r="CK161" i="1"/>
  <c r="BS161" i="1"/>
  <c r="CF160" i="1"/>
  <c r="BN160" i="1"/>
  <c r="CG159" i="1"/>
  <c r="BO159" i="1"/>
  <c r="CJ158" i="1"/>
  <c r="BR158" i="1"/>
  <c r="CK157" i="1"/>
  <c r="BS157" i="1"/>
  <c r="CF156" i="1"/>
  <c r="BN156" i="1"/>
  <c r="CG155" i="1"/>
  <c r="BO155" i="1"/>
  <c r="CJ154" i="1"/>
  <c r="BR154" i="1"/>
  <c r="CK153" i="1"/>
  <c r="BS153" i="1"/>
  <c r="CF152" i="1"/>
  <c r="BN152" i="1"/>
  <c r="BO151" i="1"/>
  <c r="CG151" i="1"/>
  <c r="CJ150" i="1"/>
  <c r="BR150" i="1"/>
  <c r="CK149" i="1"/>
  <c r="BS149" i="1"/>
  <c r="CF148" i="1"/>
  <c r="BN148" i="1"/>
  <c r="CG147" i="1"/>
  <c r="BO147" i="1"/>
  <c r="CJ146" i="1"/>
  <c r="BR146" i="1"/>
  <c r="CK145" i="1"/>
  <c r="BS145" i="1"/>
  <c r="BN144" i="1"/>
  <c r="CF144" i="1"/>
  <c r="BO143" i="1"/>
  <c r="CG143" i="1"/>
  <c r="CJ142" i="1"/>
  <c r="BR142" i="1"/>
  <c r="CK141" i="1"/>
  <c r="BS141" i="1"/>
  <c r="CF140" i="1"/>
  <c r="BN140" i="1"/>
  <c r="BO139" i="1"/>
  <c r="CG139" i="1"/>
  <c r="CJ138" i="1"/>
  <c r="BR138" i="1"/>
  <c r="CK137" i="1"/>
  <c r="BS137" i="1"/>
  <c r="CF137" i="1"/>
  <c r="BN137" i="1"/>
  <c r="BN136" i="1"/>
  <c r="CF136" i="1"/>
  <c r="CG135" i="1"/>
  <c r="BO135" i="1"/>
  <c r="CJ134" i="1"/>
  <c r="BR134" i="1"/>
  <c r="CK133" i="1"/>
  <c r="BS133" i="1"/>
  <c r="CF132" i="1"/>
  <c r="BN132" i="1"/>
  <c r="BO131" i="1"/>
  <c r="CG131" i="1"/>
  <c r="CJ130" i="1"/>
  <c r="BR130" i="1"/>
  <c r="CK129" i="1"/>
  <c r="BS129" i="1"/>
  <c r="CF128" i="1"/>
  <c r="BN128" i="1"/>
  <c r="CG127" i="1"/>
  <c r="BO127" i="1"/>
  <c r="CJ126" i="1"/>
  <c r="BR126" i="1"/>
  <c r="CK125" i="1"/>
  <c r="BS125" i="1"/>
  <c r="CF124" i="1"/>
  <c r="BN124" i="1"/>
  <c r="BO123" i="1"/>
  <c r="CG123" i="1"/>
  <c r="CJ122" i="1"/>
  <c r="BR122" i="1"/>
  <c r="CK121" i="1"/>
  <c r="BS121" i="1"/>
  <c r="CF120" i="1"/>
  <c r="BN120" i="1"/>
  <c r="BO119" i="1"/>
  <c r="CG119" i="1"/>
  <c r="CJ118" i="1"/>
  <c r="BR118" i="1"/>
  <c r="CK117" i="1"/>
  <c r="BS117" i="1"/>
  <c r="CG116" i="1"/>
  <c r="BO116" i="1"/>
  <c r="BO115" i="1"/>
  <c r="CG115" i="1"/>
  <c r="CJ114" i="1"/>
  <c r="BR114" i="1"/>
  <c r="CK113" i="1"/>
  <c r="BS113" i="1"/>
  <c r="CF112" i="1"/>
  <c r="BN112" i="1"/>
  <c r="CG111" i="1"/>
  <c r="BO111" i="1"/>
  <c r="CJ110" i="1"/>
  <c r="BR110" i="1"/>
  <c r="CK109" i="1"/>
  <c r="BS109" i="1"/>
  <c r="CF108" i="1"/>
  <c r="BN108" i="1"/>
  <c r="CG107" i="1"/>
  <c r="BO107" i="1"/>
  <c r="CJ106" i="1"/>
  <c r="BR106" i="1"/>
  <c r="CK105" i="1"/>
  <c r="BS105" i="1"/>
  <c r="BO104" i="1"/>
  <c r="CG104" i="1"/>
  <c r="CG103" i="1"/>
  <c r="BO103" i="1"/>
  <c r="CJ102" i="1"/>
  <c r="BR102" i="1"/>
  <c r="CK101" i="1"/>
  <c r="BS101" i="1"/>
  <c r="CF100" i="1"/>
  <c r="BN100" i="1"/>
  <c r="BO99" i="1"/>
  <c r="CG99" i="1"/>
  <c r="CJ98" i="1"/>
  <c r="BR98" i="1"/>
  <c r="CK97" i="1"/>
  <c r="BS97" i="1"/>
  <c r="BO96" i="1"/>
  <c r="CG96" i="1"/>
  <c r="CJ94" i="1"/>
  <c r="BR94" i="1"/>
  <c r="CK93" i="1"/>
  <c r="BS93" i="1"/>
  <c r="BN92" i="1"/>
  <c r="CF92" i="1"/>
  <c r="CJ90" i="1"/>
  <c r="BR90" i="1"/>
  <c r="CK89" i="1"/>
  <c r="BS89" i="1"/>
  <c r="CF88" i="1"/>
  <c r="BN88" i="1"/>
  <c r="CG87" i="1"/>
  <c r="BO87" i="1"/>
  <c r="CJ86" i="1"/>
  <c r="BR86" i="1"/>
  <c r="CK85" i="1"/>
  <c r="BS85" i="1"/>
  <c r="CF84" i="1"/>
  <c r="BN84" i="1"/>
  <c r="CG83" i="1"/>
  <c r="BO83" i="1"/>
  <c r="CJ82" i="1"/>
  <c r="BR82" i="1"/>
  <c r="CK81" i="1"/>
  <c r="BS81" i="1"/>
  <c r="CF80" i="1"/>
  <c r="BN80" i="1"/>
  <c r="CG79" i="1"/>
  <c r="BO79" i="1"/>
  <c r="CJ78" i="1"/>
  <c r="BR78" i="1"/>
  <c r="CK77" i="1"/>
  <c r="BS77" i="1"/>
  <c r="BN77" i="1"/>
  <c r="CF77" i="1"/>
  <c r="CG76" i="1"/>
  <c r="BO76" i="1"/>
  <c r="CG75" i="1"/>
  <c r="BO75" i="1"/>
  <c r="CJ74" i="1"/>
  <c r="BR74" i="1"/>
  <c r="CK73" i="1"/>
  <c r="BS73" i="1"/>
  <c r="CF72" i="1"/>
  <c r="BN72" i="1"/>
  <c r="CG71" i="1"/>
  <c r="BO71" i="1"/>
  <c r="CJ70" i="1"/>
  <c r="BR70" i="1"/>
  <c r="CK69" i="1"/>
  <c r="BS69" i="1"/>
  <c r="CF68" i="1"/>
  <c r="BN68" i="1"/>
  <c r="CG67" i="1"/>
  <c r="BO67" i="1"/>
  <c r="CJ66" i="1"/>
  <c r="BR66" i="1"/>
  <c r="CK65" i="1"/>
  <c r="BS65" i="1"/>
  <c r="CG64" i="1"/>
  <c r="BO64" i="1"/>
  <c r="CG63" i="1"/>
  <c r="BO63" i="1"/>
  <c r="CJ62" i="1"/>
  <c r="BR62" i="1"/>
  <c r="CK61" i="1"/>
  <c r="BS61" i="1"/>
  <c r="CF60" i="1"/>
  <c r="BN60" i="1"/>
  <c r="CG59" i="1"/>
  <c r="BO59" i="1"/>
  <c r="CJ58" i="1"/>
  <c r="BR58" i="1"/>
  <c r="CK57" i="1"/>
  <c r="BS57" i="1"/>
  <c r="CF56" i="1"/>
  <c r="BN56" i="1"/>
  <c r="CG55" i="1"/>
  <c r="BO55" i="1"/>
  <c r="CJ54" i="1"/>
  <c r="BR54" i="1"/>
  <c r="CK53" i="1"/>
  <c r="BS53" i="1"/>
  <c r="CF52" i="1"/>
  <c r="BN52" i="1"/>
  <c r="CG51" i="1"/>
  <c r="BO51" i="1"/>
  <c r="CJ50" i="1"/>
  <c r="BR50" i="1"/>
  <c r="CK49" i="1"/>
  <c r="BS49" i="1"/>
  <c r="BN48" i="1"/>
  <c r="CF48" i="1"/>
  <c r="CG47" i="1"/>
  <c r="BO47" i="1"/>
  <c r="CJ46" i="1"/>
  <c r="BR46" i="1"/>
  <c r="CK45" i="1"/>
  <c r="BS45" i="1"/>
  <c r="BN44" i="1"/>
  <c r="CF44" i="1"/>
  <c r="CG43" i="1"/>
  <c r="BO43" i="1"/>
  <c r="CJ42" i="1"/>
  <c r="BR42" i="1"/>
  <c r="CK41" i="1"/>
  <c r="BS41" i="1"/>
  <c r="CG40" i="1"/>
  <c r="BO40" i="1"/>
  <c r="CG39" i="1"/>
  <c r="BO39" i="1"/>
  <c r="CJ38" i="1"/>
  <c r="BR38" i="1"/>
  <c r="CK37" i="1"/>
  <c r="BS37" i="1"/>
  <c r="CF36" i="1"/>
  <c r="BN36" i="1"/>
  <c r="CJ34" i="1"/>
  <c r="BR34" i="1"/>
  <c r="CK33" i="1"/>
  <c r="BS33" i="1"/>
  <c r="CF32" i="1"/>
  <c r="BN32" i="1"/>
  <c r="CG31" i="1"/>
  <c r="BO31" i="1"/>
  <c r="CJ30" i="1"/>
  <c r="BR30" i="1"/>
  <c r="CK29" i="1"/>
  <c r="BS29" i="1"/>
  <c r="CF28" i="1"/>
  <c r="BN28" i="1"/>
  <c r="CG27" i="1"/>
  <c r="BO27" i="1"/>
  <c r="CJ26" i="1"/>
  <c r="BR26" i="1"/>
  <c r="CK25" i="1"/>
  <c r="BS25" i="1"/>
  <c r="CF24" i="1"/>
  <c r="BN24" i="1"/>
  <c r="CG23" i="1"/>
  <c r="BO23" i="1"/>
  <c r="CJ22" i="1"/>
  <c r="BR22" i="1"/>
  <c r="CK21" i="1"/>
  <c r="BS21" i="1"/>
  <c r="CF20" i="1"/>
  <c r="BN20" i="1"/>
  <c r="CG19" i="1"/>
  <c r="BO19" i="1"/>
  <c r="CJ18" i="1"/>
  <c r="BR18" i="1"/>
  <c r="CK17" i="1"/>
  <c r="BS17" i="1"/>
  <c r="CF17" i="1"/>
  <c r="BN17" i="1"/>
  <c r="CF16" i="1"/>
  <c r="BN16" i="1"/>
  <c r="CG15" i="1"/>
  <c r="BO15" i="1"/>
  <c r="CJ14" i="1"/>
  <c r="BR14" i="1"/>
  <c r="CK13" i="1"/>
  <c r="BS13" i="1"/>
  <c r="CF12" i="1"/>
  <c r="BN12" i="1"/>
  <c r="BO11" i="1"/>
  <c r="CG11" i="1"/>
  <c r="CJ10" i="1"/>
  <c r="BR10" i="1"/>
  <c r="CK9" i="1"/>
  <c r="BS9" i="1"/>
  <c r="CF8" i="1"/>
  <c r="BN8" i="1"/>
  <c r="CG7" i="1"/>
  <c r="BO7" i="1"/>
  <c r="CJ6" i="1"/>
  <c r="BR6" i="1"/>
  <c r="CK5" i="1"/>
  <c r="BS5" i="1"/>
  <c r="CF4" i="1"/>
  <c r="BN4" i="1"/>
  <c r="BO3" i="1"/>
  <c r="CG3" i="1"/>
  <c r="CF535" i="1"/>
  <c r="BN535" i="1"/>
  <c r="CJ533" i="1"/>
  <c r="BR533" i="1"/>
  <c r="CK532" i="1"/>
  <c r="BS532" i="1"/>
  <c r="BN531" i="1"/>
  <c r="CF531" i="1"/>
  <c r="CG530" i="1"/>
  <c r="BO530" i="1"/>
  <c r="CJ529" i="1"/>
  <c r="BR529" i="1"/>
  <c r="CK528" i="1"/>
  <c r="BS528" i="1"/>
  <c r="BN528" i="1"/>
  <c r="CF528" i="1"/>
  <c r="CG527" i="1"/>
  <c r="BO527" i="1"/>
  <c r="CG526" i="1"/>
  <c r="BO526" i="1"/>
  <c r="CJ525" i="1"/>
  <c r="BR525" i="1"/>
  <c r="CK524" i="1"/>
  <c r="BS524" i="1"/>
  <c r="CF523" i="1"/>
  <c r="BN523" i="1"/>
  <c r="BO522" i="1"/>
  <c r="CG522" i="1"/>
  <c r="CJ521" i="1"/>
  <c r="BR521" i="1"/>
  <c r="CK520" i="1"/>
  <c r="BS520" i="1"/>
  <c r="BN520" i="1"/>
  <c r="CF520" i="1"/>
  <c r="CF519" i="1"/>
  <c r="BN519" i="1"/>
  <c r="CG518" i="1"/>
  <c r="BO518" i="1"/>
  <c r="CJ517" i="1"/>
  <c r="BR517" i="1"/>
  <c r="CK516" i="1"/>
  <c r="BS516" i="1"/>
  <c r="CF515" i="1"/>
  <c r="BN515" i="1"/>
  <c r="CJ513" i="1"/>
  <c r="BR513" i="1"/>
  <c r="CK512" i="1"/>
  <c r="BS512" i="1"/>
  <c r="CF511" i="1"/>
  <c r="BN511" i="1"/>
  <c r="CG510" i="1"/>
  <c r="BO510" i="1"/>
  <c r="CJ509" i="1"/>
  <c r="BR509" i="1"/>
  <c r="CK508" i="1"/>
  <c r="BS508" i="1"/>
  <c r="CF507" i="1"/>
  <c r="BN507" i="1"/>
  <c r="CG506" i="1"/>
  <c r="BO506" i="1"/>
  <c r="CJ505" i="1"/>
  <c r="BR505" i="1"/>
  <c r="BS504" i="1"/>
  <c r="CK504" i="1"/>
  <c r="CF503" i="1"/>
  <c r="BN503" i="1"/>
  <c r="CG502" i="1"/>
  <c r="BO502" i="1"/>
  <c r="CJ501" i="1"/>
  <c r="BR501" i="1"/>
  <c r="CK500" i="1"/>
  <c r="BS500" i="1"/>
  <c r="CF499" i="1"/>
  <c r="BN499" i="1"/>
  <c r="CG498" i="1"/>
  <c r="BO498" i="1"/>
  <c r="CJ497" i="1"/>
  <c r="BR497" i="1"/>
  <c r="BS496" i="1"/>
  <c r="CK496" i="1"/>
  <c r="CF495" i="1"/>
  <c r="BN495" i="1"/>
  <c r="CG494" i="1"/>
  <c r="BO494" i="1"/>
  <c r="CJ493" i="1"/>
  <c r="BR493" i="1"/>
  <c r="CK492" i="1"/>
  <c r="BS492" i="1"/>
  <c r="BO491" i="1"/>
  <c r="CG491" i="1"/>
  <c r="CG490" i="1"/>
  <c r="BO490" i="1"/>
  <c r="CJ489" i="1"/>
  <c r="BR489" i="1"/>
  <c r="CK488" i="1"/>
  <c r="BS488" i="1"/>
  <c r="CG487" i="1"/>
  <c r="BO487" i="1"/>
  <c r="CG486" i="1"/>
  <c r="BO486" i="1"/>
  <c r="CJ485" i="1"/>
  <c r="BR485" i="1"/>
  <c r="CK484" i="1"/>
  <c r="BS484" i="1"/>
  <c r="CG483" i="1"/>
  <c r="BO483" i="1"/>
  <c r="CG482" i="1"/>
  <c r="BO482" i="1"/>
  <c r="CJ481" i="1"/>
  <c r="BR481" i="1"/>
  <c r="CK480" i="1"/>
  <c r="BS480" i="1"/>
  <c r="CF480" i="1"/>
  <c r="BN480" i="1"/>
  <c r="CF479" i="1"/>
  <c r="BN479" i="1"/>
  <c r="CG478" i="1"/>
  <c r="BO478" i="1"/>
  <c r="CJ477" i="1"/>
  <c r="BR477" i="1"/>
  <c r="CK476" i="1"/>
  <c r="BS476" i="1"/>
  <c r="CF475" i="1"/>
  <c r="BN475" i="1"/>
  <c r="CG474" i="1"/>
  <c r="BO474" i="1"/>
  <c r="CJ473" i="1"/>
  <c r="BR473" i="1"/>
  <c r="CK472" i="1"/>
  <c r="BS472" i="1"/>
  <c r="CG471" i="1"/>
  <c r="BO471" i="1"/>
  <c r="CG470" i="1"/>
  <c r="BO470" i="1"/>
  <c r="CJ469" i="1"/>
  <c r="BR469" i="1"/>
  <c r="CK468" i="1"/>
  <c r="BS468" i="1"/>
  <c r="CG467" i="1"/>
  <c r="BO467" i="1"/>
  <c r="CJ465" i="1"/>
  <c r="BR465" i="1"/>
  <c r="CK464" i="1"/>
  <c r="BS464" i="1"/>
  <c r="CG463" i="1"/>
  <c r="BO463" i="1"/>
  <c r="CG462" i="1"/>
  <c r="BO462" i="1"/>
  <c r="CJ461" i="1"/>
  <c r="BR461" i="1"/>
  <c r="CK460" i="1"/>
  <c r="BS460" i="1"/>
  <c r="CF459" i="1"/>
  <c r="BN459" i="1"/>
  <c r="BO458" i="1"/>
  <c r="CG458" i="1"/>
  <c r="CJ457" i="1"/>
  <c r="BR457" i="1"/>
  <c r="CK456" i="1"/>
  <c r="BS456" i="1"/>
  <c r="CF455" i="1"/>
  <c r="BN455" i="1"/>
  <c r="CG454" i="1"/>
  <c r="BO454" i="1"/>
  <c r="CJ453" i="1"/>
  <c r="BR453" i="1"/>
  <c r="BS452" i="1"/>
  <c r="CK452" i="1"/>
  <c r="CF451" i="1"/>
  <c r="BN451" i="1"/>
  <c r="BO450" i="1"/>
  <c r="CG450" i="1"/>
  <c r="CJ449" i="1"/>
  <c r="BR449" i="1"/>
  <c r="CK448" i="1"/>
  <c r="BS448" i="1"/>
  <c r="CF447" i="1"/>
  <c r="BN447" i="1"/>
  <c r="CG446" i="1"/>
  <c r="BO446" i="1"/>
  <c r="CJ445" i="1"/>
  <c r="BR445" i="1"/>
  <c r="CK444" i="1"/>
  <c r="BS444" i="1"/>
  <c r="CF443" i="1"/>
  <c r="BN443" i="1"/>
  <c r="BO442" i="1"/>
  <c r="CG442" i="1"/>
  <c r="CJ441" i="1"/>
  <c r="BR441" i="1"/>
  <c r="CK440" i="1"/>
  <c r="BS440" i="1"/>
  <c r="CF439" i="1"/>
  <c r="BN439" i="1"/>
  <c r="CG438" i="1"/>
  <c r="BO438" i="1"/>
  <c r="CJ437" i="1"/>
  <c r="BR437" i="1"/>
  <c r="CK436" i="1"/>
  <c r="BS436" i="1"/>
  <c r="CF435" i="1"/>
  <c r="BN435" i="1"/>
  <c r="BO434" i="1"/>
  <c r="CG434" i="1"/>
  <c r="BR433" i="1"/>
  <c r="CJ433" i="1"/>
  <c r="CK432" i="1"/>
  <c r="BS432" i="1"/>
  <c r="CF431" i="1"/>
  <c r="BN431" i="1"/>
  <c r="BO430" i="1"/>
  <c r="CG430" i="1"/>
  <c r="BR429" i="1"/>
  <c r="CJ429" i="1"/>
  <c r="CK428" i="1"/>
  <c r="BS428" i="1"/>
  <c r="CF428" i="1"/>
  <c r="BN428" i="1"/>
  <c r="CF427" i="1"/>
  <c r="BN427" i="1"/>
  <c r="BO426" i="1"/>
  <c r="CG426" i="1"/>
  <c r="CJ425" i="1"/>
  <c r="BR425" i="1"/>
  <c r="CK424" i="1"/>
  <c r="BS424" i="1"/>
  <c r="CF423" i="1"/>
  <c r="BN423" i="1"/>
  <c r="CG422" i="1"/>
  <c r="BO422" i="1"/>
  <c r="BR421" i="1"/>
  <c r="CJ421" i="1"/>
  <c r="CK420" i="1"/>
  <c r="BS420" i="1"/>
  <c r="BN419" i="1"/>
  <c r="CF419" i="1"/>
  <c r="CG418" i="1"/>
  <c r="BO418" i="1"/>
  <c r="BR417" i="1"/>
  <c r="CJ417" i="1"/>
  <c r="CK416" i="1"/>
  <c r="BS416" i="1"/>
  <c r="CF415" i="1"/>
  <c r="BN415" i="1"/>
  <c r="CG414" i="1"/>
  <c r="BO414" i="1"/>
  <c r="BR413" i="1"/>
  <c r="CJ413" i="1"/>
  <c r="CK412" i="1"/>
  <c r="BS412" i="1"/>
  <c r="CF411" i="1"/>
  <c r="BN411" i="1"/>
  <c r="BR409" i="1"/>
  <c r="CJ409" i="1"/>
  <c r="CK408" i="1"/>
  <c r="BS408" i="1"/>
  <c r="CF407" i="1"/>
  <c r="BN407" i="1"/>
  <c r="CG406" i="1"/>
  <c r="BO406" i="1"/>
  <c r="CJ405" i="1"/>
  <c r="BR405" i="1"/>
  <c r="CK404" i="1"/>
  <c r="BS404" i="1"/>
  <c r="CF403" i="1"/>
  <c r="BN403" i="1"/>
  <c r="CG402" i="1"/>
  <c r="BO402" i="1"/>
  <c r="CJ401" i="1"/>
  <c r="BR401" i="1"/>
  <c r="CK400" i="1"/>
  <c r="BS400" i="1"/>
  <c r="CF399" i="1"/>
  <c r="BN399" i="1"/>
  <c r="CG398" i="1"/>
  <c r="BO398" i="1"/>
  <c r="CJ397" i="1"/>
  <c r="BR397" i="1"/>
  <c r="CK396" i="1"/>
  <c r="BS396" i="1"/>
  <c r="CF395" i="1"/>
  <c r="BN395" i="1"/>
  <c r="CG394" i="1"/>
  <c r="BO394" i="1"/>
  <c r="CJ393" i="1"/>
  <c r="BR393" i="1"/>
  <c r="CK392" i="1"/>
  <c r="BS392" i="1"/>
  <c r="CF391" i="1"/>
  <c r="BN391" i="1"/>
  <c r="CG390" i="1"/>
  <c r="BO390" i="1"/>
  <c r="CJ389" i="1"/>
  <c r="BR389" i="1"/>
  <c r="CK388" i="1"/>
  <c r="BS388" i="1"/>
  <c r="CF387" i="1"/>
  <c r="BN387" i="1"/>
  <c r="CG386" i="1"/>
  <c r="BO386" i="1"/>
  <c r="CJ385" i="1"/>
  <c r="BR385" i="1"/>
  <c r="CK384" i="1"/>
  <c r="BS384" i="1"/>
  <c r="CF383" i="1"/>
  <c r="BN383" i="1"/>
  <c r="CG382" i="1"/>
  <c r="BO382" i="1"/>
  <c r="CJ381" i="1"/>
  <c r="BR381" i="1"/>
  <c r="CK380" i="1"/>
  <c r="BS380" i="1"/>
  <c r="CF379" i="1"/>
  <c r="BN379" i="1"/>
  <c r="CG378" i="1"/>
  <c r="BO378" i="1"/>
  <c r="CJ377" i="1"/>
  <c r="BR377" i="1"/>
  <c r="CK376" i="1"/>
  <c r="BS376" i="1"/>
  <c r="CF375" i="1"/>
  <c r="BN375" i="1"/>
  <c r="CG374" i="1"/>
  <c r="BO374" i="1"/>
  <c r="CJ373" i="1"/>
  <c r="BR373" i="1"/>
  <c r="CK372" i="1"/>
  <c r="BS372" i="1"/>
  <c r="CF371" i="1"/>
  <c r="BN371" i="1"/>
  <c r="CG370" i="1"/>
  <c r="BO370" i="1"/>
  <c r="CJ369" i="1"/>
  <c r="BR369" i="1"/>
  <c r="CK368" i="1"/>
  <c r="BS368" i="1"/>
  <c r="CG367" i="1"/>
  <c r="BO367" i="1"/>
  <c r="CG366" i="1"/>
  <c r="BO366" i="1"/>
  <c r="CJ365" i="1"/>
  <c r="BR365" i="1"/>
  <c r="CK364" i="1"/>
  <c r="BS364" i="1"/>
  <c r="CF364" i="1"/>
  <c r="BN364" i="1"/>
  <c r="CF363" i="1"/>
  <c r="BN363" i="1"/>
  <c r="CG362" i="1"/>
  <c r="BO362" i="1"/>
  <c r="CJ361" i="1"/>
  <c r="BR361" i="1"/>
  <c r="CK360" i="1"/>
  <c r="BS360" i="1"/>
  <c r="CG359" i="1"/>
  <c r="BO359" i="1"/>
  <c r="CG358" i="1"/>
  <c r="BO358" i="1"/>
  <c r="CJ357" i="1"/>
  <c r="BR357" i="1"/>
  <c r="CK356" i="1"/>
  <c r="BS356" i="1"/>
  <c r="CF355" i="1"/>
  <c r="BN355" i="1"/>
  <c r="BO354" i="1"/>
  <c r="CG354" i="1"/>
  <c r="BR353" i="1"/>
  <c r="CJ353" i="1"/>
  <c r="CK352" i="1"/>
  <c r="BS352" i="1"/>
  <c r="CF351" i="1"/>
  <c r="BN351" i="1"/>
  <c r="BO350" i="1"/>
  <c r="CG350" i="1"/>
  <c r="CJ349" i="1"/>
  <c r="BR349" i="1"/>
  <c r="CK348" i="1"/>
  <c r="BS348" i="1"/>
  <c r="CF347" i="1"/>
  <c r="BN347" i="1"/>
  <c r="BO346" i="1"/>
  <c r="CG346" i="1"/>
  <c r="CJ345" i="1"/>
  <c r="BR345" i="1"/>
  <c r="CK344" i="1"/>
  <c r="BS344" i="1"/>
  <c r="CF343" i="1"/>
  <c r="BN343" i="1"/>
  <c r="CG342" i="1"/>
  <c r="BO342" i="1"/>
  <c r="CJ341" i="1"/>
  <c r="BR341" i="1"/>
  <c r="CK340" i="1"/>
  <c r="BS340" i="1"/>
  <c r="BN340" i="1"/>
  <c r="CF340" i="1"/>
  <c r="CF339" i="1"/>
  <c r="BN339" i="1"/>
  <c r="BO338" i="1"/>
  <c r="CG338" i="1"/>
  <c r="CJ337" i="1"/>
  <c r="BR337" i="1"/>
  <c r="CK336" i="1"/>
  <c r="BS336" i="1"/>
  <c r="CG335" i="1"/>
  <c r="BO335" i="1"/>
  <c r="CG334" i="1"/>
  <c r="BO334" i="1"/>
  <c r="CJ333" i="1"/>
  <c r="BR333" i="1"/>
  <c r="CK332" i="1"/>
  <c r="BS332" i="1"/>
  <c r="CF331" i="1"/>
  <c r="BN331" i="1"/>
  <c r="BO330" i="1"/>
  <c r="CG330" i="1"/>
  <c r="CJ329" i="1"/>
  <c r="BR329" i="1"/>
  <c r="CK328" i="1"/>
  <c r="BS328" i="1"/>
  <c r="CF327" i="1"/>
  <c r="BN327" i="1"/>
  <c r="CG326" i="1"/>
  <c r="BO326" i="1"/>
  <c r="CJ325" i="1"/>
  <c r="BR325" i="1"/>
  <c r="CK324" i="1"/>
  <c r="BS324" i="1"/>
  <c r="BN324" i="1"/>
  <c r="CF324" i="1"/>
  <c r="CF323" i="1"/>
  <c r="BN323" i="1"/>
  <c r="BO322" i="1"/>
  <c r="CG322" i="1"/>
  <c r="CJ321" i="1"/>
  <c r="BR321" i="1"/>
  <c r="CK320" i="1"/>
  <c r="BS320" i="1"/>
  <c r="CF319" i="1"/>
  <c r="BN319" i="1"/>
  <c r="CG318" i="1"/>
  <c r="BO318" i="1"/>
  <c r="CJ317" i="1"/>
  <c r="BR317" i="1"/>
  <c r="BS316" i="1"/>
  <c r="CK316" i="1"/>
  <c r="BN315" i="1"/>
  <c r="CF315" i="1"/>
  <c r="CG314" i="1"/>
  <c r="BO314" i="1"/>
  <c r="CJ313" i="1"/>
  <c r="BR313" i="1"/>
  <c r="CK312" i="1"/>
  <c r="BS312" i="1"/>
  <c r="CF311" i="1"/>
  <c r="BN311" i="1"/>
  <c r="CG310" i="1"/>
  <c r="BO310" i="1"/>
  <c r="CJ309" i="1"/>
  <c r="BR309" i="1"/>
  <c r="CK308" i="1"/>
  <c r="BS308" i="1"/>
  <c r="CF307" i="1"/>
  <c r="BN307" i="1"/>
  <c r="BO306" i="1"/>
  <c r="CG306" i="1"/>
  <c r="CJ305" i="1"/>
  <c r="BR305" i="1"/>
  <c r="CK304" i="1"/>
  <c r="BS304" i="1"/>
  <c r="CF303" i="1"/>
  <c r="BN303" i="1"/>
  <c r="CG302" i="1"/>
  <c r="BO302" i="1"/>
  <c r="CJ301" i="1"/>
  <c r="BR301" i="1"/>
  <c r="CK300" i="1"/>
  <c r="BS300" i="1"/>
  <c r="CF300" i="1"/>
  <c r="BN300" i="1"/>
  <c r="BN299" i="1"/>
  <c r="CF299" i="1"/>
  <c r="CJ297" i="1"/>
  <c r="BR297" i="1"/>
  <c r="CK296" i="1"/>
  <c r="BS296" i="1"/>
  <c r="CF295" i="1"/>
  <c r="BN295" i="1"/>
  <c r="CG294" i="1"/>
  <c r="BO294" i="1"/>
  <c r="CJ293" i="1"/>
  <c r="BR293" i="1"/>
  <c r="CK292" i="1"/>
  <c r="BS292" i="1"/>
  <c r="CF292" i="1"/>
  <c r="BN292" i="1"/>
  <c r="CF291" i="1"/>
  <c r="BN291" i="1"/>
  <c r="CG290" i="1"/>
  <c r="BO290" i="1"/>
  <c r="CJ289" i="1"/>
  <c r="BR289" i="1"/>
  <c r="CK288" i="1"/>
  <c r="BS288" i="1"/>
  <c r="CF287" i="1"/>
  <c r="BN287" i="1"/>
  <c r="CG286" i="1"/>
  <c r="BO286" i="1"/>
  <c r="CJ285" i="1"/>
  <c r="BR285" i="1"/>
  <c r="CK284" i="1"/>
  <c r="BS284" i="1"/>
  <c r="CF284" i="1"/>
  <c r="BN284" i="1"/>
  <c r="CF283" i="1"/>
  <c r="BN283" i="1"/>
  <c r="CG282" i="1"/>
  <c r="BO282" i="1"/>
  <c r="CJ281" i="1"/>
  <c r="BR281" i="1"/>
  <c r="CK280" i="1"/>
  <c r="BS280" i="1"/>
  <c r="CF279" i="1"/>
  <c r="BN279" i="1"/>
  <c r="CG278" i="1"/>
  <c r="BO278" i="1"/>
  <c r="CJ277" i="1"/>
  <c r="BR277" i="1"/>
  <c r="CK276" i="1"/>
  <c r="BS276" i="1"/>
  <c r="CG275" i="1"/>
  <c r="BO275" i="1"/>
  <c r="CG274" i="1"/>
  <c r="BO274" i="1"/>
  <c r="CJ273" i="1"/>
  <c r="BR273" i="1"/>
  <c r="CK272" i="1"/>
  <c r="BS272" i="1"/>
  <c r="CF271" i="1"/>
  <c r="BN271" i="1"/>
  <c r="CG270" i="1"/>
  <c r="BO270" i="1"/>
  <c r="CJ269" i="1"/>
  <c r="BR269" i="1"/>
  <c r="CK268" i="1"/>
  <c r="BS268" i="1"/>
  <c r="CF267" i="1"/>
  <c r="BN267" i="1"/>
  <c r="CG266" i="1"/>
  <c r="BO266" i="1"/>
  <c r="CJ265" i="1"/>
  <c r="BR265" i="1"/>
  <c r="CK264" i="1"/>
  <c r="BS264" i="1"/>
  <c r="CF263" i="1"/>
  <c r="BN263" i="1"/>
  <c r="CG262" i="1"/>
  <c r="BO262" i="1"/>
  <c r="CJ261" i="1"/>
  <c r="BR261" i="1"/>
  <c r="CK260" i="1"/>
  <c r="BS260" i="1"/>
  <c r="CG259" i="1"/>
  <c r="BO259" i="1"/>
  <c r="CG258" i="1"/>
  <c r="BO258" i="1"/>
  <c r="CJ257" i="1"/>
  <c r="BR257" i="1"/>
  <c r="CK256" i="1"/>
  <c r="BS256" i="1"/>
  <c r="CF255" i="1"/>
  <c r="BN255" i="1"/>
  <c r="CJ253" i="1"/>
  <c r="BR253" i="1"/>
  <c r="CK252" i="1"/>
  <c r="BS252" i="1"/>
  <c r="CF251" i="1"/>
  <c r="BN251" i="1"/>
  <c r="CJ249" i="1"/>
  <c r="BR249" i="1"/>
  <c r="CK248" i="1"/>
  <c r="BS248" i="1"/>
  <c r="CF247" i="1"/>
  <c r="BN247" i="1"/>
  <c r="CG246" i="1"/>
  <c r="BO246" i="1"/>
  <c r="CJ245" i="1"/>
  <c r="BR245" i="1"/>
  <c r="CK244" i="1"/>
  <c r="BS244" i="1"/>
  <c r="CF243" i="1"/>
  <c r="BN243" i="1"/>
  <c r="CG242" i="1"/>
  <c r="BO242" i="1"/>
  <c r="CJ241" i="1"/>
  <c r="BR241" i="1"/>
  <c r="CK240" i="1"/>
  <c r="BS240" i="1"/>
  <c r="CF239" i="1"/>
  <c r="BN239" i="1"/>
  <c r="CG238" i="1"/>
  <c r="BO238" i="1"/>
  <c r="CJ237" i="1"/>
  <c r="BR237" i="1"/>
  <c r="CK236" i="1"/>
  <c r="BS236" i="1"/>
  <c r="CF235" i="1"/>
  <c r="BN235" i="1"/>
  <c r="CG234" i="1"/>
  <c r="BO234" i="1"/>
  <c r="CJ233" i="1"/>
  <c r="BR233" i="1"/>
  <c r="CK232" i="1"/>
  <c r="BS232" i="1"/>
  <c r="BN231" i="1"/>
  <c r="CF231" i="1"/>
  <c r="CG230" i="1"/>
  <c r="BO230" i="1"/>
  <c r="CJ229" i="1"/>
  <c r="BR229" i="1"/>
  <c r="CK228" i="1"/>
  <c r="BS228" i="1"/>
  <c r="CF227" i="1"/>
  <c r="BN227" i="1"/>
  <c r="CG226" i="1"/>
  <c r="BO226" i="1"/>
  <c r="CJ225" i="1"/>
  <c r="BR225" i="1"/>
  <c r="CK224" i="1"/>
  <c r="BS224" i="1"/>
  <c r="CG223" i="1"/>
  <c r="BO223" i="1"/>
  <c r="CG222" i="1"/>
  <c r="BO222" i="1"/>
  <c r="CJ221" i="1"/>
  <c r="BR221" i="1"/>
  <c r="CK220" i="1"/>
  <c r="BS220" i="1"/>
  <c r="CF219" i="1"/>
  <c r="BN219" i="1"/>
  <c r="CJ217" i="1"/>
  <c r="BR217" i="1"/>
  <c r="CK216" i="1"/>
  <c r="BS216" i="1"/>
  <c r="CF216" i="1"/>
  <c r="BN216" i="1"/>
  <c r="CF215" i="1"/>
  <c r="BN215" i="1"/>
  <c r="CG214" i="1"/>
  <c r="BO214" i="1"/>
  <c r="CJ213" i="1"/>
  <c r="BR213" i="1"/>
  <c r="CK212" i="1"/>
  <c r="BS212" i="1"/>
  <c r="BN211" i="1"/>
  <c r="CF211" i="1"/>
  <c r="CJ209" i="1"/>
  <c r="BR209" i="1"/>
  <c r="CK208" i="1"/>
  <c r="BS208" i="1"/>
  <c r="CF207" i="1"/>
  <c r="BN207" i="1"/>
  <c r="CG206" i="1"/>
  <c r="BO206" i="1"/>
  <c r="CJ205" i="1"/>
  <c r="BR205" i="1"/>
  <c r="CK204" i="1"/>
  <c r="BS204" i="1"/>
  <c r="CF203" i="1"/>
  <c r="BN203" i="1"/>
  <c r="BO202" i="1"/>
  <c r="CG202" i="1"/>
  <c r="CJ201" i="1"/>
  <c r="BR201" i="1"/>
  <c r="CK200" i="1"/>
  <c r="BS200" i="1"/>
  <c r="CF200" i="1"/>
  <c r="BN200" i="1"/>
  <c r="CF199" i="1"/>
  <c r="BN199" i="1"/>
  <c r="CG198" i="1"/>
  <c r="BO198" i="1"/>
  <c r="CJ197" i="1"/>
  <c r="BR197" i="1"/>
  <c r="BS196" i="1"/>
  <c r="CK196" i="1"/>
  <c r="BN195" i="1"/>
  <c r="CF195" i="1"/>
  <c r="CG194" i="1"/>
  <c r="BO194" i="1"/>
  <c r="CJ193" i="1"/>
  <c r="BR193" i="1"/>
  <c r="CK192" i="1"/>
  <c r="BS192" i="1"/>
  <c r="CF191" i="1"/>
  <c r="BN191" i="1"/>
  <c r="CG190" i="1"/>
  <c r="BO190" i="1"/>
  <c r="CJ189" i="1"/>
  <c r="BR189" i="1"/>
  <c r="CK188" i="1"/>
  <c r="BS188" i="1"/>
  <c r="CF187" i="1"/>
  <c r="BN187" i="1"/>
  <c r="CG186" i="1"/>
  <c r="BO186" i="1"/>
  <c r="CJ185" i="1"/>
  <c r="BR185" i="1"/>
  <c r="CK184" i="1"/>
  <c r="BS184" i="1"/>
  <c r="CF183" i="1"/>
  <c r="BN183" i="1"/>
  <c r="CG182" i="1"/>
  <c r="BO182" i="1"/>
  <c r="CJ181" i="1"/>
  <c r="BR181" i="1"/>
  <c r="CK180" i="1"/>
  <c r="BS180" i="1"/>
  <c r="CF179" i="1"/>
  <c r="BN179" i="1"/>
  <c r="CG178" i="1"/>
  <c r="BO178" i="1"/>
  <c r="CJ177" i="1"/>
  <c r="BR177" i="1"/>
  <c r="CK176" i="1"/>
  <c r="BS176" i="1"/>
  <c r="CF175" i="1"/>
  <c r="BN175" i="1"/>
  <c r="CJ173" i="1"/>
  <c r="BR173" i="1"/>
  <c r="CK172" i="1"/>
  <c r="BS172" i="1"/>
  <c r="CF171" i="1"/>
  <c r="BN171" i="1"/>
  <c r="BO170" i="1"/>
  <c r="CG170" i="1"/>
  <c r="CJ169" i="1"/>
  <c r="BR169" i="1"/>
  <c r="CK168" i="1"/>
  <c r="BS168" i="1"/>
  <c r="CF167" i="1"/>
  <c r="BN167" i="1"/>
  <c r="CJ165" i="1"/>
  <c r="BR165" i="1"/>
  <c r="CK164" i="1"/>
  <c r="BS164" i="1"/>
  <c r="CF163" i="1"/>
  <c r="BN163" i="1"/>
  <c r="BO162" i="1"/>
  <c r="CG162" i="1"/>
  <c r="CJ161" i="1"/>
  <c r="BR161" i="1"/>
  <c r="CK160" i="1"/>
  <c r="BS160" i="1"/>
  <c r="CF159" i="1"/>
  <c r="BN159" i="1"/>
  <c r="CG158" i="1"/>
  <c r="BO158" i="1"/>
  <c r="CJ157" i="1"/>
  <c r="BR157" i="1"/>
  <c r="CK156" i="1"/>
  <c r="BS156" i="1"/>
  <c r="CF155" i="1"/>
  <c r="BN155" i="1"/>
  <c r="BO154" i="1"/>
  <c r="CG154" i="1"/>
  <c r="CJ153" i="1"/>
  <c r="BR153" i="1"/>
  <c r="CK152" i="1"/>
  <c r="BS152" i="1"/>
  <c r="CF151" i="1"/>
  <c r="BN151" i="1"/>
  <c r="BO150" i="1"/>
  <c r="CG150" i="1"/>
  <c r="CJ149" i="1"/>
  <c r="BR149" i="1"/>
  <c r="CK148" i="1"/>
  <c r="BS148" i="1"/>
  <c r="CF147" i="1"/>
  <c r="BN147" i="1"/>
  <c r="BO146" i="1"/>
  <c r="CG146" i="1"/>
  <c r="CJ145" i="1"/>
  <c r="BR145" i="1"/>
  <c r="CK144" i="1"/>
  <c r="BS144" i="1"/>
  <c r="CF143" i="1"/>
  <c r="BN143" i="1"/>
  <c r="CG142" i="1"/>
  <c r="BO142" i="1"/>
  <c r="CJ141" i="1"/>
  <c r="BR141" i="1"/>
  <c r="CK140" i="1"/>
  <c r="BS140" i="1"/>
  <c r="BN139" i="1"/>
  <c r="CF139" i="1"/>
  <c r="BO138" i="1"/>
  <c r="CG138" i="1"/>
  <c r="CJ137" i="1"/>
  <c r="BR137" i="1"/>
  <c r="CK136" i="1"/>
  <c r="BS136" i="1"/>
  <c r="CF135" i="1"/>
  <c r="BN135" i="1"/>
  <c r="CG134" i="1"/>
  <c r="BO134" i="1"/>
  <c r="CJ133" i="1"/>
  <c r="BR133" i="1"/>
  <c r="CK132" i="1"/>
  <c r="BS132" i="1"/>
  <c r="CF131" i="1"/>
  <c r="BN131" i="1"/>
  <c r="BO130" i="1"/>
  <c r="CG130" i="1"/>
  <c r="CJ129" i="1"/>
  <c r="BR129" i="1"/>
  <c r="CK128" i="1"/>
  <c r="BS128" i="1"/>
  <c r="CF127" i="1"/>
  <c r="BN127" i="1"/>
  <c r="CJ125" i="1"/>
  <c r="BR125" i="1"/>
  <c r="CK124" i="1"/>
  <c r="BS124" i="1"/>
  <c r="BN123" i="1"/>
  <c r="CF123" i="1"/>
  <c r="BO122" i="1"/>
  <c r="CG122" i="1"/>
  <c r="CJ121" i="1"/>
  <c r="BR121" i="1"/>
  <c r="CK120" i="1"/>
  <c r="BS120" i="1"/>
  <c r="CF119" i="1"/>
  <c r="BN119" i="1"/>
  <c r="CG118" i="1"/>
  <c r="BO118" i="1"/>
  <c r="CJ117" i="1"/>
  <c r="BR117" i="1"/>
  <c r="CK116" i="1"/>
  <c r="BS116" i="1"/>
  <c r="BN116" i="1"/>
  <c r="CF116" i="1"/>
  <c r="CF115" i="1"/>
  <c r="BN115" i="1"/>
  <c r="BO114" i="1"/>
  <c r="CG114" i="1"/>
  <c r="CJ113" i="1"/>
  <c r="BR113" i="1"/>
  <c r="CK112" i="1"/>
  <c r="BS112" i="1"/>
  <c r="CF111" i="1"/>
  <c r="BN111" i="1"/>
  <c r="CG110" i="1"/>
  <c r="BO110" i="1"/>
  <c r="CJ109" i="1"/>
  <c r="BR109" i="1"/>
  <c r="CK108" i="1"/>
  <c r="BS108" i="1"/>
  <c r="CF107" i="1"/>
  <c r="BN107" i="1"/>
  <c r="CG106" i="1"/>
  <c r="BO106" i="1"/>
  <c r="CJ105" i="1"/>
  <c r="BR105" i="1"/>
  <c r="CK104" i="1"/>
  <c r="BS104" i="1"/>
  <c r="CF104" i="1"/>
  <c r="BN104" i="1"/>
  <c r="CF103" i="1"/>
  <c r="BN103" i="1"/>
  <c r="CG102" i="1"/>
  <c r="BO102" i="1"/>
  <c r="CJ101" i="1"/>
  <c r="BR101" i="1"/>
  <c r="CK100" i="1"/>
  <c r="BS100" i="1"/>
  <c r="CF99" i="1"/>
  <c r="BN99" i="1"/>
  <c r="BO98" i="1"/>
  <c r="CG98" i="1"/>
  <c r="CJ97" i="1"/>
  <c r="BR97" i="1"/>
  <c r="CK96" i="1"/>
  <c r="BS96" i="1"/>
  <c r="CF96" i="1"/>
  <c r="BN96" i="1"/>
  <c r="CG95" i="1"/>
  <c r="BO95" i="1"/>
  <c r="CJ93" i="1"/>
  <c r="BR93" i="1"/>
  <c r="CK92" i="1"/>
  <c r="BS92" i="1"/>
  <c r="BO91" i="1"/>
  <c r="CG91" i="1"/>
  <c r="CG90" i="1"/>
  <c r="BO90" i="1"/>
  <c r="CJ89" i="1"/>
  <c r="BR89" i="1"/>
  <c r="CK88" i="1"/>
  <c r="BS88" i="1"/>
  <c r="CF87" i="1"/>
  <c r="BN87" i="1"/>
  <c r="CG86" i="1"/>
  <c r="BO86" i="1"/>
  <c r="CJ85" i="1"/>
  <c r="BR85" i="1"/>
  <c r="CK84" i="1"/>
  <c r="BS84" i="1"/>
  <c r="CF83" i="1"/>
  <c r="BN83" i="1"/>
  <c r="BO82" i="1"/>
  <c r="CG82" i="1"/>
  <c r="CJ81" i="1"/>
  <c r="BR81" i="1"/>
  <c r="CK80" i="1"/>
  <c r="BS80" i="1"/>
  <c r="BN79" i="1"/>
  <c r="CF79" i="1"/>
  <c r="CG78" i="1"/>
  <c r="BO78" i="1"/>
  <c r="CJ77" i="1"/>
  <c r="BR77" i="1"/>
  <c r="CK76" i="1"/>
  <c r="BS76" i="1"/>
  <c r="BN76" i="1"/>
  <c r="CF76" i="1"/>
  <c r="CF75" i="1"/>
  <c r="BN75" i="1"/>
  <c r="BO74" i="1"/>
  <c r="CG74" i="1"/>
  <c r="CJ73" i="1"/>
  <c r="BR73" i="1"/>
  <c r="CK72" i="1"/>
  <c r="BS72" i="1"/>
  <c r="CF71" i="1"/>
  <c r="BN71" i="1"/>
  <c r="CG70" i="1"/>
  <c r="BO70" i="1"/>
  <c r="CJ69" i="1"/>
  <c r="BR69" i="1"/>
  <c r="CK68" i="1"/>
  <c r="BS68" i="1"/>
  <c r="CF67" i="1"/>
  <c r="BN67" i="1"/>
  <c r="CG66" i="1"/>
  <c r="BO66" i="1"/>
  <c r="CJ65" i="1"/>
  <c r="BR65" i="1"/>
  <c r="CK64" i="1"/>
  <c r="BS64" i="1"/>
  <c r="CF64" i="1"/>
  <c r="BN64" i="1"/>
  <c r="CF63" i="1"/>
  <c r="BN63" i="1"/>
  <c r="CG62" i="1"/>
  <c r="BO62" i="1"/>
  <c r="CJ61" i="1"/>
  <c r="BR61" i="1"/>
  <c r="CK60" i="1"/>
  <c r="BS60" i="1"/>
  <c r="CF59" i="1"/>
  <c r="BN59" i="1"/>
  <c r="CG58" i="1"/>
  <c r="BO58" i="1"/>
  <c r="CJ57" i="1"/>
  <c r="BR57" i="1"/>
  <c r="CK56" i="1"/>
  <c r="BS56" i="1"/>
  <c r="CF55" i="1"/>
  <c r="BN55" i="1"/>
  <c r="CG54" i="1"/>
  <c r="BO54" i="1"/>
  <c r="CJ53" i="1"/>
  <c r="BR53" i="1"/>
  <c r="CK52" i="1"/>
  <c r="BS52" i="1"/>
  <c r="CF51" i="1"/>
  <c r="BN51" i="1"/>
  <c r="CJ49" i="1"/>
  <c r="BR49" i="1"/>
  <c r="CK48" i="1"/>
  <c r="BS48" i="1"/>
  <c r="CF47" i="1"/>
  <c r="BN47" i="1"/>
  <c r="CG46" i="1"/>
  <c r="BO46" i="1"/>
  <c r="CJ45" i="1"/>
  <c r="BR45" i="1"/>
  <c r="CK44" i="1"/>
  <c r="BS44" i="1"/>
  <c r="CF43" i="1"/>
  <c r="BN43" i="1"/>
  <c r="CG42" i="1"/>
  <c r="BO42" i="1"/>
  <c r="CJ41" i="1"/>
  <c r="BR41" i="1"/>
  <c r="CK40" i="1"/>
  <c r="BS40" i="1"/>
  <c r="CF40" i="1"/>
  <c r="BN40" i="1"/>
  <c r="CF39" i="1"/>
  <c r="BN39" i="1"/>
  <c r="CG38" i="1"/>
  <c r="BO38" i="1"/>
  <c r="CJ37" i="1"/>
  <c r="BR37" i="1"/>
  <c r="CK36" i="1"/>
  <c r="BS36" i="1"/>
  <c r="CG35" i="1"/>
  <c r="BO35" i="1"/>
  <c r="CG34" i="1"/>
  <c r="BO34" i="1"/>
  <c r="CJ33" i="1"/>
  <c r="BR33" i="1"/>
  <c r="CK32" i="1"/>
  <c r="BS32" i="1"/>
  <c r="CF31" i="1"/>
  <c r="BN31" i="1"/>
  <c r="CG30" i="1"/>
  <c r="BO30" i="1"/>
  <c r="CJ29" i="1"/>
  <c r="BR29" i="1"/>
  <c r="CK28" i="1"/>
  <c r="BS28" i="1"/>
  <c r="CF27" i="1"/>
  <c r="BN27" i="1"/>
  <c r="CG26" i="1"/>
  <c r="BO26" i="1"/>
  <c r="CJ25" i="1"/>
  <c r="BR25" i="1"/>
  <c r="CK24" i="1"/>
  <c r="BS24" i="1"/>
  <c r="BN23" i="1"/>
  <c r="CF23" i="1"/>
  <c r="CG22" i="1"/>
  <c r="BO22" i="1"/>
  <c r="CJ21" i="1"/>
  <c r="BR21" i="1"/>
  <c r="CK20" i="1"/>
  <c r="BS20" i="1"/>
  <c r="CF19" i="1"/>
  <c r="BN19" i="1"/>
  <c r="CG18" i="1"/>
  <c r="BO18" i="1"/>
  <c r="CJ17" i="1"/>
  <c r="BR17" i="1"/>
  <c r="CK16" i="1"/>
  <c r="BS16" i="1"/>
  <c r="CF15" i="1"/>
  <c r="BN15" i="1"/>
  <c r="CG14" i="1"/>
  <c r="BO14" i="1"/>
  <c r="CJ13" i="1"/>
  <c r="BR13" i="1"/>
  <c r="CK12" i="1"/>
  <c r="BS12" i="1"/>
  <c r="CF11" i="1"/>
  <c r="BN11" i="1"/>
  <c r="BO10" i="1"/>
  <c r="CG10" i="1"/>
  <c r="CJ9" i="1"/>
  <c r="BR9" i="1"/>
  <c r="CK8" i="1"/>
  <c r="BS8" i="1"/>
  <c r="CF7" i="1"/>
  <c r="BN7" i="1"/>
  <c r="CG6" i="1"/>
  <c r="BO6" i="1"/>
  <c r="CJ5" i="1"/>
  <c r="BR5" i="1"/>
  <c r="CK4" i="1"/>
  <c r="BS4" i="1"/>
  <c r="CF3" i="1"/>
  <c r="BN3" i="1"/>
  <c r="E7" i="16"/>
  <c r="F7" i="16"/>
  <c r="BA2" i="1"/>
  <c r="AV535" i="1"/>
  <c r="AZ533" i="1"/>
  <c r="BA532" i="1"/>
  <c r="AU532" i="1"/>
  <c r="AV531" i="1"/>
  <c r="AW530" i="1"/>
  <c r="AZ529" i="1"/>
  <c r="BA528" i="1"/>
  <c r="AV528" i="1"/>
  <c r="AW527" i="1"/>
  <c r="AW526" i="1"/>
  <c r="AZ525" i="1"/>
  <c r="BA524" i="1"/>
  <c r="AU524" i="1"/>
  <c r="AV523" i="1"/>
  <c r="AW522" i="1"/>
  <c r="AZ521" i="1"/>
  <c r="BA520" i="1"/>
  <c r="AV520" i="1"/>
  <c r="AV519" i="1"/>
  <c r="AW518" i="1"/>
  <c r="AZ517" i="1"/>
  <c r="BA516" i="1"/>
  <c r="AU516" i="1"/>
  <c r="AV515" i="1"/>
  <c r="AZ513" i="1"/>
  <c r="BA512" i="1"/>
  <c r="AU512" i="1"/>
  <c r="AV511" i="1"/>
  <c r="AW510" i="1"/>
  <c r="AZ509" i="1"/>
  <c r="BA508" i="1"/>
  <c r="AU508" i="1"/>
  <c r="AV507" i="1"/>
  <c r="AW506" i="1"/>
  <c r="AZ505" i="1"/>
  <c r="BA504" i="1"/>
  <c r="AU504" i="1"/>
  <c r="AV503" i="1"/>
  <c r="AW502" i="1"/>
  <c r="AZ501" i="1"/>
  <c r="BA500" i="1"/>
  <c r="AU500" i="1"/>
  <c r="AV499" i="1"/>
  <c r="AW498" i="1"/>
  <c r="AZ497" i="1"/>
  <c r="BA496" i="1"/>
  <c r="AU496" i="1"/>
  <c r="AV495" i="1"/>
  <c r="AW494" i="1"/>
  <c r="AZ493" i="1"/>
  <c r="BA492" i="1"/>
  <c r="AU492" i="1"/>
  <c r="AW491" i="1"/>
  <c r="AW490" i="1"/>
  <c r="AZ489" i="1"/>
  <c r="BA488" i="1"/>
  <c r="AU488" i="1"/>
  <c r="AW487" i="1"/>
  <c r="AW486" i="1"/>
  <c r="AZ485" i="1"/>
  <c r="BA484" i="1"/>
  <c r="AU484" i="1"/>
  <c r="AW483" i="1"/>
  <c r="AW482" i="1"/>
  <c r="AZ481" i="1"/>
  <c r="BA480" i="1"/>
  <c r="AV480" i="1"/>
  <c r="AV479" i="1"/>
  <c r="AW478" i="1"/>
  <c r="AZ477" i="1"/>
  <c r="BA476" i="1"/>
  <c r="AU476" i="1"/>
  <c r="AV475" i="1"/>
  <c r="AW474" i="1"/>
  <c r="AZ473" i="1"/>
  <c r="BA472" i="1"/>
  <c r="AU472" i="1"/>
  <c r="AW471" i="1"/>
  <c r="AW470" i="1"/>
  <c r="AZ469" i="1"/>
  <c r="BA468" i="1"/>
  <c r="AU468" i="1"/>
  <c r="AW467" i="1"/>
  <c r="AZ465" i="1"/>
  <c r="BA464" i="1"/>
  <c r="AU464" i="1"/>
  <c r="AW463" i="1"/>
  <c r="AW462" i="1"/>
  <c r="AZ461" i="1"/>
  <c r="BA460" i="1"/>
  <c r="AU460" i="1"/>
  <c r="AV459" i="1"/>
  <c r="AW458" i="1"/>
  <c r="AZ457" i="1"/>
  <c r="BA456" i="1"/>
  <c r="AU456" i="1"/>
  <c r="AV455" i="1"/>
  <c r="AW454" i="1"/>
  <c r="AZ453" i="1"/>
  <c r="BA452" i="1"/>
  <c r="AU452" i="1"/>
  <c r="AV451" i="1"/>
  <c r="AW450" i="1"/>
  <c r="AZ449" i="1"/>
  <c r="BA448" i="1"/>
  <c r="AU448" i="1"/>
  <c r="AV447" i="1"/>
  <c r="AW446" i="1"/>
  <c r="AZ445" i="1"/>
  <c r="BA444" i="1"/>
  <c r="AU444" i="1"/>
  <c r="AV443" i="1"/>
  <c r="AW442" i="1"/>
  <c r="AZ441" i="1"/>
  <c r="BA440" i="1"/>
  <c r="AU440" i="1"/>
  <c r="AV439" i="1"/>
  <c r="AW438" i="1"/>
  <c r="AZ437" i="1"/>
  <c r="BA436" i="1"/>
  <c r="AU436" i="1"/>
  <c r="AV435" i="1"/>
  <c r="AW434" i="1"/>
  <c r="AZ433" i="1"/>
  <c r="BA432" i="1"/>
  <c r="AU432" i="1"/>
  <c r="AV431" i="1"/>
  <c r="AW430" i="1"/>
  <c r="AZ429" i="1"/>
  <c r="BA428" i="1"/>
  <c r="AV428" i="1"/>
  <c r="AV427" i="1"/>
  <c r="AW426" i="1"/>
  <c r="AZ425" i="1"/>
  <c r="BA424" i="1"/>
  <c r="AU424" i="1"/>
  <c r="AV423" i="1"/>
  <c r="AW422" i="1"/>
  <c r="AZ421" i="1"/>
  <c r="BA420" i="1"/>
  <c r="AU420" i="1"/>
  <c r="AV419" i="1"/>
  <c r="AW418" i="1"/>
  <c r="AZ417" i="1"/>
  <c r="BA416" i="1"/>
  <c r="AU416" i="1"/>
  <c r="AV415" i="1"/>
  <c r="AW414" i="1"/>
  <c r="AZ413" i="1"/>
  <c r="BA412" i="1"/>
  <c r="AU412" i="1"/>
  <c r="AV411" i="1"/>
  <c r="AZ409" i="1"/>
  <c r="BA408" i="1"/>
  <c r="AU408" i="1"/>
  <c r="AV407" i="1"/>
  <c r="AW406" i="1"/>
  <c r="AZ405" i="1"/>
  <c r="BA404" i="1"/>
  <c r="AU404" i="1"/>
  <c r="AV403" i="1"/>
  <c r="AW402" i="1"/>
  <c r="AZ401" i="1"/>
  <c r="BA400" i="1"/>
  <c r="AU400" i="1"/>
  <c r="AV399" i="1"/>
  <c r="AW398" i="1"/>
  <c r="AZ397" i="1"/>
  <c r="BA396" i="1"/>
  <c r="AU396" i="1"/>
  <c r="AV395" i="1"/>
  <c r="AW394" i="1"/>
  <c r="AZ393" i="1"/>
  <c r="BA392" i="1"/>
  <c r="AU392" i="1"/>
  <c r="AV391" i="1"/>
  <c r="AW390" i="1"/>
  <c r="AZ389" i="1"/>
  <c r="BA388" i="1"/>
  <c r="AU388" i="1"/>
  <c r="AV387" i="1"/>
  <c r="AW386" i="1"/>
  <c r="AZ385" i="1"/>
  <c r="BA384" i="1"/>
  <c r="AU384" i="1"/>
  <c r="AV383" i="1"/>
  <c r="AW382" i="1"/>
  <c r="AZ381" i="1"/>
  <c r="BA380" i="1"/>
  <c r="AU380" i="1"/>
  <c r="AV379" i="1"/>
  <c r="AW378" i="1"/>
  <c r="AZ377" i="1"/>
  <c r="BA376" i="1"/>
  <c r="AU376" i="1"/>
  <c r="AV375" i="1"/>
  <c r="AW374" i="1"/>
  <c r="AZ373" i="1"/>
  <c r="BA372" i="1"/>
  <c r="AU372" i="1"/>
  <c r="AV371" i="1"/>
  <c r="AW370" i="1"/>
  <c r="AZ369" i="1"/>
  <c r="BA368" i="1"/>
  <c r="AU368" i="1"/>
  <c r="AW367" i="1"/>
  <c r="AW366" i="1"/>
  <c r="AZ365" i="1"/>
  <c r="BA364" i="1"/>
  <c r="AV364" i="1"/>
  <c r="AV363" i="1"/>
  <c r="AW362" i="1"/>
  <c r="AZ361" i="1"/>
  <c r="BA360" i="1"/>
  <c r="AU360" i="1"/>
  <c r="AW359" i="1"/>
  <c r="AW358" i="1"/>
  <c r="AZ357" i="1"/>
  <c r="BA356" i="1"/>
  <c r="AU356" i="1"/>
  <c r="AV355" i="1"/>
  <c r="AW354" i="1"/>
  <c r="AZ353" i="1"/>
  <c r="BA352" i="1"/>
  <c r="AU352" i="1"/>
  <c r="AV351" i="1"/>
  <c r="AW350" i="1"/>
  <c r="AZ349" i="1"/>
  <c r="BA348" i="1"/>
  <c r="AU348" i="1"/>
  <c r="AV347" i="1"/>
  <c r="AW346" i="1"/>
  <c r="AZ345" i="1"/>
  <c r="BA344" i="1"/>
  <c r="AU344" i="1"/>
  <c r="AV343" i="1"/>
  <c r="AW342" i="1"/>
  <c r="AZ341" i="1"/>
  <c r="BA340" i="1"/>
  <c r="AV340" i="1"/>
  <c r="AV339" i="1"/>
  <c r="AW338" i="1"/>
  <c r="AZ337" i="1"/>
  <c r="BA336" i="1"/>
  <c r="AU336" i="1"/>
  <c r="AW335" i="1"/>
  <c r="AW334" i="1"/>
  <c r="AZ333" i="1"/>
  <c r="BA332" i="1"/>
  <c r="AU332" i="1"/>
  <c r="AV331" i="1"/>
  <c r="AW330" i="1"/>
  <c r="AZ329" i="1"/>
  <c r="BA328" i="1"/>
  <c r="AU328" i="1"/>
  <c r="AV327" i="1"/>
  <c r="AW326" i="1"/>
  <c r="AZ325" i="1"/>
  <c r="BA324" i="1"/>
  <c r="AV324" i="1"/>
  <c r="AV323" i="1"/>
  <c r="AW322" i="1"/>
  <c r="AZ321" i="1"/>
  <c r="BA320" i="1"/>
  <c r="AU320" i="1"/>
  <c r="AV319" i="1"/>
  <c r="AW318" i="1"/>
  <c r="AZ317" i="1"/>
  <c r="BA316" i="1"/>
  <c r="AU316" i="1"/>
  <c r="AV315" i="1"/>
  <c r="AW314" i="1"/>
  <c r="AZ313" i="1"/>
  <c r="BA312" i="1"/>
  <c r="AU312" i="1"/>
  <c r="AV311" i="1"/>
  <c r="AW310" i="1"/>
  <c r="AZ309" i="1"/>
  <c r="BA308" i="1"/>
  <c r="AU308" i="1"/>
  <c r="AV307" i="1"/>
  <c r="AW306" i="1"/>
  <c r="AZ305" i="1"/>
  <c r="BA304" i="1"/>
  <c r="AU304" i="1"/>
  <c r="AV303" i="1"/>
  <c r="AW302" i="1"/>
  <c r="AZ301" i="1"/>
  <c r="BA300" i="1"/>
  <c r="AV300" i="1"/>
  <c r="AV299" i="1"/>
  <c r="AZ297" i="1"/>
  <c r="BA296" i="1"/>
  <c r="AU296" i="1"/>
  <c r="AV295" i="1"/>
  <c r="AW294" i="1"/>
  <c r="AZ293" i="1"/>
  <c r="BA292" i="1"/>
  <c r="AV292" i="1"/>
  <c r="AV291" i="1"/>
  <c r="AW290" i="1"/>
  <c r="AZ289" i="1"/>
  <c r="BA288" i="1"/>
  <c r="AU288" i="1"/>
  <c r="AV287" i="1"/>
  <c r="AW286" i="1"/>
  <c r="AZ285" i="1"/>
  <c r="BA284" i="1"/>
  <c r="AV284" i="1"/>
  <c r="AV283" i="1"/>
  <c r="AW282" i="1"/>
  <c r="AZ281" i="1"/>
  <c r="BA280" i="1"/>
  <c r="AU280" i="1"/>
  <c r="AV279" i="1"/>
  <c r="AW278" i="1"/>
  <c r="AZ277" i="1"/>
  <c r="BA276" i="1"/>
  <c r="AU276" i="1"/>
  <c r="AW275" i="1"/>
  <c r="AW274" i="1"/>
  <c r="AZ273" i="1"/>
  <c r="BA272" i="1"/>
  <c r="AU272" i="1"/>
  <c r="AV271" i="1"/>
  <c r="AW270" i="1"/>
  <c r="AZ269" i="1"/>
  <c r="BA268" i="1"/>
  <c r="AU268" i="1"/>
  <c r="AV267" i="1"/>
  <c r="AW266" i="1"/>
  <c r="AZ265" i="1"/>
  <c r="BA264" i="1"/>
  <c r="AU264" i="1"/>
  <c r="AV263" i="1"/>
  <c r="AW262" i="1"/>
  <c r="AZ261" i="1"/>
  <c r="BA260" i="1"/>
  <c r="AU260" i="1"/>
  <c r="AW259" i="1"/>
  <c r="AW258" i="1"/>
  <c r="AZ257" i="1"/>
  <c r="BA256" i="1"/>
  <c r="AU256" i="1"/>
  <c r="AV255" i="1"/>
  <c r="AZ253" i="1"/>
  <c r="BA252" i="1"/>
  <c r="AU252" i="1"/>
  <c r="AV251" i="1"/>
  <c r="AZ249" i="1"/>
  <c r="BA248" i="1"/>
  <c r="AU248" i="1"/>
  <c r="AV247" i="1"/>
  <c r="AW246" i="1"/>
  <c r="AZ245" i="1"/>
  <c r="BA244" i="1"/>
  <c r="AU244" i="1"/>
  <c r="AV243" i="1"/>
  <c r="AW242" i="1"/>
  <c r="AZ241" i="1"/>
  <c r="BA240" i="1"/>
  <c r="AU240" i="1"/>
  <c r="AV239" i="1"/>
  <c r="AW238" i="1"/>
  <c r="AZ237" i="1"/>
  <c r="BA236" i="1"/>
  <c r="AU236" i="1"/>
  <c r="AV235" i="1"/>
  <c r="AW234" i="1"/>
  <c r="AZ233" i="1"/>
  <c r="BA232" i="1"/>
  <c r="AU232" i="1"/>
  <c r="AV231" i="1"/>
  <c r="AW230" i="1"/>
  <c r="AZ229" i="1"/>
  <c r="BA228" i="1"/>
  <c r="AU228" i="1"/>
  <c r="AV227" i="1"/>
  <c r="AW226" i="1"/>
  <c r="AZ225" i="1"/>
  <c r="BA224" i="1"/>
  <c r="AU224" i="1"/>
  <c r="AW223" i="1"/>
  <c r="AW222" i="1"/>
  <c r="AZ221" i="1"/>
  <c r="BA220" i="1"/>
  <c r="AU220" i="1"/>
  <c r="AV219" i="1"/>
  <c r="AZ217" i="1"/>
  <c r="BA216" i="1"/>
  <c r="AV216" i="1"/>
  <c r="AV215" i="1"/>
  <c r="AW214" i="1"/>
  <c r="AZ213" i="1"/>
  <c r="BA212" i="1"/>
  <c r="AU212" i="1"/>
  <c r="AV211" i="1"/>
  <c r="AZ209" i="1"/>
  <c r="BA208" i="1"/>
  <c r="AU208" i="1"/>
  <c r="AV207" i="1"/>
  <c r="AW206" i="1"/>
  <c r="AZ205" i="1"/>
  <c r="BA204" i="1"/>
  <c r="AU204" i="1"/>
  <c r="AV203" i="1"/>
  <c r="AW202" i="1"/>
  <c r="AZ201" i="1"/>
  <c r="BA200" i="1"/>
  <c r="AV200" i="1"/>
  <c r="AV199" i="1"/>
  <c r="AW198" i="1"/>
  <c r="AZ197" i="1"/>
  <c r="BA196" i="1"/>
  <c r="AU196" i="1"/>
  <c r="AV195" i="1"/>
  <c r="AW194" i="1"/>
  <c r="AZ193" i="1"/>
  <c r="BA192" i="1"/>
  <c r="AU192" i="1"/>
  <c r="AV191" i="1"/>
  <c r="AW190" i="1"/>
  <c r="AZ189" i="1"/>
  <c r="BA188" i="1"/>
  <c r="AU188" i="1"/>
  <c r="AV187" i="1"/>
  <c r="AW186" i="1"/>
  <c r="AZ185" i="1"/>
  <c r="BA184" i="1"/>
  <c r="AU184" i="1"/>
  <c r="AV183" i="1"/>
  <c r="AW182" i="1"/>
  <c r="AZ181" i="1"/>
  <c r="BA180" i="1"/>
  <c r="AU180" i="1"/>
  <c r="AV179" i="1"/>
  <c r="AW178" i="1"/>
  <c r="AZ177" i="1"/>
  <c r="BA176" i="1"/>
  <c r="AU176" i="1"/>
  <c r="AV175" i="1"/>
  <c r="AZ173" i="1"/>
  <c r="BA172" i="1"/>
  <c r="AU172" i="1"/>
  <c r="AV171" i="1"/>
  <c r="AW170" i="1"/>
  <c r="AZ169" i="1"/>
  <c r="BA168" i="1"/>
  <c r="AU168" i="1"/>
  <c r="AV167" i="1"/>
  <c r="AZ165" i="1"/>
  <c r="BA164" i="1"/>
  <c r="AU164" i="1"/>
  <c r="AV163" i="1"/>
  <c r="AW162" i="1"/>
  <c r="AZ161" i="1"/>
  <c r="BA160" i="1"/>
  <c r="AU160" i="1"/>
  <c r="AV159" i="1"/>
  <c r="AW158" i="1"/>
  <c r="AZ157" i="1"/>
  <c r="BA156" i="1"/>
  <c r="AU156" i="1"/>
  <c r="AV155" i="1"/>
  <c r="AW154" i="1"/>
  <c r="AZ153" i="1"/>
  <c r="BA152" i="1"/>
  <c r="AU152" i="1"/>
  <c r="AV151" i="1"/>
  <c r="AW150" i="1"/>
  <c r="AZ149" i="1"/>
  <c r="BA148" i="1"/>
  <c r="AU148" i="1"/>
  <c r="AV147" i="1"/>
  <c r="AW146" i="1"/>
  <c r="AZ145" i="1"/>
  <c r="BA144" i="1"/>
  <c r="AU144" i="1"/>
  <c r="AV143" i="1"/>
  <c r="AW142" i="1"/>
  <c r="AZ141" i="1"/>
  <c r="BA140" i="1"/>
  <c r="AU140" i="1"/>
  <c r="AV139" i="1"/>
  <c r="AW138" i="1"/>
  <c r="AZ137" i="1"/>
  <c r="BA136" i="1"/>
  <c r="AU136" i="1"/>
  <c r="AV135" i="1"/>
  <c r="AW134" i="1"/>
  <c r="AZ133" i="1"/>
  <c r="BA132" i="1"/>
  <c r="AU132" i="1"/>
  <c r="AV131" i="1"/>
  <c r="AW130" i="1"/>
  <c r="AZ129" i="1"/>
  <c r="BA128" i="1"/>
  <c r="AU128" i="1"/>
  <c r="AV127" i="1"/>
  <c r="AZ125" i="1"/>
  <c r="BA124" i="1"/>
  <c r="AU124" i="1"/>
  <c r="AV123" i="1"/>
  <c r="AW122" i="1"/>
  <c r="AZ121" i="1"/>
  <c r="BA120" i="1"/>
  <c r="AU120" i="1"/>
  <c r="AV119" i="1"/>
  <c r="AW118" i="1"/>
  <c r="AZ117" i="1"/>
  <c r="BA116" i="1"/>
  <c r="AV116" i="1"/>
  <c r="AV115" i="1"/>
  <c r="AW114" i="1"/>
  <c r="AZ113" i="1"/>
  <c r="BA112" i="1"/>
  <c r="AU112" i="1"/>
  <c r="AV111" i="1"/>
  <c r="AW110" i="1"/>
  <c r="AZ109" i="1"/>
  <c r="BA108" i="1"/>
  <c r="AU108" i="1"/>
  <c r="AV107" i="1"/>
  <c r="AW106" i="1"/>
  <c r="AZ105" i="1"/>
  <c r="BA104" i="1"/>
  <c r="AV104" i="1"/>
  <c r="AV103" i="1"/>
  <c r="AW102" i="1"/>
  <c r="AZ101" i="1"/>
  <c r="BA100" i="1"/>
  <c r="AU100" i="1"/>
  <c r="AV99" i="1"/>
  <c r="AW98" i="1"/>
  <c r="AZ97" i="1"/>
  <c r="BA96" i="1"/>
  <c r="AV96" i="1"/>
  <c r="AW95" i="1"/>
  <c r="AZ93" i="1"/>
  <c r="BA92" i="1"/>
  <c r="AU92" i="1"/>
  <c r="AW91" i="1"/>
  <c r="AW90" i="1"/>
  <c r="AZ89" i="1"/>
  <c r="BA88" i="1"/>
  <c r="AU88" i="1"/>
  <c r="AV87" i="1"/>
  <c r="AW86" i="1"/>
  <c r="AZ85" i="1"/>
  <c r="BA84" i="1"/>
  <c r="AU84" i="1"/>
  <c r="AV83" i="1"/>
  <c r="AW82" i="1"/>
  <c r="AZ81" i="1"/>
  <c r="BA80" i="1"/>
  <c r="AU80" i="1"/>
  <c r="AV79" i="1"/>
  <c r="AW78" i="1"/>
  <c r="AZ77" i="1"/>
  <c r="BA76" i="1"/>
  <c r="AV76" i="1"/>
  <c r="AV75" i="1"/>
  <c r="AW74" i="1"/>
  <c r="AZ73" i="1"/>
  <c r="BA72" i="1"/>
  <c r="AU72" i="1"/>
  <c r="AV71" i="1"/>
  <c r="AW70" i="1"/>
  <c r="AZ69" i="1"/>
  <c r="BA68" i="1"/>
  <c r="AU68" i="1"/>
  <c r="AV67" i="1"/>
  <c r="AW66" i="1"/>
  <c r="AZ65" i="1"/>
  <c r="BA64" i="1"/>
  <c r="AV64" i="1"/>
  <c r="AV63" i="1"/>
  <c r="AW62" i="1"/>
  <c r="AZ61" i="1"/>
  <c r="BA60" i="1"/>
  <c r="AU60" i="1"/>
  <c r="AV59" i="1"/>
  <c r="AW58" i="1"/>
  <c r="AZ57" i="1"/>
  <c r="BA56" i="1"/>
  <c r="AU56" i="1"/>
  <c r="AV55" i="1"/>
  <c r="AW54" i="1"/>
  <c r="AZ53" i="1"/>
  <c r="BA52" i="1"/>
  <c r="AU52" i="1"/>
  <c r="AV51" i="1"/>
  <c r="AZ49" i="1"/>
  <c r="BA48" i="1"/>
  <c r="AU48" i="1"/>
  <c r="AV47" i="1"/>
  <c r="AW46" i="1"/>
  <c r="AZ45" i="1"/>
  <c r="BA44" i="1"/>
  <c r="AU44" i="1"/>
  <c r="AV43" i="1"/>
  <c r="AW42" i="1"/>
  <c r="AZ41" i="1"/>
  <c r="BA40" i="1"/>
  <c r="AV40" i="1"/>
  <c r="AV39" i="1"/>
  <c r="AW38" i="1"/>
  <c r="AZ37" i="1"/>
  <c r="BA36" i="1"/>
  <c r="AU36" i="1"/>
  <c r="AW35" i="1"/>
  <c r="AW34" i="1"/>
  <c r="AZ33" i="1"/>
  <c r="BA32" i="1"/>
  <c r="AU32" i="1"/>
  <c r="AV31" i="1"/>
  <c r="AW30" i="1"/>
  <c r="AZ29" i="1"/>
  <c r="BA28" i="1"/>
  <c r="AU28" i="1"/>
  <c r="AV27" i="1"/>
  <c r="AW26" i="1"/>
  <c r="AZ25" i="1"/>
  <c r="BA24" i="1"/>
  <c r="AU24" i="1"/>
  <c r="AV23" i="1"/>
  <c r="AW22" i="1"/>
  <c r="AZ21" i="1"/>
  <c r="BA20" i="1"/>
  <c r="AU20" i="1"/>
  <c r="AV19" i="1"/>
  <c r="AW18" i="1"/>
  <c r="AZ17" i="1"/>
  <c r="BA16" i="1"/>
  <c r="AU16" i="1"/>
  <c r="AV15" i="1"/>
  <c r="AW14" i="1"/>
  <c r="AZ13" i="1"/>
  <c r="BA12" i="1"/>
  <c r="AU12" i="1"/>
  <c r="AV11" i="1"/>
  <c r="AW10" i="1"/>
  <c r="AZ9" i="1"/>
  <c r="BA8" i="1"/>
  <c r="AU8" i="1"/>
  <c r="AV7" i="1"/>
  <c r="AW6" i="1"/>
  <c r="AZ5" i="1"/>
  <c r="BA4" i="1"/>
  <c r="AU4" i="1"/>
  <c r="AV3" i="1"/>
  <c r="AU527" i="1"/>
  <c r="AU491" i="1"/>
  <c r="AU487" i="1"/>
  <c r="AU483" i="1"/>
  <c r="AU471" i="1"/>
  <c r="AU467" i="1"/>
  <c r="AU463" i="1"/>
  <c r="AU367" i="1"/>
  <c r="AU359" i="1"/>
  <c r="AU335" i="1"/>
  <c r="AU275" i="1"/>
  <c r="AU259" i="1"/>
  <c r="AU223" i="1"/>
  <c r="AU95" i="1"/>
  <c r="AU91" i="1"/>
  <c r="AU35" i="1"/>
  <c r="AW2" i="1"/>
  <c r="BA535" i="1"/>
  <c r="AU535" i="1"/>
  <c r="AW534" i="1"/>
  <c r="AW533" i="1"/>
  <c r="AZ532" i="1"/>
  <c r="BA531" i="1"/>
  <c r="AU531" i="1"/>
  <c r="AV530" i="1"/>
  <c r="AW529" i="1"/>
  <c r="AZ528" i="1"/>
  <c r="BA527" i="1"/>
  <c r="AV527" i="1"/>
  <c r="AV526" i="1"/>
  <c r="AW525" i="1"/>
  <c r="AZ524" i="1"/>
  <c r="BA523" i="1"/>
  <c r="AU523" i="1"/>
  <c r="AV522" i="1"/>
  <c r="AW521" i="1"/>
  <c r="AZ520" i="1"/>
  <c r="BA519" i="1"/>
  <c r="AU519" i="1"/>
  <c r="AV518" i="1"/>
  <c r="AW517" i="1"/>
  <c r="AZ516" i="1"/>
  <c r="BA515" i="1"/>
  <c r="AU515" i="1"/>
  <c r="AW514" i="1"/>
  <c r="AW513" i="1"/>
  <c r="AZ512" i="1"/>
  <c r="BA511" i="1"/>
  <c r="AU511" i="1"/>
  <c r="AV510" i="1"/>
  <c r="AW509" i="1"/>
  <c r="AZ508" i="1"/>
  <c r="BA507" i="1"/>
  <c r="AU507" i="1"/>
  <c r="AV506" i="1"/>
  <c r="AW505" i="1"/>
  <c r="AZ504" i="1"/>
  <c r="BA503" i="1"/>
  <c r="AU503" i="1"/>
  <c r="AV502" i="1"/>
  <c r="AW501" i="1"/>
  <c r="AZ500" i="1"/>
  <c r="BA499" i="1"/>
  <c r="AU499" i="1"/>
  <c r="AV498" i="1"/>
  <c r="AW497" i="1"/>
  <c r="AZ496" i="1"/>
  <c r="BA495" i="1"/>
  <c r="AU495" i="1"/>
  <c r="AV494" i="1"/>
  <c r="AW493" i="1"/>
  <c r="AZ492" i="1"/>
  <c r="BA491" i="1"/>
  <c r="AV491" i="1"/>
  <c r="AV490" i="1"/>
  <c r="AW489" i="1"/>
  <c r="AZ488" i="1"/>
  <c r="BA487" i="1"/>
  <c r="AV487" i="1"/>
  <c r="AV486" i="1"/>
  <c r="AW485" i="1"/>
  <c r="AZ484" i="1"/>
  <c r="BA483" i="1"/>
  <c r="AV483" i="1"/>
  <c r="AV482" i="1"/>
  <c r="AW481" i="1"/>
  <c r="AZ480" i="1"/>
  <c r="BA479" i="1"/>
  <c r="AU479" i="1"/>
  <c r="AV478" i="1"/>
  <c r="AW477" i="1"/>
  <c r="AZ476" i="1"/>
  <c r="BA475" i="1"/>
  <c r="AU475" i="1"/>
  <c r="AV474" i="1"/>
  <c r="AW473" i="1"/>
  <c r="AZ472" i="1"/>
  <c r="BA471" i="1"/>
  <c r="AV471" i="1"/>
  <c r="AV470" i="1"/>
  <c r="AW469" i="1"/>
  <c r="AZ468" i="1"/>
  <c r="BA467" i="1"/>
  <c r="AV467" i="1"/>
  <c r="AW466" i="1"/>
  <c r="AW465" i="1"/>
  <c r="AZ464" i="1"/>
  <c r="BA463" i="1"/>
  <c r="AV463" i="1"/>
  <c r="AV462" i="1"/>
  <c r="AW461" i="1"/>
  <c r="AZ460" i="1"/>
  <c r="BA459" i="1"/>
  <c r="AU459" i="1"/>
  <c r="AV458" i="1"/>
  <c r="AW457" i="1"/>
  <c r="AZ456" i="1"/>
  <c r="BA455" i="1"/>
  <c r="AU455" i="1"/>
  <c r="AV454" i="1"/>
  <c r="AW453" i="1"/>
  <c r="AZ452" i="1"/>
  <c r="BA451" i="1"/>
  <c r="AU451" i="1"/>
  <c r="AV450" i="1"/>
  <c r="AW449" i="1"/>
  <c r="AZ448" i="1"/>
  <c r="BA447" i="1"/>
  <c r="AU447" i="1"/>
  <c r="AV446" i="1"/>
  <c r="AW445" i="1"/>
  <c r="AZ444" i="1"/>
  <c r="BA443" i="1"/>
  <c r="AU443" i="1"/>
  <c r="AV442" i="1"/>
  <c r="AZ440" i="1"/>
  <c r="BA439" i="1"/>
  <c r="AU439" i="1"/>
  <c r="AV438" i="1"/>
  <c r="AW437" i="1"/>
  <c r="AZ436" i="1"/>
  <c r="BA435" i="1"/>
  <c r="AU435" i="1"/>
  <c r="AV434" i="1"/>
  <c r="AW433" i="1"/>
  <c r="AZ432" i="1"/>
  <c r="BA431" i="1"/>
  <c r="AU431" i="1"/>
  <c r="AV430" i="1"/>
  <c r="AW429" i="1"/>
  <c r="AZ428" i="1"/>
  <c r="BA427" i="1"/>
  <c r="AU427" i="1"/>
  <c r="AV426" i="1"/>
  <c r="AW425" i="1"/>
  <c r="AZ424" i="1"/>
  <c r="BA423" i="1"/>
  <c r="AU423" i="1"/>
  <c r="AV422" i="1"/>
  <c r="AW421" i="1"/>
  <c r="AZ420" i="1"/>
  <c r="BA419" i="1"/>
  <c r="AU419" i="1"/>
  <c r="AV418" i="1"/>
  <c r="AW417" i="1"/>
  <c r="AZ416" i="1"/>
  <c r="BA415" i="1"/>
  <c r="AU415" i="1"/>
  <c r="AV414" i="1"/>
  <c r="AW413" i="1"/>
  <c r="AZ412" i="1"/>
  <c r="BA411" i="1"/>
  <c r="AU411" i="1"/>
  <c r="AW410" i="1"/>
  <c r="AW409" i="1"/>
  <c r="AZ408" i="1"/>
  <c r="BA407" i="1"/>
  <c r="AU407" i="1"/>
  <c r="AV406" i="1"/>
  <c r="AW405" i="1"/>
  <c r="AZ404" i="1"/>
  <c r="BA403" i="1"/>
  <c r="AU403" i="1"/>
  <c r="AV402" i="1"/>
  <c r="AW401" i="1"/>
  <c r="AZ400" i="1"/>
  <c r="BA399" i="1"/>
  <c r="AU399" i="1"/>
  <c r="AV398" i="1"/>
  <c r="AZ396" i="1"/>
  <c r="BA395" i="1"/>
  <c r="AU395" i="1"/>
  <c r="AV394" i="1"/>
  <c r="AW393" i="1"/>
  <c r="AZ392" i="1"/>
  <c r="BA391" i="1"/>
  <c r="AU391" i="1"/>
  <c r="AV390" i="1"/>
  <c r="AW389" i="1"/>
  <c r="AZ388" i="1"/>
  <c r="BA387" i="1"/>
  <c r="AU387" i="1"/>
  <c r="AV386" i="1"/>
  <c r="AZ384" i="1"/>
  <c r="BA383" i="1"/>
  <c r="AU383" i="1"/>
  <c r="AV382" i="1"/>
  <c r="AW381" i="1"/>
  <c r="AZ380" i="1"/>
  <c r="BA379" i="1"/>
  <c r="AU379" i="1"/>
  <c r="AV378" i="1"/>
  <c r="AW377" i="1"/>
  <c r="AZ376" i="1"/>
  <c r="BA375" i="1"/>
  <c r="AU375" i="1"/>
  <c r="AV374" i="1"/>
  <c r="AW373" i="1"/>
  <c r="AZ372" i="1"/>
  <c r="BA371" i="1"/>
  <c r="AU371" i="1"/>
  <c r="AV370" i="1"/>
  <c r="AW369" i="1"/>
  <c r="AZ368" i="1"/>
  <c r="BA367" i="1"/>
  <c r="AV367" i="1"/>
  <c r="AV366" i="1"/>
  <c r="AW365" i="1"/>
  <c r="AZ364" i="1"/>
  <c r="BA363" i="1"/>
  <c r="AU363" i="1"/>
  <c r="AV362" i="1"/>
  <c r="AW361" i="1"/>
  <c r="AZ360" i="1"/>
  <c r="BA359" i="1"/>
  <c r="AV359" i="1"/>
  <c r="AV358" i="1"/>
  <c r="AW357" i="1"/>
  <c r="AZ356" i="1"/>
  <c r="BA355" i="1"/>
  <c r="AU355" i="1"/>
  <c r="AV354" i="1"/>
  <c r="AW353" i="1"/>
  <c r="AZ352" i="1"/>
  <c r="BA351" i="1"/>
  <c r="AU351" i="1"/>
  <c r="AV350" i="1"/>
  <c r="AW349" i="1"/>
  <c r="AZ348" i="1"/>
  <c r="BA347" i="1"/>
  <c r="AU347" i="1"/>
  <c r="AV346" i="1"/>
  <c r="AW345" i="1"/>
  <c r="AZ344" i="1"/>
  <c r="BA343" i="1"/>
  <c r="AU343" i="1"/>
  <c r="AV342" i="1"/>
  <c r="AW341" i="1"/>
  <c r="AZ340" i="1"/>
  <c r="BA339" i="1"/>
  <c r="AU339" i="1"/>
  <c r="AV338" i="1"/>
  <c r="AW337" i="1"/>
  <c r="AZ336" i="1"/>
  <c r="BA335" i="1"/>
  <c r="AV335" i="1"/>
  <c r="AV334" i="1"/>
  <c r="AW333" i="1"/>
  <c r="AZ332" i="1"/>
  <c r="BA331" i="1"/>
  <c r="AU331" i="1"/>
  <c r="AV330" i="1"/>
  <c r="AW329" i="1"/>
  <c r="AZ328" i="1"/>
  <c r="BA327" i="1"/>
  <c r="AU327" i="1"/>
  <c r="AV326" i="1"/>
  <c r="AW325" i="1"/>
  <c r="AZ324" i="1"/>
  <c r="BA323" i="1"/>
  <c r="AU323" i="1"/>
  <c r="AV322" i="1"/>
  <c r="AW321" i="1"/>
  <c r="AZ320" i="1"/>
  <c r="BA319" i="1"/>
  <c r="AU319" i="1"/>
  <c r="AV318" i="1"/>
  <c r="AZ316" i="1"/>
  <c r="BA315" i="1"/>
  <c r="AU315" i="1"/>
  <c r="AV314" i="1"/>
  <c r="AW313" i="1"/>
  <c r="AZ312" i="1"/>
  <c r="BA311" i="1"/>
  <c r="AU311" i="1"/>
  <c r="AV310" i="1"/>
  <c r="AW309" i="1"/>
  <c r="AZ308" i="1"/>
  <c r="BA307" i="1"/>
  <c r="AU307" i="1"/>
  <c r="AV306" i="1"/>
  <c r="AW305" i="1"/>
  <c r="AZ304" i="1"/>
  <c r="BA303" i="1"/>
  <c r="AU303" i="1"/>
  <c r="AV302" i="1"/>
  <c r="AZ300" i="1"/>
  <c r="BA299" i="1"/>
  <c r="AU299" i="1"/>
  <c r="AW298" i="1"/>
  <c r="AW297" i="1"/>
  <c r="AZ296" i="1"/>
  <c r="BA295" i="1"/>
  <c r="AU295" i="1"/>
  <c r="AV294" i="1"/>
  <c r="AW293" i="1"/>
  <c r="AZ292" i="1"/>
  <c r="BA291" i="1"/>
  <c r="AU291" i="1"/>
  <c r="AV290" i="1"/>
  <c r="AZ288" i="1"/>
  <c r="BA287" i="1"/>
  <c r="AU287" i="1"/>
  <c r="AV286" i="1"/>
  <c r="AW285" i="1"/>
  <c r="AZ284" i="1"/>
  <c r="BA283" i="1"/>
  <c r="AU283" i="1"/>
  <c r="AV282" i="1"/>
  <c r="AW281" i="1"/>
  <c r="AZ280" i="1"/>
  <c r="BA279" i="1"/>
  <c r="AU279" i="1"/>
  <c r="AV278" i="1"/>
  <c r="AW277" i="1"/>
  <c r="AZ276" i="1"/>
  <c r="BA275" i="1"/>
  <c r="AV275" i="1"/>
  <c r="AV274" i="1"/>
  <c r="AW273" i="1"/>
  <c r="AZ272" i="1"/>
  <c r="BA271" i="1"/>
  <c r="AU271" i="1"/>
  <c r="AV270" i="1"/>
  <c r="AW269" i="1"/>
  <c r="AZ268" i="1"/>
  <c r="BA267" i="1"/>
  <c r="AU267" i="1"/>
  <c r="AV266" i="1"/>
  <c r="AW265" i="1"/>
  <c r="AZ264" i="1"/>
  <c r="BA263" i="1"/>
  <c r="AU263" i="1"/>
  <c r="AV262" i="1"/>
  <c r="AW261" i="1"/>
  <c r="AZ260" i="1"/>
  <c r="BA259" i="1"/>
  <c r="AV259" i="1"/>
  <c r="AV258" i="1"/>
  <c r="AW257" i="1"/>
  <c r="AZ256" i="1"/>
  <c r="BA255" i="1"/>
  <c r="AU255" i="1"/>
  <c r="AW254" i="1"/>
  <c r="AW253" i="1"/>
  <c r="AZ252" i="1"/>
  <c r="BA251" i="1"/>
  <c r="AU251" i="1"/>
  <c r="AW250" i="1"/>
  <c r="AW249" i="1"/>
  <c r="AZ248" i="1"/>
  <c r="BA247" i="1"/>
  <c r="AU247" i="1"/>
  <c r="AV246" i="1"/>
  <c r="AW245" i="1"/>
  <c r="AZ244" i="1"/>
  <c r="BA243" i="1"/>
  <c r="AU243" i="1"/>
  <c r="AV242" i="1"/>
  <c r="AW241" i="1"/>
  <c r="AZ240" i="1"/>
  <c r="BA239" i="1"/>
  <c r="AU239" i="1"/>
  <c r="AV238" i="1"/>
  <c r="AW237" i="1"/>
  <c r="AZ236" i="1"/>
  <c r="BA235" i="1"/>
  <c r="AU235" i="1"/>
  <c r="AV234" i="1"/>
  <c r="AW233" i="1"/>
  <c r="AZ232" i="1"/>
  <c r="BA231" i="1"/>
  <c r="AU231" i="1"/>
  <c r="AV230" i="1"/>
  <c r="AW229" i="1"/>
  <c r="AZ228" i="1"/>
  <c r="BA227" i="1"/>
  <c r="AU227" i="1"/>
  <c r="AV226" i="1"/>
  <c r="AW225" i="1"/>
  <c r="AZ224" i="1"/>
  <c r="BA223" i="1"/>
  <c r="AV223" i="1"/>
  <c r="AV222" i="1"/>
  <c r="AZ220" i="1"/>
  <c r="BA219" i="1"/>
  <c r="AU219" i="1"/>
  <c r="AW218" i="1"/>
  <c r="AW217" i="1"/>
  <c r="AZ216" i="1"/>
  <c r="BA215" i="1"/>
  <c r="AU215" i="1"/>
  <c r="AV214" i="1"/>
  <c r="AZ212" i="1"/>
  <c r="BA211" i="1"/>
  <c r="AU211" i="1"/>
  <c r="AW210" i="1"/>
  <c r="AW209" i="1"/>
  <c r="AZ208" i="1"/>
  <c r="BA207" i="1"/>
  <c r="AU207" i="1"/>
  <c r="AV206" i="1"/>
  <c r="AW205" i="1"/>
  <c r="AZ204" i="1"/>
  <c r="BA203" i="1"/>
  <c r="AU203" i="1"/>
  <c r="AV202" i="1"/>
  <c r="AW201" i="1"/>
  <c r="AZ200" i="1"/>
  <c r="BA199" i="1"/>
  <c r="AU199" i="1"/>
  <c r="AV198" i="1"/>
  <c r="AW197" i="1"/>
  <c r="AZ196" i="1"/>
  <c r="BA195" i="1"/>
  <c r="AU195" i="1"/>
  <c r="AV194" i="1"/>
  <c r="AW193" i="1"/>
  <c r="AZ192" i="1"/>
  <c r="BA191" i="1"/>
  <c r="AU191" i="1"/>
  <c r="AV190" i="1"/>
  <c r="AW189" i="1"/>
  <c r="AZ188" i="1"/>
  <c r="BA187" i="1"/>
  <c r="AU187" i="1"/>
  <c r="AV186" i="1"/>
  <c r="AW185" i="1"/>
  <c r="AZ184" i="1"/>
  <c r="BA183" i="1"/>
  <c r="AU183" i="1"/>
  <c r="AV182" i="1"/>
  <c r="AZ180" i="1"/>
  <c r="BA179" i="1"/>
  <c r="AU179" i="1"/>
  <c r="AV178" i="1"/>
  <c r="AW177" i="1"/>
  <c r="AZ176" i="1"/>
  <c r="BA175" i="1"/>
  <c r="AU175" i="1"/>
  <c r="AW174" i="1"/>
  <c r="AW173" i="1"/>
  <c r="AZ172" i="1"/>
  <c r="BA171" i="1"/>
  <c r="AU171" i="1"/>
  <c r="AV170" i="1"/>
  <c r="AW169" i="1"/>
  <c r="AZ168" i="1"/>
  <c r="BA167" i="1"/>
  <c r="AU167" i="1"/>
  <c r="AW166" i="1"/>
  <c r="AW165" i="1"/>
  <c r="AZ164" i="1"/>
  <c r="BA163" i="1"/>
  <c r="AU163" i="1"/>
  <c r="AV162" i="1"/>
  <c r="AW161" i="1"/>
  <c r="AZ160" i="1"/>
  <c r="BA159" i="1"/>
  <c r="AU159" i="1"/>
  <c r="AV158" i="1"/>
  <c r="AW157" i="1"/>
  <c r="AZ156" i="1"/>
  <c r="BA155" i="1"/>
  <c r="AU155" i="1"/>
  <c r="AV154" i="1"/>
  <c r="AW153" i="1"/>
  <c r="AZ152" i="1"/>
  <c r="BA151" i="1"/>
  <c r="AU151" i="1"/>
  <c r="AV150" i="1"/>
  <c r="AW149" i="1"/>
  <c r="AZ148" i="1"/>
  <c r="BA147" i="1"/>
  <c r="AU147" i="1"/>
  <c r="AV146" i="1"/>
  <c r="AW145" i="1"/>
  <c r="AZ144" i="1"/>
  <c r="BA143" i="1"/>
  <c r="AU143" i="1"/>
  <c r="AV142" i="1"/>
  <c r="AW141" i="1"/>
  <c r="AZ140" i="1"/>
  <c r="BA139" i="1"/>
  <c r="AU139" i="1"/>
  <c r="AV138" i="1"/>
  <c r="AZ136" i="1"/>
  <c r="BA135" i="1"/>
  <c r="AU135" i="1"/>
  <c r="AV134" i="1"/>
  <c r="AW133" i="1"/>
  <c r="AZ132" i="1"/>
  <c r="BA131" i="1"/>
  <c r="AU131" i="1"/>
  <c r="AV130" i="1"/>
  <c r="AW129" i="1"/>
  <c r="AZ128" i="1"/>
  <c r="BA127" i="1"/>
  <c r="AU127" i="1"/>
  <c r="AW126" i="1"/>
  <c r="AW125" i="1"/>
  <c r="AZ124" i="1"/>
  <c r="BA123" i="1"/>
  <c r="AU123" i="1"/>
  <c r="AV122" i="1"/>
  <c r="AW121" i="1"/>
  <c r="AZ120" i="1"/>
  <c r="BA119" i="1"/>
  <c r="AU119" i="1"/>
  <c r="AV118" i="1"/>
  <c r="AW117" i="1"/>
  <c r="AZ116" i="1"/>
  <c r="BA115" i="1"/>
  <c r="AU115" i="1"/>
  <c r="AV114" i="1"/>
  <c r="AW113" i="1"/>
  <c r="AZ112" i="1"/>
  <c r="BA111" i="1"/>
  <c r="AU111" i="1"/>
  <c r="AV110" i="1"/>
  <c r="AW109" i="1"/>
  <c r="AZ108" i="1"/>
  <c r="BA107" i="1"/>
  <c r="AU107" i="1"/>
  <c r="AV106" i="1"/>
  <c r="AW105" i="1"/>
  <c r="AZ104" i="1"/>
  <c r="BA103" i="1"/>
  <c r="AU103" i="1"/>
  <c r="AV102" i="1"/>
  <c r="AW101" i="1"/>
  <c r="AZ100" i="1"/>
  <c r="BA99" i="1"/>
  <c r="AU99" i="1"/>
  <c r="AV98" i="1"/>
  <c r="AW97" i="1"/>
  <c r="AZ96" i="1"/>
  <c r="BA95" i="1"/>
  <c r="AV95" i="1"/>
  <c r="AW94" i="1"/>
  <c r="AW93" i="1"/>
  <c r="AZ92" i="1"/>
  <c r="BA91" i="1"/>
  <c r="AV91" i="1"/>
  <c r="AV90" i="1"/>
  <c r="AW89" i="1"/>
  <c r="AZ88" i="1"/>
  <c r="BA87" i="1"/>
  <c r="AU87" i="1"/>
  <c r="AV86" i="1"/>
  <c r="AW85" i="1"/>
  <c r="AZ84" i="1"/>
  <c r="BA83" i="1"/>
  <c r="AU83" i="1"/>
  <c r="AV82" i="1"/>
  <c r="AW81" i="1"/>
  <c r="AZ80" i="1"/>
  <c r="BA79" i="1"/>
  <c r="AU79" i="1"/>
  <c r="AV78" i="1"/>
  <c r="AZ76" i="1"/>
  <c r="BA75" i="1"/>
  <c r="AU75" i="1"/>
  <c r="AV74" i="1"/>
  <c r="AW73" i="1"/>
  <c r="AZ72" i="1"/>
  <c r="BA71" i="1"/>
  <c r="AU71" i="1"/>
  <c r="AV70" i="1"/>
  <c r="AW69" i="1"/>
  <c r="AZ68" i="1"/>
  <c r="BA67" i="1"/>
  <c r="AU67" i="1"/>
  <c r="AV66" i="1"/>
  <c r="AW65" i="1"/>
  <c r="AZ64" i="1"/>
  <c r="BA63" i="1"/>
  <c r="AU63" i="1"/>
  <c r="AV62" i="1"/>
  <c r="AW61" i="1"/>
  <c r="AZ60" i="1"/>
  <c r="BA59" i="1"/>
  <c r="AU59" i="1"/>
  <c r="AV58" i="1"/>
  <c r="AW57" i="1"/>
  <c r="AZ56" i="1"/>
  <c r="BA55" i="1"/>
  <c r="AU55" i="1"/>
  <c r="AV54" i="1"/>
  <c r="AW53" i="1"/>
  <c r="AZ52" i="1"/>
  <c r="BA51" i="1"/>
  <c r="AU51" i="1"/>
  <c r="AW50" i="1"/>
  <c r="AW49" i="1"/>
  <c r="AZ48" i="1"/>
  <c r="BA47" i="1"/>
  <c r="AU47" i="1"/>
  <c r="AV46" i="1"/>
  <c r="AW45" i="1"/>
  <c r="AZ44" i="1"/>
  <c r="BA43" i="1"/>
  <c r="AU43" i="1"/>
  <c r="AV42" i="1"/>
  <c r="AW41" i="1"/>
  <c r="AZ40" i="1"/>
  <c r="BA39" i="1"/>
  <c r="AU39" i="1"/>
  <c r="AV38" i="1"/>
  <c r="AW37" i="1"/>
  <c r="AZ36" i="1"/>
  <c r="BA35" i="1"/>
  <c r="AV35" i="1"/>
  <c r="AV34" i="1"/>
  <c r="AW33" i="1"/>
  <c r="AZ32" i="1"/>
  <c r="BA31" i="1"/>
  <c r="AU31" i="1"/>
  <c r="AV30" i="1"/>
  <c r="AW29" i="1"/>
  <c r="AZ28" i="1"/>
  <c r="BA27" i="1"/>
  <c r="AU27" i="1"/>
  <c r="AV26" i="1"/>
  <c r="AW25" i="1"/>
  <c r="AZ24" i="1"/>
  <c r="BA23" i="1"/>
  <c r="AU23" i="1"/>
  <c r="AV22" i="1"/>
  <c r="AW21" i="1"/>
  <c r="AZ20" i="1"/>
  <c r="BA19" i="1"/>
  <c r="AU19" i="1"/>
  <c r="AV18" i="1"/>
  <c r="AZ16" i="1"/>
  <c r="BA15" i="1"/>
  <c r="AU15" i="1"/>
  <c r="AV14" i="1"/>
  <c r="AZ12" i="1"/>
  <c r="BA11" i="1"/>
  <c r="AU11" i="1"/>
  <c r="AV10" i="1"/>
  <c r="AW9" i="1"/>
  <c r="AZ8" i="1"/>
  <c r="BA7" i="1"/>
  <c r="AU7" i="1"/>
  <c r="AV6" i="1"/>
  <c r="AW5" i="1"/>
  <c r="AZ4" i="1"/>
  <c r="BA3" i="1"/>
  <c r="AU3" i="1"/>
  <c r="AU534" i="1"/>
  <c r="AU514" i="1"/>
  <c r="AU466" i="1"/>
  <c r="AU410" i="1"/>
  <c r="AU298" i="1"/>
  <c r="AU254" i="1"/>
  <c r="AU250" i="1"/>
  <c r="AU218" i="1"/>
  <c r="AU210" i="1"/>
  <c r="AU174" i="1"/>
  <c r="AU166" i="1"/>
  <c r="AU126" i="1"/>
  <c r="AU94" i="1"/>
  <c r="AU50" i="1"/>
  <c r="AV2" i="1"/>
  <c r="AZ2" i="1"/>
  <c r="AZ535" i="1"/>
  <c r="BA534" i="1"/>
  <c r="AV534" i="1"/>
  <c r="AV533" i="1"/>
  <c r="AW532" i="1"/>
  <c r="AZ531" i="1"/>
  <c r="BA530" i="1"/>
  <c r="AU530" i="1"/>
  <c r="AV529" i="1"/>
  <c r="AZ527" i="1"/>
  <c r="BA526" i="1"/>
  <c r="AU526" i="1"/>
  <c r="AV525" i="1"/>
  <c r="AW524" i="1"/>
  <c r="AZ523" i="1"/>
  <c r="BA522" i="1"/>
  <c r="AU522" i="1"/>
  <c r="AV521" i="1"/>
  <c r="AZ519" i="1"/>
  <c r="BA518" i="1"/>
  <c r="AU518" i="1"/>
  <c r="AV517" i="1"/>
  <c r="AW516" i="1"/>
  <c r="AZ515" i="1"/>
  <c r="BA514" i="1"/>
  <c r="AV514" i="1"/>
  <c r="AV513" i="1"/>
  <c r="AW512" i="1"/>
  <c r="AZ511" i="1"/>
  <c r="BA510" i="1"/>
  <c r="AU510" i="1"/>
  <c r="AV509" i="1"/>
  <c r="AW508" i="1"/>
  <c r="AZ507" i="1"/>
  <c r="BA506" i="1"/>
  <c r="AU506" i="1"/>
  <c r="AV505" i="1"/>
  <c r="AW504" i="1"/>
  <c r="AZ503" i="1"/>
  <c r="BA502" i="1"/>
  <c r="AU502" i="1"/>
  <c r="AV501" i="1"/>
  <c r="AW500" i="1"/>
  <c r="AZ499" i="1"/>
  <c r="BA498" i="1"/>
  <c r="AU498" i="1"/>
  <c r="AV497" i="1"/>
  <c r="AW496" i="1"/>
  <c r="AZ495" i="1"/>
  <c r="BA494" i="1"/>
  <c r="AU494" i="1"/>
  <c r="AV493" i="1"/>
  <c r="AW492" i="1"/>
  <c r="AZ491" i="1"/>
  <c r="BA490" i="1"/>
  <c r="AU490" i="1"/>
  <c r="AV489" i="1"/>
  <c r="AW488" i="1"/>
  <c r="AZ487" i="1"/>
  <c r="BA486" i="1"/>
  <c r="AU486" i="1"/>
  <c r="AV485" i="1"/>
  <c r="AW484" i="1"/>
  <c r="AZ483" i="1"/>
  <c r="BA482" i="1"/>
  <c r="AU482" i="1"/>
  <c r="AV481" i="1"/>
  <c r="AZ479" i="1"/>
  <c r="BA478" i="1"/>
  <c r="AU478" i="1"/>
  <c r="AV477" i="1"/>
  <c r="AW476" i="1"/>
  <c r="AZ475" i="1"/>
  <c r="BA474" i="1"/>
  <c r="AU474" i="1"/>
  <c r="AV473" i="1"/>
  <c r="AW472" i="1"/>
  <c r="AZ471" i="1"/>
  <c r="BA470" i="1"/>
  <c r="AU470" i="1"/>
  <c r="AV469" i="1"/>
  <c r="AW468" i="1"/>
  <c r="AZ467" i="1"/>
  <c r="BA466" i="1"/>
  <c r="AV466" i="1"/>
  <c r="AV465" i="1"/>
  <c r="AW464" i="1"/>
  <c r="AZ463" i="1"/>
  <c r="BA462" i="1"/>
  <c r="AU462" i="1"/>
  <c r="AV461" i="1"/>
  <c r="AW460" i="1"/>
  <c r="AZ459" i="1"/>
  <c r="BA458" i="1"/>
  <c r="AU458" i="1"/>
  <c r="AV457" i="1"/>
  <c r="AW456" i="1"/>
  <c r="AZ455" i="1"/>
  <c r="BA454" i="1"/>
  <c r="AU454" i="1"/>
  <c r="AV453" i="1"/>
  <c r="AW452" i="1"/>
  <c r="AZ451" i="1"/>
  <c r="BA450" i="1"/>
  <c r="AU450" i="1"/>
  <c r="AV449" i="1"/>
  <c r="AW448" i="1"/>
  <c r="AZ447" i="1"/>
  <c r="BA446" i="1"/>
  <c r="AU446" i="1"/>
  <c r="AV445" i="1"/>
  <c r="AW444" i="1"/>
  <c r="AZ443" i="1"/>
  <c r="BA442" i="1"/>
  <c r="AU442" i="1"/>
  <c r="AW441" i="1"/>
  <c r="AW440" i="1"/>
  <c r="AZ439" i="1"/>
  <c r="BA438" i="1"/>
  <c r="AU438" i="1"/>
  <c r="AV437" i="1"/>
  <c r="AW436" i="1"/>
  <c r="AZ435" i="1"/>
  <c r="BA434" i="1"/>
  <c r="AU434" i="1"/>
  <c r="AV433" i="1"/>
  <c r="AW432" i="1"/>
  <c r="AZ431" i="1"/>
  <c r="BA430" i="1"/>
  <c r="AU430" i="1"/>
  <c r="AV429" i="1"/>
  <c r="AZ427" i="1"/>
  <c r="BA426" i="1"/>
  <c r="AU426" i="1"/>
  <c r="AV425" i="1"/>
  <c r="AW424" i="1"/>
  <c r="AZ423" i="1"/>
  <c r="BA422" i="1"/>
  <c r="AU422" i="1"/>
  <c r="AV421" i="1"/>
  <c r="AW420" i="1"/>
  <c r="AZ419" i="1"/>
  <c r="BA418" i="1"/>
  <c r="AU418" i="1"/>
  <c r="AV417" i="1"/>
  <c r="AW416" i="1"/>
  <c r="AZ415" i="1"/>
  <c r="BA414" i="1"/>
  <c r="AU414" i="1"/>
  <c r="AV413" i="1"/>
  <c r="AW412" i="1"/>
  <c r="AZ411" i="1"/>
  <c r="BA410" i="1"/>
  <c r="AV410" i="1"/>
  <c r="AV409" i="1"/>
  <c r="AW408" i="1"/>
  <c r="AZ407" i="1"/>
  <c r="BA406" i="1"/>
  <c r="AU406" i="1"/>
  <c r="AV405" i="1"/>
  <c r="AW404" i="1"/>
  <c r="AZ403" i="1"/>
  <c r="BA402" i="1"/>
  <c r="AU402" i="1"/>
  <c r="AV401" i="1"/>
  <c r="AW400" i="1"/>
  <c r="AZ399" i="1"/>
  <c r="BA398" i="1"/>
  <c r="AU398" i="1"/>
  <c r="AW397" i="1"/>
  <c r="AW396" i="1"/>
  <c r="AZ395" i="1"/>
  <c r="BA394" i="1"/>
  <c r="AU394" i="1"/>
  <c r="AV393" i="1"/>
  <c r="AW392" i="1"/>
  <c r="AZ391" i="1"/>
  <c r="BA390" i="1"/>
  <c r="AU390" i="1"/>
  <c r="AV389" i="1"/>
  <c r="AW388" i="1"/>
  <c r="AZ387" i="1"/>
  <c r="BA386" i="1"/>
  <c r="AU386" i="1"/>
  <c r="AW385" i="1"/>
  <c r="AW384" i="1"/>
  <c r="AZ383" i="1"/>
  <c r="BA382" i="1"/>
  <c r="AU382" i="1"/>
  <c r="AV381" i="1"/>
  <c r="AW380" i="1"/>
  <c r="AZ379" i="1"/>
  <c r="BA378" i="1"/>
  <c r="AU378" i="1"/>
  <c r="AV377" i="1"/>
  <c r="AW376" i="1"/>
  <c r="AZ375" i="1"/>
  <c r="BA374" i="1"/>
  <c r="AU374" i="1"/>
  <c r="AV373" i="1"/>
  <c r="AW372" i="1"/>
  <c r="AZ371" i="1"/>
  <c r="BA370" i="1"/>
  <c r="AU370" i="1"/>
  <c r="AV369" i="1"/>
  <c r="AW368" i="1"/>
  <c r="AZ367" i="1"/>
  <c r="BA366" i="1"/>
  <c r="AU366" i="1"/>
  <c r="AV365" i="1"/>
  <c r="AZ363" i="1"/>
  <c r="BA362" i="1"/>
  <c r="AU362" i="1"/>
  <c r="AV361" i="1"/>
  <c r="AW360" i="1"/>
  <c r="AZ359" i="1"/>
  <c r="BA358" i="1"/>
  <c r="AU358" i="1"/>
  <c r="AV357" i="1"/>
  <c r="AW356" i="1"/>
  <c r="AZ355" i="1"/>
  <c r="BA354" i="1"/>
  <c r="AU354" i="1"/>
  <c r="AV353" i="1"/>
  <c r="AW352" i="1"/>
  <c r="AZ351" i="1"/>
  <c r="BA350" i="1"/>
  <c r="AU350" i="1"/>
  <c r="AV349" i="1"/>
  <c r="AW348" i="1"/>
  <c r="AZ347" i="1"/>
  <c r="BA346" i="1"/>
  <c r="AU346" i="1"/>
  <c r="AV345" i="1"/>
  <c r="AW344" i="1"/>
  <c r="AZ343" i="1"/>
  <c r="BA342" i="1"/>
  <c r="AU342" i="1"/>
  <c r="AV341" i="1"/>
  <c r="AZ339" i="1"/>
  <c r="BA338" i="1"/>
  <c r="AU338" i="1"/>
  <c r="AV337" i="1"/>
  <c r="AW336" i="1"/>
  <c r="AZ335" i="1"/>
  <c r="BA334" i="1"/>
  <c r="AU334" i="1"/>
  <c r="AV333" i="1"/>
  <c r="AW332" i="1"/>
  <c r="AZ331" i="1"/>
  <c r="BA330" i="1"/>
  <c r="AU330" i="1"/>
  <c r="AV329" i="1"/>
  <c r="AW328" i="1"/>
  <c r="AZ327" i="1"/>
  <c r="BA326" i="1"/>
  <c r="AU326" i="1"/>
  <c r="AV325" i="1"/>
  <c r="AZ323" i="1"/>
  <c r="BA322" i="1"/>
  <c r="AU322" i="1"/>
  <c r="AV321" i="1"/>
  <c r="AW320" i="1"/>
  <c r="AZ319" i="1"/>
  <c r="BA318" i="1"/>
  <c r="AU318" i="1"/>
  <c r="AW317" i="1"/>
  <c r="AW316" i="1"/>
  <c r="AZ315" i="1"/>
  <c r="BA314" i="1"/>
  <c r="AU314" i="1"/>
  <c r="AV313" i="1"/>
  <c r="AW312" i="1"/>
  <c r="AZ311" i="1"/>
  <c r="BA310" i="1"/>
  <c r="AU310" i="1"/>
  <c r="AV309" i="1"/>
  <c r="AW308" i="1"/>
  <c r="AZ307" i="1"/>
  <c r="BA306" i="1"/>
  <c r="AU306" i="1"/>
  <c r="AV305" i="1"/>
  <c r="AW304" i="1"/>
  <c r="AZ303" i="1"/>
  <c r="BA302" i="1"/>
  <c r="AU302" i="1"/>
  <c r="AW301" i="1"/>
  <c r="AZ299" i="1"/>
  <c r="BA298" i="1"/>
  <c r="AV298" i="1"/>
  <c r="AV297" i="1"/>
  <c r="AW296" i="1"/>
  <c r="AZ295" i="1"/>
  <c r="BA294" i="1"/>
  <c r="AU294" i="1"/>
  <c r="AV293" i="1"/>
  <c r="AZ291" i="1"/>
  <c r="BA290" i="1"/>
  <c r="AU290" i="1"/>
  <c r="AW289" i="1"/>
  <c r="AW288" i="1"/>
  <c r="AZ287" i="1"/>
  <c r="BA286" i="1"/>
  <c r="AU286" i="1"/>
  <c r="AV285" i="1"/>
  <c r="AZ283" i="1"/>
  <c r="BA282" i="1"/>
  <c r="AU282" i="1"/>
  <c r="AV281" i="1"/>
  <c r="AW280" i="1"/>
  <c r="AZ279" i="1"/>
  <c r="BA278" i="1"/>
  <c r="AU278" i="1"/>
  <c r="AV277" i="1"/>
  <c r="AW276" i="1"/>
  <c r="AZ275" i="1"/>
  <c r="BA274" i="1"/>
  <c r="AU274" i="1"/>
  <c r="AV273" i="1"/>
  <c r="AW272" i="1"/>
  <c r="AZ271" i="1"/>
  <c r="BA270" i="1"/>
  <c r="AU270" i="1"/>
  <c r="AV269" i="1"/>
  <c r="AW268" i="1"/>
  <c r="AZ267" i="1"/>
  <c r="BA266" i="1"/>
  <c r="AU266" i="1"/>
  <c r="AV265" i="1"/>
  <c r="AW264" i="1"/>
  <c r="AZ263" i="1"/>
  <c r="BA262" i="1"/>
  <c r="AU262" i="1"/>
  <c r="AV261" i="1"/>
  <c r="AW260" i="1"/>
  <c r="AZ259" i="1"/>
  <c r="BA258" i="1"/>
  <c r="AU258" i="1"/>
  <c r="AV257" i="1"/>
  <c r="AW256" i="1"/>
  <c r="AZ255" i="1"/>
  <c r="BA254" i="1"/>
  <c r="AV254" i="1"/>
  <c r="AV253" i="1"/>
  <c r="AW252" i="1"/>
  <c r="AZ251" i="1"/>
  <c r="BA250" i="1"/>
  <c r="AV250" i="1"/>
  <c r="AV249" i="1"/>
  <c r="AW248" i="1"/>
  <c r="AZ247" i="1"/>
  <c r="BA246" i="1"/>
  <c r="AU246" i="1"/>
  <c r="AV245" i="1"/>
  <c r="AW244" i="1"/>
  <c r="AZ243" i="1"/>
  <c r="BA242" i="1"/>
  <c r="AU242" i="1"/>
  <c r="AV241" i="1"/>
  <c r="AW240" i="1"/>
  <c r="AZ239" i="1"/>
  <c r="BA238" i="1"/>
  <c r="AU238" i="1"/>
  <c r="AV237" i="1"/>
  <c r="AW236" i="1"/>
  <c r="AZ235" i="1"/>
  <c r="BA234" i="1"/>
  <c r="AU234" i="1"/>
  <c r="AV233" i="1"/>
  <c r="AW232" i="1"/>
  <c r="AZ231" i="1"/>
  <c r="BA230" i="1"/>
  <c r="AU230" i="1"/>
  <c r="AV229" i="1"/>
  <c r="AW228" i="1"/>
  <c r="AZ227" i="1"/>
  <c r="BA226" i="1"/>
  <c r="AU226" i="1"/>
  <c r="AV225" i="1"/>
  <c r="AW224" i="1"/>
  <c r="AZ223" i="1"/>
  <c r="BA222" i="1"/>
  <c r="AU222" i="1"/>
  <c r="AW221" i="1"/>
  <c r="AW220" i="1"/>
  <c r="AZ219" i="1"/>
  <c r="BA218" i="1"/>
  <c r="AV218" i="1"/>
  <c r="AV217" i="1"/>
  <c r="AZ215" i="1"/>
  <c r="BA214" i="1"/>
  <c r="AU214" i="1"/>
  <c r="AW213" i="1"/>
  <c r="AW212" i="1"/>
  <c r="AZ211" i="1"/>
  <c r="BA210" i="1"/>
  <c r="AV210" i="1"/>
  <c r="AV209" i="1"/>
  <c r="AW208" i="1"/>
  <c r="AZ207" i="1"/>
  <c r="BA206" i="1"/>
  <c r="AU206" i="1"/>
  <c r="AV205" i="1"/>
  <c r="AW204" i="1"/>
  <c r="AZ203" i="1"/>
  <c r="BA202" i="1"/>
  <c r="AU202" i="1"/>
  <c r="AV201" i="1"/>
  <c r="AZ199" i="1"/>
  <c r="BA198" i="1"/>
  <c r="AU198" i="1"/>
  <c r="AV197" i="1"/>
  <c r="AW196" i="1"/>
  <c r="AZ195" i="1"/>
  <c r="BA194" i="1"/>
  <c r="AU194" i="1"/>
  <c r="AV193" i="1"/>
  <c r="AW192" i="1"/>
  <c r="AZ191" i="1"/>
  <c r="BA190" i="1"/>
  <c r="AU190" i="1"/>
  <c r="AV189" i="1"/>
  <c r="AW188" i="1"/>
  <c r="AZ187" i="1"/>
  <c r="BA186" i="1"/>
  <c r="AU186" i="1"/>
  <c r="AV185" i="1"/>
  <c r="AW184" i="1"/>
  <c r="AZ183" i="1"/>
  <c r="BA182" i="1"/>
  <c r="AU182" i="1"/>
  <c r="AW181" i="1"/>
  <c r="AW180" i="1"/>
  <c r="AZ179" i="1"/>
  <c r="BA178" i="1"/>
  <c r="AU178" i="1"/>
  <c r="AV177" i="1"/>
  <c r="AW176" i="1"/>
  <c r="AZ175" i="1"/>
  <c r="BA174" i="1"/>
  <c r="AV174" i="1"/>
  <c r="AV173" i="1"/>
  <c r="AW172" i="1"/>
  <c r="AZ171" i="1"/>
  <c r="BA170" i="1"/>
  <c r="AU170" i="1"/>
  <c r="AV169" i="1"/>
  <c r="AW168" i="1"/>
  <c r="AZ167" i="1"/>
  <c r="BA166" i="1"/>
  <c r="AV166" i="1"/>
  <c r="AV165" i="1"/>
  <c r="AW164" i="1"/>
  <c r="AZ163" i="1"/>
  <c r="BA162" i="1"/>
  <c r="AU162" i="1"/>
  <c r="AV161" i="1"/>
  <c r="AW160" i="1"/>
  <c r="AZ159" i="1"/>
  <c r="BA158" i="1"/>
  <c r="AU158" i="1"/>
  <c r="AV157" i="1"/>
  <c r="AW156" i="1"/>
  <c r="AZ155" i="1"/>
  <c r="BA154" i="1"/>
  <c r="AU154" i="1"/>
  <c r="AV153" i="1"/>
  <c r="AW152" i="1"/>
  <c r="AZ151" i="1"/>
  <c r="BA150" i="1"/>
  <c r="AU150" i="1"/>
  <c r="AV149" i="1"/>
  <c r="AW148" i="1"/>
  <c r="AZ147" i="1"/>
  <c r="BA146" i="1"/>
  <c r="AU146" i="1"/>
  <c r="AV145" i="1"/>
  <c r="AW144" i="1"/>
  <c r="AZ143" i="1"/>
  <c r="BA142" i="1"/>
  <c r="AU142" i="1"/>
  <c r="AV141" i="1"/>
  <c r="AW140" i="1"/>
  <c r="AZ139" i="1"/>
  <c r="BA138" i="1"/>
  <c r="AU138" i="1"/>
  <c r="AW137" i="1"/>
  <c r="AW136" i="1"/>
  <c r="AZ135" i="1"/>
  <c r="BA134" i="1"/>
  <c r="AU134" i="1"/>
  <c r="AV133" i="1"/>
  <c r="AW132" i="1"/>
  <c r="AZ131" i="1"/>
  <c r="BA130" i="1"/>
  <c r="AU130" i="1"/>
  <c r="AV129" i="1"/>
  <c r="AW128" i="1"/>
  <c r="AZ127" i="1"/>
  <c r="BA126" i="1"/>
  <c r="AV126" i="1"/>
  <c r="AV125" i="1"/>
  <c r="AW124" i="1"/>
  <c r="AZ123" i="1"/>
  <c r="BA122" i="1"/>
  <c r="AU122" i="1"/>
  <c r="AV121" i="1"/>
  <c r="AW120" i="1"/>
  <c r="AZ119" i="1"/>
  <c r="BA118" i="1"/>
  <c r="AU118" i="1"/>
  <c r="AV117" i="1"/>
  <c r="AZ115" i="1"/>
  <c r="BA114" i="1"/>
  <c r="AU114" i="1"/>
  <c r="AV113" i="1"/>
  <c r="AW112" i="1"/>
  <c r="AZ111" i="1"/>
  <c r="BA110" i="1"/>
  <c r="AU110" i="1"/>
  <c r="AV109" i="1"/>
  <c r="AW108" i="1"/>
  <c r="AZ107" i="1"/>
  <c r="BA106" i="1"/>
  <c r="AU106" i="1"/>
  <c r="AV105" i="1"/>
  <c r="AZ103" i="1"/>
  <c r="BA102" i="1"/>
  <c r="AU102" i="1"/>
  <c r="AV101" i="1"/>
  <c r="AW100" i="1"/>
  <c r="AZ99" i="1"/>
  <c r="BA98" i="1"/>
  <c r="AU98" i="1"/>
  <c r="AV97" i="1"/>
  <c r="AZ95" i="1"/>
  <c r="BA94" i="1"/>
  <c r="AV94" i="1"/>
  <c r="AV93" i="1"/>
  <c r="AW92" i="1"/>
  <c r="AZ91" i="1"/>
  <c r="BA90" i="1"/>
  <c r="AU90" i="1"/>
  <c r="AV89" i="1"/>
  <c r="AW88" i="1"/>
  <c r="AZ87" i="1"/>
  <c r="BA86" i="1"/>
  <c r="AU86" i="1"/>
  <c r="AV85" i="1"/>
  <c r="AW84" i="1"/>
  <c r="AZ83" i="1"/>
  <c r="BA82" i="1"/>
  <c r="AU82" i="1"/>
  <c r="AV81" i="1"/>
  <c r="AW80" i="1"/>
  <c r="AZ79" i="1"/>
  <c r="BA78" i="1"/>
  <c r="AU78" i="1"/>
  <c r="AW77" i="1"/>
  <c r="AZ75" i="1"/>
  <c r="BA74" i="1"/>
  <c r="AU74" i="1"/>
  <c r="AV73" i="1"/>
  <c r="AW72" i="1"/>
  <c r="AZ71" i="1"/>
  <c r="BA70" i="1"/>
  <c r="AU70" i="1"/>
  <c r="AV69" i="1"/>
  <c r="AW68" i="1"/>
  <c r="AZ67" i="1"/>
  <c r="BA66" i="1"/>
  <c r="AU66" i="1"/>
  <c r="AV65" i="1"/>
  <c r="AZ63" i="1"/>
  <c r="BA62" i="1"/>
  <c r="AU62" i="1"/>
  <c r="AV61" i="1"/>
  <c r="AW60" i="1"/>
  <c r="AZ59" i="1"/>
  <c r="BA58" i="1"/>
  <c r="AU58" i="1"/>
  <c r="AV57" i="1"/>
  <c r="AW56" i="1"/>
  <c r="AZ55" i="1"/>
  <c r="BA54" i="1"/>
  <c r="AU54" i="1"/>
  <c r="AV53" i="1"/>
  <c r="AW52" i="1"/>
  <c r="AZ51" i="1"/>
  <c r="BA50" i="1"/>
  <c r="AV50" i="1"/>
  <c r="AV49" i="1"/>
  <c r="AW48" i="1"/>
  <c r="AZ47" i="1"/>
  <c r="BA46" i="1"/>
  <c r="AU46" i="1"/>
  <c r="AV45" i="1"/>
  <c r="AW44" i="1"/>
  <c r="AZ43" i="1"/>
  <c r="BA42" i="1"/>
  <c r="AU42" i="1"/>
  <c r="AV41" i="1"/>
  <c r="AZ39" i="1"/>
  <c r="BA38" i="1"/>
  <c r="AU38" i="1"/>
  <c r="AV37" i="1"/>
  <c r="AW36" i="1"/>
  <c r="AZ35" i="1"/>
  <c r="BA34" i="1"/>
  <c r="AU34" i="1"/>
  <c r="AV33" i="1"/>
  <c r="AW32" i="1"/>
  <c r="AZ31" i="1"/>
  <c r="BA30" i="1"/>
  <c r="AU30" i="1"/>
  <c r="AV29" i="1"/>
  <c r="AW28" i="1"/>
  <c r="AZ27" i="1"/>
  <c r="BA26" i="1"/>
  <c r="AU26" i="1"/>
  <c r="AV25" i="1"/>
  <c r="AW24" i="1"/>
  <c r="AZ23" i="1"/>
  <c r="BA22" i="1"/>
  <c r="AU22" i="1"/>
  <c r="AV21" i="1"/>
  <c r="AW20" i="1"/>
  <c r="AZ19" i="1"/>
  <c r="BA18" i="1"/>
  <c r="AU18" i="1"/>
  <c r="AW17" i="1"/>
  <c r="AW16" i="1"/>
  <c r="AZ15" i="1"/>
  <c r="BA14" i="1"/>
  <c r="AU14" i="1"/>
  <c r="AV13" i="1"/>
  <c r="AW12" i="1"/>
  <c r="AZ11" i="1"/>
  <c r="BA10" i="1"/>
  <c r="AU10" i="1"/>
  <c r="AV9" i="1"/>
  <c r="AW8" i="1"/>
  <c r="AZ7" i="1"/>
  <c r="BA6" i="1"/>
  <c r="AU6" i="1"/>
  <c r="AV5" i="1"/>
  <c r="AW4" i="1"/>
  <c r="AZ3" i="1"/>
  <c r="AU441" i="1"/>
  <c r="AU397" i="1"/>
  <c r="AU385" i="1"/>
  <c r="AU317" i="1"/>
  <c r="AU301" i="1"/>
  <c r="AU289" i="1"/>
  <c r="D7" i="16"/>
  <c r="AU221" i="1"/>
  <c r="AU213" i="1"/>
  <c r="AU181" i="1"/>
  <c r="AU137" i="1"/>
  <c r="AU77" i="1"/>
  <c r="AU17" i="1"/>
  <c r="AU2" i="1"/>
  <c r="AW535" i="1"/>
  <c r="AZ534" i="1"/>
  <c r="BA533" i="1"/>
  <c r="AU533" i="1"/>
  <c r="AV532" i="1"/>
  <c r="AW531" i="1"/>
  <c r="AZ530" i="1"/>
  <c r="BA529" i="1"/>
  <c r="AU529" i="1"/>
  <c r="AW528" i="1"/>
  <c r="AZ526" i="1"/>
  <c r="BA525" i="1"/>
  <c r="AU525" i="1"/>
  <c r="AV524" i="1"/>
  <c r="AW523" i="1"/>
  <c r="AZ522" i="1"/>
  <c r="BA521" i="1"/>
  <c r="AU521" i="1"/>
  <c r="AW520" i="1"/>
  <c r="AW519" i="1"/>
  <c r="AZ518" i="1"/>
  <c r="BA517" i="1"/>
  <c r="AU517" i="1"/>
  <c r="AV516" i="1"/>
  <c r="AW515" i="1"/>
  <c r="AZ514" i="1"/>
  <c r="BA513" i="1"/>
  <c r="AU513" i="1"/>
  <c r="AV512" i="1"/>
  <c r="AW511" i="1"/>
  <c r="AZ510" i="1"/>
  <c r="BA509" i="1"/>
  <c r="AU509" i="1"/>
  <c r="AV508" i="1"/>
  <c r="AW507" i="1"/>
  <c r="AZ506" i="1"/>
  <c r="BA505" i="1"/>
  <c r="AU505" i="1"/>
  <c r="AV504" i="1"/>
  <c r="AW503" i="1"/>
  <c r="AZ502" i="1"/>
  <c r="BA501" i="1"/>
  <c r="AU501" i="1"/>
  <c r="AV500" i="1"/>
  <c r="AW499" i="1"/>
  <c r="AZ498" i="1"/>
  <c r="BA497" i="1"/>
  <c r="AU497" i="1"/>
  <c r="AV496" i="1"/>
  <c r="AW495" i="1"/>
  <c r="AZ494" i="1"/>
  <c r="BA493" i="1"/>
  <c r="AU493" i="1"/>
  <c r="AV492" i="1"/>
  <c r="AZ490" i="1"/>
  <c r="BA489" i="1"/>
  <c r="AU489" i="1"/>
  <c r="AV488" i="1"/>
  <c r="AZ486" i="1"/>
  <c r="BA485" i="1"/>
  <c r="AU485" i="1"/>
  <c r="AV484" i="1"/>
  <c r="AZ482" i="1"/>
  <c r="BA481" i="1"/>
  <c r="AU481" i="1"/>
  <c r="AW480" i="1"/>
  <c r="AW479" i="1"/>
  <c r="AZ478" i="1"/>
  <c r="BA477" i="1"/>
  <c r="AU477" i="1"/>
  <c r="AV476" i="1"/>
  <c r="AW475" i="1"/>
  <c r="AZ474" i="1"/>
  <c r="BA473" i="1"/>
  <c r="AU473" i="1"/>
  <c r="AV472" i="1"/>
  <c r="AZ470" i="1"/>
  <c r="BA469" i="1"/>
  <c r="AU469" i="1"/>
  <c r="AV468" i="1"/>
  <c r="AZ466" i="1"/>
  <c r="BA465" i="1"/>
  <c r="AU465" i="1"/>
  <c r="AV464" i="1"/>
  <c r="AZ462" i="1"/>
  <c r="BA461" i="1"/>
  <c r="AU461" i="1"/>
  <c r="AV460" i="1"/>
  <c r="AW459" i="1"/>
  <c r="AZ458" i="1"/>
  <c r="BA457" i="1"/>
  <c r="AU457" i="1"/>
  <c r="AV456" i="1"/>
  <c r="AW455" i="1"/>
  <c r="AZ454" i="1"/>
  <c r="BA453" i="1"/>
  <c r="AU453" i="1"/>
  <c r="AV452" i="1"/>
  <c r="AW451" i="1"/>
  <c r="AZ450" i="1"/>
  <c r="BA449" i="1"/>
  <c r="AU449" i="1"/>
  <c r="AV448" i="1"/>
  <c r="AW447" i="1"/>
  <c r="AZ446" i="1"/>
  <c r="BA445" i="1"/>
  <c r="AU445" i="1"/>
  <c r="AV444" i="1"/>
  <c r="AW443" i="1"/>
  <c r="AZ442" i="1"/>
  <c r="BA441" i="1"/>
  <c r="AV441" i="1"/>
  <c r="AV440" i="1"/>
  <c r="AW439" i="1"/>
  <c r="AZ438" i="1"/>
  <c r="BA437" i="1"/>
  <c r="AU437" i="1"/>
  <c r="AV436" i="1"/>
  <c r="AW435" i="1"/>
  <c r="AZ434" i="1"/>
  <c r="BA433" i="1"/>
  <c r="AU433" i="1"/>
  <c r="AV432" i="1"/>
  <c r="AW431" i="1"/>
  <c r="AZ430" i="1"/>
  <c r="BA429" i="1"/>
  <c r="AU429" i="1"/>
  <c r="AW428" i="1"/>
  <c r="AW427" i="1"/>
  <c r="AZ426" i="1"/>
  <c r="BA425" i="1"/>
  <c r="AU425" i="1"/>
  <c r="AV424" i="1"/>
  <c r="AW423" i="1"/>
  <c r="AZ422" i="1"/>
  <c r="BA421" i="1"/>
  <c r="AU421" i="1"/>
  <c r="AV420" i="1"/>
  <c r="AW419" i="1"/>
  <c r="AZ418" i="1"/>
  <c r="BA417" i="1"/>
  <c r="AU417" i="1"/>
  <c r="AV416" i="1"/>
  <c r="AW415" i="1"/>
  <c r="AZ414" i="1"/>
  <c r="BA413" i="1"/>
  <c r="AU413" i="1"/>
  <c r="AV412" i="1"/>
  <c r="AW411" i="1"/>
  <c r="AZ410" i="1"/>
  <c r="BA409" i="1"/>
  <c r="AU409" i="1"/>
  <c r="AV408" i="1"/>
  <c r="AW407" i="1"/>
  <c r="AZ406" i="1"/>
  <c r="BA405" i="1"/>
  <c r="AU405" i="1"/>
  <c r="AV404" i="1"/>
  <c r="AW403" i="1"/>
  <c r="AZ402" i="1"/>
  <c r="BA401" i="1"/>
  <c r="AU401" i="1"/>
  <c r="AV400" i="1"/>
  <c r="AW399" i="1"/>
  <c r="AZ398" i="1"/>
  <c r="BA397" i="1"/>
  <c r="AV397" i="1"/>
  <c r="AV396" i="1"/>
  <c r="AW395" i="1"/>
  <c r="AZ394" i="1"/>
  <c r="BA393" i="1"/>
  <c r="AU393" i="1"/>
  <c r="AV392" i="1"/>
  <c r="AW391" i="1"/>
  <c r="AZ390" i="1"/>
  <c r="BA389" i="1"/>
  <c r="AU389" i="1"/>
  <c r="AV388" i="1"/>
  <c r="AW387" i="1"/>
  <c r="AZ386" i="1"/>
  <c r="BA385" i="1"/>
  <c r="AV385" i="1"/>
  <c r="AV384" i="1"/>
  <c r="AW383" i="1"/>
  <c r="AZ382" i="1"/>
  <c r="BA381" i="1"/>
  <c r="AU381" i="1"/>
  <c r="AV380" i="1"/>
  <c r="AW379" i="1"/>
  <c r="AZ378" i="1"/>
  <c r="BA377" i="1"/>
  <c r="AU377" i="1"/>
  <c r="AV376" i="1"/>
  <c r="AW375" i="1"/>
  <c r="AZ374" i="1"/>
  <c r="BA373" i="1"/>
  <c r="AU373" i="1"/>
  <c r="AV372" i="1"/>
  <c r="AW371" i="1"/>
  <c r="AZ370" i="1"/>
  <c r="BA369" i="1"/>
  <c r="AU369" i="1"/>
  <c r="AV368" i="1"/>
  <c r="AZ366" i="1"/>
  <c r="BA365" i="1"/>
  <c r="AU365" i="1"/>
  <c r="AW364" i="1"/>
  <c r="AW363" i="1"/>
  <c r="AZ362" i="1"/>
  <c r="BA361" i="1"/>
  <c r="AU361" i="1"/>
  <c r="AV360" i="1"/>
  <c r="AZ358" i="1"/>
  <c r="BA357" i="1"/>
  <c r="AU357" i="1"/>
  <c r="AV356" i="1"/>
  <c r="AW355" i="1"/>
  <c r="AZ354" i="1"/>
  <c r="BA353" i="1"/>
  <c r="AU353" i="1"/>
  <c r="AV352" i="1"/>
  <c r="AW351" i="1"/>
  <c r="AZ350" i="1"/>
  <c r="BA349" i="1"/>
  <c r="AU349" i="1"/>
  <c r="AV348" i="1"/>
  <c r="AW347" i="1"/>
  <c r="AZ346" i="1"/>
  <c r="BA345" i="1"/>
  <c r="AU345" i="1"/>
  <c r="AV344" i="1"/>
  <c r="AW343" i="1"/>
  <c r="AZ342" i="1"/>
  <c r="BA341" i="1"/>
  <c r="AU341" i="1"/>
  <c r="AW340" i="1"/>
  <c r="AW339" i="1"/>
  <c r="AZ338" i="1"/>
  <c r="BA337" i="1"/>
  <c r="AU337" i="1"/>
  <c r="AV336" i="1"/>
  <c r="AZ334" i="1"/>
  <c r="BA333" i="1"/>
  <c r="AU333" i="1"/>
  <c r="AV332" i="1"/>
  <c r="AW331" i="1"/>
  <c r="AZ330" i="1"/>
  <c r="BA329" i="1"/>
  <c r="AU329" i="1"/>
  <c r="AV328" i="1"/>
  <c r="AW327" i="1"/>
  <c r="AZ326" i="1"/>
  <c r="BA325" i="1"/>
  <c r="AU325" i="1"/>
  <c r="AW324" i="1"/>
  <c r="AW323" i="1"/>
  <c r="AZ322" i="1"/>
  <c r="BA321" i="1"/>
  <c r="AU321" i="1"/>
  <c r="AV320" i="1"/>
  <c r="AW319" i="1"/>
  <c r="AZ318" i="1"/>
  <c r="BA317" i="1"/>
  <c r="AV317" i="1"/>
  <c r="AV316" i="1"/>
  <c r="AW315" i="1"/>
  <c r="AZ314" i="1"/>
  <c r="BA313" i="1"/>
  <c r="AU313" i="1"/>
  <c r="AV312" i="1"/>
  <c r="AW311" i="1"/>
  <c r="AZ310" i="1"/>
  <c r="BA309" i="1"/>
  <c r="AU309" i="1"/>
  <c r="AV308" i="1"/>
  <c r="AW307" i="1"/>
  <c r="AZ306" i="1"/>
  <c r="BA305" i="1"/>
  <c r="AU305" i="1"/>
  <c r="AV304" i="1"/>
  <c r="AW303" i="1"/>
  <c r="AZ302" i="1"/>
  <c r="BA301" i="1"/>
  <c r="AV301" i="1"/>
  <c r="AW300" i="1"/>
  <c r="AW299" i="1"/>
  <c r="AZ298" i="1"/>
  <c r="BA297" i="1"/>
  <c r="AU297" i="1"/>
  <c r="AV296" i="1"/>
  <c r="AW295" i="1"/>
  <c r="AZ294" i="1"/>
  <c r="BA293" i="1"/>
  <c r="AU293" i="1"/>
  <c r="AW292" i="1"/>
  <c r="AW291" i="1"/>
  <c r="AZ290" i="1"/>
  <c r="BA289" i="1"/>
  <c r="AV289" i="1"/>
  <c r="AV288" i="1"/>
  <c r="AW287" i="1"/>
  <c r="AZ286" i="1"/>
  <c r="BA285" i="1"/>
  <c r="AU285" i="1"/>
  <c r="AW284" i="1"/>
  <c r="AW283" i="1"/>
  <c r="AZ282" i="1"/>
  <c r="BA281" i="1"/>
  <c r="AU281" i="1"/>
  <c r="AV280" i="1"/>
  <c r="AW279" i="1"/>
  <c r="AZ278" i="1"/>
  <c r="BA277" i="1"/>
  <c r="AU277" i="1"/>
  <c r="AV276" i="1"/>
  <c r="AZ274" i="1"/>
  <c r="BA273" i="1"/>
  <c r="AU273" i="1"/>
  <c r="AV272" i="1"/>
  <c r="AW271" i="1"/>
  <c r="AZ270" i="1"/>
  <c r="BA269" i="1"/>
  <c r="AU269" i="1"/>
  <c r="AV268" i="1"/>
  <c r="AW267" i="1"/>
  <c r="AZ266" i="1"/>
  <c r="BA265" i="1"/>
  <c r="AU265" i="1"/>
  <c r="AV264" i="1"/>
  <c r="AW263" i="1"/>
  <c r="AZ262" i="1"/>
  <c r="BA261" i="1"/>
  <c r="AU261" i="1"/>
  <c r="AV260" i="1"/>
  <c r="AZ258" i="1"/>
  <c r="BA257" i="1"/>
  <c r="AU257" i="1"/>
  <c r="AV256" i="1"/>
  <c r="AW255" i="1"/>
  <c r="AZ254" i="1"/>
  <c r="BA253" i="1"/>
  <c r="AU253" i="1"/>
  <c r="AV252" i="1"/>
  <c r="AW251" i="1"/>
  <c r="AZ250" i="1"/>
  <c r="BA249" i="1"/>
  <c r="AU249" i="1"/>
  <c r="AV248" i="1"/>
  <c r="AW247" i="1"/>
  <c r="AZ246" i="1"/>
  <c r="BA245" i="1"/>
  <c r="AU245" i="1"/>
  <c r="AV244" i="1"/>
  <c r="AW243" i="1"/>
  <c r="AZ242" i="1"/>
  <c r="BA241" i="1"/>
  <c r="AU241" i="1"/>
  <c r="AV240" i="1"/>
  <c r="AW239" i="1"/>
  <c r="AZ238" i="1"/>
  <c r="BA237" i="1"/>
  <c r="AU237" i="1"/>
  <c r="AV236" i="1"/>
  <c r="AW235" i="1"/>
  <c r="AZ234" i="1"/>
  <c r="BA233" i="1"/>
  <c r="AU233" i="1"/>
  <c r="AV232" i="1"/>
  <c r="AW231" i="1"/>
  <c r="AZ230" i="1"/>
  <c r="BA229" i="1"/>
  <c r="AU229" i="1"/>
  <c r="AV228" i="1"/>
  <c r="AW227" i="1"/>
  <c r="AZ226" i="1"/>
  <c r="BA225" i="1"/>
  <c r="AU225" i="1"/>
  <c r="AV224" i="1"/>
  <c r="AZ222" i="1"/>
  <c r="BA221" i="1"/>
  <c r="AV221" i="1"/>
  <c r="AV220" i="1"/>
  <c r="AW219" i="1"/>
  <c r="AZ218" i="1"/>
  <c r="BA217" i="1"/>
  <c r="AU217" i="1"/>
  <c r="AW216" i="1"/>
  <c r="AW215" i="1"/>
  <c r="AZ214" i="1"/>
  <c r="BA213" i="1"/>
  <c r="AV213" i="1"/>
  <c r="AV212" i="1"/>
  <c r="AW211" i="1"/>
  <c r="AZ210" i="1"/>
  <c r="BA209" i="1"/>
  <c r="AU209" i="1"/>
  <c r="AV208" i="1"/>
  <c r="AW207" i="1"/>
  <c r="AZ206" i="1"/>
  <c r="BA205" i="1"/>
  <c r="AU205" i="1"/>
  <c r="AV204" i="1"/>
  <c r="AW203" i="1"/>
  <c r="AZ202" i="1"/>
  <c r="BA201" i="1"/>
  <c r="AU201" i="1"/>
  <c r="AW200" i="1"/>
  <c r="AW199" i="1"/>
  <c r="AZ198" i="1"/>
  <c r="BA197" i="1"/>
  <c r="AU197" i="1"/>
  <c r="AV196" i="1"/>
  <c r="AW195" i="1"/>
  <c r="AZ194" i="1"/>
  <c r="BA193" i="1"/>
  <c r="AU193" i="1"/>
  <c r="AV192" i="1"/>
  <c r="AW191" i="1"/>
  <c r="AZ190" i="1"/>
  <c r="BA189" i="1"/>
  <c r="AU189" i="1"/>
  <c r="AV188" i="1"/>
  <c r="AW187" i="1"/>
  <c r="AZ186" i="1"/>
  <c r="BA185" i="1"/>
  <c r="AU185" i="1"/>
  <c r="AV184" i="1"/>
  <c r="AW183" i="1"/>
  <c r="AZ182" i="1"/>
  <c r="BA181" i="1"/>
  <c r="AV181" i="1"/>
  <c r="AV180" i="1"/>
  <c r="AW179" i="1"/>
  <c r="AZ178" i="1"/>
  <c r="BA177" i="1"/>
  <c r="AU177" i="1"/>
  <c r="AV176" i="1"/>
  <c r="AW175" i="1"/>
  <c r="AZ174" i="1"/>
  <c r="BA173" i="1"/>
  <c r="AU173" i="1"/>
  <c r="AV172" i="1"/>
  <c r="AW171" i="1"/>
  <c r="AZ170" i="1"/>
  <c r="BA169" i="1"/>
  <c r="AU169" i="1"/>
  <c r="AV168" i="1"/>
  <c r="AW167" i="1"/>
  <c r="AZ166" i="1"/>
  <c r="BA165" i="1"/>
  <c r="AU165" i="1"/>
  <c r="AV164" i="1"/>
  <c r="AW163" i="1"/>
  <c r="AZ162" i="1"/>
  <c r="BA161" i="1"/>
  <c r="AU161" i="1"/>
  <c r="AV160" i="1"/>
  <c r="AW159" i="1"/>
  <c r="AZ158" i="1"/>
  <c r="BA157" i="1"/>
  <c r="AU157" i="1"/>
  <c r="AV156" i="1"/>
  <c r="AW155" i="1"/>
  <c r="AZ154" i="1"/>
  <c r="BA153" i="1"/>
  <c r="AU153" i="1"/>
  <c r="AV152" i="1"/>
  <c r="AW151" i="1"/>
  <c r="AZ150" i="1"/>
  <c r="BA149" i="1"/>
  <c r="AU149" i="1"/>
  <c r="AV148" i="1"/>
  <c r="AW147" i="1"/>
  <c r="AZ146" i="1"/>
  <c r="BA145" i="1"/>
  <c r="AU145" i="1"/>
  <c r="AV144" i="1"/>
  <c r="AW143" i="1"/>
  <c r="AZ142" i="1"/>
  <c r="BA141" i="1"/>
  <c r="AU141" i="1"/>
  <c r="AV140" i="1"/>
  <c r="AW139" i="1"/>
  <c r="AZ138" i="1"/>
  <c r="BA137" i="1"/>
  <c r="AV137" i="1"/>
  <c r="AV136" i="1"/>
  <c r="AW135" i="1"/>
  <c r="AZ134" i="1"/>
  <c r="BA133" i="1"/>
  <c r="AU133" i="1"/>
  <c r="AV132" i="1"/>
  <c r="AW131" i="1"/>
  <c r="AZ130" i="1"/>
  <c r="BA129" i="1"/>
  <c r="AU129" i="1"/>
  <c r="AV128" i="1"/>
  <c r="AW127" i="1"/>
  <c r="AZ126" i="1"/>
  <c r="BA125" i="1"/>
  <c r="AU125" i="1"/>
  <c r="AV124" i="1"/>
  <c r="AW123" i="1"/>
  <c r="AZ122" i="1"/>
  <c r="BA121" i="1"/>
  <c r="AU121" i="1"/>
  <c r="AV120" i="1"/>
  <c r="AW119" i="1"/>
  <c r="AZ118" i="1"/>
  <c r="BA117" i="1"/>
  <c r="AU117" i="1"/>
  <c r="AW116" i="1"/>
  <c r="AW115" i="1"/>
  <c r="AZ114" i="1"/>
  <c r="BA113" i="1"/>
  <c r="AU113" i="1"/>
  <c r="AV112" i="1"/>
  <c r="AW111" i="1"/>
  <c r="AZ110" i="1"/>
  <c r="BA109" i="1"/>
  <c r="AU109" i="1"/>
  <c r="AV108" i="1"/>
  <c r="AW107" i="1"/>
  <c r="AZ106" i="1"/>
  <c r="BA105" i="1"/>
  <c r="AU105" i="1"/>
  <c r="AW104" i="1"/>
  <c r="AW103" i="1"/>
  <c r="AZ102" i="1"/>
  <c r="BA101" i="1"/>
  <c r="AU101" i="1"/>
  <c r="AV100" i="1"/>
  <c r="AW99" i="1"/>
  <c r="AZ98" i="1"/>
  <c r="BA97" i="1"/>
  <c r="AU97" i="1"/>
  <c r="AW96" i="1"/>
  <c r="AZ94" i="1"/>
  <c r="BA93" i="1"/>
  <c r="AU93" i="1"/>
  <c r="AV92" i="1"/>
  <c r="AZ90" i="1"/>
  <c r="BA89" i="1"/>
  <c r="AU89" i="1"/>
  <c r="AV88" i="1"/>
  <c r="AW87" i="1"/>
  <c r="AZ86" i="1"/>
  <c r="BA85" i="1"/>
  <c r="AU85" i="1"/>
  <c r="AV84" i="1"/>
  <c r="AW83" i="1"/>
  <c r="AZ82" i="1"/>
  <c r="BA81" i="1"/>
  <c r="AU81" i="1"/>
  <c r="AV80" i="1"/>
  <c r="AW79" i="1"/>
  <c r="AZ78" i="1"/>
  <c r="BA77" i="1"/>
  <c r="AV77" i="1"/>
  <c r="AW76" i="1"/>
  <c r="AW75" i="1"/>
  <c r="AZ74" i="1"/>
  <c r="BA73" i="1"/>
  <c r="AU73" i="1"/>
  <c r="AV72" i="1"/>
  <c r="AW71" i="1"/>
  <c r="AZ70" i="1"/>
  <c r="BA69" i="1"/>
  <c r="AU69" i="1"/>
  <c r="AV68" i="1"/>
  <c r="AW67" i="1"/>
  <c r="AZ66" i="1"/>
  <c r="BA65" i="1"/>
  <c r="AU65" i="1"/>
  <c r="AW64" i="1"/>
  <c r="AW63" i="1"/>
  <c r="AZ62" i="1"/>
  <c r="BA61" i="1"/>
  <c r="AU61" i="1"/>
  <c r="AV60" i="1"/>
  <c r="AW59" i="1"/>
  <c r="AZ58" i="1"/>
  <c r="BA57" i="1"/>
  <c r="AU57" i="1"/>
  <c r="AV56" i="1"/>
  <c r="AW55" i="1"/>
  <c r="AZ54" i="1"/>
  <c r="BA53" i="1"/>
  <c r="AU53" i="1"/>
  <c r="AV52" i="1"/>
  <c r="AW51" i="1"/>
  <c r="AZ50" i="1"/>
  <c r="BA49" i="1"/>
  <c r="AU49" i="1"/>
  <c r="AV48" i="1"/>
  <c r="AW47" i="1"/>
  <c r="AZ46" i="1"/>
  <c r="BA45" i="1"/>
  <c r="AU45" i="1"/>
  <c r="AV44" i="1"/>
  <c r="AW43" i="1"/>
  <c r="AZ42" i="1"/>
  <c r="BA41" i="1"/>
  <c r="AU41" i="1"/>
  <c r="AW40" i="1"/>
  <c r="AW39" i="1"/>
  <c r="AZ38" i="1"/>
  <c r="BA37" i="1"/>
  <c r="AU37" i="1"/>
  <c r="AV36" i="1"/>
  <c r="AZ34" i="1"/>
  <c r="BA33" i="1"/>
  <c r="AU33" i="1"/>
  <c r="AV32" i="1"/>
  <c r="AW31" i="1"/>
  <c r="AZ30" i="1"/>
  <c r="BA29" i="1"/>
  <c r="AU29" i="1"/>
  <c r="AV28" i="1"/>
  <c r="AW27" i="1"/>
  <c r="AZ26" i="1"/>
  <c r="BA25" i="1"/>
  <c r="AU25" i="1"/>
  <c r="AV24" i="1"/>
  <c r="AW23" i="1"/>
  <c r="AZ22" i="1"/>
  <c r="BA21" i="1"/>
  <c r="AU21" i="1"/>
  <c r="AV20" i="1"/>
  <c r="AW19" i="1"/>
  <c r="AZ18" i="1"/>
  <c r="BA17" i="1"/>
  <c r="AV17" i="1"/>
  <c r="AV16" i="1"/>
  <c r="AW15" i="1"/>
  <c r="AZ14" i="1"/>
  <c r="BA13" i="1"/>
  <c r="AU13" i="1"/>
  <c r="AV12" i="1"/>
  <c r="AW11" i="1"/>
  <c r="AZ10" i="1"/>
  <c r="BA9" i="1"/>
  <c r="AU9" i="1"/>
  <c r="AV8" i="1"/>
  <c r="AW7" i="1"/>
  <c r="AZ6" i="1"/>
  <c r="BA5" i="1"/>
  <c r="AU5" i="1"/>
  <c r="AV4" i="1"/>
  <c r="AW3" i="1"/>
  <c r="AU528" i="1"/>
  <c r="AU520" i="1"/>
  <c r="AU480" i="1"/>
  <c r="AU428" i="1"/>
  <c r="AU364" i="1"/>
  <c r="AU340" i="1"/>
  <c r="AU324" i="1"/>
  <c r="AU300" i="1"/>
  <c r="AU292" i="1"/>
  <c r="AU284" i="1"/>
  <c r="AU216" i="1"/>
  <c r="AU200" i="1"/>
  <c r="AU116" i="1"/>
  <c r="AU104" i="1"/>
  <c r="AU96" i="1"/>
  <c r="AU76" i="1"/>
  <c r="AU64" i="1"/>
  <c r="AU40" i="1"/>
  <c r="AW13" i="1"/>
  <c r="EB534" i="1"/>
  <c r="EB530" i="1"/>
  <c r="EB526" i="1"/>
  <c r="EB522" i="1"/>
  <c r="EB518" i="1"/>
  <c r="EB514" i="1"/>
  <c r="EB510" i="1"/>
  <c r="EB506" i="1"/>
  <c r="EB502" i="1"/>
  <c r="EB498" i="1"/>
  <c r="EB494" i="1"/>
  <c r="EB490" i="1"/>
  <c r="EB486" i="1"/>
  <c r="EB482" i="1"/>
  <c r="EB478" i="1"/>
  <c r="EB474" i="1"/>
  <c r="EB470" i="1"/>
  <c r="EB466" i="1"/>
  <c r="EB462" i="1"/>
  <c r="EB458" i="1"/>
  <c r="EB454" i="1"/>
  <c r="EB450" i="1"/>
  <c r="EB446" i="1"/>
  <c r="EB442" i="1"/>
  <c r="EB438" i="1"/>
  <c r="EB434" i="1"/>
  <c r="EB430" i="1"/>
  <c r="EB426" i="1"/>
  <c r="EB422" i="1"/>
  <c r="EB418" i="1"/>
  <c r="EB414" i="1"/>
  <c r="EB410" i="1"/>
  <c r="EB406" i="1"/>
  <c r="EB402" i="1"/>
  <c r="EB398" i="1"/>
  <c r="EB394" i="1"/>
  <c r="EB390" i="1"/>
  <c r="EB386" i="1"/>
  <c r="EB382" i="1"/>
  <c r="EB378" i="1"/>
  <c r="EB374" i="1"/>
  <c r="EB370" i="1"/>
  <c r="EB366" i="1"/>
  <c r="EB362" i="1"/>
  <c r="EB358" i="1"/>
  <c r="EB354" i="1"/>
  <c r="EB350" i="1"/>
  <c r="EB346" i="1"/>
  <c r="EB342" i="1"/>
  <c r="EB338" i="1"/>
  <c r="EB334" i="1"/>
  <c r="EB330" i="1"/>
  <c r="EB326" i="1"/>
  <c r="EB322" i="1"/>
  <c r="EB318" i="1"/>
  <c r="EB314" i="1"/>
  <c r="EB310" i="1"/>
  <c r="EB306" i="1"/>
  <c r="EB302" i="1"/>
  <c r="EB298" i="1"/>
  <c r="EB294" i="1"/>
  <c r="EB290" i="1"/>
  <c r="EB286" i="1"/>
  <c r="EB282" i="1"/>
  <c r="EB278" i="1"/>
  <c r="EB274" i="1"/>
  <c r="EB270" i="1"/>
  <c r="EB266" i="1"/>
  <c r="EB262" i="1"/>
  <c r="EB258" i="1"/>
  <c r="EB254" i="1"/>
  <c r="EB250" i="1"/>
  <c r="EB246" i="1"/>
  <c r="EB242" i="1"/>
  <c r="EB238" i="1"/>
  <c r="EB234" i="1"/>
  <c r="EB230" i="1"/>
  <c r="EB226" i="1"/>
  <c r="EB222" i="1"/>
  <c r="EB218" i="1"/>
  <c r="EB214" i="1"/>
  <c r="EB210" i="1"/>
  <c r="EB206" i="1"/>
  <c r="EB202" i="1"/>
  <c r="EB198" i="1"/>
  <c r="EB194" i="1"/>
  <c r="EB190" i="1"/>
  <c r="EB186" i="1"/>
  <c r="EB182" i="1"/>
  <c r="EB178" i="1"/>
  <c r="EB174" i="1"/>
  <c r="EB170" i="1"/>
  <c r="EB166" i="1"/>
  <c r="EB162" i="1"/>
  <c r="EB158" i="1"/>
  <c r="EB154" i="1"/>
  <c r="EB150" i="1"/>
  <c r="EB146" i="1"/>
  <c r="EB142" i="1"/>
  <c r="EB138" i="1"/>
  <c r="EB134" i="1"/>
  <c r="EB130" i="1"/>
  <c r="EB126" i="1"/>
  <c r="EB122" i="1"/>
  <c r="EB118" i="1"/>
  <c r="EB114" i="1"/>
  <c r="EB110" i="1"/>
  <c r="EB106" i="1"/>
  <c r="EB102" i="1"/>
  <c r="EB98" i="1"/>
  <c r="EB94" i="1"/>
  <c r="EB90" i="1"/>
  <c r="EB86" i="1"/>
  <c r="EB82" i="1"/>
  <c r="EB78" i="1"/>
  <c r="EB74" i="1"/>
  <c r="EB70" i="1"/>
  <c r="EB66" i="1"/>
  <c r="EB62" i="1"/>
  <c r="EB58" i="1"/>
  <c r="EB54" i="1"/>
  <c r="EB50" i="1"/>
  <c r="EB46" i="1"/>
  <c r="EB42" i="1"/>
  <c r="EB38" i="1"/>
  <c r="EB34" i="1"/>
  <c r="EB30" i="1"/>
  <c r="EB26" i="1"/>
  <c r="EB22" i="1"/>
  <c r="EB18" i="1"/>
  <c r="EB14" i="1"/>
  <c r="EB10" i="1"/>
  <c r="EB4" i="1"/>
  <c r="EB533" i="1"/>
  <c r="EB529" i="1"/>
  <c r="EB525" i="1"/>
  <c r="EB521" i="1"/>
  <c r="EB517" i="1"/>
  <c r="EB513" i="1"/>
  <c r="EB509" i="1"/>
  <c r="EB505" i="1"/>
  <c r="EB501" i="1"/>
  <c r="EB497" i="1"/>
  <c r="EB493" i="1"/>
  <c r="EB489" i="1"/>
  <c r="EB485" i="1"/>
  <c r="EB481" i="1"/>
  <c r="EB477" i="1"/>
  <c r="EB473" i="1"/>
  <c r="EB469" i="1"/>
  <c r="EB465" i="1"/>
  <c r="EB461" i="1"/>
  <c r="EB457" i="1"/>
  <c r="EB453" i="1"/>
  <c r="EB449" i="1"/>
  <c r="EB445" i="1"/>
  <c r="EB441" i="1"/>
  <c r="EB437" i="1"/>
  <c r="EB433" i="1"/>
  <c r="EB429" i="1"/>
  <c r="EB425" i="1"/>
  <c r="EB421" i="1"/>
  <c r="EB417" i="1"/>
  <c r="EB413" i="1"/>
  <c r="EB409" i="1"/>
  <c r="EB405" i="1"/>
  <c r="EB401" i="1"/>
  <c r="EB397" i="1"/>
  <c r="EB393" i="1"/>
  <c r="EB389" i="1"/>
  <c r="EB385" i="1"/>
  <c r="EB381" i="1"/>
  <c r="EB377" i="1"/>
  <c r="EB373" i="1"/>
  <c r="EB369" i="1"/>
  <c r="EB365" i="1"/>
  <c r="EB361" i="1"/>
  <c r="EB357" i="1"/>
  <c r="EB353" i="1"/>
  <c r="EB349" i="1"/>
  <c r="EB345" i="1"/>
  <c r="EB341" i="1"/>
  <c r="EB337" i="1"/>
  <c r="EB333" i="1"/>
  <c r="EB329" i="1"/>
  <c r="EB325" i="1"/>
  <c r="EB321" i="1"/>
  <c r="EB317" i="1"/>
  <c r="EB313" i="1"/>
  <c r="EB309" i="1"/>
  <c r="EB305" i="1"/>
  <c r="EB301" i="1"/>
  <c r="EB297" i="1"/>
  <c r="EB293" i="1"/>
  <c r="EB289" i="1"/>
  <c r="EB285" i="1"/>
  <c r="EB281" i="1"/>
  <c r="EB277" i="1"/>
  <c r="EB273" i="1"/>
  <c r="EB269" i="1"/>
  <c r="EB265" i="1"/>
  <c r="EB261" i="1"/>
  <c r="EB257" i="1"/>
  <c r="EB253" i="1"/>
  <c r="EB249" i="1"/>
  <c r="EB245" i="1"/>
  <c r="EB241" i="1"/>
  <c r="EB237" i="1"/>
  <c r="EB233" i="1"/>
  <c r="EB229" i="1"/>
  <c r="EB225" i="1"/>
  <c r="EB221" i="1"/>
  <c r="EB217" i="1"/>
  <c r="EB213" i="1"/>
  <c r="EB209" i="1"/>
  <c r="EB205" i="1"/>
  <c r="EB201" i="1"/>
  <c r="EB197" i="1"/>
  <c r="EB193" i="1"/>
  <c r="EB189" i="1"/>
  <c r="EB185" i="1"/>
  <c r="EB181" i="1"/>
  <c r="EB177" i="1"/>
  <c r="EB173" i="1"/>
  <c r="EB169" i="1"/>
  <c r="EB165" i="1"/>
  <c r="EB161" i="1"/>
  <c r="EB157" i="1"/>
  <c r="EB153" i="1"/>
  <c r="EB149" i="1"/>
  <c r="EB145" i="1"/>
  <c r="EB141" i="1"/>
  <c r="EB137" i="1"/>
  <c r="EB133" i="1"/>
  <c r="EB129" i="1"/>
  <c r="EB125" i="1"/>
  <c r="EB117" i="1"/>
  <c r="EB113" i="1"/>
  <c r="EB109" i="1"/>
  <c r="EB101" i="1"/>
  <c r="EB97" i="1"/>
  <c r="EB93" i="1"/>
  <c r="EB85" i="1"/>
  <c r="EB81" i="1"/>
  <c r="EB77" i="1"/>
  <c r="EB69" i="1"/>
  <c r="EB65" i="1"/>
  <c r="EB61" i="1"/>
  <c r="EB53" i="1"/>
  <c r="EB49" i="1"/>
  <c r="EB45" i="1"/>
  <c r="EB37" i="1"/>
  <c r="EB33" i="1"/>
  <c r="EB29" i="1"/>
  <c r="EB21" i="1"/>
  <c r="EB17" i="1"/>
  <c r="EB13" i="1"/>
  <c r="EB3" i="1"/>
  <c r="EB528" i="1"/>
  <c r="EB524" i="1"/>
  <c r="EB520" i="1"/>
  <c r="EB512" i="1"/>
  <c r="EB508" i="1"/>
  <c r="EB504" i="1"/>
  <c r="EB496" i="1"/>
  <c r="EB492" i="1"/>
  <c r="EB488" i="1"/>
  <c r="EB480" i="1"/>
  <c r="EB476" i="1"/>
  <c r="EB472" i="1"/>
  <c r="EB464" i="1"/>
  <c r="EB460" i="1"/>
  <c r="EB456" i="1"/>
  <c r="EB448" i="1"/>
  <c r="EB444" i="1"/>
  <c r="EB440" i="1"/>
  <c r="EB432" i="1"/>
  <c r="EB428" i="1"/>
  <c r="EB424" i="1"/>
  <c r="EB416" i="1"/>
  <c r="EB412" i="1"/>
  <c r="EB408" i="1"/>
  <c r="EB400" i="1"/>
  <c r="EB396" i="1"/>
  <c r="EB392" i="1"/>
  <c r="EB384" i="1"/>
  <c r="EB380" i="1"/>
  <c r="EB376" i="1"/>
  <c r="EB368" i="1"/>
  <c r="EB364" i="1"/>
  <c r="EB360" i="1"/>
  <c r="EB352" i="1"/>
  <c r="EB348" i="1"/>
  <c r="EB344" i="1"/>
  <c r="EB336" i="1"/>
  <c r="EB332" i="1"/>
  <c r="EB328" i="1"/>
  <c r="EB324" i="1"/>
  <c r="EB320" i="1"/>
  <c r="EB316" i="1"/>
  <c r="EB312" i="1"/>
  <c r="EB308" i="1"/>
  <c r="EB304" i="1"/>
  <c r="EB300" i="1"/>
  <c r="EB296" i="1"/>
  <c r="EB292" i="1"/>
  <c r="EB288" i="1"/>
  <c r="EB284" i="1"/>
  <c r="EB280" i="1"/>
  <c r="EB272" i="1"/>
  <c r="EB268" i="1"/>
  <c r="EB264" i="1"/>
  <c r="EB260" i="1"/>
  <c r="EB256" i="1"/>
  <c r="EB252" i="1"/>
  <c r="EB248" i="1"/>
  <c r="EB240" i="1"/>
  <c r="EB236" i="1"/>
  <c r="EB232" i="1"/>
  <c r="EB228" i="1"/>
  <c r="EB224" i="1"/>
  <c r="EB220" i="1"/>
  <c r="EB216" i="1"/>
  <c r="EB208" i="1"/>
  <c r="EB204" i="1"/>
  <c r="EB200" i="1"/>
  <c r="EB196" i="1"/>
  <c r="EB192" i="1"/>
  <c r="EB188" i="1"/>
  <c r="EB184" i="1"/>
  <c r="EB180" i="1"/>
  <c r="EB176" i="1"/>
  <c r="EB172" i="1"/>
  <c r="EB168" i="1"/>
  <c r="EB164" i="1"/>
  <c r="EB160" i="1"/>
  <c r="EB156" i="1"/>
  <c r="EB152" i="1"/>
  <c r="EB144" i="1"/>
  <c r="EB140" i="1"/>
  <c r="EB136" i="1"/>
  <c r="EB132" i="1"/>
  <c r="EB128" i="1"/>
  <c r="EB124" i="1"/>
  <c r="EB120" i="1"/>
  <c r="EB112" i="1"/>
  <c r="EB108" i="1"/>
  <c r="EB104" i="1"/>
  <c r="EB100" i="1"/>
  <c r="EB96" i="1"/>
  <c r="EB92" i="1"/>
  <c r="EB88" i="1"/>
  <c r="EB84" i="1"/>
  <c r="EB80" i="1"/>
  <c r="EB76" i="1"/>
  <c r="EB72" i="1"/>
  <c r="EB68" i="1"/>
  <c r="EB64" i="1"/>
  <c r="EB60" i="1"/>
  <c r="EB56" i="1"/>
  <c r="EB52" i="1"/>
  <c r="EB48" i="1"/>
  <c r="EB44" i="1"/>
  <c r="EB40" i="1"/>
  <c r="EB36" i="1"/>
  <c r="EB32" i="1"/>
  <c r="EB28" i="1"/>
  <c r="EB24" i="1"/>
  <c r="EB16" i="1"/>
  <c r="EB12" i="1"/>
  <c r="EB8" i="1"/>
  <c r="EB7" i="1"/>
  <c r="EB535" i="1"/>
  <c r="EB531" i="1"/>
  <c r="EB527" i="1"/>
  <c r="EB523" i="1"/>
  <c r="EB519" i="1"/>
  <c r="EB515" i="1"/>
  <c r="EB511" i="1"/>
  <c r="EB507" i="1"/>
  <c r="EB503" i="1"/>
  <c r="EB499" i="1"/>
  <c r="EB495" i="1"/>
  <c r="EB491" i="1"/>
  <c r="EB487" i="1"/>
  <c r="EB483" i="1"/>
  <c r="EB479" i="1"/>
  <c r="EB475" i="1"/>
  <c r="EB471" i="1"/>
  <c r="EB467" i="1"/>
  <c r="EB459" i="1"/>
  <c r="EB455" i="1"/>
  <c r="EB451" i="1"/>
  <c r="EB447" i="1"/>
  <c r="EB443" i="1"/>
  <c r="EB439" i="1"/>
  <c r="EB435" i="1"/>
  <c r="EB427" i="1"/>
  <c r="EB423" i="1"/>
  <c r="EB419" i="1"/>
  <c r="EB415" i="1"/>
  <c r="EB411" i="1"/>
  <c r="EB403" i="1"/>
  <c r="EB399" i="1"/>
  <c r="EB395" i="1"/>
  <c r="EB387" i="1"/>
  <c r="EB383" i="1"/>
  <c r="EB379" i="1"/>
  <c r="EB371" i="1"/>
  <c r="EB367" i="1"/>
  <c r="EB363" i="1"/>
  <c r="EB355" i="1"/>
  <c r="EB351" i="1"/>
  <c r="EB347" i="1"/>
  <c r="EB339" i="1"/>
  <c r="EB335" i="1"/>
  <c r="EB331" i="1"/>
  <c r="EB323" i="1"/>
  <c r="EB319" i="1"/>
  <c r="EB315" i="1"/>
  <c r="EB307" i="1"/>
  <c r="EB303" i="1"/>
  <c r="EB299" i="1"/>
  <c r="EB291" i="1"/>
  <c r="EB287" i="1"/>
  <c r="EB283" i="1"/>
  <c r="EB275" i="1"/>
  <c r="EB271" i="1"/>
  <c r="EB267" i="1"/>
  <c r="EB259" i="1"/>
  <c r="EB255" i="1"/>
  <c r="EB251" i="1"/>
  <c r="EB243" i="1"/>
  <c r="EB239" i="1"/>
  <c r="EB235" i="1"/>
  <c r="EB227" i="1"/>
  <c r="EB223" i="1"/>
  <c r="EB219" i="1"/>
  <c r="EB215" i="1"/>
  <c r="EB211" i="1"/>
  <c r="EB203" i="1"/>
  <c r="EB199" i="1"/>
  <c r="EB195" i="1"/>
  <c r="EB187" i="1"/>
  <c r="EB183" i="1"/>
  <c r="EB179" i="1"/>
  <c r="EB171" i="1"/>
  <c r="EB163" i="1"/>
  <c r="EB159" i="1"/>
  <c r="EB155" i="1"/>
  <c r="EB147" i="1"/>
  <c r="EB143" i="1"/>
  <c r="EB139" i="1"/>
  <c r="EB131" i="1"/>
  <c r="EB127" i="1"/>
  <c r="EB123" i="1"/>
  <c r="EB115" i="1"/>
  <c r="EB111" i="1"/>
  <c r="EB107" i="1"/>
  <c r="EB99" i="1"/>
  <c r="EB91" i="1"/>
  <c r="EB87" i="1"/>
  <c r="EB83" i="1"/>
  <c r="EB79" i="1"/>
  <c r="EB75" i="1"/>
  <c r="EB67" i="1"/>
  <c r="EB63" i="1"/>
  <c r="EB59" i="1"/>
  <c r="EB51" i="1"/>
  <c r="EB47" i="1"/>
  <c r="EB43" i="1"/>
  <c r="EB35" i="1"/>
  <c r="EB31" i="1"/>
  <c r="EB27" i="1"/>
  <c r="EB19" i="1"/>
  <c r="EB11" i="1"/>
  <c r="EB5" i="1"/>
  <c r="CN43" i="1" l="1"/>
  <c r="CN292" i="1"/>
  <c r="CN351" i="1"/>
  <c r="CN411" i="1"/>
  <c r="CN415" i="1"/>
  <c r="CN528" i="1"/>
  <c r="BD53" i="1"/>
  <c r="BV43" i="1"/>
  <c r="BV115" i="1"/>
  <c r="BV292" i="1"/>
  <c r="BV351" i="1"/>
  <c r="BV411" i="1"/>
  <c r="BV415" i="1"/>
  <c r="BV343" i="1"/>
  <c r="CN183" i="1"/>
  <c r="CN363" i="1"/>
  <c r="BD29" i="1"/>
  <c r="BD505" i="1"/>
  <c r="BD62" i="1"/>
  <c r="BV128" i="1"/>
  <c r="BV192" i="1"/>
  <c r="BV272" i="1"/>
  <c r="BV320" i="1"/>
  <c r="BV25" i="1"/>
  <c r="BV29" i="1"/>
  <c r="BV117" i="1"/>
  <c r="BD14" i="1"/>
  <c r="CN128" i="1"/>
  <c r="CN192" i="1"/>
  <c r="CN272" i="1"/>
  <c r="CN320" i="1"/>
  <c r="CN125" i="1"/>
  <c r="CN166" i="1"/>
  <c r="CN325" i="1"/>
  <c r="CN389" i="1"/>
  <c r="BD130" i="1"/>
  <c r="BD146" i="1"/>
  <c r="BD91" i="1"/>
  <c r="BV32" i="1"/>
  <c r="BV181" i="1"/>
  <c r="BV37" i="1"/>
  <c r="BV53" i="1"/>
  <c r="BV61" i="1"/>
  <c r="BV253" i="1"/>
  <c r="BV337" i="1"/>
  <c r="BV377" i="1"/>
  <c r="CN343" i="1"/>
  <c r="CN37" i="1"/>
  <c r="CN53" i="1"/>
  <c r="CN61" i="1"/>
  <c r="CN253" i="1"/>
  <c r="CN337" i="1"/>
  <c r="CN377" i="1"/>
  <c r="BV203" i="1"/>
  <c r="BV216" i="1"/>
  <c r="BV284" i="1"/>
  <c r="BV391" i="1"/>
  <c r="BV428" i="1"/>
  <c r="BV499" i="1"/>
  <c r="BV52" i="1"/>
  <c r="BV60" i="1"/>
  <c r="BV172" i="1"/>
  <c r="BV213" i="1"/>
  <c r="BV368" i="1"/>
  <c r="BV376" i="1"/>
  <c r="BV404" i="1"/>
  <c r="CN105" i="1"/>
  <c r="BV113" i="1"/>
  <c r="BV174" i="1"/>
  <c r="BD292" i="1"/>
  <c r="BD61" i="1"/>
  <c r="BD58" i="1"/>
  <c r="BD486" i="1"/>
  <c r="CN203" i="1"/>
  <c r="CN216" i="1"/>
  <c r="CN284" i="1"/>
  <c r="CN391" i="1"/>
  <c r="CN428" i="1"/>
  <c r="CN499" i="1"/>
  <c r="CN52" i="1"/>
  <c r="CN60" i="1"/>
  <c r="CN172" i="1"/>
  <c r="CN213" i="1"/>
  <c r="CN368" i="1"/>
  <c r="CN376" i="1"/>
  <c r="CN404" i="1"/>
  <c r="BV105" i="1"/>
  <c r="CN113" i="1"/>
  <c r="CN174" i="1"/>
  <c r="BV19" i="1"/>
  <c r="BV27" i="1"/>
  <c r="BV31" i="1"/>
  <c r="BV83" i="1"/>
  <c r="BV87" i="1"/>
  <c r="BV103" i="1"/>
  <c r="BV207" i="1"/>
  <c r="BV291" i="1"/>
  <c r="BV331" i="1"/>
  <c r="BV387" i="1"/>
  <c r="BV395" i="1"/>
  <c r="BV451" i="1"/>
  <c r="BV455" i="1"/>
  <c r="BV480" i="1"/>
  <c r="BV495" i="1"/>
  <c r="BV503" i="1"/>
  <c r="BV511" i="1"/>
  <c r="BV523" i="1"/>
  <c r="BD340" i="1"/>
  <c r="BD41" i="1"/>
  <c r="BD57" i="1"/>
  <c r="BD54" i="1"/>
  <c r="BD430" i="1"/>
  <c r="BD482" i="1"/>
  <c r="CN123" i="1"/>
  <c r="BV447" i="1"/>
  <c r="BD438" i="1"/>
  <c r="BD490" i="1"/>
  <c r="CN139" i="1"/>
  <c r="BV155" i="1"/>
  <c r="BV179" i="1"/>
  <c r="BV423" i="1"/>
  <c r="BV196" i="1"/>
  <c r="BD110" i="1"/>
  <c r="BD350" i="1"/>
  <c r="BD454" i="1"/>
  <c r="BD239" i="1"/>
  <c r="CN195" i="1"/>
  <c r="CN211" i="1"/>
  <c r="CN340" i="1"/>
  <c r="CN50" i="1"/>
  <c r="AL569" i="1"/>
  <c r="BD21" i="1"/>
  <c r="BD138" i="1"/>
  <c r="BV364" i="1"/>
  <c r="CN44" i="1"/>
  <c r="BV425" i="1"/>
  <c r="CN19" i="1"/>
  <c r="CN27" i="1"/>
  <c r="CN31" i="1"/>
  <c r="CN83" i="1"/>
  <c r="CN87" i="1"/>
  <c r="CN103" i="1"/>
  <c r="CN207" i="1"/>
  <c r="CN291" i="1"/>
  <c r="CN331" i="1"/>
  <c r="CN383" i="1"/>
  <c r="CN387" i="1"/>
  <c r="CN395" i="1"/>
  <c r="CN451" i="1"/>
  <c r="CN455" i="1"/>
  <c r="CN480" i="1"/>
  <c r="CN495" i="1"/>
  <c r="CN503" i="1"/>
  <c r="CN511" i="1"/>
  <c r="CN523" i="1"/>
  <c r="CN4" i="1"/>
  <c r="CN8" i="1"/>
  <c r="CN12" i="1"/>
  <c r="CN16" i="1"/>
  <c r="CN36" i="1"/>
  <c r="CN56" i="1"/>
  <c r="CN137" i="1"/>
  <c r="CN168" i="1"/>
  <c r="CN252" i="1"/>
  <c r="CN336" i="1"/>
  <c r="CN380" i="1"/>
  <c r="CN384" i="1"/>
  <c r="CN488" i="1"/>
  <c r="BD200" i="1"/>
  <c r="BD49" i="1"/>
  <c r="BD65" i="1"/>
  <c r="BD201" i="1"/>
  <c r="BD293" i="1"/>
  <c r="BD369" i="1"/>
  <c r="BD26" i="1"/>
  <c r="BD330" i="1"/>
  <c r="BD386" i="1"/>
  <c r="BD402" i="1"/>
  <c r="BD418" i="1"/>
  <c r="BD470" i="1"/>
  <c r="BD506" i="1"/>
  <c r="BD347" i="1"/>
  <c r="BD419" i="1"/>
  <c r="BD435" i="1"/>
  <c r="BV47" i="1"/>
  <c r="BV67" i="1"/>
  <c r="BV71" i="1"/>
  <c r="BV75" i="1"/>
  <c r="BV131" i="1"/>
  <c r="BV147" i="1"/>
  <c r="BV159" i="1"/>
  <c r="BV163" i="1"/>
  <c r="BV175" i="1"/>
  <c r="BV215" i="1"/>
  <c r="BV227" i="1"/>
  <c r="E8" i="16"/>
  <c r="BV235" i="1"/>
  <c r="BV239" i="1"/>
  <c r="BV247" i="1"/>
  <c r="BV255" i="1"/>
  <c r="BV279" i="1"/>
  <c r="BV283" i="1"/>
  <c r="BV300" i="1"/>
  <c r="BV303" i="1"/>
  <c r="BV307" i="1"/>
  <c r="BV311" i="1"/>
  <c r="BV355" i="1"/>
  <c r="BV479" i="1"/>
  <c r="CN332" i="1"/>
  <c r="CN448" i="1"/>
  <c r="CN500" i="1"/>
  <c r="BD122" i="1"/>
  <c r="BD394" i="1"/>
  <c r="BD426" i="1"/>
  <c r="BD498" i="1"/>
  <c r="BV4" i="1"/>
  <c r="BV8" i="1"/>
  <c r="BV12" i="1"/>
  <c r="BV16" i="1"/>
  <c r="BV36" i="1"/>
  <c r="BV56" i="1"/>
  <c r="BV137" i="1"/>
  <c r="BV168" i="1"/>
  <c r="BV252" i="1"/>
  <c r="BV336" i="1"/>
  <c r="BV380" i="1"/>
  <c r="BV384" i="1"/>
  <c r="BV436" i="1"/>
  <c r="BV488" i="1"/>
  <c r="BV94" i="1"/>
  <c r="BV109" i="1"/>
  <c r="BV129" i="1"/>
  <c r="BV133" i="1"/>
  <c r="BV193" i="1"/>
  <c r="BV254" i="1"/>
  <c r="BV269" i="1"/>
  <c r="BV273" i="1"/>
  <c r="BV321" i="1"/>
  <c r="BV361" i="1"/>
  <c r="BV517" i="1"/>
  <c r="BV170" i="1"/>
  <c r="BV430" i="1"/>
  <c r="BD45" i="1"/>
  <c r="BD517" i="1"/>
  <c r="BD262" i="1"/>
  <c r="BD278" i="1"/>
  <c r="BD434" i="1"/>
  <c r="BD502" i="1"/>
  <c r="BV123" i="1"/>
  <c r="CN435" i="1"/>
  <c r="CN447" i="1"/>
  <c r="CN72" i="1"/>
  <c r="CN436" i="1"/>
  <c r="CN94" i="1"/>
  <c r="CN109" i="1"/>
  <c r="CN129" i="1"/>
  <c r="CN133" i="1"/>
  <c r="CN193" i="1"/>
  <c r="CN254" i="1"/>
  <c r="CN269" i="1"/>
  <c r="CN273" i="1"/>
  <c r="CN321" i="1"/>
  <c r="CN361" i="1"/>
  <c r="CN517" i="1"/>
  <c r="BD162" i="1"/>
  <c r="BD286" i="1"/>
  <c r="BD126" i="1"/>
  <c r="BV28" i="1"/>
  <c r="BV84" i="1"/>
  <c r="BV108" i="1"/>
  <c r="BV184" i="1"/>
  <c r="BV188" i="1"/>
  <c r="BV208" i="1"/>
  <c r="BV212" i="1"/>
  <c r="BV260" i="1"/>
  <c r="BV264" i="1"/>
  <c r="BV268" i="1"/>
  <c r="BV360" i="1"/>
  <c r="BV385" i="1"/>
  <c r="BV392" i="1"/>
  <c r="BV441" i="1"/>
  <c r="BV456" i="1"/>
  <c r="BV460" i="1"/>
  <c r="BV468" i="1"/>
  <c r="BV516" i="1"/>
  <c r="BV5" i="1"/>
  <c r="BV13" i="1"/>
  <c r="BV21" i="1"/>
  <c r="BV33" i="1"/>
  <c r="BV57" i="1"/>
  <c r="BV93" i="1"/>
  <c r="BV169" i="1"/>
  <c r="BV217" i="1"/>
  <c r="BV250" i="1"/>
  <c r="BV285" i="1"/>
  <c r="BV298" i="1"/>
  <c r="BV329" i="1"/>
  <c r="BV369" i="1"/>
  <c r="BV401" i="1"/>
  <c r="BV405" i="1"/>
  <c r="BV433" i="1"/>
  <c r="BV445" i="1"/>
  <c r="BV465" i="1"/>
  <c r="BV481" i="1"/>
  <c r="BV190" i="1"/>
  <c r="BV262" i="1"/>
  <c r="BD96" i="1"/>
  <c r="BD281" i="1"/>
  <c r="BD481" i="1"/>
  <c r="BD118" i="1"/>
  <c r="BD390" i="1"/>
  <c r="BD494" i="1"/>
  <c r="BD510" i="1"/>
  <c r="CN47" i="1"/>
  <c r="CN67" i="1"/>
  <c r="CN71" i="1"/>
  <c r="CN75" i="1"/>
  <c r="CN127" i="1"/>
  <c r="BV139" i="1"/>
  <c r="CN147" i="1"/>
  <c r="CN155" i="1"/>
  <c r="CN159" i="1"/>
  <c r="CN163" i="1"/>
  <c r="CN175" i="1"/>
  <c r="CN179" i="1"/>
  <c r="CN215" i="1"/>
  <c r="CN227" i="1"/>
  <c r="F8" i="16"/>
  <c r="CN235" i="1"/>
  <c r="CN239" i="1"/>
  <c r="CN247" i="1"/>
  <c r="CN255" i="1"/>
  <c r="CN263" i="1"/>
  <c r="CN271" i="1"/>
  <c r="CN279" i="1"/>
  <c r="CN283" i="1"/>
  <c r="CN300" i="1"/>
  <c r="CN303" i="1"/>
  <c r="CN307" i="1"/>
  <c r="CN311" i="1"/>
  <c r="CN355" i="1"/>
  <c r="CN423" i="1"/>
  <c r="CN479" i="1"/>
  <c r="CN100" i="1"/>
  <c r="CN108" i="1"/>
  <c r="CN184" i="1"/>
  <c r="CN188" i="1"/>
  <c r="CN196" i="1"/>
  <c r="CN212" i="1"/>
  <c r="CN260" i="1"/>
  <c r="CN264" i="1"/>
  <c r="CN268" i="1"/>
  <c r="CN328" i="1"/>
  <c r="CN360" i="1"/>
  <c r="CN385" i="1"/>
  <c r="CN441" i="1"/>
  <c r="CN452" i="1"/>
  <c r="CN468" i="1"/>
  <c r="CN484" i="1"/>
  <c r="CN512" i="1"/>
  <c r="CN516" i="1"/>
  <c r="CN524" i="1"/>
  <c r="CN5" i="1"/>
  <c r="CN13" i="1"/>
  <c r="CN57" i="1"/>
  <c r="CN81" i="1"/>
  <c r="CN93" i="1"/>
  <c r="CN101" i="1"/>
  <c r="CN169" i="1"/>
  <c r="CN205" i="1"/>
  <c r="CN217" i="1"/>
  <c r="CN285" i="1"/>
  <c r="CN298" i="1"/>
  <c r="CN369" i="1"/>
  <c r="CN401" i="1"/>
  <c r="CN405" i="1"/>
  <c r="CN433" i="1"/>
  <c r="CN465" i="1"/>
  <c r="CN481" i="1"/>
  <c r="BD425" i="1"/>
  <c r="BD170" i="1"/>
  <c r="BD174" i="1"/>
  <c r="BD495" i="1"/>
  <c r="BD28" i="1"/>
  <c r="BD44" i="1"/>
  <c r="BV383" i="1"/>
  <c r="BV435" i="1"/>
  <c r="BV72" i="1"/>
  <c r="BV58" i="1"/>
  <c r="BV138" i="1"/>
  <c r="BV278" i="1"/>
  <c r="BV314" i="1"/>
  <c r="BV426" i="1"/>
  <c r="BD364" i="1"/>
  <c r="BD190" i="1"/>
  <c r="BD94" i="1"/>
  <c r="BD451" i="1"/>
  <c r="BD196" i="1"/>
  <c r="BD460" i="1"/>
  <c r="CN364" i="1"/>
  <c r="BV44" i="1"/>
  <c r="CN425" i="1"/>
  <c r="CN58" i="1"/>
  <c r="CN138" i="1"/>
  <c r="CN170" i="1"/>
  <c r="CN278" i="1"/>
  <c r="CN314" i="1"/>
  <c r="CN426" i="1"/>
  <c r="CN430" i="1"/>
  <c r="BD72" i="1"/>
  <c r="CN330" i="1"/>
  <c r="BV486" i="1"/>
  <c r="BD216" i="1"/>
  <c r="BD33" i="1"/>
  <c r="BD225" i="1"/>
  <c r="BD241" i="1"/>
  <c r="BD257" i="1"/>
  <c r="BD329" i="1"/>
  <c r="BD349" i="1"/>
  <c r="BD437" i="1"/>
  <c r="BD489" i="1"/>
  <c r="BD529" i="1"/>
  <c r="BD290" i="1"/>
  <c r="BD314" i="1"/>
  <c r="BD250" i="1"/>
  <c r="BD383" i="1"/>
  <c r="BD467" i="1"/>
  <c r="CN40" i="1"/>
  <c r="CN64" i="1"/>
  <c r="CN107" i="1"/>
  <c r="CN111" i="1"/>
  <c r="CN135" i="1"/>
  <c r="CN187" i="1"/>
  <c r="CN191" i="1"/>
  <c r="CN199" i="1"/>
  <c r="CN267" i="1"/>
  <c r="CN295" i="1"/>
  <c r="CN319" i="1"/>
  <c r="CN323" i="1"/>
  <c r="CN515" i="1"/>
  <c r="CN519" i="1"/>
  <c r="CN20" i="1"/>
  <c r="CN24" i="1"/>
  <c r="CN28" i="1"/>
  <c r="CN80" i="1"/>
  <c r="CN88" i="1"/>
  <c r="CN120" i="1"/>
  <c r="CN124" i="1"/>
  <c r="CN204" i="1"/>
  <c r="CN221" i="1"/>
  <c r="CN317" i="1"/>
  <c r="CN388" i="1"/>
  <c r="CN396" i="1"/>
  <c r="CN444" i="1"/>
  <c r="CN460" i="1"/>
  <c r="CN492" i="1"/>
  <c r="CN496" i="1"/>
  <c r="CN504" i="1"/>
  <c r="CN508" i="1"/>
  <c r="CN21" i="1"/>
  <c r="CN29" i="1"/>
  <c r="CN33" i="1"/>
  <c r="CN85" i="1"/>
  <c r="CN89" i="1"/>
  <c r="CN97" i="1"/>
  <c r="CN121" i="1"/>
  <c r="CN201" i="1"/>
  <c r="CN209" i="1"/>
  <c r="CN250" i="1"/>
  <c r="CN329" i="1"/>
  <c r="CN333" i="1"/>
  <c r="CN365" i="1"/>
  <c r="CN393" i="1"/>
  <c r="CN449" i="1"/>
  <c r="CN190" i="1"/>
  <c r="CN262" i="1"/>
  <c r="BV330" i="1"/>
  <c r="CN486" i="1"/>
  <c r="BD428" i="1"/>
  <c r="BD81" i="1"/>
  <c r="BD217" i="1"/>
  <c r="BD237" i="1"/>
  <c r="BD253" i="1"/>
  <c r="BD277" i="1"/>
  <c r="BD309" i="1"/>
  <c r="BD345" i="1"/>
  <c r="BD365" i="1"/>
  <c r="BD401" i="1"/>
  <c r="BD417" i="1"/>
  <c r="BD433" i="1"/>
  <c r="BD521" i="1"/>
  <c r="BD266" i="1"/>
  <c r="BD282" i="1"/>
  <c r="BD219" i="1"/>
  <c r="BD311" i="1"/>
  <c r="BD463" i="1"/>
  <c r="BV40" i="1"/>
  <c r="BV64" i="1"/>
  <c r="BV107" i="1"/>
  <c r="BV111" i="1"/>
  <c r="BV127" i="1"/>
  <c r="BV135" i="1"/>
  <c r="BV183" i="1"/>
  <c r="BV187" i="1"/>
  <c r="BV191" i="1"/>
  <c r="BV199" i="1"/>
  <c r="BV263" i="1"/>
  <c r="BV267" i="1"/>
  <c r="BV271" i="1"/>
  <c r="BV295" i="1"/>
  <c r="BV319" i="1"/>
  <c r="BV323" i="1"/>
  <c r="BV363" i="1"/>
  <c r="BV515" i="1"/>
  <c r="BV519" i="1"/>
  <c r="BV20" i="1"/>
  <c r="BV24" i="1"/>
  <c r="BV80" i="1"/>
  <c r="BV88" i="1"/>
  <c r="BV100" i="1"/>
  <c r="BV120" i="1"/>
  <c r="BV124" i="1"/>
  <c r="BV204" i="1"/>
  <c r="BV221" i="1"/>
  <c r="BV317" i="1"/>
  <c r="BV328" i="1"/>
  <c r="BV388" i="1"/>
  <c r="BV396" i="1"/>
  <c r="BV444" i="1"/>
  <c r="BV452" i="1"/>
  <c r="BV484" i="1"/>
  <c r="BV492" i="1"/>
  <c r="BV496" i="1"/>
  <c r="BV504" i="1"/>
  <c r="BV508" i="1"/>
  <c r="BV512" i="1"/>
  <c r="BD324" i="1"/>
  <c r="BD37" i="1"/>
  <c r="BD109" i="1"/>
  <c r="BD125" i="1"/>
  <c r="BD141" i="1"/>
  <c r="BD157" i="1"/>
  <c r="BD173" i="1"/>
  <c r="BD453" i="1"/>
  <c r="BD485" i="1"/>
  <c r="BD70" i="1"/>
  <c r="BD90" i="1"/>
  <c r="BD182" i="1"/>
  <c r="BD198" i="1"/>
  <c r="BD222" i="1"/>
  <c r="BD238" i="1"/>
  <c r="BD374" i="1"/>
  <c r="BD466" i="1"/>
  <c r="BD47" i="1"/>
  <c r="BD63" i="1"/>
  <c r="BD151" i="1"/>
  <c r="BD475" i="1"/>
  <c r="BD76" i="1"/>
  <c r="BD300" i="1"/>
  <c r="BD13" i="1"/>
  <c r="BD105" i="1"/>
  <c r="BD121" i="1"/>
  <c r="BD153" i="1"/>
  <c r="BD169" i="1"/>
  <c r="BD185" i="1"/>
  <c r="BD273" i="1"/>
  <c r="BD325" i="1"/>
  <c r="BD449" i="1"/>
  <c r="BD477" i="1"/>
  <c r="BD77" i="1"/>
  <c r="BD221" i="1"/>
  <c r="BD317" i="1"/>
  <c r="BD10" i="1"/>
  <c r="BD46" i="1"/>
  <c r="BD66" i="1"/>
  <c r="BD86" i="1"/>
  <c r="BD178" i="1"/>
  <c r="BD194" i="1"/>
  <c r="BD214" i="1"/>
  <c r="BD234" i="1"/>
  <c r="BD310" i="1"/>
  <c r="BD370" i="1"/>
  <c r="BD526" i="1"/>
  <c r="BD530" i="1"/>
  <c r="BD410" i="1"/>
  <c r="BD27" i="1"/>
  <c r="BD79" i="1"/>
  <c r="BD183" i="1"/>
  <c r="BD199" i="1"/>
  <c r="BD255" i="1"/>
  <c r="BD271" i="1"/>
  <c r="BD291" i="1"/>
  <c r="BD363" i="1"/>
  <c r="BD403" i="1"/>
  <c r="BD503" i="1"/>
  <c r="BD519" i="1"/>
  <c r="BD275" i="1"/>
  <c r="BD380" i="1"/>
  <c r="BD396" i="1"/>
  <c r="BD416" i="1"/>
  <c r="BD432" i="1"/>
  <c r="BD448" i="1"/>
  <c r="BD464" i="1"/>
  <c r="BD468" i="1"/>
  <c r="BD500" i="1"/>
  <c r="BV104" i="1"/>
  <c r="BV143" i="1"/>
  <c r="BV151" i="1"/>
  <c r="BV219" i="1"/>
  <c r="CN231" i="1"/>
  <c r="BV243" i="1"/>
  <c r="CN315" i="1"/>
  <c r="BV347" i="1"/>
  <c r="CN419" i="1"/>
  <c r="BV427" i="1"/>
  <c r="BV475" i="1"/>
  <c r="CN531" i="1"/>
  <c r="BV17" i="1"/>
  <c r="CN77" i="1"/>
  <c r="BV112" i="1"/>
  <c r="BV132" i="1"/>
  <c r="CN136" i="1"/>
  <c r="BV289" i="1"/>
  <c r="BV296" i="1"/>
  <c r="BV9" i="1"/>
  <c r="BV173" i="1"/>
  <c r="BV373" i="1"/>
  <c r="BV381" i="1"/>
  <c r="BV409" i="1"/>
  <c r="CN429" i="1"/>
  <c r="CN437" i="1"/>
  <c r="CN489" i="1"/>
  <c r="AL574" i="1"/>
  <c r="AL573" i="1"/>
  <c r="CN7" i="1"/>
  <c r="CN15" i="1"/>
  <c r="CN39" i="1"/>
  <c r="CN51" i="1"/>
  <c r="CN55" i="1"/>
  <c r="CN59" i="1"/>
  <c r="CN63" i="1"/>
  <c r="CN167" i="1"/>
  <c r="CN200" i="1"/>
  <c r="CN251" i="1"/>
  <c r="CN287" i="1"/>
  <c r="CN339" i="1"/>
  <c r="CN375" i="1"/>
  <c r="CN379" i="1"/>
  <c r="CN399" i="1"/>
  <c r="CN403" i="1"/>
  <c r="CN407" i="1"/>
  <c r="CN431" i="1"/>
  <c r="CN439" i="1"/>
  <c r="CN535" i="1"/>
  <c r="CN68" i="1"/>
  <c r="CN140" i="1"/>
  <c r="CN148" i="1"/>
  <c r="CN152" i="1"/>
  <c r="CN156" i="1"/>
  <c r="CN160" i="1"/>
  <c r="CN164" i="1"/>
  <c r="CN180" i="1"/>
  <c r="CN220" i="1"/>
  <c r="CN224" i="1"/>
  <c r="CN228" i="1"/>
  <c r="CN232" i="1"/>
  <c r="CN236" i="1"/>
  <c r="CN240" i="1"/>
  <c r="CN244" i="1"/>
  <c r="CN248" i="1"/>
  <c r="CN256" i="1"/>
  <c r="CN276" i="1"/>
  <c r="CN308" i="1"/>
  <c r="CN316" i="1"/>
  <c r="CN344" i="1"/>
  <c r="AL549" i="1"/>
  <c r="AL540" i="1"/>
  <c r="AL546" i="1"/>
  <c r="CN348" i="1"/>
  <c r="CN352" i="1"/>
  <c r="CN356" i="1"/>
  <c r="CN397" i="1"/>
  <c r="CN412" i="1"/>
  <c r="CN416" i="1"/>
  <c r="CN420" i="1"/>
  <c r="CN424" i="1"/>
  <c r="CN472" i="1"/>
  <c r="CN476" i="1"/>
  <c r="CN41" i="1"/>
  <c r="CN45" i="1"/>
  <c r="CN49" i="1"/>
  <c r="CN65" i="1"/>
  <c r="CN69" i="1"/>
  <c r="CN73" i="1"/>
  <c r="CN126" i="1"/>
  <c r="CN145" i="1"/>
  <c r="CN149" i="1"/>
  <c r="CN153" i="1"/>
  <c r="CN165" i="1"/>
  <c r="CN225" i="1"/>
  <c r="CN229" i="1"/>
  <c r="CN233" i="1"/>
  <c r="CN241" i="1"/>
  <c r="CN245" i="1"/>
  <c r="BV257" i="1"/>
  <c r="CN281" i="1"/>
  <c r="CN305" i="1"/>
  <c r="CN313" i="1"/>
  <c r="CN341" i="1"/>
  <c r="CN345" i="1"/>
  <c r="CN349" i="1"/>
  <c r="CN353" i="1"/>
  <c r="CN357" i="1"/>
  <c r="CN413" i="1"/>
  <c r="CN417" i="1"/>
  <c r="CN529" i="1"/>
  <c r="CN533" i="1"/>
  <c r="BD8" i="1"/>
  <c r="BD24" i="1"/>
  <c r="BD60" i="1"/>
  <c r="BD43" i="1"/>
  <c r="BD59" i="1"/>
  <c r="BD75" i="1"/>
  <c r="BD64" i="1"/>
  <c r="BD116" i="1"/>
  <c r="BD25" i="1"/>
  <c r="BD233" i="1"/>
  <c r="BD249" i="1"/>
  <c r="BD305" i="1"/>
  <c r="BD341" i="1"/>
  <c r="BD357" i="1"/>
  <c r="BD361" i="1"/>
  <c r="BD381" i="1"/>
  <c r="BD413" i="1"/>
  <c r="BD465" i="1"/>
  <c r="BD469" i="1"/>
  <c r="BD501" i="1"/>
  <c r="BD22" i="1"/>
  <c r="BD38" i="1"/>
  <c r="BD106" i="1"/>
  <c r="BD142" i="1"/>
  <c r="BD158" i="1"/>
  <c r="BD326" i="1"/>
  <c r="BD346" i="1"/>
  <c r="BD362" i="1"/>
  <c r="BD398" i="1"/>
  <c r="BD414" i="1"/>
  <c r="BD450" i="1"/>
  <c r="BD518" i="1"/>
  <c r="BD215" i="1"/>
  <c r="BD235" i="1"/>
  <c r="BD343" i="1"/>
  <c r="BD415" i="1"/>
  <c r="BD431" i="1"/>
  <c r="BD35" i="1"/>
  <c r="BV23" i="1"/>
  <c r="BV76" i="1"/>
  <c r="BV79" i="1"/>
  <c r="CN99" i="1"/>
  <c r="CN119" i="1"/>
  <c r="BV299" i="1"/>
  <c r="CN327" i="1"/>
  <c r="CN443" i="1"/>
  <c r="CN459" i="1"/>
  <c r="CN507" i="1"/>
  <c r="BV92" i="1"/>
  <c r="BV288" i="1"/>
  <c r="BV301" i="1"/>
  <c r="CN372" i="1"/>
  <c r="CN400" i="1"/>
  <c r="CN408" i="1"/>
  <c r="BV432" i="1"/>
  <c r="BV440" i="1"/>
  <c r="CN464" i="1"/>
  <c r="CN185" i="1"/>
  <c r="CN189" i="1"/>
  <c r="CN197" i="1"/>
  <c r="BV218" i="1"/>
  <c r="BV261" i="1"/>
  <c r="BV265" i="1"/>
  <c r="BV293" i="1"/>
  <c r="CN297" i="1"/>
  <c r="BV410" i="1"/>
  <c r="CN466" i="1"/>
  <c r="CN469" i="1"/>
  <c r="BV42" i="1"/>
  <c r="CN74" i="1"/>
  <c r="CN91" i="1"/>
  <c r="CN146" i="1"/>
  <c r="CN150" i="1"/>
  <c r="CN154" i="1"/>
  <c r="BV226" i="1"/>
  <c r="BV234" i="1"/>
  <c r="BV238" i="1"/>
  <c r="BV242" i="1"/>
  <c r="CN306" i="1"/>
  <c r="CN346" i="1"/>
  <c r="CN350" i="1"/>
  <c r="CN354" i="1"/>
  <c r="BV418" i="1"/>
  <c r="AL562" i="1"/>
  <c r="BD147" i="1"/>
  <c r="BD163" i="1"/>
  <c r="BD179" i="1"/>
  <c r="BD287" i="1"/>
  <c r="BD379" i="1"/>
  <c r="BD535" i="1"/>
  <c r="BD4" i="1"/>
  <c r="BD20" i="1"/>
  <c r="BD56" i="1"/>
  <c r="BD88" i="1"/>
  <c r="BD128" i="1"/>
  <c r="BD144" i="1"/>
  <c r="BD160" i="1"/>
  <c r="BD264" i="1"/>
  <c r="BD332" i="1"/>
  <c r="BV524" i="1"/>
  <c r="BV81" i="1"/>
  <c r="BV85" i="1"/>
  <c r="BV89" i="1"/>
  <c r="BV97" i="1"/>
  <c r="BV101" i="1"/>
  <c r="BV121" i="1"/>
  <c r="BV125" i="1"/>
  <c r="BV166" i="1"/>
  <c r="BV201" i="1"/>
  <c r="BV205" i="1"/>
  <c r="BV209" i="1"/>
  <c r="BV325" i="1"/>
  <c r="BV333" i="1"/>
  <c r="BV365" i="1"/>
  <c r="BV389" i="1"/>
  <c r="BV393" i="1"/>
  <c r="BV449" i="1"/>
  <c r="CN453" i="1"/>
  <c r="BV457" i="1"/>
  <c r="BV461" i="1"/>
  <c r="BV485" i="1"/>
  <c r="BV493" i="1"/>
  <c r="CN497" i="1"/>
  <c r="BV501" i="1"/>
  <c r="BV505" i="1"/>
  <c r="BV509" i="1"/>
  <c r="CN513" i="1"/>
  <c r="BV521" i="1"/>
  <c r="BV525" i="1"/>
  <c r="BV534" i="1"/>
  <c r="CN34" i="1"/>
  <c r="BV82" i="1"/>
  <c r="BV98" i="1"/>
  <c r="BV106" i="1"/>
  <c r="BV110" i="1"/>
  <c r="CN114" i="1"/>
  <c r="BV122" i="1"/>
  <c r="BV130" i="1"/>
  <c r="BV134" i="1"/>
  <c r="BV182" i="1"/>
  <c r="BV186" i="1"/>
  <c r="BV194" i="1"/>
  <c r="BV198" i="1"/>
  <c r="BV202" i="1"/>
  <c r="BV222" i="1"/>
  <c r="BV266" i="1"/>
  <c r="BV270" i="1"/>
  <c r="BV274" i="1"/>
  <c r="BV294" i="1"/>
  <c r="BV318" i="1"/>
  <c r="CN322" i="1"/>
  <c r="BV362" i="1"/>
  <c r="CN386" i="1"/>
  <c r="CN394" i="1"/>
  <c r="BV442" i="1"/>
  <c r="BV458" i="1"/>
  <c r="BV470" i="1"/>
  <c r="BV483" i="1"/>
  <c r="BV491" i="1"/>
  <c r="CN494" i="1"/>
  <c r="CN506" i="1"/>
  <c r="BV518" i="1"/>
  <c r="BV522" i="1"/>
  <c r="BV2" i="1"/>
  <c r="AL571" i="1"/>
  <c r="AL564" i="1"/>
  <c r="AL561" i="1"/>
  <c r="AL570" i="1"/>
  <c r="AL582" i="1"/>
  <c r="CN115" i="1"/>
  <c r="CN131" i="1"/>
  <c r="BV195" i="1"/>
  <c r="BV211" i="1"/>
  <c r="BV340" i="1"/>
  <c r="BV528" i="1"/>
  <c r="CN32" i="1"/>
  <c r="CN84" i="1"/>
  <c r="CN181" i="1"/>
  <c r="CN208" i="1"/>
  <c r="BV332" i="1"/>
  <c r="CN392" i="1"/>
  <c r="BV448" i="1"/>
  <c r="CN456" i="1"/>
  <c r="BV500" i="1"/>
  <c r="CN25" i="1"/>
  <c r="BV50" i="1"/>
  <c r="CN117" i="1"/>
  <c r="CN445" i="1"/>
  <c r="BV453" i="1"/>
  <c r="CN457" i="1"/>
  <c r="CN461" i="1"/>
  <c r="CN485" i="1"/>
  <c r="CN493" i="1"/>
  <c r="BV497" i="1"/>
  <c r="CN501" i="1"/>
  <c r="CN505" i="1"/>
  <c r="CN509" i="1"/>
  <c r="BV513" i="1"/>
  <c r="CN521" i="1"/>
  <c r="CN525" i="1"/>
  <c r="CN534" i="1"/>
  <c r="CN130" i="1"/>
  <c r="CN491" i="1"/>
  <c r="CN2" i="1"/>
  <c r="AL566" i="1"/>
  <c r="BD40" i="1"/>
  <c r="BD104" i="1"/>
  <c r="BD284" i="1"/>
  <c r="BD520" i="1"/>
  <c r="BD5" i="1"/>
  <c r="BD73" i="1"/>
  <c r="BD89" i="1"/>
  <c r="BD93" i="1"/>
  <c r="BD97" i="1"/>
  <c r="BD113" i="1"/>
  <c r="BD129" i="1"/>
  <c r="BD145" i="1"/>
  <c r="BD161" i="1"/>
  <c r="BD177" i="1"/>
  <c r="BD193" i="1"/>
  <c r="BD209" i="1"/>
  <c r="BD229" i="1"/>
  <c r="BD245" i="1"/>
  <c r="BD265" i="1"/>
  <c r="BD285" i="1"/>
  <c r="BD333" i="1"/>
  <c r="BD337" i="1"/>
  <c r="BD353" i="1"/>
  <c r="BD377" i="1"/>
  <c r="BD393" i="1"/>
  <c r="BD409" i="1"/>
  <c r="BD457" i="1"/>
  <c r="BD497" i="1"/>
  <c r="BD513" i="1"/>
  <c r="BD533" i="1"/>
  <c r="BD2" i="1"/>
  <c r="BD181" i="1"/>
  <c r="BD289" i="1"/>
  <c r="BD397" i="1"/>
  <c r="BD18" i="1"/>
  <c r="BD34" i="1"/>
  <c r="BD74" i="1"/>
  <c r="BD78" i="1"/>
  <c r="BD98" i="1"/>
  <c r="BD154" i="1"/>
  <c r="BD186" i="1"/>
  <c r="BD206" i="1"/>
  <c r="BD226" i="1"/>
  <c r="BD242" i="1"/>
  <c r="BD258" i="1"/>
  <c r="BD274" i="1"/>
  <c r="BD302" i="1"/>
  <c r="BD318" i="1"/>
  <c r="BD338" i="1"/>
  <c r="BD342" i="1"/>
  <c r="BD358" i="1"/>
  <c r="BD378" i="1"/>
  <c r="BD446" i="1"/>
  <c r="BD462" i="1"/>
  <c r="BD478" i="1"/>
  <c r="BD50" i="1"/>
  <c r="BD254" i="1"/>
  <c r="BD514" i="1"/>
  <c r="BD11" i="1"/>
  <c r="BD15" i="1"/>
  <c r="BD19" i="1"/>
  <c r="BD51" i="1"/>
  <c r="BD67" i="1"/>
  <c r="BD87" i="1"/>
  <c r="BD103" i="1"/>
  <c r="BD119" i="1"/>
  <c r="BD135" i="1"/>
  <c r="BD139" i="1"/>
  <c r="BD155" i="1"/>
  <c r="BD171" i="1"/>
  <c r="BD191" i="1"/>
  <c r="BD207" i="1"/>
  <c r="BD231" i="1"/>
  <c r="BD247" i="1"/>
  <c r="BD263" i="1"/>
  <c r="BD279" i="1"/>
  <c r="BD299" i="1"/>
  <c r="BD303" i="1"/>
  <c r="BD323" i="1"/>
  <c r="BD339" i="1"/>
  <c r="BD355" i="1"/>
  <c r="BD371" i="1"/>
  <c r="BD391" i="1"/>
  <c r="BD411" i="1"/>
  <c r="BD427" i="1"/>
  <c r="BD447" i="1"/>
  <c r="BD479" i="1"/>
  <c r="BD511" i="1"/>
  <c r="BD223" i="1"/>
  <c r="BD359" i="1"/>
  <c r="BD471" i="1"/>
  <c r="BD527" i="1"/>
  <c r="BD12" i="1"/>
  <c r="BD80" i="1"/>
  <c r="BD100" i="1"/>
  <c r="BD136" i="1"/>
  <c r="BD152" i="1"/>
  <c r="BD172" i="1"/>
  <c r="BD176" i="1"/>
  <c r="BD192" i="1"/>
  <c r="BD208" i="1"/>
  <c r="BD212" i="1"/>
  <c r="BD232" i="1"/>
  <c r="BD248" i="1"/>
  <c r="BD252" i="1"/>
  <c r="BD256" i="1"/>
  <c r="BD272" i="1"/>
  <c r="BD288" i="1"/>
  <c r="BD308" i="1"/>
  <c r="BD356" i="1"/>
  <c r="BD372" i="1"/>
  <c r="BD388" i="1"/>
  <c r="BD404" i="1"/>
  <c r="BD424" i="1"/>
  <c r="BD440" i="1"/>
  <c r="BD456" i="1"/>
  <c r="BD476" i="1"/>
  <c r="BD492" i="1"/>
  <c r="BD508" i="1"/>
  <c r="BV3" i="1"/>
  <c r="BV7" i="1"/>
  <c r="BV11" i="1"/>
  <c r="BV15" i="1"/>
  <c r="CN23" i="1"/>
  <c r="BV39" i="1"/>
  <c r="BV51" i="1"/>
  <c r="BV55" i="1"/>
  <c r="BV59" i="1"/>
  <c r="BV63" i="1"/>
  <c r="CN76" i="1"/>
  <c r="CN79" i="1"/>
  <c r="BV96" i="1"/>
  <c r="BV99" i="1"/>
  <c r="CN116" i="1"/>
  <c r="BV119" i="1"/>
  <c r="BV167" i="1"/>
  <c r="BV171" i="1"/>
  <c r="BV200" i="1"/>
  <c r="BV251" i="1"/>
  <c r="BV287" i="1"/>
  <c r="CN299" i="1"/>
  <c r="CN324" i="1"/>
  <c r="BV327" i="1"/>
  <c r="BV339" i="1"/>
  <c r="BV371" i="1"/>
  <c r="BV375" i="1"/>
  <c r="BV379" i="1"/>
  <c r="BV399" i="1"/>
  <c r="BV403" i="1"/>
  <c r="BV407" i="1"/>
  <c r="BV431" i="1"/>
  <c r="BV439" i="1"/>
  <c r="BV443" i="1"/>
  <c r="BV459" i="1"/>
  <c r="BV507" i="1"/>
  <c r="CN520" i="1"/>
  <c r="BV535" i="1"/>
  <c r="CN48" i="1"/>
  <c r="BV68" i="1"/>
  <c r="CN92" i="1"/>
  <c r="BV140" i="1"/>
  <c r="CN144" i="1"/>
  <c r="BV148" i="1"/>
  <c r="BV152" i="1"/>
  <c r="BV156" i="1"/>
  <c r="BV160" i="1"/>
  <c r="BV164" i="1"/>
  <c r="BV176" i="1"/>
  <c r="BV180" i="1"/>
  <c r="BV220" i="1"/>
  <c r="BV224" i="1"/>
  <c r="BV228" i="1"/>
  <c r="BV232" i="1"/>
  <c r="BV236" i="1"/>
  <c r="BV240" i="1"/>
  <c r="BV244" i="1"/>
  <c r="BV248" i="1"/>
  <c r="BV256" i="1"/>
  <c r="BV276" i="1"/>
  <c r="CN280" i="1"/>
  <c r="CN288" i="1"/>
  <c r="CN301" i="1"/>
  <c r="BV304" i="1"/>
  <c r="BV308" i="1"/>
  <c r="BV312" i="1"/>
  <c r="BV316" i="1"/>
  <c r="BV344" i="1"/>
  <c r="BV348" i="1"/>
  <c r="BV352" i="1"/>
  <c r="BV356" i="1"/>
  <c r="BV372" i="1"/>
  <c r="BV397" i="1"/>
  <c r="BV400" i="1"/>
  <c r="BV408" i="1"/>
  <c r="BV412" i="1"/>
  <c r="BV416" i="1"/>
  <c r="BV420" i="1"/>
  <c r="BV424" i="1"/>
  <c r="CN432" i="1"/>
  <c r="CN440" i="1"/>
  <c r="BV464" i="1"/>
  <c r="BV472" i="1"/>
  <c r="BV476" i="1"/>
  <c r="BV532" i="1"/>
  <c r="BV41" i="1"/>
  <c r="BV45" i="1"/>
  <c r="BV49" i="1"/>
  <c r="BV65" i="1"/>
  <c r="BV69" i="1"/>
  <c r="BV73" i="1"/>
  <c r="BV126" i="1"/>
  <c r="CN141" i="1"/>
  <c r="BV145" i="1"/>
  <c r="BV149" i="1"/>
  <c r="BV153" i="1"/>
  <c r="BV157" i="1"/>
  <c r="BV161" i="1"/>
  <c r="BV165" i="1"/>
  <c r="BV177" i="1"/>
  <c r="BV185" i="1"/>
  <c r="BV189" i="1"/>
  <c r="BV197" i="1"/>
  <c r="CN210" i="1"/>
  <c r="CN218" i="1"/>
  <c r="BV225" i="1"/>
  <c r="BV229" i="1"/>
  <c r="BV233" i="1"/>
  <c r="CN237" i="1"/>
  <c r="BV241" i="1"/>
  <c r="BV245" i="1"/>
  <c r="CN249" i="1"/>
  <c r="CN257" i="1"/>
  <c r="CN261" i="1"/>
  <c r="CN265" i="1"/>
  <c r="CN277" i="1"/>
  <c r="BV281" i="1"/>
  <c r="CN293" i="1"/>
  <c r="BV297" i="1"/>
  <c r="BV305" i="1"/>
  <c r="CN309" i="1"/>
  <c r="BV313" i="1"/>
  <c r="BV341" i="1"/>
  <c r="BV345" i="1"/>
  <c r="BV349" i="1"/>
  <c r="BV353" i="1"/>
  <c r="BV357" i="1"/>
  <c r="CN410" i="1"/>
  <c r="BV413" i="1"/>
  <c r="BV417" i="1"/>
  <c r="CN421" i="1"/>
  <c r="BV466" i="1"/>
  <c r="BV469" i="1"/>
  <c r="CN473" i="1"/>
  <c r="BV477" i="1"/>
  <c r="CN514" i="1"/>
  <c r="BV529" i="1"/>
  <c r="BV533" i="1"/>
  <c r="BV6" i="1"/>
  <c r="CN10" i="1"/>
  <c r="BV14" i="1"/>
  <c r="BV35" i="1"/>
  <c r="BV38" i="1"/>
  <c r="CN42" i="1"/>
  <c r="BV46" i="1"/>
  <c r="BV54" i="1"/>
  <c r="BV62" i="1"/>
  <c r="BV66" i="1"/>
  <c r="BV70" i="1"/>
  <c r="BV74" i="1"/>
  <c r="BV91" i="1"/>
  <c r="BV142" i="1"/>
  <c r="BV146" i="1"/>
  <c r="BV150" i="1"/>
  <c r="BV154" i="1"/>
  <c r="BV158" i="1"/>
  <c r="CN162" i="1"/>
  <c r="BV178" i="1"/>
  <c r="BV214" i="1"/>
  <c r="BV223" i="1"/>
  <c r="CN226" i="1"/>
  <c r="BV230" i="1"/>
  <c r="CN234" i="1"/>
  <c r="CN238" i="1"/>
  <c r="CN242" i="1"/>
  <c r="BV246" i="1"/>
  <c r="BV258" i="1"/>
  <c r="BV275" i="1"/>
  <c r="BV282" i="1"/>
  <c r="BV286" i="1"/>
  <c r="BV302" i="1"/>
  <c r="BV306" i="1"/>
  <c r="BV310" i="1"/>
  <c r="BV335" i="1"/>
  <c r="CN338" i="1"/>
  <c r="BV342" i="1"/>
  <c r="BV346" i="1"/>
  <c r="BV350" i="1"/>
  <c r="BV354" i="1"/>
  <c r="BV358" i="1"/>
  <c r="BV367" i="1"/>
  <c r="CN370" i="1"/>
  <c r="BV374" i="1"/>
  <c r="CN378" i="1"/>
  <c r="BV382" i="1"/>
  <c r="BV398" i="1"/>
  <c r="CN402" i="1"/>
  <c r="BV406" i="1"/>
  <c r="BV414" i="1"/>
  <c r="CN418" i="1"/>
  <c r="BV422" i="1"/>
  <c r="CN434" i="1"/>
  <c r="BV438" i="1"/>
  <c r="BV463" i="1"/>
  <c r="BV471" i="1"/>
  <c r="BV474" i="1"/>
  <c r="BV478" i="1"/>
  <c r="BV482" i="1"/>
  <c r="BV487" i="1"/>
  <c r="BV490" i="1"/>
  <c r="BV527" i="1"/>
  <c r="BV530" i="1"/>
  <c r="AL559" i="1"/>
  <c r="AL560" i="1"/>
  <c r="AL578" i="1"/>
  <c r="DF2" i="1"/>
  <c r="Q3" i="16" s="1"/>
  <c r="AL536" i="1"/>
  <c r="BD528" i="1"/>
  <c r="BD9" i="1"/>
  <c r="BD101" i="1"/>
  <c r="BD117" i="1"/>
  <c r="BD133" i="1"/>
  <c r="BD149" i="1"/>
  <c r="BD165" i="1"/>
  <c r="BD197" i="1"/>
  <c r="BD269" i="1"/>
  <c r="BD321" i="1"/>
  <c r="BD429" i="1"/>
  <c r="BD445" i="1"/>
  <c r="BD461" i="1"/>
  <c r="BD473" i="1"/>
  <c r="BD17" i="1"/>
  <c r="BD213" i="1"/>
  <c r="BD301" i="1"/>
  <c r="BD441" i="1"/>
  <c r="BD6" i="1"/>
  <c r="BD42" i="1"/>
  <c r="BD82" i="1"/>
  <c r="BD102" i="1"/>
  <c r="BD230" i="1"/>
  <c r="BD246" i="1"/>
  <c r="BD306" i="1"/>
  <c r="BD322" i="1"/>
  <c r="BD366" i="1"/>
  <c r="BD382" i="1"/>
  <c r="BD522" i="1"/>
  <c r="BD210" i="1"/>
  <c r="BD298" i="1"/>
  <c r="BD534" i="1"/>
  <c r="BD23" i="1"/>
  <c r="BD39" i="1"/>
  <c r="BD55" i="1"/>
  <c r="BD71" i="1"/>
  <c r="BD107" i="1"/>
  <c r="BD123" i="1"/>
  <c r="BD143" i="1"/>
  <c r="BD159" i="1"/>
  <c r="BD175" i="1"/>
  <c r="BD195" i="1"/>
  <c r="BD211" i="1"/>
  <c r="BD251" i="1"/>
  <c r="BD267" i="1"/>
  <c r="BD283" i="1"/>
  <c r="BD307" i="1"/>
  <c r="BD327" i="1"/>
  <c r="BD375" i="1"/>
  <c r="BD395" i="1"/>
  <c r="BD399" i="1"/>
  <c r="BD499" i="1"/>
  <c r="BD515" i="1"/>
  <c r="BD531" i="1"/>
  <c r="BD259" i="1"/>
  <c r="BD367" i="1"/>
  <c r="BD483" i="1"/>
  <c r="BD16" i="1"/>
  <c r="BD32" i="1"/>
  <c r="BD48" i="1"/>
  <c r="BD52" i="1"/>
  <c r="BD68" i="1"/>
  <c r="BD84" i="1"/>
  <c r="BD120" i="1"/>
  <c r="BD140" i="1"/>
  <c r="BD156" i="1"/>
  <c r="BD180" i="1"/>
  <c r="BD220" i="1"/>
  <c r="BD236" i="1"/>
  <c r="BD260" i="1"/>
  <c r="BD276" i="1"/>
  <c r="BD312" i="1"/>
  <c r="BD328" i="1"/>
  <c r="BD344" i="1"/>
  <c r="BD360" i="1"/>
  <c r="BD376" i="1"/>
  <c r="BD392" i="1"/>
  <c r="BD408" i="1"/>
  <c r="BD412" i="1"/>
  <c r="BD444" i="1"/>
  <c r="BD496" i="1"/>
  <c r="BD512" i="1"/>
  <c r="BD516" i="1"/>
  <c r="BD532" i="1"/>
  <c r="CN3" i="1"/>
  <c r="CN11" i="1"/>
  <c r="CN96" i="1"/>
  <c r="BV116" i="1"/>
  <c r="CN171" i="1"/>
  <c r="BV324" i="1"/>
  <c r="CN371" i="1"/>
  <c r="BV520" i="1"/>
  <c r="BV48" i="1"/>
  <c r="BV144" i="1"/>
  <c r="CN176" i="1"/>
  <c r="BV280" i="1"/>
  <c r="CN304" i="1"/>
  <c r="CN312" i="1"/>
  <c r="CN532" i="1"/>
  <c r="BV141" i="1"/>
  <c r="CN157" i="1"/>
  <c r="CN161" i="1"/>
  <c r="CN177" i="1"/>
  <c r="BV210" i="1"/>
  <c r="BV237" i="1"/>
  <c r="BV249" i="1"/>
  <c r="BV277" i="1"/>
  <c r="BV309" i="1"/>
  <c r="BV421" i="1"/>
  <c r="BV473" i="1"/>
  <c r="CN477" i="1"/>
  <c r="BV514" i="1"/>
  <c r="CN6" i="1"/>
  <c r="BV10" i="1"/>
  <c r="CN14" i="1"/>
  <c r="CN35" i="1"/>
  <c r="CN38" i="1"/>
  <c r="CN46" i="1"/>
  <c r="CN54" i="1"/>
  <c r="CN62" i="1"/>
  <c r="CN66" i="1"/>
  <c r="CN70" i="1"/>
  <c r="CN142" i="1"/>
  <c r="CN158" i="1"/>
  <c r="BV162" i="1"/>
  <c r="CN178" i="1"/>
  <c r="CN214" i="1"/>
  <c r="CN223" i="1"/>
  <c r="CN230" i="1"/>
  <c r="CN246" i="1"/>
  <c r="CN258" i="1"/>
  <c r="CN275" i="1"/>
  <c r="CN282" i="1"/>
  <c r="CN286" i="1"/>
  <c r="CN302" i="1"/>
  <c r="CN310" i="1"/>
  <c r="CN335" i="1"/>
  <c r="BV338" i="1"/>
  <c r="CN342" i="1"/>
  <c r="CN358" i="1"/>
  <c r="CN367" i="1"/>
  <c r="BV370" i="1"/>
  <c r="CN374" i="1"/>
  <c r="BV378" i="1"/>
  <c r="CN382" i="1"/>
  <c r="CN398" i="1"/>
  <c r="BV402" i="1"/>
  <c r="CN406" i="1"/>
  <c r="CN414" i="1"/>
  <c r="CN422" i="1"/>
  <c r="BV434" i="1"/>
  <c r="CN438" i="1"/>
  <c r="CN463" i="1"/>
  <c r="CN471" i="1"/>
  <c r="CN474" i="1"/>
  <c r="CN478" i="1"/>
  <c r="CN482" i="1"/>
  <c r="CN487" i="1"/>
  <c r="CN490" i="1"/>
  <c r="CN527" i="1"/>
  <c r="CN530" i="1"/>
  <c r="AL563" i="1"/>
  <c r="AL557" i="1"/>
  <c r="AL577" i="1"/>
  <c r="AL579" i="1"/>
  <c r="DX2" i="1"/>
  <c r="R3" i="16" s="1"/>
  <c r="BD218" i="1"/>
  <c r="BD3" i="1"/>
  <c r="BD111" i="1"/>
  <c r="BD127" i="1"/>
  <c r="BD331" i="1"/>
  <c r="BD455" i="1"/>
  <c r="BD487" i="1"/>
  <c r="BD36" i="1"/>
  <c r="BD108" i="1"/>
  <c r="BD124" i="1"/>
  <c r="BD184" i="1"/>
  <c r="BD224" i="1"/>
  <c r="BD240" i="1"/>
  <c r="BD280" i="1"/>
  <c r="BD296" i="1"/>
  <c r="BD316" i="1"/>
  <c r="BD348" i="1"/>
  <c r="BD484" i="1"/>
  <c r="BV18" i="1"/>
  <c r="BV22" i="1"/>
  <c r="BV26" i="1"/>
  <c r="BV30" i="1"/>
  <c r="BV78" i="1"/>
  <c r="BV86" i="1"/>
  <c r="BV90" i="1"/>
  <c r="BV95" i="1"/>
  <c r="BV102" i="1"/>
  <c r="BV118" i="1"/>
  <c r="BV206" i="1"/>
  <c r="BV259" i="1"/>
  <c r="BV290" i="1"/>
  <c r="BV326" i="1"/>
  <c r="BV334" i="1"/>
  <c r="BV359" i="1"/>
  <c r="BV366" i="1"/>
  <c r="BV390" i="1"/>
  <c r="BV446" i="1"/>
  <c r="CN450" i="1"/>
  <c r="BV454" i="1"/>
  <c r="BV462" i="1"/>
  <c r="BV467" i="1"/>
  <c r="BV498" i="1"/>
  <c r="BV502" i="1"/>
  <c r="BV510" i="1"/>
  <c r="BV526" i="1"/>
  <c r="AL558" i="1"/>
  <c r="AL568" i="1"/>
  <c r="BD480" i="1"/>
  <c r="BD69" i="1"/>
  <c r="BD85" i="1"/>
  <c r="BD189" i="1"/>
  <c r="BD205" i="1"/>
  <c r="BD261" i="1"/>
  <c r="BD297" i="1"/>
  <c r="BD313" i="1"/>
  <c r="BD373" i="1"/>
  <c r="BD389" i="1"/>
  <c r="BD405" i="1"/>
  <c r="BD421" i="1"/>
  <c r="BD493" i="1"/>
  <c r="BD509" i="1"/>
  <c r="BD525" i="1"/>
  <c r="BD137" i="1"/>
  <c r="BD385" i="1"/>
  <c r="BD30" i="1"/>
  <c r="BD114" i="1"/>
  <c r="BD134" i="1"/>
  <c r="BD150" i="1"/>
  <c r="BD202" i="1"/>
  <c r="BD270" i="1"/>
  <c r="BD294" i="1"/>
  <c r="BD334" i="1"/>
  <c r="BD354" i="1"/>
  <c r="BD406" i="1"/>
  <c r="BD422" i="1"/>
  <c r="BD442" i="1"/>
  <c r="BD458" i="1"/>
  <c r="BD474" i="1"/>
  <c r="BD166" i="1"/>
  <c r="BD7" i="1"/>
  <c r="BD31" i="1"/>
  <c r="BD83" i="1"/>
  <c r="BD99" i="1"/>
  <c r="BD115" i="1"/>
  <c r="BD131" i="1"/>
  <c r="BD167" i="1"/>
  <c r="BD187" i="1"/>
  <c r="BD203" i="1"/>
  <c r="BD227" i="1"/>
  <c r="BD243" i="1"/>
  <c r="BD295" i="1"/>
  <c r="BD315" i="1"/>
  <c r="BD319" i="1"/>
  <c r="BD351" i="1"/>
  <c r="BD387" i="1"/>
  <c r="BD407" i="1"/>
  <c r="BD423" i="1"/>
  <c r="BD439" i="1"/>
  <c r="BD443" i="1"/>
  <c r="BD459" i="1"/>
  <c r="BD507" i="1"/>
  <c r="BD523" i="1"/>
  <c r="BD95" i="1"/>
  <c r="BD335" i="1"/>
  <c r="BD491" i="1"/>
  <c r="BD92" i="1"/>
  <c r="BD112" i="1"/>
  <c r="BD132" i="1"/>
  <c r="BD148" i="1"/>
  <c r="BD164" i="1"/>
  <c r="BD168" i="1"/>
  <c r="BD188" i="1"/>
  <c r="BD204" i="1"/>
  <c r="BD228" i="1"/>
  <c r="BD244" i="1"/>
  <c r="BD268" i="1"/>
  <c r="BD304" i="1"/>
  <c r="BD320" i="1"/>
  <c r="BD336" i="1"/>
  <c r="BD352" i="1"/>
  <c r="BD368" i="1"/>
  <c r="BD384" i="1"/>
  <c r="BD400" i="1"/>
  <c r="BD420" i="1"/>
  <c r="BD436" i="1"/>
  <c r="BD452" i="1"/>
  <c r="BD472" i="1"/>
  <c r="BD488" i="1"/>
  <c r="BD504" i="1"/>
  <c r="BD524" i="1"/>
  <c r="CN104" i="1"/>
  <c r="CN143" i="1"/>
  <c r="CN151" i="1"/>
  <c r="CN219" i="1"/>
  <c r="BV231" i="1"/>
  <c r="CN243" i="1"/>
  <c r="BV315" i="1"/>
  <c r="CN347" i="1"/>
  <c r="BV419" i="1"/>
  <c r="CN427" i="1"/>
  <c r="CN475" i="1"/>
  <c r="BV531" i="1"/>
  <c r="CN17" i="1"/>
  <c r="BV77" i="1"/>
  <c r="CN112" i="1"/>
  <c r="CN132" i="1"/>
  <c r="BV136" i="1"/>
  <c r="CN289" i="1"/>
  <c r="CN296" i="1"/>
  <c r="CN9" i="1"/>
  <c r="CN173" i="1"/>
  <c r="CN373" i="1"/>
  <c r="CN381" i="1"/>
  <c r="CN409" i="1"/>
  <c r="BV429" i="1"/>
  <c r="BV437" i="1"/>
  <c r="BV489" i="1"/>
  <c r="CN18" i="1"/>
  <c r="CN22" i="1"/>
  <c r="CN26" i="1"/>
  <c r="CN30" i="1"/>
  <c r="BV34" i="1"/>
  <c r="CN78" i="1"/>
  <c r="CN82" i="1"/>
  <c r="CN86" i="1"/>
  <c r="CN90" i="1"/>
  <c r="CN95" i="1"/>
  <c r="CN98" i="1"/>
  <c r="CN102" i="1"/>
  <c r="CN106" i="1"/>
  <c r="CN110" i="1"/>
  <c r="BV114" i="1"/>
  <c r="CN118" i="1"/>
  <c r="CN122" i="1"/>
  <c r="CN134" i="1"/>
  <c r="CN182" i="1"/>
  <c r="CN186" i="1"/>
  <c r="CN194" i="1"/>
  <c r="CN198" i="1"/>
  <c r="CN202" i="1"/>
  <c r="CN206" i="1"/>
  <c r="CN222" i="1"/>
  <c r="CN259" i="1"/>
  <c r="CN266" i="1"/>
  <c r="CN270" i="1"/>
  <c r="CN274" i="1"/>
  <c r="CN290" i="1"/>
  <c r="CN294" i="1"/>
  <c r="CN318" i="1"/>
  <c r="BV322" i="1"/>
  <c r="CN326" i="1"/>
  <c r="CN334" i="1"/>
  <c r="CN359" i="1"/>
  <c r="CN362" i="1"/>
  <c r="CN366" i="1"/>
  <c r="BV386" i="1"/>
  <c r="CN390" i="1"/>
  <c r="BV394" i="1"/>
  <c r="CN442" i="1"/>
  <c r="CN446" i="1"/>
  <c r="BV450" i="1"/>
  <c r="CN454" i="1"/>
  <c r="CN458" i="1"/>
  <c r="CN462" i="1"/>
  <c r="CN467" i="1"/>
  <c r="CN470" i="1"/>
  <c r="CN483" i="1"/>
  <c r="BV494" i="1"/>
  <c r="CN498" i="1"/>
  <c r="CN502" i="1"/>
  <c r="BV506" i="1"/>
  <c r="CN510" i="1"/>
  <c r="CN518" i="1"/>
  <c r="CN522" i="1"/>
  <c r="CN526" i="1"/>
  <c r="AL575" i="1"/>
  <c r="AL565" i="1"/>
  <c r="AL581" i="1"/>
  <c r="D4" i="16"/>
  <c r="F5" i="16"/>
  <c r="D8" i="16"/>
  <c r="D5" i="16"/>
  <c r="E5" i="16"/>
  <c r="AL548" i="1"/>
  <c r="AL547" i="1"/>
  <c r="AL552" i="1"/>
  <c r="AL539" i="1"/>
  <c r="AL556" i="1"/>
  <c r="EB2" i="1"/>
  <c r="EB431" i="1"/>
  <c r="EB20" i="1"/>
  <c r="EB116" i="1"/>
  <c r="EB148" i="1"/>
  <c r="EB212" i="1"/>
  <c r="EB244" i="1"/>
  <c r="EB276" i="1"/>
  <c r="EB340" i="1"/>
  <c r="EB356" i="1"/>
  <c r="EB372" i="1"/>
  <c r="EB388" i="1"/>
  <c r="EB404" i="1"/>
  <c r="EB420" i="1"/>
  <c r="EB436" i="1"/>
  <c r="EB452" i="1"/>
  <c r="EB468" i="1"/>
  <c r="EB484" i="1"/>
  <c r="EB500" i="1"/>
  <c r="EB516" i="1"/>
  <c r="EB532" i="1"/>
  <c r="EB9" i="1"/>
  <c r="EB25" i="1"/>
  <c r="EB41" i="1"/>
  <c r="EB57" i="1"/>
  <c r="EB73" i="1"/>
  <c r="EB89" i="1"/>
  <c r="EB105" i="1"/>
  <c r="EB121" i="1"/>
  <c r="EB463" i="1"/>
  <c r="EB15" i="1"/>
  <c r="EB23" i="1"/>
  <c r="EB39" i="1"/>
  <c r="EB55" i="1"/>
  <c r="EB71" i="1"/>
  <c r="EB95" i="1"/>
  <c r="EB103" i="1"/>
  <c r="EB119" i="1"/>
  <c r="EB135" i="1"/>
  <c r="EB151" i="1"/>
  <c r="EB167" i="1"/>
  <c r="EB175" i="1"/>
  <c r="EB191" i="1"/>
  <c r="EB207" i="1"/>
  <c r="EB231" i="1"/>
  <c r="EB247" i="1"/>
  <c r="EB263" i="1"/>
  <c r="EB279" i="1"/>
  <c r="EB295" i="1"/>
  <c r="EB311" i="1"/>
  <c r="EB327" i="1"/>
  <c r="EB343" i="1"/>
  <c r="EB359" i="1"/>
  <c r="EB375" i="1"/>
  <c r="EB391" i="1"/>
  <c r="EB407" i="1"/>
  <c r="AL370" i="1"/>
  <c r="AL230" i="1"/>
  <c r="AL366" i="1"/>
  <c r="AL388" i="1"/>
  <c r="AL216" i="1"/>
  <c r="AL203" i="1"/>
  <c r="AA2" i="1"/>
  <c r="AL252" i="1"/>
  <c r="AL525" i="1"/>
  <c r="AL488" i="1"/>
  <c r="AL206" i="1"/>
  <c r="N3" i="16" l="1"/>
  <c r="P3" i="16"/>
  <c r="O3" i="16"/>
  <c r="AL336" i="1"/>
  <c r="AL551" i="1"/>
  <c r="AL544" i="1"/>
  <c r="AL554" i="1"/>
  <c r="AL545" i="1"/>
  <c r="AL555" i="1"/>
  <c r="AL286" i="1"/>
  <c r="AL56" i="1"/>
  <c r="AL425" i="1"/>
  <c r="AL101" i="1"/>
  <c r="AL382" i="1"/>
  <c r="AL326" i="1"/>
  <c r="AL259" i="1"/>
  <c r="AL369" i="1"/>
  <c r="AL529" i="1"/>
  <c r="AL52" i="1"/>
  <c r="AL372" i="1"/>
  <c r="AL479" i="1"/>
  <c r="AL65" i="1"/>
  <c r="AL218" i="1"/>
  <c r="AL426" i="1"/>
  <c r="AL339" i="1"/>
  <c r="AL432" i="1"/>
  <c r="AL332" i="1"/>
  <c r="AL510" i="1"/>
  <c r="AL322" i="1"/>
  <c r="AL414" i="1"/>
  <c r="AL289" i="1"/>
  <c r="AL162" i="1"/>
  <c r="AL72" i="1"/>
  <c r="AL13" i="1"/>
  <c r="AL78" i="1"/>
  <c r="AL14" i="1"/>
  <c r="AL193" i="1"/>
  <c r="AL255" i="1"/>
  <c r="AL319" i="1"/>
  <c r="AL491" i="1"/>
  <c r="AL140" i="1"/>
  <c r="AL178" i="1"/>
  <c r="AL122" i="1"/>
  <c r="AL452" i="1"/>
  <c r="AL431" i="1"/>
  <c r="AL244" i="1"/>
  <c r="AL330" i="1"/>
  <c r="AL359" i="1"/>
  <c r="AL89" i="1"/>
  <c r="AL66" i="1"/>
  <c r="AL316" i="1"/>
  <c r="AL287" i="1"/>
  <c r="AL532" i="1"/>
  <c r="AL96" i="1"/>
  <c r="AL199" i="1"/>
  <c r="AL236" i="1"/>
  <c r="AL380" i="1"/>
  <c r="AL125" i="1"/>
  <c r="AL3" i="1"/>
  <c r="AL51" i="1"/>
  <c r="AL19" i="1"/>
  <c r="AL62" i="1"/>
  <c r="AL103" i="1"/>
  <c r="AL153" i="1"/>
  <c r="AL484" i="1"/>
  <c r="AL275" i="1"/>
  <c r="AL115" i="1"/>
  <c r="AL239" i="1"/>
  <c r="AL207" i="1"/>
  <c r="AL190" i="1"/>
  <c r="AL104" i="1"/>
  <c r="AL109" i="1"/>
  <c r="AL240" i="1"/>
  <c r="AL343" i="1"/>
  <c r="AL8" i="1"/>
  <c r="AL145" i="1"/>
  <c r="AL263" i="1"/>
  <c r="AL133" i="1"/>
  <c r="AL523" i="1"/>
  <c r="AL60" i="1"/>
  <c r="AL17" i="1"/>
  <c r="AL291" i="1"/>
  <c r="AL375" i="1"/>
  <c r="AL445" i="1"/>
  <c r="AL394" i="1"/>
  <c r="AL121" i="1"/>
  <c r="AL93" i="1"/>
  <c r="AL217" i="1"/>
  <c r="AL402" i="1"/>
  <c r="AL502" i="1"/>
  <c r="AL139" i="1"/>
  <c r="AL294" i="1"/>
  <c r="AL112" i="1"/>
  <c r="AL63" i="1"/>
  <c r="AL257" i="1"/>
  <c r="AL160" i="1"/>
  <c r="AL161" i="1"/>
  <c r="AL11" i="1"/>
  <c r="AL520" i="1"/>
  <c r="AL85" i="1"/>
  <c r="AL37" i="1"/>
  <c r="AL419" i="1"/>
  <c r="AL277" i="1"/>
  <c r="AL235" i="1"/>
  <c r="AL492" i="1"/>
  <c r="AL155" i="1"/>
  <c r="AL321" i="1"/>
  <c r="AL327" i="1"/>
  <c r="AL325" i="1"/>
  <c r="AL505" i="1"/>
  <c r="AL357" i="1"/>
  <c r="AL416" i="1"/>
  <c r="AL389" i="1"/>
  <c r="AL341" i="1"/>
  <c r="AL129" i="1"/>
  <c r="AL261" i="1"/>
  <c r="AL73" i="1"/>
  <c r="AL317" i="1"/>
  <c r="AL413" i="1"/>
  <c r="AL500" i="1"/>
  <c r="AL448" i="1"/>
  <c r="AL241" i="1"/>
  <c r="AL228" i="1"/>
  <c r="AL365" i="1"/>
  <c r="AL455" i="1"/>
  <c r="AL405" i="1"/>
  <c r="AL177" i="1"/>
  <c r="AL438" i="1"/>
  <c r="AL117" i="1"/>
  <c r="AL36" i="1"/>
  <c r="AL31" i="1"/>
  <c r="AL42" i="1"/>
  <c r="AL50" i="1"/>
  <c r="AL126" i="1"/>
  <c r="AL442" i="1"/>
  <c r="AL535" i="1"/>
  <c r="AL313" i="1"/>
  <c r="AL499" i="1"/>
  <c r="AL374" i="1"/>
  <c r="AL443" i="1"/>
  <c r="AL97" i="1"/>
  <c r="AL268" i="1"/>
  <c r="AL245" i="1"/>
  <c r="AL463" i="1"/>
  <c r="AL95" i="1"/>
  <c r="AL384" i="1"/>
  <c r="AL119" i="1"/>
  <c r="AL342" i="1"/>
  <c r="AL476" i="1"/>
  <c r="AL335" i="1"/>
  <c r="AL482" i="1"/>
  <c r="AL348" i="1"/>
  <c r="AL169" i="1"/>
  <c r="AL305" i="1"/>
  <c r="AL88" i="1"/>
  <c r="AL475" i="1"/>
  <c r="AL114" i="1"/>
  <c r="AL518" i="1"/>
  <c r="AL363" i="1"/>
  <c r="AL120" i="1"/>
  <c r="AL315" i="1"/>
  <c r="AL517" i="1"/>
  <c r="AL151" i="1"/>
  <c r="AL76" i="1"/>
  <c r="AL12" i="1"/>
  <c r="AL223" i="1"/>
  <c r="AL174" i="1"/>
  <c r="AL143" i="1"/>
  <c r="AL485" i="1"/>
  <c r="AL410" i="1"/>
  <c r="AL472" i="1"/>
  <c r="AL184" i="1"/>
  <c r="AL323" i="1"/>
  <c r="AL171" i="1"/>
  <c r="AL260" i="1"/>
  <c r="AL147" i="1"/>
  <c r="AL386" i="1"/>
  <c r="AL57" i="1"/>
  <c r="AL102" i="1"/>
  <c r="AL528" i="1"/>
  <c r="AL142" i="1"/>
  <c r="AL202" i="1"/>
  <c r="AL198" i="1"/>
  <c r="AL15" i="1"/>
  <c r="AL212" i="1"/>
  <c r="AL90" i="1"/>
  <c r="AL41" i="1"/>
  <c r="AL195" i="1"/>
  <c r="AL371" i="1"/>
  <c r="AL10" i="1"/>
  <c r="AL227" i="1"/>
  <c r="AL396" i="1"/>
  <c r="AL350" i="1"/>
  <c r="AL191" i="1"/>
  <c r="AL459" i="1"/>
  <c r="AL25" i="1"/>
  <c r="AL108" i="1"/>
  <c r="AL107" i="1"/>
  <c r="AL146" i="1"/>
  <c r="AL513" i="1"/>
  <c r="AL67" i="1"/>
  <c r="AL35" i="1"/>
  <c r="AL30" i="1"/>
  <c r="AL9" i="1"/>
  <c r="AL298" i="1"/>
  <c r="AL447" i="1"/>
  <c r="AL395" i="1"/>
  <c r="AL136" i="1"/>
  <c r="AL278" i="1"/>
  <c r="AL473" i="1"/>
  <c r="AL318" i="1"/>
  <c r="AL361" i="1"/>
  <c r="AL196" i="1"/>
  <c r="AL436" i="1"/>
  <c r="AL477" i="1"/>
  <c r="AL238" i="1"/>
  <c r="AL179" i="1"/>
  <c r="AL340" i="1"/>
  <c r="AL297" i="1"/>
  <c r="AL490" i="1"/>
  <c r="AL392" i="1"/>
  <c r="AL220" i="1"/>
  <c r="AL157" i="1"/>
  <c r="AL7" i="1"/>
  <c r="AL2" i="1"/>
  <c r="AL516" i="1"/>
  <c r="AL71" i="1"/>
  <c r="AL49" i="1"/>
  <c r="AL28" i="1"/>
  <c r="AL249" i="1"/>
  <c r="AL185" i="1"/>
  <c r="AL418" i="1"/>
  <c r="AL422" i="1"/>
  <c r="AL148" i="1"/>
  <c r="AL462" i="1"/>
  <c r="AL534" i="1"/>
  <c r="AL403" i="1"/>
  <c r="AL435" i="1"/>
  <c r="AL368" i="1"/>
  <c r="AL110" i="1"/>
  <c r="AL269" i="1"/>
  <c r="AL293" i="1"/>
  <c r="AL328" i="1"/>
  <c r="AL441" i="1"/>
  <c r="AL399" i="1"/>
  <c r="AL205" i="1"/>
  <c r="AL352" i="1"/>
  <c r="AL274" i="1"/>
  <c r="AL300" i="1"/>
  <c r="AL194" i="1"/>
  <c r="AL130" i="1"/>
  <c r="AL530" i="1"/>
  <c r="AL69" i="1"/>
  <c r="AL48" i="1"/>
  <c r="AL27" i="1"/>
  <c r="AL86" i="1"/>
  <c r="AL22" i="1"/>
  <c r="AL377" i="1"/>
  <c r="AL429" i="1"/>
  <c r="AL486" i="1"/>
  <c r="AL285" i="1"/>
  <c r="AL213" i="1"/>
  <c r="AL271" i="1"/>
  <c r="AL225" i="1"/>
  <c r="AL434" i="1"/>
  <c r="AL406" i="1"/>
  <c r="AL182" i="1"/>
  <c r="AL314" i="1"/>
  <c r="AL506" i="1"/>
  <c r="AL354" i="1"/>
  <c r="AL474" i="1"/>
  <c r="AL468" i="1"/>
  <c r="AL493" i="1"/>
  <c r="AL301" i="1"/>
  <c r="AL175" i="1"/>
  <c r="AL383" i="1"/>
  <c r="AL131" i="1"/>
  <c r="AL272" i="1"/>
  <c r="AL134" i="1"/>
  <c r="AL408" i="1"/>
  <c r="AL461" i="1"/>
  <c r="AL304" i="1"/>
  <c r="AL296" i="1"/>
  <c r="AL310" i="1"/>
  <c r="AL156" i="1"/>
  <c r="AL264" i="1"/>
  <c r="AL99" i="1"/>
  <c r="AL219" i="1"/>
  <c r="AL378" i="1"/>
  <c r="AL411" i="1"/>
  <c r="AL464" i="1"/>
  <c r="AL254" i="1"/>
  <c r="AL360" i="1"/>
  <c r="AL531" i="1"/>
  <c r="AL176" i="1"/>
  <c r="AL519" i="1"/>
  <c r="AL74" i="1"/>
  <c r="AL231" i="1"/>
  <c r="AL20" i="1"/>
  <c r="AL26" i="1"/>
  <c r="AL18" i="1"/>
  <c r="AL541" i="1"/>
  <c r="AL542" i="1"/>
  <c r="AL385" i="1"/>
  <c r="AL292" i="1"/>
  <c r="AL232" i="1"/>
  <c r="AL80" i="1"/>
  <c r="AL40" i="1"/>
  <c r="AL243" i="1"/>
  <c r="AL451" i="1"/>
  <c r="AL33" i="1"/>
  <c r="AL496" i="1"/>
  <c r="AL424" i="1"/>
  <c r="AL47" i="1"/>
  <c r="AL141" i="1"/>
  <c r="AL75" i="1"/>
  <c r="AL32" i="1"/>
  <c r="AL6" i="1"/>
  <c r="AL270" i="1"/>
  <c r="AL504" i="1"/>
  <c r="AL186" i="1"/>
  <c r="AL16" i="1"/>
  <c r="AL98" i="1"/>
  <c r="AL210" i="1"/>
  <c r="AL214" i="1"/>
  <c r="AL79" i="1"/>
  <c r="AL347" i="1"/>
  <c r="AL221" i="1"/>
  <c r="AL192" i="1"/>
  <c r="AL94" i="1"/>
  <c r="AL24" i="1"/>
  <c r="AL46" i="1"/>
  <c r="AL137" i="1"/>
  <c r="AL415" i="1"/>
  <c r="AL233" i="1"/>
  <c r="AL215" i="1"/>
  <c r="AL412" i="1"/>
  <c r="AL439" i="1"/>
  <c r="AL353" i="1"/>
  <c r="AL355" i="1"/>
  <c r="AL132" i="1"/>
  <c r="AL401" i="1"/>
  <c r="AL433" i="1"/>
  <c r="AL201" i="1"/>
  <c r="AL246" i="1"/>
  <c r="AL469" i="1"/>
  <c r="AL138" i="1"/>
  <c r="AL258" i="1"/>
  <c r="AL284" i="1"/>
  <c r="AL208" i="1"/>
  <c r="AL92" i="1"/>
  <c r="AL44" i="1"/>
  <c r="AL23" i="1"/>
  <c r="AL533" i="1"/>
  <c r="AL478" i="1"/>
  <c r="AL349" i="1"/>
  <c r="AL489" i="1"/>
  <c r="AL367" i="1"/>
  <c r="AL454" i="1"/>
  <c r="AL320" i="1"/>
  <c r="AL446" i="1"/>
  <c r="AL427" i="1"/>
  <c r="AL135" i="1"/>
  <c r="AL280" i="1"/>
  <c r="AL428" i="1"/>
  <c r="AL444" i="1"/>
  <c r="AL302" i="1"/>
  <c r="AL281" i="1"/>
  <c r="AL279" i="1"/>
  <c r="AL167" i="1"/>
  <c r="AL181" i="1"/>
  <c r="AL173" i="1"/>
  <c r="AL521" i="1"/>
  <c r="AL91" i="1"/>
  <c r="AL64" i="1"/>
  <c r="AL43" i="1"/>
  <c r="AL21" i="1"/>
  <c r="AL38" i="1"/>
  <c r="AL222" i="1"/>
  <c r="AL154" i="1"/>
  <c r="AL266" i="1"/>
  <c r="AL527" i="1"/>
  <c r="AL256" i="1"/>
  <c r="AL224" i="1"/>
  <c r="AL450" i="1"/>
  <c r="AL457" i="1"/>
  <c r="AL127" i="1"/>
  <c r="AL345" i="1"/>
  <c r="AL164" i="1"/>
  <c r="AL265" i="1"/>
  <c r="AL381" i="1"/>
  <c r="AL400" i="1"/>
  <c r="AL308" i="1"/>
  <c r="AL364" i="1"/>
  <c r="AL373" i="1"/>
  <c r="AL465" i="1"/>
  <c r="AL390" i="1"/>
  <c r="AL312" i="1"/>
  <c r="AL267" i="1"/>
  <c r="AL467" i="1"/>
  <c r="AL404" i="1"/>
  <c r="AL498" i="1"/>
  <c r="AL306" i="1"/>
  <c r="AL514" i="1"/>
  <c r="AL58" i="1"/>
  <c r="AL288" i="1"/>
  <c r="AL430" i="1"/>
  <c r="AL503" i="1"/>
  <c r="AL166" i="1"/>
  <c r="AL351" i="1"/>
  <c r="AL307" i="1"/>
  <c r="AL333" i="1"/>
  <c r="AL497" i="1"/>
  <c r="AL163" i="1"/>
  <c r="AL398" i="1"/>
  <c r="AL200" i="1"/>
  <c r="AL262" i="1"/>
  <c r="AL172" i="1"/>
  <c r="AL376" i="1"/>
  <c r="AL409" i="1"/>
  <c r="AL440" i="1"/>
  <c r="AL84" i="1"/>
  <c r="AL106" i="1"/>
  <c r="AL68" i="1"/>
  <c r="AL5" i="1"/>
  <c r="AL553" i="1"/>
  <c r="AL538" i="1"/>
  <c r="AL550" i="1"/>
  <c r="AL159" i="1"/>
  <c r="AL481" i="1"/>
  <c r="AL449" i="1"/>
  <c r="AL87" i="1"/>
  <c r="AL356" i="1"/>
  <c r="AL100" i="1"/>
  <c r="AL170" i="1"/>
  <c r="AL152" i="1"/>
  <c r="AL59" i="1"/>
  <c r="AL309" i="1"/>
  <c r="AL346" i="1"/>
  <c r="AL234" i="1"/>
  <c r="AL423" i="1"/>
  <c r="AL537" i="1"/>
  <c r="AL187" i="1"/>
  <c r="AL39" i="1"/>
  <c r="AL82" i="1"/>
  <c r="AL507" i="1"/>
  <c r="AL495" i="1"/>
  <c r="AL456" i="1"/>
  <c r="AL480" i="1"/>
  <c r="AL487" i="1"/>
  <c r="AL113" i="1"/>
  <c r="AL54" i="1"/>
  <c r="AL453" i="1"/>
  <c r="AL209" i="1"/>
  <c r="AL483" i="1"/>
  <c r="AL197" i="1"/>
  <c r="AL111" i="1"/>
  <c r="AL511" i="1"/>
  <c r="AL229" i="1"/>
  <c r="AL303" i="1"/>
  <c r="AL470" i="1"/>
  <c r="AL471" i="1"/>
  <c r="AL299" i="1"/>
  <c r="AL128" i="1"/>
  <c r="AL460" i="1"/>
  <c r="AL437" i="1"/>
  <c r="AL180" i="1"/>
  <c r="AL324" i="1"/>
  <c r="AL165" i="1"/>
  <c r="AL55" i="1"/>
  <c r="AL116" i="1"/>
  <c r="AL188" i="1"/>
  <c r="AL501" i="1"/>
  <c r="AL338" i="1"/>
  <c r="AL204" i="1"/>
  <c r="AL290" i="1"/>
  <c r="AL515" i="1"/>
  <c r="AL53" i="1"/>
  <c r="AL70" i="1"/>
  <c r="AL105" i="1"/>
  <c r="AL251" i="1"/>
  <c r="AL508" i="1"/>
  <c r="AL391" i="1"/>
  <c r="AL150" i="1"/>
  <c r="AL407" i="1"/>
  <c r="AL397" i="1"/>
  <c r="AL458" i="1"/>
  <c r="AL334" i="1"/>
  <c r="AL226" i="1"/>
  <c r="AL387" i="1"/>
  <c r="AL248" i="1"/>
  <c r="AL362" i="1"/>
  <c r="AL211" i="1"/>
  <c r="AL273" i="1"/>
  <c r="AL144" i="1"/>
  <c r="AL543" i="1"/>
  <c r="C13" i="16"/>
  <c r="C12" i="16"/>
  <c r="C11" i="16"/>
  <c r="AL526" i="1"/>
  <c r="AL329" i="1"/>
  <c r="AL34" i="1"/>
  <c r="AL337" i="1"/>
  <c r="AL29" i="1"/>
  <c r="AL45" i="1"/>
  <c r="AL250" i="1"/>
  <c r="AL168" i="1"/>
  <c r="AL81" i="1"/>
  <c r="AL189" i="1"/>
  <c r="AL282" i="1"/>
  <c r="AL283" i="1"/>
  <c r="AL158" i="1"/>
  <c r="AL295" i="1"/>
  <c r="AL421" i="1"/>
  <c r="AL344" i="1"/>
  <c r="AL522" i="1"/>
  <c r="AL420" i="1"/>
  <c r="AL124" i="1"/>
  <c r="AL466" i="1"/>
  <c r="AL61" i="1"/>
  <c r="AL149" i="1"/>
  <c r="AL183" i="1"/>
  <c r="AL417" i="1"/>
  <c r="AL4" i="1"/>
  <c r="AL123" i="1"/>
  <c r="AL512" i="1"/>
  <c r="AL509" i="1"/>
  <c r="AL276" i="1"/>
  <c r="AL494" i="1"/>
  <c r="AL358" i="1"/>
  <c r="AL77" i="1"/>
  <c r="AL242" i="1"/>
  <c r="AL311" i="1"/>
  <c r="AL379" i="1"/>
  <c r="AL237" i="1"/>
  <c r="AL393" i="1"/>
  <c r="AL253" i="1"/>
  <c r="AL524" i="1"/>
  <c r="AL83" i="1"/>
  <c r="AL247" i="1"/>
  <c r="AL118" i="1"/>
  <c r="AL331" i="1" l="1"/>
  <c r="M3" i="16" s="1"/>
  <c r="DY549" i="1"/>
  <c r="EC549" i="1" s="1"/>
  <c r="ED549" i="1" s="1"/>
  <c r="DY565" i="1"/>
  <c r="EC565" i="1" s="1"/>
  <c r="ED565" i="1" s="1"/>
  <c r="DY569" i="1"/>
  <c r="EC569" i="1" s="1"/>
  <c r="ED569" i="1" s="1"/>
  <c r="DY578" i="1"/>
  <c r="EC578" i="1" s="1"/>
  <c r="ED578" i="1" s="1"/>
  <c r="DY573" i="1"/>
  <c r="EC573" i="1" s="1"/>
  <c r="ED573" i="1" s="1"/>
  <c r="DY571" i="1"/>
  <c r="EC571" i="1" s="1"/>
  <c r="ED571" i="1" s="1"/>
  <c r="DY562" i="1"/>
  <c r="EC562" i="1" s="1"/>
  <c r="ED562" i="1" s="1"/>
  <c r="DY563" i="1"/>
  <c r="EC563" i="1" s="1"/>
  <c r="ED563" i="1" s="1"/>
  <c r="DY575" i="1"/>
  <c r="EC575" i="1" s="1"/>
  <c r="ED575" i="1" s="1"/>
  <c r="DY582" i="1"/>
  <c r="EC582" i="1" s="1"/>
  <c r="ED582" i="1" s="1"/>
  <c r="DY579" i="1"/>
  <c r="EC579" i="1" s="1"/>
  <c r="ED579" i="1" s="1"/>
  <c r="DY557" i="1"/>
  <c r="EC557" i="1" s="1"/>
  <c r="ED557" i="1" s="1"/>
  <c r="DY539" i="1"/>
  <c r="EC539" i="1" s="1"/>
  <c r="ED539" i="1" s="1"/>
  <c r="DY558" i="1"/>
  <c r="EC558" i="1" s="1"/>
  <c r="ED558" i="1" s="1"/>
  <c r="DY581" i="1"/>
  <c r="EC581" i="1" s="1"/>
  <c r="ED581" i="1" s="1"/>
  <c r="DY570" i="1"/>
  <c r="EC570" i="1" s="1"/>
  <c r="ED570" i="1" s="1"/>
  <c r="DY577" i="1"/>
  <c r="EC577" i="1" s="1"/>
  <c r="ED577" i="1" s="1"/>
  <c r="DY540" i="1"/>
  <c r="EC540" i="1" s="1"/>
  <c r="ED540" i="1" s="1"/>
  <c r="DY548" i="1"/>
  <c r="EC548" i="1" s="1"/>
  <c r="ED548" i="1" s="1"/>
  <c r="DY559" i="1"/>
  <c r="EC559" i="1" s="1"/>
  <c r="ED559" i="1" s="1"/>
  <c r="DY561" i="1"/>
  <c r="EC561" i="1" s="1"/>
  <c r="ED561" i="1" s="1"/>
  <c r="DY564" i="1"/>
  <c r="EC564" i="1" s="1"/>
  <c r="ED564" i="1" s="1"/>
  <c r="DY568" i="1"/>
  <c r="EC568" i="1" s="1"/>
  <c r="ED568" i="1" s="1"/>
  <c r="DY560" i="1"/>
  <c r="EC560" i="1" s="1"/>
  <c r="ED560" i="1" s="1"/>
  <c r="DY566" i="1"/>
  <c r="EC566" i="1" s="1"/>
  <c r="ED566" i="1" s="1"/>
  <c r="DY574" i="1"/>
  <c r="EC574" i="1" s="1"/>
  <c r="ED574" i="1" s="1"/>
  <c r="DY546" i="1"/>
  <c r="EC546" i="1" s="1"/>
  <c r="ED546" i="1" s="1"/>
  <c r="DY589" i="1"/>
  <c r="EC589" i="1" s="1"/>
  <c r="ED589" i="1" s="1"/>
  <c r="DY536" i="1"/>
  <c r="EC536" i="1" s="1"/>
  <c r="ED536" i="1" s="1"/>
  <c r="DY547" i="1"/>
  <c r="EC547" i="1" s="1"/>
  <c r="ED547" i="1" s="1"/>
  <c r="DY483" i="1"/>
  <c r="EC483" i="1" s="1"/>
  <c r="DY316" i="1"/>
  <c r="EC316" i="1" s="1"/>
  <c r="DY257" i="1"/>
  <c r="EC257" i="1" s="1"/>
  <c r="DY399" i="1"/>
  <c r="EC399" i="1" s="1"/>
  <c r="DY397" i="1"/>
  <c r="EC397" i="1" s="1"/>
  <c r="DY391" i="1"/>
  <c r="EC391" i="1" s="1"/>
  <c r="DY263" i="1"/>
  <c r="EC263" i="1" s="1"/>
  <c r="DY366" i="1"/>
  <c r="EC366" i="1" s="1"/>
  <c r="DY382" i="1"/>
  <c r="EC382" i="1" s="1"/>
  <c r="DY131" i="1"/>
  <c r="EC131" i="1" s="1"/>
  <c r="DY198" i="1"/>
  <c r="EC198" i="1" s="1"/>
  <c r="DY336" i="1" l="1"/>
  <c r="EC336" i="1" s="1"/>
  <c r="DY98" i="1"/>
  <c r="EC98" i="1" s="1"/>
  <c r="DY518" i="1"/>
  <c r="EC518" i="1" s="1"/>
  <c r="ED518" i="1" s="1"/>
  <c r="DY200" i="1"/>
  <c r="EC200" i="1" s="1"/>
  <c r="DY148" i="1"/>
  <c r="EC148" i="1" s="1"/>
  <c r="ED148" i="1" s="1"/>
  <c r="DY469" i="1"/>
  <c r="EC469" i="1" s="1"/>
  <c r="ED469" i="1" s="1"/>
  <c r="DY153" i="1"/>
  <c r="EC153" i="1" s="1"/>
  <c r="DY519" i="1"/>
  <c r="EC519" i="1" s="1"/>
  <c r="ED519" i="1" s="1"/>
  <c r="DY166" i="1"/>
  <c r="EC166" i="1" s="1"/>
  <c r="ED166" i="1" s="1"/>
  <c r="DY541" i="1"/>
  <c r="EC541" i="1" s="1"/>
  <c r="ED541" i="1" s="1"/>
  <c r="DY468" i="1"/>
  <c r="EC468" i="1" s="1"/>
  <c r="ED468" i="1" s="1"/>
  <c r="DY63" i="1"/>
  <c r="EC63" i="1" s="1"/>
  <c r="DY370" i="1"/>
  <c r="EC370" i="1" s="1"/>
  <c r="DY429" i="1"/>
  <c r="EC429" i="1" s="1"/>
  <c r="DY395" i="1"/>
  <c r="EC395" i="1" s="1"/>
  <c r="DY365" i="1"/>
  <c r="EC365" i="1" s="1"/>
  <c r="ED365" i="1" s="1"/>
  <c r="DY442" i="1"/>
  <c r="EC442" i="1" s="1"/>
  <c r="DY110" i="1"/>
  <c r="EC110" i="1" s="1"/>
  <c r="DY423" i="1"/>
  <c r="EC423" i="1" s="1"/>
  <c r="DY41" i="1"/>
  <c r="EC41" i="1" s="1"/>
  <c r="ED41" i="1" s="1"/>
  <c r="DY173" i="1"/>
  <c r="EC173" i="1" s="1"/>
  <c r="ED173" i="1" s="1"/>
  <c r="DY292" i="1"/>
  <c r="EC292" i="1" s="1"/>
  <c r="DY431" i="1"/>
  <c r="EC431" i="1" s="1"/>
  <c r="DY325" i="1"/>
  <c r="EC325" i="1" s="1"/>
  <c r="ED325" i="1" s="1"/>
  <c r="DY230" i="1"/>
  <c r="EC230" i="1" s="1"/>
  <c r="ED230" i="1" s="1"/>
  <c r="DY484" i="1"/>
  <c r="EC484" i="1" s="1"/>
  <c r="DY303" i="1"/>
  <c r="EC303" i="1" s="1"/>
  <c r="DY150" i="1"/>
  <c r="EC150" i="1" s="1"/>
  <c r="DY16" i="1"/>
  <c r="EC16" i="1" s="1"/>
  <c r="DY445" i="1"/>
  <c r="EC445" i="1" s="1"/>
  <c r="DY453" i="1"/>
  <c r="EC453" i="1" s="1"/>
  <c r="ED453" i="1" s="1"/>
  <c r="DY117" i="1"/>
  <c r="EC117" i="1" s="1"/>
  <c r="DY11" i="1"/>
  <c r="EC11" i="1" s="1"/>
  <c r="DY436" i="1"/>
  <c r="EC436" i="1" s="1"/>
  <c r="DY511" i="1"/>
  <c r="EC511" i="1" s="1"/>
  <c r="ED511" i="1" s="1"/>
  <c r="DY492" i="1"/>
  <c r="EC492" i="1" s="1"/>
  <c r="ED492" i="1" s="1"/>
  <c r="DY361" i="1"/>
  <c r="EC361" i="1" s="1"/>
  <c r="ED361" i="1" s="1"/>
  <c r="DY319" i="1"/>
  <c r="EC319" i="1" s="1"/>
  <c r="ED319" i="1" s="1"/>
  <c r="DY479" i="1"/>
  <c r="EC479" i="1" s="1"/>
  <c r="DY527" i="1"/>
  <c r="EC527" i="1" s="1"/>
  <c r="ED527" i="1" s="1"/>
  <c r="DY108" i="1"/>
  <c r="EC108" i="1" s="1"/>
  <c r="DY169" i="1"/>
  <c r="EC169" i="1" s="1"/>
  <c r="DY284" i="1"/>
  <c r="EC284" i="1" s="1"/>
  <c r="ED284" i="1" s="1"/>
  <c r="DY42" i="1"/>
  <c r="EC42" i="1" s="1"/>
  <c r="DY430" i="1"/>
  <c r="EC430" i="1" s="1"/>
  <c r="DY172" i="1"/>
  <c r="EC172" i="1" s="1"/>
  <c r="DY129" i="1"/>
  <c r="EC129" i="1" s="1"/>
  <c r="DY103" i="1"/>
  <c r="EC103" i="1" s="1"/>
  <c r="ED103" i="1" s="1"/>
  <c r="DY362" i="1"/>
  <c r="EC362" i="1" s="1"/>
  <c r="DY241" i="1"/>
  <c r="EC241" i="1" s="1"/>
  <c r="DY413" i="1"/>
  <c r="EC413" i="1" s="1"/>
  <c r="ED413" i="1" s="1"/>
  <c r="DY493" i="1"/>
  <c r="EC493" i="1" s="1"/>
  <c r="DY318" i="1"/>
  <c r="EC318" i="1" s="1"/>
  <c r="DY252" i="1"/>
  <c r="EC252" i="1" s="1"/>
  <c r="ED252" i="1" s="1"/>
  <c r="DY408" i="1"/>
  <c r="EC408" i="1" s="1"/>
  <c r="DY151" i="1"/>
  <c r="EC151" i="1" s="1"/>
  <c r="DY49" i="1"/>
  <c r="EC49" i="1" s="1"/>
  <c r="DY125" i="1"/>
  <c r="EC125" i="1" s="1"/>
  <c r="DY433" i="1"/>
  <c r="EC433" i="1" s="1"/>
  <c r="DY532" i="1"/>
  <c r="EC532" i="1" s="1"/>
  <c r="DY40" i="1"/>
  <c r="EC40" i="1" s="1"/>
  <c r="ED40" i="1" s="1"/>
  <c r="DY320" i="1"/>
  <c r="EC320" i="1" s="1"/>
  <c r="DY368" i="1"/>
  <c r="EC368" i="1" s="1"/>
  <c r="ED368" i="1" s="1"/>
  <c r="DY33" i="1"/>
  <c r="EC33" i="1" s="1"/>
  <c r="DY356" i="1"/>
  <c r="EC356" i="1" s="1"/>
  <c r="DY520" i="1"/>
  <c r="EC520" i="1" s="1"/>
  <c r="DY392" i="1"/>
  <c r="EC392" i="1" s="1"/>
  <c r="DY347" i="1"/>
  <c r="EC347" i="1" s="1"/>
  <c r="DY112" i="1"/>
  <c r="EC112" i="1" s="1"/>
  <c r="ED112" i="1" s="1"/>
  <c r="DY322" i="1"/>
  <c r="EC322" i="1" s="1"/>
  <c r="DY424" i="1"/>
  <c r="EC424" i="1" s="1"/>
  <c r="DY473" i="1"/>
  <c r="EC473" i="1" s="1"/>
  <c r="DY160" i="1"/>
  <c r="EC160" i="1" s="1"/>
  <c r="DY515" i="1"/>
  <c r="EC515" i="1" s="1"/>
  <c r="DY452" i="1"/>
  <c r="EC452" i="1" s="1"/>
  <c r="DY304" i="1"/>
  <c r="EC304" i="1" s="1"/>
  <c r="DY255" i="1"/>
  <c r="EC255" i="1" s="1"/>
  <c r="DY5" i="1"/>
  <c r="EC5" i="1" s="1"/>
  <c r="DY191" i="1"/>
  <c r="EC191" i="1" s="1"/>
  <c r="DY210" i="1"/>
  <c r="EC210" i="1" s="1"/>
  <c r="DY501" i="1"/>
  <c r="EC501" i="1" s="1"/>
  <c r="DY3" i="1"/>
  <c r="EC3" i="1" s="1"/>
  <c r="DY291" i="1"/>
  <c r="EC291" i="1" s="1"/>
  <c r="DY190" i="1"/>
  <c r="EC190" i="1" s="1"/>
  <c r="DY378" i="1"/>
  <c r="EC378" i="1" s="1"/>
  <c r="ED378" i="1" s="1"/>
  <c r="DY107" i="1"/>
  <c r="EC107" i="1" s="1"/>
  <c r="ED107" i="1" s="1"/>
  <c r="DY371" i="1"/>
  <c r="EC371" i="1" s="1"/>
  <c r="DY239" i="1"/>
  <c r="EC239" i="1" s="1"/>
  <c r="DY485" i="1"/>
  <c r="EC485" i="1" s="1"/>
  <c r="DY506" i="1"/>
  <c r="EC506" i="1" s="1"/>
  <c r="DY251" i="1"/>
  <c r="EC251" i="1" s="1"/>
  <c r="ED251" i="1" s="1"/>
  <c r="DY152" i="1"/>
  <c r="EC152" i="1" s="1"/>
  <c r="DY159" i="1"/>
  <c r="EC159" i="1" s="1"/>
  <c r="DY84" i="1"/>
  <c r="EC84" i="1" s="1"/>
  <c r="ED84" i="1" s="1"/>
  <c r="DY521" i="1"/>
  <c r="EC521" i="1" s="1"/>
  <c r="DY363" i="1"/>
  <c r="EC363" i="1" s="1"/>
  <c r="DY369" i="1"/>
  <c r="EC369" i="1" s="1"/>
  <c r="DY92" i="1"/>
  <c r="EC92" i="1" s="1"/>
  <c r="ED92" i="1" s="1"/>
  <c r="DY455" i="1"/>
  <c r="EC455" i="1" s="1"/>
  <c r="DY163" i="1"/>
  <c r="EC163" i="1" s="1"/>
  <c r="ED163" i="1" s="1"/>
  <c r="DY507" i="1"/>
  <c r="EC507" i="1" s="1"/>
  <c r="DY208" i="1"/>
  <c r="EC208" i="1" s="1"/>
  <c r="ED208" i="1" s="1"/>
  <c r="DY156" i="1"/>
  <c r="EC156" i="1" s="1"/>
  <c r="DY439" i="1"/>
  <c r="EC439" i="1" s="1"/>
  <c r="DY471" i="1"/>
  <c r="EC471" i="1" s="1"/>
  <c r="DY254" i="1"/>
  <c r="EC254" i="1" s="1"/>
  <c r="DY188" i="1"/>
  <c r="EC188" i="1" s="1"/>
  <c r="DY204" i="1"/>
  <c r="EC204" i="1" s="1"/>
  <c r="DY486" i="1"/>
  <c r="EC486" i="1" s="1"/>
  <c r="DY271" i="1"/>
  <c r="EC271" i="1" s="1"/>
  <c r="DY177" i="1"/>
  <c r="EC177" i="1" s="1"/>
  <c r="DY13" i="1"/>
  <c r="EC13" i="1" s="1"/>
  <c r="ED13" i="1" s="1"/>
  <c r="DY376" i="1"/>
  <c r="EC376" i="1" s="1"/>
  <c r="DY461" i="1"/>
  <c r="EC461" i="1" s="1"/>
  <c r="DY390" i="1"/>
  <c r="EC390" i="1" s="1"/>
  <c r="DY438" i="1"/>
  <c r="EC438" i="1" s="1"/>
  <c r="DY127" i="1"/>
  <c r="EC127" i="1" s="1"/>
  <c r="DY220" i="1"/>
  <c r="EC220" i="1" s="1"/>
  <c r="DY327" i="1"/>
  <c r="EC327" i="1" s="1"/>
  <c r="DY22" i="1"/>
  <c r="EC22" i="1" s="1"/>
  <c r="DY432" i="1"/>
  <c r="EC432" i="1" s="1"/>
  <c r="DY502" i="1"/>
  <c r="EC502" i="1" s="1"/>
  <c r="DY345" i="1"/>
  <c r="EC345" i="1" s="1"/>
  <c r="DY499" i="1"/>
  <c r="EC499" i="1" s="1"/>
  <c r="DY551" i="1"/>
  <c r="EC551" i="1" s="1"/>
  <c r="ED551" i="1" s="1"/>
  <c r="DY313" i="1"/>
  <c r="EC313" i="1" s="1"/>
  <c r="DY556" i="1"/>
  <c r="EC556" i="1" s="1"/>
  <c r="ED556" i="1" s="1"/>
  <c r="DY330" i="1"/>
  <c r="EC330" i="1" s="1"/>
  <c r="DY418" i="1"/>
  <c r="EC418" i="1" s="1"/>
  <c r="DY335" i="1"/>
  <c r="EC335" i="1" s="1"/>
  <c r="DY10" i="1"/>
  <c r="EC10" i="1" s="1"/>
  <c r="DY342" i="1"/>
  <c r="EC342" i="1" s="1"/>
  <c r="ED342" i="1" s="1"/>
  <c r="DY286" i="1"/>
  <c r="EC286" i="1" s="1"/>
  <c r="DY460" i="1"/>
  <c r="EC460" i="1" s="1"/>
  <c r="DY71" i="1"/>
  <c r="EC71" i="1" s="1"/>
  <c r="DY384" i="1"/>
  <c r="EC384" i="1" s="1"/>
  <c r="DY386" i="1"/>
  <c r="EC386" i="1" s="1"/>
  <c r="DY221" i="1"/>
  <c r="EC221" i="1" s="1"/>
  <c r="ED221" i="1" s="1"/>
  <c r="DY533" i="1"/>
  <c r="EC533" i="1" s="1"/>
  <c r="DY450" i="1"/>
  <c r="EC450" i="1" s="1"/>
  <c r="DY94" i="1"/>
  <c r="EC94" i="1" s="1"/>
  <c r="DY154" i="1"/>
  <c r="EC154" i="1" s="1"/>
  <c r="ED154" i="1" s="1"/>
  <c r="DY475" i="1"/>
  <c r="EC475" i="1" s="1"/>
  <c r="DY500" i="1"/>
  <c r="EC500" i="1" s="1"/>
  <c r="DY441" i="1"/>
  <c r="EC441" i="1" s="1"/>
  <c r="DY443" i="1"/>
  <c r="EC443" i="1" s="1"/>
  <c r="DY19" i="1"/>
  <c r="EC19" i="1" s="1"/>
  <c r="DY62" i="1"/>
  <c r="EC62" i="1" s="1"/>
  <c r="DY300" i="1"/>
  <c r="EC300" i="1" s="1"/>
  <c r="DY170" i="1"/>
  <c r="EC170" i="1" s="1"/>
  <c r="DY385" i="1"/>
  <c r="EC385" i="1" s="1"/>
  <c r="DY162" i="1"/>
  <c r="EC162" i="1" s="1"/>
  <c r="ED162" i="1" s="1"/>
  <c r="DY544" i="1"/>
  <c r="EC544" i="1" s="1"/>
  <c r="ED544" i="1" s="1"/>
  <c r="DY298" i="1"/>
  <c r="EC298" i="1" s="1"/>
  <c r="ED298" i="1" s="1"/>
  <c r="DY310" i="1"/>
  <c r="EC310" i="1" s="1"/>
  <c r="DY232" i="1"/>
  <c r="EC232" i="1" s="1"/>
  <c r="DY206" i="1"/>
  <c r="EC206" i="1" s="1"/>
  <c r="DY211" i="1"/>
  <c r="EC211" i="1" s="1"/>
  <c r="DY15" i="1"/>
  <c r="EC15" i="1" s="1"/>
  <c r="ED15" i="1" s="1"/>
  <c r="DY231" i="1"/>
  <c r="EC231" i="1" s="1"/>
  <c r="ED231" i="1" s="1"/>
  <c r="DY553" i="1"/>
  <c r="EC553" i="1" s="1"/>
  <c r="ED553" i="1" s="1"/>
  <c r="DY8" i="1"/>
  <c r="EC8" i="1" s="1"/>
  <c r="ED8" i="1" s="1"/>
  <c r="DY293" i="1"/>
  <c r="EC293" i="1" s="1"/>
  <c r="DY193" i="1"/>
  <c r="EC193" i="1" s="1"/>
  <c r="DY350" i="1"/>
  <c r="EC350" i="1" s="1"/>
  <c r="DY161" i="1"/>
  <c r="EC161" i="1" s="1"/>
  <c r="DY194" i="1"/>
  <c r="EC194" i="1" s="1"/>
  <c r="DY182" i="1"/>
  <c r="EC182" i="1" s="1"/>
  <c r="DY312" i="1"/>
  <c r="EC312" i="1" s="1"/>
  <c r="ED312" i="1" s="1"/>
  <c r="DY64" i="1"/>
  <c r="EC64" i="1" s="1"/>
  <c r="DY136" i="1"/>
  <c r="EC136" i="1" s="1"/>
  <c r="ED136" i="1" s="1"/>
  <c r="DY67" i="1"/>
  <c r="EC67" i="1" s="1"/>
  <c r="DY355" i="1"/>
  <c r="EC355" i="1" s="1"/>
  <c r="DY275" i="1"/>
  <c r="EC275" i="1" s="1"/>
  <c r="DY406" i="1"/>
  <c r="EC406" i="1" s="1"/>
  <c r="ED406" i="1" s="1"/>
  <c r="DY179" i="1"/>
  <c r="EC179" i="1" s="1"/>
  <c r="DY235" i="1"/>
  <c r="EC235" i="1" s="1"/>
  <c r="DY199" i="1"/>
  <c r="EC199" i="1" s="1"/>
  <c r="DY82" i="1"/>
  <c r="EC82" i="1" s="1"/>
  <c r="DY120" i="1"/>
  <c r="EC120" i="1" s="1"/>
  <c r="DY27" i="1"/>
  <c r="EC27" i="1" s="1"/>
  <c r="DY44" i="1"/>
  <c r="EC44" i="1" s="1"/>
  <c r="DY302" i="1"/>
  <c r="EC302" i="1" s="1"/>
  <c r="DY137" i="1"/>
  <c r="EC137" i="1" s="1"/>
  <c r="ED137" i="1" s="1"/>
  <c r="DY246" i="1"/>
  <c r="EC246" i="1" s="1"/>
  <c r="DY167" i="1"/>
  <c r="EC167" i="1" s="1"/>
  <c r="DY394" i="1"/>
  <c r="EC394" i="1" s="1"/>
  <c r="DY227" i="1"/>
  <c r="EC227" i="1" s="1"/>
  <c r="DY404" i="1"/>
  <c r="EC404" i="1" s="1"/>
  <c r="DY367" i="1"/>
  <c r="EC367" i="1" s="1"/>
  <c r="DY164" i="1"/>
  <c r="EC164" i="1" s="1"/>
  <c r="DY294" i="1"/>
  <c r="EC294" i="1" s="1"/>
  <c r="DY59" i="1"/>
  <c r="EC59" i="1" s="1"/>
  <c r="DY181" i="1"/>
  <c r="EC181" i="1" s="1"/>
  <c r="DY272" i="1"/>
  <c r="EC272" i="1" s="1"/>
  <c r="DY80" i="1"/>
  <c r="EC80" i="1" s="1"/>
  <c r="DY398" i="1"/>
  <c r="EC398" i="1" s="1"/>
  <c r="DY26" i="1"/>
  <c r="EC26" i="1" s="1"/>
  <c r="DY465" i="1"/>
  <c r="EC465" i="1" s="1"/>
  <c r="DY534" i="1"/>
  <c r="EC534" i="1" s="1"/>
  <c r="DY364" i="1"/>
  <c r="EC364" i="1" s="1"/>
  <c r="ED364" i="1" s="1"/>
  <c r="DY308" i="1"/>
  <c r="EC308" i="1" s="1"/>
  <c r="DY89" i="1"/>
  <c r="EC89" i="1" s="1"/>
  <c r="DY66" i="1"/>
  <c r="EC66" i="1" s="1"/>
  <c r="DY412" i="1"/>
  <c r="EC412" i="1" s="1"/>
  <c r="DY448" i="1"/>
  <c r="EC448" i="1" s="1"/>
  <c r="DY414" i="1"/>
  <c r="EC414" i="1" s="1"/>
  <c r="ED414" i="1" s="1"/>
  <c r="DY218" i="1"/>
  <c r="EC218" i="1" s="1"/>
  <c r="DY79" i="1"/>
  <c r="EC79" i="1" s="1"/>
  <c r="DY488" i="1"/>
  <c r="EC488" i="1" s="1"/>
  <c r="DY201" i="1"/>
  <c r="EC201" i="1" s="1"/>
  <c r="DY269" i="1"/>
  <c r="EC269" i="1" s="1"/>
  <c r="DY489" i="1"/>
  <c r="EC489" i="1" s="1"/>
  <c r="DY467" i="1"/>
  <c r="EC467" i="1" s="1"/>
  <c r="DY419" i="1"/>
  <c r="EC419" i="1" s="1"/>
  <c r="DY195" i="1"/>
  <c r="EC195" i="1" s="1"/>
  <c r="DY128" i="1"/>
  <c r="EC128" i="1" s="1"/>
  <c r="DY516" i="1"/>
  <c r="EC516" i="1" s="1"/>
  <c r="DY126" i="1"/>
  <c r="EC126" i="1" s="1"/>
  <c r="DY285" i="1"/>
  <c r="EC285" i="1" s="1"/>
  <c r="DY481" i="1"/>
  <c r="EC481" i="1" s="1"/>
  <c r="DY256" i="1"/>
  <c r="EC256" i="1" s="1"/>
  <c r="ED256" i="1" s="1"/>
  <c r="DY449" i="1"/>
  <c r="EC449" i="1" s="1"/>
  <c r="DY550" i="1"/>
  <c r="EC550" i="1" s="1"/>
  <c r="ED550" i="1" s="1"/>
  <c r="DY116" i="1"/>
  <c r="EC116" i="1" s="1"/>
  <c r="ED116" i="1" s="1"/>
  <c r="DY2" i="1"/>
  <c r="EC2" i="1" s="1"/>
  <c r="DY207" i="1"/>
  <c r="EC207" i="1" s="1"/>
  <c r="DY535" i="1"/>
  <c r="EC535" i="1" s="1"/>
  <c r="DY53" i="1"/>
  <c r="EC53" i="1" s="1"/>
  <c r="DY351" i="1"/>
  <c r="EC351" i="1" s="1"/>
  <c r="DY180" i="1"/>
  <c r="EC180" i="1" s="1"/>
  <c r="DY290" i="1"/>
  <c r="EC290" i="1" s="1"/>
  <c r="DY202" i="1"/>
  <c r="EC202" i="1" s="1"/>
  <c r="DY341" i="1"/>
  <c r="EC341" i="1" s="1"/>
  <c r="DY96" i="1"/>
  <c r="EC96" i="1" s="1"/>
  <c r="DY409" i="1"/>
  <c r="EC409" i="1" s="1"/>
  <c r="DY508" i="1"/>
  <c r="EC508" i="1" s="1"/>
  <c r="DY262" i="1"/>
  <c r="EC262" i="1" s="1"/>
  <c r="ED262" i="1" s="1"/>
  <c r="DY525" i="1"/>
  <c r="EC525" i="1" s="1"/>
  <c r="ED525" i="1" s="1"/>
  <c r="DY216" i="1"/>
  <c r="EC216" i="1" s="1"/>
  <c r="DY212" i="1"/>
  <c r="EC212" i="1" s="1"/>
  <c r="DY324" i="1"/>
  <c r="EC324" i="1" s="1"/>
  <c r="DY32" i="1"/>
  <c r="EC32" i="1" s="1"/>
  <c r="DY495" i="1"/>
  <c r="EC495" i="1" s="1"/>
  <c r="DY184" i="1"/>
  <c r="EC184" i="1" s="1"/>
  <c r="DY55" i="1"/>
  <c r="EC55" i="1" s="1"/>
  <c r="DY545" i="1"/>
  <c r="EC545" i="1" s="1"/>
  <c r="ED545" i="1" s="1"/>
  <c r="DY354" i="1"/>
  <c r="EC354" i="1" s="1"/>
  <c r="DY203" i="1"/>
  <c r="EC203" i="1" s="1"/>
  <c r="DY226" i="1"/>
  <c r="EC226" i="1" s="1"/>
  <c r="DY306" i="1"/>
  <c r="EC306" i="1" s="1"/>
  <c r="DY37" i="1"/>
  <c r="EC37" i="1" s="1"/>
  <c r="DY143" i="1"/>
  <c r="EC143" i="1" s="1"/>
  <c r="DY289" i="1"/>
  <c r="EC289" i="1" s="1"/>
  <c r="ED289" i="1" s="1"/>
  <c r="DY537" i="1"/>
  <c r="EC537" i="1" s="1"/>
  <c r="ED537" i="1" s="1"/>
  <c r="DY24" i="1"/>
  <c r="EC24" i="1" s="1"/>
  <c r="DY54" i="1"/>
  <c r="EC54" i="1" s="1"/>
  <c r="ED54" i="1" s="1"/>
  <c r="DY214" i="1"/>
  <c r="EC214" i="1" s="1"/>
  <c r="DY165" i="1"/>
  <c r="EC165" i="1" s="1"/>
  <c r="ED165" i="1" s="1"/>
  <c r="DY87" i="1"/>
  <c r="EC87" i="1" s="1"/>
  <c r="DY174" i="1"/>
  <c r="EC174" i="1" s="1"/>
  <c r="DY348" i="1"/>
  <c r="EC348" i="1" s="1"/>
  <c r="DY491" i="1"/>
  <c r="EC491" i="1" s="1"/>
  <c r="ED491" i="1" s="1"/>
  <c r="DY338" i="1"/>
  <c r="EC338" i="1" s="1"/>
  <c r="DY245" i="1"/>
  <c r="EC245" i="1" s="1"/>
  <c r="DY554" i="1"/>
  <c r="EC554" i="1" s="1"/>
  <c r="ED554" i="1" s="1"/>
  <c r="DY447" i="1"/>
  <c r="EC447" i="1" s="1"/>
  <c r="ED447" i="1" s="1"/>
  <c r="DY528" i="1"/>
  <c r="EC528" i="1" s="1"/>
  <c r="ED528" i="1" s="1"/>
  <c r="DY279" i="1"/>
  <c r="EC279" i="1" s="1"/>
  <c r="DY233" i="1"/>
  <c r="EC233" i="1" s="1"/>
  <c r="DY7" i="1"/>
  <c r="EC7" i="1" s="1"/>
  <c r="DY353" i="1"/>
  <c r="EC353" i="1" s="1"/>
  <c r="ED353" i="1" s="1"/>
  <c r="DY258" i="1"/>
  <c r="EC258" i="1" s="1"/>
  <c r="DY186" i="1"/>
  <c r="EC186" i="1" s="1"/>
  <c r="DY264" i="1"/>
  <c r="EC264" i="1" s="1"/>
  <c r="DY68" i="1"/>
  <c r="EC68" i="1" s="1"/>
  <c r="ED68" i="1" s="1"/>
  <c r="DY470" i="1"/>
  <c r="EC470" i="1" s="1"/>
  <c r="ED470" i="1" s="1"/>
  <c r="DY352" i="1"/>
  <c r="EC352" i="1" s="1"/>
  <c r="DY265" i="1"/>
  <c r="EC265" i="1" s="1"/>
  <c r="DY309" i="1"/>
  <c r="EC309" i="1" s="1"/>
  <c r="ED309" i="1" s="1"/>
  <c r="DY130" i="1"/>
  <c r="EC130" i="1" s="1"/>
  <c r="DY451" i="1"/>
  <c r="EC451" i="1" s="1"/>
  <c r="ED451" i="1" s="1"/>
  <c r="DY446" i="1"/>
  <c r="EC446" i="1" s="1"/>
  <c r="DY135" i="1"/>
  <c r="EC135" i="1" s="1"/>
  <c r="ED135" i="1" s="1"/>
  <c r="DY69" i="1"/>
  <c r="EC69" i="1" s="1"/>
  <c r="DY261" i="1"/>
  <c r="EC261" i="1" s="1"/>
  <c r="ED261" i="1" s="1"/>
  <c r="DY332" i="1"/>
  <c r="EC332" i="1" s="1"/>
  <c r="DY388" i="1"/>
  <c r="EC388" i="1" s="1"/>
  <c r="DY267" i="1"/>
  <c r="EC267" i="1" s="1"/>
  <c r="DY497" i="1"/>
  <c r="EC497" i="1" s="1"/>
  <c r="DY464" i="1"/>
  <c r="EC464" i="1" s="1"/>
  <c r="DY12" i="1"/>
  <c r="EC12" i="1" s="1"/>
  <c r="DY187" i="1"/>
  <c r="EC187" i="1" s="1"/>
  <c r="DY104" i="1"/>
  <c r="EC104" i="1" s="1"/>
  <c r="DY244" i="1"/>
  <c r="EC244" i="1" s="1"/>
  <c r="DY178" i="1"/>
  <c r="EC178" i="1" s="1"/>
  <c r="DY459" i="1"/>
  <c r="EC459" i="1" s="1"/>
  <c r="DY403" i="1"/>
  <c r="EC403" i="1" s="1"/>
  <c r="DY514" i="1"/>
  <c r="EC514" i="1" s="1"/>
  <c r="DY209" i="1"/>
  <c r="EC209" i="1" s="1"/>
  <c r="DY133" i="1"/>
  <c r="EC133" i="1" s="1"/>
  <c r="DY503" i="1"/>
  <c r="EC503" i="1" s="1"/>
  <c r="ED503" i="1" s="1"/>
  <c r="DY474" i="1"/>
  <c r="EC474" i="1" s="1"/>
  <c r="ED474" i="1" s="1"/>
  <c r="DY476" i="1"/>
  <c r="EC476" i="1" s="1"/>
  <c r="DY278" i="1"/>
  <c r="EC278" i="1" s="1"/>
  <c r="ED278" i="1" s="1"/>
  <c r="DY217" i="1"/>
  <c r="EC217" i="1" s="1"/>
  <c r="ED217" i="1" s="1"/>
  <c r="DY109" i="1"/>
  <c r="EC109" i="1" s="1"/>
  <c r="DY425" i="1"/>
  <c r="EC425" i="1" s="1"/>
  <c r="DY74" i="1"/>
  <c r="EC74" i="1" s="1"/>
  <c r="DY463" i="1"/>
  <c r="EC463" i="1" s="1"/>
  <c r="DY357" i="1"/>
  <c r="EC357" i="1" s="1"/>
  <c r="DY39" i="1"/>
  <c r="EC39" i="1" s="1"/>
  <c r="DY95" i="1"/>
  <c r="EC95" i="1" s="1"/>
  <c r="DY205" i="1"/>
  <c r="EC205" i="1" s="1"/>
  <c r="DY56" i="1"/>
  <c r="EC56" i="1" s="1"/>
  <c r="DY223" i="1"/>
  <c r="EC223" i="1" s="1"/>
  <c r="ED223" i="1" s="1"/>
  <c r="DY114" i="1"/>
  <c r="EC114" i="1" s="1"/>
  <c r="DY440" i="1"/>
  <c r="EC440" i="1" s="1"/>
  <c r="DY248" i="1"/>
  <c r="EC248" i="1" s="1"/>
  <c r="DY99" i="1"/>
  <c r="EC99" i="1" s="1"/>
  <c r="DY410" i="1"/>
  <c r="EC410" i="1" s="1"/>
  <c r="ED410" i="1" s="1"/>
  <c r="DY222" i="1"/>
  <c r="EC222" i="1" s="1"/>
  <c r="DY405" i="1"/>
  <c r="EC405" i="1" s="1"/>
  <c r="DY374" i="1"/>
  <c r="EC374" i="1" s="1"/>
  <c r="DY185" i="1"/>
  <c r="EC185" i="1" s="1"/>
  <c r="DY119" i="1"/>
  <c r="EC119" i="1" s="1"/>
  <c r="DY274" i="1"/>
  <c r="EC274" i="1" s="1"/>
  <c r="ED274" i="1" s="1"/>
  <c r="DY171" i="1"/>
  <c r="EC171" i="1" s="1"/>
  <c r="DY299" i="1"/>
  <c r="EC299" i="1" s="1"/>
  <c r="DY238" i="1"/>
  <c r="EC238" i="1" s="1"/>
  <c r="DY240" i="1"/>
  <c r="EC240" i="1" s="1"/>
  <c r="DY323" i="1"/>
  <c r="EC323" i="1" s="1"/>
  <c r="DY101" i="1"/>
  <c r="EC101" i="1" s="1"/>
  <c r="DY18" i="1"/>
  <c r="EC18" i="1" s="1"/>
  <c r="DY111" i="1"/>
  <c r="EC111" i="1" s="1"/>
  <c r="DY121" i="1"/>
  <c r="EC121" i="1" s="1"/>
  <c r="DY458" i="1"/>
  <c r="EC458" i="1" s="1"/>
  <c r="ED458" i="1" s="1"/>
  <c r="DY281" i="1"/>
  <c r="EC281" i="1" s="1"/>
  <c r="DY23" i="1"/>
  <c r="EC23" i="1" s="1"/>
  <c r="DY259" i="1"/>
  <c r="EC259" i="1" s="1"/>
  <c r="ED259" i="1" s="1"/>
  <c r="DY444" i="1"/>
  <c r="EC444" i="1" s="1"/>
  <c r="DY454" i="1"/>
  <c r="EC454" i="1" s="1"/>
  <c r="ED454" i="1" s="1"/>
  <c r="DY47" i="1"/>
  <c r="EC47" i="1" s="1"/>
  <c r="DY46" i="1"/>
  <c r="EC46" i="1" s="1"/>
  <c r="DY175" i="1"/>
  <c r="EC175" i="1" s="1"/>
  <c r="DY157" i="1"/>
  <c r="EC157" i="1" s="1"/>
  <c r="DY510" i="1"/>
  <c r="EC510" i="1" s="1"/>
  <c r="DY287" i="1"/>
  <c r="EC287" i="1" s="1"/>
  <c r="DY334" i="1"/>
  <c r="EC334" i="1" s="1"/>
  <c r="DY314" i="1"/>
  <c r="EC314" i="1" s="1"/>
  <c r="DY415" i="1"/>
  <c r="EC415" i="1" s="1"/>
  <c r="ED415" i="1" s="1"/>
  <c r="DY113" i="1"/>
  <c r="EC113" i="1" s="1"/>
  <c r="DY97" i="1"/>
  <c r="EC97" i="1" s="1"/>
  <c r="DY543" i="1"/>
  <c r="EC543" i="1" s="1"/>
  <c r="ED543" i="1" s="1"/>
  <c r="DY57" i="1"/>
  <c r="EC57" i="1" s="1"/>
  <c r="ED57" i="1" s="1"/>
  <c r="DY51" i="1"/>
  <c r="EC51" i="1" s="1"/>
  <c r="DY58" i="1"/>
  <c r="EC58" i="1" s="1"/>
  <c r="DY315" i="1"/>
  <c r="EC315" i="1" s="1"/>
  <c r="DY139" i="1"/>
  <c r="EC139" i="1" s="1"/>
  <c r="DY426" i="1"/>
  <c r="EC426" i="1" s="1"/>
  <c r="DY122" i="1"/>
  <c r="EC122" i="1" s="1"/>
  <c r="DY552" i="1"/>
  <c r="EC552" i="1" s="1"/>
  <c r="ED552" i="1" s="1"/>
  <c r="DY138" i="1"/>
  <c r="EC138" i="1" s="1"/>
  <c r="DY296" i="1"/>
  <c r="EC296" i="1" s="1"/>
  <c r="DY377" i="1"/>
  <c r="EC377" i="1" s="1"/>
  <c r="DY422" i="1"/>
  <c r="EC422" i="1" s="1"/>
  <c r="DY523" i="1"/>
  <c r="EC523" i="1" s="1"/>
  <c r="DY428" i="1"/>
  <c r="EC428" i="1" s="1"/>
  <c r="ED428" i="1" s="1"/>
  <c r="DY6" i="1"/>
  <c r="EC6" i="1" s="1"/>
  <c r="DY144" i="1"/>
  <c r="EC144" i="1" s="1"/>
  <c r="DY28" i="1"/>
  <c r="EC28" i="1" s="1"/>
  <c r="DY487" i="1"/>
  <c r="EC487" i="1" s="1"/>
  <c r="DY375" i="1"/>
  <c r="EC375" i="1" s="1"/>
  <c r="DY478" i="1"/>
  <c r="EC478" i="1" s="1"/>
  <c r="DY517" i="1"/>
  <c r="EC517" i="1" s="1"/>
  <c r="ED517" i="1" s="1"/>
  <c r="DY380" i="1"/>
  <c r="EC380" i="1" s="1"/>
  <c r="DY146" i="1"/>
  <c r="EC146" i="1" s="1"/>
  <c r="DY277" i="1"/>
  <c r="EC277" i="1" s="1"/>
  <c r="DY317" i="1"/>
  <c r="EC317" i="1" s="1"/>
  <c r="DY529" i="1"/>
  <c r="EC529" i="1" s="1"/>
  <c r="DY132" i="1"/>
  <c r="EC132" i="1" s="1"/>
  <c r="DY280" i="1"/>
  <c r="EC280" i="1" s="1"/>
  <c r="ED280" i="1" s="1"/>
  <c r="DY288" i="1"/>
  <c r="EC288" i="1" s="1"/>
  <c r="DY472" i="1"/>
  <c r="EC472" i="1" s="1"/>
  <c r="DY213" i="1"/>
  <c r="EC213" i="1" s="1"/>
  <c r="DY86" i="1"/>
  <c r="EC86" i="1" s="1"/>
  <c r="ED86" i="1" s="1"/>
  <c r="DY402" i="1"/>
  <c r="EC402" i="1" s="1"/>
  <c r="DY249" i="1"/>
  <c r="EC249" i="1" s="1"/>
  <c r="DY457" i="1"/>
  <c r="EC457" i="1" s="1"/>
  <c r="DY91" i="1"/>
  <c r="EC91" i="1" s="1"/>
  <c r="DY48" i="1"/>
  <c r="EC48" i="1" s="1"/>
  <c r="DY142" i="1"/>
  <c r="EC142" i="1" s="1"/>
  <c r="DY197" i="1"/>
  <c r="EC197" i="1" s="1"/>
  <c r="DY75" i="1"/>
  <c r="EC75" i="1" s="1"/>
  <c r="DY373" i="1"/>
  <c r="EC373" i="1" s="1"/>
  <c r="ED373" i="1" s="1"/>
  <c r="DY60" i="1"/>
  <c r="EC60" i="1" s="1"/>
  <c r="DY307" i="1"/>
  <c r="EC307" i="1" s="1"/>
  <c r="DY339" i="1"/>
  <c r="EC339" i="1" s="1"/>
  <c r="DY301" i="1"/>
  <c r="EC301" i="1" s="1"/>
  <c r="DY90" i="1"/>
  <c r="EC90" i="1" s="1"/>
  <c r="DY383" i="1"/>
  <c r="EC383" i="1" s="1"/>
  <c r="DY530" i="1"/>
  <c r="EC530" i="1" s="1"/>
  <c r="DY78" i="1"/>
  <c r="EC78" i="1" s="1"/>
  <c r="DY30" i="1"/>
  <c r="EC30" i="1" s="1"/>
  <c r="DY155" i="1"/>
  <c r="EC155" i="1" s="1"/>
  <c r="ED155" i="1" s="1"/>
  <c r="DY434" i="1"/>
  <c r="EC434" i="1" s="1"/>
  <c r="DY346" i="1"/>
  <c r="EC346" i="1" s="1"/>
  <c r="ED346" i="1" s="1"/>
  <c r="DY480" i="1"/>
  <c r="EC480" i="1" s="1"/>
  <c r="ED480" i="1" s="1"/>
  <c r="DY215" i="1"/>
  <c r="EC215" i="1" s="1"/>
  <c r="ED215" i="1" s="1"/>
  <c r="DY490" i="1"/>
  <c r="EC490" i="1" s="1"/>
  <c r="ED490" i="1" s="1"/>
  <c r="DY234" i="1"/>
  <c r="EC234" i="1" s="1"/>
  <c r="DY400" i="1"/>
  <c r="EC400" i="1" s="1"/>
  <c r="DY381" i="1"/>
  <c r="EC381" i="1" s="1"/>
  <c r="DY531" i="1"/>
  <c r="EC531" i="1" s="1"/>
  <c r="DY93" i="1"/>
  <c r="EC93" i="1" s="1"/>
  <c r="DY70" i="1"/>
  <c r="EC70" i="1" s="1"/>
  <c r="DY389" i="1"/>
  <c r="EC389" i="1" s="1"/>
  <c r="DY359" i="1"/>
  <c r="EC359" i="1" s="1"/>
  <c r="DY427" i="1"/>
  <c r="EC427" i="1" s="1"/>
  <c r="DY192" i="1"/>
  <c r="EC192" i="1" s="1"/>
  <c r="DY482" i="1"/>
  <c r="EC482" i="1" s="1"/>
  <c r="DY228" i="1"/>
  <c r="EC228" i="1" s="1"/>
  <c r="DY505" i="1"/>
  <c r="EC505" i="1" s="1"/>
  <c r="DY35" i="1"/>
  <c r="EC35" i="1" s="1"/>
  <c r="DY542" i="1"/>
  <c r="EC542" i="1" s="1"/>
  <c r="ED542" i="1" s="1"/>
  <c r="DY20" i="1"/>
  <c r="EC20" i="1" s="1"/>
  <c r="DY437" i="1"/>
  <c r="EC437" i="1" s="1"/>
  <c r="DY496" i="1"/>
  <c r="EC496" i="1" s="1"/>
  <c r="DY513" i="1"/>
  <c r="EC513" i="1" s="1"/>
  <c r="DY31" i="1"/>
  <c r="EC31" i="1" s="1"/>
  <c r="ED31" i="1" s="1"/>
  <c r="DY435" i="1"/>
  <c r="EC435" i="1" s="1"/>
  <c r="ED435" i="1" s="1"/>
  <c r="DY43" i="1"/>
  <c r="EC43" i="1" s="1"/>
  <c r="DY326" i="1"/>
  <c r="EC326" i="1" s="1"/>
  <c r="DY225" i="1"/>
  <c r="EC225" i="1" s="1"/>
  <c r="DY538" i="1"/>
  <c r="EC538" i="1" s="1"/>
  <c r="ED538" i="1" s="1"/>
  <c r="DY134" i="1"/>
  <c r="EC134" i="1" s="1"/>
  <c r="ED134" i="1" s="1"/>
  <c r="DY73" i="1"/>
  <c r="EC73" i="1" s="1"/>
  <c r="DY105" i="1"/>
  <c r="EC105" i="1" s="1"/>
  <c r="DY321" i="1"/>
  <c r="EC321" i="1" s="1"/>
  <c r="DY17" i="1"/>
  <c r="EC17" i="1" s="1"/>
  <c r="ED17" i="1" s="1"/>
  <c r="DY145" i="1"/>
  <c r="EC145" i="1" s="1"/>
  <c r="DY219" i="1"/>
  <c r="EC219" i="1" s="1"/>
  <c r="DY340" i="1"/>
  <c r="EC340" i="1" s="1"/>
  <c r="DY25" i="1"/>
  <c r="EC25" i="1" s="1"/>
  <c r="DY477" i="1"/>
  <c r="EC477" i="1" s="1"/>
  <c r="DY396" i="1"/>
  <c r="EC396" i="1" s="1"/>
  <c r="DY243" i="1"/>
  <c r="EC243" i="1" s="1"/>
  <c r="DY360" i="1"/>
  <c r="EC360" i="1" s="1"/>
  <c r="DY102" i="1"/>
  <c r="EC102" i="1" s="1"/>
  <c r="DY38" i="1"/>
  <c r="EC38" i="1" s="1"/>
  <c r="DY266" i="1"/>
  <c r="EC266" i="1" s="1"/>
  <c r="ED266" i="1" s="1"/>
  <c r="DY387" i="1"/>
  <c r="EC387" i="1" s="1"/>
  <c r="ED387" i="1" s="1"/>
  <c r="DY273" i="1"/>
  <c r="EC273" i="1" s="1"/>
  <c r="DY343" i="1"/>
  <c r="EC343" i="1" s="1"/>
  <c r="DY504" i="1"/>
  <c r="EC504" i="1" s="1"/>
  <c r="ED504" i="1" s="1"/>
  <c r="DY416" i="1"/>
  <c r="EC416" i="1" s="1"/>
  <c r="DY115" i="1"/>
  <c r="EC115" i="1" s="1"/>
  <c r="DY85" i="1"/>
  <c r="EC85" i="1" s="1"/>
  <c r="DY147" i="1"/>
  <c r="EC147" i="1" s="1"/>
  <c r="ED147" i="1" s="1"/>
  <c r="DY72" i="1"/>
  <c r="EC72" i="1" s="1"/>
  <c r="DY88" i="1"/>
  <c r="EC88" i="1" s="1"/>
  <c r="DY141" i="1"/>
  <c r="EC141" i="1" s="1"/>
  <c r="DY36" i="1"/>
  <c r="EC36" i="1" s="1"/>
  <c r="DY224" i="1"/>
  <c r="EC224" i="1" s="1"/>
  <c r="DY297" i="1"/>
  <c r="EC297" i="1" s="1"/>
  <c r="ED297" i="1" s="1"/>
  <c r="DY260" i="1"/>
  <c r="EC260" i="1" s="1"/>
  <c r="DY333" i="1"/>
  <c r="EC333" i="1" s="1"/>
  <c r="DY65" i="1"/>
  <c r="EC65" i="1" s="1"/>
  <c r="DY401" i="1"/>
  <c r="EC401" i="1" s="1"/>
  <c r="DY140" i="1"/>
  <c r="EC140" i="1" s="1"/>
  <c r="DY411" i="1"/>
  <c r="EC411" i="1" s="1"/>
  <c r="DY462" i="1"/>
  <c r="EC462" i="1" s="1"/>
  <c r="DY328" i="1"/>
  <c r="EC328" i="1" s="1"/>
  <c r="DY176" i="1"/>
  <c r="EC176" i="1" s="1"/>
  <c r="DY555" i="1"/>
  <c r="EC555" i="1" s="1"/>
  <c r="ED555" i="1" s="1"/>
  <c r="DY305" i="1"/>
  <c r="EC305" i="1" s="1"/>
  <c r="ED305" i="1" s="1"/>
  <c r="DY14" i="1"/>
  <c r="EC14" i="1" s="1"/>
  <c r="DY21" i="1"/>
  <c r="EC21" i="1" s="1"/>
  <c r="ED21" i="1" s="1"/>
  <c r="DY100" i="1"/>
  <c r="EC100" i="1" s="1"/>
  <c r="DY196" i="1"/>
  <c r="EC196" i="1" s="1"/>
  <c r="DY52" i="1"/>
  <c r="EC52" i="1" s="1"/>
  <c r="DY106" i="1"/>
  <c r="EC106" i="1" s="1"/>
  <c r="DY349" i="1"/>
  <c r="EC349" i="1" s="1"/>
  <c r="DY229" i="1"/>
  <c r="EC229" i="1" s="1"/>
  <c r="DY50" i="1"/>
  <c r="EC50" i="1" s="1"/>
  <c r="ED50" i="1" s="1"/>
  <c r="DY268" i="1"/>
  <c r="EC268" i="1" s="1"/>
  <c r="DY407" i="1"/>
  <c r="EC407" i="1" s="1"/>
  <c r="DY236" i="1"/>
  <c r="EC236" i="1" s="1"/>
  <c r="DY372" i="1"/>
  <c r="EC372" i="1" s="1"/>
  <c r="DY270" i="1"/>
  <c r="EC270" i="1" s="1"/>
  <c r="ED270" i="1" s="1"/>
  <c r="DY9" i="1"/>
  <c r="EC9" i="1" s="1"/>
  <c r="DY76" i="1"/>
  <c r="EC76" i="1" s="1"/>
  <c r="DY456" i="1"/>
  <c r="EC456" i="1" s="1"/>
  <c r="DY498" i="1"/>
  <c r="EC498" i="1" s="1"/>
  <c r="ED131" i="1"/>
  <c r="ED397" i="1"/>
  <c r="ED263" i="1"/>
  <c r="ED366" i="1"/>
  <c r="ED382" i="1"/>
  <c r="ED483" i="1"/>
  <c r="DY337" i="1" l="1"/>
  <c r="EC337" i="1" s="1"/>
  <c r="DY331" i="1"/>
  <c r="EC331" i="1" s="1"/>
  <c r="ED331" i="1" s="1"/>
  <c r="DY295" i="1"/>
  <c r="EC295" i="1" s="1"/>
  <c r="DY77" i="1"/>
  <c r="EC77" i="1" s="1"/>
  <c r="ED77" i="1" s="1"/>
  <c r="DY358" i="1"/>
  <c r="EC358" i="1" s="1"/>
  <c r="ED358" i="1" s="1"/>
  <c r="DY123" i="1"/>
  <c r="EC123" i="1" s="1"/>
  <c r="ED123" i="1" s="1"/>
  <c r="DY526" i="1"/>
  <c r="EC526" i="1" s="1"/>
  <c r="DY311" i="1"/>
  <c r="EC311" i="1" s="1"/>
  <c r="DY183" i="1"/>
  <c r="EC183" i="1" s="1"/>
  <c r="DY247" i="1"/>
  <c r="EC247" i="1" s="1"/>
  <c r="DY168" i="1"/>
  <c r="EC168" i="1" s="1"/>
  <c r="DY250" i="1"/>
  <c r="EC250" i="1" s="1"/>
  <c r="DY124" i="1"/>
  <c r="EC124" i="1" s="1"/>
  <c r="DY45" i="1"/>
  <c r="EC45" i="1" s="1"/>
  <c r="DY253" i="1"/>
  <c r="EC253" i="1" s="1"/>
  <c r="DY118" i="1"/>
  <c r="EC118" i="1" s="1"/>
  <c r="DY242" i="1"/>
  <c r="EC242" i="1" s="1"/>
  <c r="DY189" i="1"/>
  <c r="EC189" i="1" s="1"/>
  <c r="DY282" i="1"/>
  <c r="EC282" i="1" s="1"/>
  <c r="DY417" i="1"/>
  <c r="EC417" i="1" s="1"/>
  <c r="DY237" i="1"/>
  <c r="EC237" i="1" s="1"/>
  <c r="DY283" i="1"/>
  <c r="EC283" i="1" s="1"/>
  <c r="ED283" i="1" s="1"/>
  <c r="DY158" i="1"/>
  <c r="EC158" i="1" s="1"/>
  <c r="DY512" i="1"/>
  <c r="EC512" i="1" s="1"/>
  <c r="DY61" i="1"/>
  <c r="EC61" i="1" s="1"/>
  <c r="DY494" i="1"/>
  <c r="EC494" i="1" s="1"/>
  <c r="DY421" i="1"/>
  <c r="EC421" i="1" s="1"/>
  <c r="DY344" i="1"/>
  <c r="EC344" i="1" s="1"/>
  <c r="DY4" i="1"/>
  <c r="EC4" i="1" s="1"/>
  <c r="DY329" i="1"/>
  <c r="EC329" i="1" s="1"/>
  <c r="DY393" i="1"/>
  <c r="EC393" i="1" s="1"/>
  <c r="DY81" i="1"/>
  <c r="EC81" i="1" s="1"/>
  <c r="DY522" i="1"/>
  <c r="EC522" i="1" s="1"/>
  <c r="DY149" i="1"/>
  <c r="EC149" i="1" s="1"/>
  <c r="ED149" i="1" s="1"/>
  <c r="DY466" i="1"/>
  <c r="EC466" i="1" s="1"/>
  <c r="DY509" i="1"/>
  <c r="EC509" i="1" s="1"/>
  <c r="ED509" i="1" s="1"/>
  <c r="DY276" i="1"/>
  <c r="EC276" i="1" s="1"/>
  <c r="DY524" i="1"/>
  <c r="EC524" i="1" s="1"/>
  <c r="DY379" i="1"/>
  <c r="EC379" i="1" s="1"/>
  <c r="DY29" i="1"/>
  <c r="EC29" i="1" s="1"/>
  <c r="ED29" i="1" s="1"/>
  <c r="DY420" i="1"/>
  <c r="EC420" i="1" s="1"/>
  <c r="DY83" i="1"/>
  <c r="EC83" i="1" s="1"/>
  <c r="ED499" i="1"/>
  <c r="ED498" i="1"/>
  <c r="ED313" i="1"/>
  <c r="ED455" i="1"/>
  <c r="ED226" i="1"/>
  <c r="ED478" i="1"/>
  <c r="ED431" i="1"/>
  <c r="ED430" i="1"/>
  <c r="ED273" i="1"/>
  <c r="ED76" i="1"/>
  <c r="ED355" i="1"/>
  <c r="ED374" i="1"/>
  <c r="ED306" i="1"/>
  <c r="ED5" i="1"/>
  <c r="ED22" i="1"/>
  <c r="ED513" i="1"/>
  <c r="ED26" i="1"/>
  <c r="ED39" i="1"/>
  <c r="ED304" i="1"/>
  <c r="ED294" i="1"/>
  <c r="ED42" i="1"/>
  <c r="ED97" i="1"/>
  <c r="ED399" i="1"/>
  <c r="ED354" i="1"/>
  <c r="ED241" i="1"/>
  <c r="ED28" i="1"/>
  <c r="ED202" i="1"/>
  <c r="ED482" i="1"/>
  <c r="ED432" i="1"/>
  <c r="ED224" i="1"/>
  <c r="ED235" i="1"/>
  <c r="ED315" i="1"/>
  <c r="ED151" i="1"/>
  <c r="ED249" i="1"/>
  <c r="ED316" i="1"/>
  <c r="ED419" i="1"/>
  <c r="ED463" i="1"/>
  <c r="ED85" i="1"/>
  <c r="ED450" i="1"/>
  <c r="ED55" i="1"/>
  <c r="ED88" i="1"/>
  <c r="ED424" i="1"/>
  <c r="ED348" i="1"/>
  <c r="ED216" i="1"/>
  <c r="ED508" i="1"/>
  <c r="ED381" i="1"/>
  <c r="ED322" i="1"/>
  <c r="ED72" i="1"/>
  <c r="ED153" i="1"/>
  <c r="ED254" i="1"/>
  <c r="ED398" i="1"/>
  <c r="ED302" i="1"/>
  <c r="ED328" i="1"/>
  <c r="ED169" i="1"/>
  <c r="ED138" i="1"/>
  <c r="ED48" i="1"/>
  <c r="ED114" i="1"/>
  <c r="ED376" i="1"/>
  <c r="ED206" i="1"/>
  <c r="ED391" i="1"/>
  <c r="ED184" i="1"/>
  <c r="ED293" i="1"/>
  <c r="ED95" i="1"/>
  <c r="ED341" i="1"/>
  <c r="ED416" i="1"/>
  <c r="ED400" i="1"/>
  <c r="ED287" i="1"/>
  <c r="ED11" i="1"/>
  <c r="ED132" i="1"/>
  <c r="ED497" i="1"/>
  <c r="ED236" i="1"/>
  <c r="ED356" i="1"/>
  <c r="ED115" i="1"/>
  <c r="ED227" i="1"/>
  <c r="ED67" i="1"/>
  <c r="ED339" i="1"/>
  <c r="ED359" i="1"/>
  <c r="ED30" i="1"/>
  <c r="ED441" i="1"/>
  <c r="ED362" i="1"/>
  <c r="ED257" i="1"/>
  <c r="ED130" i="1"/>
  <c r="ED334" i="1"/>
  <c r="ED109" i="1"/>
  <c r="ED59" i="1"/>
  <c r="ED141" i="1"/>
  <c r="ED433" i="1"/>
  <c r="ED279" i="1"/>
  <c r="ED110" i="1"/>
  <c r="ED99" i="1"/>
  <c r="ED277" i="1"/>
  <c r="ED197" i="1"/>
  <c r="ED412" i="1"/>
  <c r="ED303" i="1"/>
  <c r="ED423" i="1"/>
  <c r="ED523" i="1"/>
  <c r="ED488" i="1"/>
  <c r="ED119" i="1"/>
  <c r="ED198" i="1"/>
  <c r="ED392" i="1"/>
  <c r="ED457" i="1"/>
  <c r="ED193" i="1"/>
  <c r="ED64" i="1"/>
  <c r="ED100" i="1"/>
  <c r="ED333" i="1"/>
  <c r="ED405" i="1"/>
  <c r="ED175" i="1"/>
  <c r="ED199" i="1"/>
  <c r="ED475" i="1"/>
  <c r="ED477" i="1"/>
  <c r="ED464" i="1"/>
  <c r="ED14" i="1"/>
  <c r="ED245" i="1"/>
  <c r="ED44" i="1"/>
  <c r="ED177" i="1"/>
  <c r="ED520" i="1"/>
  <c r="ED234" i="1"/>
  <c r="ED191" i="1"/>
  <c r="ED32" i="1"/>
  <c r="ED46" i="1"/>
  <c r="ED239" i="1"/>
  <c r="ED318" i="1"/>
  <c r="ED104" i="1"/>
  <c r="ED129" i="1"/>
  <c r="ED19" i="1"/>
  <c r="ED200" i="1"/>
  <c r="ED383" i="1"/>
  <c r="ED446" i="1"/>
  <c r="ED111" i="1"/>
  <c r="ED80" i="1"/>
  <c r="ED357" i="1"/>
  <c r="ED384" i="1"/>
  <c r="ED493" i="1"/>
  <c r="ED133" i="1"/>
  <c r="ED290" i="1"/>
  <c r="ED3" i="1"/>
  <c r="ED113" i="1"/>
  <c r="ED66" i="1"/>
  <c r="ED343" i="1"/>
  <c r="ED349" i="1"/>
  <c r="ED102" i="1"/>
  <c r="ED195" i="1"/>
  <c r="ED70" i="1"/>
  <c r="ED260" i="1"/>
  <c r="ED268" i="1"/>
  <c r="ED7" i="1"/>
  <c r="ED472" i="1"/>
  <c r="ED186" i="1"/>
  <c r="ED62" i="1"/>
  <c r="ED6" i="1"/>
  <c r="ED90" i="1"/>
  <c r="ED473" i="1"/>
  <c r="ED73" i="1"/>
  <c r="ED476" i="1"/>
  <c r="ED408" i="1"/>
  <c r="ED330" i="1"/>
  <c r="ED390" i="1"/>
  <c r="ED271" i="1"/>
  <c r="ED178" i="1"/>
  <c r="ED460" i="1"/>
  <c r="ED485" i="1"/>
  <c r="ED425" i="1"/>
  <c r="ED327" i="1"/>
  <c r="ED481" i="1"/>
  <c r="ED440" i="1"/>
  <c r="ED192" i="1"/>
  <c r="ED320" i="1"/>
  <c r="ED394" i="1"/>
  <c r="ED533" i="1"/>
  <c r="ED101" i="1"/>
  <c r="ED156" i="1"/>
  <c r="ED347" i="1"/>
  <c r="ED20" i="1"/>
  <c r="ED75" i="1"/>
  <c r="ED396" i="1"/>
  <c r="ED507" i="1"/>
  <c r="ED204" i="1"/>
  <c r="ED386" i="1"/>
  <c r="ED515" i="1"/>
  <c r="ED456" i="1"/>
  <c r="ED10" i="1"/>
  <c r="ED534" i="1"/>
  <c r="ED167" i="1"/>
  <c r="ED246" i="1"/>
  <c r="ED27" i="1"/>
  <c r="ED74" i="1"/>
  <c r="ED380" i="1"/>
  <c r="ED307" i="1"/>
  <c r="ED172" i="1"/>
  <c r="ED139" i="1"/>
  <c r="ED340" i="1"/>
  <c r="ED58" i="1"/>
  <c r="ED94" i="1"/>
  <c r="ED146" i="1"/>
  <c r="ED531" i="1"/>
  <c r="ED443" i="1"/>
  <c r="ED127" i="1"/>
  <c r="ED18" i="1"/>
  <c r="ED401" i="1"/>
  <c r="ED36" i="1"/>
  <c r="ED9" i="1"/>
  <c r="ED126" i="1"/>
  <c r="ED159" i="1"/>
  <c r="ED164" i="1"/>
  <c r="ED418" i="1"/>
  <c r="ED369" i="1"/>
  <c r="ED190" i="1"/>
  <c r="ED514" i="1"/>
  <c r="ED187" i="1"/>
  <c r="ED291" i="1"/>
  <c r="ED121" i="1"/>
  <c r="ED448" i="1"/>
  <c r="ED385" i="1"/>
  <c r="ED439" i="1"/>
  <c r="ED335" i="1"/>
  <c r="ED272" i="1"/>
  <c r="ED345" i="1"/>
  <c r="ED52" i="1"/>
  <c r="ED462" i="1"/>
  <c r="ED367" i="1"/>
  <c r="ED171" i="1"/>
  <c r="ED105" i="1"/>
  <c r="ED91" i="1"/>
  <c r="ED486" i="1"/>
  <c r="ED65" i="1"/>
  <c r="ED240" i="1"/>
  <c r="ED63" i="1"/>
  <c r="ED314" i="1"/>
  <c r="ED461" i="1"/>
  <c r="ED120" i="1"/>
  <c r="ED459" i="1"/>
  <c r="ED510" i="1"/>
  <c r="ED214" i="1"/>
  <c r="ED422" i="1"/>
  <c r="ED496" i="1"/>
  <c r="ED321" i="1"/>
  <c r="ED218" i="1"/>
  <c r="ED89" i="1"/>
  <c r="ED449" i="1"/>
  <c r="ED47" i="1"/>
  <c r="ED185" i="1"/>
  <c r="ED352" i="1"/>
  <c r="ED403" i="1"/>
  <c r="ED500" i="1"/>
  <c r="ED264" i="1"/>
  <c r="ED12" i="1"/>
  <c r="ED452" i="1"/>
  <c r="ED258" i="1"/>
  <c r="ED299" i="1"/>
  <c r="ED506" i="1"/>
  <c r="ED444" i="1"/>
  <c r="ED502" i="1"/>
  <c r="ED140" i="1"/>
  <c r="ED501" i="1"/>
  <c r="ED489" i="1"/>
  <c r="ED212" i="1"/>
  <c r="ED196" i="1"/>
  <c r="ED144" i="1"/>
  <c r="ED308" i="1"/>
  <c r="ED351" i="1"/>
  <c r="ED222" i="1"/>
  <c r="ED229" i="1"/>
  <c r="ED160" i="1"/>
  <c r="ED265" i="1"/>
  <c r="ED267" i="1"/>
  <c r="ED152" i="1"/>
  <c r="ED87" i="1"/>
  <c r="ED429" i="1"/>
  <c r="ED23" i="1"/>
  <c r="ED194" i="1"/>
  <c r="ED370" i="1"/>
  <c r="ED310" i="1"/>
  <c r="ED360" i="1"/>
  <c r="ED209" i="1"/>
  <c r="ED338" i="1"/>
  <c r="ED243" i="1"/>
  <c r="ED407" i="1"/>
  <c r="ED530" i="1"/>
  <c r="ED69" i="1"/>
  <c r="ED157" i="1"/>
  <c r="ED269" i="1"/>
  <c r="ED288" i="1"/>
  <c r="ED203" i="1"/>
  <c r="ED233" i="1"/>
  <c r="ED38" i="1"/>
  <c r="ED495" i="1"/>
  <c r="ED43" i="1"/>
  <c r="ED56" i="1"/>
  <c r="ED292" i="1"/>
  <c r="ED275" i="1"/>
  <c r="ED96" i="1"/>
  <c r="ED150" i="1"/>
  <c r="ED484" i="1"/>
  <c r="ED188" i="1"/>
  <c r="ED117" i="1"/>
  <c r="ED244" i="1"/>
  <c r="ED471" i="1"/>
  <c r="ED505" i="1"/>
  <c r="ED210" i="1"/>
  <c r="ED181" i="1"/>
  <c r="ED363" i="1"/>
  <c r="ED427" i="1"/>
  <c r="ED220" i="1"/>
  <c r="ED143" i="1"/>
  <c r="ED465" i="1"/>
  <c r="ED426" i="1"/>
  <c r="ED219" i="1"/>
  <c r="ED33" i="1"/>
  <c r="ED371" i="1"/>
  <c r="ED51" i="1"/>
  <c r="ED411" i="1"/>
  <c r="ED238" i="1"/>
  <c r="ED213" i="1"/>
  <c r="ED436" i="1"/>
  <c r="ED332" i="1"/>
  <c r="ED53" i="1"/>
  <c r="ED180" i="1"/>
  <c r="ED434" i="1"/>
  <c r="ED122" i="1"/>
  <c r="ED79" i="1"/>
  <c r="ED350" i="1"/>
  <c r="ED201" i="1"/>
  <c r="ED24" i="1"/>
  <c r="ED25" i="1"/>
  <c r="ED248" i="1"/>
  <c r="ED211" i="1"/>
  <c r="ED170" i="1"/>
  <c r="ED35" i="1"/>
  <c r="ED445" i="1"/>
  <c r="ED326" i="1"/>
  <c r="ED142" i="1"/>
  <c r="ED535" i="1"/>
  <c r="ED404" i="1"/>
  <c r="ED232" i="1"/>
  <c r="ED108" i="1"/>
  <c r="ED389" i="1"/>
  <c r="ED176" i="1"/>
  <c r="ED228" i="1"/>
  <c r="ED409" i="1"/>
  <c r="ED300" i="1"/>
  <c r="ED281" i="1"/>
  <c r="ED82" i="1"/>
  <c r="ED301" i="1"/>
  <c r="ED225" i="1"/>
  <c r="ED487" i="1"/>
  <c r="ED521" i="1"/>
  <c r="ED317" i="1"/>
  <c r="ED93" i="1"/>
  <c r="ED395" i="1"/>
  <c r="ED437" i="1"/>
  <c r="ED479" i="1"/>
  <c r="ED402" i="1"/>
  <c r="ED16" i="1"/>
  <c r="ED467" i="1"/>
  <c r="ED529" i="1"/>
  <c r="ED71" i="1"/>
  <c r="ED128" i="1"/>
  <c r="ED286" i="1"/>
  <c r="ED532" i="1"/>
  <c r="ED205" i="1"/>
  <c r="ED98" i="1"/>
  <c r="ED161" i="1"/>
  <c r="ED323" i="1"/>
  <c r="ED388" i="1"/>
  <c r="ED174" i="1"/>
  <c r="ED375" i="1"/>
  <c r="ED324" i="1"/>
  <c r="ED438" i="1"/>
  <c r="ED49" i="1"/>
  <c r="ED516" i="1"/>
  <c r="ED106" i="1"/>
  <c r="ED182" i="1"/>
  <c r="ED179" i="1"/>
  <c r="ED296" i="1"/>
  <c r="ED125" i="1"/>
  <c r="ED78" i="1"/>
  <c r="ED377" i="1"/>
  <c r="ED372" i="1"/>
  <c r="ED37" i="1"/>
  <c r="ED285" i="1"/>
  <c r="ED442" i="1"/>
  <c r="DY34" i="1" l="1"/>
  <c r="EC34" i="1" s="1"/>
  <c r="EE174" i="1"/>
  <c r="ED2" i="1"/>
  <c r="ED207" i="1"/>
  <c r="ED255" i="1"/>
  <c r="ED60" i="1"/>
  <c r="ED145" i="1"/>
  <c r="ED336" i="1"/>
  <c r="ED329" i="1"/>
  <c r="ED61" i="1"/>
  <c r="ED158" i="1"/>
  <c r="ED282" i="1"/>
  <c r="ED526" i="1"/>
  <c r="ED295" i="1"/>
  <c r="ED168" i="1"/>
  <c r="ED522" i="1"/>
  <c r="ED466" i="1"/>
  <c r="ED250" i="1"/>
  <c r="ED81" i="1"/>
  <c r="ED344" i="1"/>
  <c r="ED45" i="1"/>
  <c r="ED337" i="1"/>
  <c r="ED421" i="1"/>
  <c r="ED124" i="1"/>
  <c r="ED276" i="1"/>
  <c r="ED4" i="1"/>
  <c r="ED311" i="1"/>
  <c r="ED183" i="1"/>
  <c r="ED524" i="1"/>
  <c r="ED189" i="1"/>
  <c r="ED242" i="1"/>
  <c r="ED417" i="1"/>
  <c r="ED379" i="1"/>
  <c r="ED494" i="1"/>
  <c r="ED237" i="1"/>
  <c r="ED420" i="1"/>
  <c r="ED253" i="1"/>
  <c r="ED247" i="1"/>
  <c r="ED118" i="1"/>
  <c r="ED512" i="1"/>
  <c r="ED393" i="1"/>
  <c r="ED83" i="1"/>
  <c r="EE249" i="1" l="1"/>
  <c r="EE330" i="1"/>
  <c r="ED34" i="1"/>
  <c r="EF577" i="1" s="1"/>
  <c r="EE241" i="1"/>
  <c r="EE457" i="1"/>
  <c r="EE294" i="1"/>
  <c r="EE498" i="1"/>
  <c r="EE114" i="1"/>
  <c r="EE50" i="1"/>
  <c r="EE465" i="1"/>
  <c r="EE285" i="1"/>
  <c r="EE255" i="1"/>
  <c r="EE387" i="1"/>
  <c r="EE394" i="1"/>
  <c r="EE235" i="1"/>
  <c r="EE198" i="1"/>
  <c r="EE47" i="1"/>
  <c r="EE150" i="1"/>
  <c r="EE408" i="1"/>
  <c r="EE368" i="1"/>
  <c r="EE553" i="1"/>
  <c r="EE149" i="1"/>
  <c r="EE428" i="1"/>
  <c r="EE489" i="1"/>
  <c r="EE580" i="1"/>
  <c r="EE130" i="1"/>
  <c r="EE184" i="1"/>
  <c r="EE138" i="1"/>
  <c r="EE113" i="1"/>
  <c r="EE136" i="1"/>
  <c r="EE242" i="1"/>
  <c r="EE375" i="1"/>
  <c r="EE135" i="1"/>
  <c r="EE117" i="1"/>
  <c r="EE519" i="1"/>
  <c r="EE409" i="1"/>
  <c r="EE287" i="1"/>
  <c r="EE88" i="1"/>
  <c r="EE284" i="1"/>
  <c r="EE276" i="1"/>
  <c r="EE140" i="1"/>
  <c r="EE46" i="1"/>
  <c r="EE587" i="1"/>
  <c r="EE540" i="1"/>
  <c r="EE576" i="1"/>
  <c r="EE77" i="1"/>
  <c r="EE492" i="1"/>
  <c r="EE488" i="1"/>
  <c r="EE22" i="1"/>
  <c r="EE248" i="1"/>
  <c r="EE274" i="1"/>
  <c r="EE479" i="1"/>
  <c r="EE426" i="1"/>
  <c r="EE122" i="1"/>
  <c r="EE269" i="1"/>
  <c r="EE308" i="1"/>
  <c r="EE252" i="1"/>
  <c r="EE119" i="1"/>
  <c r="EE535" i="1"/>
  <c r="EE552" i="1"/>
  <c r="EE585" i="1"/>
  <c r="EE573" i="1"/>
  <c r="EE245" i="1"/>
  <c r="EE518" i="1"/>
  <c r="EE411" i="1"/>
  <c r="EE197" i="1"/>
  <c r="EE464" i="1"/>
  <c r="EE311" i="1"/>
  <c r="EE485" i="1"/>
  <c r="EE154" i="1"/>
  <c r="EE291" i="1"/>
  <c r="EE259" i="1"/>
  <c r="EE321" i="1"/>
  <c r="EE74" i="1"/>
  <c r="EE442" i="1"/>
  <c r="EE344" i="1"/>
  <c r="EE550" i="1"/>
  <c r="EE571" i="1"/>
  <c r="EE538" i="1"/>
  <c r="EE384" i="1"/>
  <c r="EE369" i="1"/>
  <c r="EE327" i="1"/>
  <c r="EE315" i="1"/>
  <c r="EE72" i="1"/>
  <c r="EE296" i="1"/>
  <c r="EE298" i="1"/>
  <c r="EE3" i="1"/>
  <c r="EE124" i="1"/>
  <c r="EE521" i="1"/>
  <c r="EE33" i="1"/>
  <c r="EE333" i="1"/>
  <c r="EE267" i="1"/>
  <c r="EE425" i="1"/>
  <c r="EE472" i="1"/>
  <c r="EE297" i="1"/>
  <c r="EE152" i="1"/>
  <c r="EE319" i="1"/>
  <c r="EE490" i="1"/>
  <c r="EE225" i="1"/>
  <c r="EE132" i="1"/>
  <c r="EE529" i="1"/>
  <c r="EE286" i="1"/>
  <c r="EE238" i="1"/>
  <c r="EE128" i="1"/>
  <c r="EE17" i="1"/>
  <c r="EE40" i="1"/>
  <c r="EE496" i="1"/>
  <c r="EE86" i="1"/>
  <c r="EE264" i="1"/>
  <c r="EE419" i="1"/>
  <c r="EE158" i="1"/>
  <c r="EE343" i="1"/>
  <c r="EE395" i="1"/>
  <c r="EE347" i="1"/>
  <c r="EE6" i="1"/>
  <c r="EE76" i="1"/>
  <c r="EE112" i="1"/>
  <c r="EE131" i="1"/>
  <c r="EE263" i="1"/>
  <c r="EE278" i="1"/>
  <c r="EE234" i="1"/>
  <c r="EE217" i="1"/>
  <c r="EE494" i="1"/>
  <c r="EE99" i="1"/>
  <c r="EE254" i="1"/>
  <c r="EE508" i="1"/>
  <c r="EE388" i="1"/>
  <c r="EE240" i="1"/>
  <c r="EE188" i="1"/>
  <c r="EE599" i="1"/>
  <c r="EE586" i="1"/>
  <c r="EE574" i="1"/>
  <c r="EE543" i="1"/>
  <c r="EE569" i="1"/>
  <c r="EE583" i="1"/>
  <c r="EE591" i="1"/>
  <c r="EE597" i="1"/>
  <c r="EE567" i="1"/>
  <c r="EE547" i="1"/>
  <c r="EE539" i="1"/>
  <c r="EE14" i="1"/>
  <c r="EE58" i="1"/>
  <c r="EE435" i="1"/>
  <c r="EE78" i="1"/>
  <c r="EE111" i="1"/>
  <c r="EE192" i="1"/>
  <c r="EE9" i="1"/>
  <c r="EE283" i="1"/>
  <c r="EE432" i="1"/>
  <c r="EE110" i="1"/>
  <c r="EE251" i="1"/>
  <c r="EE191" i="1"/>
  <c r="EE247" i="1"/>
  <c r="EE237" i="1"/>
  <c r="EE70" i="1"/>
  <c r="EE147" i="1"/>
  <c r="EE392" i="1"/>
  <c r="EE499" i="1"/>
  <c r="EE273" i="1"/>
  <c r="EE271" i="1"/>
  <c r="EE66" i="1"/>
  <c r="EE398" i="1"/>
  <c r="EE139" i="1"/>
  <c r="EE360" i="1"/>
  <c r="EE215" i="1"/>
  <c r="EE324" i="1"/>
  <c r="EE420" i="1"/>
  <c r="EE156" i="1"/>
  <c r="EE514" i="1"/>
  <c r="EE60" i="1"/>
  <c r="EE268" i="1"/>
  <c r="EE463" i="1"/>
  <c r="EE456" i="1"/>
  <c r="EE288" i="1"/>
  <c r="EE365" i="1"/>
  <c r="EE57" i="1"/>
  <c r="EE214" i="1"/>
  <c r="EE469" i="1"/>
  <c r="EE372" i="1"/>
  <c r="EE362" i="1"/>
  <c r="EE11" i="1"/>
  <c r="EE383" i="1"/>
  <c r="EE451" i="1"/>
  <c r="EE216" i="1"/>
  <c r="EE525" i="1"/>
  <c r="EE377" i="1"/>
  <c r="EE244" i="1"/>
  <c r="EE427" i="1"/>
  <c r="EE29" i="1"/>
  <c r="EE67" i="1"/>
  <c r="EE272" i="1"/>
  <c r="EE24" i="1"/>
  <c r="EE534" i="1"/>
  <c r="EE462" i="1"/>
  <c r="EE256" i="1"/>
  <c r="EE355" i="1"/>
  <c r="EE127" i="1"/>
  <c r="EE554" i="1"/>
  <c r="EE584" i="1"/>
  <c r="EE578" i="1"/>
  <c r="EE568" i="1"/>
  <c r="EE561" i="1"/>
  <c r="EE582" i="1"/>
  <c r="EE557" i="1"/>
  <c r="EE589" i="1"/>
  <c r="EE555" i="1"/>
  <c r="EE541" i="1"/>
  <c r="EE536" i="1"/>
  <c r="EE262" i="1"/>
  <c r="EE332" i="1"/>
  <c r="EE120" i="1"/>
  <c r="EE115" i="1"/>
  <c r="EE331" i="1"/>
  <c r="EE213" i="1"/>
  <c r="EE51" i="1"/>
  <c r="EE195" i="1"/>
  <c r="EE354" i="1"/>
  <c r="EE513" i="1"/>
  <c r="EE227" i="1"/>
  <c r="EE207" i="1"/>
  <c r="EE353" i="1"/>
  <c r="EE448" i="1"/>
  <c r="EE404" i="1"/>
  <c r="EE281" i="1"/>
  <c r="EE338" i="1"/>
  <c r="EE163" i="1"/>
  <c r="EE165" i="1"/>
  <c r="EE379" i="1"/>
  <c r="EE403" i="1"/>
  <c r="EE326" i="1"/>
  <c r="EE265" i="1"/>
  <c r="EE54" i="1"/>
  <c r="EE206" i="1"/>
  <c r="EE55" i="1"/>
  <c r="EE180" i="1"/>
  <c r="EE466" i="1"/>
  <c r="EE506" i="1"/>
  <c r="EE48" i="1"/>
  <c r="EE34" i="1"/>
  <c r="EE530" i="1"/>
  <c r="EE151" i="1"/>
  <c r="EE340" i="1"/>
  <c r="EE73" i="1"/>
  <c r="EE310" i="1"/>
  <c r="EE101" i="1"/>
  <c r="EE107" i="1"/>
  <c r="EE26" i="1"/>
  <c r="EE126" i="1"/>
  <c r="EE183" i="1"/>
  <c r="EE13" i="1"/>
  <c r="EE307" i="1"/>
  <c r="EE223" i="1"/>
  <c r="EE366" i="1"/>
  <c r="EE280" i="1"/>
  <c r="EE30" i="1"/>
  <c r="EE438" i="1"/>
  <c r="EE2" i="1"/>
  <c r="EE253" i="1"/>
  <c r="EE44" i="1"/>
  <c r="EE121" i="1"/>
  <c r="EE407" i="1"/>
  <c r="EE43" i="1"/>
  <c r="EE85" i="1"/>
  <c r="EE593" i="1"/>
  <c r="EE581" i="1"/>
  <c r="EE595" i="1"/>
  <c r="EE592" i="1"/>
  <c r="EE549" i="1"/>
  <c r="EE564" i="1"/>
  <c r="EE575" i="1"/>
  <c r="EE594" i="1"/>
  <c r="EE590" i="1"/>
  <c r="EE566" i="1"/>
  <c r="EE570" i="1"/>
  <c r="EE208" i="1"/>
  <c r="EE167" i="1"/>
  <c r="EE502" i="1"/>
  <c r="EE531" i="1"/>
  <c r="EE27" i="1"/>
  <c r="EE106" i="1"/>
  <c r="EE160" i="1"/>
  <c r="EE137" i="1"/>
  <c r="EE341" i="1"/>
  <c r="EE16" i="1"/>
  <c r="EE109" i="1"/>
  <c r="EE306" i="1"/>
  <c r="EE230" i="1"/>
  <c r="EE304" i="1"/>
  <c r="EE487" i="1"/>
  <c r="EE491" i="1"/>
  <c r="EE261" i="1"/>
  <c r="EE155" i="1"/>
  <c r="EE82" i="1"/>
  <c r="EE63" i="1"/>
  <c r="EE328" i="1"/>
  <c r="EE125" i="1"/>
  <c r="EE211" i="1"/>
  <c r="EE516" i="1"/>
  <c r="EE500" i="1"/>
  <c r="EE446" i="1"/>
  <c r="EE480" i="1"/>
  <c r="EE292" i="1"/>
  <c r="EE275" i="1"/>
  <c r="EE444" i="1"/>
  <c r="EE15" i="1"/>
  <c r="EE416" i="1"/>
  <c r="EE19" i="1"/>
  <c r="EE346" i="1"/>
  <c r="EE181" i="1"/>
  <c r="EE361" i="1"/>
  <c r="EE303" i="1"/>
  <c r="EE482" i="1"/>
  <c r="EE320" i="1"/>
  <c r="EE166" i="1"/>
  <c r="EE373" i="1"/>
  <c r="EE81" i="1"/>
  <c r="EE348" i="1"/>
  <c r="EE23" i="1"/>
  <c r="EE473" i="1"/>
  <c r="EE105" i="1"/>
  <c r="EE62" i="1"/>
  <c r="EE476" i="1"/>
  <c r="EE309" i="1"/>
  <c r="EE352" i="1"/>
  <c r="EE349" i="1"/>
  <c r="EE87" i="1"/>
  <c r="EE143" i="1"/>
  <c r="EE434" i="1"/>
  <c r="EE10" i="1"/>
  <c r="EE532" i="1"/>
  <c r="EE523" i="1"/>
  <c r="EE505" i="1"/>
  <c r="EE236" i="1"/>
  <c r="EE20" i="1"/>
  <c r="EE56" i="1"/>
  <c r="EE418" i="1"/>
  <c r="EE71" i="1"/>
  <c r="EE302" i="1"/>
  <c r="EE270" i="1"/>
  <c r="EE359" i="1"/>
  <c r="EE511" i="1"/>
  <c r="EE509" i="1"/>
  <c r="EE89" i="1"/>
  <c r="EE96" i="1"/>
  <c r="EE299" i="1"/>
  <c r="EE200" i="1"/>
  <c r="EE431" i="1"/>
  <c r="EE478" i="1"/>
  <c r="EE436" i="1"/>
  <c r="EE461" i="1"/>
  <c r="EE430" i="1"/>
  <c r="EE522" i="1"/>
  <c r="EE134" i="1"/>
  <c r="EE144" i="1"/>
  <c r="EE533" i="1"/>
  <c r="EE53" i="1"/>
  <c r="EE551" i="1"/>
  <c r="EE572" i="1"/>
  <c r="EE562" i="1"/>
  <c r="EE542" i="1"/>
  <c r="EE556" i="1"/>
  <c r="EE544" i="1"/>
  <c r="EE545" i="1"/>
  <c r="EE588" i="1"/>
  <c r="EE559" i="1"/>
  <c r="EE548" i="1"/>
  <c r="EE401" i="1"/>
  <c r="EE239" i="1"/>
  <c r="EE334" i="1"/>
  <c r="EE226" i="1"/>
  <c r="EE59" i="1"/>
  <c r="EE445" i="1"/>
  <c r="EE175" i="1"/>
  <c r="EE212" i="1"/>
  <c r="EE389" i="1"/>
  <c r="EE345" i="1"/>
  <c r="EE199" i="1"/>
  <c r="EE18" i="1"/>
  <c r="EE153" i="1"/>
  <c r="EE455" i="1"/>
  <c r="EE322" i="1"/>
  <c r="EE169" i="1"/>
  <c r="EE358" i="1"/>
  <c r="EE335" i="1"/>
  <c r="EE178" i="1"/>
  <c r="EE424" i="1"/>
  <c r="EE231" i="1"/>
  <c r="EE83" i="1"/>
  <c r="EE31" i="1"/>
  <c r="EE220" i="1"/>
  <c r="EE410" i="1"/>
  <c r="EE232" i="1"/>
  <c r="EE202" i="1"/>
  <c r="EE141" i="1"/>
  <c r="EE314" i="1"/>
  <c r="EE35" i="1"/>
  <c r="EE173" i="1"/>
  <c r="EE405" i="1"/>
  <c r="EE399" i="1"/>
  <c r="EE209" i="1"/>
  <c r="EE316" i="1"/>
  <c r="EE440" i="1"/>
  <c r="EE390" i="1"/>
  <c r="EE186" i="1"/>
  <c r="EE168" i="1"/>
  <c r="EE342" i="1"/>
  <c r="EE413" i="1"/>
  <c r="EE266" i="1"/>
  <c r="EE364" i="1"/>
  <c r="EE510" i="1"/>
  <c r="EE210" i="1"/>
  <c r="EE98" i="1"/>
  <c r="EE526" i="1"/>
  <c r="EE501" i="1"/>
  <c r="EE486" i="1"/>
  <c r="EE257" i="1"/>
  <c r="EE397" i="1"/>
  <c r="EE421" i="1"/>
  <c r="EE325" i="1"/>
  <c r="EE42" i="1"/>
  <c r="EE391" i="1"/>
  <c r="EE524" i="1"/>
  <c r="EE69" i="1"/>
  <c r="EE336" i="1"/>
  <c r="EE61" i="1"/>
  <c r="EE301" i="1"/>
  <c r="EE218" i="1"/>
  <c r="EE97" i="1"/>
  <c r="EE468" i="1"/>
  <c r="EE94" i="1"/>
  <c r="EE443" i="1"/>
  <c r="EE437" i="1"/>
  <c r="EE527" i="1"/>
  <c r="EE528" i="1"/>
  <c r="EE49" i="1"/>
  <c r="EE447" i="1"/>
  <c r="EE189" i="1"/>
  <c r="EE515" i="1"/>
  <c r="EE378" i="1"/>
  <c r="EE38" i="1"/>
  <c r="EE179" i="1"/>
  <c r="EE558" i="1"/>
  <c r="EE546" i="1"/>
  <c r="EE537" i="1"/>
  <c r="EE565" i="1"/>
  <c r="EE577" i="1"/>
  <c r="EE563" i="1"/>
  <c r="EE579" i="1"/>
  <c r="EE598" i="1"/>
  <c r="EE596" i="1"/>
  <c r="EE370" i="1"/>
  <c r="EE146" i="1"/>
  <c r="EE103" i="1"/>
  <c r="EE439" i="1"/>
  <c r="EE356" i="1"/>
  <c r="EE65" i="1"/>
  <c r="EE371" i="1"/>
  <c r="EE221" i="1"/>
  <c r="EE190" i="1"/>
  <c r="EE386" i="1"/>
  <c r="EE450" i="1"/>
  <c r="EE187" i="1"/>
  <c r="EE380" i="1"/>
  <c r="EE300" i="1"/>
  <c r="EE318" i="1"/>
  <c r="EE290" i="1"/>
  <c r="EE4" i="1"/>
  <c r="EE402" i="1"/>
  <c r="EE323" i="1"/>
  <c r="EE7" i="1"/>
  <c r="EE104" i="1"/>
  <c r="EE317" i="1"/>
  <c r="EE339" i="1"/>
  <c r="EE25" i="1"/>
  <c r="EE222" i="1"/>
  <c r="EE41" i="1"/>
  <c r="EE205" i="1"/>
  <c r="EE176" i="1"/>
  <c r="EE246" i="1"/>
  <c r="EE470" i="1"/>
  <c r="EE474" i="1"/>
  <c r="EE452" i="1"/>
  <c r="EE170" i="1"/>
  <c r="EE433" i="1"/>
  <c r="EE68" i="1"/>
  <c r="EE164" i="1"/>
  <c r="EE159" i="1"/>
  <c r="EE493" i="1"/>
  <c r="EE357" i="1"/>
  <c r="EE295" i="1"/>
  <c r="EE459" i="1"/>
  <c r="EE289" i="1"/>
  <c r="EE481" i="1"/>
  <c r="EE460" i="1"/>
  <c r="EE93" i="1"/>
  <c r="EE196" i="1"/>
  <c r="EE503" i="1"/>
  <c r="EE293" i="1"/>
  <c r="EE495" i="1"/>
  <c r="EE118" i="1"/>
  <c r="EE313" i="1"/>
  <c r="EE80" i="1"/>
  <c r="EE92" i="1"/>
  <c r="EE475" i="1"/>
  <c r="EE250" i="1"/>
  <c r="EE204" i="1"/>
  <c r="EE177" i="1"/>
  <c r="EE374" i="1"/>
  <c r="EE75" i="1"/>
  <c r="EE417" i="1"/>
  <c r="EE507" i="1"/>
  <c r="EE219" i="1"/>
  <c r="EE129" i="1"/>
  <c r="EE350" i="1"/>
  <c r="EE282" i="1"/>
  <c r="EE441" i="1"/>
  <c r="EE229" i="1"/>
  <c r="EE102" i="1"/>
  <c r="EE400" i="1"/>
  <c r="EE28" i="1"/>
  <c r="EE381" i="1"/>
  <c r="EE91" i="1"/>
  <c r="EE483" i="1"/>
  <c r="EE37" i="1"/>
  <c r="EE351" i="1"/>
  <c r="EE312" i="1"/>
  <c r="EE393" i="1"/>
  <c r="EE329" i="1"/>
  <c r="EE12" i="1"/>
  <c r="EE453" i="1"/>
  <c r="EE172" i="1"/>
  <c r="EE194" i="1"/>
  <c r="EE396" i="1"/>
  <c r="EE145" i="1"/>
  <c r="EE36" i="1"/>
  <c r="EE497" i="1"/>
  <c r="EE415" i="1"/>
  <c r="EE8" i="1"/>
  <c r="EE90" i="1"/>
  <c r="EE162" i="1"/>
  <c r="EE277" i="1"/>
  <c r="EE39" i="1"/>
  <c r="EE142" i="1"/>
  <c r="EE414" i="1"/>
  <c r="EE84" i="1"/>
  <c r="EE376" i="1"/>
  <c r="EE367" i="1"/>
  <c r="EE429" i="1"/>
  <c r="EE116" i="1"/>
  <c r="EE5" i="1"/>
  <c r="EE100" i="1"/>
  <c r="EE517" i="1"/>
  <c r="EE484" i="1"/>
  <c r="EE382" i="1"/>
  <c r="EE133" i="1"/>
  <c r="EE64" i="1"/>
  <c r="EE258" i="1"/>
  <c r="EE161" i="1"/>
  <c r="EE471" i="1"/>
  <c r="EE79" i="1"/>
  <c r="EE203" i="1"/>
  <c r="EE243" i="1"/>
  <c r="EE52" i="1"/>
  <c r="EE260" i="1"/>
  <c r="EE423" i="1"/>
  <c r="EE477" i="1"/>
  <c r="EE32" i="1"/>
  <c r="EE520" i="1"/>
  <c r="EE458" i="1"/>
  <c r="EE560" i="1"/>
  <c r="EE21" i="1"/>
  <c r="EE363" i="1"/>
  <c r="EE512" i="1"/>
  <c r="EE406" i="1"/>
  <c r="EE45" i="1"/>
  <c r="EE201" i="1"/>
  <c r="EE454" i="1"/>
  <c r="EE157" i="1"/>
  <c r="EE108" i="1"/>
  <c r="EE449" i="1"/>
  <c r="EE95" i="1"/>
  <c r="EE185" i="1"/>
  <c r="EE193" i="1"/>
  <c r="EE148" i="1"/>
  <c r="EE182" i="1"/>
  <c r="EE412" i="1"/>
  <c r="EE123" i="1"/>
  <c r="EE504" i="1"/>
  <c r="EE422" i="1"/>
  <c r="EE337" i="1"/>
  <c r="EE233" i="1"/>
  <c r="EE279" i="1"/>
  <c r="EE224" i="1"/>
  <c r="EE467" i="1"/>
  <c r="EE228" i="1"/>
  <c r="EE171" i="1"/>
  <c r="EE385" i="1"/>
  <c r="EE305" i="1"/>
  <c r="EF409" i="1"/>
  <c r="EF319" i="1"/>
  <c r="EF335" i="1"/>
  <c r="EF230" i="1"/>
  <c r="EF468" i="1"/>
  <c r="EF428" i="1"/>
  <c r="EF23" i="1"/>
  <c r="EF244" i="1"/>
  <c r="EF425" i="1"/>
  <c r="EF369" i="1"/>
  <c r="EF422" i="1"/>
  <c r="EF327" i="1"/>
  <c r="EF45" i="1" l="1"/>
  <c r="EF4" i="1"/>
  <c r="EF40" i="1"/>
  <c r="EF289" i="1"/>
  <c r="EF103" i="1"/>
  <c r="EF403" i="1"/>
  <c r="EF505" i="1"/>
  <c r="EF89" i="1"/>
  <c r="EF532" i="1"/>
  <c r="EF199" i="1"/>
  <c r="EF158" i="1"/>
  <c r="EF109" i="1"/>
  <c r="EF376" i="1"/>
  <c r="EF257" i="1"/>
  <c r="EF442" i="1"/>
  <c r="EF498" i="1"/>
  <c r="EF18" i="1"/>
  <c r="EF362" i="1"/>
  <c r="EF262" i="1"/>
  <c r="EF436" i="1"/>
  <c r="EF450" i="1"/>
  <c r="EF504" i="1"/>
  <c r="EF131" i="1"/>
  <c r="EF20" i="1"/>
  <c r="EF286" i="1"/>
  <c r="EF508" i="1"/>
  <c r="EF435" i="1"/>
  <c r="EF174" i="1"/>
  <c r="EF93" i="1"/>
  <c r="EF39" i="1"/>
  <c r="EF282" i="1"/>
  <c r="EF415" i="1"/>
  <c r="EF514" i="1"/>
  <c r="EF214" i="1"/>
  <c r="EF215" i="1"/>
  <c r="EF394" i="1"/>
  <c r="EF271" i="1"/>
  <c r="EF95" i="1"/>
  <c r="EF165" i="1"/>
  <c r="EF419" i="1"/>
  <c r="EF526" i="1"/>
  <c r="EF413" i="1"/>
  <c r="EF190" i="1"/>
  <c r="EF343" i="1"/>
  <c r="EF265" i="1"/>
  <c r="EF310" i="1"/>
  <c r="EF492" i="1"/>
  <c r="EF67" i="1"/>
  <c r="EF479" i="1"/>
  <c r="EF59" i="1"/>
  <c r="EF384" i="1"/>
  <c r="EF27" i="1"/>
  <c r="EF446" i="1"/>
  <c r="EF36" i="1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5" i="4"/>
  <c r="G100" i="4"/>
  <c r="G96" i="4"/>
  <c r="G88" i="4"/>
  <c r="G84" i="4"/>
  <c r="G76" i="4"/>
  <c r="G68" i="4"/>
  <c r="G60" i="4"/>
  <c r="G52" i="4"/>
  <c r="G44" i="4"/>
  <c r="G36" i="4"/>
  <c r="G28" i="4"/>
  <c r="G20" i="4"/>
  <c r="G12" i="4"/>
  <c r="G8" i="4"/>
  <c r="G92" i="4"/>
  <c r="G80" i="4"/>
  <c r="G72" i="4"/>
  <c r="G64" i="4"/>
  <c r="G56" i="4"/>
  <c r="G48" i="4"/>
  <c r="G40" i="4"/>
  <c r="G32" i="4"/>
  <c r="G24" i="4"/>
  <c r="G16" i="4"/>
  <c r="G4" i="4"/>
  <c r="G91" i="4"/>
  <c r="G75" i="4"/>
  <c r="G59" i="4"/>
  <c r="G43" i="4"/>
  <c r="G27" i="4"/>
  <c r="G11" i="4"/>
  <c r="G55" i="4"/>
  <c r="G23" i="4"/>
  <c r="G3" i="4"/>
  <c r="G63" i="4"/>
  <c r="G15" i="4"/>
  <c r="G87" i="4"/>
  <c r="G71" i="4"/>
  <c r="G39" i="4"/>
  <c r="G7" i="4"/>
  <c r="G95" i="4"/>
  <c r="G31" i="4"/>
  <c r="G99" i="4"/>
  <c r="G83" i="4"/>
  <c r="G67" i="4"/>
  <c r="G51" i="4"/>
  <c r="G35" i="4"/>
  <c r="G19" i="4"/>
  <c r="G79" i="4"/>
  <c r="G47" i="4"/>
  <c r="EF548" i="1"/>
  <c r="EF50" i="1"/>
  <c r="EF461" i="1"/>
  <c r="EF528" i="1"/>
  <c r="EF378" i="1"/>
  <c r="EF471" i="1"/>
  <c r="EF187" i="1"/>
  <c r="EF51" i="1"/>
  <c r="EF459" i="1"/>
  <c r="EF63" i="1"/>
  <c r="EF478" i="1"/>
  <c r="EF380" i="1"/>
  <c r="EF401" i="1"/>
  <c r="EF341" i="1"/>
  <c r="EF317" i="1"/>
  <c r="EF264" i="1"/>
  <c r="EF417" i="1"/>
  <c r="EF391" i="1"/>
  <c r="EF339" i="1"/>
  <c r="EF308" i="1"/>
  <c r="EF356" i="1"/>
  <c r="EF188" i="1"/>
  <c r="EF133" i="1"/>
  <c r="EF565" i="1"/>
  <c r="EF62" i="1"/>
  <c r="EF171" i="1"/>
  <c r="EF74" i="1"/>
  <c r="EF47" i="1"/>
  <c r="EF519" i="1"/>
  <c r="EF302" i="1"/>
  <c r="EF292" i="1"/>
  <c r="EF473" i="1"/>
  <c r="EF306" i="1"/>
  <c r="EF245" i="1"/>
  <c r="EF313" i="1"/>
  <c r="EF411" i="1"/>
  <c r="EF480" i="1"/>
  <c r="EF32" i="1"/>
  <c r="EF364" i="1"/>
  <c r="EF208" i="1"/>
  <c r="EF281" i="1"/>
  <c r="EF511" i="1"/>
  <c r="EF365" i="1"/>
  <c r="EF348" i="1"/>
  <c r="EF134" i="1"/>
  <c r="EF269" i="1"/>
  <c r="EF105" i="1"/>
  <c r="EF490" i="1"/>
  <c r="EF200" i="1"/>
  <c r="EF447" i="1"/>
  <c r="EF372" i="1"/>
  <c r="EF340" i="1"/>
  <c r="EF250" i="1"/>
  <c r="EF284" i="1"/>
  <c r="EF414" i="1"/>
  <c r="EF223" i="1"/>
  <c r="EF60" i="1"/>
  <c r="EF181" i="1"/>
  <c r="EF145" i="1"/>
  <c r="EF509" i="1"/>
  <c r="EF297" i="1"/>
  <c r="EF395" i="1"/>
  <c r="EF66" i="1"/>
  <c r="EF213" i="1"/>
  <c r="EF426" i="1"/>
  <c r="EF114" i="1"/>
  <c r="EF470" i="1"/>
  <c r="EF303" i="1"/>
  <c r="EF242" i="1"/>
  <c r="EF101" i="1"/>
  <c r="EF342" i="1"/>
  <c r="EF26" i="1"/>
  <c r="EF21" i="1"/>
  <c r="EF390" i="1"/>
  <c r="EF96" i="1"/>
  <c r="EF8" i="1"/>
  <c r="EF49" i="1"/>
  <c r="EF500" i="1"/>
  <c r="EF458" i="1"/>
  <c r="EF197" i="1"/>
  <c r="EF300" i="1"/>
  <c r="EF7" i="1"/>
  <c r="EF325" i="1"/>
  <c r="EF293" i="1"/>
  <c r="EF143" i="1"/>
  <c r="EF71" i="1"/>
  <c r="EF153" i="1"/>
  <c r="EF320" i="1"/>
  <c r="EF94" i="1"/>
  <c r="EF407" i="1"/>
  <c r="EF139" i="1"/>
  <c r="EF6" i="1"/>
  <c r="EF305" i="1"/>
  <c r="EF46" i="1"/>
  <c r="EF404" i="1"/>
  <c r="EF345" i="1"/>
  <c r="EF332" i="1"/>
  <c r="EF482" i="1"/>
  <c r="EF346" i="1"/>
  <c r="EF328" i="1"/>
  <c r="EF474" i="1"/>
  <c r="EF231" i="1"/>
  <c r="EF216" i="1"/>
  <c r="EF218" i="1"/>
  <c r="EF217" i="1"/>
  <c r="EF77" i="1"/>
  <c r="EF249" i="1"/>
  <c r="EF437" i="1"/>
  <c r="EF438" i="1"/>
  <c r="EF162" i="1"/>
  <c r="EF304" i="1"/>
  <c r="EF154" i="1"/>
  <c r="EF248" i="1"/>
  <c r="EF535" i="1"/>
  <c r="EF273" i="1"/>
  <c r="EF108" i="1"/>
  <c r="EF366" i="1"/>
  <c r="EF159" i="1"/>
  <c r="EF73" i="1"/>
  <c r="EF301" i="1"/>
  <c r="EF277" i="1"/>
  <c r="EF420" i="1"/>
  <c r="EF351" i="1"/>
  <c r="EF222" i="1"/>
  <c r="EF180" i="1"/>
  <c r="EF129" i="1"/>
  <c r="EF263" i="1"/>
  <c r="EF54" i="1"/>
  <c r="EF35" i="1"/>
  <c r="EF92" i="1"/>
  <c r="EF441" i="1"/>
  <c r="EF337" i="1"/>
  <c r="EF287" i="1"/>
  <c r="EF194" i="1"/>
  <c r="EF198" i="1"/>
  <c r="EF268" i="1"/>
  <c r="EF9" i="1"/>
  <c r="EF76" i="1"/>
  <c r="EF270" i="1"/>
  <c r="EF107" i="1"/>
  <c r="EF240" i="1"/>
  <c r="EF274" i="1"/>
  <c r="EF246" i="1"/>
  <c r="EF430" i="1"/>
  <c r="EF123" i="1"/>
  <c r="EF14" i="1"/>
  <c r="EF106" i="1"/>
  <c r="EF124" i="1"/>
  <c r="EF84" i="1"/>
  <c r="EF298" i="1"/>
  <c r="EF388" i="1"/>
  <c r="EF347" i="1"/>
  <c r="EF423" i="1"/>
  <c r="EF99" i="1"/>
  <c r="EF192" i="1"/>
  <c r="EF496" i="1"/>
  <c r="EF373" i="1"/>
  <c r="EF358" i="1"/>
  <c r="EF177" i="1"/>
  <c r="EF334" i="1"/>
  <c r="EF15" i="1"/>
  <c r="EF227" i="1"/>
  <c r="EF173" i="1"/>
  <c r="EF267" i="1"/>
  <c r="EF512" i="1"/>
  <c r="EF182" i="1"/>
  <c r="EF367" i="1"/>
  <c r="EF28" i="1"/>
  <c r="EF31" i="1"/>
  <c r="EF179" i="1"/>
  <c r="EF499" i="1"/>
  <c r="EF397" i="1"/>
  <c r="EF113" i="1"/>
  <c r="EF485" i="1"/>
  <c r="EF460" i="1"/>
  <c r="EF487" i="1"/>
  <c r="EF259" i="1"/>
  <c r="EF132" i="1"/>
  <c r="EF520" i="1"/>
  <c r="EF136" i="1"/>
  <c r="EF112" i="1"/>
  <c r="EF247" i="1"/>
  <c r="EF34" i="1"/>
  <c r="EF489" i="1"/>
  <c r="EF157" i="1"/>
  <c r="EF331" i="1"/>
  <c r="EF24" i="1"/>
  <c r="EF377" i="1"/>
  <c r="EF178" i="1"/>
  <c r="EF85" i="1"/>
  <c r="EF421" i="1"/>
  <c r="EF252" i="1"/>
  <c r="EF87" i="1"/>
  <c r="EF476" i="1"/>
  <c r="EF333" i="1"/>
  <c r="EF316" i="1"/>
  <c r="EF475" i="1"/>
  <c r="EF224" i="1"/>
  <c r="EF299" i="1"/>
  <c r="EF57" i="1"/>
  <c r="EF236" i="1"/>
  <c r="EF432" i="1"/>
  <c r="EF283" i="1"/>
  <c r="EF495" i="1"/>
  <c r="EF454" i="1"/>
  <c r="EF405" i="1"/>
  <c r="EF11" i="1"/>
  <c r="EF12" i="1"/>
  <c r="EF233" i="1"/>
  <c r="EF115" i="1"/>
  <c r="EF510" i="1"/>
  <c r="EF443" i="1"/>
  <c r="EF451" i="1"/>
  <c r="EF385" i="1"/>
  <c r="EF196" i="1"/>
  <c r="EF203" i="1"/>
  <c r="EF168" i="1"/>
  <c r="EF204" i="1"/>
  <c r="EF72" i="1"/>
  <c r="EF144" i="1"/>
  <c r="EF150" i="1"/>
  <c r="EF82" i="1"/>
  <c r="EF357" i="1"/>
  <c r="EF416" i="1"/>
  <c r="EF315" i="1"/>
  <c r="EF141" i="1"/>
  <c r="EF207" i="1"/>
  <c r="EF211" i="1"/>
  <c r="EF488" i="1"/>
  <c r="EF379" i="1"/>
  <c r="EF17" i="1"/>
  <c r="EF493" i="1"/>
  <c r="EF318" i="1"/>
  <c r="EF70" i="1"/>
  <c r="EF507" i="1"/>
  <c r="EF83" i="1"/>
  <c r="EF117" i="1"/>
  <c r="EF399" i="1"/>
  <c r="EF69" i="1"/>
  <c r="EF16" i="1"/>
  <c r="EF44" i="1"/>
  <c r="EF19" i="1"/>
  <c r="EF232" i="1"/>
  <c r="EF221" i="1"/>
  <c r="EF149" i="1"/>
  <c r="EF326" i="1"/>
  <c r="EF191" i="1"/>
  <c r="EF387" i="1"/>
  <c r="EF58" i="1"/>
  <c r="EF389" i="1"/>
  <c r="EF235" i="1"/>
  <c r="EF228" i="1"/>
  <c r="EF278" i="1"/>
  <c r="EF193" i="1"/>
  <c r="EF219" i="1"/>
  <c r="EF135" i="1"/>
  <c r="EF383" i="1"/>
  <c r="EF253" i="1"/>
  <c r="EF531" i="1"/>
  <c r="EF329" i="1"/>
  <c r="EF525" i="1"/>
  <c r="EF360" i="1"/>
  <c r="EF418" i="1"/>
  <c r="EF456" i="1"/>
  <c r="EF43" i="1"/>
  <c r="EF234" i="1"/>
  <c r="EF363" i="1"/>
  <c r="EF142" i="1"/>
  <c r="EF120" i="1"/>
  <c r="EF375" i="1"/>
  <c r="EF309" i="1"/>
  <c r="EF439" i="1"/>
  <c r="EF185" i="1"/>
  <c r="EF195" i="1"/>
  <c r="EF311" i="1"/>
  <c r="EF285" i="1"/>
  <c r="EF206" i="1"/>
  <c r="EF448" i="1"/>
  <c r="EF91" i="1"/>
  <c r="EF86" i="1"/>
  <c r="EF330" i="1"/>
  <c r="EF412" i="1"/>
  <c r="EF260" i="1"/>
  <c r="EF589" i="1"/>
  <c r="EF551" i="1"/>
  <c r="EF587" i="1"/>
  <c r="EF583" i="1"/>
  <c r="EF552" i="1"/>
  <c r="EF542" i="1"/>
  <c r="EF599" i="1"/>
  <c r="EF538" i="1"/>
  <c r="EF536" i="1"/>
  <c r="EF561" i="1"/>
  <c r="EF564" i="1"/>
  <c r="EF572" i="1"/>
  <c r="EF547" i="1"/>
  <c r="EF566" i="1"/>
  <c r="EF568" i="1"/>
  <c r="EF598" i="1"/>
  <c r="EF580" i="1"/>
  <c r="EF593" i="1"/>
  <c r="EF444" i="1"/>
  <c r="EF523" i="1"/>
  <c r="EF155" i="1"/>
  <c r="EF164" i="1"/>
  <c r="EF202" i="1"/>
  <c r="EF160" i="1"/>
  <c r="EF186" i="1"/>
  <c r="EF261" i="1"/>
  <c r="EF275" i="1"/>
  <c r="EF323" i="1"/>
  <c r="EF210" i="1"/>
  <c r="EF406" i="1"/>
  <c r="EF312" i="1"/>
  <c r="EF79" i="1"/>
  <c r="EF127" i="1"/>
  <c r="EF172" i="1"/>
  <c r="EF477" i="1"/>
  <c r="EF254" i="1"/>
  <c r="EF78" i="1"/>
  <c r="EF147" i="1"/>
  <c r="EF183" i="1"/>
  <c r="EF402" i="1"/>
  <c r="EF408" i="1"/>
  <c r="EF457" i="1"/>
  <c r="EF486" i="1"/>
  <c r="EF81" i="1"/>
  <c r="EF239" i="1"/>
  <c r="EF166" i="1"/>
  <c r="EF515" i="1"/>
  <c r="EF163" i="1"/>
  <c r="EF111" i="1"/>
  <c r="EF453" i="1"/>
  <c r="EF296" i="1"/>
  <c r="EF220" i="1"/>
  <c r="EF88" i="1"/>
  <c r="EF463" i="1"/>
  <c r="EF10" i="1"/>
  <c r="EF90" i="1"/>
  <c r="EF61" i="1"/>
  <c r="EF431" i="1"/>
  <c r="EF238" i="1"/>
  <c r="EF280" i="1"/>
  <c r="EF5" i="1"/>
  <c r="EF349" i="1"/>
  <c r="EF2" i="1"/>
  <c r="EF3" i="1"/>
  <c r="EF98" i="1"/>
  <c r="EF522" i="1"/>
  <c r="EF22" i="1"/>
  <c r="EF517" i="1"/>
  <c r="EF151" i="1"/>
  <c r="EF30" i="1"/>
  <c r="EF121" i="1"/>
  <c r="EF382" i="1"/>
  <c r="EF314" i="1"/>
  <c r="EF38" i="1"/>
  <c r="EF33" i="1"/>
  <c r="EF307" i="1"/>
  <c r="EF398" i="1"/>
  <c r="EF100" i="1"/>
  <c r="EF80" i="1"/>
  <c r="EF13" i="1"/>
  <c r="EF118" i="1"/>
  <c r="EF521" i="1"/>
  <c r="EF266" i="1"/>
  <c r="EF371" i="1"/>
  <c r="EF484" i="1"/>
  <c r="EF122" i="1"/>
  <c r="EF501" i="1"/>
  <c r="EF503" i="1"/>
  <c r="EF37" i="1"/>
  <c r="EF386" i="1"/>
  <c r="EF338" i="1"/>
  <c r="EF290" i="1"/>
  <c r="EF396" i="1"/>
  <c r="EF494" i="1"/>
  <c r="EF205" i="1"/>
  <c r="EF434" i="1"/>
  <c r="EF467" i="1"/>
  <c r="EF321" i="1"/>
  <c r="EF354" i="1"/>
  <c r="EF288" i="1"/>
  <c r="EF481" i="1"/>
  <c r="EF353" i="1"/>
  <c r="EF502" i="1"/>
  <c r="EF184" i="1"/>
  <c r="EF75" i="1"/>
  <c r="EF462" i="1"/>
  <c r="EF140" i="1"/>
  <c r="EF212" i="1"/>
  <c r="EF393" i="1"/>
  <c r="EF291" i="1"/>
  <c r="EF279" i="1"/>
  <c r="EF41" i="1"/>
  <c r="EF97" i="1"/>
  <c r="EF533" i="1"/>
  <c r="EF497" i="1"/>
  <c r="EF400" i="1"/>
  <c r="EF445" i="1"/>
  <c r="EF176" i="1"/>
  <c r="EF237" i="1"/>
  <c r="EF440" i="1"/>
  <c r="EF48" i="1"/>
  <c r="EF110" i="1"/>
  <c r="EF368" i="1"/>
  <c r="EF161" i="1"/>
  <c r="EF209" i="1"/>
  <c r="EF104" i="1"/>
  <c r="EF513" i="1"/>
  <c r="EF449" i="1"/>
  <c r="EF322" i="1"/>
  <c r="EF156" i="1"/>
  <c r="EF524" i="1"/>
  <c r="EF324" i="1"/>
  <c r="EF42" i="1"/>
  <c r="EF102" i="1"/>
  <c r="EF137" i="1"/>
  <c r="EF258" i="1"/>
  <c r="EF355" i="1"/>
  <c r="EF29" i="1"/>
  <c r="EF53" i="1"/>
  <c r="EF433" i="1"/>
  <c r="EF148" i="1"/>
  <c r="EF361" i="1"/>
  <c r="EF410" i="1"/>
  <c r="EF169" i="1"/>
  <c r="EF506" i="1"/>
  <c r="EF465" i="1"/>
  <c r="EF472" i="1"/>
  <c r="EF52" i="1"/>
  <c r="EF229" i="1"/>
  <c r="EF167" i="1"/>
  <c r="EF392" i="1"/>
  <c r="EF370" i="1"/>
  <c r="EF344" i="1"/>
  <c r="EF175" i="1"/>
  <c r="EF128" i="1"/>
  <c r="EF455" i="1"/>
  <c r="EF256" i="1"/>
  <c r="EF464" i="1"/>
  <c r="EF65" i="1"/>
  <c r="EF452" i="1"/>
  <c r="EF529" i="1"/>
  <c r="EF152" i="1"/>
  <c r="EF226" i="1"/>
  <c r="EF374" i="1"/>
  <c r="EF243" i="1"/>
  <c r="EF534" i="1"/>
  <c r="EF359" i="1"/>
  <c r="EF55" i="1"/>
  <c r="EF146" i="1"/>
  <c r="EF225" i="1"/>
  <c r="EF138" i="1"/>
  <c r="EF170" i="1"/>
  <c r="EF295" i="1"/>
  <c r="EF469" i="1"/>
  <c r="EF251" i="1"/>
  <c r="EF424" i="1"/>
  <c r="EF255" i="1"/>
  <c r="EF491" i="1"/>
  <c r="EF130" i="1"/>
  <c r="EF350" i="1"/>
  <c r="EF189" i="1"/>
  <c r="EF427" i="1"/>
  <c r="EF25" i="1"/>
  <c r="EF116" i="1"/>
  <c r="EF126" i="1"/>
  <c r="EF381" i="1"/>
  <c r="EF352" i="1"/>
  <c r="EF483" i="1"/>
  <c r="EF516" i="1"/>
  <c r="EF518" i="1"/>
  <c r="EF56" i="1"/>
  <c r="EF276" i="1"/>
  <c r="EF429" i="1"/>
  <c r="EF272" i="1"/>
  <c r="EF466" i="1"/>
  <c r="EF294" i="1"/>
  <c r="EF119" i="1"/>
  <c r="EF527" i="1"/>
  <c r="EF68" i="1"/>
  <c r="EF64" i="1"/>
  <c r="EF125" i="1"/>
  <c r="EF336" i="1"/>
  <c r="EF241" i="1"/>
  <c r="EF530" i="1"/>
  <c r="EF201" i="1"/>
  <c r="EF550" i="1"/>
  <c r="EF597" i="1"/>
  <c r="EF541" i="1"/>
  <c r="EF570" i="1"/>
  <c r="EF581" i="1"/>
  <c r="EF578" i="1"/>
  <c r="EF554" i="1"/>
  <c r="EF557" i="1"/>
  <c r="EF549" i="1"/>
  <c r="EF594" i="1"/>
  <c r="EF590" i="1"/>
  <c r="EF582" i="1"/>
  <c r="EF573" i="1"/>
  <c r="EF563" i="1"/>
  <c r="EF556" i="1"/>
  <c r="EF560" i="1"/>
  <c r="EF543" i="1"/>
  <c r="EF574" i="1"/>
  <c r="EF592" i="1"/>
  <c r="EF575" i="1"/>
  <c r="EF596" i="1"/>
  <c r="EF553" i="1"/>
  <c r="EF588" i="1"/>
  <c r="EF559" i="1"/>
  <c r="EF562" i="1"/>
  <c r="EF576" i="1"/>
  <c r="EF555" i="1"/>
  <c r="EF546" i="1"/>
  <c r="EF595" i="1"/>
  <c r="EF584" i="1"/>
  <c r="EF586" i="1"/>
  <c r="EF569" i="1"/>
  <c r="EF585" i="1"/>
  <c r="EF545" i="1"/>
  <c r="EF591" i="1"/>
  <c r="EF579" i="1"/>
  <c r="EF540" i="1"/>
  <c r="EF571" i="1"/>
  <c r="EF567" i="1"/>
  <c r="EF544" i="1"/>
  <c r="EF537" i="1"/>
  <c r="EF539" i="1"/>
  <c r="EF558" i="1"/>
  <c r="E54" i="4"/>
  <c r="J85" i="4"/>
  <c r="D21" i="4"/>
  <c r="D36" i="4"/>
  <c r="F52" i="4"/>
  <c r="E61" i="4"/>
  <c r="E51" i="4"/>
  <c r="F74" i="4"/>
  <c r="D9" i="4"/>
  <c r="B69" i="4"/>
  <c r="H57" i="4"/>
  <c r="E21" i="4"/>
  <c r="D30" i="4"/>
  <c r="H51" i="4"/>
  <c r="H42" i="4"/>
  <c r="J51" i="4"/>
  <c r="H89" i="4"/>
  <c r="D57" i="4"/>
  <c r="C29" i="4"/>
  <c r="J55" i="4"/>
  <c r="J59" i="4"/>
  <c r="F5" i="4"/>
  <c r="F37" i="4"/>
  <c r="B90" i="4"/>
  <c r="F66" i="4"/>
  <c r="H90" i="4"/>
  <c r="D28" i="4"/>
  <c r="F3" i="4"/>
  <c r="H33" i="4"/>
  <c r="I54" i="4"/>
  <c r="J44" i="4"/>
  <c r="C28" i="4"/>
  <c r="J80" i="4"/>
  <c r="B17" i="4"/>
  <c r="F34" i="4"/>
  <c r="D3" i="4"/>
  <c r="B20" i="4"/>
  <c r="B86" i="4"/>
  <c r="D16" i="4"/>
  <c r="E97" i="4"/>
  <c r="C99" i="4"/>
  <c r="C48" i="4"/>
  <c r="B8" i="4"/>
  <c r="I7" i="4"/>
  <c r="I86" i="4"/>
  <c r="F76" i="4"/>
  <c r="C81" i="4"/>
  <c r="H82" i="4"/>
  <c r="I40" i="4"/>
  <c r="C27" i="4"/>
  <c r="C35" i="4"/>
  <c r="D94" i="4"/>
  <c r="C23" i="4"/>
  <c r="I34" i="4"/>
  <c r="F38" i="4"/>
  <c r="I12" i="4"/>
  <c r="E52" i="4"/>
  <c r="E8" i="4"/>
  <c r="C90" i="4"/>
  <c r="I76" i="4"/>
  <c r="B38" i="4"/>
  <c r="E7" i="4"/>
  <c r="I39" i="4"/>
  <c r="F11" i="4"/>
  <c r="D50" i="4"/>
  <c r="D92" i="4"/>
  <c r="E10" i="4"/>
  <c r="I18" i="4"/>
  <c r="H52" i="4"/>
  <c r="B16" i="4"/>
  <c r="H24" i="4"/>
  <c r="B4" i="4"/>
  <c r="J79" i="4"/>
  <c r="B34" i="4"/>
  <c r="J86" i="4"/>
  <c r="F70" i="4"/>
  <c r="C72" i="4"/>
  <c r="J63" i="4"/>
  <c r="H64" i="4"/>
  <c r="I35" i="4"/>
  <c r="D88" i="4"/>
  <c r="H72" i="4"/>
  <c r="H47" i="4"/>
  <c r="C91" i="4"/>
  <c r="E71" i="4"/>
  <c r="E5" i="4"/>
  <c r="D18" i="4"/>
  <c r="H26" i="4"/>
  <c r="H16" i="4"/>
  <c r="D15" i="4"/>
  <c r="D13" i="4"/>
  <c r="E11" i="4"/>
  <c r="B29" i="4"/>
  <c r="C82" i="4"/>
  <c r="C98" i="4"/>
  <c r="D22" i="4"/>
  <c r="H69" i="4"/>
  <c r="E84" i="4"/>
  <c r="F60" i="4"/>
  <c r="E79" i="4"/>
  <c r="B85" i="4"/>
  <c r="C19" i="4"/>
  <c r="B36" i="4"/>
  <c r="H28" i="4"/>
  <c r="D63" i="4"/>
  <c r="F73" i="4"/>
  <c r="D33" i="4"/>
  <c r="I63" i="4"/>
  <c r="I52" i="4"/>
  <c r="F19" i="4"/>
  <c r="B72" i="4"/>
  <c r="J94" i="4"/>
  <c r="C94" i="4"/>
  <c r="I37" i="4"/>
  <c r="E43" i="4"/>
  <c r="D40" i="4"/>
  <c r="D90" i="4"/>
  <c r="E80" i="4"/>
  <c r="H83" i="4"/>
  <c r="J8" i="4"/>
  <c r="J38" i="4"/>
  <c r="B79" i="4"/>
  <c r="H74" i="4"/>
  <c r="J71" i="4"/>
  <c r="B10" i="4"/>
  <c r="E94" i="4"/>
  <c r="C33" i="4"/>
  <c r="H38" i="4"/>
  <c r="C80" i="4"/>
  <c r="I92" i="4"/>
  <c r="H37" i="4"/>
  <c r="I11" i="4"/>
  <c r="H66" i="4"/>
  <c r="F41" i="4"/>
  <c r="J7" i="4"/>
  <c r="I25" i="4"/>
  <c r="C37" i="4"/>
  <c r="H41" i="4"/>
  <c r="I30" i="4"/>
  <c r="I29" i="4"/>
  <c r="H11" i="4"/>
  <c r="I68" i="4"/>
  <c r="D77" i="4"/>
  <c r="C56" i="4"/>
  <c r="B70" i="4"/>
  <c r="J52" i="4"/>
  <c r="D8" i="4"/>
  <c r="F94" i="4"/>
  <c r="F27" i="4"/>
  <c r="B6" i="4"/>
  <c r="J42" i="4"/>
  <c r="B66" i="4"/>
  <c r="I82" i="4"/>
  <c r="B97" i="4"/>
  <c r="E39" i="4"/>
  <c r="J97" i="4"/>
  <c r="J48" i="4"/>
  <c r="D17" i="4"/>
  <c r="B27" i="4"/>
  <c r="B94" i="4"/>
  <c r="E58" i="4"/>
  <c r="E67" i="4"/>
  <c r="H71" i="4"/>
  <c r="H68" i="4"/>
  <c r="E30" i="4"/>
  <c r="H21" i="4"/>
  <c r="C53" i="4"/>
  <c r="E74" i="4"/>
  <c r="F24" i="4"/>
  <c r="F16" i="4"/>
  <c r="D87" i="4"/>
  <c r="D27" i="4"/>
  <c r="B59" i="4"/>
  <c r="B100" i="4"/>
  <c r="I61" i="4"/>
  <c r="C75" i="4"/>
  <c r="H48" i="4"/>
  <c r="I60" i="4"/>
  <c r="H65" i="4"/>
  <c r="B64" i="4"/>
  <c r="D91" i="4"/>
  <c r="E86" i="4"/>
  <c r="B74" i="4"/>
  <c r="I27" i="4"/>
  <c r="D24" i="4"/>
  <c r="H59" i="4"/>
  <c r="C88" i="4"/>
  <c r="J65" i="4"/>
  <c r="C42" i="4"/>
  <c r="I94" i="4"/>
  <c r="J24" i="4"/>
  <c r="D7" i="4"/>
  <c r="C61" i="4"/>
  <c r="J26" i="4"/>
  <c r="F100" i="4"/>
  <c r="H8" i="4"/>
  <c r="H25" i="4"/>
  <c r="F64" i="4"/>
  <c r="E56" i="4"/>
  <c r="F95" i="4"/>
  <c r="H39" i="4"/>
  <c r="H98" i="4"/>
  <c r="E14" i="4"/>
  <c r="E9" i="4"/>
  <c r="J93" i="4"/>
  <c r="J50" i="4"/>
  <c r="H78" i="4"/>
  <c r="F99" i="4"/>
  <c r="C8" i="4"/>
  <c r="J53" i="4"/>
  <c r="J77" i="4"/>
  <c r="J99" i="4"/>
  <c r="B96" i="4"/>
  <c r="D78" i="4"/>
  <c r="F65" i="4"/>
  <c r="C69" i="4"/>
  <c r="D37" i="4"/>
  <c r="D38" i="4"/>
  <c r="J5" i="4"/>
  <c r="D84" i="4"/>
  <c r="F78" i="4"/>
  <c r="C46" i="4"/>
  <c r="I96" i="4"/>
  <c r="J92" i="4"/>
  <c r="J10" i="4"/>
  <c r="H36" i="4"/>
  <c r="H67" i="4"/>
  <c r="I50" i="4"/>
  <c r="B92" i="4"/>
  <c r="C78" i="4"/>
  <c r="F71" i="4"/>
  <c r="F75" i="4"/>
  <c r="E47" i="4"/>
  <c r="E31" i="4"/>
  <c r="E17" i="4"/>
  <c r="J46" i="4"/>
  <c r="H62" i="4"/>
  <c r="J66" i="4"/>
  <c r="I100" i="4"/>
  <c r="J13" i="4"/>
  <c r="C71" i="4"/>
  <c r="B42" i="4"/>
  <c r="F6" i="4"/>
  <c r="B76" i="4"/>
  <c r="H101" i="4"/>
  <c r="C89" i="4"/>
  <c r="I85" i="4"/>
  <c r="B57" i="4"/>
  <c r="D52" i="4"/>
  <c r="J60" i="4"/>
  <c r="H31" i="4"/>
  <c r="H23" i="4"/>
  <c r="B25" i="4"/>
  <c r="I67" i="4"/>
  <c r="F20" i="4"/>
  <c r="F32" i="4"/>
  <c r="H6" i="4"/>
  <c r="F48" i="4"/>
  <c r="I33" i="4"/>
  <c r="C62" i="4"/>
  <c r="E65" i="4"/>
  <c r="B82" i="4"/>
  <c r="E82" i="4"/>
  <c r="I83" i="4"/>
  <c r="H4" i="4"/>
  <c r="B83" i="4"/>
  <c r="J102" i="4"/>
  <c r="F4" i="4"/>
  <c r="C54" i="4"/>
  <c r="I4" i="4"/>
  <c r="E22" i="4"/>
  <c r="D83" i="4"/>
  <c r="C83" i="4"/>
  <c r="B45" i="4"/>
  <c r="F97" i="4"/>
  <c r="H45" i="4"/>
  <c r="I90" i="4"/>
  <c r="H91" i="4"/>
  <c r="J16" i="4"/>
  <c r="B3" i="4"/>
  <c r="D62" i="4"/>
  <c r="D70" i="4"/>
  <c r="H84" i="4"/>
  <c r="E72" i="4"/>
  <c r="J3" i="4"/>
  <c r="B28" i="4"/>
  <c r="I49" i="4"/>
  <c r="E33" i="4"/>
  <c r="D74" i="4"/>
  <c r="E96" i="4"/>
  <c r="D64" i="4"/>
  <c r="H56" i="4"/>
  <c r="F86" i="4"/>
  <c r="F63" i="4"/>
  <c r="I57" i="4"/>
  <c r="D56" i="4"/>
  <c r="B65" i="4"/>
  <c r="I5" i="4"/>
  <c r="E37" i="4"/>
  <c r="H81" i="4"/>
  <c r="E18" i="4"/>
  <c r="B91" i="4"/>
  <c r="J68" i="4"/>
  <c r="I69" i="4"/>
  <c r="E76" i="4"/>
  <c r="D69" i="4"/>
  <c r="I93" i="4"/>
  <c r="I84" i="4"/>
  <c r="B50" i="4"/>
  <c r="D76" i="4"/>
  <c r="D72" i="4"/>
  <c r="F61" i="4"/>
  <c r="F10" i="4"/>
  <c r="E13" i="4"/>
  <c r="D41" i="4"/>
  <c r="C44" i="4"/>
  <c r="J17" i="4"/>
  <c r="J32" i="4"/>
  <c r="I16" i="4"/>
  <c r="J96" i="4"/>
  <c r="E60" i="4"/>
  <c r="E81" i="4"/>
  <c r="H85" i="4"/>
  <c r="C30" i="4"/>
  <c r="H35" i="4"/>
  <c r="E28" i="4"/>
  <c r="E29" i="4"/>
  <c r="H99" i="4"/>
  <c r="I72" i="4"/>
  <c r="B77" i="4"/>
  <c r="E25" i="4"/>
  <c r="C31" i="4"/>
  <c r="D59" i="4"/>
  <c r="J40" i="4"/>
  <c r="E78" i="4"/>
  <c r="D89" i="4"/>
  <c r="E99" i="4"/>
  <c r="J69" i="4"/>
  <c r="J83" i="4"/>
  <c r="J20" i="4"/>
  <c r="H19" i="4"/>
  <c r="C15" i="4"/>
  <c r="C70" i="4"/>
  <c r="I65" i="4"/>
  <c r="D71" i="4"/>
  <c r="J81" i="4"/>
  <c r="B31" i="4"/>
  <c r="I43" i="4"/>
  <c r="J56" i="4"/>
  <c r="D47" i="4"/>
  <c r="I28" i="4"/>
  <c r="E68" i="4"/>
  <c r="H50" i="4"/>
  <c r="C3" i="4"/>
  <c r="H15" i="4"/>
  <c r="C17" i="4"/>
  <c r="B60" i="4"/>
  <c r="H49" i="4"/>
  <c r="H46" i="4"/>
  <c r="E41" i="4"/>
  <c r="I78" i="4"/>
  <c r="H53" i="4"/>
  <c r="I51" i="4"/>
  <c r="F90" i="4"/>
  <c r="F29" i="4"/>
  <c r="J91" i="4"/>
  <c r="J72" i="4"/>
  <c r="E26" i="4"/>
  <c r="D49" i="4"/>
  <c r="H5" i="4"/>
  <c r="C18" i="4"/>
  <c r="E27" i="4"/>
  <c r="H20" i="4"/>
  <c r="I58" i="4"/>
  <c r="J34" i="4"/>
  <c r="F101" i="4"/>
  <c r="B33" i="4"/>
  <c r="B30" i="4"/>
  <c r="B101" i="4"/>
  <c r="J49" i="4"/>
  <c r="C85" i="4"/>
  <c r="I10" i="4"/>
  <c r="C36" i="4"/>
  <c r="J29" i="4"/>
  <c r="C49" i="4"/>
  <c r="H92" i="4"/>
  <c r="I89" i="4"/>
  <c r="C64" i="4"/>
  <c r="H61" i="4"/>
  <c r="C21" i="4"/>
  <c r="C24" i="4"/>
  <c r="I20" i="4"/>
  <c r="C6" i="4"/>
  <c r="J89" i="4"/>
  <c r="C41" i="4"/>
  <c r="J64" i="4"/>
  <c r="I77" i="4"/>
  <c r="C76" i="4"/>
  <c r="J31" i="4"/>
  <c r="H73" i="4"/>
  <c r="E53" i="4"/>
  <c r="B81" i="4"/>
  <c r="F51" i="4"/>
  <c r="F77" i="4"/>
  <c r="I48" i="4"/>
  <c r="B55" i="4"/>
  <c r="D6" i="4"/>
  <c r="B58" i="4"/>
  <c r="C32" i="4"/>
  <c r="D101" i="4"/>
  <c r="C101" i="4"/>
  <c r="C51" i="4"/>
  <c r="H18" i="4"/>
  <c r="E49" i="4"/>
  <c r="B95" i="4"/>
  <c r="H97" i="4"/>
  <c r="I98" i="4"/>
  <c r="H102" i="4"/>
  <c r="F39" i="4"/>
  <c r="B102" i="4"/>
  <c r="B14" i="4"/>
  <c r="E4" i="4"/>
  <c r="I71" i="4"/>
  <c r="D14" i="4"/>
  <c r="H9" i="4"/>
  <c r="B9" i="4"/>
  <c r="F9" i="4"/>
  <c r="C9" i="4"/>
  <c r="H54" i="4"/>
  <c r="J82" i="4"/>
  <c r="H14" i="4"/>
  <c r="D4" i="4"/>
  <c r="F54" i="4"/>
  <c r="H22" i="4"/>
  <c r="J22" i="4"/>
  <c r="D102" i="4"/>
  <c r="D39" i="4"/>
  <c r="F102" i="4"/>
  <c r="J95" i="4"/>
  <c r="C39" i="4"/>
  <c r="E98" i="4"/>
  <c r="E102" i="4"/>
  <c r="F12" i="4"/>
  <c r="E95" i="4"/>
  <c r="E45" i="4"/>
  <c r="C95" i="4"/>
  <c r="D98" i="4"/>
  <c r="J12" i="4"/>
  <c r="D82" i="4"/>
  <c r="C97" i="4"/>
  <c r="E12" i="4"/>
  <c r="J45" i="4"/>
  <c r="J74" i="4"/>
  <c r="E89" i="4"/>
  <c r="I91" i="4"/>
  <c r="E50" i="4"/>
  <c r="C67" i="4"/>
  <c r="H96" i="4"/>
  <c r="E15" i="4"/>
  <c r="I41" i="4"/>
  <c r="E93" i="4"/>
  <c r="F8" i="4"/>
  <c r="F26" i="4"/>
  <c r="J67" i="4"/>
  <c r="C55" i="4"/>
  <c r="H55" i="4"/>
  <c r="D68" i="4"/>
  <c r="J6" i="4"/>
  <c r="F25" i="4"/>
  <c r="D67" i="4"/>
  <c r="H43" i="4"/>
  <c r="F28" i="4"/>
  <c r="F93" i="4"/>
  <c r="J28" i="4"/>
  <c r="F47" i="4"/>
  <c r="B5" i="4"/>
  <c r="H29" i="4"/>
  <c r="I21" i="4"/>
  <c r="F53" i="4"/>
  <c r="F89" i="4"/>
  <c r="D23" i="4"/>
  <c r="J43" i="4"/>
  <c r="B11" i="4"/>
  <c r="C59" i="4"/>
  <c r="D86" i="4"/>
  <c r="D11" i="4"/>
  <c r="H94" i="4"/>
  <c r="J23" i="4"/>
  <c r="J87" i="4"/>
  <c r="D19" i="4"/>
  <c r="F44" i="4"/>
  <c r="B40" i="4"/>
  <c r="F49" i="4"/>
  <c r="C7" i="4"/>
  <c r="E24" i="4"/>
  <c r="F62" i="4"/>
  <c r="H7" i="4"/>
  <c r="H17" i="4"/>
  <c r="E38" i="4"/>
  <c r="J35" i="4"/>
  <c r="J14" i="4"/>
  <c r="J4" i="4"/>
  <c r="J9" i="4"/>
  <c r="C14" i="4"/>
  <c r="D54" i="4"/>
  <c r="J54" i="4"/>
  <c r="F14" i="4"/>
  <c r="B54" i="4"/>
  <c r="C22" i="4"/>
  <c r="B22" i="4"/>
  <c r="F22" i="4"/>
  <c r="D20" i="4"/>
  <c r="B39" i="4"/>
  <c r="I102" i="4"/>
  <c r="D12" i="4"/>
  <c r="F83" i="4"/>
  <c r="J25" i="4"/>
  <c r="C45" i="4"/>
  <c r="I97" i="4"/>
  <c r="I45" i="4"/>
  <c r="B12" i="4"/>
  <c r="F98" i="4"/>
  <c r="D45" i="4"/>
  <c r="D95" i="4"/>
  <c r="B44" i="4"/>
  <c r="C58" i="4"/>
  <c r="D51" i="4"/>
  <c r="J78" i="4"/>
  <c r="F40" i="4"/>
  <c r="D26" i="4"/>
  <c r="I26" i="4"/>
  <c r="E23" i="4"/>
  <c r="D55" i="4"/>
  <c r="J11" i="4"/>
  <c r="I6" i="4"/>
  <c r="J101" i="4"/>
  <c r="E55" i="4"/>
  <c r="F92" i="4"/>
  <c r="D10" i="4"/>
  <c r="C13" i="4"/>
  <c r="I59" i="4"/>
  <c r="F30" i="4"/>
  <c r="D48" i="4"/>
  <c r="I3" i="4"/>
  <c r="H100" i="4"/>
  <c r="F55" i="4"/>
  <c r="C43" i="4"/>
  <c r="E69" i="4"/>
  <c r="B88" i="4"/>
  <c r="F13" i="4"/>
  <c r="F80" i="4"/>
  <c r="D32" i="4"/>
  <c r="F69" i="4"/>
  <c r="F57" i="4"/>
  <c r="E20" i="4"/>
  <c r="B51" i="4"/>
  <c r="C63" i="4"/>
  <c r="B15" i="4"/>
  <c r="I31" i="4"/>
  <c r="B52" i="4"/>
  <c r="E35" i="4"/>
  <c r="F7" i="4"/>
  <c r="D44" i="4"/>
  <c r="J15" i="4"/>
  <c r="C40" i="4"/>
  <c r="C68" i="4"/>
  <c r="E70" i="4"/>
  <c r="E75" i="4"/>
  <c r="H76" i="4"/>
  <c r="E101" i="4"/>
  <c r="J75" i="4"/>
  <c r="D85" i="4"/>
  <c r="B80" i="4"/>
  <c r="I101" i="4"/>
  <c r="B93" i="4"/>
  <c r="C34" i="4"/>
  <c r="H58" i="4"/>
  <c r="E92" i="4"/>
  <c r="B26" i="4"/>
  <c r="B87" i="4"/>
  <c r="E88" i="4"/>
  <c r="E36" i="4"/>
  <c r="B99" i="4"/>
  <c r="B43" i="4"/>
  <c r="F59" i="4"/>
  <c r="H10" i="4"/>
  <c r="F31" i="4"/>
  <c r="I8" i="4"/>
  <c r="F68" i="4"/>
  <c r="H13" i="4"/>
  <c r="J58" i="4"/>
  <c r="B89" i="4"/>
  <c r="E42" i="4"/>
  <c r="C16" i="4"/>
  <c r="H75" i="4"/>
  <c r="J47" i="4"/>
  <c r="B63" i="4"/>
  <c r="C86" i="4"/>
  <c r="E91" i="4"/>
  <c r="I75" i="4"/>
  <c r="H93" i="4"/>
  <c r="D79" i="4"/>
  <c r="I15" i="4"/>
  <c r="J73" i="4"/>
  <c r="I64" i="4"/>
  <c r="E46" i="4"/>
  <c r="I87" i="4"/>
  <c r="F87" i="4"/>
  <c r="D43" i="4"/>
  <c r="D34" i="4"/>
  <c r="E16" i="4"/>
  <c r="F18" i="4"/>
  <c r="C60" i="4"/>
  <c r="H44" i="4"/>
  <c r="D60" i="4"/>
  <c r="C66" i="4"/>
  <c r="I19" i="4"/>
  <c r="D75" i="4"/>
  <c r="E63" i="4"/>
  <c r="E40" i="4"/>
  <c r="H30" i="4"/>
  <c r="B56" i="4"/>
  <c r="E64" i="4"/>
  <c r="B48" i="4"/>
  <c r="F88" i="4"/>
  <c r="B24" i="4"/>
  <c r="B13" i="4"/>
  <c r="D5" i="4"/>
  <c r="B47" i="4"/>
  <c r="F72" i="4"/>
  <c r="E57" i="4"/>
  <c r="H77" i="4"/>
  <c r="B49" i="4"/>
  <c r="J70" i="4"/>
  <c r="B68" i="4"/>
  <c r="E73" i="4"/>
  <c r="I13" i="4"/>
  <c r="C47" i="4"/>
  <c r="J21" i="4"/>
  <c r="C65" i="4"/>
  <c r="E59" i="4"/>
  <c r="I88" i="4"/>
  <c r="E3" i="4"/>
  <c r="H88" i="4"/>
  <c r="F67" i="4"/>
  <c r="D25" i="4"/>
  <c r="F91" i="4"/>
  <c r="B32" i="4"/>
  <c r="J18" i="4"/>
  <c r="F21" i="4"/>
  <c r="D46" i="4"/>
  <c r="B62" i="4"/>
  <c r="I38" i="4"/>
  <c r="I99" i="4"/>
  <c r="D81" i="4"/>
  <c r="J90" i="4"/>
  <c r="J98" i="4"/>
  <c r="J100" i="4"/>
  <c r="J33" i="4"/>
  <c r="C50" i="4"/>
  <c r="I32" i="4"/>
  <c r="I17" i="4"/>
  <c r="H27" i="4"/>
  <c r="B53" i="4"/>
  <c r="E62" i="4"/>
  <c r="J37" i="4"/>
  <c r="D93" i="4"/>
  <c r="E100" i="4"/>
  <c r="I66" i="4"/>
  <c r="C93" i="4"/>
  <c r="E6" i="4"/>
  <c r="I53" i="4"/>
  <c r="D61" i="4"/>
  <c r="B61" i="4"/>
  <c r="I81" i="4"/>
  <c r="H60" i="4"/>
  <c r="I80" i="4"/>
  <c r="F15" i="4"/>
  <c r="F56" i="4"/>
  <c r="C79" i="4"/>
  <c r="H79" i="4"/>
  <c r="C38" i="4"/>
  <c r="I79" i="4"/>
  <c r="D100" i="4"/>
  <c r="D53" i="4"/>
  <c r="D35" i="4"/>
  <c r="B35" i="4"/>
  <c r="C5" i="4"/>
  <c r="F17" i="4"/>
  <c r="H87" i="4"/>
  <c r="J36" i="4"/>
  <c r="F23" i="4"/>
  <c r="J88" i="4"/>
  <c r="C11" i="4"/>
  <c r="C77" i="4"/>
  <c r="F46" i="4"/>
  <c r="I62" i="4"/>
  <c r="F50" i="4"/>
  <c r="E90" i="4"/>
  <c r="C100" i="4"/>
  <c r="B75" i="4"/>
  <c r="I24" i="4"/>
  <c r="I46" i="4"/>
  <c r="B73" i="4"/>
  <c r="B46" i="4"/>
  <c r="I47" i="4"/>
  <c r="F42" i="4"/>
  <c r="I55" i="4"/>
  <c r="H40" i="4"/>
  <c r="E87" i="4"/>
  <c r="E34" i="4"/>
  <c r="I42" i="4"/>
  <c r="H86" i="4"/>
  <c r="I73" i="4"/>
  <c r="H34" i="4"/>
  <c r="B78" i="4"/>
  <c r="J27" i="4"/>
  <c r="F35" i="4"/>
  <c r="F79" i="4"/>
  <c r="E85" i="4"/>
  <c r="E77" i="4"/>
  <c r="D58" i="4"/>
  <c r="I74" i="4"/>
  <c r="J62" i="4"/>
  <c r="D65" i="4"/>
  <c r="C57" i="4"/>
  <c r="E19" i="4"/>
  <c r="J76" i="4"/>
  <c r="C74" i="4"/>
  <c r="D29" i="4"/>
  <c r="J41" i="4"/>
  <c r="I56" i="4"/>
  <c r="C52" i="4"/>
  <c r="E44" i="4"/>
  <c r="F85" i="4"/>
  <c r="B41" i="4"/>
  <c r="F96" i="4"/>
  <c r="I23" i="4"/>
  <c r="H3" i="4"/>
  <c r="J84" i="4"/>
  <c r="D66" i="4"/>
  <c r="F33" i="4"/>
  <c r="H80" i="4"/>
  <c r="C92" i="4"/>
  <c r="E66" i="4"/>
  <c r="H32" i="4"/>
  <c r="I44" i="4"/>
  <c r="D96" i="4"/>
  <c r="B84" i="4"/>
  <c r="J61" i="4"/>
  <c r="C84" i="4"/>
  <c r="B71" i="4"/>
  <c r="J57" i="4"/>
  <c r="C10" i="4"/>
  <c r="H63" i="4"/>
  <c r="D31" i="4"/>
  <c r="J30" i="4"/>
  <c r="C73" i="4"/>
  <c r="J19" i="4"/>
  <c r="D42" i="4"/>
  <c r="B18" i="4"/>
  <c r="F84" i="4"/>
  <c r="B37" i="4"/>
  <c r="F58" i="4"/>
  <c r="B7" i="4"/>
  <c r="F36" i="4"/>
  <c r="D99" i="4"/>
  <c r="C20" i="4"/>
  <c r="C25" i="4"/>
  <c r="E48" i="4"/>
  <c r="E32" i="4"/>
  <c r="B21" i="4"/>
  <c r="F81" i="4"/>
  <c r="F43" i="4"/>
  <c r="H70" i="4"/>
  <c r="B23" i="4"/>
  <c r="I36" i="4"/>
  <c r="C87" i="4"/>
  <c r="B67" i="4"/>
  <c r="C26" i="4"/>
  <c r="D80" i="4"/>
  <c r="D73" i="4"/>
  <c r="I70" i="4"/>
  <c r="C96" i="4"/>
  <c r="B19" i="4"/>
  <c r="F45" i="4"/>
  <c r="D97" i="4"/>
  <c r="H95" i="4"/>
  <c r="B98" i="4"/>
  <c r="H12" i="4"/>
  <c r="I95" i="4"/>
  <c r="E83" i="4"/>
  <c r="F82" i="4"/>
  <c r="C102" i="4"/>
  <c r="J39" i="4"/>
  <c r="I22" i="4"/>
  <c r="C12" i="4"/>
  <c r="C4" i="4"/>
  <c r="I14" i="4"/>
  <c r="I9" i="4"/>
  <c r="K6" i="4"/>
  <c r="K3" i="4"/>
  <c r="K11" i="4"/>
  <c r="K31" i="4"/>
  <c r="K96" i="4"/>
  <c r="K77" i="4"/>
  <c r="K12" i="4"/>
  <c r="K23" i="4"/>
  <c r="K48" i="4"/>
  <c r="K8" i="4"/>
  <c r="K58" i="4"/>
  <c r="K29" i="4"/>
  <c r="K32" i="4"/>
  <c r="K51" i="4"/>
  <c r="K9" i="4"/>
  <c r="K4" i="4"/>
  <c r="K15" i="4"/>
  <c r="K26" i="4"/>
  <c r="K27" i="4"/>
  <c r="K61" i="4"/>
  <c r="K24" i="4"/>
  <c r="K74" i="4"/>
  <c r="K10" i="4"/>
  <c r="K45" i="4"/>
  <c r="K99" i="4"/>
  <c r="K64" i="4"/>
  <c r="K20" i="4"/>
  <c r="K63" i="4"/>
  <c r="K66" i="4"/>
  <c r="K93" i="4"/>
  <c r="K37" i="4"/>
  <c r="K87" i="4"/>
  <c r="K16" i="4"/>
  <c r="K80" i="4"/>
  <c r="K67" i="4"/>
  <c r="K90" i="4"/>
  <c r="K42" i="4"/>
  <c r="K71" i="4"/>
  <c r="K97" i="4"/>
  <c r="K57" i="4"/>
  <c r="K13" i="4"/>
  <c r="K43" i="4"/>
  <c r="K68" i="4"/>
  <c r="K91" i="4"/>
  <c r="K47" i="4"/>
  <c r="K102" i="4"/>
  <c r="K86" i="4"/>
  <c r="K70" i="4"/>
  <c r="K54" i="4"/>
  <c r="K38" i="4"/>
  <c r="K22" i="4"/>
  <c r="K59" i="4"/>
  <c r="K89" i="4"/>
  <c r="K73" i="4"/>
  <c r="K41" i="4"/>
  <c r="K25" i="4"/>
  <c r="K75" i="4"/>
  <c r="K19" i="4"/>
  <c r="K92" i="4"/>
  <c r="K76" i="4"/>
  <c r="K60" i="4"/>
  <c r="K44" i="4"/>
  <c r="K28" i="4"/>
  <c r="K79" i="4"/>
  <c r="K35" i="4"/>
  <c r="K98" i="4"/>
  <c r="K82" i="4"/>
  <c r="K50" i="4"/>
  <c r="K34" i="4"/>
  <c r="K18" i="4"/>
  <c r="K95" i="4"/>
  <c r="K101" i="4"/>
  <c r="K85" i="4"/>
  <c r="K69" i="4"/>
  <c r="K53" i="4"/>
  <c r="K21" i="4"/>
  <c r="K5" i="4"/>
  <c r="K55" i="4"/>
  <c r="K7" i="4"/>
  <c r="K88" i="4"/>
  <c r="K72" i="4"/>
  <c r="K56" i="4"/>
  <c r="K40" i="4"/>
  <c r="K94" i="4"/>
  <c r="K78" i="4"/>
  <c r="K62" i="4"/>
  <c r="K46" i="4"/>
  <c r="K30" i="4"/>
  <c r="K14" i="4"/>
  <c r="K83" i="4"/>
  <c r="K39" i="4"/>
  <c r="K81" i="4"/>
  <c r="K65" i="4"/>
  <c r="K49" i="4"/>
  <c r="K33" i="4"/>
  <c r="K17" i="4"/>
  <c r="K100" i="4"/>
  <c r="K84" i="4"/>
  <c r="K52" i="4"/>
  <c r="K36" i="4"/>
  <c r="S102" i="4" l="1"/>
  <c r="S98" i="4"/>
  <c r="S94" i="4"/>
  <c r="S90" i="4"/>
  <c r="S86" i="4"/>
  <c r="S82" i="4"/>
  <c r="S78" i="4"/>
  <c r="S74" i="4"/>
  <c r="S70" i="4"/>
  <c r="S66" i="4"/>
  <c r="S62" i="4"/>
  <c r="S58" i="4"/>
  <c r="S54" i="4"/>
  <c r="S50" i="4"/>
  <c r="S46" i="4"/>
  <c r="S42" i="4"/>
  <c r="S38" i="4"/>
  <c r="S34" i="4"/>
  <c r="S30" i="4"/>
  <c r="S26" i="4"/>
  <c r="S22" i="4"/>
  <c r="S18" i="4"/>
  <c r="S14" i="4"/>
  <c r="S10" i="4"/>
  <c r="S6" i="4"/>
  <c r="S101" i="4"/>
  <c r="S97" i="4"/>
  <c r="S93" i="4"/>
  <c r="S89" i="4"/>
  <c r="S85" i="4"/>
  <c r="S81" i="4"/>
  <c r="S77" i="4"/>
  <c r="S73" i="4"/>
  <c r="S69" i="4"/>
  <c r="S65" i="4"/>
  <c r="S61" i="4"/>
  <c r="S57" i="4"/>
  <c r="S53" i="4"/>
  <c r="S49" i="4"/>
  <c r="S45" i="4"/>
  <c r="S41" i="4"/>
  <c r="S37" i="4"/>
  <c r="S33" i="4"/>
  <c r="S29" i="4"/>
  <c r="S25" i="4"/>
  <c r="S21" i="4"/>
  <c r="S17" i="4"/>
  <c r="S13" i="4"/>
  <c r="S9" i="4"/>
  <c r="S5" i="4"/>
  <c r="S96" i="4"/>
  <c r="S92" i="4"/>
  <c r="S88" i="4"/>
  <c r="S84" i="4"/>
  <c r="S80" i="4"/>
  <c r="S76" i="4"/>
  <c r="S72" i="4"/>
  <c r="S68" i="4"/>
  <c r="S64" i="4"/>
  <c r="S56" i="4"/>
  <c r="S52" i="4"/>
  <c r="S48" i="4"/>
  <c r="S40" i="4"/>
  <c r="S32" i="4"/>
  <c r="S24" i="4"/>
  <c r="S16" i="4"/>
  <c r="S8" i="4"/>
  <c r="S99" i="4"/>
  <c r="S91" i="4"/>
  <c r="S83" i="4"/>
  <c r="S75" i="4"/>
  <c r="S100" i="4"/>
  <c r="S60" i="4"/>
  <c r="S44" i="4"/>
  <c r="S36" i="4"/>
  <c r="S28" i="4"/>
  <c r="S20" i="4"/>
  <c r="S12" i="4"/>
  <c r="S4" i="4"/>
  <c r="S95" i="4"/>
  <c r="S87" i="4"/>
  <c r="S79" i="4"/>
  <c r="S71" i="4"/>
  <c r="S55" i="4"/>
  <c r="S39" i="4"/>
  <c r="S23" i="4"/>
  <c r="S7" i="4"/>
  <c r="S59" i="4"/>
  <c r="S11" i="4"/>
  <c r="S67" i="4"/>
  <c r="S51" i="4"/>
  <c r="S35" i="4"/>
  <c r="S19" i="4"/>
  <c r="S3" i="4"/>
  <c r="S43" i="4"/>
  <c r="S63" i="4"/>
  <c r="S47" i="4"/>
  <c r="S31" i="4"/>
  <c r="S15" i="4"/>
  <c r="S27" i="4"/>
  <c r="O45" i="4"/>
  <c r="O42" i="4"/>
  <c r="U102" i="4"/>
  <c r="W23" i="4"/>
  <c r="U96" i="4"/>
  <c r="Q16" i="4"/>
  <c r="V61" i="4"/>
  <c r="W19" i="4"/>
  <c r="O94" i="4"/>
  <c r="U92" i="4"/>
  <c r="N86" i="4"/>
  <c r="Q17" i="4"/>
  <c r="O10" i="4"/>
  <c r="P90" i="4"/>
  <c r="T82" i="4"/>
  <c r="V55" i="4"/>
  <c r="T17" i="4"/>
  <c r="Q32" i="4"/>
  <c r="P49" i="4"/>
  <c r="O47" i="4"/>
  <c r="U4" i="4"/>
  <c r="R15" i="4"/>
  <c r="T81" i="4"/>
  <c r="R37" i="4"/>
  <c r="O67" i="4"/>
  <c r="O84" i="4"/>
  <c r="V12" i="4"/>
  <c r="W83" i="4"/>
  <c r="O9" i="4"/>
  <c r="V36" i="4"/>
  <c r="U100" i="4"/>
  <c r="P88" i="4"/>
  <c r="N88" i="4"/>
  <c r="V86" i="4"/>
  <c r="R65" i="4"/>
  <c r="T23" i="4"/>
  <c r="W4" i="4"/>
  <c r="W68" i="4"/>
  <c r="W5" i="4"/>
  <c r="W61" i="4"/>
  <c r="W91" i="4"/>
  <c r="W62" i="4"/>
  <c r="W67" i="4"/>
  <c r="T27" i="4"/>
  <c r="V20" i="4"/>
  <c r="R27" i="4"/>
  <c r="O46" i="4"/>
  <c r="T8" i="4"/>
  <c r="T3" i="4"/>
  <c r="Q12" i="4"/>
  <c r="Q62" i="4"/>
  <c r="U6" i="4"/>
  <c r="V42" i="4"/>
  <c r="T57" i="4"/>
  <c r="U25" i="4"/>
  <c r="T79" i="4"/>
  <c r="U72" i="4"/>
  <c r="V92" i="4"/>
  <c r="T5" i="4"/>
  <c r="Q74" i="4"/>
  <c r="Q65" i="4"/>
  <c r="T34" i="4"/>
  <c r="N69" i="4"/>
  <c r="R38" i="4"/>
  <c r="T12" i="4"/>
  <c r="N72" i="4"/>
  <c r="U19" i="4"/>
  <c r="T64" i="4"/>
  <c r="Q41" i="4"/>
  <c r="O48" i="4"/>
  <c r="R52" i="4"/>
  <c r="R57" i="4"/>
  <c r="R53" i="4"/>
  <c r="T94" i="4"/>
  <c r="O11" i="4"/>
  <c r="N67" i="4"/>
  <c r="T58" i="4"/>
  <c r="V30" i="4"/>
  <c r="R40" i="4"/>
  <c r="V90" i="4"/>
  <c r="O91" i="4"/>
  <c r="P58" i="4"/>
  <c r="R88" i="4"/>
  <c r="R22" i="4"/>
  <c r="T31" i="4"/>
  <c r="V49" i="4"/>
  <c r="U5" i="4"/>
  <c r="T53" i="4"/>
  <c r="N102" i="4"/>
  <c r="O93" i="4"/>
  <c r="T98" i="4"/>
  <c r="R35" i="4"/>
  <c r="R89" i="4"/>
  <c r="U53" i="4"/>
  <c r="U69" i="4"/>
  <c r="W20" i="4"/>
  <c r="W88" i="4"/>
  <c r="W13" i="4"/>
  <c r="W77" i="4"/>
  <c r="W14" i="4"/>
  <c r="W78" i="4"/>
  <c r="P77" i="4"/>
  <c r="V44" i="4"/>
  <c r="N13" i="4"/>
  <c r="O77" i="4"/>
  <c r="U46" i="4"/>
  <c r="R32" i="4"/>
  <c r="R47" i="4"/>
  <c r="N18" i="4"/>
  <c r="V18" i="4"/>
  <c r="Q19" i="4"/>
  <c r="V78" i="4"/>
  <c r="R39" i="4"/>
  <c r="N25" i="4"/>
  <c r="T28" i="4"/>
  <c r="V80" i="4"/>
  <c r="N89" i="4"/>
  <c r="T95" i="4"/>
  <c r="N22" i="4"/>
  <c r="O39" i="4"/>
  <c r="N91" i="4"/>
  <c r="Q35" i="4"/>
  <c r="R68" i="4"/>
  <c r="U42" i="4"/>
  <c r="V89" i="4"/>
  <c r="O12" i="4"/>
  <c r="T101" i="4"/>
  <c r="U31" i="4"/>
  <c r="T60" i="4"/>
  <c r="R23" i="4"/>
  <c r="U8" i="4"/>
  <c r="Q45" i="4"/>
  <c r="W93" i="4"/>
  <c r="O86" i="4"/>
  <c r="R72" i="4"/>
  <c r="P17" i="4"/>
  <c r="U86" i="4"/>
  <c r="U15" i="4"/>
  <c r="P15" i="4"/>
  <c r="Q101" i="4"/>
  <c r="N12" i="4"/>
  <c r="R6" i="4"/>
  <c r="U49" i="4"/>
  <c r="V5" i="4"/>
  <c r="P38" i="4"/>
  <c r="P16" i="4"/>
  <c r="R80" i="4"/>
  <c r="T10" i="4"/>
  <c r="P5" i="4"/>
  <c r="U101" i="4"/>
  <c r="T41" i="4"/>
  <c r="R97" i="4"/>
  <c r="V3" i="4"/>
  <c r="U23" i="4"/>
  <c r="O82" i="4"/>
  <c r="U97" i="4"/>
  <c r="N9" i="4"/>
  <c r="P4" i="4"/>
  <c r="V52" i="4"/>
  <c r="Q25" i="4"/>
  <c r="O85" i="4"/>
  <c r="R14" i="4"/>
  <c r="O59" i="4"/>
  <c r="U82" i="4"/>
  <c r="T48" i="4"/>
  <c r="U84" i="4"/>
  <c r="N54" i="4"/>
  <c r="V102" i="4"/>
  <c r="R87" i="4"/>
  <c r="P34" i="4"/>
  <c r="T13" i="4"/>
  <c r="N77" i="4"/>
  <c r="T45" i="4"/>
  <c r="W30" i="4"/>
  <c r="W29" i="4"/>
  <c r="W36" i="4"/>
  <c r="Q52" i="4"/>
  <c r="N4" i="4"/>
  <c r="R5" i="4"/>
  <c r="T96" i="4"/>
  <c r="P57" i="4"/>
  <c r="Q9" i="4"/>
  <c r="Q78" i="4"/>
  <c r="P39" i="4"/>
  <c r="R20" i="4"/>
  <c r="W35" i="4"/>
  <c r="R21" i="4"/>
  <c r="O64" i="4"/>
  <c r="V26" i="4"/>
  <c r="Q5" i="4"/>
  <c r="V94" i="4"/>
  <c r="O5" i="4"/>
  <c r="T102" i="4"/>
  <c r="O52" i="4"/>
  <c r="R30" i="4"/>
  <c r="R19" i="4"/>
  <c r="W94" i="4"/>
  <c r="T30" i="4"/>
  <c r="N5" i="4"/>
  <c r="P67" i="4"/>
  <c r="P59" i="4"/>
  <c r="P101" i="4"/>
  <c r="V35" i="4"/>
  <c r="U98" i="4"/>
  <c r="O15" i="4"/>
  <c r="P56" i="4"/>
  <c r="N43" i="4"/>
  <c r="O65" i="4"/>
  <c r="Q83" i="4"/>
  <c r="T33" i="4"/>
  <c r="P19" i="4"/>
  <c r="U64" i="4"/>
  <c r="R61" i="4"/>
  <c r="O4" i="4"/>
  <c r="O60" i="4"/>
  <c r="V83" i="4"/>
  <c r="U34" i="4"/>
  <c r="T42" i="4"/>
  <c r="N64" i="4"/>
  <c r="P46" i="4"/>
  <c r="N51" i="4"/>
  <c r="W46" i="4"/>
  <c r="W45" i="4"/>
  <c r="W52" i="4"/>
  <c r="W8" i="4"/>
  <c r="N96" i="4"/>
  <c r="U79" i="4"/>
  <c r="R102" i="4"/>
  <c r="O35" i="4"/>
  <c r="Q86" i="4"/>
  <c r="O101" i="4"/>
  <c r="V101" i="4"/>
  <c r="Q43" i="4"/>
  <c r="N19" i="4"/>
  <c r="R58" i="4"/>
  <c r="P80" i="4"/>
  <c r="P11" i="4"/>
  <c r="O29" i="4"/>
  <c r="R50" i="4"/>
  <c r="V43" i="4"/>
  <c r="O6" i="4"/>
  <c r="U29" i="4"/>
  <c r="Q85" i="4"/>
  <c r="O80" i="4"/>
  <c r="U47" i="4"/>
  <c r="T100" i="4"/>
  <c r="U88" i="4"/>
  <c r="V67" i="4"/>
  <c r="T56" i="4"/>
  <c r="P64" i="4"/>
  <c r="T52" i="4"/>
  <c r="U12" i="4"/>
  <c r="U83" i="4"/>
  <c r="U70" i="4"/>
  <c r="R64" i="4"/>
  <c r="Q89" i="4"/>
  <c r="Q4" i="4"/>
  <c r="R34" i="4"/>
  <c r="O36" i="4"/>
  <c r="R3" i="4"/>
  <c r="O28" i="4"/>
  <c r="P84" i="4"/>
  <c r="T47" i="4"/>
  <c r="R59" i="4"/>
  <c r="P40" i="4"/>
  <c r="N62" i="4"/>
  <c r="R74" i="4"/>
  <c r="T29" i="4"/>
  <c r="R84" i="4"/>
  <c r="Q8" i="4"/>
  <c r="Q13" i="4"/>
  <c r="U77" i="4"/>
  <c r="P20" i="4"/>
  <c r="N44" i="4"/>
  <c r="U45" i="4"/>
  <c r="W99" i="4"/>
  <c r="W90" i="4"/>
  <c r="W26" i="4"/>
  <c r="W15" i="4"/>
  <c r="W41" i="4"/>
  <c r="W64" i="4"/>
  <c r="T90" i="4"/>
  <c r="Q97" i="4"/>
  <c r="R18" i="4"/>
  <c r="V96" i="4"/>
  <c r="V81" i="4"/>
  <c r="Q42" i="4"/>
  <c r="R17" i="4"/>
  <c r="O58" i="4"/>
  <c r="P70" i="4"/>
  <c r="Q30" i="4"/>
  <c r="V73" i="4"/>
  <c r="N15" i="4"/>
  <c r="R25" i="4"/>
  <c r="R63" i="4"/>
  <c r="O92" i="4"/>
  <c r="Q79" i="4"/>
  <c r="N83" i="4"/>
  <c r="U95" i="4"/>
  <c r="T54" i="4"/>
  <c r="Q81" i="4"/>
  <c r="N94" i="4"/>
  <c r="U3" i="4"/>
  <c r="O49" i="4"/>
  <c r="O102" i="4"/>
  <c r="R54" i="4"/>
  <c r="R42" i="4"/>
  <c r="Q15" i="4"/>
  <c r="R26" i="4"/>
  <c r="T83" i="4"/>
  <c r="V79" i="4"/>
  <c r="O97" i="4"/>
  <c r="U58" i="4"/>
  <c r="U38" i="4"/>
  <c r="R98" i="4"/>
  <c r="Q26" i="4"/>
  <c r="V24" i="4"/>
  <c r="P62" i="4"/>
  <c r="R91" i="4"/>
  <c r="N95" i="4"/>
  <c r="O62" i="4"/>
  <c r="V48" i="4"/>
  <c r="Q69" i="4"/>
  <c r="Q70" i="4"/>
  <c r="N34" i="4"/>
  <c r="N99" i="4"/>
  <c r="Q66" i="4"/>
  <c r="V63" i="4"/>
  <c r="O90" i="4"/>
  <c r="Q50" i="4"/>
  <c r="V69" i="4"/>
  <c r="O50" i="4"/>
  <c r="O32" i="4"/>
  <c r="P13" i="4"/>
  <c r="N20" i="4"/>
  <c r="Q51" i="4"/>
  <c r="O20" i="4"/>
  <c r="T77" i="4"/>
  <c r="W51" i="4"/>
  <c r="W58" i="4"/>
  <c r="W10" i="4"/>
  <c r="W73" i="4"/>
  <c r="W16" i="4"/>
  <c r="O7" i="4"/>
  <c r="R41" i="4"/>
  <c r="Q61" i="4"/>
  <c r="Q102" i="4"/>
  <c r="U18" i="4"/>
  <c r="U90" i="4"/>
  <c r="T74" i="4"/>
  <c r="O57" i="4"/>
  <c r="U65" i="4"/>
  <c r="P42" i="4"/>
  <c r="V100" i="4"/>
  <c r="V4" i="4"/>
  <c r="R81" i="4"/>
  <c r="Q28" i="4"/>
  <c r="T19" i="4"/>
  <c r="O33" i="4"/>
  <c r="T66" i="4"/>
  <c r="V62" i="4"/>
  <c r="O21" i="4"/>
  <c r="U21" i="4"/>
  <c r="P41" i="4"/>
  <c r="U81" i="4"/>
  <c r="P91" i="4"/>
  <c r="V14" i="4"/>
  <c r="Q33" i="4"/>
  <c r="P82" i="4"/>
  <c r="P22" i="4"/>
  <c r="V84" i="4"/>
  <c r="P61" i="4"/>
  <c r="P98" i="4"/>
  <c r="Q90" i="4"/>
  <c r="N41" i="4"/>
  <c r="O41" i="4"/>
  <c r="O78" i="4"/>
  <c r="R66" i="4"/>
  <c r="O37" i="4"/>
  <c r="N30" i="4"/>
  <c r="O95" i="4"/>
  <c r="V39" i="4"/>
  <c r="Q100" i="4"/>
  <c r="O26" i="4"/>
  <c r="P53" i="4"/>
  <c r="Q10" i="4"/>
  <c r="P65" i="4"/>
  <c r="N78" i="4"/>
  <c r="U78" i="4"/>
  <c r="Q47" i="4"/>
  <c r="T72" i="4"/>
  <c r="T70" i="4"/>
  <c r="O87" i="4"/>
  <c r="V95" i="4"/>
  <c r="Q54" i="4"/>
  <c r="R73" i="4"/>
  <c r="O71" i="4"/>
  <c r="Q59" i="4"/>
  <c r="T80" i="4"/>
  <c r="O73" i="4"/>
  <c r="O89" i="4"/>
  <c r="V37" i="4"/>
  <c r="T93" i="4"/>
  <c r="N10" i="4"/>
  <c r="R9" i="4"/>
  <c r="O54" i="4"/>
  <c r="R33" i="4"/>
  <c r="P26" i="4"/>
  <c r="O16" i="4"/>
  <c r="R62" i="4"/>
  <c r="Q94" i="4"/>
  <c r="P54" i="4"/>
  <c r="T24" i="4"/>
  <c r="U40" i="4"/>
  <c r="O24" i="4"/>
  <c r="U73" i="4"/>
  <c r="O14" i="4"/>
  <c r="U50" i="4"/>
  <c r="V32" i="4"/>
  <c r="P8" i="4"/>
  <c r="T44" i="4"/>
  <c r="T46" i="4"/>
  <c r="V27" i="4"/>
  <c r="V13" i="4"/>
  <c r="P51" i="4"/>
  <c r="T20" i="4"/>
  <c r="W11" i="4"/>
  <c r="W74" i="4"/>
  <c r="W42" i="4"/>
  <c r="W63" i="4"/>
  <c r="W89" i="4"/>
  <c r="W57" i="4"/>
  <c r="W25" i="4"/>
  <c r="W9" i="4"/>
  <c r="W71" i="4"/>
  <c r="W100" i="4"/>
  <c r="W84" i="4"/>
  <c r="W48" i="4"/>
  <c r="W32" i="4"/>
  <c r="P6" i="4"/>
  <c r="V74" i="4"/>
  <c r="N3" i="4"/>
  <c r="Q21" i="4"/>
  <c r="O69" i="4"/>
  <c r="Q84" i="4"/>
  <c r="R31" i="4"/>
  <c r="R12" i="4"/>
  <c r="R99" i="4"/>
  <c r="U93" i="4"/>
  <c r="U85" i="4"/>
  <c r="V23" i="4"/>
  <c r="N11" i="4"/>
  <c r="N23" i="4"/>
  <c r="U62" i="4"/>
  <c r="T26" i="4"/>
  <c r="V60" i="4"/>
  <c r="O68" i="4"/>
  <c r="U56" i="4"/>
  <c r="V99" i="4"/>
  <c r="N17" i="4"/>
  <c r="Q57" i="4"/>
  <c r="T68" i="4"/>
  <c r="U66" i="4"/>
  <c r="P73" i="4"/>
  <c r="R71" i="4"/>
  <c r="T69" i="4"/>
  <c r="N74" i="4"/>
  <c r="Q68" i="4"/>
  <c r="P43" i="4"/>
  <c r="O38" i="4"/>
  <c r="R48" i="4"/>
  <c r="V65" i="4"/>
  <c r="U36" i="4"/>
  <c r="T37" i="4"/>
  <c r="T9" i="4"/>
  <c r="R67" i="4"/>
  <c r="U26" i="4"/>
  <c r="O19" i="4"/>
  <c r="R82" i="4"/>
  <c r="O88" i="4"/>
  <c r="U33" i="4"/>
  <c r="U41" i="4"/>
  <c r="P69" i="4"/>
  <c r="N63" i="4"/>
  <c r="N71" i="4"/>
  <c r="Q3" i="4"/>
  <c r="Q91" i="4"/>
  <c r="O96" i="4"/>
  <c r="U71" i="4"/>
  <c r="U61" i="4"/>
  <c r="T21" i="4"/>
  <c r="U24" i="4"/>
  <c r="O17" i="4"/>
  <c r="R85" i="4"/>
  <c r="P68" i="4"/>
  <c r="V19" i="4"/>
  <c r="N79" i="4"/>
  <c r="N87" i="4"/>
  <c r="P99" i="4"/>
  <c r="T50" i="4"/>
  <c r="P24" i="4"/>
  <c r="O100" i="4"/>
  <c r="R96" i="4"/>
  <c r="Q98" i="4"/>
  <c r="N35" i="4"/>
  <c r="V41" i="4"/>
  <c r="T35" i="4"/>
  <c r="O23" i="4"/>
  <c r="N90" i="4"/>
  <c r="P102" i="4"/>
  <c r="U57" i="4"/>
  <c r="T6" i="4"/>
  <c r="P36" i="4"/>
  <c r="V88" i="4"/>
  <c r="Q71" i="4"/>
  <c r="V66" i="4"/>
  <c r="O56" i="4"/>
  <c r="R95" i="4"/>
  <c r="N16" i="4"/>
  <c r="U10" i="4"/>
  <c r="V22" i="4"/>
  <c r="R60" i="4"/>
  <c r="P18" i="4"/>
  <c r="V82" i="4"/>
  <c r="V29" i="4"/>
  <c r="N84" i="4"/>
  <c r="V58" i="4"/>
  <c r="R70" i="4"/>
  <c r="P85" i="4"/>
  <c r="O79" i="4"/>
  <c r="P50" i="4"/>
  <c r="V9" i="4"/>
  <c r="Q22" i="4"/>
  <c r="O63" i="4"/>
  <c r="Q29" i="4"/>
  <c r="R43" i="4"/>
  <c r="O70" i="4"/>
  <c r="V15" i="4"/>
  <c r="N14" i="4"/>
  <c r="V56" i="4"/>
  <c r="N97" i="4"/>
  <c r="V93" i="4"/>
  <c r="O30" i="4"/>
  <c r="O66" i="4"/>
  <c r="T87" i="4"/>
  <c r="P89" i="4"/>
  <c r="Q58" i="4"/>
  <c r="R49" i="4"/>
  <c r="U17" i="4"/>
  <c r="O31" i="4"/>
  <c r="R56" i="4"/>
  <c r="N6" i="4"/>
  <c r="O72" i="4"/>
  <c r="N36" i="4"/>
  <c r="Q63" i="4"/>
  <c r="P72" i="4"/>
  <c r="T88" i="4"/>
  <c r="V64" i="4"/>
  <c r="P74" i="4"/>
  <c r="O99" i="4"/>
  <c r="T38" i="4"/>
  <c r="Q31" i="4"/>
  <c r="U74" i="4"/>
  <c r="P79" i="4"/>
  <c r="T71" i="4"/>
  <c r="P37" i="4"/>
  <c r="R100" i="4"/>
  <c r="U9" i="4"/>
  <c r="R28" i="4"/>
  <c r="V33" i="4"/>
  <c r="U91" i="4"/>
  <c r="R4" i="4"/>
  <c r="P25" i="4"/>
  <c r="N80" i="4"/>
  <c r="T92" i="4"/>
  <c r="T4" i="4"/>
  <c r="V68" i="4"/>
  <c r="N85" i="4"/>
  <c r="Q82" i="4"/>
  <c r="N28" i="4"/>
  <c r="V40" i="4"/>
  <c r="N98" i="4"/>
  <c r="V25" i="4"/>
  <c r="T65" i="4"/>
  <c r="Q48" i="4"/>
  <c r="N61" i="4"/>
  <c r="N39" i="4"/>
  <c r="U28" i="4"/>
  <c r="R69" i="4"/>
  <c r="V54" i="4"/>
  <c r="T39" i="4"/>
  <c r="P93" i="4"/>
  <c r="P78" i="4"/>
  <c r="N70" i="4"/>
  <c r="Q56" i="4"/>
  <c r="T16" i="4"/>
  <c r="R10" i="4"/>
  <c r="V53" i="4"/>
  <c r="N31" i="4"/>
  <c r="R36" i="4"/>
  <c r="P97" i="4"/>
  <c r="Q99" i="4"/>
  <c r="U35" i="4"/>
  <c r="T73" i="4"/>
  <c r="V28" i="4"/>
  <c r="Q14" i="4"/>
  <c r="N40" i="4"/>
  <c r="R29" i="4"/>
  <c r="V59" i="4"/>
  <c r="U30" i="4"/>
  <c r="T15" i="4"/>
  <c r="N93" i="4"/>
  <c r="N49" i="4"/>
  <c r="O43" i="4"/>
  <c r="N8" i="4"/>
  <c r="U32" i="4"/>
  <c r="O8" i="4"/>
  <c r="P32" i="4"/>
  <c r="R13" i="4"/>
  <c r="Q77" i="4"/>
  <c r="Q44" i="4"/>
  <c r="N27" i="4"/>
  <c r="U20" i="4"/>
  <c r="V51" i="4"/>
  <c r="U51" i="4"/>
  <c r="O13" i="4"/>
  <c r="U44" i="4"/>
  <c r="O51" i="4"/>
  <c r="P45" i="4"/>
  <c r="R51" i="4"/>
  <c r="R77" i="4"/>
  <c r="V45" i="4"/>
  <c r="V77" i="4"/>
  <c r="O27" i="4"/>
  <c r="W87" i="4"/>
  <c r="W39" i="4"/>
  <c r="W102" i="4"/>
  <c r="W86" i="4"/>
  <c r="W70" i="4"/>
  <c r="W54" i="4"/>
  <c r="W38" i="4"/>
  <c r="W22" i="4"/>
  <c r="W6" i="4"/>
  <c r="W43" i="4"/>
  <c r="W101" i="4"/>
  <c r="W85" i="4"/>
  <c r="W69" i="4"/>
  <c r="W53" i="4"/>
  <c r="W37" i="4"/>
  <c r="W21" i="4"/>
  <c r="W59" i="4"/>
  <c r="W96" i="4"/>
  <c r="W80" i="4"/>
  <c r="W60" i="4"/>
  <c r="W44" i="4"/>
  <c r="W28" i="4"/>
  <c r="W12" i="4"/>
  <c r="T91" i="4"/>
  <c r="V50" i="4"/>
  <c r="O61" i="4"/>
  <c r="T18" i="4"/>
  <c r="U63" i="4"/>
  <c r="P9" i="4"/>
  <c r="O53" i="4"/>
  <c r="V70" i="4"/>
  <c r="N37" i="4"/>
  <c r="R92" i="4"/>
  <c r="Q96" i="4"/>
  <c r="Q6" i="4"/>
  <c r="U94" i="4"/>
  <c r="P35" i="4"/>
  <c r="V21" i="4"/>
  <c r="T84" i="4"/>
  <c r="P14" i="4"/>
  <c r="V38" i="4"/>
  <c r="P52" i="4"/>
  <c r="O83" i="4"/>
  <c r="P63" i="4"/>
  <c r="O18" i="4"/>
  <c r="N60" i="4"/>
  <c r="P66" i="4"/>
  <c r="T85" i="4"/>
  <c r="P87" i="4"/>
  <c r="R93" i="4"/>
  <c r="T61" i="4"/>
  <c r="N58" i="4"/>
  <c r="Q60" i="4"/>
  <c r="P31" i="4"/>
  <c r="T22" i="4"/>
  <c r="N53" i="4"/>
  <c r="V57" i="4"/>
  <c r="P28" i="4"/>
  <c r="O22" i="4"/>
  <c r="N38" i="4"/>
  <c r="R86" i="4"/>
  <c r="U14" i="4"/>
  <c r="N29" i="4"/>
  <c r="R101" i="4"/>
  <c r="P86" i="4"/>
  <c r="P48" i="4"/>
  <c r="P96" i="4"/>
  <c r="P94" i="4"/>
  <c r="T78" i="4"/>
  <c r="V6" i="4"/>
  <c r="P3" i="4"/>
  <c r="R90" i="4"/>
  <c r="R11" i="4"/>
  <c r="Q87" i="4"/>
  <c r="V11" i="4"/>
  <c r="U16" i="4"/>
  <c r="N33" i="4"/>
  <c r="R79" i="4"/>
  <c r="U52" i="4"/>
  <c r="Q34" i="4"/>
  <c r="O98" i="4"/>
  <c r="P21" i="4"/>
  <c r="O81" i="4"/>
  <c r="Q95" i="4"/>
  <c r="P81" i="4"/>
  <c r="N47" i="4"/>
  <c r="P71" i="4"/>
  <c r="Q49" i="4"/>
  <c r="N81" i="4"/>
  <c r="P23" i="4"/>
  <c r="Q93" i="4"/>
  <c r="Q23" i="4"/>
  <c r="Q18" i="4"/>
  <c r="Q11" i="4"/>
  <c r="U11" i="4"/>
  <c r="T11" i="4"/>
  <c r="P100" i="4"/>
  <c r="U89" i="4"/>
  <c r="N21" i="4"/>
  <c r="U43" i="4"/>
  <c r="R24" i="4"/>
  <c r="U22" i="4"/>
  <c r="U67" i="4"/>
  <c r="N26" i="4"/>
  <c r="T59" i="4"/>
  <c r="N52" i="4"/>
  <c r="V72" i="4"/>
  <c r="Q24" i="4"/>
  <c r="N68" i="4"/>
  <c r="T97" i="4"/>
  <c r="T62" i="4"/>
  <c r="V16" i="4"/>
  <c r="U99" i="4"/>
  <c r="R78" i="4"/>
  <c r="Q73" i="4"/>
  <c r="V98" i="4"/>
  <c r="U37" i="4"/>
  <c r="P60" i="4"/>
  <c r="T86" i="4"/>
  <c r="T14" i="4"/>
  <c r="Q37" i="4"/>
  <c r="U48" i="4"/>
  <c r="U80" i="4"/>
  <c r="Q53" i="4"/>
  <c r="N82" i="4"/>
  <c r="T99" i="4"/>
  <c r="T40" i="4"/>
  <c r="V34" i="4"/>
  <c r="O40" i="4"/>
  <c r="R94" i="4"/>
  <c r="R83" i="4"/>
  <c r="U60" i="4"/>
  <c r="V91" i="4"/>
  <c r="Q40" i="4"/>
  <c r="O34" i="4"/>
  <c r="N48" i="4"/>
  <c r="N92" i="4"/>
  <c r="Q80" i="4"/>
  <c r="N59" i="4"/>
  <c r="N101" i="4"/>
  <c r="V17" i="4"/>
  <c r="U39" i="4"/>
  <c r="O74" i="4"/>
  <c r="T89" i="4"/>
  <c r="P95" i="4"/>
  <c r="N66" i="4"/>
  <c r="P10" i="4"/>
  <c r="V10" i="4"/>
  <c r="N73" i="4"/>
  <c r="P30" i="4"/>
  <c r="U87" i="4"/>
  <c r="N56" i="4"/>
  <c r="N100" i="4"/>
  <c r="Q92" i="4"/>
  <c r="T36" i="4"/>
  <c r="N65" i="4"/>
  <c r="Q88" i="4"/>
  <c r="P47" i="4"/>
  <c r="T43" i="4"/>
  <c r="Q39" i="4"/>
  <c r="V31" i="4"/>
  <c r="P83" i="4"/>
  <c r="T49" i="4"/>
  <c r="P29" i="4"/>
  <c r="V71" i="4"/>
  <c r="O25" i="4"/>
  <c r="P92" i="4"/>
  <c r="U54" i="4"/>
  <c r="U68" i="4"/>
  <c r="T67" i="4"/>
  <c r="N50" i="4"/>
  <c r="Q38" i="4"/>
  <c r="N24" i="4"/>
  <c r="R16" i="4"/>
  <c r="Q36" i="4"/>
  <c r="T25" i="4"/>
  <c r="V85" i="4"/>
  <c r="Q67" i="4"/>
  <c r="O3" i="4"/>
  <c r="T63" i="4"/>
  <c r="Q72" i="4"/>
  <c r="P33" i="4"/>
  <c r="N57" i="4"/>
  <c r="V47" i="4"/>
  <c r="P12" i="4"/>
  <c r="N42" i="4"/>
  <c r="U59" i="4"/>
  <c r="V97" i="4"/>
  <c r="Q64" i="4"/>
  <c r="V87" i="4"/>
  <c r="T32" i="4"/>
  <c r="R8" i="4"/>
  <c r="N32" i="4"/>
  <c r="V8" i="4"/>
  <c r="Q46" i="4"/>
  <c r="V46" i="4"/>
  <c r="N46" i="4"/>
  <c r="U13" i="4"/>
  <c r="O44" i="4"/>
  <c r="Q27" i="4"/>
  <c r="T51" i="4"/>
  <c r="R46" i="4"/>
  <c r="R44" i="4"/>
  <c r="P44" i="4"/>
  <c r="U27" i="4"/>
  <c r="Q20" i="4"/>
  <c r="N45" i="4"/>
  <c r="P27" i="4"/>
  <c r="R45" i="4"/>
  <c r="W79" i="4"/>
  <c r="W31" i="4"/>
  <c r="W98" i="4"/>
  <c r="W82" i="4"/>
  <c r="W66" i="4"/>
  <c r="W50" i="4"/>
  <c r="W34" i="4"/>
  <c r="W18" i="4"/>
  <c r="W3" i="4"/>
  <c r="W27" i="4"/>
  <c r="W97" i="4"/>
  <c r="W81" i="4"/>
  <c r="W65" i="4"/>
  <c r="W49" i="4"/>
  <c r="W33" i="4"/>
  <c r="W17" i="4"/>
  <c r="W95" i="4"/>
  <c r="W47" i="4"/>
  <c r="W92" i="4"/>
  <c r="W72" i="4"/>
  <c r="W56" i="4"/>
  <c r="W40" i="4"/>
  <c r="W24" i="4"/>
  <c r="U75" i="4"/>
  <c r="Q55" i="4"/>
  <c r="Q75" i="4"/>
  <c r="O75" i="4"/>
  <c r="V76" i="4"/>
  <c r="U76" i="4"/>
  <c r="U55" i="4"/>
  <c r="R75" i="4"/>
  <c r="T75" i="4"/>
  <c r="O76" i="4"/>
  <c r="P7" i="4"/>
  <c r="U7" i="4"/>
  <c r="N7" i="4"/>
  <c r="V7" i="4"/>
  <c r="P75" i="4"/>
  <c r="N76" i="4"/>
  <c r="Q76" i="4"/>
  <c r="T76" i="4"/>
  <c r="N75" i="4"/>
  <c r="O55" i="4"/>
  <c r="R55" i="4"/>
  <c r="N55" i="4"/>
  <c r="R7" i="4"/>
  <c r="T7" i="4"/>
  <c r="W7" i="4"/>
  <c r="R76" i="4"/>
  <c r="P76" i="4"/>
  <c r="P55" i="4"/>
  <c r="T55" i="4"/>
  <c r="V75" i="4"/>
  <c r="Q7" i="4"/>
  <c r="W75" i="4"/>
  <c r="W76" i="4"/>
  <c r="W55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<sst xmlns="http://schemas.openxmlformats.org/spreadsheetml/2006/main" count="6738" uniqueCount="1530">
  <si>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</si>
  <si>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</si>
  <si>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</si>
  <si>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</si>
  <si>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</si>
  <si>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</si>
  <si>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</si>
  <si>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</si>
  <si>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</si>
  <si>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</si>
  <si>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</si>
  <si>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</si>
  <si>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</si>
  <si>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</si>
  <si>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</si>
  <si>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</si>
  <si>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</si>
  <si>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</si>
  <si>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</si>
  <si>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</si>
  <si>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</si>
  <si>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</si>
  <si>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</si>
  <si>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</si>
  <si>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</si>
  <si>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</si>
  <si>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</si>
  <si>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</si>
  <si>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</si>
  <si>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</si>
  <si>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</si>
  <si>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</si>
  <si>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</si>
  <si>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</si>
  <si>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</si>
  <si>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</si>
  <si>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</si>
  <si>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</si>
  <si>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</si>
  <si>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</si>
  <si>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</si>
  <si>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</si>
  <si>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</si>
  <si>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</si>
  <si>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</si>
  <si>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</si>
  <si>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</si>
  <si>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</si>
  <si>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</si>
  <si>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</si>
  <si>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</si>
  <si>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</si>
  <si>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</si>
  <si>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</si>
  <si>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</si>
  <si>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</si>
  <si>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</si>
  <si>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</si>
  <si>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</si>
  <si>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</si>
  <si>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</si>
  <si>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</si>
  <si>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</si>
  <si>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</si>
  <si>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</si>
  <si>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</si>
  <si>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</si>
  <si>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</si>
  <si>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</si>
  <si>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</si>
  <si>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</si>
  <si>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</si>
  <si>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</si>
  <si>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</si>
  <si>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</si>
  <si>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</si>
  <si>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</si>
  <si>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</si>
  <si>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</si>
  <si>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</si>
  <si>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</si>
  <si>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</si>
  <si>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</si>
  <si>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</si>
  <si>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</si>
  <si>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</si>
  <si>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</si>
  <si>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</si>
  <si>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</si>
  <si>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</si>
  <si>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</si>
  <si>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</si>
  <si>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</si>
  <si>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</si>
  <si>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</si>
  <si>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</si>
  <si>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</si>
  <si>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</si>
  <si>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</si>
  <si>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</si>
  <si>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</si>
  <si>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</si>
  <si>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</si>
  <si>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</si>
  <si>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</si>
  <si>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</si>
  <si>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</si>
  <si>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</si>
  <si>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</si>
  <si>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</si>
  <si>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</si>
  <si>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</si>
  <si>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</si>
  <si>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</si>
  <si>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</si>
  <si>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</si>
  <si>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</si>
  <si>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</si>
  <si>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</si>
  <si>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</si>
  <si>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</si>
  <si>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</si>
  <si>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</si>
  <si>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</si>
  <si>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</si>
  <si>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</si>
  <si>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</si>
  <si>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</si>
  <si>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</si>
  <si>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</si>
  <si>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</si>
  <si>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</si>
  <si>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</si>
  <si>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</si>
  <si>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</si>
  <si>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</si>
  <si>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</si>
  <si>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</si>
  <si>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</si>
  <si>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</si>
  <si>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</si>
  <si>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</si>
  <si>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</si>
  <si>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</si>
  <si>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</si>
  <si>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</si>
  <si>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</si>
  <si>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</si>
  <si>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</si>
  <si>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</si>
  <si>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</si>
  <si>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</si>
  <si>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</si>
  <si>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</si>
  <si>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</si>
  <si>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</si>
  <si>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</si>
  <si>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</si>
  <si>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</si>
  <si>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</si>
  <si>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</si>
  <si>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</si>
  <si>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</si>
  <si>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</si>
  <si>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</si>
  <si>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</si>
  <si>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</si>
  <si>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</si>
  <si>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</si>
  <si>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</si>
  <si>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</si>
  <si>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</si>
  <si>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</si>
  <si>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</si>
  <si>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</si>
  <si>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</si>
  <si>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</si>
  <si>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</si>
  <si>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</si>
  <si>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</si>
  <si>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</si>
  <si>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</si>
  <si>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</si>
  <si>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</si>
  <si>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</si>
  <si>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</si>
  <si>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</si>
  <si>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</si>
  <si>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</si>
  <si>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</si>
  <si>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</si>
  <si>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</si>
  <si>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</si>
  <si>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</si>
  <si>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</si>
  <si>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</si>
  <si>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</si>
  <si>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</si>
  <si>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</si>
  <si>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</si>
  <si>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</si>
  <si>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</si>
  <si>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</si>
  <si>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</si>
  <si>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</si>
  <si>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</si>
  <si>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</si>
  <si>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</si>
  <si>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</si>
  <si>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</si>
  <si>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</si>
  <si>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</si>
  <si>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</si>
  <si>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</si>
  <si>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</si>
  <si>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</si>
  <si>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</si>
  <si>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</si>
  <si>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</si>
  <si>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</si>
  <si>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</si>
  <si>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</si>
  <si>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</si>
  <si>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</si>
  <si>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</si>
  <si>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</si>
  <si>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</si>
  <si>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</si>
  <si>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</si>
  <si>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</si>
  <si>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</si>
  <si>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</si>
  <si>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</si>
  <si>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</si>
  <si>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</si>
  <si>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</si>
  <si>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</si>
  <si>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</si>
  <si>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</si>
  <si>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</si>
  <si>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</si>
  <si>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</si>
  <si>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</si>
  <si>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</si>
  <si>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</si>
  <si>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</si>
  <si>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</si>
  <si>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</si>
  <si>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</si>
  <si>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</si>
  <si>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</si>
  <si>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</si>
  <si>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</si>
  <si>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</si>
  <si>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</si>
  <si>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</si>
  <si>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</si>
  <si>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</si>
  <si>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</si>
  <si>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</si>
  <si>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</si>
  <si>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</si>
  <si>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</si>
  <si>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</si>
  <si>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</si>
  <si>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</si>
  <si>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</si>
  <si>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</si>
  <si>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</si>
  <si>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</si>
  <si>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</si>
  <si>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</si>
  <si>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</si>
  <si>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</si>
  <si>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</si>
  <si>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</si>
  <si>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</si>
  <si>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</si>
  <si>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</si>
  <si>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</si>
  <si>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</si>
  <si>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</si>
  <si>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</si>
  <si>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</si>
  <si>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</si>
  <si>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</si>
  <si>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</si>
  <si>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</si>
  <si>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</si>
  <si>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</si>
  <si>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</si>
  <si>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</si>
  <si>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</si>
  <si>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</si>
  <si>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</si>
  <si>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</si>
  <si>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</si>
  <si>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</si>
  <si>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</si>
  <si>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</si>
  <si>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</si>
  <si>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</si>
  <si>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</si>
  <si>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</si>
  <si>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</si>
  <si>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</si>
  <si>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</si>
  <si>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</si>
  <si>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</si>
  <si>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</si>
  <si>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</si>
  <si>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</si>
  <si>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</si>
  <si>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</si>
  <si>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</si>
  <si>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</si>
  <si>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</si>
  <si>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</si>
  <si>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</si>
  <si>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</si>
  <si>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</si>
  <si>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</si>
  <si>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</si>
  <si>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</si>
  <si>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</si>
  <si>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</si>
  <si>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</si>
  <si>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</si>
  <si>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</si>
  <si>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</si>
  <si>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</si>
  <si>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</si>
  <si>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</si>
  <si>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</si>
  <si>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</si>
  <si>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</si>
  <si>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</si>
  <si>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</si>
  <si>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</si>
  <si>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</si>
  <si>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</si>
  <si>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</si>
  <si>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</si>
  <si>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</si>
  <si>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</si>
  <si>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</si>
  <si>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</si>
  <si>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</si>
  <si>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</si>
  <si>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</si>
  <si>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</si>
  <si>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</si>
  <si>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</si>
  <si>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</si>
  <si>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</si>
  <si>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</si>
  <si>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</si>
  <si>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</si>
  <si>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</si>
  <si>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</si>
  <si>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</si>
  <si>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</si>
  <si>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</si>
  <si>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</si>
  <si>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</si>
  <si>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</si>
  <si>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</si>
  <si>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</si>
  <si>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</si>
  <si>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</si>
  <si>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</si>
  <si>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</si>
  <si>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</si>
  <si>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</si>
  <si>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</si>
  <si>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</si>
  <si>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</si>
  <si>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</si>
  <si>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</si>
  <si>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</si>
  <si>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</si>
  <si>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</si>
  <si>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</si>
  <si>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/>
  </si>
  <si>
    <t>Offense</t>
  </si>
  <si>
    <t>Defense</t>
  </si>
  <si>
    <t>Disciplinary</t>
  </si>
  <si>
    <t>Player</t>
  </si>
  <si>
    <t>Team</t>
  </si>
  <si>
    <t>Opp</t>
  </si>
  <si>
    <t>Pos</t>
  </si>
  <si>
    <t>MIN</t>
  </si>
  <si>
    <t>G</t>
  </si>
  <si>
    <t>A</t>
  </si>
  <si>
    <t>S</t>
  </si>
  <si>
    <t>SOG</t>
  </si>
  <si>
    <t>CC</t>
  </si>
  <si>
    <t>P</t>
  </si>
  <si>
    <t>AP</t>
  </si>
  <si>
    <t>CR</t>
  </si>
  <si>
    <t>ACR</t>
  </si>
  <si>
    <t>AW</t>
  </si>
  <si>
    <t>DR</t>
  </si>
  <si>
    <t>DSP</t>
  </si>
  <si>
    <t>INT</t>
  </si>
  <si>
    <t>TKL</t>
  </si>
  <si>
    <t>TKLW</t>
  </si>
  <si>
    <t>BLK</t>
  </si>
  <si>
    <t>CL</t>
  </si>
  <si>
    <t>CS</t>
  </si>
  <si>
    <t>GC</t>
  </si>
  <si>
    <t>SV</t>
  </si>
  <si>
    <t>FS</t>
  </si>
  <si>
    <t>FC</t>
  </si>
  <si>
    <t>Y</t>
  </si>
  <si>
    <t>R</t>
  </si>
  <si>
    <t>Sergio Aguero</t>
  </si>
  <si>
    <t>MCI</t>
  </si>
  <si>
    <t>MUN</t>
  </si>
  <si>
    <t>F</t>
  </si>
  <si>
    <t>ARS</t>
  </si>
  <si>
    <t>SOU</t>
  </si>
  <si>
    <t>NEW</t>
  </si>
  <si>
    <t>LEI</t>
  </si>
  <si>
    <t>AVL</t>
  </si>
  <si>
    <t>WHU</t>
  </si>
  <si>
    <t>BHA</t>
  </si>
  <si>
    <t>F/M</t>
  </si>
  <si>
    <t>LIV</t>
  </si>
  <si>
    <t>TOT</t>
  </si>
  <si>
    <t>Oliver McBurnie</t>
  </si>
  <si>
    <t>SHU</t>
  </si>
  <si>
    <t>CHE</t>
  </si>
  <si>
    <t>EVE</t>
  </si>
  <si>
    <t>CRY</t>
  </si>
  <si>
    <t>M</t>
  </si>
  <si>
    <t>M/D</t>
  </si>
  <si>
    <t>D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</si>
  <si>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</si>
  <si>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</si>
  <si>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</si>
  <si>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</si>
  <si>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</si>
  <si>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</si>
  <si>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</si>
  <si>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</si>
  <si>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</si>
  <si>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</si>
  <si>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</si>
  <si>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</si>
  <si>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</si>
  <si>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</si>
  <si>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</si>
  <si>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</si>
  <si>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</si>
  <si>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</si>
  <si>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</si>
  <si>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Clean sheets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</si>
  <si>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</si>
  <si>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</si>
  <si>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</si>
  <si>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</si>
  <si>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</si>
  <si>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</si>
  <si>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</si>
  <si>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</si>
  <si>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</si>
  <si>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</si>
  <si>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</si>
  <si>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</si>
  <si>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</si>
  <si>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</si>
  <si>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</si>
  <si>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</si>
  <si>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</si>
  <si>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</si>
  <si>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</si>
  <si>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</si>
  <si>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</si>
  <si>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</si>
  <si>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</si>
  <si>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</si>
  <si>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</si>
  <si>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</si>
  <si>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</si>
  <si>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</si>
  <si>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</si>
  <si>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</si>
  <si>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Players</t>
  </si>
  <si>
    <t>Val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</si>
  <si>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</si>
  <si>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</si>
  <si>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</si>
  <si>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</si>
  <si>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</si>
  <si>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</si>
  <si>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</si>
  <si>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</si>
  <si>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In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</si>
  <si>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</si>
  <si>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</si>
  <si>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</si>
  <si>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</si>
  <si>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</si>
  <si>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</si>
  <si>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</si>
  <si>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</si>
  <si>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</si>
  <si>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</si>
  <si>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</si>
  <si>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</si>
  <si>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</si>
  <si>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</si>
  <si>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</si>
  <si>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</si>
  <si>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</si>
  <si>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</si>
  <si>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</si>
  <si>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</si>
  <si>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</si>
  <si>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</si>
  <si>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</si>
  <si>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</si>
  <si>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</si>
  <si>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</si>
  <si>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</si>
  <si>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</si>
  <si>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</si>
  <si>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</si>
  <si>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</si>
  <si>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</si>
  <si>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</si>
  <si>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</si>
  <si>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</si>
  <si>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</si>
  <si>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</si>
  <si>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</si>
  <si>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</si>
  <si>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</si>
  <si>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</si>
  <si>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</si>
  <si>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</si>
  <si>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</si>
  <si>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</si>
  <si>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</si>
  <si>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</si>
  <si>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</si>
  <si>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</si>
  <si>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</si>
  <si>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</si>
  <si>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</si>
  <si>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</si>
  <si>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</si>
  <si>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</si>
  <si>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</si>
  <si>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</si>
  <si>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</si>
  <si>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</si>
  <si>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</si>
  <si>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</si>
  <si>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</si>
  <si>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</si>
  <si>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</si>
  <si>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</si>
  <si>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</si>
  <si>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</si>
  <si>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</si>
  <si>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</si>
  <si>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</si>
  <si>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</si>
  <si>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</si>
  <si>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</si>
  <si>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</si>
  <si>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</si>
  <si>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</si>
  <si>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</si>
  <si>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</si>
  <si>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</si>
  <si>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</si>
  <si>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</si>
  <si>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</si>
  <si>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</si>
  <si>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</si>
  <si>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</si>
  <si>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</si>
  <si>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</si>
  <si>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</si>
  <si>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</si>
  <si>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</si>
  <si>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</si>
  <si>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</si>
  <si>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</si>
  <si>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</si>
  <si>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</si>
  <si>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</si>
  <si>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</si>
  <si>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</si>
  <si>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</si>
  <si>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</si>
  <si>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</si>
  <si>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</si>
  <si>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</si>
  <si>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</si>
  <si>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</si>
  <si>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</si>
  <si>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</si>
  <si>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</si>
  <si>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</si>
  <si>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</si>
  <si>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</si>
  <si>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</si>
  <si>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</si>
  <si>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</si>
  <si>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</si>
  <si>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</si>
  <si>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</si>
  <si>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</si>
  <si>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</si>
  <si>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</si>
  <si>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</si>
  <si>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</si>
  <si>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</si>
  <si>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</si>
  <si>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</si>
  <si>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</si>
  <si>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</si>
  <si>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</si>
  <si>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</si>
  <si>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</si>
  <si>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</si>
  <si>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</si>
  <si>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</si>
  <si>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</si>
  <si>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</si>
  <si>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</si>
  <si>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</si>
  <si>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</si>
  <si>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</si>
  <si>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</si>
  <si>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</si>
  <si>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</si>
  <si>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</si>
  <si>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</si>
  <si>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</si>
  <si>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</si>
  <si>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</si>
  <si>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</si>
  <si>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</si>
  <si>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</si>
  <si>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</si>
  <si>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</si>
  <si>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</si>
  <si>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</si>
  <si>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</si>
  <si>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</si>
  <si>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</si>
  <si>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</si>
  <si>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</si>
  <si>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</si>
  <si>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</si>
  <si>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</si>
  <si>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</si>
  <si>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</si>
  <si>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</si>
  <si>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</si>
  <si>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</si>
  <si>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</si>
  <si>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</si>
  <si>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</si>
  <si>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</si>
  <si>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</si>
  <si>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</si>
  <si>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</si>
  <si>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</si>
  <si>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</si>
  <si>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</si>
  <si>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</si>
  <si>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</si>
  <si>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</si>
  <si>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</si>
  <si>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</si>
  <si>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</si>
  <si>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</si>
  <si>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</si>
  <si>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</si>
  <si>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</si>
  <si>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</si>
  <si>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</si>
  <si>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</si>
  <si>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</si>
  <si>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</si>
  <si>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</si>
  <si>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</si>
  <si>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</si>
  <si>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</si>
  <si>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</si>
  <si>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</si>
  <si>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</si>
  <si>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</si>
  <si>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</si>
  <si>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</si>
  <si>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</si>
  <si>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</si>
  <si>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</si>
  <si>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</si>
  <si>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</si>
  <si>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</si>
  <si>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</si>
  <si>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</si>
  <si>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</si>
  <si>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</si>
  <si>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</si>
  <si>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</si>
  <si>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</si>
  <si>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</si>
  <si>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</si>
  <si>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</si>
  <si>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</si>
  <si>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</si>
  <si>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</si>
  <si>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</si>
  <si>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</si>
  <si>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</si>
  <si>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</si>
  <si>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</si>
  <si>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</si>
  <si>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</si>
  <si>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</si>
  <si>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</si>
  <si>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</si>
  <si>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</si>
  <si>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</si>
  <si>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</si>
  <si>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</si>
  <si>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</si>
  <si>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</si>
  <si>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</si>
  <si>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</si>
  <si>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</si>
  <si>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</si>
  <si>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</si>
  <si>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</si>
  <si>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</si>
  <si>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</si>
  <si>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</si>
  <si>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</si>
  <si>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</si>
  <si>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</si>
  <si>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</si>
  <si>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</si>
  <si>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</si>
  <si>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</si>
  <si>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</si>
  <si>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</si>
  <si>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</si>
  <si>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</si>
  <si>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</si>
  <si>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</si>
  <si>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</si>
  <si>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</si>
  <si>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</si>
  <si>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</si>
  <si>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</si>
  <si>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</si>
  <si>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</si>
  <si>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</si>
  <si>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</si>
  <si>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</si>
  <si>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</si>
  <si>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</si>
  <si>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</si>
  <si>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</si>
  <si>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date</t>
  </si>
  <si>
    <t>league_id</t>
  </si>
  <si>
    <t>league</t>
  </si>
  <si>
    <t>team1</t>
  </si>
  <si>
    <t>team2</t>
  </si>
  <si>
    <t>spi1</t>
  </si>
  <si>
    <t>spi2</t>
  </si>
  <si>
    <t>prob1</t>
  </si>
  <si>
    <t>prob2</t>
  </si>
  <si>
    <t>probtie</t>
  </si>
  <si>
    <t>proj_score1</t>
  </si>
  <si>
    <t>proj_score2</t>
  </si>
  <si>
    <t>Round</t>
  </si>
  <si>
    <t>Barclays Premier League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</si>
  <si>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</si>
  <si>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</si>
  <si>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</si>
  <si>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</si>
  <si>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</si>
  <si>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</si>
  <si>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</si>
  <si>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</si>
  <si>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</si>
  <si>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</si>
  <si>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</si>
  <si>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</si>
  <si>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</si>
  <si>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</si>
  <si>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</si>
  <si>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</si>
  <si>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Forecast yes/no</t>
  </si>
  <si>
    <t>Holdet_home</t>
  </si>
  <si>
    <t>Holdet_away</t>
  </si>
  <si>
    <t>xG</t>
  </si>
  <si>
    <t>xCS</t>
  </si>
  <si>
    <t>xCS1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</si>
  <si>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</si>
  <si>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</si>
  <si>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</si>
  <si>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</si>
  <si>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</si>
  <si>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</si>
  <si>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</si>
  <si>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</si>
  <si>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</si>
  <si>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</si>
  <si>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</si>
  <si>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</si>
  <si>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</si>
  <si>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</si>
  <si>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</si>
  <si>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</si>
  <si>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</si>
  <si>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</si>
  <si>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</si>
  <si>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</si>
  <si>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Played 4</t>
  </si>
  <si>
    <t>Played 5</t>
  </si>
  <si>
    <t>Played 6</t>
  </si>
  <si>
    <t>Luke Mbete-Tatu</t>
  </si>
  <si>
    <t>Joao Virginia</t>
  </si>
  <si>
    <t>Wesley Foderingham</t>
  </si>
  <si>
    <t>Avg</t>
  </si>
  <si>
    <t>Min</t>
  </si>
  <si>
    <t>Max</t>
  </si>
  <si>
    <t>Expected Goals</t>
  </si>
  <si>
    <t>Expected Clean Sheets</t>
  </si>
  <si>
    <t>Expected Wins</t>
  </si>
  <si>
    <t>Sort</t>
  </si>
  <si>
    <t>xG Against adj.fac. 2</t>
  </si>
  <si>
    <t>xG Against adj.fac. 3</t>
  </si>
  <si>
    <t>xG Against adj.fac. 4</t>
  </si>
  <si>
    <t>xG Against adj.fac. 5</t>
  </si>
  <si>
    <t>xG Against adj.fac. 6</t>
  </si>
  <si>
    <t>Caleb Watts</t>
  </si>
  <si>
    <t>Anthony Knockaert</t>
  </si>
  <si>
    <t>Max Sanders</t>
  </si>
  <si>
    <t>Kgaogelo Chauke</t>
  </si>
  <si>
    <t>Will Ferry</t>
  </si>
  <si>
    <t>Nigel Lonwijk</t>
  </si>
  <si>
    <t>Reda Khadra</t>
  </si>
  <si>
    <t>Morgan Gibbs-White</t>
  </si>
  <si>
    <t>Andreas Søndergaard</t>
  </si>
  <si>
    <t>Christian Marques</t>
  </si>
  <si>
    <t>Frederik Alves</t>
  </si>
  <si>
    <t>Antwoine Hackford</t>
  </si>
  <si>
    <t>Anthony Gomez Mancini</t>
  </si>
  <si>
    <t>Lewis Richards</t>
  </si>
  <si>
    <t>Amad Diallo</t>
  </si>
  <si>
    <t>Luke Cundle</t>
  </si>
  <si>
    <t>Percy Tau</t>
  </si>
  <si>
    <t>Charlie Cresswell</t>
  </si>
  <si>
    <t>Cheikh Diaby</t>
  </si>
  <si>
    <t>Teddy Jenks</t>
  </si>
  <si>
    <t>Andy Lonergan</t>
  </si>
  <si>
    <t>Joel Mumbongo</t>
  </si>
  <si>
    <t>Allan Tchaptchet</t>
  </si>
  <si>
    <t>Niall Huggins</t>
  </si>
  <si>
    <t>Ademipo Odubeko</t>
  </si>
  <si>
    <t>Jack Jenkins</t>
  </si>
  <si>
    <t>Jensen Weir</t>
  </si>
  <si>
    <t>Meritan Shabani</t>
  </si>
  <si>
    <t>Team_short</t>
  </si>
  <si>
    <t>xG adj.fac. 1</t>
  </si>
  <si>
    <t>xG Against adj.fac. 1</t>
  </si>
  <si>
    <t>xCS adj.fac. 1</t>
  </si>
  <si>
    <t>Row</t>
  </si>
  <si>
    <t>Jean-Philippe Mateta</t>
  </si>
  <si>
    <t>Michal Karbownik</t>
  </si>
  <si>
    <t>Ezri Konsa Ngoyo</t>
  </si>
  <si>
    <t>Benjamin Woodburn</t>
  </si>
  <si>
    <t>Willian Jose</t>
  </si>
  <si>
    <t>0,1%</t>
  </si>
  <si>
    <t>0,2%</t>
  </si>
  <si>
    <t>0,3%</t>
  </si>
  <si>
    <t>1,4%</t>
  </si>
  <si>
    <t>0,5%</t>
  </si>
  <si>
    <t>0,7%</t>
  </si>
  <si>
    <t>1,2%</t>
  </si>
  <si>
    <t>1,1%</t>
  </si>
  <si>
    <t>2,9%</t>
  </si>
  <si>
    <t>0,8%</t>
  </si>
  <si>
    <t>1,9%</t>
  </si>
  <si>
    <t>2,5%</t>
  </si>
  <si>
    <t>0,4%</t>
  </si>
  <si>
    <t>0,6%</t>
  </si>
  <si>
    <t>1,0%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</si>
  <si>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</si>
  <si>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</si>
  <si>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</si>
  <si>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</si>
  <si>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</si>
  <si>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</si>
  <si>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</si>
  <si>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</si>
  <si>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</si>
  <si>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</si>
  <si>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</si>
  <si>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</si>
  <si>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3,3%</t>
  </si>
  <si>
    <t>Tyler Onyango</t>
  </si>
  <si>
    <t>Morgan Sanson</t>
  </si>
  <si>
    <t>Martin Ødegaard</t>
  </si>
  <si>
    <t>Mbaye Diagne</t>
  </si>
  <si>
    <t>3,4%</t>
  </si>
  <si>
    <t>Alfie Devine</t>
  </si>
  <si>
    <t>4,5%</t>
  </si>
  <si>
    <t>2,8%</t>
  </si>
  <si>
    <t>Ozan Kabak</t>
  </si>
  <si>
    <t>Joshua King</t>
  </si>
  <si>
    <t>3,5%</t>
  </si>
  <si>
    <t>Ben T. Davies</t>
  </si>
  <si>
    <t>3,8%</t>
  </si>
  <si>
    <t>Ben K. Davies</t>
  </si>
  <si>
    <t>4,2%</t>
  </si>
  <si>
    <t>Zak Brunt</t>
  </si>
  <si>
    <t>Okay Yokuslu</t>
  </si>
  <si>
    <t>Alexandre Jankewitz</t>
  </si>
  <si>
    <t>Iliman Ndiaye</t>
  </si>
  <si>
    <t>Moises Caicedo</t>
  </si>
  <si>
    <t>Ryan Finnigan</t>
  </si>
  <si>
    <t>Josh Maja</t>
  </si>
  <si>
    <t>Target growth rate</t>
  </si>
  <si>
    <t>2,4%</t>
  </si>
  <si>
    <t>1.990.000</t>
  </si>
  <si>
    <t>2,0%</t>
  </si>
  <si>
    <t>Dane Scarlett</t>
  </si>
  <si>
    <t>Leighton Clarkson</t>
  </si>
  <si>
    <t>Conor Coventry</t>
  </si>
  <si>
    <t>Jamal Baptiste</t>
  </si>
  <si>
    <t>Frankie Maguire</t>
  </si>
  <si>
    <t>Vontae Daley-Campbell</t>
  </si>
  <si>
    <t>Martin Odegaard</t>
  </si>
  <si>
    <t>Kaine Hayden</t>
  </si>
  <si>
    <t>Carney Chukwuemeka</t>
  </si>
  <si>
    <t>Shola Shoretire</t>
  </si>
  <si>
    <t>Jonathan 'Jonny' Castro Otto</t>
  </si>
  <si>
    <t>Kevin de Bruyne</t>
  </si>
  <si>
    <t>Nathan Broadhead</t>
  </si>
  <si>
    <t>4.401.000</t>
  </si>
  <si>
    <t>Nathan Trott</t>
  </si>
  <si>
    <t>Thakgalo Leshabela</t>
  </si>
  <si>
    <t>1.940.000</t>
  </si>
  <si>
    <t>Harry Tyrer</t>
  </si>
  <si>
    <t>Reece Hannam</t>
  </si>
  <si>
    <t>Liam Hughes</t>
  </si>
  <si>
    <t>Jakub Ojrzynski</t>
  </si>
  <si>
    <t>Fabricio Agosto</t>
  </si>
  <si>
    <t>3,2%</t>
  </si>
  <si>
    <t>Connor Wickham</t>
  </si>
  <si>
    <t>Sidnei Tavares</t>
  </si>
  <si>
    <t>1.925.000</t>
  </si>
  <si>
    <t>2.420.000</t>
  </si>
  <si>
    <t>Richard Nartey</t>
  </si>
  <si>
    <t>6,0%</t>
  </si>
  <si>
    <t>Gaetano Berardi</t>
  </si>
  <si>
    <t>Nathan Bishop</t>
  </si>
  <si>
    <t>4.134.000</t>
  </si>
  <si>
    <t>2.920.000</t>
  </si>
  <si>
    <t>Jaden Philogene-Bidace</t>
  </si>
  <si>
    <t>Shane Flynn</t>
  </si>
  <si>
    <t>2,1%</t>
  </si>
  <si>
    <t>3.197.000</t>
  </si>
  <si>
    <t>3.403.000</t>
  </si>
  <si>
    <t>2.450.000</t>
  </si>
  <si>
    <t>Alfie Mawson</t>
  </si>
  <si>
    <t>Jonny</t>
  </si>
  <si>
    <t>Okay</t>
  </si>
  <si>
    <t>3,6%</t>
  </si>
  <si>
    <t>Kyle John</t>
  </si>
  <si>
    <t>2.480.000</t>
  </si>
  <si>
    <t>1.920.000</t>
  </si>
  <si>
    <t>2,2%</t>
  </si>
  <si>
    <t>2.410.000</t>
  </si>
  <si>
    <t>Isaac Price</t>
  </si>
  <si>
    <t>1.985.000</t>
  </si>
  <si>
    <t>4.410.000</t>
  </si>
  <si>
    <t>4.121.000</t>
  </si>
  <si>
    <t>3.963.000</t>
  </si>
  <si>
    <t>4,1%</t>
  </si>
  <si>
    <t>1.915.000</t>
  </si>
  <si>
    <t>6,1%</t>
  </si>
  <si>
    <t>3.023.000</t>
  </si>
  <si>
    <t>3.426.000</t>
  </si>
  <si>
    <t>5,8%</t>
  </si>
  <si>
    <t>5.070.000</t>
  </si>
  <si>
    <t>2.890.000</t>
  </si>
  <si>
    <t>3.439.000</t>
  </si>
  <si>
    <t>12,5%</t>
  </si>
  <si>
    <t>3.350.000</t>
  </si>
  <si>
    <t>9.574.000</t>
  </si>
  <si>
    <t>5.308.000</t>
  </si>
  <si>
    <t>5.002.000</t>
  </si>
  <si>
    <t>Jesurun Rak-Sakyi</t>
  </si>
  <si>
    <t>3.397.000</t>
  </si>
  <si>
    <t>3.922.000</t>
  </si>
  <si>
    <t>20,9%</t>
  </si>
  <si>
    <t>16,1%</t>
  </si>
  <si>
    <t>5,9%</t>
  </si>
  <si>
    <t>2.465.000</t>
  </si>
  <si>
    <t>2.900.000</t>
  </si>
  <si>
    <t>7.193.000</t>
  </si>
  <si>
    <t>5.395.000</t>
  </si>
  <si>
    <t>3.202.000</t>
  </si>
  <si>
    <t>Sam Greenwood</t>
  </si>
  <si>
    <t>3.070.000</t>
  </si>
  <si>
    <t>8,4%</t>
  </si>
  <si>
    <t>Reece Welch</t>
  </si>
  <si>
    <t>1.904.000</t>
  </si>
  <si>
    <t>3.979.000</t>
  </si>
  <si>
    <t>6,3%</t>
  </si>
  <si>
    <t>2.456.000</t>
  </si>
  <si>
    <t>5.241.000</t>
  </si>
  <si>
    <t>12,0%</t>
  </si>
  <si>
    <t>Kyron Gordon</t>
  </si>
  <si>
    <t>4.047.000</t>
  </si>
  <si>
    <t>3.921.000</t>
  </si>
  <si>
    <t>2.505.000</t>
  </si>
  <si>
    <t>3.050.000</t>
  </si>
  <si>
    <t>2.457.000</t>
  </si>
  <si>
    <t>2.648.000</t>
  </si>
  <si>
    <t>3.390.000</t>
  </si>
  <si>
    <t>5,0%</t>
  </si>
  <si>
    <t>4.517.000</t>
  </si>
  <si>
    <t>2.430.000</t>
  </si>
  <si>
    <t>4.794.000</t>
  </si>
  <si>
    <t>4.451.000</t>
  </si>
  <si>
    <t>3.907.000</t>
  </si>
  <si>
    <t>4.365.000</t>
  </si>
  <si>
    <t>3.466.000</t>
  </si>
  <si>
    <t>18,2%</t>
  </si>
  <si>
    <t>1.992.000</t>
  </si>
  <si>
    <t>3.888.000</t>
  </si>
  <si>
    <t>3,9%</t>
  </si>
  <si>
    <t>2.499.000</t>
  </si>
  <si>
    <t>1.965.000</t>
  </si>
  <si>
    <t>2.455.000</t>
  </si>
  <si>
    <t>4.578.000</t>
  </si>
  <si>
    <t>2.458.000</t>
  </si>
  <si>
    <t>4.157.000</t>
  </si>
  <si>
    <t>6,8%</t>
  </si>
  <si>
    <t>Crysencio Summerville</t>
  </si>
  <si>
    <t>7.288.000</t>
  </si>
  <si>
    <t>5.396.000</t>
  </si>
  <si>
    <t>2.964.000</t>
  </si>
  <si>
    <t>9,5%</t>
  </si>
  <si>
    <t>4.147.000</t>
  </si>
  <si>
    <t>2.895.000</t>
  </si>
  <si>
    <t>2.399.000</t>
  </si>
  <si>
    <t>Missing</t>
  </si>
  <si>
    <t>Checks</t>
  </si>
  <si>
    <t>Missing players</t>
  </si>
  <si>
    <t>Autumn 2020:</t>
  </si>
  <si>
    <t>Spring 2021:</t>
  </si>
  <si>
    <t>5.164.000</t>
  </si>
  <si>
    <t>1.900.000</t>
  </si>
  <si>
    <t>4.154.000</t>
  </si>
  <si>
    <t>9.746.000</t>
  </si>
  <si>
    <t>2.030.000</t>
  </si>
  <si>
    <t>2.780.000</t>
  </si>
  <si>
    <t>3.738.000</t>
  </si>
  <si>
    <t>5.652.000</t>
  </si>
  <si>
    <t>14,8%</t>
  </si>
  <si>
    <t>5.243.000</t>
  </si>
  <si>
    <t>6.196.000</t>
  </si>
  <si>
    <t>4.971.000</t>
  </si>
  <si>
    <t>4.534.000</t>
  </si>
  <si>
    <t>4.456.000</t>
  </si>
  <si>
    <t>2.757.000</t>
  </si>
  <si>
    <t>3.386.000</t>
  </si>
  <si>
    <t>8.035.000</t>
  </si>
  <si>
    <t>5.098.000</t>
  </si>
  <si>
    <t>4.312.000</t>
  </si>
  <si>
    <t>4.930.000</t>
  </si>
  <si>
    <t>3.402.000</t>
  </si>
  <si>
    <t>2.786.000</t>
  </si>
  <si>
    <t>7.466.000</t>
  </si>
  <si>
    <t>18,9%</t>
  </si>
  <si>
    <t>4.184.000</t>
  </si>
  <si>
    <t>1.890.000</t>
  </si>
  <si>
    <t>3.205.000</t>
  </si>
  <si>
    <t>4.078.000</t>
  </si>
  <si>
    <t>4.165.000</t>
  </si>
  <si>
    <t>4.276.000</t>
  </si>
  <si>
    <t>3.900.000</t>
  </si>
  <si>
    <t>5.808.000</t>
  </si>
  <si>
    <t>4.729.000</t>
  </si>
  <si>
    <t>3.411.000</t>
  </si>
  <si>
    <t>12.042.000</t>
  </si>
  <si>
    <t>21,4%</t>
  </si>
  <si>
    <t>4.936.000</t>
  </si>
  <si>
    <t>8.459.000</t>
  </si>
  <si>
    <t>1.960.000</t>
  </si>
  <si>
    <t>4.440.000</t>
  </si>
  <si>
    <t>1.866.000</t>
  </si>
  <si>
    <t>4.895.000</t>
  </si>
  <si>
    <t>5.628.000</t>
  </si>
  <si>
    <t>4.662.000</t>
  </si>
  <si>
    <t>5.220.000</t>
  </si>
  <si>
    <t>2.862.000</t>
  </si>
  <si>
    <t>2.390.000</t>
  </si>
  <si>
    <t>5.029.000</t>
  </si>
  <si>
    <t>3.593.000</t>
  </si>
  <si>
    <t>2.516.000</t>
  </si>
  <si>
    <t>6.414.000</t>
  </si>
  <si>
    <t>3.223.000</t>
  </si>
  <si>
    <t>6.316.000</t>
  </si>
  <si>
    <t>3.483.000</t>
  </si>
  <si>
    <t>7.634.000</t>
  </si>
  <si>
    <t>10,3%</t>
  </si>
  <si>
    <t>4.027.000</t>
  </si>
  <si>
    <t>2.397.000</t>
  </si>
  <si>
    <t>4.012.000</t>
  </si>
  <si>
    <t>3.022.000</t>
  </si>
  <si>
    <t>4.532.000</t>
  </si>
  <si>
    <t>3.985.000</t>
  </si>
  <si>
    <t>3.896.000</t>
  </si>
  <si>
    <t>2.715.000</t>
  </si>
  <si>
    <t>3.716.000</t>
  </si>
  <si>
    <t>4.202.000</t>
  </si>
  <si>
    <t>3.359.000</t>
  </si>
  <si>
    <t>2.523.000</t>
  </si>
  <si>
    <t>2.391.000</t>
  </si>
  <si>
    <t>7.557.000</t>
  </si>
  <si>
    <t>4.638.000</t>
  </si>
  <si>
    <t>3.280.000</t>
  </si>
  <si>
    <t>10.205.000</t>
  </si>
  <si>
    <t>Caleb Taylor</t>
  </si>
  <si>
    <t>3.107.000</t>
  </si>
  <si>
    <t>1.892.000</t>
  </si>
  <si>
    <t>5.313.000</t>
  </si>
  <si>
    <t>5.790.000</t>
  </si>
  <si>
    <t>6,7%</t>
  </si>
  <si>
    <t>3.120.000</t>
  </si>
  <si>
    <t>4.188.000</t>
  </si>
  <si>
    <t>5.298.000</t>
  </si>
  <si>
    <t>3.530.000</t>
  </si>
  <si>
    <t>2.825.000</t>
  </si>
  <si>
    <t>2.526.000</t>
  </si>
  <si>
    <t>Billy Koumetio</t>
  </si>
  <si>
    <t>2.490.000</t>
  </si>
  <si>
    <t>9.852.000</t>
  </si>
  <si>
    <t>5,2%</t>
  </si>
  <si>
    <t>3.955.000</t>
  </si>
  <si>
    <t>2.571.000</t>
  </si>
  <si>
    <t>3.732.000</t>
  </si>
  <si>
    <t>11,9%</t>
  </si>
  <si>
    <t>3.997.000</t>
  </si>
  <si>
    <t>6.791.000</t>
  </si>
  <si>
    <t>6.615.000</t>
  </si>
  <si>
    <t>8,5%</t>
  </si>
  <si>
    <t>4.308.000</t>
  </si>
  <si>
    <t>3.169.000</t>
  </si>
  <si>
    <t>4.229.000</t>
  </si>
  <si>
    <t>1.957.000</t>
  </si>
  <si>
    <t>1.895.000</t>
  </si>
  <si>
    <t>5.563.000</t>
  </si>
  <si>
    <t>4.221.000</t>
  </si>
  <si>
    <t>4.390.000</t>
  </si>
  <si>
    <t>6.822.000</t>
  </si>
  <si>
    <t>10.456.000</t>
  </si>
  <si>
    <t>4,0%</t>
  </si>
  <si>
    <t>2.615.000</t>
  </si>
  <si>
    <t>3.824.000</t>
  </si>
  <si>
    <t>3.440.000</t>
  </si>
  <si>
    <t>3.962.000</t>
  </si>
  <si>
    <t>1.873.000</t>
  </si>
  <si>
    <t>4.746.000</t>
  </si>
  <si>
    <t>4.280.000</t>
  </si>
  <si>
    <t>Taylor Gardner Hickman</t>
  </si>
  <si>
    <t>3.620.000</t>
  </si>
  <si>
    <t>3.870.000</t>
  </si>
  <si>
    <t>4.400.000</t>
  </si>
  <si>
    <t>4.757.000</t>
  </si>
  <si>
    <t>2.680.000</t>
  </si>
  <si>
    <t>3.539.000</t>
  </si>
  <si>
    <t>6.123.000</t>
  </si>
  <si>
    <t>2.475.000</t>
  </si>
  <si>
    <t>3.028.000</t>
  </si>
  <si>
    <t>4.551.000</t>
  </si>
  <si>
    <t>2.629.000</t>
  </si>
  <si>
    <t>11,8%</t>
  </si>
  <si>
    <t>2.551.000</t>
  </si>
  <si>
    <t>3.492.000</t>
  </si>
  <si>
    <t>2.622.000</t>
  </si>
  <si>
    <t>2.517.000</t>
  </si>
  <si>
    <t>10.034.000</t>
  </si>
  <si>
    <t>5,3%</t>
  </si>
  <si>
    <t>2.793.000</t>
  </si>
  <si>
    <t>3.860.000</t>
  </si>
  <si>
    <t>6.179.000</t>
  </si>
  <si>
    <t>5.378.000</t>
  </si>
  <si>
    <t>5,4%</t>
  </si>
  <si>
    <t>2.446.000</t>
  </si>
  <si>
    <t>3.572.000</t>
  </si>
  <si>
    <t>5.282.000</t>
  </si>
  <si>
    <t>6.598.000</t>
  </si>
  <si>
    <t>3.058.000</t>
  </si>
  <si>
    <t>10.481.000</t>
  </si>
  <si>
    <t>3.693.000</t>
  </si>
  <si>
    <t>5.197.000</t>
  </si>
  <si>
    <t>2.822.000</t>
  </si>
  <si>
    <t>1.877.000</t>
  </si>
  <si>
    <t>7.036.000</t>
  </si>
  <si>
    <t>7,7%</t>
  </si>
  <si>
    <t>7.916.000</t>
  </si>
  <si>
    <t>4.917.000</t>
  </si>
  <si>
    <t>2.395.000</t>
  </si>
  <si>
    <t>9.482.000</t>
  </si>
  <si>
    <t>9.597.000</t>
  </si>
  <si>
    <t>4.052.000</t>
  </si>
  <si>
    <t>5.643.000</t>
  </si>
  <si>
    <t>2.467.000</t>
  </si>
  <si>
    <t>2.616.000</t>
  </si>
  <si>
    <t>Francisco 'Kiko' Casilla</t>
  </si>
  <si>
    <t>3.041.000</t>
  </si>
  <si>
    <t>3.877.000</t>
  </si>
  <si>
    <t>7.533.000</t>
  </si>
  <si>
    <t>3.573.000</t>
  </si>
  <si>
    <t>6.475.000</t>
  </si>
  <si>
    <t>4.222.000</t>
  </si>
  <si>
    <t>4.668.000</t>
  </si>
  <si>
    <t>9.201.000</t>
  </si>
  <si>
    <t>7.955.000</t>
  </si>
  <si>
    <t>3.859.000</t>
  </si>
  <si>
    <t>4.176.000</t>
  </si>
  <si>
    <t>6.389.000</t>
  </si>
  <si>
    <t>1.982.000</t>
  </si>
  <si>
    <t>5.940.000</t>
  </si>
  <si>
    <t>11.932.000</t>
  </si>
  <si>
    <t>21,7%</t>
  </si>
  <si>
    <t>2.923.000</t>
  </si>
  <si>
    <t>2.405.000</t>
  </si>
  <si>
    <t>5.479.000</t>
  </si>
  <si>
    <t>2.325.000</t>
  </si>
  <si>
    <t>1.955.000</t>
  </si>
  <si>
    <t>4.391.000</t>
  </si>
  <si>
    <t>3.124.000</t>
  </si>
  <si>
    <t>2.354.000</t>
  </si>
  <si>
    <t>3.654.000</t>
  </si>
  <si>
    <t>3.895.000</t>
  </si>
  <si>
    <t>3.977.000</t>
  </si>
  <si>
    <t>3.916.000</t>
  </si>
  <si>
    <t>5.076.000</t>
  </si>
  <si>
    <t>2.852.000</t>
  </si>
  <si>
    <t>4.635.000</t>
  </si>
  <si>
    <t>3.989.000</t>
  </si>
  <si>
    <t>4.010.000</t>
  </si>
  <si>
    <t>3.365.000</t>
  </si>
  <si>
    <t>2.447.000</t>
  </si>
  <si>
    <t>Valentino Livramento</t>
  </si>
  <si>
    <t>2.617.000</t>
  </si>
  <si>
    <t>2.222.000</t>
  </si>
  <si>
    <t>4.537.000</t>
  </si>
  <si>
    <t>4.593.000</t>
  </si>
  <si>
    <t>4.671.000</t>
  </si>
  <si>
    <t>3.856.000</t>
  </si>
  <si>
    <t>4.182.000</t>
  </si>
  <si>
    <t>16,6%</t>
  </si>
  <si>
    <t>8.241.000</t>
  </si>
  <si>
    <t>3.246.000</t>
  </si>
  <si>
    <t>3.919.000</t>
  </si>
  <si>
    <t>14,5%</t>
  </si>
  <si>
    <t>5.030.000</t>
  </si>
  <si>
    <t>1.851.000</t>
  </si>
  <si>
    <t>4.342.000</t>
  </si>
  <si>
    <t>1.805.000</t>
  </si>
  <si>
    <t>4.385.000</t>
  </si>
  <si>
    <t>6.035.000</t>
  </si>
  <si>
    <t>1.917.000</t>
  </si>
  <si>
    <t>3.158.000</t>
  </si>
  <si>
    <t>2.901.000</t>
  </si>
  <si>
    <t>2.944.000</t>
  </si>
  <si>
    <t>6.135.000</t>
  </si>
  <si>
    <t>2.382.000</t>
  </si>
  <si>
    <t>2.683.000</t>
  </si>
  <si>
    <t>3.284.000</t>
  </si>
  <si>
    <t>5.021.000</t>
  </si>
  <si>
    <t>1.930.000</t>
  </si>
  <si>
    <t>3.548.000</t>
  </si>
  <si>
    <t>6.110.000</t>
  </si>
  <si>
    <t>5.983.000</t>
  </si>
  <si>
    <t>12,9%</t>
  </si>
  <si>
    <t>6.464.000</t>
  </si>
  <si>
    <t>10.956.000</t>
  </si>
  <si>
    <t>37,1%</t>
  </si>
  <si>
    <t>7.347.000</t>
  </si>
  <si>
    <t>5.900.000</t>
  </si>
  <si>
    <t>2.400.000</t>
  </si>
  <si>
    <t>3.061.000</t>
  </si>
  <si>
    <t>4.113.000</t>
  </si>
  <si>
    <t>6.994.000</t>
  </si>
  <si>
    <t>6,6%</t>
  </si>
  <si>
    <t>3.764.000</t>
  </si>
  <si>
    <t>2.874.000</t>
  </si>
  <si>
    <t>5.305.000</t>
  </si>
  <si>
    <t>6,5%</t>
  </si>
  <si>
    <t>5.447.000</t>
  </si>
  <si>
    <t>5.242.000</t>
  </si>
  <si>
    <t>2.437.000</t>
  </si>
  <si>
    <t>2.858.000</t>
  </si>
  <si>
    <t>4.625.000</t>
  </si>
  <si>
    <t>1.907.000</t>
  </si>
  <si>
    <t>7.085.000</t>
  </si>
  <si>
    <t>5.408.000</t>
  </si>
  <si>
    <t>3.788.000</t>
  </si>
  <si>
    <t>4,7%</t>
  </si>
  <si>
    <t>3.687.000</t>
  </si>
  <si>
    <t>3.469.000</t>
  </si>
  <si>
    <t>2.643.000</t>
  </si>
  <si>
    <t>4.396.000</t>
  </si>
  <si>
    <t>2.863.000</t>
  </si>
  <si>
    <t>8.566.000</t>
  </si>
  <si>
    <t>6.057.000</t>
  </si>
  <si>
    <t>3.673.000</t>
  </si>
  <si>
    <t>7,0%</t>
  </si>
  <si>
    <t>4.000.000</t>
  </si>
  <si>
    <t>3.513.000</t>
  </si>
  <si>
    <t>3.191.000</t>
  </si>
  <si>
    <t>7.447.000</t>
  </si>
  <si>
    <t>5.548.000</t>
  </si>
  <si>
    <t>4.513.000</t>
  </si>
  <si>
    <t>2.442.000</t>
  </si>
  <si>
    <t>2.438.000</t>
  </si>
  <si>
    <t>5.178.000</t>
  </si>
  <si>
    <t>3.750.000</t>
  </si>
  <si>
    <t>1.972.000</t>
  </si>
  <si>
    <t>Daniel Jebbison</t>
  </si>
  <si>
    <t>2.676.000</t>
  </si>
  <si>
    <t>6.907.000</t>
  </si>
  <si>
    <t>3.778.000</t>
  </si>
  <si>
    <t>2.807.000</t>
  </si>
  <si>
    <t>2.995.000</t>
  </si>
  <si>
    <t>6.939.000</t>
  </si>
  <si>
    <t>2.502.000</t>
  </si>
  <si>
    <t>3.512.000</t>
  </si>
  <si>
    <t>1.970.000</t>
  </si>
  <si>
    <t>3.947.000</t>
  </si>
  <si>
    <t>2.184.000</t>
  </si>
  <si>
    <t>4.525.000</t>
  </si>
  <si>
    <t>4.409.000</t>
  </si>
  <si>
    <t>3.368.000</t>
  </si>
  <si>
    <t>2.671.000</t>
  </si>
  <si>
    <t>4.803.000</t>
  </si>
  <si>
    <t>31,0%</t>
  </si>
  <si>
    <t>2.494.000</t>
  </si>
  <si>
    <t>2.958.000</t>
  </si>
  <si>
    <t>4.771.000</t>
  </si>
  <si>
    <t>1.909.000</t>
  </si>
  <si>
    <t>4.179.000</t>
  </si>
  <si>
    <t>4.102.000</t>
  </si>
  <si>
    <t>Femi Seriki</t>
  </si>
  <si>
    <t>6.052.000</t>
  </si>
  <si>
    <t>8.946.000</t>
  </si>
  <si>
    <t>5.482.000</t>
  </si>
  <si>
    <t>3.319.000</t>
  </si>
  <si>
    <t>4.599.000</t>
  </si>
  <si>
    <t>3.914.000</t>
  </si>
  <si>
    <t>9.731.000</t>
  </si>
  <si>
    <t>2.553.000</t>
  </si>
  <si>
    <t>3.848.000</t>
  </si>
  <si>
    <t>3.728.000</t>
  </si>
  <si>
    <t>2.813.000</t>
  </si>
  <si>
    <t>3.534.000</t>
  </si>
  <si>
    <t>2.710.000</t>
  </si>
  <si>
    <t>4.394.000</t>
  </si>
  <si>
    <t>5.366.000</t>
  </si>
  <si>
    <t>6.988.000</t>
  </si>
  <si>
    <t>4.448.000</t>
  </si>
  <si>
    <t>4.196.000</t>
  </si>
  <si>
    <t>1.884.000</t>
  </si>
  <si>
    <t>2.945.000</t>
  </si>
  <si>
    <t>1.850.000</t>
  </si>
  <si>
    <t>5.591.000</t>
  </si>
  <si>
    <t>3.400.000</t>
  </si>
  <si>
    <t>5.654.000</t>
  </si>
  <si>
    <t>3.341.000</t>
  </si>
  <si>
    <t>4.090.000</t>
  </si>
  <si>
    <t>2.981.000</t>
  </si>
  <si>
    <t>4.782.000</t>
  </si>
  <si>
    <t>2.409.000</t>
  </si>
  <si>
    <t>3.610.000</t>
  </si>
  <si>
    <t>3.645.000</t>
  </si>
  <si>
    <t>5.695.000</t>
  </si>
  <si>
    <t>2.764.000</t>
  </si>
  <si>
    <t>2.487.000</t>
  </si>
  <si>
    <t>4.009.000</t>
  </si>
  <si>
    <t>4.327.000</t>
  </si>
  <si>
    <t>2.445.000</t>
  </si>
  <si>
    <t>3.413.000</t>
  </si>
  <si>
    <t>3.076.000</t>
  </si>
  <si>
    <t>3.537.000</t>
  </si>
  <si>
    <t>2.708.000</t>
  </si>
  <si>
    <t>5,1%</t>
  </si>
  <si>
    <t>6.692.000</t>
  </si>
  <si>
    <t>1.952.000</t>
  </si>
  <si>
    <t>3.153.000</t>
  </si>
  <si>
    <t>6.106.000</t>
  </si>
  <si>
    <t>5.400.000</t>
  </si>
  <si>
    <t>6.770.000</t>
  </si>
  <si>
    <t>5.469.000</t>
  </si>
  <si>
    <t>7,4%</t>
  </si>
  <si>
    <t>Toby King</t>
  </si>
  <si>
    <t>1.995.000</t>
  </si>
  <si>
    <t>3.933.000</t>
  </si>
  <si>
    <t>4.243.000</t>
  </si>
  <si>
    <t>2.413.000</t>
  </si>
  <si>
    <t>2.943.000</t>
  </si>
  <si>
    <t>3.428.000</t>
  </si>
  <si>
    <t>3.892.000</t>
  </si>
  <si>
    <t>7.522.000</t>
  </si>
  <si>
    <t>5.276.000</t>
  </si>
  <si>
    <t>4.213.000</t>
  </si>
  <si>
    <t>6,2%</t>
  </si>
  <si>
    <t>2.976.000</t>
  </si>
  <si>
    <t>3.772.000</t>
  </si>
  <si>
    <t>2.136.000</t>
  </si>
  <si>
    <t>1.869.000</t>
  </si>
  <si>
    <t>3.036.000</t>
  </si>
  <si>
    <t>5.119.000</t>
  </si>
  <si>
    <t>Anthony Elanga</t>
  </si>
  <si>
    <t>1.974.000</t>
  </si>
  <si>
    <t>4.954.000</t>
  </si>
  <si>
    <t>3.069.000</t>
  </si>
  <si>
    <t>1.922.000</t>
  </si>
  <si>
    <t>2.980.000</t>
  </si>
  <si>
    <t>5.430.000</t>
  </si>
  <si>
    <t>4.694.000</t>
  </si>
  <si>
    <t>23,0%</t>
  </si>
  <si>
    <t>3.389.000</t>
  </si>
  <si>
    <t>2.113.000</t>
  </si>
  <si>
    <t>7.046.000</t>
  </si>
  <si>
    <t>4.994.000</t>
  </si>
  <si>
    <t>3.266.000</t>
  </si>
  <si>
    <t>4.075.000</t>
  </si>
  <si>
    <t>3.473.000</t>
  </si>
  <si>
    <t>4.071.000</t>
  </si>
  <si>
    <t>Harry Boyes</t>
  </si>
  <si>
    <t>2.368.000</t>
  </si>
  <si>
    <t>4.395.000</t>
  </si>
  <si>
    <t>2.828.000</t>
  </si>
  <si>
    <t>3.567.000</t>
  </si>
  <si>
    <t>7.172.000</t>
  </si>
  <si>
    <t>18,6%</t>
  </si>
  <si>
    <t>4.831.000</t>
  </si>
  <si>
    <t>16,7%</t>
  </si>
  <si>
    <t>2.892.000</t>
  </si>
  <si>
    <t>4.661.000</t>
  </si>
  <si>
    <t>2.880.000</t>
  </si>
  <si>
    <t>6.693.000</t>
  </si>
  <si>
    <t>4.805.000</t>
  </si>
  <si>
    <t>3.057.000</t>
  </si>
  <si>
    <t>7.118.000</t>
  </si>
  <si>
    <t>4.541.000</t>
  </si>
  <si>
    <t>7.433.000</t>
  </si>
  <si>
    <t>3.034.000</t>
  </si>
  <si>
    <t>4.937.000</t>
  </si>
  <si>
    <t>Fabio Carvalho</t>
  </si>
  <si>
    <t>2.142.000</t>
  </si>
  <si>
    <t>3.175.000</t>
  </si>
  <si>
    <t>2.540.000</t>
  </si>
  <si>
    <t>2.351.000</t>
  </si>
  <si>
    <t>4.462.000</t>
  </si>
  <si>
    <t>4.218.000</t>
  </si>
  <si>
    <t>5.342.000</t>
  </si>
  <si>
    <t>4.780.000</t>
  </si>
  <si>
    <t>3.261.000</t>
  </si>
  <si>
    <t>3.325.000</t>
  </si>
  <si>
    <t>3.133.000</t>
  </si>
  <si>
    <t>2.489.000</t>
  </si>
  <si>
    <t>6.855.000</t>
  </si>
  <si>
    <t>9,2%</t>
  </si>
  <si>
    <t>6.652.000</t>
  </si>
  <si>
    <t>3.773.000</t>
  </si>
  <si>
    <t>6.674.000</t>
  </si>
  <si>
    <t>4.129.000</t>
  </si>
  <si>
    <t>1.958.000</t>
  </si>
  <si>
    <t>7.430.000</t>
  </si>
  <si>
    <t>2.949.000</t>
  </si>
  <si>
    <t>2.701.000</t>
  </si>
  <si>
    <t>2.826.000</t>
  </si>
  <si>
    <t>7.573.000</t>
  </si>
  <si>
    <t>4.032.000</t>
  </si>
  <si>
    <t>2.606.000</t>
  </si>
  <si>
    <t>6.042.000</t>
  </si>
  <si>
    <t>4.323.000</t>
  </si>
  <si>
    <t>14,4%</t>
  </si>
  <si>
    <t>3.046.000</t>
  </si>
  <si>
    <t>4.946.000</t>
  </si>
  <si>
    <t>5.060.000</t>
  </si>
  <si>
    <t>15,5%</t>
  </si>
  <si>
    <t>2.853.000</t>
  </si>
  <si>
    <t>3.591.000</t>
  </si>
  <si>
    <t>2.802.000</t>
  </si>
  <si>
    <t>46,0%</t>
  </si>
  <si>
    <t>2.021.000</t>
  </si>
  <si>
    <t>3.395.000</t>
  </si>
  <si>
    <t>2.426.000</t>
  </si>
  <si>
    <t>3.680.000</t>
  </si>
  <si>
    <t>2.994.000</t>
  </si>
  <si>
    <t>4.270.000</t>
  </si>
  <si>
    <t>2.934.000</t>
  </si>
  <si>
    <t>2.547.000</t>
  </si>
  <si>
    <t>3.015.000</t>
  </si>
  <si>
    <t>5.033.000</t>
  </si>
  <si>
    <t>5.961.000</t>
  </si>
  <si>
    <t>9,8%</t>
  </si>
  <si>
    <t>4.445.000</t>
  </si>
  <si>
    <t>1.861.000</t>
  </si>
  <si>
    <t>5.334.000</t>
  </si>
  <si>
    <t>3.300.000</t>
  </si>
  <si>
    <t>2.758.000</t>
  </si>
  <si>
    <t>26,4%</t>
  </si>
  <si>
    <t>12,4%</t>
  </si>
  <si>
    <t>xPoints 3</t>
  </si>
  <si>
    <t>xPoints 4</t>
  </si>
  <si>
    <t>xPoints 5</t>
  </si>
  <si>
    <t>xPoints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</si>
</sst>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rgb="FF9C57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/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18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7" fillId="33" borderId="0" xfId="0" applyFont="1" applyFill="1"/>
    <xf numFmtId="0" fontId="13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6" fillId="0" borderId="10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7" fillId="33" borderId="11" xfId="0" applyFont="1" applyFill="1" applyBorder="1"/>
    <xf numFmtId="2" fontId="0" fillId="0" borderId="0" xfId="1" applyNumberFormat="1" applyFont="1"/>
    <xf numFmtId="0" fontId="0" fillId="0" borderId="0" xfId="0" applyNumberFormat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0" borderId="17" xfId="0" applyBorder="1"/>
    <xf numFmtId="3" fontId="0" fillId="0" borderId="17" xfId="0" applyNumberFormat="1" applyBorder="1"/>
    <xf numFmtId="164" fontId="0" fillId="0" borderId="17" xfId="1" applyNumberFormat="1" applyFont="1" applyBorder="1"/>
    <xf numFmtId="10" fontId="0" fillId="0" borderId="0" xfId="1" applyNumberFormat="1" applyFont="1"/>
    <xf numFmtId="0" fontId="0" fillId="0" borderId="0" xfId="0" quotePrefix="1"/>
    <xf numFmtId="0" fontId="19" fillId="33" borderId="0" xfId="0" applyFont="1" applyFill="1" applyAlignment="1">
      <alignment horizontal="left"/>
    </xf>
    <xf numFmtId="164" fontId="0" fillId="0" borderId="0" xfId="0" applyNumberFormat="1"/>
    <xf numFmtId="0" fontId="19" fillId="33" borderId="0" xfId="0" applyFont="1" applyFill="1" applyAlignment="1"/>
    <xf numFmtId="14" fontId="0" fillId="0" borderId="0" xfId="0" applyNumberFormat="1"/>
    <xf numFmtId="0" fontId="11" fillId="6" borderId="4" xfId="12"/>
    <xf numFmtId="2" fontId="0" fillId="0" borderId="0" xfId="0" applyNumberFormat="1" applyFont="1"/>
    <xf numFmtId="0" fontId="0" fillId="0" borderId="0" xfId="0" applyFont="1"/>
    <xf numFmtId="2" fontId="11" fillId="6" borderId="4" xfId="12" applyNumberFormat="1"/>
    <xf numFmtId="0" fontId="0" fillId="0" borderId="0" xfId="0" applyBorder="1"/>
    <xf numFmtId="0" fontId="17" fillId="33" borderId="24" xfId="0" applyFont="1" applyFill="1" applyBorder="1"/>
    <xf numFmtId="0" fontId="17" fillId="33" borderId="25" xfId="0" applyFont="1" applyFill="1" applyBorder="1"/>
    <xf numFmtId="0" fontId="17" fillId="33" borderId="26" xfId="0" applyFont="1" applyFill="1" applyBorder="1"/>
    <xf numFmtId="3" fontId="0" fillId="0" borderId="27" xfId="0" applyNumberFormat="1" applyBorder="1"/>
    <xf numFmtId="3" fontId="0" fillId="0" borderId="28" xfId="0" applyNumberFormat="1" applyBorder="1"/>
    <xf numFmtId="0" fontId="0" fillId="34" borderId="29" xfId="0" applyFill="1" applyBorder="1"/>
    <xf numFmtId="0" fontId="0" fillId="34" borderId="31" xfId="0" applyFill="1" applyBorder="1"/>
    <xf numFmtId="2" fontId="0" fillId="0" borderId="0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19" xfId="0" applyBorder="1"/>
    <xf numFmtId="0" fontId="13" fillId="33" borderId="21" xfId="0" applyFont="1" applyFill="1" applyBorder="1"/>
    <xf numFmtId="0" fontId="13" fillId="33" borderId="0" xfId="0" applyFont="1" applyFill="1" applyBorder="1" applyAlignment="1">
      <alignment horizontal="center"/>
    </xf>
    <xf numFmtId="0" fontId="13" fillId="33" borderId="0" xfId="0" applyFont="1" applyFill="1" applyBorder="1"/>
    <xf numFmtId="0" fontId="13" fillId="33" borderId="22" xfId="0" applyFont="1" applyFill="1" applyBorder="1" applyAlignment="1">
      <alignment horizontal="center"/>
    </xf>
    <xf numFmtId="0" fontId="18" fillId="0" borderId="34" xfId="0" applyFont="1" applyBorder="1" applyAlignment="1">
      <alignment vertical="center"/>
    </xf>
    <xf numFmtId="2" fontId="0" fillId="0" borderId="27" xfId="0" applyNumberFormat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8" fillId="0" borderId="27" xfId="0" applyFont="1" applyBorder="1" applyAlignment="1">
      <alignment vertical="center"/>
    </xf>
    <xf numFmtId="2" fontId="0" fillId="0" borderId="28" xfId="0" applyNumberFormat="1" applyBorder="1" applyAlignment="1">
      <alignment horizontal="center" vertical="center"/>
    </xf>
    <xf numFmtId="0" fontId="18" fillId="0" borderId="35" xfId="0" applyFont="1" applyBorder="1" applyAlignment="1">
      <alignment vertical="center"/>
    </xf>
    <xf numFmtId="2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8" fillId="0" borderId="16" xfId="0" applyFont="1" applyBorder="1" applyAlignment="1">
      <alignment vertical="center"/>
    </xf>
    <xf numFmtId="2" fontId="0" fillId="0" borderId="30" xfId="0" applyNumberFormat="1" applyBorder="1" applyAlignment="1">
      <alignment horizontal="center" vertical="center"/>
    </xf>
    <xf numFmtId="0" fontId="18" fillId="0" borderId="36" xfId="0" applyFont="1" applyBorder="1" applyAlignment="1">
      <alignment vertical="center"/>
    </xf>
    <xf numFmtId="2" fontId="0" fillId="0" borderId="32" xfId="0" applyNumberFormat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18" fillId="0" borderId="32" xfId="0" applyFont="1" applyBorder="1" applyAlignment="1">
      <alignment vertical="center"/>
    </xf>
    <xf numFmtId="2" fontId="0" fillId="0" borderId="33" xfId="0" applyNumberFormat="1" applyBorder="1" applyAlignment="1">
      <alignment horizontal="center" vertical="center"/>
    </xf>
    <xf numFmtId="0" fontId="18" fillId="0" borderId="37" xfId="0" applyFont="1" applyBorder="1"/>
    <xf numFmtId="0" fontId="0" fillId="0" borderId="38" xfId="0" applyBorder="1"/>
    <xf numFmtId="0" fontId="18" fillId="0" borderId="39" xfId="0" applyFont="1" applyBorder="1"/>
    <xf numFmtId="0" fontId="0" fillId="0" borderId="40" xfId="0" applyBorder="1"/>
    <xf numFmtId="0" fontId="18" fillId="0" borderId="41" xfId="0" applyFont="1" applyBorder="1"/>
    <xf numFmtId="0" fontId="0" fillId="0" borderId="42" xfId="0" applyBorder="1"/>
    <xf numFmtId="2" fontId="0" fillId="0" borderId="0" xfId="0" applyNumberFormat="1" applyFill="1" applyBorder="1" applyAlignment="1">
      <alignment horizontal="center" vertical="center"/>
    </xf>
    <xf numFmtId="0" fontId="13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34" xfId="0" applyNumberFormat="1" applyBorder="1"/>
    <xf numFmtId="0" fontId="0" fillId="34" borderId="11" xfId="0" applyFill="1" applyBorder="1"/>
    <xf numFmtId="0" fontId="16" fillId="0" borderId="0" xfId="0" applyFont="1"/>
    <xf numFmtId="0" fontId="20" fillId="4" borderId="0" xfId="9" applyFont="1"/>
    <xf numFmtId="0" fontId="17" fillId="0" borderId="0" xfId="0" applyFont="1"/>
    <xf numFmtId="0" fontId="8" fillId="4" borderId="4" xfId="9" applyBorder="1"/>
    <xf numFmtId="165" fontId="0" fillId="0" borderId="0" xfId="0" applyNumberFormat="1"/>
    <xf numFmtId="0" fontId="19" fillId="33" borderId="19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18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0.7</c:v>
                </c:pt>
                <c:pt idx="2">
                  <c:v>0.48999999999999994</c:v>
                </c:pt>
                <c:pt idx="3">
                  <c:v>0.34299999999999992</c:v>
                </c:pt>
                <c:pt idx="4">
                  <c:v>0.24009999999999992</c:v>
                </c:pt>
                <c:pt idx="5">
                  <c:v>0.16806999999999994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50.875972684674167</c:v>
                </c:pt>
                <c:pt idx="1">
                  <c:v>51.767291932234237</c:v>
                </c:pt>
                <c:pt idx="2">
                  <c:v>52.674226606078044</c:v>
                </c:pt>
                <c:pt idx="3">
                  <c:v>53.597050279943282</c:v>
                </c:pt>
                <c:pt idx="4">
                  <c:v>54.536041320430037</c:v>
                </c:pt>
                <c:pt idx="5">
                  <c:v>55.491482970969209</c:v>
                </c:pt>
                <c:pt idx="6">
                  <c:v>56.463663437261822</c:v>
                </c:pt>
                <c:pt idx="7">
                  <c:v>57.452875974215367</c:v>
                </c:pt>
                <c:pt idx="8">
                  <c:v>58.459418974403079</c:v>
                </c:pt>
                <c:pt idx="9">
                  <c:v>59.483596058073076</c:v>
                </c:pt>
                <c:pt idx="10">
                  <c:v>60.525716164734348</c:v>
                </c:pt>
                <c:pt idx="11">
                  <c:v>61.586093646347329</c:v>
                </c:pt>
                <c:pt idx="12">
                  <c:v>62.665048362147033</c:v>
                </c:pt>
                <c:pt idx="13">
                  <c:v>63.762905775127564</c:v>
                </c:pt>
                <c:pt idx="14">
                  <c:v>64.879997050216858</c:v>
                </c:pt>
                <c:pt idx="15">
                  <c:v>66.016659154171464</c:v>
                </c:pt>
                <c:pt idx="16">
                  <c:v>67.173234957221439</c:v>
                </c:pt>
                <c:pt idx="17">
                  <c:v>68.350073336495967</c:v>
                </c:pt>
                <c:pt idx="18">
                  <c:v>69.547529281260893</c:v>
                </c:pt>
                <c:pt idx="19">
                  <c:v>70.76596400000011</c:v>
                </c:pt>
                <c:pt idx="20">
                  <c:v>72.005745029372832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Ederson Moraes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77263.237381924206</c:v>
                </c:pt>
                <c:pt idx="1">
                  <c:v>-600</c:v>
                </c:pt>
                <c:pt idx="2">
                  <c:v>-600</c:v>
                </c:pt>
                <c:pt idx="3">
                  <c:v>-600</c:v>
                </c:pt>
                <c:pt idx="4">
                  <c:v>-600</c:v>
                </c:pt>
                <c:pt idx="5">
                  <c:v>-600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43024.777082960958</c:v>
                </c:pt>
                <c:pt idx="1">
                  <c:v>-3606.1032863849769</c:v>
                </c:pt>
                <c:pt idx="2">
                  <c:v>-3606.1032863849764</c:v>
                </c:pt>
                <c:pt idx="3">
                  <c:v>-3606.1032863849773</c:v>
                </c:pt>
                <c:pt idx="4">
                  <c:v>-3606.1032863849791</c:v>
                </c:pt>
                <c:pt idx="5">
                  <c:v>-3606.1032863849778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160064</xdr:colOff>
      <xdr:row>26</xdr:row>
      <xdr:rowOff>180205</xdr:rowOff>
    </xdr:from>
    <xdr:to>
      <xdr:col>13</xdr:col>
      <xdr:colOff>270532</xdr:colOff>
      <xdr:row>48</xdr:row>
      <xdr:rowOff>142782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k1maso\Footballpage\Optimization\Model_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log"/>
      <sheetName val="Cockpit"/>
      <sheetName val="Outputs --&gt;"/>
      <sheetName val="Top 100"/>
      <sheetName val="Player"/>
      <sheetName val="Expected Clean Sheets"/>
      <sheetName val="Expected Wins"/>
      <sheetName val="Expected Goals"/>
      <sheetName val="Team"/>
      <sheetName val="Double round"/>
      <sheetName val="Intermediaries --&gt;"/>
      <sheetName val="Python"/>
      <sheetName val="Master data"/>
      <sheetName val="Team forecast"/>
      <sheetName val="Inputs --&gt;"/>
      <sheetName val="Current squad"/>
      <sheetName val="Holdet.dk"/>
      <sheetName val="Rotowire"/>
      <sheetName val="Fivethirtyeight"/>
      <sheetName val="Lookup"/>
    </sheetNames>
    <sheetDataSet>
      <sheetData sheetId="0"/>
      <sheetData sheetId="1">
        <row r="3">
          <cell r="H3">
            <v>1</v>
          </cell>
          <cell r="I3">
            <v>0.5</v>
          </cell>
          <cell r="J3">
            <v>0.25</v>
          </cell>
          <cell r="K3">
            <v>0.125</v>
          </cell>
          <cell r="L3">
            <v>6.25E-2</v>
          </cell>
          <cell r="M3">
            <v>3.125E-2</v>
          </cell>
        </row>
        <row r="4">
          <cell r="C4">
            <v>27</v>
          </cell>
        </row>
      </sheetData>
      <sheetData sheetId="2"/>
      <sheetData sheetId="3"/>
      <sheetData sheetId="4"/>
      <sheetData sheetId="5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6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</row>
        <row r="2">
          <cell r="A2" t="str">
            <v>Manchester City</v>
          </cell>
        </row>
        <row r="3">
          <cell r="A3" t="str">
            <v>Tottenham</v>
          </cell>
        </row>
        <row r="4">
          <cell r="A4" t="str">
            <v>Everton</v>
          </cell>
        </row>
        <row r="5">
          <cell r="A5" t="str">
            <v>Aston Villa</v>
          </cell>
        </row>
        <row r="6">
          <cell r="A6" t="str">
            <v>Liverpool</v>
          </cell>
        </row>
        <row r="7">
          <cell r="A7" t="str">
            <v>West Bromwich</v>
          </cell>
        </row>
        <row r="8">
          <cell r="A8" t="str">
            <v>Leicester City</v>
          </cell>
        </row>
        <row r="9">
          <cell r="A9" t="str">
            <v>Fulham</v>
          </cell>
        </row>
        <row r="10">
          <cell r="A10" t="str">
            <v>Brighton and Hove</v>
          </cell>
        </row>
        <row r="11">
          <cell r="A11" t="str">
            <v>Chelsea</v>
          </cell>
        </row>
        <row r="12">
          <cell r="A12" t="str">
            <v>Crystal Palace</v>
          </cell>
        </row>
        <row r="13">
          <cell r="A13" t="str">
            <v>Newcastle</v>
          </cell>
        </row>
        <row r="14">
          <cell r="A14" t="str">
            <v>Burnley</v>
          </cell>
        </row>
        <row r="15">
          <cell r="A15" t="str">
            <v>Sheffield United</v>
          </cell>
        </row>
        <row r="16">
          <cell r="A16" t="str">
            <v>Manchester United</v>
          </cell>
        </row>
        <row r="17">
          <cell r="A17" t="str">
            <v>Leeds United</v>
          </cell>
        </row>
        <row r="18">
          <cell r="A18" t="str">
            <v>Southampton</v>
          </cell>
        </row>
        <row r="19">
          <cell r="A19" t="str">
            <v>Wolverhampton</v>
          </cell>
        </row>
        <row r="20">
          <cell r="A20" t="str">
            <v>Arsenal</v>
          </cell>
        </row>
        <row r="21">
          <cell r="A21" t="str">
            <v>West Ham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Team</v>
          </cell>
          <cell r="C1" t="str">
            <v>Position</v>
          </cell>
          <cell r="D1" t="str">
            <v>Val</v>
          </cell>
          <cell r="E1" t="str">
            <v>Popularity</v>
          </cell>
          <cell r="F1" t="str">
            <v>RW_name</v>
          </cell>
          <cell r="G1" t="str">
            <v>Opponent</v>
          </cell>
          <cell r="H1" t="str">
            <v>Value</v>
          </cell>
          <cell r="I1" t="str">
            <v>xG adj.fac. 1</v>
          </cell>
          <cell r="J1" t="str">
            <v>xG Against adj.fac. 1</v>
          </cell>
          <cell r="K1" t="str">
            <v>xCS adj.fac. 1</v>
          </cell>
          <cell r="L1" t="str">
            <v>Minutes</v>
          </cell>
          <cell r="M1" t="str">
            <v>Goals</v>
          </cell>
          <cell r="N1" t="str">
            <v>Assists</v>
          </cell>
          <cell r="O1" t="str">
            <v>Shots on goal</v>
          </cell>
          <cell r="P1" t="str">
            <v>Clean sheets</v>
          </cell>
          <cell r="Q1" t="str">
            <v>Saves</v>
          </cell>
          <cell r="R1" t="str">
            <v>Yellow cards</v>
          </cell>
          <cell r="S1" t="str">
            <v>Red cards</v>
          </cell>
          <cell r="T1" t="str">
            <v>Team Goals</v>
          </cell>
          <cell r="U1" t="str">
            <v>Team Goals Against</v>
          </cell>
          <cell r="V1" t="str">
            <v>Win</v>
          </cell>
          <cell r="W1" t="str">
            <v>Draw</v>
          </cell>
          <cell r="X1" t="str">
            <v>Loss</v>
          </cell>
          <cell r="Y1" t="str">
            <v>Played 1</v>
          </cell>
          <cell r="Z1" t="str">
            <v>Win 1</v>
          </cell>
          <cell r="AA1" t="str">
            <v>Draw 1</v>
          </cell>
          <cell r="AB1" t="str">
            <v>Loss 1</v>
          </cell>
          <cell r="AC1" t="str">
            <v>Goals 1</v>
          </cell>
          <cell r="AD1" t="str">
            <v>Assists 1</v>
          </cell>
          <cell r="AE1" t="str">
            <v>Shots on goal 1</v>
          </cell>
          <cell r="AF1" t="str">
            <v>Clean sheets 1</v>
          </cell>
          <cell r="AG1" t="str">
            <v>Saves 1</v>
          </cell>
          <cell r="AH1" t="str">
            <v>Yellow cards 1</v>
          </cell>
          <cell r="AI1" t="str">
            <v>Red cards 1</v>
          </cell>
          <cell r="AJ1" t="str">
            <v>Team Goals 1</v>
          </cell>
          <cell r="AK1" t="str">
            <v>Team Goals Against 1</v>
          </cell>
          <cell r="AL1" t="str">
            <v>xPoints 1</v>
          </cell>
          <cell r="AM1" t="str">
            <v>xG adj.fac. 2</v>
          </cell>
          <cell r="AN1" t="str">
            <v>xG Against adj.fac. 2</v>
          </cell>
          <cell r="AO1" t="str">
            <v>xCS adj.fac. 2</v>
          </cell>
          <cell r="AP1" t="str">
            <v>adj.fac. 2</v>
          </cell>
          <cell r="AQ1" t="str">
            <v>Played 2</v>
          </cell>
          <cell r="AR1" t="str">
            <v>Win 2</v>
          </cell>
          <cell r="AS1" t="str">
            <v>Draw 2</v>
          </cell>
          <cell r="AT1" t="str">
            <v>Loss 2</v>
          </cell>
          <cell r="AU1" t="str">
            <v>Goals 2</v>
          </cell>
          <cell r="AV1" t="str">
            <v>Assists 2</v>
          </cell>
          <cell r="AW1" t="str">
            <v>Shots on goal 2</v>
          </cell>
          <cell r="AX1" t="str">
            <v>Clean sheets 2</v>
          </cell>
          <cell r="AY1" t="str">
            <v>Saves 2</v>
          </cell>
          <cell r="AZ1" t="str">
            <v>Yellow cards 2</v>
          </cell>
          <cell r="BA1" t="str">
            <v>Red cards 2</v>
          </cell>
          <cell r="BB1" t="str">
            <v>Team Goals 2</v>
          </cell>
          <cell r="BC1" t="str">
            <v>Team Goals Against 2</v>
          </cell>
          <cell r="BD1" t="str">
            <v>xPoints 2</v>
          </cell>
          <cell r="BE1" t="str">
            <v>xG adj.fac. 3</v>
          </cell>
          <cell r="BF1" t="str">
            <v>xG Against adj.fac. 3</v>
          </cell>
          <cell r="BG1" t="str">
            <v>xCS adj.fac. 3</v>
          </cell>
          <cell r="BH1" t="str">
            <v>adj.fac. 3</v>
          </cell>
          <cell r="BI1" t="str">
            <v>Played 3</v>
          </cell>
          <cell r="BJ1" t="str">
            <v>Win 3</v>
          </cell>
          <cell r="BK1" t="str">
            <v>Draw 3</v>
          </cell>
          <cell r="BL1" t="str">
            <v>Loss 3</v>
          </cell>
          <cell r="BM1" t="str">
            <v>Goals 3</v>
          </cell>
          <cell r="BN1" t="str">
            <v>Assists 3</v>
          </cell>
          <cell r="BO1" t="str">
            <v>Shots on goal 3</v>
          </cell>
          <cell r="BP1" t="str">
            <v>Clean sheets 3</v>
          </cell>
          <cell r="BQ1" t="str">
            <v>Saves 3</v>
          </cell>
          <cell r="BR1" t="str">
            <v>Yellow cards 3</v>
          </cell>
          <cell r="BS1" t="str">
            <v>Red cards 3</v>
          </cell>
          <cell r="BT1" t="str">
            <v>Team Goals 3</v>
          </cell>
          <cell r="BU1" t="str">
            <v>Team Goals Against 3</v>
          </cell>
          <cell r="BV1" t="str">
            <v>xPoints 3</v>
          </cell>
          <cell r="BW1" t="str">
            <v>xG adj.fac. 4</v>
          </cell>
          <cell r="BX1" t="str">
            <v>xG Against adj.fac. 4</v>
          </cell>
          <cell r="BY1" t="str">
            <v>xCS adj.fac. 4</v>
          </cell>
          <cell r="BZ1" t="str">
            <v>adj.fac. 4</v>
          </cell>
          <cell r="CA1" t="str">
            <v>Played 4</v>
          </cell>
          <cell r="CB1" t="str">
            <v>Win 4</v>
          </cell>
          <cell r="CC1" t="str">
            <v>Draw 4</v>
          </cell>
          <cell r="CD1" t="str">
            <v>Loss 4</v>
          </cell>
          <cell r="CE1" t="str">
            <v>Goals 4</v>
          </cell>
          <cell r="CF1" t="str">
            <v>Assists 4</v>
          </cell>
          <cell r="CG1" t="str">
            <v>Shots on goal 4</v>
          </cell>
          <cell r="CH1" t="str">
            <v>Clean sheets 4</v>
          </cell>
          <cell r="CI1" t="str">
            <v>Saves 4</v>
          </cell>
          <cell r="CJ1" t="str">
            <v>Yellow cards 4</v>
          </cell>
          <cell r="CK1" t="str">
            <v>Red cards 4</v>
          </cell>
          <cell r="CL1" t="str">
            <v>Team Goals 4</v>
          </cell>
          <cell r="CM1" t="str">
            <v>Team Goals Against 4</v>
          </cell>
          <cell r="CN1" t="str">
            <v>xPoints 4</v>
          </cell>
          <cell r="CO1" t="str">
            <v>xG adj.fac. 5</v>
          </cell>
          <cell r="CP1" t="str">
            <v>xG Against adj.fac. 5</v>
          </cell>
          <cell r="CQ1" t="str">
            <v>xCS adj.fac. 5</v>
          </cell>
          <cell r="CR1" t="str">
            <v>adj.fac. 5</v>
          </cell>
          <cell r="CS1" t="str">
            <v>Played 5</v>
          </cell>
          <cell r="CT1" t="str">
            <v>Win 5</v>
          </cell>
          <cell r="CU1" t="str">
            <v>Draw 5</v>
          </cell>
          <cell r="CV1" t="str">
            <v>Loss 5</v>
          </cell>
          <cell r="CW1" t="str">
            <v>Goals 5</v>
          </cell>
          <cell r="CX1" t="str">
            <v>Assists 5</v>
          </cell>
          <cell r="CY1" t="str">
            <v>Shots on goal 5</v>
          </cell>
          <cell r="CZ1" t="str">
            <v>Clean sheets 5</v>
          </cell>
          <cell r="DA1" t="str">
            <v>Saves 5</v>
          </cell>
          <cell r="DB1" t="str">
            <v>Yellow cards 5</v>
          </cell>
          <cell r="DC1" t="str">
            <v>Red cards 5</v>
          </cell>
          <cell r="DD1" t="str">
            <v>Team Goals 5</v>
          </cell>
          <cell r="DE1" t="str">
            <v>Team Goals Against 5</v>
          </cell>
          <cell r="DF1" t="str">
            <v>xPoints 5</v>
          </cell>
          <cell r="DG1" t="str">
            <v>xG adj.fac. 6</v>
          </cell>
          <cell r="DH1" t="str">
            <v>xG Against adj.fac. 6</v>
          </cell>
          <cell r="DI1" t="str">
            <v>xCS adj.fac. 6</v>
          </cell>
          <cell r="DJ1" t="str">
            <v>adj.fac. 6</v>
          </cell>
          <cell r="DK1" t="str">
            <v>Played 6</v>
          </cell>
          <cell r="DL1" t="str">
            <v>Win 6</v>
          </cell>
          <cell r="DM1" t="str">
            <v>Draw 6</v>
          </cell>
          <cell r="DN1" t="str">
            <v>Loss 6</v>
          </cell>
          <cell r="DO1" t="str">
            <v>Goals 6</v>
          </cell>
          <cell r="DP1" t="str">
            <v>Assists 6</v>
          </cell>
          <cell r="DQ1" t="str">
            <v>Shots on goal 6</v>
          </cell>
          <cell r="DR1" t="str">
            <v>Clean sheets 6</v>
          </cell>
          <cell r="DS1" t="str">
            <v>Saves 6</v>
          </cell>
          <cell r="DT1" t="str">
            <v>Yellow cards 6</v>
          </cell>
          <cell r="DU1" t="str">
            <v>Red cards 6</v>
          </cell>
          <cell r="DV1" t="str">
            <v>Team Goals 6</v>
          </cell>
          <cell r="DW1" t="str">
            <v>Team Goals Against 6</v>
          </cell>
          <cell r="DX1" t="str">
            <v>xPoints 6</v>
          </cell>
          <cell r="DY1" t="str">
            <v>xPoints Total</v>
          </cell>
          <cell r="DZ1" t="str">
            <v>In squad</v>
          </cell>
          <cell r="EA1" t="str">
            <v>Transfer</v>
          </cell>
          <cell r="EB1" t="str">
            <v>Cost</v>
          </cell>
          <cell r="EC1" t="str">
            <v>Total</v>
          </cell>
          <cell r="ED1" t="str">
            <v>xGrowth</v>
          </cell>
          <cell r="EE1" t="str">
            <v>Rank (points)</v>
          </cell>
          <cell r="EF1" t="str">
            <v>Rank (growth)</v>
          </cell>
        </row>
        <row r="2">
          <cell r="A2" t="str">
            <v>Taylor Perry</v>
          </cell>
          <cell r="B2" t="str">
            <v>Wolverhampton</v>
          </cell>
          <cell r="C2" t="str">
            <v>Midfield</v>
          </cell>
          <cell r="D2" t="str">
            <v>2.460.000</v>
          </cell>
          <cell r="E2">
            <v>1E-3</v>
          </cell>
          <cell r="F2" t="str">
            <v>Taylor Perry</v>
          </cell>
          <cell r="G2" t="str">
            <v/>
          </cell>
          <cell r="H2">
            <v>2460000</v>
          </cell>
          <cell r="I2">
            <v>0.72043010752688141</v>
          </cell>
          <cell r="J2">
            <v>1.0147058823529413</v>
          </cell>
          <cell r="K2">
            <v>1.0031115286347965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1.34</v>
          </cell>
          <cell r="U2">
            <v>3.4499999999999997</v>
          </cell>
          <cell r="V2">
            <v>0.37019999999999997</v>
          </cell>
          <cell r="W2">
            <v>0.42870000000000003</v>
          </cell>
          <cell r="X2">
            <v>1.2010999999999998</v>
          </cell>
          <cell r="Y2">
            <v>-5000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-5000</v>
          </cell>
          <cell r="AM2">
            <v>0.76119402985074625</v>
          </cell>
          <cell r="AN2">
            <v>0.41449275362318844</v>
          </cell>
          <cell r="AO2">
            <v>0.5680157509253958</v>
          </cell>
          <cell r="AP2">
            <v>0.6575486282136096</v>
          </cell>
          <cell r="AQ2">
            <v>-5000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0.74626865671641784</v>
          </cell>
          <cell r="BF2">
            <v>0.49275362318840582</v>
          </cell>
          <cell r="BG2">
            <v>0.43361157671679662</v>
          </cell>
          <cell r="BH2">
            <v>0.56885035720576971</v>
          </cell>
          <cell r="BI2">
            <v>-5000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-5000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0.90298507462686561</v>
          </cell>
          <cell r="CP2">
            <v>0.336231884057971</v>
          </cell>
          <cell r="CQ2">
            <v>0.74408044116881922</v>
          </cell>
          <cell r="CR2">
            <v>0.8196911202991144</v>
          </cell>
          <cell r="CS2">
            <v>-5000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0.74626865671641784</v>
          </cell>
          <cell r="DH2">
            <v>0.31884057971014496</v>
          </cell>
          <cell r="DI2">
            <v>0.7900918060026465</v>
          </cell>
          <cell r="DJ2">
            <v>0.76786766486696367</v>
          </cell>
          <cell r="DK2">
            <v>-5000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-5000</v>
          </cell>
          <cell r="DZ2" t="str">
            <v>No</v>
          </cell>
          <cell r="EA2">
            <v>24600</v>
          </cell>
          <cell r="EB2">
            <v>2484600</v>
          </cell>
          <cell r="EC2">
            <v>-29600</v>
          </cell>
          <cell r="ED2">
            <v>-1.2032520325203253E-2</v>
          </cell>
          <cell r="EE2">
            <v>336</v>
          </cell>
          <cell r="EF2">
            <v>452</v>
          </cell>
        </row>
        <row r="3">
          <cell r="A3" t="str">
            <v>Romaine Sawyers</v>
          </cell>
          <cell r="B3" t="str">
            <v>West Bromwich</v>
          </cell>
          <cell r="C3" t="str">
            <v>Midfield</v>
          </cell>
          <cell r="D3" t="str">
            <v>2.940.000</v>
          </cell>
          <cell r="E3">
            <v>0</v>
          </cell>
          <cell r="F3" t="str">
            <v>Romaine Sawyers</v>
          </cell>
          <cell r="G3" t="str">
            <v/>
          </cell>
          <cell r="H3">
            <v>2940000</v>
          </cell>
          <cell r="I3">
            <v>0.97536945812807874</v>
          </cell>
          <cell r="J3">
            <v>1.0124610591900314</v>
          </cell>
          <cell r="K3">
            <v>0.98516147958933487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1.98</v>
          </cell>
          <cell r="U3">
            <v>3.25</v>
          </cell>
          <cell r="V3">
            <v>0.45539999999999997</v>
          </cell>
          <cell r="W3">
            <v>0.50689999999999991</v>
          </cell>
          <cell r="X3">
            <v>1.0377000000000001</v>
          </cell>
          <cell r="Y3">
            <v>-5000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-5000</v>
          </cell>
          <cell r="AM3">
            <v>0.60101010101010099</v>
          </cell>
          <cell r="AN3">
            <v>0.37538461538461537</v>
          </cell>
          <cell r="AO3">
            <v>0.74919232288467341</v>
          </cell>
          <cell r="AP3">
            <v>0.67102321394487519</v>
          </cell>
          <cell r="AQ3">
            <v>-5000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0.5</v>
          </cell>
          <cell r="BF3">
            <v>0.47384615384615386</v>
          </cell>
          <cell r="BG3">
            <v>0.54402528384570725</v>
          </cell>
          <cell r="BH3">
            <v>0.52154831216566466</v>
          </cell>
          <cell r="BI3">
            <v>-5000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-5000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0.18686868686868688</v>
          </cell>
          <cell r="CP3">
            <v>0.74461538461538457</v>
          </cell>
          <cell r="CQ3">
            <v>0.22565239126192127</v>
          </cell>
          <cell r="CR3">
            <v>0.20534694067332579</v>
          </cell>
          <cell r="CS3">
            <v>-5000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0.55555555555555558</v>
          </cell>
          <cell r="DH3">
            <v>0.43384615384615383</v>
          </cell>
          <cell r="DI3">
            <v>0.61955143448972538</v>
          </cell>
          <cell r="DJ3">
            <v>0.58668155023247559</v>
          </cell>
          <cell r="DK3">
            <v>-5000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-5000</v>
          </cell>
          <cell r="DZ3" t="str">
            <v>No</v>
          </cell>
          <cell r="EA3">
            <v>29400</v>
          </cell>
          <cell r="EB3">
            <v>2969400</v>
          </cell>
          <cell r="EC3">
            <v>-34400</v>
          </cell>
          <cell r="ED3">
            <v>-1.1700680272108844E-2</v>
          </cell>
          <cell r="EE3">
            <v>393</v>
          </cell>
          <cell r="EF3">
            <v>410</v>
          </cell>
        </row>
        <row r="4">
          <cell r="A4" t="str">
            <v>Fernandinho</v>
          </cell>
          <cell r="B4" t="str">
            <v>Manchester City</v>
          </cell>
          <cell r="C4" t="str">
            <v>Midfield</v>
          </cell>
          <cell r="D4" t="str">
            <v>3.678.000</v>
          </cell>
          <cell r="E4">
            <v>9.0000000000000011E-3</v>
          </cell>
          <cell r="F4" t="str">
            <v>Fernandinho</v>
          </cell>
          <cell r="G4" t="str">
            <v>Wolverhampton</v>
          </cell>
          <cell r="H4">
            <v>3678000</v>
          </cell>
          <cell r="I4">
            <v>0.99784017278617732</v>
          </cell>
          <cell r="J4">
            <v>0.62903225806451601</v>
          </cell>
          <cell r="K4">
            <v>1.2318970745493336</v>
          </cell>
          <cell r="L4">
            <v>95</v>
          </cell>
          <cell r="M4">
            <v>0.13969762419006485</v>
          </cell>
          <cell r="N4">
            <v>0.14967602591792659</v>
          </cell>
          <cell r="O4">
            <v>0.56876889848812107</v>
          </cell>
          <cell r="P4">
            <v>0.7391382447296001</v>
          </cell>
          <cell r="Q4">
            <v>0</v>
          </cell>
          <cell r="R4">
            <v>0.22</v>
          </cell>
          <cell r="S4">
            <v>0.01</v>
          </cell>
          <cell r="T4">
            <v>4.6199999999999992</v>
          </cell>
          <cell r="U4">
            <v>0.78</v>
          </cell>
          <cell r="V4">
            <v>1.6113</v>
          </cell>
          <cell r="W4">
            <v>0.29200000000000004</v>
          </cell>
          <cell r="X4">
            <v>9.6700000000000008E-2</v>
          </cell>
          <cell r="Y4">
            <v>7000</v>
          </cell>
          <cell r="Z4">
            <v>40282.5</v>
          </cell>
          <cell r="AA4">
            <v>1460.0000000000002</v>
          </cell>
          <cell r="AB4">
            <v>-1450.5000000000002</v>
          </cell>
          <cell r="AC4">
            <v>17462.203023758106</v>
          </cell>
          <cell r="AD4">
            <v>7483.8012958963291</v>
          </cell>
          <cell r="AE4">
            <v>5687.6889848812107</v>
          </cell>
          <cell r="AF4">
            <v>0</v>
          </cell>
          <cell r="AG4">
            <v>0</v>
          </cell>
          <cell r="AH4">
            <v>-4400</v>
          </cell>
          <cell r="AI4">
            <v>-500</v>
          </cell>
          <cell r="AJ4">
            <v>46199.999999999993</v>
          </cell>
          <cell r="AK4">
            <v>-6240</v>
          </cell>
          <cell r="AL4">
            <v>112985.69330453564</v>
          </cell>
          <cell r="AM4">
            <v>1</v>
          </cell>
          <cell r="AN4">
            <v>1.4102564102564104</v>
          </cell>
          <cell r="AO4">
            <v>0.87715645355917138</v>
          </cell>
          <cell r="AP4">
            <v>0.93656631028409909</v>
          </cell>
          <cell r="AQ4">
            <v>7000</v>
          </cell>
          <cell r="AR4">
            <v>37862.5</v>
          </cell>
          <cell r="AS4">
            <v>1585</v>
          </cell>
          <cell r="AT4">
            <v>-2526.0000000000005</v>
          </cell>
          <cell r="AU4">
            <v>17462.203023758106</v>
          </cell>
          <cell r="AV4">
            <v>7483.8012958963291</v>
          </cell>
          <cell r="AW4">
            <v>5687.6889848812107</v>
          </cell>
          <cell r="AX4">
            <v>0</v>
          </cell>
          <cell r="AY4">
            <v>0</v>
          </cell>
          <cell r="AZ4">
            <v>-4400</v>
          </cell>
          <cell r="BA4">
            <v>-500</v>
          </cell>
          <cell r="BB4">
            <v>46199.999999999993</v>
          </cell>
          <cell r="BC4">
            <v>-8800</v>
          </cell>
          <cell r="BD4">
            <v>50027.596652267821</v>
          </cell>
          <cell r="BE4">
            <v>0.46103896103896108</v>
          </cell>
          <cell r="BF4">
            <v>0.73076923076923073</v>
          </cell>
          <cell r="BG4">
            <v>0.41357544208242786</v>
          </cell>
          <cell r="BH4">
            <v>0.43666278995228297</v>
          </cell>
          <cell r="BI4">
            <v>7000</v>
          </cell>
          <cell r="BJ4">
            <v>18337.5</v>
          </cell>
          <cell r="BK4">
            <v>909</v>
          </cell>
          <cell r="BL4">
            <v>-1270.5</v>
          </cell>
          <cell r="BM4">
            <v>8050.7559395248418</v>
          </cell>
          <cell r="BN4">
            <v>3450.3239740820741</v>
          </cell>
          <cell r="BO4">
            <v>2622.2462203023765</v>
          </cell>
          <cell r="BP4">
            <v>0</v>
          </cell>
          <cell r="BQ4">
            <v>0</v>
          </cell>
          <cell r="BR4">
            <v>-4400</v>
          </cell>
          <cell r="BS4">
            <v>-500</v>
          </cell>
          <cell r="BT4">
            <v>21300</v>
          </cell>
          <cell r="BU4">
            <v>-4560</v>
          </cell>
          <cell r="BV4">
            <v>10984.831533477323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7000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-4400</v>
          </cell>
          <cell r="CK4">
            <v>-500</v>
          </cell>
          <cell r="CL4">
            <v>0</v>
          </cell>
          <cell r="CM4">
            <v>0</v>
          </cell>
          <cell r="CN4">
            <v>-612.5</v>
          </cell>
          <cell r="CO4">
            <v>0.40043290043290053</v>
          </cell>
          <cell r="CP4">
            <v>0.93589743589743579</v>
          </cell>
          <cell r="CQ4">
            <v>0.35242574423949602</v>
          </cell>
          <cell r="CR4">
            <v>0.37566323077065311</v>
          </cell>
          <cell r="CS4">
            <v>7000</v>
          </cell>
          <cell r="CT4">
            <v>15862.499999999998</v>
          </cell>
          <cell r="CU4">
            <v>1124</v>
          </cell>
          <cell r="CV4">
            <v>-2110.5</v>
          </cell>
          <cell r="CW4">
            <v>6992.4406047516241</v>
          </cell>
          <cell r="CX4">
            <v>2996.7602591792665</v>
          </cell>
          <cell r="CY4">
            <v>2277.537796976243</v>
          </cell>
          <cell r="CZ4">
            <v>0</v>
          </cell>
          <cell r="DA4">
            <v>0</v>
          </cell>
          <cell r="DB4">
            <v>-4400</v>
          </cell>
          <cell r="DC4">
            <v>-500</v>
          </cell>
          <cell r="DD4">
            <v>18500</v>
          </cell>
          <cell r="DE4">
            <v>-5839.9999999999991</v>
          </cell>
          <cell r="DF4">
            <v>2181.4211663066958</v>
          </cell>
          <cell r="DG4">
            <v>0.61038961038961048</v>
          </cell>
          <cell r="DH4">
            <v>0.60256410256410253</v>
          </cell>
          <cell r="DI4">
            <v>0.45707155101977864</v>
          </cell>
          <cell r="DJ4">
            <v>0.52819667354796707</v>
          </cell>
          <cell r="DK4">
            <v>7000</v>
          </cell>
          <cell r="DL4">
            <v>21292.5</v>
          </cell>
          <cell r="DM4">
            <v>545</v>
          </cell>
          <cell r="DN4">
            <v>-589.5</v>
          </cell>
          <cell r="DO4">
            <v>10658.747300215988</v>
          </cell>
          <cell r="DP4">
            <v>4568.0345572354227</v>
          </cell>
          <cell r="DQ4">
            <v>3471.7062634989215</v>
          </cell>
          <cell r="DR4">
            <v>0</v>
          </cell>
          <cell r="DS4">
            <v>0</v>
          </cell>
          <cell r="DT4">
            <v>-4400</v>
          </cell>
          <cell r="DU4">
            <v>-500</v>
          </cell>
          <cell r="DV4">
            <v>28200</v>
          </cell>
          <cell r="DW4">
            <v>-2852.1264783634188</v>
          </cell>
          <cell r="DX4">
            <v>1887.323801330841</v>
          </cell>
          <cell r="DY4">
            <v>177454.36645791831</v>
          </cell>
          <cell r="DZ4" t="str">
            <v>No</v>
          </cell>
          <cell r="EA4">
            <v>36780</v>
          </cell>
          <cell r="EB4">
            <v>3714780</v>
          </cell>
          <cell r="EC4">
            <v>140674.36645791831</v>
          </cell>
          <cell r="ED4">
            <v>3.8247516709602587E-2</v>
          </cell>
          <cell r="EE4">
            <v>27</v>
          </cell>
          <cell r="EF4">
            <v>6</v>
          </cell>
        </row>
        <row r="5">
          <cell r="A5" t="str">
            <v>Bailey Peacock-Farrell</v>
          </cell>
          <cell r="B5" t="str">
            <v>Burnley</v>
          </cell>
          <cell r="C5" t="str">
            <v>Goalkeeper</v>
          </cell>
          <cell r="D5" t="str">
            <v>3.450.000</v>
          </cell>
          <cell r="E5">
            <v>0</v>
          </cell>
          <cell r="F5" t="str">
            <v>Bailey Peacock-Farrell</v>
          </cell>
          <cell r="G5" t="str">
            <v/>
          </cell>
          <cell r="H5">
            <v>3450000</v>
          </cell>
          <cell r="I5">
            <v>0.95767195767195734</v>
          </cell>
          <cell r="J5">
            <v>0.81609195402298862</v>
          </cell>
          <cell r="K5">
            <v>1.4596210961395832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1.81</v>
          </cell>
          <cell r="U5">
            <v>2.84</v>
          </cell>
          <cell r="V5">
            <v>0.48159999999999997</v>
          </cell>
          <cell r="W5">
            <v>0.54899999999999993</v>
          </cell>
          <cell r="X5">
            <v>0.96940000000000004</v>
          </cell>
          <cell r="Y5">
            <v>-5000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-5000</v>
          </cell>
          <cell r="AM5">
            <v>0.53038674033149169</v>
          </cell>
          <cell r="AN5">
            <v>0.46830985915492962</v>
          </cell>
          <cell r="AO5">
            <v>0.53292892244294532</v>
          </cell>
          <cell r="AP5">
            <v>0.53165631191860041</v>
          </cell>
          <cell r="AQ5">
            <v>-5000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0.50276243093922657</v>
          </cell>
          <cell r="BF5">
            <v>0.49647887323943662</v>
          </cell>
          <cell r="BG5">
            <v>0.49195539976929853</v>
          </cell>
          <cell r="BH5">
            <v>0.49732956145969404</v>
          </cell>
          <cell r="BI5">
            <v>-5000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-5000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0.53038674033149169</v>
          </cell>
          <cell r="CP5">
            <v>0.44366197183098594</v>
          </cell>
          <cell r="CQ5">
            <v>0.57157062934705272</v>
          </cell>
          <cell r="CR5">
            <v>0.55059375493062257</v>
          </cell>
          <cell r="CS5">
            <v>-5000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0.72375690607734811</v>
          </cell>
          <cell r="DH5">
            <v>0.30281690140845069</v>
          </cell>
          <cell r="DI5">
            <v>0.8526831813062975</v>
          </cell>
          <cell r="DJ5">
            <v>0.78557962115016466</v>
          </cell>
          <cell r="DK5">
            <v>-5000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-5000</v>
          </cell>
          <cell r="DZ5" t="str">
            <v>No</v>
          </cell>
          <cell r="EA5">
            <v>34500</v>
          </cell>
          <cell r="EB5">
            <v>3484500</v>
          </cell>
          <cell r="EC5">
            <v>-39500</v>
          </cell>
          <cell r="ED5">
            <v>-1.144927536231884E-2</v>
          </cell>
          <cell r="EE5">
            <v>448</v>
          </cell>
          <cell r="EF5">
            <v>356</v>
          </cell>
        </row>
        <row r="6">
          <cell r="A6" t="str">
            <v>Daniel Podence</v>
          </cell>
          <cell r="B6" t="str">
            <v>Wolverhampton</v>
          </cell>
          <cell r="C6" t="str">
            <v>Striker</v>
          </cell>
          <cell r="D6" t="str">
            <v>5.015.000</v>
          </cell>
          <cell r="E6">
            <v>6.0000000000000001E-3</v>
          </cell>
          <cell r="F6" t="str">
            <v>Daniel Podence</v>
          </cell>
          <cell r="G6" t="str">
            <v/>
          </cell>
          <cell r="H6">
            <v>5015000</v>
          </cell>
          <cell r="I6">
            <v>0.72043010752688141</v>
          </cell>
          <cell r="J6">
            <v>1.0147058823529413</v>
          </cell>
          <cell r="K6">
            <v>1.0031115286347965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1.34</v>
          </cell>
          <cell r="U6">
            <v>3.4499999999999997</v>
          </cell>
          <cell r="V6">
            <v>0.37019999999999997</v>
          </cell>
          <cell r="W6">
            <v>0.42870000000000003</v>
          </cell>
          <cell r="X6">
            <v>1.2010999999999998</v>
          </cell>
          <cell r="Y6">
            <v>-5000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-5000</v>
          </cell>
          <cell r="AM6">
            <v>0.76119402985074625</v>
          </cell>
          <cell r="AN6">
            <v>0.41449275362318844</v>
          </cell>
          <cell r="AO6">
            <v>0.5680157509253958</v>
          </cell>
          <cell r="AP6">
            <v>0.6575486282136096</v>
          </cell>
          <cell r="AQ6">
            <v>-5000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0.74626865671641784</v>
          </cell>
          <cell r="BF6">
            <v>0.49275362318840582</v>
          </cell>
          <cell r="BG6">
            <v>0.43361157671679662</v>
          </cell>
          <cell r="BH6">
            <v>0.56885035720576971</v>
          </cell>
          <cell r="BI6">
            <v>-5000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-5000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0.90298507462686561</v>
          </cell>
          <cell r="CP6">
            <v>0.336231884057971</v>
          </cell>
          <cell r="CQ6">
            <v>0.74408044116881922</v>
          </cell>
          <cell r="CR6">
            <v>0.8196911202991144</v>
          </cell>
          <cell r="CS6">
            <v>-5000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0.74626865671641784</v>
          </cell>
          <cell r="DH6">
            <v>0.31884057971014496</v>
          </cell>
          <cell r="DI6">
            <v>0.7900918060026465</v>
          </cell>
          <cell r="DJ6">
            <v>0.76786766486696367</v>
          </cell>
          <cell r="DK6">
            <v>-5000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-5000</v>
          </cell>
          <cell r="DZ6" t="str">
            <v>No</v>
          </cell>
          <cell r="EA6">
            <v>50150</v>
          </cell>
          <cell r="EB6">
            <v>5065150</v>
          </cell>
          <cell r="EC6">
            <v>-55150</v>
          </cell>
          <cell r="ED6">
            <v>-1.0997008973080757E-2</v>
          </cell>
          <cell r="EE6">
            <v>545</v>
          </cell>
          <cell r="EF6">
            <v>261</v>
          </cell>
        </row>
        <row r="7">
          <cell r="A7" t="str">
            <v>Bruno Jordao</v>
          </cell>
          <cell r="B7" t="str">
            <v>Wolverhampton</v>
          </cell>
          <cell r="C7" t="str">
            <v>Midfield</v>
          </cell>
          <cell r="D7" t="str">
            <v>1.960.000</v>
          </cell>
          <cell r="E7">
            <v>1E-3</v>
          </cell>
          <cell r="F7" t="str">
            <v>Bruno Jordao</v>
          </cell>
          <cell r="G7" t="str">
            <v/>
          </cell>
          <cell r="H7">
            <v>1960000</v>
          </cell>
          <cell r="I7">
            <v>0.72043010752688141</v>
          </cell>
          <cell r="J7">
            <v>1.0147058823529413</v>
          </cell>
          <cell r="K7">
            <v>1.0031115286347965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1.34</v>
          </cell>
          <cell r="U7">
            <v>3.4499999999999997</v>
          </cell>
          <cell r="V7">
            <v>0.37019999999999997</v>
          </cell>
          <cell r="W7">
            <v>0.42870000000000003</v>
          </cell>
          <cell r="X7">
            <v>1.2010999999999998</v>
          </cell>
          <cell r="Y7">
            <v>-5000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-5000</v>
          </cell>
          <cell r="AM7">
            <v>0.76119402985074625</v>
          </cell>
          <cell r="AN7">
            <v>0.41449275362318844</v>
          </cell>
          <cell r="AO7">
            <v>0.5680157509253958</v>
          </cell>
          <cell r="AP7">
            <v>0.6575486282136096</v>
          </cell>
          <cell r="AQ7">
            <v>-5000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0.74626865671641784</v>
          </cell>
          <cell r="BF7">
            <v>0.49275362318840582</v>
          </cell>
          <cell r="BG7">
            <v>0.43361157671679662</v>
          </cell>
          <cell r="BH7">
            <v>0.56885035720576971</v>
          </cell>
          <cell r="BI7">
            <v>-5000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-5000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0.90298507462686561</v>
          </cell>
          <cell r="CP7">
            <v>0.336231884057971</v>
          </cell>
          <cell r="CQ7">
            <v>0.74408044116881922</v>
          </cell>
          <cell r="CR7">
            <v>0.8196911202991144</v>
          </cell>
          <cell r="CS7">
            <v>-5000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0.74626865671641784</v>
          </cell>
          <cell r="DH7">
            <v>0.31884057971014496</v>
          </cell>
          <cell r="DI7">
            <v>0.7900918060026465</v>
          </cell>
          <cell r="DJ7">
            <v>0.76786766486696367</v>
          </cell>
          <cell r="DK7">
            <v>-5000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-5000</v>
          </cell>
          <cell r="DZ7" t="str">
            <v>No</v>
          </cell>
          <cell r="EA7">
            <v>19600</v>
          </cell>
          <cell r="EB7">
            <v>1979600</v>
          </cell>
          <cell r="EC7">
            <v>-24600</v>
          </cell>
          <cell r="ED7">
            <v>-1.2551020408163265E-2</v>
          </cell>
          <cell r="EE7">
            <v>252</v>
          </cell>
          <cell r="EF7">
            <v>503</v>
          </cell>
        </row>
        <row r="8">
          <cell r="A8" t="str">
            <v>Niall Huggins</v>
          </cell>
          <cell r="B8" t="str">
            <v>Leeds United</v>
          </cell>
          <cell r="C8" t="str">
            <v>Defense</v>
          </cell>
          <cell r="D8" t="str">
            <v>1.977.000</v>
          </cell>
          <cell r="E8">
            <v>1E-3</v>
          </cell>
          <cell r="F8" t="e">
            <v>#N/A</v>
          </cell>
          <cell r="G8" t="str">
            <v/>
          </cell>
          <cell r="H8">
            <v>1977000</v>
          </cell>
          <cell r="I8">
            <v>0.95238095238095244</v>
          </cell>
          <cell r="J8">
            <v>1.0902777777777777</v>
          </cell>
          <cell r="K8">
            <v>0.86685492648758533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1.6</v>
          </cell>
          <cell r="U8">
            <v>1.57</v>
          </cell>
          <cell r="V8">
            <v>0.38379999999999997</v>
          </cell>
          <cell r="W8">
            <v>0.2419</v>
          </cell>
          <cell r="X8">
            <v>0.37430000000000002</v>
          </cell>
          <cell r="Y8">
            <v>-5000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-5000</v>
          </cell>
          <cell r="AM8">
            <v>0.81874999999999998</v>
          </cell>
          <cell r="AN8">
            <v>1.1210191082802548</v>
          </cell>
          <cell r="AO8">
            <v>0.8269591339433624</v>
          </cell>
          <cell r="AP8">
            <v>0.82284432969798604</v>
          </cell>
          <cell r="AQ8">
            <v>-5000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0.73124999999999996</v>
          </cell>
          <cell r="BF8">
            <v>1.1719745222929936</v>
          </cell>
          <cell r="BG8">
            <v>0.76337949433685315</v>
          </cell>
          <cell r="BH8">
            <v>0.74714205826858915</v>
          </cell>
          <cell r="BI8">
            <v>-5000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0.85</v>
          </cell>
          <cell r="BX8">
            <v>0.88535031847133749</v>
          </cell>
          <cell r="BY8">
            <v>1.1972173631218104</v>
          </cell>
          <cell r="BZ8">
            <v>1.0087788452646789</v>
          </cell>
          <cell r="CA8">
            <v>-5000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1.0812499999999998</v>
          </cell>
          <cell r="CP8">
            <v>0.64331210191082799</v>
          </cell>
          <cell r="CQ8">
            <v>1.7506725002961012</v>
          </cell>
          <cell r="CR8">
            <v>1.3758323447808454</v>
          </cell>
          <cell r="CS8">
            <v>-5000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0.29374999999999996</v>
          </cell>
          <cell r="DH8">
            <v>1.7961783439490444</v>
          </cell>
          <cell r="DI8">
            <v>0.28650479686019015</v>
          </cell>
          <cell r="DJ8">
            <v>0.29010478120444833</v>
          </cell>
          <cell r="DK8">
            <v>-5000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-5000</v>
          </cell>
          <cell r="DZ8" t="str">
            <v>No</v>
          </cell>
          <cell r="EA8">
            <v>19770</v>
          </cell>
          <cell r="EB8">
            <v>1996770</v>
          </cell>
          <cell r="EC8">
            <v>-24770</v>
          </cell>
          <cell r="ED8">
            <v>-1.2529084471421346E-2</v>
          </cell>
          <cell r="EE8">
            <v>302</v>
          </cell>
          <cell r="EF8">
            <v>499</v>
          </cell>
        </row>
        <row r="9">
          <cell r="A9" t="str">
            <v>Branislav Ivanovic</v>
          </cell>
          <cell r="B9" t="str">
            <v>West Bromwich</v>
          </cell>
          <cell r="C9" t="str">
            <v>Defense</v>
          </cell>
          <cell r="D9" t="str">
            <v>2.960.000</v>
          </cell>
          <cell r="E9">
            <v>0</v>
          </cell>
          <cell r="F9" t="str">
            <v>Branislav Ivanovic</v>
          </cell>
          <cell r="G9" t="str">
            <v/>
          </cell>
          <cell r="H9">
            <v>2960000</v>
          </cell>
          <cell r="I9">
            <v>0.97536945812807874</v>
          </cell>
          <cell r="J9">
            <v>1.0124610591900314</v>
          </cell>
          <cell r="K9">
            <v>0.98516147958933487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1.98</v>
          </cell>
          <cell r="U9">
            <v>3.25</v>
          </cell>
          <cell r="V9">
            <v>0.45539999999999997</v>
          </cell>
          <cell r="W9">
            <v>0.50689999999999991</v>
          </cell>
          <cell r="X9">
            <v>1.0377000000000001</v>
          </cell>
          <cell r="Y9">
            <v>-5000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-5000</v>
          </cell>
          <cell r="AM9">
            <v>0.60101010101010099</v>
          </cell>
          <cell r="AN9">
            <v>0.37538461538461537</v>
          </cell>
          <cell r="AO9">
            <v>0.74919232288467341</v>
          </cell>
          <cell r="AP9">
            <v>0.67102321394487519</v>
          </cell>
          <cell r="AQ9">
            <v>-5000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0.5</v>
          </cell>
          <cell r="BF9">
            <v>0.47384615384615386</v>
          </cell>
          <cell r="BG9">
            <v>0.54402528384570725</v>
          </cell>
          <cell r="BH9">
            <v>0.52154831216566466</v>
          </cell>
          <cell r="BI9">
            <v>-5000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-5000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0.18686868686868688</v>
          </cell>
          <cell r="CP9">
            <v>0.74461538461538457</v>
          </cell>
          <cell r="CQ9">
            <v>0.22565239126192127</v>
          </cell>
          <cell r="CR9">
            <v>0.20534694067332579</v>
          </cell>
          <cell r="CS9">
            <v>-5000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0.55555555555555558</v>
          </cell>
          <cell r="DH9">
            <v>0.43384615384615383</v>
          </cell>
          <cell r="DI9">
            <v>0.61955143448972538</v>
          </cell>
          <cell r="DJ9">
            <v>0.58668155023247559</v>
          </cell>
          <cell r="DK9">
            <v>-5000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-5000</v>
          </cell>
          <cell r="DZ9" t="str">
            <v>No</v>
          </cell>
          <cell r="EA9">
            <v>29600</v>
          </cell>
          <cell r="EB9">
            <v>2989600</v>
          </cell>
          <cell r="EC9">
            <v>-34600</v>
          </cell>
          <cell r="ED9">
            <v>-1.1689189189189189E-2</v>
          </cell>
          <cell r="EE9">
            <v>405</v>
          </cell>
          <cell r="EF9">
            <v>380</v>
          </cell>
        </row>
        <row r="10">
          <cell r="A10" t="str">
            <v>Jan Bednarek</v>
          </cell>
          <cell r="B10" t="str">
            <v>Southampton</v>
          </cell>
          <cell r="C10" t="str">
            <v>Defense</v>
          </cell>
          <cell r="D10" t="str">
            <v>3.153.000</v>
          </cell>
          <cell r="E10">
            <v>2.6000000000000002E-2</v>
          </cell>
          <cell r="F10" t="str">
            <v>Jan Bednarek</v>
          </cell>
          <cell r="G10" t="str">
            <v>Everton</v>
          </cell>
          <cell r="H10">
            <v>3153000</v>
          </cell>
          <cell r="I10">
            <v>0.87931034482758608</v>
          </cell>
          <cell r="J10">
            <v>1</v>
          </cell>
          <cell r="K10">
            <v>1.020862387747514</v>
          </cell>
          <cell r="L10">
            <v>95</v>
          </cell>
          <cell r="M10">
            <v>2.6379310344827583E-2</v>
          </cell>
          <cell r="N10">
            <v>8.7931034482758609E-3</v>
          </cell>
          <cell r="O10">
            <v>0.12310344827586206</v>
          </cell>
          <cell r="P10">
            <v>0.21438110142697794</v>
          </cell>
          <cell r="Q10">
            <v>0</v>
          </cell>
          <cell r="R10">
            <v>0.15</v>
          </cell>
          <cell r="S10">
            <v>0.04</v>
          </cell>
          <cell r="T10">
            <v>1.02</v>
          </cell>
          <cell r="U10">
            <v>1.54</v>
          </cell>
          <cell r="V10">
            <v>0.24979999999999999</v>
          </cell>
          <cell r="W10">
            <v>0.26250000000000001</v>
          </cell>
          <cell r="X10">
            <v>0.48759999999999998</v>
          </cell>
          <cell r="Y10">
            <v>7000</v>
          </cell>
          <cell r="Z10">
            <v>6245</v>
          </cell>
          <cell r="AA10">
            <v>1312.5</v>
          </cell>
          <cell r="AB10">
            <v>-7314</v>
          </cell>
          <cell r="AC10">
            <v>3956.8965517241372</v>
          </cell>
          <cell r="AD10">
            <v>439.65517241379303</v>
          </cell>
          <cell r="AE10">
            <v>1231.0344827586207</v>
          </cell>
          <cell r="AF10">
            <v>10719.055071348897</v>
          </cell>
          <cell r="AG10">
            <v>0</v>
          </cell>
          <cell r="AH10">
            <v>-3000</v>
          </cell>
          <cell r="AI10">
            <v>-2000</v>
          </cell>
          <cell r="AJ10">
            <v>10200</v>
          </cell>
          <cell r="AK10">
            <v>-12320</v>
          </cell>
          <cell r="AL10">
            <v>16470.14127824545</v>
          </cell>
          <cell r="AM10">
            <v>1.3627450980392157</v>
          </cell>
          <cell r="AN10">
            <v>2.4415584415584415</v>
          </cell>
          <cell r="AO10">
            <v>1.8199893113013497</v>
          </cell>
          <cell r="AP10">
            <v>1.5748592040114833</v>
          </cell>
          <cell r="AQ10">
            <v>7000</v>
          </cell>
          <cell r="AR10">
            <v>9275</v>
          </cell>
          <cell r="AS10">
            <v>1998</v>
          </cell>
          <cell r="AT10">
            <v>-18442.5</v>
          </cell>
          <cell r="AU10">
            <v>5392.2413793103442</v>
          </cell>
          <cell r="AV10">
            <v>599.13793103448268</v>
          </cell>
          <cell r="AW10">
            <v>1677.5862068965519</v>
          </cell>
          <cell r="AX10">
            <v>19508.565657105519</v>
          </cell>
          <cell r="AY10">
            <v>0</v>
          </cell>
          <cell r="AZ10">
            <v>-3000</v>
          </cell>
          <cell r="BA10">
            <v>-2000</v>
          </cell>
          <cell r="BB10">
            <v>13900</v>
          </cell>
          <cell r="BC10">
            <v>-30080</v>
          </cell>
          <cell r="BD10">
            <v>-585.9844128265504</v>
          </cell>
          <cell r="BE10">
            <v>1.1274509803921569</v>
          </cell>
          <cell r="BF10">
            <v>0.84415584415584421</v>
          </cell>
          <cell r="BG10">
            <v>1.2712491503214047</v>
          </cell>
          <cell r="BH10">
            <v>1.1971930090225904</v>
          </cell>
          <cell r="BI10">
            <v>7000</v>
          </cell>
          <cell r="BJ10">
            <v>8127.5</v>
          </cell>
          <cell r="BK10">
            <v>1394</v>
          </cell>
          <cell r="BL10">
            <v>-5943</v>
          </cell>
          <cell r="BM10">
            <v>4461.2068965517237</v>
          </cell>
          <cell r="BN10">
            <v>495.68965517241372</v>
          </cell>
          <cell r="BO10">
            <v>1387.9310344827586</v>
          </cell>
          <cell r="BP10">
            <v>13626.589651700629</v>
          </cell>
          <cell r="BQ10">
            <v>0</v>
          </cell>
          <cell r="BR10">
            <v>-3000</v>
          </cell>
          <cell r="BS10">
            <v>-2000</v>
          </cell>
          <cell r="BT10">
            <v>11500</v>
          </cell>
          <cell r="BU10">
            <v>-10400</v>
          </cell>
          <cell r="BV10">
            <v>4912.4793094768811</v>
          </cell>
          <cell r="BW10">
            <v>0.96078431372549011</v>
          </cell>
          <cell r="BX10">
            <v>1.1298701298701299</v>
          </cell>
          <cell r="BY10">
            <v>0.81873075307798182</v>
          </cell>
          <cell r="BZ10">
            <v>0.88691807103135656</v>
          </cell>
          <cell r="CA10">
            <v>7000</v>
          </cell>
          <cell r="CB10">
            <v>5210</v>
          </cell>
          <cell r="CC10">
            <v>1210.5</v>
          </cell>
          <cell r="CD10">
            <v>-8242.5</v>
          </cell>
          <cell r="CE10">
            <v>3801.7241379310335</v>
          </cell>
          <cell r="CF10">
            <v>422.41379310344814</v>
          </cell>
          <cell r="CG10">
            <v>1182.7586206896551</v>
          </cell>
          <cell r="CH10">
            <v>8776.0200308498424</v>
          </cell>
          <cell r="CI10">
            <v>0</v>
          </cell>
          <cell r="CJ10">
            <v>-3000</v>
          </cell>
          <cell r="CK10">
            <v>-2000</v>
          </cell>
          <cell r="CL10">
            <v>9800</v>
          </cell>
          <cell r="CM10">
            <v>-13920</v>
          </cell>
          <cell r="CN10">
            <v>405.11457282174752</v>
          </cell>
          <cell r="CO10">
            <v>1.2352941176470589</v>
          </cell>
          <cell r="CP10">
            <v>0.62337662337662336</v>
          </cell>
          <cell r="CQ10">
            <v>1.7860384307500736</v>
          </cell>
          <cell r="CR10">
            <v>1.4853561079408364</v>
          </cell>
          <cell r="CS10">
            <v>7000</v>
          </cell>
          <cell r="CT10">
            <v>10695</v>
          </cell>
          <cell r="CU10">
            <v>1465</v>
          </cell>
          <cell r="CV10">
            <v>-4188</v>
          </cell>
          <cell r="CW10">
            <v>4887.9310344827582</v>
          </cell>
          <cell r="CX10">
            <v>543.10344827586198</v>
          </cell>
          <cell r="CY10">
            <v>1520.6896551724139</v>
          </cell>
          <cell r="CZ10">
            <v>19144.644298755604</v>
          </cell>
          <cell r="DA10">
            <v>0</v>
          </cell>
          <cell r="DB10">
            <v>-3000</v>
          </cell>
          <cell r="DC10">
            <v>-2000</v>
          </cell>
          <cell r="DD10">
            <v>12600</v>
          </cell>
          <cell r="DE10">
            <v>-7680</v>
          </cell>
          <cell r="DF10">
            <v>2124.2730272929148</v>
          </cell>
          <cell r="DG10">
            <v>1.3823529411764706</v>
          </cell>
          <cell r="DH10">
            <v>0.7142857142857143</v>
          </cell>
          <cell r="DI10">
            <v>1.5527072185113362</v>
          </cell>
          <cell r="DJ10">
            <v>1.4650561048284403</v>
          </cell>
          <cell r="DK10">
            <v>7000</v>
          </cell>
          <cell r="DL10">
            <v>10897.5</v>
          </cell>
          <cell r="DM10">
            <v>1363</v>
          </cell>
          <cell r="DN10">
            <v>-4372.5</v>
          </cell>
          <cell r="DO10">
            <v>5469.8275862068958</v>
          </cell>
          <cell r="DP10">
            <v>607.758620689655</v>
          </cell>
          <cell r="DQ10">
            <v>1701.7241379310344</v>
          </cell>
          <cell r="DR10">
            <v>16643.55418490398</v>
          </cell>
          <cell r="DS10">
            <v>0</v>
          </cell>
          <cell r="DT10">
            <v>-3000</v>
          </cell>
          <cell r="DU10">
            <v>-2000</v>
          </cell>
          <cell r="DV10">
            <v>14100</v>
          </cell>
          <cell r="DW10">
            <v>-19129.352932059661</v>
          </cell>
          <cell r="DX10">
            <v>696.29723742724707</v>
          </cell>
          <cell r="DY10">
            <v>24022.321012437689</v>
          </cell>
          <cell r="DZ10" t="str">
            <v>No</v>
          </cell>
          <cell r="EA10">
            <v>31530</v>
          </cell>
          <cell r="EB10">
            <v>3184530</v>
          </cell>
          <cell r="EC10">
            <v>-7507.6789875623108</v>
          </cell>
          <cell r="ED10">
            <v>-2.3811224191444057E-3</v>
          </cell>
          <cell r="EE10">
            <v>206</v>
          </cell>
          <cell r="EF10">
            <v>208</v>
          </cell>
        </row>
        <row r="11">
          <cell r="A11" t="str">
            <v>Alexis Mac Allister</v>
          </cell>
          <cell r="B11" t="str">
            <v>Brighton and Hove</v>
          </cell>
          <cell r="C11" t="str">
            <v>Midfield</v>
          </cell>
          <cell r="D11" t="str">
            <v>3.145.000</v>
          </cell>
          <cell r="E11">
            <v>1.1000000000000001E-2</v>
          </cell>
          <cell r="F11" t="str">
            <v>Alexis Mac Allister</v>
          </cell>
          <cell r="G11" t="str">
            <v>West Bromwich</v>
          </cell>
          <cell r="H11">
            <v>3145000</v>
          </cell>
          <cell r="I11">
            <v>1.0849673202614376</v>
          </cell>
          <cell r="J11">
            <v>0.94845360824742264</v>
          </cell>
          <cell r="K11">
            <v>1.0487343186434583</v>
          </cell>
          <cell r="L11">
            <v>95</v>
          </cell>
          <cell r="M11">
            <v>0.24954248366013065</v>
          </cell>
          <cell r="N11">
            <v>0.33633986928104564</v>
          </cell>
          <cell r="O11">
            <v>0.86797385620915013</v>
          </cell>
          <cell r="P11">
            <v>0.39851904108451419</v>
          </cell>
          <cell r="Q11">
            <v>0</v>
          </cell>
          <cell r="R11">
            <v>0.05</v>
          </cell>
          <cell r="S11">
            <v>0</v>
          </cell>
          <cell r="T11">
            <v>1.66</v>
          </cell>
          <cell r="U11">
            <v>0.92</v>
          </cell>
          <cell r="V11">
            <v>0.54459999999999997</v>
          </cell>
          <cell r="W11">
            <v>0.25019999999999998</v>
          </cell>
          <cell r="X11">
            <v>0.20519999999999999</v>
          </cell>
          <cell r="Y11">
            <v>7000</v>
          </cell>
          <cell r="Z11">
            <v>13615</v>
          </cell>
          <cell r="AA11">
            <v>1251</v>
          </cell>
          <cell r="AB11">
            <v>-3078</v>
          </cell>
          <cell r="AC11">
            <v>31192.810457516331</v>
          </cell>
          <cell r="AD11">
            <v>16816.993464052281</v>
          </cell>
          <cell r="AE11">
            <v>8679.7385620915011</v>
          </cell>
          <cell r="AF11">
            <v>0</v>
          </cell>
          <cell r="AG11">
            <v>0</v>
          </cell>
          <cell r="AH11">
            <v>-1000</v>
          </cell>
          <cell r="AI11">
            <v>0</v>
          </cell>
          <cell r="AJ11">
            <v>16600</v>
          </cell>
          <cell r="AK11">
            <v>-7360</v>
          </cell>
          <cell r="AL11">
            <v>83717.542483660116</v>
          </cell>
          <cell r="AM11">
            <v>0.77108433734939763</v>
          </cell>
          <cell r="AN11">
            <v>1.173913043478261</v>
          </cell>
          <cell r="AO11">
            <v>0.85214378896621135</v>
          </cell>
          <cell r="AP11">
            <v>0.81060146116412601</v>
          </cell>
          <cell r="AQ11">
            <v>7000</v>
          </cell>
          <cell r="AR11">
            <v>10132.5</v>
          </cell>
          <cell r="AS11">
            <v>1424.9999999999998</v>
          </cell>
          <cell r="AT11">
            <v>-4644</v>
          </cell>
          <cell r="AU11">
            <v>24052.28758169934</v>
          </cell>
          <cell r="AV11">
            <v>12967.320261437904</v>
          </cell>
          <cell r="AW11">
            <v>6692.8104575163388</v>
          </cell>
          <cell r="AX11">
            <v>0</v>
          </cell>
          <cell r="AY11">
            <v>0</v>
          </cell>
          <cell r="AZ11">
            <v>-1000</v>
          </cell>
          <cell r="BA11">
            <v>0</v>
          </cell>
          <cell r="BB11">
            <v>12800</v>
          </cell>
          <cell r="BC11">
            <v>-8640</v>
          </cell>
          <cell r="BD11">
            <v>26892.959150326791</v>
          </cell>
          <cell r="BE11">
            <v>0.78313253012048201</v>
          </cell>
          <cell r="BF11">
            <v>1.2499999999999998</v>
          </cell>
          <cell r="BG11">
            <v>0.79453360250333427</v>
          </cell>
          <cell r="BH11">
            <v>0.78881246845760333</v>
          </cell>
          <cell r="BI11">
            <v>7000</v>
          </cell>
          <cell r="BJ11">
            <v>9905</v>
          </cell>
          <cell r="BK11">
            <v>1394</v>
          </cell>
          <cell r="BL11">
            <v>-4876.5</v>
          </cell>
          <cell r="BM11">
            <v>24428.104575163394</v>
          </cell>
          <cell r="BN11">
            <v>13169.934640522872</v>
          </cell>
          <cell r="BO11">
            <v>6797.3856209150317</v>
          </cell>
          <cell r="BP11">
            <v>0</v>
          </cell>
          <cell r="BQ11">
            <v>0</v>
          </cell>
          <cell r="BR11">
            <v>-1000</v>
          </cell>
          <cell r="BS11">
            <v>0</v>
          </cell>
          <cell r="BT11">
            <v>13000.000000000002</v>
          </cell>
          <cell r="BU11">
            <v>-9199.9999999999982</v>
          </cell>
          <cell r="BV11">
            <v>13404.481209150325</v>
          </cell>
          <cell r="BW11">
            <v>1.0060240963855422</v>
          </cell>
          <cell r="BX11">
            <v>0.83695652173913038</v>
          </cell>
          <cell r="BY11">
            <v>1.1618342427282833</v>
          </cell>
          <cell r="BZ11">
            <v>1.0811259150489836</v>
          </cell>
          <cell r="CA11">
            <v>7000</v>
          </cell>
          <cell r="CB11">
            <v>14640</v>
          </cell>
          <cell r="CC11">
            <v>1234</v>
          </cell>
          <cell r="CD11">
            <v>-2514</v>
          </cell>
          <cell r="CE11">
            <v>31380.718954248357</v>
          </cell>
          <cell r="CF11">
            <v>16918.300653594764</v>
          </cell>
          <cell r="CG11">
            <v>8732.0261437908484</v>
          </cell>
          <cell r="CH11">
            <v>0</v>
          </cell>
          <cell r="CI11">
            <v>0</v>
          </cell>
          <cell r="CJ11">
            <v>-1000</v>
          </cell>
          <cell r="CK11">
            <v>0</v>
          </cell>
          <cell r="CL11">
            <v>16700</v>
          </cell>
          <cell r="CM11">
            <v>-6160</v>
          </cell>
          <cell r="CN11">
            <v>9991.3807189542458</v>
          </cell>
          <cell r="CO11">
            <v>0.58433734939759041</v>
          </cell>
          <cell r="CP11">
            <v>2.0217391304347827</v>
          </cell>
          <cell r="CQ11">
            <v>0.39062783535852114</v>
          </cell>
          <cell r="CR11">
            <v>0.47776399394922653</v>
          </cell>
          <cell r="CS11">
            <v>7000</v>
          </cell>
          <cell r="CT11">
            <v>4800</v>
          </cell>
          <cell r="CU11">
            <v>1153</v>
          </cell>
          <cell r="CV11">
            <v>-8659.5</v>
          </cell>
          <cell r="CW11">
            <v>18227.124183006534</v>
          </cell>
          <cell r="CX11">
            <v>9826.7973856209119</v>
          </cell>
          <cell r="CY11">
            <v>5071.8954248366008</v>
          </cell>
          <cell r="CZ11">
            <v>0</v>
          </cell>
          <cell r="DA11">
            <v>0</v>
          </cell>
          <cell r="DB11">
            <v>-1000</v>
          </cell>
          <cell r="DC11">
            <v>0</v>
          </cell>
          <cell r="DD11">
            <v>9700</v>
          </cell>
          <cell r="DE11">
            <v>-14880</v>
          </cell>
          <cell r="DF11">
            <v>1514.9573120915029</v>
          </cell>
          <cell r="DG11">
            <v>0.90361445783132532</v>
          </cell>
          <cell r="DH11">
            <v>1.1413043478260869</v>
          </cell>
          <cell r="DI11">
            <v>0.8780954309205613</v>
          </cell>
          <cell r="DJ11">
            <v>0.890763563879578</v>
          </cell>
          <cell r="DK11">
            <v>7000</v>
          </cell>
          <cell r="DL11">
            <v>11820</v>
          </cell>
          <cell r="DM11">
            <v>1328.5</v>
          </cell>
          <cell r="DN11">
            <v>-3922.5</v>
          </cell>
          <cell r="DO11">
            <v>28186.274509803912</v>
          </cell>
          <cell r="DP11">
            <v>15196.078431372543</v>
          </cell>
          <cell r="DQ11">
            <v>7843.1372549019588</v>
          </cell>
          <cell r="DR11">
            <v>0</v>
          </cell>
          <cell r="DS11">
            <v>0</v>
          </cell>
          <cell r="DT11">
            <v>-1000</v>
          </cell>
          <cell r="DU11">
            <v>0</v>
          </cell>
          <cell r="DV11">
            <v>15000</v>
          </cell>
          <cell r="DW11">
            <v>-6462.7823715753311</v>
          </cell>
          <cell r="DX11">
            <v>2124.6471195157214</v>
          </cell>
          <cell r="DY11">
            <v>137645.96799369872</v>
          </cell>
          <cell r="DZ11" t="str">
            <v>No</v>
          </cell>
          <cell r="EA11">
            <v>31450</v>
          </cell>
          <cell r="EB11">
            <v>3176450</v>
          </cell>
          <cell r="EC11">
            <v>106195.96799369872</v>
          </cell>
          <cell r="ED11">
            <v>3.3766603495611676E-2</v>
          </cell>
          <cell r="EE11">
            <v>45</v>
          </cell>
          <cell r="EF11">
            <v>13</v>
          </cell>
        </row>
        <row r="12">
          <cell r="A12" t="str">
            <v>Joel Mumbongo</v>
          </cell>
          <cell r="B12" t="str">
            <v>Burnley</v>
          </cell>
          <cell r="C12" t="str">
            <v>Striker</v>
          </cell>
          <cell r="D12" t="str">
            <v>1.923.000</v>
          </cell>
          <cell r="E12">
            <v>1E-3</v>
          </cell>
          <cell r="F12" t="e">
            <v>#N/A</v>
          </cell>
          <cell r="G12" t="str">
            <v/>
          </cell>
          <cell r="H12">
            <v>1923000</v>
          </cell>
          <cell r="I12">
            <v>0.95767195767195734</v>
          </cell>
          <cell r="J12">
            <v>0.81609195402298862</v>
          </cell>
          <cell r="K12">
            <v>1.4596210961395832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1.81</v>
          </cell>
          <cell r="U12">
            <v>2.84</v>
          </cell>
          <cell r="V12">
            <v>0.48159999999999997</v>
          </cell>
          <cell r="W12">
            <v>0.54899999999999993</v>
          </cell>
          <cell r="X12">
            <v>0.96940000000000004</v>
          </cell>
          <cell r="Y12">
            <v>-5000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-5000</v>
          </cell>
          <cell r="AM12">
            <v>0.53038674033149169</v>
          </cell>
          <cell r="AN12">
            <v>0.46830985915492962</v>
          </cell>
          <cell r="AO12">
            <v>0.53292892244294532</v>
          </cell>
          <cell r="AP12">
            <v>0.53165631191860041</v>
          </cell>
          <cell r="AQ12">
            <v>-5000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0.50276243093922657</v>
          </cell>
          <cell r="BF12">
            <v>0.49647887323943662</v>
          </cell>
          <cell r="BG12">
            <v>0.49195539976929853</v>
          </cell>
          <cell r="BH12">
            <v>0.49732956145969404</v>
          </cell>
          <cell r="BI12">
            <v>-5000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-5000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0.53038674033149169</v>
          </cell>
          <cell r="CP12">
            <v>0.44366197183098594</v>
          </cell>
          <cell r="CQ12">
            <v>0.57157062934705272</v>
          </cell>
          <cell r="CR12">
            <v>0.55059375493062257</v>
          </cell>
          <cell r="CS12">
            <v>-5000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0.72375690607734811</v>
          </cell>
          <cell r="DH12">
            <v>0.30281690140845069</v>
          </cell>
          <cell r="DI12">
            <v>0.8526831813062975</v>
          </cell>
          <cell r="DJ12">
            <v>0.78557962115016466</v>
          </cell>
          <cell r="DK12">
            <v>-5000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-5000</v>
          </cell>
          <cell r="DZ12" t="str">
            <v>No</v>
          </cell>
          <cell r="EA12">
            <v>19230</v>
          </cell>
          <cell r="EB12">
            <v>1942230</v>
          </cell>
          <cell r="EC12">
            <v>-24230</v>
          </cell>
          <cell r="ED12">
            <v>-1.2600104004160166E-2</v>
          </cell>
          <cell r="EE12">
            <v>232</v>
          </cell>
          <cell r="EF12">
            <v>569</v>
          </cell>
        </row>
        <row r="13">
          <cell r="A13" t="str">
            <v>Ben White</v>
          </cell>
          <cell r="B13" t="str">
            <v>Brighton and Hove</v>
          </cell>
          <cell r="C13" t="str">
            <v>Defense</v>
          </cell>
          <cell r="D13" t="str">
            <v>2.904.000</v>
          </cell>
          <cell r="E13">
            <v>3.1E-2</v>
          </cell>
          <cell r="F13" t="str">
            <v>Ben White</v>
          </cell>
          <cell r="G13" t="str">
            <v>West Bromwich</v>
          </cell>
          <cell r="H13">
            <v>2904000</v>
          </cell>
          <cell r="I13">
            <v>1.0849673202614376</v>
          </cell>
          <cell r="J13">
            <v>0.94845360824742264</v>
          </cell>
          <cell r="K13">
            <v>1.0487343186434583</v>
          </cell>
          <cell r="L13">
            <v>95</v>
          </cell>
          <cell r="M13">
            <v>2.1699346405228751E-2</v>
          </cell>
          <cell r="N13">
            <v>2.1699346405228751E-2</v>
          </cell>
          <cell r="O13">
            <v>0.13019607843137251</v>
          </cell>
          <cell r="P13">
            <v>0.39851904108451419</v>
          </cell>
          <cell r="Q13">
            <v>0</v>
          </cell>
          <cell r="R13">
            <v>0.1</v>
          </cell>
          <cell r="S13">
            <v>0.01</v>
          </cell>
          <cell r="T13">
            <v>1.66</v>
          </cell>
          <cell r="U13">
            <v>0.92</v>
          </cell>
          <cell r="V13">
            <v>0.54459999999999997</v>
          </cell>
          <cell r="W13">
            <v>0.25019999999999998</v>
          </cell>
          <cell r="X13">
            <v>0.20519999999999999</v>
          </cell>
          <cell r="Y13">
            <v>7000</v>
          </cell>
          <cell r="Z13">
            <v>13615</v>
          </cell>
          <cell r="AA13">
            <v>1251</v>
          </cell>
          <cell r="AB13">
            <v>-3078</v>
          </cell>
          <cell r="AC13">
            <v>3254.9019607843125</v>
          </cell>
          <cell r="AD13">
            <v>1084.9673202614376</v>
          </cell>
          <cell r="AE13">
            <v>1301.9607843137251</v>
          </cell>
          <cell r="AF13">
            <v>19925.952054225709</v>
          </cell>
          <cell r="AG13">
            <v>0</v>
          </cell>
          <cell r="AH13">
            <v>-2000</v>
          </cell>
          <cell r="AI13">
            <v>-500</v>
          </cell>
          <cell r="AJ13">
            <v>16600</v>
          </cell>
          <cell r="AK13">
            <v>-7360</v>
          </cell>
          <cell r="AL13">
            <v>51095.782119585187</v>
          </cell>
          <cell r="AM13">
            <v>0.77108433734939763</v>
          </cell>
          <cell r="AN13">
            <v>1.173913043478261</v>
          </cell>
          <cell r="AO13">
            <v>0.85214378896621135</v>
          </cell>
          <cell r="AP13">
            <v>0.81060146116412601</v>
          </cell>
          <cell r="AQ13">
            <v>7000</v>
          </cell>
          <cell r="AR13">
            <v>10132.5</v>
          </cell>
          <cell r="AS13">
            <v>1424.9999999999998</v>
          </cell>
          <cell r="AT13">
            <v>-4644</v>
          </cell>
          <cell r="AU13">
            <v>2509.8039215686267</v>
          </cell>
          <cell r="AV13">
            <v>836.60130718954235</v>
          </cell>
          <cell r="AW13">
            <v>1003.9215686274507</v>
          </cell>
          <cell r="AX13">
            <v>16979.776282246959</v>
          </cell>
          <cell r="AY13">
            <v>0</v>
          </cell>
          <cell r="AZ13">
            <v>-2000</v>
          </cell>
          <cell r="BA13">
            <v>-500</v>
          </cell>
          <cell r="BB13">
            <v>12800</v>
          </cell>
          <cell r="BC13">
            <v>-8640</v>
          </cell>
          <cell r="BD13">
            <v>14951.80153981629</v>
          </cell>
          <cell r="BE13">
            <v>0.78313253012048201</v>
          </cell>
          <cell r="BF13">
            <v>1.2499999999999998</v>
          </cell>
          <cell r="BG13">
            <v>0.79453360250333427</v>
          </cell>
          <cell r="BH13">
            <v>0.78881246845760333</v>
          </cell>
          <cell r="BI13">
            <v>7000</v>
          </cell>
          <cell r="BJ13">
            <v>9905</v>
          </cell>
          <cell r="BK13">
            <v>1394</v>
          </cell>
          <cell r="BL13">
            <v>-4876.5</v>
          </cell>
          <cell r="BM13">
            <v>2549.0196078431363</v>
          </cell>
          <cell r="BN13">
            <v>849.67320261437897</v>
          </cell>
          <cell r="BO13">
            <v>1019.6078431372547</v>
          </cell>
          <cell r="BP13">
            <v>15831.838468952667</v>
          </cell>
          <cell r="BQ13">
            <v>0</v>
          </cell>
          <cell r="BR13">
            <v>-2000</v>
          </cell>
          <cell r="BS13">
            <v>-500</v>
          </cell>
          <cell r="BT13">
            <v>13000.000000000002</v>
          </cell>
          <cell r="BU13">
            <v>-9199.9999999999982</v>
          </cell>
          <cell r="BV13">
            <v>6993.1597806368591</v>
          </cell>
          <cell r="BW13">
            <v>1.0060240963855422</v>
          </cell>
          <cell r="BX13">
            <v>0.83695652173913038</v>
          </cell>
          <cell r="BY13">
            <v>1.1618342427282833</v>
          </cell>
          <cell r="BZ13">
            <v>1.0811259150489836</v>
          </cell>
          <cell r="CA13">
            <v>7000</v>
          </cell>
          <cell r="CB13">
            <v>14640</v>
          </cell>
          <cell r="CC13">
            <v>1234</v>
          </cell>
          <cell r="CD13">
            <v>-2514</v>
          </cell>
          <cell r="CE13">
            <v>3274.5098039215677</v>
          </cell>
          <cell r="CF13">
            <v>1091.5032679738561</v>
          </cell>
          <cell r="CG13">
            <v>1309.8039215686272</v>
          </cell>
          <cell r="CH13">
            <v>23150.653415561406</v>
          </cell>
          <cell r="CI13">
            <v>0</v>
          </cell>
          <cell r="CJ13">
            <v>-2000</v>
          </cell>
          <cell r="CK13">
            <v>-500</v>
          </cell>
          <cell r="CL13">
            <v>16700</v>
          </cell>
          <cell r="CM13">
            <v>-6160</v>
          </cell>
          <cell r="CN13">
            <v>6278.3088011281816</v>
          </cell>
          <cell r="CO13">
            <v>0.58433734939759041</v>
          </cell>
          <cell r="CP13">
            <v>2.0217391304347827</v>
          </cell>
          <cell r="CQ13">
            <v>0.39062783535852114</v>
          </cell>
          <cell r="CR13">
            <v>0.47776399394922653</v>
          </cell>
          <cell r="CS13">
            <v>7000</v>
          </cell>
          <cell r="CT13">
            <v>4800</v>
          </cell>
          <cell r="CU13">
            <v>1153</v>
          </cell>
          <cell r="CV13">
            <v>-8659.5</v>
          </cell>
          <cell r="CW13">
            <v>1901.9607843137248</v>
          </cell>
          <cell r="CX13">
            <v>633.9869281045751</v>
          </cell>
          <cell r="CY13">
            <v>760.78431372549005</v>
          </cell>
          <cell r="CZ13">
            <v>7783.6315183998659</v>
          </cell>
          <cell r="DA13">
            <v>0</v>
          </cell>
          <cell r="DB13">
            <v>-2000</v>
          </cell>
          <cell r="DC13">
            <v>-500</v>
          </cell>
          <cell r="DD13">
            <v>9700</v>
          </cell>
          <cell r="DE13">
            <v>-14880</v>
          </cell>
          <cell r="DF13">
            <v>43.366471533978483</v>
          </cell>
          <cell r="DG13">
            <v>0.90361445783132532</v>
          </cell>
          <cell r="DH13">
            <v>1.1413043478260869</v>
          </cell>
          <cell r="DI13">
            <v>0.8780954309205613</v>
          </cell>
          <cell r="DJ13">
            <v>0.890763563879578</v>
          </cell>
          <cell r="DK13">
            <v>7000</v>
          </cell>
          <cell r="DL13">
            <v>11820</v>
          </cell>
          <cell r="DM13">
            <v>1328.5</v>
          </cell>
          <cell r="DN13">
            <v>-3922.5</v>
          </cell>
          <cell r="DO13">
            <v>2941.1764705882342</v>
          </cell>
          <cell r="DP13">
            <v>980.39215686274486</v>
          </cell>
          <cell r="DQ13">
            <v>1176.4705882352937</v>
          </cell>
          <cell r="DR13">
            <v>17496.887455557768</v>
          </cell>
          <cell r="DS13">
            <v>0</v>
          </cell>
          <cell r="DT13">
            <v>-2000</v>
          </cell>
          <cell r="DU13">
            <v>-500</v>
          </cell>
          <cell r="DV13">
            <v>15000</v>
          </cell>
          <cell r="DW13">
            <v>-6462.7823715753311</v>
          </cell>
          <cell r="DX13">
            <v>1183.0670093646472</v>
          </cell>
          <cell r="DY13">
            <v>80545.485722065161</v>
          </cell>
          <cell r="DZ13" t="str">
            <v>No</v>
          </cell>
          <cell r="EA13">
            <v>29040</v>
          </cell>
          <cell r="EB13">
            <v>2933040</v>
          </cell>
          <cell r="EC13">
            <v>51505.485722065161</v>
          </cell>
          <cell r="ED13">
            <v>1.7736048802364037E-2</v>
          </cell>
          <cell r="EE13">
            <v>102</v>
          </cell>
          <cell r="EF13">
            <v>61</v>
          </cell>
        </row>
        <row r="14">
          <cell r="A14" t="str">
            <v>Kepa Arrizabalaga</v>
          </cell>
          <cell r="B14" t="str">
            <v>Chelsea</v>
          </cell>
          <cell r="C14" t="str">
            <v>Goalkeeper</v>
          </cell>
          <cell r="D14" t="str">
            <v>5.612.000</v>
          </cell>
          <cell r="E14">
            <v>0</v>
          </cell>
          <cell r="F14" t="str">
            <v>Kepa Arrizabalaga</v>
          </cell>
          <cell r="G14" t="str">
            <v/>
          </cell>
          <cell r="H14">
            <v>5612000</v>
          </cell>
          <cell r="I14">
            <v>1.003571428571429</v>
          </cell>
          <cell r="J14">
            <v>0.9963636363636369</v>
          </cell>
          <cell r="K14">
            <v>0.99321007287201368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2.81</v>
          </cell>
          <cell r="U14">
            <v>2.74</v>
          </cell>
          <cell r="V14">
            <v>0.76150000000000007</v>
          </cell>
          <cell r="W14">
            <v>0.51229999999999998</v>
          </cell>
          <cell r="X14">
            <v>0.72629999999999995</v>
          </cell>
          <cell r="Y14">
            <v>-5000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-5000</v>
          </cell>
          <cell r="AM14">
            <v>0.65836298932384341</v>
          </cell>
          <cell r="AN14">
            <v>0.28102189781021897</v>
          </cell>
          <cell r="AO14">
            <v>0.89649689534220123</v>
          </cell>
          <cell r="AP14">
            <v>0.76825801391006421</v>
          </cell>
          <cell r="AQ14">
            <v>-5000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0.65480427046263345</v>
          </cell>
          <cell r="BF14">
            <v>0.42700729927007292</v>
          </cell>
          <cell r="BG14">
            <v>0.60093984015659208</v>
          </cell>
          <cell r="BH14">
            <v>0.62729416833385976</v>
          </cell>
          <cell r="BI14">
            <v>-5000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-5000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0.86120996441281139</v>
          </cell>
          <cell r="CP14">
            <v>0.13503649635036497</v>
          </cell>
          <cell r="CQ14">
            <v>1.3374162098302169</v>
          </cell>
          <cell r="CR14">
            <v>1.0732176696611915</v>
          </cell>
          <cell r="CS14">
            <v>-5000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0.67259786476868322</v>
          </cell>
          <cell r="DH14">
            <v>0.30291970802919704</v>
          </cell>
          <cell r="DI14">
            <v>0.84428898050167522</v>
          </cell>
          <cell r="DJ14">
            <v>0.7535694828834002</v>
          </cell>
          <cell r="DK14">
            <v>-5000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-5000</v>
          </cell>
          <cell r="DZ14" t="str">
            <v>No</v>
          </cell>
          <cell r="EA14">
            <v>56120</v>
          </cell>
          <cell r="EB14">
            <v>5668120</v>
          </cell>
          <cell r="EC14">
            <v>-61120</v>
          </cell>
          <cell r="ED14">
            <v>-1.0890947968638631E-2</v>
          </cell>
          <cell r="EE14">
            <v>557</v>
          </cell>
          <cell r="EF14">
            <v>249</v>
          </cell>
        </row>
        <row r="15">
          <cell r="A15" t="str">
            <v>Kamil Grosicki</v>
          </cell>
          <cell r="B15" t="str">
            <v>West Bromwich</v>
          </cell>
          <cell r="C15" t="str">
            <v>Midfield</v>
          </cell>
          <cell r="D15" t="str">
            <v>2.562.000</v>
          </cell>
          <cell r="E15">
            <v>1E-3</v>
          </cell>
          <cell r="F15" t="str">
            <v>Kamil Grosicki</v>
          </cell>
          <cell r="G15" t="str">
            <v/>
          </cell>
          <cell r="H15">
            <v>2562000</v>
          </cell>
          <cell r="I15">
            <v>0.97536945812807874</v>
          </cell>
          <cell r="J15">
            <v>1.0124610591900314</v>
          </cell>
          <cell r="K15">
            <v>0.98516147958933487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1.98</v>
          </cell>
          <cell r="U15">
            <v>3.25</v>
          </cell>
          <cell r="V15">
            <v>0.45539999999999997</v>
          </cell>
          <cell r="W15">
            <v>0.50689999999999991</v>
          </cell>
          <cell r="X15">
            <v>1.0377000000000001</v>
          </cell>
          <cell r="Y15">
            <v>-5000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-5000</v>
          </cell>
          <cell r="AM15">
            <v>0.60101010101010099</v>
          </cell>
          <cell r="AN15">
            <v>0.37538461538461537</v>
          </cell>
          <cell r="AO15">
            <v>0.74919232288467341</v>
          </cell>
          <cell r="AP15">
            <v>0.67102321394487519</v>
          </cell>
          <cell r="AQ15">
            <v>-5000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0.5</v>
          </cell>
          <cell r="BF15">
            <v>0.47384615384615386</v>
          </cell>
          <cell r="BG15">
            <v>0.54402528384570725</v>
          </cell>
          <cell r="BH15">
            <v>0.52154831216566466</v>
          </cell>
          <cell r="BI15">
            <v>-5000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-5000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0.18686868686868688</v>
          </cell>
          <cell r="CP15">
            <v>0.74461538461538457</v>
          </cell>
          <cell r="CQ15">
            <v>0.22565239126192127</v>
          </cell>
          <cell r="CR15">
            <v>0.20534694067332579</v>
          </cell>
          <cell r="CS15">
            <v>-5000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0.55555555555555558</v>
          </cell>
          <cell r="DH15">
            <v>0.43384615384615383</v>
          </cell>
          <cell r="DI15">
            <v>0.61955143448972538</v>
          </cell>
          <cell r="DJ15">
            <v>0.58668155023247559</v>
          </cell>
          <cell r="DK15">
            <v>-5000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-5000</v>
          </cell>
          <cell r="DZ15" t="str">
            <v>No</v>
          </cell>
          <cell r="EA15">
            <v>25620</v>
          </cell>
          <cell r="EB15">
            <v>2587620</v>
          </cell>
          <cell r="EC15">
            <v>-30620</v>
          </cell>
          <cell r="ED15">
            <v>-1.1951600312256051E-2</v>
          </cell>
          <cell r="EE15">
            <v>375</v>
          </cell>
          <cell r="EF15">
            <v>427</v>
          </cell>
        </row>
        <row r="16">
          <cell r="A16" t="str">
            <v>Jordan Henderson</v>
          </cell>
          <cell r="B16" t="str">
            <v>Liverpool</v>
          </cell>
          <cell r="C16" t="str">
            <v>Midfield</v>
          </cell>
          <cell r="D16" t="str">
            <v>5.031.000</v>
          </cell>
          <cell r="E16">
            <v>0.01</v>
          </cell>
          <cell r="F16" t="str">
            <v>Jordan Henderson</v>
          </cell>
          <cell r="G16" t="str">
            <v/>
          </cell>
          <cell r="H16">
            <v>5031000</v>
          </cell>
          <cell r="I16">
            <v>1.0082191780821921</v>
          </cell>
          <cell r="J16">
            <v>0.87837837837837884</v>
          </cell>
          <cell r="K16">
            <v>1.1290504835374364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3.6799999999999997</v>
          </cell>
          <cell r="U16">
            <v>1.95</v>
          </cell>
          <cell r="V16">
            <v>1.1375</v>
          </cell>
          <cell r="W16">
            <v>0.44940000000000002</v>
          </cell>
          <cell r="X16">
            <v>0.41310000000000002</v>
          </cell>
          <cell r="Y16">
            <v>-5000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-5000</v>
          </cell>
          <cell r="AM16">
            <v>0.57065217391304357</v>
          </cell>
          <cell r="AN16">
            <v>0.35897435897435898</v>
          </cell>
          <cell r="AO16">
            <v>0.63742840251008448</v>
          </cell>
          <cell r="AP16">
            <v>0.60311682417778589</v>
          </cell>
          <cell r="AQ16">
            <v>-5000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0.46195652173913043</v>
          </cell>
          <cell r="BF16">
            <v>0.51282051282051289</v>
          </cell>
          <cell r="BG16">
            <v>0.4722185749595107</v>
          </cell>
          <cell r="BH16">
            <v>0.46705936495150635</v>
          </cell>
          <cell r="BI16">
            <v>-5000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-5000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0.42391304347826092</v>
          </cell>
          <cell r="CP16">
            <v>0.66153846153846152</v>
          </cell>
          <cell r="CQ16">
            <v>0.35334395557606957</v>
          </cell>
          <cell r="CR16">
            <v>0.38702339929634627</v>
          </cell>
          <cell r="CS16">
            <v>-5000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0.57608695652173925</v>
          </cell>
          <cell r="DH16">
            <v>0.51282051282051289</v>
          </cell>
          <cell r="DI16">
            <v>0.4722185749595107</v>
          </cell>
          <cell r="DJ16">
            <v>0.52157354386649757</v>
          </cell>
          <cell r="DK16">
            <v>-5000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-5000</v>
          </cell>
          <cell r="DZ16" t="str">
            <v>No</v>
          </cell>
          <cell r="EA16">
            <v>50310</v>
          </cell>
          <cell r="EB16">
            <v>5081310</v>
          </cell>
          <cell r="EC16">
            <v>-55310</v>
          </cell>
          <cell r="ED16">
            <v>-1.0993838203140529E-2</v>
          </cell>
          <cell r="EE16">
            <v>546</v>
          </cell>
          <cell r="EF16">
            <v>260</v>
          </cell>
        </row>
        <row r="17">
          <cell r="A17" t="str">
            <v>Calum Chambers</v>
          </cell>
          <cell r="B17" t="str">
            <v>Arsenal</v>
          </cell>
          <cell r="C17" t="str">
            <v>Defense</v>
          </cell>
          <cell r="D17" t="str">
            <v>2.460.000</v>
          </cell>
          <cell r="E17">
            <v>1E-3</v>
          </cell>
          <cell r="F17" t="str">
            <v>Calum Chambers</v>
          </cell>
          <cell r="G17" t="str">
            <v/>
          </cell>
          <cell r="H17">
            <v>2460000</v>
          </cell>
          <cell r="I17">
            <v>0.78294573643410836</v>
          </cell>
          <cell r="J17">
            <v>0.99999999999999989</v>
          </cell>
          <cell r="K17">
            <v>1.0063142122390261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1.01</v>
          </cell>
          <cell r="U17">
            <v>1.38</v>
          </cell>
          <cell r="V17">
            <v>0.2727</v>
          </cell>
          <cell r="W17">
            <v>0.27839999999999998</v>
          </cell>
          <cell r="X17">
            <v>0.44890000000000002</v>
          </cell>
          <cell r="Y17">
            <v>-5000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-5000</v>
          </cell>
          <cell r="AM17">
            <v>1.3168316831683169</v>
          </cell>
          <cell r="AN17">
            <v>0.69565217391304346</v>
          </cell>
          <cell r="AO17">
            <v>1.5219615556186339</v>
          </cell>
          <cell r="AP17">
            <v>1.4156861223458947</v>
          </cell>
          <cell r="AQ17">
            <v>-5000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1.5247524752475248</v>
          </cell>
          <cell r="BF17">
            <v>0.84782608695652173</v>
          </cell>
          <cell r="BG17">
            <v>1.2336780599567434</v>
          </cell>
          <cell r="BH17">
            <v>1.3715151022054437</v>
          </cell>
          <cell r="BI17">
            <v>-5000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1.2871287128712872</v>
          </cell>
          <cell r="BX17">
            <v>0.94202898550724645</v>
          </cell>
          <cell r="BY17">
            <v>1.0832870676749584</v>
          </cell>
          <cell r="BZ17">
            <v>1.1808174664555822</v>
          </cell>
          <cell r="CA17">
            <v>-5000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1.2772277227722773</v>
          </cell>
          <cell r="CP17">
            <v>1.1304347826086958</v>
          </cell>
          <cell r="CQ17">
            <v>0.83527021141127189</v>
          </cell>
          <cell r="CR17">
            <v>1.0328747600848505</v>
          </cell>
          <cell r="CS17">
            <v>-5000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1.4455445544554455</v>
          </cell>
          <cell r="DH17">
            <v>0.65942028985507251</v>
          </cell>
          <cell r="DI17">
            <v>1.5999941932173602</v>
          </cell>
          <cell r="DJ17">
            <v>1.5208099464317324</v>
          </cell>
          <cell r="DK17">
            <v>-5000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-5000</v>
          </cell>
          <cell r="DZ17" t="str">
            <v>No</v>
          </cell>
          <cell r="EA17">
            <v>24600</v>
          </cell>
          <cell r="EB17">
            <v>2484600</v>
          </cell>
          <cell r="EC17">
            <v>-29600</v>
          </cell>
          <cell r="ED17">
            <v>-1.2032520325203253E-2</v>
          </cell>
          <cell r="EE17">
            <v>337</v>
          </cell>
          <cell r="EF17">
            <v>453</v>
          </cell>
        </row>
        <row r="18">
          <cell r="A18" t="str">
            <v>Christian Atsu</v>
          </cell>
          <cell r="B18" t="str">
            <v>Newcastle</v>
          </cell>
          <cell r="C18" t="str">
            <v>Midfield</v>
          </cell>
          <cell r="D18" t="str">
            <v>1.955.000</v>
          </cell>
          <cell r="E18">
            <v>3.0000000000000001E-3</v>
          </cell>
          <cell r="F18" t="str">
            <v>Christian Atsu</v>
          </cell>
          <cell r="G18" t="str">
            <v/>
          </cell>
          <cell r="H18">
            <v>1955000</v>
          </cell>
          <cell r="I18">
            <v>1.0660377358490565</v>
          </cell>
          <cell r="J18">
            <v>0.83206106870228991</v>
          </cell>
          <cell r="K18">
            <v>1.2007731918097617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1.1299999999999999</v>
          </cell>
          <cell r="U18">
            <v>1.0900000000000001</v>
          </cell>
          <cell r="V18">
            <v>0.3609</v>
          </cell>
          <cell r="W18">
            <v>0.29720000000000002</v>
          </cell>
          <cell r="X18">
            <v>0.34189999999999998</v>
          </cell>
          <cell r="Y18">
            <v>-5000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-5000</v>
          </cell>
          <cell r="AM18">
            <v>1.0796460176991152</v>
          </cell>
          <cell r="AN18">
            <v>1.0917431192660549</v>
          </cell>
          <cell r="AO18">
            <v>0.90483741803595963</v>
          </cell>
          <cell r="AP18">
            <v>0.98838459875074614</v>
          </cell>
          <cell r="AQ18">
            <v>-5000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1.0088495575221239</v>
          </cell>
          <cell r="BF18">
            <v>1.3853211009174311</v>
          </cell>
          <cell r="BG18">
            <v>0.65704681981505675</v>
          </cell>
          <cell r="BH18">
            <v>0.81416300176422818</v>
          </cell>
          <cell r="BI18">
            <v>-5000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0.68141592920353988</v>
          </cell>
          <cell r="BX18">
            <v>1.5321100917431192</v>
          </cell>
          <cell r="BY18">
            <v>0.55989836656540215</v>
          </cell>
          <cell r="BZ18">
            <v>0.61767602002401523</v>
          </cell>
          <cell r="CA18">
            <v>-5000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0.95575221238938068</v>
          </cell>
          <cell r="CP18">
            <v>1.4954128440366969</v>
          </cell>
          <cell r="CQ18">
            <v>0.58274825237398975</v>
          </cell>
          <cell r="CR18">
            <v>0.74629949180773658</v>
          </cell>
          <cell r="CS18">
            <v>-5000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0.76106194690265494</v>
          </cell>
          <cell r="DH18">
            <v>1.201834862385321</v>
          </cell>
          <cell r="DI18">
            <v>0.80251879796247838</v>
          </cell>
          <cell r="DJ18">
            <v>0.78151552691120751</v>
          </cell>
          <cell r="DK18">
            <v>-5000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-5000</v>
          </cell>
          <cell r="DZ18" t="str">
            <v>No</v>
          </cell>
          <cell r="EA18">
            <v>19550</v>
          </cell>
          <cell r="EB18">
            <v>1974550</v>
          </cell>
          <cell r="EC18">
            <v>-24550</v>
          </cell>
          <cell r="ED18">
            <v>-1.2557544757033249E-2</v>
          </cell>
          <cell r="EE18">
            <v>249</v>
          </cell>
          <cell r="EF18">
            <v>551</v>
          </cell>
        </row>
        <row r="19">
          <cell r="A19" t="str">
            <v>Grady Diangana</v>
          </cell>
          <cell r="B19" t="str">
            <v>West Bromwich</v>
          </cell>
          <cell r="C19" t="str">
            <v>Midfield</v>
          </cell>
          <cell r="D19" t="str">
            <v>3.460.000</v>
          </cell>
          <cell r="E19">
            <v>0</v>
          </cell>
          <cell r="F19" t="str">
            <v>Grady Diangana</v>
          </cell>
          <cell r="G19" t="str">
            <v/>
          </cell>
          <cell r="H19">
            <v>3460000</v>
          </cell>
          <cell r="I19">
            <v>0.97536945812807874</v>
          </cell>
          <cell r="J19">
            <v>1.0124610591900314</v>
          </cell>
          <cell r="K19">
            <v>0.98516147958933487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1.98</v>
          </cell>
          <cell r="U19">
            <v>3.25</v>
          </cell>
          <cell r="V19">
            <v>0.45539999999999997</v>
          </cell>
          <cell r="W19">
            <v>0.50689999999999991</v>
          </cell>
          <cell r="X19">
            <v>1.0377000000000001</v>
          </cell>
          <cell r="Y19">
            <v>-5000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-5000</v>
          </cell>
          <cell r="AM19">
            <v>0.60101010101010099</v>
          </cell>
          <cell r="AN19">
            <v>0.37538461538461537</v>
          </cell>
          <cell r="AO19">
            <v>0.74919232288467341</v>
          </cell>
          <cell r="AP19">
            <v>0.67102321394487519</v>
          </cell>
          <cell r="AQ19">
            <v>-5000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0.5</v>
          </cell>
          <cell r="BF19">
            <v>0.47384615384615386</v>
          </cell>
          <cell r="BG19">
            <v>0.54402528384570725</v>
          </cell>
          <cell r="BH19">
            <v>0.52154831216566466</v>
          </cell>
          <cell r="BI19">
            <v>-5000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-5000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0.18686868686868688</v>
          </cell>
          <cell r="CP19">
            <v>0.74461538461538457</v>
          </cell>
          <cell r="CQ19">
            <v>0.22565239126192127</v>
          </cell>
          <cell r="CR19">
            <v>0.20534694067332579</v>
          </cell>
          <cell r="CS19">
            <v>-5000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0.55555555555555558</v>
          </cell>
          <cell r="DH19">
            <v>0.43384615384615383</v>
          </cell>
          <cell r="DI19">
            <v>0.61955143448972538</v>
          </cell>
          <cell r="DJ19">
            <v>0.58668155023247559</v>
          </cell>
          <cell r="DK19">
            <v>-5000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-5000</v>
          </cell>
          <cell r="DZ19" t="str">
            <v>No</v>
          </cell>
          <cell r="EA19">
            <v>34600</v>
          </cell>
          <cell r="EB19">
            <v>3494600</v>
          </cell>
          <cell r="EC19">
            <v>-39600</v>
          </cell>
          <cell r="ED19">
            <v>-1.1445086705202312E-2</v>
          </cell>
          <cell r="EE19">
            <v>451</v>
          </cell>
          <cell r="EF19">
            <v>345</v>
          </cell>
        </row>
        <row r="20">
          <cell r="A20" t="str">
            <v>James Tarkowski</v>
          </cell>
          <cell r="B20" t="str">
            <v>Burnley</v>
          </cell>
          <cell r="C20" t="str">
            <v>Defense</v>
          </cell>
          <cell r="D20" t="str">
            <v>3.750.000</v>
          </cell>
          <cell r="E20">
            <v>1.2E-2</v>
          </cell>
          <cell r="F20" t="str">
            <v>James Tarkowski</v>
          </cell>
          <cell r="G20" t="str">
            <v>Tottenham</v>
          </cell>
          <cell r="H20">
            <v>3750000</v>
          </cell>
          <cell r="I20">
            <v>0.95767195767195734</v>
          </cell>
          <cell r="J20">
            <v>0.81609195402298862</v>
          </cell>
          <cell r="K20">
            <v>1.4596210961395832</v>
          </cell>
          <cell r="L20">
            <v>190</v>
          </cell>
          <cell r="M20">
            <v>5.7460317460317441E-2</v>
          </cell>
          <cell r="N20">
            <v>2.873015873015872E-2</v>
          </cell>
          <cell r="O20">
            <v>0.3447619047619046</v>
          </cell>
          <cell r="P20">
            <v>0.49627117268745824</v>
          </cell>
          <cell r="Q20">
            <v>0</v>
          </cell>
          <cell r="R20">
            <v>0.43</v>
          </cell>
          <cell r="S20">
            <v>0</v>
          </cell>
          <cell r="T20">
            <v>1.81</v>
          </cell>
          <cell r="U20">
            <v>2.84</v>
          </cell>
          <cell r="V20">
            <v>0.48159999999999997</v>
          </cell>
          <cell r="W20">
            <v>0.54899999999999993</v>
          </cell>
          <cell r="X20">
            <v>0.96940000000000004</v>
          </cell>
          <cell r="Y20">
            <v>14000</v>
          </cell>
          <cell r="Z20">
            <v>12040</v>
          </cell>
          <cell r="AA20">
            <v>2744.9999999999995</v>
          </cell>
          <cell r="AB20">
            <v>-14541</v>
          </cell>
          <cell r="AC20">
            <v>8619.0476190476165</v>
          </cell>
          <cell r="AD20">
            <v>1436.5079365079359</v>
          </cell>
          <cell r="AE20">
            <v>3447.6190476190459</v>
          </cell>
          <cell r="AF20">
            <v>24813.558634372912</v>
          </cell>
          <cell r="AG20">
            <v>0</v>
          </cell>
          <cell r="AH20">
            <v>-8600</v>
          </cell>
          <cell r="AI20">
            <v>0</v>
          </cell>
          <cell r="AJ20">
            <v>18100</v>
          </cell>
          <cell r="AK20">
            <v>-22720</v>
          </cell>
          <cell r="AL20">
            <v>39340.733237547509</v>
          </cell>
          <cell r="AM20">
            <v>0.53038674033149169</v>
          </cell>
          <cell r="AN20">
            <v>0.46830985915492962</v>
          </cell>
          <cell r="AO20">
            <v>0.53292892244294532</v>
          </cell>
          <cell r="AP20">
            <v>0.53165631191860041</v>
          </cell>
          <cell r="AQ20">
            <v>14000</v>
          </cell>
          <cell r="AR20">
            <v>6707.5</v>
          </cell>
          <cell r="AS20">
            <v>1427.4999999999998</v>
          </cell>
          <cell r="AT20">
            <v>-6694.5</v>
          </cell>
          <cell r="AU20">
            <v>4571.4285714285697</v>
          </cell>
          <cell r="AV20">
            <v>761.90476190476159</v>
          </cell>
          <cell r="AW20">
            <v>1828.5714285714275</v>
          </cell>
          <cell r="AX20">
            <v>13223.863064991197</v>
          </cell>
          <cell r="AY20">
            <v>0</v>
          </cell>
          <cell r="AZ20">
            <v>-8600</v>
          </cell>
          <cell r="BA20">
            <v>0</v>
          </cell>
          <cell r="BB20">
            <v>9600</v>
          </cell>
          <cell r="BC20">
            <v>-10640.000000000002</v>
          </cell>
          <cell r="BD20">
            <v>6093.1339134479776</v>
          </cell>
          <cell r="BE20">
            <v>0.50276243093922657</v>
          </cell>
          <cell r="BF20">
            <v>0.49647887323943662</v>
          </cell>
          <cell r="BG20">
            <v>0.49195539976929853</v>
          </cell>
          <cell r="BH20">
            <v>0.49732956145969404</v>
          </cell>
          <cell r="BI20">
            <v>14000</v>
          </cell>
          <cell r="BJ20">
            <v>6045</v>
          </cell>
          <cell r="BK20">
            <v>1390.5</v>
          </cell>
          <cell r="BL20">
            <v>-7201.5</v>
          </cell>
          <cell r="BM20">
            <v>4333.3333333333321</v>
          </cell>
          <cell r="BN20">
            <v>722.22222222222206</v>
          </cell>
          <cell r="BO20">
            <v>1733.3333333333326</v>
          </cell>
          <cell r="BP20">
            <v>12207.164157671856</v>
          </cell>
          <cell r="BQ20">
            <v>0</v>
          </cell>
          <cell r="BR20">
            <v>-8600</v>
          </cell>
          <cell r="BS20">
            <v>0</v>
          </cell>
          <cell r="BT20">
            <v>9100</v>
          </cell>
          <cell r="BU20">
            <v>-11280</v>
          </cell>
          <cell r="BV20">
            <v>2112.5132616401861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14000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-8600</v>
          </cell>
          <cell r="CK20">
            <v>0</v>
          </cell>
          <cell r="CL20">
            <v>0</v>
          </cell>
          <cell r="CM20">
            <v>0</v>
          </cell>
          <cell r="CN20">
            <v>-1075</v>
          </cell>
          <cell r="CO20">
            <v>0.53038674033149169</v>
          </cell>
          <cell r="CP20">
            <v>0.44366197183098594</v>
          </cell>
          <cell r="CQ20">
            <v>0.57157062934705272</v>
          </cell>
          <cell r="CR20">
            <v>0.55059375493062257</v>
          </cell>
          <cell r="CS20">
            <v>14000</v>
          </cell>
          <cell r="CT20">
            <v>6980</v>
          </cell>
          <cell r="CU20">
            <v>1465</v>
          </cell>
          <cell r="CV20">
            <v>-6417</v>
          </cell>
          <cell r="CW20">
            <v>4571.4285714285697</v>
          </cell>
          <cell r="CX20">
            <v>761.90476190476159</v>
          </cell>
          <cell r="CY20">
            <v>1828.5714285714275</v>
          </cell>
          <cell r="CZ20">
            <v>14182.701324988519</v>
          </cell>
          <cell r="DA20">
            <v>0</v>
          </cell>
          <cell r="DB20">
            <v>-8600</v>
          </cell>
          <cell r="DC20">
            <v>0</v>
          </cell>
          <cell r="DD20">
            <v>9600</v>
          </cell>
          <cell r="DE20">
            <v>-10080</v>
          </cell>
          <cell r="DF20">
            <v>893.28788043082977</v>
          </cell>
          <cell r="DG20">
            <v>0.72375690607734811</v>
          </cell>
          <cell r="DH20">
            <v>0.30281690140845069</v>
          </cell>
          <cell r="DI20">
            <v>0.8526831813062975</v>
          </cell>
          <cell r="DJ20">
            <v>0.78557962115016466</v>
          </cell>
          <cell r="DK20">
            <v>14000</v>
          </cell>
          <cell r="DL20">
            <v>11622.5</v>
          </cell>
          <cell r="DM20">
            <v>1457.5</v>
          </cell>
          <cell r="DN20">
            <v>-3654</v>
          </cell>
          <cell r="DO20">
            <v>6238.0952380952367</v>
          </cell>
          <cell r="DP20">
            <v>1039.6825396825393</v>
          </cell>
          <cell r="DQ20">
            <v>2495.238095238094</v>
          </cell>
          <cell r="DR20">
            <v>21158.104115887443</v>
          </cell>
          <cell r="DS20">
            <v>0</v>
          </cell>
          <cell r="DT20">
            <v>-8600</v>
          </cell>
          <cell r="DU20">
            <v>0</v>
          </cell>
          <cell r="DV20">
            <v>13100</v>
          </cell>
          <cell r="DW20">
            <v>-19372.961879279079</v>
          </cell>
          <cell r="DX20">
            <v>796.37994092575741</v>
          </cell>
          <cell r="DY20">
            <v>48161.048233992253</v>
          </cell>
          <cell r="DZ20" t="str">
            <v>No</v>
          </cell>
          <cell r="EA20">
            <v>37500</v>
          </cell>
          <cell r="EB20">
            <v>3787500</v>
          </cell>
          <cell r="EC20">
            <v>10661.048233992253</v>
          </cell>
          <cell r="ED20">
            <v>2.8429461957312674E-3</v>
          </cell>
          <cell r="EE20">
            <v>179</v>
          </cell>
          <cell r="EF20">
            <v>177</v>
          </cell>
        </row>
        <row r="21">
          <cell r="A21" t="str">
            <v>Pablo Hernandez Dominguez</v>
          </cell>
          <cell r="B21" t="str">
            <v>Leeds United</v>
          </cell>
          <cell r="C21" t="str">
            <v>Midfield</v>
          </cell>
          <cell r="D21" t="str">
            <v>3.488.000</v>
          </cell>
          <cell r="E21">
            <v>1E-3</v>
          </cell>
          <cell r="F21" t="str">
            <v>Pablo Hernandez</v>
          </cell>
          <cell r="G21" t="str">
            <v/>
          </cell>
          <cell r="H21">
            <v>3488000</v>
          </cell>
          <cell r="I21">
            <v>0.95238095238095244</v>
          </cell>
          <cell r="J21">
            <v>1.0902777777777777</v>
          </cell>
          <cell r="K21">
            <v>0.86685492648758533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1.6</v>
          </cell>
          <cell r="U21">
            <v>1.57</v>
          </cell>
          <cell r="V21">
            <v>0.38379999999999997</v>
          </cell>
          <cell r="W21">
            <v>0.2419</v>
          </cell>
          <cell r="X21">
            <v>0.37430000000000002</v>
          </cell>
          <cell r="Y21">
            <v>-5000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-5000</v>
          </cell>
          <cell r="AM21">
            <v>0.81874999999999998</v>
          </cell>
          <cell r="AN21">
            <v>1.1210191082802548</v>
          </cell>
          <cell r="AO21">
            <v>0.8269591339433624</v>
          </cell>
          <cell r="AP21">
            <v>0.82284432969798604</v>
          </cell>
          <cell r="AQ21">
            <v>-5000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0.73124999999999996</v>
          </cell>
          <cell r="BF21">
            <v>1.1719745222929936</v>
          </cell>
          <cell r="BG21">
            <v>0.76337949433685315</v>
          </cell>
          <cell r="BH21">
            <v>0.74714205826858915</v>
          </cell>
          <cell r="BI21">
            <v>-5000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0.85</v>
          </cell>
          <cell r="BX21">
            <v>0.88535031847133749</v>
          </cell>
          <cell r="BY21">
            <v>1.1972173631218104</v>
          </cell>
          <cell r="BZ21">
            <v>1.0087788452646789</v>
          </cell>
          <cell r="CA21">
            <v>-5000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1.0812499999999998</v>
          </cell>
          <cell r="CP21">
            <v>0.64331210191082799</v>
          </cell>
          <cell r="CQ21">
            <v>1.7506725002961012</v>
          </cell>
          <cell r="CR21">
            <v>1.3758323447808454</v>
          </cell>
          <cell r="CS21">
            <v>-5000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0.29374999999999996</v>
          </cell>
          <cell r="DH21">
            <v>1.7961783439490444</v>
          </cell>
          <cell r="DI21">
            <v>0.28650479686019015</v>
          </cell>
          <cell r="DJ21">
            <v>0.29010478120444833</v>
          </cell>
          <cell r="DK21">
            <v>-5000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-5000</v>
          </cell>
          <cell r="DZ21" t="str">
            <v>No</v>
          </cell>
          <cell r="EA21">
            <v>34880</v>
          </cell>
          <cell r="EB21">
            <v>3522880</v>
          </cell>
          <cell r="EC21">
            <v>-39880</v>
          </cell>
          <cell r="ED21">
            <v>-1.143348623853211E-2</v>
          </cell>
          <cell r="EE21">
            <v>461</v>
          </cell>
          <cell r="EF21">
            <v>344</v>
          </cell>
        </row>
        <row r="22">
          <cell r="A22" t="str">
            <v>Anthony Knockaert</v>
          </cell>
          <cell r="B22" t="str">
            <v>Fulham</v>
          </cell>
          <cell r="C22" t="str">
            <v>Striker</v>
          </cell>
          <cell r="D22" t="str">
            <v>2.450.000</v>
          </cell>
          <cell r="E22">
            <v>0</v>
          </cell>
          <cell r="F22" t="e">
            <v>#N/A</v>
          </cell>
          <cell r="G22" t="str">
            <v/>
          </cell>
          <cell r="H22">
            <v>2450000</v>
          </cell>
          <cell r="I22">
            <v>0.99176954732510336</v>
          </cell>
          <cell r="J22">
            <v>0.98425196850393737</v>
          </cell>
          <cell r="K22">
            <v>0.98214923328760351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2.41</v>
          </cell>
          <cell r="U22">
            <v>2.5</v>
          </cell>
          <cell r="V22">
            <v>0.69979999999999998</v>
          </cell>
          <cell r="W22">
            <v>0.55679999999999996</v>
          </cell>
          <cell r="X22">
            <v>0.74329999999999996</v>
          </cell>
          <cell r="Y22">
            <v>-5000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-5000</v>
          </cell>
          <cell r="AM22">
            <v>0.29045643153526968</v>
          </cell>
          <cell r="AN22">
            <v>0.84000000000000008</v>
          </cell>
          <cell r="AO22">
            <v>0.21132559206978996</v>
          </cell>
          <cell r="AP22">
            <v>0.24775164452465148</v>
          </cell>
          <cell r="AQ22">
            <v>-5000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0.23651452282157673</v>
          </cell>
          <cell r="BF22">
            <v>0.85199999999999998</v>
          </cell>
          <cell r="BG22">
            <v>0.20507997694862173</v>
          </cell>
          <cell r="BH22">
            <v>0.22023712876865978</v>
          </cell>
          <cell r="BI22">
            <v>-5000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0.57676348547717837</v>
          </cell>
          <cell r="BX22">
            <v>0.54400000000000004</v>
          </cell>
          <cell r="BY22">
            <v>0.44292481354062141</v>
          </cell>
          <cell r="BZ22">
            <v>0.50543333809911883</v>
          </cell>
          <cell r="CA22">
            <v>-5000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0.39834024896265557</v>
          </cell>
          <cell r="CP22">
            <v>0.62</v>
          </cell>
          <cell r="CQ22">
            <v>0.36628072020757751</v>
          </cell>
          <cell r="CR22">
            <v>0.38197428352928053</v>
          </cell>
          <cell r="CS22">
            <v>-5000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0.45643153526970953</v>
          </cell>
          <cell r="DH22">
            <v>0.4</v>
          </cell>
          <cell r="DI22">
            <v>0.63485716368642675</v>
          </cell>
          <cell r="DJ22">
            <v>0.53830180187174648</v>
          </cell>
          <cell r="DK22">
            <v>-5000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-5000</v>
          </cell>
          <cell r="DZ22" t="str">
            <v>No</v>
          </cell>
          <cell r="EA22">
            <v>24500</v>
          </cell>
          <cell r="EB22">
            <v>2474500</v>
          </cell>
          <cell r="EC22">
            <v>-29500</v>
          </cell>
          <cell r="ED22">
            <v>-1.2040816326530613E-2</v>
          </cell>
          <cell r="EE22">
            <v>324</v>
          </cell>
          <cell r="EF22">
            <v>474</v>
          </cell>
        </row>
        <row r="23">
          <cell r="A23" t="str">
            <v>John Lundstram</v>
          </cell>
          <cell r="B23" t="str">
            <v>Sheffield United</v>
          </cell>
          <cell r="C23" t="str">
            <v>Midfield</v>
          </cell>
          <cell r="D23" t="str">
            <v>3.010.000</v>
          </cell>
          <cell r="E23">
            <v>1E-3</v>
          </cell>
          <cell r="F23" t="str">
            <v>John Lundstram</v>
          </cell>
          <cell r="G23" t="str">
            <v>Aston Villa</v>
          </cell>
          <cell r="H23">
            <v>3010000</v>
          </cell>
          <cell r="I23">
            <v>0.92857142857142838</v>
          </cell>
          <cell r="J23">
            <v>1.0201729106628248</v>
          </cell>
          <cell r="K23">
            <v>1.0082793805717964</v>
          </cell>
          <cell r="L23">
            <v>190</v>
          </cell>
          <cell r="M23">
            <v>6.4999999999999988E-2</v>
          </cell>
          <cell r="N23">
            <v>0.18571428571428569</v>
          </cell>
          <cell r="O23">
            <v>0.59428571428571419</v>
          </cell>
          <cell r="P23">
            <v>0.36298057700584668</v>
          </cell>
          <cell r="Q23">
            <v>0</v>
          </cell>
          <cell r="R23">
            <v>0.54</v>
          </cell>
          <cell r="S23">
            <v>0.05</v>
          </cell>
          <cell r="T23">
            <v>1.82</v>
          </cell>
          <cell r="U23">
            <v>3.54</v>
          </cell>
          <cell r="V23">
            <v>0.40310000000000001</v>
          </cell>
          <cell r="W23">
            <v>0.46500000000000002</v>
          </cell>
          <cell r="X23">
            <v>1.1319999999999999</v>
          </cell>
          <cell r="Y23">
            <v>14000</v>
          </cell>
          <cell r="Z23">
            <v>10077.5</v>
          </cell>
          <cell r="AA23">
            <v>2325</v>
          </cell>
          <cell r="AB23">
            <v>-16980</v>
          </cell>
          <cell r="AC23">
            <v>8124.9999999999982</v>
          </cell>
          <cell r="AD23">
            <v>9285.7142857142844</v>
          </cell>
          <cell r="AE23">
            <v>5942.8571428571422</v>
          </cell>
          <cell r="AF23">
            <v>0</v>
          </cell>
          <cell r="AG23">
            <v>0</v>
          </cell>
          <cell r="AH23">
            <v>-10800</v>
          </cell>
          <cell r="AI23">
            <v>-2500</v>
          </cell>
          <cell r="AJ23">
            <v>18200</v>
          </cell>
          <cell r="AK23">
            <v>-28320</v>
          </cell>
          <cell r="AL23">
            <v>9356.0714285714275</v>
          </cell>
          <cell r="AM23">
            <v>0.63186813186813184</v>
          </cell>
          <cell r="AN23">
            <v>0.31638418079096048</v>
          </cell>
          <cell r="AO23">
            <v>0.8988905062481729</v>
          </cell>
          <cell r="AP23">
            <v>0.75364465428810168</v>
          </cell>
          <cell r="AQ23">
            <v>14000</v>
          </cell>
          <cell r="AR23">
            <v>8990</v>
          </cell>
          <cell r="AS23">
            <v>1465.5000000000002</v>
          </cell>
          <cell r="AT23">
            <v>-5211</v>
          </cell>
          <cell r="AU23">
            <v>5133.9285714285697</v>
          </cell>
          <cell r="AV23">
            <v>5867.3469387755094</v>
          </cell>
          <cell r="AW23">
            <v>3755.1020408163258</v>
          </cell>
          <cell r="AX23">
            <v>0</v>
          </cell>
          <cell r="AY23">
            <v>0</v>
          </cell>
          <cell r="AZ23">
            <v>-10800</v>
          </cell>
          <cell r="BA23">
            <v>-2500</v>
          </cell>
          <cell r="BB23">
            <v>11500</v>
          </cell>
          <cell r="BC23">
            <v>-8960</v>
          </cell>
          <cell r="BD23">
            <v>4620.4387755102034</v>
          </cell>
          <cell r="BE23">
            <v>0.37362637362637363</v>
          </cell>
          <cell r="BF23">
            <v>0.44350282485875708</v>
          </cell>
          <cell r="BG23">
            <v>0.5731578920093825</v>
          </cell>
          <cell r="BH23">
            <v>0.46276009411659758</v>
          </cell>
          <cell r="BI23">
            <v>14000</v>
          </cell>
          <cell r="BJ23">
            <v>3955</v>
          </cell>
          <cell r="BK23">
            <v>1291.4999999999998</v>
          </cell>
          <cell r="BL23">
            <v>-8752.5</v>
          </cell>
          <cell r="BM23">
            <v>3035.7142857142849</v>
          </cell>
          <cell r="BN23">
            <v>3469.3877551020405</v>
          </cell>
          <cell r="BO23">
            <v>2220.408163265306</v>
          </cell>
          <cell r="BP23">
            <v>0</v>
          </cell>
          <cell r="BQ23">
            <v>0</v>
          </cell>
          <cell r="BR23">
            <v>-10800</v>
          </cell>
          <cell r="BS23">
            <v>-2500</v>
          </cell>
          <cell r="BT23">
            <v>6800</v>
          </cell>
          <cell r="BU23">
            <v>-12560</v>
          </cell>
          <cell r="BV23">
            <v>-3460.1224489795923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14000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-10800</v>
          </cell>
          <cell r="CK23">
            <v>-2500</v>
          </cell>
          <cell r="CL23">
            <v>0</v>
          </cell>
          <cell r="CM23">
            <v>0</v>
          </cell>
          <cell r="CN23">
            <v>-1662.5</v>
          </cell>
          <cell r="CO23">
            <v>0.55494505494505497</v>
          </cell>
          <cell r="CP23">
            <v>0.48870056497175141</v>
          </cell>
          <cell r="CQ23">
            <v>0.48841293777276185</v>
          </cell>
          <cell r="CR23">
            <v>0.52061727265639302</v>
          </cell>
          <cell r="CS23">
            <v>14000</v>
          </cell>
          <cell r="CT23">
            <v>5482.5</v>
          </cell>
          <cell r="CU23">
            <v>1219.5</v>
          </cell>
          <cell r="CV23">
            <v>-8052.0000000000009</v>
          </cell>
          <cell r="CW23">
            <v>4508.9285714285706</v>
          </cell>
          <cell r="CX23">
            <v>5153.0612244897957</v>
          </cell>
          <cell r="CY23">
            <v>3297.9591836734694</v>
          </cell>
          <cell r="CZ23">
            <v>0</v>
          </cell>
          <cell r="DA23">
            <v>0</v>
          </cell>
          <cell r="DB23">
            <v>-10800</v>
          </cell>
          <cell r="DC23">
            <v>-2500</v>
          </cell>
          <cell r="DD23">
            <v>10100</v>
          </cell>
          <cell r="DE23">
            <v>-13840</v>
          </cell>
          <cell r="DF23">
            <v>-339.37818877551035</v>
          </cell>
          <cell r="DG23">
            <v>0.5</v>
          </cell>
          <cell r="DH23">
            <v>0.41242937853107342</v>
          </cell>
          <cell r="DI23">
            <v>0.63980358576050766</v>
          </cell>
          <cell r="DJ23">
            <v>0.56559861463784888</v>
          </cell>
          <cell r="DK23">
            <v>14000</v>
          </cell>
          <cell r="DL23">
            <v>5812.5</v>
          </cell>
          <cell r="DM23">
            <v>1360</v>
          </cell>
          <cell r="DN23">
            <v>-7431</v>
          </cell>
          <cell r="DO23">
            <v>4062.4999999999991</v>
          </cell>
          <cell r="DP23">
            <v>4642.8571428571422</v>
          </cell>
          <cell r="DQ23">
            <v>2971.4285714285711</v>
          </cell>
          <cell r="DR23">
            <v>0</v>
          </cell>
          <cell r="DS23">
            <v>0</v>
          </cell>
          <cell r="DT23">
            <v>-10800</v>
          </cell>
          <cell r="DU23">
            <v>-2500</v>
          </cell>
          <cell r="DV23">
            <v>9100</v>
          </cell>
          <cell r="DW23">
            <v>-18119.237548737576</v>
          </cell>
          <cell r="DX23">
            <v>-340.65474482662074</v>
          </cell>
          <cell r="DY23">
            <v>8173.8548214999064</v>
          </cell>
          <cell r="DZ23" t="str">
            <v>No</v>
          </cell>
          <cell r="EA23">
            <v>30100</v>
          </cell>
          <cell r="EB23">
            <v>3040100</v>
          </cell>
          <cell r="EC23">
            <v>-21926.145178500094</v>
          </cell>
          <cell r="ED23">
            <v>-7.2844336141196326E-3</v>
          </cell>
          <cell r="EE23">
            <v>226</v>
          </cell>
          <cell r="EF23">
            <v>231</v>
          </cell>
        </row>
        <row r="24">
          <cell r="A24" t="str">
            <v>Oliver Norwood</v>
          </cell>
          <cell r="B24" t="str">
            <v>Sheffield United</v>
          </cell>
          <cell r="C24" t="str">
            <v>Midfield</v>
          </cell>
          <cell r="D24" t="str">
            <v>2.968.000</v>
          </cell>
          <cell r="E24">
            <v>0</v>
          </cell>
          <cell r="F24" t="str">
            <v>Oliver Norwood</v>
          </cell>
          <cell r="G24" t="str">
            <v>Liverpool</v>
          </cell>
          <cell r="H24">
            <v>2968000</v>
          </cell>
          <cell r="I24">
            <v>0.92857142857142838</v>
          </cell>
          <cell r="J24">
            <v>1.0201729106628248</v>
          </cell>
          <cell r="K24">
            <v>1.0082793805717964</v>
          </cell>
          <cell r="L24">
            <v>95</v>
          </cell>
          <cell r="M24">
            <v>2.7857142857142851E-2</v>
          </cell>
          <cell r="N24">
            <v>3.7142857142857137E-2</v>
          </cell>
          <cell r="O24">
            <v>0.14857142857142855</v>
          </cell>
          <cell r="P24">
            <v>0.10082793805717966</v>
          </cell>
          <cell r="Q24">
            <v>0</v>
          </cell>
          <cell r="R24">
            <v>0.25</v>
          </cell>
          <cell r="S24">
            <v>0</v>
          </cell>
          <cell r="T24">
            <v>1.82</v>
          </cell>
          <cell r="U24">
            <v>3.54</v>
          </cell>
          <cell r="V24">
            <v>0.40310000000000001</v>
          </cell>
          <cell r="W24">
            <v>0.46500000000000002</v>
          </cell>
          <cell r="X24">
            <v>1.1319999999999999</v>
          </cell>
          <cell r="Y24">
            <v>7000</v>
          </cell>
          <cell r="Z24">
            <v>10077.5</v>
          </cell>
          <cell r="AA24">
            <v>2325</v>
          </cell>
          <cell r="AB24">
            <v>-16980</v>
          </cell>
          <cell r="AC24">
            <v>3482.1428571428564</v>
          </cell>
          <cell r="AD24">
            <v>1857.1428571428569</v>
          </cell>
          <cell r="AE24">
            <v>1485.7142857142856</v>
          </cell>
          <cell r="AF24">
            <v>0</v>
          </cell>
          <cell r="AG24">
            <v>0</v>
          </cell>
          <cell r="AH24">
            <v>-5000</v>
          </cell>
          <cell r="AI24">
            <v>0</v>
          </cell>
          <cell r="AJ24">
            <v>18200</v>
          </cell>
          <cell r="AK24">
            <v>-28320</v>
          </cell>
          <cell r="AL24">
            <v>-5872.5</v>
          </cell>
          <cell r="AM24">
            <v>0.63186813186813184</v>
          </cell>
          <cell r="AN24">
            <v>0.31638418079096048</v>
          </cell>
          <cell r="AO24">
            <v>0.8988905062481729</v>
          </cell>
          <cell r="AP24">
            <v>0.75364465428810168</v>
          </cell>
          <cell r="AQ24">
            <v>7000</v>
          </cell>
          <cell r="AR24">
            <v>8990</v>
          </cell>
          <cell r="AS24">
            <v>1465.5000000000002</v>
          </cell>
          <cell r="AT24">
            <v>-5211</v>
          </cell>
          <cell r="AU24">
            <v>2200.2551020408159</v>
          </cell>
          <cell r="AV24">
            <v>1173.4693877551019</v>
          </cell>
          <cell r="AW24">
            <v>938.77551020408146</v>
          </cell>
          <cell r="AX24">
            <v>0</v>
          </cell>
          <cell r="AY24">
            <v>0</v>
          </cell>
          <cell r="AZ24">
            <v>-5000</v>
          </cell>
          <cell r="BA24">
            <v>0</v>
          </cell>
          <cell r="BB24">
            <v>11500</v>
          </cell>
          <cell r="BC24">
            <v>-8960</v>
          </cell>
          <cell r="BD24">
            <v>3548.4999999999991</v>
          </cell>
          <cell r="BE24">
            <v>0.37362637362637363</v>
          </cell>
          <cell r="BF24">
            <v>0.44350282485875708</v>
          </cell>
          <cell r="BG24">
            <v>0.5731578920093825</v>
          </cell>
          <cell r="BH24">
            <v>0.46276009411659758</v>
          </cell>
          <cell r="BI24">
            <v>7000</v>
          </cell>
          <cell r="BJ24">
            <v>3955</v>
          </cell>
          <cell r="BK24">
            <v>1291.4999999999998</v>
          </cell>
          <cell r="BL24">
            <v>-8752.5</v>
          </cell>
          <cell r="BM24">
            <v>1301.0204081632651</v>
          </cell>
          <cell r="BN24">
            <v>693.87755102040808</v>
          </cell>
          <cell r="BO24">
            <v>555.10204081632651</v>
          </cell>
          <cell r="BP24">
            <v>0</v>
          </cell>
          <cell r="BQ24">
            <v>0</v>
          </cell>
          <cell r="BR24">
            <v>-5000</v>
          </cell>
          <cell r="BS24">
            <v>0</v>
          </cell>
          <cell r="BT24">
            <v>6800</v>
          </cell>
          <cell r="BU24">
            <v>-12560</v>
          </cell>
          <cell r="BV24">
            <v>-2929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7000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-5000</v>
          </cell>
          <cell r="CK24">
            <v>0</v>
          </cell>
          <cell r="CL24">
            <v>0</v>
          </cell>
          <cell r="CM24">
            <v>0</v>
          </cell>
          <cell r="CN24">
            <v>-625</v>
          </cell>
          <cell r="CO24">
            <v>0.55494505494505497</v>
          </cell>
          <cell r="CP24">
            <v>0.48870056497175141</v>
          </cell>
          <cell r="CQ24">
            <v>0.48841293777276185</v>
          </cell>
          <cell r="CR24">
            <v>0.52061727265639302</v>
          </cell>
          <cell r="CS24">
            <v>7000</v>
          </cell>
          <cell r="CT24">
            <v>5482.5</v>
          </cell>
          <cell r="CU24">
            <v>1219.5</v>
          </cell>
          <cell r="CV24">
            <v>-8052.0000000000009</v>
          </cell>
          <cell r="CW24">
            <v>1932.3979591836733</v>
          </cell>
          <cell r="CX24">
            <v>1030.612244897959</v>
          </cell>
          <cell r="CY24">
            <v>824.48979591836735</v>
          </cell>
          <cell r="CZ24">
            <v>0</v>
          </cell>
          <cell r="DA24">
            <v>0</v>
          </cell>
          <cell r="DB24">
            <v>-5000</v>
          </cell>
          <cell r="DC24">
            <v>0</v>
          </cell>
          <cell r="DD24">
            <v>10100</v>
          </cell>
          <cell r="DE24">
            <v>-13840</v>
          </cell>
          <cell r="DF24">
            <v>-393.90625000000011</v>
          </cell>
          <cell r="DG24">
            <v>0.5</v>
          </cell>
          <cell r="DH24">
            <v>0.41242937853107342</v>
          </cell>
          <cell r="DI24">
            <v>0.63980358576050766</v>
          </cell>
          <cell r="DJ24">
            <v>0.56559861463784888</v>
          </cell>
          <cell r="DK24">
            <v>7000</v>
          </cell>
          <cell r="DL24">
            <v>5812.5</v>
          </cell>
          <cell r="DM24">
            <v>1360</v>
          </cell>
          <cell r="DN24">
            <v>-7431</v>
          </cell>
          <cell r="DO24">
            <v>1741.0714285714282</v>
          </cell>
          <cell r="DP24">
            <v>928.57142857142844</v>
          </cell>
          <cell r="DQ24">
            <v>742.85714285714278</v>
          </cell>
          <cell r="DR24">
            <v>0</v>
          </cell>
          <cell r="DS24">
            <v>0</v>
          </cell>
          <cell r="DT24">
            <v>-5000</v>
          </cell>
          <cell r="DU24">
            <v>0</v>
          </cell>
          <cell r="DV24">
            <v>9100</v>
          </cell>
          <cell r="DW24">
            <v>-18119.237548737576</v>
          </cell>
          <cell r="DX24">
            <v>-339.53867339804924</v>
          </cell>
          <cell r="DY24">
            <v>-6611.4449233980504</v>
          </cell>
          <cell r="DZ24" t="str">
            <v>No</v>
          </cell>
          <cell r="EA24">
            <v>29680</v>
          </cell>
          <cell r="EB24">
            <v>2997680</v>
          </cell>
          <cell r="EC24">
            <v>-36291.444923398049</v>
          </cell>
          <cell r="ED24">
            <v>-1.2227575782816054E-2</v>
          </cell>
          <cell r="EE24">
            <v>437</v>
          </cell>
          <cell r="EF24">
            <v>486</v>
          </cell>
        </row>
        <row r="25">
          <cell r="A25" t="str">
            <v>Pablo Fornals</v>
          </cell>
          <cell r="B25" t="str">
            <v>West Ham</v>
          </cell>
          <cell r="C25" t="str">
            <v>Midfield</v>
          </cell>
          <cell r="D25" t="str">
            <v>4.230.000</v>
          </cell>
          <cell r="E25">
            <v>4.0000000000000001E-3</v>
          </cell>
          <cell r="F25" t="str">
            <v>Pablo Fornals</v>
          </cell>
          <cell r="G25" t="str">
            <v>Manchester City</v>
          </cell>
          <cell r="H25">
            <v>4230000</v>
          </cell>
          <cell r="I25">
            <v>0.76811594202898537</v>
          </cell>
          <cell r="J25">
            <v>1.0043668122270741</v>
          </cell>
          <cell r="K25">
            <v>1.2532355465350469</v>
          </cell>
          <cell r="L25">
            <v>95</v>
          </cell>
          <cell r="M25">
            <v>3.8405797101449271E-2</v>
          </cell>
          <cell r="N25">
            <v>8.4492753623188394E-2</v>
          </cell>
          <cell r="O25">
            <v>0.33797101449275357</v>
          </cell>
          <cell r="P25">
            <v>0.10025884372280375</v>
          </cell>
          <cell r="Q25">
            <v>0</v>
          </cell>
          <cell r="R25">
            <v>7.0000000000000007E-2</v>
          </cell>
          <cell r="S25">
            <v>0</v>
          </cell>
          <cell r="T25">
            <v>0.53</v>
          </cell>
          <cell r="U25">
            <v>2.2999999999999998</v>
          </cell>
          <cell r="V25">
            <v>6.8400000000000002E-2</v>
          </cell>
          <cell r="W25">
            <v>0.1605</v>
          </cell>
          <cell r="X25">
            <v>0.77110000000000001</v>
          </cell>
          <cell r="Y25">
            <v>7000</v>
          </cell>
          <cell r="Z25">
            <v>1710</v>
          </cell>
          <cell r="AA25">
            <v>802.5</v>
          </cell>
          <cell r="AB25">
            <v>-11566.5</v>
          </cell>
          <cell r="AC25">
            <v>4800.724637681159</v>
          </cell>
          <cell r="AD25">
            <v>4224.63768115942</v>
          </cell>
          <cell r="AE25">
            <v>3379.7101449275356</v>
          </cell>
          <cell r="AF25">
            <v>0</v>
          </cell>
          <cell r="AG25">
            <v>0</v>
          </cell>
          <cell r="AH25">
            <v>-1400.0000000000002</v>
          </cell>
          <cell r="AI25">
            <v>0</v>
          </cell>
          <cell r="AJ25">
            <v>5300</v>
          </cell>
          <cell r="AK25">
            <v>-18400</v>
          </cell>
          <cell r="AL25">
            <v>-4148.9275362318858</v>
          </cell>
          <cell r="AM25">
            <v>3.3207547169811318</v>
          </cell>
          <cell r="AN25">
            <v>0.56956521739130439</v>
          </cell>
          <cell r="AO25">
            <v>2.6912344723492616</v>
          </cell>
          <cell r="AP25">
            <v>2.9894697805055728</v>
          </cell>
          <cell r="AQ25">
            <v>7000</v>
          </cell>
          <cell r="AR25">
            <v>11902.5</v>
          </cell>
          <cell r="AS25">
            <v>1199.5</v>
          </cell>
          <cell r="AT25">
            <v>-4260</v>
          </cell>
          <cell r="AU25">
            <v>15942.028985507244</v>
          </cell>
          <cell r="AV25">
            <v>14028.985507246374</v>
          </cell>
          <cell r="AW25">
            <v>11223.188405797098</v>
          </cell>
          <cell r="AX25">
            <v>0</v>
          </cell>
          <cell r="AY25">
            <v>0</v>
          </cell>
          <cell r="AZ25">
            <v>-1400.0000000000002</v>
          </cell>
          <cell r="BA25">
            <v>0</v>
          </cell>
          <cell r="BB25">
            <v>17600</v>
          </cell>
          <cell r="BC25">
            <v>-10480</v>
          </cell>
          <cell r="BD25">
            <v>27878.10144927536</v>
          </cell>
          <cell r="BE25">
            <v>1.9245283018867925</v>
          </cell>
          <cell r="BF25">
            <v>0.85652173913043483</v>
          </cell>
          <cell r="BG25">
            <v>1.39096812846378</v>
          </cell>
          <cell r="BH25">
            <v>1.6361410483974321</v>
          </cell>
          <cell r="BI25">
            <v>7000</v>
          </cell>
          <cell r="BJ25">
            <v>4702.5</v>
          </cell>
          <cell r="BK25">
            <v>1104</v>
          </cell>
          <cell r="BL25">
            <v>-8866.5</v>
          </cell>
          <cell r="BM25">
            <v>9239.1304347826081</v>
          </cell>
          <cell r="BN25">
            <v>8130.4347826086951</v>
          </cell>
          <cell r="BO25">
            <v>6504.3478260869551</v>
          </cell>
          <cell r="BP25">
            <v>0</v>
          </cell>
          <cell r="BQ25">
            <v>0</v>
          </cell>
          <cell r="BR25">
            <v>-1400.0000000000002</v>
          </cell>
          <cell r="BS25">
            <v>0</v>
          </cell>
          <cell r="BT25">
            <v>10200</v>
          </cell>
          <cell r="BU25">
            <v>-15760.000000000002</v>
          </cell>
          <cell r="BV25">
            <v>3463.4782608695646</v>
          </cell>
          <cell r="BW25">
            <v>2.4528301886792452</v>
          </cell>
          <cell r="BX25">
            <v>0.56521739130434789</v>
          </cell>
          <cell r="BY25">
            <v>2.7182818284590446</v>
          </cell>
          <cell r="BZ25">
            <v>2.5821471162934468</v>
          </cell>
          <cell r="CA25">
            <v>7000</v>
          </cell>
          <cell r="CB25">
            <v>9152.5</v>
          </cell>
          <cell r="CC25">
            <v>1354</v>
          </cell>
          <cell r="CD25">
            <v>-5445</v>
          </cell>
          <cell r="CE25">
            <v>11775.362318840578</v>
          </cell>
          <cell r="CF25">
            <v>10362.318840579708</v>
          </cell>
          <cell r="CG25">
            <v>8289.8550724637662</v>
          </cell>
          <cell r="CH25">
            <v>0</v>
          </cell>
          <cell r="CI25">
            <v>0</v>
          </cell>
          <cell r="CJ25">
            <v>-1400.0000000000002</v>
          </cell>
          <cell r="CK25">
            <v>0</v>
          </cell>
          <cell r="CL25">
            <v>13000</v>
          </cell>
          <cell r="CM25">
            <v>-10400.000000000002</v>
          </cell>
          <cell r="CN25">
            <v>4586.1295289855061</v>
          </cell>
          <cell r="CO25">
            <v>2.1886792452830188</v>
          </cell>
          <cell r="CP25">
            <v>0.5260869565217392</v>
          </cell>
          <cell r="CQ25">
            <v>2.9742740725630652</v>
          </cell>
          <cell r="CR25">
            <v>2.5514176319062667</v>
          </cell>
          <cell r="CS25">
            <v>7000</v>
          </cell>
          <cell r="CT25">
            <v>8662.5</v>
          </cell>
          <cell r="CU25">
            <v>1428.5</v>
          </cell>
          <cell r="CV25">
            <v>-5517</v>
          </cell>
          <cell r="CW25">
            <v>10507.246376811594</v>
          </cell>
          <cell r="CX25">
            <v>9246.3768115942021</v>
          </cell>
          <cell r="CY25">
            <v>7397.1014492753611</v>
          </cell>
          <cell r="CZ25">
            <v>0</v>
          </cell>
          <cell r="DA25">
            <v>0</v>
          </cell>
          <cell r="DB25">
            <v>-1400.0000000000002</v>
          </cell>
          <cell r="DC25">
            <v>0</v>
          </cell>
          <cell r="DD25">
            <v>11600</v>
          </cell>
          <cell r="DE25">
            <v>-9680.0000000000018</v>
          </cell>
          <cell r="DF25">
            <v>2015.295289855072</v>
          </cell>
          <cell r="DG25">
            <v>2.4905660377358489</v>
          </cell>
          <cell r="DH25">
            <v>0.5043478260869565</v>
          </cell>
          <cell r="DI25">
            <v>3.1267683651861553</v>
          </cell>
          <cell r="DJ25">
            <v>2.7905954737653182</v>
          </cell>
          <cell r="DK25">
            <v>7000</v>
          </cell>
          <cell r="DL25">
            <v>9982.5</v>
          </cell>
          <cell r="DM25">
            <v>1383.5</v>
          </cell>
          <cell r="DN25">
            <v>-4861.5</v>
          </cell>
          <cell r="DO25">
            <v>11956.521739130434</v>
          </cell>
          <cell r="DP25">
            <v>10521.739130434782</v>
          </cell>
          <cell r="DQ25">
            <v>8417.3913043478242</v>
          </cell>
          <cell r="DR25">
            <v>0</v>
          </cell>
          <cell r="DS25">
            <v>0</v>
          </cell>
          <cell r="DT25">
            <v>-1400.0000000000002</v>
          </cell>
          <cell r="DU25">
            <v>0</v>
          </cell>
          <cell r="DV25">
            <v>13200</v>
          </cell>
          <cell r="DW25">
            <v>-57532.53791942526</v>
          </cell>
          <cell r="DX25">
            <v>-260.38705454725687</v>
          </cell>
          <cell r="DY25">
            <v>33533.689938206357</v>
          </cell>
          <cell r="DZ25" t="str">
            <v>No</v>
          </cell>
          <cell r="EA25">
            <v>42300</v>
          </cell>
          <cell r="EB25">
            <v>4272300</v>
          </cell>
          <cell r="EC25">
            <v>-8766.3100617936434</v>
          </cell>
          <cell r="ED25">
            <v>-2.0724137261923506E-3</v>
          </cell>
          <cell r="EE25">
            <v>208</v>
          </cell>
          <cell r="EF25">
            <v>207</v>
          </cell>
        </row>
        <row r="26">
          <cell r="A26" t="str">
            <v>Karlan Grant</v>
          </cell>
          <cell r="B26" t="str">
            <v>West Bromwich</v>
          </cell>
          <cell r="C26" t="str">
            <v>Striker</v>
          </cell>
          <cell r="D26" t="str">
            <v>2.916.000</v>
          </cell>
          <cell r="E26">
            <v>1E-3</v>
          </cell>
          <cell r="F26" t="str">
            <v>Karlan Grant</v>
          </cell>
          <cell r="G26" t="str">
            <v/>
          </cell>
          <cell r="H26">
            <v>2916000</v>
          </cell>
          <cell r="I26">
            <v>0.97536945812807874</v>
          </cell>
          <cell r="J26">
            <v>1.0124610591900314</v>
          </cell>
          <cell r="K26">
            <v>0.98516147958933487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1.98</v>
          </cell>
          <cell r="U26">
            <v>3.25</v>
          </cell>
          <cell r="V26">
            <v>0.45539999999999997</v>
          </cell>
          <cell r="W26">
            <v>0.50689999999999991</v>
          </cell>
          <cell r="X26">
            <v>1.0377000000000001</v>
          </cell>
          <cell r="Y26">
            <v>-5000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-5000</v>
          </cell>
          <cell r="AM26">
            <v>0.60101010101010099</v>
          </cell>
          <cell r="AN26">
            <v>0.37538461538461537</v>
          </cell>
          <cell r="AO26">
            <v>0.74919232288467341</v>
          </cell>
          <cell r="AP26">
            <v>0.67102321394487519</v>
          </cell>
          <cell r="AQ26">
            <v>-5000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0.5</v>
          </cell>
          <cell r="BF26">
            <v>0.47384615384615386</v>
          </cell>
          <cell r="BG26">
            <v>0.54402528384570725</v>
          </cell>
          <cell r="BH26">
            <v>0.52154831216566466</v>
          </cell>
          <cell r="BI26">
            <v>-5000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-5000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0.18686868686868688</v>
          </cell>
          <cell r="CP26">
            <v>0.74461538461538457</v>
          </cell>
          <cell r="CQ26">
            <v>0.22565239126192127</v>
          </cell>
          <cell r="CR26">
            <v>0.20534694067332579</v>
          </cell>
          <cell r="CS26">
            <v>-5000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0.55555555555555558</v>
          </cell>
          <cell r="DH26">
            <v>0.43384615384615383</v>
          </cell>
          <cell r="DI26">
            <v>0.61955143448972538</v>
          </cell>
          <cell r="DJ26">
            <v>0.58668155023247559</v>
          </cell>
          <cell r="DK26">
            <v>-5000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-5000</v>
          </cell>
          <cell r="DZ26" t="str">
            <v>No</v>
          </cell>
          <cell r="EA26">
            <v>29160</v>
          </cell>
          <cell r="EB26">
            <v>2945160</v>
          </cell>
          <cell r="EC26">
            <v>-34160</v>
          </cell>
          <cell r="ED26">
            <v>-1.1714677640603566E-2</v>
          </cell>
          <cell r="EE26">
            <v>390</v>
          </cell>
          <cell r="EF26">
            <v>413</v>
          </cell>
        </row>
        <row r="27">
          <cell r="A27" t="str">
            <v>Nick Pope</v>
          </cell>
          <cell r="B27" t="str">
            <v>Burnley</v>
          </cell>
          <cell r="C27" t="str">
            <v>Goalkeeper</v>
          </cell>
          <cell r="D27" t="str">
            <v>4.550.000</v>
          </cell>
          <cell r="E27">
            <v>8.6999999999999994E-2</v>
          </cell>
          <cell r="F27" t="str">
            <v>Nick Pope</v>
          </cell>
          <cell r="G27" t="str">
            <v>Tottenham</v>
          </cell>
          <cell r="H27">
            <v>4550000</v>
          </cell>
          <cell r="I27">
            <v>0.95767195767195734</v>
          </cell>
          <cell r="J27">
            <v>0.81609195402298862</v>
          </cell>
          <cell r="K27">
            <v>1.4596210961395832</v>
          </cell>
          <cell r="L27">
            <v>190</v>
          </cell>
          <cell r="M27">
            <v>0</v>
          </cell>
          <cell r="N27">
            <v>9.576719576719574E-3</v>
          </cell>
          <cell r="O27">
            <v>0</v>
          </cell>
          <cell r="P27">
            <v>0.49627117268745824</v>
          </cell>
          <cell r="Q27">
            <v>7.6386206896551734</v>
          </cell>
          <cell r="R27">
            <v>0.03</v>
          </cell>
          <cell r="S27">
            <v>0</v>
          </cell>
          <cell r="T27">
            <v>1.81</v>
          </cell>
          <cell r="U27">
            <v>2.84</v>
          </cell>
          <cell r="V27">
            <v>0.48159999999999997</v>
          </cell>
          <cell r="W27">
            <v>0.54899999999999993</v>
          </cell>
          <cell r="X27">
            <v>0.96940000000000004</v>
          </cell>
          <cell r="Y27">
            <v>14000</v>
          </cell>
          <cell r="Z27">
            <v>12040</v>
          </cell>
          <cell r="AA27">
            <v>2744.9999999999995</v>
          </cell>
          <cell r="AB27">
            <v>-14541</v>
          </cell>
          <cell r="AC27">
            <v>0</v>
          </cell>
          <cell r="AD27">
            <v>478.83597883597872</v>
          </cell>
          <cell r="AE27">
            <v>0</v>
          </cell>
          <cell r="AF27">
            <v>37220.33795155937</v>
          </cell>
          <cell r="AG27">
            <v>38193.10344827587</v>
          </cell>
          <cell r="AH27">
            <v>-600</v>
          </cell>
          <cell r="AI27">
            <v>0</v>
          </cell>
          <cell r="AJ27">
            <v>18100</v>
          </cell>
          <cell r="AK27">
            <v>-22720</v>
          </cell>
          <cell r="AL27">
            <v>84916.277378671221</v>
          </cell>
          <cell r="AM27">
            <v>0.53038674033149169</v>
          </cell>
          <cell r="AN27">
            <v>0.46830985915492962</v>
          </cell>
          <cell r="AO27">
            <v>0.53292892244294532</v>
          </cell>
          <cell r="AP27">
            <v>0.53165631191860041</v>
          </cell>
          <cell r="AQ27">
            <v>14000</v>
          </cell>
          <cell r="AR27">
            <v>6707.5</v>
          </cell>
          <cell r="AS27">
            <v>1427.4999999999998</v>
          </cell>
          <cell r="AT27">
            <v>-6694.5</v>
          </cell>
          <cell r="AU27">
            <v>0</v>
          </cell>
          <cell r="AV27">
            <v>253.96825396825389</v>
          </cell>
          <cell r="AW27">
            <v>0</v>
          </cell>
          <cell r="AX27">
            <v>19835.794597486798</v>
          </cell>
          <cell r="AY27">
            <v>17886.206896551728</v>
          </cell>
          <cell r="AZ27">
            <v>-600</v>
          </cell>
          <cell r="BA27">
            <v>0</v>
          </cell>
          <cell r="BB27">
            <v>9600</v>
          </cell>
          <cell r="BC27">
            <v>-10640.000000000002</v>
          </cell>
          <cell r="BD27">
            <v>18888.234874003392</v>
          </cell>
          <cell r="BE27">
            <v>0.50276243093922657</v>
          </cell>
          <cell r="BF27">
            <v>0.49647887323943662</v>
          </cell>
          <cell r="BG27">
            <v>0.49195539976929853</v>
          </cell>
          <cell r="BH27">
            <v>0.49732956145969404</v>
          </cell>
          <cell r="BI27">
            <v>14000</v>
          </cell>
          <cell r="BJ27">
            <v>6045</v>
          </cell>
          <cell r="BK27">
            <v>1390.5</v>
          </cell>
          <cell r="BL27">
            <v>-7201.5</v>
          </cell>
          <cell r="BM27">
            <v>0</v>
          </cell>
          <cell r="BN27">
            <v>240.7407407407407</v>
          </cell>
          <cell r="BO27">
            <v>0</v>
          </cell>
          <cell r="BP27">
            <v>18310.746236507784</v>
          </cell>
          <cell r="BQ27">
            <v>18962.068965517246</v>
          </cell>
          <cell r="BR27">
            <v>-600</v>
          </cell>
          <cell r="BS27">
            <v>0</v>
          </cell>
          <cell r="BT27">
            <v>9100</v>
          </cell>
          <cell r="BU27">
            <v>-11280</v>
          </cell>
          <cell r="BV27">
            <v>8741.8889856914429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14000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-600</v>
          </cell>
          <cell r="CK27">
            <v>0</v>
          </cell>
          <cell r="CL27">
            <v>0</v>
          </cell>
          <cell r="CM27">
            <v>0</v>
          </cell>
          <cell r="CN27">
            <v>-75</v>
          </cell>
          <cell r="CO27">
            <v>0.53038674033149169</v>
          </cell>
          <cell r="CP27">
            <v>0.44366197183098594</v>
          </cell>
          <cell r="CQ27">
            <v>0.57157062934705272</v>
          </cell>
          <cell r="CR27">
            <v>0.55059375493062257</v>
          </cell>
          <cell r="CS27">
            <v>14000</v>
          </cell>
          <cell r="CT27">
            <v>6980</v>
          </cell>
          <cell r="CU27">
            <v>1465</v>
          </cell>
          <cell r="CV27">
            <v>-6417</v>
          </cell>
          <cell r="CW27">
            <v>0</v>
          </cell>
          <cell r="CX27">
            <v>253.96825396825389</v>
          </cell>
          <cell r="CY27">
            <v>0</v>
          </cell>
          <cell r="CZ27">
            <v>21274.051987482781</v>
          </cell>
          <cell r="DA27">
            <v>16944.827586206902</v>
          </cell>
          <cell r="DB27">
            <v>-600</v>
          </cell>
          <cell r="DC27">
            <v>0</v>
          </cell>
          <cell r="DD27">
            <v>9600</v>
          </cell>
          <cell r="DE27">
            <v>-10080</v>
          </cell>
          <cell r="DF27">
            <v>2463.8029892286213</v>
          </cell>
          <cell r="DG27">
            <v>0.72375690607734811</v>
          </cell>
          <cell r="DH27">
            <v>0.30281690140845069</v>
          </cell>
          <cell r="DI27">
            <v>0.8526831813062975</v>
          </cell>
          <cell r="DJ27">
            <v>0.78557962115016466</v>
          </cell>
          <cell r="DK27">
            <v>14000</v>
          </cell>
          <cell r="DL27">
            <v>11622.5</v>
          </cell>
          <cell r="DM27">
            <v>1457.5</v>
          </cell>
          <cell r="DN27">
            <v>-3654</v>
          </cell>
          <cell r="DO27">
            <v>0</v>
          </cell>
          <cell r="DP27">
            <v>346.56084656084647</v>
          </cell>
          <cell r="DQ27">
            <v>0</v>
          </cell>
          <cell r="DR27">
            <v>31737.156173831165</v>
          </cell>
          <cell r="DS27">
            <v>11565.517241379312</v>
          </cell>
          <cell r="DT27">
            <v>-600</v>
          </cell>
          <cell r="DU27">
            <v>0</v>
          </cell>
          <cell r="DV27">
            <v>13100</v>
          </cell>
          <cell r="DW27">
            <v>-19372.961879279079</v>
          </cell>
          <cell r="DX27">
            <v>1443.8210119528824</v>
          </cell>
          <cell r="DY27">
            <v>116379.02523954757</v>
          </cell>
          <cell r="DZ27" t="str">
            <v>No</v>
          </cell>
          <cell r="EA27">
            <v>45500</v>
          </cell>
          <cell r="EB27">
            <v>4595500</v>
          </cell>
          <cell r="EC27">
            <v>70879.025239547569</v>
          </cell>
          <cell r="ED27">
            <v>1.557780774495551E-2</v>
          </cell>
          <cell r="EE27">
            <v>74</v>
          </cell>
          <cell r="EF27">
            <v>84</v>
          </cell>
        </row>
        <row r="28">
          <cell r="A28" t="str">
            <v>Josh Brownhill</v>
          </cell>
          <cell r="B28" t="str">
            <v>Burnley</v>
          </cell>
          <cell r="C28" t="str">
            <v>Midfield</v>
          </cell>
          <cell r="D28" t="str">
            <v>2.548.000</v>
          </cell>
          <cell r="E28">
            <v>3.0000000000000001E-3</v>
          </cell>
          <cell r="F28" t="str">
            <v>Josh Brownhill</v>
          </cell>
          <cell r="G28" t="str">
            <v>Leicester City</v>
          </cell>
          <cell r="H28">
            <v>2548000</v>
          </cell>
          <cell r="I28">
            <v>0.95767195767195734</v>
          </cell>
          <cell r="J28">
            <v>0.81609195402298862</v>
          </cell>
          <cell r="K28">
            <v>1.4596210961395832</v>
          </cell>
          <cell r="L28">
            <v>190</v>
          </cell>
          <cell r="M28">
            <v>0.13407407407407404</v>
          </cell>
          <cell r="N28">
            <v>7.6613756613756592E-2</v>
          </cell>
          <cell r="O28">
            <v>0.54587301587301573</v>
          </cell>
          <cell r="P28">
            <v>0.49627117268745824</v>
          </cell>
          <cell r="Q28">
            <v>0</v>
          </cell>
          <cell r="R28">
            <v>0.44</v>
          </cell>
          <cell r="S28">
            <v>0</v>
          </cell>
          <cell r="T28">
            <v>1.81</v>
          </cell>
          <cell r="U28">
            <v>2.84</v>
          </cell>
          <cell r="V28">
            <v>0.48159999999999997</v>
          </cell>
          <cell r="W28">
            <v>0.54899999999999993</v>
          </cell>
          <cell r="X28">
            <v>0.96940000000000004</v>
          </cell>
          <cell r="Y28">
            <v>14000</v>
          </cell>
          <cell r="Z28">
            <v>12040</v>
          </cell>
          <cell r="AA28">
            <v>2744.9999999999995</v>
          </cell>
          <cell r="AB28">
            <v>-14541</v>
          </cell>
          <cell r="AC28">
            <v>16759.259259259255</v>
          </cell>
          <cell r="AD28">
            <v>3830.6878306878298</v>
          </cell>
          <cell r="AE28">
            <v>5458.7301587301572</v>
          </cell>
          <cell r="AF28">
            <v>0</v>
          </cell>
          <cell r="AG28">
            <v>0</v>
          </cell>
          <cell r="AH28">
            <v>-8800</v>
          </cell>
          <cell r="AI28">
            <v>0</v>
          </cell>
          <cell r="AJ28">
            <v>18100</v>
          </cell>
          <cell r="AK28">
            <v>-22720</v>
          </cell>
          <cell r="AL28">
            <v>26872.677248677239</v>
          </cell>
          <cell r="AM28">
            <v>0.53038674033149169</v>
          </cell>
          <cell r="AN28">
            <v>0.46830985915492962</v>
          </cell>
          <cell r="AO28">
            <v>0.53292892244294532</v>
          </cell>
          <cell r="AP28">
            <v>0.53165631191860041</v>
          </cell>
          <cell r="AQ28">
            <v>14000</v>
          </cell>
          <cell r="AR28">
            <v>6707.5</v>
          </cell>
          <cell r="AS28">
            <v>1427.4999999999998</v>
          </cell>
          <cell r="AT28">
            <v>-6694.5</v>
          </cell>
          <cell r="AU28">
            <v>8888.8888888888869</v>
          </cell>
          <cell r="AV28">
            <v>2031.7460317460311</v>
          </cell>
          <cell r="AW28">
            <v>2895.2380952380945</v>
          </cell>
          <cell r="AX28">
            <v>0</v>
          </cell>
          <cell r="AY28">
            <v>0</v>
          </cell>
          <cell r="AZ28">
            <v>-8800</v>
          </cell>
          <cell r="BA28">
            <v>0</v>
          </cell>
          <cell r="BB28">
            <v>9600</v>
          </cell>
          <cell r="BC28">
            <v>-10640.000000000002</v>
          </cell>
          <cell r="BD28">
            <v>2708.1865079365061</v>
          </cell>
          <cell r="BE28">
            <v>0.50276243093922657</v>
          </cell>
          <cell r="BF28">
            <v>0.49647887323943662</v>
          </cell>
          <cell r="BG28">
            <v>0.49195539976929853</v>
          </cell>
          <cell r="BH28">
            <v>0.49732956145969404</v>
          </cell>
          <cell r="BI28">
            <v>14000</v>
          </cell>
          <cell r="BJ28">
            <v>6045</v>
          </cell>
          <cell r="BK28">
            <v>1390.5</v>
          </cell>
          <cell r="BL28">
            <v>-7201.5</v>
          </cell>
          <cell r="BM28">
            <v>8425.9259259259252</v>
          </cell>
          <cell r="BN28">
            <v>1925.9259259259256</v>
          </cell>
          <cell r="BO28">
            <v>2744.4444444444439</v>
          </cell>
          <cell r="BP28">
            <v>0</v>
          </cell>
          <cell r="BQ28">
            <v>0</v>
          </cell>
          <cell r="BR28">
            <v>-8800</v>
          </cell>
          <cell r="BS28">
            <v>0</v>
          </cell>
          <cell r="BT28">
            <v>9100</v>
          </cell>
          <cell r="BU28">
            <v>-11280</v>
          </cell>
          <cell r="BV28">
            <v>587.57407407407345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14000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-8800</v>
          </cell>
          <cell r="CK28">
            <v>0</v>
          </cell>
          <cell r="CL28">
            <v>0</v>
          </cell>
          <cell r="CM28">
            <v>0</v>
          </cell>
          <cell r="CN28">
            <v>-1100</v>
          </cell>
          <cell r="CO28">
            <v>0.53038674033149169</v>
          </cell>
          <cell r="CP28">
            <v>0.44366197183098594</v>
          </cell>
          <cell r="CQ28">
            <v>0.57157062934705272</v>
          </cell>
          <cell r="CR28">
            <v>0.55059375493062257</v>
          </cell>
          <cell r="CS28">
            <v>14000</v>
          </cell>
          <cell r="CT28">
            <v>6980</v>
          </cell>
          <cell r="CU28">
            <v>1465</v>
          </cell>
          <cell r="CV28">
            <v>-6417</v>
          </cell>
          <cell r="CW28">
            <v>8888.8888888888869</v>
          </cell>
          <cell r="CX28">
            <v>2031.7460317460311</v>
          </cell>
          <cell r="CY28">
            <v>2895.2380952380945</v>
          </cell>
          <cell r="CZ28">
            <v>0</v>
          </cell>
          <cell r="DA28">
            <v>0</v>
          </cell>
          <cell r="DB28">
            <v>-8800</v>
          </cell>
          <cell r="DC28">
            <v>0</v>
          </cell>
          <cell r="DD28">
            <v>9600</v>
          </cell>
          <cell r="DE28">
            <v>-10080</v>
          </cell>
          <cell r="DF28">
            <v>410.24206349206338</v>
          </cell>
          <cell r="DG28">
            <v>0.72375690607734811</v>
          </cell>
          <cell r="DH28">
            <v>0.30281690140845069</v>
          </cell>
          <cell r="DI28">
            <v>0.8526831813062975</v>
          </cell>
          <cell r="DJ28">
            <v>0.78557962115016466</v>
          </cell>
          <cell r="DK28">
            <v>14000</v>
          </cell>
          <cell r="DL28">
            <v>11622.5</v>
          </cell>
          <cell r="DM28">
            <v>1457.5</v>
          </cell>
          <cell r="DN28">
            <v>-3654</v>
          </cell>
          <cell r="DO28">
            <v>12129.629629629628</v>
          </cell>
          <cell r="DP28">
            <v>2772.4867724867718</v>
          </cell>
          <cell r="DQ28">
            <v>3950.7936507936497</v>
          </cell>
          <cell r="DR28">
            <v>0</v>
          </cell>
          <cell r="DS28">
            <v>0</v>
          </cell>
          <cell r="DT28">
            <v>-8800</v>
          </cell>
          <cell r="DU28">
            <v>0</v>
          </cell>
          <cell r="DV28">
            <v>13100</v>
          </cell>
          <cell r="DW28">
            <v>-19372.961879279079</v>
          </cell>
          <cell r="DX28">
            <v>412.68588042596787</v>
          </cell>
          <cell r="DY28">
            <v>29891.365774605849</v>
          </cell>
          <cell r="DZ28" t="str">
            <v>No</v>
          </cell>
          <cell r="EA28">
            <v>25480</v>
          </cell>
          <cell r="EB28">
            <v>2573480</v>
          </cell>
          <cell r="EC28">
            <v>4411.3657746058489</v>
          </cell>
          <cell r="ED28">
            <v>1.7313052490603802E-3</v>
          </cell>
          <cell r="EE28">
            <v>187</v>
          </cell>
          <cell r="EF28">
            <v>185</v>
          </cell>
        </row>
        <row r="29">
          <cell r="A29" t="str">
            <v>Max Thompson</v>
          </cell>
          <cell r="B29" t="str">
            <v>Burnley</v>
          </cell>
          <cell r="C29" t="str">
            <v>Striker</v>
          </cell>
          <cell r="D29" t="str">
            <v>1.950.000</v>
          </cell>
          <cell r="E29">
            <v>0</v>
          </cell>
          <cell r="F29" t="str">
            <v>Max Thompson</v>
          </cell>
          <cell r="G29" t="str">
            <v/>
          </cell>
          <cell r="H29">
            <v>1950000</v>
          </cell>
          <cell r="I29">
            <v>0.95767195767195734</v>
          </cell>
          <cell r="J29">
            <v>0.81609195402298862</v>
          </cell>
          <cell r="K29">
            <v>1.4596210961395832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1.81</v>
          </cell>
          <cell r="U29">
            <v>2.84</v>
          </cell>
          <cell r="V29">
            <v>0.48159999999999997</v>
          </cell>
          <cell r="W29">
            <v>0.54899999999999993</v>
          </cell>
          <cell r="X29">
            <v>0.96940000000000004</v>
          </cell>
          <cell r="Y29">
            <v>-5000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-5000</v>
          </cell>
          <cell r="AM29">
            <v>0.53038674033149169</v>
          </cell>
          <cell r="AN29">
            <v>0.46830985915492962</v>
          </cell>
          <cell r="AO29">
            <v>0.53292892244294532</v>
          </cell>
          <cell r="AP29">
            <v>0.53165631191860041</v>
          </cell>
          <cell r="AQ29">
            <v>-5000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0.50276243093922657</v>
          </cell>
          <cell r="BF29">
            <v>0.49647887323943662</v>
          </cell>
          <cell r="BG29">
            <v>0.49195539976929853</v>
          </cell>
          <cell r="BH29">
            <v>0.49732956145969404</v>
          </cell>
          <cell r="BI29">
            <v>-5000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-5000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0.53038674033149169</v>
          </cell>
          <cell r="CP29">
            <v>0.44366197183098594</v>
          </cell>
          <cell r="CQ29">
            <v>0.57157062934705272</v>
          </cell>
          <cell r="CR29">
            <v>0.55059375493062257</v>
          </cell>
          <cell r="CS29">
            <v>-5000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0.72375690607734811</v>
          </cell>
          <cell r="DH29">
            <v>0.30281690140845069</v>
          </cell>
          <cell r="DI29">
            <v>0.8526831813062975</v>
          </cell>
          <cell r="DJ29">
            <v>0.78557962115016466</v>
          </cell>
          <cell r="DK29">
            <v>-5000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-5000</v>
          </cell>
          <cell r="DZ29" t="str">
            <v>No</v>
          </cell>
          <cell r="EA29">
            <v>19500</v>
          </cell>
          <cell r="EB29">
            <v>1969500</v>
          </cell>
          <cell r="EC29">
            <v>-24500</v>
          </cell>
          <cell r="ED29">
            <v>-1.2564102564102564E-2</v>
          </cell>
          <cell r="EE29">
            <v>236</v>
          </cell>
          <cell r="EF29">
            <v>554</v>
          </cell>
        </row>
        <row r="30">
          <cell r="A30" t="str">
            <v>Harry Lewis</v>
          </cell>
          <cell r="B30" t="str">
            <v>Southampton</v>
          </cell>
          <cell r="C30" t="str">
            <v>Goalkeeper</v>
          </cell>
          <cell r="D30" t="str">
            <v>3.460.000</v>
          </cell>
          <cell r="E30">
            <v>0</v>
          </cell>
          <cell r="F30" t="str">
            <v>Harry Lewis</v>
          </cell>
          <cell r="G30" t="str">
            <v/>
          </cell>
          <cell r="H30">
            <v>3460000</v>
          </cell>
          <cell r="I30">
            <v>0.87931034482758608</v>
          </cell>
          <cell r="J30">
            <v>1</v>
          </cell>
          <cell r="K30">
            <v>1.020862387747514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1.02</v>
          </cell>
          <cell r="U30">
            <v>1.54</v>
          </cell>
          <cell r="V30">
            <v>0.24979999999999999</v>
          </cell>
          <cell r="W30">
            <v>0.26250000000000001</v>
          </cell>
          <cell r="X30">
            <v>0.48759999999999998</v>
          </cell>
          <cell r="Y30">
            <v>-5000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-5000</v>
          </cell>
          <cell r="AM30">
            <v>1.3627450980392157</v>
          </cell>
          <cell r="AN30">
            <v>2.4415584415584415</v>
          </cell>
          <cell r="AO30">
            <v>1.8199893113013497</v>
          </cell>
          <cell r="AP30">
            <v>1.5748592040114833</v>
          </cell>
          <cell r="AQ30">
            <v>-5000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1.1274509803921569</v>
          </cell>
          <cell r="BF30">
            <v>0.84415584415584421</v>
          </cell>
          <cell r="BG30">
            <v>1.2712491503214047</v>
          </cell>
          <cell r="BH30">
            <v>1.1971930090225904</v>
          </cell>
          <cell r="BI30">
            <v>-5000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0.96078431372549011</v>
          </cell>
          <cell r="BX30">
            <v>1.1298701298701299</v>
          </cell>
          <cell r="BY30">
            <v>0.81873075307798182</v>
          </cell>
          <cell r="BZ30">
            <v>0.88691807103135656</v>
          </cell>
          <cell r="CA30">
            <v>-5000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1.2352941176470589</v>
          </cell>
          <cell r="CP30">
            <v>0.62337662337662336</v>
          </cell>
          <cell r="CQ30">
            <v>1.7860384307500736</v>
          </cell>
          <cell r="CR30">
            <v>1.4853561079408364</v>
          </cell>
          <cell r="CS30">
            <v>-5000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1.3823529411764706</v>
          </cell>
          <cell r="DH30">
            <v>0.7142857142857143</v>
          </cell>
          <cell r="DI30">
            <v>1.5527072185113362</v>
          </cell>
          <cell r="DJ30">
            <v>1.4650561048284403</v>
          </cell>
          <cell r="DK30">
            <v>-5000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-5000</v>
          </cell>
          <cell r="DZ30" t="str">
            <v>No</v>
          </cell>
          <cell r="EA30">
            <v>34600</v>
          </cell>
          <cell r="EB30">
            <v>3494600</v>
          </cell>
          <cell r="EC30">
            <v>-39600</v>
          </cell>
          <cell r="ED30">
            <v>-1.1445086705202312E-2</v>
          </cell>
          <cell r="EE30">
            <v>452</v>
          </cell>
          <cell r="EF30">
            <v>346</v>
          </cell>
        </row>
        <row r="31">
          <cell r="A31" t="str">
            <v>Matthew Pennington</v>
          </cell>
          <cell r="B31" t="str">
            <v>Everton</v>
          </cell>
          <cell r="C31" t="str">
            <v>Defense</v>
          </cell>
          <cell r="D31" t="str">
            <v>1.960.000</v>
          </cell>
          <cell r="E31">
            <v>2E-3</v>
          </cell>
          <cell r="F31" t="str">
            <v>Matthew Pennington</v>
          </cell>
          <cell r="G31" t="str">
            <v/>
          </cell>
          <cell r="H31">
            <v>1960000</v>
          </cell>
          <cell r="I31">
            <v>0.97204968944099401</v>
          </cell>
          <cell r="J31">
            <v>0.93693693693693725</v>
          </cell>
          <cell r="K31">
            <v>1.0552996276166207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3.13</v>
          </cell>
          <cell r="U31">
            <v>2.08</v>
          </cell>
          <cell r="V31">
            <v>0.98069999999999991</v>
          </cell>
          <cell r="W31">
            <v>0.51919999999999999</v>
          </cell>
          <cell r="X31">
            <v>0.5</v>
          </cell>
          <cell r="Y31">
            <v>-5000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-5000</v>
          </cell>
          <cell r="AM31">
            <v>0.24600638977635783</v>
          </cell>
          <cell r="AN31">
            <v>0.88942307692307698</v>
          </cell>
          <cell r="AO31">
            <v>0.22238455471794352</v>
          </cell>
          <cell r="AP31">
            <v>0.233897459259788</v>
          </cell>
          <cell r="AQ31">
            <v>-5000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0.45047923322683703</v>
          </cell>
          <cell r="BF31">
            <v>0.4375</v>
          </cell>
          <cell r="BG31">
            <v>0.56930032780136453</v>
          </cell>
          <cell r="BH31">
            <v>0.50641679982376742</v>
          </cell>
          <cell r="BI31">
            <v>-5000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-5000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0.53993610223642174</v>
          </cell>
          <cell r="CP31">
            <v>0.46153846153846151</v>
          </cell>
          <cell r="CQ31">
            <v>0.54153522318255987</v>
          </cell>
          <cell r="CR31">
            <v>0.54073507157287481</v>
          </cell>
          <cell r="CS31">
            <v>-5000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0.33546325878594252</v>
          </cell>
          <cell r="DH31">
            <v>0.72115384615384615</v>
          </cell>
          <cell r="DI31">
            <v>0.31557870490859519</v>
          </cell>
          <cell r="DJ31">
            <v>0.32536911462535079</v>
          </cell>
          <cell r="DK31">
            <v>-5000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-5000</v>
          </cell>
          <cell r="DZ31" t="str">
            <v>No</v>
          </cell>
          <cell r="EA31">
            <v>19600</v>
          </cell>
          <cell r="EB31">
            <v>1979600</v>
          </cell>
          <cell r="EC31">
            <v>-24600</v>
          </cell>
          <cell r="ED31">
            <v>-1.2551020408163265E-2</v>
          </cell>
          <cell r="EE31">
            <v>253</v>
          </cell>
          <cell r="EF31">
            <v>504</v>
          </cell>
        </row>
        <row r="32">
          <cell r="A32" t="str">
            <v>Kayne Ramsay</v>
          </cell>
          <cell r="B32" t="str">
            <v>Southampton</v>
          </cell>
          <cell r="C32" t="str">
            <v>Defense</v>
          </cell>
          <cell r="D32" t="str">
            <v>1.865.000</v>
          </cell>
          <cell r="E32">
            <v>6.9999999999999993E-3</v>
          </cell>
          <cell r="F32" t="str">
            <v>Kayne Ramsay</v>
          </cell>
          <cell r="G32" t="str">
            <v/>
          </cell>
          <cell r="H32">
            <v>1865000</v>
          </cell>
          <cell r="I32">
            <v>0.87931034482758608</v>
          </cell>
          <cell r="J32">
            <v>1</v>
          </cell>
          <cell r="K32">
            <v>1.020862387747514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1.02</v>
          </cell>
          <cell r="U32">
            <v>1.54</v>
          </cell>
          <cell r="V32">
            <v>0.24979999999999999</v>
          </cell>
          <cell r="W32">
            <v>0.26250000000000001</v>
          </cell>
          <cell r="X32">
            <v>0.48759999999999998</v>
          </cell>
          <cell r="Y32">
            <v>-5000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-5000</v>
          </cell>
          <cell r="AM32">
            <v>1.3627450980392157</v>
          </cell>
          <cell r="AN32">
            <v>2.4415584415584415</v>
          </cell>
          <cell r="AO32">
            <v>1.8199893113013497</v>
          </cell>
          <cell r="AP32">
            <v>1.5748592040114833</v>
          </cell>
          <cell r="AQ32">
            <v>-5000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1.1274509803921569</v>
          </cell>
          <cell r="BF32">
            <v>0.84415584415584421</v>
          </cell>
          <cell r="BG32">
            <v>1.2712491503214047</v>
          </cell>
          <cell r="BH32">
            <v>1.1971930090225904</v>
          </cell>
          <cell r="BI32">
            <v>-5000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0.96078431372549011</v>
          </cell>
          <cell r="BX32">
            <v>1.1298701298701299</v>
          </cell>
          <cell r="BY32">
            <v>0.81873075307798182</v>
          </cell>
          <cell r="BZ32">
            <v>0.88691807103135656</v>
          </cell>
          <cell r="CA32">
            <v>-5000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1.2352941176470589</v>
          </cell>
          <cell r="CP32">
            <v>0.62337662337662336</v>
          </cell>
          <cell r="CQ32">
            <v>1.7860384307500736</v>
          </cell>
          <cell r="CR32">
            <v>1.4853561079408364</v>
          </cell>
          <cell r="CS32">
            <v>-5000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1.3823529411764706</v>
          </cell>
          <cell r="DH32">
            <v>0.7142857142857143</v>
          </cell>
          <cell r="DI32">
            <v>1.5527072185113362</v>
          </cell>
          <cell r="DJ32">
            <v>1.4650561048284403</v>
          </cell>
          <cell r="DK32">
            <v>-5000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-5000</v>
          </cell>
          <cell r="DZ32" t="str">
            <v>No</v>
          </cell>
          <cell r="EA32">
            <v>18650</v>
          </cell>
          <cell r="EB32">
            <v>1883650</v>
          </cell>
          <cell r="EC32">
            <v>-23650</v>
          </cell>
          <cell r="ED32">
            <v>-1.2680965147453083E-2</v>
          </cell>
          <cell r="EE32">
            <v>230</v>
          </cell>
          <cell r="EF32">
            <v>571</v>
          </cell>
        </row>
        <row r="33">
          <cell r="A33" t="str">
            <v>Morgan Gibbs-White</v>
          </cell>
          <cell r="B33" t="str">
            <v>Wolverhampton</v>
          </cell>
          <cell r="C33" t="str">
            <v>Midfield</v>
          </cell>
          <cell r="D33" t="str">
            <v>2.453.000</v>
          </cell>
          <cell r="E33">
            <v>0</v>
          </cell>
          <cell r="F33" t="e">
            <v>#N/A</v>
          </cell>
          <cell r="G33" t="str">
            <v/>
          </cell>
          <cell r="H33">
            <v>2453000</v>
          </cell>
          <cell r="I33">
            <v>0.72043010752688141</v>
          </cell>
          <cell r="J33">
            <v>1.0147058823529413</v>
          </cell>
          <cell r="K33">
            <v>1.0031115286347965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1.34</v>
          </cell>
          <cell r="U33">
            <v>3.4499999999999997</v>
          </cell>
          <cell r="V33">
            <v>0.37019999999999997</v>
          </cell>
          <cell r="W33">
            <v>0.42870000000000003</v>
          </cell>
          <cell r="X33">
            <v>1.2010999999999998</v>
          </cell>
          <cell r="Y33">
            <v>-5000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-5000</v>
          </cell>
          <cell r="AM33">
            <v>0.76119402985074625</v>
          </cell>
          <cell r="AN33">
            <v>0.41449275362318844</v>
          </cell>
          <cell r="AO33">
            <v>0.5680157509253958</v>
          </cell>
          <cell r="AP33">
            <v>0.6575486282136096</v>
          </cell>
          <cell r="AQ33">
            <v>-5000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0.74626865671641784</v>
          </cell>
          <cell r="BF33">
            <v>0.49275362318840582</v>
          </cell>
          <cell r="BG33">
            <v>0.43361157671679662</v>
          </cell>
          <cell r="BH33">
            <v>0.56885035720576971</v>
          </cell>
          <cell r="BI33">
            <v>-5000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-5000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0.90298507462686561</v>
          </cell>
          <cell r="CP33">
            <v>0.336231884057971</v>
          </cell>
          <cell r="CQ33">
            <v>0.74408044116881922</v>
          </cell>
          <cell r="CR33">
            <v>0.8196911202991144</v>
          </cell>
          <cell r="CS33">
            <v>-5000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0.74626865671641784</v>
          </cell>
          <cell r="DH33">
            <v>0.31884057971014496</v>
          </cell>
          <cell r="DI33">
            <v>0.7900918060026465</v>
          </cell>
          <cell r="DJ33">
            <v>0.76786766486696367</v>
          </cell>
          <cell r="DK33">
            <v>-5000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-5000</v>
          </cell>
          <cell r="DZ33" t="str">
            <v>No</v>
          </cell>
          <cell r="EA33">
            <v>24530</v>
          </cell>
          <cell r="EB33">
            <v>2477530</v>
          </cell>
          <cell r="EC33">
            <v>-29530</v>
          </cell>
          <cell r="ED33">
            <v>-1.2038320423970648E-2</v>
          </cell>
          <cell r="EE33">
            <v>329</v>
          </cell>
          <cell r="EF33">
            <v>473</v>
          </cell>
        </row>
        <row r="34">
          <cell r="A34" t="str">
            <v>Riyad Mahrez</v>
          </cell>
          <cell r="B34" t="str">
            <v>Manchester City</v>
          </cell>
          <cell r="C34" t="str">
            <v>Midfield</v>
          </cell>
          <cell r="D34" t="str">
            <v>8.820.000</v>
          </cell>
          <cell r="E34">
            <v>5.0000000000000001E-3</v>
          </cell>
          <cell r="F34" t="str">
            <v>Riyad Mahrez</v>
          </cell>
          <cell r="G34" t="str">
            <v>West Ham</v>
          </cell>
          <cell r="H34">
            <v>8820000</v>
          </cell>
          <cell r="I34">
            <v>0.99784017278617732</v>
          </cell>
          <cell r="J34">
            <v>0.62903225806451601</v>
          </cell>
          <cell r="K34">
            <v>1.2318970745493336</v>
          </cell>
          <cell r="L34">
            <v>95</v>
          </cell>
          <cell r="M34">
            <v>0.35922246220302384</v>
          </cell>
          <cell r="N34">
            <v>0.19956803455723549</v>
          </cell>
          <cell r="O34">
            <v>1.0477321814254863</v>
          </cell>
          <cell r="P34">
            <v>0.62826750802016018</v>
          </cell>
          <cell r="Q34">
            <v>0</v>
          </cell>
          <cell r="R34">
            <v>0.01</v>
          </cell>
          <cell r="S34">
            <v>0</v>
          </cell>
          <cell r="T34">
            <v>4.6199999999999992</v>
          </cell>
          <cell r="U34">
            <v>0.78</v>
          </cell>
          <cell r="V34">
            <v>1.6113</v>
          </cell>
          <cell r="W34">
            <v>0.29200000000000004</v>
          </cell>
          <cell r="X34">
            <v>9.6700000000000008E-2</v>
          </cell>
          <cell r="Y34">
            <v>7000</v>
          </cell>
          <cell r="Z34">
            <v>40282.5</v>
          </cell>
          <cell r="AA34">
            <v>1460.0000000000002</v>
          </cell>
          <cell r="AB34">
            <v>-1450.5000000000002</v>
          </cell>
          <cell r="AC34">
            <v>44902.80777537798</v>
          </cell>
          <cell r="AD34">
            <v>9978.4017278617739</v>
          </cell>
          <cell r="AE34">
            <v>10477.321814254863</v>
          </cell>
          <cell r="AF34">
            <v>0</v>
          </cell>
          <cell r="AG34">
            <v>0</v>
          </cell>
          <cell r="AH34">
            <v>-200</v>
          </cell>
          <cell r="AI34">
            <v>0</v>
          </cell>
          <cell r="AJ34">
            <v>46199.999999999993</v>
          </cell>
          <cell r="AK34">
            <v>-6240</v>
          </cell>
          <cell r="AL34">
            <v>152410.53131749461</v>
          </cell>
          <cell r="AM34">
            <v>1</v>
          </cell>
          <cell r="AN34">
            <v>1.4102564102564104</v>
          </cell>
          <cell r="AO34">
            <v>0.87715645355917138</v>
          </cell>
          <cell r="AP34">
            <v>0.93656631028409909</v>
          </cell>
          <cell r="AQ34">
            <v>7000</v>
          </cell>
          <cell r="AR34">
            <v>37862.5</v>
          </cell>
          <cell r="AS34">
            <v>1585</v>
          </cell>
          <cell r="AT34">
            <v>-2526.0000000000005</v>
          </cell>
          <cell r="AU34">
            <v>44902.80777537798</v>
          </cell>
          <cell r="AV34">
            <v>9978.4017278617739</v>
          </cell>
          <cell r="AW34">
            <v>10477.321814254863</v>
          </cell>
          <cell r="AX34">
            <v>0</v>
          </cell>
          <cell r="AY34">
            <v>0</v>
          </cell>
          <cell r="AZ34">
            <v>-200</v>
          </cell>
          <cell r="BA34">
            <v>0</v>
          </cell>
          <cell r="BB34">
            <v>46199.999999999993</v>
          </cell>
          <cell r="BC34">
            <v>-8800</v>
          </cell>
          <cell r="BD34">
            <v>69740.015658747303</v>
          </cell>
          <cell r="BE34">
            <v>0.46103896103896108</v>
          </cell>
          <cell r="BF34">
            <v>0.73076923076923073</v>
          </cell>
          <cell r="BG34">
            <v>0.41357544208242786</v>
          </cell>
          <cell r="BH34">
            <v>0.43666278995228297</v>
          </cell>
          <cell r="BI34">
            <v>7000</v>
          </cell>
          <cell r="BJ34">
            <v>18337.5</v>
          </cell>
          <cell r="BK34">
            <v>909</v>
          </cell>
          <cell r="BL34">
            <v>-1270.5</v>
          </cell>
          <cell r="BM34">
            <v>20701.943844492445</v>
          </cell>
          <cell r="BN34">
            <v>4600.4319654427663</v>
          </cell>
          <cell r="BO34">
            <v>4830.4535637149047</v>
          </cell>
          <cell r="BP34">
            <v>0</v>
          </cell>
          <cell r="BQ34">
            <v>0</v>
          </cell>
          <cell r="BR34">
            <v>-200</v>
          </cell>
          <cell r="BS34">
            <v>0</v>
          </cell>
          <cell r="BT34">
            <v>21300</v>
          </cell>
          <cell r="BU34">
            <v>-4560</v>
          </cell>
          <cell r="BV34">
            <v>16162.207343412527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7000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-200</v>
          </cell>
          <cell r="CK34">
            <v>0</v>
          </cell>
          <cell r="CL34">
            <v>0</v>
          </cell>
          <cell r="CM34">
            <v>0</v>
          </cell>
          <cell r="CN34">
            <v>-25</v>
          </cell>
          <cell r="CO34">
            <v>0.40043290043290053</v>
          </cell>
          <cell r="CP34">
            <v>0.93589743589743579</v>
          </cell>
          <cell r="CQ34">
            <v>0.35242574423949602</v>
          </cell>
          <cell r="CR34">
            <v>0.37566323077065311</v>
          </cell>
          <cell r="CS34">
            <v>7000</v>
          </cell>
          <cell r="CT34">
            <v>15862.499999999998</v>
          </cell>
          <cell r="CU34">
            <v>1124</v>
          </cell>
          <cell r="CV34">
            <v>-2110.5</v>
          </cell>
          <cell r="CW34">
            <v>17980.561555075601</v>
          </cell>
          <cell r="CX34">
            <v>3995.6803455723561</v>
          </cell>
          <cell r="CY34">
            <v>4195.4643628509739</v>
          </cell>
          <cell r="CZ34">
            <v>0</v>
          </cell>
          <cell r="DA34">
            <v>0</v>
          </cell>
          <cell r="DB34">
            <v>-200</v>
          </cell>
          <cell r="DC34">
            <v>0</v>
          </cell>
          <cell r="DD34">
            <v>18500</v>
          </cell>
          <cell r="DE34">
            <v>-5839.9999999999991</v>
          </cell>
          <cell r="DF34">
            <v>3344.2316414686834</v>
          </cell>
          <cell r="DG34">
            <v>0.61038961038961048</v>
          </cell>
          <cell r="DH34">
            <v>0.60256410256410253</v>
          </cell>
          <cell r="DI34">
            <v>0.45707155101977864</v>
          </cell>
          <cell r="DJ34">
            <v>0.52819667354796707</v>
          </cell>
          <cell r="DK34">
            <v>7000</v>
          </cell>
          <cell r="DL34">
            <v>21292.5</v>
          </cell>
          <cell r="DM34">
            <v>545</v>
          </cell>
          <cell r="DN34">
            <v>-589.5</v>
          </cell>
          <cell r="DO34">
            <v>27408.207343412538</v>
          </cell>
          <cell r="DP34">
            <v>6090.7127429805641</v>
          </cell>
          <cell r="DQ34">
            <v>6395.248380129593</v>
          </cell>
          <cell r="DR34">
            <v>0</v>
          </cell>
          <cell r="DS34">
            <v>0</v>
          </cell>
          <cell r="DT34">
            <v>-200</v>
          </cell>
          <cell r="DU34">
            <v>0</v>
          </cell>
          <cell r="DV34">
            <v>28200</v>
          </cell>
          <cell r="DW34">
            <v>-2852.1264783634188</v>
          </cell>
          <cell r="DX34">
            <v>2696.5638121299771</v>
          </cell>
          <cell r="DY34">
            <v>244328.54977325312</v>
          </cell>
          <cell r="DZ34" t="str">
            <v>No</v>
          </cell>
          <cell r="EA34">
            <v>88200</v>
          </cell>
          <cell r="EB34">
            <v>8908200</v>
          </cell>
          <cell r="EC34">
            <v>156128.54977325312</v>
          </cell>
          <cell r="ED34">
            <v>1.7701649634155683E-2</v>
          </cell>
          <cell r="EE34">
            <v>15</v>
          </cell>
          <cell r="EF34">
            <v>62</v>
          </cell>
        </row>
        <row r="35">
          <cell r="A35" t="str">
            <v>Luke Mbete</v>
          </cell>
          <cell r="B35" t="str">
            <v>Manchester City</v>
          </cell>
          <cell r="C35" t="str">
            <v>Defense</v>
          </cell>
          <cell r="D35" t="str">
            <v>2.450.000</v>
          </cell>
          <cell r="E35">
            <v>0</v>
          </cell>
          <cell r="F35" t="str">
            <v>Luke Mbete-Tatu</v>
          </cell>
          <cell r="G35" t="str">
            <v/>
          </cell>
          <cell r="H35">
            <v>2450000</v>
          </cell>
          <cell r="I35">
            <v>0.99784017278617732</v>
          </cell>
          <cell r="J35">
            <v>0.62903225806451601</v>
          </cell>
          <cell r="K35">
            <v>1.2318970745493336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4.6199999999999992</v>
          </cell>
          <cell r="U35">
            <v>0.78</v>
          </cell>
          <cell r="V35">
            <v>1.6113</v>
          </cell>
          <cell r="W35">
            <v>0.29200000000000004</v>
          </cell>
          <cell r="X35">
            <v>9.6700000000000008E-2</v>
          </cell>
          <cell r="Y35">
            <v>-5000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-5000</v>
          </cell>
          <cell r="AM35">
            <v>1</v>
          </cell>
          <cell r="AN35">
            <v>1.4102564102564104</v>
          </cell>
          <cell r="AO35">
            <v>0.87715645355917138</v>
          </cell>
          <cell r="AP35">
            <v>0.93656631028409909</v>
          </cell>
          <cell r="AQ35">
            <v>-5000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0.46103896103896108</v>
          </cell>
          <cell r="BF35">
            <v>0.73076923076923073</v>
          </cell>
          <cell r="BG35">
            <v>0.41357544208242786</v>
          </cell>
          <cell r="BH35">
            <v>0.43666278995228297</v>
          </cell>
          <cell r="BI35">
            <v>-5000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-5000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0.40043290043290053</v>
          </cell>
          <cell r="CP35">
            <v>0.93589743589743579</v>
          </cell>
          <cell r="CQ35">
            <v>0.35242574423949602</v>
          </cell>
          <cell r="CR35">
            <v>0.37566323077065311</v>
          </cell>
          <cell r="CS35">
            <v>-5000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0.61038961038961048</v>
          </cell>
          <cell r="DH35">
            <v>0.60256410256410253</v>
          </cell>
          <cell r="DI35">
            <v>0.45707155101977864</v>
          </cell>
          <cell r="DJ35">
            <v>0.52819667354796707</v>
          </cell>
          <cell r="DK35">
            <v>-5000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-5000</v>
          </cell>
          <cell r="DZ35" t="str">
            <v>No</v>
          </cell>
          <cell r="EA35">
            <v>24500</v>
          </cell>
          <cell r="EB35">
            <v>2474500</v>
          </cell>
          <cell r="EC35">
            <v>-29500</v>
          </cell>
          <cell r="ED35">
            <v>-1.2040816326530613E-2</v>
          </cell>
          <cell r="EE35">
            <v>325</v>
          </cell>
          <cell r="EF35">
            <v>475</v>
          </cell>
        </row>
        <row r="36">
          <cell r="A36" t="str">
            <v>Ivan Cavaleiro</v>
          </cell>
          <cell r="B36" t="str">
            <v>Fulham</v>
          </cell>
          <cell r="C36" t="str">
            <v>Striker</v>
          </cell>
          <cell r="D36" t="str">
            <v>3.838.000</v>
          </cell>
          <cell r="E36">
            <v>3.0000000000000001E-3</v>
          </cell>
          <cell r="F36" t="str">
            <v>Ivan Cavaleiro</v>
          </cell>
          <cell r="G36" t="str">
            <v>Crystal Palace</v>
          </cell>
          <cell r="H36">
            <v>3838000</v>
          </cell>
          <cell r="I36">
            <v>0.99176954732510336</v>
          </cell>
          <cell r="J36">
            <v>0.98425196850393737</v>
          </cell>
          <cell r="K36">
            <v>0.98214923328760351</v>
          </cell>
          <cell r="L36">
            <v>95</v>
          </cell>
          <cell r="M36">
            <v>0.34711934156378615</v>
          </cell>
          <cell r="N36">
            <v>0.11901234567901239</v>
          </cell>
          <cell r="O36">
            <v>1.1603703703703709</v>
          </cell>
          <cell r="P36">
            <v>0.36339521631641331</v>
          </cell>
          <cell r="Q36">
            <v>0</v>
          </cell>
          <cell r="R36">
            <v>0.09</v>
          </cell>
          <cell r="S36">
            <v>0</v>
          </cell>
          <cell r="T36">
            <v>2.41</v>
          </cell>
          <cell r="U36">
            <v>2.5</v>
          </cell>
          <cell r="V36">
            <v>0.69979999999999998</v>
          </cell>
          <cell r="W36">
            <v>0.55679999999999996</v>
          </cell>
          <cell r="X36">
            <v>0.74329999999999996</v>
          </cell>
          <cell r="Y36">
            <v>7000</v>
          </cell>
          <cell r="Z36">
            <v>17495</v>
          </cell>
          <cell r="AA36">
            <v>2784</v>
          </cell>
          <cell r="AB36">
            <v>-11149.5</v>
          </cell>
          <cell r="AC36">
            <v>34711.934156378615</v>
          </cell>
          <cell r="AD36">
            <v>5950.6172839506198</v>
          </cell>
          <cell r="AE36">
            <v>11603.70370370371</v>
          </cell>
          <cell r="AF36">
            <v>0</v>
          </cell>
          <cell r="AG36">
            <v>0</v>
          </cell>
          <cell r="AH36">
            <v>-1800</v>
          </cell>
          <cell r="AI36">
            <v>0</v>
          </cell>
          <cell r="AJ36">
            <v>24100</v>
          </cell>
          <cell r="AK36">
            <v>-20000</v>
          </cell>
          <cell r="AL36">
            <v>70695.755144032941</v>
          </cell>
          <cell r="AM36">
            <v>0.29045643153526968</v>
          </cell>
          <cell r="AN36">
            <v>0.84000000000000008</v>
          </cell>
          <cell r="AO36">
            <v>0.21132559206978996</v>
          </cell>
          <cell r="AP36">
            <v>0.24775164452465148</v>
          </cell>
          <cell r="AQ36">
            <v>7000</v>
          </cell>
          <cell r="AR36">
            <v>2797.5</v>
          </cell>
          <cell r="AS36">
            <v>974.5</v>
          </cell>
          <cell r="AT36">
            <v>-10398</v>
          </cell>
          <cell r="AU36">
            <v>10082.304526748974</v>
          </cell>
          <cell r="AV36">
            <v>1728.3950617283956</v>
          </cell>
          <cell r="AW36">
            <v>3370.3703703703718</v>
          </cell>
          <cell r="AX36">
            <v>0</v>
          </cell>
          <cell r="AY36">
            <v>0</v>
          </cell>
          <cell r="AZ36">
            <v>-1800</v>
          </cell>
          <cell r="BA36">
            <v>0</v>
          </cell>
          <cell r="BB36">
            <v>6999.9999999999991</v>
          </cell>
          <cell r="BC36">
            <v>-16800</v>
          </cell>
          <cell r="BD36">
            <v>-1522.46502057613</v>
          </cell>
          <cell r="BE36">
            <v>0.23651452282157673</v>
          </cell>
          <cell r="BF36">
            <v>0.85199999999999998</v>
          </cell>
          <cell r="BG36">
            <v>0.20507997694862173</v>
          </cell>
          <cell r="BH36">
            <v>0.22023712876865978</v>
          </cell>
          <cell r="BI36">
            <v>7000</v>
          </cell>
          <cell r="BJ36">
            <v>2117.5</v>
          </cell>
          <cell r="BK36">
            <v>909</v>
          </cell>
          <cell r="BL36">
            <v>-11002.5</v>
          </cell>
          <cell r="BM36">
            <v>8209.8765432098789</v>
          </cell>
          <cell r="BN36">
            <v>1407.4074074074078</v>
          </cell>
          <cell r="BO36">
            <v>2744.4444444444457</v>
          </cell>
          <cell r="BP36">
            <v>0</v>
          </cell>
          <cell r="BQ36">
            <v>0</v>
          </cell>
          <cell r="BR36">
            <v>-1800</v>
          </cell>
          <cell r="BS36">
            <v>0</v>
          </cell>
          <cell r="BT36">
            <v>5699.9999999999991</v>
          </cell>
          <cell r="BU36">
            <v>-17040</v>
          </cell>
          <cell r="BV36">
            <v>-2188.5679012345672</v>
          </cell>
          <cell r="BW36">
            <v>0.57676348547717837</v>
          </cell>
          <cell r="BX36">
            <v>0.54400000000000004</v>
          </cell>
          <cell r="BY36">
            <v>0.44292481354062141</v>
          </cell>
          <cell r="BZ36">
            <v>0.50543333809911883</v>
          </cell>
          <cell r="CA36">
            <v>7000</v>
          </cell>
          <cell r="CB36">
            <v>9380</v>
          </cell>
          <cell r="CC36">
            <v>1310.5</v>
          </cell>
          <cell r="CD36">
            <v>-5440.5</v>
          </cell>
          <cell r="CE36">
            <v>20020.576131687249</v>
          </cell>
          <cell r="CF36">
            <v>3432.0987654320998</v>
          </cell>
          <cell r="CG36">
            <v>6692.5925925925958</v>
          </cell>
          <cell r="CH36">
            <v>0</v>
          </cell>
          <cell r="CI36">
            <v>0</v>
          </cell>
          <cell r="CJ36">
            <v>-1800</v>
          </cell>
          <cell r="CK36">
            <v>0</v>
          </cell>
          <cell r="CL36">
            <v>13899.999999999998</v>
          </cell>
          <cell r="CM36">
            <v>-10880</v>
          </cell>
          <cell r="CN36">
            <v>4576.9084362139929</v>
          </cell>
          <cell r="CO36">
            <v>0.39834024896265557</v>
          </cell>
          <cell r="CP36">
            <v>0.62</v>
          </cell>
          <cell r="CQ36">
            <v>0.36628072020757751</v>
          </cell>
          <cell r="CR36">
            <v>0.38197428352928053</v>
          </cell>
          <cell r="CS36">
            <v>7000</v>
          </cell>
          <cell r="CT36">
            <v>5817.5</v>
          </cell>
          <cell r="CU36">
            <v>1312.5</v>
          </cell>
          <cell r="CV36">
            <v>-7572</v>
          </cell>
          <cell r="CW36">
            <v>13827.160493827165</v>
          </cell>
          <cell r="CX36">
            <v>2370.3703703703713</v>
          </cell>
          <cell r="CY36">
            <v>4622.2222222222244</v>
          </cell>
          <cell r="CZ36">
            <v>0</v>
          </cell>
          <cell r="DA36">
            <v>0</v>
          </cell>
          <cell r="DB36">
            <v>-1800</v>
          </cell>
          <cell r="DC36">
            <v>0</v>
          </cell>
          <cell r="DD36">
            <v>9600</v>
          </cell>
          <cell r="DE36">
            <v>-12400</v>
          </cell>
          <cell r="DF36">
            <v>986.1095679012351</v>
          </cell>
          <cell r="DG36">
            <v>0.45643153526970953</v>
          </cell>
          <cell r="DH36">
            <v>0.4</v>
          </cell>
          <cell r="DI36">
            <v>0.63485716368642675</v>
          </cell>
          <cell r="DJ36">
            <v>0.53830180187174648</v>
          </cell>
          <cell r="DK36">
            <v>7000</v>
          </cell>
          <cell r="DL36">
            <v>9320</v>
          </cell>
          <cell r="DM36">
            <v>1531.5</v>
          </cell>
          <cell r="DN36">
            <v>-4813.5</v>
          </cell>
          <cell r="DO36">
            <v>15843.62139917696</v>
          </cell>
          <cell r="DP36">
            <v>2716.0493827160503</v>
          </cell>
          <cell r="DQ36">
            <v>5296.2962962962993</v>
          </cell>
          <cell r="DR36">
            <v>0</v>
          </cell>
          <cell r="DS36">
            <v>0</v>
          </cell>
          <cell r="DT36">
            <v>-1800</v>
          </cell>
          <cell r="DU36">
            <v>0</v>
          </cell>
          <cell r="DV36">
            <v>11000</v>
          </cell>
          <cell r="DW36">
            <v>-12697.143273728536</v>
          </cell>
          <cell r="DX36">
            <v>824.90074388939911</v>
          </cell>
          <cell r="DY36">
            <v>73372.640970226887</v>
          </cell>
          <cell r="DZ36" t="str">
            <v>No</v>
          </cell>
          <cell r="EA36">
            <v>38380</v>
          </cell>
          <cell r="EB36">
            <v>3876380</v>
          </cell>
          <cell r="EC36">
            <v>34992.640970226887</v>
          </cell>
          <cell r="ED36">
            <v>9.1174155732743328E-3</v>
          </cell>
          <cell r="EE36">
            <v>132</v>
          </cell>
          <cell r="EF36">
            <v>126</v>
          </cell>
        </row>
        <row r="37">
          <cell r="A37" t="str">
            <v>Adam Lallana</v>
          </cell>
          <cell r="B37" t="str">
            <v>Brighton and Hove</v>
          </cell>
          <cell r="C37" t="str">
            <v>Midfield</v>
          </cell>
          <cell r="D37" t="str">
            <v>3.557.000</v>
          </cell>
          <cell r="E37">
            <v>2E-3</v>
          </cell>
          <cell r="F37" t="str">
            <v>Adam Lallana</v>
          </cell>
          <cell r="G37" t="str">
            <v/>
          </cell>
          <cell r="H37">
            <v>3557000</v>
          </cell>
          <cell r="I37">
            <v>1.0849673202614376</v>
          </cell>
          <cell r="J37">
            <v>0.94845360824742264</v>
          </cell>
          <cell r="K37">
            <v>1.0487343186434583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1.66</v>
          </cell>
          <cell r="U37">
            <v>0.92</v>
          </cell>
          <cell r="V37">
            <v>0.54459999999999997</v>
          </cell>
          <cell r="W37">
            <v>0.25019999999999998</v>
          </cell>
          <cell r="X37">
            <v>0.20519999999999999</v>
          </cell>
          <cell r="Y37">
            <v>-5000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-5000</v>
          </cell>
          <cell r="AM37">
            <v>0.77108433734939763</v>
          </cell>
          <cell r="AN37">
            <v>1.173913043478261</v>
          </cell>
          <cell r="AO37">
            <v>0.85214378896621135</v>
          </cell>
          <cell r="AP37">
            <v>0.81060146116412601</v>
          </cell>
          <cell r="AQ37">
            <v>-5000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0.78313253012048201</v>
          </cell>
          <cell r="BF37">
            <v>1.2499999999999998</v>
          </cell>
          <cell r="BG37">
            <v>0.79453360250333427</v>
          </cell>
          <cell r="BH37">
            <v>0.78881246845760333</v>
          </cell>
          <cell r="BI37">
            <v>-5000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1.0060240963855422</v>
          </cell>
          <cell r="BX37">
            <v>0.83695652173913038</v>
          </cell>
          <cell r="BY37">
            <v>1.1618342427282833</v>
          </cell>
          <cell r="BZ37">
            <v>1.0811259150489836</v>
          </cell>
          <cell r="CA37">
            <v>-5000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0.58433734939759041</v>
          </cell>
          <cell r="CP37">
            <v>2.0217391304347827</v>
          </cell>
          <cell r="CQ37">
            <v>0.39062783535852114</v>
          </cell>
          <cell r="CR37">
            <v>0.47776399394922653</v>
          </cell>
          <cell r="CS37">
            <v>-5000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0.90361445783132532</v>
          </cell>
          <cell r="DH37">
            <v>1.1413043478260869</v>
          </cell>
          <cell r="DI37">
            <v>0.8780954309205613</v>
          </cell>
          <cell r="DJ37">
            <v>0.890763563879578</v>
          </cell>
          <cell r="DK37">
            <v>-5000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-5000</v>
          </cell>
          <cell r="DZ37" t="str">
            <v>No</v>
          </cell>
          <cell r="EA37">
            <v>35570</v>
          </cell>
          <cell r="EB37">
            <v>3592570</v>
          </cell>
          <cell r="EC37">
            <v>-40570</v>
          </cell>
          <cell r="ED37">
            <v>-1.1405678942929435E-2</v>
          </cell>
          <cell r="EE37">
            <v>466</v>
          </cell>
          <cell r="EF37">
            <v>339</v>
          </cell>
        </row>
        <row r="38">
          <cell r="A38" t="str">
            <v>Alfie Devine</v>
          </cell>
          <cell r="B38" t="str">
            <v>Tottenham</v>
          </cell>
          <cell r="C38" t="str">
            <v>Midfield</v>
          </cell>
          <cell r="D38" t="str">
            <v>2.475.000</v>
          </cell>
          <cell r="E38">
            <v>0</v>
          </cell>
          <cell r="F38" t="e">
            <v>#N/A</v>
          </cell>
          <cell r="G38" t="str">
            <v/>
          </cell>
          <cell r="H38">
            <v>2475000</v>
          </cell>
          <cell r="I38">
            <v>0.9023668639053255</v>
          </cell>
          <cell r="J38">
            <v>0.99497487437185905</v>
          </cell>
          <cell r="K38">
            <v>0.97751435805271281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3.05</v>
          </cell>
          <cell r="U38">
            <v>1.98</v>
          </cell>
          <cell r="V38">
            <v>0.98889999999999989</v>
          </cell>
          <cell r="W38">
            <v>0.52160000000000006</v>
          </cell>
          <cell r="X38">
            <v>0.4894</v>
          </cell>
          <cell r="Y38">
            <v>-5000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-5000</v>
          </cell>
          <cell r="AM38">
            <v>0.63934426229508201</v>
          </cell>
          <cell r="AN38">
            <v>0.4494949494949495</v>
          </cell>
          <cell r="AO38">
            <v>0.54558703411891074</v>
          </cell>
          <cell r="AP38">
            <v>0.59060811021058346</v>
          </cell>
          <cell r="AQ38">
            <v>-5000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0.38360655737704918</v>
          </cell>
          <cell r="BF38">
            <v>0.77777777777777779</v>
          </cell>
          <cell r="BG38">
            <v>0.28482140701734565</v>
          </cell>
          <cell r="BH38">
            <v>0.33054403551298772</v>
          </cell>
          <cell r="BI38">
            <v>-5000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1.0491803278688525</v>
          </cell>
          <cell r="BX38">
            <v>1.2272727272727271</v>
          </cell>
          <cell r="BY38">
            <v>0.81027326376802444</v>
          </cell>
          <cell r="BZ38">
            <v>0.92202102391621266</v>
          </cell>
          <cell r="CA38">
            <v>-5000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0.53442622950819674</v>
          </cell>
          <cell r="CP38">
            <v>0.54545454545454553</v>
          </cell>
          <cell r="CQ38">
            <v>0.45117818122570197</v>
          </cell>
          <cell r="CR38">
            <v>0.49104119402430768</v>
          </cell>
          <cell r="CS38">
            <v>-5000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0.4524590163934426</v>
          </cell>
          <cell r="DH38">
            <v>0.86363636363636365</v>
          </cell>
          <cell r="DI38">
            <v>0.24029380011401291</v>
          </cell>
          <cell r="DJ38">
            <v>0.32973185536891758</v>
          </cell>
          <cell r="DK38">
            <v>-5000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-5000</v>
          </cell>
          <cell r="DZ38" t="str">
            <v>No</v>
          </cell>
          <cell r="EA38">
            <v>24750</v>
          </cell>
          <cell r="EB38">
            <v>2499750</v>
          </cell>
          <cell r="EC38">
            <v>-29750</v>
          </cell>
          <cell r="ED38">
            <v>-1.202020202020202E-2</v>
          </cell>
          <cell r="EE38">
            <v>355</v>
          </cell>
          <cell r="EF38">
            <v>447</v>
          </cell>
        </row>
        <row r="39">
          <cell r="A39" t="str">
            <v>Marvelous Nakamba</v>
          </cell>
          <cell r="B39" t="str">
            <v>Aston Villa</v>
          </cell>
          <cell r="C39" t="str">
            <v>Midfield</v>
          </cell>
          <cell r="D39" t="str">
            <v>2.591.000</v>
          </cell>
          <cell r="E39">
            <v>4.0000000000000001E-3</v>
          </cell>
          <cell r="F39" t="str">
            <v>Marvelous Nakamba</v>
          </cell>
          <cell r="G39" t="str">
            <v/>
          </cell>
          <cell r="H39">
            <v>2591000</v>
          </cell>
          <cell r="I39">
            <v>1.06049822064057</v>
          </cell>
          <cell r="J39">
            <v>0.96774193548387133</v>
          </cell>
          <cell r="K39">
            <v>1.0283992340244903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2.98</v>
          </cell>
          <cell r="U39">
            <v>2.7</v>
          </cell>
          <cell r="V39">
            <v>0.8115</v>
          </cell>
          <cell r="W39">
            <v>0.51439999999999997</v>
          </cell>
          <cell r="X39">
            <v>0.67419999999999991</v>
          </cell>
          <cell r="Y39">
            <v>-5000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-5000</v>
          </cell>
          <cell r="AM39">
            <v>0.47986577181208051</v>
          </cell>
          <cell r="AN39">
            <v>0.37777777777777777</v>
          </cell>
          <cell r="AO39">
            <v>0.67430214364457286</v>
          </cell>
          <cell r="AP39">
            <v>0.56883610872952095</v>
          </cell>
          <cell r="AQ39">
            <v>-5000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0.50671140939597314</v>
          </cell>
          <cell r="BF39">
            <v>0.42222222222222217</v>
          </cell>
          <cell r="BG39">
            <v>0.59805235172056015</v>
          </cell>
          <cell r="BH39">
            <v>0.55049064481869381</v>
          </cell>
          <cell r="BI39">
            <v>-5000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0.48657718120805366</v>
          </cell>
          <cell r="BX39">
            <v>0.54074074074074074</v>
          </cell>
          <cell r="BY39">
            <v>0.43427513932154099</v>
          </cell>
          <cell r="BZ39">
            <v>0.45968290501149833</v>
          </cell>
          <cell r="CA39">
            <v>-5000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0.52013422818791943</v>
          </cell>
          <cell r="CP39">
            <v>0.35555555555555551</v>
          </cell>
          <cell r="CQ39">
            <v>0.71599865953568631</v>
          </cell>
          <cell r="CR39">
            <v>0.61025847815591971</v>
          </cell>
          <cell r="CS39">
            <v>-5000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0.33557046979865773</v>
          </cell>
          <cell r="DH39">
            <v>0.78518518518518521</v>
          </cell>
          <cell r="DI39">
            <v>0.22445568529490706</v>
          </cell>
          <cell r="DJ39">
            <v>0.27444616915415604</v>
          </cell>
          <cell r="DK39">
            <v>-5000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-5000</v>
          </cell>
          <cell r="DZ39" t="str">
            <v>No</v>
          </cell>
          <cell r="EA39">
            <v>25910</v>
          </cell>
          <cell r="EB39">
            <v>2616910</v>
          </cell>
          <cell r="EC39">
            <v>-30910</v>
          </cell>
          <cell r="ED39">
            <v>-1.1929756850636819E-2</v>
          </cell>
          <cell r="EE39">
            <v>377</v>
          </cell>
          <cell r="EF39">
            <v>425</v>
          </cell>
        </row>
        <row r="40">
          <cell r="A40" t="str">
            <v>Nelson Semedo</v>
          </cell>
          <cell r="B40" t="str">
            <v>Wolverhampton</v>
          </cell>
          <cell r="C40" t="str">
            <v>Defense</v>
          </cell>
          <cell r="D40" t="str">
            <v>4.282.000</v>
          </cell>
          <cell r="E40">
            <v>0.01</v>
          </cell>
          <cell r="F40" t="str">
            <v>Nelson Semedo</v>
          </cell>
          <cell r="G40" t="str">
            <v>Newcastle</v>
          </cell>
          <cell r="H40">
            <v>4282000</v>
          </cell>
          <cell r="I40">
            <v>0.72043010752688141</v>
          </cell>
          <cell r="J40">
            <v>1.0147058823529413</v>
          </cell>
          <cell r="K40">
            <v>1.0031115286347965</v>
          </cell>
          <cell r="L40">
            <v>190</v>
          </cell>
          <cell r="M40">
            <v>7.2043010752688139E-2</v>
          </cell>
          <cell r="N40">
            <v>8.6451612903225769E-2</v>
          </cell>
          <cell r="O40">
            <v>0.48989247311827938</v>
          </cell>
          <cell r="P40">
            <v>0.4213068420266145</v>
          </cell>
          <cell r="Q40">
            <v>0</v>
          </cell>
          <cell r="R40">
            <v>0.26</v>
          </cell>
          <cell r="S40">
            <v>0</v>
          </cell>
          <cell r="T40">
            <v>1.34</v>
          </cell>
          <cell r="U40">
            <v>3.4499999999999997</v>
          </cell>
          <cell r="V40">
            <v>0.37019999999999997</v>
          </cell>
          <cell r="W40">
            <v>0.42870000000000003</v>
          </cell>
          <cell r="X40">
            <v>1.2010999999999998</v>
          </cell>
          <cell r="Y40">
            <v>14000</v>
          </cell>
          <cell r="Z40">
            <v>9255</v>
          </cell>
          <cell r="AA40">
            <v>2143.5</v>
          </cell>
          <cell r="AB40">
            <v>-18016.499999999996</v>
          </cell>
          <cell r="AC40">
            <v>10806.45161290322</v>
          </cell>
          <cell r="AD40">
            <v>4322.5806451612889</v>
          </cell>
          <cell r="AE40">
            <v>4898.9247311827939</v>
          </cell>
          <cell r="AF40">
            <v>21065.342101330723</v>
          </cell>
          <cell r="AG40">
            <v>0</v>
          </cell>
          <cell r="AH40">
            <v>-5200</v>
          </cell>
          <cell r="AI40">
            <v>0</v>
          </cell>
          <cell r="AJ40">
            <v>13400</v>
          </cell>
          <cell r="AK40">
            <v>-27599.999999999996</v>
          </cell>
          <cell r="AL40">
            <v>29075.299090578035</v>
          </cell>
          <cell r="AM40">
            <v>0.76119402985074625</v>
          </cell>
          <cell r="AN40">
            <v>0.41449275362318844</v>
          </cell>
          <cell r="AO40">
            <v>0.5680157509253958</v>
          </cell>
          <cell r="AP40">
            <v>0.6575486282136096</v>
          </cell>
          <cell r="AQ40">
            <v>14000</v>
          </cell>
          <cell r="AR40">
            <v>6627.5</v>
          </cell>
          <cell r="AS40">
            <v>1363.5</v>
          </cell>
          <cell r="AT40">
            <v>-6933</v>
          </cell>
          <cell r="AU40">
            <v>8225.8064516128979</v>
          </cell>
          <cell r="AV40">
            <v>3290.3225806451601</v>
          </cell>
          <cell r="AW40">
            <v>3729.0322580645147</v>
          </cell>
          <cell r="AX40">
            <v>11965.446112187727</v>
          </cell>
          <cell r="AY40">
            <v>0</v>
          </cell>
          <cell r="AZ40">
            <v>-5200</v>
          </cell>
          <cell r="BA40">
            <v>0</v>
          </cell>
          <cell r="BB40">
            <v>10200</v>
          </cell>
          <cell r="BC40">
            <v>-11440</v>
          </cell>
          <cell r="BD40">
            <v>10914.30370125515</v>
          </cell>
          <cell r="BE40">
            <v>0.74626865671641784</v>
          </cell>
          <cell r="BF40">
            <v>0.49275362318840582</v>
          </cell>
          <cell r="BG40">
            <v>0.43361157671679662</v>
          </cell>
          <cell r="BH40">
            <v>0.56885035720576971</v>
          </cell>
          <cell r="BI40">
            <v>14000</v>
          </cell>
          <cell r="BJ40">
            <v>5477.5</v>
          </cell>
          <cell r="BK40">
            <v>1231.5</v>
          </cell>
          <cell r="BL40">
            <v>-8020.4999999999991</v>
          </cell>
          <cell r="BM40">
            <v>8064.516129032253</v>
          </cell>
          <cell r="BN40">
            <v>3225.806451612902</v>
          </cell>
          <cell r="BO40">
            <v>3655.9139784946219</v>
          </cell>
          <cell r="BP40">
            <v>9134.1762026367323</v>
          </cell>
          <cell r="BQ40">
            <v>0</v>
          </cell>
          <cell r="BR40">
            <v>-5200</v>
          </cell>
          <cell r="BS40">
            <v>0</v>
          </cell>
          <cell r="BT40">
            <v>10000</v>
          </cell>
          <cell r="BU40">
            <v>-13599.999999999998</v>
          </cell>
          <cell r="BV40">
            <v>3492.2281904441284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14000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-5200</v>
          </cell>
          <cell r="CK40">
            <v>0</v>
          </cell>
          <cell r="CL40">
            <v>0</v>
          </cell>
          <cell r="CM40">
            <v>0</v>
          </cell>
          <cell r="CN40">
            <v>-650</v>
          </cell>
          <cell r="CO40">
            <v>0.90298507462686561</v>
          </cell>
          <cell r="CP40">
            <v>0.336231884057971</v>
          </cell>
          <cell r="CQ40">
            <v>0.74408044116881922</v>
          </cell>
          <cell r="CR40">
            <v>0.8196911202991144</v>
          </cell>
          <cell r="CS40">
            <v>14000</v>
          </cell>
          <cell r="CT40">
            <v>9195</v>
          </cell>
          <cell r="CU40">
            <v>1428.5</v>
          </cell>
          <cell r="CV40">
            <v>-5197.5</v>
          </cell>
          <cell r="CW40">
            <v>9758.0645161290267</v>
          </cell>
          <cell r="CX40">
            <v>3903.2258064516113</v>
          </cell>
          <cell r="CY40">
            <v>4423.6559139784931</v>
          </cell>
          <cell r="CZ40">
            <v>15674.309044130267</v>
          </cell>
          <cell r="DA40">
            <v>0</v>
          </cell>
          <cell r="DB40">
            <v>-5200</v>
          </cell>
          <cell r="DC40">
            <v>0</v>
          </cell>
          <cell r="DD40">
            <v>12100</v>
          </cell>
          <cell r="DE40">
            <v>-9279.9999999999982</v>
          </cell>
          <cell r="DF40">
            <v>2300.3284550430872</v>
          </cell>
          <cell r="DG40">
            <v>0.74626865671641784</v>
          </cell>
          <cell r="DH40">
            <v>0.31884057971014496</v>
          </cell>
          <cell r="DI40">
            <v>0.7900918060026465</v>
          </cell>
          <cell r="DJ40">
            <v>0.76786766486696367</v>
          </cell>
          <cell r="DK40">
            <v>14000</v>
          </cell>
          <cell r="DL40">
            <v>8022.5000000000009</v>
          </cell>
          <cell r="DM40">
            <v>1531.5</v>
          </cell>
          <cell r="DN40">
            <v>-5592</v>
          </cell>
          <cell r="DO40">
            <v>8064.516129032253</v>
          </cell>
          <cell r="DP40">
            <v>3225.806451612902</v>
          </cell>
          <cell r="DQ40">
            <v>3655.9139784946219</v>
          </cell>
          <cell r="DR40">
            <v>16643.554184903976</v>
          </cell>
          <cell r="DS40">
            <v>0</v>
          </cell>
          <cell r="DT40">
            <v>-5200</v>
          </cell>
          <cell r="DU40">
            <v>0</v>
          </cell>
          <cell r="DV40">
            <v>10000</v>
          </cell>
          <cell r="DW40">
            <v>-21806.533845673042</v>
          </cell>
          <cell r="DX40">
            <v>579.53927807408479</v>
          </cell>
          <cell r="DY40">
            <v>45711.698715394486</v>
          </cell>
          <cell r="DZ40" t="str">
            <v>No</v>
          </cell>
          <cell r="EA40">
            <v>42820</v>
          </cell>
          <cell r="EB40">
            <v>4324820</v>
          </cell>
          <cell r="EC40">
            <v>2891.6987153944865</v>
          </cell>
          <cell r="ED40">
            <v>6.7531497323551767E-4</v>
          </cell>
          <cell r="EE40">
            <v>189</v>
          </cell>
          <cell r="EF40">
            <v>189</v>
          </cell>
        </row>
        <row r="41">
          <cell r="A41" t="str">
            <v>Eric Dier</v>
          </cell>
          <cell r="B41" t="str">
            <v>Tottenham</v>
          </cell>
          <cell r="C41" t="str">
            <v>Midfield</v>
          </cell>
          <cell r="D41" t="str">
            <v>3.944.000</v>
          </cell>
          <cell r="E41">
            <v>6.0000000000000001E-3</v>
          </cell>
          <cell r="F41" t="str">
            <v>Eric Dier</v>
          </cell>
          <cell r="G41" t="str">
            <v>Burnley</v>
          </cell>
          <cell r="H41">
            <v>3944000</v>
          </cell>
          <cell r="I41">
            <v>0.9023668639053255</v>
          </cell>
          <cell r="J41">
            <v>0.99497487437185905</v>
          </cell>
          <cell r="K41">
            <v>0.97751435805271281</v>
          </cell>
          <cell r="L41">
            <v>190</v>
          </cell>
          <cell r="M41">
            <v>3.609467455621302E-2</v>
          </cell>
          <cell r="N41">
            <v>1.804733727810651E-2</v>
          </cell>
          <cell r="O41">
            <v>0.25266272189349115</v>
          </cell>
          <cell r="P41">
            <v>0.75268605570058889</v>
          </cell>
          <cell r="Q41">
            <v>0</v>
          </cell>
          <cell r="R41">
            <v>0.24</v>
          </cell>
          <cell r="S41">
            <v>0</v>
          </cell>
          <cell r="T41">
            <v>3.05</v>
          </cell>
          <cell r="U41">
            <v>1.98</v>
          </cell>
          <cell r="V41">
            <v>0.98889999999999989</v>
          </cell>
          <cell r="W41">
            <v>0.52160000000000006</v>
          </cell>
          <cell r="X41">
            <v>0.4894</v>
          </cell>
          <cell r="Y41">
            <v>14000</v>
          </cell>
          <cell r="Z41">
            <v>24722.499999999996</v>
          </cell>
          <cell r="AA41">
            <v>2608.0000000000005</v>
          </cell>
          <cell r="AB41">
            <v>-7341</v>
          </cell>
          <cell r="AC41">
            <v>4511.834319526628</v>
          </cell>
          <cell r="AD41">
            <v>902.36686390532554</v>
          </cell>
          <cell r="AE41">
            <v>2526.6272189349115</v>
          </cell>
          <cell r="AF41">
            <v>0</v>
          </cell>
          <cell r="AG41">
            <v>0</v>
          </cell>
          <cell r="AH41">
            <v>-4800</v>
          </cell>
          <cell r="AI41">
            <v>0</v>
          </cell>
          <cell r="AJ41">
            <v>30500</v>
          </cell>
          <cell r="AK41">
            <v>-15840</v>
          </cell>
          <cell r="AL41">
            <v>51790.328402366868</v>
          </cell>
          <cell r="AM41">
            <v>0.63934426229508201</v>
          </cell>
          <cell r="AN41">
            <v>0.4494949494949495</v>
          </cell>
          <cell r="AO41">
            <v>0.54558703411891074</v>
          </cell>
          <cell r="AP41">
            <v>0.59060811021058346</v>
          </cell>
          <cell r="AQ41">
            <v>14000</v>
          </cell>
          <cell r="AR41">
            <v>15437.500000000002</v>
          </cell>
          <cell r="AS41">
            <v>1096</v>
          </cell>
          <cell r="AT41">
            <v>-2449.5</v>
          </cell>
          <cell r="AU41">
            <v>2884.6153846153852</v>
          </cell>
          <cell r="AV41">
            <v>576.92307692307702</v>
          </cell>
          <cell r="AW41">
            <v>1615.3846153846157</v>
          </cell>
          <cell r="AX41">
            <v>0</v>
          </cell>
          <cell r="AY41">
            <v>0</v>
          </cell>
          <cell r="AZ41">
            <v>-4800</v>
          </cell>
          <cell r="BA41">
            <v>0</v>
          </cell>
          <cell r="BB41">
            <v>19500</v>
          </cell>
          <cell r="BC41">
            <v>-7120</v>
          </cell>
          <cell r="BD41">
            <v>13370.461538461539</v>
          </cell>
          <cell r="BE41">
            <v>0.38360655737704918</v>
          </cell>
          <cell r="BF41">
            <v>0.77777777777777779</v>
          </cell>
          <cell r="BG41">
            <v>0.28482140701734565</v>
          </cell>
          <cell r="BH41">
            <v>0.33054403551298772</v>
          </cell>
          <cell r="BI41">
            <v>14000</v>
          </cell>
          <cell r="BJ41">
            <v>7155</v>
          </cell>
          <cell r="BK41">
            <v>1296</v>
          </cell>
          <cell r="BL41">
            <v>-6819</v>
          </cell>
          <cell r="BM41">
            <v>1730.7692307692312</v>
          </cell>
          <cell r="BN41">
            <v>346.15384615384619</v>
          </cell>
          <cell r="BO41">
            <v>969.2307692307694</v>
          </cell>
          <cell r="BP41">
            <v>0</v>
          </cell>
          <cell r="BQ41">
            <v>0</v>
          </cell>
          <cell r="BR41">
            <v>-4800</v>
          </cell>
          <cell r="BS41">
            <v>0</v>
          </cell>
          <cell r="BT41">
            <v>11700</v>
          </cell>
          <cell r="BU41">
            <v>-12320</v>
          </cell>
          <cell r="BV41">
            <v>-185.46153846153811</v>
          </cell>
          <cell r="BW41">
            <v>1.0491803278688525</v>
          </cell>
          <cell r="BX41">
            <v>1.2272727272727271</v>
          </cell>
          <cell r="BY41">
            <v>0.81027326376802444</v>
          </cell>
          <cell r="BZ41">
            <v>0.92202102391621266</v>
          </cell>
          <cell r="CA41">
            <v>14000</v>
          </cell>
          <cell r="CB41">
            <v>23104.999999999996</v>
          </cell>
          <cell r="CC41">
            <v>2478</v>
          </cell>
          <cell r="CD41">
            <v>-8703</v>
          </cell>
          <cell r="CE41">
            <v>4733.7278106508884</v>
          </cell>
          <cell r="CF41">
            <v>946.74556213017763</v>
          </cell>
          <cell r="CG41">
            <v>2650.8875739644973</v>
          </cell>
          <cell r="CH41">
            <v>0</v>
          </cell>
          <cell r="CI41">
            <v>0</v>
          </cell>
          <cell r="CJ41">
            <v>-4800</v>
          </cell>
          <cell r="CK41">
            <v>0</v>
          </cell>
          <cell r="CL41">
            <v>32000</v>
          </cell>
          <cell r="CM41">
            <v>-19439.999999999996</v>
          </cell>
          <cell r="CN41">
            <v>4121.420118343196</v>
          </cell>
          <cell r="CO41">
            <v>0.53442622950819674</v>
          </cell>
          <cell r="CP41">
            <v>0.54545454545454553</v>
          </cell>
          <cell r="CQ41">
            <v>0.45117818122570197</v>
          </cell>
          <cell r="CR41">
            <v>0.49104119402430768</v>
          </cell>
          <cell r="CS41">
            <v>14000</v>
          </cell>
          <cell r="CT41">
            <v>12400</v>
          </cell>
          <cell r="CU41">
            <v>1267</v>
          </cell>
          <cell r="CV41">
            <v>-3760.4999999999995</v>
          </cell>
          <cell r="CW41">
            <v>2411.2426035502963</v>
          </cell>
          <cell r="CX41">
            <v>482.24852071005927</v>
          </cell>
          <cell r="CY41">
            <v>1350.2958579881658</v>
          </cell>
          <cell r="CZ41">
            <v>0</v>
          </cell>
          <cell r="DA41">
            <v>0</v>
          </cell>
          <cell r="DB41">
            <v>-4800</v>
          </cell>
          <cell r="DC41">
            <v>0</v>
          </cell>
          <cell r="DD41">
            <v>16300</v>
          </cell>
          <cell r="DE41">
            <v>-8640.0000000000018</v>
          </cell>
          <cell r="DF41">
            <v>1063.1429363905327</v>
          </cell>
          <cell r="DG41">
            <v>0.4524590163934426</v>
          </cell>
          <cell r="DH41">
            <v>0.86363636363636365</v>
          </cell>
          <cell r="DI41">
            <v>0.24029380011401291</v>
          </cell>
          <cell r="DJ41">
            <v>0.32973185536891758</v>
          </cell>
          <cell r="DK41">
            <v>14000</v>
          </cell>
          <cell r="DL41">
            <v>7685</v>
          </cell>
          <cell r="DM41">
            <v>1208.5</v>
          </cell>
          <cell r="DN41">
            <v>-6763.5</v>
          </cell>
          <cell r="DO41">
            <v>2041.4201183431956</v>
          </cell>
          <cell r="DP41">
            <v>408.28402366863907</v>
          </cell>
          <cell r="DQ41">
            <v>1143.1952662721894</v>
          </cell>
          <cell r="DR41">
            <v>0</v>
          </cell>
          <cell r="DS41">
            <v>0</v>
          </cell>
          <cell r="DT41">
            <v>-4800</v>
          </cell>
          <cell r="DU41">
            <v>0</v>
          </cell>
          <cell r="DV41">
            <v>13800</v>
          </cell>
          <cell r="DW41">
            <v>-3806.2537938059645</v>
          </cell>
          <cell r="DX41">
            <v>341.14517545243939</v>
          </cell>
          <cell r="DY41">
            <v>70501.036632553049</v>
          </cell>
          <cell r="DZ41" t="str">
            <v>No</v>
          </cell>
          <cell r="EA41">
            <v>39440</v>
          </cell>
          <cell r="EB41">
            <v>3983440</v>
          </cell>
          <cell r="EC41">
            <v>31061.036632553049</v>
          </cell>
          <cell r="ED41">
            <v>7.8755163875641604E-3</v>
          </cell>
          <cell r="EE41">
            <v>140</v>
          </cell>
          <cell r="EF41">
            <v>137</v>
          </cell>
        </row>
        <row r="42">
          <cell r="A42" t="str">
            <v>Lewis Dunk</v>
          </cell>
          <cell r="B42" t="str">
            <v>Brighton and Hove</v>
          </cell>
          <cell r="C42" t="str">
            <v>Defense</v>
          </cell>
          <cell r="D42" t="str">
            <v>4.064.000</v>
          </cell>
          <cell r="E42">
            <v>6.9999999999999993E-3</v>
          </cell>
          <cell r="F42" t="str">
            <v>Lewis Dunk</v>
          </cell>
          <cell r="G42" t="str">
            <v>West Bromwich</v>
          </cell>
          <cell r="H42">
            <v>4064000</v>
          </cell>
          <cell r="I42">
            <v>1.0849673202614376</v>
          </cell>
          <cell r="J42">
            <v>0.94845360824742264</v>
          </cell>
          <cell r="K42">
            <v>1.0487343186434583</v>
          </cell>
          <cell r="L42">
            <v>95</v>
          </cell>
          <cell r="M42">
            <v>9.7647058823529378E-2</v>
          </cell>
          <cell r="N42">
            <v>2.1699346405228751E-2</v>
          </cell>
          <cell r="O42">
            <v>0.32549019607843127</v>
          </cell>
          <cell r="P42">
            <v>0.39851904108451419</v>
          </cell>
          <cell r="Q42">
            <v>0</v>
          </cell>
          <cell r="R42">
            <v>0.13</v>
          </cell>
          <cell r="S42">
            <v>0.03</v>
          </cell>
          <cell r="T42">
            <v>1.66</v>
          </cell>
          <cell r="U42">
            <v>0.92</v>
          </cell>
          <cell r="V42">
            <v>0.54459999999999997</v>
          </cell>
          <cell r="W42">
            <v>0.25019999999999998</v>
          </cell>
          <cell r="X42">
            <v>0.20519999999999999</v>
          </cell>
          <cell r="Y42">
            <v>7000</v>
          </cell>
          <cell r="Z42">
            <v>13615</v>
          </cell>
          <cell r="AA42">
            <v>1251</v>
          </cell>
          <cell r="AB42">
            <v>-3078</v>
          </cell>
          <cell r="AC42">
            <v>14647.058823529407</v>
          </cell>
          <cell r="AD42">
            <v>1084.9673202614376</v>
          </cell>
          <cell r="AE42">
            <v>3254.9019607843129</v>
          </cell>
          <cell r="AF42">
            <v>19925.952054225709</v>
          </cell>
          <cell r="AG42">
            <v>0</v>
          </cell>
          <cell r="AH42">
            <v>-2600</v>
          </cell>
          <cell r="AI42">
            <v>-1500</v>
          </cell>
          <cell r="AJ42">
            <v>16600</v>
          </cell>
          <cell r="AK42">
            <v>-7360</v>
          </cell>
          <cell r="AL42">
            <v>62840.880158800865</v>
          </cell>
          <cell r="AM42">
            <v>0.77108433734939763</v>
          </cell>
          <cell r="AN42">
            <v>1.173913043478261</v>
          </cell>
          <cell r="AO42">
            <v>0.85214378896621135</v>
          </cell>
          <cell r="AP42">
            <v>0.81060146116412601</v>
          </cell>
          <cell r="AQ42">
            <v>7000</v>
          </cell>
          <cell r="AR42">
            <v>10132.5</v>
          </cell>
          <cell r="AS42">
            <v>1424.9999999999998</v>
          </cell>
          <cell r="AT42">
            <v>-4644</v>
          </cell>
          <cell r="AU42">
            <v>11294.11764705882</v>
          </cell>
          <cell r="AV42">
            <v>836.60130718954235</v>
          </cell>
          <cell r="AW42">
            <v>2509.8039215686272</v>
          </cell>
          <cell r="AX42">
            <v>16979.776282246959</v>
          </cell>
          <cell r="AY42">
            <v>0</v>
          </cell>
          <cell r="AZ42">
            <v>-2600</v>
          </cell>
          <cell r="BA42">
            <v>-1500</v>
          </cell>
          <cell r="BB42">
            <v>12800</v>
          </cell>
          <cell r="BC42">
            <v>-8640</v>
          </cell>
          <cell r="BD42">
            <v>19296.899579031975</v>
          </cell>
          <cell r="BE42">
            <v>0.78313253012048201</v>
          </cell>
          <cell r="BF42">
            <v>1.2499999999999998</v>
          </cell>
          <cell r="BG42">
            <v>0.79453360250333427</v>
          </cell>
          <cell r="BH42">
            <v>0.78881246845760333</v>
          </cell>
          <cell r="BI42">
            <v>7000</v>
          </cell>
          <cell r="BJ42">
            <v>9905</v>
          </cell>
          <cell r="BK42">
            <v>1394</v>
          </cell>
          <cell r="BL42">
            <v>-4876.5</v>
          </cell>
          <cell r="BM42">
            <v>11470.588235294115</v>
          </cell>
          <cell r="BN42">
            <v>849.67320261437897</v>
          </cell>
          <cell r="BO42">
            <v>2549.0196078431368</v>
          </cell>
          <cell r="BP42">
            <v>15831.838468952667</v>
          </cell>
          <cell r="BQ42">
            <v>0</v>
          </cell>
          <cell r="BR42">
            <v>-2600</v>
          </cell>
          <cell r="BS42">
            <v>-1500</v>
          </cell>
          <cell r="BT42">
            <v>13000.000000000002</v>
          </cell>
          <cell r="BU42">
            <v>-9199.9999999999982</v>
          </cell>
          <cell r="BV42">
            <v>9205.9048786760741</v>
          </cell>
          <cell r="BW42">
            <v>1.0060240963855422</v>
          </cell>
          <cell r="BX42">
            <v>0.83695652173913038</v>
          </cell>
          <cell r="BY42">
            <v>1.1618342427282833</v>
          </cell>
          <cell r="BZ42">
            <v>1.0811259150489836</v>
          </cell>
          <cell r="CA42">
            <v>7000</v>
          </cell>
          <cell r="CB42">
            <v>14640</v>
          </cell>
          <cell r="CC42">
            <v>1234</v>
          </cell>
          <cell r="CD42">
            <v>-2514</v>
          </cell>
          <cell r="CE42">
            <v>14735.294117647056</v>
          </cell>
          <cell r="CF42">
            <v>1091.5032679738561</v>
          </cell>
          <cell r="CG42">
            <v>3274.5098039215682</v>
          </cell>
          <cell r="CH42">
            <v>23150.653415561406</v>
          </cell>
          <cell r="CI42">
            <v>0</v>
          </cell>
          <cell r="CJ42">
            <v>-2600</v>
          </cell>
          <cell r="CK42">
            <v>-1500</v>
          </cell>
          <cell r="CL42">
            <v>16700</v>
          </cell>
          <cell r="CM42">
            <v>-6160</v>
          </cell>
          <cell r="CN42">
            <v>7756.4950756379858</v>
          </cell>
          <cell r="CO42">
            <v>0.58433734939759041</v>
          </cell>
          <cell r="CP42">
            <v>2.0217391304347827</v>
          </cell>
          <cell r="CQ42">
            <v>0.39062783535852114</v>
          </cell>
          <cell r="CR42">
            <v>0.47776399394922653</v>
          </cell>
          <cell r="CS42">
            <v>7000</v>
          </cell>
          <cell r="CT42">
            <v>4800</v>
          </cell>
          <cell r="CU42">
            <v>1153</v>
          </cell>
          <cell r="CV42">
            <v>-8659.5</v>
          </cell>
          <cell r="CW42">
            <v>8558.8235294117621</v>
          </cell>
          <cell r="CX42">
            <v>633.9869281045751</v>
          </cell>
          <cell r="CY42">
            <v>1901.9607843137251</v>
          </cell>
          <cell r="CZ42">
            <v>7783.6315183998659</v>
          </cell>
          <cell r="DA42">
            <v>0</v>
          </cell>
          <cell r="DB42">
            <v>-2600</v>
          </cell>
          <cell r="DC42">
            <v>-1500</v>
          </cell>
          <cell r="DD42">
            <v>9700</v>
          </cell>
          <cell r="DE42">
            <v>-14880</v>
          </cell>
          <cell r="DF42">
            <v>430.74392251437052</v>
          </cell>
          <cell r="DG42">
            <v>0.90361445783132532</v>
          </cell>
          <cell r="DH42">
            <v>1.1413043478260869</v>
          </cell>
          <cell r="DI42">
            <v>0.8780954309205613</v>
          </cell>
          <cell r="DJ42">
            <v>0.890763563879578</v>
          </cell>
          <cell r="DK42">
            <v>7000</v>
          </cell>
          <cell r="DL42">
            <v>11820</v>
          </cell>
          <cell r="DM42">
            <v>1328.5</v>
          </cell>
          <cell r="DN42">
            <v>-3922.5</v>
          </cell>
          <cell r="DO42">
            <v>13235.294117647056</v>
          </cell>
          <cell r="DP42">
            <v>980.39215686274486</v>
          </cell>
          <cell r="DQ42">
            <v>2941.1764705882347</v>
          </cell>
          <cell r="DR42">
            <v>17496.887455557768</v>
          </cell>
          <cell r="DS42">
            <v>0</v>
          </cell>
          <cell r="DT42">
            <v>-2600</v>
          </cell>
          <cell r="DU42">
            <v>-1500</v>
          </cell>
          <cell r="DV42">
            <v>15000</v>
          </cell>
          <cell r="DW42">
            <v>-6462.7823715753311</v>
          </cell>
          <cell r="DX42">
            <v>1509.9052446587648</v>
          </cell>
          <cell r="DY42">
            <v>101040.82885932003</v>
          </cell>
          <cell r="DZ42" t="str">
            <v>No</v>
          </cell>
          <cell r="EA42">
            <v>40640</v>
          </cell>
          <cell r="EB42">
            <v>4104640</v>
          </cell>
          <cell r="EC42">
            <v>60400.828859320027</v>
          </cell>
          <cell r="ED42">
            <v>1.4862408676013785E-2</v>
          </cell>
          <cell r="EE42">
            <v>90</v>
          </cell>
          <cell r="EF42">
            <v>88</v>
          </cell>
        </row>
        <row r="43">
          <cell r="A43" t="str">
            <v>Andre Gomes</v>
          </cell>
          <cell r="B43" t="str">
            <v>Everton</v>
          </cell>
          <cell r="C43" t="str">
            <v>Midfield</v>
          </cell>
          <cell r="D43" t="str">
            <v>3.647.000</v>
          </cell>
          <cell r="E43">
            <v>0.01</v>
          </cell>
          <cell r="F43" t="str">
            <v>Andre Gomes</v>
          </cell>
          <cell r="G43" t="str">
            <v>West Bromwich</v>
          </cell>
          <cell r="H43">
            <v>3647000</v>
          </cell>
          <cell r="I43">
            <v>0.97204968944099401</v>
          </cell>
          <cell r="J43">
            <v>0.93693693693693725</v>
          </cell>
          <cell r="K43">
            <v>1.0552996276166207</v>
          </cell>
          <cell r="L43">
            <v>95</v>
          </cell>
          <cell r="M43">
            <v>6.8043478260869594E-2</v>
          </cell>
          <cell r="N43">
            <v>0.12636645962732923</v>
          </cell>
          <cell r="O43">
            <v>0.17496894409937891</v>
          </cell>
          <cell r="P43">
            <v>0.36935486966581721</v>
          </cell>
          <cell r="Q43">
            <v>0</v>
          </cell>
          <cell r="R43">
            <v>0.28999999999999998</v>
          </cell>
          <cell r="S43">
            <v>0</v>
          </cell>
          <cell r="T43">
            <v>3.13</v>
          </cell>
          <cell r="U43">
            <v>2.08</v>
          </cell>
          <cell r="V43">
            <v>0.98069999999999991</v>
          </cell>
          <cell r="W43">
            <v>0.51919999999999999</v>
          </cell>
          <cell r="X43">
            <v>0.5</v>
          </cell>
          <cell r="Y43">
            <v>7000</v>
          </cell>
          <cell r="Z43">
            <v>24517.499999999996</v>
          </cell>
          <cell r="AA43">
            <v>2596</v>
          </cell>
          <cell r="AB43">
            <v>-7500</v>
          </cell>
          <cell r="AC43">
            <v>8505.4347826086996</v>
          </cell>
          <cell r="AD43">
            <v>6318.3229813664611</v>
          </cell>
          <cell r="AE43">
            <v>1749.689440993789</v>
          </cell>
          <cell r="AF43">
            <v>0</v>
          </cell>
          <cell r="AG43">
            <v>0</v>
          </cell>
          <cell r="AH43">
            <v>-5800</v>
          </cell>
          <cell r="AI43">
            <v>0</v>
          </cell>
          <cell r="AJ43">
            <v>31300</v>
          </cell>
          <cell r="AK43">
            <v>-16640</v>
          </cell>
          <cell r="AL43">
            <v>52046.94720496895</v>
          </cell>
          <cell r="AM43">
            <v>0.24600638977635783</v>
          </cell>
          <cell r="AN43">
            <v>0.88942307692307698</v>
          </cell>
          <cell r="AO43">
            <v>0.22238455471794352</v>
          </cell>
          <cell r="AP43">
            <v>0.233897459259788</v>
          </cell>
          <cell r="AQ43">
            <v>7000</v>
          </cell>
          <cell r="AR43">
            <v>3737.5</v>
          </cell>
          <cell r="AS43">
            <v>1129</v>
          </cell>
          <cell r="AT43">
            <v>-9372</v>
          </cell>
          <cell r="AU43">
            <v>2092.3913043478269</v>
          </cell>
          <cell r="AV43">
            <v>1554.347826086957</v>
          </cell>
          <cell r="AW43">
            <v>430.43478260869574</v>
          </cell>
          <cell r="AX43">
            <v>0</v>
          </cell>
          <cell r="AY43">
            <v>0</v>
          </cell>
          <cell r="AZ43">
            <v>-5800</v>
          </cell>
          <cell r="BA43">
            <v>0</v>
          </cell>
          <cell r="BB43">
            <v>7700</v>
          </cell>
          <cell r="BC43">
            <v>-14800.000000000002</v>
          </cell>
          <cell r="BD43">
            <v>-6664.163043478261</v>
          </cell>
          <cell r="BE43">
            <v>0.45047923322683703</v>
          </cell>
          <cell r="BF43">
            <v>0.4375</v>
          </cell>
          <cell r="BG43">
            <v>0.56930032780136453</v>
          </cell>
          <cell r="BH43">
            <v>0.50641679982376742</v>
          </cell>
          <cell r="BI43">
            <v>7000</v>
          </cell>
          <cell r="BJ43">
            <v>12002.5</v>
          </cell>
          <cell r="BK43">
            <v>1390.5</v>
          </cell>
          <cell r="BL43">
            <v>-3627</v>
          </cell>
          <cell r="BM43">
            <v>3831.5217391304363</v>
          </cell>
          <cell r="BN43">
            <v>2846.2732919254663</v>
          </cell>
          <cell r="BO43">
            <v>788.19875776397521</v>
          </cell>
          <cell r="BP43">
            <v>0</v>
          </cell>
          <cell r="BQ43">
            <v>0</v>
          </cell>
          <cell r="BR43">
            <v>-5800</v>
          </cell>
          <cell r="BS43">
            <v>0</v>
          </cell>
          <cell r="BT43">
            <v>14099.999999999998</v>
          </cell>
          <cell r="BU43">
            <v>-7280</v>
          </cell>
          <cell r="BV43">
            <v>4562.9984472049691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7000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-5800</v>
          </cell>
          <cell r="CK43">
            <v>0</v>
          </cell>
          <cell r="CL43">
            <v>0</v>
          </cell>
          <cell r="CM43">
            <v>0</v>
          </cell>
          <cell r="CN43">
            <v>-725</v>
          </cell>
          <cell r="CO43">
            <v>0.53993610223642174</v>
          </cell>
          <cell r="CP43">
            <v>0.46153846153846151</v>
          </cell>
          <cell r="CQ43">
            <v>0.54153522318255987</v>
          </cell>
          <cell r="CR43">
            <v>0.54073507157287481</v>
          </cell>
          <cell r="CS43">
            <v>7000</v>
          </cell>
          <cell r="CT43">
            <v>13527.5</v>
          </cell>
          <cell r="CU43">
            <v>1237.5</v>
          </cell>
          <cell r="CV43">
            <v>-3171</v>
          </cell>
          <cell r="CW43">
            <v>4592.3913043478287</v>
          </cell>
          <cell r="CX43">
            <v>3411.4906832298147</v>
          </cell>
          <cell r="CY43">
            <v>944.72049689441008</v>
          </cell>
          <cell r="CZ43">
            <v>0</v>
          </cell>
          <cell r="DA43">
            <v>0</v>
          </cell>
          <cell r="DB43">
            <v>-5800</v>
          </cell>
          <cell r="DC43">
            <v>0</v>
          </cell>
          <cell r="DD43">
            <v>16900</v>
          </cell>
          <cell r="DE43">
            <v>-7679.9999999999991</v>
          </cell>
          <cell r="DF43">
            <v>1497.6626552795033</v>
          </cell>
          <cell r="DG43">
            <v>0.33546325878594252</v>
          </cell>
          <cell r="DH43">
            <v>0.72115384615384615</v>
          </cell>
          <cell r="DI43">
            <v>0.31557870490859519</v>
          </cell>
          <cell r="DJ43">
            <v>0.32536911462535079</v>
          </cell>
          <cell r="DK43">
            <v>7000</v>
          </cell>
          <cell r="DL43">
            <v>6537.5</v>
          </cell>
          <cell r="DM43">
            <v>1328.5</v>
          </cell>
          <cell r="DN43">
            <v>-7092</v>
          </cell>
          <cell r="DO43">
            <v>2853.2608695652189</v>
          </cell>
          <cell r="DP43">
            <v>2119.5652173913049</v>
          </cell>
          <cell r="DQ43">
            <v>586.95652173913061</v>
          </cell>
          <cell r="DR43">
            <v>0</v>
          </cell>
          <cell r="DS43">
            <v>0</v>
          </cell>
          <cell r="DT43">
            <v>-5800</v>
          </cell>
          <cell r="DU43">
            <v>0</v>
          </cell>
          <cell r="DV43">
            <v>10500</v>
          </cell>
          <cell r="DW43">
            <v>-5251.2296496790241</v>
          </cell>
          <cell r="DX43">
            <v>180.70477996926974</v>
          </cell>
          <cell r="DY43">
            <v>50899.150043944428</v>
          </cell>
          <cell r="DZ43" t="str">
            <v>No</v>
          </cell>
          <cell r="EA43">
            <v>36470</v>
          </cell>
          <cell r="EB43">
            <v>3683470</v>
          </cell>
          <cell r="EC43">
            <v>14429.150043944428</v>
          </cell>
          <cell r="ED43">
            <v>3.956443664366446E-3</v>
          </cell>
          <cell r="EE43">
            <v>174</v>
          </cell>
          <cell r="EF43">
            <v>170</v>
          </cell>
        </row>
        <row r="44">
          <cell r="A44" t="str">
            <v>Joe Gelhardt</v>
          </cell>
          <cell r="B44" t="str">
            <v>Leeds United</v>
          </cell>
          <cell r="C44" t="str">
            <v>Striker</v>
          </cell>
          <cell r="D44" t="str">
            <v>1.960.000</v>
          </cell>
          <cell r="E44">
            <v>1E-3</v>
          </cell>
          <cell r="F44" t="str">
            <v>Joe Gelhardt</v>
          </cell>
          <cell r="G44" t="str">
            <v/>
          </cell>
          <cell r="H44">
            <v>1960000</v>
          </cell>
          <cell r="I44">
            <v>0.95238095238095244</v>
          </cell>
          <cell r="J44">
            <v>1.0902777777777777</v>
          </cell>
          <cell r="K44">
            <v>0.86685492648758533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1.6</v>
          </cell>
          <cell r="U44">
            <v>1.57</v>
          </cell>
          <cell r="V44">
            <v>0.38379999999999997</v>
          </cell>
          <cell r="W44">
            <v>0.2419</v>
          </cell>
          <cell r="X44">
            <v>0.37430000000000002</v>
          </cell>
          <cell r="Y44">
            <v>-5000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-5000</v>
          </cell>
          <cell r="AM44">
            <v>0.81874999999999998</v>
          </cell>
          <cell r="AN44">
            <v>1.1210191082802548</v>
          </cell>
          <cell r="AO44">
            <v>0.8269591339433624</v>
          </cell>
          <cell r="AP44">
            <v>0.82284432969798604</v>
          </cell>
          <cell r="AQ44">
            <v>-5000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0.73124999999999996</v>
          </cell>
          <cell r="BF44">
            <v>1.1719745222929936</v>
          </cell>
          <cell r="BG44">
            <v>0.76337949433685315</v>
          </cell>
          <cell r="BH44">
            <v>0.74714205826858915</v>
          </cell>
          <cell r="BI44">
            <v>-5000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0.85</v>
          </cell>
          <cell r="BX44">
            <v>0.88535031847133749</v>
          </cell>
          <cell r="BY44">
            <v>1.1972173631218104</v>
          </cell>
          <cell r="BZ44">
            <v>1.0087788452646789</v>
          </cell>
          <cell r="CA44">
            <v>-5000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1.0812499999999998</v>
          </cell>
          <cell r="CP44">
            <v>0.64331210191082799</v>
          </cell>
          <cell r="CQ44">
            <v>1.7506725002961012</v>
          </cell>
          <cell r="CR44">
            <v>1.3758323447808454</v>
          </cell>
          <cell r="CS44">
            <v>-5000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0.29374999999999996</v>
          </cell>
          <cell r="DH44">
            <v>1.7961783439490444</v>
          </cell>
          <cell r="DI44">
            <v>0.28650479686019015</v>
          </cell>
          <cell r="DJ44">
            <v>0.29010478120444833</v>
          </cell>
          <cell r="DK44">
            <v>-5000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-5000</v>
          </cell>
          <cell r="DZ44" t="str">
            <v>No</v>
          </cell>
          <cell r="EA44">
            <v>19600</v>
          </cell>
          <cell r="EB44">
            <v>1979600</v>
          </cell>
          <cell r="EC44">
            <v>-24600</v>
          </cell>
          <cell r="ED44">
            <v>-1.2551020408163265E-2</v>
          </cell>
          <cell r="EE44">
            <v>254</v>
          </cell>
          <cell r="EF44">
            <v>505</v>
          </cell>
        </row>
        <row r="45">
          <cell r="A45" t="str">
            <v>Mario Lemina</v>
          </cell>
          <cell r="B45" t="str">
            <v>Fulham</v>
          </cell>
          <cell r="C45" t="str">
            <v>Midfield</v>
          </cell>
          <cell r="D45" t="str">
            <v>3.092.000</v>
          </cell>
          <cell r="E45">
            <v>1E-3</v>
          </cell>
          <cell r="F45" t="str">
            <v>Mario Lemina</v>
          </cell>
          <cell r="G45" t="str">
            <v>Crystal Palace</v>
          </cell>
          <cell r="H45">
            <v>3092000</v>
          </cell>
          <cell r="I45">
            <v>0.99176954732510336</v>
          </cell>
          <cell r="J45">
            <v>0.98425196850393737</v>
          </cell>
          <cell r="K45">
            <v>0.98214923328760351</v>
          </cell>
          <cell r="L45">
            <v>95</v>
          </cell>
          <cell r="M45">
            <v>2.9753086419753098E-2</v>
          </cell>
          <cell r="N45">
            <v>2.9753086419753098E-2</v>
          </cell>
          <cell r="O45">
            <v>0.1785185185185186</v>
          </cell>
          <cell r="P45">
            <v>0.36339521631641331</v>
          </cell>
          <cell r="Q45">
            <v>0</v>
          </cell>
          <cell r="R45">
            <v>0.15</v>
          </cell>
          <cell r="S45">
            <v>0</v>
          </cell>
          <cell r="T45">
            <v>2.41</v>
          </cell>
          <cell r="U45">
            <v>2.5</v>
          </cell>
          <cell r="V45">
            <v>0.69979999999999998</v>
          </cell>
          <cell r="W45">
            <v>0.55679999999999996</v>
          </cell>
          <cell r="X45">
            <v>0.74329999999999996</v>
          </cell>
          <cell r="Y45">
            <v>7000</v>
          </cell>
          <cell r="Z45">
            <v>17495</v>
          </cell>
          <cell r="AA45">
            <v>2784</v>
          </cell>
          <cell r="AB45">
            <v>-11149.5</v>
          </cell>
          <cell r="AC45">
            <v>3719.1358024691372</v>
          </cell>
          <cell r="AD45">
            <v>1487.654320987655</v>
          </cell>
          <cell r="AE45">
            <v>1785.1851851851861</v>
          </cell>
          <cell r="AF45">
            <v>0</v>
          </cell>
          <cell r="AG45">
            <v>0</v>
          </cell>
          <cell r="AH45">
            <v>-3000</v>
          </cell>
          <cell r="AI45">
            <v>0</v>
          </cell>
          <cell r="AJ45">
            <v>24100</v>
          </cell>
          <cell r="AK45">
            <v>-20000</v>
          </cell>
          <cell r="AL45">
            <v>24221.475308641981</v>
          </cell>
          <cell r="AM45">
            <v>0.29045643153526968</v>
          </cell>
          <cell r="AN45">
            <v>0.84000000000000008</v>
          </cell>
          <cell r="AO45">
            <v>0.21132559206978996</v>
          </cell>
          <cell r="AP45">
            <v>0.24775164452465148</v>
          </cell>
          <cell r="AQ45">
            <v>7000</v>
          </cell>
          <cell r="AR45">
            <v>2797.5</v>
          </cell>
          <cell r="AS45">
            <v>974.5</v>
          </cell>
          <cell r="AT45">
            <v>-10398</v>
          </cell>
          <cell r="AU45">
            <v>1080.2469135802471</v>
          </cell>
          <cell r="AV45">
            <v>432.0987654320989</v>
          </cell>
          <cell r="AW45">
            <v>518.5185185185187</v>
          </cell>
          <cell r="AX45">
            <v>0</v>
          </cell>
          <cell r="AY45">
            <v>0</v>
          </cell>
          <cell r="AZ45">
            <v>-3000</v>
          </cell>
          <cell r="BA45">
            <v>0</v>
          </cell>
          <cell r="BB45">
            <v>6999.9999999999991</v>
          </cell>
          <cell r="BC45">
            <v>-16800</v>
          </cell>
          <cell r="BD45">
            <v>-8697.5679012345681</v>
          </cell>
          <cell r="BE45">
            <v>0.23651452282157673</v>
          </cell>
          <cell r="BF45">
            <v>0.85199999999999998</v>
          </cell>
          <cell r="BG45">
            <v>0.20507997694862173</v>
          </cell>
          <cell r="BH45">
            <v>0.22023712876865978</v>
          </cell>
          <cell r="BI45">
            <v>7000</v>
          </cell>
          <cell r="BJ45">
            <v>2117.5</v>
          </cell>
          <cell r="BK45">
            <v>909</v>
          </cell>
          <cell r="BL45">
            <v>-11002.5</v>
          </cell>
          <cell r="BM45">
            <v>879.62962962962979</v>
          </cell>
          <cell r="BN45">
            <v>351.85185185185196</v>
          </cell>
          <cell r="BO45">
            <v>422.2222222222224</v>
          </cell>
          <cell r="BP45">
            <v>0</v>
          </cell>
          <cell r="BQ45">
            <v>0</v>
          </cell>
          <cell r="BR45">
            <v>-3000</v>
          </cell>
          <cell r="BS45">
            <v>0</v>
          </cell>
          <cell r="BT45">
            <v>5699.9999999999991</v>
          </cell>
          <cell r="BU45">
            <v>-17040</v>
          </cell>
          <cell r="BV45">
            <v>-5165.5740740740739</v>
          </cell>
          <cell r="BW45">
            <v>0.57676348547717837</v>
          </cell>
          <cell r="BX45">
            <v>0.54400000000000004</v>
          </cell>
          <cell r="BY45">
            <v>0.44292481354062141</v>
          </cell>
          <cell r="BZ45">
            <v>0.50543333809911883</v>
          </cell>
          <cell r="CA45">
            <v>7000</v>
          </cell>
          <cell r="CB45">
            <v>9380</v>
          </cell>
          <cell r="CC45">
            <v>1310.5</v>
          </cell>
          <cell r="CD45">
            <v>-5440.5</v>
          </cell>
          <cell r="CE45">
            <v>2145.0617283950623</v>
          </cell>
          <cell r="CF45">
            <v>858.02469135802494</v>
          </cell>
          <cell r="CG45">
            <v>1029.62962962963</v>
          </cell>
          <cell r="CH45">
            <v>0</v>
          </cell>
          <cell r="CI45">
            <v>0</v>
          </cell>
          <cell r="CJ45">
            <v>-3000</v>
          </cell>
          <cell r="CK45">
            <v>0</v>
          </cell>
          <cell r="CL45">
            <v>13899.999999999998</v>
          </cell>
          <cell r="CM45">
            <v>-10880</v>
          </cell>
          <cell r="CN45">
            <v>1162.8395061728393</v>
          </cell>
          <cell r="CO45">
            <v>0.39834024896265557</v>
          </cell>
          <cell r="CP45">
            <v>0.62</v>
          </cell>
          <cell r="CQ45">
            <v>0.36628072020757751</v>
          </cell>
          <cell r="CR45">
            <v>0.38197428352928053</v>
          </cell>
          <cell r="CS45">
            <v>7000</v>
          </cell>
          <cell r="CT45">
            <v>5817.5</v>
          </cell>
          <cell r="CU45">
            <v>1312.5</v>
          </cell>
          <cell r="CV45">
            <v>-7572</v>
          </cell>
          <cell r="CW45">
            <v>1481.481481481482</v>
          </cell>
          <cell r="CX45">
            <v>592.59259259259284</v>
          </cell>
          <cell r="CY45">
            <v>711.11111111111143</v>
          </cell>
          <cell r="CZ45">
            <v>0</v>
          </cell>
          <cell r="DA45">
            <v>0</v>
          </cell>
          <cell r="DB45">
            <v>-3000</v>
          </cell>
          <cell r="DC45">
            <v>0</v>
          </cell>
          <cell r="DD45">
            <v>9600</v>
          </cell>
          <cell r="DE45">
            <v>-12400</v>
          </cell>
          <cell r="DF45">
            <v>-216.05092592592587</v>
          </cell>
          <cell r="DG45">
            <v>0.45643153526970953</v>
          </cell>
          <cell r="DH45">
            <v>0.4</v>
          </cell>
          <cell r="DI45">
            <v>0.63485716368642675</v>
          </cell>
          <cell r="DJ45">
            <v>0.53830180187174648</v>
          </cell>
          <cell r="DK45">
            <v>7000</v>
          </cell>
          <cell r="DL45">
            <v>9320</v>
          </cell>
          <cell r="DM45">
            <v>1531.5</v>
          </cell>
          <cell r="DN45">
            <v>-4813.5</v>
          </cell>
          <cell r="DO45">
            <v>1697.5308641975314</v>
          </cell>
          <cell r="DP45">
            <v>679.01234567901258</v>
          </cell>
          <cell r="DQ45">
            <v>814.81481481481524</v>
          </cell>
          <cell r="DR45">
            <v>0</v>
          </cell>
          <cell r="DS45">
            <v>0</v>
          </cell>
          <cell r="DT45">
            <v>-3000</v>
          </cell>
          <cell r="DU45">
            <v>0</v>
          </cell>
          <cell r="DV45">
            <v>11000</v>
          </cell>
          <cell r="DW45">
            <v>-12697.143273728536</v>
          </cell>
          <cell r="DX45">
            <v>141.63171096758833</v>
          </cell>
          <cell r="DY45">
            <v>11446.75362454784</v>
          </cell>
          <cell r="DZ45" t="str">
            <v>No</v>
          </cell>
          <cell r="EA45">
            <v>30920</v>
          </cell>
          <cell r="EB45">
            <v>3122920</v>
          </cell>
          <cell r="EC45">
            <v>-19473.24637545216</v>
          </cell>
          <cell r="ED45">
            <v>-6.2979451408318758E-3</v>
          </cell>
          <cell r="EE45">
            <v>224</v>
          </cell>
          <cell r="EF45">
            <v>225</v>
          </cell>
        </row>
        <row r="46">
          <cell r="A46" t="str">
            <v>Alphonse Areola</v>
          </cell>
          <cell r="B46" t="str">
            <v>Fulham</v>
          </cell>
          <cell r="C46" t="str">
            <v>Goalkeeper</v>
          </cell>
          <cell r="D46" t="str">
            <v>4.028.000</v>
          </cell>
          <cell r="E46">
            <v>4.4999999999999998E-2</v>
          </cell>
          <cell r="F46" t="str">
            <v>Alphonse Areola</v>
          </cell>
          <cell r="G46" t="str">
            <v>Tottenham</v>
          </cell>
          <cell r="H46">
            <v>4028000</v>
          </cell>
          <cell r="I46">
            <v>0.99176954732510336</v>
          </cell>
          <cell r="J46">
            <v>0.98425196850393737</v>
          </cell>
          <cell r="K46">
            <v>0.98214923328760351</v>
          </cell>
          <cell r="L46">
            <v>190</v>
          </cell>
          <cell r="M46">
            <v>0</v>
          </cell>
          <cell r="N46">
            <v>1.9835390946502069E-2</v>
          </cell>
          <cell r="O46">
            <v>0</v>
          </cell>
          <cell r="P46">
            <v>0.57946804763968607</v>
          </cell>
          <cell r="Q46">
            <v>7.4015748031496083</v>
          </cell>
          <cell r="R46">
            <v>0.02</v>
          </cell>
          <cell r="S46">
            <v>0</v>
          </cell>
          <cell r="T46">
            <v>2.41</v>
          </cell>
          <cell r="U46">
            <v>2.5</v>
          </cell>
          <cell r="V46">
            <v>0.69979999999999998</v>
          </cell>
          <cell r="W46">
            <v>0.55679999999999996</v>
          </cell>
          <cell r="X46">
            <v>0.74329999999999996</v>
          </cell>
          <cell r="Y46">
            <v>14000</v>
          </cell>
          <cell r="Z46">
            <v>17495</v>
          </cell>
          <cell r="AA46">
            <v>2784</v>
          </cell>
          <cell r="AB46">
            <v>-11149.5</v>
          </cell>
          <cell r="AC46">
            <v>0</v>
          </cell>
          <cell r="AD46">
            <v>991.76954732510342</v>
          </cell>
          <cell r="AE46">
            <v>0</v>
          </cell>
          <cell r="AF46">
            <v>43460.103572976455</v>
          </cell>
          <cell r="AG46">
            <v>37007.874015748042</v>
          </cell>
          <cell r="AH46">
            <v>-400</v>
          </cell>
          <cell r="AI46">
            <v>0</v>
          </cell>
          <cell r="AJ46">
            <v>24100</v>
          </cell>
          <cell r="AK46">
            <v>-20000</v>
          </cell>
          <cell r="AL46">
            <v>108289.24713604961</v>
          </cell>
          <cell r="AM46">
            <v>0.29045643153526968</v>
          </cell>
          <cell r="AN46">
            <v>0.84000000000000008</v>
          </cell>
          <cell r="AO46">
            <v>0.21132559206978996</v>
          </cell>
          <cell r="AP46">
            <v>0.24775164452465148</v>
          </cell>
          <cell r="AQ46">
            <v>14000</v>
          </cell>
          <cell r="AR46">
            <v>2797.5</v>
          </cell>
          <cell r="AS46">
            <v>974.5</v>
          </cell>
          <cell r="AT46">
            <v>-10398</v>
          </cell>
          <cell r="AU46">
            <v>0</v>
          </cell>
          <cell r="AV46">
            <v>288.06584362139932</v>
          </cell>
          <cell r="AW46">
            <v>0</v>
          </cell>
          <cell r="AX46">
            <v>9184.2321189736431</v>
          </cell>
          <cell r="AY46">
            <v>31086.614173228358</v>
          </cell>
          <cell r="AZ46">
            <v>-400</v>
          </cell>
          <cell r="BA46">
            <v>0</v>
          </cell>
          <cell r="BB46">
            <v>6999.9999999999991</v>
          </cell>
          <cell r="BC46">
            <v>-16800</v>
          </cell>
          <cell r="BD46">
            <v>11866.456067911698</v>
          </cell>
          <cell r="BE46">
            <v>0.23651452282157673</v>
          </cell>
          <cell r="BF46">
            <v>0.85199999999999998</v>
          </cell>
          <cell r="BG46">
            <v>0.20507997694862173</v>
          </cell>
          <cell r="BH46">
            <v>0.22023712876865978</v>
          </cell>
          <cell r="BI46">
            <v>14000</v>
          </cell>
          <cell r="BJ46">
            <v>2117.5</v>
          </cell>
          <cell r="BK46">
            <v>909</v>
          </cell>
          <cell r="BL46">
            <v>-11002.5</v>
          </cell>
          <cell r="BM46">
            <v>0</v>
          </cell>
          <cell r="BN46">
            <v>234.56790123456798</v>
          </cell>
          <cell r="BO46">
            <v>0</v>
          </cell>
          <cell r="BP46">
            <v>8912.7970389307247</v>
          </cell>
          <cell r="BQ46">
            <v>31530.708661417331</v>
          </cell>
          <cell r="BR46">
            <v>-400</v>
          </cell>
          <cell r="BS46">
            <v>0</v>
          </cell>
          <cell r="BT46">
            <v>5699.9999999999991</v>
          </cell>
          <cell r="BU46">
            <v>-17040</v>
          </cell>
          <cell r="BV46">
            <v>5240.5184003956565</v>
          </cell>
          <cell r="BW46">
            <v>0.57676348547717837</v>
          </cell>
          <cell r="BX46">
            <v>0.54400000000000004</v>
          </cell>
          <cell r="BY46">
            <v>0.44292481354062141</v>
          </cell>
          <cell r="BZ46">
            <v>0.50543333809911883</v>
          </cell>
          <cell r="CA46">
            <v>14000</v>
          </cell>
          <cell r="CB46">
            <v>9380</v>
          </cell>
          <cell r="CC46">
            <v>1310.5</v>
          </cell>
          <cell r="CD46">
            <v>-5440.5</v>
          </cell>
          <cell r="CE46">
            <v>0</v>
          </cell>
          <cell r="CF46">
            <v>572.01646090535007</v>
          </cell>
          <cell r="CG46">
            <v>0</v>
          </cell>
          <cell r="CH46">
            <v>19249.558271516689</v>
          </cell>
          <cell r="CI46">
            <v>20132.283464566935</v>
          </cell>
          <cell r="CJ46">
            <v>-400</v>
          </cell>
          <cell r="CK46">
            <v>0</v>
          </cell>
          <cell r="CL46">
            <v>13899.999999999998</v>
          </cell>
          <cell r="CM46">
            <v>-10880</v>
          </cell>
          <cell r="CN46">
            <v>5977.9822746236223</v>
          </cell>
          <cell r="CO46">
            <v>0.39834024896265557</v>
          </cell>
          <cell r="CP46">
            <v>0.62</v>
          </cell>
          <cell r="CQ46">
            <v>0.36628072020757751</v>
          </cell>
          <cell r="CR46">
            <v>0.38197428352928053</v>
          </cell>
          <cell r="CS46">
            <v>14000</v>
          </cell>
          <cell r="CT46">
            <v>5817.5</v>
          </cell>
          <cell r="CU46">
            <v>1312.5</v>
          </cell>
          <cell r="CV46">
            <v>-7572</v>
          </cell>
          <cell r="CW46">
            <v>0</v>
          </cell>
          <cell r="CX46">
            <v>395.06172839506189</v>
          </cell>
          <cell r="CY46">
            <v>0</v>
          </cell>
          <cell r="CZ46">
            <v>15918.59803700573</v>
          </cell>
          <cell r="DA46">
            <v>22944.881889763787</v>
          </cell>
          <cell r="DB46">
            <v>-400</v>
          </cell>
          <cell r="DC46">
            <v>0</v>
          </cell>
          <cell r="DD46">
            <v>9600</v>
          </cell>
          <cell r="DE46">
            <v>-12400</v>
          </cell>
          <cell r="DF46">
            <v>2226.033853447786</v>
          </cell>
          <cell r="DG46">
            <v>0.45643153526970953</v>
          </cell>
          <cell r="DH46">
            <v>0.4</v>
          </cell>
          <cell r="DI46">
            <v>0.63485716368642675</v>
          </cell>
          <cell r="DJ46">
            <v>0.53830180187174648</v>
          </cell>
          <cell r="DK46">
            <v>14000</v>
          </cell>
          <cell r="DL46">
            <v>9320</v>
          </cell>
          <cell r="DM46">
            <v>1531.5</v>
          </cell>
          <cell r="DN46">
            <v>-4813.5</v>
          </cell>
          <cell r="DO46">
            <v>0</v>
          </cell>
          <cell r="DP46">
            <v>452.67489711934178</v>
          </cell>
          <cell r="DQ46">
            <v>0</v>
          </cell>
          <cell r="DR46">
            <v>27590.958087858173</v>
          </cell>
          <cell r="DS46">
            <v>14803.149606299217</v>
          </cell>
          <cell r="DT46">
            <v>-400</v>
          </cell>
          <cell r="DU46">
            <v>0</v>
          </cell>
          <cell r="DV46">
            <v>11000</v>
          </cell>
          <cell r="DW46">
            <v>-12697.143273728536</v>
          </cell>
          <cell r="DX46">
            <v>1462.113728673381</v>
          </cell>
          <cell r="DY46">
            <v>135062.35146110176</v>
          </cell>
          <cell r="DZ46" t="str">
            <v>No</v>
          </cell>
          <cell r="EA46">
            <v>40280</v>
          </cell>
          <cell r="EB46">
            <v>4068280</v>
          </cell>
          <cell r="EC46">
            <v>94782.35146110176</v>
          </cell>
          <cell r="ED46">
            <v>2.3530871762934894E-2</v>
          </cell>
          <cell r="EE46">
            <v>56</v>
          </cell>
          <cell r="EF46">
            <v>31</v>
          </cell>
        </row>
        <row r="47">
          <cell r="A47" t="str">
            <v>Danny Rose</v>
          </cell>
          <cell r="B47" t="str">
            <v>Tottenham</v>
          </cell>
          <cell r="C47" t="str">
            <v>Defense</v>
          </cell>
          <cell r="D47" t="str">
            <v>2.460.000</v>
          </cell>
          <cell r="E47">
            <v>2E-3</v>
          </cell>
          <cell r="F47" t="str">
            <v>Danny Rose</v>
          </cell>
          <cell r="G47" t="str">
            <v/>
          </cell>
          <cell r="H47">
            <v>2460000</v>
          </cell>
          <cell r="I47">
            <v>0.9023668639053255</v>
          </cell>
          <cell r="J47">
            <v>0.99497487437185905</v>
          </cell>
          <cell r="K47">
            <v>0.97751435805271281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3.05</v>
          </cell>
          <cell r="U47">
            <v>1.98</v>
          </cell>
          <cell r="V47">
            <v>0.98889999999999989</v>
          </cell>
          <cell r="W47">
            <v>0.52160000000000006</v>
          </cell>
          <cell r="X47">
            <v>0.4894</v>
          </cell>
          <cell r="Y47">
            <v>-5000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-5000</v>
          </cell>
          <cell r="AM47">
            <v>0.63934426229508201</v>
          </cell>
          <cell r="AN47">
            <v>0.4494949494949495</v>
          </cell>
          <cell r="AO47">
            <v>0.54558703411891074</v>
          </cell>
          <cell r="AP47">
            <v>0.59060811021058346</v>
          </cell>
          <cell r="AQ47">
            <v>-5000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0.38360655737704918</v>
          </cell>
          <cell r="BF47">
            <v>0.77777777777777779</v>
          </cell>
          <cell r="BG47">
            <v>0.28482140701734565</v>
          </cell>
          <cell r="BH47">
            <v>0.33054403551298772</v>
          </cell>
          <cell r="BI47">
            <v>-5000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1.0491803278688525</v>
          </cell>
          <cell r="BX47">
            <v>1.2272727272727271</v>
          </cell>
          <cell r="BY47">
            <v>0.81027326376802444</v>
          </cell>
          <cell r="BZ47">
            <v>0.92202102391621266</v>
          </cell>
          <cell r="CA47">
            <v>-5000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0.53442622950819674</v>
          </cell>
          <cell r="CP47">
            <v>0.54545454545454553</v>
          </cell>
          <cell r="CQ47">
            <v>0.45117818122570197</v>
          </cell>
          <cell r="CR47">
            <v>0.49104119402430768</v>
          </cell>
          <cell r="CS47">
            <v>-5000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0.4524590163934426</v>
          </cell>
          <cell r="DH47">
            <v>0.86363636363636365</v>
          </cell>
          <cell r="DI47">
            <v>0.24029380011401291</v>
          </cell>
          <cell r="DJ47">
            <v>0.32973185536891758</v>
          </cell>
          <cell r="DK47">
            <v>-5000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-5000</v>
          </cell>
          <cell r="DZ47" t="str">
            <v>No</v>
          </cell>
          <cell r="EA47">
            <v>24600</v>
          </cell>
          <cell r="EB47">
            <v>2484600</v>
          </cell>
          <cell r="EC47">
            <v>-29600</v>
          </cell>
          <cell r="ED47">
            <v>-1.2032520325203253E-2</v>
          </cell>
          <cell r="EE47">
            <v>338</v>
          </cell>
          <cell r="EF47">
            <v>454</v>
          </cell>
        </row>
        <row r="48">
          <cell r="A48" t="str">
            <v>Cheikhou Kouyate</v>
          </cell>
          <cell r="B48" t="str">
            <v>Crystal Palace</v>
          </cell>
          <cell r="C48" t="str">
            <v>Midfield</v>
          </cell>
          <cell r="D48" t="str">
            <v>3.576.000</v>
          </cell>
          <cell r="E48">
            <v>1E-3</v>
          </cell>
          <cell r="F48" t="str">
            <v>Cheikhou Kouyate</v>
          </cell>
          <cell r="G48" t="str">
            <v>Fulham</v>
          </cell>
          <cell r="H48">
            <v>3576000</v>
          </cell>
          <cell r="I48">
            <v>1.0894736842105264</v>
          </cell>
          <cell r="J48">
            <v>1.043076923076923</v>
          </cell>
          <cell r="K48">
            <v>1.00622830088045</v>
          </cell>
          <cell r="L48">
            <v>190</v>
          </cell>
          <cell r="M48">
            <v>9.8052631578947363E-2</v>
          </cell>
          <cell r="N48">
            <v>0</v>
          </cell>
          <cell r="O48">
            <v>0.49026315789473696</v>
          </cell>
          <cell r="P48">
            <v>0.40249132035218005</v>
          </cell>
          <cell r="Q48">
            <v>0</v>
          </cell>
          <cell r="R48">
            <v>0.36</v>
          </cell>
          <cell r="S48">
            <v>0</v>
          </cell>
          <cell r="T48">
            <v>2.0700000000000003</v>
          </cell>
          <cell r="U48">
            <v>3.3899999999999997</v>
          </cell>
          <cell r="V48">
            <v>0.47959999999999997</v>
          </cell>
          <cell r="W48">
            <v>0.48980000000000001</v>
          </cell>
          <cell r="X48">
            <v>1.0306000000000002</v>
          </cell>
          <cell r="Y48">
            <v>14000</v>
          </cell>
          <cell r="Z48">
            <v>11990</v>
          </cell>
          <cell r="AA48">
            <v>2449</v>
          </cell>
          <cell r="AB48">
            <v>-15459.000000000004</v>
          </cell>
          <cell r="AC48">
            <v>12256.57894736842</v>
          </cell>
          <cell r="AD48">
            <v>0</v>
          </cell>
          <cell r="AE48">
            <v>4902.6315789473692</v>
          </cell>
          <cell r="AF48">
            <v>0</v>
          </cell>
          <cell r="AG48">
            <v>0</v>
          </cell>
          <cell r="AH48">
            <v>-7200</v>
          </cell>
          <cell r="AI48">
            <v>0</v>
          </cell>
          <cell r="AJ48">
            <v>20700.000000000004</v>
          </cell>
          <cell r="AK48">
            <v>-27119.999999999996</v>
          </cell>
          <cell r="AL48">
            <v>16519.21052631579</v>
          </cell>
          <cell r="AM48">
            <v>0.42995169082125601</v>
          </cell>
          <cell r="AN48">
            <v>0.5752212389380531</v>
          </cell>
          <cell r="AO48">
            <v>0.35348357689309606</v>
          </cell>
          <cell r="AP48">
            <v>0.38984722849179282</v>
          </cell>
          <cell r="AQ48">
            <v>14000</v>
          </cell>
          <cell r="AR48">
            <v>4082.5</v>
          </cell>
          <cell r="AS48">
            <v>1096</v>
          </cell>
          <cell r="AT48">
            <v>-9262.5</v>
          </cell>
          <cell r="AU48">
            <v>5269.7368421052624</v>
          </cell>
          <cell r="AV48">
            <v>0</v>
          </cell>
          <cell r="AW48">
            <v>2107.8947368421054</v>
          </cell>
          <cell r="AX48">
            <v>0</v>
          </cell>
          <cell r="AY48">
            <v>0</v>
          </cell>
          <cell r="AZ48">
            <v>-7200</v>
          </cell>
          <cell r="BA48">
            <v>0</v>
          </cell>
          <cell r="BB48">
            <v>8900</v>
          </cell>
          <cell r="BC48">
            <v>-15599.999999999998</v>
          </cell>
          <cell r="BD48">
            <v>-5303.1842105263149</v>
          </cell>
          <cell r="BE48">
            <v>0.74396135265700469</v>
          </cell>
          <cell r="BF48">
            <v>0.29203539823008851</v>
          </cell>
          <cell r="BG48">
            <v>0.92319181118468829</v>
          </cell>
          <cell r="BH48">
            <v>0.82874545465470328</v>
          </cell>
          <cell r="BI48">
            <v>14000</v>
          </cell>
          <cell r="BJ48">
            <v>12402.5</v>
          </cell>
          <cell r="BK48">
            <v>1311.5</v>
          </cell>
          <cell r="BL48">
            <v>-3624</v>
          </cell>
          <cell r="BM48">
            <v>9118.4210526315765</v>
          </cell>
          <cell r="BN48">
            <v>0</v>
          </cell>
          <cell r="BO48">
            <v>3647.3684210526317</v>
          </cell>
          <cell r="BP48">
            <v>0</v>
          </cell>
          <cell r="BQ48">
            <v>0</v>
          </cell>
          <cell r="BR48">
            <v>-7200</v>
          </cell>
          <cell r="BS48">
            <v>0</v>
          </cell>
          <cell r="BT48">
            <v>15400</v>
          </cell>
          <cell r="BU48">
            <v>-7919.9999999999991</v>
          </cell>
          <cell r="BV48">
            <v>5783.9473684210516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14000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-7200</v>
          </cell>
          <cell r="CK48">
            <v>0</v>
          </cell>
          <cell r="CL48">
            <v>0</v>
          </cell>
          <cell r="CM48">
            <v>0</v>
          </cell>
          <cell r="CN48">
            <v>-900</v>
          </cell>
          <cell r="CO48">
            <v>0.46376811594202888</v>
          </cell>
          <cell r="CP48">
            <v>0.49852507374631272</v>
          </cell>
          <cell r="CQ48">
            <v>0.45844348601488999</v>
          </cell>
          <cell r="CR48">
            <v>0.4610981151284631</v>
          </cell>
          <cell r="CS48">
            <v>14000</v>
          </cell>
          <cell r="CT48">
            <v>5285</v>
          </cell>
          <cell r="CU48">
            <v>1237.5</v>
          </cell>
          <cell r="CV48">
            <v>-8116.5</v>
          </cell>
          <cell r="CW48">
            <v>5684.2105263157873</v>
          </cell>
          <cell r="CX48">
            <v>0</v>
          </cell>
          <cell r="CY48">
            <v>2273.6842105263158</v>
          </cell>
          <cell r="CZ48">
            <v>0</v>
          </cell>
          <cell r="DA48">
            <v>0</v>
          </cell>
          <cell r="DB48">
            <v>-7200</v>
          </cell>
          <cell r="DC48">
            <v>0</v>
          </cell>
          <cell r="DD48">
            <v>9600</v>
          </cell>
          <cell r="DE48">
            <v>-13520</v>
          </cell>
          <cell r="DF48">
            <v>-297.25657894736855</v>
          </cell>
          <cell r="DG48">
            <v>0.40096618357487918</v>
          </cell>
          <cell r="DH48">
            <v>0.55752212389380529</v>
          </cell>
          <cell r="DI48">
            <v>0.37534178054866618</v>
          </cell>
          <cell r="DJ48">
            <v>0.38794247161505596</v>
          </cell>
          <cell r="DK48">
            <v>14000</v>
          </cell>
          <cell r="DL48">
            <v>3965</v>
          </cell>
          <cell r="DM48">
            <v>1120</v>
          </cell>
          <cell r="DN48">
            <v>-9261</v>
          </cell>
          <cell r="DO48">
            <v>4914.4736842105249</v>
          </cell>
          <cell r="DP48">
            <v>0</v>
          </cell>
          <cell r="DQ48">
            <v>1965.7894736842106</v>
          </cell>
          <cell r="DR48">
            <v>0</v>
          </cell>
          <cell r="DS48">
            <v>0</v>
          </cell>
          <cell r="DT48">
            <v>-7200</v>
          </cell>
          <cell r="DU48">
            <v>0</v>
          </cell>
          <cell r="DV48">
            <v>8300</v>
          </cell>
          <cell r="DW48">
            <v>-10179.269088479825</v>
          </cell>
          <cell r="DX48">
            <v>-199.21893533078403</v>
          </cell>
          <cell r="DY48">
            <v>15603.498169932374</v>
          </cell>
          <cell r="DZ48" t="str">
            <v>No</v>
          </cell>
          <cell r="EA48">
            <v>35760</v>
          </cell>
          <cell r="EB48">
            <v>3611760</v>
          </cell>
          <cell r="EC48">
            <v>-20156.501830067624</v>
          </cell>
          <cell r="ED48">
            <v>-5.6366056571777474E-3</v>
          </cell>
          <cell r="EE48">
            <v>225</v>
          </cell>
          <cell r="EF48">
            <v>224</v>
          </cell>
        </row>
        <row r="49">
          <cell r="A49" t="str">
            <v>James McArthur</v>
          </cell>
          <cell r="B49" t="str">
            <v>Crystal Palace</v>
          </cell>
          <cell r="C49" t="str">
            <v>Midfield</v>
          </cell>
          <cell r="D49" t="str">
            <v>3.425.000</v>
          </cell>
          <cell r="E49">
            <v>0</v>
          </cell>
          <cell r="F49" t="str">
            <v>James McArthur</v>
          </cell>
          <cell r="G49" t="str">
            <v/>
          </cell>
          <cell r="H49">
            <v>3425000</v>
          </cell>
          <cell r="I49">
            <v>1.0894736842105264</v>
          </cell>
          <cell r="J49">
            <v>1.043076923076923</v>
          </cell>
          <cell r="K49">
            <v>1.00622830088045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2.0700000000000003</v>
          </cell>
          <cell r="U49">
            <v>3.3899999999999997</v>
          </cell>
          <cell r="V49">
            <v>0.47959999999999997</v>
          </cell>
          <cell r="W49">
            <v>0.48980000000000001</v>
          </cell>
          <cell r="X49">
            <v>1.0306000000000002</v>
          </cell>
          <cell r="Y49">
            <v>-5000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-5000</v>
          </cell>
          <cell r="AM49">
            <v>0.42995169082125601</v>
          </cell>
          <cell r="AN49">
            <v>0.5752212389380531</v>
          </cell>
          <cell r="AO49">
            <v>0.35348357689309606</v>
          </cell>
          <cell r="AP49">
            <v>0.38984722849179282</v>
          </cell>
          <cell r="AQ49">
            <v>-5000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0.74396135265700469</v>
          </cell>
          <cell r="BF49">
            <v>0.29203539823008851</v>
          </cell>
          <cell r="BG49">
            <v>0.92319181118468829</v>
          </cell>
          <cell r="BH49">
            <v>0.82874545465470328</v>
          </cell>
          <cell r="BI49">
            <v>-5000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-5000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0.46376811594202888</v>
          </cell>
          <cell r="CP49">
            <v>0.49852507374631272</v>
          </cell>
          <cell r="CQ49">
            <v>0.45844348601488999</v>
          </cell>
          <cell r="CR49">
            <v>0.4610981151284631</v>
          </cell>
          <cell r="CS49">
            <v>-5000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0.40096618357487918</v>
          </cell>
          <cell r="DH49">
            <v>0.55752212389380529</v>
          </cell>
          <cell r="DI49">
            <v>0.37534178054866618</v>
          </cell>
          <cell r="DJ49">
            <v>0.38794247161505596</v>
          </cell>
          <cell r="DK49">
            <v>-5000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-5000</v>
          </cell>
          <cell r="DZ49" t="str">
            <v>No</v>
          </cell>
          <cell r="EA49">
            <v>34250</v>
          </cell>
          <cell r="EB49">
            <v>3459250</v>
          </cell>
          <cell r="EC49">
            <v>-39250</v>
          </cell>
          <cell r="ED49">
            <v>-1.145985401459854E-2</v>
          </cell>
          <cell r="EE49">
            <v>444</v>
          </cell>
          <cell r="EF49">
            <v>361</v>
          </cell>
        </row>
        <row r="50">
          <cell r="A50" t="str">
            <v>Ruben Dias</v>
          </cell>
          <cell r="B50" t="str">
            <v>Manchester City</v>
          </cell>
          <cell r="C50" t="str">
            <v>Defense</v>
          </cell>
          <cell r="D50" t="str">
            <v>5.887.000</v>
          </cell>
          <cell r="E50">
            <v>7.2999999999999995E-2</v>
          </cell>
          <cell r="F50" t="str">
            <v>Ruben Dias</v>
          </cell>
          <cell r="G50" t="str">
            <v>West Ham</v>
          </cell>
          <cell r="H50">
            <v>5887000</v>
          </cell>
          <cell r="I50">
            <v>0.99784017278617732</v>
          </cell>
          <cell r="J50">
            <v>0.62903225806451601</v>
          </cell>
          <cell r="K50">
            <v>1.2318970745493336</v>
          </cell>
          <cell r="L50">
            <v>95</v>
          </cell>
          <cell r="M50">
            <v>3.9913606911447096E-2</v>
          </cell>
          <cell r="N50">
            <v>0</v>
          </cell>
          <cell r="O50">
            <v>0.16963282937365015</v>
          </cell>
          <cell r="P50">
            <v>0.62826750802016018</v>
          </cell>
          <cell r="Q50">
            <v>0</v>
          </cell>
          <cell r="R50">
            <v>0.17</v>
          </cell>
          <cell r="S50">
            <v>0</v>
          </cell>
          <cell r="T50">
            <v>4.6199999999999992</v>
          </cell>
          <cell r="U50">
            <v>0.78</v>
          </cell>
          <cell r="V50">
            <v>1.6113</v>
          </cell>
          <cell r="W50">
            <v>0.29200000000000004</v>
          </cell>
          <cell r="X50">
            <v>9.6700000000000008E-2</v>
          </cell>
          <cell r="Y50">
            <v>7000</v>
          </cell>
          <cell r="Z50">
            <v>40282.5</v>
          </cell>
          <cell r="AA50">
            <v>1460.0000000000002</v>
          </cell>
          <cell r="AB50">
            <v>-1450.5000000000002</v>
          </cell>
          <cell r="AC50">
            <v>5987.0410367170643</v>
          </cell>
          <cell r="AD50">
            <v>0</v>
          </cell>
          <cell r="AE50">
            <v>1696.3282937365016</v>
          </cell>
          <cell r="AF50">
            <v>31413.375401008008</v>
          </cell>
          <cell r="AG50">
            <v>0</v>
          </cell>
          <cell r="AH50">
            <v>-3400.0000000000005</v>
          </cell>
          <cell r="AI50">
            <v>0</v>
          </cell>
          <cell r="AJ50">
            <v>46199.999999999993</v>
          </cell>
          <cell r="AK50">
            <v>-6240</v>
          </cell>
          <cell r="AL50">
            <v>122948.74473146157</v>
          </cell>
          <cell r="AM50">
            <v>1</v>
          </cell>
          <cell r="AN50">
            <v>1.4102564102564104</v>
          </cell>
          <cell r="AO50">
            <v>0.87715645355917138</v>
          </cell>
          <cell r="AP50">
            <v>0.93656631028409909</v>
          </cell>
          <cell r="AQ50">
            <v>7000</v>
          </cell>
          <cell r="AR50">
            <v>37862.5</v>
          </cell>
          <cell r="AS50">
            <v>1585</v>
          </cell>
          <cell r="AT50">
            <v>-2526.0000000000005</v>
          </cell>
          <cell r="AU50">
            <v>5987.0410367170643</v>
          </cell>
          <cell r="AV50">
            <v>0</v>
          </cell>
          <cell r="AW50">
            <v>1696.3282937365016</v>
          </cell>
          <cell r="AX50">
            <v>27554.444961071098</v>
          </cell>
          <cell r="AY50">
            <v>0</v>
          </cell>
          <cell r="AZ50">
            <v>-3400.0000000000005</v>
          </cell>
          <cell r="BA50">
            <v>0</v>
          </cell>
          <cell r="BB50">
            <v>46199.999999999993</v>
          </cell>
          <cell r="BC50">
            <v>-8800</v>
          </cell>
          <cell r="BD50">
            <v>53079.657145762321</v>
          </cell>
          <cell r="BE50">
            <v>0.46103896103896108</v>
          </cell>
          <cell r="BF50">
            <v>0.73076923076923073</v>
          </cell>
          <cell r="BG50">
            <v>0.41357544208242786</v>
          </cell>
          <cell r="BH50">
            <v>0.43666278995228297</v>
          </cell>
          <cell r="BI50">
            <v>7000</v>
          </cell>
          <cell r="BJ50">
            <v>18337.5</v>
          </cell>
          <cell r="BK50">
            <v>909</v>
          </cell>
          <cell r="BL50">
            <v>-1270.5</v>
          </cell>
          <cell r="BM50">
            <v>2760.2591792656599</v>
          </cell>
          <cell r="BN50">
            <v>0</v>
          </cell>
          <cell r="BO50">
            <v>782.0734341252703</v>
          </cell>
          <cell r="BP50">
            <v>12991.800618773152</v>
          </cell>
          <cell r="BQ50">
            <v>0</v>
          </cell>
          <cell r="BR50">
            <v>-3400.0000000000005</v>
          </cell>
          <cell r="BS50">
            <v>0</v>
          </cell>
          <cell r="BT50">
            <v>21300</v>
          </cell>
          <cell r="BU50">
            <v>-4560</v>
          </cell>
          <cell r="BV50">
            <v>11962.53330804102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7000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-3400.0000000000005</v>
          </cell>
          <cell r="CK50">
            <v>0</v>
          </cell>
          <cell r="CL50">
            <v>0</v>
          </cell>
          <cell r="CM50">
            <v>0</v>
          </cell>
          <cell r="CN50">
            <v>-425.00000000000006</v>
          </cell>
          <cell r="CO50">
            <v>0.40043290043290053</v>
          </cell>
          <cell r="CP50">
            <v>0.93589743589743579</v>
          </cell>
          <cell r="CQ50">
            <v>0.35242574423949602</v>
          </cell>
          <cell r="CR50">
            <v>0.37566323077065311</v>
          </cell>
          <cell r="CS50">
            <v>7000</v>
          </cell>
          <cell r="CT50">
            <v>15862.499999999998</v>
          </cell>
          <cell r="CU50">
            <v>1124</v>
          </cell>
          <cell r="CV50">
            <v>-2110.5</v>
          </cell>
          <cell r="CW50">
            <v>2397.4082073434138</v>
          </cell>
          <cell r="CX50">
            <v>0</v>
          </cell>
          <cell r="CY50">
            <v>679.26565874730056</v>
          </cell>
          <cell r="CZ50">
            <v>11070.882204774924</v>
          </cell>
          <cell r="DA50">
            <v>0</v>
          </cell>
          <cell r="DB50">
            <v>-3400.0000000000005</v>
          </cell>
          <cell r="DC50">
            <v>0</v>
          </cell>
          <cell r="DD50">
            <v>18500</v>
          </cell>
          <cell r="DE50">
            <v>-5839.9999999999991</v>
          </cell>
          <cell r="DF50">
            <v>2392.7222544291026</v>
          </cell>
          <cell r="DG50">
            <v>0.61038961038961048</v>
          </cell>
          <cell r="DH50">
            <v>0.60256410256410253</v>
          </cell>
          <cell r="DI50">
            <v>0.45707155101977864</v>
          </cell>
          <cell r="DJ50">
            <v>0.52819667354796707</v>
          </cell>
          <cell r="DK50">
            <v>7000</v>
          </cell>
          <cell r="DL50">
            <v>21292.5</v>
          </cell>
          <cell r="DM50">
            <v>545</v>
          </cell>
          <cell r="DN50">
            <v>-589.5</v>
          </cell>
          <cell r="DO50">
            <v>3654.4276457883384</v>
          </cell>
          <cell r="DP50">
            <v>0</v>
          </cell>
          <cell r="DQ50">
            <v>1035.421166306696</v>
          </cell>
          <cell r="DR50">
            <v>14358.160217305291</v>
          </cell>
          <cell r="DS50">
            <v>0</v>
          </cell>
          <cell r="DT50">
            <v>-3400.0000000000005</v>
          </cell>
          <cell r="DU50">
            <v>0</v>
          </cell>
          <cell r="DV50">
            <v>28200</v>
          </cell>
          <cell r="DW50">
            <v>-2852.1264783634188</v>
          </cell>
          <cell r="DX50">
            <v>1945.1213297199033</v>
          </cell>
          <cell r="DY50">
            <v>191903.77876941391</v>
          </cell>
          <cell r="DZ50" t="str">
            <v>No</v>
          </cell>
          <cell r="EA50">
            <v>58870</v>
          </cell>
          <cell r="EB50">
            <v>5945870</v>
          </cell>
          <cell r="EC50">
            <v>133033.77876941391</v>
          </cell>
          <cell r="ED50">
            <v>2.2597890057654817E-2</v>
          </cell>
          <cell r="EE50">
            <v>31</v>
          </cell>
          <cell r="EF50">
            <v>38</v>
          </cell>
        </row>
        <row r="51">
          <cell r="A51" t="str">
            <v>Youri Tielemans</v>
          </cell>
          <cell r="B51" t="str">
            <v>Leicester City</v>
          </cell>
          <cell r="C51" t="str">
            <v>Midfield</v>
          </cell>
          <cell r="D51" t="str">
            <v>6.038.000</v>
          </cell>
          <cell r="E51">
            <v>1.6E-2</v>
          </cell>
          <cell r="F51" t="str">
            <v>Youri Tielemans</v>
          </cell>
          <cell r="G51" t="str">
            <v>Burnley</v>
          </cell>
          <cell r="H51">
            <v>6038000</v>
          </cell>
          <cell r="I51">
            <v>0.85382059800664467</v>
          </cell>
          <cell r="J51">
            <v>0.86147186147186161</v>
          </cell>
          <cell r="K51">
            <v>1.1377385821891119</v>
          </cell>
          <cell r="L51">
            <v>190</v>
          </cell>
          <cell r="M51">
            <v>0.24760797342192697</v>
          </cell>
          <cell r="N51">
            <v>0.16222591362126249</v>
          </cell>
          <cell r="O51">
            <v>0.96481727574750842</v>
          </cell>
          <cell r="P51">
            <v>0.73953007842292284</v>
          </cell>
          <cell r="Q51">
            <v>0</v>
          </cell>
          <cell r="R51">
            <v>0.45000000000000007</v>
          </cell>
          <cell r="S51">
            <v>0</v>
          </cell>
          <cell r="T51">
            <v>2.57</v>
          </cell>
          <cell r="U51">
            <v>1.99</v>
          </cell>
          <cell r="V51">
            <v>0.85340000000000005</v>
          </cell>
          <cell r="W51">
            <v>0.57689999999999997</v>
          </cell>
          <cell r="X51">
            <v>0.56969999999999998</v>
          </cell>
          <cell r="Y51">
            <v>14000</v>
          </cell>
          <cell r="Z51">
            <v>21335</v>
          </cell>
          <cell r="AA51">
            <v>2884.5</v>
          </cell>
          <cell r="AB51">
            <v>-8545.5</v>
          </cell>
          <cell r="AC51">
            <v>30950.996677740874</v>
          </cell>
          <cell r="AD51">
            <v>8111.295681063124</v>
          </cell>
          <cell r="AE51">
            <v>9648.1727574750839</v>
          </cell>
          <cell r="AF51">
            <v>0</v>
          </cell>
          <cell r="AG51">
            <v>0</v>
          </cell>
          <cell r="AH51">
            <v>-9000.0000000000018</v>
          </cell>
          <cell r="AI51">
            <v>0</v>
          </cell>
          <cell r="AJ51">
            <v>25700</v>
          </cell>
          <cell r="AK51">
            <v>-15920</v>
          </cell>
          <cell r="AL51">
            <v>79164.465116279083</v>
          </cell>
          <cell r="AM51">
            <v>0.42023346303501952</v>
          </cell>
          <cell r="AN51">
            <v>0.64321608040201006</v>
          </cell>
          <cell r="AO51">
            <v>0.3759648303232232</v>
          </cell>
          <cell r="AP51">
            <v>0.39748333628732363</v>
          </cell>
          <cell r="AQ51">
            <v>14000</v>
          </cell>
          <cell r="AR51">
            <v>7740</v>
          </cell>
          <cell r="AS51">
            <v>1424.9999999999998</v>
          </cell>
          <cell r="AT51">
            <v>-6079.5</v>
          </cell>
          <cell r="AU51">
            <v>13006.644518272431</v>
          </cell>
          <cell r="AV51">
            <v>3408.6378737541536</v>
          </cell>
          <cell r="AW51">
            <v>4054.4850498338878</v>
          </cell>
          <cell r="AX51">
            <v>0</v>
          </cell>
          <cell r="AY51">
            <v>0</v>
          </cell>
          <cell r="AZ51">
            <v>-9000.0000000000018</v>
          </cell>
          <cell r="BA51">
            <v>0</v>
          </cell>
          <cell r="BB51">
            <v>10800.000000000002</v>
          </cell>
          <cell r="BC51">
            <v>-10240</v>
          </cell>
          <cell r="BD51">
            <v>7557.6337209302364</v>
          </cell>
          <cell r="BE51">
            <v>0.6108949416342413</v>
          </cell>
          <cell r="BF51">
            <v>0.34170854271356788</v>
          </cell>
          <cell r="BG51">
            <v>0.68505258561757265</v>
          </cell>
          <cell r="BH51">
            <v>0.6469120182120851</v>
          </cell>
          <cell r="BI51">
            <v>14000</v>
          </cell>
          <cell r="BJ51">
            <v>14587.5</v>
          </cell>
          <cell r="BK51">
            <v>1291.4999999999998</v>
          </cell>
          <cell r="BL51">
            <v>-2373</v>
          </cell>
          <cell r="BM51">
            <v>18907.807308970107</v>
          </cell>
          <cell r="BN51">
            <v>4955.1495016611307</v>
          </cell>
          <cell r="BO51">
            <v>5894.0199335548186</v>
          </cell>
          <cell r="BP51">
            <v>0</v>
          </cell>
          <cell r="BQ51">
            <v>0</v>
          </cell>
          <cell r="BR51">
            <v>-9000.0000000000018</v>
          </cell>
          <cell r="BS51">
            <v>0</v>
          </cell>
          <cell r="BT51">
            <v>15700.000000000002</v>
          </cell>
          <cell r="BU51">
            <v>-5440.0000000000009</v>
          </cell>
          <cell r="BV51">
            <v>11130.744186046513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14000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-9000.0000000000018</v>
          </cell>
          <cell r="CK51">
            <v>0</v>
          </cell>
          <cell r="CL51">
            <v>0</v>
          </cell>
          <cell r="CM51">
            <v>0</v>
          </cell>
          <cell r="CN51">
            <v>-1125.0000000000002</v>
          </cell>
          <cell r="CO51">
            <v>0.28404669260700388</v>
          </cell>
          <cell r="CP51">
            <v>0.92964824120603018</v>
          </cell>
          <cell r="CQ51">
            <v>0.21261767560413783</v>
          </cell>
          <cell r="CR51">
            <v>0.24575057994874439</v>
          </cell>
          <cell r="CS51">
            <v>14000</v>
          </cell>
          <cell r="CT51">
            <v>3517.5</v>
          </cell>
          <cell r="CU51">
            <v>1124</v>
          </cell>
          <cell r="CV51">
            <v>-9517.5</v>
          </cell>
          <cell r="CW51">
            <v>8791.5282392026602</v>
          </cell>
          <cell r="CX51">
            <v>2303.9867109634552</v>
          </cell>
          <cell r="CY51">
            <v>2740.5315614617944</v>
          </cell>
          <cell r="CZ51">
            <v>0</v>
          </cell>
          <cell r="DA51">
            <v>0</v>
          </cell>
          <cell r="DB51">
            <v>-9000.0000000000018</v>
          </cell>
          <cell r="DC51">
            <v>0</v>
          </cell>
          <cell r="DD51">
            <v>7300</v>
          </cell>
          <cell r="DE51">
            <v>-14800</v>
          </cell>
          <cell r="DF51">
            <v>-471.24709302325573</v>
          </cell>
          <cell r="DG51">
            <v>0.45136186770428016</v>
          </cell>
          <cell r="DH51">
            <v>0.66331658291457285</v>
          </cell>
          <cell r="DI51">
            <v>0.3612230384672479</v>
          </cell>
          <cell r="DJ51">
            <v>0.4037849740894181</v>
          </cell>
          <cell r="DK51">
            <v>14000</v>
          </cell>
          <cell r="DL51">
            <v>8102.5</v>
          </cell>
          <cell r="DM51">
            <v>1383.5</v>
          </cell>
          <cell r="DN51">
            <v>-5989.5</v>
          </cell>
          <cell r="DO51">
            <v>13970.099667774091</v>
          </cell>
          <cell r="DP51">
            <v>3661.1295681063129</v>
          </cell>
          <cell r="DQ51">
            <v>4354.8172757475086</v>
          </cell>
          <cell r="DR51">
            <v>0</v>
          </cell>
          <cell r="DS51">
            <v>0</v>
          </cell>
          <cell r="DT51">
            <v>-9000.0000000000018</v>
          </cell>
          <cell r="DU51">
            <v>0</v>
          </cell>
          <cell r="DV51">
            <v>11600</v>
          </cell>
          <cell r="DW51">
            <v>-5750.6707723985865</v>
          </cell>
          <cell r="DX51">
            <v>697.87111685091634</v>
          </cell>
          <cell r="DY51">
            <v>96954.467047083497</v>
          </cell>
          <cell r="DZ51" t="str">
            <v>No</v>
          </cell>
          <cell r="EA51">
            <v>60380</v>
          </cell>
          <cell r="EB51">
            <v>6098380</v>
          </cell>
          <cell r="EC51">
            <v>36574.467047083497</v>
          </cell>
          <cell r="ED51">
            <v>6.0573810942503303E-3</v>
          </cell>
          <cell r="EE51">
            <v>128</v>
          </cell>
          <cell r="EF51">
            <v>153</v>
          </cell>
        </row>
        <row r="52">
          <cell r="A52" t="str">
            <v>Marek Rodak</v>
          </cell>
          <cell r="B52" t="str">
            <v>Fulham</v>
          </cell>
          <cell r="C52" t="str">
            <v>Goalkeeper</v>
          </cell>
          <cell r="D52" t="str">
            <v>2.950.000</v>
          </cell>
          <cell r="E52">
            <v>0</v>
          </cell>
          <cell r="F52" t="str">
            <v>Marek Rodak</v>
          </cell>
          <cell r="G52" t="str">
            <v/>
          </cell>
          <cell r="H52">
            <v>2950000</v>
          </cell>
          <cell r="I52">
            <v>0.99176954732510336</v>
          </cell>
          <cell r="J52">
            <v>0.98425196850393737</v>
          </cell>
          <cell r="K52">
            <v>0.98214923328760351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2.41</v>
          </cell>
          <cell r="U52">
            <v>2.5</v>
          </cell>
          <cell r="V52">
            <v>0.69979999999999998</v>
          </cell>
          <cell r="W52">
            <v>0.55679999999999996</v>
          </cell>
          <cell r="X52">
            <v>0.74329999999999996</v>
          </cell>
          <cell r="Y52">
            <v>-5000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-5000</v>
          </cell>
          <cell r="AM52">
            <v>0.29045643153526968</v>
          </cell>
          <cell r="AN52">
            <v>0.84000000000000008</v>
          </cell>
          <cell r="AO52">
            <v>0.21132559206978996</v>
          </cell>
          <cell r="AP52">
            <v>0.24775164452465148</v>
          </cell>
          <cell r="AQ52">
            <v>-5000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0.23651452282157673</v>
          </cell>
          <cell r="BF52">
            <v>0.85199999999999998</v>
          </cell>
          <cell r="BG52">
            <v>0.20507997694862173</v>
          </cell>
          <cell r="BH52">
            <v>0.22023712876865978</v>
          </cell>
          <cell r="BI52">
            <v>-5000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0.57676348547717837</v>
          </cell>
          <cell r="BX52">
            <v>0.54400000000000004</v>
          </cell>
          <cell r="BY52">
            <v>0.44292481354062141</v>
          </cell>
          <cell r="BZ52">
            <v>0.50543333809911883</v>
          </cell>
          <cell r="CA52">
            <v>-5000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0.39834024896265557</v>
          </cell>
          <cell r="CP52">
            <v>0.62</v>
          </cell>
          <cell r="CQ52">
            <v>0.36628072020757751</v>
          </cell>
          <cell r="CR52">
            <v>0.38197428352928053</v>
          </cell>
          <cell r="CS52">
            <v>-5000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0.45643153526970953</v>
          </cell>
          <cell r="DH52">
            <v>0.4</v>
          </cell>
          <cell r="DI52">
            <v>0.63485716368642675</v>
          </cell>
          <cell r="DJ52">
            <v>0.53830180187174648</v>
          </cell>
          <cell r="DK52">
            <v>-5000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-5000</v>
          </cell>
          <cell r="DZ52" t="str">
            <v>No</v>
          </cell>
          <cell r="EA52">
            <v>29500</v>
          </cell>
          <cell r="EB52">
            <v>2979500</v>
          </cell>
          <cell r="EC52">
            <v>-34500</v>
          </cell>
          <cell r="ED52">
            <v>-1.1694915254237288E-2</v>
          </cell>
          <cell r="EE52">
            <v>399</v>
          </cell>
          <cell r="EF52">
            <v>402</v>
          </cell>
        </row>
        <row r="53">
          <cell r="A53" t="str">
            <v>Carlos Vinicius</v>
          </cell>
          <cell r="B53" t="str">
            <v>Tottenham</v>
          </cell>
          <cell r="C53" t="str">
            <v>Striker</v>
          </cell>
          <cell r="D53" t="str">
            <v>4.510.000</v>
          </cell>
          <cell r="E53">
            <v>3.0000000000000001E-3</v>
          </cell>
          <cell r="F53" t="str">
            <v>Carlos Vinicius</v>
          </cell>
          <cell r="G53" t="str">
            <v/>
          </cell>
          <cell r="H53">
            <v>4510000</v>
          </cell>
          <cell r="I53">
            <v>0.9023668639053255</v>
          </cell>
          <cell r="J53">
            <v>0.99497487437185905</v>
          </cell>
          <cell r="K53">
            <v>0.97751435805271281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3.05</v>
          </cell>
          <cell r="U53">
            <v>1.98</v>
          </cell>
          <cell r="V53">
            <v>0.98889999999999989</v>
          </cell>
          <cell r="W53">
            <v>0.52160000000000006</v>
          </cell>
          <cell r="X53">
            <v>0.4894</v>
          </cell>
          <cell r="Y53">
            <v>-5000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-5000</v>
          </cell>
          <cell r="AM53">
            <v>0.63934426229508201</v>
          </cell>
          <cell r="AN53">
            <v>0.4494949494949495</v>
          </cell>
          <cell r="AO53">
            <v>0.54558703411891074</v>
          </cell>
          <cell r="AP53">
            <v>0.59060811021058346</v>
          </cell>
          <cell r="AQ53">
            <v>-5000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0.38360655737704918</v>
          </cell>
          <cell r="BF53">
            <v>0.77777777777777779</v>
          </cell>
          <cell r="BG53">
            <v>0.28482140701734565</v>
          </cell>
          <cell r="BH53">
            <v>0.33054403551298772</v>
          </cell>
          <cell r="BI53">
            <v>-5000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1.0491803278688525</v>
          </cell>
          <cell r="BX53">
            <v>1.2272727272727271</v>
          </cell>
          <cell r="BY53">
            <v>0.81027326376802444</v>
          </cell>
          <cell r="BZ53">
            <v>0.92202102391621266</v>
          </cell>
          <cell r="CA53">
            <v>-5000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0.53442622950819674</v>
          </cell>
          <cell r="CP53">
            <v>0.54545454545454553</v>
          </cell>
          <cell r="CQ53">
            <v>0.45117818122570197</v>
          </cell>
          <cell r="CR53">
            <v>0.49104119402430768</v>
          </cell>
          <cell r="CS53">
            <v>-5000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0.4524590163934426</v>
          </cell>
          <cell r="DH53">
            <v>0.86363636363636365</v>
          </cell>
          <cell r="DI53">
            <v>0.24029380011401291</v>
          </cell>
          <cell r="DJ53">
            <v>0.32973185536891758</v>
          </cell>
          <cell r="DK53">
            <v>-5000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-5000</v>
          </cell>
          <cell r="DZ53" t="str">
            <v>No</v>
          </cell>
          <cell r="EA53">
            <v>45100</v>
          </cell>
          <cell r="EB53">
            <v>4555100</v>
          </cell>
          <cell r="EC53">
            <v>-50100</v>
          </cell>
          <cell r="ED53">
            <v>-1.1108647450110865E-2</v>
          </cell>
          <cell r="EE53">
            <v>531</v>
          </cell>
          <cell r="EF53">
            <v>275</v>
          </cell>
        </row>
        <row r="54">
          <cell r="A54" t="str">
            <v>Nathaniel Clyne</v>
          </cell>
          <cell r="B54" t="str">
            <v>Crystal Palace</v>
          </cell>
          <cell r="C54" t="str">
            <v>Defense</v>
          </cell>
          <cell r="D54" t="str">
            <v>2.540.000</v>
          </cell>
          <cell r="E54">
            <v>6.0000000000000001E-3</v>
          </cell>
          <cell r="F54" t="str">
            <v>Nathaniel Clyne</v>
          </cell>
          <cell r="G54" t="str">
            <v>Manchester United</v>
          </cell>
          <cell r="H54">
            <v>2540000</v>
          </cell>
          <cell r="I54">
            <v>1.0894736842105264</v>
          </cell>
          <cell r="J54">
            <v>1.043076923076923</v>
          </cell>
          <cell r="K54">
            <v>1.00622830088045</v>
          </cell>
          <cell r="L54">
            <v>95</v>
          </cell>
          <cell r="M54">
            <v>1.0894736842105264E-2</v>
          </cell>
          <cell r="N54">
            <v>4.3578947368421057E-2</v>
          </cell>
          <cell r="O54">
            <v>0.16342105263157894</v>
          </cell>
          <cell r="P54">
            <v>0.13080967911445851</v>
          </cell>
          <cell r="Q54">
            <v>0</v>
          </cell>
          <cell r="R54">
            <v>0.17</v>
          </cell>
          <cell r="S54">
            <v>0</v>
          </cell>
          <cell r="T54">
            <v>2.0700000000000003</v>
          </cell>
          <cell r="U54">
            <v>3.3899999999999997</v>
          </cell>
          <cell r="V54">
            <v>0.47959999999999997</v>
          </cell>
          <cell r="W54">
            <v>0.48980000000000001</v>
          </cell>
          <cell r="X54">
            <v>1.0306000000000002</v>
          </cell>
          <cell r="Y54">
            <v>7000</v>
          </cell>
          <cell r="Z54">
            <v>11990</v>
          </cell>
          <cell r="AA54">
            <v>2449</v>
          </cell>
          <cell r="AB54">
            <v>-15459.000000000004</v>
          </cell>
          <cell r="AC54">
            <v>1634.2105263157896</v>
          </cell>
          <cell r="AD54">
            <v>2178.9473684210529</v>
          </cell>
          <cell r="AE54">
            <v>1634.2105263157894</v>
          </cell>
          <cell r="AF54">
            <v>6540.4839557229252</v>
          </cell>
          <cell r="AG54">
            <v>0</v>
          </cell>
          <cell r="AH54">
            <v>-3400.0000000000005</v>
          </cell>
          <cell r="AI54">
            <v>0</v>
          </cell>
          <cell r="AJ54">
            <v>20700.000000000004</v>
          </cell>
          <cell r="AK54">
            <v>-27119.999999999996</v>
          </cell>
          <cell r="AL54">
            <v>8147.8523767755578</v>
          </cell>
          <cell r="AM54">
            <v>0.42995169082125601</v>
          </cell>
          <cell r="AN54">
            <v>0.5752212389380531</v>
          </cell>
          <cell r="AO54">
            <v>0.35348357689309606</v>
          </cell>
          <cell r="AP54">
            <v>0.38984722849179282</v>
          </cell>
          <cell r="AQ54">
            <v>7000</v>
          </cell>
          <cell r="AR54">
            <v>4082.5</v>
          </cell>
          <cell r="AS54">
            <v>1096</v>
          </cell>
          <cell r="AT54">
            <v>-9262.5</v>
          </cell>
          <cell r="AU54">
            <v>702.63157894736844</v>
          </cell>
          <cell r="AV54">
            <v>936.84210526315792</v>
          </cell>
          <cell r="AW54">
            <v>702.63157894736833</v>
          </cell>
          <cell r="AX54">
            <v>2311.9536632808458</v>
          </cell>
          <cell r="AY54">
            <v>0</v>
          </cell>
          <cell r="AZ54">
            <v>-3400.0000000000005</v>
          </cell>
          <cell r="BA54">
            <v>0</v>
          </cell>
          <cell r="BB54">
            <v>8900</v>
          </cell>
          <cell r="BC54">
            <v>-15599.999999999998</v>
          </cell>
          <cell r="BD54">
            <v>-4764.9705367806291</v>
          </cell>
          <cell r="BE54">
            <v>0.74396135265700469</v>
          </cell>
          <cell r="BF54">
            <v>0.29203539823008851</v>
          </cell>
          <cell r="BG54">
            <v>0.92319181118468829</v>
          </cell>
          <cell r="BH54">
            <v>0.82874545465470328</v>
          </cell>
          <cell r="BI54">
            <v>7000</v>
          </cell>
          <cell r="BJ54">
            <v>12402.5</v>
          </cell>
          <cell r="BK54">
            <v>1311.5</v>
          </cell>
          <cell r="BL54">
            <v>-3624</v>
          </cell>
          <cell r="BM54">
            <v>1215.7894736842104</v>
          </cell>
          <cell r="BN54">
            <v>1621.0526315789473</v>
          </cell>
          <cell r="BO54">
            <v>1215.7894736842102</v>
          </cell>
          <cell r="BP54">
            <v>6038.121229108242</v>
          </cell>
          <cell r="BQ54">
            <v>0</v>
          </cell>
          <cell r="BR54">
            <v>-3400.0000000000005</v>
          </cell>
          <cell r="BS54">
            <v>0</v>
          </cell>
          <cell r="BT54">
            <v>15400</v>
          </cell>
          <cell r="BU54">
            <v>-7919.9999999999991</v>
          </cell>
          <cell r="BV54">
            <v>6065.1882020139019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7000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-3400.0000000000005</v>
          </cell>
          <cell r="CK54">
            <v>0</v>
          </cell>
          <cell r="CL54">
            <v>0</v>
          </cell>
          <cell r="CM54">
            <v>0</v>
          </cell>
          <cell r="CN54">
            <v>-425.00000000000006</v>
          </cell>
          <cell r="CO54">
            <v>0.46376811594202888</v>
          </cell>
          <cell r="CP54">
            <v>0.49852507374631272</v>
          </cell>
          <cell r="CQ54">
            <v>0.45844348601488999</v>
          </cell>
          <cell r="CR54">
            <v>0.4610981151284631</v>
          </cell>
          <cell r="CS54">
            <v>7000</v>
          </cell>
          <cell r="CT54">
            <v>5285</v>
          </cell>
          <cell r="CU54">
            <v>1237.5</v>
          </cell>
          <cell r="CV54">
            <v>-8116.5</v>
          </cell>
          <cell r="CW54">
            <v>757.89473684210509</v>
          </cell>
          <cell r="CX54">
            <v>1010.5263157894736</v>
          </cell>
          <cell r="CY54">
            <v>757.89473684210509</v>
          </cell>
          <cell r="CZ54">
            <v>2998.442264886075</v>
          </cell>
          <cell r="DA54">
            <v>0</v>
          </cell>
          <cell r="DB54">
            <v>-3400.0000000000005</v>
          </cell>
          <cell r="DC54">
            <v>0</v>
          </cell>
          <cell r="DD54">
            <v>9600</v>
          </cell>
          <cell r="DE54">
            <v>-13520</v>
          </cell>
          <cell r="DF54">
            <v>-211.82762160251514</v>
          </cell>
          <cell r="DG54">
            <v>0.40096618357487918</v>
          </cell>
          <cell r="DH54">
            <v>0.55752212389380529</v>
          </cell>
          <cell r="DI54">
            <v>0.37534178054866618</v>
          </cell>
          <cell r="DJ54">
            <v>0.38794247161505596</v>
          </cell>
          <cell r="DK54">
            <v>7000</v>
          </cell>
          <cell r="DL54">
            <v>3965</v>
          </cell>
          <cell r="DM54">
            <v>1120</v>
          </cell>
          <cell r="DN54">
            <v>-9261</v>
          </cell>
          <cell r="DO54">
            <v>655.26315789473676</v>
          </cell>
          <cell r="DP54">
            <v>873.68421052631584</v>
          </cell>
          <cell r="DQ54">
            <v>655.26315789473676</v>
          </cell>
          <cell r="DR54">
            <v>2454.9168935910261</v>
          </cell>
          <cell r="DS54">
            <v>0</v>
          </cell>
          <cell r="DT54">
            <v>-3400.0000000000005</v>
          </cell>
          <cell r="DU54">
            <v>0</v>
          </cell>
          <cell r="DV54">
            <v>8300</v>
          </cell>
          <cell r="DW54">
            <v>-10179.269088479825</v>
          </cell>
          <cell r="DX54">
            <v>-150.50442714290656</v>
          </cell>
          <cell r="DY54">
            <v>8660.7379932634085</v>
          </cell>
          <cell r="DZ54" t="str">
            <v>No</v>
          </cell>
          <cell r="EA54">
            <v>25400</v>
          </cell>
          <cell r="EB54">
            <v>2565400</v>
          </cell>
          <cell r="EC54">
            <v>-16739.262006736593</v>
          </cell>
          <cell r="ED54">
            <v>-6.5902606325734621E-3</v>
          </cell>
          <cell r="EE54">
            <v>221</v>
          </cell>
          <cell r="EF54">
            <v>229</v>
          </cell>
        </row>
        <row r="55">
          <cell r="A55" t="str">
            <v>Kenny Tete</v>
          </cell>
          <cell r="B55" t="str">
            <v>Fulham</v>
          </cell>
          <cell r="C55" t="str">
            <v>Defense</v>
          </cell>
          <cell r="D55" t="str">
            <v>2.714.000</v>
          </cell>
          <cell r="E55">
            <v>2.2000000000000002E-2</v>
          </cell>
          <cell r="F55" t="str">
            <v>Kenny Tete</v>
          </cell>
          <cell r="G55" t="str">
            <v>Crystal Palace</v>
          </cell>
          <cell r="H55">
            <v>2714000</v>
          </cell>
          <cell r="I55">
            <v>0.99176954732510336</v>
          </cell>
          <cell r="J55">
            <v>0.98425196850393737</v>
          </cell>
          <cell r="K55">
            <v>0.98214923328760351</v>
          </cell>
          <cell r="L55">
            <v>95</v>
          </cell>
          <cell r="M55">
            <v>7.9341563786008276E-2</v>
          </cell>
          <cell r="N55">
            <v>9.9176954732510342E-2</v>
          </cell>
          <cell r="O55">
            <v>0.18843621399176963</v>
          </cell>
          <cell r="P55">
            <v>0.36339521631641331</v>
          </cell>
          <cell r="Q55">
            <v>0</v>
          </cell>
          <cell r="R55">
            <v>0.19</v>
          </cell>
          <cell r="S55">
            <v>0</v>
          </cell>
          <cell r="T55">
            <v>2.41</v>
          </cell>
          <cell r="U55">
            <v>2.5</v>
          </cell>
          <cell r="V55">
            <v>0.69979999999999998</v>
          </cell>
          <cell r="W55">
            <v>0.55679999999999996</v>
          </cell>
          <cell r="X55">
            <v>0.74329999999999996</v>
          </cell>
          <cell r="Y55">
            <v>7000</v>
          </cell>
          <cell r="Z55">
            <v>17495</v>
          </cell>
          <cell r="AA55">
            <v>2784</v>
          </cell>
          <cell r="AB55">
            <v>-11149.5</v>
          </cell>
          <cell r="AC55">
            <v>11901.234567901241</v>
          </cell>
          <cell r="AD55">
            <v>4958.8477366255174</v>
          </cell>
          <cell r="AE55">
            <v>1884.3621399176964</v>
          </cell>
          <cell r="AF55">
            <v>18169.760815820664</v>
          </cell>
          <cell r="AG55">
            <v>0</v>
          </cell>
          <cell r="AH55">
            <v>-3800</v>
          </cell>
          <cell r="AI55">
            <v>0</v>
          </cell>
          <cell r="AJ55">
            <v>24100</v>
          </cell>
          <cell r="AK55">
            <v>-20000</v>
          </cell>
          <cell r="AL55">
            <v>53343.705260265124</v>
          </cell>
          <cell r="AM55">
            <v>0.29045643153526968</v>
          </cell>
          <cell r="AN55">
            <v>0.84000000000000008</v>
          </cell>
          <cell r="AO55">
            <v>0.21132559206978996</v>
          </cell>
          <cell r="AP55">
            <v>0.24775164452465148</v>
          </cell>
          <cell r="AQ55">
            <v>7000</v>
          </cell>
          <cell r="AR55">
            <v>2797.5</v>
          </cell>
          <cell r="AS55">
            <v>974.5</v>
          </cell>
          <cell r="AT55">
            <v>-10398</v>
          </cell>
          <cell r="AU55">
            <v>3456.7901234567917</v>
          </cell>
          <cell r="AV55">
            <v>1440.3292181069967</v>
          </cell>
          <cell r="AW55">
            <v>547.32510288065862</v>
          </cell>
          <cell r="AX55">
            <v>3839.7354621697718</v>
          </cell>
          <cell r="AY55">
            <v>0</v>
          </cell>
          <cell r="AZ55">
            <v>-3800</v>
          </cell>
          <cell r="BA55">
            <v>0</v>
          </cell>
          <cell r="BB55">
            <v>6999.9999999999991</v>
          </cell>
          <cell r="BC55">
            <v>-16800</v>
          </cell>
          <cell r="BD55">
            <v>-5470.9100466928912</v>
          </cell>
          <cell r="BE55">
            <v>0.23651452282157673</v>
          </cell>
          <cell r="BF55">
            <v>0.85199999999999998</v>
          </cell>
          <cell r="BG55">
            <v>0.20507997694862173</v>
          </cell>
          <cell r="BH55">
            <v>0.22023712876865978</v>
          </cell>
          <cell r="BI55">
            <v>7000</v>
          </cell>
          <cell r="BJ55">
            <v>2117.5</v>
          </cell>
          <cell r="BK55">
            <v>909</v>
          </cell>
          <cell r="BL55">
            <v>-11002.5</v>
          </cell>
          <cell r="BM55">
            <v>2814.8148148148161</v>
          </cell>
          <cell r="BN55">
            <v>1172.8395061728399</v>
          </cell>
          <cell r="BO55">
            <v>445.67901234567915</v>
          </cell>
          <cell r="BP55">
            <v>3726.2541292704723</v>
          </cell>
          <cell r="BQ55">
            <v>0</v>
          </cell>
          <cell r="BR55">
            <v>-3800</v>
          </cell>
          <cell r="BS55">
            <v>0</v>
          </cell>
          <cell r="BT55">
            <v>5699.9999999999991</v>
          </cell>
          <cell r="BU55">
            <v>-17040</v>
          </cell>
          <cell r="BV55">
            <v>-3739.1031343490486</v>
          </cell>
          <cell r="BW55">
            <v>0.57676348547717837</v>
          </cell>
          <cell r="BX55">
            <v>0.54400000000000004</v>
          </cell>
          <cell r="BY55">
            <v>0.44292481354062141</v>
          </cell>
          <cell r="BZ55">
            <v>0.50543333809911883</v>
          </cell>
          <cell r="CA55">
            <v>7000</v>
          </cell>
          <cell r="CB55">
            <v>9380</v>
          </cell>
          <cell r="CC55">
            <v>1310.5</v>
          </cell>
          <cell r="CD55">
            <v>-5440.5</v>
          </cell>
          <cell r="CE55">
            <v>6864.1975308642013</v>
          </cell>
          <cell r="CF55">
            <v>2860.0823045267502</v>
          </cell>
          <cell r="CG55">
            <v>1086.831275720165</v>
          </cell>
          <cell r="CH55">
            <v>8047.8379214250572</v>
          </cell>
          <cell r="CI55">
            <v>0</v>
          </cell>
          <cell r="CJ55">
            <v>-3800</v>
          </cell>
          <cell r="CK55">
            <v>0</v>
          </cell>
          <cell r="CL55">
            <v>13899.999999999998</v>
          </cell>
          <cell r="CM55">
            <v>-10880</v>
          </cell>
          <cell r="CN55">
            <v>2916.1186290670212</v>
          </cell>
          <cell r="CO55">
            <v>0.39834024896265557</v>
          </cell>
          <cell r="CP55">
            <v>0.62</v>
          </cell>
          <cell r="CQ55">
            <v>0.36628072020757751</v>
          </cell>
          <cell r="CR55">
            <v>0.38197428352928053</v>
          </cell>
          <cell r="CS55">
            <v>7000</v>
          </cell>
          <cell r="CT55">
            <v>5817.5</v>
          </cell>
          <cell r="CU55">
            <v>1312.5</v>
          </cell>
          <cell r="CV55">
            <v>-7572</v>
          </cell>
          <cell r="CW55">
            <v>4740.7407407407436</v>
          </cell>
          <cell r="CX55">
            <v>1975.3086419753097</v>
          </cell>
          <cell r="CY55">
            <v>750.61728395061755</v>
          </cell>
          <cell r="CZ55">
            <v>6655.2330776182143</v>
          </cell>
          <cell r="DA55">
            <v>0</v>
          </cell>
          <cell r="DB55">
            <v>-3800</v>
          </cell>
          <cell r="DC55">
            <v>0</v>
          </cell>
          <cell r="DD55">
            <v>9600</v>
          </cell>
          <cell r="DE55">
            <v>-12400</v>
          </cell>
          <cell r="DF55">
            <v>442.49373401780531</v>
          </cell>
          <cell r="DG55">
            <v>0.45643153526970953</v>
          </cell>
          <cell r="DH55">
            <v>0.4</v>
          </cell>
          <cell r="DI55">
            <v>0.63485716368642675</v>
          </cell>
          <cell r="DJ55">
            <v>0.53830180187174648</v>
          </cell>
          <cell r="DK55">
            <v>7000</v>
          </cell>
          <cell r="DL55">
            <v>9320</v>
          </cell>
          <cell r="DM55">
            <v>1531.5</v>
          </cell>
          <cell r="DN55">
            <v>-4813.5</v>
          </cell>
          <cell r="DO55">
            <v>5432.0987654321016</v>
          </cell>
          <cell r="DP55">
            <v>2263.3744855967093</v>
          </cell>
          <cell r="DQ55">
            <v>860.08230452674934</v>
          </cell>
          <cell r="DR55">
            <v>11535.202816392683</v>
          </cell>
          <cell r="DS55">
            <v>0</v>
          </cell>
          <cell r="DT55">
            <v>-3800</v>
          </cell>
          <cell r="DU55">
            <v>0</v>
          </cell>
          <cell r="DV55">
            <v>11000</v>
          </cell>
          <cell r="DW55">
            <v>-12697.143273728536</v>
          </cell>
          <cell r="DX55">
            <v>644.73797181936584</v>
          </cell>
          <cell r="DY55">
            <v>48137.042414127376</v>
          </cell>
          <cell r="DZ55" t="str">
            <v>No</v>
          </cell>
          <cell r="EA55">
            <v>27140</v>
          </cell>
          <cell r="EB55">
            <v>2741140</v>
          </cell>
          <cell r="EC55">
            <v>20997.042414127376</v>
          </cell>
          <cell r="ED55">
            <v>7.7365668438199621E-3</v>
          </cell>
          <cell r="EE55">
            <v>154</v>
          </cell>
          <cell r="EF55">
            <v>140</v>
          </cell>
        </row>
        <row r="56">
          <cell r="A56" t="str">
            <v>Runar Alex Runarsson</v>
          </cell>
          <cell r="B56" t="str">
            <v>Arsenal</v>
          </cell>
          <cell r="C56" t="str">
            <v>Goalkeeper</v>
          </cell>
          <cell r="D56" t="str">
            <v>3.967.000</v>
          </cell>
          <cell r="E56">
            <v>0</v>
          </cell>
          <cell r="F56" t="str">
            <v>Runar Alex Runarsson</v>
          </cell>
          <cell r="G56" t="str">
            <v/>
          </cell>
          <cell r="H56">
            <v>3967000</v>
          </cell>
          <cell r="I56">
            <v>0.78294573643410836</v>
          </cell>
          <cell r="J56">
            <v>0.99999999999999989</v>
          </cell>
          <cell r="K56">
            <v>1.0063142122390261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1.01</v>
          </cell>
          <cell r="U56">
            <v>1.38</v>
          </cell>
          <cell r="V56">
            <v>0.2727</v>
          </cell>
          <cell r="W56">
            <v>0.27839999999999998</v>
          </cell>
          <cell r="X56">
            <v>0.44890000000000002</v>
          </cell>
          <cell r="Y56">
            <v>-5000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-5000</v>
          </cell>
          <cell r="AM56">
            <v>1.3168316831683169</v>
          </cell>
          <cell r="AN56">
            <v>0.69565217391304346</v>
          </cell>
          <cell r="AO56">
            <v>1.5219615556186339</v>
          </cell>
          <cell r="AP56">
            <v>1.4156861223458947</v>
          </cell>
          <cell r="AQ56">
            <v>-5000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1.5247524752475248</v>
          </cell>
          <cell r="BF56">
            <v>0.84782608695652173</v>
          </cell>
          <cell r="BG56">
            <v>1.2336780599567434</v>
          </cell>
          <cell r="BH56">
            <v>1.3715151022054437</v>
          </cell>
          <cell r="BI56">
            <v>-5000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1.2871287128712872</v>
          </cell>
          <cell r="BX56">
            <v>0.94202898550724645</v>
          </cell>
          <cell r="BY56">
            <v>1.0832870676749584</v>
          </cell>
          <cell r="BZ56">
            <v>1.1808174664555822</v>
          </cell>
          <cell r="CA56">
            <v>-5000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1.2772277227722773</v>
          </cell>
          <cell r="CP56">
            <v>1.1304347826086958</v>
          </cell>
          <cell r="CQ56">
            <v>0.83527021141127189</v>
          </cell>
          <cell r="CR56">
            <v>1.0328747600848505</v>
          </cell>
          <cell r="CS56">
            <v>-5000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1.4455445544554455</v>
          </cell>
          <cell r="DH56">
            <v>0.65942028985507251</v>
          </cell>
          <cell r="DI56">
            <v>1.5999941932173602</v>
          </cell>
          <cell r="DJ56">
            <v>1.5208099464317324</v>
          </cell>
          <cell r="DK56">
            <v>-5000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-5000</v>
          </cell>
          <cell r="DZ56" t="str">
            <v>No</v>
          </cell>
          <cell r="EA56">
            <v>39670</v>
          </cell>
          <cell r="EB56">
            <v>4006670</v>
          </cell>
          <cell r="EC56">
            <v>-44670</v>
          </cell>
          <cell r="ED56">
            <v>-1.1260398285858331E-2</v>
          </cell>
          <cell r="EE56">
            <v>500</v>
          </cell>
          <cell r="EF56">
            <v>306</v>
          </cell>
        </row>
        <row r="57">
          <cell r="A57" t="str">
            <v>Jarrod Bowen</v>
          </cell>
          <cell r="B57" t="str">
            <v>West Ham</v>
          </cell>
          <cell r="C57" t="str">
            <v>Striker</v>
          </cell>
          <cell r="D57" t="str">
            <v>5.426.000</v>
          </cell>
          <cell r="E57">
            <v>6.0000000000000001E-3</v>
          </cell>
          <cell r="F57" t="str">
            <v>Jarrod Bowen</v>
          </cell>
          <cell r="G57" t="str">
            <v>Manchester City</v>
          </cell>
          <cell r="H57">
            <v>5426000</v>
          </cell>
          <cell r="I57">
            <v>0.76811594202898537</v>
          </cell>
          <cell r="J57">
            <v>1.0043668122270741</v>
          </cell>
          <cell r="K57">
            <v>1.2532355465350469</v>
          </cell>
          <cell r="L57">
            <v>95</v>
          </cell>
          <cell r="M57">
            <v>4.6086956521739122E-2</v>
          </cell>
          <cell r="N57">
            <v>0.1152173913043478</v>
          </cell>
          <cell r="O57">
            <v>0.29956521739130432</v>
          </cell>
          <cell r="P57">
            <v>0.10025884372280375</v>
          </cell>
          <cell r="Q57">
            <v>0</v>
          </cell>
          <cell r="R57">
            <v>0.1</v>
          </cell>
          <cell r="S57">
            <v>0</v>
          </cell>
          <cell r="T57">
            <v>0.53</v>
          </cell>
          <cell r="U57">
            <v>2.2999999999999998</v>
          </cell>
          <cell r="V57">
            <v>6.8400000000000002E-2</v>
          </cell>
          <cell r="W57">
            <v>0.1605</v>
          </cell>
          <cell r="X57">
            <v>0.77110000000000001</v>
          </cell>
          <cell r="Y57">
            <v>7000</v>
          </cell>
          <cell r="Z57">
            <v>1710</v>
          </cell>
          <cell r="AA57">
            <v>802.5</v>
          </cell>
          <cell r="AB57">
            <v>-11566.5</v>
          </cell>
          <cell r="AC57">
            <v>4608.6956521739121</v>
          </cell>
          <cell r="AD57">
            <v>5760.8695652173901</v>
          </cell>
          <cell r="AE57">
            <v>2995.652173913043</v>
          </cell>
          <cell r="AF57">
            <v>0</v>
          </cell>
          <cell r="AG57">
            <v>0</v>
          </cell>
          <cell r="AH57">
            <v>-2000</v>
          </cell>
          <cell r="AI57">
            <v>0</v>
          </cell>
          <cell r="AJ57">
            <v>5300</v>
          </cell>
          <cell r="AK57">
            <v>-18400</v>
          </cell>
          <cell r="AL57">
            <v>-3788.7826086956557</v>
          </cell>
          <cell r="AM57">
            <v>3.3207547169811318</v>
          </cell>
          <cell r="AN57">
            <v>0.56956521739130439</v>
          </cell>
          <cell r="AO57">
            <v>2.6912344723492616</v>
          </cell>
          <cell r="AP57">
            <v>2.9894697805055728</v>
          </cell>
          <cell r="AQ57">
            <v>7000</v>
          </cell>
          <cell r="AR57">
            <v>11902.5</v>
          </cell>
          <cell r="AS57">
            <v>1199.5</v>
          </cell>
          <cell r="AT57">
            <v>-4260</v>
          </cell>
          <cell r="AU57">
            <v>15304.347826086952</v>
          </cell>
          <cell r="AV57">
            <v>19130.434782608689</v>
          </cell>
          <cell r="AW57">
            <v>9947.8260869565202</v>
          </cell>
          <cell r="AX57">
            <v>0</v>
          </cell>
          <cell r="AY57">
            <v>0</v>
          </cell>
          <cell r="AZ57">
            <v>-2000</v>
          </cell>
          <cell r="BA57">
            <v>0</v>
          </cell>
          <cell r="BB57">
            <v>17600</v>
          </cell>
          <cell r="BC57">
            <v>-10480</v>
          </cell>
          <cell r="BD57">
            <v>29172.304347826081</v>
          </cell>
          <cell r="BE57">
            <v>1.9245283018867925</v>
          </cell>
          <cell r="BF57">
            <v>0.85652173913043483</v>
          </cell>
          <cell r="BG57">
            <v>1.39096812846378</v>
          </cell>
          <cell r="BH57">
            <v>1.6361410483974321</v>
          </cell>
          <cell r="BI57">
            <v>7000</v>
          </cell>
          <cell r="BJ57">
            <v>4702.5</v>
          </cell>
          <cell r="BK57">
            <v>1104</v>
          </cell>
          <cell r="BL57">
            <v>-8866.5</v>
          </cell>
          <cell r="BM57">
            <v>8869.5652173913022</v>
          </cell>
          <cell r="BN57">
            <v>11086.956521739128</v>
          </cell>
          <cell r="BO57">
            <v>5765.2173913043471</v>
          </cell>
          <cell r="BP57">
            <v>0</v>
          </cell>
          <cell r="BQ57">
            <v>0</v>
          </cell>
          <cell r="BR57">
            <v>-2000</v>
          </cell>
          <cell r="BS57">
            <v>0</v>
          </cell>
          <cell r="BT57">
            <v>10200</v>
          </cell>
          <cell r="BU57">
            <v>-15760.000000000002</v>
          </cell>
          <cell r="BV57">
            <v>3775.4347826086946</v>
          </cell>
          <cell r="BW57">
            <v>2.4528301886792452</v>
          </cell>
          <cell r="BX57">
            <v>0.56521739130434789</v>
          </cell>
          <cell r="BY57">
            <v>2.7182818284590446</v>
          </cell>
          <cell r="BZ57">
            <v>2.5821471162934468</v>
          </cell>
          <cell r="CA57">
            <v>7000</v>
          </cell>
          <cell r="CB57">
            <v>9152.5</v>
          </cell>
          <cell r="CC57">
            <v>1354</v>
          </cell>
          <cell r="CD57">
            <v>-5445</v>
          </cell>
          <cell r="CE57">
            <v>11304.347826086954</v>
          </cell>
          <cell r="CF57">
            <v>14130.434782608692</v>
          </cell>
          <cell r="CG57">
            <v>7347.8260869565202</v>
          </cell>
          <cell r="CH57">
            <v>0</v>
          </cell>
          <cell r="CI57">
            <v>0</v>
          </cell>
          <cell r="CJ57">
            <v>-2000</v>
          </cell>
          <cell r="CK57">
            <v>0</v>
          </cell>
          <cell r="CL57">
            <v>13000</v>
          </cell>
          <cell r="CM57">
            <v>-10400.000000000002</v>
          </cell>
          <cell r="CN57">
            <v>4805.5135869565211</v>
          </cell>
          <cell r="CO57">
            <v>2.1886792452830188</v>
          </cell>
          <cell r="CP57">
            <v>0.5260869565217392</v>
          </cell>
          <cell r="CQ57">
            <v>2.9742740725630652</v>
          </cell>
          <cell r="CR57">
            <v>2.5514176319062667</v>
          </cell>
          <cell r="CS57">
            <v>7000</v>
          </cell>
          <cell r="CT57">
            <v>8662.5</v>
          </cell>
          <cell r="CU57">
            <v>1428.5</v>
          </cell>
          <cell r="CV57">
            <v>-5517</v>
          </cell>
          <cell r="CW57">
            <v>10086.956521739128</v>
          </cell>
          <cell r="CX57">
            <v>12608.69565217391</v>
          </cell>
          <cell r="CY57">
            <v>6556.5217391304341</v>
          </cell>
          <cell r="CZ57">
            <v>0</v>
          </cell>
          <cell r="DA57">
            <v>0</v>
          </cell>
          <cell r="DB57">
            <v>-2000</v>
          </cell>
          <cell r="DC57">
            <v>0</v>
          </cell>
          <cell r="DD57">
            <v>11600</v>
          </cell>
          <cell r="DE57">
            <v>-9680.0000000000018</v>
          </cell>
          <cell r="DF57">
            <v>2109.135869565217</v>
          </cell>
          <cell r="DG57">
            <v>2.4905660377358489</v>
          </cell>
          <cell r="DH57">
            <v>0.5043478260869565</v>
          </cell>
          <cell r="DI57">
            <v>3.1267683651861553</v>
          </cell>
          <cell r="DJ57">
            <v>2.7905954737653182</v>
          </cell>
          <cell r="DK57">
            <v>7000</v>
          </cell>
          <cell r="DL57">
            <v>9982.5</v>
          </cell>
          <cell r="DM57">
            <v>1383.5</v>
          </cell>
          <cell r="DN57">
            <v>-4861.5</v>
          </cell>
          <cell r="DO57">
            <v>11478.260869565214</v>
          </cell>
          <cell r="DP57">
            <v>14347.826086956518</v>
          </cell>
          <cell r="DQ57">
            <v>7460.8695652173901</v>
          </cell>
          <cell r="DR57">
            <v>0</v>
          </cell>
          <cell r="DS57">
            <v>0</v>
          </cell>
          <cell r="DT57">
            <v>-2000</v>
          </cell>
          <cell r="DU57">
            <v>0</v>
          </cell>
          <cell r="DV57">
            <v>13200</v>
          </cell>
          <cell r="DW57">
            <v>-57532.53791942526</v>
          </cell>
          <cell r="DX57">
            <v>-204.40879367769162</v>
          </cell>
          <cell r="DY57">
            <v>35869.197184583165</v>
          </cell>
          <cell r="DZ57" t="str">
            <v>No</v>
          </cell>
          <cell r="EA57">
            <v>54260</v>
          </cell>
          <cell r="EB57">
            <v>5480260</v>
          </cell>
          <cell r="EC57">
            <v>-18390.802815416835</v>
          </cell>
          <cell r="ED57">
            <v>-3.3893849641387459E-3</v>
          </cell>
          <cell r="EE57">
            <v>223</v>
          </cell>
          <cell r="EF57">
            <v>214</v>
          </cell>
        </row>
        <row r="58">
          <cell r="A58" t="str">
            <v>Federico Fernandez</v>
          </cell>
          <cell r="B58" t="str">
            <v>Newcastle</v>
          </cell>
          <cell r="C58" t="str">
            <v>Defense</v>
          </cell>
          <cell r="D58" t="str">
            <v>2.944.000</v>
          </cell>
          <cell r="E58">
            <v>1E-3</v>
          </cell>
          <cell r="F58" t="str">
            <v>Federico Fernandez</v>
          </cell>
          <cell r="G58" t="str">
            <v/>
          </cell>
          <cell r="H58">
            <v>2944000</v>
          </cell>
          <cell r="I58">
            <v>1.0660377358490565</v>
          </cell>
          <cell r="J58">
            <v>0.83206106870228991</v>
          </cell>
          <cell r="K58">
            <v>1.2007731918097617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1.1299999999999999</v>
          </cell>
          <cell r="U58">
            <v>1.0900000000000001</v>
          </cell>
          <cell r="V58">
            <v>0.3609</v>
          </cell>
          <cell r="W58">
            <v>0.29720000000000002</v>
          </cell>
          <cell r="X58">
            <v>0.34189999999999998</v>
          </cell>
          <cell r="Y58">
            <v>-5000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-5000</v>
          </cell>
          <cell r="AM58">
            <v>1.0796460176991152</v>
          </cell>
          <cell r="AN58">
            <v>1.0917431192660549</v>
          </cell>
          <cell r="AO58">
            <v>0.90483741803595963</v>
          </cell>
          <cell r="AP58">
            <v>0.98838459875074614</v>
          </cell>
          <cell r="AQ58">
            <v>-5000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1.0088495575221239</v>
          </cell>
          <cell r="BF58">
            <v>1.3853211009174311</v>
          </cell>
          <cell r="BG58">
            <v>0.65704681981505675</v>
          </cell>
          <cell r="BH58">
            <v>0.81416300176422818</v>
          </cell>
          <cell r="BI58">
            <v>-5000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0.68141592920353988</v>
          </cell>
          <cell r="BX58">
            <v>1.5321100917431192</v>
          </cell>
          <cell r="BY58">
            <v>0.55989836656540215</v>
          </cell>
          <cell r="BZ58">
            <v>0.61767602002401523</v>
          </cell>
          <cell r="CA58">
            <v>-5000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0.95575221238938068</v>
          </cell>
          <cell r="CP58">
            <v>1.4954128440366969</v>
          </cell>
          <cell r="CQ58">
            <v>0.58274825237398975</v>
          </cell>
          <cell r="CR58">
            <v>0.74629949180773658</v>
          </cell>
          <cell r="CS58">
            <v>-5000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0.76106194690265494</v>
          </cell>
          <cell r="DH58">
            <v>1.201834862385321</v>
          </cell>
          <cell r="DI58">
            <v>0.80251879796247838</v>
          </cell>
          <cell r="DJ58">
            <v>0.78151552691120751</v>
          </cell>
          <cell r="DK58">
            <v>-5000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-5000</v>
          </cell>
          <cell r="DZ58" t="str">
            <v>No</v>
          </cell>
          <cell r="EA58">
            <v>29440</v>
          </cell>
          <cell r="EB58">
            <v>2973440</v>
          </cell>
          <cell r="EC58">
            <v>-34440</v>
          </cell>
          <cell r="ED58">
            <v>-1.1698369565217392E-2</v>
          </cell>
          <cell r="EE58">
            <v>394</v>
          </cell>
          <cell r="EF58">
            <v>406</v>
          </cell>
        </row>
        <row r="59">
          <cell r="A59" t="str">
            <v>James Maddison</v>
          </cell>
          <cell r="B59" t="str">
            <v>Leicester City</v>
          </cell>
          <cell r="C59" t="str">
            <v>Midfield</v>
          </cell>
          <cell r="D59" t="str">
            <v>7.468.000</v>
          </cell>
          <cell r="E59">
            <v>1.7000000000000001E-2</v>
          </cell>
          <cell r="F59" t="str">
            <v>James Maddison</v>
          </cell>
          <cell r="G59" t="str">
            <v/>
          </cell>
          <cell r="H59">
            <v>7468000</v>
          </cell>
          <cell r="I59">
            <v>0.85382059800664467</v>
          </cell>
          <cell r="J59">
            <v>0.86147186147186161</v>
          </cell>
          <cell r="K59">
            <v>1.1377385821891119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2.57</v>
          </cell>
          <cell r="U59">
            <v>1.99</v>
          </cell>
          <cell r="V59">
            <v>0.85340000000000005</v>
          </cell>
          <cell r="W59">
            <v>0.57689999999999997</v>
          </cell>
          <cell r="X59">
            <v>0.56969999999999998</v>
          </cell>
          <cell r="Y59">
            <v>-5000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-5000</v>
          </cell>
          <cell r="AM59">
            <v>0.42023346303501952</v>
          </cell>
          <cell r="AN59">
            <v>0.64321608040201006</v>
          </cell>
          <cell r="AO59">
            <v>0.3759648303232232</v>
          </cell>
          <cell r="AP59">
            <v>0.39748333628732363</v>
          </cell>
          <cell r="AQ59">
            <v>-5000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0.6108949416342413</v>
          </cell>
          <cell r="BF59">
            <v>0.34170854271356788</v>
          </cell>
          <cell r="BG59">
            <v>0.68505258561757265</v>
          </cell>
          <cell r="BH59">
            <v>0.6469120182120851</v>
          </cell>
          <cell r="BI59">
            <v>-5000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-5000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0.28404669260700388</v>
          </cell>
          <cell r="CP59">
            <v>0.92964824120603018</v>
          </cell>
          <cell r="CQ59">
            <v>0.21261767560413783</v>
          </cell>
          <cell r="CR59">
            <v>0.24575057994874439</v>
          </cell>
          <cell r="CS59">
            <v>-5000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0.45136186770428016</v>
          </cell>
          <cell r="DH59">
            <v>0.66331658291457285</v>
          </cell>
          <cell r="DI59">
            <v>0.3612230384672479</v>
          </cell>
          <cell r="DJ59">
            <v>0.4037849740894181</v>
          </cell>
          <cell r="DK59">
            <v>-5000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-5000</v>
          </cell>
          <cell r="DZ59" t="str">
            <v>No</v>
          </cell>
          <cell r="EA59">
            <v>74680</v>
          </cell>
          <cell r="EB59">
            <v>7542680</v>
          </cell>
          <cell r="EC59">
            <v>-79680</v>
          </cell>
          <cell r="ED59">
            <v>-1.0669523299410819E-2</v>
          </cell>
          <cell r="EE59">
            <v>569</v>
          </cell>
          <cell r="EF59">
            <v>237</v>
          </cell>
        </row>
        <row r="60">
          <cell r="A60" t="str">
            <v>Andreas Søndergaard</v>
          </cell>
          <cell r="B60" t="str">
            <v>Wolverhampton</v>
          </cell>
          <cell r="C60" t="str">
            <v>Goalkeeper</v>
          </cell>
          <cell r="D60" t="str">
            <v>3.460.000</v>
          </cell>
          <cell r="E60">
            <v>0</v>
          </cell>
          <cell r="F60" t="e">
            <v>#N/A</v>
          </cell>
          <cell r="G60" t="str">
            <v/>
          </cell>
          <cell r="H60">
            <v>3460000</v>
          </cell>
          <cell r="I60">
            <v>0.72043010752688141</v>
          </cell>
          <cell r="J60">
            <v>1.0147058823529413</v>
          </cell>
          <cell r="K60">
            <v>1.0031115286347965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1.34</v>
          </cell>
          <cell r="U60">
            <v>3.4499999999999997</v>
          </cell>
          <cell r="V60">
            <v>0.37019999999999997</v>
          </cell>
          <cell r="W60">
            <v>0.42870000000000003</v>
          </cell>
          <cell r="X60">
            <v>1.2010999999999998</v>
          </cell>
          <cell r="Y60">
            <v>-5000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-5000</v>
          </cell>
          <cell r="AM60">
            <v>0.76119402985074625</v>
          </cell>
          <cell r="AN60">
            <v>0.41449275362318844</v>
          </cell>
          <cell r="AO60">
            <v>0.5680157509253958</v>
          </cell>
          <cell r="AP60">
            <v>0.6575486282136096</v>
          </cell>
          <cell r="AQ60">
            <v>-5000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0.74626865671641784</v>
          </cell>
          <cell r="BF60">
            <v>0.49275362318840582</v>
          </cell>
          <cell r="BG60">
            <v>0.43361157671679662</v>
          </cell>
          <cell r="BH60">
            <v>0.56885035720576971</v>
          </cell>
          <cell r="BI60">
            <v>-5000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-5000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0.90298507462686561</v>
          </cell>
          <cell r="CP60">
            <v>0.336231884057971</v>
          </cell>
          <cell r="CQ60">
            <v>0.74408044116881922</v>
          </cell>
          <cell r="CR60">
            <v>0.8196911202991144</v>
          </cell>
          <cell r="CS60">
            <v>-5000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0.74626865671641784</v>
          </cell>
          <cell r="DH60">
            <v>0.31884057971014496</v>
          </cell>
          <cell r="DI60">
            <v>0.7900918060026465</v>
          </cell>
          <cell r="DJ60">
            <v>0.76786766486696367</v>
          </cell>
          <cell r="DK60">
            <v>-5000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-5000</v>
          </cell>
          <cell r="DZ60" t="str">
            <v>No</v>
          </cell>
          <cell r="EA60">
            <v>34600</v>
          </cell>
          <cell r="EB60">
            <v>3494600</v>
          </cell>
          <cell r="EC60">
            <v>-39600</v>
          </cell>
          <cell r="ED60">
            <v>-1.1445086705202312E-2</v>
          </cell>
          <cell r="EE60">
            <v>453</v>
          </cell>
          <cell r="EF60">
            <v>347</v>
          </cell>
        </row>
        <row r="61">
          <cell r="A61" t="str">
            <v>Erik Lamela</v>
          </cell>
          <cell r="B61" t="str">
            <v>Tottenham</v>
          </cell>
          <cell r="C61" t="str">
            <v>Midfield</v>
          </cell>
          <cell r="D61" t="str">
            <v>3.431.000</v>
          </cell>
          <cell r="E61">
            <v>3.1E-2</v>
          </cell>
          <cell r="F61" t="str">
            <v>Erik Lamela</v>
          </cell>
          <cell r="G61" t="str">
            <v>Burnley</v>
          </cell>
          <cell r="H61">
            <v>3431000</v>
          </cell>
          <cell r="I61">
            <v>0.9023668639053255</v>
          </cell>
          <cell r="J61">
            <v>0.99497487437185905</v>
          </cell>
          <cell r="K61">
            <v>0.97751435805271281</v>
          </cell>
          <cell r="L61">
            <v>190</v>
          </cell>
          <cell r="M61">
            <v>0.28875739644970416</v>
          </cell>
          <cell r="N61">
            <v>0.21656804733727811</v>
          </cell>
          <cell r="O61">
            <v>1.840828402366864</v>
          </cell>
          <cell r="P61">
            <v>0.75268605570058889</v>
          </cell>
          <cell r="Q61">
            <v>0</v>
          </cell>
          <cell r="R61">
            <v>0.53</v>
          </cell>
          <cell r="S61">
            <v>0</v>
          </cell>
          <cell r="T61">
            <v>3.05</v>
          </cell>
          <cell r="U61">
            <v>1.98</v>
          </cell>
          <cell r="V61">
            <v>0.98889999999999989</v>
          </cell>
          <cell r="W61">
            <v>0.52160000000000006</v>
          </cell>
          <cell r="X61">
            <v>0.4894</v>
          </cell>
          <cell r="Y61">
            <v>14000</v>
          </cell>
          <cell r="Z61">
            <v>24722.499999999996</v>
          </cell>
          <cell r="AA61">
            <v>2608.0000000000005</v>
          </cell>
          <cell r="AB61">
            <v>-7341</v>
          </cell>
          <cell r="AC61">
            <v>36094.674556213024</v>
          </cell>
          <cell r="AD61">
            <v>10828.402366863906</v>
          </cell>
          <cell r="AE61">
            <v>18408.284023668639</v>
          </cell>
          <cell r="AF61">
            <v>0</v>
          </cell>
          <cell r="AG61">
            <v>0</v>
          </cell>
          <cell r="AH61">
            <v>-10600</v>
          </cell>
          <cell r="AI61">
            <v>0</v>
          </cell>
          <cell r="AJ61">
            <v>30500</v>
          </cell>
          <cell r="AK61">
            <v>-15840</v>
          </cell>
          <cell r="AL61">
            <v>103380.86094674558</v>
          </cell>
          <cell r="AM61">
            <v>0.63934426229508201</v>
          </cell>
          <cell r="AN61">
            <v>0.4494949494949495</v>
          </cell>
          <cell r="AO61">
            <v>0.54558703411891074</v>
          </cell>
          <cell r="AP61">
            <v>0.59060811021058346</v>
          </cell>
          <cell r="AQ61">
            <v>14000</v>
          </cell>
          <cell r="AR61">
            <v>15437.500000000002</v>
          </cell>
          <cell r="AS61">
            <v>1096</v>
          </cell>
          <cell r="AT61">
            <v>-2449.5</v>
          </cell>
          <cell r="AU61">
            <v>23076.923076923082</v>
          </cell>
          <cell r="AV61">
            <v>6923.0769230769238</v>
          </cell>
          <cell r="AW61">
            <v>11769.23076923077</v>
          </cell>
          <cell r="AX61">
            <v>0</v>
          </cell>
          <cell r="AY61">
            <v>0</v>
          </cell>
          <cell r="AZ61">
            <v>-10600</v>
          </cell>
          <cell r="BA61">
            <v>0</v>
          </cell>
          <cell r="BB61">
            <v>19500</v>
          </cell>
          <cell r="BC61">
            <v>-7120</v>
          </cell>
          <cell r="BD61">
            <v>28816.615384615383</v>
          </cell>
          <cell r="BE61">
            <v>0.38360655737704918</v>
          </cell>
          <cell r="BF61">
            <v>0.77777777777777779</v>
          </cell>
          <cell r="BG61">
            <v>0.28482140701734565</v>
          </cell>
          <cell r="BH61">
            <v>0.33054403551298772</v>
          </cell>
          <cell r="BI61">
            <v>14000</v>
          </cell>
          <cell r="BJ61">
            <v>7155</v>
          </cell>
          <cell r="BK61">
            <v>1296</v>
          </cell>
          <cell r="BL61">
            <v>-6819</v>
          </cell>
          <cell r="BM61">
            <v>13846.153846153849</v>
          </cell>
          <cell r="BN61">
            <v>4153.8461538461543</v>
          </cell>
          <cell r="BO61">
            <v>7061.5384615384619</v>
          </cell>
          <cell r="BP61">
            <v>0</v>
          </cell>
          <cell r="BQ61">
            <v>0</v>
          </cell>
          <cell r="BR61">
            <v>-10600</v>
          </cell>
          <cell r="BS61">
            <v>0</v>
          </cell>
          <cell r="BT61">
            <v>11700</v>
          </cell>
          <cell r="BU61">
            <v>-12320</v>
          </cell>
          <cell r="BV61">
            <v>3868.3846153846162</v>
          </cell>
          <cell r="BW61">
            <v>1.0491803278688525</v>
          </cell>
          <cell r="BX61">
            <v>1.2272727272727271</v>
          </cell>
          <cell r="BY61">
            <v>0.81027326376802444</v>
          </cell>
          <cell r="BZ61">
            <v>0.92202102391621266</v>
          </cell>
          <cell r="CA61">
            <v>14000</v>
          </cell>
          <cell r="CB61">
            <v>23104.999999999996</v>
          </cell>
          <cell r="CC61">
            <v>2478</v>
          </cell>
          <cell r="CD61">
            <v>-8703</v>
          </cell>
          <cell r="CE61">
            <v>37869.822485207107</v>
          </cell>
          <cell r="CF61">
            <v>11360.946745562131</v>
          </cell>
          <cell r="CG61">
            <v>19313.609467455623</v>
          </cell>
          <cell r="CH61">
            <v>0</v>
          </cell>
          <cell r="CI61">
            <v>0</v>
          </cell>
          <cell r="CJ61">
            <v>-10600</v>
          </cell>
          <cell r="CK61">
            <v>0</v>
          </cell>
          <cell r="CL61">
            <v>32000</v>
          </cell>
          <cell r="CM61">
            <v>-19439.999999999996</v>
          </cell>
          <cell r="CN61">
            <v>10923.047337278107</v>
          </cell>
          <cell r="CO61">
            <v>0.53442622950819674</v>
          </cell>
          <cell r="CP61">
            <v>0.54545454545454553</v>
          </cell>
          <cell r="CQ61">
            <v>0.45117818122570197</v>
          </cell>
          <cell r="CR61">
            <v>0.49104119402430768</v>
          </cell>
          <cell r="CS61">
            <v>14000</v>
          </cell>
          <cell r="CT61">
            <v>12400</v>
          </cell>
          <cell r="CU61">
            <v>1267</v>
          </cell>
          <cell r="CV61">
            <v>-3760.4999999999995</v>
          </cell>
          <cell r="CW61">
            <v>19289.94082840237</v>
          </cell>
          <cell r="CX61">
            <v>5786.9822485207105</v>
          </cell>
          <cell r="CY61">
            <v>9837.8698224852069</v>
          </cell>
          <cell r="CZ61">
            <v>0</v>
          </cell>
          <cell r="DA61">
            <v>0</v>
          </cell>
          <cell r="DB61">
            <v>-10600</v>
          </cell>
          <cell r="DC61">
            <v>0</v>
          </cell>
          <cell r="DD61">
            <v>16300</v>
          </cell>
          <cell r="DE61">
            <v>-8640.0000000000018</v>
          </cell>
          <cell r="DF61">
            <v>2617.5808062130177</v>
          </cell>
          <cell r="DG61">
            <v>0.4524590163934426</v>
          </cell>
          <cell r="DH61">
            <v>0.86363636363636365</v>
          </cell>
          <cell r="DI61">
            <v>0.24029380011401291</v>
          </cell>
          <cell r="DJ61">
            <v>0.32973185536891758</v>
          </cell>
          <cell r="DK61">
            <v>14000</v>
          </cell>
          <cell r="DL61">
            <v>7685</v>
          </cell>
          <cell r="DM61">
            <v>1208.5</v>
          </cell>
          <cell r="DN61">
            <v>-6763.5</v>
          </cell>
          <cell r="DO61">
            <v>16331.360946745564</v>
          </cell>
          <cell r="DP61">
            <v>4899.4082840236688</v>
          </cell>
          <cell r="DQ61">
            <v>8328.9940828402359</v>
          </cell>
          <cell r="DR61">
            <v>0</v>
          </cell>
          <cell r="DS61">
            <v>0</v>
          </cell>
          <cell r="DT61">
            <v>-10600</v>
          </cell>
          <cell r="DU61">
            <v>0</v>
          </cell>
          <cell r="DV61">
            <v>13800</v>
          </cell>
          <cell r="DW61">
            <v>-3806.2537938059645</v>
          </cell>
          <cell r="DX61">
            <v>971.35967249385942</v>
          </cell>
          <cell r="DY61">
            <v>150577.84876273057</v>
          </cell>
          <cell r="DZ61" t="str">
            <v>No</v>
          </cell>
          <cell r="EA61">
            <v>34310</v>
          </cell>
          <cell r="EB61">
            <v>3465310</v>
          </cell>
          <cell r="EC61">
            <v>116267.84876273057</v>
          </cell>
          <cell r="ED61">
            <v>3.388745227710014E-2</v>
          </cell>
          <cell r="EE61">
            <v>39</v>
          </cell>
          <cell r="EF61">
            <v>12</v>
          </cell>
        </row>
        <row r="62">
          <cell r="A62" t="str">
            <v>Jamal Lewis</v>
          </cell>
          <cell r="B62" t="str">
            <v>Newcastle</v>
          </cell>
          <cell r="C62" t="str">
            <v>Defense</v>
          </cell>
          <cell r="D62" t="str">
            <v>2.553.000</v>
          </cell>
          <cell r="E62">
            <v>3.0000000000000001E-3</v>
          </cell>
          <cell r="F62" t="str">
            <v>Jamal Lewis</v>
          </cell>
          <cell r="G62" t="str">
            <v>Wolverhampton</v>
          </cell>
          <cell r="H62">
            <v>2553000</v>
          </cell>
          <cell r="I62">
            <v>1.0660377358490565</v>
          </cell>
          <cell r="J62">
            <v>0.83206106870228991</v>
          </cell>
          <cell r="K62">
            <v>1.2007731918097617</v>
          </cell>
          <cell r="L62">
            <v>95</v>
          </cell>
          <cell r="M62">
            <v>0</v>
          </cell>
          <cell r="N62">
            <v>9.5943396226415081E-2</v>
          </cell>
          <cell r="O62">
            <v>4.2641509433962263E-2</v>
          </cell>
          <cell r="P62">
            <v>0.33621649370673329</v>
          </cell>
          <cell r="Q62">
            <v>0</v>
          </cell>
          <cell r="R62">
            <v>0.23</v>
          </cell>
          <cell r="S62">
            <v>0</v>
          </cell>
          <cell r="T62">
            <v>1.1299999999999999</v>
          </cell>
          <cell r="U62">
            <v>1.0900000000000001</v>
          </cell>
          <cell r="V62">
            <v>0.3609</v>
          </cell>
          <cell r="W62">
            <v>0.29720000000000002</v>
          </cell>
          <cell r="X62">
            <v>0.34189999999999998</v>
          </cell>
          <cell r="Y62">
            <v>7000</v>
          </cell>
          <cell r="Z62">
            <v>9022.5</v>
          </cell>
          <cell r="AA62">
            <v>1486</v>
          </cell>
          <cell r="AB62">
            <v>-5128.5</v>
          </cell>
          <cell r="AC62">
            <v>0</v>
          </cell>
          <cell r="AD62">
            <v>4797.169811320754</v>
          </cell>
          <cell r="AE62">
            <v>426.41509433962261</v>
          </cell>
          <cell r="AF62">
            <v>16810.824685336665</v>
          </cell>
          <cell r="AG62">
            <v>0</v>
          </cell>
          <cell r="AH62">
            <v>-4600</v>
          </cell>
          <cell r="AI62">
            <v>0</v>
          </cell>
          <cell r="AJ62">
            <v>11299.999999999998</v>
          </cell>
          <cell r="AK62">
            <v>-8720</v>
          </cell>
          <cell r="AL62">
            <v>32394.409590997042</v>
          </cell>
          <cell r="AM62">
            <v>1.0796460176991152</v>
          </cell>
          <cell r="AN62">
            <v>1.0917431192660549</v>
          </cell>
          <cell r="AO62">
            <v>0.90483741803595963</v>
          </cell>
          <cell r="AP62">
            <v>0.98838459875074614</v>
          </cell>
          <cell r="AQ62">
            <v>7000</v>
          </cell>
          <cell r="AR62">
            <v>9162.5</v>
          </cell>
          <cell r="AS62">
            <v>1412.4999999999998</v>
          </cell>
          <cell r="AT62">
            <v>-5266.5</v>
          </cell>
          <cell r="AU62">
            <v>0</v>
          </cell>
          <cell r="AV62">
            <v>5179.2452830188677</v>
          </cell>
          <cell r="AW62">
            <v>460.37735849056605</v>
          </cell>
          <cell r="AX62">
            <v>15211.063203335201</v>
          </cell>
          <cell r="AY62">
            <v>0</v>
          </cell>
          <cell r="AZ62">
            <v>-4600</v>
          </cell>
          <cell r="BA62">
            <v>0</v>
          </cell>
          <cell r="BB62">
            <v>12200</v>
          </cell>
          <cell r="BC62">
            <v>-9519.9999999999982</v>
          </cell>
          <cell r="BD62">
            <v>12119.592922422318</v>
          </cell>
          <cell r="BE62">
            <v>1.0088495575221239</v>
          </cell>
          <cell r="BF62">
            <v>1.3853211009174311</v>
          </cell>
          <cell r="BG62">
            <v>0.65704681981505675</v>
          </cell>
          <cell r="BH62">
            <v>0.81416300176422818</v>
          </cell>
          <cell r="BI62">
            <v>7000</v>
          </cell>
          <cell r="BJ62">
            <v>7122.5</v>
          </cell>
          <cell r="BK62">
            <v>1313</v>
          </cell>
          <cell r="BL62">
            <v>-6787.5</v>
          </cell>
          <cell r="BM62">
            <v>0</v>
          </cell>
          <cell r="BN62">
            <v>4839.6226415094334</v>
          </cell>
          <cell r="BO62">
            <v>430.18867924528297</v>
          </cell>
          <cell r="BP62">
            <v>11045.498897968908</v>
          </cell>
          <cell r="BQ62">
            <v>0</v>
          </cell>
          <cell r="BR62">
            <v>-4600</v>
          </cell>
          <cell r="BS62">
            <v>0</v>
          </cell>
          <cell r="BT62">
            <v>11399.999999999998</v>
          </cell>
          <cell r="BU62">
            <v>-12080</v>
          </cell>
          <cell r="BV62">
            <v>3170.8275546809055</v>
          </cell>
          <cell r="BW62">
            <v>0.68141592920353988</v>
          </cell>
          <cell r="BX62">
            <v>1.5321100917431192</v>
          </cell>
          <cell r="BY62">
            <v>0.55989836656540215</v>
          </cell>
          <cell r="BZ62">
            <v>0.61767602002401523</v>
          </cell>
          <cell r="CA62">
            <v>7000</v>
          </cell>
          <cell r="CB62">
            <v>4190</v>
          </cell>
          <cell r="CC62">
            <v>1234</v>
          </cell>
          <cell r="CD62">
            <v>-8784</v>
          </cell>
          <cell r="CE62">
            <v>0</v>
          </cell>
          <cell r="CF62">
            <v>3268.8679245283015</v>
          </cell>
          <cell r="CG62">
            <v>290.56603773584908</v>
          </cell>
          <cell r="CH62">
            <v>9412.3532819373395</v>
          </cell>
          <cell r="CI62">
            <v>0</v>
          </cell>
          <cell r="CJ62">
            <v>-4600</v>
          </cell>
          <cell r="CK62">
            <v>0</v>
          </cell>
          <cell r="CL62">
            <v>7699.9999999999991</v>
          </cell>
          <cell r="CM62">
            <v>-13360</v>
          </cell>
          <cell r="CN62">
            <v>-81.026594474813919</v>
          </cell>
          <cell r="CO62">
            <v>0.95575221238938068</v>
          </cell>
          <cell r="CP62">
            <v>1.4954128440366969</v>
          </cell>
          <cell r="CQ62">
            <v>0.58274825237398975</v>
          </cell>
          <cell r="CR62">
            <v>0.74629949180773658</v>
          </cell>
          <cell r="CS62">
            <v>7000</v>
          </cell>
          <cell r="CT62">
            <v>6267.4999999999991</v>
          </cell>
          <cell r="CU62">
            <v>1267</v>
          </cell>
          <cell r="CV62">
            <v>-7440</v>
          </cell>
          <cell r="CW62">
            <v>0</v>
          </cell>
          <cell r="CX62">
            <v>4584.9056603773588</v>
          </cell>
          <cell r="CY62">
            <v>407.54716981132077</v>
          </cell>
          <cell r="CZ62">
            <v>9796.4787063454678</v>
          </cell>
          <cell r="DA62">
            <v>0</v>
          </cell>
          <cell r="DB62">
            <v>-4600</v>
          </cell>
          <cell r="DC62">
            <v>0</v>
          </cell>
          <cell r="DD62">
            <v>10800</v>
          </cell>
          <cell r="DE62">
            <v>-13039.999999999998</v>
          </cell>
          <cell r="DF62">
            <v>502.71447103338426</v>
          </cell>
          <cell r="DG62">
            <v>0.76106194690265494</v>
          </cell>
          <cell r="DH62">
            <v>1.201834862385321</v>
          </cell>
          <cell r="DI62">
            <v>0.80251879796247838</v>
          </cell>
          <cell r="DJ62">
            <v>0.78151552691120751</v>
          </cell>
          <cell r="DK62">
            <v>7000</v>
          </cell>
          <cell r="DL62">
            <v>6090</v>
          </cell>
          <cell r="DM62">
            <v>1457.5</v>
          </cell>
          <cell r="DN62">
            <v>-6973.5</v>
          </cell>
          <cell r="DO62">
            <v>0</v>
          </cell>
          <cell r="DP62">
            <v>3650.9433962264147</v>
          </cell>
          <cell r="DQ62">
            <v>324.52830188679246</v>
          </cell>
          <cell r="DR62">
            <v>13491.00281923434</v>
          </cell>
          <cell r="DS62">
            <v>0</v>
          </cell>
          <cell r="DT62">
            <v>-4600</v>
          </cell>
          <cell r="DU62">
            <v>0</v>
          </cell>
          <cell r="DV62">
            <v>8600</v>
          </cell>
          <cell r="DW62">
            <v>-6997.9639182328119</v>
          </cell>
          <cell r="DX62">
            <v>470.07845622233543</v>
          </cell>
          <cell r="DY62">
            <v>48576.596400881157</v>
          </cell>
          <cell r="DZ62" t="str">
            <v>No</v>
          </cell>
          <cell r="EA62">
            <v>25530</v>
          </cell>
          <cell r="EB62">
            <v>2578530</v>
          </cell>
          <cell r="EC62">
            <v>23046.596400881157</v>
          </cell>
          <cell r="ED62">
            <v>9.0272606348927361E-3</v>
          </cell>
          <cell r="EE62">
            <v>151</v>
          </cell>
          <cell r="EF62">
            <v>128</v>
          </cell>
        </row>
        <row r="63">
          <cell r="A63" t="str">
            <v>Timothy Castagne</v>
          </cell>
          <cell r="B63" t="str">
            <v>Leicester City</v>
          </cell>
          <cell r="C63" t="str">
            <v>Defense</v>
          </cell>
          <cell r="D63" t="str">
            <v>4.741.000</v>
          </cell>
          <cell r="E63">
            <v>5.0000000000000001E-3</v>
          </cell>
          <cell r="F63" t="str">
            <v>Timothy Castagne</v>
          </cell>
          <cell r="G63" t="str">
            <v>Burnley</v>
          </cell>
          <cell r="H63">
            <v>4741000</v>
          </cell>
          <cell r="I63">
            <v>0.85382059800664467</v>
          </cell>
          <cell r="J63">
            <v>0.86147186147186161</v>
          </cell>
          <cell r="K63">
            <v>1.1377385821891119</v>
          </cell>
          <cell r="L63">
            <v>190</v>
          </cell>
          <cell r="M63">
            <v>6.8305647840531572E-2</v>
          </cell>
          <cell r="N63">
            <v>0.19637873754152826</v>
          </cell>
          <cell r="O63">
            <v>0.28176079734219273</v>
          </cell>
          <cell r="P63">
            <v>0.73953007842292284</v>
          </cell>
          <cell r="Q63">
            <v>0</v>
          </cell>
          <cell r="R63">
            <v>0.45999999999999996</v>
          </cell>
          <cell r="S63">
            <v>0</v>
          </cell>
          <cell r="T63">
            <v>2.57</v>
          </cell>
          <cell r="U63">
            <v>1.99</v>
          </cell>
          <cell r="V63">
            <v>0.85340000000000005</v>
          </cell>
          <cell r="W63">
            <v>0.57689999999999997</v>
          </cell>
          <cell r="X63">
            <v>0.56969999999999998</v>
          </cell>
          <cell r="Y63">
            <v>14000</v>
          </cell>
          <cell r="Z63">
            <v>21335</v>
          </cell>
          <cell r="AA63">
            <v>2884.5</v>
          </cell>
          <cell r="AB63">
            <v>-8545.5</v>
          </cell>
          <cell r="AC63">
            <v>10245.847176079737</v>
          </cell>
          <cell r="AD63">
            <v>9818.936877076414</v>
          </cell>
          <cell r="AE63">
            <v>2817.6079734219275</v>
          </cell>
          <cell r="AF63">
            <v>36976.503921146141</v>
          </cell>
          <cell r="AG63">
            <v>0</v>
          </cell>
          <cell r="AH63">
            <v>-9200</v>
          </cell>
          <cell r="AI63">
            <v>0</v>
          </cell>
          <cell r="AJ63">
            <v>25700</v>
          </cell>
          <cell r="AK63">
            <v>-15920</v>
          </cell>
          <cell r="AL63">
            <v>90112.895947724217</v>
          </cell>
          <cell r="AM63">
            <v>0.42023346303501952</v>
          </cell>
          <cell r="AN63">
            <v>0.64321608040201006</v>
          </cell>
          <cell r="AO63">
            <v>0.3759648303232232</v>
          </cell>
          <cell r="AP63">
            <v>0.39748333628732363</v>
          </cell>
          <cell r="AQ63">
            <v>14000</v>
          </cell>
          <cell r="AR63">
            <v>7740</v>
          </cell>
          <cell r="AS63">
            <v>1424.9999999999998</v>
          </cell>
          <cell r="AT63">
            <v>-6079.5</v>
          </cell>
          <cell r="AU63">
            <v>4305.6478405315629</v>
          </cell>
          <cell r="AV63">
            <v>4126.245847176081</v>
          </cell>
          <cell r="AW63">
            <v>1184.0531561461798</v>
          </cell>
          <cell r="AX63">
            <v>13901.865022659706</v>
          </cell>
          <cell r="AY63">
            <v>0</v>
          </cell>
          <cell r="AZ63">
            <v>-9200</v>
          </cell>
          <cell r="BA63">
            <v>0</v>
          </cell>
          <cell r="BB63">
            <v>10800.000000000002</v>
          </cell>
          <cell r="BC63">
            <v>-10240</v>
          </cell>
          <cell r="BD63">
            <v>8981.6559332567667</v>
          </cell>
          <cell r="BE63">
            <v>0.6108949416342413</v>
          </cell>
          <cell r="BF63">
            <v>0.34170854271356788</v>
          </cell>
          <cell r="BG63">
            <v>0.68505258561757265</v>
          </cell>
          <cell r="BH63">
            <v>0.6469120182120851</v>
          </cell>
          <cell r="BI63">
            <v>14000</v>
          </cell>
          <cell r="BJ63">
            <v>14587.5</v>
          </cell>
          <cell r="BK63">
            <v>1291.4999999999998</v>
          </cell>
          <cell r="BL63">
            <v>-2373</v>
          </cell>
          <cell r="BM63">
            <v>6259.1362126245867</v>
          </cell>
          <cell r="BN63">
            <v>5998.3388704318959</v>
          </cell>
          <cell r="BO63">
            <v>1721.2624584717612</v>
          </cell>
          <cell r="BP63">
            <v>25330.849618279477</v>
          </cell>
          <cell r="BQ63">
            <v>0</v>
          </cell>
          <cell r="BR63">
            <v>-9200</v>
          </cell>
          <cell r="BS63">
            <v>0</v>
          </cell>
          <cell r="BT63">
            <v>15700.000000000002</v>
          </cell>
          <cell r="BU63">
            <v>-5440.0000000000009</v>
          </cell>
          <cell r="BV63">
            <v>13468.89678995193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14000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-9200</v>
          </cell>
          <cell r="CK63">
            <v>0</v>
          </cell>
          <cell r="CL63">
            <v>0</v>
          </cell>
          <cell r="CM63">
            <v>0</v>
          </cell>
          <cell r="CN63">
            <v>-1150</v>
          </cell>
          <cell r="CO63">
            <v>0.28404669260700388</v>
          </cell>
          <cell r="CP63">
            <v>0.92964824120603018</v>
          </cell>
          <cell r="CQ63">
            <v>0.21261767560413783</v>
          </cell>
          <cell r="CR63">
            <v>0.24575057994874439</v>
          </cell>
          <cell r="CS63">
            <v>14000</v>
          </cell>
          <cell r="CT63">
            <v>3517.5</v>
          </cell>
          <cell r="CU63">
            <v>1124</v>
          </cell>
          <cell r="CV63">
            <v>-9517.5</v>
          </cell>
          <cell r="CW63">
            <v>2910.2990033222595</v>
          </cell>
          <cell r="CX63">
            <v>2789.036544850499</v>
          </cell>
          <cell r="CY63">
            <v>800.33222591362141</v>
          </cell>
          <cell r="CZ63">
            <v>7861.8583156813802</v>
          </cell>
          <cell r="DA63">
            <v>0</v>
          </cell>
          <cell r="DB63">
            <v>-9200</v>
          </cell>
          <cell r="DC63">
            <v>0</v>
          </cell>
          <cell r="DD63">
            <v>7300</v>
          </cell>
          <cell r="DE63">
            <v>-14800</v>
          </cell>
          <cell r="DF63">
            <v>-450.90461938951501</v>
          </cell>
          <cell r="DG63">
            <v>0.45136186770428016</v>
          </cell>
          <cell r="DH63">
            <v>0.66331658291457285</v>
          </cell>
          <cell r="DI63">
            <v>0.3612230384672479</v>
          </cell>
          <cell r="DJ63">
            <v>0.4037849740894181</v>
          </cell>
          <cell r="DK63">
            <v>14000</v>
          </cell>
          <cell r="DL63">
            <v>8102.5</v>
          </cell>
          <cell r="DM63">
            <v>1383.5</v>
          </cell>
          <cell r="DN63">
            <v>-5989.5</v>
          </cell>
          <cell r="DO63">
            <v>4624.5847176079742</v>
          </cell>
          <cell r="DP63">
            <v>4431.8936877076421</v>
          </cell>
          <cell r="DQ63">
            <v>1271.760797342193</v>
          </cell>
          <cell r="DR63">
            <v>13356.765098292515</v>
          </cell>
          <cell r="DS63">
            <v>0</v>
          </cell>
          <cell r="DT63">
            <v>-9200</v>
          </cell>
          <cell r="DU63">
            <v>0</v>
          </cell>
          <cell r="DV63">
            <v>11600</v>
          </cell>
          <cell r="DW63">
            <v>-5750.6707723985865</v>
          </cell>
          <cell r="DX63">
            <v>744.71354776724183</v>
          </cell>
          <cell r="DY63">
            <v>111707.25759931064</v>
          </cell>
          <cell r="DZ63" t="str">
            <v>No</v>
          </cell>
          <cell r="EA63">
            <v>47410</v>
          </cell>
          <cell r="EB63">
            <v>4788410</v>
          </cell>
          <cell r="EC63">
            <v>64297.257599310644</v>
          </cell>
          <cell r="ED63">
            <v>1.3561961105106653E-2</v>
          </cell>
          <cell r="EE63">
            <v>84</v>
          </cell>
          <cell r="EF63">
            <v>98</v>
          </cell>
        </row>
        <row r="64">
          <cell r="A64" t="str">
            <v>Conor Townsend</v>
          </cell>
          <cell r="B64" t="str">
            <v>West Bromwich</v>
          </cell>
          <cell r="C64" t="str">
            <v>Defense</v>
          </cell>
          <cell r="D64" t="str">
            <v>2.518.000</v>
          </cell>
          <cell r="E64">
            <v>5.0000000000000001E-3</v>
          </cell>
          <cell r="F64" t="str">
            <v>Conor Townsend</v>
          </cell>
          <cell r="G64" t="str">
            <v>Everton</v>
          </cell>
          <cell r="H64">
            <v>2518000</v>
          </cell>
          <cell r="I64">
            <v>0.97536945812807874</v>
          </cell>
          <cell r="J64">
            <v>1.0124610591900314</v>
          </cell>
          <cell r="K64">
            <v>0.98516147958933487</v>
          </cell>
          <cell r="L64">
            <v>190</v>
          </cell>
          <cell r="M64">
            <v>0</v>
          </cell>
          <cell r="N64">
            <v>0.12679802955665023</v>
          </cell>
          <cell r="O64">
            <v>0.32187192118226599</v>
          </cell>
          <cell r="P64">
            <v>0.39406459183573395</v>
          </cell>
          <cell r="Q64">
            <v>0</v>
          </cell>
          <cell r="R64">
            <v>0.23</v>
          </cell>
          <cell r="S64">
            <v>0.02</v>
          </cell>
          <cell r="T64">
            <v>1.98</v>
          </cell>
          <cell r="U64">
            <v>3.25</v>
          </cell>
          <cell r="V64">
            <v>0.45539999999999997</v>
          </cell>
          <cell r="W64">
            <v>0.50689999999999991</v>
          </cell>
          <cell r="X64">
            <v>1.0377000000000001</v>
          </cell>
          <cell r="Y64">
            <v>14000</v>
          </cell>
          <cell r="Z64">
            <v>11385</v>
          </cell>
          <cell r="AA64">
            <v>2534.4999999999995</v>
          </cell>
          <cell r="AB64">
            <v>-15565.500000000002</v>
          </cell>
          <cell r="AC64">
            <v>0</v>
          </cell>
          <cell r="AD64">
            <v>6339.9014778325118</v>
          </cell>
          <cell r="AE64">
            <v>3218.7192118226599</v>
          </cell>
          <cell r="AF64">
            <v>19703.229591786698</v>
          </cell>
          <cell r="AG64">
            <v>0</v>
          </cell>
          <cell r="AH64">
            <v>-4600</v>
          </cell>
          <cell r="AI64">
            <v>-1000</v>
          </cell>
          <cell r="AJ64">
            <v>19800</v>
          </cell>
          <cell r="AK64">
            <v>-26000</v>
          </cell>
          <cell r="AL64">
            <v>29815.850281441868</v>
          </cell>
          <cell r="AM64">
            <v>0.60101010101010099</v>
          </cell>
          <cell r="AN64">
            <v>0.37538461538461537</v>
          </cell>
          <cell r="AO64">
            <v>0.74919232288467341</v>
          </cell>
          <cell r="AP64">
            <v>0.67102321394487519</v>
          </cell>
          <cell r="AQ64">
            <v>14000</v>
          </cell>
          <cell r="AR64">
            <v>8777.5</v>
          </cell>
          <cell r="AS64">
            <v>1412.4999999999998</v>
          </cell>
          <cell r="AT64">
            <v>-5497.5</v>
          </cell>
          <cell r="AU64">
            <v>0</v>
          </cell>
          <cell r="AV64">
            <v>3810.3448275862065</v>
          </cell>
          <cell r="AW64">
            <v>1934.4827586206895</v>
          </cell>
          <cell r="AX64">
            <v>14761.508346200711</v>
          </cell>
          <cell r="AY64">
            <v>0</v>
          </cell>
          <cell r="AZ64">
            <v>-4600</v>
          </cell>
          <cell r="BA64">
            <v>-1000</v>
          </cell>
          <cell r="BB64">
            <v>11900</v>
          </cell>
          <cell r="BC64">
            <v>-9760</v>
          </cell>
          <cell r="BD64">
            <v>10869.417966203804</v>
          </cell>
          <cell r="BE64">
            <v>0.5</v>
          </cell>
          <cell r="BF64">
            <v>0.47384615384615386</v>
          </cell>
          <cell r="BG64">
            <v>0.54402528384570725</v>
          </cell>
          <cell r="BH64">
            <v>0.52154831216566466</v>
          </cell>
          <cell r="BI64">
            <v>14000</v>
          </cell>
          <cell r="BJ64">
            <v>6040</v>
          </cell>
          <cell r="BK64">
            <v>1311.5</v>
          </cell>
          <cell r="BL64">
            <v>-7441.5</v>
          </cell>
          <cell r="BM64">
            <v>0</v>
          </cell>
          <cell r="BN64">
            <v>3169.9507389162559</v>
          </cell>
          <cell r="BO64">
            <v>1609.3596059113299</v>
          </cell>
          <cell r="BP64">
            <v>10719.055071348897</v>
          </cell>
          <cell r="BQ64">
            <v>0</v>
          </cell>
          <cell r="BR64">
            <v>-4600</v>
          </cell>
          <cell r="BS64">
            <v>-1000</v>
          </cell>
          <cell r="BT64">
            <v>9900</v>
          </cell>
          <cell r="BU64">
            <v>-12320</v>
          </cell>
          <cell r="BV64">
            <v>1847.0913540441206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14000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-4600</v>
          </cell>
          <cell r="CK64">
            <v>-1000</v>
          </cell>
          <cell r="CL64">
            <v>0</v>
          </cell>
          <cell r="CM64">
            <v>0</v>
          </cell>
          <cell r="CN64">
            <v>-700</v>
          </cell>
          <cell r="CO64">
            <v>0.18686868686868688</v>
          </cell>
          <cell r="CP64">
            <v>0.74461538461538457</v>
          </cell>
          <cell r="CQ64">
            <v>0.22565239126192127</v>
          </cell>
          <cell r="CR64">
            <v>0.20534694067332579</v>
          </cell>
          <cell r="CS64">
            <v>14000</v>
          </cell>
          <cell r="CT64">
            <v>1012.5</v>
          </cell>
          <cell r="CU64">
            <v>669</v>
          </cell>
          <cell r="CV64">
            <v>-12385.5</v>
          </cell>
          <cell r="CW64">
            <v>0</v>
          </cell>
          <cell r="CX64">
            <v>1184.7290640394087</v>
          </cell>
          <cell r="CY64">
            <v>601.47783251231522</v>
          </cell>
          <cell r="CZ64">
            <v>4446.0808729693172</v>
          </cell>
          <cell r="DA64">
            <v>0</v>
          </cell>
          <cell r="DB64">
            <v>-4600</v>
          </cell>
          <cell r="DC64">
            <v>-1000</v>
          </cell>
          <cell r="DD64">
            <v>3700</v>
          </cell>
          <cell r="DE64">
            <v>-19360</v>
          </cell>
          <cell r="DF64">
            <v>-1608.2320144049349</v>
          </cell>
          <cell r="DG64">
            <v>0.55555555555555558</v>
          </cell>
          <cell r="DH64">
            <v>0.43384615384615383</v>
          </cell>
          <cell r="DI64">
            <v>0.61955143448972538</v>
          </cell>
          <cell r="DJ64">
            <v>0.58668155023247559</v>
          </cell>
          <cell r="DK64">
            <v>14000</v>
          </cell>
          <cell r="DL64">
            <v>7287.4999999999991</v>
          </cell>
          <cell r="DM64">
            <v>1363</v>
          </cell>
          <cell r="DN64">
            <v>-6538.5</v>
          </cell>
          <cell r="DO64">
            <v>0</v>
          </cell>
          <cell r="DP64">
            <v>3522.1674876847287</v>
          </cell>
          <cell r="DQ64">
            <v>1788.1773399014778</v>
          </cell>
          <cell r="DR64">
            <v>12207.164157671856</v>
          </cell>
          <cell r="DS64">
            <v>0</v>
          </cell>
          <cell r="DT64">
            <v>-4600</v>
          </cell>
          <cell r="DU64">
            <v>-1000</v>
          </cell>
          <cell r="DV64">
            <v>11000</v>
          </cell>
          <cell r="DW64">
            <v>-16108.33729673286</v>
          </cell>
          <cell r="DX64">
            <v>278.78661526641264</v>
          </cell>
          <cell r="DY64">
            <v>40502.914202551263</v>
          </cell>
          <cell r="DZ64" t="str">
            <v>No</v>
          </cell>
          <cell r="EA64">
            <v>25180</v>
          </cell>
          <cell r="EB64">
            <v>2543180</v>
          </cell>
          <cell r="EC64">
            <v>15322.914202551263</v>
          </cell>
          <cell r="ED64">
            <v>6.0853511527209142E-3</v>
          </cell>
          <cell r="EE64">
            <v>170</v>
          </cell>
          <cell r="EF64">
            <v>152</v>
          </cell>
        </row>
        <row r="65">
          <cell r="A65" t="str">
            <v>Craig Dawson</v>
          </cell>
          <cell r="B65" t="str">
            <v>West Ham</v>
          </cell>
          <cell r="C65" t="str">
            <v>Defense</v>
          </cell>
          <cell r="D65" t="str">
            <v>3.282.000</v>
          </cell>
          <cell r="E65">
            <v>0.115</v>
          </cell>
          <cell r="F65" t="str">
            <v>Craig Dawson</v>
          </cell>
          <cell r="G65" t="str">
            <v>Manchester City</v>
          </cell>
          <cell r="H65">
            <v>3282000</v>
          </cell>
          <cell r="I65">
            <v>0.76811594202898537</v>
          </cell>
          <cell r="J65">
            <v>1.0043668122270741</v>
          </cell>
          <cell r="K65">
            <v>1.2532355465350469</v>
          </cell>
          <cell r="L65">
            <v>95</v>
          </cell>
          <cell r="M65">
            <v>3.8405797101449271E-2</v>
          </cell>
          <cell r="N65">
            <v>1.5362318840579708E-2</v>
          </cell>
          <cell r="O65">
            <v>0.12289855072463766</v>
          </cell>
          <cell r="P65">
            <v>0.10025884372280375</v>
          </cell>
          <cell r="Q65">
            <v>0</v>
          </cell>
          <cell r="R65">
            <v>0.14000000000000001</v>
          </cell>
          <cell r="S65">
            <v>0</v>
          </cell>
          <cell r="T65">
            <v>0.53</v>
          </cell>
          <cell r="U65">
            <v>2.2999999999999998</v>
          </cell>
          <cell r="V65">
            <v>6.8400000000000002E-2</v>
          </cell>
          <cell r="W65">
            <v>0.1605</v>
          </cell>
          <cell r="X65">
            <v>0.77110000000000001</v>
          </cell>
          <cell r="Y65">
            <v>7000</v>
          </cell>
          <cell r="Z65">
            <v>1710</v>
          </cell>
          <cell r="AA65">
            <v>802.5</v>
          </cell>
          <cell r="AB65">
            <v>-11566.5</v>
          </cell>
          <cell r="AC65">
            <v>5760.869565217391</v>
          </cell>
          <cell r="AD65">
            <v>768.11594202898539</v>
          </cell>
          <cell r="AE65">
            <v>1228.9855072463768</v>
          </cell>
          <cell r="AF65">
            <v>5012.942186140187</v>
          </cell>
          <cell r="AG65">
            <v>0</v>
          </cell>
          <cell r="AH65">
            <v>-2800.0000000000005</v>
          </cell>
          <cell r="AI65">
            <v>0</v>
          </cell>
          <cell r="AJ65">
            <v>5300</v>
          </cell>
          <cell r="AK65">
            <v>-18400</v>
          </cell>
          <cell r="AL65">
            <v>-5183.0867993670599</v>
          </cell>
          <cell r="AM65">
            <v>3.3207547169811318</v>
          </cell>
          <cell r="AN65">
            <v>0.56956521739130439</v>
          </cell>
          <cell r="AO65">
            <v>2.6912344723492616</v>
          </cell>
          <cell r="AP65">
            <v>2.9894697805055728</v>
          </cell>
          <cell r="AQ65">
            <v>7000</v>
          </cell>
          <cell r="AR65">
            <v>11902.5</v>
          </cell>
          <cell r="AS65">
            <v>1199.5</v>
          </cell>
          <cell r="AT65">
            <v>-4260</v>
          </cell>
          <cell r="AU65">
            <v>19130.434782608692</v>
          </cell>
          <cell r="AV65">
            <v>2550.7246376811586</v>
          </cell>
          <cell r="AW65">
            <v>4081.1594202898546</v>
          </cell>
          <cell r="AX65">
            <v>13491.00281923434</v>
          </cell>
          <cell r="AY65">
            <v>0</v>
          </cell>
          <cell r="AZ65">
            <v>-2800.0000000000005</v>
          </cell>
          <cell r="BA65">
            <v>0</v>
          </cell>
          <cell r="BB65">
            <v>17600</v>
          </cell>
          <cell r="BC65">
            <v>-10480</v>
          </cell>
          <cell r="BD65">
            <v>26207.660829907021</v>
          </cell>
          <cell r="BE65">
            <v>1.9245283018867925</v>
          </cell>
          <cell r="BF65">
            <v>0.85652173913043483</v>
          </cell>
          <cell r="BG65">
            <v>1.39096812846378</v>
          </cell>
          <cell r="BH65">
            <v>1.6361410483974321</v>
          </cell>
          <cell r="BI65">
            <v>7000</v>
          </cell>
          <cell r="BJ65">
            <v>4702.5</v>
          </cell>
          <cell r="BK65">
            <v>1104</v>
          </cell>
          <cell r="BL65">
            <v>-8866.5</v>
          </cell>
          <cell r="BM65">
            <v>11086.95652173913</v>
          </cell>
          <cell r="BN65">
            <v>1478.2608695652173</v>
          </cell>
          <cell r="BO65">
            <v>2365.2173913043475</v>
          </cell>
          <cell r="BP65">
            <v>6972.842810752546</v>
          </cell>
          <cell r="BQ65">
            <v>0</v>
          </cell>
          <cell r="BR65">
            <v>-2800.0000000000005</v>
          </cell>
          <cell r="BS65">
            <v>0</v>
          </cell>
          <cell r="BT65">
            <v>10200</v>
          </cell>
          <cell r="BU65">
            <v>-15760.000000000002</v>
          </cell>
          <cell r="BV65">
            <v>2620.8193983403103</v>
          </cell>
          <cell r="BW65">
            <v>2.4528301886792452</v>
          </cell>
          <cell r="BX65">
            <v>0.56521739130434789</v>
          </cell>
          <cell r="BY65">
            <v>2.7182818284590446</v>
          </cell>
          <cell r="BZ65">
            <v>2.5821471162934468</v>
          </cell>
          <cell r="CA65">
            <v>7000</v>
          </cell>
          <cell r="CB65">
            <v>9152.5</v>
          </cell>
          <cell r="CC65">
            <v>1354</v>
          </cell>
          <cell r="CD65">
            <v>-5445</v>
          </cell>
          <cell r="CE65">
            <v>14130.434782608694</v>
          </cell>
          <cell r="CF65">
            <v>1884.0579710144923</v>
          </cell>
          <cell r="CG65">
            <v>3014.492753623188</v>
          </cell>
          <cell r="CH65">
            <v>13626.589651700628</v>
          </cell>
          <cell r="CI65">
            <v>0</v>
          </cell>
          <cell r="CJ65">
            <v>-2800.0000000000005</v>
          </cell>
          <cell r="CK65">
            <v>0</v>
          </cell>
          <cell r="CL65">
            <v>13000</v>
          </cell>
          <cell r="CM65">
            <v>-10400.000000000002</v>
          </cell>
          <cell r="CN65">
            <v>4689.6343948683752</v>
          </cell>
          <cell r="CO65">
            <v>2.1886792452830188</v>
          </cell>
          <cell r="CP65">
            <v>0.5260869565217392</v>
          </cell>
          <cell r="CQ65">
            <v>2.9742740725630652</v>
          </cell>
          <cell r="CR65">
            <v>2.5514176319062667</v>
          </cell>
          <cell r="CS65">
            <v>7000</v>
          </cell>
          <cell r="CT65">
            <v>8662.5</v>
          </cell>
          <cell r="CU65">
            <v>1428.5</v>
          </cell>
          <cell r="CV65">
            <v>-5517</v>
          </cell>
          <cell r="CW65">
            <v>12608.695652173912</v>
          </cell>
          <cell r="CX65">
            <v>1681.1594202898548</v>
          </cell>
          <cell r="CY65">
            <v>2689.855072463768</v>
          </cell>
          <cell r="CZ65">
            <v>14909.863971494369</v>
          </cell>
          <cell r="DA65">
            <v>0</v>
          </cell>
          <cell r="DB65">
            <v>-2800.0000000000005</v>
          </cell>
          <cell r="DC65">
            <v>0</v>
          </cell>
          <cell r="DD65">
            <v>11600</v>
          </cell>
          <cell r="DE65">
            <v>-9680.0000000000018</v>
          </cell>
          <cell r="DF65">
            <v>2223.9733822763692</v>
          </cell>
          <cell r="DG65">
            <v>2.4905660377358489</v>
          </cell>
          <cell r="DH65">
            <v>0.5043478260869565</v>
          </cell>
          <cell r="DI65">
            <v>3.1267683651861553</v>
          </cell>
          <cell r="DJ65">
            <v>2.7905954737653182</v>
          </cell>
          <cell r="DK65">
            <v>7000</v>
          </cell>
          <cell r="DL65">
            <v>9982.5</v>
          </cell>
          <cell r="DM65">
            <v>1383.5</v>
          </cell>
          <cell r="DN65">
            <v>-4861.5</v>
          </cell>
          <cell r="DO65">
            <v>14347.82608695652</v>
          </cell>
          <cell r="DP65">
            <v>1913.0434782608693</v>
          </cell>
          <cell r="DQ65">
            <v>3060.869565217391</v>
          </cell>
          <cell r="DR65">
            <v>15674.309044130265</v>
          </cell>
          <cell r="DS65">
            <v>0</v>
          </cell>
          <cell r="DT65">
            <v>-2800.0000000000005</v>
          </cell>
          <cell r="DU65">
            <v>0</v>
          </cell>
          <cell r="DV65">
            <v>13200</v>
          </cell>
          <cell r="DW65">
            <v>-57532.53791942526</v>
          </cell>
          <cell r="DX65">
            <v>-175.99967952688166</v>
          </cell>
          <cell r="DY65">
            <v>30383.001526498134</v>
          </cell>
          <cell r="DZ65" t="str">
            <v>No</v>
          </cell>
          <cell r="EA65">
            <v>32820</v>
          </cell>
          <cell r="EB65">
            <v>3314820</v>
          </cell>
          <cell r="EC65">
            <v>-2436.9984735018661</v>
          </cell>
          <cell r="ED65">
            <v>-7.4253457449782636E-4</v>
          </cell>
          <cell r="EE65">
            <v>200</v>
          </cell>
          <cell r="EF65">
            <v>201</v>
          </cell>
        </row>
        <row r="66">
          <cell r="A66" t="str">
            <v>Lukasz Fabianski</v>
          </cell>
          <cell r="B66" t="str">
            <v>West Ham</v>
          </cell>
          <cell r="C66" t="str">
            <v>Goalkeeper</v>
          </cell>
          <cell r="D66" t="str">
            <v>5.082.000</v>
          </cell>
          <cell r="E66">
            <v>2.6000000000000002E-2</v>
          </cell>
          <cell r="F66" t="str">
            <v>Lukasz Fabianski</v>
          </cell>
          <cell r="G66" t="str">
            <v>Manchester City</v>
          </cell>
          <cell r="H66">
            <v>5082000</v>
          </cell>
          <cell r="I66">
            <v>0.76811594202898537</v>
          </cell>
          <cell r="J66">
            <v>1.0043668122270741</v>
          </cell>
          <cell r="K66">
            <v>1.2532355465350469</v>
          </cell>
          <cell r="L66">
            <v>95</v>
          </cell>
          <cell r="M66">
            <v>0</v>
          </cell>
          <cell r="N66">
            <v>0</v>
          </cell>
          <cell r="O66">
            <v>0</v>
          </cell>
          <cell r="P66">
            <v>0.10025884372280375</v>
          </cell>
          <cell r="Q66">
            <v>4.5497816593886462</v>
          </cell>
          <cell r="R66">
            <v>0.09</v>
          </cell>
          <cell r="S66">
            <v>0</v>
          </cell>
          <cell r="T66">
            <v>0.53</v>
          </cell>
          <cell r="U66">
            <v>2.2999999999999998</v>
          </cell>
          <cell r="V66">
            <v>6.8400000000000002E-2</v>
          </cell>
          <cell r="W66">
            <v>0.1605</v>
          </cell>
          <cell r="X66">
            <v>0.77110000000000001</v>
          </cell>
          <cell r="Y66">
            <v>7000</v>
          </cell>
          <cell r="Z66">
            <v>1710</v>
          </cell>
          <cell r="AA66">
            <v>802.5</v>
          </cell>
          <cell r="AB66">
            <v>-11566.5</v>
          </cell>
          <cell r="AC66">
            <v>0</v>
          </cell>
          <cell r="AD66">
            <v>0</v>
          </cell>
          <cell r="AE66">
            <v>0</v>
          </cell>
          <cell r="AF66">
            <v>7519.413279210281</v>
          </cell>
          <cell r="AG66">
            <v>22748.908296943231</v>
          </cell>
          <cell r="AH66">
            <v>-1800</v>
          </cell>
          <cell r="AI66">
            <v>0</v>
          </cell>
          <cell r="AJ66">
            <v>5300</v>
          </cell>
          <cell r="AK66">
            <v>-18400</v>
          </cell>
          <cell r="AL66">
            <v>13314.32157615351</v>
          </cell>
          <cell r="AM66">
            <v>3.3207547169811318</v>
          </cell>
          <cell r="AN66">
            <v>0.56956521739130439</v>
          </cell>
          <cell r="AO66">
            <v>2.6912344723492616</v>
          </cell>
          <cell r="AP66">
            <v>2.9894697805055728</v>
          </cell>
          <cell r="AQ66">
            <v>7000</v>
          </cell>
          <cell r="AR66">
            <v>11902.5</v>
          </cell>
          <cell r="AS66">
            <v>1199.5</v>
          </cell>
          <cell r="AT66">
            <v>-4260</v>
          </cell>
          <cell r="AU66">
            <v>0</v>
          </cell>
          <cell r="AV66">
            <v>0</v>
          </cell>
          <cell r="AW66">
            <v>0</v>
          </cell>
          <cell r="AX66">
            <v>20236.504228851511</v>
          </cell>
          <cell r="AY66">
            <v>12956.986899563319</v>
          </cell>
          <cell r="AZ66">
            <v>-1800</v>
          </cell>
          <cell r="BA66">
            <v>0</v>
          </cell>
          <cell r="BB66">
            <v>17600</v>
          </cell>
          <cell r="BC66">
            <v>-10480</v>
          </cell>
          <cell r="BD66">
            <v>23677.745564207413</v>
          </cell>
          <cell r="BE66">
            <v>1.9245283018867925</v>
          </cell>
          <cell r="BF66">
            <v>0.85652173913043483</v>
          </cell>
          <cell r="BG66">
            <v>1.39096812846378</v>
          </cell>
          <cell r="BH66">
            <v>1.6361410483974321</v>
          </cell>
          <cell r="BI66">
            <v>7000</v>
          </cell>
          <cell r="BJ66">
            <v>4702.5</v>
          </cell>
          <cell r="BK66">
            <v>1104</v>
          </cell>
          <cell r="BL66">
            <v>-8866.5</v>
          </cell>
          <cell r="BM66">
            <v>0</v>
          </cell>
          <cell r="BN66">
            <v>0</v>
          </cell>
          <cell r="BO66">
            <v>0</v>
          </cell>
          <cell r="BP66">
            <v>10459.26421612882</v>
          </cell>
          <cell r="BQ66">
            <v>19484.934497816594</v>
          </cell>
          <cell r="BR66">
            <v>-1800</v>
          </cell>
          <cell r="BS66">
            <v>0</v>
          </cell>
          <cell r="BT66">
            <v>10200</v>
          </cell>
          <cell r="BU66">
            <v>-15760.000000000002</v>
          </cell>
          <cell r="BV66">
            <v>4881.0496784863535</v>
          </cell>
          <cell r="BW66">
            <v>2.4528301886792452</v>
          </cell>
          <cell r="BX66">
            <v>0.56521739130434789</v>
          </cell>
          <cell r="BY66">
            <v>2.7182818284590446</v>
          </cell>
          <cell r="BZ66">
            <v>2.5821471162934468</v>
          </cell>
          <cell r="CA66">
            <v>7000</v>
          </cell>
          <cell r="CB66">
            <v>9152.5</v>
          </cell>
          <cell r="CC66">
            <v>1354</v>
          </cell>
          <cell r="CD66">
            <v>-5445</v>
          </cell>
          <cell r="CE66">
            <v>0</v>
          </cell>
          <cell r="CF66">
            <v>0</v>
          </cell>
          <cell r="CG66">
            <v>0</v>
          </cell>
          <cell r="CH66">
            <v>20439.884477550942</v>
          </cell>
          <cell r="CI66">
            <v>12858.078602620089</v>
          </cell>
          <cell r="CJ66">
            <v>-1800</v>
          </cell>
          <cell r="CK66">
            <v>0</v>
          </cell>
          <cell r="CL66">
            <v>13000</v>
          </cell>
          <cell r="CM66">
            <v>-10400.000000000002</v>
          </cell>
          <cell r="CN66">
            <v>4894.9328850213788</v>
          </cell>
          <cell r="CO66">
            <v>2.1886792452830188</v>
          </cell>
          <cell r="CP66">
            <v>0.5260869565217392</v>
          </cell>
          <cell r="CQ66">
            <v>2.9742740725630652</v>
          </cell>
          <cell r="CR66">
            <v>2.5514176319062667</v>
          </cell>
          <cell r="CS66">
            <v>7000</v>
          </cell>
          <cell r="CT66">
            <v>8662.5</v>
          </cell>
          <cell r="CU66">
            <v>1428.5</v>
          </cell>
          <cell r="CV66">
            <v>-5517</v>
          </cell>
          <cell r="CW66">
            <v>0</v>
          </cell>
          <cell r="CX66">
            <v>0</v>
          </cell>
          <cell r="CY66">
            <v>0</v>
          </cell>
          <cell r="CZ66">
            <v>22364.795957241557</v>
          </cell>
          <cell r="DA66">
            <v>11967.903930131006</v>
          </cell>
          <cell r="DB66">
            <v>-1800</v>
          </cell>
          <cell r="DC66">
            <v>0</v>
          </cell>
          <cell r="DD66">
            <v>11600</v>
          </cell>
          <cell r="DE66">
            <v>-9680.0000000000018</v>
          </cell>
          <cell r="DF66">
            <v>2439.168742960785</v>
          </cell>
          <cell r="DG66">
            <v>2.4905660377358489</v>
          </cell>
          <cell r="DH66">
            <v>0.5043478260869565</v>
          </cell>
          <cell r="DI66">
            <v>3.1267683651861553</v>
          </cell>
          <cell r="DJ66">
            <v>2.7905954737653182</v>
          </cell>
          <cell r="DK66">
            <v>7000</v>
          </cell>
          <cell r="DL66">
            <v>9982.5</v>
          </cell>
          <cell r="DM66">
            <v>1383.5</v>
          </cell>
          <cell r="DN66">
            <v>-4861.5</v>
          </cell>
          <cell r="DO66">
            <v>0</v>
          </cell>
          <cell r="DP66">
            <v>0</v>
          </cell>
          <cell r="DQ66">
            <v>0</v>
          </cell>
          <cell r="DR66">
            <v>23511.463566195398</v>
          </cell>
          <cell r="DS66">
            <v>11473.362445414847</v>
          </cell>
          <cell r="DT66">
            <v>-1800</v>
          </cell>
          <cell r="DU66">
            <v>0</v>
          </cell>
          <cell r="DV66">
            <v>13200</v>
          </cell>
          <cell r="DW66">
            <v>-57532.53791942526</v>
          </cell>
          <cell r="DX66">
            <v>-145.10037211921917</v>
          </cell>
          <cell r="DY66">
            <v>49062.118074710226</v>
          </cell>
          <cell r="DZ66" t="str">
            <v>No</v>
          </cell>
          <cell r="EA66">
            <v>50820</v>
          </cell>
          <cell r="EB66">
            <v>5132820</v>
          </cell>
          <cell r="EC66">
            <v>-1757.8819252897738</v>
          </cell>
          <cell r="ED66">
            <v>-3.4590356656626797E-4</v>
          </cell>
          <cell r="EE66">
            <v>197</v>
          </cell>
          <cell r="EF66">
            <v>197</v>
          </cell>
        </row>
        <row r="67">
          <cell r="A67" t="str">
            <v>Dele Alli</v>
          </cell>
          <cell r="B67" t="str">
            <v>Tottenham</v>
          </cell>
          <cell r="C67" t="str">
            <v>Midfield</v>
          </cell>
          <cell r="D67" t="str">
            <v>3.946.000</v>
          </cell>
          <cell r="E67">
            <v>1.6E-2</v>
          </cell>
          <cell r="F67" t="str">
            <v>Dele Alli</v>
          </cell>
          <cell r="G67" t="str">
            <v/>
          </cell>
          <cell r="H67">
            <v>3946000</v>
          </cell>
          <cell r="I67">
            <v>0.9023668639053255</v>
          </cell>
          <cell r="J67">
            <v>0.99497487437185905</v>
          </cell>
          <cell r="K67">
            <v>0.97751435805271281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3.05</v>
          </cell>
          <cell r="U67">
            <v>1.98</v>
          </cell>
          <cell r="V67">
            <v>0.98889999999999989</v>
          </cell>
          <cell r="W67">
            <v>0.52160000000000006</v>
          </cell>
          <cell r="X67">
            <v>0.4894</v>
          </cell>
          <cell r="Y67">
            <v>-5000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-5000</v>
          </cell>
          <cell r="AM67">
            <v>0.63934426229508201</v>
          </cell>
          <cell r="AN67">
            <v>0.4494949494949495</v>
          </cell>
          <cell r="AO67">
            <v>0.54558703411891074</v>
          </cell>
          <cell r="AP67">
            <v>0.59060811021058346</v>
          </cell>
          <cell r="AQ67">
            <v>-5000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0.38360655737704918</v>
          </cell>
          <cell r="BF67">
            <v>0.77777777777777779</v>
          </cell>
          <cell r="BG67">
            <v>0.28482140701734565</v>
          </cell>
          <cell r="BH67">
            <v>0.33054403551298772</v>
          </cell>
          <cell r="BI67">
            <v>-5000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1.0491803278688525</v>
          </cell>
          <cell r="BX67">
            <v>1.2272727272727271</v>
          </cell>
          <cell r="BY67">
            <v>0.81027326376802444</v>
          </cell>
          <cell r="BZ67">
            <v>0.92202102391621266</v>
          </cell>
          <cell r="CA67">
            <v>-5000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0.53442622950819674</v>
          </cell>
          <cell r="CP67">
            <v>0.54545454545454553</v>
          </cell>
          <cell r="CQ67">
            <v>0.45117818122570197</v>
          </cell>
          <cell r="CR67">
            <v>0.49104119402430768</v>
          </cell>
          <cell r="CS67">
            <v>-5000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0.4524590163934426</v>
          </cell>
          <cell r="DH67">
            <v>0.86363636363636365</v>
          </cell>
          <cell r="DI67">
            <v>0.24029380011401291</v>
          </cell>
          <cell r="DJ67">
            <v>0.32973185536891758</v>
          </cell>
          <cell r="DK67">
            <v>-5000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-5000</v>
          </cell>
          <cell r="DZ67" t="str">
            <v>No</v>
          </cell>
          <cell r="EA67">
            <v>39460</v>
          </cell>
          <cell r="EB67">
            <v>3985460</v>
          </cell>
          <cell r="EC67">
            <v>-44460</v>
          </cell>
          <cell r="ED67">
            <v>-1.1267105930055752E-2</v>
          </cell>
          <cell r="EE67">
            <v>489</v>
          </cell>
          <cell r="EF67">
            <v>317</v>
          </cell>
        </row>
        <row r="68">
          <cell r="A68" t="str">
            <v>Sam McQueen</v>
          </cell>
          <cell r="B68" t="str">
            <v>Southampton</v>
          </cell>
          <cell r="C68" t="str">
            <v>Defense</v>
          </cell>
          <cell r="D68" t="str">
            <v>1.960.000</v>
          </cell>
          <cell r="E68">
            <v>1E-3</v>
          </cell>
          <cell r="F68" t="str">
            <v>Sam McQueen</v>
          </cell>
          <cell r="G68" t="str">
            <v/>
          </cell>
          <cell r="H68">
            <v>1960000</v>
          </cell>
          <cell r="I68">
            <v>0.87931034482758608</v>
          </cell>
          <cell r="J68">
            <v>1</v>
          </cell>
          <cell r="K68">
            <v>1.020862387747514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1.02</v>
          </cell>
          <cell r="U68">
            <v>1.54</v>
          </cell>
          <cell r="V68">
            <v>0.24979999999999999</v>
          </cell>
          <cell r="W68">
            <v>0.26250000000000001</v>
          </cell>
          <cell r="X68">
            <v>0.48759999999999998</v>
          </cell>
          <cell r="Y68">
            <v>-5000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-5000</v>
          </cell>
          <cell r="AM68">
            <v>1.3627450980392157</v>
          </cell>
          <cell r="AN68">
            <v>2.4415584415584415</v>
          </cell>
          <cell r="AO68">
            <v>1.8199893113013497</v>
          </cell>
          <cell r="AP68">
            <v>1.5748592040114833</v>
          </cell>
          <cell r="AQ68">
            <v>-5000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1.1274509803921569</v>
          </cell>
          <cell r="BF68">
            <v>0.84415584415584421</v>
          </cell>
          <cell r="BG68">
            <v>1.2712491503214047</v>
          </cell>
          <cell r="BH68">
            <v>1.1971930090225904</v>
          </cell>
          <cell r="BI68">
            <v>-5000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0.96078431372549011</v>
          </cell>
          <cell r="BX68">
            <v>1.1298701298701299</v>
          </cell>
          <cell r="BY68">
            <v>0.81873075307798182</v>
          </cell>
          <cell r="BZ68">
            <v>0.88691807103135656</v>
          </cell>
          <cell r="CA68">
            <v>-5000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1.2352941176470589</v>
          </cell>
          <cell r="CP68">
            <v>0.62337662337662336</v>
          </cell>
          <cell r="CQ68">
            <v>1.7860384307500736</v>
          </cell>
          <cell r="CR68">
            <v>1.4853561079408364</v>
          </cell>
          <cell r="CS68">
            <v>-5000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1.3823529411764706</v>
          </cell>
          <cell r="DH68">
            <v>0.7142857142857143</v>
          </cell>
          <cell r="DI68">
            <v>1.5527072185113362</v>
          </cell>
          <cell r="DJ68">
            <v>1.4650561048284403</v>
          </cell>
          <cell r="DK68">
            <v>-5000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-5000</v>
          </cell>
          <cell r="DZ68" t="str">
            <v>No</v>
          </cell>
          <cell r="EA68">
            <v>19600</v>
          </cell>
          <cell r="EB68">
            <v>1979600</v>
          </cell>
          <cell r="EC68">
            <v>-24600</v>
          </cell>
          <cell r="ED68">
            <v>-1.2551020408163265E-2</v>
          </cell>
          <cell r="EE68">
            <v>255</v>
          </cell>
          <cell r="EF68">
            <v>506</v>
          </cell>
        </row>
        <row r="69">
          <cell r="A69" t="str">
            <v>Michal Karbownik</v>
          </cell>
          <cell r="B69" t="str">
            <v>Brighton and Hove</v>
          </cell>
          <cell r="C69" t="str">
            <v>Defense</v>
          </cell>
          <cell r="D69" t="str">
            <v>2.470.000</v>
          </cell>
          <cell r="E69">
            <v>0</v>
          </cell>
          <cell r="F69" t="e">
            <v>#N/A</v>
          </cell>
          <cell r="G69" t="str">
            <v/>
          </cell>
          <cell r="H69">
            <v>2470000</v>
          </cell>
          <cell r="I69">
            <v>1.0849673202614376</v>
          </cell>
          <cell r="J69">
            <v>0.94845360824742264</v>
          </cell>
          <cell r="K69">
            <v>1.0487343186434583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1.66</v>
          </cell>
          <cell r="U69">
            <v>0.92</v>
          </cell>
          <cell r="V69">
            <v>0.54459999999999997</v>
          </cell>
          <cell r="W69">
            <v>0.25019999999999998</v>
          </cell>
          <cell r="X69">
            <v>0.20519999999999999</v>
          </cell>
          <cell r="Y69">
            <v>-5000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-5000</v>
          </cell>
          <cell r="AM69">
            <v>0.77108433734939763</v>
          </cell>
          <cell r="AN69">
            <v>1.173913043478261</v>
          </cell>
          <cell r="AO69">
            <v>0.85214378896621135</v>
          </cell>
          <cell r="AP69">
            <v>0.81060146116412601</v>
          </cell>
          <cell r="AQ69">
            <v>-5000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0.78313253012048201</v>
          </cell>
          <cell r="BF69">
            <v>1.2499999999999998</v>
          </cell>
          <cell r="BG69">
            <v>0.79453360250333427</v>
          </cell>
          <cell r="BH69">
            <v>0.78881246845760333</v>
          </cell>
          <cell r="BI69">
            <v>-5000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1.0060240963855422</v>
          </cell>
          <cell r="BX69">
            <v>0.83695652173913038</v>
          </cell>
          <cell r="BY69">
            <v>1.1618342427282833</v>
          </cell>
          <cell r="BZ69">
            <v>1.0811259150489836</v>
          </cell>
          <cell r="CA69">
            <v>-5000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0.58433734939759041</v>
          </cell>
          <cell r="CP69">
            <v>2.0217391304347827</v>
          </cell>
          <cell r="CQ69">
            <v>0.39062783535852114</v>
          </cell>
          <cell r="CR69">
            <v>0.47776399394922653</v>
          </cell>
          <cell r="CS69">
            <v>-5000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0.90361445783132532</v>
          </cell>
          <cell r="DH69">
            <v>1.1413043478260869</v>
          </cell>
          <cell r="DI69">
            <v>0.8780954309205613</v>
          </cell>
          <cell r="DJ69">
            <v>0.890763563879578</v>
          </cell>
          <cell r="DK69">
            <v>-5000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-5000</v>
          </cell>
          <cell r="DZ69" t="str">
            <v>No</v>
          </cell>
          <cell r="EA69">
            <v>24700</v>
          </cell>
          <cell r="EB69">
            <v>2494700</v>
          </cell>
          <cell r="EC69">
            <v>-29700</v>
          </cell>
          <cell r="ED69">
            <v>-1.2024291497975709E-2</v>
          </cell>
          <cell r="EE69">
            <v>353</v>
          </cell>
          <cell r="EF69">
            <v>448</v>
          </cell>
        </row>
        <row r="70">
          <cell r="A70" t="str">
            <v>Harry Maguire</v>
          </cell>
          <cell r="B70" t="str">
            <v>Manchester United</v>
          </cell>
          <cell r="C70" t="str">
            <v>Defense</v>
          </cell>
          <cell r="D70" t="str">
            <v>5.204.000</v>
          </cell>
          <cell r="E70">
            <v>3.1E-2</v>
          </cell>
          <cell r="F70" t="str">
            <v>Harry Maguire</v>
          </cell>
          <cell r="G70" t="str">
            <v>Crystal Palace</v>
          </cell>
          <cell r="H70">
            <v>5204000</v>
          </cell>
          <cell r="I70">
            <v>1.0573248407643316</v>
          </cell>
          <cell r="J70">
            <v>1.0991379310344831</v>
          </cell>
          <cell r="K70">
            <v>0.88645172167921571</v>
          </cell>
          <cell r="L70">
            <v>190</v>
          </cell>
          <cell r="M70">
            <v>8.4585987261146536E-2</v>
          </cell>
          <cell r="N70">
            <v>0.22203821656050968</v>
          </cell>
          <cell r="O70">
            <v>0.56038216560509579</v>
          </cell>
          <cell r="P70">
            <v>0.58505813630828229</v>
          </cell>
          <cell r="Q70">
            <v>0</v>
          </cell>
          <cell r="R70">
            <v>0.63</v>
          </cell>
          <cell r="S70">
            <v>0.01</v>
          </cell>
          <cell r="T70">
            <v>3.32</v>
          </cell>
          <cell r="U70">
            <v>2.5499999999999998</v>
          </cell>
          <cell r="V70">
            <v>0.91920000000000002</v>
          </cell>
          <cell r="W70">
            <v>0.45950000000000002</v>
          </cell>
          <cell r="X70">
            <v>0.62139999999999995</v>
          </cell>
          <cell r="Y70">
            <v>14000</v>
          </cell>
          <cell r="Z70">
            <v>22980</v>
          </cell>
          <cell r="AA70">
            <v>2297.5</v>
          </cell>
          <cell r="AB70">
            <v>-9321</v>
          </cell>
          <cell r="AC70">
            <v>12687.89808917198</v>
          </cell>
          <cell r="AD70">
            <v>11101.910828025484</v>
          </cell>
          <cell r="AE70">
            <v>5603.8216560509582</v>
          </cell>
          <cell r="AF70">
            <v>29252.906815414113</v>
          </cell>
          <cell r="AG70">
            <v>0</v>
          </cell>
          <cell r="AH70">
            <v>-12600</v>
          </cell>
          <cell r="AI70">
            <v>-500</v>
          </cell>
          <cell r="AJ70">
            <v>33200</v>
          </cell>
          <cell r="AK70">
            <v>-20400</v>
          </cell>
          <cell r="AL70">
            <v>88303.037388662546</v>
          </cell>
          <cell r="AM70">
            <v>0.25</v>
          </cell>
          <cell r="AN70">
            <v>0.78823529411764703</v>
          </cell>
          <cell r="AO70">
            <v>0.22901771012753316</v>
          </cell>
          <cell r="AP70">
            <v>0.23927897427873451</v>
          </cell>
          <cell r="AQ70">
            <v>14000</v>
          </cell>
          <cell r="AR70">
            <v>3620.0000000000005</v>
          </cell>
          <cell r="AS70">
            <v>1052.5</v>
          </cell>
          <cell r="AT70">
            <v>-9669</v>
          </cell>
          <cell r="AU70">
            <v>3171.9745222929951</v>
          </cell>
          <cell r="AV70">
            <v>2775.477707006371</v>
          </cell>
          <cell r="AW70">
            <v>1400.9554140127395</v>
          </cell>
          <cell r="AX70">
            <v>6699.4337334402489</v>
          </cell>
          <cell r="AY70">
            <v>0</v>
          </cell>
          <cell r="AZ70">
            <v>-12600</v>
          </cell>
          <cell r="BA70">
            <v>-500</v>
          </cell>
          <cell r="BB70">
            <v>8300</v>
          </cell>
          <cell r="BC70">
            <v>-16080</v>
          </cell>
          <cell r="BD70">
            <v>-5914.3293116238228</v>
          </cell>
          <cell r="BE70">
            <v>0.59337349397590367</v>
          </cell>
          <cell r="BF70">
            <v>0.4</v>
          </cell>
          <cell r="BG70">
            <v>0.61634035627370798</v>
          </cell>
          <cell r="BH70">
            <v>0.60474790671856271</v>
          </cell>
          <cell r="BI70">
            <v>14000</v>
          </cell>
          <cell r="BJ70">
            <v>14777.499999999998</v>
          </cell>
          <cell r="BK70">
            <v>1104</v>
          </cell>
          <cell r="BL70">
            <v>-2821.5</v>
          </cell>
          <cell r="BM70">
            <v>7528.6624203821693</v>
          </cell>
          <cell r="BN70">
            <v>6587.579617834399</v>
          </cell>
          <cell r="BO70">
            <v>3325.1592356687916</v>
          </cell>
          <cell r="BP70">
            <v>18029.747008653914</v>
          </cell>
          <cell r="BQ70">
            <v>0</v>
          </cell>
          <cell r="BR70">
            <v>-12600</v>
          </cell>
          <cell r="BS70">
            <v>-500</v>
          </cell>
          <cell r="BT70">
            <v>19700</v>
          </cell>
          <cell r="BU70">
            <v>-8160</v>
          </cell>
          <cell r="BV70">
            <v>11742.787070634819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14000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-12600</v>
          </cell>
          <cell r="CK70">
            <v>-500</v>
          </cell>
          <cell r="CL70">
            <v>0</v>
          </cell>
          <cell r="CM70">
            <v>0</v>
          </cell>
          <cell r="CN70">
            <v>-1637.5</v>
          </cell>
          <cell r="CO70">
            <v>0.56024096385542177</v>
          </cell>
          <cell r="CP70">
            <v>0.38039215686274513</v>
          </cell>
          <cell r="CQ70">
            <v>0.64794080208065019</v>
          </cell>
          <cell r="CR70">
            <v>0.60249728586850793</v>
          </cell>
          <cell r="CS70">
            <v>14000</v>
          </cell>
          <cell r="CT70">
            <v>14432.5</v>
          </cell>
          <cell r="CU70">
            <v>1153</v>
          </cell>
          <cell r="CV70">
            <v>-2880</v>
          </cell>
          <cell r="CW70">
            <v>7108.2802547770743</v>
          </cell>
          <cell r="CX70">
            <v>6219.7452229299406</v>
          </cell>
          <cell r="CY70">
            <v>3139.4904458598744</v>
          </cell>
          <cell r="CZ70">
            <v>18954.15190516994</v>
          </cell>
          <cell r="DA70">
            <v>0</v>
          </cell>
          <cell r="DB70">
            <v>-12600</v>
          </cell>
          <cell r="DC70">
            <v>-500</v>
          </cell>
          <cell r="DD70">
            <v>18600.000000000004</v>
          </cell>
          <cell r="DE70">
            <v>-7760.0000000000009</v>
          </cell>
          <cell r="DF70">
            <v>2866.6979892960517</v>
          </cell>
          <cell r="DG70">
            <v>0.51506024096385539</v>
          </cell>
          <cell r="DH70">
            <v>0.54117647058823526</v>
          </cell>
          <cell r="DI70">
            <v>0.43000607537435093</v>
          </cell>
          <cell r="DJ70">
            <v>0.47061558920018254</v>
          </cell>
          <cell r="DK70">
            <v>14000</v>
          </cell>
          <cell r="DL70">
            <v>11272.5</v>
          </cell>
          <cell r="DM70">
            <v>1208.5</v>
          </cell>
          <cell r="DN70">
            <v>-4611</v>
          </cell>
          <cell r="DO70">
            <v>6535.0318471337605</v>
          </cell>
          <cell r="DP70">
            <v>5718.1528662420415</v>
          </cell>
          <cell r="DQ70">
            <v>2886.3057324840775</v>
          </cell>
          <cell r="DR70">
            <v>12578.927652987824</v>
          </cell>
          <cell r="DS70">
            <v>0</v>
          </cell>
          <cell r="DT70">
            <v>-12600</v>
          </cell>
          <cell r="DU70">
            <v>-500</v>
          </cell>
          <cell r="DV70">
            <v>17100</v>
          </cell>
          <cell r="DW70">
            <v>-8772.1239376367594</v>
          </cell>
          <cell r="DX70">
            <v>963.00919253784195</v>
          </cell>
          <cell r="DY70">
            <v>96323.702329507432</v>
          </cell>
          <cell r="DZ70" t="str">
            <v>No</v>
          </cell>
          <cell r="EA70">
            <v>52040</v>
          </cell>
          <cell r="EB70">
            <v>5256040</v>
          </cell>
          <cell r="EC70">
            <v>44283.702329507432</v>
          </cell>
          <cell r="ED70">
            <v>8.5095507935256404E-3</v>
          </cell>
          <cell r="EE70">
            <v>115</v>
          </cell>
          <cell r="EF70">
            <v>133</v>
          </cell>
        </row>
        <row r="71">
          <cell r="A71" t="str">
            <v>Cheikh Diaby</v>
          </cell>
          <cell r="B71" t="str">
            <v>West Bromwich</v>
          </cell>
          <cell r="C71" t="str">
            <v>Striker</v>
          </cell>
          <cell r="D71" t="str">
            <v>2.460.000</v>
          </cell>
          <cell r="E71">
            <v>0</v>
          </cell>
          <cell r="F71" t="e">
            <v>#N/A</v>
          </cell>
          <cell r="G71" t="str">
            <v/>
          </cell>
          <cell r="H71">
            <v>2460000</v>
          </cell>
          <cell r="I71">
            <v>0.97536945812807874</v>
          </cell>
          <cell r="J71">
            <v>1.0124610591900314</v>
          </cell>
          <cell r="K71">
            <v>0.98516147958933487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1.98</v>
          </cell>
          <cell r="U71">
            <v>3.25</v>
          </cell>
          <cell r="V71">
            <v>0.45539999999999997</v>
          </cell>
          <cell r="W71">
            <v>0.50689999999999991</v>
          </cell>
          <cell r="X71">
            <v>1.0377000000000001</v>
          </cell>
          <cell r="Y71">
            <v>-5000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-5000</v>
          </cell>
          <cell r="AM71">
            <v>0.60101010101010099</v>
          </cell>
          <cell r="AN71">
            <v>0.37538461538461537</v>
          </cell>
          <cell r="AO71">
            <v>0.74919232288467341</v>
          </cell>
          <cell r="AP71">
            <v>0.67102321394487519</v>
          </cell>
          <cell r="AQ71">
            <v>-5000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0.5</v>
          </cell>
          <cell r="BF71">
            <v>0.47384615384615386</v>
          </cell>
          <cell r="BG71">
            <v>0.54402528384570725</v>
          </cell>
          <cell r="BH71">
            <v>0.52154831216566466</v>
          </cell>
          <cell r="BI71">
            <v>-5000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-5000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0.18686868686868688</v>
          </cell>
          <cell r="CP71">
            <v>0.74461538461538457</v>
          </cell>
          <cell r="CQ71">
            <v>0.22565239126192127</v>
          </cell>
          <cell r="CR71">
            <v>0.20534694067332579</v>
          </cell>
          <cell r="CS71">
            <v>-5000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0.55555555555555558</v>
          </cell>
          <cell r="DH71">
            <v>0.43384615384615383</v>
          </cell>
          <cell r="DI71">
            <v>0.61955143448972538</v>
          </cell>
          <cell r="DJ71">
            <v>0.58668155023247559</v>
          </cell>
          <cell r="DK71">
            <v>-5000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-5000</v>
          </cell>
          <cell r="DZ71" t="str">
            <v>No</v>
          </cell>
          <cell r="EA71">
            <v>24600</v>
          </cell>
          <cell r="EB71">
            <v>2484600</v>
          </cell>
          <cell r="EC71">
            <v>-29600</v>
          </cell>
          <cell r="ED71">
            <v>-1.2032520325203253E-2</v>
          </cell>
          <cell r="EE71">
            <v>339</v>
          </cell>
          <cell r="EF71">
            <v>455</v>
          </cell>
        </row>
        <row r="72">
          <cell r="A72" t="str">
            <v>Nathan Ake</v>
          </cell>
          <cell r="B72" t="str">
            <v>Manchester City</v>
          </cell>
          <cell r="C72" t="str">
            <v>Defense</v>
          </cell>
          <cell r="D72" t="str">
            <v>3.950.000</v>
          </cell>
          <cell r="E72">
            <v>3.0000000000000001E-3</v>
          </cell>
          <cell r="F72" t="str">
            <v>Nathan Ake</v>
          </cell>
          <cell r="G72" t="str">
            <v/>
          </cell>
          <cell r="H72">
            <v>3950000</v>
          </cell>
          <cell r="I72">
            <v>0.99784017278617732</v>
          </cell>
          <cell r="J72">
            <v>0.62903225806451601</v>
          </cell>
          <cell r="K72">
            <v>1.2318970745493336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4.6199999999999992</v>
          </cell>
          <cell r="U72">
            <v>0.78</v>
          </cell>
          <cell r="V72">
            <v>1.6113</v>
          </cell>
          <cell r="W72">
            <v>0.29200000000000004</v>
          </cell>
          <cell r="X72">
            <v>9.6700000000000008E-2</v>
          </cell>
          <cell r="Y72">
            <v>-5000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-5000</v>
          </cell>
          <cell r="AM72">
            <v>1</v>
          </cell>
          <cell r="AN72">
            <v>1.4102564102564104</v>
          </cell>
          <cell r="AO72">
            <v>0.87715645355917138</v>
          </cell>
          <cell r="AP72">
            <v>0.93656631028409909</v>
          </cell>
          <cell r="AQ72">
            <v>-5000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0.46103896103896108</v>
          </cell>
          <cell r="BF72">
            <v>0.73076923076923073</v>
          </cell>
          <cell r="BG72">
            <v>0.41357544208242786</v>
          </cell>
          <cell r="BH72">
            <v>0.43666278995228297</v>
          </cell>
          <cell r="BI72">
            <v>-5000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-5000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0.40043290043290053</v>
          </cell>
          <cell r="CP72">
            <v>0.93589743589743579</v>
          </cell>
          <cell r="CQ72">
            <v>0.35242574423949602</v>
          </cell>
          <cell r="CR72">
            <v>0.37566323077065311</v>
          </cell>
          <cell r="CS72">
            <v>-5000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0.61038961038961048</v>
          </cell>
          <cell r="DH72">
            <v>0.60256410256410253</v>
          </cell>
          <cell r="DI72">
            <v>0.45707155101977864</v>
          </cell>
          <cell r="DJ72">
            <v>0.52819667354796707</v>
          </cell>
          <cell r="DK72">
            <v>-5000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-5000</v>
          </cell>
          <cell r="DZ72" t="str">
            <v>No</v>
          </cell>
          <cell r="EA72">
            <v>39500</v>
          </cell>
          <cell r="EB72">
            <v>3989500</v>
          </cell>
          <cell r="EC72">
            <v>-44500</v>
          </cell>
          <cell r="ED72">
            <v>-1.1265822784810127E-2</v>
          </cell>
          <cell r="EE72">
            <v>490</v>
          </cell>
          <cell r="EF72">
            <v>316</v>
          </cell>
        </row>
        <row r="73">
          <cell r="A73" t="str">
            <v>David Martin</v>
          </cell>
          <cell r="B73" t="str">
            <v>West Ham</v>
          </cell>
          <cell r="C73" t="str">
            <v>Goalkeeper</v>
          </cell>
          <cell r="D73" t="str">
            <v>2.960.000</v>
          </cell>
          <cell r="E73">
            <v>0</v>
          </cell>
          <cell r="F73" t="str">
            <v>David Martin</v>
          </cell>
          <cell r="G73" t="str">
            <v/>
          </cell>
          <cell r="H73">
            <v>2960000</v>
          </cell>
          <cell r="I73">
            <v>0.76811594202898537</v>
          </cell>
          <cell r="J73">
            <v>1.0043668122270741</v>
          </cell>
          <cell r="K73">
            <v>1.2532355465350469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0.53</v>
          </cell>
          <cell r="U73">
            <v>2.2999999999999998</v>
          </cell>
          <cell r="V73">
            <v>6.8400000000000002E-2</v>
          </cell>
          <cell r="W73">
            <v>0.1605</v>
          </cell>
          <cell r="X73">
            <v>0.77110000000000001</v>
          </cell>
          <cell r="Y73">
            <v>-5000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-5000</v>
          </cell>
          <cell r="AM73">
            <v>3.3207547169811318</v>
          </cell>
          <cell r="AN73">
            <v>0.56956521739130439</v>
          </cell>
          <cell r="AO73">
            <v>2.6912344723492616</v>
          </cell>
          <cell r="AP73">
            <v>2.9894697805055728</v>
          </cell>
          <cell r="AQ73">
            <v>-5000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1.9245283018867925</v>
          </cell>
          <cell r="BF73">
            <v>0.85652173913043483</v>
          </cell>
          <cell r="BG73">
            <v>1.39096812846378</v>
          </cell>
          <cell r="BH73">
            <v>1.6361410483974321</v>
          </cell>
          <cell r="BI73">
            <v>-5000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2.4528301886792452</v>
          </cell>
          <cell r="BX73">
            <v>0.56521739130434789</v>
          </cell>
          <cell r="BY73">
            <v>2.7182818284590446</v>
          </cell>
          <cell r="BZ73">
            <v>2.5821471162934468</v>
          </cell>
          <cell r="CA73">
            <v>-5000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2.1886792452830188</v>
          </cell>
          <cell r="CP73">
            <v>0.5260869565217392</v>
          </cell>
          <cell r="CQ73">
            <v>2.9742740725630652</v>
          </cell>
          <cell r="CR73">
            <v>2.5514176319062667</v>
          </cell>
          <cell r="CS73">
            <v>-5000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2.4905660377358489</v>
          </cell>
          <cell r="DH73">
            <v>0.5043478260869565</v>
          </cell>
          <cell r="DI73">
            <v>3.1267683651861553</v>
          </cell>
          <cell r="DJ73">
            <v>2.7905954737653182</v>
          </cell>
          <cell r="DK73">
            <v>-5000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-5000</v>
          </cell>
          <cell r="DZ73" t="str">
            <v>No</v>
          </cell>
          <cell r="EA73">
            <v>29600</v>
          </cell>
          <cell r="EB73">
            <v>2989600</v>
          </cell>
          <cell r="EC73">
            <v>-34600</v>
          </cell>
          <cell r="ED73">
            <v>-1.1689189189189189E-2</v>
          </cell>
          <cell r="EE73">
            <v>406</v>
          </cell>
          <cell r="EF73">
            <v>381</v>
          </cell>
        </row>
        <row r="74">
          <cell r="A74" t="str">
            <v>Terence Kongolo</v>
          </cell>
          <cell r="B74" t="str">
            <v>Fulham</v>
          </cell>
          <cell r="C74" t="str">
            <v>Defense</v>
          </cell>
          <cell r="D74" t="str">
            <v>1.950.000</v>
          </cell>
          <cell r="E74">
            <v>1E-3</v>
          </cell>
          <cell r="F74" t="str">
            <v>Terence Kongolo</v>
          </cell>
          <cell r="G74" t="str">
            <v/>
          </cell>
          <cell r="H74">
            <v>1950000</v>
          </cell>
          <cell r="I74">
            <v>0.99176954732510336</v>
          </cell>
          <cell r="J74">
            <v>0.98425196850393737</v>
          </cell>
          <cell r="K74">
            <v>0.98214923328760351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2.41</v>
          </cell>
          <cell r="U74">
            <v>2.5</v>
          </cell>
          <cell r="V74">
            <v>0.69979999999999998</v>
          </cell>
          <cell r="W74">
            <v>0.55679999999999996</v>
          </cell>
          <cell r="X74">
            <v>0.74329999999999996</v>
          </cell>
          <cell r="Y74">
            <v>-5000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-5000</v>
          </cell>
          <cell r="AM74">
            <v>0.29045643153526968</v>
          </cell>
          <cell r="AN74">
            <v>0.84000000000000008</v>
          </cell>
          <cell r="AO74">
            <v>0.21132559206978996</v>
          </cell>
          <cell r="AP74">
            <v>0.24775164452465148</v>
          </cell>
          <cell r="AQ74">
            <v>-5000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0.23651452282157673</v>
          </cell>
          <cell r="BF74">
            <v>0.85199999999999998</v>
          </cell>
          <cell r="BG74">
            <v>0.20507997694862173</v>
          </cell>
          <cell r="BH74">
            <v>0.22023712876865978</v>
          </cell>
          <cell r="BI74">
            <v>-5000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0.57676348547717837</v>
          </cell>
          <cell r="BX74">
            <v>0.54400000000000004</v>
          </cell>
          <cell r="BY74">
            <v>0.44292481354062141</v>
          </cell>
          <cell r="BZ74">
            <v>0.50543333809911883</v>
          </cell>
          <cell r="CA74">
            <v>-5000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0.39834024896265557</v>
          </cell>
          <cell r="CP74">
            <v>0.62</v>
          </cell>
          <cell r="CQ74">
            <v>0.36628072020757751</v>
          </cell>
          <cell r="CR74">
            <v>0.38197428352928053</v>
          </cell>
          <cell r="CS74">
            <v>-5000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0.45643153526970953</v>
          </cell>
          <cell r="DH74">
            <v>0.4</v>
          </cell>
          <cell r="DI74">
            <v>0.63485716368642675</v>
          </cell>
          <cell r="DJ74">
            <v>0.53830180187174648</v>
          </cell>
          <cell r="DK74">
            <v>-5000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-5000</v>
          </cell>
          <cell r="DZ74" t="str">
            <v>No</v>
          </cell>
          <cell r="EA74">
            <v>19500</v>
          </cell>
          <cell r="EB74">
            <v>1969500</v>
          </cell>
          <cell r="EC74">
            <v>-24500</v>
          </cell>
          <cell r="ED74">
            <v>-1.2564102564102564E-2</v>
          </cell>
          <cell r="EE74">
            <v>237</v>
          </cell>
          <cell r="EF74">
            <v>555</v>
          </cell>
        </row>
        <row r="75">
          <cell r="A75" t="str">
            <v>Adama Traore Diarra</v>
          </cell>
          <cell r="B75" t="str">
            <v>Wolverhampton</v>
          </cell>
          <cell r="C75" t="str">
            <v>Striker</v>
          </cell>
          <cell r="D75" t="str">
            <v>4.139.000</v>
          </cell>
          <cell r="E75">
            <v>3.1E-2</v>
          </cell>
          <cell r="F75" t="str">
            <v>Adama Traore</v>
          </cell>
          <cell r="G75" t="str">
            <v>Newcastle</v>
          </cell>
          <cell r="H75">
            <v>4139000</v>
          </cell>
          <cell r="I75">
            <v>0.72043010752688141</v>
          </cell>
          <cell r="J75">
            <v>1.0147058823529413</v>
          </cell>
          <cell r="K75">
            <v>1.0031115286347965</v>
          </cell>
          <cell r="L75">
            <v>190</v>
          </cell>
          <cell r="M75">
            <v>8.6451612903225769E-2</v>
          </cell>
          <cell r="N75">
            <v>0.11526881720430103</v>
          </cell>
          <cell r="O75">
            <v>0.60516129032258048</v>
          </cell>
          <cell r="P75">
            <v>0.4213068420266145</v>
          </cell>
          <cell r="Q75">
            <v>0</v>
          </cell>
          <cell r="R75">
            <v>0.18</v>
          </cell>
          <cell r="S75">
            <v>0</v>
          </cell>
          <cell r="T75">
            <v>1.34</v>
          </cell>
          <cell r="U75">
            <v>3.4499999999999997</v>
          </cell>
          <cell r="V75">
            <v>0.37019999999999997</v>
          </cell>
          <cell r="W75">
            <v>0.42870000000000003</v>
          </cell>
          <cell r="X75">
            <v>1.2010999999999998</v>
          </cell>
          <cell r="Y75">
            <v>14000</v>
          </cell>
          <cell r="Z75">
            <v>9255</v>
          </cell>
          <cell r="AA75">
            <v>2143.5</v>
          </cell>
          <cell r="AB75">
            <v>-18016.499999999996</v>
          </cell>
          <cell r="AC75">
            <v>8645.1612903225778</v>
          </cell>
          <cell r="AD75">
            <v>5763.4408602150515</v>
          </cell>
          <cell r="AE75">
            <v>6051.612903225805</v>
          </cell>
          <cell r="AF75">
            <v>0</v>
          </cell>
          <cell r="AG75">
            <v>0</v>
          </cell>
          <cell r="AH75">
            <v>-3600</v>
          </cell>
          <cell r="AI75">
            <v>0</v>
          </cell>
          <cell r="AJ75">
            <v>13400</v>
          </cell>
          <cell r="AK75">
            <v>-27599.999999999996</v>
          </cell>
          <cell r="AL75">
            <v>10042.215053763441</v>
          </cell>
          <cell r="AM75">
            <v>0.76119402985074625</v>
          </cell>
          <cell r="AN75">
            <v>0.41449275362318844</v>
          </cell>
          <cell r="AO75">
            <v>0.5680157509253958</v>
          </cell>
          <cell r="AP75">
            <v>0.6575486282136096</v>
          </cell>
          <cell r="AQ75">
            <v>14000</v>
          </cell>
          <cell r="AR75">
            <v>6627.5</v>
          </cell>
          <cell r="AS75">
            <v>1363.5</v>
          </cell>
          <cell r="AT75">
            <v>-6933</v>
          </cell>
          <cell r="AU75">
            <v>6580.6451612903202</v>
          </cell>
          <cell r="AV75">
            <v>4387.0967741935465</v>
          </cell>
          <cell r="AW75">
            <v>4606.4516129032245</v>
          </cell>
          <cell r="AX75">
            <v>0</v>
          </cell>
          <cell r="AY75">
            <v>0</v>
          </cell>
          <cell r="AZ75">
            <v>-3600</v>
          </cell>
          <cell r="BA75">
            <v>0</v>
          </cell>
          <cell r="BB75">
            <v>10200</v>
          </cell>
          <cell r="BC75">
            <v>-11440</v>
          </cell>
          <cell r="BD75">
            <v>5896.0967741935456</v>
          </cell>
          <cell r="BE75">
            <v>0.74626865671641784</v>
          </cell>
          <cell r="BF75">
            <v>0.49275362318840582</v>
          </cell>
          <cell r="BG75">
            <v>0.43361157671679662</v>
          </cell>
          <cell r="BH75">
            <v>0.56885035720576971</v>
          </cell>
          <cell r="BI75">
            <v>14000</v>
          </cell>
          <cell r="BJ75">
            <v>5477.5</v>
          </cell>
          <cell r="BK75">
            <v>1231.5</v>
          </cell>
          <cell r="BL75">
            <v>-8020.4999999999991</v>
          </cell>
          <cell r="BM75">
            <v>6451.6129032258041</v>
          </cell>
          <cell r="BN75">
            <v>4301.0752688172024</v>
          </cell>
          <cell r="BO75">
            <v>4516.1290322580626</v>
          </cell>
          <cell r="BP75">
            <v>0</v>
          </cell>
          <cell r="BQ75">
            <v>0</v>
          </cell>
          <cell r="BR75">
            <v>-3600</v>
          </cell>
          <cell r="BS75">
            <v>0</v>
          </cell>
          <cell r="BT75">
            <v>10000</v>
          </cell>
          <cell r="BU75">
            <v>-13599.999999999998</v>
          </cell>
          <cell r="BV75">
            <v>1689.3293010752682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14000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-3600</v>
          </cell>
          <cell r="CK75">
            <v>0</v>
          </cell>
          <cell r="CL75">
            <v>0</v>
          </cell>
          <cell r="CM75">
            <v>0</v>
          </cell>
          <cell r="CN75">
            <v>-450</v>
          </cell>
          <cell r="CO75">
            <v>0.90298507462686561</v>
          </cell>
          <cell r="CP75">
            <v>0.336231884057971</v>
          </cell>
          <cell r="CQ75">
            <v>0.74408044116881922</v>
          </cell>
          <cell r="CR75">
            <v>0.8196911202991144</v>
          </cell>
          <cell r="CS75">
            <v>14000</v>
          </cell>
          <cell r="CT75">
            <v>9195</v>
          </cell>
          <cell r="CU75">
            <v>1428.5</v>
          </cell>
          <cell r="CV75">
            <v>-5197.5</v>
          </cell>
          <cell r="CW75">
            <v>7806.4516129032227</v>
          </cell>
          <cell r="CX75">
            <v>5204.3010752688151</v>
          </cell>
          <cell r="CY75">
            <v>5464.5161290322567</v>
          </cell>
          <cell r="CZ75">
            <v>0</v>
          </cell>
          <cell r="DA75">
            <v>0</v>
          </cell>
          <cell r="DB75">
            <v>-3600</v>
          </cell>
          <cell r="DC75">
            <v>0</v>
          </cell>
          <cell r="DD75">
            <v>12100</v>
          </cell>
          <cell r="DE75">
            <v>-9279.9999999999982</v>
          </cell>
          <cell r="DF75">
            <v>1445.0793010752686</v>
          </cell>
          <cell r="DG75">
            <v>0.74626865671641784</v>
          </cell>
          <cell r="DH75">
            <v>0.31884057971014496</v>
          </cell>
          <cell r="DI75">
            <v>0.7900918060026465</v>
          </cell>
          <cell r="DJ75">
            <v>0.76786766486696367</v>
          </cell>
          <cell r="DK75">
            <v>14000</v>
          </cell>
          <cell r="DL75">
            <v>8022.5000000000009</v>
          </cell>
          <cell r="DM75">
            <v>1531.5</v>
          </cell>
          <cell r="DN75">
            <v>-5592</v>
          </cell>
          <cell r="DO75">
            <v>6451.6129032258041</v>
          </cell>
          <cell r="DP75">
            <v>4301.0752688172024</v>
          </cell>
          <cell r="DQ75">
            <v>4516.1290322580626</v>
          </cell>
          <cell r="DR75">
            <v>0</v>
          </cell>
          <cell r="DS75">
            <v>0</v>
          </cell>
          <cell r="DT75">
            <v>-3600</v>
          </cell>
          <cell r="DU75">
            <v>0</v>
          </cell>
          <cell r="DV75">
            <v>10000</v>
          </cell>
          <cell r="DW75">
            <v>-21806.533845673042</v>
          </cell>
          <cell r="DX75">
            <v>119.50885495712589</v>
          </cell>
          <cell r="DY75">
            <v>18742.229285064648</v>
          </cell>
          <cell r="DZ75" t="str">
            <v>No</v>
          </cell>
          <cell r="EA75">
            <v>41390</v>
          </cell>
          <cell r="EB75">
            <v>4180390</v>
          </cell>
          <cell r="EC75">
            <v>-22647.770714935352</v>
          </cell>
          <cell r="ED75">
            <v>-5.4717977083680487E-3</v>
          </cell>
          <cell r="EE75">
            <v>227</v>
          </cell>
          <cell r="EF75">
            <v>223</v>
          </cell>
        </row>
        <row r="76">
          <cell r="A76" t="str">
            <v>Naby Keita</v>
          </cell>
          <cell r="B76" t="str">
            <v>Liverpool</v>
          </cell>
          <cell r="C76" t="str">
            <v>Midfield</v>
          </cell>
          <cell r="D76" t="str">
            <v>3.960.000</v>
          </cell>
          <cell r="E76">
            <v>1E-3</v>
          </cell>
          <cell r="F76" t="str">
            <v>Naby Keita</v>
          </cell>
          <cell r="G76" t="str">
            <v>Chelsea</v>
          </cell>
          <cell r="H76">
            <v>3960000</v>
          </cell>
          <cell r="I76">
            <v>1.0082191780821921</v>
          </cell>
          <cell r="J76">
            <v>0.87837837837837884</v>
          </cell>
          <cell r="K76">
            <v>1.1290504835374364</v>
          </cell>
          <cell r="L76">
            <v>95</v>
          </cell>
          <cell r="M76">
            <v>6.0493150684931524E-2</v>
          </cell>
          <cell r="N76">
            <v>8.0657534246575374E-2</v>
          </cell>
          <cell r="O76">
            <v>0.46378082191780839</v>
          </cell>
          <cell r="P76">
            <v>0.29355312571973347</v>
          </cell>
          <cell r="Q76">
            <v>0</v>
          </cell>
          <cell r="R76">
            <v>0.21</v>
          </cell>
          <cell r="S76">
            <v>0</v>
          </cell>
          <cell r="T76">
            <v>3.6799999999999997</v>
          </cell>
          <cell r="U76">
            <v>1.95</v>
          </cell>
          <cell r="V76">
            <v>1.1375</v>
          </cell>
          <cell r="W76">
            <v>0.44940000000000002</v>
          </cell>
          <cell r="X76">
            <v>0.41310000000000002</v>
          </cell>
          <cell r="Y76">
            <v>7000</v>
          </cell>
          <cell r="Z76">
            <v>28437.5</v>
          </cell>
          <cell r="AA76">
            <v>2247</v>
          </cell>
          <cell r="AB76">
            <v>-6196.5</v>
          </cell>
          <cell r="AC76">
            <v>7561.6438356164408</v>
          </cell>
          <cell r="AD76">
            <v>4032.8767123287689</v>
          </cell>
          <cell r="AE76">
            <v>4637.8082191780841</v>
          </cell>
          <cell r="AF76">
            <v>0</v>
          </cell>
          <cell r="AG76">
            <v>0</v>
          </cell>
          <cell r="AH76">
            <v>-4200</v>
          </cell>
          <cell r="AI76">
            <v>0</v>
          </cell>
          <cell r="AJ76">
            <v>36800</v>
          </cell>
          <cell r="AK76">
            <v>-15600</v>
          </cell>
          <cell r="AL76">
            <v>64720.328767123297</v>
          </cell>
          <cell r="AM76">
            <v>0.57065217391304357</v>
          </cell>
          <cell r="AN76">
            <v>0.35897435897435898</v>
          </cell>
          <cell r="AO76">
            <v>0.63742840251008448</v>
          </cell>
          <cell r="AP76">
            <v>0.60311682417778589</v>
          </cell>
          <cell r="AQ76">
            <v>7000</v>
          </cell>
          <cell r="AR76">
            <v>17330</v>
          </cell>
          <cell r="AS76">
            <v>974.5</v>
          </cell>
          <cell r="AT76">
            <v>-1678.5</v>
          </cell>
          <cell r="AU76">
            <v>4315.0684931506867</v>
          </cell>
          <cell r="AV76">
            <v>2301.3698630137001</v>
          </cell>
          <cell r="AW76">
            <v>2646.5753424657551</v>
          </cell>
          <cell r="AX76">
            <v>0</v>
          </cell>
          <cell r="AY76">
            <v>0</v>
          </cell>
          <cell r="AZ76">
            <v>-4200</v>
          </cell>
          <cell r="BA76">
            <v>0</v>
          </cell>
          <cell r="BB76">
            <v>21000.000000000004</v>
          </cell>
          <cell r="BC76">
            <v>-5600</v>
          </cell>
          <cell r="BD76">
            <v>18544.506849315076</v>
          </cell>
          <cell r="BE76">
            <v>0.46195652173913043</v>
          </cell>
          <cell r="BF76">
            <v>0.51282051282051289</v>
          </cell>
          <cell r="BG76">
            <v>0.4722185749595107</v>
          </cell>
          <cell r="BH76">
            <v>0.46705936495150635</v>
          </cell>
          <cell r="BI76">
            <v>7000</v>
          </cell>
          <cell r="BJ76">
            <v>13367.499999999998</v>
          </cell>
          <cell r="BK76">
            <v>1231.5</v>
          </cell>
          <cell r="BL76">
            <v>-3286.5</v>
          </cell>
          <cell r="BM76">
            <v>3493.1506849315078</v>
          </cell>
          <cell r="BN76">
            <v>1863.0136986301377</v>
          </cell>
          <cell r="BO76">
            <v>2142.4657534246585</v>
          </cell>
          <cell r="BP76">
            <v>0</v>
          </cell>
          <cell r="BQ76">
            <v>0</v>
          </cell>
          <cell r="BR76">
            <v>-4200</v>
          </cell>
          <cell r="BS76">
            <v>0</v>
          </cell>
          <cell r="BT76">
            <v>17000</v>
          </cell>
          <cell r="BU76">
            <v>-8000.0000000000009</v>
          </cell>
          <cell r="BV76">
            <v>5902.7825342465758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7000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-4200</v>
          </cell>
          <cell r="CK76">
            <v>0</v>
          </cell>
          <cell r="CL76">
            <v>0</v>
          </cell>
          <cell r="CM76">
            <v>0</v>
          </cell>
          <cell r="CN76">
            <v>-525</v>
          </cell>
          <cell r="CO76">
            <v>0.42391304347826092</v>
          </cell>
          <cell r="CP76">
            <v>0.66153846153846152</v>
          </cell>
          <cell r="CQ76">
            <v>0.35334395557606957</v>
          </cell>
          <cell r="CR76">
            <v>0.38702339929634627</v>
          </cell>
          <cell r="CS76">
            <v>7000</v>
          </cell>
          <cell r="CT76">
            <v>10812.5</v>
          </cell>
          <cell r="CU76">
            <v>1270</v>
          </cell>
          <cell r="CV76">
            <v>-4702.5</v>
          </cell>
          <cell r="CW76">
            <v>3205.4794520547957</v>
          </cell>
          <cell r="CX76">
            <v>1709.5890410958914</v>
          </cell>
          <cell r="CY76">
            <v>1966.0273972602749</v>
          </cell>
          <cell r="CZ76">
            <v>0</v>
          </cell>
          <cell r="DA76">
            <v>0</v>
          </cell>
          <cell r="DB76">
            <v>-4200</v>
          </cell>
          <cell r="DC76">
            <v>0</v>
          </cell>
          <cell r="DD76">
            <v>15600.000000000002</v>
          </cell>
          <cell r="DE76">
            <v>-10320</v>
          </cell>
          <cell r="DF76">
            <v>958.8184931506853</v>
          </cell>
          <cell r="DG76">
            <v>0.57608695652173925</v>
          </cell>
          <cell r="DH76">
            <v>0.51282051282051289</v>
          </cell>
          <cell r="DI76">
            <v>0.4722185749595107</v>
          </cell>
          <cell r="DJ76">
            <v>0.52157354386649757</v>
          </cell>
          <cell r="DK76">
            <v>7000</v>
          </cell>
          <cell r="DL76">
            <v>15655</v>
          </cell>
          <cell r="DM76">
            <v>1031</v>
          </cell>
          <cell r="DN76">
            <v>-2514</v>
          </cell>
          <cell r="DO76">
            <v>4356.164383561646</v>
          </cell>
          <cell r="DP76">
            <v>2323.2876712328784</v>
          </cell>
          <cell r="DQ76">
            <v>2671.78082191781</v>
          </cell>
          <cell r="DR76">
            <v>0</v>
          </cell>
          <cell r="DS76">
            <v>0</v>
          </cell>
          <cell r="DT76">
            <v>-4200</v>
          </cell>
          <cell r="DU76">
            <v>0</v>
          </cell>
          <cell r="DV76">
            <v>21200.000000000004</v>
          </cell>
          <cell r="DW76">
            <v>-7366.6097693683669</v>
          </cell>
          <cell r="DX76">
            <v>1036.1444721044991</v>
          </cell>
          <cell r="DY76">
            <v>90637.581115940135</v>
          </cell>
          <cell r="DZ76" t="str">
            <v>No</v>
          </cell>
          <cell r="EA76">
            <v>39600</v>
          </cell>
          <cell r="EB76">
            <v>3999600</v>
          </cell>
          <cell r="EC76">
            <v>51037.581115940135</v>
          </cell>
          <cell r="ED76">
            <v>1.2888278059580842E-2</v>
          </cell>
          <cell r="EE76">
            <v>103</v>
          </cell>
          <cell r="EF76">
            <v>103</v>
          </cell>
        </row>
        <row r="77">
          <cell r="A77" t="str">
            <v>Jamie Shackleton</v>
          </cell>
          <cell r="B77" t="str">
            <v>Leeds United</v>
          </cell>
          <cell r="C77" t="str">
            <v>Midfield</v>
          </cell>
          <cell r="D77" t="str">
            <v>1.971.000</v>
          </cell>
          <cell r="E77">
            <v>4.0999999999999995E-2</v>
          </cell>
          <cell r="F77" t="str">
            <v>Jamie Shackleton</v>
          </cell>
          <cell r="G77" t="str">
            <v/>
          </cell>
          <cell r="H77">
            <v>1971000</v>
          </cell>
          <cell r="I77">
            <v>0.95238095238095244</v>
          </cell>
          <cell r="J77">
            <v>1.0902777777777777</v>
          </cell>
          <cell r="K77">
            <v>0.86685492648758533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1.6</v>
          </cell>
          <cell r="U77">
            <v>1.57</v>
          </cell>
          <cell r="V77">
            <v>0.38379999999999997</v>
          </cell>
          <cell r="W77">
            <v>0.2419</v>
          </cell>
          <cell r="X77">
            <v>0.37430000000000002</v>
          </cell>
          <cell r="Y77">
            <v>-5000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-5000</v>
          </cell>
          <cell r="AM77">
            <v>0.81874999999999998</v>
          </cell>
          <cell r="AN77">
            <v>1.1210191082802548</v>
          </cell>
          <cell r="AO77">
            <v>0.8269591339433624</v>
          </cell>
          <cell r="AP77">
            <v>0.82284432969798604</v>
          </cell>
          <cell r="AQ77">
            <v>-5000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0.73124999999999996</v>
          </cell>
          <cell r="BF77">
            <v>1.1719745222929936</v>
          </cell>
          <cell r="BG77">
            <v>0.76337949433685315</v>
          </cell>
          <cell r="BH77">
            <v>0.74714205826858915</v>
          </cell>
          <cell r="BI77">
            <v>-5000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0.85</v>
          </cell>
          <cell r="BX77">
            <v>0.88535031847133749</v>
          </cell>
          <cell r="BY77">
            <v>1.1972173631218104</v>
          </cell>
          <cell r="BZ77">
            <v>1.0087788452646789</v>
          </cell>
          <cell r="CA77">
            <v>-5000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1.0812499999999998</v>
          </cell>
          <cell r="CP77">
            <v>0.64331210191082799</v>
          </cell>
          <cell r="CQ77">
            <v>1.7506725002961012</v>
          </cell>
          <cell r="CR77">
            <v>1.3758323447808454</v>
          </cell>
          <cell r="CS77">
            <v>-5000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0.29374999999999996</v>
          </cell>
          <cell r="DH77">
            <v>1.7961783439490444</v>
          </cell>
          <cell r="DI77">
            <v>0.28650479686019015</v>
          </cell>
          <cell r="DJ77">
            <v>0.29010478120444833</v>
          </cell>
          <cell r="DK77">
            <v>-5000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-5000</v>
          </cell>
          <cell r="DZ77" t="str">
            <v>No</v>
          </cell>
          <cell r="EA77">
            <v>19710</v>
          </cell>
          <cell r="EB77">
            <v>1990710</v>
          </cell>
          <cell r="EC77">
            <v>-24710</v>
          </cell>
          <cell r="ED77">
            <v>-1.2536783358701167E-2</v>
          </cell>
          <cell r="EE77">
            <v>299</v>
          </cell>
          <cell r="EF77">
            <v>502</v>
          </cell>
        </row>
        <row r="78">
          <cell r="A78" t="str">
            <v>James Tomkins</v>
          </cell>
          <cell r="B78" t="str">
            <v>Crystal Palace</v>
          </cell>
          <cell r="C78" t="str">
            <v>Defense</v>
          </cell>
          <cell r="D78" t="str">
            <v>1.972.000</v>
          </cell>
          <cell r="E78">
            <v>1.2E-2</v>
          </cell>
          <cell r="F78" t="str">
            <v>James Tomkins</v>
          </cell>
          <cell r="G78" t="str">
            <v/>
          </cell>
          <cell r="H78">
            <v>1972000</v>
          </cell>
          <cell r="I78">
            <v>1.0894736842105264</v>
          </cell>
          <cell r="J78">
            <v>1.043076923076923</v>
          </cell>
          <cell r="K78">
            <v>1.00622830088045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2.0700000000000003</v>
          </cell>
          <cell r="U78">
            <v>3.3899999999999997</v>
          </cell>
          <cell r="V78">
            <v>0.47959999999999997</v>
          </cell>
          <cell r="W78">
            <v>0.48980000000000001</v>
          </cell>
          <cell r="X78">
            <v>1.0306000000000002</v>
          </cell>
          <cell r="Y78">
            <v>-5000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-5000</v>
          </cell>
          <cell r="AM78">
            <v>0.42995169082125601</v>
          </cell>
          <cell r="AN78">
            <v>0.5752212389380531</v>
          </cell>
          <cell r="AO78">
            <v>0.35348357689309606</v>
          </cell>
          <cell r="AP78">
            <v>0.38984722849179282</v>
          </cell>
          <cell r="AQ78">
            <v>-5000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0.74396135265700469</v>
          </cell>
          <cell r="BF78">
            <v>0.29203539823008851</v>
          </cell>
          <cell r="BG78">
            <v>0.92319181118468829</v>
          </cell>
          <cell r="BH78">
            <v>0.82874545465470328</v>
          </cell>
          <cell r="BI78">
            <v>-5000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-5000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0.46376811594202888</v>
          </cell>
          <cell r="CP78">
            <v>0.49852507374631272</v>
          </cell>
          <cell r="CQ78">
            <v>0.45844348601488999</v>
          </cell>
          <cell r="CR78">
            <v>0.4610981151284631</v>
          </cell>
          <cell r="CS78">
            <v>-5000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0.40096618357487918</v>
          </cell>
          <cell r="DH78">
            <v>0.55752212389380529</v>
          </cell>
          <cell r="DI78">
            <v>0.37534178054866618</v>
          </cell>
          <cell r="DJ78">
            <v>0.38794247161505596</v>
          </cell>
          <cell r="DK78">
            <v>-5000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-5000</v>
          </cell>
          <cell r="DZ78" t="str">
            <v>No</v>
          </cell>
          <cell r="EA78">
            <v>19720</v>
          </cell>
          <cell r="EB78">
            <v>1991720</v>
          </cell>
          <cell r="EC78">
            <v>-24720</v>
          </cell>
          <cell r="ED78">
            <v>-1.2535496957403651E-2</v>
          </cell>
          <cell r="EE78">
            <v>300</v>
          </cell>
          <cell r="EF78">
            <v>501</v>
          </cell>
        </row>
        <row r="79">
          <cell r="A79" t="str">
            <v>Granit Xhaka</v>
          </cell>
          <cell r="B79" t="str">
            <v>Arsenal</v>
          </cell>
          <cell r="C79" t="str">
            <v>Midfield</v>
          </cell>
          <cell r="D79" t="str">
            <v>3.710.000</v>
          </cell>
          <cell r="E79">
            <v>8.0000000000000002E-3</v>
          </cell>
          <cell r="F79" t="str">
            <v>Granit Xhaka</v>
          </cell>
          <cell r="G79" t="str">
            <v>Leicester City</v>
          </cell>
          <cell r="H79">
            <v>3710000</v>
          </cell>
          <cell r="I79">
            <v>0.78294573643410836</v>
          </cell>
          <cell r="J79">
            <v>0.99999999999999989</v>
          </cell>
          <cell r="K79">
            <v>1.0063142122390261</v>
          </cell>
          <cell r="L79">
            <v>95</v>
          </cell>
          <cell r="M79">
            <v>1.5658914728682166E-2</v>
          </cell>
          <cell r="N79">
            <v>8.6124031007751914E-2</v>
          </cell>
          <cell r="O79">
            <v>0.17224806201550383</v>
          </cell>
          <cell r="P79">
            <v>0.25157855305975652</v>
          </cell>
          <cell r="Q79">
            <v>0</v>
          </cell>
          <cell r="R79">
            <v>0.37</v>
          </cell>
          <cell r="S79">
            <v>0.01</v>
          </cell>
          <cell r="T79">
            <v>1.01</v>
          </cell>
          <cell r="U79">
            <v>1.38</v>
          </cell>
          <cell r="V79">
            <v>0.2727</v>
          </cell>
          <cell r="W79">
            <v>0.27839999999999998</v>
          </cell>
          <cell r="X79">
            <v>0.44890000000000002</v>
          </cell>
          <cell r="Y79">
            <v>7000</v>
          </cell>
          <cell r="Z79">
            <v>6817.5</v>
          </cell>
          <cell r="AA79">
            <v>1392</v>
          </cell>
          <cell r="AB79">
            <v>-6733.5</v>
          </cell>
          <cell r="AC79">
            <v>1957.3643410852708</v>
          </cell>
          <cell r="AD79">
            <v>4306.2015503875955</v>
          </cell>
          <cell r="AE79">
            <v>1722.4806201550382</v>
          </cell>
          <cell r="AF79">
            <v>0</v>
          </cell>
          <cell r="AG79">
            <v>0</v>
          </cell>
          <cell r="AH79">
            <v>-7400</v>
          </cell>
          <cell r="AI79">
            <v>-500</v>
          </cell>
          <cell r="AJ79">
            <v>10100</v>
          </cell>
          <cell r="AK79">
            <v>-11040</v>
          </cell>
          <cell r="AL79">
            <v>7622.0465116279047</v>
          </cell>
          <cell r="AM79">
            <v>1.3168316831683169</v>
          </cell>
          <cell r="AN79">
            <v>0.69565217391304346</v>
          </cell>
          <cell r="AO79">
            <v>1.5219615556186339</v>
          </cell>
          <cell r="AP79">
            <v>1.4156861223458947</v>
          </cell>
          <cell r="AQ79">
            <v>7000</v>
          </cell>
          <cell r="AR79">
            <v>11157.5</v>
          </cell>
          <cell r="AS79">
            <v>1427.4999999999998</v>
          </cell>
          <cell r="AT79">
            <v>-4024.4999999999995</v>
          </cell>
          <cell r="AU79">
            <v>2577.5193798449604</v>
          </cell>
          <cell r="AV79">
            <v>5670.5426356589132</v>
          </cell>
          <cell r="AW79">
            <v>2268.2170542635654</v>
          </cell>
          <cell r="AX79">
            <v>0</v>
          </cell>
          <cell r="AY79">
            <v>0</v>
          </cell>
          <cell r="AZ79">
            <v>-7400</v>
          </cell>
          <cell r="BA79">
            <v>-500</v>
          </cell>
          <cell r="BB79">
            <v>13300</v>
          </cell>
          <cell r="BC79">
            <v>-7680</v>
          </cell>
          <cell r="BD79">
            <v>8398.3895348837195</v>
          </cell>
          <cell r="BE79">
            <v>1.5247524752475248</v>
          </cell>
          <cell r="BF79">
            <v>0.84782608695652173</v>
          </cell>
          <cell r="BG79">
            <v>1.2336780599567434</v>
          </cell>
          <cell r="BH79">
            <v>1.3715151022054437</v>
          </cell>
          <cell r="BI79">
            <v>7000</v>
          </cell>
          <cell r="BJ79">
            <v>11365</v>
          </cell>
          <cell r="BK79">
            <v>1296</v>
          </cell>
          <cell r="BL79">
            <v>-4293</v>
          </cell>
          <cell r="BM79">
            <v>2984.4961240310072</v>
          </cell>
          <cell r="BN79">
            <v>6565.8914728682148</v>
          </cell>
          <cell r="BO79">
            <v>2626.3565891472858</v>
          </cell>
          <cell r="BP79">
            <v>0</v>
          </cell>
          <cell r="BQ79">
            <v>0</v>
          </cell>
          <cell r="BR79">
            <v>-7400</v>
          </cell>
          <cell r="BS79">
            <v>-500</v>
          </cell>
          <cell r="BT79">
            <v>15400</v>
          </cell>
          <cell r="BU79">
            <v>-9360</v>
          </cell>
          <cell r="BV79">
            <v>4671.186046511627</v>
          </cell>
          <cell r="BW79">
            <v>1.2871287128712872</v>
          </cell>
          <cell r="BX79">
            <v>0.94202898550724645</v>
          </cell>
          <cell r="BY79">
            <v>1.0832870676749584</v>
          </cell>
          <cell r="BZ79">
            <v>1.1808174664555822</v>
          </cell>
          <cell r="CA79">
            <v>7000</v>
          </cell>
          <cell r="CB79">
            <v>9075</v>
          </cell>
          <cell r="CC79">
            <v>1354</v>
          </cell>
          <cell r="CD79">
            <v>-5491.5</v>
          </cell>
          <cell r="CE79">
            <v>2519.3798449612395</v>
          </cell>
          <cell r="CF79">
            <v>5542.6356589147272</v>
          </cell>
          <cell r="CG79">
            <v>2217.0542635658908</v>
          </cell>
          <cell r="CH79">
            <v>0</v>
          </cell>
          <cell r="CI79">
            <v>0</v>
          </cell>
          <cell r="CJ79">
            <v>-7400</v>
          </cell>
          <cell r="CK79">
            <v>-500</v>
          </cell>
          <cell r="CL79">
            <v>13000</v>
          </cell>
          <cell r="CM79">
            <v>-10400</v>
          </cell>
          <cell r="CN79">
            <v>1239.5712209302319</v>
          </cell>
          <cell r="CO79">
            <v>1.2772277227722773</v>
          </cell>
          <cell r="CP79">
            <v>1.1304347826086958</v>
          </cell>
          <cell r="CQ79">
            <v>0.83527021141127189</v>
          </cell>
          <cell r="CR79">
            <v>1.0328747600848505</v>
          </cell>
          <cell r="CS79">
            <v>7000</v>
          </cell>
          <cell r="CT79">
            <v>7837.5</v>
          </cell>
          <cell r="CU79">
            <v>1270</v>
          </cell>
          <cell r="CV79">
            <v>-6487.5</v>
          </cell>
          <cell r="CW79">
            <v>2499.9999999999995</v>
          </cell>
          <cell r="CX79">
            <v>5499.9999999999982</v>
          </cell>
          <cell r="CY79">
            <v>2199.9999999999995</v>
          </cell>
          <cell r="CZ79">
            <v>0</v>
          </cell>
          <cell r="DA79">
            <v>0</v>
          </cell>
          <cell r="DB79">
            <v>-7400</v>
          </cell>
          <cell r="DC79">
            <v>-500</v>
          </cell>
          <cell r="DD79">
            <v>12900</v>
          </cell>
          <cell r="DE79">
            <v>-12480.000000000002</v>
          </cell>
          <cell r="DF79">
            <v>333.74999999999989</v>
          </cell>
          <cell r="DG79">
            <v>1.4455445544554455</v>
          </cell>
          <cell r="DH79">
            <v>0.65942028985507251</v>
          </cell>
          <cell r="DI79">
            <v>1.5999941932173602</v>
          </cell>
          <cell r="DJ79">
            <v>1.5208099464317324</v>
          </cell>
          <cell r="DK79">
            <v>7000</v>
          </cell>
          <cell r="DL79">
            <v>12385</v>
          </cell>
          <cell r="DM79">
            <v>1360</v>
          </cell>
          <cell r="DN79">
            <v>-3487.5</v>
          </cell>
          <cell r="DO79">
            <v>2829.4573643410845</v>
          </cell>
          <cell r="DP79">
            <v>6224.8062015503856</v>
          </cell>
          <cell r="DQ79">
            <v>2489.9224806201541</v>
          </cell>
          <cell r="DR79">
            <v>0</v>
          </cell>
          <cell r="DS79">
            <v>0</v>
          </cell>
          <cell r="DT79">
            <v>-7400</v>
          </cell>
          <cell r="DU79">
            <v>-500</v>
          </cell>
          <cell r="DV79">
            <v>14600</v>
          </cell>
          <cell r="DW79">
            <v>-17663.935893119658</v>
          </cell>
          <cell r="DX79">
            <v>338.67969229349887</v>
          </cell>
          <cell r="DY79">
            <v>22603.623006246984</v>
          </cell>
          <cell r="DZ79" t="str">
            <v>No</v>
          </cell>
          <cell r="EA79">
            <v>37100</v>
          </cell>
          <cell r="EB79">
            <v>3747100</v>
          </cell>
          <cell r="EC79">
            <v>-14496.376993753016</v>
          </cell>
          <cell r="ED79">
            <v>-3.9073792435991954E-3</v>
          </cell>
          <cell r="EE79">
            <v>216</v>
          </cell>
          <cell r="EF79">
            <v>217</v>
          </cell>
        </row>
        <row r="80">
          <cell r="A80" t="str">
            <v>Scott Carson</v>
          </cell>
          <cell r="B80" t="str">
            <v>Manchester City</v>
          </cell>
          <cell r="C80" t="str">
            <v>Goalkeeper</v>
          </cell>
          <cell r="D80" t="str">
            <v>5.450.000</v>
          </cell>
          <cell r="E80">
            <v>0</v>
          </cell>
          <cell r="F80" t="str">
            <v>Scott Carson</v>
          </cell>
          <cell r="G80" t="str">
            <v/>
          </cell>
          <cell r="H80">
            <v>5450000</v>
          </cell>
          <cell r="I80">
            <v>0.99784017278617732</v>
          </cell>
          <cell r="J80">
            <v>0.62903225806451601</v>
          </cell>
          <cell r="K80">
            <v>1.2318970745493336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4.6199999999999992</v>
          </cell>
          <cell r="U80">
            <v>0.78</v>
          </cell>
          <cell r="V80">
            <v>1.6113</v>
          </cell>
          <cell r="W80">
            <v>0.29200000000000004</v>
          </cell>
          <cell r="X80">
            <v>9.6700000000000008E-2</v>
          </cell>
          <cell r="Y80">
            <v>-5000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-5000</v>
          </cell>
          <cell r="AM80">
            <v>1</v>
          </cell>
          <cell r="AN80">
            <v>1.4102564102564104</v>
          </cell>
          <cell r="AO80">
            <v>0.87715645355917138</v>
          </cell>
          <cell r="AP80">
            <v>0.93656631028409909</v>
          </cell>
          <cell r="AQ80">
            <v>-5000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0.46103896103896108</v>
          </cell>
          <cell r="BF80">
            <v>0.73076923076923073</v>
          </cell>
          <cell r="BG80">
            <v>0.41357544208242786</v>
          </cell>
          <cell r="BH80">
            <v>0.43666278995228297</v>
          </cell>
          <cell r="BI80">
            <v>-5000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-5000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0.40043290043290053</v>
          </cell>
          <cell r="CP80">
            <v>0.93589743589743579</v>
          </cell>
          <cell r="CQ80">
            <v>0.35242574423949602</v>
          </cell>
          <cell r="CR80">
            <v>0.37566323077065311</v>
          </cell>
          <cell r="CS80">
            <v>-5000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0.61038961038961048</v>
          </cell>
          <cell r="DH80">
            <v>0.60256410256410253</v>
          </cell>
          <cell r="DI80">
            <v>0.45707155101977864</v>
          </cell>
          <cell r="DJ80">
            <v>0.52819667354796707</v>
          </cell>
          <cell r="DK80">
            <v>-5000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-5000</v>
          </cell>
          <cell r="DZ80" t="str">
            <v>No</v>
          </cell>
          <cell r="EA80">
            <v>54500</v>
          </cell>
          <cell r="EB80">
            <v>5504500</v>
          </cell>
          <cell r="EC80">
            <v>-59500</v>
          </cell>
          <cell r="ED80">
            <v>-1.0917431192660551E-2</v>
          </cell>
          <cell r="EE80">
            <v>552</v>
          </cell>
          <cell r="EF80">
            <v>254</v>
          </cell>
        </row>
        <row r="81">
          <cell r="A81" t="str">
            <v>Lewis Richardson</v>
          </cell>
          <cell r="B81" t="str">
            <v>Burnley</v>
          </cell>
          <cell r="C81" t="str">
            <v>Striker</v>
          </cell>
          <cell r="D81" t="str">
            <v>1.950.000</v>
          </cell>
          <cell r="E81">
            <v>1E-3</v>
          </cell>
          <cell r="F81" t="str">
            <v>Lewis Richardson</v>
          </cell>
          <cell r="G81" t="str">
            <v/>
          </cell>
          <cell r="H81">
            <v>1950000</v>
          </cell>
          <cell r="I81">
            <v>0.95767195767195734</v>
          </cell>
          <cell r="J81">
            <v>0.81609195402298862</v>
          </cell>
          <cell r="K81">
            <v>1.4596210961395832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1.81</v>
          </cell>
          <cell r="U81">
            <v>2.84</v>
          </cell>
          <cell r="V81">
            <v>0.48159999999999997</v>
          </cell>
          <cell r="W81">
            <v>0.54899999999999993</v>
          </cell>
          <cell r="X81">
            <v>0.96940000000000004</v>
          </cell>
          <cell r="Y81">
            <v>-5000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-5000</v>
          </cell>
          <cell r="AM81">
            <v>0.53038674033149169</v>
          </cell>
          <cell r="AN81">
            <v>0.46830985915492962</v>
          </cell>
          <cell r="AO81">
            <v>0.53292892244294532</v>
          </cell>
          <cell r="AP81">
            <v>0.53165631191860041</v>
          </cell>
          <cell r="AQ81">
            <v>-5000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0.50276243093922657</v>
          </cell>
          <cell r="BF81">
            <v>0.49647887323943662</v>
          </cell>
          <cell r="BG81">
            <v>0.49195539976929853</v>
          </cell>
          <cell r="BH81">
            <v>0.49732956145969404</v>
          </cell>
          <cell r="BI81">
            <v>-5000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-5000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0.53038674033149169</v>
          </cell>
          <cell r="CP81">
            <v>0.44366197183098594</v>
          </cell>
          <cell r="CQ81">
            <v>0.57157062934705272</v>
          </cell>
          <cell r="CR81">
            <v>0.55059375493062257</v>
          </cell>
          <cell r="CS81">
            <v>-5000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0.72375690607734811</v>
          </cell>
          <cell r="DH81">
            <v>0.30281690140845069</v>
          </cell>
          <cell r="DI81">
            <v>0.8526831813062975</v>
          </cell>
          <cell r="DJ81">
            <v>0.78557962115016466</v>
          </cell>
          <cell r="DK81">
            <v>-5000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-5000</v>
          </cell>
          <cell r="DZ81" t="str">
            <v>No</v>
          </cell>
          <cell r="EA81">
            <v>19500</v>
          </cell>
          <cell r="EB81">
            <v>1969500</v>
          </cell>
          <cell r="EC81">
            <v>-24500</v>
          </cell>
          <cell r="ED81">
            <v>-1.2564102564102564E-2</v>
          </cell>
          <cell r="EE81">
            <v>238</v>
          </cell>
          <cell r="EF81">
            <v>556</v>
          </cell>
        </row>
        <row r="82">
          <cell r="A82" t="str">
            <v>Nathan Tella</v>
          </cell>
          <cell r="B82" t="str">
            <v>Southampton</v>
          </cell>
          <cell r="C82" t="str">
            <v>Midfield</v>
          </cell>
          <cell r="D82" t="str">
            <v>2.476.000</v>
          </cell>
          <cell r="E82">
            <v>1E-3</v>
          </cell>
          <cell r="F82" t="str">
            <v>Nathan Tella</v>
          </cell>
          <cell r="G82" t="str">
            <v>Everton</v>
          </cell>
          <cell r="H82">
            <v>2476000</v>
          </cell>
          <cell r="I82">
            <v>0.87931034482758608</v>
          </cell>
          <cell r="J82">
            <v>1</v>
          </cell>
          <cell r="K82">
            <v>1.020862387747514</v>
          </cell>
          <cell r="L82">
            <v>95</v>
          </cell>
          <cell r="M82">
            <v>7.9137931034482745E-2</v>
          </cell>
          <cell r="N82">
            <v>5.2758620689655165E-2</v>
          </cell>
          <cell r="O82">
            <v>0.30775862068965509</v>
          </cell>
          <cell r="P82">
            <v>0.21438110142697794</v>
          </cell>
          <cell r="Q82">
            <v>0</v>
          </cell>
          <cell r="R82">
            <v>7.0000000000000007E-2</v>
          </cell>
          <cell r="S82">
            <v>0</v>
          </cell>
          <cell r="T82">
            <v>1.02</v>
          </cell>
          <cell r="U82">
            <v>1.54</v>
          </cell>
          <cell r="V82">
            <v>0.24979999999999999</v>
          </cell>
          <cell r="W82">
            <v>0.26250000000000001</v>
          </cell>
          <cell r="X82">
            <v>0.48759999999999998</v>
          </cell>
          <cell r="Y82">
            <v>7000</v>
          </cell>
          <cell r="Z82">
            <v>6245</v>
          </cell>
          <cell r="AA82">
            <v>1312.5</v>
          </cell>
          <cell r="AB82">
            <v>-7314</v>
          </cell>
          <cell r="AC82">
            <v>9892.2413793103424</v>
          </cell>
          <cell r="AD82">
            <v>2637.9310344827582</v>
          </cell>
          <cell r="AE82">
            <v>3077.5862068965507</v>
          </cell>
          <cell r="AF82">
            <v>0</v>
          </cell>
          <cell r="AG82">
            <v>0</v>
          </cell>
          <cell r="AH82">
            <v>-1400.0000000000002</v>
          </cell>
          <cell r="AI82">
            <v>0</v>
          </cell>
          <cell r="AJ82">
            <v>10200</v>
          </cell>
          <cell r="AK82">
            <v>-12320</v>
          </cell>
          <cell r="AL82">
            <v>19331.258620689649</v>
          </cell>
          <cell r="AM82">
            <v>1.3627450980392157</v>
          </cell>
          <cell r="AN82">
            <v>2.4415584415584415</v>
          </cell>
          <cell r="AO82">
            <v>1.8199893113013497</v>
          </cell>
          <cell r="AP82">
            <v>1.5748592040114833</v>
          </cell>
          <cell r="AQ82">
            <v>7000</v>
          </cell>
          <cell r="AR82">
            <v>9275</v>
          </cell>
          <cell r="AS82">
            <v>1998</v>
          </cell>
          <cell r="AT82">
            <v>-18442.5</v>
          </cell>
          <cell r="AU82">
            <v>13480.603448275859</v>
          </cell>
          <cell r="AV82">
            <v>3594.8275862068958</v>
          </cell>
          <cell r="AW82">
            <v>4193.9655172413777</v>
          </cell>
          <cell r="AX82">
            <v>0</v>
          </cell>
          <cell r="AY82">
            <v>0</v>
          </cell>
          <cell r="AZ82">
            <v>-1400.0000000000002</v>
          </cell>
          <cell r="BA82">
            <v>0</v>
          </cell>
          <cell r="BB82">
            <v>13900</v>
          </cell>
          <cell r="BC82">
            <v>-30080</v>
          </cell>
          <cell r="BD82">
            <v>-1740.0517241379348</v>
          </cell>
          <cell r="BE82">
            <v>1.1274509803921569</v>
          </cell>
          <cell r="BF82">
            <v>0.84415584415584421</v>
          </cell>
          <cell r="BG82">
            <v>1.2712491503214047</v>
          </cell>
          <cell r="BH82">
            <v>1.1971930090225904</v>
          </cell>
          <cell r="BI82">
            <v>7000</v>
          </cell>
          <cell r="BJ82">
            <v>8127.5</v>
          </cell>
          <cell r="BK82">
            <v>1394</v>
          </cell>
          <cell r="BL82">
            <v>-5943</v>
          </cell>
          <cell r="BM82">
            <v>11153.017241379308</v>
          </cell>
          <cell r="BN82">
            <v>2974.1379310344823</v>
          </cell>
          <cell r="BO82">
            <v>3469.8275862068954</v>
          </cell>
          <cell r="BP82">
            <v>0</v>
          </cell>
          <cell r="BQ82">
            <v>0</v>
          </cell>
          <cell r="BR82">
            <v>-1400.0000000000002</v>
          </cell>
          <cell r="BS82">
            <v>0</v>
          </cell>
          <cell r="BT82">
            <v>11500</v>
          </cell>
          <cell r="BU82">
            <v>-10400</v>
          </cell>
          <cell r="BV82">
            <v>5218.8706896551712</v>
          </cell>
          <cell r="BW82">
            <v>0.96078431372549011</v>
          </cell>
          <cell r="BX82">
            <v>1.1298701298701299</v>
          </cell>
          <cell r="BY82">
            <v>0.81873075307798182</v>
          </cell>
          <cell r="BZ82">
            <v>0.88691807103135656</v>
          </cell>
          <cell r="CA82">
            <v>7000</v>
          </cell>
          <cell r="CB82">
            <v>5210</v>
          </cell>
          <cell r="CC82">
            <v>1210.5</v>
          </cell>
          <cell r="CD82">
            <v>-8242.5</v>
          </cell>
          <cell r="CE82">
            <v>9504.3103448275833</v>
          </cell>
          <cell r="CF82">
            <v>2534.4827586206889</v>
          </cell>
          <cell r="CG82">
            <v>2956.8965517241368</v>
          </cell>
          <cell r="CH82">
            <v>0</v>
          </cell>
          <cell r="CI82">
            <v>0</v>
          </cell>
          <cell r="CJ82">
            <v>-1400.0000000000002</v>
          </cell>
          <cell r="CK82">
            <v>0</v>
          </cell>
          <cell r="CL82">
            <v>9800</v>
          </cell>
          <cell r="CM82">
            <v>-13920</v>
          </cell>
          <cell r="CN82">
            <v>956.71120689655118</v>
          </cell>
          <cell r="CO82">
            <v>1.2352941176470589</v>
          </cell>
          <cell r="CP82">
            <v>0.62337662337662336</v>
          </cell>
          <cell r="CQ82">
            <v>1.7860384307500736</v>
          </cell>
          <cell r="CR82">
            <v>1.4853561079408364</v>
          </cell>
          <cell r="CS82">
            <v>7000</v>
          </cell>
          <cell r="CT82">
            <v>10695</v>
          </cell>
          <cell r="CU82">
            <v>1465</v>
          </cell>
          <cell r="CV82">
            <v>-4188</v>
          </cell>
          <cell r="CW82">
            <v>12219.827586206895</v>
          </cell>
          <cell r="CX82">
            <v>3258.6206896551721</v>
          </cell>
          <cell r="CY82">
            <v>3801.7241379310335</v>
          </cell>
          <cell r="CZ82">
            <v>0</v>
          </cell>
          <cell r="DA82">
            <v>0</v>
          </cell>
          <cell r="DB82">
            <v>-1400.0000000000002</v>
          </cell>
          <cell r="DC82">
            <v>0</v>
          </cell>
          <cell r="DD82">
            <v>12600</v>
          </cell>
          <cell r="DE82">
            <v>-7680</v>
          </cell>
          <cell r="DF82">
            <v>1923.2607758620688</v>
          </cell>
          <cell r="DG82">
            <v>1.3823529411764706</v>
          </cell>
          <cell r="DH82">
            <v>0.7142857142857143</v>
          </cell>
          <cell r="DI82">
            <v>1.5527072185113362</v>
          </cell>
          <cell r="DJ82">
            <v>1.4650561048284403</v>
          </cell>
          <cell r="DK82">
            <v>7000</v>
          </cell>
          <cell r="DL82">
            <v>10897.5</v>
          </cell>
          <cell r="DM82">
            <v>1363</v>
          </cell>
          <cell r="DN82">
            <v>-4372.5</v>
          </cell>
          <cell r="DO82">
            <v>13674.568965517237</v>
          </cell>
          <cell r="DP82">
            <v>3646.5517241379303</v>
          </cell>
          <cell r="DQ82">
            <v>4254.3103448275851</v>
          </cell>
          <cell r="DR82">
            <v>0</v>
          </cell>
          <cell r="DS82">
            <v>0</v>
          </cell>
          <cell r="DT82">
            <v>-1400.0000000000002</v>
          </cell>
          <cell r="DU82">
            <v>0</v>
          </cell>
          <cell r="DV82">
            <v>14100</v>
          </cell>
          <cell r="DW82">
            <v>-19129.352932059661</v>
          </cell>
          <cell r="DX82">
            <v>719.81494070072165</v>
          </cell>
          <cell r="DY82">
            <v>26409.864509666226</v>
          </cell>
          <cell r="DZ82" t="str">
            <v>No</v>
          </cell>
          <cell r="EA82">
            <v>24760</v>
          </cell>
          <cell r="EB82">
            <v>2500760</v>
          </cell>
          <cell r="EC82">
            <v>1649.8645096662258</v>
          </cell>
          <cell r="ED82">
            <v>6.6634269372626241E-4</v>
          </cell>
          <cell r="EE82">
            <v>190</v>
          </cell>
          <cell r="EF82">
            <v>190</v>
          </cell>
        </row>
        <row r="83">
          <cell r="A83" t="str">
            <v>Solomon March</v>
          </cell>
          <cell r="B83" t="str">
            <v>Brighton and Hove</v>
          </cell>
          <cell r="C83" t="str">
            <v>Midfield</v>
          </cell>
          <cell r="D83" t="str">
            <v>4.135.000</v>
          </cell>
          <cell r="E83">
            <v>1E-3</v>
          </cell>
          <cell r="F83" t="str">
            <v>Solomon March</v>
          </cell>
          <cell r="G83" t="str">
            <v/>
          </cell>
          <cell r="H83">
            <v>4135000</v>
          </cell>
          <cell r="I83">
            <v>1.0849673202614376</v>
          </cell>
          <cell r="J83">
            <v>0.94845360824742264</v>
          </cell>
          <cell r="K83">
            <v>1.0487343186434583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1.66</v>
          </cell>
          <cell r="U83">
            <v>0.92</v>
          </cell>
          <cell r="V83">
            <v>0.54459999999999997</v>
          </cell>
          <cell r="W83">
            <v>0.25019999999999998</v>
          </cell>
          <cell r="X83">
            <v>0.20519999999999999</v>
          </cell>
          <cell r="Y83">
            <v>-5000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-5000</v>
          </cell>
          <cell r="AM83">
            <v>0.77108433734939763</v>
          </cell>
          <cell r="AN83">
            <v>1.173913043478261</v>
          </cell>
          <cell r="AO83">
            <v>0.85214378896621135</v>
          </cell>
          <cell r="AP83">
            <v>0.81060146116412601</v>
          </cell>
          <cell r="AQ83">
            <v>-5000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0.78313253012048201</v>
          </cell>
          <cell r="BF83">
            <v>1.2499999999999998</v>
          </cell>
          <cell r="BG83">
            <v>0.79453360250333427</v>
          </cell>
          <cell r="BH83">
            <v>0.78881246845760333</v>
          </cell>
          <cell r="BI83">
            <v>-5000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1.0060240963855422</v>
          </cell>
          <cell r="BX83">
            <v>0.83695652173913038</v>
          </cell>
          <cell r="BY83">
            <v>1.1618342427282833</v>
          </cell>
          <cell r="BZ83">
            <v>1.0811259150489836</v>
          </cell>
          <cell r="CA83">
            <v>-5000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0.58433734939759041</v>
          </cell>
          <cell r="CP83">
            <v>2.0217391304347827</v>
          </cell>
          <cell r="CQ83">
            <v>0.39062783535852114</v>
          </cell>
          <cell r="CR83">
            <v>0.47776399394922653</v>
          </cell>
          <cell r="CS83">
            <v>-5000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0.90361445783132532</v>
          </cell>
          <cell r="DH83">
            <v>1.1413043478260869</v>
          </cell>
          <cell r="DI83">
            <v>0.8780954309205613</v>
          </cell>
          <cell r="DJ83">
            <v>0.890763563879578</v>
          </cell>
          <cell r="DK83">
            <v>-5000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-5000</v>
          </cell>
          <cell r="DZ83" t="str">
            <v>No</v>
          </cell>
          <cell r="EA83">
            <v>41350</v>
          </cell>
          <cell r="EB83">
            <v>4176350</v>
          </cell>
          <cell r="EC83">
            <v>-46350</v>
          </cell>
          <cell r="ED83">
            <v>-1.120918984280532E-2</v>
          </cell>
          <cell r="EE83">
            <v>514</v>
          </cell>
          <cell r="EF83">
            <v>292</v>
          </cell>
        </row>
        <row r="84">
          <cell r="A84" t="str">
            <v>Rodrigo Vilca</v>
          </cell>
          <cell r="B84" t="str">
            <v>Newcastle</v>
          </cell>
          <cell r="C84" t="str">
            <v>Midfield</v>
          </cell>
          <cell r="D84" t="str">
            <v>2.455.000</v>
          </cell>
          <cell r="E84">
            <v>0</v>
          </cell>
          <cell r="F84" t="str">
            <v>Rodrigo Vilca</v>
          </cell>
          <cell r="G84" t="str">
            <v/>
          </cell>
          <cell r="H84">
            <v>2455000</v>
          </cell>
          <cell r="I84">
            <v>1.0660377358490565</v>
          </cell>
          <cell r="J84">
            <v>0.83206106870228991</v>
          </cell>
          <cell r="K84">
            <v>1.2007731918097617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1.1299999999999999</v>
          </cell>
          <cell r="U84">
            <v>1.0900000000000001</v>
          </cell>
          <cell r="V84">
            <v>0.3609</v>
          </cell>
          <cell r="W84">
            <v>0.29720000000000002</v>
          </cell>
          <cell r="X84">
            <v>0.34189999999999998</v>
          </cell>
          <cell r="Y84">
            <v>-5000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-5000</v>
          </cell>
          <cell r="AM84">
            <v>1.0796460176991152</v>
          </cell>
          <cell r="AN84">
            <v>1.0917431192660549</v>
          </cell>
          <cell r="AO84">
            <v>0.90483741803595963</v>
          </cell>
          <cell r="AP84">
            <v>0.98838459875074614</v>
          </cell>
          <cell r="AQ84">
            <v>-5000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1.0088495575221239</v>
          </cell>
          <cell r="BF84">
            <v>1.3853211009174311</v>
          </cell>
          <cell r="BG84">
            <v>0.65704681981505675</v>
          </cell>
          <cell r="BH84">
            <v>0.81416300176422818</v>
          </cell>
          <cell r="BI84">
            <v>-5000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0.68141592920353988</v>
          </cell>
          <cell r="BX84">
            <v>1.5321100917431192</v>
          </cell>
          <cell r="BY84">
            <v>0.55989836656540215</v>
          </cell>
          <cell r="BZ84">
            <v>0.61767602002401523</v>
          </cell>
          <cell r="CA84">
            <v>-5000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0.95575221238938068</v>
          </cell>
          <cell r="CP84">
            <v>1.4954128440366969</v>
          </cell>
          <cell r="CQ84">
            <v>0.58274825237398975</v>
          </cell>
          <cell r="CR84">
            <v>0.74629949180773658</v>
          </cell>
          <cell r="CS84">
            <v>-5000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0.76106194690265494</v>
          </cell>
          <cell r="DH84">
            <v>1.201834862385321</v>
          </cell>
          <cell r="DI84">
            <v>0.80251879796247838</v>
          </cell>
          <cell r="DJ84">
            <v>0.78151552691120751</v>
          </cell>
          <cell r="DK84">
            <v>-5000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-5000</v>
          </cell>
          <cell r="DZ84" t="str">
            <v>No</v>
          </cell>
          <cell r="EA84">
            <v>24550</v>
          </cell>
          <cell r="EB84">
            <v>2479550</v>
          </cell>
          <cell r="EC84">
            <v>-29550</v>
          </cell>
          <cell r="ED84">
            <v>-1.2036659877800407E-2</v>
          </cell>
          <cell r="EE84">
            <v>330</v>
          </cell>
          <cell r="EF84">
            <v>470</v>
          </cell>
        </row>
        <row r="85">
          <cell r="A85" t="str">
            <v>Jay Rodriguez</v>
          </cell>
          <cell r="B85" t="str">
            <v>Burnley</v>
          </cell>
          <cell r="C85" t="str">
            <v>Striker</v>
          </cell>
          <cell r="D85" t="str">
            <v>4.258.000</v>
          </cell>
          <cell r="E85">
            <v>4.0000000000000001E-3</v>
          </cell>
          <cell r="F85" t="str">
            <v>Jay Rodriguez</v>
          </cell>
          <cell r="G85" t="str">
            <v>Tottenham</v>
          </cell>
          <cell r="H85">
            <v>4258000</v>
          </cell>
          <cell r="I85">
            <v>0.95767195767195734</v>
          </cell>
          <cell r="J85">
            <v>0.81609195402298862</v>
          </cell>
          <cell r="K85">
            <v>1.4596210961395832</v>
          </cell>
          <cell r="L85">
            <v>190</v>
          </cell>
          <cell r="M85">
            <v>0.49798941798941782</v>
          </cell>
          <cell r="N85">
            <v>0.22026455026455016</v>
          </cell>
          <cell r="O85">
            <v>1.8291534391534385</v>
          </cell>
          <cell r="P85">
            <v>0.49627117268745824</v>
          </cell>
          <cell r="Q85">
            <v>0</v>
          </cell>
          <cell r="R85">
            <v>0.53</v>
          </cell>
          <cell r="S85">
            <v>0.01</v>
          </cell>
          <cell r="T85">
            <v>1.81</v>
          </cell>
          <cell r="U85">
            <v>2.84</v>
          </cell>
          <cell r="V85">
            <v>0.48159999999999997</v>
          </cell>
          <cell r="W85">
            <v>0.54899999999999993</v>
          </cell>
          <cell r="X85">
            <v>0.96940000000000004</v>
          </cell>
          <cell r="Y85">
            <v>14000</v>
          </cell>
          <cell r="Z85">
            <v>12040</v>
          </cell>
          <cell r="AA85">
            <v>2744.9999999999995</v>
          </cell>
          <cell r="AB85">
            <v>-14541</v>
          </cell>
          <cell r="AC85">
            <v>49798.941798941778</v>
          </cell>
          <cell r="AD85">
            <v>11013.227513227508</v>
          </cell>
          <cell r="AE85">
            <v>18291.534391534384</v>
          </cell>
          <cell r="AF85">
            <v>0</v>
          </cell>
          <cell r="AG85">
            <v>0</v>
          </cell>
          <cell r="AH85">
            <v>-10600</v>
          </cell>
          <cell r="AI85">
            <v>-500</v>
          </cell>
          <cell r="AJ85">
            <v>18100</v>
          </cell>
          <cell r="AK85">
            <v>-22720</v>
          </cell>
          <cell r="AL85">
            <v>77627.703703703664</v>
          </cell>
          <cell r="AM85">
            <v>0.53038674033149169</v>
          </cell>
          <cell r="AN85">
            <v>0.46830985915492962</v>
          </cell>
          <cell r="AO85">
            <v>0.53292892244294532</v>
          </cell>
          <cell r="AP85">
            <v>0.53165631191860041</v>
          </cell>
          <cell r="AQ85">
            <v>14000</v>
          </cell>
          <cell r="AR85">
            <v>6707.5</v>
          </cell>
          <cell r="AS85">
            <v>1427.4999999999998</v>
          </cell>
          <cell r="AT85">
            <v>-6694.5</v>
          </cell>
          <cell r="AU85">
            <v>26412.698412698399</v>
          </cell>
          <cell r="AV85">
            <v>5841.2698412698383</v>
          </cell>
          <cell r="AW85">
            <v>9701.5873015872967</v>
          </cell>
          <cell r="AX85">
            <v>0</v>
          </cell>
          <cell r="AY85">
            <v>0</v>
          </cell>
          <cell r="AZ85">
            <v>-10600</v>
          </cell>
          <cell r="BA85">
            <v>-500</v>
          </cell>
          <cell r="BB85">
            <v>9600</v>
          </cell>
          <cell r="BC85">
            <v>-10640.000000000002</v>
          </cell>
          <cell r="BD85">
            <v>15628.027777777766</v>
          </cell>
          <cell r="BE85">
            <v>0.50276243093922657</v>
          </cell>
          <cell r="BF85">
            <v>0.49647887323943662</v>
          </cell>
          <cell r="BG85">
            <v>0.49195539976929853</v>
          </cell>
          <cell r="BH85">
            <v>0.49732956145969404</v>
          </cell>
          <cell r="BI85">
            <v>14000</v>
          </cell>
          <cell r="BJ85">
            <v>6045</v>
          </cell>
          <cell r="BK85">
            <v>1390.5</v>
          </cell>
          <cell r="BL85">
            <v>-7201.5</v>
          </cell>
          <cell r="BM85">
            <v>25037.037037037029</v>
          </cell>
          <cell r="BN85">
            <v>5537.0370370370347</v>
          </cell>
          <cell r="BO85">
            <v>9196.2962962962938</v>
          </cell>
          <cell r="BP85">
            <v>0</v>
          </cell>
          <cell r="BQ85">
            <v>0</v>
          </cell>
          <cell r="BR85">
            <v>-10600</v>
          </cell>
          <cell r="BS85">
            <v>-500</v>
          </cell>
          <cell r="BT85">
            <v>9100</v>
          </cell>
          <cell r="BU85">
            <v>-11280</v>
          </cell>
          <cell r="BV85">
            <v>6681.0925925925894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14000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-10600</v>
          </cell>
          <cell r="CK85">
            <v>-500</v>
          </cell>
          <cell r="CL85">
            <v>0</v>
          </cell>
          <cell r="CM85">
            <v>0</v>
          </cell>
          <cell r="CN85">
            <v>-1387.5</v>
          </cell>
          <cell r="CO85">
            <v>0.53038674033149169</v>
          </cell>
          <cell r="CP85">
            <v>0.44366197183098594</v>
          </cell>
          <cell r="CQ85">
            <v>0.57157062934705272</v>
          </cell>
          <cell r="CR85">
            <v>0.55059375493062257</v>
          </cell>
          <cell r="CS85">
            <v>14000</v>
          </cell>
          <cell r="CT85">
            <v>6980</v>
          </cell>
          <cell r="CU85">
            <v>1465</v>
          </cell>
          <cell r="CV85">
            <v>-6417</v>
          </cell>
          <cell r="CW85">
            <v>26412.698412698399</v>
          </cell>
          <cell r="CX85">
            <v>5841.2698412698383</v>
          </cell>
          <cell r="CY85">
            <v>9701.5873015872967</v>
          </cell>
          <cell r="CZ85">
            <v>0</v>
          </cell>
          <cell r="DA85">
            <v>0</v>
          </cell>
          <cell r="DB85">
            <v>-10600</v>
          </cell>
          <cell r="DC85">
            <v>-500</v>
          </cell>
          <cell r="DD85">
            <v>9600</v>
          </cell>
          <cell r="DE85">
            <v>-10080</v>
          </cell>
          <cell r="DF85">
            <v>2025.2222222222208</v>
          </cell>
          <cell r="DG85">
            <v>0.72375690607734811</v>
          </cell>
          <cell r="DH85">
            <v>0.30281690140845069</v>
          </cell>
          <cell r="DI85">
            <v>0.8526831813062975</v>
          </cell>
          <cell r="DJ85">
            <v>0.78557962115016466</v>
          </cell>
          <cell r="DK85">
            <v>14000</v>
          </cell>
          <cell r="DL85">
            <v>11622.5</v>
          </cell>
          <cell r="DM85">
            <v>1457.5</v>
          </cell>
          <cell r="DN85">
            <v>-3654</v>
          </cell>
          <cell r="DO85">
            <v>36042.32804232803</v>
          </cell>
          <cell r="DP85">
            <v>7970.8994708994678</v>
          </cell>
          <cell r="DQ85">
            <v>13238.624338624333</v>
          </cell>
          <cell r="DR85">
            <v>0</v>
          </cell>
          <cell r="DS85">
            <v>0</v>
          </cell>
          <cell r="DT85">
            <v>-10600</v>
          </cell>
          <cell r="DU85">
            <v>-500</v>
          </cell>
          <cell r="DV85">
            <v>13100</v>
          </cell>
          <cell r="DW85">
            <v>-19372.961879279079</v>
          </cell>
          <cell r="DX85">
            <v>1540.7778116428983</v>
          </cell>
          <cell r="DY85">
            <v>102115.32410793913</v>
          </cell>
          <cell r="DZ85" t="str">
            <v>No</v>
          </cell>
          <cell r="EA85">
            <v>42580</v>
          </cell>
          <cell r="EB85">
            <v>4300580</v>
          </cell>
          <cell r="EC85">
            <v>59535.32410793913</v>
          </cell>
          <cell r="ED85">
            <v>1.3981992510084343E-2</v>
          </cell>
          <cell r="EE85">
            <v>92</v>
          </cell>
          <cell r="EF85">
            <v>94</v>
          </cell>
        </row>
        <row r="86">
          <cell r="A86" t="str">
            <v>Bertrand Traore</v>
          </cell>
          <cell r="B86" t="str">
            <v>Aston Villa</v>
          </cell>
          <cell r="C86" t="str">
            <v>Striker</v>
          </cell>
          <cell r="D86" t="str">
            <v>3.862.000</v>
          </cell>
          <cell r="E86">
            <v>0.17399999999999999</v>
          </cell>
          <cell r="F86" t="str">
            <v>Bertrand Traore</v>
          </cell>
          <cell r="G86" t="str">
            <v>Sheffield United</v>
          </cell>
          <cell r="H86">
            <v>3862000</v>
          </cell>
          <cell r="I86">
            <v>1.06049822064057</v>
          </cell>
          <cell r="J86">
            <v>0.96774193548387133</v>
          </cell>
          <cell r="K86">
            <v>1.0283992340244903</v>
          </cell>
          <cell r="L86">
            <v>190</v>
          </cell>
          <cell r="M86">
            <v>0.41359430604982228</v>
          </cell>
          <cell r="N86">
            <v>0.33935943060498241</v>
          </cell>
          <cell r="O86">
            <v>1.8558718861209975</v>
          </cell>
          <cell r="P86">
            <v>0.53476760169273496</v>
          </cell>
          <cell r="Q86">
            <v>0</v>
          </cell>
          <cell r="R86">
            <v>0.04</v>
          </cell>
          <cell r="S86">
            <v>7.0000000000000007E-2</v>
          </cell>
          <cell r="T86">
            <v>2.98</v>
          </cell>
          <cell r="U86">
            <v>2.7</v>
          </cell>
          <cell r="V86">
            <v>0.8115</v>
          </cell>
          <cell r="W86">
            <v>0.51439999999999997</v>
          </cell>
          <cell r="X86">
            <v>0.67419999999999991</v>
          </cell>
          <cell r="Y86">
            <v>14000</v>
          </cell>
          <cell r="Z86">
            <v>20287.5</v>
          </cell>
          <cell r="AA86">
            <v>2572</v>
          </cell>
          <cell r="AB86">
            <v>-10112.999999999998</v>
          </cell>
          <cell r="AC86">
            <v>41359.430604982226</v>
          </cell>
          <cell r="AD86">
            <v>16967.97153024912</v>
          </cell>
          <cell r="AE86">
            <v>18558.718861209974</v>
          </cell>
          <cell r="AF86">
            <v>0</v>
          </cell>
          <cell r="AG86">
            <v>0</v>
          </cell>
          <cell r="AH86">
            <v>-800</v>
          </cell>
          <cell r="AI86">
            <v>-3500.0000000000005</v>
          </cell>
          <cell r="AJ86">
            <v>29800</v>
          </cell>
          <cell r="AK86">
            <v>-21600</v>
          </cell>
          <cell r="AL86">
            <v>107532.62099644131</v>
          </cell>
          <cell r="AM86">
            <v>0.47986577181208051</v>
          </cell>
          <cell r="AN86">
            <v>0.37777777777777777</v>
          </cell>
          <cell r="AO86">
            <v>0.67430214364457286</v>
          </cell>
          <cell r="AP86">
            <v>0.56883610872952095</v>
          </cell>
          <cell r="AQ86">
            <v>14000</v>
          </cell>
          <cell r="AR86">
            <v>11555</v>
          </cell>
          <cell r="AS86">
            <v>1363.5</v>
          </cell>
          <cell r="AT86">
            <v>-3976.5</v>
          </cell>
          <cell r="AU86">
            <v>19846.975088967982</v>
          </cell>
          <cell r="AV86">
            <v>8142.3487544484033</v>
          </cell>
          <cell r="AW86">
            <v>8905.6939501779398</v>
          </cell>
          <cell r="AX86">
            <v>0</v>
          </cell>
          <cell r="AY86">
            <v>0</v>
          </cell>
          <cell r="AZ86">
            <v>-800</v>
          </cell>
          <cell r="BA86">
            <v>-3500.0000000000005</v>
          </cell>
          <cell r="BB86">
            <v>14300</v>
          </cell>
          <cell r="BC86">
            <v>-8160</v>
          </cell>
          <cell r="BD86">
            <v>23838.508896797164</v>
          </cell>
          <cell r="BE86">
            <v>0.50671140939597314</v>
          </cell>
          <cell r="BF86">
            <v>0.42222222222222217</v>
          </cell>
          <cell r="BG86">
            <v>0.59805235172056015</v>
          </cell>
          <cell r="BH86">
            <v>0.55049064481869381</v>
          </cell>
          <cell r="BI86">
            <v>14000</v>
          </cell>
          <cell r="BJ86">
            <v>11312.5</v>
          </cell>
          <cell r="BK86">
            <v>1313</v>
          </cell>
          <cell r="BL86">
            <v>-4273.5</v>
          </cell>
          <cell r="BM86">
            <v>20957.295373665489</v>
          </cell>
          <cell r="BN86">
            <v>8597.8647686832792</v>
          </cell>
          <cell r="BO86">
            <v>9403.9145907473358</v>
          </cell>
          <cell r="BP86">
            <v>0</v>
          </cell>
          <cell r="BQ86">
            <v>0</v>
          </cell>
          <cell r="BR86">
            <v>-800</v>
          </cell>
          <cell r="BS86">
            <v>-3500.0000000000005</v>
          </cell>
          <cell r="BT86">
            <v>15100</v>
          </cell>
          <cell r="BU86">
            <v>-9119.9999999999982</v>
          </cell>
          <cell r="BV86">
            <v>12247.768683274026</v>
          </cell>
          <cell r="BW86">
            <v>0.48657718120805366</v>
          </cell>
          <cell r="BX86">
            <v>0.54074074074074074</v>
          </cell>
          <cell r="BY86">
            <v>0.43427513932154099</v>
          </cell>
          <cell r="BZ86">
            <v>0.45968290501149833</v>
          </cell>
          <cell r="CA86">
            <v>14000</v>
          </cell>
          <cell r="CB86">
            <v>9295</v>
          </cell>
          <cell r="CC86">
            <v>1267.5</v>
          </cell>
          <cell r="CD86">
            <v>-5620.5</v>
          </cell>
          <cell r="CE86">
            <v>20124.555160142358</v>
          </cell>
          <cell r="CF86">
            <v>8256.2277580071222</v>
          </cell>
          <cell r="CG86">
            <v>9030.2491103202883</v>
          </cell>
          <cell r="CH86">
            <v>0</v>
          </cell>
          <cell r="CI86">
            <v>0</v>
          </cell>
          <cell r="CJ86">
            <v>-800</v>
          </cell>
          <cell r="CK86">
            <v>-3500.0000000000005</v>
          </cell>
          <cell r="CL86">
            <v>14499.999999999998</v>
          </cell>
          <cell r="CM86">
            <v>-11680</v>
          </cell>
          <cell r="CN86">
            <v>5109.1290035587208</v>
          </cell>
          <cell r="CO86">
            <v>0.52013422818791943</v>
          </cell>
          <cell r="CP86">
            <v>0.35555555555555551</v>
          </cell>
          <cell r="CQ86">
            <v>0.71599865953568631</v>
          </cell>
          <cell r="CR86">
            <v>0.61025847815591971</v>
          </cell>
          <cell r="CS86">
            <v>14000</v>
          </cell>
          <cell r="CT86">
            <v>12620</v>
          </cell>
          <cell r="CU86">
            <v>1312.5</v>
          </cell>
          <cell r="CV86">
            <v>-3490.5</v>
          </cell>
          <cell r="CW86">
            <v>21512.455516014244</v>
          </cell>
          <cell r="CX86">
            <v>8825.6227758007171</v>
          </cell>
          <cell r="CY86">
            <v>9653.0249110320328</v>
          </cell>
          <cell r="CZ86">
            <v>0</v>
          </cell>
          <cell r="DA86">
            <v>0</v>
          </cell>
          <cell r="DB86">
            <v>-800</v>
          </cell>
          <cell r="DC86">
            <v>-3500.0000000000005</v>
          </cell>
          <cell r="DD86">
            <v>15500</v>
          </cell>
          <cell r="DE86">
            <v>-7679.9999999999991</v>
          </cell>
          <cell r="DF86">
            <v>3372.068950177937</v>
          </cell>
          <cell r="DG86">
            <v>0.33557046979865773</v>
          </cell>
          <cell r="DH86">
            <v>0.78518518518518521</v>
          </cell>
          <cell r="DI86">
            <v>0.22445568529490706</v>
          </cell>
          <cell r="DJ86">
            <v>0.27444616915415604</v>
          </cell>
          <cell r="DK86">
            <v>14000</v>
          </cell>
          <cell r="DL86">
            <v>4190</v>
          </cell>
          <cell r="DM86">
            <v>1031</v>
          </cell>
          <cell r="DN86">
            <v>-9393</v>
          </cell>
          <cell r="DO86">
            <v>13879.003558718869</v>
          </cell>
          <cell r="DP86">
            <v>5693.9501779359471</v>
          </cell>
          <cell r="DQ86">
            <v>6227.7580071174416</v>
          </cell>
          <cell r="DR86">
            <v>0</v>
          </cell>
          <cell r="DS86">
            <v>0</v>
          </cell>
          <cell r="DT86">
            <v>-800</v>
          </cell>
          <cell r="DU86">
            <v>-3500.0000000000005</v>
          </cell>
          <cell r="DV86">
            <v>10000</v>
          </cell>
          <cell r="DW86">
            <v>-4848.2428023699922</v>
          </cell>
          <cell r="DX86">
            <v>702.51465441882078</v>
          </cell>
          <cell r="DY86">
            <v>152802.61118466797</v>
          </cell>
          <cell r="DZ86" t="str">
            <v>Yes</v>
          </cell>
          <cell r="EA86">
            <v>0</v>
          </cell>
          <cell r="EB86">
            <v>3862000</v>
          </cell>
          <cell r="EC86">
            <v>152802.61118466797</v>
          </cell>
          <cell r="ED86">
            <v>3.9565668354393568E-2</v>
          </cell>
          <cell r="EE86">
            <v>18</v>
          </cell>
          <cell r="EF86">
            <v>5</v>
          </cell>
        </row>
        <row r="87">
          <cell r="A87" t="str">
            <v>Cedric Soares</v>
          </cell>
          <cell r="B87" t="str">
            <v>Arsenal</v>
          </cell>
          <cell r="C87" t="str">
            <v>Defense</v>
          </cell>
          <cell r="D87" t="str">
            <v>2.794.000</v>
          </cell>
          <cell r="E87">
            <v>2.3E-2</v>
          </cell>
          <cell r="F87" t="str">
            <v>Cedric Soares</v>
          </cell>
          <cell r="G87" t="str">
            <v/>
          </cell>
          <cell r="H87">
            <v>2794000</v>
          </cell>
          <cell r="I87">
            <v>0.78294573643410836</v>
          </cell>
          <cell r="J87">
            <v>0.99999999999999989</v>
          </cell>
          <cell r="K87">
            <v>1.0063142122390261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1.01</v>
          </cell>
          <cell r="U87">
            <v>1.38</v>
          </cell>
          <cell r="V87">
            <v>0.2727</v>
          </cell>
          <cell r="W87">
            <v>0.27839999999999998</v>
          </cell>
          <cell r="X87">
            <v>0.44890000000000002</v>
          </cell>
          <cell r="Y87">
            <v>-5000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-5000</v>
          </cell>
          <cell r="AM87">
            <v>1.3168316831683169</v>
          </cell>
          <cell r="AN87">
            <v>0.69565217391304346</v>
          </cell>
          <cell r="AO87">
            <v>1.5219615556186339</v>
          </cell>
          <cell r="AP87">
            <v>1.4156861223458947</v>
          </cell>
          <cell r="AQ87">
            <v>-5000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1.5247524752475248</v>
          </cell>
          <cell r="BF87">
            <v>0.84782608695652173</v>
          </cell>
          <cell r="BG87">
            <v>1.2336780599567434</v>
          </cell>
          <cell r="BH87">
            <v>1.3715151022054437</v>
          </cell>
          <cell r="BI87">
            <v>-5000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1.2871287128712872</v>
          </cell>
          <cell r="BX87">
            <v>0.94202898550724645</v>
          </cell>
          <cell r="BY87">
            <v>1.0832870676749584</v>
          </cell>
          <cell r="BZ87">
            <v>1.1808174664555822</v>
          </cell>
          <cell r="CA87">
            <v>-5000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1.2772277227722773</v>
          </cell>
          <cell r="CP87">
            <v>1.1304347826086958</v>
          </cell>
          <cell r="CQ87">
            <v>0.83527021141127189</v>
          </cell>
          <cell r="CR87">
            <v>1.0328747600848505</v>
          </cell>
          <cell r="CS87">
            <v>-5000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1.4455445544554455</v>
          </cell>
          <cell r="DH87">
            <v>0.65942028985507251</v>
          </cell>
          <cell r="DI87">
            <v>1.5999941932173602</v>
          </cell>
          <cell r="DJ87">
            <v>1.5208099464317324</v>
          </cell>
          <cell r="DK87">
            <v>-5000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-5000</v>
          </cell>
          <cell r="DZ87" t="str">
            <v>No</v>
          </cell>
          <cell r="EA87">
            <v>27940</v>
          </cell>
          <cell r="EB87">
            <v>2821940</v>
          </cell>
          <cell r="EC87">
            <v>-32940</v>
          </cell>
          <cell r="ED87">
            <v>-1.1789549033643522E-2</v>
          </cell>
          <cell r="EE87">
            <v>385</v>
          </cell>
          <cell r="EF87">
            <v>418</v>
          </cell>
        </row>
        <row r="88">
          <cell r="A88" t="str">
            <v>Gabriel Magalhaes</v>
          </cell>
          <cell r="B88" t="str">
            <v>Arsenal</v>
          </cell>
          <cell r="C88" t="str">
            <v>Defense</v>
          </cell>
          <cell r="D88" t="str">
            <v>4.009.000</v>
          </cell>
          <cell r="E88">
            <v>4.0000000000000001E-3</v>
          </cell>
          <cell r="F88" t="str">
            <v>Gabriel</v>
          </cell>
          <cell r="G88" t="str">
            <v/>
          </cell>
          <cell r="H88">
            <v>4009000</v>
          </cell>
          <cell r="I88">
            <v>0.78294573643410836</v>
          </cell>
          <cell r="J88">
            <v>0.99999999999999989</v>
          </cell>
          <cell r="K88">
            <v>1.0063142122390261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1.01</v>
          </cell>
          <cell r="U88">
            <v>1.38</v>
          </cell>
          <cell r="V88">
            <v>0.2727</v>
          </cell>
          <cell r="W88">
            <v>0.27839999999999998</v>
          </cell>
          <cell r="X88">
            <v>0.44890000000000002</v>
          </cell>
          <cell r="Y88">
            <v>-5000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-5000</v>
          </cell>
          <cell r="AM88">
            <v>1.3168316831683169</v>
          </cell>
          <cell r="AN88">
            <v>0.69565217391304346</v>
          </cell>
          <cell r="AO88">
            <v>1.5219615556186339</v>
          </cell>
          <cell r="AP88">
            <v>1.4156861223458947</v>
          </cell>
          <cell r="AQ88">
            <v>-5000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1.5247524752475248</v>
          </cell>
          <cell r="BF88">
            <v>0.84782608695652173</v>
          </cell>
          <cell r="BG88">
            <v>1.2336780599567434</v>
          </cell>
          <cell r="BH88">
            <v>1.3715151022054437</v>
          </cell>
          <cell r="BI88">
            <v>-5000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1.2871287128712872</v>
          </cell>
          <cell r="BX88">
            <v>0.94202898550724645</v>
          </cell>
          <cell r="BY88">
            <v>1.0832870676749584</v>
          </cell>
          <cell r="BZ88">
            <v>1.1808174664555822</v>
          </cell>
          <cell r="CA88">
            <v>-5000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1.2772277227722773</v>
          </cell>
          <cell r="CP88">
            <v>1.1304347826086958</v>
          </cell>
          <cell r="CQ88">
            <v>0.83527021141127189</v>
          </cell>
          <cell r="CR88">
            <v>1.0328747600848505</v>
          </cell>
          <cell r="CS88">
            <v>-5000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1.4455445544554455</v>
          </cell>
          <cell r="DH88">
            <v>0.65942028985507251</v>
          </cell>
          <cell r="DI88">
            <v>1.5999941932173602</v>
          </cell>
          <cell r="DJ88">
            <v>1.5208099464317324</v>
          </cell>
          <cell r="DK88">
            <v>-5000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-5000</v>
          </cell>
          <cell r="DZ88" t="str">
            <v>No</v>
          </cell>
          <cell r="EA88">
            <v>40090</v>
          </cell>
          <cell r="EB88">
            <v>4049090</v>
          </cell>
          <cell r="EC88">
            <v>-45090</v>
          </cell>
          <cell r="ED88">
            <v>-1.1247193813918683E-2</v>
          </cell>
          <cell r="EE88">
            <v>505</v>
          </cell>
          <cell r="EF88">
            <v>301</v>
          </cell>
        </row>
        <row r="89">
          <cell r="A89" t="str">
            <v>Olivier Giroud</v>
          </cell>
          <cell r="B89" t="str">
            <v>Chelsea</v>
          </cell>
          <cell r="C89" t="str">
            <v>Striker</v>
          </cell>
          <cell r="D89" t="str">
            <v>5.800.000</v>
          </cell>
          <cell r="E89">
            <v>1.7000000000000001E-2</v>
          </cell>
          <cell r="F89" t="str">
            <v>Olivier Giroud</v>
          </cell>
          <cell r="G89" t="str">
            <v>Liverpool</v>
          </cell>
          <cell r="H89">
            <v>5800000</v>
          </cell>
          <cell r="I89">
            <v>1.003571428571429</v>
          </cell>
          <cell r="J89">
            <v>0.9963636363636369</v>
          </cell>
          <cell r="K89">
            <v>0.99321007287201368</v>
          </cell>
          <cell r="L89">
            <v>95</v>
          </cell>
          <cell r="M89">
            <v>0.58207142857142879</v>
          </cell>
          <cell r="N89">
            <v>0.18064285714285722</v>
          </cell>
          <cell r="O89">
            <v>1.9670000000000007</v>
          </cell>
          <cell r="P89">
            <v>0.20857411530312286</v>
          </cell>
          <cell r="Q89">
            <v>0</v>
          </cell>
          <cell r="R89">
            <v>0.1</v>
          </cell>
          <cell r="S89">
            <v>0</v>
          </cell>
          <cell r="T89">
            <v>2.81</v>
          </cell>
          <cell r="U89">
            <v>2.74</v>
          </cell>
          <cell r="V89">
            <v>0.76150000000000007</v>
          </cell>
          <cell r="W89">
            <v>0.51229999999999998</v>
          </cell>
          <cell r="X89">
            <v>0.72629999999999995</v>
          </cell>
          <cell r="Y89">
            <v>7000</v>
          </cell>
          <cell r="Z89">
            <v>19037.5</v>
          </cell>
          <cell r="AA89">
            <v>2561.5</v>
          </cell>
          <cell r="AB89">
            <v>-10894.5</v>
          </cell>
          <cell r="AC89">
            <v>58207.142857142877</v>
          </cell>
          <cell r="AD89">
            <v>9032.1428571428605</v>
          </cell>
          <cell r="AE89">
            <v>19670.000000000007</v>
          </cell>
          <cell r="AF89">
            <v>0</v>
          </cell>
          <cell r="AG89">
            <v>0</v>
          </cell>
          <cell r="AH89">
            <v>-2000</v>
          </cell>
          <cell r="AI89">
            <v>0</v>
          </cell>
          <cell r="AJ89">
            <v>28100</v>
          </cell>
          <cell r="AK89">
            <v>-21920</v>
          </cell>
          <cell r="AL89">
            <v>108793.78571428574</v>
          </cell>
          <cell r="AM89">
            <v>0.65836298932384341</v>
          </cell>
          <cell r="AN89">
            <v>0.28102189781021897</v>
          </cell>
          <cell r="AO89">
            <v>0.89649689534220123</v>
          </cell>
          <cell r="AP89">
            <v>0.76825801391006421</v>
          </cell>
          <cell r="AQ89">
            <v>7000</v>
          </cell>
          <cell r="AR89">
            <v>15620</v>
          </cell>
          <cell r="AS89">
            <v>1129</v>
          </cell>
          <cell r="AT89">
            <v>-2242.5</v>
          </cell>
          <cell r="AU89">
            <v>38321.428571428587</v>
          </cell>
          <cell r="AV89">
            <v>5946.4285714285734</v>
          </cell>
          <cell r="AW89">
            <v>12950.000000000005</v>
          </cell>
          <cell r="AX89">
            <v>0</v>
          </cell>
          <cell r="AY89">
            <v>0</v>
          </cell>
          <cell r="AZ89">
            <v>-2000</v>
          </cell>
          <cell r="BA89">
            <v>0</v>
          </cell>
          <cell r="BB89">
            <v>18500</v>
          </cell>
          <cell r="BC89">
            <v>-6160</v>
          </cell>
          <cell r="BD89">
            <v>41032.17857142858</v>
          </cell>
          <cell r="BE89">
            <v>0.65480427046263345</v>
          </cell>
          <cell r="BF89">
            <v>0.42700729927007292</v>
          </cell>
          <cell r="BG89">
            <v>0.60093984015659208</v>
          </cell>
          <cell r="BH89">
            <v>0.62729416833385976</v>
          </cell>
          <cell r="BI89">
            <v>7000</v>
          </cell>
          <cell r="BJ89">
            <v>13155</v>
          </cell>
          <cell r="BK89">
            <v>1172.5</v>
          </cell>
          <cell r="BL89">
            <v>-3589.5</v>
          </cell>
          <cell r="BM89">
            <v>38114.285714285725</v>
          </cell>
          <cell r="BN89">
            <v>5914.2857142857165</v>
          </cell>
          <cell r="BO89">
            <v>12880.000000000005</v>
          </cell>
          <cell r="BP89">
            <v>0</v>
          </cell>
          <cell r="BQ89">
            <v>0</v>
          </cell>
          <cell r="BR89">
            <v>-2000</v>
          </cell>
          <cell r="BS89">
            <v>0</v>
          </cell>
          <cell r="BT89">
            <v>18400</v>
          </cell>
          <cell r="BU89">
            <v>-9359.9999999999982</v>
          </cell>
          <cell r="BV89">
            <v>18671.642857142862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7000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-2000</v>
          </cell>
          <cell r="CK89">
            <v>0</v>
          </cell>
          <cell r="CL89">
            <v>0</v>
          </cell>
          <cell r="CM89">
            <v>0</v>
          </cell>
          <cell r="CN89">
            <v>-250</v>
          </cell>
          <cell r="CO89">
            <v>0.86120996441281139</v>
          </cell>
          <cell r="CP89">
            <v>0.13503649635036497</v>
          </cell>
          <cell r="CQ89">
            <v>1.3374162098302169</v>
          </cell>
          <cell r="CR89">
            <v>1.0732176696611915</v>
          </cell>
          <cell r="CS89">
            <v>7000</v>
          </cell>
          <cell r="CT89">
            <v>20642.5</v>
          </cell>
          <cell r="CU89">
            <v>669</v>
          </cell>
          <cell r="CV89">
            <v>-607.5</v>
          </cell>
          <cell r="CW89">
            <v>50128.571428571449</v>
          </cell>
          <cell r="CX89">
            <v>7778.5714285714312</v>
          </cell>
          <cell r="CY89">
            <v>16940.000000000007</v>
          </cell>
          <cell r="CZ89">
            <v>0</v>
          </cell>
          <cell r="DA89">
            <v>0</v>
          </cell>
          <cell r="DB89">
            <v>-2000</v>
          </cell>
          <cell r="DC89">
            <v>0</v>
          </cell>
          <cell r="DD89">
            <v>24200</v>
          </cell>
          <cell r="DE89">
            <v>-2960</v>
          </cell>
          <cell r="DF89">
            <v>7174.4464285714312</v>
          </cell>
          <cell r="DG89">
            <v>0.67259786476868322</v>
          </cell>
          <cell r="DH89">
            <v>0.30291970802919704</v>
          </cell>
          <cell r="DI89">
            <v>0.84428898050167522</v>
          </cell>
          <cell r="DJ89">
            <v>0.7535694828834002</v>
          </cell>
          <cell r="DK89">
            <v>7000</v>
          </cell>
          <cell r="DL89">
            <v>15434.999999999998</v>
          </cell>
          <cell r="DM89">
            <v>1120</v>
          </cell>
          <cell r="DN89">
            <v>-2379</v>
          </cell>
          <cell r="DO89">
            <v>39150.000000000007</v>
          </cell>
          <cell r="DP89">
            <v>6075.0000000000018</v>
          </cell>
          <cell r="DQ89">
            <v>13230.000000000004</v>
          </cell>
          <cell r="DR89">
            <v>0</v>
          </cell>
          <cell r="DS89">
            <v>0</v>
          </cell>
          <cell r="DT89">
            <v>-2000</v>
          </cell>
          <cell r="DU89">
            <v>0</v>
          </cell>
          <cell r="DV89">
            <v>18900</v>
          </cell>
          <cell r="DW89">
            <v>-18506.814452596722</v>
          </cell>
          <cell r="DX89">
            <v>2219.5057983563529</v>
          </cell>
          <cell r="DY89">
            <v>177641.55936978495</v>
          </cell>
          <cell r="DZ89" t="str">
            <v>Yes</v>
          </cell>
          <cell r="EA89">
            <v>0</v>
          </cell>
          <cell r="EB89">
            <v>5800000</v>
          </cell>
          <cell r="EC89">
            <v>177641.55936978495</v>
          </cell>
          <cell r="ED89">
            <v>3.0627855063756027E-2</v>
          </cell>
          <cell r="EE89">
            <v>12</v>
          </cell>
          <cell r="EF89">
            <v>21</v>
          </cell>
        </row>
        <row r="90">
          <cell r="A90" t="str">
            <v>Christian Fuchs</v>
          </cell>
          <cell r="B90" t="str">
            <v>Leicester City</v>
          </cell>
          <cell r="C90" t="str">
            <v>Defense</v>
          </cell>
          <cell r="D90" t="str">
            <v>3.960.000</v>
          </cell>
          <cell r="E90">
            <v>1E-3</v>
          </cell>
          <cell r="F90" t="str">
            <v>Christian Fuchs</v>
          </cell>
          <cell r="G90" t="str">
            <v/>
          </cell>
          <cell r="H90">
            <v>3960000</v>
          </cell>
          <cell r="I90">
            <v>0.85382059800664467</v>
          </cell>
          <cell r="J90">
            <v>0.86147186147186161</v>
          </cell>
          <cell r="K90">
            <v>1.1377385821891119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2.57</v>
          </cell>
          <cell r="U90">
            <v>1.99</v>
          </cell>
          <cell r="V90">
            <v>0.85340000000000005</v>
          </cell>
          <cell r="W90">
            <v>0.57689999999999997</v>
          </cell>
          <cell r="X90">
            <v>0.56969999999999998</v>
          </cell>
          <cell r="Y90">
            <v>-5000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-5000</v>
          </cell>
          <cell r="AM90">
            <v>0.42023346303501952</v>
          </cell>
          <cell r="AN90">
            <v>0.64321608040201006</v>
          </cell>
          <cell r="AO90">
            <v>0.3759648303232232</v>
          </cell>
          <cell r="AP90">
            <v>0.39748333628732363</v>
          </cell>
          <cell r="AQ90">
            <v>-5000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0.6108949416342413</v>
          </cell>
          <cell r="BF90">
            <v>0.34170854271356788</v>
          </cell>
          <cell r="BG90">
            <v>0.68505258561757265</v>
          </cell>
          <cell r="BH90">
            <v>0.6469120182120851</v>
          </cell>
          <cell r="BI90">
            <v>-5000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-5000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0.28404669260700388</v>
          </cell>
          <cell r="CP90">
            <v>0.92964824120603018</v>
          </cell>
          <cell r="CQ90">
            <v>0.21261767560413783</v>
          </cell>
          <cell r="CR90">
            <v>0.24575057994874439</v>
          </cell>
          <cell r="CS90">
            <v>-5000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0.45136186770428016</v>
          </cell>
          <cell r="DH90">
            <v>0.66331658291457285</v>
          </cell>
          <cell r="DI90">
            <v>0.3612230384672479</v>
          </cell>
          <cell r="DJ90">
            <v>0.4037849740894181</v>
          </cell>
          <cell r="DK90">
            <v>-5000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-5000</v>
          </cell>
          <cell r="DZ90" t="str">
            <v>No</v>
          </cell>
          <cell r="EA90">
            <v>39600</v>
          </cell>
          <cell r="EB90">
            <v>3999600</v>
          </cell>
          <cell r="EC90">
            <v>-44600</v>
          </cell>
          <cell r="ED90">
            <v>-1.1262626262626262E-2</v>
          </cell>
          <cell r="EE90">
            <v>492</v>
          </cell>
          <cell r="EF90">
            <v>308</v>
          </cell>
        </row>
        <row r="91">
          <cell r="A91" t="str">
            <v>Kyle Walker-Peters</v>
          </cell>
          <cell r="B91" t="str">
            <v>Southampton</v>
          </cell>
          <cell r="C91" t="str">
            <v>Defense</v>
          </cell>
          <cell r="D91" t="str">
            <v>3.922.000</v>
          </cell>
          <cell r="E91">
            <v>1.3000000000000001E-2</v>
          </cell>
          <cell r="F91" t="str">
            <v>Kyle Walker-Peters</v>
          </cell>
          <cell r="G91" t="str">
            <v/>
          </cell>
          <cell r="H91">
            <v>3922000</v>
          </cell>
          <cell r="I91">
            <v>0.87931034482758608</v>
          </cell>
          <cell r="J91">
            <v>1</v>
          </cell>
          <cell r="K91">
            <v>1.020862387747514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1.02</v>
          </cell>
          <cell r="U91">
            <v>1.54</v>
          </cell>
          <cell r="V91">
            <v>0.24979999999999999</v>
          </cell>
          <cell r="W91">
            <v>0.26250000000000001</v>
          </cell>
          <cell r="X91">
            <v>0.48759999999999998</v>
          </cell>
          <cell r="Y91">
            <v>-5000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-5000</v>
          </cell>
          <cell r="AM91">
            <v>1.3627450980392157</v>
          </cell>
          <cell r="AN91">
            <v>2.4415584415584415</v>
          </cell>
          <cell r="AO91">
            <v>1.8199893113013497</v>
          </cell>
          <cell r="AP91">
            <v>1.5748592040114833</v>
          </cell>
          <cell r="AQ91">
            <v>-5000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1.1274509803921569</v>
          </cell>
          <cell r="BF91">
            <v>0.84415584415584421</v>
          </cell>
          <cell r="BG91">
            <v>1.2712491503214047</v>
          </cell>
          <cell r="BH91">
            <v>1.1971930090225904</v>
          </cell>
          <cell r="BI91">
            <v>-5000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0.96078431372549011</v>
          </cell>
          <cell r="BX91">
            <v>1.1298701298701299</v>
          </cell>
          <cell r="BY91">
            <v>0.81873075307798182</v>
          </cell>
          <cell r="BZ91">
            <v>0.88691807103135656</v>
          </cell>
          <cell r="CA91">
            <v>-5000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1.2352941176470589</v>
          </cell>
          <cell r="CP91">
            <v>0.62337662337662336</v>
          </cell>
          <cell r="CQ91">
            <v>1.7860384307500736</v>
          </cell>
          <cell r="CR91">
            <v>1.4853561079408364</v>
          </cell>
          <cell r="CS91">
            <v>-5000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1.3823529411764706</v>
          </cell>
          <cell r="DH91">
            <v>0.7142857142857143</v>
          </cell>
          <cell r="DI91">
            <v>1.5527072185113362</v>
          </cell>
          <cell r="DJ91">
            <v>1.4650561048284403</v>
          </cell>
          <cell r="DK91">
            <v>-5000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-5000</v>
          </cell>
          <cell r="DZ91" t="str">
            <v>No</v>
          </cell>
          <cell r="EA91">
            <v>39220</v>
          </cell>
          <cell r="EB91">
            <v>3961220</v>
          </cell>
          <cell r="EC91">
            <v>-44220</v>
          </cell>
          <cell r="ED91">
            <v>-1.1274859765425803E-2</v>
          </cell>
          <cell r="EE91">
            <v>485</v>
          </cell>
          <cell r="EF91">
            <v>321</v>
          </cell>
        </row>
        <row r="92">
          <cell r="A92" t="str">
            <v>Joël Veltman</v>
          </cell>
          <cell r="B92" t="str">
            <v>Brighton and Hove</v>
          </cell>
          <cell r="C92" t="str">
            <v>Defense</v>
          </cell>
          <cell r="D92" t="str">
            <v>2.917.000</v>
          </cell>
          <cell r="E92">
            <v>0.01</v>
          </cell>
          <cell r="F92" t="str">
            <v>Joel Veltman</v>
          </cell>
          <cell r="G92" t="str">
            <v>West Bromwich</v>
          </cell>
          <cell r="H92">
            <v>2917000</v>
          </cell>
          <cell r="I92">
            <v>1.0849673202614376</v>
          </cell>
          <cell r="J92">
            <v>0.94845360824742264</v>
          </cell>
          <cell r="K92">
            <v>1.0487343186434583</v>
          </cell>
          <cell r="L92">
            <v>95</v>
          </cell>
          <cell r="M92">
            <v>0.17359477124183001</v>
          </cell>
          <cell r="N92">
            <v>3.2549019607843128E-2</v>
          </cell>
          <cell r="O92">
            <v>0.40143790849673189</v>
          </cell>
          <cell r="P92">
            <v>0.39851904108451419</v>
          </cell>
          <cell r="Q92">
            <v>0</v>
          </cell>
          <cell r="R92">
            <v>0.12</v>
          </cell>
          <cell r="S92">
            <v>0.02</v>
          </cell>
          <cell r="T92">
            <v>1.66</v>
          </cell>
          <cell r="U92">
            <v>0.92</v>
          </cell>
          <cell r="V92">
            <v>0.54459999999999997</v>
          </cell>
          <cell r="W92">
            <v>0.25019999999999998</v>
          </cell>
          <cell r="X92">
            <v>0.20519999999999999</v>
          </cell>
          <cell r="Y92">
            <v>7000</v>
          </cell>
          <cell r="Z92">
            <v>13615</v>
          </cell>
          <cell r="AA92">
            <v>1251</v>
          </cell>
          <cell r="AB92">
            <v>-3078</v>
          </cell>
          <cell r="AC92">
            <v>26039.2156862745</v>
          </cell>
          <cell r="AD92">
            <v>1627.4509803921565</v>
          </cell>
          <cell r="AE92">
            <v>4014.3790849673187</v>
          </cell>
          <cell r="AF92">
            <v>19925.952054225709</v>
          </cell>
          <cell r="AG92">
            <v>0</v>
          </cell>
          <cell r="AH92">
            <v>-2400</v>
          </cell>
          <cell r="AI92">
            <v>-1000</v>
          </cell>
          <cell r="AJ92">
            <v>16600</v>
          </cell>
          <cell r="AK92">
            <v>-7360</v>
          </cell>
          <cell r="AL92">
            <v>76234.99780585969</v>
          </cell>
          <cell r="AM92">
            <v>0.77108433734939763</v>
          </cell>
          <cell r="AN92">
            <v>1.173913043478261</v>
          </cell>
          <cell r="AO92">
            <v>0.85214378896621135</v>
          </cell>
          <cell r="AP92">
            <v>0.81060146116412601</v>
          </cell>
          <cell r="AQ92">
            <v>7000</v>
          </cell>
          <cell r="AR92">
            <v>10132.5</v>
          </cell>
          <cell r="AS92">
            <v>1424.9999999999998</v>
          </cell>
          <cell r="AT92">
            <v>-4644</v>
          </cell>
          <cell r="AU92">
            <v>20078.431372549014</v>
          </cell>
          <cell r="AV92">
            <v>1254.9019607843136</v>
          </cell>
          <cell r="AW92">
            <v>3095.4248366013062</v>
          </cell>
          <cell r="AX92">
            <v>16979.776282246959</v>
          </cell>
          <cell r="AY92">
            <v>0</v>
          </cell>
          <cell r="AZ92">
            <v>-2400</v>
          </cell>
          <cell r="BA92">
            <v>-1000</v>
          </cell>
          <cell r="BB92">
            <v>12800</v>
          </cell>
          <cell r="BC92">
            <v>-8640</v>
          </cell>
          <cell r="BD92">
            <v>24541.017226090797</v>
          </cell>
          <cell r="BE92">
            <v>0.78313253012048201</v>
          </cell>
          <cell r="BF92">
            <v>1.2499999999999998</v>
          </cell>
          <cell r="BG92">
            <v>0.79453360250333427</v>
          </cell>
          <cell r="BH92">
            <v>0.78881246845760333</v>
          </cell>
          <cell r="BI92">
            <v>7000</v>
          </cell>
          <cell r="BJ92">
            <v>9905</v>
          </cell>
          <cell r="BK92">
            <v>1394</v>
          </cell>
          <cell r="BL92">
            <v>-4876.5</v>
          </cell>
          <cell r="BM92">
            <v>20392.156862745091</v>
          </cell>
          <cell r="BN92">
            <v>1274.5098039215684</v>
          </cell>
          <cell r="BO92">
            <v>3143.7908496732016</v>
          </cell>
          <cell r="BP92">
            <v>15831.838468952667</v>
          </cell>
          <cell r="BQ92">
            <v>0</v>
          </cell>
          <cell r="BR92">
            <v>-2400</v>
          </cell>
          <cell r="BS92">
            <v>-1000</v>
          </cell>
          <cell r="BT92">
            <v>13000.000000000002</v>
          </cell>
          <cell r="BU92">
            <v>-9199.9999999999982</v>
          </cell>
          <cell r="BV92">
            <v>11866.198996323132</v>
          </cell>
          <cell r="BW92">
            <v>1.0060240963855422</v>
          </cell>
          <cell r="BX92">
            <v>0.83695652173913038</v>
          </cell>
          <cell r="BY92">
            <v>1.1618342427282833</v>
          </cell>
          <cell r="BZ92">
            <v>1.0811259150489836</v>
          </cell>
          <cell r="CA92">
            <v>7000</v>
          </cell>
          <cell r="CB92">
            <v>14640</v>
          </cell>
          <cell r="CC92">
            <v>1234</v>
          </cell>
          <cell r="CD92">
            <v>-2514</v>
          </cell>
          <cell r="CE92">
            <v>26196.078431372542</v>
          </cell>
          <cell r="CF92">
            <v>1637.2549019607841</v>
          </cell>
          <cell r="CG92">
            <v>4038.5620915032669</v>
          </cell>
          <cell r="CH92">
            <v>23150.653415561406</v>
          </cell>
          <cell r="CI92">
            <v>0</v>
          </cell>
          <cell r="CJ92">
            <v>-2400</v>
          </cell>
          <cell r="CK92">
            <v>-1000</v>
          </cell>
          <cell r="CL92">
            <v>16700</v>
          </cell>
          <cell r="CM92">
            <v>-6160</v>
          </cell>
          <cell r="CN92">
            <v>9440.3186050497497</v>
          </cell>
          <cell r="CO92">
            <v>0.58433734939759041</v>
          </cell>
          <cell r="CP92">
            <v>2.0217391304347827</v>
          </cell>
          <cell r="CQ92">
            <v>0.39062783535852114</v>
          </cell>
          <cell r="CR92">
            <v>0.47776399394922653</v>
          </cell>
          <cell r="CS92">
            <v>7000</v>
          </cell>
          <cell r="CT92">
            <v>4800</v>
          </cell>
          <cell r="CU92">
            <v>1153</v>
          </cell>
          <cell r="CV92">
            <v>-8659.5</v>
          </cell>
          <cell r="CW92">
            <v>15215.686274509799</v>
          </cell>
          <cell r="CX92">
            <v>950.98039215686254</v>
          </cell>
          <cell r="CY92">
            <v>2345.7516339869276</v>
          </cell>
          <cell r="CZ92">
            <v>7783.6315183998659</v>
          </cell>
          <cell r="DA92">
            <v>0</v>
          </cell>
          <cell r="DB92">
            <v>-2400</v>
          </cell>
          <cell r="DC92">
            <v>-1000</v>
          </cell>
          <cell r="DD92">
            <v>9700</v>
          </cell>
          <cell r="DE92">
            <v>-14880</v>
          </cell>
          <cell r="DF92">
            <v>938.09686369084079</v>
          </cell>
          <cell r="DG92">
            <v>0.90361445783132532</v>
          </cell>
          <cell r="DH92">
            <v>1.1413043478260869</v>
          </cell>
          <cell r="DI92">
            <v>0.8780954309205613</v>
          </cell>
          <cell r="DJ92">
            <v>0.890763563879578</v>
          </cell>
          <cell r="DK92">
            <v>7000</v>
          </cell>
          <cell r="DL92">
            <v>11820</v>
          </cell>
          <cell r="DM92">
            <v>1328.5</v>
          </cell>
          <cell r="DN92">
            <v>-3922.5</v>
          </cell>
          <cell r="DO92">
            <v>23529.411764705874</v>
          </cell>
          <cell r="DP92">
            <v>1470.5882352941173</v>
          </cell>
          <cell r="DQ92">
            <v>3627.4509803921555</v>
          </cell>
          <cell r="DR92">
            <v>17496.887455557768</v>
          </cell>
          <cell r="DS92">
            <v>0</v>
          </cell>
          <cell r="DT92">
            <v>-2400</v>
          </cell>
          <cell r="DU92">
            <v>-1000</v>
          </cell>
          <cell r="DV92">
            <v>15000</v>
          </cell>
          <cell r="DW92">
            <v>-6462.7823715753311</v>
          </cell>
          <cell r="DX92">
            <v>1890.2361270117058</v>
          </cell>
          <cell r="DY92">
            <v>124910.86562402592</v>
          </cell>
          <cell r="DZ92" t="str">
            <v>No</v>
          </cell>
          <cell r="EA92">
            <v>29170</v>
          </cell>
          <cell r="EB92">
            <v>2946170</v>
          </cell>
          <cell r="EC92">
            <v>95740.865624025915</v>
          </cell>
          <cell r="ED92">
            <v>3.2821688592398326E-2</v>
          </cell>
          <cell r="EE92">
            <v>55</v>
          </cell>
          <cell r="EF92">
            <v>14</v>
          </cell>
        </row>
        <row r="93">
          <cell r="A93" t="str">
            <v>Mohamed Salah</v>
          </cell>
          <cell r="B93" t="str">
            <v>Liverpool</v>
          </cell>
          <cell r="C93" t="str">
            <v>Striker</v>
          </cell>
          <cell r="D93" t="str">
            <v>10.972.000</v>
          </cell>
          <cell r="E93">
            <v>0.11599999999999999</v>
          </cell>
          <cell r="F93" t="str">
            <v>Mohamed Salah</v>
          </cell>
          <cell r="G93" t="str">
            <v>Sheffield United</v>
          </cell>
          <cell r="H93">
            <v>10972000</v>
          </cell>
          <cell r="I93">
            <v>1.0082191780821921</v>
          </cell>
          <cell r="J93">
            <v>0.87837837837837884</v>
          </cell>
          <cell r="K93">
            <v>1.1290504835374364</v>
          </cell>
          <cell r="L93">
            <v>190</v>
          </cell>
          <cell r="M93">
            <v>1.2703561643835621</v>
          </cell>
          <cell r="N93">
            <v>0.41336986301369871</v>
          </cell>
          <cell r="O93">
            <v>3.0044931506849322</v>
          </cell>
          <cell r="P93">
            <v>0.7790448336408311</v>
          </cell>
          <cell r="Q93">
            <v>0</v>
          </cell>
          <cell r="R93">
            <v>0.02</v>
          </cell>
          <cell r="S93">
            <v>0</v>
          </cell>
          <cell r="T93">
            <v>3.6799999999999997</v>
          </cell>
          <cell r="U93">
            <v>1.95</v>
          </cell>
          <cell r="V93">
            <v>1.1375</v>
          </cell>
          <cell r="W93">
            <v>0.44940000000000002</v>
          </cell>
          <cell r="X93">
            <v>0.41310000000000002</v>
          </cell>
          <cell r="Y93">
            <v>14000</v>
          </cell>
          <cell r="Z93">
            <v>28437.5</v>
          </cell>
          <cell r="AA93">
            <v>2247</v>
          </cell>
          <cell r="AB93">
            <v>-6196.5</v>
          </cell>
          <cell r="AC93">
            <v>127035.61643835621</v>
          </cell>
          <cell r="AD93">
            <v>20668.493150684935</v>
          </cell>
          <cell r="AE93">
            <v>30044.931506849323</v>
          </cell>
          <cell r="AF93">
            <v>0</v>
          </cell>
          <cell r="AG93">
            <v>0</v>
          </cell>
          <cell r="AH93">
            <v>-400</v>
          </cell>
          <cell r="AI93">
            <v>0</v>
          </cell>
          <cell r="AJ93">
            <v>36800</v>
          </cell>
          <cell r="AK93">
            <v>-15600</v>
          </cell>
          <cell r="AL93">
            <v>237037.04109589048</v>
          </cell>
          <cell r="AM93">
            <v>0.57065217391304357</v>
          </cell>
          <cell r="AN93">
            <v>0.35897435897435898</v>
          </cell>
          <cell r="AO93">
            <v>0.63742840251008448</v>
          </cell>
          <cell r="AP93">
            <v>0.60311682417778589</v>
          </cell>
          <cell r="AQ93">
            <v>14000</v>
          </cell>
          <cell r="AR93">
            <v>17330</v>
          </cell>
          <cell r="AS93">
            <v>974.5</v>
          </cell>
          <cell r="AT93">
            <v>-1678.5</v>
          </cell>
          <cell r="AU93">
            <v>72493.150684931548</v>
          </cell>
          <cell r="AV93">
            <v>11794.520547945209</v>
          </cell>
          <cell r="AW93">
            <v>17145.205479452063</v>
          </cell>
          <cell r="AX93">
            <v>0</v>
          </cell>
          <cell r="AY93">
            <v>0</v>
          </cell>
          <cell r="AZ93">
            <v>-400</v>
          </cell>
          <cell r="BA93">
            <v>0</v>
          </cell>
          <cell r="BB93">
            <v>21000.000000000004</v>
          </cell>
          <cell r="BC93">
            <v>-5600</v>
          </cell>
          <cell r="BD93">
            <v>66529.438356164421</v>
          </cell>
          <cell r="BE93">
            <v>0.46195652173913043</v>
          </cell>
          <cell r="BF93">
            <v>0.51282051282051289</v>
          </cell>
          <cell r="BG93">
            <v>0.4722185749595107</v>
          </cell>
          <cell r="BH93">
            <v>0.46705936495150635</v>
          </cell>
          <cell r="BI93">
            <v>14000</v>
          </cell>
          <cell r="BJ93">
            <v>13367.499999999998</v>
          </cell>
          <cell r="BK93">
            <v>1231.5</v>
          </cell>
          <cell r="BL93">
            <v>-3286.5</v>
          </cell>
          <cell r="BM93">
            <v>58684.931506849338</v>
          </cell>
          <cell r="BN93">
            <v>9547.9452054794529</v>
          </cell>
          <cell r="BO93">
            <v>13879.452054794525</v>
          </cell>
          <cell r="BP93">
            <v>0</v>
          </cell>
          <cell r="BQ93">
            <v>0</v>
          </cell>
          <cell r="BR93">
            <v>-400</v>
          </cell>
          <cell r="BS93">
            <v>0</v>
          </cell>
          <cell r="BT93">
            <v>17000</v>
          </cell>
          <cell r="BU93">
            <v>-8000.0000000000009</v>
          </cell>
          <cell r="BV93">
            <v>25506.207191780828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14000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-400</v>
          </cell>
          <cell r="CK93">
            <v>0</v>
          </cell>
          <cell r="CL93">
            <v>0</v>
          </cell>
          <cell r="CM93">
            <v>0</v>
          </cell>
          <cell r="CN93">
            <v>-50</v>
          </cell>
          <cell r="CO93">
            <v>0.42391304347826092</v>
          </cell>
          <cell r="CP93">
            <v>0.66153846153846152</v>
          </cell>
          <cell r="CQ93">
            <v>0.35334395557606957</v>
          </cell>
          <cell r="CR93">
            <v>0.38702339929634627</v>
          </cell>
          <cell r="CS93">
            <v>14000</v>
          </cell>
          <cell r="CT93">
            <v>10812.5</v>
          </cell>
          <cell r="CU93">
            <v>1270</v>
          </cell>
          <cell r="CV93">
            <v>-4702.5</v>
          </cell>
          <cell r="CW93">
            <v>53852.054794520576</v>
          </cell>
          <cell r="CX93">
            <v>8761.6438356164417</v>
          </cell>
          <cell r="CY93">
            <v>12736.438356164388</v>
          </cell>
          <cell r="CZ93">
            <v>0</v>
          </cell>
          <cell r="DA93">
            <v>0</v>
          </cell>
          <cell r="DB93">
            <v>-400</v>
          </cell>
          <cell r="DC93">
            <v>0</v>
          </cell>
          <cell r="DD93">
            <v>15600.000000000002</v>
          </cell>
          <cell r="DE93">
            <v>-10320</v>
          </cell>
          <cell r="DF93">
            <v>5475.6335616438382</v>
          </cell>
          <cell r="DG93">
            <v>0.57608695652173925</v>
          </cell>
          <cell r="DH93">
            <v>0.51282051282051289</v>
          </cell>
          <cell r="DI93">
            <v>0.4722185749595107</v>
          </cell>
          <cell r="DJ93">
            <v>0.52157354386649757</v>
          </cell>
          <cell r="DK93">
            <v>14000</v>
          </cell>
          <cell r="DL93">
            <v>15655</v>
          </cell>
          <cell r="DM93">
            <v>1031</v>
          </cell>
          <cell r="DN93">
            <v>-2514</v>
          </cell>
          <cell r="DO93">
            <v>73183.561643835666</v>
          </cell>
          <cell r="DP93">
            <v>11906.849315068497</v>
          </cell>
          <cell r="DQ93">
            <v>17308.493150684939</v>
          </cell>
          <cell r="DR93">
            <v>0</v>
          </cell>
          <cell r="DS93">
            <v>0</v>
          </cell>
          <cell r="DT93">
            <v>-400</v>
          </cell>
          <cell r="DU93">
            <v>0</v>
          </cell>
          <cell r="DV93">
            <v>21200.000000000004</v>
          </cell>
          <cell r="DW93">
            <v>-7366.6097693683669</v>
          </cell>
          <cell r="DX93">
            <v>4062.6341981318983</v>
          </cell>
          <cell r="DY93">
            <v>338560.95440361148</v>
          </cell>
          <cell r="DZ93" t="str">
            <v>No</v>
          </cell>
          <cell r="EA93">
            <v>109720</v>
          </cell>
          <cell r="EB93">
            <v>11081720</v>
          </cell>
          <cell r="EC93">
            <v>228840.95440361148</v>
          </cell>
          <cell r="ED93">
            <v>2.0856813197558464E-2</v>
          </cell>
          <cell r="EE93">
            <v>7</v>
          </cell>
          <cell r="EF93">
            <v>45</v>
          </cell>
        </row>
        <row r="94">
          <cell r="A94" t="str">
            <v>Sergio Reguilon</v>
          </cell>
          <cell r="B94" t="str">
            <v>Tottenham</v>
          </cell>
          <cell r="C94" t="str">
            <v>Defense</v>
          </cell>
          <cell r="D94" t="str">
            <v>4.569.000</v>
          </cell>
          <cell r="E94">
            <v>1.8000000000000002E-2</v>
          </cell>
          <cell r="F94" t="str">
            <v>Sergio Reguilon</v>
          </cell>
          <cell r="G94" t="str">
            <v>Burnley</v>
          </cell>
          <cell r="H94">
            <v>4569000</v>
          </cell>
          <cell r="I94">
            <v>0.9023668639053255</v>
          </cell>
          <cell r="J94">
            <v>0.99497487437185905</v>
          </cell>
          <cell r="K94">
            <v>0.97751435805271281</v>
          </cell>
          <cell r="L94">
            <v>190</v>
          </cell>
          <cell r="M94">
            <v>5.4142011834319527E-2</v>
          </cell>
          <cell r="N94">
            <v>0.2977810650887574</v>
          </cell>
          <cell r="O94">
            <v>0.38801775147928996</v>
          </cell>
          <cell r="P94">
            <v>0.75268605570058889</v>
          </cell>
          <cell r="Q94">
            <v>0</v>
          </cell>
          <cell r="R94">
            <v>0.41000000000000003</v>
          </cell>
          <cell r="S94">
            <v>0</v>
          </cell>
          <cell r="T94">
            <v>3.05</v>
          </cell>
          <cell r="U94">
            <v>1.98</v>
          </cell>
          <cell r="V94">
            <v>0.98889999999999989</v>
          </cell>
          <cell r="W94">
            <v>0.52160000000000006</v>
          </cell>
          <cell r="X94">
            <v>0.4894</v>
          </cell>
          <cell r="Y94">
            <v>14000</v>
          </cell>
          <cell r="Z94">
            <v>24722.499999999996</v>
          </cell>
          <cell r="AA94">
            <v>2608.0000000000005</v>
          </cell>
          <cell r="AB94">
            <v>-7341</v>
          </cell>
          <cell r="AC94">
            <v>8121.3017751479292</v>
          </cell>
          <cell r="AD94">
            <v>14889.053254437869</v>
          </cell>
          <cell r="AE94">
            <v>3880.1775147928997</v>
          </cell>
          <cell r="AF94">
            <v>37634.302785029446</v>
          </cell>
          <cell r="AG94">
            <v>0</v>
          </cell>
          <cell r="AH94">
            <v>-8200</v>
          </cell>
          <cell r="AI94">
            <v>0</v>
          </cell>
          <cell r="AJ94">
            <v>30500</v>
          </cell>
          <cell r="AK94">
            <v>-15840</v>
          </cell>
          <cell r="AL94">
            <v>104974.33532940815</v>
          </cell>
          <cell r="AM94">
            <v>0.63934426229508201</v>
          </cell>
          <cell r="AN94">
            <v>0.4494949494949495</v>
          </cell>
          <cell r="AO94">
            <v>0.54558703411891074</v>
          </cell>
          <cell r="AP94">
            <v>0.59060811021058346</v>
          </cell>
          <cell r="AQ94">
            <v>14000</v>
          </cell>
          <cell r="AR94">
            <v>15437.500000000002</v>
          </cell>
          <cell r="AS94">
            <v>1096</v>
          </cell>
          <cell r="AT94">
            <v>-2449.5</v>
          </cell>
          <cell r="AU94">
            <v>5192.3076923076924</v>
          </cell>
          <cell r="AV94">
            <v>9519.2307692307695</v>
          </cell>
          <cell r="AW94">
            <v>2480.7692307692309</v>
          </cell>
          <cell r="AX94">
            <v>20532.787637617279</v>
          </cell>
          <cell r="AY94">
            <v>0</v>
          </cell>
          <cell r="AZ94">
            <v>-8200</v>
          </cell>
          <cell r="BA94">
            <v>0</v>
          </cell>
          <cell r="BB94">
            <v>19500</v>
          </cell>
          <cell r="BC94">
            <v>-7120</v>
          </cell>
          <cell r="BD94">
            <v>27994.547664962483</v>
          </cell>
          <cell r="BE94">
            <v>0.38360655737704918</v>
          </cell>
          <cell r="BF94">
            <v>0.77777777777777779</v>
          </cell>
          <cell r="BG94">
            <v>0.28482140701734565</v>
          </cell>
          <cell r="BH94">
            <v>0.33054403551298772</v>
          </cell>
          <cell r="BI94">
            <v>14000</v>
          </cell>
          <cell r="BJ94">
            <v>7155</v>
          </cell>
          <cell r="BK94">
            <v>1296</v>
          </cell>
          <cell r="BL94">
            <v>-6819</v>
          </cell>
          <cell r="BM94">
            <v>3115.3846153846157</v>
          </cell>
          <cell r="BN94">
            <v>5711.538461538461</v>
          </cell>
          <cell r="BO94">
            <v>1488.4615384615386</v>
          </cell>
          <cell r="BP94">
            <v>10719.055071348897</v>
          </cell>
          <cell r="BQ94">
            <v>0</v>
          </cell>
          <cell r="BR94">
            <v>-8200</v>
          </cell>
          <cell r="BS94">
            <v>0</v>
          </cell>
          <cell r="BT94">
            <v>11700</v>
          </cell>
          <cell r="BU94">
            <v>-12320</v>
          </cell>
          <cell r="BV94">
            <v>3461.6099216833782</v>
          </cell>
          <cell r="BW94">
            <v>1.0491803278688525</v>
          </cell>
          <cell r="BX94">
            <v>1.2272727272727271</v>
          </cell>
          <cell r="BY94">
            <v>0.81027326376802444</v>
          </cell>
          <cell r="BZ94">
            <v>0.92202102391621266</v>
          </cell>
          <cell r="CA94">
            <v>14000</v>
          </cell>
          <cell r="CB94">
            <v>23104.999999999996</v>
          </cell>
          <cell r="CC94">
            <v>2478</v>
          </cell>
          <cell r="CD94">
            <v>-8703</v>
          </cell>
          <cell r="CE94">
            <v>8520.7100591715989</v>
          </cell>
          <cell r="CF94">
            <v>15621.301775147929</v>
          </cell>
          <cell r="CG94">
            <v>4071.0059171597641</v>
          </cell>
          <cell r="CH94">
            <v>30494.069347259861</v>
          </cell>
          <cell r="CI94">
            <v>0</v>
          </cell>
          <cell r="CJ94">
            <v>-8200</v>
          </cell>
          <cell r="CK94">
            <v>0</v>
          </cell>
          <cell r="CL94">
            <v>32000</v>
          </cell>
          <cell r="CM94">
            <v>-19439.999999999996</v>
          </cell>
          <cell r="CN94">
            <v>9993.3858873423942</v>
          </cell>
          <cell r="CO94">
            <v>0.53442622950819674</v>
          </cell>
          <cell r="CP94">
            <v>0.54545454545454553</v>
          </cell>
          <cell r="CQ94">
            <v>0.45117818122570197</v>
          </cell>
          <cell r="CR94">
            <v>0.49104119402430768</v>
          </cell>
          <cell r="CS94">
            <v>14000</v>
          </cell>
          <cell r="CT94">
            <v>12400</v>
          </cell>
          <cell r="CU94">
            <v>1267</v>
          </cell>
          <cell r="CV94">
            <v>-3760.4999999999995</v>
          </cell>
          <cell r="CW94">
            <v>4340.2366863905327</v>
          </cell>
          <cell r="CX94">
            <v>7957.1005917159764</v>
          </cell>
          <cell r="CY94">
            <v>2073.6686390532545</v>
          </cell>
          <cell r="CZ94">
            <v>16979.776282246956</v>
          </cell>
          <cell r="DA94">
            <v>0</v>
          </cell>
          <cell r="DB94">
            <v>-8200</v>
          </cell>
          <cell r="DC94">
            <v>0</v>
          </cell>
          <cell r="DD94">
            <v>16300</v>
          </cell>
          <cell r="DE94">
            <v>-8640.0000000000018</v>
          </cell>
          <cell r="DF94">
            <v>2544.83013746292</v>
          </cell>
          <cell r="DG94">
            <v>0.4524590163934426</v>
          </cell>
          <cell r="DH94">
            <v>0.86363636363636365</v>
          </cell>
          <cell r="DI94">
            <v>0.24029380011401291</v>
          </cell>
          <cell r="DJ94">
            <v>0.32973185536891758</v>
          </cell>
          <cell r="DK94">
            <v>14000</v>
          </cell>
          <cell r="DL94">
            <v>7685</v>
          </cell>
          <cell r="DM94">
            <v>1208.5</v>
          </cell>
          <cell r="DN94">
            <v>-6763.5</v>
          </cell>
          <cell r="DO94">
            <v>3674.5562130177514</v>
          </cell>
          <cell r="DP94">
            <v>6736.6863905325436</v>
          </cell>
          <cell r="DQ94">
            <v>1755.6213017751479</v>
          </cell>
          <cell r="DR94">
            <v>9043.2896308561048</v>
          </cell>
          <cell r="DS94">
            <v>0</v>
          </cell>
          <cell r="DT94">
            <v>-8200</v>
          </cell>
          <cell r="DU94">
            <v>0</v>
          </cell>
          <cell r="DV94">
            <v>13800</v>
          </cell>
          <cell r="DW94">
            <v>-3806.2537938059645</v>
          </cell>
          <cell r="DX94">
            <v>785.43436694923696</v>
          </cell>
          <cell r="DY94">
            <v>149754.14330780852</v>
          </cell>
          <cell r="DZ94" t="str">
            <v>No</v>
          </cell>
          <cell r="EA94">
            <v>45690</v>
          </cell>
          <cell r="EB94">
            <v>4614690</v>
          </cell>
          <cell r="EC94">
            <v>104064.14330780852</v>
          </cell>
          <cell r="ED94">
            <v>2.2776131168266257E-2</v>
          </cell>
          <cell r="EE94">
            <v>47</v>
          </cell>
          <cell r="EF94">
            <v>36</v>
          </cell>
        </row>
        <row r="95">
          <cell r="A95" t="str">
            <v>Frederic Guilbert</v>
          </cell>
          <cell r="B95" t="str">
            <v>Aston Villa</v>
          </cell>
          <cell r="C95" t="str">
            <v>Defense</v>
          </cell>
          <cell r="D95" t="str">
            <v>1.960.000</v>
          </cell>
          <cell r="E95">
            <v>2E-3</v>
          </cell>
          <cell r="F95" t="str">
            <v>Frederic Guilbert</v>
          </cell>
          <cell r="G95" t="str">
            <v/>
          </cell>
          <cell r="H95">
            <v>1960000</v>
          </cell>
          <cell r="I95">
            <v>1.06049822064057</v>
          </cell>
          <cell r="J95">
            <v>0.96774193548387133</v>
          </cell>
          <cell r="K95">
            <v>1.0283992340244903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2.98</v>
          </cell>
          <cell r="U95">
            <v>2.7</v>
          </cell>
          <cell r="V95">
            <v>0.8115</v>
          </cell>
          <cell r="W95">
            <v>0.51439999999999997</v>
          </cell>
          <cell r="X95">
            <v>0.67419999999999991</v>
          </cell>
          <cell r="Y95">
            <v>-5000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-5000</v>
          </cell>
          <cell r="AM95">
            <v>0.47986577181208051</v>
          </cell>
          <cell r="AN95">
            <v>0.37777777777777777</v>
          </cell>
          <cell r="AO95">
            <v>0.67430214364457286</v>
          </cell>
          <cell r="AP95">
            <v>0.56883610872952095</v>
          </cell>
          <cell r="AQ95">
            <v>-5000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0.50671140939597314</v>
          </cell>
          <cell r="BF95">
            <v>0.42222222222222217</v>
          </cell>
          <cell r="BG95">
            <v>0.59805235172056015</v>
          </cell>
          <cell r="BH95">
            <v>0.55049064481869381</v>
          </cell>
          <cell r="BI95">
            <v>-5000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0.48657718120805366</v>
          </cell>
          <cell r="BX95">
            <v>0.54074074074074074</v>
          </cell>
          <cell r="BY95">
            <v>0.43427513932154099</v>
          </cell>
          <cell r="BZ95">
            <v>0.45968290501149833</v>
          </cell>
          <cell r="CA95">
            <v>-5000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0.52013422818791943</v>
          </cell>
          <cell r="CP95">
            <v>0.35555555555555551</v>
          </cell>
          <cell r="CQ95">
            <v>0.71599865953568631</v>
          </cell>
          <cell r="CR95">
            <v>0.61025847815591971</v>
          </cell>
          <cell r="CS95">
            <v>-5000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0.33557046979865773</v>
          </cell>
          <cell r="DH95">
            <v>0.78518518518518521</v>
          </cell>
          <cell r="DI95">
            <v>0.22445568529490706</v>
          </cell>
          <cell r="DJ95">
            <v>0.27444616915415604</v>
          </cell>
          <cell r="DK95">
            <v>-5000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-5000</v>
          </cell>
          <cell r="DZ95" t="str">
            <v>No</v>
          </cell>
          <cell r="EA95">
            <v>19600</v>
          </cell>
          <cell r="EB95">
            <v>1979600</v>
          </cell>
          <cell r="EC95">
            <v>-24600</v>
          </cell>
          <cell r="ED95">
            <v>-1.2551020408163265E-2</v>
          </cell>
          <cell r="EE95">
            <v>256</v>
          </cell>
          <cell r="EF95">
            <v>507</v>
          </cell>
        </row>
        <row r="96">
          <cell r="A96" t="str">
            <v>Fabio Silva</v>
          </cell>
          <cell r="B96" t="str">
            <v>Wolverhampton</v>
          </cell>
          <cell r="C96" t="str">
            <v>Striker</v>
          </cell>
          <cell r="D96" t="str">
            <v>3.159.000</v>
          </cell>
          <cell r="E96">
            <v>0.127</v>
          </cell>
          <cell r="F96" t="str">
            <v>Fabio Silva</v>
          </cell>
          <cell r="G96" t="str">
            <v/>
          </cell>
          <cell r="H96">
            <v>3159000</v>
          </cell>
          <cell r="I96">
            <v>0.72043010752688141</v>
          </cell>
          <cell r="J96">
            <v>1.0147058823529413</v>
          </cell>
          <cell r="K96">
            <v>1.0031115286347965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1.34</v>
          </cell>
          <cell r="U96">
            <v>3.4499999999999997</v>
          </cell>
          <cell r="V96">
            <v>0.37019999999999997</v>
          </cell>
          <cell r="W96">
            <v>0.42870000000000003</v>
          </cell>
          <cell r="X96">
            <v>1.2010999999999998</v>
          </cell>
          <cell r="Y96">
            <v>-5000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-5000</v>
          </cell>
          <cell r="AM96">
            <v>0.76119402985074625</v>
          </cell>
          <cell r="AN96">
            <v>0.41449275362318844</v>
          </cell>
          <cell r="AO96">
            <v>0.5680157509253958</v>
          </cell>
          <cell r="AP96">
            <v>0.6575486282136096</v>
          </cell>
          <cell r="AQ96">
            <v>-5000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0.74626865671641784</v>
          </cell>
          <cell r="BF96">
            <v>0.49275362318840582</v>
          </cell>
          <cell r="BG96">
            <v>0.43361157671679662</v>
          </cell>
          <cell r="BH96">
            <v>0.56885035720576971</v>
          </cell>
          <cell r="BI96">
            <v>-5000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-5000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0.90298507462686561</v>
          </cell>
          <cell r="CP96">
            <v>0.336231884057971</v>
          </cell>
          <cell r="CQ96">
            <v>0.74408044116881922</v>
          </cell>
          <cell r="CR96">
            <v>0.8196911202991144</v>
          </cell>
          <cell r="CS96">
            <v>-5000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0.74626865671641784</v>
          </cell>
          <cell r="DH96">
            <v>0.31884057971014496</v>
          </cell>
          <cell r="DI96">
            <v>0.7900918060026465</v>
          </cell>
          <cell r="DJ96">
            <v>0.76786766486696367</v>
          </cell>
          <cell r="DK96">
            <v>-5000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-5000</v>
          </cell>
          <cell r="DZ96" t="str">
            <v>No</v>
          </cell>
          <cell r="EA96">
            <v>31590</v>
          </cell>
          <cell r="EB96">
            <v>3190590</v>
          </cell>
          <cell r="EC96">
            <v>-36590</v>
          </cell>
          <cell r="ED96">
            <v>-1.1582779360557138E-2</v>
          </cell>
          <cell r="EE96">
            <v>440</v>
          </cell>
          <cell r="EF96">
            <v>365</v>
          </cell>
        </row>
        <row r="97">
          <cell r="A97" t="str">
            <v>Bernd Leno</v>
          </cell>
          <cell r="B97" t="str">
            <v>Arsenal</v>
          </cell>
          <cell r="C97" t="str">
            <v>Goalkeeper</v>
          </cell>
          <cell r="D97" t="str">
            <v>4.931.000</v>
          </cell>
          <cell r="E97">
            <v>4.2000000000000003E-2</v>
          </cell>
          <cell r="F97" t="str">
            <v>Bernd Leno</v>
          </cell>
          <cell r="G97" t="str">
            <v>Leicester City</v>
          </cell>
          <cell r="H97">
            <v>4931000</v>
          </cell>
          <cell r="I97">
            <v>0.78294573643410836</v>
          </cell>
          <cell r="J97">
            <v>0.99999999999999989</v>
          </cell>
          <cell r="K97">
            <v>1.0063142122390261</v>
          </cell>
          <cell r="L97">
            <v>95</v>
          </cell>
          <cell r="M97">
            <v>0</v>
          </cell>
          <cell r="N97">
            <v>0</v>
          </cell>
          <cell r="O97">
            <v>0</v>
          </cell>
          <cell r="P97">
            <v>0.25157855305975652</v>
          </cell>
          <cell r="Q97">
            <v>3.9999999999999996</v>
          </cell>
          <cell r="R97">
            <v>0.13</v>
          </cell>
          <cell r="S97">
            <v>0.04</v>
          </cell>
          <cell r="T97">
            <v>1.01</v>
          </cell>
          <cell r="U97">
            <v>1.38</v>
          </cell>
          <cell r="V97">
            <v>0.2727</v>
          </cell>
          <cell r="W97">
            <v>0.27839999999999998</v>
          </cell>
          <cell r="X97">
            <v>0.44890000000000002</v>
          </cell>
          <cell r="Y97">
            <v>7000</v>
          </cell>
          <cell r="Z97">
            <v>6817.5</v>
          </cell>
          <cell r="AA97">
            <v>1392</v>
          </cell>
          <cell r="AB97">
            <v>-6733.5</v>
          </cell>
          <cell r="AC97">
            <v>0</v>
          </cell>
          <cell r="AD97">
            <v>0</v>
          </cell>
          <cell r="AE97">
            <v>0</v>
          </cell>
          <cell r="AF97">
            <v>18868.391479481739</v>
          </cell>
          <cell r="AG97">
            <v>19999.999999999996</v>
          </cell>
          <cell r="AH97">
            <v>-2600</v>
          </cell>
          <cell r="AI97">
            <v>-2000</v>
          </cell>
          <cell r="AJ97">
            <v>10100</v>
          </cell>
          <cell r="AK97">
            <v>-11040</v>
          </cell>
          <cell r="AL97">
            <v>41804.391479481739</v>
          </cell>
          <cell r="AM97">
            <v>1.3168316831683169</v>
          </cell>
          <cell r="AN97">
            <v>0.69565217391304346</v>
          </cell>
          <cell r="AO97">
            <v>1.5219615556186339</v>
          </cell>
          <cell r="AP97">
            <v>1.4156861223458947</v>
          </cell>
          <cell r="AQ97">
            <v>7000</v>
          </cell>
          <cell r="AR97">
            <v>11157.5</v>
          </cell>
          <cell r="AS97">
            <v>1427.4999999999998</v>
          </cell>
          <cell r="AT97">
            <v>-4024.4999999999995</v>
          </cell>
          <cell r="AU97">
            <v>0</v>
          </cell>
          <cell r="AV97">
            <v>0</v>
          </cell>
          <cell r="AW97">
            <v>0</v>
          </cell>
          <cell r="AX97">
            <v>28716.966448133404</v>
          </cell>
          <cell r="AY97">
            <v>13913.043478260866</v>
          </cell>
          <cell r="AZ97">
            <v>-2600</v>
          </cell>
          <cell r="BA97">
            <v>-2000</v>
          </cell>
          <cell r="BB97">
            <v>13300</v>
          </cell>
          <cell r="BC97">
            <v>-7680</v>
          </cell>
          <cell r="BD97">
            <v>26105.254963197134</v>
          </cell>
          <cell r="BE97">
            <v>1.5247524752475248</v>
          </cell>
          <cell r="BF97">
            <v>0.84782608695652173</v>
          </cell>
          <cell r="BG97">
            <v>1.2336780599567434</v>
          </cell>
          <cell r="BH97">
            <v>1.3715151022054437</v>
          </cell>
          <cell r="BI97">
            <v>7000</v>
          </cell>
          <cell r="BJ97">
            <v>11365</v>
          </cell>
          <cell r="BK97">
            <v>1296</v>
          </cell>
          <cell r="BL97">
            <v>-4293</v>
          </cell>
          <cell r="BM97">
            <v>0</v>
          </cell>
          <cell r="BN97">
            <v>0</v>
          </cell>
          <cell r="BO97">
            <v>0</v>
          </cell>
          <cell r="BP97">
            <v>23277.520594911381</v>
          </cell>
          <cell r="BQ97">
            <v>16956.521739130432</v>
          </cell>
          <cell r="BR97">
            <v>-2600</v>
          </cell>
          <cell r="BS97">
            <v>-2000</v>
          </cell>
          <cell r="BT97">
            <v>15400</v>
          </cell>
          <cell r="BU97">
            <v>-9360</v>
          </cell>
          <cell r="BV97">
            <v>12510.510583510453</v>
          </cell>
          <cell r="BW97">
            <v>1.2871287128712872</v>
          </cell>
          <cell r="BX97">
            <v>0.94202898550724645</v>
          </cell>
          <cell r="BY97">
            <v>1.0832870676749584</v>
          </cell>
          <cell r="BZ97">
            <v>1.1808174664555822</v>
          </cell>
          <cell r="CA97">
            <v>7000</v>
          </cell>
          <cell r="CB97">
            <v>9075</v>
          </cell>
          <cell r="CC97">
            <v>1354</v>
          </cell>
          <cell r="CD97">
            <v>-5491.5</v>
          </cell>
          <cell r="CE97">
            <v>0</v>
          </cell>
          <cell r="CF97">
            <v>0</v>
          </cell>
          <cell r="CG97">
            <v>0</v>
          </cell>
          <cell r="CH97">
            <v>20439.884477550942</v>
          </cell>
          <cell r="CI97">
            <v>18840.579710144924</v>
          </cell>
          <cell r="CJ97">
            <v>-2600</v>
          </cell>
          <cell r="CK97">
            <v>-2000</v>
          </cell>
          <cell r="CL97">
            <v>13000</v>
          </cell>
          <cell r="CM97">
            <v>-10400</v>
          </cell>
          <cell r="CN97">
            <v>5277.2455234619829</v>
          </cell>
          <cell r="CO97">
            <v>1.2772277227722773</v>
          </cell>
          <cell r="CP97">
            <v>1.1304347826086958</v>
          </cell>
          <cell r="CQ97">
            <v>0.83527021141127189</v>
          </cell>
          <cell r="CR97">
            <v>1.0328747600848505</v>
          </cell>
          <cell r="CS97">
            <v>7000</v>
          </cell>
          <cell r="CT97">
            <v>7837.5</v>
          </cell>
          <cell r="CU97">
            <v>1270</v>
          </cell>
          <cell r="CV97">
            <v>-6487.5</v>
          </cell>
          <cell r="CW97">
            <v>0</v>
          </cell>
          <cell r="CX97">
            <v>0</v>
          </cell>
          <cell r="CY97">
            <v>0</v>
          </cell>
          <cell r="CZ97">
            <v>15760.205340057353</v>
          </cell>
          <cell r="DA97">
            <v>22608.695652173912</v>
          </cell>
          <cell r="DB97">
            <v>-2600</v>
          </cell>
          <cell r="DC97">
            <v>-2000</v>
          </cell>
          <cell r="DD97">
            <v>12900</v>
          </cell>
          <cell r="DE97">
            <v>-12480.000000000002</v>
          </cell>
          <cell r="DF97">
            <v>2300.5563120144543</v>
          </cell>
          <cell r="DG97">
            <v>1.4455445544554455</v>
          </cell>
          <cell r="DH97">
            <v>0.65942028985507251</v>
          </cell>
          <cell r="DI97">
            <v>1.5999941932173602</v>
          </cell>
          <cell r="DJ97">
            <v>1.5208099464317324</v>
          </cell>
          <cell r="DK97">
            <v>7000</v>
          </cell>
          <cell r="DL97">
            <v>12385</v>
          </cell>
          <cell r="DM97">
            <v>1360</v>
          </cell>
          <cell r="DN97">
            <v>-3487.5</v>
          </cell>
          <cell r="DO97">
            <v>0</v>
          </cell>
          <cell r="DP97">
            <v>0</v>
          </cell>
          <cell r="DQ97">
            <v>0</v>
          </cell>
          <cell r="DR97">
            <v>30189.316802522699</v>
          </cell>
          <cell r="DS97">
            <v>13188.405797101448</v>
          </cell>
          <cell r="DT97">
            <v>-2600</v>
          </cell>
          <cell r="DU97">
            <v>-2000</v>
          </cell>
          <cell r="DV97">
            <v>14600</v>
          </cell>
          <cell r="DW97">
            <v>-17663.935893119658</v>
          </cell>
          <cell r="DX97">
            <v>1436.6027095782651</v>
          </cell>
          <cell r="DY97">
            <v>89434.561571244019</v>
          </cell>
          <cell r="DZ97" t="str">
            <v>No</v>
          </cell>
          <cell r="EA97">
            <v>49310</v>
          </cell>
          <cell r="EB97">
            <v>4980310</v>
          </cell>
          <cell r="EC97">
            <v>40124.561571244019</v>
          </cell>
          <cell r="ED97">
            <v>8.137205753649162E-3</v>
          </cell>
          <cell r="EE97">
            <v>120</v>
          </cell>
          <cell r="EF97">
            <v>136</v>
          </cell>
        </row>
        <row r="98">
          <cell r="A98" t="str">
            <v>Marc Albrighton</v>
          </cell>
          <cell r="B98" t="str">
            <v>Leicester City</v>
          </cell>
          <cell r="C98" t="str">
            <v>Midfield</v>
          </cell>
          <cell r="D98" t="str">
            <v>3.735.000</v>
          </cell>
          <cell r="E98">
            <v>1.3000000000000001E-2</v>
          </cell>
          <cell r="F98" t="str">
            <v>Marc Albrighton</v>
          </cell>
          <cell r="G98" t="str">
            <v>Burnley</v>
          </cell>
          <cell r="H98">
            <v>3735000</v>
          </cell>
          <cell r="I98">
            <v>0.85382059800664467</v>
          </cell>
          <cell r="J98">
            <v>0.86147186147186161</v>
          </cell>
          <cell r="K98">
            <v>1.1377385821891119</v>
          </cell>
          <cell r="L98">
            <v>95</v>
          </cell>
          <cell r="M98">
            <v>6.8305647840531572E-2</v>
          </cell>
          <cell r="N98">
            <v>0.17930232558139536</v>
          </cell>
          <cell r="O98">
            <v>0.47813953488372107</v>
          </cell>
          <cell r="P98">
            <v>0.42096327540997142</v>
          </cell>
          <cell r="Q98">
            <v>0</v>
          </cell>
          <cell r="R98">
            <v>0.14000000000000001</v>
          </cell>
          <cell r="S98">
            <v>0</v>
          </cell>
          <cell r="T98">
            <v>2.57</v>
          </cell>
          <cell r="U98">
            <v>1.99</v>
          </cell>
          <cell r="V98">
            <v>0.85340000000000005</v>
          </cell>
          <cell r="W98">
            <v>0.57689999999999997</v>
          </cell>
          <cell r="X98">
            <v>0.56969999999999998</v>
          </cell>
          <cell r="Y98">
            <v>7000</v>
          </cell>
          <cell r="Z98">
            <v>21335</v>
          </cell>
          <cell r="AA98">
            <v>2884.5</v>
          </cell>
          <cell r="AB98">
            <v>-8545.5</v>
          </cell>
          <cell r="AC98">
            <v>8538.2059800664465</v>
          </cell>
          <cell r="AD98">
            <v>8965.1162790697672</v>
          </cell>
          <cell r="AE98">
            <v>4781.3953488372108</v>
          </cell>
          <cell r="AF98">
            <v>0</v>
          </cell>
          <cell r="AG98">
            <v>0</v>
          </cell>
          <cell r="AH98">
            <v>-2800.0000000000005</v>
          </cell>
          <cell r="AI98">
            <v>0</v>
          </cell>
          <cell r="AJ98">
            <v>25700</v>
          </cell>
          <cell r="AK98">
            <v>-15920</v>
          </cell>
          <cell r="AL98">
            <v>51938.717607973434</v>
          </cell>
          <cell r="AM98">
            <v>0.42023346303501952</v>
          </cell>
          <cell r="AN98">
            <v>0.64321608040201006</v>
          </cell>
          <cell r="AO98">
            <v>0.3759648303232232</v>
          </cell>
          <cell r="AP98">
            <v>0.39748333628732363</v>
          </cell>
          <cell r="AQ98">
            <v>7000</v>
          </cell>
          <cell r="AR98">
            <v>7740</v>
          </cell>
          <cell r="AS98">
            <v>1424.9999999999998</v>
          </cell>
          <cell r="AT98">
            <v>-6079.5</v>
          </cell>
          <cell r="AU98">
            <v>3588.0398671096355</v>
          </cell>
          <cell r="AV98">
            <v>3767.4418604651169</v>
          </cell>
          <cell r="AW98">
            <v>2009.3023255813962</v>
          </cell>
          <cell r="AX98">
            <v>0</v>
          </cell>
          <cell r="AY98">
            <v>0</v>
          </cell>
          <cell r="AZ98">
            <v>-2800.0000000000005</v>
          </cell>
          <cell r="BA98">
            <v>0</v>
          </cell>
          <cell r="BB98">
            <v>10800.000000000002</v>
          </cell>
          <cell r="BC98">
            <v>-10240</v>
          </cell>
          <cell r="BD98">
            <v>5105.1420265780762</v>
          </cell>
          <cell r="BE98">
            <v>0.6108949416342413</v>
          </cell>
          <cell r="BF98">
            <v>0.34170854271356788</v>
          </cell>
          <cell r="BG98">
            <v>0.68505258561757265</v>
          </cell>
          <cell r="BH98">
            <v>0.6469120182120851</v>
          </cell>
          <cell r="BI98">
            <v>7000</v>
          </cell>
          <cell r="BJ98">
            <v>14587.5</v>
          </cell>
          <cell r="BK98">
            <v>1291.4999999999998</v>
          </cell>
          <cell r="BL98">
            <v>-2373</v>
          </cell>
          <cell r="BM98">
            <v>5215.9468438538215</v>
          </cell>
          <cell r="BN98">
            <v>5476.7441860465124</v>
          </cell>
          <cell r="BO98">
            <v>2920.9302325581407</v>
          </cell>
          <cell r="BP98">
            <v>0</v>
          </cell>
          <cell r="BQ98">
            <v>0</v>
          </cell>
          <cell r="BR98">
            <v>-2800.0000000000005</v>
          </cell>
          <cell r="BS98">
            <v>0</v>
          </cell>
          <cell r="BT98">
            <v>15700.000000000002</v>
          </cell>
          <cell r="BU98">
            <v>-5440.0000000000009</v>
          </cell>
          <cell r="BV98">
            <v>8644.9053156146183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7000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-2800.0000000000005</v>
          </cell>
          <cell r="CK98">
            <v>0</v>
          </cell>
          <cell r="CL98">
            <v>0</v>
          </cell>
          <cell r="CM98">
            <v>0</v>
          </cell>
          <cell r="CN98">
            <v>-350.00000000000006</v>
          </cell>
          <cell r="CO98">
            <v>0.28404669260700388</v>
          </cell>
          <cell r="CP98">
            <v>0.92964824120603018</v>
          </cell>
          <cell r="CQ98">
            <v>0.21261767560413783</v>
          </cell>
          <cell r="CR98">
            <v>0.24575057994874439</v>
          </cell>
          <cell r="CS98">
            <v>7000</v>
          </cell>
          <cell r="CT98">
            <v>3517.5</v>
          </cell>
          <cell r="CU98">
            <v>1124</v>
          </cell>
          <cell r="CV98">
            <v>-9517.5</v>
          </cell>
          <cell r="CW98">
            <v>2425.2491694352161</v>
          </cell>
          <cell r="CX98">
            <v>2546.5116279069766</v>
          </cell>
          <cell r="CY98">
            <v>1358.1395348837214</v>
          </cell>
          <cell r="CZ98">
            <v>0</v>
          </cell>
          <cell r="DA98">
            <v>0</v>
          </cell>
          <cell r="DB98">
            <v>-2800.0000000000005</v>
          </cell>
          <cell r="DC98">
            <v>0</v>
          </cell>
          <cell r="DD98">
            <v>7300</v>
          </cell>
          <cell r="DE98">
            <v>-14800</v>
          </cell>
          <cell r="DF98">
            <v>-552.88122923588037</v>
          </cell>
          <cell r="DG98">
            <v>0.45136186770428016</v>
          </cell>
          <cell r="DH98">
            <v>0.66331658291457285</v>
          </cell>
          <cell r="DI98">
            <v>0.3612230384672479</v>
          </cell>
          <cell r="DJ98">
            <v>0.4037849740894181</v>
          </cell>
          <cell r="DK98">
            <v>7000</v>
          </cell>
          <cell r="DL98">
            <v>8102.5</v>
          </cell>
          <cell r="DM98">
            <v>1383.5</v>
          </cell>
          <cell r="DN98">
            <v>-5989.5</v>
          </cell>
          <cell r="DO98">
            <v>3853.820598006645</v>
          </cell>
          <cell r="DP98">
            <v>4046.5116279069766</v>
          </cell>
          <cell r="DQ98">
            <v>2158.1395348837218</v>
          </cell>
          <cell r="DR98">
            <v>0</v>
          </cell>
          <cell r="DS98">
            <v>0</v>
          </cell>
          <cell r="DT98">
            <v>-2800.0000000000005</v>
          </cell>
          <cell r="DU98">
            <v>0</v>
          </cell>
          <cell r="DV98">
            <v>11600</v>
          </cell>
          <cell r="DW98">
            <v>-5750.6707723985865</v>
          </cell>
          <cell r="DX98">
            <v>518.88440588746118</v>
          </cell>
          <cell r="DY98">
            <v>65304.768126817718</v>
          </cell>
          <cell r="DZ98" t="str">
            <v>No</v>
          </cell>
          <cell r="EA98">
            <v>37350</v>
          </cell>
          <cell r="EB98">
            <v>3772350</v>
          </cell>
          <cell r="EC98">
            <v>27954.768126817718</v>
          </cell>
          <cell r="ED98">
            <v>7.4845430058414243E-3</v>
          </cell>
          <cell r="EE98">
            <v>144</v>
          </cell>
          <cell r="EF98">
            <v>141</v>
          </cell>
        </row>
        <row r="99">
          <cell r="A99" t="str">
            <v>Ezri Konsa Ngoyo</v>
          </cell>
          <cell r="B99" t="str">
            <v>Aston Villa</v>
          </cell>
          <cell r="C99" t="str">
            <v>Defense</v>
          </cell>
          <cell r="D99" t="str">
            <v>4.246.000</v>
          </cell>
          <cell r="E99">
            <v>5.0000000000000001E-3</v>
          </cell>
          <cell r="F99" t="e">
            <v>#N/A</v>
          </cell>
          <cell r="G99" t="str">
            <v/>
          </cell>
          <cell r="H99">
            <v>4246000</v>
          </cell>
          <cell r="I99">
            <v>1.06049822064057</v>
          </cell>
          <cell r="J99">
            <v>0.96774193548387133</v>
          </cell>
          <cell r="K99">
            <v>1.0283992340244903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2.98</v>
          </cell>
          <cell r="U99">
            <v>2.7</v>
          </cell>
          <cell r="V99">
            <v>0.8115</v>
          </cell>
          <cell r="W99">
            <v>0.51439999999999997</v>
          </cell>
          <cell r="X99">
            <v>0.67419999999999991</v>
          </cell>
          <cell r="Y99">
            <v>-5000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-5000</v>
          </cell>
          <cell r="AM99">
            <v>0.47986577181208051</v>
          </cell>
          <cell r="AN99">
            <v>0.37777777777777777</v>
          </cell>
          <cell r="AO99">
            <v>0.67430214364457286</v>
          </cell>
          <cell r="AP99">
            <v>0.56883610872952095</v>
          </cell>
          <cell r="AQ99">
            <v>-5000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0.50671140939597314</v>
          </cell>
          <cell r="BF99">
            <v>0.42222222222222217</v>
          </cell>
          <cell r="BG99">
            <v>0.59805235172056015</v>
          </cell>
          <cell r="BH99">
            <v>0.55049064481869381</v>
          </cell>
          <cell r="BI99">
            <v>-5000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0.48657718120805366</v>
          </cell>
          <cell r="BX99">
            <v>0.54074074074074074</v>
          </cell>
          <cell r="BY99">
            <v>0.43427513932154099</v>
          </cell>
          <cell r="BZ99">
            <v>0.45968290501149833</v>
          </cell>
          <cell r="CA99">
            <v>-5000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0.52013422818791943</v>
          </cell>
          <cell r="CP99">
            <v>0.35555555555555551</v>
          </cell>
          <cell r="CQ99">
            <v>0.71599865953568631</v>
          </cell>
          <cell r="CR99">
            <v>0.61025847815591971</v>
          </cell>
          <cell r="CS99">
            <v>-5000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0.33557046979865773</v>
          </cell>
          <cell r="DH99">
            <v>0.78518518518518521</v>
          </cell>
          <cell r="DI99">
            <v>0.22445568529490706</v>
          </cell>
          <cell r="DJ99">
            <v>0.27444616915415604</v>
          </cell>
          <cell r="DK99">
            <v>-5000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-5000</v>
          </cell>
          <cell r="DZ99" t="str">
            <v>No</v>
          </cell>
          <cell r="EA99">
            <v>42460</v>
          </cell>
          <cell r="EB99">
            <v>4288460</v>
          </cell>
          <cell r="EC99">
            <v>-47460</v>
          </cell>
          <cell r="ED99">
            <v>-1.1177578897786151E-2</v>
          </cell>
          <cell r="EE99">
            <v>516</v>
          </cell>
          <cell r="EF99">
            <v>290</v>
          </cell>
        </row>
        <row r="100">
          <cell r="A100" t="str">
            <v>Ollie Watkins</v>
          </cell>
          <cell r="B100" t="str">
            <v>Aston Villa</v>
          </cell>
          <cell r="C100" t="str">
            <v>Striker</v>
          </cell>
          <cell r="D100" t="str">
            <v>6.106.000</v>
          </cell>
          <cell r="E100">
            <v>0.107</v>
          </cell>
          <cell r="F100" t="str">
            <v>Ollie Watkins</v>
          </cell>
          <cell r="G100" t="str">
            <v>Leeds United</v>
          </cell>
          <cell r="H100">
            <v>6106000</v>
          </cell>
          <cell r="I100">
            <v>1.06049822064057</v>
          </cell>
          <cell r="J100">
            <v>0.96774193548387133</v>
          </cell>
          <cell r="K100">
            <v>1.0283992340244903</v>
          </cell>
          <cell r="L100">
            <v>190</v>
          </cell>
          <cell r="M100">
            <v>0.6469039145907477</v>
          </cell>
          <cell r="N100">
            <v>0.20149466192170828</v>
          </cell>
          <cell r="O100">
            <v>2.7042704626334531</v>
          </cell>
          <cell r="P100">
            <v>0.53476760169273496</v>
          </cell>
          <cell r="Q100">
            <v>0</v>
          </cell>
          <cell r="R100">
            <v>0.12</v>
          </cell>
          <cell r="S100">
            <v>0</v>
          </cell>
          <cell r="T100">
            <v>2.98</v>
          </cell>
          <cell r="U100">
            <v>2.7</v>
          </cell>
          <cell r="V100">
            <v>0.8115</v>
          </cell>
          <cell r="W100">
            <v>0.51439999999999997</v>
          </cell>
          <cell r="X100">
            <v>0.67419999999999991</v>
          </cell>
          <cell r="Y100">
            <v>14000</v>
          </cell>
          <cell r="Z100">
            <v>20287.5</v>
          </cell>
          <cell r="AA100">
            <v>2572</v>
          </cell>
          <cell r="AB100">
            <v>-10112.999999999998</v>
          </cell>
          <cell r="AC100">
            <v>64690.391459074766</v>
          </cell>
          <cell r="AD100">
            <v>10074.733096085414</v>
          </cell>
          <cell r="AE100">
            <v>27042.704626334529</v>
          </cell>
          <cell r="AF100">
            <v>0</v>
          </cell>
          <cell r="AG100">
            <v>0</v>
          </cell>
          <cell r="AH100">
            <v>-2400</v>
          </cell>
          <cell r="AI100">
            <v>0</v>
          </cell>
          <cell r="AJ100">
            <v>29800</v>
          </cell>
          <cell r="AK100">
            <v>-21600</v>
          </cell>
          <cell r="AL100">
            <v>134354.32918149472</v>
          </cell>
          <cell r="AM100">
            <v>0.47986577181208051</v>
          </cell>
          <cell r="AN100">
            <v>0.37777777777777777</v>
          </cell>
          <cell r="AO100">
            <v>0.67430214364457286</v>
          </cell>
          <cell r="AP100">
            <v>0.56883610872952095</v>
          </cell>
          <cell r="AQ100">
            <v>14000</v>
          </cell>
          <cell r="AR100">
            <v>11555</v>
          </cell>
          <cell r="AS100">
            <v>1363.5</v>
          </cell>
          <cell r="AT100">
            <v>-3976.5</v>
          </cell>
          <cell r="AU100">
            <v>31042.704626334533</v>
          </cell>
          <cell r="AV100">
            <v>4834.519572953739</v>
          </cell>
          <cell r="AW100">
            <v>12976.868327402139</v>
          </cell>
          <cell r="AX100">
            <v>0</v>
          </cell>
          <cell r="AY100">
            <v>0</v>
          </cell>
          <cell r="AZ100">
            <v>-2400</v>
          </cell>
          <cell r="BA100">
            <v>0</v>
          </cell>
          <cell r="BB100">
            <v>14300</v>
          </cell>
          <cell r="BC100">
            <v>-8160</v>
          </cell>
          <cell r="BD100">
            <v>30768.046263345204</v>
          </cell>
          <cell r="BE100">
            <v>0.50671140939597314</v>
          </cell>
          <cell r="BF100">
            <v>0.42222222222222217</v>
          </cell>
          <cell r="BG100">
            <v>0.59805235172056015</v>
          </cell>
          <cell r="BH100">
            <v>0.55049064481869381</v>
          </cell>
          <cell r="BI100">
            <v>14000</v>
          </cell>
          <cell r="BJ100">
            <v>11312.5</v>
          </cell>
          <cell r="BK100">
            <v>1313</v>
          </cell>
          <cell r="BL100">
            <v>-4273.5</v>
          </cell>
          <cell r="BM100">
            <v>32779.359430605</v>
          </cell>
          <cell r="BN100">
            <v>5104.9822064056962</v>
          </cell>
          <cell r="BO100">
            <v>13702.846975088973</v>
          </cell>
          <cell r="BP100">
            <v>0</v>
          </cell>
          <cell r="BQ100">
            <v>0</v>
          </cell>
          <cell r="BR100">
            <v>-2400</v>
          </cell>
          <cell r="BS100">
            <v>0</v>
          </cell>
          <cell r="BT100">
            <v>15100</v>
          </cell>
          <cell r="BU100">
            <v>-9119.9999999999982</v>
          </cell>
          <cell r="BV100">
            <v>15879.797153024916</v>
          </cell>
          <cell r="BW100">
            <v>0.48657718120805366</v>
          </cell>
          <cell r="BX100">
            <v>0.54074074074074074</v>
          </cell>
          <cell r="BY100">
            <v>0.43427513932154099</v>
          </cell>
          <cell r="BZ100">
            <v>0.45968290501149833</v>
          </cell>
          <cell r="CA100">
            <v>14000</v>
          </cell>
          <cell r="CB100">
            <v>9295</v>
          </cell>
          <cell r="CC100">
            <v>1267.5</v>
          </cell>
          <cell r="CD100">
            <v>-5620.5</v>
          </cell>
          <cell r="CE100">
            <v>31476.86832740215</v>
          </cell>
          <cell r="CF100">
            <v>4902.1352313167281</v>
          </cell>
          <cell r="CG100">
            <v>13158.362989323847</v>
          </cell>
          <cell r="CH100">
            <v>0</v>
          </cell>
          <cell r="CI100">
            <v>0</v>
          </cell>
          <cell r="CJ100">
            <v>-2400</v>
          </cell>
          <cell r="CK100">
            <v>0</v>
          </cell>
          <cell r="CL100">
            <v>14499.999999999998</v>
          </cell>
          <cell r="CM100">
            <v>-11680</v>
          </cell>
          <cell r="CN100">
            <v>6862.4208185053394</v>
          </cell>
          <cell r="CO100">
            <v>0.52013422818791943</v>
          </cell>
          <cell r="CP100">
            <v>0.35555555555555551</v>
          </cell>
          <cell r="CQ100">
            <v>0.71599865953568631</v>
          </cell>
          <cell r="CR100">
            <v>0.61025847815591971</v>
          </cell>
          <cell r="CS100">
            <v>14000</v>
          </cell>
          <cell r="CT100">
            <v>12620</v>
          </cell>
          <cell r="CU100">
            <v>1312.5</v>
          </cell>
          <cell r="CV100">
            <v>-3490.5</v>
          </cell>
          <cell r="CW100">
            <v>33647.686832740226</v>
          </cell>
          <cell r="CX100">
            <v>5240.2135231316752</v>
          </cell>
          <cell r="CY100">
            <v>14065.836298932389</v>
          </cell>
          <cell r="CZ100">
            <v>0</v>
          </cell>
          <cell r="DA100">
            <v>0</v>
          </cell>
          <cell r="DB100">
            <v>-2400</v>
          </cell>
          <cell r="DC100">
            <v>0</v>
          </cell>
          <cell r="DD100">
            <v>15500</v>
          </cell>
          <cell r="DE100">
            <v>-7679.9999999999991</v>
          </cell>
          <cell r="DF100">
            <v>4300.9835409252682</v>
          </cell>
          <cell r="DG100">
            <v>0.33557046979865773</v>
          </cell>
          <cell r="DH100">
            <v>0.78518518518518521</v>
          </cell>
          <cell r="DI100">
            <v>0.22445568529490706</v>
          </cell>
          <cell r="DJ100">
            <v>0.27444616915415604</v>
          </cell>
          <cell r="DK100">
            <v>14000</v>
          </cell>
          <cell r="DL100">
            <v>4190</v>
          </cell>
          <cell r="DM100">
            <v>1031</v>
          </cell>
          <cell r="DN100">
            <v>-9393</v>
          </cell>
          <cell r="DO100">
            <v>21708.185053380796</v>
          </cell>
          <cell r="DP100">
            <v>3380.7829181494681</v>
          </cell>
          <cell r="DQ100">
            <v>9074.7330960854124</v>
          </cell>
          <cell r="DR100">
            <v>0</v>
          </cell>
          <cell r="DS100">
            <v>0</v>
          </cell>
          <cell r="DT100">
            <v>-2400</v>
          </cell>
          <cell r="DU100">
            <v>0</v>
          </cell>
          <cell r="DV100">
            <v>10000</v>
          </cell>
          <cell r="DW100">
            <v>-4848.2428023699922</v>
          </cell>
          <cell r="DX100">
            <v>1023.2330707889278</v>
          </cell>
          <cell r="DY100">
            <v>193188.81002808435</v>
          </cell>
          <cell r="DZ100" t="str">
            <v>No</v>
          </cell>
          <cell r="EA100">
            <v>61060</v>
          </cell>
          <cell r="EB100">
            <v>6167060</v>
          </cell>
          <cell r="EC100">
            <v>132128.81002808435</v>
          </cell>
          <cell r="ED100">
            <v>2.1639176224710833E-2</v>
          </cell>
          <cell r="EE100">
            <v>33</v>
          </cell>
          <cell r="EF100">
            <v>41</v>
          </cell>
        </row>
        <row r="101">
          <cell r="A101" t="str">
            <v>Danny Ings</v>
          </cell>
          <cell r="B101" t="str">
            <v>Southampton</v>
          </cell>
          <cell r="C101" t="str">
            <v>Striker</v>
          </cell>
          <cell r="D101" t="str">
            <v>6.993.000</v>
          </cell>
          <cell r="E101">
            <v>3.7999999999999999E-2</v>
          </cell>
          <cell r="F101" t="str">
            <v>Danny Ings</v>
          </cell>
          <cell r="G101" t="str">
            <v>Everton</v>
          </cell>
          <cell r="H101">
            <v>6993000</v>
          </cell>
          <cell r="I101">
            <v>0.87931034482758608</v>
          </cell>
          <cell r="J101">
            <v>1</v>
          </cell>
          <cell r="K101">
            <v>1.020862387747514</v>
          </cell>
          <cell r="L101">
            <v>95</v>
          </cell>
          <cell r="M101">
            <v>0.28137931034482755</v>
          </cell>
          <cell r="N101">
            <v>0.11431034482758619</v>
          </cell>
          <cell r="O101">
            <v>0.92327586206896539</v>
          </cell>
          <cell r="P101">
            <v>0.21438110142697794</v>
          </cell>
          <cell r="Q101">
            <v>0</v>
          </cell>
          <cell r="R101">
            <v>7.0000000000000007E-2</v>
          </cell>
          <cell r="S101">
            <v>0</v>
          </cell>
          <cell r="T101">
            <v>1.02</v>
          </cell>
          <cell r="U101">
            <v>1.54</v>
          </cell>
          <cell r="V101">
            <v>0.24979999999999999</v>
          </cell>
          <cell r="W101">
            <v>0.26250000000000001</v>
          </cell>
          <cell r="X101">
            <v>0.48759999999999998</v>
          </cell>
          <cell r="Y101">
            <v>7000</v>
          </cell>
          <cell r="Z101">
            <v>6245</v>
          </cell>
          <cell r="AA101">
            <v>1312.5</v>
          </cell>
          <cell r="AB101">
            <v>-7314</v>
          </cell>
          <cell r="AC101">
            <v>28137.931034482754</v>
          </cell>
          <cell r="AD101">
            <v>5715.5172413793098</v>
          </cell>
          <cell r="AE101">
            <v>9232.758620689654</v>
          </cell>
          <cell r="AF101">
            <v>0</v>
          </cell>
          <cell r="AG101">
            <v>0</v>
          </cell>
          <cell r="AH101">
            <v>-1400.0000000000002</v>
          </cell>
          <cell r="AI101">
            <v>0</v>
          </cell>
          <cell r="AJ101">
            <v>10200</v>
          </cell>
          <cell r="AK101">
            <v>-12320</v>
          </cell>
          <cell r="AL101">
            <v>46809.706896551717</v>
          </cell>
          <cell r="AM101">
            <v>1.3627450980392157</v>
          </cell>
          <cell r="AN101">
            <v>2.4415584415584415</v>
          </cell>
          <cell r="AO101">
            <v>1.8199893113013497</v>
          </cell>
          <cell r="AP101">
            <v>1.5748592040114833</v>
          </cell>
          <cell r="AQ101">
            <v>7000</v>
          </cell>
          <cell r="AR101">
            <v>9275</v>
          </cell>
          <cell r="AS101">
            <v>1998</v>
          </cell>
          <cell r="AT101">
            <v>-18442.5</v>
          </cell>
          <cell r="AU101">
            <v>38344.827586206891</v>
          </cell>
          <cell r="AV101">
            <v>7788.7931034482754</v>
          </cell>
          <cell r="AW101">
            <v>12581.896551724136</v>
          </cell>
          <cell r="AX101">
            <v>0</v>
          </cell>
          <cell r="AY101">
            <v>0</v>
          </cell>
          <cell r="AZ101">
            <v>-1400.0000000000002</v>
          </cell>
          <cell r="BA101">
            <v>0</v>
          </cell>
          <cell r="BB101">
            <v>13900</v>
          </cell>
          <cell r="BC101">
            <v>-30080</v>
          </cell>
          <cell r="BD101">
            <v>16983.008620689652</v>
          </cell>
          <cell r="BE101">
            <v>1.1274509803921569</v>
          </cell>
          <cell r="BF101">
            <v>0.84415584415584421</v>
          </cell>
          <cell r="BG101">
            <v>1.2712491503214047</v>
          </cell>
          <cell r="BH101">
            <v>1.1971930090225904</v>
          </cell>
          <cell r="BI101">
            <v>7000</v>
          </cell>
          <cell r="BJ101">
            <v>8127.5</v>
          </cell>
          <cell r="BK101">
            <v>1394</v>
          </cell>
          <cell r="BL101">
            <v>-5943</v>
          </cell>
          <cell r="BM101">
            <v>31724.137931034478</v>
          </cell>
          <cell r="BN101">
            <v>6443.9655172413786</v>
          </cell>
          <cell r="BO101">
            <v>10409.482758620688</v>
          </cell>
          <cell r="BP101">
            <v>0</v>
          </cell>
          <cell r="BQ101">
            <v>0</v>
          </cell>
          <cell r="BR101">
            <v>-1400.0000000000002</v>
          </cell>
          <cell r="BS101">
            <v>0</v>
          </cell>
          <cell r="BT101">
            <v>11500</v>
          </cell>
          <cell r="BU101">
            <v>-10400</v>
          </cell>
          <cell r="BV101">
            <v>12964.021551724136</v>
          </cell>
          <cell r="BW101">
            <v>0.96078431372549011</v>
          </cell>
          <cell r="BX101">
            <v>1.1298701298701299</v>
          </cell>
          <cell r="BY101">
            <v>0.81873075307798182</v>
          </cell>
          <cell r="BZ101">
            <v>0.88691807103135656</v>
          </cell>
          <cell r="CA101">
            <v>7000</v>
          </cell>
          <cell r="CB101">
            <v>5210</v>
          </cell>
          <cell r="CC101">
            <v>1210.5</v>
          </cell>
          <cell r="CD101">
            <v>-8242.5</v>
          </cell>
          <cell r="CE101">
            <v>27034.482758620681</v>
          </cell>
          <cell r="CF101">
            <v>5491.379310344827</v>
          </cell>
          <cell r="CG101">
            <v>8870.6896551724112</v>
          </cell>
          <cell r="CH101">
            <v>0</v>
          </cell>
          <cell r="CI101">
            <v>0</v>
          </cell>
          <cell r="CJ101">
            <v>-1400.0000000000002</v>
          </cell>
          <cell r="CK101">
            <v>0</v>
          </cell>
          <cell r="CL101">
            <v>9800</v>
          </cell>
          <cell r="CM101">
            <v>-13920</v>
          </cell>
          <cell r="CN101">
            <v>4256.81896551724</v>
          </cell>
          <cell r="CO101">
            <v>1.2352941176470589</v>
          </cell>
          <cell r="CP101">
            <v>0.62337662337662336</v>
          </cell>
          <cell r="CQ101">
            <v>1.7860384307500736</v>
          </cell>
          <cell r="CR101">
            <v>1.4853561079408364</v>
          </cell>
          <cell r="CS101">
            <v>7000</v>
          </cell>
          <cell r="CT101">
            <v>10695</v>
          </cell>
          <cell r="CU101">
            <v>1465</v>
          </cell>
          <cell r="CV101">
            <v>-4188</v>
          </cell>
          <cell r="CW101">
            <v>34758.620689655167</v>
          </cell>
          <cell r="CX101">
            <v>7060.3448275862065</v>
          </cell>
          <cell r="CY101">
            <v>11405.172413793103</v>
          </cell>
          <cell r="CZ101">
            <v>0</v>
          </cell>
          <cell r="DA101">
            <v>0</v>
          </cell>
          <cell r="DB101">
            <v>-1400.0000000000002</v>
          </cell>
          <cell r="DC101">
            <v>0</v>
          </cell>
          <cell r="DD101">
            <v>12600</v>
          </cell>
          <cell r="DE101">
            <v>-7680</v>
          </cell>
          <cell r="DF101">
            <v>4044.7586206896549</v>
          </cell>
          <cell r="DG101">
            <v>1.3823529411764706</v>
          </cell>
          <cell r="DH101">
            <v>0.7142857142857143</v>
          </cell>
          <cell r="DI101">
            <v>1.5527072185113362</v>
          </cell>
          <cell r="DJ101">
            <v>1.4650561048284403</v>
          </cell>
          <cell r="DK101">
            <v>7000</v>
          </cell>
          <cell r="DL101">
            <v>10897.5</v>
          </cell>
          <cell r="DM101">
            <v>1363</v>
          </cell>
          <cell r="DN101">
            <v>-4372.5</v>
          </cell>
          <cell r="DO101">
            <v>38896.55172413792</v>
          </cell>
          <cell r="DP101">
            <v>7900.8620689655163</v>
          </cell>
          <cell r="DQ101">
            <v>12762.931034482757</v>
          </cell>
          <cell r="DR101">
            <v>0</v>
          </cell>
          <cell r="DS101">
            <v>0</v>
          </cell>
          <cell r="DT101">
            <v>-1400.0000000000002</v>
          </cell>
          <cell r="DU101">
            <v>0</v>
          </cell>
          <cell r="DV101">
            <v>14100</v>
          </cell>
          <cell r="DW101">
            <v>-19129.352932059661</v>
          </cell>
          <cell r="DX101">
            <v>1906.8434967352041</v>
          </cell>
          <cell r="DY101">
            <v>86965.158151907614</v>
          </cell>
          <cell r="DZ101" t="str">
            <v>No</v>
          </cell>
          <cell r="EA101">
            <v>69930</v>
          </cell>
          <cell r="EB101">
            <v>7062930</v>
          </cell>
          <cell r="EC101">
            <v>17035.158151907614</v>
          </cell>
          <cell r="ED101">
            <v>2.4360300517528403E-3</v>
          </cell>
          <cell r="EE101">
            <v>163</v>
          </cell>
          <cell r="EF101">
            <v>179</v>
          </cell>
        </row>
        <row r="102">
          <cell r="A102" t="str">
            <v>Ibrahima Diallo</v>
          </cell>
          <cell r="B102" t="str">
            <v>Southampton</v>
          </cell>
          <cell r="C102" t="str">
            <v>Midfield</v>
          </cell>
          <cell r="D102" t="str">
            <v>2.381.000</v>
          </cell>
          <cell r="E102">
            <v>0.01</v>
          </cell>
          <cell r="F102" t="str">
            <v>Ibrahima Diallo</v>
          </cell>
          <cell r="G102" t="str">
            <v/>
          </cell>
          <cell r="H102">
            <v>2381000</v>
          </cell>
          <cell r="I102">
            <v>0.87931034482758608</v>
          </cell>
          <cell r="J102">
            <v>1</v>
          </cell>
          <cell r="K102">
            <v>1.020862387747514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1.02</v>
          </cell>
          <cell r="U102">
            <v>1.54</v>
          </cell>
          <cell r="V102">
            <v>0.24979999999999999</v>
          </cell>
          <cell r="W102">
            <v>0.26250000000000001</v>
          </cell>
          <cell r="X102">
            <v>0.48759999999999998</v>
          </cell>
          <cell r="Y102">
            <v>-5000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-5000</v>
          </cell>
          <cell r="AM102">
            <v>1.3627450980392157</v>
          </cell>
          <cell r="AN102">
            <v>2.4415584415584415</v>
          </cell>
          <cell r="AO102">
            <v>1.8199893113013497</v>
          </cell>
          <cell r="AP102">
            <v>1.5748592040114833</v>
          </cell>
          <cell r="AQ102">
            <v>-5000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1.1274509803921569</v>
          </cell>
          <cell r="BF102">
            <v>0.84415584415584421</v>
          </cell>
          <cell r="BG102">
            <v>1.2712491503214047</v>
          </cell>
          <cell r="BH102">
            <v>1.1971930090225904</v>
          </cell>
          <cell r="BI102">
            <v>-5000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0.96078431372549011</v>
          </cell>
          <cell r="BX102">
            <v>1.1298701298701299</v>
          </cell>
          <cell r="BY102">
            <v>0.81873075307798182</v>
          </cell>
          <cell r="BZ102">
            <v>0.88691807103135656</v>
          </cell>
          <cell r="CA102">
            <v>-5000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1.2352941176470589</v>
          </cell>
          <cell r="CP102">
            <v>0.62337662337662336</v>
          </cell>
          <cell r="CQ102">
            <v>1.7860384307500736</v>
          </cell>
          <cell r="CR102">
            <v>1.4853561079408364</v>
          </cell>
          <cell r="CS102">
            <v>-5000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1.3823529411764706</v>
          </cell>
          <cell r="DH102">
            <v>0.7142857142857143</v>
          </cell>
          <cell r="DI102">
            <v>1.5527072185113362</v>
          </cell>
          <cell r="DJ102">
            <v>1.4650561048284403</v>
          </cell>
          <cell r="DK102">
            <v>-5000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-5000</v>
          </cell>
          <cell r="DZ102" t="str">
            <v>No</v>
          </cell>
          <cell r="EA102">
            <v>23810</v>
          </cell>
          <cell r="EB102">
            <v>2404810</v>
          </cell>
          <cell r="EC102">
            <v>-28810</v>
          </cell>
          <cell r="ED102">
            <v>-1.2099958000839984E-2</v>
          </cell>
          <cell r="EE102">
            <v>318</v>
          </cell>
          <cell r="EF102">
            <v>484</v>
          </cell>
        </row>
        <row r="103">
          <cell r="A103" t="str">
            <v>Ruben Neves</v>
          </cell>
          <cell r="B103" t="str">
            <v>Wolverhampton</v>
          </cell>
          <cell r="C103" t="str">
            <v>Midfield</v>
          </cell>
          <cell r="D103" t="str">
            <v>4.018.000</v>
          </cell>
          <cell r="E103">
            <v>7.6999999999999999E-2</v>
          </cell>
          <cell r="F103" t="str">
            <v>Ruben Neves</v>
          </cell>
          <cell r="G103" t="str">
            <v>Newcastle</v>
          </cell>
          <cell r="H103">
            <v>4018000</v>
          </cell>
          <cell r="I103">
            <v>0.72043010752688141</v>
          </cell>
          <cell r="J103">
            <v>1.0147058823529413</v>
          </cell>
          <cell r="K103">
            <v>1.0031115286347965</v>
          </cell>
          <cell r="L103">
            <v>190</v>
          </cell>
          <cell r="M103">
            <v>0.14408602150537628</v>
          </cell>
          <cell r="N103">
            <v>0.12247311827956985</v>
          </cell>
          <cell r="O103">
            <v>0.73483870967741904</v>
          </cell>
          <cell r="P103">
            <v>0.4213068420266145</v>
          </cell>
          <cell r="Q103">
            <v>0</v>
          </cell>
          <cell r="R103">
            <v>0.47000000000000003</v>
          </cell>
          <cell r="S103">
            <v>0.01</v>
          </cell>
          <cell r="T103">
            <v>1.34</v>
          </cell>
          <cell r="U103">
            <v>3.4499999999999997</v>
          </cell>
          <cell r="V103">
            <v>0.37019999999999997</v>
          </cell>
          <cell r="W103">
            <v>0.42870000000000003</v>
          </cell>
          <cell r="X103">
            <v>1.2010999999999998</v>
          </cell>
          <cell r="Y103">
            <v>14000</v>
          </cell>
          <cell r="Z103">
            <v>9255</v>
          </cell>
          <cell r="AA103">
            <v>2143.5</v>
          </cell>
          <cell r="AB103">
            <v>-18016.499999999996</v>
          </cell>
          <cell r="AC103">
            <v>18010.752688172033</v>
          </cell>
          <cell r="AD103">
            <v>6123.6559139784922</v>
          </cell>
          <cell r="AE103">
            <v>7348.3870967741905</v>
          </cell>
          <cell r="AF103">
            <v>0</v>
          </cell>
          <cell r="AG103">
            <v>0</v>
          </cell>
          <cell r="AH103">
            <v>-9400</v>
          </cell>
          <cell r="AI103">
            <v>-500</v>
          </cell>
          <cell r="AJ103">
            <v>13400</v>
          </cell>
          <cell r="AK103">
            <v>-27599.999999999996</v>
          </cell>
          <cell r="AL103">
            <v>14764.795698924721</v>
          </cell>
          <cell r="AM103">
            <v>0.76119402985074625</v>
          </cell>
          <cell r="AN103">
            <v>0.41449275362318844</v>
          </cell>
          <cell r="AO103">
            <v>0.5680157509253958</v>
          </cell>
          <cell r="AP103">
            <v>0.6575486282136096</v>
          </cell>
          <cell r="AQ103">
            <v>14000</v>
          </cell>
          <cell r="AR103">
            <v>6627.5</v>
          </cell>
          <cell r="AS103">
            <v>1363.5</v>
          </cell>
          <cell r="AT103">
            <v>-6933</v>
          </cell>
          <cell r="AU103">
            <v>13709.677419354832</v>
          </cell>
          <cell r="AV103">
            <v>4661.2903225806431</v>
          </cell>
          <cell r="AW103">
            <v>5593.5483870967719</v>
          </cell>
          <cell r="AX103">
            <v>0</v>
          </cell>
          <cell r="AY103">
            <v>0</v>
          </cell>
          <cell r="AZ103">
            <v>-9400</v>
          </cell>
          <cell r="BA103">
            <v>-500</v>
          </cell>
          <cell r="BB103">
            <v>10200</v>
          </cell>
          <cell r="BC103">
            <v>-11440</v>
          </cell>
          <cell r="BD103">
            <v>6941.2580645161233</v>
          </cell>
          <cell r="BE103">
            <v>0.74626865671641784</v>
          </cell>
          <cell r="BF103">
            <v>0.49275362318840582</v>
          </cell>
          <cell r="BG103">
            <v>0.43361157671679662</v>
          </cell>
          <cell r="BH103">
            <v>0.56885035720576971</v>
          </cell>
          <cell r="BI103">
            <v>14000</v>
          </cell>
          <cell r="BJ103">
            <v>5477.5</v>
          </cell>
          <cell r="BK103">
            <v>1231.5</v>
          </cell>
          <cell r="BL103">
            <v>-8020.4999999999991</v>
          </cell>
          <cell r="BM103">
            <v>13440.860215053755</v>
          </cell>
          <cell r="BN103">
            <v>4569.8924731182769</v>
          </cell>
          <cell r="BO103">
            <v>5483.8709677419329</v>
          </cell>
          <cell r="BP103">
            <v>0</v>
          </cell>
          <cell r="BQ103">
            <v>0</v>
          </cell>
          <cell r="BR103">
            <v>-9400</v>
          </cell>
          <cell r="BS103">
            <v>-500</v>
          </cell>
          <cell r="BT103">
            <v>10000</v>
          </cell>
          <cell r="BU103">
            <v>-13599.999999999998</v>
          </cell>
          <cell r="BV103">
            <v>2170.7809139784918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14000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-9400</v>
          </cell>
          <cell r="CK103">
            <v>-500</v>
          </cell>
          <cell r="CL103">
            <v>0</v>
          </cell>
          <cell r="CM103">
            <v>0</v>
          </cell>
          <cell r="CN103">
            <v>-1237.5</v>
          </cell>
          <cell r="CO103">
            <v>0.90298507462686561</v>
          </cell>
          <cell r="CP103">
            <v>0.336231884057971</v>
          </cell>
          <cell r="CQ103">
            <v>0.74408044116881922</v>
          </cell>
          <cell r="CR103">
            <v>0.8196911202991144</v>
          </cell>
          <cell r="CS103">
            <v>14000</v>
          </cell>
          <cell r="CT103">
            <v>9195</v>
          </cell>
          <cell r="CU103">
            <v>1428.5</v>
          </cell>
          <cell r="CV103">
            <v>-5197.5</v>
          </cell>
          <cell r="CW103">
            <v>16263.440860215043</v>
          </cell>
          <cell r="CX103">
            <v>5529.5698924731159</v>
          </cell>
          <cell r="CY103">
            <v>6635.4838709677388</v>
          </cell>
          <cell r="CZ103">
            <v>0</v>
          </cell>
          <cell r="DA103">
            <v>0</v>
          </cell>
          <cell r="DB103">
            <v>-9400</v>
          </cell>
          <cell r="DC103">
            <v>-500</v>
          </cell>
          <cell r="DD103">
            <v>12100</v>
          </cell>
          <cell r="DE103">
            <v>-9279.9999999999982</v>
          </cell>
          <cell r="DF103">
            <v>1673.4059139784936</v>
          </cell>
          <cell r="DG103">
            <v>0.74626865671641784</v>
          </cell>
          <cell r="DH103">
            <v>0.31884057971014496</v>
          </cell>
          <cell r="DI103">
            <v>0.7900918060026465</v>
          </cell>
          <cell r="DJ103">
            <v>0.76786766486696367</v>
          </cell>
          <cell r="DK103">
            <v>14000</v>
          </cell>
          <cell r="DL103">
            <v>8022.5000000000009</v>
          </cell>
          <cell r="DM103">
            <v>1531.5</v>
          </cell>
          <cell r="DN103">
            <v>-5592</v>
          </cell>
          <cell r="DO103">
            <v>13440.860215053755</v>
          </cell>
          <cell r="DP103">
            <v>4569.8924731182769</v>
          </cell>
          <cell r="DQ103">
            <v>5483.8709677419329</v>
          </cell>
          <cell r="DR103">
            <v>0</v>
          </cell>
          <cell r="DS103">
            <v>0</v>
          </cell>
          <cell r="DT103">
            <v>-9400</v>
          </cell>
          <cell r="DU103">
            <v>-500</v>
          </cell>
          <cell r="DV103">
            <v>10000</v>
          </cell>
          <cell r="DW103">
            <v>-21806.533845673042</v>
          </cell>
          <cell r="DX103">
            <v>179.69030657002884</v>
          </cell>
          <cell r="DY103">
            <v>24492.430897967861</v>
          </cell>
          <cell r="DZ103" t="str">
            <v>No</v>
          </cell>
          <cell r="EA103">
            <v>40180</v>
          </cell>
          <cell r="EB103">
            <v>4058180</v>
          </cell>
          <cell r="EC103">
            <v>-15687.569102032139</v>
          </cell>
          <cell r="ED103">
            <v>-3.9043228228054106E-3</v>
          </cell>
          <cell r="EE103">
            <v>220</v>
          </cell>
          <cell r="EF103">
            <v>216</v>
          </cell>
        </row>
        <row r="104">
          <cell r="A104" t="str">
            <v>Cody Drameh</v>
          </cell>
          <cell r="B104" t="str">
            <v>Leeds United</v>
          </cell>
          <cell r="C104" t="str">
            <v>Defense</v>
          </cell>
          <cell r="D104" t="str">
            <v>1.960.000</v>
          </cell>
          <cell r="E104">
            <v>2E-3</v>
          </cell>
          <cell r="F104" t="str">
            <v>Cody Drameh</v>
          </cell>
          <cell r="G104" t="str">
            <v/>
          </cell>
          <cell r="H104">
            <v>1960000</v>
          </cell>
          <cell r="I104">
            <v>0.95238095238095244</v>
          </cell>
          <cell r="J104">
            <v>1.0902777777777777</v>
          </cell>
          <cell r="K104">
            <v>0.86685492648758533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1.6</v>
          </cell>
          <cell r="U104">
            <v>1.57</v>
          </cell>
          <cell r="V104">
            <v>0.38379999999999997</v>
          </cell>
          <cell r="W104">
            <v>0.2419</v>
          </cell>
          <cell r="X104">
            <v>0.37430000000000002</v>
          </cell>
          <cell r="Y104">
            <v>-5000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-5000</v>
          </cell>
          <cell r="AM104">
            <v>0.81874999999999998</v>
          </cell>
          <cell r="AN104">
            <v>1.1210191082802548</v>
          </cell>
          <cell r="AO104">
            <v>0.8269591339433624</v>
          </cell>
          <cell r="AP104">
            <v>0.82284432969798604</v>
          </cell>
          <cell r="AQ104">
            <v>-5000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0.73124999999999996</v>
          </cell>
          <cell r="BF104">
            <v>1.1719745222929936</v>
          </cell>
          <cell r="BG104">
            <v>0.76337949433685315</v>
          </cell>
          <cell r="BH104">
            <v>0.74714205826858915</v>
          </cell>
          <cell r="BI104">
            <v>-5000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0.85</v>
          </cell>
          <cell r="BX104">
            <v>0.88535031847133749</v>
          </cell>
          <cell r="BY104">
            <v>1.1972173631218104</v>
          </cell>
          <cell r="BZ104">
            <v>1.0087788452646789</v>
          </cell>
          <cell r="CA104">
            <v>-5000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1.0812499999999998</v>
          </cell>
          <cell r="CP104">
            <v>0.64331210191082799</v>
          </cell>
          <cell r="CQ104">
            <v>1.7506725002961012</v>
          </cell>
          <cell r="CR104">
            <v>1.3758323447808454</v>
          </cell>
          <cell r="CS104">
            <v>-5000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0.29374999999999996</v>
          </cell>
          <cell r="DH104">
            <v>1.7961783439490444</v>
          </cell>
          <cell r="DI104">
            <v>0.28650479686019015</v>
          </cell>
          <cell r="DJ104">
            <v>0.29010478120444833</v>
          </cell>
          <cell r="DK104">
            <v>-5000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-5000</v>
          </cell>
          <cell r="DZ104" t="str">
            <v>No</v>
          </cell>
          <cell r="EA104">
            <v>19600</v>
          </cell>
          <cell r="EB104">
            <v>1979600</v>
          </cell>
          <cell r="EC104">
            <v>-24600</v>
          </cell>
          <cell r="ED104">
            <v>-1.2551020408163265E-2</v>
          </cell>
          <cell r="EE104">
            <v>257</v>
          </cell>
          <cell r="EF104">
            <v>508</v>
          </cell>
        </row>
        <row r="105">
          <cell r="A105" t="str">
            <v>David McGoldrick</v>
          </cell>
          <cell r="B105" t="str">
            <v>Sheffield United</v>
          </cell>
          <cell r="C105" t="str">
            <v>Striker</v>
          </cell>
          <cell r="D105" t="str">
            <v>4.152.000</v>
          </cell>
          <cell r="E105">
            <v>2E-3</v>
          </cell>
          <cell r="F105" t="str">
            <v>David McGoldrick</v>
          </cell>
          <cell r="G105" t="str">
            <v>Aston Villa</v>
          </cell>
          <cell r="H105">
            <v>4152000</v>
          </cell>
          <cell r="I105">
            <v>0.92857142857142838</v>
          </cell>
          <cell r="J105">
            <v>1.0201729106628248</v>
          </cell>
          <cell r="K105">
            <v>1.0082793805717964</v>
          </cell>
          <cell r="L105">
            <v>95</v>
          </cell>
          <cell r="M105">
            <v>0.3899999999999999</v>
          </cell>
          <cell r="N105">
            <v>4.6428571428571423E-2</v>
          </cell>
          <cell r="O105">
            <v>1.077142857142857</v>
          </cell>
          <cell r="P105">
            <v>0.26215263894866708</v>
          </cell>
          <cell r="Q105">
            <v>0</v>
          </cell>
          <cell r="R105">
            <v>0.2</v>
          </cell>
          <cell r="S105">
            <v>0</v>
          </cell>
          <cell r="T105">
            <v>1.82</v>
          </cell>
          <cell r="U105">
            <v>3.54</v>
          </cell>
          <cell r="V105">
            <v>0.40310000000000001</v>
          </cell>
          <cell r="W105">
            <v>0.46500000000000002</v>
          </cell>
          <cell r="X105">
            <v>1.1319999999999999</v>
          </cell>
          <cell r="Y105">
            <v>7000</v>
          </cell>
          <cell r="Z105">
            <v>10077.5</v>
          </cell>
          <cell r="AA105">
            <v>2325</v>
          </cell>
          <cell r="AB105">
            <v>-16980</v>
          </cell>
          <cell r="AC105">
            <v>38999.999999999993</v>
          </cell>
          <cell r="AD105">
            <v>2321.4285714285711</v>
          </cell>
          <cell r="AE105">
            <v>10771.428571428569</v>
          </cell>
          <cell r="AF105">
            <v>0</v>
          </cell>
          <cell r="AG105">
            <v>0</v>
          </cell>
          <cell r="AH105">
            <v>-4000</v>
          </cell>
          <cell r="AI105">
            <v>0</v>
          </cell>
          <cell r="AJ105">
            <v>18200</v>
          </cell>
          <cell r="AK105">
            <v>-28320</v>
          </cell>
          <cell r="AL105">
            <v>40395.35714285713</v>
          </cell>
          <cell r="AM105">
            <v>0.63186813186813184</v>
          </cell>
          <cell r="AN105">
            <v>0.31638418079096048</v>
          </cell>
          <cell r="AO105">
            <v>0.8988905062481729</v>
          </cell>
          <cell r="AP105">
            <v>0.75364465428810168</v>
          </cell>
          <cell r="AQ105">
            <v>7000</v>
          </cell>
          <cell r="AR105">
            <v>8990</v>
          </cell>
          <cell r="AS105">
            <v>1465.5000000000002</v>
          </cell>
          <cell r="AT105">
            <v>-5211</v>
          </cell>
          <cell r="AU105">
            <v>24642.857142857138</v>
          </cell>
          <cell r="AV105">
            <v>1466.8367346938774</v>
          </cell>
          <cell r="AW105">
            <v>6806.1224489795895</v>
          </cell>
          <cell r="AX105">
            <v>0</v>
          </cell>
          <cell r="AY105">
            <v>0</v>
          </cell>
          <cell r="AZ105">
            <v>-4000</v>
          </cell>
          <cell r="BA105">
            <v>0</v>
          </cell>
          <cell r="BB105">
            <v>11500</v>
          </cell>
          <cell r="BC105">
            <v>-8960</v>
          </cell>
          <cell r="BD105">
            <v>18350.158163265303</v>
          </cell>
          <cell r="BE105">
            <v>0.37362637362637363</v>
          </cell>
          <cell r="BF105">
            <v>0.44350282485875708</v>
          </cell>
          <cell r="BG105">
            <v>0.5731578920093825</v>
          </cell>
          <cell r="BH105">
            <v>0.46276009411659758</v>
          </cell>
          <cell r="BI105">
            <v>7000</v>
          </cell>
          <cell r="BJ105">
            <v>3955</v>
          </cell>
          <cell r="BK105">
            <v>1291.4999999999998</v>
          </cell>
          <cell r="BL105">
            <v>-8752.5</v>
          </cell>
          <cell r="BM105">
            <v>14571.428571428569</v>
          </cell>
          <cell r="BN105">
            <v>867.34693877551013</v>
          </cell>
          <cell r="BO105">
            <v>4024.4897959183663</v>
          </cell>
          <cell r="BP105">
            <v>0</v>
          </cell>
          <cell r="BQ105">
            <v>0</v>
          </cell>
          <cell r="BR105">
            <v>-4000</v>
          </cell>
          <cell r="BS105">
            <v>0</v>
          </cell>
          <cell r="BT105">
            <v>6800</v>
          </cell>
          <cell r="BU105">
            <v>-12560</v>
          </cell>
          <cell r="BV105">
            <v>1549.3163265306111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7000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-4000</v>
          </cell>
          <cell r="CK105">
            <v>0</v>
          </cell>
          <cell r="CL105">
            <v>0</v>
          </cell>
          <cell r="CM105">
            <v>0</v>
          </cell>
          <cell r="CN105">
            <v>-500</v>
          </cell>
          <cell r="CO105">
            <v>0.55494505494505497</v>
          </cell>
          <cell r="CP105">
            <v>0.48870056497175141</v>
          </cell>
          <cell r="CQ105">
            <v>0.48841293777276185</v>
          </cell>
          <cell r="CR105">
            <v>0.52061727265639302</v>
          </cell>
          <cell r="CS105">
            <v>7000</v>
          </cell>
          <cell r="CT105">
            <v>5482.5</v>
          </cell>
          <cell r="CU105">
            <v>1219.5</v>
          </cell>
          <cell r="CV105">
            <v>-8052.0000000000009</v>
          </cell>
          <cell r="CW105">
            <v>21642.857142857141</v>
          </cell>
          <cell r="CX105">
            <v>1288.2653061224489</v>
          </cell>
          <cell r="CY105">
            <v>5977.551020408162</v>
          </cell>
          <cell r="CZ105">
            <v>0</v>
          </cell>
          <cell r="DA105">
            <v>0</v>
          </cell>
          <cell r="DB105">
            <v>-4000</v>
          </cell>
          <cell r="DC105">
            <v>0</v>
          </cell>
          <cell r="DD105">
            <v>10100</v>
          </cell>
          <cell r="DE105">
            <v>-13840</v>
          </cell>
          <cell r="DF105">
            <v>1238.6670918367345</v>
          </cell>
          <cell r="DG105">
            <v>0.5</v>
          </cell>
          <cell r="DH105">
            <v>0.41242937853107342</v>
          </cell>
          <cell r="DI105">
            <v>0.63980358576050766</v>
          </cell>
          <cell r="DJ105">
            <v>0.56559861463784888</v>
          </cell>
          <cell r="DK105">
            <v>7000</v>
          </cell>
          <cell r="DL105">
            <v>5812.5</v>
          </cell>
          <cell r="DM105">
            <v>1360</v>
          </cell>
          <cell r="DN105">
            <v>-7431</v>
          </cell>
          <cell r="DO105">
            <v>19499.999999999996</v>
          </cell>
          <cell r="DP105">
            <v>1160.7142857142856</v>
          </cell>
          <cell r="DQ105">
            <v>5385.7142857142844</v>
          </cell>
          <cell r="DR105">
            <v>0</v>
          </cell>
          <cell r="DS105">
            <v>0</v>
          </cell>
          <cell r="DT105">
            <v>-4000</v>
          </cell>
          <cell r="DU105">
            <v>0</v>
          </cell>
          <cell r="DV105">
            <v>9100</v>
          </cell>
          <cell r="DW105">
            <v>-18119.237548737576</v>
          </cell>
          <cell r="DX105">
            <v>399.02159445909342</v>
          </cell>
          <cell r="DY105">
            <v>61432.520318948875</v>
          </cell>
          <cell r="DZ105" t="str">
            <v>No</v>
          </cell>
          <cell r="EA105">
            <v>41520</v>
          </cell>
          <cell r="EB105">
            <v>4193520</v>
          </cell>
          <cell r="EC105">
            <v>19912.520318948875</v>
          </cell>
          <cell r="ED105">
            <v>4.7958863966639873E-3</v>
          </cell>
          <cell r="EE105">
            <v>157</v>
          </cell>
          <cell r="EF105">
            <v>165</v>
          </cell>
        </row>
        <row r="106">
          <cell r="A106" t="str">
            <v>Jack Stephens</v>
          </cell>
          <cell r="B106" t="str">
            <v>Southampton</v>
          </cell>
          <cell r="C106" t="str">
            <v>Defense</v>
          </cell>
          <cell r="D106" t="str">
            <v>2.791.000</v>
          </cell>
          <cell r="E106">
            <v>3.0000000000000001E-3</v>
          </cell>
          <cell r="F106" t="str">
            <v>Jack Stephens</v>
          </cell>
          <cell r="G106" t="str">
            <v/>
          </cell>
          <cell r="H106">
            <v>2791000</v>
          </cell>
          <cell r="I106">
            <v>0.87931034482758608</v>
          </cell>
          <cell r="J106">
            <v>1</v>
          </cell>
          <cell r="K106">
            <v>1.020862387747514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1.02</v>
          </cell>
          <cell r="U106">
            <v>1.54</v>
          </cell>
          <cell r="V106">
            <v>0.24979999999999999</v>
          </cell>
          <cell r="W106">
            <v>0.26250000000000001</v>
          </cell>
          <cell r="X106">
            <v>0.48759999999999998</v>
          </cell>
          <cell r="Y106">
            <v>-5000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-5000</v>
          </cell>
          <cell r="AM106">
            <v>1.3627450980392157</v>
          </cell>
          <cell r="AN106">
            <v>2.4415584415584415</v>
          </cell>
          <cell r="AO106">
            <v>1.8199893113013497</v>
          </cell>
          <cell r="AP106">
            <v>1.5748592040114833</v>
          </cell>
          <cell r="AQ106">
            <v>-5000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1.1274509803921569</v>
          </cell>
          <cell r="BF106">
            <v>0.84415584415584421</v>
          </cell>
          <cell r="BG106">
            <v>1.2712491503214047</v>
          </cell>
          <cell r="BH106">
            <v>1.1971930090225904</v>
          </cell>
          <cell r="BI106">
            <v>-5000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0.96078431372549011</v>
          </cell>
          <cell r="BX106">
            <v>1.1298701298701299</v>
          </cell>
          <cell r="BY106">
            <v>0.81873075307798182</v>
          </cell>
          <cell r="BZ106">
            <v>0.88691807103135656</v>
          </cell>
          <cell r="CA106">
            <v>-5000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1.2352941176470589</v>
          </cell>
          <cell r="CP106">
            <v>0.62337662337662336</v>
          </cell>
          <cell r="CQ106">
            <v>1.7860384307500736</v>
          </cell>
          <cell r="CR106">
            <v>1.4853561079408364</v>
          </cell>
          <cell r="CS106">
            <v>-5000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1.3823529411764706</v>
          </cell>
          <cell r="DH106">
            <v>0.7142857142857143</v>
          </cell>
          <cell r="DI106">
            <v>1.5527072185113362</v>
          </cell>
          <cell r="DJ106">
            <v>1.4650561048284403</v>
          </cell>
          <cell r="DK106">
            <v>-5000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-5000</v>
          </cell>
          <cell r="DZ106" t="str">
            <v>No</v>
          </cell>
          <cell r="EA106">
            <v>27910</v>
          </cell>
          <cell r="EB106">
            <v>2818910</v>
          </cell>
          <cell r="EC106">
            <v>-32910</v>
          </cell>
          <cell r="ED106">
            <v>-1.1791472590469365E-2</v>
          </cell>
          <cell r="EE106">
            <v>384</v>
          </cell>
          <cell r="EF106">
            <v>419</v>
          </cell>
        </row>
        <row r="107">
          <cell r="A107" t="str">
            <v>Bernardo Silva</v>
          </cell>
          <cell r="B107" t="str">
            <v>Manchester City</v>
          </cell>
          <cell r="C107" t="str">
            <v>Midfield</v>
          </cell>
          <cell r="D107" t="str">
            <v>6.544.000</v>
          </cell>
          <cell r="E107">
            <v>0.1</v>
          </cell>
          <cell r="F107" t="str">
            <v>Bernardo Silva</v>
          </cell>
          <cell r="G107" t="str">
            <v>Wolverhampton</v>
          </cell>
          <cell r="H107">
            <v>6544000</v>
          </cell>
          <cell r="I107">
            <v>0.99784017278617732</v>
          </cell>
          <cell r="J107">
            <v>0.62903225806451601</v>
          </cell>
          <cell r="K107">
            <v>1.2318970745493336</v>
          </cell>
          <cell r="L107">
            <v>95</v>
          </cell>
          <cell r="M107">
            <v>0.19956803455723549</v>
          </cell>
          <cell r="N107">
            <v>0.18958963282937369</v>
          </cell>
          <cell r="O107">
            <v>0.73840172786177116</v>
          </cell>
          <cell r="P107">
            <v>0.7391382447296001</v>
          </cell>
          <cell r="Q107">
            <v>0</v>
          </cell>
          <cell r="R107">
            <v>0.21</v>
          </cell>
          <cell r="S107">
            <v>0.01</v>
          </cell>
          <cell r="T107">
            <v>4.6199999999999992</v>
          </cell>
          <cell r="U107">
            <v>0.78</v>
          </cell>
          <cell r="V107">
            <v>1.6113</v>
          </cell>
          <cell r="W107">
            <v>0.29200000000000004</v>
          </cell>
          <cell r="X107">
            <v>9.6700000000000008E-2</v>
          </cell>
          <cell r="Y107">
            <v>7000</v>
          </cell>
          <cell r="Z107">
            <v>40282.5</v>
          </cell>
          <cell r="AA107">
            <v>1460.0000000000002</v>
          </cell>
          <cell r="AB107">
            <v>-1450.5000000000002</v>
          </cell>
          <cell r="AC107">
            <v>24946.004319654436</v>
          </cell>
          <cell r="AD107">
            <v>9479.4816414686848</v>
          </cell>
          <cell r="AE107">
            <v>7384.0172786177118</v>
          </cell>
          <cell r="AF107">
            <v>0</v>
          </cell>
          <cell r="AG107">
            <v>0</v>
          </cell>
          <cell r="AH107">
            <v>-4200</v>
          </cell>
          <cell r="AI107">
            <v>-500</v>
          </cell>
          <cell r="AJ107">
            <v>46199.999999999993</v>
          </cell>
          <cell r="AK107">
            <v>-6240</v>
          </cell>
          <cell r="AL107">
            <v>124361.50323974082</v>
          </cell>
          <cell r="AM107">
            <v>1</v>
          </cell>
          <cell r="AN107">
            <v>1.4102564102564104</v>
          </cell>
          <cell r="AO107">
            <v>0.87715645355917138</v>
          </cell>
          <cell r="AP107">
            <v>0.93656631028409909</v>
          </cell>
          <cell r="AQ107">
            <v>7000</v>
          </cell>
          <cell r="AR107">
            <v>37862.5</v>
          </cell>
          <cell r="AS107">
            <v>1585</v>
          </cell>
          <cell r="AT107">
            <v>-2526.0000000000005</v>
          </cell>
          <cell r="AU107">
            <v>24946.004319654436</v>
          </cell>
          <cell r="AV107">
            <v>9479.4816414686848</v>
          </cell>
          <cell r="AW107">
            <v>7384.0172786177118</v>
          </cell>
          <cell r="AX107">
            <v>0</v>
          </cell>
          <cell r="AY107">
            <v>0</v>
          </cell>
          <cell r="AZ107">
            <v>-4200</v>
          </cell>
          <cell r="BA107">
            <v>-500</v>
          </cell>
          <cell r="BB107">
            <v>46199.999999999993</v>
          </cell>
          <cell r="BC107">
            <v>-8800</v>
          </cell>
          <cell r="BD107">
            <v>55715.501619870411</v>
          </cell>
          <cell r="BE107">
            <v>0.46103896103896108</v>
          </cell>
          <cell r="BF107">
            <v>0.73076923076923073</v>
          </cell>
          <cell r="BG107">
            <v>0.41357544208242786</v>
          </cell>
          <cell r="BH107">
            <v>0.43666278995228297</v>
          </cell>
          <cell r="BI107">
            <v>7000</v>
          </cell>
          <cell r="BJ107">
            <v>18337.5</v>
          </cell>
          <cell r="BK107">
            <v>909</v>
          </cell>
          <cell r="BL107">
            <v>-1270.5</v>
          </cell>
          <cell r="BM107">
            <v>11501.079913606916</v>
          </cell>
          <cell r="BN107">
            <v>4370.410367170628</v>
          </cell>
          <cell r="BO107">
            <v>3404.3196544276466</v>
          </cell>
          <cell r="BP107">
            <v>0</v>
          </cell>
          <cell r="BQ107">
            <v>0</v>
          </cell>
          <cell r="BR107">
            <v>-4200</v>
          </cell>
          <cell r="BS107">
            <v>-500</v>
          </cell>
          <cell r="BT107">
            <v>21300</v>
          </cell>
          <cell r="BU107">
            <v>-4560</v>
          </cell>
          <cell r="BV107">
            <v>12322.952483801297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7000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-4200</v>
          </cell>
          <cell r="CK107">
            <v>-500</v>
          </cell>
          <cell r="CL107">
            <v>0</v>
          </cell>
          <cell r="CM107">
            <v>0</v>
          </cell>
          <cell r="CN107">
            <v>-587.5</v>
          </cell>
          <cell r="CO107">
            <v>0.40043290043290053</v>
          </cell>
          <cell r="CP107">
            <v>0.93589743589743579</v>
          </cell>
          <cell r="CQ107">
            <v>0.35242574423949602</v>
          </cell>
          <cell r="CR107">
            <v>0.37566323077065311</v>
          </cell>
          <cell r="CS107">
            <v>7000</v>
          </cell>
          <cell r="CT107">
            <v>15862.499999999998</v>
          </cell>
          <cell r="CU107">
            <v>1124</v>
          </cell>
          <cell r="CV107">
            <v>-2110.5</v>
          </cell>
          <cell r="CW107">
            <v>9989.2008639308915</v>
          </cell>
          <cell r="CX107">
            <v>3795.8963282937384</v>
          </cell>
          <cell r="CY107">
            <v>2956.8034557235433</v>
          </cell>
          <cell r="CZ107">
            <v>0</v>
          </cell>
          <cell r="DA107">
            <v>0</v>
          </cell>
          <cell r="DB107">
            <v>-4200</v>
          </cell>
          <cell r="DC107">
            <v>-500</v>
          </cell>
          <cell r="DD107">
            <v>18500</v>
          </cell>
          <cell r="DE107">
            <v>-5839.9999999999991</v>
          </cell>
          <cell r="DF107">
            <v>2473.618790496761</v>
          </cell>
          <cell r="DG107">
            <v>0.61038961038961048</v>
          </cell>
          <cell r="DH107">
            <v>0.60256410256410253</v>
          </cell>
          <cell r="DI107">
            <v>0.45707155101977864</v>
          </cell>
          <cell r="DJ107">
            <v>0.52819667354796707</v>
          </cell>
          <cell r="DK107">
            <v>7000</v>
          </cell>
          <cell r="DL107">
            <v>21292.5</v>
          </cell>
          <cell r="DM107">
            <v>545</v>
          </cell>
          <cell r="DN107">
            <v>-589.5</v>
          </cell>
          <cell r="DO107">
            <v>15226.781857451411</v>
          </cell>
          <cell r="DP107">
            <v>5786.1771058315353</v>
          </cell>
          <cell r="DQ107">
            <v>4507.1274298056169</v>
          </cell>
          <cell r="DR107">
            <v>0</v>
          </cell>
          <cell r="DS107">
            <v>0</v>
          </cell>
          <cell r="DT107">
            <v>-4200</v>
          </cell>
          <cell r="DU107">
            <v>-500</v>
          </cell>
          <cell r="DV107">
            <v>28200</v>
          </cell>
          <cell r="DW107">
            <v>-2852.1264783634188</v>
          </cell>
          <cell r="DX107">
            <v>2106.7487473351607</v>
          </cell>
          <cell r="DY107">
            <v>196392.82488124442</v>
          </cell>
          <cell r="DZ107" t="str">
            <v>No</v>
          </cell>
          <cell r="EA107">
            <v>65440</v>
          </cell>
          <cell r="EB107">
            <v>6609440</v>
          </cell>
          <cell r="EC107">
            <v>130952.82488124442</v>
          </cell>
          <cell r="ED107">
            <v>2.001112849652268E-2</v>
          </cell>
          <cell r="EE107">
            <v>34</v>
          </cell>
          <cell r="EF107">
            <v>48</v>
          </cell>
        </row>
        <row r="108">
          <cell r="A108" t="str">
            <v>Stephen Henderson</v>
          </cell>
          <cell r="B108" t="str">
            <v>Crystal Palace</v>
          </cell>
          <cell r="C108" t="str">
            <v>Goalkeeper</v>
          </cell>
          <cell r="D108" t="str">
            <v>2.960.000</v>
          </cell>
          <cell r="E108">
            <v>1E-3</v>
          </cell>
          <cell r="F108" t="str">
            <v>Stephen Henderson</v>
          </cell>
          <cell r="G108" t="str">
            <v/>
          </cell>
          <cell r="H108">
            <v>2960000</v>
          </cell>
          <cell r="I108">
            <v>1.0894736842105264</v>
          </cell>
          <cell r="J108">
            <v>1.043076923076923</v>
          </cell>
          <cell r="K108">
            <v>1.00622830088045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2.0700000000000003</v>
          </cell>
          <cell r="U108">
            <v>3.3899999999999997</v>
          </cell>
          <cell r="V108">
            <v>0.47959999999999997</v>
          </cell>
          <cell r="W108">
            <v>0.48980000000000001</v>
          </cell>
          <cell r="X108">
            <v>1.0306000000000002</v>
          </cell>
          <cell r="Y108">
            <v>-5000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-5000</v>
          </cell>
          <cell r="AM108">
            <v>0.42995169082125601</v>
          </cell>
          <cell r="AN108">
            <v>0.5752212389380531</v>
          </cell>
          <cell r="AO108">
            <v>0.35348357689309606</v>
          </cell>
          <cell r="AP108">
            <v>0.38984722849179282</v>
          </cell>
          <cell r="AQ108">
            <v>-5000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0.74396135265700469</v>
          </cell>
          <cell r="BF108">
            <v>0.29203539823008851</v>
          </cell>
          <cell r="BG108">
            <v>0.92319181118468829</v>
          </cell>
          <cell r="BH108">
            <v>0.82874545465470328</v>
          </cell>
          <cell r="BI108">
            <v>-5000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-5000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0.46376811594202888</v>
          </cell>
          <cell r="CP108">
            <v>0.49852507374631272</v>
          </cell>
          <cell r="CQ108">
            <v>0.45844348601488999</v>
          </cell>
          <cell r="CR108">
            <v>0.4610981151284631</v>
          </cell>
          <cell r="CS108">
            <v>-5000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0.40096618357487918</v>
          </cell>
          <cell r="DH108">
            <v>0.55752212389380529</v>
          </cell>
          <cell r="DI108">
            <v>0.37534178054866618</v>
          </cell>
          <cell r="DJ108">
            <v>0.38794247161505596</v>
          </cell>
          <cell r="DK108">
            <v>-5000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-5000</v>
          </cell>
          <cell r="DZ108" t="str">
            <v>No</v>
          </cell>
          <cell r="EA108">
            <v>29600</v>
          </cell>
          <cell r="EB108">
            <v>2989600</v>
          </cell>
          <cell r="EC108">
            <v>-34600</v>
          </cell>
          <cell r="ED108">
            <v>-1.1689189189189189E-2</v>
          </cell>
          <cell r="EE108">
            <v>407</v>
          </cell>
          <cell r="EF108">
            <v>382</v>
          </cell>
        </row>
        <row r="109">
          <cell r="A109" t="str">
            <v>Anwar El Ghazi</v>
          </cell>
          <cell r="B109" t="str">
            <v>Aston Villa</v>
          </cell>
          <cell r="C109" t="str">
            <v>Midfield</v>
          </cell>
          <cell r="D109" t="str">
            <v>3.443.000</v>
          </cell>
          <cell r="E109">
            <v>0.14699999999999999</v>
          </cell>
          <cell r="F109" t="str">
            <v>Anwar El Ghazi</v>
          </cell>
          <cell r="G109" t="str">
            <v>Leeds United</v>
          </cell>
          <cell r="H109">
            <v>3443000</v>
          </cell>
          <cell r="I109">
            <v>1.06049822064057</v>
          </cell>
          <cell r="J109">
            <v>0.96774193548387133</v>
          </cell>
          <cell r="K109">
            <v>1.0283992340244903</v>
          </cell>
          <cell r="L109">
            <v>95</v>
          </cell>
          <cell r="M109">
            <v>0.47722419928825649</v>
          </cell>
          <cell r="N109">
            <v>0.1378647686832741</v>
          </cell>
          <cell r="O109">
            <v>1.6119572953736663</v>
          </cell>
          <cell r="P109">
            <v>0.18511186212440825</v>
          </cell>
          <cell r="Q109">
            <v>0</v>
          </cell>
          <cell r="R109">
            <v>0.17</v>
          </cell>
          <cell r="S109">
            <v>0</v>
          </cell>
          <cell r="T109">
            <v>2.98</v>
          </cell>
          <cell r="U109">
            <v>2.7</v>
          </cell>
          <cell r="V109">
            <v>0.8115</v>
          </cell>
          <cell r="W109">
            <v>0.51439999999999997</v>
          </cell>
          <cell r="X109">
            <v>0.67419999999999991</v>
          </cell>
          <cell r="Y109">
            <v>7000</v>
          </cell>
          <cell r="Z109">
            <v>20287.5</v>
          </cell>
          <cell r="AA109">
            <v>2572</v>
          </cell>
          <cell r="AB109">
            <v>-10112.999999999998</v>
          </cell>
          <cell r="AC109">
            <v>59653.024911032058</v>
          </cell>
          <cell r="AD109">
            <v>6893.2384341637053</v>
          </cell>
          <cell r="AE109">
            <v>16119.572953736662</v>
          </cell>
          <cell r="AF109">
            <v>0</v>
          </cell>
          <cell r="AG109">
            <v>0</v>
          </cell>
          <cell r="AH109">
            <v>-3400.0000000000005</v>
          </cell>
          <cell r="AI109">
            <v>0</v>
          </cell>
          <cell r="AJ109">
            <v>29800</v>
          </cell>
          <cell r="AK109">
            <v>-21600</v>
          </cell>
          <cell r="AL109">
            <v>107212.33629893242</v>
          </cell>
          <cell r="AM109">
            <v>0.47986577181208051</v>
          </cell>
          <cell r="AN109">
            <v>0.37777777777777777</v>
          </cell>
          <cell r="AO109">
            <v>0.67430214364457286</v>
          </cell>
          <cell r="AP109">
            <v>0.56883610872952095</v>
          </cell>
          <cell r="AQ109">
            <v>7000</v>
          </cell>
          <cell r="AR109">
            <v>11555</v>
          </cell>
          <cell r="AS109">
            <v>1363.5</v>
          </cell>
          <cell r="AT109">
            <v>-3976.5</v>
          </cell>
          <cell r="AU109">
            <v>28625.444839857664</v>
          </cell>
          <cell r="AV109">
            <v>3307.8291814946638</v>
          </cell>
          <cell r="AW109">
            <v>7735.2313167259817</v>
          </cell>
          <cell r="AX109">
            <v>0</v>
          </cell>
          <cell r="AY109">
            <v>0</v>
          </cell>
          <cell r="AZ109">
            <v>-3400.0000000000005</v>
          </cell>
          <cell r="BA109">
            <v>0</v>
          </cell>
          <cell r="BB109">
            <v>14300</v>
          </cell>
          <cell r="BC109">
            <v>-8160</v>
          </cell>
          <cell r="BD109">
            <v>25675.252669039153</v>
          </cell>
          <cell r="BE109">
            <v>0.50671140939597314</v>
          </cell>
          <cell r="BF109">
            <v>0.42222222222222217</v>
          </cell>
          <cell r="BG109">
            <v>0.59805235172056015</v>
          </cell>
          <cell r="BH109">
            <v>0.55049064481869381</v>
          </cell>
          <cell r="BI109">
            <v>7000</v>
          </cell>
          <cell r="BJ109">
            <v>11312.5</v>
          </cell>
          <cell r="BK109">
            <v>1313</v>
          </cell>
          <cell r="BL109">
            <v>-4273.5</v>
          </cell>
          <cell r="BM109">
            <v>30226.86832740215</v>
          </cell>
          <cell r="BN109">
            <v>3492.8825622775821</v>
          </cell>
          <cell r="BO109">
            <v>8167.971530249114</v>
          </cell>
          <cell r="BP109">
            <v>0</v>
          </cell>
          <cell r="BQ109">
            <v>0</v>
          </cell>
          <cell r="BR109">
            <v>-3400.0000000000005</v>
          </cell>
          <cell r="BS109">
            <v>0</v>
          </cell>
          <cell r="BT109">
            <v>15100</v>
          </cell>
          <cell r="BU109">
            <v>-9119.9999999999982</v>
          </cell>
          <cell r="BV109">
            <v>13204.930604982212</v>
          </cell>
          <cell r="BW109">
            <v>0.48657718120805366</v>
          </cell>
          <cell r="BX109">
            <v>0.54074074074074074</v>
          </cell>
          <cell r="BY109">
            <v>0.43427513932154099</v>
          </cell>
          <cell r="BZ109">
            <v>0.45968290501149833</v>
          </cell>
          <cell r="CA109">
            <v>7000</v>
          </cell>
          <cell r="CB109">
            <v>9295</v>
          </cell>
          <cell r="CC109">
            <v>1267.5</v>
          </cell>
          <cell r="CD109">
            <v>-5620.5</v>
          </cell>
          <cell r="CE109">
            <v>29025.800711743785</v>
          </cell>
          <cell r="CF109">
            <v>3354.0925266903932</v>
          </cell>
          <cell r="CG109">
            <v>7843.4163701067646</v>
          </cell>
          <cell r="CH109">
            <v>0</v>
          </cell>
          <cell r="CI109">
            <v>0</v>
          </cell>
          <cell r="CJ109">
            <v>-3400.0000000000005</v>
          </cell>
          <cell r="CK109">
            <v>0</v>
          </cell>
          <cell r="CL109">
            <v>14499.999999999998</v>
          </cell>
          <cell r="CM109">
            <v>-11680</v>
          </cell>
          <cell r="CN109">
            <v>5573.1637010676177</v>
          </cell>
          <cell r="CO109">
            <v>0.52013422818791943</v>
          </cell>
          <cell r="CP109">
            <v>0.35555555555555551</v>
          </cell>
          <cell r="CQ109">
            <v>0.71599865953568631</v>
          </cell>
          <cell r="CR109">
            <v>0.61025847815591971</v>
          </cell>
          <cell r="CS109">
            <v>7000</v>
          </cell>
          <cell r="CT109">
            <v>12620</v>
          </cell>
          <cell r="CU109">
            <v>1312.5</v>
          </cell>
          <cell r="CV109">
            <v>-3490.5</v>
          </cell>
          <cell r="CW109">
            <v>31027.58007117439</v>
          </cell>
          <cell r="CX109">
            <v>3585.4092526690411</v>
          </cell>
          <cell r="CY109">
            <v>8384.3416370106788</v>
          </cell>
          <cell r="CZ109">
            <v>0</v>
          </cell>
          <cell r="DA109">
            <v>0</v>
          </cell>
          <cell r="DB109">
            <v>-3400.0000000000005</v>
          </cell>
          <cell r="DC109">
            <v>0</v>
          </cell>
          <cell r="DD109">
            <v>15500</v>
          </cell>
          <cell r="DE109">
            <v>-7679.9999999999991</v>
          </cell>
          <cell r="DF109">
            <v>3616.2081850533823</v>
          </cell>
          <cell r="DG109">
            <v>0.33557046979865773</v>
          </cell>
          <cell r="DH109">
            <v>0.78518518518518521</v>
          </cell>
          <cell r="DI109">
            <v>0.22445568529490706</v>
          </cell>
          <cell r="DJ109">
            <v>0.27444616915415604</v>
          </cell>
          <cell r="DK109">
            <v>7000</v>
          </cell>
          <cell r="DL109">
            <v>4190</v>
          </cell>
          <cell r="DM109">
            <v>1031</v>
          </cell>
          <cell r="DN109">
            <v>-9393</v>
          </cell>
          <cell r="DO109">
            <v>20017.793594306062</v>
          </cell>
          <cell r="DP109">
            <v>2313.1672597864786</v>
          </cell>
          <cell r="DQ109">
            <v>5409.2526690391487</v>
          </cell>
          <cell r="DR109">
            <v>0</v>
          </cell>
          <cell r="DS109">
            <v>0</v>
          </cell>
          <cell r="DT109">
            <v>-3400.0000000000005</v>
          </cell>
          <cell r="DU109">
            <v>0</v>
          </cell>
          <cell r="DV109">
            <v>10000</v>
          </cell>
          <cell r="DW109">
            <v>-4848.2428023699922</v>
          </cell>
          <cell r="DX109">
            <v>791.24908502380299</v>
          </cell>
          <cell r="DY109">
            <v>156073.14054409857</v>
          </cell>
          <cell r="DZ109" t="str">
            <v>No</v>
          </cell>
          <cell r="EA109">
            <v>34430</v>
          </cell>
          <cell r="EB109">
            <v>3477430</v>
          </cell>
          <cell r="EC109">
            <v>121643.14054409857</v>
          </cell>
          <cell r="ED109">
            <v>3.5330566524571179E-2</v>
          </cell>
          <cell r="EE109">
            <v>37</v>
          </cell>
          <cell r="EF109">
            <v>11</v>
          </cell>
        </row>
        <row r="110">
          <cell r="A110" t="str">
            <v>Neco Williams</v>
          </cell>
          <cell r="B110" t="str">
            <v>Liverpool</v>
          </cell>
          <cell r="C110" t="str">
            <v>Defense</v>
          </cell>
          <cell r="D110" t="str">
            <v>3.460.000</v>
          </cell>
          <cell r="E110">
            <v>2E-3</v>
          </cell>
          <cell r="F110" t="str">
            <v>Neco Williams</v>
          </cell>
          <cell r="G110" t="str">
            <v/>
          </cell>
          <cell r="H110">
            <v>3460000</v>
          </cell>
          <cell r="I110">
            <v>1.0082191780821921</v>
          </cell>
          <cell r="J110">
            <v>0.87837837837837884</v>
          </cell>
          <cell r="K110">
            <v>1.1290504835374364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3.6799999999999997</v>
          </cell>
          <cell r="U110">
            <v>1.95</v>
          </cell>
          <cell r="V110">
            <v>1.1375</v>
          </cell>
          <cell r="W110">
            <v>0.44940000000000002</v>
          </cell>
          <cell r="X110">
            <v>0.41310000000000002</v>
          </cell>
          <cell r="Y110">
            <v>-5000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-5000</v>
          </cell>
          <cell r="AM110">
            <v>0.57065217391304357</v>
          </cell>
          <cell r="AN110">
            <v>0.35897435897435898</v>
          </cell>
          <cell r="AO110">
            <v>0.63742840251008448</v>
          </cell>
          <cell r="AP110">
            <v>0.60311682417778589</v>
          </cell>
          <cell r="AQ110">
            <v>-5000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0.46195652173913043</v>
          </cell>
          <cell r="BF110">
            <v>0.51282051282051289</v>
          </cell>
          <cell r="BG110">
            <v>0.4722185749595107</v>
          </cell>
          <cell r="BH110">
            <v>0.46705936495150635</v>
          </cell>
          <cell r="BI110">
            <v>-5000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-5000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0.42391304347826092</v>
          </cell>
          <cell r="CP110">
            <v>0.66153846153846152</v>
          </cell>
          <cell r="CQ110">
            <v>0.35334395557606957</v>
          </cell>
          <cell r="CR110">
            <v>0.38702339929634627</v>
          </cell>
          <cell r="CS110">
            <v>-5000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0.57608695652173925</v>
          </cell>
          <cell r="DH110">
            <v>0.51282051282051289</v>
          </cell>
          <cell r="DI110">
            <v>0.4722185749595107</v>
          </cell>
          <cell r="DJ110">
            <v>0.52157354386649757</v>
          </cell>
          <cell r="DK110">
            <v>-5000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-5000</v>
          </cell>
          <cell r="DZ110" t="str">
            <v>No</v>
          </cell>
          <cell r="EA110">
            <v>34600</v>
          </cell>
          <cell r="EB110">
            <v>3494600</v>
          </cell>
          <cell r="EC110">
            <v>-39600</v>
          </cell>
          <cell r="ED110">
            <v>-1.1445086705202312E-2</v>
          </cell>
          <cell r="EE110">
            <v>454</v>
          </cell>
          <cell r="EF110">
            <v>348</v>
          </cell>
        </row>
        <row r="111">
          <cell r="A111" t="str">
            <v>Jamie Vardy</v>
          </cell>
          <cell r="B111" t="str">
            <v>Leicester City</v>
          </cell>
          <cell r="C111" t="str">
            <v>Striker</v>
          </cell>
          <cell r="D111" t="str">
            <v>9.879.000</v>
          </cell>
          <cell r="E111">
            <v>3.5000000000000003E-2</v>
          </cell>
          <cell r="F111" t="str">
            <v>Jamie Vardy</v>
          </cell>
          <cell r="G111" t="str">
            <v>Burnley</v>
          </cell>
          <cell r="H111">
            <v>9879000</v>
          </cell>
          <cell r="I111">
            <v>0.85382059800664467</v>
          </cell>
          <cell r="J111">
            <v>0.86147186147186161</v>
          </cell>
          <cell r="K111">
            <v>1.1377385821891119</v>
          </cell>
          <cell r="L111">
            <v>190</v>
          </cell>
          <cell r="M111">
            <v>0.94774086378737543</v>
          </cell>
          <cell r="N111">
            <v>0.57205980066445183</v>
          </cell>
          <cell r="O111">
            <v>2.6553820598006648</v>
          </cell>
          <cell r="P111">
            <v>0.73953007842292284</v>
          </cell>
          <cell r="Q111">
            <v>0</v>
          </cell>
          <cell r="R111">
            <v>0.32</v>
          </cell>
          <cell r="S111">
            <v>0</v>
          </cell>
          <cell r="T111">
            <v>2.57</v>
          </cell>
          <cell r="U111">
            <v>1.99</v>
          </cell>
          <cell r="V111">
            <v>0.85340000000000005</v>
          </cell>
          <cell r="W111">
            <v>0.57689999999999997</v>
          </cell>
          <cell r="X111">
            <v>0.56969999999999998</v>
          </cell>
          <cell r="Y111">
            <v>14000</v>
          </cell>
          <cell r="Z111">
            <v>21335</v>
          </cell>
          <cell r="AA111">
            <v>2884.5</v>
          </cell>
          <cell r="AB111">
            <v>-8545.5</v>
          </cell>
          <cell r="AC111">
            <v>94774.086378737542</v>
          </cell>
          <cell r="AD111">
            <v>28602.990033222592</v>
          </cell>
          <cell r="AE111">
            <v>26553.820598006649</v>
          </cell>
          <cell r="AF111">
            <v>0</v>
          </cell>
          <cell r="AG111">
            <v>0</v>
          </cell>
          <cell r="AH111">
            <v>-6400</v>
          </cell>
          <cell r="AI111">
            <v>0</v>
          </cell>
          <cell r="AJ111">
            <v>25700</v>
          </cell>
          <cell r="AK111">
            <v>-15920</v>
          </cell>
          <cell r="AL111">
            <v>182984.89700996678</v>
          </cell>
          <cell r="AM111">
            <v>0.42023346303501952</v>
          </cell>
          <cell r="AN111">
            <v>0.64321608040201006</v>
          </cell>
          <cell r="AO111">
            <v>0.3759648303232232</v>
          </cell>
          <cell r="AP111">
            <v>0.39748333628732363</v>
          </cell>
          <cell r="AQ111">
            <v>14000</v>
          </cell>
          <cell r="AR111">
            <v>7740</v>
          </cell>
          <cell r="AS111">
            <v>1424.9999999999998</v>
          </cell>
          <cell r="AT111">
            <v>-6079.5</v>
          </cell>
          <cell r="AU111">
            <v>39827.242524916946</v>
          </cell>
          <cell r="AV111">
            <v>12019.933554817278</v>
          </cell>
          <cell r="AW111">
            <v>11158.803986710967</v>
          </cell>
          <cell r="AX111">
            <v>0</v>
          </cell>
          <cell r="AY111">
            <v>0</v>
          </cell>
          <cell r="AZ111">
            <v>-6400</v>
          </cell>
          <cell r="BA111">
            <v>0</v>
          </cell>
          <cell r="BB111">
            <v>10800.000000000002</v>
          </cell>
          <cell r="BC111">
            <v>-10240</v>
          </cell>
          <cell r="BD111">
            <v>30125.740033222595</v>
          </cell>
          <cell r="BE111">
            <v>0.6108949416342413</v>
          </cell>
          <cell r="BF111">
            <v>0.34170854271356788</v>
          </cell>
          <cell r="BG111">
            <v>0.68505258561757265</v>
          </cell>
          <cell r="BH111">
            <v>0.6469120182120851</v>
          </cell>
          <cell r="BI111">
            <v>14000</v>
          </cell>
          <cell r="BJ111">
            <v>14587.5</v>
          </cell>
          <cell r="BK111">
            <v>1291.4999999999998</v>
          </cell>
          <cell r="BL111">
            <v>-2373</v>
          </cell>
          <cell r="BM111">
            <v>57897.009966777412</v>
          </cell>
          <cell r="BN111">
            <v>17473.421926910301</v>
          </cell>
          <cell r="BO111">
            <v>16221.594684385385</v>
          </cell>
          <cell r="BP111">
            <v>0</v>
          </cell>
          <cell r="BQ111">
            <v>0</v>
          </cell>
          <cell r="BR111">
            <v>-6400</v>
          </cell>
          <cell r="BS111">
            <v>0</v>
          </cell>
          <cell r="BT111">
            <v>15700.000000000002</v>
          </cell>
          <cell r="BU111">
            <v>-5440.0000000000009</v>
          </cell>
          <cell r="BV111">
            <v>27239.506644518275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14000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-6400</v>
          </cell>
          <cell r="CK111">
            <v>0</v>
          </cell>
          <cell r="CL111">
            <v>0</v>
          </cell>
          <cell r="CM111">
            <v>0</v>
          </cell>
          <cell r="CN111">
            <v>-800</v>
          </cell>
          <cell r="CO111">
            <v>0.28404669260700388</v>
          </cell>
          <cell r="CP111">
            <v>0.92964824120603018</v>
          </cell>
          <cell r="CQ111">
            <v>0.21261767560413783</v>
          </cell>
          <cell r="CR111">
            <v>0.24575057994874439</v>
          </cell>
          <cell r="CS111">
            <v>14000</v>
          </cell>
          <cell r="CT111">
            <v>3517.5</v>
          </cell>
          <cell r="CU111">
            <v>1124</v>
          </cell>
          <cell r="CV111">
            <v>-9517.5</v>
          </cell>
          <cell r="CW111">
            <v>26920.265780730897</v>
          </cell>
          <cell r="CX111">
            <v>8124.5847176079733</v>
          </cell>
          <cell r="CY111">
            <v>7542.5249169435228</v>
          </cell>
          <cell r="CZ111">
            <v>0</v>
          </cell>
          <cell r="DA111">
            <v>0</v>
          </cell>
          <cell r="DB111">
            <v>-6400</v>
          </cell>
          <cell r="DC111">
            <v>0</v>
          </cell>
          <cell r="DD111">
            <v>7300</v>
          </cell>
          <cell r="DE111">
            <v>-14800</v>
          </cell>
          <cell r="DF111">
            <v>1488.2109634551498</v>
          </cell>
          <cell r="DG111">
            <v>0.45136186770428016</v>
          </cell>
          <cell r="DH111">
            <v>0.66331658291457285</v>
          </cell>
          <cell r="DI111">
            <v>0.3612230384672479</v>
          </cell>
          <cell r="DJ111">
            <v>0.4037849740894181</v>
          </cell>
          <cell r="DK111">
            <v>14000</v>
          </cell>
          <cell r="DL111">
            <v>8102.5</v>
          </cell>
          <cell r="DM111">
            <v>1383.5</v>
          </cell>
          <cell r="DN111">
            <v>-5989.5</v>
          </cell>
          <cell r="DO111">
            <v>42777.408637873756</v>
          </cell>
          <cell r="DP111">
            <v>12910.29900332226</v>
          </cell>
          <cell r="DQ111">
            <v>11985.382059800666</v>
          </cell>
          <cell r="DR111">
            <v>0</v>
          </cell>
          <cell r="DS111">
            <v>0</v>
          </cell>
          <cell r="DT111">
            <v>-6400</v>
          </cell>
          <cell r="DU111">
            <v>0</v>
          </cell>
          <cell r="DV111">
            <v>11600</v>
          </cell>
          <cell r="DW111">
            <v>-5750.6707723985865</v>
          </cell>
          <cell r="DX111">
            <v>2206.8412165186905</v>
          </cell>
          <cell r="DY111">
            <v>243245.1958676815</v>
          </cell>
          <cell r="DZ111" t="str">
            <v>No</v>
          </cell>
          <cell r="EA111">
            <v>98790</v>
          </cell>
          <cell r="EB111">
            <v>9977790</v>
          </cell>
          <cell r="EC111">
            <v>144455.1958676815</v>
          </cell>
          <cell r="ED111">
            <v>1.4622451246855097E-2</v>
          </cell>
          <cell r="EE111">
            <v>23</v>
          </cell>
          <cell r="EF111">
            <v>90</v>
          </cell>
        </row>
        <row r="112">
          <cell r="A112" t="str">
            <v>Leif Davis</v>
          </cell>
          <cell r="B112" t="str">
            <v>Leeds United</v>
          </cell>
          <cell r="C112" t="str">
            <v>Defense</v>
          </cell>
          <cell r="D112" t="str">
            <v>1.960.000</v>
          </cell>
          <cell r="E112">
            <v>2E-3</v>
          </cell>
          <cell r="F112" t="str">
            <v>Leif Davis</v>
          </cell>
          <cell r="G112" t="str">
            <v/>
          </cell>
          <cell r="H112">
            <v>1960000</v>
          </cell>
          <cell r="I112">
            <v>0.95238095238095244</v>
          </cell>
          <cell r="J112">
            <v>1.0902777777777777</v>
          </cell>
          <cell r="K112">
            <v>0.86685492648758533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1.6</v>
          </cell>
          <cell r="U112">
            <v>1.57</v>
          </cell>
          <cell r="V112">
            <v>0.38379999999999997</v>
          </cell>
          <cell r="W112">
            <v>0.2419</v>
          </cell>
          <cell r="X112">
            <v>0.37430000000000002</v>
          </cell>
          <cell r="Y112">
            <v>-5000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-5000</v>
          </cell>
          <cell r="AM112">
            <v>0.81874999999999998</v>
          </cell>
          <cell r="AN112">
            <v>1.1210191082802548</v>
          </cell>
          <cell r="AO112">
            <v>0.8269591339433624</v>
          </cell>
          <cell r="AP112">
            <v>0.82284432969798604</v>
          </cell>
          <cell r="AQ112">
            <v>-5000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0.73124999999999996</v>
          </cell>
          <cell r="BF112">
            <v>1.1719745222929936</v>
          </cell>
          <cell r="BG112">
            <v>0.76337949433685315</v>
          </cell>
          <cell r="BH112">
            <v>0.74714205826858915</v>
          </cell>
          <cell r="BI112">
            <v>-5000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0.85</v>
          </cell>
          <cell r="BX112">
            <v>0.88535031847133749</v>
          </cell>
          <cell r="BY112">
            <v>1.1972173631218104</v>
          </cell>
          <cell r="BZ112">
            <v>1.0087788452646789</v>
          </cell>
          <cell r="CA112">
            <v>-5000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1.0812499999999998</v>
          </cell>
          <cell r="CP112">
            <v>0.64331210191082799</v>
          </cell>
          <cell r="CQ112">
            <v>1.7506725002961012</v>
          </cell>
          <cell r="CR112">
            <v>1.3758323447808454</v>
          </cell>
          <cell r="CS112">
            <v>-5000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0.29374999999999996</v>
          </cell>
          <cell r="DH112">
            <v>1.7961783439490444</v>
          </cell>
          <cell r="DI112">
            <v>0.28650479686019015</v>
          </cell>
          <cell r="DJ112">
            <v>0.29010478120444833</v>
          </cell>
          <cell r="DK112">
            <v>-5000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-5000</v>
          </cell>
          <cell r="DZ112" t="str">
            <v>No</v>
          </cell>
          <cell r="EA112">
            <v>19600</v>
          </cell>
          <cell r="EB112">
            <v>1979600</v>
          </cell>
          <cell r="EC112">
            <v>-24600</v>
          </cell>
          <cell r="ED112">
            <v>-1.2551020408163265E-2</v>
          </cell>
          <cell r="EE112">
            <v>258</v>
          </cell>
          <cell r="EF112">
            <v>509</v>
          </cell>
        </row>
        <row r="113">
          <cell r="A113" t="str">
            <v>N'Golo Kante</v>
          </cell>
          <cell r="B113" t="str">
            <v>Chelsea</v>
          </cell>
          <cell r="C113" t="str">
            <v>Midfield</v>
          </cell>
          <cell r="D113" t="str">
            <v>4.590.000</v>
          </cell>
          <cell r="E113">
            <v>1.3000000000000001E-2</v>
          </cell>
          <cell r="F113" t="str">
            <v>"N'Golo Kante"</v>
          </cell>
          <cell r="G113" t="str">
            <v/>
          </cell>
          <cell r="H113">
            <v>4590000</v>
          </cell>
          <cell r="I113">
            <v>1.003571428571429</v>
          </cell>
          <cell r="J113">
            <v>0.9963636363636369</v>
          </cell>
          <cell r="K113">
            <v>0.99321007287201368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2.81</v>
          </cell>
          <cell r="U113">
            <v>2.74</v>
          </cell>
          <cell r="V113">
            <v>0.76150000000000007</v>
          </cell>
          <cell r="W113">
            <v>0.51229999999999998</v>
          </cell>
          <cell r="X113">
            <v>0.72629999999999995</v>
          </cell>
          <cell r="Y113">
            <v>-5000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-5000</v>
          </cell>
          <cell r="AM113">
            <v>0.65836298932384341</v>
          </cell>
          <cell r="AN113">
            <v>0.28102189781021897</v>
          </cell>
          <cell r="AO113">
            <v>0.89649689534220123</v>
          </cell>
          <cell r="AP113">
            <v>0.76825801391006421</v>
          </cell>
          <cell r="AQ113">
            <v>-5000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0.65480427046263345</v>
          </cell>
          <cell r="BF113">
            <v>0.42700729927007292</v>
          </cell>
          <cell r="BG113">
            <v>0.60093984015659208</v>
          </cell>
          <cell r="BH113">
            <v>0.62729416833385976</v>
          </cell>
          <cell r="BI113">
            <v>-5000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-5000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0.86120996441281139</v>
          </cell>
          <cell r="CP113">
            <v>0.13503649635036497</v>
          </cell>
          <cell r="CQ113">
            <v>1.3374162098302169</v>
          </cell>
          <cell r="CR113">
            <v>1.0732176696611915</v>
          </cell>
          <cell r="CS113">
            <v>-5000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0.67259786476868322</v>
          </cell>
          <cell r="DH113">
            <v>0.30291970802919704</v>
          </cell>
          <cell r="DI113">
            <v>0.84428898050167522</v>
          </cell>
          <cell r="DJ113">
            <v>0.7535694828834002</v>
          </cell>
          <cell r="DK113">
            <v>-5000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-5000</v>
          </cell>
          <cell r="DZ113" t="str">
            <v>No</v>
          </cell>
          <cell r="EA113">
            <v>45900</v>
          </cell>
          <cell r="EB113">
            <v>4635900</v>
          </cell>
          <cell r="EC113">
            <v>-50900</v>
          </cell>
          <cell r="ED113">
            <v>-1.1089324618736383E-2</v>
          </cell>
          <cell r="EE113">
            <v>534</v>
          </cell>
          <cell r="EF113">
            <v>272</v>
          </cell>
        </row>
        <row r="114">
          <cell r="A114" t="str">
            <v>Adrian del Castillo</v>
          </cell>
          <cell r="B114" t="str">
            <v>Liverpool</v>
          </cell>
          <cell r="C114" t="str">
            <v>Goalkeeper</v>
          </cell>
          <cell r="D114" t="str">
            <v>5.960.000</v>
          </cell>
          <cell r="E114">
            <v>0</v>
          </cell>
          <cell r="F114" t="str">
            <v>Adrian</v>
          </cell>
          <cell r="G114" t="str">
            <v/>
          </cell>
          <cell r="H114">
            <v>5960000</v>
          </cell>
          <cell r="I114">
            <v>1.0082191780821921</v>
          </cell>
          <cell r="J114">
            <v>0.87837837837837884</v>
          </cell>
          <cell r="K114">
            <v>1.1290504835374364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3.6799999999999997</v>
          </cell>
          <cell r="U114">
            <v>1.95</v>
          </cell>
          <cell r="V114">
            <v>1.1375</v>
          </cell>
          <cell r="W114">
            <v>0.44940000000000002</v>
          </cell>
          <cell r="X114">
            <v>0.41310000000000002</v>
          </cell>
          <cell r="Y114">
            <v>-5000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-5000</v>
          </cell>
          <cell r="AM114">
            <v>0.57065217391304357</v>
          </cell>
          <cell r="AN114">
            <v>0.35897435897435898</v>
          </cell>
          <cell r="AO114">
            <v>0.63742840251008448</v>
          </cell>
          <cell r="AP114">
            <v>0.60311682417778589</v>
          </cell>
          <cell r="AQ114">
            <v>-5000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0.46195652173913043</v>
          </cell>
          <cell r="BF114">
            <v>0.51282051282051289</v>
          </cell>
          <cell r="BG114">
            <v>0.4722185749595107</v>
          </cell>
          <cell r="BH114">
            <v>0.46705936495150635</v>
          </cell>
          <cell r="BI114">
            <v>-5000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-5000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0.42391304347826092</v>
          </cell>
          <cell r="CP114">
            <v>0.66153846153846152</v>
          </cell>
          <cell r="CQ114">
            <v>0.35334395557606957</v>
          </cell>
          <cell r="CR114">
            <v>0.38702339929634627</v>
          </cell>
          <cell r="CS114">
            <v>-5000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0.57608695652173925</v>
          </cell>
          <cell r="DH114">
            <v>0.51282051282051289</v>
          </cell>
          <cell r="DI114">
            <v>0.4722185749595107</v>
          </cell>
          <cell r="DJ114">
            <v>0.52157354386649757</v>
          </cell>
          <cell r="DK114">
            <v>-5000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-5000</v>
          </cell>
          <cell r="DZ114" t="str">
            <v>No</v>
          </cell>
          <cell r="EA114">
            <v>59600</v>
          </cell>
          <cell r="EB114">
            <v>6019600</v>
          </cell>
          <cell r="EC114">
            <v>-64600</v>
          </cell>
          <cell r="ED114">
            <v>-1.0838926174496645E-2</v>
          </cell>
          <cell r="EE114">
            <v>559</v>
          </cell>
          <cell r="EF114">
            <v>246</v>
          </cell>
        </row>
        <row r="115">
          <cell r="A115" t="str">
            <v>Pablo Mari</v>
          </cell>
          <cell r="B115" t="str">
            <v>Arsenal</v>
          </cell>
          <cell r="C115" t="str">
            <v>Defense</v>
          </cell>
          <cell r="D115" t="str">
            <v>2.439.000</v>
          </cell>
          <cell r="E115">
            <v>4.7E-2</v>
          </cell>
          <cell r="F115" t="str">
            <v>Pablo Mari</v>
          </cell>
          <cell r="G115" t="str">
            <v>Leicester City</v>
          </cell>
          <cell r="H115">
            <v>2439000</v>
          </cell>
          <cell r="I115">
            <v>0.78294573643410836</v>
          </cell>
          <cell r="J115">
            <v>0.99999999999999989</v>
          </cell>
          <cell r="K115">
            <v>1.0063142122390261</v>
          </cell>
          <cell r="L115">
            <v>95</v>
          </cell>
          <cell r="M115">
            <v>6.2635658914728665E-2</v>
          </cell>
          <cell r="N115">
            <v>2.3488372093023249E-2</v>
          </cell>
          <cell r="O115">
            <v>0.28186046511627899</v>
          </cell>
          <cell r="P115">
            <v>0.25157855305975652</v>
          </cell>
          <cell r="Q115">
            <v>0</v>
          </cell>
          <cell r="R115">
            <v>0.22</v>
          </cell>
          <cell r="S115">
            <v>0.01</v>
          </cell>
          <cell r="T115">
            <v>1.01</v>
          </cell>
          <cell r="U115">
            <v>1.38</v>
          </cell>
          <cell r="V115">
            <v>0.2727</v>
          </cell>
          <cell r="W115">
            <v>0.27839999999999998</v>
          </cell>
          <cell r="X115">
            <v>0.44890000000000002</v>
          </cell>
          <cell r="Y115">
            <v>7000</v>
          </cell>
          <cell r="Z115">
            <v>6817.5</v>
          </cell>
          <cell r="AA115">
            <v>1392</v>
          </cell>
          <cell r="AB115">
            <v>-6733.5</v>
          </cell>
          <cell r="AC115">
            <v>9395.3488372092997</v>
          </cell>
          <cell r="AD115">
            <v>1174.4186046511625</v>
          </cell>
          <cell r="AE115">
            <v>2818.6046511627901</v>
          </cell>
          <cell r="AF115">
            <v>12578.927652987826</v>
          </cell>
          <cell r="AG115">
            <v>0</v>
          </cell>
          <cell r="AH115">
            <v>-4400</v>
          </cell>
          <cell r="AI115">
            <v>-500</v>
          </cell>
          <cell r="AJ115">
            <v>10100</v>
          </cell>
          <cell r="AK115">
            <v>-11040</v>
          </cell>
          <cell r="AL115">
            <v>28603.299746011078</v>
          </cell>
          <cell r="AM115">
            <v>1.3168316831683169</v>
          </cell>
          <cell r="AN115">
            <v>0.69565217391304346</v>
          </cell>
          <cell r="AO115">
            <v>1.5219615556186339</v>
          </cell>
          <cell r="AP115">
            <v>1.4156861223458947</v>
          </cell>
          <cell r="AQ115">
            <v>7000</v>
          </cell>
          <cell r="AR115">
            <v>11157.5</v>
          </cell>
          <cell r="AS115">
            <v>1427.4999999999998</v>
          </cell>
          <cell r="AT115">
            <v>-4024.4999999999995</v>
          </cell>
          <cell r="AU115">
            <v>12372.093023255811</v>
          </cell>
          <cell r="AV115">
            <v>1546.5116279069764</v>
          </cell>
          <cell r="AW115">
            <v>3711.6279069767434</v>
          </cell>
          <cell r="AX115">
            <v>19144.644298755604</v>
          </cell>
          <cell r="AY115">
            <v>0</v>
          </cell>
          <cell r="AZ115">
            <v>-4400</v>
          </cell>
          <cell r="BA115">
            <v>-500</v>
          </cell>
          <cell r="BB115">
            <v>13300</v>
          </cell>
          <cell r="BC115">
            <v>-7680</v>
          </cell>
          <cell r="BD115">
            <v>23027.688428447567</v>
          </cell>
          <cell r="BE115">
            <v>1.5247524752475248</v>
          </cell>
          <cell r="BF115">
            <v>0.84782608695652173</v>
          </cell>
          <cell r="BG115">
            <v>1.2336780599567434</v>
          </cell>
          <cell r="BH115">
            <v>1.3715151022054437</v>
          </cell>
          <cell r="BI115">
            <v>7000</v>
          </cell>
          <cell r="BJ115">
            <v>11365</v>
          </cell>
          <cell r="BK115">
            <v>1296</v>
          </cell>
          <cell r="BL115">
            <v>-4293</v>
          </cell>
          <cell r="BM115">
            <v>14325.581395348834</v>
          </cell>
          <cell r="BN115">
            <v>1790.6976744186043</v>
          </cell>
          <cell r="BO115">
            <v>4297.6744186046499</v>
          </cell>
          <cell r="BP115">
            <v>15518.347063274254</v>
          </cell>
          <cell r="BQ115">
            <v>0</v>
          </cell>
          <cell r="BR115">
            <v>-4400</v>
          </cell>
          <cell r="BS115">
            <v>-500</v>
          </cell>
          <cell r="BT115">
            <v>15400</v>
          </cell>
          <cell r="BU115">
            <v>-9360</v>
          </cell>
          <cell r="BV115">
            <v>11360.075137911585</v>
          </cell>
          <cell r="BW115">
            <v>1.2871287128712872</v>
          </cell>
          <cell r="BX115">
            <v>0.94202898550724645</v>
          </cell>
          <cell r="BY115">
            <v>1.0832870676749584</v>
          </cell>
          <cell r="BZ115">
            <v>1.1808174664555822</v>
          </cell>
          <cell r="CA115">
            <v>7000</v>
          </cell>
          <cell r="CB115">
            <v>9075</v>
          </cell>
          <cell r="CC115">
            <v>1354</v>
          </cell>
          <cell r="CD115">
            <v>-5491.5</v>
          </cell>
          <cell r="CE115">
            <v>12093.023255813951</v>
          </cell>
          <cell r="CF115">
            <v>1511.6279069767438</v>
          </cell>
          <cell r="CG115">
            <v>3627.9069767441852</v>
          </cell>
          <cell r="CH115">
            <v>13626.589651700629</v>
          </cell>
          <cell r="CI115">
            <v>0</v>
          </cell>
          <cell r="CJ115">
            <v>-4400</v>
          </cell>
          <cell r="CK115">
            <v>-500</v>
          </cell>
          <cell r="CL115">
            <v>13000</v>
          </cell>
          <cell r="CM115">
            <v>-10400</v>
          </cell>
          <cell r="CN115">
            <v>4187.080973904438</v>
          </cell>
          <cell r="CO115">
            <v>1.2772277227722773</v>
          </cell>
          <cell r="CP115">
            <v>1.1304347826086958</v>
          </cell>
          <cell r="CQ115">
            <v>0.83527021141127189</v>
          </cell>
          <cell r="CR115">
            <v>1.0328747600848505</v>
          </cell>
          <cell r="CS115">
            <v>7000</v>
          </cell>
          <cell r="CT115">
            <v>7837.5</v>
          </cell>
          <cell r="CU115">
            <v>1270</v>
          </cell>
          <cell r="CV115">
            <v>-6487.5</v>
          </cell>
          <cell r="CW115">
            <v>11999.999999999996</v>
          </cell>
          <cell r="CX115">
            <v>1499.9999999999995</v>
          </cell>
          <cell r="CY115">
            <v>3599.9999999999991</v>
          </cell>
          <cell r="CZ115">
            <v>10506.803560038235</v>
          </cell>
          <cell r="DA115">
            <v>0</v>
          </cell>
          <cell r="DB115">
            <v>-4400</v>
          </cell>
          <cell r="DC115">
            <v>-500</v>
          </cell>
          <cell r="DD115">
            <v>12900</v>
          </cell>
          <cell r="DE115">
            <v>-12480.000000000002</v>
          </cell>
          <cell r="DF115">
            <v>1609.1752225023893</v>
          </cell>
          <cell r="DG115">
            <v>1.4455445544554455</v>
          </cell>
          <cell r="DH115">
            <v>0.65942028985507251</v>
          </cell>
          <cell r="DI115">
            <v>1.5999941932173602</v>
          </cell>
          <cell r="DJ115">
            <v>1.5208099464317324</v>
          </cell>
          <cell r="DK115">
            <v>7000</v>
          </cell>
          <cell r="DL115">
            <v>12385</v>
          </cell>
          <cell r="DM115">
            <v>1360</v>
          </cell>
          <cell r="DN115">
            <v>-3487.5</v>
          </cell>
          <cell r="DO115">
            <v>13581.395348837204</v>
          </cell>
          <cell r="DP115">
            <v>1697.6744186046506</v>
          </cell>
          <cell r="DQ115">
            <v>4074.4186046511618</v>
          </cell>
          <cell r="DR115">
            <v>20126.211201681799</v>
          </cell>
          <cell r="DS115">
            <v>0</v>
          </cell>
          <cell r="DT115">
            <v>-4400</v>
          </cell>
          <cell r="DU115">
            <v>-500</v>
          </cell>
          <cell r="DV115">
            <v>14600</v>
          </cell>
          <cell r="DW115">
            <v>-17663.935893119658</v>
          </cell>
          <cell r="DX115">
            <v>1305.4144900204737</v>
          </cell>
          <cell r="DY115">
            <v>70092.733998797528</v>
          </cell>
          <cell r="DZ115" t="str">
            <v>No</v>
          </cell>
          <cell r="EA115">
            <v>24390</v>
          </cell>
          <cell r="EB115">
            <v>2463390</v>
          </cell>
          <cell r="EC115">
            <v>45702.733998797528</v>
          </cell>
          <cell r="ED115">
            <v>1.8738308322590214E-2</v>
          </cell>
          <cell r="EE115">
            <v>112</v>
          </cell>
          <cell r="EF115">
            <v>53</v>
          </cell>
        </row>
        <row r="116">
          <cell r="A116" t="str">
            <v>Stuart Dallas</v>
          </cell>
          <cell r="B116" t="str">
            <v>Leeds United</v>
          </cell>
          <cell r="C116" t="str">
            <v>Defense</v>
          </cell>
          <cell r="D116" t="str">
            <v>4.066.000</v>
          </cell>
          <cell r="E116">
            <v>0.13500000000000001</v>
          </cell>
          <cell r="F116" t="str">
            <v>Stuart Dallas</v>
          </cell>
          <cell r="G116" t="str">
            <v>Aston Villa</v>
          </cell>
          <cell r="H116">
            <v>4066000</v>
          </cell>
          <cell r="I116">
            <v>0.95238095238095244</v>
          </cell>
          <cell r="J116">
            <v>1.0902777777777777</v>
          </cell>
          <cell r="K116">
            <v>0.86685492648758533</v>
          </cell>
          <cell r="L116">
            <v>95</v>
          </cell>
          <cell r="M116">
            <v>0.17142857142857143</v>
          </cell>
          <cell r="N116">
            <v>0.10476190476190476</v>
          </cell>
          <cell r="O116">
            <v>0.50476190476190486</v>
          </cell>
          <cell r="P116">
            <v>0.20804518235702046</v>
          </cell>
          <cell r="Q116">
            <v>0</v>
          </cell>
          <cell r="R116">
            <v>0.22</v>
          </cell>
          <cell r="S116">
            <v>0.01</v>
          </cell>
          <cell r="T116">
            <v>1.6</v>
          </cell>
          <cell r="U116">
            <v>1.57</v>
          </cell>
          <cell r="V116">
            <v>0.38379999999999997</v>
          </cell>
          <cell r="W116">
            <v>0.2419</v>
          </cell>
          <cell r="X116">
            <v>0.37430000000000002</v>
          </cell>
          <cell r="Y116">
            <v>7000</v>
          </cell>
          <cell r="Z116">
            <v>9595</v>
          </cell>
          <cell r="AA116">
            <v>1209.5</v>
          </cell>
          <cell r="AB116">
            <v>-5614.5</v>
          </cell>
          <cell r="AC116">
            <v>25714.285714285714</v>
          </cell>
          <cell r="AD116">
            <v>5238.0952380952385</v>
          </cell>
          <cell r="AE116">
            <v>5047.6190476190486</v>
          </cell>
          <cell r="AF116">
            <v>10402.259117851023</v>
          </cell>
          <cell r="AG116">
            <v>0</v>
          </cell>
          <cell r="AH116">
            <v>-4400</v>
          </cell>
          <cell r="AI116">
            <v>-500</v>
          </cell>
          <cell r="AJ116">
            <v>16000</v>
          </cell>
          <cell r="AK116">
            <v>-12560</v>
          </cell>
          <cell r="AL116">
            <v>57132.259117851019</v>
          </cell>
          <cell r="AM116">
            <v>0.81874999999999998</v>
          </cell>
          <cell r="AN116">
            <v>1.1210191082802548</v>
          </cell>
          <cell r="AO116">
            <v>0.8269591339433624</v>
          </cell>
          <cell r="AP116">
            <v>0.82284432969798604</v>
          </cell>
          <cell r="AQ116">
            <v>7000</v>
          </cell>
          <cell r="AR116">
            <v>7099.9999999999991</v>
          </cell>
          <cell r="AS116">
            <v>1199.5</v>
          </cell>
          <cell r="AT116">
            <v>-7141.5</v>
          </cell>
          <cell r="AU116">
            <v>21053.571428571428</v>
          </cell>
          <cell r="AV116">
            <v>4288.6904761904761</v>
          </cell>
          <cell r="AW116">
            <v>4132.7380952380963</v>
          </cell>
          <cell r="AX116">
            <v>8602.2431911525273</v>
          </cell>
          <cell r="AY116">
            <v>0</v>
          </cell>
          <cell r="AZ116">
            <v>-4400</v>
          </cell>
          <cell r="BA116">
            <v>-500</v>
          </cell>
          <cell r="BB116">
            <v>13100</v>
          </cell>
          <cell r="BC116">
            <v>-14080</v>
          </cell>
          <cell r="BD116">
            <v>16677.621595576264</v>
          </cell>
          <cell r="BE116">
            <v>0.73124999999999996</v>
          </cell>
          <cell r="BF116">
            <v>1.1719745222929936</v>
          </cell>
          <cell r="BG116">
            <v>0.76337949433685315</v>
          </cell>
          <cell r="BH116">
            <v>0.74714205826858915</v>
          </cell>
          <cell r="BI116">
            <v>7000</v>
          </cell>
          <cell r="BJ116">
            <v>5982.5</v>
          </cell>
          <cell r="BK116">
            <v>1172.5</v>
          </cell>
          <cell r="BL116">
            <v>-7893</v>
          </cell>
          <cell r="BM116">
            <v>18803.571428571428</v>
          </cell>
          <cell r="BN116">
            <v>3830.3571428571431</v>
          </cell>
          <cell r="BO116">
            <v>3691.0714285714289</v>
          </cell>
          <cell r="BP116">
            <v>7940.8713053460342</v>
          </cell>
          <cell r="BQ116">
            <v>0</v>
          </cell>
          <cell r="BR116">
            <v>-4400</v>
          </cell>
          <cell r="BS116">
            <v>-500</v>
          </cell>
          <cell r="BT116">
            <v>11700</v>
          </cell>
          <cell r="BU116">
            <v>-14720</v>
          </cell>
          <cell r="BV116">
            <v>6401.9678263365095</v>
          </cell>
          <cell r="BW116">
            <v>0.85</v>
          </cell>
          <cell r="BX116">
            <v>0.88535031847133749</v>
          </cell>
          <cell r="BY116">
            <v>1.1972173631218104</v>
          </cell>
          <cell r="BZ116">
            <v>1.0087788452646789</v>
          </cell>
          <cell r="CA116">
            <v>7000</v>
          </cell>
          <cell r="CB116">
            <v>9067.5</v>
          </cell>
          <cell r="CC116">
            <v>1310.5</v>
          </cell>
          <cell r="CD116">
            <v>-5628</v>
          </cell>
          <cell r="CE116">
            <v>21857.142857142855</v>
          </cell>
          <cell r="CF116">
            <v>4452.3809523809523</v>
          </cell>
          <cell r="CG116">
            <v>4290.4761904761908</v>
          </cell>
          <cell r="CH116">
            <v>12453.765231583411</v>
          </cell>
          <cell r="CI116">
            <v>0</v>
          </cell>
          <cell r="CJ116">
            <v>-4400</v>
          </cell>
          <cell r="CK116">
            <v>-500</v>
          </cell>
          <cell r="CL116">
            <v>13600</v>
          </cell>
          <cell r="CM116">
            <v>-11119.999999999998</v>
          </cell>
          <cell r="CN116">
            <v>5672.9706539479266</v>
          </cell>
          <cell r="CO116">
            <v>1.0812499999999998</v>
          </cell>
          <cell r="CP116">
            <v>0.64331210191082799</v>
          </cell>
          <cell r="CQ116">
            <v>1.7506725002961012</v>
          </cell>
          <cell r="CR116">
            <v>1.3758323447808454</v>
          </cell>
          <cell r="CS116">
            <v>7000</v>
          </cell>
          <cell r="CT116">
            <v>13420.000000000002</v>
          </cell>
          <cell r="CU116">
            <v>1219.5</v>
          </cell>
          <cell r="CV116">
            <v>-3289.5</v>
          </cell>
          <cell r="CW116">
            <v>27803.571428571424</v>
          </cell>
          <cell r="CX116">
            <v>5663.6904761904761</v>
          </cell>
          <cell r="CY116">
            <v>5457.7380952380954</v>
          </cell>
          <cell r="CZ116">
            <v>18210.948978576165</v>
          </cell>
          <cell r="DA116">
            <v>0</v>
          </cell>
          <cell r="DB116">
            <v>-4400</v>
          </cell>
          <cell r="DC116">
            <v>-500</v>
          </cell>
          <cell r="DD116">
            <v>17299.999999999996</v>
          </cell>
          <cell r="DE116">
            <v>-8080</v>
          </cell>
          <cell r="DF116">
            <v>4550.3718111610106</v>
          </cell>
          <cell r="DG116">
            <v>0.29374999999999996</v>
          </cell>
          <cell r="DH116">
            <v>1.7961783439490444</v>
          </cell>
          <cell r="DI116">
            <v>0.28650479686019015</v>
          </cell>
          <cell r="DJ116">
            <v>0.29010478120444833</v>
          </cell>
          <cell r="DK116">
            <v>7000</v>
          </cell>
          <cell r="DL116">
            <v>982.5</v>
          </cell>
          <cell r="DM116">
            <v>545</v>
          </cell>
          <cell r="DN116">
            <v>-12775.5</v>
          </cell>
          <cell r="DO116">
            <v>7553.5714285714275</v>
          </cell>
          <cell r="DP116">
            <v>1538.6904761904761</v>
          </cell>
          <cell r="DQ116">
            <v>1482.7380952380954</v>
          </cell>
          <cell r="DR116">
            <v>2980.2971354469682</v>
          </cell>
          <cell r="DS116">
            <v>0</v>
          </cell>
          <cell r="DT116">
            <v>-4400</v>
          </cell>
          <cell r="DU116">
            <v>-500</v>
          </cell>
          <cell r="DV116">
            <v>4699.9999999999991</v>
          </cell>
          <cell r="DW116">
            <v>-3598.5002485639884</v>
          </cell>
          <cell r="DX116">
            <v>-46.600097284906937</v>
          </cell>
          <cell r="DY116">
            <v>90388.590907587815</v>
          </cell>
          <cell r="DZ116" t="str">
            <v>No</v>
          </cell>
          <cell r="EA116">
            <v>40660</v>
          </cell>
          <cell r="EB116">
            <v>4106660</v>
          </cell>
          <cell r="EC116">
            <v>49728.590907587815</v>
          </cell>
          <cell r="ED116">
            <v>1.2230347001374278E-2</v>
          </cell>
          <cell r="EE116">
            <v>107</v>
          </cell>
          <cell r="EF116">
            <v>106</v>
          </cell>
        </row>
        <row r="117">
          <cell r="A117" t="str">
            <v>Lee Peltier</v>
          </cell>
          <cell r="B117" t="str">
            <v>West Bromwich</v>
          </cell>
          <cell r="C117" t="str">
            <v>Defense</v>
          </cell>
          <cell r="D117" t="str">
            <v>1.960.000</v>
          </cell>
          <cell r="E117">
            <v>2E-3</v>
          </cell>
          <cell r="F117" t="str">
            <v>Lee Peltier</v>
          </cell>
          <cell r="G117" t="str">
            <v/>
          </cell>
          <cell r="H117">
            <v>1960000</v>
          </cell>
          <cell r="I117">
            <v>0.97536945812807874</v>
          </cell>
          <cell r="J117">
            <v>1.0124610591900314</v>
          </cell>
          <cell r="K117">
            <v>0.98516147958933487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1.98</v>
          </cell>
          <cell r="U117">
            <v>3.25</v>
          </cell>
          <cell r="V117">
            <v>0.45539999999999997</v>
          </cell>
          <cell r="W117">
            <v>0.50689999999999991</v>
          </cell>
          <cell r="X117">
            <v>1.0377000000000001</v>
          </cell>
          <cell r="Y117">
            <v>-5000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-5000</v>
          </cell>
          <cell r="AM117">
            <v>0.60101010101010099</v>
          </cell>
          <cell r="AN117">
            <v>0.37538461538461537</v>
          </cell>
          <cell r="AO117">
            <v>0.74919232288467341</v>
          </cell>
          <cell r="AP117">
            <v>0.67102321394487519</v>
          </cell>
          <cell r="AQ117">
            <v>-5000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0.5</v>
          </cell>
          <cell r="BF117">
            <v>0.47384615384615386</v>
          </cell>
          <cell r="BG117">
            <v>0.54402528384570725</v>
          </cell>
          <cell r="BH117">
            <v>0.52154831216566466</v>
          </cell>
          <cell r="BI117">
            <v>-5000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-5000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0.18686868686868688</v>
          </cell>
          <cell r="CP117">
            <v>0.74461538461538457</v>
          </cell>
          <cell r="CQ117">
            <v>0.22565239126192127</v>
          </cell>
          <cell r="CR117">
            <v>0.20534694067332579</v>
          </cell>
          <cell r="CS117">
            <v>-5000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0.55555555555555558</v>
          </cell>
          <cell r="DH117">
            <v>0.43384615384615383</v>
          </cell>
          <cell r="DI117">
            <v>0.61955143448972538</v>
          </cell>
          <cell r="DJ117">
            <v>0.58668155023247559</v>
          </cell>
          <cell r="DK117">
            <v>-5000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-5000</v>
          </cell>
          <cell r="DZ117" t="str">
            <v>No</v>
          </cell>
          <cell r="EA117">
            <v>19600</v>
          </cell>
          <cell r="EB117">
            <v>1979600</v>
          </cell>
          <cell r="EC117">
            <v>-24600</v>
          </cell>
          <cell r="ED117">
            <v>-1.2551020408163265E-2</v>
          </cell>
          <cell r="EE117">
            <v>259</v>
          </cell>
          <cell r="EF117">
            <v>510</v>
          </cell>
        </row>
        <row r="118">
          <cell r="A118" t="str">
            <v>Emerson Palmieri</v>
          </cell>
          <cell r="B118" t="str">
            <v>Chelsea</v>
          </cell>
          <cell r="C118" t="str">
            <v>Defense</v>
          </cell>
          <cell r="D118" t="str">
            <v>2.460.000</v>
          </cell>
          <cell r="E118">
            <v>1E-3</v>
          </cell>
          <cell r="F118" t="str">
            <v>Emerson Palmieri</v>
          </cell>
          <cell r="G118" t="str">
            <v/>
          </cell>
          <cell r="H118">
            <v>2460000</v>
          </cell>
          <cell r="I118">
            <v>1.003571428571429</v>
          </cell>
          <cell r="J118">
            <v>0.9963636363636369</v>
          </cell>
          <cell r="K118">
            <v>0.99321007287201368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2.81</v>
          </cell>
          <cell r="U118">
            <v>2.74</v>
          </cell>
          <cell r="V118">
            <v>0.76150000000000007</v>
          </cell>
          <cell r="W118">
            <v>0.51229999999999998</v>
          </cell>
          <cell r="X118">
            <v>0.72629999999999995</v>
          </cell>
          <cell r="Y118">
            <v>-5000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-5000</v>
          </cell>
          <cell r="AM118">
            <v>0.65836298932384341</v>
          </cell>
          <cell r="AN118">
            <v>0.28102189781021897</v>
          </cell>
          <cell r="AO118">
            <v>0.89649689534220123</v>
          </cell>
          <cell r="AP118">
            <v>0.76825801391006421</v>
          </cell>
          <cell r="AQ118">
            <v>-5000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0.65480427046263345</v>
          </cell>
          <cell r="BF118">
            <v>0.42700729927007292</v>
          </cell>
          <cell r="BG118">
            <v>0.60093984015659208</v>
          </cell>
          <cell r="BH118">
            <v>0.62729416833385976</v>
          </cell>
          <cell r="BI118">
            <v>-5000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-5000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0.86120996441281139</v>
          </cell>
          <cell r="CP118">
            <v>0.13503649635036497</v>
          </cell>
          <cell r="CQ118">
            <v>1.3374162098302169</v>
          </cell>
          <cell r="CR118">
            <v>1.0732176696611915</v>
          </cell>
          <cell r="CS118">
            <v>-5000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0.67259786476868322</v>
          </cell>
          <cell r="DH118">
            <v>0.30291970802919704</v>
          </cell>
          <cell r="DI118">
            <v>0.84428898050167522</v>
          </cell>
          <cell r="DJ118">
            <v>0.7535694828834002</v>
          </cell>
          <cell r="DK118">
            <v>-5000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-5000</v>
          </cell>
          <cell r="DZ118" t="str">
            <v>No</v>
          </cell>
          <cell r="EA118">
            <v>24600</v>
          </cell>
          <cell r="EB118">
            <v>2484600</v>
          </cell>
          <cell r="EC118">
            <v>-29600</v>
          </cell>
          <cell r="ED118">
            <v>-1.2032520325203253E-2</v>
          </cell>
          <cell r="EE118">
            <v>340</v>
          </cell>
          <cell r="EF118">
            <v>456</v>
          </cell>
        </row>
        <row r="119">
          <cell r="A119" t="str">
            <v>Neil Taylor</v>
          </cell>
          <cell r="B119" t="str">
            <v>Aston Villa</v>
          </cell>
          <cell r="C119" t="str">
            <v>Defense</v>
          </cell>
          <cell r="D119" t="str">
            <v>1.921.000</v>
          </cell>
          <cell r="E119">
            <v>1.1000000000000001E-2</v>
          </cell>
          <cell r="F119" t="str">
            <v>Neil Taylor</v>
          </cell>
          <cell r="G119" t="str">
            <v/>
          </cell>
          <cell r="H119">
            <v>1921000</v>
          </cell>
          <cell r="I119">
            <v>1.06049822064057</v>
          </cell>
          <cell r="J119">
            <v>0.96774193548387133</v>
          </cell>
          <cell r="K119">
            <v>1.0283992340244903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2.98</v>
          </cell>
          <cell r="U119">
            <v>2.7</v>
          </cell>
          <cell r="V119">
            <v>0.8115</v>
          </cell>
          <cell r="W119">
            <v>0.51439999999999997</v>
          </cell>
          <cell r="X119">
            <v>0.67419999999999991</v>
          </cell>
          <cell r="Y119">
            <v>-5000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-5000</v>
          </cell>
          <cell r="AM119">
            <v>0.47986577181208051</v>
          </cell>
          <cell r="AN119">
            <v>0.37777777777777777</v>
          </cell>
          <cell r="AO119">
            <v>0.67430214364457286</v>
          </cell>
          <cell r="AP119">
            <v>0.56883610872952095</v>
          </cell>
          <cell r="AQ119">
            <v>-5000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0.50671140939597314</v>
          </cell>
          <cell r="BF119">
            <v>0.42222222222222217</v>
          </cell>
          <cell r="BG119">
            <v>0.59805235172056015</v>
          </cell>
          <cell r="BH119">
            <v>0.55049064481869381</v>
          </cell>
          <cell r="BI119">
            <v>-5000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0.48657718120805366</v>
          </cell>
          <cell r="BX119">
            <v>0.54074074074074074</v>
          </cell>
          <cell r="BY119">
            <v>0.43427513932154099</v>
          </cell>
          <cell r="BZ119">
            <v>0.45968290501149833</v>
          </cell>
          <cell r="CA119">
            <v>-5000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0.52013422818791943</v>
          </cell>
          <cell r="CP119">
            <v>0.35555555555555551</v>
          </cell>
          <cell r="CQ119">
            <v>0.71599865953568631</v>
          </cell>
          <cell r="CR119">
            <v>0.61025847815591971</v>
          </cell>
          <cell r="CS119">
            <v>-5000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0.33557046979865773</v>
          </cell>
          <cell r="DH119">
            <v>0.78518518518518521</v>
          </cell>
          <cell r="DI119">
            <v>0.22445568529490706</v>
          </cell>
          <cell r="DJ119">
            <v>0.27444616915415604</v>
          </cell>
          <cell r="DK119">
            <v>-5000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-5000</v>
          </cell>
          <cell r="DZ119" t="str">
            <v>No</v>
          </cell>
          <cell r="EA119">
            <v>19210</v>
          </cell>
          <cell r="EB119">
            <v>1940210</v>
          </cell>
          <cell r="EC119">
            <v>-24210</v>
          </cell>
          <cell r="ED119">
            <v>-1.2602811035918792E-2</v>
          </cell>
          <cell r="EE119">
            <v>231</v>
          </cell>
          <cell r="EF119">
            <v>570</v>
          </cell>
        </row>
        <row r="120">
          <cell r="A120" t="str">
            <v>Joel Ward</v>
          </cell>
          <cell r="B120" t="str">
            <v>Crystal Palace</v>
          </cell>
          <cell r="C120" t="str">
            <v>Defense</v>
          </cell>
          <cell r="D120" t="str">
            <v>2.571.000</v>
          </cell>
          <cell r="E120">
            <v>3.0000000000000001E-3</v>
          </cell>
          <cell r="F120" t="str">
            <v>Joel Ward</v>
          </cell>
          <cell r="G120" t="str">
            <v>Fulham</v>
          </cell>
          <cell r="H120">
            <v>2571000</v>
          </cell>
          <cell r="I120">
            <v>1.0894736842105264</v>
          </cell>
          <cell r="J120">
            <v>1.043076923076923</v>
          </cell>
          <cell r="K120">
            <v>1.00622830088045</v>
          </cell>
          <cell r="L120">
            <v>95</v>
          </cell>
          <cell r="M120">
            <v>0</v>
          </cell>
          <cell r="N120">
            <v>3.2684210526315788E-2</v>
          </cell>
          <cell r="O120">
            <v>2.1789473684210529E-2</v>
          </cell>
          <cell r="P120">
            <v>0.27168164123772154</v>
          </cell>
          <cell r="Q120">
            <v>0</v>
          </cell>
          <cell r="R120">
            <v>0.16</v>
          </cell>
          <cell r="S120">
            <v>0</v>
          </cell>
          <cell r="T120">
            <v>2.0700000000000003</v>
          </cell>
          <cell r="U120">
            <v>3.3899999999999997</v>
          </cell>
          <cell r="V120">
            <v>0.47959999999999997</v>
          </cell>
          <cell r="W120">
            <v>0.48980000000000001</v>
          </cell>
          <cell r="X120">
            <v>1.0306000000000002</v>
          </cell>
          <cell r="Y120">
            <v>7000</v>
          </cell>
          <cell r="Z120">
            <v>11990</v>
          </cell>
          <cell r="AA120">
            <v>2449</v>
          </cell>
          <cell r="AB120">
            <v>-15459.000000000004</v>
          </cell>
          <cell r="AC120">
            <v>0</v>
          </cell>
          <cell r="AD120">
            <v>1634.2105263157894</v>
          </cell>
          <cell r="AE120">
            <v>217.89473684210529</v>
          </cell>
          <cell r="AF120">
            <v>13584.082061886076</v>
          </cell>
          <cell r="AG120">
            <v>0</v>
          </cell>
          <cell r="AH120">
            <v>-3200</v>
          </cell>
          <cell r="AI120">
            <v>0</v>
          </cell>
          <cell r="AJ120">
            <v>20700.000000000004</v>
          </cell>
          <cell r="AK120">
            <v>-27119.999999999996</v>
          </cell>
          <cell r="AL120">
            <v>11796.187325043971</v>
          </cell>
          <cell r="AM120">
            <v>0.42995169082125601</v>
          </cell>
          <cell r="AN120">
            <v>0.5752212389380531</v>
          </cell>
          <cell r="AO120">
            <v>0.35348357689309606</v>
          </cell>
          <cell r="AP120">
            <v>0.38984722849179282</v>
          </cell>
          <cell r="AQ120">
            <v>7000</v>
          </cell>
          <cell r="AR120">
            <v>4082.5</v>
          </cell>
          <cell r="AS120">
            <v>1096</v>
          </cell>
          <cell r="AT120">
            <v>-9262.5</v>
          </cell>
          <cell r="AU120">
            <v>0</v>
          </cell>
          <cell r="AV120">
            <v>702.63157894736833</v>
          </cell>
          <cell r="AW120">
            <v>93.684210526315795</v>
          </cell>
          <cell r="AX120">
            <v>4801.7499160448333</v>
          </cell>
          <cell r="AY120">
            <v>0</v>
          </cell>
          <cell r="AZ120">
            <v>-3200</v>
          </cell>
          <cell r="BA120">
            <v>0</v>
          </cell>
          <cell r="BB120">
            <v>8900</v>
          </cell>
          <cell r="BC120">
            <v>-15599.999999999998</v>
          </cell>
          <cell r="BD120">
            <v>-4192.9671472407408</v>
          </cell>
          <cell r="BE120">
            <v>0.74396135265700469</v>
          </cell>
          <cell r="BF120">
            <v>0.29203539823008851</v>
          </cell>
          <cell r="BG120">
            <v>0.92319181118468829</v>
          </cell>
          <cell r="BH120">
            <v>0.82874545465470328</v>
          </cell>
          <cell r="BI120">
            <v>7000</v>
          </cell>
          <cell r="BJ120">
            <v>12402.5</v>
          </cell>
          <cell r="BK120">
            <v>1311.5</v>
          </cell>
          <cell r="BL120">
            <v>-3624</v>
          </cell>
          <cell r="BM120">
            <v>0</v>
          </cell>
          <cell r="BN120">
            <v>1215.7894736842102</v>
          </cell>
          <cell r="BO120">
            <v>162.10526315789474</v>
          </cell>
          <cell r="BP120">
            <v>12540.713321994042</v>
          </cell>
          <cell r="BQ120">
            <v>0</v>
          </cell>
          <cell r="BR120">
            <v>-3200</v>
          </cell>
          <cell r="BS120">
            <v>0</v>
          </cell>
          <cell r="BT120">
            <v>15400</v>
          </cell>
          <cell r="BU120">
            <v>-7919.9999999999991</v>
          </cell>
          <cell r="BV120">
            <v>7072.1520147090378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7000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-3200</v>
          </cell>
          <cell r="CK120">
            <v>0</v>
          </cell>
          <cell r="CL120">
            <v>0</v>
          </cell>
          <cell r="CM120">
            <v>0</v>
          </cell>
          <cell r="CN120">
            <v>-400</v>
          </cell>
          <cell r="CO120">
            <v>0.46376811594202888</v>
          </cell>
          <cell r="CP120">
            <v>0.49852507374631272</v>
          </cell>
          <cell r="CQ120">
            <v>0.45844348601488999</v>
          </cell>
          <cell r="CR120">
            <v>0.4610981151284631</v>
          </cell>
          <cell r="CS120">
            <v>7000</v>
          </cell>
          <cell r="CT120">
            <v>5285</v>
          </cell>
          <cell r="CU120">
            <v>1237.5</v>
          </cell>
          <cell r="CV120">
            <v>-8116.5</v>
          </cell>
          <cell r="CW120">
            <v>0</v>
          </cell>
          <cell r="CX120">
            <v>757.89473684210509</v>
          </cell>
          <cell r="CY120">
            <v>101.05263157894736</v>
          </cell>
          <cell r="CZ120">
            <v>6227.5339347633872</v>
          </cell>
          <cell r="DA120">
            <v>0</v>
          </cell>
          <cell r="DB120">
            <v>-3200</v>
          </cell>
          <cell r="DC120">
            <v>0</v>
          </cell>
          <cell r="DD120">
            <v>9600</v>
          </cell>
          <cell r="DE120">
            <v>-13520</v>
          </cell>
          <cell r="DF120">
            <v>-101.71991855097258</v>
          </cell>
          <cell r="DG120">
            <v>0.40096618357487918</v>
          </cell>
          <cell r="DH120">
            <v>0.55752212389380529</v>
          </cell>
          <cell r="DI120">
            <v>0.37534178054866618</v>
          </cell>
          <cell r="DJ120">
            <v>0.38794247161505596</v>
          </cell>
          <cell r="DK120">
            <v>7000</v>
          </cell>
          <cell r="DL120">
            <v>3965</v>
          </cell>
          <cell r="DM120">
            <v>1120</v>
          </cell>
          <cell r="DN120">
            <v>-9261</v>
          </cell>
          <cell r="DO120">
            <v>0</v>
          </cell>
          <cell r="DP120">
            <v>655.26315789473676</v>
          </cell>
          <cell r="DQ120">
            <v>87.368421052631575</v>
          </cell>
          <cell r="DR120">
            <v>5098.6735482275162</v>
          </cell>
          <cell r="DS120">
            <v>0</v>
          </cell>
          <cell r="DT120">
            <v>-3200</v>
          </cell>
          <cell r="DU120">
            <v>0</v>
          </cell>
          <cell r="DV120">
            <v>8300</v>
          </cell>
          <cell r="DW120">
            <v>-10179.269088479825</v>
          </cell>
          <cell r="DX120">
            <v>-106.68637379077938</v>
          </cell>
          <cell r="DY120">
            <v>14066.965900170517</v>
          </cell>
          <cell r="DZ120" t="str">
            <v>No</v>
          </cell>
          <cell r="EA120">
            <v>25710</v>
          </cell>
          <cell r="EB120">
            <v>2596710</v>
          </cell>
          <cell r="EC120">
            <v>-11643.034099829483</v>
          </cell>
          <cell r="ED120">
            <v>-4.5286013612716777E-3</v>
          </cell>
          <cell r="EE120">
            <v>212</v>
          </cell>
          <cell r="EF120">
            <v>221</v>
          </cell>
        </row>
        <row r="121">
          <cell r="A121" t="str">
            <v>Rui Patricio</v>
          </cell>
          <cell r="B121" t="str">
            <v>Wolverhampton</v>
          </cell>
          <cell r="C121" t="str">
            <v>Goalkeeper</v>
          </cell>
          <cell r="D121" t="str">
            <v>4.942.000</v>
          </cell>
          <cell r="E121">
            <v>4.8000000000000001E-2</v>
          </cell>
          <cell r="F121" t="str">
            <v>Rui Patricio</v>
          </cell>
          <cell r="G121" t="str">
            <v>Manchester City</v>
          </cell>
          <cell r="H121">
            <v>4942000</v>
          </cell>
          <cell r="I121">
            <v>0.72043010752688141</v>
          </cell>
          <cell r="J121">
            <v>1.0147058823529413</v>
          </cell>
          <cell r="K121">
            <v>1.0031115286347965</v>
          </cell>
          <cell r="L121">
            <v>190</v>
          </cell>
          <cell r="M121">
            <v>0</v>
          </cell>
          <cell r="N121">
            <v>0</v>
          </cell>
          <cell r="O121">
            <v>0</v>
          </cell>
          <cell r="P121">
            <v>0.4213068420266145</v>
          </cell>
          <cell r="Q121">
            <v>7.4986764705882365</v>
          </cell>
          <cell r="R121">
            <v>0.08</v>
          </cell>
          <cell r="S121">
            <v>0</v>
          </cell>
          <cell r="T121">
            <v>1.34</v>
          </cell>
          <cell r="U121">
            <v>3.4499999999999997</v>
          </cell>
          <cell r="V121">
            <v>0.37019999999999997</v>
          </cell>
          <cell r="W121">
            <v>0.42870000000000003</v>
          </cell>
          <cell r="X121">
            <v>1.2010999999999998</v>
          </cell>
          <cell r="Y121">
            <v>14000</v>
          </cell>
          <cell r="Z121">
            <v>9255</v>
          </cell>
          <cell r="AA121">
            <v>2143.5</v>
          </cell>
          <cell r="AB121">
            <v>-18016.499999999996</v>
          </cell>
          <cell r="AC121">
            <v>0</v>
          </cell>
          <cell r="AD121">
            <v>0</v>
          </cell>
          <cell r="AE121">
            <v>0</v>
          </cell>
          <cell r="AF121">
            <v>31598.013151996089</v>
          </cell>
          <cell r="AG121">
            <v>37493.382352941182</v>
          </cell>
          <cell r="AH121">
            <v>-1600</v>
          </cell>
          <cell r="AI121">
            <v>0</v>
          </cell>
          <cell r="AJ121">
            <v>13400</v>
          </cell>
          <cell r="AK121">
            <v>-27599.999999999996</v>
          </cell>
          <cell r="AL121">
            <v>60673.395504937274</v>
          </cell>
          <cell r="AM121">
            <v>0.76119402985074625</v>
          </cell>
          <cell r="AN121">
            <v>0.41449275362318844</v>
          </cell>
          <cell r="AO121">
            <v>0.5680157509253958</v>
          </cell>
          <cell r="AP121">
            <v>0.6575486282136096</v>
          </cell>
          <cell r="AQ121">
            <v>14000</v>
          </cell>
          <cell r="AR121">
            <v>6627.5</v>
          </cell>
          <cell r="AS121">
            <v>1363.5</v>
          </cell>
          <cell r="AT121">
            <v>-6933</v>
          </cell>
          <cell r="AU121">
            <v>0</v>
          </cell>
          <cell r="AV121">
            <v>0</v>
          </cell>
          <cell r="AW121">
            <v>0</v>
          </cell>
          <cell r="AX121">
            <v>17948.169168281591</v>
          </cell>
          <cell r="AY121">
            <v>15540.73529411765</v>
          </cell>
          <cell r="AZ121">
            <v>-1600</v>
          </cell>
          <cell r="BA121">
            <v>0</v>
          </cell>
          <cell r="BB121">
            <v>10200</v>
          </cell>
          <cell r="BC121">
            <v>-11440</v>
          </cell>
          <cell r="BD121">
            <v>15853.452231199619</v>
          </cell>
          <cell r="BE121">
            <v>0.74626865671641784</v>
          </cell>
          <cell r="BF121">
            <v>0.49275362318840582</v>
          </cell>
          <cell r="BG121">
            <v>0.43361157671679662</v>
          </cell>
          <cell r="BH121">
            <v>0.56885035720576971</v>
          </cell>
          <cell r="BI121">
            <v>14000</v>
          </cell>
          <cell r="BJ121">
            <v>5477.5</v>
          </cell>
          <cell r="BK121">
            <v>1231.5</v>
          </cell>
          <cell r="BL121">
            <v>-8020.4999999999991</v>
          </cell>
          <cell r="BM121">
            <v>0</v>
          </cell>
          <cell r="BN121">
            <v>0</v>
          </cell>
          <cell r="BO121">
            <v>0</v>
          </cell>
          <cell r="BP121">
            <v>13701.2643039551</v>
          </cell>
          <cell r="BQ121">
            <v>18475.000000000004</v>
          </cell>
          <cell r="BR121">
            <v>-1600</v>
          </cell>
          <cell r="BS121">
            <v>0</v>
          </cell>
          <cell r="BT121">
            <v>10000</v>
          </cell>
          <cell r="BU121">
            <v>-13599.999999999998</v>
          </cell>
          <cell r="BV121">
            <v>6416.191075988776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14000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-1600</v>
          </cell>
          <cell r="CK121">
            <v>0</v>
          </cell>
          <cell r="CL121">
            <v>0</v>
          </cell>
          <cell r="CM121">
            <v>0</v>
          </cell>
          <cell r="CN121">
            <v>-200</v>
          </cell>
          <cell r="CO121">
            <v>0.90298507462686561</v>
          </cell>
          <cell r="CP121">
            <v>0.336231884057971</v>
          </cell>
          <cell r="CQ121">
            <v>0.74408044116881922</v>
          </cell>
          <cell r="CR121">
            <v>0.8196911202991144</v>
          </cell>
          <cell r="CS121">
            <v>14000</v>
          </cell>
          <cell r="CT121">
            <v>9195</v>
          </cell>
          <cell r="CU121">
            <v>1428.5</v>
          </cell>
          <cell r="CV121">
            <v>-5197.5</v>
          </cell>
          <cell r="CW121">
            <v>0</v>
          </cell>
          <cell r="CX121">
            <v>0</v>
          </cell>
          <cell r="CY121">
            <v>0</v>
          </cell>
          <cell r="CZ121">
            <v>23511.463566195402</v>
          </cell>
          <cell r="DA121">
            <v>12606.470588235296</v>
          </cell>
          <cell r="DB121">
            <v>-1600</v>
          </cell>
          <cell r="DC121">
            <v>0</v>
          </cell>
          <cell r="DD121">
            <v>12100</v>
          </cell>
          <cell r="DE121">
            <v>-9279.9999999999982</v>
          </cell>
          <cell r="DF121">
            <v>2672.7458846519185</v>
          </cell>
          <cell r="DG121">
            <v>0.74626865671641784</v>
          </cell>
          <cell r="DH121">
            <v>0.31884057971014496</v>
          </cell>
          <cell r="DI121">
            <v>0.7900918060026465</v>
          </cell>
          <cell r="DJ121">
            <v>0.76786766486696367</v>
          </cell>
          <cell r="DK121">
            <v>14000</v>
          </cell>
          <cell r="DL121">
            <v>8022.5000000000009</v>
          </cell>
          <cell r="DM121">
            <v>1531.5</v>
          </cell>
          <cell r="DN121">
            <v>-5592</v>
          </cell>
          <cell r="DO121">
            <v>0</v>
          </cell>
          <cell r="DP121">
            <v>0</v>
          </cell>
          <cell r="DQ121">
            <v>0</v>
          </cell>
          <cell r="DR121">
            <v>24965.331277355966</v>
          </cell>
          <cell r="DS121">
            <v>11954.411764705885</v>
          </cell>
          <cell r="DT121">
            <v>-1600</v>
          </cell>
          <cell r="DU121">
            <v>0</v>
          </cell>
          <cell r="DV121">
            <v>10000</v>
          </cell>
          <cell r="DW121">
            <v>-21806.533845673042</v>
          </cell>
          <cell r="DX121">
            <v>858.60028738715016</v>
          </cell>
          <cell r="DY121">
            <v>86274.384984164746</v>
          </cell>
          <cell r="DZ121" t="str">
            <v>No</v>
          </cell>
          <cell r="EA121">
            <v>49420</v>
          </cell>
          <cell r="EB121">
            <v>4991420</v>
          </cell>
          <cell r="EC121">
            <v>36854.384984164746</v>
          </cell>
          <cell r="ED121">
            <v>7.457382635403631E-3</v>
          </cell>
          <cell r="EE121">
            <v>126</v>
          </cell>
          <cell r="EF121">
            <v>142</v>
          </cell>
        </row>
        <row r="122">
          <cell r="A122" t="str">
            <v>Rayan Ait-Nouri</v>
          </cell>
          <cell r="B122" t="str">
            <v>Wolverhampton</v>
          </cell>
          <cell r="C122" t="str">
            <v>Defense</v>
          </cell>
          <cell r="D122" t="str">
            <v>2.532.000</v>
          </cell>
          <cell r="E122">
            <v>0.04</v>
          </cell>
          <cell r="F122" t="str">
            <v>Rayan Ait-Nouri</v>
          </cell>
          <cell r="G122" t="str">
            <v/>
          </cell>
          <cell r="H122">
            <v>2532000</v>
          </cell>
          <cell r="I122">
            <v>0.72043010752688141</v>
          </cell>
          <cell r="J122">
            <v>1.0147058823529413</v>
          </cell>
          <cell r="K122">
            <v>1.0031115286347965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1.34</v>
          </cell>
          <cell r="U122">
            <v>3.4499999999999997</v>
          </cell>
          <cell r="V122">
            <v>0.37019999999999997</v>
          </cell>
          <cell r="W122">
            <v>0.42870000000000003</v>
          </cell>
          <cell r="X122">
            <v>1.2010999999999998</v>
          </cell>
          <cell r="Y122">
            <v>-5000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-5000</v>
          </cell>
          <cell r="AM122">
            <v>0.76119402985074625</v>
          </cell>
          <cell r="AN122">
            <v>0.41449275362318844</v>
          </cell>
          <cell r="AO122">
            <v>0.5680157509253958</v>
          </cell>
          <cell r="AP122">
            <v>0.6575486282136096</v>
          </cell>
          <cell r="AQ122">
            <v>-5000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0.74626865671641784</v>
          </cell>
          <cell r="BF122">
            <v>0.49275362318840582</v>
          </cell>
          <cell r="BG122">
            <v>0.43361157671679662</v>
          </cell>
          <cell r="BH122">
            <v>0.56885035720576971</v>
          </cell>
          <cell r="BI122">
            <v>-5000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-5000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0.90298507462686561</v>
          </cell>
          <cell r="CP122">
            <v>0.336231884057971</v>
          </cell>
          <cell r="CQ122">
            <v>0.74408044116881922</v>
          </cell>
          <cell r="CR122">
            <v>0.8196911202991144</v>
          </cell>
          <cell r="CS122">
            <v>-5000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0.74626865671641784</v>
          </cell>
          <cell r="DH122">
            <v>0.31884057971014496</v>
          </cell>
          <cell r="DI122">
            <v>0.7900918060026465</v>
          </cell>
          <cell r="DJ122">
            <v>0.76786766486696367</v>
          </cell>
          <cell r="DK122">
            <v>-5000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-5000</v>
          </cell>
          <cell r="DZ122" t="str">
            <v>No</v>
          </cell>
          <cell r="EA122">
            <v>25320</v>
          </cell>
          <cell r="EB122">
            <v>2557320</v>
          </cell>
          <cell r="EC122">
            <v>-30320</v>
          </cell>
          <cell r="ED122">
            <v>-1.1974723538704581E-2</v>
          </cell>
          <cell r="EE122">
            <v>370</v>
          </cell>
          <cell r="EF122">
            <v>432</v>
          </cell>
        </row>
        <row r="123">
          <cell r="A123" t="str">
            <v>Leandro Trossard</v>
          </cell>
          <cell r="B123" t="str">
            <v>Brighton and Hove</v>
          </cell>
          <cell r="C123" t="str">
            <v>Striker</v>
          </cell>
          <cell r="D123" t="str">
            <v>4.362.000</v>
          </cell>
          <cell r="E123">
            <v>8.0000000000000002E-3</v>
          </cell>
          <cell r="F123" t="str">
            <v>Leandro Trossard</v>
          </cell>
          <cell r="G123" t="str">
            <v>West Bromwich</v>
          </cell>
          <cell r="H123">
            <v>4362000</v>
          </cell>
          <cell r="I123">
            <v>1.0849673202614376</v>
          </cell>
          <cell r="J123">
            <v>0.94845360824742264</v>
          </cell>
          <cell r="K123">
            <v>1.0487343186434583</v>
          </cell>
          <cell r="L123">
            <v>95</v>
          </cell>
          <cell r="M123">
            <v>0.16274509803921564</v>
          </cell>
          <cell r="N123">
            <v>0.33633986928104564</v>
          </cell>
          <cell r="O123">
            <v>0.95477124183006512</v>
          </cell>
          <cell r="P123">
            <v>0.39851904108451419</v>
          </cell>
          <cell r="Q123">
            <v>0</v>
          </cell>
          <cell r="R123">
            <v>0.04</v>
          </cell>
          <cell r="S123">
            <v>0</v>
          </cell>
          <cell r="T123">
            <v>1.66</v>
          </cell>
          <cell r="U123">
            <v>0.92</v>
          </cell>
          <cell r="V123">
            <v>0.54459999999999997</v>
          </cell>
          <cell r="W123">
            <v>0.25019999999999998</v>
          </cell>
          <cell r="X123">
            <v>0.20519999999999999</v>
          </cell>
          <cell r="Y123">
            <v>7000</v>
          </cell>
          <cell r="Z123">
            <v>13615</v>
          </cell>
          <cell r="AA123">
            <v>1251</v>
          </cell>
          <cell r="AB123">
            <v>-3078</v>
          </cell>
          <cell r="AC123">
            <v>16274.509803921563</v>
          </cell>
          <cell r="AD123">
            <v>16816.993464052281</v>
          </cell>
          <cell r="AE123">
            <v>9547.7124183006508</v>
          </cell>
          <cell r="AF123">
            <v>0</v>
          </cell>
          <cell r="AG123">
            <v>0</v>
          </cell>
          <cell r="AH123">
            <v>-800</v>
          </cell>
          <cell r="AI123">
            <v>0</v>
          </cell>
          <cell r="AJ123">
            <v>16600</v>
          </cell>
          <cell r="AK123">
            <v>-7360</v>
          </cell>
          <cell r="AL123">
            <v>69867.215686274503</v>
          </cell>
          <cell r="AM123">
            <v>0.77108433734939763</v>
          </cell>
          <cell r="AN123">
            <v>1.173913043478261</v>
          </cell>
          <cell r="AO123">
            <v>0.85214378896621135</v>
          </cell>
          <cell r="AP123">
            <v>0.81060146116412601</v>
          </cell>
          <cell r="AQ123">
            <v>7000</v>
          </cell>
          <cell r="AR123">
            <v>10132.5</v>
          </cell>
          <cell r="AS123">
            <v>1424.9999999999998</v>
          </cell>
          <cell r="AT123">
            <v>-4644</v>
          </cell>
          <cell r="AU123">
            <v>12549.019607843133</v>
          </cell>
          <cell r="AV123">
            <v>12967.320261437904</v>
          </cell>
          <cell r="AW123">
            <v>7362.0915032679723</v>
          </cell>
          <cell r="AX123">
            <v>0</v>
          </cell>
          <cell r="AY123">
            <v>0</v>
          </cell>
          <cell r="AZ123">
            <v>-800</v>
          </cell>
          <cell r="BA123">
            <v>0</v>
          </cell>
          <cell r="BB123">
            <v>12800</v>
          </cell>
          <cell r="BC123">
            <v>-8640</v>
          </cell>
          <cell r="BD123">
            <v>21575.965686274503</v>
          </cell>
          <cell r="BE123">
            <v>0.78313253012048201</v>
          </cell>
          <cell r="BF123">
            <v>1.2499999999999998</v>
          </cell>
          <cell r="BG123">
            <v>0.79453360250333427</v>
          </cell>
          <cell r="BH123">
            <v>0.78881246845760333</v>
          </cell>
          <cell r="BI123">
            <v>7000</v>
          </cell>
          <cell r="BJ123">
            <v>9905</v>
          </cell>
          <cell r="BK123">
            <v>1394</v>
          </cell>
          <cell r="BL123">
            <v>-4876.5</v>
          </cell>
          <cell r="BM123">
            <v>12745.098039215683</v>
          </cell>
          <cell r="BN123">
            <v>13169.934640522872</v>
          </cell>
          <cell r="BO123">
            <v>7477.1241830065346</v>
          </cell>
          <cell r="BP123">
            <v>0</v>
          </cell>
          <cell r="BQ123">
            <v>0</v>
          </cell>
          <cell r="BR123">
            <v>-800</v>
          </cell>
          <cell r="BS123">
            <v>0</v>
          </cell>
          <cell r="BT123">
            <v>13000.000000000002</v>
          </cell>
          <cell r="BU123">
            <v>-9199.9999999999982</v>
          </cell>
          <cell r="BV123">
            <v>10703.664215686273</v>
          </cell>
          <cell r="BW123">
            <v>1.0060240963855422</v>
          </cell>
          <cell r="BX123">
            <v>0.83695652173913038</v>
          </cell>
          <cell r="BY123">
            <v>1.1618342427282833</v>
          </cell>
          <cell r="BZ123">
            <v>1.0811259150489836</v>
          </cell>
          <cell r="CA123">
            <v>7000</v>
          </cell>
          <cell r="CB123">
            <v>14640</v>
          </cell>
          <cell r="CC123">
            <v>1234</v>
          </cell>
          <cell r="CD123">
            <v>-2514</v>
          </cell>
          <cell r="CE123">
            <v>16372.549019607839</v>
          </cell>
          <cell r="CF123">
            <v>16918.300653594764</v>
          </cell>
          <cell r="CG123">
            <v>9605.2287581699329</v>
          </cell>
          <cell r="CH123">
            <v>0</v>
          </cell>
          <cell r="CI123">
            <v>0</v>
          </cell>
          <cell r="CJ123">
            <v>-800</v>
          </cell>
          <cell r="CK123">
            <v>0</v>
          </cell>
          <cell r="CL123">
            <v>16700</v>
          </cell>
          <cell r="CM123">
            <v>-6160</v>
          </cell>
          <cell r="CN123">
            <v>8249.5098039215663</v>
          </cell>
          <cell r="CO123">
            <v>0.58433734939759041</v>
          </cell>
          <cell r="CP123">
            <v>2.0217391304347827</v>
          </cell>
          <cell r="CQ123">
            <v>0.39062783535852114</v>
          </cell>
          <cell r="CR123">
            <v>0.47776399394922653</v>
          </cell>
          <cell r="CS123">
            <v>7000</v>
          </cell>
          <cell r="CT123">
            <v>4800</v>
          </cell>
          <cell r="CU123">
            <v>1153</v>
          </cell>
          <cell r="CV123">
            <v>-8659.5</v>
          </cell>
          <cell r="CW123">
            <v>9509.803921568624</v>
          </cell>
          <cell r="CX123">
            <v>9826.7973856209119</v>
          </cell>
          <cell r="CY123">
            <v>5579.0849673202601</v>
          </cell>
          <cell r="CZ123">
            <v>0</v>
          </cell>
          <cell r="DA123">
            <v>0</v>
          </cell>
          <cell r="DB123">
            <v>-800</v>
          </cell>
          <cell r="DC123">
            <v>0</v>
          </cell>
          <cell r="DD123">
            <v>9700</v>
          </cell>
          <cell r="DE123">
            <v>-14880</v>
          </cell>
          <cell r="DF123">
            <v>1014.3241421568623</v>
          </cell>
          <cell r="DG123">
            <v>0.90361445783132532</v>
          </cell>
          <cell r="DH123">
            <v>1.1413043478260869</v>
          </cell>
          <cell r="DI123">
            <v>0.8780954309205613</v>
          </cell>
          <cell r="DJ123">
            <v>0.890763563879578</v>
          </cell>
          <cell r="DK123">
            <v>7000</v>
          </cell>
          <cell r="DL123">
            <v>11820</v>
          </cell>
          <cell r="DM123">
            <v>1328.5</v>
          </cell>
          <cell r="DN123">
            <v>-3922.5</v>
          </cell>
          <cell r="DO123">
            <v>14705.882352941171</v>
          </cell>
          <cell r="DP123">
            <v>15196.078431372543</v>
          </cell>
          <cell r="DQ123">
            <v>8627.4509803921537</v>
          </cell>
          <cell r="DR123">
            <v>0</v>
          </cell>
          <cell r="DS123">
            <v>0</v>
          </cell>
          <cell r="DT123">
            <v>-800</v>
          </cell>
          <cell r="DU123">
            <v>0</v>
          </cell>
          <cell r="DV123">
            <v>15000</v>
          </cell>
          <cell r="DW123">
            <v>-6462.7823715753311</v>
          </cell>
          <cell r="DX123">
            <v>1734.1446685353292</v>
          </cell>
          <cell r="DY123">
            <v>113144.82420284903</v>
          </cell>
          <cell r="DZ123" t="str">
            <v>No</v>
          </cell>
          <cell r="EA123">
            <v>43620</v>
          </cell>
          <cell r="EB123">
            <v>4405620</v>
          </cell>
          <cell r="EC123">
            <v>69524.824202849035</v>
          </cell>
          <cell r="ED123">
            <v>1.5938749244119449E-2</v>
          </cell>
          <cell r="EE123">
            <v>76</v>
          </cell>
          <cell r="EF123">
            <v>77</v>
          </cell>
        </row>
        <row r="124">
          <cell r="A124" t="str">
            <v>Thiago Silva</v>
          </cell>
          <cell r="B124" t="str">
            <v>Chelsea</v>
          </cell>
          <cell r="C124" t="str">
            <v>Defense</v>
          </cell>
          <cell r="D124" t="str">
            <v>5.269.000</v>
          </cell>
          <cell r="E124">
            <v>5.0000000000000001E-3</v>
          </cell>
          <cell r="F124" t="str">
            <v>Thiago Silva</v>
          </cell>
          <cell r="G124" t="str">
            <v>Liverpool</v>
          </cell>
          <cell r="H124">
            <v>5269000</v>
          </cell>
          <cell r="I124">
            <v>1.003571428571429</v>
          </cell>
          <cell r="J124">
            <v>0.9963636363636369</v>
          </cell>
          <cell r="K124">
            <v>0.99321007287201368</v>
          </cell>
          <cell r="L124">
            <v>95</v>
          </cell>
          <cell r="M124">
            <v>4.0142857142857161E-2</v>
          </cell>
          <cell r="N124">
            <v>0</v>
          </cell>
          <cell r="O124">
            <v>0.27096428571428582</v>
          </cell>
          <cell r="P124">
            <v>0.20857411530312286</v>
          </cell>
          <cell r="Q124">
            <v>0</v>
          </cell>
          <cell r="R124">
            <v>0.28999999999999998</v>
          </cell>
          <cell r="S124">
            <v>0.01</v>
          </cell>
          <cell r="T124">
            <v>2.81</v>
          </cell>
          <cell r="U124">
            <v>2.74</v>
          </cell>
          <cell r="V124">
            <v>0.76150000000000007</v>
          </cell>
          <cell r="W124">
            <v>0.51229999999999998</v>
          </cell>
          <cell r="X124">
            <v>0.72629999999999995</v>
          </cell>
          <cell r="Y124">
            <v>7000</v>
          </cell>
          <cell r="Z124">
            <v>19037.5</v>
          </cell>
          <cell r="AA124">
            <v>2561.5</v>
          </cell>
          <cell r="AB124">
            <v>-10894.5</v>
          </cell>
          <cell r="AC124">
            <v>6021.4285714285743</v>
          </cell>
          <cell r="AD124">
            <v>0</v>
          </cell>
          <cell r="AE124">
            <v>2709.6428571428582</v>
          </cell>
          <cell r="AF124">
            <v>10428.705765156143</v>
          </cell>
          <cell r="AG124">
            <v>0</v>
          </cell>
          <cell r="AH124">
            <v>-5800</v>
          </cell>
          <cell r="AI124">
            <v>-500</v>
          </cell>
          <cell r="AJ124">
            <v>28100</v>
          </cell>
          <cell r="AK124">
            <v>-21920</v>
          </cell>
          <cell r="AL124">
            <v>36744.277193727576</v>
          </cell>
          <cell r="AM124">
            <v>0.65836298932384341</v>
          </cell>
          <cell r="AN124">
            <v>0.28102189781021897</v>
          </cell>
          <cell r="AO124">
            <v>0.89649689534220123</v>
          </cell>
          <cell r="AP124">
            <v>0.76825801391006421</v>
          </cell>
          <cell r="AQ124">
            <v>7000</v>
          </cell>
          <cell r="AR124">
            <v>15620</v>
          </cell>
          <cell r="AS124">
            <v>1129</v>
          </cell>
          <cell r="AT124">
            <v>-2242.5</v>
          </cell>
          <cell r="AU124">
            <v>3964.285714285716</v>
          </cell>
          <cell r="AV124">
            <v>0</v>
          </cell>
          <cell r="AW124">
            <v>1783.9285714285722</v>
          </cell>
          <cell r="AX124">
            <v>9349.3023408997979</v>
          </cell>
          <cell r="AY124">
            <v>0</v>
          </cell>
          <cell r="AZ124">
            <v>-5800</v>
          </cell>
          <cell r="BA124">
            <v>-500</v>
          </cell>
          <cell r="BB124">
            <v>18500</v>
          </cell>
          <cell r="BC124">
            <v>-6160</v>
          </cell>
          <cell r="BD124">
            <v>17822.008313307044</v>
          </cell>
          <cell r="BE124">
            <v>0.65480427046263345</v>
          </cell>
          <cell r="BF124">
            <v>0.42700729927007292</v>
          </cell>
          <cell r="BG124">
            <v>0.60093984015659208</v>
          </cell>
          <cell r="BH124">
            <v>0.62729416833385976</v>
          </cell>
          <cell r="BI124">
            <v>7000</v>
          </cell>
          <cell r="BJ124">
            <v>13155</v>
          </cell>
          <cell r="BK124">
            <v>1172.5</v>
          </cell>
          <cell r="BL124">
            <v>-3589.5</v>
          </cell>
          <cell r="BM124">
            <v>3942.8571428571449</v>
          </cell>
          <cell r="BN124">
            <v>0</v>
          </cell>
          <cell r="BO124">
            <v>1774.2857142857149</v>
          </cell>
          <cell r="BP124">
            <v>6267.0247755530627</v>
          </cell>
          <cell r="BQ124">
            <v>0</v>
          </cell>
          <cell r="BR124">
            <v>-5800</v>
          </cell>
          <cell r="BS124">
            <v>-500</v>
          </cell>
          <cell r="BT124">
            <v>18400</v>
          </cell>
          <cell r="BU124">
            <v>-9359.9999999999982</v>
          </cell>
          <cell r="BV124">
            <v>6365.5419081739801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7000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-5800</v>
          </cell>
          <cell r="CK124">
            <v>-500</v>
          </cell>
          <cell r="CL124">
            <v>0</v>
          </cell>
          <cell r="CM124">
            <v>0</v>
          </cell>
          <cell r="CN124">
            <v>-787.5</v>
          </cell>
          <cell r="CO124">
            <v>0.86120996441281139</v>
          </cell>
          <cell r="CP124">
            <v>0.13503649635036497</v>
          </cell>
          <cell r="CQ124">
            <v>1.3374162098302169</v>
          </cell>
          <cell r="CR124">
            <v>1.0732176696611915</v>
          </cell>
          <cell r="CS124">
            <v>7000</v>
          </cell>
          <cell r="CT124">
            <v>20642.5</v>
          </cell>
          <cell r="CU124">
            <v>669</v>
          </cell>
          <cell r="CV124">
            <v>-607.5</v>
          </cell>
          <cell r="CW124">
            <v>5185.7142857142881</v>
          </cell>
          <cell r="CX124">
            <v>0</v>
          </cell>
          <cell r="CY124">
            <v>2333.5714285714294</v>
          </cell>
          <cell r="CZ124">
            <v>13947.52013786966</v>
          </cell>
          <cell r="DA124">
            <v>0</v>
          </cell>
          <cell r="DB124">
            <v>-5800</v>
          </cell>
          <cell r="DC124">
            <v>-500</v>
          </cell>
          <cell r="DD124">
            <v>24200</v>
          </cell>
          <cell r="DE124">
            <v>-2960</v>
          </cell>
          <cell r="DF124">
            <v>3569.425365759711</v>
          </cell>
          <cell r="DG124">
            <v>0.67259786476868322</v>
          </cell>
          <cell r="DH124">
            <v>0.30291970802919704</v>
          </cell>
          <cell r="DI124">
            <v>0.84428898050167522</v>
          </cell>
          <cell r="DJ124">
            <v>0.7535694828834002</v>
          </cell>
          <cell r="DK124">
            <v>7000</v>
          </cell>
          <cell r="DL124">
            <v>15434.999999999998</v>
          </cell>
          <cell r="DM124">
            <v>1120</v>
          </cell>
          <cell r="DN124">
            <v>-2379</v>
          </cell>
          <cell r="DO124">
            <v>4050.0000000000014</v>
          </cell>
          <cell r="DP124">
            <v>0</v>
          </cell>
          <cell r="DQ124">
            <v>1822.5000000000007</v>
          </cell>
          <cell r="DR124">
            <v>8804.8413584156224</v>
          </cell>
          <cell r="DS124">
            <v>0</v>
          </cell>
          <cell r="DT124">
            <v>-5800</v>
          </cell>
          <cell r="DU124">
            <v>-500</v>
          </cell>
          <cell r="DV124">
            <v>18900</v>
          </cell>
          <cell r="DW124">
            <v>-18506.814452596722</v>
          </cell>
          <cell r="DX124">
            <v>717.07896580684064</v>
          </cell>
          <cell r="DY124">
            <v>64430.831746775148</v>
          </cell>
          <cell r="DZ124" t="str">
            <v>No</v>
          </cell>
          <cell r="EA124">
            <v>52690</v>
          </cell>
          <cell r="EB124">
            <v>5321690</v>
          </cell>
          <cell r="EC124">
            <v>11740.831746775148</v>
          </cell>
          <cell r="ED124">
            <v>2.228284635941383E-3</v>
          </cell>
          <cell r="EE124">
            <v>176</v>
          </cell>
          <cell r="EF124">
            <v>183</v>
          </cell>
        </row>
        <row r="125">
          <cell r="A125" t="str">
            <v>Luke Thomas</v>
          </cell>
          <cell r="B125" t="str">
            <v>Leicester City</v>
          </cell>
          <cell r="C125" t="str">
            <v>Defense</v>
          </cell>
          <cell r="D125" t="str">
            <v>2.519.000</v>
          </cell>
          <cell r="E125">
            <v>6.3E-2</v>
          </cell>
          <cell r="F125" t="str">
            <v>Luke Thomas</v>
          </cell>
          <cell r="G125" t="str">
            <v>Arsenal</v>
          </cell>
          <cell r="H125">
            <v>2519000</v>
          </cell>
          <cell r="I125">
            <v>0.85382059800664467</v>
          </cell>
          <cell r="J125">
            <v>0.86147186147186161</v>
          </cell>
          <cell r="K125">
            <v>1.1377385821891119</v>
          </cell>
          <cell r="L125">
            <v>95</v>
          </cell>
          <cell r="M125">
            <v>9.3920265780730913E-2</v>
          </cell>
          <cell r="N125">
            <v>0.13661129568106314</v>
          </cell>
          <cell r="O125">
            <v>0.4183720930232559</v>
          </cell>
          <cell r="P125">
            <v>0.31856680301295137</v>
          </cell>
          <cell r="Q125">
            <v>0</v>
          </cell>
          <cell r="R125">
            <v>0.1</v>
          </cell>
          <cell r="S125">
            <v>0</v>
          </cell>
          <cell r="T125">
            <v>2.57</v>
          </cell>
          <cell r="U125">
            <v>1.99</v>
          </cell>
          <cell r="V125">
            <v>0.85340000000000005</v>
          </cell>
          <cell r="W125">
            <v>0.57689999999999997</v>
          </cell>
          <cell r="X125">
            <v>0.56969999999999998</v>
          </cell>
          <cell r="Y125">
            <v>7000</v>
          </cell>
          <cell r="Z125">
            <v>21335</v>
          </cell>
          <cell r="AA125">
            <v>2884.5</v>
          </cell>
          <cell r="AB125">
            <v>-8545.5</v>
          </cell>
          <cell r="AC125">
            <v>14088.039867109637</v>
          </cell>
          <cell r="AD125">
            <v>6830.5647840531574</v>
          </cell>
          <cell r="AE125">
            <v>4183.7209302325591</v>
          </cell>
          <cell r="AF125">
            <v>15928.340150647569</v>
          </cell>
          <cell r="AG125">
            <v>0</v>
          </cell>
          <cell r="AH125">
            <v>-2000</v>
          </cell>
          <cell r="AI125">
            <v>0</v>
          </cell>
          <cell r="AJ125">
            <v>25700</v>
          </cell>
          <cell r="AK125">
            <v>-15920</v>
          </cell>
          <cell r="AL125">
            <v>71484.665732042922</v>
          </cell>
          <cell r="AM125">
            <v>0.42023346303501952</v>
          </cell>
          <cell r="AN125">
            <v>0.64321608040201006</v>
          </cell>
          <cell r="AO125">
            <v>0.3759648303232232</v>
          </cell>
          <cell r="AP125">
            <v>0.39748333628732363</v>
          </cell>
          <cell r="AQ125">
            <v>7000</v>
          </cell>
          <cell r="AR125">
            <v>7740</v>
          </cell>
          <cell r="AS125">
            <v>1424.9999999999998</v>
          </cell>
          <cell r="AT125">
            <v>-6079.5</v>
          </cell>
          <cell r="AU125">
            <v>5920.2657807308988</v>
          </cell>
          <cell r="AV125">
            <v>2870.4318936877085</v>
          </cell>
          <cell r="AW125">
            <v>1758.1395348837216</v>
          </cell>
          <cell r="AX125">
            <v>5988.4957020687971</v>
          </cell>
          <cell r="AY125">
            <v>0</v>
          </cell>
          <cell r="AZ125">
            <v>-2000</v>
          </cell>
          <cell r="BA125">
            <v>0</v>
          </cell>
          <cell r="BB125">
            <v>10800.000000000002</v>
          </cell>
          <cell r="BC125">
            <v>-10240</v>
          </cell>
          <cell r="BD125">
            <v>9091.4164556855649</v>
          </cell>
          <cell r="BE125">
            <v>0.6108949416342413</v>
          </cell>
          <cell r="BF125">
            <v>0.34170854271356788</v>
          </cell>
          <cell r="BG125">
            <v>0.68505258561757265</v>
          </cell>
          <cell r="BH125">
            <v>0.6469120182120851</v>
          </cell>
          <cell r="BI125">
            <v>7000</v>
          </cell>
          <cell r="BJ125">
            <v>14587.5</v>
          </cell>
          <cell r="BK125">
            <v>1291.4999999999998</v>
          </cell>
          <cell r="BL125">
            <v>-2373</v>
          </cell>
          <cell r="BM125">
            <v>8606.3122923588071</v>
          </cell>
          <cell r="BN125">
            <v>4172.7574750830572</v>
          </cell>
          <cell r="BO125">
            <v>2555.813953488373</v>
          </cell>
          <cell r="BP125">
            <v>10911.750604797315</v>
          </cell>
          <cell r="BQ125">
            <v>0</v>
          </cell>
          <cell r="BR125">
            <v>-2000</v>
          </cell>
          <cell r="BS125">
            <v>0</v>
          </cell>
          <cell r="BT125">
            <v>15700.000000000002</v>
          </cell>
          <cell r="BU125">
            <v>-5440.0000000000009</v>
          </cell>
          <cell r="BV125">
            <v>12003.15858143189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7000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-2000</v>
          </cell>
          <cell r="CK125">
            <v>0</v>
          </cell>
          <cell r="CL125">
            <v>0</v>
          </cell>
          <cell r="CM125">
            <v>0</v>
          </cell>
          <cell r="CN125">
            <v>-250</v>
          </cell>
          <cell r="CO125">
            <v>0.28404669260700388</v>
          </cell>
          <cell r="CP125">
            <v>0.92964824120603018</v>
          </cell>
          <cell r="CQ125">
            <v>0.21261767560413783</v>
          </cell>
          <cell r="CR125">
            <v>0.24575057994874439</v>
          </cell>
          <cell r="CS125">
            <v>7000</v>
          </cell>
          <cell r="CT125">
            <v>3517.5</v>
          </cell>
          <cell r="CU125">
            <v>1124</v>
          </cell>
          <cell r="CV125">
            <v>-9517.5</v>
          </cell>
          <cell r="CW125">
            <v>4001.6611295681068</v>
          </cell>
          <cell r="CX125">
            <v>1940.1993355481729</v>
          </cell>
          <cell r="CY125">
            <v>1188.372093023256</v>
          </cell>
          <cell r="CZ125">
            <v>3386.6466590627488</v>
          </cell>
          <cell r="DA125">
            <v>0</v>
          </cell>
          <cell r="DB125">
            <v>-2000</v>
          </cell>
          <cell r="DC125">
            <v>0</v>
          </cell>
          <cell r="DD125">
            <v>7300</v>
          </cell>
          <cell r="DE125">
            <v>-14800</v>
          </cell>
          <cell r="DF125">
            <v>-241.19504892485725</v>
          </cell>
          <cell r="DG125">
            <v>0.45136186770428016</v>
          </cell>
          <cell r="DH125">
            <v>0.66331658291457285</v>
          </cell>
          <cell r="DI125">
            <v>0.3612230384672479</v>
          </cell>
          <cell r="DJ125">
            <v>0.4037849740894181</v>
          </cell>
          <cell r="DK125">
            <v>7000</v>
          </cell>
          <cell r="DL125">
            <v>8102.5</v>
          </cell>
          <cell r="DM125">
            <v>1383.5</v>
          </cell>
          <cell r="DN125">
            <v>-5989.5</v>
          </cell>
          <cell r="DO125">
            <v>6358.8039867109646</v>
          </cell>
          <cell r="DP125">
            <v>3083.0564784053163</v>
          </cell>
          <cell r="DQ125">
            <v>1888.3720930232562</v>
          </cell>
          <cell r="DR125">
            <v>5753.6834269567762</v>
          </cell>
          <cell r="DS125">
            <v>0</v>
          </cell>
          <cell r="DT125">
            <v>-2000</v>
          </cell>
          <cell r="DU125">
            <v>0</v>
          </cell>
          <cell r="DV125">
            <v>11600</v>
          </cell>
          <cell r="DW125">
            <v>-5750.6707723985865</v>
          </cell>
          <cell r="DX125">
            <v>763.42953789680405</v>
          </cell>
          <cell r="DY125">
            <v>92851.475258132341</v>
          </cell>
          <cell r="DZ125" t="str">
            <v>No</v>
          </cell>
          <cell r="EA125">
            <v>25190</v>
          </cell>
          <cell r="EB125">
            <v>2544190</v>
          </cell>
          <cell r="EC125">
            <v>67661.475258132341</v>
          </cell>
          <cell r="ED125">
            <v>2.686045067809938E-2</v>
          </cell>
          <cell r="EE125">
            <v>79</v>
          </cell>
          <cell r="EF125">
            <v>26</v>
          </cell>
        </row>
        <row r="126">
          <cell r="A126" t="str">
            <v>James Milner</v>
          </cell>
          <cell r="B126" t="str">
            <v>Liverpool</v>
          </cell>
          <cell r="C126" t="str">
            <v>Midfield</v>
          </cell>
          <cell r="D126" t="str">
            <v>4.032.000</v>
          </cell>
          <cell r="E126">
            <v>5.0000000000000001E-3</v>
          </cell>
          <cell r="F126" t="str">
            <v>James Milner</v>
          </cell>
          <cell r="G126" t="str">
            <v/>
          </cell>
          <cell r="H126">
            <v>4032000</v>
          </cell>
          <cell r="I126">
            <v>1.0082191780821921</v>
          </cell>
          <cell r="J126">
            <v>0.87837837837837884</v>
          </cell>
          <cell r="K126">
            <v>1.1290504835374364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3.6799999999999997</v>
          </cell>
          <cell r="U126">
            <v>1.95</v>
          </cell>
          <cell r="V126">
            <v>1.1375</v>
          </cell>
          <cell r="W126">
            <v>0.44940000000000002</v>
          </cell>
          <cell r="X126">
            <v>0.41310000000000002</v>
          </cell>
          <cell r="Y126">
            <v>-5000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-5000</v>
          </cell>
          <cell r="AM126">
            <v>0.57065217391304357</v>
          </cell>
          <cell r="AN126">
            <v>0.35897435897435898</v>
          </cell>
          <cell r="AO126">
            <v>0.63742840251008448</v>
          </cell>
          <cell r="AP126">
            <v>0.60311682417778589</v>
          </cell>
          <cell r="AQ126">
            <v>-5000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0.46195652173913043</v>
          </cell>
          <cell r="BF126">
            <v>0.51282051282051289</v>
          </cell>
          <cell r="BG126">
            <v>0.4722185749595107</v>
          </cell>
          <cell r="BH126">
            <v>0.46705936495150635</v>
          </cell>
          <cell r="BI126">
            <v>-5000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-5000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0.42391304347826092</v>
          </cell>
          <cell r="CP126">
            <v>0.66153846153846152</v>
          </cell>
          <cell r="CQ126">
            <v>0.35334395557606957</v>
          </cell>
          <cell r="CR126">
            <v>0.38702339929634627</v>
          </cell>
          <cell r="CS126">
            <v>-5000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0.57608695652173925</v>
          </cell>
          <cell r="DH126">
            <v>0.51282051282051289</v>
          </cell>
          <cell r="DI126">
            <v>0.4722185749595107</v>
          </cell>
          <cell r="DJ126">
            <v>0.52157354386649757</v>
          </cell>
          <cell r="DK126">
            <v>-5000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-5000</v>
          </cell>
          <cell r="DZ126" t="str">
            <v>No</v>
          </cell>
          <cell r="EA126">
            <v>40320</v>
          </cell>
          <cell r="EB126">
            <v>4072320</v>
          </cell>
          <cell r="EC126">
            <v>-45320</v>
          </cell>
          <cell r="ED126">
            <v>-1.1240079365079364E-2</v>
          </cell>
          <cell r="EE126">
            <v>509</v>
          </cell>
          <cell r="EF126">
            <v>297</v>
          </cell>
        </row>
        <row r="127">
          <cell r="A127" t="str">
            <v>Nampalys Mendy</v>
          </cell>
          <cell r="B127" t="str">
            <v>Leicester City</v>
          </cell>
          <cell r="C127" t="str">
            <v>Midfield</v>
          </cell>
          <cell r="D127" t="str">
            <v>3.581.000</v>
          </cell>
          <cell r="E127">
            <v>3.0000000000000001E-3</v>
          </cell>
          <cell r="F127" t="str">
            <v>Nampalys Mendy</v>
          </cell>
          <cell r="G127" t="str">
            <v/>
          </cell>
          <cell r="H127">
            <v>3581000</v>
          </cell>
          <cell r="I127">
            <v>0.85382059800664467</v>
          </cell>
          <cell r="J127">
            <v>0.86147186147186161</v>
          </cell>
          <cell r="K127">
            <v>1.1377385821891119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2.57</v>
          </cell>
          <cell r="U127">
            <v>1.99</v>
          </cell>
          <cell r="V127">
            <v>0.85340000000000005</v>
          </cell>
          <cell r="W127">
            <v>0.57689999999999997</v>
          </cell>
          <cell r="X127">
            <v>0.56969999999999998</v>
          </cell>
          <cell r="Y127">
            <v>-5000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-5000</v>
          </cell>
          <cell r="AM127">
            <v>0.42023346303501952</v>
          </cell>
          <cell r="AN127">
            <v>0.64321608040201006</v>
          </cell>
          <cell r="AO127">
            <v>0.3759648303232232</v>
          </cell>
          <cell r="AP127">
            <v>0.39748333628732363</v>
          </cell>
          <cell r="AQ127">
            <v>-5000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0.6108949416342413</v>
          </cell>
          <cell r="BF127">
            <v>0.34170854271356788</v>
          </cell>
          <cell r="BG127">
            <v>0.68505258561757265</v>
          </cell>
          <cell r="BH127">
            <v>0.6469120182120851</v>
          </cell>
          <cell r="BI127">
            <v>-5000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-5000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0.28404669260700388</v>
          </cell>
          <cell r="CP127">
            <v>0.92964824120603018</v>
          </cell>
          <cell r="CQ127">
            <v>0.21261767560413783</v>
          </cell>
          <cell r="CR127">
            <v>0.24575057994874439</v>
          </cell>
          <cell r="CS127">
            <v>-5000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0.45136186770428016</v>
          </cell>
          <cell r="DH127">
            <v>0.66331658291457285</v>
          </cell>
          <cell r="DI127">
            <v>0.3612230384672479</v>
          </cell>
          <cell r="DJ127">
            <v>0.4037849740894181</v>
          </cell>
          <cell r="DK127">
            <v>-5000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-5000</v>
          </cell>
          <cell r="DZ127" t="str">
            <v>No</v>
          </cell>
          <cell r="EA127">
            <v>35810</v>
          </cell>
          <cell r="EB127">
            <v>3616810</v>
          </cell>
          <cell r="EC127">
            <v>-40810</v>
          </cell>
          <cell r="ED127">
            <v>-1.1396258028483664E-2</v>
          </cell>
          <cell r="EE127">
            <v>472</v>
          </cell>
          <cell r="EF127">
            <v>333</v>
          </cell>
        </row>
        <row r="128">
          <cell r="A128" t="str">
            <v>Ethan Ampadu</v>
          </cell>
          <cell r="B128" t="str">
            <v>Sheffield United</v>
          </cell>
          <cell r="C128" t="str">
            <v>Defense</v>
          </cell>
          <cell r="D128" t="str">
            <v>2.579.000</v>
          </cell>
          <cell r="E128">
            <v>2E-3</v>
          </cell>
          <cell r="F128" t="str">
            <v>Ethan Ampadu</v>
          </cell>
          <cell r="G128" t="str">
            <v>Aston Villa</v>
          </cell>
          <cell r="H128">
            <v>2579000</v>
          </cell>
          <cell r="I128">
            <v>0.92857142857142838</v>
          </cell>
          <cell r="J128">
            <v>1.0201729106628248</v>
          </cell>
          <cell r="K128">
            <v>1.0082793805717964</v>
          </cell>
          <cell r="L128">
            <v>190</v>
          </cell>
          <cell r="M128">
            <v>6.4999999999999988E-2</v>
          </cell>
          <cell r="N128">
            <v>1.8571428571428569E-2</v>
          </cell>
          <cell r="O128">
            <v>0.39928571428571424</v>
          </cell>
          <cell r="P128">
            <v>0.36298057700584668</v>
          </cell>
          <cell r="Q128">
            <v>0</v>
          </cell>
          <cell r="R128">
            <v>0.35</v>
          </cell>
          <cell r="S128">
            <v>0.02</v>
          </cell>
          <cell r="T128">
            <v>1.82</v>
          </cell>
          <cell r="U128">
            <v>3.54</v>
          </cell>
          <cell r="V128">
            <v>0.40310000000000001</v>
          </cell>
          <cell r="W128">
            <v>0.46500000000000002</v>
          </cell>
          <cell r="X128">
            <v>1.1319999999999999</v>
          </cell>
          <cell r="Y128">
            <v>14000</v>
          </cell>
          <cell r="Z128">
            <v>10077.5</v>
          </cell>
          <cell r="AA128">
            <v>2325</v>
          </cell>
          <cell r="AB128">
            <v>-16980</v>
          </cell>
          <cell r="AC128">
            <v>9749.9999999999982</v>
          </cell>
          <cell r="AD128">
            <v>928.57142857142844</v>
          </cell>
          <cell r="AE128">
            <v>3992.8571428571427</v>
          </cell>
          <cell r="AF128">
            <v>18149.028850292336</v>
          </cell>
          <cell r="AG128">
            <v>0</v>
          </cell>
          <cell r="AH128">
            <v>-7000</v>
          </cell>
          <cell r="AI128">
            <v>-1000</v>
          </cell>
          <cell r="AJ128">
            <v>18200</v>
          </cell>
          <cell r="AK128">
            <v>-28320</v>
          </cell>
          <cell r="AL128">
            <v>24122.957421720901</v>
          </cell>
          <cell r="AM128">
            <v>0.63186813186813184</v>
          </cell>
          <cell r="AN128">
            <v>0.31638418079096048</v>
          </cell>
          <cell r="AO128">
            <v>0.8988905062481729</v>
          </cell>
          <cell r="AP128">
            <v>0.75364465428810168</v>
          </cell>
          <cell r="AQ128">
            <v>14000</v>
          </cell>
          <cell r="AR128">
            <v>8990</v>
          </cell>
          <cell r="AS128">
            <v>1465.5000000000002</v>
          </cell>
          <cell r="AT128">
            <v>-5211</v>
          </cell>
          <cell r="AU128">
            <v>6160.7142857142844</v>
          </cell>
          <cell r="AV128">
            <v>586.73469387755097</v>
          </cell>
          <cell r="AW128">
            <v>2522.9591836734689</v>
          </cell>
          <cell r="AX128">
            <v>16313.989731151973</v>
          </cell>
          <cell r="AY128">
            <v>0</v>
          </cell>
          <cell r="AZ128">
            <v>-7000</v>
          </cell>
          <cell r="BA128">
            <v>-1000</v>
          </cell>
          <cell r="BB128">
            <v>11500</v>
          </cell>
          <cell r="BC128">
            <v>-8960</v>
          </cell>
          <cell r="BD128">
            <v>12684.448947208639</v>
          </cell>
          <cell r="BE128">
            <v>0.37362637362637363</v>
          </cell>
          <cell r="BF128">
            <v>0.44350282485875708</v>
          </cell>
          <cell r="BG128">
            <v>0.5731578920093825</v>
          </cell>
          <cell r="BH128">
            <v>0.46276009411659758</v>
          </cell>
          <cell r="BI128">
            <v>14000</v>
          </cell>
          <cell r="BJ128">
            <v>3955</v>
          </cell>
          <cell r="BK128">
            <v>1291.4999999999998</v>
          </cell>
          <cell r="BL128">
            <v>-8752.5</v>
          </cell>
          <cell r="BM128">
            <v>3642.8571428571422</v>
          </cell>
          <cell r="BN128">
            <v>346.93877551020404</v>
          </cell>
          <cell r="BO128">
            <v>1491.8367346938776</v>
          </cell>
          <cell r="BP128">
            <v>10402.259117851023</v>
          </cell>
          <cell r="BQ128">
            <v>0</v>
          </cell>
          <cell r="BR128">
            <v>-7000</v>
          </cell>
          <cell r="BS128">
            <v>-1000</v>
          </cell>
          <cell r="BT128">
            <v>6800</v>
          </cell>
          <cell r="BU128">
            <v>-12560</v>
          </cell>
          <cell r="BV128">
            <v>-345.52705727193825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14000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-7000</v>
          </cell>
          <cell r="CK128">
            <v>-1000</v>
          </cell>
          <cell r="CL128">
            <v>0</v>
          </cell>
          <cell r="CM128">
            <v>0</v>
          </cell>
          <cell r="CN128">
            <v>-1000</v>
          </cell>
          <cell r="CO128">
            <v>0.55494505494505497</v>
          </cell>
          <cell r="CP128">
            <v>0.48870056497175141</v>
          </cell>
          <cell r="CQ128">
            <v>0.48841293777276185</v>
          </cell>
          <cell r="CR128">
            <v>0.52061727265639302</v>
          </cell>
          <cell r="CS128">
            <v>14000</v>
          </cell>
          <cell r="CT128">
            <v>5482.5</v>
          </cell>
          <cell r="CU128">
            <v>1219.5</v>
          </cell>
          <cell r="CV128">
            <v>-8052.0000000000009</v>
          </cell>
          <cell r="CW128">
            <v>5410.7142857142853</v>
          </cell>
          <cell r="CX128">
            <v>515.30612244897952</v>
          </cell>
          <cell r="CY128">
            <v>2215.8163265306121</v>
          </cell>
          <cell r="CZ128">
            <v>8864.2204984938908</v>
          </cell>
          <cell r="DA128">
            <v>0</v>
          </cell>
          <cell r="DB128">
            <v>-7000</v>
          </cell>
          <cell r="DC128">
            <v>-1000</v>
          </cell>
          <cell r="DD128">
            <v>10100</v>
          </cell>
          <cell r="DE128">
            <v>-13840</v>
          </cell>
          <cell r="DF128">
            <v>244.75357707423541</v>
          </cell>
          <cell r="DG128">
            <v>0.5</v>
          </cell>
          <cell r="DH128">
            <v>0.41242937853107342</v>
          </cell>
          <cell r="DI128">
            <v>0.63980358576050766</v>
          </cell>
          <cell r="DJ128">
            <v>0.56559861463784888</v>
          </cell>
          <cell r="DK128">
            <v>14000</v>
          </cell>
          <cell r="DL128">
            <v>5812.5</v>
          </cell>
          <cell r="DM128">
            <v>1360</v>
          </cell>
          <cell r="DN128">
            <v>-7431</v>
          </cell>
          <cell r="DO128">
            <v>4874.9999999999991</v>
          </cell>
          <cell r="DP128">
            <v>464.28571428571422</v>
          </cell>
          <cell r="DQ128">
            <v>1996.4285714285713</v>
          </cell>
          <cell r="DR128">
            <v>11611.81373648794</v>
          </cell>
          <cell r="DS128">
            <v>0</v>
          </cell>
          <cell r="DT128">
            <v>-7000</v>
          </cell>
          <cell r="DU128">
            <v>-1000</v>
          </cell>
          <cell r="DV128">
            <v>9100</v>
          </cell>
          <cell r="DW128">
            <v>-18119.237548737576</v>
          </cell>
          <cell r="DX128">
            <v>52.180952295770339</v>
          </cell>
          <cell r="DY128">
            <v>35758.813841027608</v>
          </cell>
          <cell r="DZ128" t="str">
            <v>No</v>
          </cell>
          <cell r="EA128">
            <v>25790</v>
          </cell>
          <cell r="EB128">
            <v>2604790</v>
          </cell>
          <cell r="EC128">
            <v>9968.8138410276079</v>
          </cell>
          <cell r="ED128">
            <v>3.865379542856769E-3</v>
          </cell>
          <cell r="EE128">
            <v>180</v>
          </cell>
          <cell r="EF128">
            <v>172</v>
          </cell>
        </row>
        <row r="129">
          <cell r="A129" t="str">
            <v>Luka Milivojevic</v>
          </cell>
          <cell r="B129" t="str">
            <v>Crystal Palace</v>
          </cell>
          <cell r="C129" t="str">
            <v>Midfield</v>
          </cell>
          <cell r="D129" t="str">
            <v>4.002.000</v>
          </cell>
          <cell r="E129">
            <v>2E-3</v>
          </cell>
          <cell r="F129" t="str">
            <v>Luka Milivojevic</v>
          </cell>
          <cell r="G129" t="str">
            <v>Fulham</v>
          </cell>
          <cell r="H129">
            <v>4002000</v>
          </cell>
          <cell r="I129">
            <v>1.0894736842105264</v>
          </cell>
          <cell r="J129">
            <v>1.043076923076923</v>
          </cell>
          <cell r="K129">
            <v>1.00622830088045</v>
          </cell>
          <cell r="L129">
            <v>190</v>
          </cell>
          <cell r="M129">
            <v>8.7157894736842115E-2</v>
          </cell>
          <cell r="N129">
            <v>0.17431578947368423</v>
          </cell>
          <cell r="O129">
            <v>0.65368421052631576</v>
          </cell>
          <cell r="P129">
            <v>0.40249132035218005</v>
          </cell>
          <cell r="Q129">
            <v>0</v>
          </cell>
          <cell r="R129">
            <v>0.62</v>
          </cell>
          <cell r="S129">
            <v>0.04</v>
          </cell>
          <cell r="T129">
            <v>2.0700000000000003</v>
          </cell>
          <cell r="U129">
            <v>3.3899999999999997</v>
          </cell>
          <cell r="V129">
            <v>0.47959999999999997</v>
          </cell>
          <cell r="W129">
            <v>0.48980000000000001</v>
          </cell>
          <cell r="X129">
            <v>1.0306000000000002</v>
          </cell>
          <cell r="Y129">
            <v>14000</v>
          </cell>
          <cell r="Z129">
            <v>11990</v>
          </cell>
          <cell r="AA129">
            <v>2449</v>
          </cell>
          <cell r="AB129">
            <v>-15459.000000000004</v>
          </cell>
          <cell r="AC129">
            <v>10894.736842105265</v>
          </cell>
          <cell r="AD129">
            <v>8715.7894736842118</v>
          </cell>
          <cell r="AE129">
            <v>6536.8421052631575</v>
          </cell>
          <cell r="AF129">
            <v>0</v>
          </cell>
          <cell r="AG129">
            <v>0</v>
          </cell>
          <cell r="AH129">
            <v>-12400</v>
          </cell>
          <cell r="AI129">
            <v>-2000</v>
          </cell>
          <cell r="AJ129">
            <v>20700.000000000004</v>
          </cell>
          <cell r="AK129">
            <v>-27119.999999999996</v>
          </cell>
          <cell r="AL129">
            <v>18307.368421052644</v>
          </cell>
          <cell r="AM129">
            <v>0.42995169082125601</v>
          </cell>
          <cell r="AN129">
            <v>0.5752212389380531</v>
          </cell>
          <cell r="AO129">
            <v>0.35348357689309606</v>
          </cell>
          <cell r="AP129">
            <v>0.38984722849179282</v>
          </cell>
          <cell r="AQ129">
            <v>14000</v>
          </cell>
          <cell r="AR129">
            <v>4082.5</v>
          </cell>
          <cell r="AS129">
            <v>1096</v>
          </cell>
          <cell r="AT129">
            <v>-9262.5</v>
          </cell>
          <cell r="AU129">
            <v>4684.21052631579</v>
          </cell>
          <cell r="AV129">
            <v>3747.3684210526317</v>
          </cell>
          <cell r="AW129">
            <v>2810.5263157894733</v>
          </cell>
          <cell r="AX129">
            <v>0</v>
          </cell>
          <cell r="AY129">
            <v>0</v>
          </cell>
          <cell r="AZ129">
            <v>-12400</v>
          </cell>
          <cell r="BA129">
            <v>-2000</v>
          </cell>
          <cell r="BB129">
            <v>8900</v>
          </cell>
          <cell r="BC129">
            <v>-15599.999999999998</v>
          </cell>
          <cell r="BD129">
            <v>-6970.9473684210516</v>
          </cell>
          <cell r="BE129">
            <v>0.74396135265700469</v>
          </cell>
          <cell r="BF129">
            <v>0.29203539823008851</v>
          </cell>
          <cell r="BG129">
            <v>0.92319181118468829</v>
          </cell>
          <cell r="BH129">
            <v>0.82874545465470328</v>
          </cell>
          <cell r="BI129">
            <v>14000</v>
          </cell>
          <cell r="BJ129">
            <v>12402.5</v>
          </cell>
          <cell r="BK129">
            <v>1311.5</v>
          </cell>
          <cell r="BL129">
            <v>-3624</v>
          </cell>
          <cell r="BM129">
            <v>8105.2631578947367</v>
          </cell>
          <cell r="BN129">
            <v>6484.2105263157891</v>
          </cell>
          <cell r="BO129">
            <v>4863.1578947368407</v>
          </cell>
          <cell r="BP129">
            <v>0</v>
          </cell>
          <cell r="BQ129">
            <v>0</v>
          </cell>
          <cell r="BR129">
            <v>-12400</v>
          </cell>
          <cell r="BS129">
            <v>-2000</v>
          </cell>
          <cell r="BT129">
            <v>15400</v>
          </cell>
          <cell r="BU129">
            <v>-7919.9999999999991</v>
          </cell>
          <cell r="BV129">
            <v>5655.6578947368416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14000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-12400</v>
          </cell>
          <cell r="CK129">
            <v>-2000</v>
          </cell>
          <cell r="CL129">
            <v>0</v>
          </cell>
          <cell r="CM129">
            <v>0</v>
          </cell>
          <cell r="CN129">
            <v>-1800</v>
          </cell>
          <cell r="CO129">
            <v>0.46376811594202888</v>
          </cell>
          <cell r="CP129">
            <v>0.49852507374631272</v>
          </cell>
          <cell r="CQ129">
            <v>0.45844348601488999</v>
          </cell>
          <cell r="CR129">
            <v>0.4610981151284631</v>
          </cell>
          <cell r="CS129">
            <v>14000</v>
          </cell>
          <cell r="CT129">
            <v>5285</v>
          </cell>
          <cell r="CU129">
            <v>1237.5</v>
          </cell>
          <cell r="CV129">
            <v>-8116.5</v>
          </cell>
          <cell r="CW129">
            <v>5052.6315789473683</v>
          </cell>
          <cell r="CX129">
            <v>4042.1052631578946</v>
          </cell>
          <cell r="CY129">
            <v>3031.5789473684204</v>
          </cell>
          <cell r="CZ129">
            <v>0</v>
          </cell>
          <cell r="DA129">
            <v>0</v>
          </cell>
          <cell r="DB129">
            <v>-12400</v>
          </cell>
          <cell r="DC129">
            <v>-2000</v>
          </cell>
          <cell r="DD129">
            <v>9600</v>
          </cell>
          <cell r="DE129">
            <v>-13520</v>
          </cell>
          <cell r="DF129">
            <v>-486.7302631578948</v>
          </cell>
          <cell r="DG129">
            <v>0.40096618357487918</v>
          </cell>
          <cell r="DH129">
            <v>0.55752212389380529</v>
          </cell>
          <cell r="DI129">
            <v>0.37534178054866618</v>
          </cell>
          <cell r="DJ129">
            <v>0.38794247161505596</v>
          </cell>
          <cell r="DK129">
            <v>14000</v>
          </cell>
          <cell r="DL129">
            <v>3965</v>
          </cell>
          <cell r="DM129">
            <v>1120</v>
          </cell>
          <cell r="DN129">
            <v>-9261</v>
          </cell>
          <cell r="DO129">
            <v>4368.4210526315792</v>
          </cell>
          <cell r="DP129">
            <v>3494.7368421052633</v>
          </cell>
          <cell r="DQ129">
            <v>2621.0526315789471</v>
          </cell>
          <cell r="DR129">
            <v>0</v>
          </cell>
          <cell r="DS129">
            <v>0</v>
          </cell>
          <cell r="DT129">
            <v>-12400</v>
          </cell>
          <cell r="DU129">
            <v>-2000</v>
          </cell>
          <cell r="DV129">
            <v>8300</v>
          </cell>
          <cell r="DW129">
            <v>-10179.269088479825</v>
          </cell>
          <cell r="DX129">
            <v>-311.59558006762609</v>
          </cell>
          <cell r="DY129">
            <v>14393.753104142914</v>
          </cell>
          <cell r="DZ129" t="str">
            <v>No</v>
          </cell>
          <cell r="EA129">
            <v>40020</v>
          </cell>
          <cell r="EB129">
            <v>4042020</v>
          </cell>
          <cell r="EC129">
            <v>-25626.246895857086</v>
          </cell>
          <cell r="ED129">
            <v>-6.4033600439423006E-3</v>
          </cell>
          <cell r="EE129">
            <v>314</v>
          </cell>
          <cell r="EF129">
            <v>228</v>
          </cell>
        </row>
        <row r="130">
          <cell r="A130" t="str">
            <v>Sadio Mane</v>
          </cell>
          <cell r="B130" t="str">
            <v>Liverpool</v>
          </cell>
          <cell r="C130" t="str">
            <v>Striker</v>
          </cell>
          <cell r="D130" t="str">
            <v>9.124.000</v>
          </cell>
          <cell r="E130">
            <v>2.8999999999999998E-2</v>
          </cell>
          <cell r="F130" t="str">
            <v>Sadio Mane</v>
          </cell>
          <cell r="G130" t="str">
            <v>Sheffield United</v>
          </cell>
          <cell r="H130">
            <v>9124000</v>
          </cell>
          <cell r="I130">
            <v>1.0082191780821921</v>
          </cell>
          <cell r="J130">
            <v>0.87837837837837884</v>
          </cell>
          <cell r="K130">
            <v>1.1290504835374364</v>
          </cell>
          <cell r="L130">
            <v>190</v>
          </cell>
          <cell r="M130">
            <v>0.79649315068493176</v>
          </cell>
          <cell r="N130">
            <v>0.43353424657534256</v>
          </cell>
          <cell r="O130">
            <v>2.8633424657534254</v>
          </cell>
          <cell r="P130">
            <v>0.7790448336408311</v>
          </cell>
          <cell r="Q130">
            <v>0</v>
          </cell>
          <cell r="R130">
            <v>0.33</v>
          </cell>
          <cell r="S130">
            <v>0</v>
          </cell>
          <cell r="T130">
            <v>3.6799999999999997</v>
          </cell>
          <cell r="U130">
            <v>1.95</v>
          </cell>
          <cell r="V130">
            <v>1.1375</v>
          </cell>
          <cell r="W130">
            <v>0.44940000000000002</v>
          </cell>
          <cell r="X130">
            <v>0.41310000000000002</v>
          </cell>
          <cell r="Y130">
            <v>14000</v>
          </cell>
          <cell r="Z130">
            <v>28437.5</v>
          </cell>
          <cell r="AA130">
            <v>2247</v>
          </cell>
          <cell r="AB130">
            <v>-6196.5</v>
          </cell>
          <cell r="AC130">
            <v>79649.315068493175</v>
          </cell>
          <cell r="AD130">
            <v>21676.712328767127</v>
          </cell>
          <cell r="AE130">
            <v>28633.424657534255</v>
          </cell>
          <cell r="AF130">
            <v>0</v>
          </cell>
          <cell r="AG130">
            <v>0</v>
          </cell>
          <cell r="AH130">
            <v>-6600</v>
          </cell>
          <cell r="AI130">
            <v>0</v>
          </cell>
          <cell r="AJ130">
            <v>36800</v>
          </cell>
          <cell r="AK130">
            <v>-15600</v>
          </cell>
          <cell r="AL130">
            <v>183047.45205479456</v>
          </cell>
          <cell r="AM130">
            <v>0.57065217391304357</v>
          </cell>
          <cell r="AN130">
            <v>0.35897435897435898</v>
          </cell>
          <cell r="AO130">
            <v>0.63742840251008448</v>
          </cell>
          <cell r="AP130">
            <v>0.60311682417778589</v>
          </cell>
          <cell r="AQ130">
            <v>14000</v>
          </cell>
          <cell r="AR130">
            <v>17330</v>
          </cell>
          <cell r="AS130">
            <v>974.5</v>
          </cell>
          <cell r="AT130">
            <v>-1678.5</v>
          </cell>
          <cell r="AU130">
            <v>45452.054794520569</v>
          </cell>
          <cell r="AV130">
            <v>12369.863013698634</v>
          </cell>
          <cell r="AW130">
            <v>16339.726027397268</v>
          </cell>
          <cell r="AX130">
            <v>0</v>
          </cell>
          <cell r="AY130">
            <v>0</v>
          </cell>
          <cell r="AZ130">
            <v>-6600</v>
          </cell>
          <cell r="BA130">
            <v>0</v>
          </cell>
          <cell r="BB130">
            <v>21000.000000000004</v>
          </cell>
          <cell r="BC130">
            <v>-5600</v>
          </cell>
          <cell r="BD130">
            <v>49793.821917808236</v>
          </cell>
          <cell r="BE130">
            <v>0.46195652173913043</v>
          </cell>
          <cell r="BF130">
            <v>0.51282051282051289</v>
          </cell>
          <cell r="BG130">
            <v>0.4722185749595107</v>
          </cell>
          <cell r="BH130">
            <v>0.46705936495150635</v>
          </cell>
          <cell r="BI130">
            <v>14000</v>
          </cell>
          <cell r="BJ130">
            <v>13367.499999999998</v>
          </cell>
          <cell r="BK130">
            <v>1231.5</v>
          </cell>
          <cell r="BL130">
            <v>-3286.5</v>
          </cell>
          <cell r="BM130">
            <v>36794.52054794522</v>
          </cell>
          <cell r="BN130">
            <v>10013.698630136989</v>
          </cell>
          <cell r="BO130">
            <v>13227.397260273976</v>
          </cell>
          <cell r="BP130">
            <v>0</v>
          </cell>
          <cell r="BQ130">
            <v>0</v>
          </cell>
          <cell r="BR130">
            <v>-6600</v>
          </cell>
          <cell r="BS130">
            <v>0</v>
          </cell>
          <cell r="BT130">
            <v>17000</v>
          </cell>
          <cell r="BU130">
            <v>-8000.0000000000009</v>
          </cell>
          <cell r="BV130">
            <v>18437.029109589046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14000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-6600</v>
          </cell>
          <cell r="CK130">
            <v>0</v>
          </cell>
          <cell r="CL130">
            <v>0</v>
          </cell>
          <cell r="CM130">
            <v>0</v>
          </cell>
          <cell r="CN130">
            <v>-825</v>
          </cell>
          <cell r="CO130">
            <v>0.42391304347826092</v>
          </cell>
          <cell r="CP130">
            <v>0.66153846153846152</v>
          </cell>
          <cell r="CQ130">
            <v>0.35334395557606957</v>
          </cell>
          <cell r="CR130">
            <v>0.38702339929634627</v>
          </cell>
          <cell r="CS130">
            <v>14000</v>
          </cell>
          <cell r="CT130">
            <v>10812.5</v>
          </cell>
          <cell r="CU130">
            <v>1270</v>
          </cell>
          <cell r="CV130">
            <v>-4702.5</v>
          </cell>
          <cell r="CW130">
            <v>33764.383561643852</v>
          </cell>
          <cell r="CX130">
            <v>9189.041095890414</v>
          </cell>
          <cell r="CY130">
            <v>12138.082191780826</v>
          </cell>
          <cell r="CZ130">
            <v>0</v>
          </cell>
          <cell r="DA130">
            <v>0</v>
          </cell>
          <cell r="DB130">
            <v>-6600</v>
          </cell>
          <cell r="DC130">
            <v>0</v>
          </cell>
          <cell r="DD130">
            <v>15600.000000000002</v>
          </cell>
          <cell r="DE130">
            <v>-10320</v>
          </cell>
          <cell r="DF130">
            <v>3821.969178082194</v>
          </cell>
          <cell r="DG130">
            <v>0.57608695652173925</v>
          </cell>
          <cell r="DH130">
            <v>0.51282051282051289</v>
          </cell>
          <cell r="DI130">
            <v>0.4722185749595107</v>
          </cell>
          <cell r="DJ130">
            <v>0.52157354386649757</v>
          </cell>
          <cell r="DK130">
            <v>14000</v>
          </cell>
          <cell r="DL130">
            <v>15655</v>
          </cell>
          <cell r="DM130">
            <v>1031</v>
          </cell>
          <cell r="DN130">
            <v>-2514</v>
          </cell>
          <cell r="DO130">
            <v>45884.931506849338</v>
          </cell>
          <cell r="DP130">
            <v>12487.671232876717</v>
          </cell>
          <cell r="DQ130">
            <v>16495.342465753434</v>
          </cell>
          <cell r="DR130">
            <v>0</v>
          </cell>
          <cell r="DS130">
            <v>0</v>
          </cell>
          <cell r="DT130">
            <v>-6600</v>
          </cell>
          <cell r="DU130">
            <v>0</v>
          </cell>
          <cell r="DV130">
            <v>21200.000000000004</v>
          </cell>
          <cell r="DW130">
            <v>-7366.6097693683669</v>
          </cell>
          <cell r="DX130">
            <v>3008.5417323784723</v>
          </cell>
          <cell r="DY130">
            <v>257283.81399265252</v>
          </cell>
          <cell r="DZ130" t="str">
            <v>No</v>
          </cell>
          <cell r="EA130">
            <v>91240</v>
          </cell>
          <cell r="EB130">
            <v>9215240</v>
          </cell>
          <cell r="EC130">
            <v>166043.81399265252</v>
          </cell>
          <cell r="ED130">
            <v>1.8198576719931227E-2</v>
          </cell>
          <cell r="EE130">
            <v>13</v>
          </cell>
          <cell r="EF130">
            <v>57</v>
          </cell>
        </row>
        <row r="131">
          <cell r="A131" t="str">
            <v>Cole Palmer</v>
          </cell>
          <cell r="B131" t="str">
            <v>Manchester City</v>
          </cell>
          <cell r="C131" t="str">
            <v>Midfield</v>
          </cell>
          <cell r="D131" t="str">
            <v>1.950.000</v>
          </cell>
          <cell r="E131">
            <v>1E-3</v>
          </cell>
          <cell r="F131" t="str">
            <v>Cole Palmer</v>
          </cell>
          <cell r="G131" t="str">
            <v/>
          </cell>
          <cell r="H131">
            <v>1950000</v>
          </cell>
          <cell r="I131">
            <v>0.99784017278617732</v>
          </cell>
          <cell r="J131">
            <v>0.62903225806451601</v>
          </cell>
          <cell r="K131">
            <v>1.2318970745493336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4.6199999999999992</v>
          </cell>
          <cell r="U131">
            <v>0.78</v>
          </cell>
          <cell r="V131">
            <v>1.6113</v>
          </cell>
          <cell r="W131">
            <v>0.29200000000000004</v>
          </cell>
          <cell r="X131">
            <v>9.6700000000000008E-2</v>
          </cell>
          <cell r="Y131">
            <v>-5000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-5000</v>
          </cell>
          <cell r="AM131">
            <v>1</v>
          </cell>
          <cell r="AN131">
            <v>1.4102564102564104</v>
          </cell>
          <cell r="AO131">
            <v>0.87715645355917138</v>
          </cell>
          <cell r="AP131">
            <v>0.93656631028409909</v>
          </cell>
          <cell r="AQ131">
            <v>-5000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0.46103896103896108</v>
          </cell>
          <cell r="BF131">
            <v>0.73076923076923073</v>
          </cell>
          <cell r="BG131">
            <v>0.41357544208242786</v>
          </cell>
          <cell r="BH131">
            <v>0.43666278995228297</v>
          </cell>
          <cell r="BI131">
            <v>-5000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-5000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0.40043290043290053</v>
          </cell>
          <cell r="CP131">
            <v>0.93589743589743579</v>
          </cell>
          <cell r="CQ131">
            <v>0.35242574423949602</v>
          </cell>
          <cell r="CR131">
            <v>0.37566323077065311</v>
          </cell>
          <cell r="CS131">
            <v>-5000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0.61038961038961048</v>
          </cell>
          <cell r="DH131">
            <v>0.60256410256410253</v>
          </cell>
          <cell r="DI131">
            <v>0.45707155101977864</v>
          </cell>
          <cell r="DJ131">
            <v>0.52819667354796707</v>
          </cell>
          <cell r="DK131">
            <v>-5000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-5000</v>
          </cell>
          <cell r="DZ131" t="str">
            <v>No</v>
          </cell>
          <cell r="EA131">
            <v>19500</v>
          </cell>
          <cell r="EB131">
            <v>1969500</v>
          </cell>
          <cell r="EC131">
            <v>-24500</v>
          </cell>
          <cell r="ED131">
            <v>-1.2564102564102564E-2</v>
          </cell>
          <cell r="EE131">
            <v>239</v>
          </cell>
          <cell r="EF131">
            <v>557</v>
          </cell>
        </row>
        <row r="132">
          <cell r="A132" t="str">
            <v>Andy Robertson</v>
          </cell>
          <cell r="B132" t="str">
            <v>Liverpool</v>
          </cell>
          <cell r="C132" t="str">
            <v>Defense</v>
          </cell>
          <cell r="D132" t="str">
            <v>6.052.000</v>
          </cell>
          <cell r="E132">
            <v>1.3000000000000001E-2</v>
          </cell>
          <cell r="F132" t="str">
            <v>Andrew Robertson</v>
          </cell>
          <cell r="G132" t="str">
            <v>Chelsea</v>
          </cell>
          <cell r="H132">
            <v>6052000</v>
          </cell>
          <cell r="I132">
            <v>1.0082191780821921</v>
          </cell>
          <cell r="J132">
            <v>0.87837837837837884</v>
          </cell>
          <cell r="K132">
            <v>1.1290504835374364</v>
          </cell>
          <cell r="L132">
            <v>190</v>
          </cell>
          <cell r="M132">
            <v>6.0493150684931524E-2</v>
          </cell>
          <cell r="N132">
            <v>0.25205479452054802</v>
          </cell>
          <cell r="O132">
            <v>0.35287671232876722</v>
          </cell>
          <cell r="P132">
            <v>0.7790448336408311</v>
          </cell>
          <cell r="Q132">
            <v>0</v>
          </cell>
          <cell r="R132">
            <v>0.29000000000000004</v>
          </cell>
          <cell r="S132">
            <v>0.05</v>
          </cell>
          <cell r="T132">
            <v>3.6799999999999997</v>
          </cell>
          <cell r="U132">
            <v>1.95</v>
          </cell>
          <cell r="V132">
            <v>1.1375</v>
          </cell>
          <cell r="W132">
            <v>0.44940000000000002</v>
          </cell>
          <cell r="X132">
            <v>0.41310000000000002</v>
          </cell>
          <cell r="Y132">
            <v>14000</v>
          </cell>
          <cell r="Z132">
            <v>28437.5</v>
          </cell>
          <cell r="AA132">
            <v>2247</v>
          </cell>
          <cell r="AB132">
            <v>-6196.5</v>
          </cell>
          <cell r="AC132">
            <v>9073.9726027397282</v>
          </cell>
          <cell r="AD132">
            <v>12602.739726027401</v>
          </cell>
          <cell r="AE132">
            <v>3528.7671232876723</v>
          </cell>
          <cell r="AF132">
            <v>38952.241682041553</v>
          </cell>
          <cell r="AG132">
            <v>0</v>
          </cell>
          <cell r="AH132">
            <v>-5800.0000000000009</v>
          </cell>
          <cell r="AI132">
            <v>-2500</v>
          </cell>
          <cell r="AJ132">
            <v>36800</v>
          </cell>
          <cell r="AK132">
            <v>-15600</v>
          </cell>
          <cell r="AL132">
            <v>115545.72113409635</v>
          </cell>
          <cell r="AM132">
            <v>0.57065217391304357</v>
          </cell>
          <cell r="AN132">
            <v>0.35897435897435898</v>
          </cell>
          <cell r="AO132">
            <v>0.63742840251008448</v>
          </cell>
          <cell r="AP132">
            <v>0.60311682417778589</v>
          </cell>
          <cell r="AQ132">
            <v>14000</v>
          </cell>
          <cell r="AR132">
            <v>17330</v>
          </cell>
          <cell r="AS132">
            <v>974.5</v>
          </cell>
          <cell r="AT132">
            <v>-1678.5</v>
          </cell>
          <cell r="AU132">
            <v>5178.0821917808244</v>
          </cell>
          <cell r="AV132">
            <v>7191.7808219178114</v>
          </cell>
          <cell r="AW132">
            <v>2013.6986301369873</v>
          </cell>
          <cell r="AX132">
            <v>24829.265189570473</v>
          </cell>
          <cell r="AY132">
            <v>0</v>
          </cell>
          <cell r="AZ132">
            <v>-5800.0000000000009</v>
          </cell>
          <cell r="BA132">
            <v>-2500</v>
          </cell>
          <cell r="BB132">
            <v>21000.000000000004</v>
          </cell>
          <cell r="BC132">
            <v>-5600</v>
          </cell>
          <cell r="BD132">
            <v>31469.41341670305</v>
          </cell>
          <cell r="BE132">
            <v>0.46195652173913043</v>
          </cell>
          <cell r="BF132">
            <v>0.51282051282051289</v>
          </cell>
          <cell r="BG132">
            <v>0.4722185749595107</v>
          </cell>
          <cell r="BH132">
            <v>0.46705936495150635</v>
          </cell>
          <cell r="BI132">
            <v>14000</v>
          </cell>
          <cell r="BJ132">
            <v>13367.499999999998</v>
          </cell>
          <cell r="BK132">
            <v>1231.5</v>
          </cell>
          <cell r="BL132">
            <v>-3286.5</v>
          </cell>
          <cell r="BM132">
            <v>4191.7808219178096</v>
          </cell>
          <cell r="BN132">
            <v>5821.9178082191802</v>
          </cell>
          <cell r="BO132">
            <v>1630.1369863013704</v>
          </cell>
          <cell r="BP132">
            <v>18393.972058572115</v>
          </cell>
          <cell r="BQ132">
            <v>0</v>
          </cell>
          <cell r="BR132">
            <v>-5800.0000000000009</v>
          </cell>
          <cell r="BS132">
            <v>-2500</v>
          </cell>
          <cell r="BT132">
            <v>17000</v>
          </cell>
          <cell r="BU132">
            <v>-8000.0000000000009</v>
          </cell>
          <cell r="BV132">
            <v>10512.576918752618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14000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-5800.0000000000009</v>
          </cell>
          <cell r="CK132">
            <v>-2500</v>
          </cell>
          <cell r="CL132">
            <v>0</v>
          </cell>
          <cell r="CM132">
            <v>0</v>
          </cell>
          <cell r="CN132">
            <v>-1037.5</v>
          </cell>
          <cell r="CO132">
            <v>0.42391304347826092</v>
          </cell>
          <cell r="CP132">
            <v>0.66153846153846152</v>
          </cell>
          <cell r="CQ132">
            <v>0.35334395557606957</v>
          </cell>
          <cell r="CR132">
            <v>0.38702339929634627</v>
          </cell>
          <cell r="CS132">
            <v>14000</v>
          </cell>
          <cell r="CT132">
            <v>10812.5</v>
          </cell>
          <cell r="CU132">
            <v>1270</v>
          </cell>
          <cell r="CV132">
            <v>-4702.5</v>
          </cell>
          <cell r="CW132">
            <v>3846.5753424657546</v>
          </cell>
          <cell r="CX132">
            <v>5342.4657534246599</v>
          </cell>
          <cell r="CY132">
            <v>1495.8904109589048</v>
          </cell>
          <cell r="CZ132">
            <v>13763.539154487617</v>
          </cell>
          <cell r="DA132">
            <v>0</v>
          </cell>
          <cell r="DB132">
            <v>-5800.0000000000009</v>
          </cell>
          <cell r="DC132">
            <v>-2500</v>
          </cell>
          <cell r="DD132">
            <v>15600.000000000002</v>
          </cell>
          <cell r="DE132">
            <v>-10320</v>
          </cell>
          <cell r="DF132">
            <v>1800.5294163335584</v>
          </cell>
          <cell r="DG132">
            <v>0.57608695652173925</v>
          </cell>
          <cell r="DH132">
            <v>0.51282051282051289</v>
          </cell>
          <cell r="DI132">
            <v>0.4722185749595107</v>
          </cell>
          <cell r="DJ132">
            <v>0.52157354386649757</v>
          </cell>
          <cell r="DK132">
            <v>14000</v>
          </cell>
          <cell r="DL132">
            <v>15655</v>
          </cell>
          <cell r="DM132">
            <v>1031</v>
          </cell>
          <cell r="DN132">
            <v>-2514</v>
          </cell>
          <cell r="DO132">
            <v>5227.397260273975</v>
          </cell>
          <cell r="DP132">
            <v>7260.273972602743</v>
          </cell>
          <cell r="DQ132">
            <v>2032.8767123287682</v>
          </cell>
          <cell r="DR132">
            <v>18393.972058572115</v>
          </cell>
          <cell r="DS132">
            <v>0</v>
          </cell>
          <cell r="DT132">
            <v>-5800.0000000000009</v>
          </cell>
          <cell r="DU132">
            <v>-2500</v>
          </cell>
          <cell r="DV132">
            <v>21200.000000000004</v>
          </cell>
          <cell r="DW132">
            <v>-7366.6097693683669</v>
          </cell>
          <cell r="DX132">
            <v>1644.3721948252887</v>
          </cell>
          <cell r="DY132">
            <v>159935.1130807109</v>
          </cell>
          <cell r="DZ132" t="str">
            <v>No</v>
          </cell>
          <cell r="EA132">
            <v>60520</v>
          </cell>
          <cell r="EB132">
            <v>6112520</v>
          </cell>
          <cell r="EC132">
            <v>99415.1130807109</v>
          </cell>
          <cell r="ED132">
            <v>1.6426819742351436E-2</v>
          </cell>
          <cell r="EE132">
            <v>52</v>
          </cell>
          <cell r="EF132">
            <v>72</v>
          </cell>
        </row>
        <row r="133">
          <cell r="A133" t="str">
            <v>John Fleck</v>
          </cell>
          <cell r="B133" t="str">
            <v>Sheffield United</v>
          </cell>
          <cell r="C133" t="str">
            <v>Midfield</v>
          </cell>
          <cell r="D133" t="str">
            <v>3.157.000</v>
          </cell>
          <cell r="E133">
            <v>1E-3</v>
          </cell>
          <cell r="F133" t="str">
            <v>John Fleck</v>
          </cell>
          <cell r="G133" t="str">
            <v>Aston Villa</v>
          </cell>
          <cell r="H133">
            <v>3157000</v>
          </cell>
          <cell r="I133">
            <v>0.92857142857142838</v>
          </cell>
          <cell r="J133">
            <v>1.0201729106628248</v>
          </cell>
          <cell r="K133">
            <v>1.0082793805717964</v>
          </cell>
          <cell r="L133">
            <v>190</v>
          </cell>
          <cell r="M133">
            <v>6.4999999999999988E-2</v>
          </cell>
          <cell r="N133">
            <v>0.19499999999999998</v>
          </cell>
          <cell r="O133">
            <v>0.67785714285714271</v>
          </cell>
          <cell r="P133">
            <v>0.36298057700584668</v>
          </cell>
          <cell r="Q133">
            <v>0</v>
          </cell>
          <cell r="R133">
            <v>0.4</v>
          </cell>
          <cell r="S133">
            <v>0.01</v>
          </cell>
          <cell r="T133">
            <v>1.82</v>
          </cell>
          <cell r="U133">
            <v>3.54</v>
          </cell>
          <cell r="V133">
            <v>0.40310000000000001</v>
          </cell>
          <cell r="W133">
            <v>0.46500000000000002</v>
          </cell>
          <cell r="X133">
            <v>1.1319999999999999</v>
          </cell>
          <cell r="Y133">
            <v>14000</v>
          </cell>
          <cell r="Z133">
            <v>10077.5</v>
          </cell>
          <cell r="AA133">
            <v>2325</v>
          </cell>
          <cell r="AB133">
            <v>-16980</v>
          </cell>
          <cell r="AC133">
            <v>8124.9999999999982</v>
          </cell>
          <cell r="AD133">
            <v>9749.9999999999982</v>
          </cell>
          <cell r="AE133">
            <v>6778.5714285714275</v>
          </cell>
          <cell r="AF133">
            <v>0</v>
          </cell>
          <cell r="AG133">
            <v>0</v>
          </cell>
          <cell r="AH133">
            <v>-8000</v>
          </cell>
          <cell r="AI133">
            <v>-500</v>
          </cell>
          <cell r="AJ133">
            <v>18200</v>
          </cell>
          <cell r="AK133">
            <v>-28320</v>
          </cell>
          <cell r="AL133">
            <v>15456.071428571428</v>
          </cell>
          <cell r="AM133">
            <v>0.63186813186813184</v>
          </cell>
          <cell r="AN133">
            <v>0.31638418079096048</v>
          </cell>
          <cell r="AO133">
            <v>0.8988905062481729</v>
          </cell>
          <cell r="AP133">
            <v>0.75364465428810168</v>
          </cell>
          <cell r="AQ133">
            <v>14000</v>
          </cell>
          <cell r="AR133">
            <v>8990</v>
          </cell>
          <cell r="AS133">
            <v>1465.5000000000002</v>
          </cell>
          <cell r="AT133">
            <v>-5211</v>
          </cell>
          <cell r="AU133">
            <v>5133.9285714285697</v>
          </cell>
          <cell r="AV133">
            <v>6160.7142857142844</v>
          </cell>
          <cell r="AW133">
            <v>4283.1632653061215</v>
          </cell>
          <cell r="AX133">
            <v>0</v>
          </cell>
          <cell r="AY133">
            <v>0</v>
          </cell>
          <cell r="AZ133">
            <v>-8000</v>
          </cell>
          <cell r="BA133">
            <v>-500</v>
          </cell>
          <cell r="BB133">
            <v>11500</v>
          </cell>
          <cell r="BC133">
            <v>-8960</v>
          </cell>
          <cell r="BD133">
            <v>7431.1530612244878</v>
          </cell>
          <cell r="BE133">
            <v>0.37362637362637363</v>
          </cell>
          <cell r="BF133">
            <v>0.44350282485875708</v>
          </cell>
          <cell r="BG133">
            <v>0.5731578920093825</v>
          </cell>
          <cell r="BH133">
            <v>0.46276009411659758</v>
          </cell>
          <cell r="BI133">
            <v>14000</v>
          </cell>
          <cell r="BJ133">
            <v>3955</v>
          </cell>
          <cell r="BK133">
            <v>1291.4999999999998</v>
          </cell>
          <cell r="BL133">
            <v>-8752.5</v>
          </cell>
          <cell r="BM133">
            <v>3035.7142857142849</v>
          </cell>
          <cell r="BN133">
            <v>3642.8571428571422</v>
          </cell>
          <cell r="BO133">
            <v>2532.6530612244896</v>
          </cell>
          <cell r="BP133">
            <v>0</v>
          </cell>
          <cell r="BQ133">
            <v>0</v>
          </cell>
          <cell r="BR133">
            <v>-8000</v>
          </cell>
          <cell r="BS133">
            <v>-500</v>
          </cell>
          <cell r="BT133">
            <v>6800</v>
          </cell>
          <cell r="BU133">
            <v>-12560</v>
          </cell>
          <cell r="BV133">
            <v>-2138.6938775510207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14000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-8000</v>
          </cell>
          <cell r="CK133">
            <v>-500</v>
          </cell>
          <cell r="CL133">
            <v>0</v>
          </cell>
          <cell r="CM133">
            <v>0</v>
          </cell>
          <cell r="CN133">
            <v>-1062.5</v>
          </cell>
          <cell r="CO133">
            <v>0.55494505494505497</v>
          </cell>
          <cell r="CP133">
            <v>0.48870056497175141</v>
          </cell>
          <cell r="CQ133">
            <v>0.48841293777276185</v>
          </cell>
          <cell r="CR133">
            <v>0.52061727265639302</v>
          </cell>
          <cell r="CS133">
            <v>14000</v>
          </cell>
          <cell r="CT133">
            <v>5482.5</v>
          </cell>
          <cell r="CU133">
            <v>1219.5</v>
          </cell>
          <cell r="CV133">
            <v>-8052.0000000000009</v>
          </cell>
          <cell r="CW133">
            <v>4508.9285714285706</v>
          </cell>
          <cell r="CX133">
            <v>5410.7142857142853</v>
          </cell>
          <cell r="CY133">
            <v>3761.7346938775504</v>
          </cell>
          <cell r="CZ133">
            <v>0</v>
          </cell>
          <cell r="DA133">
            <v>0</v>
          </cell>
          <cell r="DB133">
            <v>-8000</v>
          </cell>
          <cell r="DC133">
            <v>-500</v>
          </cell>
          <cell r="DD133">
            <v>10100</v>
          </cell>
          <cell r="DE133">
            <v>-13840</v>
          </cell>
          <cell r="DF133">
            <v>5.711096938775313</v>
          </cell>
          <cell r="DG133">
            <v>0.5</v>
          </cell>
          <cell r="DH133">
            <v>0.41242937853107342</v>
          </cell>
          <cell r="DI133">
            <v>0.63980358576050766</v>
          </cell>
          <cell r="DJ133">
            <v>0.56559861463784888</v>
          </cell>
          <cell r="DK133">
            <v>14000</v>
          </cell>
          <cell r="DL133">
            <v>5812.5</v>
          </cell>
          <cell r="DM133">
            <v>1360</v>
          </cell>
          <cell r="DN133">
            <v>-7431</v>
          </cell>
          <cell r="DO133">
            <v>4062.4999999999991</v>
          </cell>
          <cell r="DP133">
            <v>4874.9999999999991</v>
          </cell>
          <cell r="DQ133">
            <v>3389.2857142857138</v>
          </cell>
          <cell r="DR133">
            <v>0</v>
          </cell>
          <cell r="DS133">
            <v>0</v>
          </cell>
          <cell r="DT133">
            <v>-8000</v>
          </cell>
          <cell r="DU133">
            <v>-500</v>
          </cell>
          <cell r="DV133">
            <v>9100</v>
          </cell>
          <cell r="DW133">
            <v>-18119.237548737576</v>
          </cell>
          <cell r="DX133">
            <v>-170.34224482662074</v>
          </cell>
          <cell r="DY133">
            <v>19521.399464357051</v>
          </cell>
          <cell r="DZ133" t="str">
            <v>No</v>
          </cell>
          <cell r="EA133">
            <v>31570</v>
          </cell>
          <cell r="EB133">
            <v>3188570</v>
          </cell>
          <cell r="EC133">
            <v>-12048.600535642949</v>
          </cell>
          <cell r="ED133">
            <v>-3.8164715032128439E-3</v>
          </cell>
          <cell r="EE133">
            <v>213</v>
          </cell>
          <cell r="EF133">
            <v>215</v>
          </cell>
        </row>
        <row r="134">
          <cell r="A134" t="str">
            <v>Tammy Abraham</v>
          </cell>
          <cell r="B134" t="str">
            <v>Chelsea</v>
          </cell>
          <cell r="C134" t="str">
            <v>Striker</v>
          </cell>
          <cell r="D134" t="str">
            <v>6.628.000</v>
          </cell>
          <cell r="E134">
            <v>8.0000000000000002E-3</v>
          </cell>
          <cell r="F134" t="str">
            <v>Tammy Abraham</v>
          </cell>
          <cell r="G134" t="str">
            <v>Manchester United</v>
          </cell>
          <cell r="H134">
            <v>6628000</v>
          </cell>
          <cell r="I134">
            <v>1.003571428571429</v>
          </cell>
          <cell r="J134">
            <v>0.9963636363636369</v>
          </cell>
          <cell r="K134">
            <v>0.99321007287201368</v>
          </cell>
          <cell r="L134">
            <v>95</v>
          </cell>
          <cell r="M134">
            <v>0.45160714285714304</v>
          </cell>
          <cell r="N134">
            <v>0.10035714285714291</v>
          </cell>
          <cell r="O134">
            <v>1.8867142857142865</v>
          </cell>
          <cell r="P134">
            <v>0.30789512259032426</v>
          </cell>
          <cell r="Q134">
            <v>0</v>
          </cell>
          <cell r="R134">
            <v>0.05</v>
          </cell>
          <cell r="S134">
            <v>0</v>
          </cell>
          <cell r="T134">
            <v>2.81</v>
          </cell>
          <cell r="U134">
            <v>2.74</v>
          </cell>
          <cell r="V134">
            <v>0.76150000000000007</v>
          </cell>
          <cell r="W134">
            <v>0.51229999999999998</v>
          </cell>
          <cell r="X134">
            <v>0.72629999999999995</v>
          </cell>
          <cell r="Y134">
            <v>7000</v>
          </cell>
          <cell r="Z134">
            <v>19037.5</v>
          </cell>
          <cell r="AA134">
            <v>2561.5</v>
          </cell>
          <cell r="AB134">
            <v>-10894.5</v>
          </cell>
          <cell r="AC134">
            <v>45160.714285714304</v>
          </cell>
          <cell r="AD134">
            <v>5017.8571428571458</v>
          </cell>
          <cell r="AE134">
            <v>18867.142857142866</v>
          </cell>
          <cell r="AF134">
            <v>0</v>
          </cell>
          <cell r="AG134">
            <v>0</v>
          </cell>
          <cell r="AH134">
            <v>-1000</v>
          </cell>
          <cell r="AI134">
            <v>0</v>
          </cell>
          <cell r="AJ134">
            <v>28100</v>
          </cell>
          <cell r="AK134">
            <v>-21920</v>
          </cell>
          <cell r="AL134">
            <v>91930.214285714319</v>
          </cell>
          <cell r="AM134">
            <v>0.65836298932384341</v>
          </cell>
          <cell r="AN134">
            <v>0.28102189781021897</v>
          </cell>
          <cell r="AO134">
            <v>0.89649689534220123</v>
          </cell>
          <cell r="AP134">
            <v>0.76825801391006421</v>
          </cell>
          <cell r="AQ134">
            <v>7000</v>
          </cell>
          <cell r="AR134">
            <v>15620</v>
          </cell>
          <cell r="AS134">
            <v>1129</v>
          </cell>
          <cell r="AT134">
            <v>-2242.5</v>
          </cell>
          <cell r="AU134">
            <v>29732.14285714287</v>
          </cell>
          <cell r="AV134">
            <v>3303.5714285714303</v>
          </cell>
          <cell r="AW134">
            <v>12421.428571428578</v>
          </cell>
          <cell r="AX134">
            <v>0</v>
          </cell>
          <cell r="AY134">
            <v>0</v>
          </cell>
          <cell r="AZ134">
            <v>-1000</v>
          </cell>
          <cell r="BA134">
            <v>0</v>
          </cell>
          <cell r="BB134">
            <v>18500</v>
          </cell>
          <cell r="BC134">
            <v>-6160</v>
          </cell>
          <cell r="BD134">
            <v>35651.821428571435</v>
          </cell>
          <cell r="BE134">
            <v>0.65480427046263345</v>
          </cell>
          <cell r="BF134">
            <v>0.42700729927007292</v>
          </cell>
          <cell r="BG134">
            <v>0.60093984015659208</v>
          </cell>
          <cell r="BH134">
            <v>0.62729416833385976</v>
          </cell>
          <cell r="BI134">
            <v>7000</v>
          </cell>
          <cell r="BJ134">
            <v>13155</v>
          </cell>
          <cell r="BK134">
            <v>1172.5</v>
          </cell>
          <cell r="BL134">
            <v>-3589.5</v>
          </cell>
          <cell r="BM134">
            <v>29571.428571428583</v>
          </cell>
          <cell r="BN134">
            <v>3285.7142857142876</v>
          </cell>
          <cell r="BO134">
            <v>12354.285714285719</v>
          </cell>
          <cell r="BP134">
            <v>0</v>
          </cell>
          <cell r="BQ134">
            <v>0</v>
          </cell>
          <cell r="BR134">
            <v>-1000</v>
          </cell>
          <cell r="BS134">
            <v>0</v>
          </cell>
          <cell r="BT134">
            <v>18400</v>
          </cell>
          <cell r="BU134">
            <v>-9359.9999999999982</v>
          </cell>
          <cell r="BV134">
            <v>15997.357142857145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7000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-1000</v>
          </cell>
          <cell r="CK134">
            <v>0</v>
          </cell>
          <cell r="CL134">
            <v>0</v>
          </cell>
          <cell r="CM134">
            <v>0</v>
          </cell>
          <cell r="CN134">
            <v>-125</v>
          </cell>
          <cell r="CO134">
            <v>0.86120996441281139</v>
          </cell>
          <cell r="CP134">
            <v>0.13503649635036497</v>
          </cell>
          <cell r="CQ134">
            <v>1.3374162098302169</v>
          </cell>
          <cell r="CR134">
            <v>1.0732176696611915</v>
          </cell>
          <cell r="CS134">
            <v>7000</v>
          </cell>
          <cell r="CT134">
            <v>20642.5</v>
          </cell>
          <cell r="CU134">
            <v>669</v>
          </cell>
          <cell r="CV134">
            <v>-607.5</v>
          </cell>
          <cell r="CW134">
            <v>38892.857142857159</v>
          </cell>
          <cell r="CX134">
            <v>4321.4285714285743</v>
          </cell>
          <cell r="CY134">
            <v>16248.571428571437</v>
          </cell>
          <cell r="CZ134">
            <v>0</v>
          </cell>
          <cell r="DA134">
            <v>0</v>
          </cell>
          <cell r="DB134">
            <v>-1000</v>
          </cell>
          <cell r="DC134">
            <v>0</v>
          </cell>
          <cell r="DD134">
            <v>24200</v>
          </cell>
          <cell r="DE134">
            <v>-2960</v>
          </cell>
          <cell r="DF134">
            <v>6275.4285714285734</v>
          </cell>
          <cell r="DG134">
            <v>0.67259786476868322</v>
          </cell>
          <cell r="DH134">
            <v>0.30291970802919704</v>
          </cell>
          <cell r="DI134">
            <v>0.84428898050167522</v>
          </cell>
          <cell r="DJ134">
            <v>0.7535694828834002</v>
          </cell>
          <cell r="DK134">
            <v>7000</v>
          </cell>
          <cell r="DL134">
            <v>15434.999999999998</v>
          </cell>
          <cell r="DM134">
            <v>1120</v>
          </cell>
          <cell r="DN134">
            <v>-2379</v>
          </cell>
          <cell r="DO134">
            <v>30375.000000000011</v>
          </cell>
          <cell r="DP134">
            <v>3375.0000000000018</v>
          </cell>
          <cell r="DQ134">
            <v>12690.000000000005</v>
          </cell>
          <cell r="DR134">
            <v>0</v>
          </cell>
          <cell r="DS134">
            <v>0</v>
          </cell>
          <cell r="DT134">
            <v>-1000</v>
          </cell>
          <cell r="DU134">
            <v>0</v>
          </cell>
          <cell r="DV134">
            <v>18900</v>
          </cell>
          <cell r="DW134">
            <v>-18506.814452596722</v>
          </cell>
          <cell r="DX134">
            <v>1875.2870483563534</v>
          </cell>
          <cell r="DY134">
            <v>151605.10847692782</v>
          </cell>
          <cell r="DZ134" t="str">
            <v>No</v>
          </cell>
          <cell r="EA134">
            <v>66280</v>
          </cell>
          <cell r="EB134">
            <v>6694280</v>
          </cell>
          <cell r="EC134">
            <v>85325.108476927824</v>
          </cell>
          <cell r="ED134">
            <v>1.2873432178172575E-2</v>
          </cell>
          <cell r="EE134">
            <v>62</v>
          </cell>
          <cell r="EF134">
            <v>104</v>
          </cell>
        </row>
        <row r="135">
          <cell r="A135" t="str">
            <v>Fabian Schär</v>
          </cell>
          <cell r="B135" t="str">
            <v>Newcastle</v>
          </cell>
          <cell r="C135" t="str">
            <v>Defense</v>
          </cell>
          <cell r="D135" t="str">
            <v>2.543.000</v>
          </cell>
          <cell r="E135">
            <v>6.0000000000000001E-3</v>
          </cell>
          <cell r="F135" t="str">
            <v>Fabian Schar</v>
          </cell>
          <cell r="G135" t="str">
            <v/>
          </cell>
          <cell r="H135">
            <v>2543000</v>
          </cell>
          <cell r="I135">
            <v>1.0660377358490565</v>
          </cell>
          <cell r="J135">
            <v>0.83206106870228991</v>
          </cell>
          <cell r="K135">
            <v>1.2007731918097617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1.1299999999999999</v>
          </cell>
          <cell r="U135">
            <v>1.0900000000000001</v>
          </cell>
          <cell r="V135">
            <v>0.3609</v>
          </cell>
          <cell r="W135">
            <v>0.29720000000000002</v>
          </cell>
          <cell r="X135">
            <v>0.34189999999999998</v>
          </cell>
          <cell r="Y135">
            <v>-5000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-5000</v>
          </cell>
          <cell r="AM135">
            <v>1.0796460176991152</v>
          </cell>
          <cell r="AN135">
            <v>1.0917431192660549</v>
          </cell>
          <cell r="AO135">
            <v>0.90483741803595963</v>
          </cell>
          <cell r="AP135">
            <v>0.98838459875074614</v>
          </cell>
          <cell r="AQ135">
            <v>-5000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1.0088495575221239</v>
          </cell>
          <cell r="BF135">
            <v>1.3853211009174311</v>
          </cell>
          <cell r="BG135">
            <v>0.65704681981505675</v>
          </cell>
          <cell r="BH135">
            <v>0.81416300176422818</v>
          </cell>
          <cell r="BI135">
            <v>-5000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0.68141592920353988</v>
          </cell>
          <cell r="BX135">
            <v>1.5321100917431192</v>
          </cell>
          <cell r="BY135">
            <v>0.55989836656540215</v>
          </cell>
          <cell r="BZ135">
            <v>0.61767602002401523</v>
          </cell>
          <cell r="CA135">
            <v>-5000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0.95575221238938068</v>
          </cell>
          <cell r="CP135">
            <v>1.4954128440366969</v>
          </cell>
          <cell r="CQ135">
            <v>0.58274825237398975</v>
          </cell>
          <cell r="CR135">
            <v>0.74629949180773658</v>
          </cell>
          <cell r="CS135">
            <v>-5000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0.76106194690265494</v>
          </cell>
          <cell r="DH135">
            <v>1.201834862385321</v>
          </cell>
          <cell r="DI135">
            <v>0.80251879796247838</v>
          </cell>
          <cell r="DJ135">
            <v>0.78151552691120751</v>
          </cell>
          <cell r="DK135">
            <v>-5000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-5000</v>
          </cell>
          <cell r="DZ135" t="str">
            <v>No</v>
          </cell>
          <cell r="EA135">
            <v>25430</v>
          </cell>
          <cell r="EB135">
            <v>2568430</v>
          </cell>
          <cell r="EC135">
            <v>-30430</v>
          </cell>
          <cell r="ED135">
            <v>-1.1966181675186788E-2</v>
          </cell>
          <cell r="EE135">
            <v>373</v>
          </cell>
          <cell r="EF135">
            <v>429</v>
          </cell>
        </row>
        <row r="136">
          <cell r="A136" t="str">
            <v>Seedy 'Imam' Jagne</v>
          </cell>
          <cell r="B136" t="str">
            <v>Everton</v>
          </cell>
          <cell r="C136" t="str">
            <v>Midfield</v>
          </cell>
          <cell r="D136" t="str">
            <v>1.960.000</v>
          </cell>
          <cell r="E136">
            <v>0</v>
          </cell>
          <cell r="F136" t="str">
            <v>Seedy 'Imam' Jagne</v>
          </cell>
          <cell r="G136" t="str">
            <v/>
          </cell>
          <cell r="H136">
            <v>1960000</v>
          </cell>
          <cell r="I136">
            <v>0.97204968944099401</v>
          </cell>
          <cell r="J136">
            <v>0.93693693693693725</v>
          </cell>
          <cell r="K136">
            <v>1.0552996276166207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3.13</v>
          </cell>
          <cell r="U136">
            <v>2.08</v>
          </cell>
          <cell r="V136">
            <v>0.98069999999999991</v>
          </cell>
          <cell r="W136">
            <v>0.51919999999999999</v>
          </cell>
          <cell r="X136">
            <v>0.5</v>
          </cell>
          <cell r="Y136">
            <v>-5000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-5000</v>
          </cell>
          <cell r="AM136">
            <v>0.24600638977635783</v>
          </cell>
          <cell r="AN136">
            <v>0.88942307692307698</v>
          </cell>
          <cell r="AO136">
            <v>0.22238455471794352</v>
          </cell>
          <cell r="AP136">
            <v>0.233897459259788</v>
          </cell>
          <cell r="AQ136">
            <v>-5000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0.45047923322683703</v>
          </cell>
          <cell r="BF136">
            <v>0.4375</v>
          </cell>
          <cell r="BG136">
            <v>0.56930032780136453</v>
          </cell>
          <cell r="BH136">
            <v>0.50641679982376742</v>
          </cell>
          <cell r="BI136">
            <v>-5000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-5000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0.53993610223642174</v>
          </cell>
          <cell r="CP136">
            <v>0.46153846153846151</v>
          </cell>
          <cell r="CQ136">
            <v>0.54153522318255987</v>
          </cell>
          <cell r="CR136">
            <v>0.54073507157287481</v>
          </cell>
          <cell r="CS136">
            <v>-5000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0.33546325878594252</v>
          </cell>
          <cell r="DH136">
            <v>0.72115384615384615</v>
          </cell>
          <cell r="DI136">
            <v>0.31557870490859519</v>
          </cell>
          <cell r="DJ136">
            <v>0.32536911462535079</v>
          </cell>
          <cell r="DK136">
            <v>-5000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-5000</v>
          </cell>
          <cell r="DZ136" t="str">
            <v>No</v>
          </cell>
          <cell r="EA136">
            <v>19600</v>
          </cell>
          <cell r="EB136">
            <v>1979600</v>
          </cell>
          <cell r="EC136">
            <v>-24600</v>
          </cell>
          <cell r="ED136">
            <v>-1.2551020408163265E-2</v>
          </cell>
          <cell r="EE136">
            <v>260</v>
          </cell>
          <cell r="EF136">
            <v>511</v>
          </cell>
        </row>
        <row r="137">
          <cell r="A137" t="str">
            <v>James McCarthy</v>
          </cell>
          <cell r="B137" t="str">
            <v>Crystal Palace</v>
          </cell>
          <cell r="C137" t="str">
            <v>Midfield</v>
          </cell>
          <cell r="D137" t="str">
            <v>2.536.000</v>
          </cell>
          <cell r="E137">
            <v>3.0000000000000001E-3</v>
          </cell>
          <cell r="F137" t="str">
            <v>James McCarthy</v>
          </cell>
          <cell r="G137" t="str">
            <v/>
          </cell>
          <cell r="H137">
            <v>2536000</v>
          </cell>
          <cell r="I137">
            <v>1.0894736842105264</v>
          </cell>
          <cell r="J137">
            <v>1.043076923076923</v>
          </cell>
          <cell r="K137">
            <v>1.00622830088045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2.0700000000000003</v>
          </cell>
          <cell r="U137">
            <v>3.3899999999999997</v>
          </cell>
          <cell r="V137">
            <v>0.47959999999999997</v>
          </cell>
          <cell r="W137">
            <v>0.48980000000000001</v>
          </cell>
          <cell r="X137">
            <v>1.0306000000000002</v>
          </cell>
          <cell r="Y137">
            <v>-5000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-5000</v>
          </cell>
          <cell r="AM137">
            <v>0.42995169082125601</v>
          </cell>
          <cell r="AN137">
            <v>0.5752212389380531</v>
          </cell>
          <cell r="AO137">
            <v>0.35348357689309606</v>
          </cell>
          <cell r="AP137">
            <v>0.38984722849179282</v>
          </cell>
          <cell r="AQ137">
            <v>-5000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0.74396135265700469</v>
          </cell>
          <cell r="BF137">
            <v>0.29203539823008851</v>
          </cell>
          <cell r="BG137">
            <v>0.92319181118468829</v>
          </cell>
          <cell r="BH137">
            <v>0.82874545465470328</v>
          </cell>
          <cell r="BI137">
            <v>-5000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-5000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0.46376811594202888</v>
          </cell>
          <cell r="CP137">
            <v>0.49852507374631272</v>
          </cell>
          <cell r="CQ137">
            <v>0.45844348601488999</v>
          </cell>
          <cell r="CR137">
            <v>0.4610981151284631</v>
          </cell>
          <cell r="CS137">
            <v>-5000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0.40096618357487918</v>
          </cell>
          <cell r="DH137">
            <v>0.55752212389380529</v>
          </cell>
          <cell r="DI137">
            <v>0.37534178054866618</v>
          </cell>
          <cell r="DJ137">
            <v>0.38794247161505596</v>
          </cell>
          <cell r="DK137">
            <v>-5000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-5000</v>
          </cell>
          <cell r="DZ137" t="str">
            <v>No</v>
          </cell>
          <cell r="EA137">
            <v>25360</v>
          </cell>
          <cell r="EB137">
            <v>2561360</v>
          </cell>
          <cell r="EC137">
            <v>-30360</v>
          </cell>
          <cell r="ED137">
            <v>-1.1971608832807571E-2</v>
          </cell>
          <cell r="EE137">
            <v>371</v>
          </cell>
          <cell r="EF137">
            <v>431</v>
          </cell>
        </row>
        <row r="138">
          <cell r="A138" t="str">
            <v>Edinson Cavani</v>
          </cell>
          <cell r="B138" t="str">
            <v>Manchester United</v>
          </cell>
          <cell r="C138" t="str">
            <v>Striker</v>
          </cell>
          <cell r="D138" t="str">
            <v>7.033.000</v>
          </cell>
          <cell r="E138">
            <v>5.4000000000000006E-2</v>
          </cell>
          <cell r="F138" t="str">
            <v>Edinson Cavani</v>
          </cell>
          <cell r="G138" t="str">
            <v/>
          </cell>
          <cell r="H138">
            <v>7033000</v>
          </cell>
          <cell r="I138">
            <v>1.0573248407643316</v>
          </cell>
          <cell r="J138">
            <v>1.0991379310344831</v>
          </cell>
          <cell r="K138">
            <v>0.88645172167921571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3.32</v>
          </cell>
          <cell r="U138">
            <v>2.5499999999999998</v>
          </cell>
          <cell r="V138">
            <v>0.91920000000000002</v>
          </cell>
          <cell r="W138">
            <v>0.45950000000000002</v>
          </cell>
          <cell r="X138">
            <v>0.62139999999999995</v>
          </cell>
          <cell r="Y138">
            <v>-5000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-5000</v>
          </cell>
          <cell r="AM138">
            <v>0.25</v>
          </cell>
          <cell r="AN138">
            <v>0.78823529411764703</v>
          </cell>
          <cell r="AO138">
            <v>0.22901771012753316</v>
          </cell>
          <cell r="AP138">
            <v>0.23927897427873451</v>
          </cell>
          <cell r="AQ138">
            <v>-5000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0.59337349397590367</v>
          </cell>
          <cell r="BF138">
            <v>0.4</v>
          </cell>
          <cell r="BG138">
            <v>0.61634035627370798</v>
          </cell>
          <cell r="BH138">
            <v>0.60474790671856271</v>
          </cell>
          <cell r="BI138">
            <v>-5000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-5000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0.56024096385542177</v>
          </cell>
          <cell r="CP138">
            <v>0.38039215686274513</v>
          </cell>
          <cell r="CQ138">
            <v>0.64794080208065019</v>
          </cell>
          <cell r="CR138">
            <v>0.60249728586850793</v>
          </cell>
          <cell r="CS138">
            <v>-5000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0.51506024096385539</v>
          </cell>
          <cell r="DH138">
            <v>0.54117647058823526</v>
          </cell>
          <cell r="DI138">
            <v>0.43000607537435093</v>
          </cell>
          <cell r="DJ138">
            <v>0.47061558920018254</v>
          </cell>
          <cell r="DK138">
            <v>-5000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-5000</v>
          </cell>
          <cell r="DZ138" t="str">
            <v>No</v>
          </cell>
          <cell r="EA138">
            <v>70330</v>
          </cell>
          <cell r="EB138">
            <v>7103330</v>
          </cell>
          <cell r="EC138">
            <v>-75330</v>
          </cell>
          <cell r="ED138">
            <v>-1.071093416749609E-2</v>
          </cell>
          <cell r="EE138">
            <v>567</v>
          </cell>
          <cell r="EF138">
            <v>239</v>
          </cell>
        </row>
        <row r="139">
          <cell r="A139" t="str">
            <v>Will Smallbone</v>
          </cell>
          <cell r="B139" t="str">
            <v>Southampton</v>
          </cell>
          <cell r="C139" t="str">
            <v>Midfield</v>
          </cell>
          <cell r="D139" t="str">
            <v>2.459.000</v>
          </cell>
          <cell r="E139">
            <v>1E-3</v>
          </cell>
          <cell r="F139" t="str">
            <v>William Smallbone</v>
          </cell>
          <cell r="G139" t="str">
            <v/>
          </cell>
          <cell r="H139">
            <v>2459000</v>
          </cell>
          <cell r="I139">
            <v>0.87931034482758608</v>
          </cell>
          <cell r="J139">
            <v>1</v>
          </cell>
          <cell r="K139">
            <v>1.020862387747514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1.02</v>
          </cell>
          <cell r="U139">
            <v>1.54</v>
          </cell>
          <cell r="V139">
            <v>0.24979999999999999</v>
          </cell>
          <cell r="W139">
            <v>0.26250000000000001</v>
          </cell>
          <cell r="X139">
            <v>0.48759999999999998</v>
          </cell>
          <cell r="Y139">
            <v>-5000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-5000</v>
          </cell>
          <cell r="AM139">
            <v>1.3627450980392157</v>
          </cell>
          <cell r="AN139">
            <v>2.4415584415584415</v>
          </cell>
          <cell r="AO139">
            <v>1.8199893113013497</v>
          </cell>
          <cell r="AP139">
            <v>1.5748592040114833</v>
          </cell>
          <cell r="AQ139">
            <v>-5000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1.1274509803921569</v>
          </cell>
          <cell r="BF139">
            <v>0.84415584415584421</v>
          </cell>
          <cell r="BG139">
            <v>1.2712491503214047</v>
          </cell>
          <cell r="BH139">
            <v>1.1971930090225904</v>
          </cell>
          <cell r="BI139">
            <v>-5000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0.96078431372549011</v>
          </cell>
          <cell r="BX139">
            <v>1.1298701298701299</v>
          </cell>
          <cell r="BY139">
            <v>0.81873075307798182</v>
          </cell>
          <cell r="BZ139">
            <v>0.88691807103135656</v>
          </cell>
          <cell r="CA139">
            <v>-5000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1.2352941176470589</v>
          </cell>
          <cell r="CP139">
            <v>0.62337662337662336</v>
          </cell>
          <cell r="CQ139">
            <v>1.7860384307500736</v>
          </cell>
          <cell r="CR139">
            <v>1.4853561079408364</v>
          </cell>
          <cell r="CS139">
            <v>-5000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1.3823529411764706</v>
          </cell>
          <cell r="DH139">
            <v>0.7142857142857143</v>
          </cell>
          <cell r="DI139">
            <v>1.5527072185113362</v>
          </cell>
          <cell r="DJ139">
            <v>1.4650561048284403</v>
          </cell>
          <cell r="DK139">
            <v>-5000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-5000</v>
          </cell>
          <cell r="DZ139" t="str">
            <v>No</v>
          </cell>
          <cell r="EA139">
            <v>24590</v>
          </cell>
          <cell r="EB139">
            <v>2483590</v>
          </cell>
          <cell r="EC139">
            <v>-29590</v>
          </cell>
          <cell r="ED139">
            <v>-1.203334688897926E-2</v>
          </cell>
          <cell r="EE139">
            <v>335</v>
          </cell>
          <cell r="EF139">
            <v>467</v>
          </cell>
        </row>
        <row r="140">
          <cell r="A140" t="str">
            <v>Kevin Long</v>
          </cell>
          <cell r="B140" t="str">
            <v>Burnley</v>
          </cell>
          <cell r="C140" t="str">
            <v>Defense</v>
          </cell>
          <cell r="D140" t="str">
            <v>2.516.000</v>
          </cell>
          <cell r="E140">
            <v>1E-3</v>
          </cell>
          <cell r="F140" t="str">
            <v>Kevin Long</v>
          </cell>
          <cell r="G140" t="str">
            <v/>
          </cell>
          <cell r="H140">
            <v>2516000</v>
          </cell>
          <cell r="I140">
            <v>0.95767195767195734</v>
          </cell>
          <cell r="J140">
            <v>0.81609195402298862</v>
          </cell>
          <cell r="K140">
            <v>1.4596210961395832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1.81</v>
          </cell>
          <cell r="U140">
            <v>2.84</v>
          </cell>
          <cell r="V140">
            <v>0.48159999999999997</v>
          </cell>
          <cell r="W140">
            <v>0.54899999999999993</v>
          </cell>
          <cell r="X140">
            <v>0.96940000000000004</v>
          </cell>
          <cell r="Y140">
            <v>-5000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-5000</v>
          </cell>
          <cell r="AM140">
            <v>0.53038674033149169</v>
          </cell>
          <cell r="AN140">
            <v>0.46830985915492962</v>
          </cell>
          <cell r="AO140">
            <v>0.53292892244294532</v>
          </cell>
          <cell r="AP140">
            <v>0.53165631191860041</v>
          </cell>
          <cell r="AQ140">
            <v>-5000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0.50276243093922657</v>
          </cell>
          <cell r="BF140">
            <v>0.49647887323943662</v>
          </cell>
          <cell r="BG140">
            <v>0.49195539976929853</v>
          </cell>
          <cell r="BH140">
            <v>0.49732956145969404</v>
          </cell>
          <cell r="BI140">
            <v>-5000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-5000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0.53038674033149169</v>
          </cell>
          <cell r="CP140">
            <v>0.44366197183098594</v>
          </cell>
          <cell r="CQ140">
            <v>0.57157062934705272</v>
          </cell>
          <cell r="CR140">
            <v>0.55059375493062257</v>
          </cell>
          <cell r="CS140">
            <v>-5000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0.72375690607734811</v>
          </cell>
          <cell r="DH140">
            <v>0.30281690140845069</v>
          </cell>
          <cell r="DI140">
            <v>0.8526831813062975</v>
          </cell>
          <cell r="DJ140">
            <v>0.78557962115016466</v>
          </cell>
          <cell r="DK140">
            <v>-5000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-5000</v>
          </cell>
          <cell r="DZ140" t="str">
            <v>No</v>
          </cell>
          <cell r="EA140">
            <v>25160</v>
          </cell>
          <cell r="EB140">
            <v>2541160</v>
          </cell>
          <cell r="EC140">
            <v>-30160</v>
          </cell>
          <cell r="ED140">
            <v>-1.1987281399046104E-2</v>
          </cell>
          <cell r="EE140">
            <v>367</v>
          </cell>
          <cell r="EF140">
            <v>435</v>
          </cell>
        </row>
        <row r="141">
          <cell r="A141" t="str">
            <v>Adrian Bernabe</v>
          </cell>
          <cell r="B141" t="str">
            <v>Manchester City</v>
          </cell>
          <cell r="C141" t="str">
            <v>Midfield</v>
          </cell>
          <cell r="D141" t="str">
            <v>1.950.000</v>
          </cell>
          <cell r="E141">
            <v>1E-3</v>
          </cell>
          <cell r="F141" t="str">
            <v>Adrian Bernabe</v>
          </cell>
          <cell r="G141" t="str">
            <v/>
          </cell>
          <cell r="H141">
            <v>1950000</v>
          </cell>
          <cell r="I141">
            <v>0.99784017278617732</v>
          </cell>
          <cell r="J141">
            <v>0.62903225806451601</v>
          </cell>
          <cell r="K141">
            <v>1.2318970745493336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4.6199999999999992</v>
          </cell>
          <cell r="U141">
            <v>0.78</v>
          </cell>
          <cell r="V141">
            <v>1.6113</v>
          </cell>
          <cell r="W141">
            <v>0.29200000000000004</v>
          </cell>
          <cell r="X141">
            <v>9.6700000000000008E-2</v>
          </cell>
          <cell r="Y141">
            <v>-5000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-5000</v>
          </cell>
          <cell r="AM141">
            <v>1</v>
          </cell>
          <cell r="AN141">
            <v>1.4102564102564104</v>
          </cell>
          <cell r="AO141">
            <v>0.87715645355917138</v>
          </cell>
          <cell r="AP141">
            <v>0.93656631028409909</v>
          </cell>
          <cell r="AQ141">
            <v>-5000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0.46103896103896108</v>
          </cell>
          <cell r="BF141">
            <v>0.73076923076923073</v>
          </cell>
          <cell r="BG141">
            <v>0.41357544208242786</v>
          </cell>
          <cell r="BH141">
            <v>0.43666278995228297</v>
          </cell>
          <cell r="BI141">
            <v>-5000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-5000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0.40043290043290053</v>
          </cell>
          <cell r="CP141">
            <v>0.93589743589743579</v>
          </cell>
          <cell r="CQ141">
            <v>0.35242574423949602</v>
          </cell>
          <cell r="CR141">
            <v>0.37566323077065311</v>
          </cell>
          <cell r="CS141">
            <v>-5000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0.61038961038961048</v>
          </cell>
          <cell r="DH141">
            <v>0.60256410256410253</v>
          </cell>
          <cell r="DI141">
            <v>0.45707155101977864</v>
          </cell>
          <cell r="DJ141">
            <v>0.52819667354796707</v>
          </cell>
          <cell r="DK141">
            <v>-5000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-5000</v>
          </cell>
          <cell r="DZ141" t="str">
            <v>No</v>
          </cell>
          <cell r="EA141">
            <v>19500</v>
          </cell>
          <cell r="EB141">
            <v>1969500</v>
          </cell>
          <cell r="EC141">
            <v>-24500</v>
          </cell>
          <cell r="ED141">
            <v>-1.2564102564102564E-2</v>
          </cell>
          <cell r="EE141">
            <v>240</v>
          </cell>
          <cell r="EF141">
            <v>558</v>
          </cell>
        </row>
        <row r="142">
          <cell r="A142" t="str">
            <v>Mateusz Klich</v>
          </cell>
          <cell r="B142" t="str">
            <v>Leeds United</v>
          </cell>
          <cell r="C142" t="str">
            <v>Midfield</v>
          </cell>
          <cell r="D142" t="str">
            <v>4.102.000</v>
          </cell>
          <cell r="E142">
            <v>2.7000000000000003E-2</v>
          </cell>
          <cell r="F142" t="str">
            <v>Mateusz Klich</v>
          </cell>
          <cell r="G142" t="str">
            <v>Aston Villa</v>
          </cell>
          <cell r="H142">
            <v>4102000</v>
          </cell>
          <cell r="I142">
            <v>0.95238095238095244</v>
          </cell>
          <cell r="J142">
            <v>1.0902777777777777</v>
          </cell>
          <cell r="K142">
            <v>0.86685492648758533</v>
          </cell>
          <cell r="L142">
            <v>95</v>
          </cell>
          <cell r="M142">
            <v>0.14285714285714285</v>
          </cell>
          <cell r="N142">
            <v>0.15238095238095239</v>
          </cell>
          <cell r="O142">
            <v>0.48571428571428577</v>
          </cell>
          <cell r="P142">
            <v>0.20804518235702046</v>
          </cell>
          <cell r="Q142">
            <v>0</v>
          </cell>
          <cell r="R142">
            <v>0.21</v>
          </cell>
          <cell r="S142">
            <v>0.01</v>
          </cell>
          <cell r="T142">
            <v>1.6</v>
          </cell>
          <cell r="U142">
            <v>1.57</v>
          </cell>
          <cell r="V142">
            <v>0.38379999999999997</v>
          </cell>
          <cell r="W142">
            <v>0.2419</v>
          </cell>
          <cell r="X142">
            <v>0.37430000000000002</v>
          </cell>
          <cell r="Y142">
            <v>7000</v>
          </cell>
          <cell r="Z142">
            <v>9595</v>
          </cell>
          <cell r="AA142">
            <v>1209.5</v>
          </cell>
          <cell r="AB142">
            <v>-5614.5</v>
          </cell>
          <cell r="AC142">
            <v>17857.142857142855</v>
          </cell>
          <cell r="AD142">
            <v>7619.0476190476202</v>
          </cell>
          <cell r="AE142">
            <v>4857.1428571428578</v>
          </cell>
          <cell r="AF142">
            <v>0</v>
          </cell>
          <cell r="AG142">
            <v>0</v>
          </cell>
          <cell r="AH142">
            <v>-4200</v>
          </cell>
          <cell r="AI142">
            <v>-500</v>
          </cell>
          <cell r="AJ142">
            <v>16000</v>
          </cell>
          <cell r="AK142">
            <v>-12560</v>
          </cell>
          <cell r="AL142">
            <v>41263.333333333328</v>
          </cell>
          <cell r="AM142">
            <v>0.81874999999999998</v>
          </cell>
          <cell r="AN142">
            <v>1.1210191082802548</v>
          </cell>
          <cell r="AO142">
            <v>0.8269591339433624</v>
          </cell>
          <cell r="AP142">
            <v>0.82284432969798604</v>
          </cell>
          <cell r="AQ142">
            <v>7000</v>
          </cell>
          <cell r="AR142">
            <v>7099.9999999999991</v>
          </cell>
          <cell r="AS142">
            <v>1199.5</v>
          </cell>
          <cell r="AT142">
            <v>-7141.5</v>
          </cell>
          <cell r="AU142">
            <v>14620.535714285712</v>
          </cell>
          <cell r="AV142">
            <v>6238.0952380952385</v>
          </cell>
          <cell r="AW142">
            <v>3976.7857142857147</v>
          </cell>
          <cell r="AX142">
            <v>0</v>
          </cell>
          <cell r="AY142">
            <v>0</v>
          </cell>
          <cell r="AZ142">
            <v>-4200</v>
          </cell>
          <cell r="BA142">
            <v>-500</v>
          </cell>
          <cell r="BB142">
            <v>13100</v>
          </cell>
          <cell r="BC142">
            <v>-14080</v>
          </cell>
          <cell r="BD142">
            <v>10156.708333333332</v>
          </cell>
          <cell r="BE142">
            <v>0.73124999999999996</v>
          </cell>
          <cell r="BF142">
            <v>1.1719745222929936</v>
          </cell>
          <cell r="BG142">
            <v>0.76337949433685315</v>
          </cell>
          <cell r="BH142">
            <v>0.74714205826858915</v>
          </cell>
          <cell r="BI142">
            <v>7000</v>
          </cell>
          <cell r="BJ142">
            <v>5982.5</v>
          </cell>
          <cell r="BK142">
            <v>1172.5</v>
          </cell>
          <cell r="BL142">
            <v>-7893</v>
          </cell>
          <cell r="BM142">
            <v>13058.035714285712</v>
          </cell>
          <cell r="BN142">
            <v>5571.4285714285716</v>
          </cell>
          <cell r="BO142">
            <v>3551.7857142857147</v>
          </cell>
          <cell r="BP142">
            <v>0</v>
          </cell>
          <cell r="BQ142">
            <v>0</v>
          </cell>
          <cell r="BR142">
            <v>-4200</v>
          </cell>
          <cell r="BS142">
            <v>-500</v>
          </cell>
          <cell r="BT142">
            <v>11700</v>
          </cell>
          <cell r="BU142">
            <v>-14720</v>
          </cell>
          <cell r="BV142">
            <v>3430.8124999999991</v>
          </cell>
          <cell r="BW142">
            <v>0.85</v>
          </cell>
          <cell r="BX142">
            <v>0.88535031847133749</v>
          </cell>
          <cell r="BY142">
            <v>1.1972173631218104</v>
          </cell>
          <cell r="BZ142">
            <v>1.0087788452646789</v>
          </cell>
          <cell r="CA142">
            <v>7000</v>
          </cell>
          <cell r="CB142">
            <v>9067.5</v>
          </cell>
          <cell r="CC142">
            <v>1310.5</v>
          </cell>
          <cell r="CD142">
            <v>-5628</v>
          </cell>
          <cell r="CE142">
            <v>15178.571428571426</v>
          </cell>
          <cell r="CF142">
            <v>6476.1904761904771</v>
          </cell>
          <cell r="CG142">
            <v>4128.5714285714294</v>
          </cell>
          <cell r="CH142">
            <v>0</v>
          </cell>
          <cell r="CI142">
            <v>0</v>
          </cell>
          <cell r="CJ142">
            <v>-4200</v>
          </cell>
          <cell r="CK142">
            <v>-500</v>
          </cell>
          <cell r="CL142">
            <v>13600</v>
          </cell>
          <cell r="CM142">
            <v>-11119.999999999998</v>
          </cell>
          <cell r="CN142">
            <v>3539.166666666667</v>
          </cell>
          <cell r="CO142">
            <v>1.0812499999999998</v>
          </cell>
          <cell r="CP142">
            <v>0.64331210191082799</v>
          </cell>
          <cell r="CQ142">
            <v>1.7506725002961012</v>
          </cell>
          <cell r="CR142">
            <v>1.3758323447808454</v>
          </cell>
          <cell r="CS142">
            <v>7000</v>
          </cell>
          <cell r="CT142">
            <v>13420.000000000002</v>
          </cell>
          <cell r="CU142">
            <v>1219.5</v>
          </cell>
          <cell r="CV142">
            <v>-3289.5</v>
          </cell>
          <cell r="CW142">
            <v>19308.03571428571</v>
          </cell>
          <cell r="CX142">
            <v>8238.0952380952385</v>
          </cell>
          <cell r="CY142">
            <v>5251.7857142857138</v>
          </cell>
          <cell r="CZ142">
            <v>0</v>
          </cell>
          <cell r="DA142">
            <v>0</v>
          </cell>
          <cell r="DB142">
            <v>-4200</v>
          </cell>
          <cell r="DC142">
            <v>-500</v>
          </cell>
          <cell r="DD142">
            <v>17299.999999999996</v>
          </cell>
          <cell r="DE142">
            <v>-8080</v>
          </cell>
          <cell r="DF142">
            <v>3041.7447916666661</v>
          </cell>
          <cell r="DG142">
            <v>0.29374999999999996</v>
          </cell>
          <cell r="DH142">
            <v>1.7961783439490444</v>
          </cell>
          <cell r="DI142">
            <v>0.28650479686019015</v>
          </cell>
          <cell r="DJ142">
            <v>0.29010478120444833</v>
          </cell>
          <cell r="DK142">
            <v>7000</v>
          </cell>
          <cell r="DL142">
            <v>982.5</v>
          </cell>
          <cell r="DM142">
            <v>545</v>
          </cell>
          <cell r="DN142">
            <v>-12775.5</v>
          </cell>
          <cell r="DO142">
            <v>5245.5357142857129</v>
          </cell>
          <cell r="DP142">
            <v>2238.0952380952381</v>
          </cell>
          <cell r="DQ142">
            <v>1426.7857142857142</v>
          </cell>
          <cell r="DR142">
            <v>0</v>
          </cell>
          <cell r="DS142">
            <v>0</v>
          </cell>
          <cell r="DT142">
            <v>-4200</v>
          </cell>
          <cell r="DU142">
            <v>-500</v>
          </cell>
          <cell r="DV142">
            <v>4699.9999999999991</v>
          </cell>
          <cell r="DW142">
            <v>-3598.5002485639884</v>
          </cell>
          <cell r="DX142">
            <v>-185.50261193429139</v>
          </cell>
          <cell r="DY142">
            <v>61246.263013065691</v>
          </cell>
          <cell r="DZ142" t="str">
            <v>No</v>
          </cell>
          <cell r="EA142">
            <v>41020</v>
          </cell>
          <cell r="EB142">
            <v>4143020</v>
          </cell>
          <cell r="EC142">
            <v>20226.263013065691</v>
          </cell>
          <cell r="ED142">
            <v>4.9308295985045561E-3</v>
          </cell>
          <cell r="EE142">
            <v>156</v>
          </cell>
          <cell r="EF142">
            <v>162</v>
          </cell>
        </row>
        <row r="143">
          <cell r="A143" t="str">
            <v>Theo Walcott</v>
          </cell>
          <cell r="B143" t="str">
            <v>Southampton</v>
          </cell>
          <cell r="C143" t="str">
            <v>Striker</v>
          </cell>
          <cell r="D143" t="str">
            <v>4.403.000</v>
          </cell>
          <cell r="E143">
            <v>1.2E-2</v>
          </cell>
          <cell r="F143" t="str">
            <v>Theo Walcott</v>
          </cell>
          <cell r="G143" t="str">
            <v/>
          </cell>
          <cell r="H143">
            <v>4403000</v>
          </cell>
          <cell r="I143">
            <v>0.87931034482758608</v>
          </cell>
          <cell r="J143">
            <v>1</v>
          </cell>
          <cell r="K143">
            <v>1.020862387747514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1.02</v>
          </cell>
          <cell r="U143">
            <v>1.54</v>
          </cell>
          <cell r="V143">
            <v>0.24979999999999999</v>
          </cell>
          <cell r="W143">
            <v>0.26250000000000001</v>
          </cell>
          <cell r="X143">
            <v>0.48759999999999998</v>
          </cell>
          <cell r="Y143">
            <v>-5000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-5000</v>
          </cell>
          <cell r="AM143">
            <v>1.3627450980392157</v>
          </cell>
          <cell r="AN143">
            <v>2.4415584415584415</v>
          </cell>
          <cell r="AO143">
            <v>1.8199893113013497</v>
          </cell>
          <cell r="AP143">
            <v>1.5748592040114833</v>
          </cell>
          <cell r="AQ143">
            <v>-5000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1.1274509803921569</v>
          </cell>
          <cell r="BF143">
            <v>0.84415584415584421</v>
          </cell>
          <cell r="BG143">
            <v>1.2712491503214047</v>
          </cell>
          <cell r="BH143">
            <v>1.1971930090225904</v>
          </cell>
          <cell r="BI143">
            <v>-5000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0.96078431372549011</v>
          </cell>
          <cell r="BX143">
            <v>1.1298701298701299</v>
          </cell>
          <cell r="BY143">
            <v>0.81873075307798182</v>
          </cell>
          <cell r="BZ143">
            <v>0.88691807103135656</v>
          </cell>
          <cell r="CA143">
            <v>-5000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1.2352941176470589</v>
          </cell>
          <cell r="CP143">
            <v>0.62337662337662336</v>
          </cell>
          <cell r="CQ143">
            <v>1.7860384307500736</v>
          </cell>
          <cell r="CR143">
            <v>1.4853561079408364</v>
          </cell>
          <cell r="CS143">
            <v>-5000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1.3823529411764706</v>
          </cell>
          <cell r="DH143">
            <v>0.7142857142857143</v>
          </cell>
          <cell r="DI143">
            <v>1.5527072185113362</v>
          </cell>
          <cell r="DJ143">
            <v>1.4650561048284403</v>
          </cell>
          <cell r="DK143">
            <v>-5000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-5000</v>
          </cell>
          <cell r="DZ143" t="str">
            <v>No</v>
          </cell>
          <cell r="EA143">
            <v>44030</v>
          </cell>
          <cell r="EB143">
            <v>4447030</v>
          </cell>
          <cell r="EC143">
            <v>-49030</v>
          </cell>
          <cell r="ED143">
            <v>-1.1135589370883488E-2</v>
          </cell>
          <cell r="EE143">
            <v>520</v>
          </cell>
          <cell r="EF143">
            <v>286</v>
          </cell>
        </row>
        <row r="144">
          <cell r="A144" t="str">
            <v>Hal Robson-Kanu</v>
          </cell>
          <cell r="B144" t="str">
            <v>West Bromwich</v>
          </cell>
          <cell r="C144" t="str">
            <v>Striker</v>
          </cell>
          <cell r="D144" t="str">
            <v>2.460.000</v>
          </cell>
          <cell r="E144">
            <v>1E-3</v>
          </cell>
          <cell r="F144" t="str">
            <v>Hal Robson-Kanu</v>
          </cell>
          <cell r="G144" t="str">
            <v/>
          </cell>
          <cell r="H144">
            <v>2460000</v>
          </cell>
          <cell r="I144">
            <v>0.97536945812807874</v>
          </cell>
          <cell r="J144">
            <v>1.0124610591900314</v>
          </cell>
          <cell r="K144">
            <v>0.98516147958933487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1.98</v>
          </cell>
          <cell r="U144">
            <v>3.25</v>
          </cell>
          <cell r="V144">
            <v>0.45539999999999997</v>
          </cell>
          <cell r="W144">
            <v>0.50689999999999991</v>
          </cell>
          <cell r="X144">
            <v>1.0377000000000001</v>
          </cell>
          <cell r="Y144">
            <v>-5000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-5000</v>
          </cell>
          <cell r="AM144">
            <v>0.60101010101010099</v>
          </cell>
          <cell r="AN144">
            <v>0.37538461538461537</v>
          </cell>
          <cell r="AO144">
            <v>0.74919232288467341</v>
          </cell>
          <cell r="AP144">
            <v>0.67102321394487519</v>
          </cell>
          <cell r="AQ144">
            <v>-5000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0.5</v>
          </cell>
          <cell r="BF144">
            <v>0.47384615384615386</v>
          </cell>
          <cell r="BG144">
            <v>0.54402528384570725</v>
          </cell>
          <cell r="BH144">
            <v>0.52154831216566466</v>
          </cell>
          <cell r="BI144">
            <v>-5000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-5000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0.18686868686868688</v>
          </cell>
          <cell r="CP144">
            <v>0.74461538461538457</v>
          </cell>
          <cell r="CQ144">
            <v>0.22565239126192127</v>
          </cell>
          <cell r="CR144">
            <v>0.20534694067332579</v>
          </cell>
          <cell r="CS144">
            <v>-5000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0.55555555555555558</v>
          </cell>
          <cell r="DH144">
            <v>0.43384615384615383</v>
          </cell>
          <cell r="DI144">
            <v>0.61955143448972538</v>
          </cell>
          <cell r="DJ144">
            <v>0.58668155023247559</v>
          </cell>
          <cell r="DK144">
            <v>-5000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-5000</v>
          </cell>
          <cell r="DZ144" t="str">
            <v>No</v>
          </cell>
          <cell r="EA144">
            <v>24600</v>
          </cell>
          <cell r="EB144">
            <v>2484600</v>
          </cell>
          <cell r="EC144">
            <v>-29600</v>
          </cell>
          <cell r="ED144">
            <v>-1.2032520325203253E-2</v>
          </cell>
          <cell r="EE144">
            <v>341</v>
          </cell>
          <cell r="EF144">
            <v>457</v>
          </cell>
        </row>
        <row r="145">
          <cell r="A145" t="str">
            <v>Eberechi Eze</v>
          </cell>
          <cell r="B145" t="str">
            <v>Crystal Palace</v>
          </cell>
          <cell r="C145" t="str">
            <v>Midfield</v>
          </cell>
          <cell r="D145" t="str">
            <v>4.229.000</v>
          </cell>
          <cell r="E145">
            <v>1.6E-2</v>
          </cell>
          <cell r="F145" t="str">
            <v>Eberechi Eze</v>
          </cell>
          <cell r="G145" t="str">
            <v>Manchester United</v>
          </cell>
          <cell r="H145">
            <v>4229000</v>
          </cell>
          <cell r="I145">
            <v>1.0894736842105264</v>
          </cell>
          <cell r="J145">
            <v>1.043076923076923</v>
          </cell>
          <cell r="K145">
            <v>1.00622830088045</v>
          </cell>
          <cell r="L145">
            <v>190</v>
          </cell>
          <cell r="M145">
            <v>0.32684210526315793</v>
          </cell>
          <cell r="N145">
            <v>0.52294736842105261</v>
          </cell>
          <cell r="O145">
            <v>1.1548421052631581</v>
          </cell>
          <cell r="P145">
            <v>0.40249132035218005</v>
          </cell>
          <cell r="Q145">
            <v>0</v>
          </cell>
          <cell r="R145">
            <v>0.21000000000000002</v>
          </cell>
          <cell r="S145">
            <v>0</v>
          </cell>
          <cell r="T145">
            <v>2.0700000000000003</v>
          </cell>
          <cell r="U145">
            <v>3.3899999999999997</v>
          </cell>
          <cell r="V145">
            <v>0.47959999999999997</v>
          </cell>
          <cell r="W145">
            <v>0.48980000000000001</v>
          </cell>
          <cell r="X145">
            <v>1.0306000000000002</v>
          </cell>
          <cell r="Y145">
            <v>14000</v>
          </cell>
          <cell r="Z145">
            <v>11990</v>
          </cell>
          <cell r="AA145">
            <v>2449</v>
          </cell>
          <cell r="AB145">
            <v>-15459.000000000004</v>
          </cell>
          <cell r="AC145">
            <v>40855.26315789474</v>
          </cell>
          <cell r="AD145">
            <v>26147.36842105263</v>
          </cell>
          <cell r="AE145">
            <v>11548.421052631582</v>
          </cell>
          <cell r="AF145">
            <v>0</v>
          </cell>
          <cell r="AG145">
            <v>0</v>
          </cell>
          <cell r="AH145">
            <v>-4200</v>
          </cell>
          <cell r="AI145">
            <v>0</v>
          </cell>
          <cell r="AJ145">
            <v>20700.000000000004</v>
          </cell>
          <cell r="AK145">
            <v>-27119.999999999996</v>
          </cell>
          <cell r="AL145">
            <v>80911.052631578947</v>
          </cell>
          <cell r="AM145">
            <v>0.42995169082125601</v>
          </cell>
          <cell r="AN145">
            <v>0.5752212389380531</v>
          </cell>
          <cell r="AO145">
            <v>0.35348357689309606</v>
          </cell>
          <cell r="AP145">
            <v>0.38984722849179282</v>
          </cell>
          <cell r="AQ145">
            <v>14000</v>
          </cell>
          <cell r="AR145">
            <v>4082.5</v>
          </cell>
          <cell r="AS145">
            <v>1096</v>
          </cell>
          <cell r="AT145">
            <v>-9262.5</v>
          </cell>
          <cell r="AU145">
            <v>17565.78947368421</v>
          </cell>
          <cell r="AV145">
            <v>11242.105263157893</v>
          </cell>
          <cell r="AW145">
            <v>4965.2631578947376</v>
          </cell>
          <cell r="AX145">
            <v>0</v>
          </cell>
          <cell r="AY145">
            <v>0</v>
          </cell>
          <cell r="AZ145">
            <v>-4200</v>
          </cell>
          <cell r="BA145">
            <v>0</v>
          </cell>
          <cell r="BB145">
            <v>8900</v>
          </cell>
          <cell r="BC145">
            <v>-15599.999999999998</v>
          </cell>
          <cell r="BD145">
            <v>9394.5789473684199</v>
          </cell>
          <cell r="BE145">
            <v>0.74396135265700469</v>
          </cell>
          <cell r="BF145">
            <v>0.29203539823008851</v>
          </cell>
          <cell r="BG145">
            <v>0.92319181118468829</v>
          </cell>
          <cell r="BH145">
            <v>0.82874545465470328</v>
          </cell>
          <cell r="BI145">
            <v>14000</v>
          </cell>
          <cell r="BJ145">
            <v>12402.5</v>
          </cell>
          <cell r="BK145">
            <v>1311.5</v>
          </cell>
          <cell r="BL145">
            <v>-3624</v>
          </cell>
          <cell r="BM145">
            <v>30394.73684210526</v>
          </cell>
          <cell r="BN145">
            <v>19452.631578947363</v>
          </cell>
          <cell r="BO145">
            <v>8591.5789473684217</v>
          </cell>
          <cell r="BP145">
            <v>0</v>
          </cell>
          <cell r="BQ145">
            <v>0</v>
          </cell>
          <cell r="BR145">
            <v>-4200</v>
          </cell>
          <cell r="BS145">
            <v>0</v>
          </cell>
          <cell r="BT145">
            <v>15400</v>
          </cell>
          <cell r="BU145">
            <v>-7919.9999999999991</v>
          </cell>
          <cell r="BV145">
            <v>17952.236842105263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14000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-4200</v>
          </cell>
          <cell r="CK145">
            <v>0</v>
          </cell>
          <cell r="CL145">
            <v>0</v>
          </cell>
          <cell r="CM145">
            <v>0</v>
          </cell>
          <cell r="CN145">
            <v>-525</v>
          </cell>
          <cell r="CO145">
            <v>0.46376811594202888</v>
          </cell>
          <cell r="CP145">
            <v>0.49852507374631272</v>
          </cell>
          <cell r="CQ145">
            <v>0.45844348601488999</v>
          </cell>
          <cell r="CR145">
            <v>0.4610981151284631</v>
          </cell>
          <cell r="CS145">
            <v>14000</v>
          </cell>
          <cell r="CT145">
            <v>5285</v>
          </cell>
          <cell r="CU145">
            <v>1237.5</v>
          </cell>
          <cell r="CV145">
            <v>-8116.5</v>
          </cell>
          <cell r="CW145">
            <v>18947.36842105263</v>
          </cell>
          <cell r="CX145">
            <v>12126.315789473681</v>
          </cell>
          <cell r="CY145">
            <v>5355.7894736842109</v>
          </cell>
          <cell r="CZ145">
            <v>0</v>
          </cell>
          <cell r="DA145">
            <v>0</v>
          </cell>
          <cell r="DB145">
            <v>-4200</v>
          </cell>
          <cell r="DC145">
            <v>0</v>
          </cell>
          <cell r="DD145">
            <v>9600</v>
          </cell>
          <cell r="DE145">
            <v>-13520</v>
          </cell>
          <cell r="DF145">
            <v>1669.7171052631579</v>
          </cell>
          <cell r="DG145">
            <v>0.40096618357487918</v>
          </cell>
          <cell r="DH145">
            <v>0.55752212389380529</v>
          </cell>
          <cell r="DI145">
            <v>0.37534178054866618</v>
          </cell>
          <cell r="DJ145">
            <v>0.38794247161505596</v>
          </cell>
          <cell r="DK145">
            <v>14000</v>
          </cell>
          <cell r="DL145">
            <v>3965</v>
          </cell>
          <cell r="DM145">
            <v>1120</v>
          </cell>
          <cell r="DN145">
            <v>-9261</v>
          </cell>
          <cell r="DO145">
            <v>16381.57894736842</v>
          </cell>
          <cell r="DP145">
            <v>10484.210526315788</v>
          </cell>
          <cell r="DQ145">
            <v>4630.5263157894742</v>
          </cell>
          <cell r="DR145">
            <v>0</v>
          </cell>
          <cell r="DS145">
            <v>0</v>
          </cell>
          <cell r="DT145">
            <v>-4200</v>
          </cell>
          <cell r="DU145">
            <v>0</v>
          </cell>
          <cell r="DV145">
            <v>8300</v>
          </cell>
          <cell r="DW145">
            <v>-10179.269088479825</v>
          </cell>
          <cell r="DX145">
            <v>663.78270940605796</v>
          </cell>
          <cell r="DY145">
            <v>110066.36823572185</v>
          </cell>
          <cell r="DZ145" t="str">
            <v>No</v>
          </cell>
          <cell r="EA145">
            <v>42290</v>
          </cell>
          <cell r="EB145">
            <v>4271290</v>
          </cell>
          <cell r="EC145">
            <v>67776.368235721849</v>
          </cell>
          <cell r="ED145">
            <v>1.6026570876264329E-2</v>
          </cell>
          <cell r="EE145">
            <v>78</v>
          </cell>
          <cell r="EF145">
            <v>75</v>
          </cell>
        </row>
        <row r="146">
          <cell r="A146" t="str">
            <v>Enda Stevens</v>
          </cell>
          <cell r="B146" t="str">
            <v>Sheffield United</v>
          </cell>
          <cell r="C146" t="str">
            <v>Defense</v>
          </cell>
          <cell r="D146" t="str">
            <v>2.905.000</v>
          </cell>
          <cell r="E146">
            <v>0</v>
          </cell>
          <cell r="F146" t="str">
            <v>Enda Stevens</v>
          </cell>
          <cell r="G146" t="str">
            <v>Aston Villa</v>
          </cell>
          <cell r="H146">
            <v>2905000</v>
          </cell>
          <cell r="I146">
            <v>0.92857142857142838</v>
          </cell>
          <cell r="J146">
            <v>1.0201729106628248</v>
          </cell>
          <cell r="K146">
            <v>1.0082793805717964</v>
          </cell>
          <cell r="L146">
            <v>190</v>
          </cell>
          <cell r="M146">
            <v>0.17642857142857141</v>
          </cell>
          <cell r="N146">
            <v>5.5714285714285709E-2</v>
          </cell>
          <cell r="O146">
            <v>0.69642857142857129</v>
          </cell>
          <cell r="P146">
            <v>0.36298057700584668</v>
          </cell>
          <cell r="Q146">
            <v>0</v>
          </cell>
          <cell r="R146">
            <v>0.30000000000000004</v>
          </cell>
          <cell r="S146">
            <v>0</v>
          </cell>
          <cell r="T146">
            <v>1.82</v>
          </cell>
          <cell r="U146">
            <v>3.54</v>
          </cell>
          <cell r="V146">
            <v>0.40310000000000001</v>
          </cell>
          <cell r="W146">
            <v>0.46500000000000002</v>
          </cell>
          <cell r="X146">
            <v>1.1319999999999999</v>
          </cell>
          <cell r="Y146">
            <v>14000</v>
          </cell>
          <cell r="Z146">
            <v>10077.5</v>
          </cell>
          <cell r="AA146">
            <v>2325</v>
          </cell>
          <cell r="AB146">
            <v>-16980</v>
          </cell>
          <cell r="AC146">
            <v>26464.28571428571</v>
          </cell>
          <cell r="AD146">
            <v>2785.7142857142853</v>
          </cell>
          <cell r="AE146">
            <v>6964.2857142857129</v>
          </cell>
          <cell r="AF146">
            <v>18149.028850292336</v>
          </cell>
          <cell r="AG146">
            <v>0</v>
          </cell>
          <cell r="AH146">
            <v>-6000.0000000000009</v>
          </cell>
          <cell r="AI146">
            <v>0</v>
          </cell>
          <cell r="AJ146">
            <v>18200</v>
          </cell>
          <cell r="AK146">
            <v>-28320</v>
          </cell>
          <cell r="AL146">
            <v>47665.814564578031</v>
          </cell>
          <cell r="AM146">
            <v>0.63186813186813184</v>
          </cell>
          <cell r="AN146">
            <v>0.31638418079096048</v>
          </cell>
          <cell r="AO146">
            <v>0.8988905062481729</v>
          </cell>
          <cell r="AP146">
            <v>0.75364465428810168</v>
          </cell>
          <cell r="AQ146">
            <v>14000</v>
          </cell>
          <cell r="AR146">
            <v>8990</v>
          </cell>
          <cell r="AS146">
            <v>1465.5000000000002</v>
          </cell>
          <cell r="AT146">
            <v>-5211</v>
          </cell>
          <cell r="AU146">
            <v>16721.9387755102</v>
          </cell>
          <cell r="AV146">
            <v>1760.2040816326528</v>
          </cell>
          <cell r="AW146">
            <v>4400.5102040816319</v>
          </cell>
          <cell r="AX146">
            <v>16313.989731151973</v>
          </cell>
          <cell r="AY146">
            <v>0</v>
          </cell>
          <cell r="AZ146">
            <v>-6000.0000000000009</v>
          </cell>
          <cell r="BA146">
            <v>0</v>
          </cell>
          <cell r="BB146">
            <v>11500</v>
          </cell>
          <cell r="BC146">
            <v>-8960</v>
          </cell>
          <cell r="BD146">
            <v>20490.571396188228</v>
          </cell>
          <cell r="BE146">
            <v>0.37362637362637363</v>
          </cell>
          <cell r="BF146">
            <v>0.44350282485875708</v>
          </cell>
          <cell r="BG146">
            <v>0.5731578920093825</v>
          </cell>
          <cell r="BH146">
            <v>0.46276009411659758</v>
          </cell>
          <cell r="BI146">
            <v>14000</v>
          </cell>
          <cell r="BJ146">
            <v>3955</v>
          </cell>
          <cell r="BK146">
            <v>1291.4999999999998</v>
          </cell>
          <cell r="BL146">
            <v>-8752.5</v>
          </cell>
          <cell r="BM146">
            <v>9887.7551020408155</v>
          </cell>
          <cell r="BN146">
            <v>1040.8163265306121</v>
          </cell>
          <cell r="BO146">
            <v>2602.0408163265301</v>
          </cell>
          <cell r="BP146">
            <v>10402.259117851023</v>
          </cell>
          <cell r="BQ146">
            <v>0</v>
          </cell>
          <cell r="BR146">
            <v>-6000.0000000000009</v>
          </cell>
          <cell r="BS146">
            <v>0</v>
          </cell>
          <cell r="BT146">
            <v>6800</v>
          </cell>
          <cell r="BU146">
            <v>-12560</v>
          </cell>
          <cell r="BV146">
            <v>2166.7178406872454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14000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-6000.0000000000009</v>
          </cell>
          <cell r="CK146">
            <v>0</v>
          </cell>
          <cell r="CL146">
            <v>0</v>
          </cell>
          <cell r="CM146">
            <v>0</v>
          </cell>
          <cell r="CN146">
            <v>-750.00000000000011</v>
          </cell>
          <cell r="CO146">
            <v>0.55494505494505497</v>
          </cell>
          <cell r="CP146">
            <v>0.48870056497175141</v>
          </cell>
          <cell r="CQ146">
            <v>0.48841293777276185</v>
          </cell>
          <cell r="CR146">
            <v>0.52061727265639302</v>
          </cell>
          <cell r="CS146">
            <v>14000</v>
          </cell>
          <cell r="CT146">
            <v>5482.5</v>
          </cell>
          <cell r="CU146">
            <v>1219.5</v>
          </cell>
          <cell r="CV146">
            <v>-8052.0000000000009</v>
          </cell>
          <cell r="CW146">
            <v>14686.224489795917</v>
          </cell>
          <cell r="CX146">
            <v>1545.9183673469386</v>
          </cell>
          <cell r="CY146">
            <v>3864.7959183673465</v>
          </cell>
          <cell r="CZ146">
            <v>8864.2204984938908</v>
          </cell>
          <cell r="DA146">
            <v>0</v>
          </cell>
          <cell r="DB146">
            <v>-6000.0000000000009</v>
          </cell>
          <cell r="DC146">
            <v>0</v>
          </cell>
          <cell r="DD146">
            <v>10100</v>
          </cell>
          <cell r="DE146">
            <v>-13840</v>
          </cell>
          <cell r="DF146">
            <v>1116.9474546252557</v>
          </cell>
          <cell r="DG146">
            <v>0.5</v>
          </cell>
          <cell r="DH146">
            <v>0.41242937853107342</v>
          </cell>
          <cell r="DI146">
            <v>0.63980358576050766</v>
          </cell>
          <cell r="DJ146">
            <v>0.56559861463784888</v>
          </cell>
          <cell r="DK146">
            <v>14000</v>
          </cell>
          <cell r="DL146">
            <v>5812.5</v>
          </cell>
          <cell r="DM146">
            <v>1360</v>
          </cell>
          <cell r="DN146">
            <v>-7431</v>
          </cell>
          <cell r="DO146">
            <v>13232.142857142855</v>
          </cell>
          <cell r="DP146">
            <v>1392.8571428571427</v>
          </cell>
          <cell r="DQ146">
            <v>3482.1428571428564</v>
          </cell>
          <cell r="DR146">
            <v>11611.81373648794</v>
          </cell>
          <cell r="DS146">
            <v>0</v>
          </cell>
          <cell r="DT146">
            <v>-6000.0000000000009</v>
          </cell>
          <cell r="DU146">
            <v>0</v>
          </cell>
          <cell r="DV146">
            <v>9100</v>
          </cell>
          <cell r="DW146">
            <v>-18119.237548737576</v>
          </cell>
          <cell r="DX146">
            <v>451.28809515291312</v>
          </cell>
          <cell r="DY146">
            <v>71141.339351231669</v>
          </cell>
          <cell r="DZ146" t="str">
            <v>No</v>
          </cell>
          <cell r="EA146">
            <v>29050</v>
          </cell>
          <cell r="EB146">
            <v>2934050</v>
          </cell>
          <cell r="EC146">
            <v>42091.339351231669</v>
          </cell>
          <cell r="ED146">
            <v>1.4489273442764775E-2</v>
          </cell>
          <cell r="EE146">
            <v>119</v>
          </cell>
          <cell r="EF146">
            <v>92</v>
          </cell>
        </row>
        <row r="147">
          <cell r="A147" t="str">
            <v>Oliver Burke</v>
          </cell>
          <cell r="B147" t="str">
            <v>Sheffield United</v>
          </cell>
          <cell r="C147" t="str">
            <v>Midfield</v>
          </cell>
          <cell r="D147" t="str">
            <v>2.699.000</v>
          </cell>
          <cell r="E147">
            <v>3.0000000000000001E-3</v>
          </cell>
          <cell r="F147" t="str">
            <v>Oliver Burke</v>
          </cell>
          <cell r="G147" t="str">
            <v>Aston Villa</v>
          </cell>
          <cell r="H147">
            <v>2699000</v>
          </cell>
          <cell r="I147">
            <v>0.92857142857142838</v>
          </cell>
          <cell r="J147">
            <v>1.0201729106628248</v>
          </cell>
          <cell r="K147">
            <v>1.0082793805717964</v>
          </cell>
          <cell r="L147">
            <v>95</v>
          </cell>
          <cell r="M147">
            <v>0.24142857142857138</v>
          </cell>
          <cell r="N147">
            <v>9.2857142857142846E-2</v>
          </cell>
          <cell r="O147">
            <v>0.78928571428571415</v>
          </cell>
          <cell r="P147">
            <v>0.26215263894866708</v>
          </cell>
          <cell r="Q147">
            <v>0</v>
          </cell>
          <cell r="R147">
            <v>0.14000000000000001</v>
          </cell>
          <cell r="S147">
            <v>0</v>
          </cell>
          <cell r="T147">
            <v>1.82</v>
          </cell>
          <cell r="U147">
            <v>3.54</v>
          </cell>
          <cell r="V147">
            <v>0.40310000000000001</v>
          </cell>
          <cell r="W147">
            <v>0.46500000000000002</v>
          </cell>
          <cell r="X147">
            <v>1.1319999999999999</v>
          </cell>
          <cell r="Y147">
            <v>7000</v>
          </cell>
          <cell r="Z147">
            <v>10077.5</v>
          </cell>
          <cell r="AA147">
            <v>2325</v>
          </cell>
          <cell r="AB147">
            <v>-16980</v>
          </cell>
          <cell r="AC147">
            <v>30178.571428571424</v>
          </cell>
          <cell r="AD147">
            <v>4642.8571428571422</v>
          </cell>
          <cell r="AE147">
            <v>7892.8571428571413</v>
          </cell>
          <cell r="AF147">
            <v>0</v>
          </cell>
          <cell r="AG147">
            <v>0</v>
          </cell>
          <cell r="AH147">
            <v>-2800.0000000000005</v>
          </cell>
          <cell r="AI147">
            <v>0</v>
          </cell>
          <cell r="AJ147">
            <v>18200</v>
          </cell>
          <cell r="AK147">
            <v>-28320</v>
          </cell>
          <cell r="AL147">
            <v>32216.78571428571</v>
          </cell>
          <cell r="AM147">
            <v>0.63186813186813184</v>
          </cell>
          <cell r="AN147">
            <v>0.31638418079096048</v>
          </cell>
          <cell r="AO147">
            <v>0.8988905062481729</v>
          </cell>
          <cell r="AP147">
            <v>0.75364465428810168</v>
          </cell>
          <cell r="AQ147">
            <v>7000</v>
          </cell>
          <cell r="AR147">
            <v>8990</v>
          </cell>
          <cell r="AS147">
            <v>1465.5000000000002</v>
          </cell>
          <cell r="AT147">
            <v>-5211</v>
          </cell>
          <cell r="AU147">
            <v>19068.877551020403</v>
          </cell>
          <cell r="AV147">
            <v>2933.6734693877547</v>
          </cell>
          <cell r="AW147">
            <v>4987.2448979591827</v>
          </cell>
          <cell r="AX147">
            <v>0</v>
          </cell>
          <cell r="AY147">
            <v>0</v>
          </cell>
          <cell r="AZ147">
            <v>-2800.0000000000005</v>
          </cell>
          <cell r="BA147">
            <v>0</v>
          </cell>
          <cell r="BB147">
            <v>11500</v>
          </cell>
          <cell r="BC147">
            <v>-8960</v>
          </cell>
          <cell r="BD147">
            <v>15987.147959183669</v>
          </cell>
          <cell r="BE147">
            <v>0.37362637362637363</v>
          </cell>
          <cell r="BF147">
            <v>0.44350282485875708</v>
          </cell>
          <cell r="BG147">
            <v>0.5731578920093825</v>
          </cell>
          <cell r="BH147">
            <v>0.46276009411659758</v>
          </cell>
          <cell r="BI147">
            <v>7000</v>
          </cell>
          <cell r="BJ147">
            <v>3955</v>
          </cell>
          <cell r="BK147">
            <v>1291.4999999999998</v>
          </cell>
          <cell r="BL147">
            <v>-8752.5</v>
          </cell>
          <cell r="BM147">
            <v>11275.510204081631</v>
          </cell>
          <cell r="BN147">
            <v>1734.6938775510203</v>
          </cell>
          <cell r="BO147">
            <v>2948.979591836734</v>
          </cell>
          <cell r="BP147">
            <v>0</v>
          </cell>
          <cell r="BQ147">
            <v>0</v>
          </cell>
          <cell r="BR147">
            <v>-2800.0000000000005</v>
          </cell>
          <cell r="BS147">
            <v>0</v>
          </cell>
          <cell r="BT147">
            <v>6800</v>
          </cell>
          <cell r="BU147">
            <v>-12560</v>
          </cell>
          <cell r="BV147">
            <v>973.29591836734653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7000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-2800.0000000000005</v>
          </cell>
          <cell r="CK147">
            <v>0</v>
          </cell>
          <cell r="CL147">
            <v>0</v>
          </cell>
          <cell r="CM147">
            <v>0</v>
          </cell>
          <cell r="CN147">
            <v>-350.00000000000006</v>
          </cell>
          <cell r="CO147">
            <v>0.55494505494505497</v>
          </cell>
          <cell r="CP147">
            <v>0.48870056497175141</v>
          </cell>
          <cell r="CQ147">
            <v>0.48841293777276185</v>
          </cell>
          <cell r="CR147">
            <v>0.52061727265639302</v>
          </cell>
          <cell r="CS147">
            <v>7000</v>
          </cell>
          <cell r="CT147">
            <v>5482.5</v>
          </cell>
          <cell r="CU147">
            <v>1219.5</v>
          </cell>
          <cell r="CV147">
            <v>-8052.0000000000009</v>
          </cell>
          <cell r="CW147">
            <v>16747.448979591834</v>
          </cell>
          <cell r="CX147">
            <v>2576.5306122448978</v>
          </cell>
          <cell r="CY147">
            <v>4380.1020408163258</v>
          </cell>
          <cell r="CZ147">
            <v>0</v>
          </cell>
          <cell r="DA147">
            <v>0</v>
          </cell>
          <cell r="DB147">
            <v>-2800.0000000000005</v>
          </cell>
          <cell r="DC147">
            <v>0</v>
          </cell>
          <cell r="DD147">
            <v>10100</v>
          </cell>
          <cell r="DE147">
            <v>-13840</v>
          </cell>
          <cell r="DF147">
            <v>988.38010204081593</v>
          </cell>
          <cell r="DG147">
            <v>0.5</v>
          </cell>
          <cell r="DH147">
            <v>0.41242937853107342</v>
          </cell>
          <cell r="DI147">
            <v>0.63980358576050766</v>
          </cell>
          <cell r="DJ147">
            <v>0.56559861463784888</v>
          </cell>
          <cell r="DK147">
            <v>7000</v>
          </cell>
          <cell r="DL147">
            <v>5812.5</v>
          </cell>
          <cell r="DM147">
            <v>1360</v>
          </cell>
          <cell r="DN147">
            <v>-7431</v>
          </cell>
          <cell r="DO147">
            <v>15089.285714285712</v>
          </cell>
          <cell r="DP147">
            <v>2321.4285714285711</v>
          </cell>
          <cell r="DQ147">
            <v>3946.4285714285706</v>
          </cell>
          <cell r="DR147">
            <v>0</v>
          </cell>
          <cell r="DS147">
            <v>0</v>
          </cell>
          <cell r="DT147">
            <v>-2800.0000000000005</v>
          </cell>
          <cell r="DU147">
            <v>0</v>
          </cell>
          <cell r="DV147">
            <v>9100</v>
          </cell>
          <cell r="DW147">
            <v>-18119.237548737576</v>
          </cell>
          <cell r="DX147">
            <v>289.98141588766498</v>
          </cell>
          <cell r="DY147">
            <v>50105.591109765199</v>
          </cell>
          <cell r="DZ147" t="str">
            <v>No</v>
          </cell>
          <cell r="EA147">
            <v>26990</v>
          </cell>
          <cell r="EB147">
            <v>2725990</v>
          </cell>
          <cell r="EC147">
            <v>23115.591109765199</v>
          </cell>
          <cell r="ED147">
            <v>8.5645020784606146E-3</v>
          </cell>
          <cell r="EE147">
            <v>150</v>
          </cell>
          <cell r="EF147">
            <v>132</v>
          </cell>
        </row>
        <row r="148">
          <cell r="A148" t="str">
            <v>Kaine Hayden</v>
          </cell>
          <cell r="B148" t="str">
            <v>Aston Villa</v>
          </cell>
          <cell r="C148" t="str">
            <v>Defense</v>
          </cell>
          <cell r="D148" t="str">
            <v>1.995.000</v>
          </cell>
          <cell r="E148">
            <v>0</v>
          </cell>
          <cell r="F148" t="e">
            <v>#N/A</v>
          </cell>
          <cell r="G148" t="str">
            <v/>
          </cell>
          <cell r="H148">
            <v>1995000</v>
          </cell>
          <cell r="I148">
            <v>1.06049822064057</v>
          </cell>
          <cell r="J148">
            <v>0.96774193548387133</v>
          </cell>
          <cell r="K148">
            <v>1.0283992340244903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2.98</v>
          </cell>
          <cell r="U148">
            <v>2.7</v>
          </cell>
          <cell r="V148">
            <v>0.8115</v>
          </cell>
          <cell r="W148">
            <v>0.51439999999999997</v>
          </cell>
          <cell r="X148">
            <v>0.67419999999999991</v>
          </cell>
          <cell r="Y148">
            <v>-5000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-5000</v>
          </cell>
          <cell r="AM148">
            <v>0.47986577181208051</v>
          </cell>
          <cell r="AN148">
            <v>0.37777777777777777</v>
          </cell>
          <cell r="AO148">
            <v>0.67430214364457286</v>
          </cell>
          <cell r="AP148">
            <v>0.56883610872952095</v>
          </cell>
          <cell r="AQ148">
            <v>-5000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0.50671140939597314</v>
          </cell>
          <cell r="BF148">
            <v>0.42222222222222217</v>
          </cell>
          <cell r="BG148">
            <v>0.59805235172056015</v>
          </cell>
          <cell r="BH148">
            <v>0.55049064481869381</v>
          </cell>
          <cell r="BI148">
            <v>-5000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0.48657718120805366</v>
          </cell>
          <cell r="BX148">
            <v>0.54074074074074074</v>
          </cell>
          <cell r="BY148">
            <v>0.43427513932154099</v>
          </cell>
          <cell r="BZ148">
            <v>0.45968290501149833</v>
          </cell>
          <cell r="CA148">
            <v>-5000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0.52013422818791943</v>
          </cell>
          <cell r="CP148">
            <v>0.35555555555555551</v>
          </cell>
          <cell r="CQ148">
            <v>0.71599865953568631</v>
          </cell>
          <cell r="CR148">
            <v>0.61025847815591971</v>
          </cell>
          <cell r="CS148">
            <v>-5000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0.33557046979865773</v>
          </cell>
          <cell r="DH148">
            <v>0.78518518518518521</v>
          </cell>
          <cell r="DI148">
            <v>0.22445568529490706</v>
          </cell>
          <cell r="DJ148">
            <v>0.27444616915415604</v>
          </cell>
          <cell r="DK148">
            <v>-5000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-5000</v>
          </cell>
          <cell r="DZ148" t="str">
            <v>No</v>
          </cell>
          <cell r="EA148">
            <v>19950</v>
          </cell>
          <cell r="EB148">
            <v>2014950</v>
          </cell>
          <cell r="EC148">
            <v>-24950</v>
          </cell>
          <cell r="ED148">
            <v>-1.2506265664160401E-2</v>
          </cell>
          <cell r="EE148">
            <v>309</v>
          </cell>
          <cell r="EF148">
            <v>491</v>
          </cell>
        </row>
        <row r="149">
          <cell r="A149" t="str">
            <v>Tim Ream</v>
          </cell>
          <cell r="B149" t="str">
            <v>Fulham</v>
          </cell>
          <cell r="C149" t="str">
            <v>Defense</v>
          </cell>
          <cell r="D149" t="str">
            <v>2.450.000</v>
          </cell>
          <cell r="E149">
            <v>0</v>
          </cell>
          <cell r="F149" t="str">
            <v>Tim Ream</v>
          </cell>
          <cell r="G149" t="str">
            <v/>
          </cell>
          <cell r="H149">
            <v>2450000</v>
          </cell>
          <cell r="I149">
            <v>0.99176954732510336</v>
          </cell>
          <cell r="J149">
            <v>0.98425196850393737</v>
          </cell>
          <cell r="K149">
            <v>0.98214923328760351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2.41</v>
          </cell>
          <cell r="U149">
            <v>2.5</v>
          </cell>
          <cell r="V149">
            <v>0.69979999999999998</v>
          </cell>
          <cell r="W149">
            <v>0.55679999999999996</v>
          </cell>
          <cell r="X149">
            <v>0.74329999999999996</v>
          </cell>
          <cell r="Y149">
            <v>-5000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-5000</v>
          </cell>
          <cell r="AM149">
            <v>0.29045643153526968</v>
          </cell>
          <cell r="AN149">
            <v>0.84000000000000008</v>
          </cell>
          <cell r="AO149">
            <v>0.21132559206978996</v>
          </cell>
          <cell r="AP149">
            <v>0.24775164452465148</v>
          </cell>
          <cell r="AQ149">
            <v>-5000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0.23651452282157673</v>
          </cell>
          <cell r="BF149">
            <v>0.85199999999999998</v>
          </cell>
          <cell r="BG149">
            <v>0.20507997694862173</v>
          </cell>
          <cell r="BH149">
            <v>0.22023712876865978</v>
          </cell>
          <cell r="BI149">
            <v>-5000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0.57676348547717837</v>
          </cell>
          <cell r="BX149">
            <v>0.54400000000000004</v>
          </cell>
          <cell r="BY149">
            <v>0.44292481354062141</v>
          </cell>
          <cell r="BZ149">
            <v>0.50543333809911883</v>
          </cell>
          <cell r="CA149">
            <v>-5000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0.39834024896265557</v>
          </cell>
          <cell r="CP149">
            <v>0.62</v>
          </cell>
          <cell r="CQ149">
            <v>0.36628072020757751</v>
          </cell>
          <cell r="CR149">
            <v>0.38197428352928053</v>
          </cell>
          <cell r="CS149">
            <v>-5000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0.45643153526970953</v>
          </cell>
          <cell r="DH149">
            <v>0.4</v>
          </cell>
          <cell r="DI149">
            <v>0.63485716368642675</v>
          </cell>
          <cell r="DJ149">
            <v>0.53830180187174648</v>
          </cell>
          <cell r="DK149">
            <v>-5000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-5000</v>
          </cell>
          <cell r="DZ149" t="str">
            <v>No</v>
          </cell>
          <cell r="EA149">
            <v>24500</v>
          </cell>
          <cell r="EB149">
            <v>2474500</v>
          </cell>
          <cell r="EC149">
            <v>-29500</v>
          </cell>
          <cell r="ED149">
            <v>-1.2040816326530613E-2</v>
          </cell>
          <cell r="EE149">
            <v>326</v>
          </cell>
          <cell r="EF149">
            <v>476</v>
          </cell>
        </row>
        <row r="150">
          <cell r="A150" t="str">
            <v>Arthur Masuaku</v>
          </cell>
          <cell r="B150" t="str">
            <v>West Ham</v>
          </cell>
          <cell r="C150" t="str">
            <v>Defense</v>
          </cell>
          <cell r="D150" t="str">
            <v>2.960.000</v>
          </cell>
          <cell r="E150">
            <v>1E-3</v>
          </cell>
          <cell r="F150" t="str">
            <v>Arthur Masuaku</v>
          </cell>
          <cell r="G150" t="str">
            <v/>
          </cell>
          <cell r="H150">
            <v>2960000</v>
          </cell>
          <cell r="I150">
            <v>0.76811594202898537</v>
          </cell>
          <cell r="J150">
            <v>1.0043668122270741</v>
          </cell>
          <cell r="K150">
            <v>1.2532355465350469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0.53</v>
          </cell>
          <cell r="U150">
            <v>2.2999999999999998</v>
          </cell>
          <cell r="V150">
            <v>6.8400000000000002E-2</v>
          </cell>
          <cell r="W150">
            <v>0.1605</v>
          </cell>
          <cell r="X150">
            <v>0.77110000000000001</v>
          </cell>
          <cell r="Y150">
            <v>-5000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-5000</v>
          </cell>
          <cell r="AM150">
            <v>3.3207547169811318</v>
          </cell>
          <cell r="AN150">
            <v>0.56956521739130439</v>
          </cell>
          <cell r="AO150">
            <v>2.6912344723492616</v>
          </cell>
          <cell r="AP150">
            <v>2.9894697805055728</v>
          </cell>
          <cell r="AQ150">
            <v>-5000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1.9245283018867925</v>
          </cell>
          <cell r="BF150">
            <v>0.85652173913043483</v>
          </cell>
          <cell r="BG150">
            <v>1.39096812846378</v>
          </cell>
          <cell r="BH150">
            <v>1.6361410483974321</v>
          </cell>
          <cell r="BI150">
            <v>-5000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2.4528301886792452</v>
          </cell>
          <cell r="BX150">
            <v>0.56521739130434789</v>
          </cell>
          <cell r="BY150">
            <v>2.7182818284590446</v>
          </cell>
          <cell r="BZ150">
            <v>2.5821471162934468</v>
          </cell>
          <cell r="CA150">
            <v>-5000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2.1886792452830188</v>
          </cell>
          <cell r="CP150">
            <v>0.5260869565217392</v>
          </cell>
          <cell r="CQ150">
            <v>2.9742740725630652</v>
          </cell>
          <cell r="CR150">
            <v>2.5514176319062667</v>
          </cell>
          <cell r="CS150">
            <v>-5000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2.4905660377358489</v>
          </cell>
          <cell r="DH150">
            <v>0.5043478260869565</v>
          </cell>
          <cell r="DI150">
            <v>3.1267683651861553</v>
          </cell>
          <cell r="DJ150">
            <v>2.7905954737653182</v>
          </cell>
          <cell r="DK150">
            <v>-5000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-5000</v>
          </cell>
          <cell r="DZ150" t="str">
            <v>No</v>
          </cell>
          <cell r="EA150">
            <v>29600</v>
          </cell>
          <cell r="EB150">
            <v>2989600</v>
          </cell>
          <cell r="EC150">
            <v>-34600</v>
          </cell>
          <cell r="ED150">
            <v>-1.1689189189189189E-2</v>
          </cell>
          <cell r="EE150">
            <v>408</v>
          </cell>
          <cell r="EF150">
            <v>383</v>
          </cell>
        </row>
        <row r="151">
          <cell r="A151" t="str">
            <v>Pierre-Emile Højbjerg</v>
          </cell>
          <cell r="B151" t="str">
            <v>Tottenham</v>
          </cell>
          <cell r="C151" t="str">
            <v>Midfield</v>
          </cell>
          <cell r="D151" t="str">
            <v>4.685.000</v>
          </cell>
          <cell r="E151">
            <v>8.3000000000000004E-2</v>
          </cell>
          <cell r="F151" t="str">
            <v>Pierre-Emile Hojbjerg</v>
          </cell>
          <cell r="G151" t="str">
            <v>Burnley</v>
          </cell>
          <cell r="H151">
            <v>4685000</v>
          </cell>
          <cell r="I151">
            <v>0.9023668639053255</v>
          </cell>
          <cell r="J151">
            <v>0.99497487437185905</v>
          </cell>
          <cell r="K151">
            <v>0.97751435805271281</v>
          </cell>
          <cell r="L151">
            <v>190</v>
          </cell>
          <cell r="M151">
            <v>8.1213017751479294E-2</v>
          </cell>
          <cell r="N151">
            <v>0.14437869822485208</v>
          </cell>
          <cell r="O151">
            <v>0.51434911242603554</v>
          </cell>
          <cell r="P151">
            <v>0.75268605570058889</v>
          </cell>
          <cell r="Q151">
            <v>0</v>
          </cell>
          <cell r="R151">
            <v>0.64</v>
          </cell>
          <cell r="S151">
            <v>7.0000000000000007E-2</v>
          </cell>
          <cell r="T151">
            <v>3.05</v>
          </cell>
          <cell r="U151">
            <v>1.98</v>
          </cell>
          <cell r="V151">
            <v>0.98889999999999989</v>
          </cell>
          <cell r="W151">
            <v>0.52160000000000006</v>
          </cell>
          <cell r="X151">
            <v>0.4894</v>
          </cell>
          <cell r="Y151">
            <v>14000</v>
          </cell>
          <cell r="Z151">
            <v>24722.499999999996</v>
          </cell>
          <cell r="AA151">
            <v>2608.0000000000005</v>
          </cell>
          <cell r="AB151">
            <v>-7341</v>
          </cell>
          <cell r="AC151">
            <v>10151.627218934911</v>
          </cell>
          <cell r="AD151">
            <v>7218.9349112426044</v>
          </cell>
          <cell r="AE151">
            <v>5143.4911242603557</v>
          </cell>
          <cell r="AF151">
            <v>0</v>
          </cell>
          <cell r="AG151">
            <v>0</v>
          </cell>
          <cell r="AH151">
            <v>-12800</v>
          </cell>
          <cell r="AI151">
            <v>-3500.0000000000005</v>
          </cell>
          <cell r="AJ151">
            <v>30500</v>
          </cell>
          <cell r="AK151">
            <v>-15840</v>
          </cell>
          <cell r="AL151">
            <v>54863.553254437866</v>
          </cell>
          <cell r="AM151">
            <v>0.63934426229508201</v>
          </cell>
          <cell r="AN151">
            <v>0.4494949494949495</v>
          </cell>
          <cell r="AO151">
            <v>0.54558703411891074</v>
          </cell>
          <cell r="AP151">
            <v>0.59060811021058346</v>
          </cell>
          <cell r="AQ151">
            <v>14000</v>
          </cell>
          <cell r="AR151">
            <v>15437.500000000002</v>
          </cell>
          <cell r="AS151">
            <v>1096</v>
          </cell>
          <cell r="AT151">
            <v>-2449.5</v>
          </cell>
          <cell r="AU151">
            <v>6490.3846153846162</v>
          </cell>
          <cell r="AV151">
            <v>4615.3846153846162</v>
          </cell>
          <cell r="AW151">
            <v>3288.461538461539</v>
          </cell>
          <cell r="AX151">
            <v>0</v>
          </cell>
          <cell r="AY151">
            <v>0</v>
          </cell>
          <cell r="AZ151">
            <v>-12800</v>
          </cell>
          <cell r="BA151">
            <v>-3500.0000000000005</v>
          </cell>
          <cell r="BB151">
            <v>19500</v>
          </cell>
          <cell r="BC151">
            <v>-7120</v>
          </cell>
          <cell r="BD151">
            <v>12279.115384615387</v>
          </cell>
          <cell r="BE151">
            <v>0.38360655737704918</v>
          </cell>
          <cell r="BF151">
            <v>0.77777777777777779</v>
          </cell>
          <cell r="BG151">
            <v>0.28482140701734565</v>
          </cell>
          <cell r="BH151">
            <v>0.33054403551298772</v>
          </cell>
          <cell r="BI151">
            <v>14000</v>
          </cell>
          <cell r="BJ151">
            <v>7155</v>
          </cell>
          <cell r="BK151">
            <v>1296</v>
          </cell>
          <cell r="BL151">
            <v>-6819</v>
          </cell>
          <cell r="BM151">
            <v>3894.2307692307691</v>
          </cell>
          <cell r="BN151">
            <v>2769.2307692307695</v>
          </cell>
          <cell r="BO151">
            <v>1973.0769230769233</v>
          </cell>
          <cell r="BP151">
            <v>0</v>
          </cell>
          <cell r="BQ151">
            <v>0</v>
          </cell>
          <cell r="BR151">
            <v>-12800</v>
          </cell>
          <cell r="BS151">
            <v>-3500.0000000000005</v>
          </cell>
          <cell r="BT151">
            <v>11700</v>
          </cell>
          <cell r="BU151">
            <v>-12320</v>
          </cell>
          <cell r="BV151">
            <v>-1662.8653846153843</v>
          </cell>
          <cell r="BW151">
            <v>1.0491803278688525</v>
          </cell>
          <cell r="BX151">
            <v>1.2272727272727271</v>
          </cell>
          <cell r="BY151">
            <v>0.81027326376802444</v>
          </cell>
          <cell r="BZ151">
            <v>0.92202102391621266</v>
          </cell>
          <cell r="CA151">
            <v>14000</v>
          </cell>
          <cell r="CB151">
            <v>23104.999999999996</v>
          </cell>
          <cell r="CC151">
            <v>2478</v>
          </cell>
          <cell r="CD151">
            <v>-8703</v>
          </cell>
          <cell r="CE151">
            <v>10650.887573964497</v>
          </cell>
          <cell r="CF151">
            <v>7573.9644970414211</v>
          </cell>
          <cell r="CG151">
            <v>5396.4497041420127</v>
          </cell>
          <cell r="CH151">
            <v>0</v>
          </cell>
          <cell r="CI151">
            <v>0</v>
          </cell>
          <cell r="CJ151">
            <v>-12800</v>
          </cell>
          <cell r="CK151">
            <v>-3500.0000000000005</v>
          </cell>
          <cell r="CL151">
            <v>32000</v>
          </cell>
          <cell r="CM151">
            <v>-19439.999999999996</v>
          </cell>
          <cell r="CN151">
            <v>4595.1627218934918</v>
          </cell>
          <cell r="CO151">
            <v>0.53442622950819674</v>
          </cell>
          <cell r="CP151">
            <v>0.54545454545454553</v>
          </cell>
          <cell r="CQ151">
            <v>0.45117818122570197</v>
          </cell>
          <cell r="CR151">
            <v>0.49104119402430768</v>
          </cell>
          <cell r="CS151">
            <v>14000</v>
          </cell>
          <cell r="CT151">
            <v>12400</v>
          </cell>
          <cell r="CU151">
            <v>1267</v>
          </cell>
          <cell r="CV151">
            <v>-3760.4999999999995</v>
          </cell>
          <cell r="CW151">
            <v>5425.2958579881661</v>
          </cell>
          <cell r="CX151">
            <v>3857.9881656804741</v>
          </cell>
          <cell r="CY151">
            <v>2748.8165680473376</v>
          </cell>
          <cell r="CZ151">
            <v>0</v>
          </cell>
          <cell r="DA151">
            <v>0</v>
          </cell>
          <cell r="DB151">
            <v>-12800</v>
          </cell>
          <cell r="DC151">
            <v>-3500.0000000000005</v>
          </cell>
          <cell r="DD151">
            <v>16300</v>
          </cell>
          <cell r="DE151">
            <v>-8640.0000000000018</v>
          </cell>
          <cell r="DF151">
            <v>831.16253698224853</v>
          </cell>
          <cell r="DG151">
            <v>0.4524590163934426</v>
          </cell>
          <cell r="DH151">
            <v>0.86363636363636365</v>
          </cell>
          <cell r="DI151">
            <v>0.24029380011401291</v>
          </cell>
          <cell r="DJ151">
            <v>0.32973185536891758</v>
          </cell>
          <cell r="DK151">
            <v>14000</v>
          </cell>
          <cell r="DL151">
            <v>7685</v>
          </cell>
          <cell r="DM151">
            <v>1208.5</v>
          </cell>
          <cell r="DN151">
            <v>-6763.5</v>
          </cell>
          <cell r="DO151">
            <v>4593.1952662721887</v>
          </cell>
          <cell r="DP151">
            <v>3266.2721893491125</v>
          </cell>
          <cell r="DQ151">
            <v>2327.2189349112427</v>
          </cell>
          <cell r="DR151">
            <v>0</v>
          </cell>
          <cell r="DS151">
            <v>0</v>
          </cell>
          <cell r="DT151">
            <v>-12800</v>
          </cell>
          <cell r="DU151">
            <v>-3500.0000000000005</v>
          </cell>
          <cell r="DV151">
            <v>13800</v>
          </cell>
          <cell r="DW151">
            <v>-3806.2537938059645</v>
          </cell>
          <cell r="DX151">
            <v>187.82601864770561</v>
          </cell>
          <cell r="DY151">
            <v>71093.954531961324</v>
          </cell>
          <cell r="DZ151" t="str">
            <v>No</v>
          </cell>
          <cell r="EA151">
            <v>46850</v>
          </cell>
          <cell r="EB151">
            <v>4731850</v>
          </cell>
          <cell r="EC151">
            <v>24243.954531961324</v>
          </cell>
          <cell r="ED151">
            <v>5.1748035287003894E-3</v>
          </cell>
          <cell r="EE151">
            <v>148</v>
          </cell>
          <cell r="EF151">
            <v>161</v>
          </cell>
        </row>
        <row r="152">
          <cell r="A152" t="str">
            <v>Sergio Romero</v>
          </cell>
          <cell r="B152" t="str">
            <v>Manchester United</v>
          </cell>
          <cell r="C152" t="str">
            <v>Goalkeeper</v>
          </cell>
          <cell r="D152" t="str">
            <v>4.955.000</v>
          </cell>
          <cell r="E152">
            <v>0</v>
          </cell>
          <cell r="F152" t="str">
            <v>Sergio Romero</v>
          </cell>
          <cell r="G152" t="str">
            <v/>
          </cell>
          <cell r="H152">
            <v>4955000</v>
          </cell>
          <cell r="I152">
            <v>1.0573248407643316</v>
          </cell>
          <cell r="J152">
            <v>1.0991379310344831</v>
          </cell>
          <cell r="K152">
            <v>0.88645172167921571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3.32</v>
          </cell>
          <cell r="U152">
            <v>2.5499999999999998</v>
          </cell>
          <cell r="V152">
            <v>0.91920000000000002</v>
          </cell>
          <cell r="W152">
            <v>0.45950000000000002</v>
          </cell>
          <cell r="X152">
            <v>0.62139999999999995</v>
          </cell>
          <cell r="Y152">
            <v>-5000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-5000</v>
          </cell>
          <cell r="AM152">
            <v>0.25</v>
          </cell>
          <cell r="AN152">
            <v>0.78823529411764703</v>
          </cell>
          <cell r="AO152">
            <v>0.22901771012753316</v>
          </cell>
          <cell r="AP152">
            <v>0.23927897427873451</v>
          </cell>
          <cell r="AQ152">
            <v>-5000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0.59337349397590367</v>
          </cell>
          <cell r="BF152">
            <v>0.4</v>
          </cell>
          <cell r="BG152">
            <v>0.61634035627370798</v>
          </cell>
          <cell r="BH152">
            <v>0.60474790671856271</v>
          </cell>
          <cell r="BI152">
            <v>-5000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-5000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0.56024096385542177</v>
          </cell>
          <cell r="CP152">
            <v>0.38039215686274513</v>
          </cell>
          <cell r="CQ152">
            <v>0.64794080208065019</v>
          </cell>
          <cell r="CR152">
            <v>0.60249728586850793</v>
          </cell>
          <cell r="CS152">
            <v>-5000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0.51506024096385539</v>
          </cell>
          <cell r="DH152">
            <v>0.54117647058823526</v>
          </cell>
          <cell r="DI152">
            <v>0.43000607537435093</v>
          </cell>
          <cell r="DJ152">
            <v>0.47061558920018254</v>
          </cell>
          <cell r="DK152">
            <v>-5000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-5000</v>
          </cell>
          <cell r="DZ152" t="str">
            <v>No</v>
          </cell>
          <cell r="EA152">
            <v>49550</v>
          </cell>
          <cell r="EB152">
            <v>5004550</v>
          </cell>
          <cell r="EC152">
            <v>-54550</v>
          </cell>
          <cell r="ED152">
            <v>-1.1009081735620586E-2</v>
          </cell>
          <cell r="EE152">
            <v>541</v>
          </cell>
          <cell r="EF152">
            <v>265</v>
          </cell>
        </row>
        <row r="153">
          <cell r="A153" t="str">
            <v>Kyle Bartley</v>
          </cell>
          <cell r="B153" t="str">
            <v>West Bromwich</v>
          </cell>
          <cell r="C153" t="str">
            <v>Defense</v>
          </cell>
          <cell r="D153" t="str">
            <v>2.730.000</v>
          </cell>
          <cell r="E153">
            <v>6.0000000000000001E-3</v>
          </cell>
          <cell r="F153" t="str">
            <v>Kyle Bartley</v>
          </cell>
          <cell r="G153" t="str">
            <v>Brighton and Hove</v>
          </cell>
          <cell r="H153">
            <v>2730000</v>
          </cell>
          <cell r="I153">
            <v>0.97536945812807874</v>
          </cell>
          <cell r="J153">
            <v>1.0124610591900314</v>
          </cell>
          <cell r="K153">
            <v>0.98516147958933487</v>
          </cell>
          <cell r="L153">
            <v>190</v>
          </cell>
          <cell r="M153">
            <v>0.21458128078817731</v>
          </cell>
          <cell r="N153">
            <v>3.9014778325123151E-2</v>
          </cell>
          <cell r="O153">
            <v>0.5266995073891626</v>
          </cell>
          <cell r="P153">
            <v>0.39406459183573395</v>
          </cell>
          <cell r="Q153">
            <v>0</v>
          </cell>
          <cell r="R153">
            <v>0.44</v>
          </cell>
          <cell r="S153">
            <v>0</v>
          </cell>
          <cell r="T153">
            <v>1.98</v>
          </cell>
          <cell r="U153">
            <v>3.25</v>
          </cell>
          <cell r="V153">
            <v>0.45539999999999997</v>
          </cell>
          <cell r="W153">
            <v>0.50689999999999991</v>
          </cell>
          <cell r="X153">
            <v>1.0377000000000001</v>
          </cell>
          <cell r="Y153">
            <v>14000</v>
          </cell>
          <cell r="Z153">
            <v>11385</v>
          </cell>
          <cell r="AA153">
            <v>2534.4999999999995</v>
          </cell>
          <cell r="AB153">
            <v>-15565.500000000002</v>
          </cell>
          <cell r="AC153">
            <v>32187.192118226598</v>
          </cell>
          <cell r="AD153">
            <v>1950.7389162561576</v>
          </cell>
          <cell r="AE153">
            <v>5266.9950738916259</v>
          </cell>
          <cell r="AF153">
            <v>19703.229591786698</v>
          </cell>
          <cell r="AG153">
            <v>0</v>
          </cell>
          <cell r="AH153">
            <v>-8800</v>
          </cell>
          <cell r="AI153">
            <v>0</v>
          </cell>
          <cell r="AJ153">
            <v>19800</v>
          </cell>
          <cell r="AK153">
            <v>-26000</v>
          </cell>
          <cell r="AL153">
            <v>56462.155700161078</v>
          </cell>
          <cell r="AM153">
            <v>0.60101010101010099</v>
          </cell>
          <cell r="AN153">
            <v>0.37538461538461537</v>
          </cell>
          <cell r="AO153">
            <v>0.74919232288467341</v>
          </cell>
          <cell r="AP153">
            <v>0.67102321394487519</v>
          </cell>
          <cell r="AQ153">
            <v>14000</v>
          </cell>
          <cell r="AR153">
            <v>8777.5</v>
          </cell>
          <cell r="AS153">
            <v>1412.4999999999998</v>
          </cell>
          <cell r="AT153">
            <v>-5497.5</v>
          </cell>
          <cell r="AU153">
            <v>19344.827586206895</v>
          </cell>
          <cell r="AV153">
            <v>1172.4137931034481</v>
          </cell>
          <cell r="AW153">
            <v>3165.5172413793102</v>
          </cell>
          <cell r="AX153">
            <v>14761.508346200711</v>
          </cell>
          <cell r="AY153">
            <v>0</v>
          </cell>
          <cell r="AZ153">
            <v>-8800</v>
          </cell>
          <cell r="BA153">
            <v>0</v>
          </cell>
          <cell r="BB153">
            <v>11900</v>
          </cell>
          <cell r="BC153">
            <v>-9760</v>
          </cell>
          <cell r="BD153">
            <v>18238.383483445185</v>
          </cell>
          <cell r="BE153">
            <v>0.5</v>
          </cell>
          <cell r="BF153">
            <v>0.47384615384615386</v>
          </cell>
          <cell r="BG153">
            <v>0.54402528384570725</v>
          </cell>
          <cell r="BH153">
            <v>0.52154831216566466</v>
          </cell>
          <cell r="BI153">
            <v>14000</v>
          </cell>
          <cell r="BJ153">
            <v>6040</v>
          </cell>
          <cell r="BK153">
            <v>1311.5</v>
          </cell>
          <cell r="BL153">
            <v>-7441.5</v>
          </cell>
          <cell r="BM153">
            <v>16093.596059113299</v>
          </cell>
          <cell r="BN153">
            <v>975.3694581280788</v>
          </cell>
          <cell r="BO153">
            <v>2633.497536945813</v>
          </cell>
          <cell r="BP153">
            <v>10719.055071348897</v>
          </cell>
          <cell r="BQ153">
            <v>0</v>
          </cell>
          <cell r="BR153">
            <v>-8800</v>
          </cell>
          <cell r="BS153">
            <v>0</v>
          </cell>
          <cell r="BT153">
            <v>9900</v>
          </cell>
          <cell r="BU153">
            <v>-12320</v>
          </cell>
          <cell r="BV153">
            <v>4777.8795313840219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14000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-8800</v>
          </cell>
          <cell r="CK153">
            <v>0</v>
          </cell>
          <cell r="CL153">
            <v>0</v>
          </cell>
          <cell r="CM153">
            <v>0</v>
          </cell>
          <cell r="CN153">
            <v>-1100</v>
          </cell>
          <cell r="CO153">
            <v>0.18686868686868688</v>
          </cell>
          <cell r="CP153">
            <v>0.74461538461538457</v>
          </cell>
          <cell r="CQ153">
            <v>0.22565239126192127</v>
          </cell>
          <cell r="CR153">
            <v>0.20534694067332579</v>
          </cell>
          <cell r="CS153">
            <v>14000</v>
          </cell>
          <cell r="CT153">
            <v>1012.5</v>
          </cell>
          <cell r="CU153">
            <v>669</v>
          </cell>
          <cell r="CV153">
            <v>-12385.5</v>
          </cell>
          <cell r="CW153">
            <v>6014.7783251231522</v>
          </cell>
          <cell r="CX153">
            <v>364.53201970443354</v>
          </cell>
          <cell r="CY153">
            <v>984.23645320197056</v>
          </cell>
          <cell r="CZ153">
            <v>4446.0808729693172</v>
          </cell>
          <cell r="DA153">
            <v>0</v>
          </cell>
          <cell r="DB153">
            <v>-8800</v>
          </cell>
          <cell r="DC153">
            <v>0</v>
          </cell>
          <cell r="DD153">
            <v>3700</v>
          </cell>
          <cell r="DE153">
            <v>-19360</v>
          </cell>
          <cell r="DF153">
            <v>-1459.6482705625704</v>
          </cell>
          <cell r="DG153">
            <v>0.55555555555555558</v>
          </cell>
          <cell r="DH153">
            <v>0.43384615384615383</v>
          </cell>
          <cell r="DI153">
            <v>0.61955143448972538</v>
          </cell>
          <cell r="DJ153">
            <v>0.58668155023247559</v>
          </cell>
          <cell r="DK153">
            <v>14000</v>
          </cell>
          <cell r="DL153">
            <v>7287.4999999999991</v>
          </cell>
          <cell r="DM153">
            <v>1363</v>
          </cell>
          <cell r="DN153">
            <v>-6538.5</v>
          </cell>
          <cell r="DO153">
            <v>17881.773399014779</v>
          </cell>
          <cell r="DP153">
            <v>1083.7438423645322</v>
          </cell>
          <cell r="DQ153">
            <v>2926.1083743842369</v>
          </cell>
          <cell r="DR153">
            <v>12207.164157671856</v>
          </cell>
          <cell r="DS153">
            <v>0</v>
          </cell>
          <cell r="DT153">
            <v>-8800</v>
          </cell>
          <cell r="DU153">
            <v>0</v>
          </cell>
          <cell r="DV153">
            <v>11000</v>
          </cell>
          <cell r="DW153">
            <v>-16108.33729673286</v>
          </cell>
          <cell r="DX153">
            <v>696.95163989695448</v>
          </cell>
          <cell r="DY153">
            <v>77615.722084324676</v>
          </cell>
          <cell r="DZ153" t="str">
            <v>No</v>
          </cell>
          <cell r="EA153">
            <v>27300</v>
          </cell>
          <cell r="EB153">
            <v>2757300</v>
          </cell>
          <cell r="EC153">
            <v>50315.722084324676</v>
          </cell>
          <cell r="ED153">
            <v>1.8430667430155558E-2</v>
          </cell>
          <cell r="EE153">
            <v>105</v>
          </cell>
          <cell r="EF153">
            <v>56</v>
          </cell>
        </row>
        <row r="154">
          <cell r="A154" t="str">
            <v>Dan Burn</v>
          </cell>
          <cell r="B154" t="str">
            <v>Brighton and Hove</v>
          </cell>
          <cell r="C154" t="str">
            <v>Defense</v>
          </cell>
          <cell r="D154" t="str">
            <v>2.757.000</v>
          </cell>
          <cell r="E154">
            <v>1.4999999999999999E-2</v>
          </cell>
          <cell r="F154" t="str">
            <v>Dan Burn</v>
          </cell>
          <cell r="G154" t="str">
            <v>West Bromwich</v>
          </cell>
          <cell r="H154">
            <v>2757000</v>
          </cell>
          <cell r="I154">
            <v>1.0849673202614376</v>
          </cell>
          <cell r="J154">
            <v>0.94845360824742264</v>
          </cell>
          <cell r="K154">
            <v>1.0487343186434583</v>
          </cell>
          <cell r="L154">
            <v>95</v>
          </cell>
          <cell r="M154">
            <v>2.1699346405228751E-2</v>
          </cell>
          <cell r="N154">
            <v>2.1699346405228751E-2</v>
          </cell>
          <cell r="O154">
            <v>0.19529411764705876</v>
          </cell>
          <cell r="P154">
            <v>0.39851904108451419</v>
          </cell>
          <cell r="Q154">
            <v>0</v>
          </cell>
          <cell r="R154">
            <v>0.21</v>
          </cell>
          <cell r="S154">
            <v>0.01</v>
          </cell>
          <cell r="T154">
            <v>1.66</v>
          </cell>
          <cell r="U154">
            <v>0.92</v>
          </cell>
          <cell r="V154">
            <v>0.54459999999999997</v>
          </cell>
          <cell r="W154">
            <v>0.25019999999999998</v>
          </cell>
          <cell r="X154">
            <v>0.20519999999999999</v>
          </cell>
          <cell r="Y154">
            <v>7000</v>
          </cell>
          <cell r="Z154">
            <v>13615</v>
          </cell>
          <cell r="AA154">
            <v>1251</v>
          </cell>
          <cell r="AB154">
            <v>-3078</v>
          </cell>
          <cell r="AC154">
            <v>3254.9019607843125</v>
          </cell>
          <cell r="AD154">
            <v>1084.9673202614376</v>
          </cell>
          <cell r="AE154">
            <v>1952.9411764705876</v>
          </cell>
          <cell r="AF154">
            <v>19925.952054225709</v>
          </cell>
          <cell r="AG154">
            <v>0</v>
          </cell>
          <cell r="AH154">
            <v>-4200</v>
          </cell>
          <cell r="AI154">
            <v>-500</v>
          </cell>
          <cell r="AJ154">
            <v>16600</v>
          </cell>
          <cell r="AK154">
            <v>-7360</v>
          </cell>
          <cell r="AL154">
            <v>49546.762511742047</v>
          </cell>
          <cell r="AM154">
            <v>0.77108433734939763</v>
          </cell>
          <cell r="AN154">
            <v>1.173913043478261</v>
          </cell>
          <cell r="AO154">
            <v>0.85214378896621135</v>
          </cell>
          <cell r="AP154">
            <v>0.81060146116412601</v>
          </cell>
          <cell r="AQ154">
            <v>7000</v>
          </cell>
          <cell r="AR154">
            <v>10132.5</v>
          </cell>
          <cell r="AS154">
            <v>1424.9999999999998</v>
          </cell>
          <cell r="AT154">
            <v>-4644</v>
          </cell>
          <cell r="AU154">
            <v>2509.8039215686267</v>
          </cell>
          <cell r="AV154">
            <v>836.60130718954235</v>
          </cell>
          <cell r="AW154">
            <v>1505.8823529411761</v>
          </cell>
          <cell r="AX154">
            <v>16979.776282246959</v>
          </cell>
          <cell r="AY154">
            <v>0</v>
          </cell>
          <cell r="AZ154">
            <v>-4200</v>
          </cell>
          <cell r="BA154">
            <v>-500</v>
          </cell>
          <cell r="BB154">
            <v>12800</v>
          </cell>
          <cell r="BC154">
            <v>-8640</v>
          </cell>
          <cell r="BD154">
            <v>14102.781931973153</v>
          </cell>
          <cell r="BE154">
            <v>0.78313253012048201</v>
          </cell>
          <cell r="BF154">
            <v>1.2499999999999998</v>
          </cell>
          <cell r="BG154">
            <v>0.79453360250333427</v>
          </cell>
          <cell r="BH154">
            <v>0.78881246845760333</v>
          </cell>
          <cell r="BI154">
            <v>7000</v>
          </cell>
          <cell r="BJ154">
            <v>9905</v>
          </cell>
          <cell r="BK154">
            <v>1394</v>
          </cell>
          <cell r="BL154">
            <v>-4876.5</v>
          </cell>
          <cell r="BM154">
            <v>2549.0196078431363</v>
          </cell>
          <cell r="BN154">
            <v>849.67320261437897</v>
          </cell>
          <cell r="BO154">
            <v>1529.411764705882</v>
          </cell>
          <cell r="BP154">
            <v>15831.838468952667</v>
          </cell>
          <cell r="BQ154">
            <v>0</v>
          </cell>
          <cell r="BR154">
            <v>-4200</v>
          </cell>
          <cell r="BS154">
            <v>-500</v>
          </cell>
          <cell r="BT154">
            <v>13000.000000000002</v>
          </cell>
          <cell r="BU154">
            <v>-9199.9999999999982</v>
          </cell>
          <cell r="BV154">
            <v>6570.6107610290164</v>
          </cell>
          <cell r="BW154">
            <v>1.0060240963855422</v>
          </cell>
          <cell r="BX154">
            <v>0.83695652173913038</v>
          </cell>
          <cell r="BY154">
            <v>1.1618342427282833</v>
          </cell>
          <cell r="BZ154">
            <v>1.0811259150489836</v>
          </cell>
          <cell r="CA154">
            <v>7000</v>
          </cell>
          <cell r="CB154">
            <v>14640</v>
          </cell>
          <cell r="CC154">
            <v>1234</v>
          </cell>
          <cell r="CD154">
            <v>-2514</v>
          </cell>
          <cell r="CE154">
            <v>3274.5098039215677</v>
          </cell>
          <cell r="CF154">
            <v>1091.5032679738561</v>
          </cell>
          <cell r="CG154">
            <v>1964.7058823529408</v>
          </cell>
          <cell r="CH154">
            <v>23150.653415561406</v>
          </cell>
          <cell r="CI154">
            <v>0</v>
          </cell>
          <cell r="CJ154">
            <v>-4200</v>
          </cell>
          <cell r="CK154">
            <v>-500</v>
          </cell>
          <cell r="CL154">
            <v>16700</v>
          </cell>
          <cell r="CM154">
            <v>-6160</v>
          </cell>
          <cell r="CN154">
            <v>6085.1715462262218</v>
          </cell>
          <cell r="CO154">
            <v>0.58433734939759041</v>
          </cell>
          <cell r="CP154">
            <v>2.0217391304347827</v>
          </cell>
          <cell r="CQ154">
            <v>0.39062783535852114</v>
          </cell>
          <cell r="CR154">
            <v>0.47776399394922653</v>
          </cell>
          <cell r="CS154">
            <v>7000</v>
          </cell>
          <cell r="CT154">
            <v>4800</v>
          </cell>
          <cell r="CU154">
            <v>1153</v>
          </cell>
          <cell r="CV154">
            <v>-8659.5</v>
          </cell>
          <cell r="CW154">
            <v>1901.9607843137248</v>
          </cell>
          <cell r="CX154">
            <v>633.9869281045751</v>
          </cell>
          <cell r="CY154">
            <v>1141.1764705882351</v>
          </cell>
          <cell r="CZ154">
            <v>7783.6315183998659</v>
          </cell>
          <cell r="DA154">
            <v>0</v>
          </cell>
          <cell r="DB154">
            <v>-4200</v>
          </cell>
          <cell r="DC154">
            <v>-500</v>
          </cell>
          <cell r="DD154">
            <v>9700</v>
          </cell>
          <cell r="DE154">
            <v>-14880</v>
          </cell>
          <cell r="DF154">
            <v>-70.35901866209997</v>
          </cell>
          <cell r="DG154">
            <v>0.90361445783132532</v>
          </cell>
          <cell r="DH154">
            <v>1.1413043478260869</v>
          </cell>
          <cell r="DI154">
            <v>0.8780954309205613</v>
          </cell>
          <cell r="DJ154">
            <v>0.890763563879578</v>
          </cell>
          <cell r="DK154">
            <v>7000</v>
          </cell>
          <cell r="DL154">
            <v>11820</v>
          </cell>
          <cell r="DM154">
            <v>1328.5</v>
          </cell>
          <cell r="DN154">
            <v>-3922.5</v>
          </cell>
          <cell r="DO154">
            <v>2941.1764705882342</v>
          </cell>
          <cell r="DP154">
            <v>980.39215686274486</v>
          </cell>
          <cell r="DQ154">
            <v>1764.7058823529408</v>
          </cell>
          <cell r="DR154">
            <v>17496.887455557768</v>
          </cell>
          <cell r="DS154">
            <v>0</v>
          </cell>
          <cell r="DT154">
            <v>-4200</v>
          </cell>
          <cell r="DU154">
            <v>-500</v>
          </cell>
          <cell r="DV154">
            <v>15000</v>
          </cell>
          <cell r="DW154">
            <v>-6462.7823715753311</v>
          </cell>
          <cell r="DX154">
            <v>1132.6993623058236</v>
          </cell>
          <cell r="DY154">
            <v>77367.667094614168</v>
          </cell>
          <cell r="DZ154" t="str">
            <v>No</v>
          </cell>
          <cell r="EA154">
            <v>27570</v>
          </cell>
          <cell r="EB154">
            <v>2784570</v>
          </cell>
          <cell r="EC154">
            <v>49797.667094614168</v>
          </cell>
          <cell r="ED154">
            <v>1.8062265903015656E-2</v>
          </cell>
          <cell r="EE154">
            <v>106</v>
          </cell>
          <cell r="EF154">
            <v>58</v>
          </cell>
        </row>
        <row r="155">
          <cell r="A155" t="str">
            <v>Kieran Tierney</v>
          </cell>
          <cell r="B155" t="str">
            <v>Arsenal</v>
          </cell>
          <cell r="C155" t="str">
            <v>Defense</v>
          </cell>
          <cell r="D155" t="str">
            <v>3.066.000</v>
          </cell>
          <cell r="E155">
            <v>0.24600000000000002</v>
          </cell>
          <cell r="F155" t="str">
            <v>Kieran Tierney</v>
          </cell>
          <cell r="G155" t="str">
            <v>Leicester City</v>
          </cell>
          <cell r="H155">
            <v>3066000</v>
          </cell>
          <cell r="I155">
            <v>0.78294573643410836</v>
          </cell>
          <cell r="J155">
            <v>0.99999999999999989</v>
          </cell>
          <cell r="K155">
            <v>1.0063142122390261</v>
          </cell>
          <cell r="L155">
            <v>95</v>
          </cell>
          <cell r="M155">
            <v>6.2635658914728665E-2</v>
          </cell>
          <cell r="N155">
            <v>0.10178294573643409</v>
          </cell>
          <cell r="O155">
            <v>0.24271317829457359</v>
          </cell>
          <cell r="P155">
            <v>0.25157855305975652</v>
          </cell>
          <cell r="Q155">
            <v>0</v>
          </cell>
          <cell r="R155">
            <v>0.27</v>
          </cell>
          <cell r="S155">
            <v>0</v>
          </cell>
          <cell r="T155">
            <v>1.01</v>
          </cell>
          <cell r="U155">
            <v>1.38</v>
          </cell>
          <cell r="V155">
            <v>0.2727</v>
          </cell>
          <cell r="W155">
            <v>0.27839999999999998</v>
          </cell>
          <cell r="X155">
            <v>0.44890000000000002</v>
          </cell>
          <cell r="Y155">
            <v>7000</v>
          </cell>
          <cell r="Z155">
            <v>6817.5</v>
          </cell>
          <cell r="AA155">
            <v>1392</v>
          </cell>
          <cell r="AB155">
            <v>-6733.5</v>
          </cell>
          <cell r="AC155">
            <v>9395.3488372092997</v>
          </cell>
          <cell r="AD155">
            <v>5089.1472868217043</v>
          </cell>
          <cell r="AE155">
            <v>2427.1317829457357</v>
          </cell>
          <cell r="AF155">
            <v>12578.927652987826</v>
          </cell>
          <cell r="AG155">
            <v>0</v>
          </cell>
          <cell r="AH155">
            <v>-5400</v>
          </cell>
          <cell r="AI155">
            <v>0</v>
          </cell>
          <cell r="AJ155">
            <v>10100</v>
          </cell>
          <cell r="AK155">
            <v>-11040</v>
          </cell>
          <cell r="AL155">
            <v>31626.55555996456</v>
          </cell>
          <cell r="AM155">
            <v>1.3168316831683169</v>
          </cell>
          <cell r="AN155">
            <v>0.69565217391304346</v>
          </cell>
          <cell r="AO155">
            <v>1.5219615556186339</v>
          </cell>
          <cell r="AP155">
            <v>1.4156861223458947</v>
          </cell>
          <cell r="AQ155">
            <v>7000</v>
          </cell>
          <cell r="AR155">
            <v>11157.5</v>
          </cell>
          <cell r="AS155">
            <v>1427.4999999999998</v>
          </cell>
          <cell r="AT155">
            <v>-4024.4999999999995</v>
          </cell>
          <cell r="AU155">
            <v>12372.093023255811</v>
          </cell>
          <cell r="AV155">
            <v>6701.550387596898</v>
          </cell>
          <cell r="AW155">
            <v>3196.124031007751</v>
          </cell>
          <cell r="AX155">
            <v>19144.644298755604</v>
          </cell>
          <cell r="AY155">
            <v>0</v>
          </cell>
          <cell r="AZ155">
            <v>-5400</v>
          </cell>
          <cell r="BA155">
            <v>0</v>
          </cell>
          <cell r="BB155">
            <v>13300</v>
          </cell>
          <cell r="BC155">
            <v>-7680</v>
          </cell>
          <cell r="BD155">
            <v>25097.455870308033</v>
          </cell>
          <cell r="BE155">
            <v>1.5247524752475248</v>
          </cell>
          <cell r="BF155">
            <v>0.84782608695652173</v>
          </cell>
          <cell r="BG155">
            <v>1.2336780599567434</v>
          </cell>
          <cell r="BH155">
            <v>1.3715151022054437</v>
          </cell>
          <cell r="BI155">
            <v>7000</v>
          </cell>
          <cell r="BJ155">
            <v>11365</v>
          </cell>
          <cell r="BK155">
            <v>1296</v>
          </cell>
          <cell r="BL155">
            <v>-4293</v>
          </cell>
          <cell r="BM155">
            <v>14325.581395348834</v>
          </cell>
          <cell r="BN155">
            <v>7759.6899224806184</v>
          </cell>
          <cell r="BO155">
            <v>3700.7751937984485</v>
          </cell>
          <cell r="BP155">
            <v>15518.347063274254</v>
          </cell>
          <cell r="BQ155">
            <v>0</v>
          </cell>
          <cell r="BR155">
            <v>-5400</v>
          </cell>
          <cell r="BS155">
            <v>0</v>
          </cell>
          <cell r="BT155">
            <v>15400</v>
          </cell>
          <cell r="BU155">
            <v>-9360</v>
          </cell>
          <cell r="BV155">
            <v>12578.098393725539</v>
          </cell>
          <cell r="BW155">
            <v>1.2871287128712872</v>
          </cell>
          <cell r="BX155">
            <v>0.94202898550724645</v>
          </cell>
          <cell r="BY155">
            <v>1.0832870676749584</v>
          </cell>
          <cell r="BZ155">
            <v>1.1808174664555822</v>
          </cell>
          <cell r="CA155">
            <v>7000</v>
          </cell>
          <cell r="CB155">
            <v>9075</v>
          </cell>
          <cell r="CC155">
            <v>1354</v>
          </cell>
          <cell r="CD155">
            <v>-5491.5</v>
          </cell>
          <cell r="CE155">
            <v>12093.023255813951</v>
          </cell>
          <cell r="CF155">
            <v>6550.3875968992234</v>
          </cell>
          <cell r="CG155">
            <v>3124.0310077519371</v>
          </cell>
          <cell r="CH155">
            <v>13626.589651700629</v>
          </cell>
          <cell r="CI155">
            <v>0</v>
          </cell>
          <cell r="CJ155">
            <v>-5400</v>
          </cell>
          <cell r="CK155">
            <v>0</v>
          </cell>
          <cell r="CL155">
            <v>13000</v>
          </cell>
          <cell r="CM155">
            <v>-10400</v>
          </cell>
          <cell r="CN155">
            <v>4691.4414390207185</v>
          </cell>
          <cell r="CO155">
            <v>1.2772277227722773</v>
          </cell>
          <cell r="CP155">
            <v>1.1304347826086958</v>
          </cell>
          <cell r="CQ155">
            <v>0.83527021141127189</v>
          </cell>
          <cell r="CR155">
            <v>1.0328747600848505</v>
          </cell>
          <cell r="CS155">
            <v>7000</v>
          </cell>
          <cell r="CT155">
            <v>7837.5</v>
          </cell>
          <cell r="CU155">
            <v>1270</v>
          </cell>
          <cell r="CV155">
            <v>-6487.5</v>
          </cell>
          <cell r="CW155">
            <v>11999.999999999996</v>
          </cell>
          <cell r="CX155">
            <v>6499.9999999999982</v>
          </cell>
          <cell r="CY155">
            <v>3099.9999999999991</v>
          </cell>
          <cell r="CZ155">
            <v>10506.803560038235</v>
          </cell>
          <cell r="DA155">
            <v>0</v>
          </cell>
          <cell r="DB155">
            <v>-5400</v>
          </cell>
          <cell r="DC155">
            <v>0</v>
          </cell>
          <cell r="DD155">
            <v>12900</v>
          </cell>
          <cell r="DE155">
            <v>-12480.000000000002</v>
          </cell>
          <cell r="DF155">
            <v>1859.1752225023893</v>
          </cell>
          <cell r="DG155">
            <v>1.4455445544554455</v>
          </cell>
          <cell r="DH155">
            <v>0.65942028985507251</v>
          </cell>
          <cell r="DI155">
            <v>1.5999941932173602</v>
          </cell>
          <cell r="DJ155">
            <v>1.5208099464317324</v>
          </cell>
          <cell r="DK155">
            <v>7000</v>
          </cell>
          <cell r="DL155">
            <v>12385</v>
          </cell>
          <cell r="DM155">
            <v>1360</v>
          </cell>
          <cell r="DN155">
            <v>-3487.5</v>
          </cell>
          <cell r="DO155">
            <v>13581.395348837204</v>
          </cell>
          <cell r="DP155">
            <v>7356.5891472868198</v>
          </cell>
          <cell r="DQ155">
            <v>3508.5271317829447</v>
          </cell>
          <cell r="DR155">
            <v>20126.211201681799</v>
          </cell>
          <cell r="DS155">
            <v>0</v>
          </cell>
          <cell r="DT155">
            <v>-5400</v>
          </cell>
          <cell r="DU155">
            <v>0</v>
          </cell>
          <cell r="DV155">
            <v>14600</v>
          </cell>
          <cell r="DW155">
            <v>-17663.935893119658</v>
          </cell>
          <cell r="DX155">
            <v>1448.9464667646598</v>
          </cell>
          <cell r="DY155">
            <v>77301.67295228591</v>
          </cell>
          <cell r="DZ155" t="str">
            <v>No</v>
          </cell>
          <cell r="EA155">
            <v>30660</v>
          </cell>
          <cell r="EB155">
            <v>3096660</v>
          </cell>
          <cell r="EC155">
            <v>46641.67295228591</v>
          </cell>
          <cell r="ED155">
            <v>1.5212548255801013E-2</v>
          </cell>
          <cell r="EE155">
            <v>110</v>
          </cell>
          <cell r="EF155">
            <v>87</v>
          </cell>
        </row>
        <row r="156">
          <cell r="A156" t="str">
            <v>Sergio Agüero</v>
          </cell>
          <cell r="B156" t="str">
            <v>Manchester City</v>
          </cell>
          <cell r="C156" t="str">
            <v>Striker</v>
          </cell>
          <cell r="D156" t="str">
            <v>8.450.000</v>
          </cell>
          <cell r="E156">
            <v>5.0000000000000001E-3</v>
          </cell>
          <cell r="F156" t="str">
            <v>Sergio Aguero</v>
          </cell>
          <cell r="G156" t="str">
            <v>Wolverhampton</v>
          </cell>
          <cell r="H156">
            <v>8450000</v>
          </cell>
          <cell r="I156">
            <v>0.99784017278617732</v>
          </cell>
          <cell r="J156">
            <v>0.62903225806451601</v>
          </cell>
          <cell r="K156">
            <v>1.2318970745493336</v>
          </cell>
          <cell r="L156">
            <v>190</v>
          </cell>
          <cell r="M156">
            <v>1.4867818574514042</v>
          </cell>
          <cell r="N156">
            <v>0.19956803455723549</v>
          </cell>
          <cell r="O156">
            <v>2.584406047516199</v>
          </cell>
          <cell r="P156">
            <v>1.3674057527497601</v>
          </cell>
          <cell r="Q156">
            <v>0</v>
          </cell>
          <cell r="R156">
            <v>0.08</v>
          </cell>
          <cell r="S156">
            <v>0.01</v>
          </cell>
          <cell r="T156">
            <v>4.6199999999999992</v>
          </cell>
          <cell r="U156">
            <v>0.78</v>
          </cell>
          <cell r="V156">
            <v>1.6113</v>
          </cell>
          <cell r="W156">
            <v>0.29200000000000004</v>
          </cell>
          <cell r="X156">
            <v>9.6700000000000008E-2</v>
          </cell>
          <cell r="Y156">
            <v>14000</v>
          </cell>
          <cell r="Z156">
            <v>40282.5</v>
          </cell>
          <cell r="AA156">
            <v>1460.0000000000002</v>
          </cell>
          <cell r="AB156">
            <v>-1450.5000000000002</v>
          </cell>
          <cell r="AC156">
            <v>148678.18574514042</v>
          </cell>
          <cell r="AD156">
            <v>9978.4017278617739</v>
          </cell>
          <cell r="AE156">
            <v>25844.06047516199</v>
          </cell>
          <cell r="AF156">
            <v>0</v>
          </cell>
          <cell r="AG156">
            <v>0</v>
          </cell>
          <cell r="AH156">
            <v>-1600</v>
          </cell>
          <cell r="AI156">
            <v>-500</v>
          </cell>
          <cell r="AJ156">
            <v>46199.999999999993</v>
          </cell>
          <cell r="AK156">
            <v>-6240</v>
          </cell>
          <cell r="AL156">
            <v>276652.6479481642</v>
          </cell>
          <cell r="AM156">
            <v>1</v>
          </cell>
          <cell r="AN156">
            <v>1.4102564102564104</v>
          </cell>
          <cell r="AO156">
            <v>0.87715645355917138</v>
          </cell>
          <cell r="AP156">
            <v>0.93656631028409909</v>
          </cell>
          <cell r="AQ156">
            <v>14000</v>
          </cell>
          <cell r="AR156">
            <v>37862.5</v>
          </cell>
          <cell r="AS156">
            <v>1585</v>
          </cell>
          <cell r="AT156">
            <v>-2526.0000000000005</v>
          </cell>
          <cell r="AU156">
            <v>148678.18574514042</v>
          </cell>
          <cell r="AV156">
            <v>9978.4017278617739</v>
          </cell>
          <cell r="AW156">
            <v>25844.06047516199</v>
          </cell>
          <cell r="AX156">
            <v>0</v>
          </cell>
          <cell r="AY156">
            <v>0</v>
          </cell>
          <cell r="AZ156">
            <v>-1600</v>
          </cell>
          <cell r="BA156">
            <v>-500</v>
          </cell>
          <cell r="BB156">
            <v>46199.999999999993</v>
          </cell>
          <cell r="BC156">
            <v>-8800</v>
          </cell>
          <cell r="BD156">
            <v>128361.0739740821</v>
          </cell>
          <cell r="BE156">
            <v>0.46103896103896108</v>
          </cell>
          <cell r="BF156">
            <v>0.73076923076923073</v>
          </cell>
          <cell r="BG156">
            <v>0.41357544208242786</v>
          </cell>
          <cell r="BH156">
            <v>0.43666278995228297</v>
          </cell>
          <cell r="BI156">
            <v>14000</v>
          </cell>
          <cell r="BJ156">
            <v>18337.5</v>
          </cell>
          <cell r="BK156">
            <v>909</v>
          </cell>
          <cell r="BL156">
            <v>-1270.5</v>
          </cell>
          <cell r="BM156">
            <v>68546.43628509721</v>
          </cell>
          <cell r="BN156">
            <v>4600.4319654427663</v>
          </cell>
          <cell r="BO156">
            <v>11915.118790496763</v>
          </cell>
          <cell r="BP156">
            <v>0</v>
          </cell>
          <cell r="BQ156">
            <v>0</v>
          </cell>
          <cell r="BR156">
            <v>-1600</v>
          </cell>
          <cell r="BS156">
            <v>-500</v>
          </cell>
          <cell r="BT156">
            <v>21300</v>
          </cell>
          <cell r="BU156">
            <v>-4560</v>
          </cell>
          <cell r="BV156">
            <v>29419.496760259186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14000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-1600</v>
          </cell>
          <cell r="CK156">
            <v>-500</v>
          </cell>
          <cell r="CL156">
            <v>0</v>
          </cell>
          <cell r="CM156">
            <v>0</v>
          </cell>
          <cell r="CN156">
            <v>-262.5</v>
          </cell>
          <cell r="CO156">
            <v>0.40043290043290053</v>
          </cell>
          <cell r="CP156">
            <v>0.93589743589743579</v>
          </cell>
          <cell r="CQ156">
            <v>0.35242574423949602</v>
          </cell>
          <cell r="CR156">
            <v>0.37566323077065311</v>
          </cell>
          <cell r="CS156">
            <v>14000</v>
          </cell>
          <cell r="CT156">
            <v>15862.499999999998</v>
          </cell>
          <cell r="CU156">
            <v>1124</v>
          </cell>
          <cell r="CV156">
            <v>-2110.5</v>
          </cell>
          <cell r="CW156">
            <v>59535.637149028102</v>
          </cell>
          <cell r="CX156">
            <v>3995.6803455723561</v>
          </cell>
          <cell r="CY156">
            <v>10348.812095032401</v>
          </cell>
          <cell r="CZ156">
            <v>0</v>
          </cell>
          <cell r="DA156">
            <v>0</v>
          </cell>
          <cell r="DB156">
            <v>-1600</v>
          </cell>
          <cell r="DC156">
            <v>-500</v>
          </cell>
          <cell r="DD156">
            <v>18500</v>
          </cell>
          <cell r="DE156">
            <v>-5839.9999999999991</v>
          </cell>
          <cell r="DF156">
            <v>6207.2580993520533</v>
          </cell>
          <cell r="DG156">
            <v>0.61038961038961048</v>
          </cell>
          <cell r="DH156">
            <v>0.60256410256410253</v>
          </cell>
          <cell r="DI156">
            <v>0.45707155101977864</v>
          </cell>
          <cell r="DJ156">
            <v>0.52819667354796707</v>
          </cell>
          <cell r="DK156">
            <v>14000</v>
          </cell>
          <cell r="DL156">
            <v>21292.5</v>
          </cell>
          <cell r="DM156">
            <v>545</v>
          </cell>
          <cell r="DN156">
            <v>-589.5</v>
          </cell>
          <cell r="DO156">
            <v>90751.619870410403</v>
          </cell>
          <cell r="DP156">
            <v>6090.7127429805641</v>
          </cell>
          <cell r="DQ156">
            <v>15774.94600431966</v>
          </cell>
          <cell r="DR156">
            <v>0</v>
          </cell>
          <cell r="DS156">
            <v>0</v>
          </cell>
          <cell r="DT156">
            <v>-1600</v>
          </cell>
          <cell r="DU156">
            <v>-500</v>
          </cell>
          <cell r="DV156">
            <v>28200</v>
          </cell>
          <cell r="DW156">
            <v>-2852.1264783634188</v>
          </cell>
          <cell r="DX156">
            <v>4909.7860043546007</v>
          </cell>
          <cell r="DY156">
            <v>445287.76278621214</v>
          </cell>
          <cell r="DZ156" t="str">
            <v>No</v>
          </cell>
          <cell r="EA156">
            <v>84500</v>
          </cell>
          <cell r="EB156">
            <v>8534500</v>
          </cell>
          <cell r="EC156">
            <v>360787.76278621214</v>
          </cell>
          <cell r="ED156">
            <v>4.2696776661090195E-2</v>
          </cell>
          <cell r="EE156">
            <v>1</v>
          </cell>
          <cell r="EF156">
            <v>4</v>
          </cell>
        </row>
        <row r="157">
          <cell r="A157" t="str">
            <v>Thiago Alcantara</v>
          </cell>
          <cell r="B157" t="str">
            <v>Liverpool</v>
          </cell>
          <cell r="C157" t="str">
            <v>Midfield</v>
          </cell>
          <cell r="D157" t="str">
            <v>5.986.000</v>
          </cell>
          <cell r="E157">
            <v>9.0000000000000011E-3</v>
          </cell>
          <cell r="F157" t="str">
            <v>Thiago Alcantara</v>
          </cell>
          <cell r="G157" t="str">
            <v>Chelsea</v>
          </cell>
          <cell r="H157">
            <v>5986000</v>
          </cell>
          <cell r="I157">
            <v>1.0082191780821921</v>
          </cell>
          <cell r="J157">
            <v>0.87837837837837884</v>
          </cell>
          <cell r="K157">
            <v>1.1290504835374364</v>
          </cell>
          <cell r="L157">
            <v>190</v>
          </cell>
          <cell r="M157">
            <v>0.12098630136986305</v>
          </cell>
          <cell r="N157">
            <v>0.16131506849315075</v>
          </cell>
          <cell r="O157">
            <v>0.65534246575342481</v>
          </cell>
          <cell r="P157">
            <v>0.7790448336408311</v>
          </cell>
          <cell r="Q157">
            <v>0</v>
          </cell>
          <cell r="R157">
            <v>0.59000000000000008</v>
          </cell>
          <cell r="S157">
            <v>0</v>
          </cell>
          <cell r="T157">
            <v>3.6799999999999997</v>
          </cell>
          <cell r="U157">
            <v>1.95</v>
          </cell>
          <cell r="V157">
            <v>1.1375</v>
          </cell>
          <cell r="W157">
            <v>0.44940000000000002</v>
          </cell>
          <cell r="X157">
            <v>0.41310000000000002</v>
          </cell>
          <cell r="Y157">
            <v>14000</v>
          </cell>
          <cell r="Z157">
            <v>28437.5</v>
          </cell>
          <cell r="AA157">
            <v>2247</v>
          </cell>
          <cell r="AB157">
            <v>-6196.5</v>
          </cell>
          <cell r="AC157">
            <v>15123.287671232882</v>
          </cell>
          <cell r="AD157">
            <v>8065.7534246575378</v>
          </cell>
          <cell r="AE157">
            <v>6553.4246575342477</v>
          </cell>
          <cell r="AF157">
            <v>0</v>
          </cell>
          <cell r="AG157">
            <v>0</v>
          </cell>
          <cell r="AH157">
            <v>-11800.000000000002</v>
          </cell>
          <cell r="AI157">
            <v>0</v>
          </cell>
          <cell r="AJ157">
            <v>36800</v>
          </cell>
          <cell r="AK157">
            <v>-15600</v>
          </cell>
          <cell r="AL157">
            <v>77630.465753424665</v>
          </cell>
          <cell r="AM157">
            <v>0.57065217391304357</v>
          </cell>
          <cell r="AN157">
            <v>0.35897435897435898</v>
          </cell>
          <cell r="AO157">
            <v>0.63742840251008448</v>
          </cell>
          <cell r="AP157">
            <v>0.60311682417778589</v>
          </cell>
          <cell r="AQ157">
            <v>14000</v>
          </cell>
          <cell r="AR157">
            <v>17330</v>
          </cell>
          <cell r="AS157">
            <v>974.5</v>
          </cell>
          <cell r="AT157">
            <v>-1678.5</v>
          </cell>
          <cell r="AU157">
            <v>8630.1369863013733</v>
          </cell>
          <cell r="AV157">
            <v>4602.7397260274001</v>
          </cell>
          <cell r="AW157">
            <v>3739.7260273972615</v>
          </cell>
          <cell r="AX157">
            <v>0</v>
          </cell>
          <cell r="AY157">
            <v>0</v>
          </cell>
          <cell r="AZ157">
            <v>-11800.000000000002</v>
          </cell>
          <cell r="BA157">
            <v>0</v>
          </cell>
          <cell r="BB157">
            <v>21000.000000000004</v>
          </cell>
          <cell r="BC157">
            <v>-5600</v>
          </cell>
          <cell r="BD157">
            <v>18599.301369863024</v>
          </cell>
          <cell r="BE157">
            <v>0.46195652173913043</v>
          </cell>
          <cell r="BF157">
            <v>0.51282051282051289</v>
          </cell>
          <cell r="BG157">
            <v>0.4722185749595107</v>
          </cell>
          <cell r="BH157">
            <v>0.46705936495150635</v>
          </cell>
          <cell r="BI157">
            <v>14000</v>
          </cell>
          <cell r="BJ157">
            <v>13367.499999999998</v>
          </cell>
          <cell r="BK157">
            <v>1231.5</v>
          </cell>
          <cell r="BL157">
            <v>-3286.5</v>
          </cell>
          <cell r="BM157">
            <v>6986.3013698630157</v>
          </cell>
          <cell r="BN157">
            <v>3726.0273972602754</v>
          </cell>
          <cell r="BO157">
            <v>3027.3972602739732</v>
          </cell>
          <cell r="BP157">
            <v>0</v>
          </cell>
          <cell r="BQ157">
            <v>0</v>
          </cell>
          <cell r="BR157">
            <v>-11800.000000000002</v>
          </cell>
          <cell r="BS157">
            <v>0</v>
          </cell>
          <cell r="BT157">
            <v>17000</v>
          </cell>
          <cell r="BU157">
            <v>-8000.0000000000009</v>
          </cell>
          <cell r="BV157">
            <v>5563.0565068493161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14000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-11800.000000000002</v>
          </cell>
          <cell r="CK157">
            <v>0</v>
          </cell>
          <cell r="CL157">
            <v>0</v>
          </cell>
          <cell r="CM157">
            <v>0</v>
          </cell>
          <cell r="CN157">
            <v>-1475.0000000000002</v>
          </cell>
          <cell r="CO157">
            <v>0.42391304347826092</v>
          </cell>
          <cell r="CP157">
            <v>0.66153846153846152</v>
          </cell>
          <cell r="CQ157">
            <v>0.35334395557606957</v>
          </cell>
          <cell r="CR157">
            <v>0.38702339929634627</v>
          </cell>
          <cell r="CS157">
            <v>14000</v>
          </cell>
          <cell r="CT157">
            <v>10812.5</v>
          </cell>
          <cell r="CU157">
            <v>1270</v>
          </cell>
          <cell r="CV157">
            <v>-4702.5</v>
          </cell>
          <cell r="CW157">
            <v>6410.9589041095915</v>
          </cell>
          <cell r="CX157">
            <v>3419.1780821917828</v>
          </cell>
          <cell r="CY157">
            <v>2778.0821917808225</v>
          </cell>
          <cell r="CZ157">
            <v>0</v>
          </cell>
          <cell r="DA157">
            <v>0</v>
          </cell>
          <cell r="DB157">
            <v>-11800.000000000002</v>
          </cell>
          <cell r="DC157">
            <v>0</v>
          </cell>
          <cell r="DD157">
            <v>15600.000000000002</v>
          </cell>
          <cell r="DE157">
            <v>-10320</v>
          </cell>
          <cell r="DF157">
            <v>841.76369863013724</v>
          </cell>
          <cell r="DG157">
            <v>0.57608695652173925</v>
          </cell>
          <cell r="DH157">
            <v>0.51282051282051289</v>
          </cell>
          <cell r="DI157">
            <v>0.4722185749595107</v>
          </cell>
          <cell r="DJ157">
            <v>0.52157354386649757</v>
          </cell>
          <cell r="DK157">
            <v>14000</v>
          </cell>
          <cell r="DL157">
            <v>15655</v>
          </cell>
          <cell r="DM157">
            <v>1031</v>
          </cell>
          <cell r="DN157">
            <v>-2514</v>
          </cell>
          <cell r="DO157">
            <v>8712.328767123292</v>
          </cell>
          <cell r="DP157">
            <v>4646.5753424657569</v>
          </cell>
          <cell r="DQ157">
            <v>3775.342465753426</v>
          </cell>
          <cell r="DR157">
            <v>0</v>
          </cell>
          <cell r="DS157">
            <v>0</v>
          </cell>
          <cell r="DT157">
            <v>-11800.000000000002</v>
          </cell>
          <cell r="DU157">
            <v>0</v>
          </cell>
          <cell r="DV157">
            <v>21200.000000000004</v>
          </cell>
          <cell r="DW157">
            <v>-7366.6097693683669</v>
          </cell>
          <cell r="DX157">
            <v>1041.8636501866908</v>
          </cell>
          <cell r="DY157">
            <v>102201.45097895383</v>
          </cell>
          <cell r="DZ157" t="str">
            <v>No</v>
          </cell>
          <cell r="EA157">
            <v>59860</v>
          </cell>
          <cell r="EB157">
            <v>6045860</v>
          </cell>
          <cell r="EC157">
            <v>42341.450978953828</v>
          </cell>
          <cell r="ED157">
            <v>7.0734131271222569E-3</v>
          </cell>
          <cell r="EE157">
            <v>117</v>
          </cell>
          <cell r="EF157">
            <v>147</v>
          </cell>
        </row>
        <row r="158">
          <cell r="A158" t="str">
            <v>Wes Morgan</v>
          </cell>
          <cell r="B158" t="str">
            <v>Leicester City</v>
          </cell>
          <cell r="C158" t="str">
            <v>Defense</v>
          </cell>
          <cell r="D158" t="str">
            <v>2.960.000</v>
          </cell>
          <cell r="E158">
            <v>1E-3</v>
          </cell>
          <cell r="F158" t="str">
            <v>Wes Morgan</v>
          </cell>
          <cell r="G158" t="str">
            <v/>
          </cell>
          <cell r="H158">
            <v>2960000</v>
          </cell>
          <cell r="I158">
            <v>0.85382059800664467</v>
          </cell>
          <cell r="J158">
            <v>0.86147186147186161</v>
          </cell>
          <cell r="K158">
            <v>1.1377385821891119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2.57</v>
          </cell>
          <cell r="U158">
            <v>1.99</v>
          </cell>
          <cell r="V158">
            <v>0.85340000000000005</v>
          </cell>
          <cell r="W158">
            <v>0.57689999999999997</v>
          </cell>
          <cell r="X158">
            <v>0.56969999999999998</v>
          </cell>
          <cell r="Y158">
            <v>-5000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-5000</v>
          </cell>
          <cell r="AM158">
            <v>0.42023346303501952</v>
          </cell>
          <cell r="AN158">
            <v>0.64321608040201006</v>
          </cell>
          <cell r="AO158">
            <v>0.3759648303232232</v>
          </cell>
          <cell r="AP158">
            <v>0.39748333628732363</v>
          </cell>
          <cell r="AQ158">
            <v>-5000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0.6108949416342413</v>
          </cell>
          <cell r="BF158">
            <v>0.34170854271356788</v>
          </cell>
          <cell r="BG158">
            <v>0.68505258561757265</v>
          </cell>
          <cell r="BH158">
            <v>0.6469120182120851</v>
          </cell>
          <cell r="BI158">
            <v>-5000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-5000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0.28404669260700388</v>
          </cell>
          <cell r="CP158">
            <v>0.92964824120603018</v>
          </cell>
          <cell r="CQ158">
            <v>0.21261767560413783</v>
          </cell>
          <cell r="CR158">
            <v>0.24575057994874439</v>
          </cell>
          <cell r="CS158">
            <v>-5000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0.45136186770428016</v>
          </cell>
          <cell r="DH158">
            <v>0.66331658291457285</v>
          </cell>
          <cell r="DI158">
            <v>0.3612230384672479</v>
          </cell>
          <cell r="DJ158">
            <v>0.4037849740894181</v>
          </cell>
          <cell r="DK158">
            <v>-5000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-5000</v>
          </cell>
          <cell r="DZ158" t="str">
            <v>No</v>
          </cell>
          <cell r="EA158">
            <v>29600</v>
          </cell>
          <cell r="EB158">
            <v>2989600</v>
          </cell>
          <cell r="EC158">
            <v>-34600</v>
          </cell>
          <cell r="ED158">
            <v>-1.1689189189189189E-2</v>
          </cell>
          <cell r="EE158">
            <v>409</v>
          </cell>
          <cell r="EF158">
            <v>384</v>
          </cell>
        </row>
        <row r="159">
          <cell r="A159" t="str">
            <v>Eric Garcia</v>
          </cell>
          <cell r="B159" t="str">
            <v>Manchester City</v>
          </cell>
          <cell r="C159" t="str">
            <v>Defense</v>
          </cell>
          <cell r="D159" t="str">
            <v>3.450.000</v>
          </cell>
          <cell r="E159">
            <v>2E-3</v>
          </cell>
          <cell r="F159" t="str">
            <v>Eric Garcia</v>
          </cell>
          <cell r="G159" t="str">
            <v/>
          </cell>
          <cell r="H159">
            <v>3450000</v>
          </cell>
          <cell r="I159">
            <v>0.99784017278617732</v>
          </cell>
          <cell r="J159">
            <v>0.62903225806451601</v>
          </cell>
          <cell r="K159">
            <v>1.2318970745493336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4.6199999999999992</v>
          </cell>
          <cell r="U159">
            <v>0.78</v>
          </cell>
          <cell r="V159">
            <v>1.6113</v>
          </cell>
          <cell r="W159">
            <v>0.29200000000000004</v>
          </cell>
          <cell r="X159">
            <v>9.6700000000000008E-2</v>
          </cell>
          <cell r="Y159">
            <v>-5000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-5000</v>
          </cell>
          <cell r="AM159">
            <v>1</v>
          </cell>
          <cell r="AN159">
            <v>1.4102564102564104</v>
          </cell>
          <cell r="AO159">
            <v>0.87715645355917138</v>
          </cell>
          <cell r="AP159">
            <v>0.93656631028409909</v>
          </cell>
          <cell r="AQ159">
            <v>-5000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0.46103896103896108</v>
          </cell>
          <cell r="BF159">
            <v>0.73076923076923073</v>
          </cell>
          <cell r="BG159">
            <v>0.41357544208242786</v>
          </cell>
          <cell r="BH159">
            <v>0.43666278995228297</v>
          </cell>
          <cell r="BI159">
            <v>-5000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-5000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0.40043290043290053</v>
          </cell>
          <cell r="CP159">
            <v>0.93589743589743579</v>
          </cell>
          <cell r="CQ159">
            <v>0.35242574423949602</v>
          </cell>
          <cell r="CR159">
            <v>0.37566323077065311</v>
          </cell>
          <cell r="CS159">
            <v>-5000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0.61038961038961048</v>
          </cell>
          <cell r="DH159">
            <v>0.60256410256410253</v>
          </cell>
          <cell r="DI159">
            <v>0.45707155101977864</v>
          </cell>
          <cell r="DJ159">
            <v>0.52819667354796707</v>
          </cell>
          <cell r="DK159">
            <v>-5000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-5000</v>
          </cell>
          <cell r="DZ159" t="str">
            <v>No</v>
          </cell>
          <cell r="EA159">
            <v>34500</v>
          </cell>
          <cell r="EB159">
            <v>3484500</v>
          </cell>
          <cell r="EC159">
            <v>-39500</v>
          </cell>
          <cell r="ED159">
            <v>-1.144927536231884E-2</v>
          </cell>
          <cell r="EE159">
            <v>449</v>
          </cell>
          <cell r="EF159">
            <v>357</v>
          </cell>
        </row>
        <row r="160">
          <cell r="A160" t="str">
            <v>Caglar Soyuncu</v>
          </cell>
          <cell r="B160" t="str">
            <v>Leicester City</v>
          </cell>
          <cell r="C160" t="str">
            <v>Defense</v>
          </cell>
          <cell r="D160" t="str">
            <v>4.287.000</v>
          </cell>
          <cell r="E160">
            <v>8.0000000000000002E-3</v>
          </cell>
          <cell r="F160" t="str">
            <v>Caglar Soyuncu</v>
          </cell>
          <cell r="G160" t="str">
            <v>Arsenal</v>
          </cell>
          <cell r="H160">
            <v>4287000</v>
          </cell>
          <cell r="I160">
            <v>0.85382059800664467</v>
          </cell>
          <cell r="J160">
            <v>0.86147186147186161</v>
          </cell>
          <cell r="K160">
            <v>1.1377385821891119</v>
          </cell>
          <cell r="L160">
            <v>190</v>
          </cell>
          <cell r="M160">
            <v>4.2691029900332238E-2</v>
          </cell>
          <cell r="N160">
            <v>4.2691029900332238E-2</v>
          </cell>
          <cell r="O160">
            <v>0.2049169435215947</v>
          </cell>
          <cell r="P160">
            <v>0.73953007842292284</v>
          </cell>
          <cell r="Q160">
            <v>0</v>
          </cell>
          <cell r="R160">
            <v>0.57999999999999996</v>
          </cell>
          <cell r="S160">
            <v>0.01</v>
          </cell>
          <cell r="T160">
            <v>2.57</v>
          </cell>
          <cell r="U160">
            <v>1.99</v>
          </cell>
          <cell r="V160">
            <v>0.85340000000000005</v>
          </cell>
          <cell r="W160">
            <v>0.57689999999999997</v>
          </cell>
          <cell r="X160">
            <v>0.56969999999999998</v>
          </cell>
          <cell r="Y160">
            <v>14000</v>
          </cell>
          <cell r="Z160">
            <v>21335</v>
          </cell>
          <cell r="AA160">
            <v>2884.5</v>
          </cell>
          <cell r="AB160">
            <v>-8545.5</v>
          </cell>
          <cell r="AC160">
            <v>6403.6544850498358</v>
          </cell>
          <cell r="AD160">
            <v>2134.5514950166121</v>
          </cell>
          <cell r="AE160">
            <v>2049.169435215947</v>
          </cell>
          <cell r="AF160">
            <v>36976.503921146141</v>
          </cell>
          <cell r="AG160">
            <v>0</v>
          </cell>
          <cell r="AH160">
            <v>-11600</v>
          </cell>
          <cell r="AI160">
            <v>-500</v>
          </cell>
          <cell r="AJ160">
            <v>25700</v>
          </cell>
          <cell r="AK160">
            <v>-15920</v>
          </cell>
          <cell r="AL160">
            <v>74917.879336428537</v>
          </cell>
          <cell r="AM160">
            <v>0.42023346303501952</v>
          </cell>
          <cell r="AN160">
            <v>0.64321608040201006</v>
          </cell>
          <cell r="AO160">
            <v>0.3759648303232232</v>
          </cell>
          <cell r="AP160">
            <v>0.39748333628732363</v>
          </cell>
          <cell r="AQ160">
            <v>14000</v>
          </cell>
          <cell r="AR160">
            <v>7740</v>
          </cell>
          <cell r="AS160">
            <v>1424.9999999999998</v>
          </cell>
          <cell r="AT160">
            <v>-6079.5</v>
          </cell>
          <cell r="AU160">
            <v>2691.029900332227</v>
          </cell>
          <cell r="AV160">
            <v>897.00996677740909</v>
          </cell>
          <cell r="AW160">
            <v>861.12956810631249</v>
          </cell>
          <cell r="AX160">
            <v>13901.865022659706</v>
          </cell>
          <cell r="AY160">
            <v>0</v>
          </cell>
          <cell r="AZ160">
            <v>-11600</v>
          </cell>
          <cell r="BA160">
            <v>-500</v>
          </cell>
          <cell r="BB160">
            <v>10800.000000000002</v>
          </cell>
          <cell r="BC160">
            <v>-10240</v>
          </cell>
          <cell r="BD160">
            <v>4948.2672289378279</v>
          </cell>
          <cell r="BE160">
            <v>0.6108949416342413</v>
          </cell>
          <cell r="BF160">
            <v>0.34170854271356788</v>
          </cell>
          <cell r="BG160">
            <v>0.68505258561757265</v>
          </cell>
          <cell r="BH160">
            <v>0.6469120182120851</v>
          </cell>
          <cell r="BI160">
            <v>14000</v>
          </cell>
          <cell r="BJ160">
            <v>14587.5</v>
          </cell>
          <cell r="BK160">
            <v>1291.4999999999998</v>
          </cell>
          <cell r="BL160">
            <v>-2373</v>
          </cell>
          <cell r="BM160">
            <v>3911.9601328903668</v>
          </cell>
          <cell r="BN160">
            <v>1303.9867109634558</v>
          </cell>
          <cell r="BO160">
            <v>1251.8272425249172</v>
          </cell>
          <cell r="BP160">
            <v>25330.849618279477</v>
          </cell>
          <cell r="BQ160">
            <v>0</v>
          </cell>
          <cell r="BR160">
            <v>-11600</v>
          </cell>
          <cell r="BS160">
            <v>-500</v>
          </cell>
          <cell r="BT160">
            <v>15700.000000000002</v>
          </cell>
          <cell r="BU160">
            <v>-5440.0000000000009</v>
          </cell>
          <cell r="BV160">
            <v>10866.155926164553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14000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-11600</v>
          </cell>
          <cell r="CK160">
            <v>-500</v>
          </cell>
          <cell r="CL160">
            <v>0</v>
          </cell>
          <cell r="CM160">
            <v>0</v>
          </cell>
          <cell r="CN160">
            <v>-1512.5</v>
          </cell>
          <cell r="CO160">
            <v>0.28404669260700388</v>
          </cell>
          <cell r="CP160">
            <v>0.92964824120603018</v>
          </cell>
          <cell r="CQ160">
            <v>0.21261767560413783</v>
          </cell>
          <cell r="CR160">
            <v>0.24575057994874439</v>
          </cell>
          <cell r="CS160">
            <v>14000</v>
          </cell>
          <cell r="CT160">
            <v>3517.5</v>
          </cell>
          <cell r="CU160">
            <v>1124</v>
          </cell>
          <cell r="CV160">
            <v>-9517.5</v>
          </cell>
          <cell r="CW160">
            <v>1818.9368770764124</v>
          </cell>
          <cell r="CX160">
            <v>606.31229235880414</v>
          </cell>
          <cell r="CY160">
            <v>582.05980066445181</v>
          </cell>
          <cell r="CZ160">
            <v>7861.8583156813802</v>
          </cell>
          <cell r="DA160">
            <v>0</v>
          </cell>
          <cell r="DB160">
            <v>-11600</v>
          </cell>
          <cell r="DC160">
            <v>-500</v>
          </cell>
          <cell r="DD160">
            <v>7300</v>
          </cell>
          <cell r="DE160">
            <v>-14800</v>
          </cell>
          <cell r="DF160">
            <v>-850.42704463868449</v>
          </cell>
          <cell r="DG160">
            <v>0.45136186770428016</v>
          </cell>
          <cell r="DH160">
            <v>0.66331658291457285</v>
          </cell>
          <cell r="DI160">
            <v>0.3612230384672479</v>
          </cell>
          <cell r="DJ160">
            <v>0.4037849740894181</v>
          </cell>
          <cell r="DK160">
            <v>14000</v>
          </cell>
          <cell r="DL160">
            <v>8102.5</v>
          </cell>
          <cell r="DM160">
            <v>1383.5</v>
          </cell>
          <cell r="DN160">
            <v>-5989.5</v>
          </cell>
          <cell r="DO160">
            <v>2890.3654485049842</v>
          </cell>
          <cell r="DP160">
            <v>963.45514950166148</v>
          </cell>
          <cell r="DQ160">
            <v>924.91694352159482</v>
          </cell>
          <cell r="DR160">
            <v>13356.765098292515</v>
          </cell>
          <cell r="DS160">
            <v>0</v>
          </cell>
          <cell r="DT160">
            <v>-11600</v>
          </cell>
          <cell r="DU160">
            <v>-500</v>
          </cell>
          <cell r="DV160">
            <v>11600</v>
          </cell>
          <cell r="DW160">
            <v>-5750.6707723985865</v>
          </cell>
          <cell r="DX160">
            <v>480.66662085694281</v>
          </cell>
          <cell r="DY160">
            <v>88850.042067749178</v>
          </cell>
          <cell r="DZ160" t="str">
            <v>No</v>
          </cell>
          <cell r="EA160">
            <v>42870</v>
          </cell>
          <cell r="EB160">
            <v>4329870</v>
          </cell>
          <cell r="EC160">
            <v>45980.042067749178</v>
          </cell>
          <cell r="ED160">
            <v>1.0725458844821362E-2</v>
          </cell>
          <cell r="EE160">
            <v>111</v>
          </cell>
          <cell r="EF160">
            <v>113</v>
          </cell>
        </row>
        <row r="161">
          <cell r="A161" t="str">
            <v>Joel Matip</v>
          </cell>
          <cell r="B161" t="str">
            <v>Liverpool</v>
          </cell>
          <cell r="C161" t="str">
            <v>Defense</v>
          </cell>
          <cell r="D161" t="str">
            <v>3.976.000</v>
          </cell>
          <cell r="E161">
            <v>5.0000000000000001E-3</v>
          </cell>
          <cell r="F161" t="str">
            <v>Joel Matip</v>
          </cell>
          <cell r="G161" t="str">
            <v/>
          </cell>
          <cell r="H161">
            <v>3976000</v>
          </cell>
          <cell r="I161">
            <v>1.0082191780821921</v>
          </cell>
          <cell r="J161">
            <v>0.87837837837837884</v>
          </cell>
          <cell r="K161">
            <v>1.1290504835374364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3.6799999999999997</v>
          </cell>
          <cell r="U161">
            <v>1.95</v>
          </cell>
          <cell r="V161">
            <v>1.1375</v>
          </cell>
          <cell r="W161">
            <v>0.44940000000000002</v>
          </cell>
          <cell r="X161">
            <v>0.41310000000000002</v>
          </cell>
          <cell r="Y161">
            <v>-5000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-5000</v>
          </cell>
          <cell r="AM161">
            <v>0.57065217391304357</v>
          </cell>
          <cell r="AN161">
            <v>0.35897435897435898</v>
          </cell>
          <cell r="AO161">
            <v>0.63742840251008448</v>
          </cell>
          <cell r="AP161">
            <v>0.60311682417778589</v>
          </cell>
          <cell r="AQ161">
            <v>-5000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0.46195652173913043</v>
          </cell>
          <cell r="BF161">
            <v>0.51282051282051289</v>
          </cell>
          <cell r="BG161">
            <v>0.4722185749595107</v>
          </cell>
          <cell r="BH161">
            <v>0.46705936495150635</v>
          </cell>
          <cell r="BI161">
            <v>-5000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-5000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0.42391304347826092</v>
          </cell>
          <cell r="CP161">
            <v>0.66153846153846152</v>
          </cell>
          <cell r="CQ161">
            <v>0.35334395557606957</v>
          </cell>
          <cell r="CR161">
            <v>0.38702339929634627</v>
          </cell>
          <cell r="CS161">
            <v>-5000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0.57608695652173925</v>
          </cell>
          <cell r="DH161">
            <v>0.51282051282051289</v>
          </cell>
          <cell r="DI161">
            <v>0.4722185749595107</v>
          </cell>
          <cell r="DJ161">
            <v>0.52157354386649757</v>
          </cell>
          <cell r="DK161">
            <v>-5000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-5000</v>
          </cell>
          <cell r="DZ161" t="str">
            <v>No</v>
          </cell>
          <cell r="EA161">
            <v>39760</v>
          </cell>
          <cell r="EB161">
            <v>4015760</v>
          </cell>
          <cell r="EC161">
            <v>-44760</v>
          </cell>
          <cell r="ED161">
            <v>-1.1257545271629778E-2</v>
          </cell>
          <cell r="EE161">
            <v>501</v>
          </cell>
          <cell r="EF161">
            <v>305</v>
          </cell>
        </row>
        <row r="162">
          <cell r="A162" t="str">
            <v>Leander Dendoncker</v>
          </cell>
          <cell r="B162" t="str">
            <v>Wolverhampton</v>
          </cell>
          <cell r="C162" t="str">
            <v>Midfield</v>
          </cell>
          <cell r="D162" t="str">
            <v>4.080.000</v>
          </cell>
          <cell r="E162">
            <v>3.0000000000000001E-3</v>
          </cell>
          <cell r="F162" t="str">
            <v>Leander Dendoncker</v>
          </cell>
          <cell r="G162" t="str">
            <v>Newcastle</v>
          </cell>
          <cell r="H162">
            <v>4080000</v>
          </cell>
          <cell r="I162">
            <v>0.72043010752688141</v>
          </cell>
          <cell r="J162">
            <v>1.0147058823529413</v>
          </cell>
          <cell r="K162">
            <v>1.0031115286347965</v>
          </cell>
          <cell r="L162">
            <v>190</v>
          </cell>
          <cell r="M162">
            <v>5.7634408602150515E-2</v>
          </cell>
          <cell r="N162">
            <v>6.4838709677419323E-2</v>
          </cell>
          <cell r="O162">
            <v>0.46107526881720412</v>
          </cell>
          <cell r="P162">
            <v>0.4213068420266145</v>
          </cell>
          <cell r="Q162">
            <v>0</v>
          </cell>
          <cell r="R162">
            <v>0.44</v>
          </cell>
          <cell r="S162">
            <v>0.01</v>
          </cell>
          <cell r="T162">
            <v>1.34</v>
          </cell>
          <cell r="U162">
            <v>3.4499999999999997</v>
          </cell>
          <cell r="V162">
            <v>0.37019999999999997</v>
          </cell>
          <cell r="W162">
            <v>0.42870000000000003</v>
          </cell>
          <cell r="X162">
            <v>1.2010999999999998</v>
          </cell>
          <cell r="Y162">
            <v>14000</v>
          </cell>
          <cell r="Z162">
            <v>9255</v>
          </cell>
          <cell r="AA162">
            <v>2143.5</v>
          </cell>
          <cell r="AB162">
            <v>-18016.499999999996</v>
          </cell>
          <cell r="AC162">
            <v>7204.3010752688142</v>
          </cell>
          <cell r="AD162">
            <v>3241.935483870966</v>
          </cell>
          <cell r="AE162">
            <v>4610.7526881720414</v>
          </cell>
          <cell r="AF162">
            <v>0</v>
          </cell>
          <cell r="AG162">
            <v>0</v>
          </cell>
          <cell r="AH162">
            <v>-8800</v>
          </cell>
          <cell r="AI162">
            <v>-500</v>
          </cell>
          <cell r="AJ162">
            <v>13400</v>
          </cell>
          <cell r="AK162">
            <v>-27599.999999999996</v>
          </cell>
          <cell r="AL162">
            <v>-1061.0107526881729</v>
          </cell>
          <cell r="AM162">
            <v>0.76119402985074625</v>
          </cell>
          <cell r="AN162">
            <v>0.41449275362318844</v>
          </cell>
          <cell r="AO162">
            <v>0.5680157509253958</v>
          </cell>
          <cell r="AP162">
            <v>0.6575486282136096</v>
          </cell>
          <cell r="AQ162">
            <v>14000</v>
          </cell>
          <cell r="AR162">
            <v>6627.5</v>
          </cell>
          <cell r="AS162">
            <v>1363.5</v>
          </cell>
          <cell r="AT162">
            <v>-6933</v>
          </cell>
          <cell r="AU162">
            <v>5483.8709677419329</v>
          </cell>
          <cell r="AV162">
            <v>2467.7419354838694</v>
          </cell>
          <cell r="AW162">
            <v>3509.6774193548372</v>
          </cell>
          <cell r="AX162">
            <v>0</v>
          </cell>
          <cell r="AY162">
            <v>0</v>
          </cell>
          <cell r="AZ162">
            <v>-8800</v>
          </cell>
          <cell r="BA162">
            <v>-500</v>
          </cell>
          <cell r="BB162">
            <v>10200</v>
          </cell>
          <cell r="BC162">
            <v>-11440</v>
          </cell>
          <cell r="BD162">
            <v>989.64516129032017</v>
          </cell>
          <cell r="BE162">
            <v>0.74626865671641784</v>
          </cell>
          <cell r="BF162">
            <v>0.49275362318840582</v>
          </cell>
          <cell r="BG162">
            <v>0.43361157671679662</v>
          </cell>
          <cell r="BH162">
            <v>0.56885035720576971</v>
          </cell>
          <cell r="BI162">
            <v>14000</v>
          </cell>
          <cell r="BJ162">
            <v>5477.5</v>
          </cell>
          <cell r="BK162">
            <v>1231.5</v>
          </cell>
          <cell r="BL162">
            <v>-8020.4999999999991</v>
          </cell>
          <cell r="BM162">
            <v>5376.3440860215023</v>
          </cell>
          <cell r="BN162">
            <v>2419.3548387096757</v>
          </cell>
          <cell r="BO162">
            <v>3440.8602150537617</v>
          </cell>
          <cell r="BP162">
            <v>0</v>
          </cell>
          <cell r="BQ162">
            <v>0</v>
          </cell>
          <cell r="BR162">
            <v>-8800</v>
          </cell>
          <cell r="BS162">
            <v>-500</v>
          </cell>
          <cell r="BT162">
            <v>10000</v>
          </cell>
          <cell r="BU162">
            <v>-13599.999999999998</v>
          </cell>
          <cell r="BV162">
            <v>-743.73521505376402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14000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-8800</v>
          </cell>
          <cell r="CK162">
            <v>-500</v>
          </cell>
          <cell r="CL162">
            <v>0</v>
          </cell>
          <cell r="CM162">
            <v>0</v>
          </cell>
          <cell r="CN162">
            <v>-1162.5</v>
          </cell>
          <cell r="CO162">
            <v>0.90298507462686561</v>
          </cell>
          <cell r="CP162">
            <v>0.336231884057971</v>
          </cell>
          <cell r="CQ162">
            <v>0.74408044116881922</v>
          </cell>
          <cell r="CR162">
            <v>0.8196911202991144</v>
          </cell>
          <cell r="CS162">
            <v>14000</v>
          </cell>
          <cell r="CT162">
            <v>9195</v>
          </cell>
          <cell r="CU162">
            <v>1428.5</v>
          </cell>
          <cell r="CV162">
            <v>-5197.5</v>
          </cell>
          <cell r="CW162">
            <v>6505.3763440860184</v>
          </cell>
          <cell r="CX162">
            <v>2927.4193548387079</v>
          </cell>
          <cell r="CY162">
            <v>4163.4408602150525</v>
          </cell>
          <cell r="CZ162">
            <v>0</v>
          </cell>
          <cell r="DA162">
            <v>0</v>
          </cell>
          <cell r="DB162">
            <v>-8800</v>
          </cell>
          <cell r="DC162">
            <v>-500</v>
          </cell>
          <cell r="DD162">
            <v>12100</v>
          </cell>
          <cell r="DE162">
            <v>-9279.9999999999982</v>
          </cell>
          <cell r="DF162">
            <v>783.88978494623632</v>
          </cell>
          <cell r="DG162">
            <v>0.74626865671641784</v>
          </cell>
          <cell r="DH162">
            <v>0.31884057971014496</v>
          </cell>
          <cell r="DI162">
            <v>0.7900918060026465</v>
          </cell>
          <cell r="DJ162">
            <v>0.76786766486696367</v>
          </cell>
          <cell r="DK162">
            <v>14000</v>
          </cell>
          <cell r="DL162">
            <v>8022.5000000000009</v>
          </cell>
          <cell r="DM162">
            <v>1531.5</v>
          </cell>
          <cell r="DN162">
            <v>-5592</v>
          </cell>
          <cell r="DO162">
            <v>5376.3440860215023</v>
          </cell>
          <cell r="DP162">
            <v>2419.3548387096757</v>
          </cell>
          <cell r="DQ162">
            <v>3440.8602150537617</v>
          </cell>
          <cell r="DR162">
            <v>0</v>
          </cell>
          <cell r="DS162">
            <v>0</v>
          </cell>
          <cell r="DT162">
            <v>-8800</v>
          </cell>
          <cell r="DU162">
            <v>-500</v>
          </cell>
          <cell r="DV162">
            <v>10000</v>
          </cell>
          <cell r="DW162">
            <v>-21806.533845673042</v>
          </cell>
          <cell r="DX162">
            <v>-184.62420955900325</v>
          </cell>
          <cell r="DY162">
            <v>-1378.3352310643836</v>
          </cell>
          <cell r="DZ162" t="str">
            <v>No</v>
          </cell>
          <cell r="EA162">
            <v>40800</v>
          </cell>
          <cell r="EB162">
            <v>4120800</v>
          </cell>
          <cell r="EC162">
            <v>-42178.335231064382</v>
          </cell>
          <cell r="ED162">
            <v>-1.0337827262515781E-2</v>
          </cell>
          <cell r="EE162">
            <v>479</v>
          </cell>
          <cell r="EF162">
            <v>234</v>
          </cell>
        </row>
        <row r="163">
          <cell r="A163" t="str">
            <v>Dane Scarlett</v>
          </cell>
          <cell r="B163" t="str">
            <v>Tottenham</v>
          </cell>
          <cell r="C163" t="str">
            <v>Striker</v>
          </cell>
          <cell r="D163" t="str">
            <v>2.022.000</v>
          </cell>
          <cell r="E163">
            <v>1E-3</v>
          </cell>
          <cell r="F163" t="e">
            <v>#N/A</v>
          </cell>
          <cell r="G163" t="str">
            <v/>
          </cell>
          <cell r="H163">
            <v>2022000</v>
          </cell>
          <cell r="I163">
            <v>0.9023668639053255</v>
          </cell>
          <cell r="J163">
            <v>0.99497487437185905</v>
          </cell>
          <cell r="K163">
            <v>0.97751435805271281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3.05</v>
          </cell>
          <cell r="U163">
            <v>1.98</v>
          </cell>
          <cell r="V163">
            <v>0.98889999999999989</v>
          </cell>
          <cell r="W163">
            <v>0.52160000000000006</v>
          </cell>
          <cell r="X163">
            <v>0.4894</v>
          </cell>
          <cell r="Y163">
            <v>-5000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-5000</v>
          </cell>
          <cell r="AM163">
            <v>0.63934426229508201</v>
          </cell>
          <cell r="AN163">
            <v>0.4494949494949495</v>
          </cell>
          <cell r="AO163">
            <v>0.54558703411891074</v>
          </cell>
          <cell r="AP163">
            <v>0.59060811021058346</v>
          </cell>
          <cell r="AQ163">
            <v>-5000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0.38360655737704918</v>
          </cell>
          <cell r="BF163">
            <v>0.77777777777777779</v>
          </cell>
          <cell r="BG163">
            <v>0.28482140701734565</v>
          </cell>
          <cell r="BH163">
            <v>0.33054403551298772</v>
          </cell>
          <cell r="BI163">
            <v>-5000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1.0491803278688525</v>
          </cell>
          <cell r="BX163">
            <v>1.2272727272727271</v>
          </cell>
          <cell r="BY163">
            <v>0.81027326376802444</v>
          </cell>
          <cell r="BZ163">
            <v>0.92202102391621266</v>
          </cell>
          <cell r="CA163">
            <v>-5000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0.53442622950819674</v>
          </cell>
          <cell r="CP163">
            <v>0.54545454545454553</v>
          </cell>
          <cell r="CQ163">
            <v>0.45117818122570197</v>
          </cell>
          <cell r="CR163">
            <v>0.49104119402430768</v>
          </cell>
          <cell r="CS163">
            <v>-5000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0.4524590163934426</v>
          </cell>
          <cell r="DH163">
            <v>0.86363636363636365</v>
          </cell>
          <cell r="DI163">
            <v>0.24029380011401291</v>
          </cell>
          <cell r="DJ163">
            <v>0.32973185536891758</v>
          </cell>
          <cell r="DK163">
            <v>-5000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-5000</v>
          </cell>
          <cell r="DZ163" t="str">
            <v>No</v>
          </cell>
          <cell r="EA163">
            <v>20220</v>
          </cell>
          <cell r="EB163">
            <v>2042220</v>
          </cell>
          <cell r="EC163">
            <v>-25220</v>
          </cell>
          <cell r="ED163">
            <v>-1.2472799208704253E-2</v>
          </cell>
          <cell r="EE163">
            <v>312</v>
          </cell>
          <cell r="EF163">
            <v>489</v>
          </cell>
        </row>
        <row r="164">
          <cell r="A164" t="str">
            <v>Jay-Roy Grot</v>
          </cell>
          <cell r="B164" t="str">
            <v>Leeds United</v>
          </cell>
          <cell r="C164" t="str">
            <v>Striker</v>
          </cell>
          <cell r="D164" t="str">
            <v>1.960.000</v>
          </cell>
          <cell r="E164">
            <v>1E-3</v>
          </cell>
          <cell r="F164" t="str">
            <v>Jay-Roy Grot</v>
          </cell>
          <cell r="G164" t="str">
            <v/>
          </cell>
          <cell r="H164">
            <v>1960000</v>
          </cell>
          <cell r="I164">
            <v>0.95238095238095244</v>
          </cell>
          <cell r="J164">
            <v>1.0902777777777777</v>
          </cell>
          <cell r="K164">
            <v>0.86685492648758533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1.6</v>
          </cell>
          <cell r="U164">
            <v>1.57</v>
          </cell>
          <cell r="V164">
            <v>0.38379999999999997</v>
          </cell>
          <cell r="W164">
            <v>0.2419</v>
          </cell>
          <cell r="X164">
            <v>0.37430000000000002</v>
          </cell>
          <cell r="Y164">
            <v>-5000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-5000</v>
          </cell>
          <cell r="AM164">
            <v>0.81874999999999998</v>
          </cell>
          <cell r="AN164">
            <v>1.1210191082802548</v>
          </cell>
          <cell r="AO164">
            <v>0.8269591339433624</v>
          </cell>
          <cell r="AP164">
            <v>0.82284432969798604</v>
          </cell>
          <cell r="AQ164">
            <v>-5000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0.73124999999999996</v>
          </cell>
          <cell r="BF164">
            <v>1.1719745222929936</v>
          </cell>
          <cell r="BG164">
            <v>0.76337949433685315</v>
          </cell>
          <cell r="BH164">
            <v>0.74714205826858915</v>
          </cell>
          <cell r="BI164">
            <v>-5000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0.85</v>
          </cell>
          <cell r="BX164">
            <v>0.88535031847133749</v>
          </cell>
          <cell r="BY164">
            <v>1.1972173631218104</v>
          </cell>
          <cell r="BZ164">
            <v>1.0087788452646789</v>
          </cell>
          <cell r="CA164">
            <v>-5000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1.0812499999999998</v>
          </cell>
          <cell r="CP164">
            <v>0.64331210191082799</v>
          </cell>
          <cell r="CQ164">
            <v>1.7506725002961012</v>
          </cell>
          <cell r="CR164">
            <v>1.3758323447808454</v>
          </cell>
          <cell r="CS164">
            <v>-5000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0.29374999999999996</v>
          </cell>
          <cell r="DH164">
            <v>1.7961783439490444</v>
          </cell>
          <cell r="DI164">
            <v>0.28650479686019015</v>
          </cell>
          <cell r="DJ164">
            <v>0.29010478120444833</v>
          </cell>
          <cell r="DK164">
            <v>-5000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-5000</v>
          </cell>
          <cell r="DZ164" t="str">
            <v>No</v>
          </cell>
          <cell r="EA164">
            <v>19600</v>
          </cell>
          <cell r="EB164">
            <v>1979600</v>
          </cell>
          <cell r="EC164">
            <v>-24600</v>
          </cell>
          <cell r="ED164">
            <v>-1.2551020408163265E-2</v>
          </cell>
          <cell r="EE164">
            <v>261</v>
          </cell>
          <cell r="EF164">
            <v>512</v>
          </cell>
        </row>
        <row r="165">
          <cell r="A165" t="str">
            <v>Ben Osborn</v>
          </cell>
          <cell r="B165" t="str">
            <v>Sheffield United</v>
          </cell>
          <cell r="C165" t="str">
            <v>Midfield</v>
          </cell>
          <cell r="D165" t="str">
            <v>2.490.000</v>
          </cell>
          <cell r="E165">
            <v>0</v>
          </cell>
          <cell r="F165" t="str">
            <v>Ben Osborn</v>
          </cell>
          <cell r="G165" t="str">
            <v>Aston Villa</v>
          </cell>
          <cell r="H165">
            <v>2490000</v>
          </cell>
          <cell r="I165">
            <v>0.92857142857142838</v>
          </cell>
          <cell r="J165">
            <v>1.0201729106628248</v>
          </cell>
          <cell r="K165">
            <v>1.0082793805717964</v>
          </cell>
          <cell r="L165">
            <v>95</v>
          </cell>
          <cell r="M165">
            <v>3.7142857142857137E-2</v>
          </cell>
          <cell r="N165">
            <v>5.5714285714285702E-2</v>
          </cell>
          <cell r="O165">
            <v>0.27857142857142853</v>
          </cell>
          <cell r="P165">
            <v>0.26215263894866708</v>
          </cell>
          <cell r="Q165">
            <v>0</v>
          </cell>
          <cell r="R165">
            <v>0.15</v>
          </cell>
          <cell r="S165">
            <v>0.01</v>
          </cell>
          <cell r="T165">
            <v>1.82</v>
          </cell>
          <cell r="U165">
            <v>3.54</v>
          </cell>
          <cell r="V165">
            <v>0.40310000000000001</v>
          </cell>
          <cell r="W165">
            <v>0.46500000000000002</v>
          </cell>
          <cell r="X165">
            <v>1.1319999999999999</v>
          </cell>
          <cell r="Y165">
            <v>7000</v>
          </cell>
          <cell r="Z165">
            <v>10077.5</v>
          </cell>
          <cell r="AA165">
            <v>2325</v>
          </cell>
          <cell r="AB165">
            <v>-16980</v>
          </cell>
          <cell r="AC165">
            <v>4642.8571428571422</v>
          </cell>
          <cell r="AD165">
            <v>2785.7142857142853</v>
          </cell>
          <cell r="AE165">
            <v>2785.7142857142853</v>
          </cell>
          <cell r="AF165">
            <v>0</v>
          </cell>
          <cell r="AG165">
            <v>0</v>
          </cell>
          <cell r="AH165">
            <v>-3000</v>
          </cell>
          <cell r="AI165">
            <v>-500</v>
          </cell>
          <cell r="AJ165">
            <v>18200</v>
          </cell>
          <cell r="AK165">
            <v>-28320</v>
          </cell>
          <cell r="AL165">
            <v>-983.21428571428623</v>
          </cell>
          <cell r="AM165">
            <v>0.63186813186813184</v>
          </cell>
          <cell r="AN165">
            <v>0.31638418079096048</v>
          </cell>
          <cell r="AO165">
            <v>0.8988905062481729</v>
          </cell>
          <cell r="AP165">
            <v>0.75364465428810168</v>
          </cell>
          <cell r="AQ165">
            <v>7000</v>
          </cell>
          <cell r="AR165">
            <v>8990</v>
          </cell>
          <cell r="AS165">
            <v>1465.5000000000002</v>
          </cell>
          <cell r="AT165">
            <v>-5211</v>
          </cell>
          <cell r="AU165">
            <v>2933.6734693877547</v>
          </cell>
          <cell r="AV165">
            <v>1760.2040816326528</v>
          </cell>
          <cell r="AW165">
            <v>1760.2040816326528</v>
          </cell>
          <cell r="AX165">
            <v>0</v>
          </cell>
          <cell r="AY165">
            <v>0</v>
          </cell>
          <cell r="AZ165">
            <v>-3000</v>
          </cell>
          <cell r="BA165">
            <v>-500</v>
          </cell>
          <cell r="BB165">
            <v>11500</v>
          </cell>
          <cell r="BC165">
            <v>-8960</v>
          </cell>
          <cell r="BD165">
            <v>5369.2908163265311</v>
          </cell>
          <cell r="BE165">
            <v>0.37362637362637363</v>
          </cell>
          <cell r="BF165">
            <v>0.44350282485875708</v>
          </cell>
          <cell r="BG165">
            <v>0.5731578920093825</v>
          </cell>
          <cell r="BH165">
            <v>0.46276009411659758</v>
          </cell>
          <cell r="BI165">
            <v>7000</v>
          </cell>
          <cell r="BJ165">
            <v>3955</v>
          </cell>
          <cell r="BK165">
            <v>1291.4999999999998</v>
          </cell>
          <cell r="BL165">
            <v>-8752.5</v>
          </cell>
          <cell r="BM165">
            <v>1734.6938775510203</v>
          </cell>
          <cell r="BN165">
            <v>1040.8163265306121</v>
          </cell>
          <cell r="BO165">
            <v>1040.8163265306121</v>
          </cell>
          <cell r="BP165">
            <v>0</v>
          </cell>
          <cell r="BQ165">
            <v>0</v>
          </cell>
          <cell r="BR165">
            <v>-3000</v>
          </cell>
          <cell r="BS165">
            <v>-500</v>
          </cell>
          <cell r="BT165">
            <v>6800</v>
          </cell>
          <cell r="BU165">
            <v>-12560</v>
          </cell>
          <cell r="BV165">
            <v>-2237.4183673469388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7000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-3000</v>
          </cell>
          <cell r="CK165">
            <v>-500</v>
          </cell>
          <cell r="CL165">
            <v>0</v>
          </cell>
          <cell r="CM165">
            <v>0</v>
          </cell>
          <cell r="CN165">
            <v>-437.5</v>
          </cell>
          <cell r="CO165">
            <v>0.55494505494505497</v>
          </cell>
          <cell r="CP165">
            <v>0.48870056497175141</v>
          </cell>
          <cell r="CQ165">
            <v>0.48841293777276185</v>
          </cell>
          <cell r="CR165">
            <v>0.52061727265639302</v>
          </cell>
          <cell r="CS165">
            <v>7000</v>
          </cell>
          <cell r="CT165">
            <v>5482.5</v>
          </cell>
          <cell r="CU165">
            <v>1219.5</v>
          </cell>
          <cell r="CV165">
            <v>-8052.0000000000009</v>
          </cell>
          <cell r="CW165">
            <v>2576.5306122448978</v>
          </cell>
          <cell r="CX165">
            <v>1545.9183673469386</v>
          </cell>
          <cell r="CY165">
            <v>1545.9183673469386</v>
          </cell>
          <cell r="CZ165">
            <v>0</v>
          </cell>
          <cell r="DA165">
            <v>0</v>
          </cell>
          <cell r="DB165">
            <v>-3000</v>
          </cell>
          <cell r="DC165">
            <v>-500</v>
          </cell>
          <cell r="DD165">
            <v>10100</v>
          </cell>
          <cell r="DE165">
            <v>-13840</v>
          </cell>
          <cell r="DF165">
            <v>-182.60204081632662</v>
          </cell>
          <cell r="DG165">
            <v>0.5</v>
          </cell>
          <cell r="DH165">
            <v>0.41242937853107342</v>
          </cell>
          <cell r="DI165">
            <v>0.63980358576050766</v>
          </cell>
          <cell r="DJ165">
            <v>0.56559861463784888</v>
          </cell>
          <cell r="DK165">
            <v>7000</v>
          </cell>
          <cell r="DL165">
            <v>5812.5</v>
          </cell>
          <cell r="DM165">
            <v>1360</v>
          </cell>
          <cell r="DN165">
            <v>-7431</v>
          </cell>
          <cell r="DO165">
            <v>2321.4285714285711</v>
          </cell>
          <cell r="DP165">
            <v>1392.8571428571427</v>
          </cell>
          <cell r="DQ165">
            <v>1392.8571428571427</v>
          </cell>
          <cell r="DR165">
            <v>0</v>
          </cell>
          <cell r="DS165">
            <v>0</v>
          </cell>
          <cell r="DT165">
            <v>-3000</v>
          </cell>
          <cell r="DU165">
            <v>-500</v>
          </cell>
          <cell r="DV165">
            <v>9100</v>
          </cell>
          <cell r="DW165">
            <v>-18119.237548737576</v>
          </cell>
          <cell r="DX165">
            <v>-239.70608411233496</v>
          </cell>
          <cell r="DY165">
            <v>1288.8500383366443</v>
          </cell>
          <cell r="DZ165" t="str">
            <v>No</v>
          </cell>
          <cell r="EA165">
            <v>24900</v>
          </cell>
          <cell r="EB165">
            <v>2514900</v>
          </cell>
          <cell r="EC165">
            <v>-23611.149961663355</v>
          </cell>
          <cell r="ED165">
            <v>-9.4823895428366896E-3</v>
          </cell>
          <cell r="EE165">
            <v>228</v>
          </cell>
          <cell r="EF165">
            <v>233</v>
          </cell>
        </row>
        <row r="166">
          <cell r="A166" t="str">
            <v>Mohammed Salisu</v>
          </cell>
          <cell r="B166" t="str">
            <v>Southampton</v>
          </cell>
          <cell r="C166" t="str">
            <v>Defense</v>
          </cell>
          <cell r="D166" t="str">
            <v>2.439.000</v>
          </cell>
          <cell r="E166">
            <v>1E-3</v>
          </cell>
          <cell r="F166" t="str">
            <v>Mohammed Salisu</v>
          </cell>
          <cell r="G166" t="str">
            <v>Everton</v>
          </cell>
          <cell r="H166">
            <v>2439000</v>
          </cell>
          <cell r="I166">
            <v>0.87931034482758608</v>
          </cell>
          <cell r="J166">
            <v>1</v>
          </cell>
          <cell r="K166">
            <v>1.020862387747514</v>
          </cell>
          <cell r="L166">
            <v>95</v>
          </cell>
          <cell r="M166">
            <v>1.7586206896551722E-2</v>
          </cell>
          <cell r="N166">
            <v>0</v>
          </cell>
          <cell r="O166">
            <v>8.7931034482758616E-2</v>
          </cell>
          <cell r="P166">
            <v>0.21438110142697794</v>
          </cell>
          <cell r="Q166">
            <v>0</v>
          </cell>
          <cell r="R166">
            <v>0.09</v>
          </cell>
          <cell r="S166">
            <v>0.01</v>
          </cell>
          <cell r="T166">
            <v>1.02</v>
          </cell>
          <cell r="U166">
            <v>1.54</v>
          </cell>
          <cell r="V166">
            <v>0.24979999999999999</v>
          </cell>
          <cell r="W166">
            <v>0.26250000000000001</v>
          </cell>
          <cell r="X166">
            <v>0.48759999999999998</v>
          </cell>
          <cell r="Y166">
            <v>7000</v>
          </cell>
          <cell r="Z166">
            <v>6245</v>
          </cell>
          <cell r="AA166">
            <v>1312.5</v>
          </cell>
          <cell r="AB166">
            <v>-7314</v>
          </cell>
          <cell r="AC166">
            <v>2637.9310344827582</v>
          </cell>
          <cell r="AD166">
            <v>0</v>
          </cell>
          <cell r="AE166">
            <v>879.31034482758616</v>
          </cell>
          <cell r="AF166">
            <v>10719.055071348897</v>
          </cell>
          <cell r="AG166">
            <v>0</v>
          </cell>
          <cell r="AH166">
            <v>-1800</v>
          </cell>
          <cell r="AI166">
            <v>-500</v>
          </cell>
          <cell r="AJ166">
            <v>10200</v>
          </cell>
          <cell r="AK166">
            <v>-12320</v>
          </cell>
          <cell r="AL166">
            <v>17059.79645065924</v>
          </cell>
          <cell r="AM166">
            <v>1.3627450980392157</v>
          </cell>
          <cell r="AN166">
            <v>2.4415584415584415</v>
          </cell>
          <cell r="AO166">
            <v>1.8199893113013497</v>
          </cell>
          <cell r="AP166">
            <v>1.5748592040114833</v>
          </cell>
          <cell r="AQ166">
            <v>7000</v>
          </cell>
          <cell r="AR166">
            <v>9275</v>
          </cell>
          <cell r="AS166">
            <v>1998</v>
          </cell>
          <cell r="AT166">
            <v>-18442.5</v>
          </cell>
          <cell r="AU166">
            <v>3594.8275862068958</v>
          </cell>
          <cell r="AV166">
            <v>0</v>
          </cell>
          <cell r="AW166">
            <v>1198.2758620689656</v>
          </cell>
          <cell r="AX166">
            <v>19508.565657105519</v>
          </cell>
          <cell r="AY166">
            <v>0</v>
          </cell>
          <cell r="AZ166">
            <v>-1800</v>
          </cell>
          <cell r="BA166">
            <v>-500</v>
          </cell>
          <cell r="BB166">
            <v>13900</v>
          </cell>
          <cell r="BC166">
            <v>-30080</v>
          </cell>
          <cell r="BD166">
            <v>-673.91544730930946</v>
          </cell>
          <cell r="BE166">
            <v>1.1274509803921569</v>
          </cell>
          <cell r="BF166">
            <v>0.84415584415584421</v>
          </cell>
          <cell r="BG166">
            <v>1.2712491503214047</v>
          </cell>
          <cell r="BH166">
            <v>1.1971930090225904</v>
          </cell>
          <cell r="BI166">
            <v>7000</v>
          </cell>
          <cell r="BJ166">
            <v>8127.5</v>
          </cell>
          <cell r="BK166">
            <v>1394</v>
          </cell>
          <cell r="BL166">
            <v>-5943</v>
          </cell>
          <cell r="BM166">
            <v>2974.1379310344823</v>
          </cell>
          <cell r="BN166">
            <v>0</v>
          </cell>
          <cell r="BO166">
            <v>991.37931034482756</v>
          </cell>
          <cell r="BP166">
            <v>13626.589651700629</v>
          </cell>
          <cell r="BQ166">
            <v>0</v>
          </cell>
          <cell r="BR166">
            <v>-1800</v>
          </cell>
          <cell r="BS166">
            <v>-500</v>
          </cell>
          <cell r="BT166">
            <v>11500</v>
          </cell>
          <cell r="BU166">
            <v>-10400</v>
          </cell>
          <cell r="BV166">
            <v>4992.6517232699844</v>
          </cell>
          <cell r="BW166">
            <v>0.96078431372549011</v>
          </cell>
          <cell r="BX166">
            <v>1.1298701298701299</v>
          </cell>
          <cell r="BY166">
            <v>0.81873075307798182</v>
          </cell>
          <cell r="BZ166">
            <v>0.88691807103135656</v>
          </cell>
          <cell r="CA166">
            <v>7000</v>
          </cell>
          <cell r="CB166">
            <v>5210</v>
          </cell>
          <cell r="CC166">
            <v>1210.5</v>
          </cell>
          <cell r="CD166">
            <v>-8242.5</v>
          </cell>
          <cell r="CE166">
            <v>2534.4827586206889</v>
          </cell>
          <cell r="CF166">
            <v>0</v>
          </cell>
          <cell r="CG166">
            <v>844.8275862068964</v>
          </cell>
          <cell r="CH166">
            <v>8776.0200308498424</v>
          </cell>
          <cell r="CI166">
            <v>0</v>
          </cell>
          <cell r="CJ166">
            <v>-1800</v>
          </cell>
          <cell r="CK166">
            <v>-500</v>
          </cell>
          <cell r="CL166">
            <v>9800</v>
          </cell>
          <cell r="CM166">
            <v>-13920</v>
          </cell>
          <cell r="CN166">
            <v>489.16629695967822</v>
          </cell>
          <cell r="CO166">
            <v>1.2352941176470589</v>
          </cell>
          <cell r="CP166">
            <v>0.62337662337662336</v>
          </cell>
          <cell r="CQ166">
            <v>1.7860384307500736</v>
          </cell>
          <cell r="CR166">
            <v>1.4853561079408364</v>
          </cell>
          <cell r="CS166">
            <v>7000</v>
          </cell>
          <cell r="CT166">
            <v>10695</v>
          </cell>
          <cell r="CU166">
            <v>1465</v>
          </cell>
          <cell r="CV166">
            <v>-4188</v>
          </cell>
          <cell r="CW166">
            <v>3258.6206896551721</v>
          </cell>
          <cell r="CX166">
            <v>0</v>
          </cell>
          <cell r="CY166">
            <v>1086.2068965517242</v>
          </cell>
          <cell r="CZ166">
            <v>19144.644298755604</v>
          </cell>
          <cell r="DA166">
            <v>0</v>
          </cell>
          <cell r="DB166">
            <v>-1800</v>
          </cell>
          <cell r="DC166">
            <v>-500</v>
          </cell>
          <cell r="DD166">
            <v>12600</v>
          </cell>
          <cell r="DE166">
            <v>-7680</v>
          </cell>
          <cell r="DF166">
            <v>2130.0919928101562</v>
          </cell>
          <cell r="DG166">
            <v>1.3823529411764706</v>
          </cell>
          <cell r="DH166">
            <v>0.7142857142857143</v>
          </cell>
          <cell r="DI166">
            <v>1.5527072185113362</v>
          </cell>
          <cell r="DJ166">
            <v>1.4650561048284403</v>
          </cell>
          <cell r="DK166">
            <v>7000</v>
          </cell>
          <cell r="DL166">
            <v>10897.5</v>
          </cell>
          <cell r="DM166">
            <v>1363</v>
          </cell>
          <cell r="DN166">
            <v>-4372.5</v>
          </cell>
          <cell r="DO166">
            <v>3646.5517241379303</v>
          </cell>
          <cell r="DP166">
            <v>0</v>
          </cell>
          <cell r="DQ166">
            <v>1215.5172413793102</v>
          </cell>
          <cell r="DR166">
            <v>16643.55418490398</v>
          </cell>
          <cell r="DS166">
            <v>0</v>
          </cell>
          <cell r="DT166">
            <v>-1800</v>
          </cell>
          <cell r="DU166">
            <v>-500</v>
          </cell>
          <cell r="DV166">
            <v>14100</v>
          </cell>
          <cell r="DW166">
            <v>-19129.352932059661</v>
          </cell>
          <cell r="DX166">
            <v>689.5084443237987</v>
          </cell>
          <cell r="DY166">
            <v>24687.299460713552</v>
          </cell>
          <cell r="DZ166" t="str">
            <v>No</v>
          </cell>
          <cell r="EA166">
            <v>24390</v>
          </cell>
          <cell r="EB166">
            <v>2463390</v>
          </cell>
          <cell r="EC166">
            <v>297.29946071355153</v>
          </cell>
          <cell r="ED166">
            <v>1.2189399783253445E-4</v>
          </cell>
          <cell r="EE166">
            <v>196</v>
          </cell>
          <cell r="EF166">
            <v>196</v>
          </cell>
        </row>
        <row r="167">
          <cell r="A167" t="str">
            <v>Jesse Lingard</v>
          </cell>
          <cell r="B167" t="str">
            <v>West Ham</v>
          </cell>
          <cell r="C167" t="str">
            <v>Midfield</v>
          </cell>
          <cell r="D167" t="str">
            <v>3.632.000</v>
          </cell>
          <cell r="E167">
            <v>0.11</v>
          </cell>
          <cell r="F167" t="str">
            <v>Jesse Lingard</v>
          </cell>
          <cell r="G167" t="str">
            <v>Manchester City</v>
          </cell>
          <cell r="H167">
            <v>3632000</v>
          </cell>
          <cell r="I167">
            <v>0.76811594202898537</v>
          </cell>
          <cell r="J167">
            <v>1.0043668122270741</v>
          </cell>
          <cell r="K167">
            <v>1.2532355465350469</v>
          </cell>
          <cell r="L167">
            <v>95</v>
          </cell>
          <cell r="M167">
            <v>0.16130434782608691</v>
          </cell>
          <cell r="N167">
            <v>3.8405797101449271E-2</v>
          </cell>
          <cell r="O167">
            <v>0.85260869565217379</v>
          </cell>
          <cell r="P167">
            <v>0.10025884372280375</v>
          </cell>
          <cell r="Q167">
            <v>0</v>
          </cell>
          <cell r="R167">
            <v>0.03</v>
          </cell>
          <cell r="S167">
            <v>0</v>
          </cell>
          <cell r="T167">
            <v>0.53</v>
          </cell>
          <cell r="U167">
            <v>2.2999999999999998</v>
          </cell>
          <cell r="V167">
            <v>6.8400000000000002E-2</v>
          </cell>
          <cell r="W167">
            <v>0.1605</v>
          </cell>
          <cell r="X167">
            <v>0.77110000000000001</v>
          </cell>
          <cell r="Y167">
            <v>7000</v>
          </cell>
          <cell r="Z167">
            <v>1710</v>
          </cell>
          <cell r="AA167">
            <v>802.5</v>
          </cell>
          <cell r="AB167">
            <v>-11566.5</v>
          </cell>
          <cell r="AC167">
            <v>20163.043478260865</v>
          </cell>
          <cell r="AD167">
            <v>1920.2898550724635</v>
          </cell>
          <cell r="AE167">
            <v>8526.0869565217381</v>
          </cell>
          <cell r="AF167">
            <v>0</v>
          </cell>
          <cell r="AG167">
            <v>0</v>
          </cell>
          <cell r="AH167">
            <v>-600</v>
          </cell>
          <cell r="AI167">
            <v>0</v>
          </cell>
          <cell r="AJ167">
            <v>5300</v>
          </cell>
          <cell r="AK167">
            <v>-18400</v>
          </cell>
          <cell r="AL167">
            <v>14855.420289855065</v>
          </cell>
          <cell r="AM167">
            <v>3.3207547169811318</v>
          </cell>
          <cell r="AN167">
            <v>0.56956521739130439</v>
          </cell>
          <cell r="AO167">
            <v>2.6912344723492616</v>
          </cell>
          <cell r="AP167">
            <v>2.9894697805055728</v>
          </cell>
          <cell r="AQ167">
            <v>7000</v>
          </cell>
          <cell r="AR167">
            <v>11902.5</v>
          </cell>
          <cell r="AS167">
            <v>1199.5</v>
          </cell>
          <cell r="AT167">
            <v>-4260</v>
          </cell>
          <cell r="AU167">
            <v>66956.521739130418</v>
          </cell>
          <cell r="AV167">
            <v>6376.8115942028971</v>
          </cell>
          <cell r="AW167">
            <v>28313.043478260865</v>
          </cell>
          <cell r="AX167">
            <v>0</v>
          </cell>
          <cell r="AY167">
            <v>0</v>
          </cell>
          <cell r="AZ167">
            <v>-600</v>
          </cell>
          <cell r="BA167">
            <v>0</v>
          </cell>
          <cell r="BB167">
            <v>17600</v>
          </cell>
          <cell r="BC167">
            <v>-10480</v>
          </cell>
          <cell r="BD167">
            <v>58504.188405797089</v>
          </cell>
          <cell r="BE167">
            <v>1.9245283018867925</v>
          </cell>
          <cell r="BF167">
            <v>0.85652173913043483</v>
          </cell>
          <cell r="BG167">
            <v>1.39096812846378</v>
          </cell>
          <cell r="BH167">
            <v>1.6361410483974321</v>
          </cell>
          <cell r="BI167">
            <v>7000</v>
          </cell>
          <cell r="BJ167">
            <v>4702.5</v>
          </cell>
          <cell r="BK167">
            <v>1104</v>
          </cell>
          <cell r="BL167">
            <v>-8866.5</v>
          </cell>
          <cell r="BM167">
            <v>38804.347826086945</v>
          </cell>
          <cell r="BN167">
            <v>3695.652173913043</v>
          </cell>
          <cell r="BO167">
            <v>16408.695652173912</v>
          </cell>
          <cell r="BP167">
            <v>0</v>
          </cell>
          <cell r="BQ167">
            <v>0</v>
          </cell>
          <cell r="BR167">
            <v>-600</v>
          </cell>
          <cell r="BS167">
            <v>0</v>
          </cell>
          <cell r="BT167">
            <v>10200</v>
          </cell>
          <cell r="BU167">
            <v>-15760.000000000002</v>
          </cell>
          <cell r="BV167">
            <v>12422.173913043474</v>
          </cell>
          <cell r="BW167">
            <v>2.4528301886792452</v>
          </cell>
          <cell r="BX167">
            <v>0.56521739130434789</v>
          </cell>
          <cell r="BY167">
            <v>2.7182818284590446</v>
          </cell>
          <cell r="BZ167">
            <v>2.5821471162934468</v>
          </cell>
          <cell r="CA167">
            <v>7000</v>
          </cell>
          <cell r="CB167">
            <v>9152.5</v>
          </cell>
          <cell r="CC167">
            <v>1354</v>
          </cell>
          <cell r="CD167">
            <v>-5445</v>
          </cell>
          <cell r="CE167">
            <v>49456.521739130418</v>
          </cell>
          <cell r="CF167">
            <v>4710.1449275362311</v>
          </cell>
          <cell r="CG167">
            <v>20913.043478260865</v>
          </cell>
          <cell r="CH167">
            <v>0</v>
          </cell>
          <cell r="CI167">
            <v>0</v>
          </cell>
          <cell r="CJ167">
            <v>-600</v>
          </cell>
          <cell r="CK167">
            <v>0</v>
          </cell>
          <cell r="CL167">
            <v>13000</v>
          </cell>
          <cell r="CM167">
            <v>-10400.000000000002</v>
          </cell>
          <cell r="CN167">
            <v>10267.65126811594</v>
          </cell>
          <cell r="CO167">
            <v>2.1886792452830188</v>
          </cell>
          <cell r="CP167">
            <v>0.5260869565217392</v>
          </cell>
          <cell r="CQ167">
            <v>2.9742740725630652</v>
          </cell>
          <cell r="CR167">
            <v>2.5514176319062667</v>
          </cell>
          <cell r="CS167">
            <v>7000</v>
          </cell>
          <cell r="CT167">
            <v>8662.5</v>
          </cell>
          <cell r="CU167">
            <v>1428.5</v>
          </cell>
          <cell r="CV167">
            <v>-5517</v>
          </cell>
          <cell r="CW167">
            <v>44130.434782608681</v>
          </cell>
          <cell r="CX167">
            <v>4202.8985507246371</v>
          </cell>
          <cell r="CY167">
            <v>18660.869565217388</v>
          </cell>
          <cell r="CZ167">
            <v>0</v>
          </cell>
          <cell r="DA167">
            <v>0</v>
          </cell>
          <cell r="DB167">
            <v>-600</v>
          </cell>
          <cell r="DC167">
            <v>0</v>
          </cell>
          <cell r="DD167">
            <v>11600</v>
          </cell>
          <cell r="DE167">
            <v>-9680.0000000000018</v>
          </cell>
          <cell r="DF167">
            <v>4555.5126811594191</v>
          </cell>
          <cell r="DG167">
            <v>2.4905660377358489</v>
          </cell>
          <cell r="DH167">
            <v>0.5043478260869565</v>
          </cell>
          <cell r="DI167">
            <v>3.1267683651861553</v>
          </cell>
          <cell r="DJ167">
            <v>2.7905954737653182</v>
          </cell>
          <cell r="DK167">
            <v>7000</v>
          </cell>
          <cell r="DL167">
            <v>9982.5</v>
          </cell>
          <cell r="DM167">
            <v>1383.5</v>
          </cell>
          <cell r="DN167">
            <v>-4861.5</v>
          </cell>
          <cell r="DO167">
            <v>50217.39130434781</v>
          </cell>
          <cell r="DP167">
            <v>4782.6086956521731</v>
          </cell>
          <cell r="DQ167">
            <v>21234.782608695648</v>
          </cell>
          <cell r="DR167">
            <v>0</v>
          </cell>
          <cell r="DS167">
            <v>0</v>
          </cell>
          <cell r="DT167">
            <v>-600</v>
          </cell>
          <cell r="DU167">
            <v>0</v>
          </cell>
          <cell r="DV167">
            <v>13200</v>
          </cell>
          <cell r="DW167">
            <v>-57532.53791942526</v>
          </cell>
          <cell r="DX167">
            <v>1181.4607715396992</v>
          </cell>
          <cell r="DY167">
            <v>101786.40732951069</v>
          </cell>
          <cell r="DZ167" t="str">
            <v>No</v>
          </cell>
          <cell r="EA167">
            <v>36320</v>
          </cell>
          <cell r="EB167">
            <v>3668320</v>
          </cell>
          <cell r="EC167">
            <v>65466.407329510694</v>
          </cell>
          <cell r="ED167">
            <v>1.8024891885878493E-2</v>
          </cell>
          <cell r="EE167">
            <v>80</v>
          </cell>
          <cell r="EF167">
            <v>59</v>
          </cell>
        </row>
        <row r="168">
          <cell r="A168" t="str">
            <v>Oriol Romeu</v>
          </cell>
          <cell r="B168" t="str">
            <v>Southampton</v>
          </cell>
          <cell r="C168" t="str">
            <v>Midfield</v>
          </cell>
          <cell r="D168" t="str">
            <v>3.401.000</v>
          </cell>
          <cell r="E168">
            <v>2E-3</v>
          </cell>
          <cell r="F168" t="str">
            <v>Oriol Romeu</v>
          </cell>
          <cell r="G168" t="str">
            <v/>
          </cell>
          <cell r="H168">
            <v>3401000</v>
          </cell>
          <cell r="I168">
            <v>0.87931034482758608</v>
          </cell>
          <cell r="J168">
            <v>1</v>
          </cell>
          <cell r="K168">
            <v>1.020862387747514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1.02</v>
          </cell>
          <cell r="U168">
            <v>1.54</v>
          </cell>
          <cell r="V168">
            <v>0.24979999999999999</v>
          </cell>
          <cell r="W168">
            <v>0.26250000000000001</v>
          </cell>
          <cell r="X168">
            <v>0.48759999999999998</v>
          </cell>
          <cell r="Y168">
            <v>-5000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-5000</v>
          </cell>
          <cell r="AM168">
            <v>1.3627450980392157</v>
          </cell>
          <cell r="AN168">
            <v>2.4415584415584415</v>
          </cell>
          <cell r="AO168">
            <v>1.8199893113013497</v>
          </cell>
          <cell r="AP168">
            <v>1.5748592040114833</v>
          </cell>
          <cell r="AQ168">
            <v>-5000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1.1274509803921569</v>
          </cell>
          <cell r="BF168">
            <v>0.84415584415584421</v>
          </cell>
          <cell r="BG168">
            <v>1.2712491503214047</v>
          </cell>
          <cell r="BH168">
            <v>1.1971930090225904</v>
          </cell>
          <cell r="BI168">
            <v>-5000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0.96078431372549011</v>
          </cell>
          <cell r="BX168">
            <v>1.1298701298701299</v>
          </cell>
          <cell r="BY168">
            <v>0.81873075307798182</v>
          </cell>
          <cell r="BZ168">
            <v>0.88691807103135656</v>
          </cell>
          <cell r="CA168">
            <v>-5000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1.2352941176470589</v>
          </cell>
          <cell r="CP168">
            <v>0.62337662337662336</v>
          </cell>
          <cell r="CQ168">
            <v>1.7860384307500736</v>
          </cell>
          <cell r="CR168">
            <v>1.4853561079408364</v>
          </cell>
          <cell r="CS168">
            <v>-5000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1.3823529411764706</v>
          </cell>
          <cell r="DH168">
            <v>0.7142857142857143</v>
          </cell>
          <cell r="DI168">
            <v>1.5527072185113362</v>
          </cell>
          <cell r="DJ168">
            <v>1.4650561048284403</v>
          </cell>
          <cell r="DK168">
            <v>-5000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-5000</v>
          </cell>
          <cell r="DZ168" t="str">
            <v>No</v>
          </cell>
          <cell r="EA168">
            <v>34010</v>
          </cell>
          <cell r="EB168">
            <v>3435010</v>
          </cell>
          <cell r="EC168">
            <v>-39010</v>
          </cell>
          <cell r="ED168">
            <v>-1.1470155836518671E-2</v>
          </cell>
          <cell r="EE168">
            <v>443</v>
          </cell>
          <cell r="EF168">
            <v>362</v>
          </cell>
        </row>
        <row r="169">
          <cell r="A169" t="str">
            <v>Jonny Evans</v>
          </cell>
          <cell r="B169" t="str">
            <v>Leicester City</v>
          </cell>
          <cell r="C169" t="str">
            <v>Defense</v>
          </cell>
          <cell r="D169" t="str">
            <v>4.438.000</v>
          </cell>
          <cell r="E169">
            <v>1.3999999999999999E-2</v>
          </cell>
          <cell r="F169" t="str">
            <v>Jonny Evans</v>
          </cell>
          <cell r="G169" t="str">
            <v>Arsenal</v>
          </cell>
          <cell r="H169">
            <v>4438000</v>
          </cell>
          <cell r="I169">
            <v>0.85382059800664467</v>
          </cell>
          <cell r="J169">
            <v>0.86147186147186161</v>
          </cell>
          <cell r="K169">
            <v>1.1377385821891119</v>
          </cell>
          <cell r="L169">
            <v>190</v>
          </cell>
          <cell r="M169">
            <v>4.2691029900332238E-2</v>
          </cell>
          <cell r="N169">
            <v>6.8305647840531572E-2</v>
          </cell>
          <cell r="O169">
            <v>0.17930232558139539</v>
          </cell>
          <cell r="P169">
            <v>0.73953007842292284</v>
          </cell>
          <cell r="Q169">
            <v>0</v>
          </cell>
          <cell r="R169">
            <v>0.62</v>
          </cell>
          <cell r="S169">
            <v>0.01</v>
          </cell>
          <cell r="T169">
            <v>2.57</v>
          </cell>
          <cell r="U169">
            <v>1.99</v>
          </cell>
          <cell r="V169">
            <v>0.85340000000000005</v>
          </cell>
          <cell r="W169">
            <v>0.57689999999999997</v>
          </cell>
          <cell r="X169">
            <v>0.56969999999999998</v>
          </cell>
          <cell r="Y169">
            <v>14000</v>
          </cell>
          <cell r="Z169">
            <v>21335</v>
          </cell>
          <cell r="AA169">
            <v>2884.5</v>
          </cell>
          <cell r="AB169">
            <v>-8545.5</v>
          </cell>
          <cell r="AC169">
            <v>6403.6544850498358</v>
          </cell>
          <cell r="AD169">
            <v>3415.2823920265787</v>
          </cell>
          <cell r="AE169">
            <v>1793.0232558139539</v>
          </cell>
          <cell r="AF169">
            <v>36976.503921146141</v>
          </cell>
          <cell r="AG169">
            <v>0</v>
          </cell>
          <cell r="AH169">
            <v>-12400</v>
          </cell>
          <cell r="AI169">
            <v>-500</v>
          </cell>
          <cell r="AJ169">
            <v>25700</v>
          </cell>
          <cell r="AK169">
            <v>-15920</v>
          </cell>
          <cell r="AL169">
            <v>75142.464054036507</v>
          </cell>
          <cell r="AM169">
            <v>0.42023346303501952</v>
          </cell>
          <cell r="AN169">
            <v>0.64321608040201006</v>
          </cell>
          <cell r="AO169">
            <v>0.3759648303232232</v>
          </cell>
          <cell r="AP169">
            <v>0.39748333628732363</v>
          </cell>
          <cell r="AQ169">
            <v>14000</v>
          </cell>
          <cell r="AR169">
            <v>7740</v>
          </cell>
          <cell r="AS169">
            <v>1424.9999999999998</v>
          </cell>
          <cell r="AT169">
            <v>-6079.5</v>
          </cell>
          <cell r="AU169">
            <v>2691.029900332227</v>
          </cell>
          <cell r="AV169">
            <v>1435.2159468438542</v>
          </cell>
          <cell r="AW169">
            <v>753.4883720930236</v>
          </cell>
          <cell r="AX169">
            <v>13901.865022659706</v>
          </cell>
          <cell r="AY169">
            <v>0</v>
          </cell>
          <cell r="AZ169">
            <v>-12400</v>
          </cell>
          <cell r="BA169">
            <v>-500</v>
          </cell>
          <cell r="BB169">
            <v>10800.000000000002</v>
          </cell>
          <cell r="BC169">
            <v>-10240</v>
          </cell>
          <cell r="BD169">
            <v>4763.5496209644043</v>
          </cell>
          <cell r="BE169">
            <v>0.6108949416342413</v>
          </cell>
          <cell r="BF169">
            <v>0.34170854271356788</v>
          </cell>
          <cell r="BG169">
            <v>0.68505258561757265</v>
          </cell>
          <cell r="BH169">
            <v>0.6469120182120851</v>
          </cell>
          <cell r="BI169">
            <v>14000</v>
          </cell>
          <cell r="BJ169">
            <v>14587.5</v>
          </cell>
          <cell r="BK169">
            <v>1291.4999999999998</v>
          </cell>
          <cell r="BL169">
            <v>-2373</v>
          </cell>
          <cell r="BM169">
            <v>3911.9601328903668</v>
          </cell>
          <cell r="BN169">
            <v>2086.3787375415286</v>
          </cell>
          <cell r="BO169">
            <v>1095.3488372093027</v>
          </cell>
          <cell r="BP169">
            <v>25330.849618279477</v>
          </cell>
          <cell r="BQ169">
            <v>0</v>
          </cell>
          <cell r="BR169">
            <v>-12400</v>
          </cell>
          <cell r="BS169">
            <v>-500</v>
          </cell>
          <cell r="BT169">
            <v>15700.000000000002</v>
          </cell>
          <cell r="BU169">
            <v>-5440.0000000000009</v>
          </cell>
          <cell r="BV169">
            <v>10822.634331480167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14000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-12400</v>
          </cell>
          <cell r="CK169">
            <v>-500</v>
          </cell>
          <cell r="CL169">
            <v>0</v>
          </cell>
          <cell r="CM169">
            <v>0</v>
          </cell>
          <cell r="CN169">
            <v>-1612.5</v>
          </cell>
          <cell r="CO169">
            <v>0.28404669260700388</v>
          </cell>
          <cell r="CP169">
            <v>0.92964824120603018</v>
          </cell>
          <cell r="CQ169">
            <v>0.21261767560413783</v>
          </cell>
          <cell r="CR169">
            <v>0.24575057994874439</v>
          </cell>
          <cell r="CS169">
            <v>14000</v>
          </cell>
          <cell r="CT169">
            <v>3517.5</v>
          </cell>
          <cell r="CU169">
            <v>1124</v>
          </cell>
          <cell r="CV169">
            <v>-9517.5</v>
          </cell>
          <cell r="CW169">
            <v>1818.9368770764124</v>
          </cell>
          <cell r="CX169">
            <v>970.09966777408647</v>
          </cell>
          <cell r="CY169">
            <v>509.30232558139545</v>
          </cell>
          <cell r="CZ169">
            <v>7861.8583156813802</v>
          </cell>
          <cell r="DA169">
            <v>0</v>
          </cell>
          <cell r="DB169">
            <v>-12400</v>
          </cell>
          <cell r="DC169">
            <v>-500</v>
          </cell>
          <cell r="DD169">
            <v>7300</v>
          </cell>
          <cell r="DE169">
            <v>-14800</v>
          </cell>
          <cell r="DF169">
            <v>-882.23767586792042</v>
          </cell>
          <cell r="DG169">
            <v>0.45136186770428016</v>
          </cell>
          <cell r="DH169">
            <v>0.66331658291457285</v>
          </cell>
          <cell r="DI169">
            <v>0.3612230384672479</v>
          </cell>
          <cell r="DJ169">
            <v>0.4037849740894181</v>
          </cell>
          <cell r="DK169">
            <v>14000</v>
          </cell>
          <cell r="DL169">
            <v>8102.5</v>
          </cell>
          <cell r="DM169">
            <v>1383.5</v>
          </cell>
          <cell r="DN169">
            <v>-5989.5</v>
          </cell>
          <cell r="DO169">
            <v>2890.3654485049842</v>
          </cell>
          <cell r="DP169">
            <v>1541.5282392026581</v>
          </cell>
          <cell r="DQ169">
            <v>809.30232558139551</v>
          </cell>
          <cell r="DR169">
            <v>13356.765098292515</v>
          </cell>
          <cell r="DS169">
            <v>0</v>
          </cell>
          <cell r="DT169">
            <v>-12400</v>
          </cell>
          <cell r="DU169">
            <v>-500</v>
          </cell>
          <cell r="DV169">
            <v>11600</v>
          </cell>
          <cell r="DW169">
            <v>-5750.6707723985865</v>
          </cell>
          <cell r="DX169">
            <v>470.11844809946774</v>
          </cell>
          <cell r="DY169">
            <v>88704.028778712629</v>
          </cell>
          <cell r="DZ169" t="str">
            <v>No</v>
          </cell>
          <cell r="EA169">
            <v>44380</v>
          </cell>
          <cell r="EB169">
            <v>4482380</v>
          </cell>
          <cell r="EC169">
            <v>44324.028778712629</v>
          </cell>
          <cell r="ED169">
            <v>9.9873881880830611E-3</v>
          </cell>
          <cell r="EE169">
            <v>114</v>
          </cell>
          <cell r="EF169">
            <v>119</v>
          </cell>
        </row>
        <row r="170">
          <cell r="A170" t="str">
            <v>Kean Bryan</v>
          </cell>
          <cell r="B170" t="str">
            <v>Sheffield United</v>
          </cell>
          <cell r="C170" t="str">
            <v>Defense</v>
          </cell>
          <cell r="D170" t="str">
            <v>2.124.000</v>
          </cell>
          <cell r="E170">
            <v>3.0000000000000001E-3</v>
          </cell>
          <cell r="F170" t="str">
            <v>Kean Bryan</v>
          </cell>
          <cell r="G170" t="str">
            <v>Aston Villa</v>
          </cell>
          <cell r="H170">
            <v>2124000</v>
          </cell>
          <cell r="I170">
            <v>0.92857142857142838</v>
          </cell>
          <cell r="J170">
            <v>1.0201729106628248</v>
          </cell>
          <cell r="K170">
            <v>1.0082793805717964</v>
          </cell>
          <cell r="L170">
            <v>190</v>
          </cell>
          <cell r="M170">
            <v>0.14857142857142855</v>
          </cell>
          <cell r="N170">
            <v>1.8571428571428569E-2</v>
          </cell>
          <cell r="O170">
            <v>0.33428571428571419</v>
          </cell>
          <cell r="P170">
            <v>0.36298057700584668</v>
          </cell>
          <cell r="Q170">
            <v>0</v>
          </cell>
          <cell r="R170">
            <v>0.27</v>
          </cell>
          <cell r="S170">
            <v>0.02</v>
          </cell>
          <cell r="T170">
            <v>1.82</v>
          </cell>
          <cell r="U170">
            <v>3.54</v>
          </cell>
          <cell r="V170">
            <v>0.40310000000000001</v>
          </cell>
          <cell r="W170">
            <v>0.46500000000000002</v>
          </cell>
          <cell r="X170">
            <v>1.1319999999999999</v>
          </cell>
          <cell r="Y170">
            <v>14000</v>
          </cell>
          <cell r="Z170">
            <v>10077.5</v>
          </cell>
          <cell r="AA170">
            <v>2325</v>
          </cell>
          <cell r="AB170">
            <v>-16980</v>
          </cell>
          <cell r="AC170">
            <v>22285.714285714283</v>
          </cell>
          <cell r="AD170">
            <v>928.57142857142844</v>
          </cell>
          <cell r="AE170">
            <v>3342.8571428571418</v>
          </cell>
          <cell r="AF170">
            <v>18149.028850292336</v>
          </cell>
          <cell r="AG170">
            <v>0</v>
          </cell>
          <cell r="AH170">
            <v>-5400</v>
          </cell>
          <cell r="AI170">
            <v>-1000</v>
          </cell>
          <cell r="AJ170">
            <v>18200</v>
          </cell>
          <cell r="AK170">
            <v>-28320</v>
          </cell>
          <cell r="AL170">
            <v>37608.671707435191</v>
          </cell>
          <cell r="AM170">
            <v>0.63186813186813184</v>
          </cell>
          <cell r="AN170">
            <v>0.31638418079096048</v>
          </cell>
          <cell r="AO170">
            <v>0.8988905062481729</v>
          </cell>
          <cell r="AP170">
            <v>0.75364465428810168</v>
          </cell>
          <cell r="AQ170">
            <v>14000</v>
          </cell>
          <cell r="AR170">
            <v>8990</v>
          </cell>
          <cell r="AS170">
            <v>1465.5000000000002</v>
          </cell>
          <cell r="AT170">
            <v>-5211</v>
          </cell>
          <cell r="AU170">
            <v>14081.632653061222</v>
          </cell>
          <cell r="AV170">
            <v>586.73469387755097</v>
          </cell>
          <cell r="AW170">
            <v>2112.2448979591827</v>
          </cell>
          <cell r="AX170">
            <v>16313.989731151973</v>
          </cell>
          <cell r="AY170">
            <v>0</v>
          </cell>
          <cell r="AZ170">
            <v>-5400</v>
          </cell>
          <cell r="BA170">
            <v>-1000</v>
          </cell>
          <cell r="BB170">
            <v>11500</v>
          </cell>
          <cell r="BC170">
            <v>-8960</v>
          </cell>
          <cell r="BD170">
            <v>17239.550988024963</v>
          </cell>
          <cell r="BE170">
            <v>0.37362637362637363</v>
          </cell>
          <cell r="BF170">
            <v>0.44350282485875708</v>
          </cell>
          <cell r="BG170">
            <v>0.5731578920093825</v>
          </cell>
          <cell r="BH170">
            <v>0.46276009411659758</v>
          </cell>
          <cell r="BI170">
            <v>14000</v>
          </cell>
          <cell r="BJ170">
            <v>3955</v>
          </cell>
          <cell r="BK170">
            <v>1291.4999999999998</v>
          </cell>
          <cell r="BL170">
            <v>-8752.5</v>
          </cell>
          <cell r="BM170">
            <v>8326.5306122448965</v>
          </cell>
          <cell r="BN170">
            <v>346.93877551020404</v>
          </cell>
          <cell r="BO170">
            <v>1248.9795918367342</v>
          </cell>
          <cell r="BP170">
            <v>10402.259117851023</v>
          </cell>
          <cell r="BQ170">
            <v>0</v>
          </cell>
          <cell r="BR170">
            <v>-5400</v>
          </cell>
          <cell r="BS170">
            <v>-1000</v>
          </cell>
          <cell r="BT170">
            <v>6800</v>
          </cell>
          <cell r="BU170">
            <v>-12560</v>
          </cell>
          <cell r="BV170">
            <v>1164.6770243607143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14000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-5400</v>
          </cell>
          <cell r="CK170">
            <v>-1000</v>
          </cell>
          <cell r="CL170">
            <v>0</v>
          </cell>
          <cell r="CM170">
            <v>0</v>
          </cell>
          <cell r="CN170">
            <v>-800</v>
          </cell>
          <cell r="CO170">
            <v>0.55494505494505497</v>
          </cell>
          <cell r="CP170">
            <v>0.48870056497175141</v>
          </cell>
          <cell r="CQ170">
            <v>0.48841293777276185</v>
          </cell>
          <cell r="CR170">
            <v>0.52061727265639302</v>
          </cell>
          <cell r="CS170">
            <v>14000</v>
          </cell>
          <cell r="CT170">
            <v>5482.5</v>
          </cell>
          <cell r="CU170">
            <v>1219.5</v>
          </cell>
          <cell r="CV170">
            <v>-8052.0000000000009</v>
          </cell>
          <cell r="CW170">
            <v>12367.346938775509</v>
          </cell>
          <cell r="CX170">
            <v>515.30612244897952</v>
          </cell>
          <cell r="CY170">
            <v>1855.1020408163261</v>
          </cell>
          <cell r="CZ170">
            <v>8864.2204984938908</v>
          </cell>
          <cell r="DA170">
            <v>0</v>
          </cell>
          <cell r="DB170">
            <v>-5400</v>
          </cell>
          <cell r="DC170">
            <v>-1000</v>
          </cell>
          <cell r="DD170">
            <v>10100</v>
          </cell>
          <cell r="DE170">
            <v>-13840</v>
          </cell>
          <cell r="DF170">
            <v>756.9984750334188</v>
          </cell>
          <cell r="DG170">
            <v>0.5</v>
          </cell>
          <cell r="DH170">
            <v>0.41242937853107342</v>
          </cell>
          <cell r="DI170">
            <v>0.63980358576050766</v>
          </cell>
          <cell r="DJ170">
            <v>0.56559861463784888</v>
          </cell>
          <cell r="DK170">
            <v>14000</v>
          </cell>
          <cell r="DL170">
            <v>5812.5</v>
          </cell>
          <cell r="DM170">
            <v>1360</v>
          </cell>
          <cell r="DN170">
            <v>-7431</v>
          </cell>
          <cell r="DO170">
            <v>11142.857142857141</v>
          </cell>
          <cell r="DP170">
            <v>464.28571428571422</v>
          </cell>
          <cell r="DQ170">
            <v>1671.4285714285709</v>
          </cell>
          <cell r="DR170">
            <v>11611.81373648794</v>
          </cell>
          <cell r="DS170">
            <v>0</v>
          </cell>
          <cell r="DT170">
            <v>-5400</v>
          </cell>
          <cell r="DU170">
            <v>-1000</v>
          </cell>
          <cell r="DV170">
            <v>9100</v>
          </cell>
          <cell r="DW170">
            <v>-18119.237548737576</v>
          </cell>
          <cell r="DX170">
            <v>287.89523801005589</v>
          </cell>
          <cell r="DY170">
            <v>56257.793432864339</v>
          </cell>
          <cell r="DZ170" t="str">
            <v>No</v>
          </cell>
          <cell r="EA170">
            <v>21240</v>
          </cell>
          <cell r="EB170">
            <v>2145240</v>
          </cell>
          <cell r="EC170">
            <v>35017.793432864339</v>
          </cell>
          <cell r="ED170">
            <v>1.6486720071970027E-2</v>
          </cell>
          <cell r="EE170">
            <v>131</v>
          </cell>
          <cell r="EF170">
            <v>71</v>
          </cell>
        </row>
        <row r="171">
          <cell r="A171" t="str">
            <v>Martin Dubravka</v>
          </cell>
          <cell r="B171" t="str">
            <v>Newcastle</v>
          </cell>
          <cell r="C171" t="str">
            <v>Goalkeeper</v>
          </cell>
          <cell r="D171" t="str">
            <v>3.955.000</v>
          </cell>
          <cell r="E171">
            <v>1E-3</v>
          </cell>
          <cell r="F171" t="str">
            <v>Martin Dubravka</v>
          </cell>
          <cell r="G171" t="str">
            <v>Wolverhampton</v>
          </cell>
          <cell r="H171">
            <v>3955000</v>
          </cell>
          <cell r="I171">
            <v>1.0660377358490565</v>
          </cell>
          <cell r="J171">
            <v>0.83206106870228991</v>
          </cell>
          <cell r="K171">
            <v>1.2007731918097617</v>
          </cell>
          <cell r="L171">
            <v>95</v>
          </cell>
          <cell r="M171">
            <v>0</v>
          </cell>
          <cell r="N171">
            <v>0</v>
          </cell>
          <cell r="O171">
            <v>0</v>
          </cell>
          <cell r="P171">
            <v>0.33621649370673329</v>
          </cell>
          <cell r="Q171">
            <v>2.820687022900763</v>
          </cell>
          <cell r="R171">
            <v>0.02</v>
          </cell>
          <cell r="S171">
            <v>0.01</v>
          </cell>
          <cell r="T171">
            <v>1.1299999999999999</v>
          </cell>
          <cell r="U171">
            <v>1.0900000000000001</v>
          </cell>
          <cell r="V171">
            <v>0.3609</v>
          </cell>
          <cell r="W171">
            <v>0.29720000000000002</v>
          </cell>
          <cell r="X171">
            <v>0.34189999999999998</v>
          </cell>
          <cell r="Y171">
            <v>7000</v>
          </cell>
          <cell r="Z171">
            <v>9022.5</v>
          </cell>
          <cell r="AA171">
            <v>1486</v>
          </cell>
          <cell r="AB171">
            <v>-5128.5</v>
          </cell>
          <cell r="AC171">
            <v>0</v>
          </cell>
          <cell r="AD171">
            <v>0</v>
          </cell>
          <cell r="AE171">
            <v>0</v>
          </cell>
          <cell r="AF171">
            <v>25216.237028004998</v>
          </cell>
          <cell r="AG171">
            <v>14103.435114503814</v>
          </cell>
          <cell r="AH171">
            <v>-400</v>
          </cell>
          <cell r="AI171">
            <v>-500</v>
          </cell>
          <cell r="AJ171">
            <v>11299.999999999998</v>
          </cell>
          <cell r="AK171">
            <v>-8720</v>
          </cell>
          <cell r="AL171">
            <v>53379.672142508811</v>
          </cell>
          <cell r="AM171">
            <v>1.0796460176991152</v>
          </cell>
          <cell r="AN171">
            <v>1.0917431192660549</v>
          </cell>
          <cell r="AO171">
            <v>0.90483741803595963</v>
          </cell>
          <cell r="AP171">
            <v>0.98838459875074614</v>
          </cell>
          <cell r="AQ171">
            <v>7000</v>
          </cell>
          <cell r="AR171">
            <v>9162.5</v>
          </cell>
          <cell r="AS171">
            <v>1412.4999999999998</v>
          </cell>
          <cell r="AT171">
            <v>-5266.5</v>
          </cell>
          <cell r="AU171">
            <v>0</v>
          </cell>
          <cell r="AV171">
            <v>0</v>
          </cell>
          <cell r="AW171">
            <v>0</v>
          </cell>
          <cell r="AX171">
            <v>22816.594805002802</v>
          </cell>
          <cell r="AY171">
            <v>15397.328244274806</v>
          </cell>
          <cell r="AZ171">
            <v>-400</v>
          </cell>
          <cell r="BA171">
            <v>-500</v>
          </cell>
          <cell r="BB171">
            <v>12200</v>
          </cell>
          <cell r="BC171">
            <v>-9519.9999999999982</v>
          </cell>
          <cell r="BD171">
            <v>22651.211524638806</v>
          </cell>
          <cell r="BE171">
            <v>1.0088495575221239</v>
          </cell>
          <cell r="BF171">
            <v>1.3853211009174311</v>
          </cell>
          <cell r="BG171">
            <v>0.65704681981505675</v>
          </cell>
          <cell r="BH171">
            <v>0.81416300176422818</v>
          </cell>
          <cell r="BI171">
            <v>7000</v>
          </cell>
          <cell r="BJ171">
            <v>7122.5</v>
          </cell>
          <cell r="BK171">
            <v>1313</v>
          </cell>
          <cell r="BL171">
            <v>-6787.5</v>
          </cell>
          <cell r="BM171">
            <v>0</v>
          </cell>
          <cell r="BN171">
            <v>0</v>
          </cell>
          <cell r="BO171">
            <v>0</v>
          </cell>
          <cell r="BP171">
            <v>16568.248346953362</v>
          </cell>
          <cell r="BQ171">
            <v>19537.786259541979</v>
          </cell>
          <cell r="BR171">
            <v>-400</v>
          </cell>
          <cell r="BS171">
            <v>-500</v>
          </cell>
          <cell r="BT171">
            <v>11399.999999999998</v>
          </cell>
          <cell r="BU171">
            <v>-12080</v>
          </cell>
          <cell r="BV171">
            <v>9043.5086516238352</v>
          </cell>
          <cell r="BW171">
            <v>0.68141592920353988</v>
          </cell>
          <cell r="BX171">
            <v>1.5321100917431192</v>
          </cell>
          <cell r="BY171">
            <v>0.55989836656540215</v>
          </cell>
          <cell r="BZ171">
            <v>0.61767602002401523</v>
          </cell>
          <cell r="CA171">
            <v>7000</v>
          </cell>
          <cell r="CB171">
            <v>4190</v>
          </cell>
          <cell r="CC171">
            <v>1234</v>
          </cell>
          <cell r="CD171">
            <v>-8784</v>
          </cell>
          <cell r="CE171">
            <v>0</v>
          </cell>
          <cell r="CF171">
            <v>0</v>
          </cell>
          <cell r="CG171">
            <v>0</v>
          </cell>
          <cell r="CH171">
            <v>14118.529922906009</v>
          </cell>
          <cell r="CI171">
            <v>21608.015267175568</v>
          </cell>
          <cell r="CJ171">
            <v>-400</v>
          </cell>
          <cell r="CK171">
            <v>-500</v>
          </cell>
          <cell r="CL171">
            <v>7699.9999999999991</v>
          </cell>
          <cell r="CM171">
            <v>-13360</v>
          </cell>
          <cell r="CN171">
            <v>3225.8181487601969</v>
          </cell>
          <cell r="CO171">
            <v>0.95575221238938068</v>
          </cell>
          <cell r="CP171">
            <v>1.4954128440366969</v>
          </cell>
          <cell r="CQ171">
            <v>0.58274825237398975</v>
          </cell>
          <cell r="CR171">
            <v>0.74629949180773658</v>
          </cell>
          <cell r="CS171">
            <v>7000</v>
          </cell>
          <cell r="CT171">
            <v>6267.4999999999991</v>
          </cell>
          <cell r="CU171">
            <v>1267</v>
          </cell>
          <cell r="CV171">
            <v>-7440</v>
          </cell>
          <cell r="CW171">
            <v>0</v>
          </cell>
          <cell r="CX171">
            <v>0</v>
          </cell>
          <cell r="CY171">
            <v>0</v>
          </cell>
          <cell r="CZ171">
            <v>14694.718059518202</v>
          </cell>
          <cell r="DA171">
            <v>21090.458015267166</v>
          </cell>
          <cell r="DB171">
            <v>-400</v>
          </cell>
          <cell r="DC171">
            <v>-500</v>
          </cell>
          <cell r="DD171">
            <v>10800</v>
          </cell>
          <cell r="DE171">
            <v>-13039.999999999998</v>
          </cell>
          <cell r="DF171">
            <v>2046.2297546740856</v>
          </cell>
          <cell r="DG171">
            <v>0.76106194690265494</v>
          </cell>
          <cell r="DH171">
            <v>1.201834862385321</v>
          </cell>
          <cell r="DI171">
            <v>0.80251879796247838</v>
          </cell>
          <cell r="DJ171">
            <v>0.78151552691120751</v>
          </cell>
          <cell r="DK171">
            <v>7000</v>
          </cell>
          <cell r="DL171">
            <v>6090</v>
          </cell>
          <cell r="DM171">
            <v>1457.5</v>
          </cell>
          <cell r="DN171">
            <v>-6973.5</v>
          </cell>
          <cell r="DO171">
            <v>0</v>
          </cell>
          <cell r="DP171">
            <v>0</v>
          </cell>
          <cell r="DQ171">
            <v>0</v>
          </cell>
          <cell r="DR171">
            <v>20236.504228851511</v>
          </cell>
          <cell r="DS171">
            <v>16949.999999999996</v>
          </cell>
          <cell r="DT171">
            <v>-400</v>
          </cell>
          <cell r="DU171">
            <v>-500</v>
          </cell>
          <cell r="DV171">
            <v>8600</v>
          </cell>
          <cell r="DW171">
            <v>-6997.9639182328119</v>
          </cell>
          <cell r="DX171">
            <v>1201.9543847068344</v>
          </cell>
          <cell r="DY171">
            <v>91548.394606912567</v>
          </cell>
          <cell r="DZ171" t="str">
            <v>No</v>
          </cell>
          <cell r="EA171">
            <v>39550</v>
          </cell>
          <cell r="EB171">
            <v>3994550</v>
          </cell>
          <cell r="EC171">
            <v>51998.394606912567</v>
          </cell>
          <cell r="ED171">
            <v>1.3147508118056275E-2</v>
          </cell>
          <cell r="EE171">
            <v>100</v>
          </cell>
          <cell r="EF171">
            <v>101</v>
          </cell>
        </row>
        <row r="172">
          <cell r="A172" t="str">
            <v>Yerry Mina</v>
          </cell>
          <cell r="B172" t="str">
            <v>Everton</v>
          </cell>
          <cell r="C172" t="str">
            <v>Defense</v>
          </cell>
          <cell r="D172" t="str">
            <v>4.555.000</v>
          </cell>
          <cell r="E172">
            <v>6.9999999999999993E-3</v>
          </cell>
          <cell r="F172" t="str">
            <v>Yerry Mina</v>
          </cell>
          <cell r="G172" t="str">
            <v/>
          </cell>
          <cell r="H172">
            <v>4555000</v>
          </cell>
          <cell r="I172">
            <v>0.97204968944099401</v>
          </cell>
          <cell r="J172">
            <v>0.93693693693693725</v>
          </cell>
          <cell r="K172">
            <v>1.0552996276166207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3.13</v>
          </cell>
          <cell r="U172">
            <v>2.08</v>
          </cell>
          <cell r="V172">
            <v>0.98069999999999991</v>
          </cell>
          <cell r="W172">
            <v>0.51919999999999999</v>
          </cell>
          <cell r="X172">
            <v>0.5</v>
          </cell>
          <cell r="Y172">
            <v>-5000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-5000</v>
          </cell>
          <cell r="AM172">
            <v>0.24600638977635783</v>
          </cell>
          <cell r="AN172">
            <v>0.88942307692307698</v>
          </cell>
          <cell r="AO172">
            <v>0.22238455471794352</v>
          </cell>
          <cell r="AP172">
            <v>0.233897459259788</v>
          </cell>
          <cell r="AQ172">
            <v>-5000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0.45047923322683703</v>
          </cell>
          <cell r="BF172">
            <v>0.4375</v>
          </cell>
          <cell r="BG172">
            <v>0.56930032780136453</v>
          </cell>
          <cell r="BH172">
            <v>0.50641679982376742</v>
          </cell>
          <cell r="BI172">
            <v>-5000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-5000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0.53993610223642174</v>
          </cell>
          <cell r="CP172">
            <v>0.46153846153846151</v>
          </cell>
          <cell r="CQ172">
            <v>0.54153522318255987</v>
          </cell>
          <cell r="CR172">
            <v>0.54073507157287481</v>
          </cell>
          <cell r="CS172">
            <v>-5000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0.33546325878594252</v>
          </cell>
          <cell r="DH172">
            <v>0.72115384615384615</v>
          </cell>
          <cell r="DI172">
            <v>0.31557870490859519</v>
          </cell>
          <cell r="DJ172">
            <v>0.32536911462535079</v>
          </cell>
          <cell r="DK172">
            <v>-5000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-5000</v>
          </cell>
          <cell r="DZ172" t="str">
            <v>No</v>
          </cell>
          <cell r="EA172">
            <v>45550</v>
          </cell>
          <cell r="EB172">
            <v>4600550</v>
          </cell>
          <cell r="EC172">
            <v>-50550</v>
          </cell>
          <cell r="ED172">
            <v>-1.1097694840834248E-2</v>
          </cell>
          <cell r="EE172">
            <v>533</v>
          </cell>
          <cell r="EF172">
            <v>273</v>
          </cell>
        </row>
        <row r="173">
          <cell r="A173" t="str">
            <v>Ryan Fraser</v>
          </cell>
          <cell r="B173" t="str">
            <v>Newcastle</v>
          </cell>
          <cell r="C173" t="str">
            <v>Midfield</v>
          </cell>
          <cell r="D173" t="str">
            <v>3.926.000</v>
          </cell>
          <cell r="E173">
            <v>1E-3</v>
          </cell>
          <cell r="F173" t="str">
            <v>Ryan Fraser</v>
          </cell>
          <cell r="G173" t="str">
            <v/>
          </cell>
          <cell r="H173">
            <v>3926000</v>
          </cell>
          <cell r="I173">
            <v>1.0660377358490565</v>
          </cell>
          <cell r="J173">
            <v>0.83206106870228991</v>
          </cell>
          <cell r="K173">
            <v>1.2007731918097617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1.1299999999999999</v>
          </cell>
          <cell r="U173">
            <v>1.0900000000000001</v>
          </cell>
          <cell r="V173">
            <v>0.3609</v>
          </cell>
          <cell r="W173">
            <v>0.29720000000000002</v>
          </cell>
          <cell r="X173">
            <v>0.34189999999999998</v>
          </cell>
          <cell r="Y173">
            <v>-5000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-5000</v>
          </cell>
          <cell r="AM173">
            <v>1.0796460176991152</v>
          </cell>
          <cell r="AN173">
            <v>1.0917431192660549</v>
          </cell>
          <cell r="AO173">
            <v>0.90483741803595963</v>
          </cell>
          <cell r="AP173">
            <v>0.98838459875074614</v>
          </cell>
          <cell r="AQ173">
            <v>-5000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1.0088495575221239</v>
          </cell>
          <cell r="BF173">
            <v>1.3853211009174311</v>
          </cell>
          <cell r="BG173">
            <v>0.65704681981505675</v>
          </cell>
          <cell r="BH173">
            <v>0.81416300176422818</v>
          </cell>
          <cell r="BI173">
            <v>-5000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0.68141592920353988</v>
          </cell>
          <cell r="BX173">
            <v>1.5321100917431192</v>
          </cell>
          <cell r="BY173">
            <v>0.55989836656540215</v>
          </cell>
          <cell r="BZ173">
            <v>0.61767602002401523</v>
          </cell>
          <cell r="CA173">
            <v>-5000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0.95575221238938068</v>
          </cell>
          <cell r="CP173">
            <v>1.4954128440366969</v>
          </cell>
          <cell r="CQ173">
            <v>0.58274825237398975</v>
          </cell>
          <cell r="CR173">
            <v>0.74629949180773658</v>
          </cell>
          <cell r="CS173">
            <v>-5000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0.76106194690265494</v>
          </cell>
          <cell r="DH173">
            <v>1.201834862385321</v>
          </cell>
          <cell r="DI173">
            <v>0.80251879796247838</v>
          </cell>
          <cell r="DJ173">
            <v>0.78151552691120751</v>
          </cell>
          <cell r="DK173">
            <v>-5000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-5000</v>
          </cell>
          <cell r="DZ173" t="str">
            <v>No</v>
          </cell>
          <cell r="EA173">
            <v>39260</v>
          </cell>
          <cell r="EB173">
            <v>3965260</v>
          </cell>
          <cell r="EC173">
            <v>-44260</v>
          </cell>
          <cell r="ED173">
            <v>-1.1273560876209883E-2</v>
          </cell>
          <cell r="EE173">
            <v>486</v>
          </cell>
          <cell r="EF173">
            <v>320</v>
          </cell>
        </row>
        <row r="174">
          <cell r="A174" t="str">
            <v>Ademola Lookman</v>
          </cell>
          <cell r="B174" t="str">
            <v>Fulham</v>
          </cell>
          <cell r="C174" t="str">
            <v>Striker</v>
          </cell>
          <cell r="D174" t="str">
            <v>3.906.000</v>
          </cell>
          <cell r="E174">
            <v>1.6E-2</v>
          </cell>
          <cell r="F174" t="str">
            <v>Ademola Lookman</v>
          </cell>
          <cell r="G174" t="str">
            <v>Crystal Palace</v>
          </cell>
          <cell r="H174">
            <v>3906000</v>
          </cell>
          <cell r="I174">
            <v>0.99176954732510336</v>
          </cell>
          <cell r="J174">
            <v>0.98425196850393737</v>
          </cell>
          <cell r="K174">
            <v>0.98214923328760351</v>
          </cell>
          <cell r="L174">
            <v>190</v>
          </cell>
          <cell r="M174">
            <v>0.38679012345679031</v>
          </cell>
          <cell r="N174">
            <v>0.34711934156378615</v>
          </cell>
          <cell r="O174">
            <v>1.6661728395061737</v>
          </cell>
          <cell r="P174">
            <v>0.57946804763968607</v>
          </cell>
          <cell r="Q174">
            <v>0</v>
          </cell>
          <cell r="R174">
            <v>0.2</v>
          </cell>
          <cell r="S174">
            <v>0</v>
          </cell>
          <cell r="T174">
            <v>2.41</v>
          </cell>
          <cell r="U174">
            <v>2.5</v>
          </cell>
          <cell r="V174">
            <v>0.69979999999999998</v>
          </cell>
          <cell r="W174">
            <v>0.55679999999999996</v>
          </cell>
          <cell r="X174">
            <v>0.74329999999999996</v>
          </cell>
          <cell r="Y174">
            <v>14000</v>
          </cell>
          <cell r="Z174">
            <v>17495</v>
          </cell>
          <cell r="AA174">
            <v>2784</v>
          </cell>
          <cell r="AB174">
            <v>-11149.5</v>
          </cell>
          <cell r="AC174">
            <v>38679.012345679032</v>
          </cell>
          <cell r="AD174">
            <v>17355.967078189307</v>
          </cell>
          <cell r="AE174">
            <v>16661.728395061738</v>
          </cell>
          <cell r="AF174">
            <v>0</v>
          </cell>
          <cell r="AG174">
            <v>0</v>
          </cell>
          <cell r="AH174">
            <v>-4000</v>
          </cell>
          <cell r="AI174">
            <v>0</v>
          </cell>
          <cell r="AJ174">
            <v>24100</v>
          </cell>
          <cell r="AK174">
            <v>-20000</v>
          </cell>
          <cell r="AL174">
            <v>95926.207818930081</v>
          </cell>
          <cell r="AM174">
            <v>0.29045643153526968</v>
          </cell>
          <cell r="AN174">
            <v>0.84000000000000008</v>
          </cell>
          <cell r="AO174">
            <v>0.21132559206978996</v>
          </cell>
          <cell r="AP174">
            <v>0.24775164452465148</v>
          </cell>
          <cell r="AQ174">
            <v>14000</v>
          </cell>
          <cell r="AR174">
            <v>2797.5</v>
          </cell>
          <cell r="AS174">
            <v>974.5</v>
          </cell>
          <cell r="AT174">
            <v>-10398</v>
          </cell>
          <cell r="AU174">
            <v>11234.567901234572</v>
          </cell>
          <cell r="AV174">
            <v>5041.1522633744871</v>
          </cell>
          <cell r="AW174">
            <v>4839.5061728395085</v>
          </cell>
          <cell r="AX174">
            <v>0</v>
          </cell>
          <cell r="AY174">
            <v>0</v>
          </cell>
          <cell r="AZ174">
            <v>-4000</v>
          </cell>
          <cell r="BA174">
            <v>0</v>
          </cell>
          <cell r="BB174">
            <v>6999.9999999999991</v>
          </cell>
          <cell r="BC174">
            <v>-16800</v>
          </cell>
          <cell r="BD174">
            <v>344.61316872428324</v>
          </cell>
          <cell r="BE174">
            <v>0.23651452282157673</v>
          </cell>
          <cell r="BF174">
            <v>0.85199999999999998</v>
          </cell>
          <cell r="BG174">
            <v>0.20507997694862173</v>
          </cell>
          <cell r="BH174">
            <v>0.22023712876865978</v>
          </cell>
          <cell r="BI174">
            <v>14000</v>
          </cell>
          <cell r="BJ174">
            <v>2117.5</v>
          </cell>
          <cell r="BK174">
            <v>909</v>
          </cell>
          <cell r="BL174">
            <v>-11002.5</v>
          </cell>
          <cell r="BM174">
            <v>9148.1481481481514</v>
          </cell>
          <cell r="BN174">
            <v>4104.9382716049395</v>
          </cell>
          <cell r="BO174">
            <v>3940.7407407407427</v>
          </cell>
          <cell r="BP174">
            <v>0</v>
          </cell>
          <cell r="BQ174">
            <v>0</v>
          </cell>
          <cell r="BR174">
            <v>-4000</v>
          </cell>
          <cell r="BS174">
            <v>0</v>
          </cell>
          <cell r="BT174">
            <v>5699.9999999999991</v>
          </cell>
          <cell r="BU174">
            <v>-17040</v>
          </cell>
          <cell r="BV174">
            <v>-1530.5432098765414</v>
          </cell>
          <cell r="BW174">
            <v>0.57676348547717837</v>
          </cell>
          <cell r="BX174">
            <v>0.54400000000000004</v>
          </cell>
          <cell r="BY174">
            <v>0.44292481354062141</v>
          </cell>
          <cell r="BZ174">
            <v>0.50543333809911883</v>
          </cell>
          <cell r="CA174">
            <v>14000</v>
          </cell>
          <cell r="CB174">
            <v>9380</v>
          </cell>
          <cell r="CC174">
            <v>1310.5</v>
          </cell>
          <cell r="CD174">
            <v>-5440.5</v>
          </cell>
          <cell r="CE174">
            <v>22308.641975308652</v>
          </cell>
          <cell r="CF174">
            <v>10010.288065843624</v>
          </cell>
          <cell r="CG174">
            <v>9609.8765432098808</v>
          </cell>
          <cell r="CH174">
            <v>0</v>
          </cell>
          <cell r="CI174">
            <v>0</v>
          </cell>
          <cell r="CJ174">
            <v>-4000</v>
          </cell>
          <cell r="CK174">
            <v>0</v>
          </cell>
          <cell r="CL174">
            <v>13899.999999999998</v>
          </cell>
          <cell r="CM174">
            <v>-10880</v>
          </cell>
          <cell r="CN174">
            <v>5774.8508230452699</v>
          </cell>
          <cell r="CO174">
            <v>0.39834024896265557</v>
          </cell>
          <cell r="CP174">
            <v>0.62</v>
          </cell>
          <cell r="CQ174">
            <v>0.36628072020757751</v>
          </cell>
          <cell r="CR174">
            <v>0.38197428352928053</v>
          </cell>
          <cell r="CS174">
            <v>14000</v>
          </cell>
          <cell r="CT174">
            <v>5817.5</v>
          </cell>
          <cell r="CU174">
            <v>1312.5</v>
          </cell>
          <cell r="CV174">
            <v>-7572</v>
          </cell>
          <cell r="CW174">
            <v>15407.407407407414</v>
          </cell>
          <cell r="CX174">
            <v>6913.5802469135824</v>
          </cell>
          <cell r="CY174">
            <v>6637.0370370370401</v>
          </cell>
          <cell r="CZ174">
            <v>0</v>
          </cell>
          <cell r="DA174">
            <v>0</v>
          </cell>
          <cell r="DB174">
            <v>-4000</v>
          </cell>
          <cell r="DC174">
            <v>0</v>
          </cell>
          <cell r="DD174">
            <v>9600</v>
          </cell>
          <cell r="DE174">
            <v>-12400</v>
          </cell>
          <cell r="DF174">
            <v>1357.2515432098771</v>
          </cell>
          <cell r="DG174">
            <v>0.45643153526970953</v>
          </cell>
          <cell r="DH174">
            <v>0.4</v>
          </cell>
          <cell r="DI174">
            <v>0.63485716368642675</v>
          </cell>
          <cell r="DJ174">
            <v>0.53830180187174648</v>
          </cell>
          <cell r="DK174">
            <v>14000</v>
          </cell>
          <cell r="DL174">
            <v>9320</v>
          </cell>
          <cell r="DM174">
            <v>1531.5</v>
          </cell>
          <cell r="DN174">
            <v>-4813.5</v>
          </cell>
          <cell r="DO174">
            <v>17654.32098765433</v>
          </cell>
          <cell r="DP174">
            <v>7921.81069958848</v>
          </cell>
          <cell r="DQ174">
            <v>7604.9382716049422</v>
          </cell>
          <cell r="DR174">
            <v>0</v>
          </cell>
          <cell r="DS174">
            <v>0</v>
          </cell>
          <cell r="DT174">
            <v>-4000</v>
          </cell>
          <cell r="DU174">
            <v>0</v>
          </cell>
          <cell r="DV174">
            <v>11000</v>
          </cell>
          <cell r="DW174">
            <v>-12697.143273728536</v>
          </cell>
          <cell r="DX174">
            <v>1047.5602089099755</v>
          </cell>
          <cell r="DY174">
            <v>102919.94035294294</v>
          </cell>
          <cell r="DZ174" t="str">
            <v>No</v>
          </cell>
          <cell r="EA174">
            <v>39060</v>
          </cell>
          <cell r="EB174">
            <v>3945060</v>
          </cell>
          <cell r="EC174">
            <v>63859.94035294294</v>
          </cell>
          <cell r="ED174">
            <v>1.6349191078582421E-2</v>
          </cell>
          <cell r="EE174">
            <v>86</v>
          </cell>
          <cell r="EF174">
            <v>73</v>
          </cell>
        </row>
        <row r="175">
          <cell r="A175" t="str">
            <v>Tosin Adarabioyo</v>
          </cell>
          <cell r="B175" t="str">
            <v>Fulham</v>
          </cell>
          <cell r="C175" t="str">
            <v>Defense</v>
          </cell>
          <cell r="D175" t="str">
            <v>3.308.000</v>
          </cell>
          <cell r="E175">
            <v>3.0000000000000001E-3</v>
          </cell>
          <cell r="F175" t="str">
            <v>Tosin Adarabioyo</v>
          </cell>
          <cell r="G175" t="str">
            <v>Crystal Palace</v>
          </cell>
          <cell r="H175">
            <v>3308000</v>
          </cell>
          <cell r="I175">
            <v>0.99176954732510336</v>
          </cell>
          <cell r="J175">
            <v>0.98425196850393737</v>
          </cell>
          <cell r="K175">
            <v>0.98214923328760351</v>
          </cell>
          <cell r="L175">
            <v>190</v>
          </cell>
          <cell r="M175">
            <v>2.9753086419753098E-2</v>
          </cell>
          <cell r="N175">
            <v>4.9588477366255171E-2</v>
          </cell>
          <cell r="O175">
            <v>0.28761316872428</v>
          </cell>
          <cell r="P175">
            <v>0.57946804763968607</v>
          </cell>
          <cell r="Q175">
            <v>0</v>
          </cell>
          <cell r="R175">
            <v>0.36</v>
          </cell>
          <cell r="S175">
            <v>0.02</v>
          </cell>
          <cell r="T175">
            <v>2.41</v>
          </cell>
          <cell r="U175">
            <v>2.5</v>
          </cell>
          <cell r="V175">
            <v>0.69979999999999998</v>
          </cell>
          <cell r="W175">
            <v>0.55679999999999996</v>
          </cell>
          <cell r="X175">
            <v>0.74329999999999996</v>
          </cell>
          <cell r="Y175">
            <v>14000</v>
          </cell>
          <cell r="Z175">
            <v>17495</v>
          </cell>
          <cell r="AA175">
            <v>2784</v>
          </cell>
          <cell r="AB175">
            <v>-11149.5</v>
          </cell>
          <cell r="AC175">
            <v>4462.9629629629644</v>
          </cell>
          <cell r="AD175">
            <v>2479.4238683127587</v>
          </cell>
          <cell r="AE175">
            <v>2876.1316872428001</v>
          </cell>
          <cell r="AF175">
            <v>28973.402381984302</v>
          </cell>
          <cell r="AG175">
            <v>0</v>
          </cell>
          <cell r="AH175">
            <v>-7200</v>
          </cell>
          <cell r="AI175">
            <v>-1000</v>
          </cell>
          <cell r="AJ175">
            <v>24100</v>
          </cell>
          <cell r="AK175">
            <v>-20000</v>
          </cell>
          <cell r="AL175">
            <v>57821.420900502824</v>
          </cell>
          <cell r="AM175">
            <v>0.29045643153526968</v>
          </cell>
          <cell r="AN175">
            <v>0.84000000000000008</v>
          </cell>
          <cell r="AO175">
            <v>0.21132559206978996</v>
          </cell>
          <cell r="AP175">
            <v>0.24775164452465148</v>
          </cell>
          <cell r="AQ175">
            <v>14000</v>
          </cell>
          <cell r="AR175">
            <v>2797.5</v>
          </cell>
          <cell r="AS175">
            <v>974.5</v>
          </cell>
          <cell r="AT175">
            <v>-10398</v>
          </cell>
          <cell r="AU175">
            <v>1296.2962962962965</v>
          </cell>
          <cell r="AV175">
            <v>720.16460905349834</v>
          </cell>
          <cell r="AW175">
            <v>835.390946502058</v>
          </cell>
          <cell r="AX175">
            <v>6122.8214126490957</v>
          </cell>
          <cell r="AY175">
            <v>0</v>
          </cell>
          <cell r="AZ175">
            <v>-7200</v>
          </cell>
          <cell r="BA175">
            <v>-1000</v>
          </cell>
          <cell r="BB175">
            <v>6999.9999999999991</v>
          </cell>
          <cell r="BC175">
            <v>-16800</v>
          </cell>
          <cell r="BD175">
            <v>-7825.6633677495265</v>
          </cell>
          <cell r="BE175">
            <v>0.23651452282157673</v>
          </cell>
          <cell r="BF175">
            <v>0.85199999999999998</v>
          </cell>
          <cell r="BG175">
            <v>0.20507997694862173</v>
          </cell>
          <cell r="BH175">
            <v>0.22023712876865978</v>
          </cell>
          <cell r="BI175">
            <v>14000</v>
          </cell>
          <cell r="BJ175">
            <v>2117.5</v>
          </cell>
          <cell r="BK175">
            <v>909</v>
          </cell>
          <cell r="BL175">
            <v>-11002.5</v>
          </cell>
          <cell r="BM175">
            <v>1055.5555555555557</v>
          </cell>
          <cell r="BN175">
            <v>586.41975308641997</v>
          </cell>
          <cell r="BO175">
            <v>680.24691358024722</v>
          </cell>
          <cell r="BP175">
            <v>5941.8646926204829</v>
          </cell>
          <cell r="BQ175">
            <v>0</v>
          </cell>
          <cell r="BR175">
            <v>-7200</v>
          </cell>
          <cell r="BS175">
            <v>-1000</v>
          </cell>
          <cell r="BT175">
            <v>5699.9999999999991</v>
          </cell>
          <cell r="BU175">
            <v>-17040</v>
          </cell>
          <cell r="BV175">
            <v>-4812.9782712893239</v>
          </cell>
          <cell r="BW175">
            <v>0.57676348547717837</v>
          </cell>
          <cell r="BX175">
            <v>0.54400000000000004</v>
          </cell>
          <cell r="BY175">
            <v>0.44292481354062141</v>
          </cell>
          <cell r="BZ175">
            <v>0.50543333809911883</v>
          </cell>
          <cell r="CA175">
            <v>14000</v>
          </cell>
          <cell r="CB175">
            <v>9380</v>
          </cell>
          <cell r="CC175">
            <v>1310.5</v>
          </cell>
          <cell r="CD175">
            <v>-5440.5</v>
          </cell>
          <cell r="CE175">
            <v>2574.0740740740748</v>
          </cell>
          <cell r="CF175">
            <v>1430.0411522633751</v>
          </cell>
          <cell r="CG175">
            <v>1658.8477366255154</v>
          </cell>
          <cell r="CH175">
            <v>12833.038847677793</v>
          </cell>
          <cell r="CI175">
            <v>0</v>
          </cell>
          <cell r="CJ175">
            <v>-7200</v>
          </cell>
          <cell r="CK175">
            <v>-1000</v>
          </cell>
          <cell r="CL175">
            <v>13899.999999999998</v>
          </cell>
          <cell r="CM175">
            <v>-10880</v>
          </cell>
          <cell r="CN175">
            <v>2320.7502263300948</v>
          </cell>
          <cell r="CO175">
            <v>0.39834024896265557</v>
          </cell>
          <cell r="CP175">
            <v>0.62</v>
          </cell>
          <cell r="CQ175">
            <v>0.36628072020757751</v>
          </cell>
          <cell r="CR175">
            <v>0.38197428352928053</v>
          </cell>
          <cell r="CS175">
            <v>14000</v>
          </cell>
          <cell r="CT175">
            <v>5817.5</v>
          </cell>
          <cell r="CU175">
            <v>1312.5</v>
          </cell>
          <cell r="CV175">
            <v>-7572</v>
          </cell>
          <cell r="CW175">
            <v>1777.7777777777783</v>
          </cell>
          <cell r="CX175">
            <v>987.65432098765484</v>
          </cell>
          <cell r="CY175">
            <v>1145.6790123456797</v>
          </cell>
          <cell r="CZ175">
            <v>10612.398691337152</v>
          </cell>
          <cell r="DA175">
            <v>0</v>
          </cell>
          <cell r="DB175">
            <v>-7200</v>
          </cell>
          <cell r="DC175">
            <v>-1000</v>
          </cell>
          <cell r="DD175">
            <v>9600</v>
          </cell>
          <cell r="DE175">
            <v>-12400</v>
          </cell>
          <cell r="DF175">
            <v>192.59436265301656</v>
          </cell>
          <cell r="DG175">
            <v>0.45643153526970953</v>
          </cell>
          <cell r="DH175">
            <v>0.4</v>
          </cell>
          <cell r="DI175">
            <v>0.63485716368642675</v>
          </cell>
          <cell r="DJ175">
            <v>0.53830180187174648</v>
          </cell>
          <cell r="DK175">
            <v>14000</v>
          </cell>
          <cell r="DL175">
            <v>9320</v>
          </cell>
          <cell r="DM175">
            <v>1531.5</v>
          </cell>
          <cell r="DN175">
            <v>-4813.5</v>
          </cell>
          <cell r="DO175">
            <v>2037.0370370370376</v>
          </cell>
          <cell r="DP175">
            <v>1131.6872427983546</v>
          </cell>
          <cell r="DQ175">
            <v>1312.7572016460913</v>
          </cell>
          <cell r="DR175">
            <v>18393.972058572115</v>
          </cell>
          <cell r="DS175">
            <v>0</v>
          </cell>
          <cell r="DT175">
            <v>-7200</v>
          </cell>
          <cell r="DU175">
            <v>-1000</v>
          </cell>
          <cell r="DV175">
            <v>11000</v>
          </cell>
          <cell r="DW175">
            <v>-12697.143273728536</v>
          </cell>
          <cell r="DX175">
            <v>594.25969582265816</v>
          </cell>
          <cell r="DY175">
            <v>48290.383546269739</v>
          </cell>
          <cell r="DZ175" t="str">
            <v>No</v>
          </cell>
          <cell r="EA175">
            <v>33080</v>
          </cell>
          <cell r="EB175">
            <v>3341080</v>
          </cell>
          <cell r="EC175">
            <v>15210.383546269739</v>
          </cell>
          <cell r="ED175">
            <v>4.5980603223306346E-3</v>
          </cell>
          <cell r="EE175">
            <v>171</v>
          </cell>
          <cell r="EF175">
            <v>167</v>
          </cell>
        </row>
        <row r="176">
          <cell r="A176" t="str">
            <v>Kasper Schmeichel</v>
          </cell>
          <cell r="B176" t="str">
            <v>Leicester City</v>
          </cell>
          <cell r="C176" t="str">
            <v>Goalkeeper</v>
          </cell>
          <cell r="D176" t="str">
            <v>6.158.000</v>
          </cell>
          <cell r="E176">
            <v>7.9000000000000001E-2</v>
          </cell>
          <cell r="F176" t="str">
            <v>Kasper Schmeichel</v>
          </cell>
          <cell r="G176" t="str">
            <v>Burnley</v>
          </cell>
          <cell r="H176">
            <v>6158000</v>
          </cell>
          <cell r="I176">
            <v>0.85382059800664467</v>
          </cell>
          <cell r="J176">
            <v>0.86147186147186161</v>
          </cell>
          <cell r="K176">
            <v>1.1377385821891119</v>
          </cell>
          <cell r="L176">
            <v>190</v>
          </cell>
          <cell r="M176">
            <v>0</v>
          </cell>
          <cell r="N176">
            <v>0</v>
          </cell>
          <cell r="O176">
            <v>0</v>
          </cell>
          <cell r="P176">
            <v>0.73953007842292284</v>
          </cell>
          <cell r="Q176">
            <v>5.5220346320346332</v>
          </cell>
          <cell r="R176">
            <v>0.02</v>
          </cell>
          <cell r="S176">
            <v>0</v>
          </cell>
          <cell r="T176">
            <v>2.57</v>
          </cell>
          <cell r="U176">
            <v>1.99</v>
          </cell>
          <cell r="V176">
            <v>0.85340000000000005</v>
          </cell>
          <cell r="W176">
            <v>0.57689999999999997</v>
          </cell>
          <cell r="X176">
            <v>0.56969999999999998</v>
          </cell>
          <cell r="Y176">
            <v>14000</v>
          </cell>
          <cell r="Z176">
            <v>21335</v>
          </cell>
          <cell r="AA176">
            <v>2884.5</v>
          </cell>
          <cell r="AB176">
            <v>-8545.5</v>
          </cell>
          <cell r="AC176">
            <v>0</v>
          </cell>
          <cell r="AD176">
            <v>0</v>
          </cell>
          <cell r="AE176">
            <v>0</v>
          </cell>
          <cell r="AF176">
            <v>55464.755881719211</v>
          </cell>
          <cell r="AG176">
            <v>27610.173160173166</v>
          </cell>
          <cell r="AH176">
            <v>-400</v>
          </cell>
          <cell r="AI176">
            <v>0</v>
          </cell>
          <cell r="AJ176">
            <v>25700</v>
          </cell>
          <cell r="AK176">
            <v>-15920</v>
          </cell>
          <cell r="AL176">
            <v>122128.92904189238</v>
          </cell>
          <cell r="AM176">
            <v>0.42023346303501952</v>
          </cell>
          <cell r="AN176">
            <v>0.64321608040201006</v>
          </cell>
          <cell r="AO176">
            <v>0.3759648303232232</v>
          </cell>
          <cell r="AP176">
            <v>0.39748333628732363</v>
          </cell>
          <cell r="AQ176">
            <v>14000</v>
          </cell>
          <cell r="AR176">
            <v>7740</v>
          </cell>
          <cell r="AS176">
            <v>1424.9999999999998</v>
          </cell>
          <cell r="AT176">
            <v>-6079.5</v>
          </cell>
          <cell r="AU176">
            <v>0</v>
          </cell>
          <cell r="AV176">
            <v>0</v>
          </cell>
          <cell r="AW176">
            <v>0</v>
          </cell>
          <cell r="AX176">
            <v>20852.79753398956</v>
          </cell>
          <cell r="AY176">
            <v>17759.307359307364</v>
          </cell>
          <cell r="AZ176">
            <v>-400</v>
          </cell>
          <cell r="BA176">
            <v>0</v>
          </cell>
          <cell r="BB176">
            <v>10800.000000000002</v>
          </cell>
          <cell r="BC176">
            <v>-10240</v>
          </cell>
          <cell r="BD176">
            <v>20928.802446648464</v>
          </cell>
          <cell r="BE176">
            <v>0.6108949416342413</v>
          </cell>
          <cell r="BF176">
            <v>0.34170854271356788</v>
          </cell>
          <cell r="BG176">
            <v>0.68505258561757265</v>
          </cell>
          <cell r="BH176">
            <v>0.6469120182120851</v>
          </cell>
          <cell r="BI176">
            <v>14000</v>
          </cell>
          <cell r="BJ176">
            <v>14587.5</v>
          </cell>
          <cell r="BK176">
            <v>1291.4999999999998</v>
          </cell>
          <cell r="BL176">
            <v>-2373</v>
          </cell>
          <cell r="BM176">
            <v>0</v>
          </cell>
          <cell r="BN176">
            <v>0</v>
          </cell>
          <cell r="BO176">
            <v>0</v>
          </cell>
          <cell r="BP176">
            <v>37996.274427419215</v>
          </cell>
          <cell r="BQ176">
            <v>9434.6320346320372</v>
          </cell>
          <cell r="BR176">
            <v>-400</v>
          </cell>
          <cell r="BS176">
            <v>0</v>
          </cell>
          <cell r="BT176">
            <v>15700.000000000002</v>
          </cell>
          <cell r="BU176">
            <v>-5440.0000000000009</v>
          </cell>
          <cell r="BV176">
            <v>17699.226615512813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14000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-400</v>
          </cell>
          <cell r="CK176">
            <v>0</v>
          </cell>
          <cell r="CL176">
            <v>0</v>
          </cell>
          <cell r="CM176">
            <v>0</v>
          </cell>
          <cell r="CN176">
            <v>-50</v>
          </cell>
          <cell r="CO176">
            <v>0.28404669260700388</v>
          </cell>
          <cell r="CP176">
            <v>0.92964824120603018</v>
          </cell>
          <cell r="CQ176">
            <v>0.21261767560413783</v>
          </cell>
          <cell r="CR176">
            <v>0.24575057994874439</v>
          </cell>
          <cell r="CS176">
            <v>14000</v>
          </cell>
          <cell r="CT176">
            <v>3517.5</v>
          </cell>
          <cell r="CU176">
            <v>1124</v>
          </cell>
          <cell r="CV176">
            <v>-9517.5</v>
          </cell>
          <cell r="CW176">
            <v>0</v>
          </cell>
          <cell r="CX176">
            <v>0</v>
          </cell>
          <cell r="CY176">
            <v>0</v>
          </cell>
          <cell r="CZ176">
            <v>11792.78747352207</v>
          </cell>
          <cell r="DA176">
            <v>25667.748917748922</v>
          </cell>
          <cell r="DB176">
            <v>-400</v>
          </cell>
          <cell r="DC176">
            <v>0</v>
          </cell>
          <cell r="DD176">
            <v>7300</v>
          </cell>
          <cell r="DE176">
            <v>-14800</v>
          </cell>
          <cell r="DF176">
            <v>1542.7835244544372</v>
          </cell>
          <cell r="DG176">
            <v>0.45136186770428016</v>
          </cell>
          <cell r="DH176">
            <v>0.66331658291457285</v>
          </cell>
          <cell r="DI176">
            <v>0.3612230384672479</v>
          </cell>
          <cell r="DJ176">
            <v>0.4037849740894181</v>
          </cell>
          <cell r="DK176">
            <v>14000</v>
          </cell>
          <cell r="DL176">
            <v>8102.5</v>
          </cell>
          <cell r="DM176">
            <v>1383.5</v>
          </cell>
          <cell r="DN176">
            <v>-5989.5</v>
          </cell>
          <cell r="DO176">
            <v>0</v>
          </cell>
          <cell r="DP176">
            <v>0</v>
          </cell>
          <cell r="DQ176">
            <v>0</v>
          </cell>
          <cell r="DR176">
            <v>20035.147647438775</v>
          </cell>
          <cell r="DS176">
            <v>18314.285714285717</v>
          </cell>
          <cell r="DT176">
            <v>-400</v>
          </cell>
          <cell r="DU176">
            <v>0</v>
          </cell>
          <cell r="DV176">
            <v>11600</v>
          </cell>
          <cell r="DW176">
            <v>-5750.6707723985865</v>
          </cell>
          <cell r="DX176">
            <v>1477.9769559164345</v>
          </cell>
          <cell r="DY176">
            <v>163727.7185844245</v>
          </cell>
          <cell r="DZ176" t="str">
            <v>No</v>
          </cell>
          <cell r="EA176">
            <v>61580</v>
          </cell>
          <cell r="EB176">
            <v>6219580</v>
          </cell>
          <cell r="EC176">
            <v>102147.7185844245</v>
          </cell>
          <cell r="ED176">
            <v>1.6587807499906543E-2</v>
          </cell>
          <cell r="EE176">
            <v>49</v>
          </cell>
          <cell r="EF176">
            <v>69</v>
          </cell>
        </row>
        <row r="177">
          <cell r="A177" t="str">
            <v>Rodrigo Moreno</v>
          </cell>
          <cell r="B177" t="str">
            <v>Leeds United</v>
          </cell>
          <cell r="C177" t="str">
            <v>Striker</v>
          </cell>
          <cell r="D177" t="str">
            <v>4.077.000</v>
          </cell>
          <cell r="E177">
            <v>8.0000000000000002E-3</v>
          </cell>
          <cell r="F177" t="str">
            <v>Rodrigo</v>
          </cell>
          <cell r="G177" t="str">
            <v/>
          </cell>
          <cell r="H177">
            <v>4077000</v>
          </cell>
          <cell r="I177">
            <v>0.95238095238095244</v>
          </cell>
          <cell r="J177">
            <v>1.0902777777777777</v>
          </cell>
          <cell r="K177">
            <v>0.86685492648758533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1.6</v>
          </cell>
          <cell r="U177">
            <v>1.57</v>
          </cell>
          <cell r="V177">
            <v>0.38379999999999997</v>
          </cell>
          <cell r="W177">
            <v>0.2419</v>
          </cell>
          <cell r="X177">
            <v>0.37430000000000002</v>
          </cell>
          <cell r="Y177">
            <v>-5000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-5000</v>
          </cell>
          <cell r="AM177">
            <v>0.81874999999999998</v>
          </cell>
          <cell r="AN177">
            <v>1.1210191082802548</v>
          </cell>
          <cell r="AO177">
            <v>0.8269591339433624</v>
          </cell>
          <cell r="AP177">
            <v>0.82284432969798604</v>
          </cell>
          <cell r="AQ177">
            <v>-5000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0.73124999999999996</v>
          </cell>
          <cell r="BF177">
            <v>1.1719745222929936</v>
          </cell>
          <cell r="BG177">
            <v>0.76337949433685315</v>
          </cell>
          <cell r="BH177">
            <v>0.74714205826858915</v>
          </cell>
          <cell r="BI177">
            <v>-5000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0.85</v>
          </cell>
          <cell r="BX177">
            <v>0.88535031847133749</v>
          </cell>
          <cell r="BY177">
            <v>1.1972173631218104</v>
          </cell>
          <cell r="BZ177">
            <v>1.0087788452646789</v>
          </cell>
          <cell r="CA177">
            <v>-5000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1.0812499999999998</v>
          </cell>
          <cell r="CP177">
            <v>0.64331210191082799</v>
          </cell>
          <cell r="CQ177">
            <v>1.7506725002961012</v>
          </cell>
          <cell r="CR177">
            <v>1.3758323447808454</v>
          </cell>
          <cell r="CS177">
            <v>-5000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0.29374999999999996</v>
          </cell>
          <cell r="DH177">
            <v>1.7961783439490444</v>
          </cell>
          <cell r="DI177">
            <v>0.28650479686019015</v>
          </cell>
          <cell r="DJ177">
            <v>0.29010478120444833</v>
          </cell>
          <cell r="DK177">
            <v>-5000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-5000</v>
          </cell>
          <cell r="DZ177" t="str">
            <v>No</v>
          </cell>
          <cell r="EA177">
            <v>40770</v>
          </cell>
          <cell r="EB177">
            <v>4117770</v>
          </cell>
          <cell r="EC177">
            <v>-45770</v>
          </cell>
          <cell r="ED177">
            <v>-1.1226391954868777E-2</v>
          </cell>
          <cell r="EE177">
            <v>511</v>
          </cell>
          <cell r="EF177">
            <v>295</v>
          </cell>
        </row>
        <row r="178">
          <cell r="A178" t="str">
            <v>Axel Tuanzebe</v>
          </cell>
          <cell r="B178" t="str">
            <v>Manchester United</v>
          </cell>
          <cell r="C178" t="str">
            <v>Defense</v>
          </cell>
          <cell r="D178" t="str">
            <v>2.952.000</v>
          </cell>
          <cell r="E178">
            <v>2E-3</v>
          </cell>
          <cell r="F178" t="str">
            <v>Axel Tuanzebe</v>
          </cell>
          <cell r="G178" t="str">
            <v/>
          </cell>
          <cell r="H178">
            <v>2952000</v>
          </cell>
          <cell r="I178">
            <v>1.0573248407643316</v>
          </cell>
          <cell r="J178">
            <v>1.0991379310344831</v>
          </cell>
          <cell r="K178">
            <v>0.88645172167921571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3.32</v>
          </cell>
          <cell r="U178">
            <v>2.5499999999999998</v>
          </cell>
          <cell r="V178">
            <v>0.91920000000000002</v>
          </cell>
          <cell r="W178">
            <v>0.45950000000000002</v>
          </cell>
          <cell r="X178">
            <v>0.62139999999999995</v>
          </cell>
          <cell r="Y178">
            <v>-5000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-5000</v>
          </cell>
          <cell r="AM178">
            <v>0.25</v>
          </cell>
          <cell r="AN178">
            <v>0.78823529411764703</v>
          </cell>
          <cell r="AO178">
            <v>0.22901771012753316</v>
          </cell>
          <cell r="AP178">
            <v>0.23927897427873451</v>
          </cell>
          <cell r="AQ178">
            <v>-5000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0.59337349397590367</v>
          </cell>
          <cell r="BF178">
            <v>0.4</v>
          </cell>
          <cell r="BG178">
            <v>0.61634035627370798</v>
          </cell>
          <cell r="BH178">
            <v>0.60474790671856271</v>
          </cell>
          <cell r="BI178">
            <v>-5000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-5000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0.56024096385542177</v>
          </cell>
          <cell r="CP178">
            <v>0.38039215686274513</v>
          </cell>
          <cell r="CQ178">
            <v>0.64794080208065019</v>
          </cell>
          <cell r="CR178">
            <v>0.60249728586850793</v>
          </cell>
          <cell r="CS178">
            <v>-5000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0.51506024096385539</v>
          </cell>
          <cell r="DH178">
            <v>0.54117647058823526</v>
          </cell>
          <cell r="DI178">
            <v>0.43000607537435093</v>
          </cell>
          <cell r="DJ178">
            <v>0.47061558920018254</v>
          </cell>
          <cell r="DK178">
            <v>-5000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-5000</v>
          </cell>
          <cell r="DZ178" t="str">
            <v>No</v>
          </cell>
          <cell r="EA178">
            <v>29520</v>
          </cell>
          <cell r="EB178">
            <v>2981520</v>
          </cell>
          <cell r="EC178">
            <v>-34520</v>
          </cell>
          <cell r="ED178">
            <v>-1.1693766937669377E-2</v>
          </cell>
          <cell r="EE178">
            <v>402</v>
          </cell>
          <cell r="EF178">
            <v>401</v>
          </cell>
        </row>
        <row r="179">
          <cell r="A179" t="str">
            <v>Teddy Jenks</v>
          </cell>
          <cell r="B179" t="str">
            <v>Brighton and Hove</v>
          </cell>
          <cell r="C179" t="str">
            <v>Midfield</v>
          </cell>
          <cell r="D179" t="str">
            <v>1.960.000</v>
          </cell>
          <cell r="E179">
            <v>0</v>
          </cell>
          <cell r="F179" t="e">
            <v>#N/A</v>
          </cell>
          <cell r="G179" t="str">
            <v/>
          </cell>
          <cell r="H179">
            <v>1960000</v>
          </cell>
          <cell r="I179">
            <v>1.0849673202614376</v>
          </cell>
          <cell r="J179">
            <v>0.94845360824742264</v>
          </cell>
          <cell r="K179">
            <v>1.0487343186434583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1.66</v>
          </cell>
          <cell r="U179">
            <v>0.92</v>
          </cell>
          <cell r="V179">
            <v>0.54459999999999997</v>
          </cell>
          <cell r="W179">
            <v>0.25019999999999998</v>
          </cell>
          <cell r="X179">
            <v>0.20519999999999999</v>
          </cell>
          <cell r="Y179">
            <v>-5000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-5000</v>
          </cell>
          <cell r="AM179">
            <v>0.77108433734939763</v>
          </cell>
          <cell r="AN179">
            <v>1.173913043478261</v>
          </cell>
          <cell r="AO179">
            <v>0.85214378896621135</v>
          </cell>
          <cell r="AP179">
            <v>0.81060146116412601</v>
          </cell>
          <cell r="AQ179">
            <v>-5000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0.78313253012048201</v>
          </cell>
          <cell r="BF179">
            <v>1.2499999999999998</v>
          </cell>
          <cell r="BG179">
            <v>0.79453360250333427</v>
          </cell>
          <cell r="BH179">
            <v>0.78881246845760333</v>
          </cell>
          <cell r="BI179">
            <v>-5000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1.0060240963855422</v>
          </cell>
          <cell r="BX179">
            <v>0.83695652173913038</v>
          </cell>
          <cell r="BY179">
            <v>1.1618342427282833</v>
          </cell>
          <cell r="BZ179">
            <v>1.0811259150489836</v>
          </cell>
          <cell r="CA179">
            <v>-5000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0.58433734939759041</v>
          </cell>
          <cell r="CP179">
            <v>2.0217391304347827</v>
          </cell>
          <cell r="CQ179">
            <v>0.39062783535852114</v>
          </cell>
          <cell r="CR179">
            <v>0.47776399394922653</v>
          </cell>
          <cell r="CS179">
            <v>-5000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0.90361445783132532</v>
          </cell>
          <cell r="DH179">
            <v>1.1413043478260869</v>
          </cell>
          <cell r="DI179">
            <v>0.8780954309205613</v>
          </cell>
          <cell r="DJ179">
            <v>0.890763563879578</v>
          </cell>
          <cell r="DK179">
            <v>-5000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-5000</v>
          </cell>
          <cell r="DZ179" t="str">
            <v>No</v>
          </cell>
          <cell r="EA179">
            <v>19600</v>
          </cell>
          <cell r="EB179">
            <v>1979600</v>
          </cell>
          <cell r="EC179">
            <v>-24600</v>
          </cell>
          <cell r="ED179">
            <v>-1.2551020408163265E-2</v>
          </cell>
          <cell r="EE179">
            <v>262</v>
          </cell>
          <cell r="EF179">
            <v>513</v>
          </cell>
        </row>
        <row r="180">
          <cell r="A180" t="str">
            <v>Scott McTominay</v>
          </cell>
          <cell r="B180" t="str">
            <v>Manchester United</v>
          </cell>
          <cell r="C180" t="str">
            <v>Midfield</v>
          </cell>
          <cell r="D180" t="str">
            <v>4.012.000</v>
          </cell>
          <cell r="E180">
            <v>0.13200000000000001</v>
          </cell>
          <cell r="F180" t="str">
            <v>Scott McTominay</v>
          </cell>
          <cell r="G180" t="str">
            <v/>
          </cell>
          <cell r="H180">
            <v>4012000</v>
          </cell>
          <cell r="I180">
            <v>1.0573248407643316</v>
          </cell>
          <cell r="J180">
            <v>1.0991379310344831</v>
          </cell>
          <cell r="K180">
            <v>0.88645172167921571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3.32</v>
          </cell>
          <cell r="U180">
            <v>2.5499999999999998</v>
          </cell>
          <cell r="V180">
            <v>0.91920000000000002</v>
          </cell>
          <cell r="W180">
            <v>0.45950000000000002</v>
          </cell>
          <cell r="X180">
            <v>0.62139999999999995</v>
          </cell>
          <cell r="Y180">
            <v>-5000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-5000</v>
          </cell>
          <cell r="AM180">
            <v>0.25</v>
          </cell>
          <cell r="AN180">
            <v>0.78823529411764703</v>
          </cell>
          <cell r="AO180">
            <v>0.22901771012753316</v>
          </cell>
          <cell r="AP180">
            <v>0.23927897427873451</v>
          </cell>
          <cell r="AQ180">
            <v>-5000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0.59337349397590367</v>
          </cell>
          <cell r="BF180">
            <v>0.4</v>
          </cell>
          <cell r="BG180">
            <v>0.61634035627370798</v>
          </cell>
          <cell r="BH180">
            <v>0.60474790671856271</v>
          </cell>
          <cell r="BI180">
            <v>-5000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-5000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0.56024096385542177</v>
          </cell>
          <cell r="CP180">
            <v>0.38039215686274513</v>
          </cell>
          <cell r="CQ180">
            <v>0.64794080208065019</v>
          </cell>
          <cell r="CR180">
            <v>0.60249728586850793</v>
          </cell>
          <cell r="CS180">
            <v>-5000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0.51506024096385539</v>
          </cell>
          <cell r="DH180">
            <v>0.54117647058823526</v>
          </cell>
          <cell r="DI180">
            <v>0.43000607537435093</v>
          </cell>
          <cell r="DJ180">
            <v>0.47061558920018254</v>
          </cell>
          <cell r="DK180">
            <v>-5000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-5000</v>
          </cell>
          <cell r="DZ180" t="str">
            <v>No</v>
          </cell>
          <cell r="EA180">
            <v>40120</v>
          </cell>
          <cell r="EB180">
            <v>4052120</v>
          </cell>
          <cell r="EC180">
            <v>-45120</v>
          </cell>
          <cell r="ED180">
            <v>-1.1246261216350948E-2</v>
          </cell>
          <cell r="EE180">
            <v>506</v>
          </cell>
          <cell r="EF180">
            <v>300</v>
          </cell>
        </row>
        <row r="181">
          <cell r="A181" t="str">
            <v>Max Kilman</v>
          </cell>
          <cell r="B181" t="str">
            <v>Wolverhampton</v>
          </cell>
          <cell r="C181" t="str">
            <v>Defense</v>
          </cell>
          <cell r="D181" t="str">
            <v>3.139.000</v>
          </cell>
          <cell r="E181">
            <v>2E-3</v>
          </cell>
          <cell r="F181" t="str">
            <v>Max Kilman</v>
          </cell>
          <cell r="G181" t="str">
            <v/>
          </cell>
          <cell r="H181">
            <v>3139000</v>
          </cell>
          <cell r="I181">
            <v>0.72043010752688141</v>
          </cell>
          <cell r="J181">
            <v>1.0147058823529413</v>
          </cell>
          <cell r="K181">
            <v>1.0031115286347965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1.34</v>
          </cell>
          <cell r="U181">
            <v>3.4499999999999997</v>
          </cell>
          <cell r="V181">
            <v>0.37019999999999997</v>
          </cell>
          <cell r="W181">
            <v>0.42870000000000003</v>
          </cell>
          <cell r="X181">
            <v>1.2010999999999998</v>
          </cell>
          <cell r="Y181">
            <v>-5000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-5000</v>
          </cell>
          <cell r="AM181">
            <v>0.76119402985074625</v>
          </cell>
          <cell r="AN181">
            <v>0.41449275362318844</v>
          </cell>
          <cell r="AO181">
            <v>0.5680157509253958</v>
          </cell>
          <cell r="AP181">
            <v>0.6575486282136096</v>
          </cell>
          <cell r="AQ181">
            <v>-5000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0.74626865671641784</v>
          </cell>
          <cell r="BF181">
            <v>0.49275362318840582</v>
          </cell>
          <cell r="BG181">
            <v>0.43361157671679662</v>
          </cell>
          <cell r="BH181">
            <v>0.56885035720576971</v>
          </cell>
          <cell r="BI181">
            <v>-5000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-5000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0.90298507462686561</v>
          </cell>
          <cell r="CP181">
            <v>0.336231884057971</v>
          </cell>
          <cell r="CQ181">
            <v>0.74408044116881922</v>
          </cell>
          <cell r="CR181">
            <v>0.8196911202991144</v>
          </cell>
          <cell r="CS181">
            <v>-5000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0.74626865671641784</v>
          </cell>
          <cell r="DH181">
            <v>0.31884057971014496</v>
          </cell>
          <cell r="DI181">
            <v>0.7900918060026465</v>
          </cell>
          <cell r="DJ181">
            <v>0.76786766486696367</v>
          </cell>
          <cell r="DK181">
            <v>-5000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-5000</v>
          </cell>
          <cell r="DZ181" t="str">
            <v>No</v>
          </cell>
          <cell r="EA181">
            <v>31390</v>
          </cell>
          <cell r="EB181">
            <v>3170390</v>
          </cell>
          <cell r="EC181">
            <v>-36390</v>
          </cell>
          <cell r="ED181">
            <v>-1.1592863969417012E-2</v>
          </cell>
          <cell r="EE181">
            <v>438</v>
          </cell>
          <cell r="EF181">
            <v>367</v>
          </cell>
        </row>
        <row r="182">
          <cell r="A182" t="str">
            <v>Harvey Barnes</v>
          </cell>
          <cell r="B182" t="str">
            <v>Leicester City</v>
          </cell>
          <cell r="C182" t="str">
            <v>Midfield</v>
          </cell>
          <cell r="D182" t="str">
            <v>7.008.000</v>
          </cell>
          <cell r="E182">
            <v>3.4000000000000002E-2</v>
          </cell>
          <cell r="F182" t="str">
            <v>Harvey Barnes</v>
          </cell>
          <cell r="G182" t="str">
            <v>Burnley</v>
          </cell>
          <cell r="H182">
            <v>7008000</v>
          </cell>
          <cell r="I182">
            <v>0.85382059800664467</v>
          </cell>
          <cell r="J182">
            <v>0.86147186147186161</v>
          </cell>
          <cell r="K182">
            <v>1.1377385821891119</v>
          </cell>
          <cell r="L182">
            <v>190</v>
          </cell>
          <cell r="M182">
            <v>0.72574750830564794</v>
          </cell>
          <cell r="N182">
            <v>0.30737541528239209</v>
          </cell>
          <cell r="O182">
            <v>2.3821594684385388</v>
          </cell>
          <cell r="P182">
            <v>0.73953007842292284</v>
          </cell>
          <cell r="Q182">
            <v>0</v>
          </cell>
          <cell r="R182">
            <v>0.13</v>
          </cell>
          <cell r="S182">
            <v>0</v>
          </cell>
          <cell r="T182">
            <v>2.57</v>
          </cell>
          <cell r="U182">
            <v>1.99</v>
          </cell>
          <cell r="V182">
            <v>0.85340000000000005</v>
          </cell>
          <cell r="W182">
            <v>0.57689999999999997</v>
          </cell>
          <cell r="X182">
            <v>0.56969999999999998</v>
          </cell>
          <cell r="Y182">
            <v>14000</v>
          </cell>
          <cell r="Z182">
            <v>21335</v>
          </cell>
          <cell r="AA182">
            <v>2884.5</v>
          </cell>
          <cell r="AB182">
            <v>-8545.5</v>
          </cell>
          <cell r="AC182">
            <v>90718.438538205999</v>
          </cell>
          <cell r="AD182">
            <v>15368.770764119605</v>
          </cell>
          <cell r="AE182">
            <v>23821.594684385389</v>
          </cell>
          <cell r="AF182">
            <v>0</v>
          </cell>
          <cell r="AG182">
            <v>0</v>
          </cell>
          <cell r="AH182">
            <v>-2600</v>
          </cell>
          <cell r="AI182">
            <v>0</v>
          </cell>
          <cell r="AJ182">
            <v>25700</v>
          </cell>
          <cell r="AK182">
            <v>-15920</v>
          </cell>
          <cell r="AL182">
            <v>166762.80398671102</v>
          </cell>
          <cell r="AM182">
            <v>0.42023346303501952</v>
          </cell>
          <cell r="AN182">
            <v>0.64321608040201006</v>
          </cell>
          <cell r="AO182">
            <v>0.3759648303232232</v>
          </cell>
          <cell r="AP182">
            <v>0.39748333628732363</v>
          </cell>
          <cell r="AQ182">
            <v>14000</v>
          </cell>
          <cell r="AR182">
            <v>7740</v>
          </cell>
          <cell r="AS182">
            <v>1424.9999999999998</v>
          </cell>
          <cell r="AT182">
            <v>-6079.5</v>
          </cell>
          <cell r="AU182">
            <v>38122.923588039877</v>
          </cell>
          <cell r="AV182">
            <v>6458.4717607973444</v>
          </cell>
          <cell r="AW182">
            <v>10010.631229235885</v>
          </cell>
          <cell r="AX182">
            <v>0</v>
          </cell>
          <cell r="AY182">
            <v>0</v>
          </cell>
          <cell r="AZ182">
            <v>-2600</v>
          </cell>
          <cell r="BA182">
            <v>0</v>
          </cell>
          <cell r="BB182">
            <v>10800.000000000002</v>
          </cell>
          <cell r="BC182">
            <v>-10240</v>
          </cell>
          <cell r="BD182">
            <v>27818.763289036557</v>
          </cell>
          <cell r="BE182">
            <v>0.6108949416342413</v>
          </cell>
          <cell r="BF182">
            <v>0.34170854271356788</v>
          </cell>
          <cell r="BG182">
            <v>0.68505258561757265</v>
          </cell>
          <cell r="BH182">
            <v>0.6469120182120851</v>
          </cell>
          <cell r="BI182">
            <v>14000</v>
          </cell>
          <cell r="BJ182">
            <v>14587.5</v>
          </cell>
          <cell r="BK182">
            <v>1291.4999999999998</v>
          </cell>
          <cell r="BL182">
            <v>-2373</v>
          </cell>
          <cell r="BM182">
            <v>55419.435215946862</v>
          </cell>
          <cell r="BN182">
            <v>9388.7043189368796</v>
          </cell>
          <cell r="BO182">
            <v>14552.491694352166</v>
          </cell>
          <cell r="BP182">
            <v>0</v>
          </cell>
          <cell r="BQ182">
            <v>0</v>
          </cell>
          <cell r="BR182">
            <v>-2600</v>
          </cell>
          <cell r="BS182">
            <v>0</v>
          </cell>
          <cell r="BT182">
            <v>15700.000000000002</v>
          </cell>
          <cell r="BU182">
            <v>-5440.0000000000009</v>
          </cell>
          <cell r="BV182">
            <v>25131.65780730898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14000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-2600</v>
          </cell>
          <cell r="CK182">
            <v>0</v>
          </cell>
          <cell r="CL182">
            <v>0</v>
          </cell>
          <cell r="CM182">
            <v>0</v>
          </cell>
          <cell r="CN182">
            <v>-325</v>
          </cell>
          <cell r="CO182">
            <v>0.28404669260700388</v>
          </cell>
          <cell r="CP182">
            <v>0.92964824120603018</v>
          </cell>
          <cell r="CQ182">
            <v>0.21261767560413783</v>
          </cell>
          <cell r="CR182">
            <v>0.24575057994874439</v>
          </cell>
          <cell r="CS182">
            <v>14000</v>
          </cell>
          <cell r="CT182">
            <v>3517.5</v>
          </cell>
          <cell r="CU182">
            <v>1124</v>
          </cell>
          <cell r="CV182">
            <v>-9517.5</v>
          </cell>
          <cell r="CW182">
            <v>25768.272425249175</v>
          </cell>
          <cell r="CX182">
            <v>4365.4485049833893</v>
          </cell>
          <cell r="CY182">
            <v>6766.4451827242547</v>
          </cell>
          <cell r="CZ182">
            <v>0</v>
          </cell>
          <cell r="DA182">
            <v>0</v>
          </cell>
          <cell r="DB182">
            <v>-2600</v>
          </cell>
          <cell r="DC182">
            <v>0</v>
          </cell>
          <cell r="DD182">
            <v>7300</v>
          </cell>
          <cell r="DE182">
            <v>-14800</v>
          </cell>
          <cell r="DF182">
            <v>1370.2603820598015</v>
          </cell>
          <cell r="DG182">
            <v>0.45136186770428016</v>
          </cell>
          <cell r="DH182">
            <v>0.66331658291457285</v>
          </cell>
          <cell r="DI182">
            <v>0.3612230384672479</v>
          </cell>
          <cell r="DJ182">
            <v>0.4037849740894181</v>
          </cell>
          <cell r="DK182">
            <v>14000</v>
          </cell>
          <cell r="DL182">
            <v>8102.5</v>
          </cell>
          <cell r="DM182">
            <v>1383.5</v>
          </cell>
          <cell r="DN182">
            <v>-5989.5</v>
          </cell>
          <cell r="DO182">
            <v>40946.84385382061</v>
          </cell>
          <cell r="DP182">
            <v>6936.8770764119618</v>
          </cell>
          <cell r="DQ182">
            <v>10752.159468438542</v>
          </cell>
          <cell r="DR182">
            <v>0</v>
          </cell>
          <cell r="DS182">
            <v>0</v>
          </cell>
          <cell r="DT182">
            <v>-2600</v>
          </cell>
          <cell r="DU182">
            <v>0</v>
          </cell>
          <cell r="DV182">
            <v>11600</v>
          </cell>
          <cell r="DW182">
            <v>-5750.6707723985865</v>
          </cell>
          <cell r="DX182">
            <v>2043.1784258210164</v>
          </cell>
          <cell r="DY182">
            <v>222801.66389093734</v>
          </cell>
          <cell r="DZ182" t="str">
            <v>No</v>
          </cell>
          <cell r="EA182">
            <v>70080</v>
          </cell>
          <cell r="EB182">
            <v>7078080</v>
          </cell>
          <cell r="EC182">
            <v>152721.66389093734</v>
          </cell>
          <cell r="ED182">
            <v>2.1792474870282155E-2</v>
          </cell>
          <cell r="EE182">
            <v>19</v>
          </cell>
          <cell r="EF182">
            <v>39</v>
          </cell>
        </row>
        <row r="183">
          <cell r="A183" t="str">
            <v>Mohamed Elneny</v>
          </cell>
          <cell r="B183" t="str">
            <v>Arsenal</v>
          </cell>
          <cell r="C183" t="str">
            <v>Midfield</v>
          </cell>
          <cell r="D183" t="str">
            <v>3.570.000</v>
          </cell>
          <cell r="E183">
            <v>1E-3</v>
          </cell>
          <cell r="F183" t="str">
            <v>Mohamed Elneny</v>
          </cell>
          <cell r="G183" t="str">
            <v/>
          </cell>
          <cell r="H183">
            <v>3570000</v>
          </cell>
          <cell r="I183">
            <v>0.78294573643410836</v>
          </cell>
          <cell r="J183">
            <v>0.99999999999999989</v>
          </cell>
          <cell r="K183">
            <v>1.0063142122390261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1.01</v>
          </cell>
          <cell r="U183">
            <v>1.38</v>
          </cell>
          <cell r="V183">
            <v>0.2727</v>
          </cell>
          <cell r="W183">
            <v>0.27839999999999998</v>
          </cell>
          <cell r="X183">
            <v>0.44890000000000002</v>
          </cell>
          <cell r="Y183">
            <v>-5000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-5000</v>
          </cell>
          <cell r="AM183">
            <v>1.3168316831683169</v>
          </cell>
          <cell r="AN183">
            <v>0.69565217391304346</v>
          </cell>
          <cell r="AO183">
            <v>1.5219615556186339</v>
          </cell>
          <cell r="AP183">
            <v>1.4156861223458947</v>
          </cell>
          <cell r="AQ183">
            <v>-5000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1.5247524752475248</v>
          </cell>
          <cell r="BF183">
            <v>0.84782608695652173</v>
          </cell>
          <cell r="BG183">
            <v>1.2336780599567434</v>
          </cell>
          <cell r="BH183">
            <v>1.3715151022054437</v>
          </cell>
          <cell r="BI183">
            <v>-5000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1.2871287128712872</v>
          </cell>
          <cell r="BX183">
            <v>0.94202898550724645</v>
          </cell>
          <cell r="BY183">
            <v>1.0832870676749584</v>
          </cell>
          <cell r="BZ183">
            <v>1.1808174664555822</v>
          </cell>
          <cell r="CA183">
            <v>-5000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1.2772277227722773</v>
          </cell>
          <cell r="CP183">
            <v>1.1304347826086958</v>
          </cell>
          <cell r="CQ183">
            <v>0.83527021141127189</v>
          </cell>
          <cell r="CR183">
            <v>1.0328747600848505</v>
          </cell>
          <cell r="CS183">
            <v>-5000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1.4455445544554455</v>
          </cell>
          <cell r="DH183">
            <v>0.65942028985507251</v>
          </cell>
          <cell r="DI183">
            <v>1.5999941932173602</v>
          </cell>
          <cell r="DJ183">
            <v>1.5208099464317324</v>
          </cell>
          <cell r="DK183">
            <v>-5000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-5000</v>
          </cell>
          <cell r="DZ183" t="str">
            <v>No</v>
          </cell>
          <cell r="EA183">
            <v>35700</v>
          </cell>
          <cell r="EB183">
            <v>3605700</v>
          </cell>
          <cell r="EC183">
            <v>-40700</v>
          </cell>
          <cell r="ED183">
            <v>-1.1400560224089636E-2</v>
          </cell>
          <cell r="EE183">
            <v>467</v>
          </cell>
          <cell r="EF183">
            <v>338</v>
          </cell>
        </row>
        <row r="184">
          <cell r="A184" t="str">
            <v>Aaron Cresswell</v>
          </cell>
          <cell r="B184" t="str">
            <v>West Ham</v>
          </cell>
          <cell r="C184" t="str">
            <v>Defense</v>
          </cell>
          <cell r="D184" t="str">
            <v>4.582.000</v>
          </cell>
          <cell r="E184">
            <v>0.01</v>
          </cell>
          <cell r="F184" t="str">
            <v>Aaron Cresswell</v>
          </cell>
          <cell r="G184" t="str">
            <v>Manchester City</v>
          </cell>
          <cell r="H184">
            <v>4582000</v>
          </cell>
          <cell r="I184">
            <v>0.76811594202898537</v>
          </cell>
          <cell r="J184">
            <v>1.0043668122270741</v>
          </cell>
          <cell r="K184">
            <v>1.2532355465350469</v>
          </cell>
          <cell r="L184">
            <v>95</v>
          </cell>
          <cell r="M184">
            <v>0</v>
          </cell>
          <cell r="N184">
            <v>0.13826086956521735</v>
          </cell>
          <cell r="O184">
            <v>0.16898550724637679</v>
          </cell>
          <cell r="P184">
            <v>0.10025884372280375</v>
          </cell>
          <cell r="Q184">
            <v>0</v>
          </cell>
          <cell r="R184">
            <v>0.19</v>
          </cell>
          <cell r="S184">
            <v>0</v>
          </cell>
          <cell r="T184">
            <v>0.53</v>
          </cell>
          <cell r="U184">
            <v>2.2999999999999998</v>
          </cell>
          <cell r="V184">
            <v>6.8400000000000002E-2</v>
          </cell>
          <cell r="W184">
            <v>0.1605</v>
          </cell>
          <cell r="X184">
            <v>0.77110000000000001</v>
          </cell>
          <cell r="Y184">
            <v>7000</v>
          </cell>
          <cell r="Z184">
            <v>1710</v>
          </cell>
          <cell r="AA184">
            <v>802.5</v>
          </cell>
          <cell r="AB184">
            <v>-11566.5</v>
          </cell>
          <cell r="AC184">
            <v>0</v>
          </cell>
          <cell r="AD184">
            <v>6913.0434782608672</v>
          </cell>
          <cell r="AE184">
            <v>1689.8550724637678</v>
          </cell>
          <cell r="AF184">
            <v>5012.942186140187</v>
          </cell>
          <cell r="AG184">
            <v>0</v>
          </cell>
          <cell r="AH184">
            <v>-3800</v>
          </cell>
          <cell r="AI184">
            <v>0</v>
          </cell>
          <cell r="AJ184">
            <v>5300</v>
          </cell>
          <cell r="AK184">
            <v>-18400</v>
          </cell>
          <cell r="AL184">
            <v>-5338.1592631351778</v>
          </cell>
          <cell r="AM184">
            <v>3.3207547169811318</v>
          </cell>
          <cell r="AN184">
            <v>0.56956521739130439</v>
          </cell>
          <cell r="AO184">
            <v>2.6912344723492616</v>
          </cell>
          <cell r="AP184">
            <v>2.9894697805055728</v>
          </cell>
          <cell r="AQ184">
            <v>7000</v>
          </cell>
          <cell r="AR184">
            <v>11902.5</v>
          </cell>
          <cell r="AS184">
            <v>1199.5</v>
          </cell>
          <cell r="AT184">
            <v>-4260</v>
          </cell>
          <cell r="AU184">
            <v>0</v>
          </cell>
          <cell r="AV184">
            <v>22956.521739130425</v>
          </cell>
          <cell r="AW184">
            <v>5611.5942028985492</v>
          </cell>
          <cell r="AX184">
            <v>13491.00281923434</v>
          </cell>
          <cell r="AY184">
            <v>0</v>
          </cell>
          <cell r="AZ184">
            <v>-3800</v>
          </cell>
          <cell r="BA184">
            <v>0</v>
          </cell>
          <cell r="BB184">
            <v>17600</v>
          </cell>
          <cell r="BC184">
            <v>-10480</v>
          </cell>
          <cell r="BD184">
            <v>27110.559380631657</v>
          </cell>
          <cell r="BE184">
            <v>1.9245283018867925</v>
          </cell>
          <cell r="BF184">
            <v>0.85652173913043483</v>
          </cell>
          <cell r="BG184">
            <v>1.39096812846378</v>
          </cell>
          <cell r="BH184">
            <v>1.6361410483974321</v>
          </cell>
          <cell r="BI184">
            <v>7000</v>
          </cell>
          <cell r="BJ184">
            <v>4702.5</v>
          </cell>
          <cell r="BK184">
            <v>1104</v>
          </cell>
          <cell r="BL184">
            <v>-8866.5</v>
          </cell>
          <cell r="BM184">
            <v>0</v>
          </cell>
          <cell r="BN184">
            <v>13304.347826086952</v>
          </cell>
          <cell r="BO184">
            <v>3252.1739130434776</v>
          </cell>
          <cell r="BP184">
            <v>6972.842810752546</v>
          </cell>
          <cell r="BQ184">
            <v>0</v>
          </cell>
          <cell r="BR184">
            <v>-3800</v>
          </cell>
          <cell r="BS184">
            <v>0</v>
          </cell>
          <cell r="BT184">
            <v>10200</v>
          </cell>
          <cell r="BU184">
            <v>-15760.000000000002</v>
          </cell>
          <cell r="BV184">
            <v>2777.3411374707434</v>
          </cell>
          <cell r="BW184">
            <v>2.4528301886792452</v>
          </cell>
          <cell r="BX184">
            <v>0.56521739130434789</v>
          </cell>
          <cell r="BY184">
            <v>2.7182818284590446</v>
          </cell>
          <cell r="BZ184">
            <v>2.5821471162934468</v>
          </cell>
          <cell r="CA184">
            <v>7000</v>
          </cell>
          <cell r="CB184">
            <v>9152.5</v>
          </cell>
          <cell r="CC184">
            <v>1354</v>
          </cell>
          <cell r="CD184">
            <v>-5445</v>
          </cell>
          <cell r="CE184">
            <v>0</v>
          </cell>
          <cell r="CF184">
            <v>16956.521739130429</v>
          </cell>
          <cell r="CG184">
            <v>4144.9275362318831</v>
          </cell>
          <cell r="CH184">
            <v>13626.589651700628</v>
          </cell>
          <cell r="CI184">
            <v>0</v>
          </cell>
          <cell r="CJ184">
            <v>-3800</v>
          </cell>
          <cell r="CK184">
            <v>0</v>
          </cell>
          <cell r="CL184">
            <v>13000</v>
          </cell>
          <cell r="CM184">
            <v>-10400.000000000002</v>
          </cell>
          <cell r="CN184">
            <v>4823.6923658828673</v>
          </cell>
          <cell r="CO184">
            <v>2.1886792452830188</v>
          </cell>
          <cell r="CP184">
            <v>0.5260869565217392</v>
          </cell>
          <cell r="CQ184">
            <v>2.9742740725630652</v>
          </cell>
          <cell r="CR184">
            <v>2.5514176319062667</v>
          </cell>
          <cell r="CS184">
            <v>7000</v>
          </cell>
          <cell r="CT184">
            <v>8662.5</v>
          </cell>
          <cell r="CU184">
            <v>1428.5</v>
          </cell>
          <cell r="CV184">
            <v>-5517</v>
          </cell>
          <cell r="CW184">
            <v>0</v>
          </cell>
          <cell r="CX184">
            <v>15130.434782608691</v>
          </cell>
          <cell r="CY184">
            <v>3698.5507246376806</v>
          </cell>
          <cell r="CZ184">
            <v>14909.863971494369</v>
          </cell>
          <cell r="DA184">
            <v>0</v>
          </cell>
          <cell r="DB184">
            <v>-3800</v>
          </cell>
          <cell r="DC184">
            <v>0</v>
          </cell>
          <cell r="DD184">
            <v>11600</v>
          </cell>
          <cell r="DE184">
            <v>-9680.0000000000018</v>
          </cell>
          <cell r="DF184">
            <v>2277.0530924212962</v>
          </cell>
          <cell r="DG184">
            <v>2.4905660377358489</v>
          </cell>
          <cell r="DH184">
            <v>0.5043478260869565</v>
          </cell>
          <cell r="DI184">
            <v>3.1267683651861553</v>
          </cell>
          <cell r="DJ184">
            <v>2.7905954737653182</v>
          </cell>
          <cell r="DK184">
            <v>7000</v>
          </cell>
          <cell r="DL184">
            <v>9982.5</v>
          </cell>
          <cell r="DM184">
            <v>1383.5</v>
          </cell>
          <cell r="DN184">
            <v>-4861.5</v>
          </cell>
          <cell r="DO184">
            <v>0</v>
          </cell>
          <cell r="DP184">
            <v>17217.391304347821</v>
          </cell>
          <cell r="DQ184">
            <v>4208.6956521739121</v>
          </cell>
          <cell r="DR184">
            <v>15674.309044130265</v>
          </cell>
          <cell r="DS184">
            <v>0</v>
          </cell>
          <cell r="DT184">
            <v>-3800</v>
          </cell>
          <cell r="DU184">
            <v>0</v>
          </cell>
          <cell r="DV184">
            <v>13200</v>
          </cell>
          <cell r="DW184">
            <v>-57532.53791942526</v>
          </cell>
          <cell r="DX184">
            <v>-141.4888099616644</v>
          </cell>
          <cell r="DY184">
            <v>31508.997903309719</v>
          </cell>
          <cell r="DZ184" t="str">
            <v>No</v>
          </cell>
          <cell r="EA184">
            <v>45820</v>
          </cell>
          <cell r="EB184">
            <v>4627820</v>
          </cell>
          <cell r="EC184">
            <v>-14311.002096690281</v>
          </cell>
          <cell r="ED184">
            <v>-3.1233090564579402E-3</v>
          </cell>
          <cell r="EE184">
            <v>215</v>
          </cell>
          <cell r="EF184">
            <v>211</v>
          </cell>
        </row>
        <row r="185">
          <cell r="A185" t="str">
            <v>Anthony Martial</v>
          </cell>
          <cell r="B185" t="str">
            <v>Manchester United</v>
          </cell>
          <cell r="C185" t="str">
            <v>Striker</v>
          </cell>
          <cell r="D185" t="str">
            <v>7.991.000</v>
          </cell>
          <cell r="E185">
            <v>0.01</v>
          </cell>
          <cell r="F185" t="str">
            <v>Anthony Martial</v>
          </cell>
          <cell r="G185" t="str">
            <v>Crystal Palace</v>
          </cell>
          <cell r="H185">
            <v>7991000</v>
          </cell>
          <cell r="I185">
            <v>1.0573248407643316</v>
          </cell>
          <cell r="J185">
            <v>1.0991379310344831</v>
          </cell>
          <cell r="K185">
            <v>0.88645172167921571</v>
          </cell>
          <cell r="L185">
            <v>190</v>
          </cell>
          <cell r="M185">
            <v>0.57095541401273908</v>
          </cell>
          <cell r="N185">
            <v>0.46522292993630593</v>
          </cell>
          <cell r="O185">
            <v>3.3094267515923579</v>
          </cell>
          <cell r="P185">
            <v>0.58505813630828229</v>
          </cell>
          <cell r="Q185">
            <v>0</v>
          </cell>
          <cell r="R185">
            <v>0.09</v>
          </cell>
          <cell r="S185">
            <v>0.02</v>
          </cell>
          <cell r="T185">
            <v>3.32</v>
          </cell>
          <cell r="U185">
            <v>2.5499999999999998</v>
          </cell>
          <cell r="V185">
            <v>0.91920000000000002</v>
          </cell>
          <cell r="W185">
            <v>0.45950000000000002</v>
          </cell>
          <cell r="X185">
            <v>0.62139999999999995</v>
          </cell>
          <cell r="Y185">
            <v>14000</v>
          </cell>
          <cell r="Z185">
            <v>22980</v>
          </cell>
          <cell r="AA185">
            <v>2297.5</v>
          </cell>
          <cell r="AB185">
            <v>-9321</v>
          </cell>
          <cell r="AC185">
            <v>57095.541401273906</v>
          </cell>
          <cell r="AD185">
            <v>23261.146496815298</v>
          </cell>
          <cell r="AE185">
            <v>33094.267515923581</v>
          </cell>
          <cell r="AF185">
            <v>0</v>
          </cell>
          <cell r="AG185">
            <v>0</v>
          </cell>
          <cell r="AH185">
            <v>-1800</v>
          </cell>
          <cell r="AI185">
            <v>-1000</v>
          </cell>
          <cell r="AJ185">
            <v>33200</v>
          </cell>
          <cell r="AK185">
            <v>-20400</v>
          </cell>
          <cell r="AL185">
            <v>153407.45541401277</v>
          </cell>
          <cell r="AM185">
            <v>0.25</v>
          </cell>
          <cell r="AN185">
            <v>0.78823529411764703</v>
          </cell>
          <cell r="AO185">
            <v>0.22901771012753316</v>
          </cell>
          <cell r="AP185">
            <v>0.23927897427873451</v>
          </cell>
          <cell r="AQ185">
            <v>14000</v>
          </cell>
          <cell r="AR185">
            <v>3620.0000000000005</v>
          </cell>
          <cell r="AS185">
            <v>1052.5</v>
          </cell>
          <cell r="AT185">
            <v>-9669</v>
          </cell>
          <cell r="AU185">
            <v>14273.885350318476</v>
          </cell>
          <cell r="AV185">
            <v>5815.2866242038244</v>
          </cell>
          <cell r="AW185">
            <v>8273.5668789808951</v>
          </cell>
          <cell r="AX185">
            <v>0</v>
          </cell>
          <cell r="AY185">
            <v>0</v>
          </cell>
          <cell r="AZ185">
            <v>-1800</v>
          </cell>
          <cell r="BA185">
            <v>-1000</v>
          </cell>
          <cell r="BB185">
            <v>8300</v>
          </cell>
          <cell r="BC185">
            <v>-16080</v>
          </cell>
          <cell r="BD185">
            <v>6393.1194267515984</v>
          </cell>
          <cell r="BE185">
            <v>0.59337349397590367</v>
          </cell>
          <cell r="BF185">
            <v>0.4</v>
          </cell>
          <cell r="BG185">
            <v>0.61634035627370798</v>
          </cell>
          <cell r="BH185">
            <v>0.60474790671856271</v>
          </cell>
          <cell r="BI185">
            <v>14000</v>
          </cell>
          <cell r="BJ185">
            <v>14777.499999999998</v>
          </cell>
          <cell r="BK185">
            <v>1104</v>
          </cell>
          <cell r="BL185">
            <v>-2821.5</v>
          </cell>
          <cell r="BM185">
            <v>33878.980891719759</v>
          </cell>
          <cell r="BN185">
            <v>13802.547770700645</v>
          </cell>
          <cell r="BO185">
            <v>19637.261146496825</v>
          </cell>
          <cell r="BP185">
            <v>0</v>
          </cell>
          <cell r="BQ185">
            <v>0</v>
          </cell>
          <cell r="BR185">
            <v>-1800</v>
          </cell>
          <cell r="BS185">
            <v>-1000</v>
          </cell>
          <cell r="BT185">
            <v>19700</v>
          </cell>
          <cell r="BU185">
            <v>-8160</v>
          </cell>
          <cell r="BV185">
            <v>22279.697452229306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14000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-1800</v>
          </cell>
          <cell r="CK185">
            <v>-1000</v>
          </cell>
          <cell r="CL185">
            <v>0</v>
          </cell>
          <cell r="CM185">
            <v>0</v>
          </cell>
          <cell r="CN185">
            <v>-350</v>
          </cell>
          <cell r="CO185">
            <v>0.56024096385542177</v>
          </cell>
          <cell r="CP185">
            <v>0.38039215686274513</v>
          </cell>
          <cell r="CQ185">
            <v>0.64794080208065019</v>
          </cell>
          <cell r="CR185">
            <v>0.60249728586850793</v>
          </cell>
          <cell r="CS185">
            <v>14000</v>
          </cell>
          <cell r="CT185">
            <v>14432.5</v>
          </cell>
          <cell r="CU185">
            <v>1153</v>
          </cell>
          <cell r="CV185">
            <v>-2880</v>
          </cell>
          <cell r="CW185">
            <v>31987.261146496832</v>
          </cell>
          <cell r="CX185">
            <v>13031.84713375797</v>
          </cell>
          <cell r="CY185">
            <v>18540.764331210201</v>
          </cell>
          <cell r="CZ185">
            <v>0</v>
          </cell>
          <cell r="DA185">
            <v>0</v>
          </cell>
          <cell r="DB185">
            <v>-1800</v>
          </cell>
          <cell r="DC185">
            <v>-1000</v>
          </cell>
          <cell r="DD185">
            <v>18600.000000000004</v>
          </cell>
          <cell r="DE185">
            <v>-7760.0000000000009</v>
          </cell>
          <cell r="DF185">
            <v>5269.0857882165628</v>
          </cell>
          <cell r="DG185">
            <v>0.51506024096385539</v>
          </cell>
          <cell r="DH185">
            <v>0.54117647058823526</v>
          </cell>
          <cell r="DI185">
            <v>0.43000607537435093</v>
          </cell>
          <cell r="DJ185">
            <v>0.47061558920018254</v>
          </cell>
          <cell r="DK185">
            <v>14000</v>
          </cell>
          <cell r="DL185">
            <v>11272.5</v>
          </cell>
          <cell r="DM185">
            <v>1208.5</v>
          </cell>
          <cell r="DN185">
            <v>-4611</v>
          </cell>
          <cell r="DO185">
            <v>29407.643312101918</v>
          </cell>
          <cell r="DP185">
            <v>11980.891719745228</v>
          </cell>
          <cell r="DQ185">
            <v>17045.541401273891</v>
          </cell>
          <cell r="DR185">
            <v>0</v>
          </cell>
          <cell r="DS185">
            <v>0</v>
          </cell>
          <cell r="DT185">
            <v>-1800</v>
          </cell>
          <cell r="DU185">
            <v>-1000</v>
          </cell>
          <cell r="DV185">
            <v>17100</v>
          </cell>
          <cell r="DW185">
            <v>-8772.1239376367594</v>
          </cell>
          <cell r="DX185">
            <v>2244.7485154838837</v>
          </cell>
          <cell r="DY185">
            <v>189244.10659669412</v>
          </cell>
          <cell r="DZ185" t="str">
            <v>No</v>
          </cell>
          <cell r="EA185">
            <v>79910</v>
          </cell>
          <cell r="EB185">
            <v>8070910</v>
          </cell>
          <cell r="EC185">
            <v>109334.10659669412</v>
          </cell>
          <cell r="ED185">
            <v>1.3682155749805296E-2</v>
          </cell>
          <cell r="EE185">
            <v>43</v>
          </cell>
          <cell r="EF185">
            <v>97</v>
          </cell>
        </row>
        <row r="186">
          <cell r="A186" t="str">
            <v>Cengiz Ünder</v>
          </cell>
          <cell r="B186" t="str">
            <v>Leicester City</v>
          </cell>
          <cell r="C186" t="str">
            <v>Midfield</v>
          </cell>
          <cell r="D186" t="str">
            <v>4.466.000</v>
          </cell>
          <cell r="E186">
            <v>1E-3</v>
          </cell>
          <cell r="F186" t="str">
            <v>Cengiz Under</v>
          </cell>
          <cell r="G186" t="str">
            <v/>
          </cell>
          <cell r="H186">
            <v>4466000</v>
          </cell>
          <cell r="I186">
            <v>0.85382059800664467</v>
          </cell>
          <cell r="J186">
            <v>0.86147186147186161</v>
          </cell>
          <cell r="K186">
            <v>1.1377385821891119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2.57</v>
          </cell>
          <cell r="U186">
            <v>1.99</v>
          </cell>
          <cell r="V186">
            <v>0.85340000000000005</v>
          </cell>
          <cell r="W186">
            <v>0.57689999999999997</v>
          </cell>
          <cell r="X186">
            <v>0.56969999999999998</v>
          </cell>
          <cell r="Y186">
            <v>-5000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-5000</v>
          </cell>
          <cell r="AM186">
            <v>0.42023346303501952</v>
          </cell>
          <cell r="AN186">
            <v>0.64321608040201006</v>
          </cell>
          <cell r="AO186">
            <v>0.3759648303232232</v>
          </cell>
          <cell r="AP186">
            <v>0.39748333628732363</v>
          </cell>
          <cell r="AQ186">
            <v>-5000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0.6108949416342413</v>
          </cell>
          <cell r="BF186">
            <v>0.34170854271356788</v>
          </cell>
          <cell r="BG186">
            <v>0.68505258561757265</v>
          </cell>
          <cell r="BH186">
            <v>0.6469120182120851</v>
          </cell>
          <cell r="BI186">
            <v>-5000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-5000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0.28404669260700388</v>
          </cell>
          <cell r="CP186">
            <v>0.92964824120603018</v>
          </cell>
          <cell r="CQ186">
            <v>0.21261767560413783</v>
          </cell>
          <cell r="CR186">
            <v>0.24575057994874439</v>
          </cell>
          <cell r="CS186">
            <v>-5000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0.45136186770428016</v>
          </cell>
          <cell r="DH186">
            <v>0.66331658291457285</v>
          </cell>
          <cell r="DI186">
            <v>0.3612230384672479</v>
          </cell>
          <cell r="DJ186">
            <v>0.4037849740894181</v>
          </cell>
          <cell r="DK186">
            <v>-5000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-5000</v>
          </cell>
          <cell r="DZ186" t="str">
            <v>No</v>
          </cell>
          <cell r="EA186">
            <v>44660</v>
          </cell>
          <cell r="EB186">
            <v>4510660</v>
          </cell>
          <cell r="EC186">
            <v>-49660</v>
          </cell>
          <cell r="ED186">
            <v>-1.1119570085087327E-2</v>
          </cell>
          <cell r="EE186">
            <v>528</v>
          </cell>
          <cell r="EF186">
            <v>278</v>
          </cell>
        </row>
        <row r="187">
          <cell r="A187" t="str">
            <v>Fabian Balbuena</v>
          </cell>
          <cell r="B187" t="str">
            <v>West Ham</v>
          </cell>
          <cell r="C187" t="str">
            <v>Defense</v>
          </cell>
          <cell r="D187" t="str">
            <v>3.460.000</v>
          </cell>
          <cell r="E187">
            <v>2E-3</v>
          </cell>
          <cell r="F187" t="str">
            <v>Fabian Balbuena</v>
          </cell>
          <cell r="G187" t="str">
            <v/>
          </cell>
          <cell r="H187">
            <v>3460000</v>
          </cell>
          <cell r="I187">
            <v>0.76811594202898537</v>
          </cell>
          <cell r="J187">
            <v>1.0043668122270741</v>
          </cell>
          <cell r="K187">
            <v>1.2532355465350469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0.53</v>
          </cell>
          <cell r="U187">
            <v>2.2999999999999998</v>
          </cell>
          <cell r="V187">
            <v>6.8400000000000002E-2</v>
          </cell>
          <cell r="W187">
            <v>0.1605</v>
          </cell>
          <cell r="X187">
            <v>0.77110000000000001</v>
          </cell>
          <cell r="Y187">
            <v>-5000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-5000</v>
          </cell>
          <cell r="AM187">
            <v>3.3207547169811318</v>
          </cell>
          <cell r="AN187">
            <v>0.56956521739130439</v>
          </cell>
          <cell r="AO187">
            <v>2.6912344723492616</v>
          </cell>
          <cell r="AP187">
            <v>2.9894697805055728</v>
          </cell>
          <cell r="AQ187">
            <v>-5000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1.9245283018867925</v>
          </cell>
          <cell r="BF187">
            <v>0.85652173913043483</v>
          </cell>
          <cell r="BG187">
            <v>1.39096812846378</v>
          </cell>
          <cell r="BH187">
            <v>1.6361410483974321</v>
          </cell>
          <cell r="BI187">
            <v>-5000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2.4528301886792452</v>
          </cell>
          <cell r="BX187">
            <v>0.56521739130434789</v>
          </cell>
          <cell r="BY187">
            <v>2.7182818284590446</v>
          </cell>
          <cell r="BZ187">
            <v>2.5821471162934468</v>
          </cell>
          <cell r="CA187">
            <v>-5000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2.1886792452830188</v>
          </cell>
          <cell r="CP187">
            <v>0.5260869565217392</v>
          </cell>
          <cell r="CQ187">
            <v>2.9742740725630652</v>
          </cell>
          <cell r="CR187">
            <v>2.5514176319062667</v>
          </cell>
          <cell r="CS187">
            <v>-5000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2.4905660377358489</v>
          </cell>
          <cell r="DH187">
            <v>0.5043478260869565</v>
          </cell>
          <cell r="DI187">
            <v>3.1267683651861553</v>
          </cell>
          <cell r="DJ187">
            <v>2.7905954737653182</v>
          </cell>
          <cell r="DK187">
            <v>-5000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-5000</v>
          </cell>
          <cell r="DZ187" t="str">
            <v>No</v>
          </cell>
          <cell r="EA187">
            <v>34600</v>
          </cell>
          <cell r="EB187">
            <v>3494600</v>
          </cell>
          <cell r="EC187">
            <v>-39600</v>
          </cell>
          <cell r="ED187">
            <v>-1.1445086705202312E-2</v>
          </cell>
          <cell r="EE187">
            <v>455</v>
          </cell>
          <cell r="EF187">
            <v>349</v>
          </cell>
        </row>
        <row r="188">
          <cell r="A188" t="str">
            <v>Luke Shaw</v>
          </cell>
          <cell r="B188" t="str">
            <v>Manchester United</v>
          </cell>
          <cell r="C188" t="str">
            <v>Defense</v>
          </cell>
          <cell r="D188" t="str">
            <v>4.600.000</v>
          </cell>
          <cell r="E188">
            <v>6.8000000000000005E-2</v>
          </cell>
          <cell r="F188" t="str">
            <v>Luke Shaw</v>
          </cell>
          <cell r="G188" t="str">
            <v>Crystal Palace</v>
          </cell>
          <cell r="H188">
            <v>4600000</v>
          </cell>
          <cell r="I188">
            <v>1.0573248407643316</v>
          </cell>
          <cell r="J188">
            <v>1.0991379310344831</v>
          </cell>
          <cell r="K188">
            <v>0.88645172167921571</v>
          </cell>
          <cell r="L188">
            <v>190</v>
          </cell>
          <cell r="M188">
            <v>1.0573248407643317E-2</v>
          </cell>
          <cell r="N188">
            <v>0.50751592356687913</v>
          </cell>
          <cell r="O188">
            <v>0.28547770700636954</v>
          </cell>
          <cell r="P188">
            <v>0.58505813630828229</v>
          </cell>
          <cell r="Q188">
            <v>0</v>
          </cell>
          <cell r="R188">
            <v>0.43000000000000005</v>
          </cell>
          <cell r="S188">
            <v>0.1</v>
          </cell>
          <cell r="T188">
            <v>3.32</v>
          </cell>
          <cell r="U188">
            <v>2.5499999999999998</v>
          </cell>
          <cell r="V188">
            <v>0.91920000000000002</v>
          </cell>
          <cell r="W188">
            <v>0.45950000000000002</v>
          </cell>
          <cell r="X188">
            <v>0.62139999999999995</v>
          </cell>
          <cell r="Y188">
            <v>14000</v>
          </cell>
          <cell r="Z188">
            <v>22980</v>
          </cell>
          <cell r="AA188">
            <v>2297.5</v>
          </cell>
          <cell r="AB188">
            <v>-9321</v>
          </cell>
          <cell r="AC188">
            <v>1585.9872611464975</v>
          </cell>
          <cell r="AD188">
            <v>25375.796178343957</v>
          </cell>
          <cell r="AE188">
            <v>2854.7770700636952</v>
          </cell>
          <cell r="AF188">
            <v>29252.906815414113</v>
          </cell>
          <cell r="AG188">
            <v>0</v>
          </cell>
          <cell r="AH188">
            <v>-8600.0000000000018</v>
          </cell>
          <cell r="AI188">
            <v>-5000</v>
          </cell>
          <cell r="AJ188">
            <v>33200</v>
          </cell>
          <cell r="AK188">
            <v>-20400</v>
          </cell>
          <cell r="AL188">
            <v>88225.967324968253</v>
          </cell>
          <cell r="AM188">
            <v>0.25</v>
          </cell>
          <cell r="AN188">
            <v>0.78823529411764703</v>
          </cell>
          <cell r="AO188">
            <v>0.22901771012753316</v>
          </cell>
          <cell r="AP188">
            <v>0.23927897427873451</v>
          </cell>
          <cell r="AQ188">
            <v>14000</v>
          </cell>
          <cell r="AR188">
            <v>3620.0000000000005</v>
          </cell>
          <cell r="AS188">
            <v>1052.5</v>
          </cell>
          <cell r="AT188">
            <v>-9669</v>
          </cell>
          <cell r="AU188">
            <v>396.49681528662438</v>
          </cell>
          <cell r="AV188">
            <v>6343.9490445859892</v>
          </cell>
          <cell r="AW188">
            <v>713.6942675159238</v>
          </cell>
          <cell r="AX188">
            <v>6699.4337334402489</v>
          </cell>
          <cell r="AY188">
            <v>0</v>
          </cell>
          <cell r="AZ188">
            <v>-8600.0000000000018</v>
          </cell>
          <cell r="BA188">
            <v>-5000</v>
          </cell>
          <cell r="BB188">
            <v>8300</v>
          </cell>
          <cell r="BC188">
            <v>-16080</v>
          </cell>
          <cell r="BD188">
            <v>-6111.4630695856076</v>
          </cell>
          <cell r="BE188">
            <v>0.59337349397590367</v>
          </cell>
          <cell r="BF188">
            <v>0.4</v>
          </cell>
          <cell r="BG188">
            <v>0.61634035627370798</v>
          </cell>
          <cell r="BH188">
            <v>0.60474790671856271</v>
          </cell>
          <cell r="BI188">
            <v>14000</v>
          </cell>
          <cell r="BJ188">
            <v>14777.499999999998</v>
          </cell>
          <cell r="BK188">
            <v>1104</v>
          </cell>
          <cell r="BL188">
            <v>-2821.5</v>
          </cell>
          <cell r="BM188">
            <v>941.08280254777117</v>
          </cell>
          <cell r="BN188">
            <v>15057.324840764337</v>
          </cell>
          <cell r="BO188">
            <v>1693.9490445859878</v>
          </cell>
          <cell r="BP188">
            <v>18029.747008653914</v>
          </cell>
          <cell r="BQ188">
            <v>0</v>
          </cell>
          <cell r="BR188">
            <v>-8600.0000000000018</v>
          </cell>
          <cell r="BS188">
            <v>-5000</v>
          </cell>
          <cell r="BT188">
            <v>19700</v>
          </cell>
          <cell r="BU188">
            <v>-8160</v>
          </cell>
          <cell r="BV188">
            <v>11680.525924138003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14000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-8600.0000000000018</v>
          </cell>
          <cell r="CK188">
            <v>-5000</v>
          </cell>
          <cell r="CL188">
            <v>0</v>
          </cell>
          <cell r="CM188">
            <v>0</v>
          </cell>
          <cell r="CN188">
            <v>-1700.0000000000002</v>
          </cell>
          <cell r="CO188">
            <v>0.56024096385542177</v>
          </cell>
          <cell r="CP188">
            <v>0.38039215686274513</v>
          </cell>
          <cell r="CQ188">
            <v>0.64794080208065019</v>
          </cell>
          <cell r="CR188">
            <v>0.60249728586850793</v>
          </cell>
          <cell r="CS188">
            <v>14000</v>
          </cell>
          <cell r="CT188">
            <v>14432.5</v>
          </cell>
          <cell r="CU188">
            <v>1153</v>
          </cell>
          <cell r="CV188">
            <v>-2880</v>
          </cell>
          <cell r="CW188">
            <v>888.53503184713429</v>
          </cell>
          <cell r="CX188">
            <v>14216.560509554147</v>
          </cell>
          <cell r="CY188">
            <v>1599.3630573248415</v>
          </cell>
          <cell r="CZ188">
            <v>18954.15190516994</v>
          </cell>
          <cell r="DA188">
            <v>0</v>
          </cell>
          <cell r="DB188">
            <v>-8600.0000000000018</v>
          </cell>
          <cell r="DC188">
            <v>-5000</v>
          </cell>
          <cell r="DD188">
            <v>18600.000000000004</v>
          </cell>
          <cell r="DE188">
            <v>-7760.0000000000009</v>
          </cell>
          <cell r="DF188">
            <v>2850.2569064935042</v>
          </cell>
          <cell r="DG188">
            <v>0.51506024096385539</v>
          </cell>
          <cell r="DH188">
            <v>0.54117647058823526</v>
          </cell>
          <cell r="DI188">
            <v>0.43000607537435093</v>
          </cell>
          <cell r="DJ188">
            <v>0.47061558920018254</v>
          </cell>
          <cell r="DK188">
            <v>14000</v>
          </cell>
          <cell r="DL188">
            <v>11272.5</v>
          </cell>
          <cell r="DM188">
            <v>1208.5</v>
          </cell>
          <cell r="DN188">
            <v>-4611</v>
          </cell>
          <cell r="DO188">
            <v>816.87898089172006</v>
          </cell>
          <cell r="DP188">
            <v>13070.063694267519</v>
          </cell>
          <cell r="DQ188">
            <v>1470.3821656050959</v>
          </cell>
          <cell r="DR188">
            <v>12578.927652987824</v>
          </cell>
          <cell r="DS188">
            <v>0</v>
          </cell>
          <cell r="DT188">
            <v>-8600.0000000000018</v>
          </cell>
          <cell r="DU188">
            <v>-5000</v>
          </cell>
          <cell r="DV188">
            <v>17100</v>
          </cell>
          <cell r="DW188">
            <v>-8772.1239376367594</v>
          </cell>
          <cell r="DX188">
            <v>954.19151737860625</v>
          </cell>
          <cell r="DY188">
            <v>95899.478603392767</v>
          </cell>
          <cell r="DZ188" t="str">
            <v>Yes</v>
          </cell>
          <cell r="EA188">
            <v>0</v>
          </cell>
          <cell r="EB188">
            <v>4600000</v>
          </cell>
          <cell r="EC188">
            <v>95899.478603392767</v>
          </cell>
          <cell r="ED188">
            <v>2.0847712739867994E-2</v>
          </cell>
          <cell r="EE188">
            <v>54</v>
          </cell>
          <cell r="EF188">
            <v>46</v>
          </cell>
        </row>
        <row r="189">
          <cell r="A189" t="str">
            <v>Chris Basham</v>
          </cell>
          <cell r="B189" t="str">
            <v>Sheffield United</v>
          </cell>
          <cell r="C189" t="str">
            <v>Defense</v>
          </cell>
          <cell r="D189" t="str">
            <v>2.538.000</v>
          </cell>
          <cell r="E189">
            <v>1E-3</v>
          </cell>
          <cell r="F189" t="str">
            <v>Chris Basham</v>
          </cell>
          <cell r="G189" t="str">
            <v/>
          </cell>
          <cell r="H189">
            <v>2538000</v>
          </cell>
          <cell r="I189">
            <v>0.92857142857142838</v>
          </cell>
          <cell r="J189">
            <v>1.0201729106628248</v>
          </cell>
          <cell r="K189">
            <v>1.0082793805717964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1.82</v>
          </cell>
          <cell r="U189">
            <v>3.54</v>
          </cell>
          <cell r="V189">
            <v>0.40310000000000001</v>
          </cell>
          <cell r="W189">
            <v>0.46500000000000002</v>
          </cell>
          <cell r="X189">
            <v>1.1319999999999999</v>
          </cell>
          <cell r="Y189">
            <v>-5000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-5000</v>
          </cell>
          <cell r="AM189">
            <v>0.63186813186813184</v>
          </cell>
          <cell r="AN189">
            <v>0.31638418079096048</v>
          </cell>
          <cell r="AO189">
            <v>0.8988905062481729</v>
          </cell>
          <cell r="AP189">
            <v>0.75364465428810168</v>
          </cell>
          <cell r="AQ189">
            <v>-5000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0.37362637362637363</v>
          </cell>
          <cell r="BF189">
            <v>0.44350282485875708</v>
          </cell>
          <cell r="BG189">
            <v>0.5731578920093825</v>
          </cell>
          <cell r="BH189">
            <v>0.46276009411659758</v>
          </cell>
          <cell r="BI189">
            <v>-5000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-5000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0.55494505494505497</v>
          </cell>
          <cell r="CP189">
            <v>0.48870056497175141</v>
          </cell>
          <cell r="CQ189">
            <v>0.48841293777276185</v>
          </cell>
          <cell r="CR189">
            <v>0.52061727265639302</v>
          </cell>
          <cell r="CS189">
            <v>-5000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0.5</v>
          </cell>
          <cell r="DH189">
            <v>0.41242937853107342</v>
          </cell>
          <cell r="DI189">
            <v>0.63980358576050766</v>
          </cell>
          <cell r="DJ189">
            <v>0.56559861463784888</v>
          </cell>
          <cell r="DK189">
            <v>-5000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-5000</v>
          </cell>
          <cell r="DZ189" t="str">
            <v>No</v>
          </cell>
          <cell r="EA189">
            <v>25380</v>
          </cell>
          <cell r="EB189">
            <v>2563380</v>
          </cell>
          <cell r="EC189">
            <v>-30380</v>
          </cell>
          <cell r="ED189">
            <v>-1.1970055161544523E-2</v>
          </cell>
          <cell r="EE189">
            <v>372</v>
          </cell>
          <cell r="EF189">
            <v>430</v>
          </cell>
        </row>
        <row r="190">
          <cell r="A190" t="str">
            <v>Thomas Teye Partey</v>
          </cell>
          <cell r="B190" t="str">
            <v>Arsenal</v>
          </cell>
          <cell r="C190" t="str">
            <v>Midfield</v>
          </cell>
          <cell r="D190" t="str">
            <v>4.610.000</v>
          </cell>
          <cell r="E190">
            <v>2E-3</v>
          </cell>
          <cell r="F190" t="str">
            <v>Thomas Partey</v>
          </cell>
          <cell r="G190" t="str">
            <v>Leicester City</v>
          </cell>
          <cell r="H190">
            <v>4610000</v>
          </cell>
          <cell r="I190">
            <v>0.78294573643410836</v>
          </cell>
          <cell r="J190">
            <v>0.99999999999999989</v>
          </cell>
          <cell r="K190">
            <v>1.0063142122390261</v>
          </cell>
          <cell r="L190">
            <v>95</v>
          </cell>
          <cell r="M190">
            <v>7.8294573643410831E-3</v>
          </cell>
          <cell r="N190">
            <v>7.0465116279069748E-2</v>
          </cell>
          <cell r="O190">
            <v>0.16441860465116276</v>
          </cell>
          <cell r="P190">
            <v>0.25157855305975652</v>
          </cell>
          <cell r="Q190">
            <v>0</v>
          </cell>
          <cell r="R190">
            <v>0.51</v>
          </cell>
          <cell r="S190">
            <v>0</v>
          </cell>
          <cell r="T190">
            <v>1.01</v>
          </cell>
          <cell r="U190">
            <v>1.38</v>
          </cell>
          <cell r="V190">
            <v>0.2727</v>
          </cell>
          <cell r="W190">
            <v>0.27839999999999998</v>
          </cell>
          <cell r="X190">
            <v>0.44890000000000002</v>
          </cell>
          <cell r="Y190">
            <v>7000</v>
          </cell>
          <cell r="Z190">
            <v>6817.5</v>
          </cell>
          <cell r="AA190">
            <v>1392</v>
          </cell>
          <cell r="AB190">
            <v>-6733.5</v>
          </cell>
          <cell r="AC190">
            <v>978.68217054263539</v>
          </cell>
          <cell r="AD190">
            <v>3523.2558139534872</v>
          </cell>
          <cell r="AE190">
            <v>1644.1860465116276</v>
          </cell>
          <cell r="AF190">
            <v>0</v>
          </cell>
          <cell r="AG190">
            <v>0</v>
          </cell>
          <cell r="AH190">
            <v>-10200</v>
          </cell>
          <cell r="AI190">
            <v>0</v>
          </cell>
          <cell r="AJ190">
            <v>10100</v>
          </cell>
          <cell r="AK190">
            <v>-11040</v>
          </cell>
          <cell r="AL190">
            <v>3482.1240310077501</v>
          </cell>
          <cell r="AM190">
            <v>1.3168316831683169</v>
          </cell>
          <cell r="AN190">
            <v>0.69565217391304346</v>
          </cell>
          <cell r="AO190">
            <v>1.5219615556186339</v>
          </cell>
          <cell r="AP190">
            <v>1.4156861223458947</v>
          </cell>
          <cell r="AQ190">
            <v>7000</v>
          </cell>
          <cell r="AR190">
            <v>11157.5</v>
          </cell>
          <cell r="AS190">
            <v>1427.4999999999998</v>
          </cell>
          <cell r="AT190">
            <v>-4024.4999999999995</v>
          </cell>
          <cell r="AU190">
            <v>1288.7596899224802</v>
          </cell>
          <cell r="AV190">
            <v>4639.5348837209285</v>
          </cell>
          <cell r="AW190">
            <v>2165.1162790697672</v>
          </cell>
          <cell r="AX190">
            <v>0</v>
          </cell>
          <cell r="AY190">
            <v>0</v>
          </cell>
          <cell r="AZ190">
            <v>-10200</v>
          </cell>
          <cell r="BA190">
            <v>0</v>
          </cell>
          <cell r="BB190">
            <v>13300</v>
          </cell>
          <cell r="BC190">
            <v>-7680</v>
          </cell>
          <cell r="BD190">
            <v>6036.9554263565879</v>
          </cell>
          <cell r="BE190">
            <v>1.5247524752475248</v>
          </cell>
          <cell r="BF190">
            <v>0.84782608695652173</v>
          </cell>
          <cell r="BG190">
            <v>1.2336780599567434</v>
          </cell>
          <cell r="BH190">
            <v>1.3715151022054437</v>
          </cell>
          <cell r="BI190">
            <v>7000</v>
          </cell>
          <cell r="BJ190">
            <v>11365</v>
          </cell>
          <cell r="BK190">
            <v>1296</v>
          </cell>
          <cell r="BL190">
            <v>-4293</v>
          </cell>
          <cell r="BM190">
            <v>1492.2480620155036</v>
          </cell>
          <cell r="BN190">
            <v>5372.0930232558121</v>
          </cell>
          <cell r="BO190">
            <v>2506.9767441860463</v>
          </cell>
          <cell r="BP190">
            <v>0</v>
          </cell>
          <cell r="BQ190">
            <v>0</v>
          </cell>
          <cell r="BR190">
            <v>-10200</v>
          </cell>
          <cell r="BS190">
            <v>0</v>
          </cell>
          <cell r="BT190">
            <v>15400</v>
          </cell>
          <cell r="BU190">
            <v>-9360</v>
          </cell>
          <cell r="BV190">
            <v>3394.8294573643407</v>
          </cell>
          <cell r="BW190">
            <v>1.2871287128712872</v>
          </cell>
          <cell r="BX190">
            <v>0.94202898550724645</v>
          </cell>
          <cell r="BY190">
            <v>1.0832870676749584</v>
          </cell>
          <cell r="BZ190">
            <v>1.1808174664555822</v>
          </cell>
          <cell r="CA190">
            <v>7000</v>
          </cell>
          <cell r="CB190">
            <v>9075</v>
          </cell>
          <cell r="CC190">
            <v>1354</v>
          </cell>
          <cell r="CD190">
            <v>-5491.5</v>
          </cell>
          <cell r="CE190">
            <v>1259.6899224806198</v>
          </cell>
          <cell r="CF190">
            <v>4534.883720930231</v>
          </cell>
          <cell r="CG190">
            <v>2116.2790697674413</v>
          </cell>
          <cell r="CH190">
            <v>0</v>
          </cell>
          <cell r="CI190">
            <v>0</v>
          </cell>
          <cell r="CJ190">
            <v>-10200</v>
          </cell>
          <cell r="CK190">
            <v>0</v>
          </cell>
          <cell r="CL190">
            <v>13000</v>
          </cell>
          <cell r="CM190">
            <v>-10400</v>
          </cell>
          <cell r="CN190">
            <v>656.04408914728651</v>
          </cell>
          <cell r="CO190">
            <v>1.2772277227722773</v>
          </cell>
          <cell r="CP190">
            <v>1.1304347826086958</v>
          </cell>
          <cell r="CQ190">
            <v>0.83527021141127189</v>
          </cell>
          <cell r="CR190">
            <v>1.0328747600848505</v>
          </cell>
          <cell r="CS190">
            <v>7000</v>
          </cell>
          <cell r="CT190">
            <v>7837.5</v>
          </cell>
          <cell r="CU190">
            <v>1270</v>
          </cell>
          <cell r="CV190">
            <v>-6487.5</v>
          </cell>
          <cell r="CW190">
            <v>1249.9999999999998</v>
          </cell>
          <cell r="CX190">
            <v>4499.9999999999982</v>
          </cell>
          <cell r="CY190">
            <v>2099.9999999999995</v>
          </cell>
          <cell r="CZ190">
            <v>0</v>
          </cell>
          <cell r="DA190">
            <v>0</v>
          </cell>
          <cell r="DB190">
            <v>-10200</v>
          </cell>
          <cell r="DC190">
            <v>0</v>
          </cell>
          <cell r="DD190">
            <v>12900</v>
          </cell>
          <cell r="DE190">
            <v>-12480.000000000002</v>
          </cell>
          <cell r="DF190">
            <v>43.124999999999773</v>
          </cell>
          <cell r="DG190">
            <v>1.4455445544554455</v>
          </cell>
          <cell r="DH190">
            <v>0.65942028985507251</v>
          </cell>
          <cell r="DI190">
            <v>1.5999941932173602</v>
          </cell>
          <cell r="DJ190">
            <v>1.5208099464317324</v>
          </cell>
          <cell r="DK190">
            <v>7000</v>
          </cell>
          <cell r="DL190">
            <v>12385</v>
          </cell>
          <cell r="DM190">
            <v>1360</v>
          </cell>
          <cell r="DN190">
            <v>-3487.5</v>
          </cell>
          <cell r="DO190">
            <v>1414.7286821705422</v>
          </cell>
          <cell r="DP190">
            <v>5093.0232558139514</v>
          </cell>
          <cell r="DQ190">
            <v>2376.744186046511</v>
          </cell>
          <cell r="DR190">
            <v>0</v>
          </cell>
          <cell r="DS190">
            <v>0</v>
          </cell>
          <cell r="DT190">
            <v>-10200</v>
          </cell>
          <cell r="DU190">
            <v>0</v>
          </cell>
          <cell r="DV190">
            <v>14600</v>
          </cell>
          <cell r="DW190">
            <v>-17663.935893119658</v>
          </cell>
          <cell r="DX190">
            <v>183.68938221597955</v>
          </cell>
          <cell r="DY190">
            <v>13796.767386091946</v>
          </cell>
          <cell r="DZ190" t="str">
            <v>No</v>
          </cell>
          <cell r="EA190">
            <v>46100</v>
          </cell>
          <cell r="EB190">
            <v>4656100</v>
          </cell>
          <cell r="EC190">
            <v>-32303.232613908054</v>
          </cell>
          <cell r="ED190">
            <v>-7.0072088099583634E-3</v>
          </cell>
          <cell r="EE190">
            <v>382</v>
          </cell>
          <cell r="EF190">
            <v>230</v>
          </cell>
        </row>
        <row r="191">
          <cell r="A191" t="str">
            <v>Yves Bissouma</v>
          </cell>
          <cell r="B191" t="str">
            <v>Brighton and Hove</v>
          </cell>
          <cell r="C191" t="str">
            <v>Midfield</v>
          </cell>
          <cell r="D191" t="str">
            <v>3.625.000</v>
          </cell>
          <cell r="E191">
            <v>3.0000000000000001E-3</v>
          </cell>
          <cell r="F191" t="str">
            <v>Yves Bissouma</v>
          </cell>
          <cell r="G191" t="str">
            <v>West Bromwich</v>
          </cell>
          <cell r="H191">
            <v>3625000</v>
          </cell>
          <cell r="I191">
            <v>1.0849673202614376</v>
          </cell>
          <cell r="J191">
            <v>0.94845360824742264</v>
          </cell>
          <cell r="K191">
            <v>1.0487343186434583</v>
          </cell>
          <cell r="L191">
            <v>95</v>
          </cell>
          <cell r="M191">
            <v>0.11934640522875814</v>
          </cell>
          <cell r="N191">
            <v>0.10849673202614377</v>
          </cell>
          <cell r="O191">
            <v>0.2712418300653594</v>
          </cell>
          <cell r="P191">
            <v>0.39851904108451419</v>
          </cell>
          <cell r="Q191">
            <v>0</v>
          </cell>
          <cell r="R191">
            <v>0.26</v>
          </cell>
          <cell r="S191">
            <v>0.04</v>
          </cell>
          <cell r="T191">
            <v>1.66</v>
          </cell>
          <cell r="U191">
            <v>0.92</v>
          </cell>
          <cell r="V191">
            <v>0.54459999999999997</v>
          </cell>
          <cell r="W191">
            <v>0.25019999999999998</v>
          </cell>
          <cell r="X191">
            <v>0.20519999999999999</v>
          </cell>
          <cell r="Y191">
            <v>7000</v>
          </cell>
          <cell r="Z191">
            <v>13615</v>
          </cell>
          <cell r="AA191">
            <v>1251</v>
          </cell>
          <cell r="AB191">
            <v>-3078</v>
          </cell>
          <cell r="AC191">
            <v>14918.300653594768</v>
          </cell>
          <cell r="AD191">
            <v>5424.8366013071882</v>
          </cell>
          <cell r="AE191">
            <v>2712.4183006535941</v>
          </cell>
          <cell r="AF191">
            <v>0</v>
          </cell>
          <cell r="AG191">
            <v>0</v>
          </cell>
          <cell r="AH191">
            <v>-5200</v>
          </cell>
          <cell r="AI191">
            <v>-2000</v>
          </cell>
          <cell r="AJ191">
            <v>16600</v>
          </cell>
          <cell r="AK191">
            <v>-7360</v>
          </cell>
          <cell r="AL191">
            <v>43883.555555555547</v>
          </cell>
          <cell r="AM191">
            <v>0.77108433734939763</v>
          </cell>
          <cell r="AN191">
            <v>1.173913043478261</v>
          </cell>
          <cell r="AO191">
            <v>0.85214378896621135</v>
          </cell>
          <cell r="AP191">
            <v>0.81060146116412601</v>
          </cell>
          <cell r="AQ191">
            <v>7000</v>
          </cell>
          <cell r="AR191">
            <v>10132.5</v>
          </cell>
          <cell r="AS191">
            <v>1424.9999999999998</v>
          </cell>
          <cell r="AT191">
            <v>-4644</v>
          </cell>
          <cell r="AU191">
            <v>11503.267973856207</v>
          </cell>
          <cell r="AV191">
            <v>4183.0065359477112</v>
          </cell>
          <cell r="AW191">
            <v>2091.5032679738556</v>
          </cell>
          <cell r="AX191">
            <v>0</v>
          </cell>
          <cell r="AY191">
            <v>0</v>
          </cell>
          <cell r="AZ191">
            <v>-5200</v>
          </cell>
          <cell r="BA191">
            <v>-2000</v>
          </cell>
          <cell r="BB191">
            <v>12800</v>
          </cell>
          <cell r="BC191">
            <v>-8640</v>
          </cell>
          <cell r="BD191">
            <v>10825.638888888887</v>
          </cell>
          <cell r="BE191">
            <v>0.78313253012048201</v>
          </cell>
          <cell r="BF191">
            <v>1.2499999999999998</v>
          </cell>
          <cell r="BG191">
            <v>0.79453360250333427</v>
          </cell>
          <cell r="BH191">
            <v>0.78881246845760333</v>
          </cell>
          <cell r="BI191">
            <v>7000</v>
          </cell>
          <cell r="BJ191">
            <v>9905</v>
          </cell>
          <cell r="BK191">
            <v>1394</v>
          </cell>
          <cell r="BL191">
            <v>-4876.5</v>
          </cell>
          <cell r="BM191">
            <v>11683.00653594771</v>
          </cell>
          <cell r="BN191">
            <v>4248.3660130718945</v>
          </cell>
          <cell r="BO191">
            <v>2124.1830065359472</v>
          </cell>
          <cell r="BP191">
            <v>0</v>
          </cell>
          <cell r="BQ191">
            <v>0</v>
          </cell>
          <cell r="BR191">
            <v>-5200</v>
          </cell>
          <cell r="BS191">
            <v>-2000</v>
          </cell>
          <cell r="BT191">
            <v>13000.000000000002</v>
          </cell>
          <cell r="BU191">
            <v>-9199.9999999999982</v>
          </cell>
          <cell r="BV191">
            <v>5269.5138888888869</v>
          </cell>
          <cell r="BW191">
            <v>1.0060240963855422</v>
          </cell>
          <cell r="BX191">
            <v>0.83695652173913038</v>
          </cell>
          <cell r="BY191">
            <v>1.1618342427282833</v>
          </cell>
          <cell r="BZ191">
            <v>1.0811259150489836</v>
          </cell>
          <cell r="CA191">
            <v>7000</v>
          </cell>
          <cell r="CB191">
            <v>14640</v>
          </cell>
          <cell r="CC191">
            <v>1234</v>
          </cell>
          <cell r="CD191">
            <v>-2514</v>
          </cell>
          <cell r="CE191">
            <v>15008.16993464052</v>
          </cell>
          <cell r="CF191">
            <v>5457.5163398692803</v>
          </cell>
          <cell r="CG191">
            <v>2728.7581699346401</v>
          </cell>
          <cell r="CH191">
            <v>0</v>
          </cell>
          <cell r="CI191">
            <v>0</v>
          </cell>
          <cell r="CJ191">
            <v>-5200</v>
          </cell>
          <cell r="CK191">
            <v>-2000</v>
          </cell>
          <cell r="CL191">
            <v>16700</v>
          </cell>
          <cell r="CM191">
            <v>-6160</v>
          </cell>
          <cell r="CN191">
            <v>4986.8055555555557</v>
          </cell>
          <cell r="CO191">
            <v>0.58433734939759041</v>
          </cell>
          <cell r="CP191">
            <v>2.0217391304347827</v>
          </cell>
          <cell r="CQ191">
            <v>0.39062783535852114</v>
          </cell>
          <cell r="CR191">
            <v>0.47776399394922653</v>
          </cell>
          <cell r="CS191">
            <v>7000</v>
          </cell>
          <cell r="CT191">
            <v>4800</v>
          </cell>
          <cell r="CU191">
            <v>1153</v>
          </cell>
          <cell r="CV191">
            <v>-8659.5</v>
          </cell>
          <cell r="CW191">
            <v>8717.3202614379079</v>
          </cell>
          <cell r="CX191">
            <v>3169.9346405228753</v>
          </cell>
          <cell r="CY191">
            <v>1584.9673202614376</v>
          </cell>
          <cell r="CZ191">
            <v>0</v>
          </cell>
          <cell r="DA191">
            <v>0</v>
          </cell>
          <cell r="DB191">
            <v>-5200</v>
          </cell>
          <cell r="DC191">
            <v>-2000</v>
          </cell>
          <cell r="DD191">
            <v>9700</v>
          </cell>
          <cell r="DE191">
            <v>-14880</v>
          </cell>
          <cell r="DF191">
            <v>-100.8923611111112</v>
          </cell>
          <cell r="DG191">
            <v>0.90361445783132532</v>
          </cell>
          <cell r="DH191">
            <v>1.1413043478260869</v>
          </cell>
          <cell r="DI191">
            <v>0.8780954309205613</v>
          </cell>
          <cell r="DJ191">
            <v>0.890763563879578</v>
          </cell>
          <cell r="DK191">
            <v>7000</v>
          </cell>
          <cell r="DL191">
            <v>11820</v>
          </cell>
          <cell r="DM191">
            <v>1328.5</v>
          </cell>
          <cell r="DN191">
            <v>-3922.5</v>
          </cell>
          <cell r="DO191">
            <v>13480.392156862743</v>
          </cell>
          <cell r="DP191">
            <v>4901.9607843137246</v>
          </cell>
          <cell r="DQ191">
            <v>2450.9803921568623</v>
          </cell>
          <cell r="DR191">
            <v>0</v>
          </cell>
          <cell r="DS191">
            <v>0</v>
          </cell>
          <cell r="DT191">
            <v>-5200</v>
          </cell>
          <cell r="DU191">
            <v>-2000</v>
          </cell>
          <cell r="DV191">
            <v>15000</v>
          </cell>
          <cell r="DW191">
            <v>-6462.7823715753311</v>
          </cell>
          <cell r="DX191">
            <v>981.14221755493736</v>
          </cell>
          <cell r="DY191">
            <v>65845.763745332704</v>
          </cell>
          <cell r="DZ191" t="str">
            <v>No</v>
          </cell>
          <cell r="EA191">
            <v>36250</v>
          </cell>
          <cell r="EB191">
            <v>3661250</v>
          </cell>
          <cell r="EC191">
            <v>29595.763745332704</v>
          </cell>
          <cell r="ED191">
            <v>8.1643486194021252E-3</v>
          </cell>
          <cell r="EE191">
            <v>142</v>
          </cell>
          <cell r="EF191">
            <v>134</v>
          </cell>
        </row>
        <row r="192">
          <cell r="A192" t="str">
            <v>Jonjo Shelvey</v>
          </cell>
          <cell r="B192" t="str">
            <v>Newcastle</v>
          </cell>
          <cell r="C192" t="str">
            <v>Midfield</v>
          </cell>
          <cell r="D192" t="str">
            <v>3.618.000</v>
          </cell>
          <cell r="E192">
            <v>1E-3</v>
          </cell>
          <cell r="F192" t="str">
            <v>Jonjo Shelvey</v>
          </cell>
          <cell r="G192" t="str">
            <v>Wolverhampton</v>
          </cell>
          <cell r="H192">
            <v>3618000</v>
          </cell>
          <cell r="I192">
            <v>1.0660377358490565</v>
          </cell>
          <cell r="J192">
            <v>0.83206106870228991</v>
          </cell>
          <cell r="K192">
            <v>1.2007731918097617</v>
          </cell>
          <cell r="L192">
            <v>95</v>
          </cell>
          <cell r="M192">
            <v>4.2641509433962263E-2</v>
          </cell>
          <cell r="N192">
            <v>3.1981132075471694E-2</v>
          </cell>
          <cell r="O192">
            <v>0.39443396226415089</v>
          </cell>
          <cell r="P192">
            <v>0.33621649370673329</v>
          </cell>
          <cell r="Q192">
            <v>0</v>
          </cell>
          <cell r="R192">
            <v>0.22</v>
          </cell>
          <cell r="S192">
            <v>0.01</v>
          </cell>
          <cell r="T192">
            <v>1.1299999999999999</v>
          </cell>
          <cell r="U192">
            <v>1.0900000000000001</v>
          </cell>
          <cell r="V192">
            <v>0.3609</v>
          </cell>
          <cell r="W192">
            <v>0.29720000000000002</v>
          </cell>
          <cell r="X192">
            <v>0.34189999999999998</v>
          </cell>
          <cell r="Y192">
            <v>7000</v>
          </cell>
          <cell r="Z192">
            <v>9022.5</v>
          </cell>
          <cell r="AA192">
            <v>1486</v>
          </cell>
          <cell r="AB192">
            <v>-5128.5</v>
          </cell>
          <cell r="AC192">
            <v>5330.1886792452833</v>
          </cell>
          <cell r="AD192">
            <v>1599.0566037735846</v>
          </cell>
          <cell r="AE192">
            <v>3944.3396226415089</v>
          </cell>
          <cell r="AF192">
            <v>0</v>
          </cell>
          <cell r="AG192">
            <v>0</v>
          </cell>
          <cell r="AH192">
            <v>-4400</v>
          </cell>
          <cell r="AI192">
            <v>-500</v>
          </cell>
          <cell r="AJ192">
            <v>11299.999999999998</v>
          </cell>
          <cell r="AK192">
            <v>-8720</v>
          </cell>
          <cell r="AL192">
            <v>20933.584905660377</v>
          </cell>
          <cell r="AM192">
            <v>1.0796460176991152</v>
          </cell>
          <cell r="AN192">
            <v>1.0917431192660549</v>
          </cell>
          <cell r="AO192">
            <v>0.90483741803595963</v>
          </cell>
          <cell r="AP192">
            <v>0.98838459875074614</v>
          </cell>
          <cell r="AQ192">
            <v>7000</v>
          </cell>
          <cell r="AR192">
            <v>9162.5</v>
          </cell>
          <cell r="AS192">
            <v>1412.4999999999998</v>
          </cell>
          <cell r="AT192">
            <v>-5266.5</v>
          </cell>
          <cell r="AU192">
            <v>5754.7169811320764</v>
          </cell>
          <cell r="AV192">
            <v>1726.4150943396226</v>
          </cell>
          <cell r="AW192">
            <v>4258.4905660377353</v>
          </cell>
          <cell r="AX192">
            <v>0</v>
          </cell>
          <cell r="AY192">
            <v>0</v>
          </cell>
          <cell r="AZ192">
            <v>-4400</v>
          </cell>
          <cell r="BA192">
            <v>-500</v>
          </cell>
          <cell r="BB192">
            <v>12200</v>
          </cell>
          <cell r="BC192">
            <v>-9519.9999999999982</v>
          </cell>
          <cell r="BD192">
            <v>7414.0613207547185</v>
          </cell>
          <cell r="BE192">
            <v>1.0088495575221239</v>
          </cell>
          <cell r="BF192">
            <v>1.3853211009174311</v>
          </cell>
          <cell r="BG192">
            <v>0.65704681981505675</v>
          </cell>
          <cell r="BH192">
            <v>0.81416300176422818</v>
          </cell>
          <cell r="BI192">
            <v>7000</v>
          </cell>
          <cell r="BJ192">
            <v>7122.5</v>
          </cell>
          <cell r="BK192">
            <v>1313</v>
          </cell>
          <cell r="BL192">
            <v>-6787.5</v>
          </cell>
          <cell r="BM192">
            <v>5377.3584905660382</v>
          </cell>
          <cell r="BN192">
            <v>1613.2075471698111</v>
          </cell>
          <cell r="BO192">
            <v>3979.2452830188672</v>
          </cell>
          <cell r="BP192">
            <v>0</v>
          </cell>
          <cell r="BQ192">
            <v>0</v>
          </cell>
          <cell r="BR192">
            <v>-4400</v>
          </cell>
          <cell r="BS192">
            <v>-500</v>
          </cell>
          <cell r="BT192">
            <v>11399.999999999998</v>
          </cell>
          <cell r="BU192">
            <v>-12080</v>
          </cell>
          <cell r="BV192">
            <v>1759.4528301886785</v>
          </cell>
          <cell r="BW192">
            <v>0.68141592920353988</v>
          </cell>
          <cell r="BX192">
            <v>1.5321100917431192</v>
          </cell>
          <cell r="BY192">
            <v>0.55989836656540215</v>
          </cell>
          <cell r="BZ192">
            <v>0.61767602002401523</v>
          </cell>
          <cell r="CA192">
            <v>7000</v>
          </cell>
          <cell r="CB192">
            <v>4190</v>
          </cell>
          <cell r="CC192">
            <v>1234</v>
          </cell>
          <cell r="CD192">
            <v>-8784</v>
          </cell>
          <cell r="CE192">
            <v>3632.0754716981137</v>
          </cell>
          <cell r="CF192">
            <v>1089.6226415094338</v>
          </cell>
          <cell r="CG192">
            <v>2687.7358490566035</v>
          </cell>
          <cell r="CH192">
            <v>0</v>
          </cell>
          <cell r="CI192">
            <v>0</v>
          </cell>
          <cell r="CJ192">
            <v>-4400</v>
          </cell>
          <cell r="CK192">
            <v>-500</v>
          </cell>
          <cell r="CL192">
            <v>7699.9999999999991</v>
          </cell>
          <cell r="CM192">
            <v>-13360</v>
          </cell>
          <cell r="CN192">
            <v>-813.82075471698124</v>
          </cell>
          <cell r="CO192">
            <v>0.95575221238938068</v>
          </cell>
          <cell r="CP192">
            <v>1.4954128440366969</v>
          </cell>
          <cell r="CQ192">
            <v>0.58274825237398975</v>
          </cell>
          <cell r="CR192">
            <v>0.74629949180773658</v>
          </cell>
          <cell r="CS192">
            <v>7000</v>
          </cell>
          <cell r="CT192">
            <v>6267.4999999999991</v>
          </cell>
          <cell r="CU192">
            <v>1267</v>
          </cell>
          <cell r="CV192">
            <v>-7440</v>
          </cell>
          <cell r="CW192">
            <v>5094.3396226415107</v>
          </cell>
          <cell r="CX192">
            <v>1528.3018867924527</v>
          </cell>
          <cell r="CY192">
            <v>3769.8113207547171</v>
          </cell>
          <cell r="CZ192">
            <v>0</v>
          </cell>
          <cell r="DA192">
            <v>0</v>
          </cell>
          <cell r="DB192">
            <v>-4400</v>
          </cell>
          <cell r="DC192">
            <v>-500</v>
          </cell>
          <cell r="DD192">
            <v>10800</v>
          </cell>
          <cell r="DE192">
            <v>-13039.999999999998</v>
          </cell>
          <cell r="DF192">
            <v>209.18455188679275</v>
          </cell>
          <cell r="DG192">
            <v>0.76106194690265494</v>
          </cell>
          <cell r="DH192">
            <v>1.201834862385321</v>
          </cell>
          <cell r="DI192">
            <v>0.80251879796247838</v>
          </cell>
          <cell r="DJ192">
            <v>0.78151552691120751</v>
          </cell>
          <cell r="DK192">
            <v>7000</v>
          </cell>
          <cell r="DL192">
            <v>6090</v>
          </cell>
          <cell r="DM192">
            <v>1457.5</v>
          </cell>
          <cell r="DN192">
            <v>-6973.5</v>
          </cell>
          <cell r="DO192">
            <v>4056.6037735849063</v>
          </cell>
          <cell r="DP192">
            <v>1216.9811320754716</v>
          </cell>
          <cell r="DQ192">
            <v>3001.8867924528299</v>
          </cell>
          <cell r="DR192">
            <v>0</v>
          </cell>
          <cell r="DS192">
            <v>0</v>
          </cell>
          <cell r="DT192">
            <v>-4400</v>
          </cell>
          <cell r="DU192">
            <v>-500</v>
          </cell>
          <cell r="DV192">
            <v>8600</v>
          </cell>
          <cell r="DW192">
            <v>-6997.9639182328119</v>
          </cell>
          <cell r="DX192">
            <v>173.48461812126237</v>
          </cell>
          <cell r="DY192">
            <v>29675.947471894848</v>
          </cell>
          <cell r="DZ192" t="str">
            <v>No</v>
          </cell>
          <cell r="EA192">
            <v>36180</v>
          </cell>
          <cell r="EB192">
            <v>3654180</v>
          </cell>
          <cell r="EC192">
            <v>-6504.0525281051523</v>
          </cell>
          <cell r="ED192">
            <v>-1.7976927938377978E-3</v>
          </cell>
          <cell r="EE192">
            <v>205</v>
          </cell>
          <cell r="EF192">
            <v>205</v>
          </cell>
        </row>
        <row r="193">
          <cell r="A193" t="str">
            <v>Raul Jimenez</v>
          </cell>
          <cell r="B193" t="str">
            <v>Wolverhampton</v>
          </cell>
          <cell r="C193" t="str">
            <v>Striker</v>
          </cell>
          <cell r="D193" t="str">
            <v>5.960.000</v>
          </cell>
          <cell r="E193">
            <v>2E-3</v>
          </cell>
          <cell r="F193" t="str">
            <v>Raul Jimenez</v>
          </cell>
          <cell r="G193" t="str">
            <v/>
          </cell>
          <cell r="H193">
            <v>5960000</v>
          </cell>
          <cell r="I193">
            <v>0.72043010752688141</v>
          </cell>
          <cell r="J193">
            <v>1.0147058823529413</v>
          </cell>
          <cell r="K193">
            <v>1.0031115286347965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1.34</v>
          </cell>
          <cell r="U193">
            <v>3.4499999999999997</v>
          </cell>
          <cell r="V193">
            <v>0.37019999999999997</v>
          </cell>
          <cell r="W193">
            <v>0.42870000000000003</v>
          </cell>
          <cell r="X193">
            <v>1.2010999999999998</v>
          </cell>
          <cell r="Y193">
            <v>-5000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-5000</v>
          </cell>
          <cell r="AM193">
            <v>0.76119402985074625</v>
          </cell>
          <cell r="AN193">
            <v>0.41449275362318844</v>
          </cell>
          <cell r="AO193">
            <v>0.5680157509253958</v>
          </cell>
          <cell r="AP193">
            <v>0.6575486282136096</v>
          </cell>
          <cell r="AQ193">
            <v>-5000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0.74626865671641784</v>
          </cell>
          <cell r="BF193">
            <v>0.49275362318840582</v>
          </cell>
          <cell r="BG193">
            <v>0.43361157671679662</v>
          </cell>
          <cell r="BH193">
            <v>0.56885035720576971</v>
          </cell>
          <cell r="BI193">
            <v>-5000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-5000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0.90298507462686561</v>
          </cell>
          <cell r="CP193">
            <v>0.336231884057971</v>
          </cell>
          <cell r="CQ193">
            <v>0.74408044116881922</v>
          </cell>
          <cell r="CR193">
            <v>0.8196911202991144</v>
          </cell>
          <cell r="CS193">
            <v>-5000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0.74626865671641784</v>
          </cell>
          <cell r="DH193">
            <v>0.31884057971014496</v>
          </cell>
          <cell r="DI193">
            <v>0.7900918060026465</v>
          </cell>
          <cell r="DJ193">
            <v>0.76786766486696367</v>
          </cell>
          <cell r="DK193">
            <v>-5000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-5000</v>
          </cell>
          <cell r="DZ193" t="str">
            <v>No</v>
          </cell>
          <cell r="EA193">
            <v>59600</v>
          </cell>
          <cell r="EB193">
            <v>6019600</v>
          </cell>
          <cell r="EC193">
            <v>-64600</v>
          </cell>
          <cell r="ED193">
            <v>-1.0838926174496645E-2</v>
          </cell>
          <cell r="EE193">
            <v>560</v>
          </cell>
          <cell r="EF193">
            <v>247</v>
          </cell>
        </row>
        <row r="194">
          <cell r="A194" t="str">
            <v>Michael Keane</v>
          </cell>
          <cell r="B194" t="str">
            <v>Everton</v>
          </cell>
          <cell r="C194" t="str">
            <v>Defense</v>
          </cell>
          <cell r="D194" t="str">
            <v>4.828.000</v>
          </cell>
          <cell r="E194">
            <v>5.0000000000000001E-3</v>
          </cell>
          <cell r="F194" t="str">
            <v>Michael Keane</v>
          </cell>
          <cell r="G194" t="str">
            <v>Southampton</v>
          </cell>
          <cell r="H194">
            <v>4828000</v>
          </cell>
          <cell r="I194">
            <v>0.97204968944099401</v>
          </cell>
          <cell r="J194">
            <v>0.93693693693693725</v>
          </cell>
          <cell r="K194">
            <v>1.0552996276166207</v>
          </cell>
          <cell r="L194">
            <v>190</v>
          </cell>
          <cell r="M194">
            <v>0.18468944099378887</v>
          </cell>
          <cell r="N194">
            <v>7.7763975155279524E-2</v>
          </cell>
          <cell r="O194">
            <v>0.41798136645962741</v>
          </cell>
          <cell r="P194">
            <v>0.70705075050313582</v>
          </cell>
          <cell r="Q194">
            <v>0</v>
          </cell>
          <cell r="R194">
            <v>0.27</v>
          </cell>
          <cell r="S194">
            <v>0.01</v>
          </cell>
          <cell r="T194">
            <v>3.13</v>
          </cell>
          <cell r="U194">
            <v>2.08</v>
          </cell>
          <cell r="V194">
            <v>0.98069999999999991</v>
          </cell>
          <cell r="W194">
            <v>0.51919999999999999</v>
          </cell>
          <cell r="X194">
            <v>0.5</v>
          </cell>
          <cell r="Y194">
            <v>14000</v>
          </cell>
          <cell r="Z194">
            <v>24517.499999999996</v>
          </cell>
          <cell r="AA194">
            <v>2596</v>
          </cell>
          <cell r="AB194">
            <v>-7500</v>
          </cell>
          <cell r="AC194">
            <v>27703.416149068329</v>
          </cell>
          <cell r="AD194">
            <v>3888.1987577639761</v>
          </cell>
          <cell r="AE194">
            <v>4179.8136645962741</v>
          </cell>
          <cell r="AF194">
            <v>35352.537525156789</v>
          </cell>
          <cell r="AG194">
            <v>0</v>
          </cell>
          <cell r="AH194">
            <v>-5400</v>
          </cell>
          <cell r="AI194">
            <v>-500</v>
          </cell>
          <cell r="AJ194">
            <v>31300</v>
          </cell>
          <cell r="AK194">
            <v>-16640</v>
          </cell>
          <cell r="AL194">
            <v>113497.46609658537</v>
          </cell>
          <cell r="AM194">
            <v>0.24600638977635783</v>
          </cell>
          <cell r="AN194">
            <v>0.88942307692307698</v>
          </cell>
          <cell r="AO194">
            <v>0.22238455471794352</v>
          </cell>
          <cell r="AP194">
            <v>0.233897459259788</v>
          </cell>
          <cell r="AQ194">
            <v>14000</v>
          </cell>
          <cell r="AR194">
            <v>3737.5</v>
          </cell>
          <cell r="AS194">
            <v>1129</v>
          </cell>
          <cell r="AT194">
            <v>-9372</v>
          </cell>
          <cell r="AU194">
            <v>6815.2173913043498</v>
          </cell>
          <cell r="AV194">
            <v>956.52173913043498</v>
          </cell>
          <cell r="AW194">
            <v>1028.2608695652175</v>
          </cell>
          <cell r="AX194">
            <v>7861.858315681382</v>
          </cell>
          <cell r="AY194">
            <v>0</v>
          </cell>
          <cell r="AZ194">
            <v>-5400</v>
          </cell>
          <cell r="BA194">
            <v>-500</v>
          </cell>
          <cell r="BB194">
            <v>7700</v>
          </cell>
          <cell r="BC194">
            <v>-14800.000000000002</v>
          </cell>
          <cell r="BD194">
            <v>-421.820842159309</v>
          </cell>
          <cell r="BE194">
            <v>0.45047923322683703</v>
          </cell>
          <cell r="BF194">
            <v>0.4375</v>
          </cell>
          <cell r="BG194">
            <v>0.56930032780136453</v>
          </cell>
          <cell r="BH194">
            <v>0.50641679982376742</v>
          </cell>
          <cell r="BI194">
            <v>14000</v>
          </cell>
          <cell r="BJ194">
            <v>12002.5</v>
          </cell>
          <cell r="BK194">
            <v>1390.5</v>
          </cell>
          <cell r="BL194">
            <v>-3627</v>
          </cell>
          <cell r="BM194">
            <v>12479.813664596275</v>
          </cell>
          <cell r="BN194">
            <v>1751.5527950310561</v>
          </cell>
          <cell r="BO194">
            <v>1882.9192546583854</v>
          </cell>
          <cell r="BP194">
            <v>20126.211201681799</v>
          </cell>
          <cell r="BQ194">
            <v>0</v>
          </cell>
          <cell r="BR194">
            <v>-5400</v>
          </cell>
          <cell r="BS194">
            <v>-500</v>
          </cell>
          <cell r="BT194">
            <v>14099.999999999998</v>
          </cell>
          <cell r="BU194">
            <v>-7280</v>
          </cell>
          <cell r="BV194">
            <v>11731.624228991879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14000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-5400</v>
          </cell>
          <cell r="CK194">
            <v>-500</v>
          </cell>
          <cell r="CL194">
            <v>0</v>
          </cell>
          <cell r="CM194">
            <v>0</v>
          </cell>
          <cell r="CN194">
            <v>-737.5</v>
          </cell>
          <cell r="CO194">
            <v>0.53993610223642174</v>
          </cell>
          <cell r="CP194">
            <v>0.46153846153846151</v>
          </cell>
          <cell r="CQ194">
            <v>0.54153522318255987</v>
          </cell>
          <cell r="CR194">
            <v>0.54073507157287481</v>
          </cell>
          <cell r="CS194">
            <v>14000</v>
          </cell>
          <cell r="CT194">
            <v>13527.5</v>
          </cell>
          <cell r="CU194">
            <v>1237.5</v>
          </cell>
          <cell r="CV194">
            <v>-3171</v>
          </cell>
          <cell r="CW194">
            <v>14958.074534161495</v>
          </cell>
          <cell r="CX194">
            <v>2099.3788819875781</v>
          </cell>
          <cell r="CY194">
            <v>2256.8322981366464</v>
          </cell>
          <cell r="CZ194">
            <v>19144.644298755604</v>
          </cell>
          <cell r="DA194">
            <v>0</v>
          </cell>
          <cell r="DB194">
            <v>-5400</v>
          </cell>
          <cell r="DC194">
            <v>-500</v>
          </cell>
          <cell r="DD194">
            <v>16900</v>
          </cell>
          <cell r="DE194">
            <v>-7679.9999999999991</v>
          </cell>
          <cell r="DF194">
            <v>3335.8081258150828</v>
          </cell>
          <cell r="DG194">
            <v>0.33546325878594252</v>
          </cell>
          <cell r="DH194">
            <v>0.72115384615384615</v>
          </cell>
          <cell r="DI194">
            <v>0.31557870490859519</v>
          </cell>
          <cell r="DJ194">
            <v>0.32536911462535079</v>
          </cell>
          <cell r="DK194">
            <v>14000</v>
          </cell>
          <cell r="DL194">
            <v>6537.5</v>
          </cell>
          <cell r="DM194">
            <v>1328.5</v>
          </cell>
          <cell r="DN194">
            <v>-7092</v>
          </cell>
          <cell r="DO194">
            <v>9293.4782608695677</v>
          </cell>
          <cell r="DP194">
            <v>1304.347826086957</v>
          </cell>
          <cell r="DQ194">
            <v>1402.1739130434787</v>
          </cell>
          <cell r="DR194">
            <v>11156.508007421493</v>
          </cell>
          <cell r="DS194">
            <v>0</v>
          </cell>
          <cell r="DT194">
            <v>-5400</v>
          </cell>
          <cell r="DU194">
            <v>-500</v>
          </cell>
          <cell r="DV194">
            <v>10500</v>
          </cell>
          <cell r="DW194">
            <v>-5251.2296496790241</v>
          </cell>
          <cell r="DX194">
            <v>727.47744867945221</v>
          </cell>
          <cell r="DY194">
            <v>128133.05505791245</v>
          </cell>
          <cell r="DZ194" t="str">
            <v>No</v>
          </cell>
          <cell r="EA194">
            <v>48280</v>
          </cell>
          <cell r="EB194">
            <v>4876280</v>
          </cell>
          <cell r="EC194">
            <v>79853.055057912454</v>
          </cell>
          <cell r="ED194">
            <v>1.6539572298656265E-2</v>
          </cell>
          <cell r="EE194">
            <v>65</v>
          </cell>
          <cell r="EF194">
            <v>70</v>
          </cell>
        </row>
        <row r="195">
          <cell r="A195" t="str">
            <v>Vontae Daley-Campbell</v>
          </cell>
          <cell r="B195" t="str">
            <v>Leicester City</v>
          </cell>
          <cell r="C195" t="str">
            <v>Defense</v>
          </cell>
          <cell r="D195" t="str">
            <v>2.490.000</v>
          </cell>
          <cell r="E195">
            <v>0</v>
          </cell>
          <cell r="F195" t="e">
            <v>#N/A</v>
          </cell>
          <cell r="G195" t="str">
            <v/>
          </cell>
          <cell r="H195">
            <v>2490000</v>
          </cell>
          <cell r="I195">
            <v>0.85382059800664467</v>
          </cell>
          <cell r="J195">
            <v>0.86147186147186161</v>
          </cell>
          <cell r="K195">
            <v>1.1377385821891119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2.57</v>
          </cell>
          <cell r="U195">
            <v>1.99</v>
          </cell>
          <cell r="V195">
            <v>0.85340000000000005</v>
          </cell>
          <cell r="W195">
            <v>0.57689999999999997</v>
          </cell>
          <cell r="X195">
            <v>0.56969999999999998</v>
          </cell>
          <cell r="Y195">
            <v>-5000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-5000</v>
          </cell>
          <cell r="AM195">
            <v>0.42023346303501952</v>
          </cell>
          <cell r="AN195">
            <v>0.64321608040201006</v>
          </cell>
          <cell r="AO195">
            <v>0.3759648303232232</v>
          </cell>
          <cell r="AP195">
            <v>0.39748333628732363</v>
          </cell>
          <cell r="AQ195">
            <v>-5000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0.6108949416342413</v>
          </cell>
          <cell r="BF195">
            <v>0.34170854271356788</v>
          </cell>
          <cell r="BG195">
            <v>0.68505258561757265</v>
          </cell>
          <cell r="BH195">
            <v>0.6469120182120851</v>
          </cell>
          <cell r="BI195">
            <v>-5000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-5000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0.28404669260700388</v>
          </cell>
          <cell r="CP195">
            <v>0.92964824120603018</v>
          </cell>
          <cell r="CQ195">
            <v>0.21261767560413783</v>
          </cell>
          <cell r="CR195">
            <v>0.24575057994874439</v>
          </cell>
          <cell r="CS195">
            <v>-5000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0.45136186770428016</v>
          </cell>
          <cell r="DH195">
            <v>0.66331658291457285</v>
          </cell>
          <cell r="DI195">
            <v>0.3612230384672479</v>
          </cell>
          <cell r="DJ195">
            <v>0.4037849740894181</v>
          </cell>
          <cell r="DK195">
            <v>-5000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-5000</v>
          </cell>
          <cell r="DZ195" t="str">
            <v>No</v>
          </cell>
          <cell r="EA195">
            <v>24900</v>
          </cell>
          <cell r="EB195">
            <v>2514900</v>
          </cell>
          <cell r="EC195">
            <v>-29900</v>
          </cell>
          <cell r="ED195">
            <v>-1.2008032128514055E-2</v>
          </cell>
          <cell r="EE195">
            <v>359</v>
          </cell>
          <cell r="EF195">
            <v>442</v>
          </cell>
        </row>
        <row r="196">
          <cell r="A196" t="str">
            <v>Joshua Onomah</v>
          </cell>
          <cell r="B196" t="str">
            <v>Fulham</v>
          </cell>
          <cell r="C196" t="str">
            <v>Midfield</v>
          </cell>
          <cell r="D196" t="str">
            <v>2.481.000</v>
          </cell>
          <cell r="E196">
            <v>0</v>
          </cell>
          <cell r="F196" t="str">
            <v>Joshua Onomah</v>
          </cell>
          <cell r="G196" t="str">
            <v/>
          </cell>
          <cell r="H196">
            <v>2481000</v>
          </cell>
          <cell r="I196">
            <v>0.99176954732510336</v>
          </cell>
          <cell r="J196">
            <v>0.98425196850393737</v>
          </cell>
          <cell r="K196">
            <v>0.98214923328760351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2.41</v>
          </cell>
          <cell r="U196">
            <v>2.5</v>
          </cell>
          <cell r="V196">
            <v>0.69979999999999998</v>
          </cell>
          <cell r="W196">
            <v>0.55679999999999996</v>
          </cell>
          <cell r="X196">
            <v>0.74329999999999996</v>
          </cell>
          <cell r="Y196">
            <v>-5000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-5000</v>
          </cell>
          <cell r="AM196">
            <v>0.29045643153526968</v>
          </cell>
          <cell r="AN196">
            <v>0.84000000000000008</v>
          </cell>
          <cell r="AO196">
            <v>0.21132559206978996</v>
          </cell>
          <cell r="AP196">
            <v>0.24775164452465148</v>
          </cell>
          <cell r="AQ196">
            <v>-5000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0.23651452282157673</v>
          </cell>
          <cell r="BF196">
            <v>0.85199999999999998</v>
          </cell>
          <cell r="BG196">
            <v>0.20507997694862173</v>
          </cell>
          <cell r="BH196">
            <v>0.22023712876865978</v>
          </cell>
          <cell r="BI196">
            <v>-5000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0.57676348547717837</v>
          </cell>
          <cell r="BX196">
            <v>0.54400000000000004</v>
          </cell>
          <cell r="BY196">
            <v>0.44292481354062141</v>
          </cell>
          <cell r="BZ196">
            <v>0.50543333809911883</v>
          </cell>
          <cell r="CA196">
            <v>-5000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0.39834024896265557</v>
          </cell>
          <cell r="CP196">
            <v>0.62</v>
          </cell>
          <cell r="CQ196">
            <v>0.36628072020757751</v>
          </cell>
          <cell r="CR196">
            <v>0.38197428352928053</v>
          </cell>
          <cell r="CS196">
            <v>-5000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F196">
            <v>0</v>
          </cell>
          <cell r="DG196">
            <v>0.45643153526970953</v>
          </cell>
          <cell r="DH196">
            <v>0.4</v>
          </cell>
          <cell r="DI196">
            <v>0.63485716368642675</v>
          </cell>
          <cell r="DJ196">
            <v>0.53830180187174648</v>
          </cell>
          <cell r="DK196">
            <v>-5000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-5000</v>
          </cell>
          <cell r="DZ196" t="str">
            <v>No</v>
          </cell>
          <cell r="EA196">
            <v>24810</v>
          </cell>
          <cell r="EB196">
            <v>2505810</v>
          </cell>
          <cell r="EC196">
            <v>-29810</v>
          </cell>
          <cell r="ED196">
            <v>-1.2015316404675534E-2</v>
          </cell>
          <cell r="EE196">
            <v>358</v>
          </cell>
          <cell r="EF196">
            <v>444</v>
          </cell>
        </row>
        <row r="197">
          <cell r="A197" t="str">
            <v>Joe Bryan</v>
          </cell>
          <cell r="B197" t="str">
            <v>Fulham</v>
          </cell>
          <cell r="C197" t="str">
            <v>Defense</v>
          </cell>
          <cell r="D197" t="str">
            <v>2.915.000</v>
          </cell>
          <cell r="E197">
            <v>0</v>
          </cell>
          <cell r="F197" t="str">
            <v>Joe Bryan</v>
          </cell>
          <cell r="G197" t="str">
            <v/>
          </cell>
          <cell r="H197">
            <v>2915000</v>
          </cell>
          <cell r="I197">
            <v>0.99176954732510336</v>
          </cell>
          <cell r="J197">
            <v>0.98425196850393737</v>
          </cell>
          <cell r="K197">
            <v>0.98214923328760351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2.41</v>
          </cell>
          <cell r="U197">
            <v>2.5</v>
          </cell>
          <cell r="V197">
            <v>0.69979999999999998</v>
          </cell>
          <cell r="W197">
            <v>0.55679999999999996</v>
          </cell>
          <cell r="X197">
            <v>0.74329999999999996</v>
          </cell>
          <cell r="Y197">
            <v>-5000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-5000</v>
          </cell>
          <cell r="AM197">
            <v>0.29045643153526968</v>
          </cell>
          <cell r="AN197">
            <v>0.84000000000000008</v>
          </cell>
          <cell r="AO197">
            <v>0.21132559206978996</v>
          </cell>
          <cell r="AP197">
            <v>0.24775164452465148</v>
          </cell>
          <cell r="AQ197">
            <v>-5000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0.23651452282157673</v>
          </cell>
          <cell r="BF197">
            <v>0.85199999999999998</v>
          </cell>
          <cell r="BG197">
            <v>0.20507997694862173</v>
          </cell>
          <cell r="BH197">
            <v>0.22023712876865978</v>
          </cell>
          <cell r="BI197">
            <v>-5000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0.57676348547717837</v>
          </cell>
          <cell r="BX197">
            <v>0.54400000000000004</v>
          </cell>
          <cell r="BY197">
            <v>0.44292481354062141</v>
          </cell>
          <cell r="BZ197">
            <v>0.50543333809911883</v>
          </cell>
          <cell r="CA197">
            <v>-5000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0.39834024896265557</v>
          </cell>
          <cell r="CP197">
            <v>0.62</v>
          </cell>
          <cell r="CQ197">
            <v>0.36628072020757751</v>
          </cell>
          <cell r="CR197">
            <v>0.38197428352928053</v>
          </cell>
          <cell r="CS197">
            <v>-5000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0.45643153526970953</v>
          </cell>
          <cell r="DH197">
            <v>0.4</v>
          </cell>
          <cell r="DI197">
            <v>0.63485716368642675</v>
          </cell>
          <cell r="DJ197">
            <v>0.53830180187174648</v>
          </cell>
          <cell r="DK197">
            <v>-5000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-5000</v>
          </cell>
          <cell r="DZ197" t="str">
            <v>No</v>
          </cell>
          <cell r="EA197">
            <v>29150</v>
          </cell>
          <cell r="EB197">
            <v>2944150</v>
          </cell>
          <cell r="EC197">
            <v>-34150</v>
          </cell>
          <cell r="ED197">
            <v>-1.1715265866209263E-2</v>
          </cell>
          <cell r="EE197">
            <v>389</v>
          </cell>
          <cell r="EF197">
            <v>414</v>
          </cell>
        </row>
        <row r="198">
          <cell r="A198" t="str">
            <v>Ainsley Maitland-Niles</v>
          </cell>
          <cell r="B198" t="str">
            <v>West Bromwich</v>
          </cell>
          <cell r="C198" t="str">
            <v>Midfield</v>
          </cell>
          <cell r="D198" t="str">
            <v>3.484.000</v>
          </cell>
          <cell r="E198">
            <v>4.0000000000000001E-3</v>
          </cell>
          <cell r="F198" t="str">
            <v>Ainsley Maitland-Niles</v>
          </cell>
          <cell r="G198" t="str">
            <v>Everton</v>
          </cell>
          <cell r="H198">
            <v>3484000</v>
          </cell>
          <cell r="I198">
            <v>0.97536945812807874</v>
          </cell>
          <cell r="J198">
            <v>1.0124610591900314</v>
          </cell>
          <cell r="K198">
            <v>0.98516147958933487</v>
          </cell>
          <cell r="L198">
            <v>190</v>
          </cell>
          <cell r="M198">
            <v>7.8029556650246301E-2</v>
          </cell>
          <cell r="N198">
            <v>0.19507389162561575</v>
          </cell>
          <cell r="O198">
            <v>0.73152709359605905</v>
          </cell>
          <cell r="P198">
            <v>0.39406459183573395</v>
          </cell>
          <cell r="Q198">
            <v>0</v>
          </cell>
          <cell r="R198">
            <v>0.30000000000000004</v>
          </cell>
          <cell r="S198">
            <v>0.02</v>
          </cell>
          <cell r="T198">
            <v>1.98</v>
          </cell>
          <cell r="U198">
            <v>3.25</v>
          </cell>
          <cell r="V198">
            <v>0.45539999999999997</v>
          </cell>
          <cell r="W198">
            <v>0.50689999999999991</v>
          </cell>
          <cell r="X198">
            <v>1.0377000000000001</v>
          </cell>
          <cell r="Y198">
            <v>14000</v>
          </cell>
          <cell r="Z198">
            <v>11385</v>
          </cell>
          <cell r="AA198">
            <v>2534.4999999999995</v>
          </cell>
          <cell r="AB198">
            <v>-15565.500000000002</v>
          </cell>
          <cell r="AC198">
            <v>9753.694581280788</v>
          </cell>
          <cell r="AD198">
            <v>9753.694581280788</v>
          </cell>
          <cell r="AE198">
            <v>7315.2709359605906</v>
          </cell>
          <cell r="AF198">
            <v>0</v>
          </cell>
          <cell r="AG198">
            <v>0</v>
          </cell>
          <cell r="AH198">
            <v>-6000.0000000000009</v>
          </cell>
          <cell r="AI198">
            <v>-1000</v>
          </cell>
          <cell r="AJ198">
            <v>19800</v>
          </cell>
          <cell r="AK198">
            <v>-26000</v>
          </cell>
          <cell r="AL198">
            <v>25976.660098522159</v>
          </cell>
          <cell r="AM198">
            <v>0.60101010101010099</v>
          </cell>
          <cell r="AN198">
            <v>0.37538461538461537</v>
          </cell>
          <cell r="AO198">
            <v>0.74919232288467341</v>
          </cell>
          <cell r="AP198">
            <v>0.67102321394487519</v>
          </cell>
          <cell r="AQ198">
            <v>14000</v>
          </cell>
          <cell r="AR198">
            <v>8777.5</v>
          </cell>
          <cell r="AS198">
            <v>1412.4999999999998</v>
          </cell>
          <cell r="AT198">
            <v>-5497.5</v>
          </cell>
          <cell r="AU198">
            <v>5862.0689655172409</v>
          </cell>
          <cell r="AV198">
            <v>5862.0689655172409</v>
          </cell>
          <cell r="AW198">
            <v>4396.5517241379303</v>
          </cell>
          <cell r="AX198">
            <v>0</v>
          </cell>
          <cell r="AY198">
            <v>0</v>
          </cell>
          <cell r="AZ198">
            <v>-6000.0000000000009</v>
          </cell>
          <cell r="BA198">
            <v>-1000</v>
          </cell>
          <cell r="BB198">
            <v>11900</v>
          </cell>
          <cell r="BC198">
            <v>-9760</v>
          </cell>
          <cell r="BD198">
            <v>7976.5948275862065</v>
          </cell>
          <cell r="BE198">
            <v>0.5</v>
          </cell>
          <cell r="BF198">
            <v>0.47384615384615386</v>
          </cell>
          <cell r="BG198">
            <v>0.54402528384570725</v>
          </cell>
          <cell r="BH198">
            <v>0.52154831216566466</v>
          </cell>
          <cell r="BI198">
            <v>14000</v>
          </cell>
          <cell r="BJ198">
            <v>6040</v>
          </cell>
          <cell r="BK198">
            <v>1311.5</v>
          </cell>
          <cell r="BL198">
            <v>-7441.5</v>
          </cell>
          <cell r="BM198">
            <v>4876.847290640394</v>
          </cell>
          <cell r="BN198">
            <v>4876.847290640394</v>
          </cell>
          <cell r="BO198">
            <v>3657.6354679802953</v>
          </cell>
          <cell r="BP198">
            <v>0</v>
          </cell>
          <cell r="BQ198">
            <v>0</v>
          </cell>
          <cell r="BR198">
            <v>-6000.0000000000009</v>
          </cell>
          <cell r="BS198">
            <v>-1000</v>
          </cell>
          <cell r="BT198">
            <v>9900</v>
          </cell>
          <cell r="BU198">
            <v>-12320</v>
          </cell>
          <cell r="BV198">
            <v>975.33251231527083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14000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-6000.0000000000009</v>
          </cell>
          <cell r="CK198">
            <v>-1000</v>
          </cell>
          <cell r="CL198">
            <v>0</v>
          </cell>
          <cell r="CM198">
            <v>0</v>
          </cell>
          <cell r="CN198">
            <v>-875.00000000000011</v>
          </cell>
          <cell r="CO198">
            <v>0.18686868686868688</v>
          </cell>
          <cell r="CP198">
            <v>0.74461538461538457</v>
          </cell>
          <cell r="CQ198">
            <v>0.22565239126192127</v>
          </cell>
          <cell r="CR198">
            <v>0.20534694067332579</v>
          </cell>
          <cell r="CS198">
            <v>14000</v>
          </cell>
          <cell r="CT198">
            <v>1012.5</v>
          </cell>
          <cell r="CU198">
            <v>669</v>
          </cell>
          <cell r="CV198">
            <v>-12385.5</v>
          </cell>
          <cell r="CW198">
            <v>1822.6600985221676</v>
          </cell>
          <cell r="CX198">
            <v>1822.6600985221676</v>
          </cell>
          <cell r="CY198">
            <v>1366.9950738916257</v>
          </cell>
          <cell r="CZ198">
            <v>0</v>
          </cell>
          <cell r="DA198">
            <v>0</v>
          </cell>
          <cell r="DB198">
            <v>-6000.0000000000009</v>
          </cell>
          <cell r="DC198">
            <v>-1000</v>
          </cell>
          <cell r="DD198">
            <v>3700</v>
          </cell>
          <cell r="DE198">
            <v>-19360</v>
          </cell>
          <cell r="DF198">
            <v>-1771.9802955665025</v>
          </cell>
          <cell r="DG198">
            <v>0.55555555555555558</v>
          </cell>
          <cell r="DH198">
            <v>0.43384615384615383</v>
          </cell>
          <cell r="DI198">
            <v>0.61955143448972538</v>
          </cell>
          <cell r="DJ198">
            <v>0.58668155023247559</v>
          </cell>
          <cell r="DK198">
            <v>14000</v>
          </cell>
          <cell r="DL198">
            <v>7287.4999999999991</v>
          </cell>
          <cell r="DM198">
            <v>1363</v>
          </cell>
          <cell r="DN198">
            <v>-6538.5</v>
          </cell>
          <cell r="DO198">
            <v>5418.7192118226603</v>
          </cell>
          <cell r="DP198">
            <v>5418.7192118226603</v>
          </cell>
          <cell r="DQ198">
            <v>4064.039408866995</v>
          </cell>
          <cell r="DR198">
            <v>0</v>
          </cell>
          <cell r="DS198">
            <v>0</v>
          </cell>
          <cell r="DT198">
            <v>-6000.0000000000009</v>
          </cell>
          <cell r="DU198">
            <v>-1000</v>
          </cell>
          <cell r="DV198">
            <v>11000</v>
          </cell>
          <cell r="DW198">
            <v>-16108.33729673286</v>
          </cell>
          <cell r="DX198">
            <v>153.28564174310799</v>
          </cell>
          <cell r="DY198">
            <v>32434.892784600233</v>
          </cell>
          <cell r="DZ198" t="str">
            <v>No</v>
          </cell>
          <cell r="EA198">
            <v>34840</v>
          </cell>
          <cell r="EB198">
            <v>3518840</v>
          </cell>
          <cell r="EC198">
            <v>-2405.1072153997666</v>
          </cell>
          <cell r="ED198">
            <v>-6.9032928111359545E-4</v>
          </cell>
          <cell r="EE198">
            <v>199</v>
          </cell>
          <cell r="EF198">
            <v>199</v>
          </cell>
        </row>
        <row r="199">
          <cell r="A199" t="str">
            <v>Matt Targett</v>
          </cell>
          <cell r="B199" t="str">
            <v>Aston Villa</v>
          </cell>
          <cell r="C199" t="str">
            <v>Defense</v>
          </cell>
          <cell r="D199" t="str">
            <v>3.852.000</v>
          </cell>
          <cell r="E199">
            <v>2.7999999999999997E-2</v>
          </cell>
          <cell r="F199" t="str">
            <v>Matt Targett</v>
          </cell>
          <cell r="G199" t="str">
            <v>Sheffield United</v>
          </cell>
          <cell r="H199">
            <v>3852000</v>
          </cell>
          <cell r="I199">
            <v>1.06049822064057</v>
          </cell>
          <cell r="J199">
            <v>0.96774193548387133</v>
          </cell>
          <cell r="K199">
            <v>1.0283992340244903</v>
          </cell>
          <cell r="L199">
            <v>190</v>
          </cell>
          <cell r="M199">
            <v>1.06049822064057E-2</v>
          </cell>
          <cell r="N199">
            <v>0.18028469750889689</v>
          </cell>
          <cell r="O199">
            <v>0.27572953736654821</v>
          </cell>
          <cell r="P199">
            <v>0.53476760169273496</v>
          </cell>
          <cell r="Q199">
            <v>0</v>
          </cell>
          <cell r="R199">
            <v>0.32999999999999996</v>
          </cell>
          <cell r="S199">
            <v>0</v>
          </cell>
          <cell r="T199">
            <v>2.98</v>
          </cell>
          <cell r="U199">
            <v>2.7</v>
          </cell>
          <cell r="V199">
            <v>0.8115</v>
          </cell>
          <cell r="W199">
            <v>0.51439999999999997</v>
          </cell>
          <cell r="X199">
            <v>0.67419999999999991</v>
          </cell>
          <cell r="Y199">
            <v>14000</v>
          </cell>
          <cell r="Z199">
            <v>20287.5</v>
          </cell>
          <cell r="AA199">
            <v>2572</v>
          </cell>
          <cell r="AB199">
            <v>-10112.999999999998</v>
          </cell>
          <cell r="AC199">
            <v>1590.7473309608552</v>
          </cell>
          <cell r="AD199">
            <v>9014.2348754448449</v>
          </cell>
          <cell r="AE199">
            <v>2757.2953736654822</v>
          </cell>
          <cell r="AF199">
            <v>26738.380084636749</v>
          </cell>
          <cell r="AG199">
            <v>0</v>
          </cell>
          <cell r="AH199">
            <v>-6599.9999999999991</v>
          </cell>
          <cell r="AI199">
            <v>0</v>
          </cell>
          <cell r="AJ199">
            <v>29800</v>
          </cell>
          <cell r="AK199">
            <v>-21600</v>
          </cell>
          <cell r="AL199">
            <v>68447.157664707935</v>
          </cell>
          <cell r="AM199">
            <v>0.47986577181208051</v>
          </cell>
          <cell r="AN199">
            <v>0.37777777777777777</v>
          </cell>
          <cell r="AO199">
            <v>0.67430214364457286</v>
          </cell>
          <cell r="AP199">
            <v>0.56883610872952095</v>
          </cell>
          <cell r="AQ199">
            <v>14000</v>
          </cell>
          <cell r="AR199">
            <v>11555</v>
          </cell>
          <cell r="AS199">
            <v>1363.5</v>
          </cell>
          <cell r="AT199">
            <v>-3976.5</v>
          </cell>
          <cell r="AU199">
            <v>763.34519572953786</v>
          </cell>
          <cell r="AV199">
            <v>4325.6227758007135</v>
          </cell>
          <cell r="AW199">
            <v>1323.1316725978656</v>
          </cell>
          <cell r="AX199">
            <v>18029.747008653914</v>
          </cell>
          <cell r="AY199">
            <v>0</v>
          </cell>
          <cell r="AZ199">
            <v>-6599.9999999999991</v>
          </cell>
          <cell r="BA199">
            <v>0</v>
          </cell>
          <cell r="BB199">
            <v>14300</v>
          </cell>
          <cell r="BC199">
            <v>-8160</v>
          </cell>
          <cell r="BD199">
            <v>16461.923326391014</v>
          </cell>
          <cell r="BE199">
            <v>0.50671140939597314</v>
          </cell>
          <cell r="BF199">
            <v>0.42222222222222217</v>
          </cell>
          <cell r="BG199">
            <v>0.59805235172056015</v>
          </cell>
          <cell r="BH199">
            <v>0.55049064481869381</v>
          </cell>
          <cell r="BI199">
            <v>14000</v>
          </cell>
          <cell r="BJ199">
            <v>11312.5</v>
          </cell>
          <cell r="BK199">
            <v>1313</v>
          </cell>
          <cell r="BL199">
            <v>-4273.5</v>
          </cell>
          <cell r="BM199">
            <v>806.04982206405748</v>
          </cell>
          <cell r="BN199">
            <v>4567.6156583629918</v>
          </cell>
          <cell r="BO199">
            <v>1397.1530249110328</v>
          </cell>
          <cell r="BP199">
            <v>15990.951090815197</v>
          </cell>
          <cell r="BQ199">
            <v>0</v>
          </cell>
          <cell r="BR199">
            <v>-6599.9999999999991</v>
          </cell>
          <cell r="BS199">
            <v>0</v>
          </cell>
          <cell r="BT199">
            <v>15100</v>
          </cell>
          <cell r="BU199">
            <v>-9119.9999999999982</v>
          </cell>
          <cell r="BV199">
            <v>7623.4423990383202</v>
          </cell>
          <cell r="BW199">
            <v>0.48657718120805366</v>
          </cell>
          <cell r="BX199">
            <v>0.54074074074074074</v>
          </cell>
          <cell r="BY199">
            <v>0.43427513932154099</v>
          </cell>
          <cell r="BZ199">
            <v>0.45968290501149833</v>
          </cell>
          <cell r="CA199">
            <v>14000</v>
          </cell>
          <cell r="CB199">
            <v>9295</v>
          </cell>
          <cell r="CC199">
            <v>1267.5</v>
          </cell>
          <cell r="CD199">
            <v>-5620.5</v>
          </cell>
          <cell r="CE199">
            <v>774.02135231316777</v>
          </cell>
          <cell r="CF199">
            <v>4386.1209964412828</v>
          </cell>
          <cell r="CG199">
            <v>1341.6370106761574</v>
          </cell>
          <cell r="CH199">
            <v>11611.81373648794</v>
          </cell>
          <cell r="CI199">
            <v>0</v>
          </cell>
          <cell r="CJ199">
            <v>-6599.9999999999991</v>
          </cell>
          <cell r="CK199">
            <v>0</v>
          </cell>
          <cell r="CL199">
            <v>14499.999999999998</v>
          </cell>
          <cell r="CM199">
            <v>-11680</v>
          </cell>
          <cell r="CN199">
            <v>2409.4491369898187</v>
          </cell>
          <cell r="CO199">
            <v>0.52013422818791943</v>
          </cell>
          <cell r="CP199">
            <v>0.35555555555555551</v>
          </cell>
          <cell r="CQ199">
            <v>0.71599865953568631</v>
          </cell>
          <cell r="CR199">
            <v>0.61025847815591971</v>
          </cell>
          <cell r="CS199">
            <v>14000</v>
          </cell>
          <cell r="CT199">
            <v>12620</v>
          </cell>
          <cell r="CU199">
            <v>1312.5</v>
          </cell>
          <cell r="CV199">
            <v>-3490.5</v>
          </cell>
          <cell r="CW199">
            <v>827.40213523131717</v>
          </cell>
          <cell r="CX199">
            <v>4688.6120996441305</v>
          </cell>
          <cell r="CY199">
            <v>1434.1637010676166</v>
          </cell>
          <cell r="CZ199">
            <v>19144.644298755604</v>
          </cell>
          <cell r="DA199">
            <v>0</v>
          </cell>
          <cell r="DB199">
            <v>-6599.9999999999991</v>
          </cell>
          <cell r="DC199">
            <v>0</v>
          </cell>
          <cell r="DD199">
            <v>15500</v>
          </cell>
          <cell r="DE199">
            <v>-7679.9999999999991</v>
          </cell>
          <cell r="DF199">
            <v>2359.8013896686671</v>
          </cell>
          <cell r="DG199">
            <v>0.33557046979865773</v>
          </cell>
          <cell r="DH199">
            <v>0.78518518518518521</v>
          </cell>
          <cell r="DI199">
            <v>0.22445568529490706</v>
          </cell>
          <cell r="DJ199">
            <v>0.27444616915415604</v>
          </cell>
          <cell r="DK199">
            <v>14000</v>
          </cell>
          <cell r="DL199">
            <v>4190</v>
          </cell>
          <cell r="DM199">
            <v>1031</v>
          </cell>
          <cell r="DN199">
            <v>-9393</v>
          </cell>
          <cell r="DO199">
            <v>533.80782918149509</v>
          </cell>
          <cell r="DP199">
            <v>3024.9110320284717</v>
          </cell>
          <cell r="DQ199">
            <v>925.26690391459135</v>
          </cell>
          <cell r="DR199">
            <v>6001.5814255728365</v>
          </cell>
          <cell r="DS199">
            <v>0</v>
          </cell>
          <cell r="DT199">
            <v>-6599.9999999999991</v>
          </cell>
          <cell r="DU199">
            <v>0</v>
          </cell>
          <cell r="DV199">
            <v>10000</v>
          </cell>
          <cell r="DW199">
            <v>-4848.2428023699922</v>
          </cell>
          <cell r="DX199">
            <v>152.04138713523133</v>
          </cell>
          <cell r="DY199">
            <v>97453.815303930984</v>
          </cell>
          <cell r="DZ199" t="str">
            <v>No</v>
          </cell>
          <cell r="EA199">
            <v>38520</v>
          </cell>
          <cell r="EB199">
            <v>3890520</v>
          </cell>
          <cell r="EC199">
            <v>58933.815303930984</v>
          </cell>
          <cell r="ED199">
            <v>1.5299536683263495E-2</v>
          </cell>
          <cell r="EE199">
            <v>93</v>
          </cell>
          <cell r="EF199">
            <v>86</v>
          </cell>
        </row>
        <row r="200">
          <cell r="A200" t="str">
            <v>Conor Coventry</v>
          </cell>
          <cell r="B200" t="str">
            <v>West Ham</v>
          </cell>
          <cell r="C200" t="str">
            <v>Midfield</v>
          </cell>
          <cell r="D200" t="str">
            <v>1.990.000</v>
          </cell>
          <cell r="E200">
            <v>0</v>
          </cell>
          <cell r="F200" t="e">
            <v>#N/A</v>
          </cell>
          <cell r="G200" t="str">
            <v/>
          </cell>
          <cell r="H200">
            <v>1990000</v>
          </cell>
          <cell r="I200">
            <v>0.76811594202898537</v>
          </cell>
          <cell r="J200">
            <v>1.0043668122270741</v>
          </cell>
          <cell r="K200">
            <v>1.2532355465350469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0.53</v>
          </cell>
          <cell r="U200">
            <v>2.2999999999999998</v>
          </cell>
          <cell r="V200">
            <v>6.8400000000000002E-2</v>
          </cell>
          <cell r="W200">
            <v>0.1605</v>
          </cell>
          <cell r="X200">
            <v>0.77110000000000001</v>
          </cell>
          <cell r="Y200">
            <v>-5000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-5000</v>
          </cell>
          <cell r="AM200">
            <v>3.3207547169811318</v>
          </cell>
          <cell r="AN200">
            <v>0.56956521739130439</v>
          </cell>
          <cell r="AO200">
            <v>2.6912344723492616</v>
          </cell>
          <cell r="AP200">
            <v>2.9894697805055728</v>
          </cell>
          <cell r="AQ200">
            <v>-5000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1.9245283018867925</v>
          </cell>
          <cell r="BF200">
            <v>0.85652173913043483</v>
          </cell>
          <cell r="BG200">
            <v>1.39096812846378</v>
          </cell>
          <cell r="BH200">
            <v>1.6361410483974321</v>
          </cell>
          <cell r="BI200">
            <v>-5000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2.4528301886792452</v>
          </cell>
          <cell r="BX200">
            <v>0.56521739130434789</v>
          </cell>
          <cell r="BY200">
            <v>2.7182818284590446</v>
          </cell>
          <cell r="BZ200">
            <v>2.5821471162934468</v>
          </cell>
          <cell r="CA200">
            <v>-5000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2.1886792452830188</v>
          </cell>
          <cell r="CP200">
            <v>0.5260869565217392</v>
          </cell>
          <cell r="CQ200">
            <v>2.9742740725630652</v>
          </cell>
          <cell r="CR200">
            <v>2.5514176319062667</v>
          </cell>
          <cell r="CS200">
            <v>-5000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2.4905660377358489</v>
          </cell>
          <cell r="DH200">
            <v>0.5043478260869565</v>
          </cell>
          <cell r="DI200">
            <v>3.1267683651861553</v>
          </cell>
          <cell r="DJ200">
            <v>2.7905954737653182</v>
          </cell>
          <cell r="DK200">
            <v>-5000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-5000</v>
          </cell>
          <cell r="DZ200" t="str">
            <v>No</v>
          </cell>
          <cell r="EA200">
            <v>19900</v>
          </cell>
          <cell r="EB200">
            <v>2009900</v>
          </cell>
          <cell r="EC200">
            <v>-24900</v>
          </cell>
          <cell r="ED200">
            <v>-1.2512562814070352E-2</v>
          </cell>
          <cell r="EE200">
            <v>306</v>
          </cell>
          <cell r="EF200">
            <v>493</v>
          </cell>
        </row>
        <row r="201">
          <cell r="A201" t="str">
            <v>Jairo Riedewald</v>
          </cell>
          <cell r="B201" t="str">
            <v>Crystal Palace</v>
          </cell>
          <cell r="C201" t="str">
            <v>Midfield</v>
          </cell>
          <cell r="D201" t="str">
            <v>3.180.000</v>
          </cell>
          <cell r="E201">
            <v>2E-3</v>
          </cell>
          <cell r="F201" t="str">
            <v>Jairo Riedewald</v>
          </cell>
          <cell r="G201" t="str">
            <v>Fulham</v>
          </cell>
          <cell r="H201">
            <v>3180000</v>
          </cell>
          <cell r="I201">
            <v>1.0894736842105264</v>
          </cell>
          <cell r="J201">
            <v>1.043076923076923</v>
          </cell>
          <cell r="K201">
            <v>1.00622830088045</v>
          </cell>
          <cell r="L201">
            <v>190</v>
          </cell>
          <cell r="M201">
            <v>0.14163157894736844</v>
          </cell>
          <cell r="N201">
            <v>0.17431578947368423</v>
          </cell>
          <cell r="O201">
            <v>0.4902631578947369</v>
          </cell>
          <cell r="P201">
            <v>0.40249132035218005</v>
          </cell>
          <cell r="Q201">
            <v>0</v>
          </cell>
          <cell r="R201">
            <v>0.41</v>
          </cell>
          <cell r="S201">
            <v>0.01</v>
          </cell>
          <cell r="T201">
            <v>2.0700000000000003</v>
          </cell>
          <cell r="U201">
            <v>3.3899999999999997</v>
          </cell>
          <cell r="V201">
            <v>0.47959999999999997</v>
          </cell>
          <cell r="W201">
            <v>0.48980000000000001</v>
          </cell>
          <cell r="X201">
            <v>1.0306000000000002</v>
          </cell>
          <cell r="Y201">
            <v>14000</v>
          </cell>
          <cell r="Z201">
            <v>11990</v>
          </cell>
          <cell r="AA201">
            <v>2449</v>
          </cell>
          <cell r="AB201">
            <v>-15459.000000000004</v>
          </cell>
          <cell r="AC201">
            <v>17703.947368421053</v>
          </cell>
          <cell r="AD201">
            <v>8715.7894736842118</v>
          </cell>
          <cell r="AE201">
            <v>4902.6315789473692</v>
          </cell>
          <cell r="AF201">
            <v>0</v>
          </cell>
          <cell r="AG201">
            <v>0</v>
          </cell>
          <cell r="AH201">
            <v>-8200</v>
          </cell>
          <cell r="AI201">
            <v>-500</v>
          </cell>
          <cell r="AJ201">
            <v>20700.000000000004</v>
          </cell>
          <cell r="AK201">
            <v>-27119.999999999996</v>
          </cell>
          <cell r="AL201">
            <v>29182.36842105263</v>
          </cell>
          <cell r="AM201">
            <v>0.42995169082125601</v>
          </cell>
          <cell r="AN201">
            <v>0.5752212389380531</v>
          </cell>
          <cell r="AO201">
            <v>0.35348357689309606</v>
          </cell>
          <cell r="AP201">
            <v>0.38984722849179282</v>
          </cell>
          <cell r="AQ201">
            <v>14000</v>
          </cell>
          <cell r="AR201">
            <v>4082.5</v>
          </cell>
          <cell r="AS201">
            <v>1096</v>
          </cell>
          <cell r="AT201">
            <v>-9262.5</v>
          </cell>
          <cell r="AU201">
            <v>7611.8421052631575</v>
          </cell>
          <cell r="AV201">
            <v>3747.3684210526317</v>
          </cell>
          <cell r="AW201">
            <v>2107.8947368421054</v>
          </cell>
          <cell r="AX201">
            <v>0</v>
          </cell>
          <cell r="AY201">
            <v>0</v>
          </cell>
          <cell r="AZ201">
            <v>-8200</v>
          </cell>
          <cell r="BA201">
            <v>-500</v>
          </cell>
          <cell r="BB201">
            <v>8900</v>
          </cell>
          <cell r="BC201">
            <v>-15599.999999999998</v>
          </cell>
          <cell r="BD201">
            <v>-3008.4473684210516</v>
          </cell>
          <cell r="BE201">
            <v>0.74396135265700469</v>
          </cell>
          <cell r="BF201">
            <v>0.29203539823008851</v>
          </cell>
          <cell r="BG201">
            <v>0.92319181118468829</v>
          </cell>
          <cell r="BH201">
            <v>0.82874545465470328</v>
          </cell>
          <cell r="BI201">
            <v>14000</v>
          </cell>
          <cell r="BJ201">
            <v>12402.5</v>
          </cell>
          <cell r="BK201">
            <v>1311.5</v>
          </cell>
          <cell r="BL201">
            <v>-3624</v>
          </cell>
          <cell r="BM201">
            <v>13171.052631578945</v>
          </cell>
          <cell r="BN201">
            <v>6484.2105263157891</v>
          </cell>
          <cell r="BO201">
            <v>3647.3684210526317</v>
          </cell>
          <cell r="BP201">
            <v>0</v>
          </cell>
          <cell r="BQ201">
            <v>0</v>
          </cell>
          <cell r="BR201">
            <v>-8200</v>
          </cell>
          <cell r="BS201">
            <v>-500</v>
          </cell>
          <cell r="BT201">
            <v>15400</v>
          </cell>
          <cell r="BU201">
            <v>-7919.9999999999991</v>
          </cell>
          <cell r="BV201">
            <v>8043.1578947368416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14000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-8200</v>
          </cell>
          <cell r="CK201">
            <v>-500</v>
          </cell>
          <cell r="CL201">
            <v>0</v>
          </cell>
          <cell r="CM201">
            <v>0</v>
          </cell>
          <cell r="CN201">
            <v>-1087.5</v>
          </cell>
          <cell r="CO201">
            <v>0.46376811594202888</v>
          </cell>
          <cell r="CP201">
            <v>0.49852507374631272</v>
          </cell>
          <cell r="CQ201">
            <v>0.45844348601488999</v>
          </cell>
          <cell r="CR201">
            <v>0.4610981151284631</v>
          </cell>
          <cell r="CS201">
            <v>14000</v>
          </cell>
          <cell r="CT201">
            <v>5285</v>
          </cell>
          <cell r="CU201">
            <v>1237.5</v>
          </cell>
          <cell r="CV201">
            <v>-8116.5</v>
          </cell>
          <cell r="CW201">
            <v>8210.5263157894715</v>
          </cell>
          <cell r="CX201">
            <v>4042.1052631578946</v>
          </cell>
          <cell r="CY201">
            <v>2273.6842105263158</v>
          </cell>
          <cell r="CZ201">
            <v>0</v>
          </cell>
          <cell r="DA201">
            <v>0</v>
          </cell>
          <cell r="DB201">
            <v>-8200</v>
          </cell>
          <cell r="DC201">
            <v>-500</v>
          </cell>
          <cell r="DD201">
            <v>9600</v>
          </cell>
          <cell r="DE201">
            <v>-13520</v>
          </cell>
          <cell r="DF201">
            <v>19.519736842105203</v>
          </cell>
          <cell r="DG201">
            <v>0.40096618357487918</v>
          </cell>
          <cell r="DH201">
            <v>0.55752212389380529</v>
          </cell>
          <cell r="DI201">
            <v>0.37534178054866618</v>
          </cell>
          <cell r="DJ201">
            <v>0.38794247161505596</v>
          </cell>
          <cell r="DK201">
            <v>14000</v>
          </cell>
          <cell r="DL201">
            <v>3965</v>
          </cell>
          <cell r="DM201">
            <v>1120</v>
          </cell>
          <cell r="DN201">
            <v>-9261</v>
          </cell>
          <cell r="DO201">
            <v>7098.6842105263149</v>
          </cell>
          <cell r="DP201">
            <v>3494.7368421052633</v>
          </cell>
          <cell r="DQ201">
            <v>1965.7894736842106</v>
          </cell>
          <cell r="DR201">
            <v>0</v>
          </cell>
          <cell r="DS201">
            <v>0</v>
          </cell>
          <cell r="DT201">
            <v>-8200</v>
          </cell>
          <cell r="DU201">
            <v>-500</v>
          </cell>
          <cell r="DV201">
            <v>8300</v>
          </cell>
          <cell r="DW201">
            <v>-10179.269088479825</v>
          </cell>
          <cell r="DX201">
            <v>-68.626830067626145</v>
          </cell>
          <cell r="DY201">
            <v>33080.471854142903</v>
          </cell>
          <cell r="DZ201" t="str">
            <v>No</v>
          </cell>
          <cell r="EA201">
            <v>31800</v>
          </cell>
          <cell r="EB201">
            <v>3211800</v>
          </cell>
          <cell r="EC201">
            <v>1280.4718541429029</v>
          </cell>
          <cell r="ED201">
            <v>4.0266410507638456E-4</v>
          </cell>
          <cell r="EE201">
            <v>191</v>
          </cell>
          <cell r="EF201">
            <v>191</v>
          </cell>
        </row>
        <row r="202">
          <cell r="A202" t="str">
            <v>Ashley Barnes</v>
          </cell>
          <cell r="B202" t="str">
            <v>Burnley</v>
          </cell>
          <cell r="C202" t="str">
            <v>Striker</v>
          </cell>
          <cell r="D202" t="str">
            <v>4.325.000</v>
          </cell>
          <cell r="E202">
            <v>0.02</v>
          </cell>
          <cell r="F202" t="str">
            <v>Ashley Barnes</v>
          </cell>
          <cell r="G202" t="str">
            <v/>
          </cell>
          <cell r="H202">
            <v>4325000</v>
          </cell>
          <cell r="I202">
            <v>0.95767195767195734</v>
          </cell>
          <cell r="J202">
            <v>0.81609195402298862</v>
          </cell>
          <cell r="K202">
            <v>1.4596210961395832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1.81</v>
          </cell>
          <cell r="U202">
            <v>2.84</v>
          </cell>
          <cell r="V202">
            <v>0.48159999999999997</v>
          </cell>
          <cell r="W202">
            <v>0.54899999999999993</v>
          </cell>
          <cell r="X202">
            <v>0.96940000000000004</v>
          </cell>
          <cell r="Y202">
            <v>-5000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-5000</v>
          </cell>
          <cell r="AM202">
            <v>0.53038674033149169</v>
          </cell>
          <cell r="AN202">
            <v>0.46830985915492962</v>
          </cell>
          <cell r="AO202">
            <v>0.53292892244294532</v>
          </cell>
          <cell r="AP202">
            <v>0.53165631191860041</v>
          </cell>
          <cell r="AQ202">
            <v>-5000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0.50276243093922657</v>
          </cell>
          <cell r="BF202">
            <v>0.49647887323943662</v>
          </cell>
          <cell r="BG202">
            <v>0.49195539976929853</v>
          </cell>
          <cell r="BH202">
            <v>0.49732956145969404</v>
          </cell>
          <cell r="BI202">
            <v>-5000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-5000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0.53038674033149169</v>
          </cell>
          <cell r="CP202">
            <v>0.44366197183098594</v>
          </cell>
          <cell r="CQ202">
            <v>0.57157062934705272</v>
          </cell>
          <cell r="CR202">
            <v>0.55059375493062257</v>
          </cell>
          <cell r="CS202">
            <v>-5000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0.72375690607734811</v>
          </cell>
          <cell r="DH202">
            <v>0.30281690140845069</v>
          </cell>
          <cell r="DI202">
            <v>0.8526831813062975</v>
          </cell>
          <cell r="DJ202">
            <v>0.78557962115016466</v>
          </cell>
          <cell r="DK202">
            <v>-5000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-5000</v>
          </cell>
          <cell r="DZ202" t="str">
            <v>No</v>
          </cell>
          <cell r="EA202">
            <v>43250</v>
          </cell>
          <cell r="EB202">
            <v>4368250</v>
          </cell>
          <cell r="EC202">
            <v>-48250</v>
          </cell>
          <cell r="ED202">
            <v>-1.1156069364161849E-2</v>
          </cell>
          <cell r="EE202">
            <v>518</v>
          </cell>
          <cell r="EF202">
            <v>288</v>
          </cell>
        </row>
        <row r="203">
          <cell r="A203" t="str">
            <v>Ashley Westwood</v>
          </cell>
          <cell r="B203" t="str">
            <v>Burnley</v>
          </cell>
          <cell r="C203" t="str">
            <v>Midfield</v>
          </cell>
          <cell r="D203" t="str">
            <v>3.630.000</v>
          </cell>
          <cell r="E203">
            <v>1E-3</v>
          </cell>
          <cell r="F203" t="str">
            <v>Ashley Westwood</v>
          </cell>
          <cell r="G203" t="str">
            <v>Leicester City</v>
          </cell>
          <cell r="H203">
            <v>3630000</v>
          </cell>
          <cell r="I203">
            <v>0.95767195767195734</v>
          </cell>
          <cell r="J203">
            <v>0.81609195402298862</v>
          </cell>
          <cell r="K203">
            <v>1.4596210961395832</v>
          </cell>
          <cell r="L203">
            <v>190</v>
          </cell>
          <cell r="M203">
            <v>0.1723809523809523</v>
          </cell>
          <cell r="N203">
            <v>0.14365079365079361</v>
          </cell>
          <cell r="O203">
            <v>0.58417989417989391</v>
          </cell>
          <cell r="P203">
            <v>0.49627117268745824</v>
          </cell>
          <cell r="Q203">
            <v>0</v>
          </cell>
          <cell r="R203">
            <v>0.56000000000000005</v>
          </cell>
          <cell r="S203">
            <v>0</v>
          </cell>
          <cell r="T203">
            <v>1.81</v>
          </cell>
          <cell r="U203">
            <v>2.84</v>
          </cell>
          <cell r="V203">
            <v>0.48159999999999997</v>
          </cell>
          <cell r="W203">
            <v>0.54899999999999993</v>
          </cell>
          <cell r="X203">
            <v>0.96940000000000004</v>
          </cell>
          <cell r="Y203">
            <v>14000</v>
          </cell>
          <cell r="Z203">
            <v>12040</v>
          </cell>
          <cell r="AA203">
            <v>2744.9999999999995</v>
          </cell>
          <cell r="AB203">
            <v>-14541</v>
          </cell>
          <cell r="AC203">
            <v>21547.619047619039</v>
          </cell>
          <cell r="AD203">
            <v>7182.5396825396811</v>
          </cell>
          <cell r="AE203">
            <v>5841.7989417989393</v>
          </cell>
          <cell r="AF203">
            <v>0</v>
          </cell>
          <cell r="AG203">
            <v>0</v>
          </cell>
          <cell r="AH203">
            <v>-11200.000000000002</v>
          </cell>
          <cell r="AI203">
            <v>0</v>
          </cell>
          <cell r="AJ203">
            <v>18100</v>
          </cell>
          <cell r="AK203">
            <v>-22720</v>
          </cell>
          <cell r="AL203">
            <v>32995.957671957658</v>
          </cell>
          <cell r="AM203">
            <v>0.53038674033149169</v>
          </cell>
          <cell r="AN203">
            <v>0.46830985915492962</v>
          </cell>
          <cell r="AO203">
            <v>0.53292892244294532</v>
          </cell>
          <cell r="AP203">
            <v>0.53165631191860041</v>
          </cell>
          <cell r="AQ203">
            <v>14000</v>
          </cell>
          <cell r="AR203">
            <v>6707.5</v>
          </cell>
          <cell r="AS203">
            <v>1427.4999999999998</v>
          </cell>
          <cell r="AT203">
            <v>-6694.5</v>
          </cell>
          <cell r="AU203">
            <v>11428.571428571424</v>
          </cell>
          <cell r="AV203">
            <v>3809.5238095238087</v>
          </cell>
          <cell r="AW203">
            <v>3098.412698412697</v>
          </cell>
          <cell r="AX203">
            <v>0</v>
          </cell>
          <cell r="AY203">
            <v>0</v>
          </cell>
          <cell r="AZ203">
            <v>-11200.000000000002</v>
          </cell>
          <cell r="BA203">
            <v>0</v>
          </cell>
          <cell r="BB203">
            <v>9600</v>
          </cell>
          <cell r="BC203">
            <v>-10640.000000000002</v>
          </cell>
          <cell r="BD203">
            <v>3768.5039682539636</v>
          </cell>
          <cell r="BE203">
            <v>0.50276243093922657</v>
          </cell>
          <cell r="BF203">
            <v>0.49647887323943662</v>
          </cell>
          <cell r="BG203">
            <v>0.49195539976929853</v>
          </cell>
          <cell r="BH203">
            <v>0.49732956145969404</v>
          </cell>
          <cell r="BI203">
            <v>14000</v>
          </cell>
          <cell r="BJ203">
            <v>6045</v>
          </cell>
          <cell r="BK203">
            <v>1390.5</v>
          </cell>
          <cell r="BL203">
            <v>-7201.5</v>
          </cell>
          <cell r="BM203">
            <v>10833.33333333333</v>
          </cell>
          <cell r="BN203">
            <v>3611.1111111111109</v>
          </cell>
          <cell r="BO203">
            <v>2937.037037037036</v>
          </cell>
          <cell r="BP203">
            <v>0</v>
          </cell>
          <cell r="BQ203">
            <v>0</v>
          </cell>
          <cell r="BR203">
            <v>-11200.000000000002</v>
          </cell>
          <cell r="BS203">
            <v>0</v>
          </cell>
          <cell r="BT203">
            <v>9100</v>
          </cell>
          <cell r="BU203">
            <v>-11280</v>
          </cell>
          <cell r="BV203">
            <v>1058.8703703703691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14000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-11200.000000000002</v>
          </cell>
          <cell r="CK203">
            <v>0</v>
          </cell>
          <cell r="CL203">
            <v>0</v>
          </cell>
          <cell r="CM203">
            <v>0</v>
          </cell>
          <cell r="CN203">
            <v>-1400.0000000000002</v>
          </cell>
          <cell r="CO203">
            <v>0.53038674033149169</v>
          </cell>
          <cell r="CP203">
            <v>0.44366197183098594</v>
          </cell>
          <cell r="CQ203">
            <v>0.57157062934705272</v>
          </cell>
          <cell r="CR203">
            <v>0.55059375493062257</v>
          </cell>
          <cell r="CS203">
            <v>14000</v>
          </cell>
          <cell r="CT203">
            <v>6980</v>
          </cell>
          <cell r="CU203">
            <v>1465</v>
          </cell>
          <cell r="CV203">
            <v>-6417</v>
          </cell>
          <cell r="CW203">
            <v>11428.571428571424</v>
          </cell>
          <cell r="CX203">
            <v>3809.5238095238087</v>
          </cell>
          <cell r="CY203">
            <v>3098.412698412697</v>
          </cell>
          <cell r="CZ203">
            <v>0</v>
          </cell>
          <cell r="DA203">
            <v>0</v>
          </cell>
          <cell r="DB203">
            <v>-11200.000000000002</v>
          </cell>
          <cell r="DC203">
            <v>0</v>
          </cell>
          <cell r="DD203">
            <v>9600</v>
          </cell>
          <cell r="DE203">
            <v>-10080</v>
          </cell>
          <cell r="DF203">
            <v>542.78174603174557</v>
          </cell>
          <cell r="DG203">
            <v>0.72375690607734811</v>
          </cell>
          <cell r="DH203">
            <v>0.30281690140845069</v>
          </cell>
          <cell r="DI203">
            <v>0.8526831813062975</v>
          </cell>
          <cell r="DJ203">
            <v>0.78557962115016466</v>
          </cell>
          <cell r="DK203">
            <v>14000</v>
          </cell>
          <cell r="DL203">
            <v>11622.5</v>
          </cell>
          <cell r="DM203">
            <v>1457.5</v>
          </cell>
          <cell r="DN203">
            <v>-3654</v>
          </cell>
          <cell r="DO203">
            <v>15595.23809523809</v>
          </cell>
          <cell r="DP203">
            <v>5198.4126984126979</v>
          </cell>
          <cell r="DQ203">
            <v>4228.0423280423265</v>
          </cell>
          <cell r="DR203">
            <v>0</v>
          </cell>
          <cell r="DS203">
            <v>0</v>
          </cell>
          <cell r="DT203">
            <v>-11200.000000000002</v>
          </cell>
          <cell r="DU203">
            <v>0</v>
          </cell>
          <cell r="DV203">
            <v>13100</v>
          </cell>
          <cell r="DW203">
            <v>-19372.961879279079</v>
          </cell>
          <cell r="DX203">
            <v>530.46035132543875</v>
          </cell>
          <cell r="DY203">
            <v>37496.574107939181</v>
          </cell>
          <cell r="DZ203" t="str">
            <v>No</v>
          </cell>
          <cell r="EA203">
            <v>36300</v>
          </cell>
          <cell r="EB203">
            <v>3666300</v>
          </cell>
          <cell r="EC203">
            <v>1196.574107939181</v>
          </cell>
          <cell r="ED203">
            <v>3.2963474047911323E-4</v>
          </cell>
          <cell r="EE203">
            <v>192</v>
          </cell>
          <cell r="EF203">
            <v>193</v>
          </cell>
        </row>
        <row r="204">
          <cell r="A204" t="str">
            <v>Michael Obafemi</v>
          </cell>
          <cell r="B204" t="str">
            <v>Southampton</v>
          </cell>
          <cell r="C204" t="str">
            <v>Striker</v>
          </cell>
          <cell r="D204" t="str">
            <v>2.460.000</v>
          </cell>
          <cell r="E204">
            <v>1E-3</v>
          </cell>
          <cell r="F204" t="str">
            <v>Michael Obafemi</v>
          </cell>
          <cell r="G204" t="str">
            <v/>
          </cell>
          <cell r="H204">
            <v>2460000</v>
          </cell>
          <cell r="I204">
            <v>0.87931034482758608</v>
          </cell>
          <cell r="J204">
            <v>1</v>
          </cell>
          <cell r="K204">
            <v>1.020862387747514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1.02</v>
          </cell>
          <cell r="U204">
            <v>1.54</v>
          </cell>
          <cell r="V204">
            <v>0.24979999999999999</v>
          </cell>
          <cell r="W204">
            <v>0.26250000000000001</v>
          </cell>
          <cell r="X204">
            <v>0.48759999999999998</v>
          </cell>
          <cell r="Y204">
            <v>-5000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-5000</v>
          </cell>
          <cell r="AM204">
            <v>1.3627450980392157</v>
          </cell>
          <cell r="AN204">
            <v>2.4415584415584415</v>
          </cell>
          <cell r="AO204">
            <v>1.8199893113013497</v>
          </cell>
          <cell r="AP204">
            <v>1.5748592040114833</v>
          </cell>
          <cell r="AQ204">
            <v>-5000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1.1274509803921569</v>
          </cell>
          <cell r="BF204">
            <v>0.84415584415584421</v>
          </cell>
          <cell r="BG204">
            <v>1.2712491503214047</v>
          </cell>
          <cell r="BH204">
            <v>1.1971930090225904</v>
          </cell>
          <cell r="BI204">
            <v>-5000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0.96078431372549011</v>
          </cell>
          <cell r="BX204">
            <v>1.1298701298701299</v>
          </cell>
          <cell r="BY204">
            <v>0.81873075307798182</v>
          </cell>
          <cell r="BZ204">
            <v>0.88691807103135656</v>
          </cell>
          <cell r="CA204">
            <v>-5000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1.2352941176470589</v>
          </cell>
          <cell r="CP204">
            <v>0.62337662337662336</v>
          </cell>
          <cell r="CQ204">
            <v>1.7860384307500736</v>
          </cell>
          <cell r="CR204">
            <v>1.4853561079408364</v>
          </cell>
          <cell r="CS204">
            <v>-5000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1.3823529411764706</v>
          </cell>
          <cell r="DH204">
            <v>0.7142857142857143</v>
          </cell>
          <cell r="DI204">
            <v>1.5527072185113362</v>
          </cell>
          <cell r="DJ204">
            <v>1.4650561048284403</v>
          </cell>
          <cell r="DK204">
            <v>-5000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-5000</v>
          </cell>
          <cell r="DZ204" t="str">
            <v>No</v>
          </cell>
          <cell r="EA204">
            <v>24600</v>
          </cell>
          <cell r="EB204">
            <v>2484600</v>
          </cell>
          <cell r="EC204">
            <v>-29600</v>
          </cell>
          <cell r="ED204">
            <v>-1.2032520325203253E-2</v>
          </cell>
          <cell r="EE204">
            <v>342</v>
          </cell>
          <cell r="EF204">
            <v>458</v>
          </cell>
        </row>
        <row r="205">
          <cell r="A205" t="str">
            <v>Oliver Casey</v>
          </cell>
          <cell r="B205" t="str">
            <v>Leeds United</v>
          </cell>
          <cell r="C205" t="str">
            <v>Defense</v>
          </cell>
          <cell r="D205" t="str">
            <v>1.960.000</v>
          </cell>
          <cell r="E205">
            <v>1E-3</v>
          </cell>
          <cell r="F205" t="str">
            <v>Oliver Casey</v>
          </cell>
          <cell r="G205" t="str">
            <v/>
          </cell>
          <cell r="H205">
            <v>1960000</v>
          </cell>
          <cell r="I205">
            <v>0.95238095238095244</v>
          </cell>
          <cell r="J205">
            <v>1.0902777777777777</v>
          </cell>
          <cell r="K205">
            <v>0.86685492648758533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1.6</v>
          </cell>
          <cell r="U205">
            <v>1.57</v>
          </cell>
          <cell r="V205">
            <v>0.38379999999999997</v>
          </cell>
          <cell r="W205">
            <v>0.2419</v>
          </cell>
          <cell r="X205">
            <v>0.37430000000000002</v>
          </cell>
          <cell r="Y205">
            <v>-5000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-5000</v>
          </cell>
          <cell r="AM205">
            <v>0.81874999999999998</v>
          </cell>
          <cell r="AN205">
            <v>1.1210191082802548</v>
          </cell>
          <cell r="AO205">
            <v>0.8269591339433624</v>
          </cell>
          <cell r="AP205">
            <v>0.82284432969798604</v>
          </cell>
          <cell r="AQ205">
            <v>-5000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0.73124999999999996</v>
          </cell>
          <cell r="BF205">
            <v>1.1719745222929936</v>
          </cell>
          <cell r="BG205">
            <v>0.76337949433685315</v>
          </cell>
          <cell r="BH205">
            <v>0.74714205826858915</v>
          </cell>
          <cell r="BI205">
            <v>-5000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0.85</v>
          </cell>
          <cell r="BX205">
            <v>0.88535031847133749</v>
          </cell>
          <cell r="BY205">
            <v>1.1972173631218104</v>
          </cell>
          <cell r="BZ205">
            <v>1.0087788452646789</v>
          </cell>
          <cell r="CA205">
            <v>-5000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1.0812499999999998</v>
          </cell>
          <cell r="CP205">
            <v>0.64331210191082799</v>
          </cell>
          <cell r="CQ205">
            <v>1.7506725002961012</v>
          </cell>
          <cell r="CR205">
            <v>1.3758323447808454</v>
          </cell>
          <cell r="CS205">
            <v>-5000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0.29374999999999996</v>
          </cell>
          <cell r="DH205">
            <v>1.7961783439490444</v>
          </cell>
          <cell r="DI205">
            <v>0.28650479686019015</v>
          </cell>
          <cell r="DJ205">
            <v>0.29010478120444833</v>
          </cell>
          <cell r="DK205">
            <v>-5000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-5000</v>
          </cell>
          <cell r="DZ205" t="str">
            <v>No</v>
          </cell>
          <cell r="EA205">
            <v>19600</v>
          </cell>
          <cell r="EB205">
            <v>1979600</v>
          </cell>
          <cell r="EC205">
            <v>-24600</v>
          </cell>
          <cell r="ED205">
            <v>-1.2551020408163265E-2</v>
          </cell>
          <cell r="EE205">
            <v>263</v>
          </cell>
          <cell r="EF205">
            <v>514</v>
          </cell>
        </row>
        <row r="206">
          <cell r="A206" t="str">
            <v>Matty Cash</v>
          </cell>
          <cell r="B206" t="str">
            <v>Aston Villa</v>
          </cell>
          <cell r="C206" t="str">
            <v>Defense</v>
          </cell>
          <cell r="D206" t="str">
            <v>3.785.000</v>
          </cell>
          <cell r="E206">
            <v>3.6000000000000004E-2</v>
          </cell>
          <cell r="F206" t="str">
            <v>Matty Cash</v>
          </cell>
          <cell r="G206" t="str">
            <v/>
          </cell>
          <cell r="H206">
            <v>3785000</v>
          </cell>
          <cell r="I206">
            <v>1.06049822064057</v>
          </cell>
          <cell r="J206">
            <v>0.96774193548387133</v>
          </cell>
          <cell r="K206">
            <v>1.0283992340244903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2.98</v>
          </cell>
          <cell r="U206">
            <v>2.7</v>
          </cell>
          <cell r="V206">
            <v>0.8115</v>
          </cell>
          <cell r="W206">
            <v>0.51439999999999997</v>
          </cell>
          <cell r="X206">
            <v>0.67419999999999991</v>
          </cell>
          <cell r="Y206">
            <v>-5000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-5000</v>
          </cell>
          <cell r="AM206">
            <v>0.47986577181208051</v>
          </cell>
          <cell r="AN206">
            <v>0.37777777777777777</v>
          </cell>
          <cell r="AO206">
            <v>0.67430214364457286</v>
          </cell>
          <cell r="AP206">
            <v>0.56883610872952095</v>
          </cell>
          <cell r="AQ206">
            <v>-5000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0.50671140939597314</v>
          </cell>
          <cell r="BF206">
            <v>0.42222222222222217</v>
          </cell>
          <cell r="BG206">
            <v>0.59805235172056015</v>
          </cell>
          <cell r="BH206">
            <v>0.55049064481869381</v>
          </cell>
          <cell r="BI206">
            <v>-5000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0.48657718120805366</v>
          </cell>
          <cell r="BX206">
            <v>0.54074074074074074</v>
          </cell>
          <cell r="BY206">
            <v>0.43427513932154099</v>
          </cell>
          <cell r="BZ206">
            <v>0.45968290501149833</v>
          </cell>
          <cell r="CA206">
            <v>-5000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0.52013422818791943</v>
          </cell>
          <cell r="CP206">
            <v>0.35555555555555551</v>
          </cell>
          <cell r="CQ206">
            <v>0.71599865953568631</v>
          </cell>
          <cell r="CR206">
            <v>0.61025847815591971</v>
          </cell>
          <cell r="CS206">
            <v>-5000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0.33557046979865773</v>
          </cell>
          <cell r="DH206">
            <v>0.78518518518518521</v>
          </cell>
          <cell r="DI206">
            <v>0.22445568529490706</v>
          </cell>
          <cell r="DJ206">
            <v>0.27444616915415604</v>
          </cell>
          <cell r="DK206">
            <v>-5000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-5000</v>
          </cell>
          <cell r="DZ206" t="str">
            <v>No</v>
          </cell>
          <cell r="EA206">
            <v>37850</v>
          </cell>
          <cell r="EB206">
            <v>3822850</v>
          </cell>
          <cell r="EC206">
            <v>-42850</v>
          </cell>
          <cell r="ED206">
            <v>-1.1321003963011889E-2</v>
          </cell>
          <cell r="EE206">
            <v>483</v>
          </cell>
          <cell r="EF206">
            <v>324</v>
          </cell>
        </row>
        <row r="207">
          <cell r="A207" t="str">
            <v>Karl Darlow</v>
          </cell>
          <cell r="B207" t="str">
            <v>Newcastle</v>
          </cell>
          <cell r="C207" t="str">
            <v>Goalkeeper</v>
          </cell>
          <cell r="D207" t="str">
            <v>4.087.000</v>
          </cell>
          <cell r="E207">
            <v>6.0000000000000001E-3</v>
          </cell>
          <cell r="F207" t="str">
            <v>Karl Darlow</v>
          </cell>
          <cell r="G207" t="str">
            <v/>
          </cell>
          <cell r="H207">
            <v>4087000</v>
          </cell>
          <cell r="I207">
            <v>1.0660377358490565</v>
          </cell>
          <cell r="J207">
            <v>0.83206106870228991</v>
          </cell>
          <cell r="K207">
            <v>1.2007731918097617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1.1299999999999999</v>
          </cell>
          <cell r="U207">
            <v>1.0900000000000001</v>
          </cell>
          <cell r="V207">
            <v>0.3609</v>
          </cell>
          <cell r="W207">
            <v>0.29720000000000002</v>
          </cell>
          <cell r="X207">
            <v>0.34189999999999998</v>
          </cell>
          <cell r="Y207">
            <v>-5000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-5000</v>
          </cell>
          <cell r="AM207">
            <v>1.0796460176991152</v>
          </cell>
          <cell r="AN207">
            <v>1.0917431192660549</v>
          </cell>
          <cell r="AO207">
            <v>0.90483741803595963</v>
          </cell>
          <cell r="AP207">
            <v>0.98838459875074614</v>
          </cell>
          <cell r="AQ207">
            <v>-5000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1.0088495575221239</v>
          </cell>
          <cell r="BF207">
            <v>1.3853211009174311</v>
          </cell>
          <cell r="BG207">
            <v>0.65704681981505675</v>
          </cell>
          <cell r="BH207">
            <v>0.81416300176422818</v>
          </cell>
          <cell r="BI207">
            <v>-5000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0.68141592920353988</v>
          </cell>
          <cell r="BX207">
            <v>1.5321100917431192</v>
          </cell>
          <cell r="BY207">
            <v>0.55989836656540215</v>
          </cell>
          <cell r="BZ207">
            <v>0.61767602002401523</v>
          </cell>
          <cell r="CA207">
            <v>-5000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0.95575221238938068</v>
          </cell>
          <cell r="CP207">
            <v>1.4954128440366969</v>
          </cell>
          <cell r="CQ207">
            <v>0.58274825237398975</v>
          </cell>
          <cell r="CR207">
            <v>0.74629949180773658</v>
          </cell>
          <cell r="CS207">
            <v>-5000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0.76106194690265494</v>
          </cell>
          <cell r="DH207">
            <v>1.201834862385321</v>
          </cell>
          <cell r="DI207">
            <v>0.80251879796247838</v>
          </cell>
          <cell r="DJ207">
            <v>0.78151552691120751</v>
          </cell>
          <cell r="DK207">
            <v>-5000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-5000</v>
          </cell>
          <cell r="DZ207" t="str">
            <v>No</v>
          </cell>
          <cell r="EA207">
            <v>40870</v>
          </cell>
          <cell r="EB207">
            <v>4127870</v>
          </cell>
          <cell r="EC207">
            <v>-45870</v>
          </cell>
          <cell r="ED207">
            <v>-1.1223391240518719E-2</v>
          </cell>
          <cell r="EE207">
            <v>512</v>
          </cell>
          <cell r="EF207">
            <v>294</v>
          </cell>
        </row>
        <row r="208">
          <cell r="A208" t="str">
            <v>Gareth Bale</v>
          </cell>
          <cell r="B208" t="str">
            <v>Tottenham</v>
          </cell>
          <cell r="C208" t="str">
            <v>Midfield</v>
          </cell>
          <cell r="D208" t="str">
            <v>5.502.000</v>
          </cell>
          <cell r="E208">
            <v>1.7000000000000001E-2</v>
          </cell>
          <cell r="F208" t="str">
            <v>Gareth Bale</v>
          </cell>
          <cell r="G208" t="str">
            <v/>
          </cell>
          <cell r="H208">
            <v>5502000</v>
          </cell>
          <cell r="I208">
            <v>0.9023668639053255</v>
          </cell>
          <cell r="J208">
            <v>0.99497487437185905</v>
          </cell>
          <cell r="K208">
            <v>0.97751435805271281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3.05</v>
          </cell>
          <cell r="U208">
            <v>1.98</v>
          </cell>
          <cell r="V208">
            <v>0.98889999999999989</v>
          </cell>
          <cell r="W208">
            <v>0.52160000000000006</v>
          </cell>
          <cell r="X208">
            <v>0.4894</v>
          </cell>
          <cell r="Y208">
            <v>-5000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-5000</v>
          </cell>
          <cell r="AM208">
            <v>0.63934426229508201</v>
          </cell>
          <cell r="AN208">
            <v>0.4494949494949495</v>
          </cell>
          <cell r="AO208">
            <v>0.54558703411891074</v>
          </cell>
          <cell r="AP208">
            <v>0.59060811021058346</v>
          </cell>
          <cell r="AQ208">
            <v>-5000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0.38360655737704918</v>
          </cell>
          <cell r="BF208">
            <v>0.77777777777777779</v>
          </cell>
          <cell r="BG208">
            <v>0.28482140701734565</v>
          </cell>
          <cell r="BH208">
            <v>0.33054403551298772</v>
          </cell>
          <cell r="BI208">
            <v>-5000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1.0491803278688525</v>
          </cell>
          <cell r="BX208">
            <v>1.2272727272727271</v>
          </cell>
          <cell r="BY208">
            <v>0.81027326376802444</v>
          </cell>
          <cell r="BZ208">
            <v>0.92202102391621266</v>
          </cell>
          <cell r="CA208">
            <v>-5000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0.53442622950819674</v>
          </cell>
          <cell r="CP208">
            <v>0.54545454545454553</v>
          </cell>
          <cell r="CQ208">
            <v>0.45117818122570197</v>
          </cell>
          <cell r="CR208">
            <v>0.49104119402430768</v>
          </cell>
          <cell r="CS208">
            <v>-5000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0.4524590163934426</v>
          </cell>
          <cell r="DH208">
            <v>0.86363636363636365</v>
          </cell>
          <cell r="DI208">
            <v>0.24029380011401291</v>
          </cell>
          <cell r="DJ208">
            <v>0.32973185536891758</v>
          </cell>
          <cell r="DK208">
            <v>-5000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-5000</v>
          </cell>
          <cell r="DZ208" t="str">
            <v>No</v>
          </cell>
          <cell r="EA208">
            <v>55020</v>
          </cell>
          <cell r="EB208">
            <v>5557020</v>
          </cell>
          <cell r="EC208">
            <v>-60020</v>
          </cell>
          <cell r="ED208">
            <v>-1.0908760450745184E-2</v>
          </cell>
          <cell r="EE208">
            <v>555</v>
          </cell>
          <cell r="EF208">
            <v>251</v>
          </cell>
        </row>
        <row r="209">
          <cell r="A209" t="str">
            <v>Lee Grant</v>
          </cell>
          <cell r="B209" t="str">
            <v>Manchester United</v>
          </cell>
          <cell r="C209" t="str">
            <v>Goalkeeper</v>
          </cell>
          <cell r="D209" t="str">
            <v>3.955.000</v>
          </cell>
          <cell r="E209">
            <v>0</v>
          </cell>
          <cell r="F209" t="str">
            <v>Lee Grant</v>
          </cell>
          <cell r="G209" t="str">
            <v/>
          </cell>
          <cell r="H209">
            <v>3955000</v>
          </cell>
          <cell r="I209">
            <v>1.0573248407643316</v>
          </cell>
          <cell r="J209">
            <v>1.0991379310344831</v>
          </cell>
          <cell r="K209">
            <v>0.88645172167921571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3.32</v>
          </cell>
          <cell r="U209">
            <v>2.5499999999999998</v>
          </cell>
          <cell r="V209">
            <v>0.91920000000000002</v>
          </cell>
          <cell r="W209">
            <v>0.45950000000000002</v>
          </cell>
          <cell r="X209">
            <v>0.62139999999999995</v>
          </cell>
          <cell r="Y209">
            <v>-5000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-5000</v>
          </cell>
          <cell r="AM209">
            <v>0.25</v>
          </cell>
          <cell r="AN209">
            <v>0.78823529411764703</v>
          </cell>
          <cell r="AO209">
            <v>0.22901771012753316</v>
          </cell>
          <cell r="AP209">
            <v>0.23927897427873451</v>
          </cell>
          <cell r="AQ209">
            <v>-5000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0.59337349397590367</v>
          </cell>
          <cell r="BF209">
            <v>0.4</v>
          </cell>
          <cell r="BG209">
            <v>0.61634035627370798</v>
          </cell>
          <cell r="BH209">
            <v>0.60474790671856271</v>
          </cell>
          <cell r="BI209">
            <v>-5000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-5000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0.56024096385542177</v>
          </cell>
          <cell r="CP209">
            <v>0.38039215686274513</v>
          </cell>
          <cell r="CQ209">
            <v>0.64794080208065019</v>
          </cell>
          <cell r="CR209">
            <v>0.60249728586850793</v>
          </cell>
          <cell r="CS209">
            <v>-5000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  <cell r="DD209">
            <v>0</v>
          </cell>
          <cell r="DE209">
            <v>0</v>
          </cell>
          <cell r="DF209">
            <v>0</v>
          </cell>
          <cell r="DG209">
            <v>0.51506024096385539</v>
          </cell>
          <cell r="DH209">
            <v>0.54117647058823526</v>
          </cell>
          <cell r="DI209">
            <v>0.43000607537435093</v>
          </cell>
          <cell r="DJ209">
            <v>0.47061558920018254</v>
          </cell>
          <cell r="DK209">
            <v>-5000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-5000</v>
          </cell>
          <cell r="DZ209" t="str">
            <v>No</v>
          </cell>
          <cell r="EA209">
            <v>39550</v>
          </cell>
          <cell r="EB209">
            <v>3994550</v>
          </cell>
          <cell r="EC209">
            <v>-44550</v>
          </cell>
          <cell r="ED209">
            <v>-1.1264222503160556E-2</v>
          </cell>
          <cell r="EE209">
            <v>491</v>
          </cell>
          <cell r="EF209">
            <v>315</v>
          </cell>
        </row>
        <row r="210">
          <cell r="A210" t="str">
            <v>Harry Kane</v>
          </cell>
          <cell r="B210" t="str">
            <v>Tottenham</v>
          </cell>
          <cell r="C210" t="str">
            <v>Striker</v>
          </cell>
          <cell r="D210" t="str">
            <v>10.448.000</v>
          </cell>
          <cell r="E210">
            <v>0.13</v>
          </cell>
          <cell r="F210" t="str">
            <v>Harry Kane</v>
          </cell>
          <cell r="G210" t="str">
            <v>Burnley</v>
          </cell>
          <cell r="H210">
            <v>10448000</v>
          </cell>
          <cell r="I210">
            <v>0.9023668639053255</v>
          </cell>
          <cell r="J210">
            <v>0.99497487437185905</v>
          </cell>
          <cell r="K210">
            <v>0.97751435805271281</v>
          </cell>
          <cell r="L210">
            <v>190</v>
          </cell>
          <cell r="M210">
            <v>0.98357988165680466</v>
          </cell>
          <cell r="N210">
            <v>0.95650887573964505</v>
          </cell>
          <cell r="O210">
            <v>3.2665680473372785</v>
          </cell>
          <cell r="P210">
            <v>0.75268605570058889</v>
          </cell>
          <cell r="Q210">
            <v>0</v>
          </cell>
          <cell r="R210">
            <v>0.11</v>
          </cell>
          <cell r="S210">
            <v>0</v>
          </cell>
          <cell r="T210">
            <v>3.05</v>
          </cell>
          <cell r="U210">
            <v>1.98</v>
          </cell>
          <cell r="V210">
            <v>0.98889999999999989</v>
          </cell>
          <cell r="W210">
            <v>0.52160000000000006</v>
          </cell>
          <cell r="X210">
            <v>0.4894</v>
          </cell>
          <cell r="Y210">
            <v>14000</v>
          </cell>
          <cell r="Z210">
            <v>24722.499999999996</v>
          </cell>
          <cell r="AA210">
            <v>2608.0000000000005</v>
          </cell>
          <cell r="AB210">
            <v>-7341</v>
          </cell>
          <cell r="AC210">
            <v>98357.988165680465</v>
          </cell>
          <cell r="AD210">
            <v>47825.44378698225</v>
          </cell>
          <cell r="AE210">
            <v>32665.680473372784</v>
          </cell>
          <cell r="AF210">
            <v>0</v>
          </cell>
          <cell r="AG210">
            <v>0</v>
          </cell>
          <cell r="AH210">
            <v>-2200</v>
          </cell>
          <cell r="AI210">
            <v>0</v>
          </cell>
          <cell r="AJ210">
            <v>30500</v>
          </cell>
          <cell r="AK210">
            <v>-15840</v>
          </cell>
          <cell r="AL210">
            <v>225298.61242603548</v>
          </cell>
          <cell r="AM210">
            <v>0.63934426229508201</v>
          </cell>
          <cell r="AN210">
            <v>0.4494949494949495</v>
          </cell>
          <cell r="AO210">
            <v>0.54558703411891074</v>
          </cell>
          <cell r="AP210">
            <v>0.59060811021058346</v>
          </cell>
          <cell r="AQ210">
            <v>14000</v>
          </cell>
          <cell r="AR210">
            <v>15437.500000000002</v>
          </cell>
          <cell r="AS210">
            <v>1096</v>
          </cell>
          <cell r="AT210">
            <v>-2449.5</v>
          </cell>
          <cell r="AU210">
            <v>62884.615384615383</v>
          </cell>
          <cell r="AV210">
            <v>30576.923076923082</v>
          </cell>
          <cell r="AW210">
            <v>20884.615384615387</v>
          </cell>
          <cell r="AX210">
            <v>0</v>
          </cell>
          <cell r="AY210">
            <v>0</v>
          </cell>
          <cell r="AZ210">
            <v>-2200</v>
          </cell>
          <cell r="BA210">
            <v>0</v>
          </cell>
          <cell r="BB210">
            <v>19500</v>
          </cell>
          <cell r="BC210">
            <v>-7120</v>
          </cell>
          <cell r="BD210">
            <v>69305.076923076922</v>
          </cell>
          <cell r="BE210">
            <v>0.38360655737704918</v>
          </cell>
          <cell r="BF210">
            <v>0.77777777777777779</v>
          </cell>
          <cell r="BG210">
            <v>0.28482140701734565</v>
          </cell>
          <cell r="BH210">
            <v>0.33054403551298772</v>
          </cell>
          <cell r="BI210">
            <v>14000</v>
          </cell>
          <cell r="BJ210">
            <v>7155</v>
          </cell>
          <cell r="BK210">
            <v>1296</v>
          </cell>
          <cell r="BL210">
            <v>-6819</v>
          </cell>
          <cell r="BM210">
            <v>37730.769230769227</v>
          </cell>
          <cell r="BN210">
            <v>18346.153846153848</v>
          </cell>
          <cell r="BO210">
            <v>12530.769230769232</v>
          </cell>
          <cell r="BP210">
            <v>0</v>
          </cell>
          <cell r="BQ210">
            <v>0</v>
          </cell>
          <cell r="BR210">
            <v>-2200</v>
          </cell>
          <cell r="BS210">
            <v>0</v>
          </cell>
          <cell r="BT210">
            <v>11700</v>
          </cell>
          <cell r="BU210">
            <v>-12320</v>
          </cell>
          <cell r="BV210">
            <v>16854.923076923078</v>
          </cell>
          <cell r="BW210">
            <v>1.0491803278688525</v>
          </cell>
          <cell r="BX210">
            <v>1.2272727272727271</v>
          </cell>
          <cell r="BY210">
            <v>0.81027326376802444</v>
          </cell>
          <cell r="BZ210">
            <v>0.92202102391621266</v>
          </cell>
          <cell r="CA210">
            <v>14000</v>
          </cell>
          <cell r="CB210">
            <v>23104.999999999996</v>
          </cell>
          <cell r="CC210">
            <v>2478</v>
          </cell>
          <cell r="CD210">
            <v>-8703</v>
          </cell>
          <cell r="CE210">
            <v>103195.26627218934</v>
          </cell>
          <cell r="CF210">
            <v>50177.514792899412</v>
          </cell>
          <cell r="CG210">
            <v>34272.189349112428</v>
          </cell>
          <cell r="CH210">
            <v>0</v>
          </cell>
          <cell r="CI210">
            <v>0</v>
          </cell>
          <cell r="CJ210">
            <v>-2200</v>
          </cell>
          <cell r="CK210">
            <v>0</v>
          </cell>
          <cell r="CL210">
            <v>32000</v>
          </cell>
          <cell r="CM210">
            <v>-19439.999999999996</v>
          </cell>
          <cell r="CN210">
            <v>26860.621301775147</v>
          </cell>
          <cell r="CO210">
            <v>0.53442622950819674</v>
          </cell>
          <cell r="CP210">
            <v>0.54545454545454553</v>
          </cell>
          <cell r="CQ210">
            <v>0.45117818122570197</v>
          </cell>
          <cell r="CR210">
            <v>0.49104119402430768</v>
          </cell>
          <cell r="CS210">
            <v>14000</v>
          </cell>
          <cell r="CT210">
            <v>12400</v>
          </cell>
          <cell r="CU210">
            <v>1267</v>
          </cell>
          <cell r="CV210">
            <v>-3760.4999999999995</v>
          </cell>
          <cell r="CW210">
            <v>52565.08875739645</v>
          </cell>
          <cell r="CX210">
            <v>25559.171597633136</v>
          </cell>
          <cell r="CY210">
            <v>17457.396449704145</v>
          </cell>
          <cell r="CZ210">
            <v>0</v>
          </cell>
          <cell r="DA210">
            <v>0</v>
          </cell>
          <cell r="DB210">
            <v>-2200</v>
          </cell>
          <cell r="DC210">
            <v>0</v>
          </cell>
          <cell r="DD210">
            <v>16300</v>
          </cell>
          <cell r="DE210">
            <v>-8640.0000000000018</v>
          </cell>
          <cell r="DF210">
            <v>6934.2598002958584</v>
          </cell>
          <cell r="DG210">
            <v>0.4524590163934426</v>
          </cell>
          <cell r="DH210">
            <v>0.86363636363636365</v>
          </cell>
          <cell r="DI210">
            <v>0.24029380011401291</v>
          </cell>
          <cell r="DJ210">
            <v>0.32973185536891758</v>
          </cell>
          <cell r="DK210">
            <v>14000</v>
          </cell>
          <cell r="DL210">
            <v>7685</v>
          </cell>
          <cell r="DM210">
            <v>1208.5</v>
          </cell>
          <cell r="DN210">
            <v>-6763.5</v>
          </cell>
          <cell r="DO210">
            <v>44502.958579881648</v>
          </cell>
          <cell r="DP210">
            <v>21639.053254437869</v>
          </cell>
          <cell r="DQ210">
            <v>14779.881656804735</v>
          </cell>
          <cell r="DR210">
            <v>0</v>
          </cell>
          <cell r="DS210">
            <v>0</v>
          </cell>
          <cell r="DT210">
            <v>-2200</v>
          </cell>
          <cell r="DU210">
            <v>0</v>
          </cell>
          <cell r="DV210">
            <v>13800</v>
          </cell>
          <cell r="DW210">
            <v>-3806.2537938059645</v>
          </cell>
          <cell r="DX210">
            <v>2838.9262405411964</v>
          </cell>
          <cell r="DY210">
            <v>348092.4197686477</v>
          </cell>
          <cell r="DZ210" t="str">
            <v>No</v>
          </cell>
          <cell r="EA210">
            <v>104480</v>
          </cell>
          <cell r="EB210">
            <v>10552480</v>
          </cell>
          <cell r="EC210">
            <v>243612.4197686477</v>
          </cell>
          <cell r="ED210">
            <v>2.3316655797152346E-2</v>
          </cell>
          <cell r="EE210">
            <v>6</v>
          </cell>
          <cell r="EF210">
            <v>33</v>
          </cell>
        </row>
        <row r="211">
          <cell r="A211" t="str">
            <v>Said Benrahma</v>
          </cell>
          <cell r="B211" t="str">
            <v>West Ham</v>
          </cell>
          <cell r="C211" t="str">
            <v>Striker</v>
          </cell>
          <cell r="D211" t="str">
            <v>4.888.000</v>
          </cell>
          <cell r="E211">
            <v>6.9999999999999993E-3</v>
          </cell>
          <cell r="F211" t="str">
            <v>Said Benrahma</v>
          </cell>
          <cell r="G211" t="str">
            <v/>
          </cell>
          <cell r="H211">
            <v>4888000</v>
          </cell>
          <cell r="I211">
            <v>0.76811594202898537</v>
          </cell>
          <cell r="J211">
            <v>1.0043668122270741</v>
          </cell>
          <cell r="K211">
            <v>1.2532355465350469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0.53</v>
          </cell>
          <cell r="U211">
            <v>2.2999999999999998</v>
          </cell>
          <cell r="V211">
            <v>6.8400000000000002E-2</v>
          </cell>
          <cell r="W211">
            <v>0.1605</v>
          </cell>
          <cell r="X211">
            <v>0.77110000000000001</v>
          </cell>
          <cell r="Y211">
            <v>-5000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-5000</v>
          </cell>
          <cell r="AM211">
            <v>3.3207547169811318</v>
          </cell>
          <cell r="AN211">
            <v>0.56956521739130439</v>
          </cell>
          <cell r="AO211">
            <v>2.6912344723492616</v>
          </cell>
          <cell r="AP211">
            <v>2.9894697805055728</v>
          </cell>
          <cell r="AQ211">
            <v>-5000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1.9245283018867925</v>
          </cell>
          <cell r="BF211">
            <v>0.85652173913043483</v>
          </cell>
          <cell r="BG211">
            <v>1.39096812846378</v>
          </cell>
          <cell r="BH211">
            <v>1.6361410483974321</v>
          </cell>
          <cell r="BI211">
            <v>-5000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2.4528301886792452</v>
          </cell>
          <cell r="BX211">
            <v>0.56521739130434789</v>
          </cell>
          <cell r="BY211">
            <v>2.7182818284590446</v>
          </cell>
          <cell r="BZ211">
            <v>2.5821471162934468</v>
          </cell>
          <cell r="CA211">
            <v>-5000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2.1886792452830188</v>
          </cell>
          <cell r="CP211">
            <v>0.5260869565217392</v>
          </cell>
          <cell r="CQ211">
            <v>2.9742740725630652</v>
          </cell>
          <cell r="CR211">
            <v>2.5514176319062667</v>
          </cell>
          <cell r="CS211">
            <v>-5000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2.4905660377358489</v>
          </cell>
          <cell r="DH211">
            <v>0.5043478260869565</v>
          </cell>
          <cell r="DI211">
            <v>3.1267683651861553</v>
          </cell>
          <cell r="DJ211">
            <v>2.7905954737653182</v>
          </cell>
          <cell r="DK211">
            <v>-5000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-5000</v>
          </cell>
          <cell r="DZ211" t="str">
            <v>No</v>
          </cell>
          <cell r="EA211">
            <v>48880</v>
          </cell>
          <cell r="EB211">
            <v>4936880</v>
          </cell>
          <cell r="EC211">
            <v>-53880</v>
          </cell>
          <cell r="ED211">
            <v>-1.102291325695581E-2</v>
          </cell>
          <cell r="EE211">
            <v>540</v>
          </cell>
          <cell r="EF211">
            <v>266</v>
          </cell>
        </row>
        <row r="212">
          <cell r="A212" t="str">
            <v>Martin Kelly</v>
          </cell>
          <cell r="B212" t="str">
            <v>Crystal Palace</v>
          </cell>
          <cell r="C212" t="str">
            <v>Defense</v>
          </cell>
          <cell r="D212" t="str">
            <v>1.960.000</v>
          </cell>
          <cell r="E212">
            <v>1E-3</v>
          </cell>
          <cell r="F212" t="str">
            <v>Martin Kelly</v>
          </cell>
          <cell r="G212" t="str">
            <v/>
          </cell>
          <cell r="H212">
            <v>1960000</v>
          </cell>
          <cell r="I212">
            <v>1.0894736842105264</v>
          </cell>
          <cell r="J212">
            <v>1.043076923076923</v>
          </cell>
          <cell r="K212">
            <v>1.00622830088045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2.0700000000000003</v>
          </cell>
          <cell r="U212">
            <v>3.3899999999999997</v>
          </cell>
          <cell r="V212">
            <v>0.47959999999999997</v>
          </cell>
          <cell r="W212">
            <v>0.48980000000000001</v>
          </cell>
          <cell r="X212">
            <v>1.0306000000000002</v>
          </cell>
          <cell r="Y212">
            <v>-5000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-5000</v>
          </cell>
          <cell r="AM212">
            <v>0.42995169082125601</v>
          </cell>
          <cell r="AN212">
            <v>0.5752212389380531</v>
          </cell>
          <cell r="AO212">
            <v>0.35348357689309606</v>
          </cell>
          <cell r="AP212">
            <v>0.38984722849179282</v>
          </cell>
          <cell r="AQ212">
            <v>-5000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0.74396135265700469</v>
          </cell>
          <cell r="BF212">
            <v>0.29203539823008851</v>
          </cell>
          <cell r="BG212">
            <v>0.92319181118468829</v>
          </cell>
          <cell r="BH212">
            <v>0.82874545465470328</v>
          </cell>
          <cell r="BI212">
            <v>-5000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-5000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0.46376811594202888</v>
          </cell>
          <cell r="CP212">
            <v>0.49852507374631272</v>
          </cell>
          <cell r="CQ212">
            <v>0.45844348601488999</v>
          </cell>
          <cell r="CR212">
            <v>0.4610981151284631</v>
          </cell>
          <cell r="CS212">
            <v>-5000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0.40096618357487918</v>
          </cell>
          <cell r="DH212">
            <v>0.55752212389380529</v>
          </cell>
          <cell r="DI212">
            <v>0.37534178054866618</v>
          </cell>
          <cell r="DJ212">
            <v>0.38794247161505596</v>
          </cell>
          <cell r="DK212">
            <v>-5000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-5000</v>
          </cell>
          <cell r="DZ212" t="str">
            <v>No</v>
          </cell>
          <cell r="EA212">
            <v>19600</v>
          </cell>
          <cell r="EB212">
            <v>1979600</v>
          </cell>
          <cell r="EC212">
            <v>-24600</v>
          </cell>
          <cell r="ED212">
            <v>-1.2551020408163265E-2</v>
          </cell>
          <cell r="EE212">
            <v>264</v>
          </cell>
          <cell r="EF212">
            <v>515</v>
          </cell>
        </row>
        <row r="213">
          <cell r="A213" t="str">
            <v>Alexandre Jankewitz</v>
          </cell>
          <cell r="B213" t="str">
            <v>Southampton</v>
          </cell>
          <cell r="C213" t="str">
            <v>Midfield</v>
          </cell>
          <cell r="D213" t="str">
            <v>2.922.000</v>
          </cell>
          <cell r="E213">
            <v>0</v>
          </cell>
          <cell r="F213" t="e">
            <v>#N/A</v>
          </cell>
          <cell r="G213" t="str">
            <v/>
          </cell>
          <cell r="H213">
            <v>2922000</v>
          </cell>
          <cell r="I213">
            <v>0.87931034482758608</v>
          </cell>
          <cell r="J213">
            <v>1</v>
          </cell>
          <cell r="K213">
            <v>1.020862387747514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1.02</v>
          </cell>
          <cell r="U213">
            <v>1.54</v>
          </cell>
          <cell r="V213">
            <v>0.24979999999999999</v>
          </cell>
          <cell r="W213">
            <v>0.26250000000000001</v>
          </cell>
          <cell r="X213">
            <v>0.48759999999999998</v>
          </cell>
          <cell r="Y213">
            <v>-5000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-5000</v>
          </cell>
          <cell r="AM213">
            <v>1.3627450980392157</v>
          </cell>
          <cell r="AN213">
            <v>2.4415584415584415</v>
          </cell>
          <cell r="AO213">
            <v>1.8199893113013497</v>
          </cell>
          <cell r="AP213">
            <v>1.5748592040114833</v>
          </cell>
          <cell r="AQ213">
            <v>-5000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1.1274509803921569</v>
          </cell>
          <cell r="BF213">
            <v>0.84415584415584421</v>
          </cell>
          <cell r="BG213">
            <v>1.2712491503214047</v>
          </cell>
          <cell r="BH213">
            <v>1.1971930090225904</v>
          </cell>
          <cell r="BI213">
            <v>-5000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0.96078431372549011</v>
          </cell>
          <cell r="BX213">
            <v>1.1298701298701299</v>
          </cell>
          <cell r="BY213">
            <v>0.81873075307798182</v>
          </cell>
          <cell r="BZ213">
            <v>0.88691807103135656</v>
          </cell>
          <cell r="CA213">
            <v>-5000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1.2352941176470589</v>
          </cell>
          <cell r="CP213">
            <v>0.62337662337662336</v>
          </cell>
          <cell r="CQ213">
            <v>1.7860384307500736</v>
          </cell>
          <cell r="CR213">
            <v>1.4853561079408364</v>
          </cell>
          <cell r="CS213">
            <v>-5000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1.3823529411764706</v>
          </cell>
          <cell r="DH213">
            <v>0.7142857142857143</v>
          </cell>
          <cell r="DI213">
            <v>1.5527072185113362</v>
          </cell>
          <cell r="DJ213">
            <v>1.4650561048284403</v>
          </cell>
          <cell r="DK213">
            <v>-5000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-5000</v>
          </cell>
          <cell r="DZ213" t="str">
            <v>No</v>
          </cell>
          <cell r="EA213">
            <v>29220</v>
          </cell>
          <cell r="EB213">
            <v>2951220</v>
          </cell>
          <cell r="EC213">
            <v>-34220</v>
          </cell>
          <cell r="ED213">
            <v>-1.1711156741957563E-2</v>
          </cell>
          <cell r="EE213">
            <v>391</v>
          </cell>
          <cell r="EF213">
            <v>412</v>
          </cell>
        </row>
        <row r="214">
          <cell r="A214" t="str">
            <v>Raheem Sterling</v>
          </cell>
          <cell r="B214" t="str">
            <v>Manchester City</v>
          </cell>
          <cell r="C214" t="str">
            <v>Striker</v>
          </cell>
          <cell r="D214" t="str">
            <v>10.157.000</v>
          </cell>
          <cell r="E214">
            <v>0.111</v>
          </cell>
          <cell r="F214" t="str">
            <v>Raheem Sterling</v>
          </cell>
          <cell r="G214" t="str">
            <v>Wolverhampton</v>
          </cell>
          <cell r="H214">
            <v>10157000</v>
          </cell>
          <cell r="I214">
            <v>0.99784017278617732</v>
          </cell>
          <cell r="J214">
            <v>0.62903225806451601</v>
          </cell>
          <cell r="K214">
            <v>1.2318970745493336</v>
          </cell>
          <cell r="L214">
            <v>95</v>
          </cell>
          <cell r="M214">
            <v>0.2594384449244061</v>
          </cell>
          <cell r="N214">
            <v>0.15965442764578838</v>
          </cell>
          <cell r="O214">
            <v>0.91801295896328317</v>
          </cell>
          <cell r="P214">
            <v>0.7391382447296001</v>
          </cell>
          <cell r="Q214">
            <v>0</v>
          </cell>
          <cell r="R214">
            <v>0.15</v>
          </cell>
          <cell r="S214">
            <v>0</v>
          </cell>
          <cell r="T214">
            <v>4.6199999999999992</v>
          </cell>
          <cell r="U214">
            <v>0.78</v>
          </cell>
          <cell r="V214">
            <v>1.6113</v>
          </cell>
          <cell r="W214">
            <v>0.29200000000000004</v>
          </cell>
          <cell r="X214">
            <v>9.6700000000000008E-2</v>
          </cell>
          <cell r="Y214">
            <v>7000</v>
          </cell>
          <cell r="Z214">
            <v>40282.5</v>
          </cell>
          <cell r="AA214">
            <v>1460.0000000000002</v>
          </cell>
          <cell r="AB214">
            <v>-1450.5000000000002</v>
          </cell>
          <cell r="AC214">
            <v>25943.84449244061</v>
          </cell>
          <cell r="AD214">
            <v>7982.7213822894191</v>
          </cell>
          <cell r="AE214">
            <v>9180.129589632832</v>
          </cell>
          <cell r="AF214">
            <v>0</v>
          </cell>
          <cell r="AG214">
            <v>0</v>
          </cell>
          <cell r="AH214">
            <v>-3000</v>
          </cell>
          <cell r="AI214">
            <v>0</v>
          </cell>
          <cell r="AJ214">
            <v>46199.999999999993</v>
          </cell>
          <cell r="AK214">
            <v>-6240</v>
          </cell>
          <cell r="AL214">
            <v>127358.69546436286</v>
          </cell>
          <cell r="AM214">
            <v>1</v>
          </cell>
          <cell r="AN214">
            <v>1.4102564102564104</v>
          </cell>
          <cell r="AO214">
            <v>0.87715645355917138</v>
          </cell>
          <cell r="AP214">
            <v>0.93656631028409909</v>
          </cell>
          <cell r="AQ214">
            <v>7000</v>
          </cell>
          <cell r="AR214">
            <v>37862.5</v>
          </cell>
          <cell r="AS214">
            <v>1585</v>
          </cell>
          <cell r="AT214">
            <v>-2526.0000000000005</v>
          </cell>
          <cell r="AU214">
            <v>25943.84449244061</v>
          </cell>
          <cell r="AV214">
            <v>7982.7213822894191</v>
          </cell>
          <cell r="AW214">
            <v>9180.129589632832</v>
          </cell>
          <cell r="AX214">
            <v>0</v>
          </cell>
          <cell r="AY214">
            <v>0</v>
          </cell>
          <cell r="AZ214">
            <v>-3000</v>
          </cell>
          <cell r="BA214">
            <v>0</v>
          </cell>
          <cell r="BB214">
            <v>46199.999999999993</v>
          </cell>
          <cell r="BC214">
            <v>-8800</v>
          </cell>
          <cell r="BD214">
            <v>57214.097732181428</v>
          </cell>
          <cell r="BE214">
            <v>0.46103896103896108</v>
          </cell>
          <cell r="BF214">
            <v>0.73076923076923073</v>
          </cell>
          <cell r="BG214">
            <v>0.41357544208242786</v>
          </cell>
          <cell r="BH214">
            <v>0.43666278995228297</v>
          </cell>
          <cell r="BI214">
            <v>7000</v>
          </cell>
          <cell r="BJ214">
            <v>18337.5</v>
          </cell>
          <cell r="BK214">
            <v>909</v>
          </cell>
          <cell r="BL214">
            <v>-1270.5</v>
          </cell>
          <cell r="BM214">
            <v>11961.123110151191</v>
          </cell>
          <cell r="BN214">
            <v>3680.3455723542129</v>
          </cell>
          <cell r="BO214">
            <v>4232.3974082073446</v>
          </cell>
          <cell r="BP214">
            <v>0</v>
          </cell>
          <cell r="BQ214">
            <v>0</v>
          </cell>
          <cell r="BR214">
            <v>-3000</v>
          </cell>
          <cell r="BS214">
            <v>0</v>
          </cell>
          <cell r="BT214">
            <v>21300</v>
          </cell>
          <cell r="BU214">
            <v>-4560</v>
          </cell>
          <cell r="BV214">
            <v>12897.466522678187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7000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-3000</v>
          </cell>
          <cell r="CK214">
            <v>0</v>
          </cell>
          <cell r="CL214">
            <v>0</v>
          </cell>
          <cell r="CM214">
            <v>0</v>
          </cell>
          <cell r="CN214">
            <v>-375</v>
          </cell>
          <cell r="CO214">
            <v>0.40043290043290053</v>
          </cell>
          <cell r="CP214">
            <v>0.93589743589743579</v>
          </cell>
          <cell r="CQ214">
            <v>0.35242574423949602</v>
          </cell>
          <cell r="CR214">
            <v>0.37566323077065311</v>
          </cell>
          <cell r="CS214">
            <v>7000</v>
          </cell>
          <cell r="CT214">
            <v>15862.499999999998</v>
          </cell>
          <cell r="CU214">
            <v>1124</v>
          </cell>
          <cell r="CV214">
            <v>-2110.5</v>
          </cell>
          <cell r="CW214">
            <v>10388.768898488126</v>
          </cell>
          <cell r="CX214">
            <v>3196.5442764578852</v>
          </cell>
          <cell r="CY214">
            <v>3676.0259179265677</v>
          </cell>
          <cell r="CZ214">
            <v>0</v>
          </cell>
          <cell r="DA214">
            <v>0</v>
          </cell>
          <cell r="DB214">
            <v>-3000</v>
          </cell>
          <cell r="DC214">
            <v>0</v>
          </cell>
          <cell r="DD214">
            <v>18500</v>
          </cell>
          <cell r="DE214">
            <v>-5839.9999999999991</v>
          </cell>
          <cell r="DF214">
            <v>2612.3336933045357</v>
          </cell>
          <cell r="DG214">
            <v>0.61038961038961048</v>
          </cell>
          <cell r="DH214">
            <v>0.60256410256410253</v>
          </cell>
          <cell r="DI214">
            <v>0.45707155101977864</v>
          </cell>
          <cell r="DJ214">
            <v>0.52819667354796707</v>
          </cell>
          <cell r="DK214">
            <v>7000</v>
          </cell>
          <cell r="DL214">
            <v>21292.5</v>
          </cell>
          <cell r="DM214">
            <v>545</v>
          </cell>
          <cell r="DN214">
            <v>-589.5</v>
          </cell>
          <cell r="DO214">
            <v>15835.853131749465</v>
          </cell>
          <cell r="DP214">
            <v>4872.5701943844515</v>
          </cell>
          <cell r="DQ214">
            <v>5603.4557235421189</v>
          </cell>
          <cell r="DR214">
            <v>0</v>
          </cell>
          <cell r="DS214">
            <v>0</v>
          </cell>
          <cell r="DT214">
            <v>-3000</v>
          </cell>
          <cell r="DU214">
            <v>0</v>
          </cell>
          <cell r="DV214">
            <v>28200</v>
          </cell>
          <cell r="DW214">
            <v>-2852.1264783634188</v>
          </cell>
          <cell r="DX214">
            <v>2184.617267853519</v>
          </cell>
          <cell r="DY214">
            <v>201892.21068038052</v>
          </cell>
          <cell r="DZ214" t="str">
            <v>No</v>
          </cell>
          <cell r="EA214">
            <v>101570</v>
          </cell>
          <cell r="EB214">
            <v>10258570</v>
          </cell>
          <cell r="EC214">
            <v>100322.21068038052</v>
          </cell>
          <cell r="ED214">
            <v>9.8771498159279832E-3</v>
          </cell>
          <cell r="EE214">
            <v>50</v>
          </cell>
          <cell r="EF214">
            <v>120</v>
          </cell>
        </row>
        <row r="215">
          <cell r="A215" t="str">
            <v>Jean-Philippe Gbamin</v>
          </cell>
          <cell r="B215" t="str">
            <v>Everton</v>
          </cell>
          <cell r="C215" t="str">
            <v>Midfield</v>
          </cell>
          <cell r="D215" t="str">
            <v>1.960.000</v>
          </cell>
          <cell r="E215">
            <v>2E-3</v>
          </cell>
          <cell r="F215" t="str">
            <v>Jean-Philippe Gbamin</v>
          </cell>
          <cell r="G215" t="str">
            <v/>
          </cell>
          <cell r="H215">
            <v>1960000</v>
          </cell>
          <cell r="I215">
            <v>0.97204968944099401</v>
          </cell>
          <cell r="J215">
            <v>0.93693693693693725</v>
          </cell>
          <cell r="K215">
            <v>1.0552996276166207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3.13</v>
          </cell>
          <cell r="U215">
            <v>2.08</v>
          </cell>
          <cell r="V215">
            <v>0.98069999999999991</v>
          </cell>
          <cell r="W215">
            <v>0.51919999999999999</v>
          </cell>
          <cell r="X215">
            <v>0.5</v>
          </cell>
          <cell r="Y215">
            <v>-5000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-5000</v>
          </cell>
          <cell r="AM215">
            <v>0.24600638977635783</v>
          </cell>
          <cell r="AN215">
            <v>0.88942307692307698</v>
          </cell>
          <cell r="AO215">
            <v>0.22238455471794352</v>
          </cell>
          <cell r="AP215">
            <v>0.233897459259788</v>
          </cell>
          <cell r="AQ215">
            <v>-5000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0.45047923322683703</v>
          </cell>
          <cell r="BF215">
            <v>0.4375</v>
          </cell>
          <cell r="BG215">
            <v>0.56930032780136453</v>
          </cell>
          <cell r="BH215">
            <v>0.50641679982376742</v>
          </cell>
          <cell r="BI215">
            <v>-5000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-5000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0.53993610223642174</v>
          </cell>
          <cell r="CP215">
            <v>0.46153846153846151</v>
          </cell>
          <cell r="CQ215">
            <v>0.54153522318255987</v>
          </cell>
          <cell r="CR215">
            <v>0.54073507157287481</v>
          </cell>
          <cell r="CS215">
            <v>-5000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0.33546325878594252</v>
          </cell>
          <cell r="DH215">
            <v>0.72115384615384615</v>
          </cell>
          <cell r="DI215">
            <v>0.31557870490859519</v>
          </cell>
          <cell r="DJ215">
            <v>0.32536911462535079</v>
          </cell>
          <cell r="DK215">
            <v>-5000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-5000</v>
          </cell>
          <cell r="DZ215" t="str">
            <v>No</v>
          </cell>
          <cell r="EA215">
            <v>19600</v>
          </cell>
          <cell r="EB215">
            <v>1979600</v>
          </cell>
          <cell r="EC215">
            <v>-24600</v>
          </cell>
          <cell r="ED215">
            <v>-1.2551020408163265E-2</v>
          </cell>
          <cell r="EE215">
            <v>265</v>
          </cell>
          <cell r="EF215">
            <v>516</v>
          </cell>
        </row>
        <row r="216">
          <cell r="A216" t="str">
            <v>Christian Walton</v>
          </cell>
          <cell r="B216" t="str">
            <v>Brighton and Hove</v>
          </cell>
          <cell r="C216" t="str">
            <v>Goalkeeper</v>
          </cell>
          <cell r="D216" t="str">
            <v>2.960.000</v>
          </cell>
          <cell r="E216">
            <v>0</v>
          </cell>
          <cell r="F216" t="str">
            <v>Christian Walton</v>
          </cell>
          <cell r="G216" t="str">
            <v/>
          </cell>
          <cell r="H216">
            <v>2960000</v>
          </cell>
          <cell r="I216">
            <v>1.0849673202614376</v>
          </cell>
          <cell r="J216">
            <v>0.94845360824742264</v>
          </cell>
          <cell r="K216">
            <v>1.0487343186434583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1.66</v>
          </cell>
          <cell r="U216">
            <v>0.92</v>
          </cell>
          <cell r="V216">
            <v>0.54459999999999997</v>
          </cell>
          <cell r="W216">
            <v>0.25019999999999998</v>
          </cell>
          <cell r="X216">
            <v>0.20519999999999999</v>
          </cell>
          <cell r="Y216">
            <v>-5000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-5000</v>
          </cell>
          <cell r="AM216">
            <v>0.77108433734939763</v>
          </cell>
          <cell r="AN216">
            <v>1.173913043478261</v>
          </cell>
          <cell r="AO216">
            <v>0.85214378896621135</v>
          </cell>
          <cell r="AP216">
            <v>0.81060146116412601</v>
          </cell>
          <cell r="AQ216">
            <v>-5000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0.78313253012048201</v>
          </cell>
          <cell r="BF216">
            <v>1.2499999999999998</v>
          </cell>
          <cell r="BG216">
            <v>0.79453360250333427</v>
          </cell>
          <cell r="BH216">
            <v>0.78881246845760333</v>
          </cell>
          <cell r="BI216">
            <v>-5000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1.0060240963855422</v>
          </cell>
          <cell r="BX216">
            <v>0.83695652173913038</v>
          </cell>
          <cell r="BY216">
            <v>1.1618342427282833</v>
          </cell>
          <cell r="BZ216">
            <v>1.0811259150489836</v>
          </cell>
          <cell r="CA216">
            <v>-5000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0.58433734939759041</v>
          </cell>
          <cell r="CP216">
            <v>2.0217391304347827</v>
          </cell>
          <cell r="CQ216">
            <v>0.39062783535852114</v>
          </cell>
          <cell r="CR216">
            <v>0.47776399394922653</v>
          </cell>
          <cell r="CS216">
            <v>-5000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0.90361445783132532</v>
          </cell>
          <cell r="DH216">
            <v>1.1413043478260869</v>
          </cell>
          <cell r="DI216">
            <v>0.8780954309205613</v>
          </cell>
          <cell r="DJ216">
            <v>0.890763563879578</v>
          </cell>
          <cell r="DK216">
            <v>-5000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-5000</v>
          </cell>
          <cell r="DZ216" t="str">
            <v>No</v>
          </cell>
          <cell r="EA216">
            <v>29600</v>
          </cell>
          <cell r="EB216">
            <v>2989600</v>
          </cell>
          <cell r="EC216">
            <v>-34600</v>
          </cell>
          <cell r="ED216">
            <v>-1.1689189189189189E-2</v>
          </cell>
          <cell r="EE216">
            <v>410</v>
          </cell>
          <cell r="EF216">
            <v>385</v>
          </cell>
        </row>
        <row r="217">
          <cell r="A217" t="str">
            <v>Michael Verrips</v>
          </cell>
          <cell r="B217" t="str">
            <v>Sheffield United</v>
          </cell>
          <cell r="C217" t="str">
            <v>Goalkeeper</v>
          </cell>
          <cell r="D217" t="str">
            <v>2.960.000</v>
          </cell>
          <cell r="E217">
            <v>0</v>
          </cell>
          <cell r="F217" t="str">
            <v>Michael Verrips</v>
          </cell>
          <cell r="G217" t="str">
            <v/>
          </cell>
          <cell r="H217">
            <v>2960000</v>
          </cell>
          <cell r="I217">
            <v>0.92857142857142838</v>
          </cell>
          <cell r="J217">
            <v>1.0201729106628248</v>
          </cell>
          <cell r="K217">
            <v>1.0082793805717964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1.82</v>
          </cell>
          <cell r="U217">
            <v>3.54</v>
          </cell>
          <cell r="V217">
            <v>0.40310000000000001</v>
          </cell>
          <cell r="W217">
            <v>0.46500000000000002</v>
          </cell>
          <cell r="X217">
            <v>1.1319999999999999</v>
          </cell>
          <cell r="Y217">
            <v>-5000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-5000</v>
          </cell>
          <cell r="AM217">
            <v>0.63186813186813184</v>
          </cell>
          <cell r="AN217">
            <v>0.31638418079096048</v>
          </cell>
          <cell r="AO217">
            <v>0.8988905062481729</v>
          </cell>
          <cell r="AP217">
            <v>0.75364465428810168</v>
          </cell>
          <cell r="AQ217">
            <v>-5000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0.37362637362637363</v>
          </cell>
          <cell r="BF217">
            <v>0.44350282485875708</v>
          </cell>
          <cell r="BG217">
            <v>0.5731578920093825</v>
          </cell>
          <cell r="BH217">
            <v>0.46276009411659758</v>
          </cell>
          <cell r="BI217">
            <v>-5000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-5000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0.55494505494505497</v>
          </cell>
          <cell r="CP217">
            <v>0.48870056497175141</v>
          </cell>
          <cell r="CQ217">
            <v>0.48841293777276185</v>
          </cell>
          <cell r="CR217">
            <v>0.52061727265639302</v>
          </cell>
          <cell r="CS217">
            <v>-5000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0.5</v>
          </cell>
          <cell r="DH217">
            <v>0.41242937853107342</v>
          </cell>
          <cell r="DI217">
            <v>0.63980358576050766</v>
          </cell>
          <cell r="DJ217">
            <v>0.56559861463784888</v>
          </cell>
          <cell r="DK217">
            <v>-5000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-5000</v>
          </cell>
          <cell r="DZ217" t="str">
            <v>No</v>
          </cell>
          <cell r="EA217">
            <v>29600</v>
          </cell>
          <cell r="EB217">
            <v>2989600</v>
          </cell>
          <cell r="EC217">
            <v>-34600</v>
          </cell>
          <cell r="ED217">
            <v>-1.1689189189189189E-2</v>
          </cell>
          <cell r="EE217">
            <v>411</v>
          </cell>
          <cell r="EF217">
            <v>386</v>
          </cell>
        </row>
        <row r="218">
          <cell r="A218" t="str">
            <v>Illan Meslier</v>
          </cell>
          <cell r="B218" t="str">
            <v>Leeds United</v>
          </cell>
          <cell r="C218" t="str">
            <v>Goalkeeper</v>
          </cell>
          <cell r="D218" t="str">
            <v>3.892.000</v>
          </cell>
          <cell r="E218">
            <v>0.24199999999999999</v>
          </cell>
          <cell r="F218" t="str">
            <v>Illan Meslier</v>
          </cell>
          <cell r="G218" t="str">
            <v>Aston Villa</v>
          </cell>
          <cell r="H218">
            <v>3892000</v>
          </cell>
          <cell r="I218">
            <v>0.95238095238095244</v>
          </cell>
          <cell r="J218">
            <v>1.0902777777777777</v>
          </cell>
          <cell r="K218">
            <v>0.86685492648758533</v>
          </cell>
          <cell r="L218">
            <v>95</v>
          </cell>
          <cell r="M218">
            <v>0</v>
          </cell>
          <cell r="N218">
            <v>0</v>
          </cell>
          <cell r="O218">
            <v>0</v>
          </cell>
          <cell r="P218">
            <v>0.20804518235702046</v>
          </cell>
          <cell r="Q218">
            <v>4.6336805555555554</v>
          </cell>
          <cell r="R218">
            <v>0</v>
          </cell>
          <cell r="S218">
            <v>0</v>
          </cell>
          <cell r="T218">
            <v>1.6</v>
          </cell>
          <cell r="U218">
            <v>1.57</v>
          </cell>
          <cell r="V218">
            <v>0.38379999999999997</v>
          </cell>
          <cell r="W218">
            <v>0.2419</v>
          </cell>
          <cell r="X218">
            <v>0.37430000000000002</v>
          </cell>
          <cell r="Y218">
            <v>7000</v>
          </cell>
          <cell r="Z218">
            <v>9595</v>
          </cell>
          <cell r="AA218">
            <v>1209.5</v>
          </cell>
          <cell r="AB218">
            <v>-5614.5</v>
          </cell>
          <cell r="AC218">
            <v>0</v>
          </cell>
          <cell r="AD218">
            <v>0</v>
          </cell>
          <cell r="AE218">
            <v>0</v>
          </cell>
          <cell r="AF218">
            <v>15603.388676776534</v>
          </cell>
          <cell r="AG218">
            <v>23168.402777777777</v>
          </cell>
          <cell r="AH218">
            <v>0</v>
          </cell>
          <cell r="AI218">
            <v>0</v>
          </cell>
          <cell r="AJ218">
            <v>16000</v>
          </cell>
          <cell r="AK218">
            <v>-12560</v>
          </cell>
          <cell r="AL218">
            <v>54401.791454554317</v>
          </cell>
          <cell r="AM218">
            <v>0.81874999999999998</v>
          </cell>
          <cell r="AN218">
            <v>1.1210191082802548</v>
          </cell>
          <cell r="AO218">
            <v>0.8269591339433624</v>
          </cell>
          <cell r="AP218">
            <v>0.82284432969798604</v>
          </cell>
          <cell r="AQ218">
            <v>7000</v>
          </cell>
          <cell r="AR218">
            <v>7099.9999999999991</v>
          </cell>
          <cell r="AS218">
            <v>1199.5</v>
          </cell>
          <cell r="AT218">
            <v>-7141.5</v>
          </cell>
          <cell r="AU218">
            <v>0</v>
          </cell>
          <cell r="AV218">
            <v>0</v>
          </cell>
          <cell r="AW218">
            <v>0</v>
          </cell>
          <cell r="AX218">
            <v>12903.364786728791</v>
          </cell>
          <cell r="AY218">
            <v>25972.222222222223</v>
          </cell>
          <cell r="AZ218">
            <v>0</v>
          </cell>
          <cell r="BA218">
            <v>0</v>
          </cell>
          <cell r="BB218">
            <v>13100</v>
          </cell>
          <cell r="BC218">
            <v>-14080</v>
          </cell>
          <cell r="BD218">
            <v>19526.793504475507</v>
          </cell>
          <cell r="BE218">
            <v>0.73124999999999996</v>
          </cell>
          <cell r="BF218">
            <v>1.1719745222929936</v>
          </cell>
          <cell r="BG218">
            <v>0.76337949433685315</v>
          </cell>
          <cell r="BH218">
            <v>0.74714205826858915</v>
          </cell>
          <cell r="BI218">
            <v>7000</v>
          </cell>
          <cell r="BJ218">
            <v>5982.5</v>
          </cell>
          <cell r="BK218">
            <v>1172.5</v>
          </cell>
          <cell r="BL218">
            <v>-7893</v>
          </cell>
          <cell r="BM218">
            <v>0</v>
          </cell>
          <cell r="BN218">
            <v>0</v>
          </cell>
          <cell r="BO218">
            <v>0</v>
          </cell>
          <cell r="BP218">
            <v>11911.306958019051</v>
          </cell>
          <cell r="BQ218">
            <v>27152.777777777777</v>
          </cell>
          <cell r="BR218">
            <v>0</v>
          </cell>
          <cell r="BS218">
            <v>0</v>
          </cell>
          <cell r="BT218">
            <v>11700</v>
          </cell>
          <cell r="BU218">
            <v>-14720</v>
          </cell>
          <cell r="BV218">
            <v>8826.5211839492076</v>
          </cell>
          <cell r="BW218">
            <v>0.85</v>
          </cell>
          <cell r="BX218">
            <v>0.88535031847133749</v>
          </cell>
          <cell r="BY218">
            <v>1.1972173631218104</v>
          </cell>
          <cell r="BZ218">
            <v>1.0087788452646789</v>
          </cell>
          <cell r="CA218">
            <v>7000</v>
          </cell>
          <cell r="CB218">
            <v>9067.5</v>
          </cell>
          <cell r="CC218">
            <v>1310.5</v>
          </cell>
          <cell r="CD218">
            <v>-5628</v>
          </cell>
          <cell r="CE218">
            <v>0</v>
          </cell>
          <cell r="CF218">
            <v>0</v>
          </cell>
          <cell r="CG218">
            <v>0</v>
          </cell>
          <cell r="CH218">
            <v>18680.647847375116</v>
          </cell>
          <cell r="CI218">
            <v>20512.152777777774</v>
          </cell>
          <cell r="CJ218">
            <v>0</v>
          </cell>
          <cell r="CK218">
            <v>0</v>
          </cell>
          <cell r="CL218">
            <v>13600</v>
          </cell>
          <cell r="CM218">
            <v>-11119.999999999998</v>
          </cell>
          <cell r="CN218">
            <v>5802.8500781441107</v>
          </cell>
          <cell r="CO218">
            <v>1.0812499999999998</v>
          </cell>
          <cell r="CP218">
            <v>0.64331210191082799</v>
          </cell>
          <cell r="CQ218">
            <v>1.7506725002961012</v>
          </cell>
          <cell r="CR218">
            <v>1.3758323447808454</v>
          </cell>
          <cell r="CS218">
            <v>7000</v>
          </cell>
          <cell r="CT218">
            <v>13420.000000000002</v>
          </cell>
          <cell r="CU218">
            <v>1219.5</v>
          </cell>
          <cell r="CV218">
            <v>-3289.5</v>
          </cell>
          <cell r="CW218">
            <v>0</v>
          </cell>
          <cell r="CX218">
            <v>0</v>
          </cell>
          <cell r="CY218">
            <v>0</v>
          </cell>
          <cell r="CZ218">
            <v>27316.42346786425</v>
          </cell>
          <cell r="DA218">
            <v>14904.513888888889</v>
          </cell>
          <cell r="DB218">
            <v>0</v>
          </cell>
          <cell r="DC218">
            <v>0</v>
          </cell>
          <cell r="DD218">
            <v>17299.999999999996</v>
          </cell>
          <cell r="DE218">
            <v>-8080</v>
          </cell>
          <cell r="DF218">
            <v>3924.4335847970715</v>
          </cell>
          <cell r="DG218">
            <v>0.29374999999999996</v>
          </cell>
          <cell r="DH218">
            <v>1.7961783439490444</v>
          </cell>
          <cell r="DI218">
            <v>0.28650479686019015</v>
          </cell>
          <cell r="DJ218">
            <v>0.29010478120444833</v>
          </cell>
          <cell r="DK218">
            <v>7000</v>
          </cell>
          <cell r="DL218">
            <v>982.5</v>
          </cell>
          <cell r="DM218">
            <v>545</v>
          </cell>
          <cell r="DN218">
            <v>-12775.5</v>
          </cell>
          <cell r="DO218">
            <v>0</v>
          </cell>
          <cell r="DP218">
            <v>0</v>
          </cell>
          <cell r="DQ218">
            <v>0</v>
          </cell>
          <cell r="DR218">
            <v>4470.4457031704524</v>
          </cell>
          <cell r="DS218">
            <v>41614.583333333328</v>
          </cell>
          <cell r="DT218">
            <v>0</v>
          </cell>
          <cell r="DU218">
            <v>0</v>
          </cell>
          <cell r="DV218">
            <v>4699.9999999999991</v>
          </cell>
          <cell r="DW218">
            <v>-3598.5002485639884</v>
          </cell>
          <cell r="DX218">
            <v>1123.0790246231186</v>
          </cell>
          <cell r="DY218">
            <v>93605.468830543337</v>
          </cell>
          <cell r="DZ218" t="str">
            <v>No</v>
          </cell>
          <cell r="EA218">
            <v>38920</v>
          </cell>
          <cell r="EB218">
            <v>3930920</v>
          </cell>
          <cell r="EC218">
            <v>54685.468830543337</v>
          </cell>
          <cell r="ED218">
            <v>1.4050737109594896E-2</v>
          </cell>
          <cell r="EE218">
            <v>97</v>
          </cell>
          <cell r="EF218">
            <v>93</v>
          </cell>
        </row>
        <row r="219">
          <cell r="A219" t="str">
            <v>Michy Batshuayi</v>
          </cell>
          <cell r="B219" t="str">
            <v>Crystal Palace</v>
          </cell>
          <cell r="C219" t="str">
            <v>Striker</v>
          </cell>
          <cell r="D219" t="str">
            <v>3.622.000</v>
          </cell>
          <cell r="E219">
            <v>3.0000000000000001E-3</v>
          </cell>
          <cell r="F219" t="str">
            <v>Michy Batshuayi</v>
          </cell>
          <cell r="G219" t="str">
            <v>Manchester United</v>
          </cell>
          <cell r="H219">
            <v>3622000</v>
          </cell>
          <cell r="I219">
            <v>1.0894736842105264</v>
          </cell>
          <cell r="J219">
            <v>1.043076923076923</v>
          </cell>
          <cell r="K219">
            <v>1.00622830088045</v>
          </cell>
          <cell r="L219">
            <v>95</v>
          </cell>
          <cell r="M219">
            <v>0.21789473684210528</v>
          </cell>
          <cell r="N219">
            <v>8.7157894736842115E-2</v>
          </cell>
          <cell r="O219">
            <v>1.3291578947368421</v>
          </cell>
          <cell r="P219">
            <v>0.13080967911445851</v>
          </cell>
          <cell r="Q219">
            <v>0</v>
          </cell>
          <cell r="R219">
            <v>0.05</v>
          </cell>
          <cell r="S219">
            <v>0</v>
          </cell>
          <cell r="T219">
            <v>2.0700000000000003</v>
          </cell>
          <cell r="U219">
            <v>3.3899999999999997</v>
          </cell>
          <cell r="V219">
            <v>0.47959999999999997</v>
          </cell>
          <cell r="W219">
            <v>0.48980000000000001</v>
          </cell>
          <cell r="X219">
            <v>1.0306000000000002</v>
          </cell>
          <cell r="Y219">
            <v>7000</v>
          </cell>
          <cell r="Z219">
            <v>11990</v>
          </cell>
          <cell r="AA219">
            <v>2449</v>
          </cell>
          <cell r="AB219">
            <v>-15459.000000000004</v>
          </cell>
          <cell r="AC219">
            <v>21789.473684210527</v>
          </cell>
          <cell r="AD219">
            <v>4357.8947368421059</v>
          </cell>
          <cell r="AE219">
            <v>13291.578947368422</v>
          </cell>
          <cell r="AF219">
            <v>0</v>
          </cell>
          <cell r="AG219">
            <v>0</v>
          </cell>
          <cell r="AH219">
            <v>-1000</v>
          </cell>
          <cell r="AI219">
            <v>0</v>
          </cell>
          <cell r="AJ219">
            <v>20700.000000000004</v>
          </cell>
          <cell r="AK219">
            <v>-27119.999999999996</v>
          </cell>
          <cell r="AL219">
            <v>37998.947368421053</v>
          </cell>
          <cell r="AM219">
            <v>0.42995169082125601</v>
          </cell>
          <cell r="AN219">
            <v>0.5752212389380531</v>
          </cell>
          <cell r="AO219">
            <v>0.35348357689309606</v>
          </cell>
          <cell r="AP219">
            <v>0.38984722849179282</v>
          </cell>
          <cell r="AQ219">
            <v>7000</v>
          </cell>
          <cell r="AR219">
            <v>4082.5</v>
          </cell>
          <cell r="AS219">
            <v>1096</v>
          </cell>
          <cell r="AT219">
            <v>-9262.5</v>
          </cell>
          <cell r="AU219">
            <v>9368.4210526315783</v>
          </cell>
          <cell r="AV219">
            <v>1873.6842105263158</v>
          </cell>
          <cell r="AW219">
            <v>5714.7368421052633</v>
          </cell>
          <cell r="AX219">
            <v>0</v>
          </cell>
          <cell r="AY219">
            <v>0</v>
          </cell>
          <cell r="AZ219">
            <v>-1000</v>
          </cell>
          <cell r="BA219">
            <v>0</v>
          </cell>
          <cell r="BB219">
            <v>8900</v>
          </cell>
          <cell r="BC219">
            <v>-15599.999999999998</v>
          </cell>
          <cell r="BD219">
            <v>2586.4210526315792</v>
          </cell>
          <cell r="BE219">
            <v>0.74396135265700469</v>
          </cell>
          <cell r="BF219">
            <v>0.29203539823008851</v>
          </cell>
          <cell r="BG219">
            <v>0.92319181118468829</v>
          </cell>
          <cell r="BH219">
            <v>0.82874545465470328</v>
          </cell>
          <cell r="BI219">
            <v>7000</v>
          </cell>
          <cell r="BJ219">
            <v>12402.5</v>
          </cell>
          <cell r="BK219">
            <v>1311.5</v>
          </cell>
          <cell r="BL219">
            <v>-3624</v>
          </cell>
          <cell r="BM219">
            <v>16210.526315789471</v>
          </cell>
          <cell r="BN219">
            <v>3242.1052631578946</v>
          </cell>
          <cell r="BO219">
            <v>9888.4210526315783</v>
          </cell>
          <cell r="BP219">
            <v>0</v>
          </cell>
          <cell r="BQ219">
            <v>0</v>
          </cell>
          <cell r="BR219">
            <v>-1000</v>
          </cell>
          <cell r="BS219">
            <v>0</v>
          </cell>
          <cell r="BT219">
            <v>15400</v>
          </cell>
          <cell r="BU219">
            <v>-7919.9999999999991</v>
          </cell>
          <cell r="BV219">
            <v>11477.763157894737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7000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-1000</v>
          </cell>
          <cell r="CK219">
            <v>0</v>
          </cell>
          <cell r="CL219">
            <v>0</v>
          </cell>
          <cell r="CM219">
            <v>0</v>
          </cell>
          <cell r="CN219">
            <v>-125</v>
          </cell>
          <cell r="CO219">
            <v>0.46376811594202888</v>
          </cell>
          <cell r="CP219">
            <v>0.49852507374631272</v>
          </cell>
          <cell r="CQ219">
            <v>0.45844348601488999</v>
          </cell>
          <cell r="CR219">
            <v>0.4610981151284631</v>
          </cell>
          <cell r="CS219">
            <v>7000</v>
          </cell>
          <cell r="CT219">
            <v>5285</v>
          </cell>
          <cell r="CU219">
            <v>1237.5</v>
          </cell>
          <cell r="CV219">
            <v>-8116.5</v>
          </cell>
          <cell r="CW219">
            <v>10105.263157894735</v>
          </cell>
          <cell r="CX219">
            <v>2021.0526315789473</v>
          </cell>
          <cell r="CY219">
            <v>6164.2105263157882</v>
          </cell>
          <cell r="CZ219">
            <v>0</v>
          </cell>
          <cell r="DA219">
            <v>0</v>
          </cell>
          <cell r="DB219">
            <v>-1000</v>
          </cell>
          <cell r="DC219">
            <v>0</v>
          </cell>
          <cell r="DD219">
            <v>9600</v>
          </cell>
          <cell r="DE219">
            <v>-13520</v>
          </cell>
          <cell r="DF219">
            <v>736.03289473684185</v>
          </cell>
          <cell r="DG219">
            <v>0.40096618357487918</v>
          </cell>
          <cell r="DH219">
            <v>0.55752212389380529</v>
          </cell>
          <cell r="DI219">
            <v>0.37534178054866618</v>
          </cell>
          <cell r="DJ219">
            <v>0.38794247161505596</v>
          </cell>
          <cell r="DK219">
            <v>7000</v>
          </cell>
          <cell r="DL219">
            <v>3965</v>
          </cell>
          <cell r="DM219">
            <v>1120</v>
          </cell>
          <cell r="DN219">
            <v>-9261</v>
          </cell>
          <cell r="DO219">
            <v>8736.8421052631566</v>
          </cell>
          <cell r="DP219">
            <v>1747.3684210526317</v>
          </cell>
          <cell r="DQ219">
            <v>5329.4736842105258</v>
          </cell>
          <cell r="DR219">
            <v>0</v>
          </cell>
          <cell r="DS219">
            <v>0</v>
          </cell>
          <cell r="DT219">
            <v>-1000</v>
          </cell>
          <cell r="DU219">
            <v>0</v>
          </cell>
          <cell r="DV219">
            <v>8300</v>
          </cell>
          <cell r="DW219">
            <v>-10179.269088479825</v>
          </cell>
          <cell r="DX219">
            <v>273.70047256395276</v>
          </cell>
          <cell r="DY219">
            <v>52947.86494624817</v>
          </cell>
          <cell r="DZ219" t="str">
            <v>No</v>
          </cell>
          <cell r="EA219">
            <v>36220</v>
          </cell>
          <cell r="EB219">
            <v>3658220</v>
          </cell>
          <cell r="EC219">
            <v>16727.86494624817</v>
          </cell>
          <cell r="ED219">
            <v>4.6184055621888926E-3</v>
          </cell>
          <cell r="EE219">
            <v>164</v>
          </cell>
          <cell r="EF219">
            <v>166</v>
          </cell>
        </row>
        <row r="220">
          <cell r="A220" t="str">
            <v>Björn Engels</v>
          </cell>
          <cell r="B220" t="str">
            <v>Aston Villa</v>
          </cell>
          <cell r="C220" t="str">
            <v>Defense</v>
          </cell>
          <cell r="D220" t="str">
            <v>1.960.000</v>
          </cell>
          <cell r="E220">
            <v>2E-3</v>
          </cell>
          <cell r="F220" t="str">
            <v>Bjorn Engels</v>
          </cell>
          <cell r="G220" t="str">
            <v/>
          </cell>
          <cell r="H220">
            <v>1960000</v>
          </cell>
          <cell r="I220">
            <v>1.06049822064057</v>
          </cell>
          <cell r="J220">
            <v>0.96774193548387133</v>
          </cell>
          <cell r="K220">
            <v>1.0283992340244903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2.98</v>
          </cell>
          <cell r="U220">
            <v>2.7</v>
          </cell>
          <cell r="V220">
            <v>0.8115</v>
          </cell>
          <cell r="W220">
            <v>0.51439999999999997</v>
          </cell>
          <cell r="X220">
            <v>0.67419999999999991</v>
          </cell>
          <cell r="Y220">
            <v>-5000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-5000</v>
          </cell>
          <cell r="AM220">
            <v>0.47986577181208051</v>
          </cell>
          <cell r="AN220">
            <v>0.37777777777777777</v>
          </cell>
          <cell r="AO220">
            <v>0.67430214364457286</v>
          </cell>
          <cell r="AP220">
            <v>0.56883610872952095</v>
          </cell>
          <cell r="AQ220">
            <v>-5000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0.50671140939597314</v>
          </cell>
          <cell r="BF220">
            <v>0.42222222222222217</v>
          </cell>
          <cell r="BG220">
            <v>0.59805235172056015</v>
          </cell>
          <cell r="BH220">
            <v>0.55049064481869381</v>
          </cell>
          <cell r="BI220">
            <v>-5000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0.48657718120805366</v>
          </cell>
          <cell r="BX220">
            <v>0.54074074074074074</v>
          </cell>
          <cell r="BY220">
            <v>0.43427513932154099</v>
          </cell>
          <cell r="BZ220">
            <v>0.45968290501149833</v>
          </cell>
          <cell r="CA220">
            <v>-5000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0.52013422818791943</v>
          </cell>
          <cell r="CP220">
            <v>0.35555555555555551</v>
          </cell>
          <cell r="CQ220">
            <v>0.71599865953568631</v>
          </cell>
          <cell r="CR220">
            <v>0.61025847815591971</v>
          </cell>
          <cell r="CS220">
            <v>-5000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0.33557046979865773</v>
          </cell>
          <cell r="DH220">
            <v>0.78518518518518521</v>
          </cell>
          <cell r="DI220">
            <v>0.22445568529490706</v>
          </cell>
          <cell r="DJ220">
            <v>0.27444616915415604</v>
          </cell>
          <cell r="DK220">
            <v>-5000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-5000</v>
          </cell>
          <cell r="DZ220" t="str">
            <v>No</v>
          </cell>
          <cell r="EA220">
            <v>19600</v>
          </cell>
          <cell r="EB220">
            <v>1979600</v>
          </cell>
          <cell r="EC220">
            <v>-24600</v>
          </cell>
          <cell r="ED220">
            <v>-1.2551020408163265E-2</v>
          </cell>
          <cell r="EE220">
            <v>266</v>
          </cell>
          <cell r="EF220">
            <v>517</v>
          </cell>
        </row>
        <row r="221">
          <cell r="A221" t="str">
            <v>Gabriel Jesus</v>
          </cell>
          <cell r="B221" t="str">
            <v>Manchester City</v>
          </cell>
          <cell r="C221" t="str">
            <v>Striker</v>
          </cell>
          <cell r="D221" t="str">
            <v>8.932.000</v>
          </cell>
          <cell r="E221">
            <v>3.7000000000000005E-2</v>
          </cell>
          <cell r="F221" t="str">
            <v>Gabriel Jesus</v>
          </cell>
          <cell r="G221" t="str">
            <v/>
          </cell>
          <cell r="H221">
            <v>8932000</v>
          </cell>
          <cell r="I221">
            <v>0.99784017278617732</v>
          </cell>
          <cell r="J221">
            <v>0.62903225806451601</v>
          </cell>
          <cell r="K221">
            <v>1.2318970745493336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4.6199999999999992</v>
          </cell>
          <cell r="U221">
            <v>0.78</v>
          </cell>
          <cell r="V221">
            <v>1.6113</v>
          </cell>
          <cell r="W221">
            <v>0.29200000000000004</v>
          </cell>
          <cell r="X221">
            <v>9.6700000000000008E-2</v>
          </cell>
          <cell r="Y221">
            <v>-5000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-5000</v>
          </cell>
          <cell r="AM221">
            <v>1</v>
          </cell>
          <cell r="AN221">
            <v>1.4102564102564104</v>
          </cell>
          <cell r="AO221">
            <v>0.87715645355917138</v>
          </cell>
          <cell r="AP221">
            <v>0.93656631028409909</v>
          </cell>
          <cell r="AQ221">
            <v>-5000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0.46103896103896108</v>
          </cell>
          <cell r="BF221">
            <v>0.73076923076923073</v>
          </cell>
          <cell r="BG221">
            <v>0.41357544208242786</v>
          </cell>
          <cell r="BH221">
            <v>0.43666278995228297</v>
          </cell>
          <cell r="BI221">
            <v>-5000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-5000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0.40043290043290053</v>
          </cell>
          <cell r="CP221">
            <v>0.93589743589743579</v>
          </cell>
          <cell r="CQ221">
            <v>0.35242574423949602</v>
          </cell>
          <cell r="CR221">
            <v>0.37566323077065311</v>
          </cell>
          <cell r="CS221">
            <v>-5000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F221">
            <v>0</v>
          </cell>
          <cell r="DG221">
            <v>0.61038961038961048</v>
          </cell>
          <cell r="DH221">
            <v>0.60256410256410253</v>
          </cell>
          <cell r="DI221">
            <v>0.45707155101977864</v>
          </cell>
          <cell r="DJ221">
            <v>0.52819667354796707</v>
          </cell>
          <cell r="DK221">
            <v>-5000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-5000</v>
          </cell>
          <cell r="DZ221" t="str">
            <v>No</v>
          </cell>
          <cell r="EA221">
            <v>89320</v>
          </cell>
          <cell r="EB221">
            <v>9021320</v>
          </cell>
          <cell r="EC221">
            <v>-94320</v>
          </cell>
          <cell r="ED221">
            <v>-1.0559785042543663E-2</v>
          </cell>
          <cell r="EE221">
            <v>571</v>
          </cell>
          <cell r="EF221">
            <v>235</v>
          </cell>
        </row>
        <row r="222">
          <cell r="A222" t="str">
            <v>João Virgínia</v>
          </cell>
          <cell r="B222" t="str">
            <v>Everton</v>
          </cell>
          <cell r="C222" t="str">
            <v>Goalkeeper</v>
          </cell>
          <cell r="D222" t="str">
            <v>3.460.000</v>
          </cell>
          <cell r="E222">
            <v>0</v>
          </cell>
          <cell r="F222" t="str">
            <v>Joao Virginia</v>
          </cell>
          <cell r="G222" t="str">
            <v/>
          </cell>
          <cell r="H222">
            <v>3460000</v>
          </cell>
          <cell r="I222">
            <v>0.97204968944099401</v>
          </cell>
          <cell r="J222">
            <v>0.93693693693693725</v>
          </cell>
          <cell r="K222">
            <v>1.0552996276166207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3.13</v>
          </cell>
          <cell r="U222">
            <v>2.08</v>
          </cell>
          <cell r="V222">
            <v>0.98069999999999991</v>
          </cell>
          <cell r="W222">
            <v>0.51919999999999999</v>
          </cell>
          <cell r="X222">
            <v>0.5</v>
          </cell>
          <cell r="Y222">
            <v>-5000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-5000</v>
          </cell>
          <cell r="AM222">
            <v>0.24600638977635783</v>
          </cell>
          <cell r="AN222">
            <v>0.88942307692307698</v>
          </cell>
          <cell r="AO222">
            <v>0.22238455471794352</v>
          </cell>
          <cell r="AP222">
            <v>0.233897459259788</v>
          </cell>
          <cell r="AQ222">
            <v>-5000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0.45047923322683703</v>
          </cell>
          <cell r="BF222">
            <v>0.4375</v>
          </cell>
          <cell r="BG222">
            <v>0.56930032780136453</v>
          </cell>
          <cell r="BH222">
            <v>0.50641679982376742</v>
          </cell>
          <cell r="BI222">
            <v>-5000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-5000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0.53993610223642174</v>
          </cell>
          <cell r="CP222">
            <v>0.46153846153846151</v>
          </cell>
          <cell r="CQ222">
            <v>0.54153522318255987</v>
          </cell>
          <cell r="CR222">
            <v>0.54073507157287481</v>
          </cell>
          <cell r="CS222">
            <v>-5000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0.33546325878594252</v>
          </cell>
          <cell r="DH222">
            <v>0.72115384615384615</v>
          </cell>
          <cell r="DI222">
            <v>0.31557870490859519</v>
          </cell>
          <cell r="DJ222">
            <v>0.32536911462535079</v>
          </cell>
          <cell r="DK222">
            <v>-5000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-5000</v>
          </cell>
          <cell r="DZ222" t="str">
            <v>No</v>
          </cell>
          <cell r="EA222">
            <v>34600</v>
          </cell>
          <cell r="EB222">
            <v>3494600</v>
          </cell>
          <cell r="EC222">
            <v>-39600</v>
          </cell>
          <cell r="ED222">
            <v>-1.1445086705202312E-2</v>
          </cell>
          <cell r="EE222">
            <v>456</v>
          </cell>
          <cell r="EF222">
            <v>350</v>
          </cell>
        </row>
        <row r="223">
          <cell r="A223" t="str">
            <v>Curtis Jones</v>
          </cell>
          <cell r="B223" t="str">
            <v>Liverpool</v>
          </cell>
          <cell r="C223" t="str">
            <v>Midfield</v>
          </cell>
          <cell r="D223" t="str">
            <v>4.085.000</v>
          </cell>
          <cell r="E223">
            <v>4.0999999999999995E-2</v>
          </cell>
          <cell r="F223" t="str">
            <v>Curtis Jones</v>
          </cell>
          <cell r="G223" t="str">
            <v>Sheffield United</v>
          </cell>
          <cell r="H223">
            <v>4085000</v>
          </cell>
          <cell r="I223">
            <v>1.0082191780821921</v>
          </cell>
          <cell r="J223">
            <v>0.87837837837837884</v>
          </cell>
          <cell r="K223">
            <v>1.1290504835374364</v>
          </cell>
          <cell r="L223">
            <v>95</v>
          </cell>
          <cell r="M223">
            <v>7.0575342465753449E-2</v>
          </cell>
          <cell r="N223">
            <v>0.22180821917808227</v>
          </cell>
          <cell r="O223">
            <v>0.56460273972602759</v>
          </cell>
          <cell r="P223">
            <v>0.48549170792109764</v>
          </cell>
          <cell r="Q223">
            <v>0</v>
          </cell>
          <cell r="R223">
            <v>0.28999999999999998</v>
          </cell>
          <cell r="S223">
            <v>0</v>
          </cell>
          <cell r="T223">
            <v>3.6799999999999997</v>
          </cell>
          <cell r="U223">
            <v>1.95</v>
          </cell>
          <cell r="V223">
            <v>1.1375</v>
          </cell>
          <cell r="W223">
            <v>0.44940000000000002</v>
          </cell>
          <cell r="X223">
            <v>0.41310000000000002</v>
          </cell>
          <cell r="Y223">
            <v>7000</v>
          </cell>
          <cell r="Z223">
            <v>28437.5</v>
          </cell>
          <cell r="AA223">
            <v>2247</v>
          </cell>
          <cell r="AB223">
            <v>-6196.5</v>
          </cell>
          <cell r="AC223">
            <v>8821.9178082191811</v>
          </cell>
          <cell r="AD223">
            <v>11090.410958904113</v>
          </cell>
          <cell r="AE223">
            <v>5646.0273972602763</v>
          </cell>
          <cell r="AF223">
            <v>0</v>
          </cell>
          <cell r="AG223">
            <v>0</v>
          </cell>
          <cell r="AH223">
            <v>-5800</v>
          </cell>
          <cell r="AI223">
            <v>0</v>
          </cell>
          <cell r="AJ223">
            <v>36800</v>
          </cell>
          <cell r="AK223">
            <v>-15600</v>
          </cell>
          <cell r="AL223">
            <v>72446.356164383556</v>
          </cell>
          <cell r="AM223">
            <v>0.57065217391304357</v>
          </cell>
          <cell r="AN223">
            <v>0.35897435897435898</v>
          </cell>
          <cell r="AO223">
            <v>0.63742840251008448</v>
          </cell>
          <cell r="AP223">
            <v>0.60311682417778589</v>
          </cell>
          <cell r="AQ223">
            <v>7000</v>
          </cell>
          <cell r="AR223">
            <v>17330</v>
          </cell>
          <cell r="AS223">
            <v>974.5</v>
          </cell>
          <cell r="AT223">
            <v>-1678.5</v>
          </cell>
          <cell r="AU223">
            <v>5034.2465753424685</v>
          </cell>
          <cell r="AV223">
            <v>6328.7671232876737</v>
          </cell>
          <cell r="AW223">
            <v>3221.9178082191797</v>
          </cell>
          <cell r="AX223">
            <v>0</v>
          </cell>
          <cell r="AY223">
            <v>0</v>
          </cell>
          <cell r="AZ223">
            <v>-5800</v>
          </cell>
          <cell r="BA223">
            <v>0</v>
          </cell>
          <cell r="BB223">
            <v>21000.000000000004</v>
          </cell>
          <cell r="BC223">
            <v>-5600</v>
          </cell>
          <cell r="BD223">
            <v>20405.465753424665</v>
          </cell>
          <cell r="BE223">
            <v>0.46195652173913043</v>
          </cell>
          <cell r="BF223">
            <v>0.51282051282051289</v>
          </cell>
          <cell r="BG223">
            <v>0.4722185749595107</v>
          </cell>
          <cell r="BH223">
            <v>0.46705936495150635</v>
          </cell>
          <cell r="BI223">
            <v>7000</v>
          </cell>
          <cell r="BJ223">
            <v>13367.499999999998</v>
          </cell>
          <cell r="BK223">
            <v>1231.5</v>
          </cell>
          <cell r="BL223">
            <v>-3286.5</v>
          </cell>
          <cell r="BM223">
            <v>4075.342465753426</v>
          </cell>
          <cell r="BN223">
            <v>5123.287671232878</v>
          </cell>
          <cell r="BO223">
            <v>2608.2191780821927</v>
          </cell>
          <cell r="BP223">
            <v>0</v>
          </cell>
          <cell r="BQ223">
            <v>0</v>
          </cell>
          <cell r="BR223">
            <v>-5800</v>
          </cell>
          <cell r="BS223">
            <v>0</v>
          </cell>
          <cell r="BT223">
            <v>17000</v>
          </cell>
          <cell r="BU223">
            <v>-8000.0000000000009</v>
          </cell>
          <cell r="BV223">
            <v>6579.8373287671238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7000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-5800</v>
          </cell>
          <cell r="CK223">
            <v>0</v>
          </cell>
          <cell r="CL223">
            <v>0</v>
          </cell>
          <cell r="CM223">
            <v>0</v>
          </cell>
          <cell r="CN223">
            <v>-725</v>
          </cell>
          <cell r="CO223">
            <v>0.42391304347826092</v>
          </cell>
          <cell r="CP223">
            <v>0.66153846153846152</v>
          </cell>
          <cell r="CQ223">
            <v>0.35334395557606957</v>
          </cell>
          <cell r="CR223">
            <v>0.38702339929634627</v>
          </cell>
          <cell r="CS223">
            <v>7000</v>
          </cell>
          <cell r="CT223">
            <v>10812.5</v>
          </cell>
          <cell r="CU223">
            <v>1270</v>
          </cell>
          <cell r="CV223">
            <v>-4702.5</v>
          </cell>
          <cell r="CW223">
            <v>3739.726027397262</v>
          </cell>
          <cell r="CX223">
            <v>4701.3698630137005</v>
          </cell>
          <cell r="CY223">
            <v>2393.4246575342477</v>
          </cell>
          <cell r="CZ223">
            <v>0</v>
          </cell>
          <cell r="DA223">
            <v>0</v>
          </cell>
          <cell r="DB223">
            <v>-5800</v>
          </cell>
          <cell r="DC223">
            <v>0</v>
          </cell>
          <cell r="DD223">
            <v>15600.000000000002</v>
          </cell>
          <cell r="DE223">
            <v>-10320</v>
          </cell>
          <cell r="DF223">
            <v>1105.9075342465758</v>
          </cell>
          <cell r="DG223">
            <v>0.57608695652173925</v>
          </cell>
          <cell r="DH223">
            <v>0.51282051282051289</v>
          </cell>
          <cell r="DI223">
            <v>0.4722185749595107</v>
          </cell>
          <cell r="DJ223">
            <v>0.52157354386649757</v>
          </cell>
          <cell r="DK223">
            <v>7000</v>
          </cell>
          <cell r="DL223">
            <v>15655</v>
          </cell>
          <cell r="DM223">
            <v>1031</v>
          </cell>
          <cell r="DN223">
            <v>-2514</v>
          </cell>
          <cell r="DO223">
            <v>5082.1917808219205</v>
          </cell>
          <cell r="DP223">
            <v>6389.041095890414</v>
          </cell>
          <cell r="DQ223">
            <v>3252.6027397260295</v>
          </cell>
          <cell r="DR223">
            <v>0</v>
          </cell>
          <cell r="DS223">
            <v>0</v>
          </cell>
          <cell r="DT223">
            <v>-5800</v>
          </cell>
          <cell r="DU223">
            <v>0</v>
          </cell>
          <cell r="DV223">
            <v>21200.000000000004</v>
          </cell>
          <cell r="DW223">
            <v>-7366.6097693683669</v>
          </cell>
          <cell r="DX223">
            <v>1154.0383077209376</v>
          </cell>
          <cell r="DY223">
            <v>100966.60508854287</v>
          </cell>
          <cell r="DZ223" t="str">
            <v>No</v>
          </cell>
          <cell r="EA223">
            <v>40850</v>
          </cell>
          <cell r="EB223">
            <v>4125850</v>
          </cell>
          <cell r="EC223">
            <v>60116.60508854287</v>
          </cell>
          <cell r="ED223">
            <v>1.4716427194257741E-2</v>
          </cell>
          <cell r="EE223">
            <v>91</v>
          </cell>
          <cell r="EF223">
            <v>89</v>
          </cell>
        </row>
        <row r="224">
          <cell r="A224" t="str">
            <v>Iliman Ndiaye</v>
          </cell>
          <cell r="B224" t="str">
            <v>Sheffield United</v>
          </cell>
          <cell r="C224" t="str">
            <v>Midfield</v>
          </cell>
          <cell r="D224" t="str">
            <v>1.980.000</v>
          </cell>
          <cell r="E224">
            <v>0</v>
          </cell>
          <cell r="F224" t="e">
            <v>#N/A</v>
          </cell>
          <cell r="G224" t="str">
            <v/>
          </cell>
          <cell r="H224">
            <v>1980000</v>
          </cell>
          <cell r="I224">
            <v>0.92857142857142838</v>
          </cell>
          <cell r="J224">
            <v>1.0201729106628248</v>
          </cell>
          <cell r="K224">
            <v>1.0082793805717964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1.82</v>
          </cell>
          <cell r="U224">
            <v>3.54</v>
          </cell>
          <cell r="V224">
            <v>0.40310000000000001</v>
          </cell>
          <cell r="W224">
            <v>0.46500000000000002</v>
          </cell>
          <cell r="X224">
            <v>1.1319999999999999</v>
          </cell>
          <cell r="Y224">
            <v>-5000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-5000</v>
          </cell>
          <cell r="AM224">
            <v>0.63186813186813184</v>
          </cell>
          <cell r="AN224">
            <v>0.31638418079096048</v>
          </cell>
          <cell r="AO224">
            <v>0.8988905062481729</v>
          </cell>
          <cell r="AP224">
            <v>0.75364465428810168</v>
          </cell>
          <cell r="AQ224">
            <v>-5000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0.37362637362637363</v>
          </cell>
          <cell r="BF224">
            <v>0.44350282485875708</v>
          </cell>
          <cell r="BG224">
            <v>0.5731578920093825</v>
          </cell>
          <cell r="BH224">
            <v>0.46276009411659758</v>
          </cell>
          <cell r="BI224">
            <v>-5000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-5000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0.55494505494505497</v>
          </cell>
          <cell r="CP224">
            <v>0.48870056497175141</v>
          </cell>
          <cell r="CQ224">
            <v>0.48841293777276185</v>
          </cell>
          <cell r="CR224">
            <v>0.52061727265639302</v>
          </cell>
          <cell r="CS224">
            <v>-5000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0.5</v>
          </cell>
          <cell r="DH224">
            <v>0.41242937853107342</v>
          </cell>
          <cell r="DI224">
            <v>0.63980358576050766</v>
          </cell>
          <cell r="DJ224">
            <v>0.56559861463784888</v>
          </cell>
          <cell r="DK224">
            <v>-5000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-5000</v>
          </cell>
          <cell r="DZ224" t="str">
            <v>No</v>
          </cell>
          <cell r="EA224">
            <v>19800</v>
          </cell>
          <cell r="EB224">
            <v>1999800</v>
          </cell>
          <cell r="EC224">
            <v>-24800</v>
          </cell>
          <cell r="ED224">
            <v>-1.2525252525252526E-2</v>
          </cell>
          <cell r="EE224">
            <v>303</v>
          </cell>
          <cell r="EF224">
            <v>497</v>
          </cell>
        </row>
        <row r="225">
          <cell r="A225" t="str">
            <v>Tyler Onyango</v>
          </cell>
          <cell r="B225" t="str">
            <v>Everton</v>
          </cell>
          <cell r="C225" t="str">
            <v>Midfield</v>
          </cell>
          <cell r="D225" t="str">
            <v>2.465.000</v>
          </cell>
          <cell r="E225">
            <v>0</v>
          </cell>
          <cell r="F225" t="e">
            <v>#N/A</v>
          </cell>
          <cell r="G225" t="str">
            <v/>
          </cell>
          <cell r="H225">
            <v>2465000</v>
          </cell>
          <cell r="I225">
            <v>0.97204968944099401</v>
          </cell>
          <cell r="J225">
            <v>0.93693693693693725</v>
          </cell>
          <cell r="K225">
            <v>1.0552996276166207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3.13</v>
          </cell>
          <cell r="U225">
            <v>2.08</v>
          </cell>
          <cell r="V225">
            <v>0.98069999999999991</v>
          </cell>
          <cell r="W225">
            <v>0.51919999999999999</v>
          </cell>
          <cell r="X225">
            <v>0.5</v>
          </cell>
          <cell r="Y225">
            <v>-5000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-5000</v>
          </cell>
          <cell r="AM225">
            <v>0.24600638977635783</v>
          </cell>
          <cell r="AN225">
            <v>0.88942307692307698</v>
          </cell>
          <cell r="AO225">
            <v>0.22238455471794352</v>
          </cell>
          <cell r="AP225">
            <v>0.233897459259788</v>
          </cell>
          <cell r="AQ225">
            <v>-5000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0.45047923322683703</v>
          </cell>
          <cell r="BF225">
            <v>0.4375</v>
          </cell>
          <cell r="BG225">
            <v>0.56930032780136453</v>
          </cell>
          <cell r="BH225">
            <v>0.50641679982376742</v>
          </cell>
          <cell r="BI225">
            <v>-5000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-5000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0.53993610223642174</v>
          </cell>
          <cell r="CP225">
            <v>0.46153846153846151</v>
          </cell>
          <cell r="CQ225">
            <v>0.54153522318255987</v>
          </cell>
          <cell r="CR225">
            <v>0.54073507157287481</v>
          </cell>
          <cell r="CS225">
            <v>-5000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0.33546325878594252</v>
          </cell>
          <cell r="DH225">
            <v>0.72115384615384615</v>
          </cell>
          <cell r="DI225">
            <v>0.31557870490859519</v>
          </cell>
          <cell r="DJ225">
            <v>0.32536911462535079</v>
          </cell>
          <cell r="DK225">
            <v>-5000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-5000</v>
          </cell>
          <cell r="DZ225" t="str">
            <v>No</v>
          </cell>
          <cell r="EA225">
            <v>24650</v>
          </cell>
          <cell r="EB225">
            <v>2489650</v>
          </cell>
          <cell r="EC225">
            <v>-29650</v>
          </cell>
          <cell r="ED225">
            <v>-1.2028397565922921E-2</v>
          </cell>
          <cell r="EE225">
            <v>351</v>
          </cell>
          <cell r="EF225">
            <v>450</v>
          </cell>
        </row>
        <row r="226">
          <cell r="A226" t="str">
            <v>Elia Caprile</v>
          </cell>
          <cell r="B226" t="str">
            <v>Leeds United</v>
          </cell>
          <cell r="C226" t="str">
            <v>Goalkeeper</v>
          </cell>
          <cell r="D226" t="str">
            <v>2.960.000</v>
          </cell>
          <cell r="E226">
            <v>0</v>
          </cell>
          <cell r="F226" t="str">
            <v>Elia Caprile</v>
          </cell>
          <cell r="G226" t="str">
            <v/>
          </cell>
          <cell r="H226">
            <v>2960000</v>
          </cell>
          <cell r="I226">
            <v>0.95238095238095244</v>
          </cell>
          <cell r="J226">
            <v>1.0902777777777777</v>
          </cell>
          <cell r="K226">
            <v>0.86685492648758533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1.6</v>
          </cell>
          <cell r="U226">
            <v>1.57</v>
          </cell>
          <cell r="V226">
            <v>0.38379999999999997</v>
          </cell>
          <cell r="W226">
            <v>0.2419</v>
          </cell>
          <cell r="X226">
            <v>0.37430000000000002</v>
          </cell>
          <cell r="Y226">
            <v>-5000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-5000</v>
          </cell>
          <cell r="AM226">
            <v>0.81874999999999998</v>
          </cell>
          <cell r="AN226">
            <v>1.1210191082802548</v>
          </cell>
          <cell r="AO226">
            <v>0.8269591339433624</v>
          </cell>
          <cell r="AP226">
            <v>0.82284432969798604</v>
          </cell>
          <cell r="AQ226">
            <v>-5000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0.73124999999999996</v>
          </cell>
          <cell r="BF226">
            <v>1.1719745222929936</v>
          </cell>
          <cell r="BG226">
            <v>0.76337949433685315</v>
          </cell>
          <cell r="BH226">
            <v>0.74714205826858915</v>
          </cell>
          <cell r="BI226">
            <v>-5000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0.85</v>
          </cell>
          <cell r="BX226">
            <v>0.88535031847133749</v>
          </cell>
          <cell r="BY226">
            <v>1.1972173631218104</v>
          </cell>
          <cell r="BZ226">
            <v>1.0087788452646789</v>
          </cell>
          <cell r="CA226">
            <v>-5000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1.0812499999999998</v>
          </cell>
          <cell r="CP226">
            <v>0.64331210191082799</v>
          </cell>
          <cell r="CQ226">
            <v>1.7506725002961012</v>
          </cell>
          <cell r="CR226">
            <v>1.3758323447808454</v>
          </cell>
          <cell r="CS226">
            <v>-5000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0.29374999999999996</v>
          </cell>
          <cell r="DH226">
            <v>1.7961783439490444</v>
          </cell>
          <cell r="DI226">
            <v>0.28650479686019015</v>
          </cell>
          <cell r="DJ226">
            <v>0.29010478120444833</v>
          </cell>
          <cell r="DK226">
            <v>-5000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-5000</v>
          </cell>
          <cell r="DZ226" t="str">
            <v>No</v>
          </cell>
          <cell r="EA226">
            <v>29600</v>
          </cell>
          <cell r="EB226">
            <v>2989600</v>
          </cell>
          <cell r="EC226">
            <v>-34600</v>
          </cell>
          <cell r="ED226">
            <v>-1.1689189189189189E-2</v>
          </cell>
          <cell r="EE226">
            <v>412</v>
          </cell>
          <cell r="EF226">
            <v>387</v>
          </cell>
        </row>
        <row r="227">
          <cell r="A227" t="str">
            <v>Jacob Murphy</v>
          </cell>
          <cell r="B227" t="str">
            <v>Newcastle</v>
          </cell>
          <cell r="C227" t="str">
            <v>Midfield</v>
          </cell>
          <cell r="D227" t="str">
            <v>2.929.000</v>
          </cell>
          <cell r="E227">
            <v>1E-3</v>
          </cell>
          <cell r="F227" t="str">
            <v>Jacob Murphy</v>
          </cell>
          <cell r="G227" t="str">
            <v/>
          </cell>
          <cell r="H227">
            <v>2929000</v>
          </cell>
          <cell r="I227">
            <v>1.0660377358490565</v>
          </cell>
          <cell r="J227">
            <v>0.83206106870228991</v>
          </cell>
          <cell r="K227">
            <v>1.2007731918097617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1.1299999999999999</v>
          </cell>
          <cell r="U227">
            <v>1.0900000000000001</v>
          </cell>
          <cell r="V227">
            <v>0.3609</v>
          </cell>
          <cell r="W227">
            <v>0.29720000000000002</v>
          </cell>
          <cell r="X227">
            <v>0.34189999999999998</v>
          </cell>
          <cell r="Y227">
            <v>-5000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-5000</v>
          </cell>
          <cell r="AM227">
            <v>1.0796460176991152</v>
          </cell>
          <cell r="AN227">
            <v>1.0917431192660549</v>
          </cell>
          <cell r="AO227">
            <v>0.90483741803595963</v>
          </cell>
          <cell r="AP227">
            <v>0.98838459875074614</v>
          </cell>
          <cell r="AQ227">
            <v>-5000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1.0088495575221239</v>
          </cell>
          <cell r="BF227">
            <v>1.3853211009174311</v>
          </cell>
          <cell r="BG227">
            <v>0.65704681981505675</v>
          </cell>
          <cell r="BH227">
            <v>0.81416300176422818</v>
          </cell>
          <cell r="BI227">
            <v>-5000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0.68141592920353988</v>
          </cell>
          <cell r="BX227">
            <v>1.5321100917431192</v>
          </cell>
          <cell r="BY227">
            <v>0.55989836656540215</v>
          </cell>
          <cell r="BZ227">
            <v>0.61767602002401523</v>
          </cell>
          <cell r="CA227">
            <v>-5000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0.95575221238938068</v>
          </cell>
          <cell r="CP227">
            <v>1.4954128440366969</v>
          </cell>
          <cell r="CQ227">
            <v>0.58274825237398975</v>
          </cell>
          <cell r="CR227">
            <v>0.74629949180773658</v>
          </cell>
          <cell r="CS227">
            <v>-5000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0.76106194690265494</v>
          </cell>
          <cell r="DH227">
            <v>1.201834862385321</v>
          </cell>
          <cell r="DI227">
            <v>0.80251879796247838</v>
          </cell>
          <cell r="DJ227">
            <v>0.78151552691120751</v>
          </cell>
          <cell r="DK227">
            <v>-5000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-5000</v>
          </cell>
          <cell r="DZ227" t="str">
            <v>No</v>
          </cell>
          <cell r="EA227">
            <v>29290</v>
          </cell>
          <cell r="EB227">
            <v>2958290</v>
          </cell>
          <cell r="EC227">
            <v>-34290</v>
          </cell>
          <cell r="ED227">
            <v>-1.1707067258449983E-2</v>
          </cell>
          <cell r="EE227">
            <v>392</v>
          </cell>
          <cell r="EF227">
            <v>411</v>
          </cell>
        </row>
        <row r="228">
          <cell r="A228" t="str">
            <v>Callum Hudson-Odoi</v>
          </cell>
          <cell r="B228" t="str">
            <v>Chelsea</v>
          </cell>
          <cell r="C228" t="str">
            <v>Striker</v>
          </cell>
          <cell r="D228" t="str">
            <v>4.310.000</v>
          </cell>
          <cell r="E228">
            <v>5.0999999999999997E-2</v>
          </cell>
          <cell r="F228" t="str">
            <v>Callum Hudson-Odoi</v>
          </cell>
          <cell r="G228" t="str">
            <v>Liverpool</v>
          </cell>
          <cell r="H228">
            <v>4310000</v>
          </cell>
          <cell r="I228">
            <v>1.003571428571429</v>
          </cell>
          <cell r="J228">
            <v>0.9963636363636369</v>
          </cell>
          <cell r="K228">
            <v>0.99321007287201368</v>
          </cell>
          <cell r="L228">
            <v>95</v>
          </cell>
          <cell r="M228">
            <v>0.10035714285714291</v>
          </cell>
          <cell r="N228">
            <v>0.17060714285714293</v>
          </cell>
          <cell r="O228">
            <v>0.31110714285714297</v>
          </cell>
          <cell r="P228">
            <v>0.20857411530312286</v>
          </cell>
          <cell r="Q228">
            <v>0</v>
          </cell>
          <cell r="R228">
            <v>0.06</v>
          </cell>
          <cell r="S228">
            <v>0</v>
          </cell>
          <cell r="T228">
            <v>2.81</v>
          </cell>
          <cell r="U228">
            <v>2.74</v>
          </cell>
          <cell r="V228">
            <v>0.76150000000000007</v>
          </cell>
          <cell r="W228">
            <v>0.51229999999999998</v>
          </cell>
          <cell r="X228">
            <v>0.72629999999999995</v>
          </cell>
          <cell r="Y228">
            <v>7000</v>
          </cell>
          <cell r="Z228">
            <v>19037.5</v>
          </cell>
          <cell r="AA228">
            <v>2561.5</v>
          </cell>
          <cell r="AB228">
            <v>-10894.5</v>
          </cell>
          <cell r="AC228">
            <v>10035.714285714292</v>
          </cell>
          <cell r="AD228">
            <v>8530.3571428571468</v>
          </cell>
          <cell r="AE228">
            <v>3111.0714285714298</v>
          </cell>
          <cell r="AF228">
            <v>0</v>
          </cell>
          <cell r="AG228">
            <v>0</v>
          </cell>
          <cell r="AH228">
            <v>-1200</v>
          </cell>
          <cell r="AI228">
            <v>0</v>
          </cell>
          <cell r="AJ228">
            <v>28100</v>
          </cell>
          <cell r="AK228">
            <v>-21920</v>
          </cell>
          <cell r="AL228">
            <v>44361.64285714287</v>
          </cell>
          <cell r="AM228">
            <v>0.65836298932384341</v>
          </cell>
          <cell r="AN228">
            <v>0.28102189781021897</v>
          </cell>
          <cell r="AO228">
            <v>0.89649689534220123</v>
          </cell>
          <cell r="AP228">
            <v>0.76825801391006421</v>
          </cell>
          <cell r="AQ228">
            <v>7000</v>
          </cell>
          <cell r="AR228">
            <v>15620</v>
          </cell>
          <cell r="AS228">
            <v>1129</v>
          </cell>
          <cell r="AT228">
            <v>-2242.5</v>
          </cell>
          <cell r="AU228">
            <v>6607.1428571428605</v>
          </cell>
          <cell r="AV228">
            <v>5616.0714285714312</v>
          </cell>
          <cell r="AW228">
            <v>2048.2142857142867</v>
          </cell>
          <cell r="AX228">
            <v>0</v>
          </cell>
          <cell r="AY228">
            <v>0</v>
          </cell>
          <cell r="AZ228">
            <v>-1200</v>
          </cell>
          <cell r="BA228">
            <v>0</v>
          </cell>
          <cell r="BB228">
            <v>18500</v>
          </cell>
          <cell r="BC228">
            <v>-6160</v>
          </cell>
          <cell r="BD228">
            <v>19958.96428571429</v>
          </cell>
          <cell r="BE228">
            <v>0.65480427046263345</v>
          </cell>
          <cell r="BF228">
            <v>0.42700729927007292</v>
          </cell>
          <cell r="BG228">
            <v>0.60093984015659208</v>
          </cell>
          <cell r="BH228">
            <v>0.62729416833385976</v>
          </cell>
          <cell r="BI228">
            <v>7000</v>
          </cell>
          <cell r="BJ228">
            <v>13155</v>
          </cell>
          <cell r="BK228">
            <v>1172.5</v>
          </cell>
          <cell r="BL228">
            <v>-3589.5</v>
          </cell>
          <cell r="BM228">
            <v>6571.4285714285752</v>
          </cell>
          <cell r="BN228">
            <v>5585.7142857142881</v>
          </cell>
          <cell r="BO228">
            <v>2037.142857142858</v>
          </cell>
          <cell r="BP228">
            <v>0</v>
          </cell>
          <cell r="BQ228">
            <v>0</v>
          </cell>
          <cell r="BR228">
            <v>-1200</v>
          </cell>
          <cell r="BS228">
            <v>0</v>
          </cell>
          <cell r="BT228">
            <v>18400</v>
          </cell>
          <cell r="BU228">
            <v>-9359.9999999999982</v>
          </cell>
          <cell r="BV228">
            <v>8193.0714285714312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7000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-1200</v>
          </cell>
          <cell r="CK228">
            <v>0</v>
          </cell>
          <cell r="CL228">
            <v>0</v>
          </cell>
          <cell r="CM228">
            <v>0</v>
          </cell>
          <cell r="CN228">
            <v>-150</v>
          </cell>
          <cell r="CO228">
            <v>0.86120996441281139</v>
          </cell>
          <cell r="CP228">
            <v>0.13503649635036497</v>
          </cell>
          <cell r="CQ228">
            <v>1.3374162098302169</v>
          </cell>
          <cell r="CR228">
            <v>1.0732176696611915</v>
          </cell>
          <cell r="CS228">
            <v>7000</v>
          </cell>
          <cell r="CT228">
            <v>20642.5</v>
          </cell>
          <cell r="CU228">
            <v>669</v>
          </cell>
          <cell r="CV228">
            <v>-607.5</v>
          </cell>
          <cell r="CW228">
            <v>8642.8571428571486</v>
          </cell>
          <cell r="CX228">
            <v>7346.4285714285752</v>
          </cell>
          <cell r="CY228">
            <v>2679.2857142857151</v>
          </cell>
          <cell r="CZ228">
            <v>0</v>
          </cell>
          <cell r="DA228">
            <v>0</v>
          </cell>
          <cell r="DB228">
            <v>-1200</v>
          </cell>
          <cell r="DC228">
            <v>0</v>
          </cell>
          <cell r="DD228">
            <v>24200</v>
          </cell>
          <cell r="DE228">
            <v>-2960</v>
          </cell>
          <cell r="DF228">
            <v>3713.2857142857151</v>
          </cell>
          <cell r="DG228">
            <v>0.67259786476868322</v>
          </cell>
          <cell r="DH228">
            <v>0.30291970802919704</v>
          </cell>
          <cell r="DI228">
            <v>0.84428898050167522</v>
          </cell>
          <cell r="DJ228">
            <v>0.7535694828834002</v>
          </cell>
          <cell r="DK228">
            <v>7000</v>
          </cell>
          <cell r="DL228">
            <v>15434.999999999998</v>
          </cell>
          <cell r="DM228">
            <v>1120</v>
          </cell>
          <cell r="DN228">
            <v>-2379</v>
          </cell>
          <cell r="DO228">
            <v>6750.0000000000036</v>
          </cell>
          <cell r="DP228">
            <v>5737.5000000000018</v>
          </cell>
          <cell r="DQ228">
            <v>2092.5000000000005</v>
          </cell>
          <cell r="DR228">
            <v>0</v>
          </cell>
          <cell r="DS228">
            <v>0</v>
          </cell>
          <cell r="DT228">
            <v>-1200</v>
          </cell>
          <cell r="DU228">
            <v>0</v>
          </cell>
          <cell r="DV228">
            <v>18900</v>
          </cell>
          <cell r="DW228">
            <v>-18506.814452596722</v>
          </cell>
          <cell r="DX228">
            <v>873.41204835635267</v>
          </cell>
          <cell r="DY228">
            <v>76950.37633407065</v>
          </cell>
          <cell r="DZ228" t="str">
            <v>No</v>
          </cell>
          <cell r="EA228">
            <v>43100</v>
          </cell>
          <cell r="EB228">
            <v>4353100</v>
          </cell>
          <cell r="EC228">
            <v>33850.37633407065</v>
          </cell>
          <cell r="ED228">
            <v>7.8539156227542106E-3</v>
          </cell>
          <cell r="EE228">
            <v>134</v>
          </cell>
          <cell r="EF228">
            <v>139</v>
          </cell>
        </row>
        <row r="229">
          <cell r="A229" t="str">
            <v>Moussa Sissoko</v>
          </cell>
          <cell r="B229" t="str">
            <v>Tottenham</v>
          </cell>
          <cell r="C229" t="str">
            <v>Midfield</v>
          </cell>
          <cell r="D229" t="str">
            <v>3.938.000</v>
          </cell>
          <cell r="E229">
            <v>6.9999999999999993E-3</v>
          </cell>
          <cell r="F229" t="str">
            <v>Moussa Sissoko</v>
          </cell>
          <cell r="G229" t="str">
            <v/>
          </cell>
          <cell r="H229">
            <v>3938000</v>
          </cell>
          <cell r="I229">
            <v>0.9023668639053255</v>
          </cell>
          <cell r="J229">
            <v>0.99497487437185905</v>
          </cell>
          <cell r="K229">
            <v>0.97751435805271281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3.05</v>
          </cell>
          <cell r="U229">
            <v>1.98</v>
          </cell>
          <cell r="V229">
            <v>0.98889999999999989</v>
          </cell>
          <cell r="W229">
            <v>0.52160000000000006</v>
          </cell>
          <cell r="X229">
            <v>0.4894</v>
          </cell>
          <cell r="Y229">
            <v>-5000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-5000</v>
          </cell>
          <cell r="AM229">
            <v>0.63934426229508201</v>
          </cell>
          <cell r="AN229">
            <v>0.4494949494949495</v>
          </cell>
          <cell r="AO229">
            <v>0.54558703411891074</v>
          </cell>
          <cell r="AP229">
            <v>0.59060811021058346</v>
          </cell>
          <cell r="AQ229">
            <v>-5000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0.38360655737704918</v>
          </cell>
          <cell r="BF229">
            <v>0.77777777777777779</v>
          </cell>
          <cell r="BG229">
            <v>0.28482140701734565</v>
          </cell>
          <cell r="BH229">
            <v>0.33054403551298772</v>
          </cell>
          <cell r="BI229">
            <v>-5000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1.0491803278688525</v>
          </cell>
          <cell r="BX229">
            <v>1.2272727272727271</v>
          </cell>
          <cell r="BY229">
            <v>0.81027326376802444</v>
          </cell>
          <cell r="BZ229">
            <v>0.92202102391621266</v>
          </cell>
          <cell r="CA229">
            <v>-5000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0.53442622950819674</v>
          </cell>
          <cell r="CP229">
            <v>0.54545454545454553</v>
          </cell>
          <cell r="CQ229">
            <v>0.45117818122570197</v>
          </cell>
          <cell r="CR229">
            <v>0.49104119402430768</v>
          </cell>
          <cell r="CS229">
            <v>-5000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0.4524590163934426</v>
          </cell>
          <cell r="DH229">
            <v>0.86363636363636365</v>
          </cell>
          <cell r="DI229">
            <v>0.24029380011401291</v>
          </cell>
          <cell r="DJ229">
            <v>0.32973185536891758</v>
          </cell>
          <cell r="DK229">
            <v>-5000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-5000</v>
          </cell>
          <cell r="DZ229" t="str">
            <v>No</v>
          </cell>
          <cell r="EA229">
            <v>39380</v>
          </cell>
          <cell r="EB229">
            <v>3977380</v>
          </cell>
          <cell r="EC229">
            <v>-44380</v>
          </cell>
          <cell r="ED229">
            <v>-1.1269680040629761E-2</v>
          </cell>
          <cell r="EE229">
            <v>487</v>
          </cell>
          <cell r="EF229">
            <v>319</v>
          </cell>
        </row>
        <row r="230">
          <cell r="A230" t="str">
            <v>Emiliano Martinez</v>
          </cell>
          <cell r="B230" t="str">
            <v>Aston Villa</v>
          </cell>
          <cell r="C230" t="str">
            <v>Goalkeeper</v>
          </cell>
          <cell r="D230" t="str">
            <v>5.051.000</v>
          </cell>
          <cell r="E230">
            <v>0.16200000000000001</v>
          </cell>
          <cell r="F230" t="str">
            <v>Emiliano Martinez</v>
          </cell>
          <cell r="G230" t="str">
            <v>Sheffield United</v>
          </cell>
          <cell r="H230">
            <v>5051000</v>
          </cell>
          <cell r="I230">
            <v>1.06049822064057</v>
          </cell>
          <cell r="J230">
            <v>0.96774193548387133</v>
          </cell>
          <cell r="K230">
            <v>1.0283992340244903</v>
          </cell>
          <cell r="L230">
            <v>190</v>
          </cell>
          <cell r="M230">
            <v>0</v>
          </cell>
          <cell r="N230">
            <v>0</v>
          </cell>
          <cell r="O230">
            <v>0</v>
          </cell>
          <cell r="P230">
            <v>0.53476760169273496</v>
          </cell>
          <cell r="Q230">
            <v>6.9000000000000021</v>
          </cell>
          <cell r="R230">
            <v>0.1</v>
          </cell>
          <cell r="S230">
            <v>0</v>
          </cell>
          <cell r="T230">
            <v>2.98</v>
          </cell>
          <cell r="U230">
            <v>2.7</v>
          </cell>
          <cell r="V230">
            <v>0.8115</v>
          </cell>
          <cell r="W230">
            <v>0.51439999999999997</v>
          </cell>
          <cell r="X230">
            <v>0.67419999999999991</v>
          </cell>
          <cell r="Y230">
            <v>14000</v>
          </cell>
          <cell r="Z230">
            <v>20287.5</v>
          </cell>
          <cell r="AA230">
            <v>2572</v>
          </cell>
          <cell r="AB230">
            <v>-10112.999999999998</v>
          </cell>
          <cell r="AC230">
            <v>0</v>
          </cell>
          <cell r="AD230">
            <v>0</v>
          </cell>
          <cell r="AE230">
            <v>0</v>
          </cell>
          <cell r="AF230">
            <v>40107.570126955121</v>
          </cell>
          <cell r="AG230">
            <v>34500.000000000007</v>
          </cell>
          <cell r="AH230">
            <v>-2000</v>
          </cell>
          <cell r="AI230">
            <v>0</v>
          </cell>
          <cell r="AJ230">
            <v>29800</v>
          </cell>
          <cell r="AK230">
            <v>-21600</v>
          </cell>
          <cell r="AL230">
            <v>107554.07012695514</v>
          </cell>
          <cell r="AM230">
            <v>0.47986577181208051</v>
          </cell>
          <cell r="AN230">
            <v>0.37777777777777777</v>
          </cell>
          <cell r="AO230">
            <v>0.67430214364457286</v>
          </cell>
          <cell r="AP230">
            <v>0.56883610872952095</v>
          </cell>
          <cell r="AQ230">
            <v>14000</v>
          </cell>
          <cell r="AR230">
            <v>11555</v>
          </cell>
          <cell r="AS230">
            <v>1363.5</v>
          </cell>
          <cell r="AT230">
            <v>-3976.5</v>
          </cell>
          <cell r="AU230">
            <v>0</v>
          </cell>
          <cell r="AV230">
            <v>0</v>
          </cell>
          <cell r="AW230">
            <v>0</v>
          </cell>
          <cell r="AX230">
            <v>27044.62051298087</v>
          </cell>
          <cell r="AY230">
            <v>13033.333333333336</v>
          </cell>
          <cell r="AZ230">
            <v>-2000</v>
          </cell>
          <cell r="BA230">
            <v>0</v>
          </cell>
          <cell r="BB230">
            <v>14300</v>
          </cell>
          <cell r="BC230">
            <v>-8160</v>
          </cell>
          <cell r="BD230">
            <v>26579.976923157101</v>
          </cell>
          <cell r="BE230">
            <v>0.50671140939597314</v>
          </cell>
          <cell r="BF230">
            <v>0.42222222222222217</v>
          </cell>
          <cell r="BG230">
            <v>0.59805235172056015</v>
          </cell>
          <cell r="BH230">
            <v>0.55049064481869381</v>
          </cell>
          <cell r="BI230">
            <v>14000</v>
          </cell>
          <cell r="BJ230">
            <v>11312.5</v>
          </cell>
          <cell r="BK230">
            <v>1313</v>
          </cell>
          <cell r="BL230">
            <v>-4273.5</v>
          </cell>
          <cell r="BM230">
            <v>0</v>
          </cell>
          <cell r="BN230">
            <v>0</v>
          </cell>
          <cell r="BO230">
            <v>0</v>
          </cell>
          <cell r="BP230">
            <v>23986.426636222794</v>
          </cell>
          <cell r="BQ230">
            <v>14566.666666666668</v>
          </cell>
          <cell r="BR230">
            <v>-2000</v>
          </cell>
          <cell r="BS230">
            <v>0</v>
          </cell>
          <cell r="BT230">
            <v>15100</v>
          </cell>
          <cell r="BU230">
            <v>-9119.9999999999982</v>
          </cell>
          <cell r="BV230">
            <v>12721.273325722366</v>
          </cell>
          <cell r="BW230">
            <v>0.48657718120805366</v>
          </cell>
          <cell r="BX230">
            <v>0.54074074074074074</v>
          </cell>
          <cell r="BY230">
            <v>0.43427513932154099</v>
          </cell>
          <cell r="BZ230">
            <v>0.45968290501149833</v>
          </cell>
          <cell r="CA230">
            <v>14000</v>
          </cell>
          <cell r="CB230">
            <v>9295</v>
          </cell>
          <cell r="CC230">
            <v>1267.5</v>
          </cell>
          <cell r="CD230">
            <v>-5620.5</v>
          </cell>
          <cell r="CE230">
            <v>0</v>
          </cell>
          <cell r="CF230">
            <v>0</v>
          </cell>
          <cell r="CG230">
            <v>0</v>
          </cell>
          <cell r="CH230">
            <v>17417.720604731912</v>
          </cell>
          <cell r="CI230">
            <v>18655.555555555558</v>
          </cell>
          <cell r="CJ230">
            <v>-2000</v>
          </cell>
          <cell r="CK230">
            <v>0</v>
          </cell>
          <cell r="CL230">
            <v>14499.999999999998</v>
          </cell>
          <cell r="CM230">
            <v>-11680</v>
          </cell>
          <cell r="CN230">
            <v>5229.4095200359334</v>
          </cell>
          <cell r="CO230">
            <v>0.52013422818791943</v>
          </cell>
          <cell r="CP230">
            <v>0.35555555555555551</v>
          </cell>
          <cell r="CQ230">
            <v>0.71599865953568631</v>
          </cell>
          <cell r="CR230">
            <v>0.61025847815591971</v>
          </cell>
          <cell r="CS230">
            <v>14000</v>
          </cell>
          <cell r="CT230">
            <v>12620</v>
          </cell>
          <cell r="CU230">
            <v>1312.5</v>
          </cell>
          <cell r="CV230">
            <v>-3490.5</v>
          </cell>
          <cell r="CW230">
            <v>0</v>
          </cell>
          <cell r="CX230">
            <v>0</v>
          </cell>
          <cell r="CY230">
            <v>0</v>
          </cell>
          <cell r="CZ230">
            <v>28716.966448133404</v>
          </cell>
          <cell r="DA230">
            <v>12266.666666666668</v>
          </cell>
          <cell r="DB230">
            <v>-2000</v>
          </cell>
          <cell r="DC230">
            <v>0</v>
          </cell>
          <cell r="DD230">
            <v>15500</v>
          </cell>
          <cell r="DE230">
            <v>-7679.9999999999991</v>
          </cell>
          <cell r="DF230">
            <v>3577.8520696750047</v>
          </cell>
          <cell r="DG230">
            <v>0.33557046979865773</v>
          </cell>
          <cell r="DH230">
            <v>0.78518518518518521</v>
          </cell>
          <cell r="DI230">
            <v>0.22445568529490706</v>
          </cell>
          <cell r="DJ230">
            <v>0.27444616915415604</v>
          </cell>
          <cell r="DK230">
            <v>14000</v>
          </cell>
          <cell r="DL230">
            <v>4190</v>
          </cell>
          <cell r="DM230">
            <v>1031</v>
          </cell>
          <cell r="DN230">
            <v>-9393</v>
          </cell>
          <cell r="DO230">
            <v>0</v>
          </cell>
          <cell r="DP230">
            <v>0</v>
          </cell>
          <cell r="DQ230">
            <v>0</v>
          </cell>
          <cell r="DR230">
            <v>9002.3721383592547</v>
          </cell>
          <cell r="DS230">
            <v>27088.888888888894</v>
          </cell>
          <cell r="DT230">
            <v>-2000</v>
          </cell>
          <cell r="DU230">
            <v>0</v>
          </cell>
          <cell r="DV230">
            <v>10000</v>
          </cell>
          <cell r="DW230">
            <v>-4848.2428023699922</v>
          </cell>
          <cell r="DX230">
            <v>1095.9693195274424</v>
          </cell>
          <cell r="DY230">
            <v>156758.55128507299</v>
          </cell>
          <cell r="DZ230" t="str">
            <v>No</v>
          </cell>
          <cell r="EA230">
            <v>50510</v>
          </cell>
          <cell r="EB230">
            <v>5101510</v>
          </cell>
          <cell r="EC230">
            <v>106248.55128507299</v>
          </cell>
          <cell r="ED230">
            <v>2.1035151709576913E-2</v>
          </cell>
          <cell r="EE230">
            <v>44</v>
          </cell>
          <cell r="EF230">
            <v>44</v>
          </cell>
        </row>
        <row r="231">
          <cell r="A231" t="str">
            <v>Hector Bellerin</v>
          </cell>
          <cell r="B231" t="str">
            <v>Arsenal</v>
          </cell>
          <cell r="C231" t="str">
            <v>Defense</v>
          </cell>
          <cell r="D231" t="str">
            <v>4.333.000</v>
          </cell>
          <cell r="E231">
            <v>5.0000000000000001E-3</v>
          </cell>
          <cell r="F231" t="str">
            <v>Hector Bellerin</v>
          </cell>
          <cell r="G231" t="str">
            <v>Leicester City</v>
          </cell>
          <cell r="H231">
            <v>4333000</v>
          </cell>
          <cell r="I231">
            <v>0.78294573643410836</v>
          </cell>
          <cell r="J231">
            <v>0.99999999999999989</v>
          </cell>
          <cell r="K231">
            <v>1.0063142122390261</v>
          </cell>
          <cell r="L231">
            <v>95</v>
          </cell>
          <cell r="M231">
            <v>3.1317829457364332E-2</v>
          </cell>
          <cell r="N231">
            <v>8.6124031007751914E-2</v>
          </cell>
          <cell r="O231">
            <v>0.18790697674418599</v>
          </cell>
          <cell r="P231">
            <v>0.25157855305975652</v>
          </cell>
          <cell r="Q231">
            <v>0</v>
          </cell>
          <cell r="R231">
            <v>0.34</v>
          </cell>
          <cell r="S231">
            <v>0</v>
          </cell>
          <cell r="T231">
            <v>1.01</v>
          </cell>
          <cell r="U231">
            <v>1.38</v>
          </cell>
          <cell r="V231">
            <v>0.2727</v>
          </cell>
          <cell r="W231">
            <v>0.27839999999999998</v>
          </cell>
          <cell r="X231">
            <v>0.44890000000000002</v>
          </cell>
          <cell r="Y231">
            <v>7000</v>
          </cell>
          <cell r="Z231">
            <v>6817.5</v>
          </cell>
          <cell r="AA231">
            <v>1392</v>
          </cell>
          <cell r="AB231">
            <v>-6733.5</v>
          </cell>
          <cell r="AC231">
            <v>4697.6744186046499</v>
          </cell>
          <cell r="AD231">
            <v>4306.2015503875955</v>
          </cell>
          <cell r="AE231">
            <v>1879.06976744186</v>
          </cell>
          <cell r="AF231">
            <v>12578.927652987826</v>
          </cell>
          <cell r="AG231">
            <v>0</v>
          </cell>
          <cell r="AH231">
            <v>-6800.0000000000009</v>
          </cell>
          <cell r="AI231">
            <v>0</v>
          </cell>
          <cell r="AJ231">
            <v>10100</v>
          </cell>
          <cell r="AK231">
            <v>-11040</v>
          </cell>
          <cell r="AL231">
            <v>24197.873389421933</v>
          </cell>
          <cell r="AM231">
            <v>1.3168316831683169</v>
          </cell>
          <cell r="AN231">
            <v>0.69565217391304346</v>
          </cell>
          <cell r="AO231">
            <v>1.5219615556186339</v>
          </cell>
          <cell r="AP231">
            <v>1.4156861223458947</v>
          </cell>
          <cell r="AQ231">
            <v>7000</v>
          </cell>
          <cell r="AR231">
            <v>11157.5</v>
          </cell>
          <cell r="AS231">
            <v>1427.4999999999998</v>
          </cell>
          <cell r="AT231">
            <v>-4024.4999999999995</v>
          </cell>
          <cell r="AU231">
            <v>6186.0465116279056</v>
          </cell>
          <cell r="AV231">
            <v>5670.5426356589132</v>
          </cell>
          <cell r="AW231">
            <v>2474.4186046511622</v>
          </cell>
          <cell r="AX231">
            <v>19144.644298755604</v>
          </cell>
          <cell r="AY231">
            <v>0</v>
          </cell>
          <cell r="AZ231">
            <v>-6800.0000000000009</v>
          </cell>
          <cell r="BA231">
            <v>0</v>
          </cell>
          <cell r="BB231">
            <v>13300</v>
          </cell>
          <cell r="BC231">
            <v>-7680</v>
          </cell>
          <cell r="BD231">
            <v>20428.076025346789</v>
          </cell>
          <cell r="BE231">
            <v>1.5247524752475248</v>
          </cell>
          <cell r="BF231">
            <v>0.84782608695652173</v>
          </cell>
          <cell r="BG231">
            <v>1.2336780599567434</v>
          </cell>
          <cell r="BH231">
            <v>1.3715151022054437</v>
          </cell>
          <cell r="BI231">
            <v>7000</v>
          </cell>
          <cell r="BJ231">
            <v>11365</v>
          </cell>
          <cell r="BK231">
            <v>1296</v>
          </cell>
          <cell r="BL231">
            <v>-4293</v>
          </cell>
          <cell r="BM231">
            <v>7162.7906976744171</v>
          </cell>
          <cell r="BN231">
            <v>6565.8914728682148</v>
          </cell>
          <cell r="BO231">
            <v>2865.1162790697667</v>
          </cell>
          <cell r="BP231">
            <v>15518.347063274254</v>
          </cell>
          <cell r="BQ231">
            <v>0</v>
          </cell>
          <cell r="BR231">
            <v>-6800.0000000000009</v>
          </cell>
          <cell r="BS231">
            <v>0</v>
          </cell>
          <cell r="BT231">
            <v>15400</v>
          </cell>
          <cell r="BU231">
            <v>-9360</v>
          </cell>
          <cell r="BV231">
            <v>9930.0363782216627</v>
          </cell>
          <cell r="BW231">
            <v>1.2871287128712872</v>
          </cell>
          <cell r="BX231">
            <v>0.94202898550724645</v>
          </cell>
          <cell r="BY231">
            <v>1.0832870676749584</v>
          </cell>
          <cell r="BZ231">
            <v>1.1808174664555822</v>
          </cell>
          <cell r="CA231">
            <v>7000</v>
          </cell>
          <cell r="CB231">
            <v>9075</v>
          </cell>
          <cell r="CC231">
            <v>1354</v>
          </cell>
          <cell r="CD231">
            <v>-5491.5</v>
          </cell>
          <cell r="CE231">
            <v>6046.5116279069753</v>
          </cell>
          <cell r="CF231">
            <v>5542.6356589147272</v>
          </cell>
          <cell r="CG231">
            <v>2418.6046511627901</v>
          </cell>
          <cell r="CH231">
            <v>13626.589651700629</v>
          </cell>
          <cell r="CI231">
            <v>0</v>
          </cell>
          <cell r="CJ231">
            <v>-6800.0000000000009</v>
          </cell>
          <cell r="CK231">
            <v>0</v>
          </cell>
          <cell r="CL231">
            <v>13000</v>
          </cell>
          <cell r="CM231">
            <v>-10400</v>
          </cell>
          <cell r="CN231">
            <v>3546.4801987106403</v>
          </cell>
          <cell r="CO231">
            <v>1.2772277227722773</v>
          </cell>
          <cell r="CP231">
            <v>1.1304347826086958</v>
          </cell>
          <cell r="CQ231">
            <v>0.83527021141127189</v>
          </cell>
          <cell r="CR231">
            <v>1.0328747600848505</v>
          </cell>
          <cell r="CS231">
            <v>7000</v>
          </cell>
          <cell r="CT231">
            <v>7837.5</v>
          </cell>
          <cell r="CU231">
            <v>1270</v>
          </cell>
          <cell r="CV231">
            <v>-6487.5</v>
          </cell>
          <cell r="CW231">
            <v>5999.9999999999982</v>
          </cell>
          <cell r="CX231">
            <v>5499.9999999999982</v>
          </cell>
          <cell r="CY231">
            <v>2399.9999999999995</v>
          </cell>
          <cell r="CZ231">
            <v>10506.803560038235</v>
          </cell>
          <cell r="DA231">
            <v>0</v>
          </cell>
          <cell r="DB231">
            <v>-6800.0000000000009</v>
          </cell>
          <cell r="DC231">
            <v>0</v>
          </cell>
          <cell r="DD231">
            <v>12900</v>
          </cell>
          <cell r="DE231">
            <v>-12480.000000000002</v>
          </cell>
          <cell r="DF231">
            <v>1290.4252225023893</v>
          </cell>
          <cell r="DG231">
            <v>1.4455445544554455</v>
          </cell>
          <cell r="DH231">
            <v>0.65942028985507251</v>
          </cell>
          <cell r="DI231">
            <v>1.5999941932173602</v>
          </cell>
          <cell r="DJ231">
            <v>1.5208099464317324</v>
          </cell>
          <cell r="DK231">
            <v>7000</v>
          </cell>
          <cell r="DL231">
            <v>12385</v>
          </cell>
          <cell r="DM231">
            <v>1360</v>
          </cell>
          <cell r="DN231">
            <v>-3487.5</v>
          </cell>
          <cell r="DO231">
            <v>6790.6976744186022</v>
          </cell>
          <cell r="DP231">
            <v>6224.8062015503856</v>
          </cell>
          <cell r="DQ231">
            <v>2716.2790697674409</v>
          </cell>
          <cell r="DR231">
            <v>20126.211201681799</v>
          </cell>
          <cell r="DS231">
            <v>0</v>
          </cell>
          <cell r="DT231">
            <v>-6800.0000000000009</v>
          </cell>
          <cell r="DU231">
            <v>0</v>
          </cell>
          <cell r="DV231">
            <v>14600</v>
          </cell>
          <cell r="DW231">
            <v>-17663.935893119658</v>
          </cell>
          <cell r="DX231">
            <v>1132.8611954468302</v>
          </cell>
          <cell r="DY231">
            <v>60525.752409650238</v>
          </cell>
          <cell r="DZ231" t="str">
            <v>No</v>
          </cell>
          <cell r="EA231">
            <v>43330</v>
          </cell>
          <cell r="EB231">
            <v>4376330</v>
          </cell>
          <cell r="EC231">
            <v>17195.752409650238</v>
          </cell>
          <cell r="ED231">
            <v>3.9685558295984857E-3</v>
          </cell>
          <cell r="EE231">
            <v>161</v>
          </cell>
          <cell r="EF231">
            <v>169</v>
          </cell>
        </row>
        <row r="232">
          <cell r="A232" t="str">
            <v>Scott Dann</v>
          </cell>
          <cell r="B232" t="str">
            <v>Crystal Palace</v>
          </cell>
          <cell r="C232" t="str">
            <v>Defense</v>
          </cell>
          <cell r="D232" t="str">
            <v>3.060.000</v>
          </cell>
          <cell r="E232">
            <v>1E-3</v>
          </cell>
          <cell r="F232" t="str">
            <v>Scott Dann</v>
          </cell>
          <cell r="G232" t="str">
            <v/>
          </cell>
          <cell r="H232">
            <v>3060000</v>
          </cell>
          <cell r="I232">
            <v>1.0894736842105264</v>
          </cell>
          <cell r="J232">
            <v>1.043076923076923</v>
          </cell>
          <cell r="K232">
            <v>1.00622830088045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2.0700000000000003</v>
          </cell>
          <cell r="U232">
            <v>3.3899999999999997</v>
          </cell>
          <cell r="V232">
            <v>0.47959999999999997</v>
          </cell>
          <cell r="W232">
            <v>0.48980000000000001</v>
          </cell>
          <cell r="X232">
            <v>1.0306000000000002</v>
          </cell>
          <cell r="Y232">
            <v>-5000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-5000</v>
          </cell>
          <cell r="AM232">
            <v>0.42995169082125601</v>
          </cell>
          <cell r="AN232">
            <v>0.5752212389380531</v>
          </cell>
          <cell r="AO232">
            <v>0.35348357689309606</v>
          </cell>
          <cell r="AP232">
            <v>0.38984722849179282</v>
          </cell>
          <cell r="AQ232">
            <v>-5000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0.74396135265700469</v>
          </cell>
          <cell r="BF232">
            <v>0.29203539823008851</v>
          </cell>
          <cell r="BG232">
            <v>0.92319181118468829</v>
          </cell>
          <cell r="BH232">
            <v>0.82874545465470328</v>
          </cell>
          <cell r="BI232">
            <v>-5000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-5000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0.46376811594202888</v>
          </cell>
          <cell r="CP232">
            <v>0.49852507374631272</v>
          </cell>
          <cell r="CQ232">
            <v>0.45844348601488999</v>
          </cell>
          <cell r="CR232">
            <v>0.4610981151284631</v>
          </cell>
          <cell r="CS232">
            <v>-5000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0.40096618357487918</v>
          </cell>
          <cell r="DH232">
            <v>0.55752212389380529</v>
          </cell>
          <cell r="DI232">
            <v>0.37534178054866618</v>
          </cell>
          <cell r="DJ232">
            <v>0.38794247161505596</v>
          </cell>
          <cell r="DK232">
            <v>-5000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-5000</v>
          </cell>
          <cell r="DZ232" t="str">
            <v>No</v>
          </cell>
          <cell r="EA232">
            <v>30600</v>
          </cell>
          <cell r="EB232">
            <v>3090600</v>
          </cell>
          <cell r="EC232">
            <v>-35600</v>
          </cell>
          <cell r="ED232">
            <v>-1.1633986928104575E-2</v>
          </cell>
          <cell r="EE232">
            <v>434</v>
          </cell>
          <cell r="EF232">
            <v>370</v>
          </cell>
        </row>
        <row r="233">
          <cell r="A233" t="str">
            <v>Charly Musonda Jr.</v>
          </cell>
          <cell r="B233" t="str">
            <v>Chelsea</v>
          </cell>
          <cell r="C233" t="str">
            <v>Striker</v>
          </cell>
          <cell r="D233" t="str">
            <v>1.960.000</v>
          </cell>
          <cell r="E233">
            <v>1E-3</v>
          </cell>
          <cell r="F233" t="str">
            <v>Charly Musonda Jr.</v>
          </cell>
          <cell r="G233" t="str">
            <v/>
          </cell>
          <cell r="H233">
            <v>1960000</v>
          </cell>
          <cell r="I233">
            <v>1.003571428571429</v>
          </cell>
          <cell r="J233">
            <v>0.9963636363636369</v>
          </cell>
          <cell r="K233">
            <v>0.99321007287201368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2.81</v>
          </cell>
          <cell r="U233">
            <v>2.74</v>
          </cell>
          <cell r="V233">
            <v>0.76150000000000007</v>
          </cell>
          <cell r="W233">
            <v>0.51229999999999998</v>
          </cell>
          <cell r="X233">
            <v>0.72629999999999995</v>
          </cell>
          <cell r="Y233">
            <v>-5000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-5000</v>
          </cell>
          <cell r="AM233">
            <v>0.65836298932384341</v>
          </cell>
          <cell r="AN233">
            <v>0.28102189781021897</v>
          </cell>
          <cell r="AO233">
            <v>0.89649689534220123</v>
          </cell>
          <cell r="AP233">
            <v>0.76825801391006421</v>
          </cell>
          <cell r="AQ233">
            <v>-5000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0.65480427046263345</v>
          </cell>
          <cell r="BF233">
            <v>0.42700729927007292</v>
          </cell>
          <cell r="BG233">
            <v>0.60093984015659208</v>
          </cell>
          <cell r="BH233">
            <v>0.62729416833385976</v>
          </cell>
          <cell r="BI233">
            <v>-5000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-5000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0.86120996441281139</v>
          </cell>
          <cell r="CP233">
            <v>0.13503649635036497</v>
          </cell>
          <cell r="CQ233">
            <v>1.3374162098302169</v>
          </cell>
          <cell r="CR233">
            <v>1.0732176696611915</v>
          </cell>
          <cell r="CS233">
            <v>-5000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0.67259786476868322</v>
          </cell>
          <cell r="DH233">
            <v>0.30291970802919704</v>
          </cell>
          <cell r="DI233">
            <v>0.84428898050167522</v>
          </cell>
          <cell r="DJ233">
            <v>0.7535694828834002</v>
          </cell>
          <cell r="DK233">
            <v>-5000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-5000</v>
          </cell>
          <cell r="DZ233" t="str">
            <v>No</v>
          </cell>
          <cell r="EA233">
            <v>19600</v>
          </cell>
          <cell r="EB233">
            <v>1979600</v>
          </cell>
          <cell r="EC233">
            <v>-24600</v>
          </cell>
          <cell r="ED233">
            <v>-1.2551020408163265E-2</v>
          </cell>
          <cell r="EE233">
            <v>267</v>
          </cell>
          <cell r="EF233">
            <v>518</v>
          </cell>
        </row>
        <row r="234">
          <cell r="A234" t="str">
            <v>Mason Holgate</v>
          </cell>
          <cell r="B234" t="str">
            <v>Everton</v>
          </cell>
          <cell r="C234" t="str">
            <v>Defense</v>
          </cell>
          <cell r="D234" t="str">
            <v>3.641.000</v>
          </cell>
          <cell r="E234">
            <v>1.4999999999999999E-2</v>
          </cell>
          <cell r="F234" t="str">
            <v>Mason Holgate</v>
          </cell>
          <cell r="G234" t="str">
            <v>West Bromwich</v>
          </cell>
          <cell r="H234">
            <v>3641000</v>
          </cell>
          <cell r="I234">
            <v>0.97204968944099401</v>
          </cell>
          <cell r="J234">
            <v>0.93693693693693725</v>
          </cell>
          <cell r="K234">
            <v>1.0552996276166207</v>
          </cell>
          <cell r="L234">
            <v>190</v>
          </cell>
          <cell r="M234">
            <v>0.17496894409937891</v>
          </cell>
          <cell r="N234">
            <v>0.13608695652173919</v>
          </cell>
          <cell r="O234">
            <v>0.45686335403726719</v>
          </cell>
          <cell r="P234">
            <v>0.70705075050313582</v>
          </cell>
          <cell r="Q234">
            <v>0</v>
          </cell>
          <cell r="R234">
            <v>0.51</v>
          </cell>
          <cell r="S234">
            <v>0</v>
          </cell>
          <cell r="T234">
            <v>3.13</v>
          </cell>
          <cell r="U234">
            <v>2.08</v>
          </cell>
          <cell r="V234">
            <v>0.98069999999999991</v>
          </cell>
          <cell r="W234">
            <v>0.51919999999999999</v>
          </cell>
          <cell r="X234">
            <v>0.5</v>
          </cell>
          <cell r="Y234">
            <v>14000</v>
          </cell>
          <cell r="Z234">
            <v>24517.499999999996</v>
          </cell>
          <cell r="AA234">
            <v>2596</v>
          </cell>
          <cell r="AB234">
            <v>-7500</v>
          </cell>
          <cell r="AC234">
            <v>26245.341614906836</v>
          </cell>
          <cell r="AD234">
            <v>6804.3478260869597</v>
          </cell>
          <cell r="AE234">
            <v>4568.6335403726716</v>
          </cell>
          <cell r="AF234">
            <v>35352.537525156789</v>
          </cell>
          <cell r="AG234">
            <v>0</v>
          </cell>
          <cell r="AH234">
            <v>-10200</v>
          </cell>
          <cell r="AI234">
            <v>0</v>
          </cell>
          <cell r="AJ234">
            <v>31300</v>
          </cell>
          <cell r="AK234">
            <v>-16640</v>
          </cell>
          <cell r="AL234">
            <v>111044.36050652326</v>
          </cell>
          <cell r="AM234">
            <v>0.24600638977635783</v>
          </cell>
          <cell r="AN234">
            <v>0.88942307692307698</v>
          </cell>
          <cell r="AO234">
            <v>0.22238455471794352</v>
          </cell>
          <cell r="AP234">
            <v>0.233897459259788</v>
          </cell>
          <cell r="AQ234">
            <v>14000</v>
          </cell>
          <cell r="AR234">
            <v>3737.5</v>
          </cell>
          <cell r="AS234">
            <v>1129</v>
          </cell>
          <cell r="AT234">
            <v>-9372</v>
          </cell>
          <cell r="AU234">
            <v>6456.5217391304359</v>
          </cell>
          <cell r="AV234">
            <v>1673.9130434782617</v>
          </cell>
          <cell r="AW234">
            <v>1123.913043478261</v>
          </cell>
          <cell r="AX234">
            <v>7861.858315681382</v>
          </cell>
          <cell r="AY234">
            <v>0</v>
          </cell>
          <cell r="AZ234">
            <v>-10200</v>
          </cell>
          <cell r="BA234">
            <v>0</v>
          </cell>
          <cell r="BB234">
            <v>7700</v>
          </cell>
          <cell r="BC234">
            <v>-14800.000000000002</v>
          </cell>
          <cell r="BD234">
            <v>-2344.646929115831</v>
          </cell>
          <cell r="BE234">
            <v>0.45047923322683703</v>
          </cell>
          <cell r="BF234">
            <v>0.4375</v>
          </cell>
          <cell r="BG234">
            <v>0.56930032780136453</v>
          </cell>
          <cell r="BH234">
            <v>0.50641679982376742</v>
          </cell>
          <cell r="BI234">
            <v>14000</v>
          </cell>
          <cell r="BJ234">
            <v>12002.5</v>
          </cell>
          <cell r="BK234">
            <v>1390.5</v>
          </cell>
          <cell r="BL234">
            <v>-3627</v>
          </cell>
          <cell r="BM234">
            <v>11822.981366459628</v>
          </cell>
          <cell r="BN234">
            <v>3065.2173913043489</v>
          </cell>
          <cell r="BO234">
            <v>2058.0745341614911</v>
          </cell>
          <cell r="BP234">
            <v>20126.211201681799</v>
          </cell>
          <cell r="BQ234">
            <v>0</v>
          </cell>
          <cell r="BR234">
            <v>-10200</v>
          </cell>
          <cell r="BS234">
            <v>0</v>
          </cell>
          <cell r="BT234">
            <v>14099.999999999998</v>
          </cell>
          <cell r="BU234">
            <v>-7280</v>
          </cell>
          <cell r="BV234">
            <v>10864.621123401817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14000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-10200</v>
          </cell>
          <cell r="CK234">
            <v>0</v>
          </cell>
          <cell r="CL234">
            <v>0</v>
          </cell>
          <cell r="CM234">
            <v>0</v>
          </cell>
          <cell r="CN234">
            <v>-1275</v>
          </cell>
          <cell r="CO234">
            <v>0.53993610223642174</v>
          </cell>
          <cell r="CP234">
            <v>0.46153846153846151</v>
          </cell>
          <cell r="CQ234">
            <v>0.54153522318255987</v>
          </cell>
          <cell r="CR234">
            <v>0.54073507157287481</v>
          </cell>
          <cell r="CS234">
            <v>14000</v>
          </cell>
          <cell r="CT234">
            <v>13527.5</v>
          </cell>
          <cell r="CU234">
            <v>1237.5</v>
          </cell>
          <cell r="CV234">
            <v>-3171</v>
          </cell>
          <cell r="CW234">
            <v>14170.807453416151</v>
          </cell>
          <cell r="CX234">
            <v>3673.9130434782628</v>
          </cell>
          <cell r="CY234">
            <v>2466.7701863354041</v>
          </cell>
          <cell r="CZ234">
            <v>19144.644298755604</v>
          </cell>
          <cell r="DA234">
            <v>0</v>
          </cell>
          <cell r="DB234">
            <v>-10200</v>
          </cell>
          <cell r="DC234">
            <v>0</v>
          </cell>
          <cell r="DD234">
            <v>16900</v>
          </cell>
          <cell r="DE234">
            <v>-7679.9999999999991</v>
          </cell>
          <cell r="DF234">
            <v>3129.3834363740889</v>
          </cell>
          <cell r="DG234">
            <v>0.33546325878594252</v>
          </cell>
          <cell r="DH234">
            <v>0.72115384615384615</v>
          </cell>
          <cell r="DI234">
            <v>0.31557870490859519</v>
          </cell>
          <cell r="DJ234">
            <v>0.32536911462535079</v>
          </cell>
          <cell r="DK234">
            <v>14000</v>
          </cell>
          <cell r="DL234">
            <v>6537.5</v>
          </cell>
          <cell r="DM234">
            <v>1328.5</v>
          </cell>
          <cell r="DN234">
            <v>-7092</v>
          </cell>
          <cell r="DO234">
            <v>8804.3478260869579</v>
          </cell>
          <cell r="DP234">
            <v>2282.6086956521754</v>
          </cell>
          <cell r="DQ234">
            <v>1532.6086956521742</v>
          </cell>
          <cell r="DR234">
            <v>11156.508007421493</v>
          </cell>
          <cell r="DS234">
            <v>0</v>
          </cell>
          <cell r="DT234">
            <v>-10200</v>
          </cell>
          <cell r="DU234">
            <v>0</v>
          </cell>
          <cell r="DV234">
            <v>10500</v>
          </cell>
          <cell r="DW234">
            <v>-5251.2296496790241</v>
          </cell>
          <cell r="DX234">
            <v>612.46386172293046</v>
          </cell>
          <cell r="DY234">
            <v>122031.18199890626</v>
          </cell>
          <cell r="DZ234" t="str">
            <v>No</v>
          </cell>
          <cell r="EA234">
            <v>36410</v>
          </cell>
          <cell r="EB234">
            <v>3677410</v>
          </cell>
          <cell r="EC234">
            <v>85621.181998906264</v>
          </cell>
          <cell r="ED234">
            <v>2.3515842350702077E-2</v>
          </cell>
          <cell r="EE234">
            <v>61</v>
          </cell>
          <cell r="EF234">
            <v>32</v>
          </cell>
        </row>
        <row r="235">
          <cell r="A235" t="str">
            <v>Mason Greenwood</v>
          </cell>
          <cell r="B235" t="str">
            <v>Manchester United</v>
          </cell>
          <cell r="C235" t="str">
            <v>Striker</v>
          </cell>
          <cell r="D235" t="str">
            <v>6.396.000</v>
          </cell>
          <cell r="E235">
            <v>1.4999999999999999E-2</v>
          </cell>
          <cell r="F235" t="str">
            <v>Mason Greenwood</v>
          </cell>
          <cell r="G235" t="str">
            <v>Crystal Palace</v>
          </cell>
          <cell r="H235">
            <v>6396000</v>
          </cell>
          <cell r="I235">
            <v>1.0573248407643316</v>
          </cell>
          <cell r="J235">
            <v>1.0991379310344831</v>
          </cell>
          <cell r="K235">
            <v>0.88645172167921571</v>
          </cell>
          <cell r="L235">
            <v>190</v>
          </cell>
          <cell r="M235">
            <v>0.39121019108280269</v>
          </cell>
          <cell r="N235">
            <v>0.37006369426751606</v>
          </cell>
          <cell r="O235">
            <v>2.3366878980891728</v>
          </cell>
          <cell r="P235">
            <v>0.58505813630828229</v>
          </cell>
          <cell r="Q235">
            <v>0</v>
          </cell>
          <cell r="R235">
            <v>0.12</v>
          </cell>
          <cell r="S235">
            <v>0</v>
          </cell>
          <cell r="T235">
            <v>3.32</v>
          </cell>
          <cell r="U235">
            <v>2.5499999999999998</v>
          </cell>
          <cell r="V235">
            <v>0.91920000000000002</v>
          </cell>
          <cell r="W235">
            <v>0.45950000000000002</v>
          </cell>
          <cell r="X235">
            <v>0.62139999999999995</v>
          </cell>
          <cell r="Y235">
            <v>14000</v>
          </cell>
          <cell r="Z235">
            <v>22980</v>
          </cell>
          <cell r="AA235">
            <v>2297.5</v>
          </cell>
          <cell r="AB235">
            <v>-9321</v>
          </cell>
          <cell r="AC235">
            <v>39121.01910828027</v>
          </cell>
          <cell r="AD235">
            <v>18503.184713375802</v>
          </cell>
          <cell r="AE235">
            <v>23366.878980891728</v>
          </cell>
          <cell r="AF235">
            <v>0</v>
          </cell>
          <cell r="AG235">
            <v>0</v>
          </cell>
          <cell r="AH235">
            <v>-2400</v>
          </cell>
          <cell r="AI235">
            <v>0</v>
          </cell>
          <cell r="AJ235">
            <v>33200</v>
          </cell>
          <cell r="AK235">
            <v>-20400</v>
          </cell>
          <cell r="AL235">
            <v>121347.58280254781</v>
          </cell>
          <cell r="AM235">
            <v>0.25</v>
          </cell>
          <cell r="AN235">
            <v>0.78823529411764703</v>
          </cell>
          <cell r="AO235">
            <v>0.22901771012753316</v>
          </cell>
          <cell r="AP235">
            <v>0.23927897427873451</v>
          </cell>
          <cell r="AQ235">
            <v>14000</v>
          </cell>
          <cell r="AR235">
            <v>3620.0000000000005</v>
          </cell>
          <cell r="AS235">
            <v>1052.5</v>
          </cell>
          <cell r="AT235">
            <v>-9669</v>
          </cell>
          <cell r="AU235">
            <v>9780.2547770700676</v>
          </cell>
          <cell r="AV235">
            <v>4625.7961783439505</v>
          </cell>
          <cell r="AW235">
            <v>5841.719745222932</v>
          </cell>
          <cell r="AX235">
            <v>0</v>
          </cell>
          <cell r="AY235">
            <v>0</v>
          </cell>
          <cell r="AZ235">
            <v>-2400</v>
          </cell>
          <cell r="BA235">
            <v>0</v>
          </cell>
          <cell r="BB235">
            <v>8300</v>
          </cell>
          <cell r="BC235">
            <v>-16080</v>
          </cell>
          <cell r="BD235">
            <v>2535.6353503184764</v>
          </cell>
          <cell r="BE235">
            <v>0.59337349397590367</v>
          </cell>
          <cell r="BF235">
            <v>0.4</v>
          </cell>
          <cell r="BG235">
            <v>0.61634035627370798</v>
          </cell>
          <cell r="BH235">
            <v>0.60474790671856271</v>
          </cell>
          <cell r="BI235">
            <v>14000</v>
          </cell>
          <cell r="BJ235">
            <v>14777.499999999998</v>
          </cell>
          <cell r="BK235">
            <v>1104</v>
          </cell>
          <cell r="BL235">
            <v>-2821.5</v>
          </cell>
          <cell r="BM235">
            <v>23213.375796178356</v>
          </cell>
          <cell r="BN235">
            <v>10979.299363057329</v>
          </cell>
          <cell r="BO235">
            <v>13865.286624203827</v>
          </cell>
          <cell r="BP235">
            <v>0</v>
          </cell>
          <cell r="BQ235">
            <v>0</v>
          </cell>
          <cell r="BR235">
            <v>-2400</v>
          </cell>
          <cell r="BS235">
            <v>0</v>
          </cell>
          <cell r="BT235">
            <v>19700</v>
          </cell>
          <cell r="BU235">
            <v>-8160</v>
          </cell>
          <cell r="BV235">
            <v>17564.490445859879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14000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-2400</v>
          </cell>
          <cell r="CK235">
            <v>0</v>
          </cell>
          <cell r="CL235">
            <v>0</v>
          </cell>
          <cell r="CM235">
            <v>0</v>
          </cell>
          <cell r="CN235">
            <v>-300</v>
          </cell>
          <cell r="CO235">
            <v>0.56024096385542177</v>
          </cell>
          <cell r="CP235">
            <v>0.38039215686274513</v>
          </cell>
          <cell r="CQ235">
            <v>0.64794080208065019</v>
          </cell>
          <cell r="CR235">
            <v>0.60249728586850793</v>
          </cell>
          <cell r="CS235">
            <v>14000</v>
          </cell>
          <cell r="CT235">
            <v>14432.5</v>
          </cell>
          <cell r="CU235">
            <v>1153</v>
          </cell>
          <cell r="CV235">
            <v>-2880</v>
          </cell>
          <cell r="CW235">
            <v>21917.197452229313</v>
          </cell>
          <cell r="CX235">
            <v>10366.242038216566</v>
          </cell>
          <cell r="CY235">
            <v>13091.082802547777</v>
          </cell>
          <cell r="CZ235">
            <v>0</v>
          </cell>
          <cell r="DA235">
            <v>0</v>
          </cell>
          <cell r="DB235">
            <v>-2400</v>
          </cell>
          <cell r="DC235">
            <v>0</v>
          </cell>
          <cell r="DD235">
            <v>18600.000000000004</v>
          </cell>
          <cell r="DE235">
            <v>-7760.0000000000009</v>
          </cell>
          <cell r="DF235">
            <v>4157.5013933121036</v>
          </cell>
          <cell r="DG235">
            <v>0.51506024096385539</v>
          </cell>
          <cell r="DH235">
            <v>0.54117647058823526</v>
          </cell>
          <cell r="DI235">
            <v>0.43000607537435093</v>
          </cell>
          <cell r="DJ235">
            <v>0.47061558920018254</v>
          </cell>
          <cell r="DK235">
            <v>14000</v>
          </cell>
          <cell r="DL235">
            <v>11272.5</v>
          </cell>
          <cell r="DM235">
            <v>1208.5</v>
          </cell>
          <cell r="DN235">
            <v>-4611</v>
          </cell>
          <cell r="DO235">
            <v>20149.681528662426</v>
          </cell>
          <cell r="DP235">
            <v>9530.2547770700658</v>
          </cell>
          <cell r="DQ235">
            <v>12035.350318471341</v>
          </cell>
          <cell r="DR235">
            <v>0</v>
          </cell>
          <cell r="DS235">
            <v>0</v>
          </cell>
          <cell r="DT235">
            <v>-2400</v>
          </cell>
          <cell r="DU235">
            <v>0</v>
          </cell>
          <cell r="DV235">
            <v>17100</v>
          </cell>
          <cell r="DW235">
            <v>-8772.1239376367594</v>
          </cell>
          <cell r="DX235">
            <v>1734.7863339552212</v>
          </cell>
          <cell r="DY235">
            <v>147039.99632599347</v>
          </cell>
          <cell r="DZ235" t="str">
            <v>No</v>
          </cell>
          <cell r="EA235">
            <v>63960</v>
          </cell>
          <cell r="EB235">
            <v>6459960</v>
          </cell>
          <cell r="EC235">
            <v>83079.996325993474</v>
          </cell>
          <cell r="ED235">
            <v>1.2989367780799481E-2</v>
          </cell>
          <cell r="EE235">
            <v>63</v>
          </cell>
          <cell r="EF235">
            <v>102</v>
          </cell>
        </row>
        <row r="236">
          <cell r="A236" t="str">
            <v>Dennis Praet</v>
          </cell>
          <cell r="B236" t="str">
            <v>Leicester City</v>
          </cell>
          <cell r="C236" t="str">
            <v>Midfield</v>
          </cell>
          <cell r="D236" t="str">
            <v>4.460.000</v>
          </cell>
          <cell r="E236">
            <v>1E-3</v>
          </cell>
          <cell r="F236" t="str">
            <v>Dennis Praet</v>
          </cell>
          <cell r="G236" t="str">
            <v/>
          </cell>
          <cell r="H236">
            <v>4460000</v>
          </cell>
          <cell r="I236">
            <v>0.85382059800664467</v>
          </cell>
          <cell r="J236">
            <v>0.86147186147186161</v>
          </cell>
          <cell r="K236">
            <v>1.1377385821891119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2.57</v>
          </cell>
          <cell r="U236">
            <v>1.99</v>
          </cell>
          <cell r="V236">
            <v>0.85340000000000005</v>
          </cell>
          <cell r="W236">
            <v>0.57689999999999997</v>
          </cell>
          <cell r="X236">
            <v>0.56969999999999998</v>
          </cell>
          <cell r="Y236">
            <v>-5000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-5000</v>
          </cell>
          <cell r="AM236">
            <v>0.42023346303501952</v>
          </cell>
          <cell r="AN236">
            <v>0.64321608040201006</v>
          </cell>
          <cell r="AO236">
            <v>0.3759648303232232</v>
          </cell>
          <cell r="AP236">
            <v>0.39748333628732363</v>
          </cell>
          <cell r="AQ236">
            <v>-5000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0.6108949416342413</v>
          </cell>
          <cell r="BF236">
            <v>0.34170854271356788</v>
          </cell>
          <cell r="BG236">
            <v>0.68505258561757265</v>
          </cell>
          <cell r="BH236">
            <v>0.6469120182120851</v>
          </cell>
          <cell r="BI236">
            <v>-5000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-5000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0.28404669260700388</v>
          </cell>
          <cell r="CP236">
            <v>0.92964824120603018</v>
          </cell>
          <cell r="CQ236">
            <v>0.21261767560413783</v>
          </cell>
          <cell r="CR236">
            <v>0.24575057994874439</v>
          </cell>
          <cell r="CS236">
            <v>-5000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0.45136186770428016</v>
          </cell>
          <cell r="DH236">
            <v>0.66331658291457285</v>
          </cell>
          <cell r="DI236">
            <v>0.3612230384672479</v>
          </cell>
          <cell r="DJ236">
            <v>0.4037849740894181</v>
          </cell>
          <cell r="DK236">
            <v>-5000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-5000</v>
          </cell>
          <cell r="DZ236" t="str">
            <v>No</v>
          </cell>
          <cell r="EA236">
            <v>44600</v>
          </cell>
          <cell r="EB236">
            <v>4504600</v>
          </cell>
          <cell r="EC236">
            <v>-49600</v>
          </cell>
          <cell r="ED236">
            <v>-1.1121076233183856E-2</v>
          </cell>
          <cell r="EE236">
            <v>525</v>
          </cell>
          <cell r="EF236">
            <v>279</v>
          </cell>
        </row>
        <row r="237">
          <cell r="A237" t="str">
            <v>Faustino 'Tino' Anjorin</v>
          </cell>
          <cell r="B237" t="str">
            <v>Chelsea</v>
          </cell>
          <cell r="C237" t="str">
            <v>Midfield</v>
          </cell>
          <cell r="D237" t="str">
            <v>1.960.000</v>
          </cell>
          <cell r="E237">
            <v>1E-3</v>
          </cell>
          <cell r="F237" t="str">
            <v>Faustino Anjorin</v>
          </cell>
          <cell r="G237" t="str">
            <v/>
          </cell>
          <cell r="H237">
            <v>1960000</v>
          </cell>
          <cell r="I237">
            <v>1.003571428571429</v>
          </cell>
          <cell r="J237">
            <v>0.9963636363636369</v>
          </cell>
          <cell r="K237">
            <v>0.99321007287201368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2.81</v>
          </cell>
          <cell r="U237">
            <v>2.74</v>
          </cell>
          <cell r="V237">
            <v>0.76150000000000007</v>
          </cell>
          <cell r="W237">
            <v>0.51229999999999998</v>
          </cell>
          <cell r="X237">
            <v>0.72629999999999995</v>
          </cell>
          <cell r="Y237">
            <v>-5000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-5000</v>
          </cell>
          <cell r="AM237">
            <v>0.65836298932384341</v>
          </cell>
          <cell r="AN237">
            <v>0.28102189781021897</v>
          </cell>
          <cell r="AO237">
            <v>0.89649689534220123</v>
          </cell>
          <cell r="AP237">
            <v>0.76825801391006421</v>
          </cell>
          <cell r="AQ237">
            <v>-5000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0.65480427046263345</v>
          </cell>
          <cell r="BF237">
            <v>0.42700729927007292</v>
          </cell>
          <cell r="BG237">
            <v>0.60093984015659208</v>
          </cell>
          <cell r="BH237">
            <v>0.62729416833385976</v>
          </cell>
          <cell r="BI237">
            <v>-5000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-5000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0.86120996441281139</v>
          </cell>
          <cell r="CP237">
            <v>0.13503649635036497</v>
          </cell>
          <cell r="CQ237">
            <v>1.3374162098302169</v>
          </cell>
          <cell r="CR237">
            <v>1.0732176696611915</v>
          </cell>
          <cell r="CS237">
            <v>-5000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0.67259786476868322</v>
          </cell>
          <cell r="DH237">
            <v>0.30291970802919704</v>
          </cell>
          <cell r="DI237">
            <v>0.84428898050167522</v>
          </cell>
          <cell r="DJ237">
            <v>0.7535694828834002</v>
          </cell>
          <cell r="DK237">
            <v>-5000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-5000</v>
          </cell>
          <cell r="DZ237" t="str">
            <v>No</v>
          </cell>
          <cell r="EA237">
            <v>19600</v>
          </cell>
          <cell r="EB237">
            <v>1979600</v>
          </cell>
          <cell r="EC237">
            <v>-24600</v>
          </cell>
          <cell r="ED237">
            <v>-1.2551020408163265E-2</v>
          </cell>
          <cell r="EE237">
            <v>268</v>
          </cell>
          <cell r="EF237">
            <v>519</v>
          </cell>
        </row>
        <row r="238">
          <cell r="A238" t="str">
            <v>Joao Moutinho</v>
          </cell>
          <cell r="B238" t="str">
            <v>Wolverhampton</v>
          </cell>
          <cell r="C238" t="str">
            <v>Midfield</v>
          </cell>
          <cell r="D238" t="str">
            <v>3.737.000</v>
          </cell>
          <cell r="E238">
            <v>0.01</v>
          </cell>
          <cell r="F238" t="str">
            <v>Joao Moutinho</v>
          </cell>
          <cell r="G238" t="str">
            <v>Newcastle</v>
          </cell>
          <cell r="H238">
            <v>3737000</v>
          </cell>
          <cell r="I238">
            <v>0.72043010752688141</v>
          </cell>
          <cell r="J238">
            <v>1.0147058823529413</v>
          </cell>
          <cell r="K238">
            <v>1.0031115286347965</v>
          </cell>
          <cell r="L238">
            <v>190</v>
          </cell>
          <cell r="M238">
            <v>6.4838709677419337E-2</v>
          </cell>
          <cell r="N238">
            <v>6.4838709677419323E-2</v>
          </cell>
          <cell r="O238">
            <v>0.33139784946236545</v>
          </cell>
          <cell r="P238">
            <v>0.4213068420266145</v>
          </cell>
          <cell r="Q238">
            <v>0</v>
          </cell>
          <cell r="R238">
            <v>0.46</v>
          </cell>
          <cell r="S238">
            <v>0.03</v>
          </cell>
          <cell r="T238">
            <v>1.34</v>
          </cell>
          <cell r="U238">
            <v>3.4499999999999997</v>
          </cell>
          <cell r="V238">
            <v>0.37019999999999997</v>
          </cell>
          <cell r="W238">
            <v>0.42870000000000003</v>
          </cell>
          <cell r="X238">
            <v>1.2010999999999998</v>
          </cell>
          <cell r="Y238">
            <v>14000</v>
          </cell>
          <cell r="Z238">
            <v>9255</v>
          </cell>
          <cell r="AA238">
            <v>2143.5</v>
          </cell>
          <cell r="AB238">
            <v>-18016.499999999996</v>
          </cell>
          <cell r="AC238">
            <v>8104.8387096774168</v>
          </cell>
          <cell r="AD238">
            <v>3241.935483870966</v>
          </cell>
          <cell r="AE238">
            <v>3313.9784946236546</v>
          </cell>
          <cell r="AF238">
            <v>0</v>
          </cell>
          <cell r="AG238">
            <v>0</v>
          </cell>
          <cell r="AH238">
            <v>-9200</v>
          </cell>
          <cell r="AI238">
            <v>-1500</v>
          </cell>
          <cell r="AJ238">
            <v>13400</v>
          </cell>
          <cell r="AK238">
            <v>-27599.999999999996</v>
          </cell>
          <cell r="AL238">
            <v>-2857.2473118279559</v>
          </cell>
          <cell r="AM238">
            <v>0.76119402985074625</v>
          </cell>
          <cell r="AN238">
            <v>0.41449275362318844</v>
          </cell>
          <cell r="AO238">
            <v>0.5680157509253958</v>
          </cell>
          <cell r="AP238">
            <v>0.6575486282136096</v>
          </cell>
          <cell r="AQ238">
            <v>14000</v>
          </cell>
          <cell r="AR238">
            <v>6627.5</v>
          </cell>
          <cell r="AS238">
            <v>1363.5</v>
          </cell>
          <cell r="AT238">
            <v>-6933</v>
          </cell>
          <cell r="AU238">
            <v>6169.3548387096753</v>
          </cell>
          <cell r="AV238">
            <v>2467.7419354838694</v>
          </cell>
          <cell r="AW238">
            <v>2522.5806451612893</v>
          </cell>
          <cell r="AX238">
            <v>0</v>
          </cell>
          <cell r="AY238">
            <v>0</v>
          </cell>
          <cell r="AZ238">
            <v>-9200</v>
          </cell>
          <cell r="BA238">
            <v>-1500</v>
          </cell>
          <cell r="BB238">
            <v>10200</v>
          </cell>
          <cell r="BC238">
            <v>-11440</v>
          </cell>
          <cell r="BD238">
            <v>138.83870967741768</v>
          </cell>
          <cell r="BE238">
            <v>0.74626865671641784</v>
          </cell>
          <cell r="BF238">
            <v>0.49275362318840582</v>
          </cell>
          <cell r="BG238">
            <v>0.43361157671679662</v>
          </cell>
          <cell r="BH238">
            <v>0.56885035720576971</v>
          </cell>
          <cell r="BI238">
            <v>14000</v>
          </cell>
          <cell r="BJ238">
            <v>5477.5</v>
          </cell>
          <cell r="BK238">
            <v>1231.5</v>
          </cell>
          <cell r="BL238">
            <v>-8020.4999999999991</v>
          </cell>
          <cell r="BM238">
            <v>6048.3870967741914</v>
          </cell>
          <cell r="BN238">
            <v>2419.3548387096757</v>
          </cell>
          <cell r="BO238">
            <v>2473.1182795698915</v>
          </cell>
          <cell r="BP238">
            <v>0</v>
          </cell>
          <cell r="BQ238">
            <v>0</v>
          </cell>
          <cell r="BR238">
            <v>-9200</v>
          </cell>
          <cell r="BS238">
            <v>-1500</v>
          </cell>
          <cell r="BT238">
            <v>10000</v>
          </cell>
          <cell r="BU238">
            <v>-13599.999999999998</v>
          </cell>
          <cell r="BV238">
            <v>-1167.6599462365598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14000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-9200</v>
          </cell>
          <cell r="CK238">
            <v>-1500</v>
          </cell>
          <cell r="CL238">
            <v>0</v>
          </cell>
          <cell r="CM238">
            <v>0</v>
          </cell>
          <cell r="CN238">
            <v>-1337.5</v>
          </cell>
          <cell r="CO238">
            <v>0.90298507462686561</v>
          </cell>
          <cell r="CP238">
            <v>0.336231884057971</v>
          </cell>
          <cell r="CQ238">
            <v>0.74408044116881922</v>
          </cell>
          <cell r="CR238">
            <v>0.8196911202991144</v>
          </cell>
          <cell r="CS238">
            <v>14000</v>
          </cell>
          <cell r="CT238">
            <v>9195</v>
          </cell>
          <cell r="CU238">
            <v>1428.5</v>
          </cell>
          <cell r="CV238">
            <v>-5197.5</v>
          </cell>
          <cell r="CW238">
            <v>7318.548387096771</v>
          </cell>
          <cell r="CX238">
            <v>2927.4193548387079</v>
          </cell>
          <cell r="CY238">
            <v>2992.4731182795686</v>
          </cell>
          <cell r="CZ238">
            <v>0</v>
          </cell>
          <cell r="DA238">
            <v>0</v>
          </cell>
          <cell r="DB238">
            <v>-9200</v>
          </cell>
          <cell r="DC238">
            <v>-1500</v>
          </cell>
          <cell r="DD238">
            <v>12100</v>
          </cell>
          <cell r="DE238">
            <v>-9279.9999999999982</v>
          </cell>
          <cell r="DF238">
            <v>674.02755376344055</v>
          </cell>
          <cell r="DG238">
            <v>0.74626865671641784</v>
          </cell>
          <cell r="DH238">
            <v>0.31884057971014496</v>
          </cell>
          <cell r="DI238">
            <v>0.7900918060026465</v>
          </cell>
          <cell r="DJ238">
            <v>0.76786766486696367</v>
          </cell>
          <cell r="DK238">
            <v>14000</v>
          </cell>
          <cell r="DL238">
            <v>8022.5000000000009</v>
          </cell>
          <cell r="DM238">
            <v>1531.5</v>
          </cell>
          <cell r="DN238">
            <v>-5592</v>
          </cell>
          <cell r="DO238">
            <v>6048.3870967741914</v>
          </cell>
          <cell r="DP238">
            <v>2419.3548387096757</v>
          </cell>
          <cell r="DQ238">
            <v>2473.1182795698915</v>
          </cell>
          <cell r="DR238">
            <v>0</v>
          </cell>
          <cell r="DS238">
            <v>0</v>
          </cell>
          <cell r="DT238">
            <v>-9200</v>
          </cell>
          <cell r="DU238">
            <v>-1500</v>
          </cell>
          <cell r="DV238">
            <v>10000</v>
          </cell>
          <cell r="DW238">
            <v>-21806.533845673042</v>
          </cell>
          <cell r="DX238">
            <v>-237.6148009568526</v>
          </cell>
          <cell r="DY238">
            <v>-4787.1557955805101</v>
          </cell>
          <cell r="DZ238" t="str">
            <v>No</v>
          </cell>
          <cell r="EA238">
            <v>37370</v>
          </cell>
          <cell r="EB238">
            <v>3774370</v>
          </cell>
          <cell r="EC238">
            <v>-42157.155795580511</v>
          </cell>
          <cell r="ED238">
            <v>-1.1281015733363797E-2</v>
          </cell>
          <cell r="EE238">
            <v>478</v>
          </cell>
          <cell r="EF238">
            <v>322</v>
          </cell>
        </row>
        <row r="239">
          <cell r="A239" t="str">
            <v>Christian Benteke</v>
          </cell>
          <cell r="B239" t="str">
            <v>Crystal Palace</v>
          </cell>
          <cell r="C239" t="str">
            <v>Striker</v>
          </cell>
          <cell r="D239" t="str">
            <v>4.254.000</v>
          </cell>
          <cell r="E239">
            <v>6.0000000000000001E-3</v>
          </cell>
          <cell r="F239" t="str">
            <v>Christian Benteke</v>
          </cell>
          <cell r="G239" t="str">
            <v>Manchester United</v>
          </cell>
          <cell r="H239">
            <v>4254000</v>
          </cell>
          <cell r="I239">
            <v>1.0894736842105264</v>
          </cell>
          <cell r="J239">
            <v>1.043076923076923</v>
          </cell>
          <cell r="K239">
            <v>1.00622830088045</v>
          </cell>
          <cell r="L239">
            <v>95</v>
          </cell>
          <cell r="M239">
            <v>0.21789473684210528</v>
          </cell>
          <cell r="N239">
            <v>0.13073684210526315</v>
          </cell>
          <cell r="O239">
            <v>1.8412105263157894</v>
          </cell>
          <cell r="P239">
            <v>0.13080967911445851</v>
          </cell>
          <cell r="Q239">
            <v>0</v>
          </cell>
          <cell r="R239">
            <v>0.05</v>
          </cell>
          <cell r="S239">
            <v>0.03</v>
          </cell>
          <cell r="T239">
            <v>2.0700000000000003</v>
          </cell>
          <cell r="U239">
            <v>3.3899999999999997</v>
          </cell>
          <cell r="V239">
            <v>0.47959999999999997</v>
          </cell>
          <cell r="W239">
            <v>0.48980000000000001</v>
          </cell>
          <cell r="X239">
            <v>1.0306000000000002</v>
          </cell>
          <cell r="Y239">
            <v>7000</v>
          </cell>
          <cell r="Z239">
            <v>11990</v>
          </cell>
          <cell r="AA239">
            <v>2449</v>
          </cell>
          <cell r="AB239">
            <v>-15459.000000000004</v>
          </cell>
          <cell r="AC239">
            <v>21789.473684210527</v>
          </cell>
          <cell r="AD239">
            <v>6536.8421052631575</v>
          </cell>
          <cell r="AE239">
            <v>18412.105263157893</v>
          </cell>
          <cell r="AF239">
            <v>0</v>
          </cell>
          <cell r="AG239">
            <v>0</v>
          </cell>
          <cell r="AH239">
            <v>-1000</v>
          </cell>
          <cell r="AI239">
            <v>-1500</v>
          </cell>
          <cell r="AJ239">
            <v>20700.000000000004</v>
          </cell>
          <cell r="AK239">
            <v>-27119.999999999996</v>
          </cell>
          <cell r="AL239">
            <v>43798.421052631573</v>
          </cell>
          <cell r="AM239">
            <v>0.42995169082125601</v>
          </cell>
          <cell r="AN239">
            <v>0.5752212389380531</v>
          </cell>
          <cell r="AO239">
            <v>0.35348357689309606</v>
          </cell>
          <cell r="AP239">
            <v>0.38984722849179282</v>
          </cell>
          <cell r="AQ239">
            <v>7000</v>
          </cell>
          <cell r="AR239">
            <v>4082.5</v>
          </cell>
          <cell r="AS239">
            <v>1096</v>
          </cell>
          <cell r="AT239">
            <v>-9262.5</v>
          </cell>
          <cell r="AU239">
            <v>9368.4210526315783</v>
          </cell>
          <cell r="AV239">
            <v>2810.5263157894733</v>
          </cell>
          <cell r="AW239">
            <v>7916.3157894736833</v>
          </cell>
          <cell r="AX239">
            <v>0</v>
          </cell>
          <cell r="AY239">
            <v>0</v>
          </cell>
          <cell r="AZ239">
            <v>-1000</v>
          </cell>
          <cell r="BA239">
            <v>-1500</v>
          </cell>
          <cell r="BB239">
            <v>8900</v>
          </cell>
          <cell r="BC239">
            <v>-15599.999999999998</v>
          </cell>
          <cell r="BD239">
            <v>3405.6315789473674</v>
          </cell>
          <cell r="BE239">
            <v>0.74396135265700469</v>
          </cell>
          <cell r="BF239">
            <v>0.29203539823008851</v>
          </cell>
          <cell r="BG239">
            <v>0.92319181118468829</v>
          </cell>
          <cell r="BH239">
            <v>0.82874545465470328</v>
          </cell>
          <cell r="BI239">
            <v>7000</v>
          </cell>
          <cell r="BJ239">
            <v>12402.5</v>
          </cell>
          <cell r="BK239">
            <v>1311.5</v>
          </cell>
          <cell r="BL239">
            <v>-3624</v>
          </cell>
          <cell r="BM239">
            <v>16210.526315789471</v>
          </cell>
          <cell r="BN239">
            <v>4863.1578947368407</v>
          </cell>
          <cell r="BO239">
            <v>13697.894736842101</v>
          </cell>
          <cell r="BP239">
            <v>0</v>
          </cell>
          <cell r="BQ239">
            <v>0</v>
          </cell>
          <cell r="BR239">
            <v>-1000</v>
          </cell>
          <cell r="BS239">
            <v>-1500</v>
          </cell>
          <cell r="BT239">
            <v>15400</v>
          </cell>
          <cell r="BU239">
            <v>-7919.9999999999991</v>
          </cell>
          <cell r="BV239">
            <v>12460.394736842103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7000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-1000</v>
          </cell>
          <cell r="CK239">
            <v>-1500</v>
          </cell>
          <cell r="CL239">
            <v>0</v>
          </cell>
          <cell r="CM239">
            <v>0</v>
          </cell>
          <cell r="CN239">
            <v>-312.5</v>
          </cell>
          <cell r="CO239">
            <v>0.46376811594202888</v>
          </cell>
          <cell r="CP239">
            <v>0.49852507374631272</v>
          </cell>
          <cell r="CQ239">
            <v>0.45844348601488999</v>
          </cell>
          <cell r="CR239">
            <v>0.4610981151284631</v>
          </cell>
          <cell r="CS239">
            <v>7000</v>
          </cell>
          <cell r="CT239">
            <v>5285</v>
          </cell>
          <cell r="CU239">
            <v>1237.5</v>
          </cell>
          <cell r="CV239">
            <v>-8116.5</v>
          </cell>
          <cell r="CW239">
            <v>10105.263157894735</v>
          </cell>
          <cell r="CX239">
            <v>3031.5789473684204</v>
          </cell>
          <cell r="CY239">
            <v>8538.9473684210498</v>
          </cell>
          <cell r="CZ239">
            <v>0</v>
          </cell>
          <cell r="DA239">
            <v>0</v>
          </cell>
          <cell r="DB239">
            <v>-1000</v>
          </cell>
          <cell r="DC239">
            <v>-1500</v>
          </cell>
          <cell r="DD239">
            <v>9600</v>
          </cell>
          <cell r="DE239">
            <v>-13520</v>
          </cell>
          <cell r="DF239">
            <v>853.86184210526289</v>
          </cell>
          <cell r="DG239">
            <v>0.40096618357487918</v>
          </cell>
          <cell r="DH239">
            <v>0.55752212389380529</v>
          </cell>
          <cell r="DI239">
            <v>0.37534178054866618</v>
          </cell>
          <cell r="DJ239">
            <v>0.38794247161505596</v>
          </cell>
          <cell r="DK239">
            <v>7000</v>
          </cell>
          <cell r="DL239">
            <v>3965</v>
          </cell>
          <cell r="DM239">
            <v>1120</v>
          </cell>
          <cell r="DN239">
            <v>-9261</v>
          </cell>
          <cell r="DO239">
            <v>8736.8421052631566</v>
          </cell>
          <cell r="DP239">
            <v>2621.0526315789471</v>
          </cell>
          <cell r="DQ239">
            <v>7382.6315789473665</v>
          </cell>
          <cell r="DR239">
            <v>0</v>
          </cell>
          <cell r="DS239">
            <v>0</v>
          </cell>
          <cell r="DT239">
            <v>-1000</v>
          </cell>
          <cell r="DU239">
            <v>-1500</v>
          </cell>
          <cell r="DV239">
            <v>8300</v>
          </cell>
          <cell r="DW239">
            <v>-10179.269088479825</v>
          </cell>
          <cell r="DX239">
            <v>318.2892883534264</v>
          </cell>
          <cell r="DY239">
            <v>60524.098498879728</v>
          </cell>
          <cell r="DZ239" t="str">
            <v>No</v>
          </cell>
          <cell r="EA239">
            <v>42540</v>
          </cell>
          <cell r="EB239">
            <v>4296540</v>
          </cell>
          <cell r="EC239">
            <v>17984.098498879728</v>
          </cell>
          <cell r="ED239">
            <v>4.2275736950822115E-3</v>
          </cell>
          <cell r="EE239">
            <v>160</v>
          </cell>
          <cell r="EF239">
            <v>168</v>
          </cell>
        </row>
        <row r="240">
          <cell r="A240" t="str">
            <v>Andi Zeqiri</v>
          </cell>
          <cell r="B240" t="str">
            <v>Brighton and Hove</v>
          </cell>
          <cell r="C240" t="str">
            <v>Striker</v>
          </cell>
          <cell r="D240" t="str">
            <v>2.007.000</v>
          </cell>
          <cell r="E240">
            <v>1E-3</v>
          </cell>
          <cell r="F240" t="str">
            <v>Andi Zeqiri</v>
          </cell>
          <cell r="G240" t="str">
            <v/>
          </cell>
          <cell r="H240">
            <v>2007000</v>
          </cell>
          <cell r="I240">
            <v>1.0849673202614376</v>
          </cell>
          <cell r="J240">
            <v>0.94845360824742264</v>
          </cell>
          <cell r="K240">
            <v>1.0487343186434583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1.66</v>
          </cell>
          <cell r="U240">
            <v>0.92</v>
          </cell>
          <cell r="V240">
            <v>0.54459999999999997</v>
          </cell>
          <cell r="W240">
            <v>0.25019999999999998</v>
          </cell>
          <cell r="X240">
            <v>0.20519999999999999</v>
          </cell>
          <cell r="Y240">
            <v>-5000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-5000</v>
          </cell>
          <cell r="AM240">
            <v>0.77108433734939763</v>
          </cell>
          <cell r="AN240">
            <v>1.173913043478261</v>
          </cell>
          <cell r="AO240">
            <v>0.85214378896621135</v>
          </cell>
          <cell r="AP240">
            <v>0.81060146116412601</v>
          </cell>
          <cell r="AQ240">
            <v>-5000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0.78313253012048201</v>
          </cell>
          <cell r="BF240">
            <v>1.2499999999999998</v>
          </cell>
          <cell r="BG240">
            <v>0.79453360250333427</v>
          </cell>
          <cell r="BH240">
            <v>0.78881246845760333</v>
          </cell>
          <cell r="BI240">
            <v>-5000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1.0060240963855422</v>
          </cell>
          <cell r="BX240">
            <v>0.83695652173913038</v>
          </cell>
          <cell r="BY240">
            <v>1.1618342427282833</v>
          </cell>
          <cell r="BZ240">
            <v>1.0811259150489836</v>
          </cell>
          <cell r="CA240">
            <v>-5000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0.58433734939759041</v>
          </cell>
          <cell r="CP240">
            <v>2.0217391304347827</v>
          </cell>
          <cell r="CQ240">
            <v>0.39062783535852114</v>
          </cell>
          <cell r="CR240">
            <v>0.47776399394922653</v>
          </cell>
          <cell r="CS240">
            <v>-5000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0.90361445783132532</v>
          </cell>
          <cell r="DH240">
            <v>1.1413043478260869</v>
          </cell>
          <cell r="DI240">
            <v>0.8780954309205613</v>
          </cell>
          <cell r="DJ240">
            <v>0.890763563879578</v>
          </cell>
          <cell r="DK240">
            <v>-5000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-5000</v>
          </cell>
          <cell r="DZ240" t="str">
            <v>No</v>
          </cell>
          <cell r="EA240">
            <v>20070</v>
          </cell>
          <cell r="EB240">
            <v>2027070</v>
          </cell>
          <cell r="EC240">
            <v>-25070</v>
          </cell>
          <cell r="ED240">
            <v>-1.2491280518186348E-2</v>
          </cell>
          <cell r="EE240">
            <v>311</v>
          </cell>
          <cell r="EF240">
            <v>490</v>
          </cell>
        </row>
        <row r="241">
          <cell r="A241" t="str">
            <v>Isaac Hayden</v>
          </cell>
          <cell r="B241" t="str">
            <v>Newcastle</v>
          </cell>
          <cell r="C241" t="str">
            <v>Midfield</v>
          </cell>
          <cell r="D241" t="str">
            <v>2.929.000</v>
          </cell>
          <cell r="E241">
            <v>1E-3</v>
          </cell>
          <cell r="F241" t="str">
            <v>Isaac Hayden</v>
          </cell>
          <cell r="G241" t="str">
            <v>Wolverhampton</v>
          </cell>
          <cell r="H241">
            <v>2929000</v>
          </cell>
          <cell r="I241">
            <v>1.0660377358490565</v>
          </cell>
          <cell r="J241">
            <v>0.83206106870228991</v>
          </cell>
          <cell r="K241">
            <v>1.2007731918097617</v>
          </cell>
          <cell r="L241">
            <v>95</v>
          </cell>
          <cell r="M241">
            <v>1.0660377358490566E-2</v>
          </cell>
          <cell r="N241">
            <v>2.1320754716981132E-2</v>
          </cell>
          <cell r="O241">
            <v>0.22386792452830184</v>
          </cell>
          <cell r="P241">
            <v>0.33621649370673329</v>
          </cell>
          <cell r="Q241">
            <v>0</v>
          </cell>
          <cell r="R241">
            <v>0.25</v>
          </cell>
          <cell r="S241">
            <v>0.01</v>
          </cell>
          <cell r="T241">
            <v>1.1299999999999999</v>
          </cell>
          <cell r="U241">
            <v>1.0900000000000001</v>
          </cell>
          <cell r="V241">
            <v>0.3609</v>
          </cell>
          <cell r="W241">
            <v>0.29720000000000002</v>
          </cell>
          <cell r="X241">
            <v>0.34189999999999998</v>
          </cell>
          <cell r="Y241">
            <v>7000</v>
          </cell>
          <cell r="Z241">
            <v>9022.5</v>
          </cell>
          <cell r="AA241">
            <v>1486</v>
          </cell>
          <cell r="AB241">
            <v>-5128.5</v>
          </cell>
          <cell r="AC241">
            <v>1332.5471698113208</v>
          </cell>
          <cell r="AD241">
            <v>1066.0377358490566</v>
          </cell>
          <cell r="AE241">
            <v>2238.6792452830186</v>
          </cell>
          <cell r="AF241">
            <v>0</v>
          </cell>
          <cell r="AG241">
            <v>0</v>
          </cell>
          <cell r="AH241">
            <v>-5000</v>
          </cell>
          <cell r="AI241">
            <v>-500</v>
          </cell>
          <cell r="AJ241">
            <v>11299.999999999998</v>
          </cell>
          <cell r="AK241">
            <v>-8720</v>
          </cell>
          <cell r="AL241">
            <v>14097.264150943396</v>
          </cell>
          <cell r="AM241">
            <v>1.0796460176991152</v>
          </cell>
          <cell r="AN241">
            <v>1.0917431192660549</v>
          </cell>
          <cell r="AO241">
            <v>0.90483741803595963</v>
          </cell>
          <cell r="AP241">
            <v>0.98838459875074614</v>
          </cell>
          <cell r="AQ241">
            <v>7000</v>
          </cell>
          <cell r="AR241">
            <v>9162.5</v>
          </cell>
          <cell r="AS241">
            <v>1412.4999999999998</v>
          </cell>
          <cell r="AT241">
            <v>-5266.5</v>
          </cell>
          <cell r="AU241">
            <v>1438.6792452830191</v>
          </cell>
          <cell r="AV241">
            <v>1150.9433962264152</v>
          </cell>
          <cell r="AW241">
            <v>2416.9811320754716</v>
          </cell>
          <cell r="AX241">
            <v>0</v>
          </cell>
          <cell r="AY241">
            <v>0</v>
          </cell>
          <cell r="AZ241">
            <v>-5000</v>
          </cell>
          <cell r="BA241">
            <v>-500</v>
          </cell>
          <cell r="BB241">
            <v>12200</v>
          </cell>
          <cell r="BC241">
            <v>-9519.9999999999982</v>
          </cell>
          <cell r="BD241">
            <v>3747.5518867924538</v>
          </cell>
          <cell r="BE241">
            <v>1.0088495575221239</v>
          </cell>
          <cell r="BF241">
            <v>1.3853211009174311</v>
          </cell>
          <cell r="BG241">
            <v>0.65704681981505675</v>
          </cell>
          <cell r="BH241">
            <v>0.81416300176422818</v>
          </cell>
          <cell r="BI241">
            <v>7000</v>
          </cell>
          <cell r="BJ241">
            <v>7122.5</v>
          </cell>
          <cell r="BK241">
            <v>1313</v>
          </cell>
          <cell r="BL241">
            <v>-6787.5</v>
          </cell>
          <cell r="BM241">
            <v>1344.3396226415095</v>
          </cell>
          <cell r="BN241">
            <v>1075.4716981132076</v>
          </cell>
          <cell r="BO241">
            <v>2258.4905660377358</v>
          </cell>
          <cell r="BP241">
            <v>0</v>
          </cell>
          <cell r="BQ241">
            <v>0</v>
          </cell>
          <cell r="BR241">
            <v>-5000</v>
          </cell>
          <cell r="BS241">
            <v>-500</v>
          </cell>
          <cell r="BT241">
            <v>11399.999999999998</v>
          </cell>
          <cell r="BU241">
            <v>-12080</v>
          </cell>
          <cell r="BV241">
            <v>36.575471698112779</v>
          </cell>
          <cell r="BW241">
            <v>0.68141592920353988</v>
          </cell>
          <cell r="BX241">
            <v>1.5321100917431192</v>
          </cell>
          <cell r="BY241">
            <v>0.55989836656540215</v>
          </cell>
          <cell r="BZ241">
            <v>0.61767602002401523</v>
          </cell>
          <cell r="CA241">
            <v>7000</v>
          </cell>
          <cell r="CB241">
            <v>4190</v>
          </cell>
          <cell r="CC241">
            <v>1234</v>
          </cell>
          <cell r="CD241">
            <v>-8784</v>
          </cell>
          <cell r="CE241">
            <v>908.01886792452842</v>
          </cell>
          <cell r="CF241">
            <v>726.41509433962267</v>
          </cell>
          <cell r="CG241">
            <v>1525.4716981132076</v>
          </cell>
          <cell r="CH241">
            <v>0</v>
          </cell>
          <cell r="CI241">
            <v>0</v>
          </cell>
          <cell r="CJ241">
            <v>-5000</v>
          </cell>
          <cell r="CK241">
            <v>-500</v>
          </cell>
          <cell r="CL241">
            <v>7699.9999999999991</v>
          </cell>
          <cell r="CM241">
            <v>-13360</v>
          </cell>
          <cell r="CN241">
            <v>-1420.0117924528304</v>
          </cell>
          <cell r="CO241">
            <v>0.95575221238938068</v>
          </cell>
          <cell r="CP241">
            <v>1.4954128440366969</v>
          </cell>
          <cell r="CQ241">
            <v>0.58274825237398975</v>
          </cell>
          <cell r="CR241">
            <v>0.74629949180773658</v>
          </cell>
          <cell r="CS241">
            <v>7000</v>
          </cell>
          <cell r="CT241">
            <v>6267.4999999999991</v>
          </cell>
          <cell r="CU241">
            <v>1267</v>
          </cell>
          <cell r="CV241">
            <v>-7440</v>
          </cell>
          <cell r="CW241">
            <v>1273.5849056603777</v>
          </cell>
          <cell r="CX241">
            <v>1018.8679245283021</v>
          </cell>
          <cell r="CY241">
            <v>2139.6226415094343</v>
          </cell>
          <cell r="CZ241">
            <v>0</v>
          </cell>
          <cell r="DA241">
            <v>0</v>
          </cell>
          <cell r="DB241">
            <v>-5000</v>
          </cell>
          <cell r="DC241">
            <v>-500</v>
          </cell>
          <cell r="DD241">
            <v>10800</v>
          </cell>
          <cell r="DE241">
            <v>-13039.999999999998</v>
          </cell>
          <cell r="DF241">
            <v>-200.83903301886778</v>
          </cell>
          <cell r="DG241">
            <v>0.76106194690265494</v>
          </cell>
          <cell r="DH241">
            <v>1.201834862385321</v>
          </cell>
          <cell r="DI241">
            <v>0.80251879796247838</v>
          </cell>
          <cell r="DJ241">
            <v>0.78151552691120751</v>
          </cell>
          <cell r="DK241">
            <v>7000</v>
          </cell>
          <cell r="DL241">
            <v>6090</v>
          </cell>
          <cell r="DM241">
            <v>1457.5</v>
          </cell>
          <cell r="DN241">
            <v>-6973.5</v>
          </cell>
          <cell r="DO241">
            <v>1014.1509433962266</v>
          </cell>
          <cell r="DP241">
            <v>811.32075471698124</v>
          </cell>
          <cell r="DQ241">
            <v>1703.7735849056603</v>
          </cell>
          <cell r="DR241">
            <v>0</v>
          </cell>
          <cell r="DS241">
            <v>0</v>
          </cell>
          <cell r="DT241">
            <v>-5000</v>
          </cell>
          <cell r="DU241">
            <v>-500</v>
          </cell>
          <cell r="DV241">
            <v>8600</v>
          </cell>
          <cell r="DW241">
            <v>-6997.9639182328119</v>
          </cell>
          <cell r="DX241">
            <v>6.4150426495642705</v>
          </cell>
          <cell r="DY241">
            <v>16266.955726611828</v>
          </cell>
          <cell r="DZ241" t="str">
            <v>No</v>
          </cell>
          <cell r="EA241">
            <v>29290</v>
          </cell>
          <cell r="EB241">
            <v>2958290</v>
          </cell>
          <cell r="EC241">
            <v>-13023.044273388172</v>
          </cell>
          <cell r="ED241">
            <v>-4.4462424968890997E-3</v>
          </cell>
          <cell r="EE241">
            <v>214</v>
          </cell>
          <cell r="EF241">
            <v>220</v>
          </cell>
        </row>
        <row r="242">
          <cell r="A242" t="str">
            <v>'Kiko' Casilla</v>
          </cell>
          <cell r="B242" t="str">
            <v>Leeds United</v>
          </cell>
          <cell r="C242" t="str">
            <v>Goalkeeper</v>
          </cell>
          <cell r="D242" t="str">
            <v>2.944.000</v>
          </cell>
          <cell r="E242">
            <v>2E-3</v>
          </cell>
          <cell r="F242" t="str">
            <v>Kiko Casilla</v>
          </cell>
          <cell r="G242" t="str">
            <v/>
          </cell>
          <cell r="H242">
            <v>2944000</v>
          </cell>
          <cell r="I242">
            <v>0.95238095238095244</v>
          </cell>
          <cell r="J242">
            <v>1.0902777777777777</v>
          </cell>
          <cell r="K242">
            <v>0.86685492648758533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1.6</v>
          </cell>
          <cell r="U242">
            <v>1.57</v>
          </cell>
          <cell r="V242">
            <v>0.38379999999999997</v>
          </cell>
          <cell r="W242">
            <v>0.2419</v>
          </cell>
          <cell r="X242">
            <v>0.37430000000000002</v>
          </cell>
          <cell r="Y242">
            <v>-5000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-5000</v>
          </cell>
          <cell r="AM242">
            <v>0.81874999999999998</v>
          </cell>
          <cell r="AN242">
            <v>1.1210191082802548</v>
          </cell>
          <cell r="AO242">
            <v>0.8269591339433624</v>
          </cell>
          <cell r="AP242">
            <v>0.82284432969798604</v>
          </cell>
          <cell r="AQ242">
            <v>-5000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0.73124999999999996</v>
          </cell>
          <cell r="BF242">
            <v>1.1719745222929936</v>
          </cell>
          <cell r="BG242">
            <v>0.76337949433685315</v>
          </cell>
          <cell r="BH242">
            <v>0.74714205826858915</v>
          </cell>
          <cell r="BI242">
            <v>-5000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0.85</v>
          </cell>
          <cell r="BX242">
            <v>0.88535031847133749</v>
          </cell>
          <cell r="BY242">
            <v>1.1972173631218104</v>
          </cell>
          <cell r="BZ242">
            <v>1.0087788452646789</v>
          </cell>
          <cell r="CA242">
            <v>-5000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1.0812499999999998</v>
          </cell>
          <cell r="CP242">
            <v>0.64331210191082799</v>
          </cell>
          <cell r="CQ242">
            <v>1.7506725002961012</v>
          </cell>
          <cell r="CR242">
            <v>1.3758323447808454</v>
          </cell>
          <cell r="CS242">
            <v>-5000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0.29374999999999996</v>
          </cell>
          <cell r="DH242">
            <v>1.7961783439490444</v>
          </cell>
          <cell r="DI242">
            <v>0.28650479686019015</v>
          </cell>
          <cell r="DJ242">
            <v>0.29010478120444833</v>
          </cell>
          <cell r="DK242">
            <v>-5000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-5000</v>
          </cell>
          <cell r="DZ242" t="str">
            <v>No</v>
          </cell>
          <cell r="EA242">
            <v>29440</v>
          </cell>
          <cell r="EB242">
            <v>2973440</v>
          </cell>
          <cell r="EC242">
            <v>-34440</v>
          </cell>
          <cell r="ED242">
            <v>-1.1698369565217392E-2</v>
          </cell>
          <cell r="EE242">
            <v>395</v>
          </cell>
          <cell r="EF242">
            <v>407</v>
          </cell>
        </row>
        <row r="243">
          <cell r="A243" t="str">
            <v>Frankie Maguire</v>
          </cell>
          <cell r="B243" t="str">
            <v>Sheffield United</v>
          </cell>
          <cell r="C243" t="str">
            <v>Midfield</v>
          </cell>
          <cell r="D243" t="str">
            <v>1.990.000</v>
          </cell>
          <cell r="E243">
            <v>0</v>
          </cell>
          <cell r="F243" t="e">
            <v>#N/A</v>
          </cell>
          <cell r="G243" t="str">
            <v/>
          </cell>
          <cell r="H243">
            <v>1990000</v>
          </cell>
          <cell r="I243">
            <v>0.92857142857142838</v>
          </cell>
          <cell r="J243">
            <v>1.0201729106628248</v>
          </cell>
          <cell r="K243">
            <v>1.0082793805717964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1.82</v>
          </cell>
          <cell r="U243">
            <v>3.54</v>
          </cell>
          <cell r="V243">
            <v>0.40310000000000001</v>
          </cell>
          <cell r="W243">
            <v>0.46500000000000002</v>
          </cell>
          <cell r="X243">
            <v>1.1319999999999999</v>
          </cell>
          <cell r="Y243">
            <v>-5000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-5000</v>
          </cell>
          <cell r="AM243">
            <v>0.63186813186813184</v>
          </cell>
          <cell r="AN243">
            <v>0.31638418079096048</v>
          </cell>
          <cell r="AO243">
            <v>0.8988905062481729</v>
          </cell>
          <cell r="AP243">
            <v>0.75364465428810168</v>
          </cell>
          <cell r="AQ243">
            <v>-5000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0.37362637362637363</v>
          </cell>
          <cell r="BF243">
            <v>0.44350282485875708</v>
          </cell>
          <cell r="BG243">
            <v>0.5731578920093825</v>
          </cell>
          <cell r="BH243">
            <v>0.46276009411659758</v>
          </cell>
          <cell r="BI243">
            <v>-5000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-5000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0.55494505494505497</v>
          </cell>
          <cell r="CP243">
            <v>0.48870056497175141</v>
          </cell>
          <cell r="CQ243">
            <v>0.48841293777276185</v>
          </cell>
          <cell r="CR243">
            <v>0.52061727265639302</v>
          </cell>
          <cell r="CS243">
            <v>-5000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0.5</v>
          </cell>
          <cell r="DH243">
            <v>0.41242937853107342</v>
          </cell>
          <cell r="DI243">
            <v>0.63980358576050766</v>
          </cell>
          <cell r="DJ243">
            <v>0.56559861463784888</v>
          </cell>
          <cell r="DK243">
            <v>-5000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-5000</v>
          </cell>
          <cell r="DZ243" t="str">
            <v>No</v>
          </cell>
          <cell r="EA243">
            <v>19900</v>
          </cell>
          <cell r="EB243">
            <v>2009900</v>
          </cell>
          <cell r="EC243">
            <v>-24900</v>
          </cell>
          <cell r="ED243">
            <v>-1.2512562814070352E-2</v>
          </cell>
          <cell r="EE243">
            <v>307</v>
          </cell>
          <cell r="EF243">
            <v>494</v>
          </cell>
        </row>
        <row r="244">
          <cell r="A244" t="str">
            <v>Tyrick Mitchell</v>
          </cell>
          <cell r="B244" t="str">
            <v>Crystal Palace</v>
          </cell>
          <cell r="C244" t="str">
            <v>Defense</v>
          </cell>
          <cell r="D244" t="str">
            <v>2.515.000</v>
          </cell>
          <cell r="E244">
            <v>6.0000000000000001E-3</v>
          </cell>
          <cell r="F244" t="str">
            <v>Tyrick Mitchell</v>
          </cell>
          <cell r="G244" t="str">
            <v>Fulham</v>
          </cell>
          <cell r="H244">
            <v>2515000</v>
          </cell>
          <cell r="I244">
            <v>1.0894736842105264</v>
          </cell>
          <cell r="J244">
            <v>1.043076923076923</v>
          </cell>
          <cell r="K244">
            <v>1.00622830088045</v>
          </cell>
          <cell r="L244">
            <v>95</v>
          </cell>
          <cell r="M244">
            <v>1.0894736842105264E-2</v>
          </cell>
          <cell r="N244">
            <v>5.447368421052632E-2</v>
          </cell>
          <cell r="O244">
            <v>9.8052631578947363E-2</v>
          </cell>
          <cell r="P244">
            <v>0.27168164123772154</v>
          </cell>
          <cell r="Q244">
            <v>0</v>
          </cell>
          <cell r="R244">
            <v>0.1</v>
          </cell>
          <cell r="S244">
            <v>0</v>
          </cell>
          <cell r="T244">
            <v>2.0700000000000003</v>
          </cell>
          <cell r="U244">
            <v>3.3899999999999997</v>
          </cell>
          <cell r="V244">
            <v>0.47959999999999997</v>
          </cell>
          <cell r="W244">
            <v>0.48980000000000001</v>
          </cell>
          <cell r="X244">
            <v>1.0306000000000002</v>
          </cell>
          <cell r="Y244">
            <v>7000</v>
          </cell>
          <cell r="Z244">
            <v>11990</v>
          </cell>
          <cell r="AA244">
            <v>2449</v>
          </cell>
          <cell r="AB244">
            <v>-15459.000000000004</v>
          </cell>
          <cell r="AC244">
            <v>1634.2105263157896</v>
          </cell>
          <cell r="AD244">
            <v>2723.6842105263158</v>
          </cell>
          <cell r="AE244">
            <v>980.52631578947364</v>
          </cell>
          <cell r="AF244">
            <v>13584.082061886076</v>
          </cell>
          <cell r="AG244">
            <v>0</v>
          </cell>
          <cell r="AH244">
            <v>-2000</v>
          </cell>
          <cell r="AI244">
            <v>0</v>
          </cell>
          <cell r="AJ244">
            <v>20700.000000000004</v>
          </cell>
          <cell r="AK244">
            <v>-27119.999999999996</v>
          </cell>
          <cell r="AL244">
            <v>16482.503114517665</v>
          </cell>
          <cell r="AM244">
            <v>0.42995169082125601</v>
          </cell>
          <cell r="AN244">
            <v>0.5752212389380531</v>
          </cell>
          <cell r="AO244">
            <v>0.35348357689309606</v>
          </cell>
          <cell r="AP244">
            <v>0.38984722849179282</v>
          </cell>
          <cell r="AQ244">
            <v>7000</v>
          </cell>
          <cell r="AR244">
            <v>4082.5</v>
          </cell>
          <cell r="AS244">
            <v>1096</v>
          </cell>
          <cell r="AT244">
            <v>-9262.5</v>
          </cell>
          <cell r="AU244">
            <v>702.63157894736844</v>
          </cell>
          <cell r="AV244">
            <v>1171.0526315789473</v>
          </cell>
          <cell r="AW244">
            <v>421.57894736842098</v>
          </cell>
          <cell r="AX244">
            <v>4801.7499160448333</v>
          </cell>
          <cell r="AY244">
            <v>0</v>
          </cell>
          <cell r="AZ244">
            <v>-2000</v>
          </cell>
          <cell r="BA244">
            <v>0</v>
          </cell>
          <cell r="BB244">
            <v>8900</v>
          </cell>
          <cell r="BC244">
            <v>-15599.999999999998</v>
          </cell>
          <cell r="BD244">
            <v>-2843.4934630302141</v>
          </cell>
          <cell r="BE244">
            <v>0.74396135265700469</v>
          </cell>
          <cell r="BF244">
            <v>0.29203539823008851</v>
          </cell>
          <cell r="BG244">
            <v>0.92319181118468829</v>
          </cell>
          <cell r="BH244">
            <v>0.82874545465470328</v>
          </cell>
          <cell r="BI244">
            <v>7000</v>
          </cell>
          <cell r="BJ244">
            <v>12402.5</v>
          </cell>
          <cell r="BK244">
            <v>1311.5</v>
          </cell>
          <cell r="BL244">
            <v>-3624</v>
          </cell>
          <cell r="BM244">
            <v>1215.7894736842104</v>
          </cell>
          <cell r="BN244">
            <v>2026.3157894736839</v>
          </cell>
          <cell r="BO244">
            <v>729.47368421052613</v>
          </cell>
          <cell r="BP244">
            <v>12540.713321994042</v>
          </cell>
          <cell r="BQ244">
            <v>0</v>
          </cell>
          <cell r="BR244">
            <v>-2000</v>
          </cell>
          <cell r="BS244">
            <v>0</v>
          </cell>
          <cell r="BT244">
            <v>15400</v>
          </cell>
          <cell r="BU244">
            <v>-7919.9999999999991</v>
          </cell>
          <cell r="BV244">
            <v>8020.573067340616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7000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-2000</v>
          </cell>
          <cell r="CK244">
            <v>0</v>
          </cell>
          <cell r="CL244">
            <v>0</v>
          </cell>
          <cell r="CM244">
            <v>0</v>
          </cell>
          <cell r="CN244">
            <v>-250</v>
          </cell>
          <cell r="CO244">
            <v>0.46376811594202888</v>
          </cell>
          <cell r="CP244">
            <v>0.49852507374631272</v>
          </cell>
          <cell r="CQ244">
            <v>0.45844348601488999</v>
          </cell>
          <cell r="CR244">
            <v>0.4610981151284631</v>
          </cell>
          <cell r="CS244">
            <v>7000</v>
          </cell>
          <cell r="CT244">
            <v>5285</v>
          </cell>
          <cell r="CU244">
            <v>1237.5</v>
          </cell>
          <cell r="CV244">
            <v>-8116.5</v>
          </cell>
          <cell r="CW244">
            <v>757.89473684210509</v>
          </cell>
          <cell r="CX244">
            <v>1263.1578947368419</v>
          </cell>
          <cell r="CY244">
            <v>454.73684210526301</v>
          </cell>
          <cell r="CZ244">
            <v>6227.5339347633872</v>
          </cell>
          <cell r="DA244">
            <v>0</v>
          </cell>
          <cell r="DB244">
            <v>-2000</v>
          </cell>
          <cell r="DC244">
            <v>0</v>
          </cell>
          <cell r="DD244">
            <v>9600</v>
          </cell>
          <cell r="DE244">
            <v>-13520</v>
          </cell>
          <cell r="DF244">
            <v>74.332713027974819</v>
          </cell>
          <cell r="DG244">
            <v>0.40096618357487918</v>
          </cell>
          <cell r="DH244">
            <v>0.55752212389380529</v>
          </cell>
          <cell r="DI244">
            <v>0.37534178054866618</v>
          </cell>
          <cell r="DJ244">
            <v>0.38794247161505596</v>
          </cell>
          <cell r="DK244">
            <v>7000</v>
          </cell>
          <cell r="DL244">
            <v>3965</v>
          </cell>
          <cell r="DM244">
            <v>1120</v>
          </cell>
          <cell r="DN244">
            <v>-9261</v>
          </cell>
          <cell r="DO244">
            <v>655.26315789473676</v>
          </cell>
          <cell r="DP244">
            <v>1092.1052631578946</v>
          </cell>
          <cell r="DQ244">
            <v>393.15789473684202</v>
          </cell>
          <cell r="DR244">
            <v>5098.6735482275162</v>
          </cell>
          <cell r="DS244">
            <v>0</v>
          </cell>
          <cell r="DT244">
            <v>-2000</v>
          </cell>
          <cell r="DU244">
            <v>0</v>
          </cell>
          <cell r="DV244">
            <v>8300</v>
          </cell>
          <cell r="DW244">
            <v>-10179.269088479825</v>
          </cell>
          <cell r="DX244">
            <v>-25.502163264463604</v>
          </cell>
          <cell r="DY244">
            <v>21458.413268591579</v>
          </cell>
          <cell r="DZ244" t="str">
            <v>No</v>
          </cell>
          <cell r="EA244">
            <v>25150</v>
          </cell>
          <cell r="EB244">
            <v>2540150</v>
          </cell>
          <cell r="EC244">
            <v>-3691.5867314084207</v>
          </cell>
          <cell r="ED244">
            <v>-1.4678277262061316E-3</v>
          </cell>
          <cell r="EE244">
            <v>202</v>
          </cell>
          <cell r="EF244">
            <v>204</v>
          </cell>
        </row>
        <row r="245">
          <cell r="A245" t="str">
            <v>Pascal Gross</v>
          </cell>
          <cell r="B245" t="str">
            <v>Brighton and Hove</v>
          </cell>
          <cell r="C245" t="str">
            <v>Midfield</v>
          </cell>
          <cell r="D245" t="str">
            <v>4.283.000</v>
          </cell>
          <cell r="E245">
            <v>3.0000000000000001E-3</v>
          </cell>
          <cell r="F245" t="str">
            <v>Pascal Gross</v>
          </cell>
          <cell r="G245" t="str">
            <v>West Bromwich</v>
          </cell>
          <cell r="H245">
            <v>4283000</v>
          </cell>
          <cell r="I245">
            <v>1.0849673202614376</v>
          </cell>
          <cell r="J245">
            <v>0.94845360824742264</v>
          </cell>
          <cell r="K245">
            <v>1.0487343186434583</v>
          </cell>
          <cell r="L245">
            <v>95</v>
          </cell>
          <cell r="M245">
            <v>0.11934640522875814</v>
          </cell>
          <cell r="N245">
            <v>0.2712418300653594</v>
          </cell>
          <cell r="O245">
            <v>0.32549019607843127</v>
          </cell>
          <cell r="P245">
            <v>0.39851904108451419</v>
          </cell>
          <cell r="Q245">
            <v>0</v>
          </cell>
          <cell r="R245">
            <v>0.17</v>
          </cell>
          <cell r="S245">
            <v>0.01</v>
          </cell>
          <cell r="T245">
            <v>1.66</v>
          </cell>
          <cell r="U245">
            <v>0.92</v>
          </cell>
          <cell r="V245">
            <v>0.54459999999999997</v>
          </cell>
          <cell r="W245">
            <v>0.25019999999999998</v>
          </cell>
          <cell r="X245">
            <v>0.20519999999999999</v>
          </cell>
          <cell r="Y245">
            <v>7000</v>
          </cell>
          <cell r="Z245">
            <v>13615</v>
          </cell>
          <cell r="AA245">
            <v>1251</v>
          </cell>
          <cell r="AB245">
            <v>-3078</v>
          </cell>
          <cell r="AC245">
            <v>14918.300653594768</v>
          </cell>
          <cell r="AD245">
            <v>13562.09150326797</v>
          </cell>
          <cell r="AE245">
            <v>3254.9019607843129</v>
          </cell>
          <cell r="AF245">
            <v>0</v>
          </cell>
          <cell r="AG245">
            <v>0</v>
          </cell>
          <cell r="AH245">
            <v>-3400.0000000000005</v>
          </cell>
          <cell r="AI245">
            <v>-500</v>
          </cell>
          <cell r="AJ245">
            <v>16600</v>
          </cell>
          <cell r="AK245">
            <v>-7360</v>
          </cell>
          <cell r="AL245">
            <v>55863.294117647049</v>
          </cell>
          <cell r="AM245">
            <v>0.77108433734939763</v>
          </cell>
          <cell r="AN245">
            <v>1.173913043478261</v>
          </cell>
          <cell r="AO245">
            <v>0.85214378896621135</v>
          </cell>
          <cell r="AP245">
            <v>0.81060146116412601</v>
          </cell>
          <cell r="AQ245">
            <v>7000</v>
          </cell>
          <cell r="AR245">
            <v>10132.5</v>
          </cell>
          <cell r="AS245">
            <v>1424.9999999999998</v>
          </cell>
          <cell r="AT245">
            <v>-4644</v>
          </cell>
          <cell r="AU245">
            <v>11503.267973856207</v>
          </cell>
          <cell r="AV245">
            <v>10457.516339869278</v>
          </cell>
          <cell r="AW245">
            <v>2509.8039215686272</v>
          </cell>
          <cell r="AX245">
            <v>0</v>
          </cell>
          <cell r="AY245">
            <v>0</v>
          </cell>
          <cell r="AZ245">
            <v>-3400.0000000000005</v>
          </cell>
          <cell r="BA245">
            <v>-500</v>
          </cell>
          <cell r="BB245">
            <v>12800</v>
          </cell>
          <cell r="BC245">
            <v>-8640</v>
          </cell>
          <cell r="BD245">
            <v>15822.044117647056</v>
          </cell>
          <cell r="BE245">
            <v>0.78313253012048201</v>
          </cell>
          <cell r="BF245">
            <v>1.2499999999999998</v>
          </cell>
          <cell r="BG245">
            <v>0.79453360250333427</v>
          </cell>
          <cell r="BH245">
            <v>0.78881246845760333</v>
          </cell>
          <cell r="BI245">
            <v>7000</v>
          </cell>
          <cell r="BJ245">
            <v>9905</v>
          </cell>
          <cell r="BK245">
            <v>1394</v>
          </cell>
          <cell r="BL245">
            <v>-4876.5</v>
          </cell>
          <cell r="BM245">
            <v>11683.00653594771</v>
          </cell>
          <cell r="BN245">
            <v>10620.915032679737</v>
          </cell>
          <cell r="BO245">
            <v>2549.0196078431368</v>
          </cell>
          <cell r="BP245">
            <v>0</v>
          </cell>
          <cell r="BQ245">
            <v>0</v>
          </cell>
          <cell r="BR245">
            <v>-3400.0000000000005</v>
          </cell>
          <cell r="BS245">
            <v>-500</v>
          </cell>
          <cell r="BT245">
            <v>13000.000000000002</v>
          </cell>
          <cell r="BU245">
            <v>-9199.9999999999982</v>
          </cell>
          <cell r="BV245">
            <v>7793.8602941176468</v>
          </cell>
          <cell r="BW245">
            <v>1.0060240963855422</v>
          </cell>
          <cell r="BX245">
            <v>0.83695652173913038</v>
          </cell>
          <cell r="BY245">
            <v>1.1618342427282833</v>
          </cell>
          <cell r="BZ245">
            <v>1.0811259150489836</v>
          </cell>
          <cell r="CA245">
            <v>7000</v>
          </cell>
          <cell r="CB245">
            <v>14640</v>
          </cell>
          <cell r="CC245">
            <v>1234</v>
          </cell>
          <cell r="CD245">
            <v>-2514</v>
          </cell>
          <cell r="CE245">
            <v>15008.16993464052</v>
          </cell>
          <cell r="CF245">
            <v>13643.7908496732</v>
          </cell>
          <cell r="CG245">
            <v>3274.5098039215682</v>
          </cell>
          <cell r="CH245">
            <v>0</v>
          </cell>
          <cell r="CI245">
            <v>0</v>
          </cell>
          <cell r="CJ245">
            <v>-3400.0000000000005</v>
          </cell>
          <cell r="CK245">
            <v>-500</v>
          </cell>
          <cell r="CL245">
            <v>16700</v>
          </cell>
          <cell r="CM245">
            <v>-6160</v>
          </cell>
          <cell r="CN245">
            <v>6490.8088235294108</v>
          </cell>
          <cell r="CO245">
            <v>0.58433734939759041</v>
          </cell>
          <cell r="CP245">
            <v>2.0217391304347827</v>
          </cell>
          <cell r="CQ245">
            <v>0.39062783535852114</v>
          </cell>
          <cell r="CR245">
            <v>0.47776399394922653</v>
          </cell>
          <cell r="CS245">
            <v>7000</v>
          </cell>
          <cell r="CT245">
            <v>4800</v>
          </cell>
          <cell r="CU245">
            <v>1153</v>
          </cell>
          <cell r="CV245">
            <v>-8659.5</v>
          </cell>
          <cell r="CW245">
            <v>8717.3202614379079</v>
          </cell>
          <cell r="CX245">
            <v>7924.8366013071873</v>
          </cell>
          <cell r="CY245">
            <v>1901.9607843137251</v>
          </cell>
          <cell r="CZ245">
            <v>0</v>
          </cell>
          <cell r="DA245">
            <v>0</v>
          </cell>
          <cell r="DB245">
            <v>-3400.0000000000005</v>
          </cell>
          <cell r="DC245">
            <v>-500</v>
          </cell>
          <cell r="DD245">
            <v>9700</v>
          </cell>
          <cell r="DE245">
            <v>-14880</v>
          </cell>
          <cell r="DF245">
            <v>422.35110294117612</v>
          </cell>
          <cell r="DG245">
            <v>0.90361445783132532</v>
          </cell>
          <cell r="DH245">
            <v>1.1413043478260869</v>
          </cell>
          <cell r="DI245">
            <v>0.8780954309205613</v>
          </cell>
          <cell r="DJ245">
            <v>0.890763563879578</v>
          </cell>
          <cell r="DK245">
            <v>7000</v>
          </cell>
          <cell r="DL245">
            <v>11820</v>
          </cell>
          <cell r="DM245">
            <v>1328.5</v>
          </cell>
          <cell r="DN245">
            <v>-3922.5</v>
          </cell>
          <cell r="DO245">
            <v>13480.392156862743</v>
          </cell>
          <cell r="DP245">
            <v>12254.901960784309</v>
          </cell>
          <cell r="DQ245">
            <v>2941.1764705882347</v>
          </cell>
          <cell r="DR245">
            <v>0</v>
          </cell>
          <cell r="DS245">
            <v>0</v>
          </cell>
          <cell r="DT245">
            <v>-3400.0000000000005</v>
          </cell>
          <cell r="DU245">
            <v>-500</v>
          </cell>
          <cell r="DV245">
            <v>15000</v>
          </cell>
          <cell r="DW245">
            <v>-6462.7823715753311</v>
          </cell>
          <cell r="DX245">
            <v>1329.3652567706235</v>
          </cell>
          <cell r="DY245">
            <v>87721.723712652965</v>
          </cell>
          <cell r="DZ245" t="str">
            <v>No</v>
          </cell>
          <cell r="EA245">
            <v>42830</v>
          </cell>
          <cell r="EB245">
            <v>4325830</v>
          </cell>
          <cell r="EC245">
            <v>44891.723712652965</v>
          </cell>
          <cell r="ED245">
            <v>1.0481373736318694E-2</v>
          </cell>
          <cell r="EE245">
            <v>113</v>
          </cell>
          <cell r="EF245">
            <v>116</v>
          </cell>
        </row>
        <row r="246">
          <cell r="A246" t="str">
            <v>Hakim Ziyech</v>
          </cell>
          <cell r="B246" t="str">
            <v>Chelsea</v>
          </cell>
          <cell r="C246" t="str">
            <v>Midfield</v>
          </cell>
          <cell r="D246" t="str">
            <v>7.538.000</v>
          </cell>
          <cell r="E246">
            <v>2E-3</v>
          </cell>
          <cell r="F246" t="str">
            <v>Hakim Ziyech</v>
          </cell>
          <cell r="G246" t="str">
            <v/>
          </cell>
          <cell r="H246">
            <v>7538000</v>
          </cell>
          <cell r="I246">
            <v>1.003571428571429</v>
          </cell>
          <cell r="J246">
            <v>0.9963636363636369</v>
          </cell>
          <cell r="K246">
            <v>0.99321007287201368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2.81</v>
          </cell>
          <cell r="U246">
            <v>2.74</v>
          </cell>
          <cell r="V246">
            <v>0.76150000000000007</v>
          </cell>
          <cell r="W246">
            <v>0.51229999999999998</v>
          </cell>
          <cell r="X246">
            <v>0.72629999999999995</v>
          </cell>
          <cell r="Y246">
            <v>-5000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-5000</v>
          </cell>
          <cell r="AM246">
            <v>0.65836298932384341</v>
          </cell>
          <cell r="AN246">
            <v>0.28102189781021897</v>
          </cell>
          <cell r="AO246">
            <v>0.89649689534220123</v>
          </cell>
          <cell r="AP246">
            <v>0.76825801391006421</v>
          </cell>
          <cell r="AQ246">
            <v>-5000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0.65480427046263345</v>
          </cell>
          <cell r="BF246">
            <v>0.42700729927007292</v>
          </cell>
          <cell r="BG246">
            <v>0.60093984015659208</v>
          </cell>
          <cell r="BH246">
            <v>0.62729416833385976</v>
          </cell>
          <cell r="BI246">
            <v>-5000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-5000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0.86120996441281139</v>
          </cell>
          <cell r="CP246">
            <v>0.13503649635036497</v>
          </cell>
          <cell r="CQ246">
            <v>1.3374162098302169</v>
          </cell>
          <cell r="CR246">
            <v>1.0732176696611915</v>
          </cell>
          <cell r="CS246">
            <v>-5000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0.67259786476868322</v>
          </cell>
          <cell r="DH246">
            <v>0.30291970802919704</v>
          </cell>
          <cell r="DI246">
            <v>0.84428898050167522</v>
          </cell>
          <cell r="DJ246">
            <v>0.7535694828834002</v>
          </cell>
          <cell r="DK246">
            <v>-5000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-5000</v>
          </cell>
          <cell r="DZ246" t="str">
            <v>No</v>
          </cell>
          <cell r="EA246">
            <v>75380</v>
          </cell>
          <cell r="EB246">
            <v>7613380</v>
          </cell>
          <cell r="EC246">
            <v>-80380</v>
          </cell>
          <cell r="ED246">
            <v>-1.0663305916688777E-2</v>
          </cell>
          <cell r="EE246">
            <v>570</v>
          </cell>
          <cell r="EF246">
            <v>236</v>
          </cell>
        </row>
        <row r="247">
          <cell r="A247" t="str">
            <v>Chris Wood</v>
          </cell>
          <cell r="B247" t="str">
            <v>Burnley</v>
          </cell>
          <cell r="C247" t="str">
            <v>Striker</v>
          </cell>
          <cell r="D247" t="str">
            <v>4.655.000</v>
          </cell>
          <cell r="E247">
            <v>3.0000000000000001E-3</v>
          </cell>
          <cell r="F247" t="str">
            <v>Chris Wood</v>
          </cell>
          <cell r="G247" t="str">
            <v/>
          </cell>
          <cell r="H247">
            <v>4655000</v>
          </cell>
          <cell r="I247">
            <v>0.95767195767195734</v>
          </cell>
          <cell r="J247">
            <v>0.81609195402298862</v>
          </cell>
          <cell r="K247">
            <v>1.4596210961395832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1.81</v>
          </cell>
          <cell r="U247">
            <v>2.84</v>
          </cell>
          <cell r="V247">
            <v>0.48159999999999997</v>
          </cell>
          <cell r="W247">
            <v>0.54899999999999993</v>
          </cell>
          <cell r="X247">
            <v>0.96940000000000004</v>
          </cell>
          <cell r="Y247">
            <v>-5000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-5000</v>
          </cell>
          <cell r="AM247">
            <v>0.53038674033149169</v>
          </cell>
          <cell r="AN247">
            <v>0.46830985915492962</v>
          </cell>
          <cell r="AO247">
            <v>0.53292892244294532</v>
          </cell>
          <cell r="AP247">
            <v>0.53165631191860041</v>
          </cell>
          <cell r="AQ247">
            <v>-5000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0.50276243093922657</v>
          </cell>
          <cell r="BF247">
            <v>0.49647887323943662</v>
          </cell>
          <cell r="BG247">
            <v>0.49195539976929853</v>
          </cell>
          <cell r="BH247">
            <v>0.49732956145969404</v>
          </cell>
          <cell r="BI247">
            <v>-5000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-5000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0.53038674033149169</v>
          </cell>
          <cell r="CP247">
            <v>0.44366197183098594</v>
          </cell>
          <cell r="CQ247">
            <v>0.57157062934705272</v>
          </cell>
          <cell r="CR247">
            <v>0.55059375493062257</v>
          </cell>
          <cell r="CS247">
            <v>-5000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0.72375690607734811</v>
          </cell>
          <cell r="DH247">
            <v>0.30281690140845069</v>
          </cell>
          <cell r="DI247">
            <v>0.8526831813062975</v>
          </cell>
          <cell r="DJ247">
            <v>0.78557962115016466</v>
          </cell>
          <cell r="DK247">
            <v>-5000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-5000</v>
          </cell>
          <cell r="DZ247" t="str">
            <v>No</v>
          </cell>
          <cell r="EA247">
            <v>46550</v>
          </cell>
          <cell r="EB247">
            <v>4701550</v>
          </cell>
          <cell r="EC247">
            <v>-51550</v>
          </cell>
          <cell r="ED247">
            <v>-1.1074113856068744E-2</v>
          </cell>
          <cell r="EE247">
            <v>535</v>
          </cell>
          <cell r="EF247">
            <v>271</v>
          </cell>
        </row>
        <row r="248">
          <cell r="A248" t="str">
            <v>Danny Ward</v>
          </cell>
          <cell r="B248" t="str">
            <v>Leicester City</v>
          </cell>
          <cell r="C248" t="str">
            <v>Goalkeeper</v>
          </cell>
          <cell r="D248" t="str">
            <v>4.460.000</v>
          </cell>
          <cell r="E248">
            <v>0</v>
          </cell>
          <cell r="F248" t="str">
            <v>Danny Ward</v>
          </cell>
          <cell r="G248" t="str">
            <v/>
          </cell>
          <cell r="H248">
            <v>4460000</v>
          </cell>
          <cell r="I248">
            <v>0.85382059800664467</v>
          </cell>
          <cell r="J248">
            <v>0.86147186147186161</v>
          </cell>
          <cell r="K248">
            <v>1.1377385821891119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2.57</v>
          </cell>
          <cell r="U248">
            <v>1.99</v>
          </cell>
          <cell r="V248">
            <v>0.85340000000000005</v>
          </cell>
          <cell r="W248">
            <v>0.57689999999999997</v>
          </cell>
          <cell r="X248">
            <v>0.56969999999999998</v>
          </cell>
          <cell r="Y248">
            <v>-5000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-5000</v>
          </cell>
          <cell r="AM248">
            <v>0.42023346303501952</v>
          </cell>
          <cell r="AN248">
            <v>0.64321608040201006</v>
          </cell>
          <cell r="AO248">
            <v>0.3759648303232232</v>
          </cell>
          <cell r="AP248">
            <v>0.39748333628732363</v>
          </cell>
          <cell r="AQ248">
            <v>-5000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0.6108949416342413</v>
          </cell>
          <cell r="BF248">
            <v>0.34170854271356788</v>
          </cell>
          <cell r="BG248">
            <v>0.68505258561757265</v>
          </cell>
          <cell r="BH248">
            <v>0.6469120182120851</v>
          </cell>
          <cell r="BI248">
            <v>-5000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-5000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0.28404669260700388</v>
          </cell>
          <cell r="CP248">
            <v>0.92964824120603018</v>
          </cell>
          <cell r="CQ248">
            <v>0.21261767560413783</v>
          </cell>
          <cell r="CR248">
            <v>0.24575057994874439</v>
          </cell>
          <cell r="CS248">
            <v>-5000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0.45136186770428016</v>
          </cell>
          <cell r="DH248">
            <v>0.66331658291457285</v>
          </cell>
          <cell r="DI248">
            <v>0.3612230384672479</v>
          </cell>
          <cell r="DJ248">
            <v>0.4037849740894181</v>
          </cell>
          <cell r="DK248">
            <v>-5000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-5000</v>
          </cell>
          <cell r="DZ248" t="str">
            <v>No</v>
          </cell>
          <cell r="EA248">
            <v>44600</v>
          </cell>
          <cell r="EB248">
            <v>4504600</v>
          </cell>
          <cell r="EC248">
            <v>-49600</v>
          </cell>
          <cell r="ED248">
            <v>-1.1121076233183856E-2</v>
          </cell>
          <cell r="EE248">
            <v>526</v>
          </cell>
          <cell r="EF248">
            <v>280</v>
          </cell>
        </row>
        <row r="249">
          <cell r="A249" t="str">
            <v>Kevin De Bruyne</v>
          </cell>
          <cell r="B249" t="str">
            <v>Manchester City</v>
          </cell>
          <cell r="C249" t="str">
            <v>Midfield</v>
          </cell>
          <cell r="D249" t="str">
            <v>9.345.000</v>
          </cell>
          <cell r="E249">
            <v>6.2E-2</v>
          </cell>
          <cell r="F249" t="str">
            <v>Kevin De Bruyne</v>
          </cell>
          <cell r="G249" t="str">
            <v>Wolverhampton</v>
          </cell>
          <cell r="H249">
            <v>9345000</v>
          </cell>
          <cell r="I249">
            <v>0.99784017278617732</v>
          </cell>
          <cell r="J249">
            <v>0.62903225806451601</v>
          </cell>
          <cell r="K249">
            <v>1.2318970745493336</v>
          </cell>
          <cell r="L249">
            <v>190</v>
          </cell>
          <cell r="M249">
            <v>0.44902807775377979</v>
          </cell>
          <cell r="N249">
            <v>1.1175809935205188</v>
          </cell>
          <cell r="O249">
            <v>2.0256155507559401</v>
          </cell>
          <cell r="P249">
            <v>1.3674057527497601</v>
          </cell>
          <cell r="Q249">
            <v>0</v>
          </cell>
          <cell r="R249">
            <v>0.14000000000000001</v>
          </cell>
          <cell r="S249">
            <v>0</v>
          </cell>
          <cell r="T249">
            <v>4.6199999999999992</v>
          </cell>
          <cell r="U249">
            <v>0.78</v>
          </cell>
          <cell r="V249">
            <v>1.6113</v>
          </cell>
          <cell r="W249">
            <v>0.29200000000000004</v>
          </cell>
          <cell r="X249">
            <v>9.6700000000000008E-2</v>
          </cell>
          <cell r="Y249">
            <v>14000</v>
          </cell>
          <cell r="Z249">
            <v>40282.5</v>
          </cell>
          <cell r="AA249">
            <v>1460.0000000000002</v>
          </cell>
          <cell r="AB249">
            <v>-1450.5000000000002</v>
          </cell>
          <cell r="AC249">
            <v>56128.509719222471</v>
          </cell>
          <cell r="AD249">
            <v>55879.049676025941</v>
          </cell>
          <cell r="AE249">
            <v>20256.155507559401</v>
          </cell>
          <cell r="AF249">
            <v>0</v>
          </cell>
          <cell r="AG249">
            <v>0</v>
          </cell>
          <cell r="AH249">
            <v>-2800.0000000000005</v>
          </cell>
          <cell r="AI249">
            <v>0</v>
          </cell>
          <cell r="AJ249">
            <v>46199.999999999993</v>
          </cell>
          <cell r="AK249">
            <v>-6240</v>
          </cell>
          <cell r="AL249">
            <v>223715.71490280781</v>
          </cell>
          <cell r="AM249">
            <v>1</v>
          </cell>
          <cell r="AN249">
            <v>1.4102564102564104</v>
          </cell>
          <cell r="AO249">
            <v>0.87715645355917138</v>
          </cell>
          <cell r="AP249">
            <v>0.93656631028409909</v>
          </cell>
          <cell r="AQ249">
            <v>14000</v>
          </cell>
          <cell r="AR249">
            <v>37862.5</v>
          </cell>
          <cell r="AS249">
            <v>1585</v>
          </cell>
          <cell r="AT249">
            <v>-2526.0000000000005</v>
          </cell>
          <cell r="AU249">
            <v>56128.509719222471</v>
          </cell>
          <cell r="AV249">
            <v>55879.049676025941</v>
          </cell>
          <cell r="AW249">
            <v>20256.155507559401</v>
          </cell>
          <cell r="AX249">
            <v>0</v>
          </cell>
          <cell r="AY249">
            <v>0</v>
          </cell>
          <cell r="AZ249">
            <v>-2800.0000000000005</v>
          </cell>
          <cell r="BA249">
            <v>0</v>
          </cell>
          <cell r="BB249">
            <v>46199.999999999993</v>
          </cell>
          <cell r="BC249">
            <v>-8800</v>
          </cell>
          <cell r="BD249">
            <v>101892.60745140391</v>
          </cell>
          <cell r="BE249">
            <v>0.46103896103896108</v>
          </cell>
          <cell r="BF249">
            <v>0.73076923076923073</v>
          </cell>
          <cell r="BG249">
            <v>0.41357544208242786</v>
          </cell>
          <cell r="BH249">
            <v>0.43666278995228297</v>
          </cell>
          <cell r="BI249">
            <v>14000</v>
          </cell>
          <cell r="BJ249">
            <v>18337.5</v>
          </cell>
          <cell r="BK249">
            <v>909</v>
          </cell>
          <cell r="BL249">
            <v>-1270.5</v>
          </cell>
          <cell r="BM249">
            <v>25877.429805615557</v>
          </cell>
          <cell r="BN249">
            <v>25762.419006479493</v>
          </cell>
          <cell r="BO249">
            <v>9338.8768898488161</v>
          </cell>
          <cell r="BP249">
            <v>0</v>
          </cell>
          <cell r="BQ249">
            <v>0</v>
          </cell>
          <cell r="BR249">
            <v>-2800.0000000000005</v>
          </cell>
          <cell r="BS249">
            <v>0</v>
          </cell>
          <cell r="BT249">
            <v>21300</v>
          </cell>
          <cell r="BU249">
            <v>-4560</v>
          </cell>
          <cell r="BV249">
            <v>23223.681425485967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14000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-2800.0000000000005</v>
          </cell>
          <cell r="CK249">
            <v>0</v>
          </cell>
          <cell r="CL249">
            <v>0</v>
          </cell>
          <cell r="CM249">
            <v>0</v>
          </cell>
          <cell r="CN249">
            <v>-350.00000000000006</v>
          </cell>
          <cell r="CO249">
            <v>0.40043290043290053</v>
          </cell>
          <cell r="CP249">
            <v>0.93589743589743579</v>
          </cell>
          <cell r="CQ249">
            <v>0.35242574423949602</v>
          </cell>
          <cell r="CR249">
            <v>0.37566323077065311</v>
          </cell>
          <cell r="CS249">
            <v>14000</v>
          </cell>
          <cell r="CT249">
            <v>15862.499999999998</v>
          </cell>
          <cell r="CU249">
            <v>1124</v>
          </cell>
          <cell r="CV249">
            <v>-2110.5</v>
          </cell>
          <cell r="CW249">
            <v>22475.701943844502</v>
          </cell>
          <cell r="CX249">
            <v>22375.809935205198</v>
          </cell>
          <cell r="CY249">
            <v>8111.231101511883</v>
          </cell>
          <cell r="CZ249">
            <v>0</v>
          </cell>
          <cell r="DA249">
            <v>0</v>
          </cell>
          <cell r="DB249">
            <v>-2800.0000000000005</v>
          </cell>
          <cell r="DC249">
            <v>0</v>
          </cell>
          <cell r="DD249">
            <v>18500</v>
          </cell>
          <cell r="DE249">
            <v>-5839.9999999999991</v>
          </cell>
          <cell r="DF249">
            <v>4856.171436285098</v>
          </cell>
          <cell r="DG249">
            <v>0.61038961038961048</v>
          </cell>
          <cell r="DH249">
            <v>0.60256410256410253</v>
          </cell>
          <cell r="DI249">
            <v>0.45707155101977864</v>
          </cell>
          <cell r="DJ249">
            <v>0.52819667354796707</v>
          </cell>
          <cell r="DK249">
            <v>14000</v>
          </cell>
          <cell r="DL249">
            <v>21292.5</v>
          </cell>
          <cell r="DM249">
            <v>545</v>
          </cell>
          <cell r="DN249">
            <v>-589.5</v>
          </cell>
          <cell r="DO249">
            <v>34260.259179265668</v>
          </cell>
          <cell r="DP249">
            <v>34107.991360691165</v>
          </cell>
          <cell r="DQ249">
            <v>12364.146868250546</v>
          </cell>
          <cell r="DR249">
            <v>0</v>
          </cell>
          <cell r="DS249">
            <v>0</v>
          </cell>
          <cell r="DT249">
            <v>-2800.0000000000005</v>
          </cell>
          <cell r="DU249">
            <v>0</v>
          </cell>
          <cell r="DV249">
            <v>28200</v>
          </cell>
          <cell r="DW249">
            <v>-2852.1264783634188</v>
          </cell>
          <cell r="DX249">
            <v>3891.5084665576237</v>
          </cell>
          <cell r="DY249">
            <v>357229.68368254037</v>
          </cell>
          <cell r="DZ249" t="str">
            <v>No</v>
          </cell>
          <cell r="EA249">
            <v>93450</v>
          </cell>
          <cell r="EB249">
            <v>9438450</v>
          </cell>
          <cell r="EC249">
            <v>263779.68368254037</v>
          </cell>
          <cell r="ED249">
            <v>2.8226825434193727E-2</v>
          </cell>
          <cell r="EE249">
            <v>5</v>
          </cell>
          <cell r="EF249">
            <v>24</v>
          </cell>
        </row>
        <row r="250">
          <cell r="A250" t="str">
            <v>Jamal Baptiste</v>
          </cell>
          <cell r="B250" t="str">
            <v>West Ham</v>
          </cell>
          <cell r="C250" t="str">
            <v>Defense</v>
          </cell>
          <cell r="D250" t="str">
            <v>1.990.000</v>
          </cell>
          <cell r="E250">
            <v>0</v>
          </cell>
          <cell r="F250" t="e">
            <v>#N/A</v>
          </cell>
          <cell r="G250" t="str">
            <v/>
          </cell>
          <cell r="H250">
            <v>1990000</v>
          </cell>
          <cell r="I250">
            <v>0.76811594202898537</v>
          </cell>
          <cell r="J250">
            <v>1.0043668122270741</v>
          </cell>
          <cell r="K250">
            <v>1.2532355465350469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0.53</v>
          </cell>
          <cell r="U250">
            <v>2.2999999999999998</v>
          </cell>
          <cell r="V250">
            <v>6.8400000000000002E-2</v>
          </cell>
          <cell r="W250">
            <v>0.1605</v>
          </cell>
          <cell r="X250">
            <v>0.77110000000000001</v>
          </cell>
          <cell r="Y250">
            <v>-5000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-5000</v>
          </cell>
          <cell r="AM250">
            <v>3.3207547169811318</v>
          </cell>
          <cell r="AN250">
            <v>0.56956521739130439</v>
          </cell>
          <cell r="AO250">
            <v>2.6912344723492616</v>
          </cell>
          <cell r="AP250">
            <v>2.9894697805055728</v>
          </cell>
          <cell r="AQ250">
            <v>-5000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1.9245283018867925</v>
          </cell>
          <cell r="BF250">
            <v>0.85652173913043483</v>
          </cell>
          <cell r="BG250">
            <v>1.39096812846378</v>
          </cell>
          <cell r="BH250">
            <v>1.6361410483974321</v>
          </cell>
          <cell r="BI250">
            <v>-5000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2.4528301886792452</v>
          </cell>
          <cell r="BX250">
            <v>0.56521739130434789</v>
          </cell>
          <cell r="BY250">
            <v>2.7182818284590446</v>
          </cell>
          <cell r="BZ250">
            <v>2.5821471162934468</v>
          </cell>
          <cell r="CA250">
            <v>-5000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2.1886792452830188</v>
          </cell>
          <cell r="CP250">
            <v>0.5260869565217392</v>
          </cell>
          <cell r="CQ250">
            <v>2.9742740725630652</v>
          </cell>
          <cell r="CR250">
            <v>2.5514176319062667</v>
          </cell>
          <cell r="CS250">
            <v>-5000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2.4905660377358489</v>
          </cell>
          <cell r="DH250">
            <v>0.5043478260869565</v>
          </cell>
          <cell r="DI250">
            <v>3.1267683651861553</v>
          </cell>
          <cell r="DJ250">
            <v>2.7905954737653182</v>
          </cell>
          <cell r="DK250">
            <v>-5000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-5000</v>
          </cell>
          <cell r="DZ250" t="str">
            <v>No</v>
          </cell>
          <cell r="EA250">
            <v>19900</v>
          </cell>
          <cell r="EB250">
            <v>2009900</v>
          </cell>
          <cell r="EC250">
            <v>-24900</v>
          </cell>
          <cell r="ED250">
            <v>-1.2512562814070352E-2</v>
          </cell>
          <cell r="EE250">
            <v>308</v>
          </cell>
          <cell r="EF250">
            <v>495</v>
          </cell>
        </row>
        <row r="251">
          <cell r="A251" t="str">
            <v>Robin Koch</v>
          </cell>
          <cell r="B251" t="str">
            <v>Leeds United</v>
          </cell>
          <cell r="C251" t="str">
            <v>Defense</v>
          </cell>
          <cell r="D251" t="str">
            <v>2.960.000</v>
          </cell>
          <cell r="E251">
            <v>2E-3</v>
          </cell>
          <cell r="F251" t="str">
            <v>Robin Koch</v>
          </cell>
          <cell r="G251" t="str">
            <v/>
          </cell>
          <cell r="H251">
            <v>2960000</v>
          </cell>
          <cell r="I251">
            <v>0.95238095238095244</v>
          </cell>
          <cell r="J251">
            <v>1.0902777777777777</v>
          </cell>
          <cell r="K251">
            <v>0.86685492648758533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1.6</v>
          </cell>
          <cell r="U251">
            <v>1.57</v>
          </cell>
          <cell r="V251">
            <v>0.38379999999999997</v>
          </cell>
          <cell r="W251">
            <v>0.2419</v>
          </cell>
          <cell r="X251">
            <v>0.37430000000000002</v>
          </cell>
          <cell r="Y251">
            <v>-5000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-5000</v>
          </cell>
          <cell r="AM251">
            <v>0.81874999999999998</v>
          </cell>
          <cell r="AN251">
            <v>1.1210191082802548</v>
          </cell>
          <cell r="AO251">
            <v>0.8269591339433624</v>
          </cell>
          <cell r="AP251">
            <v>0.82284432969798604</v>
          </cell>
          <cell r="AQ251">
            <v>-5000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0.73124999999999996</v>
          </cell>
          <cell r="BF251">
            <v>1.1719745222929936</v>
          </cell>
          <cell r="BG251">
            <v>0.76337949433685315</v>
          </cell>
          <cell r="BH251">
            <v>0.74714205826858915</v>
          </cell>
          <cell r="BI251">
            <v>-5000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0.85</v>
          </cell>
          <cell r="BX251">
            <v>0.88535031847133749</v>
          </cell>
          <cell r="BY251">
            <v>1.1972173631218104</v>
          </cell>
          <cell r="BZ251">
            <v>1.0087788452646789</v>
          </cell>
          <cell r="CA251">
            <v>-5000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1.0812499999999998</v>
          </cell>
          <cell r="CP251">
            <v>0.64331210191082799</v>
          </cell>
          <cell r="CQ251">
            <v>1.7506725002961012</v>
          </cell>
          <cell r="CR251">
            <v>1.3758323447808454</v>
          </cell>
          <cell r="CS251">
            <v>-5000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0.29374999999999996</v>
          </cell>
          <cell r="DH251">
            <v>1.7961783439490444</v>
          </cell>
          <cell r="DI251">
            <v>0.28650479686019015</v>
          </cell>
          <cell r="DJ251">
            <v>0.29010478120444833</v>
          </cell>
          <cell r="DK251">
            <v>-5000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-5000</v>
          </cell>
          <cell r="DZ251" t="str">
            <v>No</v>
          </cell>
          <cell r="EA251">
            <v>29600</v>
          </cell>
          <cell r="EB251">
            <v>2989600</v>
          </cell>
          <cell r="EC251">
            <v>-34600</v>
          </cell>
          <cell r="ED251">
            <v>-1.1689189189189189E-2</v>
          </cell>
          <cell r="EE251">
            <v>413</v>
          </cell>
          <cell r="EF251">
            <v>388</v>
          </cell>
        </row>
        <row r="252">
          <cell r="A252" t="str">
            <v>Luke Freeman</v>
          </cell>
          <cell r="B252" t="str">
            <v>Sheffield United</v>
          </cell>
          <cell r="C252" t="str">
            <v>Midfield</v>
          </cell>
          <cell r="D252" t="str">
            <v>1.960.000</v>
          </cell>
          <cell r="E252">
            <v>1E-3</v>
          </cell>
          <cell r="F252" t="str">
            <v>Luke Freeman</v>
          </cell>
          <cell r="G252" t="str">
            <v/>
          </cell>
          <cell r="H252">
            <v>1960000</v>
          </cell>
          <cell r="I252">
            <v>0.92857142857142838</v>
          </cell>
          <cell r="J252">
            <v>1.0201729106628248</v>
          </cell>
          <cell r="K252">
            <v>1.0082793805717964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1.82</v>
          </cell>
          <cell r="U252">
            <v>3.54</v>
          </cell>
          <cell r="V252">
            <v>0.40310000000000001</v>
          </cell>
          <cell r="W252">
            <v>0.46500000000000002</v>
          </cell>
          <cell r="X252">
            <v>1.1319999999999999</v>
          </cell>
          <cell r="Y252">
            <v>-5000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-5000</v>
          </cell>
          <cell r="AM252">
            <v>0.63186813186813184</v>
          </cell>
          <cell r="AN252">
            <v>0.31638418079096048</v>
          </cell>
          <cell r="AO252">
            <v>0.8988905062481729</v>
          </cell>
          <cell r="AP252">
            <v>0.75364465428810168</v>
          </cell>
          <cell r="AQ252">
            <v>-5000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0.37362637362637363</v>
          </cell>
          <cell r="BF252">
            <v>0.44350282485875708</v>
          </cell>
          <cell r="BG252">
            <v>0.5731578920093825</v>
          </cell>
          <cell r="BH252">
            <v>0.46276009411659758</v>
          </cell>
          <cell r="BI252">
            <v>-5000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-5000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0.55494505494505497</v>
          </cell>
          <cell r="CP252">
            <v>0.48870056497175141</v>
          </cell>
          <cell r="CQ252">
            <v>0.48841293777276185</v>
          </cell>
          <cell r="CR252">
            <v>0.52061727265639302</v>
          </cell>
          <cell r="CS252">
            <v>-5000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0.5</v>
          </cell>
          <cell r="DH252">
            <v>0.41242937853107342</v>
          </cell>
          <cell r="DI252">
            <v>0.63980358576050766</v>
          </cell>
          <cell r="DJ252">
            <v>0.56559861463784888</v>
          </cell>
          <cell r="DK252">
            <v>-5000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-5000</v>
          </cell>
          <cell r="DZ252" t="str">
            <v>No</v>
          </cell>
          <cell r="EA252">
            <v>19600</v>
          </cell>
          <cell r="EB252">
            <v>1979600</v>
          </cell>
          <cell r="EC252">
            <v>-24600</v>
          </cell>
          <cell r="ED252">
            <v>-1.2551020408163265E-2</v>
          </cell>
          <cell r="EE252">
            <v>269</v>
          </cell>
          <cell r="EF252">
            <v>520</v>
          </cell>
        </row>
        <row r="253">
          <cell r="A253" t="str">
            <v>Douglas Luiz</v>
          </cell>
          <cell r="B253" t="str">
            <v>Aston Villa</v>
          </cell>
          <cell r="C253" t="str">
            <v>Midfield</v>
          </cell>
          <cell r="D253" t="str">
            <v>3.027.000</v>
          </cell>
          <cell r="E253">
            <v>1.8000000000000002E-2</v>
          </cell>
          <cell r="F253" t="str">
            <v>Douglas Luiz</v>
          </cell>
          <cell r="G253" t="str">
            <v>Leeds United</v>
          </cell>
          <cell r="H253">
            <v>3027000</v>
          </cell>
          <cell r="I253">
            <v>1.06049822064057</v>
          </cell>
          <cell r="J253">
            <v>0.96774193548387133</v>
          </cell>
          <cell r="K253">
            <v>1.0283992340244903</v>
          </cell>
          <cell r="L253">
            <v>190</v>
          </cell>
          <cell r="M253">
            <v>6.362989323843421E-2</v>
          </cell>
          <cell r="N253">
            <v>0.24391459074733107</v>
          </cell>
          <cell r="O253">
            <v>0.55145907473309641</v>
          </cell>
          <cell r="P253">
            <v>0.53476760169273496</v>
          </cell>
          <cell r="Q253">
            <v>0</v>
          </cell>
          <cell r="R253">
            <v>0.44000000000000006</v>
          </cell>
          <cell r="S253">
            <v>0.06</v>
          </cell>
          <cell r="T253">
            <v>2.98</v>
          </cell>
          <cell r="U253">
            <v>2.7</v>
          </cell>
          <cell r="V253">
            <v>0.8115</v>
          </cell>
          <cell r="W253">
            <v>0.51439999999999997</v>
          </cell>
          <cell r="X253">
            <v>0.67419999999999991</v>
          </cell>
          <cell r="Y253">
            <v>14000</v>
          </cell>
          <cell r="Z253">
            <v>20287.5</v>
          </cell>
          <cell r="AA253">
            <v>2572</v>
          </cell>
          <cell r="AB253">
            <v>-10112.999999999998</v>
          </cell>
          <cell r="AC253">
            <v>7953.7366548042764</v>
          </cell>
          <cell r="AD253">
            <v>12195.729537366553</v>
          </cell>
          <cell r="AE253">
            <v>5514.5907473309644</v>
          </cell>
          <cell r="AF253">
            <v>0</v>
          </cell>
          <cell r="AG253">
            <v>0</v>
          </cell>
          <cell r="AH253">
            <v>-8800.0000000000018</v>
          </cell>
          <cell r="AI253">
            <v>-3000</v>
          </cell>
          <cell r="AJ253">
            <v>29800</v>
          </cell>
          <cell r="AK253">
            <v>-21600</v>
          </cell>
          <cell r="AL253">
            <v>48810.556939501796</v>
          </cell>
          <cell r="AM253">
            <v>0.47986577181208051</v>
          </cell>
          <cell r="AN253">
            <v>0.37777777777777777</v>
          </cell>
          <cell r="AO253">
            <v>0.67430214364457286</v>
          </cell>
          <cell r="AP253">
            <v>0.56883610872952095</v>
          </cell>
          <cell r="AQ253">
            <v>14000</v>
          </cell>
          <cell r="AR253">
            <v>11555</v>
          </cell>
          <cell r="AS253">
            <v>1363.5</v>
          </cell>
          <cell r="AT253">
            <v>-3976.5</v>
          </cell>
          <cell r="AU253">
            <v>3816.7259786476893</v>
          </cell>
          <cell r="AV253">
            <v>5852.3131672597883</v>
          </cell>
          <cell r="AW253">
            <v>2646.2633451957313</v>
          </cell>
          <cell r="AX253">
            <v>0</v>
          </cell>
          <cell r="AY253">
            <v>0</v>
          </cell>
          <cell r="AZ253">
            <v>-8800.0000000000018</v>
          </cell>
          <cell r="BA253">
            <v>-3000</v>
          </cell>
          <cell r="BB253">
            <v>14300</v>
          </cell>
          <cell r="BC253">
            <v>-8160</v>
          </cell>
          <cell r="BD253">
            <v>7798.6512455516022</v>
          </cell>
          <cell r="BE253">
            <v>0.50671140939597314</v>
          </cell>
          <cell r="BF253">
            <v>0.42222222222222217</v>
          </cell>
          <cell r="BG253">
            <v>0.59805235172056015</v>
          </cell>
          <cell r="BH253">
            <v>0.55049064481869381</v>
          </cell>
          <cell r="BI253">
            <v>14000</v>
          </cell>
          <cell r="BJ253">
            <v>11312.5</v>
          </cell>
          <cell r="BK253">
            <v>1313</v>
          </cell>
          <cell r="BL253">
            <v>-4273.5</v>
          </cell>
          <cell r="BM253">
            <v>4030.2491103202879</v>
          </cell>
          <cell r="BN253">
            <v>6179.7153024911058</v>
          </cell>
          <cell r="BO253">
            <v>2794.3060498220657</v>
          </cell>
          <cell r="BP253">
            <v>0</v>
          </cell>
          <cell r="BQ253">
            <v>0</v>
          </cell>
          <cell r="BR253">
            <v>-8800.0000000000018</v>
          </cell>
          <cell r="BS253">
            <v>-3000</v>
          </cell>
          <cell r="BT253">
            <v>15100</v>
          </cell>
          <cell r="BU253">
            <v>-9119.9999999999982</v>
          </cell>
          <cell r="BV253">
            <v>3884.0676156583654</v>
          </cell>
          <cell r="BW253">
            <v>0.48657718120805366</v>
          </cell>
          <cell r="BX253">
            <v>0.54074074074074074</v>
          </cell>
          <cell r="BY253">
            <v>0.43427513932154099</v>
          </cell>
          <cell r="BZ253">
            <v>0.45968290501149833</v>
          </cell>
          <cell r="CA253">
            <v>14000</v>
          </cell>
          <cell r="CB253">
            <v>9295</v>
          </cell>
          <cell r="CC253">
            <v>1267.5</v>
          </cell>
          <cell r="CD253">
            <v>-5620.5</v>
          </cell>
          <cell r="CE253">
            <v>3870.106761565839</v>
          </cell>
          <cell r="CF253">
            <v>5934.1637010676177</v>
          </cell>
          <cell r="CG253">
            <v>2683.2740213523148</v>
          </cell>
          <cell r="CH253">
            <v>0</v>
          </cell>
          <cell r="CI253">
            <v>0</v>
          </cell>
          <cell r="CJ253">
            <v>-8800.0000000000018</v>
          </cell>
          <cell r="CK253">
            <v>-3000</v>
          </cell>
          <cell r="CL253">
            <v>14499.999999999998</v>
          </cell>
          <cell r="CM253">
            <v>-11680</v>
          </cell>
          <cell r="CN253">
            <v>1056.1930604982208</v>
          </cell>
          <cell r="CO253">
            <v>0.52013422818791943</v>
          </cell>
          <cell r="CP253">
            <v>0.35555555555555551</v>
          </cell>
          <cell r="CQ253">
            <v>0.71599865953568631</v>
          </cell>
          <cell r="CR253">
            <v>0.61025847815591971</v>
          </cell>
          <cell r="CS253">
            <v>14000</v>
          </cell>
          <cell r="CT253">
            <v>12620</v>
          </cell>
          <cell r="CU253">
            <v>1312.5</v>
          </cell>
          <cell r="CV253">
            <v>-3490.5</v>
          </cell>
          <cell r="CW253">
            <v>4137.0106761565867</v>
          </cell>
          <cell r="CX253">
            <v>6343.4163701067637</v>
          </cell>
          <cell r="CY253">
            <v>2868.3274021352331</v>
          </cell>
          <cell r="CZ253">
            <v>0</v>
          </cell>
          <cell r="DA253">
            <v>0</v>
          </cell>
          <cell r="DB253">
            <v>-8800.0000000000018</v>
          </cell>
          <cell r="DC253">
            <v>-3000</v>
          </cell>
          <cell r="DD253">
            <v>15500</v>
          </cell>
          <cell r="DE253">
            <v>-7679.9999999999991</v>
          </cell>
          <cell r="DF253">
            <v>1238.1721530249115</v>
          </cell>
          <cell r="DG253">
            <v>0.33557046979865773</v>
          </cell>
          <cell r="DH253">
            <v>0.78518518518518521</v>
          </cell>
          <cell r="DI253">
            <v>0.22445568529490706</v>
          </cell>
          <cell r="DJ253">
            <v>0.27444616915415604</v>
          </cell>
          <cell r="DK253">
            <v>14000</v>
          </cell>
          <cell r="DL253">
            <v>4190</v>
          </cell>
          <cell r="DM253">
            <v>1031</v>
          </cell>
          <cell r="DN253">
            <v>-9393</v>
          </cell>
          <cell r="DO253">
            <v>2669.0391459074754</v>
          </cell>
          <cell r="DP253">
            <v>4092.5266903914608</v>
          </cell>
          <cell r="DQ253">
            <v>1850.5338078291827</v>
          </cell>
          <cell r="DR253">
            <v>0</v>
          </cell>
          <cell r="DS253">
            <v>0</v>
          </cell>
          <cell r="DT253">
            <v>-8800.0000000000018</v>
          </cell>
          <cell r="DU253">
            <v>-3000</v>
          </cell>
          <cell r="DV253">
            <v>10000</v>
          </cell>
          <cell r="DW253">
            <v>-4848.2428023699922</v>
          </cell>
          <cell r="DX253">
            <v>-69.004473695058607</v>
          </cell>
          <cell r="DY253">
            <v>62718.636540539839</v>
          </cell>
          <cell r="DZ253" t="str">
            <v>No</v>
          </cell>
          <cell r="EA253">
            <v>30270</v>
          </cell>
          <cell r="EB253">
            <v>3057270</v>
          </cell>
          <cell r="EC253">
            <v>32448.636540539839</v>
          </cell>
          <cell r="ED253">
            <v>1.071973456905842E-2</v>
          </cell>
          <cell r="EE253">
            <v>137</v>
          </cell>
          <cell r="EF253">
            <v>114</v>
          </cell>
        </row>
        <row r="254">
          <cell r="A254" t="str">
            <v>Ciaran Clark</v>
          </cell>
          <cell r="B254" t="str">
            <v>Newcastle</v>
          </cell>
          <cell r="C254" t="str">
            <v>Defense</v>
          </cell>
          <cell r="D254" t="str">
            <v>2.429.000</v>
          </cell>
          <cell r="E254">
            <v>4.0000000000000001E-3</v>
          </cell>
          <cell r="F254" t="str">
            <v>Ciaran Clark</v>
          </cell>
          <cell r="G254" t="str">
            <v>Wolverhampton</v>
          </cell>
          <cell r="H254">
            <v>2429000</v>
          </cell>
          <cell r="I254">
            <v>1.0660377358490565</v>
          </cell>
          <cell r="J254">
            <v>0.83206106870228991</v>
          </cell>
          <cell r="K254">
            <v>1.2007731918097617</v>
          </cell>
          <cell r="L254">
            <v>95</v>
          </cell>
          <cell r="M254">
            <v>4.2641509433962263E-2</v>
          </cell>
          <cell r="N254">
            <v>1.0660377358490566E-2</v>
          </cell>
          <cell r="O254">
            <v>0.18122641509433962</v>
          </cell>
          <cell r="P254">
            <v>0.33621649370673329</v>
          </cell>
          <cell r="Q254">
            <v>0</v>
          </cell>
          <cell r="R254">
            <v>0.21</v>
          </cell>
          <cell r="S254">
            <v>0</v>
          </cell>
          <cell r="T254">
            <v>1.1299999999999999</v>
          </cell>
          <cell r="U254">
            <v>1.0900000000000001</v>
          </cell>
          <cell r="V254">
            <v>0.3609</v>
          </cell>
          <cell r="W254">
            <v>0.29720000000000002</v>
          </cell>
          <cell r="X254">
            <v>0.34189999999999998</v>
          </cell>
          <cell r="Y254">
            <v>7000</v>
          </cell>
          <cell r="Z254">
            <v>9022.5</v>
          </cell>
          <cell r="AA254">
            <v>1486</v>
          </cell>
          <cell r="AB254">
            <v>-5128.5</v>
          </cell>
          <cell r="AC254">
            <v>6396.2264150943392</v>
          </cell>
          <cell r="AD254">
            <v>533.01886792452831</v>
          </cell>
          <cell r="AE254">
            <v>1812.2641509433963</v>
          </cell>
          <cell r="AF254">
            <v>16810.824685336665</v>
          </cell>
          <cell r="AG254">
            <v>0</v>
          </cell>
          <cell r="AH254">
            <v>-4200</v>
          </cell>
          <cell r="AI254">
            <v>0</v>
          </cell>
          <cell r="AJ254">
            <v>11299.999999999998</v>
          </cell>
          <cell r="AK254">
            <v>-8720</v>
          </cell>
          <cell r="AL254">
            <v>36312.334119298932</v>
          </cell>
          <cell r="AM254">
            <v>1.0796460176991152</v>
          </cell>
          <cell r="AN254">
            <v>1.0917431192660549</v>
          </cell>
          <cell r="AO254">
            <v>0.90483741803595963</v>
          </cell>
          <cell r="AP254">
            <v>0.98838459875074614</v>
          </cell>
          <cell r="AQ254">
            <v>7000</v>
          </cell>
          <cell r="AR254">
            <v>9162.5</v>
          </cell>
          <cell r="AS254">
            <v>1412.4999999999998</v>
          </cell>
          <cell r="AT254">
            <v>-5266.5</v>
          </cell>
          <cell r="AU254">
            <v>6905.6603773584911</v>
          </cell>
          <cell r="AV254">
            <v>575.47169811320759</v>
          </cell>
          <cell r="AW254">
            <v>1956.6037735849061</v>
          </cell>
          <cell r="AX254">
            <v>15211.063203335201</v>
          </cell>
          <cell r="AY254">
            <v>0</v>
          </cell>
          <cell r="AZ254">
            <v>-4200</v>
          </cell>
          <cell r="BA254">
            <v>0</v>
          </cell>
          <cell r="BB254">
            <v>12200</v>
          </cell>
          <cell r="BC254">
            <v>-9519.9999999999982</v>
          </cell>
          <cell r="BD254">
            <v>14218.649526195903</v>
          </cell>
          <cell r="BE254">
            <v>1.0088495575221239</v>
          </cell>
          <cell r="BF254">
            <v>1.3853211009174311</v>
          </cell>
          <cell r="BG254">
            <v>0.65704681981505675</v>
          </cell>
          <cell r="BH254">
            <v>0.81416300176422818</v>
          </cell>
          <cell r="BI254">
            <v>7000</v>
          </cell>
          <cell r="BJ254">
            <v>7122.5</v>
          </cell>
          <cell r="BK254">
            <v>1313</v>
          </cell>
          <cell r="BL254">
            <v>-6787.5</v>
          </cell>
          <cell r="BM254">
            <v>6452.8301886792451</v>
          </cell>
          <cell r="BN254">
            <v>537.7358490566038</v>
          </cell>
          <cell r="BO254">
            <v>1828.3018867924529</v>
          </cell>
          <cell r="BP254">
            <v>11045.498897968908</v>
          </cell>
          <cell r="BQ254">
            <v>0</v>
          </cell>
          <cell r="BR254">
            <v>-4200</v>
          </cell>
          <cell r="BS254">
            <v>0</v>
          </cell>
          <cell r="BT254">
            <v>11399.999999999998</v>
          </cell>
          <cell r="BU254">
            <v>-12080</v>
          </cell>
          <cell r="BV254">
            <v>4158.0917056243015</v>
          </cell>
          <cell r="BW254">
            <v>0.68141592920353988</v>
          </cell>
          <cell r="BX254">
            <v>1.5321100917431192</v>
          </cell>
          <cell r="BY254">
            <v>0.55989836656540215</v>
          </cell>
          <cell r="BZ254">
            <v>0.61767602002401523</v>
          </cell>
          <cell r="CA254">
            <v>7000</v>
          </cell>
          <cell r="CB254">
            <v>4190</v>
          </cell>
          <cell r="CC254">
            <v>1234</v>
          </cell>
          <cell r="CD254">
            <v>-8784</v>
          </cell>
          <cell r="CE254">
            <v>4358.4905660377362</v>
          </cell>
          <cell r="CF254">
            <v>363.20754716981133</v>
          </cell>
          <cell r="CG254">
            <v>1234.9056603773586</v>
          </cell>
          <cell r="CH254">
            <v>9412.3532819373395</v>
          </cell>
          <cell r="CI254">
            <v>0</v>
          </cell>
          <cell r="CJ254">
            <v>-4200</v>
          </cell>
          <cell r="CK254">
            <v>0</v>
          </cell>
          <cell r="CL254">
            <v>7699.9999999999991</v>
          </cell>
          <cell r="CM254">
            <v>-13360</v>
          </cell>
          <cell r="CN254">
            <v>268.61963194028067</v>
          </cell>
          <cell r="CO254">
            <v>0.95575221238938068</v>
          </cell>
          <cell r="CP254">
            <v>1.4954128440366969</v>
          </cell>
          <cell r="CQ254">
            <v>0.58274825237398975</v>
          </cell>
          <cell r="CR254">
            <v>0.74629949180773658</v>
          </cell>
          <cell r="CS254">
            <v>7000</v>
          </cell>
          <cell r="CT254">
            <v>6267.4999999999991</v>
          </cell>
          <cell r="CU254">
            <v>1267</v>
          </cell>
          <cell r="CV254">
            <v>-7440</v>
          </cell>
          <cell r="CW254">
            <v>6113.2075471698117</v>
          </cell>
          <cell r="CX254">
            <v>509.43396226415103</v>
          </cell>
          <cell r="CY254">
            <v>1732.0754716981135</v>
          </cell>
          <cell r="CZ254">
            <v>9796.4787063454678</v>
          </cell>
          <cell r="DA254">
            <v>0</v>
          </cell>
          <cell r="DB254">
            <v>-4200</v>
          </cell>
          <cell r="DC254">
            <v>0</v>
          </cell>
          <cell r="DD254">
            <v>10800</v>
          </cell>
          <cell r="DE254">
            <v>-13039.999999999998</v>
          </cell>
          <cell r="DF254">
            <v>737.85598046734651</v>
          </cell>
          <cell r="DG254">
            <v>0.76106194690265494</v>
          </cell>
          <cell r="DH254">
            <v>1.201834862385321</v>
          </cell>
          <cell r="DI254">
            <v>0.80251879796247838</v>
          </cell>
          <cell r="DJ254">
            <v>0.78151552691120751</v>
          </cell>
          <cell r="DK254">
            <v>7000</v>
          </cell>
          <cell r="DL254">
            <v>6090</v>
          </cell>
          <cell r="DM254">
            <v>1457.5</v>
          </cell>
          <cell r="DN254">
            <v>-6973.5</v>
          </cell>
          <cell r="DO254">
            <v>4867.9245283018872</v>
          </cell>
          <cell r="DP254">
            <v>405.66037735849062</v>
          </cell>
          <cell r="DQ254">
            <v>1379.2452830188681</v>
          </cell>
          <cell r="DR254">
            <v>13491.00281923434</v>
          </cell>
          <cell r="DS254">
            <v>0</v>
          </cell>
          <cell r="DT254">
            <v>-4200</v>
          </cell>
          <cell r="DU254">
            <v>0</v>
          </cell>
          <cell r="DV254">
            <v>8600</v>
          </cell>
          <cell r="DW254">
            <v>-6997.9639182328119</v>
          </cell>
          <cell r="DX254">
            <v>566.24590905252421</v>
          </cell>
          <cell r="DY254">
            <v>56261.796872579296</v>
          </cell>
          <cell r="DZ254" t="str">
            <v>No</v>
          </cell>
          <cell r="EA254">
            <v>24290</v>
          </cell>
          <cell r="EB254">
            <v>2453290</v>
          </cell>
          <cell r="EC254">
            <v>31971.796872579296</v>
          </cell>
          <cell r="ED254">
            <v>1.31625347355205E-2</v>
          </cell>
          <cell r="EE254">
            <v>138</v>
          </cell>
          <cell r="EF254">
            <v>100</v>
          </cell>
        </row>
        <row r="255">
          <cell r="A255" t="str">
            <v>Mamadou Sakho</v>
          </cell>
          <cell r="B255" t="str">
            <v>Crystal Palace</v>
          </cell>
          <cell r="C255" t="str">
            <v>Defense</v>
          </cell>
          <cell r="D255" t="str">
            <v>2.460.000</v>
          </cell>
          <cell r="E255">
            <v>1E-3</v>
          </cell>
          <cell r="F255" t="str">
            <v>Mamadou Sakho</v>
          </cell>
          <cell r="G255" t="str">
            <v/>
          </cell>
          <cell r="H255">
            <v>2460000</v>
          </cell>
          <cell r="I255">
            <v>1.0894736842105264</v>
          </cell>
          <cell r="J255">
            <v>1.043076923076923</v>
          </cell>
          <cell r="K255">
            <v>1.00622830088045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2.0700000000000003</v>
          </cell>
          <cell r="U255">
            <v>3.3899999999999997</v>
          </cell>
          <cell r="V255">
            <v>0.47959999999999997</v>
          </cell>
          <cell r="W255">
            <v>0.48980000000000001</v>
          </cell>
          <cell r="X255">
            <v>1.0306000000000002</v>
          </cell>
          <cell r="Y255">
            <v>-5000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-5000</v>
          </cell>
          <cell r="AM255">
            <v>0.42995169082125601</v>
          </cell>
          <cell r="AN255">
            <v>0.5752212389380531</v>
          </cell>
          <cell r="AO255">
            <v>0.35348357689309606</v>
          </cell>
          <cell r="AP255">
            <v>0.38984722849179282</v>
          </cell>
          <cell r="AQ255">
            <v>-5000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0.74396135265700469</v>
          </cell>
          <cell r="BF255">
            <v>0.29203539823008851</v>
          </cell>
          <cell r="BG255">
            <v>0.92319181118468829</v>
          </cell>
          <cell r="BH255">
            <v>0.82874545465470328</v>
          </cell>
          <cell r="BI255">
            <v>-5000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-5000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0.46376811594202888</v>
          </cell>
          <cell r="CP255">
            <v>0.49852507374631272</v>
          </cell>
          <cell r="CQ255">
            <v>0.45844348601488999</v>
          </cell>
          <cell r="CR255">
            <v>0.4610981151284631</v>
          </cell>
          <cell r="CS255">
            <v>-5000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0.40096618357487918</v>
          </cell>
          <cell r="DH255">
            <v>0.55752212389380529</v>
          </cell>
          <cell r="DI255">
            <v>0.37534178054866618</v>
          </cell>
          <cell r="DJ255">
            <v>0.38794247161505596</v>
          </cell>
          <cell r="DK255">
            <v>-5000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-5000</v>
          </cell>
          <cell r="DZ255" t="str">
            <v>No</v>
          </cell>
          <cell r="EA255">
            <v>24600</v>
          </cell>
          <cell r="EB255">
            <v>2484600</v>
          </cell>
          <cell r="EC255">
            <v>-29600</v>
          </cell>
          <cell r="ED255">
            <v>-1.2032520325203253E-2</v>
          </cell>
          <cell r="EE255">
            <v>343</v>
          </cell>
          <cell r="EF255">
            <v>459</v>
          </cell>
        </row>
        <row r="256">
          <cell r="A256" t="str">
            <v>Dean Henderson</v>
          </cell>
          <cell r="B256" t="str">
            <v>Manchester United</v>
          </cell>
          <cell r="C256" t="str">
            <v>Goalkeeper</v>
          </cell>
          <cell r="D256" t="str">
            <v>5.955.000</v>
          </cell>
          <cell r="E256">
            <v>0</v>
          </cell>
          <cell r="F256" t="str">
            <v>Dean Henderson</v>
          </cell>
          <cell r="G256" t="str">
            <v/>
          </cell>
          <cell r="H256">
            <v>5955000</v>
          </cell>
          <cell r="I256">
            <v>1.0573248407643316</v>
          </cell>
          <cell r="J256">
            <v>1.0991379310344831</v>
          </cell>
          <cell r="K256">
            <v>0.88645172167921571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3.32</v>
          </cell>
          <cell r="U256">
            <v>2.5499999999999998</v>
          </cell>
          <cell r="V256">
            <v>0.91920000000000002</v>
          </cell>
          <cell r="W256">
            <v>0.45950000000000002</v>
          </cell>
          <cell r="X256">
            <v>0.62139999999999995</v>
          </cell>
          <cell r="Y256">
            <v>-5000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-5000</v>
          </cell>
          <cell r="AM256">
            <v>0.25</v>
          </cell>
          <cell r="AN256">
            <v>0.78823529411764703</v>
          </cell>
          <cell r="AO256">
            <v>0.22901771012753316</v>
          </cell>
          <cell r="AP256">
            <v>0.23927897427873451</v>
          </cell>
          <cell r="AQ256">
            <v>-5000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0.59337349397590367</v>
          </cell>
          <cell r="BF256">
            <v>0.4</v>
          </cell>
          <cell r="BG256">
            <v>0.61634035627370798</v>
          </cell>
          <cell r="BH256">
            <v>0.60474790671856271</v>
          </cell>
          <cell r="BI256">
            <v>-5000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-5000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0.56024096385542177</v>
          </cell>
          <cell r="CP256">
            <v>0.38039215686274513</v>
          </cell>
          <cell r="CQ256">
            <v>0.64794080208065019</v>
          </cell>
          <cell r="CR256">
            <v>0.60249728586850793</v>
          </cell>
          <cell r="CS256">
            <v>-5000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0.51506024096385539</v>
          </cell>
          <cell r="DH256">
            <v>0.54117647058823526</v>
          </cell>
          <cell r="DI256">
            <v>0.43000607537435093</v>
          </cell>
          <cell r="DJ256">
            <v>0.47061558920018254</v>
          </cell>
          <cell r="DK256">
            <v>-5000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-5000</v>
          </cell>
          <cell r="DZ256" t="str">
            <v>No</v>
          </cell>
          <cell r="EA256">
            <v>59550</v>
          </cell>
          <cell r="EB256">
            <v>6014550</v>
          </cell>
          <cell r="EC256">
            <v>-64550</v>
          </cell>
          <cell r="ED256">
            <v>-1.0839630562552476E-2</v>
          </cell>
          <cell r="EE256">
            <v>558</v>
          </cell>
          <cell r="EF256">
            <v>248</v>
          </cell>
        </row>
        <row r="257">
          <cell r="A257" t="str">
            <v>Victor Lindelöf</v>
          </cell>
          <cell r="B257" t="str">
            <v>Manchester United</v>
          </cell>
          <cell r="C257" t="str">
            <v>Defense</v>
          </cell>
          <cell r="D257" t="str">
            <v>4.367.000</v>
          </cell>
          <cell r="E257">
            <v>1.3999999999999999E-2</v>
          </cell>
          <cell r="F257" t="str">
            <v>Victor Lindelof</v>
          </cell>
          <cell r="G257" t="str">
            <v>Crystal Palace</v>
          </cell>
          <cell r="H257">
            <v>4367000</v>
          </cell>
          <cell r="I257">
            <v>1.0573248407643316</v>
          </cell>
          <cell r="J257">
            <v>1.0991379310344831</v>
          </cell>
          <cell r="K257">
            <v>0.88645172167921571</v>
          </cell>
          <cell r="L257">
            <v>190</v>
          </cell>
          <cell r="M257">
            <v>6.3439490445859892E-2</v>
          </cell>
          <cell r="N257">
            <v>0.26433121019108291</v>
          </cell>
          <cell r="O257">
            <v>0.33834394904458615</v>
          </cell>
          <cell r="P257">
            <v>0.58505813630828229</v>
          </cell>
          <cell r="Q257">
            <v>0</v>
          </cell>
          <cell r="R257">
            <v>0.54</v>
          </cell>
          <cell r="S257">
            <v>0.01</v>
          </cell>
          <cell r="T257">
            <v>3.32</v>
          </cell>
          <cell r="U257">
            <v>2.5499999999999998</v>
          </cell>
          <cell r="V257">
            <v>0.91920000000000002</v>
          </cell>
          <cell r="W257">
            <v>0.45950000000000002</v>
          </cell>
          <cell r="X257">
            <v>0.62139999999999995</v>
          </cell>
          <cell r="Y257">
            <v>14000</v>
          </cell>
          <cell r="Z257">
            <v>22980</v>
          </cell>
          <cell r="AA257">
            <v>2297.5</v>
          </cell>
          <cell r="AB257">
            <v>-9321</v>
          </cell>
          <cell r="AC257">
            <v>9515.9235668789843</v>
          </cell>
          <cell r="AD257">
            <v>13216.560509554145</v>
          </cell>
          <cell r="AE257">
            <v>3383.4394904458613</v>
          </cell>
          <cell r="AF257">
            <v>29252.906815414113</v>
          </cell>
          <cell r="AG257">
            <v>0</v>
          </cell>
          <cell r="AH257">
            <v>-10800</v>
          </cell>
          <cell r="AI257">
            <v>-500</v>
          </cell>
          <cell r="AJ257">
            <v>33200</v>
          </cell>
          <cell r="AK257">
            <v>-20400</v>
          </cell>
          <cell r="AL257">
            <v>86825.330382293105</v>
          </cell>
          <cell r="AM257">
            <v>0.25</v>
          </cell>
          <cell r="AN257">
            <v>0.78823529411764703</v>
          </cell>
          <cell r="AO257">
            <v>0.22901771012753316</v>
          </cell>
          <cell r="AP257">
            <v>0.23927897427873451</v>
          </cell>
          <cell r="AQ257">
            <v>14000</v>
          </cell>
          <cell r="AR257">
            <v>3620.0000000000005</v>
          </cell>
          <cell r="AS257">
            <v>1052.5</v>
          </cell>
          <cell r="AT257">
            <v>-9669</v>
          </cell>
          <cell r="AU257">
            <v>2378.9808917197461</v>
          </cell>
          <cell r="AV257">
            <v>3304.1401273885363</v>
          </cell>
          <cell r="AW257">
            <v>845.85987261146533</v>
          </cell>
          <cell r="AX257">
            <v>6699.4337334402489</v>
          </cell>
          <cell r="AY257">
            <v>0</v>
          </cell>
          <cell r="AZ257">
            <v>-10800</v>
          </cell>
          <cell r="BA257">
            <v>-500</v>
          </cell>
          <cell r="BB257">
            <v>8300</v>
          </cell>
          <cell r="BC257">
            <v>-16080</v>
          </cell>
          <cell r="BD257">
            <v>-5424.042687420002</v>
          </cell>
          <cell r="BE257">
            <v>0.59337349397590367</v>
          </cell>
          <cell r="BF257">
            <v>0.4</v>
          </cell>
          <cell r="BG257">
            <v>0.61634035627370798</v>
          </cell>
          <cell r="BH257">
            <v>0.60474790671856271</v>
          </cell>
          <cell r="BI257">
            <v>14000</v>
          </cell>
          <cell r="BJ257">
            <v>14777.499999999998</v>
          </cell>
          <cell r="BK257">
            <v>1104</v>
          </cell>
          <cell r="BL257">
            <v>-2821.5</v>
          </cell>
          <cell r="BM257">
            <v>5646.4968152866268</v>
          </cell>
          <cell r="BN257">
            <v>7842.3566878980928</v>
          </cell>
          <cell r="BO257">
            <v>2007.6433121019118</v>
          </cell>
          <cell r="BP257">
            <v>18029.747008653914</v>
          </cell>
          <cell r="BQ257">
            <v>0</v>
          </cell>
          <cell r="BR257">
            <v>-10800</v>
          </cell>
          <cell r="BS257">
            <v>-500</v>
          </cell>
          <cell r="BT257">
            <v>19700</v>
          </cell>
          <cell r="BU257">
            <v>-8160</v>
          </cell>
          <cell r="BV257">
            <v>11706.560955985136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14000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-10800</v>
          </cell>
          <cell r="CK257">
            <v>-500</v>
          </cell>
          <cell r="CL257">
            <v>0</v>
          </cell>
          <cell r="CM257">
            <v>0</v>
          </cell>
          <cell r="CN257">
            <v>-1412.5</v>
          </cell>
          <cell r="CO257">
            <v>0.56024096385542177</v>
          </cell>
          <cell r="CP257">
            <v>0.38039215686274513</v>
          </cell>
          <cell r="CQ257">
            <v>0.64794080208065019</v>
          </cell>
          <cell r="CR257">
            <v>0.60249728586850793</v>
          </cell>
          <cell r="CS257">
            <v>14000</v>
          </cell>
          <cell r="CT257">
            <v>14432.5</v>
          </cell>
          <cell r="CU257">
            <v>1153</v>
          </cell>
          <cell r="CV257">
            <v>-2880</v>
          </cell>
          <cell r="CW257">
            <v>5331.2101910828051</v>
          </cell>
          <cell r="CX257">
            <v>7404.4585987261189</v>
          </cell>
          <cell r="CY257">
            <v>1895.5414012738865</v>
          </cell>
          <cell r="CZ257">
            <v>18954.15190516994</v>
          </cell>
          <cell r="DA257">
            <v>0</v>
          </cell>
          <cell r="DB257">
            <v>-10800</v>
          </cell>
          <cell r="DC257">
            <v>-500</v>
          </cell>
          <cell r="DD257">
            <v>18600.000000000004</v>
          </cell>
          <cell r="DE257">
            <v>-7760.0000000000009</v>
          </cell>
          <cell r="DF257">
            <v>2864.4288810157968</v>
          </cell>
          <cell r="DG257">
            <v>0.51506024096385539</v>
          </cell>
          <cell r="DH257">
            <v>0.54117647058823526</v>
          </cell>
          <cell r="DI257">
            <v>0.43000607537435093</v>
          </cell>
          <cell r="DJ257">
            <v>0.47061558920018254</v>
          </cell>
          <cell r="DK257">
            <v>14000</v>
          </cell>
          <cell r="DL257">
            <v>11272.5</v>
          </cell>
          <cell r="DM257">
            <v>1208.5</v>
          </cell>
          <cell r="DN257">
            <v>-4611</v>
          </cell>
          <cell r="DO257">
            <v>4901.2738853503197</v>
          </cell>
          <cell r="DP257">
            <v>6807.3248407643332</v>
          </cell>
          <cell r="DQ257">
            <v>1742.6751592356695</v>
          </cell>
          <cell r="DR257">
            <v>12578.927652987824</v>
          </cell>
          <cell r="DS257">
            <v>0</v>
          </cell>
          <cell r="DT257">
            <v>-10800</v>
          </cell>
          <cell r="DU257">
            <v>-500</v>
          </cell>
          <cell r="DV257">
            <v>17100</v>
          </cell>
          <cell r="DW257">
            <v>-8772.1239376367594</v>
          </cell>
          <cell r="DX257">
            <v>966.50242502191827</v>
          </cell>
          <cell r="DY257">
            <v>95526.27995689596</v>
          </cell>
          <cell r="DZ257" t="str">
            <v>No</v>
          </cell>
          <cell r="EA257">
            <v>43670</v>
          </cell>
          <cell r="EB257">
            <v>4410670</v>
          </cell>
          <cell r="EC257">
            <v>51856.27995689596</v>
          </cell>
          <cell r="ED257">
            <v>1.1874577503296534E-2</v>
          </cell>
          <cell r="EE257">
            <v>101</v>
          </cell>
          <cell r="EF257">
            <v>110</v>
          </cell>
        </row>
        <row r="258">
          <cell r="A258" t="str">
            <v>Antwoine Hackford</v>
          </cell>
          <cell r="B258" t="str">
            <v>Sheffield United</v>
          </cell>
          <cell r="C258" t="str">
            <v>Striker</v>
          </cell>
          <cell r="D258" t="str">
            <v>1.960.000</v>
          </cell>
          <cell r="E258">
            <v>0</v>
          </cell>
          <cell r="F258" t="e">
            <v>#N/A</v>
          </cell>
          <cell r="G258" t="str">
            <v/>
          </cell>
          <cell r="H258">
            <v>1960000</v>
          </cell>
          <cell r="I258">
            <v>0.92857142857142838</v>
          </cell>
          <cell r="J258">
            <v>1.0201729106628248</v>
          </cell>
          <cell r="K258">
            <v>1.0082793805717964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1.82</v>
          </cell>
          <cell r="U258">
            <v>3.54</v>
          </cell>
          <cell r="V258">
            <v>0.40310000000000001</v>
          </cell>
          <cell r="W258">
            <v>0.46500000000000002</v>
          </cell>
          <cell r="X258">
            <v>1.1319999999999999</v>
          </cell>
          <cell r="Y258">
            <v>-5000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-5000</v>
          </cell>
          <cell r="AM258">
            <v>0.63186813186813184</v>
          </cell>
          <cell r="AN258">
            <v>0.31638418079096048</v>
          </cell>
          <cell r="AO258">
            <v>0.8988905062481729</v>
          </cell>
          <cell r="AP258">
            <v>0.75364465428810168</v>
          </cell>
          <cell r="AQ258">
            <v>-5000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0.37362637362637363</v>
          </cell>
          <cell r="BF258">
            <v>0.44350282485875708</v>
          </cell>
          <cell r="BG258">
            <v>0.5731578920093825</v>
          </cell>
          <cell r="BH258">
            <v>0.46276009411659758</v>
          </cell>
          <cell r="BI258">
            <v>-5000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-5000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0.55494505494505497</v>
          </cell>
          <cell r="CP258">
            <v>0.48870056497175141</v>
          </cell>
          <cell r="CQ258">
            <v>0.48841293777276185</v>
          </cell>
          <cell r="CR258">
            <v>0.52061727265639302</v>
          </cell>
          <cell r="CS258">
            <v>-5000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0.5</v>
          </cell>
          <cell r="DH258">
            <v>0.41242937853107342</v>
          </cell>
          <cell r="DI258">
            <v>0.63980358576050766</v>
          </cell>
          <cell r="DJ258">
            <v>0.56559861463784888</v>
          </cell>
          <cell r="DK258">
            <v>-5000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-5000</v>
          </cell>
          <cell r="DZ258" t="str">
            <v>No</v>
          </cell>
          <cell r="EA258">
            <v>19600</v>
          </cell>
          <cell r="EB258">
            <v>1979600</v>
          </cell>
          <cell r="EC258">
            <v>-24600</v>
          </cell>
          <cell r="ED258">
            <v>-1.2551020408163265E-2</v>
          </cell>
          <cell r="EE258">
            <v>270</v>
          </cell>
          <cell r="EF258">
            <v>521</v>
          </cell>
        </row>
        <row r="259">
          <cell r="A259" t="str">
            <v>Lucas Digne</v>
          </cell>
          <cell r="B259" t="str">
            <v>Everton</v>
          </cell>
          <cell r="C259" t="str">
            <v>Defense</v>
          </cell>
          <cell r="D259" t="str">
            <v>4.752.000</v>
          </cell>
          <cell r="E259">
            <v>3.7999999999999999E-2</v>
          </cell>
          <cell r="F259" t="str">
            <v>Lucas Digne</v>
          </cell>
          <cell r="G259" t="str">
            <v>West Bromwich</v>
          </cell>
          <cell r="H259">
            <v>4752000</v>
          </cell>
          <cell r="I259">
            <v>0.97204968944099401</v>
          </cell>
          <cell r="J259">
            <v>0.93693693693693725</v>
          </cell>
          <cell r="K259">
            <v>1.0552996276166207</v>
          </cell>
          <cell r="L259">
            <v>190</v>
          </cell>
          <cell r="M259">
            <v>4.8602484472049706E-2</v>
          </cell>
          <cell r="N259">
            <v>0.55406832298136666</v>
          </cell>
          <cell r="O259">
            <v>0.25273291925465846</v>
          </cell>
          <cell r="P259">
            <v>0.70705075050313582</v>
          </cell>
          <cell r="Q259">
            <v>0</v>
          </cell>
          <cell r="R259">
            <v>0.27</v>
          </cell>
          <cell r="S259">
            <v>0.09</v>
          </cell>
          <cell r="T259">
            <v>3.13</v>
          </cell>
          <cell r="U259">
            <v>2.08</v>
          </cell>
          <cell r="V259">
            <v>0.98069999999999991</v>
          </cell>
          <cell r="W259">
            <v>0.51919999999999999</v>
          </cell>
          <cell r="X259">
            <v>0.5</v>
          </cell>
          <cell r="Y259">
            <v>14000</v>
          </cell>
          <cell r="Z259">
            <v>24517.499999999996</v>
          </cell>
          <cell r="AA259">
            <v>2596</v>
          </cell>
          <cell r="AB259">
            <v>-7500</v>
          </cell>
          <cell r="AC259">
            <v>7290.3726708074555</v>
          </cell>
          <cell r="AD259">
            <v>27703.416149068333</v>
          </cell>
          <cell r="AE259">
            <v>2527.3291925465846</v>
          </cell>
          <cell r="AF259">
            <v>35352.537525156789</v>
          </cell>
          <cell r="AG259">
            <v>0</v>
          </cell>
          <cell r="AH259">
            <v>-5400</v>
          </cell>
          <cell r="AI259">
            <v>-4500</v>
          </cell>
          <cell r="AJ259">
            <v>31300</v>
          </cell>
          <cell r="AK259">
            <v>-16640</v>
          </cell>
          <cell r="AL259">
            <v>111247.15553757916</v>
          </cell>
          <cell r="AM259">
            <v>0.24600638977635783</v>
          </cell>
          <cell r="AN259">
            <v>0.88942307692307698</v>
          </cell>
          <cell r="AO259">
            <v>0.22238455471794352</v>
          </cell>
          <cell r="AP259">
            <v>0.233897459259788</v>
          </cell>
          <cell r="AQ259">
            <v>14000</v>
          </cell>
          <cell r="AR259">
            <v>3737.5</v>
          </cell>
          <cell r="AS259">
            <v>1129</v>
          </cell>
          <cell r="AT259">
            <v>-9372</v>
          </cell>
          <cell r="AU259">
            <v>1793.4782608695657</v>
          </cell>
          <cell r="AV259">
            <v>6815.2173913043507</v>
          </cell>
          <cell r="AW259">
            <v>621.73913043478285</v>
          </cell>
          <cell r="AX259">
            <v>7861.858315681382</v>
          </cell>
          <cell r="AY259">
            <v>0</v>
          </cell>
          <cell r="AZ259">
            <v>-5400</v>
          </cell>
          <cell r="BA259">
            <v>-4500</v>
          </cell>
          <cell r="BB259">
            <v>7700</v>
          </cell>
          <cell r="BC259">
            <v>-14800.000000000002</v>
          </cell>
          <cell r="BD259">
            <v>-2206.6034508549601</v>
          </cell>
          <cell r="BE259">
            <v>0.45047923322683703</v>
          </cell>
          <cell r="BF259">
            <v>0.4375</v>
          </cell>
          <cell r="BG259">
            <v>0.56930032780136453</v>
          </cell>
          <cell r="BH259">
            <v>0.50641679982376742</v>
          </cell>
          <cell r="BI259">
            <v>14000</v>
          </cell>
          <cell r="BJ259">
            <v>12002.5</v>
          </cell>
          <cell r="BK259">
            <v>1390.5</v>
          </cell>
          <cell r="BL259">
            <v>-3627</v>
          </cell>
          <cell r="BM259">
            <v>3284.1614906832306</v>
          </cell>
          <cell r="BN259">
            <v>12479.813664596277</v>
          </cell>
          <cell r="BO259">
            <v>1138.5093167701866</v>
          </cell>
          <cell r="BP259">
            <v>20126.211201681799</v>
          </cell>
          <cell r="BQ259">
            <v>0</v>
          </cell>
          <cell r="BR259">
            <v>-5400</v>
          </cell>
          <cell r="BS259">
            <v>-4500</v>
          </cell>
          <cell r="BT259">
            <v>14099.999999999998</v>
          </cell>
          <cell r="BU259">
            <v>-7280</v>
          </cell>
          <cell r="BV259">
            <v>10928.673918432873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14000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-5400</v>
          </cell>
          <cell r="CK259">
            <v>-4500</v>
          </cell>
          <cell r="CL259">
            <v>0</v>
          </cell>
          <cell r="CM259">
            <v>0</v>
          </cell>
          <cell r="CN259">
            <v>-1237.5</v>
          </cell>
          <cell r="CO259">
            <v>0.53993610223642174</v>
          </cell>
          <cell r="CP259">
            <v>0.46153846153846151</v>
          </cell>
          <cell r="CQ259">
            <v>0.54153522318255987</v>
          </cell>
          <cell r="CR259">
            <v>0.54073507157287481</v>
          </cell>
          <cell r="CS259">
            <v>14000</v>
          </cell>
          <cell r="CT259">
            <v>13527.5</v>
          </cell>
          <cell r="CU259">
            <v>1237.5</v>
          </cell>
          <cell r="CV259">
            <v>-3171</v>
          </cell>
          <cell r="CW259">
            <v>3936.3354037267095</v>
          </cell>
          <cell r="CX259">
            <v>14958.074534161497</v>
          </cell>
          <cell r="CY259">
            <v>1364.5962732919259</v>
          </cell>
          <cell r="CZ259">
            <v>19144.644298755604</v>
          </cell>
          <cell r="DA259">
            <v>0</v>
          </cell>
          <cell r="DB259">
            <v>-5400</v>
          </cell>
          <cell r="DC259">
            <v>-4500</v>
          </cell>
          <cell r="DD259">
            <v>16900</v>
          </cell>
          <cell r="DE259">
            <v>-7679.9999999999991</v>
          </cell>
          <cell r="DF259">
            <v>3144.8531568709832</v>
          </cell>
          <cell r="DG259">
            <v>0.33546325878594252</v>
          </cell>
          <cell r="DH259">
            <v>0.72115384615384615</v>
          </cell>
          <cell r="DI259">
            <v>0.31557870490859519</v>
          </cell>
          <cell r="DJ259">
            <v>0.32536911462535079</v>
          </cell>
          <cell r="DK259">
            <v>14000</v>
          </cell>
          <cell r="DL259">
            <v>6537.5</v>
          </cell>
          <cell r="DM259">
            <v>1328.5</v>
          </cell>
          <cell r="DN259">
            <v>-7092</v>
          </cell>
          <cell r="DO259">
            <v>2445.6521739130444</v>
          </cell>
          <cell r="DP259">
            <v>9293.4782608695696</v>
          </cell>
          <cell r="DQ259">
            <v>847.82608695652209</v>
          </cell>
          <cell r="DR259">
            <v>11156.508007421493</v>
          </cell>
          <cell r="DS259">
            <v>0</v>
          </cell>
          <cell r="DT259">
            <v>-5400</v>
          </cell>
          <cell r="DU259">
            <v>-4500</v>
          </cell>
          <cell r="DV259">
            <v>10500</v>
          </cell>
          <cell r="DW259">
            <v>-5251.2296496790241</v>
          </cell>
          <cell r="DX259">
            <v>620.81983998380019</v>
          </cell>
          <cell r="DY259">
            <v>122497.39900201187</v>
          </cell>
          <cell r="DZ259" t="str">
            <v>No</v>
          </cell>
          <cell r="EA259">
            <v>47520</v>
          </cell>
          <cell r="EB259">
            <v>4799520</v>
          </cell>
          <cell r="EC259">
            <v>74977.399002011865</v>
          </cell>
          <cell r="ED259">
            <v>1.5778072180558052E-2</v>
          </cell>
          <cell r="EE259">
            <v>69</v>
          </cell>
          <cell r="EF259">
            <v>80</v>
          </cell>
        </row>
        <row r="260">
          <cell r="A260" t="str">
            <v>Marcos Alonso</v>
          </cell>
          <cell r="B260" t="str">
            <v>Chelsea</v>
          </cell>
          <cell r="C260" t="str">
            <v>Defense</v>
          </cell>
          <cell r="D260" t="str">
            <v>3.497.000</v>
          </cell>
          <cell r="E260">
            <v>0.06</v>
          </cell>
          <cell r="F260" t="str">
            <v>Marcos Alonso</v>
          </cell>
          <cell r="G260" t="str">
            <v>Liverpool</v>
          </cell>
          <cell r="H260">
            <v>3497000</v>
          </cell>
          <cell r="I260">
            <v>1.003571428571429</v>
          </cell>
          <cell r="J260">
            <v>0.9963636363636369</v>
          </cell>
          <cell r="K260">
            <v>0.99321007287201368</v>
          </cell>
          <cell r="L260">
            <v>95</v>
          </cell>
          <cell r="M260">
            <v>0.10035714285714291</v>
          </cell>
          <cell r="N260">
            <v>1.003571428571429E-2</v>
          </cell>
          <cell r="O260">
            <v>0.51182142857142876</v>
          </cell>
          <cell r="P260">
            <v>0.20857411530312286</v>
          </cell>
          <cell r="Q260">
            <v>0</v>
          </cell>
          <cell r="R260">
            <v>0.3</v>
          </cell>
          <cell r="S260">
            <v>0</v>
          </cell>
          <cell r="T260">
            <v>2.81</v>
          </cell>
          <cell r="U260">
            <v>2.74</v>
          </cell>
          <cell r="V260">
            <v>0.76150000000000007</v>
          </cell>
          <cell r="W260">
            <v>0.51229999999999998</v>
          </cell>
          <cell r="X260">
            <v>0.72629999999999995</v>
          </cell>
          <cell r="Y260">
            <v>7000</v>
          </cell>
          <cell r="Z260">
            <v>19037.5</v>
          </cell>
          <cell r="AA260">
            <v>2561.5</v>
          </cell>
          <cell r="AB260">
            <v>-10894.5</v>
          </cell>
          <cell r="AC260">
            <v>15053.571428571437</v>
          </cell>
          <cell r="AD260">
            <v>501.7857142857145</v>
          </cell>
          <cell r="AE260">
            <v>5118.2142857142881</v>
          </cell>
          <cell r="AF260">
            <v>10428.705765156143</v>
          </cell>
          <cell r="AG260">
            <v>0</v>
          </cell>
          <cell r="AH260">
            <v>-6000</v>
          </cell>
          <cell r="AI260">
            <v>0</v>
          </cell>
          <cell r="AJ260">
            <v>28100</v>
          </cell>
          <cell r="AK260">
            <v>-21920</v>
          </cell>
          <cell r="AL260">
            <v>48986.777193727583</v>
          </cell>
          <cell r="AM260">
            <v>0.65836298932384341</v>
          </cell>
          <cell r="AN260">
            <v>0.28102189781021897</v>
          </cell>
          <cell r="AO260">
            <v>0.89649689534220123</v>
          </cell>
          <cell r="AP260">
            <v>0.76825801391006421</v>
          </cell>
          <cell r="AQ260">
            <v>7000</v>
          </cell>
          <cell r="AR260">
            <v>15620</v>
          </cell>
          <cell r="AS260">
            <v>1129</v>
          </cell>
          <cell r="AT260">
            <v>-2242.5</v>
          </cell>
          <cell r="AU260">
            <v>9910.7142857142917</v>
          </cell>
          <cell r="AV260">
            <v>330.357142857143</v>
          </cell>
          <cell r="AW260">
            <v>3369.6428571428587</v>
          </cell>
          <cell r="AX260">
            <v>9349.3023408997979</v>
          </cell>
          <cell r="AY260">
            <v>0</v>
          </cell>
          <cell r="AZ260">
            <v>-6000</v>
          </cell>
          <cell r="BA260">
            <v>0</v>
          </cell>
          <cell r="BB260">
            <v>18500</v>
          </cell>
          <cell r="BC260">
            <v>-6160</v>
          </cell>
          <cell r="BD260">
            <v>21903.258313307044</v>
          </cell>
          <cell r="BE260">
            <v>0.65480427046263345</v>
          </cell>
          <cell r="BF260">
            <v>0.42700729927007292</v>
          </cell>
          <cell r="BG260">
            <v>0.60093984015659208</v>
          </cell>
          <cell r="BH260">
            <v>0.62729416833385976</v>
          </cell>
          <cell r="BI260">
            <v>7000</v>
          </cell>
          <cell r="BJ260">
            <v>13155</v>
          </cell>
          <cell r="BK260">
            <v>1172.5</v>
          </cell>
          <cell r="BL260">
            <v>-3589.5</v>
          </cell>
          <cell r="BM260">
            <v>9857.1428571428623</v>
          </cell>
          <cell r="BN260">
            <v>328.57142857142873</v>
          </cell>
          <cell r="BO260">
            <v>3351.4285714285729</v>
          </cell>
          <cell r="BP260">
            <v>6267.0247755530627</v>
          </cell>
          <cell r="BQ260">
            <v>0</v>
          </cell>
          <cell r="BR260">
            <v>-6000</v>
          </cell>
          <cell r="BS260">
            <v>0</v>
          </cell>
          <cell r="BT260">
            <v>18400</v>
          </cell>
          <cell r="BU260">
            <v>-9359.9999999999982</v>
          </cell>
          <cell r="BV260">
            <v>8395.5419081739819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7000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-6000</v>
          </cell>
          <cell r="CK260">
            <v>0</v>
          </cell>
          <cell r="CL260">
            <v>0</v>
          </cell>
          <cell r="CM260">
            <v>0</v>
          </cell>
          <cell r="CN260">
            <v>-750</v>
          </cell>
          <cell r="CO260">
            <v>0.86120996441281139</v>
          </cell>
          <cell r="CP260">
            <v>0.13503649635036497</v>
          </cell>
          <cell r="CQ260">
            <v>1.3374162098302169</v>
          </cell>
          <cell r="CR260">
            <v>1.0732176696611915</v>
          </cell>
          <cell r="CS260">
            <v>7000</v>
          </cell>
          <cell r="CT260">
            <v>20642.5</v>
          </cell>
          <cell r="CU260">
            <v>669</v>
          </cell>
          <cell r="CV260">
            <v>-607.5</v>
          </cell>
          <cell r="CW260">
            <v>12964.285714285721</v>
          </cell>
          <cell r="CX260">
            <v>432.14285714285734</v>
          </cell>
          <cell r="CY260">
            <v>4407.8571428571449</v>
          </cell>
          <cell r="CZ260">
            <v>13947.52013786966</v>
          </cell>
          <cell r="DA260">
            <v>0</v>
          </cell>
          <cell r="DB260">
            <v>-6000</v>
          </cell>
          <cell r="DC260">
            <v>0</v>
          </cell>
          <cell r="DD260">
            <v>24200</v>
          </cell>
          <cell r="DE260">
            <v>-2960</v>
          </cell>
          <cell r="DF260">
            <v>4230.987865759711</v>
          </cell>
          <cell r="DG260">
            <v>0.67259786476868322</v>
          </cell>
          <cell r="DH260">
            <v>0.30291970802919704</v>
          </cell>
          <cell r="DI260">
            <v>0.84428898050167522</v>
          </cell>
          <cell r="DJ260">
            <v>0.7535694828834002</v>
          </cell>
          <cell r="DK260">
            <v>7000</v>
          </cell>
          <cell r="DL260">
            <v>15434.999999999998</v>
          </cell>
          <cell r="DM260">
            <v>1120</v>
          </cell>
          <cell r="DN260">
            <v>-2379</v>
          </cell>
          <cell r="DO260">
            <v>10125.000000000005</v>
          </cell>
          <cell r="DP260">
            <v>337.50000000000011</v>
          </cell>
          <cell r="DQ260">
            <v>3442.5000000000014</v>
          </cell>
          <cell r="DR260">
            <v>8804.8413584156224</v>
          </cell>
          <cell r="DS260">
            <v>0</v>
          </cell>
          <cell r="DT260">
            <v>-6000</v>
          </cell>
          <cell r="DU260">
            <v>0</v>
          </cell>
          <cell r="DV260">
            <v>18900</v>
          </cell>
          <cell r="DW260">
            <v>-18506.814452596722</v>
          </cell>
          <cell r="DX260">
            <v>977.46959080684087</v>
          </cell>
          <cell r="DY260">
            <v>83744.034871775162</v>
          </cell>
          <cell r="DZ260" t="str">
            <v>No</v>
          </cell>
          <cell r="EA260">
            <v>34970</v>
          </cell>
          <cell r="EB260">
            <v>3531970</v>
          </cell>
          <cell r="EC260">
            <v>48774.034871775162</v>
          </cell>
          <cell r="ED260">
            <v>1.3947393443458725E-2</v>
          </cell>
          <cell r="EE260">
            <v>108</v>
          </cell>
          <cell r="EF260">
            <v>95</v>
          </cell>
        </row>
        <row r="261">
          <cell r="A261" t="str">
            <v>Mathew Ryan</v>
          </cell>
          <cell r="B261" t="str">
            <v>Arsenal</v>
          </cell>
          <cell r="C261" t="str">
            <v>Goalkeeper</v>
          </cell>
          <cell r="D261" t="str">
            <v>3.984.000</v>
          </cell>
          <cell r="E261">
            <v>1E-3</v>
          </cell>
          <cell r="F261" t="str">
            <v>Mathew Ryan</v>
          </cell>
          <cell r="G261" t="str">
            <v/>
          </cell>
          <cell r="H261">
            <v>3984000</v>
          </cell>
          <cell r="I261">
            <v>0.78294573643410836</v>
          </cell>
          <cell r="J261">
            <v>0.99999999999999989</v>
          </cell>
          <cell r="K261">
            <v>1.0063142122390261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1.01</v>
          </cell>
          <cell r="U261">
            <v>1.38</v>
          </cell>
          <cell r="V261">
            <v>0.2727</v>
          </cell>
          <cell r="W261">
            <v>0.27839999999999998</v>
          </cell>
          <cell r="X261">
            <v>0.44890000000000002</v>
          </cell>
          <cell r="Y261">
            <v>-5000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-5000</v>
          </cell>
          <cell r="AM261">
            <v>1.3168316831683169</v>
          </cell>
          <cell r="AN261">
            <v>0.69565217391304346</v>
          </cell>
          <cell r="AO261">
            <v>1.5219615556186339</v>
          </cell>
          <cell r="AP261">
            <v>1.4156861223458947</v>
          </cell>
          <cell r="AQ261">
            <v>-5000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1.5247524752475248</v>
          </cell>
          <cell r="BF261">
            <v>0.84782608695652173</v>
          </cell>
          <cell r="BG261">
            <v>1.2336780599567434</v>
          </cell>
          <cell r="BH261">
            <v>1.3715151022054437</v>
          </cell>
          <cell r="BI261">
            <v>-5000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1.2871287128712872</v>
          </cell>
          <cell r="BX261">
            <v>0.94202898550724645</v>
          </cell>
          <cell r="BY261">
            <v>1.0832870676749584</v>
          </cell>
          <cell r="BZ261">
            <v>1.1808174664555822</v>
          </cell>
          <cell r="CA261">
            <v>-5000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1.2772277227722773</v>
          </cell>
          <cell r="CP261">
            <v>1.1304347826086958</v>
          </cell>
          <cell r="CQ261">
            <v>0.83527021141127189</v>
          </cell>
          <cell r="CR261">
            <v>1.0328747600848505</v>
          </cell>
          <cell r="CS261">
            <v>-5000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  <cell r="DD261">
            <v>0</v>
          </cell>
          <cell r="DE261">
            <v>0</v>
          </cell>
          <cell r="DF261">
            <v>0</v>
          </cell>
          <cell r="DG261">
            <v>1.4455445544554455</v>
          </cell>
          <cell r="DH261">
            <v>0.65942028985507251</v>
          </cell>
          <cell r="DI261">
            <v>1.5999941932173602</v>
          </cell>
          <cell r="DJ261">
            <v>1.5208099464317324</v>
          </cell>
          <cell r="DK261">
            <v>-5000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-5000</v>
          </cell>
          <cell r="DZ261" t="str">
            <v>No</v>
          </cell>
          <cell r="EA261">
            <v>39840</v>
          </cell>
          <cell r="EB261">
            <v>4023840</v>
          </cell>
          <cell r="EC261">
            <v>-44840</v>
          </cell>
          <cell r="ED261">
            <v>-1.1255020080321285E-2</v>
          </cell>
          <cell r="EE261">
            <v>502</v>
          </cell>
          <cell r="EF261">
            <v>304</v>
          </cell>
        </row>
        <row r="262">
          <cell r="A262" t="str">
            <v>Alfie Whiteman</v>
          </cell>
          <cell r="B262" t="str">
            <v>Tottenham</v>
          </cell>
          <cell r="C262" t="str">
            <v>Goalkeeper</v>
          </cell>
          <cell r="D262" t="str">
            <v>4.460.000</v>
          </cell>
          <cell r="E262">
            <v>0</v>
          </cell>
          <cell r="F262" t="str">
            <v>Alfie Whiteman</v>
          </cell>
          <cell r="G262" t="str">
            <v/>
          </cell>
          <cell r="H262">
            <v>4460000</v>
          </cell>
          <cell r="I262">
            <v>0.9023668639053255</v>
          </cell>
          <cell r="J262">
            <v>0.99497487437185905</v>
          </cell>
          <cell r="K262">
            <v>0.97751435805271281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3.05</v>
          </cell>
          <cell r="U262">
            <v>1.98</v>
          </cell>
          <cell r="V262">
            <v>0.98889999999999989</v>
          </cell>
          <cell r="W262">
            <v>0.52160000000000006</v>
          </cell>
          <cell r="X262">
            <v>0.4894</v>
          </cell>
          <cell r="Y262">
            <v>-5000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-5000</v>
          </cell>
          <cell r="AM262">
            <v>0.63934426229508201</v>
          </cell>
          <cell r="AN262">
            <v>0.4494949494949495</v>
          </cell>
          <cell r="AO262">
            <v>0.54558703411891074</v>
          </cell>
          <cell r="AP262">
            <v>0.59060811021058346</v>
          </cell>
          <cell r="AQ262">
            <v>-5000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0.38360655737704918</v>
          </cell>
          <cell r="BF262">
            <v>0.77777777777777779</v>
          </cell>
          <cell r="BG262">
            <v>0.28482140701734565</v>
          </cell>
          <cell r="BH262">
            <v>0.33054403551298772</v>
          </cell>
          <cell r="BI262">
            <v>-5000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1.0491803278688525</v>
          </cell>
          <cell r="BX262">
            <v>1.2272727272727271</v>
          </cell>
          <cell r="BY262">
            <v>0.81027326376802444</v>
          </cell>
          <cell r="BZ262">
            <v>0.92202102391621266</v>
          </cell>
          <cell r="CA262">
            <v>-5000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0.53442622950819674</v>
          </cell>
          <cell r="CP262">
            <v>0.54545454545454553</v>
          </cell>
          <cell r="CQ262">
            <v>0.45117818122570197</v>
          </cell>
          <cell r="CR262">
            <v>0.49104119402430768</v>
          </cell>
          <cell r="CS262">
            <v>-5000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  <cell r="DF262">
            <v>0</v>
          </cell>
          <cell r="DG262">
            <v>0.4524590163934426</v>
          </cell>
          <cell r="DH262">
            <v>0.86363636363636365</v>
          </cell>
          <cell r="DI262">
            <v>0.24029380011401291</v>
          </cell>
          <cell r="DJ262">
            <v>0.32973185536891758</v>
          </cell>
          <cell r="DK262">
            <v>-5000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-5000</v>
          </cell>
          <cell r="DZ262" t="str">
            <v>No</v>
          </cell>
          <cell r="EA262">
            <v>44600</v>
          </cell>
          <cell r="EB262">
            <v>4504600</v>
          </cell>
          <cell r="EC262">
            <v>-49600</v>
          </cell>
          <cell r="ED262">
            <v>-1.1121076233183856E-2</v>
          </cell>
          <cell r="EE262">
            <v>527</v>
          </cell>
          <cell r="EF262">
            <v>281</v>
          </cell>
        </row>
        <row r="263">
          <cell r="A263" t="str">
            <v>Ozan Kabak</v>
          </cell>
          <cell r="B263" t="str">
            <v>Liverpool</v>
          </cell>
          <cell r="C263" t="str">
            <v>Defense</v>
          </cell>
          <cell r="D263" t="str">
            <v>3.894.000</v>
          </cell>
          <cell r="E263">
            <v>0.02</v>
          </cell>
          <cell r="F263" t="e">
            <v>#N/A</v>
          </cell>
          <cell r="G263" t="str">
            <v/>
          </cell>
          <cell r="H263">
            <v>3894000</v>
          </cell>
          <cell r="I263">
            <v>1.0082191780821921</v>
          </cell>
          <cell r="J263">
            <v>0.87837837837837884</v>
          </cell>
          <cell r="K263">
            <v>1.1290504835374364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3.6799999999999997</v>
          </cell>
          <cell r="U263">
            <v>1.95</v>
          </cell>
          <cell r="V263">
            <v>1.1375</v>
          </cell>
          <cell r="W263">
            <v>0.44940000000000002</v>
          </cell>
          <cell r="X263">
            <v>0.41310000000000002</v>
          </cell>
          <cell r="Y263">
            <v>-5000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-5000</v>
          </cell>
          <cell r="AM263">
            <v>0.57065217391304357</v>
          </cell>
          <cell r="AN263">
            <v>0.35897435897435898</v>
          </cell>
          <cell r="AO263">
            <v>0.63742840251008448</v>
          </cell>
          <cell r="AP263">
            <v>0.60311682417778589</v>
          </cell>
          <cell r="AQ263">
            <v>-5000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0.46195652173913043</v>
          </cell>
          <cell r="BF263">
            <v>0.51282051282051289</v>
          </cell>
          <cell r="BG263">
            <v>0.4722185749595107</v>
          </cell>
          <cell r="BH263">
            <v>0.46705936495150635</v>
          </cell>
          <cell r="BI263">
            <v>-5000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-5000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0.42391304347826092</v>
          </cell>
          <cell r="CP263">
            <v>0.66153846153846152</v>
          </cell>
          <cell r="CQ263">
            <v>0.35334395557606957</v>
          </cell>
          <cell r="CR263">
            <v>0.38702339929634627</v>
          </cell>
          <cell r="CS263">
            <v>-5000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0.57608695652173925</v>
          </cell>
          <cell r="DH263">
            <v>0.51282051282051289</v>
          </cell>
          <cell r="DI263">
            <v>0.4722185749595107</v>
          </cell>
          <cell r="DJ263">
            <v>0.52157354386649757</v>
          </cell>
          <cell r="DK263">
            <v>-5000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-5000</v>
          </cell>
          <cell r="DZ263" t="str">
            <v>No</v>
          </cell>
          <cell r="EA263">
            <v>38940</v>
          </cell>
          <cell r="EB263">
            <v>3932940</v>
          </cell>
          <cell r="EC263">
            <v>-43940</v>
          </cell>
          <cell r="ED263">
            <v>-1.1284026707755522E-2</v>
          </cell>
          <cell r="EE263">
            <v>484</v>
          </cell>
          <cell r="EF263">
            <v>323</v>
          </cell>
        </row>
        <row r="264">
          <cell r="A264" t="str">
            <v>Roberto Firmino</v>
          </cell>
          <cell r="B264" t="str">
            <v>Liverpool</v>
          </cell>
          <cell r="C264" t="str">
            <v>Striker</v>
          </cell>
          <cell r="D264" t="str">
            <v>7.742.000</v>
          </cell>
          <cell r="E264">
            <v>2.3E-2</v>
          </cell>
          <cell r="F264" t="str">
            <v>Roberto Firmino</v>
          </cell>
          <cell r="G264" t="str">
            <v>Sheffield United</v>
          </cell>
          <cell r="H264">
            <v>7742000</v>
          </cell>
          <cell r="I264">
            <v>1.0082191780821921</v>
          </cell>
          <cell r="J264">
            <v>0.87837837837837884</v>
          </cell>
          <cell r="K264">
            <v>1.1290504835374364</v>
          </cell>
          <cell r="L264">
            <v>190</v>
          </cell>
          <cell r="M264">
            <v>0.89731506849315101</v>
          </cell>
          <cell r="N264">
            <v>0.34279452054794529</v>
          </cell>
          <cell r="O264">
            <v>3.085150684931508</v>
          </cell>
          <cell r="P264">
            <v>0.7790448336408311</v>
          </cell>
          <cell r="Q264">
            <v>0</v>
          </cell>
          <cell r="R264">
            <v>0.13</v>
          </cell>
          <cell r="S264">
            <v>0</v>
          </cell>
          <cell r="T264">
            <v>3.6799999999999997</v>
          </cell>
          <cell r="U264">
            <v>1.95</v>
          </cell>
          <cell r="V264">
            <v>1.1375</v>
          </cell>
          <cell r="W264">
            <v>0.44940000000000002</v>
          </cell>
          <cell r="X264">
            <v>0.41310000000000002</v>
          </cell>
          <cell r="Y264">
            <v>14000</v>
          </cell>
          <cell r="Z264">
            <v>28437.5</v>
          </cell>
          <cell r="AA264">
            <v>2247</v>
          </cell>
          <cell r="AB264">
            <v>-6196.5</v>
          </cell>
          <cell r="AC264">
            <v>89731.506849315105</v>
          </cell>
          <cell r="AD264">
            <v>17139.726027397264</v>
          </cell>
          <cell r="AE264">
            <v>30851.506849315079</v>
          </cell>
          <cell r="AF264">
            <v>0</v>
          </cell>
          <cell r="AG264">
            <v>0</v>
          </cell>
          <cell r="AH264">
            <v>-2600</v>
          </cell>
          <cell r="AI264">
            <v>0</v>
          </cell>
          <cell r="AJ264">
            <v>36800</v>
          </cell>
          <cell r="AK264">
            <v>-15600</v>
          </cell>
          <cell r="AL264">
            <v>194810.73972602744</v>
          </cell>
          <cell r="AM264">
            <v>0.57065217391304357</v>
          </cell>
          <cell r="AN264">
            <v>0.35897435897435898</v>
          </cell>
          <cell r="AO264">
            <v>0.63742840251008448</v>
          </cell>
          <cell r="AP264">
            <v>0.60311682417778589</v>
          </cell>
          <cell r="AQ264">
            <v>14000</v>
          </cell>
          <cell r="AR264">
            <v>17330</v>
          </cell>
          <cell r="AS264">
            <v>974.5</v>
          </cell>
          <cell r="AT264">
            <v>-1678.5</v>
          </cell>
          <cell r="AU264">
            <v>51205.479452054824</v>
          </cell>
          <cell r="AV264">
            <v>9780.8219178082236</v>
          </cell>
          <cell r="AW264">
            <v>17605.479452054802</v>
          </cell>
          <cell r="AX264">
            <v>0</v>
          </cell>
          <cell r="AY264">
            <v>0</v>
          </cell>
          <cell r="AZ264">
            <v>-2600</v>
          </cell>
          <cell r="BA264">
            <v>0</v>
          </cell>
          <cell r="BB264">
            <v>21000.000000000004</v>
          </cell>
          <cell r="BC264">
            <v>-5600</v>
          </cell>
          <cell r="BD264">
            <v>54008.890410958928</v>
          </cell>
          <cell r="BE264">
            <v>0.46195652173913043</v>
          </cell>
          <cell r="BF264">
            <v>0.51282051282051289</v>
          </cell>
          <cell r="BG264">
            <v>0.4722185749595107</v>
          </cell>
          <cell r="BH264">
            <v>0.46705936495150635</v>
          </cell>
          <cell r="BI264">
            <v>14000</v>
          </cell>
          <cell r="BJ264">
            <v>13367.499999999998</v>
          </cell>
          <cell r="BK264">
            <v>1231.5</v>
          </cell>
          <cell r="BL264">
            <v>-3286.5</v>
          </cell>
          <cell r="BM264">
            <v>41452.054794520562</v>
          </cell>
          <cell r="BN264">
            <v>7917.8082191780841</v>
          </cell>
          <cell r="BO264">
            <v>14252.054794520553</v>
          </cell>
          <cell r="BP264">
            <v>0</v>
          </cell>
          <cell r="BQ264">
            <v>0</v>
          </cell>
          <cell r="BR264">
            <v>-2600</v>
          </cell>
          <cell r="BS264">
            <v>0</v>
          </cell>
          <cell r="BT264">
            <v>17000</v>
          </cell>
          <cell r="BU264">
            <v>-8000.0000000000009</v>
          </cell>
          <cell r="BV264">
            <v>20333.604452054798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14000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-2600</v>
          </cell>
          <cell r="CK264">
            <v>0</v>
          </cell>
          <cell r="CL264">
            <v>0</v>
          </cell>
          <cell r="CM264">
            <v>0</v>
          </cell>
          <cell r="CN264">
            <v>-325</v>
          </cell>
          <cell r="CO264">
            <v>0.42391304347826092</v>
          </cell>
          <cell r="CP264">
            <v>0.66153846153846152</v>
          </cell>
          <cell r="CQ264">
            <v>0.35334395557606957</v>
          </cell>
          <cell r="CR264">
            <v>0.38702339929634627</v>
          </cell>
          <cell r="CS264">
            <v>14000</v>
          </cell>
          <cell r="CT264">
            <v>10812.5</v>
          </cell>
          <cell r="CU264">
            <v>1270</v>
          </cell>
          <cell r="CV264">
            <v>-4702.5</v>
          </cell>
          <cell r="CW264">
            <v>38038.356164383578</v>
          </cell>
          <cell r="CX264">
            <v>7265.7534246575369</v>
          </cell>
          <cell r="CY264">
            <v>13078.356164383567</v>
          </cell>
          <cell r="CZ264">
            <v>0</v>
          </cell>
          <cell r="DA264">
            <v>0</v>
          </cell>
          <cell r="DB264">
            <v>-2600</v>
          </cell>
          <cell r="DC264">
            <v>0</v>
          </cell>
          <cell r="DD264">
            <v>15600.000000000002</v>
          </cell>
          <cell r="DE264">
            <v>-10320</v>
          </cell>
          <cell r="DF264">
            <v>4277.6541095890425</v>
          </cell>
          <cell r="DG264">
            <v>0.57608695652173925</v>
          </cell>
          <cell r="DH264">
            <v>0.51282051282051289</v>
          </cell>
          <cell r="DI264">
            <v>0.4722185749595107</v>
          </cell>
          <cell r="DJ264">
            <v>0.52157354386649757</v>
          </cell>
          <cell r="DK264">
            <v>14000</v>
          </cell>
          <cell r="DL264">
            <v>15655</v>
          </cell>
          <cell r="DM264">
            <v>1031</v>
          </cell>
          <cell r="DN264">
            <v>-2514</v>
          </cell>
          <cell r="DO264">
            <v>51693.150684931541</v>
          </cell>
          <cell r="DP264">
            <v>9873.9726027397301</v>
          </cell>
          <cell r="DQ264">
            <v>17773.150684931516</v>
          </cell>
          <cell r="DR264">
            <v>0</v>
          </cell>
          <cell r="DS264">
            <v>0</v>
          </cell>
          <cell r="DT264">
            <v>-2600</v>
          </cell>
          <cell r="DU264">
            <v>0</v>
          </cell>
          <cell r="DV264">
            <v>21200.000000000004</v>
          </cell>
          <cell r="DW264">
            <v>-7366.6097693683669</v>
          </cell>
          <cell r="DX264">
            <v>3273.3020063510758</v>
          </cell>
          <cell r="DY264">
            <v>276379.19070498127</v>
          </cell>
          <cell r="DZ264" t="str">
            <v>No</v>
          </cell>
          <cell r="EA264">
            <v>77420</v>
          </cell>
          <cell r="EB264">
            <v>7819420</v>
          </cell>
          <cell r="EC264">
            <v>198959.19070498127</v>
          </cell>
          <cell r="ED264">
            <v>2.5698681310382495E-2</v>
          </cell>
          <cell r="EE264">
            <v>9</v>
          </cell>
          <cell r="EF264">
            <v>27</v>
          </cell>
        </row>
        <row r="265">
          <cell r="A265" t="str">
            <v>Diego Llorente Rios</v>
          </cell>
          <cell r="B265" t="str">
            <v>Leeds United</v>
          </cell>
          <cell r="C265" t="str">
            <v>Defense</v>
          </cell>
          <cell r="D265" t="str">
            <v>2.634.000</v>
          </cell>
          <cell r="E265">
            <v>1E-3</v>
          </cell>
          <cell r="F265" t="str">
            <v>Diego Llorente</v>
          </cell>
          <cell r="G265" t="str">
            <v>Aston Villa</v>
          </cell>
          <cell r="H265">
            <v>2634000</v>
          </cell>
          <cell r="I265">
            <v>0.95238095238095244</v>
          </cell>
          <cell r="J265">
            <v>1.0902777777777777</v>
          </cell>
          <cell r="K265">
            <v>0.86685492648758533</v>
          </cell>
          <cell r="L265">
            <v>95</v>
          </cell>
          <cell r="M265">
            <v>2.8571428571428571E-2</v>
          </cell>
          <cell r="N265">
            <v>0</v>
          </cell>
          <cell r="O265">
            <v>0.21904761904761907</v>
          </cell>
          <cell r="P265">
            <v>0.20804518235702046</v>
          </cell>
          <cell r="Q265">
            <v>0</v>
          </cell>
          <cell r="R265">
            <v>0.16</v>
          </cell>
          <cell r="S265">
            <v>0</v>
          </cell>
          <cell r="T265">
            <v>1.6</v>
          </cell>
          <cell r="U265">
            <v>1.57</v>
          </cell>
          <cell r="V265">
            <v>0.38379999999999997</v>
          </cell>
          <cell r="W265">
            <v>0.2419</v>
          </cell>
          <cell r="X265">
            <v>0.37430000000000002</v>
          </cell>
          <cell r="Y265">
            <v>7000</v>
          </cell>
          <cell r="Z265">
            <v>9595</v>
          </cell>
          <cell r="AA265">
            <v>1209.5</v>
          </cell>
          <cell r="AB265">
            <v>-5614.5</v>
          </cell>
          <cell r="AC265">
            <v>4285.7142857142853</v>
          </cell>
          <cell r="AD265">
            <v>0</v>
          </cell>
          <cell r="AE265">
            <v>2190.4761904761908</v>
          </cell>
          <cell r="AF265">
            <v>10402.259117851023</v>
          </cell>
          <cell r="AG265">
            <v>0</v>
          </cell>
          <cell r="AH265">
            <v>-3200</v>
          </cell>
          <cell r="AI265">
            <v>0</v>
          </cell>
          <cell r="AJ265">
            <v>16000</v>
          </cell>
          <cell r="AK265">
            <v>-12560</v>
          </cell>
          <cell r="AL265">
            <v>29308.4495940415</v>
          </cell>
          <cell r="AM265">
            <v>0.81874999999999998</v>
          </cell>
          <cell r="AN265">
            <v>1.1210191082802548</v>
          </cell>
          <cell r="AO265">
            <v>0.8269591339433624</v>
          </cell>
          <cell r="AP265">
            <v>0.82284432969798604</v>
          </cell>
          <cell r="AQ265">
            <v>7000</v>
          </cell>
          <cell r="AR265">
            <v>7099.9999999999991</v>
          </cell>
          <cell r="AS265">
            <v>1199.5</v>
          </cell>
          <cell r="AT265">
            <v>-7141.5</v>
          </cell>
          <cell r="AU265">
            <v>3508.9285714285711</v>
          </cell>
          <cell r="AV265">
            <v>0</v>
          </cell>
          <cell r="AW265">
            <v>1793.4523809523812</v>
          </cell>
          <cell r="AX265">
            <v>8602.2431911525273</v>
          </cell>
          <cell r="AY265">
            <v>0</v>
          </cell>
          <cell r="AZ265">
            <v>-3200</v>
          </cell>
          <cell r="BA265">
            <v>0</v>
          </cell>
          <cell r="BB265">
            <v>13100</v>
          </cell>
          <cell r="BC265">
            <v>-14080</v>
          </cell>
          <cell r="BD265">
            <v>5441.3120717667407</v>
          </cell>
          <cell r="BE265">
            <v>0.73124999999999996</v>
          </cell>
          <cell r="BF265">
            <v>1.1719745222929936</v>
          </cell>
          <cell r="BG265">
            <v>0.76337949433685315</v>
          </cell>
          <cell r="BH265">
            <v>0.74714205826858915</v>
          </cell>
          <cell r="BI265">
            <v>7000</v>
          </cell>
          <cell r="BJ265">
            <v>5982.5</v>
          </cell>
          <cell r="BK265">
            <v>1172.5</v>
          </cell>
          <cell r="BL265">
            <v>-7893</v>
          </cell>
          <cell r="BM265">
            <v>3133.9285714285711</v>
          </cell>
          <cell r="BN265">
            <v>0</v>
          </cell>
          <cell r="BO265">
            <v>1601.7857142857144</v>
          </cell>
          <cell r="BP265">
            <v>7940.8713053460342</v>
          </cell>
          <cell r="BQ265">
            <v>0</v>
          </cell>
          <cell r="BR265">
            <v>-3200</v>
          </cell>
          <cell r="BS265">
            <v>0</v>
          </cell>
          <cell r="BT265">
            <v>11700</v>
          </cell>
          <cell r="BU265">
            <v>-14720</v>
          </cell>
          <cell r="BV265">
            <v>1429.6463977650801</v>
          </cell>
          <cell r="BW265">
            <v>0.85</v>
          </cell>
          <cell r="BX265">
            <v>0.88535031847133749</v>
          </cell>
          <cell r="BY265">
            <v>1.1972173631218104</v>
          </cell>
          <cell r="BZ265">
            <v>1.0087788452646789</v>
          </cell>
          <cell r="CA265">
            <v>7000</v>
          </cell>
          <cell r="CB265">
            <v>9067.5</v>
          </cell>
          <cell r="CC265">
            <v>1310.5</v>
          </cell>
          <cell r="CD265">
            <v>-5628</v>
          </cell>
          <cell r="CE265">
            <v>3642.8571428571422</v>
          </cell>
          <cell r="CF265">
            <v>0</v>
          </cell>
          <cell r="CG265">
            <v>1861.9047619047622</v>
          </cell>
          <cell r="CH265">
            <v>12453.765231583411</v>
          </cell>
          <cell r="CI265">
            <v>0</v>
          </cell>
          <cell r="CJ265">
            <v>-3200</v>
          </cell>
          <cell r="CK265">
            <v>0</v>
          </cell>
          <cell r="CL265">
            <v>13600</v>
          </cell>
          <cell r="CM265">
            <v>-11119.999999999998</v>
          </cell>
          <cell r="CN265">
            <v>2748.5658920431642</v>
          </cell>
          <cell r="CO265">
            <v>1.0812499999999998</v>
          </cell>
          <cell r="CP265">
            <v>0.64331210191082799</v>
          </cell>
          <cell r="CQ265">
            <v>1.7506725002961012</v>
          </cell>
          <cell r="CR265">
            <v>1.3758323447808454</v>
          </cell>
          <cell r="CS265">
            <v>7000</v>
          </cell>
          <cell r="CT265">
            <v>13420.000000000002</v>
          </cell>
          <cell r="CU265">
            <v>1219.5</v>
          </cell>
          <cell r="CV265">
            <v>-3289.5</v>
          </cell>
          <cell r="CW265">
            <v>4633.9285714285706</v>
          </cell>
          <cell r="CX265">
            <v>0</v>
          </cell>
          <cell r="CY265">
            <v>2368.4523809523807</v>
          </cell>
          <cell r="CZ265">
            <v>18210.948978576165</v>
          </cell>
          <cell r="DA265">
            <v>0</v>
          </cell>
          <cell r="DB265">
            <v>-3200</v>
          </cell>
          <cell r="DC265">
            <v>0</v>
          </cell>
          <cell r="DD265">
            <v>17299.999999999996</v>
          </cell>
          <cell r="DE265">
            <v>-8080</v>
          </cell>
          <cell r="DF265">
            <v>2661.4581206848197</v>
          </cell>
          <cell r="DG265">
            <v>0.29374999999999996</v>
          </cell>
          <cell r="DH265">
            <v>1.7961783439490444</v>
          </cell>
          <cell r="DI265">
            <v>0.28650479686019015</v>
          </cell>
          <cell r="DJ265">
            <v>0.29010478120444833</v>
          </cell>
          <cell r="DK265">
            <v>7000</v>
          </cell>
          <cell r="DL265">
            <v>982.5</v>
          </cell>
          <cell r="DM265">
            <v>545</v>
          </cell>
          <cell r="DN265">
            <v>-12775.5</v>
          </cell>
          <cell r="DO265">
            <v>1258.9285714285711</v>
          </cell>
          <cell r="DP265">
            <v>0</v>
          </cell>
          <cell r="DQ265">
            <v>643.45238095238096</v>
          </cell>
          <cell r="DR265">
            <v>2980.2971354469682</v>
          </cell>
          <cell r="DS265">
            <v>0</v>
          </cell>
          <cell r="DT265">
            <v>-3200</v>
          </cell>
          <cell r="DU265">
            <v>0</v>
          </cell>
          <cell r="DV265">
            <v>4699.9999999999991</v>
          </cell>
          <cell r="DW265">
            <v>-3598.5002485639884</v>
          </cell>
          <cell r="DX265">
            <v>-264.49444252300214</v>
          </cell>
          <cell r="DY265">
            <v>41324.937633778311</v>
          </cell>
          <cell r="DZ265" t="str">
            <v>No</v>
          </cell>
          <cell r="EA265">
            <v>26340</v>
          </cell>
          <cell r="EB265">
            <v>2660340</v>
          </cell>
          <cell r="EC265">
            <v>14984.937633778311</v>
          </cell>
          <cell r="ED265">
            <v>5.6890423818444615E-3</v>
          </cell>
          <cell r="EE265">
            <v>172</v>
          </cell>
          <cell r="EF265">
            <v>156</v>
          </cell>
        </row>
        <row r="266">
          <cell r="A266" t="str">
            <v>Tom Davies</v>
          </cell>
          <cell r="B266" t="str">
            <v>Everton</v>
          </cell>
          <cell r="C266" t="str">
            <v>Midfield</v>
          </cell>
          <cell r="D266" t="str">
            <v>3.615.000</v>
          </cell>
          <cell r="E266">
            <v>6.0000000000000001E-3</v>
          </cell>
          <cell r="F266" t="str">
            <v>Tom Davies</v>
          </cell>
          <cell r="G266" t="str">
            <v>Southampton</v>
          </cell>
          <cell r="H266">
            <v>3615000</v>
          </cell>
          <cell r="I266">
            <v>0.97204968944099401</v>
          </cell>
          <cell r="J266">
            <v>0.93693693693693725</v>
          </cell>
          <cell r="K266">
            <v>1.0552996276166207</v>
          </cell>
          <cell r="L266">
            <v>95</v>
          </cell>
          <cell r="M266">
            <v>3.8881987577639762E-2</v>
          </cell>
          <cell r="N266">
            <v>2.9161490683229818E-2</v>
          </cell>
          <cell r="O266">
            <v>0.10692546583850934</v>
          </cell>
          <cell r="P266">
            <v>0.33769588083731861</v>
          </cell>
          <cell r="Q266">
            <v>0</v>
          </cell>
          <cell r="R266">
            <v>0.23</v>
          </cell>
          <cell r="S266">
            <v>0</v>
          </cell>
          <cell r="T266">
            <v>3.13</v>
          </cell>
          <cell r="U266">
            <v>2.08</v>
          </cell>
          <cell r="V266">
            <v>0.98069999999999991</v>
          </cell>
          <cell r="W266">
            <v>0.51919999999999999</v>
          </cell>
          <cell r="X266">
            <v>0.5</v>
          </cell>
          <cell r="Y266">
            <v>7000</v>
          </cell>
          <cell r="Z266">
            <v>24517.499999999996</v>
          </cell>
          <cell r="AA266">
            <v>2596</v>
          </cell>
          <cell r="AB266">
            <v>-7500</v>
          </cell>
          <cell r="AC266">
            <v>4860.24844720497</v>
          </cell>
          <cell r="AD266">
            <v>1458.0745341614909</v>
          </cell>
          <cell r="AE266">
            <v>1069.2546583850935</v>
          </cell>
          <cell r="AF266">
            <v>0</v>
          </cell>
          <cell r="AG266">
            <v>0</v>
          </cell>
          <cell r="AH266">
            <v>-4600</v>
          </cell>
          <cell r="AI266">
            <v>0</v>
          </cell>
          <cell r="AJ266">
            <v>31300</v>
          </cell>
          <cell r="AK266">
            <v>-16640</v>
          </cell>
          <cell r="AL266">
            <v>44061.077639751551</v>
          </cell>
          <cell r="AM266">
            <v>0.24600638977635783</v>
          </cell>
          <cell r="AN266">
            <v>0.88942307692307698</v>
          </cell>
          <cell r="AO266">
            <v>0.22238455471794352</v>
          </cell>
          <cell r="AP266">
            <v>0.233897459259788</v>
          </cell>
          <cell r="AQ266">
            <v>7000</v>
          </cell>
          <cell r="AR266">
            <v>3737.5</v>
          </cell>
          <cell r="AS266">
            <v>1129</v>
          </cell>
          <cell r="AT266">
            <v>-9372</v>
          </cell>
          <cell r="AU266">
            <v>1195.6521739130437</v>
          </cell>
          <cell r="AV266">
            <v>358.69565217391312</v>
          </cell>
          <cell r="AW266">
            <v>263.04347826086968</v>
          </cell>
          <cell r="AX266">
            <v>0</v>
          </cell>
          <cell r="AY266">
            <v>0</v>
          </cell>
          <cell r="AZ266">
            <v>-4600</v>
          </cell>
          <cell r="BA266">
            <v>0</v>
          </cell>
          <cell r="BB266">
            <v>7700</v>
          </cell>
          <cell r="BC266">
            <v>-14800.000000000002</v>
          </cell>
          <cell r="BD266">
            <v>-7194.0543478260879</v>
          </cell>
          <cell r="BE266">
            <v>0.45047923322683703</v>
          </cell>
          <cell r="BF266">
            <v>0.4375</v>
          </cell>
          <cell r="BG266">
            <v>0.56930032780136453</v>
          </cell>
          <cell r="BH266">
            <v>0.50641679982376742</v>
          </cell>
          <cell r="BI266">
            <v>7000</v>
          </cell>
          <cell r="BJ266">
            <v>12002.5</v>
          </cell>
          <cell r="BK266">
            <v>1390.5</v>
          </cell>
          <cell r="BL266">
            <v>-3627</v>
          </cell>
          <cell r="BM266">
            <v>2189.4409937888204</v>
          </cell>
          <cell r="BN266">
            <v>656.83229813664605</v>
          </cell>
          <cell r="BO266">
            <v>481.67701863354051</v>
          </cell>
          <cell r="BP266">
            <v>0</v>
          </cell>
          <cell r="BQ266">
            <v>0</v>
          </cell>
          <cell r="BR266">
            <v>-4600</v>
          </cell>
          <cell r="BS266">
            <v>0</v>
          </cell>
          <cell r="BT266">
            <v>14099.999999999998</v>
          </cell>
          <cell r="BU266">
            <v>-7280</v>
          </cell>
          <cell r="BV266">
            <v>3828.4875776397512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7000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-4600</v>
          </cell>
          <cell r="CK266">
            <v>0</v>
          </cell>
          <cell r="CL266">
            <v>0</v>
          </cell>
          <cell r="CM266">
            <v>0</v>
          </cell>
          <cell r="CN266">
            <v>-575</v>
          </cell>
          <cell r="CO266">
            <v>0.53993610223642174</v>
          </cell>
          <cell r="CP266">
            <v>0.46153846153846151</v>
          </cell>
          <cell r="CQ266">
            <v>0.54153522318255987</v>
          </cell>
          <cell r="CR266">
            <v>0.54073507157287481</v>
          </cell>
          <cell r="CS266">
            <v>7000</v>
          </cell>
          <cell r="CT266">
            <v>13527.5</v>
          </cell>
          <cell r="CU266">
            <v>1237.5</v>
          </cell>
          <cell r="CV266">
            <v>-3171</v>
          </cell>
          <cell r="CW266">
            <v>2624.2236024844728</v>
          </cell>
          <cell r="CX266">
            <v>787.26708074534179</v>
          </cell>
          <cell r="CY266">
            <v>577.32919254658407</v>
          </cell>
          <cell r="CZ266">
            <v>0</v>
          </cell>
          <cell r="DA266">
            <v>0</v>
          </cell>
          <cell r="DB266">
            <v>-4600</v>
          </cell>
          <cell r="DC266">
            <v>0</v>
          </cell>
          <cell r="DD266">
            <v>16900</v>
          </cell>
          <cell r="DE266">
            <v>-7679.9999999999991</v>
          </cell>
          <cell r="DF266">
            <v>1262.6762422360248</v>
          </cell>
          <cell r="DG266">
            <v>0.33546325878594252</v>
          </cell>
          <cell r="DH266">
            <v>0.72115384615384615</v>
          </cell>
          <cell r="DI266">
            <v>0.31557870490859519</v>
          </cell>
          <cell r="DJ266">
            <v>0.32536911462535079</v>
          </cell>
          <cell r="DK266">
            <v>7000</v>
          </cell>
          <cell r="DL266">
            <v>6537.5</v>
          </cell>
          <cell r="DM266">
            <v>1328.5</v>
          </cell>
          <cell r="DN266">
            <v>-7092</v>
          </cell>
          <cell r="DO266">
            <v>1630.4347826086962</v>
          </cell>
          <cell r="DP266">
            <v>489.1304347826088</v>
          </cell>
          <cell r="DQ266">
            <v>358.69565217391317</v>
          </cell>
          <cell r="DR266">
            <v>0</v>
          </cell>
          <cell r="DS266">
            <v>0</v>
          </cell>
          <cell r="DT266">
            <v>-4600</v>
          </cell>
          <cell r="DU266">
            <v>0</v>
          </cell>
          <cell r="DV266">
            <v>10500</v>
          </cell>
          <cell r="DW266">
            <v>-5251.2296496790241</v>
          </cell>
          <cell r="DX266">
            <v>121.90722562144356</v>
          </cell>
          <cell r="DY266">
            <v>41505.094337422684</v>
          </cell>
          <cell r="DZ266" t="str">
            <v>No</v>
          </cell>
          <cell r="EA266">
            <v>36150</v>
          </cell>
          <cell r="EB266">
            <v>3651150</v>
          </cell>
          <cell r="EC266">
            <v>5355.0943374226845</v>
          </cell>
          <cell r="ED266">
            <v>1.4813538969357357E-3</v>
          </cell>
          <cell r="EE266">
            <v>185</v>
          </cell>
          <cell r="EF266">
            <v>186</v>
          </cell>
        </row>
        <row r="267">
          <cell r="A267" t="str">
            <v>Sam Johnstone</v>
          </cell>
          <cell r="B267" t="str">
            <v>West Bromwich</v>
          </cell>
          <cell r="C267" t="str">
            <v>Goalkeeper</v>
          </cell>
          <cell r="D267" t="str">
            <v>3.622.000</v>
          </cell>
          <cell r="E267">
            <v>3.7000000000000005E-2</v>
          </cell>
          <cell r="F267" t="str">
            <v>Sam Johnstone</v>
          </cell>
          <cell r="G267" t="str">
            <v>Brighton and Hove</v>
          </cell>
          <cell r="H267">
            <v>3622000</v>
          </cell>
          <cell r="I267">
            <v>0.97536945812807874</v>
          </cell>
          <cell r="J267">
            <v>1.0124610591900314</v>
          </cell>
          <cell r="K267">
            <v>0.98516147958933487</v>
          </cell>
          <cell r="L267">
            <v>190</v>
          </cell>
          <cell r="M267">
            <v>0</v>
          </cell>
          <cell r="N267">
            <v>0</v>
          </cell>
          <cell r="O267">
            <v>0</v>
          </cell>
          <cell r="P267">
            <v>0.39406459183573395</v>
          </cell>
          <cell r="Q267">
            <v>6.8138629283489118</v>
          </cell>
          <cell r="R267">
            <v>0.05</v>
          </cell>
          <cell r="S267">
            <v>0</v>
          </cell>
          <cell r="T267">
            <v>1.98</v>
          </cell>
          <cell r="U267">
            <v>3.25</v>
          </cell>
          <cell r="V267">
            <v>0.45539999999999997</v>
          </cell>
          <cell r="W267">
            <v>0.50689999999999991</v>
          </cell>
          <cell r="X267">
            <v>1.0377000000000001</v>
          </cell>
          <cell r="Y267">
            <v>14000</v>
          </cell>
          <cell r="Z267">
            <v>11385</v>
          </cell>
          <cell r="AA267">
            <v>2534.4999999999995</v>
          </cell>
          <cell r="AB267">
            <v>-15565.500000000002</v>
          </cell>
          <cell r="AC267">
            <v>0</v>
          </cell>
          <cell r="AD267">
            <v>0</v>
          </cell>
          <cell r="AE267">
            <v>0</v>
          </cell>
          <cell r="AF267">
            <v>29554.844387680045</v>
          </cell>
          <cell r="AG267">
            <v>34069.314641744561</v>
          </cell>
          <cell r="AH267">
            <v>-1000</v>
          </cell>
          <cell r="AI267">
            <v>0</v>
          </cell>
          <cell r="AJ267">
            <v>19800</v>
          </cell>
          <cell r="AK267">
            <v>-26000</v>
          </cell>
          <cell r="AL267">
            <v>68778.159029424598</v>
          </cell>
          <cell r="AM267">
            <v>0.60101010101010099</v>
          </cell>
          <cell r="AN267">
            <v>0.37538461538461537</v>
          </cell>
          <cell r="AO267">
            <v>0.74919232288467341</v>
          </cell>
          <cell r="AP267">
            <v>0.67102321394487519</v>
          </cell>
          <cell r="AQ267">
            <v>14000</v>
          </cell>
          <cell r="AR267">
            <v>8777.5</v>
          </cell>
          <cell r="AS267">
            <v>1412.4999999999998</v>
          </cell>
          <cell r="AT267">
            <v>-5497.5</v>
          </cell>
          <cell r="AU267">
            <v>0</v>
          </cell>
          <cell r="AV267">
            <v>0</v>
          </cell>
          <cell r="AW267">
            <v>0</v>
          </cell>
          <cell r="AX267">
            <v>22142.262519301064</v>
          </cell>
          <cell r="AY267">
            <v>12789.096573208726</v>
          </cell>
          <cell r="AZ267">
            <v>-1000</v>
          </cell>
          <cell r="BA267">
            <v>0</v>
          </cell>
          <cell r="BB267">
            <v>11900</v>
          </cell>
          <cell r="BC267">
            <v>-9760</v>
          </cell>
          <cell r="BD267">
            <v>20381.929546254894</v>
          </cell>
          <cell r="BE267">
            <v>0.5</v>
          </cell>
          <cell r="BF267">
            <v>0.47384615384615386</v>
          </cell>
          <cell r="BG267">
            <v>0.54402528384570725</v>
          </cell>
          <cell r="BH267">
            <v>0.52154831216566466</v>
          </cell>
          <cell r="BI267">
            <v>14000</v>
          </cell>
          <cell r="BJ267">
            <v>6040</v>
          </cell>
          <cell r="BK267">
            <v>1311.5</v>
          </cell>
          <cell r="BL267">
            <v>-7441.5</v>
          </cell>
          <cell r="BM267">
            <v>0</v>
          </cell>
          <cell r="BN267">
            <v>0</v>
          </cell>
          <cell r="BO267">
            <v>0</v>
          </cell>
          <cell r="BP267">
            <v>16078.582607023345</v>
          </cell>
          <cell r="BQ267">
            <v>16143.613707165116</v>
          </cell>
          <cell r="BR267">
            <v>-1000</v>
          </cell>
          <cell r="BS267">
            <v>0</v>
          </cell>
          <cell r="BT267">
            <v>9900</v>
          </cell>
          <cell r="BU267">
            <v>-12320</v>
          </cell>
          <cell r="BV267">
            <v>7178.0490785471156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14000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-1000</v>
          </cell>
          <cell r="CK267">
            <v>0</v>
          </cell>
          <cell r="CL267">
            <v>0</v>
          </cell>
          <cell r="CM267">
            <v>0</v>
          </cell>
          <cell r="CN267">
            <v>-125</v>
          </cell>
          <cell r="CO267">
            <v>0.18686868686868688</v>
          </cell>
          <cell r="CP267">
            <v>0.74461538461538457</v>
          </cell>
          <cell r="CQ267">
            <v>0.22565239126192127</v>
          </cell>
          <cell r="CR267">
            <v>0.20534694067332579</v>
          </cell>
          <cell r="CS267">
            <v>14000</v>
          </cell>
          <cell r="CT267">
            <v>1012.5</v>
          </cell>
          <cell r="CU267">
            <v>669</v>
          </cell>
          <cell r="CV267">
            <v>-12385.5</v>
          </cell>
          <cell r="CW267">
            <v>0</v>
          </cell>
          <cell r="CX267">
            <v>0</v>
          </cell>
          <cell r="CY267">
            <v>0</v>
          </cell>
          <cell r="CZ267">
            <v>6669.1213094539753</v>
          </cell>
          <cell r="DA267">
            <v>25368.535825545179</v>
          </cell>
          <cell r="DB267">
            <v>-1000</v>
          </cell>
          <cell r="DC267">
            <v>0</v>
          </cell>
          <cell r="DD267">
            <v>3700</v>
          </cell>
          <cell r="DE267">
            <v>-19360</v>
          </cell>
          <cell r="DF267">
            <v>292.1035709374471</v>
          </cell>
          <cell r="DG267">
            <v>0.55555555555555558</v>
          </cell>
          <cell r="DH267">
            <v>0.43384615384615383</v>
          </cell>
          <cell r="DI267">
            <v>0.61955143448972538</v>
          </cell>
          <cell r="DJ267">
            <v>0.58668155023247559</v>
          </cell>
          <cell r="DK267">
            <v>14000</v>
          </cell>
          <cell r="DL267">
            <v>7287.4999999999991</v>
          </cell>
          <cell r="DM267">
            <v>1363</v>
          </cell>
          <cell r="DN267">
            <v>-6538.5</v>
          </cell>
          <cell r="DO267">
            <v>0</v>
          </cell>
          <cell r="DP267">
            <v>0</v>
          </cell>
          <cell r="DQ267">
            <v>0</v>
          </cell>
          <cell r="DR267">
            <v>18310.746236507781</v>
          </cell>
          <cell r="DS267">
            <v>14780.841121495332</v>
          </cell>
          <cell r="DT267">
            <v>-1000</v>
          </cell>
          <cell r="DU267">
            <v>0</v>
          </cell>
          <cell r="DV267">
            <v>11000</v>
          </cell>
          <cell r="DW267">
            <v>-16108.33729673286</v>
          </cell>
          <cell r="DX267">
            <v>909.2265644146953</v>
          </cell>
          <cell r="DY267">
            <v>97414.467789578746</v>
          </cell>
          <cell r="DZ267" t="str">
            <v>No</v>
          </cell>
          <cell r="EA267">
            <v>36220</v>
          </cell>
          <cell r="EB267">
            <v>3658220</v>
          </cell>
          <cell r="EC267">
            <v>61194.467789578746</v>
          </cell>
          <cell r="ED267">
            <v>1.6895214740358572E-2</v>
          </cell>
          <cell r="EE267">
            <v>89</v>
          </cell>
          <cell r="EF267">
            <v>66</v>
          </cell>
        </row>
        <row r="268">
          <cell r="A268" t="str">
            <v>Vladimir Coufal</v>
          </cell>
          <cell r="B268" t="str">
            <v>West Ham</v>
          </cell>
          <cell r="C268" t="str">
            <v>Defense</v>
          </cell>
          <cell r="D268" t="str">
            <v>3.512.000</v>
          </cell>
          <cell r="E268">
            <v>7.4999999999999997E-2</v>
          </cell>
          <cell r="F268" t="str">
            <v>Vladimir Coufal</v>
          </cell>
          <cell r="G268" t="str">
            <v>Manchester City</v>
          </cell>
          <cell r="H268">
            <v>3512000</v>
          </cell>
          <cell r="I268">
            <v>0.76811594202898537</v>
          </cell>
          <cell r="J268">
            <v>1.0043668122270741</v>
          </cell>
          <cell r="K268">
            <v>1.2532355465350469</v>
          </cell>
          <cell r="L268">
            <v>95</v>
          </cell>
          <cell r="M268">
            <v>0</v>
          </cell>
          <cell r="N268">
            <v>7.6811594202898542E-2</v>
          </cell>
          <cell r="O268">
            <v>0.12289855072463766</v>
          </cell>
          <cell r="P268">
            <v>0.10025884372280375</v>
          </cell>
          <cell r="Q268">
            <v>0</v>
          </cell>
          <cell r="R268">
            <v>0.16</v>
          </cell>
          <cell r="S268">
            <v>0</v>
          </cell>
          <cell r="T268">
            <v>0.53</v>
          </cell>
          <cell r="U268">
            <v>2.2999999999999998</v>
          </cell>
          <cell r="V268">
            <v>6.8400000000000002E-2</v>
          </cell>
          <cell r="W268">
            <v>0.1605</v>
          </cell>
          <cell r="X268">
            <v>0.77110000000000001</v>
          </cell>
          <cell r="Y268">
            <v>7000</v>
          </cell>
          <cell r="Z268">
            <v>1710</v>
          </cell>
          <cell r="AA268">
            <v>802.5</v>
          </cell>
          <cell r="AB268">
            <v>-11566.5</v>
          </cell>
          <cell r="AC268">
            <v>0</v>
          </cell>
          <cell r="AD268">
            <v>3840.579710144927</v>
          </cell>
          <cell r="AE268">
            <v>1228.9855072463768</v>
          </cell>
          <cell r="AF268">
            <v>5012.942186140187</v>
          </cell>
          <cell r="AG268">
            <v>0</v>
          </cell>
          <cell r="AH268">
            <v>-3200</v>
          </cell>
          <cell r="AI268">
            <v>0</v>
          </cell>
          <cell r="AJ268">
            <v>5300</v>
          </cell>
          <cell r="AK268">
            <v>-18400</v>
          </cell>
          <cell r="AL268">
            <v>-8271.4925964685099</v>
          </cell>
          <cell r="AM268">
            <v>3.3207547169811318</v>
          </cell>
          <cell r="AN268">
            <v>0.56956521739130439</v>
          </cell>
          <cell r="AO268">
            <v>2.6912344723492616</v>
          </cell>
          <cell r="AP268">
            <v>2.9894697805055728</v>
          </cell>
          <cell r="AQ268">
            <v>7000</v>
          </cell>
          <cell r="AR268">
            <v>11902.5</v>
          </cell>
          <cell r="AS268">
            <v>1199.5</v>
          </cell>
          <cell r="AT268">
            <v>-4260</v>
          </cell>
          <cell r="AU268">
            <v>0</v>
          </cell>
          <cell r="AV268">
            <v>12753.623188405794</v>
          </cell>
          <cell r="AW268">
            <v>4081.1594202898546</v>
          </cell>
          <cell r="AX268">
            <v>13491.00281923434</v>
          </cell>
          <cell r="AY268">
            <v>0</v>
          </cell>
          <cell r="AZ268">
            <v>-3200</v>
          </cell>
          <cell r="BA268">
            <v>0</v>
          </cell>
          <cell r="BB268">
            <v>17600</v>
          </cell>
          <cell r="BC268">
            <v>-10480</v>
          </cell>
          <cell r="BD268">
            <v>21543.892713964993</v>
          </cell>
          <cell r="BE268">
            <v>1.9245283018867925</v>
          </cell>
          <cell r="BF268">
            <v>0.85652173913043483</v>
          </cell>
          <cell r="BG268">
            <v>1.39096812846378</v>
          </cell>
          <cell r="BH268">
            <v>1.6361410483974321</v>
          </cell>
          <cell r="BI268">
            <v>7000</v>
          </cell>
          <cell r="BJ268">
            <v>4702.5</v>
          </cell>
          <cell r="BK268">
            <v>1104</v>
          </cell>
          <cell r="BL268">
            <v>-8866.5</v>
          </cell>
          <cell r="BM268">
            <v>0</v>
          </cell>
          <cell r="BN268">
            <v>7391.3043478260861</v>
          </cell>
          <cell r="BO268">
            <v>2365.2173913043475</v>
          </cell>
          <cell r="BP268">
            <v>6972.842810752546</v>
          </cell>
          <cell r="BQ268">
            <v>0</v>
          </cell>
          <cell r="BR268">
            <v>-3200</v>
          </cell>
          <cell r="BS268">
            <v>0</v>
          </cell>
          <cell r="BT268">
            <v>10200</v>
          </cell>
          <cell r="BU268">
            <v>-15760.000000000002</v>
          </cell>
          <cell r="BV268">
            <v>1227.3411374707443</v>
          </cell>
          <cell r="BW268">
            <v>2.4528301886792452</v>
          </cell>
          <cell r="BX268">
            <v>0.56521739130434789</v>
          </cell>
          <cell r="BY268">
            <v>2.7182818284590446</v>
          </cell>
          <cell r="BZ268">
            <v>2.5821471162934468</v>
          </cell>
          <cell r="CA268">
            <v>7000</v>
          </cell>
          <cell r="CB268">
            <v>9152.5</v>
          </cell>
          <cell r="CC268">
            <v>1354</v>
          </cell>
          <cell r="CD268">
            <v>-5445</v>
          </cell>
          <cell r="CE268">
            <v>0</v>
          </cell>
          <cell r="CF268">
            <v>9420.2898550724622</v>
          </cell>
          <cell r="CG268">
            <v>3014.492753623188</v>
          </cell>
          <cell r="CH268">
            <v>13626.589651700628</v>
          </cell>
          <cell r="CI268">
            <v>0</v>
          </cell>
          <cell r="CJ268">
            <v>-3200</v>
          </cell>
          <cell r="CK268">
            <v>0</v>
          </cell>
          <cell r="CL268">
            <v>13000</v>
          </cell>
          <cell r="CM268">
            <v>-10400.000000000002</v>
          </cell>
          <cell r="CN268">
            <v>3815.3590325495343</v>
          </cell>
          <cell r="CO268">
            <v>2.1886792452830188</v>
          </cell>
          <cell r="CP268">
            <v>0.5260869565217392</v>
          </cell>
          <cell r="CQ268">
            <v>2.9742740725630652</v>
          </cell>
          <cell r="CR268">
            <v>2.5514176319062667</v>
          </cell>
          <cell r="CS268">
            <v>7000</v>
          </cell>
          <cell r="CT268">
            <v>8662.5</v>
          </cell>
          <cell r="CU268">
            <v>1428.5</v>
          </cell>
          <cell r="CV268">
            <v>-5517</v>
          </cell>
          <cell r="CW268">
            <v>0</v>
          </cell>
          <cell r="CX268">
            <v>8405.7971014492741</v>
          </cell>
          <cell r="CY268">
            <v>2689.855072463768</v>
          </cell>
          <cell r="CZ268">
            <v>14909.863971494369</v>
          </cell>
          <cell r="DA268">
            <v>0</v>
          </cell>
          <cell r="DB268">
            <v>-3200</v>
          </cell>
          <cell r="DC268">
            <v>0</v>
          </cell>
          <cell r="DD268">
            <v>11600</v>
          </cell>
          <cell r="DE268">
            <v>-9680.0000000000018</v>
          </cell>
          <cell r="DF268">
            <v>1831.2197590879632</v>
          </cell>
          <cell r="DG268">
            <v>2.4905660377358489</v>
          </cell>
          <cell r="DH268">
            <v>0.5043478260869565</v>
          </cell>
          <cell r="DI268">
            <v>3.1267683651861553</v>
          </cell>
          <cell r="DJ268">
            <v>2.7905954737653182</v>
          </cell>
          <cell r="DK268">
            <v>7000</v>
          </cell>
          <cell r="DL268">
            <v>9982.5</v>
          </cell>
          <cell r="DM268">
            <v>1383.5</v>
          </cell>
          <cell r="DN268">
            <v>-4861.5</v>
          </cell>
          <cell r="DO268">
            <v>0</v>
          </cell>
          <cell r="DP268">
            <v>9565.2173913043462</v>
          </cell>
          <cell r="DQ268">
            <v>3060.869565217391</v>
          </cell>
          <cell r="DR268">
            <v>15674.309044130265</v>
          </cell>
          <cell r="DS268">
            <v>0</v>
          </cell>
          <cell r="DT268">
            <v>-3200</v>
          </cell>
          <cell r="DU268">
            <v>0</v>
          </cell>
          <cell r="DV268">
            <v>13200</v>
          </cell>
          <cell r="DW268">
            <v>-57532.53791942526</v>
          </cell>
          <cell r="DX268">
            <v>-397.7388099616644</v>
          </cell>
          <cell r="DY268">
            <v>19748.581236643058</v>
          </cell>
          <cell r="DZ268" t="str">
            <v>No</v>
          </cell>
          <cell r="EA268">
            <v>35120</v>
          </cell>
          <cell r="EB268">
            <v>3547120</v>
          </cell>
          <cell r="EC268">
            <v>-15371.418763356942</v>
          </cell>
          <cell r="ED268">
            <v>-4.3768276661039131E-3</v>
          </cell>
          <cell r="EE268">
            <v>217</v>
          </cell>
          <cell r="EF268">
            <v>219</v>
          </cell>
        </row>
        <row r="269">
          <cell r="A269" t="str">
            <v>Rodrigo Hernandez</v>
          </cell>
          <cell r="B269" t="str">
            <v>Manchester City</v>
          </cell>
          <cell r="C269" t="str">
            <v>Midfield</v>
          </cell>
          <cell r="D269" t="str">
            <v>4.685.000</v>
          </cell>
          <cell r="E269">
            <v>0.05</v>
          </cell>
          <cell r="F269" t="str">
            <v>Rodri</v>
          </cell>
          <cell r="G269" t="str">
            <v>West Ham</v>
          </cell>
          <cell r="H269">
            <v>4685000</v>
          </cell>
          <cell r="I269">
            <v>0.99784017278617732</v>
          </cell>
          <cell r="J269">
            <v>0.62903225806451601</v>
          </cell>
          <cell r="K269">
            <v>1.2318970745493336</v>
          </cell>
          <cell r="L269">
            <v>95</v>
          </cell>
          <cell r="M269">
            <v>0.16963282937365015</v>
          </cell>
          <cell r="N269">
            <v>0.19956803455723549</v>
          </cell>
          <cell r="O269">
            <v>0.64859611231101533</v>
          </cell>
          <cell r="P269">
            <v>0.62826750802016018</v>
          </cell>
          <cell r="Q269">
            <v>0</v>
          </cell>
          <cell r="R269">
            <v>0.16</v>
          </cell>
          <cell r="S269">
            <v>0</v>
          </cell>
          <cell r="T269">
            <v>4.6199999999999992</v>
          </cell>
          <cell r="U269">
            <v>0.78</v>
          </cell>
          <cell r="V269">
            <v>1.6113</v>
          </cell>
          <cell r="W269">
            <v>0.29200000000000004</v>
          </cell>
          <cell r="X269">
            <v>9.6700000000000008E-2</v>
          </cell>
          <cell r="Y269">
            <v>7000</v>
          </cell>
          <cell r="Z269">
            <v>40282.5</v>
          </cell>
          <cell r="AA269">
            <v>1460.0000000000002</v>
          </cell>
          <cell r="AB269">
            <v>-1450.5000000000002</v>
          </cell>
          <cell r="AC269">
            <v>21204.103671706271</v>
          </cell>
          <cell r="AD269">
            <v>9978.4017278617739</v>
          </cell>
          <cell r="AE269">
            <v>6485.9611231101535</v>
          </cell>
          <cell r="AF269">
            <v>0</v>
          </cell>
          <cell r="AG269">
            <v>0</v>
          </cell>
          <cell r="AH269">
            <v>-3200</v>
          </cell>
          <cell r="AI269">
            <v>0</v>
          </cell>
          <cell r="AJ269">
            <v>46199.999999999993</v>
          </cell>
          <cell r="AK269">
            <v>-6240</v>
          </cell>
          <cell r="AL269">
            <v>121720.46652267818</v>
          </cell>
          <cell r="AM269">
            <v>1</v>
          </cell>
          <cell r="AN269">
            <v>1.4102564102564104</v>
          </cell>
          <cell r="AO269">
            <v>0.87715645355917138</v>
          </cell>
          <cell r="AP269">
            <v>0.93656631028409909</v>
          </cell>
          <cell r="AQ269">
            <v>7000</v>
          </cell>
          <cell r="AR269">
            <v>37862.5</v>
          </cell>
          <cell r="AS269">
            <v>1585</v>
          </cell>
          <cell r="AT269">
            <v>-2526.0000000000005</v>
          </cell>
          <cell r="AU269">
            <v>21204.103671706271</v>
          </cell>
          <cell r="AV269">
            <v>9978.4017278617739</v>
          </cell>
          <cell r="AW269">
            <v>6485.9611231101535</v>
          </cell>
          <cell r="AX269">
            <v>0</v>
          </cell>
          <cell r="AY269">
            <v>0</v>
          </cell>
          <cell r="AZ269">
            <v>-3200</v>
          </cell>
          <cell r="BA269">
            <v>0</v>
          </cell>
          <cell r="BB269">
            <v>46199.999999999993</v>
          </cell>
          <cell r="BC269">
            <v>-8800</v>
          </cell>
          <cell r="BD269">
            <v>54394.98326133909</v>
          </cell>
          <cell r="BE269">
            <v>0.46103896103896108</v>
          </cell>
          <cell r="BF269">
            <v>0.73076923076923073</v>
          </cell>
          <cell r="BG269">
            <v>0.41357544208242786</v>
          </cell>
          <cell r="BH269">
            <v>0.43666278995228297</v>
          </cell>
          <cell r="BI269">
            <v>7000</v>
          </cell>
          <cell r="BJ269">
            <v>18337.5</v>
          </cell>
          <cell r="BK269">
            <v>909</v>
          </cell>
          <cell r="BL269">
            <v>-1270.5</v>
          </cell>
          <cell r="BM269">
            <v>9775.9179265658786</v>
          </cell>
          <cell r="BN269">
            <v>4600.4319654427663</v>
          </cell>
          <cell r="BO269">
            <v>2990.2807775377983</v>
          </cell>
          <cell r="BP269">
            <v>0</v>
          </cell>
          <cell r="BQ269">
            <v>0</v>
          </cell>
          <cell r="BR269">
            <v>-3200</v>
          </cell>
          <cell r="BS269">
            <v>0</v>
          </cell>
          <cell r="BT269">
            <v>21300</v>
          </cell>
          <cell r="BU269">
            <v>-4560</v>
          </cell>
          <cell r="BV269">
            <v>12220.657667386611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7000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-3200</v>
          </cell>
          <cell r="CK269">
            <v>0</v>
          </cell>
          <cell r="CL269">
            <v>0</v>
          </cell>
          <cell r="CM269">
            <v>0</v>
          </cell>
          <cell r="CN269">
            <v>-400</v>
          </cell>
          <cell r="CO269">
            <v>0.40043290043290053</v>
          </cell>
          <cell r="CP269">
            <v>0.93589743589743579</v>
          </cell>
          <cell r="CQ269">
            <v>0.35242574423949602</v>
          </cell>
          <cell r="CR269">
            <v>0.37566323077065311</v>
          </cell>
          <cell r="CS269">
            <v>7000</v>
          </cell>
          <cell r="CT269">
            <v>15862.499999999998</v>
          </cell>
          <cell r="CU269">
            <v>1124</v>
          </cell>
          <cell r="CV269">
            <v>-2110.5</v>
          </cell>
          <cell r="CW269">
            <v>8490.8207343412578</v>
          </cell>
          <cell r="CX269">
            <v>3995.6803455723561</v>
          </cell>
          <cell r="CY269">
            <v>2597.192224622032</v>
          </cell>
          <cell r="CZ269">
            <v>0</v>
          </cell>
          <cell r="DA269">
            <v>0</v>
          </cell>
          <cell r="DB269">
            <v>-3200</v>
          </cell>
          <cell r="DC269">
            <v>0</v>
          </cell>
          <cell r="DD269">
            <v>18500</v>
          </cell>
          <cell r="DE269">
            <v>-5839.9999999999991</v>
          </cell>
          <cell r="DF269">
            <v>2463.7308315334776</v>
          </cell>
          <cell r="DG269">
            <v>0.61038961038961048</v>
          </cell>
          <cell r="DH269">
            <v>0.60256410256410253</v>
          </cell>
          <cell r="DI269">
            <v>0.45707155101977864</v>
          </cell>
          <cell r="DJ269">
            <v>0.52819667354796707</v>
          </cell>
          <cell r="DK269">
            <v>7000</v>
          </cell>
          <cell r="DL269">
            <v>21292.5</v>
          </cell>
          <cell r="DM269">
            <v>545</v>
          </cell>
          <cell r="DN269">
            <v>-589.5</v>
          </cell>
          <cell r="DO269">
            <v>12942.764578833699</v>
          </cell>
          <cell r="DP269">
            <v>6090.7127429805641</v>
          </cell>
          <cell r="DQ269">
            <v>3958.9632829373672</v>
          </cell>
          <cell r="DR269">
            <v>0</v>
          </cell>
          <cell r="DS269">
            <v>0</v>
          </cell>
          <cell r="DT269">
            <v>-3200</v>
          </cell>
          <cell r="DU269">
            <v>0</v>
          </cell>
          <cell r="DV269">
            <v>28200</v>
          </cell>
          <cell r="DW269">
            <v>-2852.1264783634188</v>
          </cell>
          <cell r="DX269">
            <v>2074.6348164496312</v>
          </cell>
          <cell r="DY269">
            <v>192474.47309938699</v>
          </cell>
          <cell r="DZ269" t="str">
            <v>No</v>
          </cell>
          <cell r="EA269">
            <v>46850</v>
          </cell>
          <cell r="EB269">
            <v>4731850</v>
          </cell>
          <cell r="EC269">
            <v>145624.47309938699</v>
          </cell>
          <cell r="ED269">
            <v>3.108313193156606E-2</v>
          </cell>
          <cell r="EE269">
            <v>22</v>
          </cell>
          <cell r="EF269">
            <v>19</v>
          </cell>
        </row>
        <row r="270">
          <cell r="A270" t="str">
            <v>Kurt Zouma</v>
          </cell>
          <cell r="B270" t="str">
            <v>Chelsea</v>
          </cell>
          <cell r="C270" t="str">
            <v>Defense</v>
          </cell>
          <cell r="D270" t="str">
            <v>4.989.000</v>
          </cell>
          <cell r="E270">
            <v>1.2E-2</v>
          </cell>
          <cell r="F270" t="str">
            <v>Kurt Zouma</v>
          </cell>
          <cell r="G270" t="str">
            <v>Manchester United</v>
          </cell>
          <cell r="H270">
            <v>4989000</v>
          </cell>
          <cell r="I270">
            <v>1.003571428571429</v>
          </cell>
          <cell r="J270">
            <v>0.9963636363636369</v>
          </cell>
          <cell r="K270">
            <v>0.99321007287201368</v>
          </cell>
          <cell r="L270">
            <v>95</v>
          </cell>
          <cell r="M270">
            <v>9.0321428571428608E-2</v>
          </cell>
          <cell r="N270">
            <v>0</v>
          </cell>
          <cell r="O270">
            <v>0.51182142857142876</v>
          </cell>
          <cell r="P270">
            <v>0.30789512259032426</v>
          </cell>
          <cell r="Q270">
            <v>0</v>
          </cell>
          <cell r="R270">
            <v>0.34</v>
          </cell>
          <cell r="S270">
            <v>0.01</v>
          </cell>
          <cell r="T270">
            <v>2.81</v>
          </cell>
          <cell r="U270">
            <v>2.74</v>
          </cell>
          <cell r="V270">
            <v>0.76150000000000007</v>
          </cell>
          <cell r="W270">
            <v>0.51229999999999998</v>
          </cell>
          <cell r="X270">
            <v>0.72629999999999995</v>
          </cell>
          <cell r="Y270">
            <v>7000</v>
          </cell>
          <cell r="Z270">
            <v>19037.5</v>
          </cell>
          <cell r="AA270">
            <v>2561.5</v>
          </cell>
          <cell r="AB270">
            <v>-10894.5</v>
          </cell>
          <cell r="AC270">
            <v>13548.214285714292</v>
          </cell>
          <cell r="AD270">
            <v>0</v>
          </cell>
          <cell r="AE270">
            <v>5118.2142857142881</v>
          </cell>
          <cell r="AF270">
            <v>15394.756129516212</v>
          </cell>
          <cell r="AG270">
            <v>0</v>
          </cell>
          <cell r="AH270">
            <v>-6800.0000000000009</v>
          </cell>
          <cell r="AI270">
            <v>-500</v>
          </cell>
          <cell r="AJ270">
            <v>28100</v>
          </cell>
          <cell r="AK270">
            <v>-21920</v>
          </cell>
          <cell r="AL270">
            <v>50645.684700944796</v>
          </cell>
          <cell r="AM270">
            <v>0.65836298932384341</v>
          </cell>
          <cell r="AN270">
            <v>0.28102189781021897</v>
          </cell>
          <cell r="AO270">
            <v>0.89649689534220123</v>
          </cell>
          <cell r="AP270">
            <v>0.76825801391006421</v>
          </cell>
          <cell r="AQ270">
            <v>7000</v>
          </cell>
          <cell r="AR270">
            <v>15620</v>
          </cell>
          <cell r="AS270">
            <v>1129</v>
          </cell>
          <cell r="AT270">
            <v>-2242.5</v>
          </cell>
          <cell r="AU270">
            <v>8919.6428571428605</v>
          </cell>
          <cell r="AV270">
            <v>0</v>
          </cell>
          <cell r="AW270">
            <v>3369.6428571428587</v>
          </cell>
          <cell r="AX270">
            <v>13801.351074661607</v>
          </cell>
          <cell r="AY270">
            <v>0</v>
          </cell>
          <cell r="AZ270">
            <v>-6800.0000000000009</v>
          </cell>
          <cell r="BA270">
            <v>-500</v>
          </cell>
          <cell r="BB270">
            <v>18500</v>
          </cell>
          <cell r="BC270">
            <v>-6160</v>
          </cell>
          <cell r="BD270">
            <v>22818.568394473663</v>
          </cell>
          <cell r="BE270">
            <v>0.65480427046263345</v>
          </cell>
          <cell r="BF270">
            <v>0.42700729927007292</v>
          </cell>
          <cell r="BG270">
            <v>0.60093984015659208</v>
          </cell>
          <cell r="BH270">
            <v>0.62729416833385976</v>
          </cell>
          <cell r="BI270">
            <v>7000</v>
          </cell>
          <cell r="BJ270">
            <v>13155</v>
          </cell>
          <cell r="BK270">
            <v>1172.5</v>
          </cell>
          <cell r="BL270">
            <v>-3589.5</v>
          </cell>
          <cell r="BM270">
            <v>8871.4285714285761</v>
          </cell>
          <cell r="BN270">
            <v>0</v>
          </cell>
          <cell r="BO270">
            <v>3351.4285714285729</v>
          </cell>
          <cell r="BP270">
            <v>9251.3222877211883</v>
          </cell>
          <cell r="BQ270">
            <v>0</v>
          </cell>
          <cell r="BR270">
            <v>-6800.0000000000009</v>
          </cell>
          <cell r="BS270">
            <v>-500</v>
          </cell>
          <cell r="BT270">
            <v>18400</v>
          </cell>
          <cell r="BU270">
            <v>-9359.9999999999982</v>
          </cell>
          <cell r="BV270">
            <v>8488.0448576445851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7000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-6800.0000000000009</v>
          </cell>
          <cell r="CK270">
            <v>-500</v>
          </cell>
          <cell r="CL270">
            <v>0</v>
          </cell>
          <cell r="CM270">
            <v>0</v>
          </cell>
          <cell r="CN270">
            <v>-912.50000000000011</v>
          </cell>
          <cell r="CO270">
            <v>0.86120996441281139</v>
          </cell>
          <cell r="CP270">
            <v>0.13503649635036497</v>
          </cell>
          <cell r="CQ270">
            <v>1.3374162098302169</v>
          </cell>
          <cell r="CR270">
            <v>1.0732176696611915</v>
          </cell>
          <cell r="CS270">
            <v>7000</v>
          </cell>
          <cell r="CT270">
            <v>20642.5</v>
          </cell>
          <cell r="CU270">
            <v>669</v>
          </cell>
          <cell r="CV270">
            <v>-607.5</v>
          </cell>
          <cell r="CW270">
            <v>11667.857142857149</v>
          </cell>
          <cell r="CX270">
            <v>0</v>
          </cell>
          <cell r="CY270">
            <v>4407.8571428571449</v>
          </cell>
          <cell r="CZ270">
            <v>20589.196393998074</v>
          </cell>
          <cell r="DA270">
            <v>0</v>
          </cell>
          <cell r="DB270">
            <v>-6800.0000000000009</v>
          </cell>
          <cell r="DC270">
            <v>-500</v>
          </cell>
          <cell r="DD270">
            <v>24200</v>
          </cell>
          <cell r="DE270">
            <v>-2960</v>
          </cell>
          <cell r="DF270">
            <v>4456.806917482023</v>
          </cell>
          <cell r="DG270">
            <v>0.67259786476868322</v>
          </cell>
          <cell r="DH270">
            <v>0.30291970802919704</v>
          </cell>
          <cell r="DI270">
            <v>0.84428898050167522</v>
          </cell>
          <cell r="DJ270">
            <v>0.7535694828834002</v>
          </cell>
          <cell r="DK270">
            <v>7000</v>
          </cell>
          <cell r="DL270">
            <v>15434.999999999998</v>
          </cell>
          <cell r="DM270">
            <v>1120</v>
          </cell>
          <cell r="DN270">
            <v>-2379</v>
          </cell>
          <cell r="DO270">
            <v>9112.5000000000036</v>
          </cell>
          <cell r="DP270">
            <v>0</v>
          </cell>
          <cell r="DQ270">
            <v>3442.5000000000014</v>
          </cell>
          <cell r="DR270">
            <v>12997.622957661159</v>
          </cell>
          <cell r="DS270">
            <v>0</v>
          </cell>
          <cell r="DT270">
            <v>-6800.0000000000009</v>
          </cell>
          <cell r="DU270">
            <v>-500</v>
          </cell>
          <cell r="DV270">
            <v>18900</v>
          </cell>
          <cell r="DW270">
            <v>-18506.814452596722</v>
          </cell>
          <cell r="DX270">
            <v>1025.6815157832639</v>
          </cell>
          <cell r="DY270">
            <v>86522.286386328327</v>
          </cell>
          <cell r="DZ270" t="str">
            <v>No</v>
          </cell>
          <cell r="EA270">
            <v>49890</v>
          </cell>
          <cell r="EB270">
            <v>5038890</v>
          </cell>
          <cell r="EC270">
            <v>36632.286386328327</v>
          </cell>
          <cell r="ED270">
            <v>7.3426110215129943E-3</v>
          </cell>
          <cell r="EE270">
            <v>127</v>
          </cell>
          <cell r="EF270">
            <v>144</v>
          </cell>
        </row>
        <row r="271">
          <cell r="A271" t="str">
            <v>Jayden Bogle</v>
          </cell>
          <cell r="B271" t="str">
            <v>Sheffield United</v>
          </cell>
          <cell r="C271" t="str">
            <v>Defense</v>
          </cell>
          <cell r="D271" t="str">
            <v>2.258.000</v>
          </cell>
          <cell r="E271">
            <v>2.7000000000000003E-2</v>
          </cell>
          <cell r="F271" t="str">
            <v>Jayden Bogle</v>
          </cell>
          <cell r="G271" t="str">
            <v/>
          </cell>
          <cell r="H271">
            <v>2258000</v>
          </cell>
          <cell r="I271">
            <v>0.92857142857142838</v>
          </cell>
          <cell r="J271">
            <v>1.0201729106628248</v>
          </cell>
          <cell r="K271">
            <v>1.0082793805717964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1.82</v>
          </cell>
          <cell r="U271">
            <v>3.54</v>
          </cell>
          <cell r="V271">
            <v>0.40310000000000001</v>
          </cell>
          <cell r="W271">
            <v>0.46500000000000002</v>
          </cell>
          <cell r="X271">
            <v>1.1319999999999999</v>
          </cell>
          <cell r="Y271">
            <v>-5000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-5000</v>
          </cell>
          <cell r="AM271">
            <v>0.63186813186813184</v>
          </cell>
          <cell r="AN271">
            <v>0.31638418079096048</v>
          </cell>
          <cell r="AO271">
            <v>0.8988905062481729</v>
          </cell>
          <cell r="AP271">
            <v>0.75364465428810168</v>
          </cell>
          <cell r="AQ271">
            <v>-5000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0.37362637362637363</v>
          </cell>
          <cell r="BF271">
            <v>0.44350282485875708</v>
          </cell>
          <cell r="BG271">
            <v>0.5731578920093825</v>
          </cell>
          <cell r="BH271">
            <v>0.46276009411659758</v>
          </cell>
          <cell r="BI271">
            <v>-5000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-5000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0.55494505494505497</v>
          </cell>
          <cell r="CP271">
            <v>0.48870056497175141</v>
          </cell>
          <cell r="CQ271">
            <v>0.48841293777276185</v>
          </cell>
          <cell r="CR271">
            <v>0.52061727265639302</v>
          </cell>
          <cell r="CS271">
            <v>-5000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0.5</v>
          </cell>
          <cell r="DH271">
            <v>0.41242937853107342</v>
          </cell>
          <cell r="DI271">
            <v>0.63980358576050766</v>
          </cell>
          <cell r="DJ271">
            <v>0.56559861463784888</v>
          </cell>
          <cell r="DK271">
            <v>-5000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-5000</v>
          </cell>
          <cell r="DZ271" t="str">
            <v>No</v>
          </cell>
          <cell r="EA271">
            <v>22580</v>
          </cell>
          <cell r="EB271">
            <v>2280580</v>
          </cell>
          <cell r="EC271">
            <v>-27580</v>
          </cell>
          <cell r="ED271">
            <v>-1.2214348981399469E-2</v>
          </cell>
          <cell r="EE271">
            <v>317</v>
          </cell>
          <cell r="EF271">
            <v>485</v>
          </cell>
        </row>
        <row r="272">
          <cell r="A272" t="str">
            <v>Phil Jagielka</v>
          </cell>
          <cell r="B272" t="str">
            <v>Sheffield United</v>
          </cell>
          <cell r="C272" t="str">
            <v>Defense</v>
          </cell>
          <cell r="D272" t="str">
            <v>2.034.000</v>
          </cell>
          <cell r="E272">
            <v>4.0000000000000001E-3</v>
          </cell>
          <cell r="F272" t="str">
            <v>Phil Jagielka</v>
          </cell>
          <cell r="G272" t="str">
            <v>Aston Villa</v>
          </cell>
          <cell r="H272">
            <v>2034000</v>
          </cell>
          <cell r="I272">
            <v>0.92857142857142838</v>
          </cell>
          <cell r="J272">
            <v>1.0201729106628248</v>
          </cell>
          <cell r="K272">
            <v>1.0082793805717964</v>
          </cell>
          <cell r="L272">
            <v>190</v>
          </cell>
          <cell r="M272">
            <v>6.4999999999999988E-2</v>
          </cell>
          <cell r="N272">
            <v>1.8571428571428569E-2</v>
          </cell>
          <cell r="O272">
            <v>0.25071428571428567</v>
          </cell>
          <cell r="P272">
            <v>0.36298057700584668</v>
          </cell>
          <cell r="Q272">
            <v>0</v>
          </cell>
          <cell r="R272">
            <v>0.39</v>
          </cell>
          <cell r="S272">
            <v>0.02</v>
          </cell>
          <cell r="T272">
            <v>1.82</v>
          </cell>
          <cell r="U272">
            <v>3.54</v>
          </cell>
          <cell r="V272">
            <v>0.40310000000000001</v>
          </cell>
          <cell r="W272">
            <v>0.46500000000000002</v>
          </cell>
          <cell r="X272">
            <v>1.1319999999999999</v>
          </cell>
          <cell r="Y272">
            <v>14000</v>
          </cell>
          <cell r="Z272">
            <v>10077.5</v>
          </cell>
          <cell r="AA272">
            <v>2325</v>
          </cell>
          <cell r="AB272">
            <v>-16980</v>
          </cell>
          <cell r="AC272">
            <v>9749.9999999999982</v>
          </cell>
          <cell r="AD272">
            <v>928.57142857142844</v>
          </cell>
          <cell r="AE272">
            <v>2507.1428571428569</v>
          </cell>
          <cell r="AF272">
            <v>18149.028850292336</v>
          </cell>
          <cell r="AG272">
            <v>0</v>
          </cell>
          <cell r="AH272">
            <v>-7800</v>
          </cell>
          <cell r="AI272">
            <v>-1000</v>
          </cell>
          <cell r="AJ272">
            <v>18200</v>
          </cell>
          <cell r="AK272">
            <v>-28320</v>
          </cell>
          <cell r="AL272">
            <v>21837.243136006618</v>
          </cell>
          <cell r="AM272">
            <v>0.63186813186813184</v>
          </cell>
          <cell r="AN272">
            <v>0.31638418079096048</v>
          </cell>
          <cell r="AO272">
            <v>0.8988905062481729</v>
          </cell>
          <cell r="AP272">
            <v>0.75364465428810168</v>
          </cell>
          <cell r="AQ272">
            <v>14000</v>
          </cell>
          <cell r="AR272">
            <v>8990</v>
          </cell>
          <cell r="AS272">
            <v>1465.5000000000002</v>
          </cell>
          <cell r="AT272">
            <v>-5211</v>
          </cell>
          <cell r="AU272">
            <v>6160.7142857142844</v>
          </cell>
          <cell r="AV272">
            <v>586.73469387755097</v>
          </cell>
          <cell r="AW272">
            <v>1584.1836734693875</v>
          </cell>
          <cell r="AX272">
            <v>16313.989731151973</v>
          </cell>
          <cell r="AY272">
            <v>0</v>
          </cell>
          <cell r="AZ272">
            <v>-7800</v>
          </cell>
          <cell r="BA272">
            <v>-1000</v>
          </cell>
          <cell r="BB272">
            <v>11500</v>
          </cell>
          <cell r="BC272">
            <v>-8960</v>
          </cell>
          <cell r="BD272">
            <v>11815.061192106597</v>
          </cell>
          <cell r="BE272">
            <v>0.37362637362637363</v>
          </cell>
          <cell r="BF272">
            <v>0.44350282485875708</v>
          </cell>
          <cell r="BG272">
            <v>0.5731578920093825</v>
          </cell>
          <cell r="BH272">
            <v>0.46276009411659758</v>
          </cell>
          <cell r="BI272">
            <v>14000</v>
          </cell>
          <cell r="BJ272">
            <v>3955</v>
          </cell>
          <cell r="BK272">
            <v>1291.4999999999998</v>
          </cell>
          <cell r="BL272">
            <v>-8752.5</v>
          </cell>
          <cell r="BM272">
            <v>3642.8571428571422</v>
          </cell>
          <cell r="BN272">
            <v>346.93877551020404</v>
          </cell>
          <cell r="BO272">
            <v>936.73469387755097</v>
          </cell>
          <cell r="BP272">
            <v>10402.259117851023</v>
          </cell>
          <cell r="BQ272">
            <v>0</v>
          </cell>
          <cell r="BR272">
            <v>-7800</v>
          </cell>
          <cell r="BS272">
            <v>-1000</v>
          </cell>
          <cell r="BT272">
            <v>6800</v>
          </cell>
          <cell r="BU272">
            <v>-12560</v>
          </cell>
          <cell r="BV272">
            <v>-684.30256747602016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14000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-7800</v>
          </cell>
          <cell r="CK272">
            <v>-1000</v>
          </cell>
          <cell r="CL272">
            <v>0</v>
          </cell>
          <cell r="CM272">
            <v>0</v>
          </cell>
          <cell r="CN272">
            <v>-1100</v>
          </cell>
          <cell r="CO272">
            <v>0.55494505494505497</v>
          </cell>
          <cell r="CP272">
            <v>0.48870056497175141</v>
          </cell>
          <cell r="CQ272">
            <v>0.48841293777276185</v>
          </cell>
          <cell r="CR272">
            <v>0.52061727265639302</v>
          </cell>
          <cell r="CS272">
            <v>14000</v>
          </cell>
          <cell r="CT272">
            <v>5482.5</v>
          </cell>
          <cell r="CU272">
            <v>1219.5</v>
          </cell>
          <cell r="CV272">
            <v>-8052.0000000000009</v>
          </cell>
          <cell r="CW272">
            <v>5410.7142857142853</v>
          </cell>
          <cell r="CX272">
            <v>515.30612244897952</v>
          </cell>
          <cell r="CY272">
            <v>1391.3265306122448</v>
          </cell>
          <cell r="CZ272">
            <v>8864.2204984938908</v>
          </cell>
          <cell r="DA272">
            <v>0</v>
          </cell>
          <cell r="DB272">
            <v>-7800</v>
          </cell>
          <cell r="DC272">
            <v>-1000</v>
          </cell>
          <cell r="DD272">
            <v>10100</v>
          </cell>
          <cell r="DE272">
            <v>-13840</v>
          </cell>
          <cell r="DF272">
            <v>143.22296482933746</v>
          </cell>
          <cell r="DG272">
            <v>0.5</v>
          </cell>
          <cell r="DH272">
            <v>0.41242937853107342</v>
          </cell>
          <cell r="DI272">
            <v>0.63980358576050766</v>
          </cell>
          <cell r="DJ272">
            <v>0.56559861463784888</v>
          </cell>
          <cell r="DK272">
            <v>14000</v>
          </cell>
          <cell r="DL272">
            <v>5812.5</v>
          </cell>
          <cell r="DM272">
            <v>1360</v>
          </cell>
          <cell r="DN272">
            <v>-7431</v>
          </cell>
          <cell r="DO272">
            <v>4874.9999999999991</v>
          </cell>
          <cell r="DP272">
            <v>464.28571428571422</v>
          </cell>
          <cell r="DQ272">
            <v>1253.5714285714284</v>
          </cell>
          <cell r="DR272">
            <v>11611.81373648794</v>
          </cell>
          <cell r="DS272">
            <v>0</v>
          </cell>
          <cell r="DT272">
            <v>-7800</v>
          </cell>
          <cell r="DU272">
            <v>-1000</v>
          </cell>
          <cell r="DV272">
            <v>9100</v>
          </cell>
          <cell r="DW272">
            <v>-18119.237548737576</v>
          </cell>
          <cell r="DX272">
            <v>3.9666665814845601</v>
          </cell>
          <cell r="DY272">
            <v>32015.191392048011</v>
          </cell>
          <cell r="DZ272" t="str">
            <v>No</v>
          </cell>
          <cell r="EA272">
            <v>20340</v>
          </cell>
          <cell r="EB272">
            <v>2054340</v>
          </cell>
          <cell r="EC272">
            <v>11675.191392048011</v>
          </cell>
          <cell r="ED272">
            <v>5.7400154336519228E-3</v>
          </cell>
          <cell r="EE272">
            <v>177</v>
          </cell>
          <cell r="EF272">
            <v>155</v>
          </cell>
        </row>
        <row r="273">
          <cell r="A273" t="str">
            <v>Alisson Becker</v>
          </cell>
          <cell r="B273" t="str">
            <v>Liverpool</v>
          </cell>
          <cell r="C273" t="str">
            <v>Goalkeeper</v>
          </cell>
          <cell r="D273" t="str">
            <v>6.773.000</v>
          </cell>
          <cell r="E273">
            <v>6.9999999999999993E-3</v>
          </cell>
          <cell r="F273" t="str">
            <v>Alisson Becker</v>
          </cell>
          <cell r="G273" t="str">
            <v>Sheffield United</v>
          </cell>
          <cell r="H273">
            <v>6773000</v>
          </cell>
          <cell r="I273">
            <v>1.0082191780821921</v>
          </cell>
          <cell r="J273">
            <v>0.87837837837837884</v>
          </cell>
          <cell r="K273">
            <v>1.1290504835374364</v>
          </cell>
          <cell r="L273">
            <v>190</v>
          </cell>
          <cell r="M273">
            <v>0</v>
          </cell>
          <cell r="N273">
            <v>0</v>
          </cell>
          <cell r="O273">
            <v>0</v>
          </cell>
          <cell r="P273">
            <v>0.7790448336408311</v>
          </cell>
          <cell r="Q273">
            <v>7.8702702702702751</v>
          </cell>
          <cell r="R273">
            <v>0.19</v>
          </cell>
          <cell r="S273">
            <v>0</v>
          </cell>
          <cell r="T273">
            <v>3.6799999999999997</v>
          </cell>
          <cell r="U273">
            <v>1.95</v>
          </cell>
          <cell r="V273">
            <v>1.1375</v>
          </cell>
          <cell r="W273">
            <v>0.44940000000000002</v>
          </cell>
          <cell r="X273">
            <v>0.41310000000000002</v>
          </cell>
          <cell r="Y273">
            <v>14000</v>
          </cell>
          <cell r="Z273">
            <v>28437.5</v>
          </cell>
          <cell r="AA273">
            <v>2247</v>
          </cell>
          <cell r="AB273">
            <v>-6196.5</v>
          </cell>
          <cell r="AC273">
            <v>0</v>
          </cell>
          <cell r="AD273">
            <v>0</v>
          </cell>
          <cell r="AE273">
            <v>0</v>
          </cell>
          <cell r="AF273">
            <v>58428.362523062329</v>
          </cell>
          <cell r="AG273">
            <v>39351.351351351375</v>
          </cell>
          <cell r="AH273">
            <v>-3800</v>
          </cell>
          <cell r="AI273">
            <v>0</v>
          </cell>
          <cell r="AJ273">
            <v>36800</v>
          </cell>
          <cell r="AK273">
            <v>-15600</v>
          </cell>
          <cell r="AL273">
            <v>153667.71387441369</v>
          </cell>
          <cell r="AM273">
            <v>0.57065217391304357</v>
          </cell>
          <cell r="AN273">
            <v>0.35897435897435898</v>
          </cell>
          <cell r="AO273">
            <v>0.63742840251008448</v>
          </cell>
          <cell r="AP273">
            <v>0.60311682417778589</v>
          </cell>
          <cell r="AQ273">
            <v>14000</v>
          </cell>
          <cell r="AR273">
            <v>17330</v>
          </cell>
          <cell r="AS273">
            <v>974.5</v>
          </cell>
          <cell r="AT273">
            <v>-1678.5</v>
          </cell>
          <cell r="AU273">
            <v>0</v>
          </cell>
          <cell r="AV273">
            <v>0</v>
          </cell>
          <cell r="AW273">
            <v>0</v>
          </cell>
          <cell r="AX273">
            <v>37243.897784355708</v>
          </cell>
          <cell r="AY273">
            <v>14126.126126126135</v>
          </cell>
          <cell r="AZ273">
            <v>-3800</v>
          </cell>
          <cell r="BA273">
            <v>0</v>
          </cell>
          <cell r="BB273">
            <v>21000.000000000004</v>
          </cell>
          <cell r="BC273">
            <v>-5600</v>
          </cell>
          <cell r="BD273">
            <v>39798.011955240923</v>
          </cell>
          <cell r="BE273">
            <v>0.46195652173913043</v>
          </cell>
          <cell r="BF273">
            <v>0.51282051282051289</v>
          </cell>
          <cell r="BG273">
            <v>0.4722185749595107</v>
          </cell>
          <cell r="BH273">
            <v>0.46705936495150635</v>
          </cell>
          <cell r="BI273">
            <v>14000</v>
          </cell>
          <cell r="BJ273">
            <v>13367.499999999998</v>
          </cell>
          <cell r="BK273">
            <v>1231.5</v>
          </cell>
          <cell r="BL273">
            <v>-3286.5</v>
          </cell>
          <cell r="BM273">
            <v>0</v>
          </cell>
          <cell r="BN273">
            <v>0</v>
          </cell>
          <cell r="BO273">
            <v>0</v>
          </cell>
          <cell r="BP273">
            <v>27590.958087858173</v>
          </cell>
          <cell r="BQ273">
            <v>20180.180180180196</v>
          </cell>
          <cell r="BR273">
            <v>-3800</v>
          </cell>
          <cell r="BS273">
            <v>0</v>
          </cell>
          <cell r="BT273">
            <v>17000</v>
          </cell>
          <cell r="BU273">
            <v>-8000.0000000000009</v>
          </cell>
          <cell r="BV273">
            <v>16070.909567009592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14000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-3800</v>
          </cell>
          <cell r="CK273">
            <v>0</v>
          </cell>
          <cell r="CL273">
            <v>0</v>
          </cell>
          <cell r="CM273">
            <v>0</v>
          </cell>
          <cell r="CN273">
            <v>-475</v>
          </cell>
          <cell r="CO273">
            <v>0.42391304347826092</v>
          </cell>
          <cell r="CP273">
            <v>0.66153846153846152</v>
          </cell>
          <cell r="CQ273">
            <v>0.35334395557606957</v>
          </cell>
          <cell r="CR273">
            <v>0.38702339929634627</v>
          </cell>
          <cell r="CS273">
            <v>14000</v>
          </cell>
          <cell r="CT273">
            <v>10812.5</v>
          </cell>
          <cell r="CU273">
            <v>1270</v>
          </cell>
          <cell r="CV273">
            <v>-4702.5</v>
          </cell>
          <cell r="CW273">
            <v>0</v>
          </cell>
          <cell r="CX273">
            <v>0</v>
          </cell>
          <cell r="CY273">
            <v>0</v>
          </cell>
          <cell r="CZ273">
            <v>20645.308731731424</v>
          </cell>
          <cell r="DA273">
            <v>26032.432432432448</v>
          </cell>
          <cell r="DB273">
            <v>-3800</v>
          </cell>
          <cell r="DC273">
            <v>0</v>
          </cell>
          <cell r="DD273">
            <v>15600.000000000002</v>
          </cell>
          <cell r="DE273">
            <v>-10320</v>
          </cell>
          <cell r="DF273">
            <v>3471.1088227602422</v>
          </cell>
          <cell r="DG273">
            <v>0.57608695652173925</v>
          </cell>
          <cell r="DH273">
            <v>0.51282051282051289</v>
          </cell>
          <cell r="DI273">
            <v>0.4722185749595107</v>
          </cell>
          <cell r="DJ273">
            <v>0.52157354386649757</v>
          </cell>
          <cell r="DK273">
            <v>14000</v>
          </cell>
          <cell r="DL273">
            <v>15655</v>
          </cell>
          <cell r="DM273">
            <v>1031</v>
          </cell>
          <cell r="DN273">
            <v>-2514</v>
          </cell>
          <cell r="DO273">
            <v>0</v>
          </cell>
          <cell r="DP273">
            <v>0</v>
          </cell>
          <cell r="DQ273">
            <v>0</v>
          </cell>
          <cell r="DR273">
            <v>27590.958087858173</v>
          </cell>
          <cell r="DS273">
            <v>20180.180180180196</v>
          </cell>
          <cell r="DT273">
            <v>-3800</v>
          </cell>
          <cell r="DU273">
            <v>0</v>
          </cell>
          <cell r="DV273">
            <v>21200.000000000004</v>
          </cell>
          <cell r="DW273">
            <v>-7366.6097693683669</v>
          </cell>
          <cell r="DX273">
            <v>2249.2665155834375</v>
          </cell>
          <cell r="DY273">
            <v>214782.01073500788</v>
          </cell>
          <cell r="DZ273" t="str">
            <v>No</v>
          </cell>
          <cell r="EA273">
            <v>67730</v>
          </cell>
          <cell r="EB273">
            <v>6840730</v>
          </cell>
          <cell r="EC273">
            <v>147052.01073500788</v>
          </cell>
          <cell r="ED273">
            <v>2.1711503135244038E-2</v>
          </cell>
          <cell r="EE273">
            <v>21</v>
          </cell>
          <cell r="EF273">
            <v>40</v>
          </cell>
        </row>
        <row r="274">
          <cell r="A274" t="str">
            <v>Michail Antonio</v>
          </cell>
          <cell r="B274" t="str">
            <v>West Ham</v>
          </cell>
          <cell r="C274" t="str">
            <v>Striker</v>
          </cell>
          <cell r="D274" t="str">
            <v>6.281.000</v>
          </cell>
          <cell r="E274">
            <v>3.1E-2</v>
          </cell>
          <cell r="F274" t="str">
            <v>Michail Antonio</v>
          </cell>
          <cell r="G274" t="str">
            <v>Manchester City</v>
          </cell>
          <cell r="H274">
            <v>6281000</v>
          </cell>
          <cell r="I274">
            <v>0.76811594202898537</v>
          </cell>
          <cell r="J274">
            <v>1.0043668122270741</v>
          </cell>
          <cell r="K274">
            <v>1.2532355465350469</v>
          </cell>
          <cell r="L274">
            <v>95</v>
          </cell>
          <cell r="M274">
            <v>0.12289855072463766</v>
          </cell>
          <cell r="N274">
            <v>0.16898550724637679</v>
          </cell>
          <cell r="O274">
            <v>1.0523188405797099</v>
          </cell>
          <cell r="P274">
            <v>0.10025884372280375</v>
          </cell>
          <cell r="Q274">
            <v>0</v>
          </cell>
          <cell r="R274">
            <v>0.13</v>
          </cell>
          <cell r="S274">
            <v>0</v>
          </cell>
          <cell r="T274">
            <v>0.53</v>
          </cell>
          <cell r="U274">
            <v>2.2999999999999998</v>
          </cell>
          <cell r="V274">
            <v>6.8400000000000002E-2</v>
          </cell>
          <cell r="W274">
            <v>0.1605</v>
          </cell>
          <cell r="X274">
            <v>0.77110000000000001</v>
          </cell>
          <cell r="Y274">
            <v>7000</v>
          </cell>
          <cell r="Z274">
            <v>1710</v>
          </cell>
          <cell r="AA274">
            <v>802.5</v>
          </cell>
          <cell r="AB274">
            <v>-11566.5</v>
          </cell>
          <cell r="AC274">
            <v>12289.855072463766</v>
          </cell>
          <cell r="AD274">
            <v>8449.2753623188401</v>
          </cell>
          <cell r="AE274">
            <v>10523.1884057971</v>
          </cell>
          <cell r="AF274">
            <v>0</v>
          </cell>
          <cell r="AG274">
            <v>0</v>
          </cell>
          <cell r="AH274">
            <v>-2600</v>
          </cell>
          <cell r="AI274">
            <v>0</v>
          </cell>
          <cell r="AJ274">
            <v>5300</v>
          </cell>
          <cell r="AK274">
            <v>-18400</v>
          </cell>
          <cell r="AL274">
            <v>13508.318840579708</v>
          </cell>
          <cell r="AM274">
            <v>3.3207547169811318</v>
          </cell>
          <cell r="AN274">
            <v>0.56956521739130439</v>
          </cell>
          <cell r="AO274">
            <v>2.6912344723492616</v>
          </cell>
          <cell r="AP274">
            <v>2.9894697805055728</v>
          </cell>
          <cell r="AQ274">
            <v>7000</v>
          </cell>
          <cell r="AR274">
            <v>11902.5</v>
          </cell>
          <cell r="AS274">
            <v>1199.5</v>
          </cell>
          <cell r="AT274">
            <v>-4260</v>
          </cell>
          <cell r="AU274">
            <v>40811.594202898537</v>
          </cell>
          <cell r="AV274">
            <v>28057.971014492749</v>
          </cell>
          <cell r="AW274">
            <v>34944.927536231873</v>
          </cell>
          <cell r="AX274">
            <v>0</v>
          </cell>
          <cell r="AY274">
            <v>0</v>
          </cell>
          <cell r="AZ274">
            <v>-2600</v>
          </cell>
          <cell r="BA274">
            <v>0</v>
          </cell>
          <cell r="BB274">
            <v>17600</v>
          </cell>
          <cell r="BC274">
            <v>-10480</v>
          </cell>
          <cell r="BD274">
            <v>58588.246376811578</v>
          </cell>
          <cell r="BE274">
            <v>1.9245283018867925</v>
          </cell>
          <cell r="BF274">
            <v>0.85652173913043483</v>
          </cell>
          <cell r="BG274">
            <v>1.39096812846378</v>
          </cell>
          <cell r="BH274">
            <v>1.6361410483974321</v>
          </cell>
          <cell r="BI274">
            <v>7000</v>
          </cell>
          <cell r="BJ274">
            <v>4702.5</v>
          </cell>
          <cell r="BK274">
            <v>1104</v>
          </cell>
          <cell r="BL274">
            <v>-8866.5</v>
          </cell>
          <cell r="BM274">
            <v>23652.173913043476</v>
          </cell>
          <cell r="BN274">
            <v>16260.86956521739</v>
          </cell>
          <cell r="BO274">
            <v>20252.173913043476</v>
          </cell>
          <cell r="BP274">
            <v>0</v>
          </cell>
          <cell r="BQ274">
            <v>0</v>
          </cell>
          <cell r="BR274">
            <v>-2600</v>
          </cell>
          <cell r="BS274">
            <v>0</v>
          </cell>
          <cell r="BT274">
            <v>10200</v>
          </cell>
          <cell r="BU274">
            <v>-15760.000000000002</v>
          </cell>
          <cell r="BV274">
            <v>12236.304347826084</v>
          </cell>
          <cell r="BW274">
            <v>2.4528301886792452</v>
          </cell>
          <cell r="BX274">
            <v>0.56521739130434789</v>
          </cell>
          <cell r="BY274">
            <v>2.7182818284590446</v>
          </cell>
          <cell r="BZ274">
            <v>2.5821471162934468</v>
          </cell>
          <cell r="CA274">
            <v>7000</v>
          </cell>
          <cell r="CB274">
            <v>9152.5</v>
          </cell>
          <cell r="CC274">
            <v>1354</v>
          </cell>
          <cell r="CD274">
            <v>-5445</v>
          </cell>
          <cell r="CE274">
            <v>30144.927536231877</v>
          </cell>
          <cell r="CF274">
            <v>20724.637681159416</v>
          </cell>
          <cell r="CG274">
            <v>25811.594202898548</v>
          </cell>
          <cell r="CH274">
            <v>0</v>
          </cell>
          <cell r="CI274">
            <v>0</v>
          </cell>
          <cell r="CJ274">
            <v>-2600</v>
          </cell>
          <cell r="CK274">
            <v>0</v>
          </cell>
          <cell r="CL274">
            <v>13000</v>
          </cell>
          <cell r="CM274">
            <v>-10400.000000000002</v>
          </cell>
          <cell r="CN274">
            <v>10217.83242753623</v>
          </cell>
          <cell r="CO274">
            <v>2.1886792452830188</v>
          </cell>
          <cell r="CP274">
            <v>0.5260869565217392</v>
          </cell>
          <cell r="CQ274">
            <v>2.9742740725630652</v>
          </cell>
          <cell r="CR274">
            <v>2.5514176319062667</v>
          </cell>
          <cell r="CS274">
            <v>7000</v>
          </cell>
          <cell r="CT274">
            <v>8662.5</v>
          </cell>
          <cell r="CU274">
            <v>1428.5</v>
          </cell>
          <cell r="CV274">
            <v>-5517</v>
          </cell>
          <cell r="CW274">
            <v>26898.550724637676</v>
          </cell>
          <cell r="CX274">
            <v>18492.753623188404</v>
          </cell>
          <cell r="CY274">
            <v>23031.884057971012</v>
          </cell>
          <cell r="CZ274">
            <v>0</v>
          </cell>
          <cell r="DA274">
            <v>0</v>
          </cell>
          <cell r="DB274">
            <v>-2600</v>
          </cell>
          <cell r="DC274">
            <v>0</v>
          </cell>
          <cell r="DD274">
            <v>11600</v>
          </cell>
          <cell r="DE274">
            <v>-9680.0000000000018</v>
          </cell>
          <cell r="DF274">
            <v>4519.8242753623181</v>
          </cell>
          <cell r="DG274">
            <v>2.4905660377358489</v>
          </cell>
          <cell r="DH274">
            <v>0.5043478260869565</v>
          </cell>
          <cell r="DI274">
            <v>3.1267683651861553</v>
          </cell>
          <cell r="DJ274">
            <v>2.7905954737653182</v>
          </cell>
          <cell r="DK274">
            <v>7000</v>
          </cell>
          <cell r="DL274">
            <v>9982.5</v>
          </cell>
          <cell r="DM274">
            <v>1383.5</v>
          </cell>
          <cell r="DN274">
            <v>-4861.5</v>
          </cell>
          <cell r="DO274">
            <v>30608.695652173908</v>
          </cell>
          <cell r="DP274">
            <v>21043.478260869564</v>
          </cell>
          <cell r="DQ274">
            <v>26208.695652173908</v>
          </cell>
          <cell r="DR274">
            <v>0</v>
          </cell>
          <cell r="DS274">
            <v>0</v>
          </cell>
          <cell r="DT274">
            <v>-2600</v>
          </cell>
          <cell r="DU274">
            <v>0</v>
          </cell>
          <cell r="DV274">
            <v>13200</v>
          </cell>
          <cell r="DW274">
            <v>-57532.53791942526</v>
          </cell>
          <cell r="DX274">
            <v>1169.7759889310037</v>
          </cell>
          <cell r="DY274">
            <v>100240.30225704692</v>
          </cell>
          <cell r="DZ274" t="str">
            <v>No</v>
          </cell>
          <cell r="EA274">
            <v>62810</v>
          </cell>
          <cell r="EB274">
            <v>6343810</v>
          </cell>
          <cell r="EC274">
            <v>37430.302257046918</v>
          </cell>
          <cell r="ED274">
            <v>5.9592902813320999E-3</v>
          </cell>
          <cell r="EE274">
            <v>125</v>
          </cell>
          <cell r="EF274">
            <v>154</v>
          </cell>
        </row>
        <row r="275">
          <cell r="A275" t="str">
            <v>Denis Odoi</v>
          </cell>
          <cell r="B275" t="str">
            <v>Fulham</v>
          </cell>
          <cell r="C275" t="str">
            <v>Defense</v>
          </cell>
          <cell r="D275" t="str">
            <v>2.450.000</v>
          </cell>
          <cell r="E275">
            <v>0</v>
          </cell>
          <cell r="F275" t="str">
            <v>Denis Odoi</v>
          </cell>
          <cell r="G275" t="str">
            <v/>
          </cell>
          <cell r="H275">
            <v>2450000</v>
          </cell>
          <cell r="I275">
            <v>0.99176954732510336</v>
          </cell>
          <cell r="J275">
            <v>0.98425196850393737</v>
          </cell>
          <cell r="K275">
            <v>0.98214923328760351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2.41</v>
          </cell>
          <cell r="U275">
            <v>2.5</v>
          </cell>
          <cell r="V275">
            <v>0.69979999999999998</v>
          </cell>
          <cell r="W275">
            <v>0.55679999999999996</v>
          </cell>
          <cell r="X275">
            <v>0.74329999999999996</v>
          </cell>
          <cell r="Y275">
            <v>-5000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-5000</v>
          </cell>
          <cell r="AM275">
            <v>0.29045643153526968</v>
          </cell>
          <cell r="AN275">
            <v>0.84000000000000008</v>
          </cell>
          <cell r="AO275">
            <v>0.21132559206978996</v>
          </cell>
          <cell r="AP275">
            <v>0.24775164452465148</v>
          </cell>
          <cell r="AQ275">
            <v>-5000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0.23651452282157673</v>
          </cell>
          <cell r="BF275">
            <v>0.85199999999999998</v>
          </cell>
          <cell r="BG275">
            <v>0.20507997694862173</v>
          </cell>
          <cell r="BH275">
            <v>0.22023712876865978</v>
          </cell>
          <cell r="BI275">
            <v>-5000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0.57676348547717837</v>
          </cell>
          <cell r="BX275">
            <v>0.54400000000000004</v>
          </cell>
          <cell r="BY275">
            <v>0.44292481354062141</v>
          </cell>
          <cell r="BZ275">
            <v>0.50543333809911883</v>
          </cell>
          <cell r="CA275">
            <v>-5000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0.39834024896265557</v>
          </cell>
          <cell r="CP275">
            <v>0.62</v>
          </cell>
          <cell r="CQ275">
            <v>0.36628072020757751</v>
          </cell>
          <cell r="CR275">
            <v>0.38197428352928053</v>
          </cell>
          <cell r="CS275">
            <v>-5000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0.45643153526970953</v>
          </cell>
          <cell r="DH275">
            <v>0.4</v>
          </cell>
          <cell r="DI275">
            <v>0.63485716368642675</v>
          </cell>
          <cell r="DJ275">
            <v>0.53830180187174648</v>
          </cell>
          <cell r="DK275">
            <v>-5000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-5000</v>
          </cell>
          <cell r="DZ275" t="str">
            <v>No</v>
          </cell>
          <cell r="EA275">
            <v>24500</v>
          </cell>
          <cell r="EB275">
            <v>2474500</v>
          </cell>
          <cell r="EC275">
            <v>-29500</v>
          </cell>
          <cell r="ED275">
            <v>-1.2040816326530613E-2</v>
          </cell>
          <cell r="EE275">
            <v>327</v>
          </cell>
          <cell r="EF275">
            <v>477</v>
          </cell>
        </row>
        <row r="276">
          <cell r="A276" t="str">
            <v>Hugo Lloris</v>
          </cell>
          <cell r="B276" t="str">
            <v>Tottenham</v>
          </cell>
          <cell r="C276" t="str">
            <v>Goalkeeper</v>
          </cell>
          <cell r="D276" t="str">
            <v>6.185.000</v>
          </cell>
          <cell r="E276">
            <v>1.3999999999999999E-2</v>
          </cell>
          <cell r="F276" t="str">
            <v>Hugo Lloris</v>
          </cell>
          <cell r="G276" t="str">
            <v>Burnley</v>
          </cell>
          <cell r="H276">
            <v>6185000</v>
          </cell>
          <cell r="I276">
            <v>0.9023668639053255</v>
          </cell>
          <cell r="J276">
            <v>0.99497487437185905</v>
          </cell>
          <cell r="K276">
            <v>0.97751435805271281</v>
          </cell>
          <cell r="L276">
            <v>190</v>
          </cell>
          <cell r="M276">
            <v>0</v>
          </cell>
          <cell r="N276">
            <v>0</v>
          </cell>
          <cell r="O276">
            <v>0</v>
          </cell>
          <cell r="P276">
            <v>0.75268605570058889</v>
          </cell>
          <cell r="Q276">
            <v>6.7757788944723609</v>
          </cell>
          <cell r="R276">
            <v>0.05</v>
          </cell>
          <cell r="S276">
            <v>0</v>
          </cell>
          <cell r="T276">
            <v>3.05</v>
          </cell>
          <cell r="U276">
            <v>1.98</v>
          </cell>
          <cell r="V276">
            <v>0.98889999999999989</v>
          </cell>
          <cell r="W276">
            <v>0.52160000000000006</v>
          </cell>
          <cell r="X276">
            <v>0.4894</v>
          </cell>
          <cell r="Y276">
            <v>14000</v>
          </cell>
          <cell r="Z276">
            <v>24722.499999999996</v>
          </cell>
          <cell r="AA276">
            <v>2608.0000000000005</v>
          </cell>
          <cell r="AB276">
            <v>-7341</v>
          </cell>
          <cell r="AC276">
            <v>0</v>
          </cell>
          <cell r="AD276">
            <v>0</v>
          </cell>
          <cell r="AE276">
            <v>0</v>
          </cell>
          <cell r="AF276">
            <v>56451.454177544168</v>
          </cell>
          <cell r="AG276">
            <v>33878.894472361804</v>
          </cell>
          <cell r="AH276">
            <v>-1000</v>
          </cell>
          <cell r="AI276">
            <v>0</v>
          </cell>
          <cell r="AJ276">
            <v>30500</v>
          </cell>
          <cell r="AK276">
            <v>-15840</v>
          </cell>
          <cell r="AL276">
            <v>137979.84864990597</v>
          </cell>
          <cell r="AM276">
            <v>0.63934426229508201</v>
          </cell>
          <cell r="AN276">
            <v>0.4494949494949495</v>
          </cell>
          <cell r="AO276">
            <v>0.54558703411891074</v>
          </cell>
          <cell r="AP276">
            <v>0.59060811021058346</v>
          </cell>
          <cell r="AQ276">
            <v>14000</v>
          </cell>
          <cell r="AR276">
            <v>15437.500000000002</v>
          </cell>
          <cell r="AS276">
            <v>1096</v>
          </cell>
          <cell r="AT276">
            <v>-2449.5</v>
          </cell>
          <cell r="AU276">
            <v>0</v>
          </cell>
          <cell r="AV276">
            <v>0</v>
          </cell>
          <cell r="AW276">
            <v>0</v>
          </cell>
          <cell r="AX276">
            <v>30799.181456425915</v>
          </cell>
          <cell r="AY276">
            <v>15228.391959798993</v>
          </cell>
          <cell r="AZ276">
            <v>-1000</v>
          </cell>
          <cell r="BA276">
            <v>0</v>
          </cell>
          <cell r="BB276">
            <v>19500</v>
          </cell>
          <cell r="BC276">
            <v>-7120</v>
          </cell>
          <cell r="BD276">
            <v>35745.786708112457</v>
          </cell>
          <cell r="BE276">
            <v>0.38360655737704918</v>
          </cell>
          <cell r="BF276">
            <v>0.77777777777777779</v>
          </cell>
          <cell r="BG276">
            <v>0.28482140701734565</v>
          </cell>
          <cell r="BH276">
            <v>0.33054403551298772</v>
          </cell>
          <cell r="BI276">
            <v>14000</v>
          </cell>
          <cell r="BJ276">
            <v>7155</v>
          </cell>
          <cell r="BK276">
            <v>1296</v>
          </cell>
          <cell r="BL276">
            <v>-6819</v>
          </cell>
          <cell r="BM276">
            <v>0</v>
          </cell>
          <cell r="BN276">
            <v>0</v>
          </cell>
          <cell r="BO276">
            <v>0</v>
          </cell>
          <cell r="BP276">
            <v>16078.582607023345</v>
          </cell>
          <cell r="BQ276">
            <v>26350.251256281404</v>
          </cell>
          <cell r="BR276">
            <v>-1000</v>
          </cell>
          <cell r="BS276">
            <v>0</v>
          </cell>
          <cell r="BT276">
            <v>11700</v>
          </cell>
          <cell r="BU276">
            <v>-12320</v>
          </cell>
          <cell r="BV276">
            <v>10610.208465826188</v>
          </cell>
          <cell r="BW276">
            <v>1.0491803278688525</v>
          </cell>
          <cell r="BX276">
            <v>1.2272727272727271</v>
          </cell>
          <cell r="BY276">
            <v>0.81027326376802444</v>
          </cell>
          <cell r="BZ276">
            <v>0.92202102391621266</v>
          </cell>
          <cell r="CA276">
            <v>14000</v>
          </cell>
          <cell r="CB276">
            <v>23104.999999999996</v>
          </cell>
          <cell r="CC276">
            <v>2478</v>
          </cell>
          <cell r="CD276">
            <v>-8703</v>
          </cell>
          <cell r="CE276">
            <v>0</v>
          </cell>
          <cell r="CF276">
            <v>0</v>
          </cell>
          <cell r="CG276">
            <v>0</v>
          </cell>
          <cell r="CH276">
            <v>45741.10402088979</v>
          </cell>
          <cell r="CI276">
            <v>41578.643216080389</v>
          </cell>
          <cell r="CJ276">
            <v>-1000</v>
          </cell>
          <cell r="CK276">
            <v>0</v>
          </cell>
          <cell r="CL276">
            <v>32000</v>
          </cell>
          <cell r="CM276">
            <v>-19439.999999999996</v>
          </cell>
          <cell r="CN276">
            <v>14469.968404621271</v>
          </cell>
          <cell r="CO276">
            <v>0.53442622950819674</v>
          </cell>
          <cell r="CP276">
            <v>0.54545454545454553</v>
          </cell>
          <cell r="CQ276">
            <v>0.45117818122570197</v>
          </cell>
          <cell r="CR276">
            <v>0.49104119402430768</v>
          </cell>
          <cell r="CS276">
            <v>14000</v>
          </cell>
          <cell r="CT276">
            <v>12400</v>
          </cell>
          <cell r="CU276">
            <v>1267</v>
          </cell>
          <cell r="CV276">
            <v>-3760.4999999999995</v>
          </cell>
          <cell r="CW276">
            <v>0</v>
          </cell>
          <cell r="CX276">
            <v>0</v>
          </cell>
          <cell r="CY276">
            <v>0</v>
          </cell>
          <cell r="CZ276">
            <v>25469.664423370432</v>
          </cell>
          <cell r="DA276">
            <v>18479.396984924624</v>
          </cell>
          <cell r="DB276">
            <v>-1000</v>
          </cell>
          <cell r="DC276">
            <v>0</v>
          </cell>
          <cell r="DD276">
            <v>16300</v>
          </cell>
          <cell r="DE276">
            <v>-8640.0000000000018</v>
          </cell>
          <cell r="DF276">
            <v>3782.2225880184405</v>
          </cell>
          <cell r="DG276">
            <v>0.4524590163934426</v>
          </cell>
          <cell r="DH276">
            <v>0.86363636363636365</v>
          </cell>
          <cell r="DI276">
            <v>0.24029380011401291</v>
          </cell>
          <cell r="DJ276">
            <v>0.32973185536891758</v>
          </cell>
          <cell r="DK276">
            <v>14000</v>
          </cell>
          <cell r="DL276">
            <v>7685</v>
          </cell>
          <cell r="DM276">
            <v>1208.5</v>
          </cell>
          <cell r="DN276">
            <v>-6763.5</v>
          </cell>
          <cell r="DO276">
            <v>0</v>
          </cell>
          <cell r="DP276">
            <v>0</v>
          </cell>
          <cell r="DQ276">
            <v>0</v>
          </cell>
          <cell r="DR276">
            <v>13564.934446284158</v>
          </cell>
          <cell r="DS276">
            <v>29259.045226130649</v>
          </cell>
          <cell r="DT276">
            <v>-1000</v>
          </cell>
          <cell r="DU276">
            <v>0</v>
          </cell>
          <cell r="DV276">
            <v>13800</v>
          </cell>
          <cell r="DW276">
            <v>-3806.2537938059645</v>
          </cell>
          <cell r="DX276">
            <v>1685.8664337065263</v>
          </cell>
          <cell r="DY276">
            <v>204273.90125019083</v>
          </cell>
          <cell r="DZ276" t="str">
            <v>No</v>
          </cell>
          <cell r="EA276">
            <v>61850</v>
          </cell>
          <cell r="EB276">
            <v>6246850</v>
          </cell>
          <cell r="EC276">
            <v>142423.90125019083</v>
          </cell>
          <cell r="ED276">
            <v>2.3027308205366342E-2</v>
          </cell>
          <cell r="EE276">
            <v>25</v>
          </cell>
          <cell r="EF276">
            <v>34</v>
          </cell>
        </row>
        <row r="277">
          <cell r="A277" t="str">
            <v>Gylfi Sigurdsson</v>
          </cell>
          <cell r="B277" t="str">
            <v>Everton</v>
          </cell>
          <cell r="C277" t="str">
            <v>Midfield</v>
          </cell>
          <cell r="D277" t="str">
            <v>4.836.000</v>
          </cell>
          <cell r="E277">
            <v>5.2000000000000005E-2</v>
          </cell>
          <cell r="F277" t="str">
            <v>Gylfi Sigurdsson</v>
          </cell>
          <cell r="G277" t="str">
            <v/>
          </cell>
          <cell r="H277">
            <v>4836000</v>
          </cell>
          <cell r="I277">
            <v>0.97204968944099401</v>
          </cell>
          <cell r="J277">
            <v>0.93693693693693725</v>
          </cell>
          <cell r="K277">
            <v>1.0552996276166207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3.13</v>
          </cell>
          <cell r="U277">
            <v>2.08</v>
          </cell>
          <cell r="V277">
            <v>0.98069999999999991</v>
          </cell>
          <cell r="W277">
            <v>0.51919999999999999</v>
          </cell>
          <cell r="X277">
            <v>0.5</v>
          </cell>
          <cell r="Y277">
            <v>-5000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-5000</v>
          </cell>
          <cell r="AM277">
            <v>0.24600638977635783</v>
          </cell>
          <cell r="AN277">
            <v>0.88942307692307698</v>
          </cell>
          <cell r="AO277">
            <v>0.22238455471794352</v>
          </cell>
          <cell r="AP277">
            <v>0.233897459259788</v>
          </cell>
          <cell r="AQ277">
            <v>-5000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0.45047923322683703</v>
          </cell>
          <cell r="BF277">
            <v>0.4375</v>
          </cell>
          <cell r="BG277">
            <v>0.56930032780136453</v>
          </cell>
          <cell r="BH277">
            <v>0.50641679982376742</v>
          </cell>
          <cell r="BI277">
            <v>-5000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-5000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0.53993610223642174</v>
          </cell>
          <cell r="CP277">
            <v>0.46153846153846151</v>
          </cell>
          <cell r="CQ277">
            <v>0.54153522318255987</v>
          </cell>
          <cell r="CR277">
            <v>0.54073507157287481</v>
          </cell>
          <cell r="CS277">
            <v>-5000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0.33546325878594252</v>
          </cell>
          <cell r="DH277">
            <v>0.72115384615384615</v>
          </cell>
          <cell r="DI277">
            <v>0.31557870490859519</v>
          </cell>
          <cell r="DJ277">
            <v>0.32536911462535079</v>
          </cell>
          <cell r="DK277">
            <v>-5000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-5000</v>
          </cell>
          <cell r="DZ277" t="str">
            <v>No</v>
          </cell>
          <cell r="EA277">
            <v>48360</v>
          </cell>
          <cell r="EB277">
            <v>4884360</v>
          </cell>
          <cell r="EC277">
            <v>-53360</v>
          </cell>
          <cell r="ED277">
            <v>-1.1033912324234904E-2</v>
          </cell>
          <cell r="EE277">
            <v>538</v>
          </cell>
          <cell r="EF277">
            <v>268</v>
          </cell>
        </row>
        <row r="278">
          <cell r="A278" t="str">
            <v>Ben Chilwell</v>
          </cell>
          <cell r="B278" t="str">
            <v>Chelsea</v>
          </cell>
          <cell r="C278" t="str">
            <v>Defense</v>
          </cell>
          <cell r="D278" t="str">
            <v>5.654.000</v>
          </cell>
          <cell r="E278">
            <v>6.9999999999999993E-3</v>
          </cell>
          <cell r="F278" t="str">
            <v>Ben Chilwell</v>
          </cell>
          <cell r="G278" t="str">
            <v>Manchester United</v>
          </cell>
          <cell r="H278">
            <v>5654000</v>
          </cell>
          <cell r="I278">
            <v>1.003571428571429</v>
          </cell>
          <cell r="J278">
            <v>0.9963636363636369</v>
          </cell>
          <cell r="K278">
            <v>0.99321007287201368</v>
          </cell>
          <cell r="L278">
            <v>95</v>
          </cell>
          <cell r="M278">
            <v>7.0250000000000035E-2</v>
          </cell>
          <cell r="N278">
            <v>0.22078571428571439</v>
          </cell>
          <cell r="O278">
            <v>0.64228571428571457</v>
          </cell>
          <cell r="P278">
            <v>0.30789512259032426</v>
          </cell>
          <cell r="Q278">
            <v>0</v>
          </cell>
          <cell r="R278">
            <v>0.22</v>
          </cell>
          <cell r="S278">
            <v>0</v>
          </cell>
          <cell r="T278">
            <v>2.81</v>
          </cell>
          <cell r="U278">
            <v>2.74</v>
          </cell>
          <cell r="V278">
            <v>0.76150000000000007</v>
          </cell>
          <cell r="W278">
            <v>0.51229999999999998</v>
          </cell>
          <cell r="X278">
            <v>0.72629999999999995</v>
          </cell>
          <cell r="Y278">
            <v>7000</v>
          </cell>
          <cell r="Z278">
            <v>19037.5</v>
          </cell>
          <cell r="AA278">
            <v>2561.5</v>
          </cell>
          <cell r="AB278">
            <v>-10894.5</v>
          </cell>
          <cell r="AC278">
            <v>10537.500000000005</v>
          </cell>
          <cell r="AD278">
            <v>11039.285714285719</v>
          </cell>
          <cell r="AE278">
            <v>6422.8571428571458</v>
          </cell>
          <cell r="AF278">
            <v>15394.756129516212</v>
          </cell>
          <cell r="AG278">
            <v>0</v>
          </cell>
          <cell r="AH278">
            <v>-4400</v>
          </cell>
          <cell r="AI278">
            <v>0</v>
          </cell>
          <cell r="AJ278">
            <v>28100</v>
          </cell>
          <cell r="AK278">
            <v>-21920</v>
          </cell>
          <cell r="AL278">
            <v>62878.898986659085</v>
          </cell>
          <cell r="AM278">
            <v>0.65836298932384341</v>
          </cell>
          <cell r="AN278">
            <v>0.28102189781021897</v>
          </cell>
          <cell r="AO278">
            <v>0.89649689534220123</v>
          </cell>
          <cell r="AP278">
            <v>0.76825801391006421</v>
          </cell>
          <cell r="AQ278">
            <v>7000</v>
          </cell>
          <cell r="AR278">
            <v>15620</v>
          </cell>
          <cell r="AS278">
            <v>1129</v>
          </cell>
          <cell r="AT278">
            <v>-2242.5</v>
          </cell>
          <cell r="AU278">
            <v>6937.5000000000036</v>
          </cell>
          <cell r="AV278">
            <v>7267.8571428571458</v>
          </cell>
          <cell r="AW278">
            <v>4228.5714285714303</v>
          </cell>
          <cell r="AX278">
            <v>13801.351074661607</v>
          </cell>
          <cell r="AY278">
            <v>0</v>
          </cell>
          <cell r="AZ278">
            <v>-4400</v>
          </cell>
          <cell r="BA278">
            <v>0</v>
          </cell>
          <cell r="BB278">
            <v>18500</v>
          </cell>
          <cell r="BC278">
            <v>-6160</v>
          </cell>
          <cell r="BD278">
            <v>27340.889823045094</v>
          </cell>
          <cell r="BE278">
            <v>0.65480427046263345</v>
          </cell>
          <cell r="BF278">
            <v>0.42700729927007292</v>
          </cell>
          <cell r="BG278">
            <v>0.60093984015659208</v>
          </cell>
          <cell r="BH278">
            <v>0.62729416833385976</v>
          </cell>
          <cell r="BI278">
            <v>7000</v>
          </cell>
          <cell r="BJ278">
            <v>13155</v>
          </cell>
          <cell r="BK278">
            <v>1172.5</v>
          </cell>
          <cell r="BL278">
            <v>-3589.5</v>
          </cell>
          <cell r="BM278">
            <v>6900.0000000000036</v>
          </cell>
          <cell r="BN278">
            <v>7228.5714285714321</v>
          </cell>
          <cell r="BO278">
            <v>4205.7142857142881</v>
          </cell>
          <cell r="BP278">
            <v>9251.3222877211883</v>
          </cell>
          <cell r="BQ278">
            <v>0</v>
          </cell>
          <cell r="BR278">
            <v>-4400</v>
          </cell>
          <cell r="BS278">
            <v>0</v>
          </cell>
          <cell r="BT278">
            <v>18400</v>
          </cell>
          <cell r="BU278">
            <v>-9359.9999999999982</v>
          </cell>
          <cell r="BV278">
            <v>10740.902000501728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7000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-4400</v>
          </cell>
          <cell r="CK278">
            <v>0</v>
          </cell>
          <cell r="CL278">
            <v>0</v>
          </cell>
          <cell r="CM278">
            <v>0</v>
          </cell>
          <cell r="CN278">
            <v>-550</v>
          </cell>
          <cell r="CO278">
            <v>0.86120996441281139</v>
          </cell>
          <cell r="CP278">
            <v>0.13503649635036497</v>
          </cell>
          <cell r="CQ278">
            <v>1.3374162098302169</v>
          </cell>
          <cell r="CR278">
            <v>1.0732176696611915</v>
          </cell>
          <cell r="CS278">
            <v>7000</v>
          </cell>
          <cell r="CT278">
            <v>20642.5</v>
          </cell>
          <cell r="CU278">
            <v>669</v>
          </cell>
          <cell r="CV278">
            <v>-607.5</v>
          </cell>
          <cell r="CW278">
            <v>9075.0000000000055</v>
          </cell>
          <cell r="CX278">
            <v>9507.1428571428605</v>
          </cell>
          <cell r="CY278">
            <v>5531.4285714285743</v>
          </cell>
          <cell r="CZ278">
            <v>20589.196393998074</v>
          </cell>
          <cell r="DA278">
            <v>0</v>
          </cell>
          <cell r="DB278">
            <v>-4400</v>
          </cell>
          <cell r="DC278">
            <v>0</v>
          </cell>
          <cell r="DD278">
            <v>24200</v>
          </cell>
          <cell r="DE278">
            <v>-2960</v>
          </cell>
          <cell r="DF278">
            <v>5140.4229889105945</v>
          </cell>
          <cell r="DG278">
            <v>0.67259786476868322</v>
          </cell>
          <cell r="DH278">
            <v>0.30291970802919704</v>
          </cell>
          <cell r="DI278">
            <v>0.84428898050167522</v>
          </cell>
          <cell r="DJ278">
            <v>0.7535694828834002</v>
          </cell>
          <cell r="DK278">
            <v>7000</v>
          </cell>
          <cell r="DL278">
            <v>15434.999999999998</v>
          </cell>
          <cell r="DM278">
            <v>1120</v>
          </cell>
          <cell r="DN278">
            <v>-2379</v>
          </cell>
          <cell r="DO278">
            <v>7087.5000000000027</v>
          </cell>
          <cell r="DP278">
            <v>7425.0000000000027</v>
          </cell>
          <cell r="DQ278">
            <v>4320.0000000000018</v>
          </cell>
          <cell r="DR278">
            <v>12997.622957661159</v>
          </cell>
          <cell r="DS278">
            <v>0</v>
          </cell>
          <cell r="DT278">
            <v>-4400</v>
          </cell>
          <cell r="DU278">
            <v>0</v>
          </cell>
          <cell r="DV278">
            <v>18900</v>
          </cell>
          <cell r="DW278">
            <v>-18506.814452596722</v>
          </cell>
          <cell r="DX278">
            <v>1312.4783907832639</v>
          </cell>
          <cell r="DY278">
            <v>106863.59218989976</v>
          </cell>
          <cell r="DZ278" t="str">
            <v>No</v>
          </cell>
          <cell r="EA278">
            <v>56540</v>
          </cell>
          <cell r="EB278">
            <v>5710540</v>
          </cell>
          <cell r="EC278">
            <v>50323.592189899762</v>
          </cell>
          <cell r="ED278">
            <v>8.9005292164661774E-3</v>
          </cell>
          <cell r="EE278">
            <v>104</v>
          </cell>
          <cell r="EF278">
            <v>131</v>
          </cell>
        </row>
        <row r="279">
          <cell r="A279" t="str">
            <v>Tyler Roberts</v>
          </cell>
          <cell r="B279" t="str">
            <v>Leeds United</v>
          </cell>
          <cell r="C279" t="str">
            <v>Striker</v>
          </cell>
          <cell r="D279" t="str">
            <v>2.666.000</v>
          </cell>
          <cell r="E279">
            <v>1.4999999999999999E-2</v>
          </cell>
          <cell r="F279" t="str">
            <v>Tyler Roberts</v>
          </cell>
          <cell r="G279" t="str">
            <v>Aston Villa</v>
          </cell>
          <cell r="H279">
            <v>2666000</v>
          </cell>
          <cell r="I279">
            <v>0.95238095238095244</v>
          </cell>
          <cell r="J279">
            <v>1.0902777777777777</v>
          </cell>
          <cell r="K279">
            <v>0.86685492648758533</v>
          </cell>
          <cell r="L279">
            <v>95</v>
          </cell>
          <cell r="M279">
            <v>0.21904761904761907</v>
          </cell>
          <cell r="N279">
            <v>0.33333333333333331</v>
          </cell>
          <cell r="O279">
            <v>0.95238095238095244</v>
          </cell>
          <cell r="P279">
            <v>0.20804518235702046</v>
          </cell>
          <cell r="Q279">
            <v>0</v>
          </cell>
          <cell r="R279">
            <v>0.09</v>
          </cell>
          <cell r="S279">
            <v>0</v>
          </cell>
          <cell r="T279">
            <v>1.6</v>
          </cell>
          <cell r="U279">
            <v>1.57</v>
          </cell>
          <cell r="V279">
            <v>0.38379999999999997</v>
          </cell>
          <cell r="W279">
            <v>0.2419</v>
          </cell>
          <cell r="X279">
            <v>0.37430000000000002</v>
          </cell>
          <cell r="Y279">
            <v>7000</v>
          </cell>
          <cell r="Z279">
            <v>9595</v>
          </cell>
          <cell r="AA279">
            <v>1209.5</v>
          </cell>
          <cell r="AB279">
            <v>-5614.5</v>
          </cell>
          <cell r="AC279">
            <v>21904.761904761908</v>
          </cell>
          <cell r="AD279">
            <v>16666.666666666664</v>
          </cell>
          <cell r="AE279">
            <v>9523.8095238095248</v>
          </cell>
          <cell r="AF279">
            <v>0</v>
          </cell>
          <cell r="AG279">
            <v>0</v>
          </cell>
          <cell r="AH279">
            <v>-1800</v>
          </cell>
          <cell r="AI279">
            <v>0</v>
          </cell>
          <cell r="AJ279">
            <v>16000</v>
          </cell>
          <cell r="AK279">
            <v>-12560</v>
          </cell>
          <cell r="AL279">
            <v>61925.238095238106</v>
          </cell>
          <cell r="AM279">
            <v>0.81874999999999998</v>
          </cell>
          <cell r="AN279">
            <v>1.1210191082802548</v>
          </cell>
          <cell r="AO279">
            <v>0.8269591339433624</v>
          </cell>
          <cell r="AP279">
            <v>0.82284432969798604</v>
          </cell>
          <cell r="AQ279">
            <v>7000</v>
          </cell>
          <cell r="AR279">
            <v>7099.9999999999991</v>
          </cell>
          <cell r="AS279">
            <v>1199.5</v>
          </cell>
          <cell r="AT279">
            <v>-7141.5</v>
          </cell>
          <cell r="AU279">
            <v>17934.523809523813</v>
          </cell>
          <cell r="AV279">
            <v>13645.83333333333</v>
          </cell>
          <cell r="AW279">
            <v>7797.6190476190486</v>
          </cell>
          <cell r="AX279">
            <v>0</v>
          </cell>
          <cell r="AY279">
            <v>0</v>
          </cell>
          <cell r="AZ279">
            <v>-1800</v>
          </cell>
          <cell r="BA279">
            <v>0</v>
          </cell>
          <cell r="BB279">
            <v>13100</v>
          </cell>
          <cell r="BC279">
            <v>-14080</v>
          </cell>
          <cell r="BD279">
            <v>18877.988095238095</v>
          </cell>
          <cell r="BE279">
            <v>0.73124999999999996</v>
          </cell>
          <cell r="BF279">
            <v>1.1719745222929936</v>
          </cell>
          <cell r="BG279">
            <v>0.76337949433685315</v>
          </cell>
          <cell r="BH279">
            <v>0.74714205826858915</v>
          </cell>
          <cell r="BI279">
            <v>7000</v>
          </cell>
          <cell r="BJ279">
            <v>5982.5</v>
          </cell>
          <cell r="BK279">
            <v>1172.5</v>
          </cell>
          <cell r="BL279">
            <v>-7893</v>
          </cell>
          <cell r="BM279">
            <v>16017.857142857145</v>
          </cell>
          <cell r="BN279">
            <v>12187.499999999998</v>
          </cell>
          <cell r="BO279">
            <v>6964.2857142857147</v>
          </cell>
          <cell r="BP279">
            <v>0</v>
          </cell>
          <cell r="BQ279">
            <v>0</v>
          </cell>
          <cell r="BR279">
            <v>-1800</v>
          </cell>
          <cell r="BS279">
            <v>0</v>
          </cell>
          <cell r="BT279">
            <v>11700</v>
          </cell>
          <cell r="BU279">
            <v>-14720</v>
          </cell>
          <cell r="BV279">
            <v>7402.9107142857156</v>
          </cell>
          <cell r="BW279">
            <v>0.85</v>
          </cell>
          <cell r="BX279">
            <v>0.88535031847133749</v>
          </cell>
          <cell r="BY279">
            <v>1.1972173631218104</v>
          </cell>
          <cell r="BZ279">
            <v>1.0087788452646789</v>
          </cell>
          <cell r="CA279">
            <v>7000</v>
          </cell>
          <cell r="CB279">
            <v>9067.5</v>
          </cell>
          <cell r="CC279">
            <v>1310.5</v>
          </cell>
          <cell r="CD279">
            <v>-5628</v>
          </cell>
          <cell r="CE279">
            <v>18619.047619047622</v>
          </cell>
          <cell r="CF279">
            <v>14166.666666666664</v>
          </cell>
          <cell r="CG279">
            <v>8095.2380952380954</v>
          </cell>
          <cell r="CH279">
            <v>0</v>
          </cell>
          <cell r="CI279">
            <v>0</v>
          </cell>
          <cell r="CJ279">
            <v>-1800</v>
          </cell>
          <cell r="CK279">
            <v>0</v>
          </cell>
          <cell r="CL279">
            <v>13600</v>
          </cell>
          <cell r="CM279">
            <v>-11119.999999999998</v>
          </cell>
          <cell r="CN279">
            <v>5788.8690476190477</v>
          </cell>
          <cell r="CO279">
            <v>1.0812499999999998</v>
          </cell>
          <cell r="CP279">
            <v>0.64331210191082799</v>
          </cell>
          <cell r="CQ279">
            <v>1.7506725002961012</v>
          </cell>
          <cell r="CR279">
            <v>1.3758323447808454</v>
          </cell>
          <cell r="CS279">
            <v>7000</v>
          </cell>
          <cell r="CT279">
            <v>13420.000000000002</v>
          </cell>
          <cell r="CU279">
            <v>1219.5</v>
          </cell>
          <cell r="CV279">
            <v>-3289.5</v>
          </cell>
          <cell r="CW279">
            <v>23684.523809523809</v>
          </cell>
          <cell r="CX279">
            <v>18020.833333333328</v>
          </cell>
          <cell r="CY279">
            <v>10297.619047619048</v>
          </cell>
          <cell r="CZ279">
            <v>0</v>
          </cell>
          <cell r="DA279">
            <v>0</v>
          </cell>
          <cell r="DB279">
            <v>-1800</v>
          </cell>
          <cell r="DC279">
            <v>0</v>
          </cell>
          <cell r="DD279">
            <v>17299.999999999996</v>
          </cell>
          <cell r="DE279">
            <v>-8080</v>
          </cell>
          <cell r="DF279">
            <v>4423.3110119047615</v>
          </cell>
          <cell r="DG279">
            <v>0.29374999999999996</v>
          </cell>
          <cell r="DH279">
            <v>1.7961783439490444</v>
          </cell>
          <cell r="DI279">
            <v>0.28650479686019015</v>
          </cell>
          <cell r="DJ279">
            <v>0.29010478120444833</v>
          </cell>
          <cell r="DK279">
            <v>7000</v>
          </cell>
          <cell r="DL279">
            <v>982.5</v>
          </cell>
          <cell r="DM279">
            <v>545</v>
          </cell>
          <cell r="DN279">
            <v>-12775.5</v>
          </cell>
          <cell r="DO279">
            <v>6434.5238095238092</v>
          </cell>
          <cell r="DP279">
            <v>4895.8333333333321</v>
          </cell>
          <cell r="DQ279">
            <v>2797.6190476190473</v>
          </cell>
          <cell r="DR279">
            <v>0</v>
          </cell>
          <cell r="DS279">
            <v>0</v>
          </cell>
          <cell r="DT279">
            <v>-1800</v>
          </cell>
          <cell r="DU279">
            <v>0</v>
          </cell>
          <cell r="DV279">
            <v>4699.9999999999991</v>
          </cell>
          <cell r="DW279">
            <v>-3598.5002485639884</v>
          </cell>
          <cell r="DX279">
            <v>68.171123184756212</v>
          </cell>
          <cell r="DY279">
            <v>98486.488087470483</v>
          </cell>
          <cell r="DZ279" t="str">
            <v>No</v>
          </cell>
          <cell r="EA279">
            <v>26660</v>
          </cell>
          <cell r="EB279">
            <v>2692660</v>
          </cell>
          <cell r="EC279">
            <v>71826.488087470483</v>
          </cell>
          <cell r="ED279">
            <v>2.694166844991391E-2</v>
          </cell>
          <cell r="EE279">
            <v>73</v>
          </cell>
          <cell r="EF279">
            <v>25</v>
          </cell>
        </row>
        <row r="280">
          <cell r="A280" t="str">
            <v>Alexandre Lacazette</v>
          </cell>
          <cell r="B280" t="str">
            <v>Arsenal</v>
          </cell>
          <cell r="C280" t="str">
            <v>Striker</v>
          </cell>
          <cell r="D280" t="str">
            <v>6.345.000</v>
          </cell>
          <cell r="E280">
            <v>6.6000000000000003E-2</v>
          </cell>
          <cell r="F280" t="str">
            <v>Alexandre Lacazette</v>
          </cell>
          <cell r="G280" t="str">
            <v/>
          </cell>
          <cell r="H280">
            <v>6345000</v>
          </cell>
          <cell r="I280">
            <v>0.78294573643410836</v>
          </cell>
          <cell r="J280">
            <v>0.99999999999999989</v>
          </cell>
          <cell r="K280">
            <v>1.0063142122390261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1.01</v>
          </cell>
          <cell r="U280">
            <v>1.38</v>
          </cell>
          <cell r="V280">
            <v>0.2727</v>
          </cell>
          <cell r="W280">
            <v>0.27839999999999998</v>
          </cell>
          <cell r="X280">
            <v>0.44890000000000002</v>
          </cell>
          <cell r="Y280">
            <v>-5000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-5000</v>
          </cell>
          <cell r="AM280">
            <v>1.3168316831683169</v>
          </cell>
          <cell r="AN280">
            <v>0.69565217391304346</v>
          </cell>
          <cell r="AO280">
            <v>1.5219615556186339</v>
          </cell>
          <cell r="AP280">
            <v>1.4156861223458947</v>
          </cell>
          <cell r="AQ280">
            <v>-5000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1.5247524752475248</v>
          </cell>
          <cell r="BF280">
            <v>0.84782608695652173</v>
          </cell>
          <cell r="BG280">
            <v>1.2336780599567434</v>
          </cell>
          <cell r="BH280">
            <v>1.3715151022054437</v>
          </cell>
          <cell r="BI280">
            <v>-5000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1.2871287128712872</v>
          </cell>
          <cell r="BX280">
            <v>0.94202898550724645</v>
          </cell>
          <cell r="BY280">
            <v>1.0832870676749584</v>
          </cell>
          <cell r="BZ280">
            <v>1.1808174664555822</v>
          </cell>
          <cell r="CA280">
            <v>-5000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1.2772277227722773</v>
          </cell>
          <cell r="CP280">
            <v>1.1304347826086958</v>
          </cell>
          <cell r="CQ280">
            <v>0.83527021141127189</v>
          </cell>
          <cell r="CR280">
            <v>1.0328747600848505</v>
          </cell>
          <cell r="CS280">
            <v>-5000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1.4455445544554455</v>
          </cell>
          <cell r="DH280">
            <v>0.65942028985507251</v>
          </cell>
          <cell r="DI280">
            <v>1.5999941932173602</v>
          </cell>
          <cell r="DJ280">
            <v>1.5208099464317324</v>
          </cell>
          <cell r="DK280">
            <v>-5000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-5000</v>
          </cell>
          <cell r="DZ280" t="str">
            <v>No</v>
          </cell>
          <cell r="EA280">
            <v>63450</v>
          </cell>
          <cell r="EB280">
            <v>6408450</v>
          </cell>
          <cell r="EC280">
            <v>-68450</v>
          </cell>
          <cell r="ED280">
            <v>-1.0788022064617809E-2</v>
          </cell>
          <cell r="EE280">
            <v>564</v>
          </cell>
          <cell r="EF280">
            <v>242</v>
          </cell>
        </row>
        <row r="281">
          <cell r="A281" t="str">
            <v>Nathaniel Phillips</v>
          </cell>
          <cell r="B281" t="str">
            <v>Liverpool</v>
          </cell>
          <cell r="C281" t="str">
            <v>Defense</v>
          </cell>
          <cell r="D281" t="str">
            <v>3.026.000</v>
          </cell>
          <cell r="E281">
            <v>9.0000000000000011E-3</v>
          </cell>
          <cell r="F281" t="str">
            <v>Nathaniel Phillips</v>
          </cell>
          <cell r="G281" t="str">
            <v>Sheffield United</v>
          </cell>
          <cell r="H281">
            <v>3026000</v>
          </cell>
          <cell r="I281">
            <v>1.0082191780821921</v>
          </cell>
          <cell r="J281">
            <v>0.87837837837837884</v>
          </cell>
          <cell r="K281">
            <v>1.1290504835374364</v>
          </cell>
          <cell r="L281">
            <v>190</v>
          </cell>
          <cell r="M281">
            <v>6.0493150684931524E-2</v>
          </cell>
          <cell r="N281">
            <v>7.0575342465753449E-2</v>
          </cell>
          <cell r="O281">
            <v>0.25205479452054802</v>
          </cell>
          <cell r="P281">
            <v>0.7790448336408311</v>
          </cell>
          <cell r="Q281">
            <v>0</v>
          </cell>
          <cell r="R281">
            <v>0.56000000000000005</v>
          </cell>
          <cell r="S281">
            <v>0</v>
          </cell>
          <cell r="T281">
            <v>3.6799999999999997</v>
          </cell>
          <cell r="U281">
            <v>1.95</v>
          </cell>
          <cell r="V281">
            <v>1.1375</v>
          </cell>
          <cell r="W281">
            <v>0.44940000000000002</v>
          </cell>
          <cell r="X281">
            <v>0.41310000000000002</v>
          </cell>
          <cell r="Y281">
            <v>14000</v>
          </cell>
          <cell r="Z281">
            <v>28437.5</v>
          </cell>
          <cell r="AA281">
            <v>2247</v>
          </cell>
          <cell r="AB281">
            <v>-6196.5</v>
          </cell>
          <cell r="AC281">
            <v>9073.9726027397282</v>
          </cell>
          <cell r="AD281">
            <v>3528.7671232876723</v>
          </cell>
          <cell r="AE281">
            <v>2520.5479452054801</v>
          </cell>
          <cell r="AF281">
            <v>38952.241682041553</v>
          </cell>
          <cell r="AG281">
            <v>0</v>
          </cell>
          <cell r="AH281">
            <v>-11200.000000000002</v>
          </cell>
          <cell r="AI281">
            <v>0</v>
          </cell>
          <cell r="AJ281">
            <v>36800</v>
          </cell>
          <cell r="AK281">
            <v>-15600</v>
          </cell>
          <cell r="AL281">
            <v>102563.52935327444</v>
          </cell>
          <cell r="AM281">
            <v>0.57065217391304357</v>
          </cell>
          <cell r="AN281">
            <v>0.35897435897435898</v>
          </cell>
          <cell r="AO281">
            <v>0.63742840251008448</v>
          </cell>
          <cell r="AP281">
            <v>0.60311682417778589</v>
          </cell>
          <cell r="AQ281">
            <v>14000</v>
          </cell>
          <cell r="AR281">
            <v>17330</v>
          </cell>
          <cell r="AS281">
            <v>974.5</v>
          </cell>
          <cell r="AT281">
            <v>-1678.5</v>
          </cell>
          <cell r="AU281">
            <v>5178.0821917808244</v>
          </cell>
          <cell r="AV281">
            <v>2013.6986301369873</v>
          </cell>
          <cell r="AW281">
            <v>1438.3561643835621</v>
          </cell>
          <cell r="AX281">
            <v>24829.265189570473</v>
          </cell>
          <cell r="AY281">
            <v>0</v>
          </cell>
          <cell r="AZ281">
            <v>-11200.000000000002</v>
          </cell>
          <cell r="BA281">
            <v>0</v>
          </cell>
          <cell r="BB281">
            <v>21000.000000000004</v>
          </cell>
          <cell r="BC281">
            <v>-5600</v>
          </cell>
          <cell r="BD281">
            <v>27142.701087935922</v>
          </cell>
          <cell r="BE281">
            <v>0.46195652173913043</v>
          </cell>
          <cell r="BF281">
            <v>0.51282051282051289</v>
          </cell>
          <cell r="BG281">
            <v>0.4722185749595107</v>
          </cell>
          <cell r="BH281">
            <v>0.46705936495150635</v>
          </cell>
          <cell r="BI281">
            <v>14000</v>
          </cell>
          <cell r="BJ281">
            <v>13367.499999999998</v>
          </cell>
          <cell r="BK281">
            <v>1231.5</v>
          </cell>
          <cell r="BL281">
            <v>-3286.5</v>
          </cell>
          <cell r="BM281">
            <v>4191.7808219178096</v>
          </cell>
          <cell r="BN281">
            <v>1630.1369863013704</v>
          </cell>
          <cell r="BO281">
            <v>1164.3835616438359</v>
          </cell>
          <cell r="BP281">
            <v>18393.972058572115</v>
          </cell>
          <cell r="BQ281">
            <v>0</v>
          </cell>
          <cell r="BR281">
            <v>-11200.000000000002</v>
          </cell>
          <cell r="BS281">
            <v>0</v>
          </cell>
          <cell r="BT281">
            <v>17000</v>
          </cell>
          <cell r="BU281">
            <v>-8000.0000000000009</v>
          </cell>
          <cell r="BV281">
            <v>8623.1933571087829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14000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-11200.000000000002</v>
          </cell>
          <cell r="CK281">
            <v>0</v>
          </cell>
          <cell r="CL281">
            <v>0</v>
          </cell>
          <cell r="CM281">
            <v>0</v>
          </cell>
          <cell r="CN281">
            <v>-1400.0000000000002</v>
          </cell>
          <cell r="CO281">
            <v>0.42391304347826092</v>
          </cell>
          <cell r="CP281">
            <v>0.66153846153846152</v>
          </cell>
          <cell r="CQ281">
            <v>0.35334395557606957</v>
          </cell>
          <cell r="CR281">
            <v>0.38702339929634627</v>
          </cell>
          <cell r="CS281">
            <v>14000</v>
          </cell>
          <cell r="CT281">
            <v>10812.5</v>
          </cell>
          <cell r="CU281">
            <v>1270</v>
          </cell>
          <cell r="CV281">
            <v>-4702.5</v>
          </cell>
          <cell r="CW281">
            <v>3846.5753424657546</v>
          </cell>
          <cell r="CX281">
            <v>1495.8904109589048</v>
          </cell>
          <cell r="CY281">
            <v>1068.4931506849318</v>
          </cell>
          <cell r="CZ281">
            <v>13763.539154487617</v>
          </cell>
          <cell r="DA281">
            <v>0</v>
          </cell>
          <cell r="DB281">
            <v>-11200.000000000002</v>
          </cell>
          <cell r="DC281">
            <v>0</v>
          </cell>
          <cell r="DD281">
            <v>15600.000000000002</v>
          </cell>
          <cell r="DE281">
            <v>-10320</v>
          </cell>
          <cell r="DF281">
            <v>1352.1561286623255</v>
          </cell>
          <cell r="DG281">
            <v>0.57608695652173925</v>
          </cell>
          <cell r="DH281">
            <v>0.51282051282051289</v>
          </cell>
          <cell r="DI281">
            <v>0.4722185749595107</v>
          </cell>
          <cell r="DJ281">
            <v>0.52157354386649757</v>
          </cell>
          <cell r="DK281">
            <v>14000</v>
          </cell>
          <cell r="DL281">
            <v>15655</v>
          </cell>
          <cell r="DM281">
            <v>1031</v>
          </cell>
          <cell r="DN281">
            <v>-2514</v>
          </cell>
          <cell r="DO281">
            <v>5227.397260273975</v>
          </cell>
          <cell r="DP281">
            <v>2032.8767123287682</v>
          </cell>
          <cell r="DQ281">
            <v>1452.0547945205485</v>
          </cell>
          <cell r="DR281">
            <v>18393.972058572115</v>
          </cell>
          <cell r="DS281">
            <v>0</v>
          </cell>
          <cell r="DT281">
            <v>-11200.000000000002</v>
          </cell>
          <cell r="DU281">
            <v>0</v>
          </cell>
          <cell r="DV281">
            <v>21200.000000000004</v>
          </cell>
          <cell r="DW281">
            <v>-7366.6097693683669</v>
          </cell>
          <cell r="DX281">
            <v>1372.2403455102199</v>
          </cell>
          <cell r="DY281">
            <v>139653.82027249166</v>
          </cell>
          <cell r="DZ281" t="str">
            <v>No</v>
          </cell>
          <cell r="EA281">
            <v>30260</v>
          </cell>
          <cell r="EB281">
            <v>3056260</v>
          </cell>
          <cell r="EC281">
            <v>109393.82027249166</v>
          </cell>
          <cell r="ED281">
            <v>3.6151295529574246E-2</v>
          </cell>
          <cell r="EE281">
            <v>42</v>
          </cell>
          <cell r="EF281">
            <v>7</v>
          </cell>
        </row>
        <row r="282">
          <cell r="A282" t="str">
            <v>Jason Steele</v>
          </cell>
          <cell r="B282" t="str">
            <v>Brighton and Hove</v>
          </cell>
          <cell r="C282" t="str">
            <v>Goalkeeper</v>
          </cell>
          <cell r="D282" t="str">
            <v>2.960.000</v>
          </cell>
          <cell r="E282">
            <v>0</v>
          </cell>
          <cell r="F282" t="str">
            <v>Jason Steele</v>
          </cell>
          <cell r="G282" t="str">
            <v/>
          </cell>
          <cell r="H282">
            <v>2960000</v>
          </cell>
          <cell r="I282">
            <v>1.0849673202614376</v>
          </cell>
          <cell r="J282">
            <v>0.94845360824742264</v>
          </cell>
          <cell r="K282">
            <v>1.0487343186434583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1.66</v>
          </cell>
          <cell r="U282">
            <v>0.92</v>
          </cell>
          <cell r="V282">
            <v>0.54459999999999997</v>
          </cell>
          <cell r="W282">
            <v>0.25019999999999998</v>
          </cell>
          <cell r="X282">
            <v>0.20519999999999999</v>
          </cell>
          <cell r="Y282">
            <v>-5000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-5000</v>
          </cell>
          <cell r="AM282">
            <v>0.77108433734939763</v>
          </cell>
          <cell r="AN282">
            <v>1.173913043478261</v>
          </cell>
          <cell r="AO282">
            <v>0.85214378896621135</v>
          </cell>
          <cell r="AP282">
            <v>0.81060146116412601</v>
          </cell>
          <cell r="AQ282">
            <v>-5000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0.78313253012048201</v>
          </cell>
          <cell r="BF282">
            <v>1.2499999999999998</v>
          </cell>
          <cell r="BG282">
            <v>0.79453360250333427</v>
          </cell>
          <cell r="BH282">
            <v>0.78881246845760333</v>
          </cell>
          <cell r="BI282">
            <v>-5000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1.0060240963855422</v>
          </cell>
          <cell r="BX282">
            <v>0.83695652173913038</v>
          </cell>
          <cell r="BY282">
            <v>1.1618342427282833</v>
          </cell>
          <cell r="BZ282">
            <v>1.0811259150489836</v>
          </cell>
          <cell r="CA282">
            <v>-5000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0.58433734939759041</v>
          </cell>
          <cell r="CP282">
            <v>2.0217391304347827</v>
          </cell>
          <cell r="CQ282">
            <v>0.39062783535852114</v>
          </cell>
          <cell r="CR282">
            <v>0.47776399394922653</v>
          </cell>
          <cell r="CS282">
            <v>-5000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0.90361445783132532</v>
          </cell>
          <cell r="DH282">
            <v>1.1413043478260869</v>
          </cell>
          <cell r="DI282">
            <v>0.8780954309205613</v>
          </cell>
          <cell r="DJ282">
            <v>0.890763563879578</v>
          </cell>
          <cell r="DK282">
            <v>-5000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-5000</v>
          </cell>
          <cell r="DZ282" t="str">
            <v>No</v>
          </cell>
          <cell r="EA282">
            <v>29600</v>
          </cell>
          <cell r="EB282">
            <v>2989600</v>
          </cell>
          <cell r="EC282">
            <v>-34600</v>
          </cell>
          <cell r="ED282">
            <v>-1.1689189189189189E-2</v>
          </cell>
          <cell r="EE282">
            <v>414</v>
          </cell>
          <cell r="EF282">
            <v>389</v>
          </cell>
        </row>
        <row r="283">
          <cell r="A283" t="str">
            <v>Moises Caicedo</v>
          </cell>
          <cell r="B283" t="str">
            <v>Brighton and Hove</v>
          </cell>
          <cell r="C283" t="str">
            <v>Midfield</v>
          </cell>
          <cell r="D283" t="str">
            <v>2.480.000</v>
          </cell>
          <cell r="E283">
            <v>0</v>
          </cell>
          <cell r="F283" t="e">
            <v>#N/A</v>
          </cell>
          <cell r="G283" t="str">
            <v/>
          </cell>
          <cell r="H283">
            <v>2480000</v>
          </cell>
          <cell r="I283">
            <v>1.0849673202614376</v>
          </cell>
          <cell r="J283">
            <v>0.94845360824742264</v>
          </cell>
          <cell r="K283">
            <v>1.0487343186434583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1.66</v>
          </cell>
          <cell r="U283">
            <v>0.92</v>
          </cell>
          <cell r="V283">
            <v>0.54459999999999997</v>
          </cell>
          <cell r="W283">
            <v>0.25019999999999998</v>
          </cell>
          <cell r="X283">
            <v>0.20519999999999999</v>
          </cell>
          <cell r="Y283">
            <v>-5000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-5000</v>
          </cell>
          <cell r="AM283">
            <v>0.77108433734939763</v>
          </cell>
          <cell r="AN283">
            <v>1.173913043478261</v>
          </cell>
          <cell r="AO283">
            <v>0.85214378896621135</v>
          </cell>
          <cell r="AP283">
            <v>0.81060146116412601</v>
          </cell>
          <cell r="AQ283">
            <v>-5000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0.78313253012048201</v>
          </cell>
          <cell r="BF283">
            <v>1.2499999999999998</v>
          </cell>
          <cell r="BG283">
            <v>0.79453360250333427</v>
          </cell>
          <cell r="BH283">
            <v>0.78881246845760333</v>
          </cell>
          <cell r="BI283">
            <v>-5000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1.0060240963855422</v>
          </cell>
          <cell r="BX283">
            <v>0.83695652173913038</v>
          </cell>
          <cell r="BY283">
            <v>1.1618342427282833</v>
          </cell>
          <cell r="BZ283">
            <v>1.0811259150489836</v>
          </cell>
          <cell r="CA283">
            <v>-5000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0.58433734939759041</v>
          </cell>
          <cell r="CP283">
            <v>2.0217391304347827</v>
          </cell>
          <cell r="CQ283">
            <v>0.39062783535852114</v>
          </cell>
          <cell r="CR283">
            <v>0.47776399394922653</v>
          </cell>
          <cell r="CS283">
            <v>-5000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  <cell r="DF283">
            <v>0</v>
          </cell>
          <cell r="DG283">
            <v>0.90361445783132532</v>
          </cell>
          <cell r="DH283">
            <v>1.1413043478260869</v>
          </cell>
          <cell r="DI283">
            <v>0.8780954309205613</v>
          </cell>
          <cell r="DJ283">
            <v>0.890763563879578</v>
          </cell>
          <cell r="DK283">
            <v>-5000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-5000</v>
          </cell>
          <cell r="DZ283" t="str">
            <v>No</v>
          </cell>
          <cell r="EA283">
            <v>24800</v>
          </cell>
          <cell r="EB283">
            <v>2504800</v>
          </cell>
          <cell r="EC283">
            <v>-29800</v>
          </cell>
          <cell r="ED283">
            <v>-1.2016129032258065E-2</v>
          </cell>
          <cell r="EE283">
            <v>356</v>
          </cell>
          <cell r="EF283">
            <v>445</v>
          </cell>
        </row>
        <row r="284">
          <cell r="A284" t="str">
            <v>Abdoulaye Doucoure</v>
          </cell>
          <cell r="B284" t="str">
            <v>Everton</v>
          </cell>
          <cell r="C284" t="str">
            <v>Midfield</v>
          </cell>
          <cell r="D284" t="str">
            <v>4.208.000</v>
          </cell>
          <cell r="E284">
            <v>1.7000000000000001E-2</v>
          </cell>
          <cell r="F284" t="str">
            <v>Abdoulaye Doucoure</v>
          </cell>
          <cell r="G284" t="str">
            <v>West Bromwich</v>
          </cell>
          <cell r="H284">
            <v>4208000</v>
          </cell>
          <cell r="I284">
            <v>0.97204968944099401</v>
          </cell>
          <cell r="J284">
            <v>0.93693693693693725</v>
          </cell>
          <cell r="K284">
            <v>1.0552996276166207</v>
          </cell>
          <cell r="L284">
            <v>190</v>
          </cell>
          <cell r="M284">
            <v>0.17496894409937891</v>
          </cell>
          <cell r="N284">
            <v>0.21385093167701871</v>
          </cell>
          <cell r="O284">
            <v>0.46658385093167709</v>
          </cell>
          <cell r="P284">
            <v>0.70705075050313582</v>
          </cell>
          <cell r="Q284">
            <v>0</v>
          </cell>
          <cell r="R284">
            <v>0.57000000000000006</v>
          </cell>
          <cell r="S284">
            <v>0</v>
          </cell>
          <cell r="T284">
            <v>3.13</v>
          </cell>
          <cell r="U284">
            <v>2.08</v>
          </cell>
          <cell r="V284">
            <v>0.98069999999999991</v>
          </cell>
          <cell r="W284">
            <v>0.51919999999999999</v>
          </cell>
          <cell r="X284">
            <v>0.5</v>
          </cell>
          <cell r="Y284">
            <v>14000</v>
          </cell>
          <cell r="Z284">
            <v>24517.499999999996</v>
          </cell>
          <cell r="AA284">
            <v>2596</v>
          </cell>
          <cell r="AB284">
            <v>-7500</v>
          </cell>
          <cell r="AC284">
            <v>21871.118012422365</v>
          </cell>
          <cell r="AD284">
            <v>10692.546583850935</v>
          </cell>
          <cell r="AE284">
            <v>4665.8385093167708</v>
          </cell>
          <cell r="AF284">
            <v>0</v>
          </cell>
          <cell r="AG284">
            <v>0</v>
          </cell>
          <cell r="AH284">
            <v>-11400.000000000002</v>
          </cell>
          <cell r="AI284">
            <v>0</v>
          </cell>
          <cell r="AJ284">
            <v>31300</v>
          </cell>
          <cell r="AK284">
            <v>-16640</v>
          </cell>
          <cell r="AL284">
            <v>74103.003105590076</v>
          </cell>
          <cell r="AM284">
            <v>0.24600638977635783</v>
          </cell>
          <cell r="AN284">
            <v>0.88942307692307698</v>
          </cell>
          <cell r="AO284">
            <v>0.22238455471794352</v>
          </cell>
          <cell r="AP284">
            <v>0.233897459259788</v>
          </cell>
          <cell r="AQ284">
            <v>14000</v>
          </cell>
          <cell r="AR284">
            <v>3737.5</v>
          </cell>
          <cell r="AS284">
            <v>1129</v>
          </cell>
          <cell r="AT284">
            <v>-9372</v>
          </cell>
          <cell r="AU284">
            <v>5380.4347826086969</v>
          </cell>
          <cell r="AV284">
            <v>2630.4347826086964</v>
          </cell>
          <cell r="AW284">
            <v>1147.826086956522</v>
          </cell>
          <cell r="AX284">
            <v>0</v>
          </cell>
          <cell r="AY284">
            <v>0</v>
          </cell>
          <cell r="AZ284">
            <v>-11400.000000000002</v>
          </cell>
          <cell r="BA284">
            <v>0</v>
          </cell>
          <cell r="BB284">
            <v>7700</v>
          </cell>
          <cell r="BC284">
            <v>-14800.000000000002</v>
          </cell>
          <cell r="BD284">
            <v>-6923.402173913044</v>
          </cell>
          <cell r="BE284">
            <v>0.45047923322683703</v>
          </cell>
          <cell r="BF284">
            <v>0.4375</v>
          </cell>
          <cell r="BG284">
            <v>0.56930032780136453</v>
          </cell>
          <cell r="BH284">
            <v>0.50641679982376742</v>
          </cell>
          <cell r="BI284">
            <v>14000</v>
          </cell>
          <cell r="BJ284">
            <v>12002.5</v>
          </cell>
          <cell r="BK284">
            <v>1390.5</v>
          </cell>
          <cell r="BL284">
            <v>-3627</v>
          </cell>
          <cell r="BM284">
            <v>9852.4844720496912</v>
          </cell>
          <cell r="BN284">
            <v>4816.770186335405</v>
          </cell>
          <cell r="BO284">
            <v>2101.8633540372671</v>
          </cell>
          <cell r="BP284">
            <v>0</v>
          </cell>
          <cell r="BQ284">
            <v>0</v>
          </cell>
          <cell r="BR284">
            <v>-11400.000000000002</v>
          </cell>
          <cell r="BS284">
            <v>0</v>
          </cell>
          <cell r="BT284">
            <v>14099.999999999998</v>
          </cell>
          <cell r="BU284">
            <v>-7280</v>
          </cell>
          <cell r="BV284">
            <v>5489.2795031055903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14000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-11400.000000000002</v>
          </cell>
          <cell r="CK284">
            <v>0</v>
          </cell>
          <cell r="CL284">
            <v>0</v>
          </cell>
          <cell r="CM284">
            <v>0</v>
          </cell>
          <cell r="CN284">
            <v>-1425.0000000000002</v>
          </cell>
          <cell r="CO284">
            <v>0.53993610223642174</v>
          </cell>
          <cell r="CP284">
            <v>0.46153846153846151</v>
          </cell>
          <cell r="CQ284">
            <v>0.54153522318255987</v>
          </cell>
          <cell r="CR284">
            <v>0.54073507157287481</v>
          </cell>
          <cell r="CS284">
            <v>14000</v>
          </cell>
          <cell r="CT284">
            <v>13527.5</v>
          </cell>
          <cell r="CU284">
            <v>1237.5</v>
          </cell>
          <cell r="CV284">
            <v>-3171</v>
          </cell>
          <cell r="CW284">
            <v>11809.006211180127</v>
          </cell>
          <cell r="CX284">
            <v>5773.2919254658409</v>
          </cell>
          <cell r="CY284">
            <v>2519.2546583850935</v>
          </cell>
          <cell r="CZ284">
            <v>0</v>
          </cell>
          <cell r="DA284">
            <v>0</v>
          </cell>
          <cell r="DB284">
            <v>-11400.000000000002</v>
          </cell>
          <cell r="DC284">
            <v>0</v>
          </cell>
          <cell r="DD284">
            <v>16900</v>
          </cell>
          <cell r="DE284">
            <v>-7679.9999999999991</v>
          </cell>
          <cell r="DF284">
            <v>1844.7220496894411</v>
          </cell>
          <cell r="DG284">
            <v>0.33546325878594252</v>
          </cell>
          <cell r="DH284">
            <v>0.72115384615384615</v>
          </cell>
          <cell r="DI284">
            <v>0.31557870490859519</v>
          </cell>
          <cell r="DJ284">
            <v>0.32536911462535079</v>
          </cell>
          <cell r="DK284">
            <v>14000</v>
          </cell>
          <cell r="DL284">
            <v>6537.5</v>
          </cell>
          <cell r="DM284">
            <v>1328.5</v>
          </cell>
          <cell r="DN284">
            <v>-7092</v>
          </cell>
          <cell r="DO284">
            <v>7336.9565217391328</v>
          </cell>
          <cell r="DP284">
            <v>3586.9565217391319</v>
          </cell>
          <cell r="DQ284">
            <v>1565.2173913043482</v>
          </cell>
          <cell r="DR284">
            <v>0</v>
          </cell>
          <cell r="DS284">
            <v>0</v>
          </cell>
          <cell r="DT284">
            <v>-11400.000000000002</v>
          </cell>
          <cell r="DU284">
            <v>0</v>
          </cell>
          <cell r="DV284">
            <v>10500</v>
          </cell>
          <cell r="DW284">
            <v>-5251.2296496790241</v>
          </cell>
          <cell r="DX284">
            <v>222.24689953448706</v>
          </cell>
          <cell r="DY284">
            <v>73310.849384006549</v>
          </cell>
          <cell r="DZ284" t="str">
            <v>No</v>
          </cell>
          <cell r="EA284">
            <v>42080</v>
          </cell>
          <cell r="EB284">
            <v>4250080</v>
          </cell>
          <cell r="EC284">
            <v>31230.849384006549</v>
          </cell>
          <cell r="ED284">
            <v>7.4217797965795028E-3</v>
          </cell>
          <cell r="EE284">
            <v>139</v>
          </cell>
          <cell r="EF284">
            <v>143</v>
          </cell>
        </row>
        <row r="285">
          <cell r="A285" t="str">
            <v>Lys Mousset</v>
          </cell>
          <cell r="B285" t="str">
            <v>Sheffield United</v>
          </cell>
          <cell r="C285" t="str">
            <v>Striker</v>
          </cell>
          <cell r="D285" t="str">
            <v>2.460.000</v>
          </cell>
          <cell r="E285">
            <v>0</v>
          </cell>
          <cell r="F285" t="str">
            <v>Lys Mousset</v>
          </cell>
          <cell r="G285" t="str">
            <v/>
          </cell>
          <cell r="H285">
            <v>2460000</v>
          </cell>
          <cell r="I285">
            <v>0.92857142857142838</v>
          </cell>
          <cell r="J285">
            <v>1.0201729106628248</v>
          </cell>
          <cell r="K285">
            <v>1.0082793805717964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1.82</v>
          </cell>
          <cell r="U285">
            <v>3.54</v>
          </cell>
          <cell r="V285">
            <v>0.40310000000000001</v>
          </cell>
          <cell r="W285">
            <v>0.46500000000000002</v>
          </cell>
          <cell r="X285">
            <v>1.1319999999999999</v>
          </cell>
          <cell r="Y285">
            <v>-5000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-5000</v>
          </cell>
          <cell r="AM285">
            <v>0.63186813186813184</v>
          </cell>
          <cell r="AN285">
            <v>0.31638418079096048</v>
          </cell>
          <cell r="AO285">
            <v>0.8988905062481729</v>
          </cell>
          <cell r="AP285">
            <v>0.75364465428810168</v>
          </cell>
          <cell r="AQ285">
            <v>-5000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0.37362637362637363</v>
          </cell>
          <cell r="BF285">
            <v>0.44350282485875708</v>
          </cell>
          <cell r="BG285">
            <v>0.5731578920093825</v>
          </cell>
          <cell r="BH285">
            <v>0.46276009411659758</v>
          </cell>
          <cell r="BI285">
            <v>-5000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-5000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0.55494505494505497</v>
          </cell>
          <cell r="CP285">
            <v>0.48870056497175141</v>
          </cell>
          <cell r="CQ285">
            <v>0.48841293777276185</v>
          </cell>
          <cell r="CR285">
            <v>0.52061727265639302</v>
          </cell>
          <cell r="CS285">
            <v>-5000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0.5</v>
          </cell>
          <cell r="DH285">
            <v>0.41242937853107342</v>
          </cell>
          <cell r="DI285">
            <v>0.63980358576050766</v>
          </cell>
          <cell r="DJ285">
            <v>0.56559861463784888</v>
          </cell>
          <cell r="DK285">
            <v>-5000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-5000</v>
          </cell>
          <cell r="DZ285" t="str">
            <v>No</v>
          </cell>
          <cell r="EA285">
            <v>24600</v>
          </cell>
          <cell r="EB285">
            <v>2484600</v>
          </cell>
          <cell r="EC285">
            <v>-29600</v>
          </cell>
          <cell r="ED285">
            <v>-1.2032520325203253E-2</v>
          </cell>
          <cell r="EE285">
            <v>344</v>
          </cell>
          <cell r="EF285">
            <v>460</v>
          </cell>
        </row>
        <row r="286">
          <cell r="A286" t="str">
            <v>Henri Saivet</v>
          </cell>
          <cell r="B286" t="str">
            <v>Newcastle</v>
          </cell>
          <cell r="C286" t="str">
            <v>Midfield</v>
          </cell>
          <cell r="D286" t="str">
            <v>1.955.000</v>
          </cell>
          <cell r="E286">
            <v>1E-3</v>
          </cell>
          <cell r="F286" t="str">
            <v>Henri Saivet</v>
          </cell>
          <cell r="G286" t="str">
            <v/>
          </cell>
          <cell r="H286">
            <v>1955000</v>
          </cell>
          <cell r="I286">
            <v>1.0660377358490565</v>
          </cell>
          <cell r="J286">
            <v>0.83206106870228991</v>
          </cell>
          <cell r="K286">
            <v>1.2007731918097617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1.1299999999999999</v>
          </cell>
          <cell r="U286">
            <v>1.0900000000000001</v>
          </cell>
          <cell r="V286">
            <v>0.3609</v>
          </cell>
          <cell r="W286">
            <v>0.29720000000000002</v>
          </cell>
          <cell r="X286">
            <v>0.34189999999999998</v>
          </cell>
          <cell r="Y286">
            <v>-5000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-5000</v>
          </cell>
          <cell r="AM286">
            <v>1.0796460176991152</v>
          </cell>
          <cell r="AN286">
            <v>1.0917431192660549</v>
          </cell>
          <cell r="AO286">
            <v>0.90483741803595963</v>
          </cell>
          <cell r="AP286">
            <v>0.98838459875074614</v>
          </cell>
          <cell r="AQ286">
            <v>-5000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1.0088495575221239</v>
          </cell>
          <cell r="BF286">
            <v>1.3853211009174311</v>
          </cell>
          <cell r="BG286">
            <v>0.65704681981505675</v>
          </cell>
          <cell r="BH286">
            <v>0.81416300176422818</v>
          </cell>
          <cell r="BI286">
            <v>-5000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0.68141592920353988</v>
          </cell>
          <cell r="BX286">
            <v>1.5321100917431192</v>
          </cell>
          <cell r="BY286">
            <v>0.55989836656540215</v>
          </cell>
          <cell r="BZ286">
            <v>0.61767602002401523</v>
          </cell>
          <cell r="CA286">
            <v>-5000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0.95575221238938068</v>
          </cell>
          <cell r="CP286">
            <v>1.4954128440366969</v>
          </cell>
          <cell r="CQ286">
            <v>0.58274825237398975</v>
          </cell>
          <cell r="CR286">
            <v>0.74629949180773658</v>
          </cell>
          <cell r="CS286">
            <v>-5000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0.76106194690265494</v>
          </cell>
          <cell r="DH286">
            <v>1.201834862385321</v>
          </cell>
          <cell r="DI286">
            <v>0.80251879796247838</v>
          </cell>
          <cell r="DJ286">
            <v>0.78151552691120751</v>
          </cell>
          <cell r="DK286">
            <v>-5000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-5000</v>
          </cell>
          <cell r="DZ286" t="str">
            <v>No</v>
          </cell>
          <cell r="EA286">
            <v>19550</v>
          </cell>
          <cell r="EB286">
            <v>1974550</v>
          </cell>
          <cell r="EC286">
            <v>-24550</v>
          </cell>
          <cell r="ED286">
            <v>-1.2557544757033249E-2</v>
          </cell>
          <cell r="EE286">
            <v>250</v>
          </cell>
          <cell r="EF286">
            <v>552</v>
          </cell>
        </row>
        <row r="287">
          <cell r="A287" t="str">
            <v>Wilfred Ndidi</v>
          </cell>
          <cell r="B287" t="str">
            <v>Leicester City</v>
          </cell>
          <cell r="C287" t="str">
            <v>Midfield</v>
          </cell>
          <cell r="D287" t="str">
            <v>3.886.000</v>
          </cell>
          <cell r="E287">
            <v>2.6000000000000002E-2</v>
          </cell>
          <cell r="F287" t="str">
            <v>Wilfred Ndidi</v>
          </cell>
          <cell r="G287" t="str">
            <v>Arsenal</v>
          </cell>
          <cell r="H287">
            <v>3886000</v>
          </cell>
          <cell r="I287">
            <v>0.85382059800664467</v>
          </cell>
          <cell r="J287">
            <v>0.86147186147186161</v>
          </cell>
          <cell r="K287">
            <v>1.1377385821891119</v>
          </cell>
          <cell r="L287">
            <v>190</v>
          </cell>
          <cell r="M287">
            <v>0.13661129568106314</v>
          </cell>
          <cell r="N287">
            <v>0.11953488372093027</v>
          </cell>
          <cell r="O287">
            <v>0.4525249169435217</v>
          </cell>
          <cell r="P287">
            <v>0.73953007842292284</v>
          </cell>
          <cell r="Q287">
            <v>0</v>
          </cell>
          <cell r="R287">
            <v>0.84000000000000008</v>
          </cell>
          <cell r="S287">
            <v>0.01</v>
          </cell>
          <cell r="T287">
            <v>2.57</v>
          </cell>
          <cell r="U287">
            <v>1.99</v>
          </cell>
          <cell r="V287">
            <v>0.85340000000000005</v>
          </cell>
          <cell r="W287">
            <v>0.57689999999999997</v>
          </cell>
          <cell r="X287">
            <v>0.56969999999999998</v>
          </cell>
          <cell r="Y287">
            <v>14000</v>
          </cell>
          <cell r="Z287">
            <v>21335</v>
          </cell>
          <cell r="AA287">
            <v>2884.5</v>
          </cell>
          <cell r="AB287">
            <v>-8545.5</v>
          </cell>
          <cell r="AC287">
            <v>17076.411960132893</v>
          </cell>
          <cell r="AD287">
            <v>5976.7441860465133</v>
          </cell>
          <cell r="AE287">
            <v>4525.2491694352175</v>
          </cell>
          <cell r="AF287">
            <v>0</v>
          </cell>
          <cell r="AG287">
            <v>0</v>
          </cell>
          <cell r="AH287">
            <v>-16800</v>
          </cell>
          <cell r="AI287">
            <v>-500</v>
          </cell>
          <cell r="AJ287">
            <v>25700</v>
          </cell>
          <cell r="AK287">
            <v>-15920</v>
          </cell>
          <cell r="AL287">
            <v>49732.405315614626</v>
          </cell>
          <cell r="AM287">
            <v>0.42023346303501952</v>
          </cell>
          <cell r="AN287">
            <v>0.64321608040201006</v>
          </cell>
          <cell r="AO287">
            <v>0.3759648303232232</v>
          </cell>
          <cell r="AP287">
            <v>0.39748333628732363</v>
          </cell>
          <cell r="AQ287">
            <v>14000</v>
          </cell>
          <cell r="AR287">
            <v>7740</v>
          </cell>
          <cell r="AS287">
            <v>1424.9999999999998</v>
          </cell>
          <cell r="AT287">
            <v>-6079.5</v>
          </cell>
          <cell r="AU287">
            <v>7176.0797342192709</v>
          </cell>
          <cell r="AV287">
            <v>2511.6279069767452</v>
          </cell>
          <cell r="AW287">
            <v>1901.6611295681073</v>
          </cell>
          <cell r="AX287">
            <v>0</v>
          </cell>
          <cell r="AY287">
            <v>0</v>
          </cell>
          <cell r="AZ287">
            <v>-16800</v>
          </cell>
          <cell r="BA287">
            <v>-500</v>
          </cell>
          <cell r="BB287">
            <v>10800.000000000002</v>
          </cell>
          <cell r="BC287">
            <v>-10240</v>
          </cell>
          <cell r="BD287">
            <v>-1032.5656146179381</v>
          </cell>
          <cell r="BE287">
            <v>0.6108949416342413</v>
          </cell>
          <cell r="BF287">
            <v>0.34170854271356788</v>
          </cell>
          <cell r="BG287">
            <v>0.68505258561757265</v>
          </cell>
          <cell r="BH287">
            <v>0.6469120182120851</v>
          </cell>
          <cell r="BI287">
            <v>14000</v>
          </cell>
          <cell r="BJ287">
            <v>14587.5</v>
          </cell>
          <cell r="BK287">
            <v>1291.4999999999998</v>
          </cell>
          <cell r="BL287">
            <v>-2373</v>
          </cell>
          <cell r="BM287">
            <v>10431.893687707643</v>
          </cell>
          <cell r="BN287">
            <v>3651.1627906976755</v>
          </cell>
          <cell r="BO287">
            <v>2764.4518272425262</v>
          </cell>
          <cell r="BP287">
            <v>0</v>
          </cell>
          <cell r="BQ287">
            <v>0</v>
          </cell>
          <cell r="BR287">
            <v>-16800</v>
          </cell>
          <cell r="BS287">
            <v>-500</v>
          </cell>
          <cell r="BT287">
            <v>15700.000000000002</v>
          </cell>
          <cell r="BU287">
            <v>-5440.0000000000009</v>
          </cell>
          <cell r="BV287">
            <v>5828.3770764119618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14000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-16800</v>
          </cell>
          <cell r="CK287">
            <v>-500</v>
          </cell>
          <cell r="CL287">
            <v>0</v>
          </cell>
          <cell r="CM287">
            <v>0</v>
          </cell>
          <cell r="CN287">
            <v>-2162.5</v>
          </cell>
          <cell r="CO287">
            <v>0.28404669260700388</v>
          </cell>
          <cell r="CP287">
            <v>0.92964824120603018</v>
          </cell>
          <cell r="CQ287">
            <v>0.21261767560413783</v>
          </cell>
          <cell r="CR287">
            <v>0.24575057994874439</v>
          </cell>
          <cell r="CS287">
            <v>14000</v>
          </cell>
          <cell r="CT287">
            <v>3517.5</v>
          </cell>
          <cell r="CU287">
            <v>1124</v>
          </cell>
          <cell r="CV287">
            <v>-9517.5</v>
          </cell>
          <cell r="CW287">
            <v>4850.4983388704322</v>
          </cell>
          <cell r="CX287">
            <v>1697.6744186046515</v>
          </cell>
          <cell r="CY287">
            <v>1285.3820598006648</v>
          </cell>
          <cell r="CZ287">
            <v>0</v>
          </cell>
          <cell r="DA287">
            <v>0</v>
          </cell>
          <cell r="DB287">
            <v>-16800</v>
          </cell>
          <cell r="DC287">
            <v>-500</v>
          </cell>
          <cell r="DD287">
            <v>7300</v>
          </cell>
          <cell r="DE287">
            <v>-14800</v>
          </cell>
          <cell r="DF287">
            <v>-1365.1528239202657</v>
          </cell>
          <cell r="DG287">
            <v>0.45136186770428016</v>
          </cell>
          <cell r="DH287">
            <v>0.66331658291457285</v>
          </cell>
          <cell r="DI287">
            <v>0.3612230384672479</v>
          </cell>
          <cell r="DJ287">
            <v>0.4037849740894181</v>
          </cell>
          <cell r="DK287">
            <v>14000</v>
          </cell>
          <cell r="DL287">
            <v>8102.5</v>
          </cell>
          <cell r="DM287">
            <v>1383.5</v>
          </cell>
          <cell r="DN287">
            <v>-5989.5</v>
          </cell>
          <cell r="DO287">
            <v>7707.64119601329</v>
          </cell>
          <cell r="DP287">
            <v>2697.6744186046521</v>
          </cell>
          <cell r="DQ287">
            <v>2042.5249169435224</v>
          </cell>
          <cell r="DR287">
            <v>0</v>
          </cell>
          <cell r="DS287">
            <v>0</v>
          </cell>
          <cell r="DT287">
            <v>-16800</v>
          </cell>
          <cell r="DU287">
            <v>-500</v>
          </cell>
          <cell r="DV287">
            <v>11600</v>
          </cell>
          <cell r="DW287">
            <v>-5750.6707723985865</v>
          </cell>
          <cell r="DX287">
            <v>140.42717997383997</v>
          </cell>
          <cell r="DY287">
            <v>51140.991133462223</v>
          </cell>
          <cell r="DZ287" t="str">
            <v>No</v>
          </cell>
          <cell r="EA287">
            <v>38860</v>
          </cell>
          <cell r="EB287">
            <v>3924860</v>
          </cell>
          <cell r="EC287">
            <v>12280.991133462223</v>
          </cell>
          <cell r="ED287">
            <v>3.1603168125224454E-3</v>
          </cell>
          <cell r="EE287">
            <v>175</v>
          </cell>
          <cell r="EF287">
            <v>175</v>
          </cell>
        </row>
        <row r="288">
          <cell r="A288" t="str">
            <v>Okay Yokuslu</v>
          </cell>
          <cell r="B288" t="str">
            <v>West Bromwich</v>
          </cell>
          <cell r="C288" t="str">
            <v>Midfield</v>
          </cell>
          <cell r="D288" t="str">
            <v>3.013.000</v>
          </cell>
          <cell r="E288">
            <v>0</v>
          </cell>
          <cell r="F288" t="e">
            <v>#N/A</v>
          </cell>
          <cell r="G288" t="str">
            <v/>
          </cell>
          <cell r="H288">
            <v>3013000</v>
          </cell>
          <cell r="I288">
            <v>0.97536945812807874</v>
          </cell>
          <cell r="J288">
            <v>1.0124610591900314</v>
          </cell>
          <cell r="K288">
            <v>0.98516147958933487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1.98</v>
          </cell>
          <cell r="U288">
            <v>3.25</v>
          </cell>
          <cell r="V288">
            <v>0.45539999999999997</v>
          </cell>
          <cell r="W288">
            <v>0.50689999999999991</v>
          </cell>
          <cell r="X288">
            <v>1.0377000000000001</v>
          </cell>
          <cell r="Y288">
            <v>-5000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-5000</v>
          </cell>
          <cell r="AM288">
            <v>0.60101010101010099</v>
          </cell>
          <cell r="AN288">
            <v>0.37538461538461537</v>
          </cell>
          <cell r="AO288">
            <v>0.74919232288467341</v>
          </cell>
          <cell r="AP288">
            <v>0.67102321394487519</v>
          </cell>
          <cell r="AQ288">
            <v>-5000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0.5</v>
          </cell>
          <cell r="BF288">
            <v>0.47384615384615386</v>
          </cell>
          <cell r="BG288">
            <v>0.54402528384570725</v>
          </cell>
          <cell r="BH288">
            <v>0.52154831216566466</v>
          </cell>
          <cell r="BI288">
            <v>-5000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-5000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0.18686868686868688</v>
          </cell>
          <cell r="CP288">
            <v>0.74461538461538457</v>
          </cell>
          <cell r="CQ288">
            <v>0.22565239126192127</v>
          </cell>
          <cell r="CR288">
            <v>0.20534694067332579</v>
          </cell>
          <cell r="CS288">
            <v>-5000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0.55555555555555558</v>
          </cell>
          <cell r="DH288">
            <v>0.43384615384615383</v>
          </cell>
          <cell r="DI288">
            <v>0.61955143448972538</v>
          </cell>
          <cell r="DJ288">
            <v>0.58668155023247559</v>
          </cell>
          <cell r="DK288">
            <v>-5000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-5000</v>
          </cell>
          <cell r="DZ288" t="str">
            <v>No</v>
          </cell>
          <cell r="EA288">
            <v>30130</v>
          </cell>
          <cell r="EB288">
            <v>3043130</v>
          </cell>
          <cell r="EC288">
            <v>-35130</v>
          </cell>
          <cell r="ED288">
            <v>-1.1659475605708597E-2</v>
          </cell>
          <cell r="EE288">
            <v>429</v>
          </cell>
          <cell r="EF288">
            <v>374</v>
          </cell>
        </row>
        <row r="289">
          <cell r="A289" t="str">
            <v>Bruno Fernandes</v>
          </cell>
          <cell r="B289" t="str">
            <v>Manchester United</v>
          </cell>
          <cell r="C289" t="str">
            <v>Midfield</v>
          </cell>
          <cell r="D289" t="str">
            <v>10.039.000</v>
          </cell>
          <cell r="E289">
            <v>0.45500000000000002</v>
          </cell>
          <cell r="F289" t="str">
            <v>Bruno Fernandes</v>
          </cell>
          <cell r="G289" t="str">
            <v>Crystal Palace</v>
          </cell>
          <cell r="H289">
            <v>10039000</v>
          </cell>
          <cell r="I289">
            <v>1.0573248407643316</v>
          </cell>
          <cell r="J289">
            <v>1.0991379310344831</v>
          </cell>
          <cell r="K289">
            <v>0.88645172167921571</v>
          </cell>
          <cell r="L289">
            <v>190</v>
          </cell>
          <cell r="M289">
            <v>1.099617834394905</v>
          </cell>
          <cell r="N289">
            <v>0.58152866242038248</v>
          </cell>
          <cell r="O289">
            <v>4.1764331210191106</v>
          </cell>
          <cell r="P289">
            <v>0.58505813630828229</v>
          </cell>
          <cell r="Q289">
            <v>0</v>
          </cell>
          <cell r="R289">
            <v>0.54</v>
          </cell>
          <cell r="S289">
            <v>0.01</v>
          </cell>
          <cell r="T289">
            <v>3.32</v>
          </cell>
          <cell r="U289">
            <v>2.5499999999999998</v>
          </cell>
          <cell r="V289">
            <v>0.91920000000000002</v>
          </cell>
          <cell r="W289">
            <v>0.45950000000000002</v>
          </cell>
          <cell r="X289">
            <v>0.62139999999999995</v>
          </cell>
          <cell r="Y289">
            <v>14000</v>
          </cell>
          <cell r="Z289">
            <v>22980</v>
          </cell>
          <cell r="AA289">
            <v>2297.5</v>
          </cell>
          <cell r="AB289">
            <v>-9321</v>
          </cell>
          <cell r="AC289">
            <v>137452.22929936313</v>
          </cell>
          <cell r="AD289">
            <v>29076.433121019123</v>
          </cell>
          <cell r="AE289">
            <v>41764.331210191107</v>
          </cell>
          <cell r="AF289">
            <v>0</v>
          </cell>
          <cell r="AG289">
            <v>0</v>
          </cell>
          <cell r="AH289">
            <v>-10800</v>
          </cell>
          <cell r="AI289">
            <v>-500</v>
          </cell>
          <cell r="AJ289">
            <v>33200</v>
          </cell>
          <cell r="AK289">
            <v>-20400</v>
          </cell>
          <cell r="AL289">
            <v>239749.49363057336</v>
          </cell>
          <cell r="AM289">
            <v>0.25</v>
          </cell>
          <cell r="AN289">
            <v>0.78823529411764703</v>
          </cell>
          <cell r="AO289">
            <v>0.22901771012753316</v>
          </cell>
          <cell r="AP289">
            <v>0.23927897427873451</v>
          </cell>
          <cell r="AQ289">
            <v>14000</v>
          </cell>
          <cell r="AR289">
            <v>3620.0000000000005</v>
          </cell>
          <cell r="AS289">
            <v>1052.5</v>
          </cell>
          <cell r="AT289">
            <v>-9669</v>
          </cell>
          <cell r="AU289">
            <v>34363.057324840782</v>
          </cell>
          <cell r="AV289">
            <v>7269.1082802547808</v>
          </cell>
          <cell r="AW289">
            <v>10441.082802547777</v>
          </cell>
          <cell r="AX289">
            <v>0</v>
          </cell>
          <cell r="AY289">
            <v>0</v>
          </cell>
          <cell r="AZ289">
            <v>-10800</v>
          </cell>
          <cell r="BA289">
            <v>-500</v>
          </cell>
          <cell r="BB289">
            <v>8300</v>
          </cell>
          <cell r="BC289">
            <v>-16080</v>
          </cell>
          <cell r="BD289">
            <v>13998.37420382167</v>
          </cell>
          <cell r="BE289">
            <v>0.59337349397590367</v>
          </cell>
          <cell r="BF289">
            <v>0.4</v>
          </cell>
          <cell r="BG289">
            <v>0.61634035627370798</v>
          </cell>
          <cell r="BH289">
            <v>0.60474790671856271</v>
          </cell>
          <cell r="BI289">
            <v>14000</v>
          </cell>
          <cell r="BJ289">
            <v>14777.499999999998</v>
          </cell>
          <cell r="BK289">
            <v>1104</v>
          </cell>
          <cell r="BL289">
            <v>-2821.5</v>
          </cell>
          <cell r="BM289">
            <v>81560.509554140182</v>
          </cell>
          <cell r="BN289">
            <v>17253.184713375806</v>
          </cell>
          <cell r="BO289">
            <v>24781.847133757979</v>
          </cell>
          <cell r="BP289">
            <v>0</v>
          </cell>
          <cell r="BQ289">
            <v>0</v>
          </cell>
          <cell r="BR289">
            <v>-10800</v>
          </cell>
          <cell r="BS289">
            <v>-500</v>
          </cell>
          <cell r="BT289">
            <v>19700</v>
          </cell>
          <cell r="BU289">
            <v>-8160</v>
          </cell>
          <cell r="BV289">
            <v>34223.885350318495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14000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-10800</v>
          </cell>
          <cell r="CK289">
            <v>-500</v>
          </cell>
          <cell r="CL289">
            <v>0</v>
          </cell>
          <cell r="CM289">
            <v>0</v>
          </cell>
          <cell r="CN289">
            <v>-1412.5</v>
          </cell>
          <cell r="CO289">
            <v>0.56024096385542177</v>
          </cell>
          <cell r="CP289">
            <v>0.38039215686274513</v>
          </cell>
          <cell r="CQ289">
            <v>0.64794080208065019</v>
          </cell>
          <cell r="CR289">
            <v>0.60249728586850793</v>
          </cell>
          <cell r="CS289">
            <v>14000</v>
          </cell>
          <cell r="CT289">
            <v>14432.5</v>
          </cell>
          <cell r="CU289">
            <v>1153</v>
          </cell>
          <cell r="CV289">
            <v>-2880</v>
          </cell>
          <cell r="CW289">
            <v>77006.36942675164</v>
          </cell>
          <cell r="CX289">
            <v>16289.808917197463</v>
          </cell>
          <cell r="CY289">
            <v>23398.089171974538</v>
          </cell>
          <cell r="CZ289">
            <v>0</v>
          </cell>
          <cell r="DA289">
            <v>0</v>
          </cell>
          <cell r="DB289">
            <v>-10800</v>
          </cell>
          <cell r="DC289">
            <v>-500</v>
          </cell>
          <cell r="DD289">
            <v>18600.000000000004</v>
          </cell>
          <cell r="DE289">
            <v>-7760.0000000000009</v>
          </cell>
          <cell r="DF289">
            <v>8058.7354697452283</v>
          </cell>
          <cell r="DG289">
            <v>0.51506024096385539</v>
          </cell>
          <cell r="DH289">
            <v>0.54117647058823526</v>
          </cell>
          <cell r="DI289">
            <v>0.43000607537435093</v>
          </cell>
          <cell r="DJ289">
            <v>0.47061558920018254</v>
          </cell>
          <cell r="DK289">
            <v>14000</v>
          </cell>
          <cell r="DL289">
            <v>11272.5</v>
          </cell>
          <cell r="DM289">
            <v>1208.5</v>
          </cell>
          <cell r="DN289">
            <v>-4611</v>
          </cell>
          <cell r="DO289">
            <v>70796.178343949083</v>
          </cell>
          <cell r="DP289">
            <v>14976.114649681535</v>
          </cell>
          <cell r="DQ289">
            <v>21511.146496815298</v>
          </cell>
          <cell r="DR289">
            <v>0</v>
          </cell>
          <cell r="DS289">
            <v>0</v>
          </cell>
          <cell r="DT289">
            <v>-10800</v>
          </cell>
          <cell r="DU289">
            <v>-500</v>
          </cell>
          <cell r="DV289">
            <v>17100</v>
          </cell>
          <cell r="DW289">
            <v>-8772.1239376367594</v>
          </cell>
          <cell r="DX289">
            <v>3505.6661110252862</v>
          </cell>
          <cell r="DY289">
            <v>298123.65476548404</v>
          </cell>
          <cell r="DZ289" t="str">
            <v>No</v>
          </cell>
          <cell r="EA289">
            <v>100390</v>
          </cell>
          <cell r="EB289">
            <v>10139390</v>
          </cell>
          <cell r="EC289">
            <v>197733.65476548404</v>
          </cell>
          <cell r="ED289">
            <v>1.9696548935699176E-2</v>
          </cell>
          <cell r="EE289">
            <v>10</v>
          </cell>
          <cell r="EF289">
            <v>50</v>
          </cell>
        </row>
        <row r="290">
          <cell r="A290" t="str">
            <v>Jean-Philippe Mateta</v>
          </cell>
          <cell r="B290" t="str">
            <v>Crystal Palace</v>
          </cell>
          <cell r="C290" t="str">
            <v>Striker</v>
          </cell>
          <cell r="D290" t="str">
            <v>3.587.000</v>
          </cell>
          <cell r="E290">
            <v>2E-3</v>
          </cell>
          <cell r="F290" t="e">
            <v>#N/A</v>
          </cell>
          <cell r="G290" t="str">
            <v/>
          </cell>
          <cell r="H290">
            <v>3587000</v>
          </cell>
          <cell r="I290">
            <v>1.0894736842105264</v>
          </cell>
          <cell r="J290">
            <v>1.043076923076923</v>
          </cell>
          <cell r="K290">
            <v>1.00622830088045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2.0700000000000003</v>
          </cell>
          <cell r="U290">
            <v>3.3899999999999997</v>
          </cell>
          <cell r="V290">
            <v>0.47959999999999997</v>
          </cell>
          <cell r="W290">
            <v>0.48980000000000001</v>
          </cell>
          <cell r="X290">
            <v>1.0306000000000002</v>
          </cell>
          <cell r="Y290">
            <v>-5000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-5000</v>
          </cell>
          <cell r="AM290">
            <v>0.42995169082125601</v>
          </cell>
          <cell r="AN290">
            <v>0.5752212389380531</v>
          </cell>
          <cell r="AO290">
            <v>0.35348357689309606</v>
          </cell>
          <cell r="AP290">
            <v>0.38984722849179282</v>
          </cell>
          <cell r="AQ290">
            <v>-5000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0.74396135265700469</v>
          </cell>
          <cell r="BF290">
            <v>0.29203539823008851</v>
          </cell>
          <cell r="BG290">
            <v>0.92319181118468829</v>
          </cell>
          <cell r="BH290">
            <v>0.82874545465470328</v>
          </cell>
          <cell r="BI290">
            <v>-5000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-5000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0.46376811594202888</v>
          </cell>
          <cell r="CP290">
            <v>0.49852507374631272</v>
          </cell>
          <cell r="CQ290">
            <v>0.45844348601488999</v>
          </cell>
          <cell r="CR290">
            <v>0.4610981151284631</v>
          </cell>
          <cell r="CS290">
            <v>-5000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0.40096618357487918</v>
          </cell>
          <cell r="DH290">
            <v>0.55752212389380529</v>
          </cell>
          <cell r="DI290">
            <v>0.37534178054866618</v>
          </cell>
          <cell r="DJ290">
            <v>0.38794247161505596</v>
          </cell>
          <cell r="DK290">
            <v>-5000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-5000</v>
          </cell>
          <cell r="DZ290" t="str">
            <v>No</v>
          </cell>
          <cell r="EA290">
            <v>35870</v>
          </cell>
          <cell r="EB290">
            <v>3622870</v>
          </cell>
          <cell r="EC290">
            <v>-40870</v>
          </cell>
          <cell r="ED290">
            <v>-1.1393922497909116E-2</v>
          </cell>
          <cell r="EE290">
            <v>473</v>
          </cell>
          <cell r="EF290">
            <v>332</v>
          </cell>
        </row>
        <row r="291">
          <cell r="A291" t="str">
            <v>Darren Randolph</v>
          </cell>
          <cell r="B291" t="str">
            <v>West Ham</v>
          </cell>
          <cell r="C291" t="str">
            <v>Goalkeeper</v>
          </cell>
          <cell r="D291" t="str">
            <v>3.960.000</v>
          </cell>
          <cell r="E291">
            <v>0</v>
          </cell>
          <cell r="F291" t="str">
            <v>Darren Randolph</v>
          </cell>
          <cell r="G291" t="str">
            <v/>
          </cell>
          <cell r="H291">
            <v>3960000</v>
          </cell>
          <cell r="I291">
            <v>0.76811594202898537</v>
          </cell>
          <cell r="J291">
            <v>1.0043668122270741</v>
          </cell>
          <cell r="K291">
            <v>1.2532355465350469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0.53</v>
          </cell>
          <cell r="U291">
            <v>2.2999999999999998</v>
          </cell>
          <cell r="V291">
            <v>6.8400000000000002E-2</v>
          </cell>
          <cell r="W291">
            <v>0.1605</v>
          </cell>
          <cell r="X291">
            <v>0.77110000000000001</v>
          </cell>
          <cell r="Y291">
            <v>-5000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-5000</v>
          </cell>
          <cell r="AM291">
            <v>3.3207547169811318</v>
          </cell>
          <cell r="AN291">
            <v>0.56956521739130439</v>
          </cell>
          <cell r="AO291">
            <v>2.6912344723492616</v>
          </cell>
          <cell r="AP291">
            <v>2.9894697805055728</v>
          </cell>
          <cell r="AQ291">
            <v>-5000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1.9245283018867925</v>
          </cell>
          <cell r="BF291">
            <v>0.85652173913043483</v>
          </cell>
          <cell r="BG291">
            <v>1.39096812846378</v>
          </cell>
          <cell r="BH291">
            <v>1.6361410483974321</v>
          </cell>
          <cell r="BI291">
            <v>-5000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2.4528301886792452</v>
          </cell>
          <cell r="BX291">
            <v>0.56521739130434789</v>
          </cell>
          <cell r="BY291">
            <v>2.7182818284590446</v>
          </cell>
          <cell r="BZ291">
            <v>2.5821471162934468</v>
          </cell>
          <cell r="CA291">
            <v>-5000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2.1886792452830188</v>
          </cell>
          <cell r="CP291">
            <v>0.5260869565217392</v>
          </cell>
          <cell r="CQ291">
            <v>2.9742740725630652</v>
          </cell>
          <cell r="CR291">
            <v>2.5514176319062667</v>
          </cell>
          <cell r="CS291">
            <v>-5000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2.4905660377358489</v>
          </cell>
          <cell r="DH291">
            <v>0.5043478260869565</v>
          </cell>
          <cell r="DI291">
            <v>3.1267683651861553</v>
          </cell>
          <cell r="DJ291">
            <v>2.7905954737653182</v>
          </cell>
          <cell r="DK291">
            <v>-5000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-5000</v>
          </cell>
          <cell r="DZ291" t="str">
            <v>No</v>
          </cell>
          <cell r="EA291">
            <v>39600</v>
          </cell>
          <cell r="EB291">
            <v>3999600</v>
          </cell>
          <cell r="EC291">
            <v>-44600</v>
          </cell>
          <cell r="ED291">
            <v>-1.1262626262626262E-2</v>
          </cell>
          <cell r="EE291">
            <v>493</v>
          </cell>
          <cell r="EF291">
            <v>309</v>
          </cell>
        </row>
        <row r="292">
          <cell r="A292" t="str">
            <v>John Egan</v>
          </cell>
          <cell r="B292" t="str">
            <v>Sheffield United</v>
          </cell>
          <cell r="C292" t="str">
            <v>Defense</v>
          </cell>
          <cell r="D292" t="str">
            <v>3.040.000</v>
          </cell>
          <cell r="E292">
            <v>1E-3</v>
          </cell>
          <cell r="F292" t="str">
            <v>John Egan</v>
          </cell>
          <cell r="G292" t="str">
            <v/>
          </cell>
          <cell r="H292">
            <v>3040000</v>
          </cell>
          <cell r="I292">
            <v>0.92857142857142838</v>
          </cell>
          <cell r="J292">
            <v>1.0201729106628248</v>
          </cell>
          <cell r="K292">
            <v>1.0082793805717964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1.82</v>
          </cell>
          <cell r="U292">
            <v>3.54</v>
          </cell>
          <cell r="V292">
            <v>0.40310000000000001</v>
          </cell>
          <cell r="W292">
            <v>0.46500000000000002</v>
          </cell>
          <cell r="X292">
            <v>1.1319999999999999</v>
          </cell>
          <cell r="Y292">
            <v>-5000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-5000</v>
          </cell>
          <cell r="AM292">
            <v>0.63186813186813184</v>
          </cell>
          <cell r="AN292">
            <v>0.31638418079096048</v>
          </cell>
          <cell r="AO292">
            <v>0.8988905062481729</v>
          </cell>
          <cell r="AP292">
            <v>0.75364465428810168</v>
          </cell>
          <cell r="AQ292">
            <v>-5000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0.37362637362637363</v>
          </cell>
          <cell r="BF292">
            <v>0.44350282485875708</v>
          </cell>
          <cell r="BG292">
            <v>0.5731578920093825</v>
          </cell>
          <cell r="BH292">
            <v>0.46276009411659758</v>
          </cell>
          <cell r="BI292">
            <v>-5000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-5000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0.55494505494505497</v>
          </cell>
          <cell r="CP292">
            <v>0.48870056497175141</v>
          </cell>
          <cell r="CQ292">
            <v>0.48841293777276185</v>
          </cell>
          <cell r="CR292">
            <v>0.52061727265639302</v>
          </cell>
          <cell r="CS292">
            <v>-5000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0.5</v>
          </cell>
          <cell r="DH292">
            <v>0.41242937853107342</v>
          </cell>
          <cell r="DI292">
            <v>0.63980358576050766</v>
          </cell>
          <cell r="DJ292">
            <v>0.56559861463784888</v>
          </cell>
          <cell r="DK292">
            <v>-5000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-5000</v>
          </cell>
          <cell r="DZ292" t="str">
            <v>No</v>
          </cell>
          <cell r="EA292">
            <v>30400</v>
          </cell>
          <cell r="EB292">
            <v>3070400</v>
          </cell>
          <cell r="EC292">
            <v>-35400</v>
          </cell>
          <cell r="ED292">
            <v>-1.1644736842105263E-2</v>
          </cell>
          <cell r="EE292">
            <v>431</v>
          </cell>
          <cell r="EF292">
            <v>373</v>
          </cell>
        </row>
        <row r="293">
          <cell r="A293" t="str">
            <v>Rhian Brewster</v>
          </cell>
          <cell r="B293" t="str">
            <v>Sheffield United</v>
          </cell>
          <cell r="C293" t="str">
            <v>Striker</v>
          </cell>
          <cell r="D293" t="str">
            <v>2.527.000</v>
          </cell>
          <cell r="E293">
            <v>5.0000000000000001E-3</v>
          </cell>
          <cell r="F293" t="str">
            <v>Rhian Brewster</v>
          </cell>
          <cell r="G293" t="str">
            <v/>
          </cell>
          <cell r="H293">
            <v>2527000</v>
          </cell>
          <cell r="I293">
            <v>0.92857142857142838</v>
          </cell>
          <cell r="J293">
            <v>1.0201729106628248</v>
          </cell>
          <cell r="K293">
            <v>1.0082793805717964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1.82</v>
          </cell>
          <cell r="U293">
            <v>3.54</v>
          </cell>
          <cell r="V293">
            <v>0.40310000000000001</v>
          </cell>
          <cell r="W293">
            <v>0.46500000000000002</v>
          </cell>
          <cell r="X293">
            <v>1.1319999999999999</v>
          </cell>
          <cell r="Y293">
            <v>-5000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-5000</v>
          </cell>
          <cell r="AM293">
            <v>0.63186813186813184</v>
          </cell>
          <cell r="AN293">
            <v>0.31638418079096048</v>
          </cell>
          <cell r="AO293">
            <v>0.8988905062481729</v>
          </cell>
          <cell r="AP293">
            <v>0.75364465428810168</v>
          </cell>
          <cell r="AQ293">
            <v>-5000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0.37362637362637363</v>
          </cell>
          <cell r="BF293">
            <v>0.44350282485875708</v>
          </cell>
          <cell r="BG293">
            <v>0.5731578920093825</v>
          </cell>
          <cell r="BH293">
            <v>0.46276009411659758</v>
          </cell>
          <cell r="BI293">
            <v>-5000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-5000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0.55494505494505497</v>
          </cell>
          <cell r="CP293">
            <v>0.48870056497175141</v>
          </cell>
          <cell r="CQ293">
            <v>0.48841293777276185</v>
          </cell>
          <cell r="CR293">
            <v>0.52061727265639302</v>
          </cell>
          <cell r="CS293">
            <v>-5000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0.5</v>
          </cell>
          <cell r="DH293">
            <v>0.41242937853107342</v>
          </cell>
          <cell r="DI293">
            <v>0.63980358576050766</v>
          </cell>
          <cell r="DJ293">
            <v>0.56559861463784888</v>
          </cell>
          <cell r="DK293">
            <v>-5000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-5000</v>
          </cell>
          <cell r="DZ293" t="str">
            <v>No</v>
          </cell>
          <cell r="EA293">
            <v>25270</v>
          </cell>
          <cell r="EB293">
            <v>2552270</v>
          </cell>
          <cell r="EC293">
            <v>-30270</v>
          </cell>
          <cell r="ED293">
            <v>-1.1978630787495054E-2</v>
          </cell>
          <cell r="EE293">
            <v>369</v>
          </cell>
          <cell r="EF293">
            <v>433</v>
          </cell>
        </row>
        <row r="294">
          <cell r="A294" t="str">
            <v>Nicolas Pepe</v>
          </cell>
          <cell r="B294" t="str">
            <v>Arsenal</v>
          </cell>
          <cell r="C294" t="str">
            <v>Striker</v>
          </cell>
          <cell r="D294" t="str">
            <v>4.712.000</v>
          </cell>
          <cell r="E294">
            <v>0.01</v>
          </cell>
          <cell r="F294" t="str">
            <v>Nicolas Pepe</v>
          </cell>
          <cell r="G294" t="str">
            <v/>
          </cell>
          <cell r="H294">
            <v>4712000</v>
          </cell>
          <cell r="I294">
            <v>0.78294573643410836</v>
          </cell>
          <cell r="J294">
            <v>0.99999999999999989</v>
          </cell>
          <cell r="K294">
            <v>1.0063142122390261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1.01</v>
          </cell>
          <cell r="U294">
            <v>1.38</v>
          </cell>
          <cell r="V294">
            <v>0.2727</v>
          </cell>
          <cell r="W294">
            <v>0.27839999999999998</v>
          </cell>
          <cell r="X294">
            <v>0.44890000000000002</v>
          </cell>
          <cell r="Y294">
            <v>-5000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-5000</v>
          </cell>
          <cell r="AM294">
            <v>1.3168316831683169</v>
          </cell>
          <cell r="AN294">
            <v>0.69565217391304346</v>
          </cell>
          <cell r="AO294">
            <v>1.5219615556186339</v>
          </cell>
          <cell r="AP294">
            <v>1.4156861223458947</v>
          </cell>
          <cell r="AQ294">
            <v>-5000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1.5247524752475248</v>
          </cell>
          <cell r="BF294">
            <v>0.84782608695652173</v>
          </cell>
          <cell r="BG294">
            <v>1.2336780599567434</v>
          </cell>
          <cell r="BH294">
            <v>1.3715151022054437</v>
          </cell>
          <cell r="BI294">
            <v>-5000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1.2871287128712872</v>
          </cell>
          <cell r="BX294">
            <v>0.94202898550724645</v>
          </cell>
          <cell r="BY294">
            <v>1.0832870676749584</v>
          </cell>
          <cell r="BZ294">
            <v>1.1808174664555822</v>
          </cell>
          <cell r="CA294">
            <v>-5000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1.2772277227722773</v>
          </cell>
          <cell r="CP294">
            <v>1.1304347826086958</v>
          </cell>
          <cell r="CQ294">
            <v>0.83527021141127189</v>
          </cell>
          <cell r="CR294">
            <v>1.0328747600848505</v>
          </cell>
          <cell r="CS294">
            <v>-5000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1.4455445544554455</v>
          </cell>
          <cell r="DH294">
            <v>0.65942028985507251</v>
          </cell>
          <cell r="DI294">
            <v>1.5999941932173602</v>
          </cell>
          <cell r="DJ294">
            <v>1.5208099464317324</v>
          </cell>
          <cell r="DK294">
            <v>-5000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-5000</v>
          </cell>
          <cell r="DZ294" t="str">
            <v>No</v>
          </cell>
          <cell r="EA294">
            <v>47120</v>
          </cell>
          <cell r="EB294">
            <v>4759120</v>
          </cell>
          <cell r="EC294">
            <v>-52120</v>
          </cell>
          <cell r="ED294">
            <v>-1.1061120543293718E-2</v>
          </cell>
          <cell r="EE294">
            <v>536</v>
          </cell>
          <cell r="EF294">
            <v>270</v>
          </cell>
        </row>
        <row r="295">
          <cell r="A295" t="str">
            <v>Nathan Redmond</v>
          </cell>
          <cell r="B295" t="str">
            <v>Southampton</v>
          </cell>
          <cell r="C295" t="str">
            <v>Midfield</v>
          </cell>
          <cell r="D295" t="str">
            <v>4.435.000</v>
          </cell>
          <cell r="E295">
            <v>2E-3</v>
          </cell>
          <cell r="F295" t="str">
            <v>Nathan Redmond</v>
          </cell>
          <cell r="G295" t="str">
            <v>Everton</v>
          </cell>
          <cell r="H295">
            <v>4435000</v>
          </cell>
          <cell r="I295">
            <v>0.87931034482758608</v>
          </cell>
          <cell r="J295">
            <v>1</v>
          </cell>
          <cell r="K295">
            <v>1.020862387747514</v>
          </cell>
          <cell r="L295">
            <v>95</v>
          </cell>
          <cell r="M295">
            <v>0.14948275862068963</v>
          </cell>
          <cell r="N295">
            <v>9.6724137931034473E-2</v>
          </cell>
          <cell r="O295">
            <v>0.6594827586206895</v>
          </cell>
          <cell r="P295">
            <v>0.21438110142697794</v>
          </cell>
          <cell r="Q295">
            <v>0</v>
          </cell>
          <cell r="R295">
            <v>0.03</v>
          </cell>
          <cell r="S295">
            <v>0</v>
          </cell>
          <cell r="T295">
            <v>1.02</v>
          </cell>
          <cell r="U295">
            <v>1.54</v>
          </cell>
          <cell r="V295">
            <v>0.24979999999999999</v>
          </cell>
          <cell r="W295">
            <v>0.26250000000000001</v>
          </cell>
          <cell r="X295">
            <v>0.48759999999999998</v>
          </cell>
          <cell r="Y295">
            <v>7000</v>
          </cell>
          <cell r="Z295">
            <v>6245</v>
          </cell>
          <cell r="AA295">
            <v>1312.5</v>
          </cell>
          <cell r="AB295">
            <v>-7314</v>
          </cell>
          <cell r="AC295">
            <v>18685.344827586203</v>
          </cell>
          <cell r="AD295">
            <v>4836.2068965517237</v>
          </cell>
          <cell r="AE295">
            <v>6594.8275862068949</v>
          </cell>
          <cell r="AF295">
            <v>0</v>
          </cell>
          <cell r="AG295">
            <v>0</v>
          </cell>
          <cell r="AH295">
            <v>-600</v>
          </cell>
          <cell r="AI295">
            <v>0</v>
          </cell>
          <cell r="AJ295">
            <v>10200</v>
          </cell>
          <cell r="AK295">
            <v>-12320</v>
          </cell>
          <cell r="AL295">
            <v>34639.879310344826</v>
          </cell>
          <cell r="AM295">
            <v>1.3627450980392157</v>
          </cell>
          <cell r="AN295">
            <v>2.4415584415584415</v>
          </cell>
          <cell r="AO295">
            <v>1.8199893113013497</v>
          </cell>
          <cell r="AP295">
            <v>1.5748592040114833</v>
          </cell>
          <cell r="AQ295">
            <v>7000</v>
          </cell>
          <cell r="AR295">
            <v>9275</v>
          </cell>
          <cell r="AS295">
            <v>1998</v>
          </cell>
          <cell r="AT295">
            <v>-18442.5</v>
          </cell>
          <cell r="AU295">
            <v>25463.362068965511</v>
          </cell>
          <cell r="AV295">
            <v>6590.5172413793098</v>
          </cell>
          <cell r="AW295">
            <v>8987.0689655172391</v>
          </cell>
          <cell r="AX295">
            <v>0</v>
          </cell>
          <cell r="AY295">
            <v>0</v>
          </cell>
          <cell r="AZ295">
            <v>-600</v>
          </cell>
          <cell r="BA295">
            <v>0</v>
          </cell>
          <cell r="BB295">
            <v>13900</v>
          </cell>
          <cell r="BC295">
            <v>-30080</v>
          </cell>
          <cell r="BD295">
            <v>8545.724137931029</v>
          </cell>
          <cell r="BE295">
            <v>1.1274509803921569</v>
          </cell>
          <cell r="BF295">
            <v>0.84415584415584421</v>
          </cell>
          <cell r="BG295">
            <v>1.2712491503214047</v>
          </cell>
          <cell r="BH295">
            <v>1.1971930090225904</v>
          </cell>
          <cell r="BI295">
            <v>7000</v>
          </cell>
          <cell r="BJ295">
            <v>8127.5</v>
          </cell>
          <cell r="BK295">
            <v>1394</v>
          </cell>
          <cell r="BL295">
            <v>-5943</v>
          </cell>
          <cell r="BM295">
            <v>21066.810344827583</v>
          </cell>
          <cell r="BN295">
            <v>5452.5862068965516</v>
          </cell>
          <cell r="BO295">
            <v>7435.3448275862047</v>
          </cell>
          <cell r="BP295">
            <v>0</v>
          </cell>
          <cell r="BQ295">
            <v>0</v>
          </cell>
          <cell r="BR295">
            <v>-600</v>
          </cell>
          <cell r="BS295">
            <v>0</v>
          </cell>
          <cell r="BT295">
            <v>11500</v>
          </cell>
          <cell r="BU295">
            <v>-10400</v>
          </cell>
          <cell r="BV295">
            <v>9508.3103448275851</v>
          </cell>
          <cell r="BW295">
            <v>0.96078431372549011</v>
          </cell>
          <cell r="BX295">
            <v>1.1298701298701299</v>
          </cell>
          <cell r="BY295">
            <v>0.81873075307798182</v>
          </cell>
          <cell r="BZ295">
            <v>0.88691807103135656</v>
          </cell>
          <cell r="CA295">
            <v>7000</v>
          </cell>
          <cell r="CB295">
            <v>5210</v>
          </cell>
          <cell r="CC295">
            <v>1210.5</v>
          </cell>
          <cell r="CD295">
            <v>-8242.5</v>
          </cell>
          <cell r="CE295">
            <v>17952.586206896547</v>
          </cell>
          <cell r="CF295">
            <v>4646.5517241379303</v>
          </cell>
          <cell r="CG295">
            <v>6336.2068965517219</v>
          </cell>
          <cell r="CH295">
            <v>0</v>
          </cell>
          <cell r="CI295">
            <v>0</v>
          </cell>
          <cell r="CJ295">
            <v>-600</v>
          </cell>
          <cell r="CK295">
            <v>0</v>
          </cell>
          <cell r="CL295">
            <v>9800</v>
          </cell>
          <cell r="CM295">
            <v>-13920</v>
          </cell>
          <cell r="CN295">
            <v>2799.1681034482754</v>
          </cell>
          <cell r="CO295">
            <v>1.2352941176470589</v>
          </cell>
          <cell r="CP295">
            <v>0.62337662337662336</v>
          </cell>
          <cell r="CQ295">
            <v>1.7860384307500736</v>
          </cell>
          <cell r="CR295">
            <v>1.4853561079408364</v>
          </cell>
          <cell r="CS295">
            <v>7000</v>
          </cell>
          <cell r="CT295">
            <v>10695</v>
          </cell>
          <cell r="CU295">
            <v>1465</v>
          </cell>
          <cell r="CV295">
            <v>-4188</v>
          </cell>
          <cell r="CW295">
            <v>23081.896551724134</v>
          </cell>
          <cell r="CX295">
            <v>5974.1379310344828</v>
          </cell>
          <cell r="CY295">
            <v>8146.5517241379293</v>
          </cell>
          <cell r="CZ295">
            <v>0</v>
          </cell>
          <cell r="DA295">
            <v>0</v>
          </cell>
          <cell r="DB295">
            <v>-600</v>
          </cell>
          <cell r="DC295">
            <v>0</v>
          </cell>
          <cell r="DD295">
            <v>12600</v>
          </cell>
          <cell r="DE295">
            <v>-7680</v>
          </cell>
          <cell r="DF295">
            <v>3093.411637931034</v>
          </cell>
          <cell r="DG295">
            <v>1.3823529411764706</v>
          </cell>
          <cell r="DH295">
            <v>0.7142857142857143</v>
          </cell>
          <cell r="DI295">
            <v>1.5527072185113362</v>
          </cell>
          <cell r="DJ295">
            <v>1.4650561048284403</v>
          </cell>
          <cell r="DK295">
            <v>7000</v>
          </cell>
          <cell r="DL295">
            <v>10897.5</v>
          </cell>
          <cell r="DM295">
            <v>1363</v>
          </cell>
          <cell r="DN295">
            <v>-4372.5</v>
          </cell>
          <cell r="DO295">
            <v>25829.741379310341</v>
          </cell>
          <cell r="DP295">
            <v>6685.3448275862065</v>
          </cell>
          <cell r="DQ295">
            <v>9116.3793103448243</v>
          </cell>
          <cell r="DR295">
            <v>0</v>
          </cell>
          <cell r="DS295">
            <v>0</v>
          </cell>
          <cell r="DT295">
            <v>-600</v>
          </cell>
          <cell r="DU295">
            <v>0</v>
          </cell>
          <cell r="DV295">
            <v>14100</v>
          </cell>
          <cell r="DW295">
            <v>-19129.352932059661</v>
          </cell>
          <cell r="DX295">
            <v>1371.5660182869287</v>
          </cell>
          <cell r="DY295">
            <v>59958.059552769686</v>
          </cell>
          <cell r="DZ295" t="str">
            <v>No</v>
          </cell>
          <cell r="EA295">
            <v>44350</v>
          </cell>
          <cell r="EB295">
            <v>4479350</v>
          </cell>
          <cell r="EC295">
            <v>15608.059552769686</v>
          </cell>
          <cell r="ED295">
            <v>3.519291894649309E-3</v>
          </cell>
          <cell r="EE295">
            <v>169</v>
          </cell>
          <cell r="EF295">
            <v>173</v>
          </cell>
        </row>
        <row r="296">
          <cell r="A296" t="str">
            <v>Nathan Ferguson</v>
          </cell>
          <cell r="B296" t="str">
            <v>Crystal Palace</v>
          </cell>
          <cell r="C296" t="str">
            <v>Defense</v>
          </cell>
          <cell r="D296" t="str">
            <v>1.960.000</v>
          </cell>
          <cell r="E296">
            <v>0</v>
          </cell>
          <cell r="F296" t="str">
            <v>Nathan Ferguson</v>
          </cell>
          <cell r="G296" t="str">
            <v/>
          </cell>
          <cell r="H296">
            <v>1960000</v>
          </cell>
          <cell r="I296">
            <v>1.0894736842105264</v>
          </cell>
          <cell r="J296">
            <v>1.043076923076923</v>
          </cell>
          <cell r="K296">
            <v>1.00622830088045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2.0700000000000003</v>
          </cell>
          <cell r="U296">
            <v>3.3899999999999997</v>
          </cell>
          <cell r="V296">
            <v>0.47959999999999997</v>
          </cell>
          <cell r="W296">
            <v>0.48980000000000001</v>
          </cell>
          <cell r="X296">
            <v>1.0306000000000002</v>
          </cell>
          <cell r="Y296">
            <v>-5000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-5000</v>
          </cell>
          <cell r="AM296">
            <v>0.42995169082125601</v>
          </cell>
          <cell r="AN296">
            <v>0.5752212389380531</v>
          </cell>
          <cell r="AO296">
            <v>0.35348357689309606</v>
          </cell>
          <cell r="AP296">
            <v>0.38984722849179282</v>
          </cell>
          <cell r="AQ296">
            <v>-5000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0.74396135265700469</v>
          </cell>
          <cell r="BF296">
            <v>0.29203539823008851</v>
          </cell>
          <cell r="BG296">
            <v>0.92319181118468829</v>
          </cell>
          <cell r="BH296">
            <v>0.82874545465470328</v>
          </cell>
          <cell r="BI296">
            <v>-5000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-5000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0.46376811594202888</v>
          </cell>
          <cell r="CP296">
            <v>0.49852507374631272</v>
          </cell>
          <cell r="CQ296">
            <v>0.45844348601488999</v>
          </cell>
          <cell r="CR296">
            <v>0.4610981151284631</v>
          </cell>
          <cell r="CS296">
            <v>-5000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0.40096618357487918</v>
          </cell>
          <cell r="DH296">
            <v>0.55752212389380529</v>
          </cell>
          <cell r="DI296">
            <v>0.37534178054866618</v>
          </cell>
          <cell r="DJ296">
            <v>0.38794247161505596</v>
          </cell>
          <cell r="DK296">
            <v>-5000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-5000</v>
          </cell>
          <cell r="DZ296" t="str">
            <v>No</v>
          </cell>
          <cell r="EA296">
            <v>19600</v>
          </cell>
          <cell r="EB296">
            <v>1979600</v>
          </cell>
          <cell r="EC296">
            <v>-24600</v>
          </cell>
          <cell r="ED296">
            <v>-1.2551020408163265E-2</v>
          </cell>
          <cell r="EE296">
            <v>271</v>
          </cell>
          <cell r="EF296">
            <v>522</v>
          </cell>
        </row>
        <row r="297">
          <cell r="A297" t="str">
            <v>Max Lowe</v>
          </cell>
          <cell r="B297" t="str">
            <v>Sheffield United</v>
          </cell>
          <cell r="C297" t="str">
            <v>Defense</v>
          </cell>
          <cell r="D297" t="str">
            <v>2.498.000</v>
          </cell>
          <cell r="E297">
            <v>0</v>
          </cell>
          <cell r="F297" t="str">
            <v>Max Lowe</v>
          </cell>
          <cell r="G297" t="str">
            <v/>
          </cell>
          <cell r="H297">
            <v>2498000</v>
          </cell>
          <cell r="I297">
            <v>0.92857142857142838</v>
          </cell>
          <cell r="J297">
            <v>1.0201729106628248</v>
          </cell>
          <cell r="K297">
            <v>1.0082793805717964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1.82</v>
          </cell>
          <cell r="U297">
            <v>3.54</v>
          </cell>
          <cell r="V297">
            <v>0.40310000000000001</v>
          </cell>
          <cell r="W297">
            <v>0.46500000000000002</v>
          </cell>
          <cell r="X297">
            <v>1.1319999999999999</v>
          </cell>
          <cell r="Y297">
            <v>-5000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-5000</v>
          </cell>
          <cell r="AM297">
            <v>0.63186813186813184</v>
          </cell>
          <cell r="AN297">
            <v>0.31638418079096048</v>
          </cell>
          <cell r="AO297">
            <v>0.8988905062481729</v>
          </cell>
          <cell r="AP297">
            <v>0.75364465428810168</v>
          </cell>
          <cell r="AQ297">
            <v>-5000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0.37362637362637363</v>
          </cell>
          <cell r="BF297">
            <v>0.44350282485875708</v>
          </cell>
          <cell r="BG297">
            <v>0.5731578920093825</v>
          </cell>
          <cell r="BH297">
            <v>0.46276009411659758</v>
          </cell>
          <cell r="BI297">
            <v>-5000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-5000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0.55494505494505497</v>
          </cell>
          <cell r="CP297">
            <v>0.48870056497175141</v>
          </cell>
          <cell r="CQ297">
            <v>0.48841293777276185</v>
          </cell>
          <cell r="CR297">
            <v>0.52061727265639302</v>
          </cell>
          <cell r="CS297">
            <v>-5000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0.5</v>
          </cell>
          <cell r="DH297">
            <v>0.41242937853107342</v>
          </cell>
          <cell r="DI297">
            <v>0.63980358576050766</v>
          </cell>
          <cell r="DJ297">
            <v>0.56559861463784888</v>
          </cell>
          <cell r="DK297">
            <v>-5000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-5000</v>
          </cell>
          <cell r="DZ297" t="str">
            <v>No</v>
          </cell>
          <cell r="EA297">
            <v>24980</v>
          </cell>
          <cell r="EB297">
            <v>2522980</v>
          </cell>
          <cell r="EC297">
            <v>-29980</v>
          </cell>
          <cell r="ED297">
            <v>-1.200160128102482E-2</v>
          </cell>
          <cell r="EE297">
            <v>364</v>
          </cell>
          <cell r="EF297">
            <v>438</v>
          </cell>
        </row>
        <row r="298">
          <cell r="A298" t="str">
            <v>Percy Tau</v>
          </cell>
          <cell r="B298" t="str">
            <v>Brighton and Hove</v>
          </cell>
          <cell r="C298" t="str">
            <v>Striker</v>
          </cell>
          <cell r="D298" t="str">
            <v>2.496.000</v>
          </cell>
          <cell r="E298">
            <v>0</v>
          </cell>
          <cell r="F298" t="e">
            <v>#N/A</v>
          </cell>
          <cell r="G298" t="str">
            <v/>
          </cell>
          <cell r="H298">
            <v>2496000</v>
          </cell>
          <cell r="I298">
            <v>1.0849673202614376</v>
          </cell>
          <cell r="J298">
            <v>0.94845360824742264</v>
          </cell>
          <cell r="K298">
            <v>1.0487343186434583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1.66</v>
          </cell>
          <cell r="U298">
            <v>0.92</v>
          </cell>
          <cell r="V298">
            <v>0.54459999999999997</v>
          </cell>
          <cell r="W298">
            <v>0.25019999999999998</v>
          </cell>
          <cell r="X298">
            <v>0.20519999999999999</v>
          </cell>
          <cell r="Y298">
            <v>-5000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-5000</v>
          </cell>
          <cell r="AM298">
            <v>0.77108433734939763</v>
          </cell>
          <cell r="AN298">
            <v>1.173913043478261</v>
          </cell>
          <cell r="AO298">
            <v>0.85214378896621135</v>
          </cell>
          <cell r="AP298">
            <v>0.81060146116412601</v>
          </cell>
          <cell r="AQ298">
            <v>-5000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0.78313253012048201</v>
          </cell>
          <cell r="BF298">
            <v>1.2499999999999998</v>
          </cell>
          <cell r="BG298">
            <v>0.79453360250333427</v>
          </cell>
          <cell r="BH298">
            <v>0.78881246845760333</v>
          </cell>
          <cell r="BI298">
            <v>-5000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1.0060240963855422</v>
          </cell>
          <cell r="BX298">
            <v>0.83695652173913038</v>
          </cell>
          <cell r="BY298">
            <v>1.1618342427282833</v>
          </cell>
          <cell r="BZ298">
            <v>1.0811259150489836</v>
          </cell>
          <cell r="CA298">
            <v>-5000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0.58433734939759041</v>
          </cell>
          <cell r="CP298">
            <v>2.0217391304347827</v>
          </cell>
          <cell r="CQ298">
            <v>0.39062783535852114</v>
          </cell>
          <cell r="CR298">
            <v>0.47776399394922653</v>
          </cell>
          <cell r="CS298">
            <v>-5000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0.90361445783132532</v>
          </cell>
          <cell r="DH298">
            <v>1.1413043478260869</v>
          </cell>
          <cell r="DI298">
            <v>0.8780954309205613</v>
          </cell>
          <cell r="DJ298">
            <v>0.890763563879578</v>
          </cell>
          <cell r="DK298">
            <v>-5000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-5000</v>
          </cell>
          <cell r="DZ298" t="str">
            <v>No</v>
          </cell>
          <cell r="EA298">
            <v>24960</v>
          </cell>
          <cell r="EB298">
            <v>2520960</v>
          </cell>
          <cell r="EC298">
            <v>-29960</v>
          </cell>
          <cell r="ED298">
            <v>-1.2003205128205128E-2</v>
          </cell>
          <cell r="EE298">
            <v>362</v>
          </cell>
          <cell r="EF298">
            <v>440</v>
          </cell>
        </row>
        <row r="299">
          <cell r="A299" t="str">
            <v>Kyle Edwards</v>
          </cell>
          <cell r="B299" t="str">
            <v>West Bromwich</v>
          </cell>
          <cell r="C299" t="str">
            <v>Striker</v>
          </cell>
          <cell r="D299" t="str">
            <v>2.460.000</v>
          </cell>
          <cell r="E299">
            <v>0</v>
          </cell>
          <cell r="F299" t="str">
            <v>Kyle Edwards</v>
          </cell>
          <cell r="G299" t="str">
            <v/>
          </cell>
          <cell r="H299">
            <v>2460000</v>
          </cell>
          <cell r="I299">
            <v>0.97536945812807874</v>
          </cell>
          <cell r="J299">
            <v>1.0124610591900314</v>
          </cell>
          <cell r="K299">
            <v>0.98516147958933487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1.98</v>
          </cell>
          <cell r="U299">
            <v>3.25</v>
          </cell>
          <cell r="V299">
            <v>0.45539999999999997</v>
          </cell>
          <cell r="W299">
            <v>0.50689999999999991</v>
          </cell>
          <cell r="X299">
            <v>1.0377000000000001</v>
          </cell>
          <cell r="Y299">
            <v>-5000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-5000</v>
          </cell>
          <cell r="AM299">
            <v>0.60101010101010099</v>
          </cell>
          <cell r="AN299">
            <v>0.37538461538461537</v>
          </cell>
          <cell r="AO299">
            <v>0.74919232288467341</v>
          </cell>
          <cell r="AP299">
            <v>0.67102321394487519</v>
          </cell>
          <cell r="AQ299">
            <v>-5000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0.5</v>
          </cell>
          <cell r="BF299">
            <v>0.47384615384615386</v>
          </cell>
          <cell r="BG299">
            <v>0.54402528384570725</v>
          </cell>
          <cell r="BH299">
            <v>0.52154831216566466</v>
          </cell>
          <cell r="BI299">
            <v>-5000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-5000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0.18686868686868688</v>
          </cell>
          <cell r="CP299">
            <v>0.74461538461538457</v>
          </cell>
          <cell r="CQ299">
            <v>0.22565239126192127</v>
          </cell>
          <cell r="CR299">
            <v>0.20534694067332579</v>
          </cell>
          <cell r="CS299">
            <v>-5000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0.55555555555555558</v>
          </cell>
          <cell r="DH299">
            <v>0.43384615384615383</v>
          </cell>
          <cell r="DI299">
            <v>0.61955143448972538</v>
          </cell>
          <cell r="DJ299">
            <v>0.58668155023247559</v>
          </cell>
          <cell r="DK299">
            <v>-5000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-5000</v>
          </cell>
          <cell r="DZ299" t="str">
            <v>No</v>
          </cell>
          <cell r="EA299">
            <v>24600</v>
          </cell>
          <cell r="EB299">
            <v>2484600</v>
          </cell>
          <cell r="EC299">
            <v>-29600</v>
          </cell>
          <cell r="ED299">
            <v>-1.2032520325203253E-2</v>
          </cell>
          <cell r="EE299">
            <v>345</v>
          </cell>
          <cell r="EF299">
            <v>461</v>
          </cell>
        </row>
        <row r="300">
          <cell r="A300" t="str">
            <v>Zak Brunt</v>
          </cell>
          <cell r="B300" t="str">
            <v>Sheffield United</v>
          </cell>
          <cell r="C300" t="str">
            <v>Midfield</v>
          </cell>
          <cell r="D300" t="str">
            <v>1.980.000</v>
          </cell>
          <cell r="E300">
            <v>0</v>
          </cell>
          <cell r="F300" t="e">
            <v>#N/A</v>
          </cell>
          <cell r="G300" t="str">
            <v/>
          </cell>
          <cell r="H300">
            <v>1980000</v>
          </cell>
          <cell r="I300">
            <v>0.92857142857142838</v>
          </cell>
          <cell r="J300">
            <v>1.0201729106628248</v>
          </cell>
          <cell r="K300">
            <v>1.0082793805717964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1.82</v>
          </cell>
          <cell r="U300">
            <v>3.54</v>
          </cell>
          <cell r="V300">
            <v>0.40310000000000001</v>
          </cell>
          <cell r="W300">
            <v>0.46500000000000002</v>
          </cell>
          <cell r="X300">
            <v>1.1319999999999999</v>
          </cell>
          <cell r="Y300">
            <v>-5000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-5000</v>
          </cell>
          <cell r="AM300">
            <v>0.63186813186813184</v>
          </cell>
          <cell r="AN300">
            <v>0.31638418079096048</v>
          </cell>
          <cell r="AO300">
            <v>0.8988905062481729</v>
          </cell>
          <cell r="AP300">
            <v>0.75364465428810168</v>
          </cell>
          <cell r="AQ300">
            <v>-5000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0.37362637362637363</v>
          </cell>
          <cell r="BF300">
            <v>0.44350282485875708</v>
          </cell>
          <cell r="BG300">
            <v>0.5731578920093825</v>
          </cell>
          <cell r="BH300">
            <v>0.46276009411659758</v>
          </cell>
          <cell r="BI300">
            <v>-5000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-5000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0.55494505494505497</v>
          </cell>
          <cell r="CP300">
            <v>0.48870056497175141</v>
          </cell>
          <cell r="CQ300">
            <v>0.48841293777276185</v>
          </cell>
          <cell r="CR300">
            <v>0.52061727265639302</v>
          </cell>
          <cell r="CS300">
            <v>-5000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0.5</v>
          </cell>
          <cell r="DH300">
            <v>0.41242937853107342</v>
          </cell>
          <cell r="DI300">
            <v>0.63980358576050766</v>
          </cell>
          <cell r="DJ300">
            <v>0.56559861463784888</v>
          </cell>
          <cell r="DK300">
            <v>-5000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-5000</v>
          </cell>
          <cell r="DZ300" t="str">
            <v>No</v>
          </cell>
          <cell r="EA300">
            <v>19800</v>
          </cell>
          <cell r="EB300">
            <v>1999800</v>
          </cell>
          <cell r="EC300">
            <v>-24800</v>
          </cell>
          <cell r="ED300">
            <v>-1.2525252525252526E-2</v>
          </cell>
          <cell r="EE300">
            <v>304</v>
          </cell>
          <cell r="EF300">
            <v>498</v>
          </cell>
        </row>
        <row r="301">
          <cell r="A301" t="str">
            <v>Andrew Crofts</v>
          </cell>
          <cell r="B301" t="str">
            <v>Brighton and Hove</v>
          </cell>
          <cell r="C301" t="str">
            <v>Midfield</v>
          </cell>
          <cell r="D301" t="str">
            <v>1.960.000</v>
          </cell>
          <cell r="E301">
            <v>1E-3</v>
          </cell>
          <cell r="F301" t="str">
            <v>Andrew Crofts</v>
          </cell>
          <cell r="G301" t="str">
            <v/>
          </cell>
          <cell r="H301">
            <v>1960000</v>
          </cell>
          <cell r="I301">
            <v>1.0849673202614376</v>
          </cell>
          <cell r="J301">
            <v>0.94845360824742264</v>
          </cell>
          <cell r="K301">
            <v>1.0487343186434583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1.66</v>
          </cell>
          <cell r="U301">
            <v>0.92</v>
          </cell>
          <cell r="V301">
            <v>0.54459999999999997</v>
          </cell>
          <cell r="W301">
            <v>0.25019999999999998</v>
          </cell>
          <cell r="X301">
            <v>0.20519999999999999</v>
          </cell>
          <cell r="Y301">
            <v>-5000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-5000</v>
          </cell>
          <cell r="AM301">
            <v>0.77108433734939763</v>
          </cell>
          <cell r="AN301">
            <v>1.173913043478261</v>
          </cell>
          <cell r="AO301">
            <v>0.85214378896621135</v>
          </cell>
          <cell r="AP301">
            <v>0.81060146116412601</v>
          </cell>
          <cell r="AQ301">
            <v>-5000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0.78313253012048201</v>
          </cell>
          <cell r="BF301">
            <v>1.2499999999999998</v>
          </cell>
          <cell r="BG301">
            <v>0.79453360250333427</v>
          </cell>
          <cell r="BH301">
            <v>0.78881246845760333</v>
          </cell>
          <cell r="BI301">
            <v>-5000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1.0060240963855422</v>
          </cell>
          <cell r="BX301">
            <v>0.83695652173913038</v>
          </cell>
          <cell r="BY301">
            <v>1.1618342427282833</v>
          </cell>
          <cell r="BZ301">
            <v>1.0811259150489836</v>
          </cell>
          <cell r="CA301">
            <v>-5000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0.58433734939759041</v>
          </cell>
          <cell r="CP301">
            <v>2.0217391304347827</v>
          </cell>
          <cell r="CQ301">
            <v>0.39062783535852114</v>
          </cell>
          <cell r="CR301">
            <v>0.47776399394922653</v>
          </cell>
          <cell r="CS301">
            <v>-5000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0.90361445783132532</v>
          </cell>
          <cell r="DH301">
            <v>1.1413043478260869</v>
          </cell>
          <cell r="DI301">
            <v>0.8780954309205613</v>
          </cell>
          <cell r="DJ301">
            <v>0.890763563879578</v>
          </cell>
          <cell r="DK301">
            <v>-5000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-5000</v>
          </cell>
          <cell r="DZ301" t="str">
            <v>No</v>
          </cell>
          <cell r="EA301">
            <v>19600</v>
          </cell>
          <cell r="EB301">
            <v>1979600</v>
          </cell>
          <cell r="EC301">
            <v>-24600</v>
          </cell>
          <cell r="ED301">
            <v>-1.2551020408163265E-2</v>
          </cell>
          <cell r="EE301">
            <v>272</v>
          </cell>
          <cell r="EF301">
            <v>523</v>
          </cell>
        </row>
        <row r="302">
          <cell r="A302" t="str">
            <v>Jeff Schlupp</v>
          </cell>
          <cell r="B302" t="str">
            <v>Crystal Palace</v>
          </cell>
          <cell r="C302" t="str">
            <v>Midfield</v>
          </cell>
          <cell r="D302" t="str">
            <v>2.960.000</v>
          </cell>
          <cell r="E302">
            <v>6.0000000000000001E-3</v>
          </cell>
          <cell r="F302" t="str">
            <v>Jeffrey Schlupp</v>
          </cell>
          <cell r="G302" t="str">
            <v/>
          </cell>
          <cell r="H302">
            <v>2960000</v>
          </cell>
          <cell r="I302">
            <v>1.0894736842105264</v>
          </cell>
          <cell r="J302">
            <v>1.043076923076923</v>
          </cell>
          <cell r="K302">
            <v>1.00622830088045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2.0700000000000003</v>
          </cell>
          <cell r="U302">
            <v>3.3899999999999997</v>
          </cell>
          <cell r="V302">
            <v>0.47959999999999997</v>
          </cell>
          <cell r="W302">
            <v>0.48980000000000001</v>
          </cell>
          <cell r="X302">
            <v>1.0306000000000002</v>
          </cell>
          <cell r="Y302">
            <v>-5000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-5000</v>
          </cell>
          <cell r="AM302">
            <v>0.42995169082125601</v>
          </cell>
          <cell r="AN302">
            <v>0.5752212389380531</v>
          </cell>
          <cell r="AO302">
            <v>0.35348357689309606</v>
          </cell>
          <cell r="AP302">
            <v>0.38984722849179282</v>
          </cell>
          <cell r="AQ302">
            <v>-5000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0.74396135265700469</v>
          </cell>
          <cell r="BF302">
            <v>0.29203539823008851</v>
          </cell>
          <cell r="BG302">
            <v>0.92319181118468829</v>
          </cell>
          <cell r="BH302">
            <v>0.82874545465470328</v>
          </cell>
          <cell r="BI302">
            <v>-5000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-5000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0.46376811594202888</v>
          </cell>
          <cell r="CP302">
            <v>0.49852507374631272</v>
          </cell>
          <cell r="CQ302">
            <v>0.45844348601488999</v>
          </cell>
          <cell r="CR302">
            <v>0.4610981151284631</v>
          </cell>
          <cell r="CS302">
            <v>-5000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0.40096618357487918</v>
          </cell>
          <cell r="DH302">
            <v>0.55752212389380529</v>
          </cell>
          <cell r="DI302">
            <v>0.37534178054866618</v>
          </cell>
          <cell r="DJ302">
            <v>0.38794247161505596</v>
          </cell>
          <cell r="DK302">
            <v>-5000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-5000</v>
          </cell>
          <cell r="DZ302" t="str">
            <v>No</v>
          </cell>
          <cell r="EA302">
            <v>29600</v>
          </cell>
          <cell r="EB302">
            <v>2989600</v>
          </cell>
          <cell r="EC302">
            <v>-34600</v>
          </cell>
          <cell r="ED302">
            <v>-1.1689189189189189E-2</v>
          </cell>
          <cell r="EE302">
            <v>415</v>
          </cell>
          <cell r="EF302">
            <v>390</v>
          </cell>
        </row>
        <row r="303">
          <cell r="A303" t="str">
            <v>Jeff Hendrick</v>
          </cell>
          <cell r="B303" t="str">
            <v>Newcastle</v>
          </cell>
          <cell r="C303" t="str">
            <v>Midfield</v>
          </cell>
          <cell r="D303" t="str">
            <v>3.442.000</v>
          </cell>
          <cell r="E303">
            <v>1E-3</v>
          </cell>
          <cell r="F303" t="str">
            <v>Jeff Hendrick</v>
          </cell>
          <cell r="G303" t="str">
            <v/>
          </cell>
          <cell r="H303">
            <v>3442000</v>
          </cell>
          <cell r="I303">
            <v>1.0660377358490565</v>
          </cell>
          <cell r="J303">
            <v>0.83206106870228991</v>
          </cell>
          <cell r="K303">
            <v>1.2007731918097617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1.1299999999999999</v>
          </cell>
          <cell r="U303">
            <v>1.0900000000000001</v>
          </cell>
          <cell r="V303">
            <v>0.3609</v>
          </cell>
          <cell r="W303">
            <v>0.29720000000000002</v>
          </cell>
          <cell r="X303">
            <v>0.34189999999999998</v>
          </cell>
          <cell r="Y303">
            <v>-5000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-5000</v>
          </cell>
          <cell r="AM303">
            <v>1.0796460176991152</v>
          </cell>
          <cell r="AN303">
            <v>1.0917431192660549</v>
          </cell>
          <cell r="AO303">
            <v>0.90483741803595963</v>
          </cell>
          <cell r="AP303">
            <v>0.98838459875074614</v>
          </cell>
          <cell r="AQ303">
            <v>-5000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1.0088495575221239</v>
          </cell>
          <cell r="BF303">
            <v>1.3853211009174311</v>
          </cell>
          <cell r="BG303">
            <v>0.65704681981505675</v>
          </cell>
          <cell r="BH303">
            <v>0.81416300176422818</v>
          </cell>
          <cell r="BI303">
            <v>-5000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0.68141592920353988</v>
          </cell>
          <cell r="BX303">
            <v>1.5321100917431192</v>
          </cell>
          <cell r="BY303">
            <v>0.55989836656540215</v>
          </cell>
          <cell r="BZ303">
            <v>0.61767602002401523</v>
          </cell>
          <cell r="CA303">
            <v>-5000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0.95575221238938068</v>
          </cell>
          <cell r="CP303">
            <v>1.4954128440366969</v>
          </cell>
          <cell r="CQ303">
            <v>0.58274825237398975</v>
          </cell>
          <cell r="CR303">
            <v>0.74629949180773658</v>
          </cell>
          <cell r="CS303">
            <v>-5000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0.76106194690265494</v>
          </cell>
          <cell r="DH303">
            <v>1.201834862385321</v>
          </cell>
          <cell r="DI303">
            <v>0.80251879796247838</v>
          </cell>
          <cell r="DJ303">
            <v>0.78151552691120751</v>
          </cell>
          <cell r="DK303">
            <v>-5000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-5000</v>
          </cell>
          <cell r="DZ303" t="str">
            <v>No</v>
          </cell>
          <cell r="EA303">
            <v>34420</v>
          </cell>
          <cell r="EB303">
            <v>3476420</v>
          </cell>
          <cell r="EC303">
            <v>-39420</v>
          </cell>
          <cell r="ED303">
            <v>-1.1452643811737362E-2</v>
          </cell>
          <cell r="EE303">
            <v>446</v>
          </cell>
          <cell r="EF303">
            <v>359</v>
          </cell>
        </row>
        <row r="304">
          <cell r="A304" t="str">
            <v>Emil Krafth</v>
          </cell>
          <cell r="B304" t="str">
            <v>Newcastle</v>
          </cell>
          <cell r="C304" t="str">
            <v>Defense</v>
          </cell>
          <cell r="D304" t="str">
            <v>2.413.000</v>
          </cell>
          <cell r="E304">
            <v>1E-3</v>
          </cell>
          <cell r="F304" t="str">
            <v>Emil Krafth</v>
          </cell>
          <cell r="G304" t="str">
            <v>Wolverhampton</v>
          </cell>
          <cell r="H304">
            <v>2413000</v>
          </cell>
          <cell r="I304">
            <v>1.0660377358490565</v>
          </cell>
          <cell r="J304">
            <v>0.83206106870228991</v>
          </cell>
          <cell r="K304">
            <v>1.2007731918097617</v>
          </cell>
          <cell r="L304">
            <v>95</v>
          </cell>
          <cell r="M304">
            <v>1.0660377358490566E-2</v>
          </cell>
          <cell r="N304">
            <v>1.0660377358490566E-2</v>
          </cell>
          <cell r="O304">
            <v>4.2641509433962263E-2</v>
          </cell>
          <cell r="P304">
            <v>0.33621649370673329</v>
          </cell>
          <cell r="Q304">
            <v>0</v>
          </cell>
          <cell r="R304">
            <v>0.34</v>
          </cell>
          <cell r="S304">
            <v>0</v>
          </cell>
          <cell r="T304">
            <v>1.1299999999999999</v>
          </cell>
          <cell r="U304">
            <v>1.0900000000000001</v>
          </cell>
          <cell r="V304">
            <v>0.3609</v>
          </cell>
          <cell r="W304">
            <v>0.29720000000000002</v>
          </cell>
          <cell r="X304">
            <v>0.34189999999999998</v>
          </cell>
          <cell r="Y304">
            <v>7000</v>
          </cell>
          <cell r="Z304">
            <v>9022.5</v>
          </cell>
          <cell r="AA304">
            <v>1486</v>
          </cell>
          <cell r="AB304">
            <v>-5128.5</v>
          </cell>
          <cell r="AC304">
            <v>1599.0566037735848</v>
          </cell>
          <cell r="AD304">
            <v>533.01886792452831</v>
          </cell>
          <cell r="AE304">
            <v>426.41509433962261</v>
          </cell>
          <cell r="AF304">
            <v>16810.824685336665</v>
          </cell>
          <cell r="AG304">
            <v>0</v>
          </cell>
          <cell r="AH304">
            <v>-6800.0000000000009</v>
          </cell>
          <cell r="AI304">
            <v>0</v>
          </cell>
          <cell r="AJ304">
            <v>11299.999999999998</v>
          </cell>
          <cell r="AK304">
            <v>-8720</v>
          </cell>
          <cell r="AL304">
            <v>27529.315251374399</v>
          </cell>
          <cell r="AM304">
            <v>1.0796460176991152</v>
          </cell>
          <cell r="AN304">
            <v>1.0917431192660549</v>
          </cell>
          <cell r="AO304">
            <v>0.90483741803595963</v>
          </cell>
          <cell r="AP304">
            <v>0.98838459875074614</v>
          </cell>
          <cell r="AQ304">
            <v>7000</v>
          </cell>
          <cell r="AR304">
            <v>9162.5</v>
          </cell>
          <cell r="AS304">
            <v>1412.4999999999998</v>
          </cell>
          <cell r="AT304">
            <v>-5266.5</v>
          </cell>
          <cell r="AU304">
            <v>1726.4150943396228</v>
          </cell>
          <cell r="AV304">
            <v>575.47169811320759</v>
          </cell>
          <cell r="AW304">
            <v>460.37735849056605</v>
          </cell>
          <cell r="AX304">
            <v>15211.063203335201</v>
          </cell>
          <cell r="AY304">
            <v>0</v>
          </cell>
          <cell r="AZ304">
            <v>-6800.0000000000009</v>
          </cell>
          <cell r="BA304">
            <v>0</v>
          </cell>
          <cell r="BB304">
            <v>12200</v>
          </cell>
          <cell r="BC304">
            <v>-9519.9999999999982</v>
          </cell>
          <cell r="BD304">
            <v>9580.9136771392987</v>
          </cell>
          <cell r="BE304">
            <v>1.0088495575221239</v>
          </cell>
          <cell r="BF304">
            <v>1.3853211009174311</v>
          </cell>
          <cell r="BG304">
            <v>0.65704681981505675</v>
          </cell>
          <cell r="BH304">
            <v>0.81416300176422818</v>
          </cell>
          <cell r="BI304">
            <v>7000</v>
          </cell>
          <cell r="BJ304">
            <v>7122.5</v>
          </cell>
          <cell r="BK304">
            <v>1313</v>
          </cell>
          <cell r="BL304">
            <v>-6787.5</v>
          </cell>
          <cell r="BM304">
            <v>1613.2075471698113</v>
          </cell>
          <cell r="BN304">
            <v>537.7358490566038</v>
          </cell>
          <cell r="BO304">
            <v>430.18867924528297</v>
          </cell>
          <cell r="BP304">
            <v>11045.498897968908</v>
          </cell>
          <cell r="BQ304">
            <v>0</v>
          </cell>
          <cell r="BR304">
            <v>-6800.0000000000009</v>
          </cell>
          <cell r="BS304">
            <v>0</v>
          </cell>
          <cell r="BT304">
            <v>11399.999999999998</v>
          </cell>
          <cell r="BU304">
            <v>-12080</v>
          </cell>
          <cell r="BV304">
            <v>1948.6577433601506</v>
          </cell>
          <cell r="BW304">
            <v>0.68141592920353988</v>
          </cell>
          <cell r="BX304">
            <v>1.5321100917431192</v>
          </cell>
          <cell r="BY304">
            <v>0.55989836656540215</v>
          </cell>
          <cell r="BZ304">
            <v>0.61767602002401523</v>
          </cell>
          <cell r="CA304">
            <v>7000</v>
          </cell>
          <cell r="CB304">
            <v>4190</v>
          </cell>
          <cell r="CC304">
            <v>1234</v>
          </cell>
          <cell r="CD304">
            <v>-8784</v>
          </cell>
          <cell r="CE304">
            <v>1089.6226415094341</v>
          </cell>
          <cell r="CF304">
            <v>363.20754716981133</v>
          </cell>
          <cell r="CG304">
            <v>290.56603773584908</v>
          </cell>
          <cell r="CH304">
            <v>9412.3532819373395</v>
          </cell>
          <cell r="CI304">
            <v>0</v>
          </cell>
          <cell r="CJ304">
            <v>-6800.0000000000009</v>
          </cell>
          <cell r="CK304">
            <v>0</v>
          </cell>
          <cell r="CL304">
            <v>7699.9999999999991</v>
          </cell>
          <cell r="CM304">
            <v>-13360</v>
          </cell>
          <cell r="CN304">
            <v>-583.03131145594602</v>
          </cell>
          <cell r="CO304">
            <v>0.95575221238938068</v>
          </cell>
          <cell r="CP304">
            <v>1.4954128440366969</v>
          </cell>
          <cell r="CQ304">
            <v>0.58274825237398975</v>
          </cell>
          <cell r="CR304">
            <v>0.74629949180773658</v>
          </cell>
          <cell r="CS304">
            <v>7000</v>
          </cell>
          <cell r="CT304">
            <v>6267.4999999999991</v>
          </cell>
          <cell r="CU304">
            <v>1267</v>
          </cell>
          <cell r="CV304">
            <v>-7440</v>
          </cell>
          <cell r="CW304">
            <v>1528.3018867924529</v>
          </cell>
          <cell r="CX304">
            <v>509.43396226415103</v>
          </cell>
          <cell r="CY304">
            <v>407.54716981132077</v>
          </cell>
          <cell r="CZ304">
            <v>9796.4787063454678</v>
          </cell>
          <cell r="DA304">
            <v>0</v>
          </cell>
          <cell r="DB304">
            <v>-6800.0000000000009</v>
          </cell>
          <cell r="DC304">
            <v>0</v>
          </cell>
          <cell r="DD304">
            <v>10800</v>
          </cell>
          <cell r="DE304">
            <v>-13039.999999999998</v>
          </cell>
          <cell r="DF304">
            <v>206.01635782583696</v>
          </cell>
          <cell r="DG304">
            <v>0.76106194690265494</v>
          </cell>
          <cell r="DH304">
            <v>1.201834862385321</v>
          </cell>
          <cell r="DI304">
            <v>0.80251879796247838</v>
          </cell>
          <cell r="DJ304">
            <v>0.78151552691120751</v>
          </cell>
          <cell r="DK304">
            <v>7000</v>
          </cell>
          <cell r="DL304">
            <v>6090</v>
          </cell>
          <cell r="DM304">
            <v>1457.5</v>
          </cell>
          <cell r="DN304">
            <v>-6973.5</v>
          </cell>
          <cell r="DO304">
            <v>1216.9811320754718</v>
          </cell>
          <cell r="DP304">
            <v>405.66037735849062</v>
          </cell>
          <cell r="DQ304">
            <v>324.52830188679246</v>
          </cell>
          <cell r="DR304">
            <v>13491.00281923434</v>
          </cell>
          <cell r="DS304">
            <v>0</v>
          </cell>
          <cell r="DT304">
            <v>-6800.0000000000009</v>
          </cell>
          <cell r="DU304">
            <v>0</v>
          </cell>
          <cell r="DV304">
            <v>8600</v>
          </cell>
          <cell r="DW304">
            <v>-6997.9639182328119</v>
          </cell>
          <cell r="DX304">
            <v>337.94402226007134</v>
          </cell>
          <cell r="DY304">
            <v>39019.8157405038</v>
          </cell>
          <cell r="DZ304" t="str">
            <v>No</v>
          </cell>
          <cell r="EA304">
            <v>24130</v>
          </cell>
          <cell r="EB304">
            <v>2437130</v>
          </cell>
          <cell r="EC304">
            <v>14889.8157405038</v>
          </cell>
          <cell r="ED304">
            <v>6.1706654540007464E-3</v>
          </cell>
          <cell r="EE304">
            <v>173</v>
          </cell>
          <cell r="EF304">
            <v>150</v>
          </cell>
        </row>
        <row r="305">
          <cell r="A305" t="str">
            <v>Bernard Duarte</v>
          </cell>
          <cell r="B305" t="str">
            <v>Everton</v>
          </cell>
          <cell r="C305" t="str">
            <v>Striker</v>
          </cell>
          <cell r="D305" t="str">
            <v>3.447.000</v>
          </cell>
          <cell r="E305">
            <v>1E-3</v>
          </cell>
          <cell r="F305" t="str">
            <v>Bernard</v>
          </cell>
          <cell r="G305" t="str">
            <v/>
          </cell>
          <cell r="H305">
            <v>3447000</v>
          </cell>
          <cell r="I305">
            <v>0.97204968944099401</v>
          </cell>
          <cell r="J305">
            <v>0.93693693693693725</v>
          </cell>
          <cell r="K305">
            <v>1.0552996276166207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3.13</v>
          </cell>
          <cell r="U305">
            <v>2.08</v>
          </cell>
          <cell r="V305">
            <v>0.98069999999999991</v>
          </cell>
          <cell r="W305">
            <v>0.51919999999999999</v>
          </cell>
          <cell r="X305">
            <v>0.5</v>
          </cell>
          <cell r="Y305">
            <v>-5000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-5000</v>
          </cell>
          <cell r="AM305">
            <v>0.24600638977635783</v>
          </cell>
          <cell r="AN305">
            <v>0.88942307692307698</v>
          </cell>
          <cell r="AO305">
            <v>0.22238455471794352</v>
          </cell>
          <cell r="AP305">
            <v>0.233897459259788</v>
          </cell>
          <cell r="AQ305">
            <v>-5000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0.45047923322683703</v>
          </cell>
          <cell r="BF305">
            <v>0.4375</v>
          </cell>
          <cell r="BG305">
            <v>0.56930032780136453</v>
          </cell>
          <cell r="BH305">
            <v>0.50641679982376742</v>
          </cell>
          <cell r="BI305">
            <v>-5000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-5000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0.53993610223642174</v>
          </cell>
          <cell r="CP305">
            <v>0.46153846153846151</v>
          </cell>
          <cell r="CQ305">
            <v>0.54153522318255987</v>
          </cell>
          <cell r="CR305">
            <v>0.54073507157287481</v>
          </cell>
          <cell r="CS305">
            <v>-5000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0.33546325878594252</v>
          </cell>
          <cell r="DH305">
            <v>0.72115384615384615</v>
          </cell>
          <cell r="DI305">
            <v>0.31557870490859519</v>
          </cell>
          <cell r="DJ305">
            <v>0.32536911462535079</v>
          </cell>
          <cell r="DK305">
            <v>-5000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-5000</v>
          </cell>
          <cell r="DZ305" t="str">
            <v>No</v>
          </cell>
          <cell r="EA305">
            <v>34470</v>
          </cell>
          <cell r="EB305">
            <v>3481470</v>
          </cell>
          <cell r="EC305">
            <v>-39470</v>
          </cell>
          <cell r="ED305">
            <v>-1.1450536698578474E-2</v>
          </cell>
          <cell r="EE305">
            <v>447</v>
          </cell>
          <cell r="EF305">
            <v>358</v>
          </cell>
        </row>
        <row r="306">
          <cell r="A306" t="str">
            <v>Kgaogelo Chauke</v>
          </cell>
          <cell r="B306" t="str">
            <v>Southampton</v>
          </cell>
          <cell r="C306" t="str">
            <v>Midfield</v>
          </cell>
          <cell r="D306" t="str">
            <v>1.960.000</v>
          </cell>
          <cell r="E306">
            <v>0</v>
          </cell>
          <cell r="F306" t="e">
            <v>#N/A</v>
          </cell>
          <cell r="G306" t="str">
            <v/>
          </cell>
          <cell r="H306">
            <v>1960000</v>
          </cell>
          <cell r="I306">
            <v>0.87931034482758608</v>
          </cell>
          <cell r="J306">
            <v>1</v>
          </cell>
          <cell r="K306">
            <v>1.020862387747514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1.02</v>
          </cell>
          <cell r="U306">
            <v>1.54</v>
          </cell>
          <cell r="V306">
            <v>0.24979999999999999</v>
          </cell>
          <cell r="W306">
            <v>0.26250000000000001</v>
          </cell>
          <cell r="X306">
            <v>0.48759999999999998</v>
          </cell>
          <cell r="Y306">
            <v>-5000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-5000</v>
          </cell>
          <cell r="AM306">
            <v>1.3627450980392157</v>
          </cell>
          <cell r="AN306">
            <v>2.4415584415584415</v>
          </cell>
          <cell r="AO306">
            <v>1.8199893113013497</v>
          </cell>
          <cell r="AP306">
            <v>1.5748592040114833</v>
          </cell>
          <cell r="AQ306">
            <v>-5000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1.1274509803921569</v>
          </cell>
          <cell r="BF306">
            <v>0.84415584415584421</v>
          </cell>
          <cell r="BG306">
            <v>1.2712491503214047</v>
          </cell>
          <cell r="BH306">
            <v>1.1971930090225904</v>
          </cell>
          <cell r="BI306">
            <v>-5000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0.96078431372549011</v>
          </cell>
          <cell r="BX306">
            <v>1.1298701298701299</v>
          </cell>
          <cell r="BY306">
            <v>0.81873075307798182</v>
          </cell>
          <cell r="BZ306">
            <v>0.88691807103135656</v>
          </cell>
          <cell r="CA306">
            <v>-5000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1.2352941176470589</v>
          </cell>
          <cell r="CP306">
            <v>0.62337662337662336</v>
          </cell>
          <cell r="CQ306">
            <v>1.7860384307500736</v>
          </cell>
          <cell r="CR306">
            <v>1.4853561079408364</v>
          </cell>
          <cell r="CS306">
            <v>-5000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1.3823529411764706</v>
          </cell>
          <cell r="DH306">
            <v>0.7142857142857143</v>
          </cell>
          <cell r="DI306">
            <v>1.5527072185113362</v>
          </cell>
          <cell r="DJ306">
            <v>1.4650561048284403</v>
          </cell>
          <cell r="DK306">
            <v>-5000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-5000</v>
          </cell>
          <cell r="DZ306" t="str">
            <v>No</v>
          </cell>
          <cell r="EA306">
            <v>19600</v>
          </cell>
          <cell r="EB306">
            <v>1979600</v>
          </cell>
          <cell r="EC306">
            <v>-24600</v>
          </cell>
          <cell r="ED306">
            <v>-1.2551020408163265E-2</v>
          </cell>
          <cell r="EE306">
            <v>273</v>
          </cell>
          <cell r="EF306">
            <v>524</v>
          </cell>
        </row>
        <row r="307">
          <cell r="A307" t="str">
            <v>Javier Manquillo</v>
          </cell>
          <cell r="B307" t="str">
            <v>Newcastle</v>
          </cell>
          <cell r="C307" t="str">
            <v>Defense</v>
          </cell>
          <cell r="D307" t="str">
            <v>2.581.000</v>
          </cell>
          <cell r="E307">
            <v>0</v>
          </cell>
          <cell r="F307" t="str">
            <v>Javier Manquillo</v>
          </cell>
          <cell r="G307" t="str">
            <v/>
          </cell>
          <cell r="H307">
            <v>2581000</v>
          </cell>
          <cell r="I307">
            <v>1.0660377358490565</v>
          </cell>
          <cell r="J307">
            <v>0.83206106870228991</v>
          </cell>
          <cell r="K307">
            <v>1.2007731918097617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1.1299999999999999</v>
          </cell>
          <cell r="U307">
            <v>1.0900000000000001</v>
          </cell>
          <cell r="V307">
            <v>0.3609</v>
          </cell>
          <cell r="W307">
            <v>0.29720000000000002</v>
          </cell>
          <cell r="X307">
            <v>0.34189999999999998</v>
          </cell>
          <cell r="Y307">
            <v>-5000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-5000</v>
          </cell>
          <cell r="AM307">
            <v>1.0796460176991152</v>
          </cell>
          <cell r="AN307">
            <v>1.0917431192660549</v>
          </cell>
          <cell r="AO307">
            <v>0.90483741803595963</v>
          </cell>
          <cell r="AP307">
            <v>0.98838459875074614</v>
          </cell>
          <cell r="AQ307">
            <v>-5000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1.0088495575221239</v>
          </cell>
          <cell r="BF307">
            <v>1.3853211009174311</v>
          </cell>
          <cell r="BG307">
            <v>0.65704681981505675</v>
          </cell>
          <cell r="BH307">
            <v>0.81416300176422818</v>
          </cell>
          <cell r="BI307">
            <v>-5000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0.68141592920353988</v>
          </cell>
          <cell r="BX307">
            <v>1.5321100917431192</v>
          </cell>
          <cell r="BY307">
            <v>0.55989836656540215</v>
          </cell>
          <cell r="BZ307">
            <v>0.61767602002401523</v>
          </cell>
          <cell r="CA307">
            <v>-5000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0.95575221238938068</v>
          </cell>
          <cell r="CP307">
            <v>1.4954128440366969</v>
          </cell>
          <cell r="CQ307">
            <v>0.58274825237398975</v>
          </cell>
          <cell r="CR307">
            <v>0.74629949180773658</v>
          </cell>
          <cell r="CS307">
            <v>-5000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0.76106194690265494</v>
          </cell>
          <cell r="DH307">
            <v>1.201834862385321</v>
          </cell>
          <cell r="DI307">
            <v>0.80251879796247838</v>
          </cell>
          <cell r="DJ307">
            <v>0.78151552691120751</v>
          </cell>
          <cell r="DK307">
            <v>-5000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-5000</v>
          </cell>
          <cell r="DZ307" t="str">
            <v>No</v>
          </cell>
          <cell r="EA307">
            <v>25810</v>
          </cell>
          <cell r="EB307">
            <v>2606810</v>
          </cell>
          <cell r="EC307">
            <v>-30810</v>
          </cell>
          <cell r="ED307">
            <v>-1.1937233630375823E-2</v>
          </cell>
          <cell r="EE307">
            <v>376</v>
          </cell>
          <cell r="EF307">
            <v>426</v>
          </cell>
        </row>
        <row r="308">
          <cell r="A308" t="str">
            <v>Ricardo Pereira</v>
          </cell>
          <cell r="B308" t="str">
            <v>Leicester City</v>
          </cell>
          <cell r="C308" t="str">
            <v>Defense</v>
          </cell>
          <cell r="D308" t="str">
            <v>4.800.000</v>
          </cell>
          <cell r="E308">
            <v>6.9999999999999993E-3</v>
          </cell>
          <cell r="F308" t="str">
            <v>Ricardo Pereira</v>
          </cell>
          <cell r="G308" t="str">
            <v>Burnley</v>
          </cell>
          <cell r="H308">
            <v>4800000</v>
          </cell>
          <cell r="I308">
            <v>0.85382059800664467</v>
          </cell>
          <cell r="J308">
            <v>0.86147186147186161</v>
          </cell>
          <cell r="K308">
            <v>1.1377385821891119</v>
          </cell>
          <cell r="L308">
            <v>190</v>
          </cell>
          <cell r="M308">
            <v>2.5614617940199338E-2</v>
          </cell>
          <cell r="N308">
            <v>0.10245847176079736</v>
          </cell>
          <cell r="O308">
            <v>0.57205980066445183</v>
          </cell>
          <cell r="P308">
            <v>0.73953007842292284</v>
          </cell>
          <cell r="Q308">
            <v>0</v>
          </cell>
          <cell r="R308">
            <v>0.55000000000000004</v>
          </cell>
          <cell r="S308">
            <v>0</v>
          </cell>
          <cell r="T308">
            <v>2.57</v>
          </cell>
          <cell r="U308">
            <v>1.99</v>
          </cell>
          <cell r="V308">
            <v>0.85340000000000005</v>
          </cell>
          <cell r="W308">
            <v>0.57689999999999997</v>
          </cell>
          <cell r="X308">
            <v>0.56969999999999998</v>
          </cell>
          <cell r="Y308">
            <v>14000</v>
          </cell>
          <cell r="Z308">
            <v>21335</v>
          </cell>
          <cell r="AA308">
            <v>2884.5</v>
          </cell>
          <cell r="AB308">
            <v>-8545.5</v>
          </cell>
          <cell r="AC308">
            <v>3842.1926910299007</v>
          </cell>
          <cell r="AD308">
            <v>5122.9235880398683</v>
          </cell>
          <cell r="AE308">
            <v>5720.5980066445181</v>
          </cell>
          <cell r="AF308">
            <v>36976.503921146141</v>
          </cell>
          <cell r="AG308">
            <v>0</v>
          </cell>
          <cell r="AH308">
            <v>-11000</v>
          </cell>
          <cell r="AI308">
            <v>0</v>
          </cell>
          <cell r="AJ308">
            <v>25700</v>
          </cell>
          <cell r="AK308">
            <v>-15920</v>
          </cell>
          <cell r="AL308">
            <v>80116.218206860431</v>
          </cell>
          <cell r="AM308">
            <v>0.42023346303501952</v>
          </cell>
          <cell r="AN308">
            <v>0.64321608040201006</v>
          </cell>
          <cell r="AO308">
            <v>0.3759648303232232</v>
          </cell>
          <cell r="AP308">
            <v>0.39748333628732363</v>
          </cell>
          <cell r="AQ308">
            <v>14000</v>
          </cell>
          <cell r="AR308">
            <v>7740</v>
          </cell>
          <cell r="AS308">
            <v>1424.9999999999998</v>
          </cell>
          <cell r="AT308">
            <v>-6079.5</v>
          </cell>
          <cell r="AU308">
            <v>1614.6179401993359</v>
          </cell>
          <cell r="AV308">
            <v>2152.8239202657815</v>
          </cell>
          <cell r="AW308">
            <v>2403.9867109634556</v>
          </cell>
          <cell r="AX308">
            <v>13901.865022659706</v>
          </cell>
          <cell r="AY308">
            <v>0</v>
          </cell>
          <cell r="AZ308">
            <v>-11000</v>
          </cell>
          <cell r="BA308">
            <v>0</v>
          </cell>
          <cell r="BB308">
            <v>10800.000000000002</v>
          </cell>
          <cell r="BC308">
            <v>-10240</v>
          </cell>
          <cell r="BD308">
            <v>6359.3967970441408</v>
          </cell>
          <cell r="BE308">
            <v>0.6108949416342413</v>
          </cell>
          <cell r="BF308">
            <v>0.34170854271356788</v>
          </cell>
          <cell r="BG308">
            <v>0.68505258561757265</v>
          </cell>
          <cell r="BH308">
            <v>0.6469120182120851</v>
          </cell>
          <cell r="BI308">
            <v>14000</v>
          </cell>
          <cell r="BJ308">
            <v>14587.5</v>
          </cell>
          <cell r="BK308">
            <v>1291.4999999999998</v>
          </cell>
          <cell r="BL308">
            <v>-2373</v>
          </cell>
          <cell r="BM308">
            <v>2347.1760797342199</v>
          </cell>
          <cell r="BN308">
            <v>3129.5681063122934</v>
          </cell>
          <cell r="BO308">
            <v>3494.6843853820601</v>
          </cell>
          <cell r="BP308">
            <v>25330.849618279477</v>
          </cell>
          <cell r="BQ308">
            <v>0</v>
          </cell>
          <cell r="BR308">
            <v>-11000</v>
          </cell>
          <cell r="BS308">
            <v>0</v>
          </cell>
          <cell r="BT308">
            <v>15700.000000000002</v>
          </cell>
          <cell r="BU308">
            <v>-5440.0000000000009</v>
          </cell>
          <cell r="BV308">
            <v>11767.069547427012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14000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-11000</v>
          </cell>
          <cell r="CK308">
            <v>0</v>
          </cell>
          <cell r="CL308">
            <v>0</v>
          </cell>
          <cell r="CM308">
            <v>0</v>
          </cell>
          <cell r="CN308">
            <v>-1375</v>
          </cell>
          <cell r="CO308">
            <v>0.28404669260700388</v>
          </cell>
          <cell r="CP308">
            <v>0.92964824120603018</v>
          </cell>
          <cell r="CQ308">
            <v>0.21261767560413783</v>
          </cell>
          <cell r="CR308">
            <v>0.24575057994874439</v>
          </cell>
          <cell r="CS308">
            <v>14000</v>
          </cell>
          <cell r="CT308">
            <v>3517.5</v>
          </cell>
          <cell r="CU308">
            <v>1124</v>
          </cell>
          <cell r="CV308">
            <v>-9517.5</v>
          </cell>
          <cell r="CW308">
            <v>1091.3621262458473</v>
          </cell>
          <cell r="CX308">
            <v>1455.1495016611298</v>
          </cell>
          <cell r="CY308">
            <v>1624.9169435215945</v>
          </cell>
          <cell r="CZ308">
            <v>7861.8583156813802</v>
          </cell>
          <cell r="DA308">
            <v>0</v>
          </cell>
          <cell r="DB308">
            <v>-11000</v>
          </cell>
          <cell r="DC308">
            <v>0</v>
          </cell>
          <cell r="DD308">
            <v>7300</v>
          </cell>
          <cell r="DE308">
            <v>-14800</v>
          </cell>
          <cell r="DF308">
            <v>-708.91956955562796</v>
          </cell>
          <cell r="DG308">
            <v>0.45136186770428016</v>
          </cell>
          <cell r="DH308">
            <v>0.66331658291457285</v>
          </cell>
          <cell r="DI308">
            <v>0.3612230384672479</v>
          </cell>
          <cell r="DJ308">
            <v>0.4037849740894181</v>
          </cell>
          <cell r="DK308">
            <v>14000</v>
          </cell>
          <cell r="DL308">
            <v>8102.5</v>
          </cell>
          <cell r="DM308">
            <v>1383.5</v>
          </cell>
          <cell r="DN308">
            <v>-5989.5</v>
          </cell>
          <cell r="DO308">
            <v>1734.2192691029902</v>
          </cell>
          <cell r="DP308">
            <v>2312.2923588039871</v>
          </cell>
          <cell r="DQ308">
            <v>2582.0598006644518</v>
          </cell>
          <cell r="DR308">
            <v>13356.765098292515</v>
          </cell>
          <cell r="DS308">
            <v>0</v>
          </cell>
          <cell r="DT308">
            <v>-11000</v>
          </cell>
          <cell r="DU308">
            <v>0</v>
          </cell>
          <cell r="DV308">
            <v>11600</v>
          </cell>
          <cell r="DW308">
            <v>-5750.6707723985865</v>
          </cell>
          <cell r="DX308">
            <v>572.84892982704253</v>
          </cell>
          <cell r="DY308">
            <v>96731.61391160301</v>
          </cell>
          <cell r="DZ308" t="str">
            <v>No</v>
          </cell>
          <cell r="EA308">
            <v>48000</v>
          </cell>
          <cell r="EB308">
            <v>4848000</v>
          </cell>
          <cell r="EC308">
            <v>48731.61391160301</v>
          </cell>
          <cell r="ED308">
            <v>1.0152419564917295E-2</v>
          </cell>
          <cell r="EE308">
            <v>109</v>
          </cell>
          <cell r="EF308">
            <v>117</v>
          </cell>
        </row>
        <row r="309">
          <cell r="A309" t="str">
            <v>Emile Smith Rowe</v>
          </cell>
          <cell r="B309" t="str">
            <v>Arsenal</v>
          </cell>
          <cell r="C309" t="str">
            <v>Midfield</v>
          </cell>
          <cell r="D309" t="str">
            <v>2.266.000</v>
          </cell>
          <cell r="E309">
            <v>0.45899999999999996</v>
          </cell>
          <cell r="F309" t="str">
            <v>Emile Smith-Rowe</v>
          </cell>
          <cell r="G309" t="str">
            <v>Leicester City</v>
          </cell>
          <cell r="H309">
            <v>2266000</v>
          </cell>
          <cell r="I309">
            <v>0.78294573643410836</v>
          </cell>
          <cell r="J309">
            <v>0.99999999999999989</v>
          </cell>
          <cell r="K309">
            <v>1.0063142122390261</v>
          </cell>
          <cell r="L309">
            <v>95</v>
          </cell>
          <cell r="M309">
            <v>0.14875968992248059</v>
          </cell>
          <cell r="N309">
            <v>0.29751937984496118</v>
          </cell>
          <cell r="O309">
            <v>0.57155038759689913</v>
          </cell>
          <cell r="P309">
            <v>0.25157855305975652</v>
          </cell>
          <cell r="Q309">
            <v>0</v>
          </cell>
          <cell r="R309">
            <v>0.17</v>
          </cell>
          <cell r="S309">
            <v>0</v>
          </cell>
          <cell r="T309">
            <v>1.01</v>
          </cell>
          <cell r="U309">
            <v>1.38</v>
          </cell>
          <cell r="V309">
            <v>0.2727</v>
          </cell>
          <cell r="W309">
            <v>0.27839999999999998</v>
          </cell>
          <cell r="X309">
            <v>0.44890000000000002</v>
          </cell>
          <cell r="Y309">
            <v>7000</v>
          </cell>
          <cell r="Z309">
            <v>6817.5</v>
          </cell>
          <cell r="AA309">
            <v>1392</v>
          </cell>
          <cell r="AB309">
            <v>-6733.5</v>
          </cell>
          <cell r="AC309">
            <v>18594.961240310073</v>
          </cell>
          <cell r="AD309">
            <v>14875.968992248059</v>
          </cell>
          <cell r="AE309">
            <v>5715.5038759689915</v>
          </cell>
          <cell r="AF309">
            <v>0</v>
          </cell>
          <cell r="AG309">
            <v>0</v>
          </cell>
          <cell r="AH309">
            <v>-3400.0000000000005</v>
          </cell>
          <cell r="AI309">
            <v>0</v>
          </cell>
          <cell r="AJ309">
            <v>10100</v>
          </cell>
          <cell r="AK309">
            <v>-11040</v>
          </cell>
          <cell r="AL309">
            <v>43322.434108527123</v>
          </cell>
          <cell r="AM309">
            <v>1.3168316831683169</v>
          </cell>
          <cell r="AN309">
            <v>0.69565217391304346</v>
          </cell>
          <cell r="AO309">
            <v>1.5219615556186339</v>
          </cell>
          <cell r="AP309">
            <v>1.4156861223458947</v>
          </cell>
          <cell r="AQ309">
            <v>7000</v>
          </cell>
          <cell r="AR309">
            <v>11157.5</v>
          </cell>
          <cell r="AS309">
            <v>1427.4999999999998</v>
          </cell>
          <cell r="AT309">
            <v>-4024.4999999999995</v>
          </cell>
          <cell r="AU309">
            <v>24486.434108527126</v>
          </cell>
          <cell r="AV309">
            <v>19589.147286821702</v>
          </cell>
          <cell r="AW309">
            <v>7526.3565891472863</v>
          </cell>
          <cell r="AX309">
            <v>0</v>
          </cell>
          <cell r="AY309">
            <v>0</v>
          </cell>
          <cell r="AZ309">
            <v>-3400.0000000000005</v>
          </cell>
          <cell r="BA309">
            <v>0</v>
          </cell>
          <cell r="BB309">
            <v>13300</v>
          </cell>
          <cell r="BC309">
            <v>-7680</v>
          </cell>
          <cell r="BD309">
            <v>31191.218992248061</v>
          </cell>
          <cell r="BE309">
            <v>1.5247524752475248</v>
          </cell>
          <cell r="BF309">
            <v>0.84782608695652173</v>
          </cell>
          <cell r="BG309">
            <v>1.2336780599567434</v>
          </cell>
          <cell r="BH309">
            <v>1.3715151022054437</v>
          </cell>
          <cell r="BI309">
            <v>7000</v>
          </cell>
          <cell r="BJ309">
            <v>11365</v>
          </cell>
          <cell r="BK309">
            <v>1296</v>
          </cell>
          <cell r="BL309">
            <v>-4293</v>
          </cell>
          <cell r="BM309">
            <v>28352.713178294565</v>
          </cell>
          <cell r="BN309">
            <v>22682.170542635657</v>
          </cell>
          <cell r="BO309">
            <v>8714.728682170542</v>
          </cell>
          <cell r="BP309">
            <v>0</v>
          </cell>
          <cell r="BQ309">
            <v>0</v>
          </cell>
          <cell r="BR309">
            <v>-3400.0000000000005</v>
          </cell>
          <cell r="BS309">
            <v>0</v>
          </cell>
          <cell r="BT309">
            <v>15400</v>
          </cell>
          <cell r="BU309">
            <v>-9360</v>
          </cell>
          <cell r="BV309">
            <v>17689.403100775191</v>
          </cell>
          <cell r="BW309">
            <v>1.2871287128712872</v>
          </cell>
          <cell r="BX309">
            <v>0.94202898550724645</v>
          </cell>
          <cell r="BY309">
            <v>1.0832870676749584</v>
          </cell>
          <cell r="BZ309">
            <v>1.1808174664555822</v>
          </cell>
          <cell r="CA309">
            <v>7000</v>
          </cell>
          <cell r="CB309">
            <v>9075</v>
          </cell>
          <cell r="CC309">
            <v>1354</v>
          </cell>
          <cell r="CD309">
            <v>-5491.5</v>
          </cell>
          <cell r="CE309">
            <v>23934.108527131779</v>
          </cell>
          <cell r="CF309">
            <v>19147.286821705424</v>
          </cell>
          <cell r="CG309">
            <v>7356.5891472868207</v>
          </cell>
          <cell r="CH309">
            <v>0</v>
          </cell>
          <cell r="CI309">
            <v>0</v>
          </cell>
          <cell r="CJ309">
            <v>-3400.0000000000005</v>
          </cell>
          <cell r="CK309">
            <v>0</v>
          </cell>
          <cell r="CL309">
            <v>13000</v>
          </cell>
          <cell r="CM309">
            <v>-10400</v>
          </cell>
          <cell r="CN309">
            <v>6821.9355620155038</v>
          </cell>
          <cell r="CO309">
            <v>1.2772277227722773</v>
          </cell>
          <cell r="CP309">
            <v>1.1304347826086958</v>
          </cell>
          <cell r="CQ309">
            <v>0.83527021141127189</v>
          </cell>
          <cell r="CR309">
            <v>1.0328747600848505</v>
          </cell>
          <cell r="CS309">
            <v>7000</v>
          </cell>
          <cell r="CT309">
            <v>7837.5</v>
          </cell>
          <cell r="CU309">
            <v>1270</v>
          </cell>
          <cell r="CV309">
            <v>-6487.5</v>
          </cell>
          <cell r="CW309">
            <v>23749.999999999993</v>
          </cell>
          <cell r="CX309">
            <v>18999.999999999996</v>
          </cell>
          <cell r="CY309">
            <v>7299.9999999999991</v>
          </cell>
          <cell r="CZ309">
            <v>0</v>
          </cell>
          <cell r="DA309">
            <v>0</v>
          </cell>
          <cell r="DB309">
            <v>-3400.0000000000005</v>
          </cell>
          <cell r="DC309">
            <v>0</v>
          </cell>
          <cell r="DD309">
            <v>12900</v>
          </cell>
          <cell r="DE309">
            <v>-12480.000000000002</v>
          </cell>
          <cell r="DF309">
            <v>3105.6249999999991</v>
          </cell>
          <cell r="DG309">
            <v>1.4455445544554455</v>
          </cell>
          <cell r="DH309">
            <v>0.65942028985507251</v>
          </cell>
          <cell r="DI309">
            <v>1.5999941932173602</v>
          </cell>
          <cell r="DJ309">
            <v>1.5208099464317324</v>
          </cell>
          <cell r="DK309">
            <v>7000</v>
          </cell>
          <cell r="DL309">
            <v>12385</v>
          </cell>
          <cell r="DM309">
            <v>1360</v>
          </cell>
          <cell r="DN309">
            <v>-3487.5</v>
          </cell>
          <cell r="DO309">
            <v>26879.844961240302</v>
          </cell>
          <cell r="DP309">
            <v>21503.875968992244</v>
          </cell>
          <cell r="DQ309">
            <v>8262.0155038759676</v>
          </cell>
          <cell r="DR309">
            <v>0</v>
          </cell>
          <cell r="DS309">
            <v>0</v>
          </cell>
          <cell r="DT309">
            <v>-3400.0000000000005</v>
          </cell>
          <cell r="DU309">
            <v>0</v>
          </cell>
          <cell r="DV309">
            <v>14600</v>
          </cell>
          <cell r="DW309">
            <v>-17663.935893119658</v>
          </cell>
          <cell r="DX309">
            <v>1888.7281419059018</v>
          </cell>
          <cell r="DY309">
            <v>104019.34490547176</v>
          </cell>
          <cell r="DZ309" t="str">
            <v>Yes</v>
          </cell>
          <cell r="EA309">
            <v>0</v>
          </cell>
          <cell r="EB309">
            <v>2266000</v>
          </cell>
          <cell r="EC309">
            <v>104019.34490547176</v>
          </cell>
          <cell r="ED309">
            <v>4.5904388749104928E-2</v>
          </cell>
          <cell r="EE309">
            <v>48</v>
          </cell>
          <cell r="EF309">
            <v>2</v>
          </cell>
        </row>
        <row r="310">
          <cell r="A310" t="str">
            <v>Pierre-Emerick Aubameyang</v>
          </cell>
          <cell r="B310" t="str">
            <v>Arsenal</v>
          </cell>
          <cell r="C310" t="str">
            <v>Striker</v>
          </cell>
          <cell r="D310" t="str">
            <v>8.718.000</v>
          </cell>
          <cell r="E310">
            <v>8.0000000000000002E-3</v>
          </cell>
          <cell r="F310" t="str">
            <v>Pierre-Emerick Aubameyang</v>
          </cell>
          <cell r="G310" t="str">
            <v>Leicester City</v>
          </cell>
          <cell r="H310">
            <v>8718000</v>
          </cell>
          <cell r="I310">
            <v>0.78294573643410836</v>
          </cell>
          <cell r="J310">
            <v>0.99999999999999989</v>
          </cell>
          <cell r="K310">
            <v>1.0063142122390261</v>
          </cell>
          <cell r="L310">
            <v>95</v>
          </cell>
          <cell r="M310">
            <v>0.28186046511627899</v>
          </cell>
          <cell r="N310">
            <v>0.1409302325581395</v>
          </cell>
          <cell r="O310">
            <v>0.75945736434108513</v>
          </cell>
          <cell r="P310">
            <v>0.25157855305975652</v>
          </cell>
          <cell r="Q310">
            <v>0</v>
          </cell>
          <cell r="R310">
            <v>0.28000000000000003</v>
          </cell>
          <cell r="S310">
            <v>0</v>
          </cell>
          <cell r="T310">
            <v>1.01</v>
          </cell>
          <cell r="U310">
            <v>1.38</v>
          </cell>
          <cell r="V310">
            <v>0.2727</v>
          </cell>
          <cell r="W310">
            <v>0.27839999999999998</v>
          </cell>
          <cell r="X310">
            <v>0.44890000000000002</v>
          </cell>
          <cell r="Y310">
            <v>7000</v>
          </cell>
          <cell r="Z310">
            <v>6817.5</v>
          </cell>
          <cell r="AA310">
            <v>1392</v>
          </cell>
          <cell r="AB310">
            <v>-6733.5</v>
          </cell>
          <cell r="AC310">
            <v>28186.046511627897</v>
          </cell>
          <cell r="AD310">
            <v>7046.5116279069744</v>
          </cell>
          <cell r="AE310">
            <v>7594.5736434108512</v>
          </cell>
          <cell r="AF310">
            <v>0</v>
          </cell>
          <cell r="AG310">
            <v>0</v>
          </cell>
          <cell r="AH310">
            <v>-5600.0000000000009</v>
          </cell>
          <cell r="AI310">
            <v>0</v>
          </cell>
          <cell r="AJ310">
            <v>10100</v>
          </cell>
          <cell r="AK310">
            <v>-11040</v>
          </cell>
          <cell r="AL310">
            <v>44763.131782945726</v>
          </cell>
          <cell r="AM310">
            <v>1.3168316831683169</v>
          </cell>
          <cell r="AN310">
            <v>0.69565217391304346</v>
          </cell>
          <cell r="AO310">
            <v>1.5219615556186339</v>
          </cell>
          <cell r="AP310">
            <v>1.4156861223458947</v>
          </cell>
          <cell r="AQ310">
            <v>7000</v>
          </cell>
          <cell r="AR310">
            <v>11157.5</v>
          </cell>
          <cell r="AS310">
            <v>1427.4999999999998</v>
          </cell>
          <cell r="AT310">
            <v>-4024.4999999999995</v>
          </cell>
          <cell r="AU310">
            <v>37116.279069767428</v>
          </cell>
          <cell r="AV310">
            <v>9279.069767441857</v>
          </cell>
          <cell r="AW310">
            <v>10000.775193798449</v>
          </cell>
          <cell r="AX310">
            <v>0</v>
          </cell>
          <cell r="AY310">
            <v>0</v>
          </cell>
          <cell r="AZ310">
            <v>-5600.0000000000009</v>
          </cell>
          <cell r="BA310">
            <v>0</v>
          </cell>
          <cell r="BB310">
            <v>13300</v>
          </cell>
          <cell r="BC310">
            <v>-7680</v>
          </cell>
          <cell r="BD310">
            <v>32488.312015503863</v>
          </cell>
          <cell r="BE310">
            <v>1.5247524752475248</v>
          </cell>
          <cell r="BF310">
            <v>0.84782608695652173</v>
          </cell>
          <cell r="BG310">
            <v>1.2336780599567434</v>
          </cell>
          <cell r="BH310">
            <v>1.3715151022054437</v>
          </cell>
          <cell r="BI310">
            <v>7000</v>
          </cell>
          <cell r="BJ310">
            <v>11365</v>
          </cell>
          <cell r="BK310">
            <v>1296</v>
          </cell>
          <cell r="BL310">
            <v>-4293</v>
          </cell>
          <cell r="BM310">
            <v>42976.744186046497</v>
          </cell>
          <cell r="BN310">
            <v>10744.186046511624</v>
          </cell>
          <cell r="BO310">
            <v>11579.844961240307</v>
          </cell>
          <cell r="BP310">
            <v>0</v>
          </cell>
          <cell r="BQ310">
            <v>0</v>
          </cell>
          <cell r="BR310">
            <v>-5600.0000000000009</v>
          </cell>
          <cell r="BS310">
            <v>0</v>
          </cell>
          <cell r="BT310">
            <v>15400</v>
          </cell>
          <cell r="BU310">
            <v>-9360</v>
          </cell>
          <cell r="BV310">
            <v>18527.193798449607</v>
          </cell>
          <cell r="BW310">
            <v>1.2871287128712872</v>
          </cell>
          <cell r="BX310">
            <v>0.94202898550724645</v>
          </cell>
          <cell r="BY310">
            <v>1.0832870676749584</v>
          </cell>
          <cell r="BZ310">
            <v>1.1808174664555822</v>
          </cell>
          <cell r="CA310">
            <v>7000</v>
          </cell>
          <cell r="CB310">
            <v>9075</v>
          </cell>
          <cell r="CC310">
            <v>1354</v>
          </cell>
          <cell r="CD310">
            <v>-5491.5</v>
          </cell>
          <cell r="CE310">
            <v>36279.069767441848</v>
          </cell>
          <cell r="CF310">
            <v>9069.767441860462</v>
          </cell>
          <cell r="CG310">
            <v>9775.1937984496108</v>
          </cell>
          <cell r="CH310">
            <v>0</v>
          </cell>
          <cell r="CI310">
            <v>0</v>
          </cell>
          <cell r="CJ310">
            <v>-5600.0000000000009</v>
          </cell>
          <cell r="CK310">
            <v>0</v>
          </cell>
          <cell r="CL310">
            <v>13000</v>
          </cell>
          <cell r="CM310">
            <v>-10400</v>
          </cell>
          <cell r="CN310">
            <v>7132.6913759689887</v>
          </cell>
          <cell r="CO310">
            <v>1.2772277227722773</v>
          </cell>
          <cell r="CP310">
            <v>1.1304347826086958</v>
          </cell>
          <cell r="CQ310">
            <v>0.83527021141127189</v>
          </cell>
          <cell r="CR310">
            <v>1.0328747600848505</v>
          </cell>
          <cell r="CS310">
            <v>7000</v>
          </cell>
          <cell r="CT310">
            <v>7837.5</v>
          </cell>
          <cell r="CU310">
            <v>1270</v>
          </cell>
          <cell r="CV310">
            <v>-6487.5</v>
          </cell>
          <cell r="CW310">
            <v>35999.999999999985</v>
          </cell>
          <cell r="CX310">
            <v>8999.9999999999964</v>
          </cell>
          <cell r="CY310">
            <v>9699.9999999999982</v>
          </cell>
          <cell r="CZ310">
            <v>0</v>
          </cell>
          <cell r="DA310">
            <v>0</v>
          </cell>
          <cell r="DB310">
            <v>-5600.0000000000009</v>
          </cell>
          <cell r="DC310">
            <v>0</v>
          </cell>
          <cell r="DD310">
            <v>12900</v>
          </cell>
          <cell r="DE310">
            <v>-12480.000000000002</v>
          </cell>
          <cell r="DF310">
            <v>3258.7499999999991</v>
          </cell>
          <cell r="DG310">
            <v>1.4455445544554455</v>
          </cell>
          <cell r="DH310">
            <v>0.65942028985507251</v>
          </cell>
          <cell r="DI310">
            <v>1.5999941932173602</v>
          </cell>
          <cell r="DJ310">
            <v>1.5208099464317324</v>
          </cell>
          <cell r="DK310">
            <v>7000</v>
          </cell>
          <cell r="DL310">
            <v>12385</v>
          </cell>
          <cell r="DM310">
            <v>1360</v>
          </cell>
          <cell r="DN310">
            <v>-3487.5</v>
          </cell>
          <cell r="DO310">
            <v>40744.186046511611</v>
          </cell>
          <cell r="DP310">
            <v>10186.046511627903</v>
          </cell>
          <cell r="DQ310">
            <v>10978.294573643409</v>
          </cell>
          <cell r="DR310">
            <v>0</v>
          </cell>
          <cell r="DS310">
            <v>0</v>
          </cell>
          <cell r="DT310">
            <v>-5600.0000000000009</v>
          </cell>
          <cell r="DU310">
            <v>0</v>
          </cell>
          <cell r="DV310">
            <v>14600</v>
          </cell>
          <cell r="DW310">
            <v>-17663.935893119658</v>
          </cell>
          <cell r="DX310">
            <v>1984.4403512082267</v>
          </cell>
          <cell r="DY310">
            <v>108154.51932407641</v>
          </cell>
          <cell r="DZ310" t="str">
            <v>No</v>
          </cell>
          <cell r="EA310">
            <v>87180</v>
          </cell>
          <cell r="EB310">
            <v>8805180</v>
          </cell>
          <cell r="EC310">
            <v>20974.519324076406</v>
          </cell>
          <cell r="ED310">
            <v>2.4058865937229188E-3</v>
          </cell>
          <cell r="EE310">
            <v>155</v>
          </cell>
          <cell r="EF310">
            <v>181</v>
          </cell>
        </row>
        <row r="311">
          <cell r="A311" t="str">
            <v>John McGinn</v>
          </cell>
          <cell r="B311" t="str">
            <v>Aston Villa</v>
          </cell>
          <cell r="C311" t="str">
            <v>Midfield</v>
          </cell>
          <cell r="D311" t="str">
            <v>4.009.000</v>
          </cell>
          <cell r="E311">
            <v>9.0000000000000011E-3</v>
          </cell>
          <cell r="F311" t="str">
            <v>John McGinn</v>
          </cell>
          <cell r="G311" t="str">
            <v>Leeds United</v>
          </cell>
          <cell r="H311">
            <v>4009000</v>
          </cell>
          <cell r="I311">
            <v>1.06049822064057</v>
          </cell>
          <cell r="J311">
            <v>0.96774193548387133</v>
          </cell>
          <cell r="K311">
            <v>1.0283992340244903</v>
          </cell>
          <cell r="L311">
            <v>190</v>
          </cell>
          <cell r="M311">
            <v>8.4839857651245604E-2</v>
          </cell>
          <cell r="N311">
            <v>0.36056939501779384</v>
          </cell>
          <cell r="O311">
            <v>0.51964412811387928</v>
          </cell>
          <cell r="P311">
            <v>0.53476760169273496</v>
          </cell>
          <cell r="Q311">
            <v>0</v>
          </cell>
          <cell r="R311">
            <v>0.5</v>
          </cell>
          <cell r="S311">
            <v>0</v>
          </cell>
          <cell r="T311">
            <v>2.98</v>
          </cell>
          <cell r="U311">
            <v>2.7</v>
          </cell>
          <cell r="V311">
            <v>0.8115</v>
          </cell>
          <cell r="W311">
            <v>0.51439999999999997</v>
          </cell>
          <cell r="X311">
            <v>0.67419999999999991</v>
          </cell>
          <cell r="Y311">
            <v>14000</v>
          </cell>
          <cell r="Z311">
            <v>20287.5</v>
          </cell>
          <cell r="AA311">
            <v>2572</v>
          </cell>
          <cell r="AB311">
            <v>-10112.999999999998</v>
          </cell>
          <cell r="AC311">
            <v>10604.982206405701</v>
          </cell>
          <cell r="AD311">
            <v>18028.469750889693</v>
          </cell>
          <cell r="AE311">
            <v>5196.4412811387929</v>
          </cell>
          <cell r="AF311">
            <v>0</v>
          </cell>
          <cell r="AG311">
            <v>0</v>
          </cell>
          <cell r="AH311">
            <v>-10000</v>
          </cell>
          <cell r="AI311">
            <v>0</v>
          </cell>
          <cell r="AJ311">
            <v>29800</v>
          </cell>
          <cell r="AK311">
            <v>-21600</v>
          </cell>
          <cell r="AL311">
            <v>58776.39323843419</v>
          </cell>
          <cell r="AM311">
            <v>0.47986577181208051</v>
          </cell>
          <cell r="AN311">
            <v>0.37777777777777777</v>
          </cell>
          <cell r="AO311">
            <v>0.67430214364457286</v>
          </cell>
          <cell r="AP311">
            <v>0.56883610872952095</v>
          </cell>
          <cell r="AQ311">
            <v>14000</v>
          </cell>
          <cell r="AR311">
            <v>11555</v>
          </cell>
          <cell r="AS311">
            <v>1363.5</v>
          </cell>
          <cell r="AT311">
            <v>-3976.5</v>
          </cell>
          <cell r="AU311">
            <v>5088.9679715302518</v>
          </cell>
          <cell r="AV311">
            <v>8651.2455516014288</v>
          </cell>
          <cell r="AW311">
            <v>2493.5943060498234</v>
          </cell>
          <cell r="AX311">
            <v>0</v>
          </cell>
          <cell r="AY311">
            <v>0</v>
          </cell>
          <cell r="AZ311">
            <v>-10000</v>
          </cell>
          <cell r="BA311">
            <v>0</v>
          </cell>
          <cell r="BB311">
            <v>14300</v>
          </cell>
          <cell r="BC311">
            <v>-8160</v>
          </cell>
          <cell r="BD311">
            <v>10657.903914590752</v>
          </cell>
          <cell r="BE311">
            <v>0.50671140939597314</v>
          </cell>
          <cell r="BF311">
            <v>0.42222222222222217</v>
          </cell>
          <cell r="BG311">
            <v>0.59805235172056015</v>
          </cell>
          <cell r="BH311">
            <v>0.55049064481869381</v>
          </cell>
          <cell r="BI311">
            <v>14000</v>
          </cell>
          <cell r="BJ311">
            <v>11312.5</v>
          </cell>
          <cell r="BK311">
            <v>1313</v>
          </cell>
          <cell r="BL311">
            <v>-4273.5</v>
          </cell>
          <cell r="BM311">
            <v>5373.6654804270493</v>
          </cell>
          <cell r="BN311">
            <v>9135.2313167259854</v>
          </cell>
          <cell r="BO311">
            <v>2633.0960854092541</v>
          </cell>
          <cell r="BP311">
            <v>0</v>
          </cell>
          <cell r="BQ311">
            <v>0</v>
          </cell>
          <cell r="BR311">
            <v>-10000</v>
          </cell>
          <cell r="BS311">
            <v>0</v>
          </cell>
          <cell r="BT311">
            <v>15100</v>
          </cell>
          <cell r="BU311">
            <v>-9119.9999999999982</v>
          </cell>
          <cell r="BV311">
            <v>5368.498220640573</v>
          </cell>
          <cell r="BW311">
            <v>0.48657718120805366</v>
          </cell>
          <cell r="BX311">
            <v>0.54074074074074074</v>
          </cell>
          <cell r="BY311">
            <v>0.43427513932154099</v>
          </cell>
          <cell r="BZ311">
            <v>0.45968290501149833</v>
          </cell>
          <cell r="CA311">
            <v>14000</v>
          </cell>
          <cell r="CB311">
            <v>9295</v>
          </cell>
          <cell r="CC311">
            <v>1267.5</v>
          </cell>
          <cell r="CD311">
            <v>-5620.5</v>
          </cell>
          <cell r="CE311">
            <v>5160.1423487544516</v>
          </cell>
          <cell r="CF311">
            <v>8772.2419928825675</v>
          </cell>
          <cell r="CG311">
            <v>2528.4697508896811</v>
          </cell>
          <cell r="CH311">
            <v>0</v>
          </cell>
          <cell r="CI311">
            <v>0</v>
          </cell>
          <cell r="CJ311">
            <v>-10000</v>
          </cell>
          <cell r="CK311">
            <v>0</v>
          </cell>
          <cell r="CL311">
            <v>14499.999999999998</v>
          </cell>
          <cell r="CM311">
            <v>-11680</v>
          </cell>
          <cell r="CN311">
            <v>1777.8567615658376</v>
          </cell>
          <cell r="CO311">
            <v>0.52013422818791943</v>
          </cell>
          <cell r="CP311">
            <v>0.35555555555555551</v>
          </cell>
          <cell r="CQ311">
            <v>0.71599865953568631</v>
          </cell>
          <cell r="CR311">
            <v>0.61025847815591971</v>
          </cell>
          <cell r="CS311">
            <v>14000</v>
          </cell>
          <cell r="CT311">
            <v>12620</v>
          </cell>
          <cell r="CU311">
            <v>1312.5</v>
          </cell>
          <cell r="CV311">
            <v>-3490.5</v>
          </cell>
          <cell r="CW311">
            <v>5516.014234875448</v>
          </cell>
          <cell r="CX311">
            <v>9377.2241992882628</v>
          </cell>
          <cell r="CY311">
            <v>2702.8469750889694</v>
          </cell>
          <cell r="CZ311">
            <v>0</v>
          </cell>
          <cell r="DA311">
            <v>0</v>
          </cell>
          <cell r="DB311">
            <v>-10000</v>
          </cell>
          <cell r="DC311">
            <v>0</v>
          </cell>
          <cell r="DD311">
            <v>15500</v>
          </cell>
          <cell r="DE311">
            <v>-7679.9999999999991</v>
          </cell>
          <cell r="DF311">
            <v>1616.1303380782929</v>
          </cell>
          <cell r="DG311">
            <v>0.33557046979865773</v>
          </cell>
          <cell r="DH311">
            <v>0.78518518518518521</v>
          </cell>
          <cell r="DI311">
            <v>0.22445568529490706</v>
          </cell>
          <cell r="DJ311">
            <v>0.27444616915415604</v>
          </cell>
          <cell r="DK311">
            <v>14000</v>
          </cell>
          <cell r="DL311">
            <v>4190</v>
          </cell>
          <cell r="DM311">
            <v>1031</v>
          </cell>
          <cell r="DN311">
            <v>-9393</v>
          </cell>
          <cell r="DO311">
            <v>3558.7188612099667</v>
          </cell>
          <cell r="DP311">
            <v>6049.8220640569443</v>
          </cell>
          <cell r="DQ311">
            <v>1743.7722419928837</v>
          </cell>
          <cell r="DR311">
            <v>0</v>
          </cell>
          <cell r="DS311">
            <v>0</v>
          </cell>
          <cell r="DT311">
            <v>-10000</v>
          </cell>
          <cell r="DU311">
            <v>0</v>
          </cell>
          <cell r="DV311">
            <v>10000</v>
          </cell>
          <cell r="DW311">
            <v>-4848.2428023699922</v>
          </cell>
          <cell r="DX311">
            <v>72.877198902806299</v>
          </cell>
          <cell r="DY311">
            <v>78269.659672212438</v>
          </cell>
          <cell r="DZ311" t="str">
            <v>No</v>
          </cell>
          <cell r="EA311">
            <v>40090</v>
          </cell>
          <cell r="EB311">
            <v>4049090</v>
          </cell>
          <cell r="EC311">
            <v>38179.659672212438</v>
          </cell>
          <cell r="ED311">
            <v>9.5234870721407922E-3</v>
          </cell>
          <cell r="EE311">
            <v>121</v>
          </cell>
          <cell r="EF311">
            <v>122</v>
          </cell>
        </row>
        <row r="312">
          <cell r="A312" t="str">
            <v>Jack Harrison</v>
          </cell>
          <cell r="B312" t="str">
            <v>Leeds United</v>
          </cell>
          <cell r="C312" t="str">
            <v>Midfield</v>
          </cell>
          <cell r="D312" t="str">
            <v>4.529.000</v>
          </cell>
          <cell r="E312">
            <v>5.7000000000000002E-2</v>
          </cell>
          <cell r="F312" t="str">
            <v>Jack Harrison</v>
          </cell>
          <cell r="G312" t="str">
            <v>Aston Villa</v>
          </cell>
          <cell r="H312">
            <v>4529000</v>
          </cell>
          <cell r="I312">
            <v>0.95238095238095244</v>
          </cell>
          <cell r="J312">
            <v>1.0902777777777777</v>
          </cell>
          <cell r="K312">
            <v>0.86685492648758533</v>
          </cell>
          <cell r="L312">
            <v>95</v>
          </cell>
          <cell r="M312">
            <v>0.23809523809523811</v>
          </cell>
          <cell r="N312">
            <v>0.16190476190476191</v>
          </cell>
          <cell r="O312">
            <v>0.4285714285714286</v>
          </cell>
          <cell r="P312">
            <v>0.20804518235702046</v>
          </cell>
          <cell r="Q312">
            <v>0</v>
          </cell>
          <cell r="R312">
            <v>0.12</v>
          </cell>
          <cell r="S312">
            <v>0</v>
          </cell>
          <cell r="T312">
            <v>1.6</v>
          </cell>
          <cell r="U312">
            <v>1.57</v>
          </cell>
          <cell r="V312">
            <v>0.38379999999999997</v>
          </cell>
          <cell r="W312">
            <v>0.2419</v>
          </cell>
          <cell r="X312">
            <v>0.37430000000000002</v>
          </cell>
          <cell r="Y312">
            <v>7000</v>
          </cell>
          <cell r="Z312">
            <v>9595</v>
          </cell>
          <cell r="AA312">
            <v>1209.5</v>
          </cell>
          <cell r="AB312">
            <v>-5614.5</v>
          </cell>
          <cell r="AC312">
            <v>29761.904761904763</v>
          </cell>
          <cell r="AD312">
            <v>8095.2380952380954</v>
          </cell>
          <cell r="AE312">
            <v>4285.7142857142862</v>
          </cell>
          <cell r="AF312">
            <v>0</v>
          </cell>
          <cell r="AG312">
            <v>0</v>
          </cell>
          <cell r="AH312">
            <v>-2400</v>
          </cell>
          <cell r="AI312">
            <v>0</v>
          </cell>
          <cell r="AJ312">
            <v>16000</v>
          </cell>
          <cell r="AK312">
            <v>-12560</v>
          </cell>
          <cell r="AL312">
            <v>55372.857142857145</v>
          </cell>
          <cell r="AM312">
            <v>0.81874999999999998</v>
          </cell>
          <cell r="AN312">
            <v>1.1210191082802548</v>
          </cell>
          <cell r="AO312">
            <v>0.8269591339433624</v>
          </cell>
          <cell r="AP312">
            <v>0.82284432969798604</v>
          </cell>
          <cell r="AQ312">
            <v>7000</v>
          </cell>
          <cell r="AR312">
            <v>7099.9999999999991</v>
          </cell>
          <cell r="AS312">
            <v>1199.5</v>
          </cell>
          <cell r="AT312">
            <v>-7141.5</v>
          </cell>
          <cell r="AU312">
            <v>24367.559523809523</v>
          </cell>
          <cell r="AV312">
            <v>6627.9761904761908</v>
          </cell>
          <cell r="AW312">
            <v>3508.9285714285716</v>
          </cell>
          <cell r="AX312">
            <v>0</v>
          </cell>
          <cell r="AY312">
            <v>0</v>
          </cell>
          <cell r="AZ312">
            <v>-2400</v>
          </cell>
          <cell r="BA312">
            <v>0</v>
          </cell>
          <cell r="BB312">
            <v>13100</v>
          </cell>
          <cell r="BC312">
            <v>-14080</v>
          </cell>
          <cell r="BD312">
            <v>16141.232142857141</v>
          </cell>
          <cell r="BE312">
            <v>0.73124999999999996</v>
          </cell>
          <cell r="BF312">
            <v>1.1719745222929936</v>
          </cell>
          <cell r="BG312">
            <v>0.76337949433685315</v>
          </cell>
          <cell r="BH312">
            <v>0.74714205826858915</v>
          </cell>
          <cell r="BI312">
            <v>7000</v>
          </cell>
          <cell r="BJ312">
            <v>5982.5</v>
          </cell>
          <cell r="BK312">
            <v>1172.5</v>
          </cell>
          <cell r="BL312">
            <v>-7893</v>
          </cell>
          <cell r="BM312">
            <v>21763.392857142855</v>
          </cell>
          <cell r="BN312">
            <v>5919.6428571428569</v>
          </cell>
          <cell r="BO312">
            <v>3133.9285714285716</v>
          </cell>
          <cell r="BP312">
            <v>0</v>
          </cell>
          <cell r="BQ312">
            <v>0</v>
          </cell>
          <cell r="BR312">
            <v>-2400</v>
          </cell>
          <cell r="BS312">
            <v>0</v>
          </cell>
          <cell r="BT312">
            <v>11700</v>
          </cell>
          <cell r="BU312">
            <v>-14720</v>
          </cell>
          <cell r="BV312">
            <v>6164.7410714285706</v>
          </cell>
          <cell r="BW312">
            <v>0.85</v>
          </cell>
          <cell r="BX312">
            <v>0.88535031847133749</v>
          </cell>
          <cell r="BY312">
            <v>1.1972173631218104</v>
          </cell>
          <cell r="BZ312">
            <v>1.0087788452646789</v>
          </cell>
          <cell r="CA312">
            <v>7000</v>
          </cell>
          <cell r="CB312">
            <v>9067.5</v>
          </cell>
          <cell r="CC312">
            <v>1310.5</v>
          </cell>
          <cell r="CD312">
            <v>-5628</v>
          </cell>
          <cell r="CE312">
            <v>25297.61904761905</v>
          </cell>
          <cell r="CF312">
            <v>6880.9523809523807</v>
          </cell>
          <cell r="CG312">
            <v>3642.8571428571431</v>
          </cell>
          <cell r="CH312">
            <v>0</v>
          </cell>
          <cell r="CI312">
            <v>0</v>
          </cell>
          <cell r="CJ312">
            <v>-2400</v>
          </cell>
          <cell r="CK312">
            <v>0</v>
          </cell>
          <cell r="CL312">
            <v>13600</v>
          </cell>
          <cell r="CM312">
            <v>-11119.999999999998</v>
          </cell>
          <cell r="CN312">
            <v>5081.4285714285716</v>
          </cell>
          <cell r="CO312">
            <v>1.0812499999999998</v>
          </cell>
          <cell r="CP312">
            <v>0.64331210191082799</v>
          </cell>
          <cell r="CQ312">
            <v>1.7506725002961012</v>
          </cell>
          <cell r="CR312">
            <v>1.3758323447808454</v>
          </cell>
          <cell r="CS312">
            <v>7000</v>
          </cell>
          <cell r="CT312">
            <v>13420.000000000002</v>
          </cell>
          <cell r="CU312">
            <v>1219.5</v>
          </cell>
          <cell r="CV312">
            <v>-3289.5</v>
          </cell>
          <cell r="CW312">
            <v>32180.059523809519</v>
          </cell>
          <cell r="CX312">
            <v>8752.976190476189</v>
          </cell>
          <cell r="CY312">
            <v>4633.9285714285716</v>
          </cell>
          <cell r="CZ312">
            <v>0</v>
          </cell>
          <cell r="DA312">
            <v>0</v>
          </cell>
          <cell r="DB312">
            <v>-2400</v>
          </cell>
          <cell r="DC312">
            <v>0</v>
          </cell>
          <cell r="DD312">
            <v>17299.999999999996</v>
          </cell>
          <cell r="DE312">
            <v>-8080</v>
          </cell>
          <cell r="DF312">
            <v>3983.5602678571422</v>
          </cell>
          <cell r="DG312">
            <v>0.29374999999999996</v>
          </cell>
          <cell r="DH312">
            <v>1.7961783439490444</v>
          </cell>
          <cell r="DI312">
            <v>0.28650479686019015</v>
          </cell>
          <cell r="DJ312">
            <v>0.29010478120444833</v>
          </cell>
          <cell r="DK312">
            <v>7000</v>
          </cell>
          <cell r="DL312">
            <v>982.5</v>
          </cell>
          <cell r="DM312">
            <v>545</v>
          </cell>
          <cell r="DN312">
            <v>-12775.5</v>
          </cell>
          <cell r="DO312">
            <v>8742.5595238095229</v>
          </cell>
          <cell r="DP312">
            <v>2377.9761904761904</v>
          </cell>
          <cell r="DQ312">
            <v>1258.9285714285713</v>
          </cell>
          <cell r="DR312">
            <v>0</v>
          </cell>
          <cell r="DS312">
            <v>0</v>
          </cell>
          <cell r="DT312">
            <v>-2400</v>
          </cell>
          <cell r="DU312">
            <v>0</v>
          </cell>
          <cell r="DV312">
            <v>4699.9999999999991</v>
          </cell>
          <cell r="DW312">
            <v>-3598.5002485639884</v>
          </cell>
          <cell r="DX312">
            <v>-5.2198738390532782</v>
          </cell>
          <cell r="DY312">
            <v>86738.599322589507</v>
          </cell>
          <cell r="DZ312" t="str">
            <v>Yes</v>
          </cell>
          <cell r="EA312">
            <v>0</v>
          </cell>
          <cell r="EB312">
            <v>4529000</v>
          </cell>
          <cell r="EC312">
            <v>86738.599322589507</v>
          </cell>
          <cell r="ED312">
            <v>1.9151821444599142E-2</v>
          </cell>
          <cell r="EE312">
            <v>60</v>
          </cell>
          <cell r="EF312">
            <v>51</v>
          </cell>
        </row>
        <row r="313">
          <cell r="A313" t="str">
            <v>Allan Saint-Maximin</v>
          </cell>
          <cell r="B313" t="str">
            <v>Newcastle</v>
          </cell>
          <cell r="C313" t="str">
            <v>Midfield</v>
          </cell>
          <cell r="D313" t="str">
            <v>4.753.000</v>
          </cell>
          <cell r="E313">
            <v>6.9999999999999993E-3</v>
          </cell>
          <cell r="F313" t="str">
            <v>Allan Saint-Maximin</v>
          </cell>
          <cell r="G313" t="str">
            <v>Wolverhampton</v>
          </cell>
          <cell r="H313">
            <v>4753000</v>
          </cell>
          <cell r="I313">
            <v>1.0660377358490565</v>
          </cell>
          <cell r="J313">
            <v>0.83206106870228991</v>
          </cell>
          <cell r="K313">
            <v>1.2007731918097617</v>
          </cell>
          <cell r="L313">
            <v>95</v>
          </cell>
          <cell r="M313">
            <v>0.20254716981132073</v>
          </cell>
          <cell r="N313">
            <v>0.28783018867924526</v>
          </cell>
          <cell r="O313">
            <v>0.98075471698113204</v>
          </cell>
          <cell r="P313">
            <v>0.33621649370673329</v>
          </cell>
          <cell r="Q313">
            <v>0</v>
          </cell>
          <cell r="R313">
            <v>0.06</v>
          </cell>
          <cell r="S313">
            <v>0</v>
          </cell>
          <cell r="T313">
            <v>1.1299999999999999</v>
          </cell>
          <cell r="U313">
            <v>1.0900000000000001</v>
          </cell>
          <cell r="V313">
            <v>0.3609</v>
          </cell>
          <cell r="W313">
            <v>0.29720000000000002</v>
          </cell>
          <cell r="X313">
            <v>0.34189999999999998</v>
          </cell>
          <cell r="Y313">
            <v>7000</v>
          </cell>
          <cell r="Z313">
            <v>9022.5</v>
          </cell>
          <cell r="AA313">
            <v>1486</v>
          </cell>
          <cell r="AB313">
            <v>-5128.5</v>
          </cell>
          <cell r="AC313">
            <v>25318.39622641509</v>
          </cell>
          <cell r="AD313">
            <v>14391.509433962263</v>
          </cell>
          <cell r="AE313">
            <v>9807.5471698113197</v>
          </cell>
          <cell r="AF313">
            <v>0</v>
          </cell>
          <cell r="AG313">
            <v>0</v>
          </cell>
          <cell r="AH313">
            <v>-1200</v>
          </cell>
          <cell r="AI313">
            <v>0</v>
          </cell>
          <cell r="AJ313">
            <v>11299.999999999998</v>
          </cell>
          <cell r="AK313">
            <v>-8720</v>
          </cell>
          <cell r="AL313">
            <v>63277.45283018866</v>
          </cell>
          <cell r="AM313">
            <v>1.0796460176991152</v>
          </cell>
          <cell r="AN313">
            <v>1.0917431192660549</v>
          </cell>
          <cell r="AO313">
            <v>0.90483741803595963</v>
          </cell>
          <cell r="AP313">
            <v>0.98838459875074614</v>
          </cell>
          <cell r="AQ313">
            <v>7000</v>
          </cell>
          <cell r="AR313">
            <v>9162.5</v>
          </cell>
          <cell r="AS313">
            <v>1412.4999999999998</v>
          </cell>
          <cell r="AT313">
            <v>-5266.5</v>
          </cell>
          <cell r="AU313">
            <v>27334.905660377357</v>
          </cell>
          <cell r="AV313">
            <v>15537.735849056604</v>
          </cell>
          <cell r="AW313">
            <v>10588.67924528302</v>
          </cell>
          <cell r="AX313">
            <v>0</v>
          </cell>
          <cell r="AY313">
            <v>0</v>
          </cell>
          <cell r="AZ313">
            <v>-1200</v>
          </cell>
          <cell r="BA313">
            <v>0</v>
          </cell>
          <cell r="BB313">
            <v>12200</v>
          </cell>
          <cell r="BC313">
            <v>-9519.9999999999982</v>
          </cell>
          <cell r="BD313">
            <v>30124.910377358494</v>
          </cell>
          <cell r="BE313">
            <v>1.0088495575221239</v>
          </cell>
          <cell r="BF313">
            <v>1.3853211009174311</v>
          </cell>
          <cell r="BG313">
            <v>0.65704681981505675</v>
          </cell>
          <cell r="BH313">
            <v>0.81416300176422818</v>
          </cell>
          <cell r="BI313">
            <v>7000</v>
          </cell>
          <cell r="BJ313">
            <v>7122.5</v>
          </cell>
          <cell r="BK313">
            <v>1313</v>
          </cell>
          <cell r="BL313">
            <v>-6787.5</v>
          </cell>
          <cell r="BM313">
            <v>25542.452830188675</v>
          </cell>
          <cell r="BN313">
            <v>14518.8679245283</v>
          </cell>
          <cell r="BO313">
            <v>9894.339622641508</v>
          </cell>
          <cell r="BP313">
            <v>0</v>
          </cell>
          <cell r="BQ313">
            <v>0</v>
          </cell>
          <cell r="BR313">
            <v>-1200</v>
          </cell>
          <cell r="BS313">
            <v>0</v>
          </cell>
          <cell r="BT313">
            <v>11399.999999999998</v>
          </cell>
          <cell r="BU313">
            <v>-12080</v>
          </cell>
          <cell r="BV313">
            <v>12430.91509433962</v>
          </cell>
          <cell r="BW313">
            <v>0.68141592920353988</v>
          </cell>
          <cell r="BX313">
            <v>1.5321100917431192</v>
          </cell>
          <cell r="BY313">
            <v>0.55989836656540215</v>
          </cell>
          <cell r="BZ313">
            <v>0.61767602002401523</v>
          </cell>
          <cell r="CA313">
            <v>7000</v>
          </cell>
          <cell r="CB313">
            <v>4190</v>
          </cell>
          <cell r="CC313">
            <v>1234</v>
          </cell>
          <cell r="CD313">
            <v>-8784</v>
          </cell>
          <cell r="CE313">
            <v>17252.358490566035</v>
          </cell>
          <cell r="CF313">
            <v>9806.6037735849059</v>
          </cell>
          <cell r="CG313">
            <v>6683.0188679245284</v>
          </cell>
          <cell r="CH313">
            <v>0</v>
          </cell>
          <cell r="CI313">
            <v>0</v>
          </cell>
          <cell r="CJ313">
            <v>-1200</v>
          </cell>
          <cell r="CK313">
            <v>0</v>
          </cell>
          <cell r="CL313">
            <v>7699.9999999999991</v>
          </cell>
          <cell r="CM313">
            <v>-13360</v>
          </cell>
          <cell r="CN313">
            <v>2940.2476415094334</v>
          </cell>
          <cell r="CO313">
            <v>0.95575221238938068</v>
          </cell>
          <cell r="CP313">
            <v>1.4954128440366969</v>
          </cell>
          <cell r="CQ313">
            <v>0.58274825237398975</v>
          </cell>
          <cell r="CR313">
            <v>0.74629949180773658</v>
          </cell>
          <cell r="CS313">
            <v>7000</v>
          </cell>
          <cell r="CT313">
            <v>6267.4999999999991</v>
          </cell>
          <cell r="CU313">
            <v>1267</v>
          </cell>
          <cell r="CV313">
            <v>-7440</v>
          </cell>
          <cell r="CW313">
            <v>24198.113207547169</v>
          </cell>
          <cell r="CX313">
            <v>13754.716981132076</v>
          </cell>
          <cell r="CY313">
            <v>9373.5849056603784</v>
          </cell>
          <cell r="CZ313">
            <v>0</v>
          </cell>
          <cell r="DA313">
            <v>0</v>
          </cell>
          <cell r="DB313">
            <v>-1200</v>
          </cell>
          <cell r="DC313">
            <v>0</v>
          </cell>
          <cell r="DD313">
            <v>10800</v>
          </cell>
          <cell r="DE313">
            <v>-13039.999999999998</v>
          </cell>
          <cell r="DF313">
            <v>2748.8071933962265</v>
          </cell>
          <cell r="DG313">
            <v>0.76106194690265494</v>
          </cell>
          <cell r="DH313">
            <v>1.201834862385321</v>
          </cell>
          <cell r="DI313">
            <v>0.80251879796247838</v>
          </cell>
          <cell r="DJ313">
            <v>0.78151552691120751</v>
          </cell>
          <cell r="DK313">
            <v>7000</v>
          </cell>
          <cell r="DL313">
            <v>6090</v>
          </cell>
          <cell r="DM313">
            <v>1457.5</v>
          </cell>
          <cell r="DN313">
            <v>-6973.5</v>
          </cell>
          <cell r="DO313">
            <v>19268.867924528302</v>
          </cell>
          <cell r="DP313">
            <v>10952.830188679245</v>
          </cell>
          <cell r="DQ313">
            <v>7464.1509433962265</v>
          </cell>
          <cell r="DR313">
            <v>0</v>
          </cell>
          <cell r="DS313">
            <v>0</v>
          </cell>
          <cell r="DT313">
            <v>-1200</v>
          </cell>
          <cell r="DU313">
            <v>0</v>
          </cell>
          <cell r="DV313">
            <v>8600</v>
          </cell>
          <cell r="DW313">
            <v>-6997.9639182328119</v>
          </cell>
          <cell r="DX313">
            <v>1208.1839105740926</v>
          </cell>
          <cell r="DY313">
            <v>112730.51704736652</v>
          </cell>
          <cell r="DZ313" t="str">
            <v>No</v>
          </cell>
          <cell r="EA313">
            <v>47530</v>
          </cell>
          <cell r="EB313">
            <v>4800530</v>
          </cell>
          <cell r="EC313">
            <v>65200.51704736652</v>
          </cell>
          <cell r="ED313">
            <v>1.3717760792629185E-2</v>
          </cell>
          <cell r="EE313">
            <v>81</v>
          </cell>
          <cell r="EF313">
            <v>96</v>
          </cell>
        </row>
        <row r="314">
          <cell r="A314" t="str">
            <v>Willian</v>
          </cell>
          <cell r="B314" t="str">
            <v>Arsenal</v>
          </cell>
          <cell r="C314" t="str">
            <v>Striker</v>
          </cell>
          <cell r="D314" t="str">
            <v>5.597.000</v>
          </cell>
          <cell r="E314">
            <v>1E-3</v>
          </cell>
          <cell r="F314" t="str">
            <v>Willian</v>
          </cell>
          <cell r="G314" t="str">
            <v/>
          </cell>
          <cell r="H314">
            <v>5597000</v>
          </cell>
          <cell r="I314">
            <v>0.78294573643410836</v>
          </cell>
          <cell r="J314">
            <v>0.99999999999999989</v>
          </cell>
          <cell r="K314">
            <v>1.0063142122390261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1.01</v>
          </cell>
          <cell r="U314">
            <v>1.38</v>
          </cell>
          <cell r="V314">
            <v>0.2727</v>
          </cell>
          <cell r="W314">
            <v>0.27839999999999998</v>
          </cell>
          <cell r="X314">
            <v>0.44890000000000002</v>
          </cell>
          <cell r="Y314">
            <v>-5000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-5000</v>
          </cell>
          <cell r="AM314">
            <v>1.3168316831683169</v>
          </cell>
          <cell r="AN314">
            <v>0.69565217391304346</v>
          </cell>
          <cell r="AO314">
            <v>1.5219615556186339</v>
          </cell>
          <cell r="AP314">
            <v>1.4156861223458947</v>
          </cell>
          <cell r="AQ314">
            <v>-5000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1.5247524752475248</v>
          </cell>
          <cell r="BF314">
            <v>0.84782608695652173</v>
          </cell>
          <cell r="BG314">
            <v>1.2336780599567434</v>
          </cell>
          <cell r="BH314">
            <v>1.3715151022054437</v>
          </cell>
          <cell r="BI314">
            <v>-5000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1.2871287128712872</v>
          </cell>
          <cell r="BX314">
            <v>0.94202898550724645</v>
          </cell>
          <cell r="BY314">
            <v>1.0832870676749584</v>
          </cell>
          <cell r="BZ314">
            <v>1.1808174664555822</v>
          </cell>
          <cell r="CA314">
            <v>-5000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1.2772277227722773</v>
          </cell>
          <cell r="CP314">
            <v>1.1304347826086958</v>
          </cell>
          <cell r="CQ314">
            <v>0.83527021141127189</v>
          </cell>
          <cell r="CR314">
            <v>1.0328747600848505</v>
          </cell>
          <cell r="CS314">
            <v>-5000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1.4455445544554455</v>
          </cell>
          <cell r="DH314">
            <v>0.65942028985507251</v>
          </cell>
          <cell r="DI314">
            <v>1.5999941932173602</v>
          </cell>
          <cell r="DJ314">
            <v>1.5208099464317324</v>
          </cell>
          <cell r="DK314">
            <v>-5000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-5000</v>
          </cell>
          <cell r="DZ314" t="str">
            <v>No</v>
          </cell>
          <cell r="EA314">
            <v>55970</v>
          </cell>
          <cell r="EB314">
            <v>5652970</v>
          </cell>
          <cell r="EC314">
            <v>-60970</v>
          </cell>
          <cell r="ED314">
            <v>-1.0893335715561909E-2</v>
          </cell>
          <cell r="EE314">
            <v>556</v>
          </cell>
          <cell r="EF314">
            <v>250</v>
          </cell>
        </row>
        <row r="315">
          <cell r="A315" t="str">
            <v>Tom Cairney</v>
          </cell>
          <cell r="B315" t="str">
            <v>Fulham</v>
          </cell>
          <cell r="C315" t="str">
            <v>Midfield</v>
          </cell>
          <cell r="D315" t="str">
            <v>2.950.000</v>
          </cell>
          <cell r="E315">
            <v>1E-3</v>
          </cell>
          <cell r="F315" t="str">
            <v>Tom Cairney</v>
          </cell>
          <cell r="G315" t="str">
            <v/>
          </cell>
          <cell r="H315">
            <v>2950000</v>
          </cell>
          <cell r="I315">
            <v>0.99176954732510336</v>
          </cell>
          <cell r="J315">
            <v>0.98425196850393737</v>
          </cell>
          <cell r="K315">
            <v>0.98214923328760351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2.41</v>
          </cell>
          <cell r="U315">
            <v>2.5</v>
          </cell>
          <cell r="V315">
            <v>0.69979999999999998</v>
          </cell>
          <cell r="W315">
            <v>0.55679999999999996</v>
          </cell>
          <cell r="X315">
            <v>0.74329999999999996</v>
          </cell>
          <cell r="Y315">
            <v>-5000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-5000</v>
          </cell>
          <cell r="AM315">
            <v>0.29045643153526968</v>
          </cell>
          <cell r="AN315">
            <v>0.84000000000000008</v>
          </cell>
          <cell r="AO315">
            <v>0.21132559206978996</v>
          </cell>
          <cell r="AP315">
            <v>0.24775164452465148</v>
          </cell>
          <cell r="AQ315">
            <v>-5000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0.23651452282157673</v>
          </cell>
          <cell r="BF315">
            <v>0.85199999999999998</v>
          </cell>
          <cell r="BG315">
            <v>0.20507997694862173</v>
          </cell>
          <cell r="BH315">
            <v>0.22023712876865978</v>
          </cell>
          <cell r="BI315">
            <v>-5000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0.57676348547717837</v>
          </cell>
          <cell r="BX315">
            <v>0.54400000000000004</v>
          </cell>
          <cell r="BY315">
            <v>0.44292481354062141</v>
          </cell>
          <cell r="BZ315">
            <v>0.50543333809911883</v>
          </cell>
          <cell r="CA315">
            <v>-5000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0.39834024896265557</v>
          </cell>
          <cell r="CP315">
            <v>0.62</v>
          </cell>
          <cell r="CQ315">
            <v>0.36628072020757751</v>
          </cell>
          <cell r="CR315">
            <v>0.38197428352928053</v>
          </cell>
          <cell r="CS315">
            <v>-5000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0.45643153526970953</v>
          </cell>
          <cell r="DH315">
            <v>0.4</v>
          </cell>
          <cell r="DI315">
            <v>0.63485716368642675</v>
          </cell>
          <cell r="DJ315">
            <v>0.53830180187174648</v>
          </cell>
          <cell r="DK315">
            <v>-5000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-5000</v>
          </cell>
          <cell r="DZ315" t="str">
            <v>No</v>
          </cell>
          <cell r="EA315">
            <v>29500</v>
          </cell>
          <cell r="EB315">
            <v>2979500</v>
          </cell>
          <cell r="EC315">
            <v>-34500</v>
          </cell>
          <cell r="ED315">
            <v>-1.1694915254237288E-2</v>
          </cell>
          <cell r="EE315">
            <v>400</v>
          </cell>
          <cell r="EF315">
            <v>403</v>
          </cell>
        </row>
        <row r="316">
          <cell r="A316" t="str">
            <v>Joelinton</v>
          </cell>
          <cell r="B316" t="str">
            <v>Newcastle</v>
          </cell>
          <cell r="C316" t="str">
            <v>Striker</v>
          </cell>
          <cell r="D316" t="str">
            <v>3.453.000</v>
          </cell>
          <cell r="E316">
            <v>2E-3</v>
          </cell>
          <cell r="F316" t="str">
            <v>Joelinton</v>
          </cell>
          <cell r="G316" t="str">
            <v>Wolverhampton</v>
          </cell>
          <cell r="H316">
            <v>3453000</v>
          </cell>
          <cell r="I316">
            <v>1.0660377358490565</v>
          </cell>
          <cell r="J316">
            <v>0.83206106870228991</v>
          </cell>
          <cell r="K316">
            <v>1.2007731918097617</v>
          </cell>
          <cell r="L316">
            <v>95</v>
          </cell>
          <cell r="M316">
            <v>0.15990566037735846</v>
          </cell>
          <cell r="N316">
            <v>0.15990566037735846</v>
          </cell>
          <cell r="O316">
            <v>0.97009433962264147</v>
          </cell>
          <cell r="P316">
            <v>0.33621649370673329</v>
          </cell>
          <cell r="Q316">
            <v>0</v>
          </cell>
          <cell r="R316">
            <v>0.14000000000000001</v>
          </cell>
          <cell r="S316">
            <v>0</v>
          </cell>
          <cell r="T316">
            <v>1.1299999999999999</v>
          </cell>
          <cell r="U316">
            <v>1.0900000000000001</v>
          </cell>
          <cell r="V316">
            <v>0.3609</v>
          </cell>
          <cell r="W316">
            <v>0.29720000000000002</v>
          </cell>
          <cell r="X316">
            <v>0.34189999999999998</v>
          </cell>
          <cell r="Y316">
            <v>7000</v>
          </cell>
          <cell r="Z316">
            <v>9022.5</v>
          </cell>
          <cell r="AA316">
            <v>1486</v>
          </cell>
          <cell r="AB316">
            <v>-5128.5</v>
          </cell>
          <cell r="AC316">
            <v>15990.566037735845</v>
          </cell>
          <cell r="AD316">
            <v>7995.2830188679227</v>
          </cell>
          <cell r="AE316">
            <v>9700.9433962264138</v>
          </cell>
          <cell r="AF316">
            <v>0</v>
          </cell>
          <cell r="AG316">
            <v>0</v>
          </cell>
          <cell r="AH316">
            <v>-2800.0000000000005</v>
          </cell>
          <cell r="AI316">
            <v>0</v>
          </cell>
          <cell r="AJ316">
            <v>11299.999999999998</v>
          </cell>
          <cell r="AK316">
            <v>-8720</v>
          </cell>
          <cell r="AL316">
            <v>45846.792452830181</v>
          </cell>
          <cell r="AM316">
            <v>1.0796460176991152</v>
          </cell>
          <cell r="AN316">
            <v>1.0917431192660549</v>
          </cell>
          <cell r="AO316">
            <v>0.90483741803595963</v>
          </cell>
          <cell r="AP316">
            <v>0.98838459875074614</v>
          </cell>
          <cell r="AQ316">
            <v>7000</v>
          </cell>
          <cell r="AR316">
            <v>9162.5</v>
          </cell>
          <cell r="AS316">
            <v>1412.4999999999998</v>
          </cell>
          <cell r="AT316">
            <v>-5266.5</v>
          </cell>
          <cell r="AU316">
            <v>17264.150943396224</v>
          </cell>
          <cell r="AV316">
            <v>8632.0754716981119</v>
          </cell>
          <cell r="AW316">
            <v>10473.584905660377</v>
          </cell>
          <cell r="AX316">
            <v>0</v>
          </cell>
          <cell r="AY316">
            <v>0</v>
          </cell>
          <cell r="AZ316">
            <v>-2800.0000000000005</v>
          </cell>
          <cell r="BA316">
            <v>0</v>
          </cell>
          <cell r="BB316">
            <v>12200</v>
          </cell>
          <cell r="BC316">
            <v>-9519.9999999999982</v>
          </cell>
          <cell r="BD316">
            <v>20779.155660377357</v>
          </cell>
          <cell r="BE316">
            <v>1.0088495575221239</v>
          </cell>
          <cell r="BF316">
            <v>1.3853211009174311</v>
          </cell>
          <cell r="BG316">
            <v>0.65704681981505675</v>
          </cell>
          <cell r="BH316">
            <v>0.81416300176422818</v>
          </cell>
          <cell r="BI316">
            <v>7000</v>
          </cell>
          <cell r="BJ316">
            <v>7122.5</v>
          </cell>
          <cell r="BK316">
            <v>1313</v>
          </cell>
          <cell r="BL316">
            <v>-6787.5</v>
          </cell>
          <cell r="BM316">
            <v>16132.07547169811</v>
          </cell>
          <cell r="BN316">
            <v>8066.037735849055</v>
          </cell>
          <cell r="BO316">
            <v>9786.7924528301883</v>
          </cell>
          <cell r="BP316">
            <v>0</v>
          </cell>
          <cell r="BQ316">
            <v>0</v>
          </cell>
          <cell r="BR316">
            <v>-2800.0000000000005</v>
          </cell>
          <cell r="BS316">
            <v>0</v>
          </cell>
          <cell r="BT316">
            <v>11399.999999999998</v>
          </cell>
          <cell r="BU316">
            <v>-12080</v>
          </cell>
          <cell r="BV316">
            <v>8038.2264150943374</v>
          </cell>
          <cell r="BW316">
            <v>0.68141592920353988</v>
          </cell>
          <cell r="BX316">
            <v>1.5321100917431192</v>
          </cell>
          <cell r="BY316">
            <v>0.55989836656540215</v>
          </cell>
          <cell r="BZ316">
            <v>0.61767602002401523</v>
          </cell>
          <cell r="CA316">
            <v>7000</v>
          </cell>
          <cell r="CB316">
            <v>4190</v>
          </cell>
          <cell r="CC316">
            <v>1234</v>
          </cell>
          <cell r="CD316">
            <v>-8784</v>
          </cell>
          <cell r="CE316">
            <v>10896.226415094337</v>
          </cell>
          <cell r="CF316">
            <v>5448.1132075471687</v>
          </cell>
          <cell r="CG316">
            <v>6610.3773584905657</v>
          </cell>
          <cell r="CH316">
            <v>0</v>
          </cell>
          <cell r="CI316">
            <v>0</v>
          </cell>
          <cell r="CJ316">
            <v>-2800.0000000000005</v>
          </cell>
          <cell r="CK316">
            <v>0</v>
          </cell>
          <cell r="CL316">
            <v>7699.9999999999991</v>
          </cell>
          <cell r="CM316">
            <v>-13360</v>
          </cell>
          <cell r="CN316">
            <v>1391.8396226415089</v>
          </cell>
          <cell r="CO316">
            <v>0.95575221238938068</v>
          </cell>
          <cell r="CP316">
            <v>1.4954128440366969</v>
          </cell>
          <cell r="CQ316">
            <v>0.58274825237398975</v>
          </cell>
          <cell r="CR316">
            <v>0.74629949180773658</v>
          </cell>
          <cell r="CS316">
            <v>7000</v>
          </cell>
          <cell r="CT316">
            <v>6267.4999999999991</v>
          </cell>
          <cell r="CU316">
            <v>1267</v>
          </cell>
          <cell r="CV316">
            <v>-7440</v>
          </cell>
          <cell r="CW316">
            <v>15283.018867924528</v>
          </cell>
          <cell r="CX316">
            <v>7641.5094339622638</v>
          </cell>
          <cell r="CY316">
            <v>9271.6981132075471</v>
          </cell>
          <cell r="CZ316">
            <v>0</v>
          </cell>
          <cell r="DA316">
            <v>0</v>
          </cell>
          <cell r="DB316">
            <v>-2800.0000000000005</v>
          </cell>
          <cell r="DC316">
            <v>0</v>
          </cell>
          <cell r="DD316">
            <v>10800</v>
          </cell>
          <cell r="DE316">
            <v>-13039.999999999998</v>
          </cell>
          <cell r="DF316">
            <v>1703.1704009433961</v>
          </cell>
          <cell r="DG316">
            <v>0.76106194690265494</v>
          </cell>
          <cell r="DH316">
            <v>1.201834862385321</v>
          </cell>
          <cell r="DI316">
            <v>0.80251879796247838</v>
          </cell>
          <cell r="DJ316">
            <v>0.78151552691120751</v>
          </cell>
          <cell r="DK316">
            <v>7000</v>
          </cell>
          <cell r="DL316">
            <v>6090</v>
          </cell>
          <cell r="DM316">
            <v>1457.5</v>
          </cell>
          <cell r="DN316">
            <v>-6973.5</v>
          </cell>
          <cell r="DO316">
            <v>12169.811320754716</v>
          </cell>
          <cell r="DP316">
            <v>6084.9056603773579</v>
          </cell>
          <cell r="DQ316">
            <v>7383.0188679245284</v>
          </cell>
          <cell r="DR316">
            <v>0</v>
          </cell>
          <cell r="DS316">
            <v>0</v>
          </cell>
          <cell r="DT316">
            <v>-2800.0000000000005</v>
          </cell>
          <cell r="DU316">
            <v>0</v>
          </cell>
          <cell r="DV316">
            <v>8600</v>
          </cell>
          <cell r="DW316">
            <v>-6997.9639182328119</v>
          </cell>
          <cell r="DX316">
            <v>781.68037283824356</v>
          </cell>
          <cell r="DY316">
            <v>78540.864924725014</v>
          </cell>
          <cell r="DZ316" t="str">
            <v>No</v>
          </cell>
          <cell r="EA316">
            <v>34530</v>
          </cell>
          <cell r="EB316">
            <v>3487530</v>
          </cell>
          <cell r="EC316">
            <v>44010.864924725014</v>
          </cell>
          <cell r="ED316">
            <v>1.2745689233919784E-2</v>
          </cell>
          <cell r="EE316">
            <v>116</v>
          </cell>
          <cell r="EF316">
            <v>105</v>
          </cell>
        </row>
        <row r="317">
          <cell r="A317" t="str">
            <v>Daniel Ceballos</v>
          </cell>
          <cell r="B317" t="str">
            <v>Arsenal</v>
          </cell>
          <cell r="C317" t="str">
            <v>Midfield</v>
          </cell>
          <cell r="D317" t="str">
            <v>3.575.000</v>
          </cell>
          <cell r="E317">
            <v>3.0000000000000001E-3</v>
          </cell>
          <cell r="F317" t="str">
            <v>Dani Ceballos</v>
          </cell>
          <cell r="G317" t="str">
            <v/>
          </cell>
          <cell r="H317">
            <v>3575000</v>
          </cell>
          <cell r="I317">
            <v>0.78294573643410836</v>
          </cell>
          <cell r="J317">
            <v>0.99999999999999989</v>
          </cell>
          <cell r="K317">
            <v>1.0063142122390261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1.01</v>
          </cell>
          <cell r="U317">
            <v>1.38</v>
          </cell>
          <cell r="V317">
            <v>0.2727</v>
          </cell>
          <cell r="W317">
            <v>0.27839999999999998</v>
          </cell>
          <cell r="X317">
            <v>0.44890000000000002</v>
          </cell>
          <cell r="Y317">
            <v>-5000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-5000</v>
          </cell>
          <cell r="AM317">
            <v>1.3168316831683169</v>
          </cell>
          <cell r="AN317">
            <v>0.69565217391304346</v>
          </cell>
          <cell r="AO317">
            <v>1.5219615556186339</v>
          </cell>
          <cell r="AP317">
            <v>1.4156861223458947</v>
          </cell>
          <cell r="AQ317">
            <v>-5000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1.5247524752475248</v>
          </cell>
          <cell r="BF317">
            <v>0.84782608695652173</v>
          </cell>
          <cell r="BG317">
            <v>1.2336780599567434</v>
          </cell>
          <cell r="BH317">
            <v>1.3715151022054437</v>
          </cell>
          <cell r="BI317">
            <v>-5000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1.2871287128712872</v>
          </cell>
          <cell r="BX317">
            <v>0.94202898550724645</v>
          </cell>
          <cell r="BY317">
            <v>1.0832870676749584</v>
          </cell>
          <cell r="BZ317">
            <v>1.1808174664555822</v>
          </cell>
          <cell r="CA317">
            <v>-5000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1.2772277227722773</v>
          </cell>
          <cell r="CP317">
            <v>1.1304347826086958</v>
          </cell>
          <cell r="CQ317">
            <v>0.83527021141127189</v>
          </cell>
          <cell r="CR317">
            <v>1.0328747600848505</v>
          </cell>
          <cell r="CS317">
            <v>-5000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1.4455445544554455</v>
          </cell>
          <cell r="DH317">
            <v>0.65942028985507251</v>
          </cell>
          <cell r="DI317">
            <v>1.5999941932173602</v>
          </cell>
          <cell r="DJ317">
            <v>1.5208099464317324</v>
          </cell>
          <cell r="DK317">
            <v>-5000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-5000</v>
          </cell>
          <cell r="DZ317" t="str">
            <v>No</v>
          </cell>
          <cell r="EA317">
            <v>35750</v>
          </cell>
          <cell r="EB317">
            <v>3610750</v>
          </cell>
          <cell r="EC317">
            <v>-40750</v>
          </cell>
          <cell r="ED317">
            <v>-1.1398601398601398E-2</v>
          </cell>
          <cell r="EE317">
            <v>471</v>
          </cell>
          <cell r="EF317">
            <v>334</v>
          </cell>
        </row>
        <row r="318">
          <cell r="A318" t="str">
            <v>Vicente Guaita</v>
          </cell>
          <cell r="B318" t="str">
            <v>Crystal Palace</v>
          </cell>
          <cell r="C318" t="str">
            <v>Goalkeeper</v>
          </cell>
          <cell r="D318" t="str">
            <v>4.334.000</v>
          </cell>
          <cell r="E318">
            <v>8.0000000000000002E-3</v>
          </cell>
          <cell r="F318" t="str">
            <v>Vicente Guaita</v>
          </cell>
          <cell r="G318" t="str">
            <v>Fulham</v>
          </cell>
          <cell r="H318">
            <v>4334000</v>
          </cell>
          <cell r="I318">
            <v>1.0894736842105264</v>
          </cell>
          <cell r="J318">
            <v>1.043076923076923</v>
          </cell>
          <cell r="K318">
            <v>1.00622830088045</v>
          </cell>
          <cell r="L318">
            <v>190</v>
          </cell>
          <cell r="M318">
            <v>0</v>
          </cell>
          <cell r="N318">
            <v>0</v>
          </cell>
          <cell r="O318">
            <v>0</v>
          </cell>
          <cell r="P318">
            <v>0.40249132035218005</v>
          </cell>
          <cell r="Q318">
            <v>10.180430769230769</v>
          </cell>
          <cell r="R318">
            <v>0.13</v>
          </cell>
          <cell r="S318">
            <v>0</v>
          </cell>
          <cell r="T318">
            <v>2.0700000000000003</v>
          </cell>
          <cell r="U318">
            <v>3.3899999999999997</v>
          </cell>
          <cell r="V318">
            <v>0.47959999999999997</v>
          </cell>
          <cell r="W318">
            <v>0.48980000000000001</v>
          </cell>
          <cell r="X318">
            <v>1.0306000000000002</v>
          </cell>
          <cell r="Y318">
            <v>14000</v>
          </cell>
          <cell r="Z318">
            <v>11990</v>
          </cell>
          <cell r="AA318">
            <v>2449</v>
          </cell>
          <cell r="AB318">
            <v>-15459.000000000004</v>
          </cell>
          <cell r="AC318">
            <v>0</v>
          </cell>
          <cell r="AD318">
            <v>0</v>
          </cell>
          <cell r="AE318">
            <v>0</v>
          </cell>
          <cell r="AF318">
            <v>30186.849026413503</v>
          </cell>
          <cell r="AG318">
            <v>50902.153846153844</v>
          </cell>
          <cell r="AH318">
            <v>-2600</v>
          </cell>
          <cell r="AI318">
            <v>0</v>
          </cell>
          <cell r="AJ318">
            <v>20700.000000000004</v>
          </cell>
          <cell r="AK318">
            <v>-27119.999999999996</v>
          </cell>
          <cell r="AL318">
            <v>85049.002872567347</v>
          </cell>
          <cell r="AM318">
            <v>0.42995169082125601</v>
          </cell>
          <cell r="AN318">
            <v>0.5752212389380531</v>
          </cell>
          <cell r="AO318">
            <v>0.35348357689309606</v>
          </cell>
          <cell r="AP318">
            <v>0.38984722849179282</v>
          </cell>
          <cell r="AQ318">
            <v>14000</v>
          </cell>
          <cell r="AR318">
            <v>4082.5</v>
          </cell>
          <cell r="AS318">
            <v>1096</v>
          </cell>
          <cell r="AT318">
            <v>-9262.5</v>
          </cell>
          <cell r="AU318">
            <v>0</v>
          </cell>
          <cell r="AV318">
            <v>0</v>
          </cell>
          <cell r="AW318">
            <v>0</v>
          </cell>
          <cell r="AX318">
            <v>10670.55536898852</v>
          </cell>
          <cell r="AY318">
            <v>29280</v>
          </cell>
          <cell r="AZ318">
            <v>-2600</v>
          </cell>
          <cell r="BA318">
            <v>0</v>
          </cell>
          <cell r="BB318">
            <v>8900</v>
          </cell>
          <cell r="BC318">
            <v>-15599.999999999998</v>
          </cell>
          <cell r="BD318">
            <v>13283.27768449426</v>
          </cell>
          <cell r="BE318">
            <v>0.74396135265700469</v>
          </cell>
          <cell r="BF318">
            <v>0.29203539823008851</v>
          </cell>
          <cell r="BG318">
            <v>0.92319181118468829</v>
          </cell>
          <cell r="BH318">
            <v>0.82874545465470328</v>
          </cell>
          <cell r="BI318">
            <v>14000</v>
          </cell>
          <cell r="BJ318">
            <v>12402.5</v>
          </cell>
          <cell r="BK318">
            <v>1311.5</v>
          </cell>
          <cell r="BL318">
            <v>-3624</v>
          </cell>
          <cell r="BM318">
            <v>0</v>
          </cell>
          <cell r="BN318">
            <v>0</v>
          </cell>
          <cell r="BO318">
            <v>0</v>
          </cell>
          <cell r="BP318">
            <v>27868.251826653428</v>
          </cell>
          <cell r="BQ318">
            <v>14865.23076923077</v>
          </cell>
          <cell r="BR318">
            <v>-2600</v>
          </cell>
          <cell r="BS318">
            <v>0</v>
          </cell>
          <cell r="BT318">
            <v>15400</v>
          </cell>
          <cell r="BU318">
            <v>-7919.9999999999991</v>
          </cell>
          <cell r="BV318">
            <v>14425.870648971049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14000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-2600</v>
          </cell>
          <cell r="CK318">
            <v>0</v>
          </cell>
          <cell r="CL318">
            <v>0</v>
          </cell>
          <cell r="CM318">
            <v>0</v>
          </cell>
          <cell r="CN318">
            <v>-325</v>
          </cell>
          <cell r="CO318">
            <v>0.46376811594202888</v>
          </cell>
          <cell r="CP318">
            <v>0.49852507374631272</v>
          </cell>
          <cell r="CQ318">
            <v>0.45844348601488999</v>
          </cell>
          <cell r="CR318">
            <v>0.4610981151284631</v>
          </cell>
          <cell r="CS318">
            <v>14000</v>
          </cell>
          <cell r="CT318">
            <v>5285</v>
          </cell>
          <cell r="CU318">
            <v>1237.5</v>
          </cell>
          <cell r="CV318">
            <v>-8116.5</v>
          </cell>
          <cell r="CW318">
            <v>0</v>
          </cell>
          <cell r="CX318">
            <v>0</v>
          </cell>
          <cell r="CY318">
            <v>0</v>
          </cell>
          <cell r="CZ318">
            <v>13838.964299474195</v>
          </cell>
          <cell r="DA318">
            <v>25376</v>
          </cell>
          <cell r="DB318">
            <v>-2600</v>
          </cell>
          <cell r="DC318">
            <v>0</v>
          </cell>
          <cell r="DD318">
            <v>9600</v>
          </cell>
          <cell r="DE318">
            <v>-13520</v>
          </cell>
          <cell r="DF318">
            <v>1943.8102687171372</v>
          </cell>
          <cell r="DG318">
            <v>0.40096618357487918</v>
          </cell>
          <cell r="DH318">
            <v>0.55752212389380529</v>
          </cell>
          <cell r="DI318">
            <v>0.37534178054866618</v>
          </cell>
          <cell r="DJ318">
            <v>0.38794247161505596</v>
          </cell>
          <cell r="DK318">
            <v>14000</v>
          </cell>
          <cell r="DL318">
            <v>3965</v>
          </cell>
          <cell r="DM318">
            <v>1120</v>
          </cell>
          <cell r="DN318">
            <v>-9261</v>
          </cell>
          <cell r="DO318">
            <v>0</v>
          </cell>
          <cell r="DP318">
            <v>0</v>
          </cell>
          <cell r="DQ318">
            <v>0</v>
          </cell>
          <cell r="DR318">
            <v>11330.385662727815</v>
          </cell>
          <cell r="DS318">
            <v>28379.076923076922</v>
          </cell>
          <cell r="DT318">
            <v>-2600</v>
          </cell>
          <cell r="DU318">
            <v>0</v>
          </cell>
          <cell r="DV318">
            <v>8300</v>
          </cell>
          <cell r="DW318">
            <v>-10179.269088479825</v>
          </cell>
          <cell r="DX318">
            <v>970.44354679140349</v>
          </cell>
          <cell r="DY318">
            <v>115347.40502154118</v>
          </cell>
          <cell r="DZ318" t="str">
            <v>No</v>
          </cell>
          <cell r="EA318">
            <v>43340</v>
          </cell>
          <cell r="EB318">
            <v>4377340</v>
          </cell>
          <cell r="EC318">
            <v>72007.405021541184</v>
          </cell>
          <cell r="ED318">
            <v>1.6614537383835067E-2</v>
          </cell>
          <cell r="EE318">
            <v>72</v>
          </cell>
          <cell r="EF318">
            <v>68</v>
          </cell>
        </row>
        <row r="319">
          <cell r="A319" t="str">
            <v>Phillip Bardsley</v>
          </cell>
          <cell r="B319" t="str">
            <v>Burnley</v>
          </cell>
          <cell r="C319" t="str">
            <v>Defense</v>
          </cell>
          <cell r="D319" t="str">
            <v>2.497.000</v>
          </cell>
          <cell r="E319">
            <v>1E-3</v>
          </cell>
          <cell r="F319" t="str">
            <v>Phil Bardsley</v>
          </cell>
          <cell r="G319" t="str">
            <v/>
          </cell>
          <cell r="H319">
            <v>2497000</v>
          </cell>
          <cell r="I319">
            <v>0.95767195767195734</v>
          </cell>
          <cell r="J319">
            <v>0.81609195402298862</v>
          </cell>
          <cell r="K319">
            <v>1.4596210961395832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1.81</v>
          </cell>
          <cell r="U319">
            <v>2.84</v>
          </cell>
          <cell r="V319">
            <v>0.48159999999999997</v>
          </cell>
          <cell r="W319">
            <v>0.54899999999999993</v>
          </cell>
          <cell r="X319">
            <v>0.96940000000000004</v>
          </cell>
          <cell r="Y319">
            <v>-5000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-5000</v>
          </cell>
          <cell r="AM319">
            <v>0.53038674033149169</v>
          </cell>
          <cell r="AN319">
            <v>0.46830985915492962</v>
          </cell>
          <cell r="AO319">
            <v>0.53292892244294532</v>
          </cell>
          <cell r="AP319">
            <v>0.53165631191860041</v>
          </cell>
          <cell r="AQ319">
            <v>-5000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0.50276243093922657</v>
          </cell>
          <cell r="BF319">
            <v>0.49647887323943662</v>
          </cell>
          <cell r="BG319">
            <v>0.49195539976929853</v>
          </cell>
          <cell r="BH319">
            <v>0.49732956145969404</v>
          </cell>
          <cell r="BI319">
            <v>-5000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-5000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0.53038674033149169</v>
          </cell>
          <cell r="CP319">
            <v>0.44366197183098594</v>
          </cell>
          <cell r="CQ319">
            <v>0.57157062934705272</v>
          </cell>
          <cell r="CR319">
            <v>0.55059375493062257</v>
          </cell>
          <cell r="CS319">
            <v>-5000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0.72375690607734811</v>
          </cell>
          <cell r="DH319">
            <v>0.30281690140845069</v>
          </cell>
          <cell r="DI319">
            <v>0.8526831813062975</v>
          </cell>
          <cell r="DJ319">
            <v>0.78557962115016466</v>
          </cell>
          <cell r="DK319">
            <v>-5000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-5000</v>
          </cell>
          <cell r="DZ319" t="str">
            <v>No</v>
          </cell>
          <cell r="EA319">
            <v>24970</v>
          </cell>
          <cell r="EB319">
            <v>2521970</v>
          </cell>
          <cell r="EC319">
            <v>-29970</v>
          </cell>
          <cell r="ED319">
            <v>-1.2002402883460153E-2</v>
          </cell>
          <cell r="EE319">
            <v>363</v>
          </cell>
          <cell r="EF319">
            <v>439</v>
          </cell>
        </row>
        <row r="320">
          <cell r="A320" t="str">
            <v>Tariq Lamptey</v>
          </cell>
          <cell r="B320" t="str">
            <v>Brighton and Hove</v>
          </cell>
          <cell r="C320" t="str">
            <v>Defense</v>
          </cell>
          <cell r="D320" t="str">
            <v>2.960.000</v>
          </cell>
          <cell r="E320">
            <v>9.0000000000000011E-3</v>
          </cell>
          <cell r="F320" t="str">
            <v>Tariq Lamptey</v>
          </cell>
          <cell r="G320" t="str">
            <v/>
          </cell>
          <cell r="H320">
            <v>2960000</v>
          </cell>
          <cell r="I320">
            <v>1.0849673202614376</v>
          </cell>
          <cell r="J320">
            <v>0.94845360824742264</v>
          </cell>
          <cell r="K320">
            <v>1.0487343186434583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1.66</v>
          </cell>
          <cell r="U320">
            <v>0.92</v>
          </cell>
          <cell r="V320">
            <v>0.54459999999999997</v>
          </cell>
          <cell r="W320">
            <v>0.25019999999999998</v>
          </cell>
          <cell r="X320">
            <v>0.20519999999999999</v>
          </cell>
          <cell r="Y320">
            <v>-5000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-5000</v>
          </cell>
          <cell r="AM320">
            <v>0.77108433734939763</v>
          </cell>
          <cell r="AN320">
            <v>1.173913043478261</v>
          </cell>
          <cell r="AO320">
            <v>0.85214378896621135</v>
          </cell>
          <cell r="AP320">
            <v>0.81060146116412601</v>
          </cell>
          <cell r="AQ320">
            <v>-5000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0.78313253012048201</v>
          </cell>
          <cell r="BF320">
            <v>1.2499999999999998</v>
          </cell>
          <cell r="BG320">
            <v>0.79453360250333427</v>
          </cell>
          <cell r="BH320">
            <v>0.78881246845760333</v>
          </cell>
          <cell r="BI320">
            <v>-5000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1.0060240963855422</v>
          </cell>
          <cell r="BX320">
            <v>0.83695652173913038</v>
          </cell>
          <cell r="BY320">
            <v>1.1618342427282833</v>
          </cell>
          <cell r="BZ320">
            <v>1.0811259150489836</v>
          </cell>
          <cell r="CA320">
            <v>-5000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0.58433734939759041</v>
          </cell>
          <cell r="CP320">
            <v>2.0217391304347827</v>
          </cell>
          <cell r="CQ320">
            <v>0.39062783535852114</v>
          </cell>
          <cell r="CR320">
            <v>0.47776399394922653</v>
          </cell>
          <cell r="CS320">
            <v>-5000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0.90361445783132532</v>
          </cell>
          <cell r="DH320">
            <v>1.1413043478260869</v>
          </cell>
          <cell r="DI320">
            <v>0.8780954309205613</v>
          </cell>
          <cell r="DJ320">
            <v>0.890763563879578</v>
          </cell>
          <cell r="DK320">
            <v>-5000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-5000</v>
          </cell>
          <cell r="DZ320" t="str">
            <v>No</v>
          </cell>
          <cell r="EA320">
            <v>29600</v>
          </cell>
          <cell r="EB320">
            <v>2989600</v>
          </cell>
          <cell r="EC320">
            <v>-34600</v>
          </cell>
          <cell r="ED320">
            <v>-1.1689189189189189E-2</v>
          </cell>
          <cell r="EE320">
            <v>416</v>
          </cell>
          <cell r="EF320">
            <v>391</v>
          </cell>
        </row>
        <row r="321">
          <cell r="A321" t="str">
            <v>Declan Rice</v>
          </cell>
          <cell r="B321" t="str">
            <v>West Ham</v>
          </cell>
          <cell r="C321" t="str">
            <v>Midfield</v>
          </cell>
          <cell r="D321" t="str">
            <v>4.457.000</v>
          </cell>
          <cell r="E321">
            <v>8.0000000000000002E-3</v>
          </cell>
          <cell r="F321" t="str">
            <v>Declan Rice</v>
          </cell>
          <cell r="G321" t="str">
            <v>Manchester City</v>
          </cell>
          <cell r="H321">
            <v>4457000</v>
          </cell>
          <cell r="I321">
            <v>0.76811594202898537</v>
          </cell>
          <cell r="J321">
            <v>1.0043668122270741</v>
          </cell>
          <cell r="K321">
            <v>1.2532355465350469</v>
          </cell>
          <cell r="L321">
            <v>95</v>
          </cell>
          <cell r="M321">
            <v>3.0724637681159416E-2</v>
          </cell>
          <cell r="N321">
            <v>7.681159420289854E-3</v>
          </cell>
          <cell r="O321">
            <v>0.23811594202898545</v>
          </cell>
          <cell r="P321">
            <v>0.10025884372280375</v>
          </cell>
          <cell r="Q321">
            <v>0</v>
          </cell>
          <cell r="R321">
            <v>0.12</v>
          </cell>
          <cell r="S321">
            <v>0.01</v>
          </cell>
          <cell r="T321">
            <v>0.53</v>
          </cell>
          <cell r="U321">
            <v>2.2999999999999998</v>
          </cell>
          <cell r="V321">
            <v>6.8400000000000002E-2</v>
          </cell>
          <cell r="W321">
            <v>0.1605</v>
          </cell>
          <cell r="X321">
            <v>0.77110000000000001</v>
          </cell>
          <cell r="Y321">
            <v>7000</v>
          </cell>
          <cell r="Z321">
            <v>1710</v>
          </cell>
          <cell r="AA321">
            <v>802.5</v>
          </cell>
          <cell r="AB321">
            <v>-11566.5</v>
          </cell>
          <cell r="AC321">
            <v>3840.579710144927</v>
          </cell>
          <cell r="AD321">
            <v>384.05797101449269</v>
          </cell>
          <cell r="AE321">
            <v>2381.1594202898546</v>
          </cell>
          <cell r="AF321">
            <v>0</v>
          </cell>
          <cell r="AG321">
            <v>0</v>
          </cell>
          <cell r="AH321">
            <v>-2400</v>
          </cell>
          <cell r="AI321">
            <v>-500</v>
          </cell>
          <cell r="AJ321">
            <v>5300</v>
          </cell>
          <cell r="AK321">
            <v>-18400</v>
          </cell>
          <cell r="AL321">
            <v>-11448.202898550726</v>
          </cell>
          <cell r="AM321">
            <v>3.3207547169811318</v>
          </cell>
          <cell r="AN321">
            <v>0.56956521739130439</v>
          </cell>
          <cell r="AO321">
            <v>2.6912344723492616</v>
          </cell>
          <cell r="AP321">
            <v>2.9894697805055728</v>
          </cell>
          <cell r="AQ321">
            <v>7000</v>
          </cell>
          <cell r="AR321">
            <v>11902.5</v>
          </cell>
          <cell r="AS321">
            <v>1199.5</v>
          </cell>
          <cell r="AT321">
            <v>-4260</v>
          </cell>
          <cell r="AU321">
            <v>12753.623188405794</v>
          </cell>
          <cell r="AV321">
            <v>1275.3623188405793</v>
          </cell>
          <cell r="AW321">
            <v>7907.2463768115922</v>
          </cell>
          <cell r="AX321">
            <v>0</v>
          </cell>
          <cell r="AY321">
            <v>0</v>
          </cell>
          <cell r="AZ321">
            <v>-2400</v>
          </cell>
          <cell r="BA321">
            <v>-500</v>
          </cell>
          <cell r="BB321">
            <v>17600</v>
          </cell>
          <cell r="BC321">
            <v>-10480</v>
          </cell>
          <cell r="BD321">
            <v>17499.115942028984</v>
          </cell>
          <cell r="BE321">
            <v>1.9245283018867925</v>
          </cell>
          <cell r="BF321">
            <v>0.85652173913043483</v>
          </cell>
          <cell r="BG321">
            <v>1.39096812846378</v>
          </cell>
          <cell r="BH321">
            <v>1.6361410483974321</v>
          </cell>
          <cell r="BI321">
            <v>7000</v>
          </cell>
          <cell r="BJ321">
            <v>4702.5</v>
          </cell>
          <cell r="BK321">
            <v>1104</v>
          </cell>
          <cell r="BL321">
            <v>-8866.5</v>
          </cell>
          <cell r="BM321">
            <v>7391.3043478260861</v>
          </cell>
          <cell r="BN321">
            <v>739.13043478260863</v>
          </cell>
          <cell r="BO321">
            <v>4582.6086956521731</v>
          </cell>
          <cell r="BP321">
            <v>0</v>
          </cell>
          <cell r="BQ321">
            <v>0</v>
          </cell>
          <cell r="BR321">
            <v>-2400</v>
          </cell>
          <cell r="BS321">
            <v>-500</v>
          </cell>
          <cell r="BT321">
            <v>10200</v>
          </cell>
          <cell r="BU321">
            <v>-15760.000000000002</v>
          </cell>
          <cell r="BV321">
            <v>298.26086956521658</v>
          </cell>
          <cell r="BW321">
            <v>2.4528301886792452</v>
          </cell>
          <cell r="BX321">
            <v>0.56521739130434789</v>
          </cell>
          <cell r="BY321">
            <v>2.7182818284590446</v>
          </cell>
          <cell r="BZ321">
            <v>2.5821471162934468</v>
          </cell>
          <cell r="CA321">
            <v>7000</v>
          </cell>
          <cell r="CB321">
            <v>9152.5</v>
          </cell>
          <cell r="CC321">
            <v>1354</v>
          </cell>
          <cell r="CD321">
            <v>-5445</v>
          </cell>
          <cell r="CE321">
            <v>9420.2898550724622</v>
          </cell>
          <cell r="CF321">
            <v>942.02898550724615</v>
          </cell>
          <cell r="CG321">
            <v>5840.5797101449261</v>
          </cell>
          <cell r="CH321">
            <v>0</v>
          </cell>
          <cell r="CI321">
            <v>0</v>
          </cell>
          <cell r="CJ321">
            <v>-2400</v>
          </cell>
          <cell r="CK321">
            <v>-500</v>
          </cell>
          <cell r="CL321">
            <v>13000</v>
          </cell>
          <cell r="CM321">
            <v>-10400.000000000002</v>
          </cell>
          <cell r="CN321">
            <v>2620.5498188405791</v>
          </cell>
          <cell r="CO321">
            <v>2.1886792452830188</v>
          </cell>
          <cell r="CP321">
            <v>0.5260869565217392</v>
          </cell>
          <cell r="CQ321">
            <v>2.9742740725630652</v>
          </cell>
          <cell r="CR321">
            <v>2.5514176319062667</v>
          </cell>
          <cell r="CS321">
            <v>7000</v>
          </cell>
          <cell r="CT321">
            <v>8662.5</v>
          </cell>
          <cell r="CU321">
            <v>1428.5</v>
          </cell>
          <cell r="CV321">
            <v>-5517</v>
          </cell>
          <cell r="CW321">
            <v>8405.7971014492741</v>
          </cell>
          <cell r="CX321">
            <v>840.57971014492739</v>
          </cell>
          <cell r="CY321">
            <v>5211.5942028985492</v>
          </cell>
          <cell r="CZ321">
            <v>0</v>
          </cell>
          <cell r="DA321">
            <v>0</v>
          </cell>
          <cell r="DB321">
            <v>-2400</v>
          </cell>
          <cell r="DC321">
            <v>-500</v>
          </cell>
          <cell r="DD321">
            <v>11600</v>
          </cell>
          <cell r="DE321">
            <v>-9680.0000000000018</v>
          </cell>
          <cell r="DF321">
            <v>1128.248188405797</v>
          </cell>
          <cell r="DG321">
            <v>2.4905660377358489</v>
          </cell>
          <cell r="DH321">
            <v>0.5043478260869565</v>
          </cell>
          <cell r="DI321">
            <v>3.1267683651861553</v>
          </cell>
          <cell r="DJ321">
            <v>2.7905954737653182</v>
          </cell>
          <cell r="DK321">
            <v>7000</v>
          </cell>
          <cell r="DL321">
            <v>9982.5</v>
          </cell>
          <cell r="DM321">
            <v>1383.5</v>
          </cell>
          <cell r="DN321">
            <v>-4861.5</v>
          </cell>
          <cell r="DO321">
            <v>9565.2173913043462</v>
          </cell>
          <cell r="DP321">
            <v>956.52173913043464</v>
          </cell>
          <cell r="DQ321">
            <v>5930.4347826086941</v>
          </cell>
          <cell r="DR321">
            <v>0</v>
          </cell>
          <cell r="DS321">
            <v>0</v>
          </cell>
          <cell r="DT321">
            <v>-2400</v>
          </cell>
          <cell r="DU321">
            <v>-500</v>
          </cell>
          <cell r="DV321">
            <v>13200</v>
          </cell>
          <cell r="DW321">
            <v>-57532.53791942526</v>
          </cell>
          <cell r="DX321">
            <v>-758.62075019943086</v>
          </cell>
          <cell r="DY321">
            <v>9339.3511700904182</v>
          </cell>
          <cell r="DZ321" t="str">
            <v>No</v>
          </cell>
          <cell r="EA321">
            <v>44570</v>
          </cell>
          <cell r="EB321">
            <v>4501570</v>
          </cell>
          <cell r="EC321">
            <v>-35230.64882990958</v>
          </cell>
          <cell r="ED321">
            <v>-7.9045655889408966E-3</v>
          </cell>
          <cell r="EE321">
            <v>430</v>
          </cell>
          <cell r="EF321">
            <v>232</v>
          </cell>
        </row>
        <row r="322">
          <cell r="A322" t="str">
            <v>Reiss Nelson</v>
          </cell>
          <cell r="B322" t="str">
            <v>Arsenal</v>
          </cell>
          <cell r="C322" t="str">
            <v>Striker</v>
          </cell>
          <cell r="D322" t="str">
            <v>1.960.000</v>
          </cell>
          <cell r="E322">
            <v>9.0000000000000011E-3</v>
          </cell>
          <cell r="F322" t="str">
            <v>Reiss Nelson</v>
          </cell>
          <cell r="G322" t="str">
            <v/>
          </cell>
          <cell r="H322">
            <v>1960000</v>
          </cell>
          <cell r="I322">
            <v>0.78294573643410836</v>
          </cell>
          <cell r="J322">
            <v>0.99999999999999989</v>
          </cell>
          <cell r="K322">
            <v>1.0063142122390261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1.01</v>
          </cell>
          <cell r="U322">
            <v>1.38</v>
          </cell>
          <cell r="V322">
            <v>0.2727</v>
          </cell>
          <cell r="W322">
            <v>0.27839999999999998</v>
          </cell>
          <cell r="X322">
            <v>0.44890000000000002</v>
          </cell>
          <cell r="Y322">
            <v>-5000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-5000</v>
          </cell>
          <cell r="AM322">
            <v>1.3168316831683169</v>
          </cell>
          <cell r="AN322">
            <v>0.69565217391304346</v>
          </cell>
          <cell r="AO322">
            <v>1.5219615556186339</v>
          </cell>
          <cell r="AP322">
            <v>1.4156861223458947</v>
          </cell>
          <cell r="AQ322">
            <v>-5000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1.5247524752475248</v>
          </cell>
          <cell r="BF322">
            <v>0.84782608695652173</v>
          </cell>
          <cell r="BG322">
            <v>1.2336780599567434</v>
          </cell>
          <cell r="BH322">
            <v>1.3715151022054437</v>
          </cell>
          <cell r="BI322">
            <v>-5000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1.2871287128712872</v>
          </cell>
          <cell r="BX322">
            <v>0.94202898550724645</v>
          </cell>
          <cell r="BY322">
            <v>1.0832870676749584</v>
          </cell>
          <cell r="BZ322">
            <v>1.1808174664555822</v>
          </cell>
          <cell r="CA322">
            <v>-5000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1.2772277227722773</v>
          </cell>
          <cell r="CP322">
            <v>1.1304347826086958</v>
          </cell>
          <cell r="CQ322">
            <v>0.83527021141127189</v>
          </cell>
          <cell r="CR322">
            <v>1.0328747600848505</v>
          </cell>
          <cell r="CS322">
            <v>-5000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1.4455445544554455</v>
          </cell>
          <cell r="DH322">
            <v>0.65942028985507251</v>
          </cell>
          <cell r="DI322">
            <v>1.5999941932173602</v>
          </cell>
          <cell r="DJ322">
            <v>1.5208099464317324</v>
          </cell>
          <cell r="DK322">
            <v>-5000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-5000</v>
          </cell>
          <cell r="DZ322" t="str">
            <v>No</v>
          </cell>
          <cell r="EA322">
            <v>19600</v>
          </cell>
          <cell r="EB322">
            <v>1979600</v>
          </cell>
          <cell r="EC322">
            <v>-24600</v>
          </cell>
          <cell r="ED322">
            <v>-1.2551020408163265E-2</v>
          </cell>
          <cell r="EE322">
            <v>274</v>
          </cell>
          <cell r="EF322">
            <v>525</v>
          </cell>
        </row>
        <row r="323">
          <cell r="A323" t="str">
            <v>Billy Sharp</v>
          </cell>
          <cell r="B323" t="str">
            <v>Sheffield United</v>
          </cell>
          <cell r="C323" t="str">
            <v>Striker</v>
          </cell>
          <cell r="D323" t="str">
            <v>3.298.000</v>
          </cell>
          <cell r="E323">
            <v>3.0000000000000001E-3</v>
          </cell>
          <cell r="F323" t="str">
            <v>Billy Sharp</v>
          </cell>
          <cell r="G323" t="str">
            <v>Liverpool</v>
          </cell>
          <cell r="H323">
            <v>3298000</v>
          </cell>
          <cell r="I323">
            <v>0.92857142857142838</v>
          </cell>
          <cell r="J323">
            <v>1.0201729106628248</v>
          </cell>
          <cell r="K323">
            <v>1.0082793805717964</v>
          </cell>
          <cell r="L323">
            <v>95</v>
          </cell>
          <cell r="M323">
            <v>0.3249999999999999</v>
          </cell>
          <cell r="N323">
            <v>7.4285714285714274E-2</v>
          </cell>
          <cell r="O323">
            <v>1.5507142857142853</v>
          </cell>
          <cell r="P323">
            <v>0.10082793805717966</v>
          </cell>
          <cell r="Q323">
            <v>0</v>
          </cell>
          <cell r="R323">
            <v>0.25</v>
          </cell>
          <cell r="S323">
            <v>0</v>
          </cell>
          <cell r="T323">
            <v>1.82</v>
          </cell>
          <cell r="U323">
            <v>3.54</v>
          </cell>
          <cell r="V323">
            <v>0.40310000000000001</v>
          </cell>
          <cell r="W323">
            <v>0.46500000000000002</v>
          </cell>
          <cell r="X323">
            <v>1.1319999999999999</v>
          </cell>
          <cell r="Y323">
            <v>7000</v>
          </cell>
          <cell r="Z323">
            <v>10077.5</v>
          </cell>
          <cell r="AA323">
            <v>2325</v>
          </cell>
          <cell r="AB323">
            <v>-16980</v>
          </cell>
          <cell r="AC323">
            <v>32499.999999999989</v>
          </cell>
          <cell r="AD323">
            <v>3714.2857142857138</v>
          </cell>
          <cell r="AE323">
            <v>15507.142857142853</v>
          </cell>
          <cell r="AF323">
            <v>0</v>
          </cell>
          <cell r="AG323">
            <v>0</v>
          </cell>
          <cell r="AH323">
            <v>-5000</v>
          </cell>
          <cell r="AI323">
            <v>0</v>
          </cell>
          <cell r="AJ323">
            <v>18200</v>
          </cell>
          <cell r="AK323">
            <v>-28320</v>
          </cell>
          <cell r="AL323">
            <v>39023.928571428551</v>
          </cell>
          <cell r="AM323">
            <v>0.63186813186813184</v>
          </cell>
          <cell r="AN323">
            <v>0.31638418079096048</v>
          </cell>
          <cell r="AO323">
            <v>0.8988905062481729</v>
          </cell>
          <cell r="AP323">
            <v>0.75364465428810168</v>
          </cell>
          <cell r="AQ323">
            <v>7000</v>
          </cell>
          <cell r="AR323">
            <v>8990</v>
          </cell>
          <cell r="AS323">
            <v>1465.5000000000002</v>
          </cell>
          <cell r="AT323">
            <v>-5211</v>
          </cell>
          <cell r="AU323">
            <v>20535.714285714279</v>
          </cell>
          <cell r="AV323">
            <v>2346.9387755102039</v>
          </cell>
          <cell r="AW323">
            <v>9798.4693877550999</v>
          </cell>
          <cell r="AX323">
            <v>0</v>
          </cell>
          <cell r="AY323">
            <v>0</v>
          </cell>
          <cell r="AZ323">
            <v>-5000</v>
          </cell>
          <cell r="BA323">
            <v>0</v>
          </cell>
          <cell r="BB323">
            <v>11500</v>
          </cell>
          <cell r="BC323">
            <v>-8960</v>
          </cell>
          <cell r="BD323">
            <v>17732.811224489793</v>
          </cell>
          <cell r="BE323">
            <v>0.37362637362637363</v>
          </cell>
          <cell r="BF323">
            <v>0.44350282485875708</v>
          </cell>
          <cell r="BG323">
            <v>0.5731578920093825</v>
          </cell>
          <cell r="BH323">
            <v>0.46276009411659758</v>
          </cell>
          <cell r="BI323">
            <v>7000</v>
          </cell>
          <cell r="BJ323">
            <v>3955</v>
          </cell>
          <cell r="BK323">
            <v>1291.4999999999998</v>
          </cell>
          <cell r="BL323">
            <v>-8752.5</v>
          </cell>
          <cell r="BM323">
            <v>12142.857142857139</v>
          </cell>
          <cell r="BN323">
            <v>1387.7551020408162</v>
          </cell>
          <cell r="BO323">
            <v>5793.8775510204068</v>
          </cell>
          <cell r="BP323">
            <v>0</v>
          </cell>
          <cell r="BQ323">
            <v>0</v>
          </cell>
          <cell r="BR323">
            <v>-5000</v>
          </cell>
          <cell r="BS323">
            <v>0</v>
          </cell>
          <cell r="BT323">
            <v>6800</v>
          </cell>
          <cell r="BU323">
            <v>-12560</v>
          </cell>
          <cell r="BV323">
            <v>1264.6224489795904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7000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-5000</v>
          </cell>
          <cell r="CK323">
            <v>0</v>
          </cell>
          <cell r="CL323">
            <v>0</v>
          </cell>
          <cell r="CM323">
            <v>0</v>
          </cell>
          <cell r="CN323">
            <v>-625</v>
          </cell>
          <cell r="CO323">
            <v>0.55494505494505497</v>
          </cell>
          <cell r="CP323">
            <v>0.48870056497175141</v>
          </cell>
          <cell r="CQ323">
            <v>0.48841293777276185</v>
          </cell>
          <cell r="CR323">
            <v>0.52061727265639302</v>
          </cell>
          <cell r="CS323">
            <v>7000</v>
          </cell>
          <cell r="CT323">
            <v>5482.5</v>
          </cell>
          <cell r="CU323">
            <v>1219.5</v>
          </cell>
          <cell r="CV323">
            <v>-8052.0000000000009</v>
          </cell>
          <cell r="CW323">
            <v>18035.714285714279</v>
          </cell>
          <cell r="CX323">
            <v>2061.2244897959181</v>
          </cell>
          <cell r="CY323">
            <v>8605.6122448979568</v>
          </cell>
          <cell r="CZ323">
            <v>0</v>
          </cell>
          <cell r="DA323">
            <v>0</v>
          </cell>
          <cell r="DB323">
            <v>-5000</v>
          </cell>
          <cell r="DC323">
            <v>0</v>
          </cell>
          <cell r="DD323">
            <v>10100</v>
          </cell>
          <cell r="DE323">
            <v>-13840</v>
          </cell>
          <cell r="DF323">
            <v>1163.2844387755094</v>
          </cell>
          <cell r="DG323">
            <v>0.5</v>
          </cell>
          <cell r="DH323">
            <v>0.41242937853107342</v>
          </cell>
          <cell r="DI323">
            <v>0.63980358576050766</v>
          </cell>
          <cell r="DJ323">
            <v>0.56559861463784888</v>
          </cell>
          <cell r="DK323">
            <v>7000</v>
          </cell>
          <cell r="DL323">
            <v>5812.5</v>
          </cell>
          <cell r="DM323">
            <v>1360</v>
          </cell>
          <cell r="DN323">
            <v>-7431</v>
          </cell>
          <cell r="DO323">
            <v>16249.999999999995</v>
          </cell>
          <cell r="DP323">
            <v>1857.1428571428569</v>
          </cell>
          <cell r="DQ323">
            <v>7753.5714285714266</v>
          </cell>
          <cell r="DR323">
            <v>0</v>
          </cell>
          <cell r="DS323">
            <v>0</v>
          </cell>
          <cell r="DT323">
            <v>-5000</v>
          </cell>
          <cell r="DU323">
            <v>0</v>
          </cell>
          <cell r="DV323">
            <v>9100</v>
          </cell>
          <cell r="DW323">
            <v>-18119.237548737576</v>
          </cell>
          <cell r="DX323">
            <v>361.96802303052198</v>
          </cell>
          <cell r="DY323">
            <v>58921.614706703971</v>
          </cell>
          <cell r="DZ323" t="str">
            <v>No</v>
          </cell>
          <cell r="EA323">
            <v>32980</v>
          </cell>
          <cell r="EB323">
            <v>3330980</v>
          </cell>
          <cell r="EC323">
            <v>25941.614706703971</v>
          </cell>
          <cell r="ED323">
            <v>7.8658625550952002E-3</v>
          </cell>
          <cell r="EE323">
            <v>146</v>
          </cell>
          <cell r="EF323">
            <v>138</v>
          </cell>
        </row>
        <row r="324">
          <cell r="A324" t="str">
            <v>Pedro Neto</v>
          </cell>
          <cell r="B324" t="str">
            <v>Wolverhampton</v>
          </cell>
          <cell r="C324" t="str">
            <v>Striker</v>
          </cell>
          <cell r="D324" t="str">
            <v>5.262.000</v>
          </cell>
          <cell r="E324">
            <v>4.7E-2</v>
          </cell>
          <cell r="F324" t="str">
            <v>Pedro Neto</v>
          </cell>
          <cell r="G324" t="str">
            <v>Newcastle</v>
          </cell>
          <cell r="H324">
            <v>5262000</v>
          </cell>
          <cell r="I324">
            <v>0.72043010752688141</v>
          </cell>
          <cell r="J324">
            <v>1.0147058823529413</v>
          </cell>
          <cell r="K324">
            <v>1.0031115286347965</v>
          </cell>
          <cell r="L324">
            <v>190</v>
          </cell>
          <cell r="M324">
            <v>0.28817204301075255</v>
          </cell>
          <cell r="N324">
            <v>0.28817204301075255</v>
          </cell>
          <cell r="O324">
            <v>1.0590322580645157</v>
          </cell>
          <cell r="P324">
            <v>0.4213068420266145</v>
          </cell>
          <cell r="Q324">
            <v>0</v>
          </cell>
          <cell r="R324">
            <v>0.29000000000000004</v>
          </cell>
          <cell r="S324">
            <v>0</v>
          </cell>
          <cell r="T324">
            <v>1.34</v>
          </cell>
          <cell r="U324">
            <v>3.4499999999999997</v>
          </cell>
          <cell r="V324">
            <v>0.37019999999999997</v>
          </cell>
          <cell r="W324">
            <v>0.42870000000000003</v>
          </cell>
          <cell r="X324">
            <v>1.2010999999999998</v>
          </cell>
          <cell r="Y324">
            <v>14000</v>
          </cell>
          <cell r="Z324">
            <v>9255</v>
          </cell>
          <cell r="AA324">
            <v>2143.5</v>
          </cell>
          <cell r="AB324">
            <v>-18016.499999999996</v>
          </cell>
          <cell r="AC324">
            <v>28817.204301075257</v>
          </cell>
          <cell r="AD324">
            <v>14408.602150537628</v>
          </cell>
          <cell r="AE324">
            <v>10590.322580645157</v>
          </cell>
          <cell r="AF324">
            <v>0</v>
          </cell>
          <cell r="AG324">
            <v>0</v>
          </cell>
          <cell r="AH324">
            <v>-5800.0000000000009</v>
          </cell>
          <cell r="AI324">
            <v>0</v>
          </cell>
          <cell r="AJ324">
            <v>13400</v>
          </cell>
          <cell r="AK324">
            <v>-27599.999999999996</v>
          </cell>
          <cell r="AL324">
            <v>41198.129032258046</v>
          </cell>
          <cell r="AM324">
            <v>0.76119402985074625</v>
          </cell>
          <cell r="AN324">
            <v>0.41449275362318844</v>
          </cell>
          <cell r="AO324">
            <v>0.5680157509253958</v>
          </cell>
          <cell r="AP324">
            <v>0.6575486282136096</v>
          </cell>
          <cell r="AQ324">
            <v>14000</v>
          </cell>
          <cell r="AR324">
            <v>6627.5</v>
          </cell>
          <cell r="AS324">
            <v>1363.5</v>
          </cell>
          <cell r="AT324">
            <v>-6933</v>
          </cell>
          <cell r="AU324">
            <v>21935.483870967731</v>
          </cell>
          <cell r="AV324">
            <v>10967.741935483866</v>
          </cell>
          <cell r="AW324">
            <v>8061.2903225806422</v>
          </cell>
          <cell r="AX324">
            <v>0</v>
          </cell>
          <cell r="AY324">
            <v>0</v>
          </cell>
          <cell r="AZ324">
            <v>-5800.0000000000009</v>
          </cell>
          <cell r="BA324">
            <v>0</v>
          </cell>
          <cell r="BB324">
            <v>10200</v>
          </cell>
          <cell r="BC324">
            <v>-11440</v>
          </cell>
          <cell r="BD324">
            <v>17491.258064516122</v>
          </cell>
          <cell r="BE324">
            <v>0.74626865671641784</v>
          </cell>
          <cell r="BF324">
            <v>0.49275362318840582</v>
          </cell>
          <cell r="BG324">
            <v>0.43361157671679662</v>
          </cell>
          <cell r="BH324">
            <v>0.56885035720576971</v>
          </cell>
          <cell r="BI324">
            <v>14000</v>
          </cell>
          <cell r="BJ324">
            <v>5477.5</v>
          </cell>
          <cell r="BK324">
            <v>1231.5</v>
          </cell>
          <cell r="BL324">
            <v>-8020.4999999999991</v>
          </cell>
          <cell r="BM324">
            <v>21505.376344086009</v>
          </cell>
          <cell r="BN324">
            <v>10752.688172043005</v>
          </cell>
          <cell r="BO324">
            <v>7903.2258064516091</v>
          </cell>
          <cell r="BP324">
            <v>0</v>
          </cell>
          <cell r="BQ324">
            <v>0</v>
          </cell>
          <cell r="BR324">
            <v>-5800.0000000000009</v>
          </cell>
          <cell r="BS324">
            <v>0</v>
          </cell>
          <cell r="BT324">
            <v>10000</v>
          </cell>
          <cell r="BU324">
            <v>-13599.999999999998</v>
          </cell>
          <cell r="BV324">
            <v>7362.4475806451555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14000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-5800.0000000000009</v>
          </cell>
          <cell r="CK324">
            <v>0</v>
          </cell>
          <cell r="CL324">
            <v>0</v>
          </cell>
          <cell r="CM324">
            <v>0</v>
          </cell>
          <cell r="CN324">
            <v>-725.00000000000011</v>
          </cell>
          <cell r="CO324">
            <v>0.90298507462686561</v>
          </cell>
          <cell r="CP324">
            <v>0.336231884057971</v>
          </cell>
          <cell r="CQ324">
            <v>0.74408044116881922</v>
          </cell>
          <cell r="CR324">
            <v>0.8196911202991144</v>
          </cell>
          <cell r="CS324">
            <v>14000</v>
          </cell>
          <cell r="CT324">
            <v>9195</v>
          </cell>
          <cell r="CU324">
            <v>1428.5</v>
          </cell>
          <cell r="CV324">
            <v>-5197.5</v>
          </cell>
          <cell r="CW324">
            <v>26021.505376344074</v>
          </cell>
          <cell r="CX324">
            <v>13010.752688172037</v>
          </cell>
          <cell r="CY324">
            <v>9562.9032258064472</v>
          </cell>
          <cell r="CZ324">
            <v>0</v>
          </cell>
          <cell r="DA324">
            <v>0</v>
          </cell>
          <cell r="DB324">
            <v>-5800.0000000000009</v>
          </cell>
          <cell r="DC324">
            <v>0</v>
          </cell>
          <cell r="DD324">
            <v>12100</v>
          </cell>
          <cell r="DE324">
            <v>-9279.9999999999982</v>
          </cell>
          <cell r="DF324">
            <v>3190.0725806451596</v>
          </cell>
          <cell r="DG324">
            <v>0.74626865671641784</v>
          </cell>
          <cell r="DH324">
            <v>0.31884057971014496</v>
          </cell>
          <cell r="DI324">
            <v>0.7900918060026465</v>
          </cell>
          <cell r="DJ324">
            <v>0.76786766486696367</v>
          </cell>
          <cell r="DK324">
            <v>14000</v>
          </cell>
          <cell r="DL324">
            <v>8022.5000000000009</v>
          </cell>
          <cell r="DM324">
            <v>1531.5</v>
          </cell>
          <cell r="DN324">
            <v>-5592</v>
          </cell>
          <cell r="DO324">
            <v>21505.376344086009</v>
          </cell>
          <cell r="DP324">
            <v>10752.688172043005</v>
          </cell>
          <cell r="DQ324">
            <v>7903.2258064516091</v>
          </cell>
          <cell r="DR324">
            <v>0</v>
          </cell>
          <cell r="DS324">
            <v>0</v>
          </cell>
          <cell r="DT324">
            <v>-5800.0000000000009</v>
          </cell>
          <cell r="DU324">
            <v>0</v>
          </cell>
          <cell r="DV324">
            <v>10000</v>
          </cell>
          <cell r="DW324">
            <v>-21806.533845673042</v>
          </cell>
          <cell r="DX324">
            <v>828.64863990336187</v>
          </cell>
          <cell r="DY324">
            <v>69345.555897967846</v>
          </cell>
          <cell r="DZ324" t="str">
            <v>No</v>
          </cell>
          <cell r="EA324">
            <v>52620</v>
          </cell>
          <cell r="EB324">
            <v>5314620</v>
          </cell>
          <cell r="EC324">
            <v>16725.555897967846</v>
          </cell>
          <cell r="ED324">
            <v>3.1785549026924829E-3</v>
          </cell>
          <cell r="EE324">
            <v>165</v>
          </cell>
          <cell r="EF324">
            <v>174</v>
          </cell>
        </row>
        <row r="325">
          <cell r="A325" t="str">
            <v>Ayoze Perez</v>
          </cell>
          <cell r="B325" t="str">
            <v>Leicester City</v>
          </cell>
          <cell r="C325" t="str">
            <v>Striker</v>
          </cell>
          <cell r="D325" t="str">
            <v>4.717.000</v>
          </cell>
          <cell r="E325">
            <v>6.0000000000000001E-3</v>
          </cell>
          <cell r="F325" t="str">
            <v>Ayoze Perez</v>
          </cell>
          <cell r="G325" t="str">
            <v/>
          </cell>
          <cell r="H325">
            <v>4717000</v>
          </cell>
          <cell r="I325">
            <v>0.85382059800664467</v>
          </cell>
          <cell r="J325">
            <v>0.86147186147186161</v>
          </cell>
          <cell r="K325">
            <v>1.1377385821891119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2.57</v>
          </cell>
          <cell r="U325">
            <v>1.99</v>
          </cell>
          <cell r="V325">
            <v>0.85340000000000005</v>
          </cell>
          <cell r="W325">
            <v>0.57689999999999997</v>
          </cell>
          <cell r="X325">
            <v>0.56969999999999998</v>
          </cell>
          <cell r="Y325">
            <v>-5000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-5000</v>
          </cell>
          <cell r="AM325">
            <v>0.42023346303501952</v>
          </cell>
          <cell r="AN325">
            <v>0.64321608040201006</v>
          </cell>
          <cell r="AO325">
            <v>0.3759648303232232</v>
          </cell>
          <cell r="AP325">
            <v>0.39748333628732363</v>
          </cell>
          <cell r="AQ325">
            <v>-5000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0.6108949416342413</v>
          </cell>
          <cell r="BF325">
            <v>0.34170854271356788</v>
          </cell>
          <cell r="BG325">
            <v>0.68505258561757265</v>
          </cell>
          <cell r="BH325">
            <v>0.6469120182120851</v>
          </cell>
          <cell r="BI325">
            <v>-5000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-5000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0.28404669260700388</v>
          </cell>
          <cell r="CP325">
            <v>0.92964824120603018</v>
          </cell>
          <cell r="CQ325">
            <v>0.21261767560413783</v>
          </cell>
          <cell r="CR325">
            <v>0.24575057994874439</v>
          </cell>
          <cell r="CS325">
            <v>-5000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0.45136186770428016</v>
          </cell>
          <cell r="DH325">
            <v>0.66331658291457285</v>
          </cell>
          <cell r="DI325">
            <v>0.3612230384672479</v>
          </cell>
          <cell r="DJ325">
            <v>0.4037849740894181</v>
          </cell>
          <cell r="DK325">
            <v>-5000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-5000</v>
          </cell>
          <cell r="DZ325" t="str">
            <v>No</v>
          </cell>
          <cell r="EA325">
            <v>47170</v>
          </cell>
          <cell r="EB325">
            <v>4764170</v>
          </cell>
          <cell r="EC325">
            <v>-52170</v>
          </cell>
          <cell r="ED325">
            <v>-1.105999576001696E-2</v>
          </cell>
          <cell r="EE325">
            <v>537</v>
          </cell>
          <cell r="EF325">
            <v>269</v>
          </cell>
        </row>
        <row r="326">
          <cell r="A326" t="str">
            <v>Jose Izquierdo</v>
          </cell>
          <cell r="B326" t="str">
            <v>Brighton and Hove</v>
          </cell>
          <cell r="C326" t="str">
            <v>Striker</v>
          </cell>
          <cell r="D326" t="str">
            <v>1.960.000</v>
          </cell>
          <cell r="E326">
            <v>1E-3</v>
          </cell>
          <cell r="F326" t="str">
            <v>Jose Izquierdo</v>
          </cell>
          <cell r="G326" t="str">
            <v/>
          </cell>
          <cell r="H326">
            <v>1960000</v>
          </cell>
          <cell r="I326">
            <v>1.0849673202614376</v>
          </cell>
          <cell r="J326">
            <v>0.94845360824742264</v>
          </cell>
          <cell r="K326">
            <v>1.0487343186434583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1.66</v>
          </cell>
          <cell r="U326">
            <v>0.92</v>
          </cell>
          <cell r="V326">
            <v>0.54459999999999997</v>
          </cell>
          <cell r="W326">
            <v>0.25019999999999998</v>
          </cell>
          <cell r="X326">
            <v>0.20519999999999999</v>
          </cell>
          <cell r="Y326">
            <v>-5000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-5000</v>
          </cell>
          <cell r="AM326">
            <v>0.77108433734939763</v>
          </cell>
          <cell r="AN326">
            <v>1.173913043478261</v>
          </cell>
          <cell r="AO326">
            <v>0.85214378896621135</v>
          </cell>
          <cell r="AP326">
            <v>0.81060146116412601</v>
          </cell>
          <cell r="AQ326">
            <v>-5000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0.78313253012048201</v>
          </cell>
          <cell r="BF326">
            <v>1.2499999999999998</v>
          </cell>
          <cell r="BG326">
            <v>0.79453360250333427</v>
          </cell>
          <cell r="BH326">
            <v>0.78881246845760333</v>
          </cell>
          <cell r="BI326">
            <v>-5000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1.0060240963855422</v>
          </cell>
          <cell r="BX326">
            <v>0.83695652173913038</v>
          </cell>
          <cell r="BY326">
            <v>1.1618342427282833</v>
          </cell>
          <cell r="BZ326">
            <v>1.0811259150489836</v>
          </cell>
          <cell r="CA326">
            <v>-5000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0.58433734939759041</v>
          </cell>
          <cell r="CP326">
            <v>2.0217391304347827</v>
          </cell>
          <cell r="CQ326">
            <v>0.39062783535852114</v>
          </cell>
          <cell r="CR326">
            <v>0.47776399394922653</v>
          </cell>
          <cell r="CS326">
            <v>-5000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0.90361445783132532</v>
          </cell>
          <cell r="DH326">
            <v>1.1413043478260869</v>
          </cell>
          <cell r="DI326">
            <v>0.8780954309205613</v>
          </cell>
          <cell r="DJ326">
            <v>0.890763563879578</v>
          </cell>
          <cell r="DK326">
            <v>-5000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-5000</v>
          </cell>
          <cell r="DZ326" t="str">
            <v>No</v>
          </cell>
          <cell r="EA326">
            <v>19600</v>
          </cell>
          <cell r="EB326">
            <v>1979600</v>
          </cell>
          <cell r="EC326">
            <v>-24600</v>
          </cell>
          <cell r="ED326">
            <v>-1.2551020408163265E-2</v>
          </cell>
          <cell r="EE326">
            <v>275</v>
          </cell>
          <cell r="EF326">
            <v>526</v>
          </cell>
        </row>
        <row r="327">
          <cell r="A327" t="str">
            <v>Callum Wilson</v>
          </cell>
          <cell r="B327" t="str">
            <v>Newcastle</v>
          </cell>
          <cell r="C327" t="str">
            <v>Striker</v>
          </cell>
          <cell r="D327" t="str">
            <v>6.336.000</v>
          </cell>
          <cell r="E327">
            <v>1.1000000000000001E-2</v>
          </cell>
          <cell r="F327" t="str">
            <v>Callum Wilson</v>
          </cell>
          <cell r="G327" t="str">
            <v/>
          </cell>
          <cell r="H327">
            <v>6336000</v>
          </cell>
          <cell r="I327">
            <v>1.0660377358490565</v>
          </cell>
          <cell r="J327">
            <v>0.83206106870228991</v>
          </cell>
          <cell r="K327">
            <v>1.2007731918097617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1.1299999999999999</v>
          </cell>
          <cell r="U327">
            <v>1.0900000000000001</v>
          </cell>
          <cell r="V327">
            <v>0.3609</v>
          </cell>
          <cell r="W327">
            <v>0.29720000000000002</v>
          </cell>
          <cell r="X327">
            <v>0.34189999999999998</v>
          </cell>
          <cell r="Y327">
            <v>-5000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-5000</v>
          </cell>
          <cell r="AM327">
            <v>1.0796460176991152</v>
          </cell>
          <cell r="AN327">
            <v>1.0917431192660549</v>
          </cell>
          <cell r="AO327">
            <v>0.90483741803595963</v>
          </cell>
          <cell r="AP327">
            <v>0.98838459875074614</v>
          </cell>
          <cell r="AQ327">
            <v>-5000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1.0088495575221239</v>
          </cell>
          <cell r="BF327">
            <v>1.3853211009174311</v>
          </cell>
          <cell r="BG327">
            <v>0.65704681981505675</v>
          </cell>
          <cell r="BH327">
            <v>0.81416300176422818</v>
          </cell>
          <cell r="BI327">
            <v>-5000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0.68141592920353988</v>
          </cell>
          <cell r="BX327">
            <v>1.5321100917431192</v>
          </cell>
          <cell r="BY327">
            <v>0.55989836656540215</v>
          </cell>
          <cell r="BZ327">
            <v>0.61767602002401523</v>
          </cell>
          <cell r="CA327">
            <v>-5000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0.95575221238938068</v>
          </cell>
          <cell r="CP327">
            <v>1.4954128440366969</v>
          </cell>
          <cell r="CQ327">
            <v>0.58274825237398975</v>
          </cell>
          <cell r="CR327">
            <v>0.74629949180773658</v>
          </cell>
          <cell r="CS327">
            <v>-5000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0.76106194690265494</v>
          </cell>
          <cell r="DH327">
            <v>1.201834862385321</v>
          </cell>
          <cell r="DI327">
            <v>0.80251879796247838</v>
          </cell>
          <cell r="DJ327">
            <v>0.78151552691120751</v>
          </cell>
          <cell r="DK327">
            <v>-5000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-5000</v>
          </cell>
          <cell r="DZ327" t="str">
            <v>No</v>
          </cell>
          <cell r="EA327">
            <v>63360</v>
          </cell>
          <cell r="EB327">
            <v>6399360</v>
          </cell>
          <cell r="EC327">
            <v>-68360</v>
          </cell>
          <cell r="ED327">
            <v>-1.0789141414141414E-2</v>
          </cell>
          <cell r="EE327">
            <v>563</v>
          </cell>
          <cell r="EF327">
            <v>243</v>
          </cell>
        </row>
        <row r="328">
          <cell r="A328" t="str">
            <v>Reece James</v>
          </cell>
          <cell r="B328" t="str">
            <v>Chelsea</v>
          </cell>
          <cell r="C328" t="str">
            <v>Defense</v>
          </cell>
          <cell r="D328" t="str">
            <v>5.250.000</v>
          </cell>
          <cell r="E328">
            <v>6.0000000000000001E-3</v>
          </cell>
          <cell r="F328" t="str">
            <v>Reece James</v>
          </cell>
          <cell r="G328" t="str">
            <v>Manchester United</v>
          </cell>
          <cell r="H328">
            <v>5250000</v>
          </cell>
          <cell r="I328">
            <v>1.003571428571429</v>
          </cell>
          <cell r="J328">
            <v>0.9963636363636369</v>
          </cell>
          <cell r="K328">
            <v>0.99321007287201368</v>
          </cell>
          <cell r="L328">
            <v>95</v>
          </cell>
          <cell r="M328">
            <v>2.007142857142858E-2</v>
          </cell>
          <cell r="N328">
            <v>0.1906785714285715</v>
          </cell>
          <cell r="O328">
            <v>0.40142857142857163</v>
          </cell>
          <cell r="P328">
            <v>0.30789512259032426</v>
          </cell>
          <cell r="Q328">
            <v>0</v>
          </cell>
          <cell r="R328">
            <v>0.26</v>
          </cell>
          <cell r="S328">
            <v>0</v>
          </cell>
          <cell r="T328">
            <v>2.81</v>
          </cell>
          <cell r="U328">
            <v>2.74</v>
          </cell>
          <cell r="V328">
            <v>0.76150000000000007</v>
          </cell>
          <cell r="W328">
            <v>0.51229999999999998</v>
          </cell>
          <cell r="X328">
            <v>0.72629999999999995</v>
          </cell>
          <cell r="Y328">
            <v>7000</v>
          </cell>
          <cell r="Z328">
            <v>19037.5</v>
          </cell>
          <cell r="AA328">
            <v>2561.5</v>
          </cell>
          <cell r="AB328">
            <v>-10894.5</v>
          </cell>
          <cell r="AC328">
            <v>3010.7142857142871</v>
          </cell>
          <cell r="AD328">
            <v>9533.9285714285743</v>
          </cell>
          <cell r="AE328">
            <v>4014.2857142857165</v>
          </cell>
          <cell r="AF328">
            <v>15394.756129516212</v>
          </cell>
          <cell r="AG328">
            <v>0</v>
          </cell>
          <cell r="AH328">
            <v>-5200</v>
          </cell>
          <cell r="AI328">
            <v>0</v>
          </cell>
          <cell r="AJ328">
            <v>28100</v>
          </cell>
          <cell r="AK328">
            <v>-21920</v>
          </cell>
          <cell r="AL328">
            <v>50638.184700944796</v>
          </cell>
          <cell r="AM328">
            <v>0.65836298932384341</v>
          </cell>
          <cell r="AN328">
            <v>0.28102189781021897</v>
          </cell>
          <cell r="AO328">
            <v>0.89649689534220123</v>
          </cell>
          <cell r="AP328">
            <v>0.76825801391006421</v>
          </cell>
          <cell r="AQ328">
            <v>7000</v>
          </cell>
          <cell r="AR328">
            <v>15620</v>
          </cell>
          <cell r="AS328">
            <v>1129</v>
          </cell>
          <cell r="AT328">
            <v>-2242.5</v>
          </cell>
          <cell r="AU328">
            <v>1982.142857142858</v>
          </cell>
          <cell r="AV328">
            <v>6276.7857142857165</v>
          </cell>
          <cell r="AW328">
            <v>2642.8571428571445</v>
          </cell>
          <cell r="AX328">
            <v>13801.351074661607</v>
          </cell>
          <cell r="AY328">
            <v>0</v>
          </cell>
          <cell r="AZ328">
            <v>-5200</v>
          </cell>
          <cell r="BA328">
            <v>0</v>
          </cell>
          <cell r="BB328">
            <v>18500</v>
          </cell>
          <cell r="BC328">
            <v>-6160</v>
          </cell>
          <cell r="BD328">
            <v>23174.818394473663</v>
          </cell>
          <cell r="BE328">
            <v>0.65480427046263345</v>
          </cell>
          <cell r="BF328">
            <v>0.42700729927007292</v>
          </cell>
          <cell r="BG328">
            <v>0.60093984015659208</v>
          </cell>
          <cell r="BH328">
            <v>0.62729416833385976</v>
          </cell>
          <cell r="BI328">
            <v>7000</v>
          </cell>
          <cell r="BJ328">
            <v>13155</v>
          </cell>
          <cell r="BK328">
            <v>1172.5</v>
          </cell>
          <cell r="BL328">
            <v>-3589.5</v>
          </cell>
          <cell r="BM328">
            <v>1971.4285714285725</v>
          </cell>
          <cell r="BN328">
            <v>6242.8571428571449</v>
          </cell>
          <cell r="BO328">
            <v>2628.5714285714298</v>
          </cell>
          <cell r="BP328">
            <v>9251.3222877211883</v>
          </cell>
          <cell r="BQ328">
            <v>0</v>
          </cell>
          <cell r="BR328">
            <v>-5200</v>
          </cell>
          <cell r="BS328">
            <v>0</v>
          </cell>
          <cell r="BT328">
            <v>18400</v>
          </cell>
          <cell r="BU328">
            <v>-9359.9999999999982</v>
          </cell>
          <cell r="BV328">
            <v>8668.0448576445851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7000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-5200</v>
          </cell>
          <cell r="CK328">
            <v>0</v>
          </cell>
          <cell r="CL328">
            <v>0</v>
          </cell>
          <cell r="CM328">
            <v>0</v>
          </cell>
          <cell r="CN328">
            <v>-650</v>
          </cell>
          <cell r="CO328">
            <v>0.86120996441281139</v>
          </cell>
          <cell r="CP328">
            <v>0.13503649635036497</v>
          </cell>
          <cell r="CQ328">
            <v>1.3374162098302169</v>
          </cell>
          <cell r="CR328">
            <v>1.0732176696611915</v>
          </cell>
          <cell r="CS328">
            <v>7000</v>
          </cell>
          <cell r="CT328">
            <v>20642.5</v>
          </cell>
          <cell r="CU328">
            <v>669</v>
          </cell>
          <cell r="CV328">
            <v>-607.5</v>
          </cell>
          <cell r="CW328">
            <v>2592.857142857144</v>
          </cell>
          <cell r="CX328">
            <v>8210.7142857142881</v>
          </cell>
          <cell r="CY328">
            <v>3457.1428571428592</v>
          </cell>
          <cell r="CZ328">
            <v>20589.196393998074</v>
          </cell>
          <cell r="DA328">
            <v>0</v>
          </cell>
          <cell r="DB328">
            <v>-5200</v>
          </cell>
          <cell r="DC328">
            <v>0</v>
          </cell>
          <cell r="DD328">
            <v>24200</v>
          </cell>
          <cell r="DE328">
            <v>-2960</v>
          </cell>
          <cell r="DF328">
            <v>4474.619417482023</v>
          </cell>
          <cell r="DG328">
            <v>0.67259786476868322</v>
          </cell>
          <cell r="DH328">
            <v>0.30291970802919704</v>
          </cell>
          <cell r="DI328">
            <v>0.84428898050167522</v>
          </cell>
          <cell r="DJ328">
            <v>0.7535694828834002</v>
          </cell>
          <cell r="DK328">
            <v>7000</v>
          </cell>
          <cell r="DL328">
            <v>15434.999999999998</v>
          </cell>
          <cell r="DM328">
            <v>1120</v>
          </cell>
          <cell r="DN328">
            <v>-2379</v>
          </cell>
          <cell r="DO328">
            <v>2025.0000000000007</v>
          </cell>
          <cell r="DP328">
            <v>6412.5000000000018</v>
          </cell>
          <cell r="DQ328">
            <v>2700.0000000000014</v>
          </cell>
          <cell r="DR328">
            <v>12997.622957661159</v>
          </cell>
          <cell r="DS328">
            <v>0</v>
          </cell>
          <cell r="DT328">
            <v>-5200</v>
          </cell>
          <cell r="DU328">
            <v>0</v>
          </cell>
          <cell r="DV328">
            <v>18900</v>
          </cell>
          <cell r="DW328">
            <v>-18506.814452596722</v>
          </cell>
          <cell r="DX328">
            <v>1047.0096407832636</v>
          </cell>
          <cell r="DY328">
            <v>87352.677011328327</v>
          </cell>
          <cell r="DZ328" t="str">
            <v>No</v>
          </cell>
          <cell r="EA328">
            <v>52500</v>
          </cell>
          <cell r="EB328">
            <v>5302500</v>
          </cell>
          <cell r="EC328">
            <v>34852.677011328327</v>
          </cell>
          <cell r="ED328">
            <v>6.6386051450149199E-3</v>
          </cell>
          <cell r="EE328">
            <v>133</v>
          </cell>
          <cell r="EF328">
            <v>148</v>
          </cell>
        </row>
        <row r="329">
          <cell r="A329" t="str">
            <v>Neal Maupay</v>
          </cell>
          <cell r="B329" t="str">
            <v>Brighton and Hove</v>
          </cell>
          <cell r="C329" t="str">
            <v>Striker</v>
          </cell>
          <cell r="D329" t="str">
            <v>5.292.000</v>
          </cell>
          <cell r="E329">
            <v>0.01</v>
          </cell>
          <cell r="F329" t="str">
            <v>Neal Maupay</v>
          </cell>
          <cell r="G329" t="str">
            <v>West Bromwich</v>
          </cell>
          <cell r="H329">
            <v>5292000</v>
          </cell>
          <cell r="I329">
            <v>1.0849673202614376</v>
          </cell>
          <cell r="J329">
            <v>0.94845360824742264</v>
          </cell>
          <cell r="K329">
            <v>1.0487343186434583</v>
          </cell>
          <cell r="L329">
            <v>95</v>
          </cell>
          <cell r="M329">
            <v>0.53163398692810437</v>
          </cell>
          <cell r="N329">
            <v>0.13019607843137251</v>
          </cell>
          <cell r="O329">
            <v>1.3345098039215681</v>
          </cell>
          <cell r="P329">
            <v>0.39851904108451419</v>
          </cell>
          <cell r="Q329">
            <v>0</v>
          </cell>
          <cell r="R329">
            <v>0.04</v>
          </cell>
          <cell r="S329">
            <v>0</v>
          </cell>
          <cell r="T329">
            <v>1.66</v>
          </cell>
          <cell r="U329">
            <v>0.92</v>
          </cell>
          <cell r="V329">
            <v>0.54459999999999997</v>
          </cell>
          <cell r="W329">
            <v>0.25019999999999998</v>
          </cell>
          <cell r="X329">
            <v>0.20519999999999999</v>
          </cell>
          <cell r="Y329">
            <v>7000</v>
          </cell>
          <cell r="Z329">
            <v>13615</v>
          </cell>
          <cell r="AA329">
            <v>1251</v>
          </cell>
          <cell r="AB329">
            <v>-3078</v>
          </cell>
          <cell r="AC329">
            <v>53163.398692810435</v>
          </cell>
          <cell r="AD329">
            <v>6509.8039215686258</v>
          </cell>
          <cell r="AE329">
            <v>13345.098039215682</v>
          </cell>
          <cell r="AF329">
            <v>0</v>
          </cell>
          <cell r="AG329">
            <v>0</v>
          </cell>
          <cell r="AH329">
            <v>-800</v>
          </cell>
          <cell r="AI329">
            <v>0</v>
          </cell>
          <cell r="AJ329">
            <v>16600</v>
          </cell>
          <cell r="AK329">
            <v>-7360</v>
          </cell>
          <cell r="AL329">
            <v>100246.30065359475</v>
          </cell>
          <cell r="AM329">
            <v>0.77108433734939763</v>
          </cell>
          <cell r="AN329">
            <v>1.173913043478261</v>
          </cell>
          <cell r="AO329">
            <v>0.85214378896621135</v>
          </cell>
          <cell r="AP329">
            <v>0.81060146116412601</v>
          </cell>
          <cell r="AQ329">
            <v>7000</v>
          </cell>
          <cell r="AR329">
            <v>10132.5</v>
          </cell>
          <cell r="AS329">
            <v>1424.9999999999998</v>
          </cell>
          <cell r="AT329">
            <v>-4644</v>
          </cell>
          <cell r="AU329">
            <v>40993.464052287563</v>
          </cell>
          <cell r="AV329">
            <v>5019.6078431372543</v>
          </cell>
          <cell r="AW329">
            <v>10290.196078431369</v>
          </cell>
          <cell r="AX329">
            <v>0</v>
          </cell>
          <cell r="AY329">
            <v>0</v>
          </cell>
          <cell r="AZ329">
            <v>-800</v>
          </cell>
          <cell r="BA329">
            <v>0</v>
          </cell>
          <cell r="BB329">
            <v>12800</v>
          </cell>
          <cell r="BC329">
            <v>-8640</v>
          </cell>
          <cell r="BD329">
            <v>33288.383986928093</v>
          </cell>
          <cell r="BE329">
            <v>0.78313253012048201</v>
          </cell>
          <cell r="BF329">
            <v>1.2499999999999998</v>
          </cell>
          <cell r="BG329">
            <v>0.79453360250333427</v>
          </cell>
          <cell r="BH329">
            <v>0.78881246845760333</v>
          </cell>
          <cell r="BI329">
            <v>7000</v>
          </cell>
          <cell r="BJ329">
            <v>9905</v>
          </cell>
          <cell r="BK329">
            <v>1394</v>
          </cell>
          <cell r="BL329">
            <v>-4876.5</v>
          </cell>
          <cell r="BM329">
            <v>41633.986928104561</v>
          </cell>
          <cell r="BN329">
            <v>5098.0392156862736</v>
          </cell>
          <cell r="BO329">
            <v>10450.98039215686</v>
          </cell>
          <cell r="BP329">
            <v>0</v>
          </cell>
          <cell r="BQ329">
            <v>0</v>
          </cell>
          <cell r="BR329">
            <v>-800</v>
          </cell>
          <cell r="BS329">
            <v>0</v>
          </cell>
          <cell r="BT329">
            <v>13000.000000000002</v>
          </cell>
          <cell r="BU329">
            <v>-9199.9999999999982</v>
          </cell>
          <cell r="BV329">
            <v>16651.376633986925</v>
          </cell>
          <cell r="BW329">
            <v>1.0060240963855422</v>
          </cell>
          <cell r="BX329">
            <v>0.83695652173913038</v>
          </cell>
          <cell r="BY329">
            <v>1.1618342427282833</v>
          </cell>
          <cell r="BZ329">
            <v>1.0811259150489836</v>
          </cell>
          <cell r="CA329">
            <v>7000</v>
          </cell>
          <cell r="CB329">
            <v>14640</v>
          </cell>
          <cell r="CC329">
            <v>1234</v>
          </cell>
          <cell r="CD329">
            <v>-2514</v>
          </cell>
          <cell r="CE329">
            <v>53483.660130718934</v>
          </cell>
          <cell r="CF329">
            <v>6549.0196078431363</v>
          </cell>
          <cell r="CG329">
            <v>13425.490196078428</v>
          </cell>
          <cell r="CH329">
            <v>0</v>
          </cell>
          <cell r="CI329">
            <v>0</v>
          </cell>
          <cell r="CJ329">
            <v>-800</v>
          </cell>
          <cell r="CK329">
            <v>0</v>
          </cell>
          <cell r="CL329">
            <v>16700</v>
          </cell>
          <cell r="CM329">
            <v>-6160</v>
          </cell>
          <cell r="CN329">
            <v>12069.771241830062</v>
          </cell>
          <cell r="CO329">
            <v>0.58433734939759041</v>
          </cell>
          <cell r="CP329">
            <v>2.0217391304347827</v>
          </cell>
          <cell r="CQ329">
            <v>0.39062783535852114</v>
          </cell>
          <cell r="CR329">
            <v>0.47776399394922653</v>
          </cell>
          <cell r="CS329">
            <v>7000</v>
          </cell>
          <cell r="CT329">
            <v>4800</v>
          </cell>
          <cell r="CU329">
            <v>1153</v>
          </cell>
          <cell r="CV329">
            <v>-8659.5</v>
          </cell>
          <cell r="CW329">
            <v>31065.359477124173</v>
          </cell>
          <cell r="CX329">
            <v>3803.9215686274501</v>
          </cell>
          <cell r="CY329">
            <v>7798.0392156862727</v>
          </cell>
          <cell r="CZ329">
            <v>0</v>
          </cell>
          <cell r="DA329">
            <v>0</v>
          </cell>
          <cell r="DB329">
            <v>-800</v>
          </cell>
          <cell r="DC329">
            <v>0</v>
          </cell>
          <cell r="DD329">
            <v>9700</v>
          </cell>
          <cell r="DE329">
            <v>-14880</v>
          </cell>
          <cell r="DF329">
            <v>2123.8012663398686</v>
          </cell>
          <cell r="DG329">
            <v>0.90361445783132532</v>
          </cell>
          <cell r="DH329">
            <v>1.1413043478260869</v>
          </cell>
          <cell r="DI329">
            <v>0.8780954309205613</v>
          </cell>
          <cell r="DJ329">
            <v>0.890763563879578</v>
          </cell>
          <cell r="DK329">
            <v>7000</v>
          </cell>
          <cell r="DL329">
            <v>11820</v>
          </cell>
          <cell r="DM329">
            <v>1328.5</v>
          </cell>
          <cell r="DN329">
            <v>-3922.5</v>
          </cell>
          <cell r="DO329">
            <v>48039.215686274489</v>
          </cell>
          <cell r="DP329">
            <v>5882.3529411764694</v>
          </cell>
          <cell r="DQ329">
            <v>12058.82352941176</v>
          </cell>
          <cell r="DR329">
            <v>0</v>
          </cell>
          <cell r="DS329">
            <v>0</v>
          </cell>
          <cell r="DT329">
            <v>-800</v>
          </cell>
          <cell r="DU329">
            <v>0</v>
          </cell>
          <cell r="DV329">
            <v>15000</v>
          </cell>
          <cell r="DW329">
            <v>-6462.7823715753311</v>
          </cell>
          <cell r="DX329">
            <v>2591.9878057902306</v>
          </cell>
          <cell r="DY329">
            <v>166971.62158846992</v>
          </cell>
          <cell r="DZ329" t="str">
            <v>No</v>
          </cell>
          <cell r="EA329">
            <v>52920</v>
          </cell>
          <cell r="EB329">
            <v>5344920</v>
          </cell>
          <cell r="EC329">
            <v>114051.62158846992</v>
          </cell>
          <cell r="ED329">
            <v>2.1551704759725985E-2</v>
          </cell>
          <cell r="EE329">
            <v>40</v>
          </cell>
          <cell r="EF329">
            <v>42</v>
          </cell>
        </row>
        <row r="330">
          <cell r="A330" t="str">
            <v>Tomas Soucek</v>
          </cell>
          <cell r="B330" t="str">
            <v>West Ham</v>
          </cell>
          <cell r="C330" t="str">
            <v>Midfield</v>
          </cell>
          <cell r="D330" t="str">
            <v>5.077.000</v>
          </cell>
          <cell r="E330">
            <v>0.113</v>
          </cell>
          <cell r="F330" t="str">
            <v>Tomas Soucek</v>
          </cell>
          <cell r="G330" t="str">
            <v>Manchester City</v>
          </cell>
          <cell r="H330">
            <v>5077000</v>
          </cell>
          <cell r="I330">
            <v>0.76811594202898537</v>
          </cell>
          <cell r="J330">
            <v>1.0043668122270741</v>
          </cell>
          <cell r="K330">
            <v>1.2532355465350469</v>
          </cell>
          <cell r="L330">
            <v>95</v>
          </cell>
          <cell r="M330">
            <v>6.9130434782608677E-2</v>
          </cell>
          <cell r="N330">
            <v>4.6086956521739122E-2</v>
          </cell>
          <cell r="O330">
            <v>0.40710144927536224</v>
          </cell>
          <cell r="P330">
            <v>0.10025884372280375</v>
          </cell>
          <cell r="Q330">
            <v>0</v>
          </cell>
          <cell r="R330">
            <v>0.23</v>
          </cell>
          <cell r="S330">
            <v>0.03</v>
          </cell>
          <cell r="T330">
            <v>0.53</v>
          </cell>
          <cell r="U330">
            <v>2.2999999999999998</v>
          </cell>
          <cell r="V330">
            <v>6.8400000000000002E-2</v>
          </cell>
          <cell r="W330">
            <v>0.1605</v>
          </cell>
          <cell r="X330">
            <v>0.77110000000000001</v>
          </cell>
          <cell r="Y330">
            <v>7000</v>
          </cell>
          <cell r="Z330">
            <v>1710</v>
          </cell>
          <cell r="AA330">
            <v>802.5</v>
          </cell>
          <cell r="AB330">
            <v>-11566.5</v>
          </cell>
          <cell r="AC330">
            <v>8641.3043478260843</v>
          </cell>
          <cell r="AD330">
            <v>2304.347826086956</v>
          </cell>
          <cell r="AE330">
            <v>4071.0144927536226</v>
          </cell>
          <cell r="AF330">
            <v>0</v>
          </cell>
          <cell r="AG330">
            <v>0</v>
          </cell>
          <cell r="AH330">
            <v>-4600</v>
          </cell>
          <cell r="AI330">
            <v>-1500</v>
          </cell>
          <cell r="AJ330">
            <v>5300</v>
          </cell>
          <cell r="AK330">
            <v>-18400</v>
          </cell>
          <cell r="AL330">
            <v>-6237.3333333333376</v>
          </cell>
          <cell r="AM330">
            <v>3.3207547169811318</v>
          </cell>
          <cell r="AN330">
            <v>0.56956521739130439</v>
          </cell>
          <cell r="AO330">
            <v>2.6912344723492616</v>
          </cell>
          <cell r="AP330">
            <v>2.9894697805055728</v>
          </cell>
          <cell r="AQ330">
            <v>7000</v>
          </cell>
          <cell r="AR330">
            <v>11902.5</v>
          </cell>
          <cell r="AS330">
            <v>1199.5</v>
          </cell>
          <cell r="AT330">
            <v>-4260</v>
          </cell>
          <cell r="AU330">
            <v>28695.652173913033</v>
          </cell>
          <cell r="AV330">
            <v>7652.1739130434762</v>
          </cell>
          <cell r="AW330">
            <v>13518.840579710142</v>
          </cell>
          <cell r="AX330">
            <v>0</v>
          </cell>
          <cell r="AY330">
            <v>0</v>
          </cell>
          <cell r="AZ330">
            <v>-4600</v>
          </cell>
          <cell r="BA330">
            <v>-1500</v>
          </cell>
          <cell r="BB330">
            <v>17600</v>
          </cell>
          <cell r="BC330">
            <v>-10480</v>
          </cell>
          <cell r="BD330">
            <v>29864.333333333328</v>
          </cell>
          <cell r="BE330">
            <v>1.9245283018867925</v>
          </cell>
          <cell r="BF330">
            <v>0.85652173913043483</v>
          </cell>
          <cell r="BG330">
            <v>1.39096812846378</v>
          </cell>
          <cell r="BH330">
            <v>1.6361410483974321</v>
          </cell>
          <cell r="BI330">
            <v>7000</v>
          </cell>
          <cell r="BJ330">
            <v>4702.5</v>
          </cell>
          <cell r="BK330">
            <v>1104</v>
          </cell>
          <cell r="BL330">
            <v>-8866.5</v>
          </cell>
          <cell r="BM330">
            <v>16630.434782608692</v>
          </cell>
          <cell r="BN330">
            <v>4434.7826086956511</v>
          </cell>
          <cell r="BO330">
            <v>7834.7826086956511</v>
          </cell>
          <cell r="BP330">
            <v>0</v>
          </cell>
          <cell r="BQ330">
            <v>0</v>
          </cell>
          <cell r="BR330">
            <v>-4600</v>
          </cell>
          <cell r="BS330">
            <v>-1500</v>
          </cell>
          <cell r="BT330">
            <v>10200</v>
          </cell>
          <cell r="BU330">
            <v>-15760.000000000002</v>
          </cell>
          <cell r="BV330">
            <v>3544.9999999999986</v>
          </cell>
          <cell r="BW330">
            <v>2.4528301886792452</v>
          </cell>
          <cell r="BX330">
            <v>0.56521739130434789</v>
          </cell>
          <cell r="BY330">
            <v>2.7182818284590446</v>
          </cell>
          <cell r="BZ330">
            <v>2.5821471162934468</v>
          </cell>
          <cell r="CA330">
            <v>7000</v>
          </cell>
          <cell r="CB330">
            <v>9152.5</v>
          </cell>
          <cell r="CC330">
            <v>1354</v>
          </cell>
          <cell r="CD330">
            <v>-5445</v>
          </cell>
          <cell r="CE330">
            <v>21195.652173913037</v>
          </cell>
          <cell r="CF330">
            <v>5652.1739130434771</v>
          </cell>
          <cell r="CG330">
            <v>9985.5072463768101</v>
          </cell>
          <cell r="CH330">
            <v>0</v>
          </cell>
          <cell r="CI330">
            <v>0</v>
          </cell>
          <cell r="CJ330">
            <v>-4600</v>
          </cell>
          <cell r="CK330">
            <v>-1500</v>
          </cell>
          <cell r="CL330">
            <v>13000</v>
          </cell>
          <cell r="CM330">
            <v>-10400.000000000002</v>
          </cell>
          <cell r="CN330">
            <v>4799.3541666666652</v>
          </cell>
          <cell r="CO330">
            <v>2.1886792452830188</v>
          </cell>
          <cell r="CP330">
            <v>0.5260869565217392</v>
          </cell>
          <cell r="CQ330">
            <v>2.9742740725630652</v>
          </cell>
          <cell r="CR330">
            <v>2.5514176319062667</v>
          </cell>
          <cell r="CS330">
            <v>7000</v>
          </cell>
          <cell r="CT330">
            <v>8662.5</v>
          </cell>
          <cell r="CU330">
            <v>1428.5</v>
          </cell>
          <cell r="CV330">
            <v>-5517</v>
          </cell>
          <cell r="CW330">
            <v>18913.043478260865</v>
          </cell>
          <cell r="CX330">
            <v>5043.4782608695641</v>
          </cell>
          <cell r="CY330">
            <v>8910.1449275362302</v>
          </cell>
          <cell r="CZ330">
            <v>0</v>
          </cell>
          <cell r="DA330">
            <v>0</v>
          </cell>
          <cell r="DB330">
            <v>-4600</v>
          </cell>
          <cell r="DC330">
            <v>-1500</v>
          </cell>
          <cell r="DD330">
            <v>11600</v>
          </cell>
          <cell r="DE330">
            <v>-9680.0000000000018</v>
          </cell>
          <cell r="DF330">
            <v>2078.7916666666661</v>
          </cell>
          <cell r="DG330">
            <v>2.4905660377358489</v>
          </cell>
          <cell r="DH330">
            <v>0.5043478260869565</v>
          </cell>
          <cell r="DI330">
            <v>3.1267683651861553</v>
          </cell>
          <cell r="DJ330">
            <v>2.7905954737653182</v>
          </cell>
          <cell r="DK330">
            <v>7000</v>
          </cell>
          <cell r="DL330">
            <v>9982.5</v>
          </cell>
          <cell r="DM330">
            <v>1383.5</v>
          </cell>
          <cell r="DN330">
            <v>-4861.5</v>
          </cell>
          <cell r="DO330">
            <v>21521.739130434777</v>
          </cell>
          <cell r="DP330">
            <v>5739.1304347826072</v>
          </cell>
          <cell r="DQ330">
            <v>10139.130434782606</v>
          </cell>
          <cell r="DR330">
            <v>0</v>
          </cell>
          <cell r="DS330">
            <v>0</v>
          </cell>
          <cell r="DT330">
            <v>-4600</v>
          </cell>
          <cell r="DU330">
            <v>-1500</v>
          </cell>
          <cell r="DV330">
            <v>13200</v>
          </cell>
          <cell r="DW330">
            <v>-57532.53791942526</v>
          </cell>
          <cell r="DX330">
            <v>-204.0011849820396</v>
          </cell>
          <cell r="DY330">
            <v>33846.144648351285</v>
          </cell>
          <cell r="DZ330" t="str">
            <v>No</v>
          </cell>
          <cell r="EA330">
            <v>50770</v>
          </cell>
          <cell r="EB330">
            <v>5127770</v>
          </cell>
          <cell r="EC330">
            <v>-16923.855351648715</v>
          </cell>
          <cell r="ED330">
            <v>-3.3334361535648444E-3</v>
          </cell>
          <cell r="EE330">
            <v>222</v>
          </cell>
          <cell r="EF330">
            <v>213</v>
          </cell>
        </row>
        <row r="331">
          <cell r="A331" t="str">
            <v>Ademipo Odubeko</v>
          </cell>
          <cell r="B331" t="str">
            <v>West Ham</v>
          </cell>
          <cell r="C331" t="str">
            <v>Striker</v>
          </cell>
          <cell r="D331" t="str">
            <v>1.960.000</v>
          </cell>
          <cell r="E331">
            <v>0</v>
          </cell>
          <cell r="F331" t="e">
            <v>#N/A</v>
          </cell>
          <cell r="G331" t="str">
            <v/>
          </cell>
          <cell r="H331">
            <v>1960000</v>
          </cell>
          <cell r="I331">
            <v>0.76811594202898537</v>
          </cell>
          <cell r="J331">
            <v>1.0043668122270741</v>
          </cell>
          <cell r="K331">
            <v>1.2532355465350469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0.53</v>
          </cell>
          <cell r="U331">
            <v>2.2999999999999998</v>
          </cell>
          <cell r="V331">
            <v>6.8400000000000002E-2</v>
          </cell>
          <cell r="W331">
            <v>0.1605</v>
          </cell>
          <cell r="X331">
            <v>0.77110000000000001</v>
          </cell>
          <cell r="Y331">
            <v>-5000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-5000</v>
          </cell>
          <cell r="AM331">
            <v>3.3207547169811318</v>
          </cell>
          <cell r="AN331">
            <v>0.56956521739130439</v>
          </cell>
          <cell r="AO331">
            <v>2.6912344723492616</v>
          </cell>
          <cell r="AP331">
            <v>2.9894697805055728</v>
          </cell>
          <cell r="AQ331">
            <v>-5000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1.9245283018867925</v>
          </cell>
          <cell r="BF331">
            <v>0.85652173913043483</v>
          </cell>
          <cell r="BG331">
            <v>1.39096812846378</v>
          </cell>
          <cell r="BH331">
            <v>1.6361410483974321</v>
          </cell>
          <cell r="BI331">
            <v>-5000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2.4528301886792452</v>
          </cell>
          <cell r="BX331">
            <v>0.56521739130434789</v>
          </cell>
          <cell r="BY331">
            <v>2.7182818284590446</v>
          </cell>
          <cell r="BZ331">
            <v>2.5821471162934468</v>
          </cell>
          <cell r="CA331">
            <v>-5000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2.1886792452830188</v>
          </cell>
          <cell r="CP331">
            <v>0.5260869565217392</v>
          </cell>
          <cell r="CQ331">
            <v>2.9742740725630652</v>
          </cell>
          <cell r="CR331">
            <v>2.5514176319062667</v>
          </cell>
          <cell r="CS331">
            <v>-5000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2.4905660377358489</v>
          </cell>
          <cell r="DH331">
            <v>0.5043478260869565</v>
          </cell>
          <cell r="DI331">
            <v>3.1267683651861553</v>
          </cell>
          <cell r="DJ331">
            <v>2.7905954737653182</v>
          </cell>
          <cell r="DK331">
            <v>-5000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-5000</v>
          </cell>
          <cell r="DZ331" t="str">
            <v>No</v>
          </cell>
          <cell r="EA331">
            <v>19600</v>
          </cell>
          <cell r="EB331">
            <v>1979600</v>
          </cell>
          <cell r="EC331">
            <v>-24600</v>
          </cell>
          <cell r="ED331">
            <v>-1.2551020408163265E-2</v>
          </cell>
          <cell r="EE331">
            <v>276</v>
          </cell>
          <cell r="EF331">
            <v>527</v>
          </cell>
        </row>
        <row r="332">
          <cell r="A332" t="str">
            <v>Kieran Gibbs</v>
          </cell>
          <cell r="B332" t="str">
            <v>West Bromwich</v>
          </cell>
          <cell r="C332" t="str">
            <v>Defense</v>
          </cell>
          <cell r="D332" t="str">
            <v>2.480.000</v>
          </cell>
          <cell r="E332">
            <v>1E-3</v>
          </cell>
          <cell r="F332" t="str">
            <v>Kieran Gibbs</v>
          </cell>
          <cell r="G332" t="str">
            <v/>
          </cell>
          <cell r="H332">
            <v>2480000</v>
          </cell>
          <cell r="I332">
            <v>0.97536945812807874</v>
          </cell>
          <cell r="J332">
            <v>1.0124610591900314</v>
          </cell>
          <cell r="K332">
            <v>0.98516147958933487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1.98</v>
          </cell>
          <cell r="U332">
            <v>3.25</v>
          </cell>
          <cell r="V332">
            <v>0.45539999999999997</v>
          </cell>
          <cell r="W332">
            <v>0.50689999999999991</v>
          </cell>
          <cell r="X332">
            <v>1.0377000000000001</v>
          </cell>
          <cell r="Y332">
            <v>-5000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-5000</v>
          </cell>
          <cell r="AM332">
            <v>0.60101010101010099</v>
          </cell>
          <cell r="AN332">
            <v>0.37538461538461537</v>
          </cell>
          <cell r="AO332">
            <v>0.74919232288467341</v>
          </cell>
          <cell r="AP332">
            <v>0.67102321394487519</v>
          </cell>
          <cell r="AQ332">
            <v>-5000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0.5</v>
          </cell>
          <cell r="BF332">
            <v>0.47384615384615386</v>
          </cell>
          <cell r="BG332">
            <v>0.54402528384570725</v>
          </cell>
          <cell r="BH332">
            <v>0.52154831216566466</v>
          </cell>
          <cell r="BI332">
            <v>-5000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-5000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0.18686868686868688</v>
          </cell>
          <cell r="CP332">
            <v>0.74461538461538457</v>
          </cell>
          <cell r="CQ332">
            <v>0.22565239126192127</v>
          </cell>
          <cell r="CR332">
            <v>0.20534694067332579</v>
          </cell>
          <cell r="CS332">
            <v>-5000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0.55555555555555558</v>
          </cell>
          <cell r="DH332">
            <v>0.43384615384615383</v>
          </cell>
          <cell r="DI332">
            <v>0.61955143448972538</v>
          </cell>
          <cell r="DJ332">
            <v>0.58668155023247559</v>
          </cell>
          <cell r="DK332">
            <v>-5000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-5000</v>
          </cell>
          <cell r="DZ332" t="str">
            <v>No</v>
          </cell>
          <cell r="EA332">
            <v>24800</v>
          </cell>
          <cell r="EB332">
            <v>2504800</v>
          </cell>
          <cell r="EC332">
            <v>-29800</v>
          </cell>
          <cell r="ED332">
            <v>-1.2016129032258065E-2</v>
          </cell>
          <cell r="EE332">
            <v>357</v>
          </cell>
          <cell r="EF332">
            <v>446</v>
          </cell>
        </row>
        <row r="333">
          <cell r="A333" t="str">
            <v>Kai Havertz</v>
          </cell>
          <cell r="B333" t="str">
            <v>Chelsea</v>
          </cell>
          <cell r="C333" t="str">
            <v>Midfield</v>
          </cell>
          <cell r="D333" t="str">
            <v>5.985.000</v>
          </cell>
          <cell r="E333">
            <v>3.0000000000000001E-3</v>
          </cell>
          <cell r="F333" t="str">
            <v>Kai Havertz</v>
          </cell>
          <cell r="G333" t="str">
            <v/>
          </cell>
          <cell r="H333">
            <v>5985000</v>
          </cell>
          <cell r="I333">
            <v>1.003571428571429</v>
          </cell>
          <cell r="J333">
            <v>0.9963636363636369</v>
          </cell>
          <cell r="K333">
            <v>0.99321007287201368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2.81</v>
          </cell>
          <cell r="U333">
            <v>2.74</v>
          </cell>
          <cell r="V333">
            <v>0.76150000000000007</v>
          </cell>
          <cell r="W333">
            <v>0.51229999999999998</v>
          </cell>
          <cell r="X333">
            <v>0.72629999999999995</v>
          </cell>
          <cell r="Y333">
            <v>-5000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-5000</v>
          </cell>
          <cell r="AM333">
            <v>0.65836298932384341</v>
          </cell>
          <cell r="AN333">
            <v>0.28102189781021897</v>
          </cell>
          <cell r="AO333">
            <v>0.89649689534220123</v>
          </cell>
          <cell r="AP333">
            <v>0.76825801391006421</v>
          </cell>
          <cell r="AQ333">
            <v>-5000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0.65480427046263345</v>
          </cell>
          <cell r="BF333">
            <v>0.42700729927007292</v>
          </cell>
          <cell r="BG333">
            <v>0.60093984015659208</v>
          </cell>
          <cell r="BH333">
            <v>0.62729416833385976</v>
          </cell>
          <cell r="BI333">
            <v>-5000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-5000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0.86120996441281139</v>
          </cell>
          <cell r="CP333">
            <v>0.13503649635036497</v>
          </cell>
          <cell r="CQ333">
            <v>1.3374162098302169</v>
          </cell>
          <cell r="CR333">
            <v>1.0732176696611915</v>
          </cell>
          <cell r="CS333">
            <v>-5000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0.67259786476868322</v>
          </cell>
          <cell r="DH333">
            <v>0.30291970802919704</v>
          </cell>
          <cell r="DI333">
            <v>0.84428898050167522</v>
          </cell>
          <cell r="DJ333">
            <v>0.7535694828834002</v>
          </cell>
          <cell r="DK333">
            <v>-5000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-5000</v>
          </cell>
          <cell r="DZ333" t="str">
            <v>No</v>
          </cell>
          <cell r="EA333">
            <v>59850</v>
          </cell>
          <cell r="EB333">
            <v>6044850</v>
          </cell>
          <cell r="EC333">
            <v>-64850</v>
          </cell>
          <cell r="ED333">
            <v>-1.0835421888053467E-2</v>
          </cell>
          <cell r="EE333">
            <v>561</v>
          </cell>
          <cell r="EF333">
            <v>245</v>
          </cell>
        </row>
        <row r="334">
          <cell r="A334" t="str">
            <v>Bukayo Saka</v>
          </cell>
          <cell r="B334" t="str">
            <v>Arsenal</v>
          </cell>
          <cell r="C334" t="str">
            <v>Midfield</v>
          </cell>
          <cell r="D334" t="str">
            <v>4.503.000</v>
          </cell>
          <cell r="E334">
            <v>0.17800000000000002</v>
          </cell>
          <cell r="F334" t="str">
            <v>Bukayo Saka</v>
          </cell>
          <cell r="G334" t="str">
            <v>Leicester City</v>
          </cell>
          <cell r="H334">
            <v>4503000</v>
          </cell>
          <cell r="I334">
            <v>0.78294573643410836</v>
          </cell>
          <cell r="J334">
            <v>0.99999999999999989</v>
          </cell>
          <cell r="K334">
            <v>1.0063142122390261</v>
          </cell>
          <cell r="L334">
            <v>95</v>
          </cell>
          <cell r="M334">
            <v>0.20356589147286819</v>
          </cell>
          <cell r="N334">
            <v>0.21922480620155035</v>
          </cell>
          <cell r="O334">
            <v>0.61852713178294561</v>
          </cell>
          <cell r="P334">
            <v>0.25157855305975652</v>
          </cell>
          <cell r="Q334">
            <v>0</v>
          </cell>
          <cell r="R334">
            <v>0.02</v>
          </cell>
          <cell r="S334">
            <v>0.03</v>
          </cell>
          <cell r="T334">
            <v>1.01</v>
          </cell>
          <cell r="U334">
            <v>1.38</v>
          </cell>
          <cell r="V334">
            <v>0.2727</v>
          </cell>
          <cell r="W334">
            <v>0.27839999999999998</v>
          </cell>
          <cell r="X334">
            <v>0.44890000000000002</v>
          </cell>
          <cell r="Y334">
            <v>7000</v>
          </cell>
          <cell r="Z334">
            <v>6817.5</v>
          </cell>
          <cell r="AA334">
            <v>1392</v>
          </cell>
          <cell r="AB334">
            <v>-6733.5</v>
          </cell>
          <cell r="AC334">
            <v>25445.736434108523</v>
          </cell>
          <cell r="AD334">
            <v>10961.240310077517</v>
          </cell>
          <cell r="AE334">
            <v>6185.2713178294562</v>
          </cell>
          <cell r="AF334">
            <v>0</v>
          </cell>
          <cell r="AG334">
            <v>0</v>
          </cell>
          <cell r="AH334">
            <v>-400</v>
          </cell>
          <cell r="AI334">
            <v>-1500</v>
          </cell>
          <cell r="AJ334">
            <v>10100</v>
          </cell>
          <cell r="AK334">
            <v>-11040</v>
          </cell>
          <cell r="AL334">
            <v>48228.248062015497</v>
          </cell>
          <cell r="AM334">
            <v>1.3168316831683169</v>
          </cell>
          <cell r="AN334">
            <v>0.69565217391304346</v>
          </cell>
          <cell r="AO334">
            <v>1.5219615556186339</v>
          </cell>
          <cell r="AP334">
            <v>1.4156861223458947</v>
          </cell>
          <cell r="AQ334">
            <v>7000</v>
          </cell>
          <cell r="AR334">
            <v>11157.5</v>
          </cell>
          <cell r="AS334">
            <v>1427.4999999999998</v>
          </cell>
          <cell r="AT334">
            <v>-4024.4999999999995</v>
          </cell>
          <cell r="AU334">
            <v>33507.751937984489</v>
          </cell>
          <cell r="AV334">
            <v>14434.108527131781</v>
          </cell>
          <cell r="AW334">
            <v>8144.9612403100764</v>
          </cell>
          <cell r="AX334">
            <v>0</v>
          </cell>
          <cell r="AY334">
            <v>0</v>
          </cell>
          <cell r="AZ334">
            <v>-400</v>
          </cell>
          <cell r="BA334">
            <v>-1500</v>
          </cell>
          <cell r="BB334">
            <v>13300</v>
          </cell>
          <cell r="BC334">
            <v>-7680</v>
          </cell>
          <cell r="BD334">
            <v>34183.660852713176</v>
          </cell>
          <cell r="BE334">
            <v>1.5247524752475248</v>
          </cell>
          <cell r="BF334">
            <v>0.84782608695652173</v>
          </cell>
          <cell r="BG334">
            <v>1.2336780599567434</v>
          </cell>
          <cell r="BH334">
            <v>1.3715151022054437</v>
          </cell>
          <cell r="BI334">
            <v>7000</v>
          </cell>
          <cell r="BJ334">
            <v>11365</v>
          </cell>
          <cell r="BK334">
            <v>1296</v>
          </cell>
          <cell r="BL334">
            <v>-4293</v>
          </cell>
          <cell r="BM334">
            <v>38798.449612403092</v>
          </cell>
          <cell r="BN334">
            <v>16713.178294573641</v>
          </cell>
          <cell r="BO334">
            <v>9431.0077519379829</v>
          </cell>
          <cell r="BP334">
            <v>0</v>
          </cell>
          <cell r="BQ334">
            <v>0</v>
          </cell>
          <cell r="BR334">
            <v>-400</v>
          </cell>
          <cell r="BS334">
            <v>-1500</v>
          </cell>
          <cell r="BT334">
            <v>15400</v>
          </cell>
          <cell r="BU334">
            <v>-9360</v>
          </cell>
          <cell r="BV334">
            <v>19362.65891472868</v>
          </cell>
          <cell r="BW334">
            <v>1.2871287128712872</v>
          </cell>
          <cell r="BX334">
            <v>0.94202898550724645</v>
          </cell>
          <cell r="BY334">
            <v>1.0832870676749584</v>
          </cell>
          <cell r="BZ334">
            <v>1.1808174664555822</v>
          </cell>
          <cell r="CA334">
            <v>7000</v>
          </cell>
          <cell r="CB334">
            <v>9075</v>
          </cell>
          <cell r="CC334">
            <v>1354</v>
          </cell>
          <cell r="CD334">
            <v>-5491.5</v>
          </cell>
          <cell r="CE334">
            <v>32751.937984496119</v>
          </cell>
          <cell r="CF334">
            <v>14108.527131782943</v>
          </cell>
          <cell r="CG334">
            <v>7961.2403100775182</v>
          </cell>
          <cell r="CH334">
            <v>0</v>
          </cell>
          <cell r="CI334">
            <v>0</v>
          </cell>
          <cell r="CJ334">
            <v>-400</v>
          </cell>
          <cell r="CK334">
            <v>-1500</v>
          </cell>
          <cell r="CL334">
            <v>13000</v>
          </cell>
          <cell r="CM334">
            <v>-10400</v>
          </cell>
          <cell r="CN334">
            <v>7557.4006782945726</v>
          </cell>
          <cell r="CO334">
            <v>1.2772277227722773</v>
          </cell>
          <cell r="CP334">
            <v>1.1304347826086958</v>
          </cell>
          <cell r="CQ334">
            <v>0.83527021141127189</v>
          </cell>
          <cell r="CR334">
            <v>1.0328747600848505</v>
          </cell>
          <cell r="CS334">
            <v>7000</v>
          </cell>
          <cell r="CT334">
            <v>7837.5</v>
          </cell>
          <cell r="CU334">
            <v>1270</v>
          </cell>
          <cell r="CV334">
            <v>-6487.5</v>
          </cell>
          <cell r="CW334">
            <v>32499.999999999996</v>
          </cell>
          <cell r="CX334">
            <v>13999.999999999998</v>
          </cell>
          <cell r="CY334">
            <v>7899.9999999999982</v>
          </cell>
          <cell r="CZ334">
            <v>0</v>
          </cell>
          <cell r="DA334">
            <v>0</v>
          </cell>
          <cell r="DB334">
            <v>-400</v>
          </cell>
          <cell r="DC334">
            <v>-1500</v>
          </cell>
          <cell r="DD334">
            <v>12900</v>
          </cell>
          <cell r="DE334">
            <v>-12480.000000000002</v>
          </cell>
          <cell r="DF334">
            <v>3471.25</v>
          </cell>
          <cell r="DG334">
            <v>1.4455445544554455</v>
          </cell>
          <cell r="DH334">
            <v>0.65942028985507251</v>
          </cell>
          <cell r="DI334">
            <v>1.5999941932173602</v>
          </cell>
          <cell r="DJ334">
            <v>1.5208099464317324</v>
          </cell>
          <cell r="DK334">
            <v>7000</v>
          </cell>
          <cell r="DL334">
            <v>12385</v>
          </cell>
          <cell r="DM334">
            <v>1360</v>
          </cell>
          <cell r="DN334">
            <v>-3487.5</v>
          </cell>
          <cell r="DO334">
            <v>36782.9457364341</v>
          </cell>
          <cell r="DP334">
            <v>15844.961240310075</v>
          </cell>
          <cell r="DQ334">
            <v>8941.0852713178283</v>
          </cell>
          <cell r="DR334">
            <v>0</v>
          </cell>
          <cell r="DS334">
            <v>0</v>
          </cell>
          <cell r="DT334">
            <v>-400</v>
          </cell>
          <cell r="DU334">
            <v>-1500</v>
          </cell>
          <cell r="DV334">
            <v>14600</v>
          </cell>
          <cell r="DW334">
            <v>-17663.935893119658</v>
          </cell>
          <cell r="DX334">
            <v>2089.4548860919481</v>
          </cell>
          <cell r="DY334">
            <v>114892.67339384386</v>
          </cell>
          <cell r="DZ334" t="str">
            <v>No</v>
          </cell>
          <cell r="EA334">
            <v>45030</v>
          </cell>
          <cell r="EB334">
            <v>4548030</v>
          </cell>
          <cell r="EC334">
            <v>69862.673393843856</v>
          </cell>
          <cell r="ED334">
            <v>1.5514695401697504E-2</v>
          </cell>
          <cell r="EE334">
            <v>75</v>
          </cell>
          <cell r="EF334">
            <v>85</v>
          </cell>
        </row>
        <row r="335">
          <cell r="A335" t="str">
            <v>Matthew Lowton</v>
          </cell>
          <cell r="B335" t="str">
            <v>Burnley</v>
          </cell>
          <cell r="C335" t="str">
            <v>Defense</v>
          </cell>
          <cell r="D335" t="str">
            <v>2.890.000</v>
          </cell>
          <cell r="E335">
            <v>9.3000000000000013E-2</v>
          </cell>
          <cell r="F335" t="str">
            <v>Matthew Lowton</v>
          </cell>
          <cell r="G335" t="str">
            <v>Tottenham</v>
          </cell>
          <cell r="H335">
            <v>2890000</v>
          </cell>
          <cell r="I335">
            <v>0.95767195767195734</v>
          </cell>
          <cell r="J335">
            <v>0.81609195402298862</v>
          </cell>
          <cell r="K335">
            <v>1.4596210961395832</v>
          </cell>
          <cell r="L335">
            <v>190</v>
          </cell>
          <cell r="M335">
            <v>0.10534391534391531</v>
          </cell>
          <cell r="N335">
            <v>0.15322751322751318</v>
          </cell>
          <cell r="O335">
            <v>0.25857142857142851</v>
          </cell>
          <cell r="P335">
            <v>0.49627117268745824</v>
          </cell>
          <cell r="Q335">
            <v>0</v>
          </cell>
          <cell r="R335">
            <v>0.31</v>
          </cell>
          <cell r="S335">
            <v>0</v>
          </cell>
          <cell r="T335">
            <v>1.81</v>
          </cell>
          <cell r="U335">
            <v>2.84</v>
          </cell>
          <cell r="V335">
            <v>0.48159999999999997</v>
          </cell>
          <cell r="W335">
            <v>0.54899999999999993</v>
          </cell>
          <cell r="X335">
            <v>0.96940000000000004</v>
          </cell>
          <cell r="Y335">
            <v>14000</v>
          </cell>
          <cell r="Z335">
            <v>12040</v>
          </cell>
          <cell r="AA335">
            <v>2744.9999999999995</v>
          </cell>
          <cell r="AB335">
            <v>-14541</v>
          </cell>
          <cell r="AC335">
            <v>15801.587301587297</v>
          </cell>
          <cell r="AD335">
            <v>7661.3756613756595</v>
          </cell>
          <cell r="AE335">
            <v>2585.7142857142849</v>
          </cell>
          <cell r="AF335">
            <v>24813.558634372912</v>
          </cell>
          <cell r="AG335">
            <v>0</v>
          </cell>
          <cell r="AH335">
            <v>-6200</v>
          </cell>
          <cell r="AI335">
            <v>0</v>
          </cell>
          <cell r="AJ335">
            <v>18100</v>
          </cell>
          <cell r="AK335">
            <v>-22720</v>
          </cell>
          <cell r="AL335">
            <v>54286.235883050147</v>
          </cell>
          <cell r="AM335">
            <v>0.53038674033149169</v>
          </cell>
          <cell r="AN335">
            <v>0.46830985915492962</v>
          </cell>
          <cell r="AO335">
            <v>0.53292892244294532</v>
          </cell>
          <cell r="AP335">
            <v>0.53165631191860041</v>
          </cell>
          <cell r="AQ335">
            <v>14000</v>
          </cell>
          <cell r="AR335">
            <v>6707.5</v>
          </cell>
          <cell r="AS335">
            <v>1427.4999999999998</v>
          </cell>
          <cell r="AT335">
            <v>-6694.5</v>
          </cell>
          <cell r="AU335">
            <v>8380.952380952378</v>
          </cell>
          <cell r="AV335">
            <v>4063.4920634920622</v>
          </cell>
          <cell r="AW335">
            <v>1371.4285714285709</v>
          </cell>
          <cell r="AX335">
            <v>13223.863064991197</v>
          </cell>
          <cell r="AY335">
            <v>0</v>
          </cell>
          <cell r="AZ335">
            <v>-6200</v>
          </cell>
          <cell r="BA335">
            <v>0</v>
          </cell>
          <cell r="BB335">
            <v>9600</v>
          </cell>
          <cell r="BC335">
            <v>-10640.000000000002</v>
          </cell>
          <cell r="BD335">
            <v>10620.118040432102</v>
          </cell>
          <cell r="BE335">
            <v>0.50276243093922657</v>
          </cell>
          <cell r="BF335">
            <v>0.49647887323943662</v>
          </cell>
          <cell r="BG335">
            <v>0.49195539976929853</v>
          </cell>
          <cell r="BH335">
            <v>0.49732956145969404</v>
          </cell>
          <cell r="BI335">
            <v>14000</v>
          </cell>
          <cell r="BJ335">
            <v>6045</v>
          </cell>
          <cell r="BK335">
            <v>1390.5</v>
          </cell>
          <cell r="BL335">
            <v>-7201.5</v>
          </cell>
          <cell r="BM335">
            <v>7944.4444444444425</v>
          </cell>
          <cell r="BN335">
            <v>3851.8518518518513</v>
          </cell>
          <cell r="BO335">
            <v>1299.9999999999998</v>
          </cell>
          <cell r="BP335">
            <v>12207.164157671856</v>
          </cell>
          <cell r="BQ335">
            <v>0</v>
          </cell>
          <cell r="BR335">
            <v>-6200</v>
          </cell>
          <cell r="BS335">
            <v>0</v>
          </cell>
          <cell r="BT335">
            <v>9100</v>
          </cell>
          <cell r="BU335">
            <v>-11280</v>
          </cell>
          <cell r="BV335">
            <v>4289.3651134920374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14000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-6200</v>
          </cell>
          <cell r="CK335">
            <v>0</v>
          </cell>
          <cell r="CL335">
            <v>0</v>
          </cell>
          <cell r="CM335">
            <v>0</v>
          </cell>
          <cell r="CN335">
            <v>-775</v>
          </cell>
          <cell r="CO335">
            <v>0.53038674033149169</v>
          </cell>
          <cell r="CP335">
            <v>0.44366197183098594</v>
          </cell>
          <cell r="CQ335">
            <v>0.57157062934705272</v>
          </cell>
          <cell r="CR335">
            <v>0.55059375493062257</v>
          </cell>
          <cell r="CS335">
            <v>14000</v>
          </cell>
          <cell r="CT335">
            <v>6980</v>
          </cell>
          <cell r="CU335">
            <v>1465</v>
          </cell>
          <cell r="CV335">
            <v>-6417</v>
          </cell>
          <cell r="CW335">
            <v>8380.952380952378</v>
          </cell>
          <cell r="CX335">
            <v>4063.4920634920622</v>
          </cell>
          <cell r="CY335">
            <v>1371.4285714285709</v>
          </cell>
          <cell r="CZ335">
            <v>14182.701324988519</v>
          </cell>
          <cell r="DA335">
            <v>0</v>
          </cell>
          <cell r="DB335">
            <v>-6200</v>
          </cell>
          <cell r="DC335">
            <v>0</v>
          </cell>
          <cell r="DD335">
            <v>9600</v>
          </cell>
          <cell r="DE335">
            <v>-10080</v>
          </cell>
          <cell r="DF335">
            <v>1459.1608963038457</v>
          </cell>
          <cell r="DG335">
            <v>0.72375690607734811</v>
          </cell>
          <cell r="DH335">
            <v>0.30281690140845069</v>
          </cell>
          <cell r="DI335">
            <v>0.8526831813062975</v>
          </cell>
          <cell r="DJ335">
            <v>0.78557962115016466</v>
          </cell>
          <cell r="DK335">
            <v>14000</v>
          </cell>
          <cell r="DL335">
            <v>11622.5</v>
          </cell>
          <cell r="DM335">
            <v>1457.5</v>
          </cell>
          <cell r="DN335">
            <v>-3654</v>
          </cell>
          <cell r="DO335">
            <v>11436.507936507933</v>
          </cell>
          <cell r="DP335">
            <v>5544.9735449735435</v>
          </cell>
          <cell r="DQ335">
            <v>1871.4285714285709</v>
          </cell>
          <cell r="DR335">
            <v>21158.104115887443</v>
          </cell>
          <cell r="DS335">
            <v>0</v>
          </cell>
          <cell r="DT335">
            <v>-6200</v>
          </cell>
          <cell r="DU335">
            <v>0</v>
          </cell>
          <cell r="DV335">
            <v>13100</v>
          </cell>
          <cell r="DW335">
            <v>-19372.961879279079</v>
          </cell>
          <cell r="DX335">
            <v>1155.1266340474504</v>
          </cell>
          <cell r="DY335">
            <v>71035.006567325589</v>
          </cell>
          <cell r="DZ335" t="str">
            <v>No</v>
          </cell>
          <cell r="EA335">
            <v>28900</v>
          </cell>
          <cell r="EB335">
            <v>2918900</v>
          </cell>
          <cell r="EC335">
            <v>42135.006567325589</v>
          </cell>
          <cell r="ED335">
            <v>1.4579587047517505E-2</v>
          </cell>
          <cell r="EE335">
            <v>118</v>
          </cell>
          <cell r="EF335">
            <v>91</v>
          </cell>
        </row>
        <row r="336">
          <cell r="A336" t="str">
            <v>Richarlison</v>
          </cell>
          <cell r="B336" t="str">
            <v>Everton</v>
          </cell>
          <cell r="C336" t="str">
            <v>Striker</v>
          </cell>
          <cell r="D336" t="str">
            <v>6.320.000</v>
          </cell>
          <cell r="E336">
            <v>4.4999999999999998E-2</v>
          </cell>
          <cell r="F336" t="str">
            <v>Richarlison</v>
          </cell>
          <cell r="G336" t="str">
            <v>Southampton</v>
          </cell>
          <cell r="H336">
            <v>6320000</v>
          </cell>
          <cell r="I336">
            <v>0.97204968944099401</v>
          </cell>
          <cell r="J336">
            <v>0.93693693693693725</v>
          </cell>
          <cell r="K336">
            <v>1.0552996276166207</v>
          </cell>
          <cell r="L336">
            <v>190</v>
          </cell>
          <cell r="M336">
            <v>0.641552795031056</v>
          </cell>
          <cell r="N336">
            <v>0.34993788819875782</v>
          </cell>
          <cell r="O336">
            <v>2.3037577639751561</v>
          </cell>
          <cell r="P336">
            <v>0.70705075050313582</v>
          </cell>
          <cell r="Q336">
            <v>0</v>
          </cell>
          <cell r="R336">
            <v>0.28000000000000003</v>
          </cell>
          <cell r="S336">
            <v>0.08</v>
          </cell>
          <cell r="T336">
            <v>3.13</v>
          </cell>
          <cell r="U336">
            <v>2.08</v>
          </cell>
          <cell r="V336">
            <v>0.98069999999999991</v>
          </cell>
          <cell r="W336">
            <v>0.51919999999999999</v>
          </cell>
          <cell r="X336">
            <v>0.5</v>
          </cell>
          <cell r="Y336">
            <v>14000</v>
          </cell>
          <cell r="Z336">
            <v>24517.499999999996</v>
          </cell>
          <cell r="AA336">
            <v>2596</v>
          </cell>
          <cell r="AB336">
            <v>-7500</v>
          </cell>
          <cell r="AC336">
            <v>64155.279503105601</v>
          </cell>
          <cell r="AD336">
            <v>17496.89440993789</v>
          </cell>
          <cell r="AE336">
            <v>23037.577639751562</v>
          </cell>
          <cell r="AF336">
            <v>0</v>
          </cell>
          <cell r="AG336">
            <v>0</v>
          </cell>
          <cell r="AH336">
            <v>-5600.0000000000009</v>
          </cell>
          <cell r="AI336">
            <v>-4000</v>
          </cell>
          <cell r="AJ336">
            <v>31300</v>
          </cell>
          <cell r="AK336">
            <v>-16640</v>
          </cell>
          <cell r="AL336">
            <v>143363.25155279506</v>
          </cell>
          <cell r="AM336">
            <v>0.24600638977635783</v>
          </cell>
          <cell r="AN336">
            <v>0.88942307692307698</v>
          </cell>
          <cell r="AO336">
            <v>0.22238455471794352</v>
          </cell>
          <cell r="AP336">
            <v>0.233897459259788</v>
          </cell>
          <cell r="AQ336">
            <v>14000</v>
          </cell>
          <cell r="AR336">
            <v>3737.5</v>
          </cell>
          <cell r="AS336">
            <v>1129</v>
          </cell>
          <cell r="AT336">
            <v>-9372</v>
          </cell>
          <cell r="AU336">
            <v>15782.608695652178</v>
          </cell>
          <cell r="AV336">
            <v>4304.347826086957</v>
          </cell>
          <cell r="AW336">
            <v>5667.3913043478287</v>
          </cell>
          <cell r="AX336">
            <v>0</v>
          </cell>
          <cell r="AY336">
            <v>0</v>
          </cell>
          <cell r="AZ336">
            <v>-5600.0000000000009</v>
          </cell>
          <cell r="BA336">
            <v>-4000</v>
          </cell>
          <cell r="BB336">
            <v>7700</v>
          </cell>
          <cell r="BC336">
            <v>-14800.000000000002</v>
          </cell>
          <cell r="BD336">
            <v>2274.4239130434808</v>
          </cell>
          <cell r="BE336">
            <v>0.45047923322683703</v>
          </cell>
          <cell r="BF336">
            <v>0.4375</v>
          </cell>
          <cell r="BG336">
            <v>0.56930032780136453</v>
          </cell>
          <cell r="BH336">
            <v>0.50641679982376742</v>
          </cell>
          <cell r="BI336">
            <v>14000</v>
          </cell>
          <cell r="BJ336">
            <v>12002.5</v>
          </cell>
          <cell r="BK336">
            <v>1390.5</v>
          </cell>
          <cell r="BL336">
            <v>-3627</v>
          </cell>
          <cell r="BM336">
            <v>28900.621118012426</v>
          </cell>
          <cell r="BN336">
            <v>7881.9875776397512</v>
          </cell>
          <cell r="BO336">
            <v>10377.95031055901</v>
          </cell>
          <cell r="BP336">
            <v>0</v>
          </cell>
          <cell r="BQ336">
            <v>0</v>
          </cell>
          <cell r="BR336">
            <v>-5600.0000000000009</v>
          </cell>
          <cell r="BS336">
            <v>-4000</v>
          </cell>
          <cell r="BT336">
            <v>14099.999999999998</v>
          </cell>
          <cell r="BU336">
            <v>-7280</v>
          </cell>
          <cell r="BV336">
            <v>13536.639751552797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14000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-5600.0000000000009</v>
          </cell>
          <cell r="CK336">
            <v>-4000</v>
          </cell>
          <cell r="CL336">
            <v>0</v>
          </cell>
          <cell r="CM336">
            <v>0</v>
          </cell>
          <cell r="CN336">
            <v>-1200</v>
          </cell>
          <cell r="CO336">
            <v>0.53993610223642174</v>
          </cell>
          <cell r="CP336">
            <v>0.46153846153846151</v>
          </cell>
          <cell r="CQ336">
            <v>0.54153522318255987</v>
          </cell>
          <cell r="CR336">
            <v>0.54073507157287481</v>
          </cell>
          <cell r="CS336">
            <v>14000</v>
          </cell>
          <cell r="CT336">
            <v>13527.5</v>
          </cell>
          <cell r="CU336">
            <v>1237.5</v>
          </cell>
          <cell r="CV336">
            <v>-3171</v>
          </cell>
          <cell r="CW336">
            <v>34639.751552795038</v>
          </cell>
          <cell r="CX336">
            <v>9447.204968944101</v>
          </cell>
          <cell r="CY336">
            <v>12438.819875776402</v>
          </cell>
          <cell r="CZ336">
            <v>0</v>
          </cell>
          <cell r="DA336">
            <v>0</v>
          </cell>
          <cell r="DB336">
            <v>-5600.0000000000009</v>
          </cell>
          <cell r="DC336">
            <v>-4000</v>
          </cell>
          <cell r="DD336">
            <v>16900</v>
          </cell>
          <cell r="DE336">
            <v>-7679.9999999999991</v>
          </cell>
          <cell r="DF336">
            <v>4233.7360248447212</v>
          </cell>
          <cell r="DG336">
            <v>0.33546325878594252</v>
          </cell>
          <cell r="DH336">
            <v>0.72115384615384615</v>
          </cell>
          <cell r="DI336">
            <v>0.31557870490859519</v>
          </cell>
          <cell r="DJ336">
            <v>0.32536911462535079</v>
          </cell>
          <cell r="DK336">
            <v>14000</v>
          </cell>
          <cell r="DL336">
            <v>6537.5</v>
          </cell>
          <cell r="DM336">
            <v>1328.5</v>
          </cell>
          <cell r="DN336">
            <v>-7092</v>
          </cell>
          <cell r="DO336">
            <v>21521.739130434788</v>
          </cell>
          <cell r="DP336">
            <v>5869.5652173913049</v>
          </cell>
          <cell r="DQ336">
            <v>7728.2608695652207</v>
          </cell>
          <cell r="DR336">
            <v>0</v>
          </cell>
          <cell r="DS336">
            <v>0</v>
          </cell>
          <cell r="DT336">
            <v>-5600.0000000000009</v>
          </cell>
          <cell r="DU336">
            <v>-4000</v>
          </cell>
          <cell r="DV336">
            <v>10500</v>
          </cell>
          <cell r="DW336">
            <v>-5251.2296496790241</v>
          </cell>
          <cell r="DX336">
            <v>985.69798649100903</v>
          </cell>
          <cell r="DY336">
            <v>163193.74922872707</v>
          </cell>
          <cell r="DZ336" t="str">
            <v>No</v>
          </cell>
          <cell r="EA336">
            <v>63200</v>
          </cell>
          <cell r="EB336">
            <v>6383200</v>
          </cell>
          <cell r="EC336">
            <v>99993.749228727072</v>
          </cell>
          <cell r="ED336">
            <v>1.5821795764039092E-2</v>
          </cell>
          <cell r="EE336">
            <v>51</v>
          </cell>
          <cell r="EF336">
            <v>78</v>
          </cell>
        </row>
        <row r="337">
          <cell r="A337" t="str">
            <v>Dominic Calvert-Lewin</v>
          </cell>
          <cell r="B337" t="str">
            <v>Everton</v>
          </cell>
          <cell r="C337" t="str">
            <v>Striker</v>
          </cell>
          <cell r="D337" t="str">
            <v>8.894.000</v>
          </cell>
          <cell r="E337">
            <v>3.3000000000000002E-2</v>
          </cell>
          <cell r="F337" t="str">
            <v>Dominic Calvert-Lewin</v>
          </cell>
          <cell r="G337" t="str">
            <v>West Bromwich</v>
          </cell>
          <cell r="H337">
            <v>8894000</v>
          </cell>
          <cell r="I337">
            <v>0.97204968944099401</v>
          </cell>
          <cell r="J337">
            <v>0.93693693693693725</v>
          </cell>
          <cell r="K337">
            <v>1.0552996276166207</v>
          </cell>
          <cell r="L337">
            <v>190</v>
          </cell>
          <cell r="M337">
            <v>1.0984161490683231</v>
          </cell>
          <cell r="N337">
            <v>0.20413043478260873</v>
          </cell>
          <cell r="O337">
            <v>2.8092236024844728</v>
          </cell>
          <cell r="P337">
            <v>0.70705075050313582</v>
          </cell>
          <cell r="Q337">
            <v>0</v>
          </cell>
          <cell r="R337">
            <v>0.24</v>
          </cell>
          <cell r="S337">
            <v>0</v>
          </cell>
          <cell r="T337">
            <v>3.13</v>
          </cell>
          <cell r="U337">
            <v>2.08</v>
          </cell>
          <cell r="V337">
            <v>0.98069999999999991</v>
          </cell>
          <cell r="W337">
            <v>0.51919999999999999</v>
          </cell>
          <cell r="X337">
            <v>0.5</v>
          </cell>
          <cell r="Y337">
            <v>14000</v>
          </cell>
          <cell r="Z337">
            <v>24517.499999999996</v>
          </cell>
          <cell r="AA337">
            <v>2596</v>
          </cell>
          <cell r="AB337">
            <v>-7500</v>
          </cell>
          <cell r="AC337">
            <v>109841.61490683231</v>
          </cell>
          <cell r="AD337">
            <v>10206.521739130436</v>
          </cell>
          <cell r="AE337">
            <v>28092.236024844729</v>
          </cell>
          <cell r="AF337">
            <v>0</v>
          </cell>
          <cell r="AG337">
            <v>0</v>
          </cell>
          <cell r="AH337">
            <v>-4800</v>
          </cell>
          <cell r="AI337">
            <v>0</v>
          </cell>
          <cell r="AJ337">
            <v>31300</v>
          </cell>
          <cell r="AK337">
            <v>-16640</v>
          </cell>
          <cell r="AL337">
            <v>191613.87267080747</v>
          </cell>
          <cell r="AM337">
            <v>0.24600638977635783</v>
          </cell>
          <cell r="AN337">
            <v>0.88942307692307698</v>
          </cell>
          <cell r="AO337">
            <v>0.22238455471794352</v>
          </cell>
          <cell r="AP337">
            <v>0.233897459259788</v>
          </cell>
          <cell r="AQ337">
            <v>14000</v>
          </cell>
          <cell r="AR337">
            <v>3737.5</v>
          </cell>
          <cell r="AS337">
            <v>1129</v>
          </cell>
          <cell r="AT337">
            <v>-9372</v>
          </cell>
          <cell r="AU337">
            <v>27021.739130434788</v>
          </cell>
          <cell r="AV337">
            <v>2510.8695652173915</v>
          </cell>
          <cell r="AW337">
            <v>6910.8695652173938</v>
          </cell>
          <cell r="AX337">
            <v>0</v>
          </cell>
          <cell r="AY337">
            <v>0</v>
          </cell>
          <cell r="AZ337">
            <v>-4800</v>
          </cell>
          <cell r="BA337">
            <v>0</v>
          </cell>
          <cell r="BB337">
            <v>7700</v>
          </cell>
          <cell r="BC337">
            <v>-14800.000000000002</v>
          </cell>
          <cell r="BD337">
            <v>10018.989130434788</v>
          </cell>
          <cell r="BE337">
            <v>0.45047923322683703</v>
          </cell>
          <cell r="BF337">
            <v>0.4375</v>
          </cell>
          <cell r="BG337">
            <v>0.56930032780136453</v>
          </cell>
          <cell r="BH337">
            <v>0.50641679982376742</v>
          </cell>
          <cell r="BI337">
            <v>14000</v>
          </cell>
          <cell r="BJ337">
            <v>12002.5</v>
          </cell>
          <cell r="BK337">
            <v>1390.5</v>
          </cell>
          <cell r="BL337">
            <v>-3627</v>
          </cell>
          <cell r="BM337">
            <v>49481.36645962733</v>
          </cell>
          <cell r="BN337">
            <v>4597.826086956522</v>
          </cell>
          <cell r="BO337">
            <v>12654.968944099382</v>
          </cell>
          <cell r="BP337">
            <v>0</v>
          </cell>
          <cell r="BQ337">
            <v>0</v>
          </cell>
          <cell r="BR337">
            <v>-4800</v>
          </cell>
          <cell r="BS337">
            <v>0</v>
          </cell>
          <cell r="BT337">
            <v>14099.999999999998</v>
          </cell>
          <cell r="BU337">
            <v>-7280</v>
          </cell>
          <cell r="BV337">
            <v>19630.04037267081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14000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-4800</v>
          </cell>
          <cell r="CK337">
            <v>0</v>
          </cell>
          <cell r="CL337">
            <v>0</v>
          </cell>
          <cell r="CM337">
            <v>0</v>
          </cell>
          <cell r="CN337">
            <v>-600</v>
          </cell>
          <cell r="CO337">
            <v>0.53993610223642174</v>
          </cell>
          <cell r="CP337">
            <v>0.46153846153846151</v>
          </cell>
          <cell r="CQ337">
            <v>0.54153522318255987</v>
          </cell>
          <cell r="CR337">
            <v>0.54073507157287481</v>
          </cell>
          <cell r="CS337">
            <v>14000</v>
          </cell>
          <cell r="CT337">
            <v>13527.5</v>
          </cell>
          <cell r="CU337">
            <v>1237.5</v>
          </cell>
          <cell r="CV337">
            <v>-3171</v>
          </cell>
          <cell r="CW337">
            <v>59307.453416149081</v>
          </cell>
          <cell r="CX337">
            <v>5510.8695652173919</v>
          </cell>
          <cell r="CY337">
            <v>15168.012422360254</v>
          </cell>
          <cell r="CZ337">
            <v>0</v>
          </cell>
          <cell r="DA337">
            <v>0</v>
          </cell>
          <cell r="DB337">
            <v>-4800</v>
          </cell>
          <cell r="DC337">
            <v>0</v>
          </cell>
          <cell r="DD337">
            <v>16900</v>
          </cell>
          <cell r="DE337">
            <v>-7679.9999999999991</v>
          </cell>
          <cell r="DF337">
            <v>6000.0209627329205</v>
          </cell>
          <cell r="DG337">
            <v>0.33546325878594252</v>
          </cell>
          <cell r="DH337">
            <v>0.72115384615384615</v>
          </cell>
          <cell r="DI337">
            <v>0.31557870490859519</v>
          </cell>
          <cell r="DJ337">
            <v>0.32536911462535079</v>
          </cell>
          <cell r="DK337">
            <v>14000</v>
          </cell>
          <cell r="DL337">
            <v>6537.5</v>
          </cell>
          <cell r="DM337">
            <v>1328.5</v>
          </cell>
          <cell r="DN337">
            <v>-7092</v>
          </cell>
          <cell r="DO337">
            <v>36847.826086956527</v>
          </cell>
          <cell r="DP337">
            <v>3423.9130434782614</v>
          </cell>
          <cell r="DQ337">
            <v>9423.9130434782655</v>
          </cell>
          <cell r="DR337">
            <v>0</v>
          </cell>
          <cell r="DS337">
            <v>0</v>
          </cell>
          <cell r="DT337">
            <v>-4800</v>
          </cell>
          <cell r="DU337">
            <v>0</v>
          </cell>
          <cell r="DV337">
            <v>10500</v>
          </cell>
          <cell r="DW337">
            <v>-5251.2296496790241</v>
          </cell>
          <cell r="DX337">
            <v>1591.2007038823135</v>
          </cell>
          <cell r="DY337">
            <v>228254.12384052831</v>
          </cell>
          <cell r="DZ337" t="str">
            <v>No</v>
          </cell>
          <cell r="EA337">
            <v>88940</v>
          </cell>
          <cell r="EB337">
            <v>8982940</v>
          </cell>
          <cell r="EC337">
            <v>139314.12384052831</v>
          </cell>
          <cell r="ED337">
            <v>1.5663832228528032E-2</v>
          </cell>
          <cell r="EE337">
            <v>28</v>
          </cell>
          <cell r="EF337">
            <v>83</v>
          </cell>
        </row>
        <row r="338">
          <cell r="A338" t="str">
            <v>Harry Winks</v>
          </cell>
          <cell r="B338" t="str">
            <v>Tottenham</v>
          </cell>
          <cell r="C338" t="str">
            <v>Midfield</v>
          </cell>
          <cell r="D338" t="str">
            <v>2.970.000</v>
          </cell>
          <cell r="E338">
            <v>1.3000000000000001E-2</v>
          </cell>
          <cell r="F338" t="str">
            <v>Harry Winks</v>
          </cell>
          <cell r="G338" t="str">
            <v/>
          </cell>
          <cell r="H338">
            <v>2970000</v>
          </cell>
          <cell r="I338">
            <v>0.9023668639053255</v>
          </cell>
          <cell r="J338">
            <v>0.99497487437185905</v>
          </cell>
          <cell r="K338">
            <v>0.97751435805271281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3.05</v>
          </cell>
          <cell r="U338">
            <v>1.98</v>
          </cell>
          <cell r="V338">
            <v>0.98889999999999989</v>
          </cell>
          <cell r="W338">
            <v>0.52160000000000006</v>
          </cell>
          <cell r="X338">
            <v>0.4894</v>
          </cell>
          <cell r="Y338">
            <v>-5000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-5000</v>
          </cell>
          <cell r="AM338">
            <v>0.63934426229508201</v>
          </cell>
          <cell r="AN338">
            <v>0.4494949494949495</v>
          </cell>
          <cell r="AO338">
            <v>0.54558703411891074</v>
          </cell>
          <cell r="AP338">
            <v>0.59060811021058346</v>
          </cell>
          <cell r="AQ338">
            <v>-5000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0.38360655737704918</v>
          </cell>
          <cell r="BF338">
            <v>0.77777777777777779</v>
          </cell>
          <cell r="BG338">
            <v>0.28482140701734565</v>
          </cell>
          <cell r="BH338">
            <v>0.33054403551298772</v>
          </cell>
          <cell r="BI338">
            <v>-5000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1.0491803278688525</v>
          </cell>
          <cell r="BX338">
            <v>1.2272727272727271</v>
          </cell>
          <cell r="BY338">
            <v>0.81027326376802444</v>
          </cell>
          <cell r="BZ338">
            <v>0.92202102391621266</v>
          </cell>
          <cell r="CA338">
            <v>-5000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0.53442622950819674</v>
          </cell>
          <cell r="CP338">
            <v>0.54545454545454553</v>
          </cell>
          <cell r="CQ338">
            <v>0.45117818122570197</v>
          </cell>
          <cell r="CR338">
            <v>0.49104119402430768</v>
          </cell>
          <cell r="CS338">
            <v>-5000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0.4524590163934426</v>
          </cell>
          <cell r="DH338">
            <v>0.86363636363636365</v>
          </cell>
          <cell r="DI338">
            <v>0.24029380011401291</v>
          </cell>
          <cell r="DJ338">
            <v>0.32973185536891758</v>
          </cell>
          <cell r="DK338">
            <v>-5000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-5000</v>
          </cell>
          <cell r="DZ338" t="str">
            <v>No</v>
          </cell>
          <cell r="EA338">
            <v>29700</v>
          </cell>
          <cell r="EB338">
            <v>2999700</v>
          </cell>
          <cell r="EC338">
            <v>-34700</v>
          </cell>
          <cell r="ED338">
            <v>-1.1683501683501683E-2</v>
          </cell>
          <cell r="EE338">
            <v>424</v>
          </cell>
          <cell r="EF338">
            <v>379</v>
          </cell>
        </row>
        <row r="339">
          <cell r="A339" t="str">
            <v>Jack Grealish</v>
          </cell>
          <cell r="B339" t="str">
            <v>Aston Villa</v>
          </cell>
          <cell r="C339" t="str">
            <v>Midfield</v>
          </cell>
          <cell r="D339" t="str">
            <v>7.350.000</v>
          </cell>
          <cell r="E339">
            <v>2.7999999999999997E-2</v>
          </cell>
          <cell r="F339" t="str">
            <v>Jack Grealish</v>
          </cell>
          <cell r="G339" t="str">
            <v>Sheffield United</v>
          </cell>
          <cell r="H339">
            <v>7350000</v>
          </cell>
          <cell r="I339">
            <v>1.06049822064057</v>
          </cell>
          <cell r="J339">
            <v>0.96774193548387133</v>
          </cell>
          <cell r="K339">
            <v>1.0283992340244903</v>
          </cell>
          <cell r="L339">
            <v>95</v>
          </cell>
          <cell r="M339">
            <v>0.45601423487544507</v>
          </cell>
          <cell r="N339">
            <v>0.30754448398576528</v>
          </cell>
          <cell r="O339">
            <v>1.3680427046263353</v>
          </cell>
          <cell r="P339">
            <v>0.34965573956832674</v>
          </cell>
          <cell r="Q339">
            <v>0</v>
          </cell>
          <cell r="R339">
            <v>0.16</v>
          </cell>
          <cell r="S339">
            <v>0</v>
          </cell>
          <cell r="T339">
            <v>2.98</v>
          </cell>
          <cell r="U339">
            <v>2.7</v>
          </cell>
          <cell r="V339">
            <v>0.8115</v>
          </cell>
          <cell r="W339">
            <v>0.51439999999999997</v>
          </cell>
          <cell r="X339">
            <v>0.67419999999999991</v>
          </cell>
          <cell r="Y339">
            <v>7000</v>
          </cell>
          <cell r="Z339">
            <v>20287.5</v>
          </cell>
          <cell r="AA339">
            <v>2572</v>
          </cell>
          <cell r="AB339">
            <v>-10112.999999999998</v>
          </cell>
          <cell r="AC339">
            <v>57001.779359430635</v>
          </cell>
          <cell r="AD339">
            <v>15377.224199288265</v>
          </cell>
          <cell r="AE339">
            <v>13680.427046263352</v>
          </cell>
          <cell r="AF339">
            <v>0</v>
          </cell>
          <cell r="AG339">
            <v>0</v>
          </cell>
          <cell r="AH339">
            <v>-3200</v>
          </cell>
          <cell r="AI339">
            <v>0</v>
          </cell>
          <cell r="AJ339">
            <v>29800</v>
          </cell>
          <cell r="AK339">
            <v>-21600</v>
          </cell>
          <cell r="AL339">
            <v>110805.93060498225</v>
          </cell>
          <cell r="AM339">
            <v>0.47986577181208051</v>
          </cell>
          <cell r="AN339">
            <v>0.37777777777777777</v>
          </cell>
          <cell r="AO339">
            <v>0.67430214364457286</v>
          </cell>
          <cell r="AP339">
            <v>0.56883610872952095</v>
          </cell>
          <cell r="AQ339">
            <v>7000</v>
          </cell>
          <cell r="AR339">
            <v>11555</v>
          </cell>
          <cell r="AS339">
            <v>1363.5</v>
          </cell>
          <cell r="AT339">
            <v>-3976.5</v>
          </cell>
          <cell r="AU339">
            <v>27353.202846975102</v>
          </cell>
          <cell r="AV339">
            <v>7379.003558718865</v>
          </cell>
          <cell r="AW339">
            <v>6564.7686832740246</v>
          </cell>
          <cell r="AX339">
            <v>0</v>
          </cell>
          <cell r="AY339">
            <v>0</v>
          </cell>
          <cell r="AZ339">
            <v>-3200</v>
          </cell>
          <cell r="BA339">
            <v>0</v>
          </cell>
          <cell r="BB339">
            <v>14300</v>
          </cell>
          <cell r="BC339">
            <v>-8160</v>
          </cell>
          <cell r="BD339">
            <v>26589.487544483996</v>
          </cell>
          <cell r="BE339">
            <v>0.50671140939597314</v>
          </cell>
          <cell r="BF339">
            <v>0.42222222222222217</v>
          </cell>
          <cell r="BG339">
            <v>0.59805235172056015</v>
          </cell>
          <cell r="BH339">
            <v>0.55049064481869381</v>
          </cell>
          <cell r="BI339">
            <v>7000</v>
          </cell>
          <cell r="BJ339">
            <v>11312.5</v>
          </cell>
          <cell r="BK339">
            <v>1313</v>
          </cell>
          <cell r="BL339">
            <v>-4273.5</v>
          </cell>
          <cell r="BM339">
            <v>28883.451957295387</v>
          </cell>
          <cell r="BN339">
            <v>7791.8149466192208</v>
          </cell>
          <cell r="BO339">
            <v>6932.0284697508932</v>
          </cell>
          <cell r="BP339">
            <v>0</v>
          </cell>
          <cell r="BQ339">
            <v>0</v>
          </cell>
          <cell r="BR339">
            <v>-3200</v>
          </cell>
          <cell r="BS339">
            <v>0</v>
          </cell>
          <cell r="BT339">
            <v>15100</v>
          </cell>
          <cell r="BU339">
            <v>-9119.9999999999982</v>
          </cell>
          <cell r="BV339">
            <v>13684.823843416374</v>
          </cell>
          <cell r="BW339">
            <v>0.48657718120805366</v>
          </cell>
          <cell r="BX339">
            <v>0.54074074074074074</v>
          </cell>
          <cell r="BY339">
            <v>0.43427513932154099</v>
          </cell>
          <cell r="BZ339">
            <v>0.45968290501149833</v>
          </cell>
          <cell r="CA339">
            <v>7000</v>
          </cell>
          <cell r="CB339">
            <v>9295</v>
          </cell>
          <cell r="CC339">
            <v>1267.5</v>
          </cell>
          <cell r="CD339">
            <v>-5620.5</v>
          </cell>
          <cell r="CE339">
            <v>27735.765124555171</v>
          </cell>
          <cell r="CF339">
            <v>7482.2064056939535</v>
          </cell>
          <cell r="CG339">
            <v>6656.5836298932418</v>
          </cell>
          <cell r="CH339">
            <v>0</v>
          </cell>
          <cell r="CI339">
            <v>0</v>
          </cell>
          <cell r="CJ339">
            <v>-3200</v>
          </cell>
          <cell r="CK339">
            <v>0</v>
          </cell>
          <cell r="CL339">
            <v>14499.999999999998</v>
          </cell>
          <cell r="CM339">
            <v>-11680</v>
          </cell>
          <cell r="CN339">
            <v>5804.5693950177956</v>
          </cell>
          <cell r="CO339">
            <v>0.52013422818791943</v>
          </cell>
          <cell r="CP339">
            <v>0.35555555555555551</v>
          </cell>
          <cell r="CQ339">
            <v>0.71599865953568631</v>
          </cell>
          <cell r="CR339">
            <v>0.61025847815591971</v>
          </cell>
          <cell r="CS339">
            <v>7000</v>
          </cell>
          <cell r="CT339">
            <v>12620</v>
          </cell>
          <cell r="CU339">
            <v>1312.5</v>
          </cell>
          <cell r="CV339">
            <v>-3490.5</v>
          </cell>
          <cell r="CW339">
            <v>29648.576512455529</v>
          </cell>
          <cell r="CX339">
            <v>7998.2206405693987</v>
          </cell>
          <cell r="CY339">
            <v>7115.6583629893266</v>
          </cell>
          <cell r="CZ339">
            <v>0</v>
          </cell>
          <cell r="DA339">
            <v>0</v>
          </cell>
          <cell r="DB339">
            <v>-3200</v>
          </cell>
          <cell r="DC339">
            <v>0</v>
          </cell>
          <cell r="DD339">
            <v>15500</v>
          </cell>
          <cell r="DE339">
            <v>-7679.9999999999991</v>
          </cell>
          <cell r="DF339">
            <v>3739.0284697508914</v>
          </cell>
          <cell r="DG339">
            <v>0.33557046979865773</v>
          </cell>
          <cell r="DH339">
            <v>0.78518518518518521</v>
          </cell>
          <cell r="DI339">
            <v>0.22445568529490706</v>
          </cell>
          <cell r="DJ339">
            <v>0.27444616915415604</v>
          </cell>
          <cell r="DK339">
            <v>7000</v>
          </cell>
          <cell r="DL339">
            <v>4190</v>
          </cell>
          <cell r="DM339">
            <v>1031</v>
          </cell>
          <cell r="DN339">
            <v>-9393</v>
          </cell>
          <cell r="DO339">
            <v>19128.113879003569</v>
          </cell>
          <cell r="DP339">
            <v>5160.1423487544516</v>
          </cell>
          <cell r="DQ339">
            <v>4590.7473309608567</v>
          </cell>
          <cell r="DR339">
            <v>0</v>
          </cell>
          <cell r="DS339">
            <v>0</v>
          </cell>
          <cell r="DT339">
            <v>-3200</v>
          </cell>
          <cell r="DU339">
            <v>0</v>
          </cell>
          <cell r="DV339">
            <v>10000</v>
          </cell>
          <cell r="DW339">
            <v>-4848.2428023699922</v>
          </cell>
          <cell r="DX339">
            <v>833.08627363590267</v>
          </cell>
          <cell r="DY339">
            <v>161456.92613128724</v>
          </cell>
          <cell r="DZ339" t="str">
            <v>No</v>
          </cell>
          <cell r="EA339">
            <v>73500</v>
          </cell>
          <cell r="EB339">
            <v>7423500</v>
          </cell>
          <cell r="EC339">
            <v>87956.92613128724</v>
          </cell>
          <cell r="ED339">
            <v>1.1966928725345202E-2</v>
          </cell>
          <cell r="EE339">
            <v>59</v>
          </cell>
          <cell r="EF339">
            <v>109</v>
          </cell>
        </row>
        <row r="340">
          <cell r="A340" t="str">
            <v>Mason Mount</v>
          </cell>
          <cell r="B340" t="str">
            <v>Chelsea</v>
          </cell>
          <cell r="C340" t="str">
            <v>Midfield</v>
          </cell>
          <cell r="D340" t="str">
            <v>6.684.000</v>
          </cell>
          <cell r="E340">
            <v>1.9E-2</v>
          </cell>
          <cell r="F340" t="str">
            <v>Mason Mount</v>
          </cell>
          <cell r="G340" t="str">
            <v>Liverpool</v>
          </cell>
          <cell r="H340">
            <v>6684000</v>
          </cell>
          <cell r="I340">
            <v>1.003571428571429</v>
          </cell>
          <cell r="J340">
            <v>0.9963636363636369</v>
          </cell>
          <cell r="K340">
            <v>0.99321007287201368</v>
          </cell>
          <cell r="L340">
            <v>190</v>
          </cell>
          <cell r="M340">
            <v>0.17060714285714293</v>
          </cell>
          <cell r="N340">
            <v>0.41146428571428595</v>
          </cell>
          <cell r="O340">
            <v>0.99353571428571474</v>
          </cell>
          <cell r="P340">
            <v>0.51646923789344712</v>
          </cell>
          <cell r="Q340">
            <v>0</v>
          </cell>
          <cell r="R340">
            <v>0.74</v>
          </cell>
          <cell r="S340">
            <v>0</v>
          </cell>
          <cell r="T340">
            <v>2.81</v>
          </cell>
          <cell r="U340">
            <v>2.74</v>
          </cell>
          <cell r="V340">
            <v>0.76150000000000007</v>
          </cell>
          <cell r="W340">
            <v>0.51229999999999998</v>
          </cell>
          <cell r="X340">
            <v>0.72629999999999995</v>
          </cell>
          <cell r="Y340">
            <v>14000</v>
          </cell>
          <cell r="Z340">
            <v>19037.5</v>
          </cell>
          <cell r="AA340">
            <v>2561.5</v>
          </cell>
          <cell r="AB340">
            <v>-10894.5</v>
          </cell>
          <cell r="AC340">
            <v>21325.892857142866</v>
          </cell>
          <cell r="AD340">
            <v>20573.214285714297</v>
          </cell>
          <cell r="AE340">
            <v>9935.3571428571468</v>
          </cell>
          <cell r="AF340">
            <v>0</v>
          </cell>
          <cell r="AG340">
            <v>0</v>
          </cell>
          <cell r="AH340">
            <v>-14800</v>
          </cell>
          <cell r="AI340">
            <v>0</v>
          </cell>
          <cell r="AJ340">
            <v>28100</v>
          </cell>
          <cell r="AK340">
            <v>-21920</v>
          </cell>
          <cell r="AL340">
            <v>67918.964285714304</v>
          </cell>
          <cell r="AM340">
            <v>0.65836298932384341</v>
          </cell>
          <cell r="AN340">
            <v>0.28102189781021897</v>
          </cell>
          <cell r="AO340">
            <v>0.89649689534220123</v>
          </cell>
          <cell r="AP340">
            <v>0.76825801391006421</v>
          </cell>
          <cell r="AQ340">
            <v>14000</v>
          </cell>
          <cell r="AR340">
            <v>15620</v>
          </cell>
          <cell r="AS340">
            <v>1129</v>
          </cell>
          <cell r="AT340">
            <v>-2242.5</v>
          </cell>
          <cell r="AU340">
            <v>14040.178571428578</v>
          </cell>
          <cell r="AV340">
            <v>13544.642857142864</v>
          </cell>
          <cell r="AW340">
            <v>6541.0714285714312</v>
          </cell>
          <cell r="AX340">
            <v>0</v>
          </cell>
          <cell r="AY340">
            <v>0</v>
          </cell>
          <cell r="AZ340">
            <v>-14800</v>
          </cell>
          <cell r="BA340">
            <v>0</v>
          </cell>
          <cell r="BB340">
            <v>18500</v>
          </cell>
          <cell r="BC340">
            <v>-6160</v>
          </cell>
          <cell r="BD340">
            <v>23086.196428571435</v>
          </cell>
          <cell r="BE340">
            <v>0.65480427046263345</v>
          </cell>
          <cell r="BF340">
            <v>0.42700729927007292</v>
          </cell>
          <cell r="BG340">
            <v>0.60093984015659208</v>
          </cell>
          <cell r="BH340">
            <v>0.62729416833385976</v>
          </cell>
          <cell r="BI340">
            <v>14000</v>
          </cell>
          <cell r="BJ340">
            <v>13155</v>
          </cell>
          <cell r="BK340">
            <v>1172.5</v>
          </cell>
          <cell r="BL340">
            <v>-3589.5</v>
          </cell>
          <cell r="BM340">
            <v>13964.285714285719</v>
          </cell>
          <cell r="BN340">
            <v>13471.42857142858</v>
          </cell>
          <cell r="BO340">
            <v>6505.7142857142881</v>
          </cell>
          <cell r="BP340">
            <v>0</v>
          </cell>
          <cell r="BQ340">
            <v>0</v>
          </cell>
          <cell r="BR340">
            <v>-14800</v>
          </cell>
          <cell r="BS340">
            <v>0</v>
          </cell>
          <cell r="BT340">
            <v>18400</v>
          </cell>
          <cell r="BU340">
            <v>-9359.9999999999982</v>
          </cell>
          <cell r="BV340">
            <v>9729.8571428571468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14000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-14800</v>
          </cell>
          <cell r="CK340">
            <v>0</v>
          </cell>
          <cell r="CL340">
            <v>0</v>
          </cell>
          <cell r="CM340">
            <v>0</v>
          </cell>
          <cell r="CN340">
            <v>-1850</v>
          </cell>
          <cell r="CO340">
            <v>0.86120996441281139</v>
          </cell>
          <cell r="CP340">
            <v>0.13503649635036497</v>
          </cell>
          <cell r="CQ340">
            <v>1.3374162098302169</v>
          </cell>
          <cell r="CR340">
            <v>1.0732176696611915</v>
          </cell>
          <cell r="CS340">
            <v>14000</v>
          </cell>
          <cell r="CT340">
            <v>20642.5</v>
          </cell>
          <cell r="CU340">
            <v>669</v>
          </cell>
          <cell r="CV340">
            <v>-607.5</v>
          </cell>
          <cell r="CW340">
            <v>18366.071428571435</v>
          </cell>
          <cell r="CX340">
            <v>17717.857142857152</v>
          </cell>
          <cell r="CY340">
            <v>8556.4285714285743</v>
          </cell>
          <cell r="CZ340">
            <v>0</v>
          </cell>
          <cell r="DA340">
            <v>0</v>
          </cell>
          <cell r="DB340">
            <v>-14800</v>
          </cell>
          <cell r="DC340">
            <v>0</v>
          </cell>
          <cell r="DD340">
            <v>24200</v>
          </cell>
          <cell r="DE340">
            <v>-2960</v>
          </cell>
          <cell r="DF340">
            <v>4486.5223214285725</v>
          </cell>
          <cell r="DG340">
            <v>0.67259786476868322</v>
          </cell>
          <cell r="DH340">
            <v>0.30291970802919704</v>
          </cell>
          <cell r="DI340">
            <v>0.84428898050167522</v>
          </cell>
          <cell r="DJ340">
            <v>0.7535694828834002</v>
          </cell>
          <cell r="DK340">
            <v>14000</v>
          </cell>
          <cell r="DL340">
            <v>15434.999999999998</v>
          </cell>
          <cell r="DM340">
            <v>1120</v>
          </cell>
          <cell r="DN340">
            <v>-2379</v>
          </cell>
          <cell r="DO340">
            <v>14343.750000000005</v>
          </cell>
          <cell r="DP340">
            <v>13837.500000000007</v>
          </cell>
          <cell r="DQ340">
            <v>6682.5000000000018</v>
          </cell>
          <cell r="DR340">
            <v>0</v>
          </cell>
          <cell r="DS340">
            <v>0</v>
          </cell>
          <cell r="DT340">
            <v>-14800</v>
          </cell>
          <cell r="DU340">
            <v>0</v>
          </cell>
          <cell r="DV340">
            <v>18900</v>
          </cell>
          <cell r="DW340">
            <v>-18506.814452596722</v>
          </cell>
          <cell r="DX340">
            <v>1082.2792358563529</v>
          </cell>
          <cell r="DY340">
            <v>104453.81941442779</v>
          </cell>
          <cell r="DZ340" t="str">
            <v>No</v>
          </cell>
          <cell r="EA340">
            <v>66840</v>
          </cell>
          <cell r="EB340">
            <v>6750840</v>
          </cell>
          <cell r="EC340">
            <v>37613.819414427795</v>
          </cell>
          <cell r="ED340">
            <v>5.6274415640975156E-3</v>
          </cell>
          <cell r="EE340">
            <v>123</v>
          </cell>
          <cell r="EF340">
            <v>157</v>
          </cell>
        </row>
        <row r="341">
          <cell r="A341" t="str">
            <v>Semi Ajayi</v>
          </cell>
          <cell r="B341" t="str">
            <v>West Bromwich</v>
          </cell>
          <cell r="C341" t="str">
            <v>Defense</v>
          </cell>
          <cell r="D341" t="str">
            <v>3.078.000</v>
          </cell>
          <cell r="E341">
            <v>1E-3</v>
          </cell>
          <cell r="F341" t="str">
            <v>Semi Ajayi</v>
          </cell>
          <cell r="G341" t="str">
            <v/>
          </cell>
          <cell r="H341">
            <v>3078000</v>
          </cell>
          <cell r="I341">
            <v>0.97536945812807874</v>
          </cell>
          <cell r="J341">
            <v>1.0124610591900314</v>
          </cell>
          <cell r="K341">
            <v>0.98516147958933487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1.98</v>
          </cell>
          <cell r="U341">
            <v>3.25</v>
          </cell>
          <cell r="V341">
            <v>0.45539999999999997</v>
          </cell>
          <cell r="W341">
            <v>0.50689999999999991</v>
          </cell>
          <cell r="X341">
            <v>1.0377000000000001</v>
          </cell>
          <cell r="Y341">
            <v>-5000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-5000</v>
          </cell>
          <cell r="AM341">
            <v>0.60101010101010099</v>
          </cell>
          <cell r="AN341">
            <v>0.37538461538461537</v>
          </cell>
          <cell r="AO341">
            <v>0.74919232288467341</v>
          </cell>
          <cell r="AP341">
            <v>0.67102321394487519</v>
          </cell>
          <cell r="AQ341">
            <v>-5000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0.5</v>
          </cell>
          <cell r="BF341">
            <v>0.47384615384615386</v>
          </cell>
          <cell r="BG341">
            <v>0.54402528384570725</v>
          </cell>
          <cell r="BH341">
            <v>0.52154831216566466</v>
          </cell>
          <cell r="BI341">
            <v>-5000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-5000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0.18686868686868688</v>
          </cell>
          <cell r="CP341">
            <v>0.74461538461538457</v>
          </cell>
          <cell r="CQ341">
            <v>0.22565239126192127</v>
          </cell>
          <cell r="CR341">
            <v>0.20534694067332579</v>
          </cell>
          <cell r="CS341">
            <v>-5000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0.55555555555555558</v>
          </cell>
          <cell r="DH341">
            <v>0.43384615384615383</v>
          </cell>
          <cell r="DI341">
            <v>0.61955143448972538</v>
          </cell>
          <cell r="DJ341">
            <v>0.58668155023247559</v>
          </cell>
          <cell r="DK341">
            <v>-5000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-5000</v>
          </cell>
          <cell r="DZ341" t="str">
            <v>No</v>
          </cell>
          <cell r="EA341">
            <v>30780</v>
          </cell>
          <cell r="EB341">
            <v>3108780</v>
          </cell>
          <cell r="EC341">
            <v>-35780</v>
          </cell>
          <cell r="ED341">
            <v>-1.1624431448992853E-2</v>
          </cell>
          <cell r="EE341">
            <v>435</v>
          </cell>
          <cell r="EF341">
            <v>369</v>
          </cell>
        </row>
        <row r="342">
          <cell r="A342" t="str">
            <v>Antonee Robinson</v>
          </cell>
          <cell r="B342" t="str">
            <v>Fulham</v>
          </cell>
          <cell r="C342" t="str">
            <v>Defense</v>
          </cell>
          <cell r="D342" t="str">
            <v>3.079.000</v>
          </cell>
          <cell r="E342">
            <v>1E-3</v>
          </cell>
          <cell r="F342" t="str">
            <v>Antonee Robinson</v>
          </cell>
          <cell r="G342" t="str">
            <v>Tottenham</v>
          </cell>
          <cell r="H342">
            <v>3079000</v>
          </cell>
          <cell r="I342">
            <v>0.99176954732510336</v>
          </cell>
          <cell r="J342">
            <v>0.98425196850393737</v>
          </cell>
          <cell r="K342">
            <v>0.98214923328760351</v>
          </cell>
          <cell r="L342">
            <v>95</v>
          </cell>
          <cell r="M342">
            <v>1.9835390946502069E-2</v>
          </cell>
          <cell r="N342">
            <v>9.9176954732510345E-3</v>
          </cell>
          <cell r="O342">
            <v>0.44629629629629652</v>
          </cell>
          <cell r="P342">
            <v>0.21607283132327276</v>
          </cell>
          <cell r="Q342">
            <v>0</v>
          </cell>
          <cell r="R342">
            <v>0.2</v>
          </cell>
          <cell r="S342">
            <v>0.03</v>
          </cell>
          <cell r="T342">
            <v>2.41</v>
          </cell>
          <cell r="U342">
            <v>2.5</v>
          </cell>
          <cell r="V342">
            <v>0.69979999999999998</v>
          </cell>
          <cell r="W342">
            <v>0.55679999999999996</v>
          </cell>
          <cell r="X342">
            <v>0.74329999999999996</v>
          </cell>
          <cell r="Y342">
            <v>7000</v>
          </cell>
          <cell r="Z342">
            <v>17495</v>
          </cell>
          <cell r="AA342">
            <v>2784</v>
          </cell>
          <cell r="AB342">
            <v>-11149.5</v>
          </cell>
          <cell r="AC342">
            <v>2975.3086419753104</v>
          </cell>
          <cell r="AD342">
            <v>495.88477366255171</v>
          </cell>
          <cell r="AE342">
            <v>4462.9629629629653</v>
          </cell>
          <cell r="AF342">
            <v>10803.641566163638</v>
          </cell>
          <cell r="AG342">
            <v>0</v>
          </cell>
          <cell r="AH342">
            <v>-4000</v>
          </cell>
          <cell r="AI342">
            <v>-1500</v>
          </cell>
          <cell r="AJ342">
            <v>24100</v>
          </cell>
          <cell r="AK342">
            <v>-20000</v>
          </cell>
          <cell r="AL342">
            <v>33467.297944764461</v>
          </cell>
          <cell r="AM342">
            <v>0.29045643153526968</v>
          </cell>
          <cell r="AN342">
            <v>0.84000000000000008</v>
          </cell>
          <cell r="AO342">
            <v>0.21132559206978996</v>
          </cell>
          <cell r="AP342">
            <v>0.24775164452465148</v>
          </cell>
          <cell r="AQ342">
            <v>7000</v>
          </cell>
          <cell r="AR342">
            <v>2797.5</v>
          </cell>
          <cell r="AS342">
            <v>974.5</v>
          </cell>
          <cell r="AT342">
            <v>-10398</v>
          </cell>
          <cell r="AU342">
            <v>864.19753086419792</v>
          </cell>
          <cell r="AV342">
            <v>144.03292181069966</v>
          </cell>
          <cell r="AW342">
            <v>1296.2962962962968</v>
          </cell>
          <cell r="AX342">
            <v>2283.0859504793239</v>
          </cell>
          <cell r="AY342">
            <v>0</v>
          </cell>
          <cell r="AZ342">
            <v>-4000</v>
          </cell>
          <cell r="BA342">
            <v>-1500</v>
          </cell>
          <cell r="BB342">
            <v>6999.9999999999991</v>
          </cell>
          <cell r="BC342">
            <v>-16800</v>
          </cell>
          <cell r="BD342">
            <v>-8669.1936502747412</v>
          </cell>
          <cell r="BE342">
            <v>0.23651452282157673</v>
          </cell>
          <cell r="BF342">
            <v>0.85199999999999998</v>
          </cell>
          <cell r="BG342">
            <v>0.20507997694862173</v>
          </cell>
          <cell r="BH342">
            <v>0.22023712876865978</v>
          </cell>
          <cell r="BI342">
            <v>7000</v>
          </cell>
          <cell r="BJ342">
            <v>2117.5</v>
          </cell>
          <cell r="BK342">
            <v>909</v>
          </cell>
          <cell r="BL342">
            <v>-11002.5</v>
          </cell>
          <cell r="BM342">
            <v>703.70370370370404</v>
          </cell>
          <cell r="BN342">
            <v>117.28395061728399</v>
          </cell>
          <cell r="BO342">
            <v>1055.5555555555559</v>
          </cell>
          <cell r="BP342">
            <v>2215.6105633500106</v>
          </cell>
          <cell r="BQ342">
            <v>0</v>
          </cell>
          <cell r="BR342">
            <v>-4000</v>
          </cell>
          <cell r="BS342">
            <v>-1500</v>
          </cell>
          <cell r="BT342">
            <v>5699.9999999999991</v>
          </cell>
          <cell r="BU342">
            <v>-17040</v>
          </cell>
          <cell r="BV342">
            <v>-5180.9615566933617</v>
          </cell>
          <cell r="BW342">
            <v>0.57676348547717837</v>
          </cell>
          <cell r="BX342">
            <v>0.54400000000000004</v>
          </cell>
          <cell r="BY342">
            <v>0.44292481354062141</v>
          </cell>
          <cell r="BZ342">
            <v>0.50543333809911883</v>
          </cell>
          <cell r="CA342">
            <v>7000</v>
          </cell>
          <cell r="CB342">
            <v>9380</v>
          </cell>
          <cell r="CC342">
            <v>1310.5</v>
          </cell>
          <cell r="CD342">
            <v>-5440.5</v>
          </cell>
          <cell r="CE342">
            <v>1716.0493827160503</v>
          </cell>
          <cell r="CF342">
            <v>286.00823045267504</v>
          </cell>
          <cell r="CG342">
            <v>2574.0740740740753</v>
          </cell>
          <cell r="CH342">
            <v>4785.2009262527363</v>
          </cell>
          <cell r="CI342">
            <v>0</v>
          </cell>
          <cell r="CJ342">
            <v>-4000</v>
          </cell>
          <cell r="CK342">
            <v>-1500</v>
          </cell>
          <cell r="CL342">
            <v>13899.999999999998</v>
          </cell>
          <cell r="CM342">
            <v>-10880</v>
          </cell>
          <cell r="CN342">
            <v>1516.4165766869419</v>
          </cell>
          <cell r="CO342">
            <v>0.39834024896265557</v>
          </cell>
          <cell r="CP342">
            <v>0.62</v>
          </cell>
          <cell r="CQ342">
            <v>0.36628072020757751</v>
          </cell>
          <cell r="CR342">
            <v>0.38197428352928053</v>
          </cell>
          <cell r="CS342">
            <v>7000</v>
          </cell>
          <cell r="CT342">
            <v>5817.5</v>
          </cell>
          <cell r="CU342">
            <v>1312.5</v>
          </cell>
          <cell r="CV342">
            <v>-7572</v>
          </cell>
          <cell r="CW342">
            <v>1185.1851851851859</v>
          </cell>
          <cell r="CX342">
            <v>197.53086419753095</v>
          </cell>
          <cell r="CY342">
            <v>1777.7777777777785</v>
          </cell>
          <cell r="CZ342">
            <v>3957.1656137189379</v>
          </cell>
          <cell r="DA342">
            <v>0</v>
          </cell>
          <cell r="DB342">
            <v>-4000</v>
          </cell>
          <cell r="DC342">
            <v>-1500</v>
          </cell>
          <cell r="DD342">
            <v>9600</v>
          </cell>
          <cell r="DE342">
            <v>-12400</v>
          </cell>
          <cell r="DF342">
            <v>-101.5212849450354</v>
          </cell>
          <cell r="DG342">
            <v>0.45643153526970953</v>
          </cell>
          <cell r="DH342">
            <v>0.4</v>
          </cell>
          <cell r="DI342">
            <v>0.63485716368642675</v>
          </cell>
          <cell r="DJ342">
            <v>0.53830180187174648</v>
          </cell>
          <cell r="DK342">
            <v>7000</v>
          </cell>
          <cell r="DL342">
            <v>9320</v>
          </cell>
          <cell r="DM342">
            <v>1531.5</v>
          </cell>
          <cell r="DN342">
            <v>-4813.5</v>
          </cell>
          <cell r="DO342">
            <v>1358.0246913580254</v>
          </cell>
          <cell r="DP342">
            <v>226.33744855967089</v>
          </cell>
          <cell r="DQ342">
            <v>2037.0370370370381</v>
          </cell>
          <cell r="DR342">
            <v>6858.7692421794327</v>
          </cell>
          <cell r="DS342">
            <v>0</v>
          </cell>
          <cell r="DT342">
            <v>-4000</v>
          </cell>
          <cell r="DU342">
            <v>-1500</v>
          </cell>
          <cell r="DV342">
            <v>11000</v>
          </cell>
          <cell r="DW342">
            <v>-12697.143273728536</v>
          </cell>
          <cell r="DX342">
            <v>291.28203579392596</v>
          </cell>
          <cell r="DY342">
            <v>21323.320065332191</v>
          </cell>
          <cell r="DZ342" t="str">
            <v>No</v>
          </cell>
          <cell r="EA342">
            <v>30790</v>
          </cell>
          <cell r="EB342">
            <v>3109790</v>
          </cell>
          <cell r="EC342">
            <v>-9466.679934667809</v>
          </cell>
          <cell r="ED342">
            <v>-3.0745956267190025E-3</v>
          </cell>
          <cell r="EE342">
            <v>209</v>
          </cell>
          <cell r="EF342">
            <v>210</v>
          </cell>
        </row>
        <row r="343">
          <cell r="A343" t="str">
            <v>Daniel Amartey</v>
          </cell>
          <cell r="B343" t="str">
            <v>Leicester City</v>
          </cell>
          <cell r="C343" t="str">
            <v>Defense</v>
          </cell>
          <cell r="D343" t="str">
            <v>2.613.000</v>
          </cell>
          <cell r="E343">
            <v>1.1000000000000001E-2</v>
          </cell>
          <cell r="F343" t="str">
            <v>Daniel Amartey</v>
          </cell>
          <cell r="G343" t="str">
            <v/>
          </cell>
          <cell r="H343">
            <v>2613000</v>
          </cell>
          <cell r="I343">
            <v>0.85382059800664467</v>
          </cell>
          <cell r="J343">
            <v>0.86147186147186161</v>
          </cell>
          <cell r="K343">
            <v>1.1377385821891119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2.57</v>
          </cell>
          <cell r="U343">
            <v>1.99</v>
          </cell>
          <cell r="V343">
            <v>0.85340000000000005</v>
          </cell>
          <cell r="W343">
            <v>0.57689999999999997</v>
          </cell>
          <cell r="X343">
            <v>0.56969999999999998</v>
          </cell>
          <cell r="Y343">
            <v>-5000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-5000</v>
          </cell>
          <cell r="AM343">
            <v>0.42023346303501952</v>
          </cell>
          <cell r="AN343">
            <v>0.64321608040201006</v>
          </cell>
          <cell r="AO343">
            <v>0.3759648303232232</v>
          </cell>
          <cell r="AP343">
            <v>0.39748333628732363</v>
          </cell>
          <cell r="AQ343">
            <v>-5000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0.6108949416342413</v>
          </cell>
          <cell r="BF343">
            <v>0.34170854271356788</v>
          </cell>
          <cell r="BG343">
            <v>0.68505258561757265</v>
          </cell>
          <cell r="BH343">
            <v>0.6469120182120851</v>
          </cell>
          <cell r="BI343">
            <v>-5000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-5000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0.28404669260700388</v>
          </cell>
          <cell r="CP343">
            <v>0.92964824120603018</v>
          </cell>
          <cell r="CQ343">
            <v>0.21261767560413783</v>
          </cell>
          <cell r="CR343">
            <v>0.24575057994874439</v>
          </cell>
          <cell r="CS343">
            <v>-5000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F343">
            <v>0</v>
          </cell>
          <cell r="DG343">
            <v>0.45136186770428016</v>
          </cell>
          <cell r="DH343">
            <v>0.66331658291457285</v>
          </cell>
          <cell r="DI343">
            <v>0.3612230384672479</v>
          </cell>
          <cell r="DJ343">
            <v>0.4037849740894181</v>
          </cell>
          <cell r="DK343">
            <v>-5000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-5000</v>
          </cell>
          <cell r="DZ343" t="str">
            <v>No</v>
          </cell>
          <cell r="EA343">
            <v>26130</v>
          </cell>
          <cell r="EB343">
            <v>2639130</v>
          </cell>
          <cell r="EC343">
            <v>-31130</v>
          </cell>
          <cell r="ED343">
            <v>-1.1913509376195943E-2</v>
          </cell>
          <cell r="EE343">
            <v>378</v>
          </cell>
          <cell r="EF343">
            <v>424</v>
          </cell>
        </row>
        <row r="344">
          <cell r="A344" t="str">
            <v>James Justin</v>
          </cell>
          <cell r="B344" t="str">
            <v>Leicester City</v>
          </cell>
          <cell r="C344" t="str">
            <v>Defense</v>
          </cell>
          <cell r="D344" t="str">
            <v>4.990.000</v>
          </cell>
          <cell r="E344">
            <v>6.0000000000000001E-3</v>
          </cell>
          <cell r="F344" t="str">
            <v>James Justin</v>
          </cell>
          <cell r="G344" t="str">
            <v/>
          </cell>
          <cell r="H344">
            <v>4990000</v>
          </cell>
          <cell r="I344">
            <v>0.85382059800664467</v>
          </cell>
          <cell r="J344">
            <v>0.86147186147186161</v>
          </cell>
          <cell r="K344">
            <v>1.1377385821891119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2.57</v>
          </cell>
          <cell r="U344">
            <v>1.99</v>
          </cell>
          <cell r="V344">
            <v>0.85340000000000005</v>
          </cell>
          <cell r="W344">
            <v>0.57689999999999997</v>
          </cell>
          <cell r="X344">
            <v>0.56969999999999998</v>
          </cell>
          <cell r="Y344">
            <v>-5000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-5000</v>
          </cell>
          <cell r="AM344">
            <v>0.42023346303501952</v>
          </cell>
          <cell r="AN344">
            <v>0.64321608040201006</v>
          </cell>
          <cell r="AO344">
            <v>0.3759648303232232</v>
          </cell>
          <cell r="AP344">
            <v>0.39748333628732363</v>
          </cell>
          <cell r="AQ344">
            <v>-5000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0.6108949416342413</v>
          </cell>
          <cell r="BF344">
            <v>0.34170854271356788</v>
          </cell>
          <cell r="BG344">
            <v>0.68505258561757265</v>
          </cell>
          <cell r="BH344">
            <v>0.6469120182120851</v>
          </cell>
          <cell r="BI344">
            <v>-5000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-5000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0.28404669260700388</v>
          </cell>
          <cell r="CP344">
            <v>0.92964824120603018</v>
          </cell>
          <cell r="CQ344">
            <v>0.21261767560413783</v>
          </cell>
          <cell r="CR344">
            <v>0.24575057994874439</v>
          </cell>
          <cell r="CS344">
            <v>-5000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0.45136186770428016</v>
          </cell>
          <cell r="DH344">
            <v>0.66331658291457285</v>
          </cell>
          <cell r="DI344">
            <v>0.3612230384672479</v>
          </cell>
          <cell r="DJ344">
            <v>0.4037849740894181</v>
          </cell>
          <cell r="DK344">
            <v>-5000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-5000</v>
          </cell>
          <cell r="DZ344" t="str">
            <v>No</v>
          </cell>
          <cell r="EA344">
            <v>49900</v>
          </cell>
          <cell r="EB344">
            <v>5039900</v>
          </cell>
          <cell r="EC344">
            <v>-54900</v>
          </cell>
          <cell r="ED344">
            <v>-1.1002004008016032E-2</v>
          </cell>
          <cell r="EE344">
            <v>543</v>
          </cell>
          <cell r="EF344">
            <v>263</v>
          </cell>
        </row>
        <row r="345">
          <cell r="A345" t="str">
            <v>Sander Berge</v>
          </cell>
          <cell r="B345" t="str">
            <v>Sheffield United</v>
          </cell>
          <cell r="C345" t="str">
            <v>Midfield</v>
          </cell>
          <cell r="D345" t="str">
            <v>2.960.000</v>
          </cell>
          <cell r="E345">
            <v>1E-3</v>
          </cell>
          <cell r="F345" t="str">
            <v>Sander Berge</v>
          </cell>
          <cell r="G345" t="str">
            <v/>
          </cell>
          <cell r="H345">
            <v>2960000</v>
          </cell>
          <cell r="I345">
            <v>0.92857142857142838</v>
          </cell>
          <cell r="J345">
            <v>1.0201729106628248</v>
          </cell>
          <cell r="K345">
            <v>1.0082793805717964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1.82</v>
          </cell>
          <cell r="U345">
            <v>3.54</v>
          </cell>
          <cell r="V345">
            <v>0.40310000000000001</v>
          </cell>
          <cell r="W345">
            <v>0.46500000000000002</v>
          </cell>
          <cell r="X345">
            <v>1.1319999999999999</v>
          </cell>
          <cell r="Y345">
            <v>-5000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-5000</v>
          </cell>
          <cell r="AM345">
            <v>0.63186813186813184</v>
          </cell>
          <cell r="AN345">
            <v>0.31638418079096048</v>
          </cell>
          <cell r="AO345">
            <v>0.8988905062481729</v>
          </cell>
          <cell r="AP345">
            <v>0.75364465428810168</v>
          </cell>
          <cell r="AQ345">
            <v>-5000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0.37362637362637363</v>
          </cell>
          <cell r="BF345">
            <v>0.44350282485875708</v>
          </cell>
          <cell r="BG345">
            <v>0.5731578920093825</v>
          </cell>
          <cell r="BH345">
            <v>0.46276009411659758</v>
          </cell>
          <cell r="BI345">
            <v>-5000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-5000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0.55494505494505497</v>
          </cell>
          <cell r="CP345">
            <v>0.48870056497175141</v>
          </cell>
          <cell r="CQ345">
            <v>0.48841293777276185</v>
          </cell>
          <cell r="CR345">
            <v>0.52061727265639302</v>
          </cell>
          <cell r="CS345">
            <v>-5000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0.5</v>
          </cell>
          <cell r="DH345">
            <v>0.41242937853107342</v>
          </cell>
          <cell r="DI345">
            <v>0.63980358576050766</v>
          </cell>
          <cell r="DJ345">
            <v>0.56559861463784888</v>
          </cell>
          <cell r="DK345">
            <v>-5000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-5000</v>
          </cell>
          <cell r="DZ345" t="str">
            <v>No</v>
          </cell>
          <cell r="EA345">
            <v>29600</v>
          </cell>
          <cell r="EB345">
            <v>2989600</v>
          </cell>
          <cell r="EC345">
            <v>-34600</v>
          </cell>
          <cell r="ED345">
            <v>-1.1689189189189189E-2</v>
          </cell>
          <cell r="EE345">
            <v>417</v>
          </cell>
          <cell r="EF345">
            <v>392</v>
          </cell>
        </row>
        <row r="346">
          <cell r="A346" t="str">
            <v>Josh Benson</v>
          </cell>
          <cell r="B346" t="str">
            <v>Burnley</v>
          </cell>
          <cell r="C346" t="str">
            <v>Midfield</v>
          </cell>
          <cell r="D346" t="str">
            <v>1.937.000</v>
          </cell>
          <cell r="E346">
            <v>3.0000000000000001E-3</v>
          </cell>
          <cell r="F346" t="str">
            <v>Josh Benson</v>
          </cell>
          <cell r="G346" t="str">
            <v/>
          </cell>
          <cell r="H346">
            <v>1937000</v>
          </cell>
          <cell r="I346">
            <v>0.95767195767195734</v>
          </cell>
          <cell r="J346">
            <v>0.81609195402298862</v>
          </cell>
          <cell r="K346">
            <v>1.4596210961395832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1.81</v>
          </cell>
          <cell r="U346">
            <v>2.84</v>
          </cell>
          <cell r="V346">
            <v>0.48159999999999997</v>
          </cell>
          <cell r="W346">
            <v>0.54899999999999993</v>
          </cell>
          <cell r="X346">
            <v>0.96940000000000004</v>
          </cell>
          <cell r="Y346">
            <v>-5000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-5000</v>
          </cell>
          <cell r="AM346">
            <v>0.53038674033149169</v>
          </cell>
          <cell r="AN346">
            <v>0.46830985915492962</v>
          </cell>
          <cell r="AO346">
            <v>0.53292892244294532</v>
          </cell>
          <cell r="AP346">
            <v>0.53165631191860041</v>
          </cell>
          <cell r="AQ346">
            <v>-5000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0.50276243093922657</v>
          </cell>
          <cell r="BF346">
            <v>0.49647887323943662</v>
          </cell>
          <cell r="BG346">
            <v>0.49195539976929853</v>
          </cell>
          <cell r="BH346">
            <v>0.49732956145969404</v>
          </cell>
          <cell r="BI346">
            <v>-5000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-5000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0.53038674033149169</v>
          </cell>
          <cell r="CP346">
            <v>0.44366197183098594</v>
          </cell>
          <cell r="CQ346">
            <v>0.57157062934705272</v>
          </cell>
          <cell r="CR346">
            <v>0.55059375493062257</v>
          </cell>
          <cell r="CS346">
            <v>-5000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0.72375690607734811</v>
          </cell>
          <cell r="DH346">
            <v>0.30281690140845069</v>
          </cell>
          <cell r="DI346">
            <v>0.8526831813062975</v>
          </cell>
          <cell r="DJ346">
            <v>0.78557962115016466</v>
          </cell>
          <cell r="DK346">
            <v>-5000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-5000</v>
          </cell>
          <cell r="DZ346" t="str">
            <v>No</v>
          </cell>
          <cell r="EA346">
            <v>19370</v>
          </cell>
          <cell r="EB346">
            <v>1956370</v>
          </cell>
          <cell r="EC346">
            <v>-24370</v>
          </cell>
          <cell r="ED346">
            <v>-1.2581311306143522E-2</v>
          </cell>
          <cell r="EE346">
            <v>235</v>
          </cell>
          <cell r="EF346">
            <v>566</v>
          </cell>
        </row>
        <row r="347">
          <cell r="A347" t="str">
            <v>Lewis Richards</v>
          </cell>
          <cell r="B347" t="str">
            <v>Wolverhampton</v>
          </cell>
          <cell r="C347" t="str">
            <v>Defense</v>
          </cell>
          <cell r="D347" t="str">
            <v>1.960.000</v>
          </cell>
          <cell r="E347">
            <v>1E-3</v>
          </cell>
          <cell r="F347" t="e">
            <v>#N/A</v>
          </cell>
          <cell r="G347" t="str">
            <v/>
          </cell>
          <cell r="H347">
            <v>1960000</v>
          </cell>
          <cell r="I347">
            <v>0.72043010752688141</v>
          </cell>
          <cell r="J347">
            <v>1.0147058823529413</v>
          </cell>
          <cell r="K347">
            <v>1.0031115286347965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1.34</v>
          </cell>
          <cell r="U347">
            <v>3.4499999999999997</v>
          </cell>
          <cell r="V347">
            <v>0.37019999999999997</v>
          </cell>
          <cell r="W347">
            <v>0.42870000000000003</v>
          </cell>
          <cell r="X347">
            <v>1.2010999999999998</v>
          </cell>
          <cell r="Y347">
            <v>-5000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-5000</v>
          </cell>
          <cell r="AM347">
            <v>0.76119402985074625</v>
          </cell>
          <cell r="AN347">
            <v>0.41449275362318844</v>
          </cell>
          <cell r="AO347">
            <v>0.5680157509253958</v>
          </cell>
          <cell r="AP347">
            <v>0.6575486282136096</v>
          </cell>
          <cell r="AQ347">
            <v>-5000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0.74626865671641784</v>
          </cell>
          <cell r="BF347">
            <v>0.49275362318840582</v>
          </cell>
          <cell r="BG347">
            <v>0.43361157671679662</v>
          </cell>
          <cell r="BH347">
            <v>0.56885035720576971</v>
          </cell>
          <cell r="BI347">
            <v>-5000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-5000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0.90298507462686561</v>
          </cell>
          <cell r="CP347">
            <v>0.336231884057971</v>
          </cell>
          <cell r="CQ347">
            <v>0.74408044116881922</v>
          </cell>
          <cell r="CR347">
            <v>0.8196911202991144</v>
          </cell>
          <cell r="CS347">
            <v>-5000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0.74626865671641784</v>
          </cell>
          <cell r="DH347">
            <v>0.31884057971014496</v>
          </cell>
          <cell r="DI347">
            <v>0.7900918060026465</v>
          </cell>
          <cell r="DJ347">
            <v>0.76786766486696367</v>
          </cell>
          <cell r="DK347">
            <v>-5000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-5000</v>
          </cell>
          <cell r="DZ347" t="str">
            <v>No</v>
          </cell>
          <cell r="EA347">
            <v>19600</v>
          </cell>
          <cell r="EB347">
            <v>1979600</v>
          </cell>
          <cell r="EC347">
            <v>-24600</v>
          </cell>
          <cell r="ED347">
            <v>-1.2551020408163265E-2</v>
          </cell>
          <cell r="EE347">
            <v>277</v>
          </cell>
          <cell r="EF347">
            <v>528</v>
          </cell>
        </row>
        <row r="348">
          <cell r="A348" t="str">
            <v>Jack Butland</v>
          </cell>
          <cell r="B348" t="str">
            <v>Crystal Palace</v>
          </cell>
          <cell r="C348" t="str">
            <v>Goalkeeper</v>
          </cell>
          <cell r="D348" t="str">
            <v>3.460.000</v>
          </cell>
          <cell r="E348">
            <v>1E-3</v>
          </cell>
          <cell r="F348" t="str">
            <v>Jack Butland</v>
          </cell>
          <cell r="G348" t="str">
            <v/>
          </cell>
          <cell r="H348">
            <v>3460000</v>
          </cell>
          <cell r="I348">
            <v>1.0894736842105264</v>
          </cell>
          <cell r="J348">
            <v>1.043076923076923</v>
          </cell>
          <cell r="K348">
            <v>1.00622830088045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2.0700000000000003</v>
          </cell>
          <cell r="U348">
            <v>3.3899999999999997</v>
          </cell>
          <cell r="V348">
            <v>0.47959999999999997</v>
          </cell>
          <cell r="W348">
            <v>0.48980000000000001</v>
          </cell>
          <cell r="X348">
            <v>1.0306000000000002</v>
          </cell>
          <cell r="Y348">
            <v>-5000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-5000</v>
          </cell>
          <cell r="AM348">
            <v>0.42995169082125601</v>
          </cell>
          <cell r="AN348">
            <v>0.5752212389380531</v>
          </cell>
          <cell r="AO348">
            <v>0.35348357689309606</v>
          </cell>
          <cell r="AP348">
            <v>0.38984722849179282</v>
          </cell>
          <cell r="AQ348">
            <v>-5000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0.74396135265700469</v>
          </cell>
          <cell r="BF348">
            <v>0.29203539823008851</v>
          </cell>
          <cell r="BG348">
            <v>0.92319181118468829</v>
          </cell>
          <cell r="BH348">
            <v>0.82874545465470328</v>
          </cell>
          <cell r="BI348">
            <v>-5000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-5000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0.46376811594202888</v>
          </cell>
          <cell r="CP348">
            <v>0.49852507374631272</v>
          </cell>
          <cell r="CQ348">
            <v>0.45844348601488999</v>
          </cell>
          <cell r="CR348">
            <v>0.4610981151284631</v>
          </cell>
          <cell r="CS348">
            <v>-5000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0.40096618357487918</v>
          </cell>
          <cell r="DH348">
            <v>0.55752212389380529</v>
          </cell>
          <cell r="DI348">
            <v>0.37534178054866618</v>
          </cell>
          <cell r="DJ348">
            <v>0.38794247161505596</v>
          </cell>
          <cell r="DK348">
            <v>-5000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-5000</v>
          </cell>
          <cell r="DZ348" t="str">
            <v>No</v>
          </cell>
          <cell r="EA348">
            <v>34600</v>
          </cell>
          <cell r="EB348">
            <v>3494600</v>
          </cell>
          <cell r="EC348">
            <v>-39600</v>
          </cell>
          <cell r="ED348">
            <v>-1.1445086705202312E-2</v>
          </cell>
          <cell r="EE348">
            <v>457</v>
          </cell>
          <cell r="EF348">
            <v>351</v>
          </cell>
        </row>
        <row r="349">
          <cell r="A349" t="str">
            <v>Joe Hart</v>
          </cell>
          <cell r="B349" t="str">
            <v>Tottenham</v>
          </cell>
          <cell r="C349" t="str">
            <v>Goalkeeper</v>
          </cell>
          <cell r="D349" t="str">
            <v>5.460.000</v>
          </cell>
          <cell r="E349">
            <v>0</v>
          </cell>
          <cell r="F349" t="str">
            <v>Joe Hart</v>
          </cell>
          <cell r="G349" t="str">
            <v/>
          </cell>
          <cell r="H349">
            <v>5460000</v>
          </cell>
          <cell r="I349">
            <v>0.9023668639053255</v>
          </cell>
          <cell r="J349">
            <v>0.99497487437185905</v>
          </cell>
          <cell r="K349">
            <v>0.97751435805271281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3.05</v>
          </cell>
          <cell r="U349">
            <v>1.98</v>
          </cell>
          <cell r="V349">
            <v>0.98889999999999989</v>
          </cell>
          <cell r="W349">
            <v>0.52160000000000006</v>
          </cell>
          <cell r="X349">
            <v>0.4894</v>
          </cell>
          <cell r="Y349">
            <v>-5000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-5000</v>
          </cell>
          <cell r="AM349">
            <v>0.63934426229508201</v>
          </cell>
          <cell r="AN349">
            <v>0.4494949494949495</v>
          </cell>
          <cell r="AO349">
            <v>0.54558703411891074</v>
          </cell>
          <cell r="AP349">
            <v>0.59060811021058346</v>
          </cell>
          <cell r="AQ349">
            <v>-5000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0.38360655737704918</v>
          </cell>
          <cell r="BF349">
            <v>0.77777777777777779</v>
          </cell>
          <cell r="BG349">
            <v>0.28482140701734565</v>
          </cell>
          <cell r="BH349">
            <v>0.33054403551298772</v>
          </cell>
          <cell r="BI349">
            <v>-5000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1.0491803278688525</v>
          </cell>
          <cell r="BX349">
            <v>1.2272727272727271</v>
          </cell>
          <cell r="BY349">
            <v>0.81027326376802444</v>
          </cell>
          <cell r="BZ349">
            <v>0.92202102391621266</v>
          </cell>
          <cell r="CA349">
            <v>-5000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0.53442622950819674</v>
          </cell>
          <cell r="CP349">
            <v>0.54545454545454553</v>
          </cell>
          <cell r="CQ349">
            <v>0.45117818122570197</v>
          </cell>
          <cell r="CR349">
            <v>0.49104119402430768</v>
          </cell>
          <cell r="CS349">
            <v>-5000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0.4524590163934426</v>
          </cell>
          <cell r="DH349">
            <v>0.86363636363636365</v>
          </cell>
          <cell r="DI349">
            <v>0.24029380011401291</v>
          </cell>
          <cell r="DJ349">
            <v>0.32973185536891758</v>
          </cell>
          <cell r="DK349">
            <v>-5000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-5000</v>
          </cell>
          <cell r="DZ349" t="str">
            <v>No</v>
          </cell>
          <cell r="EA349">
            <v>54600</v>
          </cell>
          <cell r="EB349">
            <v>5514600</v>
          </cell>
          <cell r="EC349">
            <v>-59600</v>
          </cell>
          <cell r="ED349">
            <v>-1.0915750915750916E-2</v>
          </cell>
          <cell r="EE349">
            <v>553</v>
          </cell>
          <cell r="EF349">
            <v>252</v>
          </cell>
        </row>
        <row r="350">
          <cell r="A350" t="str">
            <v>Matthew Longstaff</v>
          </cell>
          <cell r="B350" t="str">
            <v>Newcastle</v>
          </cell>
          <cell r="C350" t="str">
            <v>Midfield</v>
          </cell>
          <cell r="D350" t="str">
            <v>2.428.000</v>
          </cell>
          <cell r="E350">
            <v>3.0000000000000001E-3</v>
          </cell>
          <cell r="F350" t="str">
            <v>Matthew Longstaff</v>
          </cell>
          <cell r="G350" t="str">
            <v/>
          </cell>
          <cell r="H350">
            <v>2428000</v>
          </cell>
          <cell r="I350">
            <v>1.0660377358490565</v>
          </cell>
          <cell r="J350">
            <v>0.83206106870228991</v>
          </cell>
          <cell r="K350">
            <v>1.2007731918097617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1.1299999999999999</v>
          </cell>
          <cell r="U350">
            <v>1.0900000000000001</v>
          </cell>
          <cell r="V350">
            <v>0.3609</v>
          </cell>
          <cell r="W350">
            <v>0.29720000000000002</v>
          </cell>
          <cell r="X350">
            <v>0.34189999999999998</v>
          </cell>
          <cell r="Y350">
            <v>-5000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-5000</v>
          </cell>
          <cell r="AM350">
            <v>1.0796460176991152</v>
          </cell>
          <cell r="AN350">
            <v>1.0917431192660549</v>
          </cell>
          <cell r="AO350">
            <v>0.90483741803595963</v>
          </cell>
          <cell r="AP350">
            <v>0.98838459875074614</v>
          </cell>
          <cell r="AQ350">
            <v>-5000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1.0088495575221239</v>
          </cell>
          <cell r="BF350">
            <v>1.3853211009174311</v>
          </cell>
          <cell r="BG350">
            <v>0.65704681981505675</v>
          </cell>
          <cell r="BH350">
            <v>0.81416300176422818</v>
          </cell>
          <cell r="BI350">
            <v>-5000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0.68141592920353988</v>
          </cell>
          <cell r="BX350">
            <v>1.5321100917431192</v>
          </cell>
          <cell r="BY350">
            <v>0.55989836656540215</v>
          </cell>
          <cell r="BZ350">
            <v>0.61767602002401523</v>
          </cell>
          <cell r="CA350">
            <v>-5000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0.95575221238938068</v>
          </cell>
          <cell r="CP350">
            <v>1.4954128440366969</v>
          </cell>
          <cell r="CQ350">
            <v>0.58274825237398975</v>
          </cell>
          <cell r="CR350">
            <v>0.74629949180773658</v>
          </cell>
          <cell r="CS350">
            <v>-5000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0.76106194690265494</v>
          </cell>
          <cell r="DH350">
            <v>1.201834862385321</v>
          </cell>
          <cell r="DI350">
            <v>0.80251879796247838</v>
          </cell>
          <cell r="DJ350">
            <v>0.78151552691120751</v>
          </cell>
          <cell r="DK350">
            <v>-5000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-5000</v>
          </cell>
          <cell r="DZ350" t="str">
            <v>No</v>
          </cell>
          <cell r="EA350">
            <v>24280</v>
          </cell>
          <cell r="EB350">
            <v>2452280</v>
          </cell>
          <cell r="EC350">
            <v>-29280</v>
          </cell>
          <cell r="ED350">
            <v>-1.2059308072487644E-2</v>
          </cell>
          <cell r="EE350">
            <v>321</v>
          </cell>
          <cell r="EF350">
            <v>481</v>
          </cell>
        </row>
        <row r="351">
          <cell r="A351" t="str">
            <v>Caleb Watts</v>
          </cell>
          <cell r="B351" t="str">
            <v>Southampton</v>
          </cell>
          <cell r="C351" t="str">
            <v>Midfield</v>
          </cell>
          <cell r="D351" t="str">
            <v>1.927.000</v>
          </cell>
          <cell r="E351">
            <v>2E-3</v>
          </cell>
          <cell r="F351" t="e">
            <v>#N/A</v>
          </cell>
          <cell r="G351" t="str">
            <v/>
          </cell>
          <cell r="H351">
            <v>1927000</v>
          </cell>
          <cell r="I351">
            <v>0.87931034482758608</v>
          </cell>
          <cell r="J351">
            <v>1</v>
          </cell>
          <cell r="K351">
            <v>1.020862387747514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1.02</v>
          </cell>
          <cell r="U351">
            <v>1.54</v>
          </cell>
          <cell r="V351">
            <v>0.24979999999999999</v>
          </cell>
          <cell r="W351">
            <v>0.26250000000000001</v>
          </cell>
          <cell r="X351">
            <v>0.48759999999999998</v>
          </cell>
          <cell r="Y351">
            <v>-5000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-5000</v>
          </cell>
          <cell r="AM351">
            <v>1.3627450980392157</v>
          </cell>
          <cell r="AN351">
            <v>2.4415584415584415</v>
          </cell>
          <cell r="AO351">
            <v>1.8199893113013497</v>
          </cell>
          <cell r="AP351">
            <v>1.5748592040114833</v>
          </cell>
          <cell r="AQ351">
            <v>-5000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1.1274509803921569</v>
          </cell>
          <cell r="BF351">
            <v>0.84415584415584421</v>
          </cell>
          <cell r="BG351">
            <v>1.2712491503214047</v>
          </cell>
          <cell r="BH351">
            <v>1.1971930090225904</v>
          </cell>
          <cell r="BI351">
            <v>-5000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0.96078431372549011</v>
          </cell>
          <cell r="BX351">
            <v>1.1298701298701299</v>
          </cell>
          <cell r="BY351">
            <v>0.81873075307798182</v>
          </cell>
          <cell r="BZ351">
            <v>0.88691807103135656</v>
          </cell>
          <cell r="CA351">
            <v>-5000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1.2352941176470589</v>
          </cell>
          <cell r="CP351">
            <v>0.62337662337662336</v>
          </cell>
          <cell r="CQ351">
            <v>1.7860384307500736</v>
          </cell>
          <cell r="CR351">
            <v>1.4853561079408364</v>
          </cell>
          <cell r="CS351">
            <v>-5000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1.3823529411764706</v>
          </cell>
          <cell r="DH351">
            <v>0.7142857142857143</v>
          </cell>
          <cell r="DI351">
            <v>1.5527072185113362</v>
          </cell>
          <cell r="DJ351">
            <v>1.4650561048284403</v>
          </cell>
          <cell r="DK351">
            <v>-5000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-5000</v>
          </cell>
          <cell r="DZ351" t="str">
            <v>No</v>
          </cell>
          <cell r="EA351">
            <v>19270</v>
          </cell>
          <cell r="EB351">
            <v>1946270</v>
          </cell>
          <cell r="EC351">
            <v>-24270</v>
          </cell>
          <cell r="ED351">
            <v>-1.2594706798131811E-2</v>
          </cell>
          <cell r="EE351">
            <v>233</v>
          </cell>
          <cell r="EF351">
            <v>568</v>
          </cell>
        </row>
        <row r="352">
          <cell r="A352" t="str">
            <v>Japhet Tanganga</v>
          </cell>
          <cell r="B352" t="str">
            <v>Tottenham</v>
          </cell>
          <cell r="C352" t="str">
            <v>Defense</v>
          </cell>
          <cell r="D352" t="str">
            <v>2.422.000</v>
          </cell>
          <cell r="E352">
            <v>0.03</v>
          </cell>
          <cell r="F352" t="str">
            <v>Japhet Tanganga</v>
          </cell>
          <cell r="G352" t="str">
            <v>Burnley</v>
          </cell>
          <cell r="H352">
            <v>2422000</v>
          </cell>
          <cell r="I352">
            <v>0.9023668639053255</v>
          </cell>
          <cell r="J352">
            <v>0.99497487437185905</v>
          </cell>
          <cell r="K352">
            <v>0.97751435805271281</v>
          </cell>
          <cell r="L352">
            <v>95</v>
          </cell>
          <cell r="M352">
            <v>9.0236686390532551E-3</v>
          </cell>
          <cell r="N352">
            <v>0.12633136094674557</v>
          </cell>
          <cell r="O352">
            <v>0.27071005917159763</v>
          </cell>
          <cell r="P352">
            <v>0.4203311739626665</v>
          </cell>
          <cell r="Q352">
            <v>0</v>
          </cell>
          <cell r="R352">
            <v>0.12</v>
          </cell>
          <cell r="S352">
            <v>0.02</v>
          </cell>
          <cell r="T352">
            <v>3.05</v>
          </cell>
          <cell r="U352">
            <v>1.98</v>
          </cell>
          <cell r="V352">
            <v>0.98889999999999989</v>
          </cell>
          <cell r="W352">
            <v>0.52160000000000006</v>
          </cell>
          <cell r="X352">
            <v>0.4894</v>
          </cell>
          <cell r="Y352">
            <v>7000</v>
          </cell>
          <cell r="Z352">
            <v>24722.499999999996</v>
          </cell>
          <cell r="AA352">
            <v>2608.0000000000005</v>
          </cell>
          <cell r="AB352">
            <v>-7341</v>
          </cell>
          <cell r="AC352">
            <v>1353.5502958579882</v>
          </cell>
          <cell r="AD352">
            <v>6316.5680473372786</v>
          </cell>
          <cell r="AE352">
            <v>2707.1005917159764</v>
          </cell>
          <cell r="AF352">
            <v>21016.558698133325</v>
          </cell>
          <cell r="AG352">
            <v>0</v>
          </cell>
          <cell r="AH352">
            <v>-2400</v>
          </cell>
          <cell r="AI352">
            <v>-1000</v>
          </cell>
          <cell r="AJ352">
            <v>30500</v>
          </cell>
          <cell r="AK352">
            <v>-15840</v>
          </cell>
          <cell r="AL352">
            <v>69643.277633044578</v>
          </cell>
          <cell r="AM352">
            <v>0.63934426229508201</v>
          </cell>
          <cell r="AN352">
            <v>0.4494949494949495</v>
          </cell>
          <cell r="AO352">
            <v>0.54558703411891074</v>
          </cell>
          <cell r="AP352">
            <v>0.59060811021058346</v>
          </cell>
          <cell r="AQ352">
            <v>7000</v>
          </cell>
          <cell r="AR352">
            <v>15437.500000000002</v>
          </cell>
          <cell r="AS352">
            <v>1096</v>
          </cell>
          <cell r="AT352">
            <v>-2449.5</v>
          </cell>
          <cell r="AU352">
            <v>865.38461538461547</v>
          </cell>
          <cell r="AV352">
            <v>4038.461538461539</v>
          </cell>
          <cell r="AW352">
            <v>1730.7692307692309</v>
          </cell>
          <cell r="AX352">
            <v>11466.361927500557</v>
          </cell>
          <cell r="AY352">
            <v>0</v>
          </cell>
          <cell r="AZ352">
            <v>-2400</v>
          </cell>
          <cell r="BA352">
            <v>-1000</v>
          </cell>
          <cell r="BB352">
            <v>19500</v>
          </cell>
          <cell r="BC352">
            <v>-7120</v>
          </cell>
          <cell r="BD352">
            <v>20582.488656057973</v>
          </cell>
          <cell r="BE352">
            <v>0.38360655737704918</v>
          </cell>
          <cell r="BF352">
            <v>0.77777777777777779</v>
          </cell>
          <cell r="BG352">
            <v>0.28482140701734565</v>
          </cell>
          <cell r="BH352">
            <v>0.33054403551298772</v>
          </cell>
          <cell r="BI352">
            <v>7000</v>
          </cell>
          <cell r="BJ352">
            <v>7155</v>
          </cell>
          <cell r="BK352">
            <v>1296</v>
          </cell>
          <cell r="BL352">
            <v>-6819</v>
          </cell>
          <cell r="BM352">
            <v>519.23076923076928</v>
          </cell>
          <cell r="BN352">
            <v>2423.0769230769233</v>
          </cell>
          <cell r="BO352">
            <v>1038.4615384615386</v>
          </cell>
          <cell r="BP352">
            <v>5985.9658190649679</v>
          </cell>
          <cell r="BQ352">
            <v>0</v>
          </cell>
          <cell r="BR352">
            <v>-2400</v>
          </cell>
          <cell r="BS352">
            <v>-1000</v>
          </cell>
          <cell r="BT352">
            <v>11700</v>
          </cell>
          <cell r="BU352">
            <v>-12320</v>
          </cell>
          <cell r="BV352">
            <v>1894.6837624585496</v>
          </cell>
          <cell r="BW352">
            <v>1.0491803278688525</v>
          </cell>
          <cell r="BX352">
            <v>1.2272727272727271</v>
          </cell>
          <cell r="BY352">
            <v>0.81027326376802444</v>
          </cell>
          <cell r="BZ352">
            <v>0.92202102391621266</v>
          </cell>
          <cell r="CA352">
            <v>7000</v>
          </cell>
          <cell r="CB352">
            <v>23104.999999999996</v>
          </cell>
          <cell r="CC352">
            <v>2478</v>
          </cell>
          <cell r="CD352">
            <v>-8703</v>
          </cell>
          <cell r="CE352">
            <v>1420.1183431952663</v>
          </cell>
          <cell r="CF352">
            <v>6627.2189349112432</v>
          </cell>
          <cell r="CG352">
            <v>2840.2366863905327</v>
          </cell>
          <cell r="CH352">
            <v>17029.155609508751</v>
          </cell>
          <cell r="CI352">
            <v>0</v>
          </cell>
          <cell r="CJ352">
            <v>-2400</v>
          </cell>
          <cell r="CK352">
            <v>-1000</v>
          </cell>
          <cell r="CL352">
            <v>32000</v>
          </cell>
          <cell r="CM352">
            <v>-19439.999999999996</v>
          </cell>
          <cell r="CN352">
            <v>6744.5911967507236</v>
          </cell>
          <cell r="CO352">
            <v>0.53442622950819674</v>
          </cell>
          <cell r="CP352">
            <v>0.54545454545454553</v>
          </cell>
          <cell r="CQ352">
            <v>0.45117818122570197</v>
          </cell>
          <cell r="CR352">
            <v>0.49104119402430768</v>
          </cell>
          <cell r="CS352">
            <v>7000</v>
          </cell>
          <cell r="CT352">
            <v>12400</v>
          </cell>
          <cell r="CU352">
            <v>1267</v>
          </cell>
          <cell r="CV352">
            <v>-3760.4999999999995</v>
          </cell>
          <cell r="CW352">
            <v>723.37278106508882</v>
          </cell>
          <cell r="CX352">
            <v>3375.7396449704147</v>
          </cell>
          <cell r="CY352">
            <v>1446.7455621301776</v>
          </cell>
          <cell r="CZ352">
            <v>9482.2127290469998</v>
          </cell>
          <cell r="DA352">
            <v>0</v>
          </cell>
          <cell r="DB352">
            <v>-2400</v>
          </cell>
          <cell r="DC352">
            <v>-1000</v>
          </cell>
          <cell r="DD352">
            <v>16300</v>
          </cell>
          <cell r="DE352">
            <v>-8640.0000000000018</v>
          </cell>
          <cell r="DF352">
            <v>1824.6606698257924</v>
          </cell>
          <cell r="DG352">
            <v>0.4524590163934426</v>
          </cell>
          <cell r="DH352">
            <v>0.86363636363636365</v>
          </cell>
          <cell r="DI352">
            <v>0.24029380011401291</v>
          </cell>
          <cell r="DJ352">
            <v>0.32973185536891758</v>
          </cell>
          <cell r="DK352">
            <v>7000</v>
          </cell>
          <cell r="DL352">
            <v>7685</v>
          </cell>
          <cell r="DM352">
            <v>1208.5</v>
          </cell>
          <cell r="DN352">
            <v>-6763.5</v>
          </cell>
          <cell r="DO352">
            <v>612.4260355029586</v>
          </cell>
          <cell r="DP352">
            <v>2857.9881656804737</v>
          </cell>
          <cell r="DQ352">
            <v>1224.8520710059172</v>
          </cell>
          <cell r="DR352">
            <v>5050.1487548936684</v>
          </cell>
          <cell r="DS352">
            <v>0</v>
          </cell>
          <cell r="DT352">
            <v>-2400</v>
          </cell>
          <cell r="DU352">
            <v>-1000</v>
          </cell>
          <cell r="DV352">
            <v>13800</v>
          </cell>
          <cell r="DW352">
            <v>-3806.2537938059645</v>
          </cell>
          <cell r="DX352">
            <v>577.1612885399079</v>
          </cell>
          <cell r="DY352">
            <v>101266.86320667753</v>
          </cell>
          <cell r="DZ352" t="str">
            <v>No</v>
          </cell>
          <cell r="EA352">
            <v>24220</v>
          </cell>
          <cell r="EB352">
            <v>2446220</v>
          </cell>
          <cell r="EC352">
            <v>77046.863206677532</v>
          </cell>
          <cell r="ED352">
            <v>3.181125648500311E-2</v>
          </cell>
          <cell r="EE352">
            <v>67</v>
          </cell>
          <cell r="EF352">
            <v>16</v>
          </cell>
        </row>
        <row r="353">
          <cell r="A353" t="str">
            <v>Serge Aurier</v>
          </cell>
          <cell r="B353" t="str">
            <v>Tottenham</v>
          </cell>
          <cell r="C353" t="str">
            <v>Defense</v>
          </cell>
          <cell r="D353" t="str">
            <v>4.773.000</v>
          </cell>
          <cell r="E353">
            <v>5.0000000000000001E-3</v>
          </cell>
          <cell r="F353" t="str">
            <v>Serge Aurier</v>
          </cell>
          <cell r="G353" t="str">
            <v>Fulham</v>
          </cell>
          <cell r="H353">
            <v>4773000</v>
          </cell>
          <cell r="I353">
            <v>0.9023668639053255</v>
          </cell>
          <cell r="J353">
            <v>0.99497487437185905</v>
          </cell>
          <cell r="K353">
            <v>0.97751435805271281</v>
          </cell>
          <cell r="L353">
            <v>95</v>
          </cell>
          <cell r="M353">
            <v>7.2189349112426041E-2</v>
          </cell>
          <cell r="N353">
            <v>0.13535502958579881</v>
          </cell>
          <cell r="O353">
            <v>0.31582840236686388</v>
          </cell>
          <cell r="P353">
            <v>0.33235488173792238</v>
          </cell>
          <cell r="Q353">
            <v>0</v>
          </cell>
          <cell r="R353">
            <v>0.12</v>
          </cell>
          <cell r="S353">
            <v>0.01</v>
          </cell>
          <cell r="T353">
            <v>3.05</v>
          </cell>
          <cell r="U353">
            <v>1.98</v>
          </cell>
          <cell r="V353">
            <v>0.98889999999999989</v>
          </cell>
          <cell r="W353">
            <v>0.52160000000000006</v>
          </cell>
          <cell r="X353">
            <v>0.4894</v>
          </cell>
          <cell r="Y353">
            <v>7000</v>
          </cell>
          <cell r="Z353">
            <v>24722.499999999996</v>
          </cell>
          <cell r="AA353">
            <v>2608.0000000000005</v>
          </cell>
          <cell r="AB353">
            <v>-7341</v>
          </cell>
          <cell r="AC353">
            <v>10828.402366863906</v>
          </cell>
          <cell r="AD353">
            <v>6767.751479289941</v>
          </cell>
          <cell r="AE353">
            <v>3158.2840236686388</v>
          </cell>
          <cell r="AF353">
            <v>16617.74408689612</v>
          </cell>
          <cell r="AG353">
            <v>0</v>
          </cell>
          <cell r="AH353">
            <v>-2400</v>
          </cell>
          <cell r="AI353">
            <v>-500</v>
          </cell>
          <cell r="AJ353">
            <v>30500</v>
          </cell>
          <cell r="AK353">
            <v>-15840</v>
          </cell>
          <cell r="AL353">
            <v>76121.681956718603</v>
          </cell>
          <cell r="AM353">
            <v>0.63934426229508201</v>
          </cell>
          <cell r="AN353">
            <v>0.4494949494949495</v>
          </cell>
          <cell r="AO353">
            <v>0.54558703411891074</v>
          </cell>
          <cell r="AP353">
            <v>0.59060811021058346</v>
          </cell>
          <cell r="AQ353">
            <v>7000</v>
          </cell>
          <cell r="AR353">
            <v>15437.500000000002</v>
          </cell>
          <cell r="AS353">
            <v>1096</v>
          </cell>
          <cell r="AT353">
            <v>-2449.5</v>
          </cell>
          <cell r="AU353">
            <v>6923.0769230769238</v>
          </cell>
          <cell r="AV353">
            <v>4326.9230769230771</v>
          </cell>
          <cell r="AW353">
            <v>2019.2307692307693</v>
          </cell>
          <cell r="AX353">
            <v>9066.4257101167204</v>
          </cell>
          <cell r="AY353">
            <v>0</v>
          </cell>
          <cell r="AZ353">
            <v>-2400</v>
          </cell>
          <cell r="BA353">
            <v>-500</v>
          </cell>
          <cell r="BB353">
            <v>19500</v>
          </cell>
          <cell r="BC353">
            <v>-7120</v>
          </cell>
          <cell r="BD353">
            <v>22949.828239673745</v>
          </cell>
          <cell r="BE353">
            <v>0.38360655737704918</v>
          </cell>
          <cell r="BF353">
            <v>0.77777777777777779</v>
          </cell>
          <cell r="BG353">
            <v>0.28482140701734565</v>
          </cell>
          <cell r="BH353">
            <v>0.33054403551298772</v>
          </cell>
          <cell r="BI353">
            <v>7000</v>
          </cell>
          <cell r="BJ353">
            <v>7155</v>
          </cell>
          <cell r="BK353">
            <v>1296</v>
          </cell>
          <cell r="BL353">
            <v>-6819</v>
          </cell>
          <cell r="BM353">
            <v>4153.8461538461543</v>
          </cell>
          <cell r="BN353">
            <v>2596.1538461538462</v>
          </cell>
          <cell r="BO353">
            <v>1211.5384615384614</v>
          </cell>
          <cell r="BP353">
            <v>4733.0892522839285</v>
          </cell>
          <cell r="BQ353">
            <v>0</v>
          </cell>
          <cell r="BR353">
            <v>-2400</v>
          </cell>
          <cell r="BS353">
            <v>-500</v>
          </cell>
          <cell r="BT353">
            <v>11700</v>
          </cell>
          <cell r="BU353">
            <v>-12320</v>
          </cell>
          <cell r="BV353">
            <v>2701.6569284555972</v>
          </cell>
          <cell r="BW353">
            <v>1.0491803278688525</v>
          </cell>
          <cell r="BX353">
            <v>1.2272727272727271</v>
          </cell>
          <cell r="BY353">
            <v>0.81027326376802444</v>
          </cell>
          <cell r="BZ353">
            <v>0.92202102391621266</v>
          </cell>
          <cell r="CA353">
            <v>7000</v>
          </cell>
          <cell r="CB353">
            <v>23104.999999999996</v>
          </cell>
          <cell r="CC353">
            <v>2478</v>
          </cell>
          <cell r="CD353">
            <v>-8703</v>
          </cell>
          <cell r="CE353">
            <v>11360.946745562131</v>
          </cell>
          <cell r="CF353">
            <v>7100.5917159763321</v>
          </cell>
          <cell r="CG353">
            <v>3313.6094674556211</v>
          </cell>
          <cell r="CH353">
            <v>13464.913737751109</v>
          </cell>
          <cell r="CI353">
            <v>0</v>
          </cell>
          <cell r="CJ353">
            <v>-2400</v>
          </cell>
          <cell r="CK353">
            <v>-500</v>
          </cell>
          <cell r="CL353">
            <v>32000</v>
          </cell>
          <cell r="CM353">
            <v>-19439.999999999996</v>
          </cell>
          <cell r="CN353">
            <v>7722.5077083431497</v>
          </cell>
          <cell r="CO353">
            <v>0.53442622950819674</v>
          </cell>
          <cell r="CP353">
            <v>0.54545454545454553</v>
          </cell>
          <cell r="CQ353">
            <v>0.45117818122570197</v>
          </cell>
          <cell r="CR353">
            <v>0.49104119402430768</v>
          </cell>
          <cell r="CS353">
            <v>7000</v>
          </cell>
          <cell r="CT353">
            <v>12400</v>
          </cell>
          <cell r="CU353">
            <v>1267</v>
          </cell>
          <cell r="CV353">
            <v>-3760.4999999999995</v>
          </cell>
          <cell r="CW353">
            <v>5786.9822485207105</v>
          </cell>
          <cell r="CX353">
            <v>3616.8639053254442</v>
          </cell>
          <cell r="CY353">
            <v>1687.8698224852071</v>
          </cell>
          <cell r="CZ353">
            <v>7497.5635531999551</v>
          </cell>
          <cell r="DA353">
            <v>0</v>
          </cell>
          <cell r="DB353">
            <v>-2400</v>
          </cell>
          <cell r="DC353">
            <v>-500</v>
          </cell>
          <cell r="DD353">
            <v>16300</v>
          </cell>
          <cell r="DE353">
            <v>-8640.0000000000018</v>
          </cell>
          <cell r="DF353">
            <v>2078.4862205957074</v>
          </cell>
          <cell r="DG353">
            <v>0.4524590163934426</v>
          </cell>
          <cell r="DH353">
            <v>0.86363636363636365</v>
          </cell>
          <cell r="DI353">
            <v>0.24029380011401291</v>
          </cell>
          <cell r="DJ353">
            <v>0.32973185536891758</v>
          </cell>
          <cell r="DK353">
            <v>7000</v>
          </cell>
          <cell r="DL353">
            <v>7685</v>
          </cell>
          <cell r="DM353">
            <v>1208.5</v>
          </cell>
          <cell r="DN353">
            <v>-6763.5</v>
          </cell>
          <cell r="DO353">
            <v>4899.4082840236688</v>
          </cell>
          <cell r="DP353">
            <v>3062.1301775147926</v>
          </cell>
          <cell r="DQ353">
            <v>1428.9940828402366</v>
          </cell>
          <cell r="DR353">
            <v>3993.1408759624364</v>
          </cell>
          <cell r="DS353">
            <v>0</v>
          </cell>
          <cell r="DT353">
            <v>-2400</v>
          </cell>
          <cell r="DU353">
            <v>-500</v>
          </cell>
          <cell r="DV353">
            <v>13800</v>
          </cell>
          <cell r="DW353">
            <v>-3806.2537938059645</v>
          </cell>
          <cell r="DX353">
            <v>706.48186332922398</v>
          </cell>
          <cell r="DY353">
            <v>112280.64291711604</v>
          </cell>
          <cell r="DZ353" t="str">
            <v>No</v>
          </cell>
          <cell r="EA353">
            <v>47730</v>
          </cell>
          <cell r="EB353">
            <v>4820730</v>
          </cell>
          <cell r="EC353">
            <v>64550.642917116042</v>
          </cell>
          <cell r="ED353">
            <v>1.3524123804130744E-2</v>
          </cell>
          <cell r="EE353">
            <v>82</v>
          </cell>
          <cell r="EF353">
            <v>99</v>
          </cell>
        </row>
        <row r="354">
          <cell r="A354" t="str">
            <v>Lucas Moura</v>
          </cell>
          <cell r="B354" t="str">
            <v>Tottenham</v>
          </cell>
          <cell r="C354" t="str">
            <v>Striker</v>
          </cell>
          <cell r="D354" t="str">
            <v>5.678.000</v>
          </cell>
          <cell r="E354">
            <v>8.0000000000000002E-3</v>
          </cell>
          <cell r="F354" t="str">
            <v>Lucas Moura</v>
          </cell>
          <cell r="G354" t="str">
            <v>Burnley</v>
          </cell>
          <cell r="H354">
            <v>5678000</v>
          </cell>
          <cell r="I354">
            <v>0.9023668639053255</v>
          </cell>
          <cell r="J354">
            <v>0.99497487437185905</v>
          </cell>
          <cell r="K354">
            <v>0.97751435805271281</v>
          </cell>
          <cell r="L354">
            <v>190</v>
          </cell>
          <cell r="M354">
            <v>0.52337278106508878</v>
          </cell>
          <cell r="N354">
            <v>0.22559171597633138</v>
          </cell>
          <cell r="O354">
            <v>1.488905325443787</v>
          </cell>
          <cell r="P354">
            <v>0.75268605570058889</v>
          </cell>
          <cell r="Q354">
            <v>0</v>
          </cell>
          <cell r="R354">
            <v>0.14000000000000001</v>
          </cell>
          <cell r="S354">
            <v>0</v>
          </cell>
          <cell r="T354">
            <v>3.05</v>
          </cell>
          <cell r="U354">
            <v>1.98</v>
          </cell>
          <cell r="V354">
            <v>0.98889999999999989</v>
          </cell>
          <cell r="W354">
            <v>0.52160000000000006</v>
          </cell>
          <cell r="X354">
            <v>0.4894</v>
          </cell>
          <cell r="Y354">
            <v>14000</v>
          </cell>
          <cell r="Z354">
            <v>24722.499999999996</v>
          </cell>
          <cell r="AA354">
            <v>2608.0000000000005</v>
          </cell>
          <cell r="AB354">
            <v>-7341</v>
          </cell>
          <cell r="AC354">
            <v>52337.278106508878</v>
          </cell>
          <cell r="AD354">
            <v>11279.585798816568</v>
          </cell>
          <cell r="AE354">
            <v>14889.053254437869</v>
          </cell>
          <cell r="AF354">
            <v>0</v>
          </cell>
          <cell r="AG354">
            <v>0</v>
          </cell>
          <cell r="AH354">
            <v>-2800.0000000000005</v>
          </cell>
          <cell r="AI354">
            <v>0</v>
          </cell>
          <cell r="AJ354">
            <v>30500</v>
          </cell>
          <cell r="AK354">
            <v>-15840</v>
          </cell>
          <cell r="AL354">
            <v>124355.41715976331</v>
          </cell>
          <cell r="AM354">
            <v>0.63934426229508201</v>
          </cell>
          <cell r="AN354">
            <v>0.4494949494949495</v>
          </cell>
          <cell r="AO354">
            <v>0.54558703411891074</v>
          </cell>
          <cell r="AP354">
            <v>0.59060811021058346</v>
          </cell>
          <cell r="AQ354">
            <v>14000</v>
          </cell>
          <cell r="AR354">
            <v>15437.500000000002</v>
          </cell>
          <cell r="AS354">
            <v>1096</v>
          </cell>
          <cell r="AT354">
            <v>-2449.5</v>
          </cell>
          <cell r="AU354">
            <v>33461.538461538468</v>
          </cell>
          <cell r="AV354">
            <v>7211.5384615384619</v>
          </cell>
          <cell r="AW354">
            <v>9519.2307692307695</v>
          </cell>
          <cell r="AX354">
            <v>0</v>
          </cell>
          <cell r="AY354">
            <v>0</v>
          </cell>
          <cell r="AZ354">
            <v>-2800.0000000000005</v>
          </cell>
          <cell r="BA354">
            <v>0</v>
          </cell>
          <cell r="BB354">
            <v>19500</v>
          </cell>
          <cell r="BC354">
            <v>-7120</v>
          </cell>
          <cell r="BD354">
            <v>36928.153846153851</v>
          </cell>
          <cell r="BE354">
            <v>0.38360655737704918</v>
          </cell>
          <cell r="BF354">
            <v>0.77777777777777779</v>
          </cell>
          <cell r="BG354">
            <v>0.28482140701734565</v>
          </cell>
          <cell r="BH354">
            <v>0.33054403551298772</v>
          </cell>
          <cell r="BI354">
            <v>14000</v>
          </cell>
          <cell r="BJ354">
            <v>7155</v>
          </cell>
          <cell r="BK354">
            <v>1296</v>
          </cell>
          <cell r="BL354">
            <v>-6819</v>
          </cell>
          <cell r="BM354">
            <v>20076.923076923078</v>
          </cell>
          <cell r="BN354">
            <v>4326.9230769230771</v>
          </cell>
          <cell r="BO354">
            <v>5711.538461538461</v>
          </cell>
          <cell r="BP354">
            <v>0</v>
          </cell>
          <cell r="BQ354">
            <v>0</v>
          </cell>
          <cell r="BR354">
            <v>-2800.0000000000005</v>
          </cell>
          <cell r="BS354">
            <v>0</v>
          </cell>
          <cell r="BT354">
            <v>11700</v>
          </cell>
          <cell r="BU354">
            <v>-12320</v>
          </cell>
          <cell r="BV354">
            <v>7081.8461538461543</v>
          </cell>
          <cell r="BW354">
            <v>1.0491803278688525</v>
          </cell>
          <cell r="BX354">
            <v>1.2272727272727271</v>
          </cell>
          <cell r="BY354">
            <v>0.81027326376802444</v>
          </cell>
          <cell r="BZ354">
            <v>0.92202102391621266</v>
          </cell>
          <cell r="CA354">
            <v>14000</v>
          </cell>
          <cell r="CB354">
            <v>23104.999999999996</v>
          </cell>
          <cell r="CC354">
            <v>2478</v>
          </cell>
          <cell r="CD354">
            <v>-8703</v>
          </cell>
          <cell r="CE354">
            <v>54911.242603550301</v>
          </cell>
          <cell r="CF354">
            <v>11834.31952662722</v>
          </cell>
          <cell r="CG354">
            <v>15621.301775147929</v>
          </cell>
          <cell r="CH354">
            <v>0</v>
          </cell>
          <cell r="CI354">
            <v>0</v>
          </cell>
          <cell r="CJ354">
            <v>-2800.0000000000005</v>
          </cell>
          <cell r="CK354">
            <v>0</v>
          </cell>
          <cell r="CL354">
            <v>32000</v>
          </cell>
          <cell r="CM354">
            <v>-19439.999999999996</v>
          </cell>
          <cell r="CN354">
            <v>13625.857988165682</v>
          </cell>
          <cell r="CO354">
            <v>0.53442622950819674</v>
          </cell>
          <cell r="CP354">
            <v>0.54545454545454553</v>
          </cell>
          <cell r="CQ354">
            <v>0.45117818122570197</v>
          </cell>
          <cell r="CR354">
            <v>0.49104119402430768</v>
          </cell>
          <cell r="CS354">
            <v>14000</v>
          </cell>
          <cell r="CT354">
            <v>12400</v>
          </cell>
          <cell r="CU354">
            <v>1267</v>
          </cell>
          <cell r="CV354">
            <v>-3760.4999999999995</v>
          </cell>
          <cell r="CW354">
            <v>27970.414201183434</v>
          </cell>
          <cell r="CX354">
            <v>6028.1065088757396</v>
          </cell>
          <cell r="CY354">
            <v>7957.1005917159764</v>
          </cell>
          <cell r="CZ354">
            <v>0</v>
          </cell>
          <cell r="DA354">
            <v>0</v>
          </cell>
          <cell r="DB354">
            <v>-2800.0000000000005</v>
          </cell>
          <cell r="DC354">
            <v>0</v>
          </cell>
          <cell r="DD354">
            <v>16300</v>
          </cell>
          <cell r="DE354">
            <v>-8640.0000000000018</v>
          </cell>
          <cell r="DF354">
            <v>3545.1325813609469</v>
          </cell>
          <cell r="DG354">
            <v>0.4524590163934426</v>
          </cell>
          <cell r="DH354">
            <v>0.86363636363636365</v>
          </cell>
          <cell r="DI354">
            <v>0.24029380011401291</v>
          </cell>
          <cell r="DJ354">
            <v>0.32973185536891758</v>
          </cell>
          <cell r="DK354">
            <v>14000</v>
          </cell>
          <cell r="DL354">
            <v>7685</v>
          </cell>
          <cell r="DM354">
            <v>1208.5</v>
          </cell>
          <cell r="DN354">
            <v>-6763.5</v>
          </cell>
          <cell r="DO354">
            <v>23680.473372781064</v>
          </cell>
          <cell r="DP354">
            <v>5103.5502958579882</v>
          </cell>
          <cell r="DQ354">
            <v>6736.6863905325436</v>
          </cell>
          <cell r="DR354">
            <v>0</v>
          </cell>
          <cell r="DS354">
            <v>0</v>
          </cell>
          <cell r="DT354">
            <v>-2800.0000000000005</v>
          </cell>
          <cell r="DU354">
            <v>0</v>
          </cell>
          <cell r="DV354">
            <v>13800</v>
          </cell>
          <cell r="DW354">
            <v>-3806.2537938059645</v>
          </cell>
          <cell r="DX354">
            <v>1401.389258292676</v>
          </cell>
          <cell r="DY354">
            <v>186937.79698758264</v>
          </cell>
          <cell r="DZ354" t="str">
            <v>No</v>
          </cell>
          <cell r="EA354">
            <v>56780</v>
          </cell>
          <cell r="EB354">
            <v>5734780</v>
          </cell>
          <cell r="EC354">
            <v>130157.79698758264</v>
          </cell>
          <cell r="ED354">
            <v>2.2923176644519663E-2</v>
          </cell>
          <cell r="EE354">
            <v>35</v>
          </cell>
          <cell r="EF354">
            <v>35</v>
          </cell>
        </row>
        <row r="355">
          <cell r="A355" t="str">
            <v>James Rodriguez</v>
          </cell>
          <cell r="B355" t="str">
            <v>Everton</v>
          </cell>
          <cell r="C355" t="str">
            <v>Midfield</v>
          </cell>
          <cell r="D355" t="str">
            <v>6.817.000</v>
          </cell>
          <cell r="E355">
            <v>1.1000000000000001E-2</v>
          </cell>
          <cell r="F355" t="str">
            <v>James Rodriguez</v>
          </cell>
          <cell r="G355" t="str">
            <v>Southampton</v>
          </cell>
          <cell r="H355">
            <v>6817000</v>
          </cell>
          <cell r="I355">
            <v>0.97204968944099401</v>
          </cell>
          <cell r="J355">
            <v>0.93693693693693725</v>
          </cell>
          <cell r="K355">
            <v>1.0552996276166207</v>
          </cell>
          <cell r="L355">
            <v>190</v>
          </cell>
          <cell r="M355">
            <v>0.54434782608695675</v>
          </cell>
          <cell r="N355">
            <v>0.54434782608695675</v>
          </cell>
          <cell r="O355">
            <v>1.9246583850931682</v>
          </cell>
          <cell r="P355">
            <v>0.70705075050313582</v>
          </cell>
          <cell r="Q355">
            <v>0</v>
          </cell>
          <cell r="R355">
            <v>0.33</v>
          </cell>
          <cell r="S355">
            <v>0</v>
          </cell>
          <cell r="T355">
            <v>3.13</v>
          </cell>
          <cell r="U355">
            <v>2.08</v>
          </cell>
          <cell r="V355">
            <v>0.98069999999999991</v>
          </cell>
          <cell r="W355">
            <v>0.51919999999999999</v>
          </cell>
          <cell r="X355">
            <v>0.5</v>
          </cell>
          <cell r="Y355">
            <v>14000</v>
          </cell>
          <cell r="Z355">
            <v>24517.499999999996</v>
          </cell>
          <cell r="AA355">
            <v>2596</v>
          </cell>
          <cell r="AB355">
            <v>-7500</v>
          </cell>
          <cell r="AC355">
            <v>68043.478260869597</v>
          </cell>
          <cell r="AD355">
            <v>27217.391304347839</v>
          </cell>
          <cell r="AE355">
            <v>19246.583850931682</v>
          </cell>
          <cell r="AF355">
            <v>0</v>
          </cell>
          <cell r="AG355">
            <v>0</v>
          </cell>
          <cell r="AH355">
            <v>-6600</v>
          </cell>
          <cell r="AI355">
            <v>0</v>
          </cell>
          <cell r="AJ355">
            <v>31300</v>
          </cell>
          <cell r="AK355">
            <v>-16640</v>
          </cell>
          <cell r="AL355">
            <v>156180.95341614913</v>
          </cell>
          <cell r="AM355">
            <v>0.24600638977635783</v>
          </cell>
          <cell r="AN355">
            <v>0.88942307692307698</v>
          </cell>
          <cell r="AO355">
            <v>0.22238455471794352</v>
          </cell>
          <cell r="AP355">
            <v>0.233897459259788</v>
          </cell>
          <cell r="AQ355">
            <v>14000</v>
          </cell>
          <cell r="AR355">
            <v>3737.5</v>
          </cell>
          <cell r="AS355">
            <v>1129</v>
          </cell>
          <cell r="AT355">
            <v>-9372</v>
          </cell>
          <cell r="AU355">
            <v>16739.130434782615</v>
          </cell>
          <cell r="AV355">
            <v>6695.6521739130467</v>
          </cell>
          <cell r="AW355">
            <v>4734.7826086956538</v>
          </cell>
          <cell r="AX355">
            <v>0</v>
          </cell>
          <cell r="AY355">
            <v>0</v>
          </cell>
          <cell r="AZ355">
            <v>-6600</v>
          </cell>
          <cell r="BA355">
            <v>0</v>
          </cell>
          <cell r="BB355">
            <v>7700</v>
          </cell>
          <cell r="BC355">
            <v>-14800.000000000002</v>
          </cell>
          <cell r="BD355">
            <v>4982.0326086956584</v>
          </cell>
          <cell r="BE355">
            <v>0.45047923322683703</v>
          </cell>
          <cell r="BF355">
            <v>0.4375</v>
          </cell>
          <cell r="BG355">
            <v>0.56930032780136453</v>
          </cell>
          <cell r="BH355">
            <v>0.50641679982376742</v>
          </cell>
          <cell r="BI355">
            <v>14000</v>
          </cell>
          <cell r="BJ355">
            <v>12002.5</v>
          </cell>
          <cell r="BK355">
            <v>1390.5</v>
          </cell>
          <cell r="BL355">
            <v>-3627</v>
          </cell>
          <cell r="BM355">
            <v>30652.173913043491</v>
          </cell>
          <cell r="BN355">
            <v>12260.869565217396</v>
          </cell>
          <cell r="BO355">
            <v>8670.1863354037287</v>
          </cell>
          <cell r="BP355">
            <v>0</v>
          </cell>
          <cell r="BQ355">
            <v>0</v>
          </cell>
          <cell r="BR355">
            <v>-6600</v>
          </cell>
          <cell r="BS355">
            <v>0</v>
          </cell>
          <cell r="BT355">
            <v>14099.999999999998</v>
          </cell>
          <cell r="BU355">
            <v>-7280</v>
          </cell>
          <cell r="BV355">
            <v>15392.30745341615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14000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-6600</v>
          </cell>
          <cell r="CK355">
            <v>0</v>
          </cell>
          <cell r="CL355">
            <v>0</v>
          </cell>
          <cell r="CM355">
            <v>0</v>
          </cell>
          <cell r="CN355">
            <v>-825</v>
          </cell>
          <cell r="CO355">
            <v>0.53993610223642174</v>
          </cell>
          <cell r="CP355">
            <v>0.46153846153846151</v>
          </cell>
          <cell r="CQ355">
            <v>0.54153522318255987</v>
          </cell>
          <cell r="CR355">
            <v>0.54073507157287481</v>
          </cell>
          <cell r="CS355">
            <v>14000</v>
          </cell>
          <cell r="CT355">
            <v>13527.5</v>
          </cell>
          <cell r="CU355">
            <v>1237.5</v>
          </cell>
          <cell r="CV355">
            <v>-3171</v>
          </cell>
          <cell r="CW355">
            <v>36739.13043478263</v>
          </cell>
          <cell r="CX355">
            <v>14695.652173913051</v>
          </cell>
          <cell r="CY355">
            <v>10391.925465838513</v>
          </cell>
          <cell r="CZ355">
            <v>0</v>
          </cell>
          <cell r="DA355">
            <v>0</v>
          </cell>
          <cell r="DB355">
            <v>-6600</v>
          </cell>
          <cell r="DC355">
            <v>0</v>
          </cell>
          <cell r="DD355">
            <v>16900</v>
          </cell>
          <cell r="DE355">
            <v>-7679.9999999999991</v>
          </cell>
          <cell r="DF355">
            <v>4752.5442546583872</v>
          </cell>
          <cell r="DG355">
            <v>0.33546325878594252</v>
          </cell>
          <cell r="DH355">
            <v>0.72115384615384615</v>
          </cell>
          <cell r="DI355">
            <v>0.31557870490859519</v>
          </cell>
          <cell r="DJ355">
            <v>0.32536911462535079</v>
          </cell>
          <cell r="DK355">
            <v>14000</v>
          </cell>
          <cell r="DL355">
            <v>6537.5</v>
          </cell>
          <cell r="DM355">
            <v>1328.5</v>
          </cell>
          <cell r="DN355">
            <v>-7092</v>
          </cell>
          <cell r="DO355">
            <v>22826.086956521751</v>
          </cell>
          <cell r="DP355">
            <v>9130.4347826087014</v>
          </cell>
          <cell r="DQ355">
            <v>6456.5217391304368</v>
          </cell>
          <cell r="DR355">
            <v>0</v>
          </cell>
          <cell r="DS355">
            <v>0</v>
          </cell>
          <cell r="DT355">
            <v>-6600</v>
          </cell>
          <cell r="DU355">
            <v>0</v>
          </cell>
          <cell r="DV355">
            <v>10500</v>
          </cell>
          <cell r="DW355">
            <v>-5251.2296496790241</v>
          </cell>
          <cell r="DX355">
            <v>1182.3691821431835</v>
          </cell>
          <cell r="DY355">
            <v>181665.2069150625</v>
          </cell>
          <cell r="DZ355" t="str">
            <v>No</v>
          </cell>
          <cell r="EA355">
            <v>68170</v>
          </cell>
          <cell r="EB355">
            <v>6885170</v>
          </cell>
          <cell r="EC355">
            <v>113495.2069150625</v>
          </cell>
          <cell r="ED355">
            <v>1.6648849481452618E-2</v>
          </cell>
          <cell r="EE355">
            <v>41</v>
          </cell>
          <cell r="EF355">
            <v>67</v>
          </cell>
        </row>
        <row r="356">
          <cell r="A356" t="str">
            <v>Jack Cork</v>
          </cell>
          <cell r="B356" t="str">
            <v>Burnley</v>
          </cell>
          <cell r="C356" t="str">
            <v>Midfield</v>
          </cell>
          <cell r="D356" t="str">
            <v>2.073.000</v>
          </cell>
          <cell r="E356">
            <v>1.3999999999999999E-2</v>
          </cell>
          <cell r="F356" t="str">
            <v>Jack Cork</v>
          </cell>
          <cell r="G356" t="str">
            <v>Leicester City</v>
          </cell>
          <cell r="H356">
            <v>2073000</v>
          </cell>
          <cell r="I356">
            <v>0.95767195767195734</v>
          </cell>
          <cell r="J356">
            <v>0.81609195402298862</v>
          </cell>
          <cell r="K356">
            <v>1.4596210961395832</v>
          </cell>
          <cell r="L356">
            <v>190</v>
          </cell>
          <cell r="M356">
            <v>0.13407407407407404</v>
          </cell>
          <cell r="N356">
            <v>7.6613756613756592E-2</v>
          </cell>
          <cell r="O356">
            <v>0.45010582010581995</v>
          </cell>
          <cell r="P356">
            <v>0.49627117268745824</v>
          </cell>
          <cell r="Q356">
            <v>0</v>
          </cell>
          <cell r="R356">
            <v>0.51</v>
          </cell>
          <cell r="S356">
            <v>0</v>
          </cell>
          <cell r="T356">
            <v>1.81</v>
          </cell>
          <cell r="U356">
            <v>2.84</v>
          </cell>
          <cell r="V356">
            <v>0.48159999999999997</v>
          </cell>
          <cell r="W356">
            <v>0.54899999999999993</v>
          </cell>
          <cell r="X356">
            <v>0.96940000000000004</v>
          </cell>
          <cell r="Y356">
            <v>14000</v>
          </cell>
          <cell r="Z356">
            <v>12040</v>
          </cell>
          <cell r="AA356">
            <v>2744.9999999999995</v>
          </cell>
          <cell r="AB356">
            <v>-14541</v>
          </cell>
          <cell r="AC356">
            <v>16759.259259259255</v>
          </cell>
          <cell r="AD356">
            <v>3830.6878306878298</v>
          </cell>
          <cell r="AE356">
            <v>4501.0582010581993</v>
          </cell>
          <cell r="AF356">
            <v>0</v>
          </cell>
          <cell r="AG356">
            <v>0</v>
          </cell>
          <cell r="AH356">
            <v>-10200</v>
          </cell>
          <cell r="AI356">
            <v>0</v>
          </cell>
          <cell r="AJ356">
            <v>18100</v>
          </cell>
          <cell r="AK356">
            <v>-22720</v>
          </cell>
          <cell r="AL356">
            <v>24515.005291005284</v>
          </cell>
          <cell r="AM356">
            <v>0.53038674033149169</v>
          </cell>
          <cell r="AN356">
            <v>0.46830985915492962</v>
          </cell>
          <cell r="AO356">
            <v>0.53292892244294532</v>
          </cell>
          <cell r="AP356">
            <v>0.53165631191860041</v>
          </cell>
          <cell r="AQ356">
            <v>14000</v>
          </cell>
          <cell r="AR356">
            <v>6707.5</v>
          </cell>
          <cell r="AS356">
            <v>1427.4999999999998</v>
          </cell>
          <cell r="AT356">
            <v>-6694.5</v>
          </cell>
          <cell r="AU356">
            <v>8888.8888888888869</v>
          </cell>
          <cell r="AV356">
            <v>2031.7460317460311</v>
          </cell>
          <cell r="AW356">
            <v>2387.3015873015861</v>
          </cell>
          <cell r="AX356">
            <v>0</v>
          </cell>
          <cell r="AY356">
            <v>0</v>
          </cell>
          <cell r="AZ356">
            <v>-10200</v>
          </cell>
          <cell r="BA356">
            <v>0</v>
          </cell>
          <cell r="BB356">
            <v>9600</v>
          </cell>
          <cell r="BC356">
            <v>-10640.000000000002</v>
          </cell>
          <cell r="BD356">
            <v>1754.2182539682517</v>
          </cell>
          <cell r="BE356">
            <v>0.50276243093922657</v>
          </cell>
          <cell r="BF356">
            <v>0.49647887323943662</v>
          </cell>
          <cell r="BG356">
            <v>0.49195539976929853</v>
          </cell>
          <cell r="BH356">
            <v>0.49732956145969404</v>
          </cell>
          <cell r="BI356">
            <v>14000</v>
          </cell>
          <cell r="BJ356">
            <v>6045</v>
          </cell>
          <cell r="BK356">
            <v>1390.5</v>
          </cell>
          <cell r="BL356">
            <v>-7201.5</v>
          </cell>
          <cell r="BM356">
            <v>8425.9259259259252</v>
          </cell>
          <cell r="BN356">
            <v>1925.9259259259256</v>
          </cell>
          <cell r="BO356">
            <v>2262.9629629629621</v>
          </cell>
          <cell r="BP356">
            <v>0</v>
          </cell>
          <cell r="BQ356">
            <v>0</v>
          </cell>
          <cell r="BR356">
            <v>-10200</v>
          </cell>
          <cell r="BS356">
            <v>0</v>
          </cell>
          <cell r="BT356">
            <v>9100</v>
          </cell>
          <cell r="BU356">
            <v>-11280</v>
          </cell>
          <cell r="BV356">
            <v>117.20370370370301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14000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-10200</v>
          </cell>
          <cell r="CK356">
            <v>0</v>
          </cell>
          <cell r="CL356">
            <v>0</v>
          </cell>
          <cell r="CM356">
            <v>0</v>
          </cell>
          <cell r="CN356">
            <v>-1275</v>
          </cell>
          <cell r="CO356">
            <v>0.53038674033149169</v>
          </cell>
          <cell r="CP356">
            <v>0.44366197183098594</v>
          </cell>
          <cell r="CQ356">
            <v>0.57157062934705272</v>
          </cell>
          <cell r="CR356">
            <v>0.55059375493062257</v>
          </cell>
          <cell r="CS356">
            <v>14000</v>
          </cell>
          <cell r="CT356">
            <v>6980</v>
          </cell>
          <cell r="CU356">
            <v>1465</v>
          </cell>
          <cell r="CV356">
            <v>-6417</v>
          </cell>
          <cell r="CW356">
            <v>8888.8888888888869</v>
          </cell>
          <cell r="CX356">
            <v>2031.7460317460311</v>
          </cell>
          <cell r="CY356">
            <v>2387.3015873015861</v>
          </cell>
          <cell r="CZ356">
            <v>0</v>
          </cell>
          <cell r="DA356">
            <v>0</v>
          </cell>
          <cell r="DB356">
            <v>-10200</v>
          </cell>
          <cell r="DC356">
            <v>0</v>
          </cell>
          <cell r="DD356">
            <v>9600</v>
          </cell>
          <cell r="DE356">
            <v>-10080</v>
          </cell>
          <cell r="DF356">
            <v>290.99603174603158</v>
          </cell>
          <cell r="DG356">
            <v>0.72375690607734811</v>
          </cell>
          <cell r="DH356">
            <v>0.30281690140845069</v>
          </cell>
          <cell r="DI356">
            <v>0.8526831813062975</v>
          </cell>
          <cell r="DJ356">
            <v>0.78557962115016466</v>
          </cell>
          <cell r="DK356">
            <v>14000</v>
          </cell>
          <cell r="DL356">
            <v>11622.5</v>
          </cell>
          <cell r="DM356">
            <v>1457.5</v>
          </cell>
          <cell r="DN356">
            <v>-3654</v>
          </cell>
          <cell r="DO356">
            <v>12129.629629629628</v>
          </cell>
          <cell r="DP356">
            <v>2772.4867724867718</v>
          </cell>
          <cell r="DQ356">
            <v>3257.6719576719565</v>
          </cell>
          <cell r="DR356">
            <v>0</v>
          </cell>
          <cell r="DS356">
            <v>0</v>
          </cell>
          <cell r="DT356">
            <v>-10200</v>
          </cell>
          <cell r="DU356">
            <v>0</v>
          </cell>
          <cell r="DV356">
            <v>13100</v>
          </cell>
          <cell r="DW356">
            <v>-19372.961879279079</v>
          </cell>
          <cell r="DX356">
            <v>347.2758275159149</v>
          </cell>
          <cell r="DY356">
            <v>25749.699107939185</v>
          </cell>
          <cell r="DZ356" t="str">
            <v>No</v>
          </cell>
          <cell r="EA356">
            <v>20730</v>
          </cell>
          <cell r="EB356">
            <v>2093730</v>
          </cell>
          <cell r="EC356">
            <v>5019.6991079391846</v>
          </cell>
          <cell r="ED356">
            <v>2.4214660433860033E-3</v>
          </cell>
          <cell r="EE356">
            <v>186</v>
          </cell>
          <cell r="EF356">
            <v>180</v>
          </cell>
        </row>
        <row r="357">
          <cell r="A357" t="str">
            <v>Kyle Walker</v>
          </cell>
          <cell r="B357" t="str">
            <v>Manchester City</v>
          </cell>
          <cell r="C357" t="str">
            <v>Defense</v>
          </cell>
          <cell r="D357" t="str">
            <v>5.780.000</v>
          </cell>
          <cell r="E357">
            <v>4.0000000000000001E-3</v>
          </cell>
          <cell r="F357" t="str">
            <v>Kyle Walker</v>
          </cell>
          <cell r="G357" t="str">
            <v>West Ham</v>
          </cell>
          <cell r="H357">
            <v>5780000</v>
          </cell>
          <cell r="I357">
            <v>0.99784017278617732</v>
          </cell>
          <cell r="J357">
            <v>0.62903225806451601</v>
          </cell>
          <cell r="K357">
            <v>1.2318970745493336</v>
          </cell>
          <cell r="L357">
            <v>95</v>
          </cell>
          <cell r="M357">
            <v>5.987041036717064E-2</v>
          </cell>
          <cell r="N357">
            <v>6.9848812095032423E-2</v>
          </cell>
          <cell r="O357">
            <v>0.41909287257019445</v>
          </cell>
          <cell r="P357">
            <v>0.62826750802016018</v>
          </cell>
          <cell r="Q357">
            <v>0</v>
          </cell>
          <cell r="R357">
            <v>0.28999999999999998</v>
          </cell>
          <cell r="S357">
            <v>0</v>
          </cell>
          <cell r="T357">
            <v>4.6199999999999992</v>
          </cell>
          <cell r="U357">
            <v>0.78</v>
          </cell>
          <cell r="V357">
            <v>1.6113</v>
          </cell>
          <cell r="W357">
            <v>0.29200000000000004</v>
          </cell>
          <cell r="X357">
            <v>9.6700000000000008E-2</v>
          </cell>
          <cell r="Y357">
            <v>7000</v>
          </cell>
          <cell r="Z357">
            <v>40282.5</v>
          </cell>
          <cell r="AA357">
            <v>1460.0000000000002</v>
          </cell>
          <cell r="AB357">
            <v>-1450.5000000000002</v>
          </cell>
          <cell r="AC357">
            <v>8980.5615550755956</v>
          </cell>
          <cell r="AD357">
            <v>3492.4406047516213</v>
          </cell>
          <cell r="AE357">
            <v>4190.9287257019441</v>
          </cell>
          <cell r="AF357">
            <v>31413.375401008008</v>
          </cell>
          <cell r="AG357">
            <v>0</v>
          </cell>
          <cell r="AH357">
            <v>-5800</v>
          </cell>
          <cell r="AI357">
            <v>0</v>
          </cell>
          <cell r="AJ357">
            <v>46199.999999999993</v>
          </cell>
          <cell r="AK357">
            <v>-6240</v>
          </cell>
          <cell r="AL357">
            <v>129529.30628653718</v>
          </cell>
          <cell r="AM357">
            <v>1</v>
          </cell>
          <cell r="AN357">
            <v>1.4102564102564104</v>
          </cell>
          <cell r="AO357">
            <v>0.87715645355917138</v>
          </cell>
          <cell r="AP357">
            <v>0.93656631028409909</v>
          </cell>
          <cell r="AQ357">
            <v>7000</v>
          </cell>
          <cell r="AR357">
            <v>37862.5</v>
          </cell>
          <cell r="AS357">
            <v>1585</v>
          </cell>
          <cell r="AT357">
            <v>-2526.0000000000005</v>
          </cell>
          <cell r="AU357">
            <v>8980.5615550755956</v>
          </cell>
          <cell r="AV357">
            <v>3492.4406047516213</v>
          </cell>
          <cell r="AW357">
            <v>4190.9287257019441</v>
          </cell>
          <cell r="AX357">
            <v>27554.444961071098</v>
          </cell>
          <cell r="AY357">
            <v>0</v>
          </cell>
          <cell r="AZ357">
            <v>-5800</v>
          </cell>
          <cell r="BA357">
            <v>0</v>
          </cell>
          <cell r="BB357">
            <v>46199.999999999993</v>
          </cell>
          <cell r="BC357">
            <v>-8800</v>
          </cell>
          <cell r="BD357">
            <v>56369.937923300124</v>
          </cell>
          <cell r="BE357">
            <v>0.46103896103896108</v>
          </cell>
          <cell r="BF357">
            <v>0.73076923076923073</v>
          </cell>
          <cell r="BG357">
            <v>0.41357544208242786</v>
          </cell>
          <cell r="BH357">
            <v>0.43666278995228297</v>
          </cell>
          <cell r="BI357">
            <v>7000</v>
          </cell>
          <cell r="BJ357">
            <v>18337.5</v>
          </cell>
          <cell r="BK357">
            <v>909</v>
          </cell>
          <cell r="BL357">
            <v>-1270.5</v>
          </cell>
          <cell r="BM357">
            <v>4140.3887688984896</v>
          </cell>
          <cell r="BN357">
            <v>1610.1511879049683</v>
          </cell>
          <cell r="BO357">
            <v>1932.1814254859614</v>
          </cell>
          <cell r="BP357">
            <v>12991.800618773152</v>
          </cell>
          <cell r="BQ357">
            <v>0</v>
          </cell>
          <cell r="BR357">
            <v>-5800</v>
          </cell>
          <cell r="BS357">
            <v>0</v>
          </cell>
          <cell r="BT357">
            <v>21300</v>
          </cell>
          <cell r="BU357">
            <v>-4560</v>
          </cell>
          <cell r="BV357">
            <v>12397.630500265643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7000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-5800</v>
          </cell>
          <cell r="CK357">
            <v>0</v>
          </cell>
          <cell r="CL357">
            <v>0</v>
          </cell>
          <cell r="CM357">
            <v>0</v>
          </cell>
          <cell r="CN357">
            <v>-725</v>
          </cell>
          <cell r="CO357">
            <v>0.40043290043290053</v>
          </cell>
          <cell r="CP357">
            <v>0.93589743589743579</v>
          </cell>
          <cell r="CQ357">
            <v>0.35242574423949602</v>
          </cell>
          <cell r="CR357">
            <v>0.37566323077065311</v>
          </cell>
          <cell r="CS357">
            <v>7000</v>
          </cell>
          <cell r="CT357">
            <v>15862.499999999998</v>
          </cell>
          <cell r="CU357">
            <v>1124</v>
          </cell>
          <cell r="CV357">
            <v>-2110.5</v>
          </cell>
          <cell r="CW357">
            <v>3596.1123110151202</v>
          </cell>
          <cell r="CX357">
            <v>1398.4881209503249</v>
          </cell>
          <cell r="CY357">
            <v>1678.1857451403894</v>
          </cell>
          <cell r="CZ357">
            <v>11070.882204774924</v>
          </cell>
          <cell r="DA357">
            <v>0</v>
          </cell>
          <cell r="DB357">
            <v>-5800</v>
          </cell>
          <cell r="DC357">
            <v>0</v>
          </cell>
          <cell r="DD357">
            <v>18500</v>
          </cell>
          <cell r="DE357">
            <v>-5839.9999999999991</v>
          </cell>
          <cell r="DF357">
            <v>2467.4792738675474</v>
          </cell>
          <cell r="DG357">
            <v>0.61038961038961048</v>
          </cell>
          <cell r="DH357">
            <v>0.60256410256410253</v>
          </cell>
          <cell r="DI357">
            <v>0.45707155101977864</v>
          </cell>
          <cell r="DJ357">
            <v>0.52819667354796707</v>
          </cell>
          <cell r="DK357">
            <v>7000</v>
          </cell>
          <cell r="DL357">
            <v>21292.5</v>
          </cell>
          <cell r="DM357">
            <v>545</v>
          </cell>
          <cell r="DN357">
            <v>-589.5</v>
          </cell>
          <cell r="DO357">
            <v>5481.6414686825074</v>
          </cell>
          <cell r="DP357">
            <v>2131.7494600431978</v>
          </cell>
          <cell r="DQ357">
            <v>2558.0993520518364</v>
          </cell>
          <cell r="DR357">
            <v>14358.160217305291</v>
          </cell>
          <cell r="DS357">
            <v>0</v>
          </cell>
          <cell r="DT357">
            <v>-5800</v>
          </cell>
          <cell r="DU357">
            <v>0</v>
          </cell>
          <cell r="DV357">
            <v>28200</v>
          </cell>
          <cell r="DW357">
            <v>-2852.1264783634188</v>
          </cell>
          <cell r="DX357">
            <v>2041.4226256162317</v>
          </cell>
          <cell r="DY357">
            <v>202080.7766095867</v>
          </cell>
          <cell r="DZ357" t="str">
            <v>No</v>
          </cell>
          <cell r="EA357">
            <v>57800</v>
          </cell>
          <cell r="EB357">
            <v>5837800</v>
          </cell>
          <cell r="EC357">
            <v>144280.7766095867</v>
          </cell>
          <cell r="ED357">
            <v>2.4962072077783167E-2</v>
          </cell>
          <cell r="EE357">
            <v>24</v>
          </cell>
          <cell r="EF357">
            <v>30</v>
          </cell>
        </row>
        <row r="358">
          <cell r="A358" t="str">
            <v>Daniel Langley</v>
          </cell>
          <cell r="B358" t="str">
            <v>Newcastle</v>
          </cell>
          <cell r="C358" t="str">
            <v>Goalkeeper</v>
          </cell>
          <cell r="D358" t="str">
            <v>2.955.000</v>
          </cell>
          <cell r="E358">
            <v>0</v>
          </cell>
          <cell r="F358" t="str">
            <v>Dan Langley</v>
          </cell>
          <cell r="G358" t="str">
            <v/>
          </cell>
          <cell r="H358">
            <v>2955000</v>
          </cell>
          <cell r="I358">
            <v>1.0660377358490565</v>
          </cell>
          <cell r="J358">
            <v>0.83206106870228991</v>
          </cell>
          <cell r="K358">
            <v>1.2007731918097617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1.1299999999999999</v>
          </cell>
          <cell r="U358">
            <v>1.0900000000000001</v>
          </cell>
          <cell r="V358">
            <v>0.3609</v>
          </cell>
          <cell r="W358">
            <v>0.29720000000000002</v>
          </cell>
          <cell r="X358">
            <v>0.34189999999999998</v>
          </cell>
          <cell r="Y358">
            <v>-5000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-5000</v>
          </cell>
          <cell r="AM358">
            <v>1.0796460176991152</v>
          </cell>
          <cell r="AN358">
            <v>1.0917431192660549</v>
          </cell>
          <cell r="AO358">
            <v>0.90483741803595963</v>
          </cell>
          <cell r="AP358">
            <v>0.98838459875074614</v>
          </cell>
          <cell r="AQ358">
            <v>-5000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1.0088495575221239</v>
          </cell>
          <cell r="BF358">
            <v>1.3853211009174311</v>
          </cell>
          <cell r="BG358">
            <v>0.65704681981505675</v>
          </cell>
          <cell r="BH358">
            <v>0.81416300176422818</v>
          </cell>
          <cell r="BI358">
            <v>-5000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0.68141592920353988</v>
          </cell>
          <cell r="BX358">
            <v>1.5321100917431192</v>
          </cell>
          <cell r="BY358">
            <v>0.55989836656540215</v>
          </cell>
          <cell r="BZ358">
            <v>0.61767602002401523</v>
          </cell>
          <cell r="CA358">
            <v>-5000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0.95575221238938068</v>
          </cell>
          <cell r="CP358">
            <v>1.4954128440366969</v>
          </cell>
          <cell r="CQ358">
            <v>0.58274825237398975</v>
          </cell>
          <cell r="CR358">
            <v>0.74629949180773658</v>
          </cell>
          <cell r="CS358">
            <v>-5000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F358">
            <v>0</v>
          </cell>
          <cell r="DG358">
            <v>0.76106194690265494</v>
          </cell>
          <cell r="DH358">
            <v>1.201834862385321</v>
          </cell>
          <cell r="DI358">
            <v>0.80251879796247838</v>
          </cell>
          <cell r="DJ358">
            <v>0.78151552691120751</v>
          </cell>
          <cell r="DK358">
            <v>-5000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-5000</v>
          </cell>
          <cell r="DZ358" t="str">
            <v>No</v>
          </cell>
          <cell r="EA358">
            <v>29550</v>
          </cell>
          <cell r="EB358">
            <v>2984550</v>
          </cell>
          <cell r="EC358">
            <v>-34550</v>
          </cell>
          <cell r="ED358">
            <v>-1.1692047377326565E-2</v>
          </cell>
          <cell r="EE358">
            <v>403</v>
          </cell>
          <cell r="EF358">
            <v>399</v>
          </cell>
        </row>
        <row r="359">
          <cell r="A359" t="str">
            <v>Rhys Williams</v>
          </cell>
          <cell r="B359" t="str">
            <v>Liverpool</v>
          </cell>
          <cell r="C359" t="str">
            <v>Defense</v>
          </cell>
          <cell r="D359" t="str">
            <v>2.960.000</v>
          </cell>
          <cell r="E359">
            <v>4.0000000000000001E-3</v>
          </cell>
          <cell r="F359" t="str">
            <v>Rhys Williams</v>
          </cell>
          <cell r="G359" t="str">
            <v/>
          </cell>
          <cell r="H359">
            <v>2960000</v>
          </cell>
          <cell r="I359">
            <v>1.0082191780821921</v>
          </cell>
          <cell r="J359">
            <v>0.87837837837837884</v>
          </cell>
          <cell r="K359">
            <v>1.1290504835374364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3.6799999999999997</v>
          </cell>
          <cell r="U359">
            <v>1.95</v>
          </cell>
          <cell r="V359">
            <v>1.1375</v>
          </cell>
          <cell r="W359">
            <v>0.44940000000000002</v>
          </cell>
          <cell r="X359">
            <v>0.41310000000000002</v>
          </cell>
          <cell r="Y359">
            <v>-5000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-5000</v>
          </cell>
          <cell r="AM359">
            <v>0.57065217391304357</v>
          </cell>
          <cell r="AN359">
            <v>0.35897435897435898</v>
          </cell>
          <cell r="AO359">
            <v>0.63742840251008448</v>
          </cell>
          <cell r="AP359">
            <v>0.60311682417778589</v>
          </cell>
          <cell r="AQ359">
            <v>-5000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0.46195652173913043</v>
          </cell>
          <cell r="BF359">
            <v>0.51282051282051289</v>
          </cell>
          <cell r="BG359">
            <v>0.4722185749595107</v>
          </cell>
          <cell r="BH359">
            <v>0.46705936495150635</v>
          </cell>
          <cell r="BI359">
            <v>-5000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-5000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0.42391304347826092</v>
          </cell>
          <cell r="CP359">
            <v>0.66153846153846152</v>
          </cell>
          <cell r="CQ359">
            <v>0.35334395557606957</v>
          </cell>
          <cell r="CR359">
            <v>0.38702339929634627</v>
          </cell>
          <cell r="CS359">
            <v>-5000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F359">
            <v>0</v>
          </cell>
          <cell r="DG359">
            <v>0.57608695652173925</v>
          </cell>
          <cell r="DH359">
            <v>0.51282051282051289</v>
          </cell>
          <cell r="DI359">
            <v>0.4722185749595107</v>
          </cell>
          <cell r="DJ359">
            <v>0.52157354386649757</v>
          </cell>
          <cell r="DK359">
            <v>-5000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-5000</v>
          </cell>
          <cell r="DZ359" t="str">
            <v>No</v>
          </cell>
          <cell r="EA359">
            <v>29600</v>
          </cell>
          <cell r="EB359">
            <v>2989600</v>
          </cell>
          <cell r="EC359">
            <v>-34600</v>
          </cell>
          <cell r="ED359">
            <v>-1.1689189189189189E-2</v>
          </cell>
          <cell r="EE359">
            <v>418</v>
          </cell>
          <cell r="EF359">
            <v>393</v>
          </cell>
        </row>
        <row r="360">
          <cell r="A360" t="str">
            <v>Paul Dummett</v>
          </cell>
          <cell r="B360" t="str">
            <v>Newcastle</v>
          </cell>
          <cell r="C360" t="str">
            <v>Defense</v>
          </cell>
          <cell r="D360" t="str">
            <v>1.989.000</v>
          </cell>
          <cell r="E360">
            <v>4.0000000000000001E-3</v>
          </cell>
          <cell r="F360" t="str">
            <v>Paul Dummett</v>
          </cell>
          <cell r="G360" t="str">
            <v/>
          </cell>
          <cell r="H360">
            <v>1989000</v>
          </cell>
          <cell r="I360">
            <v>1.0660377358490565</v>
          </cell>
          <cell r="J360">
            <v>0.83206106870228991</v>
          </cell>
          <cell r="K360">
            <v>1.2007731918097617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1.1299999999999999</v>
          </cell>
          <cell r="U360">
            <v>1.0900000000000001</v>
          </cell>
          <cell r="V360">
            <v>0.3609</v>
          </cell>
          <cell r="W360">
            <v>0.29720000000000002</v>
          </cell>
          <cell r="X360">
            <v>0.34189999999999998</v>
          </cell>
          <cell r="Y360">
            <v>-5000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-5000</v>
          </cell>
          <cell r="AM360">
            <v>1.0796460176991152</v>
          </cell>
          <cell r="AN360">
            <v>1.0917431192660549</v>
          </cell>
          <cell r="AO360">
            <v>0.90483741803595963</v>
          </cell>
          <cell r="AP360">
            <v>0.98838459875074614</v>
          </cell>
          <cell r="AQ360">
            <v>-5000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1.0088495575221239</v>
          </cell>
          <cell r="BF360">
            <v>1.3853211009174311</v>
          </cell>
          <cell r="BG360">
            <v>0.65704681981505675</v>
          </cell>
          <cell r="BH360">
            <v>0.81416300176422818</v>
          </cell>
          <cell r="BI360">
            <v>-5000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0.68141592920353988</v>
          </cell>
          <cell r="BX360">
            <v>1.5321100917431192</v>
          </cell>
          <cell r="BY360">
            <v>0.55989836656540215</v>
          </cell>
          <cell r="BZ360">
            <v>0.61767602002401523</v>
          </cell>
          <cell r="CA360">
            <v>-5000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0.95575221238938068</v>
          </cell>
          <cell r="CP360">
            <v>1.4954128440366969</v>
          </cell>
          <cell r="CQ360">
            <v>0.58274825237398975</v>
          </cell>
          <cell r="CR360">
            <v>0.74629949180773658</v>
          </cell>
          <cell r="CS360">
            <v>-5000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0.76106194690265494</v>
          </cell>
          <cell r="DH360">
            <v>1.201834862385321</v>
          </cell>
          <cell r="DI360">
            <v>0.80251879796247838</v>
          </cell>
          <cell r="DJ360">
            <v>0.78151552691120751</v>
          </cell>
          <cell r="DK360">
            <v>-5000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-5000</v>
          </cell>
          <cell r="DZ360" t="str">
            <v>No</v>
          </cell>
          <cell r="EA360">
            <v>19890</v>
          </cell>
          <cell r="EB360">
            <v>2008890</v>
          </cell>
          <cell r="EC360">
            <v>-24890</v>
          </cell>
          <cell r="ED360">
            <v>-1.2513826043237808E-2</v>
          </cell>
          <cell r="EE360">
            <v>305</v>
          </cell>
          <cell r="EF360">
            <v>496</v>
          </cell>
        </row>
        <row r="361">
          <cell r="A361" t="str">
            <v>Sean Longstaff</v>
          </cell>
          <cell r="B361" t="str">
            <v>Newcastle</v>
          </cell>
          <cell r="C361" t="str">
            <v>Midfield</v>
          </cell>
          <cell r="D361" t="str">
            <v>2.944.000</v>
          </cell>
          <cell r="E361">
            <v>2E-3</v>
          </cell>
          <cell r="F361" t="str">
            <v>Sean Longstaff</v>
          </cell>
          <cell r="G361" t="str">
            <v/>
          </cell>
          <cell r="H361">
            <v>2944000</v>
          </cell>
          <cell r="I361">
            <v>1.0660377358490565</v>
          </cell>
          <cell r="J361">
            <v>0.83206106870228991</v>
          </cell>
          <cell r="K361">
            <v>1.2007731918097617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1.1299999999999999</v>
          </cell>
          <cell r="U361">
            <v>1.0900000000000001</v>
          </cell>
          <cell r="V361">
            <v>0.3609</v>
          </cell>
          <cell r="W361">
            <v>0.29720000000000002</v>
          </cell>
          <cell r="X361">
            <v>0.34189999999999998</v>
          </cell>
          <cell r="Y361">
            <v>-5000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-5000</v>
          </cell>
          <cell r="AM361">
            <v>1.0796460176991152</v>
          </cell>
          <cell r="AN361">
            <v>1.0917431192660549</v>
          </cell>
          <cell r="AO361">
            <v>0.90483741803595963</v>
          </cell>
          <cell r="AP361">
            <v>0.98838459875074614</v>
          </cell>
          <cell r="AQ361">
            <v>-5000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1.0088495575221239</v>
          </cell>
          <cell r="BF361">
            <v>1.3853211009174311</v>
          </cell>
          <cell r="BG361">
            <v>0.65704681981505675</v>
          </cell>
          <cell r="BH361">
            <v>0.81416300176422818</v>
          </cell>
          <cell r="BI361">
            <v>-5000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0.68141592920353988</v>
          </cell>
          <cell r="BX361">
            <v>1.5321100917431192</v>
          </cell>
          <cell r="BY361">
            <v>0.55989836656540215</v>
          </cell>
          <cell r="BZ361">
            <v>0.61767602002401523</v>
          </cell>
          <cell r="CA361">
            <v>-5000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0.95575221238938068</v>
          </cell>
          <cell r="CP361">
            <v>1.4954128440366969</v>
          </cell>
          <cell r="CQ361">
            <v>0.58274825237398975</v>
          </cell>
          <cell r="CR361">
            <v>0.74629949180773658</v>
          </cell>
          <cell r="CS361">
            <v>-5000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0.76106194690265494</v>
          </cell>
          <cell r="DH361">
            <v>1.201834862385321</v>
          </cell>
          <cell r="DI361">
            <v>0.80251879796247838</v>
          </cell>
          <cell r="DJ361">
            <v>0.78151552691120751</v>
          </cell>
          <cell r="DK361">
            <v>-5000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-5000</v>
          </cell>
          <cell r="DZ361" t="str">
            <v>No</v>
          </cell>
          <cell r="EA361">
            <v>29440</v>
          </cell>
          <cell r="EB361">
            <v>2973440</v>
          </cell>
          <cell r="EC361">
            <v>-34440</v>
          </cell>
          <cell r="ED361">
            <v>-1.1698369565217392E-2</v>
          </cell>
          <cell r="EE361">
            <v>396</v>
          </cell>
          <cell r="EF361">
            <v>408</v>
          </cell>
        </row>
        <row r="362">
          <cell r="A362" t="str">
            <v>Aleksandar Mitrovic</v>
          </cell>
          <cell r="B362" t="str">
            <v>Fulham</v>
          </cell>
          <cell r="C362" t="str">
            <v>Striker</v>
          </cell>
          <cell r="D362" t="str">
            <v>5.033.000</v>
          </cell>
          <cell r="E362">
            <v>1E-3</v>
          </cell>
          <cell r="F362" t="str">
            <v>Aleksandar Mitrovic</v>
          </cell>
          <cell r="G362" t="str">
            <v/>
          </cell>
          <cell r="H362">
            <v>5033000</v>
          </cell>
          <cell r="I362">
            <v>0.99176954732510336</v>
          </cell>
          <cell r="J362">
            <v>0.98425196850393737</v>
          </cell>
          <cell r="K362">
            <v>0.98214923328760351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2.41</v>
          </cell>
          <cell r="U362">
            <v>2.5</v>
          </cell>
          <cell r="V362">
            <v>0.69979999999999998</v>
          </cell>
          <cell r="W362">
            <v>0.55679999999999996</v>
          </cell>
          <cell r="X362">
            <v>0.74329999999999996</v>
          </cell>
          <cell r="Y362">
            <v>-5000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-5000</v>
          </cell>
          <cell r="AM362">
            <v>0.29045643153526968</v>
          </cell>
          <cell r="AN362">
            <v>0.84000000000000008</v>
          </cell>
          <cell r="AO362">
            <v>0.21132559206978996</v>
          </cell>
          <cell r="AP362">
            <v>0.24775164452465148</v>
          </cell>
          <cell r="AQ362">
            <v>-5000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0.23651452282157673</v>
          </cell>
          <cell r="BF362">
            <v>0.85199999999999998</v>
          </cell>
          <cell r="BG362">
            <v>0.20507997694862173</v>
          </cell>
          <cell r="BH362">
            <v>0.22023712876865978</v>
          </cell>
          <cell r="BI362">
            <v>-5000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0.57676348547717837</v>
          </cell>
          <cell r="BX362">
            <v>0.54400000000000004</v>
          </cell>
          <cell r="BY362">
            <v>0.44292481354062141</v>
          </cell>
          <cell r="BZ362">
            <v>0.50543333809911883</v>
          </cell>
          <cell r="CA362">
            <v>-5000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0.39834024896265557</v>
          </cell>
          <cell r="CP362">
            <v>0.62</v>
          </cell>
          <cell r="CQ362">
            <v>0.36628072020757751</v>
          </cell>
          <cell r="CR362">
            <v>0.38197428352928053</v>
          </cell>
          <cell r="CS362">
            <v>-5000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0.45643153526970953</v>
          </cell>
          <cell r="DH362">
            <v>0.4</v>
          </cell>
          <cell r="DI362">
            <v>0.63485716368642675</v>
          </cell>
          <cell r="DJ362">
            <v>0.53830180187174648</v>
          </cell>
          <cell r="DK362">
            <v>-5000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-5000</v>
          </cell>
          <cell r="DZ362" t="str">
            <v>No</v>
          </cell>
          <cell r="EA362">
            <v>50330</v>
          </cell>
          <cell r="EB362">
            <v>5083330</v>
          </cell>
          <cell r="EC362">
            <v>-55330</v>
          </cell>
          <cell r="ED362">
            <v>-1.0993443274389033E-2</v>
          </cell>
          <cell r="EE362">
            <v>547</v>
          </cell>
          <cell r="EF362">
            <v>259</v>
          </cell>
        </row>
        <row r="363">
          <cell r="A363" t="str">
            <v>Aaron Ramsdale</v>
          </cell>
          <cell r="B363" t="str">
            <v>Sheffield United</v>
          </cell>
          <cell r="C363" t="str">
            <v>Goalkeeper</v>
          </cell>
          <cell r="D363" t="str">
            <v>3.745.000</v>
          </cell>
          <cell r="E363">
            <v>4.0000000000000001E-3</v>
          </cell>
          <cell r="F363" t="str">
            <v>Aaron Ramsdale</v>
          </cell>
          <cell r="G363" t="str">
            <v>Liverpool</v>
          </cell>
          <cell r="H363">
            <v>3745000</v>
          </cell>
          <cell r="I363">
            <v>0.92857142857142838</v>
          </cell>
          <cell r="J363">
            <v>1.0201729106628248</v>
          </cell>
          <cell r="K363">
            <v>1.0082793805717964</v>
          </cell>
          <cell r="L363">
            <v>190</v>
          </cell>
          <cell r="M363">
            <v>0</v>
          </cell>
          <cell r="N363">
            <v>0</v>
          </cell>
          <cell r="O363">
            <v>0</v>
          </cell>
          <cell r="P363">
            <v>0.36298057700584668</v>
          </cell>
          <cell r="Q363">
            <v>8.7530835734870376</v>
          </cell>
          <cell r="R363">
            <v>0.04</v>
          </cell>
          <cell r="S363">
            <v>0</v>
          </cell>
          <cell r="T363">
            <v>1.82</v>
          </cell>
          <cell r="U363">
            <v>3.54</v>
          </cell>
          <cell r="V363">
            <v>0.40310000000000001</v>
          </cell>
          <cell r="W363">
            <v>0.46500000000000002</v>
          </cell>
          <cell r="X363">
            <v>1.1319999999999999</v>
          </cell>
          <cell r="Y363">
            <v>14000</v>
          </cell>
          <cell r="Z363">
            <v>10077.5</v>
          </cell>
          <cell r="AA363">
            <v>2325</v>
          </cell>
          <cell r="AB363">
            <v>-16980</v>
          </cell>
          <cell r="AC363">
            <v>0</v>
          </cell>
          <cell r="AD363">
            <v>0</v>
          </cell>
          <cell r="AE363">
            <v>0</v>
          </cell>
          <cell r="AF363">
            <v>27223.5432754385</v>
          </cell>
          <cell r="AG363">
            <v>43765.417867435186</v>
          </cell>
          <cell r="AH363">
            <v>-800</v>
          </cell>
          <cell r="AI363">
            <v>0</v>
          </cell>
          <cell r="AJ363">
            <v>18200</v>
          </cell>
          <cell r="AK363">
            <v>-28320</v>
          </cell>
          <cell r="AL363">
            <v>69491.461142873683</v>
          </cell>
          <cell r="AM363">
            <v>0.63186813186813184</v>
          </cell>
          <cell r="AN363">
            <v>0.31638418079096048</v>
          </cell>
          <cell r="AO363">
            <v>0.8988905062481729</v>
          </cell>
          <cell r="AP363">
            <v>0.75364465428810168</v>
          </cell>
          <cell r="AQ363">
            <v>14000</v>
          </cell>
          <cell r="AR363">
            <v>8990</v>
          </cell>
          <cell r="AS363">
            <v>1465.5000000000002</v>
          </cell>
          <cell r="AT363">
            <v>-5211</v>
          </cell>
          <cell r="AU363">
            <v>0</v>
          </cell>
          <cell r="AV363">
            <v>0</v>
          </cell>
          <cell r="AW363">
            <v>0</v>
          </cell>
          <cell r="AX363">
            <v>24470.984596727958</v>
          </cell>
          <cell r="AY363">
            <v>13846.685878962546</v>
          </cell>
          <cell r="AZ363">
            <v>-800</v>
          </cell>
          <cell r="BA363">
            <v>0</v>
          </cell>
          <cell r="BB363">
            <v>11500</v>
          </cell>
          <cell r="BC363">
            <v>-8960</v>
          </cell>
          <cell r="BD363">
            <v>22651.085237845251</v>
          </cell>
          <cell r="BE363">
            <v>0.37362637362637363</v>
          </cell>
          <cell r="BF363">
            <v>0.44350282485875708</v>
          </cell>
          <cell r="BG363">
            <v>0.5731578920093825</v>
          </cell>
          <cell r="BH363">
            <v>0.46276009411659758</v>
          </cell>
          <cell r="BI363">
            <v>14000</v>
          </cell>
          <cell r="BJ363">
            <v>3955</v>
          </cell>
          <cell r="BK363">
            <v>1291.4999999999998</v>
          </cell>
          <cell r="BL363">
            <v>-8752.5</v>
          </cell>
          <cell r="BM363">
            <v>0</v>
          </cell>
          <cell r="BN363">
            <v>0</v>
          </cell>
          <cell r="BO363">
            <v>0</v>
          </cell>
          <cell r="BP363">
            <v>15603.388676776531</v>
          </cell>
          <cell r="BQ363">
            <v>19410.086455331424</v>
          </cell>
          <cell r="BR363">
            <v>-800</v>
          </cell>
          <cell r="BS363">
            <v>0</v>
          </cell>
          <cell r="BT363">
            <v>6800</v>
          </cell>
          <cell r="BU363">
            <v>-12560</v>
          </cell>
          <cell r="BV363">
            <v>6236.8687830269882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14000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-800</v>
          </cell>
          <cell r="CK363">
            <v>0</v>
          </cell>
          <cell r="CL363">
            <v>0</v>
          </cell>
          <cell r="CM363">
            <v>0</v>
          </cell>
          <cell r="CN363">
            <v>-100</v>
          </cell>
          <cell r="CO363">
            <v>0.55494505494505497</v>
          </cell>
          <cell r="CP363">
            <v>0.48870056497175141</v>
          </cell>
          <cell r="CQ363">
            <v>0.48841293777276185</v>
          </cell>
          <cell r="CR363">
            <v>0.52061727265639302</v>
          </cell>
          <cell r="CS363">
            <v>14000</v>
          </cell>
          <cell r="CT363">
            <v>5482.5</v>
          </cell>
          <cell r="CU363">
            <v>1219.5</v>
          </cell>
          <cell r="CV363">
            <v>-8052.0000000000009</v>
          </cell>
          <cell r="CW363">
            <v>0</v>
          </cell>
          <cell r="CX363">
            <v>0</v>
          </cell>
          <cell r="CY363">
            <v>0</v>
          </cell>
          <cell r="CZ363">
            <v>13296.330747740833</v>
          </cell>
          <cell r="DA363">
            <v>21388.18443804036</v>
          </cell>
          <cell r="DB363">
            <v>-800</v>
          </cell>
          <cell r="DC363">
            <v>0</v>
          </cell>
          <cell r="DD363">
            <v>10100</v>
          </cell>
          <cell r="DE363">
            <v>-13840</v>
          </cell>
          <cell r="DF363">
            <v>1799.6571991113242</v>
          </cell>
          <cell r="DG363">
            <v>0.5</v>
          </cell>
          <cell r="DH363">
            <v>0.41242937853107342</v>
          </cell>
          <cell r="DI363">
            <v>0.63980358576050766</v>
          </cell>
          <cell r="DJ363">
            <v>0.56559861463784888</v>
          </cell>
          <cell r="DK363">
            <v>14000</v>
          </cell>
          <cell r="DL363">
            <v>5812.5</v>
          </cell>
          <cell r="DM363">
            <v>1360</v>
          </cell>
          <cell r="DN363">
            <v>-7431</v>
          </cell>
          <cell r="DO363">
            <v>0</v>
          </cell>
          <cell r="DP363">
            <v>0</v>
          </cell>
          <cell r="DQ363">
            <v>0</v>
          </cell>
          <cell r="DR363">
            <v>17417.720604731909</v>
          </cell>
          <cell r="DS363">
            <v>18050.14409221903</v>
          </cell>
          <cell r="DT363">
            <v>-800</v>
          </cell>
          <cell r="DU363">
            <v>0</v>
          </cell>
          <cell r="DV363">
            <v>9100</v>
          </cell>
          <cell r="DW363">
            <v>-18119.237548737576</v>
          </cell>
          <cell r="DX363">
            <v>793.44147338166772</v>
          </cell>
          <cell r="DY363">
            <v>100872.51383623893</v>
          </cell>
          <cell r="DZ363" t="str">
            <v>No</v>
          </cell>
          <cell r="EA363">
            <v>37450</v>
          </cell>
          <cell r="EB363">
            <v>3782450</v>
          </cell>
          <cell r="EC363">
            <v>63422.513836238926</v>
          </cell>
          <cell r="ED363">
            <v>1.6935250690584491E-2</v>
          </cell>
          <cell r="EE363">
            <v>87</v>
          </cell>
          <cell r="EF363">
            <v>65</v>
          </cell>
        </row>
        <row r="364">
          <cell r="A364" t="str">
            <v>Phil Foden</v>
          </cell>
          <cell r="B364" t="str">
            <v>Manchester City</v>
          </cell>
          <cell r="C364" t="str">
            <v>Midfield</v>
          </cell>
          <cell r="D364" t="str">
            <v>6.955.000</v>
          </cell>
          <cell r="E364">
            <v>0.16600000000000001</v>
          </cell>
          <cell r="F364" t="str">
            <v>Phil Foden</v>
          </cell>
          <cell r="G364" t="str">
            <v/>
          </cell>
          <cell r="H364">
            <v>6955000</v>
          </cell>
          <cell r="I364">
            <v>0.99784017278617732</v>
          </cell>
          <cell r="J364">
            <v>0.62903225806451601</v>
          </cell>
          <cell r="K364">
            <v>1.2318970745493336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4.6199999999999992</v>
          </cell>
          <cell r="U364">
            <v>0.78</v>
          </cell>
          <cell r="V364">
            <v>1.6113</v>
          </cell>
          <cell r="W364">
            <v>0.29200000000000004</v>
          </cell>
          <cell r="X364">
            <v>9.6700000000000008E-2</v>
          </cell>
          <cell r="Y364">
            <v>-5000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-5000</v>
          </cell>
          <cell r="AM364">
            <v>1</v>
          </cell>
          <cell r="AN364">
            <v>1.4102564102564104</v>
          </cell>
          <cell r="AO364">
            <v>0.87715645355917138</v>
          </cell>
          <cell r="AP364">
            <v>0.93656631028409909</v>
          </cell>
          <cell r="AQ364">
            <v>-5000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0.46103896103896108</v>
          </cell>
          <cell r="BF364">
            <v>0.73076923076923073</v>
          </cell>
          <cell r="BG364">
            <v>0.41357544208242786</v>
          </cell>
          <cell r="BH364">
            <v>0.43666278995228297</v>
          </cell>
          <cell r="BI364">
            <v>-5000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-5000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0.40043290043290053</v>
          </cell>
          <cell r="CP364">
            <v>0.93589743589743579</v>
          </cell>
          <cell r="CQ364">
            <v>0.35242574423949602</v>
          </cell>
          <cell r="CR364">
            <v>0.37566323077065311</v>
          </cell>
          <cell r="CS364">
            <v>-5000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0.61038961038961048</v>
          </cell>
          <cell r="DH364">
            <v>0.60256410256410253</v>
          </cell>
          <cell r="DI364">
            <v>0.45707155101977864</v>
          </cell>
          <cell r="DJ364">
            <v>0.52819667354796707</v>
          </cell>
          <cell r="DK364">
            <v>-5000</v>
          </cell>
          <cell r="DL364">
            <v>0</v>
          </cell>
          <cell r="DM364">
            <v>0</v>
          </cell>
          <cell r="DN364">
            <v>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-5000</v>
          </cell>
          <cell r="DZ364" t="str">
            <v>Yes</v>
          </cell>
          <cell r="EA364">
            <v>0</v>
          </cell>
          <cell r="EB364">
            <v>6955000</v>
          </cell>
          <cell r="EC364">
            <v>-5000</v>
          </cell>
          <cell r="ED364">
            <v>-7.1890726096333576E-4</v>
          </cell>
          <cell r="EE364">
            <v>203</v>
          </cell>
          <cell r="EF364">
            <v>200</v>
          </cell>
        </row>
        <row r="365">
          <cell r="A365" t="str">
            <v>Luke Ayling</v>
          </cell>
          <cell r="B365" t="str">
            <v>Leeds United</v>
          </cell>
          <cell r="C365" t="str">
            <v>Defense</v>
          </cell>
          <cell r="D365" t="str">
            <v>3.186.000</v>
          </cell>
          <cell r="E365">
            <v>1.7000000000000001E-2</v>
          </cell>
          <cell r="F365" t="str">
            <v>Luke Ayling</v>
          </cell>
          <cell r="G365" t="str">
            <v>Aston Villa</v>
          </cell>
          <cell r="H365">
            <v>3186000</v>
          </cell>
          <cell r="I365">
            <v>0.95238095238095244</v>
          </cell>
          <cell r="J365">
            <v>1.0902777777777777</v>
          </cell>
          <cell r="K365">
            <v>0.86685492648758533</v>
          </cell>
          <cell r="L365">
            <v>95</v>
          </cell>
          <cell r="M365">
            <v>2.8571428571428571E-2</v>
          </cell>
          <cell r="N365">
            <v>3.8095238095238099E-2</v>
          </cell>
          <cell r="O365">
            <v>0.24761904761904766</v>
          </cell>
          <cell r="P365">
            <v>0.20804518235702046</v>
          </cell>
          <cell r="Q365">
            <v>0</v>
          </cell>
          <cell r="R365">
            <v>0.25</v>
          </cell>
          <cell r="S365">
            <v>0</v>
          </cell>
          <cell r="T365">
            <v>1.6</v>
          </cell>
          <cell r="U365">
            <v>1.57</v>
          </cell>
          <cell r="V365">
            <v>0.38379999999999997</v>
          </cell>
          <cell r="W365">
            <v>0.2419</v>
          </cell>
          <cell r="X365">
            <v>0.37430000000000002</v>
          </cell>
          <cell r="Y365">
            <v>7000</v>
          </cell>
          <cell r="Z365">
            <v>9595</v>
          </cell>
          <cell r="AA365">
            <v>1209.5</v>
          </cell>
          <cell r="AB365">
            <v>-5614.5</v>
          </cell>
          <cell r="AC365">
            <v>4285.7142857142853</v>
          </cell>
          <cell r="AD365">
            <v>1904.761904761905</v>
          </cell>
          <cell r="AE365">
            <v>2476.1904761904766</v>
          </cell>
          <cell r="AF365">
            <v>10402.259117851023</v>
          </cell>
          <cell r="AG365">
            <v>0</v>
          </cell>
          <cell r="AH365">
            <v>-5000</v>
          </cell>
          <cell r="AI365">
            <v>0</v>
          </cell>
          <cell r="AJ365">
            <v>16000</v>
          </cell>
          <cell r="AK365">
            <v>-12560</v>
          </cell>
          <cell r="AL365">
            <v>29698.925784517691</v>
          </cell>
          <cell r="AM365">
            <v>0.81874999999999998</v>
          </cell>
          <cell r="AN365">
            <v>1.1210191082802548</v>
          </cell>
          <cell r="AO365">
            <v>0.8269591339433624</v>
          </cell>
          <cell r="AP365">
            <v>0.82284432969798604</v>
          </cell>
          <cell r="AQ365">
            <v>7000</v>
          </cell>
          <cell r="AR365">
            <v>7099.9999999999991</v>
          </cell>
          <cell r="AS365">
            <v>1199.5</v>
          </cell>
          <cell r="AT365">
            <v>-7141.5</v>
          </cell>
          <cell r="AU365">
            <v>3508.9285714285711</v>
          </cell>
          <cell r="AV365">
            <v>1559.5238095238096</v>
          </cell>
          <cell r="AW365">
            <v>2027.3809523809527</v>
          </cell>
          <cell r="AX365">
            <v>8602.2431911525273</v>
          </cell>
          <cell r="AY365">
            <v>0</v>
          </cell>
          <cell r="AZ365">
            <v>-5000</v>
          </cell>
          <cell r="BA365">
            <v>0</v>
          </cell>
          <cell r="BB365">
            <v>13100</v>
          </cell>
          <cell r="BC365">
            <v>-14080</v>
          </cell>
          <cell r="BD365">
            <v>5438.0382622429297</v>
          </cell>
          <cell r="BE365">
            <v>0.73124999999999996</v>
          </cell>
          <cell r="BF365">
            <v>1.1719745222929936</v>
          </cell>
          <cell r="BG365">
            <v>0.76337949433685315</v>
          </cell>
          <cell r="BH365">
            <v>0.74714205826858915</v>
          </cell>
          <cell r="BI365">
            <v>7000</v>
          </cell>
          <cell r="BJ365">
            <v>5982.5</v>
          </cell>
          <cell r="BK365">
            <v>1172.5</v>
          </cell>
          <cell r="BL365">
            <v>-7893</v>
          </cell>
          <cell r="BM365">
            <v>3133.9285714285711</v>
          </cell>
          <cell r="BN365">
            <v>1392.8571428571429</v>
          </cell>
          <cell r="BO365">
            <v>1810.714285714286</v>
          </cell>
          <cell r="BP365">
            <v>7940.8713053460342</v>
          </cell>
          <cell r="BQ365">
            <v>0</v>
          </cell>
          <cell r="BR365">
            <v>-5000</v>
          </cell>
          <cell r="BS365">
            <v>0</v>
          </cell>
          <cell r="BT365">
            <v>11700</v>
          </cell>
          <cell r="BU365">
            <v>-14720</v>
          </cell>
          <cell r="BV365">
            <v>1380.0928263365086</v>
          </cell>
          <cell r="BW365">
            <v>0.85</v>
          </cell>
          <cell r="BX365">
            <v>0.88535031847133749</v>
          </cell>
          <cell r="BY365">
            <v>1.1972173631218104</v>
          </cell>
          <cell r="BZ365">
            <v>1.0087788452646789</v>
          </cell>
          <cell r="CA365">
            <v>7000</v>
          </cell>
          <cell r="CB365">
            <v>9067.5</v>
          </cell>
          <cell r="CC365">
            <v>1310.5</v>
          </cell>
          <cell r="CD365">
            <v>-5628</v>
          </cell>
          <cell r="CE365">
            <v>3642.8571428571422</v>
          </cell>
          <cell r="CF365">
            <v>1619.0476190476193</v>
          </cell>
          <cell r="CG365">
            <v>2104.761904761905</v>
          </cell>
          <cell r="CH365">
            <v>12453.765231583411</v>
          </cell>
          <cell r="CI365">
            <v>0</v>
          </cell>
          <cell r="CJ365">
            <v>-5000</v>
          </cell>
          <cell r="CK365">
            <v>0</v>
          </cell>
          <cell r="CL365">
            <v>13600</v>
          </cell>
          <cell r="CM365">
            <v>-11119.999999999998</v>
          </cell>
          <cell r="CN365">
            <v>2756.3039872812597</v>
          </cell>
          <cell r="CO365">
            <v>1.0812499999999998</v>
          </cell>
          <cell r="CP365">
            <v>0.64331210191082799</v>
          </cell>
          <cell r="CQ365">
            <v>1.7506725002961012</v>
          </cell>
          <cell r="CR365">
            <v>1.3758323447808454</v>
          </cell>
          <cell r="CS365">
            <v>7000</v>
          </cell>
          <cell r="CT365">
            <v>13420.000000000002</v>
          </cell>
          <cell r="CU365">
            <v>1219.5</v>
          </cell>
          <cell r="CV365">
            <v>-3289.5</v>
          </cell>
          <cell r="CW365">
            <v>4633.9285714285706</v>
          </cell>
          <cell r="CX365">
            <v>2059.5238095238096</v>
          </cell>
          <cell r="CY365">
            <v>2677.3809523809523</v>
          </cell>
          <cell r="CZ365">
            <v>18210.948978576165</v>
          </cell>
          <cell r="DA365">
            <v>0</v>
          </cell>
          <cell r="DB365">
            <v>-5000</v>
          </cell>
          <cell r="DC365">
            <v>0</v>
          </cell>
          <cell r="DD365">
            <v>17299.999999999996</v>
          </cell>
          <cell r="DE365">
            <v>-8080</v>
          </cell>
          <cell r="DF365">
            <v>2696.9863944943436</v>
          </cell>
          <cell r="DG365">
            <v>0.29374999999999996</v>
          </cell>
          <cell r="DH365">
            <v>1.7961783439490444</v>
          </cell>
          <cell r="DI365">
            <v>0.28650479686019015</v>
          </cell>
          <cell r="DJ365">
            <v>0.29010478120444833</v>
          </cell>
          <cell r="DK365">
            <v>7000</v>
          </cell>
          <cell r="DL365">
            <v>982.5</v>
          </cell>
          <cell r="DM365">
            <v>545</v>
          </cell>
          <cell r="DN365">
            <v>-12775.5</v>
          </cell>
          <cell r="DO365">
            <v>1258.9285714285711</v>
          </cell>
          <cell r="DP365">
            <v>559.52380952380952</v>
          </cell>
          <cell r="DQ365">
            <v>727.38095238095241</v>
          </cell>
          <cell r="DR365">
            <v>2980.2971354469682</v>
          </cell>
          <cell r="DS365">
            <v>0</v>
          </cell>
          <cell r="DT365">
            <v>-5000</v>
          </cell>
          <cell r="DU365">
            <v>0</v>
          </cell>
          <cell r="DV365">
            <v>4699.9999999999991</v>
          </cell>
          <cell r="DW365">
            <v>-3598.5002485639884</v>
          </cell>
          <cell r="DX365">
            <v>-300.63655561824027</v>
          </cell>
          <cell r="DY365">
            <v>41669.710699254487</v>
          </cell>
          <cell r="DZ365" t="str">
            <v>No</v>
          </cell>
          <cell r="EA365">
            <v>31860</v>
          </cell>
          <cell r="EB365">
            <v>3217860</v>
          </cell>
          <cell r="EC365">
            <v>9809.7106992544868</v>
          </cell>
          <cell r="ED365">
            <v>3.0790052414483636E-3</v>
          </cell>
          <cell r="EE365">
            <v>181</v>
          </cell>
          <cell r="EF365">
            <v>176</v>
          </cell>
        </row>
        <row r="366">
          <cell r="A366" t="str">
            <v>Elliot Anderson</v>
          </cell>
          <cell r="B366" t="str">
            <v>Newcastle</v>
          </cell>
          <cell r="C366" t="str">
            <v>Midfield</v>
          </cell>
          <cell r="D366" t="str">
            <v>1.952.000</v>
          </cell>
          <cell r="E366">
            <v>2E-3</v>
          </cell>
          <cell r="F366" t="str">
            <v>Elliott Anderson</v>
          </cell>
          <cell r="G366" t="str">
            <v/>
          </cell>
          <cell r="H366">
            <v>1952000</v>
          </cell>
          <cell r="I366">
            <v>1.0660377358490565</v>
          </cell>
          <cell r="J366">
            <v>0.83206106870228991</v>
          </cell>
          <cell r="K366">
            <v>1.2007731918097617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1.1299999999999999</v>
          </cell>
          <cell r="U366">
            <v>1.0900000000000001</v>
          </cell>
          <cell r="V366">
            <v>0.3609</v>
          </cell>
          <cell r="W366">
            <v>0.29720000000000002</v>
          </cell>
          <cell r="X366">
            <v>0.34189999999999998</v>
          </cell>
          <cell r="Y366">
            <v>-5000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-5000</v>
          </cell>
          <cell r="AM366">
            <v>1.0796460176991152</v>
          </cell>
          <cell r="AN366">
            <v>1.0917431192660549</v>
          </cell>
          <cell r="AO366">
            <v>0.90483741803595963</v>
          </cell>
          <cell r="AP366">
            <v>0.98838459875074614</v>
          </cell>
          <cell r="AQ366">
            <v>-5000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1.0088495575221239</v>
          </cell>
          <cell r="BF366">
            <v>1.3853211009174311</v>
          </cell>
          <cell r="BG366">
            <v>0.65704681981505675</v>
          </cell>
          <cell r="BH366">
            <v>0.81416300176422818</v>
          </cell>
          <cell r="BI366">
            <v>-5000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0.68141592920353988</v>
          </cell>
          <cell r="BX366">
            <v>1.5321100917431192</v>
          </cell>
          <cell r="BY366">
            <v>0.55989836656540215</v>
          </cell>
          <cell r="BZ366">
            <v>0.61767602002401523</v>
          </cell>
          <cell r="CA366">
            <v>-5000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0.95575221238938068</v>
          </cell>
          <cell r="CP366">
            <v>1.4954128440366969</v>
          </cell>
          <cell r="CQ366">
            <v>0.58274825237398975</v>
          </cell>
          <cell r="CR366">
            <v>0.74629949180773658</v>
          </cell>
          <cell r="CS366">
            <v>-5000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0.76106194690265494</v>
          </cell>
          <cell r="DH366">
            <v>1.201834862385321</v>
          </cell>
          <cell r="DI366">
            <v>0.80251879796247838</v>
          </cell>
          <cell r="DJ366">
            <v>0.78151552691120751</v>
          </cell>
          <cell r="DK366">
            <v>-5000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DP366">
            <v>0</v>
          </cell>
          <cell r="DQ366">
            <v>0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-5000</v>
          </cell>
          <cell r="DZ366" t="str">
            <v>No</v>
          </cell>
          <cell r="EA366">
            <v>19520</v>
          </cell>
          <cell r="EB366">
            <v>1971520</v>
          </cell>
          <cell r="EC366">
            <v>-24520</v>
          </cell>
          <cell r="ED366">
            <v>-1.2561475409836065E-2</v>
          </cell>
          <cell r="EE366">
            <v>248</v>
          </cell>
          <cell r="EF366">
            <v>553</v>
          </cell>
        </row>
        <row r="367">
          <cell r="A367" t="str">
            <v>Billy Gilmour</v>
          </cell>
          <cell r="B367" t="str">
            <v>Chelsea</v>
          </cell>
          <cell r="C367" t="str">
            <v>Midfield</v>
          </cell>
          <cell r="D367" t="str">
            <v>2.960.000</v>
          </cell>
          <cell r="E367">
            <v>2E-3</v>
          </cell>
          <cell r="F367" t="str">
            <v>Billy Gilmour</v>
          </cell>
          <cell r="G367" t="str">
            <v/>
          </cell>
          <cell r="H367">
            <v>2960000</v>
          </cell>
          <cell r="I367">
            <v>1.003571428571429</v>
          </cell>
          <cell r="J367">
            <v>0.9963636363636369</v>
          </cell>
          <cell r="K367">
            <v>0.99321007287201368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2.81</v>
          </cell>
          <cell r="U367">
            <v>2.74</v>
          </cell>
          <cell r="V367">
            <v>0.76150000000000007</v>
          </cell>
          <cell r="W367">
            <v>0.51229999999999998</v>
          </cell>
          <cell r="X367">
            <v>0.72629999999999995</v>
          </cell>
          <cell r="Y367">
            <v>-5000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-5000</v>
          </cell>
          <cell r="AM367">
            <v>0.65836298932384341</v>
          </cell>
          <cell r="AN367">
            <v>0.28102189781021897</v>
          </cell>
          <cell r="AO367">
            <v>0.89649689534220123</v>
          </cell>
          <cell r="AP367">
            <v>0.76825801391006421</v>
          </cell>
          <cell r="AQ367">
            <v>-5000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0.65480427046263345</v>
          </cell>
          <cell r="BF367">
            <v>0.42700729927007292</v>
          </cell>
          <cell r="BG367">
            <v>0.60093984015659208</v>
          </cell>
          <cell r="BH367">
            <v>0.62729416833385976</v>
          </cell>
          <cell r="BI367">
            <v>-5000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-5000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0.86120996441281139</v>
          </cell>
          <cell r="CP367">
            <v>0.13503649635036497</v>
          </cell>
          <cell r="CQ367">
            <v>1.3374162098302169</v>
          </cell>
          <cell r="CR367">
            <v>1.0732176696611915</v>
          </cell>
          <cell r="CS367">
            <v>-5000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0.67259786476868322</v>
          </cell>
          <cell r="DH367">
            <v>0.30291970802919704</v>
          </cell>
          <cell r="DI367">
            <v>0.84428898050167522</v>
          </cell>
          <cell r="DJ367">
            <v>0.7535694828834002</v>
          </cell>
          <cell r="DK367">
            <v>-5000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-5000</v>
          </cell>
          <cell r="DZ367" t="str">
            <v>No</v>
          </cell>
          <cell r="EA367">
            <v>29600</v>
          </cell>
          <cell r="EB367">
            <v>2989600</v>
          </cell>
          <cell r="EC367">
            <v>-34600</v>
          </cell>
          <cell r="ED367">
            <v>-1.1689189189189189E-2</v>
          </cell>
          <cell r="EE367">
            <v>419</v>
          </cell>
          <cell r="EF367">
            <v>394</v>
          </cell>
        </row>
        <row r="368">
          <cell r="A368" t="str">
            <v>Dara O'Shea</v>
          </cell>
          <cell r="B368" t="str">
            <v>West Bromwich</v>
          </cell>
          <cell r="C368" t="str">
            <v>Defense</v>
          </cell>
          <cell r="D368" t="str">
            <v>2.456.000</v>
          </cell>
          <cell r="E368">
            <v>2E-3</v>
          </cell>
          <cell r="F368" t="str">
            <v>"Dara O'Shea"</v>
          </cell>
          <cell r="G368" t="str">
            <v/>
          </cell>
          <cell r="H368">
            <v>2456000</v>
          </cell>
          <cell r="I368">
            <v>0.97536945812807874</v>
          </cell>
          <cell r="J368">
            <v>1.0124610591900314</v>
          </cell>
          <cell r="K368">
            <v>0.98516147958933487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1.98</v>
          </cell>
          <cell r="U368">
            <v>3.25</v>
          </cell>
          <cell r="V368">
            <v>0.45539999999999997</v>
          </cell>
          <cell r="W368">
            <v>0.50689999999999991</v>
          </cell>
          <cell r="X368">
            <v>1.0377000000000001</v>
          </cell>
          <cell r="Y368">
            <v>-5000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-5000</v>
          </cell>
          <cell r="AM368">
            <v>0.60101010101010099</v>
          </cell>
          <cell r="AN368">
            <v>0.37538461538461537</v>
          </cell>
          <cell r="AO368">
            <v>0.74919232288467341</v>
          </cell>
          <cell r="AP368">
            <v>0.67102321394487519</v>
          </cell>
          <cell r="AQ368">
            <v>-5000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0.5</v>
          </cell>
          <cell r="BF368">
            <v>0.47384615384615386</v>
          </cell>
          <cell r="BG368">
            <v>0.54402528384570725</v>
          </cell>
          <cell r="BH368">
            <v>0.52154831216566466</v>
          </cell>
          <cell r="BI368">
            <v>-5000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-5000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0.18686868686868688</v>
          </cell>
          <cell r="CP368">
            <v>0.74461538461538457</v>
          </cell>
          <cell r="CQ368">
            <v>0.22565239126192127</v>
          </cell>
          <cell r="CR368">
            <v>0.20534694067332579</v>
          </cell>
          <cell r="CS368">
            <v>-5000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0.55555555555555558</v>
          </cell>
          <cell r="DH368">
            <v>0.43384615384615383</v>
          </cell>
          <cell r="DI368">
            <v>0.61955143448972538</v>
          </cell>
          <cell r="DJ368">
            <v>0.58668155023247559</v>
          </cell>
          <cell r="DK368">
            <v>-5000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DP368">
            <v>0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-5000</v>
          </cell>
          <cell r="DZ368" t="str">
            <v>No</v>
          </cell>
          <cell r="EA368">
            <v>24560</v>
          </cell>
          <cell r="EB368">
            <v>2480560</v>
          </cell>
          <cell r="EC368">
            <v>-29560</v>
          </cell>
          <cell r="ED368">
            <v>-1.2035830618892508E-2</v>
          </cell>
          <cell r="EE368">
            <v>333</v>
          </cell>
          <cell r="EF368">
            <v>469</v>
          </cell>
        </row>
        <row r="369">
          <cell r="A369" t="str">
            <v>Gary Cahill</v>
          </cell>
          <cell r="B369" t="str">
            <v>Crystal Palace</v>
          </cell>
          <cell r="C369" t="str">
            <v>Defense</v>
          </cell>
          <cell r="D369" t="str">
            <v>2.667.000</v>
          </cell>
          <cell r="E369">
            <v>8.0000000000000002E-3</v>
          </cell>
          <cell r="F369" t="str">
            <v>Gary Cahill</v>
          </cell>
          <cell r="G369" t="str">
            <v>Fulham</v>
          </cell>
          <cell r="H369">
            <v>2667000</v>
          </cell>
          <cell r="I369">
            <v>1.0894736842105264</v>
          </cell>
          <cell r="J369">
            <v>1.043076923076923</v>
          </cell>
          <cell r="K369">
            <v>1.00622830088045</v>
          </cell>
          <cell r="L369">
            <v>190</v>
          </cell>
          <cell r="M369">
            <v>8.7157894736842115E-2</v>
          </cell>
          <cell r="N369">
            <v>0</v>
          </cell>
          <cell r="O369">
            <v>0.40310526315789474</v>
          </cell>
          <cell r="P369">
            <v>0.40249132035218005</v>
          </cell>
          <cell r="Q369">
            <v>0</v>
          </cell>
          <cell r="R369">
            <v>0.4</v>
          </cell>
          <cell r="S369">
            <v>0</v>
          </cell>
          <cell r="T369">
            <v>2.0700000000000003</v>
          </cell>
          <cell r="U369">
            <v>3.3899999999999997</v>
          </cell>
          <cell r="V369">
            <v>0.47959999999999997</v>
          </cell>
          <cell r="W369">
            <v>0.48980000000000001</v>
          </cell>
          <cell r="X369">
            <v>1.0306000000000002</v>
          </cell>
          <cell r="Y369">
            <v>14000</v>
          </cell>
          <cell r="Z369">
            <v>11990</v>
          </cell>
          <cell r="AA369">
            <v>2449</v>
          </cell>
          <cell r="AB369">
            <v>-15459.000000000004</v>
          </cell>
          <cell r="AC369">
            <v>13073.684210526317</v>
          </cell>
          <cell r="AD369">
            <v>0</v>
          </cell>
          <cell r="AE369">
            <v>4031.0526315789475</v>
          </cell>
          <cell r="AF369">
            <v>20124.566017609002</v>
          </cell>
          <cell r="AG369">
            <v>0</v>
          </cell>
          <cell r="AH369">
            <v>-8000</v>
          </cell>
          <cell r="AI369">
            <v>0</v>
          </cell>
          <cell r="AJ369">
            <v>20700.000000000004</v>
          </cell>
          <cell r="AK369">
            <v>-27119.999999999996</v>
          </cell>
          <cell r="AL369">
            <v>35789.302859714269</v>
          </cell>
          <cell r="AM369">
            <v>0.42995169082125601</v>
          </cell>
          <cell r="AN369">
            <v>0.5752212389380531</v>
          </cell>
          <cell r="AO369">
            <v>0.35348357689309606</v>
          </cell>
          <cell r="AP369">
            <v>0.38984722849179282</v>
          </cell>
          <cell r="AQ369">
            <v>14000</v>
          </cell>
          <cell r="AR369">
            <v>4082.5</v>
          </cell>
          <cell r="AS369">
            <v>1096</v>
          </cell>
          <cell r="AT369">
            <v>-9262.5</v>
          </cell>
          <cell r="AU369">
            <v>5621.0526315789475</v>
          </cell>
          <cell r="AV369">
            <v>0</v>
          </cell>
          <cell r="AW369">
            <v>1733.1578947368421</v>
          </cell>
          <cell r="AX369">
            <v>7113.70357932568</v>
          </cell>
          <cell r="AY369">
            <v>0</v>
          </cell>
          <cell r="AZ369">
            <v>-8000</v>
          </cell>
          <cell r="BA369">
            <v>0</v>
          </cell>
          <cell r="BB369">
            <v>8900</v>
          </cell>
          <cell r="BC369">
            <v>-15599.999999999998</v>
          </cell>
          <cell r="BD369">
            <v>-2158.042947179264</v>
          </cell>
          <cell r="BE369">
            <v>0.74396135265700469</v>
          </cell>
          <cell r="BF369">
            <v>0.29203539823008851</v>
          </cell>
          <cell r="BG369">
            <v>0.92319181118468829</v>
          </cell>
          <cell r="BH369">
            <v>0.82874545465470328</v>
          </cell>
          <cell r="BI369">
            <v>14000</v>
          </cell>
          <cell r="BJ369">
            <v>12402.5</v>
          </cell>
          <cell r="BK369">
            <v>1311.5</v>
          </cell>
          <cell r="BL369">
            <v>-3624</v>
          </cell>
          <cell r="BM369">
            <v>9726.3157894736833</v>
          </cell>
          <cell r="BN369">
            <v>0</v>
          </cell>
          <cell r="BO369">
            <v>2998.947368421052</v>
          </cell>
          <cell r="BP369">
            <v>18578.834551102285</v>
          </cell>
          <cell r="BQ369">
            <v>0</v>
          </cell>
          <cell r="BR369">
            <v>-8000</v>
          </cell>
          <cell r="BS369">
            <v>0</v>
          </cell>
          <cell r="BT369">
            <v>15400</v>
          </cell>
          <cell r="BU369">
            <v>-7919.9999999999991</v>
          </cell>
          <cell r="BV369">
            <v>10218.524427249256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14000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-8000</v>
          </cell>
          <cell r="CK369">
            <v>0</v>
          </cell>
          <cell r="CL369">
            <v>0</v>
          </cell>
          <cell r="CM369">
            <v>0</v>
          </cell>
          <cell r="CN369">
            <v>-1000</v>
          </cell>
          <cell r="CO369">
            <v>0.46376811594202888</v>
          </cell>
          <cell r="CP369">
            <v>0.49852507374631272</v>
          </cell>
          <cell r="CQ369">
            <v>0.45844348601488999</v>
          </cell>
          <cell r="CR369">
            <v>0.4610981151284631</v>
          </cell>
          <cell r="CS369">
            <v>14000</v>
          </cell>
          <cell r="CT369">
            <v>5285</v>
          </cell>
          <cell r="CU369">
            <v>1237.5</v>
          </cell>
          <cell r="CV369">
            <v>-8116.5</v>
          </cell>
          <cell r="CW369">
            <v>6063.1578947368407</v>
          </cell>
          <cell r="CX369">
            <v>0</v>
          </cell>
          <cell r="CY369">
            <v>1869.473684210526</v>
          </cell>
          <cell r="CZ369">
            <v>9225.9761996494635</v>
          </cell>
          <cell r="DA369">
            <v>0</v>
          </cell>
          <cell r="DB369">
            <v>-8000</v>
          </cell>
          <cell r="DC369">
            <v>0</v>
          </cell>
          <cell r="DD369">
            <v>9600</v>
          </cell>
          <cell r="DE369">
            <v>-13520</v>
          </cell>
          <cell r="DF369">
            <v>227.78798616230188</v>
          </cell>
          <cell r="DG369">
            <v>0.40096618357487918</v>
          </cell>
          <cell r="DH369">
            <v>0.55752212389380529</v>
          </cell>
          <cell r="DI369">
            <v>0.37534178054866618</v>
          </cell>
          <cell r="DJ369">
            <v>0.38794247161505596</v>
          </cell>
          <cell r="DK369">
            <v>14000</v>
          </cell>
          <cell r="DL369">
            <v>3965</v>
          </cell>
          <cell r="DM369">
            <v>1120</v>
          </cell>
          <cell r="DN369">
            <v>-9261</v>
          </cell>
          <cell r="DO369">
            <v>5242.1052631578941</v>
          </cell>
          <cell r="DP369">
            <v>0</v>
          </cell>
          <cell r="DQ369">
            <v>1616.3157894736842</v>
          </cell>
          <cell r="DR369">
            <v>7553.5904418185428</v>
          </cell>
          <cell r="DS369">
            <v>0</v>
          </cell>
          <cell r="DT369">
            <v>-8000</v>
          </cell>
          <cell r="DU369">
            <v>0</v>
          </cell>
          <cell r="DV369">
            <v>8300</v>
          </cell>
          <cell r="DW369">
            <v>-10179.269088479825</v>
          </cell>
          <cell r="DX369">
            <v>11.148200186571785</v>
          </cell>
          <cell r="DY369">
            <v>43088.720526133133</v>
          </cell>
          <cell r="DZ369" t="str">
            <v>No</v>
          </cell>
          <cell r="EA369">
            <v>26670</v>
          </cell>
          <cell r="EB369">
            <v>2693670</v>
          </cell>
          <cell r="EC369">
            <v>16418.720526133133</v>
          </cell>
          <cell r="ED369">
            <v>6.1562506659666788E-3</v>
          </cell>
          <cell r="EE369">
            <v>167</v>
          </cell>
          <cell r="EF369">
            <v>151</v>
          </cell>
        </row>
        <row r="370">
          <cell r="A370" t="str">
            <v>Kevin McDonald</v>
          </cell>
          <cell r="B370" t="str">
            <v>Fulham</v>
          </cell>
          <cell r="C370" t="str">
            <v>Midfield</v>
          </cell>
          <cell r="D370" t="str">
            <v>1.950.000</v>
          </cell>
          <cell r="E370">
            <v>1E-3</v>
          </cell>
          <cell r="F370" t="str">
            <v>Kevin McDonald</v>
          </cell>
          <cell r="G370" t="str">
            <v/>
          </cell>
          <cell r="H370">
            <v>1950000</v>
          </cell>
          <cell r="I370">
            <v>0.99176954732510336</v>
          </cell>
          <cell r="J370">
            <v>0.98425196850393737</v>
          </cell>
          <cell r="K370">
            <v>0.98214923328760351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2.41</v>
          </cell>
          <cell r="U370">
            <v>2.5</v>
          </cell>
          <cell r="V370">
            <v>0.69979999999999998</v>
          </cell>
          <cell r="W370">
            <v>0.55679999999999996</v>
          </cell>
          <cell r="X370">
            <v>0.74329999999999996</v>
          </cell>
          <cell r="Y370">
            <v>-5000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-5000</v>
          </cell>
          <cell r="AM370">
            <v>0.29045643153526968</v>
          </cell>
          <cell r="AN370">
            <v>0.84000000000000008</v>
          </cell>
          <cell r="AO370">
            <v>0.21132559206978996</v>
          </cell>
          <cell r="AP370">
            <v>0.24775164452465148</v>
          </cell>
          <cell r="AQ370">
            <v>-5000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0.23651452282157673</v>
          </cell>
          <cell r="BF370">
            <v>0.85199999999999998</v>
          </cell>
          <cell r="BG370">
            <v>0.20507997694862173</v>
          </cell>
          <cell r="BH370">
            <v>0.22023712876865978</v>
          </cell>
          <cell r="BI370">
            <v>-5000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0.57676348547717837</v>
          </cell>
          <cell r="BX370">
            <v>0.54400000000000004</v>
          </cell>
          <cell r="BY370">
            <v>0.44292481354062141</v>
          </cell>
          <cell r="BZ370">
            <v>0.50543333809911883</v>
          </cell>
          <cell r="CA370">
            <v>-5000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0.39834024896265557</v>
          </cell>
          <cell r="CP370">
            <v>0.62</v>
          </cell>
          <cell r="CQ370">
            <v>0.36628072020757751</v>
          </cell>
          <cell r="CR370">
            <v>0.38197428352928053</v>
          </cell>
          <cell r="CS370">
            <v>-5000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0.45643153526970953</v>
          </cell>
          <cell r="DH370">
            <v>0.4</v>
          </cell>
          <cell r="DI370">
            <v>0.63485716368642675</v>
          </cell>
          <cell r="DJ370">
            <v>0.53830180187174648</v>
          </cell>
          <cell r="DK370">
            <v>-5000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-5000</v>
          </cell>
          <cell r="DZ370" t="str">
            <v>No</v>
          </cell>
          <cell r="EA370">
            <v>19500</v>
          </cell>
          <cell r="EB370">
            <v>1969500</v>
          </cell>
          <cell r="EC370">
            <v>-24500</v>
          </cell>
          <cell r="ED370">
            <v>-1.2564102564102564E-2</v>
          </cell>
          <cell r="EE370">
            <v>241</v>
          </cell>
          <cell r="EF370">
            <v>559</v>
          </cell>
        </row>
        <row r="371">
          <cell r="A371" t="str">
            <v>Anthony Driscoll-Glennon</v>
          </cell>
          <cell r="B371" t="str">
            <v>Burnley</v>
          </cell>
          <cell r="C371" t="str">
            <v>Defense</v>
          </cell>
          <cell r="D371" t="str">
            <v>1.950.000</v>
          </cell>
          <cell r="E371">
            <v>0</v>
          </cell>
          <cell r="F371" t="str">
            <v>Anthony Driscoll-Glennon</v>
          </cell>
          <cell r="G371" t="str">
            <v/>
          </cell>
          <cell r="H371">
            <v>1950000</v>
          </cell>
          <cell r="I371">
            <v>0.95767195767195734</v>
          </cell>
          <cell r="J371">
            <v>0.81609195402298862</v>
          </cell>
          <cell r="K371">
            <v>1.4596210961395832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1.81</v>
          </cell>
          <cell r="U371">
            <v>2.84</v>
          </cell>
          <cell r="V371">
            <v>0.48159999999999997</v>
          </cell>
          <cell r="W371">
            <v>0.54899999999999993</v>
          </cell>
          <cell r="X371">
            <v>0.96940000000000004</v>
          </cell>
          <cell r="Y371">
            <v>-5000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-5000</v>
          </cell>
          <cell r="AM371">
            <v>0.53038674033149169</v>
          </cell>
          <cell r="AN371">
            <v>0.46830985915492962</v>
          </cell>
          <cell r="AO371">
            <v>0.53292892244294532</v>
          </cell>
          <cell r="AP371">
            <v>0.53165631191860041</v>
          </cell>
          <cell r="AQ371">
            <v>-5000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0.50276243093922657</v>
          </cell>
          <cell r="BF371">
            <v>0.49647887323943662</v>
          </cell>
          <cell r="BG371">
            <v>0.49195539976929853</v>
          </cell>
          <cell r="BH371">
            <v>0.49732956145969404</v>
          </cell>
          <cell r="BI371">
            <v>-5000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-5000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0.53038674033149169</v>
          </cell>
          <cell r="CP371">
            <v>0.44366197183098594</v>
          </cell>
          <cell r="CQ371">
            <v>0.57157062934705272</v>
          </cell>
          <cell r="CR371">
            <v>0.55059375493062257</v>
          </cell>
          <cell r="CS371">
            <v>-5000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0.72375690607734811</v>
          </cell>
          <cell r="DH371">
            <v>0.30281690140845069</v>
          </cell>
          <cell r="DI371">
            <v>0.8526831813062975</v>
          </cell>
          <cell r="DJ371">
            <v>0.78557962115016466</v>
          </cell>
          <cell r="DK371">
            <v>-5000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-5000</v>
          </cell>
          <cell r="DZ371" t="str">
            <v>No</v>
          </cell>
          <cell r="EA371">
            <v>19500</v>
          </cell>
          <cell r="EB371">
            <v>1969500</v>
          </cell>
          <cell r="EC371">
            <v>-24500</v>
          </cell>
          <cell r="ED371">
            <v>-1.2564102564102564E-2</v>
          </cell>
          <cell r="EE371">
            <v>242</v>
          </cell>
          <cell r="EF371">
            <v>560</v>
          </cell>
        </row>
        <row r="372">
          <cell r="A372" t="str">
            <v>Erik Pieters</v>
          </cell>
          <cell r="B372" t="str">
            <v>Burnley</v>
          </cell>
          <cell r="C372" t="str">
            <v>Defense</v>
          </cell>
          <cell r="D372" t="str">
            <v>2.684.000</v>
          </cell>
          <cell r="E372">
            <v>8.0000000000000002E-3</v>
          </cell>
          <cell r="F372" t="str">
            <v>Erik Pieters</v>
          </cell>
          <cell r="G372" t="str">
            <v/>
          </cell>
          <cell r="H372">
            <v>2684000</v>
          </cell>
          <cell r="I372">
            <v>0.95767195767195734</v>
          </cell>
          <cell r="J372">
            <v>0.81609195402298862</v>
          </cell>
          <cell r="K372">
            <v>1.4596210961395832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1.81</v>
          </cell>
          <cell r="U372">
            <v>2.84</v>
          </cell>
          <cell r="V372">
            <v>0.48159999999999997</v>
          </cell>
          <cell r="W372">
            <v>0.54899999999999993</v>
          </cell>
          <cell r="X372">
            <v>0.96940000000000004</v>
          </cell>
          <cell r="Y372">
            <v>-5000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-5000</v>
          </cell>
          <cell r="AM372">
            <v>0.53038674033149169</v>
          </cell>
          <cell r="AN372">
            <v>0.46830985915492962</v>
          </cell>
          <cell r="AO372">
            <v>0.53292892244294532</v>
          </cell>
          <cell r="AP372">
            <v>0.53165631191860041</v>
          </cell>
          <cell r="AQ372">
            <v>-5000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0.50276243093922657</v>
          </cell>
          <cell r="BF372">
            <v>0.49647887323943662</v>
          </cell>
          <cell r="BG372">
            <v>0.49195539976929853</v>
          </cell>
          <cell r="BH372">
            <v>0.49732956145969404</v>
          </cell>
          <cell r="BI372">
            <v>-5000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-5000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0.53038674033149169</v>
          </cell>
          <cell r="CP372">
            <v>0.44366197183098594</v>
          </cell>
          <cell r="CQ372">
            <v>0.57157062934705272</v>
          </cell>
          <cell r="CR372">
            <v>0.55059375493062257</v>
          </cell>
          <cell r="CS372">
            <v>-5000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0.72375690607734811</v>
          </cell>
          <cell r="DH372">
            <v>0.30281690140845069</v>
          </cell>
          <cell r="DI372">
            <v>0.8526831813062975</v>
          </cell>
          <cell r="DJ372">
            <v>0.78557962115016466</v>
          </cell>
          <cell r="DK372">
            <v>-5000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-5000</v>
          </cell>
          <cell r="DZ372" t="str">
            <v>No</v>
          </cell>
          <cell r="EA372">
            <v>26840</v>
          </cell>
          <cell r="EB372">
            <v>2710840</v>
          </cell>
          <cell r="EC372">
            <v>-31840</v>
          </cell>
          <cell r="ED372">
            <v>-1.1862891207153503E-2</v>
          </cell>
          <cell r="EE372">
            <v>381</v>
          </cell>
          <cell r="EF372">
            <v>421</v>
          </cell>
        </row>
        <row r="373">
          <cell r="A373" t="str">
            <v>Robbie Brady</v>
          </cell>
          <cell r="B373" t="str">
            <v>Burnley</v>
          </cell>
          <cell r="C373" t="str">
            <v>Midfield</v>
          </cell>
          <cell r="D373" t="str">
            <v>3.057.000</v>
          </cell>
          <cell r="E373">
            <v>1E-3</v>
          </cell>
          <cell r="F373" t="str">
            <v>Robbie Brady</v>
          </cell>
          <cell r="G373" t="str">
            <v/>
          </cell>
          <cell r="H373">
            <v>3057000</v>
          </cell>
          <cell r="I373">
            <v>0.95767195767195734</v>
          </cell>
          <cell r="J373">
            <v>0.81609195402298862</v>
          </cell>
          <cell r="K373">
            <v>1.4596210961395832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1.81</v>
          </cell>
          <cell r="U373">
            <v>2.84</v>
          </cell>
          <cell r="V373">
            <v>0.48159999999999997</v>
          </cell>
          <cell r="W373">
            <v>0.54899999999999993</v>
          </cell>
          <cell r="X373">
            <v>0.96940000000000004</v>
          </cell>
          <cell r="Y373">
            <v>-5000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-5000</v>
          </cell>
          <cell r="AM373">
            <v>0.53038674033149169</v>
          </cell>
          <cell r="AN373">
            <v>0.46830985915492962</v>
          </cell>
          <cell r="AO373">
            <v>0.53292892244294532</v>
          </cell>
          <cell r="AP373">
            <v>0.53165631191860041</v>
          </cell>
          <cell r="AQ373">
            <v>-5000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0.50276243093922657</v>
          </cell>
          <cell r="BF373">
            <v>0.49647887323943662</v>
          </cell>
          <cell r="BG373">
            <v>0.49195539976929853</v>
          </cell>
          <cell r="BH373">
            <v>0.49732956145969404</v>
          </cell>
          <cell r="BI373">
            <v>-5000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-5000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0.53038674033149169</v>
          </cell>
          <cell r="CP373">
            <v>0.44366197183098594</v>
          </cell>
          <cell r="CQ373">
            <v>0.57157062934705272</v>
          </cell>
          <cell r="CR373">
            <v>0.55059375493062257</v>
          </cell>
          <cell r="CS373">
            <v>-5000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0.72375690607734811</v>
          </cell>
          <cell r="DH373">
            <v>0.30281690140845069</v>
          </cell>
          <cell r="DI373">
            <v>0.8526831813062975</v>
          </cell>
          <cell r="DJ373">
            <v>0.78557962115016466</v>
          </cell>
          <cell r="DK373">
            <v>-5000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-5000</v>
          </cell>
          <cell r="DZ373" t="str">
            <v>No</v>
          </cell>
          <cell r="EA373">
            <v>30570</v>
          </cell>
          <cell r="EB373">
            <v>3087570</v>
          </cell>
          <cell r="EC373">
            <v>-35570</v>
          </cell>
          <cell r="ED373">
            <v>-1.1635590448151783E-2</v>
          </cell>
          <cell r="EE373">
            <v>433</v>
          </cell>
          <cell r="EF373">
            <v>371</v>
          </cell>
        </row>
        <row r="374">
          <cell r="A374" t="str">
            <v>Matt Doherty</v>
          </cell>
          <cell r="B374" t="str">
            <v>Tottenham</v>
          </cell>
          <cell r="C374" t="str">
            <v>Defense</v>
          </cell>
          <cell r="D374" t="str">
            <v>4.469.000</v>
          </cell>
          <cell r="E374">
            <v>2E-3</v>
          </cell>
          <cell r="F374" t="str">
            <v>Matt Doherty</v>
          </cell>
          <cell r="G374" t="str">
            <v/>
          </cell>
          <cell r="H374">
            <v>4469000</v>
          </cell>
          <cell r="I374">
            <v>0.9023668639053255</v>
          </cell>
          <cell r="J374">
            <v>0.99497487437185905</v>
          </cell>
          <cell r="K374">
            <v>0.97751435805271281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3.05</v>
          </cell>
          <cell r="U374">
            <v>1.98</v>
          </cell>
          <cell r="V374">
            <v>0.98889999999999989</v>
          </cell>
          <cell r="W374">
            <v>0.52160000000000006</v>
          </cell>
          <cell r="X374">
            <v>0.4894</v>
          </cell>
          <cell r="Y374">
            <v>-5000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-5000</v>
          </cell>
          <cell r="AM374">
            <v>0.63934426229508201</v>
          </cell>
          <cell r="AN374">
            <v>0.4494949494949495</v>
          </cell>
          <cell r="AO374">
            <v>0.54558703411891074</v>
          </cell>
          <cell r="AP374">
            <v>0.59060811021058346</v>
          </cell>
          <cell r="AQ374">
            <v>-5000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0.38360655737704918</v>
          </cell>
          <cell r="BF374">
            <v>0.77777777777777779</v>
          </cell>
          <cell r="BG374">
            <v>0.28482140701734565</v>
          </cell>
          <cell r="BH374">
            <v>0.33054403551298772</v>
          </cell>
          <cell r="BI374">
            <v>-5000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1.0491803278688525</v>
          </cell>
          <cell r="BX374">
            <v>1.2272727272727271</v>
          </cell>
          <cell r="BY374">
            <v>0.81027326376802444</v>
          </cell>
          <cell r="BZ374">
            <v>0.92202102391621266</v>
          </cell>
          <cell r="CA374">
            <v>-5000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0.53442622950819674</v>
          </cell>
          <cell r="CP374">
            <v>0.54545454545454553</v>
          </cell>
          <cell r="CQ374">
            <v>0.45117818122570197</v>
          </cell>
          <cell r="CR374">
            <v>0.49104119402430768</v>
          </cell>
          <cell r="CS374">
            <v>-5000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0.4524590163934426</v>
          </cell>
          <cell r="DH374">
            <v>0.86363636363636365</v>
          </cell>
          <cell r="DI374">
            <v>0.24029380011401291</v>
          </cell>
          <cell r="DJ374">
            <v>0.32973185536891758</v>
          </cell>
          <cell r="DK374">
            <v>-5000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-5000</v>
          </cell>
          <cell r="DZ374" t="str">
            <v>No</v>
          </cell>
          <cell r="EA374">
            <v>44690</v>
          </cell>
          <cell r="EB374">
            <v>4513690</v>
          </cell>
          <cell r="EC374">
            <v>-49690</v>
          </cell>
          <cell r="ED374">
            <v>-1.1118818527634817E-2</v>
          </cell>
          <cell r="EE374">
            <v>529</v>
          </cell>
          <cell r="EF374">
            <v>277</v>
          </cell>
        </row>
        <row r="375">
          <cell r="A375" t="str">
            <v>Che Adams</v>
          </cell>
          <cell r="B375" t="str">
            <v>Southampton</v>
          </cell>
          <cell r="C375" t="str">
            <v>Striker</v>
          </cell>
          <cell r="D375" t="str">
            <v>5.344.000</v>
          </cell>
          <cell r="E375">
            <v>6.0000000000000001E-3</v>
          </cell>
          <cell r="F375" t="str">
            <v>Che Adams</v>
          </cell>
          <cell r="G375" t="str">
            <v/>
          </cell>
          <cell r="H375">
            <v>5344000</v>
          </cell>
          <cell r="I375">
            <v>0.87931034482758608</v>
          </cell>
          <cell r="J375">
            <v>1</v>
          </cell>
          <cell r="K375">
            <v>1.020862387747514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1.02</v>
          </cell>
          <cell r="U375">
            <v>1.54</v>
          </cell>
          <cell r="V375">
            <v>0.24979999999999999</v>
          </cell>
          <cell r="W375">
            <v>0.26250000000000001</v>
          </cell>
          <cell r="X375">
            <v>0.48759999999999998</v>
          </cell>
          <cell r="Y375">
            <v>-5000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-5000</v>
          </cell>
          <cell r="AM375">
            <v>1.3627450980392157</v>
          </cell>
          <cell r="AN375">
            <v>2.4415584415584415</v>
          </cell>
          <cell r="AO375">
            <v>1.8199893113013497</v>
          </cell>
          <cell r="AP375">
            <v>1.5748592040114833</v>
          </cell>
          <cell r="AQ375">
            <v>-5000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1.1274509803921569</v>
          </cell>
          <cell r="BF375">
            <v>0.84415584415584421</v>
          </cell>
          <cell r="BG375">
            <v>1.2712491503214047</v>
          </cell>
          <cell r="BH375">
            <v>1.1971930090225904</v>
          </cell>
          <cell r="BI375">
            <v>-5000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0.96078431372549011</v>
          </cell>
          <cell r="BX375">
            <v>1.1298701298701299</v>
          </cell>
          <cell r="BY375">
            <v>0.81873075307798182</v>
          </cell>
          <cell r="BZ375">
            <v>0.88691807103135656</v>
          </cell>
          <cell r="CA375">
            <v>-5000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1.2352941176470589</v>
          </cell>
          <cell r="CP375">
            <v>0.62337662337662336</v>
          </cell>
          <cell r="CQ375">
            <v>1.7860384307500736</v>
          </cell>
          <cell r="CR375">
            <v>1.4853561079408364</v>
          </cell>
          <cell r="CS375">
            <v>-5000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1.3823529411764706</v>
          </cell>
          <cell r="DH375">
            <v>0.7142857142857143</v>
          </cell>
          <cell r="DI375">
            <v>1.5527072185113362</v>
          </cell>
          <cell r="DJ375">
            <v>1.4650561048284403</v>
          </cell>
          <cell r="DK375">
            <v>-5000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-5000</v>
          </cell>
          <cell r="DZ375" t="str">
            <v>No</v>
          </cell>
          <cell r="EA375">
            <v>53440</v>
          </cell>
          <cell r="EB375">
            <v>5397440</v>
          </cell>
          <cell r="EC375">
            <v>-58440</v>
          </cell>
          <cell r="ED375">
            <v>-1.0935628742514971E-2</v>
          </cell>
          <cell r="EE375">
            <v>551</v>
          </cell>
          <cell r="EF375">
            <v>255</v>
          </cell>
        </row>
        <row r="376">
          <cell r="A376" t="str">
            <v>Ferran Torres</v>
          </cell>
          <cell r="B376" t="str">
            <v>Manchester City</v>
          </cell>
          <cell r="C376" t="str">
            <v>Striker</v>
          </cell>
          <cell r="D376" t="str">
            <v>6.188.000</v>
          </cell>
          <cell r="E376">
            <v>1.3000000000000001E-2</v>
          </cell>
          <cell r="F376" t="str">
            <v>Ferran Torres</v>
          </cell>
          <cell r="G376" t="str">
            <v>West Ham</v>
          </cell>
          <cell r="H376">
            <v>6188000</v>
          </cell>
          <cell r="I376">
            <v>0.99784017278617732</v>
          </cell>
          <cell r="J376">
            <v>0.62903225806451601</v>
          </cell>
          <cell r="K376">
            <v>1.2318970745493336</v>
          </cell>
          <cell r="L376">
            <v>95</v>
          </cell>
          <cell r="M376">
            <v>0.24946004319654433</v>
          </cell>
          <cell r="N376">
            <v>0.2594384449244061</v>
          </cell>
          <cell r="O376">
            <v>1.1375377969762421</v>
          </cell>
          <cell r="P376">
            <v>0.62826750802016018</v>
          </cell>
          <cell r="Q376">
            <v>0</v>
          </cell>
          <cell r="R376">
            <v>0.03</v>
          </cell>
          <cell r="S376">
            <v>0</v>
          </cell>
          <cell r="T376">
            <v>4.6199999999999992</v>
          </cell>
          <cell r="U376">
            <v>0.78</v>
          </cell>
          <cell r="V376">
            <v>1.6113</v>
          </cell>
          <cell r="W376">
            <v>0.29200000000000004</v>
          </cell>
          <cell r="X376">
            <v>9.6700000000000008E-2</v>
          </cell>
          <cell r="Y376">
            <v>7000</v>
          </cell>
          <cell r="Z376">
            <v>40282.5</v>
          </cell>
          <cell r="AA376">
            <v>1460.0000000000002</v>
          </cell>
          <cell r="AB376">
            <v>-1450.5000000000002</v>
          </cell>
          <cell r="AC376">
            <v>24946.004319654432</v>
          </cell>
          <cell r="AD376">
            <v>12971.922246220305</v>
          </cell>
          <cell r="AE376">
            <v>11375.377969762421</v>
          </cell>
          <cell r="AF376">
            <v>0</v>
          </cell>
          <cell r="AG376">
            <v>0</v>
          </cell>
          <cell r="AH376">
            <v>-600</v>
          </cell>
          <cell r="AI376">
            <v>0</v>
          </cell>
          <cell r="AJ376">
            <v>46199.999999999993</v>
          </cell>
          <cell r="AK376">
            <v>-6240</v>
          </cell>
          <cell r="AL376">
            <v>135945.30453563714</v>
          </cell>
          <cell r="AM376">
            <v>1</v>
          </cell>
          <cell r="AN376">
            <v>1.4102564102564104</v>
          </cell>
          <cell r="AO376">
            <v>0.87715645355917138</v>
          </cell>
          <cell r="AP376">
            <v>0.93656631028409909</v>
          </cell>
          <cell r="AQ376">
            <v>7000</v>
          </cell>
          <cell r="AR376">
            <v>37862.5</v>
          </cell>
          <cell r="AS376">
            <v>1585</v>
          </cell>
          <cell r="AT376">
            <v>-2526.0000000000005</v>
          </cell>
          <cell r="AU376">
            <v>24946.004319654432</v>
          </cell>
          <cell r="AV376">
            <v>12971.922246220305</v>
          </cell>
          <cell r="AW376">
            <v>11375.377969762421</v>
          </cell>
          <cell r="AX376">
            <v>0</v>
          </cell>
          <cell r="AY376">
            <v>0</v>
          </cell>
          <cell r="AZ376">
            <v>-600</v>
          </cell>
          <cell r="BA376">
            <v>0</v>
          </cell>
          <cell r="BB376">
            <v>46199.999999999993</v>
          </cell>
          <cell r="BC376">
            <v>-8800</v>
          </cell>
          <cell r="BD376">
            <v>61507.402267818572</v>
          </cell>
          <cell r="BE376">
            <v>0.46103896103896108</v>
          </cell>
          <cell r="BF376">
            <v>0.73076923076923073</v>
          </cell>
          <cell r="BG376">
            <v>0.41357544208242786</v>
          </cell>
          <cell r="BH376">
            <v>0.43666278995228297</v>
          </cell>
          <cell r="BI376">
            <v>7000</v>
          </cell>
          <cell r="BJ376">
            <v>18337.5</v>
          </cell>
          <cell r="BK376">
            <v>909</v>
          </cell>
          <cell r="BL376">
            <v>-1270.5</v>
          </cell>
          <cell r="BM376">
            <v>11501.079913606914</v>
          </cell>
          <cell r="BN376">
            <v>5980.5615550755956</v>
          </cell>
          <cell r="BO376">
            <v>5244.492440604753</v>
          </cell>
          <cell r="BP376">
            <v>0</v>
          </cell>
          <cell r="BQ376">
            <v>0</v>
          </cell>
          <cell r="BR376">
            <v>-600</v>
          </cell>
          <cell r="BS376">
            <v>0</v>
          </cell>
          <cell r="BT376">
            <v>21300</v>
          </cell>
          <cell r="BU376">
            <v>-4560</v>
          </cell>
          <cell r="BV376">
            <v>14210.533477321815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7000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-600</v>
          </cell>
          <cell r="CK376">
            <v>0</v>
          </cell>
          <cell r="CL376">
            <v>0</v>
          </cell>
          <cell r="CM376">
            <v>0</v>
          </cell>
          <cell r="CN376">
            <v>-75</v>
          </cell>
          <cell r="CO376">
            <v>0.40043290043290053</v>
          </cell>
          <cell r="CP376">
            <v>0.93589743589743579</v>
          </cell>
          <cell r="CQ376">
            <v>0.35242574423949602</v>
          </cell>
          <cell r="CR376">
            <v>0.37566323077065311</v>
          </cell>
          <cell r="CS376">
            <v>7000</v>
          </cell>
          <cell r="CT376">
            <v>15862.499999999998</v>
          </cell>
          <cell r="CU376">
            <v>1124</v>
          </cell>
          <cell r="CV376">
            <v>-2110.5</v>
          </cell>
          <cell r="CW376">
            <v>9989.2008639308897</v>
          </cell>
          <cell r="CX376">
            <v>5194.384449244063</v>
          </cell>
          <cell r="CY376">
            <v>4555.0755939524861</v>
          </cell>
          <cell r="CZ376">
            <v>0</v>
          </cell>
          <cell r="DA376">
            <v>0</v>
          </cell>
          <cell r="DB376">
            <v>-600</v>
          </cell>
          <cell r="DC376">
            <v>0</v>
          </cell>
          <cell r="DD376">
            <v>18500</v>
          </cell>
          <cell r="DE376">
            <v>-5839.9999999999991</v>
          </cell>
          <cell r="DF376">
            <v>2917.1663066954652</v>
          </cell>
          <cell r="DG376">
            <v>0.61038961038961048</v>
          </cell>
          <cell r="DH376">
            <v>0.60256410256410253</v>
          </cell>
          <cell r="DI376">
            <v>0.45707155101977864</v>
          </cell>
          <cell r="DJ376">
            <v>0.52819667354796707</v>
          </cell>
          <cell r="DK376">
            <v>7000</v>
          </cell>
          <cell r="DL376">
            <v>21292.5</v>
          </cell>
          <cell r="DM376">
            <v>545</v>
          </cell>
          <cell r="DN376">
            <v>-589.5</v>
          </cell>
          <cell r="DO376">
            <v>15226.781857451409</v>
          </cell>
          <cell r="DP376">
            <v>7917.9265658747327</v>
          </cell>
          <cell r="DQ376">
            <v>6943.4125269978431</v>
          </cell>
          <cell r="DR376">
            <v>0</v>
          </cell>
          <cell r="DS376">
            <v>0</v>
          </cell>
          <cell r="DT376">
            <v>-600</v>
          </cell>
          <cell r="DU376">
            <v>0</v>
          </cell>
          <cell r="DV376">
            <v>28200</v>
          </cell>
          <cell r="DW376">
            <v>-2852.1264783634188</v>
          </cell>
          <cell r="DX376">
            <v>2377.6248272487674</v>
          </cell>
          <cell r="DY376">
            <v>216883.03141472177</v>
          </cell>
          <cell r="DZ376" t="str">
            <v>No</v>
          </cell>
          <cell r="EA376">
            <v>61880</v>
          </cell>
          <cell r="EB376">
            <v>6249880</v>
          </cell>
          <cell r="EC376">
            <v>155003.03141472177</v>
          </cell>
          <cell r="ED376">
            <v>2.5048970816858723E-2</v>
          </cell>
          <cell r="EE376">
            <v>16</v>
          </cell>
          <cell r="EF376">
            <v>29</v>
          </cell>
        </row>
        <row r="377">
          <cell r="A377" t="str">
            <v>Mbaye Diagne</v>
          </cell>
          <cell r="B377" t="str">
            <v>West Bromwich</v>
          </cell>
          <cell r="C377" t="str">
            <v>Striker</v>
          </cell>
          <cell r="D377" t="str">
            <v>2.680.000</v>
          </cell>
          <cell r="E377">
            <v>7.4999999999999997E-2</v>
          </cell>
          <cell r="F377" t="e">
            <v>#N/A</v>
          </cell>
          <cell r="G377" t="str">
            <v/>
          </cell>
          <cell r="H377">
            <v>2680000</v>
          </cell>
          <cell r="I377">
            <v>0.97536945812807874</v>
          </cell>
          <cell r="J377">
            <v>1.0124610591900314</v>
          </cell>
          <cell r="K377">
            <v>0.98516147958933487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1.98</v>
          </cell>
          <cell r="U377">
            <v>3.25</v>
          </cell>
          <cell r="V377">
            <v>0.45539999999999997</v>
          </cell>
          <cell r="W377">
            <v>0.50689999999999991</v>
          </cell>
          <cell r="X377">
            <v>1.0377000000000001</v>
          </cell>
          <cell r="Y377">
            <v>-5000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-5000</v>
          </cell>
          <cell r="AM377">
            <v>0.60101010101010099</v>
          </cell>
          <cell r="AN377">
            <v>0.37538461538461537</v>
          </cell>
          <cell r="AO377">
            <v>0.74919232288467341</v>
          </cell>
          <cell r="AP377">
            <v>0.67102321394487519</v>
          </cell>
          <cell r="AQ377">
            <v>-5000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0.5</v>
          </cell>
          <cell r="BF377">
            <v>0.47384615384615386</v>
          </cell>
          <cell r="BG377">
            <v>0.54402528384570725</v>
          </cell>
          <cell r="BH377">
            <v>0.52154831216566466</v>
          </cell>
          <cell r="BI377">
            <v>-5000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-5000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0.18686868686868688</v>
          </cell>
          <cell r="CP377">
            <v>0.74461538461538457</v>
          </cell>
          <cell r="CQ377">
            <v>0.22565239126192127</v>
          </cell>
          <cell r="CR377">
            <v>0.20534694067332579</v>
          </cell>
          <cell r="CS377">
            <v>-5000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0.55555555555555558</v>
          </cell>
          <cell r="DH377">
            <v>0.43384615384615383</v>
          </cell>
          <cell r="DI377">
            <v>0.61955143448972538</v>
          </cell>
          <cell r="DJ377">
            <v>0.58668155023247559</v>
          </cell>
          <cell r="DK377">
            <v>-5000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-5000</v>
          </cell>
          <cell r="DZ377" t="str">
            <v>No</v>
          </cell>
          <cell r="EA377">
            <v>26800</v>
          </cell>
          <cell r="EB377">
            <v>2706800</v>
          </cell>
          <cell r="EC377">
            <v>-31800</v>
          </cell>
          <cell r="ED377">
            <v>-1.1865671641791045E-2</v>
          </cell>
          <cell r="EE377">
            <v>380</v>
          </cell>
          <cell r="EF377">
            <v>422</v>
          </cell>
        </row>
        <row r="378">
          <cell r="A378" t="str">
            <v>Tommy Doyle</v>
          </cell>
          <cell r="B378" t="str">
            <v>Manchester City</v>
          </cell>
          <cell r="C378" t="str">
            <v>Midfield</v>
          </cell>
          <cell r="D378" t="str">
            <v>1.950.000</v>
          </cell>
          <cell r="E378">
            <v>1E-3</v>
          </cell>
          <cell r="F378" t="str">
            <v>Thomas Doyle</v>
          </cell>
          <cell r="G378" t="str">
            <v/>
          </cell>
          <cell r="H378">
            <v>1950000</v>
          </cell>
          <cell r="I378">
            <v>0.99784017278617732</v>
          </cell>
          <cell r="J378">
            <v>0.62903225806451601</v>
          </cell>
          <cell r="K378">
            <v>1.2318970745493336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4.6199999999999992</v>
          </cell>
          <cell r="U378">
            <v>0.78</v>
          </cell>
          <cell r="V378">
            <v>1.6113</v>
          </cell>
          <cell r="W378">
            <v>0.29200000000000004</v>
          </cell>
          <cell r="X378">
            <v>9.6700000000000008E-2</v>
          </cell>
          <cell r="Y378">
            <v>-5000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-5000</v>
          </cell>
          <cell r="AM378">
            <v>1</v>
          </cell>
          <cell r="AN378">
            <v>1.4102564102564104</v>
          </cell>
          <cell r="AO378">
            <v>0.87715645355917138</v>
          </cell>
          <cell r="AP378">
            <v>0.93656631028409909</v>
          </cell>
          <cell r="AQ378">
            <v>-5000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0.46103896103896108</v>
          </cell>
          <cell r="BF378">
            <v>0.73076923076923073</v>
          </cell>
          <cell r="BG378">
            <v>0.41357544208242786</v>
          </cell>
          <cell r="BH378">
            <v>0.43666278995228297</v>
          </cell>
          <cell r="BI378">
            <v>-5000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-5000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0.40043290043290053</v>
          </cell>
          <cell r="CP378">
            <v>0.93589743589743579</v>
          </cell>
          <cell r="CQ378">
            <v>0.35242574423949602</v>
          </cell>
          <cell r="CR378">
            <v>0.37566323077065311</v>
          </cell>
          <cell r="CS378">
            <v>-5000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0.61038961038961048</v>
          </cell>
          <cell r="DH378">
            <v>0.60256410256410253</v>
          </cell>
          <cell r="DI378">
            <v>0.45707155101977864</v>
          </cell>
          <cell r="DJ378">
            <v>0.52819667354796707</v>
          </cell>
          <cell r="DK378">
            <v>-5000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-5000</v>
          </cell>
          <cell r="DZ378" t="str">
            <v>No</v>
          </cell>
          <cell r="EA378">
            <v>19500</v>
          </cell>
          <cell r="EB378">
            <v>1969500</v>
          </cell>
          <cell r="EC378">
            <v>-24500</v>
          </cell>
          <cell r="ED378">
            <v>-1.2564102564102564E-2</v>
          </cell>
          <cell r="EE378">
            <v>243</v>
          </cell>
          <cell r="EF378">
            <v>561</v>
          </cell>
        </row>
        <row r="379">
          <cell r="A379" t="str">
            <v>Jack Robinson</v>
          </cell>
          <cell r="B379" t="str">
            <v>Sheffield United</v>
          </cell>
          <cell r="C379" t="str">
            <v>Defense</v>
          </cell>
          <cell r="D379" t="str">
            <v>2.460.000</v>
          </cell>
          <cell r="E379">
            <v>0</v>
          </cell>
          <cell r="F379" t="str">
            <v>Jack Robinson</v>
          </cell>
          <cell r="G379" t="str">
            <v/>
          </cell>
          <cell r="H379">
            <v>2460000</v>
          </cell>
          <cell r="I379">
            <v>0.92857142857142838</v>
          </cell>
          <cell r="J379">
            <v>1.0201729106628248</v>
          </cell>
          <cell r="K379">
            <v>1.0082793805717964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1.82</v>
          </cell>
          <cell r="U379">
            <v>3.54</v>
          </cell>
          <cell r="V379">
            <v>0.40310000000000001</v>
          </cell>
          <cell r="W379">
            <v>0.46500000000000002</v>
          </cell>
          <cell r="X379">
            <v>1.1319999999999999</v>
          </cell>
          <cell r="Y379">
            <v>-5000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-5000</v>
          </cell>
          <cell r="AM379">
            <v>0.63186813186813184</v>
          </cell>
          <cell r="AN379">
            <v>0.31638418079096048</v>
          </cell>
          <cell r="AO379">
            <v>0.8988905062481729</v>
          </cell>
          <cell r="AP379">
            <v>0.75364465428810168</v>
          </cell>
          <cell r="AQ379">
            <v>-5000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0.37362637362637363</v>
          </cell>
          <cell r="BF379">
            <v>0.44350282485875708</v>
          </cell>
          <cell r="BG379">
            <v>0.5731578920093825</v>
          </cell>
          <cell r="BH379">
            <v>0.46276009411659758</v>
          </cell>
          <cell r="BI379">
            <v>-5000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-5000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0.55494505494505497</v>
          </cell>
          <cell r="CP379">
            <v>0.48870056497175141</v>
          </cell>
          <cell r="CQ379">
            <v>0.48841293777276185</v>
          </cell>
          <cell r="CR379">
            <v>0.52061727265639302</v>
          </cell>
          <cell r="CS379">
            <v>-5000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0.5</v>
          </cell>
          <cell r="DH379">
            <v>0.41242937853107342</v>
          </cell>
          <cell r="DI379">
            <v>0.63980358576050766</v>
          </cell>
          <cell r="DJ379">
            <v>0.56559861463784888</v>
          </cell>
          <cell r="DK379">
            <v>-5000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-5000</v>
          </cell>
          <cell r="DZ379" t="str">
            <v>No</v>
          </cell>
          <cell r="EA379">
            <v>24600</v>
          </cell>
          <cell r="EB379">
            <v>2484600</v>
          </cell>
          <cell r="EC379">
            <v>-29600</v>
          </cell>
          <cell r="ED379">
            <v>-1.2032520325203253E-2</v>
          </cell>
          <cell r="EE379">
            <v>346</v>
          </cell>
          <cell r="EF379">
            <v>462</v>
          </cell>
        </row>
        <row r="380">
          <cell r="A380" t="str">
            <v>Andre Zambo Anguissa</v>
          </cell>
          <cell r="B380" t="str">
            <v>Fulham</v>
          </cell>
          <cell r="C380" t="str">
            <v>Midfield</v>
          </cell>
          <cell r="D380" t="str">
            <v>3.096.000</v>
          </cell>
          <cell r="E380">
            <v>2E-3</v>
          </cell>
          <cell r="F380" t="str">
            <v>Andre Zambo Anguissa</v>
          </cell>
          <cell r="G380" t="str">
            <v>Tottenham</v>
          </cell>
          <cell r="H380">
            <v>3096000</v>
          </cell>
          <cell r="I380">
            <v>0.99176954732510336</v>
          </cell>
          <cell r="J380">
            <v>0.98425196850393737</v>
          </cell>
          <cell r="K380">
            <v>0.98214923328760351</v>
          </cell>
          <cell r="L380">
            <v>95</v>
          </cell>
          <cell r="M380">
            <v>8.9259259259259302E-2</v>
          </cell>
          <cell r="N380">
            <v>9.9176954732510342E-2</v>
          </cell>
          <cell r="O380">
            <v>0.45621399176954758</v>
          </cell>
          <cell r="P380">
            <v>0.21607283132327276</v>
          </cell>
          <cell r="Q380">
            <v>0</v>
          </cell>
          <cell r="R380">
            <v>0.36</v>
          </cell>
          <cell r="S380">
            <v>0</v>
          </cell>
          <cell r="T380">
            <v>2.41</v>
          </cell>
          <cell r="U380">
            <v>2.5</v>
          </cell>
          <cell r="V380">
            <v>0.69979999999999998</v>
          </cell>
          <cell r="W380">
            <v>0.55679999999999996</v>
          </cell>
          <cell r="X380">
            <v>0.74329999999999996</v>
          </cell>
          <cell r="Y380">
            <v>7000</v>
          </cell>
          <cell r="Z380">
            <v>17495</v>
          </cell>
          <cell r="AA380">
            <v>2784</v>
          </cell>
          <cell r="AB380">
            <v>-11149.5</v>
          </cell>
          <cell r="AC380">
            <v>11157.407407407412</v>
          </cell>
          <cell r="AD380">
            <v>4958.8477366255174</v>
          </cell>
          <cell r="AE380">
            <v>4562.1399176954756</v>
          </cell>
          <cell r="AF380">
            <v>0</v>
          </cell>
          <cell r="AG380">
            <v>0</v>
          </cell>
          <cell r="AH380">
            <v>-7200</v>
          </cell>
          <cell r="AI380">
            <v>0</v>
          </cell>
          <cell r="AJ380">
            <v>24100</v>
          </cell>
          <cell r="AK380">
            <v>-20000</v>
          </cell>
          <cell r="AL380">
            <v>33707.895061728406</v>
          </cell>
          <cell r="AM380">
            <v>0.29045643153526968</v>
          </cell>
          <cell r="AN380">
            <v>0.84000000000000008</v>
          </cell>
          <cell r="AO380">
            <v>0.21132559206978996</v>
          </cell>
          <cell r="AP380">
            <v>0.24775164452465148</v>
          </cell>
          <cell r="AQ380">
            <v>7000</v>
          </cell>
          <cell r="AR380">
            <v>2797.5</v>
          </cell>
          <cell r="AS380">
            <v>974.5</v>
          </cell>
          <cell r="AT380">
            <v>-10398</v>
          </cell>
          <cell r="AU380">
            <v>3240.7407407407418</v>
          </cell>
          <cell r="AV380">
            <v>1440.3292181069967</v>
          </cell>
          <cell r="AW380">
            <v>1325.1028806584368</v>
          </cell>
          <cell r="AX380">
            <v>0</v>
          </cell>
          <cell r="AY380">
            <v>0</v>
          </cell>
          <cell r="AZ380">
            <v>-7200</v>
          </cell>
          <cell r="BA380">
            <v>0</v>
          </cell>
          <cell r="BB380">
            <v>6999.9999999999991</v>
          </cell>
          <cell r="BC380">
            <v>-16800</v>
          </cell>
          <cell r="BD380">
            <v>-8809.9135802469136</v>
          </cell>
          <cell r="BE380">
            <v>0.23651452282157673</v>
          </cell>
          <cell r="BF380">
            <v>0.85199999999999998</v>
          </cell>
          <cell r="BG380">
            <v>0.20507997694862173</v>
          </cell>
          <cell r="BH380">
            <v>0.22023712876865978</v>
          </cell>
          <cell r="BI380">
            <v>7000</v>
          </cell>
          <cell r="BJ380">
            <v>2117.5</v>
          </cell>
          <cell r="BK380">
            <v>909</v>
          </cell>
          <cell r="BL380">
            <v>-11002.5</v>
          </cell>
          <cell r="BM380">
            <v>2638.8888888888896</v>
          </cell>
          <cell r="BN380">
            <v>1172.8395061728399</v>
          </cell>
          <cell r="BO380">
            <v>1079.0123456790127</v>
          </cell>
          <cell r="BP380">
            <v>0</v>
          </cell>
          <cell r="BQ380">
            <v>0</v>
          </cell>
          <cell r="BR380">
            <v>-7200</v>
          </cell>
          <cell r="BS380">
            <v>0</v>
          </cell>
          <cell r="BT380">
            <v>5699.9999999999991</v>
          </cell>
          <cell r="BU380">
            <v>-17040</v>
          </cell>
          <cell r="BV380">
            <v>-5406.3148148148148</v>
          </cell>
          <cell r="BW380">
            <v>0.57676348547717837</v>
          </cell>
          <cell r="BX380">
            <v>0.54400000000000004</v>
          </cell>
          <cell r="BY380">
            <v>0.44292481354062141</v>
          </cell>
          <cell r="BZ380">
            <v>0.50543333809911883</v>
          </cell>
          <cell r="CA380">
            <v>7000</v>
          </cell>
          <cell r="CB380">
            <v>9380</v>
          </cell>
          <cell r="CC380">
            <v>1310.5</v>
          </cell>
          <cell r="CD380">
            <v>-5440.5</v>
          </cell>
          <cell r="CE380">
            <v>6435.1851851851879</v>
          </cell>
          <cell r="CF380">
            <v>2860.0823045267502</v>
          </cell>
          <cell r="CG380">
            <v>2631.27572016461</v>
          </cell>
          <cell r="CH380">
            <v>0</v>
          </cell>
          <cell r="CI380">
            <v>0</v>
          </cell>
          <cell r="CJ380">
            <v>-7200</v>
          </cell>
          <cell r="CK380">
            <v>0</v>
          </cell>
          <cell r="CL380">
            <v>13899.999999999998</v>
          </cell>
          <cell r="CM380">
            <v>-10880</v>
          </cell>
          <cell r="CN380">
            <v>1624.5679012345681</v>
          </cell>
          <cell r="CO380">
            <v>0.39834024896265557</v>
          </cell>
          <cell r="CP380">
            <v>0.62</v>
          </cell>
          <cell r="CQ380">
            <v>0.36628072020757751</v>
          </cell>
          <cell r="CR380">
            <v>0.38197428352928053</v>
          </cell>
          <cell r="CS380">
            <v>7000</v>
          </cell>
          <cell r="CT380">
            <v>5817.5</v>
          </cell>
          <cell r="CU380">
            <v>1312.5</v>
          </cell>
          <cell r="CV380">
            <v>-7572</v>
          </cell>
          <cell r="CW380">
            <v>4444.4444444444462</v>
          </cell>
          <cell r="CX380">
            <v>1975.3086419753097</v>
          </cell>
          <cell r="CY380">
            <v>1817.2839506172847</v>
          </cell>
          <cell r="CZ380">
            <v>0</v>
          </cell>
          <cell r="DA380">
            <v>0</v>
          </cell>
          <cell r="DB380">
            <v>-7200</v>
          </cell>
          <cell r="DC380">
            <v>0</v>
          </cell>
          <cell r="DD380">
            <v>9600</v>
          </cell>
          <cell r="DE380">
            <v>-12400</v>
          </cell>
          <cell r="DF380">
            <v>-137.81018518518499</v>
          </cell>
          <cell r="DG380">
            <v>0.45643153526970953</v>
          </cell>
          <cell r="DH380">
            <v>0.4</v>
          </cell>
          <cell r="DI380">
            <v>0.63485716368642675</v>
          </cell>
          <cell r="DJ380">
            <v>0.53830180187174648</v>
          </cell>
          <cell r="DK380">
            <v>7000</v>
          </cell>
          <cell r="DL380">
            <v>9320</v>
          </cell>
          <cell r="DM380">
            <v>1531.5</v>
          </cell>
          <cell r="DN380">
            <v>-4813.5</v>
          </cell>
          <cell r="DO380">
            <v>5092.5925925925949</v>
          </cell>
          <cell r="DP380">
            <v>2263.3744855967093</v>
          </cell>
          <cell r="DQ380">
            <v>2082.3045267489724</v>
          </cell>
          <cell r="DR380">
            <v>0</v>
          </cell>
          <cell r="DS380">
            <v>0</v>
          </cell>
          <cell r="DT380">
            <v>-7200</v>
          </cell>
          <cell r="DU380">
            <v>0</v>
          </cell>
          <cell r="DV380">
            <v>11000</v>
          </cell>
          <cell r="DW380">
            <v>-12697.143273728536</v>
          </cell>
          <cell r="DX380">
            <v>205.59776035030438</v>
          </cell>
          <cell r="DY380">
            <v>21184.022143066366</v>
          </cell>
          <cell r="DZ380" t="str">
            <v>No</v>
          </cell>
          <cell r="EA380">
            <v>30960</v>
          </cell>
          <cell r="EB380">
            <v>3126960</v>
          </cell>
          <cell r="EC380">
            <v>-9775.977856933634</v>
          </cell>
          <cell r="ED380">
            <v>-3.1576155868648687E-3</v>
          </cell>
          <cell r="EE380">
            <v>210</v>
          </cell>
          <cell r="EF380">
            <v>212</v>
          </cell>
        </row>
        <row r="381">
          <cell r="A381" t="str">
            <v>Jensen Weir</v>
          </cell>
          <cell r="B381" t="str">
            <v>Brighton and Hove</v>
          </cell>
          <cell r="C381" t="str">
            <v>Midfield</v>
          </cell>
          <cell r="D381" t="str">
            <v>1.960.000</v>
          </cell>
          <cell r="E381">
            <v>0</v>
          </cell>
          <cell r="F381" t="e">
            <v>#N/A</v>
          </cell>
          <cell r="G381" t="str">
            <v/>
          </cell>
          <cell r="H381">
            <v>1960000</v>
          </cell>
          <cell r="I381">
            <v>1.0849673202614376</v>
          </cell>
          <cell r="J381">
            <v>0.94845360824742264</v>
          </cell>
          <cell r="K381">
            <v>1.0487343186434583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1.66</v>
          </cell>
          <cell r="U381">
            <v>0.92</v>
          </cell>
          <cell r="V381">
            <v>0.54459999999999997</v>
          </cell>
          <cell r="W381">
            <v>0.25019999999999998</v>
          </cell>
          <cell r="X381">
            <v>0.20519999999999999</v>
          </cell>
          <cell r="Y381">
            <v>-5000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-5000</v>
          </cell>
          <cell r="AM381">
            <v>0.77108433734939763</v>
          </cell>
          <cell r="AN381">
            <v>1.173913043478261</v>
          </cell>
          <cell r="AO381">
            <v>0.85214378896621135</v>
          </cell>
          <cell r="AP381">
            <v>0.81060146116412601</v>
          </cell>
          <cell r="AQ381">
            <v>-5000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0.78313253012048201</v>
          </cell>
          <cell r="BF381">
            <v>1.2499999999999998</v>
          </cell>
          <cell r="BG381">
            <v>0.79453360250333427</v>
          </cell>
          <cell r="BH381">
            <v>0.78881246845760333</v>
          </cell>
          <cell r="BI381">
            <v>-5000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1.0060240963855422</v>
          </cell>
          <cell r="BX381">
            <v>0.83695652173913038</v>
          </cell>
          <cell r="BY381">
            <v>1.1618342427282833</v>
          </cell>
          <cell r="BZ381">
            <v>1.0811259150489836</v>
          </cell>
          <cell r="CA381">
            <v>-5000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0.58433734939759041</v>
          </cell>
          <cell r="CP381">
            <v>2.0217391304347827</v>
          </cell>
          <cell r="CQ381">
            <v>0.39062783535852114</v>
          </cell>
          <cell r="CR381">
            <v>0.47776399394922653</v>
          </cell>
          <cell r="CS381">
            <v>-5000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0.90361445783132532</v>
          </cell>
          <cell r="DH381">
            <v>1.1413043478260869</v>
          </cell>
          <cell r="DI381">
            <v>0.8780954309205613</v>
          </cell>
          <cell r="DJ381">
            <v>0.890763563879578</v>
          </cell>
          <cell r="DK381">
            <v>-5000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-5000</v>
          </cell>
          <cell r="DZ381" t="str">
            <v>No</v>
          </cell>
          <cell r="EA381">
            <v>19600</v>
          </cell>
          <cell r="EB381">
            <v>1979600</v>
          </cell>
          <cell r="EC381">
            <v>-24600</v>
          </cell>
          <cell r="ED381">
            <v>-1.2551020408163265E-2</v>
          </cell>
          <cell r="EE381">
            <v>278</v>
          </cell>
          <cell r="EF381">
            <v>529</v>
          </cell>
        </row>
        <row r="382">
          <cell r="A382" t="str">
            <v>George Baldock</v>
          </cell>
          <cell r="B382" t="str">
            <v>Sheffield United</v>
          </cell>
          <cell r="C382" t="str">
            <v>Defense</v>
          </cell>
          <cell r="D382" t="str">
            <v>3.486.000</v>
          </cell>
          <cell r="E382">
            <v>1E-3</v>
          </cell>
          <cell r="F382" t="str">
            <v>George Baldock</v>
          </cell>
          <cell r="G382" t="str">
            <v>Liverpool</v>
          </cell>
          <cell r="H382">
            <v>3486000</v>
          </cell>
          <cell r="I382">
            <v>0.92857142857142838</v>
          </cell>
          <cell r="J382">
            <v>1.0201729106628248</v>
          </cell>
          <cell r="K382">
            <v>1.0082793805717964</v>
          </cell>
          <cell r="L382">
            <v>190</v>
          </cell>
          <cell r="M382">
            <v>3.7142857142857137E-2</v>
          </cell>
          <cell r="N382">
            <v>0.12999999999999998</v>
          </cell>
          <cell r="O382">
            <v>0.58499999999999985</v>
          </cell>
          <cell r="P382">
            <v>0.36298057700584668</v>
          </cell>
          <cell r="Q382">
            <v>0</v>
          </cell>
          <cell r="R382">
            <v>0.42</v>
          </cell>
          <cell r="S382">
            <v>0.01</v>
          </cell>
          <cell r="T382">
            <v>1.82</v>
          </cell>
          <cell r="U382">
            <v>3.54</v>
          </cell>
          <cell r="V382">
            <v>0.40310000000000001</v>
          </cell>
          <cell r="W382">
            <v>0.46500000000000002</v>
          </cell>
          <cell r="X382">
            <v>1.1319999999999999</v>
          </cell>
          <cell r="Y382">
            <v>14000</v>
          </cell>
          <cell r="Z382">
            <v>10077.5</v>
          </cell>
          <cell r="AA382">
            <v>2325</v>
          </cell>
          <cell r="AB382">
            <v>-16980</v>
          </cell>
          <cell r="AC382">
            <v>5571.4285714285706</v>
          </cell>
          <cell r="AD382">
            <v>6499.9999999999991</v>
          </cell>
          <cell r="AE382">
            <v>5849.9999999999982</v>
          </cell>
          <cell r="AF382">
            <v>18149.028850292336</v>
          </cell>
          <cell r="AG382">
            <v>0</v>
          </cell>
          <cell r="AH382">
            <v>-8400</v>
          </cell>
          <cell r="AI382">
            <v>-500</v>
          </cell>
          <cell r="AJ382">
            <v>18200</v>
          </cell>
          <cell r="AK382">
            <v>-28320</v>
          </cell>
          <cell r="AL382">
            <v>26472.957421720901</v>
          </cell>
          <cell r="AM382">
            <v>0.63186813186813184</v>
          </cell>
          <cell r="AN382">
            <v>0.31638418079096048</v>
          </cell>
          <cell r="AO382">
            <v>0.8988905062481729</v>
          </cell>
          <cell r="AP382">
            <v>0.75364465428810168</v>
          </cell>
          <cell r="AQ382">
            <v>14000</v>
          </cell>
          <cell r="AR382">
            <v>8990</v>
          </cell>
          <cell r="AS382">
            <v>1465.5000000000002</v>
          </cell>
          <cell r="AT382">
            <v>-5211</v>
          </cell>
          <cell r="AU382">
            <v>3520.4081632653056</v>
          </cell>
          <cell r="AV382">
            <v>4107.142857142856</v>
          </cell>
          <cell r="AW382">
            <v>3696.4285714285702</v>
          </cell>
          <cell r="AX382">
            <v>16313.989731151973</v>
          </cell>
          <cell r="AY382">
            <v>0</v>
          </cell>
          <cell r="AZ382">
            <v>-8400</v>
          </cell>
          <cell r="BA382">
            <v>-500</v>
          </cell>
          <cell r="BB382">
            <v>11500</v>
          </cell>
          <cell r="BC382">
            <v>-8960</v>
          </cell>
          <cell r="BD382">
            <v>13261.234661494353</v>
          </cell>
          <cell r="BE382">
            <v>0.37362637362637363</v>
          </cell>
          <cell r="BF382">
            <v>0.44350282485875708</v>
          </cell>
          <cell r="BG382">
            <v>0.5731578920093825</v>
          </cell>
          <cell r="BH382">
            <v>0.46276009411659758</v>
          </cell>
          <cell r="BI382">
            <v>14000</v>
          </cell>
          <cell r="BJ382">
            <v>3955</v>
          </cell>
          <cell r="BK382">
            <v>1291.4999999999998</v>
          </cell>
          <cell r="BL382">
            <v>-8752.5</v>
          </cell>
          <cell r="BM382">
            <v>2081.6326530612241</v>
          </cell>
          <cell r="BN382">
            <v>2428.5714285714284</v>
          </cell>
          <cell r="BO382">
            <v>2185.7142857142849</v>
          </cell>
          <cell r="BP382">
            <v>10402.259117851023</v>
          </cell>
          <cell r="BQ382">
            <v>0</v>
          </cell>
          <cell r="BR382">
            <v>-8400</v>
          </cell>
          <cell r="BS382">
            <v>-500</v>
          </cell>
          <cell r="BT382">
            <v>6800</v>
          </cell>
          <cell r="BU382">
            <v>-12560</v>
          </cell>
          <cell r="BV382">
            <v>-266.95562870050981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14000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-8400</v>
          </cell>
          <cell r="CK382">
            <v>-500</v>
          </cell>
          <cell r="CL382">
            <v>0</v>
          </cell>
          <cell r="CM382">
            <v>0</v>
          </cell>
          <cell r="CN382">
            <v>-1112.5</v>
          </cell>
          <cell r="CO382">
            <v>0.55494505494505497</v>
          </cell>
          <cell r="CP382">
            <v>0.48870056497175141</v>
          </cell>
          <cell r="CQ382">
            <v>0.48841293777276185</v>
          </cell>
          <cell r="CR382">
            <v>0.52061727265639302</v>
          </cell>
          <cell r="CS382">
            <v>14000</v>
          </cell>
          <cell r="CT382">
            <v>5482.5</v>
          </cell>
          <cell r="CU382">
            <v>1219.5</v>
          </cell>
          <cell r="CV382">
            <v>-8052.0000000000009</v>
          </cell>
          <cell r="CW382">
            <v>3091.8367346938771</v>
          </cell>
          <cell r="CX382">
            <v>3607.1428571428569</v>
          </cell>
          <cell r="CY382">
            <v>3246.4285714285706</v>
          </cell>
          <cell r="CZ382">
            <v>8864.2204984938908</v>
          </cell>
          <cell r="DA382">
            <v>0</v>
          </cell>
          <cell r="DB382">
            <v>-8400</v>
          </cell>
          <cell r="DC382">
            <v>-500</v>
          </cell>
          <cell r="DD382">
            <v>10100</v>
          </cell>
          <cell r="DE382">
            <v>-13840</v>
          </cell>
          <cell r="DF382">
            <v>301.22679135994963</v>
          </cell>
          <cell r="DG382">
            <v>0.5</v>
          </cell>
          <cell r="DH382">
            <v>0.41242937853107342</v>
          </cell>
          <cell r="DI382">
            <v>0.63980358576050766</v>
          </cell>
          <cell r="DJ382">
            <v>0.56559861463784888</v>
          </cell>
          <cell r="DK382">
            <v>14000</v>
          </cell>
          <cell r="DL382">
            <v>5812.5</v>
          </cell>
          <cell r="DM382">
            <v>1360</v>
          </cell>
          <cell r="DN382">
            <v>-7431</v>
          </cell>
          <cell r="DO382">
            <v>2785.7142857142853</v>
          </cell>
          <cell r="DP382">
            <v>3249.9999999999995</v>
          </cell>
          <cell r="DQ382">
            <v>2924.9999999999991</v>
          </cell>
          <cell r="DR382">
            <v>11611.81373648794</v>
          </cell>
          <cell r="DS382">
            <v>0</v>
          </cell>
          <cell r="DT382">
            <v>-8400</v>
          </cell>
          <cell r="DU382">
            <v>-500</v>
          </cell>
          <cell r="DV382">
            <v>9100</v>
          </cell>
          <cell r="DW382">
            <v>-18119.237548737576</v>
          </cell>
          <cell r="DX382">
            <v>74.837202295770226</v>
          </cell>
          <cell r="DY382">
            <v>38730.800448170463</v>
          </cell>
          <cell r="DZ382" t="str">
            <v>No</v>
          </cell>
          <cell r="EA382">
            <v>34860</v>
          </cell>
          <cell r="EB382">
            <v>3520860</v>
          </cell>
          <cell r="EC382">
            <v>3870.8004481704629</v>
          </cell>
          <cell r="ED382">
            <v>1.1103845232846997E-3</v>
          </cell>
          <cell r="EE382">
            <v>188</v>
          </cell>
          <cell r="EF382">
            <v>188</v>
          </cell>
        </row>
        <row r="383">
          <cell r="A383" t="str">
            <v>Liam Cooper</v>
          </cell>
          <cell r="B383" t="str">
            <v>Leeds United</v>
          </cell>
          <cell r="C383" t="str">
            <v>Defense</v>
          </cell>
          <cell r="D383" t="str">
            <v>3.286.000</v>
          </cell>
          <cell r="E383">
            <v>6.0000000000000001E-3</v>
          </cell>
          <cell r="F383" t="str">
            <v>Liam Cooper</v>
          </cell>
          <cell r="G383" t="str">
            <v>Aston Villa</v>
          </cell>
          <cell r="H383">
            <v>3286000</v>
          </cell>
          <cell r="I383">
            <v>0.95238095238095244</v>
          </cell>
          <cell r="J383">
            <v>1.0902777777777777</v>
          </cell>
          <cell r="K383">
            <v>0.86685492648758533</v>
          </cell>
          <cell r="L383">
            <v>95</v>
          </cell>
          <cell r="M383">
            <v>4.7619047619047623E-2</v>
          </cell>
          <cell r="N383">
            <v>0</v>
          </cell>
          <cell r="O383">
            <v>0.30476190476190479</v>
          </cell>
          <cell r="P383">
            <v>0.20804518235702046</v>
          </cell>
          <cell r="Q383">
            <v>0</v>
          </cell>
          <cell r="R383">
            <v>0.14000000000000001</v>
          </cell>
          <cell r="S383">
            <v>0</v>
          </cell>
          <cell r="T383">
            <v>1.6</v>
          </cell>
          <cell r="U383">
            <v>1.57</v>
          </cell>
          <cell r="V383">
            <v>0.38379999999999997</v>
          </cell>
          <cell r="W383">
            <v>0.2419</v>
          </cell>
          <cell r="X383">
            <v>0.37430000000000002</v>
          </cell>
          <cell r="Y383">
            <v>7000</v>
          </cell>
          <cell r="Z383">
            <v>9595</v>
          </cell>
          <cell r="AA383">
            <v>1209.5</v>
          </cell>
          <cell r="AB383">
            <v>-5614.5</v>
          </cell>
          <cell r="AC383">
            <v>7142.8571428571431</v>
          </cell>
          <cell r="AD383">
            <v>0</v>
          </cell>
          <cell r="AE383">
            <v>3047.6190476190477</v>
          </cell>
          <cell r="AF383">
            <v>10402.259117851023</v>
          </cell>
          <cell r="AG383">
            <v>0</v>
          </cell>
          <cell r="AH383">
            <v>-2800.0000000000005</v>
          </cell>
          <cell r="AI383">
            <v>0</v>
          </cell>
          <cell r="AJ383">
            <v>16000</v>
          </cell>
          <cell r="AK383">
            <v>-12560</v>
          </cell>
          <cell r="AL383">
            <v>33422.735308327217</v>
          </cell>
          <cell r="AM383">
            <v>0.81874999999999998</v>
          </cell>
          <cell r="AN383">
            <v>1.1210191082802548</v>
          </cell>
          <cell r="AO383">
            <v>0.8269591339433624</v>
          </cell>
          <cell r="AP383">
            <v>0.82284432969798604</v>
          </cell>
          <cell r="AQ383">
            <v>7000</v>
          </cell>
          <cell r="AR383">
            <v>7099.9999999999991</v>
          </cell>
          <cell r="AS383">
            <v>1199.5</v>
          </cell>
          <cell r="AT383">
            <v>-7141.5</v>
          </cell>
          <cell r="AU383">
            <v>5848.2142857142853</v>
          </cell>
          <cell r="AV383">
            <v>0</v>
          </cell>
          <cell r="AW383">
            <v>2495.2380952380954</v>
          </cell>
          <cell r="AX383">
            <v>8602.2431911525273</v>
          </cell>
          <cell r="AY383">
            <v>0</v>
          </cell>
          <cell r="AZ383">
            <v>-2800.0000000000005</v>
          </cell>
          <cell r="BA383">
            <v>0</v>
          </cell>
          <cell r="BB383">
            <v>13100</v>
          </cell>
          <cell r="BC383">
            <v>-14080</v>
          </cell>
          <cell r="BD383">
            <v>7161.8477860524545</v>
          </cell>
          <cell r="BE383">
            <v>0.73124999999999996</v>
          </cell>
          <cell r="BF383">
            <v>1.1719745222929936</v>
          </cell>
          <cell r="BG383">
            <v>0.76337949433685315</v>
          </cell>
          <cell r="BH383">
            <v>0.74714205826858915</v>
          </cell>
          <cell r="BI383">
            <v>7000</v>
          </cell>
          <cell r="BJ383">
            <v>5982.5</v>
          </cell>
          <cell r="BK383">
            <v>1172.5</v>
          </cell>
          <cell r="BL383">
            <v>-7893</v>
          </cell>
          <cell r="BM383">
            <v>5223.2142857142853</v>
          </cell>
          <cell r="BN383">
            <v>0</v>
          </cell>
          <cell r="BO383">
            <v>2228.5714285714284</v>
          </cell>
          <cell r="BP383">
            <v>7940.8713053460342</v>
          </cell>
          <cell r="BQ383">
            <v>0</v>
          </cell>
          <cell r="BR383">
            <v>-2800.0000000000005</v>
          </cell>
          <cell r="BS383">
            <v>0</v>
          </cell>
          <cell r="BT383">
            <v>11700</v>
          </cell>
          <cell r="BU383">
            <v>-14720</v>
          </cell>
          <cell r="BV383">
            <v>2208.664254907937</v>
          </cell>
          <cell r="BW383">
            <v>0.85</v>
          </cell>
          <cell r="BX383">
            <v>0.88535031847133749</v>
          </cell>
          <cell r="BY383">
            <v>1.1972173631218104</v>
          </cell>
          <cell r="BZ383">
            <v>1.0087788452646789</v>
          </cell>
          <cell r="CA383">
            <v>7000</v>
          </cell>
          <cell r="CB383">
            <v>9067.5</v>
          </cell>
          <cell r="CC383">
            <v>1310.5</v>
          </cell>
          <cell r="CD383">
            <v>-5628</v>
          </cell>
          <cell r="CE383">
            <v>6071.4285714285716</v>
          </cell>
          <cell r="CF383">
            <v>0</v>
          </cell>
          <cell r="CG383">
            <v>2590.4761904761904</v>
          </cell>
          <cell r="CH383">
            <v>12453.765231583411</v>
          </cell>
          <cell r="CI383">
            <v>0</v>
          </cell>
          <cell r="CJ383">
            <v>-2800.0000000000005</v>
          </cell>
          <cell r="CK383">
            <v>0</v>
          </cell>
          <cell r="CL383">
            <v>13600</v>
          </cell>
          <cell r="CM383">
            <v>-11119.999999999998</v>
          </cell>
          <cell r="CN383">
            <v>3193.208749186022</v>
          </cell>
          <cell r="CO383">
            <v>1.0812499999999998</v>
          </cell>
          <cell r="CP383">
            <v>0.64331210191082799</v>
          </cell>
          <cell r="CQ383">
            <v>1.7506725002961012</v>
          </cell>
          <cell r="CR383">
            <v>1.3758323447808454</v>
          </cell>
          <cell r="CS383">
            <v>7000</v>
          </cell>
          <cell r="CT383">
            <v>13420.000000000002</v>
          </cell>
          <cell r="CU383">
            <v>1219.5</v>
          </cell>
          <cell r="CV383">
            <v>-3289.5</v>
          </cell>
          <cell r="CW383">
            <v>7723.2142857142844</v>
          </cell>
          <cell r="CX383">
            <v>0</v>
          </cell>
          <cell r="CY383">
            <v>3295.238095238095</v>
          </cell>
          <cell r="CZ383">
            <v>18210.948978576165</v>
          </cell>
          <cell r="DA383">
            <v>0</v>
          </cell>
          <cell r="DB383">
            <v>-2800.0000000000005</v>
          </cell>
          <cell r="DC383">
            <v>0</v>
          </cell>
          <cell r="DD383">
            <v>17299.999999999996</v>
          </cell>
          <cell r="DE383">
            <v>-8080</v>
          </cell>
          <cell r="DF383">
            <v>2937.4625849705344</v>
          </cell>
          <cell r="DG383">
            <v>0.29374999999999996</v>
          </cell>
          <cell r="DH383">
            <v>1.7961783439490444</v>
          </cell>
          <cell r="DI383">
            <v>0.28650479686019015</v>
          </cell>
          <cell r="DJ383">
            <v>0.29010478120444833</v>
          </cell>
          <cell r="DK383">
            <v>7000</v>
          </cell>
          <cell r="DL383">
            <v>982.5</v>
          </cell>
          <cell r="DM383">
            <v>545</v>
          </cell>
          <cell r="DN383">
            <v>-12775.5</v>
          </cell>
          <cell r="DO383">
            <v>2098.2142857142853</v>
          </cell>
          <cell r="DP383">
            <v>0</v>
          </cell>
          <cell r="DQ383">
            <v>895.23809523809518</v>
          </cell>
          <cell r="DR383">
            <v>2980.2971354469682</v>
          </cell>
          <cell r="DS383">
            <v>0</v>
          </cell>
          <cell r="DT383">
            <v>-2800.0000000000005</v>
          </cell>
          <cell r="DU383">
            <v>0</v>
          </cell>
          <cell r="DV383">
            <v>4699.9999999999991</v>
          </cell>
          <cell r="DW383">
            <v>-3598.5002485639884</v>
          </cell>
          <cell r="DX383">
            <v>-217.89846038014497</v>
          </cell>
          <cell r="DY383">
            <v>48706.020223064028</v>
          </cell>
          <cell r="DZ383" t="str">
            <v>No</v>
          </cell>
          <cell r="EA383">
            <v>32860</v>
          </cell>
          <cell r="EB383">
            <v>3318860</v>
          </cell>
          <cell r="EC383">
            <v>15846.020223064028</v>
          </cell>
          <cell r="ED383">
            <v>4.822282478108347E-3</v>
          </cell>
          <cell r="EE383">
            <v>168</v>
          </cell>
          <cell r="EF383">
            <v>164</v>
          </cell>
        </row>
        <row r="384">
          <cell r="A384" t="str">
            <v>James Ward-Prowse</v>
          </cell>
          <cell r="B384" t="str">
            <v>Southampton</v>
          </cell>
          <cell r="C384" t="str">
            <v>Midfield</v>
          </cell>
          <cell r="D384" t="str">
            <v>5.479.000</v>
          </cell>
          <cell r="E384">
            <v>0.03</v>
          </cell>
          <cell r="F384" t="str">
            <v>James Ward-Prowse</v>
          </cell>
          <cell r="G384" t="str">
            <v>Everton</v>
          </cell>
          <cell r="H384">
            <v>5479000</v>
          </cell>
          <cell r="I384">
            <v>0.87931034482758608</v>
          </cell>
          <cell r="J384">
            <v>1</v>
          </cell>
          <cell r="K384">
            <v>1.020862387747514</v>
          </cell>
          <cell r="L384">
            <v>95</v>
          </cell>
          <cell r="M384">
            <v>0.13189655172413792</v>
          </cell>
          <cell r="N384">
            <v>0.10551724137931033</v>
          </cell>
          <cell r="O384">
            <v>0.40448275862068961</v>
          </cell>
          <cell r="P384">
            <v>0.21438110142697794</v>
          </cell>
          <cell r="Q384">
            <v>0</v>
          </cell>
          <cell r="R384">
            <v>0.17</v>
          </cell>
          <cell r="S384">
            <v>0.01</v>
          </cell>
          <cell r="T384">
            <v>1.02</v>
          </cell>
          <cell r="U384">
            <v>1.54</v>
          </cell>
          <cell r="V384">
            <v>0.24979999999999999</v>
          </cell>
          <cell r="W384">
            <v>0.26250000000000001</v>
          </cell>
          <cell r="X384">
            <v>0.48759999999999998</v>
          </cell>
          <cell r="Y384">
            <v>7000</v>
          </cell>
          <cell r="Z384">
            <v>6245</v>
          </cell>
          <cell r="AA384">
            <v>1312.5</v>
          </cell>
          <cell r="AB384">
            <v>-7314</v>
          </cell>
          <cell r="AC384">
            <v>16487.068965517239</v>
          </cell>
          <cell r="AD384">
            <v>5275.8620689655163</v>
          </cell>
          <cell r="AE384">
            <v>4044.8275862068963</v>
          </cell>
          <cell r="AF384">
            <v>0</v>
          </cell>
          <cell r="AG384">
            <v>0</v>
          </cell>
          <cell r="AH384">
            <v>-3400.0000000000005</v>
          </cell>
          <cell r="AI384">
            <v>-500</v>
          </cell>
          <cell r="AJ384">
            <v>10200</v>
          </cell>
          <cell r="AK384">
            <v>-12320</v>
          </cell>
          <cell r="AL384">
            <v>27031.258620689652</v>
          </cell>
          <cell r="AM384">
            <v>1.3627450980392157</v>
          </cell>
          <cell r="AN384">
            <v>2.4415584415584415</v>
          </cell>
          <cell r="AO384">
            <v>1.8199893113013497</v>
          </cell>
          <cell r="AP384">
            <v>1.5748592040114833</v>
          </cell>
          <cell r="AQ384">
            <v>7000</v>
          </cell>
          <cell r="AR384">
            <v>9275</v>
          </cell>
          <cell r="AS384">
            <v>1998</v>
          </cell>
          <cell r="AT384">
            <v>-18442.5</v>
          </cell>
          <cell r="AU384">
            <v>22467.672413793101</v>
          </cell>
          <cell r="AV384">
            <v>7189.6551724137917</v>
          </cell>
          <cell r="AW384">
            <v>5512.0689655172409</v>
          </cell>
          <cell r="AX384">
            <v>0</v>
          </cell>
          <cell r="AY384">
            <v>0</v>
          </cell>
          <cell r="AZ384">
            <v>-3400.0000000000005</v>
          </cell>
          <cell r="BA384">
            <v>-500</v>
          </cell>
          <cell r="BB384">
            <v>13900</v>
          </cell>
          <cell r="BC384">
            <v>-30080</v>
          </cell>
          <cell r="BD384">
            <v>3959.9482758620652</v>
          </cell>
          <cell r="BE384">
            <v>1.1274509803921569</v>
          </cell>
          <cell r="BF384">
            <v>0.84415584415584421</v>
          </cell>
          <cell r="BG384">
            <v>1.2712491503214047</v>
          </cell>
          <cell r="BH384">
            <v>1.1971930090225904</v>
          </cell>
          <cell r="BI384">
            <v>7000</v>
          </cell>
          <cell r="BJ384">
            <v>8127.5</v>
          </cell>
          <cell r="BK384">
            <v>1394</v>
          </cell>
          <cell r="BL384">
            <v>-5943</v>
          </cell>
          <cell r="BM384">
            <v>18588.362068965514</v>
          </cell>
          <cell r="BN384">
            <v>5948.2758620689647</v>
          </cell>
          <cell r="BO384">
            <v>4560.3448275862065</v>
          </cell>
          <cell r="BP384">
            <v>0</v>
          </cell>
          <cell r="BQ384">
            <v>0</v>
          </cell>
          <cell r="BR384">
            <v>-3400.0000000000005</v>
          </cell>
          <cell r="BS384">
            <v>-500</v>
          </cell>
          <cell r="BT384">
            <v>11500</v>
          </cell>
          <cell r="BU384">
            <v>-10400</v>
          </cell>
          <cell r="BV384">
            <v>7468.8706896551703</v>
          </cell>
          <cell r="BW384">
            <v>0.96078431372549011</v>
          </cell>
          <cell r="BX384">
            <v>1.1298701298701299</v>
          </cell>
          <cell r="BY384">
            <v>0.81873075307798182</v>
          </cell>
          <cell r="BZ384">
            <v>0.88691807103135656</v>
          </cell>
          <cell r="CA384">
            <v>7000</v>
          </cell>
          <cell r="CB384">
            <v>5210</v>
          </cell>
          <cell r="CC384">
            <v>1210.5</v>
          </cell>
          <cell r="CD384">
            <v>-8242.5</v>
          </cell>
          <cell r="CE384">
            <v>15840.517241379306</v>
          </cell>
          <cell r="CF384">
            <v>5068.9655172413777</v>
          </cell>
          <cell r="CG384">
            <v>3886.2068965517237</v>
          </cell>
          <cell r="CH384">
            <v>0</v>
          </cell>
          <cell r="CI384">
            <v>0</v>
          </cell>
          <cell r="CJ384">
            <v>-3400.0000000000005</v>
          </cell>
          <cell r="CK384">
            <v>-500</v>
          </cell>
          <cell r="CL384">
            <v>9800</v>
          </cell>
          <cell r="CM384">
            <v>-13920</v>
          </cell>
          <cell r="CN384">
            <v>1869.2112068965512</v>
          </cell>
          <cell r="CO384">
            <v>1.2352941176470589</v>
          </cell>
          <cell r="CP384">
            <v>0.62337662337662336</v>
          </cell>
          <cell r="CQ384">
            <v>1.7860384307500736</v>
          </cell>
          <cell r="CR384">
            <v>1.4853561079408364</v>
          </cell>
          <cell r="CS384">
            <v>7000</v>
          </cell>
          <cell r="CT384">
            <v>10695</v>
          </cell>
          <cell r="CU384">
            <v>1465</v>
          </cell>
          <cell r="CV384">
            <v>-4188</v>
          </cell>
          <cell r="CW384">
            <v>20366.379310344826</v>
          </cell>
          <cell r="CX384">
            <v>6517.2413793103442</v>
          </cell>
          <cell r="CY384">
            <v>4996.5517241379312</v>
          </cell>
          <cell r="CZ384">
            <v>0</v>
          </cell>
          <cell r="DA384">
            <v>0</v>
          </cell>
          <cell r="DB384">
            <v>-3400.0000000000005</v>
          </cell>
          <cell r="DC384">
            <v>-500</v>
          </cell>
          <cell r="DD384">
            <v>12600</v>
          </cell>
          <cell r="DE384">
            <v>-7680</v>
          </cell>
          <cell r="DF384">
            <v>2554.5107758620688</v>
          </cell>
          <cell r="DG384">
            <v>1.3823529411764706</v>
          </cell>
          <cell r="DH384">
            <v>0.7142857142857143</v>
          </cell>
          <cell r="DI384">
            <v>1.5527072185113362</v>
          </cell>
          <cell r="DJ384">
            <v>1.4650561048284403</v>
          </cell>
          <cell r="DK384">
            <v>7000</v>
          </cell>
          <cell r="DL384">
            <v>10897.5</v>
          </cell>
          <cell r="DM384">
            <v>1363</v>
          </cell>
          <cell r="DN384">
            <v>-4372.5</v>
          </cell>
          <cell r="DO384">
            <v>22790.948275862065</v>
          </cell>
          <cell r="DP384">
            <v>7293.1034482758605</v>
          </cell>
          <cell r="DQ384">
            <v>5591.379310344827</v>
          </cell>
          <cell r="DR384">
            <v>0</v>
          </cell>
          <cell r="DS384">
            <v>0</v>
          </cell>
          <cell r="DT384">
            <v>-3400.0000000000005</v>
          </cell>
          <cell r="DU384">
            <v>-500</v>
          </cell>
          <cell r="DV384">
            <v>14100</v>
          </cell>
          <cell r="DW384">
            <v>-19129.352932059661</v>
          </cell>
          <cell r="DX384">
            <v>1082.3149407007218</v>
          </cell>
          <cell r="DY384">
            <v>43966.114509666229</v>
          </cell>
          <cell r="DZ384" t="str">
            <v>No</v>
          </cell>
          <cell r="EA384">
            <v>54790</v>
          </cell>
          <cell r="EB384">
            <v>5533790</v>
          </cell>
          <cell r="EC384">
            <v>-10823.885490333771</v>
          </cell>
          <cell r="ED384">
            <v>-1.9755220825577241E-3</v>
          </cell>
          <cell r="EE384">
            <v>211</v>
          </cell>
          <cell r="EF384">
            <v>206</v>
          </cell>
        </row>
        <row r="385">
          <cell r="A385" t="str">
            <v>Joe Gomez</v>
          </cell>
          <cell r="B385" t="str">
            <v>Liverpool</v>
          </cell>
          <cell r="C385" t="str">
            <v>Defense</v>
          </cell>
          <cell r="D385" t="str">
            <v>3.960.000</v>
          </cell>
          <cell r="E385">
            <v>5.0000000000000001E-3</v>
          </cell>
          <cell r="F385" t="str">
            <v>Joe Gomez</v>
          </cell>
          <cell r="G385" t="str">
            <v/>
          </cell>
          <cell r="H385">
            <v>3960000</v>
          </cell>
          <cell r="I385">
            <v>1.0082191780821921</v>
          </cell>
          <cell r="J385">
            <v>0.87837837837837884</v>
          </cell>
          <cell r="K385">
            <v>1.1290504835374364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3.6799999999999997</v>
          </cell>
          <cell r="U385">
            <v>1.95</v>
          </cell>
          <cell r="V385">
            <v>1.1375</v>
          </cell>
          <cell r="W385">
            <v>0.44940000000000002</v>
          </cell>
          <cell r="X385">
            <v>0.41310000000000002</v>
          </cell>
          <cell r="Y385">
            <v>-5000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-5000</v>
          </cell>
          <cell r="AM385">
            <v>0.57065217391304357</v>
          </cell>
          <cell r="AN385">
            <v>0.35897435897435898</v>
          </cell>
          <cell r="AO385">
            <v>0.63742840251008448</v>
          </cell>
          <cell r="AP385">
            <v>0.60311682417778589</v>
          </cell>
          <cell r="AQ385">
            <v>-5000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0.46195652173913043</v>
          </cell>
          <cell r="BF385">
            <v>0.51282051282051289</v>
          </cell>
          <cell r="BG385">
            <v>0.4722185749595107</v>
          </cell>
          <cell r="BH385">
            <v>0.46705936495150635</v>
          </cell>
          <cell r="BI385">
            <v>-5000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-5000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0.42391304347826092</v>
          </cell>
          <cell r="CP385">
            <v>0.66153846153846152</v>
          </cell>
          <cell r="CQ385">
            <v>0.35334395557606957</v>
          </cell>
          <cell r="CR385">
            <v>0.38702339929634627</v>
          </cell>
          <cell r="CS385">
            <v>-5000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0.57608695652173925</v>
          </cell>
          <cell r="DH385">
            <v>0.51282051282051289</v>
          </cell>
          <cell r="DI385">
            <v>0.4722185749595107</v>
          </cell>
          <cell r="DJ385">
            <v>0.52157354386649757</v>
          </cell>
          <cell r="DK385">
            <v>-5000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>
            <v>0</v>
          </cell>
          <cell r="DV385">
            <v>0</v>
          </cell>
          <cell r="DW385">
            <v>0</v>
          </cell>
          <cell r="DX385">
            <v>0</v>
          </cell>
          <cell r="DY385">
            <v>-5000</v>
          </cell>
          <cell r="DZ385" t="str">
            <v>No</v>
          </cell>
          <cell r="EA385">
            <v>39600</v>
          </cell>
          <cell r="EB385">
            <v>3999600</v>
          </cell>
          <cell r="EC385">
            <v>-44600</v>
          </cell>
          <cell r="ED385">
            <v>-1.1262626262626262E-2</v>
          </cell>
          <cell r="EE385">
            <v>494</v>
          </cell>
          <cell r="EF385">
            <v>310</v>
          </cell>
        </row>
        <row r="386">
          <cell r="A386" t="str">
            <v>Fabian Delph</v>
          </cell>
          <cell r="B386" t="str">
            <v>Everton</v>
          </cell>
          <cell r="C386" t="str">
            <v>Midfield</v>
          </cell>
          <cell r="D386" t="str">
            <v>2.460.000</v>
          </cell>
          <cell r="E386">
            <v>3.0000000000000001E-3</v>
          </cell>
          <cell r="F386" t="str">
            <v>Fabian Delph</v>
          </cell>
          <cell r="G386" t="str">
            <v/>
          </cell>
          <cell r="H386">
            <v>2460000</v>
          </cell>
          <cell r="I386">
            <v>0.97204968944099401</v>
          </cell>
          <cell r="J386">
            <v>0.93693693693693725</v>
          </cell>
          <cell r="K386">
            <v>1.0552996276166207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3.13</v>
          </cell>
          <cell r="U386">
            <v>2.08</v>
          </cell>
          <cell r="V386">
            <v>0.98069999999999991</v>
          </cell>
          <cell r="W386">
            <v>0.51919999999999999</v>
          </cell>
          <cell r="X386">
            <v>0.5</v>
          </cell>
          <cell r="Y386">
            <v>-5000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-5000</v>
          </cell>
          <cell r="AM386">
            <v>0.24600638977635783</v>
          </cell>
          <cell r="AN386">
            <v>0.88942307692307698</v>
          </cell>
          <cell r="AO386">
            <v>0.22238455471794352</v>
          </cell>
          <cell r="AP386">
            <v>0.233897459259788</v>
          </cell>
          <cell r="AQ386">
            <v>-5000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0.45047923322683703</v>
          </cell>
          <cell r="BF386">
            <v>0.4375</v>
          </cell>
          <cell r="BG386">
            <v>0.56930032780136453</v>
          </cell>
          <cell r="BH386">
            <v>0.50641679982376742</v>
          </cell>
          <cell r="BI386">
            <v>-5000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-5000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0.53993610223642174</v>
          </cell>
          <cell r="CP386">
            <v>0.46153846153846151</v>
          </cell>
          <cell r="CQ386">
            <v>0.54153522318255987</v>
          </cell>
          <cell r="CR386">
            <v>0.54073507157287481</v>
          </cell>
          <cell r="CS386">
            <v>-5000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0.33546325878594252</v>
          </cell>
          <cell r="DH386">
            <v>0.72115384615384615</v>
          </cell>
          <cell r="DI386">
            <v>0.31557870490859519</v>
          </cell>
          <cell r="DJ386">
            <v>0.32536911462535079</v>
          </cell>
          <cell r="DK386">
            <v>-5000</v>
          </cell>
          <cell r="DL386">
            <v>0</v>
          </cell>
          <cell r="DM386">
            <v>0</v>
          </cell>
          <cell r="DN386">
            <v>0</v>
          </cell>
          <cell r="DO386">
            <v>0</v>
          </cell>
          <cell r="DP386">
            <v>0</v>
          </cell>
          <cell r="DQ386">
            <v>0</v>
          </cell>
          <cell r="DR386">
            <v>0</v>
          </cell>
          <cell r="DS386">
            <v>0</v>
          </cell>
          <cell r="DT386">
            <v>0</v>
          </cell>
          <cell r="DU386">
            <v>0</v>
          </cell>
          <cell r="DV386">
            <v>0</v>
          </cell>
          <cell r="DW386">
            <v>0</v>
          </cell>
          <cell r="DX386">
            <v>0</v>
          </cell>
          <cell r="DY386">
            <v>-5000</v>
          </cell>
          <cell r="DZ386" t="str">
            <v>No</v>
          </cell>
          <cell r="EA386">
            <v>24600</v>
          </cell>
          <cell r="EB386">
            <v>2484600</v>
          </cell>
          <cell r="EC386">
            <v>-29600</v>
          </cell>
          <cell r="ED386">
            <v>-1.2032520325203253E-2</v>
          </cell>
          <cell r="EE386">
            <v>347</v>
          </cell>
          <cell r="EF386">
            <v>463</v>
          </cell>
        </row>
        <row r="387">
          <cell r="A387" t="str">
            <v>James Trafford</v>
          </cell>
          <cell r="B387" t="str">
            <v>Manchester City</v>
          </cell>
          <cell r="C387" t="str">
            <v>Goalkeeper</v>
          </cell>
          <cell r="D387" t="str">
            <v>4.450.000</v>
          </cell>
          <cell r="E387">
            <v>0</v>
          </cell>
          <cell r="F387" t="str">
            <v>James Trafford</v>
          </cell>
          <cell r="G387" t="str">
            <v/>
          </cell>
          <cell r="H387">
            <v>4450000</v>
          </cell>
          <cell r="I387">
            <v>0.99784017278617732</v>
          </cell>
          <cell r="J387">
            <v>0.62903225806451601</v>
          </cell>
          <cell r="K387">
            <v>1.2318970745493336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4.6199999999999992</v>
          </cell>
          <cell r="U387">
            <v>0.78</v>
          </cell>
          <cell r="V387">
            <v>1.6113</v>
          </cell>
          <cell r="W387">
            <v>0.29200000000000004</v>
          </cell>
          <cell r="X387">
            <v>9.6700000000000008E-2</v>
          </cell>
          <cell r="Y387">
            <v>-5000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-5000</v>
          </cell>
          <cell r="AM387">
            <v>1</v>
          </cell>
          <cell r="AN387">
            <v>1.4102564102564104</v>
          </cell>
          <cell r="AO387">
            <v>0.87715645355917138</v>
          </cell>
          <cell r="AP387">
            <v>0.93656631028409909</v>
          </cell>
          <cell r="AQ387">
            <v>-5000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0.46103896103896108</v>
          </cell>
          <cell r="BF387">
            <v>0.73076923076923073</v>
          </cell>
          <cell r="BG387">
            <v>0.41357544208242786</v>
          </cell>
          <cell r="BH387">
            <v>0.43666278995228297</v>
          </cell>
          <cell r="BI387">
            <v>-5000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-5000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0.40043290043290053</v>
          </cell>
          <cell r="CP387">
            <v>0.93589743589743579</v>
          </cell>
          <cell r="CQ387">
            <v>0.35242574423949602</v>
          </cell>
          <cell r="CR387">
            <v>0.37566323077065311</v>
          </cell>
          <cell r="CS387">
            <v>-5000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0.61038961038961048</v>
          </cell>
          <cell r="DH387">
            <v>0.60256410256410253</v>
          </cell>
          <cell r="DI387">
            <v>0.45707155101977864</v>
          </cell>
          <cell r="DJ387">
            <v>0.52819667354796707</v>
          </cell>
          <cell r="DK387">
            <v>-5000</v>
          </cell>
          <cell r="DL387">
            <v>0</v>
          </cell>
          <cell r="DM387">
            <v>0</v>
          </cell>
          <cell r="DN387">
            <v>0</v>
          </cell>
          <cell r="DO387">
            <v>0</v>
          </cell>
          <cell r="DP387">
            <v>0</v>
          </cell>
          <cell r="DQ387">
            <v>0</v>
          </cell>
          <cell r="DR387">
            <v>0</v>
          </cell>
          <cell r="DS387">
            <v>0</v>
          </cell>
          <cell r="DT387">
            <v>0</v>
          </cell>
          <cell r="DU387">
            <v>0</v>
          </cell>
          <cell r="DV387">
            <v>0</v>
          </cell>
          <cell r="DW387">
            <v>0</v>
          </cell>
          <cell r="DX387">
            <v>0</v>
          </cell>
          <cell r="DY387">
            <v>-5000</v>
          </cell>
          <cell r="DZ387" t="str">
            <v>No</v>
          </cell>
          <cell r="EA387">
            <v>44500</v>
          </cell>
          <cell r="EB387">
            <v>4494500</v>
          </cell>
          <cell r="EC387">
            <v>-49500</v>
          </cell>
          <cell r="ED387">
            <v>-1.1123595505617978E-2</v>
          </cell>
          <cell r="EE387">
            <v>521</v>
          </cell>
          <cell r="EF387">
            <v>283</v>
          </cell>
        </row>
        <row r="388">
          <cell r="A388" t="str">
            <v>Conor Gallagher</v>
          </cell>
          <cell r="B388" t="str">
            <v>West Bromwich</v>
          </cell>
          <cell r="C388" t="str">
            <v>Midfield</v>
          </cell>
          <cell r="D388" t="str">
            <v>3.486.000</v>
          </cell>
          <cell r="E388">
            <v>1E-3</v>
          </cell>
          <cell r="F388" t="str">
            <v>Conor Gallagher</v>
          </cell>
          <cell r="G388" t="str">
            <v>Everton</v>
          </cell>
          <cell r="H388">
            <v>3486000</v>
          </cell>
          <cell r="I388">
            <v>0.97536945812807874</v>
          </cell>
          <cell r="J388">
            <v>1.0124610591900314</v>
          </cell>
          <cell r="K388">
            <v>0.98516147958933487</v>
          </cell>
          <cell r="L388">
            <v>190</v>
          </cell>
          <cell r="M388">
            <v>0.20482758620689653</v>
          </cell>
          <cell r="N388">
            <v>0.1560591133004926</v>
          </cell>
          <cell r="O388">
            <v>0.67300492610837426</v>
          </cell>
          <cell r="P388">
            <v>0.39406459183573395</v>
          </cell>
          <cell r="Q388">
            <v>0</v>
          </cell>
          <cell r="R388">
            <v>0.52</v>
          </cell>
          <cell r="S388">
            <v>0.02</v>
          </cell>
          <cell r="T388">
            <v>1.98</v>
          </cell>
          <cell r="U388">
            <v>3.25</v>
          </cell>
          <cell r="V388">
            <v>0.45539999999999997</v>
          </cell>
          <cell r="W388">
            <v>0.50689999999999991</v>
          </cell>
          <cell r="X388">
            <v>1.0377000000000001</v>
          </cell>
          <cell r="Y388">
            <v>14000</v>
          </cell>
          <cell r="Z388">
            <v>11385</v>
          </cell>
          <cell r="AA388">
            <v>2534.4999999999995</v>
          </cell>
          <cell r="AB388">
            <v>-15565.500000000002</v>
          </cell>
          <cell r="AC388">
            <v>25603.448275862065</v>
          </cell>
          <cell r="AD388">
            <v>7802.9556650246304</v>
          </cell>
          <cell r="AE388">
            <v>6730.0492610837427</v>
          </cell>
          <cell r="AF388">
            <v>0</v>
          </cell>
          <cell r="AG388">
            <v>0</v>
          </cell>
          <cell r="AH388">
            <v>-10400</v>
          </cell>
          <cell r="AI388">
            <v>-1000</v>
          </cell>
          <cell r="AJ388">
            <v>19800</v>
          </cell>
          <cell r="AK388">
            <v>-26000</v>
          </cell>
          <cell r="AL388">
            <v>34890.453201970435</v>
          </cell>
          <cell r="AM388">
            <v>0.60101010101010099</v>
          </cell>
          <cell r="AN388">
            <v>0.37538461538461537</v>
          </cell>
          <cell r="AO388">
            <v>0.74919232288467341</v>
          </cell>
          <cell r="AP388">
            <v>0.67102321394487519</v>
          </cell>
          <cell r="AQ388">
            <v>14000</v>
          </cell>
          <cell r="AR388">
            <v>8777.5</v>
          </cell>
          <cell r="AS388">
            <v>1412.4999999999998</v>
          </cell>
          <cell r="AT388">
            <v>-5497.5</v>
          </cell>
          <cell r="AU388">
            <v>15387.931034482755</v>
          </cell>
          <cell r="AV388">
            <v>4689.6551724137926</v>
          </cell>
          <cell r="AW388">
            <v>4044.8275862068958</v>
          </cell>
          <cell r="AX388">
            <v>0</v>
          </cell>
          <cell r="AY388">
            <v>0</v>
          </cell>
          <cell r="AZ388">
            <v>-10400</v>
          </cell>
          <cell r="BA388">
            <v>-1000</v>
          </cell>
          <cell r="BB388">
            <v>11900</v>
          </cell>
          <cell r="BC388">
            <v>-9760</v>
          </cell>
          <cell r="BD388">
            <v>9777.456896551721</v>
          </cell>
          <cell r="BE388">
            <v>0.5</v>
          </cell>
          <cell r="BF388">
            <v>0.47384615384615386</v>
          </cell>
          <cell r="BG388">
            <v>0.54402528384570725</v>
          </cell>
          <cell r="BH388">
            <v>0.52154831216566466</v>
          </cell>
          <cell r="BI388">
            <v>14000</v>
          </cell>
          <cell r="BJ388">
            <v>6040</v>
          </cell>
          <cell r="BK388">
            <v>1311.5</v>
          </cell>
          <cell r="BL388">
            <v>-7441.5</v>
          </cell>
          <cell r="BM388">
            <v>12801.724137931033</v>
          </cell>
          <cell r="BN388">
            <v>3901.4778325123152</v>
          </cell>
          <cell r="BO388">
            <v>3365.0246305418714</v>
          </cell>
          <cell r="BP388">
            <v>0</v>
          </cell>
          <cell r="BQ388">
            <v>0</v>
          </cell>
          <cell r="BR388">
            <v>-10400</v>
          </cell>
          <cell r="BS388">
            <v>-1000</v>
          </cell>
          <cell r="BT388">
            <v>9900</v>
          </cell>
          <cell r="BU388">
            <v>-12320</v>
          </cell>
          <cell r="BV388">
            <v>1539.5566502463043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14000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-10400</v>
          </cell>
          <cell r="CK388">
            <v>-1000</v>
          </cell>
          <cell r="CL388">
            <v>0</v>
          </cell>
          <cell r="CM388">
            <v>0</v>
          </cell>
          <cell r="CN388">
            <v>-1425</v>
          </cell>
          <cell r="CO388">
            <v>0.18686868686868688</v>
          </cell>
          <cell r="CP388">
            <v>0.74461538461538457</v>
          </cell>
          <cell r="CQ388">
            <v>0.22565239126192127</v>
          </cell>
          <cell r="CR388">
            <v>0.20534694067332579</v>
          </cell>
          <cell r="CS388">
            <v>14000</v>
          </cell>
          <cell r="CT388">
            <v>1012.5</v>
          </cell>
          <cell r="CU388">
            <v>669</v>
          </cell>
          <cell r="CV388">
            <v>-12385.5</v>
          </cell>
          <cell r="CW388">
            <v>4784.4827586206893</v>
          </cell>
          <cell r="CX388">
            <v>1458.1280788177341</v>
          </cell>
          <cell r="CY388">
            <v>1257.6354679802955</v>
          </cell>
          <cell r="CZ388">
            <v>0</v>
          </cell>
          <cell r="DA388">
            <v>0</v>
          </cell>
          <cell r="DB388">
            <v>-10400</v>
          </cell>
          <cell r="DC388">
            <v>-1000</v>
          </cell>
          <cell r="DD388">
            <v>3700</v>
          </cell>
          <cell r="DE388">
            <v>-19360</v>
          </cell>
          <cell r="DF388">
            <v>-1891.4846059113302</v>
          </cell>
          <cell r="DG388">
            <v>0.55555555555555558</v>
          </cell>
          <cell r="DH388">
            <v>0.43384615384615383</v>
          </cell>
          <cell r="DI388">
            <v>0.61955143448972538</v>
          </cell>
          <cell r="DJ388">
            <v>0.58668155023247559</v>
          </cell>
          <cell r="DK388">
            <v>14000</v>
          </cell>
          <cell r="DL388">
            <v>7287.4999999999991</v>
          </cell>
          <cell r="DM388">
            <v>1363</v>
          </cell>
          <cell r="DN388">
            <v>-6538.5</v>
          </cell>
          <cell r="DO388">
            <v>14224.137931034482</v>
          </cell>
          <cell r="DP388">
            <v>4334.9753694581286</v>
          </cell>
          <cell r="DQ388">
            <v>3738.916256157635</v>
          </cell>
          <cell r="DR388">
            <v>0</v>
          </cell>
          <cell r="DS388">
            <v>0</v>
          </cell>
          <cell r="DT388">
            <v>-10400</v>
          </cell>
          <cell r="DU388">
            <v>-1000</v>
          </cell>
          <cell r="DV388">
            <v>11000</v>
          </cell>
          <cell r="DW388">
            <v>-16108.33729673286</v>
          </cell>
          <cell r="DX388">
            <v>246.92788312241822</v>
          </cell>
          <cell r="DY388">
            <v>43137.910025979545</v>
          </cell>
          <cell r="DZ388" t="str">
            <v>No</v>
          </cell>
          <cell r="EA388">
            <v>34860</v>
          </cell>
          <cell r="EB388">
            <v>3520860</v>
          </cell>
          <cell r="EC388">
            <v>8277.910025979545</v>
          </cell>
          <cell r="ED388">
            <v>2.3746156127307932E-3</v>
          </cell>
          <cell r="EE388">
            <v>183</v>
          </cell>
          <cell r="EF388">
            <v>182</v>
          </cell>
        </row>
        <row r="389">
          <cell r="A389" t="str">
            <v>Alex Iwobi</v>
          </cell>
          <cell r="B389" t="str">
            <v>Everton</v>
          </cell>
          <cell r="C389" t="str">
            <v>Striker</v>
          </cell>
          <cell r="D389" t="str">
            <v>3.747.000</v>
          </cell>
          <cell r="E389">
            <v>2.2000000000000002E-2</v>
          </cell>
          <cell r="F389" t="str">
            <v>Alex Iwobi</v>
          </cell>
          <cell r="G389" t="str">
            <v/>
          </cell>
          <cell r="H389">
            <v>3747000</v>
          </cell>
          <cell r="I389">
            <v>0.97204968944099401</v>
          </cell>
          <cell r="J389">
            <v>0.93693693693693725</v>
          </cell>
          <cell r="K389">
            <v>1.0552996276166207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3.13</v>
          </cell>
          <cell r="U389">
            <v>2.08</v>
          </cell>
          <cell r="V389">
            <v>0.98069999999999991</v>
          </cell>
          <cell r="W389">
            <v>0.51919999999999999</v>
          </cell>
          <cell r="X389">
            <v>0.5</v>
          </cell>
          <cell r="Y389">
            <v>-5000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-5000</v>
          </cell>
          <cell r="AM389">
            <v>0.24600638977635783</v>
          </cell>
          <cell r="AN389">
            <v>0.88942307692307698</v>
          </cell>
          <cell r="AO389">
            <v>0.22238455471794352</v>
          </cell>
          <cell r="AP389">
            <v>0.233897459259788</v>
          </cell>
          <cell r="AQ389">
            <v>-5000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0.45047923322683703</v>
          </cell>
          <cell r="BF389">
            <v>0.4375</v>
          </cell>
          <cell r="BG389">
            <v>0.56930032780136453</v>
          </cell>
          <cell r="BH389">
            <v>0.50641679982376742</v>
          </cell>
          <cell r="BI389">
            <v>-5000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-5000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0.53993610223642174</v>
          </cell>
          <cell r="CP389">
            <v>0.46153846153846151</v>
          </cell>
          <cell r="CQ389">
            <v>0.54153522318255987</v>
          </cell>
          <cell r="CR389">
            <v>0.54073507157287481</v>
          </cell>
          <cell r="CS389">
            <v>-5000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0.33546325878594252</v>
          </cell>
          <cell r="DH389">
            <v>0.72115384615384615</v>
          </cell>
          <cell r="DI389">
            <v>0.31557870490859519</v>
          </cell>
          <cell r="DJ389">
            <v>0.32536911462535079</v>
          </cell>
          <cell r="DK389">
            <v>-5000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DP389">
            <v>0</v>
          </cell>
          <cell r="DQ389">
            <v>0</v>
          </cell>
          <cell r="DR389">
            <v>0</v>
          </cell>
          <cell r="DS389">
            <v>0</v>
          </cell>
          <cell r="DT389">
            <v>0</v>
          </cell>
          <cell r="DU389">
            <v>0</v>
          </cell>
          <cell r="DV389">
            <v>0</v>
          </cell>
          <cell r="DW389">
            <v>0</v>
          </cell>
          <cell r="DX389">
            <v>0</v>
          </cell>
          <cell r="DY389">
            <v>-5000</v>
          </cell>
          <cell r="DZ389" t="str">
            <v>No</v>
          </cell>
          <cell r="EA389">
            <v>37470</v>
          </cell>
          <cell r="EB389">
            <v>3784470</v>
          </cell>
          <cell r="EC389">
            <v>-42470</v>
          </cell>
          <cell r="ED389">
            <v>-1.1334400854016546E-2</v>
          </cell>
          <cell r="EE389">
            <v>480</v>
          </cell>
          <cell r="EF389">
            <v>327</v>
          </cell>
        </row>
        <row r="390">
          <cell r="A390" t="str">
            <v>Andros Townsend</v>
          </cell>
          <cell r="B390" t="str">
            <v>Crystal Palace</v>
          </cell>
          <cell r="C390" t="str">
            <v>Midfield</v>
          </cell>
          <cell r="D390" t="str">
            <v>4.102.000</v>
          </cell>
          <cell r="E390">
            <v>2E-3</v>
          </cell>
          <cell r="F390" t="str">
            <v>Andros Townsend</v>
          </cell>
          <cell r="G390" t="str">
            <v>Manchester United</v>
          </cell>
          <cell r="H390">
            <v>4102000</v>
          </cell>
          <cell r="I390">
            <v>1.0894736842105264</v>
          </cell>
          <cell r="J390">
            <v>1.043076923076923</v>
          </cell>
          <cell r="K390">
            <v>1.00622830088045</v>
          </cell>
          <cell r="L390">
            <v>190</v>
          </cell>
          <cell r="M390">
            <v>0.27236842105263159</v>
          </cell>
          <cell r="N390">
            <v>0.56652631578947377</v>
          </cell>
          <cell r="O390">
            <v>1.111263157894737</v>
          </cell>
          <cell r="P390">
            <v>0.40249132035218005</v>
          </cell>
          <cell r="Q390">
            <v>0</v>
          </cell>
          <cell r="R390">
            <v>0.14000000000000001</v>
          </cell>
          <cell r="S390">
            <v>0</v>
          </cell>
          <cell r="T390">
            <v>2.0700000000000003</v>
          </cell>
          <cell r="U390">
            <v>3.3899999999999997</v>
          </cell>
          <cell r="V390">
            <v>0.47959999999999997</v>
          </cell>
          <cell r="W390">
            <v>0.48980000000000001</v>
          </cell>
          <cell r="X390">
            <v>1.0306000000000002</v>
          </cell>
          <cell r="Y390">
            <v>14000</v>
          </cell>
          <cell r="Z390">
            <v>11990</v>
          </cell>
          <cell r="AA390">
            <v>2449</v>
          </cell>
          <cell r="AB390">
            <v>-15459.000000000004</v>
          </cell>
          <cell r="AC390">
            <v>34046.052631578947</v>
          </cell>
          <cell r="AD390">
            <v>28326.315789473687</v>
          </cell>
          <cell r="AE390">
            <v>11112.63157894737</v>
          </cell>
          <cell r="AF390">
            <v>0</v>
          </cell>
          <cell r="AG390">
            <v>0</v>
          </cell>
          <cell r="AH390">
            <v>-2800.0000000000005</v>
          </cell>
          <cell r="AI390">
            <v>0</v>
          </cell>
          <cell r="AJ390">
            <v>20700.000000000004</v>
          </cell>
          <cell r="AK390">
            <v>-27119.999999999996</v>
          </cell>
          <cell r="AL390">
            <v>77245.000000000015</v>
          </cell>
          <cell r="AM390">
            <v>0.42995169082125601</v>
          </cell>
          <cell r="AN390">
            <v>0.5752212389380531</v>
          </cell>
          <cell r="AO390">
            <v>0.35348357689309606</v>
          </cell>
          <cell r="AP390">
            <v>0.38984722849179282</v>
          </cell>
          <cell r="AQ390">
            <v>14000</v>
          </cell>
          <cell r="AR390">
            <v>4082.5</v>
          </cell>
          <cell r="AS390">
            <v>1096</v>
          </cell>
          <cell r="AT390">
            <v>-9262.5</v>
          </cell>
          <cell r="AU390">
            <v>14638.15789473684</v>
          </cell>
          <cell r="AV390">
            <v>12178.947368421053</v>
          </cell>
          <cell r="AW390">
            <v>4777.8947368421059</v>
          </cell>
          <cell r="AX390">
            <v>0</v>
          </cell>
          <cell r="AY390">
            <v>0</v>
          </cell>
          <cell r="AZ390">
            <v>-2800.0000000000005</v>
          </cell>
          <cell r="BA390">
            <v>0</v>
          </cell>
          <cell r="BB390">
            <v>8900</v>
          </cell>
          <cell r="BC390">
            <v>-15599.999999999998</v>
          </cell>
          <cell r="BD390">
            <v>9005.5</v>
          </cell>
          <cell r="BE390">
            <v>0.74396135265700469</v>
          </cell>
          <cell r="BF390">
            <v>0.29203539823008851</v>
          </cell>
          <cell r="BG390">
            <v>0.92319181118468829</v>
          </cell>
          <cell r="BH390">
            <v>0.82874545465470328</v>
          </cell>
          <cell r="BI390">
            <v>14000</v>
          </cell>
          <cell r="BJ390">
            <v>12402.5</v>
          </cell>
          <cell r="BK390">
            <v>1311.5</v>
          </cell>
          <cell r="BL390">
            <v>-3624</v>
          </cell>
          <cell r="BM390">
            <v>25328.947368421046</v>
          </cell>
          <cell r="BN390">
            <v>21073.684210526313</v>
          </cell>
          <cell r="BO390">
            <v>8267.3684210526317</v>
          </cell>
          <cell r="BP390">
            <v>0</v>
          </cell>
          <cell r="BQ390">
            <v>0</v>
          </cell>
          <cell r="BR390">
            <v>-2800.0000000000005</v>
          </cell>
          <cell r="BS390">
            <v>0</v>
          </cell>
          <cell r="BT390">
            <v>15400</v>
          </cell>
          <cell r="BU390">
            <v>-7919.9999999999991</v>
          </cell>
          <cell r="BV390">
            <v>17360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14000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-2800.0000000000005</v>
          </cell>
          <cell r="CK390">
            <v>0</v>
          </cell>
          <cell r="CL390">
            <v>0</v>
          </cell>
          <cell r="CM390">
            <v>0</v>
          </cell>
          <cell r="CN390">
            <v>-350.00000000000006</v>
          </cell>
          <cell r="CO390">
            <v>0.46376811594202888</v>
          </cell>
          <cell r="CP390">
            <v>0.49852507374631272</v>
          </cell>
          <cell r="CQ390">
            <v>0.45844348601488999</v>
          </cell>
          <cell r="CR390">
            <v>0.4610981151284631</v>
          </cell>
          <cell r="CS390">
            <v>14000</v>
          </cell>
          <cell r="CT390">
            <v>5285</v>
          </cell>
          <cell r="CU390">
            <v>1237.5</v>
          </cell>
          <cell r="CV390">
            <v>-8116.5</v>
          </cell>
          <cell r="CW390">
            <v>15789.473684210523</v>
          </cell>
          <cell r="CX390">
            <v>13136.842105263157</v>
          </cell>
          <cell r="CY390">
            <v>5153.6842105263158</v>
          </cell>
          <cell r="CZ390">
            <v>0</v>
          </cell>
          <cell r="DA390">
            <v>0</v>
          </cell>
          <cell r="DB390">
            <v>-2800.0000000000005</v>
          </cell>
          <cell r="DC390">
            <v>0</v>
          </cell>
          <cell r="DD390">
            <v>9600</v>
          </cell>
          <cell r="DE390">
            <v>-13520</v>
          </cell>
          <cell r="DF390">
            <v>1610.375</v>
          </cell>
          <cell r="DG390">
            <v>0.40096618357487918</v>
          </cell>
          <cell r="DH390">
            <v>0.55752212389380529</v>
          </cell>
          <cell r="DI390">
            <v>0.37534178054866618</v>
          </cell>
          <cell r="DJ390">
            <v>0.38794247161505596</v>
          </cell>
          <cell r="DK390">
            <v>14000</v>
          </cell>
          <cell r="DL390">
            <v>3965</v>
          </cell>
          <cell r="DM390">
            <v>1120</v>
          </cell>
          <cell r="DN390">
            <v>-9261</v>
          </cell>
          <cell r="DO390">
            <v>13651.315789473681</v>
          </cell>
          <cell r="DP390">
            <v>11357.894736842105</v>
          </cell>
          <cell r="DQ390">
            <v>4455.7894736842109</v>
          </cell>
          <cell r="DR390">
            <v>0</v>
          </cell>
          <cell r="DS390">
            <v>0</v>
          </cell>
          <cell r="DT390">
            <v>-2800.0000000000005</v>
          </cell>
          <cell r="DU390">
            <v>0</v>
          </cell>
          <cell r="DV390">
            <v>8300</v>
          </cell>
          <cell r="DW390">
            <v>-10179.269088479825</v>
          </cell>
          <cell r="DX390">
            <v>644.05409098500536</v>
          </cell>
          <cell r="DY390">
            <v>105514.92909098502</v>
          </cell>
          <cell r="DZ390" t="str">
            <v>No</v>
          </cell>
          <cell r="EA390">
            <v>41020</v>
          </cell>
          <cell r="EB390">
            <v>4143020</v>
          </cell>
          <cell r="EC390">
            <v>64494.929090985024</v>
          </cell>
          <cell r="ED390">
            <v>1.5722800851044619E-2</v>
          </cell>
          <cell r="EE390">
            <v>83</v>
          </cell>
          <cell r="EF390">
            <v>82</v>
          </cell>
        </row>
        <row r="391">
          <cell r="A391" t="str">
            <v>Theo Corbeanu</v>
          </cell>
          <cell r="B391" t="str">
            <v>Wolverhampton</v>
          </cell>
          <cell r="C391" t="str">
            <v>Striker</v>
          </cell>
          <cell r="D391" t="str">
            <v>2.460.000</v>
          </cell>
          <cell r="E391">
            <v>0</v>
          </cell>
          <cell r="F391" t="str">
            <v>Theo Corbeanu</v>
          </cell>
          <cell r="G391" t="str">
            <v/>
          </cell>
          <cell r="H391">
            <v>2460000</v>
          </cell>
          <cell r="I391">
            <v>0.72043010752688141</v>
          </cell>
          <cell r="J391">
            <v>1.0147058823529413</v>
          </cell>
          <cell r="K391">
            <v>1.0031115286347965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1.34</v>
          </cell>
          <cell r="U391">
            <v>3.4499999999999997</v>
          </cell>
          <cell r="V391">
            <v>0.37019999999999997</v>
          </cell>
          <cell r="W391">
            <v>0.42870000000000003</v>
          </cell>
          <cell r="X391">
            <v>1.2010999999999998</v>
          </cell>
          <cell r="Y391">
            <v>-5000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-5000</v>
          </cell>
          <cell r="AM391">
            <v>0.76119402985074625</v>
          </cell>
          <cell r="AN391">
            <v>0.41449275362318844</v>
          </cell>
          <cell r="AO391">
            <v>0.5680157509253958</v>
          </cell>
          <cell r="AP391">
            <v>0.6575486282136096</v>
          </cell>
          <cell r="AQ391">
            <v>-5000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0.74626865671641784</v>
          </cell>
          <cell r="BF391">
            <v>0.49275362318840582</v>
          </cell>
          <cell r="BG391">
            <v>0.43361157671679662</v>
          </cell>
          <cell r="BH391">
            <v>0.56885035720576971</v>
          </cell>
          <cell r="BI391">
            <v>-5000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-5000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0.90298507462686561</v>
          </cell>
          <cell r="CP391">
            <v>0.336231884057971</v>
          </cell>
          <cell r="CQ391">
            <v>0.74408044116881922</v>
          </cell>
          <cell r="CR391">
            <v>0.8196911202991144</v>
          </cell>
          <cell r="CS391">
            <v>-5000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0.74626865671641784</v>
          </cell>
          <cell r="DH391">
            <v>0.31884057971014496</v>
          </cell>
          <cell r="DI391">
            <v>0.7900918060026465</v>
          </cell>
          <cell r="DJ391">
            <v>0.76786766486696367</v>
          </cell>
          <cell r="DK391">
            <v>-5000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DP391">
            <v>0</v>
          </cell>
          <cell r="DQ391">
            <v>0</v>
          </cell>
          <cell r="DR391">
            <v>0</v>
          </cell>
          <cell r="DS391">
            <v>0</v>
          </cell>
          <cell r="DT391">
            <v>0</v>
          </cell>
          <cell r="DU391">
            <v>0</v>
          </cell>
          <cell r="DV391">
            <v>0</v>
          </cell>
          <cell r="DW391">
            <v>0</v>
          </cell>
          <cell r="DX391">
            <v>0</v>
          </cell>
          <cell r="DY391">
            <v>-5000</v>
          </cell>
          <cell r="DZ391" t="str">
            <v>No</v>
          </cell>
          <cell r="EA391">
            <v>24600</v>
          </cell>
          <cell r="EB391">
            <v>2484600</v>
          </cell>
          <cell r="EC391">
            <v>-29600</v>
          </cell>
          <cell r="ED391">
            <v>-1.2032520325203253E-2</v>
          </cell>
          <cell r="EE391">
            <v>348</v>
          </cell>
          <cell r="EF391">
            <v>464</v>
          </cell>
        </row>
        <row r="392">
          <cell r="A392" t="str">
            <v>Karlo Ziger</v>
          </cell>
          <cell r="B392" t="str">
            <v>Chelsea</v>
          </cell>
          <cell r="C392" t="str">
            <v>Goalkeeper</v>
          </cell>
          <cell r="D392" t="str">
            <v>3.960.000</v>
          </cell>
          <cell r="E392">
            <v>0</v>
          </cell>
          <cell r="F392" t="str">
            <v>Karlo Ziger</v>
          </cell>
          <cell r="G392" t="str">
            <v/>
          </cell>
          <cell r="H392">
            <v>3960000</v>
          </cell>
          <cell r="I392">
            <v>1.003571428571429</v>
          </cell>
          <cell r="J392">
            <v>0.9963636363636369</v>
          </cell>
          <cell r="K392">
            <v>0.99321007287201368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2.81</v>
          </cell>
          <cell r="U392">
            <v>2.74</v>
          </cell>
          <cell r="V392">
            <v>0.76150000000000007</v>
          </cell>
          <cell r="W392">
            <v>0.51229999999999998</v>
          </cell>
          <cell r="X392">
            <v>0.72629999999999995</v>
          </cell>
          <cell r="Y392">
            <v>-5000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-5000</v>
          </cell>
          <cell r="AM392">
            <v>0.65836298932384341</v>
          </cell>
          <cell r="AN392">
            <v>0.28102189781021897</v>
          </cell>
          <cell r="AO392">
            <v>0.89649689534220123</v>
          </cell>
          <cell r="AP392">
            <v>0.76825801391006421</v>
          </cell>
          <cell r="AQ392">
            <v>-5000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0.65480427046263345</v>
          </cell>
          <cell r="BF392">
            <v>0.42700729927007292</v>
          </cell>
          <cell r="BG392">
            <v>0.60093984015659208</v>
          </cell>
          <cell r="BH392">
            <v>0.62729416833385976</v>
          </cell>
          <cell r="BI392">
            <v>-5000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-5000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0.86120996441281139</v>
          </cell>
          <cell r="CP392">
            <v>0.13503649635036497</v>
          </cell>
          <cell r="CQ392">
            <v>1.3374162098302169</v>
          </cell>
          <cell r="CR392">
            <v>1.0732176696611915</v>
          </cell>
          <cell r="CS392">
            <v>-5000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0.67259786476868322</v>
          </cell>
          <cell r="DH392">
            <v>0.30291970802919704</v>
          </cell>
          <cell r="DI392">
            <v>0.84428898050167522</v>
          </cell>
          <cell r="DJ392">
            <v>0.7535694828834002</v>
          </cell>
          <cell r="DK392">
            <v>-5000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DP392">
            <v>0</v>
          </cell>
          <cell r="DQ392">
            <v>0</v>
          </cell>
          <cell r="DR392">
            <v>0</v>
          </cell>
          <cell r="DS392">
            <v>0</v>
          </cell>
          <cell r="DT392">
            <v>0</v>
          </cell>
          <cell r="DU392">
            <v>0</v>
          </cell>
          <cell r="DV392">
            <v>0</v>
          </cell>
          <cell r="DW392">
            <v>0</v>
          </cell>
          <cell r="DX392">
            <v>0</v>
          </cell>
          <cell r="DY392">
            <v>-5000</v>
          </cell>
          <cell r="DZ392" t="str">
            <v>No</v>
          </cell>
          <cell r="EA392">
            <v>39600</v>
          </cell>
          <cell r="EB392">
            <v>3999600</v>
          </cell>
          <cell r="EC392">
            <v>-44600</v>
          </cell>
          <cell r="ED392">
            <v>-1.1262626262626262E-2</v>
          </cell>
          <cell r="EE392">
            <v>495</v>
          </cell>
          <cell r="EF392">
            <v>311</v>
          </cell>
        </row>
        <row r="393">
          <cell r="A393" t="str">
            <v>Tyrone Mings</v>
          </cell>
          <cell r="B393" t="str">
            <v>Aston Villa</v>
          </cell>
          <cell r="C393" t="str">
            <v>Defense</v>
          </cell>
          <cell r="D393" t="str">
            <v>4.276.000</v>
          </cell>
          <cell r="E393">
            <v>2.1000000000000001E-2</v>
          </cell>
          <cell r="F393" t="str">
            <v>Tyrone Mings</v>
          </cell>
          <cell r="G393" t="str">
            <v>Leeds United</v>
          </cell>
          <cell r="H393">
            <v>4276000</v>
          </cell>
          <cell r="I393">
            <v>1.06049822064057</v>
          </cell>
          <cell r="J393">
            <v>0.96774193548387133</v>
          </cell>
          <cell r="K393">
            <v>1.0283992340244903</v>
          </cell>
          <cell r="L393">
            <v>190</v>
          </cell>
          <cell r="M393">
            <v>0.14846975088967981</v>
          </cell>
          <cell r="N393">
            <v>6.3629893238434196E-2</v>
          </cell>
          <cell r="O393">
            <v>0.50903914590747357</v>
          </cell>
          <cell r="P393">
            <v>0.53476760169273496</v>
          </cell>
          <cell r="Q393">
            <v>0</v>
          </cell>
          <cell r="R393">
            <v>0.30000000000000004</v>
          </cell>
          <cell r="S393">
            <v>0.02</v>
          </cell>
          <cell r="T393">
            <v>2.98</v>
          </cell>
          <cell r="U393">
            <v>2.7</v>
          </cell>
          <cell r="V393">
            <v>0.8115</v>
          </cell>
          <cell r="W393">
            <v>0.51439999999999997</v>
          </cell>
          <cell r="X393">
            <v>0.67419999999999991</v>
          </cell>
          <cell r="Y393">
            <v>14000</v>
          </cell>
          <cell r="Z393">
            <v>20287.5</v>
          </cell>
          <cell r="AA393">
            <v>2572</v>
          </cell>
          <cell r="AB393">
            <v>-10112.999999999998</v>
          </cell>
          <cell r="AC393">
            <v>22270.462633451971</v>
          </cell>
          <cell r="AD393">
            <v>3181.4946619217098</v>
          </cell>
          <cell r="AE393">
            <v>5090.3914590747354</v>
          </cell>
          <cell r="AF393">
            <v>26738.380084636749</v>
          </cell>
          <cell r="AG393">
            <v>0</v>
          </cell>
          <cell r="AH393">
            <v>-6000.0000000000009</v>
          </cell>
          <cell r="AI393">
            <v>-1000</v>
          </cell>
          <cell r="AJ393">
            <v>29800</v>
          </cell>
          <cell r="AK393">
            <v>-21600</v>
          </cell>
          <cell r="AL393">
            <v>85227.228839085161</v>
          </cell>
          <cell r="AM393">
            <v>0.47986577181208051</v>
          </cell>
          <cell r="AN393">
            <v>0.37777777777777777</v>
          </cell>
          <cell r="AO393">
            <v>0.67430214364457286</v>
          </cell>
          <cell r="AP393">
            <v>0.56883610872952095</v>
          </cell>
          <cell r="AQ393">
            <v>14000</v>
          </cell>
          <cell r="AR393">
            <v>11555</v>
          </cell>
          <cell r="AS393">
            <v>1363.5</v>
          </cell>
          <cell r="AT393">
            <v>-3976.5</v>
          </cell>
          <cell r="AU393">
            <v>10686.832740213529</v>
          </cell>
          <cell r="AV393">
            <v>1526.6903914590755</v>
          </cell>
          <cell r="AW393">
            <v>2442.7046263345205</v>
          </cell>
          <cell r="AX393">
            <v>18029.747008653914</v>
          </cell>
          <cell r="AY393">
            <v>0</v>
          </cell>
          <cell r="AZ393">
            <v>-6000.0000000000009</v>
          </cell>
          <cell r="BA393">
            <v>-1000</v>
          </cell>
          <cell r="BB393">
            <v>14300</v>
          </cell>
          <cell r="BC393">
            <v>-8160</v>
          </cell>
          <cell r="BD393">
            <v>20383.987383330521</v>
          </cell>
          <cell r="BE393">
            <v>0.50671140939597314</v>
          </cell>
          <cell r="BF393">
            <v>0.42222222222222217</v>
          </cell>
          <cell r="BG393">
            <v>0.59805235172056015</v>
          </cell>
          <cell r="BH393">
            <v>0.55049064481869381</v>
          </cell>
          <cell r="BI393">
            <v>14000</v>
          </cell>
          <cell r="BJ393">
            <v>11312.5</v>
          </cell>
          <cell r="BK393">
            <v>1313</v>
          </cell>
          <cell r="BL393">
            <v>-4273.5</v>
          </cell>
          <cell r="BM393">
            <v>11284.697508896803</v>
          </cell>
          <cell r="BN393">
            <v>1612.0996441281147</v>
          </cell>
          <cell r="BO393">
            <v>2579.3594306049831</v>
          </cell>
          <cell r="BP393">
            <v>15990.951090815197</v>
          </cell>
          <cell r="BQ393">
            <v>0</v>
          </cell>
          <cell r="BR393">
            <v>-6000.0000000000009</v>
          </cell>
          <cell r="BS393">
            <v>-1000</v>
          </cell>
          <cell r="BT393">
            <v>15100</v>
          </cell>
          <cell r="BU393">
            <v>-9119.9999999999982</v>
          </cell>
          <cell r="BV393">
            <v>9699.7769186112746</v>
          </cell>
          <cell r="BW393">
            <v>0.48657718120805366</v>
          </cell>
          <cell r="BX393">
            <v>0.54074074074074074</v>
          </cell>
          <cell r="BY393">
            <v>0.43427513932154099</v>
          </cell>
          <cell r="BZ393">
            <v>0.45968290501149833</v>
          </cell>
          <cell r="CA393">
            <v>14000</v>
          </cell>
          <cell r="CB393">
            <v>9295</v>
          </cell>
          <cell r="CC393">
            <v>1267.5</v>
          </cell>
          <cell r="CD393">
            <v>-5620.5</v>
          </cell>
          <cell r="CE393">
            <v>10836.298932384347</v>
          </cell>
          <cell r="CF393">
            <v>1548.0427046263353</v>
          </cell>
          <cell r="CG393">
            <v>2476.8683274021359</v>
          </cell>
          <cell r="CH393">
            <v>11611.81373648794</v>
          </cell>
          <cell r="CI393">
            <v>0</v>
          </cell>
          <cell r="CJ393">
            <v>-6000.0000000000009</v>
          </cell>
          <cell r="CK393">
            <v>-1000</v>
          </cell>
          <cell r="CL393">
            <v>14499.999999999998</v>
          </cell>
          <cell r="CM393">
            <v>-11680</v>
          </cell>
          <cell r="CN393">
            <v>3404.3779626125943</v>
          </cell>
          <cell r="CO393">
            <v>0.52013422818791943</v>
          </cell>
          <cell r="CP393">
            <v>0.35555555555555551</v>
          </cell>
          <cell r="CQ393">
            <v>0.71599865953568631</v>
          </cell>
          <cell r="CR393">
            <v>0.61025847815591971</v>
          </cell>
          <cell r="CS393">
            <v>14000</v>
          </cell>
          <cell r="CT393">
            <v>12620</v>
          </cell>
          <cell r="CU393">
            <v>1312.5</v>
          </cell>
          <cell r="CV393">
            <v>-3490.5</v>
          </cell>
          <cell r="CW393">
            <v>11583.62989323844</v>
          </cell>
          <cell r="CX393">
            <v>1654.8042704626341</v>
          </cell>
          <cell r="CY393">
            <v>2647.6868327402144</v>
          </cell>
          <cell r="CZ393">
            <v>19144.644298755604</v>
          </cell>
          <cell r="DA393">
            <v>0</v>
          </cell>
          <cell r="DB393">
            <v>-6000.0000000000009</v>
          </cell>
          <cell r="DC393">
            <v>-1000</v>
          </cell>
          <cell r="DD393">
            <v>15500</v>
          </cell>
          <cell r="DE393">
            <v>-7679.9999999999991</v>
          </cell>
          <cell r="DF393">
            <v>2893.2978309498058</v>
          </cell>
          <cell r="DG393">
            <v>0.33557046979865773</v>
          </cell>
          <cell r="DH393">
            <v>0.78518518518518521</v>
          </cell>
          <cell r="DI393">
            <v>0.22445568529490706</v>
          </cell>
          <cell r="DJ393">
            <v>0.27444616915415604</v>
          </cell>
          <cell r="DK393">
            <v>14000</v>
          </cell>
          <cell r="DL393">
            <v>4190</v>
          </cell>
          <cell r="DM393">
            <v>1031</v>
          </cell>
          <cell r="DN393">
            <v>-9393</v>
          </cell>
          <cell r="DO393">
            <v>7473.3096085409297</v>
          </cell>
          <cell r="DP393">
            <v>1067.61565836299</v>
          </cell>
          <cell r="DQ393">
            <v>1708.1850533807838</v>
          </cell>
          <cell r="DR393">
            <v>6001.5814255728365</v>
          </cell>
          <cell r="DS393">
            <v>0</v>
          </cell>
          <cell r="DT393">
            <v>-6000.0000000000009</v>
          </cell>
          <cell r="DU393">
            <v>-1000</v>
          </cell>
          <cell r="DV393">
            <v>10000</v>
          </cell>
          <cell r="DW393">
            <v>-4848.2428023699922</v>
          </cell>
          <cell r="DX393">
            <v>319.70152948398589</v>
          </cell>
          <cell r="DY393">
            <v>121928.37046407332</v>
          </cell>
          <cell r="DZ393" t="str">
            <v>No</v>
          </cell>
          <cell r="EA393">
            <v>42760</v>
          </cell>
          <cell r="EB393">
            <v>4318760</v>
          </cell>
          <cell r="EC393">
            <v>79168.370464073319</v>
          </cell>
          <cell r="ED393">
            <v>1.8514586170269718E-2</v>
          </cell>
          <cell r="EE393">
            <v>66</v>
          </cell>
          <cell r="EF393">
            <v>54</v>
          </cell>
        </row>
        <row r="394">
          <cell r="A394" t="str">
            <v>Meritan Shabani</v>
          </cell>
          <cell r="B394" t="str">
            <v>Wolverhampton</v>
          </cell>
          <cell r="C394" t="str">
            <v>Midfield</v>
          </cell>
          <cell r="D394" t="str">
            <v>2.465.000</v>
          </cell>
          <cell r="E394">
            <v>0</v>
          </cell>
          <cell r="F394" t="e">
            <v>#N/A</v>
          </cell>
          <cell r="G394" t="str">
            <v/>
          </cell>
          <cell r="H394">
            <v>2465000</v>
          </cell>
          <cell r="I394">
            <v>0.72043010752688141</v>
          </cell>
          <cell r="J394">
            <v>1.0147058823529413</v>
          </cell>
          <cell r="K394">
            <v>1.0031115286347965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1.34</v>
          </cell>
          <cell r="U394">
            <v>3.4499999999999997</v>
          </cell>
          <cell r="V394">
            <v>0.37019999999999997</v>
          </cell>
          <cell r="W394">
            <v>0.42870000000000003</v>
          </cell>
          <cell r="X394">
            <v>1.2010999999999998</v>
          </cell>
          <cell r="Y394">
            <v>-5000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-5000</v>
          </cell>
          <cell r="AM394">
            <v>0.76119402985074625</v>
          </cell>
          <cell r="AN394">
            <v>0.41449275362318844</v>
          </cell>
          <cell r="AO394">
            <v>0.5680157509253958</v>
          </cell>
          <cell r="AP394">
            <v>0.6575486282136096</v>
          </cell>
          <cell r="AQ394">
            <v>-5000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0.74626865671641784</v>
          </cell>
          <cell r="BF394">
            <v>0.49275362318840582</v>
          </cell>
          <cell r="BG394">
            <v>0.43361157671679662</v>
          </cell>
          <cell r="BH394">
            <v>0.56885035720576971</v>
          </cell>
          <cell r="BI394">
            <v>-5000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-5000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0.90298507462686561</v>
          </cell>
          <cell r="CP394">
            <v>0.336231884057971</v>
          </cell>
          <cell r="CQ394">
            <v>0.74408044116881922</v>
          </cell>
          <cell r="CR394">
            <v>0.8196911202991144</v>
          </cell>
          <cell r="CS394">
            <v>-5000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0.74626865671641784</v>
          </cell>
          <cell r="DH394">
            <v>0.31884057971014496</v>
          </cell>
          <cell r="DI394">
            <v>0.7900918060026465</v>
          </cell>
          <cell r="DJ394">
            <v>0.76786766486696367</v>
          </cell>
          <cell r="DK394">
            <v>-5000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DP394">
            <v>0</v>
          </cell>
          <cell r="DQ394">
            <v>0</v>
          </cell>
          <cell r="DR394">
            <v>0</v>
          </cell>
          <cell r="DS394">
            <v>0</v>
          </cell>
          <cell r="DT394">
            <v>0</v>
          </cell>
          <cell r="DU394">
            <v>0</v>
          </cell>
          <cell r="DV394">
            <v>0</v>
          </cell>
          <cell r="DW394">
            <v>0</v>
          </cell>
          <cell r="DX394">
            <v>0</v>
          </cell>
          <cell r="DY394">
            <v>-5000</v>
          </cell>
          <cell r="DZ394" t="str">
            <v>No</v>
          </cell>
          <cell r="EA394">
            <v>24650</v>
          </cell>
          <cell r="EB394">
            <v>2489650</v>
          </cell>
          <cell r="EC394">
            <v>-29650</v>
          </cell>
          <cell r="ED394">
            <v>-1.2028397565922921E-2</v>
          </cell>
          <cell r="EE394">
            <v>352</v>
          </cell>
          <cell r="EF394">
            <v>451</v>
          </cell>
        </row>
        <row r="395">
          <cell r="A395" t="str">
            <v>David Button</v>
          </cell>
          <cell r="B395" t="str">
            <v>West Bromwich</v>
          </cell>
          <cell r="C395" t="str">
            <v>Goalkeeper</v>
          </cell>
          <cell r="D395" t="str">
            <v>3.041.000</v>
          </cell>
          <cell r="E395">
            <v>1E-3</v>
          </cell>
          <cell r="F395" t="str">
            <v>David Button</v>
          </cell>
          <cell r="G395" t="str">
            <v/>
          </cell>
          <cell r="H395">
            <v>3041000</v>
          </cell>
          <cell r="I395">
            <v>0.97536945812807874</v>
          </cell>
          <cell r="J395">
            <v>1.0124610591900314</v>
          </cell>
          <cell r="K395">
            <v>0.98516147958933487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1.98</v>
          </cell>
          <cell r="U395">
            <v>3.25</v>
          </cell>
          <cell r="V395">
            <v>0.45539999999999997</v>
          </cell>
          <cell r="W395">
            <v>0.50689999999999991</v>
          </cell>
          <cell r="X395">
            <v>1.0377000000000001</v>
          </cell>
          <cell r="Y395">
            <v>-5000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-5000</v>
          </cell>
          <cell r="AM395">
            <v>0.60101010101010099</v>
          </cell>
          <cell r="AN395">
            <v>0.37538461538461537</v>
          </cell>
          <cell r="AO395">
            <v>0.74919232288467341</v>
          </cell>
          <cell r="AP395">
            <v>0.67102321394487519</v>
          </cell>
          <cell r="AQ395">
            <v>-5000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0.5</v>
          </cell>
          <cell r="BF395">
            <v>0.47384615384615386</v>
          </cell>
          <cell r="BG395">
            <v>0.54402528384570725</v>
          </cell>
          <cell r="BH395">
            <v>0.52154831216566466</v>
          </cell>
          <cell r="BI395">
            <v>-5000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-5000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0.18686868686868688</v>
          </cell>
          <cell r="CP395">
            <v>0.74461538461538457</v>
          </cell>
          <cell r="CQ395">
            <v>0.22565239126192127</v>
          </cell>
          <cell r="CR395">
            <v>0.20534694067332579</v>
          </cell>
          <cell r="CS395">
            <v>-5000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0.55555555555555558</v>
          </cell>
          <cell r="DH395">
            <v>0.43384615384615383</v>
          </cell>
          <cell r="DI395">
            <v>0.61955143448972538</v>
          </cell>
          <cell r="DJ395">
            <v>0.58668155023247559</v>
          </cell>
          <cell r="DK395">
            <v>-5000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-5000</v>
          </cell>
          <cell r="DZ395" t="str">
            <v>No</v>
          </cell>
          <cell r="EA395">
            <v>30410</v>
          </cell>
          <cell r="EB395">
            <v>3071410</v>
          </cell>
          <cell r="EC395">
            <v>-35410</v>
          </cell>
          <cell r="ED395">
            <v>-1.1644195988161788E-2</v>
          </cell>
          <cell r="EE395">
            <v>432</v>
          </cell>
          <cell r="EF395">
            <v>372</v>
          </cell>
        </row>
        <row r="396">
          <cell r="A396" t="str">
            <v>Wesley Moraes</v>
          </cell>
          <cell r="B396" t="str">
            <v>Aston Villa</v>
          </cell>
          <cell r="C396" t="str">
            <v>Striker</v>
          </cell>
          <cell r="D396" t="str">
            <v>3.460.000</v>
          </cell>
          <cell r="E396">
            <v>0</v>
          </cell>
          <cell r="F396" t="str">
            <v>Wes Morgan</v>
          </cell>
          <cell r="G396" t="str">
            <v/>
          </cell>
          <cell r="H396">
            <v>3460000</v>
          </cell>
          <cell r="I396">
            <v>1.06049822064057</v>
          </cell>
          <cell r="J396">
            <v>0.96774193548387133</v>
          </cell>
          <cell r="K396">
            <v>1.0283992340244903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2.98</v>
          </cell>
          <cell r="U396">
            <v>2.7</v>
          </cell>
          <cell r="V396">
            <v>0.8115</v>
          </cell>
          <cell r="W396">
            <v>0.51439999999999997</v>
          </cell>
          <cell r="X396">
            <v>0.67419999999999991</v>
          </cell>
          <cell r="Y396">
            <v>-5000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-5000</v>
          </cell>
          <cell r="AM396">
            <v>0.47986577181208051</v>
          </cell>
          <cell r="AN396">
            <v>0.37777777777777777</v>
          </cell>
          <cell r="AO396">
            <v>0.67430214364457286</v>
          </cell>
          <cell r="AP396">
            <v>0.56883610872952095</v>
          </cell>
          <cell r="AQ396">
            <v>-5000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0.50671140939597314</v>
          </cell>
          <cell r="BF396">
            <v>0.42222222222222217</v>
          </cell>
          <cell r="BG396">
            <v>0.59805235172056015</v>
          </cell>
          <cell r="BH396">
            <v>0.55049064481869381</v>
          </cell>
          <cell r="BI396">
            <v>-5000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0.48657718120805366</v>
          </cell>
          <cell r="BX396">
            <v>0.54074074074074074</v>
          </cell>
          <cell r="BY396">
            <v>0.43427513932154099</v>
          </cell>
          <cell r="BZ396">
            <v>0.45968290501149833</v>
          </cell>
          <cell r="CA396">
            <v>-5000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0.52013422818791943</v>
          </cell>
          <cell r="CP396">
            <v>0.35555555555555551</v>
          </cell>
          <cell r="CQ396">
            <v>0.71599865953568631</v>
          </cell>
          <cell r="CR396">
            <v>0.61025847815591971</v>
          </cell>
          <cell r="CS396">
            <v>-5000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0.33557046979865773</v>
          </cell>
          <cell r="DH396">
            <v>0.78518518518518521</v>
          </cell>
          <cell r="DI396">
            <v>0.22445568529490706</v>
          </cell>
          <cell r="DJ396">
            <v>0.27444616915415604</v>
          </cell>
          <cell r="DK396">
            <v>-5000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-5000</v>
          </cell>
          <cell r="DZ396" t="str">
            <v>No</v>
          </cell>
          <cell r="EA396">
            <v>34600</v>
          </cell>
          <cell r="EB396">
            <v>3494600</v>
          </cell>
          <cell r="EC396">
            <v>-39600</v>
          </cell>
          <cell r="ED396">
            <v>-1.1445086705202312E-2</v>
          </cell>
          <cell r="EE396">
            <v>458</v>
          </cell>
          <cell r="EF396">
            <v>352</v>
          </cell>
        </row>
        <row r="397">
          <cell r="A397" t="str">
            <v>Moussa Djenepo</v>
          </cell>
          <cell r="B397" t="str">
            <v>Southampton</v>
          </cell>
          <cell r="C397" t="str">
            <v>Midfield</v>
          </cell>
          <cell r="D397" t="str">
            <v>2.855.000</v>
          </cell>
          <cell r="E397">
            <v>9.0000000000000011E-3</v>
          </cell>
          <cell r="F397" t="str">
            <v>Moussa Djenepo</v>
          </cell>
          <cell r="G397" t="str">
            <v>Everton</v>
          </cell>
          <cell r="H397">
            <v>2855000</v>
          </cell>
          <cell r="I397">
            <v>0.87931034482758608</v>
          </cell>
          <cell r="J397">
            <v>1</v>
          </cell>
          <cell r="K397">
            <v>1.020862387747514</v>
          </cell>
          <cell r="L397">
            <v>95</v>
          </cell>
          <cell r="M397">
            <v>8.7931034482758616E-2</v>
          </cell>
          <cell r="N397">
            <v>5.2758620689655165E-2</v>
          </cell>
          <cell r="O397">
            <v>0.27258620689655166</v>
          </cell>
          <cell r="P397">
            <v>0.21438110142697794</v>
          </cell>
          <cell r="Q397">
            <v>0</v>
          </cell>
          <cell r="R397">
            <v>0.26</v>
          </cell>
          <cell r="S397">
            <v>0</v>
          </cell>
          <cell r="T397">
            <v>1.02</v>
          </cell>
          <cell r="U397">
            <v>1.54</v>
          </cell>
          <cell r="V397">
            <v>0.24979999999999999</v>
          </cell>
          <cell r="W397">
            <v>0.26250000000000001</v>
          </cell>
          <cell r="X397">
            <v>0.48759999999999998</v>
          </cell>
          <cell r="Y397">
            <v>7000</v>
          </cell>
          <cell r="Z397">
            <v>6245</v>
          </cell>
          <cell r="AA397">
            <v>1312.5</v>
          </cell>
          <cell r="AB397">
            <v>-7314</v>
          </cell>
          <cell r="AC397">
            <v>10991.379310344828</v>
          </cell>
          <cell r="AD397">
            <v>2637.9310344827582</v>
          </cell>
          <cell r="AE397">
            <v>2725.8620689655168</v>
          </cell>
          <cell r="AF397">
            <v>0</v>
          </cell>
          <cell r="AG397">
            <v>0</v>
          </cell>
          <cell r="AH397">
            <v>-5200</v>
          </cell>
          <cell r="AI397">
            <v>0</v>
          </cell>
          <cell r="AJ397">
            <v>10200</v>
          </cell>
          <cell r="AK397">
            <v>-12320</v>
          </cell>
          <cell r="AL397">
            <v>16278.672413793101</v>
          </cell>
          <cell r="AM397">
            <v>1.3627450980392157</v>
          </cell>
          <cell r="AN397">
            <v>2.4415584415584415</v>
          </cell>
          <cell r="AO397">
            <v>1.8199893113013497</v>
          </cell>
          <cell r="AP397">
            <v>1.5748592040114833</v>
          </cell>
          <cell r="AQ397">
            <v>7000</v>
          </cell>
          <cell r="AR397">
            <v>9275</v>
          </cell>
          <cell r="AS397">
            <v>1998</v>
          </cell>
          <cell r="AT397">
            <v>-18442.5</v>
          </cell>
          <cell r="AU397">
            <v>14978.448275862071</v>
          </cell>
          <cell r="AV397">
            <v>3594.8275862068958</v>
          </cell>
          <cell r="AW397">
            <v>3714.6551724137926</v>
          </cell>
          <cell r="AX397">
            <v>0</v>
          </cell>
          <cell r="AY397">
            <v>0</v>
          </cell>
          <cell r="AZ397">
            <v>-5200</v>
          </cell>
          <cell r="BA397">
            <v>0</v>
          </cell>
          <cell r="BB397">
            <v>13900</v>
          </cell>
          <cell r="BC397">
            <v>-30080</v>
          </cell>
          <cell r="BD397">
            <v>-3130.7844827586196</v>
          </cell>
          <cell r="BE397">
            <v>1.1274509803921569</v>
          </cell>
          <cell r="BF397">
            <v>0.84415584415584421</v>
          </cell>
          <cell r="BG397">
            <v>1.2712491503214047</v>
          </cell>
          <cell r="BH397">
            <v>1.1971930090225904</v>
          </cell>
          <cell r="BI397">
            <v>7000</v>
          </cell>
          <cell r="BJ397">
            <v>8127.5</v>
          </cell>
          <cell r="BK397">
            <v>1394</v>
          </cell>
          <cell r="BL397">
            <v>-5943</v>
          </cell>
          <cell r="BM397">
            <v>12392.241379310344</v>
          </cell>
          <cell r="BN397">
            <v>2974.1379310344823</v>
          </cell>
          <cell r="BO397">
            <v>3073.2758620689651</v>
          </cell>
          <cell r="BP397">
            <v>0</v>
          </cell>
          <cell r="BQ397">
            <v>0</v>
          </cell>
          <cell r="BR397">
            <v>-5200</v>
          </cell>
          <cell r="BS397">
            <v>0</v>
          </cell>
          <cell r="BT397">
            <v>11500</v>
          </cell>
          <cell r="BU397">
            <v>-10400</v>
          </cell>
          <cell r="BV397">
            <v>4479.5387931034475</v>
          </cell>
          <cell r="BW397">
            <v>0.96078431372549011</v>
          </cell>
          <cell r="BX397">
            <v>1.1298701298701299</v>
          </cell>
          <cell r="BY397">
            <v>0.81873075307798182</v>
          </cell>
          <cell r="BZ397">
            <v>0.88691807103135656</v>
          </cell>
          <cell r="CA397">
            <v>7000</v>
          </cell>
          <cell r="CB397">
            <v>5210</v>
          </cell>
          <cell r="CC397">
            <v>1210.5</v>
          </cell>
          <cell r="CD397">
            <v>-8242.5</v>
          </cell>
          <cell r="CE397">
            <v>10560.344827586207</v>
          </cell>
          <cell r="CF397">
            <v>2534.4827586206889</v>
          </cell>
          <cell r="CG397">
            <v>2618.9655172413786</v>
          </cell>
          <cell r="CH397">
            <v>0</v>
          </cell>
          <cell r="CI397">
            <v>0</v>
          </cell>
          <cell r="CJ397">
            <v>-5200</v>
          </cell>
          <cell r="CK397">
            <v>0</v>
          </cell>
          <cell r="CL397">
            <v>9800</v>
          </cell>
          <cell r="CM397">
            <v>-13920</v>
          </cell>
          <cell r="CN397">
            <v>571.47413793103442</v>
          </cell>
          <cell r="CO397">
            <v>1.2352941176470589</v>
          </cell>
          <cell r="CP397">
            <v>0.62337662337662336</v>
          </cell>
          <cell r="CQ397">
            <v>1.7860384307500736</v>
          </cell>
          <cell r="CR397">
            <v>1.4853561079408364</v>
          </cell>
          <cell r="CS397">
            <v>7000</v>
          </cell>
          <cell r="CT397">
            <v>10695</v>
          </cell>
          <cell r="CU397">
            <v>1465</v>
          </cell>
          <cell r="CV397">
            <v>-4188</v>
          </cell>
          <cell r="CW397">
            <v>13577.586206896553</v>
          </cell>
          <cell r="CX397">
            <v>3258.6206896551721</v>
          </cell>
          <cell r="CY397">
            <v>3367.2413793103442</v>
          </cell>
          <cell r="CZ397">
            <v>0</v>
          </cell>
          <cell r="DA397">
            <v>0</v>
          </cell>
          <cell r="DB397">
            <v>-5200</v>
          </cell>
          <cell r="DC397">
            <v>0</v>
          </cell>
          <cell r="DD397">
            <v>12600</v>
          </cell>
          <cell r="DE397">
            <v>-7680</v>
          </cell>
          <cell r="DF397">
            <v>1743.4655172413795</v>
          </cell>
          <cell r="DG397">
            <v>1.3823529411764706</v>
          </cell>
          <cell r="DH397">
            <v>0.7142857142857143</v>
          </cell>
          <cell r="DI397">
            <v>1.5527072185113362</v>
          </cell>
          <cell r="DJ397">
            <v>1.4650561048284403</v>
          </cell>
          <cell r="DK397">
            <v>7000</v>
          </cell>
          <cell r="DL397">
            <v>10897.5</v>
          </cell>
          <cell r="DM397">
            <v>1363</v>
          </cell>
          <cell r="DN397">
            <v>-4372.5</v>
          </cell>
          <cell r="DO397">
            <v>15193.965517241379</v>
          </cell>
          <cell r="DP397">
            <v>3646.5517241379303</v>
          </cell>
          <cell r="DQ397">
            <v>3768.1034482758614</v>
          </cell>
          <cell r="DR397">
            <v>0</v>
          </cell>
          <cell r="DS397">
            <v>0</v>
          </cell>
          <cell r="DT397">
            <v>-5200</v>
          </cell>
          <cell r="DU397">
            <v>0</v>
          </cell>
          <cell r="DV397">
            <v>14100</v>
          </cell>
          <cell r="DW397">
            <v>-19129.352932059661</v>
          </cell>
          <cell r="DX397">
            <v>633.35211742485978</v>
          </cell>
          <cell r="DY397">
            <v>20575.718496735204</v>
          </cell>
          <cell r="DZ397" t="str">
            <v>No</v>
          </cell>
          <cell r="EA397">
            <v>28550</v>
          </cell>
          <cell r="EB397">
            <v>2883550</v>
          </cell>
          <cell r="EC397">
            <v>-7974.2815032647959</v>
          </cell>
          <cell r="ED397">
            <v>-2.793093346152293E-3</v>
          </cell>
          <cell r="EE397">
            <v>207</v>
          </cell>
          <cell r="EF397">
            <v>209</v>
          </cell>
        </row>
        <row r="398">
          <cell r="A398" t="str">
            <v>Issa Diop</v>
          </cell>
          <cell r="B398" t="str">
            <v>West Ham</v>
          </cell>
          <cell r="C398" t="str">
            <v>Defense</v>
          </cell>
          <cell r="D398" t="str">
            <v>3.256.000</v>
          </cell>
          <cell r="E398">
            <v>2E-3</v>
          </cell>
          <cell r="F398" t="str">
            <v>Issa Diop</v>
          </cell>
          <cell r="G398" t="str">
            <v>Manchester City</v>
          </cell>
          <cell r="H398">
            <v>3256000</v>
          </cell>
          <cell r="I398">
            <v>0.76811594202898537</v>
          </cell>
          <cell r="J398">
            <v>1.0043668122270741</v>
          </cell>
          <cell r="K398">
            <v>1.2532355465350469</v>
          </cell>
          <cell r="L398">
            <v>95</v>
          </cell>
          <cell r="M398">
            <v>2.3043478260869561E-2</v>
          </cell>
          <cell r="N398">
            <v>1.5362318840579708E-2</v>
          </cell>
          <cell r="O398">
            <v>7.6811594202898542E-2</v>
          </cell>
          <cell r="P398">
            <v>0.10025884372280375</v>
          </cell>
          <cell r="Q398">
            <v>0</v>
          </cell>
          <cell r="R398">
            <v>0.22</v>
          </cell>
          <cell r="S398">
            <v>0</v>
          </cell>
          <cell r="T398">
            <v>0.53</v>
          </cell>
          <cell r="U398">
            <v>2.2999999999999998</v>
          </cell>
          <cell r="V398">
            <v>6.8400000000000002E-2</v>
          </cell>
          <cell r="W398">
            <v>0.1605</v>
          </cell>
          <cell r="X398">
            <v>0.77110000000000001</v>
          </cell>
          <cell r="Y398">
            <v>7000</v>
          </cell>
          <cell r="Z398">
            <v>1710</v>
          </cell>
          <cell r="AA398">
            <v>802.5</v>
          </cell>
          <cell r="AB398">
            <v>-11566.5</v>
          </cell>
          <cell r="AC398">
            <v>3456.5217391304341</v>
          </cell>
          <cell r="AD398">
            <v>768.11594202898539</v>
          </cell>
          <cell r="AE398">
            <v>768.11594202898539</v>
          </cell>
          <cell r="AF398">
            <v>5012.942186140187</v>
          </cell>
          <cell r="AG398">
            <v>0</v>
          </cell>
          <cell r="AH398">
            <v>-4400</v>
          </cell>
          <cell r="AI398">
            <v>0</v>
          </cell>
          <cell r="AJ398">
            <v>5300</v>
          </cell>
          <cell r="AK398">
            <v>-18400</v>
          </cell>
          <cell r="AL398">
            <v>-9548.3041906714079</v>
          </cell>
          <cell r="AM398">
            <v>3.3207547169811318</v>
          </cell>
          <cell r="AN398">
            <v>0.56956521739130439</v>
          </cell>
          <cell r="AO398">
            <v>2.6912344723492616</v>
          </cell>
          <cell r="AP398">
            <v>2.9894697805055728</v>
          </cell>
          <cell r="AQ398">
            <v>7000</v>
          </cell>
          <cell r="AR398">
            <v>11902.5</v>
          </cell>
          <cell r="AS398">
            <v>1199.5</v>
          </cell>
          <cell r="AT398">
            <v>-4260</v>
          </cell>
          <cell r="AU398">
            <v>11478.260869565214</v>
          </cell>
          <cell r="AV398">
            <v>2550.7246376811586</v>
          </cell>
          <cell r="AW398">
            <v>2550.7246376811586</v>
          </cell>
          <cell r="AX398">
            <v>13491.00281923434</v>
          </cell>
          <cell r="AY398">
            <v>0</v>
          </cell>
          <cell r="AZ398">
            <v>-4400</v>
          </cell>
          <cell r="BA398">
            <v>0</v>
          </cell>
          <cell r="BB398">
            <v>17600</v>
          </cell>
          <cell r="BC398">
            <v>-10480</v>
          </cell>
          <cell r="BD398">
            <v>20816.356482080937</v>
          </cell>
          <cell r="BE398">
            <v>1.9245283018867925</v>
          </cell>
          <cell r="BF398">
            <v>0.85652173913043483</v>
          </cell>
          <cell r="BG398">
            <v>1.39096812846378</v>
          </cell>
          <cell r="BH398">
            <v>1.6361410483974321</v>
          </cell>
          <cell r="BI398">
            <v>7000</v>
          </cell>
          <cell r="BJ398">
            <v>4702.5</v>
          </cell>
          <cell r="BK398">
            <v>1104</v>
          </cell>
          <cell r="BL398">
            <v>-8866.5</v>
          </cell>
          <cell r="BM398">
            <v>6652.1739130434771</v>
          </cell>
          <cell r="BN398">
            <v>1478.2608695652173</v>
          </cell>
          <cell r="BO398">
            <v>1478.2608695652173</v>
          </cell>
          <cell r="BP398">
            <v>6972.842810752546</v>
          </cell>
          <cell r="BQ398">
            <v>0</v>
          </cell>
          <cell r="BR398">
            <v>-4400</v>
          </cell>
          <cell r="BS398">
            <v>0</v>
          </cell>
          <cell r="BT398">
            <v>10200</v>
          </cell>
          <cell r="BU398">
            <v>-15760.000000000002</v>
          </cell>
          <cell r="BV398">
            <v>890.3846157316143</v>
          </cell>
          <cell r="BW398">
            <v>2.4528301886792452</v>
          </cell>
          <cell r="BX398">
            <v>0.56521739130434789</v>
          </cell>
          <cell r="BY398">
            <v>2.7182818284590446</v>
          </cell>
          <cell r="BZ398">
            <v>2.5821471162934468</v>
          </cell>
          <cell r="CA398">
            <v>7000</v>
          </cell>
          <cell r="CB398">
            <v>9152.5</v>
          </cell>
          <cell r="CC398">
            <v>1354</v>
          </cell>
          <cell r="CD398">
            <v>-5445</v>
          </cell>
          <cell r="CE398">
            <v>8478.2608695652161</v>
          </cell>
          <cell r="CF398">
            <v>1884.0579710144923</v>
          </cell>
          <cell r="CG398">
            <v>1884.0579710144923</v>
          </cell>
          <cell r="CH398">
            <v>13626.589651700628</v>
          </cell>
          <cell r="CI398">
            <v>0</v>
          </cell>
          <cell r="CJ398">
            <v>-4400</v>
          </cell>
          <cell r="CK398">
            <v>0</v>
          </cell>
          <cell r="CL398">
            <v>13000</v>
          </cell>
          <cell r="CM398">
            <v>-10400.000000000002</v>
          </cell>
          <cell r="CN398">
            <v>3641.8083079118533</v>
          </cell>
          <cell r="CO398">
            <v>2.1886792452830188</v>
          </cell>
          <cell r="CP398">
            <v>0.5260869565217392</v>
          </cell>
          <cell r="CQ398">
            <v>2.9742740725630652</v>
          </cell>
          <cell r="CR398">
            <v>2.5514176319062667</v>
          </cell>
          <cell r="CS398">
            <v>7000</v>
          </cell>
          <cell r="CT398">
            <v>8662.5</v>
          </cell>
          <cell r="CU398">
            <v>1428.5</v>
          </cell>
          <cell r="CV398">
            <v>-5517</v>
          </cell>
          <cell r="CW398">
            <v>7565.2173913043462</v>
          </cell>
          <cell r="CX398">
            <v>1681.1594202898548</v>
          </cell>
          <cell r="CY398">
            <v>1681.1594202898548</v>
          </cell>
          <cell r="CZ398">
            <v>14909.863971494369</v>
          </cell>
          <cell r="DA398">
            <v>0</v>
          </cell>
          <cell r="DB398">
            <v>-4400</v>
          </cell>
          <cell r="DC398">
            <v>0</v>
          </cell>
          <cell r="DD398">
            <v>11600</v>
          </cell>
          <cell r="DE398">
            <v>-9680.0000000000018</v>
          </cell>
          <cell r="DF398">
            <v>1745.7125127111512</v>
          </cell>
          <cell r="DG398">
            <v>2.4905660377358489</v>
          </cell>
          <cell r="DH398">
            <v>0.5043478260869565</v>
          </cell>
          <cell r="DI398">
            <v>3.1267683651861553</v>
          </cell>
          <cell r="DJ398">
            <v>2.7905954737653182</v>
          </cell>
          <cell r="DK398">
            <v>7000</v>
          </cell>
          <cell r="DL398">
            <v>9982.5</v>
          </cell>
          <cell r="DM398">
            <v>1383.5</v>
          </cell>
          <cell r="DN398">
            <v>-4861.5</v>
          </cell>
          <cell r="DO398">
            <v>8608.6956521739103</v>
          </cell>
          <cell r="DP398">
            <v>1913.0434782608693</v>
          </cell>
          <cell r="DQ398">
            <v>1913.0434782608693</v>
          </cell>
          <cell r="DR398">
            <v>15674.309044130265</v>
          </cell>
          <cell r="DS398">
            <v>0</v>
          </cell>
          <cell r="DT398">
            <v>-4400</v>
          </cell>
          <cell r="DU398">
            <v>0</v>
          </cell>
          <cell r="DV398">
            <v>13200</v>
          </cell>
          <cell r="DW398">
            <v>-57532.53791942526</v>
          </cell>
          <cell r="DX398">
            <v>-441.21707083122965</v>
          </cell>
          <cell r="DY398">
            <v>17104.740656932918</v>
          </cell>
          <cell r="DZ398" t="str">
            <v>No</v>
          </cell>
          <cell r="EA398">
            <v>32560</v>
          </cell>
          <cell r="EB398">
            <v>3288560</v>
          </cell>
          <cell r="EC398">
            <v>-15455.259343067082</v>
          </cell>
          <cell r="ED398">
            <v>-4.7467012724407504E-3</v>
          </cell>
          <cell r="EE398">
            <v>218</v>
          </cell>
          <cell r="EF398">
            <v>222</v>
          </cell>
        </row>
        <row r="399">
          <cell r="A399" t="str">
            <v>Kortney Hause</v>
          </cell>
          <cell r="B399" t="str">
            <v>Aston Villa</v>
          </cell>
          <cell r="C399" t="str">
            <v>Defense</v>
          </cell>
          <cell r="D399" t="str">
            <v>1.960.000</v>
          </cell>
          <cell r="E399">
            <v>5.2000000000000005E-2</v>
          </cell>
          <cell r="F399" t="str">
            <v>Kortney Hause</v>
          </cell>
          <cell r="G399" t="str">
            <v/>
          </cell>
          <cell r="H399">
            <v>1960000</v>
          </cell>
          <cell r="I399">
            <v>1.06049822064057</v>
          </cell>
          <cell r="J399">
            <v>0.96774193548387133</v>
          </cell>
          <cell r="K399">
            <v>1.0283992340244903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2.98</v>
          </cell>
          <cell r="U399">
            <v>2.7</v>
          </cell>
          <cell r="V399">
            <v>0.8115</v>
          </cell>
          <cell r="W399">
            <v>0.51439999999999997</v>
          </cell>
          <cell r="X399">
            <v>0.67419999999999991</v>
          </cell>
          <cell r="Y399">
            <v>-5000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-5000</v>
          </cell>
          <cell r="AM399">
            <v>0.47986577181208051</v>
          </cell>
          <cell r="AN399">
            <v>0.37777777777777777</v>
          </cell>
          <cell r="AO399">
            <v>0.67430214364457286</v>
          </cell>
          <cell r="AP399">
            <v>0.56883610872952095</v>
          </cell>
          <cell r="AQ399">
            <v>-5000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0.50671140939597314</v>
          </cell>
          <cell r="BF399">
            <v>0.42222222222222217</v>
          </cell>
          <cell r="BG399">
            <v>0.59805235172056015</v>
          </cell>
          <cell r="BH399">
            <v>0.55049064481869381</v>
          </cell>
          <cell r="BI399">
            <v>-5000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0.48657718120805366</v>
          </cell>
          <cell r="BX399">
            <v>0.54074074074074074</v>
          </cell>
          <cell r="BY399">
            <v>0.43427513932154099</v>
          </cell>
          <cell r="BZ399">
            <v>0.45968290501149833</v>
          </cell>
          <cell r="CA399">
            <v>-5000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0.52013422818791943</v>
          </cell>
          <cell r="CP399">
            <v>0.35555555555555551</v>
          </cell>
          <cell r="CQ399">
            <v>0.71599865953568631</v>
          </cell>
          <cell r="CR399">
            <v>0.61025847815591971</v>
          </cell>
          <cell r="CS399">
            <v>-5000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0.33557046979865773</v>
          </cell>
          <cell r="DH399">
            <v>0.78518518518518521</v>
          </cell>
          <cell r="DI399">
            <v>0.22445568529490706</v>
          </cell>
          <cell r="DJ399">
            <v>0.27444616915415604</v>
          </cell>
          <cell r="DK399">
            <v>-5000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-5000</v>
          </cell>
          <cell r="DZ399" t="str">
            <v>No</v>
          </cell>
          <cell r="EA399">
            <v>19600</v>
          </cell>
          <cell r="EB399">
            <v>1979600</v>
          </cell>
          <cell r="EC399">
            <v>-24600</v>
          </cell>
          <cell r="ED399">
            <v>-1.2551020408163265E-2</v>
          </cell>
          <cell r="EE399">
            <v>279</v>
          </cell>
          <cell r="EF399">
            <v>530</v>
          </cell>
        </row>
        <row r="400">
          <cell r="A400" t="str">
            <v>Mark Noble</v>
          </cell>
          <cell r="B400" t="str">
            <v>West Ham</v>
          </cell>
          <cell r="C400" t="str">
            <v>Midfield</v>
          </cell>
          <cell r="D400" t="str">
            <v>3.626.000</v>
          </cell>
          <cell r="E400">
            <v>1E-3</v>
          </cell>
          <cell r="F400" t="str">
            <v>Mark Noble</v>
          </cell>
          <cell r="G400" t="str">
            <v/>
          </cell>
          <cell r="H400">
            <v>3626000</v>
          </cell>
          <cell r="I400">
            <v>0.76811594202898537</v>
          </cell>
          <cell r="J400">
            <v>1.0043668122270741</v>
          </cell>
          <cell r="K400">
            <v>1.2532355465350469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0.53</v>
          </cell>
          <cell r="U400">
            <v>2.2999999999999998</v>
          </cell>
          <cell r="V400">
            <v>6.8400000000000002E-2</v>
          </cell>
          <cell r="W400">
            <v>0.1605</v>
          </cell>
          <cell r="X400">
            <v>0.77110000000000001</v>
          </cell>
          <cell r="Y400">
            <v>-5000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-5000</v>
          </cell>
          <cell r="AM400">
            <v>3.3207547169811318</v>
          </cell>
          <cell r="AN400">
            <v>0.56956521739130439</v>
          </cell>
          <cell r="AO400">
            <v>2.6912344723492616</v>
          </cell>
          <cell r="AP400">
            <v>2.9894697805055728</v>
          </cell>
          <cell r="AQ400">
            <v>-5000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1.9245283018867925</v>
          </cell>
          <cell r="BF400">
            <v>0.85652173913043483</v>
          </cell>
          <cell r="BG400">
            <v>1.39096812846378</v>
          </cell>
          <cell r="BH400">
            <v>1.6361410483974321</v>
          </cell>
          <cell r="BI400">
            <v>-5000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2.4528301886792452</v>
          </cell>
          <cell r="BX400">
            <v>0.56521739130434789</v>
          </cell>
          <cell r="BY400">
            <v>2.7182818284590446</v>
          </cell>
          <cell r="BZ400">
            <v>2.5821471162934468</v>
          </cell>
          <cell r="CA400">
            <v>-5000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2.1886792452830188</v>
          </cell>
          <cell r="CP400">
            <v>0.5260869565217392</v>
          </cell>
          <cell r="CQ400">
            <v>2.9742740725630652</v>
          </cell>
          <cell r="CR400">
            <v>2.5514176319062667</v>
          </cell>
          <cell r="CS400">
            <v>-5000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2.4905660377358489</v>
          </cell>
          <cell r="DH400">
            <v>0.5043478260869565</v>
          </cell>
          <cell r="DI400">
            <v>3.1267683651861553</v>
          </cell>
          <cell r="DJ400">
            <v>2.7905954737653182</v>
          </cell>
          <cell r="DK400">
            <v>-5000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-5000</v>
          </cell>
          <cell r="DZ400" t="str">
            <v>No</v>
          </cell>
          <cell r="EA400">
            <v>36260</v>
          </cell>
          <cell r="EB400">
            <v>3662260</v>
          </cell>
          <cell r="EC400">
            <v>-41260</v>
          </cell>
          <cell r="ED400">
            <v>-1.1378929950358522E-2</v>
          </cell>
          <cell r="EE400">
            <v>476</v>
          </cell>
          <cell r="EF400">
            <v>329</v>
          </cell>
        </row>
        <row r="401">
          <cell r="A401" t="str">
            <v>Fraser Forster</v>
          </cell>
          <cell r="B401" t="str">
            <v>Southampton</v>
          </cell>
          <cell r="C401" t="str">
            <v>Goalkeeper</v>
          </cell>
          <cell r="D401" t="str">
            <v>3.960.000</v>
          </cell>
          <cell r="E401">
            <v>2E-3</v>
          </cell>
          <cell r="F401" t="str">
            <v>Fraser Forster</v>
          </cell>
          <cell r="G401" t="str">
            <v/>
          </cell>
          <cell r="H401">
            <v>3960000</v>
          </cell>
          <cell r="I401">
            <v>0.87931034482758608</v>
          </cell>
          <cell r="J401">
            <v>1</v>
          </cell>
          <cell r="K401">
            <v>1.020862387747514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1.02</v>
          </cell>
          <cell r="U401">
            <v>1.54</v>
          </cell>
          <cell r="V401">
            <v>0.24979999999999999</v>
          </cell>
          <cell r="W401">
            <v>0.26250000000000001</v>
          </cell>
          <cell r="X401">
            <v>0.48759999999999998</v>
          </cell>
          <cell r="Y401">
            <v>-5000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-5000</v>
          </cell>
          <cell r="AM401">
            <v>1.3627450980392157</v>
          </cell>
          <cell r="AN401">
            <v>2.4415584415584415</v>
          </cell>
          <cell r="AO401">
            <v>1.8199893113013497</v>
          </cell>
          <cell r="AP401">
            <v>1.5748592040114833</v>
          </cell>
          <cell r="AQ401">
            <v>-5000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1.1274509803921569</v>
          </cell>
          <cell r="BF401">
            <v>0.84415584415584421</v>
          </cell>
          <cell r="BG401">
            <v>1.2712491503214047</v>
          </cell>
          <cell r="BH401">
            <v>1.1971930090225904</v>
          </cell>
          <cell r="BI401">
            <v>-5000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0.96078431372549011</v>
          </cell>
          <cell r="BX401">
            <v>1.1298701298701299</v>
          </cell>
          <cell r="BY401">
            <v>0.81873075307798182</v>
          </cell>
          <cell r="BZ401">
            <v>0.88691807103135656</v>
          </cell>
          <cell r="CA401">
            <v>-5000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1.2352941176470589</v>
          </cell>
          <cell r="CP401">
            <v>0.62337662337662336</v>
          </cell>
          <cell r="CQ401">
            <v>1.7860384307500736</v>
          </cell>
          <cell r="CR401">
            <v>1.4853561079408364</v>
          </cell>
          <cell r="CS401">
            <v>-5000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1.3823529411764706</v>
          </cell>
          <cell r="DH401">
            <v>0.7142857142857143</v>
          </cell>
          <cell r="DI401">
            <v>1.5527072185113362</v>
          </cell>
          <cell r="DJ401">
            <v>1.4650561048284403</v>
          </cell>
          <cell r="DK401">
            <v>-5000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DP401">
            <v>0</v>
          </cell>
          <cell r="DQ401">
            <v>0</v>
          </cell>
          <cell r="DR401">
            <v>0</v>
          </cell>
          <cell r="DS401">
            <v>0</v>
          </cell>
          <cell r="DT401">
            <v>0</v>
          </cell>
          <cell r="DU401">
            <v>0</v>
          </cell>
          <cell r="DV401">
            <v>0</v>
          </cell>
          <cell r="DW401">
            <v>0</v>
          </cell>
          <cell r="DX401">
            <v>0</v>
          </cell>
          <cell r="DY401">
            <v>-5000</v>
          </cell>
          <cell r="DZ401" t="str">
            <v>No</v>
          </cell>
          <cell r="EA401">
            <v>39600</v>
          </cell>
          <cell r="EB401">
            <v>3999600</v>
          </cell>
          <cell r="EC401">
            <v>-44600</v>
          </cell>
          <cell r="ED401">
            <v>-1.1262626262626262E-2</v>
          </cell>
          <cell r="EE401">
            <v>496</v>
          </cell>
          <cell r="EF401">
            <v>312</v>
          </cell>
        </row>
        <row r="402">
          <cell r="A402" t="str">
            <v>Charlie Taylor</v>
          </cell>
          <cell r="B402" t="str">
            <v>Burnley</v>
          </cell>
          <cell r="C402" t="str">
            <v>Defense</v>
          </cell>
          <cell r="D402" t="str">
            <v>3.083.000</v>
          </cell>
          <cell r="E402">
            <v>2E-3</v>
          </cell>
          <cell r="F402" t="str">
            <v>Charlie Taylor</v>
          </cell>
          <cell r="G402" t="str">
            <v>Leicester City</v>
          </cell>
          <cell r="H402">
            <v>3083000</v>
          </cell>
          <cell r="I402">
            <v>0.95767195767195734</v>
          </cell>
          <cell r="J402">
            <v>0.81609195402298862</v>
          </cell>
          <cell r="K402">
            <v>1.4596210961395832</v>
          </cell>
          <cell r="L402">
            <v>190</v>
          </cell>
          <cell r="M402">
            <v>2.873015873015872E-2</v>
          </cell>
          <cell r="N402">
            <v>0.16280423280423276</v>
          </cell>
          <cell r="O402">
            <v>0.24899470899470891</v>
          </cell>
          <cell r="P402">
            <v>0.49627117268745824</v>
          </cell>
          <cell r="Q402">
            <v>0</v>
          </cell>
          <cell r="R402">
            <v>0.49</v>
          </cell>
          <cell r="S402">
            <v>0</v>
          </cell>
          <cell r="T402">
            <v>1.81</v>
          </cell>
          <cell r="U402">
            <v>2.84</v>
          </cell>
          <cell r="V402">
            <v>0.48159999999999997</v>
          </cell>
          <cell r="W402">
            <v>0.54899999999999993</v>
          </cell>
          <cell r="X402">
            <v>0.96940000000000004</v>
          </cell>
          <cell r="Y402">
            <v>14000</v>
          </cell>
          <cell r="Z402">
            <v>12040</v>
          </cell>
          <cell r="AA402">
            <v>2744.9999999999995</v>
          </cell>
          <cell r="AB402">
            <v>-14541</v>
          </cell>
          <cell r="AC402">
            <v>4309.5238095238083</v>
          </cell>
          <cell r="AD402">
            <v>8140.211640211638</v>
          </cell>
          <cell r="AE402">
            <v>2489.9470899470889</v>
          </cell>
          <cell r="AF402">
            <v>24813.558634372912</v>
          </cell>
          <cell r="AG402">
            <v>0</v>
          </cell>
          <cell r="AH402">
            <v>-9800</v>
          </cell>
          <cell r="AI402">
            <v>0</v>
          </cell>
          <cell r="AJ402">
            <v>18100</v>
          </cell>
          <cell r="AK402">
            <v>-22720</v>
          </cell>
          <cell r="AL402">
            <v>39577.241174055453</v>
          </cell>
          <cell r="AM402">
            <v>0.53038674033149169</v>
          </cell>
          <cell r="AN402">
            <v>0.46830985915492962</v>
          </cell>
          <cell r="AO402">
            <v>0.53292892244294532</v>
          </cell>
          <cell r="AP402">
            <v>0.53165631191860041</v>
          </cell>
          <cell r="AQ402">
            <v>14000</v>
          </cell>
          <cell r="AR402">
            <v>6707.5</v>
          </cell>
          <cell r="AS402">
            <v>1427.4999999999998</v>
          </cell>
          <cell r="AT402">
            <v>-6694.5</v>
          </cell>
          <cell r="AU402">
            <v>2285.7142857142849</v>
          </cell>
          <cell r="AV402">
            <v>4317.4603174603162</v>
          </cell>
          <cell r="AW402">
            <v>1320.63492063492</v>
          </cell>
          <cell r="AX402">
            <v>13223.863064991197</v>
          </cell>
          <cell r="AY402">
            <v>0</v>
          </cell>
          <cell r="AZ402">
            <v>-9800</v>
          </cell>
          <cell r="BA402">
            <v>0</v>
          </cell>
          <cell r="BB402">
            <v>9600</v>
          </cell>
          <cell r="BC402">
            <v>-10640.000000000002</v>
          </cell>
          <cell r="BD402">
            <v>5874.0862944003593</v>
          </cell>
          <cell r="BE402">
            <v>0.50276243093922657</v>
          </cell>
          <cell r="BF402">
            <v>0.49647887323943662</v>
          </cell>
          <cell r="BG402">
            <v>0.49195539976929853</v>
          </cell>
          <cell r="BH402">
            <v>0.49732956145969404</v>
          </cell>
          <cell r="BI402">
            <v>14000</v>
          </cell>
          <cell r="BJ402">
            <v>6045</v>
          </cell>
          <cell r="BK402">
            <v>1390.5</v>
          </cell>
          <cell r="BL402">
            <v>-7201.5</v>
          </cell>
          <cell r="BM402">
            <v>2166.6666666666661</v>
          </cell>
          <cell r="BN402">
            <v>4092.5925925925917</v>
          </cell>
          <cell r="BO402">
            <v>1251.8518518518515</v>
          </cell>
          <cell r="BP402">
            <v>12207.164157671856</v>
          </cell>
          <cell r="BQ402">
            <v>0</v>
          </cell>
          <cell r="BR402">
            <v>-9800</v>
          </cell>
          <cell r="BS402">
            <v>0</v>
          </cell>
          <cell r="BT402">
            <v>9100</v>
          </cell>
          <cell r="BU402">
            <v>-11280</v>
          </cell>
          <cell r="BV402">
            <v>1993.0688171957408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14000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-9800</v>
          </cell>
          <cell r="CK402">
            <v>0</v>
          </cell>
          <cell r="CL402">
            <v>0</v>
          </cell>
          <cell r="CM402">
            <v>0</v>
          </cell>
          <cell r="CN402">
            <v>-1225</v>
          </cell>
          <cell r="CO402">
            <v>0.53038674033149169</v>
          </cell>
          <cell r="CP402">
            <v>0.44366197183098594</v>
          </cell>
          <cell r="CQ402">
            <v>0.57157062934705272</v>
          </cell>
          <cell r="CR402">
            <v>0.55059375493062257</v>
          </cell>
          <cell r="CS402">
            <v>14000</v>
          </cell>
          <cell r="CT402">
            <v>6980</v>
          </cell>
          <cell r="CU402">
            <v>1465</v>
          </cell>
          <cell r="CV402">
            <v>-6417</v>
          </cell>
          <cell r="CW402">
            <v>2285.7142857142849</v>
          </cell>
          <cell r="CX402">
            <v>4317.4603174603162</v>
          </cell>
          <cell r="CY402">
            <v>1320.63492063492</v>
          </cell>
          <cell r="CZ402">
            <v>14182.701324988519</v>
          </cell>
          <cell r="DA402">
            <v>0</v>
          </cell>
          <cell r="DB402">
            <v>-9800</v>
          </cell>
          <cell r="DC402">
            <v>0</v>
          </cell>
          <cell r="DD402">
            <v>9600</v>
          </cell>
          <cell r="DE402">
            <v>-10080</v>
          </cell>
          <cell r="DF402">
            <v>865.90692804987748</v>
          </cell>
          <cell r="DG402">
            <v>0.72375690607734811</v>
          </cell>
          <cell r="DH402">
            <v>0.30281690140845069</v>
          </cell>
          <cell r="DI402">
            <v>0.8526831813062975</v>
          </cell>
          <cell r="DJ402">
            <v>0.78557962115016466</v>
          </cell>
          <cell r="DK402">
            <v>14000</v>
          </cell>
          <cell r="DL402">
            <v>11622.5</v>
          </cell>
          <cell r="DM402">
            <v>1457.5</v>
          </cell>
          <cell r="DN402">
            <v>-3654</v>
          </cell>
          <cell r="DO402">
            <v>3119.0476190476184</v>
          </cell>
          <cell r="DP402">
            <v>5891.5343915343901</v>
          </cell>
          <cell r="DQ402">
            <v>1802.1164021164016</v>
          </cell>
          <cell r="DR402">
            <v>21158.104115887443</v>
          </cell>
          <cell r="DS402">
            <v>0</v>
          </cell>
          <cell r="DT402">
            <v>-9800</v>
          </cell>
          <cell r="DU402">
            <v>0</v>
          </cell>
          <cell r="DV402">
            <v>13100</v>
          </cell>
          <cell r="DW402">
            <v>-19372.961879279079</v>
          </cell>
          <cell r="DX402">
            <v>791.37002029083669</v>
          </cell>
          <cell r="DY402">
            <v>47876.673233992275</v>
          </cell>
          <cell r="DZ402" t="str">
            <v>No</v>
          </cell>
          <cell r="EA402">
            <v>30830</v>
          </cell>
          <cell r="EB402">
            <v>3113830</v>
          </cell>
          <cell r="EC402">
            <v>17046.673233992275</v>
          </cell>
          <cell r="ED402">
            <v>5.5292485351904879E-3</v>
          </cell>
          <cell r="EE402">
            <v>162</v>
          </cell>
          <cell r="EF402">
            <v>158</v>
          </cell>
        </row>
        <row r="403">
          <cell r="A403" t="str">
            <v>Mark Gillespie</v>
          </cell>
          <cell r="B403" t="str">
            <v>Newcastle</v>
          </cell>
          <cell r="C403" t="str">
            <v>Goalkeeper</v>
          </cell>
          <cell r="D403" t="str">
            <v>3.455.000</v>
          </cell>
          <cell r="E403">
            <v>0</v>
          </cell>
          <cell r="F403" t="str">
            <v>Mark Gillespie</v>
          </cell>
          <cell r="G403" t="str">
            <v/>
          </cell>
          <cell r="H403">
            <v>3455000</v>
          </cell>
          <cell r="I403">
            <v>1.0660377358490565</v>
          </cell>
          <cell r="J403">
            <v>0.83206106870228991</v>
          </cell>
          <cell r="K403">
            <v>1.2007731918097617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1.1299999999999999</v>
          </cell>
          <cell r="U403">
            <v>1.0900000000000001</v>
          </cell>
          <cell r="V403">
            <v>0.3609</v>
          </cell>
          <cell r="W403">
            <v>0.29720000000000002</v>
          </cell>
          <cell r="X403">
            <v>0.34189999999999998</v>
          </cell>
          <cell r="Y403">
            <v>-5000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-5000</v>
          </cell>
          <cell r="AM403">
            <v>1.0796460176991152</v>
          </cell>
          <cell r="AN403">
            <v>1.0917431192660549</v>
          </cell>
          <cell r="AO403">
            <v>0.90483741803595963</v>
          </cell>
          <cell r="AP403">
            <v>0.98838459875074614</v>
          </cell>
          <cell r="AQ403">
            <v>-5000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1.0088495575221239</v>
          </cell>
          <cell r="BF403">
            <v>1.3853211009174311</v>
          </cell>
          <cell r="BG403">
            <v>0.65704681981505675</v>
          </cell>
          <cell r="BH403">
            <v>0.81416300176422818</v>
          </cell>
          <cell r="BI403">
            <v>-5000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0.68141592920353988</v>
          </cell>
          <cell r="BX403">
            <v>1.5321100917431192</v>
          </cell>
          <cell r="BY403">
            <v>0.55989836656540215</v>
          </cell>
          <cell r="BZ403">
            <v>0.61767602002401523</v>
          </cell>
          <cell r="CA403">
            <v>-5000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0.95575221238938068</v>
          </cell>
          <cell r="CP403">
            <v>1.4954128440366969</v>
          </cell>
          <cell r="CQ403">
            <v>0.58274825237398975</v>
          </cell>
          <cell r="CR403">
            <v>0.74629949180773658</v>
          </cell>
          <cell r="CS403">
            <v>-5000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0.76106194690265494</v>
          </cell>
          <cell r="DH403">
            <v>1.201834862385321</v>
          </cell>
          <cell r="DI403">
            <v>0.80251879796247838</v>
          </cell>
          <cell r="DJ403">
            <v>0.78151552691120751</v>
          </cell>
          <cell r="DK403">
            <v>-5000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-5000</v>
          </cell>
          <cell r="DZ403" t="str">
            <v>No</v>
          </cell>
          <cell r="EA403">
            <v>34550</v>
          </cell>
          <cell r="EB403">
            <v>3489550</v>
          </cell>
          <cell r="EC403">
            <v>-39550</v>
          </cell>
          <cell r="ED403">
            <v>-1.1447178002894355E-2</v>
          </cell>
          <cell r="EE403">
            <v>450</v>
          </cell>
          <cell r="EF403">
            <v>355</v>
          </cell>
        </row>
        <row r="404">
          <cell r="A404" t="str">
            <v>Dale Stephens</v>
          </cell>
          <cell r="B404" t="str">
            <v>Burnley</v>
          </cell>
          <cell r="C404" t="str">
            <v>Midfield</v>
          </cell>
          <cell r="D404" t="str">
            <v>2.417.000</v>
          </cell>
          <cell r="E404">
            <v>1E-3</v>
          </cell>
          <cell r="F404" t="str">
            <v>Dale Stephens</v>
          </cell>
          <cell r="G404" t="str">
            <v/>
          </cell>
          <cell r="H404">
            <v>2417000</v>
          </cell>
          <cell r="I404">
            <v>0.95767195767195734</v>
          </cell>
          <cell r="J404">
            <v>0.81609195402298862</v>
          </cell>
          <cell r="K404">
            <v>1.4596210961395832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1.81</v>
          </cell>
          <cell r="U404">
            <v>2.84</v>
          </cell>
          <cell r="V404">
            <v>0.48159999999999997</v>
          </cell>
          <cell r="W404">
            <v>0.54899999999999993</v>
          </cell>
          <cell r="X404">
            <v>0.96940000000000004</v>
          </cell>
          <cell r="Y404">
            <v>-5000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-5000</v>
          </cell>
          <cell r="AM404">
            <v>0.53038674033149169</v>
          </cell>
          <cell r="AN404">
            <v>0.46830985915492962</v>
          </cell>
          <cell r="AO404">
            <v>0.53292892244294532</v>
          </cell>
          <cell r="AP404">
            <v>0.53165631191860041</v>
          </cell>
          <cell r="AQ404">
            <v>-5000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0.50276243093922657</v>
          </cell>
          <cell r="BF404">
            <v>0.49647887323943662</v>
          </cell>
          <cell r="BG404">
            <v>0.49195539976929853</v>
          </cell>
          <cell r="BH404">
            <v>0.49732956145969404</v>
          </cell>
          <cell r="BI404">
            <v>-5000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-5000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0.53038674033149169</v>
          </cell>
          <cell r="CP404">
            <v>0.44366197183098594</v>
          </cell>
          <cell r="CQ404">
            <v>0.57157062934705272</v>
          </cell>
          <cell r="CR404">
            <v>0.55059375493062257</v>
          </cell>
          <cell r="CS404">
            <v>-5000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0.72375690607734811</v>
          </cell>
          <cell r="DH404">
            <v>0.30281690140845069</v>
          </cell>
          <cell r="DI404">
            <v>0.8526831813062975</v>
          </cell>
          <cell r="DJ404">
            <v>0.78557962115016466</v>
          </cell>
          <cell r="DK404">
            <v>-5000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-5000</v>
          </cell>
          <cell r="DZ404" t="str">
            <v>No</v>
          </cell>
          <cell r="EA404">
            <v>24170</v>
          </cell>
          <cell r="EB404">
            <v>2441170</v>
          </cell>
          <cell r="EC404">
            <v>-29170</v>
          </cell>
          <cell r="ED404">
            <v>-1.2068680182043856E-2</v>
          </cell>
          <cell r="EE404">
            <v>320</v>
          </cell>
          <cell r="EF404">
            <v>482</v>
          </cell>
        </row>
        <row r="405">
          <cell r="A405" t="str">
            <v>Seamus Coleman</v>
          </cell>
          <cell r="B405" t="str">
            <v>Everton</v>
          </cell>
          <cell r="C405" t="str">
            <v>Defense</v>
          </cell>
          <cell r="D405" t="str">
            <v>3.574.000</v>
          </cell>
          <cell r="E405">
            <v>1.9E-2</v>
          </cell>
          <cell r="F405" t="str">
            <v>Seamus Coleman</v>
          </cell>
          <cell r="G405" t="str">
            <v>Southampton</v>
          </cell>
          <cell r="H405">
            <v>3574000</v>
          </cell>
          <cell r="I405">
            <v>0.97204968944099401</v>
          </cell>
          <cell r="J405">
            <v>0.93693693693693725</v>
          </cell>
          <cell r="K405">
            <v>1.0552996276166207</v>
          </cell>
          <cell r="L405">
            <v>95</v>
          </cell>
          <cell r="M405">
            <v>3.8881987577639762E-2</v>
          </cell>
          <cell r="N405">
            <v>3.8881987577639762E-2</v>
          </cell>
          <cell r="O405">
            <v>0.28189440993788822</v>
          </cell>
          <cell r="P405">
            <v>0.33769588083731861</v>
          </cell>
          <cell r="Q405">
            <v>0</v>
          </cell>
          <cell r="R405">
            <v>0.12</v>
          </cell>
          <cell r="S405">
            <v>0</v>
          </cell>
          <cell r="T405">
            <v>3.13</v>
          </cell>
          <cell r="U405">
            <v>2.08</v>
          </cell>
          <cell r="V405">
            <v>0.98069999999999991</v>
          </cell>
          <cell r="W405">
            <v>0.51919999999999999</v>
          </cell>
          <cell r="X405">
            <v>0.5</v>
          </cell>
          <cell r="Y405">
            <v>7000</v>
          </cell>
          <cell r="Z405">
            <v>24517.499999999996</v>
          </cell>
          <cell r="AA405">
            <v>2596</v>
          </cell>
          <cell r="AB405">
            <v>-7500</v>
          </cell>
          <cell r="AC405">
            <v>5832.2981366459644</v>
          </cell>
          <cell r="AD405">
            <v>1944.0993788819881</v>
          </cell>
          <cell r="AE405">
            <v>2818.9440993788821</v>
          </cell>
          <cell r="AF405">
            <v>16884.794041865931</v>
          </cell>
          <cell r="AG405">
            <v>0</v>
          </cell>
          <cell r="AH405">
            <v>-2400</v>
          </cell>
          <cell r="AI405">
            <v>0</v>
          </cell>
          <cell r="AJ405">
            <v>31300</v>
          </cell>
          <cell r="AK405">
            <v>-16640</v>
          </cell>
          <cell r="AL405">
            <v>66353.635656772763</v>
          </cell>
          <cell r="AM405">
            <v>0.24600638977635783</v>
          </cell>
          <cell r="AN405">
            <v>0.88942307692307698</v>
          </cell>
          <cell r="AO405">
            <v>0.22238455471794352</v>
          </cell>
          <cell r="AP405">
            <v>0.233897459259788</v>
          </cell>
          <cell r="AQ405">
            <v>7000</v>
          </cell>
          <cell r="AR405">
            <v>3737.5</v>
          </cell>
          <cell r="AS405">
            <v>1129</v>
          </cell>
          <cell r="AT405">
            <v>-9372</v>
          </cell>
          <cell r="AU405">
            <v>1434.7826086956527</v>
          </cell>
          <cell r="AV405">
            <v>478.26086956521749</v>
          </cell>
          <cell r="AW405">
            <v>693.47826086956525</v>
          </cell>
          <cell r="AX405">
            <v>3754.9174045045411</v>
          </cell>
          <cell r="AY405">
            <v>0</v>
          </cell>
          <cell r="AZ405">
            <v>-2400</v>
          </cell>
          <cell r="BA405">
            <v>0</v>
          </cell>
          <cell r="BB405">
            <v>7700</v>
          </cell>
          <cell r="BC405">
            <v>-14800.000000000002</v>
          </cell>
          <cell r="BD405">
            <v>-3822.0304281825124</v>
          </cell>
          <cell r="BE405">
            <v>0.45047923322683703</v>
          </cell>
          <cell r="BF405">
            <v>0.4375</v>
          </cell>
          <cell r="BG405">
            <v>0.56930032780136453</v>
          </cell>
          <cell r="BH405">
            <v>0.50641679982376742</v>
          </cell>
          <cell r="BI405">
            <v>7000</v>
          </cell>
          <cell r="BJ405">
            <v>12002.5</v>
          </cell>
          <cell r="BK405">
            <v>1390.5</v>
          </cell>
          <cell r="BL405">
            <v>-3627</v>
          </cell>
          <cell r="BM405">
            <v>2627.3291925465846</v>
          </cell>
          <cell r="BN405">
            <v>875.77639751552806</v>
          </cell>
          <cell r="BO405">
            <v>1269.8757763975154</v>
          </cell>
          <cell r="BP405">
            <v>9612.518782892801</v>
          </cell>
          <cell r="BQ405">
            <v>0</v>
          </cell>
          <cell r="BR405">
            <v>-2400</v>
          </cell>
          <cell r="BS405">
            <v>0</v>
          </cell>
          <cell r="BT405">
            <v>14099.999999999998</v>
          </cell>
          <cell r="BU405">
            <v>-7280</v>
          </cell>
          <cell r="BV405">
            <v>7142.8750373381081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7000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-2400</v>
          </cell>
          <cell r="CK405">
            <v>0</v>
          </cell>
          <cell r="CL405">
            <v>0</v>
          </cell>
          <cell r="CM405">
            <v>0</v>
          </cell>
          <cell r="CN405">
            <v>-300</v>
          </cell>
          <cell r="CO405">
            <v>0.53993610223642174</v>
          </cell>
          <cell r="CP405">
            <v>0.46153846153846151</v>
          </cell>
          <cell r="CQ405">
            <v>0.54153522318255987</v>
          </cell>
          <cell r="CR405">
            <v>0.54073507157287481</v>
          </cell>
          <cell r="CS405">
            <v>7000</v>
          </cell>
          <cell r="CT405">
            <v>13527.5</v>
          </cell>
          <cell r="CU405">
            <v>1237.5</v>
          </cell>
          <cell r="CV405">
            <v>-3171</v>
          </cell>
          <cell r="CW405">
            <v>3149.0683229813676</v>
          </cell>
          <cell r="CX405">
            <v>1049.689440993789</v>
          </cell>
          <cell r="CY405">
            <v>1522.0496894409939</v>
          </cell>
          <cell r="CZ405">
            <v>9143.7107098534234</v>
          </cell>
          <cell r="DA405">
            <v>0</v>
          </cell>
          <cell r="DB405">
            <v>-2400</v>
          </cell>
          <cell r="DC405">
            <v>0</v>
          </cell>
          <cell r="DD405">
            <v>16900</v>
          </cell>
          <cell r="DE405">
            <v>-7679.9999999999991</v>
          </cell>
          <cell r="DF405">
            <v>2079.9073852043484</v>
          </cell>
          <cell r="DG405">
            <v>0.33546325878594252</v>
          </cell>
          <cell r="DH405">
            <v>0.72115384615384615</v>
          </cell>
          <cell r="DI405">
            <v>0.31557870490859519</v>
          </cell>
          <cell r="DJ405">
            <v>0.32536911462535079</v>
          </cell>
          <cell r="DK405">
            <v>7000</v>
          </cell>
          <cell r="DL405">
            <v>6537.5</v>
          </cell>
          <cell r="DM405">
            <v>1328.5</v>
          </cell>
          <cell r="DN405">
            <v>-7092</v>
          </cell>
          <cell r="DO405">
            <v>1956.5217391304354</v>
          </cell>
          <cell r="DP405">
            <v>652.17391304347848</v>
          </cell>
          <cell r="DQ405">
            <v>945.65217391304361</v>
          </cell>
          <cell r="DR405">
            <v>5328.4814363804144</v>
          </cell>
          <cell r="DS405">
            <v>0</v>
          </cell>
          <cell r="DT405">
            <v>-2400</v>
          </cell>
          <cell r="DU405">
            <v>0</v>
          </cell>
          <cell r="DV405">
            <v>10500</v>
          </cell>
          <cell r="DW405">
            <v>-5251.2296496790241</v>
          </cell>
          <cell r="DX405">
            <v>390.79998789963582</v>
          </cell>
          <cell r="DY405">
            <v>71845.187639032345</v>
          </cell>
          <cell r="DZ405" t="str">
            <v>No</v>
          </cell>
          <cell r="EA405">
            <v>35740</v>
          </cell>
          <cell r="EB405">
            <v>3609740</v>
          </cell>
          <cell r="EC405">
            <v>36105.187639032345</v>
          </cell>
          <cell r="ED405">
            <v>1.0102178970070605E-2</v>
          </cell>
          <cell r="EE405">
            <v>129</v>
          </cell>
          <cell r="EF405">
            <v>118</v>
          </cell>
        </row>
        <row r="406">
          <cell r="A406" t="str">
            <v>Ben Mee</v>
          </cell>
          <cell r="B406" t="str">
            <v>Burnley</v>
          </cell>
          <cell r="C406" t="str">
            <v>Defense</v>
          </cell>
          <cell r="D406" t="str">
            <v>3.361.000</v>
          </cell>
          <cell r="E406">
            <v>3.6000000000000004E-2</v>
          </cell>
          <cell r="F406" t="str">
            <v>Ben Mee</v>
          </cell>
          <cell r="G406" t="str">
            <v>Leicester City</v>
          </cell>
          <cell r="H406">
            <v>3361000</v>
          </cell>
          <cell r="I406">
            <v>0.95767195767195734</v>
          </cell>
          <cell r="J406">
            <v>0.81609195402298862</v>
          </cell>
          <cell r="K406">
            <v>1.4596210961395832</v>
          </cell>
          <cell r="L406">
            <v>190</v>
          </cell>
          <cell r="M406">
            <v>0.14365079365079361</v>
          </cell>
          <cell r="N406">
            <v>2.873015873015872E-2</v>
          </cell>
          <cell r="O406">
            <v>0.43095238095238081</v>
          </cell>
          <cell r="P406">
            <v>0.49627117268745824</v>
          </cell>
          <cell r="Q406">
            <v>0</v>
          </cell>
          <cell r="R406">
            <v>0.41000000000000003</v>
          </cell>
          <cell r="S406">
            <v>0</v>
          </cell>
          <cell r="T406">
            <v>1.81</v>
          </cell>
          <cell r="U406">
            <v>2.84</v>
          </cell>
          <cell r="V406">
            <v>0.48159999999999997</v>
          </cell>
          <cell r="W406">
            <v>0.54899999999999993</v>
          </cell>
          <cell r="X406">
            <v>0.96940000000000004</v>
          </cell>
          <cell r="Y406">
            <v>14000</v>
          </cell>
          <cell r="Z406">
            <v>12040</v>
          </cell>
          <cell r="AA406">
            <v>2744.9999999999995</v>
          </cell>
          <cell r="AB406">
            <v>-14541</v>
          </cell>
          <cell r="AC406">
            <v>21547.619047619042</v>
          </cell>
          <cell r="AD406">
            <v>1436.5079365079359</v>
          </cell>
          <cell r="AE406">
            <v>4309.5238095238083</v>
          </cell>
          <cell r="AF406">
            <v>24813.558634372912</v>
          </cell>
          <cell r="AG406">
            <v>0</v>
          </cell>
          <cell r="AH406">
            <v>-8200</v>
          </cell>
          <cell r="AI406">
            <v>0</v>
          </cell>
          <cell r="AJ406">
            <v>18100</v>
          </cell>
          <cell r="AK406">
            <v>-22720</v>
          </cell>
          <cell r="AL406">
            <v>53531.209428023692</v>
          </cell>
          <cell r="AM406">
            <v>0.53038674033149169</v>
          </cell>
          <cell r="AN406">
            <v>0.46830985915492962</v>
          </cell>
          <cell r="AO406">
            <v>0.53292892244294532</v>
          </cell>
          <cell r="AP406">
            <v>0.53165631191860041</v>
          </cell>
          <cell r="AQ406">
            <v>14000</v>
          </cell>
          <cell r="AR406">
            <v>6707.5</v>
          </cell>
          <cell r="AS406">
            <v>1427.4999999999998</v>
          </cell>
          <cell r="AT406">
            <v>-6694.5</v>
          </cell>
          <cell r="AU406">
            <v>11428.571428571426</v>
          </cell>
          <cell r="AV406">
            <v>761.90476190476159</v>
          </cell>
          <cell r="AW406">
            <v>2285.7142857142849</v>
          </cell>
          <cell r="AX406">
            <v>13223.863064991197</v>
          </cell>
          <cell r="AY406">
            <v>0</v>
          </cell>
          <cell r="AZ406">
            <v>-8200</v>
          </cell>
          <cell r="BA406">
            <v>0</v>
          </cell>
          <cell r="BB406">
            <v>9600</v>
          </cell>
          <cell r="BC406">
            <v>-10640.000000000002</v>
          </cell>
          <cell r="BD406">
            <v>9950.2767705908336</v>
          </cell>
          <cell r="BE406">
            <v>0.50276243093922657</v>
          </cell>
          <cell r="BF406">
            <v>0.49647887323943662</v>
          </cell>
          <cell r="BG406">
            <v>0.49195539976929853</v>
          </cell>
          <cell r="BH406">
            <v>0.49732956145969404</v>
          </cell>
          <cell r="BI406">
            <v>14000</v>
          </cell>
          <cell r="BJ406">
            <v>6045</v>
          </cell>
          <cell r="BK406">
            <v>1390.5</v>
          </cell>
          <cell r="BL406">
            <v>-7201.5</v>
          </cell>
          <cell r="BM406">
            <v>10833.333333333332</v>
          </cell>
          <cell r="BN406">
            <v>722.22222222222206</v>
          </cell>
          <cell r="BO406">
            <v>2166.6666666666661</v>
          </cell>
          <cell r="BP406">
            <v>12207.164157671856</v>
          </cell>
          <cell r="BQ406">
            <v>0</v>
          </cell>
          <cell r="BR406">
            <v>-8200</v>
          </cell>
          <cell r="BS406">
            <v>0</v>
          </cell>
          <cell r="BT406">
            <v>9100</v>
          </cell>
          <cell r="BU406">
            <v>-11280</v>
          </cell>
          <cell r="BV406">
            <v>3945.8465949735191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14000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-8200</v>
          </cell>
          <cell r="CK406">
            <v>0</v>
          </cell>
          <cell r="CL406">
            <v>0</v>
          </cell>
          <cell r="CM406">
            <v>0</v>
          </cell>
          <cell r="CN406">
            <v>-1025</v>
          </cell>
          <cell r="CO406">
            <v>0.53038674033149169</v>
          </cell>
          <cell r="CP406">
            <v>0.44366197183098594</v>
          </cell>
          <cell r="CQ406">
            <v>0.57157062934705272</v>
          </cell>
          <cell r="CR406">
            <v>0.55059375493062257</v>
          </cell>
          <cell r="CS406">
            <v>14000</v>
          </cell>
          <cell r="CT406">
            <v>6980</v>
          </cell>
          <cell r="CU406">
            <v>1465</v>
          </cell>
          <cell r="CV406">
            <v>-6417</v>
          </cell>
          <cell r="CW406">
            <v>11428.571428571426</v>
          </cell>
          <cell r="CX406">
            <v>761.90476190476159</v>
          </cell>
          <cell r="CY406">
            <v>2285.7142857142849</v>
          </cell>
          <cell r="CZ406">
            <v>14182.701324988519</v>
          </cell>
          <cell r="DA406">
            <v>0</v>
          </cell>
          <cell r="DB406">
            <v>-8200</v>
          </cell>
          <cell r="DC406">
            <v>0</v>
          </cell>
          <cell r="DD406">
            <v>9600</v>
          </cell>
          <cell r="DE406">
            <v>-10080</v>
          </cell>
          <cell r="DF406">
            <v>1375.4307375736871</v>
          </cell>
          <cell r="DG406">
            <v>0.72375690607734811</v>
          </cell>
          <cell r="DH406">
            <v>0.30281690140845069</v>
          </cell>
          <cell r="DI406">
            <v>0.8526831813062975</v>
          </cell>
          <cell r="DJ406">
            <v>0.78557962115016466</v>
          </cell>
          <cell r="DK406">
            <v>14000</v>
          </cell>
          <cell r="DL406">
            <v>11622.5</v>
          </cell>
          <cell r="DM406">
            <v>1457.5</v>
          </cell>
          <cell r="DN406">
            <v>-3654</v>
          </cell>
          <cell r="DO406">
            <v>15595.238095238092</v>
          </cell>
          <cell r="DP406">
            <v>1039.6825396825393</v>
          </cell>
          <cell r="DQ406">
            <v>3119.0476190476184</v>
          </cell>
          <cell r="DR406">
            <v>21158.104115887443</v>
          </cell>
          <cell r="DS406">
            <v>0</v>
          </cell>
          <cell r="DT406">
            <v>-8200</v>
          </cell>
          <cell r="DU406">
            <v>0</v>
          </cell>
          <cell r="DV406">
            <v>13100</v>
          </cell>
          <cell r="DW406">
            <v>-19372.961879279079</v>
          </cell>
          <cell r="DX406">
            <v>1120.7847028305193</v>
          </cell>
          <cell r="DY406">
            <v>68898.54823399226</v>
          </cell>
          <cell r="DZ406" t="str">
            <v>No</v>
          </cell>
          <cell r="EA406">
            <v>33610</v>
          </cell>
          <cell r="EB406">
            <v>3394610</v>
          </cell>
          <cell r="EC406">
            <v>35288.54823399226</v>
          </cell>
          <cell r="ED406">
            <v>1.0499419290089932E-2</v>
          </cell>
          <cell r="EE406">
            <v>130</v>
          </cell>
          <cell r="EF406">
            <v>115</v>
          </cell>
        </row>
        <row r="407">
          <cell r="A407" t="str">
            <v>Joachim Andersen</v>
          </cell>
          <cell r="B407" t="str">
            <v>Fulham</v>
          </cell>
          <cell r="C407" t="str">
            <v>Defense</v>
          </cell>
          <cell r="D407" t="str">
            <v>3.798.000</v>
          </cell>
          <cell r="E407">
            <v>1.3999999999999999E-2</v>
          </cell>
          <cell r="F407" t="str">
            <v>Joachim Andersen</v>
          </cell>
          <cell r="G407" t="str">
            <v>Crystal Palace</v>
          </cell>
          <cell r="H407">
            <v>3798000</v>
          </cell>
          <cell r="I407">
            <v>0.99176954732510336</v>
          </cell>
          <cell r="J407">
            <v>0.98425196850393737</v>
          </cell>
          <cell r="K407">
            <v>0.98214923328760351</v>
          </cell>
          <cell r="L407">
            <v>190</v>
          </cell>
          <cell r="M407">
            <v>2.9753086419753098E-2</v>
          </cell>
          <cell r="N407">
            <v>8.9259259259259302E-2</v>
          </cell>
          <cell r="O407">
            <v>0.16860082304526758</v>
          </cell>
          <cell r="P407">
            <v>0.57946804763968607</v>
          </cell>
          <cell r="Q407">
            <v>0</v>
          </cell>
          <cell r="R407">
            <v>0.53</v>
          </cell>
          <cell r="S407">
            <v>6.0000000000000005E-2</v>
          </cell>
          <cell r="T407">
            <v>2.41</v>
          </cell>
          <cell r="U407">
            <v>2.5</v>
          </cell>
          <cell r="V407">
            <v>0.69979999999999998</v>
          </cell>
          <cell r="W407">
            <v>0.55679999999999996</v>
          </cell>
          <cell r="X407">
            <v>0.74329999999999996</v>
          </cell>
          <cell r="Y407">
            <v>14000</v>
          </cell>
          <cell r="Z407">
            <v>17495</v>
          </cell>
          <cell r="AA407">
            <v>2784</v>
          </cell>
          <cell r="AB407">
            <v>-11149.5</v>
          </cell>
          <cell r="AC407">
            <v>4462.9629629629644</v>
          </cell>
          <cell r="AD407">
            <v>4462.9629629629653</v>
          </cell>
          <cell r="AE407">
            <v>1686.0082304526759</v>
          </cell>
          <cell r="AF407">
            <v>28973.402381984302</v>
          </cell>
          <cell r="AG407">
            <v>0</v>
          </cell>
          <cell r="AH407">
            <v>-10600</v>
          </cell>
          <cell r="AI407">
            <v>-3000.0000000000005</v>
          </cell>
          <cell r="AJ407">
            <v>24100</v>
          </cell>
          <cell r="AK407">
            <v>-20000</v>
          </cell>
          <cell r="AL407">
            <v>53214.836538362899</v>
          </cell>
          <cell r="AM407">
            <v>0.29045643153526968</v>
          </cell>
          <cell r="AN407">
            <v>0.84000000000000008</v>
          </cell>
          <cell r="AO407">
            <v>0.21132559206978996</v>
          </cell>
          <cell r="AP407">
            <v>0.24775164452465148</v>
          </cell>
          <cell r="AQ407">
            <v>14000</v>
          </cell>
          <cell r="AR407">
            <v>2797.5</v>
          </cell>
          <cell r="AS407">
            <v>974.5</v>
          </cell>
          <cell r="AT407">
            <v>-10398</v>
          </cell>
          <cell r="AU407">
            <v>1296.2962962962965</v>
          </cell>
          <cell r="AV407">
            <v>1296.2962962962968</v>
          </cell>
          <cell r="AW407">
            <v>489.71193415637885</v>
          </cell>
          <cell r="AX407">
            <v>6122.8214126490957</v>
          </cell>
          <cell r="AY407">
            <v>0</v>
          </cell>
          <cell r="AZ407">
            <v>-10600</v>
          </cell>
          <cell r="BA407">
            <v>-3000.0000000000005</v>
          </cell>
          <cell r="BB407">
            <v>6999.9999999999991</v>
          </cell>
          <cell r="BC407">
            <v>-16800</v>
          </cell>
          <cell r="BD407">
            <v>-10410.437030300967</v>
          </cell>
          <cell r="BE407">
            <v>0.23651452282157673</v>
          </cell>
          <cell r="BF407">
            <v>0.85199999999999998</v>
          </cell>
          <cell r="BG407">
            <v>0.20507997694862173</v>
          </cell>
          <cell r="BH407">
            <v>0.22023712876865978</v>
          </cell>
          <cell r="BI407">
            <v>14000</v>
          </cell>
          <cell r="BJ407">
            <v>2117.5</v>
          </cell>
          <cell r="BK407">
            <v>909</v>
          </cell>
          <cell r="BL407">
            <v>-11002.5</v>
          </cell>
          <cell r="BM407">
            <v>1055.5555555555557</v>
          </cell>
          <cell r="BN407">
            <v>1055.5555555555559</v>
          </cell>
          <cell r="BO407">
            <v>398.76543209876559</v>
          </cell>
          <cell r="BP407">
            <v>5941.8646926204829</v>
          </cell>
          <cell r="BQ407">
            <v>0</v>
          </cell>
          <cell r="BR407">
            <v>-10600</v>
          </cell>
          <cell r="BS407">
            <v>-3000.0000000000005</v>
          </cell>
          <cell r="BT407">
            <v>5699.9999999999991</v>
          </cell>
          <cell r="BU407">
            <v>-17040</v>
          </cell>
          <cell r="BV407">
            <v>-6116.0646910424102</v>
          </cell>
          <cell r="BW407">
            <v>0.57676348547717837</v>
          </cell>
          <cell r="BX407">
            <v>0.54400000000000004</v>
          </cell>
          <cell r="BY407">
            <v>0.44292481354062141</v>
          </cell>
          <cell r="BZ407">
            <v>0.50543333809911883</v>
          </cell>
          <cell r="CA407">
            <v>14000</v>
          </cell>
          <cell r="CB407">
            <v>9380</v>
          </cell>
          <cell r="CC407">
            <v>1310.5</v>
          </cell>
          <cell r="CD407">
            <v>-5440.5</v>
          </cell>
          <cell r="CE407">
            <v>2574.0740740740748</v>
          </cell>
          <cell r="CF407">
            <v>2574.0740740740753</v>
          </cell>
          <cell r="CG407">
            <v>972.42798353909518</v>
          </cell>
          <cell r="CH407">
            <v>12833.038847677793</v>
          </cell>
          <cell r="CI407">
            <v>0</v>
          </cell>
          <cell r="CJ407">
            <v>-10600</v>
          </cell>
          <cell r="CK407">
            <v>-3000.0000000000005</v>
          </cell>
          <cell r="CL407">
            <v>13899.999999999998</v>
          </cell>
          <cell r="CM407">
            <v>-10880</v>
          </cell>
          <cell r="CN407">
            <v>1702.95187242063</v>
          </cell>
          <cell r="CO407">
            <v>0.39834024896265557</v>
          </cell>
          <cell r="CP407">
            <v>0.62</v>
          </cell>
          <cell r="CQ407">
            <v>0.36628072020757751</v>
          </cell>
          <cell r="CR407">
            <v>0.38197428352928053</v>
          </cell>
          <cell r="CS407">
            <v>14000</v>
          </cell>
          <cell r="CT407">
            <v>5817.5</v>
          </cell>
          <cell r="CU407">
            <v>1312.5</v>
          </cell>
          <cell r="CV407">
            <v>-7572</v>
          </cell>
          <cell r="CW407">
            <v>1777.7777777777783</v>
          </cell>
          <cell r="CX407">
            <v>1777.7777777777785</v>
          </cell>
          <cell r="CY407">
            <v>671.60493827160531</v>
          </cell>
          <cell r="CZ407">
            <v>10612.398691337152</v>
          </cell>
          <cell r="DA407">
            <v>0</v>
          </cell>
          <cell r="DB407">
            <v>-10600</v>
          </cell>
          <cell r="DC407">
            <v>-3000.0000000000005</v>
          </cell>
          <cell r="DD407">
            <v>9600</v>
          </cell>
          <cell r="DE407">
            <v>-12400</v>
          </cell>
          <cell r="DF407">
            <v>-125.15255092723032</v>
          </cell>
          <cell r="DG407">
            <v>0.45643153526970953</v>
          </cell>
          <cell r="DH407">
            <v>0.4</v>
          </cell>
          <cell r="DI407">
            <v>0.63485716368642675</v>
          </cell>
          <cell r="DJ407">
            <v>0.53830180187174648</v>
          </cell>
          <cell r="DK407">
            <v>14000</v>
          </cell>
          <cell r="DL407">
            <v>9320</v>
          </cell>
          <cell r="DM407">
            <v>1531.5</v>
          </cell>
          <cell r="DN407">
            <v>-4813.5</v>
          </cell>
          <cell r="DO407">
            <v>2037.0370370370376</v>
          </cell>
          <cell r="DP407">
            <v>2037.0370370370381</v>
          </cell>
          <cell r="DQ407">
            <v>769.54732510288113</v>
          </cell>
          <cell r="DR407">
            <v>18393.972058572115</v>
          </cell>
          <cell r="DS407">
            <v>0</v>
          </cell>
          <cell r="DT407">
            <v>-10600</v>
          </cell>
          <cell r="DU407">
            <v>-3000.0000000000005</v>
          </cell>
          <cell r="DV407">
            <v>11000</v>
          </cell>
          <cell r="DW407">
            <v>-12697.143273728536</v>
          </cell>
          <cell r="DX407">
            <v>436.82656825064169</v>
          </cell>
          <cell r="DY407">
            <v>38702.960706763559</v>
          </cell>
          <cell r="DZ407" t="str">
            <v>No</v>
          </cell>
          <cell r="EA407">
            <v>37980</v>
          </cell>
          <cell r="EB407">
            <v>3835980</v>
          </cell>
          <cell r="EC407">
            <v>722.96070676355885</v>
          </cell>
          <cell r="ED407">
            <v>1.903530033606E-4</v>
          </cell>
          <cell r="EE407">
            <v>194</v>
          </cell>
          <cell r="EF407">
            <v>194</v>
          </cell>
        </row>
        <row r="408">
          <cell r="A408" t="str">
            <v>Ilkay Gündogan</v>
          </cell>
          <cell r="B408" t="str">
            <v>Manchester City</v>
          </cell>
          <cell r="C408" t="str">
            <v>Midfield</v>
          </cell>
          <cell r="D408" t="str">
            <v>6.635.000</v>
          </cell>
          <cell r="E408">
            <v>0.36</v>
          </cell>
          <cell r="F408" t="str">
            <v>Ilkay Gundogan</v>
          </cell>
          <cell r="G408" t="str">
            <v>West Ham</v>
          </cell>
          <cell r="H408">
            <v>6635000</v>
          </cell>
          <cell r="I408">
            <v>0.99784017278617732</v>
          </cell>
          <cell r="J408">
            <v>0.62903225806451601</v>
          </cell>
          <cell r="K408">
            <v>1.2318970745493336</v>
          </cell>
          <cell r="L408">
            <v>190</v>
          </cell>
          <cell r="M408">
            <v>0.81822894168466531</v>
          </cell>
          <cell r="N408">
            <v>0.33926565874730025</v>
          </cell>
          <cell r="O408">
            <v>1.7861339092872575</v>
          </cell>
          <cell r="P408">
            <v>1.3674057527497601</v>
          </cell>
          <cell r="Q408">
            <v>0</v>
          </cell>
          <cell r="R408">
            <v>0.24000000000000002</v>
          </cell>
          <cell r="S408">
            <v>0.01</v>
          </cell>
          <cell r="T408">
            <v>4.6199999999999992</v>
          </cell>
          <cell r="U408">
            <v>0.78</v>
          </cell>
          <cell r="V408">
            <v>1.6113</v>
          </cell>
          <cell r="W408">
            <v>0.29200000000000004</v>
          </cell>
          <cell r="X408">
            <v>9.6700000000000008E-2</v>
          </cell>
          <cell r="Y408">
            <v>14000</v>
          </cell>
          <cell r="Z408">
            <v>40282.5</v>
          </cell>
          <cell r="AA408">
            <v>1460.0000000000002</v>
          </cell>
          <cell r="AB408">
            <v>-1450.5000000000002</v>
          </cell>
          <cell r="AC408">
            <v>102278.61771058316</v>
          </cell>
          <cell r="AD408">
            <v>16963.282937365013</v>
          </cell>
          <cell r="AE408">
            <v>17861.339092872575</v>
          </cell>
          <cell r="AF408">
            <v>0</v>
          </cell>
          <cell r="AG408">
            <v>0</v>
          </cell>
          <cell r="AH408">
            <v>-4800</v>
          </cell>
          <cell r="AI408">
            <v>-500</v>
          </cell>
          <cell r="AJ408">
            <v>46199.999999999993</v>
          </cell>
          <cell r="AK408">
            <v>-6240</v>
          </cell>
          <cell r="AL408">
            <v>226055.23974082072</v>
          </cell>
          <cell r="AM408">
            <v>1</v>
          </cell>
          <cell r="AN408">
            <v>1.4102564102564104</v>
          </cell>
          <cell r="AO408">
            <v>0.87715645355917138</v>
          </cell>
          <cell r="AP408">
            <v>0.93656631028409909</v>
          </cell>
          <cell r="AQ408">
            <v>14000</v>
          </cell>
          <cell r="AR408">
            <v>37862.5</v>
          </cell>
          <cell r="AS408">
            <v>1585</v>
          </cell>
          <cell r="AT408">
            <v>-2526.0000000000005</v>
          </cell>
          <cell r="AU408">
            <v>102278.61771058316</v>
          </cell>
          <cell r="AV408">
            <v>16963.282937365013</v>
          </cell>
          <cell r="AW408">
            <v>17861.339092872575</v>
          </cell>
          <cell r="AX408">
            <v>0</v>
          </cell>
          <cell r="AY408">
            <v>0</v>
          </cell>
          <cell r="AZ408">
            <v>-4800</v>
          </cell>
          <cell r="BA408">
            <v>-500</v>
          </cell>
          <cell r="BB408">
            <v>46199.999999999993</v>
          </cell>
          <cell r="BC408">
            <v>-8800</v>
          </cell>
          <cell r="BD408">
            <v>103062.36987041036</v>
          </cell>
          <cell r="BE408">
            <v>0.46103896103896108</v>
          </cell>
          <cell r="BF408">
            <v>0.73076923076923073</v>
          </cell>
          <cell r="BG408">
            <v>0.41357544208242786</v>
          </cell>
          <cell r="BH408">
            <v>0.43666278995228297</v>
          </cell>
          <cell r="BI408">
            <v>14000</v>
          </cell>
          <cell r="BJ408">
            <v>18337.5</v>
          </cell>
          <cell r="BK408">
            <v>909</v>
          </cell>
          <cell r="BL408">
            <v>-1270.5</v>
          </cell>
          <cell r="BM408">
            <v>47154.427645788346</v>
          </cell>
          <cell r="BN408">
            <v>7820.7343412527016</v>
          </cell>
          <cell r="BO408">
            <v>8234.7732181425508</v>
          </cell>
          <cell r="BP408">
            <v>0</v>
          </cell>
          <cell r="BQ408">
            <v>0</v>
          </cell>
          <cell r="BR408">
            <v>-4800</v>
          </cell>
          <cell r="BS408">
            <v>-500</v>
          </cell>
          <cell r="BT408">
            <v>21300</v>
          </cell>
          <cell r="BU408">
            <v>-4560</v>
          </cell>
          <cell r="BV408">
            <v>23156.483801295901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14000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-4800</v>
          </cell>
          <cell r="CK408">
            <v>-500</v>
          </cell>
          <cell r="CL408">
            <v>0</v>
          </cell>
          <cell r="CM408">
            <v>0</v>
          </cell>
          <cell r="CN408">
            <v>-662.5</v>
          </cell>
          <cell r="CO408">
            <v>0.40043290043290053</v>
          </cell>
          <cell r="CP408">
            <v>0.93589743589743579</v>
          </cell>
          <cell r="CQ408">
            <v>0.35242574423949602</v>
          </cell>
          <cell r="CR408">
            <v>0.37566323077065311</v>
          </cell>
          <cell r="CS408">
            <v>14000</v>
          </cell>
          <cell r="CT408">
            <v>15862.499999999998</v>
          </cell>
          <cell r="CU408">
            <v>1124</v>
          </cell>
          <cell r="CV408">
            <v>-2110.5</v>
          </cell>
          <cell r="CW408">
            <v>40955.723542116641</v>
          </cell>
          <cell r="CX408">
            <v>6792.6565874730049</v>
          </cell>
          <cell r="CY408">
            <v>7152.2678185745181</v>
          </cell>
          <cell r="CZ408">
            <v>0</v>
          </cell>
          <cell r="DA408">
            <v>0</v>
          </cell>
          <cell r="DB408">
            <v>-4800</v>
          </cell>
          <cell r="DC408">
            <v>-500</v>
          </cell>
          <cell r="DD408">
            <v>18500</v>
          </cell>
          <cell r="DE408">
            <v>-5839.9999999999991</v>
          </cell>
          <cell r="DF408">
            <v>4821.0404967602608</v>
          </cell>
          <cell r="DG408">
            <v>0.61038961038961048</v>
          </cell>
          <cell r="DH408">
            <v>0.60256410256410253</v>
          </cell>
          <cell r="DI408">
            <v>0.45707155101977864</v>
          </cell>
          <cell r="DJ408">
            <v>0.52819667354796707</v>
          </cell>
          <cell r="DK408">
            <v>14000</v>
          </cell>
          <cell r="DL408">
            <v>21292.5</v>
          </cell>
          <cell r="DM408">
            <v>545</v>
          </cell>
          <cell r="DN408">
            <v>-589.5</v>
          </cell>
          <cell r="DO408">
            <v>62429.805615550766</v>
          </cell>
          <cell r="DP408">
            <v>10354.211663066957</v>
          </cell>
          <cell r="DQ408">
            <v>10902.375809935209</v>
          </cell>
          <cell r="DR408">
            <v>0</v>
          </cell>
          <cell r="DS408">
            <v>0</v>
          </cell>
          <cell r="DT408">
            <v>-4800</v>
          </cell>
          <cell r="DU408">
            <v>-500</v>
          </cell>
          <cell r="DV408">
            <v>28200</v>
          </cell>
          <cell r="DW408">
            <v>-2852.1264783634188</v>
          </cell>
          <cell r="DX408">
            <v>3905.6958315684224</v>
          </cell>
          <cell r="DY408">
            <v>360338.32974085573</v>
          </cell>
          <cell r="DZ408" t="str">
            <v>No</v>
          </cell>
          <cell r="EA408">
            <v>66350</v>
          </cell>
          <cell r="EB408">
            <v>6701350</v>
          </cell>
          <cell r="EC408">
            <v>293988.32974085573</v>
          </cell>
          <cell r="ED408">
            <v>4.4308715861470345E-2</v>
          </cell>
          <cell r="EE408">
            <v>3</v>
          </cell>
          <cell r="EF408">
            <v>3</v>
          </cell>
        </row>
        <row r="409">
          <cell r="A409" t="str">
            <v>Dwight Gayle</v>
          </cell>
          <cell r="B409" t="str">
            <v>Newcastle</v>
          </cell>
          <cell r="C409" t="str">
            <v>Striker</v>
          </cell>
          <cell r="D409" t="str">
            <v>2.914.000</v>
          </cell>
          <cell r="E409">
            <v>2E-3</v>
          </cell>
          <cell r="F409" t="str">
            <v>Dwight Gayle</v>
          </cell>
          <cell r="G409" t="str">
            <v/>
          </cell>
          <cell r="H409">
            <v>2914000</v>
          </cell>
          <cell r="I409">
            <v>1.0660377358490565</v>
          </cell>
          <cell r="J409">
            <v>0.83206106870228991</v>
          </cell>
          <cell r="K409">
            <v>1.2007731918097617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1.1299999999999999</v>
          </cell>
          <cell r="U409">
            <v>1.0900000000000001</v>
          </cell>
          <cell r="V409">
            <v>0.3609</v>
          </cell>
          <cell r="W409">
            <v>0.29720000000000002</v>
          </cell>
          <cell r="X409">
            <v>0.34189999999999998</v>
          </cell>
          <cell r="Y409">
            <v>-5000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-5000</v>
          </cell>
          <cell r="AM409">
            <v>1.0796460176991152</v>
          </cell>
          <cell r="AN409">
            <v>1.0917431192660549</v>
          </cell>
          <cell r="AO409">
            <v>0.90483741803595963</v>
          </cell>
          <cell r="AP409">
            <v>0.98838459875074614</v>
          </cell>
          <cell r="AQ409">
            <v>-5000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1.0088495575221239</v>
          </cell>
          <cell r="BF409">
            <v>1.3853211009174311</v>
          </cell>
          <cell r="BG409">
            <v>0.65704681981505675</v>
          </cell>
          <cell r="BH409">
            <v>0.81416300176422818</v>
          </cell>
          <cell r="BI409">
            <v>-5000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0.68141592920353988</v>
          </cell>
          <cell r="BX409">
            <v>1.5321100917431192</v>
          </cell>
          <cell r="BY409">
            <v>0.55989836656540215</v>
          </cell>
          <cell r="BZ409">
            <v>0.61767602002401523</v>
          </cell>
          <cell r="CA409">
            <v>-5000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0.95575221238938068</v>
          </cell>
          <cell r="CP409">
            <v>1.4954128440366969</v>
          </cell>
          <cell r="CQ409">
            <v>0.58274825237398975</v>
          </cell>
          <cell r="CR409">
            <v>0.74629949180773658</v>
          </cell>
          <cell r="CS409">
            <v>-5000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0.76106194690265494</v>
          </cell>
          <cell r="DH409">
            <v>1.201834862385321</v>
          </cell>
          <cell r="DI409">
            <v>0.80251879796247838</v>
          </cell>
          <cell r="DJ409">
            <v>0.78151552691120751</v>
          </cell>
          <cell r="DK409">
            <v>-5000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-5000</v>
          </cell>
          <cell r="DZ409" t="str">
            <v>No</v>
          </cell>
          <cell r="EA409">
            <v>29140</v>
          </cell>
          <cell r="EB409">
            <v>2943140</v>
          </cell>
          <cell r="EC409">
            <v>-34140</v>
          </cell>
          <cell r="ED409">
            <v>-1.1715854495538778E-2</v>
          </cell>
          <cell r="EE409">
            <v>388</v>
          </cell>
          <cell r="EF409">
            <v>415</v>
          </cell>
        </row>
        <row r="410">
          <cell r="A410" t="str">
            <v>Davy Pröpper</v>
          </cell>
          <cell r="B410" t="str">
            <v>Brighton and Hove</v>
          </cell>
          <cell r="C410" t="str">
            <v>Midfield</v>
          </cell>
          <cell r="D410" t="str">
            <v>2.523.000</v>
          </cell>
          <cell r="E410">
            <v>1E-3</v>
          </cell>
          <cell r="F410" t="str">
            <v>Davy Propper</v>
          </cell>
          <cell r="G410" t="str">
            <v/>
          </cell>
          <cell r="H410">
            <v>2523000</v>
          </cell>
          <cell r="I410">
            <v>1.0849673202614376</v>
          </cell>
          <cell r="J410">
            <v>0.94845360824742264</v>
          </cell>
          <cell r="K410">
            <v>1.0487343186434583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1.66</v>
          </cell>
          <cell r="U410">
            <v>0.92</v>
          </cell>
          <cell r="V410">
            <v>0.54459999999999997</v>
          </cell>
          <cell r="W410">
            <v>0.25019999999999998</v>
          </cell>
          <cell r="X410">
            <v>0.20519999999999999</v>
          </cell>
          <cell r="Y410">
            <v>-5000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-5000</v>
          </cell>
          <cell r="AM410">
            <v>0.77108433734939763</v>
          </cell>
          <cell r="AN410">
            <v>1.173913043478261</v>
          </cell>
          <cell r="AO410">
            <v>0.85214378896621135</v>
          </cell>
          <cell r="AP410">
            <v>0.81060146116412601</v>
          </cell>
          <cell r="AQ410">
            <v>-5000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0.78313253012048201</v>
          </cell>
          <cell r="BF410">
            <v>1.2499999999999998</v>
          </cell>
          <cell r="BG410">
            <v>0.79453360250333427</v>
          </cell>
          <cell r="BH410">
            <v>0.78881246845760333</v>
          </cell>
          <cell r="BI410">
            <v>-5000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1.0060240963855422</v>
          </cell>
          <cell r="BX410">
            <v>0.83695652173913038</v>
          </cell>
          <cell r="BY410">
            <v>1.1618342427282833</v>
          </cell>
          <cell r="BZ410">
            <v>1.0811259150489836</v>
          </cell>
          <cell r="CA410">
            <v>-5000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0.58433734939759041</v>
          </cell>
          <cell r="CP410">
            <v>2.0217391304347827</v>
          </cell>
          <cell r="CQ410">
            <v>0.39062783535852114</v>
          </cell>
          <cell r="CR410">
            <v>0.47776399394922653</v>
          </cell>
          <cell r="CS410">
            <v>-5000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0.90361445783132532</v>
          </cell>
          <cell r="DH410">
            <v>1.1413043478260869</v>
          </cell>
          <cell r="DI410">
            <v>0.8780954309205613</v>
          </cell>
          <cell r="DJ410">
            <v>0.890763563879578</v>
          </cell>
          <cell r="DK410">
            <v>-5000</v>
          </cell>
          <cell r="DL410">
            <v>0</v>
          </cell>
          <cell r="DM410">
            <v>0</v>
          </cell>
          <cell r="DN410">
            <v>0</v>
          </cell>
          <cell r="DO410">
            <v>0</v>
          </cell>
          <cell r="DP410">
            <v>0</v>
          </cell>
          <cell r="DQ410">
            <v>0</v>
          </cell>
          <cell r="DR410">
            <v>0</v>
          </cell>
          <cell r="DS410">
            <v>0</v>
          </cell>
          <cell r="DT410">
            <v>0</v>
          </cell>
          <cell r="DU410">
            <v>0</v>
          </cell>
          <cell r="DV410">
            <v>0</v>
          </cell>
          <cell r="DW410">
            <v>0</v>
          </cell>
          <cell r="DX410">
            <v>0</v>
          </cell>
          <cell r="DY410">
            <v>-5000</v>
          </cell>
          <cell r="DZ410" t="str">
            <v>No</v>
          </cell>
          <cell r="EA410">
            <v>25230</v>
          </cell>
          <cell r="EB410">
            <v>2548230</v>
          </cell>
          <cell r="EC410">
            <v>-30230</v>
          </cell>
          <cell r="ED410">
            <v>-1.1981767736821244E-2</v>
          </cell>
          <cell r="EE410">
            <v>368</v>
          </cell>
          <cell r="EF410">
            <v>434</v>
          </cell>
        </row>
        <row r="411">
          <cell r="A411" t="str">
            <v>Harry Wilson</v>
          </cell>
          <cell r="B411" t="str">
            <v>Liverpool</v>
          </cell>
          <cell r="C411" t="str">
            <v>Midfield</v>
          </cell>
          <cell r="D411" t="str">
            <v>2.960.000</v>
          </cell>
          <cell r="E411">
            <v>1E-3</v>
          </cell>
          <cell r="F411" t="str">
            <v>Harry Wilson</v>
          </cell>
          <cell r="G411" t="str">
            <v/>
          </cell>
          <cell r="H411">
            <v>2960000</v>
          </cell>
          <cell r="I411">
            <v>1.0082191780821921</v>
          </cell>
          <cell r="J411">
            <v>0.87837837837837884</v>
          </cell>
          <cell r="K411">
            <v>1.1290504835374364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3.6799999999999997</v>
          </cell>
          <cell r="U411">
            <v>1.95</v>
          </cell>
          <cell r="V411">
            <v>1.1375</v>
          </cell>
          <cell r="W411">
            <v>0.44940000000000002</v>
          </cell>
          <cell r="X411">
            <v>0.41310000000000002</v>
          </cell>
          <cell r="Y411">
            <v>-5000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-5000</v>
          </cell>
          <cell r="AM411">
            <v>0.57065217391304357</v>
          </cell>
          <cell r="AN411">
            <v>0.35897435897435898</v>
          </cell>
          <cell r="AO411">
            <v>0.63742840251008448</v>
          </cell>
          <cell r="AP411">
            <v>0.60311682417778589</v>
          </cell>
          <cell r="AQ411">
            <v>-5000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0.46195652173913043</v>
          </cell>
          <cell r="BF411">
            <v>0.51282051282051289</v>
          </cell>
          <cell r="BG411">
            <v>0.4722185749595107</v>
          </cell>
          <cell r="BH411">
            <v>0.46705936495150635</v>
          </cell>
          <cell r="BI411">
            <v>-5000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-5000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0.42391304347826092</v>
          </cell>
          <cell r="CP411">
            <v>0.66153846153846152</v>
          </cell>
          <cell r="CQ411">
            <v>0.35334395557606957</v>
          </cell>
          <cell r="CR411">
            <v>0.38702339929634627</v>
          </cell>
          <cell r="CS411">
            <v>-5000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0.57608695652173925</v>
          </cell>
          <cell r="DH411">
            <v>0.51282051282051289</v>
          </cell>
          <cell r="DI411">
            <v>0.4722185749595107</v>
          </cell>
          <cell r="DJ411">
            <v>0.52157354386649757</v>
          </cell>
          <cell r="DK411">
            <v>-5000</v>
          </cell>
          <cell r="DL411">
            <v>0</v>
          </cell>
          <cell r="DM411">
            <v>0</v>
          </cell>
          <cell r="DN411">
            <v>0</v>
          </cell>
          <cell r="DO411">
            <v>0</v>
          </cell>
          <cell r="DP411">
            <v>0</v>
          </cell>
          <cell r="DQ411">
            <v>0</v>
          </cell>
          <cell r="DR411">
            <v>0</v>
          </cell>
          <cell r="DS411">
            <v>0</v>
          </cell>
          <cell r="DT411">
            <v>0</v>
          </cell>
          <cell r="DU411">
            <v>0</v>
          </cell>
          <cell r="DV411">
            <v>0</v>
          </cell>
          <cell r="DW411">
            <v>0</v>
          </cell>
          <cell r="DX411">
            <v>0</v>
          </cell>
          <cell r="DY411">
            <v>-5000</v>
          </cell>
          <cell r="DZ411" t="str">
            <v>No</v>
          </cell>
          <cell r="EA411">
            <v>29600</v>
          </cell>
          <cell r="EB411">
            <v>2989600</v>
          </cell>
          <cell r="EC411">
            <v>-34600</v>
          </cell>
          <cell r="ED411">
            <v>-1.1689189189189189E-2</v>
          </cell>
          <cell r="EE411">
            <v>420</v>
          </cell>
          <cell r="EF411">
            <v>395</v>
          </cell>
        </row>
        <row r="412">
          <cell r="A412" t="str">
            <v>Andy Lonergan</v>
          </cell>
          <cell r="B412" t="str">
            <v>West Bromwich</v>
          </cell>
          <cell r="C412" t="str">
            <v>Goalkeeper</v>
          </cell>
          <cell r="D412" t="str">
            <v>2.960.000</v>
          </cell>
          <cell r="E412">
            <v>0</v>
          </cell>
          <cell r="F412" t="e">
            <v>#N/A</v>
          </cell>
          <cell r="G412" t="str">
            <v/>
          </cell>
          <cell r="H412">
            <v>2960000</v>
          </cell>
          <cell r="I412">
            <v>0.97536945812807874</v>
          </cell>
          <cell r="J412">
            <v>1.0124610591900314</v>
          </cell>
          <cell r="K412">
            <v>0.98516147958933487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1.98</v>
          </cell>
          <cell r="U412">
            <v>3.25</v>
          </cell>
          <cell r="V412">
            <v>0.45539999999999997</v>
          </cell>
          <cell r="W412">
            <v>0.50689999999999991</v>
          </cell>
          <cell r="X412">
            <v>1.0377000000000001</v>
          </cell>
          <cell r="Y412">
            <v>-5000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-5000</v>
          </cell>
          <cell r="AM412">
            <v>0.60101010101010099</v>
          </cell>
          <cell r="AN412">
            <v>0.37538461538461537</v>
          </cell>
          <cell r="AO412">
            <v>0.74919232288467341</v>
          </cell>
          <cell r="AP412">
            <v>0.67102321394487519</v>
          </cell>
          <cell r="AQ412">
            <v>-5000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0.5</v>
          </cell>
          <cell r="BF412">
            <v>0.47384615384615386</v>
          </cell>
          <cell r="BG412">
            <v>0.54402528384570725</v>
          </cell>
          <cell r="BH412">
            <v>0.52154831216566466</v>
          </cell>
          <cell r="BI412">
            <v>-5000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-5000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0.18686868686868688</v>
          </cell>
          <cell r="CP412">
            <v>0.74461538461538457</v>
          </cell>
          <cell r="CQ412">
            <v>0.22565239126192127</v>
          </cell>
          <cell r="CR412">
            <v>0.20534694067332579</v>
          </cell>
          <cell r="CS412">
            <v>-5000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  <cell r="DF412">
            <v>0</v>
          </cell>
          <cell r="DG412">
            <v>0.55555555555555558</v>
          </cell>
          <cell r="DH412">
            <v>0.43384615384615383</v>
          </cell>
          <cell r="DI412">
            <v>0.61955143448972538</v>
          </cell>
          <cell r="DJ412">
            <v>0.58668155023247559</v>
          </cell>
          <cell r="DK412">
            <v>-5000</v>
          </cell>
          <cell r="DL412">
            <v>0</v>
          </cell>
          <cell r="DM412">
            <v>0</v>
          </cell>
          <cell r="DN412">
            <v>0</v>
          </cell>
          <cell r="DO412">
            <v>0</v>
          </cell>
          <cell r="DP412">
            <v>0</v>
          </cell>
          <cell r="DQ412">
            <v>0</v>
          </cell>
          <cell r="DR412">
            <v>0</v>
          </cell>
          <cell r="DS412">
            <v>0</v>
          </cell>
          <cell r="DT412">
            <v>0</v>
          </cell>
          <cell r="DU412">
            <v>0</v>
          </cell>
          <cell r="DV412">
            <v>0</v>
          </cell>
          <cell r="DW412">
            <v>0</v>
          </cell>
          <cell r="DX412">
            <v>0</v>
          </cell>
          <cell r="DY412">
            <v>-5000</v>
          </cell>
          <cell r="DZ412" t="str">
            <v>No</v>
          </cell>
          <cell r="EA412">
            <v>29600</v>
          </cell>
          <cell r="EB412">
            <v>2989600</v>
          </cell>
          <cell r="EC412">
            <v>-34600</v>
          </cell>
          <cell r="ED412">
            <v>-1.1689189189189189E-2</v>
          </cell>
          <cell r="EE412">
            <v>421</v>
          </cell>
          <cell r="EF412">
            <v>396</v>
          </cell>
        </row>
        <row r="413">
          <cell r="A413" t="str">
            <v>Paul Pogba</v>
          </cell>
          <cell r="B413" t="str">
            <v>Manchester United</v>
          </cell>
          <cell r="C413" t="str">
            <v>Midfield</v>
          </cell>
          <cell r="D413" t="str">
            <v>6.403.000</v>
          </cell>
          <cell r="E413">
            <v>8.0000000000000002E-3</v>
          </cell>
          <cell r="F413" t="str">
            <v>Paul Pogba</v>
          </cell>
          <cell r="G413" t="str">
            <v/>
          </cell>
          <cell r="H413">
            <v>6403000</v>
          </cell>
          <cell r="I413">
            <v>1.0573248407643316</v>
          </cell>
          <cell r="J413">
            <v>1.0991379310344831</v>
          </cell>
          <cell r="K413">
            <v>0.88645172167921571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3.32</v>
          </cell>
          <cell r="U413">
            <v>2.5499999999999998</v>
          </cell>
          <cell r="V413">
            <v>0.91920000000000002</v>
          </cell>
          <cell r="W413">
            <v>0.45950000000000002</v>
          </cell>
          <cell r="X413">
            <v>0.62139999999999995</v>
          </cell>
          <cell r="Y413">
            <v>-5000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-5000</v>
          </cell>
          <cell r="AM413">
            <v>0.25</v>
          </cell>
          <cell r="AN413">
            <v>0.78823529411764703</v>
          </cell>
          <cell r="AO413">
            <v>0.22901771012753316</v>
          </cell>
          <cell r="AP413">
            <v>0.23927897427873451</v>
          </cell>
          <cell r="AQ413">
            <v>-5000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0.59337349397590367</v>
          </cell>
          <cell r="BF413">
            <v>0.4</v>
          </cell>
          <cell r="BG413">
            <v>0.61634035627370798</v>
          </cell>
          <cell r="BH413">
            <v>0.60474790671856271</v>
          </cell>
          <cell r="BI413">
            <v>-5000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-5000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0.56024096385542177</v>
          </cell>
          <cell r="CP413">
            <v>0.38039215686274513</v>
          </cell>
          <cell r="CQ413">
            <v>0.64794080208065019</v>
          </cell>
          <cell r="CR413">
            <v>0.60249728586850793</v>
          </cell>
          <cell r="CS413">
            <v>-5000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0.51506024096385539</v>
          </cell>
          <cell r="DH413">
            <v>0.54117647058823526</v>
          </cell>
          <cell r="DI413">
            <v>0.43000607537435093</v>
          </cell>
          <cell r="DJ413">
            <v>0.47061558920018254</v>
          </cell>
          <cell r="DK413">
            <v>-5000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-5000</v>
          </cell>
          <cell r="DZ413" t="str">
            <v>No</v>
          </cell>
          <cell r="EA413">
            <v>64030</v>
          </cell>
          <cell r="EB413">
            <v>6467030</v>
          </cell>
          <cell r="EC413">
            <v>-69030</v>
          </cell>
          <cell r="ED413">
            <v>-1.0780883960643448E-2</v>
          </cell>
          <cell r="EE413">
            <v>565</v>
          </cell>
          <cell r="EF413">
            <v>241</v>
          </cell>
        </row>
        <row r="414">
          <cell r="A414" t="str">
            <v>Michael Hector</v>
          </cell>
          <cell r="B414" t="str">
            <v>Fulham</v>
          </cell>
          <cell r="C414" t="str">
            <v>Defense</v>
          </cell>
          <cell r="D414" t="str">
            <v>2.450.000</v>
          </cell>
          <cell r="E414">
            <v>0</v>
          </cell>
          <cell r="F414" t="str">
            <v>Michael Hector</v>
          </cell>
          <cell r="G414" t="str">
            <v/>
          </cell>
          <cell r="H414">
            <v>2450000</v>
          </cell>
          <cell r="I414">
            <v>0.99176954732510336</v>
          </cell>
          <cell r="J414">
            <v>0.98425196850393737</v>
          </cell>
          <cell r="K414">
            <v>0.98214923328760351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2.41</v>
          </cell>
          <cell r="U414">
            <v>2.5</v>
          </cell>
          <cell r="V414">
            <v>0.69979999999999998</v>
          </cell>
          <cell r="W414">
            <v>0.55679999999999996</v>
          </cell>
          <cell r="X414">
            <v>0.74329999999999996</v>
          </cell>
          <cell r="Y414">
            <v>-5000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-5000</v>
          </cell>
          <cell r="AM414">
            <v>0.29045643153526968</v>
          </cell>
          <cell r="AN414">
            <v>0.84000000000000008</v>
          </cell>
          <cell r="AO414">
            <v>0.21132559206978996</v>
          </cell>
          <cell r="AP414">
            <v>0.24775164452465148</v>
          </cell>
          <cell r="AQ414">
            <v>-5000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0.23651452282157673</v>
          </cell>
          <cell r="BF414">
            <v>0.85199999999999998</v>
          </cell>
          <cell r="BG414">
            <v>0.20507997694862173</v>
          </cell>
          <cell r="BH414">
            <v>0.22023712876865978</v>
          </cell>
          <cell r="BI414">
            <v>-5000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0.57676348547717837</v>
          </cell>
          <cell r="BX414">
            <v>0.54400000000000004</v>
          </cell>
          <cell r="BY414">
            <v>0.44292481354062141</v>
          </cell>
          <cell r="BZ414">
            <v>0.50543333809911883</v>
          </cell>
          <cell r="CA414">
            <v>-5000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0.39834024896265557</v>
          </cell>
          <cell r="CP414">
            <v>0.62</v>
          </cell>
          <cell r="CQ414">
            <v>0.36628072020757751</v>
          </cell>
          <cell r="CR414">
            <v>0.38197428352928053</v>
          </cell>
          <cell r="CS414">
            <v>-5000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0.45643153526970953</v>
          </cell>
          <cell r="DH414">
            <v>0.4</v>
          </cell>
          <cell r="DI414">
            <v>0.63485716368642675</v>
          </cell>
          <cell r="DJ414">
            <v>0.53830180187174648</v>
          </cell>
          <cell r="DK414">
            <v>-5000</v>
          </cell>
          <cell r="DL414">
            <v>0</v>
          </cell>
          <cell r="DM414">
            <v>0</v>
          </cell>
          <cell r="DN414">
            <v>0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>
            <v>0</v>
          </cell>
          <cell r="DV414">
            <v>0</v>
          </cell>
          <cell r="DW414">
            <v>0</v>
          </cell>
          <cell r="DX414">
            <v>0</v>
          </cell>
          <cell r="DY414">
            <v>-5000</v>
          </cell>
          <cell r="DZ414" t="str">
            <v>No</v>
          </cell>
          <cell r="EA414">
            <v>24500</v>
          </cell>
          <cell r="EB414">
            <v>2474500</v>
          </cell>
          <cell r="EC414">
            <v>-29500</v>
          </cell>
          <cell r="ED414">
            <v>-1.2040816326530613E-2</v>
          </cell>
          <cell r="EE414">
            <v>328</v>
          </cell>
          <cell r="EF414">
            <v>478</v>
          </cell>
        </row>
        <row r="415">
          <cell r="A415" t="str">
            <v>Eldin Jakupovic</v>
          </cell>
          <cell r="B415" t="str">
            <v>Leicester City</v>
          </cell>
          <cell r="C415" t="str">
            <v>Goalkeeper</v>
          </cell>
          <cell r="D415" t="str">
            <v>3.960.000</v>
          </cell>
          <cell r="E415">
            <v>0</v>
          </cell>
          <cell r="F415" t="str">
            <v>Eldin Jakupovic</v>
          </cell>
          <cell r="G415" t="str">
            <v/>
          </cell>
          <cell r="H415">
            <v>3960000</v>
          </cell>
          <cell r="I415">
            <v>0.85382059800664467</v>
          </cell>
          <cell r="J415">
            <v>0.86147186147186161</v>
          </cell>
          <cell r="K415">
            <v>1.1377385821891119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2.57</v>
          </cell>
          <cell r="U415">
            <v>1.99</v>
          </cell>
          <cell r="V415">
            <v>0.85340000000000005</v>
          </cell>
          <cell r="W415">
            <v>0.57689999999999997</v>
          </cell>
          <cell r="X415">
            <v>0.56969999999999998</v>
          </cell>
          <cell r="Y415">
            <v>-5000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-5000</v>
          </cell>
          <cell r="AM415">
            <v>0.42023346303501952</v>
          </cell>
          <cell r="AN415">
            <v>0.64321608040201006</v>
          </cell>
          <cell r="AO415">
            <v>0.3759648303232232</v>
          </cell>
          <cell r="AP415">
            <v>0.39748333628732363</v>
          </cell>
          <cell r="AQ415">
            <v>-5000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0.6108949416342413</v>
          </cell>
          <cell r="BF415">
            <v>0.34170854271356788</v>
          </cell>
          <cell r="BG415">
            <v>0.68505258561757265</v>
          </cell>
          <cell r="BH415">
            <v>0.6469120182120851</v>
          </cell>
          <cell r="BI415">
            <v>-5000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-5000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0.28404669260700388</v>
          </cell>
          <cell r="CP415">
            <v>0.92964824120603018</v>
          </cell>
          <cell r="CQ415">
            <v>0.21261767560413783</v>
          </cell>
          <cell r="CR415">
            <v>0.24575057994874439</v>
          </cell>
          <cell r="CS415">
            <v>-5000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0.45136186770428016</v>
          </cell>
          <cell r="DH415">
            <v>0.66331658291457285</v>
          </cell>
          <cell r="DI415">
            <v>0.3612230384672479</v>
          </cell>
          <cell r="DJ415">
            <v>0.4037849740894181</v>
          </cell>
          <cell r="DK415">
            <v>-5000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-5000</v>
          </cell>
          <cell r="DZ415" t="str">
            <v>No</v>
          </cell>
          <cell r="EA415">
            <v>39600</v>
          </cell>
          <cell r="EB415">
            <v>3999600</v>
          </cell>
          <cell r="EC415">
            <v>-44600</v>
          </cell>
          <cell r="ED415">
            <v>-1.1262626262626262E-2</v>
          </cell>
          <cell r="EE415">
            <v>497</v>
          </cell>
          <cell r="EF415">
            <v>313</v>
          </cell>
        </row>
        <row r="416">
          <cell r="A416" t="str">
            <v>Will Norris</v>
          </cell>
          <cell r="B416" t="str">
            <v>Burnley</v>
          </cell>
          <cell r="C416" t="str">
            <v>Goalkeeper</v>
          </cell>
          <cell r="D416" t="str">
            <v>2.950.000</v>
          </cell>
          <cell r="E416">
            <v>0</v>
          </cell>
          <cell r="F416" t="str">
            <v>Will Norris</v>
          </cell>
          <cell r="G416" t="str">
            <v/>
          </cell>
          <cell r="H416">
            <v>2950000</v>
          </cell>
          <cell r="I416">
            <v>0.95767195767195734</v>
          </cell>
          <cell r="J416">
            <v>0.81609195402298862</v>
          </cell>
          <cell r="K416">
            <v>1.4596210961395832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1.81</v>
          </cell>
          <cell r="U416">
            <v>2.84</v>
          </cell>
          <cell r="V416">
            <v>0.48159999999999997</v>
          </cell>
          <cell r="W416">
            <v>0.54899999999999993</v>
          </cell>
          <cell r="X416">
            <v>0.96940000000000004</v>
          </cell>
          <cell r="Y416">
            <v>-5000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-5000</v>
          </cell>
          <cell r="AM416">
            <v>0.53038674033149169</v>
          </cell>
          <cell r="AN416">
            <v>0.46830985915492962</v>
          </cell>
          <cell r="AO416">
            <v>0.53292892244294532</v>
          </cell>
          <cell r="AP416">
            <v>0.53165631191860041</v>
          </cell>
          <cell r="AQ416">
            <v>-5000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0.50276243093922657</v>
          </cell>
          <cell r="BF416">
            <v>0.49647887323943662</v>
          </cell>
          <cell r="BG416">
            <v>0.49195539976929853</v>
          </cell>
          <cell r="BH416">
            <v>0.49732956145969404</v>
          </cell>
          <cell r="BI416">
            <v>-5000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-5000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0.53038674033149169</v>
          </cell>
          <cell r="CP416">
            <v>0.44366197183098594</v>
          </cell>
          <cell r="CQ416">
            <v>0.57157062934705272</v>
          </cell>
          <cell r="CR416">
            <v>0.55059375493062257</v>
          </cell>
          <cell r="CS416">
            <v>-5000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0.72375690607734811</v>
          </cell>
          <cell r="DH416">
            <v>0.30281690140845069</v>
          </cell>
          <cell r="DI416">
            <v>0.8526831813062975</v>
          </cell>
          <cell r="DJ416">
            <v>0.78557962115016466</v>
          </cell>
          <cell r="DK416">
            <v>-5000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-5000</v>
          </cell>
          <cell r="DZ416" t="str">
            <v>No</v>
          </cell>
          <cell r="EA416">
            <v>29500</v>
          </cell>
          <cell r="EB416">
            <v>2979500</v>
          </cell>
          <cell r="EC416">
            <v>-34500</v>
          </cell>
          <cell r="ED416">
            <v>-1.1694915254237288E-2</v>
          </cell>
          <cell r="EE416">
            <v>401</v>
          </cell>
          <cell r="EF416">
            <v>404</v>
          </cell>
        </row>
        <row r="417">
          <cell r="A417" t="str">
            <v>Ezgjan Alioski</v>
          </cell>
          <cell r="B417" t="str">
            <v>Leeds United</v>
          </cell>
          <cell r="C417" t="str">
            <v>Defense</v>
          </cell>
          <cell r="D417" t="str">
            <v>3.152.000</v>
          </cell>
          <cell r="E417">
            <v>4.0999999999999995E-2</v>
          </cell>
          <cell r="F417" t="str">
            <v>Ezgjan Alioski</v>
          </cell>
          <cell r="G417" t="str">
            <v/>
          </cell>
          <cell r="H417">
            <v>3152000</v>
          </cell>
          <cell r="I417">
            <v>0.95238095238095244</v>
          </cell>
          <cell r="J417">
            <v>1.0902777777777777</v>
          </cell>
          <cell r="K417">
            <v>0.86685492648758533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1.6</v>
          </cell>
          <cell r="U417">
            <v>1.57</v>
          </cell>
          <cell r="V417">
            <v>0.38379999999999997</v>
          </cell>
          <cell r="W417">
            <v>0.2419</v>
          </cell>
          <cell r="X417">
            <v>0.37430000000000002</v>
          </cell>
          <cell r="Y417">
            <v>-5000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-5000</v>
          </cell>
          <cell r="AM417">
            <v>0.81874999999999998</v>
          </cell>
          <cell r="AN417">
            <v>1.1210191082802548</v>
          </cell>
          <cell r="AO417">
            <v>0.8269591339433624</v>
          </cell>
          <cell r="AP417">
            <v>0.82284432969798604</v>
          </cell>
          <cell r="AQ417">
            <v>-5000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0.73124999999999996</v>
          </cell>
          <cell r="BF417">
            <v>1.1719745222929936</v>
          </cell>
          <cell r="BG417">
            <v>0.76337949433685315</v>
          </cell>
          <cell r="BH417">
            <v>0.74714205826858915</v>
          </cell>
          <cell r="BI417">
            <v>-5000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0.85</v>
          </cell>
          <cell r="BX417">
            <v>0.88535031847133749</v>
          </cell>
          <cell r="BY417">
            <v>1.1972173631218104</v>
          </cell>
          <cell r="BZ417">
            <v>1.0087788452646789</v>
          </cell>
          <cell r="CA417">
            <v>-5000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1.0812499999999998</v>
          </cell>
          <cell r="CP417">
            <v>0.64331210191082799</v>
          </cell>
          <cell r="CQ417">
            <v>1.7506725002961012</v>
          </cell>
          <cell r="CR417">
            <v>1.3758323447808454</v>
          </cell>
          <cell r="CS417">
            <v>-5000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0.29374999999999996</v>
          </cell>
          <cell r="DH417">
            <v>1.7961783439490444</v>
          </cell>
          <cell r="DI417">
            <v>0.28650479686019015</v>
          </cell>
          <cell r="DJ417">
            <v>0.29010478120444833</v>
          </cell>
          <cell r="DK417">
            <v>-5000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-5000</v>
          </cell>
          <cell r="DZ417" t="str">
            <v>No</v>
          </cell>
          <cell r="EA417">
            <v>31520</v>
          </cell>
          <cell r="EB417">
            <v>3183520</v>
          </cell>
          <cell r="EC417">
            <v>-36520</v>
          </cell>
          <cell r="ED417">
            <v>-1.1586294416243655E-2</v>
          </cell>
          <cell r="EE417">
            <v>439</v>
          </cell>
          <cell r="EF417">
            <v>366</v>
          </cell>
        </row>
        <row r="418">
          <cell r="A418" t="str">
            <v>Mateo Kovacic</v>
          </cell>
          <cell r="B418" t="str">
            <v>Chelsea</v>
          </cell>
          <cell r="C418" t="str">
            <v>Midfield</v>
          </cell>
          <cell r="D418" t="str">
            <v>4.254.000</v>
          </cell>
          <cell r="E418">
            <v>0.01</v>
          </cell>
          <cell r="F418" t="str">
            <v>Mateo Kovacic</v>
          </cell>
          <cell r="G418" t="str">
            <v>Manchester United</v>
          </cell>
          <cell r="H418">
            <v>4254000</v>
          </cell>
          <cell r="I418">
            <v>1.003571428571429</v>
          </cell>
          <cell r="J418">
            <v>0.9963636363636369</v>
          </cell>
          <cell r="K418">
            <v>0.99321007287201368</v>
          </cell>
          <cell r="L418">
            <v>190</v>
          </cell>
          <cell r="M418">
            <v>0.10035714285714291</v>
          </cell>
          <cell r="N418">
            <v>0.37132142857142875</v>
          </cell>
          <cell r="O418">
            <v>0.59210714285714316</v>
          </cell>
          <cell r="P418">
            <v>0.51646923789344712</v>
          </cell>
          <cell r="Q418">
            <v>0</v>
          </cell>
          <cell r="R418">
            <v>0.76</v>
          </cell>
          <cell r="S418">
            <v>0</v>
          </cell>
          <cell r="T418">
            <v>2.81</v>
          </cell>
          <cell r="U418">
            <v>2.74</v>
          </cell>
          <cell r="V418">
            <v>0.76150000000000007</v>
          </cell>
          <cell r="W418">
            <v>0.51229999999999998</v>
          </cell>
          <cell r="X418">
            <v>0.72629999999999995</v>
          </cell>
          <cell r="Y418">
            <v>14000</v>
          </cell>
          <cell r="Z418">
            <v>19037.5</v>
          </cell>
          <cell r="AA418">
            <v>2561.5</v>
          </cell>
          <cell r="AB418">
            <v>-10894.5</v>
          </cell>
          <cell r="AC418">
            <v>12544.642857142864</v>
          </cell>
          <cell r="AD418">
            <v>18566.071428571438</v>
          </cell>
          <cell r="AE418">
            <v>5921.0714285714321</v>
          </cell>
          <cell r="AF418">
            <v>0</v>
          </cell>
          <cell r="AG418">
            <v>0</v>
          </cell>
          <cell r="AH418">
            <v>-15200</v>
          </cell>
          <cell r="AI418">
            <v>0</v>
          </cell>
          <cell r="AJ418">
            <v>28100</v>
          </cell>
          <cell r="AK418">
            <v>-21920</v>
          </cell>
          <cell r="AL418">
            <v>52716.285714285739</v>
          </cell>
          <cell r="AM418">
            <v>0.65836298932384341</v>
          </cell>
          <cell r="AN418">
            <v>0.28102189781021897</v>
          </cell>
          <cell r="AO418">
            <v>0.89649689534220123</v>
          </cell>
          <cell r="AP418">
            <v>0.76825801391006421</v>
          </cell>
          <cell r="AQ418">
            <v>14000</v>
          </cell>
          <cell r="AR418">
            <v>15620</v>
          </cell>
          <cell r="AS418">
            <v>1129</v>
          </cell>
          <cell r="AT418">
            <v>-2242.5</v>
          </cell>
          <cell r="AU418">
            <v>8258.9285714285761</v>
          </cell>
          <cell r="AV418">
            <v>12223.214285714292</v>
          </cell>
          <cell r="AW418">
            <v>3898.2142857142881</v>
          </cell>
          <cell r="AX418">
            <v>0</v>
          </cell>
          <cell r="AY418">
            <v>0</v>
          </cell>
          <cell r="AZ418">
            <v>-15200</v>
          </cell>
          <cell r="BA418">
            <v>0</v>
          </cell>
          <cell r="BB418">
            <v>18500</v>
          </cell>
          <cell r="BC418">
            <v>-6160</v>
          </cell>
          <cell r="BD418">
            <v>18013.42857142858</v>
          </cell>
          <cell r="BE418">
            <v>0.65480427046263345</v>
          </cell>
          <cell r="BF418">
            <v>0.42700729927007292</v>
          </cell>
          <cell r="BG418">
            <v>0.60093984015659208</v>
          </cell>
          <cell r="BH418">
            <v>0.62729416833385976</v>
          </cell>
          <cell r="BI418">
            <v>14000</v>
          </cell>
          <cell r="BJ418">
            <v>13155</v>
          </cell>
          <cell r="BK418">
            <v>1172.5</v>
          </cell>
          <cell r="BL418">
            <v>-3589.5</v>
          </cell>
          <cell r="BM418">
            <v>8214.2857142857192</v>
          </cell>
          <cell r="BN418">
            <v>12157.142857142864</v>
          </cell>
          <cell r="BO418">
            <v>3877.1428571428596</v>
          </cell>
          <cell r="BP418">
            <v>0</v>
          </cell>
          <cell r="BQ418">
            <v>0</v>
          </cell>
          <cell r="BR418">
            <v>-15200</v>
          </cell>
          <cell r="BS418">
            <v>0</v>
          </cell>
          <cell r="BT418">
            <v>18400</v>
          </cell>
          <cell r="BU418">
            <v>-9359.9999999999982</v>
          </cell>
          <cell r="BV418">
            <v>7206.6428571428605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14000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-15200</v>
          </cell>
          <cell r="CK418">
            <v>0</v>
          </cell>
          <cell r="CL418">
            <v>0</v>
          </cell>
          <cell r="CM418">
            <v>0</v>
          </cell>
          <cell r="CN418">
            <v>-1900</v>
          </cell>
          <cell r="CO418">
            <v>0.86120996441281139</v>
          </cell>
          <cell r="CP418">
            <v>0.13503649635036497</v>
          </cell>
          <cell r="CQ418">
            <v>1.3374162098302169</v>
          </cell>
          <cell r="CR418">
            <v>1.0732176696611915</v>
          </cell>
          <cell r="CS418">
            <v>14000</v>
          </cell>
          <cell r="CT418">
            <v>20642.5</v>
          </cell>
          <cell r="CU418">
            <v>669</v>
          </cell>
          <cell r="CV418">
            <v>-607.5</v>
          </cell>
          <cell r="CW418">
            <v>10803.571428571435</v>
          </cell>
          <cell r="CX418">
            <v>15989.285714285723</v>
          </cell>
          <cell r="CY418">
            <v>5099.2857142857174</v>
          </cell>
          <cell r="CZ418">
            <v>0</v>
          </cell>
          <cell r="DA418">
            <v>0</v>
          </cell>
          <cell r="DB418">
            <v>-15200</v>
          </cell>
          <cell r="DC418">
            <v>0</v>
          </cell>
          <cell r="DD418">
            <v>24200</v>
          </cell>
          <cell r="DE418">
            <v>-2960</v>
          </cell>
          <cell r="DF418">
            <v>3664.7589285714298</v>
          </cell>
          <cell r="DG418">
            <v>0.67259786476868322</v>
          </cell>
          <cell r="DH418">
            <v>0.30291970802919704</v>
          </cell>
          <cell r="DI418">
            <v>0.84428898050167522</v>
          </cell>
          <cell r="DJ418">
            <v>0.7535694828834002</v>
          </cell>
          <cell r="DK418">
            <v>14000</v>
          </cell>
          <cell r="DL418">
            <v>15434.999999999998</v>
          </cell>
          <cell r="DM418">
            <v>1120</v>
          </cell>
          <cell r="DN418">
            <v>-2379</v>
          </cell>
          <cell r="DO418">
            <v>8437.5000000000036</v>
          </cell>
          <cell r="DP418">
            <v>12487.500000000005</v>
          </cell>
          <cell r="DQ418">
            <v>3982.5000000000018</v>
          </cell>
          <cell r="DR418">
            <v>0</v>
          </cell>
          <cell r="DS418">
            <v>0</v>
          </cell>
          <cell r="DT418">
            <v>-15200</v>
          </cell>
          <cell r="DU418">
            <v>0</v>
          </cell>
          <cell r="DV418">
            <v>18900</v>
          </cell>
          <cell r="DW418">
            <v>-18506.814452596722</v>
          </cell>
          <cell r="DX418">
            <v>758.64642335635267</v>
          </cell>
          <cell r="DY418">
            <v>80459.762494784954</v>
          </cell>
          <cell r="DZ418" t="str">
            <v>No</v>
          </cell>
          <cell r="EA418">
            <v>42540</v>
          </cell>
          <cell r="EB418">
            <v>4296540</v>
          </cell>
          <cell r="EC418">
            <v>37919.762494784954</v>
          </cell>
          <cell r="ED418">
            <v>8.9139074975987196E-3</v>
          </cell>
          <cell r="EE418">
            <v>122</v>
          </cell>
          <cell r="EF418">
            <v>130</v>
          </cell>
        </row>
        <row r="419">
          <cell r="A419" t="str">
            <v>David Luiz</v>
          </cell>
          <cell r="B419" t="str">
            <v>Arsenal</v>
          </cell>
          <cell r="C419" t="str">
            <v>Defense</v>
          </cell>
          <cell r="D419" t="str">
            <v>3.775.000</v>
          </cell>
          <cell r="E419">
            <v>4.0000000000000001E-3</v>
          </cell>
          <cell r="F419" t="str">
            <v>David Luiz</v>
          </cell>
          <cell r="G419" t="str">
            <v>Leicester City</v>
          </cell>
          <cell r="H419">
            <v>3775000</v>
          </cell>
          <cell r="I419">
            <v>0.78294573643410836</v>
          </cell>
          <cell r="J419">
            <v>0.99999999999999989</v>
          </cell>
          <cell r="K419">
            <v>1.0063142122390261</v>
          </cell>
          <cell r="L419">
            <v>95</v>
          </cell>
          <cell r="M419">
            <v>6.2635658914728665E-2</v>
          </cell>
          <cell r="N419">
            <v>2.3488372093023249E-2</v>
          </cell>
          <cell r="O419">
            <v>0.21139534883720928</v>
          </cell>
          <cell r="P419">
            <v>0.25157855305975652</v>
          </cell>
          <cell r="Q419">
            <v>0</v>
          </cell>
          <cell r="R419">
            <v>0.22</v>
          </cell>
          <cell r="S419">
            <v>0.05</v>
          </cell>
          <cell r="T419">
            <v>1.01</v>
          </cell>
          <cell r="U419">
            <v>1.38</v>
          </cell>
          <cell r="V419">
            <v>0.2727</v>
          </cell>
          <cell r="W419">
            <v>0.27839999999999998</v>
          </cell>
          <cell r="X419">
            <v>0.44890000000000002</v>
          </cell>
          <cell r="Y419">
            <v>7000</v>
          </cell>
          <cell r="Z419">
            <v>6817.5</v>
          </cell>
          <cell r="AA419">
            <v>1392</v>
          </cell>
          <cell r="AB419">
            <v>-6733.5</v>
          </cell>
          <cell r="AC419">
            <v>9395.3488372092997</v>
          </cell>
          <cell r="AD419">
            <v>1174.4186046511625</v>
          </cell>
          <cell r="AE419">
            <v>2113.953488372093</v>
          </cell>
          <cell r="AF419">
            <v>12578.927652987826</v>
          </cell>
          <cell r="AG419">
            <v>0</v>
          </cell>
          <cell r="AH419">
            <v>-4400</v>
          </cell>
          <cell r="AI419">
            <v>-2500</v>
          </cell>
          <cell r="AJ419">
            <v>10100</v>
          </cell>
          <cell r="AK419">
            <v>-11040</v>
          </cell>
          <cell r="AL419">
            <v>25898.648583220376</v>
          </cell>
          <cell r="AM419">
            <v>1.3168316831683169</v>
          </cell>
          <cell r="AN419">
            <v>0.69565217391304346</v>
          </cell>
          <cell r="AO419">
            <v>1.5219615556186339</v>
          </cell>
          <cell r="AP419">
            <v>1.4156861223458947</v>
          </cell>
          <cell r="AQ419">
            <v>7000</v>
          </cell>
          <cell r="AR419">
            <v>11157.5</v>
          </cell>
          <cell r="AS419">
            <v>1427.4999999999998</v>
          </cell>
          <cell r="AT419">
            <v>-4024.4999999999995</v>
          </cell>
          <cell r="AU419">
            <v>12372.093023255811</v>
          </cell>
          <cell r="AV419">
            <v>1546.5116279069764</v>
          </cell>
          <cell r="AW419">
            <v>2783.7209302325582</v>
          </cell>
          <cell r="AX419">
            <v>19144.644298755604</v>
          </cell>
          <cell r="AY419">
            <v>0</v>
          </cell>
          <cell r="AZ419">
            <v>-4400</v>
          </cell>
          <cell r="BA419">
            <v>-2500</v>
          </cell>
          <cell r="BB419">
            <v>13300</v>
          </cell>
          <cell r="BC419">
            <v>-7680</v>
          </cell>
          <cell r="BD419">
            <v>21563.734940075476</v>
          </cell>
          <cell r="BE419">
            <v>1.5247524752475248</v>
          </cell>
          <cell r="BF419">
            <v>0.84782608695652173</v>
          </cell>
          <cell r="BG419">
            <v>1.2336780599567434</v>
          </cell>
          <cell r="BH419">
            <v>1.3715151022054437</v>
          </cell>
          <cell r="BI419">
            <v>7000</v>
          </cell>
          <cell r="BJ419">
            <v>11365</v>
          </cell>
          <cell r="BK419">
            <v>1296</v>
          </cell>
          <cell r="BL419">
            <v>-4293</v>
          </cell>
          <cell r="BM419">
            <v>14325.581395348834</v>
          </cell>
          <cell r="BN419">
            <v>1790.6976744186043</v>
          </cell>
          <cell r="BO419">
            <v>3223.2558139534885</v>
          </cell>
          <cell r="BP419">
            <v>15518.347063274254</v>
          </cell>
          <cell r="BQ419">
            <v>0</v>
          </cell>
          <cell r="BR419">
            <v>-4400</v>
          </cell>
          <cell r="BS419">
            <v>-2500</v>
          </cell>
          <cell r="BT419">
            <v>15400</v>
          </cell>
          <cell r="BU419">
            <v>-9360</v>
          </cell>
          <cell r="BV419">
            <v>10591.470486748794</v>
          </cell>
          <cell r="BW419">
            <v>1.2871287128712872</v>
          </cell>
          <cell r="BX419">
            <v>0.94202898550724645</v>
          </cell>
          <cell r="BY419">
            <v>1.0832870676749584</v>
          </cell>
          <cell r="BZ419">
            <v>1.1808174664555822</v>
          </cell>
          <cell r="CA419">
            <v>7000</v>
          </cell>
          <cell r="CB419">
            <v>9075</v>
          </cell>
          <cell r="CC419">
            <v>1354</v>
          </cell>
          <cell r="CD419">
            <v>-5491.5</v>
          </cell>
          <cell r="CE419">
            <v>12093.023255813951</v>
          </cell>
          <cell r="CF419">
            <v>1511.6279069767438</v>
          </cell>
          <cell r="CG419">
            <v>2720.9302325581398</v>
          </cell>
          <cell r="CH419">
            <v>13626.589651700629</v>
          </cell>
          <cell r="CI419">
            <v>0</v>
          </cell>
          <cell r="CJ419">
            <v>-4400</v>
          </cell>
          <cell r="CK419">
            <v>-2500</v>
          </cell>
          <cell r="CL419">
            <v>13000</v>
          </cell>
          <cell r="CM419">
            <v>-10400</v>
          </cell>
          <cell r="CN419">
            <v>3823.7088808811832</v>
          </cell>
          <cell r="CO419">
            <v>1.2772277227722773</v>
          </cell>
          <cell r="CP419">
            <v>1.1304347826086958</v>
          </cell>
          <cell r="CQ419">
            <v>0.83527021141127189</v>
          </cell>
          <cell r="CR419">
            <v>1.0328747600848505</v>
          </cell>
          <cell r="CS419">
            <v>7000</v>
          </cell>
          <cell r="CT419">
            <v>7837.5</v>
          </cell>
          <cell r="CU419">
            <v>1270</v>
          </cell>
          <cell r="CV419">
            <v>-6487.5</v>
          </cell>
          <cell r="CW419">
            <v>11999.999999999996</v>
          </cell>
          <cell r="CX419">
            <v>1499.9999999999995</v>
          </cell>
          <cell r="CY419">
            <v>2700</v>
          </cell>
          <cell r="CZ419">
            <v>10506.803560038235</v>
          </cell>
          <cell r="DA419">
            <v>0</v>
          </cell>
          <cell r="DB419">
            <v>-4400</v>
          </cell>
          <cell r="DC419">
            <v>-2500</v>
          </cell>
          <cell r="DD419">
            <v>12900</v>
          </cell>
          <cell r="DE419">
            <v>-12480.000000000002</v>
          </cell>
          <cell r="DF419">
            <v>1427.9252225023893</v>
          </cell>
          <cell r="DG419">
            <v>1.4455445544554455</v>
          </cell>
          <cell r="DH419">
            <v>0.65942028985507251</v>
          </cell>
          <cell r="DI419">
            <v>1.5999941932173602</v>
          </cell>
          <cell r="DJ419">
            <v>1.5208099464317324</v>
          </cell>
          <cell r="DK419">
            <v>7000</v>
          </cell>
          <cell r="DL419">
            <v>12385</v>
          </cell>
          <cell r="DM419">
            <v>1360</v>
          </cell>
          <cell r="DN419">
            <v>-3487.5</v>
          </cell>
          <cell r="DO419">
            <v>13581.395348837204</v>
          </cell>
          <cell r="DP419">
            <v>1697.6744186046506</v>
          </cell>
          <cell r="DQ419">
            <v>3055.8139534883721</v>
          </cell>
          <cell r="DR419">
            <v>20126.211201681799</v>
          </cell>
          <cell r="DS419">
            <v>0</v>
          </cell>
          <cell r="DT419">
            <v>-4400</v>
          </cell>
          <cell r="DU419">
            <v>-2500</v>
          </cell>
          <cell r="DV419">
            <v>14600</v>
          </cell>
          <cell r="DW419">
            <v>-17663.935893119658</v>
          </cell>
          <cell r="DX419">
            <v>1211.0830946716364</v>
          </cell>
          <cell r="DY419">
            <v>64516.571208099856</v>
          </cell>
          <cell r="DZ419" t="str">
            <v>No</v>
          </cell>
          <cell r="EA419">
            <v>37750</v>
          </cell>
          <cell r="EB419">
            <v>3812750</v>
          </cell>
          <cell r="EC419">
            <v>26766.571208099856</v>
          </cell>
          <cell r="ED419">
            <v>7.0904824392317503E-3</v>
          </cell>
          <cell r="EE419">
            <v>145</v>
          </cell>
          <cell r="EF419">
            <v>146</v>
          </cell>
        </row>
        <row r="420">
          <cell r="A420" t="str">
            <v>Oli McBurnie</v>
          </cell>
          <cell r="B420" t="str">
            <v>Sheffield United</v>
          </cell>
          <cell r="C420" t="str">
            <v>Striker</v>
          </cell>
          <cell r="D420" t="str">
            <v>3.983.000</v>
          </cell>
          <cell r="E420">
            <v>1E-3</v>
          </cell>
          <cell r="F420" t="str">
            <v>Oliver McBurnie</v>
          </cell>
          <cell r="G420" t="str">
            <v>Liverpool</v>
          </cell>
          <cell r="H420">
            <v>3983000</v>
          </cell>
          <cell r="I420">
            <v>0.92857142857142838</v>
          </cell>
          <cell r="J420">
            <v>1.0201729106628248</v>
          </cell>
          <cell r="K420">
            <v>1.0082793805717964</v>
          </cell>
          <cell r="L420">
            <v>95</v>
          </cell>
          <cell r="M420">
            <v>0.17642857142857141</v>
          </cell>
          <cell r="N420">
            <v>7.4285714285714274E-2</v>
          </cell>
          <cell r="O420">
            <v>1.4299999999999997</v>
          </cell>
          <cell r="P420">
            <v>0.10082793805717966</v>
          </cell>
          <cell r="Q420">
            <v>0</v>
          </cell>
          <cell r="R420">
            <v>0.2</v>
          </cell>
          <cell r="S420">
            <v>0</v>
          </cell>
          <cell r="T420">
            <v>1.82</v>
          </cell>
          <cell r="U420">
            <v>3.54</v>
          </cell>
          <cell r="V420">
            <v>0.40310000000000001</v>
          </cell>
          <cell r="W420">
            <v>0.46500000000000002</v>
          </cell>
          <cell r="X420">
            <v>1.1319999999999999</v>
          </cell>
          <cell r="Y420">
            <v>7000</v>
          </cell>
          <cell r="Z420">
            <v>10077.5</v>
          </cell>
          <cell r="AA420">
            <v>2325</v>
          </cell>
          <cell r="AB420">
            <v>-16980</v>
          </cell>
          <cell r="AC420">
            <v>17642.857142857141</v>
          </cell>
          <cell r="AD420">
            <v>3714.2857142857138</v>
          </cell>
          <cell r="AE420">
            <v>14299.999999999996</v>
          </cell>
          <cell r="AF420">
            <v>0</v>
          </cell>
          <cell r="AG420">
            <v>0</v>
          </cell>
          <cell r="AH420">
            <v>-4000</v>
          </cell>
          <cell r="AI420">
            <v>0</v>
          </cell>
          <cell r="AJ420">
            <v>18200</v>
          </cell>
          <cell r="AK420">
            <v>-28320</v>
          </cell>
          <cell r="AL420">
            <v>23959.642857142855</v>
          </cell>
          <cell r="AM420">
            <v>0.63186813186813184</v>
          </cell>
          <cell r="AN420">
            <v>0.31638418079096048</v>
          </cell>
          <cell r="AO420">
            <v>0.8988905062481729</v>
          </cell>
          <cell r="AP420">
            <v>0.75364465428810168</v>
          </cell>
          <cell r="AQ420">
            <v>7000</v>
          </cell>
          <cell r="AR420">
            <v>8990</v>
          </cell>
          <cell r="AS420">
            <v>1465.5000000000002</v>
          </cell>
          <cell r="AT420">
            <v>-5211</v>
          </cell>
          <cell r="AU420">
            <v>11147.959183673467</v>
          </cell>
          <cell r="AV420">
            <v>2346.9387755102039</v>
          </cell>
          <cell r="AW420">
            <v>9035.7142857142826</v>
          </cell>
          <cell r="AX420">
            <v>0</v>
          </cell>
          <cell r="AY420">
            <v>0</v>
          </cell>
          <cell r="AZ420">
            <v>-4000</v>
          </cell>
          <cell r="BA420">
            <v>0</v>
          </cell>
          <cell r="BB420">
            <v>11500</v>
          </cell>
          <cell r="BC420">
            <v>-8960</v>
          </cell>
          <cell r="BD420">
            <v>13157.556122448979</v>
          </cell>
          <cell r="BE420">
            <v>0.37362637362637363</v>
          </cell>
          <cell r="BF420">
            <v>0.44350282485875708</v>
          </cell>
          <cell r="BG420">
            <v>0.5731578920093825</v>
          </cell>
          <cell r="BH420">
            <v>0.46276009411659758</v>
          </cell>
          <cell r="BI420">
            <v>7000</v>
          </cell>
          <cell r="BJ420">
            <v>3955</v>
          </cell>
          <cell r="BK420">
            <v>1291.4999999999998</v>
          </cell>
          <cell r="BL420">
            <v>-8752.5</v>
          </cell>
          <cell r="BM420">
            <v>6591.8367346938767</v>
          </cell>
          <cell r="BN420">
            <v>1387.7551020408162</v>
          </cell>
          <cell r="BO420">
            <v>5342.8571428571413</v>
          </cell>
          <cell r="BP420">
            <v>0</v>
          </cell>
          <cell r="BQ420">
            <v>0</v>
          </cell>
          <cell r="BR420">
            <v>-4000</v>
          </cell>
          <cell r="BS420">
            <v>0</v>
          </cell>
          <cell r="BT420">
            <v>6800</v>
          </cell>
          <cell r="BU420">
            <v>-12560</v>
          </cell>
          <cell r="BV420">
            <v>14.11224489795859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7000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-4000</v>
          </cell>
          <cell r="CK420">
            <v>0</v>
          </cell>
          <cell r="CL420">
            <v>0</v>
          </cell>
          <cell r="CM420">
            <v>0</v>
          </cell>
          <cell r="CN420">
            <v>-500</v>
          </cell>
          <cell r="CO420">
            <v>0.55494505494505497</v>
          </cell>
          <cell r="CP420">
            <v>0.48870056497175141</v>
          </cell>
          <cell r="CQ420">
            <v>0.48841293777276185</v>
          </cell>
          <cell r="CR420">
            <v>0.52061727265639302</v>
          </cell>
          <cell r="CS420">
            <v>7000</v>
          </cell>
          <cell r="CT420">
            <v>5482.5</v>
          </cell>
          <cell r="CU420">
            <v>1219.5</v>
          </cell>
          <cell r="CV420">
            <v>-8052.0000000000009</v>
          </cell>
          <cell r="CW420">
            <v>9790.8163265306121</v>
          </cell>
          <cell r="CX420">
            <v>2061.2244897959181</v>
          </cell>
          <cell r="CY420">
            <v>7935.7142857142844</v>
          </cell>
          <cell r="CZ420">
            <v>0</v>
          </cell>
          <cell r="DA420">
            <v>0</v>
          </cell>
          <cell r="DB420">
            <v>-4000</v>
          </cell>
          <cell r="DC420">
            <v>0</v>
          </cell>
          <cell r="DD420">
            <v>10100</v>
          </cell>
          <cell r="DE420">
            <v>-13840</v>
          </cell>
          <cell r="DF420">
            <v>668.60969387755085</v>
          </cell>
          <cell r="DG420">
            <v>0.5</v>
          </cell>
          <cell r="DH420">
            <v>0.41242937853107342</v>
          </cell>
          <cell r="DI420">
            <v>0.63980358576050766</v>
          </cell>
          <cell r="DJ420">
            <v>0.56559861463784888</v>
          </cell>
          <cell r="DK420">
            <v>7000</v>
          </cell>
          <cell r="DL420">
            <v>5812.5</v>
          </cell>
          <cell r="DM420">
            <v>1360</v>
          </cell>
          <cell r="DN420">
            <v>-7431</v>
          </cell>
          <cell r="DO420">
            <v>8821.4285714285706</v>
          </cell>
          <cell r="DP420">
            <v>1857.1428571428569</v>
          </cell>
          <cell r="DQ420">
            <v>7149.9999999999982</v>
          </cell>
          <cell r="DR420">
            <v>0</v>
          </cell>
          <cell r="DS420">
            <v>0</v>
          </cell>
          <cell r="DT420">
            <v>-4000</v>
          </cell>
          <cell r="DU420">
            <v>0</v>
          </cell>
          <cell r="DV420">
            <v>9100</v>
          </cell>
          <cell r="DW420">
            <v>-18119.237548737576</v>
          </cell>
          <cell r="DX420">
            <v>142.21355874480787</v>
          </cell>
          <cell r="DY420">
            <v>37442.134477112151</v>
          </cell>
          <cell r="DZ420" t="str">
            <v>No</v>
          </cell>
          <cell r="EA420">
            <v>39830</v>
          </cell>
          <cell r="EB420">
            <v>4022830</v>
          </cell>
          <cell r="EC420">
            <v>-2387.8655228878488</v>
          </cell>
          <cell r="ED420">
            <v>-5.9951431656737355E-4</v>
          </cell>
          <cell r="EE420">
            <v>198</v>
          </cell>
          <cell r="EF420">
            <v>198</v>
          </cell>
        </row>
        <row r="421">
          <cell r="A421" t="str">
            <v>Ryan Fredericks</v>
          </cell>
          <cell r="B421" t="str">
            <v>West Ham</v>
          </cell>
          <cell r="C421" t="str">
            <v>Defense</v>
          </cell>
          <cell r="D421" t="str">
            <v>2.771.000</v>
          </cell>
          <cell r="E421">
            <v>3.0000000000000001E-3</v>
          </cell>
          <cell r="F421" t="str">
            <v>Ryan Fredericks</v>
          </cell>
          <cell r="G421" t="str">
            <v/>
          </cell>
          <cell r="H421">
            <v>2771000</v>
          </cell>
          <cell r="I421">
            <v>0.76811594202898537</v>
          </cell>
          <cell r="J421">
            <v>1.0043668122270741</v>
          </cell>
          <cell r="K421">
            <v>1.2532355465350469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0.53</v>
          </cell>
          <cell r="U421">
            <v>2.2999999999999998</v>
          </cell>
          <cell r="V421">
            <v>6.8400000000000002E-2</v>
          </cell>
          <cell r="W421">
            <v>0.1605</v>
          </cell>
          <cell r="X421">
            <v>0.77110000000000001</v>
          </cell>
          <cell r="Y421">
            <v>-5000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-5000</v>
          </cell>
          <cell r="AM421">
            <v>3.3207547169811318</v>
          </cell>
          <cell r="AN421">
            <v>0.56956521739130439</v>
          </cell>
          <cell r="AO421">
            <v>2.6912344723492616</v>
          </cell>
          <cell r="AP421">
            <v>2.9894697805055728</v>
          </cell>
          <cell r="AQ421">
            <v>-5000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1.9245283018867925</v>
          </cell>
          <cell r="BF421">
            <v>0.85652173913043483</v>
          </cell>
          <cell r="BG421">
            <v>1.39096812846378</v>
          </cell>
          <cell r="BH421">
            <v>1.6361410483974321</v>
          </cell>
          <cell r="BI421">
            <v>-5000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2.4528301886792452</v>
          </cell>
          <cell r="BX421">
            <v>0.56521739130434789</v>
          </cell>
          <cell r="BY421">
            <v>2.7182818284590446</v>
          </cell>
          <cell r="BZ421">
            <v>2.5821471162934468</v>
          </cell>
          <cell r="CA421">
            <v>-5000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2.1886792452830188</v>
          </cell>
          <cell r="CP421">
            <v>0.5260869565217392</v>
          </cell>
          <cell r="CQ421">
            <v>2.9742740725630652</v>
          </cell>
          <cell r="CR421">
            <v>2.5514176319062667</v>
          </cell>
          <cell r="CS421">
            <v>-5000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2.4905660377358489</v>
          </cell>
          <cell r="DH421">
            <v>0.5043478260869565</v>
          </cell>
          <cell r="DI421">
            <v>3.1267683651861553</v>
          </cell>
          <cell r="DJ421">
            <v>2.7905954737653182</v>
          </cell>
          <cell r="DK421">
            <v>-5000</v>
          </cell>
          <cell r="DL421">
            <v>0</v>
          </cell>
          <cell r="DM421">
            <v>0</v>
          </cell>
          <cell r="DN421">
            <v>0</v>
          </cell>
          <cell r="DO421">
            <v>0</v>
          </cell>
          <cell r="DP421">
            <v>0</v>
          </cell>
          <cell r="DQ421">
            <v>0</v>
          </cell>
          <cell r="DR421">
            <v>0</v>
          </cell>
          <cell r="DS421">
            <v>0</v>
          </cell>
          <cell r="DT421">
            <v>0</v>
          </cell>
          <cell r="DU421">
            <v>0</v>
          </cell>
          <cell r="DV421">
            <v>0</v>
          </cell>
          <cell r="DW421">
            <v>0</v>
          </cell>
          <cell r="DX421">
            <v>0</v>
          </cell>
          <cell r="DY421">
            <v>-5000</v>
          </cell>
          <cell r="DZ421" t="str">
            <v>No</v>
          </cell>
          <cell r="EA421">
            <v>27710</v>
          </cell>
          <cell r="EB421">
            <v>2798710</v>
          </cell>
          <cell r="EC421">
            <v>-32710</v>
          </cell>
          <cell r="ED421">
            <v>-1.1804402742692168E-2</v>
          </cell>
          <cell r="EE421">
            <v>383</v>
          </cell>
          <cell r="EF421">
            <v>420</v>
          </cell>
        </row>
        <row r="422">
          <cell r="A422" t="str">
            <v>Vitinha</v>
          </cell>
          <cell r="B422" t="str">
            <v>Wolverhampton</v>
          </cell>
          <cell r="C422" t="str">
            <v>Midfield</v>
          </cell>
          <cell r="D422" t="str">
            <v>2.491.000</v>
          </cell>
          <cell r="E422">
            <v>2.3E-2</v>
          </cell>
          <cell r="F422" t="str">
            <v>Vitinha</v>
          </cell>
          <cell r="G422" t="str">
            <v/>
          </cell>
          <cell r="H422">
            <v>2491000</v>
          </cell>
          <cell r="I422">
            <v>0.72043010752688141</v>
          </cell>
          <cell r="J422">
            <v>1.0147058823529413</v>
          </cell>
          <cell r="K422">
            <v>1.0031115286347965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1.34</v>
          </cell>
          <cell r="U422">
            <v>3.4499999999999997</v>
          </cell>
          <cell r="V422">
            <v>0.37019999999999997</v>
          </cell>
          <cell r="W422">
            <v>0.42870000000000003</v>
          </cell>
          <cell r="X422">
            <v>1.2010999999999998</v>
          </cell>
          <cell r="Y422">
            <v>-5000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-5000</v>
          </cell>
          <cell r="AM422">
            <v>0.76119402985074625</v>
          </cell>
          <cell r="AN422">
            <v>0.41449275362318844</v>
          </cell>
          <cell r="AO422">
            <v>0.5680157509253958</v>
          </cell>
          <cell r="AP422">
            <v>0.6575486282136096</v>
          </cell>
          <cell r="AQ422">
            <v>-5000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0.74626865671641784</v>
          </cell>
          <cell r="BF422">
            <v>0.49275362318840582</v>
          </cell>
          <cell r="BG422">
            <v>0.43361157671679662</v>
          </cell>
          <cell r="BH422">
            <v>0.56885035720576971</v>
          </cell>
          <cell r="BI422">
            <v>-5000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-5000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0.90298507462686561</v>
          </cell>
          <cell r="CP422">
            <v>0.336231884057971</v>
          </cell>
          <cell r="CQ422">
            <v>0.74408044116881922</v>
          </cell>
          <cell r="CR422">
            <v>0.8196911202991144</v>
          </cell>
          <cell r="CS422">
            <v>-5000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  <cell r="DF422">
            <v>0</v>
          </cell>
          <cell r="DG422">
            <v>0.74626865671641784</v>
          </cell>
          <cell r="DH422">
            <v>0.31884057971014496</v>
          </cell>
          <cell r="DI422">
            <v>0.7900918060026465</v>
          </cell>
          <cell r="DJ422">
            <v>0.76786766486696367</v>
          </cell>
          <cell r="DK422">
            <v>-5000</v>
          </cell>
          <cell r="DL422">
            <v>0</v>
          </cell>
          <cell r="DM422">
            <v>0</v>
          </cell>
          <cell r="DN422">
            <v>0</v>
          </cell>
          <cell r="DO422">
            <v>0</v>
          </cell>
          <cell r="DP422">
            <v>0</v>
          </cell>
          <cell r="DQ422">
            <v>0</v>
          </cell>
          <cell r="DR422">
            <v>0</v>
          </cell>
          <cell r="DS422">
            <v>0</v>
          </cell>
          <cell r="DT422">
            <v>0</v>
          </cell>
          <cell r="DU422">
            <v>0</v>
          </cell>
          <cell r="DV422">
            <v>0</v>
          </cell>
          <cell r="DW422">
            <v>0</v>
          </cell>
          <cell r="DX422">
            <v>0</v>
          </cell>
          <cell r="DY422">
            <v>-5000</v>
          </cell>
          <cell r="DZ422" t="str">
            <v>No</v>
          </cell>
          <cell r="EA422">
            <v>24910</v>
          </cell>
          <cell r="EB422">
            <v>2515910</v>
          </cell>
          <cell r="EC422">
            <v>-29910</v>
          </cell>
          <cell r="ED422">
            <v>-1.2007226013649137E-2</v>
          </cell>
          <cell r="EE422">
            <v>361</v>
          </cell>
          <cell r="EF422">
            <v>441</v>
          </cell>
        </row>
        <row r="423">
          <cell r="A423" t="str">
            <v>Eric Bailly</v>
          </cell>
          <cell r="B423" t="str">
            <v>Manchester United</v>
          </cell>
          <cell r="C423" t="str">
            <v>Defense</v>
          </cell>
          <cell r="D423" t="str">
            <v>2.621.000</v>
          </cell>
          <cell r="E423">
            <v>0.12300000000000001</v>
          </cell>
          <cell r="F423" t="str">
            <v>Eric Bailly</v>
          </cell>
          <cell r="G423" t="str">
            <v/>
          </cell>
          <cell r="H423">
            <v>2621000</v>
          </cell>
          <cell r="I423">
            <v>1.0573248407643316</v>
          </cell>
          <cell r="J423">
            <v>1.0991379310344831</v>
          </cell>
          <cell r="K423">
            <v>0.88645172167921571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3.32</v>
          </cell>
          <cell r="U423">
            <v>2.5499999999999998</v>
          </cell>
          <cell r="V423">
            <v>0.91920000000000002</v>
          </cell>
          <cell r="W423">
            <v>0.45950000000000002</v>
          </cell>
          <cell r="X423">
            <v>0.62139999999999995</v>
          </cell>
          <cell r="Y423">
            <v>-5000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-5000</v>
          </cell>
          <cell r="AM423">
            <v>0.25</v>
          </cell>
          <cell r="AN423">
            <v>0.78823529411764703</v>
          </cell>
          <cell r="AO423">
            <v>0.22901771012753316</v>
          </cell>
          <cell r="AP423">
            <v>0.23927897427873451</v>
          </cell>
          <cell r="AQ423">
            <v>-5000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0.59337349397590367</v>
          </cell>
          <cell r="BF423">
            <v>0.4</v>
          </cell>
          <cell r="BG423">
            <v>0.61634035627370798</v>
          </cell>
          <cell r="BH423">
            <v>0.60474790671856271</v>
          </cell>
          <cell r="BI423">
            <v>-5000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-5000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0.56024096385542177</v>
          </cell>
          <cell r="CP423">
            <v>0.38039215686274513</v>
          </cell>
          <cell r="CQ423">
            <v>0.64794080208065019</v>
          </cell>
          <cell r="CR423">
            <v>0.60249728586850793</v>
          </cell>
          <cell r="CS423">
            <v>-5000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0.51506024096385539</v>
          </cell>
          <cell r="DH423">
            <v>0.54117647058823526</v>
          </cell>
          <cell r="DI423">
            <v>0.43000607537435093</v>
          </cell>
          <cell r="DJ423">
            <v>0.47061558920018254</v>
          </cell>
          <cell r="DK423">
            <v>-5000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-5000</v>
          </cell>
          <cell r="DZ423" t="str">
            <v>No</v>
          </cell>
          <cell r="EA423">
            <v>26210</v>
          </cell>
          <cell r="EB423">
            <v>2647210</v>
          </cell>
          <cell r="EC423">
            <v>-31210</v>
          </cell>
          <cell r="ED423">
            <v>-1.1907668828691339E-2</v>
          </cell>
          <cell r="EE423">
            <v>379</v>
          </cell>
          <cell r="EF423">
            <v>423</v>
          </cell>
        </row>
        <row r="424">
          <cell r="A424" t="str">
            <v>Kalvin Phillips</v>
          </cell>
          <cell r="B424" t="str">
            <v>Leeds United</v>
          </cell>
          <cell r="C424" t="str">
            <v>Midfield</v>
          </cell>
          <cell r="D424" t="str">
            <v>3.126.000</v>
          </cell>
          <cell r="E424">
            <v>2.7999999999999997E-2</v>
          </cell>
          <cell r="F424" t="str">
            <v>Kalvin Phillips</v>
          </cell>
          <cell r="G424" t="str">
            <v/>
          </cell>
          <cell r="H424">
            <v>3126000</v>
          </cell>
          <cell r="I424">
            <v>0.95238095238095244</v>
          </cell>
          <cell r="J424">
            <v>1.0902777777777777</v>
          </cell>
          <cell r="K424">
            <v>0.86685492648758533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1.6</v>
          </cell>
          <cell r="U424">
            <v>1.57</v>
          </cell>
          <cell r="V424">
            <v>0.38379999999999997</v>
          </cell>
          <cell r="W424">
            <v>0.2419</v>
          </cell>
          <cell r="X424">
            <v>0.37430000000000002</v>
          </cell>
          <cell r="Y424">
            <v>-5000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-5000</v>
          </cell>
          <cell r="AM424">
            <v>0.81874999999999998</v>
          </cell>
          <cell r="AN424">
            <v>1.1210191082802548</v>
          </cell>
          <cell r="AO424">
            <v>0.8269591339433624</v>
          </cell>
          <cell r="AP424">
            <v>0.82284432969798604</v>
          </cell>
          <cell r="AQ424">
            <v>-5000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0.73124999999999996</v>
          </cell>
          <cell r="BF424">
            <v>1.1719745222929936</v>
          </cell>
          <cell r="BG424">
            <v>0.76337949433685315</v>
          </cell>
          <cell r="BH424">
            <v>0.74714205826858915</v>
          </cell>
          <cell r="BI424">
            <v>-5000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0.85</v>
          </cell>
          <cell r="BX424">
            <v>0.88535031847133749</v>
          </cell>
          <cell r="BY424">
            <v>1.1972173631218104</v>
          </cell>
          <cell r="BZ424">
            <v>1.0087788452646789</v>
          </cell>
          <cell r="CA424">
            <v>-5000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1.0812499999999998</v>
          </cell>
          <cell r="CP424">
            <v>0.64331210191082799</v>
          </cell>
          <cell r="CQ424">
            <v>1.7506725002961012</v>
          </cell>
          <cell r="CR424">
            <v>1.3758323447808454</v>
          </cell>
          <cell r="CS424">
            <v>-5000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0.29374999999999996</v>
          </cell>
          <cell r="DH424">
            <v>1.7961783439490444</v>
          </cell>
          <cell r="DI424">
            <v>0.28650479686019015</v>
          </cell>
          <cell r="DJ424">
            <v>0.29010478120444833</v>
          </cell>
          <cell r="DK424">
            <v>-5000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-5000</v>
          </cell>
          <cell r="DZ424" t="str">
            <v>No</v>
          </cell>
          <cell r="EA424">
            <v>31260</v>
          </cell>
          <cell r="EB424">
            <v>3157260</v>
          </cell>
          <cell r="EC424">
            <v>-36260</v>
          </cell>
          <cell r="ED424">
            <v>-1.1599488163787587E-2</v>
          </cell>
          <cell r="EE424">
            <v>436</v>
          </cell>
          <cell r="EF424">
            <v>368</v>
          </cell>
        </row>
        <row r="425">
          <cell r="A425" t="str">
            <v>Miguel Almiron</v>
          </cell>
          <cell r="B425" t="str">
            <v>Newcastle</v>
          </cell>
          <cell r="C425" t="str">
            <v>Striker</v>
          </cell>
          <cell r="D425" t="str">
            <v>3.813.000</v>
          </cell>
          <cell r="E425">
            <v>4.0000000000000001E-3</v>
          </cell>
          <cell r="F425" t="str">
            <v>Miguel Almiron</v>
          </cell>
          <cell r="G425" t="str">
            <v>Wolverhampton</v>
          </cell>
          <cell r="H425">
            <v>3813000</v>
          </cell>
          <cell r="I425">
            <v>1.0660377358490565</v>
          </cell>
          <cell r="J425">
            <v>0.83206106870228991</v>
          </cell>
          <cell r="K425">
            <v>1.2007731918097617</v>
          </cell>
          <cell r="L425">
            <v>95</v>
          </cell>
          <cell r="M425">
            <v>0.29849056603773583</v>
          </cell>
          <cell r="N425">
            <v>0.13858490566037734</v>
          </cell>
          <cell r="O425">
            <v>0.89547169811320737</v>
          </cell>
          <cell r="P425">
            <v>0.33621649370673329</v>
          </cell>
          <cell r="Q425">
            <v>0</v>
          </cell>
          <cell r="R425">
            <v>0.04</v>
          </cell>
          <cell r="S425">
            <v>0</v>
          </cell>
          <cell r="T425">
            <v>1.1299999999999999</v>
          </cell>
          <cell r="U425">
            <v>1.0900000000000001</v>
          </cell>
          <cell r="V425">
            <v>0.3609</v>
          </cell>
          <cell r="W425">
            <v>0.29720000000000002</v>
          </cell>
          <cell r="X425">
            <v>0.34189999999999998</v>
          </cell>
          <cell r="Y425">
            <v>7000</v>
          </cell>
          <cell r="Z425">
            <v>9022.5</v>
          </cell>
          <cell r="AA425">
            <v>1486</v>
          </cell>
          <cell r="AB425">
            <v>-5128.5</v>
          </cell>
          <cell r="AC425">
            <v>29849.056603773584</v>
          </cell>
          <cell r="AD425">
            <v>6929.2452830188677</v>
          </cell>
          <cell r="AE425">
            <v>8954.7169811320746</v>
          </cell>
          <cell r="AF425">
            <v>0</v>
          </cell>
          <cell r="AG425">
            <v>0</v>
          </cell>
          <cell r="AH425">
            <v>-800</v>
          </cell>
          <cell r="AI425">
            <v>0</v>
          </cell>
          <cell r="AJ425">
            <v>11299.999999999998</v>
          </cell>
          <cell r="AK425">
            <v>-8720</v>
          </cell>
          <cell r="AL425">
            <v>59893.018867924533</v>
          </cell>
          <cell r="AM425">
            <v>1.0796460176991152</v>
          </cell>
          <cell r="AN425">
            <v>1.0917431192660549</v>
          </cell>
          <cell r="AO425">
            <v>0.90483741803595963</v>
          </cell>
          <cell r="AP425">
            <v>0.98838459875074614</v>
          </cell>
          <cell r="AQ425">
            <v>7000</v>
          </cell>
          <cell r="AR425">
            <v>9162.5</v>
          </cell>
          <cell r="AS425">
            <v>1412.4999999999998</v>
          </cell>
          <cell r="AT425">
            <v>-5266.5</v>
          </cell>
          <cell r="AU425">
            <v>32226.415094339627</v>
          </cell>
          <cell r="AV425">
            <v>7481.132075471699</v>
          </cell>
          <cell r="AW425">
            <v>9667.9245283018863</v>
          </cell>
          <cell r="AX425">
            <v>0</v>
          </cell>
          <cell r="AY425">
            <v>0</v>
          </cell>
          <cell r="AZ425">
            <v>-800</v>
          </cell>
          <cell r="BA425">
            <v>0</v>
          </cell>
          <cell r="BB425">
            <v>12200</v>
          </cell>
          <cell r="BC425">
            <v>-9519.9999999999982</v>
          </cell>
          <cell r="BD425">
            <v>28281.985849056604</v>
          </cell>
          <cell r="BE425">
            <v>1.0088495575221239</v>
          </cell>
          <cell r="BF425">
            <v>1.3853211009174311</v>
          </cell>
          <cell r="BG425">
            <v>0.65704681981505675</v>
          </cell>
          <cell r="BH425">
            <v>0.81416300176422818</v>
          </cell>
          <cell r="BI425">
            <v>7000</v>
          </cell>
          <cell r="BJ425">
            <v>7122.5</v>
          </cell>
          <cell r="BK425">
            <v>1313</v>
          </cell>
          <cell r="BL425">
            <v>-6787.5</v>
          </cell>
          <cell r="BM425">
            <v>30113.207547169812</v>
          </cell>
          <cell r="BN425">
            <v>6990.566037735849</v>
          </cell>
          <cell r="BO425">
            <v>9033.9622641509432</v>
          </cell>
          <cell r="BP425">
            <v>0</v>
          </cell>
          <cell r="BQ425">
            <v>0</v>
          </cell>
          <cell r="BR425">
            <v>-800</v>
          </cell>
          <cell r="BS425">
            <v>0</v>
          </cell>
          <cell r="BT425">
            <v>11399.999999999998</v>
          </cell>
          <cell r="BU425">
            <v>-12080</v>
          </cell>
          <cell r="BV425">
            <v>11576.433962264151</v>
          </cell>
          <cell r="BW425">
            <v>0.68141592920353988</v>
          </cell>
          <cell r="BX425">
            <v>1.5321100917431192</v>
          </cell>
          <cell r="BY425">
            <v>0.55989836656540215</v>
          </cell>
          <cell r="BZ425">
            <v>0.61767602002401523</v>
          </cell>
          <cell r="CA425">
            <v>7000</v>
          </cell>
          <cell r="CB425">
            <v>4190</v>
          </cell>
          <cell r="CC425">
            <v>1234</v>
          </cell>
          <cell r="CD425">
            <v>-8784</v>
          </cell>
          <cell r="CE425">
            <v>20339.622641509435</v>
          </cell>
          <cell r="CF425">
            <v>4721.6981132075471</v>
          </cell>
          <cell r="CG425">
            <v>6101.8867924528304</v>
          </cell>
          <cell r="CH425">
            <v>0</v>
          </cell>
          <cell r="CI425">
            <v>0</v>
          </cell>
          <cell r="CJ425">
            <v>-800</v>
          </cell>
          <cell r="CK425">
            <v>0</v>
          </cell>
          <cell r="CL425">
            <v>7699.9999999999991</v>
          </cell>
          <cell r="CM425">
            <v>-13360</v>
          </cell>
          <cell r="CN425">
            <v>2667.9009433962265</v>
          </cell>
          <cell r="CO425">
            <v>0.95575221238938068</v>
          </cell>
          <cell r="CP425">
            <v>1.4954128440366969</v>
          </cell>
          <cell r="CQ425">
            <v>0.58274825237398975</v>
          </cell>
          <cell r="CR425">
            <v>0.74629949180773658</v>
          </cell>
          <cell r="CS425">
            <v>7000</v>
          </cell>
          <cell r="CT425">
            <v>6267.4999999999991</v>
          </cell>
          <cell r="CU425">
            <v>1267</v>
          </cell>
          <cell r="CV425">
            <v>-7440</v>
          </cell>
          <cell r="CW425">
            <v>28528.301886792458</v>
          </cell>
          <cell r="CX425">
            <v>6622.6415094339627</v>
          </cell>
          <cell r="CY425">
            <v>8558.4905660377372</v>
          </cell>
          <cell r="CZ425">
            <v>0</v>
          </cell>
          <cell r="DA425">
            <v>0</v>
          </cell>
          <cell r="DB425">
            <v>-800</v>
          </cell>
          <cell r="DC425">
            <v>0</v>
          </cell>
          <cell r="DD425">
            <v>10800</v>
          </cell>
          <cell r="DE425">
            <v>-13039.999999999998</v>
          </cell>
          <cell r="DF425">
            <v>2547.7458726415098</v>
          </cell>
          <cell r="DG425">
            <v>0.76106194690265494</v>
          </cell>
          <cell r="DH425">
            <v>1.201834862385321</v>
          </cell>
          <cell r="DI425">
            <v>0.80251879796247838</v>
          </cell>
          <cell r="DJ425">
            <v>0.78151552691120751</v>
          </cell>
          <cell r="DK425">
            <v>7000</v>
          </cell>
          <cell r="DL425">
            <v>6090</v>
          </cell>
          <cell r="DM425">
            <v>1457.5</v>
          </cell>
          <cell r="DN425">
            <v>-6973.5</v>
          </cell>
          <cell r="DO425">
            <v>22716.981132075474</v>
          </cell>
          <cell r="DP425">
            <v>5273.5849056603774</v>
          </cell>
          <cell r="DQ425">
            <v>6815.0943396226412</v>
          </cell>
          <cell r="DR425">
            <v>0</v>
          </cell>
          <cell r="DS425">
            <v>0</v>
          </cell>
          <cell r="DT425">
            <v>-800</v>
          </cell>
          <cell r="DU425">
            <v>0</v>
          </cell>
          <cell r="DV425">
            <v>8600</v>
          </cell>
          <cell r="DW425">
            <v>-6997.9639182328119</v>
          </cell>
          <cell r="DX425">
            <v>1130.6780143476776</v>
          </cell>
          <cell r="DY425">
            <v>106097.76350963071</v>
          </cell>
          <cell r="DZ425" t="str">
            <v>No</v>
          </cell>
          <cell r="EA425">
            <v>38130</v>
          </cell>
          <cell r="EB425">
            <v>3851130</v>
          </cell>
          <cell r="EC425">
            <v>67967.763509630706</v>
          </cell>
          <cell r="ED425">
            <v>1.7825272360249333E-2</v>
          </cell>
          <cell r="EE425">
            <v>77</v>
          </cell>
          <cell r="EF425">
            <v>60</v>
          </cell>
        </row>
        <row r="426">
          <cell r="A426" t="str">
            <v>Jed Steer</v>
          </cell>
          <cell r="B426" t="str">
            <v>Aston Villa</v>
          </cell>
          <cell r="C426" t="str">
            <v>Goalkeeper</v>
          </cell>
          <cell r="D426" t="str">
            <v>2.460.000</v>
          </cell>
          <cell r="E426">
            <v>3.7999999999999999E-2</v>
          </cell>
          <cell r="F426" t="str">
            <v>Jed Steer</v>
          </cell>
          <cell r="G426" t="str">
            <v/>
          </cell>
          <cell r="H426">
            <v>2460000</v>
          </cell>
          <cell r="I426">
            <v>1.06049822064057</v>
          </cell>
          <cell r="J426">
            <v>0.96774193548387133</v>
          </cell>
          <cell r="K426">
            <v>1.0283992340244903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2.98</v>
          </cell>
          <cell r="U426">
            <v>2.7</v>
          </cell>
          <cell r="V426">
            <v>0.8115</v>
          </cell>
          <cell r="W426">
            <v>0.51439999999999997</v>
          </cell>
          <cell r="X426">
            <v>0.67419999999999991</v>
          </cell>
          <cell r="Y426">
            <v>-5000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-5000</v>
          </cell>
          <cell r="AM426">
            <v>0.47986577181208051</v>
          </cell>
          <cell r="AN426">
            <v>0.37777777777777777</v>
          </cell>
          <cell r="AO426">
            <v>0.67430214364457286</v>
          </cell>
          <cell r="AP426">
            <v>0.56883610872952095</v>
          </cell>
          <cell r="AQ426">
            <v>-5000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0.50671140939597314</v>
          </cell>
          <cell r="BF426">
            <v>0.42222222222222217</v>
          </cell>
          <cell r="BG426">
            <v>0.59805235172056015</v>
          </cell>
          <cell r="BH426">
            <v>0.55049064481869381</v>
          </cell>
          <cell r="BI426">
            <v>-5000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0.48657718120805366</v>
          </cell>
          <cell r="BX426">
            <v>0.54074074074074074</v>
          </cell>
          <cell r="BY426">
            <v>0.43427513932154099</v>
          </cell>
          <cell r="BZ426">
            <v>0.45968290501149833</v>
          </cell>
          <cell r="CA426">
            <v>-5000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0.52013422818791943</v>
          </cell>
          <cell r="CP426">
            <v>0.35555555555555551</v>
          </cell>
          <cell r="CQ426">
            <v>0.71599865953568631</v>
          </cell>
          <cell r="CR426">
            <v>0.61025847815591971</v>
          </cell>
          <cell r="CS426">
            <v>-5000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0.33557046979865773</v>
          </cell>
          <cell r="DH426">
            <v>0.78518518518518521</v>
          </cell>
          <cell r="DI426">
            <v>0.22445568529490706</v>
          </cell>
          <cell r="DJ426">
            <v>0.27444616915415604</v>
          </cell>
          <cell r="DK426">
            <v>-5000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>
            <v>0</v>
          </cell>
          <cell r="DV426">
            <v>0</v>
          </cell>
          <cell r="DW426">
            <v>0</v>
          </cell>
          <cell r="DX426">
            <v>0</v>
          </cell>
          <cell r="DY426">
            <v>-5000</v>
          </cell>
          <cell r="DZ426" t="str">
            <v>No</v>
          </cell>
          <cell r="EA426">
            <v>24600</v>
          </cell>
          <cell r="EB426">
            <v>2484600</v>
          </cell>
          <cell r="EC426">
            <v>-29600</v>
          </cell>
          <cell r="ED426">
            <v>-1.2032520325203253E-2</v>
          </cell>
          <cell r="EE426">
            <v>349</v>
          </cell>
          <cell r="EF426">
            <v>465</v>
          </cell>
        </row>
        <row r="427">
          <cell r="A427" t="str">
            <v>Ross Barkley</v>
          </cell>
          <cell r="B427" t="str">
            <v>Aston Villa</v>
          </cell>
          <cell r="C427" t="str">
            <v>Midfield</v>
          </cell>
          <cell r="D427" t="str">
            <v>4.765.000</v>
          </cell>
          <cell r="E427">
            <v>1.4999999999999999E-2</v>
          </cell>
          <cell r="F427" t="str">
            <v>Ross Barkley</v>
          </cell>
          <cell r="G427" t="str">
            <v>Leeds United</v>
          </cell>
          <cell r="H427">
            <v>4765000</v>
          </cell>
          <cell r="I427">
            <v>1.06049822064057</v>
          </cell>
          <cell r="J427">
            <v>0.96774193548387133</v>
          </cell>
          <cell r="K427">
            <v>1.0283992340244903</v>
          </cell>
          <cell r="L427">
            <v>190</v>
          </cell>
          <cell r="M427">
            <v>0.50903914590747357</v>
          </cell>
          <cell r="N427">
            <v>0.40298932384341657</v>
          </cell>
          <cell r="O427">
            <v>1.983131672597866</v>
          </cell>
          <cell r="P427">
            <v>0.53476760169273496</v>
          </cell>
          <cell r="Q427">
            <v>0</v>
          </cell>
          <cell r="R427">
            <v>0.1</v>
          </cell>
          <cell r="S427">
            <v>0</v>
          </cell>
          <cell r="T427">
            <v>2.98</v>
          </cell>
          <cell r="U427">
            <v>2.7</v>
          </cell>
          <cell r="V427">
            <v>0.8115</v>
          </cell>
          <cell r="W427">
            <v>0.51439999999999997</v>
          </cell>
          <cell r="X427">
            <v>0.67419999999999991</v>
          </cell>
          <cell r="Y427">
            <v>14000</v>
          </cell>
          <cell r="Z427">
            <v>20287.5</v>
          </cell>
          <cell r="AA427">
            <v>2572</v>
          </cell>
          <cell r="AB427">
            <v>-10112.999999999998</v>
          </cell>
          <cell r="AC427">
            <v>63629.893238434197</v>
          </cell>
          <cell r="AD427">
            <v>20149.466192170828</v>
          </cell>
          <cell r="AE427">
            <v>19831.316725978661</v>
          </cell>
          <cell r="AF427">
            <v>0</v>
          </cell>
          <cell r="AG427">
            <v>0</v>
          </cell>
          <cell r="AH427">
            <v>-2000</v>
          </cell>
          <cell r="AI427">
            <v>0</v>
          </cell>
          <cell r="AJ427">
            <v>29800</v>
          </cell>
          <cell r="AK427">
            <v>-21600</v>
          </cell>
          <cell r="AL427">
            <v>136557.17615658368</v>
          </cell>
          <cell r="AM427">
            <v>0.47986577181208051</v>
          </cell>
          <cell r="AN427">
            <v>0.37777777777777777</v>
          </cell>
          <cell r="AO427">
            <v>0.67430214364457286</v>
          </cell>
          <cell r="AP427">
            <v>0.56883610872952095</v>
          </cell>
          <cell r="AQ427">
            <v>14000</v>
          </cell>
          <cell r="AR427">
            <v>11555</v>
          </cell>
          <cell r="AS427">
            <v>1363.5</v>
          </cell>
          <cell r="AT427">
            <v>-3976.5</v>
          </cell>
          <cell r="AU427">
            <v>30533.807829181507</v>
          </cell>
          <cell r="AV427">
            <v>9669.0391459074781</v>
          </cell>
          <cell r="AW427">
            <v>9516.3701067615712</v>
          </cell>
          <cell r="AX427">
            <v>0</v>
          </cell>
          <cell r="AY427">
            <v>0</v>
          </cell>
          <cell r="AZ427">
            <v>-2000</v>
          </cell>
          <cell r="BA427">
            <v>0</v>
          </cell>
          <cell r="BB427">
            <v>14300</v>
          </cell>
          <cell r="BC427">
            <v>-8160</v>
          </cell>
          <cell r="BD427">
            <v>31400.60854092527</v>
          </cell>
          <cell r="BE427">
            <v>0.50671140939597314</v>
          </cell>
          <cell r="BF427">
            <v>0.42222222222222217</v>
          </cell>
          <cell r="BG427">
            <v>0.59805235172056015</v>
          </cell>
          <cell r="BH427">
            <v>0.55049064481869381</v>
          </cell>
          <cell r="BI427">
            <v>14000</v>
          </cell>
          <cell r="BJ427">
            <v>11312.5</v>
          </cell>
          <cell r="BK427">
            <v>1313</v>
          </cell>
          <cell r="BL427">
            <v>-4273.5</v>
          </cell>
          <cell r="BM427">
            <v>32241.992882562296</v>
          </cell>
          <cell r="BN427">
            <v>10209.964412811392</v>
          </cell>
          <cell r="BO427">
            <v>10048.754448398582</v>
          </cell>
          <cell r="BP427">
            <v>0</v>
          </cell>
          <cell r="BQ427">
            <v>0</v>
          </cell>
          <cell r="BR427">
            <v>-2000</v>
          </cell>
          <cell r="BS427">
            <v>0</v>
          </cell>
          <cell r="BT427">
            <v>15100</v>
          </cell>
          <cell r="BU427">
            <v>-9119.9999999999982</v>
          </cell>
          <cell r="BV427">
            <v>16208.177935943066</v>
          </cell>
          <cell r="BW427">
            <v>0.48657718120805366</v>
          </cell>
          <cell r="BX427">
            <v>0.54074074074074074</v>
          </cell>
          <cell r="BY427">
            <v>0.43427513932154099</v>
          </cell>
          <cell r="BZ427">
            <v>0.45968290501149833</v>
          </cell>
          <cell r="CA427">
            <v>14000</v>
          </cell>
          <cell r="CB427">
            <v>9295</v>
          </cell>
          <cell r="CC427">
            <v>1267.5</v>
          </cell>
          <cell r="CD427">
            <v>-5620.5</v>
          </cell>
          <cell r="CE427">
            <v>30960.854092526704</v>
          </cell>
          <cell r="CF427">
            <v>9804.2704626334562</v>
          </cell>
          <cell r="CG427">
            <v>9649.4661921708248</v>
          </cell>
          <cell r="CH427">
            <v>0</v>
          </cell>
          <cell r="CI427">
            <v>0</v>
          </cell>
          <cell r="CJ427">
            <v>-2000</v>
          </cell>
          <cell r="CK427">
            <v>0</v>
          </cell>
          <cell r="CL427">
            <v>14499.999999999998</v>
          </cell>
          <cell r="CM427">
            <v>-11680</v>
          </cell>
          <cell r="CN427">
            <v>7022.0738434163723</v>
          </cell>
          <cell r="CO427">
            <v>0.52013422818791943</v>
          </cell>
          <cell r="CP427">
            <v>0.35555555555555551</v>
          </cell>
          <cell r="CQ427">
            <v>0.71599865953568631</v>
          </cell>
          <cell r="CR427">
            <v>0.61025847815591971</v>
          </cell>
          <cell r="CS427">
            <v>14000</v>
          </cell>
          <cell r="CT427">
            <v>12620</v>
          </cell>
          <cell r="CU427">
            <v>1312.5</v>
          </cell>
          <cell r="CV427">
            <v>-3490.5</v>
          </cell>
          <cell r="CW427">
            <v>33096.085409252686</v>
          </cell>
          <cell r="CX427">
            <v>10480.42704626335</v>
          </cell>
          <cell r="CY427">
            <v>10314.946619217088</v>
          </cell>
          <cell r="CZ427">
            <v>0</v>
          </cell>
          <cell r="DA427">
            <v>0</v>
          </cell>
          <cell r="DB427">
            <v>-2000</v>
          </cell>
          <cell r="DC427">
            <v>0</v>
          </cell>
          <cell r="DD427">
            <v>15500</v>
          </cell>
          <cell r="DE427">
            <v>-7679.9999999999991</v>
          </cell>
          <cell r="DF427">
            <v>4384.5911921708202</v>
          </cell>
          <cell r="DG427">
            <v>0.33557046979865773</v>
          </cell>
          <cell r="DH427">
            <v>0.78518518518518521</v>
          </cell>
          <cell r="DI427">
            <v>0.22445568529490706</v>
          </cell>
          <cell r="DJ427">
            <v>0.27444616915415604</v>
          </cell>
          <cell r="DK427">
            <v>14000</v>
          </cell>
          <cell r="DL427">
            <v>4190</v>
          </cell>
          <cell r="DM427">
            <v>1031</v>
          </cell>
          <cell r="DN427">
            <v>-9393</v>
          </cell>
          <cell r="DO427">
            <v>21352.313167259799</v>
          </cell>
          <cell r="DP427">
            <v>6761.5658362989361</v>
          </cell>
          <cell r="DQ427">
            <v>6654.8042704626378</v>
          </cell>
          <cell r="DR427">
            <v>0</v>
          </cell>
          <cell r="DS427">
            <v>0</v>
          </cell>
          <cell r="DT427">
            <v>-2000</v>
          </cell>
          <cell r="DU427">
            <v>0</v>
          </cell>
          <cell r="DV427">
            <v>10000</v>
          </cell>
          <cell r="DW427">
            <v>-4848.2428023699922</v>
          </cell>
          <cell r="DX427">
            <v>1054.6387647391057</v>
          </cell>
          <cell r="DY427">
            <v>196627.26643377834</v>
          </cell>
          <cell r="DZ427" t="str">
            <v>No</v>
          </cell>
          <cell r="EA427">
            <v>47650</v>
          </cell>
          <cell r="EB427">
            <v>4812650</v>
          </cell>
          <cell r="EC427">
            <v>148977.26643377834</v>
          </cell>
          <cell r="ED427">
            <v>3.126490376364708E-2</v>
          </cell>
          <cell r="EE427">
            <v>20</v>
          </cell>
          <cell r="EF427">
            <v>18</v>
          </cell>
        </row>
        <row r="428">
          <cell r="A428" t="str">
            <v>Stuart Armstrong</v>
          </cell>
          <cell r="B428" t="str">
            <v>Southampton</v>
          </cell>
          <cell r="C428" t="str">
            <v>Midfield</v>
          </cell>
          <cell r="D428" t="str">
            <v>4.937.000</v>
          </cell>
          <cell r="E428">
            <v>2E-3</v>
          </cell>
          <cell r="F428" t="str">
            <v>Stuart Armstrong</v>
          </cell>
          <cell r="G428" t="str">
            <v>Everton</v>
          </cell>
          <cell r="H428">
            <v>4937000</v>
          </cell>
          <cell r="I428">
            <v>0.87931034482758608</v>
          </cell>
          <cell r="J428">
            <v>1</v>
          </cell>
          <cell r="K428">
            <v>1.020862387747514</v>
          </cell>
          <cell r="L428">
            <v>95</v>
          </cell>
          <cell r="M428">
            <v>0.14068965517241377</v>
          </cell>
          <cell r="N428">
            <v>0.15827586206896549</v>
          </cell>
          <cell r="O428">
            <v>0.33413793103448269</v>
          </cell>
          <cell r="P428">
            <v>0.21438110142697794</v>
          </cell>
          <cell r="Q428">
            <v>0</v>
          </cell>
          <cell r="R428">
            <v>7.0000000000000007E-2</v>
          </cell>
          <cell r="S428">
            <v>0</v>
          </cell>
          <cell r="T428">
            <v>1.02</v>
          </cell>
          <cell r="U428">
            <v>1.54</v>
          </cell>
          <cell r="V428">
            <v>0.24979999999999999</v>
          </cell>
          <cell r="W428">
            <v>0.26250000000000001</v>
          </cell>
          <cell r="X428">
            <v>0.48759999999999998</v>
          </cell>
          <cell r="Y428">
            <v>7000</v>
          </cell>
          <cell r="Z428">
            <v>6245</v>
          </cell>
          <cell r="AA428">
            <v>1312.5</v>
          </cell>
          <cell r="AB428">
            <v>-7314</v>
          </cell>
          <cell r="AC428">
            <v>17586.206896551721</v>
          </cell>
          <cell r="AD428">
            <v>7913.7931034482745</v>
          </cell>
          <cell r="AE428">
            <v>3341.379310344827</v>
          </cell>
          <cell r="AF428">
            <v>0</v>
          </cell>
          <cell r="AG428">
            <v>0</v>
          </cell>
          <cell r="AH428">
            <v>-1400.0000000000002</v>
          </cell>
          <cell r="AI428">
            <v>0</v>
          </cell>
          <cell r="AJ428">
            <v>10200</v>
          </cell>
          <cell r="AK428">
            <v>-12320</v>
          </cell>
          <cell r="AL428">
            <v>32564.879310344826</v>
          </cell>
          <cell r="AM428">
            <v>1.3627450980392157</v>
          </cell>
          <cell r="AN428">
            <v>2.4415584415584415</v>
          </cell>
          <cell r="AO428">
            <v>1.8199893113013497</v>
          </cell>
          <cell r="AP428">
            <v>1.5748592040114833</v>
          </cell>
          <cell r="AQ428">
            <v>7000</v>
          </cell>
          <cell r="AR428">
            <v>9275</v>
          </cell>
          <cell r="AS428">
            <v>1998</v>
          </cell>
          <cell r="AT428">
            <v>-18442.5</v>
          </cell>
          <cell r="AU428">
            <v>23965.517241379308</v>
          </cell>
          <cell r="AV428">
            <v>10784.482758620688</v>
          </cell>
          <cell r="AW428">
            <v>4553.4482758620679</v>
          </cell>
          <cell r="AX428">
            <v>0</v>
          </cell>
          <cell r="AY428">
            <v>0</v>
          </cell>
          <cell r="AZ428">
            <v>-1400.0000000000002</v>
          </cell>
          <cell r="BA428">
            <v>0</v>
          </cell>
          <cell r="BB428">
            <v>13900</v>
          </cell>
          <cell r="BC428">
            <v>-30080</v>
          </cell>
          <cell r="BD428">
            <v>7276.9741379310326</v>
          </cell>
          <cell r="BE428">
            <v>1.1274509803921569</v>
          </cell>
          <cell r="BF428">
            <v>0.84415584415584421</v>
          </cell>
          <cell r="BG428">
            <v>1.2712491503214047</v>
          </cell>
          <cell r="BH428">
            <v>1.1971930090225904</v>
          </cell>
          <cell r="BI428">
            <v>7000</v>
          </cell>
          <cell r="BJ428">
            <v>8127.5</v>
          </cell>
          <cell r="BK428">
            <v>1394</v>
          </cell>
          <cell r="BL428">
            <v>-5943</v>
          </cell>
          <cell r="BM428">
            <v>19827.586206896547</v>
          </cell>
          <cell r="BN428">
            <v>8922.4137931034475</v>
          </cell>
          <cell r="BO428">
            <v>3767.2413793103442</v>
          </cell>
          <cell r="BP428">
            <v>0</v>
          </cell>
          <cell r="BQ428">
            <v>0</v>
          </cell>
          <cell r="BR428">
            <v>-1400.0000000000002</v>
          </cell>
          <cell r="BS428">
            <v>0</v>
          </cell>
          <cell r="BT428">
            <v>11500</v>
          </cell>
          <cell r="BU428">
            <v>-10400</v>
          </cell>
          <cell r="BV428">
            <v>8948.9353448275833</v>
          </cell>
          <cell r="BW428">
            <v>0.96078431372549011</v>
          </cell>
          <cell r="BX428">
            <v>1.1298701298701299</v>
          </cell>
          <cell r="BY428">
            <v>0.81873075307798182</v>
          </cell>
          <cell r="BZ428">
            <v>0.88691807103135656</v>
          </cell>
          <cell r="CA428">
            <v>7000</v>
          </cell>
          <cell r="CB428">
            <v>5210</v>
          </cell>
          <cell r="CC428">
            <v>1210.5</v>
          </cell>
          <cell r="CD428">
            <v>-8242.5</v>
          </cell>
          <cell r="CE428">
            <v>16896.551724137928</v>
          </cell>
          <cell r="CF428">
            <v>7603.448275862067</v>
          </cell>
          <cell r="CG428">
            <v>3210.3448275862061</v>
          </cell>
          <cell r="CH428">
            <v>0</v>
          </cell>
          <cell r="CI428">
            <v>0</v>
          </cell>
          <cell r="CJ428">
            <v>-1400.0000000000002</v>
          </cell>
          <cell r="CK428">
            <v>0</v>
          </cell>
          <cell r="CL428">
            <v>9800</v>
          </cell>
          <cell r="CM428">
            <v>-13920</v>
          </cell>
          <cell r="CN428">
            <v>2546.0431034482754</v>
          </cell>
          <cell r="CO428">
            <v>1.2352941176470589</v>
          </cell>
          <cell r="CP428">
            <v>0.62337662337662336</v>
          </cell>
          <cell r="CQ428">
            <v>1.7860384307500736</v>
          </cell>
          <cell r="CR428">
            <v>1.4853561079408364</v>
          </cell>
          <cell r="CS428">
            <v>7000</v>
          </cell>
          <cell r="CT428">
            <v>10695</v>
          </cell>
          <cell r="CU428">
            <v>1465</v>
          </cell>
          <cell r="CV428">
            <v>-4188</v>
          </cell>
          <cell r="CW428">
            <v>21724.137931034478</v>
          </cell>
          <cell r="CX428">
            <v>9775.8620689655163</v>
          </cell>
          <cell r="CY428">
            <v>4127.5862068965507</v>
          </cell>
          <cell r="CZ428">
            <v>0</v>
          </cell>
          <cell r="DA428">
            <v>0</v>
          </cell>
          <cell r="DB428">
            <v>-1400.0000000000002</v>
          </cell>
          <cell r="DC428">
            <v>0</v>
          </cell>
          <cell r="DD428">
            <v>12600</v>
          </cell>
          <cell r="DE428">
            <v>-7680</v>
          </cell>
          <cell r="DF428">
            <v>2944.974137931034</v>
          </cell>
          <cell r="DG428">
            <v>1.3823529411764706</v>
          </cell>
          <cell r="DH428">
            <v>0.7142857142857143</v>
          </cell>
          <cell r="DI428">
            <v>1.5527072185113362</v>
          </cell>
          <cell r="DJ428">
            <v>1.4650561048284403</v>
          </cell>
          <cell r="DK428">
            <v>7000</v>
          </cell>
          <cell r="DL428">
            <v>10897.5</v>
          </cell>
          <cell r="DM428">
            <v>1363</v>
          </cell>
          <cell r="DN428">
            <v>-4372.5</v>
          </cell>
          <cell r="DO428">
            <v>24310.344827586203</v>
          </cell>
          <cell r="DP428">
            <v>10939.655172413792</v>
          </cell>
          <cell r="DQ428">
            <v>4618.9655172413786</v>
          </cell>
          <cell r="DR428">
            <v>0</v>
          </cell>
          <cell r="DS428">
            <v>0</v>
          </cell>
          <cell r="DT428">
            <v>-1400.0000000000002</v>
          </cell>
          <cell r="DU428">
            <v>0</v>
          </cell>
          <cell r="DV428">
            <v>14100</v>
          </cell>
          <cell r="DW428">
            <v>-19129.352932059661</v>
          </cell>
          <cell r="DX428">
            <v>1291.4878932869283</v>
          </cell>
          <cell r="DY428">
            <v>55573.293927769671</v>
          </cell>
          <cell r="DZ428" t="str">
            <v>No</v>
          </cell>
          <cell r="EA428">
            <v>49370</v>
          </cell>
          <cell r="EB428">
            <v>4986370</v>
          </cell>
          <cell r="EC428">
            <v>6203.2939277696714</v>
          </cell>
          <cell r="ED428">
            <v>1.2564905666942823E-3</v>
          </cell>
          <cell r="EE428">
            <v>184</v>
          </cell>
          <cell r="EF428">
            <v>187</v>
          </cell>
        </row>
        <row r="429">
          <cell r="A429" t="str">
            <v>Max Sanders</v>
          </cell>
          <cell r="B429" t="str">
            <v>Brighton and Hove</v>
          </cell>
          <cell r="C429" t="str">
            <v>Midfield</v>
          </cell>
          <cell r="D429" t="str">
            <v>1.960.000</v>
          </cell>
          <cell r="E429">
            <v>0</v>
          </cell>
          <cell r="F429" t="e">
            <v>#N/A</v>
          </cell>
          <cell r="G429" t="str">
            <v/>
          </cell>
          <cell r="H429">
            <v>1960000</v>
          </cell>
          <cell r="I429">
            <v>1.0849673202614376</v>
          </cell>
          <cell r="J429">
            <v>0.94845360824742264</v>
          </cell>
          <cell r="K429">
            <v>1.0487343186434583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1.66</v>
          </cell>
          <cell r="U429">
            <v>0.92</v>
          </cell>
          <cell r="V429">
            <v>0.54459999999999997</v>
          </cell>
          <cell r="W429">
            <v>0.25019999999999998</v>
          </cell>
          <cell r="X429">
            <v>0.20519999999999999</v>
          </cell>
          <cell r="Y429">
            <v>-5000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-5000</v>
          </cell>
          <cell r="AM429">
            <v>0.77108433734939763</v>
          </cell>
          <cell r="AN429">
            <v>1.173913043478261</v>
          </cell>
          <cell r="AO429">
            <v>0.85214378896621135</v>
          </cell>
          <cell r="AP429">
            <v>0.81060146116412601</v>
          </cell>
          <cell r="AQ429">
            <v>-5000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0.78313253012048201</v>
          </cell>
          <cell r="BF429">
            <v>1.2499999999999998</v>
          </cell>
          <cell r="BG429">
            <v>0.79453360250333427</v>
          </cell>
          <cell r="BH429">
            <v>0.78881246845760333</v>
          </cell>
          <cell r="BI429">
            <v>-5000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1.0060240963855422</v>
          </cell>
          <cell r="BX429">
            <v>0.83695652173913038</v>
          </cell>
          <cell r="BY429">
            <v>1.1618342427282833</v>
          </cell>
          <cell r="BZ429">
            <v>1.0811259150489836</v>
          </cell>
          <cell r="CA429">
            <v>-5000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0.58433734939759041</v>
          </cell>
          <cell r="CP429">
            <v>2.0217391304347827</v>
          </cell>
          <cell r="CQ429">
            <v>0.39062783535852114</v>
          </cell>
          <cell r="CR429">
            <v>0.47776399394922653</v>
          </cell>
          <cell r="CS429">
            <v>-5000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0.90361445783132532</v>
          </cell>
          <cell r="DH429">
            <v>1.1413043478260869</v>
          </cell>
          <cell r="DI429">
            <v>0.8780954309205613</v>
          </cell>
          <cell r="DJ429">
            <v>0.890763563879578</v>
          </cell>
          <cell r="DK429">
            <v>-5000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-5000</v>
          </cell>
          <cell r="DZ429" t="str">
            <v>No</v>
          </cell>
          <cell r="EA429">
            <v>19600</v>
          </cell>
          <cell r="EB429">
            <v>1979600</v>
          </cell>
          <cell r="EC429">
            <v>-24600</v>
          </cell>
          <cell r="ED429">
            <v>-1.2551020408163265E-2</v>
          </cell>
          <cell r="EE429">
            <v>280</v>
          </cell>
          <cell r="EF429">
            <v>531</v>
          </cell>
        </row>
        <row r="430">
          <cell r="A430" t="str">
            <v>Benjamin Mendy</v>
          </cell>
          <cell r="B430" t="str">
            <v>Manchester City</v>
          </cell>
          <cell r="C430" t="str">
            <v>Defense</v>
          </cell>
          <cell r="D430" t="str">
            <v>4.450.000</v>
          </cell>
          <cell r="E430">
            <v>3.0000000000000001E-3</v>
          </cell>
          <cell r="F430" t="str">
            <v>Benjamin Mendy</v>
          </cell>
          <cell r="G430" t="str">
            <v/>
          </cell>
          <cell r="H430">
            <v>4450000</v>
          </cell>
          <cell r="I430">
            <v>0.99784017278617732</v>
          </cell>
          <cell r="J430">
            <v>0.62903225806451601</v>
          </cell>
          <cell r="K430">
            <v>1.2318970745493336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4.6199999999999992</v>
          </cell>
          <cell r="U430">
            <v>0.78</v>
          </cell>
          <cell r="V430">
            <v>1.6113</v>
          </cell>
          <cell r="W430">
            <v>0.29200000000000004</v>
          </cell>
          <cell r="X430">
            <v>9.6700000000000008E-2</v>
          </cell>
          <cell r="Y430">
            <v>-5000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-5000</v>
          </cell>
          <cell r="AM430">
            <v>1</v>
          </cell>
          <cell r="AN430">
            <v>1.4102564102564104</v>
          </cell>
          <cell r="AO430">
            <v>0.87715645355917138</v>
          </cell>
          <cell r="AP430">
            <v>0.93656631028409909</v>
          </cell>
          <cell r="AQ430">
            <v>-5000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0.46103896103896108</v>
          </cell>
          <cell r="BF430">
            <v>0.73076923076923073</v>
          </cell>
          <cell r="BG430">
            <v>0.41357544208242786</v>
          </cell>
          <cell r="BH430">
            <v>0.43666278995228297</v>
          </cell>
          <cell r="BI430">
            <v>-5000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-5000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0.40043290043290053</v>
          </cell>
          <cell r="CP430">
            <v>0.93589743589743579</v>
          </cell>
          <cell r="CQ430">
            <v>0.35242574423949602</v>
          </cell>
          <cell r="CR430">
            <v>0.37566323077065311</v>
          </cell>
          <cell r="CS430">
            <v>-5000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0.61038961038961048</v>
          </cell>
          <cell r="DH430">
            <v>0.60256410256410253</v>
          </cell>
          <cell r="DI430">
            <v>0.45707155101977864</v>
          </cell>
          <cell r="DJ430">
            <v>0.52819667354796707</v>
          </cell>
          <cell r="DK430">
            <v>-5000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-5000</v>
          </cell>
          <cell r="DZ430" t="str">
            <v>No</v>
          </cell>
          <cell r="EA430">
            <v>44500</v>
          </cell>
          <cell r="EB430">
            <v>4494500</v>
          </cell>
          <cell r="EC430">
            <v>-49500</v>
          </cell>
          <cell r="ED430">
            <v>-1.1123595505617978E-2</v>
          </cell>
          <cell r="EE430">
            <v>522</v>
          </cell>
          <cell r="EF430">
            <v>284</v>
          </cell>
        </row>
        <row r="431">
          <cell r="A431" t="str">
            <v>Fred</v>
          </cell>
          <cell r="B431" t="str">
            <v>Manchester United</v>
          </cell>
          <cell r="C431" t="str">
            <v>Midfield</v>
          </cell>
          <cell r="D431" t="str">
            <v>3.796.000</v>
          </cell>
          <cell r="E431">
            <v>3.5000000000000003E-2</v>
          </cell>
          <cell r="F431" t="str">
            <v>Fred</v>
          </cell>
          <cell r="G431" t="str">
            <v>Crystal Palace</v>
          </cell>
          <cell r="H431">
            <v>3796000</v>
          </cell>
          <cell r="I431">
            <v>1.0573248407643316</v>
          </cell>
          <cell r="J431">
            <v>1.0991379310344831</v>
          </cell>
          <cell r="K431">
            <v>0.88645172167921571</v>
          </cell>
          <cell r="L431">
            <v>190</v>
          </cell>
          <cell r="M431">
            <v>0.14802547770700644</v>
          </cell>
          <cell r="N431">
            <v>0.29605095541401288</v>
          </cell>
          <cell r="O431">
            <v>0.84585987261146534</v>
          </cell>
          <cell r="P431">
            <v>0.58505813630828229</v>
          </cell>
          <cell r="Q431">
            <v>0</v>
          </cell>
          <cell r="R431">
            <v>0.47</v>
          </cell>
          <cell r="S431">
            <v>0.06</v>
          </cell>
          <cell r="T431">
            <v>3.32</v>
          </cell>
          <cell r="U431">
            <v>2.5499999999999998</v>
          </cell>
          <cell r="V431">
            <v>0.91920000000000002</v>
          </cell>
          <cell r="W431">
            <v>0.45950000000000002</v>
          </cell>
          <cell r="X431">
            <v>0.62139999999999995</v>
          </cell>
          <cell r="Y431">
            <v>14000</v>
          </cell>
          <cell r="Z431">
            <v>22980</v>
          </cell>
          <cell r="AA431">
            <v>2297.5</v>
          </cell>
          <cell r="AB431">
            <v>-9321</v>
          </cell>
          <cell r="AC431">
            <v>18503.184713375806</v>
          </cell>
          <cell r="AD431">
            <v>14802.547770700645</v>
          </cell>
          <cell r="AE431">
            <v>8458.5987261146529</v>
          </cell>
          <cell r="AF431">
            <v>0</v>
          </cell>
          <cell r="AG431">
            <v>0</v>
          </cell>
          <cell r="AH431">
            <v>-9400</v>
          </cell>
          <cell r="AI431">
            <v>-3000</v>
          </cell>
          <cell r="AJ431">
            <v>33200</v>
          </cell>
          <cell r="AK431">
            <v>-20400</v>
          </cell>
          <cell r="AL431">
            <v>72120.8312101911</v>
          </cell>
          <cell r="AM431">
            <v>0.25</v>
          </cell>
          <cell r="AN431">
            <v>0.78823529411764703</v>
          </cell>
          <cell r="AO431">
            <v>0.22901771012753316</v>
          </cell>
          <cell r="AP431">
            <v>0.23927897427873451</v>
          </cell>
          <cell r="AQ431">
            <v>14000</v>
          </cell>
          <cell r="AR431">
            <v>3620.0000000000005</v>
          </cell>
          <cell r="AS431">
            <v>1052.5</v>
          </cell>
          <cell r="AT431">
            <v>-9669</v>
          </cell>
          <cell r="AU431">
            <v>4625.7961783439514</v>
          </cell>
          <cell r="AV431">
            <v>3700.6369426751612</v>
          </cell>
          <cell r="AW431">
            <v>2114.6496815286632</v>
          </cell>
          <cell r="AX431">
            <v>0</v>
          </cell>
          <cell r="AY431">
            <v>0</v>
          </cell>
          <cell r="AZ431">
            <v>-9400</v>
          </cell>
          <cell r="BA431">
            <v>-3000</v>
          </cell>
          <cell r="BB431">
            <v>8300</v>
          </cell>
          <cell r="BC431">
            <v>-16080</v>
          </cell>
          <cell r="BD431">
            <v>-7367.7085987261125</v>
          </cell>
          <cell r="BE431">
            <v>0.59337349397590367</v>
          </cell>
          <cell r="BF431">
            <v>0.4</v>
          </cell>
          <cell r="BG431">
            <v>0.61634035627370798</v>
          </cell>
          <cell r="BH431">
            <v>0.60474790671856271</v>
          </cell>
          <cell r="BI431">
            <v>14000</v>
          </cell>
          <cell r="BJ431">
            <v>14777.499999999998</v>
          </cell>
          <cell r="BK431">
            <v>1104</v>
          </cell>
          <cell r="BL431">
            <v>-2821.5</v>
          </cell>
          <cell r="BM431">
            <v>10979.299363057331</v>
          </cell>
          <cell r="BN431">
            <v>8783.4394904458659</v>
          </cell>
          <cell r="BO431">
            <v>5019.1082802547799</v>
          </cell>
          <cell r="BP431">
            <v>0</v>
          </cell>
          <cell r="BQ431">
            <v>0</v>
          </cell>
          <cell r="BR431">
            <v>-9400</v>
          </cell>
          <cell r="BS431">
            <v>-3000</v>
          </cell>
          <cell r="BT431">
            <v>19700</v>
          </cell>
          <cell r="BU431">
            <v>-8160</v>
          </cell>
          <cell r="BV431">
            <v>9245.461783439494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14000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-9400</v>
          </cell>
          <cell r="CK431">
            <v>-3000</v>
          </cell>
          <cell r="CL431">
            <v>0</v>
          </cell>
          <cell r="CM431">
            <v>0</v>
          </cell>
          <cell r="CN431">
            <v>-1550</v>
          </cell>
          <cell r="CO431">
            <v>0.56024096385542177</v>
          </cell>
          <cell r="CP431">
            <v>0.38039215686274513</v>
          </cell>
          <cell r="CQ431">
            <v>0.64794080208065019</v>
          </cell>
          <cell r="CR431">
            <v>0.60249728586850793</v>
          </cell>
          <cell r="CS431">
            <v>14000</v>
          </cell>
          <cell r="CT431">
            <v>14432.5</v>
          </cell>
          <cell r="CU431">
            <v>1153</v>
          </cell>
          <cell r="CV431">
            <v>-2880</v>
          </cell>
          <cell r="CW431">
            <v>10366.242038216567</v>
          </cell>
          <cell r="CX431">
            <v>8292.9936305732535</v>
          </cell>
          <cell r="CY431">
            <v>4738.8535031847159</v>
          </cell>
          <cell r="CZ431">
            <v>0</v>
          </cell>
          <cell r="DA431">
            <v>0</v>
          </cell>
          <cell r="DB431">
            <v>-9400</v>
          </cell>
          <cell r="DC431">
            <v>-3000</v>
          </cell>
          <cell r="DD431">
            <v>18600.000000000004</v>
          </cell>
          <cell r="DE431">
            <v>-7760.0000000000009</v>
          </cell>
          <cell r="DF431">
            <v>2158.9743232484088</v>
          </cell>
          <cell r="DG431">
            <v>0.51506024096385539</v>
          </cell>
          <cell r="DH431">
            <v>0.54117647058823526</v>
          </cell>
          <cell r="DI431">
            <v>0.43000607537435093</v>
          </cell>
          <cell r="DJ431">
            <v>0.47061558920018254</v>
          </cell>
          <cell r="DK431">
            <v>14000</v>
          </cell>
          <cell r="DL431">
            <v>11272.5</v>
          </cell>
          <cell r="DM431">
            <v>1208.5</v>
          </cell>
          <cell r="DN431">
            <v>-4611</v>
          </cell>
          <cell r="DO431">
            <v>9530.2547770700676</v>
          </cell>
          <cell r="DP431">
            <v>7624.2038216560541</v>
          </cell>
          <cell r="DQ431">
            <v>4356.6878980891734</v>
          </cell>
          <cell r="DR431">
            <v>0</v>
          </cell>
          <cell r="DS431">
            <v>0</v>
          </cell>
          <cell r="DT431">
            <v>-9400</v>
          </cell>
          <cell r="DU431">
            <v>-3000</v>
          </cell>
          <cell r="DV431">
            <v>17100</v>
          </cell>
          <cell r="DW431">
            <v>-8772.1239376367594</v>
          </cell>
          <cell r="DX431">
            <v>790.90695497432944</v>
          </cell>
          <cell r="DY431">
            <v>75398.465673127212</v>
          </cell>
          <cell r="DZ431" t="str">
            <v>No</v>
          </cell>
          <cell r="EA431">
            <v>37960</v>
          </cell>
          <cell r="EB431">
            <v>3833960</v>
          </cell>
          <cell r="EC431">
            <v>37438.465673127212</v>
          </cell>
          <cell r="ED431">
            <v>9.8626095029312986E-3</v>
          </cell>
          <cell r="EE431">
            <v>124</v>
          </cell>
          <cell r="EF431">
            <v>121</v>
          </cell>
        </row>
        <row r="432">
          <cell r="A432" t="str">
            <v>Donny van de Beek</v>
          </cell>
          <cell r="B432" t="str">
            <v>Manchester United</v>
          </cell>
          <cell r="C432" t="str">
            <v>Midfield</v>
          </cell>
          <cell r="D432" t="str">
            <v>4.526.000</v>
          </cell>
          <cell r="E432">
            <v>2E-3</v>
          </cell>
          <cell r="F432" t="str">
            <v>Donny van de Beek</v>
          </cell>
          <cell r="G432" t="str">
            <v/>
          </cell>
          <cell r="H432">
            <v>4526000</v>
          </cell>
          <cell r="I432">
            <v>1.0573248407643316</v>
          </cell>
          <cell r="J432">
            <v>1.0991379310344831</v>
          </cell>
          <cell r="K432">
            <v>0.88645172167921571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3.32</v>
          </cell>
          <cell r="U432">
            <v>2.5499999999999998</v>
          </cell>
          <cell r="V432">
            <v>0.91920000000000002</v>
          </cell>
          <cell r="W432">
            <v>0.45950000000000002</v>
          </cell>
          <cell r="X432">
            <v>0.62139999999999995</v>
          </cell>
          <cell r="Y432">
            <v>-5000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-5000</v>
          </cell>
          <cell r="AM432">
            <v>0.25</v>
          </cell>
          <cell r="AN432">
            <v>0.78823529411764703</v>
          </cell>
          <cell r="AO432">
            <v>0.22901771012753316</v>
          </cell>
          <cell r="AP432">
            <v>0.23927897427873451</v>
          </cell>
          <cell r="AQ432">
            <v>-5000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0.59337349397590367</v>
          </cell>
          <cell r="BF432">
            <v>0.4</v>
          </cell>
          <cell r="BG432">
            <v>0.61634035627370798</v>
          </cell>
          <cell r="BH432">
            <v>0.60474790671856271</v>
          </cell>
          <cell r="BI432">
            <v>-5000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-5000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0.56024096385542177</v>
          </cell>
          <cell r="CP432">
            <v>0.38039215686274513</v>
          </cell>
          <cell r="CQ432">
            <v>0.64794080208065019</v>
          </cell>
          <cell r="CR432">
            <v>0.60249728586850793</v>
          </cell>
          <cell r="CS432">
            <v>-5000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0.51506024096385539</v>
          </cell>
          <cell r="DH432">
            <v>0.54117647058823526</v>
          </cell>
          <cell r="DI432">
            <v>0.43000607537435093</v>
          </cell>
          <cell r="DJ432">
            <v>0.47061558920018254</v>
          </cell>
          <cell r="DK432">
            <v>-5000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-5000</v>
          </cell>
          <cell r="DZ432" t="str">
            <v>No</v>
          </cell>
          <cell r="EA432">
            <v>45260</v>
          </cell>
          <cell r="EB432">
            <v>4571260</v>
          </cell>
          <cell r="EC432">
            <v>-50260</v>
          </cell>
          <cell r="ED432">
            <v>-1.1104728236853734E-2</v>
          </cell>
          <cell r="EE432">
            <v>532</v>
          </cell>
          <cell r="EF432">
            <v>274</v>
          </cell>
        </row>
        <row r="433">
          <cell r="A433" t="str">
            <v>Morgan Sanson</v>
          </cell>
          <cell r="B433" t="str">
            <v>Aston Villa</v>
          </cell>
          <cell r="C433" t="str">
            <v>Midfield</v>
          </cell>
          <cell r="D433" t="str">
            <v>3.943.000</v>
          </cell>
          <cell r="E433">
            <v>0</v>
          </cell>
          <cell r="F433" t="e">
            <v>#N/A</v>
          </cell>
          <cell r="G433" t="str">
            <v/>
          </cell>
          <cell r="H433">
            <v>3943000</v>
          </cell>
          <cell r="I433">
            <v>1.06049822064057</v>
          </cell>
          <cell r="J433">
            <v>0.96774193548387133</v>
          </cell>
          <cell r="K433">
            <v>1.0283992340244903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2.98</v>
          </cell>
          <cell r="U433">
            <v>2.7</v>
          </cell>
          <cell r="V433">
            <v>0.8115</v>
          </cell>
          <cell r="W433">
            <v>0.51439999999999997</v>
          </cell>
          <cell r="X433">
            <v>0.67419999999999991</v>
          </cell>
          <cell r="Y433">
            <v>-5000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-5000</v>
          </cell>
          <cell r="AM433">
            <v>0.47986577181208051</v>
          </cell>
          <cell r="AN433">
            <v>0.37777777777777777</v>
          </cell>
          <cell r="AO433">
            <v>0.67430214364457286</v>
          </cell>
          <cell r="AP433">
            <v>0.56883610872952095</v>
          </cell>
          <cell r="AQ433">
            <v>-5000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0.50671140939597314</v>
          </cell>
          <cell r="BF433">
            <v>0.42222222222222217</v>
          </cell>
          <cell r="BG433">
            <v>0.59805235172056015</v>
          </cell>
          <cell r="BH433">
            <v>0.55049064481869381</v>
          </cell>
          <cell r="BI433">
            <v>-5000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0.48657718120805366</v>
          </cell>
          <cell r="BX433">
            <v>0.54074074074074074</v>
          </cell>
          <cell r="BY433">
            <v>0.43427513932154099</v>
          </cell>
          <cell r="BZ433">
            <v>0.45968290501149833</v>
          </cell>
          <cell r="CA433">
            <v>-5000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0.52013422818791943</v>
          </cell>
          <cell r="CP433">
            <v>0.35555555555555551</v>
          </cell>
          <cell r="CQ433">
            <v>0.71599865953568631</v>
          </cell>
          <cell r="CR433">
            <v>0.61025847815591971</v>
          </cell>
          <cell r="CS433">
            <v>-5000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0.33557046979865773</v>
          </cell>
          <cell r="DH433">
            <v>0.78518518518518521</v>
          </cell>
          <cell r="DI433">
            <v>0.22445568529490706</v>
          </cell>
          <cell r="DJ433">
            <v>0.27444616915415604</v>
          </cell>
          <cell r="DK433">
            <v>-5000</v>
          </cell>
          <cell r="DL433">
            <v>0</v>
          </cell>
          <cell r="DM433">
            <v>0</v>
          </cell>
          <cell r="DN433">
            <v>0</v>
          </cell>
          <cell r="DO433">
            <v>0</v>
          </cell>
          <cell r="DP433">
            <v>0</v>
          </cell>
          <cell r="DQ433">
            <v>0</v>
          </cell>
          <cell r="DR433">
            <v>0</v>
          </cell>
          <cell r="DS433">
            <v>0</v>
          </cell>
          <cell r="DT433">
            <v>0</v>
          </cell>
          <cell r="DU433">
            <v>0</v>
          </cell>
          <cell r="DV433">
            <v>0</v>
          </cell>
          <cell r="DW433">
            <v>0</v>
          </cell>
          <cell r="DX433">
            <v>0</v>
          </cell>
          <cell r="DY433">
            <v>-5000</v>
          </cell>
          <cell r="DZ433" t="str">
            <v>No</v>
          </cell>
          <cell r="EA433">
            <v>39430</v>
          </cell>
          <cell r="EB433">
            <v>3982430</v>
          </cell>
          <cell r="EC433">
            <v>-44430</v>
          </cell>
          <cell r="ED433">
            <v>-1.126806999746386E-2</v>
          </cell>
          <cell r="EE433">
            <v>488</v>
          </cell>
          <cell r="EF433">
            <v>318</v>
          </cell>
        </row>
        <row r="434">
          <cell r="A434" t="str">
            <v>Pascal Struijk</v>
          </cell>
          <cell r="B434" t="str">
            <v>Leeds United</v>
          </cell>
          <cell r="C434" t="str">
            <v>Defense</v>
          </cell>
          <cell r="D434" t="str">
            <v>2.896.000</v>
          </cell>
          <cell r="E434">
            <v>4.5999999999999999E-2</v>
          </cell>
          <cell r="F434" t="str">
            <v>Pascal Struijk</v>
          </cell>
          <cell r="G434" t="str">
            <v>Aston Villa</v>
          </cell>
          <cell r="H434">
            <v>2896000</v>
          </cell>
          <cell r="I434">
            <v>0.95238095238095244</v>
          </cell>
          <cell r="J434">
            <v>1.0902777777777777</v>
          </cell>
          <cell r="K434">
            <v>0.86685492648758533</v>
          </cell>
          <cell r="L434">
            <v>95</v>
          </cell>
          <cell r="M434">
            <v>4.7619047619047623E-2</v>
          </cell>
          <cell r="N434">
            <v>0</v>
          </cell>
          <cell r="O434">
            <v>0.22857142857142856</v>
          </cell>
          <cell r="P434">
            <v>0.20804518235702046</v>
          </cell>
          <cell r="Q434">
            <v>0</v>
          </cell>
          <cell r="R434">
            <v>0.12</v>
          </cell>
          <cell r="S434">
            <v>0</v>
          </cell>
          <cell r="T434">
            <v>1.6</v>
          </cell>
          <cell r="U434">
            <v>1.57</v>
          </cell>
          <cell r="V434">
            <v>0.38379999999999997</v>
          </cell>
          <cell r="W434">
            <v>0.2419</v>
          </cell>
          <cell r="X434">
            <v>0.37430000000000002</v>
          </cell>
          <cell r="Y434">
            <v>7000</v>
          </cell>
          <cell r="Z434">
            <v>9595</v>
          </cell>
          <cell r="AA434">
            <v>1209.5</v>
          </cell>
          <cell r="AB434">
            <v>-5614.5</v>
          </cell>
          <cell r="AC434">
            <v>7142.8571428571431</v>
          </cell>
          <cell r="AD434">
            <v>0</v>
          </cell>
          <cell r="AE434">
            <v>2285.7142857142858</v>
          </cell>
          <cell r="AF434">
            <v>10402.259117851023</v>
          </cell>
          <cell r="AG434">
            <v>0</v>
          </cell>
          <cell r="AH434">
            <v>-2400</v>
          </cell>
          <cell r="AI434">
            <v>0</v>
          </cell>
          <cell r="AJ434">
            <v>16000</v>
          </cell>
          <cell r="AK434">
            <v>-12560</v>
          </cell>
          <cell r="AL434">
            <v>33060.830546422454</v>
          </cell>
          <cell r="AM434">
            <v>0.81874999999999998</v>
          </cell>
          <cell r="AN434">
            <v>1.1210191082802548</v>
          </cell>
          <cell r="AO434">
            <v>0.8269591339433624</v>
          </cell>
          <cell r="AP434">
            <v>0.82284432969798604</v>
          </cell>
          <cell r="AQ434">
            <v>7000</v>
          </cell>
          <cell r="AR434">
            <v>7099.9999999999991</v>
          </cell>
          <cell r="AS434">
            <v>1199.5</v>
          </cell>
          <cell r="AT434">
            <v>-7141.5</v>
          </cell>
          <cell r="AU434">
            <v>5848.2142857142853</v>
          </cell>
          <cell r="AV434">
            <v>0</v>
          </cell>
          <cell r="AW434">
            <v>1871.4285714285713</v>
          </cell>
          <cell r="AX434">
            <v>8602.2431911525273</v>
          </cell>
          <cell r="AY434">
            <v>0</v>
          </cell>
          <cell r="AZ434">
            <v>-2400</v>
          </cell>
          <cell r="BA434">
            <v>0</v>
          </cell>
          <cell r="BB434">
            <v>13100</v>
          </cell>
          <cell r="BC434">
            <v>-14080</v>
          </cell>
          <cell r="BD434">
            <v>7049.9430241476912</v>
          </cell>
          <cell r="BE434">
            <v>0.73124999999999996</v>
          </cell>
          <cell r="BF434">
            <v>1.1719745222929936</v>
          </cell>
          <cell r="BG434">
            <v>0.76337949433685315</v>
          </cell>
          <cell r="BH434">
            <v>0.74714205826858915</v>
          </cell>
          <cell r="BI434">
            <v>7000</v>
          </cell>
          <cell r="BJ434">
            <v>5982.5</v>
          </cell>
          <cell r="BK434">
            <v>1172.5</v>
          </cell>
          <cell r="BL434">
            <v>-7893</v>
          </cell>
          <cell r="BM434">
            <v>5223.2142857142853</v>
          </cell>
          <cell r="BN434">
            <v>0</v>
          </cell>
          <cell r="BO434">
            <v>1671.4285714285713</v>
          </cell>
          <cell r="BP434">
            <v>7940.8713053460342</v>
          </cell>
          <cell r="BQ434">
            <v>0</v>
          </cell>
          <cell r="BR434">
            <v>-2400</v>
          </cell>
          <cell r="BS434">
            <v>0</v>
          </cell>
          <cell r="BT434">
            <v>11700</v>
          </cell>
          <cell r="BU434">
            <v>-14720</v>
          </cell>
          <cell r="BV434">
            <v>2169.3785406222232</v>
          </cell>
          <cell r="BW434">
            <v>0.85</v>
          </cell>
          <cell r="BX434">
            <v>0.88535031847133749</v>
          </cell>
          <cell r="BY434">
            <v>1.1972173631218104</v>
          </cell>
          <cell r="BZ434">
            <v>1.0087788452646789</v>
          </cell>
          <cell r="CA434">
            <v>7000</v>
          </cell>
          <cell r="CB434">
            <v>9067.5</v>
          </cell>
          <cell r="CC434">
            <v>1310.5</v>
          </cell>
          <cell r="CD434">
            <v>-5628</v>
          </cell>
          <cell r="CE434">
            <v>6071.4285714285716</v>
          </cell>
          <cell r="CF434">
            <v>0</v>
          </cell>
          <cell r="CG434">
            <v>1942.8571428571429</v>
          </cell>
          <cell r="CH434">
            <v>12453.765231583411</v>
          </cell>
          <cell r="CI434">
            <v>0</v>
          </cell>
          <cell r="CJ434">
            <v>-2400</v>
          </cell>
          <cell r="CK434">
            <v>0</v>
          </cell>
          <cell r="CL434">
            <v>13600</v>
          </cell>
          <cell r="CM434">
            <v>-11119.999999999998</v>
          </cell>
          <cell r="CN434">
            <v>3162.2563682336404</v>
          </cell>
          <cell r="CO434">
            <v>1.0812499999999998</v>
          </cell>
          <cell r="CP434">
            <v>0.64331210191082799</v>
          </cell>
          <cell r="CQ434">
            <v>1.7506725002961012</v>
          </cell>
          <cell r="CR434">
            <v>1.3758323447808454</v>
          </cell>
          <cell r="CS434">
            <v>7000</v>
          </cell>
          <cell r="CT434">
            <v>13420.000000000002</v>
          </cell>
          <cell r="CU434">
            <v>1219.5</v>
          </cell>
          <cell r="CV434">
            <v>-3289.5</v>
          </cell>
          <cell r="CW434">
            <v>7723.2142857142844</v>
          </cell>
          <cell r="CX434">
            <v>0</v>
          </cell>
          <cell r="CY434">
            <v>2471.4285714285711</v>
          </cell>
          <cell r="CZ434">
            <v>18210.948978576165</v>
          </cell>
          <cell r="DA434">
            <v>0</v>
          </cell>
          <cell r="DB434">
            <v>-2400</v>
          </cell>
          <cell r="DC434">
            <v>0</v>
          </cell>
          <cell r="DD434">
            <v>17299.999999999996</v>
          </cell>
          <cell r="DE434">
            <v>-8080</v>
          </cell>
          <cell r="DF434">
            <v>2910.974489732439</v>
          </cell>
          <cell r="DG434">
            <v>0.29374999999999996</v>
          </cell>
          <cell r="DH434">
            <v>1.7961783439490444</v>
          </cell>
          <cell r="DI434">
            <v>0.28650479686019015</v>
          </cell>
          <cell r="DJ434">
            <v>0.29010478120444833</v>
          </cell>
          <cell r="DK434">
            <v>7000</v>
          </cell>
          <cell r="DL434">
            <v>982.5</v>
          </cell>
          <cell r="DM434">
            <v>545</v>
          </cell>
          <cell r="DN434">
            <v>-12775.5</v>
          </cell>
          <cell r="DO434">
            <v>2098.2142857142853</v>
          </cell>
          <cell r="DP434">
            <v>0</v>
          </cell>
          <cell r="DQ434">
            <v>671.42857142857133</v>
          </cell>
          <cell r="DR434">
            <v>2980.2971354469682</v>
          </cell>
          <cell r="DS434">
            <v>0</v>
          </cell>
          <cell r="DT434">
            <v>-2400</v>
          </cell>
          <cell r="DU434">
            <v>0</v>
          </cell>
          <cell r="DV434">
            <v>4699.9999999999991</v>
          </cell>
          <cell r="DW434">
            <v>-3598.5002485639884</v>
          </cell>
          <cell r="DX434">
            <v>-212.39250799919262</v>
          </cell>
          <cell r="DY434">
            <v>48140.990461159265</v>
          </cell>
          <cell r="DZ434" t="str">
            <v>No</v>
          </cell>
          <cell r="EA434">
            <v>28960</v>
          </cell>
          <cell r="EB434">
            <v>2924960</v>
          </cell>
          <cell r="EC434">
            <v>19180.990461159265</v>
          </cell>
          <cell r="ED434">
            <v>6.6232701868643874E-3</v>
          </cell>
          <cell r="EE434">
            <v>158</v>
          </cell>
          <cell r="EF434">
            <v>149</v>
          </cell>
        </row>
        <row r="435">
          <cell r="A435" t="str">
            <v>Jack Jenkins</v>
          </cell>
          <cell r="B435" t="str">
            <v>Leeds United</v>
          </cell>
          <cell r="C435" t="str">
            <v>Midfield</v>
          </cell>
          <cell r="D435" t="str">
            <v>1.960.000</v>
          </cell>
          <cell r="E435">
            <v>0</v>
          </cell>
          <cell r="F435" t="e">
            <v>#N/A</v>
          </cell>
          <cell r="G435" t="str">
            <v/>
          </cell>
          <cell r="H435">
            <v>1960000</v>
          </cell>
          <cell r="I435">
            <v>0.95238095238095244</v>
          </cell>
          <cell r="J435">
            <v>1.0902777777777777</v>
          </cell>
          <cell r="K435">
            <v>0.86685492648758533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1.6</v>
          </cell>
          <cell r="U435">
            <v>1.57</v>
          </cell>
          <cell r="V435">
            <v>0.38379999999999997</v>
          </cell>
          <cell r="W435">
            <v>0.2419</v>
          </cell>
          <cell r="X435">
            <v>0.37430000000000002</v>
          </cell>
          <cell r="Y435">
            <v>-5000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-5000</v>
          </cell>
          <cell r="AM435">
            <v>0.81874999999999998</v>
          </cell>
          <cell r="AN435">
            <v>1.1210191082802548</v>
          </cell>
          <cell r="AO435">
            <v>0.8269591339433624</v>
          </cell>
          <cell r="AP435">
            <v>0.82284432969798604</v>
          </cell>
          <cell r="AQ435">
            <v>-5000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0.73124999999999996</v>
          </cell>
          <cell r="BF435">
            <v>1.1719745222929936</v>
          </cell>
          <cell r="BG435">
            <v>0.76337949433685315</v>
          </cell>
          <cell r="BH435">
            <v>0.74714205826858915</v>
          </cell>
          <cell r="BI435">
            <v>-5000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0.85</v>
          </cell>
          <cell r="BX435">
            <v>0.88535031847133749</v>
          </cell>
          <cell r="BY435">
            <v>1.1972173631218104</v>
          </cell>
          <cell r="BZ435">
            <v>1.0087788452646789</v>
          </cell>
          <cell r="CA435">
            <v>-5000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1.0812499999999998</v>
          </cell>
          <cell r="CP435">
            <v>0.64331210191082799</v>
          </cell>
          <cell r="CQ435">
            <v>1.7506725002961012</v>
          </cell>
          <cell r="CR435">
            <v>1.3758323447808454</v>
          </cell>
          <cell r="CS435">
            <v>-5000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  <cell r="DF435">
            <v>0</v>
          </cell>
          <cell r="DG435">
            <v>0.29374999999999996</v>
          </cell>
          <cell r="DH435">
            <v>1.7961783439490444</v>
          </cell>
          <cell r="DI435">
            <v>0.28650479686019015</v>
          </cell>
          <cell r="DJ435">
            <v>0.29010478120444833</v>
          </cell>
          <cell r="DK435">
            <v>-5000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>
            <v>0</v>
          </cell>
          <cell r="DV435">
            <v>0</v>
          </cell>
          <cell r="DW435">
            <v>0</v>
          </cell>
          <cell r="DX435">
            <v>0</v>
          </cell>
          <cell r="DY435">
            <v>-5000</v>
          </cell>
          <cell r="DZ435" t="str">
            <v>No</v>
          </cell>
          <cell r="EA435">
            <v>19600</v>
          </cell>
          <cell r="EB435">
            <v>1979600</v>
          </cell>
          <cell r="EC435">
            <v>-24600</v>
          </cell>
          <cell r="ED435">
            <v>-1.2551020408163265E-2</v>
          </cell>
          <cell r="EE435">
            <v>281</v>
          </cell>
          <cell r="EF435">
            <v>532</v>
          </cell>
        </row>
        <row r="436">
          <cell r="A436" t="str">
            <v>Georginio Wijnaldum</v>
          </cell>
          <cell r="B436" t="str">
            <v>Liverpool</v>
          </cell>
          <cell r="C436" t="str">
            <v>Midfield</v>
          </cell>
          <cell r="D436" t="str">
            <v>5.607.000</v>
          </cell>
          <cell r="E436">
            <v>9.0000000000000011E-3</v>
          </cell>
          <cell r="F436" t="str">
            <v>Georginio Wijnaldum</v>
          </cell>
          <cell r="G436" t="str">
            <v>Sheffield United</v>
          </cell>
          <cell r="H436">
            <v>5607000</v>
          </cell>
          <cell r="I436">
            <v>1.0082191780821921</v>
          </cell>
          <cell r="J436">
            <v>0.87837837837837884</v>
          </cell>
          <cell r="K436">
            <v>1.1290504835374364</v>
          </cell>
          <cell r="L436">
            <v>190</v>
          </cell>
          <cell r="M436">
            <v>0.17139726027397265</v>
          </cell>
          <cell r="N436">
            <v>0.16131506849315075</v>
          </cell>
          <cell r="O436">
            <v>0.78641095890410984</v>
          </cell>
          <cell r="P436">
            <v>0.7790448336408311</v>
          </cell>
          <cell r="Q436">
            <v>0</v>
          </cell>
          <cell r="R436">
            <v>0.45</v>
          </cell>
          <cell r="S436">
            <v>0</v>
          </cell>
          <cell r="T436">
            <v>3.6799999999999997</v>
          </cell>
          <cell r="U436">
            <v>1.95</v>
          </cell>
          <cell r="V436">
            <v>1.1375</v>
          </cell>
          <cell r="W436">
            <v>0.44940000000000002</v>
          </cell>
          <cell r="X436">
            <v>0.41310000000000002</v>
          </cell>
          <cell r="Y436">
            <v>14000</v>
          </cell>
          <cell r="Z436">
            <v>28437.5</v>
          </cell>
          <cell r="AA436">
            <v>2247</v>
          </cell>
          <cell r="AB436">
            <v>-6196.5</v>
          </cell>
          <cell r="AC436">
            <v>21424.65753424658</v>
          </cell>
          <cell r="AD436">
            <v>8065.7534246575378</v>
          </cell>
          <cell r="AE436">
            <v>7864.1095890410979</v>
          </cell>
          <cell r="AF436">
            <v>0</v>
          </cell>
          <cell r="AG436">
            <v>0</v>
          </cell>
          <cell r="AH436">
            <v>-9000</v>
          </cell>
          <cell r="AI436">
            <v>0</v>
          </cell>
          <cell r="AJ436">
            <v>36800</v>
          </cell>
          <cell r="AK436">
            <v>-15600</v>
          </cell>
          <cell r="AL436">
            <v>88042.520547945212</v>
          </cell>
          <cell r="AM436">
            <v>0.57065217391304357</v>
          </cell>
          <cell r="AN436">
            <v>0.35897435897435898</v>
          </cell>
          <cell r="AO436">
            <v>0.63742840251008448</v>
          </cell>
          <cell r="AP436">
            <v>0.60311682417778589</v>
          </cell>
          <cell r="AQ436">
            <v>14000</v>
          </cell>
          <cell r="AR436">
            <v>17330</v>
          </cell>
          <cell r="AS436">
            <v>974.5</v>
          </cell>
          <cell r="AT436">
            <v>-1678.5</v>
          </cell>
          <cell r="AU436">
            <v>12226.027397260279</v>
          </cell>
          <cell r="AV436">
            <v>4602.7397260274001</v>
          </cell>
          <cell r="AW436">
            <v>4487.6712328767144</v>
          </cell>
          <cell r="AX436">
            <v>0</v>
          </cell>
          <cell r="AY436">
            <v>0</v>
          </cell>
          <cell r="AZ436">
            <v>-9000</v>
          </cell>
          <cell r="BA436">
            <v>0</v>
          </cell>
          <cell r="BB436">
            <v>21000.000000000004</v>
          </cell>
          <cell r="BC436">
            <v>-5600</v>
          </cell>
          <cell r="BD436">
            <v>22171.219178082203</v>
          </cell>
          <cell r="BE436">
            <v>0.46195652173913043</v>
          </cell>
          <cell r="BF436">
            <v>0.51282051282051289</v>
          </cell>
          <cell r="BG436">
            <v>0.4722185749595107</v>
          </cell>
          <cell r="BH436">
            <v>0.46705936495150635</v>
          </cell>
          <cell r="BI436">
            <v>14000</v>
          </cell>
          <cell r="BJ436">
            <v>13367.499999999998</v>
          </cell>
          <cell r="BK436">
            <v>1231.5</v>
          </cell>
          <cell r="BL436">
            <v>-3286.5</v>
          </cell>
          <cell r="BM436">
            <v>9897.2602739726044</v>
          </cell>
          <cell r="BN436">
            <v>3726.0273972602754</v>
          </cell>
          <cell r="BO436">
            <v>3632.876712328768</v>
          </cell>
          <cell r="BP436">
            <v>0</v>
          </cell>
          <cell r="BQ436">
            <v>0</v>
          </cell>
          <cell r="BR436">
            <v>-9000</v>
          </cell>
          <cell r="BS436">
            <v>0</v>
          </cell>
          <cell r="BT436">
            <v>17000</v>
          </cell>
          <cell r="BU436">
            <v>-8000.0000000000009</v>
          </cell>
          <cell r="BV436">
            <v>7142.1660958904122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14000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-9000</v>
          </cell>
          <cell r="CK436">
            <v>0</v>
          </cell>
          <cell r="CL436">
            <v>0</v>
          </cell>
          <cell r="CM436">
            <v>0</v>
          </cell>
          <cell r="CN436">
            <v>-1125</v>
          </cell>
          <cell r="CO436">
            <v>0.42391304347826092</v>
          </cell>
          <cell r="CP436">
            <v>0.66153846153846152</v>
          </cell>
          <cell r="CQ436">
            <v>0.35334395557606957</v>
          </cell>
          <cell r="CR436">
            <v>0.38702339929634627</v>
          </cell>
          <cell r="CS436">
            <v>14000</v>
          </cell>
          <cell r="CT436">
            <v>10812.5</v>
          </cell>
          <cell r="CU436">
            <v>1270</v>
          </cell>
          <cell r="CV436">
            <v>-4702.5</v>
          </cell>
          <cell r="CW436">
            <v>9082.1917808219205</v>
          </cell>
          <cell r="CX436">
            <v>3419.1780821917828</v>
          </cell>
          <cell r="CY436">
            <v>3333.6986301369875</v>
          </cell>
          <cell r="CZ436">
            <v>0</v>
          </cell>
          <cell r="DA436">
            <v>0</v>
          </cell>
          <cell r="DB436">
            <v>-9000</v>
          </cell>
          <cell r="DC436">
            <v>0</v>
          </cell>
          <cell r="DD436">
            <v>15600.000000000002</v>
          </cell>
          <cell r="DE436">
            <v>-10320</v>
          </cell>
          <cell r="DF436">
            <v>1218.4417808219182</v>
          </cell>
          <cell r="DG436">
            <v>0.57608695652173925</v>
          </cell>
          <cell r="DH436">
            <v>0.51282051282051289</v>
          </cell>
          <cell r="DI436">
            <v>0.4722185749595107</v>
          </cell>
          <cell r="DJ436">
            <v>0.52157354386649757</v>
          </cell>
          <cell r="DK436">
            <v>14000</v>
          </cell>
          <cell r="DL436">
            <v>15655</v>
          </cell>
          <cell r="DM436">
            <v>1031</v>
          </cell>
          <cell r="DN436">
            <v>-2514</v>
          </cell>
          <cell r="DO436">
            <v>12342.465753424663</v>
          </cell>
          <cell r="DP436">
            <v>4646.5753424657569</v>
          </cell>
          <cell r="DQ436">
            <v>4530.4109589041118</v>
          </cell>
          <cell r="DR436">
            <v>0</v>
          </cell>
          <cell r="DS436">
            <v>0</v>
          </cell>
          <cell r="DT436">
            <v>-9000</v>
          </cell>
          <cell r="DU436">
            <v>0</v>
          </cell>
          <cell r="DV436">
            <v>21200.000000000004</v>
          </cell>
          <cell r="DW436">
            <v>-7366.6097693683669</v>
          </cell>
          <cell r="DX436">
            <v>1266.4013214195679</v>
          </cell>
          <cell r="DY436">
            <v>118715.74892415931</v>
          </cell>
          <cell r="DZ436" t="str">
            <v>No</v>
          </cell>
          <cell r="EA436">
            <v>56070</v>
          </cell>
          <cell r="EB436">
            <v>5663070</v>
          </cell>
          <cell r="EC436">
            <v>62645.748924159314</v>
          </cell>
          <cell r="ED436">
            <v>1.1172774910675818E-2</v>
          </cell>
          <cell r="EE436">
            <v>88</v>
          </cell>
          <cell r="EF436">
            <v>112</v>
          </cell>
        </row>
        <row r="437">
          <cell r="A437" t="str">
            <v>Raphinha</v>
          </cell>
          <cell r="B437" t="str">
            <v>Leeds United</v>
          </cell>
          <cell r="C437" t="str">
            <v>Midfield</v>
          </cell>
          <cell r="D437" t="str">
            <v>4.201.000</v>
          </cell>
          <cell r="E437">
            <v>0.20899999999999999</v>
          </cell>
          <cell r="F437" t="str">
            <v>Raphinha</v>
          </cell>
          <cell r="G437" t="str">
            <v>Aston Villa</v>
          </cell>
          <cell r="H437">
            <v>4201000</v>
          </cell>
          <cell r="I437">
            <v>0.95238095238095244</v>
          </cell>
          <cell r="J437">
            <v>1.0902777777777777</v>
          </cell>
          <cell r="K437">
            <v>0.86685492648758533</v>
          </cell>
          <cell r="L437">
            <v>95</v>
          </cell>
          <cell r="M437">
            <v>0.20952380952380953</v>
          </cell>
          <cell r="N437">
            <v>0.13333333333333336</v>
          </cell>
          <cell r="O437">
            <v>0.69523809523809521</v>
          </cell>
          <cell r="P437">
            <v>0.20804518235702046</v>
          </cell>
          <cell r="Q437">
            <v>0</v>
          </cell>
          <cell r="R437">
            <v>0.16</v>
          </cell>
          <cell r="S437">
            <v>0.01</v>
          </cell>
          <cell r="T437">
            <v>1.6</v>
          </cell>
          <cell r="U437">
            <v>1.57</v>
          </cell>
          <cell r="V437">
            <v>0.38379999999999997</v>
          </cell>
          <cell r="W437">
            <v>0.2419</v>
          </cell>
          <cell r="X437">
            <v>0.37430000000000002</v>
          </cell>
          <cell r="Y437">
            <v>7000</v>
          </cell>
          <cell r="Z437">
            <v>9595</v>
          </cell>
          <cell r="AA437">
            <v>1209.5</v>
          </cell>
          <cell r="AB437">
            <v>-5614.5</v>
          </cell>
          <cell r="AC437">
            <v>26190.476190476191</v>
          </cell>
          <cell r="AD437">
            <v>6666.6666666666679</v>
          </cell>
          <cell r="AE437">
            <v>6952.3809523809523</v>
          </cell>
          <cell r="AF437">
            <v>0</v>
          </cell>
          <cell r="AG437">
            <v>0</v>
          </cell>
          <cell r="AH437">
            <v>-3200</v>
          </cell>
          <cell r="AI437">
            <v>-500</v>
          </cell>
          <cell r="AJ437">
            <v>16000</v>
          </cell>
          <cell r="AK437">
            <v>-12560</v>
          </cell>
          <cell r="AL437">
            <v>51739.523809523809</v>
          </cell>
          <cell r="AM437">
            <v>0.81874999999999998</v>
          </cell>
          <cell r="AN437">
            <v>1.1210191082802548</v>
          </cell>
          <cell r="AO437">
            <v>0.8269591339433624</v>
          </cell>
          <cell r="AP437">
            <v>0.82284432969798604</v>
          </cell>
          <cell r="AQ437">
            <v>7000</v>
          </cell>
          <cell r="AR437">
            <v>7099.9999999999991</v>
          </cell>
          <cell r="AS437">
            <v>1199.5</v>
          </cell>
          <cell r="AT437">
            <v>-7141.5</v>
          </cell>
          <cell r="AU437">
            <v>21443.452380952382</v>
          </cell>
          <cell r="AV437">
            <v>5458.3333333333339</v>
          </cell>
          <cell r="AW437">
            <v>5692.2619047619046</v>
          </cell>
          <cell r="AX437">
            <v>0</v>
          </cell>
          <cell r="AY437">
            <v>0</v>
          </cell>
          <cell r="AZ437">
            <v>-3200</v>
          </cell>
          <cell r="BA437">
            <v>-500</v>
          </cell>
          <cell r="BB437">
            <v>13100</v>
          </cell>
          <cell r="BC437">
            <v>-14080</v>
          </cell>
          <cell r="BD437">
            <v>14536.023809523809</v>
          </cell>
          <cell r="BE437">
            <v>0.73124999999999996</v>
          </cell>
          <cell r="BF437">
            <v>1.1719745222929936</v>
          </cell>
          <cell r="BG437">
            <v>0.76337949433685315</v>
          </cell>
          <cell r="BH437">
            <v>0.74714205826858915</v>
          </cell>
          <cell r="BI437">
            <v>7000</v>
          </cell>
          <cell r="BJ437">
            <v>5982.5</v>
          </cell>
          <cell r="BK437">
            <v>1172.5</v>
          </cell>
          <cell r="BL437">
            <v>-7893</v>
          </cell>
          <cell r="BM437">
            <v>19151.785714285714</v>
          </cell>
          <cell r="BN437">
            <v>4875.0000000000009</v>
          </cell>
          <cell r="BO437">
            <v>5083.9285714285706</v>
          </cell>
          <cell r="BP437">
            <v>0</v>
          </cell>
          <cell r="BQ437">
            <v>0</v>
          </cell>
          <cell r="BR437">
            <v>-3200</v>
          </cell>
          <cell r="BS437">
            <v>-500</v>
          </cell>
          <cell r="BT437">
            <v>11700</v>
          </cell>
          <cell r="BU437">
            <v>-14720</v>
          </cell>
          <cell r="BV437">
            <v>5413.1785714285706</v>
          </cell>
          <cell r="BW437">
            <v>0.85</v>
          </cell>
          <cell r="BX437">
            <v>0.88535031847133749</v>
          </cell>
          <cell r="BY437">
            <v>1.1972173631218104</v>
          </cell>
          <cell r="BZ437">
            <v>1.0087788452646789</v>
          </cell>
          <cell r="CA437">
            <v>7000</v>
          </cell>
          <cell r="CB437">
            <v>9067.5</v>
          </cell>
          <cell r="CC437">
            <v>1310.5</v>
          </cell>
          <cell r="CD437">
            <v>-5628</v>
          </cell>
          <cell r="CE437">
            <v>22261.904761904763</v>
          </cell>
          <cell r="CF437">
            <v>5666.6666666666679</v>
          </cell>
          <cell r="CG437">
            <v>5909.5238095238092</v>
          </cell>
          <cell r="CH437">
            <v>0</v>
          </cell>
          <cell r="CI437">
            <v>0</v>
          </cell>
          <cell r="CJ437">
            <v>-3200</v>
          </cell>
          <cell r="CK437">
            <v>-500</v>
          </cell>
          <cell r="CL437">
            <v>13600</v>
          </cell>
          <cell r="CM437">
            <v>-11119.999999999998</v>
          </cell>
          <cell r="CN437">
            <v>4671.0119047619046</v>
          </cell>
          <cell r="CO437">
            <v>1.0812499999999998</v>
          </cell>
          <cell r="CP437">
            <v>0.64331210191082799</v>
          </cell>
          <cell r="CQ437">
            <v>1.7506725002961012</v>
          </cell>
          <cell r="CR437">
            <v>1.3758323447808454</v>
          </cell>
          <cell r="CS437">
            <v>7000</v>
          </cell>
          <cell r="CT437">
            <v>13420.000000000002</v>
          </cell>
          <cell r="CU437">
            <v>1219.5</v>
          </cell>
          <cell r="CV437">
            <v>-3289.5</v>
          </cell>
          <cell r="CW437">
            <v>28318.452380952378</v>
          </cell>
          <cell r="CX437">
            <v>7208.333333333333</v>
          </cell>
          <cell r="CY437">
            <v>7517.2619047619037</v>
          </cell>
          <cell r="CZ437">
            <v>0</v>
          </cell>
          <cell r="DA437">
            <v>0</v>
          </cell>
          <cell r="DB437">
            <v>-3200</v>
          </cell>
          <cell r="DC437">
            <v>-500</v>
          </cell>
          <cell r="DD437">
            <v>17299.999999999996</v>
          </cell>
          <cell r="DE437">
            <v>-8080</v>
          </cell>
          <cell r="DF437">
            <v>3744.6279761904761</v>
          </cell>
          <cell r="DG437">
            <v>0.29374999999999996</v>
          </cell>
          <cell r="DH437">
            <v>1.7961783439490444</v>
          </cell>
          <cell r="DI437">
            <v>0.28650479686019015</v>
          </cell>
          <cell r="DJ437">
            <v>0.29010478120444833</v>
          </cell>
          <cell r="DK437">
            <v>7000</v>
          </cell>
          <cell r="DL437">
            <v>982.5</v>
          </cell>
          <cell r="DM437">
            <v>545</v>
          </cell>
          <cell r="DN437">
            <v>-12775.5</v>
          </cell>
          <cell r="DO437">
            <v>7693.4523809523798</v>
          </cell>
          <cell r="DP437">
            <v>1958.3333333333335</v>
          </cell>
          <cell r="DQ437">
            <v>2042.2619047619044</v>
          </cell>
          <cell r="DR437">
            <v>0</v>
          </cell>
          <cell r="DS437">
            <v>0</v>
          </cell>
          <cell r="DT437">
            <v>-3200</v>
          </cell>
          <cell r="DU437">
            <v>-500</v>
          </cell>
          <cell r="DV437">
            <v>4699.9999999999991</v>
          </cell>
          <cell r="DW437">
            <v>-3598.5002485639884</v>
          </cell>
          <cell r="DX437">
            <v>-67.264144672386621</v>
          </cell>
          <cell r="DY437">
            <v>80037.101926756179</v>
          </cell>
          <cell r="DZ437" t="str">
            <v>Yes</v>
          </cell>
          <cell r="EA437">
            <v>0</v>
          </cell>
          <cell r="EB437">
            <v>4201000</v>
          </cell>
          <cell r="EC437">
            <v>80037.101926756179</v>
          </cell>
          <cell r="ED437">
            <v>1.9051916669068358E-2</v>
          </cell>
          <cell r="EE437">
            <v>64</v>
          </cell>
          <cell r="EF437">
            <v>52</v>
          </cell>
        </row>
        <row r="438">
          <cell r="A438" t="str">
            <v>Adam Forshaw</v>
          </cell>
          <cell r="B438" t="str">
            <v>Leeds United</v>
          </cell>
          <cell r="C438" t="str">
            <v>Midfield</v>
          </cell>
          <cell r="D438" t="str">
            <v>1.960.000</v>
          </cell>
          <cell r="E438">
            <v>1E-3</v>
          </cell>
          <cell r="F438" t="str">
            <v>Adam Forshaw</v>
          </cell>
          <cell r="G438" t="str">
            <v/>
          </cell>
          <cell r="H438">
            <v>1960000</v>
          </cell>
          <cell r="I438">
            <v>0.95238095238095244</v>
          </cell>
          <cell r="J438">
            <v>1.0902777777777777</v>
          </cell>
          <cell r="K438">
            <v>0.86685492648758533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1.6</v>
          </cell>
          <cell r="U438">
            <v>1.57</v>
          </cell>
          <cell r="V438">
            <v>0.38379999999999997</v>
          </cell>
          <cell r="W438">
            <v>0.2419</v>
          </cell>
          <cell r="X438">
            <v>0.37430000000000002</v>
          </cell>
          <cell r="Y438">
            <v>-5000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-5000</v>
          </cell>
          <cell r="AM438">
            <v>0.81874999999999998</v>
          </cell>
          <cell r="AN438">
            <v>1.1210191082802548</v>
          </cell>
          <cell r="AO438">
            <v>0.8269591339433624</v>
          </cell>
          <cell r="AP438">
            <v>0.82284432969798604</v>
          </cell>
          <cell r="AQ438">
            <v>-5000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0.73124999999999996</v>
          </cell>
          <cell r="BF438">
            <v>1.1719745222929936</v>
          </cell>
          <cell r="BG438">
            <v>0.76337949433685315</v>
          </cell>
          <cell r="BH438">
            <v>0.74714205826858915</v>
          </cell>
          <cell r="BI438">
            <v>-5000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0.85</v>
          </cell>
          <cell r="BX438">
            <v>0.88535031847133749</v>
          </cell>
          <cell r="BY438">
            <v>1.1972173631218104</v>
          </cell>
          <cell r="BZ438">
            <v>1.0087788452646789</v>
          </cell>
          <cell r="CA438">
            <v>-5000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1.0812499999999998</v>
          </cell>
          <cell r="CP438">
            <v>0.64331210191082799</v>
          </cell>
          <cell r="CQ438">
            <v>1.7506725002961012</v>
          </cell>
          <cell r="CR438">
            <v>1.3758323447808454</v>
          </cell>
          <cell r="CS438">
            <v>-5000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0.29374999999999996</v>
          </cell>
          <cell r="DH438">
            <v>1.7961783439490444</v>
          </cell>
          <cell r="DI438">
            <v>0.28650479686019015</v>
          </cell>
          <cell r="DJ438">
            <v>0.29010478120444833</v>
          </cell>
          <cell r="DK438">
            <v>-5000</v>
          </cell>
          <cell r="DL438">
            <v>0</v>
          </cell>
          <cell r="DM438">
            <v>0</v>
          </cell>
          <cell r="DN438">
            <v>0</v>
          </cell>
          <cell r="DO438">
            <v>0</v>
          </cell>
          <cell r="DP438">
            <v>0</v>
          </cell>
          <cell r="DQ438">
            <v>0</v>
          </cell>
          <cell r="DR438">
            <v>0</v>
          </cell>
          <cell r="DS438">
            <v>0</v>
          </cell>
          <cell r="DT438">
            <v>0</v>
          </cell>
          <cell r="DU438">
            <v>0</v>
          </cell>
          <cell r="DV438">
            <v>0</v>
          </cell>
          <cell r="DW438">
            <v>0</v>
          </cell>
          <cell r="DX438">
            <v>0</v>
          </cell>
          <cell r="DY438">
            <v>-5000</v>
          </cell>
          <cell r="DZ438" t="str">
            <v>No</v>
          </cell>
          <cell r="EA438">
            <v>19600</v>
          </cell>
          <cell r="EB438">
            <v>1979600</v>
          </cell>
          <cell r="EC438">
            <v>-24600</v>
          </cell>
          <cell r="ED438">
            <v>-1.2551020408163265E-2</v>
          </cell>
          <cell r="EE438">
            <v>282</v>
          </cell>
          <cell r="EF438">
            <v>533</v>
          </cell>
        </row>
        <row r="439">
          <cell r="A439" t="str">
            <v>Simon Moore</v>
          </cell>
          <cell r="B439" t="str">
            <v>Sheffield United</v>
          </cell>
          <cell r="C439" t="str">
            <v>Goalkeeper</v>
          </cell>
          <cell r="D439" t="str">
            <v>2.960.000</v>
          </cell>
          <cell r="E439">
            <v>0</v>
          </cell>
          <cell r="F439" t="str">
            <v>Simon Moore</v>
          </cell>
          <cell r="G439" t="str">
            <v/>
          </cell>
          <cell r="H439">
            <v>2960000</v>
          </cell>
          <cell r="I439">
            <v>0.92857142857142838</v>
          </cell>
          <cell r="J439">
            <v>1.0201729106628248</v>
          </cell>
          <cell r="K439">
            <v>1.0082793805717964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1.82</v>
          </cell>
          <cell r="U439">
            <v>3.54</v>
          </cell>
          <cell r="V439">
            <v>0.40310000000000001</v>
          </cell>
          <cell r="W439">
            <v>0.46500000000000002</v>
          </cell>
          <cell r="X439">
            <v>1.1319999999999999</v>
          </cell>
          <cell r="Y439">
            <v>-5000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-5000</v>
          </cell>
          <cell r="AM439">
            <v>0.63186813186813184</v>
          </cell>
          <cell r="AN439">
            <v>0.31638418079096048</v>
          </cell>
          <cell r="AO439">
            <v>0.8988905062481729</v>
          </cell>
          <cell r="AP439">
            <v>0.75364465428810168</v>
          </cell>
          <cell r="AQ439">
            <v>-5000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0.37362637362637363</v>
          </cell>
          <cell r="BF439">
            <v>0.44350282485875708</v>
          </cell>
          <cell r="BG439">
            <v>0.5731578920093825</v>
          </cell>
          <cell r="BH439">
            <v>0.46276009411659758</v>
          </cell>
          <cell r="BI439">
            <v>-5000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-5000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0.55494505494505497</v>
          </cell>
          <cell r="CP439">
            <v>0.48870056497175141</v>
          </cell>
          <cell r="CQ439">
            <v>0.48841293777276185</v>
          </cell>
          <cell r="CR439">
            <v>0.52061727265639302</v>
          </cell>
          <cell r="CS439">
            <v>-5000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0.5</v>
          </cell>
          <cell r="DH439">
            <v>0.41242937853107342</v>
          </cell>
          <cell r="DI439">
            <v>0.63980358576050766</v>
          </cell>
          <cell r="DJ439">
            <v>0.56559861463784888</v>
          </cell>
          <cell r="DK439">
            <v>-5000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-5000</v>
          </cell>
          <cell r="DZ439" t="str">
            <v>No</v>
          </cell>
          <cell r="EA439">
            <v>29600</v>
          </cell>
          <cell r="EB439">
            <v>2989600</v>
          </cell>
          <cell r="EC439">
            <v>-34600</v>
          </cell>
          <cell r="ED439">
            <v>-1.1689189189189189E-2</v>
          </cell>
          <cell r="EE439">
            <v>422</v>
          </cell>
          <cell r="EF439">
            <v>397</v>
          </cell>
        </row>
        <row r="440">
          <cell r="A440" t="str">
            <v>Jack Rodwell</v>
          </cell>
          <cell r="B440" t="str">
            <v>Sheffield United</v>
          </cell>
          <cell r="C440" t="str">
            <v>Midfield</v>
          </cell>
          <cell r="D440" t="str">
            <v>1.960.000</v>
          </cell>
          <cell r="E440">
            <v>1E-3</v>
          </cell>
          <cell r="F440" t="str">
            <v>Jack Rodwell</v>
          </cell>
          <cell r="G440" t="str">
            <v/>
          </cell>
          <cell r="H440">
            <v>1960000</v>
          </cell>
          <cell r="I440">
            <v>0.92857142857142838</v>
          </cell>
          <cell r="J440">
            <v>1.0201729106628248</v>
          </cell>
          <cell r="K440">
            <v>1.0082793805717964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1.82</v>
          </cell>
          <cell r="U440">
            <v>3.54</v>
          </cell>
          <cell r="V440">
            <v>0.40310000000000001</v>
          </cell>
          <cell r="W440">
            <v>0.46500000000000002</v>
          </cell>
          <cell r="X440">
            <v>1.1319999999999999</v>
          </cell>
          <cell r="Y440">
            <v>-5000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-5000</v>
          </cell>
          <cell r="AM440">
            <v>0.63186813186813184</v>
          </cell>
          <cell r="AN440">
            <v>0.31638418079096048</v>
          </cell>
          <cell r="AO440">
            <v>0.8988905062481729</v>
          </cell>
          <cell r="AP440">
            <v>0.75364465428810168</v>
          </cell>
          <cell r="AQ440">
            <v>-5000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0.37362637362637363</v>
          </cell>
          <cell r="BF440">
            <v>0.44350282485875708</v>
          </cell>
          <cell r="BG440">
            <v>0.5731578920093825</v>
          </cell>
          <cell r="BH440">
            <v>0.46276009411659758</v>
          </cell>
          <cell r="BI440">
            <v>-5000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-5000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0.55494505494505497</v>
          </cell>
          <cell r="CP440">
            <v>0.48870056497175141</v>
          </cell>
          <cell r="CQ440">
            <v>0.48841293777276185</v>
          </cell>
          <cell r="CR440">
            <v>0.52061727265639302</v>
          </cell>
          <cell r="CS440">
            <v>-5000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0.5</v>
          </cell>
          <cell r="DH440">
            <v>0.41242937853107342</v>
          </cell>
          <cell r="DI440">
            <v>0.63980358576050766</v>
          </cell>
          <cell r="DJ440">
            <v>0.56559861463784888</v>
          </cell>
          <cell r="DK440">
            <v>-5000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-5000</v>
          </cell>
          <cell r="DZ440" t="str">
            <v>No</v>
          </cell>
          <cell r="EA440">
            <v>19600</v>
          </cell>
          <cell r="EB440">
            <v>1979600</v>
          </cell>
          <cell r="EC440">
            <v>-24600</v>
          </cell>
          <cell r="ED440">
            <v>-1.2551020408163265E-2</v>
          </cell>
          <cell r="EE440">
            <v>283</v>
          </cell>
          <cell r="EF440">
            <v>534</v>
          </cell>
        </row>
        <row r="441">
          <cell r="A441" t="str">
            <v>Will Ferry</v>
          </cell>
          <cell r="B441" t="str">
            <v>Southampton</v>
          </cell>
          <cell r="C441" t="str">
            <v>Striker</v>
          </cell>
          <cell r="D441" t="str">
            <v>1.960.000</v>
          </cell>
          <cell r="E441">
            <v>0</v>
          </cell>
          <cell r="F441" t="e">
            <v>#N/A</v>
          </cell>
          <cell r="G441" t="str">
            <v/>
          </cell>
          <cell r="H441">
            <v>1960000</v>
          </cell>
          <cell r="I441">
            <v>0.87931034482758608</v>
          </cell>
          <cell r="J441">
            <v>1</v>
          </cell>
          <cell r="K441">
            <v>1.020862387747514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1.02</v>
          </cell>
          <cell r="U441">
            <v>1.54</v>
          </cell>
          <cell r="V441">
            <v>0.24979999999999999</v>
          </cell>
          <cell r="W441">
            <v>0.26250000000000001</v>
          </cell>
          <cell r="X441">
            <v>0.48759999999999998</v>
          </cell>
          <cell r="Y441">
            <v>-5000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-5000</v>
          </cell>
          <cell r="AM441">
            <v>1.3627450980392157</v>
          </cell>
          <cell r="AN441">
            <v>2.4415584415584415</v>
          </cell>
          <cell r="AO441">
            <v>1.8199893113013497</v>
          </cell>
          <cell r="AP441">
            <v>1.5748592040114833</v>
          </cell>
          <cell r="AQ441">
            <v>-5000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1.1274509803921569</v>
          </cell>
          <cell r="BF441">
            <v>0.84415584415584421</v>
          </cell>
          <cell r="BG441">
            <v>1.2712491503214047</v>
          </cell>
          <cell r="BH441">
            <v>1.1971930090225904</v>
          </cell>
          <cell r="BI441">
            <v>-5000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0.96078431372549011</v>
          </cell>
          <cell r="BX441">
            <v>1.1298701298701299</v>
          </cell>
          <cell r="BY441">
            <v>0.81873075307798182</v>
          </cell>
          <cell r="BZ441">
            <v>0.88691807103135656</v>
          </cell>
          <cell r="CA441">
            <v>-5000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1.2352941176470589</v>
          </cell>
          <cell r="CP441">
            <v>0.62337662337662336</v>
          </cell>
          <cell r="CQ441">
            <v>1.7860384307500736</v>
          </cell>
          <cell r="CR441">
            <v>1.4853561079408364</v>
          </cell>
          <cell r="CS441">
            <v>-5000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1.3823529411764706</v>
          </cell>
          <cell r="DH441">
            <v>0.7142857142857143</v>
          </cell>
          <cell r="DI441">
            <v>1.5527072185113362</v>
          </cell>
          <cell r="DJ441">
            <v>1.4650561048284403</v>
          </cell>
          <cell r="DK441">
            <v>-5000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-5000</v>
          </cell>
          <cell r="DZ441" t="str">
            <v>No</v>
          </cell>
          <cell r="EA441">
            <v>19600</v>
          </cell>
          <cell r="EB441">
            <v>1979600</v>
          </cell>
          <cell r="EC441">
            <v>-24600</v>
          </cell>
          <cell r="ED441">
            <v>-1.2551020408163265E-2</v>
          </cell>
          <cell r="EE441">
            <v>284</v>
          </cell>
          <cell r="EF441">
            <v>535</v>
          </cell>
        </row>
        <row r="442">
          <cell r="A442" t="str">
            <v>Matt Phillips</v>
          </cell>
          <cell r="B442" t="str">
            <v>West Bromwich</v>
          </cell>
          <cell r="C442" t="str">
            <v>Midfield</v>
          </cell>
          <cell r="D442" t="str">
            <v>3.611.000</v>
          </cell>
          <cell r="E442">
            <v>1E-3</v>
          </cell>
          <cell r="F442" t="str">
            <v>Matthew Phillips</v>
          </cell>
          <cell r="G442" t="str">
            <v>Brighton and Hove</v>
          </cell>
          <cell r="H442">
            <v>3611000</v>
          </cell>
          <cell r="I442">
            <v>0.97536945812807874</v>
          </cell>
          <cell r="J442">
            <v>1.0124610591900314</v>
          </cell>
          <cell r="K442">
            <v>0.98516147958933487</v>
          </cell>
          <cell r="L442">
            <v>95</v>
          </cell>
          <cell r="M442">
            <v>7.8029556650246301E-2</v>
          </cell>
          <cell r="N442">
            <v>6.827586206896552E-2</v>
          </cell>
          <cell r="O442">
            <v>0.50719211822660093</v>
          </cell>
          <cell r="P442">
            <v>0.20688391071376031</v>
          </cell>
          <cell r="Q442">
            <v>0</v>
          </cell>
          <cell r="R442">
            <v>0.16</v>
          </cell>
          <cell r="S442">
            <v>0</v>
          </cell>
          <cell r="T442">
            <v>1.98</v>
          </cell>
          <cell r="U442">
            <v>3.25</v>
          </cell>
          <cell r="V442">
            <v>0.45539999999999997</v>
          </cell>
          <cell r="W442">
            <v>0.50689999999999991</v>
          </cell>
          <cell r="X442">
            <v>1.0377000000000001</v>
          </cell>
          <cell r="Y442">
            <v>7000</v>
          </cell>
          <cell r="Z442">
            <v>11385</v>
          </cell>
          <cell r="AA442">
            <v>2534.4999999999995</v>
          </cell>
          <cell r="AB442">
            <v>-15565.500000000002</v>
          </cell>
          <cell r="AC442">
            <v>9753.694581280788</v>
          </cell>
          <cell r="AD442">
            <v>3413.7931034482758</v>
          </cell>
          <cell r="AE442">
            <v>5071.9211822660091</v>
          </cell>
          <cell r="AF442">
            <v>0</v>
          </cell>
          <cell r="AG442">
            <v>0</v>
          </cell>
          <cell r="AH442">
            <v>-3200</v>
          </cell>
          <cell r="AI442">
            <v>0</v>
          </cell>
          <cell r="AJ442">
            <v>19800</v>
          </cell>
          <cell r="AK442">
            <v>-26000</v>
          </cell>
          <cell r="AL442">
            <v>14193.408866995072</v>
          </cell>
          <cell r="AM442">
            <v>0.60101010101010099</v>
          </cell>
          <cell r="AN442">
            <v>0.37538461538461537</v>
          </cell>
          <cell r="AO442">
            <v>0.74919232288467341</v>
          </cell>
          <cell r="AP442">
            <v>0.67102321394487519</v>
          </cell>
          <cell r="AQ442">
            <v>7000</v>
          </cell>
          <cell r="AR442">
            <v>8777.5</v>
          </cell>
          <cell r="AS442">
            <v>1412.4999999999998</v>
          </cell>
          <cell r="AT442">
            <v>-5497.5</v>
          </cell>
          <cell r="AU442">
            <v>5862.0689655172409</v>
          </cell>
          <cell r="AV442">
            <v>2051.7241379310344</v>
          </cell>
          <cell r="AW442">
            <v>3048.2758620689651</v>
          </cell>
          <cell r="AX442">
            <v>0</v>
          </cell>
          <cell r="AY442">
            <v>0</v>
          </cell>
          <cell r="AZ442">
            <v>-3200</v>
          </cell>
          <cell r="BA442">
            <v>0</v>
          </cell>
          <cell r="BB442">
            <v>11900</v>
          </cell>
          <cell r="BC442">
            <v>-9760</v>
          </cell>
          <cell r="BD442">
            <v>7297.2844827586196</v>
          </cell>
          <cell r="BE442">
            <v>0.5</v>
          </cell>
          <cell r="BF442">
            <v>0.47384615384615386</v>
          </cell>
          <cell r="BG442">
            <v>0.54402528384570725</v>
          </cell>
          <cell r="BH442">
            <v>0.52154831216566466</v>
          </cell>
          <cell r="BI442">
            <v>7000</v>
          </cell>
          <cell r="BJ442">
            <v>6040</v>
          </cell>
          <cell r="BK442">
            <v>1311.5</v>
          </cell>
          <cell r="BL442">
            <v>-7441.5</v>
          </cell>
          <cell r="BM442">
            <v>4876.847290640394</v>
          </cell>
          <cell r="BN442">
            <v>1706.8965517241379</v>
          </cell>
          <cell r="BO442">
            <v>2535.9605911330045</v>
          </cell>
          <cell r="BP442">
            <v>0</v>
          </cell>
          <cell r="BQ442">
            <v>0</v>
          </cell>
          <cell r="BR442">
            <v>-3200</v>
          </cell>
          <cell r="BS442">
            <v>0</v>
          </cell>
          <cell r="BT442">
            <v>9900</v>
          </cell>
          <cell r="BU442">
            <v>-12320</v>
          </cell>
          <cell r="BV442">
            <v>852.42610837438406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7000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-3200</v>
          </cell>
          <cell r="CK442">
            <v>0</v>
          </cell>
          <cell r="CL442">
            <v>0</v>
          </cell>
          <cell r="CM442">
            <v>0</v>
          </cell>
          <cell r="CN442">
            <v>-400</v>
          </cell>
          <cell r="CO442">
            <v>0.18686868686868688</v>
          </cell>
          <cell r="CP442">
            <v>0.74461538461538457</v>
          </cell>
          <cell r="CQ442">
            <v>0.22565239126192127</v>
          </cell>
          <cell r="CR442">
            <v>0.20534694067332579</v>
          </cell>
          <cell r="CS442">
            <v>7000</v>
          </cell>
          <cell r="CT442">
            <v>1012.5</v>
          </cell>
          <cell r="CU442">
            <v>669</v>
          </cell>
          <cell r="CV442">
            <v>-12385.5</v>
          </cell>
          <cell r="CW442">
            <v>1822.6600985221676</v>
          </cell>
          <cell r="CX442">
            <v>637.93103448275861</v>
          </cell>
          <cell r="CY442">
            <v>947.78325123152695</v>
          </cell>
          <cell r="CZ442">
            <v>0</v>
          </cell>
          <cell r="DA442">
            <v>0</v>
          </cell>
          <cell r="DB442">
            <v>-3200</v>
          </cell>
          <cell r="DC442">
            <v>0</v>
          </cell>
          <cell r="DD442">
            <v>3700</v>
          </cell>
          <cell r="DE442">
            <v>-19360</v>
          </cell>
          <cell r="DF442">
            <v>-1634.7266009852217</v>
          </cell>
          <cell r="DG442">
            <v>0.55555555555555558</v>
          </cell>
          <cell r="DH442">
            <v>0.43384615384615383</v>
          </cell>
          <cell r="DI442">
            <v>0.61955143448972538</v>
          </cell>
          <cell r="DJ442">
            <v>0.58668155023247559</v>
          </cell>
          <cell r="DK442">
            <v>7000</v>
          </cell>
          <cell r="DL442">
            <v>7287.4999999999991</v>
          </cell>
          <cell r="DM442">
            <v>1363</v>
          </cell>
          <cell r="DN442">
            <v>-6538.5</v>
          </cell>
          <cell r="DO442">
            <v>5418.7192118226603</v>
          </cell>
          <cell r="DP442">
            <v>1896.5517241379312</v>
          </cell>
          <cell r="DQ442">
            <v>2817.7339901477831</v>
          </cell>
          <cell r="DR442">
            <v>0</v>
          </cell>
          <cell r="DS442">
            <v>0</v>
          </cell>
          <cell r="DT442">
            <v>-3200</v>
          </cell>
          <cell r="DU442">
            <v>0</v>
          </cell>
          <cell r="DV442">
            <v>11000</v>
          </cell>
          <cell r="DW442">
            <v>-16108.33729673286</v>
          </cell>
          <cell r="DX442">
            <v>123.0208634179848</v>
          </cell>
          <cell r="DY442">
            <v>20431.413720560839</v>
          </cell>
          <cell r="DZ442" t="str">
            <v>No</v>
          </cell>
          <cell r="EA442">
            <v>36110</v>
          </cell>
          <cell r="EB442">
            <v>3647110</v>
          </cell>
          <cell r="EC442">
            <v>-15678.586279439161</v>
          </cell>
          <cell r="ED442">
            <v>-4.3418959511047246E-3</v>
          </cell>
          <cell r="EE442">
            <v>219</v>
          </cell>
          <cell r="EF442">
            <v>218</v>
          </cell>
        </row>
        <row r="443">
          <cell r="A443" t="str">
            <v>Wilfredo Caballero</v>
          </cell>
          <cell r="B443" t="str">
            <v>Chelsea</v>
          </cell>
          <cell r="C443" t="str">
            <v>Goalkeeper</v>
          </cell>
          <cell r="D443" t="str">
            <v>5.460.000</v>
          </cell>
          <cell r="E443">
            <v>0</v>
          </cell>
          <cell r="F443" t="str">
            <v>Wilfredo Caballero</v>
          </cell>
          <cell r="G443" t="str">
            <v/>
          </cell>
          <cell r="H443">
            <v>5460000</v>
          </cell>
          <cell r="I443">
            <v>1.003571428571429</v>
          </cell>
          <cell r="J443">
            <v>0.9963636363636369</v>
          </cell>
          <cell r="K443">
            <v>0.99321007287201368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2.81</v>
          </cell>
          <cell r="U443">
            <v>2.74</v>
          </cell>
          <cell r="V443">
            <v>0.76150000000000007</v>
          </cell>
          <cell r="W443">
            <v>0.51229999999999998</v>
          </cell>
          <cell r="X443">
            <v>0.72629999999999995</v>
          </cell>
          <cell r="Y443">
            <v>-5000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-5000</v>
          </cell>
          <cell r="AM443">
            <v>0.65836298932384341</v>
          </cell>
          <cell r="AN443">
            <v>0.28102189781021897</v>
          </cell>
          <cell r="AO443">
            <v>0.89649689534220123</v>
          </cell>
          <cell r="AP443">
            <v>0.76825801391006421</v>
          </cell>
          <cell r="AQ443">
            <v>-5000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0.65480427046263345</v>
          </cell>
          <cell r="BF443">
            <v>0.42700729927007292</v>
          </cell>
          <cell r="BG443">
            <v>0.60093984015659208</v>
          </cell>
          <cell r="BH443">
            <v>0.62729416833385976</v>
          </cell>
          <cell r="BI443">
            <v>-5000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-5000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0.86120996441281139</v>
          </cell>
          <cell r="CP443">
            <v>0.13503649635036497</v>
          </cell>
          <cell r="CQ443">
            <v>1.3374162098302169</v>
          </cell>
          <cell r="CR443">
            <v>1.0732176696611915</v>
          </cell>
          <cell r="CS443">
            <v>-5000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0.67259786476868322</v>
          </cell>
          <cell r="DH443">
            <v>0.30291970802919704</v>
          </cell>
          <cell r="DI443">
            <v>0.84428898050167522</v>
          </cell>
          <cell r="DJ443">
            <v>0.7535694828834002</v>
          </cell>
          <cell r="DK443">
            <v>-5000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-5000</v>
          </cell>
          <cell r="DZ443" t="str">
            <v>No</v>
          </cell>
          <cell r="EA443">
            <v>54600</v>
          </cell>
          <cell r="EB443">
            <v>5514600</v>
          </cell>
          <cell r="EC443">
            <v>-59600</v>
          </cell>
          <cell r="ED443">
            <v>-1.0915750915750916E-2</v>
          </cell>
          <cell r="EE443">
            <v>554</v>
          </cell>
          <cell r="EF443">
            <v>253</v>
          </cell>
        </row>
        <row r="444">
          <cell r="A444" t="str">
            <v>Patrick Van Aanholt</v>
          </cell>
          <cell r="B444" t="str">
            <v>Crystal Palace</v>
          </cell>
          <cell r="C444" t="str">
            <v>Defense</v>
          </cell>
          <cell r="D444" t="str">
            <v>4.068.000</v>
          </cell>
          <cell r="E444">
            <v>3.0000000000000001E-3</v>
          </cell>
          <cell r="F444" t="str">
            <v>Patrick van Aanholt</v>
          </cell>
          <cell r="G444" t="str">
            <v>Manchester United</v>
          </cell>
          <cell r="H444">
            <v>4068000</v>
          </cell>
          <cell r="I444">
            <v>1.0894736842105264</v>
          </cell>
          <cell r="J444">
            <v>1.043076923076923</v>
          </cell>
          <cell r="K444">
            <v>1.00622830088045</v>
          </cell>
          <cell r="L444">
            <v>95</v>
          </cell>
          <cell r="M444">
            <v>0</v>
          </cell>
          <cell r="N444">
            <v>7.6263157894736852E-2</v>
          </cell>
          <cell r="O444">
            <v>0.34863157894736846</v>
          </cell>
          <cell r="P444">
            <v>0.13080967911445851</v>
          </cell>
          <cell r="Q444">
            <v>0</v>
          </cell>
          <cell r="R444">
            <v>0.08</v>
          </cell>
          <cell r="S444">
            <v>0</v>
          </cell>
          <cell r="T444">
            <v>2.0700000000000003</v>
          </cell>
          <cell r="U444">
            <v>3.3899999999999997</v>
          </cell>
          <cell r="V444">
            <v>0.47959999999999997</v>
          </cell>
          <cell r="W444">
            <v>0.48980000000000001</v>
          </cell>
          <cell r="X444">
            <v>1.0306000000000002</v>
          </cell>
          <cell r="Y444">
            <v>7000</v>
          </cell>
          <cell r="Z444">
            <v>11990</v>
          </cell>
          <cell r="AA444">
            <v>2449</v>
          </cell>
          <cell r="AB444">
            <v>-15459.000000000004</v>
          </cell>
          <cell r="AC444">
            <v>0</v>
          </cell>
          <cell r="AD444">
            <v>3813.1578947368425</v>
          </cell>
          <cell r="AE444">
            <v>3486.3157894736846</v>
          </cell>
          <cell r="AF444">
            <v>6540.4839557229252</v>
          </cell>
          <cell r="AG444">
            <v>0</v>
          </cell>
          <cell r="AH444">
            <v>-1600</v>
          </cell>
          <cell r="AI444">
            <v>0</v>
          </cell>
          <cell r="AJ444">
            <v>20700.000000000004</v>
          </cell>
          <cell r="AK444">
            <v>-27119.999999999996</v>
          </cell>
          <cell r="AL444">
            <v>11799.957639933458</v>
          </cell>
          <cell r="AM444">
            <v>0.42995169082125601</v>
          </cell>
          <cell r="AN444">
            <v>0.5752212389380531</v>
          </cell>
          <cell r="AO444">
            <v>0.35348357689309606</v>
          </cell>
          <cell r="AP444">
            <v>0.38984722849179282</v>
          </cell>
          <cell r="AQ444">
            <v>7000</v>
          </cell>
          <cell r="AR444">
            <v>4082.5</v>
          </cell>
          <cell r="AS444">
            <v>1096</v>
          </cell>
          <cell r="AT444">
            <v>-9262.5</v>
          </cell>
          <cell r="AU444">
            <v>0</v>
          </cell>
          <cell r="AV444">
            <v>1639.4736842105265</v>
          </cell>
          <cell r="AW444">
            <v>1498.9473684210527</v>
          </cell>
          <cell r="AX444">
            <v>2311.9536632808458</v>
          </cell>
          <cell r="AY444">
            <v>0</v>
          </cell>
          <cell r="AZ444">
            <v>-1600</v>
          </cell>
          <cell r="BA444">
            <v>0</v>
          </cell>
          <cell r="BB444">
            <v>8900</v>
          </cell>
          <cell r="BC444">
            <v>-15599.999999999998</v>
          </cell>
          <cell r="BD444">
            <v>-3466.8126420437866</v>
          </cell>
          <cell r="BE444">
            <v>0.74396135265700469</v>
          </cell>
          <cell r="BF444">
            <v>0.29203539823008851</v>
          </cell>
          <cell r="BG444">
            <v>0.92319181118468829</v>
          </cell>
          <cell r="BH444">
            <v>0.82874545465470328</v>
          </cell>
          <cell r="BI444">
            <v>7000</v>
          </cell>
          <cell r="BJ444">
            <v>12402.5</v>
          </cell>
          <cell r="BK444">
            <v>1311.5</v>
          </cell>
          <cell r="BL444">
            <v>-3624</v>
          </cell>
          <cell r="BM444">
            <v>0</v>
          </cell>
          <cell r="BN444">
            <v>2836.8421052631575</v>
          </cell>
          <cell r="BO444">
            <v>2593.6842105263158</v>
          </cell>
          <cell r="BP444">
            <v>6038.121229108242</v>
          </cell>
          <cell r="BQ444">
            <v>0</v>
          </cell>
          <cell r="BR444">
            <v>-1600</v>
          </cell>
          <cell r="BS444">
            <v>0</v>
          </cell>
          <cell r="BT444">
            <v>15400</v>
          </cell>
          <cell r="BU444">
            <v>-7919.9999999999991</v>
          </cell>
          <cell r="BV444">
            <v>6859.6618862244286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7000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-1600</v>
          </cell>
          <cell r="CK444">
            <v>0</v>
          </cell>
          <cell r="CL444">
            <v>0</v>
          </cell>
          <cell r="CM444">
            <v>0</v>
          </cell>
          <cell r="CN444">
            <v>-200</v>
          </cell>
          <cell r="CO444">
            <v>0.46376811594202888</v>
          </cell>
          <cell r="CP444">
            <v>0.49852507374631272</v>
          </cell>
          <cell r="CQ444">
            <v>0.45844348601488999</v>
          </cell>
          <cell r="CR444">
            <v>0.4610981151284631</v>
          </cell>
          <cell r="CS444">
            <v>7000</v>
          </cell>
          <cell r="CT444">
            <v>5285</v>
          </cell>
          <cell r="CU444">
            <v>1237.5</v>
          </cell>
          <cell r="CV444">
            <v>-8116.5</v>
          </cell>
          <cell r="CW444">
            <v>0</v>
          </cell>
          <cell r="CX444">
            <v>1768.4210526315787</v>
          </cell>
          <cell r="CY444">
            <v>1616.8421052631577</v>
          </cell>
          <cell r="CZ444">
            <v>2998.442264886075</v>
          </cell>
          <cell r="DA444">
            <v>0</v>
          </cell>
          <cell r="DB444">
            <v>-1600</v>
          </cell>
          <cell r="DC444">
            <v>0</v>
          </cell>
          <cell r="DD444">
            <v>9600</v>
          </cell>
          <cell r="DE444">
            <v>-13520</v>
          </cell>
          <cell r="DF444">
            <v>-45.6434110761993</v>
          </cell>
          <cell r="DG444">
            <v>0.40096618357487918</v>
          </cell>
          <cell r="DH444">
            <v>0.55752212389380529</v>
          </cell>
          <cell r="DI444">
            <v>0.37534178054866618</v>
          </cell>
          <cell r="DJ444">
            <v>0.38794247161505596</v>
          </cell>
          <cell r="DK444">
            <v>7000</v>
          </cell>
          <cell r="DL444">
            <v>3965</v>
          </cell>
          <cell r="DM444">
            <v>1120</v>
          </cell>
          <cell r="DN444">
            <v>-9261</v>
          </cell>
          <cell r="DO444">
            <v>0</v>
          </cell>
          <cell r="DP444">
            <v>1528.9473684210527</v>
          </cell>
          <cell r="DQ444">
            <v>1397.8947368421052</v>
          </cell>
          <cell r="DR444">
            <v>2454.9168935910261</v>
          </cell>
          <cell r="DS444">
            <v>0</v>
          </cell>
          <cell r="DT444">
            <v>-1600</v>
          </cell>
          <cell r="DU444">
            <v>0</v>
          </cell>
          <cell r="DV444">
            <v>8300</v>
          </cell>
          <cell r="DW444">
            <v>-10179.269088479825</v>
          </cell>
          <cell r="DX444">
            <v>-71.047190300801276</v>
          </cell>
          <cell r="DY444">
            <v>14876.116282737099</v>
          </cell>
          <cell r="DZ444" t="str">
            <v>No</v>
          </cell>
          <cell r="EA444">
            <v>40680</v>
          </cell>
          <cell r="EB444">
            <v>4108680</v>
          </cell>
          <cell r="EC444">
            <v>-25803.883717262899</v>
          </cell>
          <cell r="ED444">
            <v>-6.3431375902809487E-3</v>
          </cell>
          <cell r="EE444">
            <v>315</v>
          </cell>
          <cell r="EF444">
            <v>227</v>
          </cell>
        </row>
        <row r="445">
          <cell r="A445" t="str">
            <v>Harrison Reed</v>
          </cell>
          <cell r="B445" t="str">
            <v>Fulham</v>
          </cell>
          <cell r="C445" t="str">
            <v>Midfield</v>
          </cell>
          <cell r="D445" t="str">
            <v>3.134.000</v>
          </cell>
          <cell r="E445">
            <v>4.0000000000000001E-3</v>
          </cell>
          <cell r="F445" t="str">
            <v>Harrison Reed</v>
          </cell>
          <cell r="G445" t="str">
            <v>Tottenham</v>
          </cell>
          <cell r="H445">
            <v>3134000</v>
          </cell>
          <cell r="I445">
            <v>0.99176954732510336</v>
          </cell>
          <cell r="J445">
            <v>0.98425196850393737</v>
          </cell>
          <cell r="K445">
            <v>0.98214923328760351</v>
          </cell>
          <cell r="L445">
            <v>190</v>
          </cell>
          <cell r="M445">
            <v>0.11901234567901239</v>
          </cell>
          <cell r="N445">
            <v>0.16860082304526755</v>
          </cell>
          <cell r="O445">
            <v>0.69423868312757231</v>
          </cell>
          <cell r="P445">
            <v>0.57946804763968607</v>
          </cell>
          <cell r="Q445">
            <v>0</v>
          </cell>
          <cell r="R445">
            <v>0.57000000000000006</v>
          </cell>
          <cell r="S445">
            <v>0</v>
          </cell>
          <cell r="T445">
            <v>2.41</v>
          </cell>
          <cell r="U445">
            <v>2.5</v>
          </cell>
          <cell r="V445">
            <v>0.69979999999999998</v>
          </cell>
          <cell r="W445">
            <v>0.55679999999999996</v>
          </cell>
          <cell r="X445">
            <v>0.74329999999999996</v>
          </cell>
          <cell r="Y445">
            <v>14000</v>
          </cell>
          <cell r="Z445">
            <v>17495</v>
          </cell>
          <cell r="AA445">
            <v>2784</v>
          </cell>
          <cell r="AB445">
            <v>-11149.5</v>
          </cell>
          <cell r="AC445">
            <v>14876.543209876549</v>
          </cell>
          <cell r="AD445">
            <v>8430.0411522633767</v>
          </cell>
          <cell r="AE445">
            <v>6942.3868312757231</v>
          </cell>
          <cell r="AF445">
            <v>0</v>
          </cell>
          <cell r="AG445">
            <v>0</v>
          </cell>
          <cell r="AH445">
            <v>-11400.000000000002</v>
          </cell>
          <cell r="AI445">
            <v>0</v>
          </cell>
          <cell r="AJ445">
            <v>24100</v>
          </cell>
          <cell r="AK445">
            <v>-20000</v>
          </cell>
          <cell r="AL445">
            <v>46078.471193415651</v>
          </cell>
          <cell r="AM445">
            <v>0.29045643153526968</v>
          </cell>
          <cell r="AN445">
            <v>0.84000000000000008</v>
          </cell>
          <cell r="AO445">
            <v>0.21132559206978996</v>
          </cell>
          <cell r="AP445">
            <v>0.24775164452465148</v>
          </cell>
          <cell r="AQ445">
            <v>14000</v>
          </cell>
          <cell r="AR445">
            <v>2797.5</v>
          </cell>
          <cell r="AS445">
            <v>974.5</v>
          </cell>
          <cell r="AT445">
            <v>-10398</v>
          </cell>
          <cell r="AU445">
            <v>4320.9876543209884</v>
          </cell>
          <cell r="AV445">
            <v>2448.5596707818936</v>
          </cell>
          <cell r="AW445">
            <v>2016.460905349795</v>
          </cell>
          <cell r="AX445">
            <v>0</v>
          </cell>
          <cell r="AY445">
            <v>0</v>
          </cell>
          <cell r="AZ445">
            <v>-11400.000000000002</v>
          </cell>
          <cell r="BA445">
            <v>0</v>
          </cell>
          <cell r="BB445">
            <v>6999.9999999999991</v>
          </cell>
          <cell r="BC445">
            <v>-16800</v>
          </cell>
          <cell r="BD445">
            <v>-9519.9958847736634</v>
          </cell>
          <cell r="BE445">
            <v>0.23651452282157673</v>
          </cell>
          <cell r="BF445">
            <v>0.85199999999999998</v>
          </cell>
          <cell r="BG445">
            <v>0.20507997694862173</v>
          </cell>
          <cell r="BH445">
            <v>0.22023712876865978</v>
          </cell>
          <cell r="BI445">
            <v>14000</v>
          </cell>
          <cell r="BJ445">
            <v>2117.5</v>
          </cell>
          <cell r="BK445">
            <v>909</v>
          </cell>
          <cell r="BL445">
            <v>-11002.5</v>
          </cell>
          <cell r="BM445">
            <v>3518.5185185185192</v>
          </cell>
          <cell r="BN445">
            <v>1993.8271604938275</v>
          </cell>
          <cell r="BO445">
            <v>1641.9753086419757</v>
          </cell>
          <cell r="BP445">
            <v>0</v>
          </cell>
          <cell r="BQ445">
            <v>0</v>
          </cell>
          <cell r="BR445">
            <v>-11400.000000000002</v>
          </cell>
          <cell r="BS445">
            <v>0</v>
          </cell>
          <cell r="BT445">
            <v>5699.9999999999991</v>
          </cell>
          <cell r="BU445">
            <v>-17040</v>
          </cell>
          <cell r="BV445">
            <v>-5890.4197530864203</v>
          </cell>
          <cell r="BW445">
            <v>0.57676348547717837</v>
          </cell>
          <cell r="BX445">
            <v>0.54400000000000004</v>
          </cell>
          <cell r="BY445">
            <v>0.44292481354062141</v>
          </cell>
          <cell r="BZ445">
            <v>0.50543333809911883</v>
          </cell>
          <cell r="CA445">
            <v>14000</v>
          </cell>
          <cell r="CB445">
            <v>9380</v>
          </cell>
          <cell r="CC445">
            <v>1310.5</v>
          </cell>
          <cell r="CD445">
            <v>-5440.5</v>
          </cell>
          <cell r="CE445">
            <v>8580.2469135802494</v>
          </cell>
          <cell r="CF445">
            <v>4862.1399176954737</v>
          </cell>
          <cell r="CG445">
            <v>4004.1152263374497</v>
          </cell>
          <cell r="CH445">
            <v>0</v>
          </cell>
          <cell r="CI445">
            <v>0</v>
          </cell>
          <cell r="CJ445">
            <v>-11400.000000000002</v>
          </cell>
          <cell r="CK445">
            <v>0</v>
          </cell>
          <cell r="CL445">
            <v>13899.999999999998</v>
          </cell>
          <cell r="CM445">
            <v>-10880</v>
          </cell>
          <cell r="CN445">
            <v>1789.562757201646</v>
          </cell>
          <cell r="CO445">
            <v>0.39834024896265557</v>
          </cell>
          <cell r="CP445">
            <v>0.62</v>
          </cell>
          <cell r="CQ445">
            <v>0.36628072020757751</v>
          </cell>
          <cell r="CR445">
            <v>0.38197428352928053</v>
          </cell>
          <cell r="CS445">
            <v>14000</v>
          </cell>
          <cell r="CT445">
            <v>5817.5</v>
          </cell>
          <cell r="CU445">
            <v>1312.5</v>
          </cell>
          <cell r="CV445">
            <v>-7572</v>
          </cell>
          <cell r="CW445">
            <v>5925.9259259259279</v>
          </cell>
          <cell r="CX445">
            <v>3358.0246913580254</v>
          </cell>
          <cell r="CY445">
            <v>2765.4320987654332</v>
          </cell>
          <cell r="CZ445">
            <v>0</v>
          </cell>
          <cell r="DA445">
            <v>0</v>
          </cell>
          <cell r="DB445">
            <v>-11400.000000000002</v>
          </cell>
          <cell r="DC445">
            <v>0</v>
          </cell>
          <cell r="DD445">
            <v>9600</v>
          </cell>
          <cell r="DE445">
            <v>-12400</v>
          </cell>
          <cell r="DF445">
            <v>-162.0385802469134</v>
          </cell>
          <cell r="DG445">
            <v>0.45643153526970953</v>
          </cell>
          <cell r="DH445">
            <v>0.4</v>
          </cell>
          <cell r="DI445">
            <v>0.63485716368642675</v>
          </cell>
          <cell r="DJ445">
            <v>0.53830180187174648</v>
          </cell>
          <cell r="DK445">
            <v>14000</v>
          </cell>
          <cell r="DL445">
            <v>9320</v>
          </cell>
          <cell r="DM445">
            <v>1531.5</v>
          </cell>
          <cell r="DN445">
            <v>-4813.5</v>
          </cell>
          <cell r="DO445">
            <v>6790.1234567901256</v>
          </cell>
          <cell r="DP445">
            <v>3847.7366255144043</v>
          </cell>
          <cell r="DQ445">
            <v>3168.7242798353923</v>
          </cell>
          <cell r="DR445">
            <v>0</v>
          </cell>
          <cell r="DS445">
            <v>0</v>
          </cell>
          <cell r="DT445">
            <v>-11400.000000000002</v>
          </cell>
          <cell r="DU445">
            <v>0</v>
          </cell>
          <cell r="DV445">
            <v>11000</v>
          </cell>
          <cell r="DW445">
            <v>-12697.143273728536</v>
          </cell>
          <cell r="DX445">
            <v>210.85753401285569</v>
          </cell>
          <cell r="DY445">
            <v>32506.437266523157</v>
          </cell>
          <cell r="DZ445" t="str">
            <v>No</v>
          </cell>
          <cell r="EA445">
            <v>31340</v>
          </cell>
          <cell r="EB445">
            <v>3165340</v>
          </cell>
          <cell r="EC445">
            <v>1166.4372665231567</v>
          </cell>
          <cell r="ED445">
            <v>3.7218802377892682E-4</v>
          </cell>
          <cell r="EE445">
            <v>193</v>
          </cell>
          <cell r="EF445">
            <v>192</v>
          </cell>
        </row>
        <row r="446">
          <cell r="A446" t="str">
            <v>Matt Ritchie</v>
          </cell>
          <cell r="B446" t="str">
            <v>Newcastle</v>
          </cell>
          <cell r="C446" t="str">
            <v>Midfield</v>
          </cell>
          <cell r="D446" t="str">
            <v>2.944.000</v>
          </cell>
          <cell r="E446">
            <v>1E-3</v>
          </cell>
          <cell r="F446" t="str">
            <v>Matt Ritchie</v>
          </cell>
          <cell r="G446" t="str">
            <v/>
          </cell>
          <cell r="H446">
            <v>2944000</v>
          </cell>
          <cell r="I446">
            <v>1.0660377358490565</v>
          </cell>
          <cell r="J446">
            <v>0.83206106870228991</v>
          </cell>
          <cell r="K446">
            <v>1.2007731918097617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1.1299999999999999</v>
          </cell>
          <cell r="U446">
            <v>1.0900000000000001</v>
          </cell>
          <cell r="V446">
            <v>0.3609</v>
          </cell>
          <cell r="W446">
            <v>0.29720000000000002</v>
          </cell>
          <cell r="X446">
            <v>0.34189999999999998</v>
          </cell>
          <cell r="Y446">
            <v>-5000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-5000</v>
          </cell>
          <cell r="AM446">
            <v>1.0796460176991152</v>
          </cell>
          <cell r="AN446">
            <v>1.0917431192660549</v>
          </cell>
          <cell r="AO446">
            <v>0.90483741803595963</v>
          </cell>
          <cell r="AP446">
            <v>0.98838459875074614</v>
          </cell>
          <cell r="AQ446">
            <v>-5000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1.0088495575221239</v>
          </cell>
          <cell r="BF446">
            <v>1.3853211009174311</v>
          </cell>
          <cell r="BG446">
            <v>0.65704681981505675</v>
          </cell>
          <cell r="BH446">
            <v>0.81416300176422818</v>
          </cell>
          <cell r="BI446">
            <v>-5000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0.68141592920353988</v>
          </cell>
          <cell r="BX446">
            <v>1.5321100917431192</v>
          </cell>
          <cell r="BY446">
            <v>0.55989836656540215</v>
          </cell>
          <cell r="BZ446">
            <v>0.61767602002401523</v>
          </cell>
          <cell r="CA446">
            <v>-5000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0.95575221238938068</v>
          </cell>
          <cell r="CP446">
            <v>1.4954128440366969</v>
          </cell>
          <cell r="CQ446">
            <v>0.58274825237398975</v>
          </cell>
          <cell r="CR446">
            <v>0.74629949180773658</v>
          </cell>
          <cell r="CS446">
            <v>-5000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0.76106194690265494</v>
          </cell>
          <cell r="DH446">
            <v>1.201834862385321</v>
          </cell>
          <cell r="DI446">
            <v>0.80251879796247838</v>
          </cell>
          <cell r="DJ446">
            <v>0.78151552691120751</v>
          </cell>
          <cell r="DK446">
            <v>-5000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-5000</v>
          </cell>
          <cell r="DZ446" t="str">
            <v>No</v>
          </cell>
          <cell r="EA446">
            <v>29440</v>
          </cell>
          <cell r="EB446">
            <v>2973440</v>
          </cell>
          <cell r="EC446">
            <v>-34440</v>
          </cell>
          <cell r="ED446">
            <v>-1.1698369565217392E-2</v>
          </cell>
          <cell r="EE446">
            <v>397</v>
          </cell>
          <cell r="EF446">
            <v>409</v>
          </cell>
        </row>
        <row r="447">
          <cell r="A447" t="str">
            <v>Joe Rodon</v>
          </cell>
          <cell r="B447" t="str">
            <v>Tottenham</v>
          </cell>
          <cell r="C447" t="str">
            <v>Defense</v>
          </cell>
          <cell r="D447" t="str">
            <v>2.991.000</v>
          </cell>
          <cell r="E447">
            <v>4.0000000000000001E-3</v>
          </cell>
          <cell r="F447" t="str">
            <v>Joe Rodon</v>
          </cell>
          <cell r="G447" t="str">
            <v/>
          </cell>
          <cell r="H447">
            <v>2991000</v>
          </cell>
          <cell r="I447">
            <v>0.9023668639053255</v>
          </cell>
          <cell r="J447">
            <v>0.99497487437185905</v>
          </cell>
          <cell r="K447">
            <v>0.97751435805271281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3.05</v>
          </cell>
          <cell r="U447">
            <v>1.98</v>
          </cell>
          <cell r="V447">
            <v>0.98889999999999989</v>
          </cell>
          <cell r="W447">
            <v>0.52160000000000006</v>
          </cell>
          <cell r="X447">
            <v>0.4894</v>
          </cell>
          <cell r="Y447">
            <v>-5000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-5000</v>
          </cell>
          <cell r="AM447">
            <v>0.63934426229508201</v>
          </cell>
          <cell r="AN447">
            <v>0.4494949494949495</v>
          </cell>
          <cell r="AO447">
            <v>0.54558703411891074</v>
          </cell>
          <cell r="AP447">
            <v>0.59060811021058346</v>
          </cell>
          <cell r="AQ447">
            <v>-5000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0.38360655737704918</v>
          </cell>
          <cell r="BF447">
            <v>0.77777777777777779</v>
          </cell>
          <cell r="BG447">
            <v>0.28482140701734565</v>
          </cell>
          <cell r="BH447">
            <v>0.33054403551298772</v>
          </cell>
          <cell r="BI447">
            <v>-5000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1.0491803278688525</v>
          </cell>
          <cell r="BX447">
            <v>1.2272727272727271</v>
          </cell>
          <cell r="BY447">
            <v>0.81027326376802444</v>
          </cell>
          <cell r="BZ447">
            <v>0.92202102391621266</v>
          </cell>
          <cell r="CA447">
            <v>-5000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0.53442622950819674</v>
          </cell>
          <cell r="CP447">
            <v>0.54545454545454553</v>
          </cell>
          <cell r="CQ447">
            <v>0.45117818122570197</v>
          </cell>
          <cell r="CR447">
            <v>0.49104119402430768</v>
          </cell>
          <cell r="CS447">
            <v>-5000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0.4524590163934426</v>
          </cell>
          <cell r="DH447">
            <v>0.86363636363636365</v>
          </cell>
          <cell r="DI447">
            <v>0.24029380011401291</v>
          </cell>
          <cell r="DJ447">
            <v>0.32973185536891758</v>
          </cell>
          <cell r="DK447">
            <v>-5000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-5000</v>
          </cell>
          <cell r="DZ447" t="str">
            <v>No</v>
          </cell>
          <cell r="EA447">
            <v>29910</v>
          </cell>
          <cell r="EB447">
            <v>3020910</v>
          </cell>
          <cell r="EC447">
            <v>-34910</v>
          </cell>
          <cell r="ED447">
            <v>-1.1671681711802074E-2</v>
          </cell>
          <cell r="EE447">
            <v>428</v>
          </cell>
          <cell r="EF447">
            <v>375</v>
          </cell>
        </row>
        <row r="448">
          <cell r="A448" t="str">
            <v>Andy Carroll</v>
          </cell>
          <cell r="B448" t="str">
            <v>Newcastle</v>
          </cell>
          <cell r="C448" t="str">
            <v>Striker</v>
          </cell>
          <cell r="D448" t="str">
            <v>2.388.000</v>
          </cell>
          <cell r="E448">
            <v>9.0000000000000011E-3</v>
          </cell>
          <cell r="F448" t="str">
            <v>Andy Carroll</v>
          </cell>
          <cell r="G448" t="str">
            <v/>
          </cell>
          <cell r="H448">
            <v>2388000</v>
          </cell>
          <cell r="I448">
            <v>1.0660377358490565</v>
          </cell>
          <cell r="J448">
            <v>0.83206106870228991</v>
          </cell>
          <cell r="K448">
            <v>1.2007731918097617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1.1299999999999999</v>
          </cell>
          <cell r="U448">
            <v>1.0900000000000001</v>
          </cell>
          <cell r="V448">
            <v>0.3609</v>
          </cell>
          <cell r="W448">
            <v>0.29720000000000002</v>
          </cell>
          <cell r="X448">
            <v>0.34189999999999998</v>
          </cell>
          <cell r="Y448">
            <v>-5000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-5000</v>
          </cell>
          <cell r="AM448">
            <v>1.0796460176991152</v>
          </cell>
          <cell r="AN448">
            <v>1.0917431192660549</v>
          </cell>
          <cell r="AO448">
            <v>0.90483741803595963</v>
          </cell>
          <cell r="AP448">
            <v>0.98838459875074614</v>
          </cell>
          <cell r="AQ448">
            <v>-5000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1.0088495575221239</v>
          </cell>
          <cell r="BF448">
            <v>1.3853211009174311</v>
          </cell>
          <cell r="BG448">
            <v>0.65704681981505675</v>
          </cell>
          <cell r="BH448">
            <v>0.81416300176422818</v>
          </cell>
          <cell r="BI448">
            <v>-5000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0.68141592920353988</v>
          </cell>
          <cell r="BX448">
            <v>1.5321100917431192</v>
          </cell>
          <cell r="BY448">
            <v>0.55989836656540215</v>
          </cell>
          <cell r="BZ448">
            <v>0.61767602002401523</v>
          </cell>
          <cell r="CA448">
            <v>-5000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0.95575221238938068</v>
          </cell>
          <cell r="CP448">
            <v>1.4954128440366969</v>
          </cell>
          <cell r="CQ448">
            <v>0.58274825237398975</v>
          </cell>
          <cell r="CR448">
            <v>0.74629949180773658</v>
          </cell>
          <cell r="CS448">
            <v>-5000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0.76106194690265494</v>
          </cell>
          <cell r="DH448">
            <v>1.201834862385321</v>
          </cell>
          <cell r="DI448">
            <v>0.80251879796247838</v>
          </cell>
          <cell r="DJ448">
            <v>0.78151552691120751</v>
          </cell>
          <cell r="DK448">
            <v>-5000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-5000</v>
          </cell>
          <cell r="DZ448" t="str">
            <v>No</v>
          </cell>
          <cell r="EA448">
            <v>23880</v>
          </cell>
          <cell r="EB448">
            <v>2411880</v>
          </cell>
          <cell r="EC448">
            <v>-28880</v>
          </cell>
          <cell r="ED448">
            <v>-1.2093802345058626E-2</v>
          </cell>
          <cell r="EE448">
            <v>319</v>
          </cell>
          <cell r="EF448">
            <v>483</v>
          </cell>
        </row>
        <row r="449">
          <cell r="A449" t="str">
            <v>Liam Delap</v>
          </cell>
          <cell r="B449" t="str">
            <v>Manchester City</v>
          </cell>
          <cell r="C449" t="str">
            <v>Striker</v>
          </cell>
          <cell r="D449" t="str">
            <v>1.950.000</v>
          </cell>
          <cell r="E449">
            <v>3.0000000000000001E-3</v>
          </cell>
          <cell r="F449" t="str">
            <v>Liam Delap</v>
          </cell>
          <cell r="G449" t="str">
            <v/>
          </cell>
          <cell r="H449">
            <v>1950000</v>
          </cell>
          <cell r="I449">
            <v>0.99784017278617732</v>
          </cell>
          <cell r="J449">
            <v>0.62903225806451601</v>
          </cell>
          <cell r="K449">
            <v>1.2318970745493336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4.6199999999999992</v>
          </cell>
          <cell r="U449">
            <v>0.78</v>
          </cell>
          <cell r="V449">
            <v>1.6113</v>
          </cell>
          <cell r="W449">
            <v>0.29200000000000004</v>
          </cell>
          <cell r="X449">
            <v>9.6700000000000008E-2</v>
          </cell>
          <cell r="Y449">
            <v>-5000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-5000</v>
          </cell>
          <cell r="AM449">
            <v>1</v>
          </cell>
          <cell r="AN449">
            <v>1.4102564102564104</v>
          </cell>
          <cell r="AO449">
            <v>0.87715645355917138</v>
          </cell>
          <cell r="AP449">
            <v>0.93656631028409909</v>
          </cell>
          <cell r="AQ449">
            <v>-5000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0.46103896103896108</v>
          </cell>
          <cell r="BF449">
            <v>0.73076923076923073</v>
          </cell>
          <cell r="BG449">
            <v>0.41357544208242786</v>
          </cell>
          <cell r="BH449">
            <v>0.43666278995228297</v>
          </cell>
          <cell r="BI449">
            <v>-5000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-5000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0.40043290043290053</v>
          </cell>
          <cell r="CP449">
            <v>0.93589743589743579</v>
          </cell>
          <cell r="CQ449">
            <v>0.35242574423949602</v>
          </cell>
          <cell r="CR449">
            <v>0.37566323077065311</v>
          </cell>
          <cell r="CS449">
            <v>-5000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0.61038961038961048</v>
          </cell>
          <cell r="DH449">
            <v>0.60256410256410253</v>
          </cell>
          <cell r="DI449">
            <v>0.45707155101977864</v>
          </cell>
          <cell r="DJ449">
            <v>0.52819667354796707</v>
          </cell>
          <cell r="DK449">
            <v>-5000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-5000</v>
          </cell>
          <cell r="DZ449" t="str">
            <v>No</v>
          </cell>
          <cell r="EA449">
            <v>19500</v>
          </cell>
          <cell r="EB449">
            <v>1969500</v>
          </cell>
          <cell r="EC449">
            <v>-24500</v>
          </cell>
          <cell r="ED449">
            <v>-1.2564102564102564E-2</v>
          </cell>
          <cell r="EE449">
            <v>244</v>
          </cell>
          <cell r="EF449">
            <v>562</v>
          </cell>
        </row>
        <row r="450">
          <cell r="A450" t="str">
            <v>James 'Jimmy' Dunne</v>
          </cell>
          <cell r="B450" t="str">
            <v>Burnley</v>
          </cell>
          <cell r="C450" t="str">
            <v>Defense</v>
          </cell>
          <cell r="D450" t="str">
            <v>1.950.000</v>
          </cell>
          <cell r="E450">
            <v>2E-3</v>
          </cell>
          <cell r="F450" t="str">
            <v>Jimmy Dunne</v>
          </cell>
          <cell r="G450" t="str">
            <v/>
          </cell>
          <cell r="H450">
            <v>1950000</v>
          </cell>
          <cell r="I450">
            <v>0.95767195767195734</v>
          </cell>
          <cell r="J450">
            <v>0.81609195402298862</v>
          </cell>
          <cell r="K450">
            <v>1.4596210961395832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1.81</v>
          </cell>
          <cell r="U450">
            <v>2.84</v>
          </cell>
          <cell r="V450">
            <v>0.48159999999999997</v>
          </cell>
          <cell r="W450">
            <v>0.54899999999999993</v>
          </cell>
          <cell r="X450">
            <v>0.96940000000000004</v>
          </cell>
          <cell r="Y450">
            <v>-5000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-5000</v>
          </cell>
          <cell r="AM450">
            <v>0.53038674033149169</v>
          </cell>
          <cell r="AN450">
            <v>0.46830985915492962</v>
          </cell>
          <cell r="AO450">
            <v>0.53292892244294532</v>
          </cell>
          <cell r="AP450">
            <v>0.53165631191860041</v>
          </cell>
          <cell r="AQ450">
            <v>-5000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0.50276243093922657</v>
          </cell>
          <cell r="BF450">
            <v>0.49647887323943662</v>
          </cell>
          <cell r="BG450">
            <v>0.49195539976929853</v>
          </cell>
          <cell r="BH450">
            <v>0.49732956145969404</v>
          </cell>
          <cell r="BI450">
            <v>-5000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-5000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0.53038674033149169</v>
          </cell>
          <cell r="CP450">
            <v>0.44366197183098594</v>
          </cell>
          <cell r="CQ450">
            <v>0.57157062934705272</v>
          </cell>
          <cell r="CR450">
            <v>0.55059375493062257</v>
          </cell>
          <cell r="CS450">
            <v>-5000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0.72375690607734811</v>
          </cell>
          <cell r="DH450">
            <v>0.30281690140845069</v>
          </cell>
          <cell r="DI450">
            <v>0.8526831813062975</v>
          </cell>
          <cell r="DJ450">
            <v>0.78557962115016466</v>
          </cell>
          <cell r="DK450">
            <v>-5000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-5000</v>
          </cell>
          <cell r="DZ450" t="str">
            <v>No</v>
          </cell>
          <cell r="EA450">
            <v>19500</v>
          </cell>
          <cell r="EB450">
            <v>1969500</v>
          </cell>
          <cell r="EC450">
            <v>-24500</v>
          </cell>
          <cell r="ED450">
            <v>-1.2564102564102564E-2</v>
          </cell>
          <cell r="EE450">
            <v>245</v>
          </cell>
          <cell r="EF450">
            <v>563</v>
          </cell>
        </row>
        <row r="451">
          <cell r="A451" t="str">
            <v>Ruben Loftus-Cheek</v>
          </cell>
          <cell r="B451" t="str">
            <v>Fulham</v>
          </cell>
          <cell r="C451" t="str">
            <v>Midfield</v>
          </cell>
          <cell r="D451" t="str">
            <v>3.649.000</v>
          </cell>
          <cell r="E451">
            <v>0.01</v>
          </cell>
          <cell r="F451" t="str">
            <v>Ruben Loftus-Cheek</v>
          </cell>
          <cell r="G451" t="str">
            <v>Tottenham</v>
          </cell>
          <cell r="H451">
            <v>3649000</v>
          </cell>
          <cell r="I451">
            <v>0.99176954732510336</v>
          </cell>
          <cell r="J451">
            <v>0.98425196850393737</v>
          </cell>
          <cell r="K451">
            <v>0.98214923328760351</v>
          </cell>
          <cell r="L451">
            <v>190</v>
          </cell>
          <cell r="M451">
            <v>0.21818930041152274</v>
          </cell>
          <cell r="N451">
            <v>0.18843621399176963</v>
          </cell>
          <cell r="O451">
            <v>1.4975720164609061</v>
          </cell>
          <cell r="P451">
            <v>0.57946804763968607</v>
          </cell>
          <cell r="Q451">
            <v>0</v>
          </cell>
          <cell r="R451">
            <v>0.33</v>
          </cell>
          <cell r="S451">
            <v>0.01</v>
          </cell>
          <cell r="T451">
            <v>2.41</v>
          </cell>
          <cell r="U451">
            <v>2.5</v>
          </cell>
          <cell r="V451">
            <v>0.69979999999999998</v>
          </cell>
          <cell r="W451">
            <v>0.55679999999999996</v>
          </cell>
          <cell r="X451">
            <v>0.74329999999999996</v>
          </cell>
          <cell r="Y451">
            <v>14000</v>
          </cell>
          <cell r="Z451">
            <v>17495</v>
          </cell>
          <cell r="AA451">
            <v>2784</v>
          </cell>
          <cell r="AB451">
            <v>-11149.5</v>
          </cell>
          <cell r="AC451">
            <v>27273.662551440342</v>
          </cell>
          <cell r="AD451">
            <v>9421.8106995884809</v>
          </cell>
          <cell r="AE451">
            <v>14975.720164609062</v>
          </cell>
          <cell r="AF451">
            <v>0</v>
          </cell>
          <cell r="AG451">
            <v>0</v>
          </cell>
          <cell r="AH451">
            <v>-6600</v>
          </cell>
          <cell r="AI451">
            <v>-500</v>
          </cell>
          <cell r="AJ451">
            <v>24100</v>
          </cell>
          <cell r="AK451">
            <v>-20000</v>
          </cell>
          <cell r="AL451">
            <v>71800.693415637885</v>
          </cell>
          <cell r="AM451">
            <v>0.29045643153526968</v>
          </cell>
          <cell r="AN451">
            <v>0.84000000000000008</v>
          </cell>
          <cell r="AO451">
            <v>0.21132559206978996</v>
          </cell>
          <cell r="AP451">
            <v>0.24775164452465148</v>
          </cell>
          <cell r="AQ451">
            <v>14000</v>
          </cell>
          <cell r="AR451">
            <v>2797.5</v>
          </cell>
          <cell r="AS451">
            <v>974.5</v>
          </cell>
          <cell r="AT451">
            <v>-10398</v>
          </cell>
          <cell r="AU451">
            <v>7921.81069958848</v>
          </cell>
          <cell r="AV451">
            <v>2736.625514403293</v>
          </cell>
          <cell r="AW451">
            <v>4349.7942386831292</v>
          </cell>
          <cell r="AX451">
            <v>0</v>
          </cell>
          <cell r="AY451">
            <v>0</v>
          </cell>
          <cell r="AZ451">
            <v>-6600</v>
          </cell>
          <cell r="BA451">
            <v>-500</v>
          </cell>
          <cell r="BB451">
            <v>6999.9999999999991</v>
          </cell>
          <cell r="BC451">
            <v>-16800</v>
          </cell>
          <cell r="BD451">
            <v>-4258.8847736625485</v>
          </cell>
          <cell r="BE451">
            <v>0.23651452282157673</v>
          </cell>
          <cell r="BF451">
            <v>0.85199999999999998</v>
          </cell>
          <cell r="BG451">
            <v>0.20507997694862173</v>
          </cell>
          <cell r="BH451">
            <v>0.22023712876865978</v>
          </cell>
          <cell r="BI451">
            <v>14000</v>
          </cell>
          <cell r="BJ451">
            <v>2117.5</v>
          </cell>
          <cell r="BK451">
            <v>909</v>
          </cell>
          <cell r="BL451">
            <v>-11002.5</v>
          </cell>
          <cell r="BM451">
            <v>6450.6172839506198</v>
          </cell>
          <cell r="BN451">
            <v>2228.3950617283954</v>
          </cell>
          <cell r="BO451">
            <v>3541.9753086419769</v>
          </cell>
          <cell r="BP451">
            <v>0</v>
          </cell>
          <cell r="BQ451">
            <v>0</v>
          </cell>
          <cell r="BR451">
            <v>-6600</v>
          </cell>
          <cell r="BS451">
            <v>-500</v>
          </cell>
          <cell r="BT451">
            <v>5699.9999999999991</v>
          </cell>
          <cell r="BU451">
            <v>-17040</v>
          </cell>
          <cell r="BV451">
            <v>-3548.7530864197524</v>
          </cell>
          <cell r="BW451">
            <v>0.57676348547717837</v>
          </cell>
          <cell r="BX451">
            <v>0.54400000000000004</v>
          </cell>
          <cell r="BY451">
            <v>0.44292481354062141</v>
          </cell>
          <cell r="BZ451">
            <v>0.50543333809911883</v>
          </cell>
          <cell r="CA451">
            <v>14000</v>
          </cell>
          <cell r="CB451">
            <v>9380</v>
          </cell>
          <cell r="CC451">
            <v>1310.5</v>
          </cell>
          <cell r="CD451">
            <v>-5440.5</v>
          </cell>
          <cell r="CE451">
            <v>15730.452674897126</v>
          </cell>
          <cell r="CF451">
            <v>5434.1563786008246</v>
          </cell>
          <cell r="CG451">
            <v>8637.4485596707855</v>
          </cell>
          <cell r="CH451">
            <v>0</v>
          </cell>
          <cell r="CI451">
            <v>0</v>
          </cell>
          <cell r="CJ451">
            <v>-6600</v>
          </cell>
          <cell r="CK451">
            <v>-500</v>
          </cell>
          <cell r="CL451">
            <v>13899.999999999998</v>
          </cell>
          <cell r="CM451">
            <v>-10880</v>
          </cell>
          <cell r="CN451">
            <v>3871.5072016460927</v>
          </cell>
          <cell r="CO451">
            <v>0.39834024896265557</v>
          </cell>
          <cell r="CP451">
            <v>0.62</v>
          </cell>
          <cell r="CQ451">
            <v>0.36628072020757751</v>
          </cell>
          <cell r="CR451">
            <v>0.38197428352928053</v>
          </cell>
          <cell r="CS451">
            <v>14000</v>
          </cell>
          <cell r="CT451">
            <v>5817.5</v>
          </cell>
          <cell r="CU451">
            <v>1312.5</v>
          </cell>
          <cell r="CV451">
            <v>-7572</v>
          </cell>
          <cell r="CW451">
            <v>10864.197530864201</v>
          </cell>
          <cell r="CX451">
            <v>3753.0864197530877</v>
          </cell>
          <cell r="CY451">
            <v>5965.4320987654346</v>
          </cell>
          <cell r="CZ451">
            <v>0</v>
          </cell>
          <cell r="DA451">
            <v>0</v>
          </cell>
          <cell r="DB451">
            <v>-6600</v>
          </cell>
          <cell r="DC451">
            <v>-500</v>
          </cell>
          <cell r="DD451">
            <v>9600</v>
          </cell>
          <cell r="DE451">
            <v>-12400</v>
          </cell>
          <cell r="DF451">
            <v>640.04475308642031</v>
          </cell>
          <cell r="DG451">
            <v>0.45643153526970953</v>
          </cell>
          <cell r="DH451">
            <v>0.4</v>
          </cell>
          <cell r="DI451">
            <v>0.63485716368642675</v>
          </cell>
          <cell r="DJ451">
            <v>0.53830180187174648</v>
          </cell>
          <cell r="DK451">
            <v>14000</v>
          </cell>
          <cell r="DL451">
            <v>9320</v>
          </cell>
          <cell r="DM451">
            <v>1531.5</v>
          </cell>
          <cell r="DN451">
            <v>-4813.5</v>
          </cell>
          <cell r="DO451">
            <v>12448.559670781899</v>
          </cell>
          <cell r="DP451">
            <v>4300.4115226337462</v>
          </cell>
          <cell r="DQ451">
            <v>6835.3909465020615</v>
          </cell>
          <cell r="DR451">
            <v>0</v>
          </cell>
          <cell r="DS451">
            <v>0</v>
          </cell>
          <cell r="DT451">
            <v>-6600</v>
          </cell>
          <cell r="DU451">
            <v>-500</v>
          </cell>
          <cell r="DV451">
            <v>11000</v>
          </cell>
          <cell r="DW451">
            <v>-12697.143273728536</v>
          </cell>
          <cell r="DX451">
            <v>650.78808956841158</v>
          </cell>
          <cell r="DY451">
            <v>69155.395599856507</v>
          </cell>
          <cell r="DZ451" t="str">
            <v>No</v>
          </cell>
          <cell r="EA451">
            <v>36490</v>
          </cell>
          <cell r="EB451">
            <v>3685490</v>
          </cell>
          <cell r="EC451">
            <v>32665.395599856507</v>
          </cell>
          <cell r="ED451">
            <v>8.9518760207883009E-3</v>
          </cell>
          <cell r="EE451">
            <v>136</v>
          </cell>
          <cell r="EF451">
            <v>129</v>
          </cell>
        </row>
        <row r="452">
          <cell r="A452" t="str">
            <v>Patrick Bamford</v>
          </cell>
          <cell r="B452" t="str">
            <v>Leeds United</v>
          </cell>
          <cell r="C452" t="str">
            <v>Striker</v>
          </cell>
          <cell r="D452" t="str">
            <v>6.706.000</v>
          </cell>
          <cell r="E452">
            <v>0.25900000000000001</v>
          </cell>
          <cell r="F452" t="str">
            <v>Patrick Bamford</v>
          </cell>
          <cell r="G452" t="str">
            <v>Aston Villa</v>
          </cell>
          <cell r="H452">
            <v>6706000</v>
          </cell>
          <cell r="I452">
            <v>0.95238095238095244</v>
          </cell>
          <cell r="J452">
            <v>1.0902777777777777</v>
          </cell>
          <cell r="K452">
            <v>0.86685492648758533</v>
          </cell>
          <cell r="L452">
            <v>95</v>
          </cell>
          <cell r="M452">
            <v>0.46666666666666667</v>
          </cell>
          <cell r="N452">
            <v>0.14285714285714285</v>
          </cell>
          <cell r="O452">
            <v>1.3714285714285714</v>
          </cell>
          <cell r="P452">
            <v>0.20804518235702046</v>
          </cell>
          <cell r="Q452">
            <v>0</v>
          </cell>
          <cell r="R452">
            <v>0.11</v>
          </cell>
          <cell r="S452">
            <v>0</v>
          </cell>
          <cell r="T452">
            <v>1.6</v>
          </cell>
          <cell r="U452">
            <v>1.57</v>
          </cell>
          <cell r="V452">
            <v>0.38379999999999997</v>
          </cell>
          <cell r="W452">
            <v>0.2419</v>
          </cell>
          <cell r="X452">
            <v>0.37430000000000002</v>
          </cell>
          <cell r="Y452">
            <v>7000</v>
          </cell>
          <cell r="Z452">
            <v>9595</v>
          </cell>
          <cell r="AA452">
            <v>1209.5</v>
          </cell>
          <cell r="AB452">
            <v>-5614.5</v>
          </cell>
          <cell r="AC452">
            <v>46666.666666666664</v>
          </cell>
          <cell r="AD452">
            <v>7142.8571428571422</v>
          </cell>
          <cell r="AE452">
            <v>13714.285714285714</v>
          </cell>
          <cell r="AF452">
            <v>0</v>
          </cell>
          <cell r="AG452">
            <v>0</v>
          </cell>
          <cell r="AH452">
            <v>-2200</v>
          </cell>
          <cell r="AI452">
            <v>0</v>
          </cell>
          <cell r="AJ452">
            <v>16000</v>
          </cell>
          <cell r="AK452">
            <v>-12560</v>
          </cell>
          <cell r="AL452">
            <v>80953.809523809512</v>
          </cell>
          <cell r="AM452">
            <v>0.81874999999999998</v>
          </cell>
          <cell r="AN452">
            <v>1.1210191082802548</v>
          </cell>
          <cell r="AO452">
            <v>0.8269591339433624</v>
          </cell>
          <cell r="AP452">
            <v>0.82284432969798604</v>
          </cell>
          <cell r="AQ452">
            <v>7000</v>
          </cell>
          <cell r="AR452">
            <v>7099.9999999999991</v>
          </cell>
          <cell r="AS452">
            <v>1199.5</v>
          </cell>
          <cell r="AT452">
            <v>-7141.5</v>
          </cell>
          <cell r="AU452">
            <v>38208.333333333328</v>
          </cell>
          <cell r="AV452">
            <v>5848.2142857142853</v>
          </cell>
          <cell r="AW452">
            <v>11228.571428571428</v>
          </cell>
          <cell r="AX452">
            <v>0</v>
          </cell>
          <cell r="AY452">
            <v>0</v>
          </cell>
          <cell r="AZ452">
            <v>-2200</v>
          </cell>
          <cell r="BA452">
            <v>0</v>
          </cell>
          <cell r="BB452">
            <v>13100</v>
          </cell>
          <cell r="BC452">
            <v>-14080</v>
          </cell>
          <cell r="BD452">
            <v>26631.559523809519</v>
          </cell>
          <cell r="BE452">
            <v>0.73124999999999996</v>
          </cell>
          <cell r="BF452">
            <v>1.1719745222929936</v>
          </cell>
          <cell r="BG452">
            <v>0.76337949433685315</v>
          </cell>
          <cell r="BH452">
            <v>0.74714205826858915</v>
          </cell>
          <cell r="BI452">
            <v>7000</v>
          </cell>
          <cell r="BJ452">
            <v>5982.5</v>
          </cell>
          <cell r="BK452">
            <v>1172.5</v>
          </cell>
          <cell r="BL452">
            <v>-7893</v>
          </cell>
          <cell r="BM452">
            <v>34124.999999999993</v>
          </cell>
          <cell r="BN452">
            <v>5223.2142857142853</v>
          </cell>
          <cell r="BO452">
            <v>10028.571428571428</v>
          </cell>
          <cell r="BP452">
            <v>0</v>
          </cell>
          <cell r="BQ452">
            <v>0</v>
          </cell>
          <cell r="BR452">
            <v>-2200</v>
          </cell>
          <cell r="BS452">
            <v>0</v>
          </cell>
          <cell r="BT452">
            <v>11700</v>
          </cell>
          <cell r="BU452">
            <v>-14720</v>
          </cell>
          <cell r="BV452">
            <v>10854.696428571426</v>
          </cell>
          <cell r="BW452">
            <v>0.85</v>
          </cell>
          <cell r="BX452">
            <v>0.88535031847133749</v>
          </cell>
          <cell r="BY452">
            <v>1.1972173631218104</v>
          </cell>
          <cell r="BZ452">
            <v>1.0087788452646789</v>
          </cell>
          <cell r="CA452">
            <v>7000</v>
          </cell>
          <cell r="CB452">
            <v>9067.5</v>
          </cell>
          <cell r="CC452">
            <v>1310.5</v>
          </cell>
          <cell r="CD452">
            <v>-5628</v>
          </cell>
          <cell r="CE452">
            <v>39666.666666666664</v>
          </cell>
          <cell r="CF452">
            <v>6071.4285714285706</v>
          </cell>
          <cell r="CG452">
            <v>11657.142857142857</v>
          </cell>
          <cell r="CH452">
            <v>0</v>
          </cell>
          <cell r="CI452">
            <v>0</v>
          </cell>
          <cell r="CJ452">
            <v>-2200</v>
          </cell>
          <cell r="CK452">
            <v>0</v>
          </cell>
          <cell r="CL452">
            <v>13600</v>
          </cell>
          <cell r="CM452">
            <v>-11119.999999999998</v>
          </cell>
          <cell r="CN452">
            <v>7803.1547619047615</v>
          </cell>
          <cell r="CO452">
            <v>1.0812499999999998</v>
          </cell>
          <cell r="CP452">
            <v>0.64331210191082799</v>
          </cell>
          <cell r="CQ452">
            <v>1.7506725002961012</v>
          </cell>
          <cell r="CR452">
            <v>1.3758323447808454</v>
          </cell>
          <cell r="CS452">
            <v>7000</v>
          </cell>
          <cell r="CT452">
            <v>13420.000000000002</v>
          </cell>
          <cell r="CU452">
            <v>1219.5</v>
          </cell>
          <cell r="CV452">
            <v>-3289.5</v>
          </cell>
          <cell r="CW452">
            <v>50458.333333333321</v>
          </cell>
          <cell r="CX452">
            <v>7723.2142857142835</v>
          </cell>
          <cell r="CY452">
            <v>14828.571428571426</v>
          </cell>
          <cell r="CZ452">
            <v>0</v>
          </cell>
          <cell r="DA452">
            <v>0</v>
          </cell>
          <cell r="DB452">
            <v>-2200</v>
          </cell>
          <cell r="DC452">
            <v>0</v>
          </cell>
          <cell r="DD452">
            <v>17299.999999999996</v>
          </cell>
          <cell r="DE452">
            <v>-8080</v>
          </cell>
          <cell r="DF452">
            <v>5711.257440476189</v>
          </cell>
          <cell r="DG452">
            <v>0.29374999999999996</v>
          </cell>
          <cell r="DH452">
            <v>1.7961783439490444</v>
          </cell>
          <cell r="DI452">
            <v>0.28650479686019015</v>
          </cell>
          <cell r="DJ452">
            <v>0.29010478120444833</v>
          </cell>
          <cell r="DK452">
            <v>7000</v>
          </cell>
          <cell r="DL452">
            <v>982.5</v>
          </cell>
          <cell r="DM452">
            <v>545</v>
          </cell>
          <cell r="DN452">
            <v>-12775.5</v>
          </cell>
          <cell r="DO452">
            <v>13708.33333333333</v>
          </cell>
          <cell r="DP452">
            <v>2098.2142857142853</v>
          </cell>
          <cell r="DQ452">
            <v>4028.571428571428</v>
          </cell>
          <cell r="DR452">
            <v>0</v>
          </cell>
          <cell r="DS452">
            <v>0</v>
          </cell>
          <cell r="DT452">
            <v>-2200</v>
          </cell>
          <cell r="DU452">
            <v>0</v>
          </cell>
          <cell r="DV452">
            <v>4699.9999999999991</v>
          </cell>
          <cell r="DW452">
            <v>-3598.5002485639884</v>
          </cell>
          <cell r="DX452">
            <v>234.01933747047042</v>
          </cell>
          <cell r="DY452">
            <v>132188.49701604186</v>
          </cell>
          <cell r="DZ452" t="str">
            <v>Yes</v>
          </cell>
          <cell r="EA452">
            <v>0</v>
          </cell>
          <cell r="EB452">
            <v>6706000</v>
          </cell>
          <cell r="EC452">
            <v>132188.49701604186</v>
          </cell>
          <cell r="ED452">
            <v>1.9711973906358763E-2</v>
          </cell>
          <cell r="EE452">
            <v>32</v>
          </cell>
          <cell r="EF452">
            <v>49</v>
          </cell>
        </row>
        <row r="453">
          <cell r="A453" t="str">
            <v>Benjamin Woodburn</v>
          </cell>
          <cell r="B453" t="str">
            <v>Liverpool</v>
          </cell>
          <cell r="C453" t="str">
            <v>Midfield</v>
          </cell>
          <cell r="D453" t="str">
            <v>1.960.000</v>
          </cell>
          <cell r="E453">
            <v>0</v>
          </cell>
          <cell r="F453" t="e">
            <v>#N/A</v>
          </cell>
          <cell r="G453" t="str">
            <v/>
          </cell>
          <cell r="H453">
            <v>1960000</v>
          </cell>
          <cell r="I453">
            <v>1.0082191780821921</v>
          </cell>
          <cell r="J453">
            <v>0.87837837837837884</v>
          </cell>
          <cell r="K453">
            <v>1.1290504835374364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3.6799999999999997</v>
          </cell>
          <cell r="U453">
            <v>1.95</v>
          </cell>
          <cell r="V453">
            <v>1.1375</v>
          </cell>
          <cell r="W453">
            <v>0.44940000000000002</v>
          </cell>
          <cell r="X453">
            <v>0.41310000000000002</v>
          </cell>
          <cell r="Y453">
            <v>-5000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-5000</v>
          </cell>
          <cell r="AM453">
            <v>0.57065217391304357</v>
          </cell>
          <cell r="AN453">
            <v>0.35897435897435898</v>
          </cell>
          <cell r="AO453">
            <v>0.63742840251008448</v>
          </cell>
          <cell r="AP453">
            <v>0.60311682417778589</v>
          </cell>
          <cell r="AQ453">
            <v>-5000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0.46195652173913043</v>
          </cell>
          <cell r="BF453">
            <v>0.51282051282051289</v>
          </cell>
          <cell r="BG453">
            <v>0.4722185749595107</v>
          </cell>
          <cell r="BH453">
            <v>0.46705936495150635</v>
          </cell>
          <cell r="BI453">
            <v>-5000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-5000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0.42391304347826092</v>
          </cell>
          <cell r="CP453">
            <v>0.66153846153846152</v>
          </cell>
          <cell r="CQ453">
            <v>0.35334395557606957</v>
          </cell>
          <cell r="CR453">
            <v>0.38702339929634627</v>
          </cell>
          <cell r="CS453">
            <v>-5000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0.57608695652173925</v>
          </cell>
          <cell r="DH453">
            <v>0.51282051282051289</v>
          </cell>
          <cell r="DI453">
            <v>0.4722185749595107</v>
          </cell>
          <cell r="DJ453">
            <v>0.52157354386649757</v>
          </cell>
          <cell r="DK453">
            <v>-5000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>
            <v>0</v>
          </cell>
          <cell r="DV453">
            <v>0</v>
          </cell>
          <cell r="DW453">
            <v>0</v>
          </cell>
          <cell r="DX453">
            <v>0</v>
          </cell>
          <cell r="DY453">
            <v>-5000</v>
          </cell>
          <cell r="DZ453" t="str">
            <v>No</v>
          </cell>
          <cell r="EA453">
            <v>19600</v>
          </cell>
          <cell r="EB453">
            <v>1979600</v>
          </cell>
          <cell r="EC453">
            <v>-24600</v>
          </cell>
          <cell r="ED453">
            <v>-1.2551020408163265E-2</v>
          </cell>
          <cell r="EE453">
            <v>285</v>
          </cell>
          <cell r="EF453">
            <v>536</v>
          </cell>
        </row>
        <row r="454">
          <cell r="A454" t="str">
            <v>Trezeguet</v>
          </cell>
          <cell r="B454" t="str">
            <v>Aston Villa</v>
          </cell>
          <cell r="C454" t="str">
            <v>Midfield</v>
          </cell>
          <cell r="D454" t="str">
            <v>3.544.000</v>
          </cell>
          <cell r="E454">
            <v>5.0000000000000001E-3</v>
          </cell>
          <cell r="F454" t="str">
            <v>Trezeguet</v>
          </cell>
          <cell r="G454" t="str">
            <v/>
          </cell>
          <cell r="H454">
            <v>3544000</v>
          </cell>
          <cell r="I454">
            <v>1.06049822064057</v>
          </cell>
          <cell r="J454">
            <v>0.96774193548387133</v>
          </cell>
          <cell r="K454">
            <v>1.0283992340244903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2.98</v>
          </cell>
          <cell r="U454">
            <v>2.7</v>
          </cell>
          <cell r="V454">
            <v>0.8115</v>
          </cell>
          <cell r="W454">
            <v>0.51439999999999997</v>
          </cell>
          <cell r="X454">
            <v>0.67419999999999991</v>
          </cell>
          <cell r="Y454">
            <v>-5000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-5000</v>
          </cell>
          <cell r="AM454">
            <v>0.47986577181208051</v>
          </cell>
          <cell r="AN454">
            <v>0.37777777777777777</v>
          </cell>
          <cell r="AO454">
            <v>0.67430214364457286</v>
          </cell>
          <cell r="AP454">
            <v>0.56883610872952095</v>
          </cell>
          <cell r="AQ454">
            <v>-5000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0.50671140939597314</v>
          </cell>
          <cell r="BF454">
            <v>0.42222222222222217</v>
          </cell>
          <cell r="BG454">
            <v>0.59805235172056015</v>
          </cell>
          <cell r="BH454">
            <v>0.55049064481869381</v>
          </cell>
          <cell r="BI454">
            <v>-5000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0.48657718120805366</v>
          </cell>
          <cell r="BX454">
            <v>0.54074074074074074</v>
          </cell>
          <cell r="BY454">
            <v>0.43427513932154099</v>
          </cell>
          <cell r="BZ454">
            <v>0.45968290501149833</v>
          </cell>
          <cell r="CA454">
            <v>-5000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0.52013422818791943</v>
          </cell>
          <cell r="CP454">
            <v>0.35555555555555551</v>
          </cell>
          <cell r="CQ454">
            <v>0.71599865953568631</v>
          </cell>
          <cell r="CR454">
            <v>0.61025847815591971</v>
          </cell>
          <cell r="CS454">
            <v>-5000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  <cell r="DF454">
            <v>0</v>
          </cell>
          <cell r="DG454">
            <v>0.33557046979865773</v>
          </cell>
          <cell r="DH454">
            <v>0.78518518518518521</v>
          </cell>
          <cell r="DI454">
            <v>0.22445568529490706</v>
          </cell>
          <cell r="DJ454">
            <v>0.27444616915415604</v>
          </cell>
          <cell r="DK454">
            <v>-5000</v>
          </cell>
          <cell r="DL454">
            <v>0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>
            <v>0</v>
          </cell>
          <cell r="DV454">
            <v>0</v>
          </cell>
          <cell r="DW454">
            <v>0</v>
          </cell>
          <cell r="DX454">
            <v>0</v>
          </cell>
          <cell r="DY454">
            <v>-5000</v>
          </cell>
          <cell r="DZ454" t="str">
            <v>No</v>
          </cell>
          <cell r="EA454">
            <v>35440</v>
          </cell>
          <cell r="EB454">
            <v>3579440</v>
          </cell>
          <cell r="EC454">
            <v>-40440</v>
          </cell>
          <cell r="ED454">
            <v>-1.1410835214446953E-2</v>
          </cell>
          <cell r="EE454">
            <v>465</v>
          </cell>
          <cell r="EF454">
            <v>340</v>
          </cell>
        </row>
        <row r="455">
          <cell r="A455" t="str">
            <v>Carney Chukwuemeka</v>
          </cell>
          <cell r="B455" t="str">
            <v>Aston Villa</v>
          </cell>
          <cell r="C455" t="str">
            <v>Midfield</v>
          </cell>
          <cell r="D455" t="str">
            <v>1.995.000</v>
          </cell>
          <cell r="E455">
            <v>0</v>
          </cell>
          <cell r="F455" t="e">
            <v>#N/A</v>
          </cell>
          <cell r="G455" t="str">
            <v/>
          </cell>
          <cell r="H455">
            <v>1995000</v>
          </cell>
          <cell r="I455">
            <v>1.06049822064057</v>
          </cell>
          <cell r="J455">
            <v>0.96774193548387133</v>
          </cell>
          <cell r="K455">
            <v>1.0283992340244903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2.98</v>
          </cell>
          <cell r="U455">
            <v>2.7</v>
          </cell>
          <cell r="V455">
            <v>0.8115</v>
          </cell>
          <cell r="W455">
            <v>0.51439999999999997</v>
          </cell>
          <cell r="X455">
            <v>0.67419999999999991</v>
          </cell>
          <cell r="Y455">
            <v>-5000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-5000</v>
          </cell>
          <cell r="AM455">
            <v>0.47986577181208051</v>
          </cell>
          <cell r="AN455">
            <v>0.37777777777777777</v>
          </cell>
          <cell r="AO455">
            <v>0.67430214364457286</v>
          </cell>
          <cell r="AP455">
            <v>0.56883610872952095</v>
          </cell>
          <cell r="AQ455">
            <v>-5000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0.50671140939597314</v>
          </cell>
          <cell r="BF455">
            <v>0.42222222222222217</v>
          </cell>
          <cell r="BG455">
            <v>0.59805235172056015</v>
          </cell>
          <cell r="BH455">
            <v>0.55049064481869381</v>
          </cell>
          <cell r="BI455">
            <v>-5000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0.48657718120805366</v>
          </cell>
          <cell r="BX455">
            <v>0.54074074074074074</v>
          </cell>
          <cell r="BY455">
            <v>0.43427513932154099</v>
          </cell>
          <cell r="BZ455">
            <v>0.45968290501149833</v>
          </cell>
          <cell r="CA455">
            <v>-5000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0.52013422818791943</v>
          </cell>
          <cell r="CP455">
            <v>0.35555555555555551</v>
          </cell>
          <cell r="CQ455">
            <v>0.71599865953568631</v>
          </cell>
          <cell r="CR455">
            <v>0.61025847815591971</v>
          </cell>
          <cell r="CS455">
            <v>-5000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0.33557046979865773</v>
          </cell>
          <cell r="DH455">
            <v>0.78518518518518521</v>
          </cell>
          <cell r="DI455">
            <v>0.22445568529490706</v>
          </cell>
          <cell r="DJ455">
            <v>0.27444616915415604</v>
          </cell>
          <cell r="DK455">
            <v>-5000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>
            <v>0</v>
          </cell>
          <cell r="DV455">
            <v>0</v>
          </cell>
          <cell r="DW455">
            <v>0</v>
          </cell>
          <cell r="DX455">
            <v>0</v>
          </cell>
          <cell r="DY455">
            <v>-5000</v>
          </cell>
          <cell r="DZ455" t="str">
            <v>No</v>
          </cell>
          <cell r="EA455">
            <v>19950</v>
          </cell>
          <cell r="EB455">
            <v>2014950</v>
          </cell>
          <cell r="EC455">
            <v>-24950</v>
          </cell>
          <cell r="ED455">
            <v>-1.2506265664160401E-2</v>
          </cell>
          <cell r="EE455">
            <v>310</v>
          </cell>
          <cell r="EF455">
            <v>492</v>
          </cell>
        </row>
        <row r="456">
          <cell r="A456" t="str">
            <v>Muhamed Besic</v>
          </cell>
          <cell r="B456" t="str">
            <v>Everton</v>
          </cell>
          <cell r="C456" t="str">
            <v>Midfield</v>
          </cell>
          <cell r="D456" t="str">
            <v>1.960.000</v>
          </cell>
          <cell r="E456">
            <v>1E-3</v>
          </cell>
          <cell r="F456" t="str">
            <v>Muhamed Besic</v>
          </cell>
          <cell r="G456" t="str">
            <v/>
          </cell>
          <cell r="H456">
            <v>1960000</v>
          </cell>
          <cell r="I456">
            <v>0.97204968944099401</v>
          </cell>
          <cell r="J456">
            <v>0.93693693693693725</v>
          </cell>
          <cell r="K456">
            <v>1.0552996276166207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3.13</v>
          </cell>
          <cell r="U456">
            <v>2.08</v>
          </cell>
          <cell r="V456">
            <v>0.98069999999999991</v>
          </cell>
          <cell r="W456">
            <v>0.51919999999999999</v>
          </cell>
          <cell r="X456">
            <v>0.5</v>
          </cell>
          <cell r="Y456">
            <v>-5000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-5000</v>
          </cell>
          <cell r="AM456">
            <v>0.24600638977635783</v>
          </cell>
          <cell r="AN456">
            <v>0.88942307692307698</v>
          </cell>
          <cell r="AO456">
            <v>0.22238455471794352</v>
          </cell>
          <cell r="AP456">
            <v>0.233897459259788</v>
          </cell>
          <cell r="AQ456">
            <v>-5000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0.45047923322683703</v>
          </cell>
          <cell r="BF456">
            <v>0.4375</v>
          </cell>
          <cell r="BG456">
            <v>0.56930032780136453</v>
          </cell>
          <cell r="BH456">
            <v>0.50641679982376742</v>
          </cell>
          <cell r="BI456">
            <v>-5000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-5000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0.53993610223642174</v>
          </cell>
          <cell r="CP456">
            <v>0.46153846153846151</v>
          </cell>
          <cell r="CQ456">
            <v>0.54153522318255987</v>
          </cell>
          <cell r="CR456">
            <v>0.54073507157287481</v>
          </cell>
          <cell r="CS456">
            <v>-5000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0.33546325878594252</v>
          </cell>
          <cell r="DH456">
            <v>0.72115384615384615</v>
          </cell>
          <cell r="DI456">
            <v>0.31557870490859519</v>
          </cell>
          <cell r="DJ456">
            <v>0.32536911462535079</v>
          </cell>
          <cell r="DK456">
            <v>-5000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>
            <v>0</v>
          </cell>
          <cell r="DV456">
            <v>0</v>
          </cell>
          <cell r="DW456">
            <v>0</v>
          </cell>
          <cell r="DX456">
            <v>0</v>
          </cell>
          <cell r="DY456">
            <v>-5000</v>
          </cell>
          <cell r="DZ456" t="str">
            <v>No</v>
          </cell>
          <cell r="EA456">
            <v>19600</v>
          </cell>
          <cell r="EB456">
            <v>1979600</v>
          </cell>
          <cell r="EC456">
            <v>-24600</v>
          </cell>
          <cell r="ED456">
            <v>-1.2551020408163265E-2</v>
          </cell>
          <cell r="EE456">
            <v>286</v>
          </cell>
          <cell r="EF456">
            <v>537</v>
          </cell>
        </row>
        <row r="457">
          <cell r="A457" t="str">
            <v>Ben T. Davies</v>
          </cell>
          <cell r="B457" t="str">
            <v>Tottenham</v>
          </cell>
          <cell r="C457" t="str">
            <v>Defense</v>
          </cell>
          <cell r="D457" t="str">
            <v>4.030.000</v>
          </cell>
          <cell r="E457">
            <v>1.1000000000000001E-2</v>
          </cell>
          <cell r="F457" t="e">
            <v>#N/A</v>
          </cell>
          <cell r="G457" t="str">
            <v/>
          </cell>
          <cell r="H457">
            <v>4030000</v>
          </cell>
          <cell r="I457">
            <v>0.9023668639053255</v>
          </cell>
          <cell r="J457">
            <v>0.99497487437185905</v>
          </cell>
          <cell r="K457">
            <v>0.97751435805271281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3.05</v>
          </cell>
          <cell r="U457">
            <v>1.98</v>
          </cell>
          <cell r="V457">
            <v>0.98889999999999989</v>
          </cell>
          <cell r="W457">
            <v>0.52160000000000006</v>
          </cell>
          <cell r="X457">
            <v>0.4894</v>
          </cell>
          <cell r="Y457">
            <v>-5000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-5000</v>
          </cell>
          <cell r="AM457">
            <v>0.63934426229508201</v>
          </cell>
          <cell r="AN457">
            <v>0.4494949494949495</v>
          </cell>
          <cell r="AO457">
            <v>0.54558703411891074</v>
          </cell>
          <cell r="AP457">
            <v>0.59060811021058346</v>
          </cell>
          <cell r="AQ457">
            <v>-5000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0.38360655737704918</v>
          </cell>
          <cell r="BF457">
            <v>0.77777777777777779</v>
          </cell>
          <cell r="BG457">
            <v>0.28482140701734565</v>
          </cell>
          <cell r="BH457">
            <v>0.33054403551298772</v>
          </cell>
          <cell r="BI457">
            <v>-5000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1.0491803278688525</v>
          </cell>
          <cell r="BX457">
            <v>1.2272727272727271</v>
          </cell>
          <cell r="BY457">
            <v>0.81027326376802444</v>
          </cell>
          <cell r="BZ457">
            <v>0.92202102391621266</v>
          </cell>
          <cell r="CA457">
            <v>-5000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0.53442622950819674</v>
          </cell>
          <cell r="CP457">
            <v>0.54545454545454553</v>
          </cell>
          <cell r="CQ457">
            <v>0.45117818122570197</v>
          </cell>
          <cell r="CR457">
            <v>0.49104119402430768</v>
          </cell>
          <cell r="CS457">
            <v>-5000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  <cell r="DF457">
            <v>0</v>
          </cell>
          <cell r="DG457">
            <v>0.4524590163934426</v>
          </cell>
          <cell r="DH457">
            <v>0.86363636363636365</v>
          </cell>
          <cell r="DI457">
            <v>0.24029380011401291</v>
          </cell>
          <cell r="DJ457">
            <v>0.32973185536891758</v>
          </cell>
          <cell r="DK457">
            <v>-5000</v>
          </cell>
          <cell r="DL457">
            <v>0</v>
          </cell>
          <cell r="DM457">
            <v>0</v>
          </cell>
          <cell r="DN457">
            <v>0</v>
          </cell>
          <cell r="DO457">
            <v>0</v>
          </cell>
          <cell r="DP457">
            <v>0</v>
          </cell>
          <cell r="DQ457">
            <v>0</v>
          </cell>
          <cell r="DR457">
            <v>0</v>
          </cell>
          <cell r="DS457">
            <v>0</v>
          </cell>
          <cell r="DT457">
            <v>0</v>
          </cell>
          <cell r="DU457">
            <v>0</v>
          </cell>
          <cell r="DV457">
            <v>0</v>
          </cell>
          <cell r="DW457">
            <v>0</v>
          </cell>
          <cell r="DX457">
            <v>0</v>
          </cell>
          <cell r="DY457">
            <v>-5000</v>
          </cell>
          <cell r="DZ457" t="str">
            <v>No</v>
          </cell>
          <cell r="EA457">
            <v>40300</v>
          </cell>
          <cell r="EB457">
            <v>4070300</v>
          </cell>
          <cell r="EC457">
            <v>-45300</v>
          </cell>
          <cell r="ED457">
            <v>-1.1240694789081886E-2</v>
          </cell>
          <cell r="EE457">
            <v>508</v>
          </cell>
          <cell r="EF457">
            <v>298</v>
          </cell>
        </row>
        <row r="458">
          <cell r="A458" t="str">
            <v>Konstantinos Tsimikas</v>
          </cell>
          <cell r="B458" t="str">
            <v>Liverpool</v>
          </cell>
          <cell r="C458" t="str">
            <v>Defense</v>
          </cell>
          <cell r="D458" t="str">
            <v>2.947.000</v>
          </cell>
          <cell r="E458">
            <v>1E-3</v>
          </cell>
          <cell r="F458" t="str">
            <v>Konstantinos Tsimikas</v>
          </cell>
          <cell r="G458" t="str">
            <v/>
          </cell>
          <cell r="H458">
            <v>2947000</v>
          </cell>
          <cell r="I458">
            <v>1.0082191780821921</v>
          </cell>
          <cell r="J458">
            <v>0.87837837837837884</v>
          </cell>
          <cell r="K458">
            <v>1.1290504835374364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3.6799999999999997</v>
          </cell>
          <cell r="U458">
            <v>1.95</v>
          </cell>
          <cell r="V458">
            <v>1.1375</v>
          </cell>
          <cell r="W458">
            <v>0.44940000000000002</v>
          </cell>
          <cell r="X458">
            <v>0.41310000000000002</v>
          </cell>
          <cell r="Y458">
            <v>-5000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-5000</v>
          </cell>
          <cell r="AM458">
            <v>0.57065217391304357</v>
          </cell>
          <cell r="AN458">
            <v>0.35897435897435898</v>
          </cell>
          <cell r="AO458">
            <v>0.63742840251008448</v>
          </cell>
          <cell r="AP458">
            <v>0.60311682417778589</v>
          </cell>
          <cell r="AQ458">
            <v>-5000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0.46195652173913043</v>
          </cell>
          <cell r="BF458">
            <v>0.51282051282051289</v>
          </cell>
          <cell r="BG458">
            <v>0.4722185749595107</v>
          </cell>
          <cell r="BH458">
            <v>0.46705936495150635</v>
          </cell>
          <cell r="BI458">
            <v>-5000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-5000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0.42391304347826092</v>
          </cell>
          <cell r="CP458">
            <v>0.66153846153846152</v>
          </cell>
          <cell r="CQ458">
            <v>0.35334395557606957</v>
          </cell>
          <cell r="CR458">
            <v>0.38702339929634627</v>
          </cell>
          <cell r="CS458">
            <v>-5000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0.57608695652173925</v>
          </cell>
          <cell r="DH458">
            <v>0.51282051282051289</v>
          </cell>
          <cell r="DI458">
            <v>0.4722185749595107</v>
          </cell>
          <cell r="DJ458">
            <v>0.52157354386649757</v>
          </cell>
          <cell r="DK458">
            <v>-5000</v>
          </cell>
          <cell r="DL458">
            <v>0</v>
          </cell>
          <cell r="DM458">
            <v>0</v>
          </cell>
          <cell r="DN458">
            <v>0</v>
          </cell>
          <cell r="DO458">
            <v>0</v>
          </cell>
          <cell r="DP458">
            <v>0</v>
          </cell>
          <cell r="DQ458">
            <v>0</v>
          </cell>
          <cell r="DR458">
            <v>0</v>
          </cell>
          <cell r="DS458">
            <v>0</v>
          </cell>
          <cell r="DT458">
            <v>0</v>
          </cell>
          <cell r="DU458">
            <v>0</v>
          </cell>
          <cell r="DV458">
            <v>0</v>
          </cell>
          <cell r="DW458">
            <v>0</v>
          </cell>
          <cell r="DX458">
            <v>0</v>
          </cell>
          <cell r="DY458">
            <v>-5000</v>
          </cell>
          <cell r="DZ458" t="str">
            <v>No</v>
          </cell>
          <cell r="EA458">
            <v>29470</v>
          </cell>
          <cell r="EB458">
            <v>2976470</v>
          </cell>
          <cell r="EC458">
            <v>-34470</v>
          </cell>
          <cell r="ED458">
            <v>-1.169664065151001E-2</v>
          </cell>
          <cell r="EE458">
            <v>398</v>
          </cell>
          <cell r="EF458">
            <v>405</v>
          </cell>
        </row>
        <row r="459">
          <cell r="A459" t="str">
            <v>Aaron Connolly</v>
          </cell>
          <cell r="B459" t="str">
            <v>Brighton and Hove</v>
          </cell>
          <cell r="C459" t="str">
            <v>Striker</v>
          </cell>
          <cell r="D459" t="str">
            <v>4.073.000</v>
          </cell>
          <cell r="E459">
            <v>1E-3</v>
          </cell>
          <cell r="F459" t="str">
            <v>Aaron Connolly</v>
          </cell>
          <cell r="G459" t="str">
            <v/>
          </cell>
          <cell r="H459">
            <v>4073000</v>
          </cell>
          <cell r="I459">
            <v>1.0849673202614376</v>
          </cell>
          <cell r="J459">
            <v>0.94845360824742264</v>
          </cell>
          <cell r="K459">
            <v>1.0487343186434583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1.66</v>
          </cell>
          <cell r="U459">
            <v>0.92</v>
          </cell>
          <cell r="V459">
            <v>0.54459999999999997</v>
          </cell>
          <cell r="W459">
            <v>0.25019999999999998</v>
          </cell>
          <cell r="X459">
            <v>0.20519999999999999</v>
          </cell>
          <cell r="Y459">
            <v>-5000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-5000</v>
          </cell>
          <cell r="AM459">
            <v>0.77108433734939763</v>
          </cell>
          <cell r="AN459">
            <v>1.173913043478261</v>
          </cell>
          <cell r="AO459">
            <v>0.85214378896621135</v>
          </cell>
          <cell r="AP459">
            <v>0.81060146116412601</v>
          </cell>
          <cell r="AQ459">
            <v>-5000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0.78313253012048201</v>
          </cell>
          <cell r="BF459">
            <v>1.2499999999999998</v>
          </cell>
          <cell r="BG459">
            <v>0.79453360250333427</v>
          </cell>
          <cell r="BH459">
            <v>0.78881246845760333</v>
          </cell>
          <cell r="BI459">
            <v>-5000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1.0060240963855422</v>
          </cell>
          <cell r="BX459">
            <v>0.83695652173913038</v>
          </cell>
          <cell r="BY459">
            <v>1.1618342427282833</v>
          </cell>
          <cell r="BZ459">
            <v>1.0811259150489836</v>
          </cell>
          <cell r="CA459">
            <v>-5000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0.58433734939759041</v>
          </cell>
          <cell r="CP459">
            <v>2.0217391304347827</v>
          </cell>
          <cell r="CQ459">
            <v>0.39062783535852114</v>
          </cell>
          <cell r="CR459">
            <v>0.47776399394922653</v>
          </cell>
          <cell r="CS459">
            <v>-5000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0.90361445783132532</v>
          </cell>
          <cell r="DH459">
            <v>1.1413043478260869</v>
          </cell>
          <cell r="DI459">
            <v>0.8780954309205613</v>
          </cell>
          <cell r="DJ459">
            <v>0.890763563879578</v>
          </cell>
          <cell r="DK459">
            <v>-5000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-5000</v>
          </cell>
          <cell r="DZ459" t="str">
            <v>No</v>
          </cell>
          <cell r="EA459">
            <v>40730</v>
          </cell>
          <cell r="EB459">
            <v>4113730</v>
          </cell>
          <cell r="EC459">
            <v>-45730</v>
          </cell>
          <cell r="ED459">
            <v>-1.1227596366314756E-2</v>
          </cell>
          <cell r="EE459">
            <v>510</v>
          </cell>
          <cell r="EF459">
            <v>296</v>
          </cell>
        </row>
        <row r="460">
          <cell r="A460" t="str">
            <v>Danny Welbeck</v>
          </cell>
          <cell r="B460" t="str">
            <v>Brighton and Hove</v>
          </cell>
          <cell r="C460" t="str">
            <v>Striker</v>
          </cell>
          <cell r="D460" t="str">
            <v>3.503.000</v>
          </cell>
          <cell r="E460">
            <v>4.0000000000000001E-3</v>
          </cell>
          <cell r="F460" t="str">
            <v>Danny Welbeck</v>
          </cell>
          <cell r="G460" t="str">
            <v/>
          </cell>
          <cell r="H460">
            <v>3503000</v>
          </cell>
          <cell r="I460">
            <v>1.0849673202614376</v>
          </cell>
          <cell r="J460">
            <v>0.94845360824742264</v>
          </cell>
          <cell r="K460">
            <v>1.0487343186434583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1.66</v>
          </cell>
          <cell r="U460">
            <v>0.92</v>
          </cell>
          <cell r="V460">
            <v>0.54459999999999997</v>
          </cell>
          <cell r="W460">
            <v>0.25019999999999998</v>
          </cell>
          <cell r="X460">
            <v>0.20519999999999999</v>
          </cell>
          <cell r="Y460">
            <v>-5000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-5000</v>
          </cell>
          <cell r="AM460">
            <v>0.77108433734939763</v>
          </cell>
          <cell r="AN460">
            <v>1.173913043478261</v>
          </cell>
          <cell r="AO460">
            <v>0.85214378896621135</v>
          </cell>
          <cell r="AP460">
            <v>0.81060146116412601</v>
          </cell>
          <cell r="AQ460">
            <v>-5000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0.78313253012048201</v>
          </cell>
          <cell r="BF460">
            <v>1.2499999999999998</v>
          </cell>
          <cell r="BG460">
            <v>0.79453360250333427</v>
          </cell>
          <cell r="BH460">
            <v>0.78881246845760333</v>
          </cell>
          <cell r="BI460">
            <v>-5000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1.0060240963855422</v>
          </cell>
          <cell r="BX460">
            <v>0.83695652173913038</v>
          </cell>
          <cell r="BY460">
            <v>1.1618342427282833</v>
          </cell>
          <cell r="BZ460">
            <v>1.0811259150489836</v>
          </cell>
          <cell r="CA460">
            <v>-5000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0.58433734939759041</v>
          </cell>
          <cell r="CP460">
            <v>2.0217391304347827</v>
          </cell>
          <cell r="CQ460">
            <v>0.39062783535852114</v>
          </cell>
          <cell r="CR460">
            <v>0.47776399394922653</v>
          </cell>
          <cell r="CS460">
            <v>-5000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0.90361445783132532</v>
          </cell>
          <cell r="DH460">
            <v>1.1413043478260869</v>
          </cell>
          <cell r="DI460">
            <v>0.8780954309205613</v>
          </cell>
          <cell r="DJ460">
            <v>0.890763563879578</v>
          </cell>
          <cell r="DK460">
            <v>-5000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-5000</v>
          </cell>
          <cell r="DZ460" t="str">
            <v>No</v>
          </cell>
          <cell r="EA460">
            <v>35030</v>
          </cell>
          <cell r="EB460">
            <v>3538030</v>
          </cell>
          <cell r="EC460">
            <v>-40030</v>
          </cell>
          <cell r="ED460">
            <v>-1.1427347987439338E-2</v>
          </cell>
          <cell r="EE460">
            <v>464</v>
          </cell>
          <cell r="EF460">
            <v>341</v>
          </cell>
        </row>
        <row r="461">
          <cell r="A461" t="str">
            <v>Joshua King</v>
          </cell>
          <cell r="B461" t="str">
            <v>Everton</v>
          </cell>
          <cell r="C461" t="str">
            <v>Striker</v>
          </cell>
          <cell r="D461" t="str">
            <v>4.007.000</v>
          </cell>
          <cell r="E461">
            <v>1E-3</v>
          </cell>
          <cell r="F461" t="e">
            <v>#N/A</v>
          </cell>
          <cell r="G461" t="str">
            <v/>
          </cell>
          <cell r="H461">
            <v>4007000</v>
          </cell>
          <cell r="I461">
            <v>0.97204968944099401</v>
          </cell>
          <cell r="J461">
            <v>0.93693693693693725</v>
          </cell>
          <cell r="K461">
            <v>1.0552996276166207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3.13</v>
          </cell>
          <cell r="U461">
            <v>2.08</v>
          </cell>
          <cell r="V461">
            <v>0.98069999999999991</v>
          </cell>
          <cell r="W461">
            <v>0.51919999999999999</v>
          </cell>
          <cell r="X461">
            <v>0.5</v>
          </cell>
          <cell r="Y461">
            <v>-5000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-5000</v>
          </cell>
          <cell r="AM461">
            <v>0.24600638977635783</v>
          </cell>
          <cell r="AN461">
            <v>0.88942307692307698</v>
          </cell>
          <cell r="AO461">
            <v>0.22238455471794352</v>
          </cell>
          <cell r="AP461">
            <v>0.233897459259788</v>
          </cell>
          <cell r="AQ461">
            <v>-5000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0.45047923322683703</v>
          </cell>
          <cell r="BF461">
            <v>0.4375</v>
          </cell>
          <cell r="BG461">
            <v>0.56930032780136453</v>
          </cell>
          <cell r="BH461">
            <v>0.50641679982376742</v>
          </cell>
          <cell r="BI461">
            <v>-5000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-5000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0.53993610223642174</v>
          </cell>
          <cell r="CP461">
            <v>0.46153846153846151</v>
          </cell>
          <cell r="CQ461">
            <v>0.54153522318255987</v>
          </cell>
          <cell r="CR461">
            <v>0.54073507157287481</v>
          </cell>
          <cell r="CS461">
            <v>-5000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0.33546325878594252</v>
          </cell>
          <cell r="DH461">
            <v>0.72115384615384615</v>
          </cell>
          <cell r="DI461">
            <v>0.31557870490859519</v>
          </cell>
          <cell r="DJ461">
            <v>0.32536911462535079</v>
          </cell>
          <cell r="DK461">
            <v>-5000</v>
          </cell>
          <cell r="DL461">
            <v>0</v>
          </cell>
          <cell r="DM461">
            <v>0</v>
          </cell>
          <cell r="DN461">
            <v>0</v>
          </cell>
          <cell r="DO461">
            <v>0</v>
          </cell>
          <cell r="DP461">
            <v>0</v>
          </cell>
          <cell r="DQ461">
            <v>0</v>
          </cell>
          <cell r="DR461">
            <v>0</v>
          </cell>
          <cell r="DS461">
            <v>0</v>
          </cell>
          <cell r="DT461">
            <v>0</v>
          </cell>
          <cell r="DU461">
            <v>0</v>
          </cell>
          <cell r="DV461">
            <v>0</v>
          </cell>
          <cell r="DW461">
            <v>0</v>
          </cell>
          <cell r="DX461">
            <v>0</v>
          </cell>
          <cell r="DY461">
            <v>-5000</v>
          </cell>
          <cell r="DZ461" t="str">
            <v>No</v>
          </cell>
          <cell r="EA461">
            <v>40070</v>
          </cell>
          <cell r="EB461">
            <v>4047070</v>
          </cell>
          <cell r="EC461">
            <v>-45070</v>
          </cell>
          <cell r="ED461">
            <v>-1.1247816321437485E-2</v>
          </cell>
          <cell r="EE461">
            <v>504</v>
          </cell>
          <cell r="EF461">
            <v>302</v>
          </cell>
        </row>
        <row r="462">
          <cell r="A462" t="str">
            <v>Ederson Moraes</v>
          </cell>
          <cell r="B462" t="str">
            <v>Manchester City</v>
          </cell>
          <cell r="C462" t="str">
            <v>Goalkeeper</v>
          </cell>
          <cell r="D462" t="str">
            <v>7.814.000</v>
          </cell>
          <cell r="E462">
            <v>7.4999999999999997E-2</v>
          </cell>
          <cell r="F462" t="str">
            <v>Ederson</v>
          </cell>
          <cell r="G462" t="str">
            <v>West Ham</v>
          </cell>
          <cell r="H462">
            <v>7814000</v>
          </cell>
          <cell r="I462">
            <v>0.99784017278617732</v>
          </cell>
          <cell r="J462">
            <v>0.62903225806451601</v>
          </cell>
          <cell r="K462">
            <v>1.2318970745493336</v>
          </cell>
          <cell r="L462">
            <v>190</v>
          </cell>
          <cell r="M462">
            <v>0</v>
          </cell>
          <cell r="N462">
            <v>7.9827213822894191E-2</v>
          </cell>
          <cell r="O462">
            <v>0</v>
          </cell>
          <cell r="P462">
            <v>1.3674057527497601</v>
          </cell>
          <cell r="Q462">
            <v>4.9064516129032247</v>
          </cell>
          <cell r="R462">
            <v>0.06</v>
          </cell>
          <cell r="S462">
            <v>0.01</v>
          </cell>
          <cell r="T462">
            <v>4.6199999999999992</v>
          </cell>
          <cell r="U462">
            <v>0.78</v>
          </cell>
          <cell r="V462">
            <v>1.6113</v>
          </cell>
          <cell r="W462">
            <v>0.29200000000000004</v>
          </cell>
          <cell r="X462">
            <v>9.6700000000000008E-2</v>
          </cell>
          <cell r="Y462">
            <v>14000</v>
          </cell>
          <cell r="Z462">
            <v>40282.5</v>
          </cell>
          <cell r="AA462">
            <v>1460.0000000000002</v>
          </cell>
          <cell r="AB462">
            <v>-1450.5000000000002</v>
          </cell>
          <cell r="AC462">
            <v>0</v>
          </cell>
          <cell r="AD462">
            <v>3991.3606911447096</v>
          </cell>
          <cell r="AE462">
            <v>0</v>
          </cell>
          <cell r="AF462">
            <v>102555.43145623201</v>
          </cell>
          <cell r="AG462">
            <v>24532.258064516125</v>
          </cell>
          <cell r="AH462">
            <v>-1200</v>
          </cell>
          <cell r="AI462">
            <v>-500</v>
          </cell>
          <cell r="AJ462">
            <v>46199.999999999993</v>
          </cell>
          <cell r="AK462">
            <v>-6240</v>
          </cell>
          <cell r="AL462">
            <v>223631.05021189284</v>
          </cell>
          <cell r="AM462">
            <v>1</v>
          </cell>
          <cell r="AN462">
            <v>1.4102564102564104</v>
          </cell>
          <cell r="AO462">
            <v>0.87715645355917138</v>
          </cell>
          <cell r="AP462">
            <v>0.93656631028409909</v>
          </cell>
          <cell r="AQ462">
            <v>14000</v>
          </cell>
          <cell r="AR462">
            <v>37862.5</v>
          </cell>
          <cell r="AS462">
            <v>1585</v>
          </cell>
          <cell r="AT462">
            <v>-2526.0000000000005</v>
          </cell>
          <cell r="AU462">
            <v>0</v>
          </cell>
          <cell r="AV462">
            <v>3991.3606911447096</v>
          </cell>
          <cell r="AW462">
            <v>0</v>
          </cell>
          <cell r="AX462">
            <v>89957.15854937915</v>
          </cell>
          <cell r="AY462">
            <v>34596.774193548386</v>
          </cell>
          <cell r="AZ462">
            <v>-1200</v>
          </cell>
          <cell r="BA462">
            <v>-500</v>
          </cell>
          <cell r="BB462">
            <v>46199.999999999993</v>
          </cell>
          <cell r="BC462">
            <v>-8800</v>
          </cell>
          <cell r="BD462">
            <v>100583.39671703613</v>
          </cell>
          <cell r="BE462">
            <v>0.46103896103896108</v>
          </cell>
          <cell r="BF462">
            <v>0.73076923076923073</v>
          </cell>
          <cell r="BG462">
            <v>0.41357544208242786</v>
          </cell>
          <cell r="BH462">
            <v>0.43666278995228297</v>
          </cell>
          <cell r="BI462">
            <v>14000</v>
          </cell>
          <cell r="BJ462">
            <v>18337.5</v>
          </cell>
          <cell r="BK462">
            <v>909</v>
          </cell>
          <cell r="BL462">
            <v>-1270.5</v>
          </cell>
          <cell r="BM462">
            <v>0</v>
          </cell>
          <cell r="BN462">
            <v>1840.1727861771064</v>
          </cell>
          <cell r="BO462">
            <v>0</v>
          </cell>
          <cell r="BP462">
            <v>42414.407902465282</v>
          </cell>
          <cell r="BQ462">
            <v>17927.419354838705</v>
          </cell>
          <cell r="BR462">
            <v>-1200</v>
          </cell>
          <cell r="BS462">
            <v>-500</v>
          </cell>
          <cell r="BT462">
            <v>21300</v>
          </cell>
          <cell r="BU462">
            <v>-4560</v>
          </cell>
          <cell r="BV462">
            <v>23799.500010870273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14000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-1200</v>
          </cell>
          <cell r="CK462">
            <v>-500</v>
          </cell>
          <cell r="CL462">
            <v>0</v>
          </cell>
          <cell r="CM462">
            <v>0</v>
          </cell>
          <cell r="CN462">
            <v>-212.5</v>
          </cell>
          <cell r="CO462">
            <v>0.40043290043290053</v>
          </cell>
          <cell r="CP462">
            <v>0.93589743589743579</v>
          </cell>
          <cell r="CQ462">
            <v>0.35242574423949602</v>
          </cell>
          <cell r="CR462">
            <v>0.37566323077065311</v>
          </cell>
          <cell r="CS462">
            <v>14000</v>
          </cell>
          <cell r="CT462">
            <v>15862.499999999998</v>
          </cell>
          <cell r="CU462">
            <v>1124</v>
          </cell>
          <cell r="CV462">
            <v>-2110.5</v>
          </cell>
          <cell r="CW462">
            <v>0</v>
          </cell>
          <cell r="CX462">
            <v>1598.2721382289426</v>
          </cell>
          <cell r="CY462">
            <v>0</v>
          </cell>
          <cell r="CZ462">
            <v>36143.174256765189</v>
          </cell>
          <cell r="DA462">
            <v>22959.677419354834</v>
          </cell>
          <cell r="DB462">
            <v>-1200</v>
          </cell>
          <cell r="DC462">
            <v>-500</v>
          </cell>
          <cell r="DD462">
            <v>18500</v>
          </cell>
          <cell r="DE462">
            <v>-5839.9999999999991</v>
          </cell>
          <cell r="DF462">
            <v>5408.5702383968101</v>
          </cell>
          <cell r="DG462">
            <v>0.61038961038961048</v>
          </cell>
          <cell r="DH462">
            <v>0.60256410256410253</v>
          </cell>
          <cell r="DI462">
            <v>0.45707155101977864</v>
          </cell>
          <cell r="DJ462">
            <v>0.52819667354796707</v>
          </cell>
          <cell r="DK462">
            <v>14000</v>
          </cell>
          <cell r="DL462">
            <v>21292.5</v>
          </cell>
          <cell r="DM462">
            <v>545</v>
          </cell>
          <cell r="DN462">
            <v>-589.5</v>
          </cell>
          <cell r="DO462">
            <v>0</v>
          </cell>
          <cell r="DP462">
            <v>2436.2850971922257</v>
          </cell>
          <cell r="DQ462">
            <v>0</v>
          </cell>
          <cell r="DR462">
            <v>46875.170121202558</v>
          </cell>
          <cell r="DS462">
            <v>14782.258064516125</v>
          </cell>
          <cell r="DT462">
            <v>-1200</v>
          </cell>
          <cell r="DU462">
            <v>-500</v>
          </cell>
          <cell r="DV462">
            <v>28200</v>
          </cell>
          <cell r="DW462">
            <v>-2852.1264783634188</v>
          </cell>
          <cell r="DX462">
            <v>3405.9245876421087</v>
          </cell>
          <cell r="DY462">
            <v>356615.94176583819</v>
          </cell>
          <cell r="DZ462" t="str">
            <v>No</v>
          </cell>
          <cell r="EA462">
            <v>78140</v>
          </cell>
          <cell r="EB462">
            <v>7892140</v>
          </cell>
          <cell r="EC462">
            <v>278475.94176583819</v>
          </cell>
          <cell r="ED462">
            <v>3.5638078035044561E-2</v>
          </cell>
          <cell r="EE462">
            <v>4</v>
          </cell>
          <cell r="EF462">
            <v>10</v>
          </cell>
        </row>
        <row r="463">
          <cell r="A463" t="str">
            <v>Alex Oxlade-Chamberlain</v>
          </cell>
          <cell r="B463" t="str">
            <v>Liverpool</v>
          </cell>
          <cell r="C463" t="str">
            <v>Midfield</v>
          </cell>
          <cell r="D463" t="str">
            <v>3.966.000</v>
          </cell>
          <cell r="E463">
            <v>5.0000000000000001E-3</v>
          </cell>
          <cell r="F463" t="str">
            <v>Alex Oxlade-Chamberlain</v>
          </cell>
          <cell r="G463" t="str">
            <v/>
          </cell>
          <cell r="H463">
            <v>3966000</v>
          </cell>
          <cell r="I463">
            <v>1.0082191780821921</v>
          </cell>
          <cell r="J463">
            <v>0.87837837837837884</v>
          </cell>
          <cell r="K463">
            <v>1.1290504835374364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3.6799999999999997</v>
          </cell>
          <cell r="U463">
            <v>1.95</v>
          </cell>
          <cell r="V463">
            <v>1.1375</v>
          </cell>
          <cell r="W463">
            <v>0.44940000000000002</v>
          </cell>
          <cell r="X463">
            <v>0.41310000000000002</v>
          </cell>
          <cell r="Y463">
            <v>-5000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-5000</v>
          </cell>
          <cell r="AM463">
            <v>0.57065217391304357</v>
          </cell>
          <cell r="AN463">
            <v>0.35897435897435898</v>
          </cell>
          <cell r="AO463">
            <v>0.63742840251008448</v>
          </cell>
          <cell r="AP463">
            <v>0.60311682417778589</v>
          </cell>
          <cell r="AQ463">
            <v>-5000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0.46195652173913043</v>
          </cell>
          <cell r="BF463">
            <v>0.51282051282051289</v>
          </cell>
          <cell r="BG463">
            <v>0.4722185749595107</v>
          </cell>
          <cell r="BH463">
            <v>0.46705936495150635</v>
          </cell>
          <cell r="BI463">
            <v>-5000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-5000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0.42391304347826092</v>
          </cell>
          <cell r="CP463">
            <v>0.66153846153846152</v>
          </cell>
          <cell r="CQ463">
            <v>0.35334395557606957</v>
          </cell>
          <cell r="CR463">
            <v>0.38702339929634627</v>
          </cell>
          <cell r="CS463">
            <v>-5000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0.57608695652173925</v>
          </cell>
          <cell r="DH463">
            <v>0.51282051282051289</v>
          </cell>
          <cell r="DI463">
            <v>0.4722185749595107</v>
          </cell>
          <cell r="DJ463">
            <v>0.52157354386649757</v>
          </cell>
          <cell r="DK463">
            <v>-5000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-5000</v>
          </cell>
          <cell r="DZ463" t="str">
            <v>No</v>
          </cell>
          <cell r="EA463">
            <v>39660</v>
          </cell>
          <cell r="EB463">
            <v>4005660</v>
          </cell>
          <cell r="EC463">
            <v>-44660</v>
          </cell>
          <cell r="ED463">
            <v>-1.1260716086737267E-2</v>
          </cell>
          <cell r="EE463">
            <v>499</v>
          </cell>
          <cell r="EF463">
            <v>307</v>
          </cell>
        </row>
        <row r="464">
          <cell r="A464" t="str">
            <v>Ola Aina</v>
          </cell>
          <cell r="B464" t="str">
            <v>Fulham</v>
          </cell>
          <cell r="C464" t="str">
            <v>Defense</v>
          </cell>
          <cell r="D464" t="str">
            <v>3.391.000</v>
          </cell>
          <cell r="E464">
            <v>8.0000000000000002E-3</v>
          </cell>
          <cell r="F464" t="str">
            <v>Ola Aina</v>
          </cell>
          <cell r="G464" t="str">
            <v>Crystal Palace</v>
          </cell>
          <cell r="H464">
            <v>3391000</v>
          </cell>
          <cell r="I464">
            <v>0.99176954732510336</v>
          </cell>
          <cell r="J464">
            <v>0.98425196850393737</v>
          </cell>
          <cell r="K464">
            <v>0.98214923328760351</v>
          </cell>
          <cell r="L464">
            <v>190</v>
          </cell>
          <cell r="M464">
            <v>0.10909465020576137</v>
          </cell>
          <cell r="N464">
            <v>8.9259259259259302E-2</v>
          </cell>
          <cell r="O464">
            <v>0.297530864197531</v>
          </cell>
          <cell r="P464">
            <v>0.57946804763968607</v>
          </cell>
          <cell r="Q464">
            <v>0</v>
          </cell>
          <cell r="R464">
            <v>0.41</v>
          </cell>
          <cell r="S464">
            <v>0.02</v>
          </cell>
          <cell r="T464">
            <v>2.41</v>
          </cell>
          <cell r="U464">
            <v>2.5</v>
          </cell>
          <cell r="V464">
            <v>0.69979999999999998</v>
          </cell>
          <cell r="W464">
            <v>0.55679999999999996</v>
          </cell>
          <cell r="X464">
            <v>0.74329999999999996</v>
          </cell>
          <cell r="Y464">
            <v>14000</v>
          </cell>
          <cell r="Z464">
            <v>17495</v>
          </cell>
          <cell r="AA464">
            <v>2784</v>
          </cell>
          <cell r="AB464">
            <v>-11149.5</v>
          </cell>
          <cell r="AC464">
            <v>16364.197530864205</v>
          </cell>
          <cell r="AD464">
            <v>4462.9629629629653</v>
          </cell>
          <cell r="AE464">
            <v>2975.3086419753099</v>
          </cell>
          <cell r="AF464">
            <v>28973.402381984302</v>
          </cell>
          <cell r="AG464">
            <v>0</v>
          </cell>
          <cell r="AH464">
            <v>-8200</v>
          </cell>
          <cell r="AI464">
            <v>-1000</v>
          </cell>
          <cell r="AJ464">
            <v>24100</v>
          </cell>
          <cell r="AK464">
            <v>-20000</v>
          </cell>
          <cell r="AL464">
            <v>70805.371517786785</v>
          </cell>
          <cell r="AM464">
            <v>0.29045643153526968</v>
          </cell>
          <cell r="AN464">
            <v>0.84000000000000008</v>
          </cell>
          <cell r="AO464">
            <v>0.21132559206978996</v>
          </cell>
          <cell r="AP464">
            <v>0.24775164452465148</v>
          </cell>
          <cell r="AQ464">
            <v>14000</v>
          </cell>
          <cell r="AR464">
            <v>2797.5</v>
          </cell>
          <cell r="AS464">
            <v>974.5</v>
          </cell>
          <cell r="AT464">
            <v>-10398</v>
          </cell>
          <cell r="AU464">
            <v>4753.0864197530882</v>
          </cell>
          <cell r="AV464">
            <v>1296.2962962962968</v>
          </cell>
          <cell r="AW464">
            <v>864.1975308641978</v>
          </cell>
          <cell r="AX464">
            <v>6122.8214126490957</v>
          </cell>
          <cell r="AY464">
            <v>0</v>
          </cell>
          <cell r="AZ464">
            <v>-8200</v>
          </cell>
          <cell r="BA464">
            <v>-1000</v>
          </cell>
          <cell r="BB464">
            <v>6999.9999999999991</v>
          </cell>
          <cell r="BC464">
            <v>-16800</v>
          </cell>
          <cell r="BD464">
            <v>-6294.7991702186609</v>
          </cell>
          <cell r="BE464">
            <v>0.23651452282157673</v>
          </cell>
          <cell r="BF464">
            <v>0.85199999999999998</v>
          </cell>
          <cell r="BG464">
            <v>0.20507997694862173</v>
          </cell>
          <cell r="BH464">
            <v>0.22023712876865978</v>
          </cell>
          <cell r="BI464">
            <v>14000</v>
          </cell>
          <cell r="BJ464">
            <v>2117.5</v>
          </cell>
          <cell r="BK464">
            <v>909</v>
          </cell>
          <cell r="BL464">
            <v>-11002.5</v>
          </cell>
          <cell r="BM464">
            <v>3870.3703703703713</v>
          </cell>
          <cell r="BN464">
            <v>1055.5555555555559</v>
          </cell>
          <cell r="BO464">
            <v>703.70370370370392</v>
          </cell>
          <cell r="BP464">
            <v>5941.8646926204829</v>
          </cell>
          <cell r="BQ464">
            <v>0</v>
          </cell>
          <cell r="BR464">
            <v>-8200</v>
          </cell>
          <cell r="BS464">
            <v>-1000</v>
          </cell>
          <cell r="BT464">
            <v>5699.9999999999991</v>
          </cell>
          <cell r="BU464">
            <v>-17040</v>
          </cell>
          <cell r="BV464">
            <v>-4236.1264194374717</v>
          </cell>
          <cell r="BW464">
            <v>0.57676348547717837</v>
          </cell>
          <cell r="BX464">
            <v>0.54400000000000004</v>
          </cell>
          <cell r="BY464">
            <v>0.44292481354062141</v>
          </cell>
          <cell r="BZ464">
            <v>0.50543333809911883</v>
          </cell>
          <cell r="CA464">
            <v>14000</v>
          </cell>
          <cell r="CB464">
            <v>9380</v>
          </cell>
          <cell r="CC464">
            <v>1310.5</v>
          </cell>
          <cell r="CD464">
            <v>-5440.5</v>
          </cell>
          <cell r="CE464">
            <v>9438.2716049382743</v>
          </cell>
          <cell r="CF464">
            <v>2574.0740740740753</v>
          </cell>
          <cell r="CG464">
            <v>1716.0493827160499</v>
          </cell>
          <cell r="CH464">
            <v>12833.038847677793</v>
          </cell>
          <cell r="CI464">
            <v>0</v>
          </cell>
          <cell r="CJ464">
            <v>-8200</v>
          </cell>
          <cell r="CK464">
            <v>-1000</v>
          </cell>
          <cell r="CL464">
            <v>13899.999999999998</v>
          </cell>
          <cell r="CM464">
            <v>-10880</v>
          </cell>
          <cell r="CN464">
            <v>3203.9292386757743</v>
          </cell>
          <cell r="CO464">
            <v>0.39834024896265557</v>
          </cell>
          <cell r="CP464">
            <v>0.62</v>
          </cell>
          <cell r="CQ464">
            <v>0.36628072020757751</v>
          </cell>
          <cell r="CR464">
            <v>0.38197428352928053</v>
          </cell>
          <cell r="CS464">
            <v>14000</v>
          </cell>
          <cell r="CT464">
            <v>5817.5</v>
          </cell>
          <cell r="CU464">
            <v>1312.5</v>
          </cell>
          <cell r="CV464">
            <v>-7572</v>
          </cell>
          <cell r="CW464">
            <v>6518.518518518521</v>
          </cell>
          <cell r="CX464">
            <v>1777.7777777777785</v>
          </cell>
          <cell r="CY464">
            <v>1185.1851851851857</v>
          </cell>
          <cell r="CZ464">
            <v>10612.398691337152</v>
          </cell>
          <cell r="DA464">
            <v>0</v>
          </cell>
          <cell r="DB464">
            <v>-8200</v>
          </cell>
          <cell r="DC464">
            <v>-1000</v>
          </cell>
          <cell r="DD464">
            <v>9600</v>
          </cell>
          <cell r="DE464">
            <v>-12400</v>
          </cell>
          <cell r="DF464">
            <v>478.24251080116483</v>
          </cell>
          <cell r="DG464">
            <v>0.45643153526970953</v>
          </cell>
          <cell r="DH464">
            <v>0.4</v>
          </cell>
          <cell r="DI464">
            <v>0.63485716368642675</v>
          </cell>
          <cell r="DJ464">
            <v>0.53830180187174648</v>
          </cell>
          <cell r="DK464">
            <v>14000</v>
          </cell>
          <cell r="DL464">
            <v>9320</v>
          </cell>
          <cell r="DM464">
            <v>1531.5</v>
          </cell>
          <cell r="DN464">
            <v>-4813.5</v>
          </cell>
          <cell r="DO464">
            <v>7469.135802469139</v>
          </cell>
          <cell r="DP464">
            <v>2037.0370370370381</v>
          </cell>
          <cell r="DQ464">
            <v>1358.0246913580252</v>
          </cell>
          <cell r="DR464">
            <v>18393.972058572115</v>
          </cell>
          <cell r="DS464">
            <v>0</v>
          </cell>
          <cell r="DT464">
            <v>-8200</v>
          </cell>
          <cell r="DU464">
            <v>-1000</v>
          </cell>
          <cell r="DV464">
            <v>11000</v>
          </cell>
          <cell r="DW464">
            <v>-12697.143273728536</v>
          </cell>
          <cell r="DX464">
            <v>762.46957236586832</v>
          </cell>
          <cell r="DY464">
            <v>64719.087249973454</v>
          </cell>
          <cell r="DZ464" t="str">
            <v>No</v>
          </cell>
          <cell r="EA464">
            <v>33910</v>
          </cell>
          <cell r="EB464">
            <v>3424910</v>
          </cell>
          <cell r="EC464">
            <v>30809.087249973454</v>
          </cell>
          <cell r="ED464">
            <v>9.0855462252944427E-3</v>
          </cell>
          <cell r="EE464">
            <v>141</v>
          </cell>
          <cell r="EF464">
            <v>127</v>
          </cell>
        </row>
        <row r="465">
          <cell r="A465" t="str">
            <v>Alex McCarthy</v>
          </cell>
          <cell r="B465" t="str">
            <v>Southampton</v>
          </cell>
          <cell r="C465" t="str">
            <v>Goalkeeper</v>
          </cell>
          <cell r="D465" t="str">
            <v>4.869.000</v>
          </cell>
          <cell r="E465">
            <v>6.0000000000000001E-3</v>
          </cell>
          <cell r="F465" t="str">
            <v>Alex McCarthy</v>
          </cell>
          <cell r="G465" t="str">
            <v>Everton</v>
          </cell>
          <cell r="H465">
            <v>4869000</v>
          </cell>
          <cell r="I465">
            <v>0.87931034482758608</v>
          </cell>
          <cell r="J465">
            <v>1</v>
          </cell>
          <cell r="K465">
            <v>1.020862387747514</v>
          </cell>
          <cell r="L465">
            <v>95</v>
          </cell>
          <cell r="M465">
            <v>0</v>
          </cell>
          <cell r="N465">
            <v>0</v>
          </cell>
          <cell r="O465">
            <v>0</v>
          </cell>
          <cell r="P465">
            <v>0.21438110142697794</v>
          </cell>
          <cell r="Q465">
            <v>3.24</v>
          </cell>
          <cell r="R465">
            <v>0.08</v>
          </cell>
          <cell r="S465">
            <v>0</v>
          </cell>
          <cell r="T465">
            <v>1.02</v>
          </cell>
          <cell r="U465">
            <v>1.54</v>
          </cell>
          <cell r="V465">
            <v>0.24979999999999999</v>
          </cell>
          <cell r="W465">
            <v>0.26250000000000001</v>
          </cell>
          <cell r="X465">
            <v>0.48759999999999998</v>
          </cell>
          <cell r="Y465">
            <v>7000</v>
          </cell>
          <cell r="Z465">
            <v>6245</v>
          </cell>
          <cell r="AA465">
            <v>1312.5</v>
          </cell>
          <cell r="AB465">
            <v>-7314</v>
          </cell>
          <cell r="AC465">
            <v>0</v>
          </cell>
          <cell r="AD465">
            <v>0</v>
          </cell>
          <cell r="AE465">
            <v>0</v>
          </cell>
          <cell r="AF465">
            <v>16078.582607023345</v>
          </cell>
          <cell r="AG465">
            <v>16200.000000000002</v>
          </cell>
          <cell r="AH465">
            <v>-1600</v>
          </cell>
          <cell r="AI465">
            <v>0</v>
          </cell>
          <cell r="AJ465">
            <v>10200</v>
          </cell>
          <cell r="AK465">
            <v>-12320</v>
          </cell>
          <cell r="AL465">
            <v>35802.082607023345</v>
          </cell>
          <cell r="AM465">
            <v>1.3627450980392157</v>
          </cell>
          <cell r="AN465">
            <v>2.4415584415584415</v>
          </cell>
          <cell r="AO465">
            <v>1.8199893113013497</v>
          </cell>
          <cell r="AP465">
            <v>1.5748592040114833</v>
          </cell>
          <cell r="AQ465">
            <v>7000</v>
          </cell>
          <cell r="AR465">
            <v>9275</v>
          </cell>
          <cell r="AS465">
            <v>1998</v>
          </cell>
          <cell r="AT465">
            <v>-18442.5</v>
          </cell>
          <cell r="AU465">
            <v>0</v>
          </cell>
          <cell r="AV465">
            <v>0</v>
          </cell>
          <cell r="AW465">
            <v>0</v>
          </cell>
          <cell r="AX465">
            <v>29262.848485658276</v>
          </cell>
          <cell r="AY465">
            <v>39553.246753246756</v>
          </cell>
          <cell r="AZ465">
            <v>-1600</v>
          </cell>
          <cell r="BA465">
            <v>0</v>
          </cell>
          <cell r="BB465">
            <v>13900</v>
          </cell>
          <cell r="BC465">
            <v>-30080</v>
          </cell>
          <cell r="BD465">
            <v>21933.297619452518</v>
          </cell>
          <cell r="BE465">
            <v>1.1274509803921569</v>
          </cell>
          <cell r="BF465">
            <v>0.84415584415584421</v>
          </cell>
          <cell r="BG465">
            <v>1.2712491503214047</v>
          </cell>
          <cell r="BH465">
            <v>1.1971930090225904</v>
          </cell>
          <cell r="BI465">
            <v>7000</v>
          </cell>
          <cell r="BJ465">
            <v>8127.5</v>
          </cell>
          <cell r="BK465">
            <v>1394</v>
          </cell>
          <cell r="BL465">
            <v>-5943</v>
          </cell>
          <cell r="BM465">
            <v>0</v>
          </cell>
          <cell r="BN465">
            <v>0</v>
          </cell>
          <cell r="BO465">
            <v>0</v>
          </cell>
          <cell r="BP465">
            <v>20439.884477550942</v>
          </cell>
          <cell r="BQ465">
            <v>13675.324675324679</v>
          </cell>
          <cell r="BR465">
            <v>-1600</v>
          </cell>
          <cell r="BS465">
            <v>0</v>
          </cell>
          <cell r="BT465">
            <v>11500</v>
          </cell>
          <cell r="BU465">
            <v>-10400</v>
          </cell>
          <cell r="BV465">
            <v>9298.4272882189052</v>
          </cell>
          <cell r="BW465">
            <v>0.96078431372549011</v>
          </cell>
          <cell r="BX465">
            <v>1.1298701298701299</v>
          </cell>
          <cell r="BY465">
            <v>0.81873075307798182</v>
          </cell>
          <cell r="BZ465">
            <v>0.88691807103135656</v>
          </cell>
          <cell r="CA465">
            <v>7000</v>
          </cell>
          <cell r="CB465">
            <v>5210</v>
          </cell>
          <cell r="CC465">
            <v>1210.5</v>
          </cell>
          <cell r="CD465">
            <v>-8242.5</v>
          </cell>
          <cell r="CE465">
            <v>0</v>
          </cell>
          <cell r="CF465">
            <v>0</v>
          </cell>
          <cell r="CG465">
            <v>0</v>
          </cell>
          <cell r="CH465">
            <v>13164.030046274764</v>
          </cell>
          <cell r="CI465">
            <v>18303.896103896106</v>
          </cell>
          <cell r="CJ465">
            <v>-1600</v>
          </cell>
          <cell r="CK465">
            <v>0</v>
          </cell>
          <cell r="CL465">
            <v>9800</v>
          </cell>
          <cell r="CM465">
            <v>-13920</v>
          </cell>
          <cell r="CN465">
            <v>2990.7407687713585</v>
          </cell>
          <cell r="CO465">
            <v>1.2352941176470589</v>
          </cell>
          <cell r="CP465">
            <v>0.62337662337662336</v>
          </cell>
          <cell r="CQ465">
            <v>1.7860384307500736</v>
          </cell>
          <cell r="CR465">
            <v>1.4853561079408364</v>
          </cell>
          <cell r="CS465">
            <v>7000</v>
          </cell>
          <cell r="CT465">
            <v>10695</v>
          </cell>
          <cell r="CU465">
            <v>1465</v>
          </cell>
          <cell r="CV465">
            <v>-4188</v>
          </cell>
          <cell r="CW465">
            <v>0</v>
          </cell>
          <cell r="CX465">
            <v>0</v>
          </cell>
          <cell r="CY465">
            <v>0</v>
          </cell>
          <cell r="CZ465">
            <v>28716.966448133404</v>
          </cell>
          <cell r="DA465">
            <v>10098.7012987013</v>
          </cell>
          <cell r="DB465">
            <v>-1600</v>
          </cell>
          <cell r="DC465">
            <v>0</v>
          </cell>
          <cell r="DD465">
            <v>12600</v>
          </cell>
          <cell r="DE465">
            <v>-7680</v>
          </cell>
          <cell r="DF465">
            <v>3131.729234177169</v>
          </cell>
          <cell r="DG465">
            <v>1.3823529411764706</v>
          </cell>
          <cell r="DH465">
            <v>0.7142857142857143</v>
          </cell>
          <cell r="DI465">
            <v>1.5527072185113362</v>
          </cell>
          <cell r="DJ465">
            <v>1.4650561048284403</v>
          </cell>
          <cell r="DK465">
            <v>7000</v>
          </cell>
          <cell r="DL465">
            <v>10897.5</v>
          </cell>
          <cell r="DM465">
            <v>1363</v>
          </cell>
          <cell r="DN465">
            <v>-4372.5</v>
          </cell>
          <cell r="DO465">
            <v>0</v>
          </cell>
          <cell r="DP465">
            <v>0</v>
          </cell>
          <cell r="DQ465">
            <v>0</v>
          </cell>
          <cell r="DR465">
            <v>24965.331277355966</v>
          </cell>
          <cell r="DS465">
            <v>11571.428571428572</v>
          </cell>
          <cell r="DT465">
            <v>-1600</v>
          </cell>
          <cell r="DU465">
            <v>0</v>
          </cell>
          <cell r="DV465">
            <v>14100</v>
          </cell>
          <cell r="DW465">
            <v>-19129.352932059661</v>
          </cell>
          <cell r="DX465">
            <v>1181.1064661476526</v>
          </cell>
          <cell r="DY465">
            <v>74337.383983790947</v>
          </cell>
          <cell r="DZ465" t="str">
            <v>No</v>
          </cell>
          <cell r="EA465">
            <v>48690</v>
          </cell>
          <cell r="EB465">
            <v>4917690</v>
          </cell>
          <cell r="EC465">
            <v>25647.383983790947</v>
          </cell>
          <cell r="ED465">
            <v>5.2674849011688125E-3</v>
          </cell>
          <cell r="EE465">
            <v>147</v>
          </cell>
          <cell r="EF465">
            <v>160</v>
          </cell>
        </row>
        <row r="466">
          <cell r="A466" t="str">
            <v>Nemanja Matic</v>
          </cell>
          <cell r="B466" t="str">
            <v>Manchester United</v>
          </cell>
          <cell r="C466" t="str">
            <v>Midfield</v>
          </cell>
          <cell r="D466" t="str">
            <v>3.599.000</v>
          </cell>
          <cell r="E466">
            <v>2E-3</v>
          </cell>
          <cell r="F466" t="str">
            <v>Nemanja Matic</v>
          </cell>
          <cell r="G466" t="str">
            <v>Crystal Palace</v>
          </cell>
          <cell r="H466">
            <v>3599000</v>
          </cell>
          <cell r="I466">
            <v>1.0573248407643316</v>
          </cell>
          <cell r="J466">
            <v>1.0991379310344831</v>
          </cell>
          <cell r="K466">
            <v>0.88645172167921571</v>
          </cell>
          <cell r="L466">
            <v>190</v>
          </cell>
          <cell r="M466">
            <v>0.14802547770700644</v>
          </cell>
          <cell r="N466">
            <v>0.21146496815286633</v>
          </cell>
          <cell r="O466">
            <v>0.79299363057324879</v>
          </cell>
          <cell r="P466">
            <v>0.58505813630828229</v>
          </cell>
          <cell r="Q466">
            <v>0</v>
          </cell>
          <cell r="R466">
            <v>0.51</v>
          </cell>
          <cell r="S466">
            <v>0.04</v>
          </cell>
          <cell r="T466">
            <v>3.32</v>
          </cell>
          <cell r="U466">
            <v>2.5499999999999998</v>
          </cell>
          <cell r="V466">
            <v>0.91920000000000002</v>
          </cell>
          <cell r="W466">
            <v>0.45950000000000002</v>
          </cell>
          <cell r="X466">
            <v>0.62139999999999995</v>
          </cell>
          <cell r="Y466">
            <v>14000</v>
          </cell>
          <cell r="Z466">
            <v>22980</v>
          </cell>
          <cell r="AA466">
            <v>2297.5</v>
          </cell>
          <cell r="AB466">
            <v>-9321</v>
          </cell>
          <cell r="AC466">
            <v>18503.184713375806</v>
          </cell>
          <cell r="AD466">
            <v>10573.248407643317</v>
          </cell>
          <cell r="AE466">
            <v>7929.9363057324881</v>
          </cell>
          <cell r="AF466">
            <v>0</v>
          </cell>
          <cell r="AG466">
            <v>0</v>
          </cell>
          <cell r="AH466">
            <v>-10200</v>
          </cell>
          <cell r="AI466">
            <v>-2000</v>
          </cell>
          <cell r="AJ466">
            <v>33200</v>
          </cell>
          <cell r="AK466">
            <v>-20400</v>
          </cell>
          <cell r="AL466">
            <v>67562.869426751611</v>
          </cell>
          <cell r="AM466">
            <v>0.25</v>
          </cell>
          <cell r="AN466">
            <v>0.78823529411764703</v>
          </cell>
          <cell r="AO466">
            <v>0.22901771012753316</v>
          </cell>
          <cell r="AP466">
            <v>0.23927897427873451</v>
          </cell>
          <cell r="AQ466">
            <v>14000</v>
          </cell>
          <cell r="AR466">
            <v>3620.0000000000005</v>
          </cell>
          <cell r="AS466">
            <v>1052.5</v>
          </cell>
          <cell r="AT466">
            <v>-9669</v>
          </cell>
          <cell r="AU466">
            <v>4625.7961783439514</v>
          </cell>
          <cell r="AV466">
            <v>2643.3121019108294</v>
          </cell>
          <cell r="AW466">
            <v>1982.484076433122</v>
          </cell>
          <cell r="AX466">
            <v>0</v>
          </cell>
          <cell r="AY466">
            <v>0</v>
          </cell>
          <cell r="AZ466">
            <v>-10200</v>
          </cell>
          <cell r="BA466">
            <v>-2000</v>
          </cell>
          <cell r="BB466">
            <v>8300</v>
          </cell>
          <cell r="BC466">
            <v>-16080</v>
          </cell>
          <cell r="BD466">
            <v>-7862.4538216560486</v>
          </cell>
          <cell r="BE466">
            <v>0.59337349397590367</v>
          </cell>
          <cell r="BF466">
            <v>0.4</v>
          </cell>
          <cell r="BG466">
            <v>0.61634035627370798</v>
          </cell>
          <cell r="BH466">
            <v>0.60474790671856271</v>
          </cell>
          <cell r="BI466">
            <v>14000</v>
          </cell>
          <cell r="BJ466">
            <v>14777.499999999998</v>
          </cell>
          <cell r="BK466">
            <v>1104</v>
          </cell>
          <cell r="BL466">
            <v>-2821.5</v>
          </cell>
          <cell r="BM466">
            <v>10979.299363057331</v>
          </cell>
          <cell r="BN466">
            <v>6273.8853503184755</v>
          </cell>
          <cell r="BO466">
            <v>4705.4140127388564</v>
          </cell>
          <cell r="BP466">
            <v>0</v>
          </cell>
          <cell r="BQ466">
            <v>0</v>
          </cell>
          <cell r="BR466">
            <v>-10200</v>
          </cell>
          <cell r="BS466">
            <v>-2000</v>
          </cell>
          <cell r="BT466">
            <v>19700</v>
          </cell>
          <cell r="BU466">
            <v>-8160</v>
          </cell>
          <cell r="BV466">
            <v>8589.6496815286664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14000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-10200</v>
          </cell>
          <cell r="CK466">
            <v>-2000</v>
          </cell>
          <cell r="CL466">
            <v>0</v>
          </cell>
          <cell r="CM466">
            <v>0</v>
          </cell>
          <cell r="CN466">
            <v>-1525</v>
          </cell>
          <cell r="CO466">
            <v>0.56024096385542177</v>
          </cell>
          <cell r="CP466">
            <v>0.38039215686274513</v>
          </cell>
          <cell r="CQ466">
            <v>0.64794080208065019</v>
          </cell>
          <cell r="CR466">
            <v>0.60249728586850793</v>
          </cell>
          <cell r="CS466">
            <v>14000</v>
          </cell>
          <cell r="CT466">
            <v>14432.5</v>
          </cell>
          <cell r="CU466">
            <v>1153</v>
          </cell>
          <cell r="CV466">
            <v>-2880</v>
          </cell>
          <cell r="CW466">
            <v>10366.242038216567</v>
          </cell>
          <cell r="CX466">
            <v>5923.566878980896</v>
          </cell>
          <cell r="CY466">
            <v>4442.6751592356713</v>
          </cell>
          <cell r="CZ466">
            <v>0</v>
          </cell>
          <cell r="DA466">
            <v>0</v>
          </cell>
          <cell r="DB466">
            <v>-10200</v>
          </cell>
          <cell r="DC466">
            <v>-2000</v>
          </cell>
          <cell r="DD466">
            <v>18600.000000000004</v>
          </cell>
          <cell r="DE466">
            <v>-7760.0000000000009</v>
          </cell>
          <cell r="DF466">
            <v>2004.8740047770707</v>
          </cell>
          <cell r="DG466">
            <v>0.51506024096385539</v>
          </cell>
          <cell r="DH466">
            <v>0.54117647058823526</v>
          </cell>
          <cell r="DI466">
            <v>0.43000607537435093</v>
          </cell>
          <cell r="DJ466">
            <v>0.47061558920018254</v>
          </cell>
          <cell r="DK466">
            <v>14000</v>
          </cell>
          <cell r="DL466">
            <v>11272.5</v>
          </cell>
          <cell r="DM466">
            <v>1208.5</v>
          </cell>
          <cell r="DN466">
            <v>-4611</v>
          </cell>
          <cell r="DO466">
            <v>9530.2547770700676</v>
          </cell>
          <cell r="DP466">
            <v>5445.8598726114669</v>
          </cell>
          <cell r="DQ466">
            <v>4084.3949044586006</v>
          </cell>
          <cell r="DR466">
            <v>0</v>
          </cell>
          <cell r="DS466">
            <v>0</v>
          </cell>
          <cell r="DT466">
            <v>-10200</v>
          </cell>
          <cell r="DU466">
            <v>-2000</v>
          </cell>
          <cell r="DV466">
            <v>17100</v>
          </cell>
          <cell r="DW466">
            <v>-8772.1239376367594</v>
          </cell>
          <cell r="DX466">
            <v>720.57455051573049</v>
          </cell>
          <cell r="DY466">
            <v>69490.513841917025</v>
          </cell>
          <cell r="DZ466" t="str">
            <v>No</v>
          </cell>
          <cell r="EA466">
            <v>35990</v>
          </cell>
          <cell r="EB466">
            <v>3634990</v>
          </cell>
          <cell r="EC466">
            <v>33500.513841917025</v>
          </cell>
          <cell r="ED466">
            <v>9.3082839238446853E-3</v>
          </cell>
          <cell r="EE466">
            <v>135</v>
          </cell>
          <cell r="EF466">
            <v>124</v>
          </cell>
        </row>
        <row r="467">
          <cell r="A467" t="str">
            <v>Heung-Min Son</v>
          </cell>
          <cell r="B467" t="str">
            <v>Tottenham</v>
          </cell>
          <cell r="C467" t="str">
            <v>Striker</v>
          </cell>
          <cell r="D467" t="str">
            <v>9.230.000</v>
          </cell>
          <cell r="E467">
            <v>0.17199999999999999</v>
          </cell>
          <cell r="F467" t="str">
            <v>Son Heung-Min</v>
          </cell>
          <cell r="G467" t="str">
            <v>Burnley</v>
          </cell>
          <cell r="H467">
            <v>9230000</v>
          </cell>
          <cell r="I467">
            <v>0.9023668639053255</v>
          </cell>
          <cell r="J467">
            <v>0.99497487437185905</v>
          </cell>
          <cell r="K467">
            <v>0.97751435805271281</v>
          </cell>
          <cell r="L467">
            <v>190</v>
          </cell>
          <cell r="M467">
            <v>0.73091715976331373</v>
          </cell>
          <cell r="N467">
            <v>0.40606508875739644</v>
          </cell>
          <cell r="O467">
            <v>2.5536982248520714</v>
          </cell>
          <cell r="P467">
            <v>0.75268605570058889</v>
          </cell>
          <cell r="Q467">
            <v>0</v>
          </cell>
          <cell r="R467">
            <v>0.14000000000000001</v>
          </cell>
          <cell r="S467">
            <v>0</v>
          </cell>
          <cell r="T467">
            <v>3.05</v>
          </cell>
          <cell r="U467">
            <v>1.98</v>
          </cell>
          <cell r="V467">
            <v>0.98889999999999989</v>
          </cell>
          <cell r="W467">
            <v>0.52160000000000006</v>
          </cell>
          <cell r="X467">
            <v>0.4894</v>
          </cell>
          <cell r="Y467">
            <v>14000</v>
          </cell>
          <cell r="Z467">
            <v>24722.499999999996</v>
          </cell>
          <cell r="AA467">
            <v>2608.0000000000005</v>
          </cell>
          <cell r="AB467">
            <v>-7341</v>
          </cell>
          <cell r="AC467">
            <v>73091.715976331368</v>
          </cell>
          <cell r="AD467">
            <v>20303.254437869822</v>
          </cell>
          <cell r="AE467">
            <v>25536.982248520715</v>
          </cell>
          <cell r="AF467">
            <v>0</v>
          </cell>
          <cell r="AG467">
            <v>0</v>
          </cell>
          <cell r="AH467">
            <v>-2800.0000000000005</v>
          </cell>
          <cell r="AI467">
            <v>0</v>
          </cell>
          <cell r="AJ467">
            <v>30500</v>
          </cell>
          <cell r="AK467">
            <v>-15840</v>
          </cell>
          <cell r="AL467">
            <v>164781.45266272192</v>
          </cell>
          <cell r="AM467">
            <v>0.63934426229508201</v>
          </cell>
          <cell r="AN467">
            <v>0.4494949494949495</v>
          </cell>
          <cell r="AO467">
            <v>0.54558703411891074</v>
          </cell>
          <cell r="AP467">
            <v>0.59060811021058346</v>
          </cell>
          <cell r="AQ467">
            <v>14000</v>
          </cell>
          <cell r="AR467">
            <v>15437.500000000002</v>
          </cell>
          <cell r="AS467">
            <v>1096</v>
          </cell>
          <cell r="AT467">
            <v>-2449.5</v>
          </cell>
          <cell r="AU467">
            <v>46730.769230769241</v>
          </cell>
          <cell r="AV467">
            <v>12980.769230769232</v>
          </cell>
          <cell r="AW467">
            <v>16326.923076923082</v>
          </cell>
          <cell r="AX467">
            <v>0</v>
          </cell>
          <cell r="AY467">
            <v>0</v>
          </cell>
          <cell r="AZ467">
            <v>-2800.0000000000005</v>
          </cell>
          <cell r="BA467">
            <v>0</v>
          </cell>
          <cell r="BB467">
            <v>19500</v>
          </cell>
          <cell r="BC467">
            <v>-7120</v>
          </cell>
          <cell r="BD467">
            <v>49851.230769230773</v>
          </cell>
          <cell r="BE467">
            <v>0.38360655737704918</v>
          </cell>
          <cell r="BF467">
            <v>0.77777777777777779</v>
          </cell>
          <cell r="BG467">
            <v>0.28482140701734565</v>
          </cell>
          <cell r="BH467">
            <v>0.33054403551298772</v>
          </cell>
          <cell r="BI467">
            <v>14000</v>
          </cell>
          <cell r="BJ467">
            <v>7155</v>
          </cell>
          <cell r="BK467">
            <v>1296</v>
          </cell>
          <cell r="BL467">
            <v>-6819</v>
          </cell>
          <cell r="BM467">
            <v>28038.461538461543</v>
          </cell>
          <cell r="BN467">
            <v>7788.4615384615381</v>
          </cell>
          <cell r="BO467">
            <v>9796.1538461538476</v>
          </cell>
          <cell r="BP467">
            <v>0</v>
          </cell>
          <cell r="BQ467">
            <v>0</v>
          </cell>
          <cell r="BR467">
            <v>-2800.0000000000005</v>
          </cell>
          <cell r="BS467">
            <v>0</v>
          </cell>
          <cell r="BT467">
            <v>11700</v>
          </cell>
          <cell r="BU467">
            <v>-12320</v>
          </cell>
          <cell r="BV467">
            <v>10958.76923076923</v>
          </cell>
          <cell r="BW467">
            <v>1.0491803278688525</v>
          </cell>
          <cell r="BX467">
            <v>1.2272727272727271</v>
          </cell>
          <cell r="BY467">
            <v>0.81027326376802444</v>
          </cell>
          <cell r="BZ467">
            <v>0.92202102391621266</v>
          </cell>
          <cell r="CA467">
            <v>14000</v>
          </cell>
          <cell r="CB467">
            <v>23104.999999999996</v>
          </cell>
          <cell r="CC467">
            <v>2478</v>
          </cell>
          <cell r="CD467">
            <v>-8703</v>
          </cell>
          <cell r="CE467">
            <v>76686.390532544392</v>
          </cell>
          <cell r="CF467">
            <v>21301.775147928995</v>
          </cell>
          <cell r="CG467">
            <v>26792.899408284029</v>
          </cell>
          <cell r="CH467">
            <v>0</v>
          </cell>
          <cell r="CI467">
            <v>0</v>
          </cell>
          <cell r="CJ467">
            <v>-2800.0000000000005</v>
          </cell>
          <cell r="CK467">
            <v>0</v>
          </cell>
          <cell r="CL467">
            <v>32000</v>
          </cell>
          <cell r="CM467">
            <v>-19439.999999999996</v>
          </cell>
          <cell r="CN467">
            <v>18927.633136094675</v>
          </cell>
          <cell r="CO467">
            <v>0.53442622950819674</v>
          </cell>
          <cell r="CP467">
            <v>0.54545454545454553</v>
          </cell>
          <cell r="CQ467">
            <v>0.45117818122570197</v>
          </cell>
          <cell r="CR467">
            <v>0.49104119402430768</v>
          </cell>
          <cell r="CS467">
            <v>14000</v>
          </cell>
          <cell r="CT467">
            <v>12400</v>
          </cell>
          <cell r="CU467">
            <v>1267</v>
          </cell>
          <cell r="CV467">
            <v>-3760.4999999999995</v>
          </cell>
          <cell r="CW467">
            <v>39062.130177514795</v>
          </cell>
          <cell r="CX467">
            <v>10850.591715976332</v>
          </cell>
          <cell r="CY467">
            <v>13647.633136094677</v>
          </cell>
          <cell r="CZ467">
            <v>0</v>
          </cell>
          <cell r="DA467">
            <v>0</v>
          </cell>
          <cell r="DB467">
            <v>-2800.0000000000005</v>
          </cell>
          <cell r="DC467">
            <v>0</v>
          </cell>
          <cell r="DD467">
            <v>16300</v>
          </cell>
          <cell r="DE467">
            <v>-8640.0000000000018</v>
          </cell>
          <cell r="DF467">
            <v>4895.4284393491125</v>
          </cell>
          <cell r="DG467">
            <v>0.4524590163934426</v>
          </cell>
          <cell r="DH467">
            <v>0.86363636363636365</v>
          </cell>
          <cell r="DI467">
            <v>0.24029380011401291</v>
          </cell>
          <cell r="DJ467">
            <v>0.32973185536891758</v>
          </cell>
          <cell r="DK467">
            <v>14000</v>
          </cell>
          <cell r="DL467">
            <v>7685</v>
          </cell>
          <cell r="DM467">
            <v>1208.5</v>
          </cell>
          <cell r="DN467">
            <v>-6763.5</v>
          </cell>
          <cell r="DO467">
            <v>33071.005917159768</v>
          </cell>
          <cell r="DP467">
            <v>9186.3905325443775</v>
          </cell>
          <cell r="DQ467">
            <v>11554.437869822486</v>
          </cell>
          <cell r="DR467">
            <v>0</v>
          </cell>
          <cell r="DS467">
            <v>0</v>
          </cell>
          <cell r="DT467">
            <v>-2800.0000000000005</v>
          </cell>
          <cell r="DU467">
            <v>0</v>
          </cell>
          <cell r="DV467">
            <v>13800</v>
          </cell>
          <cell r="DW467">
            <v>-3806.2537938059645</v>
          </cell>
          <cell r="DX467">
            <v>1972.9868914287711</v>
          </cell>
          <cell r="DY467">
            <v>251387.50112959446</v>
          </cell>
          <cell r="DZ467" t="str">
            <v>No</v>
          </cell>
          <cell r="EA467">
            <v>92300</v>
          </cell>
          <cell r="EB467">
            <v>9322300</v>
          </cell>
          <cell r="EC467">
            <v>159087.50112959446</v>
          </cell>
          <cell r="ED467">
            <v>1.7235915615340679E-2</v>
          </cell>
          <cell r="EE467">
            <v>14</v>
          </cell>
          <cell r="EF467">
            <v>63</v>
          </cell>
        </row>
        <row r="468">
          <cell r="A468" t="str">
            <v>Juan Mata</v>
          </cell>
          <cell r="B468" t="str">
            <v>Manchester United</v>
          </cell>
          <cell r="C468" t="str">
            <v>Midfield</v>
          </cell>
          <cell r="D468" t="str">
            <v>3.492.000</v>
          </cell>
          <cell r="E468">
            <v>1E-3</v>
          </cell>
          <cell r="F468" t="str">
            <v>Juan Mata</v>
          </cell>
          <cell r="G468" t="str">
            <v/>
          </cell>
          <cell r="H468">
            <v>3492000</v>
          </cell>
          <cell r="I468">
            <v>1.0573248407643316</v>
          </cell>
          <cell r="J468">
            <v>1.0991379310344831</v>
          </cell>
          <cell r="K468">
            <v>0.88645172167921571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3.32</v>
          </cell>
          <cell r="U468">
            <v>2.5499999999999998</v>
          </cell>
          <cell r="V468">
            <v>0.91920000000000002</v>
          </cell>
          <cell r="W468">
            <v>0.45950000000000002</v>
          </cell>
          <cell r="X468">
            <v>0.62139999999999995</v>
          </cell>
          <cell r="Y468">
            <v>-5000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-5000</v>
          </cell>
          <cell r="AM468">
            <v>0.25</v>
          </cell>
          <cell r="AN468">
            <v>0.78823529411764703</v>
          </cell>
          <cell r="AO468">
            <v>0.22901771012753316</v>
          </cell>
          <cell r="AP468">
            <v>0.23927897427873451</v>
          </cell>
          <cell r="AQ468">
            <v>-5000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0.59337349397590367</v>
          </cell>
          <cell r="BF468">
            <v>0.4</v>
          </cell>
          <cell r="BG468">
            <v>0.61634035627370798</v>
          </cell>
          <cell r="BH468">
            <v>0.60474790671856271</v>
          </cell>
          <cell r="BI468">
            <v>-5000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-5000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0.56024096385542177</v>
          </cell>
          <cell r="CP468">
            <v>0.38039215686274513</v>
          </cell>
          <cell r="CQ468">
            <v>0.64794080208065019</v>
          </cell>
          <cell r="CR468">
            <v>0.60249728586850793</v>
          </cell>
          <cell r="CS468">
            <v>-5000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0.51506024096385539</v>
          </cell>
          <cell r="DH468">
            <v>0.54117647058823526</v>
          </cell>
          <cell r="DI468">
            <v>0.43000607537435093</v>
          </cell>
          <cell r="DJ468">
            <v>0.47061558920018254</v>
          </cell>
          <cell r="DK468">
            <v>-5000</v>
          </cell>
          <cell r="DL468">
            <v>0</v>
          </cell>
          <cell r="DM468">
            <v>0</v>
          </cell>
          <cell r="DN468">
            <v>0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>
            <v>0</v>
          </cell>
          <cell r="DV468">
            <v>0</v>
          </cell>
          <cell r="DW468">
            <v>0</v>
          </cell>
          <cell r="DX468">
            <v>0</v>
          </cell>
          <cell r="DY468">
            <v>-5000</v>
          </cell>
          <cell r="DZ468" t="str">
            <v>No</v>
          </cell>
          <cell r="EA468">
            <v>34920</v>
          </cell>
          <cell r="EB468">
            <v>3526920</v>
          </cell>
          <cell r="EC468">
            <v>-39920</v>
          </cell>
          <cell r="ED468">
            <v>-1.143184421534937E-2</v>
          </cell>
          <cell r="EE468">
            <v>462</v>
          </cell>
          <cell r="EF468">
            <v>343</v>
          </cell>
        </row>
        <row r="469">
          <cell r="A469" t="str">
            <v>Shola Shoretire</v>
          </cell>
          <cell r="B469" t="str">
            <v>Manchester United</v>
          </cell>
          <cell r="C469" t="str">
            <v>Striker</v>
          </cell>
          <cell r="D469" t="str">
            <v>2.032.000</v>
          </cell>
          <cell r="E469">
            <v>1E-3</v>
          </cell>
          <cell r="F469" t="e">
            <v>#N/A</v>
          </cell>
          <cell r="G469" t="str">
            <v/>
          </cell>
          <cell r="H469">
            <v>2032000</v>
          </cell>
          <cell r="I469">
            <v>1.0573248407643316</v>
          </cell>
          <cell r="J469">
            <v>1.0991379310344831</v>
          </cell>
          <cell r="K469">
            <v>0.88645172167921571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3.32</v>
          </cell>
          <cell r="U469">
            <v>2.5499999999999998</v>
          </cell>
          <cell r="V469">
            <v>0.91920000000000002</v>
          </cell>
          <cell r="W469">
            <v>0.45950000000000002</v>
          </cell>
          <cell r="X469">
            <v>0.62139999999999995</v>
          </cell>
          <cell r="Y469">
            <v>-5000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-5000</v>
          </cell>
          <cell r="AM469">
            <v>0.25</v>
          </cell>
          <cell r="AN469">
            <v>0.78823529411764703</v>
          </cell>
          <cell r="AO469">
            <v>0.22901771012753316</v>
          </cell>
          <cell r="AP469">
            <v>0.23927897427873451</v>
          </cell>
          <cell r="AQ469">
            <v>-5000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0.59337349397590367</v>
          </cell>
          <cell r="BF469">
            <v>0.4</v>
          </cell>
          <cell r="BG469">
            <v>0.61634035627370798</v>
          </cell>
          <cell r="BH469">
            <v>0.60474790671856271</v>
          </cell>
          <cell r="BI469">
            <v>-5000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-5000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0.56024096385542177</v>
          </cell>
          <cell r="CP469">
            <v>0.38039215686274513</v>
          </cell>
          <cell r="CQ469">
            <v>0.64794080208065019</v>
          </cell>
          <cell r="CR469">
            <v>0.60249728586850793</v>
          </cell>
          <cell r="CS469">
            <v>-5000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0.51506024096385539</v>
          </cell>
          <cell r="DH469">
            <v>0.54117647058823526</v>
          </cell>
          <cell r="DI469">
            <v>0.43000607537435093</v>
          </cell>
          <cell r="DJ469">
            <v>0.47061558920018254</v>
          </cell>
          <cell r="DK469">
            <v>-5000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>
            <v>0</v>
          </cell>
          <cell r="DV469">
            <v>0</v>
          </cell>
          <cell r="DW469">
            <v>0</v>
          </cell>
          <cell r="DX469">
            <v>0</v>
          </cell>
          <cell r="DY469">
            <v>-5000</v>
          </cell>
          <cell r="DZ469" t="str">
            <v>No</v>
          </cell>
          <cell r="EA469">
            <v>20320</v>
          </cell>
          <cell r="EB469">
            <v>2052320</v>
          </cell>
          <cell r="EC469">
            <v>-25320</v>
          </cell>
          <cell r="ED469">
            <v>-1.2460629921259842E-2</v>
          </cell>
          <cell r="EE469">
            <v>313</v>
          </cell>
          <cell r="EF469">
            <v>488</v>
          </cell>
        </row>
        <row r="470">
          <cell r="A470" t="str">
            <v>Ben K. Davies</v>
          </cell>
          <cell r="B470" t="str">
            <v>Liverpool</v>
          </cell>
          <cell r="C470" t="str">
            <v>Defense</v>
          </cell>
          <cell r="D470" t="str">
            <v>2.980.000</v>
          </cell>
          <cell r="E470">
            <v>1E-3</v>
          </cell>
          <cell r="F470" t="e">
            <v>#N/A</v>
          </cell>
          <cell r="G470" t="str">
            <v/>
          </cell>
          <cell r="H470">
            <v>2980000</v>
          </cell>
          <cell r="I470">
            <v>1.0082191780821921</v>
          </cell>
          <cell r="J470">
            <v>0.87837837837837884</v>
          </cell>
          <cell r="K470">
            <v>1.1290504835374364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3.6799999999999997</v>
          </cell>
          <cell r="U470">
            <v>1.95</v>
          </cell>
          <cell r="V470">
            <v>1.1375</v>
          </cell>
          <cell r="W470">
            <v>0.44940000000000002</v>
          </cell>
          <cell r="X470">
            <v>0.41310000000000002</v>
          </cell>
          <cell r="Y470">
            <v>-5000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-5000</v>
          </cell>
          <cell r="AM470">
            <v>0.57065217391304357</v>
          </cell>
          <cell r="AN470">
            <v>0.35897435897435898</v>
          </cell>
          <cell r="AO470">
            <v>0.63742840251008448</v>
          </cell>
          <cell r="AP470">
            <v>0.60311682417778589</v>
          </cell>
          <cell r="AQ470">
            <v>-5000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0.46195652173913043</v>
          </cell>
          <cell r="BF470">
            <v>0.51282051282051289</v>
          </cell>
          <cell r="BG470">
            <v>0.4722185749595107</v>
          </cell>
          <cell r="BH470">
            <v>0.46705936495150635</v>
          </cell>
          <cell r="BI470">
            <v>-5000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-5000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0.42391304347826092</v>
          </cell>
          <cell r="CP470">
            <v>0.66153846153846152</v>
          </cell>
          <cell r="CQ470">
            <v>0.35334395557606957</v>
          </cell>
          <cell r="CR470">
            <v>0.38702339929634627</v>
          </cell>
          <cell r="CS470">
            <v>-5000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0.57608695652173925</v>
          </cell>
          <cell r="DH470">
            <v>0.51282051282051289</v>
          </cell>
          <cell r="DI470">
            <v>0.4722185749595107</v>
          </cell>
          <cell r="DJ470">
            <v>0.52157354386649757</v>
          </cell>
          <cell r="DK470">
            <v>-5000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-5000</v>
          </cell>
          <cell r="DZ470" t="str">
            <v>No</v>
          </cell>
          <cell r="EA470">
            <v>29800</v>
          </cell>
          <cell r="EB470">
            <v>3009800</v>
          </cell>
          <cell r="EC470">
            <v>-34800</v>
          </cell>
          <cell r="ED470">
            <v>-1.1677852348993288E-2</v>
          </cell>
          <cell r="EE470">
            <v>426</v>
          </cell>
          <cell r="EF470">
            <v>377</v>
          </cell>
        </row>
        <row r="471">
          <cell r="A471" t="str">
            <v>Kelechi Iheanacho</v>
          </cell>
          <cell r="B471" t="str">
            <v>Leicester City</v>
          </cell>
          <cell r="C471" t="str">
            <v>Striker</v>
          </cell>
          <cell r="D471" t="str">
            <v>4.258.000</v>
          </cell>
          <cell r="E471">
            <v>4.0000000000000001E-3</v>
          </cell>
          <cell r="F471" t="str">
            <v>Kelechi Iheanacho</v>
          </cell>
          <cell r="G471" t="str">
            <v/>
          </cell>
          <cell r="H471">
            <v>4258000</v>
          </cell>
          <cell r="I471">
            <v>0.85382059800664467</v>
          </cell>
          <cell r="J471">
            <v>0.86147186147186161</v>
          </cell>
          <cell r="K471">
            <v>1.1377385821891119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2.57</v>
          </cell>
          <cell r="U471">
            <v>1.99</v>
          </cell>
          <cell r="V471">
            <v>0.85340000000000005</v>
          </cell>
          <cell r="W471">
            <v>0.57689999999999997</v>
          </cell>
          <cell r="X471">
            <v>0.56969999999999998</v>
          </cell>
          <cell r="Y471">
            <v>-5000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-5000</v>
          </cell>
          <cell r="AM471">
            <v>0.42023346303501952</v>
          </cell>
          <cell r="AN471">
            <v>0.64321608040201006</v>
          </cell>
          <cell r="AO471">
            <v>0.3759648303232232</v>
          </cell>
          <cell r="AP471">
            <v>0.39748333628732363</v>
          </cell>
          <cell r="AQ471">
            <v>-5000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0.6108949416342413</v>
          </cell>
          <cell r="BF471">
            <v>0.34170854271356788</v>
          </cell>
          <cell r="BG471">
            <v>0.68505258561757265</v>
          </cell>
          <cell r="BH471">
            <v>0.6469120182120851</v>
          </cell>
          <cell r="BI471">
            <v>-5000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-5000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0.28404669260700388</v>
          </cell>
          <cell r="CP471">
            <v>0.92964824120603018</v>
          </cell>
          <cell r="CQ471">
            <v>0.21261767560413783</v>
          </cell>
          <cell r="CR471">
            <v>0.24575057994874439</v>
          </cell>
          <cell r="CS471">
            <v>-5000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0.45136186770428016</v>
          </cell>
          <cell r="DH471">
            <v>0.66331658291457285</v>
          </cell>
          <cell r="DI471">
            <v>0.3612230384672479</v>
          </cell>
          <cell r="DJ471">
            <v>0.4037849740894181</v>
          </cell>
          <cell r="DK471">
            <v>-5000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>
            <v>0</v>
          </cell>
          <cell r="DV471">
            <v>0</v>
          </cell>
          <cell r="DW471">
            <v>0</v>
          </cell>
          <cell r="DX471">
            <v>0</v>
          </cell>
          <cell r="DY471">
            <v>-5000</v>
          </cell>
          <cell r="DZ471" t="str">
            <v>No</v>
          </cell>
          <cell r="EA471">
            <v>42580</v>
          </cell>
          <cell r="EB471">
            <v>4300580</v>
          </cell>
          <cell r="EC471">
            <v>-47580</v>
          </cell>
          <cell r="ED471">
            <v>-1.117426021606388E-2</v>
          </cell>
          <cell r="EE471">
            <v>517</v>
          </cell>
          <cell r="EF471">
            <v>289</v>
          </cell>
        </row>
        <row r="472">
          <cell r="A472" t="str">
            <v>Zack Steffen</v>
          </cell>
          <cell r="B472" t="str">
            <v>Manchester City</v>
          </cell>
          <cell r="C472" t="str">
            <v>Goalkeeper</v>
          </cell>
          <cell r="D472" t="str">
            <v>4.450.000</v>
          </cell>
          <cell r="E472">
            <v>1E-3</v>
          </cell>
          <cell r="F472" t="str">
            <v>Zack Steffen</v>
          </cell>
          <cell r="G472" t="str">
            <v/>
          </cell>
          <cell r="H472">
            <v>4450000</v>
          </cell>
          <cell r="I472">
            <v>0.99784017278617732</v>
          </cell>
          <cell r="J472">
            <v>0.62903225806451601</v>
          </cell>
          <cell r="K472">
            <v>1.2318970745493336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4.6199999999999992</v>
          </cell>
          <cell r="U472">
            <v>0.78</v>
          </cell>
          <cell r="V472">
            <v>1.6113</v>
          </cell>
          <cell r="W472">
            <v>0.29200000000000004</v>
          </cell>
          <cell r="X472">
            <v>9.6700000000000008E-2</v>
          </cell>
          <cell r="Y472">
            <v>-5000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-5000</v>
          </cell>
          <cell r="AM472">
            <v>1</v>
          </cell>
          <cell r="AN472">
            <v>1.4102564102564104</v>
          </cell>
          <cell r="AO472">
            <v>0.87715645355917138</v>
          </cell>
          <cell r="AP472">
            <v>0.93656631028409909</v>
          </cell>
          <cell r="AQ472">
            <v>-5000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0.46103896103896108</v>
          </cell>
          <cell r="BF472">
            <v>0.73076923076923073</v>
          </cell>
          <cell r="BG472">
            <v>0.41357544208242786</v>
          </cell>
          <cell r="BH472">
            <v>0.43666278995228297</v>
          </cell>
          <cell r="BI472">
            <v>-5000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-5000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0.40043290043290053</v>
          </cell>
          <cell r="CP472">
            <v>0.93589743589743579</v>
          </cell>
          <cell r="CQ472">
            <v>0.35242574423949602</v>
          </cell>
          <cell r="CR472">
            <v>0.37566323077065311</v>
          </cell>
          <cell r="CS472">
            <v>-5000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0.61038961038961048</v>
          </cell>
          <cell r="DH472">
            <v>0.60256410256410253</v>
          </cell>
          <cell r="DI472">
            <v>0.45707155101977864</v>
          </cell>
          <cell r="DJ472">
            <v>0.52819667354796707</v>
          </cell>
          <cell r="DK472">
            <v>-5000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>
            <v>0</v>
          </cell>
          <cell r="DV472">
            <v>0</v>
          </cell>
          <cell r="DW472">
            <v>0</v>
          </cell>
          <cell r="DX472">
            <v>0</v>
          </cell>
          <cell r="DY472">
            <v>-5000</v>
          </cell>
          <cell r="DZ472" t="str">
            <v>No</v>
          </cell>
          <cell r="EA472">
            <v>44500</v>
          </cell>
          <cell r="EB472">
            <v>4494500</v>
          </cell>
          <cell r="EC472">
            <v>-49500</v>
          </cell>
          <cell r="ED472">
            <v>-1.1123595505617978E-2</v>
          </cell>
          <cell r="EE472">
            <v>523</v>
          </cell>
          <cell r="EF472">
            <v>285</v>
          </cell>
        </row>
        <row r="473">
          <cell r="A473" t="str">
            <v>Robert Sanchez</v>
          </cell>
          <cell r="B473" t="str">
            <v>Brighton and Hove</v>
          </cell>
          <cell r="C473" t="str">
            <v>Goalkeeper</v>
          </cell>
          <cell r="D473" t="str">
            <v>4.719.000</v>
          </cell>
          <cell r="E473">
            <v>1.1000000000000001E-2</v>
          </cell>
          <cell r="F473" t="str">
            <v>Robert Sanchez</v>
          </cell>
          <cell r="G473" t="str">
            <v>West Bromwich</v>
          </cell>
          <cell r="H473">
            <v>4719000</v>
          </cell>
          <cell r="I473">
            <v>1.0849673202614376</v>
          </cell>
          <cell r="J473">
            <v>0.94845360824742264</v>
          </cell>
          <cell r="K473">
            <v>1.0487343186434583</v>
          </cell>
          <cell r="L473">
            <v>95</v>
          </cell>
          <cell r="M473">
            <v>0</v>
          </cell>
          <cell r="N473">
            <v>0</v>
          </cell>
          <cell r="O473">
            <v>0</v>
          </cell>
          <cell r="P473">
            <v>0.39851904108451419</v>
          </cell>
          <cell r="Q473">
            <v>2.6746391752577319</v>
          </cell>
          <cell r="R473">
            <v>0.02</v>
          </cell>
          <cell r="S473">
            <v>0</v>
          </cell>
          <cell r="T473">
            <v>1.66</v>
          </cell>
          <cell r="U473">
            <v>0.92</v>
          </cell>
          <cell r="V473">
            <v>0.54459999999999997</v>
          </cell>
          <cell r="W473">
            <v>0.25019999999999998</v>
          </cell>
          <cell r="X473">
            <v>0.20519999999999999</v>
          </cell>
          <cell r="Y473">
            <v>7000</v>
          </cell>
          <cell r="Z473">
            <v>13615</v>
          </cell>
          <cell r="AA473">
            <v>1251</v>
          </cell>
          <cell r="AB473">
            <v>-3078</v>
          </cell>
          <cell r="AC473">
            <v>0</v>
          </cell>
          <cell r="AD473">
            <v>0</v>
          </cell>
          <cell r="AE473">
            <v>0</v>
          </cell>
          <cell r="AF473">
            <v>29888.928081338563</v>
          </cell>
          <cell r="AG473">
            <v>13373.195876288659</v>
          </cell>
          <cell r="AH473">
            <v>-400</v>
          </cell>
          <cell r="AI473">
            <v>0</v>
          </cell>
          <cell r="AJ473">
            <v>16600</v>
          </cell>
          <cell r="AK473">
            <v>-7360</v>
          </cell>
          <cell r="AL473">
            <v>70890.12395762722</v>
          </cell>
          <cell r="AM473">
            <v>0.77108433734939763</v>
          </cell>
          <cell r="AN473">
            <v>1.173913043478261</v>
          </cell>
          <cell r="AO473">
            <v>0.85214378896621135</v>
          </cell>
          <cell r="AP473">
            <v>0.81060146116412601</v>
          </cell>
          <cell r="AQ473">
            <v>7000</v>
          </cell>
          <cell r="AR473">
            <v>10132.5</v>
          </cell>
          <cell r="AS473">
            <v>1424.9999999999998</v>
          </cell>
          <cell r="AT473">
            <v>-4644</v>
          </cell>
          <cell r="AU473">
            <v>0</v>
          </cell>
          <cell r="AV473">
            <v>0</v>
          </cell>
          <cell r="AW473">
            <v>0</v>
          </cell>
          <cell r="AX473">
            <v>25469.664423370436</v>
          </cell>
          <cell r="AY473">
            <v>15698.969072164949</v>
          </cell>
          <cell r="AZ473">
            <v>-400</v>
          </cell>
          <cell r="BA473">
            <v>0</v>
          </cell>
          <cell r="BB473">
            <v>12800</v>
          </cell>
          <cell r="BC473">
            <v>-8640</v>
          </cell>
          <cell r="BD473">
            <v>25921.066747767691</v>
          </cell>
          <cell r="BE473">
            <v>0.78313253012048201</v>
          </cell>
          <cell r="BF473">
            <v>1.2499999999999998</v>
          </cell>
          <cell r="BG473">
            <v>0.79453360250333427</v>
          </cell>
          <cell r="BH473">
            <v>0.78881246845760333</v>
          </cell>
          <cell r="BI473">
            <v>7000</v>
          </cell>
          <cell r="BJ473">
            <v>9905</v>
          </cell>
          <cell r="BK473">
            <v>1394</v>
          </cell>
          <cell r="BL473">
            <v>-4876.5</v>
          </cell>
          <cell r="BM473">
            <v>0</v>
          </cell>
          <cell r="BN473">
            <v>0</v>
          </cell>
          <cell r="BO473">
            <v>0</v>
          </cell>
          <cell r="BP473">
            <v>23747.757703429001</v>
          </cell>
          <cell r="BQ473">
            <v>16716.494845360819</v>
          </cell>
          <cell r="BR473">
            <v>-400</v>
          </cell>
          <cell r="BS473">
            <v>0</v>
          </cell>
          <cell r="BT473">
            <v>13000.000000000002</v>
          </cell>
          <cell r="BU473">
            <v>-9199.9999999999982</v>
          </cell>
          <cell r="BV473">
            <v>12571.688137197456</v>
          </cell>
          <cell r="BW473">
            <v>1.0060240963855422</v>
          </cell>
          <cell r="BX473">
            <v>0.83695652173913038</v>
          </cell>
          <cell r="BY473">
            <v>1.1618342427282833</v>
          </cell>
          <cell r="BZ473">
            <v>1.0811259150489836</v>
          </cell>
          <cell r="CA473">
            <v>7000</v>
          </cell>
          <cell r="CB473">
            <v>14640</v>
          </cell>
          <cell r="CC473">
            <v>1234</v>
          </cell>
          <cell r="CD473">
            <v>-2514</v>
          </cell>
          <cell r="CE473">
            <v>0</v>
          </cell>
          <cell r="CF473">
            <v>0</v>
          </cell>
          <cell r="CG473">
            <v>0</v>
          </cell>
          <cell r="CH473">
            <v>34725.980123342109</v>
          </cell>
          <cell r="CI473">
            <v>11192.783505154637</v>
          </cell>
          <cell r="CJ473">
            <v>-400</v>
          </cell>
          <cell r="CK473">
            <v>0</v>
          </cell>
          <cell r="CL473">
            <v>16700</v>
          </cell>
          <cell r="CM473">
            <v>-6160</v>
          </cell>
          <cell r="CN473">
            <v>8677.3454535620931</v>
          </cell>
          <cell r="CO473">
            <v>0.58433734939759041</v>
          </cell>
          <cell r="CP473">
            <v>2.0217391304347827</v>
          </cell>
          <cell r="CQ473">
            <v>0.39062783535852114</v>
          </cell>
          <cell r="CR473">
            <v>0.47776399394922653</v>
          </cell>
          <cell r="CS473">
            <v>7000</v>
          </cell>
          <cell r="CT473">
            <v>4800</v>
          </cell>
          <cell r="CU473">
            <v>1153</v>
          </cell>
          <cell r="CV473">
            <v>-8659.5</v>
          </cell>
          <cell r="CW473">
            <v>0</v>
          </cell>
          <cell r="CX473">
            <v>0</v>
          </cell>
          <cell r="CY473">
            <v>0</v>
          </cell>
          <cell r="CZ473">
            <v>11675.4472775998</v>
          </cell>
          <cell r="DA473">
            <v>27037.113402061856</v>
          </cell>
          <cell r="DB473">
            <v>-400</v>
          </cell>
          <cell r="DC473">
            <v>0</v>
          </cell>
          <cell r="DD473">
            <v>9700</v>
          </cell>
          <cell r="DE473">
            <v>-14880</v>
          </cell>
          <cell r="DF473">
            <v>1901.6287924788535</v>
          </cell>
          <cell r="DG473">
            <v>0.90361445783132532</v>
          </cell>
          <cell r="DH473">
            <v>1.1413043478260869</v>
          </cell>
          <cell r="DI473">
            <v>0.8780954309205613</v>
          </cell>
          <cell r="DJ473">
            <v>0.890763563879578</v>
          </cell>
          <cell r="DK473">
            <v>7000</v>
          </cell>
          <cell r="DL473">
            <v>11820</v>
          </cell>
          <cell r="DM473">
            <v>1328.5</v>
          </cell>
          <cell r="DN473">
            <v>-3922.5</v>
          </cell>
          <cell r="DO473">
            <v>0</v>
          </cell>
          <cell r="DP473">
            <v>0</v>
          </cell>
          <cell r="DQ473">
            <v>0</v>
          </cell>
          <cell r="DR473">
            <v>26245.33118333665</v>
          </cell>
          <cell r="DS473">
            <v>15262.886597938143</v>
          </cell>
          <cell r="DT473">
            <v>-400</v>
          </cell>
          <cell r="DU473">
            <v>0</v>
          </cell>
          <cell r="DV473">
            <v>15000</v>
          </cell>
          <cell r="DW473">
            <v>-6462.7823715753311</v>
          </cell>
          <cell r="DX473">
            <v>1839.732356553108</v>
          </cell>
          <cell r="DY473">
            <v>121801.58544518643</v>
          </cell>
          <cell r="DZ473" t="str">
            <v>No</v>
          </cell>
          <cell r="EA473">
            <v>47190</v>
          </cell>
          <cell r="EB473">
            <v>4766190</v>
          </cell>
          <cell r="EC473">
            <v>74611.585445186429</v>
          </cell>
          <cell r="ED473">
            <v>1.581088905386447E-2</v>
          </cell>
          <cell r="EE473">
            <v>70</v>
          </cell>
          <cell r="EF473">
            <v>79</v>
          </cell>
        </row>
        <row r="474">
          <cell r="A474" t="str">
            <v>Romain Saiss</v>
          </cell>
          <cell r="B474" t="str">
            <v>Wolverhampton</v>
          </cell>
          <cell r="C474" t="str">
            <v>Defense</v>
          </cell>
          <cell r="D474" t="str">
            <v>3.060.000</v>
          </cell>
          <cell r="E474">
            <v>0.14099999999999999</v>
          </cell>
          <cell r="F474" t="str">
            <v>Romain Saiss</v>
          </cell>
          <cell r="G474" t="str">
            <v>Newcastle</v>
          </cell>
          <cell r="H474">
            <v>3060000</v>
          </cell>
          <cell r="I474">
            <v>0.72043010752688141</v>
          </cell>
          <cell r="J474">
            <v>1.0147058823529413</v>
          </cell>
          <cell r="K474">
            <v>1.0031115286347965</v>
          </cell>
          <cell r="L474">
            <v>190</v>
          </cell>
          <cell r="M474">
            <v>0.12967741935483865</v>
          </cell>
          <cell r="N474">
            <v>1.4408602150537629E-2</v>
          </cell>
          <cell r="O474">
            <v>0.4250537634408601</v>
          </cell>
          <cell r="P474">
            <v>0.4213068420266145</v>
          </cell>
          <cell r="Q474">
            <v>0</v>
          </cell>
          <cell r="R474">
            <v>0.38</v>
          </cell>
          <cell r="S474">
            <v>0.01</v>
          </cell>
          <cell r="T474">
            <v>1.34</v>
          </cell>
          <cell r="U474">
            <v>3.4499999999999997</v>
          </cell>
          <cell r="V474">
            <v>0.37019999999999997</v>
          </cell>
          <cell r="W474">
            <v>0.42870000000000003</v>
          </cell>
          <cell r="X474">
            <v>1.2010999999999998</v>
          </cell>
          <cell r="Y474">
            <v>14000</v>
          </cell>
          <cell r="Z474">
            <v>9255</v>
          </cell>
          <cell r="AA474">
            <v>2143.5</v>
          </cell>
          <cell r="AB474">
            <v>-18016.499999999996</v>
          </cell>
          <cell r="AC474">
            <v>19451.612903225796</v>
          </cell>
          <cell r="AD474">
            <v>720.43010752688144</v>
          </cell>
          <cell r="AE474">
            <v>4250.5376344086008</v>
          </cell>
          <cell r="AF474">
            <v>21065.342101330723</v>
          </cell>
          <cell r="AG474">
            <v>0</v>
          </cell>
          <cell r="AH474">
            <v>-7600</v>
          </cell>
          <cell r="AI474">
            <v>-500</v>
          </cell>
          <cell r="AJ474">
            <v>13400</v>
          </cell>
          <cell r="AK474">
            <v>-27599.999999999996</v>
          </cell>
          <cell r="AL474">
            <v>30569.922746492008</v>
          </cell>
          <cell r="AM474">
            <v>0.76119402985074625</v>
          </cell>
          <cell r="AN474">
            <v>0.41449275362318844</v>
          </cell>
          <cell r="AO474">
            <v>0.5680157509253958</v>
          </cell>
          <cell r="AP474">
            <v>0.6575486282136096</v>
          </cell>
          <cell r="AQ474">
            <v>14000</v>
          </cell>
          <cell r="AR474">
            <v>6627.5</v>
          </cell>
          <cell r="AS474">
            <v>1363.5</v>
          </cell>
          <cell r="AT474">
            <v>-6933</v>
          </cell>
          <cell r="AU474">
            <v>14806.451612903218</v>
          </cell>
          <cell r="AV474">
            <v>548.38709677419331</v>
          </cell>
          <cell r="AW474">
            <v>3235.4838709677406</v>
          </cell>
          <cell r="AX474">
            <v>11965.446112187727</v>
          </cell>
          <cell r="AY474">
            <v>0</v>
          </cell>
          <cell r="AZ474">
            <v>-7600</v>
          </cell>
          <cell r="BA474">
            <v>-500</v>
          </cell>
          <cell r="BB474">
            <v>10200</v>
          </cell>
          <cell r="BC474">
            <v>-11440</v>
          </cell>
          <cell r="BD474">
            <v>11136.884346416438</v>
          </cell>
          <cell r="BE474">
            <v>0.74626865671641784</v>
          </cell>
          <cell r="BF474">
            <v>0.49275362318840582</v>
          </cell>
          <cell r="BG474">
            <v>0.43361157671679662</v>
          </cell>
          <cell r="BH474">
            <v>0.56885035720576971</v>
          </cell>
          <cell r="BI474">
            <v>14000</v>
          </cell>
          <cell r="BJ474">
            <v>5477.5</v>
          </cell>
          <cell r="BK474">
            <v>1231.5</v>
          </cell>
          <cell r="BL474">
            <v>-8020.4999999999991</v>
          </cell>
          <cell r="BM474">
            <v>14516.129032258055</v>
          </cell>
          <cell r="BN474">
            <v>537.6344086021503</v>
          </cell>
          <cell r="BO474">
            <v>3172.0430107526868</v>
          </cell>
          <cell r="BP474">
            <v>9134.1762026367323</v>
          </cell>
          <cell r="BQ474">
            <v>0</v>
          </cell>
          <cell r="BR474">
            <v>-7600</v>
          </cell>
          <cell r="BS474">
            <v>-500</v>
          </cell>
          <cell r="BT474">
            <v>10000</v>
          </cell>
          <cell r="BU474">
            <v>-13599.999999999998</v>
          </cell>
          <cell r="BV474">
            <v>3587.1206635624071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14000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-7600</v>
          </cell>
          <cell r="CK474">
            <v>-500</v>
          </cell>
          <cell r="CL474">
            <v>0</v>
          </cell>
          <cell r="CM474">
            <v>0</v>
          </cell>
          <cell r="CN474">
            <v>-1012.5</v>
          </cell>
          <cell r="CO474">
            <v>0.90298507462686561</v>
          </cell>
          <cell r="CP474">
            <v>0.336231884057971</v>
          </cell>
          <cell r="CQ474">
            <v>0.74408044116881922</v>
          </cell>
          <cell r="CR474">
            <v>0.8196911202991144</v>
          </cell>
          <cell r="CS474">
            <v>14000</v>
          </cell>
          <cell r="CT474">
            <v>9195</v>
          </cell>
          <cell r="CU474">
            <v>1428.5</v>
          </cell>
          <cell r="CV474">
            <v>-5197.5</v>
          </cell>
          <cell r="CW474">
            <v>17564.516129032247</v>
          </cell>
          <cell r="CX474">
            <v>650.53763440860189</v>
          </cell>
          <cell r="CY474">
            <v>3838.1720430107512</v>
          </cell>
          <cell r="CZ474">
            <v>15674.309044130267</v>
          </cell>
          <cell r="DA474">
            <v>0</v>
          </cell>
          <cell r="DB474">
            <v>-7600</v>
          </cell>
          <cell r="DC474">
            <v>-500</v>
          </cell>
          <cell r="DD474">
            <v>12100</v>
          </cell>
          <cell r="DE474">
            <v>-9279.9999999999982</v>
          </cell>
          <cell r="DF474">
            <v>2367.0959281613668</v>
          </cell>
          <cell r="DG474">
            <v>0.74626865671641784</v>
          </cell>
          <cell r="DH474">
            <v>0.31884057971014496</v>
          </cell>
          <cell r="DI474">
            <v>0.7900918060026465</v>
          </cell>
          <cell r="DJ474">
            <v>0.76786766486696367</v>
          </cell>
          <cell r="DK474">
            <v>14000</v>
          </cell>
          <cell r="DL474">
            <v>8022.5000000000009</v>
          </cell>
          <cell r="DM474">
            <v>1531.5</v>
          </cell>
          <cell r="DN474">
            <v>-5592</v>
          </cell>
          <cell r="DO474">
            <v>14516.129032258055</v>
          </cell>
          <cell r="DP474">
            <v>537.6344086021503</v>
          </cell>
          <cell r="DQ474">
            <v>3172.0430107526868</v>
          </cell>
          <cell r="DR474">
            <v>16643.554184903976</v>
          </cell>
          <cell r="DS474">
            <v>0</v>
          </cell>
          <cell r="DT474">
            <v>-7600</v>
          </cell>
          <cell r="DU474">
            <v>-500</v>
          </cell>
          <cell r="DV474">
            <v>10000</v>
          </cell>
          <cell r="DW474">
            <v>-21806.533845673042</v>
          </cell>
          <cell r="DX474">
            <v>591.40083721386952</v>
          </cell>
          <cell r="DY474">
            <v>47239.924521846093</v>
          </cell>
          <cell r="DZ474" t="str">
            <v>No</v>
          </cell>
          <cell r="EA474">
            <v>30600</v>
          </cell>
          <cell r="EB474">
            <v>3090600</v>
          </cell>
          <cell r="EC474">
            <v>16639.924521846093</v>
          </cell>
          <cell r="ED474">
            <v>5.4378838306686581E-3</v>
          </cell>
          <cell r="EE474">
            <v>166</v>
          </cell>
          <cell r="EF474">
            <v>159</v>
          </cell>
        </row>
        <row r="475">
          <cell r="A475" t="str">
            <v>Edouard Mendy</v>
          </cell>
          <cell r="B475" t="str">
            <v>Chelsea</v>
          </cell>
          <cell r="C475" t="str">
            <v>Goalkeeper</v>
          </cell>
          <cell r="D475" t="str">
            <v>6.562.000</v>
          </cell>
          <cell r="E475">
            <v>9.0000000000000011E-3</v>
          </cell>
          <cell r="F475" t="str">
            <v>Edouard Mendy</v>
          </cell>
          <cell r="G475" t="str">
            <v>Manchester United</v>
          </cell>
          <cell r="H475">
            <v>6562000</v>
          </cell>
          <cell r="I475">
            <v>1.003571428571429</v>
          </cell>
          <cell r="J475">
            <v>0.9963636363636369</v>
          </cell>
          <cell r="K475">
            <v>0.99321007287201368</v>
          </cell>
          <cell r="L475">
            <v>190</v>
          </cell>
          <cell r="M475">
            <v>0</v>
          </cell>
          <cell r="N475">
            <v>0</v>
          </cell>
          <cell r="O475">
            <v>0</v>
          </cell>
          <cell r="P475">
            <v>0.51646923789344712</v>
          </cell>
          <cell r="Q475">
            <v>10.90021818181819</v>
          </cell>
          <cell r="R475">
            <v>0.02</v>
          </cell>
          <cell r="S475">
            <v>0</v>
          </cell>
          <cell r="T475">
            <v>2.81</v>
          </cell>
          <cell r="U475">
            <v>2.74</v>
          </cell>
          <cell r="V475">
            <v>0.76150000000000007</v>
          </cell>
          <cell r="W475">
            <v>0.51229999999999998</v>
          </cell>
          <cell r="X475">
            <v>0.72629999999999995</v>
          </cell>
          <cell r="Y475">
            <v>14000</v>
          </cell>
          <cell r="Z475">
            <v>19037.5</v>
          </cell>
          <cell r="AA475">
            <v>2561.5</v>
          </cell>
          <cell r="AB475">
            <v>-10894.5</v>
          </cell>
          <cell r="AC475">
            <v>0</v>
          </cell>
          <cell r="AD475">
            <v>0</v>
          </cell>
          <cell r="AE475">
            <v>0</v>
          </cell>
          <cell r="AF475">
            <v>38735.192842008531</v>
          </cell>
          <cell r="AG475">
            <v>54501.090909090948</v>
          </cell>
          <cell r="AH475">
            <v>-400</v>
          </cell>
          <cell r="AI475">
            <v>0</v>
          </cell>
          <cell r="AJ475">
            <v>28100</v>
          </cell>
          <cell r="AK475">
            <v>-21920</v>
          </cell>
          <cell r="AL475">
            <v>123720.78375109949</v>
          </cell>
          <cell r="AM475">
            <v>0.65836298932384341</v>
          </cell>
          <cell r="AN475">
            <v>0.28102189781021897</v>
          </cell>
          <cell r="AO475">
            <v>0.89649689534220123</v>
          </cell>
          <cell r="AP475">
            <v>0.76825801391006421</v>
          </cell>
          <cell r="AQ475">
            <v>14000</v>
          </cell>
          <cell r="AR475">
            <v>15620</v>
          </cell>
          <cell r="AS475">
            <v>1129</v>
          </cell>
          <cell r="AT475">
            <v>-2242.5</v>
          </cell>
          <cell r="AU475">
            <v>0</v>
          </cell>
          <cell r="AV475">
            <v>0</v>
          </cell>
          <cell r="AW475">
            <v>0</v>
          </cell>
          <cell r="AX475">
            <v>34725.980123342102</v>
          </cell>
          <cell r="AY475">
            <v>15316.000000000011</v>
          </cell>
          <cell r="AZ475">
            <v>-400</v>
          </cell>
          <cell r="BA475">
            <v>0</v>
          </cell>
          <cell r="BB475">
            <v>18500</v>
          </cell>
          <cell r="BC475">
            <v>-6160</v>
          </cell>
          <cell r="BD475">
            <v>38244.240061671058</v>
          </cell>
          <cell r="BE475">
            <v>0.65480427046263345</v>
          </cell>
          <cell r="BF475">
            <v>0.42700729927007292</v>
          </cell>
          <cell r="BG475">
            <v>0.60093984015659208</v>
          </cell>
          <cell r="BH475">
            <v>0.62729416833385976</v>
          </cell>
          <cell r="BI475">
            <v>14000</v>
          </cell>
          <cell r="BJ475">
            <v>13155</v>
          </cell>
          <cell r="BK475">
            <v>1172.5</v>
          </cell>
          <cell r="BL475">
            <v>-3589.5</v>
          </cell>
          <cell r="BM475">
            <v>0</v>
          </cell>
          <cell r="BN475">
            <v>0</v>
          </cell>
          <cell r="BO475">
            <v>0</v>
          </cell>
          <cell r="BP475">
            <v>23277.520594911377</v>
          </cell>
          <cell r="BQ475">
            <v>23272.363636363651</v>
          </cell>
          <cell r="BR475">
            <v>-400</v>
          </cell>
          <cell r="BS475">
            <v>0</v>
          </cell>
          <cell r="BT475">
            <v>18400</v>
          </cell>
          <cell r="BU475">
            <v>-9359.9999999999982</v>
          </cell>
          <cell r="BV475">
            <v>16481.971057818755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14000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-400</v>
          </cell>
          <cell r="CK475">
            <v>0</v>
          </cell>
          <cell r="CL475">
            <v>0</v>
          </cell>
          <cell r="CM475">
            <v>0</v>
          </cell>
          <cell r="CN475">
            <v>-50</v>
          </cell>
          <cell r="CO475">
            <v>0.86120996441281139</v>
          </cell>
          <cell r="CP475">
            <v>0.13503649635036497</v>
          </cell>
          <cell r="CQ475">
            <v>1.3374162098302169</v>
          </cell>
          <cell r="CR475">
            <v>1.0732176696611915</v>
          </cell>
          <cell r="CS475">
            <v>14000</v>
          </cell>
          <cell r="CT475">
            <v>20642.5</v>
          </cell>
          <cell r="CU475">
            <v>669</v>
          </cell>
          <cell r="CV475">
            <v>-607.5</v>
          </cell>
          <cell r="CW475">
            <v>0</v>
          </cell>
          <cell r="CX475">
            <v>0</v>
          </cell>
          <cell r="CY475">
            <v>0</v>
          </cell>
          <cell r="CZ475">
            <v>51805.074797801601</v>
          </cell>
          <cell r="DA475">
            <v>7359.6363636363694</v>
          </cell>
          <cell r="DB475">
            <v>-400</v>
          </cell>
          <cell r="DC475">
            <v>0</v>
          </cell>
          <cell r="DD475">
            <v>24200</v>
          </cell>
          <cell r="DE475">
            <v>-2960</v>
          </cell>
          <cell r="DF475">
            <v>6294.294447589873</v>
          </cell>
          <cell r="DG475">
            <v>0.67259786476868322</v>
          </cell>
          <cell r="DH475">
            <v>0.30291970802919704</v>
          </cell>
          <cell r="DI475">
            <v>0.84428898050167522</v>
          </cell>
          <cell r="DJ475">
            <v>0.7535694828834002</v>
          </cell>
          <cell r="DK475">
            <v>14000</v>
          </cell>
          <cell r="DL475">
            <v>15434.999999999998</v>
          </cell>
          <cell r="DM475">
            <v>1120</v>
          </cell>
          <cell r="DN475">
            <v>-2379</v>
          </cell>
          <cell r="DO475">
            <v>0</v>
          </cell>
          <cell r="DP475">
            <v>0</v>
          </cell>
          <cell r="DQ475">
            <v>0</v>
          </cell>
          <cell r="DR475">
            <v>32703.696474115171</v>
          </cell>
          <cell r="DS475">
            <v>16509.454545454555</v>
          </cell>
          <cell r="DT475">
            <v>-400</v>
          </cell>
          <cell r="DU475">
            <v>0</v>
          </cell>
          <cell r="DV475">
            <v>18900</v>
          </cell>
          <cell r="DW475">
            <v>-18506.814452596722</v>
          </cell>
          <cell r="DX475">
            <v>1980.6980177179066</v>
          </cell>
          <cell r="DY475">
            <v>186671.98733589711</v>
          </cell>
          <cell r="DZ475" t="str">
            <v>No</v>
          </cell>
          <cell r="EA475">
            <v>65620</v>
          </cell>
          <cell r="EB475">
            <v>6627620</v>
          </cell>
          <cell r="EC475">
            <v>121051.98733589711</v>
          </cell>
          <cell r="ED475">
            <v>1.8447422635766094E-2</v>
          </cell>
          <cell r="EE475">
            <v>38</v>
          </cell>
          <cell r="EF475">
            <v>55</v>
          </cell>
        </row>
        <row r="476">
          <cell r="A476" t="str">
            <v>Andriy Yarmolenko</v>
          </cell>
          <cell r="B476" t="str">
            <v>West Ham</v>
          </cell>
          <cell r="C476" t="str">
            <v>Striker</v>
          </cell>
          <cell r="D476" t="str">
            <v>3.621.000</v>
          </cell>
          <cell r="E476">
            <v>1E-3</v>
          </cell>
          <cell r="F476" t="str">
            <v>Andriy Yarmolenko</v>
          </cell>
          <cell r="G476" t="str">
            <v/>
          </cell>
          <cell r="H476">
            <v>3621000</v>
          </cell>
          <cell r="I476">
            <v>0.76811594202898537</v>
          </cell>
          <cell r="J476">
            <v>1.0043668122270741</v>
          </cell>
          <cell r="K476">
            <v>1.2532355465350469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0.53</v>
          </cell>
          <cell r="U476">
            <v>2.2999999999999998</v>
          </cell>
          <cell r="V476">
            <v>6.8400000000000002E-2</v>
          </cell>
          <cell r="W476">
            <v>0.1605</v>
          </cell>
          <cell r="X476">
            <v>0.77110000000000001</v>
          </cell>
          <cell r="Y476">
            <v>-5000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-5000</v>
          </cell>
          <cell r="AM476">
            <v>3.3207547169811318</v>
          </cell>
          <cell r="AN476">
            <v>0.56956521739130439</v>
          </cell>
          <cell r="AO476">
            <v>2.6912344723492616</v>
          </cell>
          <cell r="AP476">
            <v>2.9894697805055728</v>
          </cell>
          <cell r="AQ476">
            <v>-5000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1.9245283018867925</v>
          </cell>
          <cell r="BF476">
            <v>0.85652173913043483</v>
          </cell>
          <cell r="BG476">
            <v>1.39096812846378</v>
          </cell>
          <cell r="BH476">
            <v>1.6361410483974321</v>
          </cell>
          <cell r="BI476">
            <v>-5000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2.4528301886792452</v>
          </cell>
          <cell r="BX476">
            <v>0.56521739130434789</v>
          </cell>
          <cell r="BY476">
            <v>2.7182818284590446</v>
          </cell>
          <cell r="BZ476">
            <v>2.5821471162934468</v>
          </cell>
          <cell r="CA476">
            <v>-5000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2.1886792452830188</v>
          </cell>
          <cell r="CP476">
            <v>0.5260869565217392</v>
          </cell>
          <cell r="CQ476">
            <v>2.9742740725630652</v>
          </cell>
          <cell r="CR476">
            <v>2.5514176319062667</v>
          </cell>
          <cell r="CS476">
            <v>-5000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2.4905660377358489</v>
          </cell>
          <cell r="DH476">
            <v>0.5043478260869565</v>
          </cell>
          <cell r="DI476">
            <v>3.1267683651861553</v>
          </cell>
          <cell r="DJ476">
            <v>2.7905954737653182</v>
          </cell>
          <cell r="DK476">
            <v>-5000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>
            <v>0</v>
          </cell>
          <cell r="DV476">
            <v>0</v>
          </cell>
          <cell r="DW476">
            <v>0</v>
          </cell>
          <cell r="DX476">
            <v>0</v>
          </cell>
          <cell r="DY476">
            <v>-5000</v>
          </cell>
          <cell r="DZ476" t="str">
            <v>No</v>
          </cell>
          <cell r="EA476">
            <v>36210</v>
          </cell>
          <cell r="EB476">
            <v>3657210</v>
          </cell>
          <cell r="EC476">
            <v>-41210</v>
          </cell>
          <cell r="ED476">
            <v>-1.1380834023750345E-2</v>
          </cell>
          <cell r="EE476">
            <v>475</v>
          </cell>
          <cell r="EF476">
            <v>330</v>
          </cell>
        </row>
        <row r="477">
          <cell r="A477" t="str">
            <v>Jordan Ayew</v>
          </cell>
          <cell r="B477" t="str">
            <v>Crystal Palace</v>
          </cell>
          <cell r="C477" t="str">
            <v>Striker</v>
          </cell>
          <cell r="D477" t="str">
            <v>4.688.000</v>
          </cell>
          <cell r="E477">
            <v>2E-3</v>
          </cell>
          <cell r="F477" t="str">
            <v>Jordan Ayew</v>
          </cell>
          <cell r="G477" t="str">
            <v>Fulham</v>
          </cell>
          <cell r="H477">
            <v>4688000</v>
          </cell>
          <cell r="I477">
            <v>1.0894736842105264</v>
          </cell>
          <cell r="J477">
            <v>1.043076923076923</v>
          </cell>
          <cell r="K477">
            <v>1.00622830088045</v>
          </cell>
          <cell r="L477">
            <v>95</v>
          </cell>
          <cell r="M477">
            <v>0.21789473684210528</v>
          </cell>
          <cell r="N477">
            <v>0.20700000000000002</v>
          </cell>
          <cell r="O477">
            <v>0.87157894736842112</v>
          </cell>
          <cell r="P477">
            <v>0.27168164123772154</v>
          </cell>
          <cell r="Q477">
            <v>0</v>
          </cell>
          <cell r="R477">
            <v>0.04</v>
          </cell>
          <cell r="S477">
            <v>0</v>
          </cell>
          <cell r="T477">
            <v>2.0700000000000003</v>
          </cell>
          <cell r="U477">
            <v>3.3899999999999997</v>
          </cell>
          <cell r="V477">
            <v>0.47959999999999997</v>
          </cell>
          <cell r="W477">
            <v>0.48980000000000001</v>
          </cell>
          <cell r="X477">
            <v>1.0306000000000002</v>
          </cell>
          <cell r="Y477">
            <v>7000</v>
          </cell>
          <cell r="Z477">
            <v>11990</v>
          </cell>
          <cell r="AA477">
            <v>2449</v>
          </cell>
          <cell r="AB477">
            <v>-15459.000000000004</v>
          </cell>
          <cell r="AC477">
            <v>21789.473684210527</v>
          </cell>
          <cell r="AD477">
            <v>10350</v>
          </cell>
          <cell r="AE477">
            <v>8715.7894736842118</v>
          </cell>
          <cell r="AF477">
            <v>0</v>
          </cell>
          <cell r="AG477">
            <v>0</v>
          </cell>
          <cell r="AH477">
            <v>-800</v>
          </cell>
          <cell r="AI477">
            <v>0</v>
          </cell>
          <cell r="AJ477">
            <v>20700.000000000004</v>
          </cell>
          <cell r="AK477">
            <v>-27119.999999999996</v>
          </cell>
          <cell r="AL477">
            <v>39615.263157894733</v>
          </cell>
          <cell r="AM477">
            <v>0.42995169082125601</v>
          </cell>
          <cell r="AN477">
            <v>0.5752212389380531</v>
          </cell>
          <cell r="AO477">
            <v>0.35348357689309606</v>
          </cell>
          <cell r="AP477">
            <v>0.38984722849179282</v>
          </cell>
          <cell r="AQ477">
            <v>7000</v>
          </cell>
          <cell r="AR477">
            <v>4082.5</v>
          </cell>
          <cell r="AS477">
            <v>1096</v>
          </cell>
          <cell r="AT477">
            <v>-9262.5</v>
          </cell>
          <cell r="AU477">
            <v>9368.4210526315783</v>
          </cell>
          <cell r="AV477">
            <v>4450</v>
          </cell>
          <cell r="AW477">
            <v>3747.3684210526317</v>
          </cell>
          <cell r="AX477">
            <v>0</v>
          </cell>
          <cell r="AY477">
            <v>0</v>
          </cell>
          <cell r="AZ477">
            <v>-800</v>
          </cell>
          <cell r="BA477">
            <v>0</v>
          </cell>
          <cell r="BB477">
            <v>8900</v>
          </cell>
          <cell r="BC477">
            <v>-15599.999999999998</v>
          </cell>
          <cell r="BD477">
            <v>2990.8947368421059</v>
          </cell>
          <cell r="BE477">
            <v>0.74396135265700469</v>
          </cell>
          <cell r="BF477">
            <v>0.29203539823008851</v>
          </cell>
          <cell r="BG477">
            <v>0.92319181118468829</v>
          </cell>
          <cell r="BH477">
            <v>0.82874545465470328</v>
          </cell>
          <cell r="BI477">
            <v>7000</v>
          </cell>
          <cell r="BJ477">
            <v>12402.5</v>
          </cell>
          <cell r="BK477">
            <v>1311.5</v>
          </cell>
          <cell r="BL477">
            <v>-3624</v>
          </cell>
          <cell r="BM477">
            <v>16210.526315789471</v>
          </cell>
          <cell r="BN477">
            <v>7699.9999999999982</v>
          </cell>
          <cell r="BO477">
            <v>6484.2105263157891</v>
          </cell>
          <cell r="BP477">
            <v>0</v>
          </cell>
          <cell r="BQ477">
            <v>0</v>
          </cell>
          <cell r="BR477">
            <v>-800</v>
          </cell>
          <cell r="BS477">
            <v>0</v>
          </cell>
          <cell r="BT477">
            <v>15400</v>
          </cell>
          <cell r="BU477">
            <v>-7919.9999999999991</v>
          </cell>
          <cell r="BV477">
            <v>11791.184210526315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7000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-800</v>
          </cell>
          <cell r="CK477">
            <v>0</v>
          </cell>
          <cell r="CL477">
            <v>0</v>
          </cell>
          <cell r="CM477">
            <v>0</v>
          </cell>
          <cell r="CN477">
            <v>-100</v>
          </cell>
          <cell r="CO477">
            <v>0.46376811594202888</v>
          </cell>
          <cell r="CP477">
            <v>0.49852507374631272</v>
          </cell>
          <cell r="CQ477">
            <v>0.45844348601488999</v>
          </cell>
          <cell r="CR477">
            <v>0.4610981151284631</v>
          </cell>
          <cell r="CS477">
            <v>7000</v>
          </cell>
          <cell r="CT477">
            <v>5285</v>
          </cell>
          <cell r="CU477">
            <v>1237.5</v>
          </cell>
          <cell r="CV477">
            <v>-8116.5</v>
          </cell>
          <cell r="CW477">
            <v>10105.263157894735</v>
          </cell>
          <cell r="CX477">
            <v>4799.9999999999991</v>
          </cell>
          <cell r="CY477">
            <v>4042.1052631578946</v>
          </cell>
          <cell r="CZ477">
            <v>0</v>
          </cell>
          <cell r="DA477">
            <v>0</v>
          </cell>
          <cell r="DB477">
            <v>-800</v>
          </cell>
          <cell r="DC477">
            <v>0</v>
          </cell>
          <cell r="DD477">
            <v>9600</v>
          </cell>
          <cell r="DE477">
            <v>-13520</v>
          </cell>
          <cell r="DF477">
            <v>789.58552631578914</v>
          </cell>
          <cell r="DG477">
            <v>0.40096618357487918</v>
          </cell>
          <cell r="DH477">
            <v>0.55752212389380529</v>
          </cell>
          <cell r="DI477">
            <v>0.37534178054866618</v>
          </cell>
          <cell r="DJ477">
            <v>0.38794247161505596</v>
          </cell>
          <cell r="DK477">
            <v>7000</v>
          </cell>
          <cell r="DL477">
            <v>3965</v>
          </cell>
          <cell r="DM477">
            <v>1120</v>
          </cell>
          <cell r="DN477">
            <v>-9261</v>
          </cell>
          <cell r="DO477">
            <v>8736.8421052631566</v>
          </cell>
          <cell r="DP477">
            <v>4149.9999999999991</v>
          </cell>
          <cell r="DQ477">
            <v>3494.7368421052633</v>
          </cell>
          <cell r="DR477">
            <v>0</v>
          </cell>
          <cell r="DS477">
            <v>0</v>
          </cell>
          <cell r="DT477">
            <v>-800</v>
          </cell>
          <cell r="DU477">
            <v>0</v>
          </cell>
          <cell r="DV477">
            <v>8300</v>
          </cell>
          <cell r="DW477">
            <v>-10179.269088479825</v>
          </cell>
          <cell r="DX477">
            <v>297.6971830902686</v>
          </cell>
          <cell r="DY477">
            <v>55384.624814669209</v>
          </cell>
          <cell r="DZ477" t="str">
            <v>No</v>
          </cell>
          <cell r="EA477">
            <v>46880</v>
          </cell>
          <cell r="EB477">
            <v>4734880</v>
          </cell>
          <cell r="EC477">
            <v>8504.6248146692087</v>
          </cell>
          <cell r="ED477">
            <v>1.8141264536410428E-3</v>
          </cell>
          <cell r="EE477">
            <v>182</v>
          </cell>
          <cell r="EF477">
            <v>184</v>
          </cell>
        </row>
        <row r="478">
          <cell r="A478" t="str">
            <v>Reda Khadra</v>
          </cell>
          <cell r="B478" t="str">
            <v>Brighton and Hove</v>
          </cell>
          <cell r="C478" t="str">
            <v>Midfield</v>
          </cell>
          <cell r="D478" t="str">
            <v>2.457.000</v>
          </cell>
          <cell r="E478">
            <v>0</v>
          </cell>
          <cell r="F478" t="e">
            <v>#N/A</v>
          </cell>
          <cell r="G478" t="str">
            <v/>
          </cell>
          <cell r="H478">
            <v>2457000</v>
          </cell>
          <cell r="I478">
            <v>1.0849673202614376</v>
          </cell>
          <cell r="J478">
            <v>0.94845360824742264</v>
          </cell>
          <cell r="K478">
            <v>1.0487343186434583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1.66</v>
          </cell>
          <cell r="U478">
            <v>0.92</v>
          </cell>
          <cell r="V478">
            <v>0.54459999999999997</v>
          </cell>
          <cell r="W478">
            <v>0.25019999999999998</v>
          </cell>
          <cell r="X478">
            <v>0.20519999999999999</v>
          </cell>
          <cell r="Y478">
            <v>-5000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-5000</v>
          </cell>
          <cell r="AM478">
            <v>0.77108433734939763</v>
          </cell>
          <cell r="AN478">
            <v>1.173913043478261</v>
          </cell>
          <cell r="AO478">
            <v>0.85214378896621135</v>
          </cell>
          <cell r="AP478">
            <v>0.81060146116412601</v>
          </cell>
          <cell r="AQ478">
            <v>-5000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0.78313253012048201</v>
          </cell>
          <cell r="BF478">
            <v>1.2499999999999998</v>
          </cell>
          <cell r="BG478">
            <v>0.79453360250333427</v>
          </cell>
          <cell r="BH478">
            <v>0.78881246845760333</v>
          </cell>
          <cell r="BI478">
            <v>-5000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1.0060240963855422</v>
          </cell>
          <cell r="BX478">
            <v>0.83695652173913038</v>
          </cell>
          <cell r="BY478">
            <v>1.1618342427282833</v>
          </cell>
          <cell r="BZ478">
            <v>1.0811259150489836</v>
          </cell>
          <cell r="CA478">
            <v>-5000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0.58433734939759041</v>
          </cell>
          <cell r="CP478">
            <v>2.0217391304347827</v>
          </cell>
          <cell r="CQ478">
            <v>0.39062783535852114</v>
          </cell>
          <cell r="CR478">
            <v>0.47776399394922653</v>
          </cell>
          <cell r="CS478">
            <v>-5000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0.90361445783132532</v>
          </cell>
          <cell r="DH478">
            <v>1.1413043478260869</v>
          </cell>
          <cell r="DI478">
            <v>0.8780954309205613</v>
          </cell>
          <cell r="DJ478">
            <v>0.890763563879578</v>
          </cell>
          <cell r="DK478">
            <v>-5000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-5000</v>
          </cell>
          <cell r="DZ478" t="str">
            <v>No</v>
          </cell>
          <cell r="EA478">
            <v>24570</v>
          </cell>
          <cell r="EB478">
            <v>2481570</v>
          </cell>
          <cell r="EC478">
            <v>-29570</v>
          </cell>
          <cell r="ED478">
            <v>-1.2035002035002035E-2</v>
          </cell>
          <cell r="EE478">
            <v>334</v>
          </cell>
          <cell r="EF478">
            <v>468</v>
          </cell>
        </row>
        <row r="479">
          <cell r="A479" t="str">
            <v>Fabinho</v>
          </cell>
          <cell r="B479" t="str">
            <v>Liverpool</v>
          </cell>
          <cell r="C479" t="str">
            <v>Midfield</v>
          </cell>
          <cell r="D479" t="str">
            <v>4.861.000</v>
          </cell>
          <cell r="E479">
            <v>6.0000000000000001E-3</v>
          </cell>
          <cell r="F479" t="str">
            <v>Fabinho</v>
          </cell>
          <cell r="G479" t="str">
            <v/>
          </cell>
          <cell r="H479">
            <v>4861000</v>
          </cell>
          <cell r="I479">
            <v>1.0082191780821921</v>
          </cell>
          <cell r="J479">
            <v>0.87837837837837884</v>
          </cell>
          <cell r="K479">
            <v>1.1290504835374364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3.6799999999999997</v>
          </cell>
          <cell r="U479">
            <v>1.95</v>
          </cell>
          <cell r="V479">
            <v>1.1375</v>
          </cell>
          <cell r="W479">
            <v>0.44940000000000002</v>
          </cell>
          <cell r="X479">
            <v>0.41310000000000002</v>
          </cell>
          <cell r="Y479">
            <v>-5000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-5000</v>
          </cell>
          <cell r="AM479">
            <v>0.57065217391304357</v>
          </cell>
          <cell r="AN479">
            <v>0.35897435897435898</v>
          </cell>
          <cell r="AO479">
            <v>0.63742840251008448</v>
          </cell>
          <cell r="AP479">
            <v>0.60311682417778589</v>
          </cell>
          <cell r="AQ479">
            <v>-5000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0.46195652173913043</v>
          </cell>
          <cell r="BF479">
            <v>0.51282051282051289</v>
          </cell>
          <cell r="BG479">
            <v>0.4722185749595107</v>
          </cell>
          <cell r="BH479">
            <v>0.46705936495150635</v>
          </cell>
          <cell r="BI479">
            <v>-5000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-5000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0.42391304347826092</v>
          </cell>
          <cell r="CP479">
            <v>0.66153846153846152</v>
          </cell>
          <cell r="CQ479">
            <v>0.35334395557606957</v>
          </cell>
          <cell r="CR479">
            <v>0.38702339929634627</v>
          </cell>
          <cell r="CS479">
            <v>-5000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0.57608695652173925</v>
          </cell>
          <cell r="DH479">
            <v>0.51282051282051289</v>
          </cell>
          <cell r="DI479">
            <v>0.4722185749595107</v>
          </cell>
          <cell r="DJ479">
            <v>0.52157354386649757</v>
          </cell>
          <cell r="DK479">
            <v>-5000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-5000</v>
          </cell>
          <cell r="DZ479" t="str">
            <v>No</v>
          </cell>
          <cell r="EA479">
            <v>48610</v>
          </cell>
          <cell r="EB479">
            <v>4909610</v>
          </cell>
          <cell r="EC479">
            <v>-53610</v>
          </cell>
          <cell r="ED479">
            <v>-1.1028594939312899E-2</v>
          </cell>
          <cell r="EE479">
            <v>539</v>
          </cell>
          <cell r="EF479">
            <v>267</v>
          </cell>
        </row>
        <row r="480">
          <cell r="A480" t="str">
            <v>Daniel Owen James</v>
          </cell>
          <cell r="B480" t="str">
            <v>Manchester United</v>
          </cell>
          <cell r="C480" t="str">
            <v>Midfield</v>
          </cell>
          <cell r="D480" t="str">
            <v>4.381.000</v>
          </cell>
          <cell r="E480">
            <v>5.0000000000000001E-3</v>
          </cell>
          <cell r="F480" t="str">
            <v>Daniel James</v>
          </cell>
          <cell r="G480" t="str">
            <v/>
          </cell>
          <cell r="H480">
            <v>4381000</v>
          </cell>
          <cell r="I480">
            <v>1.0573248407643316</v>
          </cell>
          <cell r="J480">
            <v>1.0991379310344831</v>
          </cell>
          <cell r="K480">
            <v>0.88645172167921571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3.32</v>
          </cell>
          <cell r="U480">
            <v>2.5499999999999998</v>
          </cell>
          <cell r="V480">
            <v>0.91920000000000002</v>
          </cell>
          <cell r="W480">
            <v>0.45950000000000002</v>
          </cell>
          <cell r="X480">
            <v>0.62139999999999995</v>
          </cell>
          <cell r="Y480">
            <v>-5000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-5000</v>
          </cell>
          <cell r="AM480">
            <v>0.25</v>
          </cell>
          <cell r="AN480">
            <v>0.78823529411764703</v>
          </cell>
          <cell r="AO480">
            <v>0.22901771012753316</v>
          </cell>
          <cell r="AP480">
            <v>0.23927897427873451</v>
          </cell>
          <cell r="AQ480">
            <v>-5000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0.59337349397590367</v>
          </cell>
          <cell r="BF480">
            <v>0.4</v>
          </cell>
          <cell r="BG480">
            <v>0.61634035627370798</v>
          </cell>
          <cell r="BH480">
            <v>0.60474790671856271</v>
          </cell>
          <cell r="BI480">
            <v>-5000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-5000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0.56024096385542177</v>
          </cell>
          <cell r="CP480">
            <v>0.38039215686274513</v>
          </cell>
          <cell r="CQ480">
            <v>0.64794080208065019</v>
          </cell>
          <cell r="CR480">
            <v>0.60249728586850793</v>
          </cell>
          <cell r="CS480">
            <v>-5000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0.51506024096385539</v>
          </cell>
          <cell r="DH480">
            <v>0.54117647058823526</v>
          </cell>
          <cell r="DI480">
            <v>0.43000607537435093</v>
          </cell>
          <cell r="DJ480">
            <v>0.47061558920018254</v>
          </cell>
          <cell r="DK480">
            <v>-5000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>
            <v>0</v>
          </cell>
          <cell r="DV480">
            <v>0</v>
          </cell>
          <cell r="DW480">
            <v>0</v>
          </cell>
          <cell r="DX480">
            <v>0</v>
          </cell>
          <cell r="DY480">
            <v>-5000</v>
          </cell>
          <cell r="DZ480" t="str">
            <v>No</v>
          </cell>
          <cell r="EA480">
            <v>43810</v>
          </cell>
          <cell r="EB480">
            <v>4424810</v>
          </cell>
          <cell r="EC480">
            <v>-48810</v>
          </cell>
          <cell r="ED480">
            <v>-1.1141291942478886E-2</v>
          </cell>
          <cell r="EE480">
            <v>519</v>
          </cell>
          <cell r="EF480">
            <v>287</v>
          </cell>
        </row>
        <row r="481">
          <cell r="A481" t="str">
            <v>Jake Livermore</v>
          </cell>
          <cell r="B481" t="str">
            <v>West Bromwich</v>
          </cell>
          <cell r="C481" t="str">
            <v>Midfield</v>
          </cell>
          <cell r="D481" t="str">
            <v>2.988.000</v>
          </cell>
          <cell r="E481">
            <v>1E-3</v>
          </cell>
          <cell r="F481" t="str">
            <v>Jake Livermore</v>
          </cell>
          <cell r="G481" t="str">
            <v/>
          </cell>
          <cell r="H481">
            <v>2988000</v>
          </cell>
          <cell r="I481">
            <v>0.97536945812807874</v>
          </cell>
          <cell r="J481">
            <v>1.0124610591900314</v>
          </cell>
          <cell r="K481">
            <v>0.98516147958933487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1.98</v>
          </cell>
          <cell r="U481">
            <v>3.25</v>
          </cell>
          <cell r="V481">
            <v>0.45539999999999997</v>
          </cell>
          <cell r="W481">
            <v>0.50689999999999991</v>
          </cell>
          <cell r="X481">
            <v>1.0377000000000001</v>
          </cell>
          <cell r="Y481">
            <v>-5000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-5000</v>
          </cell>
          <cell r="AM481">
            <v>0.60101010101010099</v>
          </cell>
          <cell r="AN481">
            <v>0.37538461538461537</v>
          </cell>
          <cell r="AO481">
            <v>0.74919232288467341</v>
          </cell>
          <cell r="AP481">
            <v>0.67102321394487519</v>
          </cell>
          <cell r="AQ481">
            <v>-5000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0.5</v>
          </cell>
          <cell r="BF481">
            <v>0.47384615384615386</v>
          </cell>
          <cell r="BG481">
            <v>0.54402528384570725</v>
          </cell>
          <cell r="BH481">
            <v>0.52154831216566466</v>
          </cell>
          <cell r="BI481">
            <v>-5000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-5000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0.18686868686868688</v>
          </cell>
          <cell r="CP481">
            <v>0.74461538461538457</v>
          </cell>
          <cell r="CQ481">
            <v>0.22565239126192127</v>
          </cell>
          <cell r="CR481">
            <v>0.20534694067332579</v>
          </cell>
          <cell r="CS481">
            <v>-5000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0.55555555555555558</v>
          </cell>
          <cell r="DH481">
            <v>0.43384615384615383</v>
          </cell>
          <cell r="DI481">
            <v>0.61955143448972538</v>
          </cell>
          <cell r="DJ481">
            <v>0.58668155023247559</v>
          </cell>
          <cell r="DK481">
            <v>-5000</v>
          </cell>
          <cell r="DL481">
            <v>0</v>
          </cell>
          <cell r="DM481">
            <v>0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0</v>
          </cell>
          <cell r="DX481">
            <v>0</v>
          </cell>
          <cell r="DY481">
            <v>-5000</v>
          </cell>
          <cell r="DZ481" t="str">
            <v>No</v>
          </cell>
          <cell r="EA481">
            <v>29880</v>
          </cell>
          <cell r="EB481">
            <v>3017880</v>
          </cell>
          <cell r="EC481">
            <v>-34880</v>
          </cell>
          <cell r="ED481">
            <v>-1.1673360107095047E-2</v>
          </cell>
          <cell r="EE481">
            <v>427</v>
          </cell>
          <cell r="EF481">
            <v>376</v>
          </cell>
        </row>
        <row r="482">
          <cell r="A482" t="str">
            <v>Alireza Jahanbakhsh</v>
          </cell>
          <cell r="B482" t="str">
            <v>Brighton and Hove</v>
          </cell>
          <cell r="C482" t="str">
            <v>Striker</v>
          </cell>
          <cell r="D482" t="str">
            <v>3.439.000</v>
          </cell>
          <cell r="E482">
            <v>0</v>
          </cell>
          <cell r="F482" t="str">
            <v>Alireza Jahanbakhsh</v>
          </cell>
          <cell r="G482" t="str">
            <v/>
          </cell>
          <cell r="H482">
            <v>3439000</v>
          </cell>
          <cell r="I482">
            <v>1.0849673202614376</v>
          </cell>
          <cell r="J482">
            <v>0.94845360824742264</v>
          </cell>
          <cell r="K482">
            <v>1.0487343186434583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1.66</v>
          </cell>
          <cell r="U482">
            <v>0.92</v>
          </cell>
          <cell r="V482">
            <v>0.54459999999999997</v>
          </cell>
          <cell r="W482">
            <v>0.25019999999999998</v>
          </cell>
          <cell r="X482">
            <v>0.20519999999999999</v>
          </cell>
          <cell r="Y482">
            <v>-5000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-5000</v>
          </cell>
          <cell r="AM482">
            <v>0.77108433734939763</v>
          </cell>
          <cell r="AN482">
            <v>1.173913043478261</v>
          </cell>
          <cell r="AO482">
            <v>0.85214378896621135</v>
          </cell>
          <cell r="AP482">
            <v>0.81060146116412601</v>
          </cell>
          <cell r="AQ482">
            <v>-5000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0.78313253012048201</v>
          </cell>
          <cell r="BF482">
            <v>1.2499999999999998</v>
          </cell>
          <cell r="BG482">
            <v>0.79453360250333427</v>
          </cell>
          <cell r="BH482">
            <v>0.78881246845760333</v>
          </cell>
          <cell r="BI482">
            <v>-5000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1.0060240963855422</v>
          </cell>
          <cell r="BX482">
            <v>0.83695652173913038</v>
          </cell>
          <cell r="BY482">
            <v>1.1618342427282833</v>
          </cell>
          <cell r="BZ482">
            <v>1.0811259150489836</v>
          </cell>
          <cell r="CA482">
            <v>-5000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0.58433734939759041</v>
          </cell>
          <cell r="CP482">
            <v>2.0217391304347827</v>
          </cell>
          <cell r="CQ482">
            <v>0.39062783535852114</v>
          </cell>
          <cell r="CR482">
            <v>0.47776399394922653</v>
          </cell>
          <cell r="CS482">
            <v>-5000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0.90361445783132532</v>
          </cell>
          <cell r="DH482">
            <v>1.1413043478260869</v>
          </cell>
          <cell r="DI482">
            <v>0.8780954309205613</v>
          </cell>
          <cell r="DJ482">
            <v>0.890763563879578</v>
          </cell>
          <cell r="DK482">
            <v>-5000</v>
          </cell>
          <cell r="DL482">
            <v>0</v>
          </cell>
          <cell r="DM482">
            <v>0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>
            <v>0</v>
          </cell>
          <cell r="DT482">
            <v>0</v>
          </cell>
          <cell r="DU482">
            <v>0</v>
          </cell>
          <cell r="DV482">
            <v>0</v>
          </cell>
          <cell r="DW482">
            <v>0</v>
          </cell>
          <cell r="DX482">
            <v>0</v>
          </cell>
          <cell r="DY482">
            <v>-5000</v>
          </cell>
          <cell r="DZ482" t="str">
            <v>No</v>
          </cell>
          <cell r="EA482">
            <v>34390</v>
          </cell>
          <cell r="EB482">
            <v>3473390</v>
          </cell>
          <cell r="EC482">
            <v>-39390</v>
          </cell>
          <cell r="ED482">
            <v>-1.1453911020645536E-2</v>
          </cell>
          <cell r="EE482">
            <v>445</v>
          </cell>
          <cell r="EF482">
            <v>360</v>
          </cell>
        </row>
        <row r="483">
          <cell r="A483" t="str">
            <v>Jakub Moder</v>
          </cell>
          <cell r="B483" t="str">
            <v>Brighton and Hove</v>
          </cell>
          <cell r="C483" t="str">
            <v>Midfield</v>
          </cell>
          <cell r="D483" t="str">
            <v>2.470.000</v>
          </cell>
          <cell r="E483">
            <v>0</v>
          </cell>
          <cell r="F483" t="e">
            <v>#N/A</v>
          </cell>
          <cell r="G483" t="str">
            <v/>
          </cell>
          <cell r="H483">
            <v>2470000</v>
          </cell>
          <cell r="I483">
            <v>1.0849673202614376</v>
          </cell>
          <cell r="J483">
            <v>0.94845360824742264</v>
          </cell>
          <cell r="K483">
            <v>1.0487343186434583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1.66</v>
          </cell>
          <cell r="U483">
            <v>0.92</v>
          </cell>
          <cell r="V483">
            <v>0.54459999999999997</v>
          </cell>
          <cell r="W483">
            <v>0.25019999999999998</v>
          </cell>
          <cell r="X483">
            <v>0.20519999999999999</v>
          </cell>
          <cell r="Y483">
            <v>-5000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-5000</v>
          </cell>
          <cell r="AM483">
            <v>0.77108433734939763</v>
          </cell>
          <cell r="AN483">
            <v>1.173913043478261</v>
          </cell>
          <cell r="AO483">
            <v>0.85214378896621135</v>
          </cell>
          <cell r="AP483">
            <v>0.81060146116412601</v>
          </cell>
          <cell r="AQ483">
            <v>-5000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0.78313253012048201</v>
          </cell>
          <cell r="BF483">
            <v>1.2499999999999998</v>
          </cell>
          <cell r="BG483">
            <v>0.79453360250333427</v>
          </cell>
          <cell r="BH483">
            <v>0.78881246845760333</v>
          </cell>
          <cell r="BI483">
            <v>-5000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1.0060240963855422</v>
          </cell>
          <cell r="BX483">
            <v>0.83695652173913038</v>
          </cell>
          <cell r="BY483">
            <v>1.1618342427282833</v>
          </cell>
          <cell r="BZ483">
            <v>1.0811259150489836</v>
          </cell>
          <cell r="CA483">
            <v>-5000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0.58433734939759041</v>
          </cell>
          <cell r="CP483">
            <v>2.0217391304347827</v>
          </cell>
          <cell r="CQ483">
            <v>0.39062783535852114</v>
          </cell>
          <cell r="CR483">
            <v>0.47776399394922653</v>
          </cell>
          <cell r="CS483">
            <v>-5000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0.90361445783132532</v>
          </cell>
          <cell r="DH483">
            <v>1.1413043478260869</v>
          </cell>
          <cell r="DI483">
            <v>0.8780954309205613</v>
          </cell>
          <cell r="DJ483">
            <v>0.890763563879578</v>
          </cell>
          <cell r="DK483">
            <v>-5000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>
            <v>0</v>
          </cell>
          <cell r="DV483">
            <v>0</v>
          </cell>
          <cell r="DW483">
            <v>0</v>
          </cell>
          <cell r="DX483">
            <v>0</v>
          </cell>
          <cell r="DY483">
            <v>-5000</v>
          </cell>
          <cell r="DZ483" t="str">
            <v>No</v>
          </cell>
          <cell r="EA483">
            <v>24700</v>
          </cell>
          <cell r="EB483">
            <v>2494700</v>
          </cell>
          <cell r="EC483">
            <v>-29700</v>
          </cell>
          <cell r="ED483">
            <v>-1.2024291497975709E-2</v>
          </cell>
          <cell r="EE483">
            <v>354</v>
          </cell>
          <cell r="EF483">
            <v>449</v>
          </cell>
        </row>
        <row r="484">
          <cell r="A484" t="str">
            <v>Christian Pulisic</v>
          </cell>
          <cell r="B484" t="str">
            <v>Chelsea</v>
          </cell>
          <cell r="C484" t="str">
            <v>Striker</v>
          </cell>
          <cell r="D484" t="str">
            <v>6.639.000</v>
          </cell>
          <cell r="E484">
            <v>4.0000000000000001E-3</v>
          </cell>
          <cell r="F484" t="str">
            <v>Christian Pulisic</v>
          </cell>
          <cell r="G484" t="str">
            <v/>
          </cell>
          <cell r="H484">
            <v>6639000</v>
          </cell>
          <cell r="I484">
            <v>1.003571428571429</v>
          </cell>
          <cell r="J484">
            <v>0.9963636363636369</v>
          </cell>
          <cell r="K484">
            <v>0.99321007287201368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2.81</v>
          </cell>
          <cell r="U484">
            <v>2.74</v>
          </cell>
          <cell r="V484">
            <v>0.76150000000000007</v>
          </cell>
          <cell r="W484">
            <v>0.51229999999999998</v>
          </cell>
          <cell r="X484">
            <v>0.72629999999999995</v>
          </cell>
          <cell r="Y484">
            <v>-5000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-5000</v>
          </cell>
          <cell r="AM484">
            <v>0.65836298932384341</v>
          </cell>
          <cell r="AN484">
            <v>0.28102189781021897</v>
          </cell>
          <cell r="AO484">
            <v>0.89649689534220123</v>
          </cell>
          <cell r="AP484">
            <v>0.76825801391006421</v>
          </cell>
          <cell r="AQ484">
            <v>-5000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0.65480427046263345</v>
          </cell>
          <cell r="BF484">
            <v>0.42700729927007292</v>
          </cell>
          <cell r="BG484">
            <v>0.60093984015659208</v>
          </cell>
          <cell r="BH484">
            <v>0.62729416833385976</v>
          </cell>
          <cell r="BI484">
            <v>-5000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-5000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0.86120996441281139</v>
          </cell>
          <cell r="CP484">
            <v>0.13503649635036497</v>
          </cell>
          <cell r="CQ484">
            <v>1.3374162098302169</v>
          </cell>
          <cell r="CR484">
            <v>1.0732176696611915</v>
          </cell>
          <cell r="CS484">
            <v>-5000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0.67259786476868322</v>
          </cell>
          <cell r="DH484">
            <v>0.30291970802919704</v>
          </cell>
          <cell r="DI484">
            <v>0.84428898050167522</v>
          </cell>
          <cell r="DJ484">
            <v>0.7535694828834002</v>
          </cell>
          <cell r="DK484">
            <v>-5000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-5000</v>
          </cell>
          <cell r="DZ484" t="str">
            <v>No</v>
          </cell>
          <cell r="EA484">
            <v>66390</v>
          </cell>
          <cell r="EB484">
            <v>6705390</v>
          </cell>
          <cell r="EC484">
            <v>-71390</v>
          </cell>
          <cell r="ED484">
            <v>-1.0753125470703419E-2</v>
          </cell>
          <cell r="EE484">
            <v>566</v>
          </cell>
          <cell r="EF484">
            <v>240</v>
          </cell>
        </row>
        <row r="485">
          <cell r="A485" t="str">
            <v>Diogo Jota</v>
          </cell>
          <cell r="B485" t="str">
            <v>Liverpool</v>
          </cell>
          <cell r="C485" t="str">
            <v>Striker</v>
          </cell>
          <cell r="D485" t="str">
            <v>7.460.000</v>
          </cell>
          <cell r="E485">
            <v>4.0000000000000001E-3</v>
          </cell>
          <cell r="F485" t="str">
            <v>Diogo Jota</v>
          </cell>
          <cell r="G485" t="str">
            <v/>
          </cell>
          <cell r="H485">
            <v>7460000</v>
          </cell>
          <cell r="I485">
            <v>1.0082191780821921</v>
          </cell>
          <cell r="J485">
            <v>0.87837837837837884</v>
          </cell>
          <cell r="K485">
            <v>1.1290504835374364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3.6799999999999997</v>
          </cell>
          <cell r="U485">
            <v>1.95</v>
          </cell>
          <cell r="V485">
            <v>1.1375</v>
          </cell>
          <cell r="W485">
            <v>0.44940000000000002</v>
          </cell>
          <cell r="X485">
            <v>0.41310000000000002</v>
          </cell>
          <cell r="Y485">
            <v>-5000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-5000</v>
          </cell>
          <cell r="AM485">
            <v>0.57065217391304357</v>
          </cell>
          <cell r="AN485">
            <v>0.35897435897435898</v>
          </cell>
          <cell r="AO485">
            <v>0.63742840251008448</v>
          </cell>
          <cell r="AP485">
            <v>0.60311682417778589</v>
          </cell>
          <cell r="AQ485">
            <v>-5000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0.46195652173913043</v>
          </cell>
          <cell r="BF485">
            <v>0.51282051282051289</v>
          </cell>
          <cell r="BG485">
            <v>0.4722185749595107</v>
          </cell>
          <cell r="BH485">
            <v>0.46705936495150635</v>
          </cell>
          <cell r="BI485">
            <v>-5000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-5000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0.42391304347826092</v>
          </cell>
          <cell r="CP485">
            <v>0.66153846153846152</v>
          </cell>
          <cell r="CQ485">
            <v>0.35334395557606957</v>
          </cell>
          <cell r="CR485">
            <v>0.38702339929634627</v>
          </cell>
          <cell r="CS485">
            <v>-5000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0.57608695652173925</v>
          </cell>
          <cell r="DH485">
            <v>0.51282051282051289</v>
          </cell>
          <cell r="DI485">
            <v>0.4722185749595107</v>
          </cell>
          <cell r="DJ485">
            <v>0.52157354386649757</v>
          </cell>
          <cell r="DK485">
            <v>-5000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>
            <v>0</v>
          </cell>
          <cell r="DV485">
            <v>0</v>
          </cell>
          <cell r="DW485">
            <v>0</v>
          </cell>
          <cell r="DX485">
            <v>0</v>
          </cell>
          <cell r="DY485">
            <v>-5000</v>
          </cell>
          <cell r="DZ485" t="str">
            <v>No</v>
          </cell>
          <cell r="EA485">
            <v>74600</v>
          </cell>
          <cell r="EB485">
            <v>7534600</v>
          </cell>
          <cell r="EC485">
            <v>-79600</v>
          </cell>
          <cell r="ED485">
            <v>-1.0670241286863271E-2</v>
          </cell>
          <cell r="EE485">
            <v>568</v>
          </cell>
          <cell r="EF485">
            <v>238</v>
          </cell>
        </row>
        <row r="486">
          <cell r="A486" t="str">
            <v>Andreas Christensen</v>
          </cell>
          <cell r="B486" t="str">
            <v>Chelsea</v>
          </cell>
          <cell r="C486" t="str">
            <v>Defense</v>
          </cell>
          <cell r="D486" t="str">
            <v>3.673.000</v>
          </cell>
          <cell r="E486">
            <v>1.7000000000000001E-2</v>
          </cell>
          <cell r="F486" t="str">
            <v>Andreas Christensen</v>
          </cell>
          <cell r="G486" t="str">
            <v/>
          </cell>
          <cell r="H486">
            <v>3673000</v>
          </cell>
          <cell r="I486">
            <v>1.003571428571429</v>
          </cell>
          <cell r="J486">
            <v>0.9963636363636369</v>
          </cell>
          <cell r="K486">
            <v>0.99321007287201368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2.81</v>
          </cell>
          <cell r="U486">
            <v>2.74</v>
          </cell>
          <cell r="V486">
            <v>0.76150000000000007</v>
          </cell>
          <cell r="W486">
            <v>0.51229999999999998</v>
          </cell>
          <cell r="X486">
            <v>0.72629999999999995</v>
          </cell>
          <cell r="Y486">
            <v>-5000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-5000</v>
          </cell>
          <cell r="AM486">
            <v>0.65836298932384341</v>
          </cell>
          <cell r="AN486">
            <v>0.28102189781021897</v>
          </cell>
          <cell r="AO486">
            <v>0.89649689534220123</v>
          </cell>
          <cell r="AP486">
            <v>0.76825801391006421</v>
          </cell>
          <cell r="AQ486">
            <v>-5000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0.65480427046263345</v>
          </cell>
          <cell r="BF486">
            <v>0.42700729927007292</v>
          </cell>
          <cell r="BG486">
            <v>0.60093984015659208</v>
          </cell>
          <cell r="BH486">
            <v>0.62729416833385976</v>
          </cell>
          <cell r="BI486">
            <v>-5000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-5000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0.86120996441281139</v>
          </cell>
          <cell r="CP486">
            <v>0.13503649635036497</v>
          </cell>
          <cell r="CQ486">
            <v>1.3374162098302169</v>
          </cell>
          <cell r="CR486">
            <v>1.0732176696611915</v>
          </cell>
          <cell r="CS486">
            <v>-5000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0.67259786476868322</v>
          </cell>
          <cell r="DH486">
            <v>0.30291970802919704</v>
          </cell>
          <cell r="DI486">
            <v>0.84428898050167522</v>
          </cell>
          <cell r="DJ486">
            <v>0.7535694828834002</v>
          </cell>
          <cell r="DK486">
            <v>-5000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>
            <v>0</v>
          </cell>
          <cell r="DV486">
            <v>0</v>
          </cell>
          <cell r="DW486">
            <v>0</v>
          </cell>
          <cell r="DX486">
            <v>0</v>
          </cell>
          <cell r="DY486">
            <v>-5000</v>
          </cell>
          <cell r="DZ486" t="str">
            <v>No</v>
          </cell>
          <cell r="EA486">
            <v>36730</v>
          </cell>
          <cell r="EB486">
            <v>3709730</v>
          </cell>
          <cell r="EC486">
            <v>-41730</v>
          </cell>
          <cell r="ED486">
            <v>-1.1361285053090118E-2</v>
          </cell>
          <cell r="EE486">
            <v>477</v>
          </cell>
          <cell r="EF486">
            <v>328</v>
          </cell>
        </row>
        <row r="487">
          <cell r="A487" t="str">
            <v>Conor Coady</v>
          </cell>
          <cell r="B487" t="str">
            <v>Wolverhampton</v>
          </cell>
          <cell r="C487" t="str">
            <v>Defense</v>
          </cell>
          <cell r="D487" t="str">
            <v>3.732.000</v>
          </cell>
          <cell r="E487">
            <v>1.9E-2</v>
          </cell>
          <cell r="F487" t="str">
            <v>Conor Coady</v>
          </cell>
          <cell r="G487" t="str">
            <v>Newcastle</v>
          </cell>
          <cell r="H487">
            <v>3732000</v>
          </cell>
          <cell r="I487">
            <v>0.72043010752688141</v>
          </cell>
          <cell r="J487">
            <v>1.0147058823529413</v>
          </cell>
          <cell r="K487">
            <v>1.0031115286347965</v>
          </cell>
          <cell r="L487">
            <v>190</v>
          </cell>
          <cell r="M487">
            <v>2.8817204301075258E-2</v>
          </cell>
          <cell r="N487">
            <v>1.4408602150537629E-2</v>
          </cell>
          <cell r="O487">
            <v>0.11526881720430103</v>
          </cell>
          <cell r="P487">
            <v>0.4213068420266145</v>
          </cell>
          <cell r="Q487">
            <v>0</v>
          </cell>
          <cell r="R487">
            <v>0.47</v>
          </cell>
          <cell r="S487">
            <v>0.01</v>
          </cell>
          <cell r="T487">
            <v>1.34</v>
          </cell>
          <cell r="U487">
            <v>3.4499999999999997</v>
          </cell>
          <cell r="V487">
            <v>0.37019999999999997</v>
          </cell>
          <cell r="W487">
            <v>0.42870000000000003</v>
          </cell>
          <cell r="X487">
            <v>1.2010999999999998</v>
          </cell>
          <cell r="Y487">
            <v>14000</v>
          </cell>
          <cell r="Z487">
            <v>9255</v>
          </cell>
          <cell r="AA487">
            <v>2143.5</v>
          </cell>
          <cell r="AB487">
            <v>-18016.499999999996</v>
          </cell>
          <cell r="AC487">
            <v>4322.5806451612889</v>
          </cell>
          <cell r="AD487">
            <v>720.43010752688144</v>
          </cell>
          <cell r="AE487">
            <v>1152.6881720430104</v>
          </cell>
          <cell r="AF487">
            <v>21065.342101330723</v>
          </cell>
          <cell r="AG487">
            <v>0</v>
          </cell>
          <cell r="AH487">
            <v>-9400</v>
          </cell>
          <cell r="AI487">
            <v>-500</v>
          </cell>
          <cell r="AJ487">
            <v>13400</v>
          </cell>
          <cell r="AK487">
            <v>-27599.999999999996</v>
          </cell>
          <cell r="AL487">
            <v>10543.041026061914</v>
          </cell>
          <cell r="AM487">
            <v>0.76119402985074625</v>
          </cell>
          <cell r="AN487">
            <v>0.41449275362318844</v>
          </cell>
          <cell r="AO487">
            <v>0.5680157509253958</v>
          </cell>
          <cell r="AP487">
            <v>0.6575486282136096</v>
          </cell>
          <cell r="AQ487">
            <v>14000</v>
          </cell>
          <cell r="AR487">
            <v>6627.5</v>
          </cell>
          <cell r="AS487">
            <v>1363.5</v>
          </cell>
          <cell r="AT487">
            <v>-6933</v>
          </cell>
          <cell r="AU487">
            <v>3290.3225806451601</v>
          </cell>
          <cell r="AV487">
            <v>548.38709677419331</v>
          </cell>
          <cell r="AW487">
            <v>877.4193548387093</v>
          </cell>
          <cell r="AX487">
            <v>11965.446112187727</v>
          </cell>
          <cell r="AY487">
            <v>0</v>
          </cell>
          <cell r="AZ487">
            <v>-9400</v>
          </cell>
          <cell r="BA487">
            <v>-500</v>
          </cell>
          <cell r="BB487">
            <v>10200</v>
          </cell>
          <cell r="BC487">
            <v>-11440</v>
          </cell>
          <cell r="BD487">
            <v>3299.7875722228946</v>
          </cell>
          <cell r="BE487">
            <v>0.74626865671641784</v>
          </cell>
          <cell r="BF487">
            <v>0.49275362318840582</v>
          </cell>
          <cell r="BG487">
            <v>0.43361157671679662</v>
          </cell>
          <cell r="BH487">
            <v>0.56885035720576971</v>
          </cell>
          <cell r="BI487">
            <v>14000</v>
          </cell>
          <cell r="BJ487">
            <v>5477.5</v>
          </cell>
          <cell r="BK487">
            <v>1231.5</v>
          </cell>
          <cell r="BL487">
            <v>-8020.4999999999991</v>
          </cell>
          <cell r="BM487">
            <v>3225.806451612902</v>
          </cell>
          <cell r="BN487">
            <v>537.6344086021503</v>
          </cell>
          <cell r="BO487">
            <v>860.21505376344044</v>
          </cell>
          <cell r="BP487">
            <v>9134.1762026367323</v>
          </cell>
          <cell r="BQ487">
            <v>0</v>
          </cell>
          <cell r="BR487">
            <v>-9400</v>
          </cell>
          <cell r="BS487">
            <v>-500</v>
          </cell>
          <cell r="BT487">
            <v>10000</v>
          </cell>
          <cell r="BU487">
            <v>-13599.999999999998</v>
          </cell>
          <cell r="BV487">
            <v>-263.41697084619273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14000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-9400</v>
          </cell>
          <cell r="CK487">
            <v>-500</v>
          </cell>
          <cell r="CL487">
            <v>0</v>
          </cell>
          <cell r="CM487">
            <v>0</v>
          </cell>
          <cell r="CN487">
            <v>-1237.5</v>
          </cell>
          <cell r="CO487">
            <v>0.90298507462686561</v>
          </cell>
          <cell r="CP487">
            <v>0.336231884057971</v>
          </cell>
          <cell r="CQ487">
            <v>0.74408044116881922</v>
          </cell>
          <cell r="CR487">
            <v>0.8196911202991144</v>
          </cell>
          <cell r="CS487">
            <v>14000</v>
          </cell>
          <cell r="CT487">
            <v>9195</v>
          </cell>
          <cell r="CU487">
            <v>1428.5</v>
          </cell>
          <cell r="CV487">
            <v>-5197.5</v>
          </cell>
          <cell r="CW487">
            <v>3903.2258064516113</v>
          </cell>
          <cell r="CX487">
            <v>650.53763440860189</v>
          </cell>
          <cell r="CY487">
            <v>1040.8602150537631</v>
          </cell>
          <cell r="CZ487">
            <v>15674.309044130267</v>
          </cell>
          <cell r="DA487">
            <v>0</v>
          </cell>
          <cell r="DB487">
            <v>-9400</v>
          </cell>
          <cell r="DC487">
            <v>-500</v>
          </cell>
          <cell r="DD487">
            <v>12100</v>
          </cell>
          <cell r="DE487">
            <v>-9279.9999999999982</v>
          </cell>
          <cell r="DF487">
            <v>1225.9332937527652</v>
          </cell>
          <cell r="DG487">
            <v>0.74626865671641784</v>
          </cell>
          <cell r="DH487">
            <v>0.31884057971014496</v>
          </cell>
          <cell r="DI487">
            <v>0.7900918060026465</v>
          </cell>
          <cell r="DJ487">
            <v>0.76786766486696367</v>
          </cell>
          <cell r="DK487">
            <v>14000</v>
          </cell>
          <cell r="DL487">
            <v>8022.5000000000009</v>
          </cell>
          <cell r="DM487">
            <v>1531.5</v>
          </cell>
          <cell r="DN487">
            <v>-5592</v>
          </cell>
          <cell r="DO487">
            <v>3225.806451612902</v>
          </cell>
          <cell r="DP487">
            <v>537.6344086021503</v>
          </cell>
          <cell r="DQ487">
            <v>860.21505376344044</v>
          </cell>
          <cell r="DR487">
            <v>16643.554184903976</v>
          </cell>
          <cell r="DS487">
            <v>0</v>
          </cell>
          <cell r="DT487">
            <v>-9400</v>
          </cell>
          <cell r="DU487">
            <v>-500</v>
          </cell>
          <cell r="DV487">
            <v>10000</v>
          </cell>
          <cell r="DW487">
            <v>-21806.533845673042</v>
          </cell>
          <cell r="DX487">
            <v>110.08363291279454</v>
          </cell>
          <cell r="DY487">
            <v>13677.928554104175</v>
          </cell>
          <cell r="DZ487" t="str">
            <v>No</v>
          </cell>
          <cell r="EA487">
            <v>37320</v>
          </cell>
          <cell r="EB487">
            <v>3769320</v>
          </cell>
          <cell r="EC487">
            <v>-23642.071445895825</v>
          </cell>
          <cell r="ED487">
            <v>-6.3349601945058478E-3</v>
          </cell>
          <cell r="EE487">
            <v>229</v>
          </cell>
          <cell r="EF487">
            <v>226</v>
          </cell>
        </row>
        <row r="488">
          <cell r="A488" t="str">
            <v>Dwight McNeil</v>
          </cell>
          <cell r="B488" t="str">
            <v>Burnley</v>
          </cell>
          <cell r="C488" t="str">
            <v>Midfield</v>
          </cell>
          <cell r="D488" t="str">
            <v>3.863.000</v>
          </cell>
          <cell r="E488">
            <v>6.9999999999999993E-3</v>
          </cell>
          <cell r="F488" t="str">
            <v>Dwight McNeil</v>
          </cell>
          <cell r="G488" t="str">
            <v>Leicester City</v>
          </cell>
          <cell r="H488">
            <v>3863000</v>
          </cell>
          <cell r="I488">
            <v>0.95767195767195734</v>
          </cell>
          <cell r="J488">
            <v>0.81609195402298862</v>
          </cell>
          <cell r="K488">
            <v>1.4596210961395832</v>
          </cell>
          <cell r="L488">
            <v>190</v>
          </cell>
          <cell r="M488">
            <v>0.10534391534391531</v>
          </cell>
          <cell r="N488">
            <v>0.3639153439153438</v>
          </cell>
          <cell r="O488">
            <v>0.51714285714285702</v>
          </cell>
          <cell r="P488">
            <v>0.49627117268745824</v>
          </cell>
          <cell r="Q488">
            <v>0</v>
          </cell>
          <cell r="R488">
            <v>0.13</v>
          </cell>
          <cell r="S488">
            <v>0</v>
          </cell>
          <cell r="T488">
            <v>1.81</v>
          </cell>
          <cell r="U488">
            <v>2.84</v>
          </cell>
          <cell r="V488">
            <v>0.48159999999999997</v>
          </cell>
          <cell r="W488">
            <v>0.54899999999999993</v>
          </cell>
          <cell r="X488">
            <v>0.96940000000000004</v>
          </cell>
          <cell r="Y488">
            <v>14000</v>
          </cell>
          <cell r="Z488">
            <v>12040</v>
          </cell>
          <cell r="AA488">
            <v>2744.9999999999995</v>
          </cell>
          <cell r="AB488">
            <v>-14541</v>
          </cell>
          <cell r="AC488">
            <v>13167.989417989415</v>
          </cell>
          <cell r="AD488">
            <v>18195.767195767192</v>
          </cell>
          <cell r="AE488">
            <v>5171.4285714285697</v>
          </cell>
          <cell r="AF488">
            <v>0</v>
          </cell>
          <cell r="AG488">
            <v>0</v>
          </cell>
          <cell r="AH488">
            <v>-2600</v>
          </cell>
          <cell r="AI488">
            <v>0</v>
          </cell>
          <cell r="AJ488">
            <v>18100</v>
          </cell>
          <cell r="AK488">
            <v>-22720</v>
          </cell>
          <cell r="AL488">
            <v>43559.185185185168</v>
          </cell>
          <cell r="AM488">
            <v>0.53038674033149169</v>
          </cell>
          <cell r="AN488">
            <v>0.46830985915492962</v>
          </cell>
          <cell r="AO488">
            <v>0.53292892244294532</v>
          </cell>
          <cell r="AP488">
            <v>0.53165631191860041</v>
          </cell>
          <cell r="AQ488">
            <v>14000</v>
          </cell>
          <cell r="AR488">
            <v>6707.5</v>
          </cell>
          <cell r="AS488">
            <v>1427.4999999999998</v>
          </cell>
          <cell r="AT488">
            <v>-6694.5</v>
          </cell>
          <cell r="AU488">
            <v>6984.1269841269823</v>
          </cell>
          <cell r="AV488">
            <v>9650.7936507936483</v>
          </cell>
          <cell r="AW488">
            <v>2742.8571428571418</v>
          </cell>
          <cell r="AX488">
            <v>0</v>
          </cell>
          <cell r="AY488">
            <v>0</v>
          </cell>
          <cell r="AZ488">
            <v>-2600</v>
          </cell>
          <cell r="BA488">
            <v>0</v>
          </cell>
          <cell r="BB488">
            <v>9600</v>
          </cell>
          <cell r="BC488">
            <v>-10640.000000000002</v>
          </cell>
          <cell r="BD488">
            <v>8589.1388888888832</v>
          </cell>
          <cell r="BE488">
            <v>0.50276243093922657</v>
          </cell>
          <cell r="BF488">
            <v>0.49647887323943662</v>
          </cell>
          <cell r="BG488">
            <v>0.49195539976929853</v>
          </cell>
          <cell r="BH488">
            <v>0.49732956145969404</v>
          </cell>
          <cell r="BI488">
            <v>14000</v>
          </cell>
          <cell r="BJ488">
            <v>6045</v>
          </cell>
          <cell r="BK488">
            <v>1390.5</v>
          </cell>
          <cell r="BL488">
            <v>-7201.5</v>
          </cell>
          <cell r="BM488">
            <v>6620.3703703703695</v>
          </cell>
          <cell r="BN488">
            <v>9148.1481481481478</v>
          </cell>
          <cell r="BO488">
            <v>2599.9999999999995</v>
          </cell>
          <cell r="BP488">
            <v>0</v>
          </cell>
          <cell r="BQ488">
            <v>0</v>
          </cell>
          <cell r="BR488">
            <v>-2600</v>
          </cell>
          <cell r="BS488">
            <v>0</v>
          </cell>
          <cell r="BT488">
            <v>9100</v>
          </cell>
          <cell r="BU488">
            <v>-11280</v>
          </cell>
          <cell r="BV488">
            <v>3455.6296296296296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14000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-2600</v>
          </cell>
          <cell r="CK488">
            <v>0</v>
          </cell>
          <cell r="CL488">
            <v>0</v>
          </cell>
          <cell r="CM488">
            <v>0</v>
          </cell>
          <cell r="CN488">
            <v>-325</v>
          </cell>
          <cell r="CO488">
            <v>0.53038674033149169</v>
          </cell>
          <cell r="CP488">
            <v>0.44366197183098594</v>
          </cell>
          <cell r="CQ488">
            <v>0.57157062934705272</v>
          </cell>
          <cell r="CR488">
            <v>0.55059375493062257</v>
          </cell>
          <cell r="CS488">
            <v>14000</v>
          </cell>
          <cell r="CT488">
            <v>6980</v>
          </cell>
          <cell r="CU488">
            <v>1465</v>
          </cell>
          <cell r="CV488">
            <v>-6417</v>
          </cell>
          <cell r="CW488">
            <v>6984.1269841269823</v>
          </cell>
          <cell r="CX488">
            <v>9650.7936507936483</v>
          </cell>
          <cell r="CY488">
            <v>2742.8571428571418</v>
          </cell>
          <cell r="CZ488">
            <v>0</v>
          </cell>
          <cell r="DA488">
            <v>0</v>
          </cell>
          <cell r="DB488">
            <v>-2600</v>
          </cell>
          <cell r="DC488">
            <v>0</v>
          </cell>
          <cell r="DD488">
            <v>9600</v>
          </cell>
          <cell r="DE488">
            <v>-10080</v>
          </cell>
          <cell r="DF488">
            <v>1145.3611111111106</v>
          </cell>
          <cell r="DG488">
            <v>0.72375690607734811</v>
          </cell>
          <cell r="DH488">
            <v>0.30281690140845069</v>
          </cell>
          <cell r="DI488">
            <v>0.8526831813062975</v>
          </cell>
          <cell r="DJ488">
            <v>0.78557962115016466</v>
          </cell>
          <cell r="DK488">
            <v>14000</v>
          </cell>
          <cell r="DL488">
            <v>11622.5</v>
          </cell>
          <cell r="DM488">
            <v>1457.5</v>
          </cell>
          <cell r="DN488">
            <v>-3654</v>
          </cell>
          <cell r="DO488">
            <v>9530.4232804232779</v>
          </cell>
          <cell r="DP488">
            <v>13169.312169312167</v>
          </cell>
          <cell r="DQ488">
            <v>3742.8571428571418</v>
          </cell>
          <cell r="DR488">
            <v>0</v>
          </cell>
          <cell r="DS488">
            <v>0</v>
          </cell>
          <cell r="DT488">
            <v>-2600</v>
          </cell>
          <cell r="DU488">
            <v>0</v>
          </cell>
          <cell r="DV488">
            <v>13100</v>
          </cell>
          <cell r="DW488">
            <v>-19372.961879279079</v>
          </cell>
          <cell r="DX488">
            <v>843.61345979104726</v>
          </cell>
          <cell r="DY488">
            <v>57267.928274605838</v>
          </cell>
          <cell r="DZ488" t="str">
            <v>No</v>
          </cell>
          <cell r="EA488">
            <v>38630</v>
          </cell>
          <cell r="EB488">
            <v>3901630</v>
          </cell>
          <cell r="EC488">
            <v>18637.928274605838</v>
          </cell>
          <cell r="ED488">
            <v>4.8247290382101571E-3</v>
          </cell>
          <cell r="EE488">
            <v>159</v>
          </cell>
          <cell r="EF488">
            <v>163</v>
          </cell>
        </row>
        <row r="489">
          <cell r="A489" t="str">
            <v>Matheus Pereira</v>
          </cell>
          <cell r="B489" t="str">
            <v>West Bromwich</v>
          </cell>
          <cell r="C489" t="str">
            <v>Midfield</v>
          </cell>
          <cell r="D489" t="str">
            <v>4.554.000</v>
          </cell>
          <cell r="E489">
            <v>1.2E-2</v>
          </cell>
          <cell r="F489" t="str">
            <v>Matheus Pereira</v>
          </cell>
          <cell r="G489" t="str">
            <v>Brighton and Hove</v>
          </cell>
          <cell r="H489">
            <v>4554000</v>
          </cell>
          <cell r="I489">
            <v>0.97536945812807874</v>
          </cell>
          <cell r="J489">
            <v>1.0124610591900314</v>
          </cell>
          <cell r="K489">
            <v>0.98516147958933487</v>
          </cell>
          <cell r="L489">
            <v>190</v>
          </cell>
          <cell r="M489">
            <v>0.44866995073891619</v>
          </cell>
          <cell r="N489">
            <v>0.25359605911330046</v>
          </cell>
          <cell r="O489">
            <v>1.5020689655172412</v>
          </cell>
          <cell r="P489">
            <v>0.39406459183573395</v>
          </cell>
          <cell r="Q489">
            <v>0</v>
          </cell>
          <cell r="R489">
            <v>0.32</v>
          </cell>
          <cell r="S489">
            <v>0.16</v>
          </cell>
          <cell r="T489">
            <v>1.98</v>
          </cell>
          <cell r="U489">
            <v>3.25</v>
          </cell>
          <cell r="V489">
            <v>0.45539999999999997</v>
          </cell>
          <cell r="W489">
            <v>0.50689999999999991</v>
          </cell>
          <cell r="X489">
            <v>1.0377000000000001</v>
          </cell>
          <cell r="Y489">
            <v>14000</v>
          </cell>
          <cell r="Z489">
            <v>11385</v>
          </cell>
          <cell r="AA489">
            <v>2534.4999999999995</v>
          </cell>
          <cell r="AB489">
            <v>-15565.500000000002</v>
          </cell>
          <cell r="AC489">
            <v>56083.743842364522</v>
          </cell>
          <cell r="AD489">
            <v>12679.802955665024</v>
          </cell>
          <cell r="AE489">
            <v>15020.689655172413</v>
          </cell>
          <cell r="AF489">
            <v>0</v>
          </cell>
          <cell r="AG489">
            <v>0</v>
          </cell>
          <cell r="AH489">
            <v>-6400</v>
          </cell>
          <cell r="AI489">
            <v>-8000</v>
          </cell>
          <cell r="AJ489">
            <v>19800</v>
          </cell>
          <cell r="AK489">
            <v>-26000</v>
          </cell>
          <cell r="AL489">
            <v>75538.236453201971</v>
          </cell>
          <cell r="AM489">
            <v>0.60101010101010099</v>
          </cell>
          <cell r="AN489">
            <v>0.37538461538461537</v>
          </cell>
          <cell r="AO489">
            <v>0.74919232288467341</v>
          </cell>
          <cell r="AP489">
            <v>0.67102321394487519</v>
          </cell>
          <cell r="AQ489">
            <v>14000</v>
          </cell>
          <cell r="AR489">
            <v>8777.5</v>
          </cell>
          <cell r="AS489">
            <v>1412.4999999999998</v>
          </cell>
          <cell r="AT489">
            <v>-5497.5</v>
          </cell>
          <cell r="AU489">
            <v>33706.89655172413</v>
          </cell>
          <cell r="AV489">
            <v>7620.689655172413</v>
          </cell>
          <cell r="AW489">
            <v>9027.5862068965507</v>
          </cell>
          <cell r="AX489">
            <v>0</v>
          </cell>
          <cell r="AY489">
            <v>0</v>
          </cell>
          <cell r="AZ489">
            <v>-6400</v>
          </cell>
          <cell r="BA489">
            <v>-8000</v>
          </cell>
          <cell r="BB489">
            <v>11900</v>
          </cell>
          <cell r="BC489">
            <v>-9760</v>
          </cell>
          <cell r="BD489">
            <v>21393.836206896547</v>
          </cell>
          <cell r="BE489">
            <v>0.5</v>
          </cell>
          <cell r="BF489">
            <v>0.47384615384615386</v>
          </cell>
          <cell r="BG489">
            <v>0.54402528384570725</v>
          </cell>
          <cell r="BH489">
            <v>0.52154831216566466</v>
          </cell>
          <cell r="BI489">
            <v>14000</v>
          </cell>
          <cell r="BJ489">
            <v>6040</v>
          </cell>
          <cell r="BK489">
            <v>1311.5</v>
          </cell>
          <cell r="BL489">
            <v>-7441.5</v>
          </cell>
          <cell r="BM489">
            <v>28041.871921182261</v>
          </cell>
          <cell r="BN489">
            <v>6339.9014778325118</v>
          </cell>
          <cell r="BO489">
            <v>7510.3448275862065</v>
          </cell>
          <cell r="BP489">
            <v>0</v>
          </cell>
          <cell r="BQ489">
            <v>0</v>
          </cell>
          <cell r="BR489">
            <v>-6400</v>
          </cell>
          <cell r="BS489">
            <v>-8000</v>
          </cell>
          <cell r="BT489">
            <v>9900</v>
          </cell>
          <cell r="BU489">
            <v>-12320</v>
          </cell>
          <cell r="BV489">
            <v>6245.5295566502464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14000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-6400</v>
          </cell>
          <cell r="CK489">
            <v>-8000</v>
          </cell>
          <cell r="CL489">
            <v>0</v>
          </cell>
          <cell r="CM489">
            <v>0</v>
          </cell>
          <cell r="CN489">
            <v>-1800</v>
          </cell>
          <cell r="CO489">
            <v>0.18686868686868688</v>
          </cell>
          <cell r="CP489">
            <v>0.74461538461538457</v>
          </cell>
          <cell r="CQ489">
            <v>0.22565239126192127</v>
          </cell>
          <cell r="CR489">
            <v>0.20534694067332579</v>
          </cell>
          <cell r="CS489">
            <v>14000</v>
          </cell>
          <cell r="CT489">
            <v>1012.5</v>
          </cell>
          <cell r="CU489">
            <v>669</v>
          </cell>
          <cell r="CV489">
            <v>-12385.5</v>
          </cell>
          <cell r="CW489">
            <v>10480.295566502462</v>
          </cell>
          <cell r="CX489">
            <v>2369.4581280788175</v>
          </cell>
          <cell r="CY489">
            <v>2806.8965517241381</v>
          </cell>
          <cell r="CZ489">
            <v>0</v>
          </cell>
          <cell r="DA489">
            <v>0</v>
          </cell>
          <cell r="DB489">
            <v>-6400</v>
          </cell>
          <cell r="DC489">
            <v>-8000</v>
          </cell>
          <cell r="DD489">
            <v>3700</v>
          </cell>
          <cell r="DE489">
            <v>-19360</v>
          </cell>
          <cell r="DF489">
            <v>-1569.2093596059115</v>
          </cell>
          <cell r="DG489">
            <v>0.55555555555555558</v>
          </cell>
          <cell r="DH489">
            <v>0.43384615384615383</v>
          </cell>
          <cell r="DI489">
            <v>0.61955143448972538</v>
          </cell>
          <cell r="DJ489">
            <v>0.58668155023247559</v>
          </cell>
          <cell r="DK489">
            <v>14000</v>
          </cell>
          <cell r="DL489">
            <v>7287.4999999999991</v>
          </cell>
          <cell r="DM489">
            <v>1363</v>
          </cell>
          <cell r="DN489">
            <v>-6538.5</v>
          </cell>
          <cell r="DO489">
            <v>31157.63546798029</v>
          </cell>
          <cell r="DP489">
            <v>7044.3349753694574</v>
          </cell>
          <cell r="DQ489">
            <v>8344.8275862068967</v>
          </cell>
          <cell r="DR489">
            <v>0</v>
          </cell>
          <cell r="DS489">
            <v>0</v>
          </cell>
          <cell r="DT489">
            <v>-6400</v>
          </cell>
          <cell r="DU489">
            <v>-8000</v>
          </cell>
          <cell r="DV489">
            <v>11000</v>
          </cell>
          <cell r="DW489">
            <v>-16108.33729673286</v>
          </cell>
          <cell r="DX489">
            <v>910.95189790074323</v>
          </cell>
          <cell r="DY489">
            <v>100719.3447550436</v>
          </cell>
          <cell r="DZ489" t="str">
            <v>No</v>
          </cell>
          <cell r="EA489">
            <v>45540</v>
          </cell>
          <cell r="EB489">
            <v>4599540</v>
          </cell>
          <cell r="EC489">
            <v>55179.344755043596</v>
          </cell>
          <cell r="ED489">
            <v>1.2116676494300307E-2</v>
          </cell>
          <cell r="EE489">
            <v>96</v>
          </cell>
          <cell r="EF489">
            <v>107</v>
          </cell>
        </row>
        <row r="490">
          <cell r="A490" t="str">
            <v>Ian Poveda</v>
          </cell>
          <cell r="B490" t="str">
            <v>Leeds United</v>
          </cell>
          <cell r="C490" t="str">
            <v>Midfield</v>
          </cell>
          <cell r="D490" t="str">
            <v>2.447.000</v>
          </cell>
          <cell r="E490">
            <v>2E-3</v>
          </cell>
          <cell r="F490" t="str">
            <v>Ian Carlo Poveda-Ocampo</v>
          </cell>
          <cell r="G490" t="str">
            <v/>
          </cell>
          <cell r="H490">
            <v>2447000</v>
          </cell>
          <cell r="I490">
            <v>0.95238095238095244</v>
          </cell>
          <cell r="J490">
            <v>1.0902777777777777</v>
          </cell>
          <cell r="K490">
            <v>0.86685492648758533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1.6</v>
          </cell>
          <cell r="U490">
            <v>1.57</v>
          </cell>
          <cell r="V490">
            <v>0.38379999999999997</v>
          </cell>
          <cell r="W490">
            <v>0.2419</v>
          </cell>
          <cell r="X490">
            <v>0.37430000000000002</v>
          </cell>
          <cell r="Y490">
            <v>-5000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-5000</v>
          </cell>
          <cell r="AM490">
            <v>0.81874999999999998</v>
          </cell>
          <cell r="AN490">
            <v>1.1210191082802548</v>
          </cell>
          <cell r="AO490">
            <v>0.8269591339433624</v>
          </cell>
          <cell r="AP490">
            <v>0.82284432969798604</v>
          </cell>
          <cell r="AQ490">
            <v>-5000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0.73124999999999996</v>
          </cell>
          <cell r="BF490">
            <v>1.1719745222929936</v>
          </cell>
          <cell r="BG490">
            <v>0.76337949433685315</v>
          </cell>
          <cell r="BH490">
            <v>0.74714205826858915</v>
          </cell>
          <cell r="BI490">
            <v>-5000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0.85</v>
          </cell>
          <cell r="BX490">
            <v>0.88535031847133749</v>
          </cell>
          <cell r="BY490">
            <v>1.1972173631218104</v>
          </cell>
          <cell r="BZ490">
            <v>1.0087788452646789</v>
          </cell>
          <cell r="CA490">
            <v>-5000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1.0812499999999998</v>
          </cell>
          <cell r="CP490">
            <v>0.64331210191082799</v>
          </cell>
          <cell r="CQ490">
            <v>1.7506725002961012</v>
          </cell>
          <cell r="CR490">
            <v>1.3758323447808454</v>
          </cell>
          <cell r="CS490">
            <v>-5000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0.29374999999999996</v>
          </cell>
          <cell r="DH490">
            <v>1.7961783439490444</v>
          </cell>
          <cell r="DI490">
            <v>0.28650479686019015</v>
          </cell>
          <cell r="DJ490">
            <v>0.29010478120444833</v>
          </cell>
          <cell r="DK490">
            <v>-5000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>
            <v>0</v>
          </cell>
          <cell r="DV490">
            <v>0</v>
          </cell>
          <cell r="DW490">
            <v>0</v>
          </cell>
          <cell r="DX490">
            <v>0</v>
          </cell>
          <cell r="DY490">
            <v>-5000</v>
          </cell>
          <cell r="DZ490" t="str">
            <v>No</v>
          </cell>
          <cell r="EA490">
            <v>24470</v>
          </cell>
          <cell r="EB490">
            <v>2471470</v>
          </cell>
          <cell r="EC490">
            <v>-29470</v>
          </cell>
          <cell r="ED490">
            <v>-1.2043318348998773E-2</v>
          </cell>
          <cell r="EE490">
            <v>323</v>
          </cell>
          <cell r="EF490">
            <v>479</v>
          </cell>
        </row>
        <row r="491">
          <cell r="A491" t="str">
            <v>Tom Heaton</v>
          </cell>
          <cell r="B491" t="str">
            <v>Aston Villa</v>
          </cell>
          <cell r="C491" t="str">
            <v>Goalkeeper</v>
          </cell>
          <cell r="D491" t="str">
            <v>3.460.000</v>
          </cell>
          <cell r="E491">
            <v>1E-3</v>
          </cell>
          <cell r="F491" t="str">
            <v>Tom Heaton</v>
          </cell>
          <cell r="G491" t="str">
            <v/>
          </cell>
          <cell r="H491">
            <v>3460000</v>
          </cell>
          <cell r="I491">
            <v>1.06049822064057</v>
          </cell>
          <cell r="J491">
            <v>0.96774193548387133</v>
          </cell>
          <cell r="K491">
            <v>1.0283992340244903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2.98</v>
          </cell>
          <cell r="U491">
            <v>2.7</v>
          </cell>
          <cell r="V491">
            <v>0.8115</v>
          </cell>
          <cell r="W491">
            <v>0.51439999999999997</v>
          </cell>
          <cell r="X491">
            <v>0.67419999999999991</v>
          </cell>
          <cell r="Y491">
            <v>-5000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-5000</v>
          </cell>
          <cell r="AM491">
            <v>0.47986577181208051</v>
          </cell>
          <cell r="AN491">
            <v>0.37777777777777777</v>
          </cell>
          <cell r="AO491">
            <v>0.67430214364457286</v>
          </cell>
          <cell r="AP491">
            <v>0.56883610872952095</v>
          </cell>
          <cell r="AQ491">
            <v>-5000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0.50671140939597314</v>
          </cell>
          <cell r="BF491">
            <v>0.42222222222222217</v>
          </cell>
          <cell r="BG491">
            <v>0.59805235172056015</v>
          </cell>
          <cell r="BH491">
            <v>0.55049064481869381</v>
          </cell>
          <cell r="BI491">
            <v>-5000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0.48657718120805366</v>
          </cell>
          <cell r="BX491">
            <v>0.54074074074074074</v>
          </cell>
          <cell r="BY491">
            <v>0.43427513932154099</v>
          </cell>
          <cell r="BZ491">
            <v>0.45968290501149833</v>
          </cell>
          <cell r="CA491">
            <v>-5000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0.52013422818791943</v>
          </cell>
          <cell r="CP491">
            <v>0.35555555555555551</v>
          </cell>
          <cell r="CQ491">
            <v>0.71599865953568631</v>
          </cell>
          <cell r="CR491">
            <v>0.61025847815591971</v>
          </cell>
          <cell r="CS491">
            <v>-5000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0.33557046979865773</v>
          </cell>
          <cell r="DH491">
            <v>0.78518518518518521</v>
          </cell>
          <cell r="DI491">
            <v>0.22445568529490706</v>
          </cell>
          <cell r="DJ491">
            <v>0.27444616915415604</v>
          </cell>
          <cell r="DK491">
            <v>-5000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>
            <v>0</v>
          </cell>
          <cell r="DV491">
            <v>0</v>
          </cell>
          <cell r="DW491">
            <v>0</v>
          </cell>
          <cell r="DX491">
            <v>0</v>
          </cell>
          <cell r="DY491">
            <v>-5000</v>
          </cell>
          <cell r="DZ491" t="str">
            <v>No</v>
          </cell>
          <cell r="EA491">
            <v>34600</v>
          </cell>
          <cell r="EB491">
            <v>3494600</v>
          </cell>
          <cell r="EC491">
            <v>-39600</v>
          </cell>
          <cell r="ED491">
            <v>-1.1445086705202312E-2</v>
          </cell>
          <cell r="EE491">
            <v>459</v>
          </cell>
          <cell r="EF491">
            <v>353</v>
          </cell>
        </row>
        <row r="492">
          <cell r="A492" t="str">
            <v>Josh Maja</v>
          </cell>
          <cell r="B492" t="str">
            <v>Fulham</v>
          </cell>
          <cell r="C492" t="str">
            <v>Striker</v>
          </cell>
          <cell r="D492" t="str">
            <v>2.865.000</v>
          </cell>
          <cell r="E492">
            <v>0.14499999999999999</v>
          </cell>
          <cell r="F492" t="e">
            <v>#N/A</v>
          </cell>
          <cell r="G492" t="str">
            <v/>
          </cell>
          <cell r="H492">
            <v>2865000</v>
          </cell>
          <cell r="I492">
            <v>0.99176954732510336</v>
          </cell>
          <cell r="J492">
            <v>0.98425196850393737</v>
          </cell>
          <cell r="K492">
            <v>0.98214923328760351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2.41</v>
          </cell>
          <cell r="U492">
            <v>2.5</v>
          </cell>
          <cell r="V492">
            <v>0.69979999999999998</v>
          </cell>
          <cell r="W492">
            <v>0.55679999999999996</v>
          </cell>
          <cell r="X492">
            <v>0.74329999999999996</v>
          </cell>
          <cell r="Y492">
            <v>-5000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-5000</v>
          </cell>
          <cell r="AM492">
            <v>0.29045643153526968</v>
          </cell>
          <cell r="AN492">
            <v>0.84000000000000008</v>
          </cell>
          <cell r="AO492">
            <v>0.21132559206978996</v>
          </cell>
          <cell r="AP492">
            <v>0.24775164452465148</v>
          </cell>
          <cell r="AQ492">
            <v>-5000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0.23651452282157673</v>
          </cell>
          <cell r="BF492">
            <v>0.85199999999999998</v>
          </cell>
          <cell r="BG492">
            <v>0.20507997694862173</v>
          </cell>
          <cell r="BH492">
            <v>0.22023712876865978</v>
          </cell>
          <cell r="BI492">
            <v>-5000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0.57676348547717837</v>
          </cell>
          <cell r="BX492">
            <v>0.54400000000000004</v>
          </cell>
          <cell r="BY492">
            <v>0.44292481354062141</v>
          </cell>
          <cell r="BZ492">
            <v>0.50543333809911883</v>
          </cell>
          <cell r="CA492">
            <v>-5000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0.39834024896265557</v>
          </cell>
          <cell r="CP492">
            <v>0.62</v>
          </cell>
          <cell r="CQ492">
            <v>0.36628072020757751</v>
          </cell>
          <cell r="CR492">
            <v>0.38197428352928053</v>
          </cell>
          <cell r="CS492">
            <v>-5000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0.45643153526970953</v>
          </cell>
          <cell r="DH492">
            <v>0.4</v>
          </cell>
          <cell r="DI492">
            <v>0.63485716368642675</v>
          </cell>
          <cell r="DJ492">
            <v>0.53830180187174648</v>
          </cell>
          <cell r="DK492">
            <v>-5000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>
            <v>0</v>
          </cell>
          <cell r="DV492">
            <v>0</v>
          </cell>
          <cell r="DW492">
            <v>0</v>
          </cell>
          <cell r="DX492">
            <v>0</v>
          </cell>
          <cell r="DY492">
            <v>-5000</v>
          </cell>
          <cell r="DZ492" t="str">
            <v>No</v>
          </cell>
          <cell r="EA492">
            <v>28650</v>
          </cell>
          <cell r="EB492">
            <v>2893650</v>
          </cell>
          <cell r="EC492">
            <v>-33650</v>
          </cell>
          <cell r="ED492">
            <v>-1.1745200698080278E-2</v>
          </cell>
          <cell r="EE492">
            <v>386</v>
          </cell>
          <cell r="EF492">
            <v>417</v>
          </cell>
        </row>
        <row r="493">
          <cell r="A493" t="str">
            <v>Matej Vydra</v>
          </cell>
          <cell r="B493" t="str">
            <v>Burnley</v>
          </cell>
          <cell r="C493" t="str">
            <v>Striker</v>
          </cell>
          <cell r="D493" t="str">
            <v>3.497.000</v>
          </cell>
          <cell r="E493">
            <v>1E-3</v>
          </cell>
          <cell r="F493" t="str">
            <v>Matej Vydra</v>
          </cell>
          <cell r="G493" t="str">
            <v>Tottenham</v>
          </cell>
          <cell r="H493">
            <v>3497000</v>
          </cell>
          <cell r="I493">
            <v>0.95767195767195734</v>
          </cell>
          <cell r="J493">
            <v>0.81609195402298862</v>
          </cell>
          <cell r="K493">
            <v>1.4596210961395832</v>
          </cell>
          <cell r="L493">
            <v>190</v>
          </cell>
          <cell r="M493">
            <v>0.43095238095238081</v>
          </cell>
          <cell r="N493">
            <v>7.6613756613756592E-2</v>
          </cell>
          <cell r="O493">
            <v>1.8483068783068777</v>
          </cell>
          <cell r="P493">
            <v>0.49627117268745824</v>
          </cell>
          <cell r="Q493">
            <v>0</v>
          </cell>
          <cell r="R493">
            <v>0.31000000000000005</v>
          </cell>
          <cell r="S493">
            <v>0.01</v>
          </cell>
          <cell r="T493">
            <v>1.81</v>
          </cell>
          <cell r="U493">
            <v>2.84</v>
          </cell>
          <cell r="V493">
            <v>0.48159999999999997</v>
          </cell>
          <cell r="W493">
            <v>0.54899999999999993</v>
          </cell>
          <cell r="X493">
            <v>0.96940000000000004</v>
          </cell>
          <cell r="Y493">
            <v>14000</v>
          </cell>
          <cell r="Z493">
            <v>12040</v>
          </cell>
          <cell r="AA493">
            <v>2744.9999999999995</v>
          </cell>
          <cell r="AB493">
            <v>-14541</v>
          </cell>
          <cell r="AC493">
            <v>43095.238095238084</v>
          </cell>
          <cell r="AD493">
            <v>3830.6878306878298</v>
          </cell>
          <cell r="AE493">
            <v>18483.068783068778</v>
          </cell>
          <cell r="AF493">
            <v>0</v>
          </cell>
          <cell r="AG493">
            <v>0</v>
          </cell>
          <cell r="AH493">
            <v>-6200.0000000000009</v>
          </cell>
          <cell r="AI493">
            <v>-500</v>
          </cell>
          <cell r="AJ493">
            <v>18100</v>
          </cell>
          <cell r="AK493">
            <v>-22720</v>
          </cell>
          <cell r="AL493">
            <v>68332.994708994695</v>
          </cell>
          <cell r="AM493">
            <v>0.53038674033149169</v>
          </cell>
          <cell r="AN493">
            <v>0.46830985915492962</v>
          </cell>
          <cell r="AO493">
            <v>0.53292892244294532</v>
          </cell>
          <cell r="AP493">
            <v>0.53165631191860041</v>
          </cell>
          <cell r="AQ493">
            <v>14000</v>
          </cell>
          <cell r="AR493">
            <v>6707.5</v>
          </cell>
          <cell r="AS493">
            <v>1427.4999999999998</v>
          </cell>
          <cell r="AT493">
            <v>-6694.5</v>
          </cell>
          <cell r="AU493">
            <v>22857.142857142851</v>
          </cell>
          <cell r="AV493">
            <v>2031.7460317460311</v>
          </cell>
          <cell r="AW493">
            <v>9803.1746031746006</v>
          </cell>
          <cell r="AX493">
            <v>0</v>
          </cell>
          <cell r="AY493">
            <v>0</v>
          </cell>
          <cell r="AZ493">
            <v>-6200.0000000000009</v>
          </cell>
          <cell r="BA493">
            <v>-500</v>
          </cell>
          <cell r="BB493">
            <v>9600</v>
          </cell>
          <cell r="BC493">
            <v>-10640.000000000002</v>
          </cell>
          <cell r="BD493">
            <v>14196.281746031742</v>
          </cell>
          <cell r="BE493">
            <v>0.50276243093922657</v>
          </cell>
          <cell r="BF493">
            <v>0.49647887323943662</v>
          </cell>
          <cell r="BG493">
            <v>0.49195539976929853</v>
          </cell>
          <cell r="BH493">
            <v>0.49732956145969404</v>
          </cell>
          <cell r="BI493">
            <v>14000</v>
          </cell>
          <cell r="BJ493">
            <v>6045</v>
          </cell>
          <cell r="BK493">
            <v>1390.5</v>
          </cell>
          <cell r="BL493">
            <v>-7201.5</v>
          </cell>
          <cell r="BM493">
            <v>21666.666666666664</v>
          </cell>
          <cell r="BN493">
            <v>1925.9259259259256</v>
          </cell>
          <cell r="BO493">
            <v>9292.5925925925912</v>
          </cell>
          <cell r="BP493">
            <v>0</v>
          </cell>
          <cell r="BQ493">
            <v>0</v>
          </cell>
          <cell r="BR493">
            <v>-6200.0000000000009</v>
          </cell>
          <cell r="BS493">
            <v>-500</v>
          </cell>
          <cell r="BT493">
            <v>9100</v>
          </cell>
          <cell r="BU493">
            <v>-11280</v>
          </cell>
          <cell r="BV493">
            <v>6059.7962962962956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14000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-6200.0000000000009</v>
          </cell>
          <cell r="CK493">
            <v>-500</v>
          </cell>
          <cell r="CL493">
            <v>0</v>
          </cell>
          <cell r="CM493">
            <v>0</v>
          </cell>
          <cell r="CN493">
            <v>-837.50000000000011</v>
          </cell>
          <cell r="CO493">
            <v>0.53038674033149169</v>
          </cell>
          <cell r="CP493">
            <v>0.44366197183098594</v>
          </cell>
          <cell r="CQ493">
            <v>0.57157062934705272</v>
          </cell>
          <cell r="CR493">
            <v>0.55059375493062257</v>
          </cell>
          <cell r="CS493">
            <v>14000</v>
          </cell>
          <cell r="CT493">
            <v>6980</v>
          </cell>
          <cell r="CU493">
            <v>1465</v>
          </cell>
          <cell r="CV493">
            <v>-6417</v>
          </cell>
          <cell r="CW493">
            <v>22857.142857142851</v>
          </cell>
          <cell r="CX493">
            <v>2031.7460317460311</v>
          </cell>
          <cell r="CY493">
            <v>9803.1746031746006</v>
          </cell>
          <cell r="CZ493">
            <v>0</v>
          </cell>
          <cell r="DA493">
            <v>0</v>
          </cell>
          <cell r="DB493">
            <v>-6200.0000000000009</v>
          </cell>
          <cell r="DC493">
            <v>-500</v>
          </cell>
          <cell r="DD493">
            <v>9600</v>
          </cell>
          <cell r="DE493">
            <v>-10080</v>
          </cell>
          <cell r="DF493">
            <v>1846.2539682539677</v>
          </cell>
          <cell r="DG493">
            <v>0.72375690607734811</v>
          </cell>
          <cell r="DH493">
            <v>0.30281690140845069</v>
          </cell>
          <cell r="DI493">
            <v>0.8526831813062975</v>
          </cell>
          <cell r="DJ493">
            <v>0.78557962115016466</v>
          </cell>
          <cell r="DK493">
            <v>14000</v>
          </cell>
          <cell r="DL493">
            <v>11622.5</v>
          </cell>
          <cell r="DM493">
            <v>1457.5</v>
          </cell>
          <cell r="DN493">
            <v>-3654</v>
          </cell>
          <cell r="DO493">
            <v>31190.476190476184</v>
          </cell>
          <cell r="DP493">
            <v>2772.4867724867718</v>
          </cell>
          <cell r="DQ493">
            <v>13377.248677248675</v>
          </cell>
          <cell r="DR493">
            <v>0</v>
          </cell>
          <cell r="DS493">
            <v>0</v>
          </cell>
          <cell r="DT493">
            <v>-6200.0000000000009</v>
          </cell>
          <cell r="DU493">
            <v>-500</v>
          </cell>
          <cell r="DV493">
            <v>13100</v>
          </cell>
          <cell r="DW493">
            <v>-19372.961879279079</v>
          </cell>
          <cell r="DX493">
            <v>1368.5390550291422</v>
          </cell>
          <cell r="DY493">
            <v>90966.365774605845</v>
          </cell>
          <cell r="DZ493" t="str">
            <v>No</v>
          </cell>
          <cell r="EA493">
            <v>34970</v>
          </cell>
          <cell r="EB493">
            <v>3531970</v>
          </cell>
          <cell r="EC493">
            <v>55996.365774605845</v>
          </cell>
          <cell r="ED493">
            <v>1.6012686810010252E-2</v>
          </cell>
          <cell r="EE493">
            <v>95</v>
          </cell>
          <cell r="EF493">
            <v>76</v>
          </cell>
        </row>
        <row r="494">
          <cell r="A494" t="str">
            <v>Edward Nketiah</v>
          </cell>
          <cell r="B494" t="str">
            <v>Arsenal</v>
          </cell>
          <cell r="C494" t="str">
            <v>Striker</v>
          </cell>
          <cell r="D494" t="str">
            <v>3.494.000</v>
          </cell>
          <cell r="E494">
            <v>3.0000000000000001E-3</v>
          </cell>
          <cell r="F494" t="str">
            <v>Edward Nketiah</v>
          </cell>
          <cell r="G494" t="str">
            <v/>
          </cell>
          <cell r="H494">
            <v>3494000</v>
          </cell>
          <cell r="I494">
            <v>0.78294573643410836</v>
          </cell>
          <cell r="J494">
            <v>0.99999999999999989</v>
          </cell>
          <cell r="K494">
            <v>1.0063142122390261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1.01</v>
          </cell>
          <cell r="U494">
            <v>1.38</v>
          </cell>
          <cell r="V494">
            <v>0.2727</v>
          </cell>
          <cell r="W494">
            <v>0.27839999999999998</v>
          </cell>
          <cell r="X494">
            <v>0.44890000000000002</v>
          </cell>
          <cell r="Y494">
            <v>-5000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-5000</v>
          </cell>
          <cell r="AM494">
            <v>1.3168316831683169</v>
          </cell>
          <cell r="AN494">
            <v>0.69565217391304346</v>
          </cell>
          <cell r="AO494">
            <v>1.5219615556186339</v>
          </cell>
          <cell r="AP494">
            <v>1.4156861223458947</v>
          </cell>
          <cell r="AQ494">
            <v>-5000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1.5247524752475248</v>
          </cell>
          <cell r="BF494">
            <v>0.84782608695652173</v>
          </cell>
          <cell r="BG494">
            <v>1.2336780599567434</v>
          </cell>
          <cell r="BH494">
            <v>1.3715151022054437</v>
          </cell>
          <cell r="BI494">
            <v>-5000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1.2871287128712872</v>
          </cell>
          <cell r="BX494">
            <v>0.94202898550724645</v>
          </cell>
          <cell r="BY494">
            <v>1.0832870676749584</v>
          </cell>
          <cell r="BZ494">
            <v>1.1808174664555822</v>
          </cell>
          <cell r="CA494">
            <v>-5000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1.2772277227722773</v>
          </cell>
          <cell r="CP494">
            <v>1.1304347826086958</v>
          </cell>
          <cell r="CQ494">
            <v>0.83527021141127189</v>
          </cell>
          <cell r="CR494">
            <v>1.0328747600848505</v>
          </cell>
          <cell r="CS494">
            <v>-5000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1.4455445544554455</v>
          </cell>
          <cell r="DH494">
            <v>0.65942028985507251</v>
          </cell>
          <cell r="DI494">
            <v>1.5999941932173602</v>
          </cell>
          <cell r="DJ494">
            <v>1.5208099464317324</v>
          </cell>
          <cell r="DK494">
            <v>-5000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>
            <v>0</v>
          </cell>
          <cell r="DV494">
            <v>0</v>
          </cell>
          <cell r="DW494">
            <v>0</v>
          </cell>
          <cell r="DX494">
            <v>0</v>
          </cell>
          <cell r="DY494">
            <v>-5000</v>
          </cell>
          <cell r="DZ494" t="str">
            <v>No</v>
          </cell>
          <cell r="EA494">
            <v>34940</v>
          </cell>
          <cell r="EB494">
            <v>3528940</v>
          </cell>
          <cell r="EC494">
            <v>-39940</v>
          </cell>
          <cell r="ED494">
            <v>-1.1431024613623355E-2</v>
          </cell>
          <cell r="EE494">
            <v>463</v>
          </cell>
          <cell r="EF494">
            <v>342</v>
          </cell>
        </row>
        <row r="495">
          <cell r="A495" t="str">
            <v>John Stones</v>
          </cell>
          <cell r="B495" t="str">
            <v>Manchester City</v>
          </cell>
          <cell r="C495" t="str">
            <v>Defense</v>
          </cell>
          <cell r="D495" t="str">
            <v>5.178.000</v>
          </cell>
          <cell r="E495">
            <v>0.4</v>
          </cell>
          <cell r="F495" t="str">
            <v>John Stones</v>
          </cell>
          <cell r="G495" t="str">
            <v>Wolverhampton</v>
          </cell>
          <cell r="H495">
            <v>5178000</v>
          </cell>
          <cell r="I495">
            <v>0.99784017278617732</v>
          </cell>
          <cell r="J495">
            <v>0.62903225806451601</v>
          </cell>
          <cell r="K495">
            <v>1.2318970745493336</v>
          </cell>
          <cell r="L495">
            <v>190</v>
          </cell>
          <cell r="M495">
            <v>0.2594384449244061</v>
          </cell>
          <cell r="N495">
            <v>9.9784017278617739E-3</v>
          </cell>
          <cell r="O495">
            <v>0.35922246220302384</v>
          </cell>
          <cell r="P495">
            <v>1.3674057527497601</v>
          </cell>
          <cell r="Q495">
            <v>0</v>
          </cell>
          <cell r="R495">
            <v>0.27</v>
          </cell>
          <cell r="S495">
            <v>0</v>
          </cell>
          <cell r="T495">
            <v>4.6199999999999992</v>
          </cell>
          <cell r="U495">
            <v>0.78</v>
          </cell>
          <cell r="V495">
            <v>1.6113</v>
          </cell>
          <cell r="W495">
            <v>0.29200000000000004</v>
          </cell>
          <cell r="X495">
            <v>9.6700000000000008E-2</v>
          </cell>
          <cell r="Y495">
            <v>14000</v>
          </cell>
          <cell r="Z495">
            <v>40282.5</v>
          </cell>
          <cell r="AA495">
            <v>1460.0000000000002</v>
          </cell>
          <cell r="AB495">
            <v>-1450.5000000000002</v>
          </cell>
          <cell r="AC495">
            <v>38915.766738660917</v>
          </cell>
          <cell r="AD495">
            <v>498.9200863930887</v>
          </cell>
          <cell r="AE495">
            <v>3592.2246220302386</v>
          </cell>
          <cell r="AF495">
            <v>68370.287637488</v>
          </cell>
          <cell r="AG495">
            <v>0</v>
          </cell>
          <cell r="AH495">
            <v>-5400</v>
          </cell>
          <cell r="AI495">
            <v>0</v>
          </cell>
          <cell r="AJ495">
            <v>46199.999999999993</v>
          </cell>
          <cell r="AK495">
            <v>-6240</v>
          </cell>
          <cell r="AL495">
            <v>200229.19908457226</v>
          </cell>
          <cell r="AM495">
            <v>1</v>
          </cell>
          <cell r="AN495">
            <v>1.4102564102564104</v>
          </cell>
          <cell r="AO495">
            <v>0.87715645355917138</v>
          </cell>
          <cell r="AP495">
            <v>0.93656631028409909</v>
          </cell>
          <cell r="AQ495">
            <v>14000</v>
          </cell>
          <cell r="AR495">
            <v>37862.5</v>
          </cell>
          <cell r="AS495">
            <v>1585</v>
          </cell>
          <cell r="AT495">
            <v>-2526.0000000000005</v>
          </cell>
          <cell r="AU495">
            <v>38915.766738660917</v>
          </cell>
          <cell r="AV495">
            <v>498.9200863930887</v>
          </cell>
          <cell r="AW495">
            <v>3592.2246220302386</v>
          </cell>
          <cell r="AX495">
            <v>59971.439032919428</v>
          </cell>
          <cell r="AY495">
            <v>0</v>
          </cell>
          <cell r="AZ495">
            <v>-5400</v>
          </cell>
          <cell r="BA495">
            <v>0</v>
          </cell>
          <cell r="BB495">
            <v>46199.999999999993</v>
          </cell>
          <cell r="BC495">
            <v>-8800</v>
          </cell>
          <cell r="BD495">
            <v>85949.925240001845</v>
          </cell>
          <cell r="BE495">
            <v>0.46103896103896108</v>
          </cell>
          <cell r="BF495">
            <v>0.73076923076923073</v>
          </cell>
          <cell r="BG495">
            <v>0.41357544208242786</v>
          </cell>
          <cell r="BH495">
            <v>0.43666278995228297</v>
          </cell>
          <cell r="BI495">
            <v>14000</v>
          </cell>
          <cell r="BJ495">
            <v>18337.5</v>
          </cell>
          <cell r="BK495">
            <v>909</v>
          </cell>
          <cell r="BL495">
            <v>-1270.5</v>
          </cell>
          <cell r="BM495">
            <v>17941.684665226789</v>
          </cell>
          <cell r="BN495">
            <v>230.02159827213831</v>
          </cell>
          <cell r="BO495">
            <v>1656.1555075593958</v>
          </cell>
          <cell r="BP495">
            <v>28276.271934976852</v>
          </cell>
          <cell r="BQ495">
            <v>0</v>
          </cell>
          <cell r="BR495">
            <v>-5400</v>
          </cell>
          <cell r="BS495">
            <v>0</v>
          </cell>
          <cell r="BT495">
            <v>21300</v>
          </cell>
          <cell r="BU495">
            <v>-4560</v>
          </cell>
          <cell r="BV495">
            <v>19355.033426508791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14000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-5400</v>
          </cell>
          <cell r="CK495">
            <v>0</v>
          </cell>
          <cell r="CL495">
            <v>0</v>
          </cell>
          <cell r="CM495">
            <v>0</v>
          </cell>
          <cell r="CN495">
            <v>-675</v>
          </cell>
          <cell r="CO495">
            <v>0.40043290043290053</v>
          </cell>
          <cell r="CP495">
            <v>0.93589743589743579</v>
          </cell>
          <cell r="CQ495">
            <v>0.35242574423949602</v>
          </cell>
          <cell r="CR495">
            <v>0.37566323077065311</v>
          </cell>
          <cell r="CS495">
            <v>14000</v>
          </cell>
          <cell r="CT495">
            <v>15862.499999999998</v>
          </cell>
          <cell r="CU495">
            <v>1124</v>
          </cell>
          <cell r="CV495">
            <v>-2110.5</v>
          </cell>
          <cell r="CW495">
            <v>15583.15334773219</v>
          </cell>
          <cell r="CX495">
            <v>199.78401727861782</v>
          </cell>
          <cell r="CY495">
            <v>1438.4449244060484</v>
          </cell>
          <cell r="CZ495">
            <v>24095.449504510121</v>
          </cell>
          <cell r="DA495">
            <v>0</v>
          </cell>
          <cell r="DB495">
            <v>-5400</v>
          </cell>
          <cell r="DC495">
            <v>0</v>
          </cell>
          <cell r="DD495">
            <v>18500</v>
          </cell>
          <cell r="DE495">
            <v>-5839.9999999999991</v>
          </cell>
          <cell r="DF495">
            <v>3965.801987120436</v>
          </cell>
          <cell r="DG495">
            <v>0.61038961038961048</v>
          </cell>
          <cell r="DH495">
            <v>0.60256410256410253</v>
          </cell>
          <cell r="DI495">
            <v>0.45707155101977864</v>
          </cell>
          <cell r="DJ495">
            <v>0.52819667354796707</v>
          </cell>
          <cell r="DK495">
            <v>14000</v>
          </cell>
          <cell r="DL495">
            <v>21292.5</v>
          </cell>
          <cell r="DM495">
            <v>545</v>
          </cell>
          <cell r="DN495">
            <v>-589.5</v>
          </cell>
          <cell r="DO495">
            <v>23753.779697624199</v>
          </cell>
          <cell r="DP495">
            <v>304.53563714902822</v>
          </cell>
          <cell r="DQ495">
            <v>2192.6565874730031</v>
          </cell>
          <cell r="DR495">
            <v>31250.113414135038</v>
          </cell>
          <cell r="DS495">
            <v>0</v>
          </cell>
          <cell r="DT495">
            <v>-5400</v>
          </cell>
          <cell r="DU495">
            <v>0</v>
          </cell>
          <cell r="DV495">
            <v>28200</v>
          </cell>
          <cell r="DW495">
            <v>-2852.1264783634188</v>
          </cell>
          <cell r="DX495">
            <v>3084.2799643130575</v>
          </cell>
          <cell r="DY495">
            <v>311909.23970251641</v>
          </cell>
          <cell r="DZ495" t="str">
            <v>Yes</v>
          </cell>
          <cell r="EA495">
            <v>0</v>
          </cell>
          <cell r="EB495">
            <v>5178000</v>
          </cell>
          <cell r="EC495">
            <v>311909.23970251641</v>
          </cell>
          <cell r="ED495">
            <v>6.0237396620802706E-2</v>
          </cell>
          <cell r="EE495">
            <v>2</v>
          </cell>
          <cell r="EF495">
            <v>1</v>
          </cell>
        </row>
        <row r="496">
          <cell r="A496" t="str">
            <v>Florin Andone</v>
          </cell>
          <cell r="B496" t="str">
            <v>Brighton and Hove</v>
          </cell>
          <cell r="C496" t="str">
            <v>Striker</v>
          </cell>
          <cell r="D496" t="str">
            <v>1.960.000</v>
          </cell>
          <cell r="E496">
            <v>1E-3</v>
          </cell>
          <cell r="F496" t="str">
            <v>Florin Andone</v>
          </cell>
          <cell r="G496" t="str">
            <v/>
          </cell>
          <cell r="H496">
            <v>1960000</v>
          </cell>
          <cell r="I496">
            <v>1.0849673202614376</v>
          </cell>
          <cell r="J496">
            <v>0.94845360824742264</v>
          </cell>
          <cell r="K496">
            <v>1.0487343186434583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1.66</v>
          </cell>
          <cell r="U496">
            <v>0.92</v>
          </cell>
          <cell r="V496">
            <v>0.54459999999999997</v>
          </cell>
          <cell r="W496">
            <v>0.25019999999999998</v>
          </cell>
          <cell r="X496">
            <v>0.20519999999999999</v>
          </cell>
          <cell r="Y496">
            <v>-5000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-5000</v>
          </cell>
          <cell r="AM496">
            <v>0.77108433734939763</v>
          </cell>
          <cell r="AN496">
            <v>1.173913043478261</v>
          </cell>
          <cell r="AO496">
            <v>0.85214378896621135</v>
          </cell>
          <cell r="AP496">
            <v>0.81060146116412601</v>
          </cell>
          <cell r="AQ496">
            <v>-5000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0.78313253012048201</v>
          </cell>
          <cell r="BF496">
            <v>1.2499999999999998</v>
          </cell>
          <cell r="BG496">
            <v>0.79453360250333427</v>
          </cell>
          <cell r="BH496">
            <v>0.78881246845760333</v>
          </cell>
          <cell r="BI496">
            <v>-5000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1.0060240963855422</v>
          </cell>
          <cell r="BX496">
            <v>0.83695652173913038</v>
          </cell>
          <cell r="BY496">
            <v>1.1618342427282833</v>
          </cell>
          <cell r="BZ496">
            <v>1.0811259150489836</v>
          </cell>
          <cell r="CA496">
            <v>-5000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0</v>
          </cell>
          <cell r="CN496">
            <v>0</v>
          </cell>
          <cell r="CO496">
            <v>0.58433734939759041</v>
          </cell>
          <cell r="CP496">
            <v>2.0217391304347827</v>
          </cell>
          <cell r="CQ496">
            <v>0.39062783535852114</v>
          </cell>
          <cell r="CR496">
            <v>0.47776399394922653</v>
          </cell>
          <cell r="CS496">
            <v>-5000</v>
          </cell>
          <cell r="CT496">
            <v>0</v>
          </cell>
          <cell r="CU496">
            <v>0</v>
          </cell>
          <cell r="CV496">
            <v>0</v>
          </cell>
          <cell r="CW496">
            <v>0</v>
          </cell>
          <cell r="CX496">
            <v>0</v>
          </cell>
          <cell r="CY496">
            <v>0</v>
          </cell>
          <cell r="CZ496">
            <v>0</v>
          </cell>
          <cell r="DA496">
            <v>0</v>
          </cell>
          <cell r="DB496">
            <v>0</v>
          </cell>
          <cell r="DC496">
            <v>0</v>
          </cell>
          <cell r="DD496">
            <v>0</v>
          </cell>
          <cell r="DE496">
            <v>0</v>
          </cell>
          <cell r="DF496">
            <v>0</v>
          </cell>
          <cell r="DG496">
            <v>0.90361445783132532</v>
          </cell>
          <cell r="DH496">
            <v>1.1413043478260869</v>
          </cell>
          <cell r="DI496">
            <v>0.8780954309205613</v>
          </cell>
          <cell r="DJ496">
            <v>0.890763563879578</v>
          </cell>
          <cell r="DK496">
            <v>-5000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-5000</v>
          </cell>
          <cell r="DZ496" t="str">
            <v>No</v>
          </cell>
          <cell r="EA496">
            <v>19600</v>
          </cell>
          <cell r="EB496">
            <v>1979600</v>
          </cell>
          <cell r="EC496">
            <v>-24600</v>
          </cell>
          <cell r="ED496">
            <v>-1.2551020408163265E-2</v>
          </cell>
          <cell r="EE496">
            <v>287</v>
          </cell>
          <cell r="EF496">
            <v>538</v>
          </cell>
        </row>
        <row r="497">
          <cell r="A497" t="str">
            <v>Marco van Ginkel</v>
          </cell>
          <cell r="B497" t="str">
            <v>Chelsea</v>
          </cell>
          <cell r="C497" t="str">
            <v>Midfield</v>
          </cell>
          <cell r="D497" t="str">
            <v>1.960.000</v>
          </cell>
          <cell r="E497">
            <v>1E-3</v>
          </cell>
          <cell r="F497" t="str">
            <v>Marco van Ginkel</v>
          </cell>
          <cell r="G497" t="str">
            <v/>
          </cell>
          <cell r="H497">
            <v>1960000</v>
          </cell>
          <cell r="I497">
            <v>1.003571428571429</v>
          </cell>
          <cell r="J497">
            <v>0.9963636363636369</v>
          </cell>
          <cell r="K497">
            <v>0.99321007287201368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2.81</v>
          </cell>
          <cell r="U497">
            <v>2.74</v>
          </cell>
          <cell r="V497">
            <v>0.76150000000000007</v>
          </cell>
          <cell r="W497">
            <v>0.51229999999999998</v>
          </cell>
          <cell r="X497">
            <v>0.72629999999999995</v>
          </cell>
          <cell r="Y497">
            <v>-5000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-5000</v>
          </cell>
          <cell r="AM497">
            <v>0.65836298932384341</v>
          </cell>
          <cell r="AN497">
            <v>0.28102189781021897</v>
          </cell>
          <cell r="AO497">
            <v>0.89649689534220123</v>
          </cell>
          <cell r="AP497">
            <v>0.76825801391006421</v>
          </cell>
          <cell r="AQ497">
            <v>-5000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0.65480427046263345</v>
          </cell>
          <cell r="BF497">
            <v>0.42700729927007292</v>
          </cell>
          <cell r="BG497">
            <v>0.60093984015659208</v>
          </cell>
          <cell r="BH497">
            <v>0.62729416833385976</v>
          </cell>
          <cell r="BI497">
            <v>-5000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-5000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0.86120996441281139</v>
          </cell>
          <cell r="CP497">
            <v>0.13503649635036497</v>
          </cell>
          <cell r="CQ497">
            <v>1.3374162098302169</v>
          </cell>
          <cell r="CR497">
            <v>1.0732176696611915</v>
          </cell>
          <cell r="CS497">
            <v>-5000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0.67259786476868322</v>
          </cell>
          <cell r="DH497">
            <v>0.30291970802919704</v>
          </cell>
          <cell r="DI497">
            <v>0.84428898050167522</v>
          </cell>
          <cell r="DJ497">
            <v>0.7535694828834002</v>
          </cell>
          <cell r="DK497">
            <v>-5000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>
            <v>0</v>
          </cell>
          <cell r="DV497">
            <v>0</v>
          </cell>
          <cell r="DW497">
            <v>0</v>
          </cell>
          <cell r="DX497">
            <v>0</v>
          </cell>
          <cell r="DY497">
            <v>-5000</v>
          </cell>
          <cell r="DZ497" t="str">
            <v>No</v>
          </cell>
          <cell r="EA497">
            <v>19600</v>
          </cell>
          <cell r="EB497">
            <v>1979600</v>
          </cell>
          <cell r="EC497">
            <v>-24600</v>
          </cell>
          <cell r="ED497">
            <v>-1.2551020408163265E-2</v>
          </cell>
          <cell r="EE497">
            <v>288</v>
          </cell>
          <cell r="EF497">
            <v>539</v>
          </cell>
        </row>
        <row r="498">
          <cell r="A498" t="str">
            <v>Divock Origi</v>
          </cell>
          <cell r="B498" t="str">
            <v>Liverpool</v>
          </cell>
          <cell r="C498" t="str">
            <v>Striker</v>
          </cell>
          <cell r="D498" t="str">
            <v>3.572.000</v>
          </cell>
          <cell r="E498">
            <v>3.0000000000000001E-3</v>
          </cell>
          <cell r="F498" t="str">
            <v>Divock Origi</v>
          </cell>
          <cell r="G498" t="str">
            <v/>
          </cell>
          <cell r="H498">
            <v>3572000</v>
          </cell>
          <cell r="I498">
            <v>1.0082191780821921</v>
          </cell>
          <cell r="J498">
            <v>0.87837837837837884</v>
          </cell>
          <cell r="K498">
            <v>1.1290504835374364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3.6799999999999997</v>
          </cell>
          <cell r="U498">
            <v>1.95</v>
          </cell>
          <cell r="V498">
            <v>1.1375</v>
          </cell>
          <cell r="W498">
            <v>0.44940000000000002</v>
          </cell>
          <cell r="X498">
            <v>0.41310000000000002</v>
          </cell>
          <cell r="Y498">
            <v>-5000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-5000</v>
          </cell>
          <cell r="AM498">
            <v>0.57065217391304357</v>
          </cell>
          <cell r="AN498">
            <v>0.35897435897435898</v>
          </cell>
          <cell r="AO498">
            <v>0.63742840251008448</v>
          </cell>
          <cell r="AP498">
            <v>0.60311682417778589</v>
          </cell>
          <cell r="AQ498">
            <v>-5000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0.46195652173913043</v>
          </cell>
          <cell r="BF498">
            <v>0.51282051282051289</v>
          </cell>
          <cell r="BG498">
            <v>0.4722185749595107</v>
          </cell>
          <cell r="BH498">
            <v>0.46705936495150635</v>
          </cell>
          <cell r="BI498">
            <v>-5000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-5000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0</v>
          </cell>
          <cell r="CN498">
            <v>0</v>
          </cell>
          <cell r="CO498">
            <v>0.42391304347826092</v>
          </cell>
          <cell r="CP498">
            <v>0.66153846153846152</v>
          </cell>
          <cell r="CQ498">
            <v>0.35334395557606957</v>
          </cell>
          <cell r="CR498">
            <v>0.38702339929634627</v>
          </cell>
          <cell r="CS498">
            <v>-5000</v>
          </cell>
          <cell r="CT498">
            <v>0</v>
          </cell>
          <cell r="CU498">
            <v>0</v>
          </cell>
          <cell r="CV498">
            <v>0</v>
          </cell>
          <cell r="CW498">
            <v>0</v>
          </cell>
          <cell r="CX498">
            <v>0</v>
          </cell>
          <cell r="CY498">
            <v>0</v>
          </cell>
          <cell r="CZ498">
            <v>0</v>
          </cell>
          <cell r="DA498">
            <v>0</v>
          </cell>
          <cell r="DB498">
            <v>0</v>
          </cell>
          <cell r="DC498">
            <v>0</v>
          </cell>
          <cell r="DD498">
            <v>0</v>
          </cell>
          <cell r="DE498">
            <v>0</v>
          </cell>
          <cell r="DF498">
            <v>0</v>
          </cell>
          <cell r="DG498">
            <v>0.57608695652173925</v>
          </cell>
          <cell r="DH498">
            <v>0.51282051282051289</v>
          </cell>
          <cell r="DI498">
            <v>0.4722185749595107</v>
          </cell>
          <cell r="DJ498">
            <v>0.52157354386649757</v>
          </cell>
          <cell r="DK498">
            <v>-5000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>
            <v>0</v>
          </cell>
          <cell r="DV498">
            <v>0</v>
          </cell>
          <cell r="DW498">
            <v>0</v>
          </cell>
          <cell r="DX498">
            <v>0</v>
          </cell>
          <cell r="DY498">
            <v>-5000</v>
          </cell>
          <cell r="DZ498" t="str">
            <v>No</v>
          </cell>
          <cell r="EA498">
            <v>35720</v>
          </cell>
          <cell r="EB498">
            <v>3607720</v>
          </cell>
          <cell r="EC498">
            <v>-40720</v>
          </cell>
          <cell r="ED498">
            <v>-1.1399776035834266E-2</v>
          </cell>
          <cell r="EE498">
            <v>468</v>
          </cell>
          <cell r="EF498">
            <v>337</v>
          </cell>
        </row>
        <row r="499">
          <cell r="A499" t="str">
            <v>Ryan Finnigan</v>
          </cell>
          <cell r="B499" t="str">
            <v>Southampton</v>
          </cell>
          <cell r="C499" t="str">
            <v>Midfield</v>
          </cell>
          <cell r="D499" t="str">
            <v>1.975.000</v>
          </cell>
          <cell r="E499">
            <v>0</v>
          </cell>
          <cell r="F499" t="e">
            <v>#N/A</v>
          </cell>
          <cell r="G499" t="str">
            <v/>
          </cell>
          <cell r="H499">
            <v>1975000</v>
          </cell>
          <cell r="I499">
            <v>0.87931034482758608</v>
          </cell>
          <cell r="J499">
            <v>1</v>
          </cell>
          <cell r="K499">
            <v>1.020862387747514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1.02</v>
          </cell>
          <cell r="U499">
            <v>1.54</v>
          </cell>
          <cell r="V499">
            <v>0.24979999999999999</v>
          </cell>
          <cell r="W499">
            <v>0.26250000000000001</v>
          </cell>
          <cell r="X499">
            <v>0.48759999999999998</v>
          </cell>
          <cell r="Y499">
            <v>-5000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-5000</v>
          </cell>
          <cell r="AM499">
            <v>1.3627450980392157</v>
          </cell>
          <cell r="AN499">
            <v>2.4415584415584415</v>
          </cell>
          <cell r="AO499">
            <v>1.8199893113013497</v>
          </cell>
          <cell r="AP499">
            <v>1.5748592040114833</v>
          </cell>
          <cell r="AQ499">
            <v>-5000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1.1274509803921569</v>
          </cell>
          <cell r="BF499">
            <v>0.84415584415584421</v>
          </cell>
          <cell r="BG499">
            <v>1.2712491503214047</v>
          </cell>
          <cell r="BH499">
            <v>1.1971930090225904</v>
          </cell>
          <cell r="BI499">
            <v>-5000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0.96078431372549011</v>
          </cell>
          <cell r="BX499">
            <v>1.1298701298701299</v>
          </cell>
          <cell r="BY499">
            <v>0.81873075307798182</v>
          </cell>
          <cell r="BZ499">
            <v>0.88691807103135656</v>
          </cell>
          <cell r="CA499">
            <v>-5000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1.2352941176470589</v>
          </cell>
          <cell r="CP499">
            <v>0.62337662337662336</v>
          </cell>
          <cell r="CQ499">
            <v>1.7860384307500736</v>
          </cell>
          <cell r="CR499">
            <v>1.4853561079408364</v>
          </cell>
          <cell r="CS499">
            <v>-5000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1.3823529411764706</v>
          </cell>
          <cell r="DH499">
            <v>0.7142857142857143</v>
          </cell>
          <cell r="DI499">
            <v>1.5527072185113362</v>
          </cell>
          <cell r="DJ499">
            <v>1.4650561048284403</v>
          </cell>
          <cell r="DK499">
            <v>-5000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-5000</v>
          </cell>
          <cell r="DZ499" t="str">
            <v>No</v>
          </cell>
          <cell r="EA499">
            <v>19750</v>
          </cell>
          <cell r="EB499">
            <v>1994750</v>
          </cell>
          <cell r="EC499">
            <v>-24750</v>
          </cell>
          <cell r="ED499">
            <v>-1.2531645569620253E-2</v>
          </cell>
          <cell r="EE499">
            <v>301</v>
          </cell>
          <cell r="EF499">
            <v>500</v>
          </cell>
        </row>
        <row r="500">
          <cell r="A500" t="str">
            <v>Ahmed El Mohamadi</v>
          </cell>
          <cell r="B500" t="str">
            <v>Aston Villa</v>
          </cell>
          <cell r="C500" t="str">
            <v>Defense</v>
          </cell>
          <cell r="D500" t="str">
            <v>2.438.000</v>
          </cell>
          <cell r="E500">
            <v>2.3E-2</v>
          </cell>
          <cell r="F500" t="str">
            <v>Ahmed Elmohamady</v>
          </cell>
          <cell r="G500" t="str">
            <v>Sheffield United</v>
          </cell>
          <cell r="H500">
            <v>2438000</v>
          </cell>
          <cell r="I500">
            <v>1.06049822064057</v>
          </cell>
          <cell r="J500">
            <v>0.96774193548387133</v>
          </cell>
          <cell r="K500">
            <v>1.0283992340244903</v>
          </cell>
          <cell r="L500">
            <v>190</v>
          </cell>
          <cell r="M500">
            <v>5.3024911032028499E-2</v>
          </cell>
          <cell r="N500">
            <v>0.1378647686832741</v>
          </cell>
          <cell r="O500">
            <v>0.1908896797153026</v>
          </cell>
          <cell r="P500">
            <v>0.53476760169273496</v>
          </cell>
          <cell r="Q500">
            <v>0</v>
          </cell>
          <cell r="R500">
            <v>0.37</v>
          </cell>
          <cell r="S500">
            <v>0.01</v>
          </cell>
          <cell r="T500">
            <v>2.98</v>
          </cell>
          <cell r="U500">
            <v>2.7</v>
          </cell>
          <cell r="V500">
            <v>0.8115</v>
          </cell>
          <cell r="W500">
            <v>0.51439999999999997</v>
          </cell>
          <cell r="X500">
            <v>0.67419999999999991</v>
          </cell>
          <cell r="Y500">
            <v>14000</v>
          </cell>
          <cell r="Z500">
            <v>20287.5</v>
          </cell>
          <cell r="AA500">
            <v>2572</v>
          </cell>
          <cell r="AB500">
            <v>-10112.999999999998</v>
          </cell>
          <cell r="AC500">
            <v>7953.7366548042746</v>
          </cell>
          <cell r="AD500">
            <v>6893.2384341637053</v>
          </cell>
          <cell r="AE500">
            <v>1908.896797153026</v>
          </cell>
          <cell r="AF500">
            <v>26738.380084636749</v>
          </cell>
          <cell r="AG500">
            <v>0</v>
          </cell>
          <cell r="AH500">
            <v>-7400</v>
          </cell>
          <cell r="AI500">
            <v>-500</v>
          </cell>
          <cell r="AJ500">
            <v>29800</v>
          </cell>
          <cell r="AK500">
            <v>-21600</v>
          </cell>
          <cell r="AL500">
            <v>70540.751970757759</v>
          </cell>
          <cell r="AM500">
            <v>0.47986577181208051</v>
          </cell>
          <cell r="AN500">
            <v>0.37777777777777777</v>
          </cell>
          <cell r="AO500">
            <v>0.67430214364457286</v>
          </cell>
          <cell r="AP500">
            <v>0.56883610872952095</v>
          </cell>
          <cell r="AQ500">
            <v>14000</v>
          </cell>
          <cell r="AR500">
            <v>11555</v>
          </cell>
          <cell r="AS500">
            <v>1363.5</v>
          </cell>
          <cell r="AT500">
            <v>-3976.5</v>
          </cell>
          <cell r="AU500">
            <v>3816.7259786476884</v>
          </cell>
          <cell r="AV500">
            <v>3307.8291814946638</v>
          </cell>
          <cell r="AW500">
            <v>916.01423487544537</v>
          </cell>
          <cell r="AX500">
            <v>18029.747008653914</v>
          </cell>
          <cell r="AY500">
            <v>0</v>
          </cell>
          <cell r="AZ500">
            <v>-7400</v>
          </cell>
          <cell r="BA500">
            <v>-500</v>
          </cell>
          <cell r="BB500">
            <v>14300</v>
          </cell>
          <cell r="BC500">
            <v>-8160</v>
          </cell>
          <cell r="BD500">
            <v>16626.158201835857</v>
          </cell>
          <cell r="BE500">
            <v>0.50671140939597314</v>
          </cell>
          <cell r="BF500">
            <v>0.42222222222222217</v>
          </cell>
          <cell r="BG500">
            <v>0.59805235172056015</v>
          </cell>
          <cell r="BH500">
            <v>0.55049064481869381</v>
          </cell>
          <cell r="BI500">
            <v>14000</v>
          </cell>
          <cell r="BJ500">
            <v>11312.5</v>
          </cell>
          <cell r="BK500">
            <v>1313</v>
          </cell>
          <cell r="BL500">
            <v>-4273.5</v>
          </cell>
          <cell r="BM500">
            <v>4030.2491103202869</v>
          </cell>
          <cell r="BN500">
            <v>3492.8825622775821</v>
          </cell>
          <cell r="BO500">
            <v>967.25978647686884</v>
          </cell>
          <cell r="BP500">
            <v>15990.951090815197</v>
          </cell>
          <cell r="BQ500">
            <v>0</v>
          </cell>
          <cell r="BR500">
            <v>-7400</v>
          </cell>
          <cell r="BS500">
            <v>-500</v>
          </cell>
          <cell r="BT500">
            <v>15100</v>
          </cell>
          <cell r="BU500">
            <v>-9119.9999999999982</v>
          </cell>
          <cell r="BV500">
            <v>7728.3356374724826</v>
          </cell>
          <cell r="BW500">
            <v>0.48657718120805366</v>
          </cell>
          <cell r="BX500">
            <v>0.54074074074074074</v>
          </cell>
          <cell r="BY500">
            <v>0.43427513932154099</v>
          </cell>
          <cell r="BZ500">
            <v>0.45968290501149833</v>
          </cell>
          <cell r="CA500">
            <v>14000</v>
          </cell>
          <cell r="CB500">
            <v>9295</v>
          </cell>
          <cell r="CC500">
            <v>1267.5</v>
          </cell>
          <cell r="CD500">
            <v>-5620.5</v>
          </cell>
          <cell r="CE500">
            <v>3870.106761565838</v>
          </cell>
          <cell r="CF500">
            <v>3354.0925266903932</v>
          </cell>
          <cell r="CG500">
            <v>928.82562277580121</v>
          </cell>
          <cell r="CH500">
            <v>11611.81373648794</v>
          </cell>
          <cell r="CI500">
            <v>0</v>
          </cell>
          <cell r="CJ500">
            <v>-7400</v>
          </cell>
          <cell r="CK500">
            <v>-500</v>
          </cell>
          <cell r="CL500">
            <v>14499.999999999998</v>
          </cell>
          <cell r="CM500">
            <v>-11680</v>
          </cell>
          <cell r="CN500">
            <v>2453.3548309399966</v>
          </cell>
          <cell r="CO500">
            <v>0.52013422818791943</v>
          </cell>
          <cell r="CP500">
            <v>0.35555555555555551</v>
          </cell>
          <cell r="CQ500">
            <v>0.71599865953568631</v>
          </cell>
          <cell r="CR500">
            <v>0.61025847815591971</v>
          </cell>
          <cell r="CS500">
            <v>14000</v>
          </cell>
          <cell r="CT500">
            <v>12620</v>
          </cell>
          <cell r="CU500">
            <v>1312.5</v>
          </cell>
          <cell r="CV500">
            <v>-3490.5</v>
          </cell>
          <cell r="CW500">
            <v>4137.0106761565858</v>
          </cell>
          <cell r="CX500">
            <v>3585.4092526690411</v>
          </cell>
          <cell r="CY500">
            <v>992.88256227758063</v>
          </cell>
          <cell r="CZ500">
            <v>19144.644298755604</v>
          </cell>
          <cell r="DA500">
            <v>0</v>
          </cell>
          <cell r="DB500">
            <v>-7400</v>
          </cell>
          <cell r="DC500">
            <v>-500</v>
          </cell>
          <cell r="DD500">
            <v>15500</v>
          </cell>
          <cell r="DE500">
            <v>-7679.9999999999991</v>
          </cell>
          <cell r="DF500">
            <v>2388.8716743661757</v>
          </cell>
          <cell r="DG500">
            <v>0.33557046979865773</v>
          </cell>
          <cell r="DH500">
            <v>0.78518518518518521</v>
          </cell>
          <cell r="DI500">
            <v>0.22445568529490706</v>
          </cell>
          <cell r="DJ500">
            <v>0.27444616915415604</v>
          </cell>
          <cell r="DK500">
            <v>14000</v>
          </cell>
          <cell r="DL500">
            <v>4190</v>
          </cell>
          <cell r="DM500">
            <v>1031</v>
          </cell>
          <cell r="DN500">
            <v>-9393</v>
          </cell>
          <cell r="DO500">
            <v>2669.0391459074749</v>
          </cell>
          <cell r="DP500">
            <v>2313.1672597864786</v>
          </cell>
          <cell r="DQ500">
            <v>640.56939501779402</v>
          </cell>
          <cell r="DR500">
            <v>6001.5814255728365</v>
          </cell>
          <cell r="DS500">
            <v>0</v>
          </cell>
          <cell r="DT500">
            <v>-7400</v>
          </cell>
          <cell r="DU500">
            <v>-500</v>
          </cell>
          <cell r="DV500">
            <v>10000</v>
          </cell>
          <cell r="DW500">
            <v>-4848.2428023699922</v>
          </cell>
          <cell r="DX500">
            <v>147.00357574733101</v>
          </cell>
          <cell r="DY500">
            <v>99884.475891119611</v>
          </cell>
          <cell r="DZ500" t="str">
            <v>No</v>
          </cell>
          <cell r="EA500">
            <v>24380</v>
          </cell>
          <cell r="EB500">
            <v>2462380</v>
          </cell>
          <cell r="EC500">
            <v>75504.475891119611</v>
          </cell>
          <cell r="ED500">
            <v>3.0969842449187698E-2</v>
          </cell>
          <cell r="EE500">
            <v>68</v>
          </cell>
          <cell r="EF500">
            <v>20</v>
          </cell>
        </row>
        <row r="501">
          <cell r="A501" t="str">
            <v>Wes Foderingham</v>
          </cell>
          <cell r="B501" t="str">
            <v>Sheffield United</v>
          </cell>
          <cell r="C501" t="str">
            <v>Goalkeeper</v>
          </cell>
          <cell r="D501" t="str">
            <v>2.960.000</v>
          </cell>
          <cell r="E501">
            <v>0</v>
          </cell>
          <cell r="F501" t="str">
            <v>Wesley Foderingham</v>
          </cell>
          <cell r="G501" t="str">
            <v/>
          </cell>
          <cell r="H501">
            <v>2960000</v>
          </cell>
          <cell r="I501">
            <v>0.92857142857142838</v>
          </cell>
          <cell r="J501">
            <v>1.0201729106628248</v>
          </cell>
          <cell r="K501">
            <v>1.0082793805717964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1.82</v>
          </cell>
          <cell r="U501">
            <v>3.54</v>
          </cell>
          <cell r="V501">
            <v>0.40310000000000001</v>
          </cell>
          <cell r="W501">
            <v>0.46500000000000002</v>
          </cell>
          <cell r="X501">
            <v>1.1319999999999999</v>
          </cell>
          <cell r="Y501">
            <v>-5000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-5000</v>
          </cell>
          <cell r="AM501">
            <v>0.63186813186813184</v>
          </cell>
          <cell r="AN501">
            <v>0.31638418079096048</v>
          </cell>
          <cell r="AO501">
            <v>0.8988905062481729</v>
          </cell>
          <cell r="AP501">
            <v>0.75364465428810168</v>
          </cell>
          <cell r="AQ501">
            <v>-5000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0.37362637362637363</v>
          </cell>
          <cell r="BF501">
            <v>0.44350282485875708</v>
          </cell>
          <cell r="BG501">
            <v>0.5731578920093825</v>
          </cell>
          <cell r="BH501">
            <v>0.46276009411659758</v>
          </cell>
          <cell r="BI501">
            <v>-5000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-5000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0</v>
          </cell>
          <cell r="CN501">
            <v>0</v>
          </cell>
          <cell r="CO501">
            <v>0.55494505494505497</v>
          </cell>
          <cell r="CP501">
            <v>0.48870056497175141</v>
          </cell>
          <cell r="CQ501">
            <v>0.48841293777276185</v>
          </cell>
          <cell r="CR501">
            <v>0.52061727265639302</v>
          </cell>
          <cell r="CS501">
            <v>-5000</v>
          </cell>
          <cell r="CT501">
            <v>0</v>
          </cell>
          <cell r="CU501">
            <v>0</v>
          </cell>
          <cell r="CV501">
            <v>0</v>
          </cell>
          <cell r="CW501">
            <v>0</v>
          </cell>
          <cell r="CX501">
            <v>0</v>
          </cell>
          <cell r="CY501">
            <v>0</v>
          </cell>
          <cell r="CZ501">
            <v>0</v>
          </cell>
          <cell r="DA501">
            <v>0</v>
          </cell>
          <cell r="DB501">
            <v>0</v>
          </cell>
          <cell r="DC501">
            <v>0</v>
          </cell>
          <cell r="DD501">
            <v>0</v>
          </cell>
          <cell r="DE501">
            <v>0</v>
          </cell>
          <cell r="DF501">
            <v>0</v>
          </cell>
          <cell r="DG501">
            <v>0.5</v>
          </cell>
          <cell r="DH501">
            <v>0.41242937853107342</v>
          </cell>
          <cell r="DI501">
            <v>0.63980358576050766</v>
          </cell>
          <cell r="DJ501">
            <v>0.56559861463784888</v>
          </cell>
          <cell r="DK501">
            <v>-5000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>
            <v>0</v>
          </cell>
          <cell r="DV501">
            <v>0</v>
          </cell>
          <cell r="DW501">
            <v>0</v>
          </cell>
          <cell r="DX501">
            <v>0</v>
          </cell>
          <cell r="DY501">
            <v>-5000</v>
          </cell>
          <cell r="DZ501" t="str">
            <v>No</v>
          </cell>
          <cell r="EA501">
            <v>29600</v>
          </cell>
          <cell r="EB501">
            <v>2989600</v>
          </cell>
          <cell r="EC501">
            <v>-34600</v>
          </cell>
          <cell r="ED501">
            <v>-1.1689189189189189E-2</v>
          </cell>
          <cell r="EE501">
            <v>423</v>
          </cell>
          <cell r="EF501">
            <v>398</v>
          </cell>
        </row>
        <row r="502">
          <cell r="A502" t="str">
            <v>Callum Robinson</v>
          </cell>
          <cell r="B502" t="str">
            <v>West Bromwich</v>
          </cell>
          <cell r="C502" t="str">
            <v>Striker</v>
          </cell>
          <cell r="D502" t="str">
            <v>4.005.000</v>
          </cell>
          <cell r="E502">
            <v>1E-3</v>
          </cell>
          <cell r="F502" t="str">
            <v>Callum Robinson</v>
          </cell>
          <cell r="G502" t="str">
            <v/>
          </cell>
          <cell r="H502">
            <v>4005000</v>
          </cell>
          <cell r="I502">
            <v>0.97536945812807874</v>
          </cell>
          <cell r="J502">
            <v>1.0124610591900314</v>
          </cell>
          <cell r="K502">
            <v>0.98516147958933487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1.98</v>
          </cell>
          <cell r="U502">
            <v>3.25</v>
          </cell>
          <cell r="V502">
            <v>0.45539999999999997</v>
          </cell>
          <cell r="W502">
            <v>0.50689999999999991</v>
          </cell>
          <cell r="X502">
            <v>1.0377000000000001</v>
          </cell>
          <cell r="Y502">
            <v>-5000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-5000</v>
          </cell>
          <cell r="AM502">
            <v>0.60101010101010099</v>
          </cell>
          <cell r="AN502">
            <v>0.37538461538461537</v>
          </cell>
          <cell r="AO502">
            <v>0.74919232288467341</v>
          </cell>
          <cell r="AP502">
            <v>0.67102321394487519</v>
          </cell>
          <cell r="AQ502">
            <v>-5000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0.5</v>
          </cell>
          <cell r="BF502">
            <v>0.47384615384615386</v>
          </cell>
          <cell r="BG502">
            <v>0.54402528384570725</v>
          </cell>
          <cell r="BH502">
            <v>0.52154831216566466</v>
          </cell>
          <cell r="BI502">
            <v>-5000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-5000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0.18686868686868688</v>
          </cell>
          <cell r="CP502">
            <v>0.74461538461538457</v>
          </cell>
          <cell r="CQ502">
            <v>0.22565239126192127</v>
          </cell>
          <cell r="CR502">
            <v>0.20534694067332579</v>
          </cell>
          <cell r="CS502">
            <v>-5000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0.55555555555555558</v>
          </cell>
          <cell r="DH502">
            <v>0.43384615384615383</v>
          </cell>
          <cell r="DI502">
            <v>0.61955143448972538</v>
          </cell>
          <cell r="DJ502">
            <v>0.58668155023247559</v>
          </cell>
          <cell r="DK502">
            <v>-5000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-5000</v>
          </cell>
          <cell r="DZ502" t="str">
            <v>No</v>
          </cell>
          <cell r="EA502">
            <v>40050</v>
          </cell>
          <cell r="EB502">
            <v>4045050</v>
          </cell>
          <cell r="EC502">
            <v>-45050</v>
          </cell>
          <cell r="ED502">
            <v>-1.1248439450686641E-2</v>
          </cell>
          <cell r="EE502">
            <v>503</v>
          </cell>
          <cell r="EF502">
            <v>303</v>
          </cell>
        </row>
        <row r="503">
          <cell r="A503" t="str">
            <v>Leighton Clarkson</v>
          </cell>
          <cell r="B503" t="str">
            <v>Liverpool</v>
          </cell>
          <cell r="C503" t="str">
            <v>Midfield</v>
          </cell>
          <cell r="D503" t="str">
            <v>2.490.000</v>
          </cell>
          <cell r="E503">
            <v>0</v>
          </cell>
          <cell r="F503" t="e">
            <v>#N/A</v>
          </cell>
          <cell r="G503" t="str">
            <v/>
          </cell>
          <cell r="H503">
            <v>2490000</v>
          </cell>
          <cell r="I503">
            <v>1.0082191780821921</v>
          </cell>
          <cell r="J503">
            <v>0.87837837837837884</v>
          </cell>
          <cell r="K503">
            <v>1.1290504835374364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3.6799999999999997</v>
          </cell>
          <cell r="U503">
            <v>1.95</v>
          </cell>
          <cell r="V503">
            <v>1.1375</v>
          </cell>
          <cell r="W503">
            <v>0.44940000000000002</v>
          </cell>
          <cell r="X503">
            <v>0.41310000000000002</v>
          </cell>
          <cell r="Y503">
            <v>-5000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-5000</v>
          </cell>
          <cell r="AM503">
            <v>0.57065217391304357</v>
          </cell>
          <cell r="AN503">
            <v>0.35897435897435898</v>
          </cell>
          <cell r="AO503">
            <v>0.63742840251008448</v>
          </cell>
          <cell r="AP503">
            <v>0.60311682417778589</v>
          </cell>
          <cell r="AQ503">
            <v>-5000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0.46195652173913043</v>
          </cell>
          <cell r="BF503">
            <v>0.51282051282051289</v>
          </cell>
          <cell r="BG503">
            <v>0.4722185749595107</v>
          </cell>
          <cell r="BH503">
            <v>0.46705936495150635</v>
          </cell>
          <cell r="BI503">
            <v>-5000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-5000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0.42391304347826092</v>
          </cell>
          <cell r="CP503">
            <v>0.66153846153846152</v>
          </cell>
          <cell r="CQ503">
            <v>0.35334395557606957</v>
          </cell>
          <cell r="CR503">
            <v>0.38702339929634627</v>
          </cell>
          <cell r="CS503">
            <v>-5000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0.57608695652173925</v>
          </cell>
          <cell r="DH503">
            <v>0.51282051282051289</v>
          </cell>
          <cell r="DI503">
            <v>0.4722185749595107</v>
          </cell>
          <cell r="DJ503">
            <v>0.52157354386649757</v>
          </cell>
          <cell r="DK503">
            <v>-5000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>
            <v>0</v>
          </cell>
          <cell r="DV503">
            <v>0</v>
          </cell>
          <cell r="DW503">
            <v>0</v>
          </cell>
          <cell r="DX503">
            <v>0</v>
          </cell>
          <cell r="DY503">
            <v>-5000</v>
          </cell>
          <cell r="DZ503" t="str">
            <v>No</v>
          </cell>
          <cell r="EA503">
            <v>24900</v>
          </cell>
          <cell r="EB503">
            <v>2514900</v>
          </cell>
          <cell r="EC503">
            <v>-29900</v>
          </cell>
          <cell r="ED503">
            <v>-1.2008032128514055E-2</v>
          </cell>
          <cell r="EE503">
            <v>360</v>
          </cell>
          <cell r="EF503">
            <v>443</v>
          </cell>
        </row>
        <row r="504">
          <cell r="A504" t="str">
            <v>Takumi Minamino</v>
          </cell>
          <cell r="B504" t="str">
            <v>Southampton</v>
          </cell>
          <cell r="C504" t="str">
            <v>Striker</v>
          </cell>
          <cell r="D504" t="str">
            <v>4.124.000</v>
          </cell>
          <cell r="E504">
            <v>9.0000000000000011E-3</v>
          </cell>
          <cell r="F504" t="str">
            <v>Takumi Minamino</v>
          </cell>
          <cell r="G504" t="str">
            <v/>
          </cell>
          <cell r="H504">
            <v>4124000</v>
          </cell>
          <cell r="I504">
            <v>0.87931034482758608</v>
          </cell>
          <cell r="J504">
            <v>1</v>
          </cell>
          <cell r="K504">
            <v>1.020862387747514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1.02</v>
          </cell>
          <cell r="U504">
            <v>1.54</v>
          </cell>
          <cell r="V504">
            <v>0.24979999999999999</v>
          </cell>
          <cell r="W504">
            <v>0.26250000000000001</v>
          </cell>
          <cell r="X504">
            <v>0.48759999999999998</v>
          </cell>
          <cell r="Y504">
            <v>-5000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-5000</v>
          </cell>
          <cell r="AM504">
            <v>1.3627450980392157</v>
          </cell>
          <cell r="AN504">
            <v>2.4415584415584415</v>
          </cell>
          <cell r="AO504">
            <v>1.8199893113013497</v>
          </cell>
          <cell r="AP504">
            <v>1.5748592040114833</v>
          </cell>
          <cell r="AQ504">
            <v>-5000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1.1274509803921569</v>
          </cell>
          <cell r="BF504">
            <v>0.84415584415584421</v>
          </cell>
          <cell r="BG504">
            <v>1.2712491503214047</v>
          </cell>
          <cell r="BH504">
            <v>1.1971930090225904</v>
          </cell>
          <cell r="BI504">
            <v>-5000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0.96078431372549011</v>
          </cell>
          <cell r="BX504">
            <v>1.1298701298701299</v>
          </cell>
          <cell r="BY504">
            <v>0.81873075307798182</v>
          </cell>
          <cell r="BZ504">
            <v>0.88691807103135656</v>
          </cell>
          <cell r="CA504">
            <v>-5000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1.2352941176470589</v>
          </cell>
          <cell r="CP504">
            <v>0.62337662337662336</v>
          </cell>
          <cell r="CQ504">
            <v>1.7860384307500736</v>
          </cell>
          <cell r="CR504">
            <v>1.4853561079408364</v>
          </cell>
          <cell r="CS504">
            <v>-5000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1.3823529411764706</v>
          </cell>
          <cell r="DH504">
            <v>0.7142857142857143</v>
          </cell>
          <cell r="DI504">
            <v>1.5527072185113362</v>
          </cell>
          <cell r="DJ504">
            <v>1.4650561048284403</v>
          </cell>
          <cell r="DK504">
            <v>-5000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-5000</v>
          </cell>
          <cell r="DZ504" t="str">
            <v>No</v>
          </cell>
          <cell r="EA504">
            <v>41240</v>
          </cell>
          <cell r="EB504">
            <v>4165240</v>
          </cell>
          <cell r="EC504">
            <v>-46240</v>
          </cell>
          <cell r="ED504">
            <v>-1.1212415130940834E-2</v>
          </cell>
          <cell r="EE504">
            <v>513</v>
          </cell>
          <cell r="EF504">
            <v>293</v>
          </cell>
        </row>
        <row r="505">
          <cell r="A505" t="str">
            <v>Ben Godfrey</v>
          </cell>
          <cell r="B505" t="str">
            <v>Everton</v>
          </cell>
          <cell r="C505" t="str">
            <v>Defense</v>
          </cell>
          <cell r="D505" t="str">
            <v>3.211.000</v>
          </cell>
          <cell r="E505">
            <v>8.6999999999999994E-2</v>
          </cell>
          <cell r="F505" t="str">
            <v>Ben Godfrey</v>
          </cell>
          <cell r="G505" t="str">
            <v>West Bromwich</v>
          </cell>
          <cell r="H505">
            <v>3211000</v>
          </cell>
          <cell r="I505">
            <v>0.97204968944099401</v>
          </cell>
          <cell r="J505">
            <v>0.93693693693693725</v>
          </cell>
          <cell r="K505">
            <v>1.0552996276166207</v>
          </cell>
          <cell r="L505">
            <v>190</v>
          </cell>
          <cell r="M505">
            <v>4.8602484472049706E-2</v>
          </cell>
          <cell r="N505">
            <v>0.28189440993788828</v>
          </cell>
          <cell r="O505">
            <v>0.29161490683229824</v>
          </cell>
          <cell r="P505">
            <v>0.70705075050313582</v>
          </cell>
          <cell r="Q505">
            <v>0</v>
          </cell>
          <cell r="R505">
            <v>0.44000000000000006</v>
          </cell>
          <cell r="S505">
            <v>0.03</v>
          </cell>
          <cell r="T505">
            <v>3.13</v>
          </cell>
          <cell r="U505">
            <v>2.08</v>
          </cell>
          <cell r="V505">
            <v>0.98069999999999991</v>
          </cell>
          <cell r="W505">
            <v>0.51919999999999999</v>
          </cell>
          <cell r="X505">
            <v>0.5</v>
          </cell>
          <cell r="Y505">
            <v>14000</v>
          </cell>
          <cell r="Z505">
            <v>24517.499999999996</v>
          </cell>
          <cell r="AA505">
            <v>2596</v>
          </cell>
          <cell r="AB505">
            <v>-7500</v>
          </cell>
          <cell r="AC505">
            <v>7290.3726708074555</v>
          </cell>
          <cell r="AD505">
            <v>14094.720496894413</v>
          </cell>
          <cell r="AE505">
            <v>2916.1490683229822</v>
          </cell>
          <cell r="AF505">
            <v>35352.537525156789</v>
          </cell>
          <cell r="AG505">
            <v>0</v>
          </cell>
          <cell r="AH505">
            <v>-8800.0000000000018</v>
          </cell>
          <cell r="AI505">
            <v>-1500</v>
          </cell>
          <cell r="AJ505">
            <v>31300</v>
          </cell>
          <cell r="AK505">
            <v>-16640</v>
          </cell>
          <cell r="AL505">
            <v>97627.279761181635</v>
          </cell>
          <cell r="AM505">
            <v>0.24600638977635783</v>
          </cell>
          <cell r="AN505">
            <v>0.88942307692307698</v>
          </cell>
          <cell r="AO505">
            <v>0.22238455471794352</v>
          </cell>
          <cell r="AP505">
            <v>0.233897459259788</v>
          </cell>
          <cell r="AQ505">
            <v>14000</v>
          </cell>
          <cell r="AR505">
            <v>3737.5</v>
          </cell>
          <cell r="AS505">
            <v>1129</v>
          </cell>
          <cell r="AT505">
            <v>-9372</v>
          </cell>
          <cell r="AU505">
            <v>1793.4782608695657</v>
          </cell>
          <cell r="AV505">
            <v>3467.3913043478269</v>
          </cell>
          <cell r="AW505">
            <v>717.39130434782635</v>
          </cell>
          <cell r="AX505">
            <v>7861.858315681382</v>
          </cell>
          <cell r="AY505">
            <v>0</v>
          </cell>
          <cell r="AZ505">
            <v>-8800.0000000000018</v>
          </cell>
          <cell r="BA505">
            <v>-1500</v>
          </cell>
          <cell r="BB505">
            <v>7700</v>
          </cell>
          <cell r="BC505">
            <v>-14800.000000000002</v>
          </cell>
          <cell r="BD505">
            <v>-4032.6904073767009</v>
          </cell>
          <cell r="BE505">
            <v>0.45047923322683703</v>
          </cell>
          <cell r="BF505">
            <v>0.4375</v>
          </cell>
          <cell r="BG505">
            <v>0.56930032780136453</v>
          </cell>
          <cell r="BH505">
            <v>0.50641679982376742</v>
          </cell>
          <cell r="BI505">
            <v>14000</v>
          </cell>
          <cell r="BJ505">
            <v>12002.5</v>
          </cell>
          <cell r="BK505">
            <v>1390.5</v>
          </cell>
          <cell r="BL505">
            <v>-3627</v>
          </cell>
          <cell r="BM505">
            <v>3284.1614906832306</v>
          </cell>
          <cell r="BN505">
            <v>6349.378881987579</v>
          </cell>
          <cell r="BO505">
            <v>1313.6645962732923</v>
          </cell>
          <cell r="BP505">
            <v>20126.211201681799</v>
          </cell>
          <cell r="BQ505">
            <v>0</v>
          </cell>
          <cell r="BR505">
            <v>-8800.0000000000018</v>
          </cell>
          <cell r="BS505">
            <v>-1500</v>
          </cell>
          <cell r="BT505">
            <v>14099.999999999998</v>
          </cell>
          <cell r="BU505">
            <v>-7280</v>
          </cell>
          <cell r="BV505">
            <v>9339.8540426564759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14000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-8800.0000000000018</v>
          </cell>
          <cell r="CK505">
            <v>-1500</v>
          </cell>
          <cell r="CL505">
            <v>0</v>
          </cell>
          <cell r="CM505">
            <v>0</v>
          </cell>
          <cell r="CN505">
            <v>-1287.5000000000002</v>
          </cell>
          <cell r="CO505">
            <v>0.53993610223642174</v>
          </cell>
          <cell r="CP505">
            <v>0.46153846153846151</v>
          </cell>
          <cell r="CQ505">
            <v>0.54153522318255987</v>
          </cell>
          <cell r="CR505">
            <v>0.54073507157287481</v>
          </cell>
          <cell r="CS505">
            <v>14000</v>
          </cell>
          <cell r="CT505">
            <v>13527.5</v>
          </cell>
          <cell r="CU505">
            <v>1237.5</v>
          </cell>
          <cell r="CV505">
            <v>-3171</v>
          </cell>
          <cell r="CW505">
            <v>3936.3354037267095</v>
          </cell>
          <cell r="CX505">
            <v>7610.2484472049709</v>
          </cell>
          <cell r="CY505">
            <v>1574.5341614906838</v>
          </cell>
          <cell r="CZ505">
            <v>19144.644298755604</v>
          </cell>
          <cell r="DA505">
            <v>0</v>
          </cell>
          <cell r="DB505">
            <v>-8800.0000000000018</v>
          </cell>
          <cell r="DC505">
            <v>-1500</v>
          </cell>
          <cell r="DD505">
            <v>16900</v>
          </cell>
          <cell r="DE505">
            <v>-7679.9999999999991</v>
          </cell>
          <cell r="DF505">
            <v>2673.735144448623</v>
          </cell>
          <cell r="DG505">
            <v>0.33546325878594252</v>
          </cell>
          <cell r="DH505">
            <v>0.72115384615384615</v>
          </cell>
          <cell r="DI505">
            <v>0.31557870490859519</v>
          </cell>
          <cell r="DJ505">
            <v>0.32536911462535079</v>
          </cell>
          <cell r="DK505">
            <v>14000</v>
          </cell>
          <cell r="DL505">
            <v>6537.5</v>
          </cell>
          <cell r="DM505">
            <v>1328.5</v>
          </cell>
          <cell r="DN505">
            <v>-7092</v>
          </cell>
          <cell r="DO505">
            <v>2445.6521739130444</v>
          </cell>
          <cell r="DP505">
            <v>4728.2608695652189</v>
          </cell>
          <cell r="DQ505">
            <v>978.26086956521772</v>
          </cell>
          <cell r="DR505">
            <v>11156.508007421493</v>
          </cell>
          <cell r="DS505">
            <v>0</v>
          </cell>
          <cell r="DT505">
            <v>-8800.0000000000018</v>
          </cell>
          <cell r="DU505">
            <v>-1500</v>
          </cell>
          <cell r="DV505">
            <v>10500</v>
          </cell>
          <cell r="DW505">
            <v>-5251.2296496790241</v>
          </cell>
          <cell r="DX505">
            <v>469.7328834620609</v>
          </cell>
          <cell r="DY505">
            <v>104790.41142437208</v>
          </cell>
          <cell r="DZ505" t="str">
            <v>No</v>
          </cell>
          <cell r="EA505">
            <v>32110</v>
          </cell>
          <cell r="EB505">
            <v>3243110</v>
          </cell>
          <cell r="EC505">
            <v>72680.411424372083</v>
          </cell>
          <cell r="ED505">
            <v>2.2634821371651227E-2</v>
          </cell>
          <cell r="EE505">
            <v>71</v>
          </cell>
          <cell r="EF505">
            <v>37</v>
          </cell>
        </row>
        <row r="506">
          <cell r="A506" t="str">
            <v>Wilfried Zaha</v>
          </cell>
          <cell r="B506" t="str">
            <v>Crystal Palace</v>
          </cell>
          <cell r="C506" t="str">
            <v>Striker</v>
          </cell>
          <cell r="D506" t="str">
            <v>6.156.000</v>
          </cell>
          <cell r="E506">
            <v>2.4E-2</v>
          </cell>
          <cell r="F506" t="str">
            <v>Wilfried Zaha</v>
          </cell>
          <cell r="G506" t="str">
            <v/>
          </cell>
          <cell r="H506">
            <v>6156000</v>
          </cell>
          <cell r="I506">
            <v>1.0894736842105264</v>
          </cell>
          <cell r="J506">
            <v>1.043076923076923</v>
          </cell>
          <cell r="K506">
            <v>1.00622830088045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2.0700000000000003</v>
          </cell>
          <cell r="U506">
            <v>3.3899999999999997</v>
          </cell>
          <cell r="V506">
            <v>0.47959999999999997</v>
          </cell>
          <cell r="W506">
            <v>0.48980000000000001</v>
          </cell>
          <cell r="X506">
            <v>1.0306000000000002</v>
          </cell>
          <cell r="Y506">
            <v>-5000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-5000</v>
          </cell>
          <cell r="AM506">
            <v>0.42995169082125601</v>
          </cell>
          <cell r="AN506">
            <v>0.5752212389380531</v>
          </cell>
          <cell r="AO506">
            <v>0.35348357689309606</v>
          </cell>
          <cell r="AP506">
            <v>0.38984722849179282</v>
          </cell>
          <cell r="AQ506">
            <v>-5000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0.74396135265700469</v>
          </cell>
          <cell r="BF506">
            <v>0.29203539823008851</v>
          </cell>
          <cell r="BG506">
            <v>0.92319181118468829</v>
          </cell>
          <cell r="BH506">
            <v>0.82874545465470328</v>
          </cell>
          <cell r="BI506">
            <v>-5000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-5000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0.46376811594202888</v>
          </cell>
          <cell r="CP506">
            <v>0.49852507374631272</v>
          </cell>
          <cell r="CQ506">
            <v>0.45844348601488999</v>
          </cell>
          <cell r="CR506">
            <v>0.4610981151284631</v>
          </cell>
          <cell r="CS506">
            <v>-5000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0.40096618357487918</v>
          </cell>
          <cell r="DH506">
            <v>0.55752212389380529</v>
          </cell>
          <cell r="DI506">
            <v>0.37534178054866618</v>
          </cell>
          <cell r="DJ506">
            <v>0.38794247161505596</v>
          </cell>
          <cell r="DK506">
            <v>-5000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>
            <v>0</v>
          </cell>
          <cell r="DV506">
            <v>0</v>
          </cell>
          <cell r="DW506">
            <v>0</v>
          </cell>
          <cell r="DX506">
            <v>0</v>
          </cell>
          <cell r="DY506">
            <v>-5000</v>
          </cell>
          <cell r="DZ506" t="str">
            <v>No</v>
          </cell>
          <cell r="EA506">
            <v>61560</v>
          </cell>
          <cell r="EB506">
            <v>6217560</v>
          </cell>
          <cell r="EC506">
            <v>-66560</v>
          </cell>
          <cell r="ED506">
            <v>-1.0812215724496426E-2</v>
          </cell>
          <cell r="EE506">
            <v>562</v>
          </cell>
          <cell r="EF506">
            <v>244</v>
          </cell>
        </row>
        <row r="507">
          <cell r="A507" t="str">
            <v>Wayne Hennessey</v>
          </cell>
          <cell r="B507" t="str">
            <v>Crystal Palace</v>
          </cell>
          <cell r="C507" t="str">
            <v>Goalkeeper</v>
          </cell>
          <cell r="D507" t="str">
            <v>3.460.000</v>
          </cell>
          <cell r="E507">
            <v>0</v>
          </cell>
          <cell r="F507" t="str">
            <v>Wayne Hennessey</v>
          </cell>
          <cell r="G507" t="str">
            <v/>
          </cell>
          <cell r="H507">
            <v>3460000</v>
          </cell>
          <cell r="I507">
            <v>1.0894736842105264</v>
          </cell>
          <cell r="J507">
            <v>1.043076923076923</v>
          </cell>
          <cell r="K507">
            <v>1.00622830088045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2.0700000000000003</v>
          </cell>
          <cell r="U507">
            <v>3.3899999999999997</v>
          </cell>
          <cell r="V507">
            <v>0.47959999999999997</v>
          </cell>
          <cell r="W507">
            <v>0.48980000000000001</v>
          </cell>
          <cell r="X507">
            <v>1.0306000000000002</v>
          </cell>
          <cell r="Y507">
            <v>-5000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-5000</v>
          </cell>
          <cell r="AM507">
            <v>0.42995169082125601</v>
          </cell>
          <cell r="AN507">
            <v>0.5752212389380531</v>
          </cell>
          <cell r="AO507">
            <v>0.35348357689309606</v>
          </cell>
          <cell r="AP507">
            <v>0.38984722849179282</v>
          </cell>
          <cell r="AQ507">
            <v>-5000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0.74396135265700469</v>
          </cell>
          <cell r="BF507">
            <v>0.29203539823008851</v>
          </cell>
          <cell r="BG507">
            <v>0.92319181118468829</v>
          </cell>
          <cell r="BH507">
            <v>0.82874545465470328</v>
          </cell>
          <cell r="BI507">
            <v>-5000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-5000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0.46376811594202888</v>
          </cell>
          <cell r="CP507">
            <v>0.49852507374631272</v>
          </cell>
          <cell r="CQ507">
            <v>0.45844348601488999</v>
          </cell>
          <cell r="CR507">
            <v>0.4610981151284631</v>
          </cell>
          <cell r="CS507">
            <v>-5000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0.40096618357487918</v>
          </cell>
          <cell r="DH507">
            <v>0.55752212389380529</v>
          </cell>
          <cell r="DI507">
            <v>0.37534178054866618</v>
          </cell>
          <cell r="DJ507">
            <v>0.38794247161505596</v>
          </cell>
          <cell r="DK507">
            <v>-5000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>
            <v>0</v>
          </cell>
          <cell r="DV507">
            <v>0</v>
          </cell>
          <cell r="DW507">
            <v>0</v>
          </cell>
          <cell r="DX507">
            <v>0</v>
          </cell>
          <cell r="DY507">
            <v>-5000</v>
          </cell>
          <cell r="DZ507" t="str">
            <v>No</v>
          </cell>
          <cell r="EA507">
            <v>34600</v>
          </cell>
          <cell r="EB507">
            <v>3494600</v>
          </cell>
          <cell r="EC507">
            <v>-39600</v>
          </cell>
          <cell r="ED507">
            <v>-1.1445086705202312E-2</v>
          </cell>
          <cell r="EE507">
            <v>460</v>
          </cell>
          <cell r="EF507">
            <v>354</v>
          </cell>
        </row>
        <row r="508">
          <cell r="A508" t="str">
            <v>Ryan Bertrand</v>
          </cell>
          <cell r="B508" t="str">
            <v>Southampton</v>
          </cell>
          <cell r="C508" t="str">
            <v>Defense</v>
          </cell>
          <cell r="D508" t="str">
            <v>3.361.000</v>
          </cell>
          <cell r="E508">
            <v>1.3999999999999999E-2</v>
          </cell>
          <cell r="F508" t="str">
            <v>Ryan Bertrand</v>
          </cell>
          <cell r="G508" t="str">
            <v>Everton</v>
          </cell>
          <cell r="H508">
            <v>3361000</v>
          </cell>
          <cell r="I508">
            <v>0.87931034482758608</v>
          </cell>
          <cell r="J508">
            <v>1</v>
          </cell>
          <cell r="K508">
            <v>1.020862387747514</v>
          </cell>
          <cell r="L508">
            <v>95</v>
          </cell>
          <cell r="M508">
            <v>0</v>
          </cell>
          <cell r="N508">
            <v>0.14948275862068963</v>
          </cell>
          <cell r="O508">
            <v>0.14068965517241377</v>
          </cell>
          <cell r="P508">
            <v>0.21438110142697794</v>
          </cell>
          <cell r="Q508">
            <v>0</v>
          </cell>
          <cell r="R508">
            <v>0.19</v>
          </cell>
          <cell r="S508">
            <v>0.03</v>
          </cell>
          <cell r="T508">
            <v>1.02</v>
          </cell>
          <cell r="U508">
            <v>1.54</v>
          </cell>
          <cell r="V508">
            <v>0.24979999999999999</v>
          </cell>
          <cell r="W508">
            <v>0.26250000000000001</v>
          </cell>
          <cell r="X508">
            <v>0.48759999999999998</v>
          </cell>
          <cell r="Y508">
            <v>7000</v>
          </cell>
          <cell r="Z508">
            <v>6245</v>
          </cell>
          <cell r="AA508">
            <v>1312.5</v>
          </cell>
          <cell r="AB508">
            <v>-7314</v>
          </cell>
          <cell r="AC508">
            <v>0</v>
          </cell>
          <cell r="AD508">
            <v>7474.1379310344819</v>
          </cell>
          <cell r="AE508">
            <v>1406.8965517241377</v>
          </cell>
          <cell r="AF508">
            <v>10719.055071348897</v>
          </cell>
          <cell r="AG508">
            <v>0</v>
          </cell>
          <cell r="AH508">
            <v>-3800</v>
          </cell>
          <cell r="AI508">
            <v>-1500</v>
          </cell>
          <cell r="AJ508">
            <v>10200</v>
          </cell>
          <cell r="AK508">
            <v>-12320</v>
          </cell>
          <cell r="AL508">
            <v>19423.589554107515</v>
          </cell>
          <cell r="AM508">
            <v>1.3627450980392157</v>
          </cell>
          <cell r="AN508">
            <v>2.4415584415584415</v>
          </cell>
          <cell r="AO508">
            <v>1.8199893113013497</v>
          </cell>
          <cell r="AP508">
            <v>1.5748592040114833</v>
          </cell>
          <cell r="AQ508">
            <v>7000</v>
          </cell>
          <cell r="AR508">
            <v>9275</v>
          </cell>
          <cell r="AS508">
            <v>1998</v>
          </cell>
          <cell r="AT508">
            <v>-18442.5</v>
          </cell>
          <cell r="AU508">
            <v>0</v>
          </cell>
          <cell r="AV508">
            <v>10185.344827586207</v>
          </cell>
          <cell r="AW508">
            <v>1917.2413793103447</v>
          </cell>
          <cell r="AX508">
            <v>19508.565657105519</v>
          </cell>
          <cell r="AY508">
            <v>0</v>
          </cell>
          <cell r="AZ508">
            <v>-3800</v>
          </cell>
          <cell r="BA508">
            <v>-1500</v>
          </cell>
          <cell r="BB508">
            <v>13900</v>
          </cell>
          <cell r="BC508">
            <v>-30080</v>
          </cell>
          <cell r="BD508">
            <v>1480.8259320010329</v>
          </cell>
          <cell r="BE508">
            <v>1.1274509803921569</v>
          </cell>
          <cell r="BF508">
            <v>0.84415584415584421</v>
          </cell>
          <cell r="BG508">
            <v>1.2712491503214047</v>
          </cell>
          <cell r="BH508">
            <v>1.1971930090225904</v>
          </cell>
          <cell r="BI508">
            <v>7000</v>
          </cell>
          <cell r="BJ508">
            <v>8127.5</v>
          </cell>
          <cell r="BK508">
            <v>1394</v>
          </cell>
          <cell r="BL508">
            <v>-5943</v>
          </cell>
          <cell r="BM508">
            <v>0</v>
          </cell>
          <cell r="BN508">
            <v>8426.7241379310326</v>
          </cell>
          <cell r="BO508">
            <v>1586.2068965517237</v>
          </cell>
          <cell r="BP508">
            <v>13626.589651700629</v>
          </cell>
          <cell r="BQ508">
            <v>0</v>
          </cell>
          <cell r="BR508">
            <v>-3800</v>
          </cell>
          <cell r="BS508">
            <v>-1500</v>
          </cell>
          <cell r="BT508">
            <v>11500</v>
          </cell>
          <cell r="BU508">
            <v>-10400</v>
          </cell>
          <cell r="BV508">
            <v>5754.5051715458467</v>
          </cell>
          <cell r="BW508">
            <v>0.96078431372549011</v>
          </cell>
          <cell r="BX508">
            <v>1.1298701298701299</v>
          </cell>
          <cell r="BY508">
            <v>0.81873075307798182</v>
          </cell>
          <cell r="BZ508">
            <v>0.88691807103135656</v>
          </cell>
          <cell r="CA508">
            <v>7000</v>
          </cell>
          <cell r="CB508">
            <v>5210</v>
          </cell>
          <cell r="CC508">
            <v>1210.5</v>
          </cell>
          <cell r="CD508">
            <v>-8242.5</v>
          </cell>
          <cell r="CE508">
            <v>0</v>
          </cell>
          <cell r="CF508">
            <v>7181.0344827586196</v>
          </cell>
          <cell r="CG508">
            <v>1351.7241379310342</v>
          </cell>
          <cell r="CH508">
            <v>8776.0200308498424</v>
          </cell>
          <cell r="CI508">
            <v>0</v>
          </cell>
          <cell r="CJ508">
            <v>-3800</v>
          </cell>
          <cell r="CK508">
            <v>-1500</v>
          </cell>
          <cell r="CL508">
            <v>9800</v>
          </cell>
          <cell r="CM508">
            <v>-13920</v>
          </cell>
          <cell r="CN508">
            <v>758.34733144243728</v>
          </cell>
          <cell r="CO508">
            <v>1.2352941176470589</v>
          </cell>
          <cell r="CP508">
            <v>0.62337662337662336</v>
          </cell>
          <cell r="CQ508">
            <v>1.7860384307500736</v>
          </cell>
          <cell r="CR508">
            <v>1.4853561079408364</v>
          </cell>
          <cell r="CS508">
            <v>7000</v>
          </cell>
          <cell r="CT508">
            <v>10695</v>
          </cell>
          <cell r="CU508">
            <v>1465</v>
          </cell>
          <cell r="CV508">
            <v>-4188</v>
          </cell>
          <cell r="CW508">
            <v>0</v>
          </cell>
          <cell r="CX508">
            <v>9232.758620689654</v>
          </cell>
          <cell r="CY508">
            <v>1737.9310344827584</v>
          </cell>
          <cell r="CZ508">
            <v>19144.644298755604</v>
          </cell>
          <cell r="DA508">
            <v>0</v>
          </cell>
          <cell r="DB508">
            <v>-3800</v>
          </cell>
          <cell r="DC508">
            <v>-1500</v>
          </cell>
          <cell r="DD508">
            <v>12600</v>
          </cell>
          <cell r="DE508">
            <v>-7680</v>
          </cell>
          <cell r="DF508">
            <v>2356.7083721205008</v>
          </cell>
          <cell r="DG508">
            <v>1.3823529411764706</v>
          </cell>
          <cell r="DH508">
            <v>0.7142857142857143</v>
          </cell>
          <cell r="DI508">
            <v>1.5527072185113362</v>
          </cell>
          <cell r="DJ508">
            <v>1.4650561048284403</v>
          </cell>
          <cell r="DK508">
            <v>7000</v>
          </cell>
          <cell r="DL508">
            <v>10897.5</v>
          </cell>
          <cell r="DM508">
            <v>1363</v>
          </cell>
          <cell r="DN508">
            <v>-4372.5</v>
          </cell>
          <cell r="DO508">
            <v>0</v>
          </cell>
          <cell r="DP508">
            <v>10331.896551724136</v>
          </cell>
          <cell r="DQ508">
            <v>1944.8275862068961</v>
          </cell>
          <cell r="DR508">
            <v>16643.55418490398</v>
          </cell>
          <cell r="DS508">
            <v>0</v>
          </cell>
          <cell r="DT508">
            <v>-3800</v>
          </cell>
          <cell r="DU508">
            <v>-1500</v>
          </cell>
          <cell r="DV508">
            <v>14100</v>
          </cell>
          <cell r="DW508">
            <v>-19129.352932059661</v>
          </cell>
          <cell r="DX508">
            <v>827.46641846172986</v>
          </cell>
          <cell r="DY508">
            <v>30601.442779679062</v>
          </cell>
          <cell r="DZ508" t="str">
            <v>No</v>
          </cell>
          <cell r="EA508">
            <v>33610</v>
          </cell>
          <cell r="EB508">
            <v>3394610</v>
          </cell>
          <cell r="EC508">
            <v>-3008.5572203209376</v>
          </cell>
          <cell r="ED508">
            <v>-8.9513752464175469E-4</v>
          </cell>
          <cell r="EE508">
            <v>201</v>
          </cell>
          <cell r="EF508">
            <v>202</v>
          </cell>
        </row>
        <row r="509">
          <cell r="A509" t="str">
            <v>Bobby Reid</v>
          </cell>
          <cell r="B509" t="str">
            <v>Fulham</v>
          </cell>
          <cell r="C509" t="str">
            <v>Striker</v>
          </cell>
          <cell r="D509" t="str">
            <v>4.183.000</v>
          </cell>
          <cell r="E509">
            <v>2E-3</v>
          </cell>
          <cell r="F509" t="str">
            <v>Bobby Decordova-Reid</v>
          </cell>
          <cell r="G509" t="str">
            <v>Tottenham</v>
          </cell>
          <cell r="H509">
            <v>4183000</v>
          </cell>
          <cell r="I509">
            <v>0.99176954732510336</v>
          </cell>
          <cell r="J509">
            <v>0.98425196850393737</v>
          </cell>
          <cell r="K509">
            <v>0.98214923328760351</v>
          </cell>
          <cell r="L509">
            <v>95</v>
          </cell>
          <cell r="M509">
            <v>0.19835390946502068</v>
          </cell>
          <cell r="N509">
            <v>9.9176954732510342E-2</v>
          </cell>
          <cell r="O509">
            <v>0.66448559670781926</v>
          </cell>
          <cell r="P509">
            <v>0.21607283132327276</v>
          </cell>
          <cell r="Q509">
            <v>0</v>
          </cell>
          <cell r="R509">
            <v>0.33</v>
          </cell>
          <cell r="S509">
            <v>0</v>
          </cell>
          <cell r="T509">
            <v>2.41</v>
          </cell>
          <cell r="U509">
            <v>2.5</v>
          </cell>
          <cell r="V509">
            <v>0.69979999999999998</v>
          </cell>
          <cell r="W509">
            <v>0.55679999999999996</v>
          </cell>
          <cell r="X509">
            <v>0.74329999999999996</v>
          </cell>
          <cell r="Y509">
            <v>7000</v>
          </cell>
          <cell r="Z509">
            <v>17495</v>
          </cell>
          <cell r="AA509">
            <v>2784</v>
          </cell>
          <cell r="AB509">
            <v>-11149.5</v>
          </cell>
          <cell r="AC509">
            <v>19835.39094650207</v>
          </cell>
          <cell r="AD509">
            <v>4958.8477366255174</v>
          </cell>
          <cell r="AE509">
            <v>6644.8559670781924</v>
          </cell>
          <cell r="AF509">
            <v>0</v>
          </cell>
          <cell r="AG509">
            <v>0</v>
          </cell>
          <cell r="AH509">
            <v>-6600</v>
          </cell>
          <cell r="AI509">
            <v>0</v>
          </cell>
          <cell r="AJ509">
            <v>24100</v>
          </cell>
          <cell r="AK509">
            <v>-20000</v>
          </cell>
          <cell r="AL509">
            <v>45068.594650205778</v>
          </cell>
          <cell r="AM509">
            <v>0.29045643153526968</v>
          </cell>
          <cell r="AN509">
            <v>0.84000000000000008</v>
          </cell>
          <cell r="AO509">
            <v>0.21132559206978996</v>
          </cell>
          <cell r="AP509">
            <v>0.24775164452465148</v>
          </cell>
          <cell r="AQ509">
            <v>7000</v>
          </cell>
          <cell r="AR509">
            <v>2797.5</v>
          </cell>
          <cell r="AS509">
            <v>974.5</v>
          </cell>
          <cell r="AT509">
            <v>-10398</v>
          </cell>
          <cell r="AU509">
            <v>5761.3168724279867</v>
          </cell>
          <cell r="AV509">
            <v>1440.3292181069967</v>
          </cell>
          <cell r="AW509">
            <v>1930.0411522633751</v>
          </cell>
          <cell r="AX509">
            <v>0</v>
          </cell>
          <cell r="AY509">
            <v>0</v>
          </cell>
          <cell r="AZ509">
            <v>-6600</v>
          </cell>
          <cell r="BA509">
            <v>0</v>
          </cell>
          <cell r="BB509">
            <v>6999.9999999999991</v>
          </cell>
          <cell r="BC509">
            <v>-16800</v>
          </cell>
          <cell r="BD509">
            <v>-6947.156378600821</v>
          </cell>
          <cell r="BE509">
            <v>0.23651452282157673</v>
          </cell>
          <cell r="BF509">
            <v>0.85199999999999998</v>
          </cell>
          <cell r="BG509">
            <v>0.20507997694862173</v>
          </cell>
          <cell r="BH509">
            <v>0.22023712876865978</v>
          </cell>
          <cell r="BI509">
            <v>7000</v>
          </cell>
          <cell r="BJ509">
            <v>2117.5</v>
          </cell>
          <cell r="BK509">
            <v>909</v>
          </cell>
          <cell r="BL509">
            <v>-11002.5</v>
          </cell>
          <cell r="BM509">
            <v>4691.3580246913598</v>
          </cell>
          <cell r="BN509">
            <v>1172.8395061728399</v>
          </cell>
          <cell r="BO509">
            <v>1571.6049382716055</v>
          </cell>
          <cell r="BP509">
            <v>0</v>
          </cell>
          <cell r="BQ509">
            <v>0</v>
          </cell>
          <cell r="BR509">
            <v>-6600</v>
          </cell>
          <cell r="BS509">
            <v>0</v>
          </cell>
          <cell r="BT509">
            <v>5699.9999999999991</v>
          </cell>
          <cell r="BU509">
            <v>-17040</v>
          </cell>
          <cell r="BV509">
            <v>-4620.049382716049</v>
          </cell>
          <cell r="BW509">
            <v>0.57676348547717837</v>
          </cell>
          <cell r="BX509">
            <v>0.54400000000000004</v>
          </cell>
          <cell r="BY509">
            <v>0.44292481354062141</v>
          </cell>
          <cell r="BZ509">
            <v>0.50543333809911883</v>
          </cell>
          <cell r="CA509">
            <v>7000</v>
          </cell>
          <cell r="CB509">
            <v>9380</v>
          </cell>
          <cell r="CC509">
            <v>1310.5</v>
          </cell>
          <cell r="CD509">
            <v>-5440.5</v>
          </cell>
          <cell r="CE509">
            <v>11440.329218107001</v>
          </cell>
          <cell r="CF509">
            <v>2860.0823045267502</v>
          </cell>
          <cell r="CG509">
            <v>3832.5102880658451</v>
          </cell>
          <cell r="CH509">
            <v>0</v>
          </cell>
          <cell r="CI509">
            <v>0</v>
          </cell>
          <cell r="CJ509">
            <v>-6600</v>
          </cell>
          <cell r="CK509">
            <v>0</v>
          </cell>
          <cell r="CL509">
            <v>13899.999999999998</v>
          </cell>
          <cell r="CM509">
            <v>-10880</v>
          </cell>
          <cell r="CN509">
            <v>2475.3652263374488</v>
          </cell>
          <cell r="CO509">
            <v>0.39834024896265557</v>
          </cell>
          <cell r="CP509">
            <v>0.62</v>
          </cell>
          <cell r="CQ509">
            <v>0.36628072020757751</v>
          </cell>
          <cell r="CR509">
            <v>0.38197428352928053</v>
          </cell>
          <cell r="CS509">
            <v>7000</v>
          </cell>
          <cell r="CT509">
            <v>5817.5</v>
          </cell>
          <cell r="CU509">
            <v>1312.5</v>
          </cell>
          <cell r="CV509">
            <v>-7572</v>
          </cell>
          <cell r="CW509">
            <v>7901.2345679012387</v>
          </cell>
          <cell r="CX509">
            <v>1975.3086419753097</v>
          </cell>
          <cell r="CY509">
            <v>2646.9135802469145</v>
          </cell>
          <cell r="CZ509">
            <v>0</v>
          </cell>
          <cell r="DA509">
            <v>0</v>
          </cell>
          <cell r="DB509">
            <v>-6600</v>
          </cell>
          <cell r="DC509">
            <v>0</v>
          </cell>
          <cell r="DD509">
            <v>9600</v>
          </cell>
          <cell r="DE509">
            <v>-12400</v>
          </cell>
          <cell r="DF509">
            <v>167.59104938271639</v>
          </cell>
          <cell r="DG509">
            <v>0.45643153526970953</v>
          </cell>
          <cell r="DH509">
            <v>0.4</v>
          </cell>
          <cell r="DI509">
            <v>0.63485716368642675</v>
          </cell>
          <cell r="DJ509">
            <v>0.53830180187174648</v>
          </cell>
          <cell r="DK509">
            <v>7000</v>
          </cell>
          <cell r="DL509">
            <v>9320</v>
          </cell>
          <cell r="DM509">
            <v>1531.5</v>
          </cell>
          <cell r="DN509">
            <v>-4813.5</v>
          </cell>
          <cell r="DO509">
            <v>9053.4979423868372</v>
          </cell>
          <cell r="DP509">
            <v>2263.3744855967093</v>
          </cell>
          <cell r="DQ509">
            <v>3032.92181069959</v>
          </cell>
          <cell r="DR509">
            <v>0</v>
          </cell>
          <cell r="DS509">
            <v>0</v>
          </cell>
          <cell r="DT509">
            <v>-6600</v>
          </cell>
          <cell r="DU509">
            <v>0</v>
          </cell>
          <cell r="DV509">
            <v>11000</v>
          </cell>
          <cell r="DW509">
            <v>-12697.143273728536</v>
          </cell>
          <cell r="DX509">
            <v>377.83284265483132</v>
          </cell>
          <cell r="DY509">
            <v>36522.178007263909</v>
          </cell>
          <cell r="DZ509" t="str">
            <v>No</v>
          </cell>
          <cell r="EA509">
            <v>41830</v>
          </cell>
          <cell r="EB509">
            <v>4224830</v>
          </cell>
          <cell r="EC509">
            <v>-5307.8219927360915</v>
          </cell>
          <cell r="ED509">
            <v>-1.2689031777996871E-3</v>
          </cell>
          <cell r="EE509">
            <v>204</v>
          </cell>
          <cell r="EF509">
            <v>203</v>
          </cell>
        </row>
        <row r="510">
          <cell r="A510" t="str">
            <v>Antonio Rüdiger</v>
          </cell>
          <cell r="B510" t="str">
            <v>Chelsea</v>
          </cell>
          <cell r="C510" t="str">
            <v>Defense</v>
          </cell>
          <cell r="D510" t="str">
            <v>3.969.000</v>
          </cell>
          <cell r="E510">
            <v>4.2999999999999997E-2</v>
          </cell>
          <cell r="F510" t="str">
            <v>Antonio Rudiger</v>
          </cell>
          <cell r="G510" t="str">
            <v>Manchester United</v>
          </cell>
          <cell r="H510">
            <v>3969000</v>
          </cell>
          <cell r="I510">
            <v>1.003571428571429</v>
          </cell>
          <cell r="J510">
            <v>0.9963636363636369</v>
          </cell>
          <cell r="K510">
            <v>0.99321007287201368</v>
          </cell>
          <cell r="L510">
            <v>190</v>
          </cell>
          <cell r="M510">
            <v>7.0250000000000035E-2</v>
          </cell>
          <cell r="N510">
            <v>0</v>
          </cell>
          <cell r="O510">
            <v>0.7928214285714289</v>
          </cell>
          <cell r="P510">
            <v>0.51646923789344712</v>
          </cell>
          <cell r="Q510">
            <v>0</v>
          </cell>
          <cell r="R510">
            <v>0.5</v>
          </cell>
          <cell r="S510">
            <v>0.02</v>
          </cell>
          <cell r="T510">
            <v>2.81</v>
          </cell>
          <cell r="U510">
            <v>2.74</v>
          </cell>
          <cell r="V510">
            <v>0.76150000000000007</v>
          </cell>
          <cell r="W510">
            <v>0.51229999999999998</v>
          </cell>
          <cell r="X510">
            <v>0.72629999999999995</v>
          </cell>
          <cell r="Y510">
            <v>14000</v>
          </cell>
          <cell r="Z510">
            <v>19037.5</v>
          </cell>
          <cell r="AA510">
            <v>2561.5</v>
          </cell>
          <cell r="AB510">
            <v>-10894.5</v>
          </cell>
          <cell r="AC510">
            <v>10537.500000000005</v>
          </cell>
          <cell r="AD510">
            <v>0</v>
          </cell>
          <cell r="AE510">
            <v>7928.214285714289</v>
          </cell>
          <cell r="AF510">
            <v>25823.461894672357</v>
          </cell>
          <cell r="AG510">
            <v>0</v>
          </cell>
          <cell r="AH510">
            <v>-10000</v>
          </cell>
          <cell r="AI510">
            <v>-1000</v>
          </cell>
          <cell r="AJ510">
            <v>28100</v>
          </cell>
          <cell r="AK510">
            <v>-21920</v>
          </cell>
          <cell r="AL510">
            <v>64173.676180386654</v>
          </cell>
          <cell r="AM510">
            <v>0.65836298932384341</v>
          </cell>
          <cell r="AN510">
            <v>0.28102189781021897</v>
          </cell>
          <cell r="AO510">
            <v>0.89649689534220123</v>
          </cell>
          <cell r="AP510">
            <v>0.76825801391006421</v>
          </cell>
          <cell r="AQ510">
            <v>14000</v>
          </cell>
          <cell r="AR510">
            <v>15620</v>
          </cell>
          <cell r="AS510">
            <v>1129</v>
          </cell>
          <cell r="AT510">
            <v>-2242.5</v>
          </cell>
          <cell r="AU510">
            <v>6937.5000000000036</v>
          </cell>
          <cell r="AV510">
            <v>0</v>
          </cell>
          <cell r="AW510">
            <v>5219.6428571428596</v>
          </cell>
          <cell r="AX510">
            <v>23150.653415561406</v>
          </cell>
          <cell r="AY510">
            <v>0</v>
          </cell>
          <cell r="AZ510">
            <v>-10000</v>
          </cell>
          <cell r="BA510">
            <v>-1000</v>
          </cell>
          <cell r="BB510">
            <v>18500</v>
          </cell>
          <cell r="BC510">
            <v>-6160</v>
          </cell>
          <cell r="BD510">
            <v>25577.148136352134</v>
          </cell>
          <cell r="BE510">
            <v>0.65480427046263345</v>
          </cell>
          <cell r="BF510">
            <v>0.42700729927007292</v>
          </cell>
          <cell r="BG510">
            <v>0.60093984015659208</v>
          </cell>
          <cell r="BH510">
            <v>0.62729416833385976</v>
          </cell>
          <cell r="BI510">
            <v>14000</v>
          </cell>
          <cell r="BJ510">
            <v>13155</v>
          </cell>
          <cell r="BK510">
            <v>1172.5</v>
          </cell>
          <cell r="BL510">
            <v>-3589.5</v>
          </cell>
          <cell r="BM510">
            <v>6900.0000000000036</v>
          </cell>
          <cell r="BN510">
            <v>0</v>
          </cell>
          <cell r="BO510">
            <v>5191.4285714285734</v>
          </cell>
          <cell r="BP510">
            <v>15518.347063274252</v>
          </cell>
          <cell r="BQ510">
            <v>0</v>
          </cell>
          <cell r="BR510">
            <v>-10000</v>
          </cell>
          <cell r="BS510">
            <v>-1000</v>
          </cell>
          <cell r="BT510">
            <v>18400</v>
          </cell>
          <cell r="BU510">
            <v>-9359.9999999999982</v>
          </cell>
          <cell r="BV510">
            <v>9096.9439086757066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14000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-10000</v>
          </cell>
          <cell r="CK510">
            <v>-1000</v>
          </cell>
          <cell r="CL510">
            <v>0</v>
          </cell>
          <cell r="CM510">
            <v>0</v>
          </cell>
          <cell r="CN510">
            <v>-1375</v>
          </cell>
          <cell r="CO510">
            <v>0.86120996441281139</v>
          </cell>
          <cell r="CP510">
            <v>0.13503649635036497</v>
          </cell>
          <cell r="CQ510">
            <v>1.3374162098302169</v>
          </cell>
          <cell r="CR510">
            <v>1.0732176696611915</v>
          </cell>
          <cell r="CS510">
            <v>14000</v>
          </cell>
          <cell r="CT510">
            <v>20642.5</v>
          </cell>
          <cell r="CU510">
            <v>669</v>
          </cell>
          <cell r="CV510">
            <v>-607.5</v>
          </cell>
          <cell r="CW510">
            <v>9075.0000000000055</v>
          </cell>
          <cell r="CX510">
            <v>0</v>
          </cell>
          <cell r="CY510">
            <v>6827.8571428571458</v>
          </cell>
          <cell r="CZ510">
            <v>34536.716531867736</v>
          </cell>
          <cell r="DA510">
            <v>0</v>
          </cell>
          <cell r="DB510">
            <v>-10000</v>
          </cell>
          <cell r="DC510">
            <v>-1000</v>
          </cell>
          <cell r="DD510">
            <v>24200</v>
          </cell>
          <cell r="DE510">
            <v>-2960</v>
          </cell>
          <cell r="DF510">
            <v>5086.4733546703055</v>
          </cell>
          <cell r="DG510">
            <v>0.67259786476868322</v>
          </cell>
          <cell r="DH510">
            <v>0.30291970802919704</v>
          </cell>
          <cell r="DI510">
            <v>0.84428898050167522</v>
          </cell>
          <cell r="DJ510">
            <v>0.7535694828834002</v>
          </cell>
          <cell r="DK510">
            <v>14000</v>
          </cell>
          <cell r="DL510">
            <v>15434.999999999998</v>
          </cell>
          <cell r="DM510">
            <v>1120</v>
          </cell>
          <cell r="DN510">
            <v>-2379</v>
          </cell>
          <cell r="DO510">
            <v>7087.5000000000027</v>
          </cell>
          <cell r="DP510">
            <v>0</v>
          </cell>
          <cell r="DQ510">
            <v>5332.5000000000018</v>
          </cell>
          <cell r="DR510">
            <v>21802.464316076781</v>
          </cell>
          <cell r="DS510">
            <v>0</v>
          </cell>
          <cell r="DT510">
            <v>-10000</v>
          </cell>
          <cell r="DU510">
            <v>-1000</v>
          </cell>
          <cell r="DV510">
            <v>18900</v>
          </cell>
          <cell r="DW510">
            <v>-18506.814452596722</v>
          </cell>
          <cell r="DX510">
            <v>1180.9890582337521</v>
          </cell>
          <cell r="DY510">
            <v>103740.23063831855</v>
          </cell>
          <cell r="DZ510" t="str">
            <v>No</v>
          </cell>
          <cell r="EA510">
            <v>39690</v>
          </cell>
          <cell r="EB510">
            <v>4008690</v>
          </cell>
          <cell r="EC510">
            <v>64050.23063831855</v>
          </cell>
          <cell r="ED510">
            <v>1.6137624247497744E-2</v>
          </cell>
          <cell r="EE510">
            <v>85</v>
          </cell>
          <cell r="EF510">
            <v>74</v>
          </cell>
        </row>
        <row r="511">
          <cell r="A511" t="str">
            <v>Aaron Wan-Bissaka</v>
          </cell>
          <cell r="B511" t="str">
            <v>Manchester United</v>
          </cell>
          <cell r="C511" t="str">
            <v>Defense</v>
          </cell>
          <cell r="D511" t="str">
            <v>5.724.000</v>
          </cell>
          <cell r="E511">
            <v>0.01</v>
          </cell>
          <cell r="F511" t="str">
            <v>Aaron Wan-Bissaka</v>
          </cell>
          <cell r="G511" t="str">
            <v>Crystal Palace</v>
          </cell>
          <cell r="H511">
            <v>5724000</v>
          </cell>
          <cell r="I511">
            <v>1.0573248407643316</v>
          </cell>
          <cell r="J511">
            <v>1.0991379310344831</v>
          </cell>
          <cell r="K511">
            <v>0.88645172167921571</v>
          </cell>
          <cell r="L511">
            <v>190</v>
          </cell>
          <cell r="M511">
            <v>0.10573248407643317</v>
          </cell>
          <cell r="N511">
            <v>0.24318471337579628</v>
          </cell>
          <cell r="O511">
            <v>0.30662420382165623</v>
          </cell>
          <cell r="P511">
            <v>0.58505813630828229</v>
          </cell>
          <cell r="Q511">
            <v>0</v>
          </cell>
          <cell r="R511">
            <v>0.37</v>
          </cell>
          <cell r="S511">
            <v>0</v>
          </cell>
          <cell r="T511">
            <v>3.32</v>
          </cell>
          <cell r="U511">
            <v>2.5499999999999998</v>
          </cell>
          <cell r="V511">
            <v>0.91920000000000002</v>
          </cell>
          <cell r="W511">
            <v>0.45950000000000002</v>
          </cell>
          <cell r="X511">
            <v>0.62139999999999995</v>
          </cell>
          <cell r="Y511">
            <v>14000</v>
          </cell>
          <cell r="Z511">
            <v>22980</v>
          </cell>
          <cell r="AA511">
            <v>2297.5</v>
          </cell>
          <cell r="AB511">
            <v>-9321</v>
          </cell>
          <cell r="AC511">
            <v>15859.872611464974</v>
          </cell>
          <cell r="AD511">
            <v>12159.235668789814</v>
          </cell>
          <cell r="AE511">
            <v>3066.2420382165624</v>
          </cell>
          <cell r="AF511">
            <v>29252.906815414113</v>
          </cell>
          <cell r="AG511">
            <v>0</v>
          </cell>
          <cell r="AH511">
            <v>-7400</v>
          </cell>
          <cell r="AI511">
            <v>0</v>
          </cell>
          <cell r="AJ511">
            <v>33200</v>
          </cell>
          <cell r="AK511">
            <v>-20400</v>
          </cell>
          <cell r="AL511">
            <v>95694.757133885461</v>
          </cell>
          <cell r="AM511">
            <v>0.25</v>
          </cell>
          <cell r="AN511">
            <v>0.78823529411764703</v>
          </cell>
          <cell r="AO511">
            <v>0.22901771012753316</v>
          </cell>
          <cell r="AP511">
            <v>0.23927897427873451</v>
          </cell>
          <cell r="AQ511">
            <v>14000</v>
          </cell>
          <cell r="AR511">
            <v>3620.0000000000005</v>
          </cell>
          <cell r="AS511">
            <v>1052.5</v>
          </cell>
          <cell r="AT511">
            <v>-9669</v>
          </cell>
          <cell r="AU511">
            <v>3964.9681528662436</v>
          </cell>
          <cell r="AV511">
            <v>3039.8089171974534</v>
          </cell>
          <cell r="AW511">
            <v>766.56050955414059</v>
          </cell>
          <cell r="AX511">
            <v>6699.4337334402489</v>
          </cell>
          <cell r="AY511">
            <v>0</v>
          </cell>
          <cell r="AZ511">
            <v>-7400</v>
          </cell>
          <cell r="BA511">
            <v>0</v>
          </cell>
          <cell r="BB511">
            <v>8300</v>
          </cell>
          <cell r="BC511">
            <v>-16080</v>
          </cell>
          <cell r="BD511">
            <v>-2852.8643434709566</v>
          </cell>
          <cell r="BE511">
            <v>0.59337349397590367</v>
          </cell>
          <cell r="BF511">
            <v>0.4</v>
          </cell>
          <cell r="BG511">
            <v>0.61634035627370798</v>
          </cell>
          <cell r="BH511">
            <v>0.60474790671856271</v>
          </cell>
          <cell r="BI511">
            <v>14000</v>
          </cell>
          <cell r="BJ511">
            <v>14777.499999999998</v>
          </cell>
          <cell r="BK511">
            <v>1104</v>
          </cell>
          <cell r="BL511">
            <v>-2821.5</v>
          </cell>
          <cell r="BM511">
            <v>9410.828025477711</v>
          </cell>
          <cell r="BN511">
            <v>7214.9681528662459</v>
          </cell>
          <cell r="BO511">
            <v>1819.426751592358</v>
          </cell>
          <cell r="BP511">
            <v>18029.747008653914</v>
          </cell>
          <cell r="BQ511">
            <v>0</v>
          </cell>
          <cell r="BR511">
            <v>-7400</v>
          </cell>
          <cell r="BS511">
            <v>0</v>
          </cell>
          <cell r="BT511">
            <v>19700</v>
          </cell>
          <cell r="BU511">
            <v>-8160</v>
          </cell>
          <cell r="BV511">
            <v>13418.742484647555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14000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-7400</v>
          </cell>
          <cell r="CK511">
            <v>0</v>
          </cell>
          <cell r="CL511">
            <v>0</v>
          </cell>
          <cell r="CM511">
            <v>0</v>
          </cell>
          <cell r="CN511">
            <v>-925</v>
          </cell>
          <cell r="CO511">
            <v>0.56024096385542177</v>
          </cell>
          <cell r="CP511">
            <v>0.38039215686274513</v>
          </cell>
          <cell r="CQ511">
            <v>0.64794080208065019</v>
          </cell>
          <cell r="CR511">
            <v>0.60249728586850793</v>
          </cell>
          <cell r="CS511">
            <v>14000</v>
          </cell>
          <cell r="CT511">
            <v>14432.5</v>
          </cell>
          <cell r="CU511">
            <v>1153</v>
          </cell>
          <cell r="CV511">
            <v>-2880</v>
          </cell>
          <cell r="CW511">
            <v>8885.3503184713427</v>
          </cell>
          <cell r="CX511">
            <v>6812.1019108280288</v>
          </cell>
          <cell r="CY511">
            <v>1717.8343949044599</v>
          </cell>
          <cell r="CZ511">
            <v>18954.15190516994</v>
          </cell>
          <cell r="DA511">
            <v>0</v>
          </cell>
          <cell r="DB511">
            <v>-7400</v>
          </cell>
          <cell r="DC511">
            <v>0</v>
          </cell>
          <cell r="DD511">
            <v>18600.000000000004</v>
          </cell>
          <cell r="DE511">
            <v>-7760.0000000000009</v>
          </cell>
          <cell r="DF511">
            <v>3282.1836580858608</v>
          </cell>
          <cell r="DG511">
            <v>0.51506024096385539</v>
          </cell>
          <cell r="DH511">
            <v>0.54117647058823526</v>
          </cell>
          <cell r="DI511">
            <v>0.43000607537435093</v>
          </cell>
          <cell r="DJ511">
            <v>0.47061558920018254</v>
          </cell>
          <cell r="DK511">
            <v>14000</v>
          </cell>
          <cell r="DL511">
            <v>11272.5</v>
          </cell>
          <cell r="DM511">
            <v>1208.5</v>
          </cell>
          <cell r="DN511">
            <v>-4611</v>
          </cell>
          <cell r="DO511">
            <v>8168.7898089172004</v>
          </cell>
          <cell r="DP511">
            <v>6262.7388535031869</v>
          </cell>
          <cell r="DQ511">
            <v>1579.2993630573258</v>
          </cell>
          <cell r="DR511">
            <v>12578.927652987824</v>
          </cell>
          <cell r="DS511">
            <v>0</v>
          </cell>
          <cell r="DT511">
            <v>-7400</v>
          </cell>
          <cell r="DU511">
            <v>0</v>
          </cell>
          <cell r="DV511">
            <v>17100</v>
          </cell>
          <cell r="DW511">
            <v>-8772.1239376367594</v>
          </cell>
          <cell r="DX511">
            <v>1168.3634919008994</v>
          </cell>
          <cell r="DY511">
            <v>109786.18242504883</v>
          </cell>
          <cell r="DZ511" t="str">
            <v>No</v>
          </cell>
          <cell r="EA511">
            <v>57240</v>
          </cell>
          <cell r="EB511">
            <v>5781240</v>
          </cell>
          <cell r="EC511">
            <v>52546.182425048828</v>
          </cell>
          <cell r="ED511">
            <v>9.1799759652426323E-3</v>
          </cell>
          <cell r="EE511">
            <v>99</v>
          </cell>
          <cell r="EF511">
            <v>125</v>
          </cell>
        </row>
        <row r="512">
          <cell r="A512" t="str">
            <v>Toby Alderweireld</v>
          </cell>
          <cell r="B512" t="str">
            <v>Tottenham</v>
          </cell>
          <cell r="C512" t="str">
            <v>Defense</v>
          </cell>
          <cell r="D512" t="str">
            <v>4.495.000</v>
          </cell>
          <cell r="E512">
            <v>9.0000000000000011E-3</v>
          </cell>
          <cell r="F512" t="str">
            <v>Toby Alderweireld</v>
          </cell>
          <cell r="G512" t="str">
            <v/>
          </cell>
          <cell r="H512">
            <v>4495000</v>
          </cell>
          <cell r="I512">
            <v>0.9023668639053255</v>
          </cell>
          <cell r="J512">
            <v>0.99497487437185905</v>
          </cell>
          <cell r="K512">
            <v>0.97751435805271281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3.05</v>
          </cell>
          <cell r="U512">
            <v>1.98</v>
          </cell>
          <cell r="V512">
            <v>0.98889999999999989</v>
          </cell>
          <cell r="W512">
            <v>0.52160000000000006</v>
          </cell>
          <cell r="X512">
            <v>0.4894</v>
          </cell>
          <cell r="Y512">
            <v>-5000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-5000</v>
          </cell>
          <cell r="AM512">
            <v>0.63934426229508201</v>
          </cell>
          <cell r="AN512">
            <v>0.4494949494949495</v>
          </cell>
          <cell r="AO512">
            <v>0.54558703411891074</v>
          </cell>
          <cell r="AP512">
            <v>0.59060811021058346</v>
          </cell>
          <cell r="AQ512">
            <v>-5000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0.38360655737704918</v>
          </cell>
          <cell r="BF512">
            <v>0.77777777777777779</v>
          </cell>
          <cell r="BG512">
            <v>0.28482140701734565</v>
          </cell>
          <cell r="BH512">
            <v>0.33054403551298772</v>
          </cell>
          <cell r="BI512">
            <v>-5000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1.0491803278688525</v>
          </cell>
          <cell r="BX512">
            <v>1.2272727272727271</v>
          </cell>
          <cell r="BY512">
            <v>0.81027326376802444</v>
          </cell>
          <cell r="BZ512">
            <v>0.92202102391621266</v>
          </cell>
          <cell r="CA512">
            <v>-5000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0.53442622950819674</v>
          </cell>
          <cell r="CP512">
            <v>0.54545454545454553</v>
          </cell>
          <cell r="CQ512">
            <v>0.45117818122570197</v>
          </cell>
          <cell r="CR512">
            <v>0.49104119402430768</v>
          </cell>
          <cell r="CS512">
            <v>-5000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0.4524590163934426</v>
          </cell>
          <cell r="DH512">
            <v>0.86363636363636365</v>
          </cell>
          <cell r="DI512">
            <v>0.24029380011401291</v>
          </cell>
          <cell r="DJ512">
            <v>0.32973185536891758</v>
          </cell>
          <cell r="DK512">
            <v>-5000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>
            <v>0</v>
          </cell>
          <cell r="DV512">
            <v>0</v>
          </cell>
          <cell r="DW512">
            <v>0</v>
          </cell>
          <cell r="DX512">
            <v>0</v>
          </cell>
          <cell r="DY512">
            <v>-5000</v>
          </cell>
          <cell r="DZ512" t="str">
            <v>No</v>
          </cell>
          <cell r="EA512">
            <v>44950</v>
          </cell>
          <cell r="EB512">
            <v>4539950</v>
          </cell>
          <cell r="EC512">
            <v>-49950</v>
          </cell>
          <cell r="ED512">
            <v>-1.1112347052280312E-2</v>
          </cell>
          <cell r="EE512">
            <v>530</v>
          </cell>
          <cell r="EF512">
            <v>276</v>
          </cell>
        </row>
        <row r="513">
          <cell r="A513" t="str">
            <v>Jack O'Connell</v>
          </cell>
          <cell r="B513" t="str">
            <v>Sheffield United</v>
          </cell>
          <cell r="C513" t="str">
            <v>Defense</v>
          </cell>
          <cell r="D513" t="str">
            <v>2.460.000</v>
          </cell>
          <cell r="E513">
            <v>0</v>
          </cell>
          <cell r="F513" t="str">
            <v>"Jack O'Connell"</v>
          </cell>
          <cell r="G513" t="str">
            <v/>
          </cell>
          <cell r="H513">
            <v>2460000</v>
          </cell>
          <cell r="I513">
            <v>0.92857142857142838</v>
          </cell>
          <cell r="J513">
            <v>1.0201729106628248</v>
          </cell>
          <cell r="K513">
            <v>1.0082793805717964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1.82</v>
          </cell>
          <cell r="U513">
            <v>3.54</v>
          </cell>
          <cell r="V513">
            <v>0.40310000000000001</v>
          </cell>
          <cell r="W513">
            <v>0.46500000000000002</v>
          </cell>
          <cell r="X513">
            <v>1.1319999999999999</v>
          </cell>
          <cell r="Y513">
            <v>-5000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-5000</v>
          </cell>
          <cell r="AM513">
            <v>0.63186813186813184</v>
          </cell>
          <cell r="AN513">
            <v>0.31638418079096048</v>
          </cell>
          <cell r="AO513">
            <v>0.8988905062481729</v>
          </cell>
          <cell r="AP513">
            <v>0.75364465428810168</v>
          </cell>
          <cell r="AQ513">
            <v>-5000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0.37362637362637363</v>
          </cell>
          <cell r="BF513">
            <v>0.44350282485875708</v>
          </cell>
          <cell r="BG513">
            <v>0.5731578920093825</v>
          </cell>
          <cell r="BH513">
            <v>0.46276009411659758</v>
          </cell>
          <cell r="BI513">
            <v>-5000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-5000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0.55494505494505497</v>
          </cell>
          <cell r="CP513">
            <v>0.48870056497175141</v>
          </cell>
          <cell r="CQ513">
            <v>0.48841293777276185</v>
          </cell>
          <cell r="CR513">
            <v>0.52061727265639302</v>
          </cell>
          <cell r="CS513">
            <v>-5000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0.5</v>
          </cell>
          <cell r="DH513">
            <v>0.41242937853107342</v>
          </cell>
          <cell r="DI513">
            <v>0.63980358576050766</v>
          </cell>
          <cell r="DJ513">
            <v>0.56559861463784888</v>
          </cell>
          <cell r="DK513">
            <v>-5000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>
            <v>0</v>
          </cell>
          <cell r="DV513">
            <v>0</v>
          </cell>
          <cell r="DW513">
            <v>0</v>
          </cell>
          <cell r="DX513">
            <v>0</v>
          </cell>
          <cell r="DY513">
            <v>-5000</v>
          </cell>
          <cell r="DZ513" t="str">
            <v>No</v>
          </cell>
          <cell r="EA513">
            <v>24600</v>
          </cell>
          <cell r="EB513">
            <v>2484600</v>
          </cell>
          <cell r="EC513">
            <v>-29600</v>
          </cell>
          <cell r="ED513">
            <v>-1.2032520325203253E-2</v>
          </cell>
          <cell r="EE513">
            <v>350</v>
          </cell>
          <cell r="EF513">
            <v>466</v>
          </cell>
        </row>
        <row r="514">
          <cell r="A514" t="str">
            <v>Olexandr Zinchenko</v>
          </cell>
          <cell r="B514" t="str">
            <v>Manchester City</v>
          </cell>
          <cell r="C514" t="str">
            <v>Midfield</v>
          </cell>
          <cell r="D514" t="str">
            <v>3.535.000</v>
          </cell>
          <cell r="E514">
            <v>0.09</v>
          </cell>
          <cell r="F514" t="str">
            <v>Oleksandr Zinchenko</v>
          </cell>
          <cell r="G514" t="str">
            <v>Wolverhampton</v>
          </cell>
          <cell r="H514">
            <v>3535000</v>
          </cell>
          <cell r="I514">
            <v>0.99784017278617732</v>
          </cell>
          <cell r="J514">
            <v>0.62903225806451601</v>
          </cell>
          <cell r="K514">
            <v>1.2318970745493336</v>
          </cell>
          <cell r="L514">
            <v>190</v>
          </cell>
          <cell r="M514">
            <v>3.9913606911447096E-2</v>
          </cell>
          <cell r="N514">
            <v>0.17961123110151192</v>
          </cell>
          <cell r="O514">
            <v>0.46898488120950332</v>
          </cell>
          <cell r="P514">
            <v>1.3674057527497601</v>
          </cell>
          <cell r="Q514">
            <v>0</v>
          </cell>
          <cell r="R514">
            <v>0.31</v>
          </cell>
          <cell r="S514">
            <v>0</v>
          </cell>
          <cell r="T514">
            <v>4.6199999999999992</v>
          </cell>
          <cell r="U514">
            <v>0.78</v>
          </cell>
          <cell r="V514">
            <v>1.6113</v>
          </cell>
          <cell r="W514">
            <v>0.29200000000000004</v>
          </cell>
          <cell r="X514">
            <v>9.6700000000000008E-2</v>
          </cell>
          <cell r="Y514">
            <v>14000</v>
          </cell>
          <cell r="Z514">
            <v>40282.5</v>
          </cell>
          <cell r="AA514">
            <v>1460.0000000000002</v>
          </cell>
          <cell r="AB514">
            <v>-1450.5000000000002</v>
          </cell>
          <cell r="AC514">
            <v>4989.200863930887</v>
          </cell>
          <cell r="AD514">
            <v>8980.5615550755956</v>
          </cell>
          <cell r="AE514">
            <v>4689.8488120950333</v>
          </cell>
          <cell r="AF514">
            <v>0</v>
          </cell>
          <cell r="AG514">
            <v>0</v>
          </cell>
          <cell r="AH514">
            <v>-6200</v>
          </cell>
          <cell r="AI514">
            <v>0</v>
          </cell>
          <cell r="AJ514">
            <v>46199.999999999993</v>
          </cell>
          <cell r="AK514">
            <v>-6240</v>
          </cell>
          <cell r="AL514">
            <v>106711.6112311015</v>
          </cell>
          <cell r="AM514">
            <v>1</v>
          </cell>
          <cell r="AN514">
            <v>1.4102564102564104</v>
          </cell>
          <cell r="AO514">
            <v>0.87715645355917138</v>
          </cell>
          <cell r="AP514">
            <v>0.93656631028409909</v>
          </cell>
          <cell r="AQ514">
            <v>14000</v>
          </cell>
          <cell r="AR514">
            <v>37862.5</v>
          </cell>
          <cell r="AS514">
            <v>1585</v>
          </cell>
          <cell r="AT514">
            <v>-2526.0000000000005</v>
          </cell>
          <cell r="AU514">
            <v>4989.200863930887</v>
          </cell>
          <cell r="AV514">
            <v>8980.5615550755956</v>
          </cell>
          <cell r="AW514">
            <v>4689.8488120950333</v>
          </cell>
          <cell r="AX514">
            <v>0</v>
          </cell>
          <cell r="AY514">
            <v>0</v>
          </cell>
          <cell r="AZ514">
            <v>-6200</v>
          </cell>
          <cell r="BA514">
            <v>0</v>
          </cell>
          <cell r="BB514">
            <v>46199.999999999993</v>
          </cell>
          <cell r="BC514">
            <v>-8800</v>
          </cell>
          <cell r="BD514">
            <v>43390.555615550751</v>
          </cell>
          <cell r="BE514">
            <v>0.46103896103896108</v>
          </cell>
          <cell r="BF514">
            <v>0.73076923076923073</v>
          </cell>
          <cell r="BG514">
            <v>0.41357544208242786</v>
          </cell>
          <cell r="BH514">
            <v>0.43666278995228297</v>
          </cell>
          <cell r="BI514">
            <v>14000</v>
          </cell>
          <cell r="BJ514">
            <v>18337.5</v>
          </cell>
          <cell r="BK514">
            <v>909</v>
          </cell>
          <cell r="BL514">
            <v>-1270.5</v>
          </cell>
          <cell r="BM514">
            <v>2300.2159827213832</v>
          </cell>
          <cell r="BN514">
            <v>4140.3887688984896</v>
          </cell>
          <cell r="BO514">
            <v>2162.2030237580998</v>
          </cell>
          <cell r="BP514">
            <v>0</v>
          </cell>
          <cell r="BQ514">
            <v>0</v>
          </cell>
          <cell r="BR514">
            <v>-6200</v>
          </cell>
          <cell r="BS514">
            <v>0</v>
          </cell>
          <cell r="BT514">
            <v>21300</v>
          </cell>
          <cell r="BU514">
            <v>-4560</v>
          </cell>
          <cell r="BV514">
            <v>9279.7019438444931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14000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-6200</v>
          </cell>
          <cell r="CK514">
            <v>0</v>
          </cell>
          <cell r="CL514">
            <v>0</v>
          </cell>
          <cell r="CM514">
            <v>0</v>
          </cell>
          <cell r="CN514">
            <v>-775</v>
          </cell>
          <cell r="CO514">
            <v>0.40043290043290053</v>
          </cell>
          <cell r="CP514">
            <v>0.93589743589743579</v>
          </cell>
          <cell r="CQ514">
            <v>0.35242574423949602</v>
          </cell>
          <cell r="CR514">
            <v>0.37566323077065311</v>
          </cell>
          <cell r="CS514">
            <v>14000</v>
          </cell>
          <cell r="CT514">
            <v>15862.499999999998</v>
          </cell>
          <cell r="CU514">
            <v>1124</v>
          </cell>
          <cell r="CV514">
            <v>-2110.5</v>
          </cell>
          <cell r="CW514">
            <v>1997.8401727861781</v>
          </cell>
          <cell r="CX514">
            <v>3596.1123110151202</v>
          </cell>
          <cell r="CY514">
            <v>1877.9697624190073</v>
          </cell>
          <cell r="CZ514">
            <v>0</v>
          </cell>
          <cell r="DA514">
            <v>0</v>
          </cell>
          <cell r="DB514">
            <v>-6200</v>
          </cell>
          <cell r="DC514">
            <v>0</v>
          </cell>
          <cell r="DD514">
            <v>18500</v>
          </cell>
          <cell r="DE514">
            <v>-5839.9999999999991</v>
          </cell>
          <cell r="DF514">
            <v>1800.495140388769</v>
          </cell>
          <cell r="DG514">
            <v>0.61038961038961048</v>
          </cell>
          <cell r="DH514">
            <v>0.60256410256410253</v>
          </cell>
          <cell r="DI514">
            <v>0.45707155101977864</v>
          </cell>
          <cell r="DJ514">
            <v>0.52819667354796707</v>
          </cell>
          <cell r="DK514">
            <v>14000</v>
          </cell>
          <cell r="DL514">
            <v>21292.5</v>
          </cell>
          <cell r="DM514">
            <v>545</v>
          </cell>
          <cell r="DN514">
            <v>-589.5</v>
          </cell>
          <cell r="DO514">
            <v>3045.3563714902821</v>
          </cell>
          <cell r="DP514">
            <v>5481.6414686825074</v>
          </cell>
          <cell r="DQ514">
            <v>2862.6349892008648</v>
          </cell>
          <cell r="DR514">
            <v>0</v>
          </cell>
          <cell r="DS514">
            <v>0</v>
          </cell>
          <cell r="DT514">
            <v>-6200</v>
          </cell>
          <cell r="DU514">
            <v>0</v>
          </cell>
          <cell r="DV514">
            <v>28200</v>
          </cell>
          <cell r="DW514">
            <v>-2852.1264783634188</v>
          </cell>
          <cell r="DX514">
            <v>1618.29707346907</v>
          </cell>
          <cell r="DY514">
            <v>162025.6610043546</v>
          </cell>
          <cell r="DZ514" t="str">
            <v>No</v>
          </cell>
          <cell r="EA514">
            <v>35350</v>
          </cell>
          <cell r="EB514">
            <v>3570350</v>
          </cell>
          <cell r="EC514">
            <v>126675.6610043546</v>
          </cell>
          <cell r="ED514">
            <v>3.5834699011132842E-2</v>
          </cell>
          <cell r="EE514">
            <v>36</v>
          </cell>
          <cell r="EF514">
            <v>9</v>
          </cell>
        </row>
        <row r="515">
          <cell r="A515" t="str">
            <v>Robert Snodgrass</v>
          </cell>
          <cell r="B515" t="str">
            <v>West Bromwich</v>
          </cell>
          <cell r="C515" t="str">
            <v>Midfield</v>
          </cell>
          <cell r="D515" t="str">
            <v>2.950.000</v>
          </cell>
          <cell r="E515">
            <v>2E-3</v>
          </cell>
          <cell r="F515" t="str">
            <v>Robert Snodgrass</v>
          </cell>
          <cell r="G515" t="str">
            <v>Everton</v>
          </cell>
          <cell r="H515">
            <v>2950000</v>
          </cell>
          <cell r="I515">
            <v>0.97536945812807874</v>
          </cell>
          <cell r="J515">
            <v>1.0124610591900314</v>
          </cell>
          <cell r="K515">
            <v>0.98516147958933487</v>
          </cell>
          <cell r="L515">
            <v>95</v>
          </cell>
          <cell r="M515">
            <v>0.13655172413793104</v>
          </cell>
          <cell r="N515">
            <v>0.10729064039408866</v>
          </cell>
          <cell r="O515">
            <v>0.47793103448275859</v>
          </cell>
          <cell r="P515">
            <v>0.18718068112197361</v>
          </cell>
          <cell r="Q515">
            <v>0</v>
          </cell>
          <cell r="R515">
            <v>0.25</v>
          </cell>
          <cell r="S515">
            <v>0</v>
          </cell>
          <cell r="T515">
            <v>1.98</v>
          </cell>
          <cell r="U515">
            <v>3.25</v>
          </cell>
          <cell r="V515">
            <v>0.45539999999999997</v>
          </cell>
          <cell r="W515">
            <v>0.50689999999999991</v>
          </cell>
          <cell r="X515">
            <v>1.0377000000000001</v>
          </cell>
          <cell r="Y515">
            <v>7000</v>
          </cell>
          <cell r="Z515">
            <v>11385</v>
          </cell>
          <cell r="AA515">
            <v>2534.4999999999995</v>
          </cell>
          <cell r="AB515">
            <v>-15565.500000000002</v>
          </cell>
          <cell r="AC515">
            <v>17068.96551724138</v>
          </cell>
          <cell r="AD515">
            <v>5364.532019704433</v>
          </cell>
          <cell r="AE515">
            <v>4779.3103448275861</v>
          </cell>
          <cell r="AF515">
            <v>0</v>
          </cell>
          <cell r="AG515">
            <v>0</v>
          </cell>
          <cell r="AH515">
            <v>-5000</v>
          </cell>
          <cell r="AI515">
            <v>0</v>
          </cell>
          <cell r="AJ515">
            <v>19800</v>
          </cell>
          <cell r="AK515">
            <v>-26000</v>
          </cell>
          <cell r="AL515">
            <v>21366.807881773399</v>
          </cell>
          <cell r="AM515">
            <v>0.60101010101010099</v>
          </cell>
          <cell r="AN515">
            <v>0.37538461538461537</v>
          </cell>
          <cell r="AO515">
            <v>0.74919232288467341</v>
          </cell>
          <cell r="AP515">
            <v>0.67102321394487519</v>
          </cell>
          <cell r="AQ515">
            <v>7000</v>
          </cell>
          <cell r="AR515">
            <v>8777.5</v>
          </cell>
          <cell r="AS515">
            <v>1412.4999999999998</v>
          </cell>
          <cell r="AT515">
            <v>-5497.5</v>
          </cell>
          <cell r="AU515">
            <v>10258.620689655172</v>
          </cell>
          <cell r="AV515">
            <v>3224.1379310344823</v>
          </cell>
          <cell r="AW515">
            <v>2872.4137931034479</v>
          </cell>
          <cell r="AX515">
            <v>0</v>
          </cell>
          <cell r="AY515">
            <v>0</v>
          </cell>
          <cell r="AZ515">
            <v>-5000</v>
          </cell>
          <cell r="BA515">
            <v>0</v>
          </cell>
          <cell r="BB515">
            <v>11900</v>
          </cell>
          <cell r="BC515">
            <v>-9760</v>
          </cell>
          <cell r="BD515">
            <v>9093.8362068965525</v>
          </cell>
          <cell r="BE515">
            <v>0.5</v>
          </cell>
          <cell r="BF515">
            <v>0.47384615384615386</v>
          </cell>
          <cell r="BG515">
            <v>0.54402528384570725</v>
          </cell>
          <cell r="BH515">
            <v>0.52154831216566466</v>
          </cell>
          <cell r="BI515">
            <v>7000</v>
          </cell>
          <cell r="BJ515">
            <v>6040</v>
          </cell>
          <cell r="BK515">
            <v>1311.5</v>
          </cell>
          <cell r="BL515">
            <v>-7441.5</v>
          </cell>
          <cell r="BM515">
            <v>8534.4827586206902</v>
          </cell>
          <cell r="BN515">
            <v>2682.2660098522165</v>
          </cell>
          <cell r="BO515">
            <v>2389.655172413793</v>
          </cell>
          <cell r="BP515">
            <v>0</v>
          </cell>
          <cell r="BQ515">
            <v>0</v>
          </cell>
          <cell r="BR515">
            <v>-5000</v>
          </cell>
          <cell r="BS515">
            <v>0</v>
          </cell>
          <cell r="BT515">
            <v>9900</v>
          </cell>
          <cell r="BU515">
            <v>-12320</v>
          </cell>
          <cell r="BV515">
            <v>1524.1009852216748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7000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-5000</v>
          </cell>
          <cell r="CK515">
            <v>0</v>
          </cell>
          <cell r="CL515">
            <v>0</v>
          </cell>
          <cell r="CM515">
            <v>0</v>
          </cell>
          <cell r="CN515">
            <v>-625</v>
          </cell>
          <cell r="CO515">
            <v>0.18686868686868688</v>
          </cell>
          <cell r="CP515">
            <v>0.74461538461538457</v>
          </cell>
          <cell r="CQ515">
            <v>0.22565239126192127</v>
          </cell>
          <cell r="CR515">
            <v>0.20534694067332579</v>
          </cell>
          <cell r="CS515">
            <v>7000</v>
          </cell>
          <cell r="CT515">
            <v>1012.5</v>
          </cell>
          <cell r="CU515">
            <v>669</v>
          </cell>
          <cell r="CV515">
            <v>-12385.5</v>
          </cell>
          <cell r="CW515">
            <v>3189.6551724137935</v>
          </cell>
          <cell r="CX515">
            <v>1002.463054187192</v>
          </cell>
          <cell r="CY515">
            <v>893.10344827586209</v>
          </cell>
          <cell r="CZ515">
            <v>0</v>
          </cell>
          <cell r="DA515">
            <v>0</v>
          </cell>
          <cell r="DB515">
            <v>-5000</v>
          </cell>
          <cell r="DC515">
            <v>0</v>
          </cell>
          <cell r="DD515">
            <v>3700</v>
          </cell>
          <cell r="DE515">
            <v>-19360</v>
          </cell>
          <cell r="DF515">
            <v>-1642.423645320197</v>
          </cell>
          <cell r="DG515">
            <v>0.55555555555555558</v>
          </cell>
          <cell r="DH515">
            <v>0.43384615384615383</v>
          </cell>
          <cell r="DI515">
            <v>0.61955143448972538</v>
          </cell>
          <cell r="DJ515">
            <v>0.58668155023247559</v>
          </cell>
          <cell r="DK515">
            <v>7000</v>
          </cell>
          <cell r="DL515">
            <v>7287.4999999999991</v>
          </cell>
          <cell r="DM515">
            <v>1363</v>
          </cell>
          <cell r="DN515">
            <v>-6538.5</v>
          </cell>
          <cell r="DO515">
            <v>9482.7586206896558</v>
          </cell>
          <cell r="DP515">
            <v>2980.2955665024629</v>
          </cell>
          <cell r="DQ515">
            <v>2655.1724137931033</v>
          </cell>
          <cell r="DR515">
            <v>0</v>
          </cell>
          <cell r="DS515">
            <v>0</v>
          </cell>
          <cell r="DT515">
            <v>-5000</v>
          </cell>
          <cell r="DU515">
            <v>0</v>
          </cell>
          <cell r="DV515">
            <v>11000</v>
          </cell>
          <cell r="DW515">
            <v>-16108.33729673286</v>
          </cell>
          <cell r="DX515">
            <v>222.55904075788641</v>
          </cell>
          <cell r="DY515">
            <v>29939.880469329313</v>
          </cell>
          <cell r="DZ515" t="str">
            <v>No</v>
          </cell>
          <cell r="EA515">
            <v>29500</v>
          </cell>
          <cell r="EB515">
            <v>2979500</v>
          </cell>
          <cell r="EC515">
            <v>439.8804693293132</v>
          </cell>
          <cell r="ED515">
            <v>1.4911202350146211E-4</v>
          </cell>
          <cell r="EE515">
            <v>195</v>
          </cell>
          <cell r="EF515">
            <v>195</v>
          </cell>
        </row>
        <row r="516">
          <cell r="A516" t="str">
            <v>Nigel Lonwijk</v>
          </cell>
          <cell r="B516" t="str">
            <v>Wolverhampton</v>
          </cell>
          <cell r="C516" t="str">
            <v>Defense</v>
          </cell>
          <cell r="D516" t="str">
            <v>1.960.000</v>
          </cell>
          <cell r="E516">
            <v>0</v>
          </cell>
          <cell r="F516" t="e">
            <v>#N/A</v>
          </cell>
          <cell r="G516" t="str">
            <v/>
          </cell>
          <cell r="H516">
            <v>1960000</v>
          </cell>
          <cell r="I516">
            <v>0.72043010752688141</v>
          </cell>
          <cell r="J516">
            <v>1.0147058823529413</v>
          </cell>
          <cell r="K516">
            <v>1.0031115286347965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1.34</v>
          </cell>
          <cell r="U516">
            <v>3.4499999999999997</v>
          </cell>
          <cell r="V516">
            <v>0.37019999999999997</v>
          </cell>
          <cell r="W516">
            <v>0.42870000000000003</v>
          </cell>
          <cell r="X516">
            <v>1.2010999999999998</v>
          </cell>
          <cell r="Y516">
            <v>-5000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-5000</v>
          </cell>
          <cell r="AM516">
            <v>0.76119402985074625</v>
          </cell>
          <cell r="AN516">
            <v>0.41449275362318844</v>
          </cell>
          <cell r="AO516">
            <v>0.5680157509253958</v>
          </cell>
          <cell r="AP516">
            <v>0.6575486282136096</v>
          </cell>
          <cell r="AQ516">
            <v>-5000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0.74626865671641784</v>
          </cell>
          <cell r="BF516">
            <v>0.49275362318840582</v>
          </cell>
          <cell r="BG516">
            <v>0.43361157671679662</v>
          </cell>
          <cell r="BH516">
            <v>0.56885035720576971</v>
          </cell>
          <cell r="BI516">
            <v>-5000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-5000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0.90298507462686561</v>
          </cell>
          <cell r="CP516">
            <v>0.336231884057971</v>
          </cell>
          <cell r="CQ516">
            <v>0.74408044116881922</v>
          </cell>
          <cell r="CR516">
            <v>0.8196911202991144</v>
          </cell>
          <cell r="CS516">
            <v>-5000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0.74626865671641784</v>
          </cell>
          <cell r="DH516">
            <v>0.31884057971014496</v>
          </cell>
          <cell r="DI516">
            <v>0.7900918060026465</v>
          </cell>
          <cell r="DJ516">
            <v>0.76786766486696367</v>
          </cell>
          <cell r="DK516">
            <v>-5000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-5000</v>
          </cell>
          <cell r="DZ516" t="str">
            <v>No</v>
          </cell>
          <cell r="EA516">
            <v>19600</v>
          </cell>
          <cell r="EB516">
            <v>1979600</v>
          </cell>
          <cell r="EC516">
            <v>-24600</v>
          </cell>
          <cell r="ED516">
            <v>-1.2551020408163265E-2</v>
          </cell>
          <cell r="EE516">
            <v>289</v>
          </cell>
          <cell r="EF516">
            <v>540</v>
          </cell>
        </row>
        <row r="517">
          <cell r="A517" t="str">
            <v>Adam Webster</v>
          </cell>
          <cell r="B517" t="str">
            <v>Brighton and Hove</v>
          </cell>
          <cell r="C517" t="str">
            <v>Defense</v>
          </cell>
          <cell r="D517" t="str">
            <v>3.316.000</v>
          </cell>
          <cell r="E517">
            <v>1E-3</v>
          </cell>
          <cell r="F517" t="str">
            <v>Adam Webster</v>
          </cell>
          <cell r="G517" t="str">
            <v/>
          </cell>
          <cell r="H517">
            <v>3316000</v>
          </cell>
          <cell r="I517">
            <v>1.0849673202614376</v>
          </cell>
          <cell r="J517">
            <v>0.94845360824742264</v>
          </cell>
          <cell r="K517">
            <v>1.0487343186434583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1.66</v>
          </cell>
          <cell r="U517">
            <v>0.92</v>
          </cell>
          <cell r="V517">
            <v>0.54459999999999997</v>
          </cell>
          <cell r="W517">
            <v>0.25019999999999998</v>
          </cell>
          <cell r="X517">
            <v>0.20519999999999999</v>
          </cell>
          <cell r="Y517">
            <v>-5000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-5000</v>
          </cell>
          <cell r="AM517">
            <v>0.77108433734939763</v>
          </cell>
          <cell r="AN517">
            <v>1.173913043478261</v>
          </cell>
          <cell r="AO517">
            <v>0.85214378896621135</v>
          </cell>
          <cell r="AP517">
            <v>0.81060146116412601</v>
          </cell>
          <cell r="AQ517">
            <v>-5000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0.78313253012048201</v>
          </cell>
          <cell r="BF517">
            <v>1.2499999999999998</v>
          </cell>
          <cell r="BG517">
            <v>0.79453360250333427</v>
          </cell>
          <cell r="BH517">
            <v>0.78881246845760333</v>
          </cell>
          <cell r="BI517">
            <v>-5000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1.0060240963855422</v>
          </cell>
          <cell r="BX517">
            <v>0.83695652173913038</v>
          </cell>
          <cell r="BY517">
            <v>1.1618342427282833</v>
          </cell>
          <cell r="BZ517">
            <v>1.0811259150489836</v>
          </cell>
          <cell r="CA517">
            <v>-5000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0.58433734939759041</v>
          </cell>
          <cell r="CP517">
            <v>2.0217391304347827</v>
          </cell>
          <cell r="CQ517">
            <v>0.39062783535852114</v>
          </cell>
          <cell r="CR517">
            <v>0.47776399394922653</v>
          </cell>
          <cell r="CS517">
            <v>-5000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0.90361445783132532</v>
          </cell>
          <cell r="DH517">
            <v>1.1413043478260869</v>
          </cell>
          <cell r="DI517">
            <v>0.8780954309205613</v>
          </cell>
          <cell r="DJ517">
            <v>0.890763563879578</v>
          </cell>
          <cell r="DK517">
            <v>-5000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>
            <v>0</v>
          </cell>
          <cell r="DV517">
            <v>0</v>
          </cell>
          <cell r="DW517">
            <v>0</v>
          </cell>
          <cell r="DX517">
            <v>0</v>
          </cell>
          <cell r="DY517">
            <v>-5000</v>
          </cell>
          <cell r="DZ517" t="str">
            <v>No</v>
          </cell>
          <cell r="EA517">
            <v>33160</v>
          </cell>
          <cell r="EB517">
            <v>3349160</v>
          </cell>
          <cell r="EC517">
            <v>-38160</v>
          </cell>
          <cell r="ED517">
            <v>-1.1507840772014475E-2</v>
          </cell>
          <cell r="EE517">
            <v>442</v>
          </cell>
          <cell r="EF517">
            <v>363</v>
          </cell>
        </row>
        <row r="518">
          <cell r="A518" t="str">
            <v>John Ruddy</v>
          </cell>
          <cell r="B518" t="str">
            <v>Wolverhampton</v>
          </cell>
          <cell r="C518" t="str">
            <v>Goalkeeper</v>
          </cell>
          <cell r="D518" t="str">
            <v>3.960.000</v>
          </cell>
          <cell r="E518">
            <v>0</v>
          </cell>
          <cell r="F518" t="str">
            <v>John Ruddy</v>
          </cell>
          <cell r="G518" t="str">
            <v/>
          </cell>
          <cell r="H518">
            <v>3960000</v>
          </cell>
          <cell r="I518">
            <v>0.72043010752688141</v>
          </cell>
          <cell r="J518">
            <v>1.0147058823529413</v>
          </cell>
          <cell r="K518">
            <v>1.0031115286347965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1.34</v>
          </cell>
          <cell r="U518">
            <v>3.4499999999999997</v>
          </cell>
          <cell r="V518">
            <v>0.37019999999999997</v>
          </cell>
          <cell r="W518">
            <v>0.42870000000000003</v>
          </cell>
          <cell r="X518">
            <v>1.2010999999999998</v>
          </cell>
          <cell r="Y518">
            <v>-5000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-5000</v>
          </cell>
          <cell r="AM518">
            <v>0.76119402985074625</v>
          </cell>
          <cell r="AN518">
            <v>0.41449275362318844</v>
          </cell>
          <cell r="AO518">
            <v>0.5680157509253958</v>
          </cell>
          <cell r="AP518">
            <v>0.6575486282136096</v>
          </cell>
          <cell r="AQ518">
            <v>-5000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0.74626865671641784</v>
          </cell>
          <cell r="BF518">
            <v>0.49275362318840582</v>
          </cell>
          <cell r="BG518">
            <v>0.43361157671679662</v>
          </cell>
          <cell r="BH518">
            <v>0.56885035720576971</v>
          </cell>
          <cell r="BI518">
            <v>-5000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-5000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0.90298507462686561</v>
          </cell>
          <cell r="CP518">
            <v>0.336231884057971</v>
          </cell>
          <cell r="CQ518">
            <v>0.74408044116881922</v>
          </cell>
          <cell r="CR518">
            <v>0.8196911202991144</v>
          </cell>
          <cell r="CS518">
            <v>-5000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0.74626865671641784</v>
          </cell>
          <cell r="DH518">
            <v>0.31884057971014496</v>
          </cell>
          <cell r="DI518">
            <v>0.7900918060026465</v>
          </cell>
          <cell r="DJ518">
            <v>0.76786766486696367</v>
          </cell>
          <cell r="DK518">
            <v>-5000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>
            <v>0</v>
          </cell>
          <cell r="DV518">
            <v>0</v>
          </cell>
          <cell r="DW518">
            <v>0</v>
          </cell>
          <cell r="DX518">
            <v>0</v>
          </cell>
          <cell r="DY518">
            <v>-5000</v>
          </cell>
          <cell r="DZ518" t="str">
            <v>No</v>
          </cell>
          <cell r="EA518">
            <v>39600</v>
          </cell>
          <cell r="EB518">
            <v>3999600</v>
          </cell>
          <cell r="EC518">
            <v>-44600</v>
          </cell>
          <cell r="ED518">
            <v>-1.1262626262626262E-2</v>
          </cell>
          <cell r="EE518">
            <v>498</v>
          </cell>
          <cell r="EF518">
            <v>314</v>
          </cell>
        </row>
        <row r="519">
          <cell r="A519" t="str">
            <v>Keinan Davis</v>
          </cell>
          <cell r="B519" t="str">
            <v>Aston Villa</v>
          </cell>
          <cell r="C519" t="str">
            <v>Striker</v>
          </cell>
          <cell r="D519" t="str">
            <v>1.957.000</v>
          </cell>
          <cell r="E519">
            <v>3.0000000000000001E-3</v>
          </cell>
          <cell r="F519" t="str">
            <v>Keinan Davis</v>
          </cell>
          <cell r="G519" t="str">
            <v/>
          </cell>
          <cell r="H519">
            <v>1957000</v>
          </cell>
          <cell r="I519">
            <v>1.06049822064057</v>
          </cell>
          <cell r="J519">
            <v>0.96774193548387133</v>
          </cell>
          <cell r="K519">
            <v>1.0283992340244903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2.98</v>
          </cell>
          <cell r="U519">
            <v>2.7</v>
          </cell>
          <cell r="V519">
            <v>0.8115</v>
          </cell>
          <cell r="W519">
            <v>0.51439999999999997</v>
          </cell>
          <cell r="X519">
            <v>0.67419999999999991</v>
          </cell>
          <cell r="Y519">
            <v>-5000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-5000</v>
          </cell>
          <cell r="AM519">
            <v>0.47986577181208051</v>
          </cell>
          <cell r="AN519">
            <v>0.37777777777777777</v>
          </cell>
          <cell r="AO519">
            <v>0.67430214364457286</v>
          </cell>
          <cell r="AP519">
            <v>0.56883610872952095</v>
          </cell>
          <cell r="AQ519">
            <v>-5000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0.50671140939597314</v>
          </cell>
          <cell r="BF519">
            <v>0.42222222222222217</v>
          </cell>
          <cell r="BG519">
            <v>0.59805235172056015</v>
          </cell>
          <cell r="BH519">
            <v>0.55049064481869381</v>
          </cell>
          <cell r="BI519">
            <v>-5000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0.48657718120805366</v>
          </cell>
          <cell r="BX519">
            <v>0.54074074074074074</v>
          </cell>
          <cell r="BY519">
            <v>0.43427513932154099</v>
          </cell>
          <cell r="BZ519">
            <v>0.45968290501149833</v>
          </cell>
          <cell r="CA519">
            <v>-5000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0.52013422818791943</v>
          </cell>
          <cell r="CP519">
            <v>0.35555555555555551</v>
          </cell>
          <cell r="CQ519">
            <v>0.71599865953568631</v>
          </cell>
          <cell r="CR519">
            <v>0.61025847815591971</v>
          </cell>
          <cell r="CS519">
            <v>-5000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0.33557046979865773</v>
          </cell>
          <cell r="DH519">
            <v>0.78518518518518521</v>
          </cell>
          <cell r="DI519">
            <v>0.22445568529490706</v>
          </cell>
          <cell r="DJ519">
            <v>0.27444616915415604</v>
          </cell>
          <cell r="DK519">
            <v>-5000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>
            <v>0</v>
          </cell>
          <cell r="DV519">
            <v>0</v>
          </cell>
          <cell r="DW519">
            <v>0</v>
          </cell>
          <cell r="DX519">
            <v>0</v>
          </cell>
          <cell r="DY519">
            <v>-5000</v>
          </cell>
          <cell r="DZ519" t="str">
            <v>No</v>
          </cell>
          <cell r="EA519">
            <v>19570</v>
          </cell>
          <cell r="EB519">
            <v>1976570</v>
          </cell>
          <cell r="EC519">
            <v>-24570</v>
          </cell>
          <cell r="ED519">
            <v>-1.2554931016862544E-2</v>
          </cell>
          <cell r="EE519">
            <v>251</v>
          </cell>
          <cell r="EF519">
            <v>550</v>
          </cell>
        </row>
        <row r="520">
          <cell r="A520" t="str">
            <v>Jordan Pickford</v>
          </cell>
          <cell r="B520" t="str">
            <v>Everton</v>
          </cell>
          <cell r="C520" t="str">
            <v>Goalkeeper</v>
          </cell>
          <cell r="D520" t="str">
            <v>5.719.000</v>
          </cell>
          <cell r="E520">
            <v>0.01</v>
          </cell>
          <cell r="F520" t="str">
            <v>Jordan Pickford</v>
          </cell>
          <cell r="G520" t="str">
            <v>Southampton</v>
          </cell>
          <cell r="H520">
            <v>5719000</v>
          </cell>
          <cell r="I520">
            <v>0.97204968944099401</v>
          </cell>
          <cell r="J520">
            <v>0.93693693693693725</v>
          </cell>
          <cell r="K520">
            <v>1.0552996276166207</v>
          </cell>
          <cell r="L520">
            <v>190</v>
          </cell>
          <cell r="M520">
            <v>0</v>
          </cell>
          <cell r="N520">
            <v>0</v>
          </cell>
          <cell r="O520">
            <v>0</v>
          </cell>
          <cell r="P520">
            <v>0.70705075050313582</v>
          </cell>
          <cell r="Q520">
            <v>5.2281081081081098</v>
          </cell>
          <cell r="R520">
            <v>0.12000000000000001</v>
          </cell>
          <cell r="S520">
            <v>0</v>
          </cell>
          <cell r="T520">
            <v>3.13</v>
          </cell>
          <cell r="U520">
            <v>2.08</v>
          </cell>
          <cell r="V520">
            <v>0.98069999999999991</v>
          </cell>
          <cell r="W520">
            <v>0.51919999999999999</v>
          </cell>
          <cell r="X520">
            <v>0.5</v>
          </cell>
          <cell r="Y520">
            <v>14000</v>
          </cell>
          <cell r="Z520">
            <v>24517.499999999996</v>
          </cell>
          <cell r="AA520">
            <v>2596</v>
          </cell>
          <cell r="AB520">
            <v>-7500</v>
          </cell>
          <cell r="AC520">
            <v>0</v>
          </cell>
          <cell r="AD520">
            <v>0</v>
          </cell>
          <cell r="AE520">
            <v>0</v>
          </cell>
          <cell r="AF520">
            <v>53028.806287735184</v>
          </cell>
          <cell r="AG520">
            <v>26140.540540540547</v>
          </cell>
          <cell r="AH520">
            <v>-2400</v>
          </cell>
          <cell r="AI520">
            <v>0</v>
          </cell>
          <cell r="AJ520">
            <v>31300</v>
          </cell>
          <cell r="AK520">
            <v>-16640</v>
          </cell>
          <cell r="AL520">
            <v>125042.84682827571</v>
          </cell>
          <cell r="AM520">
            <v>0.24600638977635783</v>
          </cell>
          <cell r="AN520">
            <v>0.88942307692307698</v>
          </cell>
          <cell r="AO520">
            <v>0.22238455471794352</v>
          </cell>
          <cell r="AP520">
            <v>0.233897459259788</v>
          </cell>
          <cell r="AQ520">
            <v>14000</v>
          </cell>
          <cell r="AR520">
            <v>3737.5</v>
          </cell>
          <cell r="AS520">
            <v>1129</v>
          </cell>
          <cell r="AT520">
            <v>-9372</v>
          </cell>
          <cell r="AU520">
            <v>0</v>
          </cell>
          <cell r="AV520">
            <v>0</v>
          </cell>
          <cell r="AW520">
            <v>0</v>
          </cell>
          <cell r="AX520">
            <v>11792.787473522072</v>
          </cell>
          <cell r="AY520">
            <v>23250.000000000007</v>
          </cell>
          <cell r="AZ520">
            <v>-2400</v>
          </cell>
          <cell r="BA520">
            <v>0</v>
          </cell>
          <cell r="BB520">
            <v>7700</v>
          </cell>
          <cell r="BC520">
            <v>-14800.000000000002</v>
          </cell>
          <cell r="BD520">
            <v>10518.643736761042</v>
          </cell>
          <cell r="BE520">
            <v>0.45047923322683703</v>
          </cell>
          <cell r="BF520">
            <v>0.4375</v>
          </cell>
          <cell r="BG520">
            <v>0.56930032780136453</v>
          </cell>
          <cell r="BH520">
            <v>0.50641679982376742</v>
          </cell>
          <cell r="BI520">
            <v>14000</v>
          </cell>
          <cell r="BJ520">
            <v>12002.5</v>
          </cell>
          <cell r="BK520">
            <v>1390.5</v>
          </cell>
          <cell r="BL520">
            <v>-3627</v>
          </cell>
          <cell r="BM520">
            <v>0</v>
          </cell>
          <cell r="BN520">
            <v>0</v>
          </cell>
          <cell r="BO520">
            <v>0</v>
          </cell>
          <cell r="BP520">
            <v>30189.316802522699</v>
          </cell>
          <cell r="BQ520">
            <v>11436.48648648649</v>
          </cell>
          <cell r="BR520">
            <v>-2400</v>
          </cell>
          <cell r="BS520">
            <v>0</v>
          </cell>
          <cell r="BT520">
            <v>14099.999999999998</v>
          </cell>
          <cell r="BU520">
            <v>-7280</v>
          </cell>
          <cell r="BV520">
            <v>13952.950822252296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14000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-2400</v>
          </cell>
          <cell r="CK520">
            <v>0</v>
          </cell>
          <cell r="CL520">
            <v>0</v>
          </cell>
          <cell r="CM520">
            <v>0</v>
          </cell>
          <cell r="CN520">
            <v>-300</v>
          </cell>
          <cell r="CO520">
            <v>0.53993610223642174</v>
          </cell>
          <cell r="CP520">
            <v>0.46153846153846151</v>
          </cell>
          <cell r="CQ520">
            <v>0.54153522318255987</v>
          </cell>
          <cell r="CR520">
            <v>0.54073507157287481</v>
          </cell>
          <cell r="CS520">
            <v>14000</v>
          </cell>
          <cell r="CT520">
            <v>13527.5</v>
          </cell>
          <cell r="CU520">
            <v>1237.5</v>
          </cell>
          <cell r="CV520">
            <v>-3171</v>
          </cell>
          <cell r="CW520">
            <v>0</v>
          </cell>
          <cell r="CX520">
            <v>0</v>
          </cell>
          <cell r="CY520">
            <v>0</v>
          </cell>
          <cell r="CZ520">
            <v>28716.966448133408</v>
          </cell>
          <cell r="DA520">
            <v>12064.864864864867</v>
          </cell>
          <cell r="DB520">
            <v>-2400</v>
          </cell>
          <cell r="DC520">
            <v>0</v>
          </cell>
          <cell r="DD520">
            <v>16900</v>
          </cell>
          <cell r="DE520">
            <v>-7679.9999999999991</v>
          </cell>
          <cell r="DF520">
            <v>3699.7394570623919</v>
          </cell>
          <cell r="DG520">
            <v>0.33546325878594252</v>
          </cell>
          <cell r="DH520">
            <v>0.72115384615384615</v>
          </cell>
          <cell r="DI520">
            <v>0.31557870490859519</v>
          </cell>
          <cell r="DJ520">
            <v>0.32536911462535079</v>
          </cell>
          <cell r="DK520">
            <v>14000</v>
          </cell>
          <cell r="DL520">
            <v>6537.5</v>
          </cell>
          <cell r="DM520">
            <v>1328.5</v>
          </cell>
          <cell r="DN520">
            <v>-7092</v>
          </cell>
          <cell r="DO520">
            <v>0</v>
          </cell>
          <cell r="DP520">
            <v>0</v>
          </cell>
          <cell r="DQ520">
            <v>0</v>
          </cell>
          <cell r="DR520">
            <v>16734.762011132239</v>
          </cell>
          <cell r="DS520">
            <v>18851.351351351357</v>
          </cell>
          <cell r="DT520">
            <v>-2400</v>
          </cell>
          <cell r="DU520">
            <v>0</v>
          </cell>
          <cell r="DV520">
            <v>10500</v>
          </cell>
          <cell r="DW520">
            <v>-5251.2296496790241</v>
          </cell>
          <cell r="DX520">
            <v>1225.2776160251428</v>
          </cell>
          <cell r="DY520">
            <v>154139.45846037657</v>
          </cell>
          <cell r="DZ520" t="str">
            <v>No</v>
          </cell>
          <cell r="EA520">
            <v>57190</v>
          </cell>
          <cell r="EB520">
            <v>5776190</v>
          </cell>
          <cell r="EC520">
            <v>96949.458460376569</v>
          </cell>
          <cell r="ED520">
            <v>1.695216969057118E-2</v>
          </cell>
          <cell r="EE520">
            <v>53</v>
          </cell>
          <cell r="EF520">
            <v>64</v>
          </cell>
        </row>
        <row r="521">
          <cell r="A521" t="str">
            <v>Darnell Furlong</v>
          </cell>
          <cell r="B521" t="str">
            <v>West Bromwich</v>
          </cell>
          <cell r="C521" t="str">
            <v>Defense</v>
          </cell>
          <cell r="D521" t="str">
            <v>3.056.000</v>
          </cell>
          <cell r="E521">
            <v>2E-3</v>
          </cell>
          <cell r="F521" t="str">
            <v>Darnell Furlong</v>
          </cell>
          <cell r="G521" t="str">
            <v>Brighton and Hove</v>
          </cell>
          <cell r="H521">
            <v>3056000</v>
          </cell>
          <cell r="I521">
            <v>0.97536945812807874</v>
          </cell>
          <cell r="J521">
            <v>1.0124610591900314</v>
          </cell>
          <cell r="K521">
            <v>0.98516147958933487</v>
          </cell>
          <cell r="L521">
            <v>190</v>
          </cell>
          <cell r="M521">
            <v>2.9261083743842359E-2</v>
          </cell>
          <cell r="N521">
            <v>0.20482758620689656</v>
          </cell>
          <cell r="O521">
            <v>0.37064039408866994</v>
          </cell>
          <cell r="P521">
            <v>0.39406459183573395</v>
          </cell>
          <cell r="Q521">
            <v>0</v>
          </cell>
          <cell r="R521">
            <v>0.29000000000000004</v>
          </cell>
          <cell r="S521">
            <v>0</v>
          </cell>
          <cell r="T521">
            <v>1.98</v>
          </cell>
          <cell r="U521">
            <v>3.25</v>
          </cell>
          <cell r="V521">
            <v>0.45539999999999997</v>
          </cell>
          <cell r="W521">
            <v>0.50689999999999991</v>
          </cell>
          <cell r="X521">
            <v>1.0377000000000001</v>
          </cell>
          <cell r="Y521">
            <v>14000</v>
          </cell>
          <cell r="Z521">
            <v>11385</v>
          </cell>
          <cell r="AA521">
            <v>2534.4999999999995</v>
          </cell>
          <cell r="AB521">
            <v>-15565.500000000002</v>
          </cell>
          <cell r="AC521">
            <v>4389.1625615763542</v>
          </cell>
          <cell r="AD521">
            <v>10241.379310344828</v>
          </cell>
          <cell r="AE521">
            <v>3706.4039408866993</v>
          </cell>
          <cell r="AF521">
            <v>19703.229591786698</v>
          </cell>
          <cell r="AG521">
            <v>0</v>
          </cell>
          <cell r="AH521">
            <v>-5800.0000000000009</v>
          </cell>
          <cell r="AI521">
            <v>0</v>
          </cell>
          <cell r="AJ521">
            <v>19800</v>
          </cell>
          <cell r="AK521">
            <v>-26000</v>
          </cell>
          <cell r="AL521">
            <v>38394.175404594578</v>
          </cell>
          <cell r="AM521">
            <v>0.60101010101010099</v>
          </cell>
          <cell r="AN521">
            <v>0.37538461538461537</v>
          </cell>
          <cell r="AO521">
            <v>0.74919232288467341</v>
          </cell>
          <cell r="AP521">
            <v>0.67102321394487519</v>
          </cell>
          <cell r="AQ521">
            <v>14000</v>
          </cell>
          <cell r="AR521">
            <v>8777.5</v>
          </cell>
          <cell r="AS521">
            <v>1412.4999999999998</v>
          </cell>
          <cell r="AT521">
            <v>-5497.5</v>
          </cell>
          <cell r="AU521">
            <v>2637.9310344827582</v>
          </cell>
          <cell r="AV521">
            <v>6155.1724137931033</v>
          </cell>
          <cell r="AW521">
            <v>2227.5862068965516</v>
          </cell>
          <cell r="AX521">
            <v>14761.508346200711</v>
          </cell>
          <cell r="AY521">
            <v>0</v>
          </cell>
          <cell r="AZ521">
            <v>-5800.0000000000009</v>
          </cell>
          <cell r="BA521">
            <v>0</v>
          </cell>
          <cell r="BB521">
            <v>11900</v>
          </cell>
          <cell r="BC521">
            <v>-9760</v>
          </cell>
          <cell r="BD521">
            <v>13407.349000686561</v>
          </cell>
          <cell r="BE521">
            <v>0.5</v>
          </cell>
          <cell r="BF521">
            <v>0.47384615384615386</v>
          </cell>
          <cell r="BG521">
            <v>0.54402528384570725</v>
          </cell>
          <cell r="BH521">
            <v>0.52154831216566466</v>
          </cell>
          <cell r="BI521">
            <v>14000</v>
          </cell>
          <cell r="BJ521">
            <v>6040</v>
          </cell>
          <cell r="BK521">
            <v>1311.5</v>
          </cell>
          <cell r="BL521">
            <v>-7441.5</v>
          </cell>
          <cell r="BM521">
            <v>2194.5812807881771</v>
          </cell>
          <cell r="BN521">
            <v>5120.6896551724139</v>
          </cell>
          <cell r="BO521">
            <v>1853.2019704433496</v>
          </cell>
          <cell r="BP521">
            <v>10719.055071348897</v>
          </cell>
          <cell r="BQ521">
            <v>0</v>
          </cell>
          <cell r="BR521">
            <v>-5800.0000000000009</v>
          </cell>
          <cell r="BS521">
            <v>0</v>
          </cell>
          <cell r="BT521">
            <v>9900</v>
          </cell>
          <cell r="BU521">
            <v>-12320</v>
          </cell>
          <cell r="BV521">
            <v>2894.3819944382094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14000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-5800.0000000000009</v>
          </cell>
          <cell r="CK521">
            <v>0</v>
          </cell>
          <cell r="CL521">
            <v>0</v>
          </cell>
          <cell r="CM521">
            <v>0</v>
          </cell>
          <cell r="CN521">
            <v>-725.00000000000011</v>
          </cell>
          <cell r="CO521">
            <v>0.18686868686868688</v>
          </cell>
          <cell r="CP521">
            <v>0.74461538461538457</v>
          </cell>
          <cell r="CQ521">
            <v>0.22565239126192127</v>
          </cell>
          <cell r="CR521">
            <v>0.20534694067332579</v>
          </cell>
          <cell r="CS521">
            <v>14000</v>
          </cell>
          <cell r="CT521">
            <v>1012.5</v>
          </cell>
          <cell r="CU521">
            <v>669</v>
          </cell>
          <cell r="CV521">
            <v>-12385.5</v>
          </cell>
          <cell r="CW521">
            <v>820.19704433497532</v>
          </cell>
          <cell r="CX521">
            <v>1913.793103448276</v>
          </cell>
          <cell r="CY521">
            <v>692.61083743842369</v>
          </cell>
          <cell r="CZ521">
            <v>4446.0808729693172</v>
          </cell>
          <cell r="DA521">
            <v>0</v>
          </cell>
          <cell r="DB521">
            <v>-5800.0000000000009</v>
          </cell>
          <cell r="DC521">
            <v>0</v>
          </cell>
          <cell r="DD521">
            <v>3700</v>
          </cell>
          <cell r="DE521">
            <v>-19360</v>
          </cell>
          <cell r="DF521">
            <v>-1518.2073838630631</v>
          </cell>
          <cell r="DG521">
            <v>0.55555555555555558</v>
          </cell>
          <cell r="DH521">
            <v>0.43384615384615383</v>
          </cell>
          <cell r="DI521">
            <v>0.61955143448972538</v>
          </cell>
          <cell r="DJ521">
            <v>0.58668155023247559</v>
          </cell>
          <cell r="DK521">
            <v>14000</v>
          </cell>
          <cell r="DL521">
            <v>7287.4999999999991</v>
          </cell>
          <cell r="DM521">
            <v>1363</v>
          </cell>
          <cell r="DN521">
            <v>-6538.5</v>
          </cell>
          <cell r="DO521">
            <v>2438.423645320197</v>
          </cell>
          <cell r="DP521">
            <v>5689.6551724137935</v>
          </cell>
          <cell r="DQ521">
            <v>2059.113300492611</v>
          </cell>
          <cell r="DR521">
            <v>12207.164157671856</v>
          </cell>
          <cell r="DS521">
            <v>0</v>
          </cell>
          <cell r="DT521">
            <v>-5800.0000000000009</v>
          </cell>
          <cell r="DU521">
            <v>0</v>
          </cell>
          <cell r="DV521">
            <v>11000</v>
          </cell>
          <cell r="DW521">
            <v>-16108.33729673286</v>
          </cell>
          <cell r="DX521">
            <v>424.93809309892487</v>
          </cell>
          <cell r="DY521">
            <v>52877.637108955219</v>
          </cell>
          <cell r="DZ521" t="str">
            <v>No</v>
          </cell>
          <cell r="EA521">
            <v>30560</v>
          </cell>
          <cell r="EB521">
            <v>3086560</v>
          </cell>
          <cell r="EC521">
            <v>22317.637108955219</v>
          </cell>
          <cell r="ED521">
            <v>7.3028917241345611E-3</v>
          </cell>
          <cell r="EE521">
            <v>152</v>
          </cell>
          <cell r="EF521">
            <v>145</v>
          </cell>
        </row>
        <row r="522">
          <cell r="A522" t="str">
            <v>Anthony Gomez Mancini</v>
          </cell>
          <cell r="B522" t="str">
            <v>Burnley</v>
          </cell>
          <cell r="C522" t="str">
            <v>Striker</v>
          </cell>
          <cell r="D522" t="str">
            <v>1.950.000</v>
          </cell>
          <cell r="E522">
            <v>1E-3</v>
          </cell>
          <cell r="F522" t="e">
            <v>#N/A</v>
          </cell>
          <cell r="G522" t="str">
            <v/>
          </cell>
          <cell r="H522">
            <v>1950000</v>
          </cell>
          <cell r="I522">
            <v>0.95767195767195734</v>
          </cell>
          <cell r="J522">
            <v>0.81609195402298862</v>
          </cell>
          <cell r="K522">
            <v>1.4596210961395832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1.81</v>
          </cell>
          <cell r="U522">
            <v>2.84</v>
          </cell>
          <cell r="V522">
            <v>0.48159999999999997</v>
          </cell>
          <cell r="W522">
            <v>0.54899999999999993</v>
          </cell>
          <cell r="X522">
            <v>0.96940000000000004</v>
          </cell>
          <cell r="Y522">
            <v>-5000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-5000</v>
          </cell>
          <cell r="AM522">
            <v>0.53038674033149169</v>
          </cell>
          <cell r="AN522">
            <v>0.46830985915492962</v>
          </cell>
          <cell r="AO522">
            <v>0.53292892244294532</v>
          </cell>
          <cell r="AP522">
            <v>0.53165631191860041</v>
          </cell>
          <cell r="AQ522">
            <v>-5000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0.50276243093922657</v>
          </cell>
          <cell r="BF522">
            <v>0.49647887323943662</v>
          </cell>
          <cell r="BG522">
            <v>0.49195539976929853</v>
          </cell>
          <cell r="BH522">
            <v>0.49732956145969404</v>
          </cell>
          <cell r="BI522">
            <v>-5000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-5000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0</v>
          </cell>
          <cell r="CN522">
            <v>0</v>
          </cell>
          <cell r="CO522">
            <v>0.53038674033149169</v>
          </cell>
          <cell r="CP522">
            <v>0.44366197183098594</v>
          </cell>
          <cell r="CQ522">
            <v>0.57157062934705272</v>
          </cell>
          <cell r="CR522">
            <v>0.55059375493062257</v>
          </cell>
          <cell r="CS522">
            <v>-5000</v>
          </cell>
          <cell r="CT522">
            <v>0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0.72375690607734811</v>
          </cell>
          <cell r="DH522">
            <v>0.30281690140845069</v>
          </cell>
          <cell r="DI522">
            <v>0.8526831813062975</v>
          </cell>
          <cell r="DJ522">
            <v>0.78557962115016466</v>
          </cell>
          <cell r="DK522">
            <v>-5000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-5000</v>
          </cell>
          <cell r="DZ522" t="str">
            <v>No</v>
          </cell>
          <cell r="EA522">
            <v>19500</v>
          </cell>
          <cell r="EB522">
            <v>1969500</v>
          </cell>
          <cell r="EC522">
            <v>-24500</v>
          </cell>
          <cell r="ED522">
            <v>-1.2564102564102564E-2</v>
          </cell>
          <cell r="EE522">
            <v>246</v>
          </cell>
          <cell r="EF522">
            <v>564</v>
          </cell>
        </row>
        <row r="523">
          <cell r="A523" t="str">
            <v>Caoimhin Kelleher</v>
          </cell>
          <cell r="B523" t="str">
            <v>Liverpool</v>
          </cell>
          <cell r="C523" t="str">
            <v>Goalkeeper</v>
          </cell>
          <cell r="D523" t="str">
            <v>4.454.000</v>
          </cell>
          <cell r="E523">
            <v>1E-3</v>
          </cell>
          <cell r="F523" t="str">
            <v>Caoimhin Kelleher</v>
          </cell>
          <cell r="G523" t="str">
            <v/>
          </cell>
          <cell r="H523">
            <v>4454000</v>
          </cell>
          <cell r="I523">
            <v>1.0082191780821921</v>
          </cell>
          <cell r="J523">
            <v>0.87837837837837884</v>
          </cell>
          <cell r="K523">
            <v>1.1290504835374364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3.6799999999999997</v>
          </cell>
          <cell r="U523">
            <v>1.95</v>
          </cell>
          <cell r="V523">
            <v>1.1375</v>
          </cell>
          <cell r="W523">
            <v>0.44940000000000002</v>
          </cell>
          <cell r="X523">
            <v>0.41310000000000002</v>
          </cell>
          <cell r="Y523">
            <v>-5000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-5000</v>
          </cell>
          <cell r="AM523">
            <v>0.57065217391304357</v>
          </cell>
          <cell r="AN523">
            <v>0.35897435897435898</v>
          </cell>
          <cell r="AO523">
            <v>0.63742840251008448</v>
          </cell>
          <cell r="AP523">
            <v>0.60311682417778589</v>
          </cell>
          <cell r="AQ523">
            <v>-5000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0.46195652173913043</v>
          </cell>
          <cell r="BF523">
            <v>0.51282051282051289</v>
          </cell>
          <cell r="BG523">
            <v>0.4722185749595107</v>
          </cell>
          <cell r="BH523">
            <v>0.46705936495150635</v>
          </cell>
          <cell r="BI523">
            <v>-5000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-5000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0.42391304347826092</v>
          </cell>
          <cell r="CP523">
            <v>0.66153846153846152</v>
          </cell>
          <cell r="CQ523">
            <v>0.35334395557606957</v>
          </cell>
          <cell r="CR523">
            <v>0.38702339929634627</v>
          </cell>
          <cell r="CS523">
            <v>-5000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0.57608695652173925</v>
          </cell>
          <cell r="DH523">
            <v>0.51282051282051289</v>
          </cell>
          <cell r="DI523">
            <v>0.4722185749595107</v>
          </cell>
          <cell r="DJ523">
            <v>0.52157354386649757</v>
          </cell>
          <cell r="DK523">
            <v>-5000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-5000</v>
          </cell>
          <cell r="DZ523" t="str">
            <v>No</v>
          </cell>
          <cell r="EA523">
            <v>44540</v>
          </cell>
          <cell r="EB523">
            <v>4498540</v>
          </cell>
          <cell r="EC523">
            <v>-49540</v>
          </cell>
          <cell r="ED523">
            <v>-1.1122586439155814E-2</v>
          </cell>
          <cell r="EE523">
            <v>524</v>
          </cell>
          <cell r="EF523">
            <v>282</v>
          </cell>
        </row>
        <row r="524">
          <cell r="A524" t="str">
            <v>Hamza Choudhury</v>
          </cell>
          <cell r="B524" t="str">
            <v>Leicester City</v>
          </cell>
          <cell r="C524" t="str">
            <v>Midfield</v>
          </cell>
          <cell r="D524" t="str">
            <v>3.128.000</v>
          </cell>
          <cell r="E524">
            <v>2E-3</v>
          </cell>
          <cell r="F524" t="str">
            <v>Hamza Choudhury</v>
          </cell>
          <cell r="G524" t="str">
            <v>Burnley</v>
          </cell>
          <cell r="H524">
            <v>3128000</v>
          </cell>
          <cell r="I524">
            <v>0.85382059800664467</v>
          </cell>
          <cell r="J524">
            <v>0.86147186147186161</v>
          </cell>
          <cell r="K524">
            <v>1.1377385821891119</v>
          </cell>
          <cell r="L524">
            <v>190</v>
          </cell>
          <cell r="M524">
            <v>0.17076411960132895</v>
          </cell>
          <cell r="N524">
            <v>7.6843853820598024E-2</v>
          </cell>
          <cell r="O524">
            <v>0.5293687707641197</v>
          </cell>
          <cell r="P524">
            <v>0.73953007842292284</v>
          </cell>
          <cell r="Q524">
            <v>0</v>
          </cell>
          <cell r="R524">
            <v>0.7</v>
          </cell>
          <cell r="S524">
            <v>0.01</v>
          </cell>
          <cell r="T524">
            <v>2.57</v>
          </cell>
          <cell r="U524">
            <v>1.99</v>
          </cell>
          <cell r="V524">
            <v>0.85340000000000005</v>
          </cell>
          <cell r="W524">
            <v>0.57689999999999997</v>
          </cell>
          <cell r="X524">
            <v>0.56969999999999998</v>
          </cell>
          <cell r="Y524">
            <v>14000</v>
          </cell>
          <cell r="Z524">
            <v>21335</v>
          </cell>
          <cell r="AA524">
            <v>2884.5</v>
          </cell>
          <cell r="AB524">
            <v>-8545.5</v>
          </cell>
          <cell r="AC524">
            <v>21345.514950166118</v>
          </cell>
          <cell r="AD524">
            <v>3842.1926910299012</v>
          </cell>
          <cell r="AE524">
            <v>5293.6877076411974</v>
          </cell>
          <cell r="AF524">
            <v>0</v>
          </cell>
          <cell r="AG524">
            <v>0</v>
          </cell>
          <cell r="AH524">
            <v>-14000</v>
          </cell>
          <cell r="AI524">
            <v>-500</v>
          </cell>
          <cell r="AJ524">
            <v>25700</v>
          </cell>
          <cell r="AK524">
            <v>-15920</v>
          </cell>
          <cell r="AL524">
            <v>55435.395348837221</v>
          </cell>
          <cell r="AM524">
            <v>0.42023346303501952</v>
          </cell>
          <cell r="AN524">
            <v>0.64321608040201006</v>
          </cell>
          <cell r="AO524">
            <v>0.3759648303232232</v>
          </cell>
          <cell r="AP524">
            <v>0.39748333628732363</v>
          </cell>
          <cell r="AQ524">
            <v>14000</v>
          </cell>
          <cell r="AR524">
            <v>7740</v>
          </cell>
          <cell r="AS524">
            <v>1424.9999999999998</v>
          </cell>
          <cell r="AT524">
            <v>-6079.5</v>
          </cell>
          <cell r="AU524">
            <v>8970.0996677740895</v>
          </cell>
          <cell r="AV524">
            <v>1614.6179401993361</v>
          </cell>
          <cell r="AW524">
            <v>2224.5847176079742</v>
          </cell>
          <cell r="AX524">
            <v>0</v>
          </cell>
          <cell r="AY524">
            <v>0</v>
          </cell>
          <cell r="AZ524">
            <v>-14000</v>
          </cell>
          <cell r="BA524">
            <v>-500</v>
          </cell>
          <cell r="BB524">
            <v>10800.000000000002</v>
          </cell>
          <cell r="BC524">
            <v>-10240</v>
          </cell>
          <cell r="BD524">
            <v>977.40116279070116</v>
          </cell>
          <cell r="BE524">
            <v>0.6108949416342413</v>
          </cell>
          <cell r="BF524">
            <v>0.34170854271356788</v>
          </cell>
          <cell r="BG524">
            <v>0.68505258561757265</v>
          </cell>
          <cell r="BH524">
            <v>0.6469120182120851</v>
          </cell>
          <cell r="BI524">
            <v>14000</v>
          </cell>
          <cell r="BJ524">
            <v>14587.5</v>
          </cell>
          <cell r="BK524">
            <v>1291.4999999999998</v>
          </cell>
          <cell r="BL524">
            <v>-2373</v>
          </cell>
          <cell r="BM524">
            <v>13039.867109634555</v>
          </cell>
          <cell r="BN524">
            <v>2347.1760797342199</v>
          </cell>
          <cell r="BO524">
            <v>3233.8870431893697</v>
          </cell>
          <cell r="BP524">
            <v>0</v>
          </cell>
          <cell r="BQ524">
            <v>0</v>
          </cell>
          <cell r="BR524">
            <v>-14000</v>
          </cell>
          <cell r="BS524">
            <v>-500</v>
          </cell>
          <cell r="BT524">
            <v>15700.000000000002</v>
          </cell>
          <cell r="BU524">
            <v>-5440.0000000000009</v>
          </cell>
          <cell r="BV524">
            <v>6971.732558139538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14000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-14000</v>
          </cell>
          <cell r="CK524">
            <v>-500</v>
          </cell>
          <cell r="CL524">
            <v>0</v>
          </cell>
          <cell r="CM524">
            <v>0</v>
          </cell>
          <cell r="CN524">
            <v>-1812.5</v>
          </cell>
          <cell r="CO524">
            <v>0.28404669260700388</v>
          </cell>
          <cell r="CP524">
            <v>0.92964824120603018</v>
          </cell>
          <cell r="CQ524">
            <v>0.21261767560413783</v>
          </cell>
          <cell r="CR524">
            <v>0.24575057994874439</v>
          </cell>
          <cell r="CS524">
            <v>14000</v>
          </cell>
          <cell r="CT524">
            <v>3517.5</v>
          </cell>
          <cell r="CU524">
            <v>1124</v>
          </cell>
          <cell r="CV524">
            <v>-9517.5</v>
          </cell>
          <cell r="CW524">
            <v>6063.122923588041</v>
          </cell>
          <cell r="CX524">
            <v>1091.3621262458473</v>
          </cell>
          <cell r="CY524">
            <v>1503.6544850498342</v>
          </cell>
          <cell r="CZ524">
            <v>0</v>
          </cell>
          <cell r="DA524">
            <v>0</v>
          </cell>
          <cell r="DB524">
            <v>-14000</v>
          </cell>
          <cell r="DC524">
            <v>-500</v>
          </cell>
          <cell r="DD524">
            <v>7300</v>
          </cell>
          <cell r="DE524">
            <v>-14800</v>
          </cell>
          <cell r="DF524">
            <v>-1138.6162790697674</v>
          </cell>
          <cell r="DG524">
            <v>0.45136186770428016</v>
          </cell>
          <cell r="DH524">
            <v>0.66331658291457285</v>
          </cell>
          <cell r="DI524">
            <v>0.3612230384672479</v>
          </cell>
          <cell r="DJ524">
            <v>0.4037849740894181</v>
          </cell>
          <cell r="DK524">
            <v>14000</v>
          </cell>
          <cell r="DL524">
            <v>8102.5</v>
          </cell>
          <cell r="DM524">
            <v>1383.5</v>
          </cell>
          <cell r="DN524">
            <v>-5989.5</v>
          </cell>
          <cell r="DO524">
            <v>9634.5514950166144</v>
          </cell>
          <cell r="DP524">
            <v>1734.2192691029904</v>
          </cell>
          <cell r="DQ524">
            <v>2389.3687707641202</v>
          </cell>
          <cell r="DR524">
            <v>0</v>
          </cell>
          <cell r="DS524">
            <v>0</v>
          </cell>
          <cell r="DT524">
            <v>-14000</v>
          </cell>
          <cell r="DU524">
            <v>-500</v>
          </cell>
          <cell r="DV524">
            <v>11600</v>
          </cell>
          <cell r="DW524">
            <v>-5750.6707723985865</v>
          </cell>
          <cell r="DX524">
            <v>268.87402382766061</v>
          </cell>
          <cell r="DY524">
            <v>60702.286814525352</v>
          </cell>
          <cell r="DZ524" t="str">
            <v>No</v>
          </cell>
          <cell r="EA524">
            <v>31280</v>
          </cell>
          <cell r="EB524">
            <v>3159280</v>
          </cell>
          <cell r="EC524">
            <v>29422.286814525352</v>
          </cell>
          <cell r="ED524">
            <v>9.4061019228022218E-3</v>
          </cell>
          <cell r="EE524">
            <v>143</v>
          </cell>
          <cell r="EF524">
            <v>123</v>
          </cell>
        </row>
        <row r="525">
          <cell r="A525" t="str">
            <v>Ki-Jana Hoever</v>
          </cell>
          <cell r="B525" t="str">
            <v>Wolverhampton</v>
          </cell>
          <cell r="C525" t="str">
            <v>Defense</v>
          </cell>
          <cell r="D525" t="str">
            <v>2.442.000</v>
          </cell>
          <cell r="E525">
            <v>1E-3</v>
          </cell>
          <cell r="F525" t="str">
            <v>Ki-Jana Hoever</v>
          </cell>
          <cell r="G525" t="str">
            <v/>
          </cell>
          <cell r="H525">
            <v>2442000</v>
          </cell>
          <cell r="I525">
            <v>0.72043010752688141</v>
          </cell>
          <cell r="J525">
            <v>1.0147058823529413</v>
          </cell>
          <cell r="K525">
            <v>1.0031115286347965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1.34</v>
          </cell>
          <cell r="U525">
            <v>3.4499999999999997</v>
          </cell>
          <cell r="V525">
            <v>0.37019999999999997</v>
          </cell>
          <cell r="W525">
            <v>0.42870000000000003</v>
          </cell>
          <cell r="X525">
            <v>1.2010999999999998</v>
          </cell>
          <cell r="Y525">
            <v>-5000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-5000</v>
          </cell>
          <cell r="AM525">
            <v>0.76119402985074625</v>
          </cell>
          <cell r="AN525">
            <v>0.41449275362318844</v>
          </cell>
          <cell r="AO525">
            <v>0.5680157509253958</v>
          </cell>
          <cell r="AP525">
            <v>0.6575486282136096</v>
          </cell>
          <cell r="AQ525">
            <v>-5000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0.74626865671641784</v>
          </cell>
          <cell r="BF525">
            <v>0.49275362318840582</v>
          </cell>
          <cell r="BG525">
            <v>0.43361157671679662</v>
          </cell>
          <cell r="BH525">
            <v>0.56885035720576971</v>
          </cell>
          <cell r="BI525">
            <v>-5000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-5000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0.90298507462686561</v>
          </cell>
          <cell r="CP525">
            <v>0.336231884057971</v>
          </cell>
          <cell r="CQ525">
            <v>0.74408044116881922</v>
          </cell>
          <cell r="CR525">
            <v>0.8196911202991144</v>
          </cell>
          <cell r="CS525">
            <v>-5000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0.74626865671641784</v>
          </cell>
          <cell r="DH525">
            <v>0.31884057971014496</v>
          </cell>
          <cell r="DI525">
            <v>0.7900918060026465</v>
          </cell>
          <cell r="DJ525">
            <v>0.76786766486696367</v>
          </cell>
          <cell r="DK525">
            <v>-5000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-5000</v>
          </cell>
          <cell r="DZ525" t="str">
            <v>No</v>
          </cell>
          <cell r="EA525">
            <v>24420</v>
          </cell>
          <cell r="EB525">
            <v>2466420</v>
          </cell>
          <cell r="EC525">
            <v>-29420</v>
          </cell>
          <cell r="ED525">
            <v>-1.2047502047502047E-2</v>
          </cell>
          <cell r="EE525">
            <v>322</v>
          </cell>
          <cell r="EF525">
            <v>480</v>
          </cell>
        </row>
        <row r="526">
          <cell r="A526" t="str">
            <v>Jorginho</v>
          </cell>
          <cell r="B526" t="str">
            <v>Chelsea</v>
          </cell>
          <cell r="C526" t="str">
            <v>Midfield</v>
          </cell>
          <cell r="D526" t="str">
            <v>5.581.000</v>
          </cell>
          <cell r="E526">
            <v>1.6E-2</v>
          </cell>
          <cell r="F526" t="str">
            <v>Jorginho</v>
          </cell>
          <cell r="G526" t="str">
            <v>Liverpool</v>
          </cell>
          <cell r="H526">
            <v>5581000</v>
          </cell>
          <cell r="I526">
            <v>1.003571428571429</v>
          </cell>
          <cell r="J526">
            <v>0.9963636363636369</v>
          </cell>
          <cell r="K526">
            <v>0.99321007287201368</v>
          </cell>
          <cell r="L526">
            <v>95</v>
          </cell>
          <cell r="M526">
            <v>0.13046428571428578</v>
          </cell>
          <cell r="N526">
            <v>0.15053571428571436</v>
          </cell>
          <cell r="O526">
            <v>0.39139285714285732</v>
          </cell>
          <cell r="P526">
            <v>0.20857411530312286</v>
          </cell>
          <cell r="Q526">
            <v>0</v>
          </cell>
          <cell r="R526">
            <v>0.28999999999999998</v>
          </cell>
          <cell r="S526">
            <v>0</v>
          </cell>
          <cell r="T526">
            <v>2.81</v>
          </cell>
          <cell r="U526">
            <v>2.74</v>
          </cell>
          <cell r="V526">
            <v>0.76150000000000007</v>
          </cell>
          <cell r="W526">
            <v>0.51229999999999998</v>
          </cell>
          <cell r="X526">
            <v>0.72629999999999995</v>
          </cell>
          <cell r="Y526">
            <v>7000</v>
          </cell>
          <cell r="Z526">
            <v>19037.5</v>
          </cell>
          <cell r="AA526">
            <v>2561.5</v>
          </cell>
          <cell r="AB526">
            <v>-10894.5</v>
          </cell>
          <cell r="AC526">
            <v>16308.035714285723</v>
          </cell>
          <cell r="AD526">
            <v>7526.7857142857174</v>
          </cell>
          <cell r="AE526">
            <v>3913.9285714285734</v>
          </cell>
          <cell r="AF526">
            <v>0</v>
          </cell>
          <cell r="AG526">
            <v>0</v>
          </cell>
          <cell r="AH526">
            <v>-5800</v>
          </cell>
          <cell r="AI526">
            <v>0</v>
          </cell>
          <cell r="AJ526">
            <v>28100</v>
          </cell>
          <cell r="AK526">
            <v>-21920</v>
          </cell>
          <cell r="AL526">
            <v>45833.250000000015</v>
          </cell>
          <cell r="AM526">
            <v>0.65836298932384341</v>
          </cell>
          <cell r="AN526">
            <v>0.28102189781021897</v>
          </cell>
          <cell r="AO526">
            <v>0.89649689534220123</v>
          </cell>
          <cell r="AP526">
            <v>0.76825801391006421</v>
          </cell>
          <cell r="AQ526">
            <v>7000</v>
          </cell>
          <cell r="AR526">
            <v>15620</v>
          </cell>
          <cell r="AS526">
            <v>1129</v>
          </cell>
          <cell r="AT526">
            <v>-2242.5</v>
          </cell>
          <cell r="AU526">
            <v>10736.607142857149</v>
          </cell>
          <cell r="AV526">
            <v>4955.3571428571449</v>
          </cell>
          <cell r="AW526">
            <v>2576.7857142857156</v>
          </cell>
          <cell r="AX526">
            <v>0</v>
          </cell>
          <cell r="AY526">
            <v>0</v>
          </cell>
          <cell r="AZ526">
            <v>-5800</v>
          </cell>
          <cell r="BA526">
            <v>0</v>
          </cell>
          <cell r="BB526">
            <v>18500</v>
          </cell>
          <cell r="BC526">
            <v>-6160</v>
          </cell>
          <cell r="BD526">
            <v>19657.625000000004</v>
          </cell>
          <cell r="BE526">
            <v>0.65480427046263345</v>
          </cell>
          <cell r="BF526">
            <v>0.42700729927007292</v>
          </cell>
          <cell r="BG526">
            <v>0.60093984015659208</v>
          </cell>
          <cell r="BH526">
            <v>0.62729416833385976</v>
          </cell>
          <cell r="BI526">
            <v>7000</v>
          </cell>
          <cell r="BJ526">
            <v>13155</v>
          </cell>
          <cell r="BK526">
            <v>1172.5</v>
          </cell>
          <cell r="BL526">
            <v>-3589.5</v>
          </cell>
          <cell r="BM526">
            <v>10678.571428571435</v>
          </cell>
          <cell r="BN526">
            <v>4928.5714285714303</v>
          </cell>
          <cell r="BO526">
            <v>2562.857142857144</v>
          </cell>
          <cell r="BP526">
            <v>0</v>
          </cell>
          <cell r="BQ526">
            <v>0</v>
          </cell>
          <cell r="BR526">
            <v>-5800</v>
          </cell>
          <cell r="BS526">
            <v>0</v>
          </cell>
          <cell r="BT526">
            <v>18400</v>
          </cell>
          <cell r="BU526">
            <v>-9359.9999999999982</v>
          </cell>
          <cell r="BV526">
            <v>8037.0000000000036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7000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-5800</v>
          </cell>
          <cell r="CK526">
            <v>0</v>
          </cell>
          <cell r="CL526">
            <v>0</v>
          </cell>
          <cell r="CM526">
            <v>0</v>
          </cell>
          <cell r="CN526">
            <v>-725</v>
          </cell>
          <cell r="CO526">
            <v>0.86120996441281139</v>
          </cell>
          <cell r="CP526">
            <v>0.13503649635036497</v>
          </cell>
          <cell r="CQ526">
            <v>1.3374162098302169</v>
          </cell>
          <cell r="CR526">
            <v>1.0732176696611915</v>
          </cell>
          <cell r="CS526">
            <v>7000</v>
          </cell>
          <cell r="CT526">
            <v>20642.5</v>
          </cell>
          <cell r="CU526">
            <v>669</v>
          </cell>
          <cell r="CV526">
            <v>-607.5</v>
          </cell>
          <cell r="CW526">
            <v>14044.642857142864</v>
          </cell>
          <cell r="CX526">
            <v>6482.1428571428596</v>
          </cell>
          <cell r="CY526">
            <v>3370.7142857142876</v>
          </cell>
          <cell r="CZ526">
            <v>0</v>
          </cell>
          <cell r="DA526">
            <v>0</v>
          </cell>
          <cell r="DB526">
            <v>-5800</v>
          </cell>
          <cell r="DC526">
            <v>0</v>
          </cell>
          <cell r="DD526">
            <v>24200</v>
          </cell>
          <cell r="DE526">
            <v>-2960</v>
          </cell>
          <cell r="DF526">
            <v>3752.5937500000009</v>
          </cell>
          <cell r="DG526">
            <v>0.67259786476868322</v>
          </cell>
          <cell r="DH526">
            <v>0.30291970802919704</v>
          </cell>
          <cell r="DI526">
            <v>0.84428898050167522</v>
          </cell>
          <cell r="DJ526">
            <v>0.7535694828834002</v>
          </cell>
          <cell r="DK526">
            <v>7000</v>
          </cell>
          <cell r="DL526">
            <v>15434.999999999998</v>
          </cell>
          <cell r="DM526">
            <v>1120</v>
          </cell>
          <cell r="DN526">
            <v>-2379</v>
          </cell>
          <cell r="DO526">
            <v>10968.750000000005</v>
          </cell>
          <cell r="DP526">
            <v>5062.5000000000018</v>
          </cell>
          <cell r="DQ526">
            <v>2632.5000000000009</v>
          </cell>
          <cell r="DR526">
            <v>0</v>
          </cell>
          <cell r="DS526">
            <v>0</v>
          </cell>
          <cell r="DT526">
            <v>-5800</v>
          </cell>
          <cell r="DU526">
            <v>0</v>
          </cell>
          <cell r="DV526">
            <v>18900</v>
          </cell>
          <cell r="DW526">
            <v>-18506.814452596722</v>
          </cell>
          <cell r="DX526">
            <v>857.27923585635267</v>
          </cell>
          <cell r="DY526">
            <v>77412.74798585636</v>
          </cell>
          <cell r="DZ526" t="str">
            <v>No</v>
          </cell>
          <cell r="EA526">
            <v>55810</v>
          </cell>
          <cell r="EB526">
            <v>5636810</v>
          </cell>
          <cell r="EC526">
            <v>21602.74798585636</v>
          </cell>
          <cell r="ED526">
            <v>3.8707665267615769E-3</v>
          </cell>
          <cell r="EE526">
            <v>153</v>
          </cell>
          <cell r="EF526">
            <v>171</v>
          </cell>
        </row>
        <row r="527">
          <cell r="A527" t="str">
            <v>Odion Ighalo</v>
          </cell>
          <cell r="B527" t="str">
            <v>Manchester United</v>
          </cell>
          <cell r="C527" t="str">
            <v>Striker</v>
          </cell>
          <cell r="D527" t="str">
            <v>2.455.000</v>
          </cell>
          <cell r="E527">
            <v>1E-3</v>
          </cell>
          <cell r="F527" t="str">
            <v>Odion Ighalo</v>
          </cell>
          <cell r="G527" t="str">
            <v/>
          </cell>
          <cell r="H527">
            <v>2455000</v>
          </cell>
          <cell r="I527">
            <v>1.0573248407643316</v>
          </cell>
          <cell r="J527">
            <v>1.0991379310344831</v>
          </cell>
          <cell r="K527">
            <v>0.88645172167921571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3.32</v>
          </cell>
          <cell r="U527">
            <v>2.5499999999999998</v>
          </cell>
          <cell r="V527">
            <v>0.91920000000000002</v>
          </cell>
          <cell r="W527">
            <v>0.45950000000000002</v>
          </cell>
          <cell r="X527">
            <v>0.62139999999999995</v>
          </cell>
          <cell r="Y527">
            <v>-5000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-5000</v>
          </cell>
          <cell r="AM527">
            <v>0.25</v>
          </cell>
          <cell r="AN527">
            <v>0.78823529411764703</v>
          </cell>
          <cell r="AO527">
            <v>0.22901771012753316</v>
          </cell>
          <cell r="AP527">
            <v>0.23927897427873451</v>
          </cell>
          <cell r="AQ527">
            <v>-5000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0.59337349397590367</v>
          </cell>
          <cell r="BF527">
            <v>0.4</v>
          </cell>
          <cell r="BG527">
            <v>0.61634035627370798</v>
          </cell>
          <cell r="BH527">
            <v>0.60474790671856271</v>
          </cell>
          <cell r="BI527">
            <v>-5000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-5000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0.56024096385542177</v>
          </cell>
          <cell r="CP527">
            <v>0.38039215686274513</v>
          </cell>
          <cell r="CQ527">
            <v>0.64794080208065019</v>
          </cell>
          <cell r="CR527">
            <v>0.60249728586850793</v>
          </cell>
          <cell r="CS527">
            <v>-5000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0.51506024096385539</v>
          </cell>
          <cell r="DH527">
            <v>0.54117647058823526</v>
          </cell>
          <cell r="DI527">
            <v>0.43000607537435093</v>
          </cell>
          <cell r="DJ527">
            <v>0.47061558920018254</v>
          </cell>
          <cell r="DK527">
            <v>-5000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-5000</v>
          </cell>
          <cell r="DZ527" t="str">
            <v>No</v>
          </cell>
          <cell r="EA527">
            <v>24550</v>
          </cell>
          <cell r="EB527">
            <v>2479550</v>
          </cell>
          <cell r="EC527">
            <v>-29550</v>
          </cell>
          <cell r="ED527">
            <v>-1.2036659877800407E-2</v>
          </cell>
          <cell r="EE527">
            <v>331</v>
          </cell>
          <cell r="EF527">
            <v>471</v>
          </cell>
        </row>
        <row r="528">
          <cell r="A528" t="str">
            <v>Wesley Fofana</v>
          </cell>
          <cell r="B528" t="str">
            <v>Leicester City</v>
          </cell>
          <cell r="C528" t="str">
            <v>Defense</v>
          </cell>
          <cell r="D528" t="str">
            <v>3.574.000</v>
          </cell>
          <cell r="E528">
            <v>2.5000000000000001E-2</v>
          </cell>
          <cell r="F528" t="str">
            <v>Wesley Fofana</v>
          </cell>
          <cell r="G528" t="str">
            <v/>
          </cell>
          <cell r="H528">
            <v>3574000</v>
          </cell>
          <cell r="I528">
            <v>0.85382059800664467</v>
          </cell>
          <cell r="J528">
            <v>0.86147186147186161</v>
          </cell>
          <cell r="K528">
            <v>1.1377385821891119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2.57</v>
          </cell>
          <cell r="U528">
            <v>1.99</v>
          </cell>
          <cell r="V528">
            <v>0.85340000000000005</v>
          </cell>
          <cell r="W528">
            <v>0.57689999999999997</v>
          </cell>
          <cell r="X528">
            <v>0.56969999999999998</v>
          </cell>
          <cell r="Y528">
            <v>-5000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-5000</v>
          </cell>
          <cell r="AM528">
            <v>0.42023346303501952</v>
          </cell>
          <cell r="AN528">
            <v>0.64321608040201006</v>
          </cell>
          <cell r="AO528">
            <v>0.3759648303232232</v>
          </cell>
          <cell r="AP528">
            <v>0.39748333628732363</v>
          </cell>
          <cell r="AQ528">
            <v>-5000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0.6108949416342413</v>
          </cell>
          <cell r="BF528">
            <v>0.34170854271356788</v>
          </cell>
          <cell r="BG528">
            <v>0.68505258561757265</v>
          </cell>
          <cell r="BH528">
            <v>0.6469120182120851</v>
          </cell>
          <cell r="BI528">
            <v>-5000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-5000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0.28404669260700388</v>
          </cell>
          <cell r="CP528">
            <v>0.92964824120603018</v>
          </cell>
          <cell r="CQ528">
            <v>0.21261767560413783</v>
          </cell>
          <cell r="CR528">
            <v>0.24575057994874439</v>
          </cell>
          <cell r="CS528">
            <v>-5000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0.45136186770428016</v>
          </cell>
          <cell r="DH528">
            <v>0.66331658291457285</v>
          </cell>
          <cell r="DI528">
            <v>0.3612230384672479</v>
          </cell>
          <cell r="DJ528">
            <v>0.4037849740894181</v>
          </cell>
          <cell r="DK528">
            <v>-5000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-5000</v>
          </cell>
          <cell r="DZ528" t="str">
            <v>No</v>
          </cell>
          <cell r="EA528">
            <v>35740</v>
          </cell>
          <cell r="EB528">
            <v>3609740</v>
          </cell>
          <cell r="EC528">
            <v>-40740</v>
          </cell>
          <cell r="ED528">
            <v>-1.1398992725237828E-2</v>
          </cell>
          <cell r="EE528">
            <v>470</v>
          </cell>
          <cell r="EF528">
            <v>335</v>
          </cell>
        </row>
        <row r="529">
          <cell r="A529" t="str">
            <v>Xherdan Shaqiri</v>
          </cell>
          <cell r="B529" t="str">
            <v>Liverpool</v>
          </cell>
          <cell r="C529" t="str">
            <v>Midfield</v>
          </cell>
          <cell r="D529" t="str">
            <v>2.971.000</v>
          </cell>
          <cell r="E529">
            <v>2.2000000000000002E-2</v>
          </cell>
          <cell r="F529" t="str">
            <v>Xherdan Shaqiri</v>
          </cell>
          <cell r="G529" t="str">
            <v/>
          </cell>
          <cell r="H529">
            <v>2971000</v>
          </cell>
          <cell r="I529">
            <v>1.0082191780821921</v>
          </cell>
          <cell r="J529">
            <v>0.87837837837837884</v>
          </cell>
          <cell r="K529">
            <v>1.1290504835374364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3.6799999999999997</v>
          </cell>
          <cell r="U529">
            <v>1.95</v>
          </cell>
          <cell r="V529">
            <v>1.1375</v>
          </cell>
          <cell r="W529">
            <v>0.44940000000000002</v>
          </cell>
          <cell r="X529">
            <v>0.41310000000000002</v>
          </cell>
          <cell r="Y529">
            <v>-5000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-5000</v>
          </cell>
          <cell r="AM529">
            <v>0.57065217391304357</v>
          </cell>
          <cell r="AN529">
            <v>0.35897435897435898</v>
          </cell>
          <cell r="AO529">
            <v>0.63742840251008448</v>
          </cell>
          <cell r="AP529">
            <v>0.60311682417778589</v>
          </cell>
          <cell r="AQ529">
            <v>-5000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0.46195652173913043</v>
          </cell>
          <cell r="BF529">
            <v>0.51282051282051289</v>
          </cell>
          <cell r="BG529">
            <v>0.4722185749595107</v>
          </cell>
          <cell r="BH529">
            <v>0.46705936495150635</v>
          </cell>
          <cell r="BI529">
            <v>-5000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-5000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0.42391304347826092</v>
          </cell>
          <cell r="CP529">
            <v>0.66153846153846152</v>
          </cell>
          <cell r="CQ529">
            <v>0.35334395557606957</v>
          </cell>
          <cell r="CR529">
            <v>0.38702339929634627</v>
          </cell>
          <cell r="CS529">
            <v>-5000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0.57608695652173925</v>
          </cell>
          <cell r="DH529">
            <v>0.51282051282051289</v>
          </cell>
          <cell r="DI529">
            <v>0.4722185749595107</v>
          </cell>
          <cell r="DJ529">
            <v>0.52157354386649757</v>
          </cell>
          <cell r="DK529">
            <v>-5000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-5000</v>
          </cell>
          <cell r="DZ529" t="str">
            <v>No</v>
          </cell>
          <cell r="EA529">
            <v>29710</v>
          </cell>
          <cell r="EB529">
            <v>3000710</v>
          </cell>
          <cell r="EC529">
            <v>-34710</v>
          </cell>
          <cell r="ED529">
            <v>-1.1682935038707506E-2</v>
          </cell>
          <cell r="EE529">
            <v>425</v>
          </cell>
          <cell r="EF529">
            <v>378</v>
          </cell>
        </row>
        <row r="530">
          <cell r="A530" t="str">
            <v>Cesar Azpilicueta</v>
          </cell>
          <cell r="B530" t="str">
            <v>Chelsea</v>
          </cell>
          <cell r="C530" t="str">
            <v>Defense</v>
          </cell>
          <cell r="D530" t="str">
            <v>4.683.000</v>
          </cell>
          <cell r="E530">
            <v>8.0000000000000002E-3</v>
          </cell>
          <cell r="F530" t="str">
            <v>Cesar Azpilicueta</v>
          </cell>
          <cell r="G530" t="str">
            <v>Manchester United</v>
          </cell>
          <cell r="H530">
            <v>4683000</v>
          </cell>
          <cell r="I530">
            <v>1.003571428571429</v>
          </cell>
          <cell r="J530">
            <v>0.9963636363636369</v>
          </cell>
          <cell r="K530">
            <v>0.99321007287201368</v>
          </cell>
          <cell r="L530">
            <v>190</v>
          </cell>
          <cell r="M530">
            <v>9.0321428571428608E-2</v>
          </cell>
          <cell r="N530">
            <v>6.0214285714285741E-2</v>
          </cell>
          <cell r="O530">
            <v>0.72257142857142886</v>
          </cell>
          <cell r="P530">
            <v>0.51646923789344712</v>
          </cell>
          <cell r="Q530">
            <v>0</v>
          </cell>
          <cell r="R530">
            <v>0.72</v>
          </cell>
          <cell r="S530">
            <v>0.02</v>
          </cell>
          <cell r="T530">
            <v>2.81</v>
          </cell>
          <cell r="U530">
            <v>2.74</v>
          </cell>
          <cell r="V530">
            <v>0.76150000000000007</v>
          </cell>
          <cell r="W530">
            <v>0.51229999999999998</v>
          </cell>
          <cell r="X530">
            <v>0.72629999999999995</v>
          </cell>
          <cell r="Y530">
            <v>14000</v>
          </cell>
          <cell r="Z530">
            <v>19037.5</v>
          </cell>
          <cell r="AA530">
            <v>2561.5</v>
          </cell>
          <cell r="AB530">
            <v>-10894.5</v>
          </cell>
          <cell r="AC530">
            <v>13548.214285714292</v>
          </cell>
          <cell r="AD530">
            <v>3010.7142857142871</v>
          </cell>
          <cell r="AE530">
            <v>7225.714285714289</v>
          </cell>
          <cell r="AF530">
            <v>25823.461894672357</v>
          </cell>
          <cell r="AG530">
            <v>0</v>
          </cell>
          <cell r="AH530">
            <v>-14400</v>
          </cell>
          <cell r="AI530">
            <v>-1000</v>
          </cell>
          <cell r="AJ530">
            <v>28100</v>
          </cell>
          <cell r="AK530">
            <v>-21920</v>
          </cell>
          <cell r="AL530">
            <v>65092.604751815234</v>
          </cell>
          <cell r="AM530">
            <v>0.65836298932384341</v>
          </cell>
          <cell r="AN530">
            <v>0.28102189781021897</v>
          </cell>
          <cell r="AO530">
            <v>0.89649689534220123</v>
          </cell>
          <cell r="AP530">
            <v>0.76825801391006421</v>
          </cell>
          <cell r="AQ530">
            <v>14000</v>
          </cell>
          <cell r="AR530">
            <v>15620</v>
          </cell>
          <cell r="AS530">
            <v>1129</v>
          </cell>
          <cell r="AT530">
            <v>-2242.5</v>
          </cell>
          <cell r="AU530">
            <v>8919.6428571428605</v>
          </cell>
          <cell r="AV530">
            <v>1982.142857142858</v>
          </cell>
          <cell r="AW530">
            <v>4757.1428571428596</v>
          </cell>
          <cell r="AX530">
            <v>23150.653415561406</v>
          </cell>
          <cell r="AY530">
            <v>0</v>
          </cell>
          <cell r="AZ530">
            <v>-14400</v>
          </cell>
          <cell r="BA530">
            <v>-1000</v>
          </cell>
          <cell r="BB530">
            <v>18500</v>
          </cell>
          <cell r="BC530">
            <v>-6160</v>
          </cell>
          <cell r="BD530">
            <v>25128.040993494993</v>
          </cell>
          <cell r="BE530">
            <v>0.65480427046263345</v>
          </cell>
          <cell r="BF530">
            <v>0.42700729927007292</v>
          </cell>
          <cell r="BG530">
            <v>0.60093984015659208</v>
          </cell>
          <cell r="BH530">
            <v>0.62729416833385976</v>
          </cell>
          <cell r="BI530">
            <v>14000</v>
          </cell>
          <cell r="BJ530">
            <v>13155</v>
          </cell>
          <cell r="BK530">
            <v>1172.5</v>
          </cell>
          <cell r="BL530">
            <v>-3589.5</v>
          </cell>
          <cell r="BM530">
            <v>8871.4285714285761</v>
          </cell>
          <cell r="BN530">
            <v>1971.4285714285725</v>
          </cell>
          <cell r="BO530">
            <v>4731.4285714285734</v>
          </cell>
          <cell r="BP530">
            <v>15518.347063274252</v>
          </cell>
          <cell r="BQ530">
            <v>0</v>
          </cell>
          <cell r="BR530">
            <v>-14400</v>
          </cell>
          <cell r="BS530">
            <v>-1000</v>
          </cell>
          <cell r="BT530">
            <v>18400</v>
          </cell>
          <cell r="BU530">
            <v>-9359.9999999999982</v>
          </cell>
          <cell r="BV530">
            <v>8867.6581943899928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14000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-14400</v>
          </cell>
          <cell r="CK530">
            <v>-1000</v>
          </cell>
          <cell r="CL530">
            <v>0</v>
          </cell>
          <cell r="CM530">
            <v>0</v>
          </cell>
          <cell r="CN530">
            <v>-1925</v>
          </cell>
          <cell r="CO530">
            <v>0.86120996441281139</v>
          </cell>
          <cell r="CP530">
            <v>0.13503649635036497</v>
          </cell>
          <cell r="CQ530">
            <v>1.3374162098302169</v>
          </cell>
          <cell r="CR530">
            <v>1.0732176696611915</v>
          </cell>
          <cell r="CS530">
            <v>14000</v>
          </cell>
          <cell r="CT530">
            <v>20642.5</v>
          </cell>
          <cell r="CU530">
            <v>669</v>
          </cell>
          <cell r="CV530">
            <v>-607.5</v>
          </cell>
          <cell r="CW530">
            <v>11667.857142857149</v>
          </cell>
          <cell r="CX530">
            <v>2592.857142857144</v>
          </cell>
          <cell r="CY530">
            <v>6222.8571428571458</v>
          </cell>
          <cell r="CZ530">
            <v>34536.716531867736</v>
          </cell>
          <cell r="DA530">
            <v>0</v>
          </cell>
          <cell r="DB530">
            <v>-14400</v>
          </cell>
          <cell r="DC530">
            <v>-1000</v>
          </cell>
          <cell r="DD530">
            <v>24200</v>
          </cell>
          <cell r="DE530">
            <v>-2960</v>
          </cell>
          <cell r="DF530">
            <v>5097.7679975274477</v>
          </cell>
          <cell r="DG530">
            <v>0.67259786476868322</v>
          </cell>
          <cell r="DH530">
            <v>0.30291970802919704</v>
          </cell>
          <cell r="DI530">
            <v>0.84428898050167522</v>
          </cell>
          <cell r="DJ530">
            <v>0.7535694828834002</v>
          </cell>
          <cell r="DK530">
            <v>14000</v>
          </cell>
          <cell r="DL530">
            <v>15434.999999999998</v>
          </cell>
          <cell r="DM530">
            <v>1120</v>
          </cell>
          <cell r="DN530">
            <v>-2379</v>
          </cell>
          <cell r="DO530">
            <v>9112.5000000000036</v>
          </cell>
          <cell r="DP530">
            <v>2025.0000000000007</v>
          </cell>
          <cell r="DQ530">
            <v>4860.0000000000018</v>
          </cell>
          <cell r="DR530">
            <v>21802.464316076781</v>
          </cell>
          <cell r="DS530">
            <v>0</v>
          </cell>
          <cell r="DT530">
            <v>-14400</v>
          </cell>
          <cell r="DU530">
            <v>-1000</v>
          </cell>
          <cell r="DV530">
            <v>18900</v>
          </cell>
          <cell r="DW530">
            <v>-18506.814452596722</v>
          </cell>
          <cell r="DX530">
            <v>1155.2859332337521</v>
          </cell>
          <cell r="DY530">
            <v>103416.35787046143</v>
          </cell>
          <cell r="DZ530" t="str">
            <v>No</v>
          </cell>
          <cell r="EA530">
            <v>46830</v>
          </cell>
          <cell r="EB530">
            <v>4729830</v>
          </cell>
          <cell r="EC530">
            <v>56586.357870461434</v>
          </cell>
          <cell r="ED530">
            <v>1.2083356367811538E-2</v>
          </cell>
          <cell r="EE530">
            <v>94</v>
          </cell>
          <cell r="EF530">
            <v>108</v>
          </cell>
        </row>
        <row r="531">
          <cell r="A531" t="str">
            <v>Jamaal Lascelles</v>
          </cell>
          <cell r="B531" t="str">
            <v>Newcastle</v>
          </cell>
          <cell r="C531" t="str">
            <v>Defense</v>
          </cell>
          <cell r="D531" t="str">
            <v>2.871.000</v>
          </cell>
          <cell r="E531">
            <v>1E-3</v>
          </cell>
          <cell r="F531" t="str">
            <v>Jamaal Lascelles</v>
          </cell>
          <cell r="G531" t="str">
            <v>Wolverhampton</v>
          </cell>
          <cell r="H531">
            <v>2871000</v>
          </cell>
          <cell r="I531">
            <v>1.0660377358490565</v>
          </cell>
          <cell r="J531">
            <v>0.83206106870228991</v>
          </cell>
          <cell r="K531">
            <v>1.2007731918097617</v>
          </cell>
          <cell r="L531">
            <v>95</v>
          </cell>
          <cell r="M531">
            <v>3.1981132075471694E-2</v>
          </cell>
          <cell r="N531">
            <v>1.0660377358490566E-2</v>
          </cell>
          <cell r="O531">
            <v>0.12792452830188678</v>
          </cell>
          <cell r="P531">
            <v>0.33621649370673329</v>
          </cell>
          <cell r="Q531">
            <v>0</v>
          </cell>
          <cell r="R531">
            <v>0.21</v>
          </cell>
          <cell r="S531">
            <v>0</v>
          </cell>
          <cell r="T531">
            <v>1.1299999999999999</v>
          </cell>
          <cell r="U531">
            <v>1.0900000000000001</v>
          </cell>
          <cell r="V531">
            <v>0.3609</v>
          </cell>
          <cell r="W531">
            <v>0.29720000000000002</v>
          </cell>
          <cell r="X531">
            <v>0.34189999999999998</v>
          </cell>
          <cell r="Y531">
            <v>7000</v>
          </cell>
          <cell r="Z531">
            <v>9022.5</v>
          </cell>
          <cell r="AA531">
            <v>1486</v>
          </cell>
          <cell r="AB531">
            <v>-5128.5</v>
          </cell>
          <cell r="AC531">
            <v>4797.169811320754</v>
          </cell>
          <cell r="AD531">
            <v>533.01886792452831</v>
          </cell>
          <cell r="AE531">
            <v>1279.2452830188677</v>
          </cell>
          <cell r="AF531">
            <v>16810.824685336665</v>
          </cell>
          <cell r="AG531">
            <v>0</v>
          </cell>
          <cell r="AH531">
            <v>-4200</v>
          </cell>
          <cell r="AI531">
            <v>0</v>
          </cell>
          <cell r="AJ531">
            <v>11299.999999999998</v>
          </cell>
          <cell r="AK531">
            <v>-8720</v>
          </cell>
          <cell r="AL531">
            <v>34180.258647600815</v>
          </cell>
          <cell r="AM531">
            <v>1.0796460176991152</v>
          </cell>
          <cell r="AN531">
            <v>1.0917431192660549</v>
          </cell>
          <cell r="AO531">
            <v>0.90483741803595963</v>
          </cell>
          <cell r="AP531">
            <v>0.98838459875074614</v>
          </cell>
          <cell r="AQ531">
            <v>7000</v>
          </cell>
          <cell r="AR531">
            <v>9162.5</v>
          </cell>
          <cell r="AS531">
            <v>1412.4999999999998</v>
          </cell>
          <cell r="AT531">
            <v>-5266.5</v>
          </cell>
          <cell r="AU531">
            <v>5179.2452830188677</v>
          </cell>
          <cell r="AV531">
            <v>575.47169811320759</v>
          </cell>
          <cell r="AW531">
            <v>1381.132075471698</v>
          </cell>
          <cell r="AX531">
            <v>15211.063203335201</v>
          </cell>
          <cell r="AY531">
            <v>0</v>
          </cell>
          <cell r="AZ531">
            <v>-4200</v>
          </cell>
          <cell r="BA531">
            <v>0</v>
          </cell>
          <cell r="BB531">
            <v>12200</v>
          </cell>
          <cell r="BC531">
            <v>-9519.9999999999982</v>
          </cell>
          <cell r="BD531">
            <v>13067.706129969487</v>
          </cell>
          <cell r="BE531">
            <v>1.0088495575221239</v>
          </cell>
          <cell r="BF531">
            <v>1.3853211009174311</v>
          </cell>
          <cell r="BG531">
            <v>0.65704681981505675</v>
          </cell>
          <cell r="BH531">
            <v>0.81416300176422818</v>
          </cell>
          <cell r="BI531">
            <v>7000</v>
          </cell>
          <cell r="BJ531">
            <v>7122.5</v>
          </cell>
          <cell r="BK531">
            <v>1313</v>
          </cell>
          <cell r="BL531">
            <v>-6787.5</v>
          </cell>
          <cell r="BM531">
            <v>4839.6226415094334</v>
          </cell>
          <cell r="BN531">
            <v>537.7358490566038</v>
          </cell>
          <cell r="BO531">
            <v>1290.5660377358488</v>
          </cell>
          <cell r="BP531">
            <v>11045.498897968908</v>
          </cell>
          <cell r="BQ531">
            <v>0</v>
          </cell>
          <cell r="BR531">
            <v>-4200</v>
          </cell>
          <cell r="BS531">
            <v>0</v>
          </cell>
          <cell r="BT531">
            <v>11399.999999999998</v>
          </cell>
          <cell r="BU531">
            <v>-12080</v>
          </cell>
          <cell r="BV531">
            <v>3620.3558565676976</v>
          </cell>
          <cell r="BW531">
            <v>0.68141592920353988</v>
          </cell>
          <cell r="BX531">
            <v>1.5321100917431192</v>
          </cell>
          <cell r="BY531">
            <v>0.55989836656540215</v>
          </cell>
          <cell r="BZ531">
            <v>0.61767602002401523</v>
          </cell>
          <cell r="CA531">
            <v>7000</v>
          </cell>
          <cell r="CB531">
            <v>4190</v>
          </cell>
          <cell r="CC531">
            <v>1234</v>
          </cell>
          <cell r="CD531">
            <v>-8784</v>
          </cell>
          <cell r="CE531">
            <v>3268.8679245283015</v>
          </cell>
          <cell r="CF531">
            <v>363.20754716981133</v>
          </cell>
          <cell r="CG531">
            <v>871.69811320754707</v>
          </cell>
          <cell r="CH531">
            <v>9412.3532819373395</v>
          </cell>
          <cell r="CI531">
            <v>0</v>
          </cell>
          <cell r="CJ531">
            <v>-4200</v>
          </cell>
          <cell r="CK531">
            <v>0</v>
          </cell>
          <cell r="CL531">
            <v>7699.9999999999991</v>
          </cell>
          <cell r="CM531">
            <v>-13360</v>
          </cell>
          <cell r="CN531">
            <v>87.015858355374803</v>
          </cell>
          <cell r="CO531">
            <v>0.95575221238938068</v>
          </cell>
          <cell r="CP531">
            <v>1.4954128440366969</v>
          </cell>
          <cell r="CQ531">
            <v>0.58274825237398975</v>
          </cell>
          <cell r="CR531">
            <v>0.74629949180773658</v>
          </cell>
          <cell r="CS531">
            <v>7000</v>
          </cell>
          <cell r="CT531">
            <v>6267.4999999999991</v>
          </cell>
          <cell r="CU531">
            <v>1267</v>
          </cell>
          <cell r="CV531">
            <v>-7440</v>
          </cell>
          <cell r="CW531">
            <v>4584.9056603773588</v>
          </cell>
          <cell r="CX531">
            <v>509.43396226415103</v>
          </cell>
          <cell r="CY531">
            <v>1222.6415094339623</v>
          </cell>
          <cell r="CZ531">
            <v>9796.4787063454678</v>
          </cell>
          <cell r="DA531">
            <v>0</v>
          </cell>
          <cell r="DB531">
            <v>-4200</v>
          </cell>
          <cell r="DC531">
            <v>0</v>
          </cell>
          <cell r="DD531">
            <v>10800</v>
          </cell>
          <cell r="DE531">
            <v>-13039.999999999998</v>
          </cell>
          <cell r="DF531">
            <v>610.49748990130877</v>
          </cell>
          <cell r="DG531">
            <v>0.76106194690265494</v>
          </cell>
          <cell r="DH531">
            <v>1.201834862385321</v>
          </cell>
          <cell r="DI531">
            <v>0.80251879796247838</v>
          </cell>
          <cell r="DJ531">
            <v>0.78151552691120751</v>
          </cell>
          <cell r="DK531">
            <v>7000</v>
          </cell>
          <cell r="DL531">
            <v>6090</v>
          </cell>
          <cell r="DM531">
            <v>1457.5</v>
          </cell>
          <cell r="DN531">
            <v>-6973.5</v>
          </cell>
          <cell r="DO531">
            <v>3650.9433962264147</v>
          </cell>
          <cell r="DP531">
            <v>405.66037735849062</v>
          </cell>
          <cell r="DQ531">
            <v>973.58490566037722</v>
          </cell>
          <cell r="DR531">
            <v>13491.00281923434</v>
          </cell>
          <cell r="DS531">
            <v>0</v>
          </cell>
          <cell r="DT531">
            <v>-4200</v>
          </cell>
          <cell r="DU531">
            <v>0</v>
          </cell>
          <cell r="DV531">
            <v>8600</v>
          </cell>
          <cell r="DW531">
            <v>-6997.9639182328119</v>
          </cell>
          <cell r="DX531">
            <v>515.53836188271293</v>
          </cell>
          <cell r="DY531">
            <v>52081.372344277392</v>
          </cell>
          <cell r="DZ531" t="str">
            <v>No</v>
          </cell>
          <cell r="EA531">
            <v>28710</v>
          </cell>
          <cell r="EB531">
            <v>2899710</v>
          </cell>
          <cell r="EC531">
            <v>23371.372344277392</v>
          </cell>
          <cell r="ED531">
            <v>8.1404989008280713E-3</v>
          </cell>
          <cell r="EE531">
            <v>149</v>
          </cell>
          <cell r="EF531">
            <v>135</v>
          </cell>
        </row>
        <row r="532">
          <cell r="A532" t="str">
            <v>Aymeric Laporte</v>
          </cell>
          <cell r="B532" t="str">
            <v>Manchester City</v>
          </cell>
          <cell r="C532" t="str">
            <v>Defense</v>
          </cell>
          <cell r="D532" t="str">
            <v>4.917.000</v>
          </cell>
          <cell r="E532">
            <v>8.0000000000000002E-3</v>
          </cell>
          <cell r="F532" t="str">
            <v>Aymeric Laporte</v>
          </cell>
          <cell r="G532" t="str">
            <v>Wolverhampton</v>
          </cell>
          <cell r="H532">
            <v>4917000</v>
          </cell>
          <cell r="I532">
            <v>0.99784017278617732</v>
          </cell>
          <cell r="J532">
            <v>0.62903225806451601</v>
          </cell>
          <cell r="K532">
            <v>1.2318970745493336</v>
          </cell>
          <cell r="L532">
            <v>95</v>
          </cell>
          <cell r="M532">
            <v>5.987041036717064E-2</v>
          </cell>
          <cell r="N532">
            <v>9.9784017278617739E-3</v>
          </cell>
          <cell r="O532">
            <v>0.18958963282937369</v>
          </cell>
          <cell r="P532">
            <v>0.7391382447296001</v>
          </cell>
          <cell r="Q532">
            <v>0</v>
          </cell>
          <cell r="R532">
            <v>0.24</v>
          </cell>
          <cell r="S532">
            <v>0</v>
          </cell>
          <cell r="T532">
            <v>4.6199999999999992</v>
          </cell>
          <cell r="U532">
            <v>0.78</v>
          </cell>
          <cell r="V532">
            <v>1.6113</v>
          </cell>
          <cell r="W532">
            <v>0.29200000000000004</v>
          </cell>
          <cell r="X532">
            <v>9.6700000000000008E-2</v>
          </cell>
          <cell r="Y532">
            <v>7000</v>
          </cell>
          <cell r="Z532">
            <v>40282.5</v>
          </cell>
          <cell r="AA532">
            <v>1460.0000000000002</v>
          </cell>
          <cell r="AB532">
            <v>-1450.5000000000002</v>
          </cell>
          <cell r="AC532">
            <v>8980.5615550755956</v>
          </cell>
          <cell r="AD532">
            <v>498.9200863930887</v>
          </cell>
          <cell r="AE532">
            <v>1895.8963282937368</v>
          </cell>
          <cell r="AF532">
            <v>36956.912236480006</v>
          </cell>
          <cell r="AG532">
            <v>0</v>
          </cell>
          <cell r="AH532">
            <v>-4800</v>
          </cell>
          <cell r="AI532">
            <v>0</v>
          </cell>
          <cell r="AJ532">
            <v>46199.999999999993</v>
          </cell>
          <cell r="AK532">
            <v>-6240</v>
          </cell>
          <cell r="AL532">
            <v>130784.29020624244</v>
          </cell>
          <cell r="AM532">
            <v>1</v>
          </cell>
          <cell r="AN532">
            <v>1.4102564102564104</v>
          </cell>
          <cell r="AO532">
            <v>0.87715645355917138</v>
          </cell>
          <cell r="AP532">
            <v>0.93656631028409909</v>
          </cell>
          <cell r="AQ532">
            <v>7000</v>
          </cell>
          <cell r="AR532">
            <v>37862.5</v>
          </cell>
          <cell r="AS532">
            <v>1585</v>
          </cell>
          <cell r="AT532">
            <v>-2526.0000000000005</v>
          </cell>
          <cell r="AU532">
            <v>8980.5615550755956</v>
          </cell>
          <cell r="AV532">
            <v>498.9200863930887</v>
          </cell>
          <cell r="AW532">
            <v>1895.8963282937368</v>
          </cell>
          <cell r="AX532">
            <v>32416.994071848349</v>
          </cell>
          <cell r="AY532">
            <v>0</v>
          </cell>
          <cell r="AZ532">
            <v>-4800</v>
          </cell>
          <cell r="BA532">
            <v>0</v>
          </cell>
          <cell r="BB532">
            <v>46199.999999999993</v>
          </cell>
          <cell r="BC532">
            <v>-8800</v>
          </cell>
          <cell r="BD532">
            <v>56656.936020805384</v>
          </cell>
          <cell r="BE532">
            <v>0.46103896103896108</v>
          </cell>
          <cell r="BF532">
            <v>0.73076923076923073</v>
          </cell>
          <cell r="BG532">
            <v>0.41357544208242786</v>
          </cell>
          <cell r="BH532">
            <v>0.43666278995228297</v>
          </cell>
          <cell r="BI532">
            <v>7000</v>
          </cell>
          <cell r="BJ532">
            <v>18337.5</v>
          </cell>
          <cell r="BK532">
            <v>909</v>
          </cell>
          <cell r="BL532">
            <v>-1270.5</v>
          </cell>
          <cell r="BM532">
            <v>4140.3887688984896</v>
          </cell>
          <cell r="BN532">
            <v>230.02159827213831</v>
          </cell>
          <cell r="BO532">
            <v>874.0820734341255</v>
          </cell>
          <cell r="BP532">
            <v>15284.471316203706</v>
          </cell>
          <cell r="BQ532">
            <v>0</v>
          </cell>
          <cell r="BR532">
            <v>-4800</v>
          </cell>
          <cell r="BS532">
            <v>0</v>
          </cell>
          <cell r="BT532">
            <v>21300</v>
          </cell>
          <cell r="BU532">
            <v>-4560</v>
          </cell>
          <cell r="BV532">
            <v>12611.240939202115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7000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-4800</v>
          </cell>
          <cell r="CK532">
            <v>0</v>
          </cell>
          <cell r="CL532">
            <v>0</v>
          </cell>
          <cell r="CM532">
            <v>0</v>
          </cell>
          <cell r="CN532">
            <v>-600</v>
          </cell>
          <cell r="CO532">
            <v>0.40043290043290053</v>
          </cell>
          <cell r="CP532">
            <v>0.93589743589743579</v>
          </cell>
          <cell r="CQ532">
            <v>0.35242574423949602</v>
          </cell>
          <cell r="CR532">
            <v>0.37566323077065311</v>
          </cell>
          <cell r="CS532">
            <v>7000</v>
          </cell>
          <cell r="CT532">
            <v>15862.499999999998</v>
          </cell>
          <cell r="CU532">
            <v>1124</v>
          </cell>
          <cell r="CV532">
            <v>-2110.5</v>
          </cell>
          <cell r="CW532">
            <v>3596.1123110151202</v>
          </cell>
          <cell r="CX532">
            <v>199.78401727861782</v>
          </cell>
          <cell r="CY532">
            <v>759.17926565874757</v>
          </cell>
          <cell r="CZ532">
            <v>13024.567299735203</v>
          </cell>
          <cell r="DA532">
            <v>0</v>
          </cell>
          <cell r="DB532">
            <v>-4800</v>
          </cell>
          <cell r="DC532">
            <v>0</v>
          </cell>
          <cell r="DD532">
            <v>18500</v>
          </cell>
          <cell r="DE532">
            <v>-5839.9999999999991</v>
          </cell>
          <cell r="DF532">
            <v>2519.7276808554802</v>
          </cell>
          <cell r="DG532">
            <v>0.61038961038961048</v>
          </cell>
          <cell r="DH532">
            <v>0.60256410256410253</v>
          </cell>
          <cell r="DI532">
            <v>0.45707155101977864</v>
          </cell>
          <cell r="DJ532">
            <v>0.52819667354796707</v>
          </cell>
          <cell r="DK532">
            <v>7000</v>
          </cell>
          <cell r="DL532">
            <v>21292.5</v>
          </cell>
          <cell r="DM532">
            <v>545</v>
          </cell>
          <cell r="DN532">
            <v>-589.5</v>
          </cell>
          <cell r="DO532">
            <v>5481.6414686825074</v>
          </cell>
          <cell r="DP532">
            <v>304.53563714902822</v>
          </cell>
          <cell r="DQ532">
            <v>1157.2354211663071</v>
          </cell>
          <cell r="DR532">
            <v>16891.953196829752</v>
          </cell>
          <cell r="DS532">
            <v>0</v>
          </cell>
          <cell r="DT532">
            <v>-4800</v>
          </cell>
          <cell r="DU532">
            <v>0</v>
          </cell>
          <cell r="DV532">
            <v>28200</v>
          </cell>
          <cell r="DW532">
            <v>-2852.1264783634188</v>
          </cell>
          <cell r="DX532">
            <v>2050.9762264207552</v>
          </cell>
          <cell r="DY532">
            <v>204023.17107352617</v>
          </cell>
          <cell r="DZ532" t="str">
            <v>No</v>
          </cell>
          <cell r="EA532">
            <v>49170</v>
          </cell>
          <cell r="EB532">
            <v>4966170</v>
          </cell>
          <cell r="EC532">
            <v>154853.17107352617</v>
          </cell>
          <cell r="ED532">
            <v>3.1493425070881875E-2</v>
          </cell>
          <cell r="EE532">
            <v>17</v>
          </cell>
          <cell r="EF532">
            <v>17</v>
          </cell>
        </row>
        <row r="533">
          <cell r="A533" t="str">
            <v>Alex Telles</v>
          </cell>
          <cell r="B533" t="str">
            <v>Manchester United</v>
          </cell>
          <cell r="C533" t="str">
            <v>Defense</v>
          </cell>
          <cell r="D533" t="str">
            <v>4.996.000</v>
          </cell>
          <cell r="E533">
            <v>1E-3</v>
          </cell>
          <cell r="F533" t="str">
            <v>Alex Telles</v>
          </cell>
          <cell r="G533" t="str">
            <v/>
          </cell>
          <cell r="H533">
            <v>4996000</v>
          </cell>
          <cell r="I533">
            <v>1.0573248407643316</v>
          </cell>
          <cell r="J533">
            <v>1.0991379310344831</v>
          </cell>
          <cell r="K533">
            <v>0.88645172167921571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3.32</v>
          </cell>
          <cell r="U533">
            <v>2.5499999999999998</v>
          </cell>
          <cell r="V533">
            <v>0.91920000000000002</v>
          </cell>
          <cell r="W533">
            <v>0.45950000000000002</v>
          </cell>
          <cell r="X533">
            <v>0.62139999999999995</v>
          </cell>
          <cell r="Y533">
            <v>-5000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-5000</v>
          </cell>
          <cell r="AM533">
            <v>0.25</v>
          </cell>
          <cell r="AN533">
            <v>0.78823529411764703</v>
          </cell>
          <cell r="AO533">
            <v>0.22901771012753316</v>
          </cell>
          <cell r="AP533">
            <v>0.23927897427873451</v>
          </cell>
          <cell r="AQ533">
            <v>-5000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0.59337349397590367</v>
          </cell>
          <cell r="BF533">
            <v>0.4</v>
          </cell>
          <cell r="BG533">
            <v>0.61634035627370798</v>
          </cell>
          <cell r="BH533">
            <v>0.60474790671856271</v>
          </cell>
          <cell r="BI533">
            <v>-5000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-5000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0.56024096385542177</v>
          </cell>
          <cell r="CP533">
            <v>0.38039215686274513</v>
          </cell>
          <cell r="CQ533">
            <v>0.64794080208065019</v>
          </cell>
          <cell r="CR533">
            <v>0.60249728586850793</v>
          </cell>
          <cell r="CS533">
            <v>-5000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0.51506024096385539</v>
          </cell>
          <cell r="DH533">
            <v>0.54117647058823526</v>
          </cell>
          <cell r="DI533">
            <v>0.43000607537435093</v>
          </cell>
          <cell r="DJ533">
            <v>0.47061558920018254</v>
          </cell>
          <cell r="DK533">
            <v>-5000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-5000</v>
          </cell>
          <cell r="DZ533" t="str">
            <v>No</v>
          </cell>
          <cell r="EA533">
            <v>49960</v>
          </cell>
          <cell r="EB533">
            <v>5045960</v>
          </cell>
          <cell r="EC533">
            <v>-54960</v>
          </cell>
          <cell r="ED533">
            <v>-1.100080064051241E-2</v>
          </cell>
          <cell r="EE533">
            <v>544</v>
          </cell>
          <cell r="EF533">
            <v>262</v>
          </cell>
        </row>
        <row r="534">
          <cell r="A534" t="str">
            <v>Amad Diallo</v>
          </cell>
          <cell r="B534" t="str">
            <v>Manchester United</v>
          </cell>
          <cell r="C534" t="str">
            <v>Midfield</v>
          </cell>
          <cell r="D534" t="str">
            <v>2.955.000</v>
          </cell>
          <cell r="E534">
            <v>3.0000000000000001E-3</v>
          </cell>
          <cell r="F534" t="e">
            <v>#N/A</v>
          </cell>
          <cell r="G534" t="str">
            <v/>
          </cell>
          <cell r="H534">
            <v>2955000</v>
          </cell>
          <cell r="I534">
            <v>1.0573248407643316</v>
          </cell>
          <cell r="J534">
            <v>1.0991379310344831</v>
          </cell>
          <cell r="K534">
            <v>0.88645172167921571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3.32</v>
          </cell>
          <cell r="U534">
            <v>2.5499999999999998</v>
          </cell>
          <cell r="V534">
            <v>0.91920000000000002</v>
          </cell>
          <cell r="W534">
            <v>0.45950000000000002</v>
          </cell>
          <cell r="X534">
            <v>0.62139999999999995</v>
          </cell>
          <cell r="Y534">
            <v>-5000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-5000</v>
          </cell>
          <cell r="AM534">
            <v>0.25</v>
          </cell>
          <cell r="AN534">
            <v>0.78823529411764703</v>
          </cell>
          <cell r="AO534">
            <v>0.22901771012753316</v>
          </cell>
          <cell r="AP534">
            <v>0.23927897427873451</v>
          </cell>
          <cell r="AQ534">
            <v>-5000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0.59337349397590367</v>
          </cell>
          <cell r="BF534">
            <v>0.4</v>
          </cell>
          <cell r="BG534">
            <v>0.61634035627370798</v>
          </cell>
          <cell r="BH534">
            <v>0.60474790671856271</v>
          </cell>
          <cell r="BI534">
            <v>-5000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-5000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0.56024096385542177</v>
          </cell>
          <cell r="CP534">
            <v>0.38039215686274513</v>
          </cell>
          <cell r="CQ534">
            <v>0.64794080208065019</v>
          </cell>
          <cell r="CR534">
            <v>0.60249728586850793</v>
          </cell>
          <cell r="CS534">
            <v>-5000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0.51506024096385539</v>
          </cell>
          <cell r="DH534">
            <v>0.54117647058823526</v>
          </cell>
          <cell r="DI534">
            <v>0.43000607537435093</v>
          </cell>
          <cell r="DJ534">
            <v>0.47061558920018254</v>
          </cell>
          <cell r="DK534">
            <v>-5000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-5000</v>
          </cell>
          <cell r="DZ534" t="str">
            <v>No</v>
          </cell>
          <cell r="EA534">
            <v>29550</v>
          </cell>
          <cell r="EB534">
            <v>2984550</v>
          </cell>
          <cell r="EC534">
            <v>-34550</v>
          </cell>
          <cell r="ED534">
            <v>-1.1692047377326565E-2</v>
          </cell>
          <cell r="EE534">
            <v>404</v>
          </cell>
          <cell r="EF534">
            <v>400</v>
          </cell>
        </row>
        <row r="535">
          <cell r="A535" t="str">
            <v>Ben Johnson</v>
          </cell>
          <cell r="B535" t="str">
            <v>West Ham</v>
          </cell>
          <cell r="C535" t="str">
            <v>Defense</v>
          </cell>
          <cell r="D535" t="str">
            <v>2.151.000</v>
          </cell>
          <cell r="E535">
            <v>1.6E-2</v>
          </cell>
          <cell r="F535" t="str">
            <v>Ben Johnson</v>
          </cell>
          <cell r="G535" t="str">
            <v/>
          </cell>
          <cell r="H535">
            <v>2151000</v>
          </cell>
          <cell r="I535">
            <v>0.76811594202898537</v>
          </cell>
          <cell r="J535">
            <v>1.0043668122270741</v>
          </cell>
          <cell r="K535">
            <v>1.2532355465350469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0.53</v>
          </cell>
          <cell r="U535">
            <v>2.2999999999999998</v>
          </cell>
          <cell r="V535">
            <v>6.8400000000000002E-2</v>
          </cell>
          <cell r="W535">
            <v>0.1605</v>
          </cell>
          <cell r="X535">
            <v>0.77110000000000001</v>
          </cell>
          <cell r="Y535">
            <v>-5000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-5000</v>
          </cell>
          <cell r="AM535">
            <v>3.3207547169811318</v>
          </cell>
          <cell r="AN535">
            <v>0.56956521739130439</v>
          </cell>
          <cell r="AO535">
            <v>2.6912344723492616</v>
          </cell>
          <cell r="AP535">
            <v>2.9894697805055728</v>
          </cell>
          <cell r="AQ535">
            <v>-5000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1.9245283018867925</v>
          </cell>
          <cell r="BF535">
            <v>0.85652173913043483</v>
          </cell>
          <cell r="BG535">
            <v>1.39096812846378</v>
          </cell>
          <cell r="BH535">
            <v>1.6361410483974321</v>
          </cell>
          <cell r="BI535">
            <v>-5000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2.4528301886792452</v>
          </cell>
          <cell r="BX535">
            <v>0.56521739130434789</v>
          </cell>
          <cell r="BY535">
            <v>2.7182818284590446</v>
          </cell>
          <cell r="BZ535">
            <v>2.5821471162934468</v>
          </cell>
          <cell r="CA535">
            <v>-5000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2.1886792452830188</v>
          </cell>
          <cell r="CP535">
            <v>0.5260869565217392</v>
          </cell>
          <cell r="CQ535">
            <v>2.9742740725630652</v>
          </cell>
          <cell r="CR535">
            <v>2.5514176319062667</v>
          </cell>
          <cell r="CS535">
            <v>-5000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2.4905660377358489</v>
          </cell>
          <cell r="DH535">
            <v>0.5043478260869565</v>
          </cell>
          <cell r="DI535">
            <v>3.1267683651861553</v>
          </cell>
          <cell r="DJ535">
            <v>2.7905954737653182</v>
          </cell>
          <cell r="DK535">
            <v>-5000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-5000</v>
          </cell>
          <cell r="DZ535" t="str">
            <v>No</v>
          </cell>
          <cell r="EA535">
            <v>21510</v>
          </cell>
          <cell r="EB535">
            <v>2172510</v>
          </cell>
          <cell r="EC535">
            <v>-26510</v>
          </cell>
          <cell r="ED535">
            <v>-1.2324500232450023E-2</v>
          </cell>
          <cell r="EE535">
            <v>316</v>
          </cell>
          <cell r="EF535">
            <v>487</v>
          </cell>
        </row>
        <row r="536">
          <cell r="A536" t="str">
            <v>Willy Boly</v>
          </cell>
          <cell r="B536" t="str">
            <v>Wolverhampton</v>
          </cell>
          <cell r="C536" t="str">
            <v>Defense</v>
          </cell>
          <cell r="D536" t="str">
            <v>3.768.000</v>
          </cell>
          <cell r="E536">
            <v>3.0000000000000001E-3</v>
          </cell>
          <cell r="F536" t="str">
            <v>Willy Boly</v>
          </cell>
          <cell r="G536" t="str">
            <v/>
          </cell>
          <cell r="H536">
            <v>3768000</v>
          </cell>
          <cell r="I536">
            <v>0.72043010752688141</v>
          </cell>
          <cell r="J536">
            <v>1.0147058823529413</v>
          </cell>
          <cell r="K536">
            <v>1.0031115286347965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1.34</v>
          </cell>
          <cell r="U536">
            <v>3.4499999999999997</v>
          </cell>
          <cell r="V536">
            <v>0.37019999999999997</v>
          </cell>
          <cell r="W536">
            <v>0.42870000000000003</v>
          </cell>
          <cell r="X536">
            <v>1.2010999999999998</v>
          </cell>
          <cell r="Y536">
            <v>-5000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-5000</v>
          </cell>
          <cell r="AM536">
            <v>0.76119402985074625</v>
          </cell>
          <cell r="AN536">
            <v>0.41449275362318844</v>
          </cell>
          <cell r="AO536">
            <v>0.5680157509253958</v>
          </cell>
          <cell r="AP536">
            <v>0.6575486282136096</v>
          </cell>
          <cell r="AQ536">
            <v>-5000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0.74626865671641784</v>
          </cell>
          <cell r="BF536">
            <v>0.49275362318840582</v>
          </cell>
          <cell r="BG536">
            <v>0.43361157671679662</v>
          </cell>
          <cell r="BH536">
            <v>0.56885035720576971</v>
          </cell>
          <cell r="BI536">
            <v>-5000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-5000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0.90298507462686561</v>
          </cell>
          <cell r="CP536">
            <v>0.336231884057971</v>
          </cell>
          <cell r="CQ536">
            <v>0.74408044116881922</v>
          </cell>
          <cell r="CR536">
            <v>0.8196911202991144</v>
          </cell>
          <cell r="CS536">
            <v>-5000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0.74626865671641784</v>
          </cell>
          <cell r="DH536">
            <v>0.31884057971014496</v>
          </cell>
          <cell r="DI536">
            <v>0.7900918060026465</v>
          </cell>
          <cell r="DJ536">
            <v>0.76786766486696367</v>
          </cell>
          <cell r="DK536">
            <v>-5000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-5000</v>
          </cell>
          <cell r="DZ536" t="str">
            <v>No</v>
          </cell>
          <cell r="EA536">
            <v>37680</v>
          </cell>
          <cell r="EB536">
            <v>3805680</v>
          </cell>
          <cell r="EC536">
            <v>-42680</v>
          </cell>
          <cell r="ED536">
            <v>-1.1326963906581741E-2</v>
          </cell>
          <cell r="EE536">
            <v>482</v>
          </cell>
          <cell r="EF536">
            <v>325</v>
          </cell>
        </row>
        <row r="537">
          <cell r="A537" t="str">
            <v>Jacob Ramsey</v>
          </cell>
          <cell r="B537" t="str">
            <v>Aston Villa</v>
          </cell>
          <cell r="C537" t="str">
            <v>Midfield</v>
          </cell>
          <cell r="D537" t="str">
            <v>2.512.000</v>
          </cell>
          <cell r="E537">
            <v>3.0000000000000001E-3</v>
          </cell>
          <cell r="F537" t="str">
            <v>Jacob Ramsey</v>
          </cell>
          <cell r="G537" t="str">
            <v/>
          </cell>
          <cell r="H537">
            <v>2512000</v>
          </cell>
          <cell r="I537">
            <v>1.06049822064057</v>
          </cell>
          <cell r="J537">
            <v>0.96774193548387133</v>
          </cell>
          <cell r="K537">
            <v>1.0283992340244903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2.98</v>
          </cell>
          <cell r="U537">
            <v>2.7</v>
          </cell>
          <cell r="V537">
            <v>0.8115</v>
          </cell>
          <cell r="W537">
            <v>0.51439999999999997</v>
          </cell>
          <cell r="X537">
            <v>0.67419999999999991</v>
          </cell>
          <cell r="Y537">
            <v>-5000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-5000</v>
          </cell>
          <cell r="AM537">
            <v>0.47986577181208051</v>
          </cell>
          <cell r="AN537">
            <v>0.37777777777777777</v>
          </cell>
          <cell r="AO537">
            <v>0.67430214364457286</v>
          </cell>
          <cell r="AP537">
            <v>0.56883610872952095</v>
          </cell>
          <cell r="AQ537">
            <v>-5000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0.50671140939597314</v>
          </cell>
          <cell r="BF537">
            <v>0.42222222222222217</v>
          </cell>
          <cell r="BG537">
            <v>0.59805235172056015</v>
          </cell>
          <cell r="BH537">
            <v>0.55049064481869381</v>
          </cell>
          <cell r="BI537">
            <v>-5000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0.48657718120805366</v>
          </cell>
          <cell r="BX537">
            <v>0.54074074074074074</v>
          </cell>
          <cell r="BY537">
            <v>0.43427513932154099</v>
          </cell>
          <cell r="BZ537">
            <v>0.45968290501149833</v>
          </cell>
          <cell r="CA537">
            <v>-5000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0.52013422818791943</v>
          </cell>
          <cell r="CP537">
            <v>0.35555555555555551</v>
          </cell>
          <cell r="CQ537">
            <v>0.71599865953568631</v>
          </cell>
          <cell r="CR537">
            <v>0.61025847815591971</v>
          </cell>
          <cell r="CS537">
            <v>-5000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0.33557046979865773</v>
          </cell>
          <cell r="DH537">
            <v>0.78518518518518521</v>
          </cell>
          <cell r="DI537">
            <v>0.22445568529490706</v>
          </cell>
          <cell r="DJ537">
            <v>0.27444616915415604</v>
          </cell>
          <cell r="DK537">
            <v>-5000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-5000</v>
          </cell>
          <cell r="DZ537" t="str">
            <v>No</v>
          </cell>
          <cell r="EA537">
            <v>25120</v>
          </cell>
          <cell r="EB537">
            <v>2537120</v>
          </cell>
          <cell r="EC537">
            <v>-30120</v>
          </cell>
          <cell r="ED537">
            <v>-1.1990445859872611E-2</v>
          </cell>
          <cell r="EE537">
            <v>365</v>
          </cell>
          <cell r="EF537">
            <v>437</v>
          </cell>
        </row>
        <row r="538">
          <cell r="A538" t="str">
            <v>Cameron Carter-Vickers</v>
          </cell>
          <cell r="B538" t="str">
            <v>Tottenham</v>
          </cell>
          <cell r="C538" t="str">
            <v>Defense</v>
          </cell>
          <cell r="D538" t="str">
            <v>1.960.000</v>
          </cell>
          <cell r="E538">
            <v>2E-3</v>
          </cell>
          <cell r="F538" t="str">
            <v>Cameron Carter-Vickers</v>
          </cell>
          <cell r="G538" t="str">
            <v/>
          </cell>
          <cell r="H538">
            <v>1960000</v>
          </cell>
          <cell r="I538">
            <v>0.9023668639053255</v>
          </cell>
          <cell r="J538">
            <v>0.99497487437185905</v>
          </cell>
          <cell r="K538">
            <v>0.97751435805271281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3.05</v>
          </cell>
          <cell r="U538">
            <v>1.98</v>
          </cell>
          <cell r="V538">
            <v>0.98889999999999989</v>
          </cell>
          <cell r="W538">
            <v>0.52160000000000006</v>
          </cell>
          <cell r="X538">
            <v>0.4894</v>
          </cell>
          <cell r="Y538">
            <v>-5000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-5000</v>
          </cell>
          <cell r="AM538">
            <v>0.63934426229508201</v>
          </cell>
          <cell r="AN538">
            <v>0.4494949494949495</v>
          </cell>
          <cell r="AO538">
            <v>0.54558703411891074</v>
          </cell>
          <cell r="AP538">
            <v>0.59060811021058346</v>
          </cell>
          <cell r="AQ538">
            <v>-5000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0.38360655737704918</v>
          </cell>
          <cell r="BF538">
            <v>0.77777777777777779</v>
          </cell>
          <cell r="BG538">
            <v>0.28482140701734565</v>
          </cell>
          <cell r="BH538">
            <v>0.33054403551298772</v>
          </cell>
          <cell r="BI538">
            <v>-5000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1.0491803278688525</v>
          </cell>
          <cell r="BX538">
            <v>1.2272727272727271</v>
          </cell>
          <cell r="BY538">
            <v>0.81027326376802444</v>
          </cell>
          <cell r="BZ538">
            <v>0.92202102391621266</v>
          </cell>
          <cell r="CA538">
            <v>-5000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0.53442622950819674</v>
          </cell>
          <cell r="CP538">
            <v>0.54545454545454553</v>
          </cell>
          <cell r="CQ538">
            <v>0.45117818122570197</v>
          </cell>
          <cell r="CR538">
            <v>0.49104119402430768</v>
          </cell>
          <cell r="CS538">
            <v>-5000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0.4524590163934426</v>
          </cell>
          <cell r="DH538">
            <v>0.86363636363636365</v>
          </cell>
          <cell r="DI538">
            <v>0.24029380011401291</v>
          </cell>
          <cell r="DJ538">
            <v>0.32973185536891758</v>
          </cell>
          <cell r="DK538">
            <v>-5000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-5000</v>
          </cell>
          <cell r="DZ538" t="str">
            <v>No</v>
          </cell>
          <cell r="EA538">
            <v>19600</v>
          </cell>
          <cell r="EB538">
            <v>1979600</v>
          </cell>
          <cell r="EC538">
            <v>-24600</v>
          </cell>
          <cell r="ED538">
            <v>-1.2551020408163265E-2</v>
          </cell>
          <cell r="EE538">
            <v>290</v>
          </cell>
          <cell r="EF538">
            <v>541</v>
          </cell>
        </row>
        <row r="539">
          <cell r="A539" t="str">
            <v>Christian Marques</v>
          </cell>
          <cell r="B539" t="str">
            <v>Wolverhampton</v>
          </cell>
          <cell r="C539" t="str">
            <v>Defense</v>
          </cell>
          <cell r="D539" t="str">
            <v>1.960.000</v>
          </cell>
          <cell r="E539">
            <v>1E-3</v>
          </cell>
          <cell r="F539" t="e">
            <v>#N/A</v>
          </cell>
          <cell r="G539" t="str">
            <v/>
          </cell>
          <cell r="H539">
            <v>1960000</v>
          </cell>
          <cell r="I539">
            <v>0.72043010752688141</v>
          </cell>
          <cell r="J539">
            <v>1.0147058823529413</v>
          </cell>
          <cell r="K539">
            <v>1.0031115286347965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1.34</v>
          </cell>
          <cell r="U539">
            <v>3.4499999999999997</v>
          </cell>
          <cell r="V539">
            <v>0.37019999999999997</v>
          </cell>
          <cell r="W539">
            <v>0.42870000000000003</v>
          </cell>
          <cell r="X539">
            <v>1.2010999999999998</v>
          </cell>
          <cell r="Y539">
            <v>-5000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-5000</v>
          </cell>
          <cell r="AM539">
            <v>0.76119402985074625</v>
          </cell>
          <cell r="AN539">
            <v>0.41449275362318844</v>
          </cell>
          <cell r="AO539">
            <v>0.5680157509253958</v>
          </cell>
          <cell r="AP539">
            <v>0.6575486282136096</v>
          </cell>
          <cell r="AQ539">
            <v>-5000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0.74626865671641784</v>
          </cell>
          <cell r="BF539">
            <v>0.49275362318840582</v>
          </cell>
          <cell r="BG539">
            <v>0.43361157671679662</v>
          </cell>
          <cell r="BH539">
            <v>0.56885035720576971</v>
          </cell>
          <cell r="BI539">
            <v>-5000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-5000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0.90298507462686561</v>
          </cell>
          <cell r="CP539">
            <v>0.336231884057971</v>
          </cell>
          <cell r="CQ539">
            <v>0.74408044116881922</v>
          </cell>
          <cell r="CR539">
            <v>0.8196911202991144</v>
          </cell>
          <cell r="CS539">
            <v>-5000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0.74626865671641784</v>
          </cell>
          <cell r="DH539">
            <v>0.31884057971014496</v>
          </cell>
          <cell r="DI539">
            <v>0.7900918060026465</v>
          </cell>
          <cell r="DJ539">
            <v>0.76786766486696367</v>
          </cell>
          <cell r="DK539">
            <v>-5000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-5000</v>
          </cell>
          <cell r="DZ539" t="str">
            <v>No</v>
          </cell>
          <cell r="EA539">
            <v>19600</v>
          </cell>
          <cell r="EB539">
            <v>1979600</v>
          </cell>
          <cell r="EC539">
            <v>-24600</v>
          </cell>
          <cell r="ED539">
            <v>-1.2551020408163265E-2</v>
          </cell>
          <cell r="EE539">
            <v>291</v>
          </cell>
          <cell r="EF539">
            <v>542</v>
          </cell>
        </row>
        <row r="540">
          <cell r="A540" t="str">
            <v>David de Gea</v>
          </cell>
          <cell r="B540" t="str">
            <v>Manchester United</v>
          </cell>
          <cell r="C540" t="str">
            <v>Goalkeeper</v>
          </cell>
          <cell r="D540" t="str">
            <v>6.709.000</v>
          </cell>
          <cell r="E540">
            <v>8.0000000000000002E-3</v>
          </cell>
          <cell r="F540" t="str">
            <v>David de Gea</v>
          </cell>
          <cell r="G540" t="str">
            <v>Chelsea</v>
          </cell>
          <cell r="H540">
            <v>6709000</v>
          </cell>
          <cell r="I540">
            <v>1.0573248407643316</v>
          </cell>
          <cell r="J540">
            <v>1.0991379310344831</v>
          </cell>
          <cell r="K540">
            <v>0.88645172167921571</v>
          </cell>
          <cell r="L540">
            <v>190</v>
          </cell>
          <cell r="M540">
            <v>0</v>
          </cell>
          <cell r="N540">
            <v>0</v>
          </cell>
          <cell r="O540">
            <v>0</v>
          </cell>
          <cell r="P540">
            <v>0.58505813630828229</v>
          </cell>
          <cell r="Q540">
            <v>11.760775862068968</v>
          </cell>
          <cell r="R540">
            <v>0.06</v>
          </cell>
          <cell r="S540">
            <v>0</v>
          </cell>
          <cell r="T540">
            <v>3.32</v>
          </cell>
          <cell r="U540">
            <v>2.5499999999999998</v>
          </cell>
          <cell r="V540">
            <v>0.91920000000000002</v>
          </cell>
          <cell r="W540">
            <v>0.45950000000000002</v>
          </cell>
          <cell r="X540">
            <v>0.62139999999999995</v>
          </cell>
          <cell r="Y540">
            <v>14000</v>
          </cell>
          <cell r="Z540">
            <v>22980</v>
          </cell>
          <cell r="AA540">
            <v>2297.5</v>
          </cell>
          <cell r="AB540">
            <v>-9321</v>
          </cell>
          <cell r="AC540">
            <v>0</v>
          </cell>
          <cell r="AD540">
            <v>0</v>
          </cell>
          <cell r="AE540">
            <v>0</v>
          </cell>
          <cell r="AF540">
            <v>43879.36022312117</v>
          </cell>
          <cell r="AG540">
            <v>58803.879310344841</v>
          </cell>
          <cell r="AH540">
            <v>-1200</v>
          </cell>
          <cell r="AI540">
            <v>0</v>
          </cell>
          <cell r="AJ540">
            <v>33200</v>
          </cell>
          <cell r="AK540">
            <v>-20400</v>
          </cell>
          <cell r="AL540">
            <v>144239.739533466</v>
          </cell>
          <cell r="AM540">
            <v>0.25</v>
          </cell>
          <cell r="AN540">
            <v>0.78823529411764703</v>
          </cell>
          <cell r="AO540">
            <v>0.22901771012753316</v>
          </cell>
          <cell r="AP540">
            <v>0.23927897427873451</v>
          </cell>
          <cell r="AQ540">
            <v>14000</v>
          </cell>
          <cell r="AR540">
            <v>3620.0000000000005</v>
          </cell>
          <cell r="AS540">
            <v>1052.5</v>
          </cell>
          <cell r="AT540">
            <v>-9669</v>
          </cell>
          <cell r="AU540">
            <v>0</v>
          </cell>
          <cell r="AV540">
            <v>0</v>
          </cell>
          <cell r="AW540">
            <v>0</v>
          </cell>
          <cell r="AX540">
            <v>10049.150600160374</v>
          </cell>
          <cell r="AY540">
            <v>46351.293103448283</v>
          </cell>
          <cell r="AZ540">
            <v>-1200</v>
          </cell>
          <cell r="BA540">
            <v>0</v>
          </cell>
          <cell r="BB540">
            <v>8300</v>
          </cell>
          <cell r="BC540">
            <v>-16080</v>
          </cell>
          <cell r="BD540">
            <v>21211.97185180433</v>
          </cell>
          <cell r="BE540">
            <v>0.59337349397590367</v>
          </cell>
          <cell r="BF540">
            <v>0.4</v>
          </cell>
          <cell r="BG540">
            <v>0.61634035627370798</v>
          </cell>
          <cell r="BH540">
            <v>0.60474790671856271</v>
          </cell>
          <cell r="BI540">
            <v>14000</v>
          </cell>
          <cell r="BJ540">
            <v>14777.499999999998</v>
          </cell>
          <cell r="BK540">
            <v>1104</v>
          </cell>
          <cell r="BL540">
            <v>-2821.5</v>
          </cell>
          <cell r="BM540">
            <v>0</v>
          </cell>
          <cell r="BN540">
            <v>0</v>
          </cell>
          <cell r="BO540">
            <v>0</v>
          </cell>
          <cell r="BP540">
            <v>27044.620512980873</v>
          </cell>
          <cell r="BQ540">
            <v>23521.551724137938</v>
          </cell>
          <cell r="BR540">
            <v>-1200</v>
          </cell>
          <cell r="BS540">
            <v>0</v>
          </cell>
          <cell r="BT540">
            <v>19700</v>
          </cell>
          <cell r="BU540">
            <v>-8160</v>
          </cell>
          <cell r="BV540">
            <v>18491.543059279702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14000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-1200</v>
          </cell>
          <cell r="CK540">
            <v>0</v>
          </cell>
          <cell r="CL540">
            <v>0</v>
          </cell>
          <cell r="CM540">
            <v>0</v>
          </cell>
          <cell r="CN540">
            <v>-150</v>
          </cell>
          <cell r="CO540">
            <v>0.56024096385542177</v>
          </cell>
          <cell r="CP540">
            <v>0.38039215686274513</v>
          </cell>
          <cell r="CQ540">
            <v>0.64794080208065019</v>
          </cell>
          <cell r="CR540">
            <v>0.60249728586850793</v>
          </cell>
          <cell r="CS540">
            <v>14000</v>
          </cell>
          <cell r="CT540">
            <v>14432.5</v>
          </cell>
          <cell r="CU540">
            <v>1153</v>
          </cell>
          <cell r="CV540">
            <v>-2880</v>
          </cell>
          <cell r="CW540">
            <v>0</v>
          </cell>
          <cell r="CX540">
            <v>0</v>
          </cell>
          <cell r="CY540">
            <v>0</v>
          </cell>
          <cell r="CZ540">
            <v>28431.227857754908</v>
          </cell>
          <cell r="DA540">
            <v>22368.534482758627</v>
          </cell>
          <cell r="DB540">
            <v>-1200</v>
          </cell>
          <cell r="DC540">
            <v>0</v>
          </cell>
          <cell r="DD540">
            <v>18600.000000000004</v>
          </cell>
          <cell r="DE540">
            <v>-7760.0000000000009</v>
          </cell>
          <cell r="DF540">
            <v>4571.5788962820961</v>
          </cell>
          <cell r="DG540">
            <v>0.51506024096385539</v>
          </cell>
          <cell r="DH540">
            <v>0.54117647058823526</v>
          </cell>
          <cell r="DI540">
            <v>0.43000607537435093</v>
          </cell>
          <cell r="DJ540">
            <v>0.47061558920018254</v>
          </cell>
          <cell r="DK540">
            <v>14000</v>
          </cell>
          <cell r="DL540">
            <v>11272.5</v>
          </cell>
          <cell r="DM540">
            <v>1208.5</v>
          </cell>
          <cell r="DN540">
            <v>-4611</v>
          </cell>
          <cell r="DO540">
            <v>0</v>
          </cell>
          <cell r="DP540">
            <v>0</v>
          </cell>
          <cell r="DQ540">
            <v>0</v>
          </cell>
          <cell r="DR540">
            <v>18868.391479481739</v>
          </cell>
          <cell r="DS540">
            <v>31823.275862068971</v>
          </cell>
          <cell r="DT540">
            <v>-1200</v>
          </cell>
          <cell r="DU540">
            <v>0</v>
          </cell>
          <cell r="DV540">
            <v>17100</v>
          </cell>
          <cell r="DW540">
            <v>-8772.1239376367594</v>
          </cell>
          <cell r="DX540">
            <v>2052.798231372311</v>
          </cell>
          <cell r="DY540">
            <v>190417.63157220444</v>
          </cell>
          <cell r="DZ540" t="str">
            <v>Yes</v>
          </cell>
          <cell r="EA540">
            <v>0</v>
          </cell>
          <cell r="EB540">
            <v>6709000</v>
          </cell>
          <cell r="EC540">
            <v>190417.63157220444</v>
          </cell>
          <cell r="ED540">
            <v>2.8382416391743097E-2</v>
          </cell>
          <cell r="EE540">
            <v>11</v>
          </cell>
          <cell r="EF540">
            <v>23</v>
          </cell>
        </row>
        <row r="541">
          <cell r="A541" t="str">
            <v>Steven Alzate</v>
          </cell>
          <cell r="B541" t="str">
            <v>Brighton and Hove</v>
          </cell>
          <cell r="C541" t="str">
            <v>Midfield</v>
          </cell>
          <cell r="D541" t="str">
            <v>2.648.000</v>
          </cell>
          <cell r="E541">
            <v>5.0000000000000001E-3</v>
          </cell>
          <cell r="F541" t="str">
            <v>Steven Alzate</v>
          </cell>
          <cell r="G541" t="str">
            <v>West Bromwich</v>
          </cell>
          <cell r="H541">
            <v>2648000</v>
          </cell>
          <cell r="I541">
            <v>1.0849673202614376</v>
          </cell>
          <cell r="J541">
            <v>0.94845360824742264</v>
          </cell>
          <cell r="K541">
            <v>1.0487343186434583</v>
          </cell>
          <cell r="L541">
            <v>95</v>
          </cell>
          <cell r="M541">
            <v>0.16274509803921564</v>
          </cell>
          <cell r="N541">
            <v>0.10849673202614377</v>
          </cell>
          <cell r="O541">
            <v>0.3146405228758169</v>
          </cell>
          <cell r="P541">
            <v>0.39851904108451419</v>
          </cell>
          <cell r="Q541">
            <v>0</v>
          </cell>
          <cell r="R541">
            <v>0.25</v>
          </cell>
          <cell r="S541">
            <v>0.01</v>
          </cell>
          <cell r="T541">
            <v>1.66</v>
          </cell>
          <cell r="U541">
            <v>0.92</v>
          </cell>
          <cell r="V541">
            <v>0.54459999999999997</v>
          </cell>
          <cell r="W541">
            <v>0.25019999999999998</v>
          </cell>
          <cell r="X541">
            <v>0.20519999999999999</v>
          </cell>
          <cell r="Y541">
            <v>7000</v>
          </cell>
          <cell r="Z541">
            <v>13615</v>
          </cell>
          <cell r="AA541">
            <v>1251</v>
          </cell>
          <cell r="AB541">
            <v>-3078</v>
          </cell>
          <cell r="AC541">
            <v>20343.137254901954</v>
          </cell>
          <cell r="AD541">
            <v>5424.8366013071882</v>
          </cell>
          <cell r="AE541">
            <v>3146.405228758169</v>
          </cell>
          <cell r="AF541">
            <v>0</v>
          </cell>
          <cell r="AG541">
            <v>0</v>
          </cell>
          <cell r="AH541">
            <v>-5000</v>
          </cell>
          <cell r="AI541">
            <v>-500</v>
          </cell>
          <cell r="AJ541">
            <v>16600</v>
          </cell>
          <cell r="AK541">
            <v>-7360</v>
          </cell>
          <cell r="AL541">
            <v>51442.37908496731</v>
          </cell>
          <cell r="AM541">
            <v>0.77108433734939763</v>
          </cell>
          <cell r="AN541">
            <v>1.173913043478261</v>
          </cell>
          <cell r="AO541">
            <v>0.85214378896621135</v>
          </cell>
          <cell r="AP541">
            <v>0.81060146116412601</v>
          </cell>
          <cell r="AQ541">
            <v>7000</v>
          </cell>
          <cell r="AR541">
            <v>10132.5</v>
          </cell>
          <cell r="AS541">
            <v>1424.9999999999998</v>
          </cell>
          <cell r="AT541">
            <v>-4644</v>
          </cell>
          <cell r="AU541">
            <v>15686.274509803918</v>
          </cell>
          <cell r="AV541">
            <v>4183.0065359477112</v>
          </cell>
          <cell r="AW541">
            <v>2426.1437908496728</v>
          </cell>
          <cell r="AX541">
            <v>0</v>
          </cell>
          <cell r="AY541">
            <v>0</v>
          </cell>
          <cell r="AZ541">
            <v>-5000</v>
          </cell>
          <cell r="BA541">
            <v>-500</v>
          </cell>
          <cell r="BB541">
            <v>12800</v>
          </cell>
          <cell r="BC541">
            <v>-8640</v>
          </cell>
          <cell r="BD541">
            <v>13934.462418300653</v>
          </cell>
          <cell r="BE541">
            <v>0.78313253012048201</v>
          </cell>
          <cell r="BF541">
            <v>1.2499999999999998</v>
          </cell>
          <cell r="BG541">
            <v>0.79453360250333427</v>
          </cell>
          <cell r="BH541">
            <v>0.78881246845760333</v>
          </cell>
          <cell r="BI541">
            <v>7000</v>
          </cell>
          <cell r="BJ541">
            <v>9905</v>
          </cell>
          <cell r="BK541">
            <v>1394</v>
          </cell>
          <cell r="BL541">
            <v>-4876.5</v>
          </cell>
          <cell r="BM541">
            <v>15931.372549019605</v>
          </cell>
          <cell r="BN541">
            <v>4248.3660130718945</v>
          </cell>
          <cell r="BO541">
            <v>2464.0522875816987</v>
          </cell>
          <cell r="BP541">
            <v>0</v>
          </cell>
          <cell r="BQ541">
            <v>0</v>
          </cell>
          <cell r="BR541">
            <v>-5000</v>
          </cell>
          <cell r="BS541">
            <v>-500</v>
          </cell>
          <cell r="BT541">
            <v>13000.000000000002</v>
          </cell>
          <cell r="BU541">
            <v>-9199.9999999999982</v>
          </cell>
          <cell r="BV541">
            <v>6841.5727124182995</v>
          </cell>
          <cell r="BW541">
            <v>1.0060240963855422</v>
          </cell>
          <cell r="BX541">
            <v>0.83695652173913038</v>
          </cell>
          <cell r="BY541">
            <v>1.1618342427282833</v>
          </cell>
          <cell r="BZ541">
            <v>1.0811259150489836</v>
          </cell>
          <cell r="CA541">
            <v>7000</v>
          </cell>
          <cell r="CB541">
            <v>14640</v>
          </cell>
          <cell r="CC541">
            <v>1234</v>
          </cell>
          <cell r="CD541">
            <v>-2514</v>
          </cell>
          <cell r="CE541">
            <v>20465.686274509801</v>
          </cell>
          <cell r="CF541">
            <v>5457.5163398692803</v>
          </cell>
          <cell r="CG541">
            <v>3165.3594771241824</v>
          </cell>
          <cell r="CH541">
            <v>0</v>
          </cell>
          <cell r="CI541">
            <v>0</v>
          </cell>
          <cell r="CJ541">
            <v>-5000</v>
          </cell>
          <cell r="CK541">
            <v>-500</v>
          </cell>
          <cell r="CL541">
            <v>16700</v>
          </cell>
          <cell r="CM541">
            <v>-6160</v>
          </cell>
          <cell r="CN541">
            <v>5936.0702614379088</v>
          </cell>
          <cell r="CO541">
            <v>0.58433734939759041</v>
          </cell>
          <cell r="CP541">
            <v>2.0217391304347827</v>
          </cell>
          <cell r="CQ541">
            <v>0.39062783535852114</v>
          </cell>
          <cell r="CR541">
            <v>0.47776399394922653</v>
          </cell>
          <cell r="CS541">
            <v>7000</v>
          </cell>
          <cell r="CT541">
            <v>4800</v>
          </cell>
          <cell r="CU541">
            <v>1153</v>
          </cell>
          <cell r="CV541">
            <v>-8659.5</v>
          </cell>
          <cell r="CW541">
            <v>11887.254901960781</v>
          </cell>
          <cell r="CX541">
            <v>3169.9346405228753</v>
          </cell>
          <cell r="CY541">
            <v>1838.5620915032675</v>
          </cell>
          <cell r="CZ541">
            <v>0</v>
          </cell>
          <cell r="DA541">
            <v>0</v>
          </cell>
          <cell r="DB541">
            <v>-5000</v>
          </cell>
          <cell r="DC541">
            <v>-500</v>
          </cell>
          <cell r="DD541">
            <v>9700</v>
          </cell>
          <cell r="DE541">
            <v>-14880</v>
          </cell>
          <cell r="DF541">
            <v>219.32822712418283</v>
          </cell>
          <cell r="DG541">
            <v>0.90361445783132532</v>
          </cell>
          <cell r="DH541">
            <v>1.1413043478260869</v>
          </cell>
          <cell r="DI541">
            <v>0.8780954309205613</v>
          </cell>
          <cell r="DJ541">
            <v>0.890763563879578</v>
          </cell>
          <cell r="DK541">
            <v>7000</v>
          </cell>
          <cell r="DL541">
            <v>11820</v>
          </cell>
          <cell r="DM541">
            <v>1328.5</v>
          </cell>
          <cell r="DN541">
            <v>-3922.5</v>
          </cell>
          <cell r="DO541">
            <v>18382.352941176465</v>
          </cell>
          <cell r="DP541">
            <v>4901.9607843137246</v>
          </cell>
          <cell r="DQ541">
            <v>2843.1372549019597</v>
          </cell>
          <cell r="DR541">
            <v>0</v>
          </cell>
          <cell r="DS541">
            <v>0</v>
          </cell>
          <cell r="DT541">
            <v>-5000</v>
          </cell>
          <cell r="DU541">
            <v>-500</v>
          </cell>
          <cell r="DV541">
            <v>15000</v>
          </cell>
          <cell r="DW541">
            <v>-6462.7823715753311</v>
          </cell>
          <cell r="DX541">
            <v>1199.7083940255254</v>
          </cell>
          <cell r="DY541">
            <v>79573.521098273879</v>
          </cell>
          <cell r="DZ541" t="str">
            <v>No</v>
          </cell>
          <cell r="EA541">
            <v>26480</v>
          </cell>
          <cell r="EB541">
            <v>2674480</v>
          </cell>
          <cell r="EC541">
            <v>53093.521098273879</v>
          </cell>
          <cell r="ED541">
            <v>2.0050423375481071E-2</v>
          </cell>
          <cell r="EE541">
            <v>98</v>
          </cell>
          <cell r="EF541">
            <v>47</v>
          </cell>
        </row>
        <row r="542">
          <cell r="A542" t="str">
            <v>Luke Cundle</v>
          </cell>
          <cell r="B542" t="str">
            <v>Wolverhampton</v>
          </cell>
          <cell r="C542" t="str">
            <v>Midfield</v>
          </cell>
          <cell r="D542" t="str">
            <v>1.960.000</v>
          </cell>
          <cell r="E542">
            <v>1E-3</v>
          </cell>
          <cell r="F542" t="e">
            <v>#N/A</v>
          </cell>
          <cell r="G542" t="str">
            <v/>
          </cell>
          <cell r="H542">
            <v>1960000</v>
          </cell>
          <cell r="I542">
            <v>0.72043010752688141</v>
          </cell>
          <cell r="J542">
            <v>1.0147058823529413</v>
          </cell>
          <cell r="K542">
            <v>1.0031115286347965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1.34</v>
          </cell>
          <cell r="U542">
            <v>3.4499999999999997</v>
          </cell>
          <cell r="V542">
            <v>0.37019999999999997</v>
          </cell>
          <cell r="W542">
            <v>0.42870000000000003</v>
          </cell>
          <cell r="X542">
            <v>1.2010999999999998</v>
          </cell>
          <cell r="Y542">
            <v>-5000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-5000</v>
          </cell>
          <cell r="AM542">
            <v>0.76119402985074625</v>
          </cell>
          <cell r="AN542">
            <v>0.41449275362318844</v>
          </cell>
          <cell r="AO542">
            <v>0.5680157509253958</v>
          </cell>
          <cell r="AP542">
            <v>0.6575486282136096</v>
          </cell>
          <cell r="AQ542">
            <v>-5000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0.74626865671641784</v>
          </cell>
          <cell r="BF542">
            <v>0.49275362318840582</v>
          </cell>
          <cell r="BG542">
            <v>0.43361157671679662</v>
          </cell>
          <cell r="BH542">
            <v>0.56885035720576971</v>
          </cell>
          <cell r="BI542">
            <v>-5000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-5000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0.90298507462686561</v>
          </cell>
          <cell r="CP542">
            <v>0.336231884057971</v>
          </cell>
          <cell r="CQ542">
            <v>0.74408044116881922</v>
          </cell>
          <cell r="CR542">
            <v>0.8196911202991144</v>
          </cell>
          <cell r="CS542">
            <v>-5000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0.74626865671641784</v>
          </cell>
          <cell r="DH542">
            <v>0.31884057971014496</v>
          </cell>
          <cell r="DI542">
            <v>0.7900918060026465</v>
          </cell>
          <cell r="DJ542">
            <v>0.76786766486696367</v>
          </cell>
          <cell r="DK542">
            <v>-5000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-5000</v>
          </cell>
          <cell r="DZ542" t="str">
            <v>No</v>
          </cell>
          <cell r="EA542">
            <v>19600</v>
          </cell>
          <cell r="EB542">
            <v>1979600</v>
          </cell>
          <cell r="EC542">
            <v>-24600</v>
          </cell>
          <cell r="ED542">
            <v>-1.2551020408163265E-2</v>
          </cell>
          <cell r="EE542">
            <v>292</v>
          </cell>
          <cell r="EF542">
            <v>543</v>
          </cell>
        </row>
        <row r="543">
          <cell r="A543" t="str">
            <v>Owen Otasowie</v>
          </cell>
          <cell r="B543" t="str">
            <v>Wolverhampton</v>
          </cell>
          <cell r="C543" t="str">
            <v>Midfield</v>
          </cell>
          <cell r="D543" t="str">
            <v>1.960.000</v>
          </cell>
          <cell r="E543">
            <v>8.0000000000000002E-3</v>
          </cell>
          <cell r="F543" t="str">
            <v>Owen Otasowie</v>
          </cell>
          <cell r="G543" t="str">
            <v/>
          </cell>
          <cell r="H543">
            <v>1960000</v>
          </cell>
          <cell r="I543">
            <v>0.72043010752688141</v>
          </cell>
          <cell r="J543">
            <v>1.0147058823529413</v>
          </cell>
          <cell r="K543">
            <v>1.0031115286347965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1.34</v>
          </cell>
          <cell r="U543">
            <v>3.4499999999999997</v>
          </cell>
          <cell r="V543">
            <v>0.37019999999999997</v>
          </cell>
          <cell r="W543">
            <v>0.42870000000000003</v>
          </cell>
          <cell r="X543">
            <v>1.2010999999999998</v>
          </cell>
          <cell r="Y543">
            <v>-5000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-5000</v>
          </cell>
          <cell r="AM543">
            <v>0.76119402985074625</v>
          </cell>
          <cell r="AN543">
            <v>0.41449275362318844</v>
          </cell>
          <cell r="AO543">
            <v>0.5680157509253958</v>
          </cell>
          <cell r="AP543">
            <v>0.6575486282136096</v>
          </cell>
          <cell r="AQ543">
            <v>-5000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0.74626865671641784</v>
          </cell>
          <cell r="BF543">
            <v>0.49275362318840582</v>
          </cell>
          <cell r="BG543">
            <v>0.43361157671679662</v>
          </cell>
          <cell r="BH543">
            <v>0.56885035720576971</v>
          </cell>
          <cell r="BI543">
            <v>-5000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-5000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0.90298507462686561</v>
          </cell>
          <cell r="CP543">
            <v>0.336231884057971</v>
          </cell>
          <cell r="CQ543">
            <v>0.74408044116881922</v>
          </cell>
          <cell r="CR543">
            <v>0.8196911202991144</v>
          </cell>
          <cell r="CS543">
            <v>-5000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0.74626865671641784</v>
          </cell>
          <cell r="DH543">
            <v>0.31884057971014496</v>
          </cell>
          <cell r="DI543">
            <v>0.7900918060026465</v>
          </cell>
          <cell r="DJ543">
            <v>0.76786766486696367</v>
          </cell>
          <cell r="DK543">
            <v>-5000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-5000</v>
          </cell>
          <cell r="DZ543" t="str">
            <v>No</v>
          </cell>
          <cell r="EA543">
            <v>19600</v>
          </cell>
          <cell r="EB543">
            <v>1979600</v>
          </cell>
          <cell r="EC543">
            <v>-24600</v>
          </cell>
          <cell r="ED543">
            <v>-1.2551020408163265E-2</v>
          </cell>
          <cell r="EE543">
            <v>293</v>
          </cell>
          <cell r="EF543">
            <v>544</v>
          </cell>
        </row>
        <row r="544">
          <cell r="A544" t="str">
            <v>Davinson Sanchez</v>
          </cell>
          <cell r="B544" t="str">
            <v>Tottenham</v>
          </cell>
          <cell r="C544" t="str">
            <v>Defense</v>
          </cell>
          <cell r="D544" t="str">
            <v>3.586.000</v>
          </cell>
          <cell r="E544">
            <v>2.7000000000000003E-2</v>
          </cell>
          <cell r="F544" t="str">
            <v>Davinson Sanchez</v>
          </cell>
          <cell r="G544" t="str">
            <v>Burnley</v>
          </cell>
          <cell r="H544">
            <v>3586000</v>
          </cell>
          <cell r="I544">
            <v>0.9023668639053255</v>
          </cell>
          <cell r="J544">
            <v>0.99497487437185905</v>
          </cell>
          <cell r="K544">
            <v>0.97751435805271281</v>
          </cell>
          <cell r="L544">
            <v>190</v>
          </cell>
          <cell r="M544">
            <v>3.609467455621302E-2</v>
          </cell>
          <cell r="N544">
            <v>1.804733727810651E-2</v>
          </cell>
          <cell r="O544">
            <v>0.18949704142011836</v>
          </cell>
          <cell r="P544">
            <v>0.75268605570058889</v>
          </cell>
          <cell r="Q544">
            <v>0</v>
          </cell>
          <cell r="R544">
            <v>0.23</v>
          </cell>
          <cell r="S544">
            <v>0</v>
          </cell>
          <cell r="T544">
            <v>3.05</v>
          </cell>
          <cell r="U544">
            <v>1.98</v>
          </cell>
          <cell r="V544">
            <v>0.98889999999999989</v>
          </cell>
          <cell r="W544">
            <v>0.52160000000000006</v>
          </cell>
          <cell r="X544">
            <v>0.4894</v>
          </cell>
          <cell r="Y544">
            <v>14000</v>
          </cell>
          <cell r="Z544">
            <v>24722.499999999996</v>
          </cell>
          <cell r="AA544">
            <v>2608.0000000000005</v>
          </cell>
          <cell r="AB544">
            <v>-7341</v>
          </cell>
          <cell r="AC544">
            <v>5414.2011834319528</v>
          </cell>
          <cell r="AD544">
            <v>902.36686390532554</v>
          </cell>
          <cell r="AE544">
            <v>1894.9704142011835</v>
          </cell>
          <cell r="AF544">
            <v>37634.302785029446</v>
          </cell>
          <cell r="AG544">
            <v>0</v>
          </cell>
          <cell r="AH544">
            <v>-4600</v>
          </cell>
          <cell r="AI544">
            <v>0</v>
          </cell>
          <cell r="AJ544">
            <v>30500</v>
          </cell>
          <cell r="AK544">
            <v>-15840</v>
          </cell>
          <cell r="AL544">
            <v>89895.341246567914</v>
          </cell>
          <cell r="AM544">
            <v>0.63934426229508201</v>
          </cell>
          <cell r="AN544">
            <v>0.4494949494949495</v>
          </cell>
          <cell r="AO544">
            <v>0.54558703411891074</v>
          </cell>
          <cell r="AP544">
            <v>0.59060811021058346</v>
          </cell>
          <cell r="AQ544">
            <v>14000</v>
          </cell>
          <cell r="AR544">
            <v>15437.500000000002</v>
          </cell>
          <cell r="AS544">
            <v>1096</v>
          </cell>
          <cell r="AT544">
            <v>-2449.5</v>
          </cell>
          <cell r="AU544">
            <v>3461.5384615384619</v>
          </cell>
          <cell r="AV544">
            <v>576.92307692307702</v>
          </cell>
          <cell r="AW544">
            <v>1211.5384615384617</v>
          </cell>
          <cell r="AX544">
            <v>20532.787637617279</v>
          </cell>
          <cell r="AY544">
            <v>0</v>
          </cell>
          <cell r="AZ544">
            <v>-4600</v>
          </cell>
          <cell r="BA544">
            <v>0</v>
          </cell>
          <cell r="BB544">
            <v>19500</v>
          </cell>
          <cell r="BC544">
            <v>-7120</v>
          </cell>
          <cell r="BD544">
            <v>23823.393818808639</v>
          </cell>
          <cell r="BE544">
            <v>0.38360655737704918</v>
          </cell>
          <cell r="BF544">
            <v>0.77777777777777779</v>
          </cell>
          <cell r="BG544">
            <v>0.28482140701734565</v>
          </cell>
          <cell r="BH544">
            <v>0.33054403551298772</v>
          </cell>
          <cell r="BI544">
            <v>14000</v>
          </cell>
          <cell r="BJ544">
            <v>7155</v>
          </cell>
          <cell r="BK544">
            <v>1296</v>
          </cell>
          <cell r="BL544">
            <v>-6819</v>
          </cell>
          <cell r="BM544">
            <v>2076.9230769230771</v>
          </cell>
          <cell r="BN544">
            <v>346.15384615384619</v>
          </cell>
          <cell r="BO544">
            <v>726.92307692307702</v>
          </cell>
          <cell r="BP544">
            <v>10719.055071348897</v>
          </cell>
          <cell r="BQ544">
            <v>0</v>
          </cell>
          <cell r="BR544">
            <v>-4600</v>
          </cell>
          <cell r="BS544">
            <v>0</v>
          </cell>
          <cell r="BT544">
            <v>11700</v>
          </cell>
          <cell r="BU544">
            <v>-12320</v>
          </cell>
          <cell r="BV544">
            <v>2570.2637678372248</v>
          </cell>
          <cell r="BW544">
            <v>1.0491803278688525</v>
          </cell>
          <cell r="BX544">
            <v>1.2272727272727271</v>
          </cell>
          <cell r="BY544">
            <v>0.81027326376802444</v>
          </cell>
          <cell r="BZ544">
            <v>0.92202102391621266</v>
          </cell>
          <cell r="CA544">
            <v>14000</v>
          </cell>
          <cell r="CB544">
            <v>23104.999999999996</v>
          </cell>
          <cell r="CC544">
            <v>2478</v>
          </cell>
          <cell r="CD544">
            <v>-8703</v>
          </cell>
          <cell r="CE544">
            <v>5680.4733727810653</v>
          </cell>
          <cell r="CF544">
            <v>946.74556213017763</v>
          </cell>
          <cell r="CG544">
            <v>1988.165680473373</v>
          </cell>
          <cell r="CH544">
            <v>30494.069347259861</v>
          </cell>
          <cell r="CI544">
            <v>0</v>
          </cell>
          <cell r="CJ544">
            <v>-4600</v>
          </cell>
          <cell r="CK544">
            <v>0</v>
          </cell>
          <cell r="CL544">
            <v>32000</v>
          </cell>
          <cell r="CM544">
            <v>-19439.999999999996</v>
          </cell>
          <cell r="CN544">
            <v>7993.6817453305594</v>
          </cell>
          <cell r="CO544">
            <v>0.53442622950819674</v>
          </cell>
          <cell r="CP544">
            <v>0.54545454545454553</v>
          </cell>
          <cell r="CQ544">
            <v>0.45117818122570197</v>
          </cell>
          <cell r="CR544">
            <v>0.49104119402430768</v>
          </cell>
          <cell r="CS544">
            <v>14000</v>
          </cell>
          <cell r="CT544">
            <v>12400</v>
          </cell>
          <cell r="CU544">
            <v>1267</v>
          </cell>
          <cell r="CV544">
            <v>-3760.4999999999995</v>
          </cell>
          <cell r="CW544">
            <v>2893.4911242603553</v>
          </cell>
          <cell r="CX544">
            <v>482.24852071005927</v>
          </cell>
          <cell r="CY544">
            <v>1012.7218934911243</v>
          </cell>
          <cell r="CZ544">
            <v>16979.776282246956</v>
          </cell>
          <cell r="DA544">
            <v>0</v>
          </cell>
          <cell r="DB544">
            <v>-4600</v>
          </cell>
          <cell r="DC544">
            <v>0</v>
          </cell>
          <cell r="DD544">
            <v>16300</v>
          </cell>
          <cell r="DE544">
            <v>-8640.0000000000018</v>
          </cell>
          <cell r="DF544">
            <v>2145.9211137942812</v>
          </cell>
          <cell r="DG544">
            <v>0.4524590163934426</v>
          </cell>
          <cell r="DH544">
            <v>0.86363636363636365</v>
          </cell>
          <cell r="DI544">
            <v>0.24029380011401291</v>
          </cell>
          <cell r="DJ544">
            <v>0.32973185536891758</v>
          </cell>
          <cell r="DK544">
            <v>14000</v>
          </cell>
          <cell r="DL544">
            <v>7685</v>
          </cell>
          <cell r="DM544">
            <v>1208.5</v>
          </cell>
          <cell r="DN544">
            <v>-6763.5</v>
          </cell>
          <cell r="DO544">
            <v>2449.7041420118344</v>
          </cell>
          <cell r="DP544">
            <v>408.28402366863907</v>
          </cell>
          <cell r="DQ544">
            <v>857.39644970414201</v>
          </cell>
          <cell r="DR544">
            <v>9043.2896308561048</v>
          </cell>
          <cell r="DS544">
            <v>0</v>
          </cell>
          <cell r="DT544">
            <v>-4600</v>
          </cell>
          <cell r="DU544">
            <v>0</v>
          </cell>
          <cell r="DV544">
            <v>13800</v>
          </cell>
          <cell r="DW544">
            <v>-3806.2537938059645</v>
          </cell>
          <cell r="DX544">
            <v>633.8256391385861</v>
          </cell>
          <cell r="DY544">
            <v>127062.4273314772</v>
          </cell>
          <cell r="DZ544" t="str">
            <v>No</v>
          </cell>
          <cell r="EA544">
            <v>35860</v>
          </cell>
          <cell r="EB544">
            <v>3621860</v>
          </cell>
          <cell r="EC544">
            <v>91202.4273314772</v>
          </cell>
          <cell r="ED544">
            <v>2.5432913366279196E-2</v>
          </cell>
          <cell r="EE544">
            <v>57</v>
          </cell>
          <cell r="EF544">
            <v>28</v>
          </cell>
        </row>
        <row r="545">
          <cell r="A545" t="str">
            <v>Joao Cancelo</v>
          </cell>
          <cell r="B545" t="str">
            <v>Manchester City</v>
          </cell>
          <cell r="C545" t="str">
            <v>Defense</v>
          </cell>
          <cell r="D545" t="str">
            <v>5.577.000</v>
          </cell>
          <cell r="E545">
            <v>0.30399999999999999</v>
          </cell>
          <cell r="F545" t="str">
            <v>Joao Cancelo</v>
          </cell>
          <cell r="G545" t="str">
            <v>Wolverhampton</v>
          </cell>
          <cell r="H545">
            <v>5577000</v>
          </cell>
          <cell r="I545">
            <v>0.99784017278617732</v>
          </cell>
          <cell r="J545">
            <v>0.62903225806451601</v>
          </cell>
          <cell r="K545">
            <v>1.2318970745493336</v>
          </cell>
          <cell r="L545">
            <v>95</v>
          </cell>
          <cell r="M545">
            <v>2.993520518358532E-2</v>
          </cell>
          <cell r="N545">
            <v>5.987041036717064E-2</v>
          </cell>
          <cell r="O545">
            <v>0.27939524838012969</v>
          </cell>
          <cell r="P545">
            <v>0.7391382447296001</v>
          </cell>
          <cell r="Q545">
            <v>0</v>
          </cell>
          <cell r="R545">
            <v>0.28000000000000003</v>
          </cell>
          <cell r="S545">
            <v>0</v>
          </cell>
          <cell r="T545">
            <v>4.6199999999999992</v>
          </cell>
          <cell r="U545">
            <v>0.78</v>
          </cell>
          <cell r="V545">
            <v>1.6113</v>
          </cell>
          <cell r="W545">
            <v>0.29200000000000004</v>
          </cell>
          <cell r="X545">
            <v>9.6700000000000008E-2</v>
          </cell>
          <cell r="Y545">
            <v>7000</v>
          </cell>
          <cell r="Z545">
            <v>40282.5</v>
          </cell>
          <cell r="AA545">
            <v>1460.0000000000002</v>
          </cell>
          <cell r="AB545">
            <v>-1450.5000000000002</v>
          </cell>
          <cell r="AC545">
            <v>4490.2807775377978</v>
          </cell>
          <cell r="AD545">
            <v>2993.5205183585322</v>
          </cell>
          <cell r="AE545">
            <v>2793.9524838012967</v>
          </cell>
          <cell r="AF545">
            <v>36956.912236480006</v>
          </cell>
          <cell r="AG545">
            <v>0</v>
          </cell>
          <cell r="AH545">
            <v>-5600.0000000000009</v>
          </cell>
          <cell r="AI545">
            <v>0</v>
          </cell>
          <cell r="AJ545">
            <v>46199.999999999993</v>
          </cell>
          <cell r="AK545">
            <v>-6240</v>
          </cell>
          <cell r="AL545">
            <v>128886.66601617762</v>
          </cell>
          <cell r="AM545">
            <v>1</v>
          </cell>
          <cell r="AN545">
            <v>1.4102564102564104</v>
          </cell>
          <cell r="AO545">
            <v>0.87715645355917138</v>
          </cell>
          <cell r="AP545">
            <v>0.93656631028409909</v>
          </cell>
          <cell r="AQ545">
            <v>7000</v>
          </cell>
          <cell r="AR545">
            <v>37862.5</v>
          </cell>
          <cell r="AS545">
            <v>1585</v>
          </cell>
          <cell r="AT545">
            <v>-2526.0000000000005</v>
          </cell>
          <cell r="AU545">
            <v>4490.2807775377978</v>
          </cell>
          <cell r="AV545">
            <v>2993.5205183585322</v>
          </cell>
          <cell r="AW545">
            <v>2793.9524838012967</v>
          </cell>
          <cell r="AX545">
            <v>32416.994071848349</v>
          </cell>
          <cell r="AY545">
            <v>0</v>
          </cell>
          <cell r="AZ545">
            <v>-5600.0000000000009</v>
          </cell>
          <cell r="BA545">
            <v>0</v>
          </cell>
          <cell r="BB545">
            <v>46199.999999999993</v>
          </cell>
          <cell r="BC545">
            <v>-8800</v>
          </cell>
          <cell r="BD545">
            <v>55708.12392577299</v>
          </cell>
          <cell r="BE545">
            <v>0.46103896103896108</v>
          </cell>
          <cell r="BF545">
            <v>0.73076923076923073</v>
          </cell>
          <cell r="BG545">
            <v>0.41357544208242786</v>
          </cell>
          <cell r="BH545">
            <v>0.43666278995228297</v>
          </cell>
          <cell r="BI545">
            <v>7000</v>
          </cell>
          <cell r="BJ545">
            <v>18337.5</v>
          </cell>
          <cell r="BK545">
            <v>909</v>
          </cell>
          <cell r="BL545">
            <v>-1270.5</v>
          </cell>
          <cell r="BM545">
            <v>2070.1943844492448</v>
          </cell>
          <cell r="BN545">
            <v>1380.1295896328299</v>
          </cell>
          <cell r="BO545">
            <v>1288.1209503239745</v>
          </cell>
          <cell r="BP545">
            <v>15284.471316203706</v>
          </cell>
          <cell r="BQ545">
            <v>0</v>
          </cell>
          <cell r="BR545">
            <v>-5600.0000000000009</v>
          </cell>
          <cell r="BS545">
            <v>0</v>
          </cell>
          <cell r="BT545">
            <v>21300</v>
          </cell>
          <cell r="BU545">
            <v>-4560</v>
          </cell>
          <cell r="BV545">
            <v>12284.729060152438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7000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-5600.0000000000009</v>
          </cell>
          <cell r="CK545">
            <v>0</v>
          </cell>
          <cell r="CL545">
            <v>0</v>
          </cell>
          <cell r="CM545">
            <v>0</v>
          </cell>
          <cell r="CN545">
            <v>-700.00000000000011</v>
          </cell>
          <cell r="CO545">
            <v>0.40043290043290053</v>
          </cell>
          <cell r="CP545">
            <v>0.93589743589743579</v>
          </cell>
          <cell r="CQ545">
            <v>0.35242574423949602</v>
          </cell>
          <cell r="CR545">
            <v>0.37566323077065311</v>
          </cell>
          <cell r="CS545">
            <v>7000</v>
          </cell>
          <cell r="CT545">
            <v>15862.499999999998</v>
          </cell>
          <cell r="CU545">
            <v>1124</v>
          </cell>
          <cell r="CV545">
            <v>-2110.5</v>
          </cell>
          <cell r="CW545">
            <v>1798.0561555075601</v>
          </cell>
          <cell r="CX545">
            <v>1198.7041036717069</v>
          </cell>
          <cell r="CY545">
            <v>1118.7904967602597</v>
          </cell>
          <cell r="CZ545">
            <v>13024.567299735203</v>
          </cell>
          <cell r="DA545">
            <v>0</v>
          </cell>
          <cell r="DB545">
            <v>-5600.0000000000009</v>
          </cell>
          <cell r="DC545">
            <v>0</v>
          </cell>
          <cell r="DD545">
            <v>18500</v>
          </cell>
          <cell r="DE545">
            <v>-5839.9999999999991</v>
          </cell>
          <cell r="DF545">
            <v>2442.2573784796705</v>
          </cell>
          <cell r="DG545">
            <v>0.61038961038961048</v>
          </cell>
          <cell r="DH545">
            <v>0.60256410256410253</v>
          </cell>
          <cell r="DI545">
            <v>0.45707155101977864</v>
          </cell>
          <cell r="DJ545">
            <v>0.52819667354796707</v>
          </cell>
          <cell r="DK545">
            <v>7000</v>
          </cell>
          <cell r="DL545">
            <v>21292.5</v>
          </cell>
          <cell r="DM545">
            <v>545</v>
          </cell>
          <cell r="DN545">
            <v>-589.5</v>
          </cell>
          <cell r="DO545">
            <v>2740.8207343412537</v>
          </cell>
          <cell r="DP545">
            <v>1827.2138228941692</v>
          </cell>
          <cell r="DQ545">
            <v>1705.3995680345579</v>
          </cell>
          <cell r="DR545">
            <v>16891.953196829752</v>
          </cell>
          <cell r="DS545">
            <v>0</v>
          </cell>
          <cell r="DT545">
            <v>-5600.0000000000009</v>
          </cell>
          <cell r="DU545">
            <v>0</v>
          </cell>
          <cell r="DV545">
            <v>28200</v>
          </cell>
          <cell r="DW545">
            <v>-2852.1264783634188</v>
          </cell>
          <cell r="DX545">
            <v>2005.0394013667599</v>
          </cell>
          <cell r="DY545">
            <v>200626.81578194947</v>
          </cell>
          <cell r="DZ545" t="str">
            <v>Yes</v>
          </cell>
          <cell r="EA545">
            <v>0</v>
          </cell>
          <cell r="EB545">
            <v>5577000</v>
          </cell>
          <cell r="EC545">
            <v>200626.81578194947</v>
          </cell>
          <cell r="ED545">
            <v>3.5973967326869187E-2</v>
          </cell>
          <cell r="EE545">
            <v>8</v>
          </cell>
          <cell r="EF545">
            <v>8</v>
          </cell>
        </row>
        <row r="546">
          <cell r="A546" t="str">
            <v>Fernando Marcal</v>
          </cell>
          <cell r="B546" t="str">
            <v>Wolverhampton</v>
          </cell>
          <cell r="C546" t="str">
            <v>Defense</v>
          </cell>
          <cell r="D546" t="str">
            <v>2.554.000</v>
          </cell>
          <cell r="E546">
            <v>2E-3</v>
          </cell>
          <cell r="F546" t="str">
            <v>Fernando Marcal</v>
          </cell>
          <cell r="G546" t="str">
            <v/>
          </cell>
          <cell r="H546">
            <v>2554000</v>
          </cell>
          <cell r="I546">
            <v>0.72043010752688141</v>
          </cell>
          <cell r="J546">
            <v>1.0147058823529413</v>
          </cell>
          <cell r="K546">
            <v>1.0031115286347965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1.34</v>
          </cell>
          <cell r="U546">
            <v>3.4499999999999997</v>
          </cell>
          <cell r="V546">
            <v>0.37019999999999997</v>
          </cell>
          <cell r="W546">
            <v>0.42870000000000003</v>
          </cell>
          <cell r="X546">
            <v>1.2010999999999998</v>
          </cell>
          <cell r="Y546">
            <v>-5000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-5000</v>
          </cell>
          <cell r="AM546">
            <v>0.76119402985074625</v>
          </cell>
          <cell r="AN546">
            <v>0.41449275362318844</v>
          </cell>
          <cell r="AO546">
            <v>0.5680157509253958</v>
          </cell>
          <cell r="AP546">
            <v>0.6575486282136096</v>
          </cell>
          <cell r="AQ546">
            <v>-5000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0.74626865671641784</v>
          </cell>
          <cell r="BF546">
            <v>0.49275362318840582</v>
          </cell>
          <cell r="BG546">
            <v>0.43361157671679662</v>
          </cell>
          <cell r="BH546">
            <v>0.56885035720576971</v>
          </cell>
          <cell r="BI546">
            <v>-5000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-5000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0.90298507462686561</v>
          </cell>
          <cell r="CP546">
            <v>0.336231884057971</v>
          </cell>
          <cell r="CQ546">
            <v>0.74408044116881922</v>
          </cell>
          <cell r="CR546">
            <v>0.8196911202991144</v>
          </cell>
          <cell r="CS546">
            <v>-5000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0.74626865671641784</v>
          </cell>
          <cell r="DH546">
            <v>0.31884057971014496</v>
          </cell>
          <cell r="DI546">
            <v>0.7900918060026465</v>
          </cell>
          <cell r="DJ546">
            <v>0.76786766486696367</v>
          </cell>
          <cell r="DK546">
            <v>-5000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-5000</v>
          </cell>
          <cell r="DZ546" t="str">
            <v>No</v>
          </cell>
          <cell r="EA546">
            <v>25540</v>
          </cell>
          <cell r="EB546">
            <v>2579540</v>
          </cell>
          <cell r="EC546">
            <v>-30540</v>
          </cell>
          <cell r="ED546">
            <v>-1.1957713390759593E-2</v>
          </cell>
          <cell r="EE546">
            <v>374</v>
          </cell>
          <cell r="EF546">
            <v>428</v>
          </cell>
        </row>
        <row r="547">
          <cell r="A547" t="str">
            <v>Joe Willock</v>
          </cell>
          <cell r="B547" t="str">
            <v>Newcastle</v>
          </cell>
          <cell r="C547" t="str">
            <v>Midfield</v>
          </cell>
          <cell r="D547" t="str">
            <v>3.167.000</v>
          </cell>
          <cell r="E547">
            <v>2E-3</v>
          </cell>
          <cell r="F547" t="str">
            <v>Joe Willock</v>
          </cell>
          <cell r="G547" t="str">
            <v>Wolverhampton</v>
          </cell>
          <cell r="H547">
            <v>3167000</v>
          </cell>
          <cell r="I547">
            <v>1.0660377358490565</v>
          </cell>
          <cell r="J547">
            <v>0.83206106870228991</v>
          </cell>
          <cell r="K547">
            <v>1.2007731918097617</v>
          </cell>
          <cell r="L547">
            <v>95</v>
          </cell>
          <cell r="M547">
            <v>0.33047169811320748</v>
          </cell>
          <cell r="N547">
            <v>0.14924528301886791</v>
          </cell>
          <cell r="O547">
            <v>0.66094339622641496</v>
          </cell>
          <cell r="P547">
            <v>0.33621649370673329</v>
          </cell>
          <cell r="Q547">
            <v>0</v>
          </cell>
          <cell r="R547">
            <v>0.1</v>
          </cell>
          <cell r="S547">
            <v>0</v>
          </cell>
          <cell r="T547">
            <v>1.1299999999999999</v>
          </cell>
          <cell r="U547">
            <v>1.0900000000000001</v>
          </cell>
          <cell r="V547">
            <v>0.3609</v>
          </cell>
          <cell r="W547">
            <v>0.29720000000000002</v>
          </cell>
          <cell r="X547">
            <v>0.34189999999999998</v>
          </cell>
          <cell r="Y547">
            <v>7000</v>
          </cell>
          <cell r="Z547">
            <v>9022.5</v>
          </cell>
          <cell r="AA547">
            <v>1486</v>
          </cell>
          <cell r="AB547">
            <v>-5128.5</v>
          </cell>
          <cell r="AC547">
            <v>41308.962264150934</v>
          </cell>
          <cell r="AD547">
            <v>7462.2641509433961</v>
          </cell>
          <cell r="AE547">
            <v>6609.4339622641492</v>
          </cell>
          <cell r="AF547">
            <v>0</v>
          </cell>
          <cell r="AG547">
            <v>0</v>
          </cell>
          <cell r="AH547">
            <v>-2000</v>
          </cell>
          <cell r="AI547">
            <v>0</v>
          </cell>
          <cell r="AJ547">
            <v>11299.999999999998</v>
          </cell>
          <cell r="AK547">
            <v>-8720</v>
          </cell>
          <cell r="AL547">
            <v>68340.660377358479</v>
          </cell>
          <cell r="AM547">
            <v>1.0796460176991152</v>
          </cell>
          <cell r="AN547">
            <v>1.0917431192660549</v>
          </cell>
          <cell r="AO547">
            <v>0.90483741803595963</v>
          </cell>
          <cell r="AP547">
            <v>0.98838459875074614</v>
          </cell>
          <cell r="AQ547">
            <v>7000</v>
          </cell>
          <cell r="AR547">
            <v>9162.5</v>
          </cell>
          <cell r="AS547">
            <v>1412.4999999999998</v>
          </cell>
          <cell r="AT547">
            <v>-5266.5</v>
          </cell>
          <cell r="AU547">
            <v>44599.056603773577</v>
          </cell>
          <cell r="AV547">
            <v>8056.6037735849068</v>
          </cell>
          <cell r="AW547">
            <v>7135.8490566037726</v>
          </cell>
          <cell r="AX547">
            <v>0</v>
          </cell>
          <cell r="AY547">
            <v>0</v>
          </cell>
          <cell r="AZ547">
            <v>-2000</v>
          </cell>
          <cell r="BA547">
            <v>0</v>
          </cell>
          <cell r="BB547">
            <v>12200</v>
          </cell>
          <cell r="BC547">
            <v>-9519.9999999999982</v>
          </cell>
          <cell r="BD547">
            <v>32890.00471698113</v>
          </cell>
          <cell r="BE547">
            <v>1.0088495575221239</v>
          </cell>
          <cell r="BF547">
            <v>1.3853211009174311</v>
          </cell>
          <cell r="BG547">
            <v>0.65704681981505675</v>
          </cell>
          <cell r="BH547">
            <v>0.81416300176422818</v>
          </cell>
          <cell r="BI547">
            <v>7000</v>
          </cell>
          <cell r="BJ547">
            <v>7122.5</v>
          </cell>
          <cell r="BK547">
            <v>1313</v>
          </cell>
          <cell r="BL547">
            <v>-6787.5</v>
          </cell>
          <cell r="BM547">
            <v>41674.528301886785</v>
          </cell>
          <cell r="BN547">
            <v>7528.3018867924529</v>
          </cell>
          <cell r="BO547">
            <v>6667.9245283018854</v>
          </cell>
          <cell r="BP547">
            <v>0</v>
          </cell>
          <cell r="BQ547">
            <v>0</v>
          </cell>
          <cell r="BR547">
            <v>-2000</v>
          </cell>
          <cell r="BS547">
            <v>0</v>
          </cell>
          <cell r="BT547">
            <v>11399.999999999998</v>
          </cell>
          <cell r="BU547">
            <v>-12080</v>
          </cell>
          <cell r="BV547">
            <v>13709.688679245279</v>
          </cell>
          <cell r="BW547">
            <v>0.68141592920353988</v>
          </cell>
          <cell r="BX547">
            <v>1.5321100917431192</v>
          </cell>
          <cell r="BY547">
            <v>0.55989836656540215</v>
          </cell>
          <cell r="BZ547">
            <v>0.61767602002401523</v>
          </cell>
          <cell r="CA547">
            <v>7000</v>
          </cell>
          <cell r="CB547">
            <v>4190</v>
          </cell>
          <cell r="CC547">
            <v>1234</v>
          </cell>
          <cell r="CD547">
            <v>-8784</v>
          </cell>
          <cell r="CE547">
            <v>28148.584905660373</v>
          </cell>
          <cell r="CF547">
            <v>5084.9056603773588</v>
          </cell>
          <cell r="CG547">
            <v>4503.7735849056598</v>
          </cell>
          <cell r="CH547">
            <v>0</v>
          </cell>
          <cell r="CI547">
            <v>0</v>
          </cell>
          <cell r="CJ547">
            <v>-2000</v>
          </cell>
          <cell r="CK547">
            <v>0</v>
          </cell>
          <cell r="CL547">
            <v>7699.9999999999991</v>
          </cell>
          <cell r="CM547">
            <v>-13360</v>
          </cell>
          <cell r="CN547">
            <v>3339.6580188679245</v>
          </cell>
          <cell r="CO547">
            <v>0.95575221238938068</v>
          </cell>
          <cell r="CP547">
            <v>1.4954128440366969</v>
          </cell>
          <cell r="CQ547">
            <v>0.58274825237398975</v>
          </cell>
          <cell r="CR547">
            <v>0.74629949180773658</v>
          </cell>
          <cell r="CS547">
            <v>7000</v>
          </cell>
          <cell r="CT547">
            <v>6267.4999999999991</v>
          </cell>
          <cell r="CU547">
            <v>1267</v>
          </cell>
          <cell r="CV547">
            <v>-7440</v>
          </cell>
          <cell r="CW547">
            <v>39481.132075471694</v>
          </cell>
          <cell r="CX547">
            <v>7132.0754716981146</v>
          </cell>
          <cell r="CY547">
            <v>6316.9811320754707</v>
          </cell>
          <cell r="CZ547">
            <v>0</v>
          </cell>
          <cell r="DA547">
            <v>0</v>
          </cell>
          <cell r="DB547">
            <v>-2000</v>
          </cell>
          <cell r="DC547">
            <v>0</v>
          </cell>
          <cell r="DD547">
            <v>10800</v>
          </cell>
          <cell r="DE547">
            <v>-13039.999999999998</v>
          </cell>
          <cell r="DF547">
            <v>3049.0430424528304</v>
          </cell>
          <cell r="DG547">
            <v>0.76106194690265494</v>
          </cell>
          <cell r="DH547">
            <v>1.201834862385321</v>
          </cell>
          <cell r="DI547">
            <v>0.80251879796247838</v>
          </cell>
          <cell r="DJ547">
            <v>0.78151552691120751</v>
          </cell>
          <cell r="DK547">
            <v>7000</v>
          </cell>
          <cell r="DL547">
            <v>6090</v>
          </cell>
          <cell r="DM547">
            <v>1457.5</v>
          </cell>
          <cell r="DN547">
            <v>-6973.5</v>
          </cell>
          <cell r="DO547">
            <v>31438.679245283016</v>
          </cell>
          <cell r="DP547">
            <v>5679.2452830188686</v>
          </cell>
          <cell r="DQ547">
            <v>5030.1886792452824</v>
          </cell>
          <cell r="DR547">
            <v>0</v>
          </cell>
          <cell r="DS547">
            <v>0</v>
          </cell>
          <cell r="DT547">
            <v>-2000</v>
          </cell>
          <cell r="DU547">
            <v>0</v>
          </cell>
          <cell r="DV547">
            <v>8600</v>
          </cell>
          <cell r="DW547">
            <v>-6997.9639182328119</v>
          </cell>
          <cell r="DX547">
            <v>1322.6296652910737</v>
          </cell>
          <cell r="DY547">
            <v>122651.6845001967</v>
          </cell>
          <cell r="DZ547" t="str">
            <v>No</v>
          </cell>
          <cell r="EA547">
            <v>31670</v>
          </cell>
          <cell r="EB547">
            <v>3198670</v>
          </cell>
          <cell r="EC547">
            <v>90981.684500196701</v>
          </cell>
          <cell r="ED547">
            <v>2.8728034259613736E-2</v>
          </cell>
          <cell r="EE547">
            <v>58</v>
          </cell>
          <cell r="EF547">
            <v>22</v>
          </cell>
        </row>
        <row r="548">
          <cell r="A548" t="str">
            <v>Willian Jose</v>
          </cell>
          <cell r="B548" t="str">
            <v>Wolverhampton</v>
          </cell>
          <cell r="C548" t="str">
            <v>Striker</v>
          </cell>
          <cell r="D548" t="str">
            <v>5.188.000</v>
          </cell>
          <cell r="E548">
            <v>3.0000000000000001E-3</v>
          </cell>
          <cell r="F548" t="e">
            <v>#N/A</v>
          </cell>
          <cell r="G548" t="str">
            <v/>
          </cell>
          <cell r="H548">
            <v>5188000</v>
          </cell>
          <cell r="I548">
            <v>0.72043010752688141</v>
          </cell>
          <cell r="J548">
            <v>1.0147058823529413</v>
          </cell>
          <cell r="K548">
            <v>1.0031115286347965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1.34</v>
          </cell>
          <cell r="U548">
            <v>3.4499999999999997</v>
          </cell>
          <cell r="V548">
            <v>0.37019999999999997</v>
          </cell>
          <cell r="W548">
            <v>0.42870000000000003</v>
          </cell>
          <cell r="X548">
            <v>1.2010999999999998</v>
          </cell>
          <cell r="Y548">
            <v>-5000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-5000</v>
          </cell>
          <cell r="AM548">
            <v>0.76119402985074625</v>
          </cell>
          <cell r="AN548">
            <v>0.41449275362318844</v>
          </cell>
          <cell r="AO548">
            <v>0.5680157509253958</v>
          </cell>
          <cell r="AP548">
            <v>0.6575486282136096</v>
          </cell>
          <cell r="AQ548">
            <v>-5000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0.74626865671641784</v>
          </cell>
          <cell r="BF548">
            <v>0.49275362318840582</v>
          </cell>
          <cell r="BG548">
            <v>0.43361157671679662</v>
          </cell>
          <cell r="BH548">
            <v>0.56885035720576971</v>
          </cell>
          <cell r="BI548">
            <v>-5000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-5000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0.90298507462686561</v>
          </cell>
          <cell r="CP548">
            <v>0.336231884057971</v>
          </cell>
          <cell r="CQ548">
            <v>0.74408044116881922</v>
          </cell>
          <cell r="CR548">
            <v>0.8196911202991144</v>
          </cell>
          <cell r="CS548">
            <v>-5000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0.74626865671641784</v>
          </cell>
          <cell r="DH548">
            <v>0.31884057971014496</v>
          </cell>
          <cell r="DI548">
            <v>0.7900918060026465</v>
          </cell>
          <cell r="DJ548">
            <v>0.76786766486696367</v>
          </cell>
          <cell r="DK548">
            <v>-5000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-5000</v>
          </cell>
          <cell r="DZ548" t="str">
            <v>No</v>
          </cell>
          <cell r="EA548">
            <v>51880</v>
          </cell>
          <cell r="EB548">
            <v>5239880</v>
          </cell>
          <cell r="EC548">
            <v>-56880</v>
          </cell>
          <cell r="ED548">
            <v>-1.0963762528912875E-2</v>
          </cell>
          <cell r="EE548">
            <v>550</v>
          </cell>
          <cell r="EF548">
            <v>256</v>
          </cell>
        </row>
        <row r="549">
          <cell r="A549" t="str">
            <v>Jake Cain</v>
          </cell>
          <cell r="B549" t="str">
            <v>Liverpool</v>
          </cell>
          <cell r="C549" t="str">
            <v>Midfield</v>
          </cell>
          <cell r="D549" t="str">
            <v>1.960.000</v>
          </cell>
          <cell r="E549">
            <v>3.0000000000000001E-3</v>
          </cell>
          <cell r="F549" t="str">
            <v>Jake Cain</v>
          </cell>
          <cell r="G549" t="str">
            <v/>
          </cell>
          <cell r="H549">
            <v>1960000</v>
          </cell>
          <cell r="I549">
            <v>1.0082191780821921</v>
          </cell>
          <cell r="J549">
            <v>0.87837837837837884</v>
          </cell>
          <cell r="K549">
            <v>1.1290504835374364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3.6799999999999997</v>
          </cell>
          <cell r="U549">
            <v>1.95</v>
          </cell>
          <cell r="V549">
            <v>1.1375</v>
          </cell>
          <cell r="W549">
            <v>0.44940000000000002</v>
          </cell>
          <cell r="X549">
            <v>0.41310000000000002</v>
          </cell>
          <cell r="Y549">
            <v>-5000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-5000</v>
          </cell>
          <cell r="AM549">
            <v>0.57065217391304357</v>
          </cell>
          <cell r="AN549">
            <v>0.35897435897435898</v>
          </cell>
          <cell r="AO549">
            <v>0.63742840251008448</v>
          </cell>
          <cell r="AP549">
            <v>0.60311682417778589</v>
          </cell>
          <cell r="AQ549">
            <v>-5000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0.46195652173913043</v>
          </cell>
          <cell r="BF549">
            <v>0.51282051282051289</v>
          </cell>
          <cell r="BG549">
            <v>0.4722185749595107</v>
          </cell>
          <cell r="BH549">
            <v>0.46705936495150635</v>
          </cell>
          <cell r="BI549">
            <v>-5000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-5000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0.42391304347826092</v>
          </cell>
          <cell r="CP549">
            <v>0.66153846153846152</v>
          </cell>
          <cell r="CQ549">
            <v>0.35334395557606957</v>
          </cell>
          <cell r="CR549">
            <v>0.38702339929634627</v>
          </cell>
          <cell r="CS549">
            <v>-5000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0.57608695652173925</v>
          </cell>
          <cell r="DH549">
            <v>0.51282051282051289</v>
          </cell>
          <cell r="DI549">
            <v>0.4722185749595107</v>
          </cell>
          <cell r="DJ549">
            <v>0.52157354386649757</v>
          </cell>
          <cell r="DK549">
            <v>-5000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-5000</v>
          </cell>
          <cell r="DZ549" t="str">
            <v>No</v>
          </cell>
          <cell r="EA549">
            <v>19600</v>
          </cell>
          <cell r="EB549">
            <v>1979600</v>
          </cell>
          <cell r="EC549">
            <v>-24600</v>
          </cell>
          <cell r="ED549">
            <v>-1.2551020408163265E-2</v>
          </cell>
          <cell r="EE549">
            <v>294</v>
          </cell>
          <cell r="EF549">
            <v>545</v>
          </cell>
        </row>
        <row r="550">
          <cell r="A550" t="str">
            <v>Tanguy Ndombele</v>
          </cell>
          <cell r="B550" t="str">
            <v>Tottenham</v>
          </cell>
          <cell r="C550" t="str">
            <v>Midfield</v>
          </cell>
          <cell r="D550" t="str">
            <v>4.153.000</v>
          </cell>
          <cell r="E550">
            <v>7.0999999999999994E-2</v>
          </cell>
          <cell r="F550" t="str">
            <v>Tanguy Ndombele</v>
          </cell>
          <cell r="G550" t="str">
            <v>Fulham</v>
          </cell>
          <cell r="H550">
            <v>4153000</v>
          </cell>
          <cell r="I550">
            <v>0.9023668639053255</v>
          </cell>
          <cell r="J550">
            <v>0.99497487437185905</v>
          </cell>
          <cell r="K550">
            <v>0.97751435805271281</v>
          </cell>
          <cell r="L550">
            <v>190</v>
          </cell>
          <cell r="M550">
            <v>0.23461538461538464</v>
          </cell>
          <cell r="N550">
            <v>0.63165680473372776</v>
          </cell>
          <cell r="O550">
            <v>1.6603550295857987</v>
          </cell>
          <cell r="P550">
            <v>0.75268605570058889</v>
          </cell>
          <cell r="Q550">
            <v>0</v>
          </cell>
          <cell r="R550">
            <v>0.35</v>
          </cell>
          <cell r="S550">
            <v>0</v>
          </cell>
          <cell r="T550">
            <v>3.05</v>
          </cell>
          <cell r="U550">
            <v>1.98</v>
          </cell>
          <cell r="V550">
            <v>0.98889999999999989</v>
          </cell>
          <cell r="W550">
            <v>0.52160000000000006</v>
          </cell>
          <cell r="X550">
            <v>0.4894</v>
          </cell>
          <cell r="Y550">
            <v>14000</v>
          </cell>
          <cell r="Z550">
            <v>24722.499999999996</v>
          </cell>
          <cell r="AA550">
            <v>2608.0000000000005</v>
          </cell>
          <cell r="AB550">
            <v>-7341</v>
          </cell>
          <cell r="AC550">
            <v>29326.923076923082</v>
          </cell>
          <cell r="AD550">
            <v>31582.840236686388</v>
          </cell>
          <cell r="AE550">
            <v>16603.550295857985</v>
          </cell>
          <cell r="AF550">
            <v>0</v>
          </cell>
          <cell r="AG550">
            <v>0</v>
          </cell>
          <cell r="AH550">
            <v>-7000</v>
          </cell>
          <cell r="AI550">
            <v>0</v>
          </cell>
          <cell r="AJ550">
            <v>30500</v>
          </cell>
          <cell r="AK550">
            <v>-15840</v>
          </cell>
          <cell r="AL550">
            <v>119162.81360946747</v>
          </cell>
          <cell r="AM550">
            <v>0.63934426229508201</v>
          </cell>
          <cell r="AN550">
            <v>0.4494949494949495</v>
          </cell>
          <cell r="AO550">
            <v>0.54558703411891074</v>
          </cell>
          <cell r="AP550">
            <v>0.59060811021058346</v>
          </cell>
          <cell r="AQ550">
            <v>14000</v>
          </cell>
          <cell r="AR550">
            <v>15437.500000000002</v>
          </cell>
          <cell r="AS550">
            <v>1096</v>
          </cell>
          <cell r="AT550">
            <v>-2449.5</v>
          </cell>
          <cell r="AU550">
            <v>18750.000000000004</v>
          </cell>
          <cell r="AV550">
            <v>20192.307692307691</v>
          </cell>
          <cell r="AW550">
            <v>10615.384615384615</v>
          </cell>
          <cell r="AX550">
            <v>0</v>
          </cell>
          <cell r="AY550">
            <v>0</v>
          </cell>
          <cell r="AZ550">
            <v>-7000</v>
          </cell>
          <cell r="BA550">
            <v>0</v>
          </cell>
          <cell r="BB550">
            <v>19500</v>
          </cell>
          <cell r="BC550">
            <v>-7120</v>
          </cell>
          <cell r="BD550">
            <v>34510.846153846156</v>
          </cell>
          <cell r="BE550">
            <v>0.38360655737704918</v>
          </cell>
          <cell r="BF550">
            <v>0.77777777777777779</v>
          </cell>
          <cell r="BG550">
            <v>0.28482140701734565</v>
          </cell>
          <cell r="BH550">
            <v>0.33054403551298772</v>
          </cell>
          <cell r="BI550">
            <v>14000</v>
          </cell>
          <cell r="BJ550">
            <v>7155</v>
          </cell>
          <cell r="BK550">
            <v>1296</v>
          </cell>
          <cell r="BL550">
            <v>-6819</v>
          </cell>
          <cell r="BM550">
            <v>11250.000000000002</v>
          </cell>
          <cell r="BN550">
            <v>12115.384615384615</v>
          </cell>
          <cell r="BO550">
            <v>6369.2307692307686</v>
          </cell>
          <cell r="BP550">
            <v>0</v>
          </cell>
          <cell r="BQ550">
            <v>0</v>
          </cell>
          <cell r="BR550">
            <v>-7000</v>
          </cell>
          <cell r="BS550">
            <v>0</v>
          </cell>
          <cell r="BT550">
            <v>11700</v>
          </cell>
          <cell r="BU550">
            <v>-12320</v>
          </cell>
          <cell r="BV550">
            <v>5936.6538461538476</v>
          </cell>
          <cell r="BW550">
            <v>1.0491803278688525</v>
          </cell>
          <cell r="BX550">
            <v>1.2272727272727271</v>
          </cell>
          <cell r="BY550">
            <v>0.81027326376802444</v>
          </cell>
          <cell r="BZ550">
            <v>0.92202102391621266</v>
          </cell>
          <cell r="CA550">
            <v>14000</v>
          </cell>
          <cell r="CB550">
            <v>23104.999999999996</v>
          </cell>
          <cell r="CC550">
            <v>2478</v>
          </cell>
          <cell r="CD550">
            <v>-8703</v>
          </cell>
          <cell r="CE550">
            <v>30769.230769230777</v>
          </cell>
          <cell r="CF550">
            <v>33136.094674556211</v>
          </cell>
          <cell r="CG550">
            <v>17420.118343195263</v>
          </cell>
          <cell r="CH550">
            <v>0</v>
          </cell>
          <cell r="CI550">
            <v>0</v>
          </cell>
          <cell r="CJ550">
            <v>-7000</v>
          </cell>
          <cell r="CK550">
            <v>0</v>
          </cell>
          <cell r="CL550">
            <v>32000</v>
          </cell>
          <cell r="CM550">
            <v>-19439.999999999996</v>
          </cell>
          <cell r="CN550">
            <v>12970.68047337278</v>
          </cell>
          <cell r="CO550">
            <v>0.53442622950819674</v>
          </cell>
          <cell r="CP550">
            <v>0.54545454545454553</v>
          </cell>
          <cell r="CQ550">
            <v>0.45117818122570197</v>
          </cell>
          <cell r="CR550">
            <v>0.49104119402430768</v>
          </cell>
          <cell r="CS550">
            <v>14000</v>
          </cell>
          <cell r="CT550">
            <v>12400</v>
          </cell>
          <cell r="CU550">
            <v>1267</v>
          </cell>
          <cell r="CV550">
            <v>-3760.4999999999995</v>
          </cell>
          <cell r="CW550">
            <v>15673.076923076926</v>
          </cell>
          <cell r="CX550">
            <v>16878.698224852069</v>
          </cell>
          <cell r="CY550">
            <v>8873.3727810650871</v>
          </cell>
          <cell r="CZ550">
            <v>0</v>
          </cell>
          <cell r="DA550">
            <v>0</v>
          </cell>
          <cell r="DB550">
            <v>-7000</v>
          </cell>
          <cell r="DC550">
            <v>0</v>
          </cell>
          <cell r="DD550">
            <v>16300</v>
          </cell>
          <cell r="DE550">
            <v>-8640.0000000000018</v>
          </cell>
          <cell r="DF550">
            <v>3249.4779955621302</v>
          </cell>
          <cell r="DG550">
            <v>0.4524590163934426</v>
          </cell>
          <cell r="DH550">
            <v>0.86363636363636365</v>
          </cell>
          <cell r="DI550">
            <v>0.24029380011401291</v>
          </cell>
          <cell r="DJ550">
            <v>0.32973185536891758</v>
          </cell>
          <cell r="DK550">
            <v>14000</v>
          </cell>
          <cell r="DL550">
            <v>7685</v>
          </cell>
          <cell r="DM550">
            <v>1208.5</v>
          </cell>
          <cell r="DN550">
            <v>-6763.5</v>
          </cell>
          <cell r="DO550">
            <v>13269.230769230771</v>
          </cell>
          <cell r="DP550">
            <v>14289.940828402365</v>
          </cell>
          <cell r="DQ550">
            <v>7512.4260355029573</v>
          </cell>
          <cell r="DR550">
            <v>0</v>
          </cell>
          <cell r="DS550">
            <v>0</v>
          </cell>
          <cell r="DT550">
            <v>-7000</v>
          </cell>
          <cell r="DU550">
            <v>0</v>
          </cell>
          <cell r="DV550">
            <v>13800</v>
          </cell>
          <cell r="DW550">
            <v>-3806.2537938059645</v>
          </cell>
          <cell r="DX550">
            <v>1256.1044949790667</v>
          </cell>
          <cell r="DY550">
            <v>177086.57657338143</v>
          </cell>
          <cell r="DZ550" t="str">
            <v>No</v>
          </cell>
          <cell r="EA550">
            <v>41530</v>
          </cell>
          <cell r="EB550">
            <v>4194530</v>
          </cell>
          <cell r="EC550">
            <v>135556.57657338143</v>
          </cell>
          <cell r="ED550">
            <v>3.2640639675747998E-2</v>
          </cell>
          <cell r="EE550">
            <v>29</v>
          </cell>
          <cell r="EF550">
            <v>15</v>
          </cell>
        </row>
        <row r="551">
          <cell r="A551" t="str">
            <v>Marcus Rashford</v>
          </cell>
          <cell r="B551" t="str">
            <v>Manchester United</v>
          </cell>
          <cell r="C551" t="str">
            <v>Striker</v>
          </cell>
          <cell r="D551" t="str">
            <v>9.072.000</v>
          </cell>
          <cell r="E551">
            <v>8.3000000000000004E-2</v>
          </cell>
          <cell r="F551" t="str">
            <v>Marcus Rashford</v>
          </cell>
          <cell r="G551" t="str">
            <v>Crystal Palace</v>
          </cell>
          <cell r="H551">
            <v>9072000</v>
          </cell>
          <cell r="I551">
            <v>1.0573248407643316</v>
          </cell>
          <cell r="J551">
            <v>1.0991379310344831</v>
          </cell>
          <cell r="K551">
            <v>0.88645172167921571</v>
          </cell>
          <cell r="L551">
            <v>190</v>
          </cell>
          <cell r="M551">
            <v>0.69783439490445887</v>
          </cell>
          <cell r="N551">
            <v>0.46522292993630593</v>
          </cell>
          <cell r="O551">
            <v>3.3940127388535046</v>
          </cell>
          <cell r="P551">
            <v>0.58505813630828229</v>
          </cell>
          <cell r="Q551">
            <v>0</v>
          </cell>
          <cell r="R551">
            <v>0.43000000000000005</v>
          </cell>
          <cell r="S551">
            <v>0</v>
          </cell>
          <cell r="T551">
            <v>3.32</v>
          </cell>
          <cell r="U551">
            <v>2.5499999999999998</v>
          </cell>
          <cell r="V551">
            <v>0.91920000000000002</v>
          </cell>
          <cell r="W551">
            <v>0.45950000000000002</v>
          </cell>
          <cell r="X551">
            <v>0.62139999999999995</v>
          </cell>
          <cell r="Y551">
            <v>14000</v>
          </cell>
          <cell r="Z551">
            <v>22980</v>
          </cell>
          <cell r="AA551">
            <v>2297.5</v>
          </cell>
          <cell r="AB551">
            <v>-9321</v>
          </cell>
          <cell r="AC551">
            <v>69783.43949044589</v>
          </cell>
          <cell r="AD551">
            <v>23261.146496815298</v>
          </cell>
          <cell r="AE551">
            <v>33940.127388535046</v>
          </cell>
          <cell r="AF551">
            <v>0</v>
          </cell>
          <cell r="AG551">
            <v>0</v>
          </cell>
          <cell r="AH551">
            <v>-8600.0000000000018</v>
          </cell>
          <cell r="AI551">
            <v>0</v>
          </cell>
          <cell r="AJ551">
            <v>33200</v>
          </cell>
          <cell r="AK551">
            <v>-20400</v>
          </cell>
          <cell r="AL551">
            <v>161141.21337579624</v>
          </cell>
          <cell r="AM551">
            <v>0.25</v>
          </cell>
          <cell r="AN551">
            <v>0.78823529411764703</v>
          </cell>
          <cell r="AO551">
            <v>0.22901771012753316</v>
          </cell>
          <cell r="AP551">
            <v>0.23927897427873451</v>
          </cell>
          <cell r="AQ551">
            <v>14000</v>
          </cell>
          <cell r="AR551">
            <v>3620.0000000000005</v>
          </cell>
          <cell r="AS551">
            <v>1052.5</v>
          </cell>
          <cell r="AT551">
            <v>-9669</v>
          </cell>
          <cell r="AU551">
            <v>17445.859872611472</v>
          </cell>
          <cell r="AV551">
            <v>5815.2866242038244</v>
          </cell>
          <cell r="AW551">
            <v>8485.0318471337614</v>
          </cell>
          <cell r="AX551">
            <v>0</v>
          </cell>
          <cell r="AY551">
            <v>0</v>
          </cell>
          <cell r="AZ551">
            <v>-8600.0000000000018</v>
          </cell>
          <cell r="BA551">
            <v>0</v>
          </cell>
          <cell r="BB551">
            <v>8300</v>
          </cell>
          <cell r="BC551">
            <v>-16080</v>
          </cell>
          <cell r="BD551">
            <v>5184.8391719745305</v>
          </cell>
          <cell r="BE551">
            <v>0.59337349397590367</v>
          </cell>
          <cell r="BF551">
            <v>0.4</v>
          </cell>
          <cell r="BG551">
            <v>0.61634035627370798</v>
          </cell>
          <cell r="BH551">
            <v>0.60474790671856271</v>
          </cell>
          <cell r="BI551">
            <v>14000</v>
          </cell>
          <cell r="BJ551">
            <v>14777.499999999998</v>
          </cell>
          <cell r="BK551">
            <v>1104</v>
          </cell>
          <cell r="BL551">
            <v>-2821.5</v>
          </cell>
          <cell r="BM551">
            <v>41407.643312101929</v>
          </cell>
          <cell r="BN551">
            <v>13802.547770700645</v>
          </cell>
          <cell r="BO551">
            <v>20139.171974522302</v>
          </cell>
          <cell r="BP551">
            <v>0</v>
          </cell>
          <cell r="BQ551">
            <v>0</v>
          </cell>
          <cell r="BR551">
            <v>-8600.0000000000018</v>
          </cell>
          <cell r="BS551">
            <v>0</v>
          </cell>
          <cell r="BT551">
            <v>19700</v>
          </cell>
          <cell r="BU551">
            <v>-8160</v>
          </cell>
          <cell r="BV551">
            <v>22837.340764331217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14000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-8600.0000000000018</v>
          </cell>
          <cell r="CK551">
            <v>0</v>
          </cell>
          <cell r="CL551">
            <v>0</v>
          </cell>
          <cell r="CM551">
            <v>0</v>
          </cell>
          <cell r="CN551">
            <v>-1075.0000000000002</v>
          </cell>
          <cell r="CO551">
            <v>0.56024096385542177</v>
          </cell>
          <cell r="CP551">
            <v>0.38039215686274513</v>
          </cell>
          <cell r="CQ551">
            <v>0.64794080208065019</v>
          </cell>
          <cell r="CR551">
            <v>0.60249728586850793</v>
          </cell>
          <cell r="CS551">
            <v>14000</v>
          </cell>
          <cell r="CT551">
            <v>14432.5</v>
          </cell>
          <cell r="CU551">
            <v>1153</v>
          </cell>
          <cell r="CV551">
            <v>-2880</v>
          </cell>
          <cell r="CW551">
            <v>39095.541401273906</v>
          </cell>
          <cell r="CX551">
            <v>13031.84713375797</v>
          </cell>
          <cell r="CY551">
            <v>19014.649681528674</v>
          </cell>
          <cell r="CZ551">
            <v>0</v>
          </cell>
          <cell r="DA551">
            <v>0</v>
          </cell>
          <cell r="DB551">
            <v>-8600.0000000000018</v>
          </cell>
          <cell r="DC551">
            <v>0</v>
          </cell>
          <cell r="DD551">
            <v>18600.000000000004</v>
          </cell>
          <cell r="DE551">
            <v>-7760.0000000000009</v>
          </cell>
          <cell r="DF551">
            <v>5380.4711385350347</v>
          </cell>
          <cell r="DG551">
            <v>0.51506024096385539</v>
          </cell>
          <cell r="DH551">
            <v>0.54117647058823526</v>
          </cell>
          <cell r="DI551">
            <v>0.43000607537435093</v>
          </cell>
          <cell r="DJ551">
            <v>0.47061558920018254</v>
          </cell>
          <cell r="DK551">
            <v>14000</v>
          </cell>
          <cell r="DL551">
            <v>11272.5</v>
          </cell>
          <cell r="DM551">
            <v>1208.5</v>
          </cell>
          <cell r="DN551">
            <v>-4611</v>
          </cell>
          <cell r="DO551">
            <v>35942.675159235681</v>
          </cell>
          <cell r="DP551">
            <v>11980.891719745228</v>
          </cell>
          <cell r="DQ551">
            <v>17481.21019108281</v>
          </cell>
          <cell r="DR551">
            <v>0</v>
          </cell>
          <cell r="DS551">
            <v>0</v>
          </cell>
          <cell r="DT551">
            <v>-8600.0000000000018</v>
          </cell>
          <cell r="DU551">
            <v>0</v>
          </cell>
          <cell r="DV551">
            <v>17100</v>
          </cell>
          <cell r="DW551">
            <v>-8772.1239376367594</v>
          </cell>
          <cell r="DX551">
            <v>2281.3329103883425</v>
          </cell>
          <cell r="DY551">
            <v>195750.19736102538</v>
          </cell>
          <cell r="DZ551" t="str">
            <v>No</v>
          </cell>
          <cell r="EA551">
            <v>90720</v>
          </cell>
          <cell r="EB551">
            <v>9162720</v>
          </cell>
          <cell r="EC551">
            <v>105030.19736102538</v>
          </cell>
          <cell r="ED551">
            <v>1.1577402707344068E-2</v>
          </cell>
          <cell r="EE551">
            <v>46</v>
          </cell>
          <cell r="EF551">
            <v>111</v>
          </cell>
        </row>
        <row r="552">
          <cell r="A552" t="str">
            <v>Angelo Ogbonna</v>
          </cell>
          <cell r="B552" t="str">
            <v>West Ham</v>
          </cell>
          <cell r="C552" t="str">
            <v>Defense</v>
          </cell>
          <cell r="D552" t="str">
            <v>4.236.000</v>
          </cell>
          <cell r="E552">
            <v>3.0000000000000001E-3</v>
          </cell>
          <cell r="F552" t="str">
            <v>Angelo Ogbonna</v>
          </cell>
          <cell r="G552" t="str">
            <v/>
          </cell>
          <cell r="H552">
            <v>4236000</v>
          </cell>
          <cell r="I552">
            <v>0.76811594202898537</v>
          </cell>
          <cell r="J552">
            <v>1.0043668122270741</v>
          </cell>
          <cell r="K552">
            <v>1.2532355465350469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0.53</v>
          </cell>
          <cell r="U552">
            <v>2.2999999999999998</v>
          </cell>
          <cell r="V552">
            <v>6.8400000000000002E-2</v>
          </cell>
          <cell r="W552">
            <v>0.1605</v>
          </cell>
          <cell r="X552">
            <v>0.77110000000000001</v>
          </cell>
          <cell r="Y552">
            <v>-5000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-5000</v>
          </cell>
          <cell r="AM552">
            <v>3.3207547169811318</v>
          </cell>
          <cell r="AN552">
            <v>0.56956521739130439</v>
          </cell>
          <cell r="AO552">
            <v>2.6912344723492616</v>
          </cell>
          <cell r="AP552">
            <v>2.9894697805055728</v>
          </cell>
          <cell r="AQ552">
            <v>-5000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1.9245283018867925</v>
          </cell>
          <cell r="BF552">
            <v>0.85652173913043483</v>
          </cell>
          <cell r="BG552">
            <v>1.39096812846378</v>
          </cell>
          <cell r="BH552">
            <v>1.6361410483974321</v>
          </cell>
          <cell r="BI552">
            <v>-5000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2.4528301886792452</v>
          </cell>
          <cell r="BX552">
            <v>0.56521739130434789</v>
          </cell>
          <cell r="BY552">
            <v>2.7182818284590446</v>
          </cell>
          <cell r="BZ552">
            <v>2.5821471162934468</v>
          </cell>
          <cell r="CA552">
            <v>-5000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0</v>
          </cell>
          <cell r="CN552">
            <v>0</v>
          </cell>
          <cell r="CO552">
            <v>2.1886792452830188</v>
          </cell>
          <cell r="CP552">
            <v>0.5260869565217392</v>
          </cell>
          <cell r="CQ552">
            <v>2.9742740725630652</v>
          </cell>
          <cell r="CR552">
            <v>2.5514176319062667</v>
          </cell>
          <cell r="CS552">
            <v>-5000</v>
          </cell>
          <cell r="CT552">
            <v>0</v>
          </cell>
          <cell r="CU552">
            <v>0</v>
          </cell>
          <cell r="CV552">
            <v>0</v>
          </cell>
          <cell r="CW552">
            <v>0</v>
          </cell>
          <cell r="CX552">
            <v>0</v>
          </cell>
          <cell r="CY552">
            <v>0</v>
          </cell>
          <cell r="CZ552">
            <v>0</v>
          </cell>
          <cell r="DA552">
            <v>0</v>
          </cell>
          <cell r="DB552">
            <v>0</v>
          </cell>
          <cell r="DC552">
            <v>0</v>
          </cell>
          <cell r="DD552">
            <v>0</v>
          </cell>
          <cell r="DE552">
            <v>0</v>
          </cell>
          <cell r="DF552">
            <v>0</v>
          </cell>
          <cell r="DG552">
            <v>2.4905660377358489</v>
          </cell>
          <cell r="DH552">
            <v>0.5043478260869565</v>
          </cell>
          <cell r="DI552">
            <v>3.1267683651861553</v>
          </cell>
          <cell r="DJ552">
            <v>2.7905954737653182</v>
          </cell>
          <cell r="DK552">
            <v>-5000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-5000</v>
          </cell>
          <cell r="DZ552" t="str">
            <v>No</v>
          </cell>
          <cell r="EA552">
            <v>42360</v>
          </cell>
          <cell r="EB552">
            <v>4278360</v>
          </cell>
          <cell r="EC552">
            <v>-47360</v>
          </cell>
          <cell r="ED552">
            <v>-1.1180358829084042E-2</v>
          </cell>
          <cell r="EE552">
            <v>515</v>
          </cell>
          <cell r="EF552">
            <v>291</v>
          </cell>
        </row>
        <row r="553">
          <cell r="A553" t="str">
            <v>Charlie Cresswell</v>
          </cell>
          <cell r="B553" t="str">
            <v>Leeds United</v>
          </cell>
          <cell r="C553" t="str">
            <v>Defense</v>
          </cell>
          <cell r="D553" t="str">
            <v>1.960.000</v>
          </cell>
          <cell r="E553">
            <v>1E-3</v>
          </cell>
          <cell r="F553" t="e">
            <v>#N/A</v>
          </cell>
          <cell r="G553" t="str">
            <v/>
          </cell>
          <cell r="H553">
            <v>1960000</v>
          </cell>
          <cell r="I553">
            <v>0.95238095238095244</v>
          </cell>
          <cell r="J553">
            <v>1.0902777777777777</v>
          </cell>
          <cell r="K553">
            <v>0.86685492648758533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1.6</v>
          </cell>
          <cell r="U553">
            <v>1.57</v>
          </cell>
          <cell r="V553">
            <v>0.38379999999999997</v>
          </cell>
          <cell r="W553">
            <v>0.2419</v>
          </cell>
          <cell r="X553">
            <v>0.37430000000000002</v>
          </cell>
          <cell r="Y553">
            <v>-5000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-5000</v>
          </cell>
          <cell r="AM553">
            <v>0.81874999999999998</v>
          </cell>
          <cell r="AN553">
            <v>1.1210191082802548</v>
          </cell>
          <cell r="AO553">
            <v>0.8269591339433624</v>
          </cell>
          <cell r="AP553">
            <v>0.82284432969798604</v>
          </cell>
          <cell r="AQ553">
            <v>-5000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0.73124999999999996</v>
          </cell>
          <cell r="BF553">
            <v>1.1719745222929936</v>
          </cell>
          <cell r="BG553">
            <v>0.76337949433685315</v>
          </cell>
          <cell r="BH553">
            <v>0.74714205826858915</v>
          </cell>
          <cell r="BI553">
            <v>-5000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0.85</v>
          </cell>
          <cell r="BX553">
            <v>0.88535031847133749</v>
          </cell>
          <cell r="BY553">
            <v>1.1972173631218104</v>
          </cell>
          <cell r="BZ553">
            <v>1.0087788452646789</v>
          </cell>
          <cell r="CA553">
            <v>-5000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0</v>
          </cell>
          <cell r="CN553">
            <v>0</v>
          </cell>
          <cell r="CO553">
            <v>1.0812499999999998</v>
          </cell>
          <cell r="CP553">
            <v>0.64331210191082799</v>
          </cell>
          <cell r="CQ553">
            <v>1.7506725002961012</v>
          </cell>
          <cell r="CR553">
            <v>1.3758323447808454</v>
          </cell>
          <cell r="CS553">
            <v>-5000</v>
          </cell>
          <cell r="CT553">
            <v>0</v>
          </cell>
          <cell r="CU553">
            <v>0</v>
          </cell>
          <cell r="CV553">
            <v>0</v>
          </cell>
          <cell r="CW553">
            <v>0</v>
          </cell>
          <cell r="CX553">
            <v>0</v>
          </cell>
          <cell r="CY553">
            <v>0</v>
          </cell>
          <cell r="CZ553">
            <v>0</v>
          </cell>
          <cell r="DA553">
            <v>0</v>
          </cell>
          <cell r="DB553">
            <v>0</v>
          </cell>
          <cell r="DC553">
            <v>0</v>
          </cell>
          <cell r="DD553">
            <v>0</v>
          </cell>
          <cell r="DE553">
            <v>0</v>
          </cell>
          <cell r="DF553">
            <v>0</v>
          </cell>
          <cell r="DG553">
            <v>0.29374999999999996</v>
          </cell>
          <cell r="DH553">
            <v>1.7961783439490444</v>
          </cell>
          <cell r="DI553">
            <v>0.28650479686019015</v>
          </cell>
          <cell r="DJ553">
            <v>0.29010478120444833</v>
          </cell>
          <cell r="DK553">
            <v>-5000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-5000</v>
          </cell>
          <cell r="DZ553" t="str">
            <v>No</v>
          </cell>
          <cell r="EA553">
            <v>19600</v>
          </cell>
          <cell r="EB553">
            <v>1979600</v>
          </cell>
          <cell r="EC553">
            <v>-24600</v>
          </cell>
          <cell r="ED553">
            <v>-1.2551020408163265E-2</v>
          </cell>
          <cell r="EE553">
            <v>295</v>
          </cell>
          <cell r="EF553">
            <v>546</v>
          </cell>
        </row>
        <row r="554">
          <cell r="A554" t="str">
            <v>Johann Gudmundsson</v>
          </cell>
          <cell r="B554" t="str">
            <v>Burnley</v>
          </cell>
          <cell r="C554" t="str">
            <v>Midfield</v>
          </cell>
          <cell r="D554" t="str">
            <v>2.892.000</v>
          </cell>
          <cell r="E554">
            <v>1.3000000000000001E-2</v>
          </cell>
          <cell r="F554" t="str">
            <v>Johann Berg Gudmundsson</v>
          </cell>
          <cell r="G554" t="str">
            <v/>
          </cell>
          <cell r="H554">
            <v>2892000</v>
          </cell>
          <cell r="I554">
            <v>0.95767195767195734</v>
          </cell>
          <cell r="J554">
            <v>0.81609195402298862</v>
          </cell>
          <cell r="K554">
            <v>1.4596210961395832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1.81</v>
          </cell>
          <cell r="U554">
            <v>2.84</v>
          </cell>
          <cell r="V554">
            <v>0.48159999999999997</v>
          </cell>
          <cell r="W554">
            <v>0.54899999999999993</v>
          </cell>
          <cell r="X554">
            <v>0.96940000000000004</v>
          </cell>
          <cell r="Y554">
            <v>-5000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-5000</v>
          </cell>
          <cell r="AM554">
            <v>0.53038674033149169</v>
          </cell>
          <cell r="AN554">
            <v>0.46830985915492962</v>
          </cell>
          <cell r="AO554">
            <v>0.53292892244294532</v>
          </cell>
          <cell r="AP554">
            <v>0.53165631191860041</v>
          </cell>
          <cell r="AQ554">
            <v>-5000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0.50276243093922657</v>
          </cell>
          <cell r="BF554">
            <v>0.49647887323943662</v>
          </cell>
          <cell r="BG554">
            <v>0.49195539976929853</v>
          </cell>
          <cell r="BH554">
            <v>0.49732956145969404</v>
          </cell>
          <cell r="BI554">
            <v>-5000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-5000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0.53038674033149169</v>
          </cell>
          <cell r="CP554">
            <v>0.44366197183098594</v>
          </cell>
          <cell r="CQ554">
            <v>0.57157062934705272</v>
          </cell>
          <cell r="CR554">
            <v>0.55059375493062257</v>
          </cell>
          <cell r="CS554">
            <v>-5000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0.72375690607734811</v>
          </cell>
          <cell r="DH554">
            <v>0.30281690140845069</v>
          </cell>
          <cell r="DI554">
            <v>0.8526831813062975</v>
          </cell>
          <cell r="DJ554">
            <v>0.78557962115016466</v>
          </cell>
          <cell r="DK554">
            <v>-5000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-5000</v>
          </cell>
          <cell r="DZ554" t="str">
            <v>No</v>
          </cell>
          <cell r="EA554">
            <v>28920</v>
          </cell>
          <cell r="EB554">
            <v>2920920</v>
          </cell>
          <cell r="EC554">
            <v>-33920</v>
          </cell>
          <cell r="ED554">
            <v>-1.1728907330567081E-2</v>
          </cell>
          <cell r="EE554">
            <v>387</v>
          </cell>
          <cell r="EF554">
            <v>416</v>
          </cell>
        </row>
        <row r="555">
          <cell r="A555" t="str">
            <v>Steven Sessegnon</v>
          </cell>
          <cell r="B555" t="str">
            <v>Fulham</v>
          </cell>
          <cell r="C555" t="str">
            <v>Defense</v>
          </cell>
          <cell r="D555" t="str">
            <v>1.950.000</v>
          </cell>
          <cell r="E555">
            <v>2E-3</v>
          </cell>
          <cell r="F555" t="str">
            <v>Steven Sessegnon</v>
          </cell>
          <cell r="G555" t="str">
            <v/>
          </cell>
          <cell r="H555">
            <v>1950000</v>
          </cell>
          <cell r="I555">
            <v>0.99176954732510336</v>
          </cell>
          <cell r="J555">
            <v>0.98425196850393737</v>
          </cell>
          <cell r="K555">
            <v>0.98214923328760351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2.41</v>
          </cell>
          <cell r="U555">
            <v>2.5</v>
          </cell>
          <cell r="V555">
            <v>0.69979999999999998</v>
          </cell>
          <cell r="W555">
            <v>0.55679999999999996</v>
          </cell>
          <cell r="X555">
            <v>0.74329999999999996</v>
          </cell>
          <cell r="Y555">
            <v>-5000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-5000</v>
          </cell>
          <cell r="AM555">
            <v>0.29045643153526968</v>
          </cell>
          <cell r="AN555">
            <v>0.84000000000000008</v>
          </cell>
          <cell r="AO555">
            <v>0.21132559206978996</v>
          </cell>
          <cell r="AP555">
            <v>0.24775164452465148</v>
          </cell>
          <cell r="AQ555">
            <v>-5000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0.23651452282157673</v>
          </cell>
          <cell r="BF555">
            <v>0.85199999999999998</v>
          </cell>
          <cell r="BG555">
            <v>0.20507997694862173</v>
          </cell>
          <cell r="BH555">
            <v>0.22023712876865978</v>
          </cell>
          <cell r="BI555">
            <v>-5000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0.57676348547717837</v>
          </cell>
          <cell r="BX555">
            <v>0.54400000000000004</v>
          </cell>
          <cell r="BY555">
            <v>0.44292481354062141</v>
          </cell>
          <cell r="BZ555">
            <v>0.50543333809911883</v>
          </cell>
          <cell r="CA555">
            <v>-5000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0.39834024896265557</v>
          </cell>
          <cell r="CP555">
            <v>0.62</v>
          </cell>
          <cell r="CQ555">
            <v>0.36628072020757751</v>
          </cell>
          <cell r="CR555">
            <v>0.38197428352928053</v>
          </cell>
          <cell r="CS555">
            <v>-5000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0.45643153526970953</v>
          </cell>
          <cell r="DH555">
            <v>0.4</v>
          </cell>
          <cell r="DI555">
            <v>0.63485716368642675</v>
          </cell>
          <cell r="DJ555">
            <v>0.53830180187174648</v>
          </cell>
          <cell r="DK555">
            <v>-5000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-5000</v>
          </cell>
          <cell r="DZ555" t="str">
            <v>No</v>
          </cell>
          <cell r="EA555">
            <v>19500</v>
          </cell>
          <cell r="EB555">
            <v>1969500</v>
          </cell>
          <cell r="EC555">
            <v>-24500</v>
          </cell>
          <cell r="ED555">
            <v>-1.2564102564102564E-2</v>
          </cell>
          <cell r="EE555">
            <v>247</v>
          </cell>
          <cell r="EF555">
            <v>565</v>
          </cell>
        </row>
        <row r="556">
          <cell r="A556" t="str">
            <v>Rob Holding</v>
          </cell>
          <cell r="B556" t="str">
            <v>Arsenal</v>
          </cell>
          <cell r="C556" t="str">
            <v>Defense</v>
          </cell>
          <cell r="D556" t="str">
            <v>3.276.000</v>
          </cell>
          <cell r="E556">
            <v>2.8999999999999998E-2</v>
          </cell>
          <cell r="F556" t="str">
            <v>Rob Holding</v>
          </cell>
          <cell r="G556" t="str">
            <v/>
          </cell>
          <cell r="H556">
            <v>3276000</v>
          </cell>
          <cell r="I556">
            <v>0.78294573643410836</v>
          </cell>
          <cell r="J556">
            <v>0.99999999999999989</v>
          </cell>
          <cell r="K556">
            <v>1.0063142122390261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1.01</v>
          </cell>
          <cell r="U556">
            <v>1.38</v>
          </cell>
          <cell r="V556">
            <v>0.2727</v>
          </cell>
          <cell r="W556">
            <v>0.27839999999999998</v>
          </cell>
          <cell r="X556">
            <v>0.44890000000000002</v>
          </cell>
          <cell r="Y556">
            <v>-5000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-5000</v>
          </cell>
          <cell r="AM556">
            <v>1.3168316831683169</v>
          </cell>
          <cell r="AN556">
            <v>0.69565217391304346</v>
          </cell>
          <cell r="AO556">
            <v>1.5219615556186339</v>
          </cell>
          <cell r="AP556">
            <v>1.4156861223458947</v>
          </cell>
          <cell r="AQ556">
            <v>-5000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1.5247524752475248</v>
          </cell>
          <cell r="BF556">
            <v>0.84782608695652173</v>
          </cell>
          <cell r="BG556">
            <v>1.2336780599567434</v>
          </cell>
          <cell r="BH556">
            <v>1.3715151022054437</v>
          </cell>
          <cell r="BI556">
            <v>-5000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1.2871287128712872</v>
          </cell>
          <cell r="BX556">
            <v>0.94202898550724645</v>
          </cell>
          <cell r="BY556">
            <v>1.0832870676749584</v>
          </cell>
          <cell r="BZ556">
            <v>1.1808174664555822</v>
          </cell>
          <cell r="CA556">
            <v>-5000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1.2772277227722773</v>
          </cell>
          <cell r="CP556">
            <v>1.1304347826086958</v>
          </cell>
          <cell r="CQ556">
            <v>0.83527021141127189</v>
          </cell>
          <cell r="CR556">
            <v>1.0328747600848505</v>
          </cell>
          <cell r="CS556">
            <v>-5000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1.4455445544554455</v>
          </cell>
          <cell r="DH556">
            <v>0.65942028985507251</v>
          </cell>
          <cell r="DI556">
            <v>1.5999941932173602</v>
          </cell>
          <cell r="DJ556">
            <v>1.5208099464317324</v>
          </cell>
          <cell r="DK556">
            <v>-5000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-5000</v>
          </cell>
          <cell r="DZ556" t="str">
            <v>No</v>
          </cell>
          <cell r="EA556">
            <v>32760</v>
          </cell>
          <cell r="EB556">
            <v>3308760</v>
          </cell>
          <cell r="EC556">
            <v>-37760</v>
          </cell>
          <cell r="ED556">
            <v>-1.1526251526251526E-2</v>
          </cell>
          <cell r="EE556">
            <v>441</v>
          </cell>
          <cell r="EF556">
            <v>364</v>
          </cell>
        </row>
        <row r="557">
          <cell r="A557" t="str">
            <v>Gabriel Martinelli</v>
          </cell>
          <cell r="B557" t="str">
            <v>Arsenal</v>
          </cell>
          <cell r="C557" t="str">
            <v>Striker</v>
          </cell>
          <cell r="D557" t="str">
            <v>2.514.000</v>
          </cell>
          <cell r="E557">
            <v>5.9000000000000004E-2</v>
          </cell>
          <cell r="F557" t="str">
            <v>Gabriel Martinelli</v>
          </cell>
          <cell r="G557" t="str">
            <v/>
          </cell>
          <cell r="H557">
            <v>2514000</v>
          </cell>
          <cell r="I557">
            <v>0.78294573643410836</v>
          </cell>
          <cell r="J557">
            <v>0.99999999999999989</v>
          </cell>
          <cell r="K557">
            <v>1.0063142122390261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1.01</v>
          </cell>
          <cell r="U557">
            <v>1.38</v>
          </cell>
          <cell r="V557">
            <v>0.2727</v>
          </cell>
          <cell r="W557">
            <v>0.27839999999999998</v>
          </cell>
          <cell r="X557">
            <v>0.44890000000000002</v>
          </cell>
          <cell r="Y557">
            <v>-5000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-5000</v>
          </cell>
          <cell r="AM557">
            <v>1.3168316831683169</v>
          </cell>
          <cell r="AN557">
            <v>0.69565217391304346</v>
          </cell>
          <cell r="AO557">
            <v>1.5219615556186339</v>
          </cell>
          <cell r="AP557">
            <v>1.4156861223458947</v>
          </cell>
          <cell r="AQ557">
            <v>-5000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1.5247524752475248</v>
          </cell>
          <cell r="BF557">
            <v>0.84782608695652173</v>
          </cell>
          <cell r="BG557">
            <v>1.2336780599567434</v>
          </cell>
          <cell r="BH557">
            <v>1.3715151022054437</v>
          </cell>
          <cell r="BI557">
            <v>-5000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1.2871287128712872</v>
          </cell>
          <cell r="BX557">
            <v>0.94202898550724645</v>
          </cell>
          <cell r="BY557">
            <v>1.0832870676749584</v>
          </cell>
          <cell r="BZ557">
            <v>1.1808174664555822</v>
          </cell>
          <cell r="CA557">
            <v>-5000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1.2772277227722773</v>
          </cell>
          <cell r="CP557">
            <v>1.1304347826086958</v>
          </cell>
          <cell r="CQ557">
            <v>0.83527021141127189</v>
          </cell>
          <cell r="CR557">
            <v>1.0328747600848505</v>
          </cell>
          <cell r="CS557">
            <v>-5000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1.4455445544554455</v>
          </cell>
          <cell r="DH557">
            <v>0.65942028985507251</v>
          </cell>
          <cell r="DI557">
            <v>1.5999941932173602</v>
          </cell>
          <cell r="DJ557">
            <v>1.5208099464317324</v>
          </cell>
          <cell r="DK557">
            <v>-5000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-5000</v>
          </cell>
          <cell r="DZ557" t="str">
            <v>No</v>
          </cell>
          <cell r="EA557">
            <v>25140</v>
          </cell>
          <cell r="EB557">
            <v>2539140</v>
          </cell>
          <cell r="EC557">
            <v>-30140</v>
          </cell>
          <cell r="ED557">
            <v>-1.1988862370723946E-2</v>
          </cell>
          <cell r="EE557">
            <v>366</v>
          </cell>
          <cell r="EF557">
            <v>436</v>
          </cell>
        </row>
        <row r="558">
          <cell r="A558" t="str">
            <v>Timo Werner</v>
          </cell>
          <cell r="B558" t="str">
            <v>Chelsea</v>
          </cell>
          <cell r="C558" t="str">
            <v>Striker</v>
          </cell>
          <cell r="D558" t="str">
            <v>8.953.000</v>
          </cell>
          <cell r="E558">
            <v>1.2E-2</v>
          </cell>
          <cell r="F558" t="str">
            <v>Timo Werner</v>
          </cell>
          <cell r="G558" t="str">
            <v>Manchester United</v>
          </cell>
          <cell r="H558">
            <v>8953000</v>
          </cell>
          <cell r="I558">
            <v>1.003571428571429</v>
          </cell>
          <cell r="J558">
            <v>0.9963636363636369</v>
          </cell>
          <cell r="K558">
            <v>0.99321007287201368</v>
          </cell>
          <cell r="L558">
            <v>190</v>
          </cell>
          <cell r="M558">
            <v>0.74264285714285749</v>
          </cell>
          <cell r="N558">
            <v>0.37132142857142875</v>
          </cell>
          <cell r="O558">
            <v>2.9203928571428586</v>
          </cell>
          <cell r="P558">
            <v>0.51646923789344712</v>
          </cell>
          <cell r="Q558">
            <v>0</v>
          </cell>
          <cell r="R558">
            <v>0.26</v>
          </cell>
          <cell r="S558">
            <v>0.03</v>
          </cell>
          <cell r="T558">
            <v>2.81</v>
          </cell>
          <cell r="U558">
            <v>2.74</v>
          </cell>
          <cell r="V558">
            <v>0.76150000000000007</v>
          </cell>
          <cell r="W558">
            <v>0.51229999999999998</v>
          </cell>
          <cell r="X558">
            <v>0.72629999999999995</v>
          </cell>
          <cell r="Y558">
            <v>14000</v>
          </cell>
          <cell r="Z558">
            <v>19037.5</v>
          </cell>
          <cell r="AA558">
            <v>2561.5</v>
          </cell>
          <cell r="AB558">
            <v>-10894.5</v>
          </cell>
          <cell r="AC558">
            <v>74264.285714285754</v>
          </cell>
          <cell r="AD558">
            <v>18566.071428571438</v>
          </cell>
          <cell r="AE558">
            <v>29203.928571428587</v>
          </cell>
          <cell r="AF558">
            <v>0</v>
          </cell>
          <cell r="AG558">
            <v>0</v>
          </cell>
          <cell r="AH558">
            <v>-5200</v>
          </cell>
          <cell r="AI558">
            <v>-1500</v>
          </cell>
          <cell r="AJ558">
            <v>28100</v>
          </cell>
          <cell r="AK558">
            <v>-21920</v>
          </cell>
          <cell r="AL558">
            <v>146218.78571428577</v>
          </cell>
          <cell r="AM558">
            <v>0.65836298932384341</v>
          </cell>
          <cell r="AN558">
            <v>0.28102189781021897</v>
          </cell>
          <cell r="AO558">
            <v>0.89649689534220123</v>
          </cell>
          <cell r="AP558">
            <v>0.76825801391006421</v>
          </cell>
          <cell r="AQ558">
            <v>14000</v>
          </cell>
          <cell r="AR558">
            <v>15620</v>
          </cell>
          <cell r="AS558">
            <v>1129</v>
          </cell>
          <cell r="AT558">
            <v>-2242.5</v>
          </cell>
          <cell r="AU558">
            <v>48892.857142857167</v>
          </cell>
          <cell r="AV558">
            <v>12223.214285714292</v>
          </cell>
          <cell r="AW558">
            <v>19226.785714285725</v>
          </cell>
          <cell r="AX558">
            <v>0</v>
          </cell>
          <cell r="AY558">
            <v>0</v>
          </cell>
          <cell r="AZ558">
            <v>-5200</v>
          </cell>
          <cell r="BA558">
            <v>-1500</v>
          </cell>
          <cell r="BB558">
            <v>18500</v>
          </cell>
          <cell r="BC558">
            <v>-6160</v>
          </cell>
          <cell r="BD558">
            <v>50244.678571428594</v>
          </cell>
          <cell r="BE558">
            <v>0.65480427046263345</v>
          </cell>
          <cell r="BF558">
            <v>0.42700729927007292</v>
          </cell>
          <cell r="BG558">
            <v>0.60093984015659208</v>
          </cell>
          <cell r="BH558">
            <v>0.62729416833385976</v>
          </cell>
          <cell r="BI558">
            <v>14000</v>
          </cell>
          <cell r="BJ558">
            <v>13155</v>
          </cell>
          <cell r="BK558">
            <v>1172.5</v>
          </cell>
          <cell r="BL558">
            <v>-3589.5</v>
          </cell>
          <cell r="BM558">
            <v>48628.571428571457</v>
          </cell>
          <cell r="BN558">
            <v>12157.142857142864</v>
          </cell>
          <cell r="BO558">
            <v>19122.857142857152</v>
          </cell>
          <cell r="BP558">
            <v>0</v>
          </cell>
          <cell r="BQ558">
            <v>0</v>
          </cell>
          <cell r="BR558">
            <v>-5200</v>
          </cell>
          <cell r="BS558">
            <v>-1500</v>
          </cell>
          <cell r="BT558">
            <v>18400</v>
          </cell>
          <cell r="BU558">
            <v>-9359.9999999999982</v>
          </cell>
          <cell r="BV558">
            <v>23246.64285714287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14000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-5200</v>
          </cell>
          <cell r="CK558">
            <v>-1500</v>
          </cell>
          <cell r="CL558">
            <v>0</v>
          </cell>
          <cell r="CM558">
            <v>0</v>
          </cell>
          <cell r="CN558">
            <v>-837.5</v>
          </cell>
          <cell r="CO558">
            <v>0.86120996441281139</v>
          </cell>
          <cell r="CP558">
            <v>0.13503649635036497</v>
          </cell>
          <cell r="CQ558">
            <v>1.3374162098302169</v>
          </cell>
          <cell r="CR558">
            <v>1.0732176696611915</v>
          </cell>
          <cell r="CS558">
            <v>14000</v>
          </cell>
          <cell r="CT558">
            <v>20642.5</v>
          </cell>
          <cell r="CU558">
            <v>669</v>
          </cell>
          <cell r="CV558">
            <v>-607.5</v>
          </cell>
          <cell r="CW558">
            <v>63957.142857142891</v>
          </cell>
          <cell r="CX558">
            <v>15989.285714285723</v>
          </cell>
          <cell r="CY558">
            <v>25150.714285714301</v>
          </cell>
          <cell r="CZ558">
            <v>0</v>
          </cell>
          <cell r="DA558">
            <v>0</v>
          </cell>
          <cell r="DB558">
            <v>-5200</v>
          </cell>
          <cell r="DC558">
            <v>-1500</v>
          </cell>
          <cell r="DD558">
            <v>24200</v>
          </cell>
          <cell r="DE558">
            <v>-2960</v>
          </cell>
          <cell r="DF558">
            <v>8771.321428571433</v>
          </cell>
          <cell r="DG558">
            <v>0.67259786476868322</v>
          </cell>
          <cell r="DH558">
            <v>0.30291970802919704</v>
          </cell>
          <cell r="DI558">
            <v>0.84428898050167522</v>
          </cell>
          <cell r="DJ558">
            <v>0.7535694828834002</v>
          </cell>
          <cell r="DK558">
            <v>14000</v>
          </cell>
          <cell r="DL558">
            <v>15434.999999999998</v>
          </cell>
          <cell r="DM558">
            <v>1120</v>
          </cell>
          <cell r="DN558">
            <v>-2379</v>
          </cell>
          <cell r="DO558">
            <v>49950.000000000022</v>
          </cell>
          <cell r="DP558">
            <v>12487.500000000005</v>
          </cell>
          <cell r="DQ558">
            <v>19642.500000000007</v>
          </cell>
          <cell r="DR558">
            <v>0</v>
          </cell>
          <cell r="DS558">
            <v>0</v>
          </cell>
          <cell r="DT558">
            <v>-5200</v>
          </cell>
          <cell r="DU558">
            <v>-1500</v>
          </cell>
          <cell r="DV558">
            <v>18900</v>
          </cell>
          <cell r="DW558">
            <v>-18506.814452596722</v>
          </cell>
          <cell r="DX558">
            <v>2810.9120483563534</v>
          </cell>
          <cell r="DY558">
            <v>230454.84061978501</v>
          </cell>
          <cell r="DZ558" t="str">
            <v>No</v>
          </cell>
          <cell r="EA558">
            <v>89530</v>
          </cell>
          <cell r="EB558">
            <v>9042530</v>
          </cell>
          <cell r="EC558">
            <v>140924.84061978501</v>
          </cell>
          <cell r="ED558">
            <v>1.5740516097373508E-2</v>
          </cell>
          <cell r="EE558">
            <v>26</v>
          </cell>
          <cell r="EF558">
            <v>81</v>
          </cell>
        </row>
        <row r="559">
          <cell r="A559" t="str">
            <v>Giovani Lo Celso</v>
          </cell>
          <cell r="B559" t="str">
            <v>Tottenham</v>
          </cell>
          <cell r="C559" t="str">
            <v>Midfield</v>
          </cell>
          <cell r="D559" t="str">
            <v>4.960.000</v>
          </cell>
          <cell r="E559">
            <v>2E-3</v>
          </cell>
          <cell r="F559" t="str">
            <v>Giovani Lo Celso</v>
          </cell>
          <cell r="G559" t="str">
            <v/>
          </cell>
          <cell r="H559">
            <v>4960000</v>
          </cell>
          <cell r="I559">
            <v>0.9023668639053255</v>
          </cell>
          <cell r="J559">
            <v>0.99497487437185905</v>
          </cell>
          <cell r="K559">
            <v>0.97751435805271281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3.05</v>
          </cell>
          <cell r="U559">
            <v>1.98</v>
          </cell>
          <cell r="V559">
            <v>0.98889999999999989</v>
          </cell>
          <cell r="W559">
            <v>0.52160000000000006</v>
          </cell>
          <cell r="X559">
            <v>0.4894</v>
          </cell>
          <cell r="Y559">
            <v>-5000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-5000</v>
          </cell>
          <cell r="AM559">
            <v>0.63934426229508201</v>
          </cell>
          <cell r="AN559">
            <v>0.4494949494949495</v>
          </cell>
          <cell r="AO559">
            <v>0.54558703411891074</v>
          </cell>
          <cell r="AP559">
            <v>0.59060811021058346</v>
          </cell>
          <cell r="AQ559">
            <v>-5000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0.38360655737704918</v>
          </cell>
          <cell r="BF559">
            <v>0.77777777777777779</v>
          </cell>
          <cell r="BG559">
            <v>0.28482140701734565</v>
          </cell>
          <cell r="BH559">
            <v>0.33054403551298772</v>
          </cell>
          <cell r="BI559">
            <v>-5000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1.0491803278688525</v>
          </cell>
          <cell r="BX559">
            <v>1.2272727272727271</v>
          </cell>
          <cell r="BY559">
            <v>0.81027326376802444</v>
          </cell>
          <cell r="BZ559">
            <v>0.92202102391621266</v>
          </cell>
          <cell r="CA559">
            <v>-5000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0.53442622950819674</v>
          </cell>
          <cell r="CP559">
            <v>0.54545454545454553</v>
          </cell>
          <cell r="CQ559">
            <v>0.45117818122570197</v>
          </cell>
          <cell r="CR559">
            <v>0.49104119402430768</v>
          </cell>
          <cell r="CS559">
            <v>-5000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0.4524590163934426</v>
          </cell>
          <cell r="DH559">
            <v>0.86363636363636365</v>
          </cell>
          <cell r="DI559">
            <v>0.24029380011401291</v>
          </cell>
          <cell r="DJ559">
            <v>0.32973185536891758</v>
          </cell>
          <cell r="DK559">
            <v>-5000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-5000</v>
          </cell>
          <cell r="DZ559" t="str">
            <v>No</v>
          </cell>
          <cell r="EA559">
            <v>49600</v>
          </cell>
          <cell r="EB559">
            <v>5009600</v>
          </cell>
          <cell r="EC559">
            <v>-54600</v>
          </cell>
          <cell r="ED559">
            <v>-1.1008064516129032E-2</v>
          </cell>
          <cell r="EE559">
            <v>542</v>
          </cell>
          <cell r="EF559">
            <v>264</v>
          </cell>
        </row>
        <row r="560">
          <cell r="A560" t="str">
            <v>Allan Tchaptchet</v>
          </cell>
          <cell r="B560" t="str">
            <v>Southampton</v>
          </cell>
          <cell r="C560" t="str">
            <v>Defense</v>
          </cell>
          <cell r="D560" t="str">
            <v>1.933.000</v>
          </cell>
          <cell r="E560">
            <v>0</v>
          </cell>
          <cell r="F560" t="e">
            <v>#N/A</v>
          </cell>
          <cell r="G560" t="str">
            <v/>
          </cell>
          <cell r="H560">
            <v>1933000</v>
          </cell>
          <cell r="I560">
            <v>0.87931034482758608</v>
          </cell>
          <cell r="J560">
            <v>1</v>
          </cell>
          <cell r="K560">
            <v>1.020862387747514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1.02</v>
          </cell>
          <cell r="U560">
            <v>1.54</v>
          </cell>
          <cell r="V560">
            <v>0.24979999999999999</v>
          </cell>
          <cell r="W560">
            <v>0.26250000000000001</v>
          </cell>
          <cell r="X560">
            <v>0.48759999999999998</v>
          </cell>
          <cell r="Y560">
            <v>-5000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-5000</v>
          </cell>
          <cell r="AM560">
            <v>1.3627450980392157</v>
          </cell>
          <cell r="AN560">
            <v>2.4415584415584415</v>
          </cell>
          <cell r="AO560">
            <v>1.8199893113013497</v>
          </cell>
          <cell r="AP560">
            <v>1.5748592040114833</v>
          </cell>
          <cell r="AQ560">
            <v>-5000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1.1274509803921569</v>
          </cell>
          <cell r="BF560">
            <v>0.84415584415584421</v>
          </cell>
          <cell r="BG560">
            <v>1.2712491503214047</v>
          </cell>
          <cell r="BH560">
            <v>1.1971930090225904</v>
          </cell>
          <cell r="BI560">
            <v>-5000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0.96078431372549011</v>
          </cell>
          <cell r="BX560">
            <v>1.1298701298701299</v>
          </cell>
          <cell r="BY560">
            <v>0.81873075307798182</v>
          </cell>
          <cell r="BZ560">
            <v>0.88691807103135656</v>
          </cell>
          <cell r="CA560">
            <v>-5000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1.2352941176470589</v>
          </cell>
          <cell r="CP560">
            <v>0.62337662337662336</v>
          </cell>
          <cell r="CQ560">
            <v>1.7860384307500736</v>
          </cell>
          <cell r="CR560">
            <v>1.4853561079408364</v>
          </cell>
          <cell r="CS560">
            <v>-5000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1.3823529411764706</v>
          </cell>
          <cell r="DH560">
            <v>0.7142857142857143</v>
          </cell>
          <cell r="DI560">
            <v>1.5527072185113362</v>
          </cell>
          <cell r="DJ560">
            <v>1.4650561048284403</v>
          </cell>
          <cell r="DK560">
            <v>-5000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-5000</v>
          </cell>
          <cell r="DZ560" t="str">
            <v>No</v>
          </cell>
          <cell r="EA560">
            <v>19330</v>
          </cell>
          <cell r="EB560">
            <v>1952330</v>
          </cell>
          <cell r="EC560">
            <v>-24330</v>
          </cell>
          <cell r="ED560">
            <v>-1.2586652871184687E-2</v>
          </cell>
          <cell r="EE560">
            <v>234</v>
          </cell>
          <cell r="EF560">
            <v>567</v>
          </cell>
        </row>
        <row r="561">
          <cell r="A561" t="str">
            <v>Jannik Vestergaard</v>
          </cell>
          <cell r="B561" t="str">
            <v>Southampton</v>
          </cell>
          <cell r="C561" t="str">
            <v>Defense</v>
          </cell>
          <cell r="D561" t="str">
            <v>4.426.000</v>
          </cell>
          <cell r="E561">
            <v>3.7999999999999999E-2</v>
          </cell>
          <cell r="F561" t="str">
            <v>Jannik Vestergaard</v>
          </cell>
          <cell r="G561" t="str">
            <v>Everton</v>
          </cell>
          <cell r="H561">
            <v>4426000</v>
          </cell>
          <cell r="I561">
            <v>0.87931034482758608</v>
          </cell>
          <cell r="J561">
            <v>1</v>
          </cell>
          <cell r="K561">
            <v>1.020862387747514</v>
          </cell>
          <cell r="L561">
            <v>95</v>
          </cell>
          <cell r="M561">
            <v>0.10551724137931033</v>
          </cell>
          <cell r="N561">
            <v>0</v>
          </cell>
          <cell r="O561">
            <v>0.23741379310344826</v>
          </cell>
          <cell r="P561">
            <v>0.21438110142697794</v>
          </cell>
          <cell r="Q561">
            <v>0</v>
          </cell>
          <cell r="R561">
            <v>0.13</v>
          </cell>
          <cell r="S561">
            <v>0.01</v>
          </cell>
          <cell r="T561">
            <v>1.02</v>
          </cell>
          <cell r="U561">
            <v>1.54</v>
          </cell>
          <cell r="V561">
            <v>0.24979999999999999</v>
          </cell>
          <cell r="W561">
            <v>0.26250000000000001</v>
          </cell>
          <cell r="X561">
            <v>0.48759999999999998</v>
          </cell>
          <cell r="Y561">
            <v>7000</v>
          </cell>
          <cell r="Z561">
            <v>6245</v>
          </cell>
          <cell r="AA561">
            <v>1312.5</v>
          </cell>
          <cell r="AB561">
            <v>-7314</v>
          </cell>
          <cell r="AC561">
            <v>15827.586206896549</v>
          </cell>
          <cell r="AD561">
            <v>0</v>
          </cell>
          <cell r="AE561">
            <v>2374.1379310344828</v>
          </cell>
          <cell r="AF561">
            <v>10719.055071348897</v>
          </cell>
          <cell r="AG561">
            <v>0</v>
          </cell>
          <cell r="AH561">
            <v>-2600</v>
          </cell>
          <cell r="AI561">
            <v>-500</v>
          </cell>
          <cell r="AJ561">
            <v>10200</v>
          </cell>
          <cell r="AK561">
            <v>-12320</v>
          </cell>
          <cell r="AL561">
            <v>30944.279209279928</v>
          </cell>
          <cell r="AM561">
            <v>1.3627450980392157</v>
          </cell>
          <cell r="AN561">
            <v>2.4415584415584415</v>
          </cell>
          <cell r="AO561">
            <v>1.8199893113013497</v>
          </cell>
          <cell r="AP561">
            <v>1.5748592040114833</v>
          </cell>
          <cell r="AQ561">
            <v>7000</v>
          </cell>
          <cell r="AR561">
            <v>9275</v>
          </cell>
          <cell r="AS561">
            <v>1998</v>
          </cell>
          <cell r="AT561">
            <v>-18442.5</v>
          </cell>
          <cell r="AU561">
            <v>21568.965517241377</v>
          </cell>
          <cell r="AV561">
            <v>0</v>
          </cell>
          <cell r="AW561">
            <v>3235.344827586207</v>
          </cell>
          <cell r="AX561">
            <v>19508.565657105519</v>
          </cell>
          <cell r="AY561">
            <v>0</v>
          </cell>
          <cell r="AZ561">
            <v>-2600</v>
          </cell>
          <cell r="BA561">
            <v>-500</v>
          </cell>
          <cell r="BB561">
            <v>13900</v>
          </cell>
          <cell r="BC561">
            <v>-30080</v>
          </cell>
          <cell r="BD561">
            <v>8931.688000966551</v>
          </cell>
          <cell r="BE561">
            <v>1.1274509803921569</v>
          </cell>
          <cell r="BF561">
            <v>0.84415584415584421</v>
          </cell>
          <cell r="BG561">
            <v>1.2712491503214047</v>
          </cell>
          <cell r="BH561">
            <v>1.1971930090225904</v>
          </cell>
          <cell r="BI561">
            <v>7000</v>
          </cell>
          <cell r="BJ561">
            <v>8127.5</v>
          </cell>
          <cell r="BK561">
            <v>1394</v>
          </cell>
          <cell r="BL561">
            <v>-5943</v>
          </cell>
          <cell r="BM561">
            <v>17844.827586206895</v>
          </cell>
          <cell r="BN561">
            <v>0</v>
          </cell>
          <cell r="BO561">
            <v>2676.7241379310344</v>
          </cell>
          <cell r="BP561">
            <v>13626.589651700629</v>
          </cell>
          <cell r="BQ561">
            <v>0</v>
          </cell>
          <cell r="BR561">
            <v>-2600</v>
          </cell>
          <cell r="BS561">
            <v>-500</v>
          </cell>
          <cell r="BT561">
            <v>11500</v>
          </cell>
          <cell r="BU561">
            <v>-10400</v>
          </cell>
          <cell r="BV561">
            <v>8931.6603439596402</v>
          </cell>
          <cell r="BW561">
            <v>0.96078431372549011</v>
          </cell>
          <cell r="BX561">
            <v>1.1298701298701299</v>
          </cell>
          <cell r="BY561">
            <v>0.81873075307798182</v>
          </cell>
          <cell r="BZ561">
            <v>0.88691807103135656</v>
          </cell>
          <cell r="CA561">
            <v>7000</v>
          </cell>
          <cell r="CB561">
            <v>5210</v>
          </cell>
          <cell r="CC561">
            <v>1210.5</v>
          </cell>
          <cell r="CD561">
            <v>-8242.5</v>
          </cell>
          <cell r="CE561">
            <v>15206.896551724134</v>
          </cell>
          <cell r="CF561">
            <v>0</v>
          </cell>
          <cell r="CG561">
            <v>2281.0344827586205</v>
          </cell>
          <cell r="CH561">
            <v>8776.0200308498424</v>
          </cell>
          <cell r="CI561">
            <v>0</v>
          </cell>
          <cell r="CJ561">
            <v>-2600</v>
          </cell>
          <cell r="CK561">
            <v>-500</v>
          </cell>
          <cell r="CL561">
            <v>9800</v>
          </cell>
          <cell r="CM561">
            <v>-13920</v>
          </cell>
          <cell r="CN561">
            <v>2152.7438831665745</v>
          </cell>
          <cell r="CO561">
            <v>1.2352941176470589</v>
          </cell>
          <cell r="CP561">
            <v>0.62337662337662336</v>
          </cell>
          <cell r="CQ561">
            <v>1.7860384307500736</v>
          </cell>
          <cell r="CR561">
            <v>1.4853561079408364</v>
          </cell>
          <cell r="CS561">
            <v>7000</v>
          </cell>
          <cell r="CT561">
            <v>10695</v>
          </cell>
          <cell r="CU561">
            <v>1465</v>
          </cell>
          <cell r="CV561">
            <v>-4188</v>
          </cell>
          <cell r="CW561">
            <v>19551.724137931033</v>
          </cell>
          <cell r="CX561">
            <v>0</v>
          </cell>
          <cell r="CY561">
            <v>2932.7586206896553</v>
          </cell>
          <cell r="CZ561">
            <v>19144.644298755604</v>
          </cell>
          <cell r="DA561">
            <v>0</v>
          </cell>
          <cell r="DB561">
            <v>-2600</v>
          </cell>
          <cell r="DC561">
            <v>-500</v>
          </cell>
          <cell r="DD561">
            <v>12600</v>
          </cell>
          <cell r="DE561">
            <v>-7680</v>
          </cell>
          <cell r="DF561">
            <v>3213.820441086018</v>
          </cell>
          <cell r="DG561">
            <v>1.3823529411764706</v>
          </cell>
          <cell r="DH561">
            <v>0.7142857142857143</v>
          </cell>
          <cell r="DI561">
            <v>1.5527072185113362</v>
          </cell>
          <cell r="DJ561">
            <v>1.4650561048284403</v>
          </cell>
          <cell r="DK561">
            <v>7000</v>
          </cell>
          <cell r="DL561">
            <v>10897.5</v>
          </cell>
          <cell r="DM561">
            <v>1363</v>
          </cell>
          <cell r="DN561">
            <v>-4372.5</v>
          </cell>
          <cell r="DO561">
            <v>21879.310344827583</v>
          </cell>
          <cell r="DP561">
            <v>0</v>
          </cell>
          <cell r="DQ561">
            <v>3281.8965517241381</v>
          </cell>
          <cell r="DR561">
            <v>16643.55418490398</v>
          </cell>
          <cell r="DS561">
            <v>0</v>
          </cell>
          <cell r="DT561">
            <v>-2600</v>
          </cell>
          <cell r="DU561">
            <v>-500</v>
          </cell>
          <cell r="DV561">
            <v>14100</v>
          </cell>
          <cell r="DW561">
            <v>-19129.352932059661</v>
          </cell>
          <cell r="DX561">
            <v>1298.8565046686263</v>
          </cell>
          <cell r="DY561">
            <v>55473.048383127338</v>
          </cell>
          <cell r="DZ561" t="str">
            <v>No</v>
          </cell>
          <cell r="EA561">
            <v>44260</v>
          </cell>
          <cell r="EB561">
            <v>4470260</v>
          </cell>
          <cell r="EC561">
            <v>11213.048383127338</v>
          </cell>
          <cell r="ED561">
            <v>2.533449702468897E-3</v>
          </cell>
          <cell r="EE561">
            <v>178</v>
          </cell>
          <cell r="EF561">
            <v>178</v>
          </cell>
        </row>
        <row r="562">
          <cell r="A562" t="str">
            <v>Robin Olsen</v>
          </cell>
          <cell r="B562" t="str">
            <v>Everton</v>
          </cell>
          <cell r="C562" t="str">
            <v>Goalkeeper</v>
          </cell>
          <cell r="D562" t="str">
            <v>5.043.000</v>
          </cell>
          <cell r="E562">
            <v>0</v>
          </cell>
          <cell r="F562" t="str">
            <v>Robin Olsen</v>
          </cell>
          <cell r="G562" t="str">
            <v/>
          </cell>
          <cell r="H562">
            <v>5043000</v>
          </cell>
          <cell r="I562">
            <v>0.97204968944099401</v>
          </cell>
          <cell r="J562">
            <v>0.93693693693693725</v>
          </cell>
          <cell r="K562">
            <v>1.0552996276166207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3.13</v>
          </cell>
          <cell r="U562">
            <v>2.08</v>
          </cell>
          <cell r="V562">
            <v>0.98069999999999991</v>
          </cell>
          <cell r="W562">
            <v>0.51919999999999999</v>
          </cell>
          <cell r="X562">
            <v>0.5</v>
          </cell>
          <cell r="Y562">
            <v>-5000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-5000</v>
          </cell>
          <cell r="AM562">
            <v>0.24600638977635783</v>
          </cell>
          <cell r="AN562">
            <v>0.88942307692307698</v>
          </cell>
          <cell r="AO562">
            <v>0.22238455471794352</v>
          </cell>
          <cell r="AP562">
            <v>0.233897459259788</v>
          </cell>
          <cell r="AQ562">
            <v>-5000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0.45047923322683703</v>
          </cell>
          <cell r="BF562">
            <v>0.4375</v>
          </cell>
          <cell r="BG562">
            <v>0.56930032780136453</v>
          </cell>
          <cell r="BH562">
            <v>0.50641679982376742</v>
          </cell>
          <cell r="BI562">
            <v>-5000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-5000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0.53993610223642174</v>
          </cell>
          <cell r="CP562">
            <v>0.46153846153846151</v>
          </cell>
          <cell r="CQ562">
            <v>0.54153522318255987</v>
          </cell>
          <cell r="CR562">
            <v>0.54073507157287481</v>
          </cell>
          <cell r="CS562">
            <v>-5000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0.33546325878594252</v>
          </cell>
          <cell r="DH562">
            <v>0.72115384615384615</v>
          </cell>
          <cell r="DI562">
            <v>0.31557870490859519</v>
          </cell>
          <cell r="DJ562">
            <v>0.32536911462535079</v>
          </cell>
          <cell r="DK562">
            <v>-5000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-5000</v>
          </cell>
          <cell r="DZ562" t="str">
            <v>No</v>
          </cell>
          <cell r="EA562">
            <v>50430</v>
          </cell>
          <cell r="EB562">
            <v>5093430</v>
          </cell>
          <cell r="EC562">
            <v>-55430</v>
          </cell>
          <cell r="ED562">
            <v>-1.0991473329367439E-2</v>
          </cell>
          <cell r="EE562">
            <v>548</v>
          </cell>
          <cell r="EF562">
            <v>258</v>
          </cell>
        </row>
        <row r="563">
          <cell r="A563" t="str">
            <v>Helder Costa</v>
          </cell>
          <cell r="B563" t="str">
            <v>Leeds United</v>
          </cell>
          <cell r="C563" t="str">
            <v>Midfield</v>
          </cell>
          <cell r="D563" t="str">
            <v>3.762.000</v>
          </cell>
          <cell r="E563">
            <v>4.0000000000000001E-3</v>
          </cell>
          <cell r="F563" t="str">
            <v>Helder Costa</v>
          </cell>
          <cell r="G563" t="str">
            <v/>
          </cell>
          <cell r="H563">
            <v>3762000</v>
          </cell>
          <cell r="I563">
            <v>0.95238095238095244</v>
          </cell>
          <cell r="J563">
            <v>1.0902777777777777</v>
          </cell>
          <cell r="K563">
            <v>0.86685492648758533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1.6</v>
          </cell>
          <cell r="U563">
            <v>1.57</v>
          </cell>
          <cell r="V563">
            <v>0.38379999999999997</v>
          </cell>
          <cell r="W563">
            <v>0.2419</v>
          </cell>
          <cell r="X563">
            <v>0.37430000000000002</v>
          </cell>
          <cell r="Y563">
            <v>-5000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-5000</v>
          </cell>
          <cell r="AM563">
            <v>0.81874999999999998</v>
          </cell>
          <cell r="AN563">
            <v>1.1210191082802548</v>
          </cell>
          <cell r="AO563">
            <v>0.8269591339433624</v>
          </cell>
          <cell r="AP563">
            <v>0.82284432969798604</v>
          </cell>
          <cell r="AQ563">
            <v>-5000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0.73124999999999996</v>
          </cell>
          <cell r="BF563">
            <v>1.1719745222929936</v>
          </cell>
          <cell r="BG563">
            <v>0.76337949433685315</v>
          </cell>
          <cell r="BH563">
            <v>0.74714205826858915</v>
          </cell>
          <cell r="BI563">
            <v>-5000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0.85</v>
          </cell>
          <cell r="BX563">
            <v>0.88535031847133749</v>
          </cell>
          <cell r="BY563">
            <v>1.1972173631218104</v>
          </cell>
          <cell r="BZ563">
            <v>1.0087788452646789</v>
          </cell>
          <cell r="CA563">
            <v>-5000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0</v>
          </cell>
          <cell r="CN563">
            <v>0</v>
          </cell>
          <cell r="CO563">
            <v>1.0812499999999998</v>
          </cell>
          <cell r="CP563">
            <v>0.64331210191082799</v>
          </cell>
          <cell r="CQ563">
            <v>1.7506725002961012</v>
          </cell>
          <cell r="CR563">
            <v>1.3758323447808454</v>
          </cell>
          <cell r="CS563">
            <v>-5000</v>
          </cell>
          <cell r="CT563">
            <v>0</v>
          </cell>
          <cell r="CU563">
            <v>0</v>
          </cell>
          <cell r="CV563">
            <v>0</v>
          </cell>
          <cell r="CW563">
            <v>0</v>
          </cell>
          <cell r="CX563">
            <v>0</v>
          </cell>
          <cell r="CY563">
            <v>0</v>
          </cell>
          <cell r="CZ563">
            <v>0</v>
          </cell>
          <cell r="DA563">
            <v>0</v>
          </cell>
          <cell r="DB563">
            <v>0</v>
          </cell>
          <cell r="DC563">
            <v>0</v>
          </cell>
          <cell r="DD563">
            <v>0</v>
          </cell>
          <cell r="DE563">
            <v>0</v>
          </cell>
          <cell r="DF563">
            <v>0</v>
          </cell>
          <cell r="DG563">
            <v>0.29374999999999996</v>
          </cell>
          <cell r="DH563">
            <v>1.7961783439490444</v>
          </cell>
          <cell r="DI563">
            <v>0.28650479686019015</v>
          </cell>
          <cell r="DJ563">
            <v>0.29010478120444833</v>
          </cell>
          <cell r="DK563">
            <v>-5000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-5000</v>
          </cell>
          <cell r="DZ563" t="str">
            <v>No</v>
          </cell>
          <cell r="EA563">
            <v>37620</v>
          </cell>
          <cell r="EB563">
            <v>3799620</v>
          </cell>
          <cell r="EC563">
            <v>-42620</v>
          </cell>
          <cell r="ED563">
            <v>-1.1329080276448697E-2</v>
          </cell>
          <cell r="EE563">
            <v>481</v>
          </cell>
          <cell r="EF563">
            <v>326</v>
          </cell>
        </row>
        <row r="564">
          <cell r="A564" t="str">
            <v>Trent Alexander-Arnold</v>
          </cell>
          <cell r="B564" t="str">
            <v>Liverpool</v>
          </cell>
          <cell r="C564" t="str">
            <v>Defense</v>
          </cell>
          <cell r="D564" t="str">
            <v>6.302.000</v>
          </cell>
          <cell r="E564">
            <v>1.7000000000000001E-2</v>
          </cell>
          <cell r="F564" t="str">
            <v>Trent Alexander-Arnold</v>
          </cell>
          <cell r="G564" t="str">
            <v>Sheffield United</v>
          </cell>
          <cell r="H564">
            <v>6302000</v>
          </cell>
          <cell r="I564">
            <v>1.0082191780821921</v>
          </cell>
          <cell r="J564">
            <v>0.87837837837837884</v>
          </cell>
          <cell r="K564">
            <v>1.1290504835374364</v>
          </cell>
          <cell r="L564">
            <v>190</v>
          </cell>
          <cell r="M564">
            <v>0.11090410958904114</v>
          </cell>
          <cell r="N564">
            <v>0.49402739726027411</v>
          </cell>
          <cell r="O564">
            <v>0.47386301369863026</v>
          </cell>
          <cell r="P564">
            <v>0.7790448336408311</v>
          </cell>
          <cell r="Q564">
            <v>0</v>
          </cell>
          <cell r="R564">
            <v>0.24</v>
          </cell>
          <cell r="S564">
            <v>0</v>
          </cell>
          <cell r="T564">
            <v>3.6799999999999997</v>
          </cell>
          <cell r="U564">
            <v>1.95</v>
          </cell>
          <cell r="V564">
            <v>1.1375</v>
          </cell>
          <cell r="W564">
            <v>0.44940000000000002</v>
          </cell>
          <cell r="X564">
            <v>0.41310000000000002</v>
          </cell>
          <cell r="Y564">
            <v>14000</v>
          </cell>
          <cell r="Z564">
            <v>28437.5</v>
          </cell>
          <cell r="AA564">
            <v>2247</v>
          </cell>
          <cell r="AB564">
            <v>-6196.5</v>
          </cell>
          <cell r="AC564">
            <v>16635.61643835617</v>
          </cell>
          <cell r="AD564">
            <v>24701.369863013704</v>
          </cell>
          <cell r="AE564">
            <v>4738.6301369863022</v>
          </cell>
          <cell r="AF564">
            <v>38952.241682041553</v>
          </cell>
          <cell r="AG564">
            <v>0</v>
          </cell>
          <cell r="AH564">
            <v>-4800</v>
          </cell>
          <cell r="AI564">
            <v>0</v>
          </cell>
          <cell r="AJ564">
            <v>36800</v>
          </cell>
          <cell r="AK564">
            <v>-15600</v>
          </cell>
          <cell r="AL564">
            <v>139915.85812039772</v>
          </cell>
          <cell r="AM564">
            <v>0.57065217391304357</v>
          </cell>
          <cell r="AN564">
            <v>0.35897435897435898</v>
          </cell>
          <cell r="AO564">
            <v>0.63742840251008448</v>
          </cell>
          <cell r="AP564">
            <v>0.60311682417778589</v>
          </cell>
          <cell r="AQ564">
            <v>14000</v>
          </cell>
          <cell r="AR564">
            <v>17330</v>
          </cell>
          <cell r="AS564">
            <v>974.5</v>
          </cell>
          <cell r="AT564">
            <v>-1678.5</v>
          </cell>
          <cell r="AU564">
            <v>9493.1506849315119</v>
          </cell>
          <cell r="AV564">
            <v>14095.890410958909</v>
          </cell>
          <cell r="AW564">
            <v>2704.109589041097</v>
          </cell>
          <cell r="AX564">
            <v>24829.265189570473</v>
          </cell>
          <cell r="AY564">
            <v>0</v>
          </cell>
          <cell r="AZ564">
            <v>-4800</v>
          </cell>
          <cell r="BA564">
            <v>0</v>
          </cell>
          <cell r="BB564">
            <v>21000.000000000004</v>
          </cell>
          <cell r="BC564">
            <v>-5600</v>
          </cell>
          <cell r="BD564">
            <v>39174.207937250998</v>
          </cell>
          <cell r="BE564">
            <v>0.46195652173913043</v>
          </cell>
          <cell r="BF564">
            <v>0.51282051282051289</v>
          </cell>
          <cell r="BG564">
            <v>0.4722185749595107</v>
          </cell>
          <cell r="BH564">
            <v>0.46705936495150635</v>
          </cell>
          <cell r="BI564">
            <v>14000</v>
          </cell>
          <cell r="BJ564">
            <v>13367.499999999998</v>
          </cell>
          <cell r="BK564">
            <v>1231.5</v>
          </cell>
          <cell r="BL564">
            <v>-3286.5</v>
          </cell>
          <cell r="BM564">
            <v>7684.9315068493179</v>
          </cell>
          <cell r="BN564">
            <v>11410.958904109591</v>
          </cell>
          <cell r="BO564">
            <v>2189.0410958904113</v>
          </cell>
          <cell r="BP564">
            <v>18393.972058572115</v>
          </cell>
          <cell r="BQ564">
            <v>0</v>
          </cell>
          <cell r="BR564">
            <v>-4800</v>
          </cell>
          <cell r="BS564">
            <v>0</v>
          </cell>
          <cell r="BT564">
            <v>17000</v>
          </cell>
          <cell r="BU564">
            <v>-8000.0000000000009</v>
          </cell>
          <cell r="BV564">
            <v>13797.850891355358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14000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-4800</v>
          </cell>
          <cell r="CK564">
            <v>0</v>
          </cell>
          <cell r="CL564">
            <v>0</v>
          </cell>
          <cell r="CM564">
            <v>0</v>
          </cell>
          <cell r="CN564">
            <v>-600</v>
          </cell>
          <cell r="CO564">
            <v>0.42391304347826092</v>
          </cell>
          <cell r="CP564">
            <v>0.66153846153846152</v>
          </cell>
          <cell r="CQ564">
            <v>0.35334395557606957</v>
          </cell>
          <cell r="CR564">
            <v>0.38702339929634627</v>
          </cell>
          <cell r="CS564">
            <v>14000</v>
          </cell>
          <cell r="CT564">
            <v>10812.5</v>
          </cell>
          <cell r="CU564">
            <v>1270</v>
          </cell>
          <cell r="CV564">
            <v>-4702.5</v>
          </cell>
          <cell r="CW564">
            <v>7052.0547945205508</v>
          </cell>
          <cell r="CX564">
            <v>10471.232876712333</v>
          </cell>
          <cell r="CY564">
            <v>2008.7671232876719</v>
          </cell>
          <cell r="CZ564">
            <v>13763.539154487617</v>
          </cell>
          <cell r="DA564">
            <v>0</v>
          </cell>
          <cell r="DB564">
            <v>-4800</v>
          </cell>
          <cell r="DC564">
            <v>0</v>
          </cell>
          <cell r="DD564">
            <v>15600.000000000002</v>
          </cell>
          <cell r="DE564">
            <v>-10320</v>
          </cell>
          <cell r="DF564">
            <v>2572.2246218130108</v>
          </cell>
          <cell r="DG564">
            <v>0.57608695652173925</v>
          </cell>
          <cell r="DH564">
            <v>0.51282051282051289</v>
          </cell>
          <cell r="DI564">
            <v>0.4722185749595107</v>
          </cell>
          <cell r="DJ564">
            <v>0.52157354386649757</v>
          </cell>
          <cell r="DK564">
            <v>14000</v>
          </cell>
          <cell r="DL564">
            <v>15655</v>
          </cell>
          <cell r="DM564">
            <v>1031</v>
          </cell>
          <cell r="DN564">
            <v>-2514</v>
          </cell>
          <cell r="DO564">
            <v>9583.561643835621</v>
          </cell>
          <cell r="DP564">
            <v>14230.136986301375</v>
          </cell>
          <cell r="DQ564">
            <v>2729.8630136986312</v>
          </cell>
          <cell r="DR564">
            <v>18393.972058572115</v>
          </cell>
          <cell r="DS564">
            <v>0</v>
          </cell>
          <cell r="DT564">
            <v>-4800</v>
          </cell>
          <cell r="DU564">
            <v>0</v>
          </cell>
          <cell r="DV564">
            <v>21200.000000000004</v>
          </cell>
          <cell r="DW564">
            <v>-7366.6097693683669</v>
          </cell>
          <cell r="DX564">
            <v>2129.4663729074805</v>
          </cell>
          <cell r="DY564">
            <v>196989.60794372458</v>
          </cell>
          <cell r="DZ564" t="str">
            <v>No</v>
          </cell>
          <cell r="EA564">
            <v>63020</v>
          </cell>
          <cell r="EB564">
            <v>6365020</v>
          </cell>
          <cell r="EC564">
            <v>133969.60794372458</v>
          </cell>
          <cell r="ED564">
            <v>2.1258268477265085E-2</v>
          </cell>
          <cell r="EE564">
            <v>30</v>
          </cell>
          <cell r="EF564">
            <v>43</v>
          </cell>
        </row>
        <row r="565">
          <cell r="A565" t="str">
            <v>Niels Nkounkou</v>
          </cell>
          <cell r="B565" t="str">
            <v>Everton</v>
          </cell>
          <cell r="C565" t="str">
            <v>Defense</v>
          </cell>
          <cell r="D565" t="str">
            <v>1.960.000</v>
          </cell>
          <cell r="E565">
            <v>3.0000000000000001E-3</v>
          </cell>
          <cell r="F565" t="str">
            <v>Niels Nkounkou</v>
          </cell>
          <cell r="G565" t="str">
            <v/>
          </cell>
          <cell r="H565">
            <v>1960000</v>
          </cell>
          <cell r="I565">
            <v>0.97204968944099401</v>
          </cell>
          <cell r="J565">
            <v>0.93693693693693725</v>
          </cell>
          <cell r="K565">
            <v>1.0552996276166207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3.13</v>
          </cell>
          <cell r="U565">
            <v>2.08</v>
          </cell>
          <cell r="V565">
            <v>0.98069999999999991</v>
          </cell>
          <cell r="W565">
            <v>0.51919999999999999</v>
          </cell>
          <cell r="X565">
            <v>0.5</v>
          </cell>
          <cell r="Y565">
            <v>-5000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-5000</v>
          </cell>
          <cell r="AM565">
            <v>0.24600638977635783</v>
          </cell>
          <cell r="AN565">
            <v>0.88942307692307698</v>
          </cell>
          <cell r="AO565">
            <v>0.22238455471794352</v>
          </cell>
          <cell r="AP565">
            <v>0.233897459259788</v>
          </cell>
          <cell r="AQ565">
            <v>-5000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0.45047923322683703</v>
          </cell>
          <cell r="BF565">
            <v>0.4375</v>
          </cell>
          <cell r="BG565">
            <v>0.56930032780136453</v>
          </cell>
          <cell r="BH565">
            <v>0.50641679982376742</v>
          </cell>
          <cell r="BI565">
            <v>-5000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-5000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0.53993610223642174</v>
          </cell>
          <cell r="CP565">
            <v>0.46153846153846151</v>
          </cell>
          <cell r="CQ565">
            <v>0.54153522318255987</v>
          </cell>
          <cell r="CR565">
            <v>0.54073507157287481</v>
          </cell>
          <cell r="CS565">
            <v>-5000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0.33546325878594252</v>
          </cell>
          <cell r="DH565">
            <v>0.72115384615384615</v>
          </cell>
          <cell r="DI565">
            <v>0.31557870490859519</v>
          </cell>
          <cell r="DJ565">
            <v>0.32536911462535079</v>
          </cell>
          <cell r="DK565">
            <v>-5000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-5000</v>
          </cell>
          <cell r="DZ565" t="str">
            <v>No</v>
          </cell>
          <cell r="EA565">
            <v>19600</v>
          </cell>
          <cell r="EB565">
            <v>1979600</v>
          </cell>
          <cell r="EC565">
            <v>-24600</v>
          </cell>
          <cell r="ED565">
            <v>-1.2551020408163265E-2</v>
          </cell>
          <cell r="EE565">
            <v>296</v>
          </cell>
          <cell r="EF565">
            <v>547</v>
          </cell>
        </row>
        <row r="566">
          <cell r="A566" t="str">
            <v>Frederik Alves</v>
          </cell>
          <cell r="B566" t="str">
            <v>West Ham</v>
          </cell>
          <cell r="C566" t="str">
            <v>Defense</v>
          </cell>
          <cell r="D566" t="str">
            <v>1.960.000</v>
          </cell>
          <cell r="E566">
            <v>1E-3</v>
          </cell>
          <cell r="F566" t="e">
            <v>#N/A</v>
          </cell>
          <cell r="G566" t="str">
            <v/>
          </cell>
          <cell r="H566">
            <v>1960000</v>
          </cell>
          <cell r="I566">
            <v>0.76811594202898537</v>
          </cell>
          <cell r="J566">
            <v>1.0043668122270741</v>
          </cell>
          <cell r="K566">
            <v>1.2532355465350469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0.53</v>
          </cell>
          <cell r="U566">
            <v>2.2999999999999998</v>
          </cell>
          <cell r="V566">
            <v>6.8400000000000002E-2</v>
          </cell>
          <cell r="W566">
            <v>0.1605</v>
          </cell>
          <cell r="X566">
            <v>0.77110000000000001</v>
          </cell>
          <cell r="Y566">
            <v>-5000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-5000</v>
          </cell>
          <cell r="AM566">
            <v>3.3207547169811318</v>
          </cell>
          <cell r="AN566">
            <v>0.56956521739130439</v>
          </cell>
          <cell r="AO566">
            <v>2.6912344723492616</v>
          </cell>
          <cell r="AP566">
            <v>2.9894697805055728</v>
          </cell>
          <cell r="AQ566">
            <v>-5000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1.9245283018867925</v>
          </cell>
          <cell r="BF566">
            <v>0.85652173913043483</v>
          </cell>
          <cell r="BG566">
            <v>1.39096812846378</v>
          </cell>
          <cell r="BH566">
            <v>1.6361410483974321</v>
          </cell>
          <cell r="BI566">
            <v>-5000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2.4528301886792452</v>
          </cell>
          <cell r="BX566">
            <v>0.56521739130434789</v>
          </cell>
          <cell r="BY566">
            <v>2.7182818284590446</v>
          </cell>
          <cell r="BZ566">
            <v>2.5821471162934468</v>
          </cell>
          <cell r="CA566">
            <v>-5000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2.1886792452830188</v>
          </cell>
          <cell r="CP566">
            <v>0.5260869565217392</v>
          </cell>
          <cell r="CQ566">
            <v>2.9742740725630652</v>
          </cell>
          <cell r="CR566">
            <v>2.5514176319062667</v>
          </cell>
          <cell r="CS566">
            <v>-5000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2.4905660377358489</v>
          </cell>
          <cell r="DH566">
            <v>0.5043478260869565</v>
          </cell>
          <cell r="DI566">
            <v>3.1267683651861553</v>
          </cell>
          <cell r="DJ566">
            <v>2.7905954737653182</v>
          </cell>
          <cell r="DK566">
            <v>-5000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-5000</v>
          </cell>
          <cell r="DZ566" t="str">
            <v>No</v>
          </cell>
          <cell r="EA566">
            <v>19600</v>
          </cell>
          <cell r="EB566">
            <v>1979600</v>
          </cell>
          <cell r="EC566">
            <v>-24600</v>
          </cell>
          <cell r="ED566">
            <v>-1.2551020408163265E-2</v>
          </cell>
          <cell r="EE566">
            <v>297</v>
          </cell>
          <cell r="EF566">
            <v>548</v>
          </cell>
        </row>
        <row r="567">
          <cell r="A567" t="str">
            <v>Martin Ødegaard</v>
          </cell>
          <cell r="B567" t="str">
            <v>Arsenal</v>
          </cell>
          <cell r="C567" t="str">
            <v>Midfield</v>
          </cell>
          <cell r="D567" t="str">
            <v>4.029.000</v>
          </cell>
          <cell r="E567">
            <v>4.0000000000000001E-3</v>
          </cell>
          <cell r="F567" t="e">
            <v>#N/A</v>
          </cell>
          <cell r="G567" t="str">
            <v/>
          </cell>
          <cell r="H567">
            <v>4029000</v>
          </cell>
          <cell r="I567">
            <v>0.78294573643410836</v>
          </cell>
          <cell r="J567">
            <v>0.99999999999999989</v>
          </cell>
          <cell r="K567">
            <v>1.0063142122390261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1.01</v>
          </cell>
          <cell r="U567">
            <v>1.38</v>
          </cell>
          <cell r="V567">
            <v>0.2727</v>
          </cell>
          <cell r="W567">
            <v>0.27839999999999998</v>
          </cell>
          <cell r="X567">
            <v>0.44890000000000002</v>
          </cell>
          <cell r="Y567">
            <v>-5000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-5000</v>
          </cell>
          <cell r="AM567">
            <v>1.3168316831683169</v>
          </cell>
          <cell r="AN567">
            <v>0.69565217391304346</v>
          </cell>
          <cell r="AO567">
            <v>1.5219615556186339</v>
          </cell>
          <cell r="AP567">
            <v>1.4156861223458947</v>
          </cell>
          <cell r="AQ567">
            <v>-5000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1.5247524752475248</v>
          </cell>
          <cell r="BF567">
            <v>0.84782608695652173</v>
          </cell>
          <cell r="BG567">
            <v>1.2336780599567434</v>
          </cell>
          <cell r="BH567">
            <v>1.3715151022054437</v>
          </cell>
          <cell r="BI567">
            <v>-5000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1.2871287128712872</v>
          </cell>
          <cell r="BX567">
            <v>0.94202898550724645</v>
          </cell>
          <cell r="BY567">
            <v>1.0832870676749584</v>
          </cell>
          <cell r="BZ567">
            <v>1.1808174664555822</v>
          </cell>
          <cell r="CA567">
            <v>-5000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0</v>
          </cell>
          <cell r="CN567">
            <v>0</v>
          </cell>
          <cell r="CO567">
            <v>1.2772277227722773</v>
          </cell>
          <cell r="CP567">
            <v>1.1304347826086958</v>
          </cell>
          <cell r="CQ567">
            <v>0.83527021141127189</v>
          </cell>
          <cell r="CR567">
            <v>1.0328747600848505</v>
          </cell>
          <cell r="CS567">
            <v>-5000</v>
          </cell>
          <cell r="CT567">
            <v>0</v>
          </cell>
          <cell r="CU567">
            <v>0</v>
          </cell>
          <cell r="CV567">
            <v>0</v>
          </cell>
          <cell r="CW567">
            <v>0</v>
          </cell>
          <cell r="CX567">
            <v>0</v>
          </cell>
          <cell r="CY567">
            <v>0</v>
          </cell>
          <cell r="CZ567">
            <v>0</v>
          </cell>
          <cell r="DA567">
            <v>0</v>
          </cell>
          <cell r="DB567">
            <v>0</v>
          </cell>
          <cell r="DC567">
            <v>0</v>
          </cell>
          <cell r="DD567">
            <v>0</v>
          </cell>
          <cell r="DE567">
            <v>0</v>
          </cell>
          <cell r="DF567">
            <v>0</v>
          </cell>
          <cell r="DG567">
            <v>1.4455445544554455</v>
          </cell>
          <cell r="DH567">
            <v>0.65942028985507251</v>
          </cell>
          <cell r="DI567">
            <v>1.5999941932173602</v>
          </cell>
          <cell r="DJ567">
            <v>1.5208099464317324</v>
          </cell>
          <cell r="DK567">
            <v>-5000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-5000</v>
          </cell>
          <cell r="DZ567" t="str">
            <v>No</v>
          </cell>
          <cell r="EA567">
            <v>40290</v>
          </cell>
          <cell r="EB567">
            <v>4069290</v>
          </cell>
          <cell r="EC567">
            <v>-45290</v>
          </cell>
          <cell r="ED567">
            <v>-1.1241002730206007E-2</v>
          </cell>
          <cell r="EE567">
            <v>507</v>
          </cell>
          <cell r="EF567">
            <v>299</v>
          </cell>
        </row>
        <row r="568">
          <cell r="A568" t="str">
            <v>Steven Bergwijn</v>
          </cell>
          <cell r="B568" t="str">
            <v>Tottenham</v>
          </cell>
          <cell r="C568" t="str">
            <v>Striker</v>
          </cell>
          <cell r="D568" t="str">
            <v>5.097.000</v>
          </cell>
          <cell r="E568">
            <v>6.0000000000000001E-3</v>
          </cell>
          <cell r="F568" t="str">
            <v>Steven Bergwijn</v>
          </cell>
          <cell r="G568" t="str">
            <v/>
          </cell>
          <cell r="H568">
            <v>5097000</v>
          </cell>
          <cell r="I568">
            <v>0.9023668639053255</v>
          </cell>
          <cell r="J568">
            <v>0.99497487437185905</v>
          </cell>
          <cell r="K568">
            <v>0.97751435805271281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3.05</v>
          </cell>
          <cell r="U568">
            <v>1.98</v>
          </cell>
          <cell r="V568">
            <v>0.98889999999999989</v>
          </cell>
          <cell r="W568">
            <v>0.52160000000000006</v>
          </cell>
          <cell r="X568">
            <v>0.4894</v>
          </cell>
          <cell r="Y568">
            <v>-5000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-5000</v>
          </cell>
          <cell r="AM568">
            <v>0.63934426229508201</v>
          </cell>
          <cell r="AN568">
            <v>0.4494949494949495</v>
          </cell>
          <cell r="AO568">
            <v>0.54558703411891074</v>
          </cell>
          <cell r="AP568">
            <v>0.59060811021058346</v>
          </cell>
          <cell r="AQ568">
            <v>-5000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0.38360655737704918</v>
          </cell>
          <cell r="BF568">
            <v>0.77777777777777779</v>
          </cell>
          <cell r="BG568">
            <v>0.28482140701734565</v>
          </cell>
          <cell r="BH568">
            <v>0.33054403551298772</v>
          </cell>
          <cell r="BI568">
            <v>-5000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1.0491803278688525</v>
          </cell>
          <cell r="BX568">
            <v>1.2272727272727271</v>
          </cell>
          <cell r="BY568">
            <v>0.81027326376802444</v>
          </cell>
          <cell r="BZ568">
            <v>0.92202102391621266</v>
          </cell>
          <cell r="CA568">
            <v>-5000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0.53442622950819674</v>
          </cell>
          <cell r="CP568">
            <v>0.54545454545454553</v>
          </cell>
          <cell r="CQ568">
            <v>0.45117818122570197</v>
          </cell>
          <cell r="CR568">
            <v>0.49104119402430768</v>
          </cell>
          <cell r="CS568">
            <v>-5000</v>
          </cell>
          <cell r="CT568">
            <v>0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0</v>
          </cell>
          <cell r="DD568">
            <v>0</v>
          </cell>
          <cell r="DE568">
            <v>0</v>
          </cell>
          <cell r="DF568">
            <v>0</v>
          </cell>
          <cell r="DG568">
            <v>0.4524590163934426</v>
          </cell>
          <cell r="DH568">
            <v>0.86363636363636365</v>
          </cell>
          <cell r="DI568">
            <v>0.24029380011401291</v>
          </cell>
          <cell r="DJ568">
            <v>0.32973185536891758</v>
          </cell>
          <cell r="DK568">
            <v>-5000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-5000</v>
          </cell>
          <cell r="DZ568" t="str">
            <v>No</v>
          </cell>
          <cell r="EA568">
            <v>50970</v>
          </cell>
          <cell r="EB568">
            <v>5147970</v>
          </cell>
          <cell r="EC568">
            <v>-55970</v>
          </cell>
          <cell r="ED568">
            <v>-1.0980969197567197E-2</v>
          </cell>
          <cell r="EE568">
            <v>549</v>
          </cell>
          <cell r="EF568">
            <v>257</v>
          </cell>
        </row>
        <row r="569">
          <cell r="A569" t="str">
            <v>Jonathan 'Jonny' Castro Otto</v>
          </cell>
          <cell r="B569" t="str">
            <v>Wolverhampton</v>
          </cell>
          <cell r="C569" t="str">
            <v>Defense</v>
          </cell>
          <cell r="D569" t="str">
            <v>3.573.000</v>
          </cell>
          <cell r="E569">
            <v>1E-3</v>
          </cell>
          <cell r="F569" t="e">
            <v>#N/A</v>
          </cell>
          <cell r="G569" t="str">
            <v/>
          </cell>
          <cell r="H569">
            <v>3573000</v>
          </cell>
          <cell r="I569">
            <v>0.72043010752688141</v>
          </cell>
          <cell r="J569">
            <v>1.0147058823529413</v>
          </cell>
          <cell r="K569">
            <v>1.0031115286347965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1.34</v>
          </cell>
          <cell r="U569">
            <v>3.4499999999999997</v>
          </cell>
          <cell r="V569">
            <v>0.37019999999999997</v>
          </cell>
          <cell r="W569">
            <v>0.42870000000000003</v>
          </cell>
          <cell r="X569">
            <v>1.2010999999999998</v>
          </cell>
          <cell r="Y569">
            <v>-5000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-5000</v>
          </cell>
          <cell r="AM569">
            <v>0.76119402985074625</v>
          </cell>
          <cell r="AN569">
            <v>0.41449275362318844</v>
          </cell>
          <cell r="AO569">
            <v>0.5680157509253958</v>
          </cell>
          <cell r="AP569">
            <v>0.6575486282136096</v>
          </cell>
          <cell r="AQ569">
            <v>-5000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0.74626865671641784</v>
          </cell>
          <cell r="BF569">
            <v>0.49275362318840582</v>
          </cell>
          <cell r="BG569">
            <v>0.43361157671679662</v>
          </cell>
          <cell r="BH569">
            <v>0.56885035720576971</v>
          </cell>
          <cell r="BI569">
            <v>-5000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-5000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0.90298507462686561</v>
          </cell>
          <cell r="CP569">
            <v>0.336231884057971</v>
          </cell>
          <cell r="CQ569">
            <v>0.74408044116881922</v>
          </cell>
          <cell r="CR569">
            <v>0.8196911202991144</v>
          </cell>
          <cell r="CS569">
            <v>-5000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0.74626865671641784</v>
          </cell>
          <cell r="DH569">
            <v>0.31884057971014496</v>
          </cell>
          <cell r="DI569">
            <v>0.7900918060026465</v>
          </cell>
          <cell r="DJ569">
            <v>0.76786766486696367</v>
          </cell>
          <cell r="DK569">
            <v>-5000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-5000</v>
          </cell>
          <cell r="DZ569" t="str">
            <v>No</v>
          </cell>
          <cell r="EA569">
            <v>35730</v>
          </cell>
          <cell r="EB569">
            <v>3608730</v>
          </cell>
          <cell r="EC569">
            <v>-40730</v>
          </cell>
          <cell r="ED569">
            <v>-1.1399384270920795E-2</v>
          </cell>
          <cell r="EE569">
            <v>469</v>
          </cell>
          <cell r="EF569">
            <v>336</v>
          </cell>
        </row>
        <row r="570">
          <cell r="A570" t="str">
            <v>Phil Jones</v>
          </cell>
          <cell r="B570" t="str">
            <v>Manchester United</v>
          </cell>
          <cell r="C570" t="str">
            <v>Defense</v>
          </cell>
          <cell r="D570" t="str">
            <v>2.455.000</v>
          </cell>
          <cell r="E570">
            <v>1E-3</v>
          </cell>
          <cell r="F570" t="str">
            <v>Phil Jones</v>
          </cell>
          <cell r="G570" t="str">
            <v/>
          </cell>
          <cell r="H570">
            <v>2455000</v>
          </cell>
          <cell r="I570">
            <v>1.0573248407643316</v>
          </cell>
          <cell r="J570">
            <v>1.0991379310344831</v>
          </cell>
          <cell r="K570">
            <v>0.88645172167921571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3.32</v>
          </cell>
          <cell r="U570">
            <v>2.5499999999999998</v>
          </cell>
          <cell r="V570">
            <v>0.91920000000000002</v>
          </cell>
          <cell r="W570">
            <v>0.45950000000000002</v>
          </cell>
          <cell r="X570">
            <v>0.62139999999999995</v>
          </cell>
          <cell r="Y570">
            <v>-5000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-5000</v>
          </cell>
          <cell r="AM570">
            <v>0.25</v>
          </cell>
          <cell r="AN570">
            <v>0.78823529411764703</v>
          </cell>
          <cell r="AO570">
            <v>0.22901771012753316</v>
          </cell>
          <cell r="AP570">
            <v>0.23927897427873451</v>
          </cell>
          <cell r="AQ570">
            <v>-5000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0.59337349397590367</v>
          </cell>
          <cell r="BF570">
            <v>0.4</v>
          </cell>
          <cell r="BG570">
            <v>0.61634035627370798</v>
          </cell>
          <cell r="BH570">
            <v>0.60474790671856271</v>
          </cell>
          <cell r="BI570">
            <v>-5000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-5000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0.56024096385542177</v>
          </cell>
          <cell r="CP570">
            <v>0.38039215686274513</v>
          </cell>
          <cell r="CQ570">
            <v>0.64794080208065019</v>
          </cell>
          <cell r="CR570">
            <v>0.60249728586850793</v>
          </cell>
          <cell r="CS570">
            <v>-5000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0.51506024096385539</v>
          </cell>
          <cell r="DH570">
            <v>0.54117647058823526</v>
          </cell>
          <cell r="DI570">
            <v>0.43000607537435093</v>
          </cell>
          <cell r="DJ570">
            <v>0.47061558920018254</v>
          </cell>
          <cell r="DK570">
            <v>-5000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-5000</v>
          </cell>
          <cell r="DZ570" t="str">
            <v>No</v>
          </cell>
          <cell r="EA570">
            <v>24550</v>
          </cell>
          <cell r="EB570">
            <v>2479550</v>
          </cell>
          <cell r="EC570">
            <v>-29550</v>
          </cell>
          <cell r="ED570">
            <v>-1.2036659877800407E-2</v>
          </cell>
          <cell r="EE570">
            <v>332</v>
          </cell>
          <cell r="EF570">
            <v>472</v>
          </cell>
        </row>
        <row r="571">
          <cell r="A571" t="str">
            <v>Manuel Lanzini</v>
          </cell>
          <cell r="B571" t="str">
            <v>West Ham</v>
          </cell>
          <cell r="C571" t="str">
            <v>Midfield</v>
          </cell>
          <cell r="D571" t="str">
            <v>3.613.000</v>
          </cell>
          <cell r="E571">
            <v>2E-3</v>
          </cell>
          <cell r="F571" t="str">
            <v>Manuel Lanzini</v>
          </cell>
          <cell r="G571" t="str">
            <v/>
          </cell>
          <cell r="H571">
            <v>3613000</v>
          </cell>
          <cell r="I571">
            <v>0.76811594202898537</v>
          </cell>
          <cell r="J571">
            <v>1.0043668122270741</v>
          </cell>
          <cell r="K571">
            <v>1.2532355465350469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0.53</v>
          </cell>
          <cell r="U571">
            <v>2.2999999999999998</v>
          </cell>
          <cell r="V571">
            <v>6.8400000000000002E-2</v>
          </cell>
          <cell r="W571">
            <v>0.1605</v>
          </cell>
          <cell r="X571">
            <v>0.77110000000000001</v>
          </cell>
          <cell r="Y571">
            <v>-5000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-5000</v>
          </cell>
          <cell r="AM571">
            <v>3.3207547169811318</v>
          </cell>
          <cell r="AN571">
            <v>0.56956521739130439</v>
          </cell>
          <cell r="AO571">
            <v>2.6912344723492616</v>
          </cell>
          <cell r="AP571">
            <v>2.9894697805055728</v>
          </cell>
          <cell r="AQ571">
            <v>-5000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1.9245283018867925</v>
          </cell>
          <cell r="BF571">
            <v>0.85652173913043483</v>
          </cell>
          <cell r="BG571">
            <v>1.39096812846378</v>
          </cell>
          <cell r="BH571">
            <v>1.6361410483974321</v>
          </cell>
          <cell r="BI571">
            <v>-5000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2.4528301886792452</v>
          </cell>
          <cell r="BX571">
            <v>0.56521739130434789</v>
          </cell>
          <cell r="BY571">
            <v>2.7182818284590446</v>
          </cell>
          <cell r="BZ571">
            <v>2.5821471162934468</v>
          </cell>
          <cell r="CA571">
            <v>-5000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0</v>
          </cell>
          <cell r="CN571">
            <v>0</v>
          </cell>
          <cell r="CO571">
            <v>2.1886792452830188</v>
          </cell>
          <cell r="CP571">
            <v>0.5260869565217392</v>
          </cell>
          <cell r="CQ571">
            <v>2.9742740725630652</v>
          </cell>
          <cell r="CR571">
            <v>2.5514176319062667</v>
          </cell>
          <cell r="CS571">
            <v>-5000</v>
          </cell>
          <cell r="CT571">
            <v>0</v>
          </cell>
          <cell r="CU571">
            <v>0</v>
          </cell>
          <cell r="CV571">
            <v>0</v>
          </cell>
          <cell r="CW571">
            <v>0</v>
          </cell>
          <cell r="CX571">
            <v>0</v>
          </cell>
          <cell r="CY571">
            <v>0</v>
          </cell>
          <cell r="CZ571">
            <v>0</v>
          </cell>
          <cell r="DA571">
            <v>0</v>
          </cell>
          <cell r="DB571">
            <v>0</v>
          </cell>
          <cell r="DC571">
            <v>0</v>
          </cell>
          <cell r="DD571">
            <v>0</v>
          </cell>
          <cell r="DE571">
            <v>0</v>
          </cell>
          <cell r="DF571">
            <v>0</v>
          </cell>
          <cell r="DG571">
            <v>2.4905660377358489</v>
          </cell>
          <cell r="DH571">
            <v>0.5043478260869565</v>
          </cell>
          <cell r="DI571">
            <v>3.1267683651861553</v>
          </cell>
          <cell r="DJ571">
            <v>2.7905954737653182</v>
          </cell>
          <cell r="DK571">
            <v>-5000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-5000</v>
          </cell>
          <cell r="DZ571" t="str">
            <v>No</v>
          </cell>
          <cell r="EA571">
            <v>36130</v>
          </cell>
          <cell r="EB571">
            <v>3649130</v>
          </cell>
          <cell r="EC571">
            <v>-41130</v>
          </cell>
          <cell r="ED571">
            <v>-1.1383891502906172E-2</v>
          </cell>
          <cell r="EE571">
            <v>474</v>
          </cell>
          <cell r="EF571">
            <v>331</v>
          </cell>
        </row>
        <row r="572">
          <cell r="A572" t="str">
            <v>Mateusz Bogusz</v>
          </cell>
          <cell r="B572" t="str">
            <v>Leeds United</v>
          </cell>
          <cell r="C572" t="str">
            <v>Midfield</v>
          </cell>
          <cell r="D572" t="str">
            <v>1.960.000</v>
          </cell>
          <cell r="E572">
            <v>0</v>
          </cell>
          <cell r="F572" t="str">
            <v>Mateusz Bogusz</v>
          </cell>
          <cell r="G572" t="str">
            <v/>
          </cell>
          <cell r="H572">
            <v>1960000</v>
          </cell>
          <cell r="I572">
            <v>0.95238095238095244</v>
          </cell>
          <cell r="J572">
            <v>1.0902777777777777</v>
          </cell>
          <cell r="K572">
            <v>0.86685492648758533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1.6</v>
          </cell>
          <cell r="U572">
            <v>1.57</v>
          </cell>
          <cell r="V572">
            <v>0.38379999999999997</v>
          </cell>
          <cell r="W572">
            <v>0.2419</v>
          </cell>
          <cell r="X572">
            <v>0.37430000000000002</v>
          </cell>
          <cell r="Y572">
            <v>-5000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-5000</v>
          </cell>
          <cell r="AM572">
            <v>0.81874999999999998</v>
          </cell>
          <cell r="AN572">
            <v>1.1210191082802548</v>
          </cell>
          <cell r="AO572">
            <v>0.8269591339433624</v>
          </cell>
          <cell r="AP572">
            <v>0.82284432969798604</v>
          </cell>
          <cell r="AQ572">
            <v>-5000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0.73124999999999996</v>
          </cell>
          <cell r="BF572">
            <v>1.1719745222929936</v>
          </cell>
          <cell r="BG572">
            <v>0.76337949433685315</v>
          </cell>
          <cell r="BH572">
            <v>0.74714205826858915</v>
          </cell>
          <cell r="BI572">
            <v>-5000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0.85</v>
          </cell>
          <cell r="BX572">
            <v>0.88535031847133749</v>
          </cell>
          <cell r="BY572">
            <v>1.1972173631218104</v>
          </cell>
          <cell r="BZ572">
            <v>1.0087788452646789</v>
          </cell>
          <cell r="CA572">
            <v>-5000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1.0812499999999998</v>
          </cell>
          <cell r="CP572">
            <v>0.64331210191082799</v>
          </cell>
          <cell r="CQ572">
            <v>1.7506725002961012</v>
          </cell>
          <cell r="CR572">
            <v>1.3758323447808454</v>
          </cell>
          <cell r="CS572">
            <v>-5000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0.29374999999999996</v>
          </cell>
          <cell r="DH572">
            <v>1.7961783439490444</v>
          </cell>
          <cell r="DI572">
            <v>0.28650479686019015</v>
          </cell>
          <cell r="DJ572">
            <v>0.29010478120444833</v>
          </cell>
          <cell r="DK572">
            <v>-5000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-5000</v>
          </cell>
          <cell r="DZ572" t="str">
            <v>No</v>
          </cell>
          <cell r="EA572">
            <v>19600</v>
          </cell>
          <cell r="EB572">
            <v>1979600</v>
          </cell>
          <cell r="EC572">
            <v>-24600</v>
          </cell>
          <cell r="ED572">
            <v>-1.2551020408163265E-2</v>
          </cell>
          <cell r="EE572">
            <v>298</v>
          </cell>
          <cell r="EF572">
            <v>549</v>
          </cell>
        </row>
        <row r="573">
          <cell r="A573" t="str">
            <v>Daniel NLundulu</v>
          </cell>
          <cell r="B573" t="str">
            <v>Southampton</v>
          </cell>
          <cell r="C573" t="str">
            <v>Striker</v>
          </cell>
          <cell r="D573" t="str">
            <v>2.450.000</v>
          </cell>
          <cell r="E573">
            <v>1E-3</v>
          </cell>
          <cell r="F573" t="str">
            <v>"Dan N'Lundulu"</v>
          </cell>
          <cell r="G573" t="str">
            <v/>
          </cell>
          <cell r="H573">
            <v>2450000</v>
          </cell>
          <cell r="I573">
            <v>0.87931034482758608</v>
          </cell>
          <cell r="J573">
            <v>1</v>
          </cell>
          <cell r="K573">
            <v>1.020862387747514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1.02</v>
          </cell>
          <cell r="U573">
            <v>1.54</v>
          </cell>
          <cell r="V573">
            <v>0.24979999999999999</v>
          </cell>
          <cell r="W573">
            <v>0.26250000000000001</v>
          </cell>
          <cell r="X573">
            <v>0.48759999999999998</v>
          </cell>
          <cell r="Y573">
            <v>-5000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-5000</v>
          </cell>
          <cell r="AM573">
            <v>1.3627450980392157</v>
          </cell>
          <cell r="AN573">
            <v>2.4415584415584415</v>
          </cell>
          <cell r="AO573">
            <v>1.8199893113013497</v>
          </cell>
          <cell r="AP573">
            <v>1.5748592040114833</v>
          </cell>
          <cell r="AQ573">
            <v>-5000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1.1274509803921569</v>
          </cell>
          <cell r="BF573">
            <v>0.84415584415584421</v>
          </cell>
          <cell r="BG573">
            <v>1.2712491503214047</v>
          </cell>
          <cell r="BH573">
            <v>1.1971930090225904</v>
          </cell>
          <cell r="BI573">
            <v>-5000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0.96078431372549011</v>
          </cell>
          <cell r="BX573">
            <v>1.1298701298701299</v>
          </cell>
          <cell r="BY573">
            <v>0.81873075307798182</v>
          </cell>
          <cell r="BZ573">
            <v>0.88691807103135656</v>
          </cell>
          <cell r="CA573">
            <v>-5000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1.2352941176470589</v>
          </cell>
          <cell r="CP573">
            <v>0.62337662337662336</v>
          </cell>
          <cell r="CQ573">
            <v>1.7860384307500736</v>
          </cell>
          <cell r="CR573">
            <v>1.4853561079408364</v>
          </cell>
          <cell r="CS573">
            <v>-5000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1.3823529411764706</v>
          </cell>
          <cell r="DH573">
            <v>0.7142857142857143</v>
          </cell>
          <cell r="DI573">
            <v>1.5527072185113362</v>
          </cell>
          <cell r="DJ573">
            <v>1.4650561048284403</v>
          </cell>
          <cell r="DK573">
            <v>-5000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-5000</v>
          </cell>
          <cell r="DZ573" t="str">
            <v>No</v>
          </cell>
          <cell r="EA573">
            <v>24500</v>
          </cell>
          <cell r="EB573">
            <v>2474500</v>
          </cell>
          <cell r="EC573">
            <v>-29500</v>
          </cell>
          <cell r="ED573">
            <v>-1.2040816326530613E-2</v>
          </cell>
          <cell r="EE573">
            <v>329</v>
          </cell>
          <cell r="EF573">
            <v>479</v>
          </cell>
        </row>
        <row r="574">
          <cell r="A574" t="str">
            <v>Brandon Williams</v>
          </cell>
          <cell r="B574" t="str">
            <v>Manchester United</v>
          </cell>
          <cell r="C574" t="str">
            <v>Defense</v>
          </cell>
          <cell r="D574" t="str">
            <v>2.955.000</v>
          </cell>
          <cell r="E574">
            <v>1E-3</v>
          </cell>
          <cell r="F574" t="str">
            <v>Brandon Williams</v>
          </cell>
          <cell r="G574" t="str">
            <v/>
          </cell>
          <cell r="H574">
            <v>2955000</v>
          </cell>
          <cell r="I574">
            <v>1.0573248407643316</v>
          </cell>
          <cell r="J574">
            <v>1.0991379310344831</v>
          </cell>
          <cell r="K574">
            <v>0.88645172167921571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3.32</v>
          </cell>
          <cell r="U574">
            <v>2.5499999999999998</v>
          </cell>
          <cell r="V574">
            <v>0.91920000000000002</v>
          </cell>
          <cell r="W574">
            <v>0.45950000000000002</v>
          </cell>
          <cell r="X574">
            <v>0.62139999999999995</v>
          </cell>
          <cell r="Y574">
            <v>-5000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-5000</v>
          </cell>
          <cell r="AM574">
            <v>0.25</v>
          </cell>
          <cell r="AN574">
            <v>0.78823529411764703</v>
          </cell>
          <cell r="AO574">
            <v>0.22901771012753316</v>
          </cell>
          <cell r="AP574">
            <v>0.23927897427873451</v>
          </cell>
          <cell r="AQ574">
            <v>-5000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0.59337349397590367</v>
          </cell>
          <cell r="BF574">
            <v>0.4</v>
          </cell>
          <cell r="BG574">
            <v>0.61634035627370798</v>
          </cell>
          <cell r="BH574">
            <v>0.60474790671856271</v>
          </cell>
          <cell r="BI574">
            <v>-5000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-5000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0.56024096385542177</v>
          </cell>
          <cell r="CP574">
            <v>0.38039215686274513</v>
          </cell>
          <cell r="CQ574">
            <v>0.64794080208065019</v>
          </cell>
          <cell r="CR574">
            <v>0.60249728586850793</v>
          </cell>
          <cell r="CS574">
            <v>-5000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0.51506024096385539</v>
          </cell>
          <cell r="DH574">
            <v>0.54117647058823526</v>
          </cell>
          <cell r="DI574">
            <v>0.43000607537435093</v>
          </cell>
          <cell r="DJ574">
            <v>0.47061558920018254</v>
          </cell>
          <cell r="DK574">
            <v>-5000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-5000</v>
          </cell>
          <cell r="DZ574" t="str">
            <v>No</v>
          </cell>
          <cell r="EA574">
            <v>29550</v>
          </cell>
          <cell r="EB574">
            <v>2984550</v>
          </cell>
          <cell r="EC574">
            <v>-34550</v>
          </cell>
          <cell r="ED574">
            <v>-1.1692047377326565E-2</v>
          </cell>
          <cell r="EE574">
            <v>405</v>
          </cell>
          <cell r="EF574">
            <v>401</v>
          </cell>
        </row>
        <row r="575">
          <cell r="A575" t="str">
            <v>Virgil van Dijk</v>
          </cell>
          <cell r="B575" t="str">
            <v>Liverpool</v>
          </cell>
          <cell r="C575" t="str">
            <v>Defense</v>
          </cell>
          <cell r="D575" t="str">
            <v>5.460.000</v>
          </cell>
          <cell r="E575">
            <v>3.0000000000000001E-3</v>
          </cell>
          <cell r="F575" t="str">
            <v>Virgil van Dijk</v>
          </cell>
          <cell r="G575" t="str">
            <v/>
          </cell>
          <cell r="H575">
            <v>5460000</v>
          </cell>
          <cell r="I575">
            <v>1.0082191780821921</v>
          </cell>
          <cell r="J575">
            <v>0.87837837837837884</v>
          </cell>
          <cell r="K575">
            <v>1.1290504835374364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3.6799999999999997</v>
          </cell>
          <cell r="U575">
            <v>1.95</v>
          </cell>
          <cell r="V575">
            <v>1.1375</v>
          </cell>
          <cell r="W575">
            <v>0.44940000000000002</v>
          </cell>
          <cell r="X575">
            <v>0.41310000000000002</v>
          </cell>
          <cell r="Y575">
            <v>-5000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-5000</v>
          </cell>
          <cell r="AM575">
            <v>0.57065217391304357</v>
          </cell>
          <cell r="AN575">
            <v>0.35897435897435898</v>
          </cell>
          <cell r="AO575">
            <v>0.63742840251008448</v>
          </cell>
          <cell r="AP575">
            <v>0.60311682417778589</v>
          </cell>
          <cell r="AQ575">
            <v>-5000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0.46195652173913043</v>
          </cell>
          <cell r="BF575">
            <v>0.51282051282051289</v>
          </cell>
          <cell r="BG575">
            <v>0.4722185749595107</v>
          </cell>
          <cell r="BH575">
            <v>0.46705936495150635</v>
          </cell>
          <cell r="BI575">
            <v>-5000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-5000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0</v>
          </cell>
          <cell r="CN575">
            <v>0</v>
          </cell>
          <cell r="CO575">
            <v>0.42391304347826092</v>
          </cell>
          <cell r="CP575">
            <v>0.66153846153846152</v>
          </cell>
          <cell r="CQ575">
            <v>0.35334395557606957</v>
          </cell>
          <cell r="CR575">
            <v>0.38702339929634627</v>
          </cell>
          <cell r="CS575">
            <v>-5000</v>
          </cell>
          <cell r="CT575">
            <v>0</v>
          </cell>
          <cell r="CU575">
            <v>0</v>
          </cell>
          <cell r="CV575">
            <v>0</v>
          </cell>
          <cell r="CW575">
            <v>0</v>
          </cell>
          <cell r="CX575">
            <v>0</v>
          </cell>
          <cell r="CY575">
            <v>0</v>
          </cell>
          <cell r="CZ575">
            <v>0</v>
          </cell>
          <cell r="DA575">
            <v>0</v>
          </cell>
          <cell r="DB575">
            <v>0</v>
          </cell>
          <cell r="DC575">
            <v>0</v>
          </cell>
          <cell r="DD575">
            <v>0</v>
          </cell>
          <cell r="DE575">
            <v>0</v>
          </cell>
          <cell r="DF575">
            <v>0</v>
          </cell>
          <cell r="DG575">
            <v>0.57608695652173925</v>
          </cell>
          <cell r="DH575">
            <v>0.51282051282051289</v>
          </cell>
          <cell r="DI575">
            <v>0.4722185749595107</v>
          </cell>
          <cell r="DJ575">
            <v>0.52157354386649757</v>
          </cell>
          <cell r="DK575">
            <v>-5000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-5000</v>
          </cell>
          <cell r="DZ575" t="str">
            <v>No</v>
          </cell>
          <cell r="EA575">
            <v>54600</v>
          </cell>
          <cell r="EB575">
            <v>5514600</v>
          </cell>
          <cell r="EC575">
            <v>-59600</v>
          </cell>
          <cell r="ED575">
            <v>-1.0915750915750916E-2</v>
          </cell>
          <cell r="EE575">
            <v>555</v>
          </cell>
          <cell r="EF575">
            <v>254</v>
          </cell>
        </row>
        <row r="576">
          <cell r="A576" t="str">
            <v>Allan</v>
          </cell>
          <cell r="B576" t="str">
            <v>Everton</v>
          </cell>
          <cell r="C576" t="str">
            <v>Midfield</v>
          </cell>
          <cell r="D576" t="str">
            <v>3.960.000</v>
          </cell>
          <cell r="E576">
            <v>4.0000000000000001E-3</v>
          </cell>
          <cell r="F576" t="str">
            <v>Allan</v>
          </cell>
          <cell r="G576" t="str">
            <v>West Bromwich</v>
          </cell>
          <cell r="H576">
            <v>3960000</v>
          </cell>
          <cell r="I576">
            <v>0.97204968944099401</v>
          </cell>
          <cell r="J576">
            <v>0.93693693693693725</v>
          </cell>
          <cell r="K576">
            <v>1.0552996276166207</v>
          </cell>
          <cell r="L576">
            <v>95</v>
          </cell>
          <cell r="M576">
            <v>6.8043478260869594E-2</v>
          </cell>
          <cell r="N576">
            <v>7.7763975155279524E-2</v>
          </cell>
          <cell r="O576">
            <v>0.19440993788819882</v>
          </cell>
          <cell r="P576">
            <v>0.36935486966581721</v>
          </cell>
          <cell r="Q576">
            <v>0</v>
          </cell>
          <cell r="R576">
            <v>0.27</v>
          </cell>
          <cell r="S576">
            <v>0</v>
          </cell>
          <cell r="T576">
            <v>3.13</v>
          </cell>
          <cell r="U576">
            <v>2.08</v>
          </cell>
          <cell r="V576">
            <v>0.98069999999999991</v>
          </cell>
          <cell r="W576">
            <v>0.51919999999999999</v>
          </cell>
          <cell r="X576">
            <v>0.5</v>
          </cell>
          <cell r="Y576">
            <v>7000</v>
          </cell>
          <cell r="Z576">
            <v>24517.499999999996</v>
          </cell>
          <cell r="AA576">
            <v>2596</v>
          </cell>
          <cell r="AB576">
            <v>-7500</v>
          </cell>
          <cell r="AC576">
            <v>8505.4347826086996</v>
          </cell>
          <cell r="AD576">
            <v>3888.1987577639761</v>
          </cell>
          <cell r="AE576">
            <v>1944.0993788819883</v>
          </cell>
          <cell r="AF576">
            <v>0</v>
          </cell>
          <cell r="AG576">
            <v>0</v>
          </cell>
          <cell r="AH576">
            <v>-5400</v>
          </cell>
          <cell r="AI576">
            <v>0</v>
          </cell>
          <cell r="AJ576">
            <v>31300</v>
          </cell>
          <cell r="AK576">
            <v>-16640</v>
          </cell>
          <cell r="AL576">
            <v>50211.23291925466</v>
          </cell>
          <cell r="AM576">
            <v>0.24600638977635783</v>
          </cell>
          <cell r="AN576">
            <v>0.88942307692307698</v>
          </cell>
          <cell r="AO576">
            <v>0.22238455471794352</v>
          </cell>
          <cell r="AP576">
            <v>0.233897459259788</v>
          </cell>
          <cell r="AQ576">
            <v>7000</v>
          </cell>
          <cell r="AR576">
            <v>3737.5</v>
          </cell>
          <cell r="AS576">
            <v>1129</v>
          </cell>
          <cell r="AT576">
            <v>-9372</v>
          </cell>
          <cell r="AU576">
            <v>2092.3913043478269</v>
          </cell>
          <cell r="AV576">
            <v>956.52173913043498</v>
          </cell>
          <cell r="AW576">
            <v>478.26086956521755</v>
          </cell>
          <cell r="AX576">
            <v>0</v>
          </cell>
          <cell r="AY576">
            <v>0</v>
          </cell>
          <cell r="AZ576">
            <v>-5400</v>
          </cell>
          <cell r="BA576">
            <v>0</v>
          </cell>
          <cell r="BB576">
            <v>7700</v>
          </cell>
          <cell r="BC576">
            <v>-14800.000000000002</v>
          </cell>
          <cell r="BD576">
            <v>-6739.163043478261</v>
          </cell>
          <cell r="BE576">
            <v>0.45047923322683703</v>
          </cell>
          <cell r="BF576">
            <v>0.4375</v>
          </cell>
          <cell r="BG576">
            <v>0.56930032780136453</v>
          </cell>
          <cell r="BH576">
            <v>0.50641679982376742</v>
          </cell>
          <cell r="BI576">
            <v>7000</v>
          </cell>
          <cell r="BJ576">
            <v>12002.5</v>
          </cell>
          <cell r="BK576">
            <v>1390.5</v>
          </cell>
          <cell r="BL576">
            <v>-3627</v>
          </cell>
          <cell r="BM576">
            <v>3831.5217391304363</v>
          </cell>
          <cell r="BN576">
            <v>1751.5527950310561</v>
          </cell>
          <cell r="BO576">
            <v>875.77639751552817</v>
          </cell>
          <cell r="BP576">
            <v>0</v>
          </cell>
          <cell r="BQ576">
            <v>0</v>
          </cell>
          <cell r="BR576">
            <v>-5400</v>
          </cell>
          <cell r="BS576">
            <v>0</v>
          </cell>
          <cell r="BT576">
            <v>14099.999999999998</v>
          </cell>
          <cell r="BU576">
            <v>-7280</v>
          </cell>
          <cell r="BV576">
            <v>4411.2127329192554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7000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-5400</v>
          </cell>
          <cell r="CK576">
            <v>0</v>
          </cell>
          <cell r="CL576">
            <v>0</v>
          </cell>
          <cell r="CM576">
            <v>0</v>
          </cell>
          <cell r="CN576">
            <v>-675</v>
          </cell>
          <cell r="CO576">
            <v>0.53993610223642174</v>
          </cell>
          <cell r="CP576">
            <v>0.46153846153846151</v>
          </cell>
          <cell r="CQ576">
            <v>0.54153522318255987</v>
          </cell>
          <cell r="CR576">
            <v>0.54073507157287481</v>
          </cell>
          <cell r="CS576">
            <v>7000</v>
          </cell>
          <cell r="CT576">
            <v>13527.5</v>
          </cell>
          <cell r="CU576">
            <v>1237.5</v>
          </cell>
          <cell r="CV576">
            <v>-3171</v>
          </cell>
          <cell r="CW576">
            <v>4592.3913043478287</v>
          </cell>
          <cell r="CX576">
            <v>2099.3788819875781</v>
          </cell>
          <cell r="CY576">
            <v>1049.6894409937893</v>
          </cell>
          <cell r="CZ576">
            <v>0</v>
          </cell>
          <cell r="DA576">
            <v>0</v>
          </cell>
          <cell r="DB576">
            <v>-5400</v>
          </cell>
          <cell r="DC576">
            <v>0</v>
          </cell>
          <cell r="DD576">
            <v>16900</v>
          </cell>
          <cell r="DE576">
            <v>-7679.9999999999991</v>
          </cell>
          <cell r="DF576">
            <v>1447.2162267080746</v>
          </cell>
          <cell r="DG576">
            <v>0.33546325878594252</v>
          </cell>
          <cell r="DH576">
            <v>0.72115384615384615</v>
          </cell>
          <cell r="DI576">
            <v>0.31557870490859519</v>
          </cell>
          <cell r="DJ576">
            <v>0.32536911462535079</v>
          </cell>
          <cell r="DK576">
            <v>7000</v>
          </cell>
          <cell r="DL576">
            <v>6537.5</v>
          </cell>
          <cell r="DM576">
            <v>1328.5</v>
          </cell>
          <cell r="DN576">
            <v>-7092</v>
          </cell>
          <cell r="DO576">
            <v>2853.2608695652189</v>
          </cell>
          <cell r="DP576">
            <v>1304.347826086957</v>
          </cell>
          <cell r="DQ576">
            <v>652.17391304347859</v>
          </cell>
          <cell r="DR576">
            <v>0</v>
          </cell>
          <cell r="DS576">
            <v>0</v>
          </cell>
          <cell r="DT576">
            <v>-5400</v>
          </cell>
          <cell r="DU576">
            <v>0</v>
          </cell>
          <cell r="DV576">
            <v>10500</v>
          </cell>
          <cell r="DW576">
            <v>-5251.2296496790241</v>
          </cell>
          <cell r="DX576">
            <v>169.76727996926974</v>
          </cell>
          <cell r="DY576">
            <v>48825.266115372986</v>
          </cell>
          <cell r="DZ576" t="str">
            <v>No</v>
          </cell>
          <cell r="EA576">
            <v>39600</v>
          </cell>
          <cell r="EB576">
            <v>3999600</v>
          </cell>
          <cell r="EC576">
            <v>9225.266115372986</v>
          </cell>
          <cell r="ED576">
            <v>2.3296126553972187E-3</v>
          </cell>
          <cell r="EE576" t="e">
            <v>#N/A</v>
          </cell>
          <cell r="EF576" t="e">
            <v>#N/A</v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>
            <v>0</v>
          </cell>
          <cell r="F577" t="e">
            <v>#N/A</v>
          </cell>
          <cell r="G577" t="str">
            <v/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 t="e">
            <v>#N/A</v>
          </cell>
          <cell r="U577" t="e">
            <v>#N/A</v>
          </cell>
          <cell r="V577" t="e">
            <v>#N/A</v>
          </cell>
          <cell r="W577" t="e">
            <v>#N/A</v>
          </cell>
          <cell r="X577" t="e">
            <v>#N/A</v>
          </cell>
          <cell r="Y577">
            <v>-5000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-5000</v>
          </cell>
          <cell r="AM577" t="e">
            <v>#N/A</v>
          </cell>
          <cell r="AN577" t="e">
            <v>#N/A</v>
          </cell>
          <cell r="AO577" t="e">
            <v>#N/A</v>
          </cell>
          <cell r="AP577" t="e">
            <v>#N/A</v>
          </cell>
          <cell r="AQ577">
            <v>-5000</v>
          </cell>
          <cell r="AR577" t="e">
            <v>#N/A</v>
          </cell>
          <cell r="AS577" t="e">
            <v>#N/A</v>
          </cell>
          <cell r="AT577" t="e">
            <v>#N/A</v>
          </cell>
          <cell r="AU577" t="e">
            <v>#N/A</v>
          </cell>
          <cell r="AV577" t="e">
            <v>#N/A</v>
          </cell>
          <cell r="AW577" t="e">
            <v>#N/A</v>
          </cell>
          <cell r="AX577" t="e">
            <v>#N/A</v>
          </cell>
          <cell r="AY577" t="e">
            <v>#N/A</v>
          </cell>
          <cell r="AZ577">
            <v>0</v>
          </cell>
          <cell r="BA577">
            <v>0</v>
          </cell>
          <cell r="BB577" t="e">
            <v>#N/A</v>
          </cell>
          <cell r="BC577" t="e">
            <v>#N/A</v>
          </cell>
          <cell r="BD577">
            <v>0</v>
          </cell>
          <cell r="BE577" t="e">
            <v>#N/A</v>
          </cell>
          <cell r="BF577" t="e">
            <v>#N/A</v>
          </cell>
          <cell r="BG577" t="e">
            <v>#N/A</v>
          </cell>
          <cell r="BH577" t="e">
            <v>#N/A</v>
          </cell>
          <cell r="BI577">
            <v>-5000</v>
          </cell>
          <cell r="BJ577" t="e">
            <v>#N/A</v>
          </cell>
          <cell r="BK577" t="e">
            <v>#N/A</v>
          </cell>
          <cell r="BL577" t="e">
            <v>#N/A</v>
          </cell>
          <cell r="BM577" t="e">
            <v>#N/A</v>
          </cell>
          <cell r="BN577" t="e">
            <v>#N/A</v>
          </cell>
          <cell r="BO577" t="e">
            <v>#N/A</v>
          </cell>
          <cell r="BP577" t="e">
            <v>#N/A</v>
          </cell>
          <cell r="BQ577" t="e">
            <v>#N/A</v>
          </cell>
          <cell r="BR577">
            <v>0</v>
          </cell>
          <cell r="BS577">
            <v>0</v>
          </cell>
          <cell r="BT577" t="e">
            <v>#N/A</v>
          </cell>
          <cell r="BU577" t="e">
            <v>#N/A</v>
          </cell>
          <cell r="BV577">
            <v>0</v>
          </cell>
          <cell r="BW577" t="e">
            <v>#N/A</v>
          </cell>
          <cell r="BX577" t="e">
            <v>#N/A</v>
          </cell>
          <cell r="BY577" t="e">
            <v>#N/A</v>
          </cell>
          <cell r="BZ577" t="e">
            <v>#N/A</v>
          </cell>
          <cell r="CA577">
            <v>-5000</v>
          </cell>
          <cell r="CB577" t="e">
            <v>#N/A</v>
          </cell>
          <cell r="CC577" t="e">
            <v>#N/A</v>
          </cell>
          <cell r="CD577" t="e">
            <v>#N/A</v>
          </cell>
          <cell r="CE577" t="e">
            <v>#N/A</v>
          </cell>
          <cell r="CF577" t="e">
            <v>#N/A</v>
          </cell>
          <cell r="CG577" t="e">
            <v>#N/A</v>
          </cell>
          <cell r="CH577" t="e">
            <v>#N/A</v>
          </cell>
          <cell r="CI577" t="e">
            <v>#N/A</v>
          </cell>
          <cell r="CJ577">
            <v>0</v>
          </cell>
          <cell r="CK577">
            <v>0</v>
          </cell>
          <cell r="CL577" t="e">
            <v>#N/A</v>
          </cell>
          <cell r="CM577" t="e">
            <v>#N/A</v>
          </cell>
          <cell r="CN577">
            <v>0</v>
          </cell>
          <cell r="CO577" t="e">
            <v>#N/A</v>
          </cell>
          <cell r="CP577" t="e">
            <v>#N/A</v>
          </cell>
          <cell r="CQ577" t="e">
            <v>#N/A</v>
          </cell>
          <cell r="CR577" t="e">
            <v>#N/A</v>
          </cell>
          <cell r="CS577">
            <v>-5000</v>
          </cell>
          <cell r="CT577" t="e">
            <v>#N/A</v>
          </cell>
          <cell r="CU577" t="e">
            <v>#N/A</v>
          </cell>
          <cell r="CV577" t="e">
            <v>#N/A</v>
          </cell>
          <cell r="CW577" t="e">
            <v>#N/A</v>
          </cell>
          <cell r="CX577" t="e">
            <v>#N/A</v>
          </cell>
          <cell r="CY577" t="e">
            <v>#N/A</v>
          </cell>
          <cell r="CZ577" t="e">
            <v>#N/A</v>
          </cell>
          <cell r="DA577" t="e">
            <v>#N/A</v>
          </cell>
          <cell r="DB577">
            <v>0</v>
          </cell>
          <cell r="DC577">
            <v>0</v>
          </cell>
          <cell r="DD577" t="e">
            <v>#N/A</v>
          </cell>
          <cell r="DE577" t="e">
            <v>#N/A</v>
          </cell>
          <cell r="DF577">
            <v>0</v>
          </cell>
          <cell r="DG577" t="e">
            <v>#N/A</v>
          </cell>
          <cell r="DH577" t="e">
            <v>#N/A</v>
          </cell>
          <cell r="DI577" t="e">
            <v>#N/A</v>
          </cell>
          <cell r="DJ577" t="e">
            <v>#N/A</v>
          </cell>
          <cell r="DK577">
            <v>-5000</v>
          </cell>
          <cell r="DL577" t="e">
            <v>#N/A</v>
          </cell>
          <cell r="DM577" t="e">
            <v>#N/A</v>
          </cell>
          <cell r="DN577" t="e">
            <v>#N/A</v>
          </cell>
          <cell r="DO577" t="e">
            <v>#N/A</v>
          </cell>
          <cell r="DP577" t="e">
            <v>#N/A</v>
          </cell>
          <cell r="DQ577" t="e">
            <v>#N/A</v>
          </cell>
          <cell r="DR577" t="e">
            <v>#N/A</v>
          </cell>
          <cell r="DS577" t="e">
            <v>#N/A</v>
          </cell>
          <cell r="DT577">
            <v>0</v>
          </cell>
          <cell r="DU577">
            <v>0</v>
          </cell>
          <cell r="DV577" t="e">
            <v>#N/A</v>
          </cell>
          <cell r="DW577" t="e">
            <v>#N/A</v>
          </cell>
          <cell r="DX577">
            <v>0</v>
          </cell>
          <cell r="DY577">
            <v>-5000</v>
          </cell>
          <cell r="DZ577" t="str">
            <v>No</v>
          </cell>
          <cell r="EA577">
            <v>0</v>
          </cell>
          <cell r="EB577">
            <v>0</v>
          </cell>
          <cell r="EC577">
            <v>-5000</v>
          </cell>
          <cell r="ED577">
            <v>-1</v>
          </cell>
          <cell r="EE577">
            <v>204</v>
          </cell>
          <cell r="EF577" t="e">
            <v>#N/A</v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>
            <v>0</v>
          </cell>
          <cell r="F578" t="e">
            <v>#N/A</v>
          </cell>
          <cell r="G578" t="str">
            <v/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 t="e">
            <v>#N/A</v>
          </cell>
          <cell r="U578" t="e">
            <v>#N/A</v>
          </cell>
          <cell r="V578" t="e">
            <v>#N/A</v>
          </cell>
          <cell r="W578" t="e">
            <v>#N/A</v>
          </cell>
          <cell r="X578" t="e">
            <v>#N/A</v>
          </cell>
          <cell r="Y578">
            <v>-5000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-5000</v>
          </cell>
          <cell r="AM578" t="e">
            <v>#N/A</v>
          </cell>
          <cell r="AN578" t="e">
            <v>#N/A</v>
          </cell>
          <cell r="AO578" t="e">
            <v>#N/A</v>
          </cell>
          <cell r="AP578" t="e">
            <v>#N/A</v>
          </cell>
          <cell r="AQ578">
            <v>-5000</v>
          </cell>
          <cell r="AR578" t="e">
            <v>#N/A</v>
          </cell>
          <cell r="AS578" t="e">
            <v>#N/A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>
            <v>0</v>
          </cell>
          <cell r="BA578">
            <v>0</v>
          </cell>
          <cell r="BB578" t="e">
            <v>#N/A</v>
          </cell>
          <cell r="BC578" t="e">
            <v>#N/A</v>
          </cell>
          <cell r="BD578">
            <v>0</v>
          </cell>
          <cell r="BE578" t="e">
            <v>#N/A</v>
          </cell>
          <cell r="BF578" t="e">
            <v>#N/A</v>
          </cell>
          <cell r="BG578" t="e">
            <v>#N/A</v>
          </cell>
          <cell r="BH578" t="e">
            <v>#N/A</v>
          </cell>
          <cell r="BI578">
            <v>-5000</v>
          </cell>
          <cell r="BJ578" t="e">
            <v>#N/A</v>
          </cell>
          <cell r="BK578" t="e">
            <v>#N/A</v>
          </cell>
          <cell r="BL578" t="e">
            <v>#N/A</v>
          </cell>
          <cell r="BM578" t="e">
            <v>#N/A</v>
          </cell>
          <cell r="BN578" t="e">
            <v>#N/A</v>
          </cell>
          <cell r="BO578" t="e">
            <v>#N/A</v>
          </cell>
          <cell r="BP578" t="e">
            <v>#N/A</v>
          </cell>
          <cell r="BQ578" t="e">
            <v>#N/A</v>
          </cell>
          <cell r="BR578">
            <v>0</v>
          </cell>
          <cell r="BS578">
            <v>0</v>
          </cell>
          <cell r="BT578" t="e">
            <v>#N/A</v>
          </cell>
          <cell r="BU578" t="e">
            <v>#N/A</v>
          </cell>
          <cell r="BV578">
            <v>0</v>
          </cell>
          <cell r="BW578" t="e">
            <v>#N/A</v>
          </cell>
          <cell r="BX578" t="e">
            <v>#N/A</v>
          </cell>
          <cell r="BY578" t="e">
            <v>#N/A</v>
          </cell>
          <cell r="BZ578" t="e">
            <v>#N/A</v>
          </cell>
          <cell r="CA578">
            <v>-5000</v>
          </cell>
          <cell r="CB578" t="e">
            <v>#N/A</v>
          </cell>
          <cell r="CC578" t="e">
            <v>#N/A</v>
          </cell>
          <cell r="CD578" t="e">
            <v>#N/A</v>
          </cell>
          <cell r="CE578" t="e">
            <v>#N/A</v>
          </cell>
          <cell r="CF578" t="e">
            <v>#N/A</v>
          </cell>
          <cell r="CG578" t="e">
            <v>#N/A</v>
          </cell>
          <cell r="CH578" t="e">
            <v>#N/A</v>
          </cell>
          <cell r="CI578" t="e">
            <v>#N/A</v>
          </cell>
          <cell r="CJ578">
            <v>0</v>
          </cell>
          <cell r="CK578">
            <v>0</v>
          </cell>
          <cell r="CL578" t="e">
            <v>#N/A</v>
          </cell>
          <cell r="CM578" t="e">
            <v>#N/A</v>
          </cell>
          <cell r="CN578">
            <v>0</v>
          </cell>
          <cell r="CO578" t="e">
            <v>#N/A</v>
          </cell>
          <cell r="CP578" t="e">
            <v>#N/A</v>
          </cell>
          <cell r="CQ578" t="e">
            <v>#N/A</v>
          </cell>
          <cell r="CR578" t="e">
            <v>#N/A</v>
          </cell>
          <cell r="CS578">
            <v>-5000</v>
          </cell>
          <cell r="CT578" t="e">
            <v>#N/A</v>
          </cell>
          <cell r="CU578" t="e">
            <v>#N/A</v>
          </cell>
          <cell r="CV578" t="e">
            <v>#N/A</v>
          </cell>
          <cell r="CW578" t="e">
            <v>#N/A</v>
          </cell>
          <cell r="CX578" t="e">
            <v>#N/A</v>
          </cell>
          <cell r="CY578" t="e">
            <v>#N/A</v>
          </cell>
          <cell r="CZ578" t="e">
            <v>#N/A</v>
          </cell>
          <cell r="DA578" t="e">
            <v>#N/A</v>
          </cell>
          <cell r="DB578">
            <v>0</v>
          </cell>
          <cell r="DC578">
            <v>0</v>
          </cell>
          <cell r="DD578" t="e">
            <v>#N/A</v>
          </cell>
          <cell r="DE578" t="e">
            <v>#N/A</v>
          </cell>
          <cell r="DF578">
            <v>0</v>
          </cell>
          <cell r="DG578" t="e">
            <v>#N/A</v>
          </cell>
          <cell r="DH578" t="e">
            <v>#N/A</v>
          </cell>
          <cell r="DI578" t="e">
            <v>#N/A</v>
          </cell>
          <cell r="DJ578" t="e">
            <v>#N/A</v>
          </cell>
          <cell r="DK578">
            <v>-5000</v>
          </cell>
          <cell r="DL578" t="e">
            <v>#N/A</v>
          </cell>
          <cell r="DM578" t="e">
            <v>#N/A</v>
          </cell>
          <cell r="DN578" t="e">
            <v>#N/A</v>
          </cell>
          <cell r="DO578" t="e">
            <v>#N/A</v>
          </cell>
          <cell r="DP578" t="e">
            <v>#N/A</v>
          </cell>
          <cell r="DQ578" t="e">
            <v>#N/A</v>
          </cell>
          <cell r="DR578" t="e">
            <v>#N/A</v>
          </cell>
          <cell r="DS578" t="e">
            <v>#N/A</v>
          </cell>
          <cell r="DT578">
            <v>0</v>
          </cell>
          <cell r="DU578">
            <v>0</v>
          </cell>
          <cell r="DV578" t="e">
            <v>#N/A</v>
          </cell>
          <cell r="DW578" t="e">
            <v>#N/A</v>
          </cell>
          <cell r="DX578">
            <v>0</v>
          </cell>
          <cell r="DY578">
            <v>-5000</v>
          </cell>
          <cell r="DZ578" t="str">
            <v>No</v>
          </cell>
          <cell r="EA578">
            <v>0</v>
          </cell>
          <cell r="EB578">
            <v>0</v>
          </cell>
          <cell r="EC578">
            <v>-5000</v>
          </cell>
          <cell r="ED578">
            <v>-1</v>
          </cell>
          <cell r="EE578">
            <v>205</v>
          </cell>
          <cell r="EF578" t="e">
            <v>#N/A</v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>
            <v>0</v>
          </cell>
          <cell r="F579" t="e">
            <v>#N/A</v>
          </cell>
          <cell r="G579" t="str">
            <v/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 t="e">
            <v>#N/A</v>
          </cell>
          <cell r="U579" t="e">
            <v>#N/A</v>
          </cell>
          <cell r="V579" t="e">
            <v>#N/A</v>
          </cell>
          <cell r="W579" t="e">
            <v>#N/A</v>
          </cell>
          <cell r="X579" t="e">
            <v>#N/A</v>
          </cell>
          <cell r="Y579">
            <v>-5000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-5000</v>
          </cell>
          <cell r="AM579" t="e">
            <v>#N/A</v>
          </cell>
          <cell r="AN579" t="e">
            <v>#N/A</v>
          </cell>
          <cell r="AO579" t="e">
            <v>#N/A</v>
          </cell>
          <cell r="AP579" t="e">
            <v>#N/A</v>
          </cell>
          <cell r="AQ579">
            <v>-5000</v>
          </cell>
          <cell r="AR579" t="e">
            <v>#N/A</v>
          </cell>
          <cell r="AS579" t="e">
            <v>#N/A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>
            <v>0</v>
          </cell>
          <cell r="BA579">
            <v>0</v>
          </cell>
          <cell r="BB579" t="e">
            <v>#N/A</v>
          </cell>
          <cell r="BC579" t="e">
            <v>#N/A</v>
          </cell>
          <cell r="BD579">
            <v>0</v>
          </cell>
          <cell r="BE579" t="e">
            <v>#N/A</v>
          </cell>
          <cell r="BF579" t="e">
            <v>#N/A</v>
          </cell>
          <cell r="BG579" t="e">
            <v>#N/A</v>
          </cell>
          <cell r="BH579" t="e">
            <v>#N/A</v>
          </cell>
          <cell r="BI579">
            <v>-5000</v>
          </cell>
          <cell r="BJ579" t="e">
            <v>#N/A</v>
          </cell>
          <cell r="BK579" t="e">
            <v>#N/A</v>
          </cell>
          <cell r="BL579" t="e">
            <v>#N/A</v>
          </cell>
          <cell r="BM579" t="e">
            <v>#N/A</v>
          </cell>
          <cell r="BN579" t="e">
            <v>#N/A</v>
          </cell>
          <cell r="BO579" t="e">
            <v>#N/A</v>
          </cell>
          <cell r="BP579" t="e">
            <v>#N/A</v>
          </cell>
          <cell r="BQ579" t="e">
            <v>#N/A</v>
          </cell>
          <cell r="BR579">
            <v>0</v>
          </cell>
          <cell r="BS579">
            <v>0</v>
          </cell>
          <cell r="BT579" t="e">
            <v>#N/A</v>
          </cell>
          <cell r="BU579" t="e">
            <v>#N/A</v>
          </cell>
          <cell r="BV579">
            <v>0</v>
          </cell>
          <cell r="BW579" t="e">
            <v>#N/A</v>
          </cell>
          <cell r="BX579" t="e">
            <v>#N/A</v>
          </cell>
          <cell r="BY579" t="e">
            <v>#N/A</v>
          </cell>
          <cell r="BZ579" t="e">
            <v>#N/A</v>
          </cell>
          <cell r="CA579">
            <v>-5000</v>
          </cell>
          <cell r="CB579" t="e">
            <v>#N/A</v>
          </cell>
          <cell r="CC579" t="e">
            <v>#N/A</v>
          </cell>
          <cell r="CD579" t="e">
            <v>#N/A</v>
          </cell>
          <cell r="CE579" t="e">
            <v>#N/A</v>
          </cell>
          <cell r="CF579" t="e">
            <v>#N/A</v>
          </cell>
          <cell r="CG579" t="e">
            <v>#N/A</v>
          </cell>
          <cell r="CH579" t="e">
            <v>#N/A</v>
          </cell>
          <cell r="CI579" t="e">
            <v>#N/A</v>
          </cell>
          <cell r="CJ579">
            <v>0</v>
          </cell>
          <cell r="CK579">
            <v>0</v>
          </cell>
          <cell r="CL579" t="e">
            <v>#N/A</v>
          </cell>
          <cell r="CM579" t="e">
            <v>#N/A</v>
          </cell>
          <cell r="CN579">
            <v>0</v>
          </cell>
          <cell r="CO579" t="e">
            <v>#N/A</v>
          </cell>
          <cell r="CP579" t="e">
            <v>#N/A</v>
          </cell>
          <cell r="CQ579" t="e">
            <v>#N/A</v>
          </cell>
          <cell r="CR579" t="e">
            <v>#N/A</v>
          </cell>
          <cell r="CS579">
            <v>-5000</v>
          </cell>
          <cell r="CT579" t="e">
            <v>#N/A</v>
          </cell>
          <cell r="CU579" t="e">
            <v>#N/A</v>
          </cell>
          <cell r="CV579" t="e">
            <v>#N/A</v>
          </cell>
          <cell r="CW579" t="e">
            <v>#N/A</v>
          </cell>
          <cell r="CX579" t="e">
            <v>#N/A</v>
          </cell>
          <cell r="CY579" t="e">
            <v>#N/A</v>
          </cell>
          <cell r="CZ579" t="e">
            <v>#N/A</v>
          </cell>
          <cell r="DA579" t="e">
            <v>#N/A</v>
          </cell>
          <cell r="DB579">
            <v>0</v>
          </cell>
          <cell r="DC579">
            <v>0</v>
          </cell>
          <cell r="DD579" t="e">
            <v>#N/A</v>
          </cell>
          <cell r="DE579" t="e">
            <v>#N/A</v>
          </cell>
          <cell r="DF579">
            <v>0</v>
          </cell>
          <cell r="DG579" t="e">
            <v>#N/A</v>
          </cell>
          <cell r="DH579" t="e">
            <v>#N/A</v>
          </cell>
          <cell r="DI579" t="e">
            <v>#N/A</v>
          </cell>
          <cell r="DJ579" t="e">
            <v>#N/A</v>
          </cell>
          <cell r="DK579">
            <v>-5000</v>
          </cell>
          <cell r="DL579" t="e">
            <v>#N/A</v>
          </cell>
          <cell r="DM579" t="e">
            <v>#N/A</v>
          </cell>
          <cell r="DN579" t="e">
            <v>#N/A</v>
          </cell>
          <cell r="DO579" t="e">
            <v>#N/A</v>
          </cell>
          <cell r="DP579" t="e">
            <v>#N/A</v>
          </cell>
          <cell r="DQ579" t="e">
            <v>#N/A</v>
          </cell>
          <cell r="DR579" t="e">
            <v>#N/A</v>
          </cell>
          <cell r="DS579" t="e">
            <v>#N/A</v>
          </cell>
          <cell r="DT579">
            <v>0</v>
          </cell>
          <cell r="DU579">
            <v>0</v>
          </cell>
          <cell r="DV579" t="e">
            <v>#N/A</v>
          </cell>
          <cell r="DW579" t="e">
            <v>#N/A</v>
          </cell>
          <cell r="DX579">
            <v>0</v>
          </cell>
          <cell r="DY579">
            <v>-5000</v>
          </cell>
          <cell r="DZ579" t="str">
            <v>No</v>
          </cell>
          <cell r="EA579">
            <v>0</v>
          </cell>
          <cell r="EB579">
            <v>0</v>
          </cell>
          <cell r="EC579">
            <v>-5000</v>
          </cell>
          <cell r="ED579">
            <v>-1</v>
          </cell>
          <cell r="EE579">
            <v>206</v>
          </cell>
          <cell r="EF579" t="e">
            <v>#N/A</v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>
            <v>0</v>
          </cell>
          <cell r="F580" t="e">
            <v>#N/A</v>
          </cell>
          <cell r="G580" t="str">
            <v/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 t="e">
            <v>#N/A</v>
          </cell>
          <cell r="U580" t="e">
            <v>#N/A</v>
          </cell>
          <cell r="V580" t="e">
            <v>#N/A</v>
          </cell>
          <cell r="W580" t="e">
            <v>#N/A</v>
          </cell>
          <cell r="X580" t="e">
            <v>#N/A</v>
          </cell>
          <cell r="Y580">
            <v>-5000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-5000</v>
          </cell>
          <cell r="AM580" t="e">
            <v>#N/A</v>
          </cell>
          <cell r="AN580" t="e">
            <v>#N/A</v>
          </cell>
          <cell r="AO580" t="e">
            <v>#N/A</v>
          </cell>
          <cell r="AP580" t="e">
            <v>#N/A</v>
          </cell>
          <cell r="AQ580">
            <v>-5000</v>
          </cell>
          <cell r="AR580" t="e">
            <v>#N/A</v>
          </cell>
          <cell r="AS580" t="e">
            <v>#N/A</v>
          </cell>
          <cell r="AT580" t="e">
            <v>#N/A</v>
          </cell>
          <cell r="AU580" t="e">
            <v>#N/A</v>
          </cell>
          <cell r="AV580" t="e">
            <v>#N/A</v>
          </cell>
          <cell r="AW580" t="e">
            <v>#N/A</v>
          </cell>
          <cell r="AX580" t="e">
            <v>#N/A</v>
          </cell>
          <cell r="AY580" t="e">
            <v>#N/A</v>
          </cell>
          <cell r="AZ580">
            <v>0</v>
          </cell>
          <cell r="BA580">
            <v>0</v>
          </cell>
          <cell r="BB580" t="e">
            <v>#N/A</v>
          </cell>
          <cell r="BC580" t="e">
            <v>#N/A</v>
          </cell>
          <cell r="BD580">
            <v>0</v>
          </cell>
          <cell r="BE580" t="e">
            <v>#N/A</v>
          </cell>
          <cell r="BF580" t="e">
            <v>#N/A</v>
          </cell>
          <cell r="BG580" t="e">
            <v>#N/A</v>
          </cell>
          <cell r="BH580" t="e">
            <v>#N/A</v>
          </cell>
          <cell r="BI580">
            <v>-5000</v>
          </cell>
          <cell r="BJ580" t="e">
            <v>#N/A</v>
          </cell>
          <cell r="BK580" t="e">
            <v>#N/A</v>
          </cell>
          <cell r="BL580" t="e">
            <v>#N/A</v>
          </cell>
          <cell r="BM580" t="e">
            <v>#N/A</v>
          </cell>
          <cell r="BN580" t="e">
            <v>#N/A</v>
          </cell>
          <cell r="BO580" t="e">
            <v>#N/A</v>
          </cell>
          <cell r="BP580" t="e">
            <v>#N/A</v>
          </cell>
          <cell r="BQ580" t="e">
            <v>#N/A</v>
          </cell>
          <cell r="BR580">
            <v>0</v>
          </cell>
          <cell r="BS580">
            <v>0</v>
          </cell>
          <cell r="BT580" t="e">
            <v>#N/A</v>
          </cell>
          <cell r="BU580" t="e">
            <v>#N/A</v>
          </cell>
          <cell r="BV580">
            <v>0</v>
          </cell>
          <cell r="BW580" t="e">
            <v>#N/A</v>
          </cell>
          <cell r="BX580" t="e">
            <v>#N/A</v>
          </cell>
          <cell r="BY580" t="e">
            <v>#N/A</v>
          </cell>
          <cell r="BZ580" t="e">
            <v>#N/A</v>
          </cell>
          <cell r="CA580">
            <v>-5000</v>
          </cell>
          <cell r="CB580" t="e">
            <v>#N/A</v>
          </cell>
          <cell r="CC580" t="e">
            <v>#N/A</v>
          </cell>
          <cell r="CD580" t="e">
            <v>#N/A</v>
          </cell>
          <cell r="CE580" t="e">
            <v>#N/A</v>
          </cell>
          <cell r="CF580" t="e">
            <v>#N/A</v>
          </cell>
          <cell r="CG580" t="e">
            <v>#N/A</v>
          </cell>
          <cell r="CH580" t="e">
            <v>#N/A</v>
          </cell>
          <cell r="CI580" t="e">
            <v>#N/A</v>
          </cell>
          <cell r="CJ580">
            <v>0</v>
          </cell>
          <cell r="CK580">
            <v>0</v>
          </cell>
          <cell r="CL580" t="e">
            <v>#N/A</v>
          </cell>
          <cell r="CM580" t="e">
            <v>#N/A</v>
          </cell>
          <cell r="CN580">
            <v>0</v>
          </cell>
          <cell r="CO580" t="e">
            <v>#N/A</v>
          </cell>
          <cell r="CP580" t="e">
            <v>#N/A</v>
          </cell>
          <cell r="CQ580" t="e">
            <v>#N/A</v>
          </cell>
          <cell r="CR580" t="e">
            <v>#N/A</v>
          </cell>
          <cell r="CS580">
            <v>-5000</v>
          </cell>
          <cell r="CT580" t="e">
            <v>#N/A</v>
          </cell>
          <cell r="CU580" t="e">
            <v>#N/A</v>
          </cell>
          <cell r="CV580" t="e">
            <v>#N/A</v>
          </cell>
          <cell r="CW580" t="e">
            <v>#N/A</v>
          </cell>
          <cell r="CX580" t="e">
            <v>#N/A</v>
          </cell>
          <cell r="CY580" t="e">
            <v>#N/A</v>
          </cell>
          <cell r="CZ580" t="e">
            <v>#N/A</v>
          </cell>
          <cell r="DA580" t="e">
            <v>#N/A</v>
          </cell>
          <cell r="DB580">
            <v>0</v>
          </cell>
          <cell r="DC580">
            <v>0</v>
          </cell>
          <cell r="DD580" t="e">
            <v>#N/A</v>
          </cell>
          <cell r="DE580" t="e">
            <v>#N/A</v>
          </cell>
          <cell r="DF580">
            <v>0</v>
          </cell>
          <cell r="DG580" t="e">
            <v>#N/A</v>
          </cell>
          <cell r="DH580" t="e">
            <v>#N/A</v>
          </cell>
          <cell r="DI580" t="e">
            <v>#N/A</v>
          </cell>
          <cell r="DJ580" t="e">
            <v>#N/A</v>
          </cell>
          <cell r="DK580">
            <v>-5000</v>
          </cell>
          <cell r="DL580" t="e">
            <v>#N/A</v>
          </cell>
          <cell r="DM580" t="e">
            <v>#N/A</v>
          </cell>
          <cell r="DN580" t="e">
            <v>#N/A</v>
          </cell>
          <cell r="DO580" t="e">
            <v>#N/A</v>
          </cell>
          <cell r="DP580" t="e">
            <v>#N/A</v>
          </cell>
          <cell r="DQ580" t="e">
            <v>#N/A</v>
          </cell>
          <cell r="DR580" t="e">
            <v>#N/A</v>
          </cell>
          <cell r="DS580" t="e">
            <v>#N/A</v>
          </cell>
          <cell r="DT580">
            <v>0</v>
          </cell>
          <cell r="DU580">
            <v>0</v>
          </cell>
          <cell r="DV580" t="e">
            <v>#N/A</v>
          </cell>
          <cell r="DW580" t="e">
            <v>#N/A</v>
          </cell>
          <cell r="DX580">
            <v>0</v>
          </cell>
          <cell r="DY580">
            <v>-5000</v>
          </cell>
          <cell r="DZ580" t="str">
            <v>No</v>
          </cell>
          <cell r="EA580">
            <v>0</v>
          </cell>
          <cell r="EB580">
            <v>0</v>
          </cell>
          <cell r="EC580">
            <v>-5000</v>
          </cell>
          <cell r="ED580">
            <v>-1</v>
          </cell>
          <cell r="EE580">
            <v>207</v>
          </cell>
          <cell r="EF580" t="e">
            <v>#N/A</v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>
            <v>0</v>
          </cell>
          <cell r="F581" t="e">
            <v>#N/A</v>
          </cell>
          <cell r="G581" t="str">
            <v/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 t="e">
            <v>#N/A</v>
          </cell>
          <cell r="U581" t="e">
            <v>#N/A</v>
          </cell>
          <cell r="V581" t="e">
            <v>#N/A</v>
          </cell>
          <cell r="W581" t="e">
            <v>#N/A</v>
          </cell>
          <cell r="X581" t="e">
            <v>#N/A</v>
          </cell>
          <cell r="Y581">
            <v>-5000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-5000</v>
          </cell>
          <cell r="AM581" t="e">
            <v>#N/A</v>
          </cell>
          <cell r="AN581" t="e">
            <v>#N/A</v>
          </cell>
          <cell r="AO581" t="e">
            <v>#N/A</v>
          </cell>
          <cell r="AP581" t="e">
            <v>#N/A</v>
          </cell>
          <cell r="AQ581">
            <v>-5000</v>
          </cell>
          <cell r="AR581" t="e">
            <v>#N/A</v>
          </cell>
          <cell r="AS581" t="e">
            <v>#N/A</v>
          </cell>
          <cell r="AT581" t="e">
            <v>#N/A</v>
          </cell>
          <cell r="AU581" t="e">
            <v>#N/A</v>
          </cell>
          <cell r="AV581" t="e">
            <v>#N/A</v>
          </cell>
          <cell r="AW581" t="e">
            <v>#N/A</v>
          </cell>
          <cell r="AX581" t="e">
            <v>#N/A</v>
          </cell>
          <cell r="AY581" t="e">
            <v>#N/A</v>
          </cell>
          <cell r="AZ581">
            <v>0</v>
          </cell>
          <cell r="BA581">
            <v>0</v>
          </cell>
          <cell r="BB581" t="e">
            <v>#N/A</v>
          </cell>
          <cell r="BC581" t="e">
            <v>#N/A</v>
          </cell>
          <cell r="BD581">
            <v>0</v>
          </cell>
          <cell r="BE581" t="e">
            <v>#N/A</v>
          </cell>
          <cell r="BF581" t="e">
            <v>#N/A</v>
          </cell>
          <cell r="BG581" t="e">
            <v>#N/A</v>
          </cell>
          <cell r="BH581" t="e">
            <v>#N/A</v>
          </cell>
          <cell r="BI581">
            <v>-5000</v>
          </cell>
          <cell r="BJ581" t="e">
            <v>#N/A</v>
          </cell>
          <cell r="BK581" t="e">
            <v>#N/A</v>
          </cell>
          <cell r="BL581" t="e">
            <v>#N/A</v>
          </cell>
          <cell r="BM581" t="e">
            <v>#N/A</v>
          </cell>
          <cell r="BN581" t="e">
            <v>#N/A</v>
          </cell>
          <cell r="BO581" t="e">
            <v>#N/A</v>
          </cell>
          <cell r="BP581" t="e">
            <v>#N/A</v>
          </cell>
          <cell r="BQ581" t="e">
            <v>#N/A</v>
          </cell>
          <cell r="BR581">
            <v>0</v>
          </cell>
          <cell r="BS581">
            <v>0</v>
          </cell>
          <cell r="BT581" t="e">
            <v>#N/A</v>
          </cell>
          <cell r="BU581" t="e">
            <v>#N/A</v>
          </cell>
          <cell r="BV581">
            <v>0</v>
          </cell>
          <cell r="BW581" t="e">
            <v>#N/A</v>
          </cell>
          <cell r="BX581" t="e">
            <v>#N/A</v>
          </cell>
          <cell r="BY581" t="e">
            <v>#N/A</v>
          </cell>
          <cell r="BZ581" t="e">
            <v>#N/A</v>
          </cell>
          <cell r="CA581">
            <v>-5000</v>
          </cell>
          <cell r="CB581" t="e">
            <v>#N/A</v>
          </cell>
          <cell r="CC581" t="e">
            <v>#N/A</v>
          </cell>
          <cell r="CD581" t="e">
            <v>#N/A</v>
          </cell>
          <cell r="CE581" t="e">
            <v>#N/A</v>
          </cell>
          <cell r="CF581" t="e">
            <v>#N/A</v>
          </cell>
          <cell r="CG581" t="e">
            <v>#N/A</v>
          </cell>
          <cell r="CH581" t="e">
            <v>#N/A</v>
          </cell>
          <cell r="CI581" t="e">
            <v>#N/A</v>
          </cell>
          <cell r="CJ581">
            <v>0</v>
          </cell>
          <cell r="CK581">
            <v>0</v>
          </cell>
          <cell r="CL581" t="e">
            <v>#N/A</v>
          </cell>
          <cell r="CM581" t="e">
            <v>#N/A</v>
          </cell>
          <cell r="CN581">
            <v>0</v>
          </cell>
          <cell r="CO581" t="e">
            <v>#N/A</v>
          </cell>
          <cell r="CP581" t="e">
            <v>#N/A</v>
          </cell>
          <cell r="CQ581" t="e">
            <v>#N/A</v>
          </cell>
          <cell r="CR581" t="e">
            <v>#N/A</v>
          </cell>
          <cell r="CS581">
            <v>-5000</v>
          </cell>
          <cell r="CT581" t="e">
            <v>#N/A</v>
          </cell>
          <cell r="CU581" t="e">
            <v>#N/A</v>
          </cell>
          <cell r="CV581" t="e">
            <v>#N/A</v>
          </cell>
          <cell r="CW581" t="e">
            <v>#N/A</v>
          </cell>
          <cell r="CX581" t="e">
            <v>#N/A</v>
          </cell>
          <cell r="CY581" t="e">
            <v>#N/A</v>
          </cell>
          <cell r="CZ581" t="e">
            <v>#N/A</v>
          </cell>
          <cell r="DA581" t="e">
            <v>#N/A</v>
          </cell>
          <cell r="DB581">
            <v>0</v>
          </cell>
          <cell r="DC581">
            <v>0</v>
          </cell>
          <cell r="DD581" t="e">
            <v>#N/A</v>
          </cell>
          <cell r="DE581" t="e">
            <v>#N/A</v>
          </cell>
          <cell r="DF581">
            <v>0</v>
          </cell>
          <cell r="DG581" t="e">
            <v>#N/A</v>
          </cell>
          <cell r="DH581" t="e">
            <v>#N/A</v>
          </cell>
          <cell r="DI581" t="e">
            <v>#N/A</v>
          </cell>
          <cell r="DJ581" t="e">
            <v>#N/A</v>
          </cell>
          <cell r="DK581">
            <v>-5000</v>
          </cell>
          <cell r="DL581" t="e">
            <v>#N/A</v>
          </cell>
          <cell r="DM581" t="e">
            <v>#N/A</v>
          </cell>
          <cell r="DN581" t="e">
            <v>#N/A</v>
          </cell>
          <cell r="DO581" t="e">
            <v>#N/A</v>
          </cell>
          <cell r="DP581" t="e">
            <v>#N/A</v>
          </cell>
          <cell r="DQ581" t="e">
            <v>#N/A</v>
          </cell>
          <cell r="DR581" t="e">
            <v>#N/A</v>
          </cell>
          <cell r="DS581" t="e">
            <v>#N/A</v>
          </cell>
          <cell r="DT581">
            <v>0</v>
          </cell>
          <cell r="DU581">
            <v>0</v>
          </cell>
          <cell r="DV581" t="e">
            <v>#N/A</v>
          </cell>
          <cell r="DW581" t="e">
            <v>#N/A</v>
          </cell>
          <cell r="DX581">
            <v>0</v>
          </cell>
          <cell r="DY581">
            <v>-5000</v>
          </cell>
          <cell r="DZ581" t="str">
            <v>No</v>
          </cell>
          <cell r="EA581">
            <v>0</v>
          </cell>
          <cell r="EB581">
            <v>0</v>
          </cell>
          <cell r="EC581">
            <v>-5000</v>
          </cell>
          <cell r="ED581">
            <v>-1</v>
          </cell>
          <cell r="EE581">
            <v>208</v>
          </cell>
          <cell r="EF581" t="e">
            <v>#N/A</v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>
            <v>0</v>
          </cell>
          <cell r="F582" t="e">
            <v>#N/A</v>
          </cell>
          <cell r="G582" t="str">
            <v/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 t="e">
            <v>#N/A</v>
          </cell>
          <cell r="U582" t="e">
            <v>#N/A</v>
          </cell>
          <cell r="V582" t="e">
            <v>#N/A</v>
          </cell>
          <cell r="W582" t="e">
            <v>#N/A</v>
          </cell>
          <cell r="X582" t="e">
            <v>#N/A</v>
          </cell>
          <cell r="Y582">
            <v>-5000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-5000</v>
          </cell>
          <cell r="AM582" t="e">
            <v>#N/A</v>
          </cell>
          <cell r="AN582" t="e">
            <v>#N/A</v>
          </cell>
          <cell r="AO582" t="e">
            <v>#N/A</v>
          </cell>
          <cell r="AP582" t="e">
            <v>#N/A</v>
          </cell>
          <cell r="AQ582">
            <v>-5000</v>
          </cell>
          <cell r="AR582" t="e">
            <v>#N/A</v>
          </cell>
          <cell r="AS582" t="e">
            <v>#N/A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>
            <v>0</v>
          </cell>
          <cell r="BA582">
            <v>0</v>
          </cell>
          <cell r="BB582" t="e">
            <v>#N/A</v>
          </cell>
          <cell r="BC582" t="e">
            <v>#N/A</v>
          </cell>
          <cell r="BD582">
            <v>0</v>
          </cell>
          <cell r="BE582" t="e">
            <v>#N/A</v>
          </cell>
          <cell r="BF582" t="e">
            <v>#N/A</v>
          </cell>
          <cell r="BG582" t="e">
            <v>#N/A</v>
          </cell>
          <cell r="BH582" t="e">
            <v>#N/A</v>
          </cell>
          <cell r="BI582">
            <v>-5000</v>
          </cell>
          <cell r="BJ582" t="e">
            <v>#N/A</v>
          </cell>
          <cell r="BK582" t="e">
            <v>#N/A</v>
          </cell>
          <cell r="BL582" t="e">
            <v>#N/A</v>
          </cell>
          <cell r="BM582" t="e">
            <v>#N/A</v>
          </cell>
          <cell r="BN582" t="e">
            <v>#N/A</v>
          </cell>
          <cell r="BO582" t="e">
            <v>#N/A</v>
          </cell>
          <cell r="BP582" t="e">
            <v>#N/A</v>
          </cell>
          <cell r="BQ582" t="e">
            <v>#N/A</v>
          </cell>
          <cell r="BR582">
            <v>0</v>
          </cell>
          <cell r="BS582">
            <v>0</v>
          </cell>
          <cell r="BT582" t="e">
            <v>#N/A</v>
          </cell>
          <cell r="BU582" t="e">
            <v>#N/A</v>
          </cell>
          <cell r="BV582">
            <v>0</v>
          </cell>
          <cell r="BW582" t="e">
            <v>#N/A</v>
          </cell>
          <cell r="BX582" t="e">
            <v>#N/A</v>
          </cell>
          <cell r="BY582" t="e">
            <v>#N/A</v>
          </cell>
          <cell r="BZ582" t="e">
            <v>#N/A</v>
          </cell>
          <cell r="CA582">
            <v>-5000</v>
          </cell>
          <cell r="CB582" t="e">
            <v>#N/A</v>
          </cell>
          <cell r="CC582" t="e">
            <v>#N/A</v>
          </cell>
          <cell r="CD582" t="e">
            <v>#N/A</v>
          </cell>
          <cell r="CE582" t="e">
            <v>#N/A</v>
          </cell>
          <cell r="CF582" t="e">
            <v>#N/A</v>
          </cell>
          <cell r="CG582" t="e">
            <v>#N/A</v>
          </cell>
          <cell r="CH582" t="e">
            <v>#N/A</v>
          </cell>
          <cell r="CI582" t="e">
            <v>#N/A</v>
          </cell>
          <cell r="CJ582">
            <v>0</v>
          </cell>
          <cell r="CK582">
            <v>0</v>
          </cell>
          <cell r="CL582" t="e">
            <v>#N/A</v>
          </cell>
          <cell r="CM582" t="e">
            <v>#N/A</v>
          </cell>
          <cell r="CN582">
            <v>0</v>
          </cell>
          <cell r="CO582" t="e">
            <v>#N/A</v>
          </cell>
          <cell r="CP582" t="e">
            <v>#N/A</v>
          </cell>
          <cell r="CQ582" t="e">
            <v>#N/A</v>
          </cell>
          <cell r="CR582" t="e">
            <v>#N/A</v>
          </cell>
          <cell r="CS582">
            <v>-5000</v>
          </cell>
          <cell r="CT582" t="e">
            <v>#N/A</v>
          </cell>
          <cell r="CU582" t="e">
            <v>#N/A</v>
          </cell>
          <cell r="CV582" t="e">
            <v>#N/A</v>
          </cell>
          <cell r="CW582" t="e">
            <v>#N/A</v>
          </cell>
          <cell r="CX582" t="e">
            <v>#N/A</v>
          </cell>
          <cell r="CY582" t="e">
            <v>#N/A</v>
          </cell>
          <cell r="CZ582" t="e">
            <v>#N/A</v>
          </cell>
          <cell r="DA582" t="e">
            <v>#N/A</v>
          </cell>
          <cell r="DB582">
            <v>0</v>
          </cell>
          <cell r="DC582">
            <v>0</v>
          </cell>
          <cell r="DD582" t="e">
            <v>#N/A</v>
          </cell>
          <cell r="DE582" t="e">
            <v>#N/A</v>
          </cell>
          <cell r="DF582">
            <v>0</v>
          </cell>
          <cell r="DG582" t="e">
            <v>#N/A</v>
          </cell>
          <cell r="DH582" t="e">
            <v>#N/A</v>
          </cell>
          <cell r="DI582" t="e">
            <v>#N/A</v>
          </cell>
          <cell r="DJ582" t="e">
            <v>#N/A</v>
          </cell>
          <cell r="DK582">
            <v>-5000</v>
          </cell>
          <cell r="DL582" t="e">
            <v>#N/A</v>
          </cell>
          <cell r="DM582" t="e">
            <v>#N/A</v>
          </cell>
          <cell r="DN582" t="e">
            <v>#N/A</v>
          </cell>
          <cell r="DO582" t="e">
            <v>#N/A</v>
          </cell>
          <cell r="DP582" t="e">
            <v>#N/A</v>
          </cell>
          <cell r="DQ582" t="e">
            <v>#N/A</v>
          </cell>
          <cell r="DR582" t="e">
            <v>#N/A</v>
          </cell>
          <cell r="DS582" t="e">
            <v>#N/A</v>
          </cell>
          <cell r="DT582">
            <v>0</v>
          </cell>
          <cell r="DU582">
            <v>0</v>
          </cell>
          <cell r="DV582" t="e">
            <v>#N/A</v>
          </cell>
          <cell r="DW582" t="e">
            <v>#N/A</v>
          </cell>
          <cell r="DX582">
            <v>0</v>
          </cell>
          <cell r="DY582">
            <v>-5000</v>
          </cell>
          <cell r="DZ582" t="str">
            <v>No</v>
          </cell>
          <cell r="EA582">
            <v>0</v>
          </cell>
          <cell r="EB582">
            <v>0</v>
          </cell>
          <cell r="EC582">
            <v>-5000</v>
          </cell>
          <cell r="ED582">
            <v>-1</v>
          </cell>
          <cell r="EE582">
            <v>209</v>
          </cell>
          <cell r="EF582" t="e">
            <v>#N/A</v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>
            <v>0</v>
          </cell>
          <cell r="F583" t="e">
            <v>#N/A</v>
          </cell>
          <cell r="G583" t="str">
            <v/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 t="e">
            <v>#N/A</v>
          </cell>
          <cell r="U583" t="e">
            <v>#N/A</v>
          </cell>
          <cell r="V583" t="e">
            <v>#N/A</v>
          </cell>
          <cell r="W583" t="e">
            <v>#N/A</v>
          </cell>
          <cell r="X583" t="e">
            <v>#N/A</v>
          </cell>
          <cell r="Y583">
            <v>-5000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-5000</v>
          </cell>
          <cell r="AM583" t="e">
            <v>#N/A</v>
          </cell>
          <cell r="AN583" t="e">
            <v>#N/A</v>
          </cell>
          <cell r="AO583" t="e">
            <v>#N/A</v>
          </cell>
          <cell r="AP583" t="e">
            <v>#N/A</v>
          </cell>
          <cell r="AQ583">
            <v>-5000</v>
          </cell>
          <cell r="AR583" t="e">
            <v>#N/A</v>
          </cell>
          <cell r="AS583" t="e">
            <v>#N/A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>
            <v>0</v>
          </cell>
          <cell r="BA583">
            <v>0</v>
          </cell>
          <cell r="BB583" t="e">
            <v>#N/A</v>
          </cell>
          <cell r="BC583" t="e">
            <v>#N/A</v>
          </cell>
          <cell r="BD583">
            <v>0</v>
          </cell>
          <cell r="BE583" t="e">
            <v>#N/A</v>
          </cell>
          <cell r="BF583" t="e">
            <v>#N/A</v>
          </cell>
          <cell r="BG583" t="e">
            <v>#N/A</v>
          </cell>
          <cell r="BH583" t="e">
            <v>#N/A</v>
          </cell>
          <cell r="BI583">
            <v>-5000</v>
          </cell>
          <cell r="BJ583" t="e">
            <v>#N/A</v>
          </cell>
          <cell r="BK583" t="e">
            <v>#N/A</v>
          </cell>
          <cell r="BL583" t="e">
            <v>#N/A</v>
          </cell>
          <cell r="BM583" t="e">
            <v>#N/A</v>
          </cell>
          <cell r="BN583" t="e">
            <v>#N/A</v>
          </cell>
          <cell r="BO583" t="e">
            <v>#N/A</v>
          </cell>
          <cell r="BP583" t="e">
            <v>#N/A</v>
          </cell>
          <cell r="BQ583" t="e">
            <v>#N/A</v>
          </cell>
          <cell r="BR583">
            <v>0</v>
          </cell>
          <cell r="BS583">
            <v>0</v>
          </cell>
          <cell r="BT583" t="e">
            <v>#N/A</v>
          </cell>
          <cell r="BU583" t="e">
            <v>#N/A</v>
          </cell>
          <cell r="BV583">
            <v>0</v>
          </cell>
          <cell r="BW583" t="e">
            <v>#N/A</v>
          </cell>
          <cell r="BX583" t="e">
            <v>#N/A</v>
          </cell>
          <cell r="BY583" t="e">
            <v>#N/A</v>
          </cell>
          <cell r="BZ583" t="e">
            <v>#N/A</v>
          </cell>
          <cell r="CA583">
            <v>-5000</v>
          </cell>
          <cell r="CB583" t="e">
            <v>#N/A</v>
          </cell>
          <cell r="CC583" t="e">
            <v>#N/A</v>
          </cell>
          <cell r="CD583" t="e">
            <v>#N/A</v>
          </cell>
          <cell r="CE583" t="e">
            <v>#N/A</v>
          </cell>
          <cell r="CF583" t="e">
            <v>#N/A</v>
          </cell>
          <cell r="CG583" t="e">
            <v>#N/A</v>
          </cell>
          <cell r="CH583" t="e">
            <v>#N/A</v>
          </cell>
          <cell r="CI583" t="e">
            <v>#N/A</v>
          </cell>
          <cell r="CJ583">
            <v>0</v>
          </cell>
          <cell r="CK583">
            <v>0</v>
          </cell>
          <cell r="CL583" t="e">
            <v>#N/A</v>
          </cell>
          <cell r="CM583" t="e">
            <v>#N/A</v>
          </cell>
          <cell r="CN583">
            <v>0</v>
          </cell>
          <cell r="CO583" t="e">
            <v>#N/A</v>
          </cell>
          <cell r="CP583" t="e">
            <v>#N/A</v>
          </cell>
          <cell r="CQ583" t="e">
            <v>#N/A</v>
          </cell>
          <cell r="CR583" t="e">
            <v>#N/A</v>
          </cell>
          <cell r="CS583">
            <v>-5000</v>
          </cell>
          <cell r="CT583" t="e">
            <v>#N/A</v>
          </cell>
          <cell r="CU583" t="e">
            <v>#N/A</v>
          </cell>
          <cell r="CV583" t="e">
            <v>#N/A</v>
          </cell>
          <cell r="CW583" t="e">
            <v>#N/A</v>
          </cell>
          <cell r="CX583" t="e">
            <v>#N/A</v>
          </cell>
          <cell r="CY583" t="e">
            <v>#N/A</v>
          </cell>
          <cell r="CZ583" t="e">
            <v>#N/A</v>
          </cell>
          <cell r="DA583" t="e">
            <v>#N/A</v>
          </cell>
          <cell r="DB583">
            <v>0</v>
          </cell>
          <cell r="DC583">
            <v>0</v>
          </cell>
          <cell r="DD583" t="e">
            <v>#N/A</v>
          </cell>
          <cell r="DE583" t="e">
            <v>#N/A</v>
          </cell>
          <cell r="DF583">
            <v>0</v>
          </cell>
          <cell r="DG583" t="e">
            <v>#N/A</v>
          </cell>
          <cell r="DH583" t="e">
            <v>#N/A</v>
          </cell>
          <cell r="DI583" t="e">
            <v>#N/A</v>
          </cell>
          <cell r="DJ583" t="e">
            <v>#N/A</v>
          </cell>
          <cell r="DK583">
            <v>-5000</v>
          </cell>
          <cell r="DL583" t="e">
            <v>#N/A</v>
          </cell>
          <cell r="DM583" t="e">
            <v>#N/A</v>
          </cell>
          <cell r="DN583" t="e">
            <v>#N/A</v>
          </cell>
          <cell r="DO583" t="e">
            <v>#N/A</v>
          </cell>
          <cell r="DP583" t="e">
            <v>#N/A</v>
          </cell>
          <cell r="DQ583" t="e">
            <v>#N/A</v>
          </cell>
          <cell r="DR583" t="e">
            <v>#N/A</v>
          </cell>
          <cell r="DS583" t="e">
            <v>#N/A</v>
          </cell>
          <cell r="DT583">
            <v>0</v>
          </cell>
          <cell r="DU583">
            <v>0</v>
          </cell>
          <cell r="DV583" t="e">
            <v>#N/A</v>
          </cell>
          <cell r="DW583" t="e">
            <v>#N/A</v>
          </cell>
          <cell r="DX583">
            <v>0</v>
          </cell>
          <cell r="DY583">
            <v>-5000</v>
          </cell>
          <cell r="DZ583" t="str">
            <v>No</v>
          </cell>
          <cell r="EA583">
            <v>0</v>
          </cell>
          <cell r="EB583">
            <v>0</v>
          </cell>
          <cell r="EC583">
            <v>-5000</v>
          </cell>
          <cell r="ED583">
            <v>-1</v>
          </cell>
          <cell r="EE583">
            <v>210</v>
          </cell>
          <cell r="EF583" t="e">
            <v>#N/A</v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>
            <v>0</v>
          </cell>
          <cell r="F584" t="e">
            <v>#N/A</v>
          </cell>
          <cell r="G584" t="str">
            <v/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 t="e">
            <v>#N/A</v>
          </cell>
          <cell r="U584" t="e">
            <v>#N/A</v>
          </cell>
          <cell r="V584" t="e">
            <v>#N/A</v>
          </cell>
          <cell r="W584" t="e">
            <v>#N/A</v>
          </cell>
          <cell r="X584" t="e">
            <v>#N/A</v>
          </cell>
          <cell r="Y584">
            <v>-5000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-5000</v>
          </cell>
          <cell r="AM584" t="e">
            <v>#N/A</v>
          </cell>
          <cell r="AN584" t="e">
            <v>#N/A</v>
          </cell>
          <cell r="AO584" t="e">
            <v>#N/A</v>
          </cell>
          <cell r="AP584" t="e">
            <v>#N/A</v>
          </cell>
          <cell r="AQ584">
            <v>-5000</v>
          </cell>
          <cell r="AR584" t="e">
            <v>#N/A</v>
          </cell>
          <cell r="AS584" t="e">
            <v>#N/A</v>
          </cell>
          <cell r="AT584" t="e">
            <v>#N/A</v>
          </cell>
          <cell r="AU584" t="e">
            <v>#N/A</v>
          </cell>
          <cell r="AV584" t="e">
            <v>#N/A</v>
          </cell>
          <cell r="AW584" t="e">
            <v>#N/A</v>
          </cell>
          <cell r="AX584" t="e">
            <v>#N/A</v>
          </cell>
          <cell r="AY584" t="e">
            <v>#N/A</v>
          </cell>
          <cell r="AZ584">
            <v>0</v>
          </cell>
          <cell r="BA584">
            <v>0</v>
          </cell>
          <cell r="BB584" t="e">
            <v>#N/A</v>
          </cell>
          <cell r="BC584" t="e">
            <v>#N/A</v>
          </cell>
          <cell r="BD584">
            <v>0</v>
          </cell>
          <cell r="BE584" t="e">
            <v>#N/A</v>
          </cell>
          <cell r="BF584" t="e">
            <v>#N/A</v>
          </cell>
          <cell r="BG584" t="e">
            <v>#N/A</v>
          </cell>
          <cell r="BH584" t="e">
            <v>#N/A</v>
          </cell>
          <cell r="BI584">
            <v>-5000</v>
          </cell>
          <cell r="BJ584" t="e">
            <v>#N/A</v>
          </cell>
          <cell r="BK584" t="e">
            <v>#N/A</v>
          </cell>
          <cell r="BL584" t="e">
            <v>#N/A</v>
          </cell>
          <cell r="BM584" t="e">
            <v>#N/A</v>
          </cell>
          <cell r="BN584" t="e">
            <v>#N/A</v>
          </cell>
          <cell r="BO584" t="e">
            <v>#N/A</v>
          </cell>
          <cell r="BP584" t="e">
            <v>#N/A</v>
          </cell>
          <cell r="BQ584" t="e">
            <v>#N/A</v>
          </cell>
          <cell r="BR584">
            <v>0</v>
          </cell>
          <cell r="BS584">
            <v>0</v>
          </cell>
          <cell r="BT584" t="e">
            <v>#N/A</v>
          </cell>
          <cell r="BU584" t="e">
            <v>#N/A</v>
          </cell>
          <cell r="BV584">
            <v>0</v>
          </cell>
          <cell r="BW584" t="e">
            <v>#N/A</v>
          </cell>
          <cell r="BX584" t="e">
            <v>#N/A</v>
          </cell>
          <cell r="BY584" t="e">
            <v>#N/A</v>
          </cell>
          <cell r="BZ584" t="e">
            <v>#N/A</v>
          </cell>
          <cell r="CA584">
            <v>-5000</v>
          </cell>
          <cell r="CB584" t="e">
            <v>#N/A</v>
          </cell>
          <cell r="CC584" t="e">
            <v>#N/A</v>
          </cell>
          <cell r="CD584" t="e">
            <v>#N/A</v>
          </cell>
          <cell r="CE584" t="e">
            <v>#N/A</v>
          </cell>
          <cell r="CF584" t="e">
            <v>#N/A</v>
          </cell>
          <cell r="CG584" t="e">
            <v>#N/A</v>
          </cell>
          <cell r="CH584" t="e">
            <v>#N/A</v>
          </cell>
          <cell r="CI584" t="e">
            <v>#N/A</v>
          </cell>
          <cell r="CJ584">
            <v>0</v>
          </cell>
          <cell r="CK584">
            <v>0</v>
          </cell>
          <cell r="CL584" t="e">
            <v>#N/A</v>
          </cell>
          <cell r="CM584" t="e">
            <v>#N/A</v>
          </cell>
          <cell r="CN584">
            <v>0</v>
          </cell>
          <cell r="CO584" t="e">
            <v>#N/A</v>
          </cell>
          <cell r="CP584" t="e">
            <v>#N/A</v>
          </cell>
          <cell r="CQ584" t="e">
            <v>#N/A</v>
          </cell>
          <cell r="CR584" t="e">
            <v>#N/A</v>
          </cell>
          <cell r="CS584">
            <v>-5000</v>
          </cell>
          <cell r="CT584" t="e">
            <v>#N/A</v>
          </cell>
          <cell r="CU584" t="e">
            <v>#N/A</v>
          </cell>
          <cell r="CV584" t="e">
            <v>#N/A</v>
          </cell>
          <cell r="CW584" t="e">
            <v>#N/A</v>
          </cell>
          <cell r="CX584" t="e">
            <v>#N/A</v>
          </cell>
          <cell r="CY584" t="e">
            <v>#N/A</v>
          </cell>
          <cell r="CZ584" t="e">
            <v>#N/A</v>
          </cell>
          <cell r="DA584" t="e">
            <v>#N/A</v>
          </cell>
          <cell r="DB584">
            <v>0</v>
          </cell>
          <cell r="DC584">
            <v>0</v>
          </cell>
          <cell r="DD584" t="e">
            <v>#N/A</v>
          </cell>
          <cell r="DE584" t="e">
            <v>#N/A</v>
          </cell>
          <cell r="DF584">
            <v>0</v>
          </cell>
          <cell r="DG584" t="e">
            <v>#N/A</v>
          </cell>
          <cell r="DH584" t="e">
            <v>#N/A</v>
          </cell>
          <cell r="DI584" t="e">
            <v>#N/A</v>
          </cell>
          <cell r="DJ584" t="e">
            <v>#N/A</v>
          </cell>
          <cell r="DK584">
            <v>-5000</v>
          </cell>
          <cell r="DL584" t="e">
            <v>#N/A</v>
          </cell>
          <cell r="DM584" t="e">
            <v>#N/A</v>
          </cell>
          <cell r="DN584" t="e">
            <v>#N/A</v>
          </cell>
          <cell r="DO584" t="e">
            <v>#N/A</v>
          </cell>
          <cell r="DP584" t="e">
            <v>#N/A</v>
          </cell>
          <cell r="DQ584" t="e">
            <v>#N/A</v>
          </cell>
          <cell r="DR584" t="e">
            <v>#N/A</v>
          </cell>
          <cell r="DS584" t="e">
            <v>#N/A</v>
          </cell>
          <cell r="DT584">
            <v>0</v>
          </cell>
          <cell r="DU584">
            <v>0</v>
          </cell>
          <cell r="DV584" t="e">
            <v>#N/A</v>
          </cell>
          <cell r="DW584" t="e">
            <v>#N/A</v>
          </cell>
          <cell r="DX584">
            <v>0</v>
          </cell>
          <cell r="DY584">
            <v>-5000</v>
          </cell>
          <cell r="DZ584" t="str">
            <v>No</v>
          </cell>
          <cell r="EA584">
            <v>0</v>
          </cell>
          <cell r="EB584">
            <v>0</v>
          </cell>
          <cell r="EC584">
            <v>-5000</v>
          </cell>
          <cell r="ED584">
            <v>-1</v>
          </cell>
          <cell r="EE584">
            <v>211</v>
          </cell>
          <cell r="EF584" t="e">
            <v>#N/A</v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>
            <v>0</v>
          </cell>
          <cell r="F585" t="e">
            <v>#N/A</v>
          </cell>
          <cell r="G585" t="str">
            <v/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 t="e">
            <v>#N/A</v>
          </cell>
          <cell r="U585" t="e">
            <v>#N/A</v>
          </cell>
          <cell r="V585" t="e">
            <v>#N/A</v>
          </cell>
          <cell r="W585" t="e">
            <v>#N/A</v>
          </cell>
          <cell r="X585" t="e">
            <v>#N/A</v>
          </cell>
          <cell r="Y585">
            <v>-5000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-5000</v>
          </cell>
          <cell r="AM585" t="e">
            <v>#N/A</v>
          </cell>
          <cell r="AN585" t="e">
            <v>#N/A</v>
          </cell>
          <cell r="AO585" t="e">
            <v>#N/A</v>
          </cell>
          <cell r="AP585" t="e">
            <v>#N/A</v>
          </cell>
          <cell r="AQ585">
            <v>-5000</v>
          </cell>
          <cell r="AR585" t="e">
            <v>#N/A</v>
          </cell>
          <cell r="AS585" t="e">
            <v>#N/A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>
            <v>0</v>
          </cell>
          <cell r="BA585">
            <v>0</v>
          </cell>
          <cell r="BB585" t="e">
            <v>#N/A</v>
          </cell>
          <cell r="BC585" t="e">
            <v>#N/A</v>
          </cell>
          <cell r="BD585">
            <v>0</v>
          </cell>
          <cell r="BE585" t="e">
            <v>#N/A</v>
          </cell>
          <cell r="BF585" t="e">
            <v>#N/A</v>
          </cell>
          <cell r="BG585" t="e">
            <v>#N/A</v>
          </cell>
          <cell r="BH585" t="e">
            <v>#N/A</v>
          </cell>
          <cell r="BI585">
            <v>-5000</v>
          </cell>
          <cell r="BJ585" t="e">
            <v>#N/A</v>
          </cell>
          <cell r="BK585" t="e">
            <v>#N/A</v>
          </cell>
          <cell r="BL585" t="e">
            <v>#N/A</v>
          </cell>
          <cell r="BM585" t="e">
            <v>#N/A</v>
          </cell>
          <cell r="BN585" t="e">
            <v>#N/A</v>
          </cell>
          <cell r="BO585" t="e">
            <v>#N/A</v>
          </cell>
          <cell r="BP585" t="e">
            <v>#N/A</v>
          </cell>
          <cell r="BQ585" t="e">
            <v>#N/A</v>
          </cell>
          <cell r="BR585">
            <v>0</v>
          </cell>
          <cell r="BS585">
            <v>0</v>
          </cell>
          <cell r="BT585" t="e">
            <v>#N/A</v>
          </cell>
          <cell r="BU585" t="e">
            <v>#N/A</v>
          </cell>
          <cell r="BV585">
            <v>0</v>
          </cell>
          <cell r="BW585" t="e">
            <v>#N/A</v>
          </cell>
          <cell r="BX585" t="e">
            <v>#N/A</v>
          </cell>
          <cell r="BY585" t="e">
            <v>#N/A</v>
          </cell>
          <cell r="BZ585" t="e">
            <v>#N/A</v>
          </cell>
          <cell r="CA585">
            <v>-5000</v>
          </cell>
          <cell r="CB585" t="e">
            <v>#N/A</v>
          </cell>
          <cell r="CC585" t="e">
            <v>#N/A</v>
          </cell>
          <cell r="CD585" t="e">
            <v>#N/A</v>
          </cell>
          <cell r="CE585" t="e">
            <v>#N/A</v>
          </cell>
          <cell r="CF585" t="e">
            <v>#N/A</v>
          </cell>
          <cell r="CG585" t="e">
            <v>#N/A</v>
          </cell>
          <cell r="CH585" t="e">
            <v>#N/A</v>
          </cell>
          <cell r="CI585" t="e">
            <v>#N/A</v>
          </cell>
          <cell r="CJ585">
            <v>0</v>
          </cell>
          <cell r="CK585">
            <v>0</v>
          </cell>
          <cell r="CL585" t="e">
            <v>#N/A</v>
          </cell>
          <cell r="CM585" t="e">
            <v>#N/A</v>
          </cell>
          <cell r="CN585">
            <v>0</v>
          </cell>
          <cell r="CO585" t="e">
            <v>#N/A</v>
          </cell>
          <cell r="CP585" t="e">
            <v>#N/A</v>
          </cell>
          <cell r="CQ585" t="e">
            <v>#N/A</v>
          </cell>
          <cell r="CR585" t="e">
            <v>#N/A</v>
          </cell>
          <cell r="CS585">
            <v>-5000</v>
          </cell>
          <cell r="CT585" t="e">
            <v>#N/A</v>
          </cell>
          <cell r="CU585" t="e">
            <v>#N/A</v>
          </cell>
          <cell r="CV585" t="e">
            <v>#N/A</v>
          </cell>
          <cell r="CW585" t="e">
            <v>#N/A</v>
          </cell>
          <cell r="CX585" t="e">
            <v>#N/A</v>
          </cell>
          <cell r="CY585" t="e">
            <v>#N/A</v>
          </cell>
          <cell r="CZ585" t="e">
            <v>#N/A</v>
          </cell>
          <cell r="DA585" t="e">
            <v>#N/A</v>
          </cell>
          <cell r="DB585">
            <v>0</v>
          </cell>
          <cell r="DC585">
            <v>0</v>
          </cell>
          <cell r="DD585" t="e">
            <v>#N/A</v>
          </cell>
          <cell r="DE585" t="e">
            <v>#N/A</v>
          </cell>
          <cell r="DF585">
            <v>0</v>
          </cell>
          <cell r="DG585" t="e">
            <v>#N/A</v>
          </cell>
          <cell r="DH585" t="e">
            <v>#N/A</v>
          </cell>
          <cell r="DI585" t="e">
            <v>#N/A</v>
          </cell>
          <cell r="DJ585" t="e">
            <v>#N/A</v>
          </cell>
          <cell r="DK585">
            <v>-5000</v>
          </cell>
          <cell r="DL585" t="e">
            <v>#N/A</v>
          </cell>
          <cell r="DM585" t="e">
            <v>#N/A</v>
          </cell>
          <cell r="DN585" t="e">
            <v>#N/A</v>
          </cell>
          <cell r="DO585" t="e">
            <v>#N/A</v>
          </cell>
          <cell r="DP585" t="e">
            <v>#N/A</v>
          </cell>
          <cell r="DQ585" t="e">
            <v>#N/A</v>
          </cell>
          <cell r="DR585" t="e">
            <v>#N/A</v>
          </cell>
          <cell r="DS585" t="e">
            <v>#N/A</v>
          </cell>
          <cell r="DT585">
            <v>0</v>
          </cell>
          <cell r="DU585">
            <v>0</v>
          </cell>
          <cell r="DV585" t="e">
            <v>#N/A</v>
          </cell>
          <cell r="DW585" t="e">
            <v>#N/A</v>
          </cell>
          <cell r="DX585">
            <v>0</v>
          </cell>
          <cell r="DY585">
            <v>-5000</v>
          </cell>
          <cell r="DZ585" t="str">
            <v>No</v>
          </cell>
          <cell r="EA585">
            <v>0</v>
          </cell>
          <cell r="EB585">
            <v>0</v>
          </cell>
          <cell r="EC585">
            <v>-5000</v>
          </cell>
          <cell r="ED585">
            <v>-1</v>
          </cell>
          <cell r="EE585">
            <v>212</v>
          </cell>
          <cell r="EF585" t="e">
            <v>#N/A</v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>
            <v>0</v>
          </cell>
          <cell r="F586" t="e">
            <v>#N/A</v>
          </cell>
          <cell r="G586" t="str">
            <v/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 t="e">
            <v>#N/A</v>
          </cell>
          <cell r="U586" t="e">
            <v>#N/A</v>
          </cell>
          <cell r="V586" t="e">
            <v>#N/A</v>
          </cell>
          <cell r="W586" t="e">
            <v>#N/A</v>
          </cell>
          <cell r="X586" t="e">
            <v>#N/A</v>
          </cell>
          <cell r="Y586">
            <v>-5000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-5000</v>
          </cell>
          <cell r="AM586" t="e">
            <v>#N/A</v>
          </cell>
          <cell r="AN586" t="e">
            <v>#N/A</v>
          </cell>
          <cell r="AO586" t="e">
            <v>#N/A</v>
          </cell>
          <cell r="AP586" t="e">
            <v>#N/A</v>
          </cell>
          <cell r="AQ586">
            <v>-5000</v>
          </cell>
          <cell r="AR586" t="e">
            <v>#N/A</v>
          </cell>
          <cell r="AS586" t="e">
            <v>#N/A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>
            <v>0</v>
          </cell>
          <cell r="BA586">
            <v>0</v>
          </cell>
          <cell r="BB586" t="e">
            <v>#N/A</v>
          </cell>
          <cell r="BC586" t="e">
            <v>#N/A</v>
          </cell>
          <cell r="BD586">
            <v>0</v>
          </cell>
          <cell r="BE586" t="e">
            <v>#N/A</v>
          </cell>
          <cell r="BF586" t="e">
            <v>#N/A</v>
          </cell>
          <cell r="BG586" t="e">
            <v>#N/A</v>
          </cell>
          <cell r="BH586" t="e">
            <v>#N/A</v>
          </cell>
          <cell r="BI586">
            <v>-5000</v>
          </cell>
          <cell r="BJ586" t="e">
            <v>#N/A</v>
          </cell>
          <cell r="BK586" t="e">
            <v>#N/A</v>
          </cell>
          <cell r="BL586" t="e">
            <v>#N/A</v>
          </cell>
          <cell r="BM586" t="e">
            <v>#N/A</v>
          </cell>
          <cell r="BN586" t="e">
            <v>#N/A</v>
          </cell>
          <cell r="BO586" t="e">
            <v>#N/A</v>
          </cell>
          <cell r="BP586" t="e">
            <v>#N/A</v>
          </cell>
          <cell r="BQ586" t="e">
            <v>#N/A</v>
          </cell>
          <cell r="BR586">
            <v>0</v>
          </cell>
          <cell r="BS586">
            <v>0</v>
          </cell>
          <cell r="BT586" t="e">
            <v>#N/A</v>
          </cell>
          <cell r="BU586" t="e">
            <v>#N/A</v>
          </cell>
          <cell r="BV586">
            <v>0</v>
          </cell>
          <cell r="BW586" t="e">
            <v>#N/A</v>
          </cell>
          <cell r="BX586" t="e">
            <v>#N/A</v>
          </cell>
          <cell r="BY586" t="e">
            <v>#N/A</v>
          </cell>
          <cell r="BZ586" t="e">
            <v>#N/A</v>
          </cell>
          <cell r="CA586">
            <v>-5000</v>
          </cell>
          <cell r="CB586" t="e">
            <v>#N/A</v>
          </cell>
          <cell r="CC586" t="e">
            <v>#N/A</v>
          </cell>
          <cell r="CD586" t="e">
            <v>#N/A</v>
          </cell>
          <cell r="CE586" t="e">
            <v>#N/A</v>
          </cell>
          <cell r="CF586" t="e">
            <v>#N/A</v>
          </cell>
          <cell r="CG586" t="e">
            <v>#N/A</v>
          </cell>
          <cell r="CH586" t="e">
            <v>#N/A</v>
          </cell>
          <cell r="CI586" t="e">
            <v>#N/A</v>
          </cell>
          <cell r="CJ586">
            <v>0</v>
          </cell>
          <cell r="CK586">
            <v>0</v>
          </cell>
          <cell r="CL586" t="e">
            <v>#N/A</v>
          </cell>
          <cell r="CM586" t="e">
            <v>#N/A</v>
          </cell>
          <cell r="CN586">
            <v>0</v>
          </cell>
          <cell r="CO586" t="e">
            <v>#N/A</v>
          </cell>
          <cell r="CP586" t="e">
            <v>#N/A</v>
          </cell>
          <cell r="CQ586" t="e">
            <v>#N/A</v>
          </cell>
          <cell r="CR586" t="e">
            <v>#N/A</v>
          </cell>
          <cell r="CS586">
            <v>-5000</v>
          </cell>
          <cell r="CT586" t="e">
            <v>#N/A</v>
          </cell>
          <cell r="CU586" t="e">
            <v>#N/A</v>
          </cell>
          <cell r="CV586" t="e">
            <v>#N/A</v>
          </cell>
          <cell r="CW586" t="e">
            <v>#N/A</v>
          </cell>
          <cell r="CX586" t="e">
            <v>#N/A</v>
          </cell>
          <cell r="CY586" t="e">
            <v>#N/A</v>
          </cell>
          <cell r="CZ586" t="e">
            <v>#N/A</v>
          </cell>
          <cell r="DA586" t="e">
            <v>#N/A</v>
          </cell>
          <cell r="DB586">
            <v>0</v>
          </cell>
          <cell r="DC586">
            <v>0</v>
          </cell>
          <cell r="DD586" t="e">
            <v>#N/A</v>
          </cell>
          <cell r="DE586" t="e">
            <v>#N/A</v>
          </cell>
          <cell r="DF586">
            <v>0</v>
          </cell>
          <cell r="DG586" t="e">
            <v>#N/A</v>
          </cell>
          <cell r="DH586" t="e">
            <v>#N/A</v>
          </cell>
          <cell r="DI586" t="e">
            <v>#N/A</v>
          </cell>
          <cell r="DJ586" t="e">
            <v>#N/A</v>
          </cell>
          <cell r="DK586">
            <v>-5000</v>
          </cell>
          <cell r="DL586" t="e">
            <v>#N/A</v>
          </cell>
          <cell r="DM586" t="e">
            <v>#N/A</v>
          </cell>
          <cell r="DN586" t="e">
            <v>#N/A</v>
          </cell>
          <cell r="DO586" t="e">
            <v>#N/A</v>
          </cell>
          <cell r="DP586" t="e">
            <v>#N/A</v>
          </cell>
          <cell r="DQ586" t="e">
            <v>#N/A</v>
          </cell>
          <cell r="DR586" t="e">
            <v>#N/A</v>
          </cell>
          <cell r="DS586" t="e">
            <v>#N/A</v>
          </cell>
          <cell r="DT586">
            <v>0</v>
          </cell>
          <cell r="DU586">
            <v>0</v>
          </cell>
          <cell r="DV586" t="e">
            <v>#N/A</v>
          </cell>
          <cell r="DW586" t="e">
            <v>#N/A</v>
          </cell>
          <cell r="DX586">
            <v>0</v>
          </cell>
          <cell r="DY586">
            <v>-5000</v>
          </cell>
          <cell r="DZ586" t="str">
            <v>No</v>
          </cell>
          <cell r="EA586">
            <v>0</v>
          </cell>
          <cell r="EB586">
            <v>0</v>
          </cell>
          <cell r="EC586">
            <v>-5000</v>
          </cell>
          <cell r="ED586">
            <v>-1</v>
          </cell>
          <cell r="EE586">
            <v>213</v>
          </cell>
          <cell r="EF586" t="e">
            <v>#N/A</v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>
            <v>0</v>
          </cell>
          <cell r="F587" t="e">
            <v>#N/A</v>
          </cell>
          <cell r="G587" t="str">
            <v/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 t="e">
            <v>#N/A</v>
          </cell>
          <cell r="U587" t="e">
            <v>#N/A</v>
          </cell>
          <cell r="V587" t="e">
            <v>#N/A</v>
          </cell>
          <cell r="W587" t="e">
            <v>#N/A</v>
          </cell>
          <cell r="X587" t="e">
            <v>#N/A</v>
          </cell>
          <cell r="Y587">
            <v>-5000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-5000</v>
          </cell>
          <cell r="AM587" t="e">
            <v>#N/A</v>
          </cell>
          <cell r="AN587" t="e">
            <v>#N/A</v>
          </cell>
          <cell r="AO587" t="e">
            <v>#N/A</v>
          </cell>
          <cell r="AP587" t="e">
            <v>#N/A</v>
          </cell>
          <cell r="AQ587">
            <v>-5000</v>
          </cell>
          <cell r="AR587" t="e">
            <v>#N/A</v>
          </cell>
          <cell r="AS587" t="e">
            <v>#N/A</v>
          </cell>
          <cell r="AT587" t="e">
            <v>#N/A</v>
          </cell>
          <cell r="AU587" t="e">
            <v>#N/A</v>
          </cell>
          <cell r="AV587" t="e">
            <v>#N/A</v>
          </cell>
          <cell r="AW587" t="e">
            <v>#N/A</v>
          </cell>
          <cell r="AX587" t="e">
            <v>#N/A</v>
          </cell>
          <cell r="AY587" t="e">
            <v>#N/A</v>
          </cell>
          <cell r="AZ587">
            <v>0</v>
          </cell>
          <cell r="BA587">
            <v>0</v>
          </cell>
          <cell r="BB587" t="e">
            <v>#N/A</v>
          </cell>
          <cell r="BC587" t="e">
            <v>#N/A</v>
          </cell>
          <cell r="BD587">
            <v>0</v>
          </cell>
          <cell r="BE587" t="e">
            <v>#N/A</v>
          </cell>
          <cell r="BF587" t="e">
            <v>#N/A</v>
          </cell>
          <cell r="BG587" t="e">
            <v>#N/A</v>
          </cell>
          <cell r="BH587" t="e">
            <v>#N/A</v>
          </cell>
          <cell r="BI587">
            <v>-5000</v>
          </cell>
          <cell r="BJ587" t="e">
            <v>#N/A</v>
          </cell>
          <cell r="BK587" t="e">
            <v>#N/A</v>
          </cell>
          <cell r="BL587" t="e">
            <v>#N/A</v>
          </cell>
          <cell r="BM587" t="e">
            <v>#N/A</v>
          </cell>
          <cell r="BN587" t="e">
            <v>#N/A</v>
          </cell>
          <cell r="BO587" t="e">
            <v>#N/A</v>
          </cell>
          <cell r="BP587" t="e">
            <v>#N/A</v>
          </cell>
          <cell r="BQ587" t="e">
            <v>#N/A</v>
          </cell>
          <cell r="BR587">
            <v>0</v>
          </cell>
          <cell r="BS587">
            <v>0</v>
          </cell>
          <cell r="BT587" t="e">
            <v>#N/A</v>
          </cell>
          <cell r="BU587" t="e">
            <v>#N/A</v>
          </cell>
          <cell r="BV587">
            <v>0</v>
          </cell>
          <cell r="BW587" t="e">
            <v>#N/A</v>
          </cell>
          <cell r="BX587" t="e">
            <v>#N/A</v>
          </cell>
          <cell r="BY587" t="e">
            <v>#N/A</v>
          </cell>
          <cell r="BZ587" t="e">
            <v>#N/A</v>
          </cell>
          <cell r="CA587">
            <v>-5000</v>
          </cell>
          <cell r="CB587" t="e">
            <v>#N/A</v>
          </cell>
          <cell r="CC587" t="e">
            <v>#N/A</v>
          </cell>
          <cell r="CD587" t="e">
            <v>#N/A</v>
          </cell>
          <cell r="CE587" t="e">
            <v>#N/A</v>
          </cell>
          <cell r="CF587" t="e">
            <v>#N/A</v>
          </cell>
          <cell r="CG587" t="e">
            <v>#N/A</v>
          </cell>
          <cell r="CH587" t="e">
            <v>#N/A</v>
          </cell>
          <cell r="CI587" t="e">
            <v>#N/A</v>
          </cell>
          <cell r="CJ587">
            <v>0</v>
          </cell>
          <cell r="CK587">
            <v>0</v>
          </cell>
          <cell r="CL587" t="e">
            <v>#N/A</v>
          </cell>
          <cell r="CM587" t="e">
            <v>#N/A</v>
          </cell>
          <cell r="CN587">
            <v>0</v>
          </cell>
          <cell r="CO587" t="e">
            <v>#N/A</v>
          </cell>
          <cell r="CP587" t="e">
            <v>#N/A</v>
          </cell>
          <cell r="CQ587" t="e">
            <v>#N/A</v>
          </cell>
          <cell r="CR587" t="e">
            <v>#N/A</v>
          </cell>
          <cell r="CS587">
            <v>-5000</v>
          </cell>
          <cell r="CT587" t="e">
            <v>#N/A</v>
          </cell>
          <cell r="CU587" t="e">
            <v>#N/A</v>
          </cell>
          <cell r="CV587" t="e">
            <v>#N/A</v>
          </cell>
          <cell r="CW587" t="e">
            <v>#N/A</v>
          </cell>
          <cell r="CX587" t="e">
            <v>#N/A</v>
          </cell>
          <cell r="CY587" t="e">
            <v>#N/A</v>
          </cell>
          <cell r="CZ587" t="e">
            <v>#N/A</v>
          </cell>
          <cell r="DA587" t="e">
            <v>#N/A</v>
          </cell>
          <cell r="DB587">
            <v>0</v>
          </cell>
          <cell r="DC587">
            <v>0</v>
          </cell>
          <cell r="DD587" t="e">
            <v>#N/A</v>
          </cell>
          <cell r="DE587" t="e">
            <v>#N/A</v>
          </cell>
          <cell r="DF587">
            <v>0</v>
          </cell>
          <cell r="DG587" t="e">
            <v>#N/A</v>
          </cell>
          <cell r="DH587" t="e">
            <v>#N/A</v>
          </cell>
          <cell r="DI587" t="e">
            <v>#N/A</v>
          </cell>
          <cell r="DJ587" t="e">
            <v>#N/A</v>
          </cell>
          <cell r="DK587">
            <v>-5000</v>
          </cell>
          <cell r="DL587" t="e">
            <v>#N/A</v>
          </cell>
          <cell r="DM587" t="e">
            <v>#N/A</v>
          </cell>
          <cell r="DN587" t="e">
            <v>#N/A</v>
          </cell>
          <cell r="DO587" t="e">
            <v>#N/A</v>
          </cell>
          <cell r="DP587" t="e">
            <v>#N/A</v>
          </cell>
          <cell r="DQ587" t="e">
            <v>#N/A</v>
          </cell>
          <cell r="DR587" t="e">
            <v>#N/A</v>
          </cell>
          <cell r="DS587" t="e">
            <v>#N/A</v>
          </cell>
          <cell r="DT587">
            <v>0</v>
          </cell>
          <cell r="DU587">
            <v>0</v>
          </cell>
          <cell r="DV587" t="e">
            <v>#N/A</v>
          </cell>
          <cell r="DW587" t="e">
            <v>#N/A</v>
          </cell>
          <cell r="DX587">
            <v>0</v>
          </cell>
          <cell r="DY587">
            <v>-5000</v>
          </cell>
          <cell r="DZ587" t="str">
            <v>No</v>
          </cell>
          <cell r="EA587">
            <v>0</v>
          </cell>
          <cell r="EB587">
            <v>0</v>
          </cell>
          <cell r="EC587">
            <v>-5000</v>
          </cell>
          <cell r="ED587">
            <v>-1</v>
          </cell>
          <cell r="EE587">
            <v>214</v>
          </cell>
          <cell r="EF587" t="e">
            <v>#N/A</v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>
            <v>0</v>
          </cell>
          <cell r="F588" t="e">
            <v>#N/A</v>
          </cell>
          <cell r="G588" t="str">
            <v/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 t="e">
            <v>#N/A</v>
          </cell>
          <cell r="U588" t="e">
            <v>#N/A</v>
          </cell>
          <cell r="V588" t="e">
            <v>#N/A</v>
          </cell>
          <cell r="W588" t="e">
            <v>#N/A</v>
          </cell>
          <cell r="X588" t="e">
            <v>#N/A</v>
          </cell>
          <cell r="Y588">
            <v>-5000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-5000</v>
          </cell>
          <cell r="AM588" t="e">
            <v>#N/A</v>
          </cell>
          <cell r="AN588" t="e">
            <v>#N/A</v>
          </cell>
          <cell r="AO588" t="e">
            <v>#N/A</v>
          </cell>
          <cell r="AP588" t="e">
            <v>#N/A</v>
          </cell>
          <cell r="AQ588">
            <v>-5000</v>
          </cell>
          <cell r="AR588" t="e">
            <v>#N/A</v>
          </cell>
          <cell r="AS588" t="e">
            <v>#N/A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>
            <v>0</v>
          </cell>
          <cell r="BA588">
            <v>0</v>
          </cell>
          <cell r="BB588" t="e">
            <v>#N/A</v>
          </cell>
          <cell r="BC588" t="e">
            <v>#N/A</v>
          </cell>
          <cell r="BD588">
            <v>0</v>
          </cell>
          <cell r="BE588" t="e">
            <v>#N/A</v>
          </cell>
          <cell r="BF588" t="e">
            <v>#N/A</v>
          </cell>
          <cell r="BG588" t="e">
            <v>#N/A</v>
          </cell>
          <cell r="BH588" t="e">
            <v>#N/A</v>
          </cell>
          <cell r="BI588">
            <v>-5000</v>
          </cell>
          <cell r="BJ588" t="e">
            <v>#N/A</v>
          </cell>
          <cell r="BK588" t="e">
            <v>#N/A</v>
          </cell>
          <cell r="BL588" t="e">
            <v>#N/A</v>
          </cell>
          <cell r="BM588" t="e">
            <v>#N/A</v>
          </cell>
          <cell r="BN588" t="e">
            <v>#N/A</v>
          </cell>
          <cell r="BO588" t="e">
            <v>#N/A</v>
          </cell>
          <cell r="BP588" t="e">
            <v>#N/A</v>
          </cell>
          <cell r="BQ588" t="e">
            <v>#N/A</v>
          </cell>
          <cell r="BR588">
            <v>0</v>
          </cell>
          <cell r="BS588">
            <v>0</v>
          </cell>
          <cell r="BT588" t="e">
            <v>#N/A</v>
          </cell>
          <cell r="BU588" t="e">
            <v>#N/A</v>
          </cell>
          <cell r="BV588">
            <v>0</v>
          </cell>
          <cell r="BW588" t="e">
            <v>#N/A</v>
          </cell>
          <cell r="BX588" t="e">
            <v>#N/A</v>
          </cell>
          <cell r="BY588" t="e">
            <v>#N/A</v>
          </cell>
          <cell r="BZ588" t="e">
            <v>#N/A</v>
          </cell>
          <cell r="CA588">
            <v>-5000</v>
          </cell>
          <cell r="CB588" t="e">
            <v>#N/A</v>
          </cell>
          <cell r="CC588" t="e">
            <v>#N/A</v>
          </cell>
          <cell r="CD588" t="e">
            <v>#N/A</v>
          </cell>
          <cell r="CE588" t="e">
            <v>#N/A</v>
          </cell>
          <cell r="CF588" t="e">
            <v>#N/A</v>
          </cell>
          <cell r="CG588" t="e">
            <v>#N/A</v>
          </cell>
          <cell r="CH588" t="e">
            <v>#N/A</v>
          </cell>
          <cell r="CI588" t="e">
            <v>#N/A</v>
          </cell>
          <cell r="CJ588">
            <v>0</v>
          </cell>
          <cell r="CK588">
            <v>0</v>
          </cell>
          <cell r="CL588" t="e">
            <v>#N/A</v>
          </cell>
          <cell r="CM588" t="e">
            <v>#N/A</v>
          </cell>
          <cell r="CN588">
            <v>0</v>
          </cell>
          <cell r="CO588" t="e">
            <v>#N/A</v>
          </cell>
          <cell r="CP588" t="e">
            <v>#N/A</v>
          </cell>
          <cell r="CQ588" t="e">
            <v>#N/A</v>
          </cell>
          <cell r="CR588" t="e">
            <v>#N/A</v>
          </cell>
          <cell r="CS588">
            <v>-5000</v>
          </cell>
          <cell r="CT588" t="e">
            <v>#N/A</v>
          </cell>
          <cell r="CU588" t="e">
            <v>#N/A</v>
          </cell>
          <cell r="CV588" t="e">
            <v>#N/A</v>
          </cell>
          <cell r="CW588" t="e">
            <v>#N/A</v>
          </cell>
          <cell r="CX588" t="e">
            <v>#N/A</v>
          </cell>
          <cell r="CY588" t="e">
            <v>#N/A</v>
          </cell>
          <cell r="CZ588" t="e">
            <v>#N/A</v>
          </cell>
          <cell r="DA588" t="e">
            <v>#N/A</v>
          </cell>
          <cell r="DB588">
            <v>0</v>
          </cell>
          <cell r="DC588">
            <v>0</v>
          </cell>
          <cell r="DD588" t="e">
            <v>#N/A</v>
          </cell>
          <cell r="DE588" t="e">
            <v>#N/A</v>
          </cell>
          <cell r="DF588">
            <v>0</v>
          </cell>
          <cell r="DG588" t="e">
            <v>#N/A</v>
          </cell>
          <cell r="DH588" t="e">
            <v>#N/A</v>
          </cell>
          <cell r="DI588" t="e">
            <v>#N/A</v>
          </cell>
          <cell r="DJ588" t="e">
            <v>#N/A</v>
          </cell>
          <cell r="DK588">
            <v>-5000</v>
          </cell>
          <cell r="DL588" t="e">
            <v>#N/A</v>
          </cell>
          <cell r="DM588" t="e">
            <v>#N/A</v>
          </cell>
          <cell r="DN588" t="e">
            <v>#N/A</v>
          </cell>
          <cell r="DO588" t="e">
            <v>#N/A</v>
          </cell>
          <cell r="DP588" t="e">
            <v>#N/A</v>
          </cell>
          <cell r="DQ588" t="e">
            <v>#N/A</v>
          </cell>
          <cell r="DR588" t="e">
            <v>#N/A</v>
          </cell>
          <cell r="DS588" t="e">
            <v>#N/A</v>
          </cell>
          <cell r="DT588">
            <v>0</v>
          </cell>
          <cell r="DU588">
            <v>0</v>
          </cell>
          <cell r="DV588" t="e">
            <v>#N/A</v>
          </cell>
          <cell r="DW588" t="e">
            <v>#N/A</v>
          </cell>
          <cell r="DX588">
            <v>0</v>
          </cell>
          <cell r="DY588">
            <v>-5000</v>
          </cell>
          <cell r="DZ588" t="str">
            <v>No</v>
          </cell>
          <cell r="EA588">
            <v>0</v>
          </cell>
          <cell r="EB588">
            <v>0</v>
          </cell>
          <cell r="EC588">
            <v>-5000</v>
          </cell>
          <cell r="ED588">
            <v>-1</v>
          </cell>
          <cell r="EE588">
            <v>215</v>
          </cell>
          <cell r="EF588" t="e">
            <v>#N/A</v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>
            <v>0</v>
          </cell>
          <cell r="F589" t="e">
            <v>#N/A</v>
          </cell>
          <cell r="G589" t="str">
            <v/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 t="e">
            <v>#N/A</v>
          </cell>
          <cell r="U589" t="e">
            <v>#N/A</v>
          </cell>
          <cell r="V589" t="e">
            <v>#N/A</v>
          </cell>
          <cell r="W589" t="e">
            <v>#N/A</v>
          </cell>
          <cell r="X589" t="e">
            <v>#N/A</v>
          </cell>
          <cell r="Y589">
            <v>-5000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-5000</v>
          </cell>
          <cell r="AM589" t="e">
            <v>#N/A</v>
          </cell>
          <cell r="AN589" t="e">
            <v>#N/A</v>
          </cell>
          <cell r="AO589" t="e">
            <v>#N/A</v>
          </cell>
          <cell r="AP589" t="e">
            <v>#N/A</v>
          </cell>
          <cell r="AQ589">
            <v>-5000</v>
          </cell>
          <cell r="AR589" t="e">
            <v>#N/A</v>
          </cell>
          <cell r="AS589" t="e">
            <v>#N/A</v>
          </cell>
          <cell r="AT589" t="e">
            <v>#N/A</v>
          </cell>
          <cell r="AU589" t="e">
            <v>#N/A</v>
          </cell>
          <cell r="AV589" t="e">
            <v>#N/A</v>
          </cell>
          <cell r="AW589" t="e">
            <v>#N/A</v>
          </cell>
          <cell r="AX589" t="e">
            <v>#N/A</v>
          </cell>
          <cell r="AY589" t="e">
            <v>#N/A</v>
          </cell>
          <cell r="AZ589">
            <v>0</v>
          </cell>
          <cell r="BA589">
            <v>0</v>
          </cell>
          <cell r="BB589" t="e">
            <v>#N/A</v>
          </cell>
          <cell r="BC589" t="e">
            <v>#N/A</v>
          </cell>
          <cell r="BD589">
            <v>0</v>
          </cell>
          <cell r="BE589" t="e">
            <v>#N/A</v>
          </cell>
          <cell r="BF589" t="e">
            <v>#N/A</v>
          </cell>
          <cell r="BG589" t="e">
            <v>#N/A</v>
          </cell>
          <cell r="BH589" t="e">
            <v>#N/A</v>
          </cell>
          <cell r="BI589">
            <v>-5000</v>
          </cell>
          <cell r="BJ589" t="e">
            <v>#N/A</v>
          </cell>
          <cell r="BK589" t="e">
            <v>#N/A</v>
          </cell>
          <cell r="BL589" t="e">
            <v>#N/A</v>
          </cell>
          <cell r="BM589" t="e">
            <v>#N/A</v>
          </cell>
          <cell r="BN589" t="e">
            <v>#N/A</v>
          </cell>
          <cell r="BO589" t="e">
            <v>#N/A</v>
          </cell>
          <cell r="BP589" t="e">
            <v>#N/A</v>
          </cell>
          <cell r="BQ589" t="e">
            <v>#N/A</v>
          </cell>
          <cell r="BR589">
            <v>0</v>
          </cell>
          <cell r="BS589">
            <v>0</v>
          </cell>
          <cell r="BT589" t="e">
            <v>#N/A</v>
          </cell>
          <cell r="BU589" t="e">
            <v>#N/A</v>
          </cell>
          <cell r="BV589">
            <v>0</v>
          </cell>
          <cell r="BW589" t="e">
            <v>#N/A</v>
          </cell>
          <cell r="BX589" t="e">
            <v>#N/A</v>
          </cell>
          <cell r="BY589" t="e">
            <v>#N/A</v>
          </cell>
          <cell r="BZ589" t="e">
            <v>#N/A</v>
          </cell>
          <cell r="CA589">
            <v>-5000</v>
          </cell>
          <cell r="CB589" t="e">
            <v>#N/A</v>
          </cell>
          <cell r="CC589" t="e">
            <v>#N/A</v>
          </cell>
          <cell r="CD589" t="e">
            <v>#N/A</v>
          </cell>
          <cell r="CE589" t="e">
            <v>#N/A</v>
          </cell>
          <cell r="CF589" t="e">
            <v>#N/A</v>
          </cell>
          <cell r="CG589" t="e">
            <v>#N/A</v>
          </cell>
          <cell r="CH589" t="e">
            <v>#N/A</v>
          </cell>
          <cell r="CI589" t="e">
            <v>#N/A</v>
          </cell>
          <cell r="CJ589">
            <v>0</v>
          </cell>
          <cell r="CK589">
            <v>0</v>
          </cell>
          <cell r="CL589" t="e">
            <v>#N/A</v>
          </cell>
          <cell r="CM589" t="e">
            <v>#N/A</v>
          </cell>
          <cell r="CN589">
            <v>0</v>
          </cell>
          <cell r="CO589" t="e">
            <v>#N/A</v>
          </cell>
          <cell r="CP589" t="e">
            <v>#N/A</v>
          </cell>
          <cell r="CQ589" t="e">
            <v>#N/A</v>
          </cell>
          <cell r="CR589" t="e">
            <v>#N/A</v>
          </cell>
          <cell r="CS589">
            <v>-5000</v>
          </cell>
          <cell r="CT589" t="e">
            <v>#N/A</v>
          </cell>
          <cell r="CU589" t="e">
            <v>#N/A</v>
          </cell>
          <cell r="CV589" t="e">
            <v>#N/A</v>
          </cell>
          <cell r="CW589" t="e">
            <v>#N/A</v>
          </cell>
          <cell r="CX589" t="e">
            <v>#N/A</v>
          </cell>
          <cell r="CY589" t="e">
            <v>#N/A</v>
          </cell>
          <cell r="CZ589" t="e">
            <v>#N/A</v>
          </cell>
          <cell r="DA589" t="e">
            <v>#N/A</v>
          </cell>
          <cell r="DB589">
            <v>0</v>
          </cell>
          <cell r="DC589">
            <v>0</v>
          </cell>
          <cell r="DD589" t="e">
            <v>#N/A</v>
          </cell>
          <cell r="DE589" t="e">
            <v>#N/A</v>
          </cell>
          <cell r="DF589">
            <v>0</v>
          </cell>
          <cell r="DG589" t="e">
            <v>#N/A</v>
          </cell>
          <cell r="DH589" t="e">
            <v>#N/A</v>
          </cell>
          <cell r="DI589" t="e">
            <v>#N/A</v>
          </cell>
          <cell r="DJ589" t="e">
            <v>#N/A</v>
          </cell>
          <cell r="DK589">
            <v>-5000</v>
          </cell>
          <cell r="DL589" t="e">
            <v>#N/A</v>
          </cell>
          <cell r="DM589" t="e">
            <v>#N/A</v>
          </cell>
          <cell r="DN589" t="e">
            <v>#N/A</v>
          </cell>
          <cell r="DO589" t="e">
            <v>#N/A</v>
          </cell>
          <cell r="DP589" t="e">
            <v>#N/A</v>
          </cell>
          <cell r="DQ589" t="e">
            <v>#N/A</v>
          </cell>
          <cell r="DR589" t="e">
            <v>#N/A</v>
          </cell>
          <cell r="DS589" t="e">
            <v>#N/A</v>
          </cell>
          <cell r="DT589">
            <v>0</v>
          </cell>
          <cell r="DU589">
            <v>0</v>
          </cell>
          <cell r="DV589" t="e">
            <v>#N/A</v>
          </cell>
          <cell r="DW589" t="e">
            <v>#N/A</v>
          </cell>
          <cell r="DX589">
            <v>0</v>
          </cell>
          <cell r="DY589">
            <v>-5000</v>
          </cell>
          <cell r="DZ589" t="str">
            <v>No</v>
          </cell>
          <cell r="EA589">
            <v>0</v>
          </cell>
          <cell r="EB589">
            <v>0</v>
          </cell>
          <cell r="EC589">
            <v>-5000</v>
          </cell>
          <cell r="ED589">
            <v>-1</v>
          </cell>
          <cell r="EE589">
            <v>216</v>
          </cell>
          <cell r="EF589" t="e">
            <v>#N/A</v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>
            <v>0</v>
          </cell>
          <cell r="F590" t="e">
            <v>#N/A</v>
          </cell>
          <cell r="G590" t="str">
            <v/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 t="e">
            <v>#N/A</v>
          </cell>
          <cell r="U590" t="e">
            <v>#N/A</v>
          </cell>
          <cell r="V590" t="e">
            <v>#N/A</v>
          </cell>
          <cell r="W590" t="e">
            <v>#N/A</v>
          </cell>
          <cell r="X590" t="e">
            <v>#N/A</v>
          </cell>
          <cell r="Y590">
            <v>-5000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-5000</v>
          </cell>
          <cell r="AM590" t="e">
            <v>#N/A</v>
          </cell>
          <cell r="AN590" t="e">
            <v>#N/A</v>
          </cell>
          <cell r="AO590" t="e">
            <v>#N/A</v>
          </cell>
          <cell r="AP590" t="e">
            <v>#N/A</v>
          </cell>
          <cell r="AQ590">
            <v>-5000</v>
          </cell>
          <cell r="AR590" t="e">
            <v>#N/A</v>
          </cell>
          <cell r="AS590" t="e">
            <v>#N/A</v>
          </cell>
          <cell r="AT590" t="e">
            <v>#N/A</v>
          </cell>
          <cell r="AU590" t="e">
            <v>#N/A</v>
          </cell>
          <cell r="AV590" t="e">
            <v>#N/A</v>
          </cell>
          <cell r="AW590" t="e">
            <v>#N/A</v>
          </cell>
          <cell r="AX590" t="e">
            <v>#N/A</v>
          </cell>
          <cell r="AY590" t="e">
            <v>#N/A</v>
          </cell>
          <cell r="AZ590">
            <v>0</v>
          </cell>
          <cell r="BA590">
            <v>0</v>
          </cell>
          <cell r="BB590" t="e">
            <v>#N/A</v>
          </cell>
          <cell r="BC590" t="e">
            <v>#N/A</v>
          </cell>
          <cell r="BD590">
            <v>0</v>
          </cell>
          <cell r="BE590" t="e">
            <v>#N/A</v>
          </cell>
          <cell r="BF590" t="e">
            <v>#N/A</v>
          </cell>
          <cell r="BG590" t="e">
            <v>#N/A</v>
          </cell>
          <cell r="BH590" t="e">
            <v>#N/A</v>
          </cell>
          <cell r="BI590">
            <v>-5000</v>
          </cell>
          <cell r="BJ590" t="e">
            <v>#N/A</v>
          </cell>
          <cell r="BK590" t="e">
            <v>#N/A</v>
          </cell>
          <cell r="BL590" t="e">
            <v>#N/A</v>
          </cell>
          <cell r="BM590" t="e">
            <v>#N/A</v>
          </cell>
          <cell r="BN590" t="e">
            <v>#N/A</v>
          </cell>
          <cell r="BO590" t="e">
            <v>#N/A</v>
          </cell>
          <cell r="BP590" t="e">
            <v>#N/A</v>
          </cell>
          <cell r="BQ590" t="e">
            <v>#N/A</v>
          </cell>
          <cell r="BR590">
            <v>0</v>
          </cell>
          <cell r="BS590">
            <v>0</v>
          </cell>
          <cell r="BT590" t="e">
            <v>#N/A</v>
          </cell>
          <cell r="BU590" t="e">
            <v>#N/A</v>
          </cell>
          <cell r="BV590">
            <v>0</v>
          </cell>
          <cell r="BW590" t="e">
            <v>#N/A</v>
          </cell>
          <cell r="BX590" t="e">
            <v>#N/A</v>
          </cell>
          <cell r="BY590" t="e">
            <v>#N/A</v>
          </cell>
          <cell r="BZ590" t="e">
            <v>#N/A</v>
          </cell>
          <cell r="CA590">
            <v>-5000</v>
          </cell>
          <cell r="CB590" t="e">
            <v>#N/A</v>
          </cell>
          <cell r="CC590" t="e">
            <v>#N/A</v>
          </cell>
          <cell r="CD590" t="e">
            <v>#N/A</v>
          </cell>
          <cell r="CE590" t="e">
            <v>#N/A</v>
          </cell>
          <cell r="CF590" t="e">
            <v>#N/A</v>
          </cell>
          <cell r="CG590" t="e">
            <v>#N/A</v>
          </cell>
          <cell r="CH590" t="e">
            <v>#N/A</v>
          </cell>
          <cell r="CI590" t="e">
            <v>#N/A</v>
          </cell>
          <cell r="CJ590">
            <v>0</v>
          </cell>
          <cell r="CK590">
            <v>0</v>
          </cell>
          <cell r="CL590" t="e">
            <v>#N/A</v>
          </cell>
          <cell r="CM590" t="e">
            <v>#N/A</v>
          </cell>
          <cell r="CN590">
            <v>0</v>
          </cell>
          <cell r="CO590" t="e">
            <v>#N/A</v>
          </cell>
          <cell r="CP590" t="e">
            <v>#N/A</v>
          </cell>
          <cell r="CQ590" t="e">
            <v>#N/A</v>
          </cell>
          <cell r="CR590" t="e">
            <v>#N/A</v>
          </cell>
          <cell r="CS590">
            <v>-5000</v>
          </cell>
          <cell r="CT590" t="e">
            <v>#N/A</v>
          </cell>
          <cell r="CU590" t="e">
            <v>#N/A</v>
          </cell>
          <cell r="CV590" t="e">
            <v>#N/A</v>
          </cell>
          <cell r="CW590" t="e">
            <v>#N/A</v>
          </cell>
          <cell r="CX590" t="e">
            <v>#N/A</v>
          </cell>
          <cell r="CY590" t="e">
            <v>#N/A</v>
          </cell>
          <cell r="CZ590" t="e">
            <v>#N/A</v>
          </cell>
          <cell r="DA590" t="e">
            <v>#N/A</v>
          </cell>
          <cell r="DB590">
            <v>0</v>
          </cell>
          <cell r="DC590">
            <v>0</v>
          </cell>
          <cell r="DD590" t="e">
            <v>#N/A</v>
          </cell>
          <cell r="DE590" t="e">
            <v>#N/A</v>
          </cell>
          <cell r="DF590">
            <v>0</v>
          </cell>
          <cell r="DG590" t="e">
            <v>#N/A</v>
          </cell>
          <cell r="DH590" t="e">
            <v>#N/A</v>
          </cell>
          <cell r="DI590" t="e">
            <v>#N/A</v>
          </cell>
          <cell r="DJ590" t="e">
            <v>#N/A</v>
          </cell>
          <cell r="DK590">
            <v>-5000</v>
          </cell>
          <cell r="DL590" t="e">
            <v>#N/A</v>
          </cell>
          <cell r="DM590" t="e">
            <v>#N/A</v>
          </cell>
          <cell r="DN590" t="e">
            <v>#N/A</v>
          </cell>
          <cell r="DO590" t="e">
            <v>#N/A</v>
          </cell>
          <cell r="DP590" t="e">
            <v>#N/A</v>
          </cell>
          <cell r="DQ590" t="e">
            <v>#N/A</v>
          </cell>
          <cell r="DR590" t="e">
            <v>#N/A</v>
          </cell>
          <cell r="DS590" t="e">
            <v>#N/A</v>
          </cell>
          <cell r="DT590">
            <v>0</v>
          </cell>
          <cell r="DU590">
            <v>0</v>
          </cell>
          <cell r="DV590" t="e">
            <v>#N/A</v>
          </cell>
          <cell r="DW590" t="e">
            <v>#N/A</v>
          </cell>
          <cell r="DX590">
            <v>0</v>
          </cell>
          <cell r="DY590">
            <v>-5000</v>
          </cell>
          <cell r="DZ590" t="str">
            <v>No</v>
          </cell>
          <cell r="EA590">
            <v>0</v>
          </cell>
          <cell r="EB590">
            <v>0</v>
          </cell>
          <cell r="EC590">
            <v>-5000</v>
          </cell>
          <cell r="ED590">
            <v>-1</v>
          </cell>
          <cell r="EE590">
            <v>217</v>
          </cell>
          <cell r="EF590" t="e">
            <v>#N/A</v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>
            <v>0</v>
          </cell>
          <cell r="F591" t="e">
            <v>#N/A</v>
          </cell>
          <cell r="G591" t="str">
            <v/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 t="e">
            <v>#N/A</v>
          </cell>
          <cell r="U591" t="e">
            <v>#N/A</v>
          </cell>
          <cell r="V591" t="e">
            <v>#N/A</v>
          </cell>
          <cell r="W591" t="e">
            <v>#N/A</v>
          </cell>
          <cell r="X591" t="e">
            <v>#N/A</v>
          </cell>
          <cell r="Y591">
            <v>-5000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-5000</v>
          </cell>
          <cell r="AM591" t="e">
            <v>#N/A</v>
          </cell>
          <cell r="AN591" t="e">
            <v>#N/A</v>
          </cell>
          <cell r="AO591" t="e">
            <v>#N/A</v>
          </cell>
          <cell r="AP591" t="e">
            <v>#N/A</v>
          </cell>
          <cell r="AQ591">
            <v>-5000</v>
          </cell>
          <cell r="AR591" t="e">
            <v>#N/A</v>
          </cell>
          <cell r="AS591" t="e">
            <v>#N/A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>
            <v>0</v>
          </cell>
          <cell r="BA591">
            <v>0</v>
          </cell>
          <cell r="BB591" t="e">
            <v>#N/A</v>
          </cell>
          <cell r="BC591" t="e">
            <v>#N/A</v>
          </cell>
          <cell r="BD591">
            <v>0</v>
          </cell>
          <cell r="BE591" t="e">
            <v>#N/A</v>
          </cell>
          <cell r="BF591" t="e">
            <v>#N/A</v>
          </cell>
          <cell r="BG591" t="e">
            <v>#N/A</v>
          </cell>
          <cell r="BH591" t="e">
            <v>#N/A</v>
          </cell>
          <cell r="BI591">
            <v>-5000</v>
          </cell>
          <cell r="BJ591" t="e">
            <v>#N/A</v>
          </cell>
          <cell r="BK591" t="e">
            <v>#N/A</v>
          </cell>
          <cell r="BL591" t="e">
            <v>#N/A</v>
          </cell>
          <cell r="BM591" t="e">
            <v>#N/A</v>
          </cell>
          <cell r="BN591" t="e">
            <v>#N/A</v>
          </cell>
          <cell r="BO591" t="e">
            <v>#N/A</v>
          </cell>
          <cell r="BP591" t="e">
            <v>#N/A</v>
          </cell>
          <cell r="BQ591" t="e">
            <v>#N/A</v>
          </cell>
          <cell r="BR591">
            <v>0</v>
          </cell>
          <cell r="BS591">
            <v>0</v>
          </cell>
          <cell r="BT591" t="e">
            <v>#N/A</v>
          </cell>
          <cell r="BU591" t="e">
            <v>#N/A</v>
          </cell>
          <cell r="BV591">
            <v>0</v>
          </cell>
          <cell r="BW591" t="e">
            <v>#N/A</v>
          </cell>
          <cell r="BX591" t="e">
            <v>#N/A</v>
          </cell>
          <cell r="BY591" t="e">
            <v>#N/A</v>
          </cell>
          <cell r="BZ591" t="e">
            <v>#N/A</v>
          </cell>
          <cell r="CA591">
            <v>-5000</v>
          </cell>
          <cell r="CB591" t="e">
            <v>#N/A</v>
          </cell>
          <cell r="CC591" t="e">
            <v>#N/A</v>
          </cell>
          <cell r="CD591" t="e">
            <v>#N/A</v>
          </cell>
          <cell r="CE591" t="e">
            <v>#N/A</v>
          </cell>
          <cell r="CF591" t="e">
            <v>#N/A</v>
          </cell>
          <cell r="CG591" t="e">
            <v>#N/A</v>
          </cell>
          <cell r="CH591" t="e">
            <v>#N/A</v>
          </cell>
          <cell r="CI591" t="e">
            <v>#N/A</v>
          </cell>
          <cell r="CJ591">
            <v>0</v>
          </cell>
          <cell r="CK591">
            <v>0</v>
          </cell>
          <cell r="CL591" t="e">
            <v>#N/A</v>
          </cell>
          <cell r="CM591" t="e">
            <v>#N/A</v>
          </cell>
          <cell r="CN591">
            <v>0</v>
          </cell>
          <cell r="CO591" t="e">
            <v>#N/A</v>
          </cell>
          <cell r="CP591" t="e">
            <v>#N/A</v>
          </cell>
          <cell r="CQ591" t="e">
            <v>#N/A</v>
          </cell>
          <cell r="CR591" t="e">
            <v>#N/A</v>
          </cell>
          <cell r="CS591">
            <v>-5000</v>
          </cell>
          <cell r="CT591" t="e">
            <v>#N/A</v>
          </cell>
          <cell r="CU591" t="e">
            <v>#N/A</v>
          </cell>
          <cell r="CV591" t="e">
            <v>#N/A</v>
          </cell>
          <cell r="CW591" t="e">
            <v>#N/A</v>
          </cell>
          <cell r="CX591" t="e">
            <v>#N/A</v>
          </cell>
          <cell r="CY591" t="e">
            <v>#N/A</v>
          </cell>
          <cell r="CZ591" t="e">
            <v>#N/A</v>
          </cell>
          <cell r="DA591" t="e">
            <v>#N/A</v>
          </cell>
          <cell r="DB591">
            <v>0</v>
          </cell>
          <cell r="DC591">
            <v>0</v>
          </cell>
          <cell r="DD591" t="e">
            <v>#N/A</v>
          </cell>
          <cell r="DE591" t="e">
            <v>#N/A</v>
          </cell>
          <cell r="DF591">
            <v>0</v>
          </cell>
          <cell r="DG591" t="e">
            <v>#N/A</v>
          </cell>
          <cell r="DH591" t="e">
            <v>#N/A</v>
          </cell>
          <cell r="DI591" t="e">
            <v>#N/A</v>
          </cell>
          <cell r="DJ591" t="e">
            <v>#N/A</v>
          </cell>
          <cell r="DK591">
            <v>-5000</v>
          </cell>
          <cell r="DL591" t="e">
            <v>#N/A</v>
          </cell>
          <cell r="DM591" t="e">
            <v>#N/A</v>
          </cell>
          <cell r="DN591" t="e">
            <v>#N/A</v>
          </cell>
          <cell r="DO591" t="e">
            <v>#N/A</v>
          </cell>
          <cell r="DP591" t="e">
            <v>#N/A</v>
          </cell>
          <cell r="DQ591" t="e">
            <v>#N/A</v>
          </cell>
          <cell r="DR591" t="e">
            <v>#N/A</v>
          </cell>
          <cell r="DS591" t="e">
            <v>#N/A</v>
          </cell>
          <cell r="DT591">
            <v>0</v>
          </cell>
          <cell r="DU591">
            <v>0</v>
          </cell>
          <cell r="DV591" t="e">
            <v>#N/A</v>
          </cell>
          <cell r="DW591" t="e">
            <v>#N/A</v>
          </cell>
          <cell r="DX591">
            <v>0</v>
          </cell>
          <cell r="DY591">
            <v>-5000</v>
          </cell>
          <cell r="DZ591" t="str">
            <v>No</v>
          </cell>
          <cell r="EA591">
            <v>0</v>
          </cell>
          <cell r="EB591">
            <v>0</v>
          </cell>
          <cell r="EC591">
            <v>-5000</v>
          </cell>
          <cell r="ED591">
            <v>-1</v>
          </cell>
          <cell r="EE591">
            <v>218</v>
          </cell>
          <cell r="EF591" t="e">
            <v>#N/A</v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>
            <v>0</v>
          </cell>
          <cell r="F592" t="e">
            <v>#N/A</v>
          </cell>
          <cell r="G592" t="str">
            <v/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 t="e">
            <v>#N/A</v>
          </cell>
          <cell r="U592" t="e">
            <v>#N/A</v>
          </cell>
          <cell r="V592" t="e">
            <v>#N/A</v>
          </cell>
          <cell r="W592" t="e">
            <v>#N/A</v>
          </cell>
          <cell r="X592" t="e">
            <v>#N/A</v>
          </cell>
          <cell r="Y592">
            <v>-5000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-5000</v>
          </cell>
          <cell r="AM592" t="e">
            <v>#N/A</v>
          </cell>
          <cell r="AN592" t="e">
            <v>#N/A</v>
          </cell>
          <cell r="AO592" t="e">
            <v>#N/A</v>
          </cell>
          <cell r="AP592" t="e">
            <v>#N/A</v>
          </cell>
          <cell r="AQ592">
            <v>-5000</v>
          </cell>
          <cell r="AR592" t="e">
            <v>#N/A</v>
          </cell>
          <cell r="AS592" t="e">
            <v>#N/A</v>
          </cell>
          <cell r="AT592" t="e">
            <v>#N/A</v>
          </cell>
          <cell r="AU592" t="e">
            <v>#N/A</v>
          </cell>
          <cell r="AV592" t="e">
            <v>#N/A</v>
          </cell>
          <cell r="AW592" t="e">
            <v>#N/A</v>
          </cell>
          <cell r="AX592" t="e">
            <v>#N/A</v>
          </cell>
          <cell r="AY592" t="e">
            <v>#N/A</v>
          </cell>
          <cell r="AZ592">
            <v>0</v>
          </cell>
          <cell r="BA592">
            <v>0</v>
          </cell>
          <cell r="BB592" t="e">
            <v>#N/A</v>
          </cell>
          <cell r="BC592" t="e">
            <v>#N/A</v>
          </cell>
          <cell r="BD592">
            <v>0</v>
          </cell>
          <cell r="BE592" t="e">
            <v>#N/A</v>
          </cell>
          <cell r="BF592" t="e">
            <v>#N/A</v>
          </cell>
          <cell r="BG592" t="e">
            <v>#N/A</v>
          </cell>
          <cell r="BH592" t="e">
            <v>#N/A</v>
          </cell>
          <cell r="BI592">
            <v>-5000</v>
          </cell>
          <cell r="BJ592" t="e">
            <v>#N/A</v>
          </cell>
          <cell r="BK592" t="e">
            <v>#N/A</v>
          </cell>
          <cell r="BL592" t="e">
            <v>#N/A</v>
          </cell>
          <cell r="BM592" t="e">
            <v>#N/A</v>
          </cell>
          <cell r="BN592" t="e">
            <v>#N/A</v>
          </cell>
          <cell r="BO592" t="e">
            <v>#N/A</v>
          </cell>
          <cell r="BP592" t="e">
            <v>#N/A</v>
          </cell>
          <cell r="BQ592" t="e">
            <v>#N/A</v>
          </cell>
          <cell r="BR592">
            <v>0</v>
          </cell>
          <cell r="BS592">
            <v>0</v>
          </cell>
          <cell r="BT592" t="e">
            <v>#N/A</v>
          </cell>
          <cell r="BU592" t="e">
            <v>#N/A</v>
          </cell>
          <cell r="BV592">
            <v>0</v>
          </cell>
          <cell r="BW592" t="e">
            <v>#N/A</v>
          </cell>
          <cell r="BX592" t="e">
            <v>#N/A</v>
          </cell>
          <cell r="BY592" t="e">
            <v>#N/A</v>
          </cell>
          <cell r="BZ592" t="e">
            <v>#N/A</v>
          </cell>
          <cell r="CA592">
            <v>-5000</v>
          </cell>
          <cell r="CB592" t="e">
            <v>#N/A</v>
          </cell>
          <cell r="CC592" t="e">
            <v>#N/A</v>
          </cell>
          <cell r="CD592" t="e">
            <v>#N/A</v>
          </cell>
          <cell r="CE592" t="e">
            <v>#N/A</v>
          </cell>
          <cell r="CF592" t="e">
            <v>#N/A</v>
          </cell>
          <cell r="CG592" t="e">
            <v>#N/A</v>
          </cell>
          <cell r="CH592" t="e">
            <v>#N/A</v>
          </cell>
          <cell r="CI592" t="e">
            <v>#N/A</v>
          </cell>
          <cell r="CJ592">
            <v>0</v>
          </cell>
          <cell r="CK592">
            <v>0</v>
          </cell>
          <cell r="CL592" t="e">
            <v>#N/A</v>
          </cell>
          <cell r="CM592" t="e">
            <v>#N/A</v>
          </cell>
          <cell r="CN592">
            <v>0</v>
          </cell>
          <cell r="CO592" t="e">
            <v>#N/A</v>
          </cell>
          <cell r="CP592" t="e">
            <v>#N/A</v>
          </cell>
          <cell r="CQ592" t="e">
            <v>#N/A</v>
          </cell>
          <cell r="CR592" t="e">
            <v>#N/A</v>
          </cell>
          <cell r="CS592">
            <v>-5000</v>
          </cell>
          <cell r="CT592" t="e">
            <v>#N/A</v>
          </cell>
          <cell r="CU592" t="e">
            <v>#N/A</v>
          </cell>
          <cell r="CV592" t="e">
            <v>#N/A</v>
          </cell>
          <cell r="CW592" t="e">
            <v>#N/A</v>
          </cell>
          <cell r="CX592" t="e">
            <v>#N/A</v>
          </cell>
          <cell r="CY592" t="e">
            <v>#N/A</v>
          </cell>
          <cell r="CZ592" t="e">
            <v>#N/A</v>
          </cell>
          <cell r="DA592" t="e">
            <v>#N/A</v>
          </cell>
          <cell r="DB592">
            <v>0</v>
          </cell>
          <cell r="DC592">
            <v>0</v>
          </cell>
          <cell r="DD592" t="e">
            <v>#N/A</v>
          </cell>
          <cell r="DE592" t="e">
            <v>#N/A</v>
          </cell>
          <cell r="DF592">
            <v>0</v>
          </cell>
          <cell r="DG592" t="e">
            <v>#N/A</v>
          </cell>
          <cell r="DH592" t="e">
            <v>#N/A</v>
          </cell>
          <cell r="DI592" t="e">
            <v>#N/A</v>
          </cell>
          <cell r="DJ592" t="e">
            <v>#N/A</v>
          </cell>
          <cell r="DK592">
            <v>-5000</v>
          </cell>
          <cell r="DL592" t="e">
            <v>#N/A</v>
          </cell>
          <cell r="DM592" t="e">
            <v>#N/A</v>
          </cell>
          <cell r="DN592" t="e">
            <v>#N/A</v>
          </cell>
          <cell r="DO592" t="e">
            <v>#N/A</v>
          </cell>
          <cell r="DP592" t="e">
            <v>#N/A</v>
          </cell>
          <cell r="DQ592" t="e">
            <v>#N/A</v>
          </cell>
          <cell r="DR592" t="e">
            <v>#N/A</v>
          </cell>
          <cell r="DS592" t="e">
            <v>#N/A</v>
          </cell>
          <cell r="DT592">
            <v>0</v>
          </cell>
          <cell r="DU592">
            <v>0</v>
          </cell>
          <cell r="DV592" t="e">
            <v>#N/A</v>
          </cell>
          <cell r="DW592" t="e">
            <v>#N/A</v>
          </cell>
          <cell r="DX592">
            <v>0</v>
          </cell>
          <cell r="DY592">
            <v>-5000</v>
          </cell>
          <cell r="DZ592" t="str">
            <v>No</v>
          </cell>
          <cell r="EA592">
            <v>0</v>
          </cell>
          <cell r="EB592">
            <v>0</v>
          </cell>
          <cell r="EC592">
            <v>-5000</v>
          </cell>
          <cell r="ED592">
            <v>-1</v>
          </cell>
          <cell r="EE592">
            <v>219</v>
          </cell>
          <cell r="EF592" t="e">
            <v>#N/A</v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>
            <v>0</v>
          </cell>
          <cell r="F593" t="e">
            <v>#N/A</v>
          </cell>
          <cell r="G593" t="str">
            <v/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 t="e">
            <v>#N/A</v>
          </cell>
          <cell r="U593" t="e">
            <v>#N/A</v>
          </cell>
          <cell r="V593" t="e">
            <v>#N/A</v>
          </cell>
          <cell r="W593" t="e">
            <v>#N/A</v>
          </cell>
          <cell r="X593" t="e">
            <v>#N/A</v>
          </cell>
          <cell r="Y593">
            <v>-5000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-5000</v>
          </cell>
          <cell r="AM593" t="e">
            <v>#N/A</v>
          </cell>
          <cell r="AN593" t="e">
            <v>#N/A</v>
          </cell>
          <cell r="AO593" t="e">
            <v>#N/A</v>
          </cell>
          <cell r="AP593" t="e">
            <v>#N/A</v>
          </cell>
          <cell r="AQ593">
            <v>-5000</v>
          </cell>
          <cell r="AR593" t="e">
            <v>#N/A</v>
          </cell>
          <cell r="AS593" t="e">
            <v>#N/A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>
            <v>0</v>
          </cell>
          <cell r="BA593">
            <v>0</v>
          </cell>
          <cell r="BB593" t="e">
            <v>#N/A</v>
          </cell>
          <cell r="BC593" t="e">
            <v>#N/A</v>
          </cell>
          <cell r="BD593">
            <v>0</v>
          </cell>
          <cell r="BE593" t="e">
            <v>#N/A</v>
          </cell>
          <cell r="BF593" t="e">
            <v>#N/A</v>
          </cell>
          <cell r="BG593" t="e">
            <v>#N/A</v>
          </cell>
          <cell r="BH593" t="e">
            <v>#N/A</v>
          </cell>
          <cell r="BI593">
            <v>-5000</v>
          </cell>
          <cell r="BJ593" t="e">
            <v>#N/A</v>
          </cell>
          <cell r="BK593" t="e">
            <v>#N/A</v>
          </cell>
          <cell r="BL593" t="e">
            <v>#N/A</v>
          </cell>
          <cell r="BM593" t="e">
            <v>#N/A</v>
          </cell>
          <cell r="BN593" t="e">
            <v>#N/A</v>
          </cell>
          <cell r="BO593" t="e">
            <v>#N/A</v>
          </cell>
          <cell r="BP593" t="e">
            <v>#N/A</v>
          </cell>
          <cell r="BQ593" t="e">
            <v>#N/A</v>
          </cell>
          <cell r="BR593">
            <v>0</v>
          </cell>
          <cell r="BS593">
            <v>0</v>
          </cell>
          <cell r="BT593" t="e">
            <v>#N/A</v>
          </cell>
          <cell r="BU593" t="e">
            <v>#N/A</v>
          </cell>
          <cell r="BV593">
            <v>0</v>
          </cell>
          <cell r="BW593" t="e">
            <v>#N/A</v>
          </cell>
          <cell r="BX593" t="e">
            <v>#N/A</v>
          </cell>
          <cell r="BY593" t="e">
            <v>#N/A</v>
          </cell>
          <cell r="BZ593" t="e">
            <v>#N/A</v>
          </cell>
          <cell r="CA593">
            <v>-5000</v>
          </cell>
          <cell r="CB593" t="e">
            <v>#N/A</v>
          </cell>
          <cell r="CC593" t="e">
            <v>#N/A</v>
          </cell>
          <cell r="CD593" t="e">
            <v>#N/A</v>
          </cell>
          <cell r="CE593" t="e">
            <v>#N/A</v>
          </cell>
          <cell r="CF593" t="e">
            <v>#N/A</v>
          </cell>
          <cell r="CG593" t="e">
            <v>#N/A</v>
          </cell>
          <cell r="CH593" t="e">
            <v>#N/A</v>
          </cell>
          <cell r="CI593" t="e">
            <v>#N/A</v>
          </cell>
          <cell r="CJ593">
            <v>0</v>
          </cell>
          <cell r="CK593">
            <v>0</v>
          </cell>
          <cell r="CL593" t="e">
            <v>#N/A</v>
          </cell>
          <cell r="CM593" t="e">
            <v>#N/A</v>
          </cell>
          <cell r="CN593">
            <v>0</v>
          </cell>
          <cell r="CO593" t="e">
            <v>#N/A</v>
          </cell>
          <cell r="CP593" t="e">
            <v>#N/A</v>
          </cell>
          <cell r="CQ593" t="e">
            <v>#N/A</v>
          </cell>
          <cell r="CR593" t="e">
            <v>#N/A</v>
          </cell>
          <cell r="CS593">
            <v>-5000</v>
          </cell>
          <cell r="CT593" t="e">
            <v>#N/A</v>
          </cell>
          <cell r="CU593" t="e">
            <v>#N/A</v>
          </cell>
          <cell r="CV593" t="e">
            <v>#N/A</v>
          </cell>
          <cell r="CW593" t="e">
            <v>#N/A</v>
          </cell>
          <cell r="CX593" t="e">
            <v>#N/A</v>
          </cell>
          <cell r="CY593" t="e">
            <v>#N/A</v>
          </cell>
          <cell r="CZ593" t="e">
            <v>#N/A</v>
          </cell>
          <cell r="DA593" t="e">
            <v>#N/A</v>
          </cell>
          <cell r="DB593">
            <v>0</v>
          </cell>
          <cell r="DC593">
            <v>0</v>
          </cell>
          <cell r="DD593" t="e">
            <v>#N/A</v>
          </cell>
          <cell r="DE593" t="e">
            <v>#N/A</v>
          </cell>
          <cell r="DF593">
            <v>0</v>
          </cell>
          <cell r="DG593" t="e">
            <v>#N/A</v>
          </cell>
          <cell r="DH593" t="e">
            <v>#N/A</v>
          </cell>
          <cell r="DI593" t="e">
            <v>#N/A</v>
          </cell>
          <cell r="DJ593" t="e">
            <v>#N/A</v>
          </cell>
          <cell r="DK593">
            <v>-5000</v>
          </cell>
          <cell r="DL593" t="e">
            <v>#N/A</v>
          </cell>
          <cell r="DM593" t="e">
            <v>#N/A</v>
          </cell>
          <cell r="DN593" t="e">
            <v>#N/A</v>
          </cell>
          <cell r="DO593" t="e">
            <v>#N/A</v>
          </cell>
          <cell r="DP593" t="e">
            <v>#N/A</v>
          </cell>
          <cell r="DQ593" t="e">
            <v>#N/A</v>
          </cell>
          <cell r="DR593" t="e">
            <v>#N/A</v>
          </cell>
          <cell r="DS593" t="e">
            <v>#N/A</v>
          </cell>
          <cell r="DT593">
            <v>0</v>
          </cell>
          <cell r="DU593">
            <v>0</v>
          </cell>
          <cell r="DV593" t="e">
            <v>#N/A</v>
          </cell>
          <cell r="DW593" t="e">
            <v>#N/A</v>
          </cell>
          <cell r="DX593">
            <v>0</v>
          </cell>
          <cell r="DY593">
            <v>-5000</v>
          </cell>
          <cell r="DZ593" t="str">
            <v>No</v>
          </cell>
          <cell r="EA593">
            <v>0</v>
          </cell>
          <cell r="EB593">
            <v>0</v>
          </cell>
          <cell r="EC593">
            <v>-5000</v>
          </cell>
          <cell r="ED593">
            <v>-1</v>
          </cell>
          <cell r="EE593">
            <v>220</v>
          </cell>
          <cell r="EF593" t="e">
            <v>#N/A</v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>
            <v>0</v>
          </cell>
          <cell r="F594" t="e">
            <v>#N/A</v>
          </cell>
          <cell r="G594" t="str">
            <v/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 t="e">
            <v>#N/A</v>
          </cell>
          <cell r="U594" t="e">
            <v>#N/A</v>
          </cell>
          <cell r="V594" t="e">
            <v>#N/A</v>
          </cell>
          <cell r="W594" t="e">
            <v>#N/A</v>
          </cell>
          <cell r="X594" t="e">
            <v>#N/A</v>
          </cell>
          <cell r="Y594">
            <v>-5000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-5000</v>
          </cell>
          <cell r="AM594" t="e">
            <v>#N/A</v>
          </cell>
          <cell r="AN594" t="e">
            <v>#N/A</v>
          </cell>
          <cell r="AO594" t="e">
            <v>#N/A</v>
          </cell>
          <cell r="AP594" t="e">
            <v>#N/A</v>
          </cell>
          <cell r="AQ594">
            <v>-5000</v>
          </cell>
          <cell r="AR594" t="e">
            <v>#N/A</v>
          </cell>
          <cell r="AS594" t="e">
            <v>#N/A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>
            <v>0</v>
          </cell>
          <cell r="BA594">
            <v>0</v>
          </cell>
          <cell r="BB594" t="e">
            <v>#N/A</v>
          </cell>
          <cell r="BC594" t="e">
            <v>#N/A</v>
          </cell>
          <cell r="BD594">
            <v>0</v>
          </cell>
          <cell r="BE594" t="e">
            <v>#N/A</v>
          </cell>
          <cell r="BF594" t="e">
            <v>#N/A</v>
          </cell>
          <cell r="BG594" t="e">
            <v>#N/A</v>
          </cell>
          <cell r="BH594" t="e">
            <v>#N/A</v>
          </cell>
          <cell r="BI594">
            <v>-5000</v>
          </cell>
          <cell r="BJ594" t="e">
            <v>#N/A</v>
          </cell>
          <cell r="BK594" t="e">
            <v>#N/A</v>
          </cell>
          <cell r="BL594" t="e">
            <v>#N/A</v>
          </cell>
          <cell r="BM594" t="e">
            <v>#N/A</v>
          </cell>
          <cell r="BN594" t="e">
            <v>#N/A</v>
          </cell>
          <cell r="BO594" t="e">
            <v>#N/A</v>
          </cell>
          <cell r="BP594" t="e">
            <v>#N/A</v>
          </cell>
          <cell r="BQ594" t="e">
            <v>#N/A</v>
          </cell>
          <cell r="BR594">
            <v>0</v>
          </cell>
          <cell r="BS594">
            <v>0</v>
          </cell>
          <cell r="BT594" t="e">
            <v>#N/A</v>
          </cell>
          <cell r="BU594" t="e">
            <v>#N/A</v>
          </cell>
          <cell r="BV594">
            <v>0</v>
          </cell>
          <cell r="BW594" t="e">
            <v>#N/A</v>
          </cell>
          <cell r="BX594" t="e">
            <v>#N/A</v>
          </cell>
          <cell r="BY594" t="e">
            <v>#N/A</v>
          </cell>
          <cell r="BZ594" t="e">
            <v>#N/A</v>
          </cell>
          <cell r="CA594">
            <v>-5000</v>
          </cell>
          <cell r="CB594" t="e">
            <v>#N/A</v>
          </cell>
          <cell r="CC594" t="e">
            <v>#N/A</v>
          </cell>
          <cell r="CD594" t="e">
            <v>#N/A</v>
          </cell>
          <cell r="CE594" t="e">
            <v>#N/A</v>
          </cell>
          <cell r="CF594" t="e">
            <v>#N/A</v>
          </cell>
          <cell r="CG594" t="e">
            <v>#N/A</v>
          </cell>
          <cell r="CH594" t="e">
            <v>#N/A</v>
          </cell>
          <cell r="CI594" t="e">
            <v>#N/A</v>
          </cell>
          <cell r="CJ594">
            <v>0</v>
          </cell>
          <cell r="CK594">
            <v>0</v>
          </cell>
          <cell r="CL594" t="e">
            <v>#N/A</v>
          </cell>
          <cell r="CM594" t="e">
            <v>#N/A</v>
          </cell>
          <cell r="CN594">
            <v>0</v>
          </cell>
          <cell r="CO594" t="e">
            <v>#N/A</v>
          </cell>
          <cell r="CP594" t="e">
            <v>#N/A</v>
          </cell>
          <cell r="CQ594" t="e">
            <v>#N/A</v>
          </cell>
          <cell r="CR594" t="e">
            <v>#N/A</v>
          </cell>
          <cell r="CS594">
            <v>-5000</v>
          </cell>
          <cell r="CT594" t="e">
            <v>#N/A</v>
          </cell>
          <cell r="CU594" t="e">
            <v>#N/A</v>
          </cell>
          <cell r="CV594" t="e">
            <v>#N/A</v>
          </cell>
          <cell r="CW594" t="e">
            <v>#N/A</v>
          </cell>
          <cell r="CX594" t="e">
            <v>#N/A</v>
          </cell>
          <cell r="CY594" t="e">
            <v>#N/A</v>
          </cell>
          <cell r="CZ594" t="e">
            <v>#N/A</v>
          </cell>
          <cell r="DA594" t="e">
            <v>#N/A</v>
          </cell>
          <cell r="DB594">
            <v>0</v>
          </cell>
          <cell r="DC594">
            <v>0</v>
          </cell>
          <cell r="DD594" t="e">
            <v>#N/A</v>
          </cell>
          <cell r="DE594" t="e">
            <v>#N/A</v>
          </cell>
          <cell r="DF594">
            <v>0</v>
          </cell>
          <cell r="DG594" t="e">
            <v>#N/A</v>
          </cell>
          <cell r="DH594" t="e">
            <v>#N/A</v>
          </cell>
          <cell r="DI594" t="e">
            <v>#N/A</v>
          </cell>
          <cell r="DJ594" t="e">
            <v>#N/A</v>
          </cell>
          <cell r="DK594">
            <v>-5000</v>
          </cell>
          <cell r="DL594" t="e">
            <v>#N/A</v>
          </cell>
          <cell r="DM594" t="e">
            <v>#N/A</v>
          </cell>
          <cell r="DN594" t="e">
            <v>#N/A</v>
          </cell>
          <cell r="DO594" t="e">
            <v>#N/A</v>
          </cell>
          <cell r="DP594" t="e">
            <v>#N/A</v>
          </cell>
          <cell r="DQ594" t="e">
            <v>#N/A</v>
          </cell>
          <cell r="DR594" t="e">
            <v>#N/A</v>
          </cell>
          <cell r="DS594" t="e">
            <v>#N/A</v>
          </cell>
          <cell r="DT594">
            <v>0</v>
          </cell>
          <cell r="DU594">
            <v>0</v>
          </cell>
          <cell r="DV594" t="e">
            <v>#N/A</v>
          </cell>
          <cell r="DW594" t="e">
            <v>#N/A</v>
          </cell>
          <cell r="DX594">
            <v>0</v>
          </cell>
          <cell r="DY594">
            <v>-5000</v>
          </cell>
          <cell r="DZ594" t="str">
            <v>No</v>
          </cell>
          <cell r="EA594">
            <v>0</v>
          </cell>
          <cell r="EB594">
            <v>0</v>
          </cell>
          <cell r="EC594">
            <v>-5000</v>
          </cell>
          <cell r="ED594">
            <v>-1</v>
          </cell>
          <cell r="EE594">
            <v>221</v>
          </cell>
          <cell r="EF594" t="e">
            <v>#N/A</v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>
            <v>0</v>
          </cell>
          <cell r="F595" t="e">
            <v>#N/A</v>
          </cell>
          <cell r="G595" t="str">
            <v/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 t="e">
            <v>#N/A</v>
          </cell>
          <cell r="U595" t="e">
            <v>#N/A</v>
          </cell>
          <cell r="V595" t="e">
            <v>#N/A</v>
          </cell>
          <cell r="W595" t="e">
            <v>#N/A</v>
          </cell>
          <cell r="X595" t="e">
            <v>#N/A</v>
          </cell>
          <cell r="Y595">
            <v>-5000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-5000</v>
          </cell>
          <cell r="AM595" t="e">
            <v>#N/A</v>
          </cell>
          <cell r="AN595" t="e">
            <v>#N/A</v>
          </cell>
          <cell r="AO595" t="e">
            <v>#N/A</v>
          </cell>
          <cell r="AP595" t="e">
            <v>#N/A</v>
          </cell>
          <cell r="AQ595">
            <v>-5000</v>
          </cell>
          <cell r="AR595" t="e">
            <v>#N/A</v>
          </cell>
          <cell r="AS595" t="e">
            <v>#N/A</v>
          </cell>
          <cell r="AT595" t="e">
            <v>#N/A</v>
          </cell>
          <cell r="AU595" t="e">
            <v>#N/A</v>
          </cell>
          <cell r="AV595" t="e">
            <v>#N/A</v>
          </cell>
          <cell r="AW595" t="e">
            <v>#N/A</v>
          </cell>
          <cell r="AX595" t="e">
            <v>#N/A</v>
          </cell>
          <cell r="AY595" t="e">
            <v>#N/A</v>
          </cell>
          <cell r="AZ595">
            <v>0</v>
          </cell>
          <cell r="BA595">
            <v>0</v>
          </cell>
          <cell r="BB595" t="e">
            <v>#N/A</v>
          </cell>
          <cell r="BC595" t="e">
            <v>#N/A</v>
          </cell>
          <cell r="BD595">
            <v>0</v>
          </cell>
          <cell r="BE595" t="e">
            <v>#N/A</v>
          </cell>
          <cell r="BF595" t="e">
            <v>#N/A</v>
          </cell>
          <cell r="BG595" t="e">
            <v>#N/A</v>
          </cell>
          <cell r="BH595" t="e">
            <v>#N/A</v>
          </cell>
          <cell r="BI595">
            <v>-5000</v>
          </cell>
          <cell r="BJ595" t="e">
            <v>#N/A</v>
          </cell>
          <cell r="BK595" t="e">
            <v>#N/A</v>
          </cell>
          <cell r="BL595" t="e">
            <v>#N/A</v>
          </cell>
          <cell r="BM595" t="e">
            <v>#N/A</v>
          </cell>
          <cell r="BN595" t="e">
            <v>#N/A</v>
          </cell>
          <cell r="BO595" t="e">
            <v>#N/A</v>
          </cell>
          <cell r="BP595" t="e">
            <v>#N/A</v>
          </cell>
          <cell r="BQ595" t="e">
            <v>#N/A</v>
          </cell>
          <cell r="BR595">
            <v>0</v>
          </cell>
          <cell r="BS595">
            <v>0</v>
          </cell>
          <cell r="BT595" t="e">
            <v>#N/A</v>
          </cell>
          <cell r="BU595" t="e">
            <v>#N/A</v>
          </cell>
          <cell r="BV595">
            <v>0</v>
          </cell>
          <cell r="BW595" t="e">
            <v>#N/A</v>
          </cell>
          <cell r="BX595" t="e">
            <v>#N/A</v>
          </cell>
          <cell r="BY595" t="e">
            <v>#N/A</v>
          </cell>
          <cell r="BZ595" t="e">
            <v>#N/A</v>
          </cell>
          <cell r="CA595">
            <v>-5000</v>
          </cell>
          <cell r="CB595" t="e">
            <v>#N/A</v>
          </cell>
          <cell r="CC595" t="e">
            <v>#N/A</v>
          </cell>
          <cell r="CD595" t="e">
            <v>#N/A</v>
          </cell>
          <cell r="CE595" t="e">
            <v>#N/A</v>
          </cell>
          <cell r="CF595" t="e">
            <v>#N/A</v>
          </cell>
          <cell r="CG595" t="e">
            <v>#N/A</v>
          </cell>
          <cell r="CH595" t="e">
            <v>#N/A</v>
          </cell>
          <cell r="CI595" t="e">
            <v>#N/A</v>
          </cell>
          <cell r="CJ595">
            <v>0</v>
          </cell>
          <cell r="CK595">
            <v>0</v>
          </cell>
          <cell r="CL595" t="e">
            <v>#N/A</v>
          </cell>
          <cell r="CM595" t="e">
            <v>#N/A</v>
          </cell>
          <cell r="CN595">
            <v>0</v>
          </cell>
          <cell r="CO595" t="e">
            <v>#N/A</v>
          </cell>
          <cell r="CP595" t="e">
            <v>#N/A</v>
          </cell>
          <cell r="CQ595" t="e">
            <v>#N/A</v>
          </cell>
          <cell r="CR595" t="e">
            <v>#N/A</v>
          </cell>
          <cell r="CS595">
            <v>-5000</v>
          </cell>
          <cell r="CT595" t="e">
            <v>#N/A</v>
          </cell>
          <cell r="CU595" t="e">
            <v>#N/A</v>
          </cell>
          <cell r="CV595" t="e">
            <v>#N/A</v>
          </cell>
          <cell r="CW595" t="e">
            <v>#N/A</v>
          </cell>
          <cell r="CX595" t="e">
            <v>#N/A</v>
          </cell>
          <cell r="CY595" t="e">
            <v>#N/A</v>
          </cell>
          <cell r="CZ595" t="e">
            <v>#N/A</v>
          </cell>
          <cell r="DA595" t="e">
            <v>#N/A</v>
          </cell>
          <cell r="DB595">
            <v>0</v>
          </cell>
          <cell r="DC595">
            <v>0</v>
          </cell>
          <cell r="DD595" t="e">
            <v>#N/A</v>
          </cell>
          <cell r="DE595" t="e">
            <v>#N/A</v>
          </cell>
          <cell r="DF595">
            <v>0</v>
          </cell>
          <cell r="DG595" t="e">
            <v>#N/A</v>
          </cell>
          <cell r="DH595" t="e">
            <v>#N/A</v>
          </cell>
          <cell r="DI595" t="e">
            <v>#N/A</v>
          </cell>
          <cell r="DJ595" t="e">
            <v>#N/A</v>
          </cell>
          <cell r="DK595">
            <v>-5000</v>
          </cell>
          <cell r="DL595" t="e">
            <v>#N/A</v>
          </cell>
          <cell r="DM595" t="e">
            <v>#N/A</v>
          </cell>
          <cell r="DN595" t="e">
            <v>#N/A</v>
          </cell>
          <cell r="DO595" t="e">
            <v>#N/A</v>
          </cell>
          <cell r="DP595" t="e">
            <v>#N/A</v>
          </cell>
          <cell r="DQ595" t="e">
            <v>#N/A</v>
          </cell>
          <cell r="DR595" t="e">
            <v>#N/A</v>
          </cell>
          <cell r="DS595" t="e">
            <v>#N/A</v>
          </cell>
          <cell r="DT595">
            <v>0</v>
          </cell>
          <cell r="DU595">
            <v>0</v>
          </cell>
          <cell r="DV595" t="e">
            <v>#N/A</v>
          </cell>
          <cell r="DW595" t="e">
            <v>#N/A</v>
          </cell>
          <cell r="DX595">
            <v>0</v>
          </cell>
          <cell r="DY595">
            <v>-5000</v>
          </cell>
          <cell r="DZ595" t="str">
            <v>No</v>
          </cell>
          <cell r="EA595">
            <v>0</v>
          </cell>
          <cell r="EB595">
            <v>0</v>
          </cell>
          <cell r="EC595">
            <v>-5000</v>
          </cell>
          <cell r="ED595">
            <v>-1</v>
          </cell>
          <cell r="EE595">
            <v>222</v>
          </cell>
          <cell r="EF595" t="e">
            <v>#N/A</v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>
            <v>0</v>
          </cell>
          <cell r="F596" t="e">
            <v>#N/A</v>
          </cell>
          <cell r="G596" t="str">
            <v/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 t="e">
            <v>#N/A</v>
          </cell>
          <cell r="U596" t="e">
            <v>#N/A</v>
          </cell>
          <cell r="V596" t="e">
            <v>#N/A</v>
          </cell>
          <cell r="W596" t="e">
            <v>#N/A</v>
          </cell>
          <cell r="X596" t="e">
            <v>#N/A</v>
          </cell>
          <cell r="Y596">
            <v>-5000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-5000</v>
          </cell>
          <cell r="AM596" t="e">
            <v>#N/A</v>
          </cell>
          <cell r="AN596" t="e">
            <v>#N/A</v>
          </cell>
          <cell r="AO596" t="e">
            <v>#N/A</v>
          </cell>
          <cell r="AP596" t="e">
            <v>#N/A</v>
          </cell>
          <cell r="AQ596">
            <v>-5000</v>
          </cell>
          <cell r="AR596" t="e">
            <v>#N/A</v>
          </cell>
          <cell r="AS596" t="e">
            <v>#N/A</v>
          </cell>
          <cell r="AT596" t="e">
            <v>#N/A</v>
          </cell>
          <cell r="AU596" t="e">
            <v>#N/A</v>
          </cell>
          <cell r="AV596" t="e">
            <v>#N/A</v>
          </cell>
          <cell r="AW596" t="e">
            <v>#N/A</v>
          </cell>
          <cell r="AX596" t="e">
            <v>#N/A</v>
          </cell>
          <cell r="AY596" t="e">
            <v>#N/A</v>
          </cell>
          <cell r="AZ596">
            <v>0</v>
          </cell>
          <cell r="BA596">
            <v>0</v>
          </cell>
          <cell r="BB596" t="e">
            <v>#N/A</v>
          </cell>
          <cell r="BC596" t="e">
            <v>#N/A</v>
          </cell>
          <cell r="BD596">
            <v>0</v>
          </cell>
          <cell r="BE596" t="e">
            <v>#N/A</v>
          </cell>
          <cell r="BF596" t="e">
            <v>#N/A</v>
          </cell>
          <cell r="BG596" t="e">
            <v>#N/A</v>
          </cell>
          <cell r="BH596" t="e">
            <v>#N/A</v>
          </cell>
          <cell r="BI596">
            <v>-5000</v>
          </cell>
          <cell r="BJ596" t="e">
            <v>#N/A</v>
          </cell>
          <cell r="BK596" t="e">
            <v>#N/A</v>
          </cell>
          <cell r="BL596" t="e">
            <v>#N/A</v>
          </cell>
          <cell r="BM596" t="e">
            <v>#N/A</v>
          </cell>
          <cell r="BN596" t="e">
            <v>#N/A</v>
          </cell>
          <cell r="BO596" t="e">
            <v>#N/A</v>
          </cell>
          <cell r="BP596" t="e">
            <v>#N/A</v>
          </cell>
          <cell r="BQ596" t="e">
            <v>#N/A</v>
          </cell>
          <cell r="BR596">
            <v>0</v>
          </cell>
          <cell r="BS596">
            <v>0</v>
          </cell>
          <cell r="BT596" t="e">
            <v>#N/A</v>
          </cell>
          <cell r="BU596" t="e">
            <v>#N/A</v>
          </cell>
          <cell r="BV596">
            <v>0</v>
          </cell>
          <cell r="BW596" t="e">
            <v>#N/A</v>
          </cell>
          <cell r="BX596" t="e">
            <v>#N/A</v>
          </cell>
          <cell r="BY596" t="e">
            <v>#N/A</v>
          </cell>
          <cell r="BZ596" t="e">
            <v>#N/A</v>
          </cell>
          <cell r="CA596">
            <v>-5000</v>
          </cell>
          <cell r="CB596" t="e">
            <v>#N/A</v>
          </cell>
          <cell r="CC596" t="e">
            <v>#N/A</v>
          </cell>
          <cell r="CD596" t="e">
            <v>#N/A</v>
          </cell>
          <cell r="CE596" t="e">
            <v>#N/A</v>
          </cell>
          <cell r="CF596" t="e">
            <v>#N/A</v>
          </cell>
          <cell r="CG596" t="e">
            <v>#N/A</v>
          </cell>
          <cell r="CH596" t="e">
            <v>#N/A</v>
          </cell>
          <cell r="CI596" t="e">
            <v>#N/A</v>
          </cell>
          <cell r="CJ596">
            <v>0</v>
          </cell>
          <cell r="CK596">
            <v>0</v>
          </cell>
          <cell r="CL596" t="e">
            <v>#N/A</v>
          </cell>
          <cell r="CM596" t="e">
            <v>#N/A</v>
          </cell>
          <cell r="CN596">
            <v>0</v>
          </cell>
          <cell r="CO596" t="e">
            <v>#N/A</v>
          </cell>
          <cell r="CP596" t="e">
            <v>#N/A</v>
          </cell>
          <cell r="CQ596" t="e">
            <v>#N/A</v>
          </cell>
          <cell r="CR596" t="e">
            <v>#N/A</v>
          </cell>
          <cell r="CS596">
            <v>-5000</v>
          </cell>
          <cell r="CT596" t="e">
            <v>#N/A</v>
          </cell>
          <cell r="CU596" t="e">
            <v>#N/A</v>
          </cell>
          <cell r="CV596" t="e">
            <v>#N/A</v>
          </cell>
          <cell r="CW596" t="e">
            <v>#N/A</v>
          </cell>
          <cell r="CX596" t="e">
            <v>#N/A</v>
          </cell>
          <cell r="CY596" t="e">
            <v>#N/A</v>
          </cell>
          <cell r="CZ596" t="e">
            <v>#N/A</v>
          </cell>
          <cell r="DA596" t="e">
            <v>#N/A</v>
          </cell>
          <cell r="DB596">
            <v>0</v>
          </cell>
          <cell r="DC596">
            <v>0</v>
          </cell>
          <cell r="DD596" t="e">
            <v>#N/A</v>
          </cell>
          <cell r="DE596" t="e">
            <v>#N/A</v>
          </cell>
          <cell r="DF596">
            <v>0</v>
          </cell>
          <cell r="DG596" t="e">
            <v>#N/A</v>
          </cell>
          <cell r="DH596" t="e">
            <v>#N/A</v>
          </cell>
          <cell r="DI596" t="e">
            <v>#N/A</v>
          </cell>
          <cell r="DJ596" t="e">
            <v>#N/A</v>
          </cell>
          <cell r="DK596">
            <v>-5000</v>
          </cell>
          <cell r="DL596" t="e">
            <v>#N/A</v>
          </cell>
          <cell r="DM596" t="e">
            <v>#N/A</v>
          </cell>
          <cell r="DN596" t="e">
            <v>#N/A</v>
          </cell>
          <cell r="DO596" t="e">
            <v>#N/A</v>
          </cell>
          <cell r="DP596" t="e">
            <v>#N/A</v>
          </cell>
          <cell r="DQ596" t="e">
            <v>#N/A</v>
          </cell>
          <cell r="DR596" t="e">
            <v>#N/A</v>
          </cell>
          <cell r="DS596" t="e">
            <v>#N/A</v>
          </cell>
          <cell r="DT596">
            <v>0</v>
          </cell>
          <cell r="DU596">
            <v>0</v>
          </cell>
          <cell r="DV596" t="e">
            <v>#N/A</v>
          </cell>
          <cell r="DW596" t="e">
            <v>#N/A</v>
          </cell>
          <cell r="DX596">
            <v>0</v>
          </cell>
          <cell r="DY596">
            <v>-5000</v>
          </cell>
          <cell r="DZ596" t="str">
            <v>No</v>
          </cell>
          <cell r="EA596">
            <v>0</v>
          </cell>
          <cell r="EB596">
            <v>0</v>
          </cell>
          <cell r="EC596">
            <v>-5000</v>
          </cell>
          <cell r="ED596">
            <v>-1</v>
          </cell>
          <cell r="EE596">
            <v>223</v>
          </cell>
          <cell r="EF596" t="e">
            <v>#N/A</v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>
            <v>0</v>
          </cell>
          <cell r="F597" t="e">
            <v>#N/A</v>
          </cell>
          <cell r="G597" t="str">
            <v/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 t="e">
            <v>#N/A</v>
          </cell>
          <cell r="U597" t="e">
            <v>#N/A</v>
          </cell>
          <cell r="V597" t="e">
            <v>#N/A</v>
          </cell>
          <cell r="W597" t="e">
            <v>#N/A</v>
          </cell>
          <cell r="X597" t="e">
            <v>#N/A</v>
          </cell>
          <cell r="Y597">
            <v>-5000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-5000</v>
          </cell>
          <cell r="AM597" t="e">
            <v>#N/A</v>
          </cell>
          <cell r="AN597" t="e">
            <v>#N/A</v>
          </cell>
          <cell r="AO597" t="e">
            <v>#N/A</v>
          </cell>
          <cell r="AP597" t="e">
            <v>#N/A</v>
          </cell>
          <cell r="AQ597">
            <v>-5000</v>
          </cell>
          <cell r="AR597" t="e">
            <v>#N/A</v>
          </cell>
          <cell r="AS597" t="e">
            <v>#N/A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>
            <v>0</v>
          </cell>
          <cell r="BA597">
            <v>0</v>
          </cell>
          <cell r="BB597" t="e">
            <v>#N/A</v>
          </cell>
          <cell r="BC597" t="e">
            <v>#N/A</v>
          </cell>
          <cell r="BD597">
            <v>0</v>
          </cell>
          <cell r="BE597" t="e">
            <v>#N/A</v>
          </cell>
          <cell r="BF597" t="e">
            <v>#N/A</v>
          </cell>
          <cell r="BG597" t="e">
            <v>#N/A</v>
          </cell>
          <cell r="BH597" t="e">
            <v>#N/A</v>
          </cell>
          <cell r="BI597">
            <v>-5000</v>
          </cell>
          <cell r="BJ597" t="e">
            <v>#N/A</v>
          </cell>
          <cell r="BK597" t="e">
            <v>#N/A</v>
          </cell>
          <cell r="BL597" t="e">
            <v>#N/A</v>
          </cell>
          <cell r="BM597" t="e">
            <v>#N/A</v>
          </cell>
          <cell r="BN597" t="e">
            <v>#N/A</v>
          </cell>
          <cell r="BO597" t="e">
            <v>#N/A</v>
          </cell>
          <cell r="BP597" t="e">
            <v>#N/A</v>
          </cell>
          <cell r="BQ597" t="e">
            <v>#N/A</v>
          </cell>
          <cell r="BR597">
            <v>0</v>
          </cell>
          <cell r="BS597">
            <v>0</v>
          </cell>
          <cell r="BT597" t="e">
            <v>#N/A</v>
          </cell>
          <cell r="BU597" t="e">
            <v>#N/A</v>
          </cell>
          <cell r="BV597">
            <v>0</v>
          </cell>
          <cell r="BW597" t="e">
            <v>#N/A</v>
          </cell>
          <cell r="BX597" t="e">
            <v>#N/A</v>
          </cell>
          <cell r="BY597" t="e">
            <v>#N/A</v>
          </cell>
          <cell r="BZ597" t="e">
            <v>#N/A</v>
          </cell>
          <cell r="CA597">
            <v>-5000</v>
          </cell>
          <cell r="CB597" t="e">
            <v>#N/A</v>
          </cell>
          <cell r="CC597" t="e">
            <v>#N/A</v>
          </cell>
          <cell r="CD597" t="e">
            <v>#N/A</v>
          </cell>
          <cell r="CE597" t="e">
            <v>#N/A</v>
          </cell>
          <cell r="CF597" t="e">
            <v>#N/A</v>
          </cell>
          <cell r="CG597" t="e">
            <v>#N/A</v>
          </cell>
          <cell r="CH597" t="e">
            <v>#N/A</v>
          </cell>
          <cell r="CI597" t="e">
            <v>#N/A</v>
          </cell>
          <cell r="CJ597">
            <v>0</v>
          </cell>
          <cell r="CK597">
            <v>0</v>
          </cell>
          <cell r="CL597" t="e">
            <v>#N/A</v>
          </cell>
          <cell r="CM597" t="e">
            <v>#N/A</v>
          </cell>
          <cell r="CN597">
            <v>0</v>
          </cell>
          <cell r="CO597" t="e">
            <v>#N/A</v>
          </cell>
          <cell r="CP597" t="e">
            <v>#N/A</v>
          </cell>
          <cell r="CQ597" t="e">
            <v>#N/A</v>
          </cell>
          <cell r="CR597" t="e">
            <v>#N/A</v>
          </cell>
          <cell r="CS597">
            <v>-5000</v>
          </cell>
          <cell r="CT597" t="e">
            <v>#N/A</v>
          </cell>
          <cell r="CU597" t="e">
            <v>#N/A</v>
          </cell>
          <cell r="CV597" t="e">
            <v>#N/A</v>
          </cell>
          <cell r="CW597" t="e">
            <v>#N/A</v>
          </cell>
          <cell r="CX597" t="e">
            <v>#N/A</v>
          </cell>
          <cell r="CY597" t="e">
            <v>#N/A</v>
          </cell>
          <cell r="CZ597" t="e">
            <v>#N/A</v>
          </cell>
          <cell r="DA597" t="e">
            <v>#N/A</v>
          </cell>
          <cell r="DB597">
            <v>0</v>
          </cell>
          <cell r="DC597">
            <v>0</v>
          </cell>
          <cell r="DD597" t="e">
            <v>#N/A</v>
          </cell>
          <cell r="DE597" t="e">
            <v>#N/A</v>
          </cell>
          <cell r="DF597">
            <v>0</v>
          </cell>
          <cell r="DG597" t="e">
            <v>#N/A</v>
          </cell>
          <cell r="DH597" t="e">
            <v>#N/A</v>
          </cell>
          <cell r="DI597" t="e">
            <v>#N/A</v>
          </cell>
          <cell r="DJ597" t="e">
            <v>#N/A</v>
          </cell>
          <cell r="DK597">
            <v>-5000</v>
          </cell>
          <cell r="DL597" t="e">
            <v>#N/A</v>
          </cell>
          <cell r="DM597" t="e">
            <v>#N/A</v>
          </cell>
          <cell r="DN597" t="e">
            <v>#N/A</v>
          </cell>
          <cell r="DO597" t="e">
            <v>#N/A</v>
          </cell>
          <cell r="DP597" t="e">
            <v>#N/A</v>
          </cell>
          <cell r="DQ597" t="e">
            <v>#N/A</v>
          </cell>
          <cell r="DR597" t="e">
            <v>#N/A</v>
          </cell>
          <cell r="DS597" t="e">
            <v>#N/A</v>
          </cell>
          <cell r="DT597">
            <v>0</v>
          </cell>
          <cell r="DU597">
            <v>0</v>
          </cell>
          <cell r="DV597" t="e">
            <v>#N/A</v>
          </cell>
          <cell r="DW597" t="e">
            <v>#N/A</v>
          </cell>
          <cell r="DX597">
            <v>0</v>
          </cell>
          <cell r="DY597">
            <v>-5000</v>
          </cell>
          <cell r="DZ597" t="str">
            <v>No</v>
          </cell>
          <cell r="EA597">
            <v>0</v>
          </cell>
          <cell r="EB597">
            <v>0</v>
          </cell>
          <cell r="EC597">
            <v>-5000</v>
          </cell>
          <cell r="ED597">
            <v>-1</v>
          </cell>
          <cell r="EE597">
            <v>224</v>
          </cell>
          <cell r="EF597" t="e">
            <v>#N/A</v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>
            <v>0</v>
          </cell>
          <cell r="F598" t="e">
            <v>#N/A</v>
          </cell>
          <cell r="G598" t="str">
            <v/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 t="e">
            <v>#N/A</v>
          </cell>
          <cell r="U598" t="e">
            <v>#N/A</v>
          </cell>
          <cell r="V598" t="e">
            <v>#N/A</v>
          </cell>
          <cell r="W598" t="e">
            <v>#N/A</v>
          </cell>
          <cell r="X598" t="e">
            <v>#N/A</v>
          </cell>
          <cell r="Y598">
            <v>-5000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-5000</v>
          </cell>
          <cell r="AM598" t="e">
            <v>#N/A</v>
          </cell>
          <cell r="AN598" t="e">
            <v>#N/A</v>
          </cell>
          <cell r="AO598" t="e">
            <v>#N/A</v>
          </cell>
          <cell r="AP598" t="e">
            <v>#N/A</v>
          </cell>
          <cell r="AQ598">
            <v>-5000</v>
          </cell>
          <cell r="AR598" t="e">
            <v>#N/A</v>
          </cell>
          <cell r="AS598" t="e">
            <v>#N/A</v>
          </cell>
          <cell r="AT598" t="e">
            <v>#N/A</v>
          </cell>
          <cell r="AU598" t="e">
            <v>#N/A</v>
          </cell>
          <cell r="AV598" t="e">
            <v>#N/A</v>
          </cell>
          <cell r="AW598" t="e">
            <v>#N/A</v>
          </cell>
          <cell r="AX598" t="e">
            <v>#N/A</v>
          </cell>
          <cell r="AY598" t="e">
            <v>#N/A</v>
          </cell>
          <cell r="AZ598">
            <v>0</v>
          </cell>
          <cell r="BA598">
            <v>0</v>
          </cell>
          <cell r="BB598" t="e">
            <v>#N/A</v>
          </cell>
          <cell r="BC598" t="e">
            <v>#N/A</v>
          </cell>
          <cell r="BD598">
            <v>0</v>
          </cell>
          <cell r="BE598" t="e">
            <v>#N/A</v>
          </cell>
          <cell r="BF598" t="e">
            <v>#N/A</v>
          </cell>
          <cell r="BG598" t="e">
            <v>#N/A</v>
          </cell>
          <cell r="BH598" t="e">
            <v>#N/A</v>
          </cell>
          <cell r="BI598">
            <v>-5000</v>
          </cell>
          <cell r="BJ598" t="e">
            <v>#N/A</v>
          </cell>
          <cell r="BK598" t="e">
            <v>#N/A</v>
          </cell>
          <cell r="BL598" t="e">
            <v>#N/A</v>
          </cell>
          <cell r="BM598" t="e">
            <v>#N/A</v>
          </cell>
          <cell r="BN598" t="e">
            <v>#N/A</v>
          </cell>
          <cell r="BO598" t="e">
            <v>#N/A</v>
          </cell>
          <cell r="BP598" t="e">
            <v>#N/A</v>
          </cell>
          <cell r="BQ598" t="e">
            <v>#N/A</v>
          </cell>
          <cell r="BR598">
            <v>0</v>
          </cell>
          <cell r="BS598">
            <v>0</v>
          </cell>
          <cell r="BT598" t="e">
            <v>#N/A</v>
          </cell>
          <cell r="BU598" t="e">
            <v>#N/A</v>
          </cell>
          <cell r="BV598">
            <v>0</v>
          </cell>
          <cell r="BW598" t="e">
            <v>#N/A</v>
          </cell>
          <cell r="BX598" t="e">
            <v>#N/A</v>
          </cell>
          <cell r="BY598" t="e">
            <v>#N/A</v>
          </cell>
          <cell r="BZ598" t="e">
            <v>#N/A</v>
          </cell>
          <cell r="CA598">
            <v>-5000</v>
          </cell>
          <cell r="CB598" t="e">
            <v>#N/A</v>
          </cell>
          <cell r="CC598" t="e">
            <v>#N/A</v>
          </cell>
          <cell r="CD598" t="e">
            <v>#N/A</v>
          </cell>
          <cell r="CE598" t="e">
            <v>#N/A</v>
          </cell>
          <cell r="CF598" t="e">
            <v>#N/A</v>
          </cell>
          <cell r="CG598" t="e">
            <v>#N/A</v>
          </cell>
          <cell r="CH598" t="e">
            <v>#N/A</v>
          </cell>
          <cell r="CI598" t="e">
            <v>#N/A</v>
          </cell>
          <cell r="CJ598">
            <v>0</v>
          </cell>
          <cell r="CK598">
            <v>0</v>
          </cell>
          <cell r="CL598" t="e">
            <v>#N/A</v>
          </cell>
          <cell r="CM598" t="e">
            <v>#N/A</v>
          </cell>
          <cell r="CN598">
            <v>0</v>
          </cell>
          <cell r="CO598" t="e">
            <v>#N/A</v>
          </cell>
          <cell r="CP598" t="e">
            <v>#N/A</v>
          </cell>
          <cell r="CQ598" t="e">
            <v>#N/A</v>
          </cell>
          <cell r="CR598" t="e">
            <v>#N/A</v>
          </cell>
          <cell r="CS598">
            <v>-5000</v>
          </cell>
          <cell r="CT598" t="e">
            <v>#N/A</v>
          </cell>
          <cell r="CU598" t="e">
            <v>#N/A</v>
          </cell>
          <cell r="CV598" t="e">
            <v>#N/A</v>
          </cell>
          <cell r="CW598" t="e">
            <v>#N/A</v>
          </cell>
          <cell r="CX598" t="e">
            <v>#N/A</v>
          </cell>
          <cell r="CY598" t="e">
            <v>#N/A</v>
          </cell>
          <cell r="CZ598" t="e">
            <v>#N/A</v>
          </cell>
          <cell r="DA598" t="e">
            <v>#N/A</v>
          </cell>
          <cell r="DB598">
            <v>0</v>
          </cell>
          <cell r="DC598">
            <v>0</v>
          </cell>
          <cell r="DD598" t="e">
            <v>#N/A</v>
          </cell>
          <cell r="DE598" t="e">
            <v>#N/A</v>
          </cell>
          <cell r="DF598">
            <v>0</v>
          </cell>
          <cell r="DG598" t="e">
            <v>#N/A</v>
          </cell>
          <cell r="DH598" t="e">
            <v>#N/A</v>
          </cell>
          <cell r="DI598" t="e">
            <v>#N/A</v>
          </cell>
          <cell r="DJ598" t="e">
            <v>#N/A</v>
          </cell>
          <cell r="DK598">
            <v>-5000</v>
          </cell>
          <cell r="DL598" t="e">
            <v>#N/A</v>
          </cell>
          <cell r="DM598" t="e">
            <v>#N/A</v>
          </cell>
          <cell r="DN598" t="e">
            <v>#N/A</v>
          </cell>
          <cell r="DO598" t="e">
            <v>#N/A</v>
          </cell>
          <cell r="DP598" t="e">
            <v>#N/A</v>
          </cell>
          <cell r="DQ598" t="e">
            <v>#N/A</v>
          </cell>
          <cell r="DR598" t="e">
            <v>#N/A</v>
          </cell>
          <cell r="DS598" t="e">
            <v>#N/A</v>
          </cell>
          <cell r="DT598">
            <v>0</v>
          </cell>
          <cell r="DU598">
            <v>0</v>
          </cell>
          <cell r="DV598" t="e">
            <v>#N/A</v>
          </cell>
          <cell r="DW598" t="e">
            <v>#N/A</v>
          </cell>
          <cell r="DX598">
            <v>0</v>
          </cell>
          <cell r="DY598">
            <v>-5000</v>
          </cell>
          <cell r="DZ598" t="str">
            <v>No</v>
          </cell>
          <cell r="EA598">
            <v>0</v>
          </cell>
          <cell r="EB598">
            <v>0</v>
          </cell>
          <cell r="EC598">
            <v>-5000</v>
          </cell>
          <cell r="ED598">
            <v>-1</v>
          </cell>
          <cell r="EE598">
            <v>225</v>
          </cell>
          <cell r="EF598" t="e">
            <v>#N/A</v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>
            <v>0</v>
          </cell>
          <cell r="F599" t="e">
            <v>#N/A</v>
          </cell>
          <cell r="G599" t="str">
            <v/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 t="e">
            <v>#N/A</v>
          </cell>
          <cell r="U599" t="e">
            <v>#N/A</v>
          </cell>
          <cell r="V599" t="e">
            <v>#N/A</v>
          </cell>
          <cell r="W599" t="e">
            <v>#N/A</v>
          </cell>
          <cell r="X599" t="e">
            <v>#N/A</v>
          </cell>
          <cell r="Y599">
            <v>-5000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-5000</v>
          </cell>
          <cell r="AM599" t="e">
            <v>#N/A</v>
          </cell>
          <cell r="AN599" t="e">
            <v>#N/A</v>
          </cell>
          <cell r="AO599" t="e">
            <v>#N/A</v>
          </cell>
          <cell r="AP599" t="e">
            <v>#N/A</v>
          </cell>
          <cell r="AQ599">
            <v>-5000</v>
          </cell>
          <cell r="AR599" t="e">
            <v>#N/A</v>
          </cell>
          <cell r="AS599" t="e">
            <v>#N/A</v>
          </cell>
          <cell r="AT599" t="e">
            <v>#N/A</v>
          </cell>
          <cell r="AU599" t="e">
            <v>#N/A</v>
          </cell>
          <cell r="AV599" t="e">
            <v>#N/A</v>
          </cell>
          <cell r="AW599" t="e">
            <v>#N/A</v>
          </cell>
          <cell r="AX599" t="e">
            <v>#N/A</v>
          </cell>
          <cell r="AY599" t="e">
            <v>#N/A</v>
          </cell>
          <cell r="AZ599">
            <v>0</v>
          </cell>
          <cell r="BA599">
            <v>0</v>
          </cell>
          <cell r="BB599" t="e">
            <v>#N/A</v>
          </cell>
          <cell r="BC599" t="e">
            <v>#N/A</v>
          </cell>
          <cell r="BD599">
            <v>0</v>
          </cell>
          <cell r="BE599" t="e">
            <v>#N/A</v>
          </cell>
          <cell r="BF599" t="e">
            <v>#N/A</v>
          </cell>
          <cell r="BG599" t="e">
            <v>#N/A</v>
          </cell>
          <cell r="BH599" t="e">
            <v>#N/A</v>
          </cell>
          <cell r="BI599">
            <v>-5000</v>
          </cell>
          <cell r="BJ599" t="e">
            <v>#N/A</v>
          </cell>
          <cell r="BK599" t="e">
            <v>#N/A</v>
          </cell>
          <cell r="BL599" t="e">
            <v>#N/A</v>
          </cell>
          <cell r="BM599" t="e">
            <v>#N/A</v>
          </cell>
          <cell r="BN599" t="e">
            <v>#N/A</v>
          </cell>
          <cell r="BO599" t="e">
            <v>#N/A</v>
          </cell>
          <cell r="BP599" t="e">
            <v>#N/A</v>
          </cell>
          <cell r="BQ599" t="e">
            <v>#N/A</v>
          </cell>
          <cell r="BR599">
            <v>0</v>
          </cell>
          <cell r="BS599">
            <v>0</v>
          </cell>
          <cell r="BT599" t="e">
            <v>#N/A</v>
          </cell>
          <cell r="BU599" t="e">
            <v>#N/A</v>
          </cell>
          <cell r="BV599">
            <v>0</v>
          </cell>
          <cell r="BW599" t="e">
            <v>#N/A</v>
          </cell>
          <cell r="BX599" t="e">
            <v>#N/A</v>
          </cell>
          <cell r="BY599" t="e">
            <v>#N/A</v>
          </cell>
          <cell r="BZ599" t="e">
            <v>#N/A</v>
          </cell>
          <cell r="CA599">
            <v>-5000</v>
          </cell>
          <cell r="CB599" t="e">
            <v>#N/A</v>
          </cell>
          <cell r="CC599" t="e">
            <v>#N/A</v>
          </cell>
          <cell r="CD599" t="e">
            <v>#N/A</v>
          </cell>
          <cell r="CE599" t="e">
            <v>#N/A</v>
          </cell>
          <cell r="CF599" t="e">
            <v>#N/A</v>
          </cell>
          <cell r="CG599" t="e">
            <v>#N/A</v>
          </cell>
          <cell r="CH599" t="e">
            <v>#N/A</v>
          </cell>
          <cell r="CI599" t="e">
            <v>#N/A</v>
          </cell>
          <cell r="CJ599">
            <v>0</v>
          </cell>
          <cell r="CK599">
            <v>0</v>
          </cell>
          <cell r="CL599" t="e">
            <v>#N/A</v>
          </cell>
          <cell r="CM599" t="e">
            <v>#N/A</v>
          </cell>
          <cell r="CN599">
            <v>0</v>
          </cell>
          <cell r="CO599" t="e">
            <v>#N/A</v>
          </cell>
          <cell r="CP599" t="e">
            <v>#N/A</v>
          </cell>
          <cell r="CQ599" t="e">
            <v>#N/A</v>
          </cell>
          <cell r="CR599" t="e">
            <v>#N/A</v>
          </cell>
          <cell r="CS599">
            <v>-5000</v>
          </cell>
          <cell r="CT599" t="e">
            <v>#N/A</v>
          </cell>
          <cell r="CU599" t="e">
            <v>#N/A</v>
          </cell>
          <cell r="CV599" t="e">
            <v>#N/A</v>
          </cell>
          <cell r="CW599" t="e">
            <v>#N/A</v>
          </cell>
          <cell r="CX599" t="e">
            <v>#N/A</v>
          </cell>
          <cell r="CY599" t="e">
            <v>#N/A</v>
          </cell>
          <cell r="CZ599" t="e">
            <v>#N/A</v>
          </cell>
          <cell r="DA599" t="e">
            <v>#N/A</v>
          </cell>
          <cell r="DB599">
            <v>0</v>
          </cell>
          <cell r="DC599">
            <v>0</v>
          </cell>
          <cell r="DD599" t="e">
            <v>#N/A</v>
          </cell>
          <cell r="DE599" t="e">
            <v>#N/A</v>
          </cell>
          <cell r="DF599">
            <v>0</v>
          </cell>
          <cell r="DG599" t="e">
            <v>#N/A</v>
          </cell>
          <cell r="DH599" t="e">
            <v>#N/A</v>
          </cell>
          <cell r="DI599" t="e">
            <v>#N/A</v>
          </cell>
          <cell r="DJ599" t="e">
            <v>#N/A</v>
          </cell>
          <cell r="DK599">
            <v>-5000</v>
          </cell>
          <cell r="DL599" t="e">
            <v>#N/A</v>
          </cell>
          <cell r="DM599" t="e">
            <v>#N/A</v>
          </cell>
          <cell r="DN599" t="e">
            <v>#N/A</v>
          </cell>
          <cell r="DO599" t="e">
            <v>#N/A</v>
          </cell>
          <cell r="DP599" t="e">
            <v>#N/A</v>
          </cell>
          <cell r="DQ599" t="e">
            <v>#N/A</v>
          </cell>
          <cell r="DR599" t="e">
            <v>#N/A</v>
          </cell>
          <cell r="DS599" t="e">
            <v>#N/A</v>
          </cell>
          <cell r="DT599">
            <v>0</v>
          </cell>
          <cell r="DU599">
            <v>0</v>
          </cell>
          <cell r="DV599" t="e">
            <v>#N/A</v>
          </cell>
          <cell r="DW599" t="e">
            <v>#N/A</v>
          </cell>
          <cell r="DX599">
            <v>0</v>
          </cell>
          <cell r="DY599">
            <v>-5000</v>
          </cell>
          <cell r="DZ599" t="str">
            <v>No</v>
          </cell>
          <cell r="EA599">
            <v>0</v>
          </cell>
          <cell r="EB599">
            <v>0</v>
          </cell>
          <cell r="EC599">
            <v>-5000</v>
          </cell>
          <cell r="ED599">
            <v>-1</v>
          </cell>
          <cell r="EE599">
            <v>226</v>
          </cell>
          <cell r="EF599" t="e">
            <v>#N/A</v>
          </cell>
        </row>
      </sheetData>
      <sheetData sheetId="13"/>
      <sheetData sheetId="14"/>
      <sheetData sheetId="15"/>
      <sheetData sheetId="16"/>
      <sheetData sheetId="17"/>
      <sheetData sheetId="18">
        <row r="1">
          <cell r="H1" t="str">
            <v>prob1</v>
          </cell>
          <cell r="I1" t="str">
            <v>prob2</v>
          </cell>
          <cell r="K1" t="str">
            <v>proj_score1</v>
          </cell>
          <cell r="L1" t="str">
            <v>proj_score2</v>
          </cell>
          <cell r="M1" t="str">
            <v>xCS2</v>
          </cell>
          <cell r="N1" t="str">
            <v>xCS1</v>
          </cell>
          <cell r="O1" t="str">
            <v>Round</v>
          </cell>
          <cell r="Q1" t="str">
            <v>Holdet_home</v>
          </cell>
          <cell r="R1" t="str">
            <v>Holdet_away</v>
          </cell>
        </row>
        <row r="2">
          <cell r="H2">
            <v>0.28170000000000001</v>
          </cell>
          <cell r="I2">
            <v>0.46079999999999999</v>
          </cell>
          <cell r="K2">
            <v>1.17</v>
          </cell>
          <cell r="L2">
            <v>1.56</v>
          </cell>
          <cell r="M2">
            <v>0.31036694126548503</v>
          </cell>
          <cell r="N2">
            <v>0.21013607120076472</v>
          </cell>
          <cell r="O2">
            <v>1</v>
          </cell>
          <cell r="Q2" t="str">
            <v>Fulham</v>
          </cell>
          <cell r="R2" t="str">
            <v>Arsenal</v>
          </cell>
        </row>
        <row r="3">
          <cell r="H3">
            <v>0.36980000000000002</v>
          </cell>
          <cell r="I3">
            <v>0.35310000000000002</v>
          </cell>
          <cell r="K3">
            <v>1.27</v>
          </cell>
          <cell r="L3">
            <v>1.23</v>
          </cell>
          <cell r="M3">
            <v>0.28083162177837978</v>
          </cell>
          <cell r="N3">
            <v>0.29229257768085942</v>
          </cell>
          <cell r="O3">
            <v>1</v>
          </cell>
          <cell r="Q3" t="str">
            <v>Crystal Palace</v>
          </cell>
          <cell r="R3" t="str">
            <v>Southampton</v>
          </cell>
        </row>
        <row r="4">
          <cell r="H4">
            <v>0.83579999999999999</v>
          </cell>
          <cell r="I4">
            <v>4.3799999999999999E-2</v>
          </cell>
          <cell r="K4">
            <v>2.67</v>
          </cell>
          <cell r="L4">
            <v>0.47</v>
          </cell>
          <cell r="M4">
            <v>6.9252225309345994E-2</v>
          </cell>
          <cell r="N4">
            <v>0.62500226828270078</v>
          </cell>
          <cell r="O4">
            <v>1</v>
          </cell>
          <cell r="Q4" t="str">
            <v>Liverpool</v>
          </cell>
          <cell r="R4" t="str">
            <v>Leeds United</v>
          </cell>
        </row>
        <row r="5">
          <cell r="H5">
            <v>0.48870000000000002</v>
          </cell>
          <cell r="I5">
            <v>0.25559999999999999</v>
          </cell>
          <cell r="K5">
            <v>1.6</v>
          </cell>
          <cell r="L5">
            <v>1.08</v>
          </cell>
          <cell r="M5">
            <v>0.20189651799465538</v>
          </cell>
          <cell r="N5">
            <v>0.33959552564493911</v>
          </cell>
          <cell r="O5">
            <v>1</v>
          </cell>
          <cell r="Q5" t="str">
            <v>West Ham</v>
          </cell>
          <cell r="R5" t="str">
            <v>Newcastle</v>
          </cell>
        </row>
        <row r="6">
          <cell r="H6">
            <v>0.2392</v>
          </cell>
          <cell r="I6">
            <v>0.50129999999999997</v>
          </cell>
          <cell r="K6">
            <v>1</v>
          </cell>
          <cell r="L6">
            <v>1.57</v>
          </cell>
          <cell r="M6">
            <v>0.36787944117144233</v>
          </cell>
          <cell r="N6">
            <v>0.20804518235702046</v>
          </cell>
          <cell r="O6">
            <v>1</v>
          </cell>
          <cell r="Q6" t="str">
            <v>West Bromwich</v>
          </cell>
          <cell r="R6" t="str">
            <v>Leicester City</v>
          </cell>
        </row>
        <row r="7">
          <cell r="H7">
            <v>0.50239999999999996</v>
          </cell>
          <cell r="I7">
            <v>0.24429999999999999</v>
          </cell>
          <cell r="K7">
            <v>1.63</v>
          </cell>
          <cell r="L7">
            <v>1.06</v>
          </cell>
          <cell r="M7">
            <v>0.19592957412690937</v>
          </cell>
          <cell r="N7">
            <v>0.3464558103300574</v>
          </cell>
          <cell r="O7">
            <v>1</v>
          </cell>
          <cell r="Q7" t="str">
            <v>Tottenham</v>
          </cell>
          <cell r="R7" t="str">
            <v>Everton</v>
          </cell>
        </row>
        <row r="8">
          <cell r="H8">
            <v>0.3155</v>
          </cell>
          <cell r="I8">
            <v>0.38200000000000001</v>
          </cell>
          <cell r="K8">
            <v>1.01</v>
          </cell>
          <cell r="L8">
            <v>1.1399999999999999</v>
          </cell>
          <cell r="M8">
            <v>0.36421897957152333</v>
          </cell>
          <cell r="N8">
            <v>0.31981902181630395</v>
          </cell>
          <cell r="O8">
            <v>1</v>
          </cell>
          <cell r="Q8" t="str">
            <v>Sheffield United</v>
          </cell>
          <cell r="R8" t="str">
            <v>Wolverhampton</v>
          </cell>
        </row>
        <row r="9">
          <cell r="H9">
            <v>0.19439999999999999</v>
          </cell>
          <cell r="I9">
            <v>0.5806</v>
          </cell>
          <cell r="K9">
            <v>1.02</v>
          </cell>
          <cell r="L9">
            <v>1.93</v>
          </cell>
          <cell r="M9">
            <v>0.3605949401730783</v>
          </cell>
          <cell r="N9">
            <v>0.14514819848362373</v>
          </cell>
          <cell r="O9">
            <v>1</v>
          </cell>
          <cell r="Q9" t="str">
            <v>Brighton and Hove</v>
          </cell>
          <cell r="R9" t="str">
            <v>Chelsea</v>
          </cell>
        </row>
        <row r="10">
          <cell r="H10">
            <v>0.56620000000000004</v>
          </cell>
          <cell r="I10">
            <v>0.1817</v>
          </cell>
          <cell r="K10">
            <v>1.64</v>
          </cell>
          <cell r="L10">
            <v>0.81</v>
          </cell>
          <cell r="M10">
            <v>0.19398004229089191</v>
          </cell>
          <cell r="N10">
            <v>0.44485806622294111</v>
          </cell>
          <cell r="O10">
            <v>2</v>
          </cell>
          <cell r="Q10" t="str">
            <v>Everton</v>
          </cell>
          <cell r="R10" t="str">
            <v>West Bromwich</v>
          </cell>
        </row>
        <row r="11">
          <cell r="H11">
            <v>0.45090000000000002</v>
          </cell>
          <cell r="I11">
            <v>0.27829999999999999</v>
          </cell>
          <cell r="K11">
            <v>1.44</v>
          </cell>
          <cell r="L11">
            <v>1.07</v>
          </cell>
          <cell r="M11">
            <v>0.23692775868212176</v>
          </cell>
          <cell r="N11">
            <v>0.34300851741870664</v>
          </cell>
          <cell r="O11">
            <v>2</v>
          </cell>
          <cell r="Q11" t="str">
            <v>Leeds United</v>
          </cell>
          <cell r="R11" t="str">
            <v>Fulham</v>
          </cell>
        </row>
        <row r="12">
          <cell r="H12">
            <v>0.7097</v>
          </cell>
          <cell r="I12">
            <v>9.6299999999999997E-2</v>
          </cell>
          <cell r="K12">
            <v>2.04</v>
          </cell>
          <cell r="L12">
            <v>0.6</v>
          </cell>
          <cell r="M12">
            <v>0.13002871087842591</v>
          </cell>
          <cell r="N12">
            <v>0.54881163609402639</v>
          </cell>
          <cell r="O12">
            <v>2</v>
          </cell>
          <cell r="Q12" t="str">
            <v>Manchester United</v>
          </cell>
          <cell r="R12" t="str">
            <v>Crystal Palace</v>
          </cell>
        </row>
        <row r="13">
          <cell r="H13">
            <v>0.57069999999999999</v>
          </cell>
          <cell r="I13">
            <v>0.20100000000000001</v>
          </cell>
          <cell r="K13">
            <v>1.89</v>
          </cell>
          <cell r="L13">
            <v>1.03</v>
          </cell>
          <cell r="M13">
            <v>0.15107180883637086</v>
          </cell>
          <cell r="N13">
            <v>0.35700696056914738</v>
          </cell>
          <cell r="O13">
            <v>2</v>
          </cell>
          <cell r="Q13" t="str">
            <v>Arsenal</v>
          </cell>
          <cell r="R13" t="str">
            <v>West Ham</v>
          </cell>
        </row>
        <row r="14">
          <cell r="H14">
            <v>0.34949999999999998</v>
          </cell>
          <cell r="I14">
            <v>0.38829999999999998</v>
          </cell>
          <cell r="K14">
            <v>1.33</v>
          </cell>
          <cell r="L14">
            <v>1.41</v>
          </cell>
          <cell r="M14">
            <v>0.26447726129982396</v>
          </cell>
          <cell r="N14">
            <v>0.24414328315343711</v>
          </cell>
          <cell r="O14">
            <v>2</v>
          </cell>
          <cell r="Q14" t="str">
            <v>Southampton</v>
          </cell>
          <cell r="R14" t="str">
            <v>Tottenham</v>
          </cell>
        </row>
        <row r="15">
          <cell r="H15">
            <v>0.39500000000000002</v>
          </cell>
          <cell r="I15">
            <v>0.32350000000000001</v>
          </cell>
          <cell r="K15">
            <v>1.28</v>
          </cell>
          <cell r="L15">
            <v>1.1299999999999999</v>
          </cell>
          <cell r="M15">
            <v>0.27803730045319414</v>
          </cell>
          <cell r="N15">
            <v>0.32303325642225295</v>
          </cell>
          <cell r="O15">
            <v>2</v>
          </cell>
          <cell r="Q15" t="str">
            <v>Newcastle</v>
          </cell>
          <cell r="R15" t="str">
            <v>Brighton and Hove</v>
          </cell>
        </row>
        <row r="16">
          <cell r="H16">
            <v>0.33589999999999998</v>
          </cell>
          <cell r="I16">
            <v>0.43140000000000001</v>
          </cell>
          <cell r="K16">
            <v>1.56</v>
          </cell>
          <cell r="L16">
            <v>1.79</v>
          </cell>
          <cell r="M16">
            <v>0.21013607120076472</v>
          </cell>
          <cell r="N16">
            <v>0.16696016966704069</v>
          </cell>
          <cell r="O16">
            <v>2</v>
          </cell>
          <cell r="Q16" t="str">
            <v>Chelsea</v>
          </cell>
          <cell r="R16" t="str">
            <v>Liverpool</v>
          </cell>
        </row>
        <row r="17">
          <cell r="H17">
            <v>0.57840000000000003</v>
          </cell>
          <cell r="I17">
            <v>0.17610000000000001</v>
          </cell>
          <cell r="K17">
            <v>1.69</v>
          </cell>
          <cell r="L17">
            <v>0.81</v>
          </cell>
          <cell r="M17">
            <v>0.18451952399298926</v>
          </cell>
          <cell r="N17">
            <v>0.44485806622294111</v>
          </cell>
          <cell r="O17">
            <v>2</v>
          </cell>
          <cell r="Q17" t="str">
            <v>Leicester City</v>
          </cell>
          <cell r="R17" t="str">
            <v>Burnley</v>
          </cell>
        </row>
        <row r="18">
          <cell r="H18">
            <v>0.40849999999999997</v>
          </cell>
          <cell r="I18">
            <v>0.307</v>
          </cell>
          <cell r="K18">
            <v>1.29</v>
          </cell>
          <cell r="L18">
            <v>1.08</v>
          </cell>
          <cell r="M18">
            <v>0.27527078308975234</v>
          </cell>
          <cell r="N18">
            <v>0.33959552564493911</v>
          </cell>
          <cell r="O18">
            <v>2</v>
          </cell>
          <cell r="Q18" t="str">
            <v>Aston Villa</v>
          </cell>
          <cell r="R18" t="str">
            <v>Sheffield United</v>
          </cell>
        </row>
        <row r="19">
          <cell r="H19">
            <v>0.15490000000000001</v>
          </cell>
          <cell r="I19">
            <v>0.6341</v>
          </cell>
          <cell r="K19">
            <v>0.89</v>
          </cell>
          <cell r="L19">
            <v>2.0299999999999998</v>
          </cell>
          <cell r="M19">
            <v>0.4106557527523455</v>
          </cell>
          <cell r="N19">
            <v>0.13133552114849312</v>
          </cell>
          <cell r="O19">
            <v>2</v>
          </cell>
          <cell r="Q19" t="str">
            <v>Wolverhampton</v>
          </cell>
          <cell r="R19" t="str">
            <v>Manchester City</v>
          </cell>
        </row>
        <row r="20">
          <cell r="H20">
            <v>0.2135</v>
          </cell>
          <cell r="I20">
            <v>0.5444</v>
          </cell>
          <cell r="K20">
            <v>1</v>
          </cell>
          <cell r="L20">
            <v>1.75</v>
          </cell>
          <cell r="M20">
            <v>0.36787944117144233</v>
          </cell>
          <cell r="N20">
            <v>0.17377394345044514</v>
          </cell>
          <cell r="O20">
            <v>3</v>
          </cell>
          <cell r="Q20" t="str">
            <v>Brighton and Hove</v>
          </cell>
          <cell r="R20" t="str">
            <v>Manchester United</v>
          </cell>
        </row>
        <row r="21">
          <cell r="H21">
            <v>0.33019999999999999</v>
          </cell>
          <cell r="I21">
            <v>0.39279999999999998</v>
          </cell>
          <cell r="K21">
            <v>1.18</v>
          </cell>
          <cell r="L21">
            <v>1.31</v>
          </cell>
          <cell r="M21">
            <v>0.30727873860113125</v>
          </cell>
          <cell r="N21">
            <v>0.26982005638468681</v>
          </cell>
          <cell r="O21">
            <v>3</v>
          </cell>
          <cell r="Q21" t="str">
            <v>Crystal Palace</v>
          </cell>
          <cell r="R21" t="str">
            <v>Everton</v>
          </cell>
        </row>
        <row r="22">
          <cell r="H22">
            <v>0.15279999999999999</v>
          </cell>
          <cell r="I22">
            <v>0.64429999999999998</v>
          </cell>
          <cell r="K22">
            <v>0.93</v>
          </cell>
          <cell r="L22">
            <v>2.13</v>
          </cell>
          <cell r="M22">
            <v>0.39455371037160109</v>
          </cell>
          <cell r="N22">
            <v>0.11883729385240965</v>
          </cell>
          <cell r="O22">
            <v>3</v>
          </cell>
          <cell r="Q22" t="str">
            <v>West Bromwich</v>
          </cell>
          <cell r="R22" t="str">
            <v>Chelsea</v>
          </cell>
        </row>
        <row r="23">
          <cell r="H23">
            <v>0.40479999999999999</v>
          </cell>
          <cell r="I23">
            <v>0.33210000000000001</v>
          </cell>
          <cell r="K23">
            <v>1.44</v>
          </cell>
          <cell r="L23">
            <v>1.28</v>
          </cell>
          <cell r="M23">
            <v>0.23692775868212176</v>
          </cell>
          <cell r="N23">
            <v>0.27803730045319414</v>
          </cell>
          <cell r="O23">
            <v>3</v>
          </cell>
          <cell r="Q23" t="str">
            <v>Burnley</v>
          </cell>
          <cell r="R23" t="str">
            <v>Southampton</v>
          </cell>
        </row>
        <row r="24">
          <cell r="H24">
            <v>0.44540000000000002</v>
          </cell>
          <cell r="I24">
            <v>0.27929999999999999</v>
          </cell>
          <cell r="K24">
            <v>1.4</v>
          </cell>
          <cell r="L24">
            <v>1.05</v>
          </cell>
          <cell r="M24">
            <v>0.24659696394160649</v>
          </cell>
          <cell r="N24">
            <v>0.34993774911115533</v>
          </cell>
          <cell r="O24">
            <v>3</v>
          </cell>
          <cell r="Q24" t="str">
            <v>Sheffield United</v>
          </cell>
          <cell r="R24" t="str">
            <v>Leeds United</v>
          </cell>
        </row>
        <row r="25">
          <cell r="H25">
            <v>0.60360000000000003</v>
          </cell>
          <cell r="I25">
            <v>0.16769999999999999</v>
          </cell>
          <cell r="K25">
            <v>1.85</v>
          </cell>
          <cell r="L25">
            <v>0.86</v>
          </cell>
          <cell r="M25">
            <v>0.15723716631362761</v>
          </cell>
          <cell r="N25">
            <v>0.42316208231774882</v>
          </cell>
          <cell r="O25">
            <v>3</v>
          </cell>
          <cell r="Q25" t="str">
            <v>Tottenham</v>
          </cell>
          <cell r="R25" t="str">
            <v>Newcastle</v>
          </cell>
        </row>
        <row r="26">
          <cell r="H26">
            <v>0.74250000000000005</v>
          </cell>
          <cell r="I26">
            <v>9.5699999999999993E-2</v>
          </cell>
          <cell r="K26">
            <v>2.48</v>
          </cell>
          <cell r="L26">
            <v>0.77</v>
          </cell>
          <cell r="M26">
            <v>8.3743225592195963E-2</v>
          </cell>
          <cell r="N26">
            <v>0.46301306831122807</v>
          </cell>
          <cell r="O26">
            <v>3</v>
          </cell>
          <cell r="Q26" t="str">
            <v>Manchester City</v>
          </cell>
          <cell r="R26" t="str">
            <v>Leicester City</v>
          </cell>
        </row>
        <row r="27">
          <cell r="H27">
            <v>0.33239999999999997</v>
          </cell>
          <cell r="I27">
            <v>0.39329999999999998</v>
          </cell>
          <cell r="K27">
            <v>1.2</v>
          </cell>
          <cell r="L27">
            <v>1.33</v>
          </cell>
          <cell r="M27">
            <v>0.30119421191220214</v>
          </cell>
          <cell r="N27">
            <v>0.26447726129982396</v>
          </cell>
          <cell r="O27">
            <v>3</v>
          </cell>
          <cell r="Q27" t="str">
            <v>West Ham</v>
          </cell>
          <cell r="R27" t="str">
            <v>Wolverhampton</v>
          </cell>
        </row>
        <row r="28">
          <cell r="H28">
            <v>0.373</v>
          </cell>
          <cell r="I28">
            <v>0.35210000000000002</v>
          </cell>
          <cell r="K28">
            <v>1.29</v>
          </cell>
          <cell r="L28">
            <v>1.24</v>
          </cell>
          <cell r="M28">
            <v>0.27527078308975234</v>
          </cell>
          <cell r="N28">
            <v>0.28938421793905061</v>
          </cell>
          <cell r="O28">
            <v>3</v>
          </cell>
          <cell r="Q28" t="str">
            <v>Fulham</v>
          </cell>
          <cell r="R28" t="str">
            <v>Aston Villa</v>
          </cell>
        </row>
        <row r="29">
          <cell r="H29">
            <v>0.66</v>
          </cell>
          <cell r="I29">
            <v>0.14680000000000001</v>
          </cell>
          <cell r="K29">
            <v>2.25</v>
          </cell>
          <cell r="L29">
            <v>0.96</v>
          </cell>
          <cell r="M29">
            <v>0.10539922456186433</v>
          </cell>
          <cell r="N29">
            <v>0.38289288597511206</v>
          </cell>
          <cell r="O29">
            <v>3</v>
          </cell>
          <cell r="Q29" t="str">
            <v>Liverpool</v>
          </cell>
          <cell r="R29" t="str">
            <v>Arsenal</v>
          </cell>
        </row>
        <row r="30">
          <cell r="H30">
            <v>0.67330000000000001</v>
          </cell>
          <cell r="I30">
            <v>0.12720000000000001</v>
          </cell>
          <cell r="K30">
            <v>2.09</v>
          </cell>
          <cell r="L30">
            <v>0.78</v>
          </cell>
          <cell r="M30">
            <v>0.12368713581745483</v>
          </cell>
          <cell r="N30">
            <v>0.45840601130522352</v>
          </cell>
          <cell r="O30">
            <v>4</v>
          </cell>
          <cell r="Q30" t="str">
            <v>Chelsea</v>
          </cell>
          <cell r="R30" t="str">
            <v>Crystal Palace</v>
          </cell>
        </row>
        <row r="31">
          <cell r="H31">
            <v>0.50980000000000003</v>
          </cell>
          <cell r="I31">
            <v>0.23569999999999999</v>
          </cell>
          <cell r="K31">
            <v>1.62</v>
          </cell>
          <cell r="L31">
            <v>1.02</v>
          </cell>
          <cell r="M31">
            <v>0.19789869908361465</v>
          </cell>
          <cell r="N31">
            <v>0.3605949401730783</v>
          </cell>
          <cell r="O31">
            <v>4</v>
          </cell>
          <cell r="Q31" t="str">
            <v>Everton</v>
          </cell>
          <cell r="R31" t="str">
            <v>Brighton and Hove</v>
          </cell>
        </row>
        <row r="32">
          <cell r="H32">
            <v>8.7300000000000003E-2</v>
          </cell>
          <cell r="I32">
            <v>0.77100000000000002</v>
          </cell>
          <cell r="K32">
            <v>0.85</v>
          </cell>
          <cell r="L32">
            <v>2.78</v>
          </cell>
          <cell r="M32">
            <v>0.42741493194872671</v>
          </cell>
          <cell r="N32">
            <v>6.2038507377358318E-2</v>
          </cell>
          <cell r="O32">
            <v>4</v>
          </cell>
          <cell r="Q32" t="str">
            <v>Leeds United</v>
          </cell>
          <cell r="R32" t="str">
            <v>Manchester City</v>
          </cell>
        </row>
        <row r="33">
          <cell r="H33">
            <v>0.377</v>
          </cell>
          <cell r="I33">
            <v>0.34100000000000003</v>
          </cell>
          <cell r="K33">
            <v>1.25</v>
          </cell>
          <cell r="L33">
            <v>1.17</v>
          </cell>
          <cell r="M33">
            <v>0.28650479686019009</v>
          </cell>
          <cell r="N33">
            <v>0.31036694126548503</v>
          </cell>
          <cell r="O33">
            <v>4</v>
          </cell>
          <cell r="Q33" t="str">
            <v>Newcastle</v>
          </cell>
          <cell r="R33" t="str">
            <v>Burnley</v>
          </cell>
        </row>
        <row r="34">
          <cell r="H34">
            <v>0.59330000000000005</v>
          </cell>
          <cell r="I34">
            <v>0.1875</v>
          </cell>
          <cell r="K34">
            <v>1.99</v>
          </cell>
          <cell r="L34">
            <v>1.02</v>
          </cell>
          <cell r="M34">
            <v>0.13669542544552385</v>
          </cell>
          <cell r="N34">
            <v>0.3605949401730783</v>
          </cell>
          <cell r="O34">
            <v>4</v>
          </cell>
          <cell r="Q34" t="str">
            <v>Leicester City</v>
          </cell>
          <cell r="R34" t="str">
            <v>West Ham</v>
          </cell>
        </row>
        <row r="35">
          <cell r="H35">
            <v>0.55610000000000004</v>
          </cell>
          <cell r="I35">
            <v>0.2039</v>
          </cell>
          <cell r="K35">
            <v>1.76</v>
          </cell>
          <cell r="L35">
            <v>0.97</v>
          </cell>
          <cell r="M35">
            <v>0.17204486382305054</v>
          </cell>
          <cell r="N35">
            <v>0.37908303810339883</v>
          </cell>
          <cell r="O35">
            <v>4</v>
          </cell>
          <cell r="Q35" t="str">
            <v>Southampton</v>
          </cell>
          <cell r="R35" t="str">
            <v>West Bromwich</v>
          </cell>
        </row>
        <row r="36">
          <cell r="H36">
            <v>0.58150000000000002</v>
          </cell>
          <cell r="I36">
            <v>0.1772</v>
          </cell>
          <cell r="K36">
            <v>1.73</v>
          </cell>
          <cell r="L36">
            <v>0.84</v>
          </cell>
          <cell r="M36">
            <v>0.17728440996987782</v>
          </cell>
          <cell r="N36">
            <v>0.43171052342907973</v>
          </cell>
          <cell r="O36">
            <v>4</v>
          </cell>
          <cell r="Q36" t="str">
            <v>Arsenal</v>
          </cell>
          <cell r="R36" t="str">
            <v>Sheffield United</v>
          </cell>
        </row>
        <row r="37">
          <cell r="H37">
            <v>0.56359999999999999</v>
          </cell>
          <cell r="I37">
            <v>0.18429999999999999</v>
          </cell>
          <cell r="K37">
            <v>1.64</v>
          </cell>
          <cell r="L37">
            <v>0.82</v>
          </cell>
          <cell r="M37">
            <v>0.19398004229089191</v>
          </cell>
          <cell r="N37">
            <v>0.4404316545059993</v>
          </cell>
          <cell r="O37">
            <v>4</v>
          </cell>
          <cell r="Q37" t="str">
            <v>Wolverhampton</v>
          </cell>
          <cell r="R37" t="str">
            <v>Fulham</v>
          </cell>
        </row>
        <row r="38">
          <cell r="H38">
            <v>0.52110000000000001</v>
          </cell>
          <cell r="I38">
            <v>0.246</v>
          </cell>
          <cell r="K38">
            <v>1.86</v>
          </cell>
          <cell r="L38">
            <v>1.21</v>
          </cell>
          <cell r="M38">
            <v>0.15567263036799731</v>
          </cell>
          <cell r="N38">
            <v>0.29819727942988739</v>
          </cell>
          <cell r="O38">
            <v>4</v>
          </cell>
          <cell r="Q38" t="str">
            <v>Manchester United</v>
          </cell>
          <cell r="R38" t="str">
            <v>Tottenham</v>
          </cell>
        </row>
        <row r="39">
          <cell r="H39">
            <v>0.1201</v>
          </cell>
          <cell r="I39">
            <v>0.7</v>
          </cell>
          <cell r="K39">
            <v>0.85</v>
          </cell>
          <cell r="L39">
            <v>2.33</v>
          </cell>
          <cell r="M39">
            <v>0.42741493194872671</v>
          </cell>
          <cell r="N39">
            <v>9.7295747089532758E-2</v>
          </cell>
          <cell r="O39">
            <v>4</v>
          </cell>
          <cell r="Q39" t="str">
            <v>Aston Villa</v>
          </cell>
          <cell r="R39" t="str">
            <v>Liverpool</v>
          </cell>
        </row>
        <row r="40">
          <cell r="H40">
            <v>0.24610000000000001</v>
          </cell>
          <cell r="I40">
            <v>0.5353</v>
          </cell>
          <cell r="K40">
            <v>1.34</v>
          </cell>
          <cell r="L40">
            <v>2.0499999999999998</v>
          </cell>
          <cell r="M40">
            <v>0.26184566858032599</v>
          </cell>
          <cell r="N40">
            <v>0.12873490358780423</v>
          </cell>
          <cell r="O40">
            <v>5</v>
          </cell>
          <cell r="Q40" t="str">
            <v>Everton</v>
          </cell>
          <cell r="R40" t="str">
            <v>Liverpool</v>
          </cell>
        </row>
        <row r="41">
          <cell r="H41">
            <v>0.63719999999999999</v>
          </cell>
          <cell r="I41">
            <v>0.15609999999999999</v>
          </cell>
          <cell r="K41">
            <v>2.09</v>
          </cell>
          <cell r="L41">
            <v>0.92</v>
          </cell>
          <cell r="M41">
            <v>0.12368713581745483</v>
          </cell>
          <cell r="N41">
            <v>0.39851904108451414</v>
          </cell>
          <cell r="O41">
            <v>5</v>
          </cell>
          <cell r="Q41" t="str">
            <v>Chelsea</v>
          </cell>
          <cell r="R41" t="str">
            <v>Southampton</v>
          </cell>
        </row>
        <row r="42">
          <cell r="H42">
            <v>0.69430000000000003</v>
          </cell>
          <cell r="I42">
            <v>0.12909999999999999</v>
          </cell>
          <cell r="K42">
            <v>2.4300000000000002</v>
          </cell>
          <cell r="L42">
            <v>0.96</v>
          </cell>
          <cell r="M42">
            <v>8.8036832582372548E-2</v>
          </cell>
          <cell r="N42">
            <v>0.38289288597511206</v>
          </cell>
          <cell r="O42">
            <v>5</v>
          </cell>
          <cell r="Q42" t="str">
            <v>Manchester City</v>
          </cell>
          <cell r="R42" t="str">
            <v>Arsenal</v>
          </cell>
        </row>
        <row r="43">
          <cell r="H43">
            <v>0.22539999999999999</v>
          </cell>
          <cell r="I43">
            <v>0.54159999999999997</v>
          </cell>
          <cell r="K43">
            <v>1.1200000000000001</v>
          </cell>
          <cell r="L43">
            <v>1.85</v>
          </cell>
          <cell r="M43">
            <v>0.32627979462303947</v>
          </cell>
          <cell r="N43">
            <v>0.15723716631362761</v>
          </cell>
          <cell r="O43">
            <v>5</v>
          </cell>
          <cell r="Q43" t="str">
            <v>Newcastle</v>
          </cell>
          <cell r="R43" t="str">
            <v>Manchester United</v>
          </cell>
        </row>
        <row r="44">
          <cell r="H44">
            <v>0.47389999999999999</v>
          </cell>
          <cell r="I44">
            <v>0.24660000000000001</v>
          </cell>
          <cell r="K44">
            <v>1.39</v>
          </cell>
          <cell r="L44">
            <v>0.92</v>
          </cell>
          <cell r="M44">
            <v>0.24907530463166822</v>
          </cell>
          <cell r="N44">
            <v>0.39851904108451414</v>
          </cell>
          <cell r="O44">
            <v>5</v>
          </cell>
          <cell r="Q44" t="str">
            <v>Sheffield United</v>
          </cell>
          <cell r="R44" t="str">
            <v>Fulham</v>
          </cell>
        </row>
        <row r="45">
          <cell r="H45">
            <v>0.38340000000000002</v>
          </cell>
          <cell r="I45">
            <v>0.34200000000000003</v>
          </cell>
          <cell r="K45">
            <v>1.31</v>
          </cell>
          <cell r="L45">
            <v>1.22</v>
          </cell>
          <cell r="M45">
            <v>0.26982005638468681</v>
          </cell>
          <cell r="N45">
            <v>0.29523016692401421</v>
          </cell>
          <cell r="O45">
            <v>5</v>
          </cell>
          <cell r="Q45" t="str">
            <v>Crystal Palace</v>
          </cell>
          <cell r="R45" t="str">
            <v>Brighton and Hove</v>
          </cell>
        </row>
        <row r="46">
          <cell r="H46">
            <v>0.55879999999999996</v>
          </cell>
          <cell r="I46">
            <v>0.217</v>
          </cell>
          <cell r="K46">
            <v>1.96</v>
          </cell>
          <cell r="L46">
            <v>1.1399999999999999</v>
          </cell>
          <cell r="M46">
            <v>0.140858420921045</v>
          </cell>
          <cell r="N46">
            <v>0.31981902181630395</v>
          </cell>
          <cell r="O46">
            <v>5</v>
          </cell>
          <cell r="Q46" t="str">
            <v>Tottenham</v>
          </cell>
          <cell r="R46" t="str">
            <v>West Ham</v>
          </cell>
        </row>
        <row r="47">
          <cell r="H47">
            <v>0.54239999999999999</v>
          </cell>
          <cell r="I47">
            <v>0.22339999999999999</v>
          </cell>
          <cell r="K47">
            <v>1.84</v>
          </cell>
          <cell r="L47">
            <v>1.1000000000000001</v>
          </cell>
          <cell r="M47">
            <v>0.15881742610692068</v>
          </cell>
          <cell r="N47">
            <v>0.33287108369807955</v>
          </cell>
          <cell r="O47">
            <v>5</v>
          </cell>
          <cell r="Q47" t="str">
            <v>Leicester City</v>
          </cell>
          <cell r="R47" t="str">
            <v>Aston Villa</v>
          </cell>
        </row>
        <row r="48">
          <cell r="H48">
            <v>0.32779999999999998</v>
          </cell>
          <cell r="I48">
            <v>0.39689999999999998</v>
          </cell>
          <cell r="K48">
            <v>1.18</v>
          </cell>
          <cell r="L48">
            <v>1.33</v>
          </cell>
          <cell r="M48">
            <v>0.30727873860113125</v>
          </cell>
          <cell r="N48">
            <v>0.26447726129982396</v>
          </cell>
          <cell r="O48">
            <v>5</v>
          </cell>
          <cell r="Q48" t="str">
            <v>West Bromwich</v>
          </cell>
          <cell r="R48" t="str">
            <v>Burnley</v>
          </cell>
        </row>
        <row r="49">
          <cell r="H49">
            <v>0.3342</v>
          </cell>
          <cell r="I49">
            <v>0.3881</v>
          </cell>
          <cell r="K49">
            <v>1.18</v>
          </cell>
          <cell r="L49">
            <v>1.3</v>
          </cell>
          <cell r="M49">
            <v>0.30727873860113125</v>
          </cell>
          <cell r="N49">
            <v>0.27253179303401259</v>
          </cell>
          <cell r="O49">
            <v>5</v>
          </cell>
          <cell r="Q49" t="str">
            <v>Leeds United</v>
          </cell>
          <cell r="R49" t="str">
            <v>Wolverhampton</v>
          </cell>
        </row>
        <row r="50">
          <cell r="H50">
            <v>0.52800000000000002</v>
          </cell>
          <cell r="I50">
            <v>0.23039999999999999</v>
          </cell>
          <cell r="K50">
            <v>1.76</v>
          </cell>
          <cell r="L50">
            <v>1.08</v>
          </cell>
          <cell r="M50">
            <v>0.17204486382305054</v>
          </cell>
          <cell r="N50">
            <v>0.33959552564493911</v>
          </cell>
          <cell r="O50">
            <v>6</v>
          </cell>
          <cell r="Q50" t="str">
            <v>Aston Villa</v>
          </cell>
          <cell r="R50" t="str">
            <v>Leeds United</v>
          </cell>
        </row>
        <row r="51">
          <cell r="H51">
            <v>0.1623</v>
          </cell>
          <cell r="I51">
            <v>0.65010000000000001</v>
          </cell>
          <cell r="K51">
            <v>1.1200000000000001</v>
          </cell>
          <cell r="L51">
            <v>2.39</v>
          </cell>
          <cell r="M51">
            <v>0.32627979462303947</v>
          </cell>
          <cell r="N51">
            <v>9.1629683877504836E-2</v>
          </cell>
          <cell r="O51">
            <v>6</v>
          </cell>
          <cell r="Q51" t="str">
            <v>West Ham</v>
          </cell>
          <cell r="R51" t="str">
            <v>Manchester City</v>
          </cell>
        </row>
        <row r="52">
          <cell r="H52">
            <v>0.38590000000000002</v>
          </cell>
          <cell r="I52">
            <v>0.33260000000000001</v>
          </cell>
          <cell r="K52">
            <v>1.27</v>
          </cell>
          <cell r="L52">
            <v>1.1599999999999999</v>
          </cell>
          <cell r="M52">
            <v>0.28083162177837978</v>
          </cell>
          <cell r="N52">
            <v>0.31348618088260533</v>
          </cell>
          <cell r="O52">
            <v>6</v>
          </cell>
          <cell r="Q52" t="str">
            <v>Fulham</v>
          </cell>
          <cell r="R52" t="str">
            <v>Crystal Palace</v>
          </cell>
        </row>
        <row r="53">
          <cell r="H53">
            <v>0.42309999999999998</v>
          </cell>
          <cell r="I53">
            <v>0.34110000000000001</v>
          </cell>
          <cell r="K53">
            <v>1.74</v>
          </cell>
          <cell r="L53">
            <v>1.55</v>
          </cell>
          <cell r="M53">
            <v>0.17552040061699686</v>
          </cell>
          <cell r="N53">
            <v>0.21224797382674304</v>
          </cell>
          <cell r="O53">
            <v>6</v>
          </cell>
          <cell r="Q53" t="str">
            <v>Manchester United</v>
          </cell>
          <cell r="R53" t="str">
            <v>Chelsea</v>
          </cell>
        </row>
        <row r="54">
          <cell r="H54">
            <v>0.8014</v>
          </cell>
          <cell r="I54">
            <v>5.9499999999999997E-2</v>
          </cell>
          <cell r="K54">
            <v>2.54</v>
          </cell>
          <cell r="L54">
            <v>0.55000000000000004</v>
          </cell>
          <cell r="M54">
            <v>7.8866399790674946E-2</v>
          </cell>
          <cell r="N54">
            <v>0.57694981038048665</v>
          </cell>
          <cell r="O54">
            <v>6</v>
          </cell>
          <cell r="Q54" t="str">
            <v>Liverpool</v>
          </cell>
          <cell r="R54" t="str">
            <v>Sheffield United</v>
          </cell>
        </row>
        <row r="55">
          <cell r="H55">
            <v>0.35449999999999998</v>
          </cell>
          <cell r="I55">
            <v>0.38869999999999999</v>
          </cell>
          <cell r="K55">
            <v>1.38</v>
          </cell>
          <cell r="L55">
            <v>1.46</v>
          </cell>
          <cell r="M55">
            <v>0.25157855305975652</v>
          </cell>
          <cell r="N55">
            <v>0.23223627472975883</v>
          </cell>
          <cell r="O55">
            <v>6</v>
          </cell>
          <cell r="Q55" t="str">
            <v>Southampton</v>
          </cell>
          <cell r="R55" t="str">
            <v>Everton</v>
          </cell>
        </row>
        <row r="56">
          <cell r="H56">
            <v>0.52049999999999996</v>
          </cell>
          <cell r="I56">
            <v>0.20830000000000001</v>
          </cell>
          <cell r="K56">
            <v>1.48</v>
          </cell>
          <cell r="L56">
            <v>0.83</v>
          </cell>
          <cell r="M56">
            <v>0.22763768838381274</v>
          </cell>
          <cell r="N56">
            <v>0.43604928632153561</v>
          </cell>
          <cell r="O56">
            <v>6</v>
          </cell>
          <cell r="Q56" t="str">
            <v>Wolverhampton</v>
          </cell>
          <cell r="R56" t="str">
            <v>Newcastle</v>
          </cell>
        </row>
        <row r="57">
          <cell r="H57">
            <v>0.4219</v>
          </cell>
          <cell r="I57">
            <v>0.31879999999999997</v>
          </cell>
          <cell r="K57">
            <v>1.5</v>
          </cell>
          <cell r="L57">
            <v>1.27</v>
          </cell>
          <cell r="M57">
            <v>0.22313016014842982</v>
          </cell>
          <cell r="N57">
            <v>0.28083162177837978</v>
          </cell>
          <cell r="O57">
            <v>6</v>
          </cell>
          <cell r="Q57" t="str">
            <v>Arsenal</v>
          </cell>
          <cell r="R57" t="str">
            <v>Leicester City</v>
          </cell>
        </row>
        <row r="58">
          <cell r="H58">
            <v>0.56000000000000005</v>
          </cell>
          <cell r="I58">
            <v>0.19439999999999999</v>
          </cell>
          <cell r="K58">
            <v>1.7</v>
          </cell>
          <cell r="L58">
            <v>0.89</v>
          </cell>
          <cell r="M58">
            <v>0.18268352405273466</v>
          </cell>
          <cell r="N58">
            <v>0.4106557527523455</v>
          </cell>
          <cell r="O58">
            <v>6</v>
          </cell>
          <cell r="Q58" t="str">
            <v>Brighton and Hove</v>
          </cell>
          <cell r="R58" t="str">
            <v>West Bromwich</v>
          </cell>
        </row>
        <row r="59">
          <cell r="H59">
            <v>0.2586</v>
          </cell>
          <cell r="I59">
            <v>0.49390000000000001</v>
          </cell>
          <cell r="K59">
            <v>1.1499999999999999</v>
          </cell>
          <cell r="L59">
            <v>1.68</v>
          </cell>
          <cell r="M59">
            <v>0.31663676937905327</v>
          </cell>
          <cell r="N59">
            <v>0.18637397603940997</v>
          </cell>
          <cell r="O59">
            <v>6</v>
          </cell>
          <cell r="Q59" t="str">
            <v>Burnley</v>
          </cell>
          <cell r="R59" t="str">
            <v>Tottenham</v>
          </cell>
        </row>
        <row r="60">
          <cell r="H60">
            <v>0.49309999999999998</v>
          </cell>
          <cell r="I60">
            <v>0.2215</v>
          </cell>
          <cell r="K60">
            <v>1.37</v>
          </cell>
          <cell r="L60">
            <v>0.81</v>
          </cell>
          <cell r="M60">
            <v>0.25410695955280027</v>
          </cell>
          <cell r="N60">
            <v>0.44485806622294111</v>
          </cell>
          <cell r="O60">
            <v>7</v>
          </cell>
          <cell r="Q60" t="str">
            <v>Wolverhampton</v>
          </cell>
          <cell r="R60" t="str">
            <v>Crystal Palace</v>
          </cell>
        </row>
        <row r="61">
          <cell r="H61">
            <v>0.1012</v>
          </cell>
          <cell r="I61">
            <v>0.72289999999999999</v>
          </cell>
          <cell r="K61">
            <v>0.73</v>
          </cell>
          <cell r="L61">
            <v>2.2999999999999998</v>
          </cell>
          <cell r="M61">
            <v>0.48190899009020244</v>
          </cell>
          <cell r="N61">
            <v>0.10025884372280375</v>
          </cell>
          <cell r="O61">
            <v>7</v>
          </cell>
          <cell r="Q61" t="str">
            <v>Sheffield United</v>
          </cell>
          <cell r="R61" t="str">
            <v>Manchester City</v>
          </cell>
        </row>
        <row r="62">
          <cell r="H62">
            <v>0.216</v>
          </cell>
          <cell r="I62">
            <v>0.54049999999999998</v>
          </cell>
          <cell r="K62">
            <v>1</v>
          </cell>
          <cell r="L62">
            <v>1.73</v>
          </cell>
          <cell r="M62">
            <v>0.36787944117144233</v>
          </cell>
          <cell r="N62">
            <v>0.17728440996987782</v>
          </cell>
          <cell r="O62">
            <v>7</v>
          </cell>
          <cell r="Q62" t="str">
            <v>Burnley</v>
          </cell>
          <cell r="R62" t="str">
            <v>Chelsea</v>
          </cell>
        </row>
        <row r="63">
          <cell r="H63">
            <v>0.65180000000000005</v>
          </cell>
          <cell r="I63">
            <v>0.15939999999999999</v>
          </cell>
          <cell r="K63">
            <v>2.36</v>
          </cell>
          <cell r="L63">
            <v>1.0900000000000001</v>
          </cell>
          <cell r="M63">
            <v>9.4420223196302347E-2</v>
          </cell>
          <cell r="N63">
            <v>0.33621649370673334</v>
          </cell>
          <cell r="O63">
            <v>7</v>
          </cell>
          <cell r="Q63" t="str">
            <v>Liverpool</v>
          </cell>
          <cell r="R63" t="str">
            <v>West Ham</v>
          </cell>
        </row>
        <row r="64">
          <cell r="H64">
            <v>0.40479999999999999</v>
          </cell>
          <cell r="I64">
            <v>0.33710000000000001</v>
          </cell>
          <cell r="K64">
            <v>1.48</v>
          </cell>
          <cell r="L64">
            <v>1.33</v>
          </cell>
          <cell r="M64">
            <v>0.22763768838381274</v>
          </cell>
          <cell r="N64">
            <v>0.26447726129982396</v>
          </cell>
          <cell r="O64">
            <v>7</v>
          </cell>
          <cell r="Q64" t="str">
            <v>Aston Villa</v>
          </cell>
          <cell r="R64" t="str">
            <v>Southampton</v>
          </cell>
        </row>
        <row r="65">
          <cell r="H65">
            <v>0.29199999999999998</v>
          </cell>
          <cell r="I65">
            <v>0.44500000000000001</v>
          </cell>
          <cell r="K65">
            <v>1.1599999999999999</v>
          </cell>
          <cell r="L65">
            <v>1.5</v>
          </cell>
          <cell r="M65">
            <v>0.31348618088260533</v>
          </cell>
          <cell r="N65">
            <v>0.22313016014842982</v>
          </cell>
          <cell r="O65">
            <v>7</v>
          </cell>
          <cell r="Q65" t="str">
            <v>Newcastle</v>
          </cell>
          <cell r="R65" t="str">
            <v>Everton</v>
          </cell>
        </row>
        <row r="66">
          <cell r="H66">
            <v>0.51829999999999998</v>
          </cell>
          <cell r="I66">
            <v>0.24079999999999999</v>
          </cell>
          <cell r="K66">
            <v>1.76</v>
          </cell>
          <cell r="L66">
            <v>1.1299999999999999</v>
          </cell>
          <cell r="M66">
            <v>0.17204486382305054</v>
          </cell>
          <cell r="N66">
            <v>0.32303325642225295</v>
          </cell>
          <cell r="O66">
            <v>7</v>
          </cell>
          <cell r="Q66" t="str">
            <v>Manchester United</v>
          </cell>
          <cell r="R66" t="str">
            <v>Arsenal</v>
          </cell>
        </row>
        <row r="67">
          <cell r="H67">
            <v>0.57569999999999999</v>
          </cell>
          <cell r="I67">
            <v>0.19520000000000001</v>
          </cell>
          <cell r="K67">
            <v>1.88</v>
          </cell>
          <cell r="L67">
            <v>1</v>
          </cell>
          <cell r="M67">
            <v>0.15259010575688389</v>
          </cell>
          <cell r="N67">
            <v>0.36787944117144233</v>
          </cell>
          <cell r="O67">
            <v>7</v>
          </cell>
          <cell r="Q67" t="str">
            <v>Tottenham</v>
          </cell>
          <cell r="R67" t="str">
            <v>Brighton and Hove</v>
          </cell>
        </row>
        <row r="68">
          <cell r="H68">
            <v>0.43990000000000001</v>
          </cell>
          <cell r="I68">
            <v>0.28589999999999999</v>
          </cell>
          <cell r="K68">
            <v>1.4</v>
          </cell>
          <cell r="L68">
            <v>1.07</v>
          </cell>
          <cell r="M68">
            <v>0.24659696394160649</v>
          </cell>
          <cell r="N68">
            <v>0.34300851741870664</v>
          </cell>
          <cell r="O68">
            <v>7</v>
          </cell>
          <cell r="Q68" t="str">
            <v>Fulham</v>
          </cell>
          <cell r="R68" t="str">
            <v>West Bromwich</v>
          </cell>
        </row>
        <row r="69">
          <cell r="H69">
            <v>0.28810000000000002</v>
          </cell>
          <cell r="I69">
            <v>0.4602</v>
          </cell>
          <cell r="K69">
            <v>1.23</v>
          </cell>
          <cell r="L69">
            <v>1.62</v>
          </cell>
          <cell r="M69">
            <v>0.29229257768085942</v>
          </cell>
          <cell r="N69">
            <v>0.19789869908361465</v>
          </cell>
          <cell r="O69">
            <v>7</v>
          </cell>
          <cell r="Q69" t="str">
            <v>Leeds United</v>
          </cell>
          <cell r="R69" t="str">
            <v>Leicester City</v>
          </cell>
        </row>
        <row r="70">
          <cell r="H70">
            <v>0.4592</v>
          </cell>
          <cell r="I70">
            <v>0.2661</v>
          </cell>
          <cell r="K70">
            <v>1.42</v>
          </cell>
          <cell r="L70">
            <v>1.01</v>
          </cell>
          <cell r="M70">
            <v>0.24171401689703645</v>
          </cell>
          <cell r="N70">
            <v>0.36421897957152333</v>
          </cell>
          <cell r="O70">
            <v>8</v>
          </cell>
          <cell r="Q70" t="str">
            <v>Brighton and Hove</v>
          </cell>
          <cell r="R70" t="str">
            <v>Burnley</v>
          </cell>
        </row>
        <row r="71">
          <cell r="H71">
            <v>0.51829999999999998</v>
          </cell>
          <cell r="I71">
            <v>0.22989999999999999</v>
          </cell>
          <cell r="K71">
            <v>1.65</v>
          </cell>
          <cell r="L71">
            <v>1.01</v>
          </cell>
          <cell r="M71">
            <v>0.19204990862075413</v>
          </cell>
          <cell r="N71">
            <v>0.36421897957152333</v>
          </cell>
          <cell r="O71">
            <v>8</v>
          </cell>
          <cell r="Q71" t="str">
            <v>Southampton</v>
          </cell>
          <cell r="R71" t="str">
            <v>Newcastle</v>
          </cell>
        </row>
        <row r="72">
          <cell r="H72">
            <v>0.31390000000000001</v>
          </cell>
          <cell r="I72">
            <v>0.43680000000000002</v>
          </cell>
          <cell r="K72">
            <v>1.33</v>
          </cell>
          <cell r="L72">
            <v>1.61</v>
          </cell>
          <cell r="M72">
            <v>0.26447726129982396</v>
          </cell>
          <cell r="N72">
            <v>0.19988761407514449</v>
          </cell>
          <cell r="O72">
            <v>8</v>
          </cell>
          <cell r="Q72" t="str">
            <v>Everton</v>
          </cell>
          <cell r="R72" t="str">
            <v>Manchester United</v>
          </cell>
        </row>
        <row r="73">
          <cell r="H73">
            <v>0.4042</v>
          </cell>
          <cell r="I73">
            <v>0.33040000000000003</v>
          </cell>
          <cell r="K73">
            <v>1.42</v>
          </cell>
          <cell r="L73">
            <v>1.26</v>
          </cell>
          <cell r="M73">
            <v>0.24171401689703645</v>
          </cell>
          <cell r="N73">
            <v>0.2836540264997704</v>
          </cell>
          <cell r="O73">
            <v>8</v>
          </cell>
          <cell r="Q73" t="str">
            <v>Crystal Palace</v>
          </cell>
          <cell r="R73" t="str">
            <v>Leeds United</v>
          </cell>
        </row>
        <row r="74">
          <cell r="H74">
            <v>0.68610000000000004</v>
          </cell>
          <cell r="I74">
            <v>0.1105</v>
          </cell>
          <cell r="K74">
            <v>1.99</v>
          </cell>
          <cell r="L74">
            <v>0.65</v>
          </cell>
          <cell r="M74">
            <v>0.13669542544552385</v>
          </cell>
          <cell r="N74">
            <v>0.52204577676101604</v>
          </cell>
          <cell r="O74">
            <v>8</v>
          </cell>
          <cell r="Q74" t="str">
            <v>Chelsea</v>
          </cell>
          <cell r="R74" t="str">
            <v>Sheffield United</v>
          </cell>
        </row>
        <row r="75">
          <cell r="H75">
            <v>0.55189999999999995</v>
          </cell>
          <cell r="I75">
            <v>0.2099</v>
          </cell>
          <cell r="K75">
            <v>1.79</v>
          </cell>
          <cell r="L75">
            <v>1.01</v>
          </cell>
          <cell r="M75">
            <v>0.16696016966704069</v>
          </cell>
          <cell r="N75">
            <v>0.36421897957152333</v>
          </cell>
          <cell r="O75">
            <v>8</v>
          </cell>
          <cell r="Q75" t="str">
            <v>West Ham</v>
          </cell>
          <cell r="R75" t="str">
            <v>Fulham</v>
          </cell>
        </row>
        <row r="76">
          <cell r="H76">
            <v>0.17019999999999999</v>
          </cell>
          <cell r="I76">
            <v>0.60960000000000003</v>
          </cell>
          <cell r="K76">
            <v>0.92</v>
          </cell>
          <cell r="L76">
            <v>1.95</v>
          </cell>
          <cell r="M76">
            <v>0.39851904108451414</v>
          </cell>
          <cell r="N76">
            <v>0.14227407158651359</v>
          </cell>
          <cell r="O76">
            <v>8</v>
          </cell>
          <cell r="Q76" t="str">
            <v>West Bromwich</v>
          </cell>
          <cell r="R76" t="str">
            <v>Tottenham</v>
          </cell>
        </row>
        <row r="77">
          <cell r="H77">
            <v>0.52829999999999999</v>
          </cell>
          <cell r="I77">
            <v>0.20979999999999999</v>
          </cell>
          <cell r="K77">
            <v>1.56</v>
          </cell>
          <cell r="L77">
            <v>0.88</v>
          </cell>
          <cell r="M77">
            <v>0.21013607120076472</v>
          </cell>
          <cell r="N77">
            <v>0.41478291168158138</v>
          </cell>
          <cell r="O77">
            <v>8</v>
          </cell>
          <cell r="Q77" t="str">
            <v>Leicester City</v>
          </cell>
          <cell r="R77" t="str">
            <v>Wolverhampton</v>
          </cell>
        </row>
        <row r="78">
          <cell r="H78">
            <v>0.52769999999999995</v>
          </cell>
          <cell r="I78">
            <v>0.25369999999999998</v>
          </cell>
          <cell r="K78">
            <v>2.06</v>
          </cell>
          <cell r="L78">
            <v>1.38</v>
          </cell>
          <cell r="M78">
            <v>0.12745396989482075</v>
          </cell>
          <cell r="N78">
            <v>0.25157855305975652</v>
          </cell>
          <cell r="O78">
            <v>8</v>
          </cell>
          <cell r="Q78" t="str">
            <v>Manchester City</v>
          </cell>
          <cell r="R78" t="str">
            <v>Liverpool</v>
          </cell>
        </row>
        <row r="79">
          <cell r="H79">
            <v>0.56299999999999994</v>
          </cell>
          <cell r="I79">
            <v>0.20399999999999999</v>
          </cell>
          <cell r="K79">
            <v>1.84</v>
          </cell>
          <cell r="L79">
            <v>1.01</v>
          </cell>
          <cell r="M79">
            <v>0.15881742610692068</v>
          </cell>
          <cell r="N79">
            <v>0.36421897957152333</v>
          </cell>
          <cell r="O79">
            <v>8</v>
          </cell>
          <cell r="Q79" t="str">
            <v>Arsenal</v>
          </cell>
          <cell r="R79" t="str">
            <v>Aston Villa</v>
          </cell>
        </row>
        <row r="80">
          <cell r="H80">
            <v>0.16550000000000001</v>
          </cell>
          <cell r="I80">
            <v>0.61639999999999995</v>
          </cell>
          <cell r="K80">
            <v>0.91</v>
          </cell>
          <cell r="L80">
            <v>1.97</v>
          </cell>
          <cell r="M80">
            <v>0.40252422403363597</v>
          </cell>
          <cell r="N80">
            <v>0.13945685621505094</v>
          </cell>
          <cell r="O80">
            <v>9</v>
          </cell>
          <cell r="Q80" t="str">
            <v>Newcastle</v>
          </cell>
          <cell r="R80" t="str">
            <v>Chelsea</v>
          </cell>
        </row>
        <row r="81">
          <cell r="H81">
            <v>0.46050000000000002</v>
          </cell>
          <cell r="I81">
            <v>0.28810000000000002</v>
          </cell>
          <cell r="K81">
            <v>1.62</v>
          </cell>
          <cell r="L81">
            <v>1.23</v>
          </cell>
          <cell r="M81">
            <v>0.19789869908361465</v>
          </cell>
          <cell r="N81">
            <v>0.29229257768085942</v>
          </cell>
          <cell r="O81">
            <v>9</v>
          </cell>
          <cell r="Q81" t="str">
            <v>Aston Villa</v>
          </cell>
          <cell r="R81" t="str">
            <v>Brighton and Hove</v>
          </cell>
        </row>
        <row r="82">
          <cell r="H82">
            <v>0.24679999999999999</v>
          </cell>
          <cell r="I82">
            <v>0.52549999999999997</v>
          </cell>
          <cell r="K82">
            <v>1.26</v>
          </cell>
          <cell r="L82">
            <v>1.93</v>
          </cell>
          <cell r="M82">
            <v>0.2836540264997704</v>
          </cell>
          <cell r="N82">
            <v>0.14514819848362373</v>
          </cell>
          <cell r="O82">
            <v>9</v>
          </cell>
          <cell r="Q82" t="str">
            <v>Tottenham</v>
          </cell>
          <cell r="R82" t="str">
            <v>Manchester City</v>
          </cell>
        </row>
        <row r="83">
          <cell r="H83">
            <v>0.78110000000000002</v>
          </cell>
          <cell r="I83">
            <v>6.1699999999999998E-2</v>
          </cell>
          <cell r="K83">
            <v>2.2999999999999998</v>
          </cell>
          <cell r="L83">
            <v>0.48</v>
          </cell>
          <cell r="M83">
            <v>0.10025884372280375</v>
          </cell>
          <cell r="N83">
            <v>0.61878339180614084</v>
          </cell>
          <cell r="O83">
            <v>9</v>
          </cell>
          <cell r="Q83" t="str">
            <v>Manchester United</v>
          </cell>
          <cell r="R83" t="str">
            <v>West Bromwich</v>
          </cell>
        </row>
        <row r="84">
          <cell r="H84">
            <v>0.30890000000000001</v>
          </cell>
          <cell r="I84">
            <v>0.43259999999999998</v>
          </cell>
          <cell r="K84">
            <v>1.25</v>
          </cell>
          <cell r="L84">
            <v>1.52</v>
          </cell>
          <cell r="M84">
            <v>0.28650479686019009</v>
          </cell>
          <cell r="N84">
            <v>0.21871188695221475</v>
          </cell>
          <cell r="O84">
            <v>9</v>
          </cell>
          <cell r="Q84" t="str">
            <v>Fulham</v>
          </cell>
          <cell r="R84" t="str">
            <v>Everton</v>
          </cell>
        </row>
        <row r="85">
          <cell r="H85">
            <v>0.34570000000000001</v>
          </cell>
          <cell r="I85">
            <v>0.37730000000000002</v>
          </cell>
          <cell r="K85">
            <v>1.22</v>
          </cell>
          <cell r="L85">
            <v>1.28</v>
          </cell>
          <cell r="M85">
            <v>0.29523016692401421</v>
          </cell>
          <cell r="N85">
            <v>0.27803730045319414</v>
          </cell>
          <cell r="O85">
            <v>9</v>
          </cell>
          <cell r="Q85" t="str">
            <v>Sheffield United</v>
          </cell>
          <cell r="R85" t="str">
            <v>West Ham</v>
          </cell>
        </row>
        <row r="86">
          <cell r="H86">
            <v>0.28220000000000001</v>
          </cell>
          <cell r="I86">
            <v>0.46810000000000002</v>
          </cell>
          <cell r="K86">
            <v>1.22</v>
          </cell>
          <cell r="L86">
            <v>1.64</v>
          </cell>
          <cell r="M86">
            <v>0.29523016692401421</v>
          </cell>
          <cell r="N86">
            <v>0.19398004229089191</v>
          </cell>
          <cell r="O86">
            <v>9</v>
          </cell>
          <cell r="Q86" t="str">
            <v>Leeds United</v>
          </cell>
          <cell r="R86" t="str">
            <v>Arsenal</v>
          </cell>
        </row>
        <row r="87">
          <cell r="H87">
            <v>0.58040000000000003</v>
          </cell>
          <cell r="I87">
            <v>0.20449999999999999</v>
          </cell>
          <cell r="K87">
            <v>2.0699999999999998</v>
          </cell>
          <cell r="L87">
            <v>1.1499999999999999</v>
          </cell>
          <cell r="M87">
            <v>0.12618578170503877</v>
          </cell>
          <cell r="N87">
            <v>0.31663676937905327</v>
          </cell>
          <cell r="O87">
            <v>9</v>
          </cell>
          <cell r="Q87" t="str">
            <v>Liverpool</v>
          </cell>
          <cell r="R87" t="str">
            <v>Leicester City</v>
          </cell>
        </row>
        <row r="88">
          <cell r="H88">
            <v>0.43440000000000001</v>
          </cell>
          <cell r="I88">
            <v>0.27939999999999998</v>
          </cell>
          <cell r="K88">
            <v>1.31</v>
          </cell>
          <cell r="L88">
            <v>0.99</v>
          </cell>
          <cell r="M88">
            <v>0.26982005638468681</v>
          </cell>
          <cell r="N88">
            <v>0.37157669102204571</v>
          </cell>
          <cell r="O88">
            <v>9</v>
          </cell>
          <cell r="Q88" t="str">
            <v>Burnley</v>
          </cell>
          <cell r="R88" t="str">
            <v>Crystal Palace</v>
          </cell>
        </row>
        <row r="89">
          <cell r="H89">
            <v>0.4163</v>
          </cell>
          <cell r="I89">
            <v>0.29659999999999997</v>
          </cell>
          <cell r="K89">
            <v>1.28</v>
          </cell>
          <cell r="L89">
            <v>1.03</v>
          </cell>
          <cell r="M89">
            <v>0.27803730045319414</v>
          </cell>
          <cell r="N89">
            <v>0.35700696056914738</v>
          </cell>
          <cell r="O89">
            <v>9</v>
          </cell>
          <cell r="Q89" t="str">
            <v>Wolverhampton</v>
          </cell>
          <cell r="R89" t="str">
            <v>Southampton</v>
          </cell>
        </row>
        <row r="90">
          <cell r="H90">
            <v>0.441</v>
          </cell>
          <cell r="I90">
            <v>0.27789999999999998</v>
          </cell>
          <cell r="K90">
            <v>1.35</v>
          </cell>
          <cell r="L90">
            <v>1.01</v>
          </cell>
          <cell r="M90">
            <v>0.25924026064589151</v>
          </cell>
          <cell r="N90">
            <v>0.36421897957152333</v>
          </cell>
          <cell r="O90">
            <v>10</v>
          </cell>
          <cell r="Q90" t="str">
            <v>Crystal Palace</v>
          </cell>
          <cell r="R90" t="str">
            <v>Newcastle</v>
          </cell>
        </row>
        <row r="91">
          <cell r="H91">
            <v>0.182</v>
          </cell>
          <cell r="I91">
            <v>0.60860000000000003</v>
          </cell>
          <cell r="K91">
            <v>1.07</v>
          </cell>
          <cell r="L91">
            <v>2.11</v>
          </cell>
          <cell r="M91">
            <v>0.34300851741870664</v>
          </cell>
          <cell r="N91">
            <v>0.12123796643338168</v>
          </cell>
          <cell r="O91">
            <v>10</v>
          </cell>
          <cell r="Q91" t="str">
            <v>Brighton and Hove</v>
          </cell>
          <cell r="R91" t="str">
            <v>Liverpool</v>
          </cell>
        </row>
        <row r="92">
          <cell r="H92">
            <v>0.84160000000000001</v>
          </cell>
          <cell r="I92">
            <v>3.8199999999999998E-2</v>
          </cell>
          <cell r="K92">
            <v>2.6</v>
          </cell>
          <cell r="L92">
            <v>0.4</v>
          </cell>
          <cell r="M92">
            <v>7.4273578214333877E-2</v>
          </cell>
          <cell r="N92">
            <v>0.67032004603563933</v>
          </cell>
          <cell r="O92">
            <v>10</v>
          </cell>
          <cell r="Q92" t="str">
            <v>Manchester City</v>
          </cell>
          <cell r="R92" t="str">
            <v>Burnley</v>
          </cell>
        </row>
        <row r="93">
          <cell r="H93">
            <v>0.50990000000000002</v>
          </cell>
          <cell r="I93">
            <v>0.25319999999999998</v>
          </cell>
          <cell r="K93">
            <v>1.81</v>
          </cell>
          <cell r="L93">
            <v>1.21</v>
          </cell>
          <cell r="M93">
            <v>0.16365413680270405</v>
          </cell>
          <cell r="N93">
            <v>0.29819727942988739</v>
          </cell>
          <cell r="O93">
            <v>10</v>
          </cell>
          <cell r="Q93" t="str">
            <v>Everton</v>
          </cell>
          <cell r="R93" t="str">
            <v>Leeds United</v>
          </cell>
        </row>
        <row r="94">
          <cell r="H94">
            <v>0.34370000000000001</v>
          </cell>
          <cell r="I94">
            <v>0.35289999999999999</v>
          </cell>
          <cell r="K94">
            <v>1.06</v>
          </cell>
          <cell r="L94">
            <v>1.08</v>
          </cell>
          <cell r="M94">
            <v>0.3464558103300574</v>
          </cell>
          <cell r="N94">
            <v>0.33959552564493911</v>
          </cell>
          <cell r="O94">
            <v>10</v>
          </cell>
          <cell r="Q94" t="str">
            <v>West Bromwich</v>
          </cell>
          <cell r="R94" t="str">
            <v>Sheffield United</v>
          </cell>
        </row>
        <row r="95">
          <cell r="H95">
            <v>0.27739999999999998</v>
          </cell>
          <cell r="I95">
            <v>0.47610000000000002</v>
          </cell>
          <cell r="K95">
            <v>1.23</v>
          </cell>
          <cell r="L95">
            <v>1.68</v>
          </cell>
          <cell r="M95">
            <v>0.29229257768085942</v>
          </cell>
          <cell r="N95">
            <v>0.18637397603940997</v>
          </cell>
          <cell r="O95">
            <v>10</v>
          </cell>
          <cell r="Q95" t="str">
            <v>Southampton</v>
          </cell>
          <cell r="R95" t="str">
            <v>Manchester United</v>
          </cell>
        </row>
        <row r="96">
          <cell r="H96">
            <v>0.47510000000000002</v>
          </cell>
          <cell r="I96">
            <v>0.28639999999999999</v>
          </cell>
          <cell r="K96">
            <v>1.77</v>
          </cell>
          <cell r="L96">
            <v>1.33</v>
          </cell>
          <cell r="M96">
            <v>0.17033298882540943</v>
          </cell>
          <cell r="N96">
            <v>0.26447726129982396</v>
          </cell>
          <cell r="O96">
            <v>10</v>
          </cell>
          <cell r="Q96" t="str">
            <v>Chelsea</v>
          </cell>
          <cell r="R96" t="str">
            <v>Tottenham</v>
          </cell>
        </row>
        <row r="97">
          <cell r="H97">
            <v>0.48730000000000001</v>
          </cell>
          <cell r="I97">
            <v>0.2316</v>
          </cell>
          <cell r="K97">
            <v>1.39</v>
          </cell>
          <cell r="L97">
            <v>0.87</v>
          </cell>
          <cell r="M97">
            <v>0.24907530463166822</v>
          </cell>
          <cell r="N97">
            <v>0.418951549247639</v>
          </cell>
          <cell r="O97">
            <v>10</v>
          </cell>
          <cell r="Q97" t="str">
            <v>Arsenal</v>
          </cell>
          <cell r="R97" t="str">
            <v>Wolverhampton</v>
          </cell>
        </row>
        <row r="98">
          <cell r="H98">
            <v>0.64200000000000002</v>
          </cell>
          <cell r="I98">
            <v>0.15140000000000001</v>
          </cell>
          <cell r="K98">
            <v>2.08</v>
          </cell>
          <cell r="L98">
            <v>0.9</v>
          </cell>
          <cell r="M98">
            <v>0.12493021219858241</v>
          </cell>
          <cell r="N98">
            <v>0.40656965974059911</v>
          </cell>
          <cell r="O98">
            <v>10</v>
          </cell>
          <cell r="Q98" t="str">
            <v>Leicester City</v>
          </cell>
          <cell r="R98" t="str">
            <v>Fulham</v>
          </cell>
        </row>
        <row r="99">
          <cell r="H99">
            <v>0.45</v>
          </cell>
          <cell r="I99">
            <v>0.30420000000000003</v>
          </cell>
          <cell r="K99">
            <v>1.67</v>
          </cell>
          <cell r="L99">
            <v>1.33</v>
          </cell>
          <cell r="M99">
            <v>0.1882470656387468</v>
          </cell>
          <cell r="N99">
            <v>0.26447726129982396</v>
          </cell>
          <cell r="O99">
            <v>10</v>
          </cell>
          <cell r="Q99" t="str">
            <v>West Ham</v>
          </cell>
          <cell r="R99" t="str">
            <v>Aston Villa</v>
          </cell>
        </row>
        <row r="100">
          <cell r="H100">
            <v>0.35820000000000002</v>
          </cell>
          <cell r="I100">
            <v>0.37269999999999998</v>
          </cell>
          <cell r="K100">
            <v>1.3</v>
          </cell>
          <cell r="L100">
            <v>1.33</v>
          </cell>
          <cell r="M100">
            <v>0.27253179303401259</v>
          </cell>
          <cell r="N100">
            <v>0.26447726129982396</v>
          </cell>
          <cell r="O100">
            <v>11</v>
          </cell>
          <cell r="Q100" t="str">
            <v>Burnley</v>
          </cell>
          <cell r="R100" t="str">
            <v>Everton</v>
          </cell>
        </row>
        <row r="101">
          <cell r="H101">
            <v>0.87990000000000002</v>
          </cell>
          <cell r="I101">
            <v>2.8500000000000001E-2</v>
          </cell>
          <cell r="K101">
            <v>2.99</v>
          </cell>
          <cell r="L101">
            <v>0.41</v>
          </cell>
          <cell r="M101">
            <v>5.0287436723591865E-2</v>
          </cell>
          <cell r="N101">
            <v>0.6636502501363194</v>
          </cell>
          <cell r="O101">
            <v>11</v>
          </cell>
          <cell r="Q101" t="str">
            <v>Manchester City</v>
          </cell>
          <cell r="R101" t="str">
            <v>Fulham</v>
          </cell>
        </row>
        <row r="102">
          <cell r="H102">
            <v>0.27700000000000002</v>
          </cell>
          <cell r="I102">
            <v>0.48039999999999999</v>
          </cell>
          <cell r="K102">
            <v>1.26</v>
          </cell>
          <cell r="L102">
            <v>1.73</v>
          </cell>
          <cell r="M102">
            <v>0.2836540264997704</v>
          </cell>
          <cell r="N102">
            <v>0.17728440996987782</v>
          </cell>
          <cell r="O102">
            <v>11</v>
          </cell>
          <cell r="Q102" t="str">
            <v>West Ham</v>
          </cell>
          <cell r="R102" t="str">
            <v>Manchester United</v>
          </cell>
        </row>
        <row r="103">
          <cell r="H103">
            <v>0.70950000000000002</v>
          </cell>
          <cell r="I103">
            <v>0.111</v>
          </cell>
          <cell r="K103">
            <v>2.2999999999999998</v>
          </cell>
          <cell r="L103">
            <v>0.79</v>
          </cell>
          <cell r="M103">
            <v>0.10025884372280375</v>
          </cell>
          <cell r="N103">
            <v>0.45384479528235583</v>
          </cell>
          <cell r="O103">
            <v>11</v>
          </cell>
          <cell r="Q103" t="str">
            <v>Chelsea</v>
          </cell>
          <cell r="R103" t="str">
            <v>Leeds United</v>
          </cell>
        </row>
        <row r="104">
          <cell r="H104">
            <v>0.33829999999999999</v>
          </cell>
          <cell r="I104">
            <v>0.37569999999999998</v>
          </cell>
          <cell r="K104">
            <v>1.1399999999999999</v>
          </cell>
          <cell r="L104">
            <v>1.22</v>
          </cell>
          <cell r="M104">
            <v>0.31981902181630395</v>
          </cell>
          <cell r="N104">
            <v>0.29523016692401421</v>
          </cell>
          <cell r="O104">
            <v>11</v>
          </cell>
          <cell r="Q104" t="str">
            <v>West Bromwich</v>
          </cell>
          <cell r="R104" t="str">
            <v>Crystal Palace</v>
          </cell>
        </row>
        <row r="105">
          <cell r="H105">
            <v>0.29010000000000002</v>
          </cell>
          <cell r="I105">
            <v>0.44519999999999998</v>
          </cell>
          <cell r="K105">
            <v>1.1399999999999999</v>
          </cell>
          <cell r="L105">
            <v>1.48</v>
          </cell>
          <cell r="M105">
            <v>0.31981902181630395</v>
          </cell>
          <cell r="N105">
            <v>0.22763768838381274</v>
          </cell>
          <cell r="O105">
            <v>11</v>
          </cell>
          <cell r="Q105" t="str">
            <v>Sheffield United</v>
          </cell>
          <cell r="R105" t="str">
            <v>Leicester City</v>
          </cell>
        </row>
        <row r="106">
          <cell r="H106">
            <v>0.53359999999999996</v>
          </cell>
          <cell r="I106">
            <v>0.2283</v>
          </cell>
          <cell r="K106">
            <v>1.79</v>
          </cell>
          <cell r="L106">
            <v>1.0900000000000001</v>
          </cell>
          <cell r="M106">
            <v>0.16696016966704069</v>
          </cell>
          <cell r="N106">
            <v>0.33621649370673334</v>
          </cell>
          <cell r="O106">
            <v>11</v>
          </cell>
          <cell r="Q106" t="str">
            <v>Tottenham</v>
          </cell>
          <cell r="R106" t="str">
            <v>Arsenal</v>
          </cell>
        </row>
        <row r="107">
          <cell r="H107">
            <v>0.63190000000000002</v>
          </cell>
          <cell r="I107">
            <v>0.15079999999999999</v>
          </cell>
          <cell r="K107">
            <v>1.95</v>
          </cell>
          <cell r="L107">
            <v>0.83</v>
          </cell>
          <cell r="M107">
            <v>0.14227407158651359</v>
          </cell>
          <cell r="N107">
            <v>0.43604928632153561</v>
          </cell>
          <cell r="O107">
            <v>11</v>
          </cell>
          <cell r="Q107" t="str">
            <v>Liverpool</v>
          </cell>
          <cell r="R107" t="str">
            <v>Wolverhampton</v>
          </cell>
        </row>
        <row r="108">
          <cell r="H108">
            <v>0.42249999999999999</v>
          </cell>
          <cell r="I108">
            <v>0.311</v>
          </cell>
          <cell r="K108">
            <v>1.44</v>
          </cell>
          <cell r="L108">
            <v>1.2</v>
          </cell>
          <cell r="M108">
            <v>0.23692775868212176</v>
          </cell>
          <cell r="N108">
            <v>0.30119421191220214</v>
          </cell>
          <cell r="O108">
            <v>11</v>
          </cell>
          <cell r="Q108" t="str">
            <v>Brighton and Hove</v>
          </cell>
          <cell r="R108" t="str">
            <v>Southampton</v>
          </cell>
        </row>
        <row r="109">
          <cell r="H109">
            <v>0.36380000000000001</v>
          </cell>
          <cell r="I109">
            <v>0.38650000000000001</v>
          </cell>
          <cell r="K109">
            <v>1.47</v>
          </cell>
          <cell r="L109">
            <v>1.52</v>
          </cell>
          <cell r="M109">
            <v>0.22992548518672384</v>
          </cell>
          <cell r="N109">
            <v>0.21871188695221475</v>
          </cell>
          <cell r="O109">
            <v>12</v>
          </cell>
          <cell r="Q109" t="str">
            <v>Leeds United</v>
          </cell>
          <cell r="R109" t="str">
            <v>West Ham</v>
          </cell>
        </row>
        <row r="110">
          <cell r="H110">
            <v>0.41720000000000002</v>
          </cell>
          <cell r="I110">
            <v>0.313</v>
          </cell>
          <cell r="K110">
            <v>1.4</v>
          </cell>
          <cell r="L110">
            <v>1.18</v>
          </cell>
          <cell r="M110">
            <v>0.24659696394160649</v>
          </cell>
          <cell r="N110">
            <v>0.30727873860113125</v>
          </cell>
          <cell r="O110">
            <v>12</v>
          </cell>
          <cell r="Q110" t="str">
            <v>Wolverhampton</v>
          </cell>
          <cell r="R110" t="str">
            <v>Aston Villa</v>
          </cell>
        </row>
        <row r="111">
          <cell r="H111">
            <v>0.52180000000000004</v>
          </cell>
          <cell r="I111">
            <v>0.2089</v>
          </cell>
          <cell r="K111">
            <v>1.49</v>
          </cell>
          <cell r="L111">
            <v>0.84</v>
          </cell>
          <cell r="M111">
            <v>0.22537265553943872</v>
          </cell>
          <cell r="N111">
            <v>0.43171052342907973</v>
          </cell>
          <cell r="O111">
            <v>12</v>
          </cell>
          <cell r="Q111" t="str">
            <v>Newcastle</v>
          </cell>
          <cell r="R111" t="str">
            <v>West Bromwich</v>
          </cell>
        </row>
        <row r="112">
          <cell r="H112">
            <v>0.25069999999999998</v>
          </cell>
          <cell r="I112">
            <v>0.52139999999999997</v>
          </cell>
          <cell r="K112">
            <v>1.28</v>
          </cell>
          <cell r="L112">
            <v>1.92</v>
          </cell>
          <cell r="M112">
            <v>0.27803730045319414</v>
          </cell>
          <cell r="N112">
            <v>0.14660696213035015</v>
          </cell>
          <cell r="O112">
            <v>12</v>
          </cell>
          <cell r="Q112" t="str">
            <v>Manchester United</v>
          </cell>
          <cell r="R112" t="str">
            <v>Manchester City</v>
          </cell>
        </row>
        <row r="113">
          <cell r="H113">
            <v>0.219</v>
          </cell>
          <cell r="I113">
            <v>0.55620000000000003</v>
          </cell>
          <cell r="K113">
            <v>1.1499999999999999</v>
          </cell>
          <cell r="L113">
            <v>1.95</v>
          </cell>
          <cell r="M113">
            <v>0.31663676937905327</v>
          </cell>
          <cell r="N113">
            <v>0.14227407158651359</v>
          </cell>
          <cell r="O113">
            <v>12</v>
          </cell>
          <cell r="Q113" t="str">
            <v>Everton</v>
          </cell>
          <cell r="R113" t="str">
            <v>Chelsea</v>
          </cell>
        </row>
        <row r="114">
          <cell r="H114">
            <v>0.51229999999999998</v>
          </cell>
          <cell r="I114">
            <v>0.22650000000000001</v>
          </cell>
          <cell r="K114">
            <v>1.56</v>
          </cell>
          <cell r="L114">
            <v>0.94</v>
          </cell>
          <cell r="M114">
            <v>0.21013607120076472</v>
          </cell>
          <cell r="N114">
            <v>0.39062783535852114</v>
          </cell>
          <cell r="O114">
            <v>12</v>
          </cell>
          <cell r="Q114" t="str">
            <v>Southampton</v>
          </cell>
          <cell r="R114" t="str">
            <v>Sheffield United</v>
          </cell>
        </row>
        <row r="115">
          <cell r="H115">
            <v>0.2056</v>
          </cell>
          <cell r="I115">
            <v>0.55859999999999999</v>
          </cell>
          <cell r="K115">
            <v>1</v>
          </cell>
          <cell r="L115">
            <v>1.81</v>
          </cell>
          <cell r="M115">
            <v>0.36787944117144233</v>
          </cell>
          <cell r="N115">
            <v>0.16365413680270405</v>
          </cell>
          <cell r="O115">
            <v>12</v>
          </cell>
          <cell r="Q115" t="str">
            <v>Crystal Palace</v>
          </cell>
          <cell r="R115" t="str">
            <v>Tottenham</v>
          </cell>
        </row>
        <row r="116">
          <cell r="H116">
            <v>0.14729999999999999</v>
          </cell>
          <cell r="I116">
            <v>0.66390000000000005</v>
          </cell>
          <cell r="K116">
            <v>1</v>
          </cell>
          <cell r="L116">
            <v>2.31</v>
          </cell>
          <cell r="M116">
            <v>0.36787944117144233</v>
          </cell>
          <cell r="N116">
            <v>9.9261251559645658E-2</v>
          </cell>
          <cell r="O116">
            <v>12</v>
          </cell>
          <cell r="Q116" t="str">
            <v>Fulham</v>
          </cell>
          <cell r="R116" t="str">
            <v>Liverpool</v>
          </cell>
        </row>
        <row r="117">
          <cell r="H117">
            <v>0.57240000000000002</v>
          </cell>
          <cell r="I117">
            <v>0.18</v>
          </cell>
          <cell r="K117">
            <v>1.68</v>
          </cell>
          <cell r="L117">
            <v>0.82</v>
          </cell>
          <cell r="M117">
            <v>0.18637397603940997</v>
          </cell>
          <cell r="N117">
            <v>0.4404316545059993</v>
          </cell>
          <cell r="O117">
            <v>12</v>
          </cell>
          <cell r="Q117" t="str">
            <v>Arsenal</v>
          </cell>
          <cell r="R117" t="str">
            <v>Burnley</v>
          </cell>
        </row>
        <row r="118">
          <cell r="H118">
            <v>0.51070000000000004</v>
          </cell>
          <cell r="I118">
            <v>0.23830000000000001</v>
          </cell>
          <cell r="K118">
            <v>1.65</v>
          </cell>
          <cell r="L118">
            <v>1.05</v>
          </cell>
          <cell r="M118">
            <v>0.19204990862075413</v>
          </cell>
          <cell r="N118">
            <v>0.34993774911115533</v>
          </cell>
          <cell r="O118">
            <v>12</v>
          </cell>
          <cell r="Q118" t="str">
            <v>Leicester City</v>
          </cell>
          <cell r="R118" t="str">
            <v>Brighton and Hove</v>
          </cell>
        </row>
        <row r="119">
          <cell r="H119">
            <v>0.2172</v>
          </cell>
          <cell r="I119">
            <v>0.52310000000000001</v>
          </cell>
          <cell r="K119">
            <v>0.92</v>
          </cell>
          <cell r="L119">
            <v>1.57</v>
          </cell>
          <cell r="M119">
            <v>0.39851904108451414</v>
          </cell>
          <cell r="N119">
            <v>0.20804518235702046</v>
          </cell>
          <cell r="O119">
            <v>13</v>
          </cell>
          <cell r="Q119" t="str">
            <v>Wolverhampton</v>
          </cell>
          <cell r="R119" t="str">
            <v>Chelsea</v>
          </cell>
        </row>
        <row r="120">
          <cell r="H120">
            <v>0.92869999999999997</v>
          </cell>
          <cell r="I120">
            <v>1.01E-2</v>
          </cell>
          <cell r="K120">
            <v>3.18</v>
          </cell>
          <cell r="L120">
            <v>0.2</v>
          </cell>
          <cell r="M120">
            <v>4.1585655121173161E-2</v>
          </cell>
          <cell r="N120">
            <v>0.81873075307798182</v>
          </cell>
          <cell r="O120">
            <v>13</v>
          </cell>
          <cell r="Q120" t="str">
            <v>Manchester City</v>
          </cell>
          <cell r="R120" t="str">
            <v>West Bromwich</v>
          </cell>
        </row>
        <row r="121">
          <cell r="H121">
            <v>0.46870000000000001</v>
          </cell>
          <cell r="I121">
            <v>0.27200000000000002</v>
          </cell>
          <cell r="K121">
            <v>1.55</v>
          </cell>
          <cell r="L121">
            <v>1.1200000000000001</v>
          </cell>
          <cell r="M121">
            <v>0.21224797382674304</v>
          </cell>
          <cell r="N121">
            <v>0.32627979462303947</v>
          </cell>
          <cell r="O121">
            <v>13</v>
          </cell>
          <cell r="Q121" t="str">
            <v>Leeds United</v>
          </cell>
          <cell r="R121" t="str">
            <v>Newcastle</v>
          </cell>
        </row>
        <row r="122">
          <cell r="H122">
            <v>0.51419999999999999</v>
          </cell>
          <cell r="I122">
            <v>0.245</v>
          </cell>
          <cell r="K122">
            <v>1.76</v>
          </cell>
          <cell r="L122">
            <v>1.1499999999999999</v>
          </cell>
          <cell r="M122">
            <v>0.17204486382305054</v>
          </cell>
          <cell r="N122">
            <v>0.31663676937905327</v>
          </cell>
          <cell r="O122">
            <v>13</v>
          </cell>
          <cell r="Q122" t="str">
            <v>Leicester City</v>
          </cell>
          <cell r="R122" t="str">
            <v>Everton</v>
          </cell>
        </row>
        <row r="123">
          <cell r="H123">
            <v>0.46650000000000003</v>
          </cell>
          <cell r="I123">
            <v>0.27760000000000001</v>
          </cell>
          <cell r="K123">
            <v>1.58</v>
          </cell>
          <cell r="L123">
            <v>1.1599999999999999</v>
          </cell>
          <cell r="M123">
            <v>0.20597509820488344</v>
          </cell>
          <cell r="N123">
            <v>0.31348618088260533</v>
          </cell>
          <cell r="O123">
            <v>13</v>
          </cell>
          <cell r="Q123" t="str">
            <v>Arsenal</v>
          </cell>
          <cell r="R123" t="str">
            <v>Southampton</v>
          </cell>
        </row>
        <row r="124">
          <cell r="H124">
            <v>0.35680000000000001</v>
          </cell>
          <cell r="I124">
            <v>0.37340000000000001</v>
          </cell>
          <cell r="K124">
            <v>1.29</v>
          </cell>
          <cell r="L124">
            <v>1.32</v>
          </cell>
          <cell r="M124">
            <v>0.27527078308975234</v>
          </cell>
          <cell r="N124">
            <v>0.26713530196585034</v>
          </cell>
          <cell r="O124">
            <v>13</v>
          </cell>
          <cell r="Q124" t="str">
            <v>Fulham</v>
          </cell>
          <cell r="R124" t="str">
            <v>Brighton and Hove</v>
          </cell>
        </row>
        <row r="125">
          <cell r="H125">
            <v>0.51419999999999999</v>
          </cell>
          <cell r="I125">
            <v>0.23719999999999999</v>
          </cell>
          <cell r="K125">
            <v>1.68</v>
          </cell>
          <cell r="L125">
            <v>1.06</v>
          </cell>
          <cell r="M125">
            <v>0.18637397603940997</v>
          </cell>
          <cell r="N125">
            <v>0.3464558103300574</v>
          </cell>
          <cell r="O125">
            <v>13</v>
          </cell>
          <cell r="Q125" t="str">
            <v>West Ham</v>
          </cell>
          <cell r="R125" t="str">
            <v>Crystal Palace</v>
          </cell>
        </row>
        <row r="126">
          <cell r="H126">
            <v>0.5081</v>
          </cell>
          <cell r="I126">
            <v>0.26029999999999998</v>
          </cell>
          <cell r="K126">
            <v>1.87</v>
          </cell>
          <cell r="L126">
            <v>1.29</v>
          </cell>
          <cell r="M126">
            <v>0.1541236618151314</v>
          </cell>
          <cell r="N126">
            <v>0.27527078308975234</v>
          </cell>
          <cell r="O126">
            <v>13</v>
          </cell>
          <cell r="Q126" t="str">
            <v>Liverpool</v>
          </cell>
          <cell r="R126" t="str">
            <v>Tottenham</v>
          </cell>
        </row>
        <row r="127">
          <cell r="H127">
            <v>0.54469999999999996</v>
          </cell>
          <cell r="I127">
            <v>0.2089</v>
          </cell>
          <cell r="K127">
            <v>1.7</v>
          </cell>
          <cell r="L127">
            <v>0.95</v>
          </cell>
          <cell r="M127">
            <v>0.18268352405273466</v>
          </cell>
          <cell r="N127">
            <v>0.38674102345450123</v>
          </cell>
          <cell r="O127">
            <v>13</v>
          </cell>
          <cell r="Q127" t="str">
            <v>Aston Villa</v>
          </cell>
          <cell r="R127" t="str">
            <v>Burnley</v>
          </cell>
        </row>
        <row r="128">
          <cell r="H128">
            <v>0.17560000000000001</v>
          </cell>
          <cell r="I128">
            <v>0.59419999999999995</v>
          </cell>
          <cell r="K128">
            <v>0.89</v>
          </cell>
          <cell r="L128">
            <v>1.84</v>
          </cell>
          <cell r="M128">
            <v>0.4106557527523455</v>
          </cell>
          <cell r="N128">
            <v>0.15881742610692068</v>
          </cell>
          <cell r="O128">
            <v>13</v>
          </cell>
          <cell r="Q128" t="str">
            <v>Sheffield United</v>
          </cell>
          <cell r="R128" t="str">
            <v>Manchester United</v>
          </cell>
        </row>
        <row r="129">
          <cell r="H129">
            <v>0.1764</v>
          </cell>
          <cell r="I129">
            <v>0.61040000000000005</v>
          </cell>
          <cell r="K129">
            <v>1</v>
          </cell>
          <cell r="L129">
            <v>2.0499999999999998</v>
          </cell>
          <cell r="M129">
            <v>0.36787944117144233</v>
          </cell>
          <cell r="N129">
            <v>0.12873490358780423</v>
          </cell>
          <cell r="O129">
            <v>14</v>
          </cell>
          <cell r="Q129" t="str">
            <v>Crystal Palace</v>
          </cell>
          <cell r="R129" t="str">
            <v>Liverpool</v>
          </cell>
        </row>
        <row r="130">
          <cell r="H130">
            <v>0.14380000000000001</v>
          </cell>
          <cell r="I130">
            <v>0.65529999999999999</v>
          </cell>
          <cell r="K130">
            <v>0.88</v>
          </cell>
          <cell r="L130">
            <v>2.13</v>
          </cell>
          <cell r="M130">
            <v>0.41478291168158138</v>
          </cell>
          <cell r="N130">
            <v>0.11883729385240965</v>
          </cell>
          <cell r="O130">
            <v>14</v>
          </cell>
          <cell r="Q130" t="str">
            <v>Southampton</v>
          </cell>
          <cell r="R130" t="str">
            <v>Manchester City</v>
          </cell>
        </row>
        <row r="131">
          <cell r="H131">
            <v>0.40339999999999998</v>
          </cell>
          <cell r="I131">
            <v>0.33589999999999998</v>
          </cell>
          <cell r="K131">
            <v>1.45</v>
          </cell>
          <cell r="L131">
            <v>1.31</v>
          </cell>
          <cell r="M131">
            <v>0.23457028809379765</v>
          </cell>
          <cell r="N131">
            <v>0.26982005638468681</v>
          </cell>
          <cell r="O131">
            <v>14</v>
          </cell>
          <cell r="Q131" t="str">
            <v>Everton</v>
          </cell>
          <cell r="R131" t="str">
            <v>Arsenal</v>
          </cell>
        </row>
        <row r="132">
          <cell r="H132">
            <v>0.40050000000000002</v>
          </cell>
          <cell r="I132">
            <v>0.32269999999999999</v>
          </cell>
          <cell r="K132">
            <v>1.33</v>
          </cell>
          <cell r="L132">
            <v>1.1599999999999999</v>
          </cell>
          <cell r="M132">
            <v>0.26447726129982396</v>
          </cell>
          <cell r="N132">
            <v>0.31348618088260533</v>
          </cell>
          <cell r="O132">
            <v>14</v>
          </cell>
          <cell r="Q132" t="str">
            <v>Newcastle</v>
          </cell>
          <cell r="R132" t="str">
            <v>Fulham</v>
          </cell>
        </row>
        <row r="133">
          <cell r="H133">
            <v>0.50449999999999995</v>
          </cell>
          <cell r="I133">
            <v>0.2225</v>
          </cell>
          <cell r="K133">
            <v>1.46</v>
          </cell>
          <cell r="L133">
            <v>0.87</v>
          </cell>
          <cell r="M133">
            <v>0.23223627472975883</v>
          </cell>
          <cell r="N133">
            <v>0.418951549247639</v>
          </cell>
          <cell r="O133">
            <v>14</v>
          </cell>
          <cell r="Q133" t="str">
            <v>Brighton and Hove</v>
          </cell>
          <cell r="R133" t="str">
            <v>Sheffield United</v>
          </cell>
        </row>
        <row r="134">
          <cell r="H134">
            <v>0.52329999999999999</v>
          </cell>
          <cell r="I134">
            <v>0.23580000000000001</v>
          </cell>
          <cell r="K134">
            <v>1.76</v>
          </cell>
          <cell r="L134">
            <v>1.1100000000000001</v>
          </cell>
          <cell r="M134">
            <v>0.17204486382305054</v>
          </cell>
          <cell r="N134">
            <v>0.32955896107518906</v>
          </cell>
          <cell r="O134">
            <v>14</v>
          </cell>
          <cell r="Q134" t="str">
            <v>Tottenham</v>
          </cell>
          <cell r="R134" t="str">
            <v>Leicester City</v>
          </cell>
        </row>
        <row r="135">
          <cell r="H135">
            <v>0.66379999999999995</v>
          </cell>
          <cell r="I135">
            <v>0.1482</v>
          </cell>
          <cell r="K135">
            <v>2.33</v>
          </cell>
          <cell r="L135">
            <v>1.01</v>
          </cell>
          <cell r="M135">
            <v>9.7295747089532758E-2</v>
          </cell>
          <cell r="N135">
            <v>0.36421897957152333</v>
          </cell>
          <cell r="O135">
            <v>14</v>
          </cell>
          <cell r="Q135" t="str">
            <v>Manchester United</v>
          </cell>
          <cell r="R135" t="str">
            <v>Leeds United</v>
          </cell>
        </row>
        <row r="136">
          <cell r="H136">
            <v>0.2281</v>
          </cell>
          <cell r="I136">
            <v>0.52729999999999999</v>
          </cell>
          <cell r="K136">
            <v>1.05</v>
          </cell>
          <cell r="L136">
            <v>1.72</v>
          </cell>
          <cell r="M136">
            <v>0.34993774911115533</v>
          </cell>
          <cell r="N136">
            <v>0.17906614791149322</v>
          </cell>
          <cell r="O136">
            <v>14</v>
          </cell>
          <cell r="Q136" t="str">
            <v>West Bromwich</v>
          </cell>
          <cell r="R136" t="str">
            <v>Aston Villa</v>
          </cell>
        </row>
        <row r="137">
          <cell r="H137">
            <v>0.33760000000000001</v>
          </cell>
          <cell r="I137">
            <v>0.35389999999999999</v>
          </cell>
          <cell r="K137">
            <v>1.02</v>
          </cell>
          <cell r="L137">
            <v>1.06</v>
          </cell>
          <cell r="M137">
            <v>0.3605949401730783</v>
          </cell>
          <cell r="N137">
            <v>0.3464558103300574</v>
          </cell>
          <cell r="O137">
            <v>14</v>
          </cell>
          <cell r="Q137" t="str">
            <v>Burnley</v>
          </cell>
          <cell r="R137" t="str">
            <v>Wolverhampton</v>
          </cell>
        </row>
        <row r="138">
          <cell r="H138">
            <v>0.64190000000000003</v>
          </cell>
          <cell r="I138">
            <v>0.14949999999999999</v>
          </cell>
          <cell r="K138">
            <v>2.0499999999999998</v>
          </cell>
          <cell r="L138">
            <v>0.87</v>
          </cell>
          <cell r="M138">
            <v>0.12873490358780423</v>
          </cell>
          <cell r="N138">
            <v>0.418951549247639</v>
          </cell>
          <cell r="O138">
            <v>14</v>
          </cell>
          <cell r="Q138" t="str">
            <v>Chelsea</v>
          </cell>
          <cell r="R138" t="str">
            <v>West Ham</v>
          </cell>
        </row>
        <row r="139">
          <cell r="H139">
            <v>0.33639999999999998</v>
          </cell>
          <cell r="I139">
            <v>0.42170000000000002</v>
          </cell>
          <cell r="K139">
            <v>1.47</v>
          </cell>
          <cell r="L139">
            <v>1.67</v>
          </cell>
          <cell r="M139">
            <v>0.22992548518672384</v>
          </cell>
          <cell r="N139">
            <v>0.1882470656387468</v>
          </cell>
          <cell r="O139">
            <v>15</v>
          </cell>
          <cell r="Q139" t="str">
            <v>Leicester City</v>
          </cell>
          <cell r="R139" t="str">
            <v>Manchester United</v>
          </cell>
        </row>
        <row r="140">
          <cell r="H140">
            <v>0.55940000000000001</v>
          </cell>
          <cell r="I140">
            <v>0.20219999999999999</v>
          </cell>
          <cell r="K140">
            <v>1.78</v>
          </cell>
          <cell r="L140">
            <v>0.97</v>
          </cell>
          <cell r="M140">
            <v>0.1686381472685955</v>
          </cell>
          <cell r="N140">
            <v>0.37908303810339883</v>
          </cell>
          <cell r="O140">
            <v>15</v>
          </cell>
          <cell r="Q140" t="str">
            <v>Aston Villa</v>
          </cell>
          <cell r="R140" t="str">
            <v>Crystal Palace</v>
          </cell>
        </row>
        <row r="141">
          <cell r="H141">
            <v>0.3266</v>
          </cell>
          <cell r="I141">
            <v>0.4032</v>
          </cell>
          <cell r="K141">
            <v>1.21</v>
          </cell>
          <cell r="L141">
            <v>1.38</v>
          </cell>
          <cell r="M141">
            <v>0.29819727942988739</v>
          </cell>
          <cell r="N141">
            <v>0.25157855305975652</v>
          </cell>
          <cell r="O141">
            <v>15</v>
          </cell>
          <cell r="Q141" t="str">
            <v>Fulham</v>
          </cell>
          <cell r="R141" t="str">
            <v>Southampton</v>
          </cell>
        </row>
        <row r="142">
          <cell r="H142">
            <v>0.25940000000000002</v>
          </cell>
          <cell r="I142">
            <v>0.48880000000000001</v>
          </cell>
          <cell r="K142">
            <v>1.1200000000000001</v>
          </cell>
          <cell r="L142">
            <v>1.64</v>
          </cell>
          <cell r="M142">
            <v>0.32627979462303947</v>
          </cell>
          <cell r="N142">
            <v>0.19398004229089191</v>
          </cell>
          <cell r="O142">
            <v>15</v>
          </cell>
          <cell r="Q142" t="str">
            <v>Arsenal</v>
          </cell>
          <cell r="R142" t="str">
            <v>Chelsea</v>
          </cell>
        </row>
        <row r="143">
          <cell r="H143">
            <v>0.89359999999999995</v>
          </cell>
          <cell r="I143">
            <v>1.7500000000000002E-2</v>
          </cell>
          <cell r="K143">
            <v>2.79</v>
          </cell>
          <cell r="L143">
            <v>0.24</v>
          </cell>
          <cell r="M143">
            <v>6.1421213915000127E-2</v>
          </cell>
          <cell r="N143">
            <v>0.78662786106655347</v>
          </cell>
          <cell r="O143">
            <v>15</v>
          </cell>
          <cell r="Q143" t="str">
            <v>Manchester City</v>
          </cell>
          <cell r="R143" t="str">
            <v>Newcastle</v>
          </cell>
        </row>
        <row r="144">
          <cell r="H144">
            <v>0.28860000000000002</v>
          </cell>
          <cell r="I144">
            <v>0.44750000000000001</v>
          </cell>
          <cell r="K144">
            <v>1.1499999999999999</v>
          </cell>
          <cell r="L144">
            <v>1.49</v>
          </cell>
          <cell r="M144">
            <v>0.31663676937905327</v>
          </cell>
          <cell r="N144">
            <v>0.22537265553943872</v>
          </cell>
          <cell r="O144">
            <v>15</v>
          </cell>
          <cell r="Q144" t="str">
            <v>Sheffield United</v>
          </cell>
          <cell r="R144" t="str">
            <v>Everton</v>
          </cell>
        </row>
        <row r="145">
          <cell r="H145">
            <v>0.45729999999999998</v>
          </cell>
          <cell r="I145">
            <v>0.29099999999999998</v>
          </cell>
          <cell r="K145">
            <v>1.61</v>
          </cell>
          <cell r="L145">
            <v>1.24</v>
          </cell>
          <cell r="M145">
            <v>0.19988761407514449</v>
          </cell>
          <cell r="N145">
            <v>0.28938421793905061</v>
          </cell>
          <cell r="O145">
            <v>15</v>
          </cell>
          <cell r="Q145" t="str">
            <v>Leeds United</v>
          </cell>
          <cell r="R145" t="str">
            <v>Burnley</v>
          </cell>
        </row>
        <row r="146">
          <cell r="H146">
            <v>0.433</v>
          </cell>
          <cell r="I146">
            <v>0.30059999999999998</v>
          </cell>
          <cell r="K146">
            <v>1.45</v>
          </cell>
          <cell r="L146">
            <v>1.17</v>
          </cell>
          <cell r="M146">
            <v>0.23457028809379765</v>
          </cell>
          <cell r="N146">
            <v>0.31036694126548503</v>
          </cell>
          <cell r="O146">
            <v>15</v>
          </cell>
          <cell r="Q146" t="str">
            <v>West Ham</v>
          </cell>
          <cell r="R146" t="str">
            <v>Brighton and Hove</v>
          </cell>
        </row>
        <row r="147">
          <cell r="H147">
            <v>0.8901</v>
          </cell>
          <cell r="I147">
            <v>2.2700000000000001E-2</v>
          </cell>
          <cell r="K147">
            <v>2.95</v>
          </cell>
          <cell r="L147">
            <v>0.33</v>
          </cell>
          <cell r="M147">
            <v>5.2339705948432381E-2</v>
          </cell>
          <cell r="N147">
            <v>0.71892373343192617</v>
          </cell>
          <cell r="O147">
            <v>15</v>
          </cell>
          <cell r="Q147" t="str">
            <v>Liverpool</v>
          </cell>
          <cell r="R147" t="str">
            <v>West Bromwich</v>
          </cell>
        </row>
        <row r="148">
          <cell r="H148">
            <v>0.2848</v>
          </cell>
          <cell r="I148">
            <v>0.44379999999999997</v>
          </cell>
          <cell r="K148">
            <v>1.0900000000000001</v>
          </cell>
          <cell r="L148">
            <v>1.43</v>
          </cell>
          <cell r="M148">
            <v>0.33621649370673334</v>
          </cell>
          <cell r="N148">
            <v>0.23930892224375455</v>
          </cell>
          <cell r="O148">
            <v>15</v>
          </cell>
          <cell r="Q148" t="str">
            <v>Wolverhampton</v>
          </cell>
          <cell r="R148" t="str">
            <v>Tottenham</v>
          </cell>
        </row>
        <row r="149">
          <cell r="H149">
            <v>0.26390000000000002</v>
          </cell>
          <cell r="I149">
            <v>0.48570000000000002</v>
          </cell>
          <cell r="K149">
            <v>1.1499999999999999</v>
          </cell>
          <cell r="L149">
            <v>1.65</v>
          </cell>
          <cell r="M149">
            <v>0.31663676937905327</v>
          </cell>
          <cell r="N149">
            <v>0.19204990862075413</v>
          </cell>
          <cell r="O149">
            <v>15</v>
          </cell>
          <cell r="Q149" t="str">
            <v>Crystal Palace</v>
          </cell>
          <cell r="R149" t="str">
            <v>Leicester City</v>
          </cell>
        </row>
        <row r="150">
          <cell r="H150">
            <v>0.56810000000000005</v>
          </cell>
          <cell r="I150">
            <v>0.20660000000000001</v>
          </cell>
          <cell r="K150">
            <v>1.93</v>
          </cell>
          <cell r="L150">
            <v>1.08</v>
          </cell>
          <cell r="M150">
            <v>0.14514819848362373</v>
          </cell>
          <cell r="N150">
            <v>0.33959552564493911</v>
          </cell>
          <cell r="O150">
            <v>15</v>
          </cell>
          <cell r="Q150" t="str">
            <v>Chelsea</v>
          </cell>
          <cell r="R150" t="str">
            <v>Aston Villa</v>
          </cell>
        </row>
        <row r="151">
          <cell r="H151">
            <v>0.44969999999999999</v>
          </cell>
          <cell r="I151">
            <v>0.28739999999999999</v>
          </cell>
          <cell r="K151">
            <v>1.5</v>
          </cell>
          <cell r="L151">
            <v>1.1499999999999999</v>
          </cell>
          <cell r="M151">
            <v>0.22313016014842982</v>
          </cell>
          <cell r="N151">
            <v>0.31663676937905327</v>
          </cell>
          <cell r="O151">
            <v>15</v>
          </cell>
          <cell r="Q151" t="str">
            <v>Southampton</v>
          </cell>
          <cell r="R151" t="str">
            <v>West Ham</v>
          </cell>
        </row>
        <row r="152">
          <cell r="H152">
            <v>0.35399999999999998</v>
          </cell>
          <cell r="I152">
            <v>0.376</v>
          </cell>
          <cell r="K152">
            <v>1.28</v>
          </cell>
          <cell r="L152">
            <v>1.33</v>
          </cell>
          <cell r="M152">
            <v>0.27803730045319414</v>
          </cell>
          <cell r="N152">
            <v>0.26447726129982396</v>
          </cell>
          <cell r="O152">
            <v>15</v>
          </cell>
          <cell r="Q152" t="str">
            <v>Brighton and Hove</v>
          </cell>
          <cell r="R152" t="str">
            <v>Arsenal</v>
          </cell>
        </row>
        <row r="153">
          <cell r="H153">
            <v>0.46629999999999999</v>
          </cell>
          <cell r="I153">
            <v>0.2455</v>
          </cell>
          <cell r="K153">
            <v>1.33</v>
          </cell>
          <cell r="L153">
            <v>0.88</v>
          </cell>
          <cell r="M153">
            <v>0.26447726129982396</v>
          </cell>
          <cell r="N153">
            <v>0.41478291168158138</v>
          </cell>
          <cell r="O153">
            <v>15</v>
          </cell>
          <cell r="Q153" t="str">
            <v>Burnley</v>
          </cell>
          <cell r="R153" t="str">
            <v>Sheffield United</v>
          </cell>
        </row>
        <row r="154">
          <cell r="H154">
            <v>0.29899999999999999</v>
          </cell>
          <cell r="I154">
            <v>0.45279999999999998</v>
          </cell>
          <cell r="K154">
            <v>1.29</v>
          </cell>
          <cell r="L154">
            <v>1.64</v>
          </cell>
          <cell r="M154">
            <v>0.27527078308975234</v>
          </cell>
          <cell r="N154">
            <v>0.19398004229089191</v>
          </cell>
          <cell r="O154">
            <v>15</v>
          </cell>
          <cell r="Q154" t="str">
            <v>West Bromwich</v>
          </cell>
          <cell r="R154" t="str">
            <v>Leeds United</v>
          </cell>
        </row>
        <row r="155">
          <cell r="H155">
            <v>0.6179</v>
          </cell>
          <cell r="I155">
            <v>0.159</v>
          </cell>
          <cell r="K155">
            <v>1.9</v>
          </cell>
          <cell r="L155">
            <v>0.84</v>
          </cell>
          <cell r="M155">
            <v>0.14956861922263506</v>
          </cell>
          <cell r="N155">
            <v>0.43171052342907973</v>
          </cell>
          <cell r="O155">
            <v>15</v>
          </cell>
          <cell r="Q155" t="str">
            <v>Manchester United</v>
          </cell>
          <cell r="R155" t="str">
            <v>Wolverhampton</v>
          </cell>
        </row>
        <row r="156">
          <cell r="H156">
            <v>0.12670000000000001</v>
          </cell>
          <cell r="I156">
            <v>0.68740000000000001</v>
          </cell>
          <cell r="K156">
            <v>0.86</v>
          </cell>
          <cell r="L156">
            <v>2.2799999999999998</v>
          </cell>
          <cell r="M156">
            <v>0.42316208231774882</v>
          </cell>
          <cell r="N156">
            <v>0.10228420671553748</v>
          </cell>
          <cell r="O156">
            <v>15</v>
          </cell>
          <cell r="Q156" t="str">
            <v>Newcastle</v>
          </cell>
          <cell r="R156" t="str">
            <v>Liverpool</v>
          </cell>
        </row>
        <row r="157">
          <cell r="H157">
            <v>0.46060000000000001</v>
          </cell>
          <cell r="I157">
            <v>0.28320000000000001</v>
          </cell>
          <cell r="K157">
            <v>1.57</v>
          </cell>
          <cell r="L157">
            <v>1.18</v>
          </cell>
          <cell r="M157">
            <v>0.20804518235702046</v>
          </cell>
          <cell r="N157">
            <v>0.30727873860113125</v>
          </cell>
          <cell r="O157">
            <v>16</v>
          </cell>
          <cell r="Q157" t="str">
            <v>Everton</v>
          </cell>
          <cell r="R157" t="str">
            <v>West Ham</v>
          </cell>
        </row>
        <row r="158">
          <cell r="H158">
            <v>0.53639999999999999</v>
          </cell>
          <cell r="I158">
            <v>0.23680000000000001</v>
          </cell>
          <cell r="K158">
            <v>1.93</v>
          </cell>
          <cell r="L158">
            <v>1.22</v>
          </cell>
          <cell r="M158">
            <v>0.14514819848362373</v>
          </cell>
          <cell r="N158">
            <v>0.29523016692401421</v>
          </cell>
          <cell r="O158">
            <v>16</v>
          </cell>
          <cell r="Q158" t="str">
            <v>Manchester United</v>
          </cell>
          <cell r="R158" t="str">
            <v>Aston Villa</v>
          </cell>
        </row>
        <row r="159">
          <cell r="H159">
            <v>0.61929999999999996</v>
          </cell>
          <cell r="I159">
            <v>0.17680000000000001</v>
          </cell>
          <cell r="K159">
            <v>2.1800000000000002</v>
          </cell>
          <cell r="L159">
            <v>1.08</v>
          </cell>
          <cell r="M159">
            <v>0.11304153064044985</v>
          </cell>
          <cell r="N159">
            <v>0.33959552564493911</v>
          </cell>
          <cell r="O159">
            <v>16</v>
          </cell>
          <cell r="Q159" t="str">
            <v>Tottenham</v>
          </cell>
          <cell r="R159" t="str">
            <v>Leeds United</v>
          </cell>
        </row>
        <row r="160">
          <cell r="H160">
            <v>0.46279999999999999</v>
          </cell>
          <cell r="I160">
            <v>0.25900000000000001</v>
          </cell>
          <cell r="K160">
            <v>1.39</v>
          </cell>
          <cell r="L160">
            <v>0.97</v>
          </cell>
          <cell r="M160">
            <v>0.24907530463166822</v>
          </cell>
          <cell r="N160">
            <v>0.37908303810339883</v>
          </cell>
          <cell r="O160">
            <v>16</v>
          </cell>
          <cell r="Q160" t="str">
            <v>Crystal Palace</v>
          </cell>
          <cell r="R160" t="str">
            <v>Sheffield United</v>
          </cell>
        </row>
        <row r="161">
          <cell r="H161">
            <v>0.42349999999999999</v>
          </cell>
          <cell r="I161">
            <v>0.28189999999999998</v>
          </cell>
          <cell r="K161">
            <v>1.24</v>
          </cell>
          <cell r="L161">
            <v>0.96</v>
          </cell>
          <cell r="M161">
            <v>0.28938421793905061</v>
          </cell>
          <cell r="N161">
            <v>0.38289288597511206</v>
          </cell>
          <cell r="O161">
            <v>16</v>
          </cell>
          <cell r="Q161" t="str">
            <v>Brighton and Hove</v>
          </cell>
          <cell r="R161" t="str">
            <v>Wolverhampton</v>
          </cell>
        </row>
        <row r="162">
          <cell r="H162">
            <v>0.17299999999999999</v>
          </cell>
          <cell r="I162">
            <v>0.59079999999999999</v>
          </cell>
          <cell r="K162">
            <v>0.84</v>
          </cell>
          <cell r="L162">
            <v>1.78</v>
          </cell>
          <cell r="M162">
            <v>0.43171052342907973</v>
          </cell>
          <cell r="N162">
            <v>0.1686381472685955</v>
          </cell>
          <cell r="O162">
            <v>16</v>
          </cell>
          <cell r="Q162" t="str">
            <v>West Bromwich</v>
          </cell>
          <cell r="R162" t="str">
            <v>Arsenal</v>
          </cell>
        </row>
        <row r="163">
          <cell r="H163">
            <v>0.23100000000000001</v>
          </cell>
          <cell r="I163">
            <v>0.51300000000000001</v>
          </cell>
          <cell r="K163">
            <v>0.99</v>
          </cell>
          <cell r="L163">
            <v>1.61</v>
          </cell>
          <cell r="M163">
            <v>0.37157669102204571</v>
          </cell>
          <cell r="N163">
            <v>0.19988761407514449</v>
          </cell>
          <cell r="O163">
            <v>16</v>
          </cell>
          <cell r="Q163" t="str">
            <v>Newcastle</v>
          </cell>
          <cell r="R163" t="str">
            <v>Leicester City</v>
          </cell>
        </row>
        <row r="164">
          <cell r="H164">
            <v>0.27050000000000002</v>
          </cell>
          <cell r="I164">
            <v>0.48089999999999999</v>
          </cell>
          <cell r="K164">
            <v>1.19</v>
          </cell>
          <cell r="L164">
            <v>1.67</v>
          </cell>
          <cell r="M164">
            <v>0.30422126406670408</v>
          </cell>
          <cell r="N164">
            <v>0.1882470656387468</v>
          </cell>
          <cell r="O164">
            <v>16</v>
          </cell>
          <cell r="Q164" t="str">
            <v>Chelsea</v>
          </cell>
          <cell r="R164" t="str">
            <v>Manchester City</v>
          </cell>
        </row>
        <row r="165">
          <cell r="H165">
            <v>0.2218</v>
          </cell>
          <cell r="I165">
            <v>0.54079999999999995</v>
          </cell>
          <cell r="K165">
            <v>1.07</v>
          </cell>
          <cell r="L165">
            <v>1.8</v>
          </cell>
          <cell r="M165">
            <v>0.34300851741870664</v>
          </cell>
          <cell r="N165">
            <v>0.16529888822158653</v>
          </cell>
          <cell r="O165">
            <v>16</v>
          </cell>
          <cell r="Q165" t="str">
            <v>Southampton</v>
          </cell>
          <cell r="R165" t="str">
            <v>Liverpool</v>
          </cell>
        </row>
        <row r="166">
          <cell r="H166">
            <v>0.38540000000000002</v>
          </cell>
          <cell r="I166">
            <v>0.31419999999999998</v>
          </cell>
          <cell r="K166">
            <v>1.1499999999999999</v>
          </cell>
          <cell r="L166">
            <v>1.01</v>
          </cell>
          <cell r="M166">
            <v>0.31663676937905327</v>
          </cell>
          <cell r="N166">
            <v>0.36421897957152333</v>
          </cell>
          <cell r="O166">
            <v>17</v>
          </cell>
          <cell r="Q166" t="str">
            <v>Sheffield United</v>
          </cell>
          <cell r="R166" t="str">
            <v>Newcastle</v>
          </cell>
        </row>
        <row r="167">
          <cell r="H167">
            <v>0.37880000000000003</v>
          </cell>
          <cell r="I167">
            <v>0.3392</v>
          </cell>
          <cell r="K167">
            <v>1.25</v>
          </cell>
          <cell r="L167">
            <v>1.17</v>
          </cell>
          <cell r="M167">
            <v>0.28650479686019009</v>
          </cell>
          <cell r="N167">
            <v>0.31036694126548503</v>
          </cell>
          <cell r="O167">
            <v>17</v>
          </cell>
          <cell r="Q167" t="str">
            <v>Wolverhampton</v>
          </cell>
          <cell r="R167" t="str">
            <v>Everton</v>
          </cell>
        </row>
        <row r="168">
          <cell r="H168">
            <v>0.1903</v>
          </cell>
          <cell r="I168">
            <v>0.57869999999999999</v>
          </cell>
          <cell r="K168">
            <v>0.96</v>
          </cell>
          <cell r="L168">
            <v>1.85</v>
          </cell>
          <cell r="M168">
            <v>0.38289288597511206</v>
          </cell>
          <cell r="N168">
            <v>0.15723716631362761</v>
          </cell>
          <cell r="O168">
            <v>17</v>
          </cell>
          <cell r="Q168" t="str">
            <v>Burnley</v>
          </cell>
          <cell r="R168" t="str">
            <v>Manchester United</v>
          </cell>
        </row>
        <row r="169">
          <cell r="H169">
            <v>0.85450000000000004</v>
          </cell>
          <cell r="I169">
            <v>3.2800000000000003E-2</v>
          </cell>
          <cell r="K169">
            <v>2.65</v>
          </cell>
          <cell r="L169">
            <v>0.36</v>
          </cell>
          <cell r="M169">
            <v>7.0651213060429596E-2</v>
          </cell>
          <cell r="N169">
            <v>0.69767632607103103</v>
          </cell>
          <cell r="O169">
            <v>17</v>
          </cell>
          <cell r="Q169" t="str">
            <v>Manchester City</v>
          </cell>
          <cell r="R169" t="str">
            <v>Brighton and Hove</v>
          </cell>
        </row>
        <row r="170">
          <cell r="H170">
            <v>0.64049999999999996</v>
          </cell>
          <cell r="I170">
            <v>0.14099999999999999</v>
          </cell>
          <cell r="K170">
            <v>1.91</v>
          </cell>
          <cell r="L170">
            <v>0.76</v>
          </cell>
          <cell r="M170">
            <v>0.14808038659546247</v>
          </cell>
          <cell r="N170">
            <v>0.46766642700990924</v>
          </cell>
          <cell r="O170">
            <v>17</v>
          </cell>
          <cell r="Q170" t="str">
            <v>Tottenham</v>
          </cell>
          <cell r="R170" t="str">
            <v>Fulham</v>
          </cell>
        </row>
        <row r="171">
          <cell r="H171">
            <v>0.60529999999999995</v>
          </cell>
          <cell r="I171">
            <v>0.1641</v>
          </cell>
          <cell r="K171">
            <v>1.83</v>
          </cell>
          <cell r="L171">
            <v>0.83</v>
          </cell>
          <cell r="M171">
            <v>0.16041356777517274</v>
          </cell>
          <cell r="N171">
            <v>0.43604928632153561</v>
          </cell>
          <cell r="O171">
            <v>17</v>
          </cell>
          <cell r="Q171" t="str">
            <v>Arsenal</v>
          </cell>
          <cell r="R171" t="str">
            <v>Crystal Palace</v>
          </cell>
        </row>
        <row r="172">
          <cell r="H172">
            <v>0.63500000000000001</v>
          </cell>
          <cell r="I172">
            <v>0.13</v>
          </cell>
          <cell r="K172">
            <v>1.73</v>
          </cell>
          <cell r="L172">
            <v>0.63</v>
          </cell>
          <cell r="M172">
            <v>0.17728440996987782</v>
          </cell>
          <cell r="N172">
            <v>0.53259180100689718</v>
          </cell>
          <cell r="O172">
            <v>18</v>
          </cell>
          <cell r="Q172" t="str">
            <v>Wolverhampton</v>
          </cell>
          <cell r="R172" t="str">
            <v>West Bromwich</v>
          </cell>
        </row>
        <row r="173">
          <cell r="H173">
            <v>0.51700000000000002</v>
          </cell>
          <cell r="I173">
            <v>0.21229999999999999</v>
          </cell>
          <cell r="K173">
            <v>1.48</v>
          </cell>
          <cell r="L173">
            <v>0.84</v>
          </cell>
          <cell r="M173">
            <v>0.22763768838381274</v>
          </cell>
          <cell r="N173">
            <v>0.43171052342907973</v>
          </cell>
          <cell r="O173">
            <v>18</v>
          </cell>
          <cell r="Q173" t="str">
            <v>West Ham</v>
          </cell>
          <cell r="R173" t="str">
            <v>Burnley</v>
          </cell>
        </row>
        <row r="174">
          <cell r="H174">
            <v>0.38300000000000001</v>
          </cell>
          <cell r="I174">
            <v>0.37180000000000002</v>
          </cell>
          <cell r="K174">
            <v>1.56</v>
          </cell>
          <cell r="L174">
            <v>1.53</v>
          </cell>
          <cell r="M174">
            <v>0.21013607120076472</v>
          </cell>
          <cell r="N174">
            <v>0.21653566731600707</v>
          </cell>
          <cell r="O174">
            <v>18</v>
          </cell>
          <cell r="Q174" t="str">
            <v>Leeds United</v>
          </cell>
          <cell r="R174" t="str">
            <v>Brighton and Hove</v>
          </cell>
        </row>
        <row r="175">
          <cell r="H175">
            <v>0.1895</v>
          </cell>
          <cell r="I175">
            <v>0.58079999999999998</v>
          </cell>
          <cell r="K175">
            <v>0.96</v>
          </cell>
          <cell r="L175">
            <v>1.87</v>
          </cell>
          <cell r="M175">
            <v>0.38289288597511206</v>
          </cell>
          <cell r="N175">
            <v>0.1541236618151314</v>
          </cell>
          <cell r="O175">
            <v>18</v>
          </cell>
          <cell r="Q175" t="str">
            <v>Fulham</v>
          </cell>
          <cell r="R175" t="str">
            <v>Chelsea</v>
          </cell>
        </row>
        <row r="176">
          <cell r="H176">
            <v>0.51629999999999998</v>
          </cell>
          <cell r="I176">
            <v>0.22320000000000001</v>
          </cell>
          <cell r="K176">
            <v>1.57</v>
          </cell>
          <cell r="L176">
            <v>0.93</v>
          </cell>
          <cell r="M176">
            <v>0.20804518235702046</v>
          </cell>
          <cell r="N176">
            <v>0.39455371037160109</v>
          </cell>
          <cell r="O176">
            <v>18</v>
          </cell>
          <cell r="Q176" t="str">
            <v>Leicester City</v>
          </cell>
          <cell r="R176" t="str">
            <v>Southampton</v>
          </cell>
        </row>
        <row r="177">
          <cell r="H177">
            <v>0.4617</v>
          </cell>
          <cell r="I177">
            <v>0.2833</v>
          </cell>
          <cell r="K177">
            <v>1.59</v>
          </cell>
          <cell r="L177">
            <v>1.19</v>
          </cell>
          <cell r="M177">
            <v>0.20392561173421342</v>
          </cell>
          <cell r="N177">
            <v>0.30422126406670408</v>
          </cell>
          <cell r="O177">
            <v>18</v>
          </cell>
          <cell r="Q177" t="str">
            <v>Aston Villa</v>
          </cell>
          <cell r="R177" t="str">
            <v>Everton</v>
          </cell>
        </row>
        <row r="178">
          <cell r="H178">
            <v>0.1885</v>
          </cell>
          <cell r="I178">
            <v>0.56940000000000002</v>
          </cell>
          <cell r="K178">
            <v>0.89</v>
          </cell>
          <cell r="L178">
            <v>1.73</v>
          </cell>
          <cell r="M178">
            <v>0.4106557527523455</v>
          </cell>
          <cell r="N178">
            <v>0.17728440996987782</v>
          </cell>
          <cell r="O178">
            <v>18</v>
          </cell>
          <cell r="Q178" t="str">
            <v>Sheffield United</v>
          </cell>
          <cell r="R178" t="str">
            <v>Tottenham</v>
          </cell>
        </row>
        <row r="179">
          <cell r="H179">
            <v>0.49349999999999999</v>
          </cell>
          <cell r="I179">
            <v>0.27610000000000001</v>
          </cell>
          <cell r="K179">
            <v>1.88</v>
          </cell>
          <cell r="L179">
            <v>1.36</v>
          </cell>
          <cell r="M179">
            <v>0.15259010575688389</v>
          </cell>
          <cell r="N179">
            <v>0.25666077695355588</v>
          </cell>
          <cell r="O179">
            <v>18</v>
          </cell>
          <cell r="Q179" t="str">
            <v>Liverpool</v>
          </cell>
          <cell r="R179" t="str">
            <v>Manchester United</v>
          </cell>
        </row>
        <row r="180">
          <cell r="H180">
            <v>0.90039999999999998</v>
          </cell>
          <cell r="I180">
            <v>1.44E-2</v>
          </cell>
          <cell r="K180">
            <v>2.79</v>
          </cell>
          <cell r="L180">
            <v>0.2</v>
          </cell>
          <cell r="M180">
            <v>6.1421213915000127E-2</v>
          </cell>
          <cell r="N180">
            <v>0.81873075307798182</v>
          </cell>
          <cell r="O180">
            <v>18</v>
          </cell>
          <cell r="Q180" t="str">
            <v>Manchester City</v>
          </cell>
          <cell r="R180" t="str">
            <v>Crystal Palace</v>
          </cell>
        </row>
        <row r="181">
          <cell r="H181">
            <v>0.60980000000000001</v>
          </cell>
          <cell r="I181">
            <v>0.1535</v>
          </cell>
          <cell r="K181">
            <v>1.75</v>
          </cell>
          <cell r="L181">
            <v>0.74</v>
          </cell>
          <cell r="M181">
            <v>0.17377394345044514</v>
          </cell>
          <cell r="N181">
            <v>0.47711391552103438</v>
          </cell>
          <cell r="O181">
            <v>18</v>
          </cell>
          <cell r="Q181" t="str">
            <v>Arsenal</v>
          </cell>
          <cell r="R181" t="str">
            <v>Newcastle</v>
          </cell>
        </row>
        <row r="182">
          <cell r="H182">
            <v>0.66120000000000001</v>
          </cell>
          <cell r="I182">
            <v>0.12870000000000001</v>
          </cell>
          <cell r="K182">
            <v>1.97</v>
          </cell>
          <cell r="L182">
            <v>0.73</v>
          </cell>
          <cell r="M182">
            <v>0.13945685621505094</v>
          </cell>
          <cell r="N182">
            <v>0.48190899009020244</v>
          </cell>
          <cell r="O182">
            <v>18</v>
          </cell>
          <cell r="Q182" t="str">
            <v>West Ham</v>
          </cell>
          <cell r="R182" t="str">
            <v>West Bromwich</v>
          </cell>
        </row>
        <row r="183">
          <cell r="H183">
            <v>0.33189999999999997</v>
          </cell>
          <cell r="I183">
            <v>0.40920000000000001</v>
          </cell>
          <cell r="K183">
            <v>1.31</v>
          </cell>
          <cell r="L183">
            <v>1.48</v>
          </cell>
          <cell r="M183">
            <v>0.26982005638468681</v>
          </cell>
          <cell r="N183">
            <v>0.22763768838381274</v>
          </cell>
          <cell r="O183">
            <v>18</v>
          </cell>
          <cell r="Q183" t="str">
            <v>Leicester City</v>
          </cell>
          <cell r="R183" t="str">
            <v>Chelsea</v>
          </cell>
        </row>
        <row r="184">
          <cell r="H184">
            <v>0.78390000000000004</v>
          </cell>
          <cell r="I184">
            <v>6.6699999999999995E-2</v>
          </cell>
          <cell r="K184">
            <v>2.4500000000000002</v>
          </cell>
          <cell r="L184">
            <v>0.56999999999999995</v>
          </cell>
          <cell r="M184">
            <v>8.6293586499370495E-2</v>
          </cell>
          <cell r="N184">
            <v>0.56552543869953709</v>
          </cell>
          <cell r="O184">
            <v>18</v>
          </cell>
          <cell r="Q184" t="str">
            <v>Manchester City</v>
          </cell>
          <cell r="R184" t="str">
            <v>Aston Villa</v>
          </cell>
        </row>
        <row r="185">
          <cell r="H185">
            <v>0.18709999999999999</v>
          </cell>
          <cell r="I185">
            <v>0.58640000000000003</v>
          </cell>
          <cell r="K185">
            <v>0.97</v>
          </cell>
          <cell r="L185">
            <v>1.9</v>
          </cell>
          <cell r="M185">
            <v>0.37908303810339883</v>
          </cell>
          <cell r="N185">
            <v>0.14956861922263506</v>
          </cell>
          <cell r="O185">
            <v>18</v>
          </cell>
          <cell r="Q185" t="str">
            <v>Fulham</v>
          </cell>
          <cell r="R185" t="str">
            <v>Manchester United</v>
          </cell>
        </row>
        <row r="186">
          <cell r="H186">
            <v>0.78649999999999998</v>
          </cell>
          <cell r="I186">
            <v>5.6800000000000003E-2</v>
          </cell>
          <cell r="K186">
            <v>2.2599999999999998</v>
          </cell>
          <cell r="L186">
            <v>0.44</v>
          </cell>
          <cell r="M186">
            <v>0.10435048475476504</v>
          </cell>
          <cell r="N186">
            <v>0.64403642108314141</v>
          </cell>
          <cell r="O186">
            <v>18</v>
          </cell>
          <cell r="Q186" t="str">
            <v>Liverpool</v>
          </cell>
          <cell r="R186" t="str">
            <v>Burnley</v>
          </cell>
        </row>
        <row r="187">
          <cell r="H187">
            <v>0.626</v>
          </cell>
          <cell r="I187">
            <v>0.151</v>
          </cell>
          <cell r="K187">
            <v>1.88</v>
          </cell>
          <cell r="L187">
            <v>0.8</v>
          </cell>
          <cell r="M187">
            <v>0.15259010575688389</v>
          </cell>
          <cell r="N187">
            <v>0.44932896411722156</v>
          </cell>
          <cell r="O187">
            <v>19</v>
          </cell>
          <cell r="Q187" t="str">
            <v>Aston Villa</v>
          </cell>
          <cell r="R187" t="str">
            <v>Newcastle</v>
          </cell>
        </row>
        <row r="188">
          <cell r="H188">
            <v>0.35339999999999999</v>
          </cell>
          <cell r="I188">
            <v>0.38790000000000002</v>
          </cell>
          <cell r="K188">
            <v>1.37</v>
          </cell>
          <cell r="L188">
            <v>1.44</v>
          </cell>
          <cell r="M188">
            <v>0.25410695955280027</v>
          </cell>
          <cell r="N188">
            <v>0.23692775868212176</v>
          </cell>
          <cell r="O188">
            <v>20</v>
          </cell>
          <cell r="Q188" t="str">
            <v>Newcastle</v>
          </cell>
          <cell r="R188" t="str">
            <v>Leeds United</v>
          </cell>
        </row>
        <row r="189">
          <cell r="H189">
            <v>0.31119999999999998</v>
          </cell>
          <cell r="I189">
            <v>0.41160000000000002</v>
          </cell>
          <cell r="K189">
            <v>1.1299999999999999</v>
          </cell>
          <cell r="L189">
            <v>1.34</v>
          </cell>
          <cell r="M189">
            <v>0.32303325642225295</v>
          </cell>
          <cell r="N189">
            <v>0.26184566858032599</v>
          </cell>
          <cell r="O189">
            <v>20</v>
          </cell>
          <cell r="Q189" t="str">
            <v>Crystal Palace</v>
          </cell>
          <cell r="R189" t="str">
            <v>West Ham</v>
          </cell>
        </row>
        <row r="190">
          <cell r="H190">
            <v>0.32090000000000002</v>
          </cell>
          <cell r="I190">
            <v>0.39900000000000002</v>
          </cell>
          <cell r="K190">
            <v>1.1399999999999999</v>
          </cell>
          <cell r="L190">
            <v>1.3</v>
          </cell>
          <cell r="M190">
            <v>0.31981902181630395</v>
          </cell>
          <cell r="N190">
            <v>0.27253179303401259</v>
          </cell>
          <cell r="O190">
            <v>20</v>
          </cell>
          <cell r="Q190" t="str">
            <v>Southampton</v>
          </cell>
          <cell r="R190" t="str">
            <v>Arsenal</v>
          </cell>
        </row>
        <row r="191">
          <cell r="H191">
            <v>2.8299999999999999E-2</v>
          </cell>
          <cell r="I191">
            <v>0.88160000000000005</v>
          </cell>
          <cell r="K191">
            <v>0.41</v>
          </cell>
          <cell r="L191">
            <v>3.01</v>
          </cell>
          <cell r="M191">
            <v>0.6636502501363194</v>
          </cell>
          <cell r="N191">
            <v>4.9291678760462171E-2</v>
          </cell>
          <cell r="O191">
            <v>20</v>
          </cell>
          <cell r="Q191" t="str">
            <v>West Bromwich</v>
          </cell>
          <cell r="R191" t="str">
            <v>Manchester City</v>
          </cell>
        </row>
        <row r="192">
          <cell r="H192">
            <v>0.66110000000000002</v>
          </cell>
          <cell r="I192">
            <v>0.12809999999999999</v>
          </cell>
          <cell r="K192">
            <v>1.96</v>
          </cell>
          <cell r="L192">
            <v>0.73</v>
          </cell>
          <cell r="M192">
            <v>0.140858420921045</v>
          </cell>
          <cell r="N192">
            <v>0.48190899009020244</v>
          </cell>
          <cell r="O192">
            <v>20</v>
          </cell>
          <cell r="Q192" t="str">
            <v>Chelsea</v>
          </cell>
          <cell r="R192" t="str">
            <v>Wolverhampton</v>
          </cell>
        </row>
        <row r="193">
          <cell r="H193">
            <v>0.26300000000000001</v>
          </cell>
          <cell r="I193">
            <v>0.46660000000000001</v>
          </cell>
          <cell r="K193">
            <v>1.02</v>
          </cell>
          <cell r="L193">
            <v>1.46</v>
          </cell>
          <cell r="M193">
            <v>0.3605949401730783</v>
          </cell>
          <cell r="N193">
            <v>0.23223627472975883</v>
          </cell>
          <cell r="O193">
            <v>20</v>
          </cell>
          <cell r="Q193" t="str">
            <v>Burnley</v>
          </cell>
          <cell r="R193" t="str">
            <v>Aston Villa</v>
          </cell>
        </row>
        <row r="194">
          <cell r="H194">
            <v>0.48880000000000001</v>
          </cell>
          <cell r="I194">
            <v>0.23980000000000001</v>
          </cell>
          <cell r="K194">
            <v>1.46</v>
          </cell>
          <cell r="L194">
            <v>0.94</v>
          </cell>
          <cell r="M194">
            <v>0.23223627472975883</v>
          </cell>
          <cell r="N194">
            <v>0.39062783535852114</v>
          </cell>
          <cell r="O194">
            <v>20</v>
          </cell>
          <cell r="Q194" t="str">
            <v>Brighton and Hove</v>
          </cell>
          <cell r="R194" t="str">
            <v>Fulham</v>
          </cell>
        </row>
        <row r="195">
          <cell r="H195">
            <v>0.74809999999999999</v>
          </cell>
          <cell r="I195">
            <v>7.9600000000000004E-2</v>
          </cell>
          <cell r="K195">
            <v>2.2200000000000002</v>
          </cell>
          <cell r="L195">
            <v>0.56999999999999995</v>
          </cell>
          <cell r="M195">
            <v>0.10860910882495796</v>
          </cell>
          <cell r="N195">
            <v>0.56552543869953709</v>
          </cell>
          <cell r="O195">
            <v>20</v>
          </cell>
          <cell r="Q195" t="str">
            <v>Manchester United</v>
          </cell>
          <cell r="R195" t="str">
            <v>Sheffield United</v>
          </cell>
        </row>
        <row r="196">
          <cell r="H196">
            <v>0.32129999999999997</v>
          </cell>
          <cell r="I196">
            <v>0.41149999999999998</v>
          </cell>
          <cell r="K196">
            <v>1.22</v>
          </cell>
          <cell r="L196">
            <v>1.41</v>
          </cell>
          <cell r="M196">
            <v>0.29523016692401421</v>
          </cell>
          <cell r="N196">
            <v>0.24414328315343711</v>
          </cell>
          <cell r="O196">
            <v>20</v>
          </cell>
          <cell r="Q196" t="str">
            <v>Everton</v>
          </cell>
          <cell r="R196" t="str">
            <v>Leicester City</v>
          </cell>
        </row>
        <row r="197">
          <cell r="H197">
            <v>0.33300000000000002</v>
          </cell>
          <cell r="I197">
            <v>0.42209999999999998</v>
          </cell>
          <cell r="K197">
            <v>1.43</v>
          </cell>
          <cell r="L197">
            <v>1.64</v>
          </cell>
          <cell r="M197">
            <v>0.23930892224375455</v>
          </cell>
          <cell r="N197">
            <v>0.19398004229089191</v>
          </cell>
          <cell r="O197">
            <v>20</v>
          </cell>
          <cell r="Q197" t="str">
            <v>Tottenham</v>
          </cell>
          <cell r="R197" t="str">
            <v>Liverpool</v>
          </cell>
        </row>
        <row r="198">
          <cell r="H198">
            <v>0.56799999999999995</v>
          </cell>
          <cell r="I198">
            <v>0.17910000000000001</v>
          </cell>
          <cell r="K198">
            <v>1.63</v>
          </cell>
          <cell r="L198">
            <v>0.79</v>
          </cell>
          <cell r="M198">
            <v>0.19592957412690937</v>
          </cell>
          <cell r="N198">
            <v>0.45384479528235583</v>
          </cell>
          <cell r="O198">
            <v>21</v>
          </cell>
          <cell r="Q198" t="str">
            <v>Everton</v>
          </cell>
          <cell r="R198" t="str">
            <v>Newcastle</v>
          </cell>
        </row>
        <row r="199">
          <cell r="H199">
            <v>0.89580000000000004</v>
          </cell>
          <cell r="I199">
            <v>1.5100000000000001E-2</v>
          </cell>
          <cell r="K199">
            <v>2.74</v>
          </cell>
          <cell r="L199">
            <v>0.2</v>
          </cell>
          <cell r="M199">
            <v>6.457034689316847E-2</v>
          </cell>
          <cell r="N199">
            <v>0.81873075307798182</v>
          </cell>
          <cell r="O199">
            <v>21</v>
          </cell>
          <cell r="Q199" t="str">
            <v>Manchester City</v>
          </cell>
          <cell r="R199" t="str">
            <v>Sheffield United</v>
          </cell>
        </row>
        <row r="200">
          <cell r="H200">
            <v>0.36349999999999999</v>
          </cell>
          <cell r="I200">
            <v>0.3498</v>
          </cell>
          <cell r="K200">
            <v>1.19</v>
          </cell>
          <cell r="L200">
            <v>1.1599999999999999</v>
          </cell>
          <cell r="M200">
            <v>0.30422126406670408</v>
          </cell>
          <cell r="N200">
            <v>0.31348618088260533</v>
          </cell>
          <cell r="O200">
            <v>21</v>
          </cell>
          <cell r="Q200" t="str">
            <v>Crystal Palace</v>
          </cell>
          <cell r="R200" t="str">
            <v>Wolverhampton</v>
          </cell>
        </row>
        <row r="201">
          <cell r="H201">
            <v>0.27839999999999998</v>
          </cell>
          <cell r="I201">
            <v>0.44419999999999998</v>
          </cell>
          <cell r="K201">
            <v>1.03</v>
          </cell>
          <cell r="L201">
            <v>1.38</v>
          </cell>
          <cell r="M201">
            <v>0.35700696056914738</v>
          </cell>
          <cell r="N201">
            <v>0.25157855305975652</v>
          </cell>
          <cell r="O201">
            <v>21</v>
          </cell>
          <cell r="Q201" t="str">
            <v>West Bromwich</v>
          </cell>
          <cell r="R201" t="str">
            <v>Fulham</v>
          </cell>
        </row>
        <row r="202">
          <cell r="H202">
            <v>0.36259999999999998</v>
          </cell>
          <cell r="I202">
            <v>0.38290000000000002</v>
          </cell>
          <cell r="K202">
            <v>1.42</v>
          </cell>
          <cell r="L202">
            <v>1.47</v>
          </cell>
          <cell r="M202">
            <v>0.24171401689703645</v>
          </cell>
          <cell r="N202">
            <v>0.22992548518672384</v>
          </cell>
          <cell r="O202">
            <v>21</v>
          </cell>
          <cell r="Q202" t="str">
            <v>Arsenal</v>
          </cell>
          <cell r="R202" t="str">
            <v>Manchester United</v>
          </cell>
        </row>
        <row r="203">
          <cell r="H203">
            <v>0.3256</v>
          </cell>
          <cell r="I203">
            <v>0.41039999999999999</v>
          </cell>
          <cell r="K203">
            <v>1.25</v>
          </cell>
          <cell r="L203">
            <v>1.44</v>
          </cell>
          <cell r="M203">
            <v>0.28650479686019009</v>
          </cell>
          <cell r="N203">
            <v>0.23692775868212176</v>
          </cell>
          <cell r="O203">
            <v>21</v>
          </cell>
          <cell r="Q203" t="str">
            <v>Southampton</v>
          </cell>
          <cell r="R203" t="str">
            <v>Aston Villa</v>
          </cell>
        </row>
        <row r="204">
          <cell r="H204">
            <v>0.68659999999999999</v>
          </cell>
          <cell r="I204">
            <v>0.1037</v>
          </cell>
          <cell r="K204">
            <v>1.91</v>
          </cell>
          <cell r="L204">
            <v>0.57999999999999996</v>
          </cell>
          <cell r="M204">
            <v>0.14808038659546247</v>
          </cell>
          <cell r="N204">
            <v>0.55989836656540204</v>
          </cell>
          <cell r="O204">
            <v>21</v>
          </cell>
          <cell r="Q204" t="str">
            <v>Chelsea</v>
          </cell>
          <cell r="R204" t="str">
            <v>Burnley</v>
          </cell>
        </row>
        <row r="205">
          <cell r="H205">
            <v>0.63639999999999997</v>
          </cell>
          <cell r="I205">
            <v>0.1573</v>
          </cell>
          <cell r="K205">
            <v>2.1</v>
          </cell>
          <cell r="L205">
            <v>0.94</v>
          </cell>
          <cell r="M205">
            <v>0.12245642825298191</v>
          </cell>
          <cell r="N205">
            <v>0.39062783535852114</v>
          </cell>
          <cell r="O205">
            <v>21</v>
          </cell>
          <cell r="Q205" t="str">
            <v>Leicester City</v>
          </cell>
          <cell r="R205" t="str">
            <v>Leeds United</v>
          </cell>
        </row>
        <row r="206">
          <cell r="H206">
            <v>0.2399</v>
          </cell>
          <cell r="I206">
            <v>0.52590000000000003</v>
          </cell>
          <cell r="K206">
            <v>1.17</v>
          </cell>
          <cell r="L206">
            <v>1.84</v>
          </cell>
          <cell r="M206">
            <v>0.31036694126548503</v>
          </cell>
          <cell r="N206">
            <v>0.15881742610692068</v>
          </cell>
          <cell r="O206">
            <v>21</v>
          </cell>
          <cell r="Q206" t="str">
            <v>West Ham</v>
          </cell>
          <cell r="R206" t="str">
            <v>Liverpool</v>
          </cell>
        </row>
        <row r="207">
          <cell r="H207">
            <v>0.31219999999999998</v>
          </cell>
          <cell r="I207">
            <v>0.42530000000000001</v>
          </cell>
          <cell r="K207">
            <v>1.23</v>
          </cell>
          <cell r="L207">
            <v>1.48</v>
          </cell>
          <cell r="M207">
            <v>0.29229257768085942</v>
          </cell>
          <cell r="N207">
            <v>0.22763768838381274</v>
          </cell>
          <cell r="O207">
            <v>21</v>
          </cell>
          <cell r="Q207" t="str">
            <v>Brighton and Hove</v>
          </cell>
          <cell r="R207" t="str">
            <v>Tottenham</v>
          </cell>
        </row>
        <row r="208">
          <cell r="H208">
            <v>0.28949999999999998</v>
          </cell>
          <cell r="I208">
            <v>0.43149999999999999</v>
          </cell>
          <cell r="K208">
            <v>1.06</v>
          </cell>
          <cell r="L208">
            <v>1.35</v>
          </cell>
          <cell r="M208">
            <v>0.3464558103300574</v>
          </cell>
          <cell r="N208">
            <v>0.25924026064589151</v>
          </cell>
          <cell r="O208">
            <v>22</v>
          </cell>
          <cell r="Q208" t="str">
            <v>Wolverhampton</v>
          </cell>
          <cell r="R208" t="str">
            <v>Arsenal</v>
          </cell>
        </row>
        <row r="209">
          <cell r="H209">
            <v>0.53690000000000004</v>
          </cell>
          <cell r="I209">
            <v>0.1971</v>
          </cell>
          <cell r="K209">
            <v>1.52</v>
          </cell>
          <cell r="L209">
            <v>0.81</v>
          </cell>
          <cell r="M209">
            <v>0.21871188695221475</v>
          </cell>
          <cell r="N209">
            <v>0.44485806622294111</v>
          </cell>
          <cell r="O209">
            <v>22</v>
          </cell>
          <cell r="Q209" t="str">
            <v>Sheffield United</v>
          </cell>
          <cell r="R209" t="str">
            <v>West Bromwich</v>
          </cell>
        </row>
        <row r="210">
          <cell r="H210">
            <v>0.63349999999999995</v>
          </cell>
          <cell r="I210">
            <v>0.14749999999999999</v>
          </cell>
          <cell r="K210">
            <v>1.92</v>
          </cell>
          <cell r="L210">
            <v>0.8</v>
          </cell>
          <cell r="M210">
            <v>0.14660696213035015</v>
          </cell>
          <cell r="N210">
            <v>0.44932896411722156</v>
          </cell>
          <cell r="O210">
            <v>22</v>
          </cell>
          <cell r="Q210" t="str">
            <v>Manchester United</v>
          </cell>
          <cell r="R210" t="str">
            <v>Southampton</v>
          </cell>
        </row>
        <row r="211">
          <cell r="H211">
            <v>0.4027</v>
          </cell>
          <cell r="I211">
            <v>0.30959999999999999</v>
          </cell>
          <cell r="K211">
            <v>1.26</v>
          </cell>
          <cell r="L211">
            <v>1.06</v>
          </cell>
          <cell r="M211">
            <v>0.2836540264997704</v>
          </cell>
          <cell r="N211">
            <v>0.3464558103300574</v>
          </cell>
          <cell r="O211">
            <v>22</v>
          </cell>
          <cell r="Q211" t="str">
            <v>Newcastle</v>
          </cell>
          <cell r="R211" t="str">
            <v>Crystal Palace</v>
          </cell>
        </row>
        <row r="212">
          <cell r="H212">
            <v>0.06</v>
          </cell>
          <cell r="I212">
            <v>0.78249999999999997</v>
          </cell>
          <cell r="K212">
            <v>0.47</v>
          </cell>
          <cell r="L212">
            <v>2.2799999999999998</v>
          </cell>
          <cell r="M212">
            <v>0.62500226828270078</v>
          </cell>
          <cell r="N212">
            <v>0.10228420671553748</v>
          </cell>
          <cell r="O212">
            <v>22</v>
          </cell>
          <cell r="Q212" t="str">
            <v>Burnley</v>
          </cell>
          <cell r="R212" t="str">
            <v>Manchester City</v>
          </cell>
        </row>
        <row r="213">
          <cell r="H213">
            <v>0.23400000000000001</v>
          </cell>
          <cell r="I213">
            <v>0.50290000000000001</v>
          </cell>
          <cell r="K213">
            <v>0.96</v>
          </cell>
          <cell r="L213">
            <v>1.54</v>
          </cell>
          <cell r="M213">
            <v>0.38289288597511206</v>
          </cell>
          <cell r="N213">
            <v>0.21438110142697794</v>
          </cell>
          <cell r="O213">
            <v>22</v>
          </cell>
          <cell r="Q213" t="str">
            <v>Fulham</v>
          </cell>
          <cell r="R213" t="str">
            <v>Leicester City</v>
          </cell>
        </row>
        <row r="214">
          <cell r="H214">
            <v>0.39650000000000002</v>
          </cell>
          <cell r="I214">
            <v>0.35539999999999999</v>
          </cell>
          <cell r="K214">
            <v>1.56</v>
          </cell>
          <cell r="L214">
            <v>1.46</v>
          </cell>
          <cell r="M214">
            <v>0.21013607120076472</v>
          </cell>
          <cell r="N214">
            <v>0.23223627472975883</v>
          </cell>
          <cell r="O214">
            <v>22</v>
          </cell>
          <cell r="Q214" t="str">
            <v>Leeds United</v>
          </cell>
          <cell r="R214" t="str">
            <v>Everton</v>
          </cell>
        </row>
        <row r="215">
          <cell r="H215">
            <v>0.47460000000000002</v>
          </cell>
          <cell r="I215">
            <v>0.27750000000000002</v>
          </cell>
          <cell r="K215">
            <v>1.67</v>
          </cell>
          <cell r="L215">
            <v>1.22</v>
          </cell>
          <cell r="M215">
            <v>0.1882470656387468</v>
          </cell>
          <cell r="N215">
            <v>0.29523016692401421</v>
          </cell>
          <cell r="O215">
            <v>22</v>
          </cell>
          <cell r="Q215" t="str">
            <v>Aston Villa</v>
          </cell>
          <cell r="R215" t="str">
            <v>West Ham</v>
          </cell>
        </row>
        <row r="216">
          <cell r="H216">
            <v>0.67130000000000001</v>
          </cell>
          <cell r="I216">
            <v>0.12820000000000001</v>
          </cell>
          <cell r="K216">
            <v>2.08</v>
          </cell>
          <cell r="L216">
            <v>0.78</v>
          </cell>
          <cell r="M216">
            <v>0.12493021219858241</v>
          </cell>
          <cell r="N216">
            <v>0.45840601130522352</v>
          </cell>
          <cell r="O216">
            <v>22</v>
          </cell>
          <cell r="Q216" t="str">
            <v>Liverpool</v>
          </cell>
          <cell r="R216" t="str">
            <v>Brighton and Hove</v>
          </cell>
        </row>
        <row r="217">
          <cell r="H217">
            <v>0.3266</v>
          </cell>
          <cell r="I217">
            <v>0.4158</v>
          </cell>
          <cell r="K217">
            <v>1.3</v>
          </cell>
          <cell r="L217">
            <v>1.5</v>
          </cell>
          <cell r="M217">
            <v>0.27253179303401259</v>
          </cell>
          <cell r="N217">
            <v>0.22313016014842982</v>
          </cell>
          <cell r="O217">
            <v>22</v>
          </cell>
          <cell r="Q217" t="str">
            <v>Tottenham</v>
          </cell>
          <cell r="R217" t="str">
            <v>Chelsea</v>
          </cell>
        </row>
        <row r="218">
          <cell r="H218">
            <v>0.3886</v>
          </cell>
          <cell r="I218">
            <v>0.35189999999999999</v>
          </cell>
          <cell r="K218">
            <v>1.44</v>
          </cell>
          <cell r="L218">
            <v>1.36</v>
          </cell>
          <cell r="M218">
            <v>0.23692775868212176</v>
          </cell>
          <cell r="N218">
            <v>0.25666077695355588</v>
          </cell>
          <cell r="O218">
            <v>23</v>
          </cell>
          <cell r="Q218" t="str">
            <v>Aston Villa</v>
          </cell>
          <cell r="R218" t="str">
            <v>Arsenal</v>
          </cell>
        </row>
        <row r="219">
          <cell r="H219">
            <v>0.38080000000000003</v>
          </cell>
          <cell r="I219">
            <v>0.33610000000000001</v>
          </cell>
          <cell r="K219">
            <v>1.25</v>
          </cell>
          <cell r="L219">
            <v>1.1499999999999999</v>
          </cell>
          <cell r="M219">
            <v>0.28650479686019009</v>
          </cell>
          <cell r="N219">
            <v>0.31663676937905327</v>
          </cell>
          <cell r="O219">
            <v>23</v>
          </cell>
          <cell r="Q219" t="str">
            <v>Newcastle</v>
          </cell>
          <cell r="R219" t="str">
            <v>Southampton</v>
          </cell>
        </row>
        <row r="220">
          <cell r="H220">
            <v>0.3049</v>
          </cell>
          <cell r="I220">
            <v>0.40010000000000001</v>
          </cell>
          <cell r="K220">
            <v>1.01</v>
          </cell>
          <cell r="L220">
            <v>1.21</v>
          </cell>
          <cell r="M220">
            <v>0.36421897957152333</v>
          </cell>
          <cell r="N220">
            <v>0.29819727942988739</v>
          </cell>
          <cell r="O220">
            <v>23</v>
          </cell>
          <cell r="Q220" t="str">
            <v>Burnley</v>
          </cell>
          <cell r="R220" t="str">
            <v>Brighton and Hove</v>
          </cell>
        </row>
        <row r="221">
          <cell r="H221">
            <v>0.2873</v>
          </cell>
          <cell r="I221">
            <v>0.44419999999999998</v>
          </cell>
          <cell r="K221">
            <v>1.1100000000000001</v>
          </cell>
          <cell r="L221">
            <v>1.45</v>
          </cell>
          <cell r="M221">
            <v>0.32955896107518906</v>
          </cell>
          <cell r="N221">
            <v>0.23457028809379765</v>
          </cell>
          <cell r="O221">
            <v>23</v>
          </cell>
          <cell r="Q221" t="str">
            <v>Fulham</v>
          </cell>
          <cell r="R221" t="str">
            <v>West Ham</v>
          </cell>
        </row>
        <row r="222">
          <cell r="H222">
            <v>0.65269999999999995</v>
          </cell>
          <cell r="I222">
            <v>0.1449</v>
          </cell>
          <cell r="K222">
            <v>2.11</v>
          </cell>
          <cell r="L222">
            <v>0.88</v>
          </cell>
          <cell r="M222">
            <v>0.12123796643338168</v>
          </cell>
          <cell r="N222">
            <v>0.41478291168158138</v>
          </cell>
          <cell r="O222">
            <v>23</v>
          </cell>
          <cell r="Q222" t="str">
            <v>Manchester United</v>
          </cell>
          <cell r="R222" t="str">
            <v>Everton</v>
          </cell>
        </row>
        <row r="223">
          <cell r="H223">
            <v>0.73499999999999999</v>
          </cell>
          <cell r="I223">
            <v>9.2399999999999996E-2</v>
          </cell>
          <cell r="K223">
            <v>2.29</v>
          </cell>
          <cell r="L223">
            <v>0.67</v>
          </cell>
          <cell r="M223">
            <v>0.1012664618538834</v>
          </cell>
          <cell r="N223">
            <v>0.51170857778654244</v>
          </cell>
          <cell r="O223">
            <v>23</v>
          </cell>
          <cell r="Q223" t="str">
            <v>Tottenham</v>
          </cell>
          <cell r="R223" t="str">
            <v>West Bromwich</v>
          </cell>
        </row>
        <row r="224">
          <cell r="H224">
            <v>0.26600000000000001</v>
          </cell>
          <cell r="I224">
            <v>0.45760000000000001</v>
          </cell>
          <cell r="K224">
            <v>1</v>
          </cell>
          <cell r="L224">
            <v>1.4</v>
          </cell>
          <cell r="M224">
            <v>0.36787944117144233</v>
          </cell>
          <cell r="N224">
            <v>0.24659696394160649</v>
          </cell>
          <cell r="O224">
            <v>23</v>
          </cell>
          <cell r="Q224" t="str">
            <v>Wolverhampton</v>
          </cell>
          <cell r="R224" t="str">
            <v>Leicester City</v>
          </cell>
        </row>
        <row r="225">
          <cell r="H225">
            <v>0.27650000000000002</v>
          </cell>
          <cell r="I225">
            <v>0.46960000000000002</v>
          </cell>
          <cell r="K225">
            <v>1.17</v>
          </cell>
          <cell r="L225">
            <v>1.6</v>
          </cell>
          <cell r="M225">
            <v>0.31036694126548503</v>
          </cell>
          <cell r="N225">
            <v>0.20189651799465538</v>
          </cell>
          <cell r="O225">
            <v>23</v>
          </cell>
          <cell r="Q225" t="str">
            <v>Liverpool</v>
          </cell>
          <cell r="R225" t="str">
            <v>Manchester City</v>
          </cell>
        </row>
        <row r="226">
          <cell r="H226">
            <v>0.14530000000000001</v>
          </cell>
          <cell r="I226">
            <v>0.62180000000000002</v>
          </cell>
          <cell r="K226">
            <v>0.72</v>
          </cell>
          <cell r="L226">
            <v>1.78</v>
          </cell>
          <cell r="M226">
            <v>0.48675225595997168</v>
          </cell>
          <cell r="N226">
            <v>0.1686381472685955</v>
          </cell>
          <cell r="O226">
            <v>23</v>
          </cell>
          <cell r="Q226" t="str">
            <v>Sheffield United</v>
          </cell>
          <cell r="R226" t="str">
            <v>Chelsea</v>
          </cell>
        </row>
        <row r="227">
          <cell r="H227">
            <v>0.48060000000000003</v>
          </cell>
          <cell r="I227">
            <v>0.27629999999999999</v>
          </cell>
          <cell r="K227">
            <v>1.73</v>
          </cell>
          <cell r="L227">
            <v>1.25</v>
          </cell>
          <cell r="M227">
            <v>0.17728440996987782</v>
          </cell>
          <cell r="N227">
            <v>0.28650479686019009</v>
          </cell>
          <cell r="O227">
            <v>23</v>
          </cell>
          <cell r="Q227" t="str">
            <v>Leeds United</v>
          </cell>
          <cell r="R227" t="str">
            <v>Crystal Palace</v>
          </cell>
        </row>
        <row r="228">
          <cell r="H228">
            <v>0.2999</v>
          </cell>
          <cell r="I228">
            <v>0.44729999999999998</v>
          </cell>
          <cell r="K228">
            <v>1.26</v>
          </cell>
          <cell r="L228">
            <v>1.59</v>
          </cell>
          <cell r="M228">
            <v>0.2836540264997704</v>
          </cell>
          <cell r="N228">
            <v>0.20392561173421342</v>
          </cell>
          <cell r="O228">
            <v>24</v>
          </cell>
          <cell r="Q228" t="str">
            <v>Leicester City</v>
          </cell>
          <cell r="R228" t="str">
            <v>Liverpool</v>
          </cell>
        </row>
        <row r="229">
          <cell r="H229">
            <v>0.38109999999999999</v>
          </cell>
          <cell r="I229">
            <v>0.32400000000000001</v>
          </cell>
          <cell r="K229">
            <v>1.18</v>
          </cell>
          <cell r="L229">
            <v>1.06</v>
          </cell>
          <cell r="M229">
            <v>0.30727873860113125</v>
          </cell>
          <cell r="N229">
            <v>0.3464558103300574</v>
          </cell>
          <cell r="O229">
            <v>24</v>
          </cell>
          <cell r="Q229" t="str">
            <v>Crystal Palace</v>
          </cell>
          <cell r="R229" t="str">
            <v>Burnley</v>
          </cell>
        </row>
        <row r="230">
          <cell r="H230">
            <v>0.77</v>
          </cell>
          <cell r="I230">
            <v>7.1800000000000003E-2</v>
          </cell>
          <cell r="K230">
            <v>2.36</v>
          </cell>
          <cell r="L230">
            <v>0.56999999999999995</v>
          </cell>
          <cell r="M230">
            <v>9.4420223196302347E-2</v>
          </cell>
          <cell r="N230">
            <v>0.56552543869953709</v>
          </cell>
          <cell r="O230">
            <v>24</v>
          </cell>
          <cell r="Q230" t="str">
            <v>Manchester City</v>
          </cell>
          <cell r="R230" t="str">
            <v>Tottenham</v>
          </cell>
        </row>
        <row r="231">
          <cell r="H231">
            <v>0.37580000000000002</v>
          </cell>
          <cell r="I231">
            <v>0.35970000000000002</v>
          </cell>
          <cell r="K231">
            <v>1.37</v>
          </cell>
          <cell r="L231">
            <v>1.34</v>
          </cell>
          <cell r="M231">
            <v>0.25410695955280027</v>
          </cell>
          <cell r="N231">
            <v>0.26184566858032599</v>
          </cell>
          <cell r="O231">
            <v>24</v>
          </cell>
          <cell r="Q231" t="str">
            <v>Brighton and Hove</v>
          </cell>
          <cell r="R231" t="str">
            <v>Aston Villa</v>
          </cell>
        </row>
        <row r="232">
          <cell r="H232">
            <v>0.39079999999999998</v>
          </cell>
          <cell r="I232">
            <v>0.3231</v>
          </cell>
          <cell r="K232">
            <v>1.25</v>
          </cell>
          <cell r="L232">
            <v>1.1100000000000001</v>
          </cell>
          <cell r="M232">
            <v>0.28650479686019009</v>
          </cell>
          <cell r="N232">
            <v>0.32955896107518906</v>
          </cell>
          <cell r="O232">
            <v>24</v>
          </cell>
          <cell r="Q232" t="str">
            <v>Southampton</v>
          </cell>
          <cell r="R232" t="str">
            <v>Wolverhampton</v>
          </cell>
        </row>
        <row r="233">
          <cell r="H233">
            <v>8.2799999999999999E-2</v>
          </cell>
          <cell r="I233">
            <v>0.77080000000000004</v>
          </cell>
          <cell r="K233">
            <v>0.76</v>
          </cell>
          <cell r="L233">
            <v>2.64</v>
          </cell>
          <cell r="M233">
            <v>0.46766642700990924</v>
          </cell>
          <cell r="N233">
            <v>7.1361269556386053E-2</v>
          </cell>
          <cell r="O233">
            <v>24</v>
          </cell>
          <cell r="Q233" t="str">
            <v>West Bromwich</v>
          </cell>
          <cell r="R233" t="str">
            <v>Manchester United</v>
          </cell>
        </row>
        <row r="234">
          <cell r="H234">
            <v>0.55089999999999995</v>
          </cell>
          <cell r="I234">
            <v>0.21879999999999999</v>
          </cell>
          <cell r="K234">
            <v>1.88</v>
          </cell>
          <cell r="L234">
            <v>1.1100000000000001</v>
          </cell>
          <cell r="M234">
            <v>0.15259010575688389</v>
          </cell>
          <cell r="N234">
            <v>0.32955896107518906</v>
          </cell>
          <cell r="O234">
            <v>24</v>
          </cell>
          <cell r="Q234" t="str">
            <v>Arsenal</v>
          </cell>
          <cell r="R234" t="str">
            <v>Leeds United</v>
          </cell>
        </row>
        <row r="235">
          <cell r="H235">
            <v>0.50139999999999996</v>
          </cell>
          <cell r="I235">
            <v>0.23269999999999999</v>
          </cell>
          <cell r="K235">
            <v>1.52</v>
          </cell>
          <cell r="L235">
            <v>0.94</v>
          </cell>
          <cell r="M235">
            <v>0.21871188695221475</v>
          </cell>
          <cell r="N235">
            <v>0.39062783535852114</v>
          </cell>
          <cell r="O235">
            <v>24</v>
          </cell>
          <cell r="Q235" t="str">
            <v>Everton</v>
          </cell>
          <cell r="R235" t="str">
            <v>Fulham</v>
          </cell>
        </row>
        <row r="236">
          <cell r="H236">
            <v>0.56989999999999996</v>
          </cell>
          <cell r="I236">
            <v>0.17829999999999999</v>
          </cell>
          <cell r="K236">
            <v>1.64</v>
          </cell>
          <cell r="L236">
            <v>0.79</v>
          </cell>
          <cell r="M236">
            <v>0.19398004229089191</v>
          </cell>
          <cell r="N236">
            <v>0.45384479528235583</v>
          </cell>
          <cell r="O236">
            <v>24</v>
          </cell>
          <cell r="Q236" t="str">
            <v>West Ham</v>
          </cell>
          <cell r="R236" t="str">
            <v>Sheffield United</v>
          </cell>
        </row>
        <row r="237">
          <cell r="H237">
            <v>0.76</v>
          </cell>
          <cell r="I237">
            <v>6.9099999999999995E-2</v>
          </cell>
          <cell r="K237">
            <v>2.17</v>
          </cell>
          <cell r="L237">
            <v>0.49</v>
          </cell>
          <cell r="M237">
            <v>0.1141776169108365</v>
          </cell>
          <cell r="N237">
            <v>0.61262639418441611</v>
          </cell>
          <cell r="O237">
            <v>24</v>
          </cell>
          <cell r="Q237" t="str">
            <v>Chelsea</v>
          </cell>
          <cell r="R237" t="str">
            <v>Newcastle</v>
          </cell>
        </row>
        <row r="238">
          <cell r="H238">
            <v>0.38600000000000001</v>
          </cell>
          <cell r="I238">
            <v>0.31209999999999999</v>
          </cell>
          <cell r="K238">
            <v>1.1499999999999999</v>
          </cell>
          <cell r="L238">
            <v>1</v>
          </cell>
          <cell r="M238">
            <v>0.31663676937905327</v>
          </cell>
          <cell r="N238">
            <v>0.36787944117144233</v>
          </cell>
          <cell r="O238">
            <v>25</v>
          </cell>
          <cell r="Q238" t="str">
            <v>Burnley</v>
          </cell>
          <cell r="R238" t="str">
            <v>Fulham</v>
          </cell>
        </row>
        <row r="239">
          <cell r="H239">
            <v>0.1062</v>
          </cell>
          <cell r="I239">
            <v>0.71319999999999995</v>
          </cell>
          <cell r="K239">
            <v>0.74</v>
          </cell>
          <cell r="L239">
            <v>2.2599999999999998</v>
          </cell>
          <cell r="M239">
            <v>0.47711391552103438</v>
          </cell>
          <cell r="N239">
            <v>0.10435048475476504</v>
          </cell>
          <cell r="O239">
            <v>25</v>
          </cell>
          <cell r="Q239" t="str">
            <v>Everton</v>
          </cell>
          <cell r="R239" t="str">
            <v>Manchester City</v>
          </cell>
        </row>
        <row r="240">
          <cell r="H240">
            <v>0.44900000000000001</v>
          </cell>
          <cell r="I240">
            <v>0.29580000000000001</v>
          </cell>
          <cell r="K240">
            <v>1.57</v>
          </cell>
          <cell r="L240">
            <v>1.23</v>
          </cell>
          <cell r="M240">
            <v>0.20804518235702046</v>
          </cell>
          <cell r="N240">
            <v>0.29229257768085942</v>
          </cell>
          <cell r="O240">
            <v>26</v>
          </cell>
          <cell r="Q240" t="str">
            <v>Wolverhampton</v>
          </cell>
          <cell r="R240" t="str">
            <v>Leeds United</v>
          </cell>
        </row>
        <row r="241">
          <cell r="H241">
            <v>0.1681</v>
          </cell>
          <cell r="I241">
            <v>0.6008</v>
          </cell>
          <cell r="K241">
            <v>0.85</v>
          </cell>
          <cell r="L241">
            <v>1.83</v>
          </cell>
          <cell r="M241">
            <v>0.42741493194872671</v>
          </cell>
          <cell r="N241">
            <v>0.16041356777517274</v>
          </cell>
          <cell r="O241">
            <v>26</v>
          </cell>
          <cell r="Q241" t="str">
            <v>Southampton</v>
          </cell>
          <cell r="R241" t="str">
            <v>Chelsea</v>
          </cell>
        </row>
        <row r="242">
          <cell r="H242">
            <v>0.57350000000000001</v>
          </cell>
          <cell r="I242">
            <v>0.1721</v>
          </cell>
          <cell r="K242">
            <v>1.61</v>
          </cell>
          <cell r="L242">
            <v>0.75</v>
          </cell>
          <cell r="M242">
            <v>0.19988761407514449</v>
          </cell>
          <cell r="N242">
            <v>0.47236655274101469</v>
          </cell>
          <cell r="O242">
            <v>26</v>
          </cell>
          <cell r="Q242" t="str">
            <v>Burnley</v>
          </cell>
          <cell r="R242" t="str">
            <v>West Bromwich</v>
          </cell>
        </row>
        <row r="243">
          <cell r="H243">
            <v>0.72870000000000001</v>
          </cell>
          <cell r="I243">
            <v>9.8400000000000001E-2</v>
          </cell>
          <cell r="K243">
            <v>2.3199999999999998</v>
          </cell>
          <cell r="L243">
            <v>0.72</v>
          </cell>
          <cell r="M243">
            <v>9.8273585604361544E-2</v>
          </cell>
          <cell r="N243">
            <v>0.48675225595997168</v>
          </cell>
          <cell r="O243">
            <v>26</v>
          </cell>
          <cell r="Q243" t="str">
            <v>Liverpool</v>
          </cell>
          <cell r="R243" t="str">
            <v>Everton</v>
          </cell>
        </row>
        <row r="244">
          <cell r="H244">
            <v>0.48930000000000001</v>
          </cell>
          <cell r="I244">
            <v>0.2228</v>
          </cell>
          <cell r="K244">
            <v>1.35</v>
          </cell>
          <cell r="L244">
            <v>0.81</v>
          </cell>
          <cell r="M244">
            <v>0.25924026064589151</v>
          </cell>
          <cell r="N244">
            <v>0.44485806622294111</v>
          </cell>
          <cell r="O244">
            <v>26</v>
          </cell>
          <cell r="Q244" t="str">
            <v>Fulham</v>
          </cell>
          <cell r="R244" t="str">
            <v>Sheffield United</v>
          </cell>
        </row>
        <row r="245">
          <cell r="H245">
            <v>0.40920000000000001</v>
          </cell>
          <cell r="I245">
            <v>0.33410000000000001</v>
          </cell>
          <cell r="K245">
            <v>1.5</v>
          </cell>
          <cell r="L245">
            <v>1.33</v>
          </cell>
          <cell r="M245">
            <v>0.22313016014842982</v>
          </cell>
          <cell r="N245">
            <v>0.26447726129982396</v>
          </cell>
          <cell r="O245">
            <v>26</v>
          </cell>
          <cell r="Q245" t="str">
            <v>West Ham</v>
          </cell>
          <cell r="R245" t="str">
            <v>Tottenham</v>
          </cell>
        </row>
        <row r="246">
          <cell r="H246">
            <v>0.34129999999999999</v>
          </cell>
          <cell r="I246">
            <v>0.39119999999999999</v>
          </cell>
          <cell r="K246">
            <v>1.27</v>
          </cell>
          <cell r="L246">
            <v>1.38</v>
          </cell>
          <cell r="M246">
            <v>0.28083162177837978</v>
          </cell>
          <cell r="N246">
            <v>0.25157855305975652</v>
          </cell>
          <cell r="O246">
            <v>26</v>
          </cell>
          <cell r="Q246" t="str">
            <v>Aston Villa</v>
          </cell>
          <cell r="R246" t="str">
            <v>Leicester City</v>
          </cell>
        </row>
        <row r="247">
          <cell r="H247">
            <v>0.18279999999999999</v>
          </cell>
          <cell r="I247">
            <v>0.58309999999999995</v>
          </cell>
          <cell r="K247">
            <v>0.9</v>
          </cell>
          <cell r="L247">
            <v>1.81</v>
          </cell>
          <cell r="M247">
            <v>0.40656965974059911</v>
          </cell>
          <cell r="N247">
            <v>0.16365413680270405</v>
          </cell>
          <cell r="O247">
            <v>26</v>
          </cell>
          <cell r="Q247" t="str">
            <v>Arsenal</v>
          </cell>
          <cell r="R247" t="str">
            <v>Manchester City</v>
          </cell>
        </row>
        <row r="248">
          <cell r="H248">
            <v>0.80110000000000003</v>
          </cell>
          <cell r="I248">
            <v>5.9200000000000003E-2</v>
          </cell>
          <cell r="K248">
            <v>2.5299999999999998</v>
          </cell>
          <cell r="L248">
            <v>0.54</v>
          </cell>
          <cell r="M248">
            <v>7.9659020285898038E-2</v>
          </cell>
          <cell r="N248">
            <v>0.58274825237398964</v>
          </cell>
          <cell r="O248">
            <v>26</v>
          </cell>
          <cell r="Q248" t="str">
            <v>Manchester United</v>
          </cell>
          <cell r="R248" t="str">
            <v>Newcastle</v>
          </cell>
        </row>
        <row r="249">
          <cell r="H249">
            <v>0.56430000000000002</v>
          </cell>
          <cell r="I249">
            <v>0.18629999999999999</v>
          </cell>
          <cell r="K249">
            <v>1.66</v>
          </cell>
          <cell r="L249">
            <v>0.84</v>
          </cell>
          <cell r="M249">
            <v>0.19013898010152055</v>
          </cell>
          <cell r="N249">
            <v>0.43171052342907973</v>
          </cell>
          <cell r="O249">
            <v>26</v>
          </cell>
          <cell r="Q249" t="str">
            <v>Brighton and Hove</v>
          </cell>
          <cell r="R249" t="str">
            <v>Crystal Palace</v>
          </cell>
        </row>
        <row r="250">
          <cell r="H250">
            <v>0.45760000000000001</v>
          </cell>
          <cell r="I250">
            <v>0.29570000000000002</v>
          </cell>
          <cell r="K250">
            <v>1.67</v>
          </cell>
          <cell r="L250">
            <v>1.3</v>
          </cell>
          <cell r="M250">
            <v>0.1882470656387468</v>
          </cell>
          <cell r="N250">
            <v>0.27253179303401259</v>
          </cell>
          <cell r="O250">
            <v>26</v>
          </cell>
          <cell r="Q250" t="str">
            <v>Leeds United</v>
          </cell>
          <cell r="R250" t="str">
            <v>Southampton</v>
          </cell>
        </row>
        <row r="251">
          <cell r="H251">
            <v>0.77110000000000001</v>
          </cell>
          <cell r="I251">
            <v>6.8400000000000002E-2</v>
          </cell>
          <cell r="K251">
            <v>2.2999999999999998</v>
          </cell>
          <cell r="L251">
            <v>0.53</v>
          </cell>
          <cell r="M251">
            <v>0.10025884372280375</v>
          </cell>
          <cell r="N251">
            <v>0.58860496967835518</v>
          </cell>
          <cell r="O251">
            <v>27</v>
          </cell>
          <cell r="Q251" t="str">
            <v>Manchester City</v>
          </cell>
          <cell r="R251" t="str">
            <v>West Ham</v>
          </cell>
        </row>
        <row r="252">
          <cell r="H252">
            <v>0.20519999999999999</v>
          </cell>
          <cell r="I252">
            <v>0.54459999999999997</v>
          </cell>
          <cell r="K252">
            <v>0.92</v>
          </cell>
          <cell r="L252">
            <v>1.66</v>
          </cell>
          <cell r="M252">
            <v>0.39851904108451414</v>
          </cell>
          <cell r="N252">
            <v>0.19013898010152055</v>
          </cell>
          <cell r="O252">
            <v>27</v>
          </cell>
          <cell r="Q252" t="str">
            <v>West Bromwich</v>
          </cell>
          <cell r="R252" t="str">
            <v>Brighton and Hove</v>
          </cell>
        </row>
        <row r="253">
          <cell r="H253">
            <v>0.38379999999999997</v>
          </cell>
          <cell r="I253">
            <v>0.37430000000000002</v>
          </cell>
          <cell r="K253">
            <v>1.6</v>
          </cell>
          <cell r="L253">
            <v>1.57</v>
          </cell>
          <cell r="M253">
            <v>0.20189651799465538</v>
          </cell>
          <cell r="N253">
            <v>0.20804518235702046</v>
          </cell>
          <cell r="O253">
            <v>27</v>
          </cell>
          <cell r="Q253" t="str">
            <v>Leeds United</v>
          </cell>
          <cell r="R253" t="str">
            <v>Aston Villa</v>
          </cell>
        </row>
        <row r="254">
          <cell r="H254">
            <v>0.3609</v>
          </cell>
          <cell r="I254">
            <v>0.34189999999999998</v>
          </cell>
          <cell r="K254">
            <v>1.1299999999999999</v>
          </cell>
          <cell r="L254">
            <v>1.0900000000000001</v>
          </cell>
          <cell r="M254">
            <v>0.32303325642225295</v>
          </cell>
          <cell r="N254">
            <v>0.33621649370673334</v>
          </cell>
          <cell r="O254">
            <v>27</v>
          </cell>
          <cell r="Q254" t="str">
            <v>Newcastle</v>
          </cell>
          <cell r="R254" t="str">
            <v>Wolverhampton</v>
          </cell>
        </row>
        <row r="255">
          <cell r="H255">
            <v>0.44890000000000002</v>
          </cell>
          <cell r="I255">
            <v>0.2727</v>
          </cell>
          <cell r="K255">
            <v>1.38</v>
          </cell>
          <cell r="L255">
            <v>1.01</v>
          </cell>
          <cell r="M255">
            <v>0.25157855305975652</v>
          </cell>
          <cell r="N255">
            <v>0.36421897957152333</v>
          </cell>
          <cell r="O255">
            <v>27</v>
          </cell>
          <cell r="Q255" t="str">
            <v>Leicester City</v>
          </cell>
          <cell r="R255" t="str">
            <v>Arsenal</v>
          </cell>
        </row>
        <row r="256">
          <cell r="H256">
            <v>0.31929999999999997</v>
          </cell>
          <cell r="I256">
            <v>0.39500000000000002</v>
          </cell>
          <cell r="K256">
            <v>1.1000000000000001</v>
          </cell>
          <cell r="L256">
            <v>1.26</v>
          </cell>
          <cell r="M256">
            <v>0.33287108369807955</v>
          </cell>
          <cell r="N256">
            <v>0.2836540264997704</v>
          </cell>
          <cell r="O256">
            <v>27</v>
          </cell>
          <cell r="Q256" t="str">
            <v>Crystal Palace</v>
          </cell>
          <cell r="R256" t="str">
            <v>Fulham</v>
          </cell>
        </row>
        <row r="257">
          <cell r="H257">
            <v>0.56489999999999996</v>
          </cell>
          <cell r="I257">
            <v>0.18459999999999999</v>
          </cell>
          <cell r="K257">
            <v>1.65</v>
          </cell>
          <cell r="L257">
            <v>0.83</v>
          </cell>
          <cell r="M257">
            <v>0.19204990862075413</v>
          </cell>
          <cell r="N257">
            <v>0.43604928632153561</v>
          </cell>
          <cell r="O257">
            <v>27</v>
          </cell>
          <cell r="Q257" t="str">
            <v>Tottenham</v>
          </cell>
          <cell r="R257" t="str">
            <v>Burnley</v>
          </cell>
        </row>
        <row r="258">
          <cell r="H258">
            <v>0.46110000000000001</v>
          </cell>
          <cell r="I258">
            <v>0.28360000000000002</v>
          </cell>
          <cell r="K258">
            <v>1.58</v>
          </cell>
          <cell r="L258">
            <v>1.19</v>
          </cell>
          <cell r="M258">
            <v>0.20597509820488344</v>
          </cell>
          <cell r="N258">
            <v>0.30422126406670408</v>
          </cell>
          <cell r="O258">
            <v>27</v>
          </cell>
          <cell r="Q258" t="str">
            <v>Chelsea</v>
          </cell>
          <cell r="R258" t="str">
            <v>Manchester United</v>
          </cell>
        </row>
        <row r="259">
          <cell r="H259">
            <v>0.11269999999999999</v>
          </cell>
          <cell r="I259">
            <v>0.69479999999999997</v>
          </cell>
          <cell r="K259">
            <v>0.72</v>
          </cell>
          <cell r="L259">
            <v>2.13</v>
          </cell>
          <cell r="M259">
            <v>0.48675225595997168</v>
          </cell>
          <cell r="N259">
            <v>0.11883729385240965</v>
          </cell>
          <cell r="O259">
            <v>27</v>
          </cell>
          <cell r="Q259" t="str">
            <v>Sheffield United</v>
          </cell>
          <cell r="R259" t="str">
            <v>Liverpool</v>
          </cell>
        </row>
        <row r="260">
          <cell r="H260">
            <v>0.48759999999999998</v>
          </cell>
          <cell r="I260">
            <v>0.24979999999999999</v>
          </cell>
          <cell r="K260">
            <v>1.54</v>
          </cell>
          <cell r="L260">
            <v>1.02</v>
          </cell>
          <cell r="M260">
            <v>0.21438110142697794</v>
          </cell>
          <cell r="N260">
            <v>0.3605949401730783</v>
          </cell>
          <cell r="O260">
            <v>27</v>
          </cell>
          <cell r="Q260" t="str">
            <v>Everton</v>
          </cell>
          <cell r="R260" t="str">
            <v>Southampton</v>
          </cell>
        </row>
        <row r="261">
          <cell r="H261">
            <v>0.84019999999999995</v>
          </cell>
          <cell r="I261">
            <v>2.8299999999999999E-2</v>
          </cell>
          <cell r="K261">
            <v>2.3199999999999998</v>
          </cell>
          <cell r="L261">
            <v>0.25</v>
          </cell>
          <cell r="M261">
            <v>9.8273585604361544E-2</v>
          </cell>
          <cell r="N261">
            <v>0.77880078307140488</v>
          </cell>
          <cell r="O261">
            <v>27</v>
          </cell>
          <cell r="Q261" t="str">
            <v>Manchester City</v>
          </cell>
          <cell r="R261" t="str">
            <v>Wolverhampton</v>
          </cell>
        </row>
        <row r="262">
          <cell r="H262">
            <v>0.29039999999999999</v>
          </cell>
          <cell r="I262">
            <v>0.43719999999999998</v>
          </cell>
          <cell r="K262">
            <v>1.1000000000000001</v>
          </cell>
          <cell r="L262">
            <v>1.41</v>
          </cell>
          <cell r="M262">
            <v>0.33287108369807955</v>
          </cell>
          <cell r="N262">
            <v>0.24414328315343711</v>
          </cell>
          <cell r="O262">
            <v>27</v>
          </cell>
          <cell r="Q262" t="str">
            <v>Sheffield United</v>
          </cell>
          <cell r="R262" t="str">
            <v>Aston Villa</v>
          </cell>
        </row>
        <row r="263">
          <cell r="H263">
            <v>0.29699999999999999</v>
          </cell>
          <cell r="I263">
            <v>0.40450000000000003</v>
          </cell>
          <cell r="K263">
            <v>0.98</v>
          </cell>
          <cell r="L263">
            <v>1.19</v>
          </cell>
          <cell r="M263">
            <v>0.37531109885139957</v>
          </cell>
          <cell r="N263">
            <v>0.30422126406670408</v>
          </cell>
          <cell r="O263">
            <v>27</v>
          </cell>
          <cell r="Q263" t="str">
            <v>Burnley</v>
          </cell>
          <cell r="R263" t="str">
            <v>Leicester City</v>
          </cell>
        </row>
        <row r="264">
          <cell r="H264">
            <v>0.1603</v>
          </cell>
          <cell r="I264">
            <v>0.63560000000000005</v>
          </cell>
          <cell r="K264">
            <v>0.97</v>
          </cell>
          <cell r="L264">
            <v>2.13</v>
          </cell>
          <cell r="M264">
            <v>0.37908303810339883</v>
          </cell>
          <cell r="N264">
            <v>0.11883729385240965</v>
          </cell>
          <cell r="O264">
            <v>27</v>
          </cell>
          <cell r="Q264" t="str">
            <v>Crystal Palace</v>
          </cell>
          <cell r="R264" t="str">
            <v>Manchester United</v>
          </cell>
        </row>
        <row r="265">
          <cell r="H265">
            <v>0.25019999999999998</v>
          </cell>
          <cell r="I265">
            <v>0.49309999999999998</v>
          </cell>
          <cell r="K265">
            <v>1.06</v>
          </cell>
          <cell r="L265">
            <v>1.59</v>
          </cell>
          <cell r="M265">
            <v>0.3464558103300574</v>
          </cell>
          <cell r="N265">
            <v>0.20392561173421342</v>
          </cell>
          <cell r="O265">
            <v>27</v>
          </cell>
          <cell r="Q265" t="str">
            <v>West Bromwich</v>
          </cell>
          <cell r="R265" t="str">
            <v>Everton</v>
          </cell>
        </row>
        <row r="266">
          <cell r="H266">
            <v>0.30480000000000002</v>
          </cell>
          <cell r="I266">
            <v>0.42399999999999999</v>
          </cell>
          <cell r="K266">
            <v>1.1499999999999999</v>
          </cell>
          <cell r="L266">
            <v>1.4</v>
          </cell>
          <cell r="M266">
            <v>0.31663676937905327</v>
          </cell>
          <cell r="N266">
            <v>0.24659696394160649</v>
          </cell>
          <cell r="O266">
            <v>27</v>
          </cell>
          <cell r="Q266" t="str">
            <v>Fulham</v>
          </cell>
          <cell r="R266" t="str">
            <v>Tottenham</v>
          </cell>
        </row>
        <row r="267">
          <cell r="H267">
            <v>0.44269999999999998</v>
          </cell>
          <cell r="I267">
            <v>0.3004</v>
          </cell>
          <cell r="K267">
            <v>1.55</v>
          </cell>
          <cell r="L267">
            <v>1.23</v>
          </cell>
          <cell r="M267">
            <v>0.21224797382674304</v>
          </cell>
          <cell r="N267">
            <v>0.29229257768085942</v>
          </cell>
          <cell r="O267">
            <v>27</v>
          </cell>
          <cell r="Q267" t="str">
            <v>Liverpool</v>
          </cell>
          <cell r="R267" t="str">
            <v>Chelsea</v>
          </cell>
        </row>
        <row r="268">
          <cell r="H268">
            <v>0.26829999999999998</v>
          </cell>
          <cell r="I268">
            <v>0.44629999999999997</v>
          </cell>
          <cell r="K268">
            <v>0.96</v>
          </cell>
          <cell r="L268">
            <v>1.33</v>
          </cell>
          <cell r="M268">
            <v>0.38289288597511206</v>
          </cell>
          <cell r="N268">
            <v>0.26447726129982396</v>
          </cell>
          <cell r="O268">
            <v>28</v>
          </cell>
          <cell r="Q268" t="str">
            <v>Burnley</v>
          </cell>
          <cell r="R268" t="str">
            <v>Arsenal</v>
          </cell>
        </row>
        <row r="269">
          <cell r="H269">
            <v>0.35959999999999998</v>
          </cell>
          <cell r="I269">
            <v>0.34739999999999999</v>
          </cell>
          <cell r="K269">
            <v>1.1499999999999999</v>
          </cell>
          <cell r="L269">
            <v>1.1200000000000001</v>
          </cell>
          <cell r="M269">
            <v>0.31663676937905327</v>
          </cell>
          <cell r="N269">
            <v>0.32627979462303947</v>
          </cell>
          <cell r="O269">
            <v>28</v>
          </cell>
          <cell r="Q269" t="str">
            <v>Sheffield United</v>
          </cell>
          <cell r="R269" t="str">
            <v>Southampton</v>
          </cell>
        </row>
        <row r="270">
          <cell r="H270">
            <v>0.4622</v>
          </cell>
          <cell r="I270">
            <v>0.2651</v>
          </cell>
          <cell r="K270">
            <v>1.43</v>
          </cell>
          <cell r="L270">
            <v>1.02</v>
          </cell>
          <cell r="M270">
            <v>0.23930892224375455</v>
          </cell>
          <cell r="N270">
            <v>0.3605949401730783</v>
          </cell>
          <cell r="O270">
            <v>28</v>
          </cell>
          <cell r="Q270" t="str">
            <v>Aston Villa</v>
          </cell>
          <cell r="R270" t="str">
            <v>Wolverhampton</v>
          </cell>
        </row>
        <row r="271">
          <cell r="H271">
            <v>0.40529999999999999</v>
          </cell>
          <cell r="I271">
            <v>0.30959999999999999</v>
          </cell>
          <cell r="K271">
            <v>1.28</v>
          </cell>
          <cell r="L271">
            <v>1.08</v>
          </cell>
          <cell r="M271">
            <v>0.27803730045319414</v>
          </cell>
          <cell r="N271">
            <v>0.33959552564493911</v>
          </cell>
          <cell r="O271">
            <v>28</v>
          </cell>
          <cell r="Q271" t="str">
            <v>Brighton and Hove</v>
          </cell>
          <cell r="R271" t="str">
            <v>Leicester City</v>
          </cell>
        </row>
        <row r="272">
          <cell r="H272">
            <v>0.35110000000000002</v>
          </cell>
          <cell r="I272">
            <v>0.36649999999999999</v>
          </cell>
          <cell r="K272">
            <v>1.19</v>
          </cell>
          <cell r="L272">
            <v>1.22</v>
          </cell>
          <cell r="M272">
            <v>0.30422126406670408</v>
          </cell>
          <cell r="N272">
            <v>0.29523016692401421</v>
          </cell>
          <cell r="O272">
            <v>28</v>
          </cell>
          <cell r="Q272" t="str">
            <v>West Bromwich</v>
          </cell>
          <cell r="R272" t="str">
            <v>Newcastle</v>
          </cell>
        </row>
        <row r="273">
          <cell r="H273">
            <v>0.69320000000000004</v>
          </cell>
          <cell r="I273">
            <v>0.1119</v>
          </cell>
          <cell r="K273">
            <v>2.1</v>
          </cell>
          <cell r="L273">
            <v>0.7</v>
          </cell>
          <cell r="M273">
            <v>0.12245642825298191</v>
          </cell>
          <cell r="N273">
            <v>0.49658530379140953</v>
          </cell>
          <cell r="O273">
            <v>28</v>
          </cell>
          <cell r="Q273" t="str">
            <v>Liverpool</v>
          </cell>
          <cell r="R273" t="str">
            <v>Fulham</v>
          </cell>
        </row>
        <row r="274">
          <cell r="H274">
            <v>0.64459999999999995</v>
          </cell>
          <cell r="I274">
            <v>0.14480000000000001</v>
          </cell>
          <cell r="K274">
            <v>2.0099999999999998</v>
          </cell>
          <cell r="L274">
            <v>0.83</v>
          </cell>
          <cell r="M274">
            <v>0.13398867466880499</v>
          </cell>
          <cell r="N274">
            <v>0.43604928632153561</v>
          </cell>
          <cell r="O274">
            <v>28</v>
          </cell>
          <cell r="Q274" t="str">
            <v>Manchester City</v>
          </cell>
          <cell r="R274" t="str">
            <v>Manchester United</v>
          </cell>
        </row>
        <row r="275">
          <cell r="H275">
            <v>0.61750000000000005</v>
          </cell>
          <cell r="I275">
            <v>0.1633</v>
          </cell>
          <cell r="K275">
            <v>1.95</v>
          </cell>
          <cell r="L275">
            <v>0.89</v>
          </cell>
          <cell r="M275">
            <v>0.14227407158651359</v>
          </cell>
          <cell r="N275">
            <v>0.4106557527523455</v>
          </cell>
          <cell r="O275">
            <v>28</v>
          </cell>
          <cell r="Q275" t="str">
            <v>Tottenham</v>
          </cell>
          <cell r="R275" t="str">
            <v>Crystal Palace</v>
          </cell>
        </row>
        <row r="276">
          <cell r="H276">
            <v>0.62480000000000002</v>
          </cell>
          <cell r="I276">
            <v>0.14949999999999999</v>
          </cell>
          <cell r="K276">
            <v>1.85</v>
          </cell>
          <cell r="L276">
            <v>0.77</v>
          </cell>
          <cell r="M276">
            <v>0.15723716631362761</v>
          </cell>
          <cell r="N276">
            <v>0.46301306831122807</v>
          </cell>
          <cell r="O276">
            <v>28</v>
          </cell>
          <cell r="Q276" t="str">
            <v>Chelsea</v>
          </cell>
          <cell r="R276" t="str">
            <v>Everton</v>
          </cell>
        </row>
        <row r="277">
          <cell r="H277">
            <v>0.47610000000000002</v>
          </cell>
          <cell r="I277">
            <v>0.28399999999999997</v>
          </cell>
          <cell r="K277">
            <v>1.76</v>
          </cell>
          <cell r="L277">
            <v>1.31</v>
          </cell>
          <cell r="M277">
            <v>0.17204486382305054</v>
          </cell>
          <cell r="N277">
            <v>0.26982005638468681</v>
          </cell>
          <cell r="O277">
            <v>28</v>
          </cell>
          <cell r="Q277" t="str">
            <v>West Ham</v>
          </cell>
          <cell r="R277" t="str">
            <v>Leeds United</v>
          </cell>
        </row>
        <row r="278">
          <cell r="H278">
            <v>0.86990000000000001</v>
          </cell>
          <cell r="I278">
            <v>2.3599999999999999E-2</v>
          </cell>
          <cell r="K278">
            <v>2.61</v>
          </cell>
          <cell r="L278">
            <v>0.27</v>
          </cell>
          <cell r="M278">
            <v>7.3534543763057097E-2</v>
          </cell>
          <cell r="N278">
            <v>0.76337949433685315</v>
          </cell>
          <cell r="O278">
            <v>28</v>
          </cell>
          <cell r="Q278" t="str">
            <v>Manchester City</v>
          </cell>
          <cell r="R278" t="str">
            <v>Southampton</v>
          </cell>
        </row>
        <row r="279">
          <cell r="H279">
            <v>0.28489999999999999</v>
          </cell>
          <cell r="I279">
            <v>0.45250000000000001</v>
          </cell>
          <cell r="K279">
            <v>1.1399999999999999</v>
          </cell>
          <cell r="L279">
            <v>1.51</v>
          </cell>
          <cell r="M279">
            <v>0.31981902181630395</v>
          </cell>
          <cell r="N279">
            <v>0.2209099779593782</v>
          </cell>
          <cell r="O279">
            <v>29</v>
          </cell>
          <cell r="Q279" t="str">
            <v>Newcastle</v>
          </cell>
          <cell r="R279" t="str">
            <v>Aston Villa</v>
          </cell>
        </row>
        <row r="280">
          <cell r="H280">
            <v>0.23930000000000001</v>
          </cell>
          <cell r="I280">
            <v>0.5262</v>
          </cell>
          <cell r="K280">
            <v>1.17</v>
          </cell>
          <cell r="L280">
            <v>1.84</v>
          </cell>
          <cell r="M280">
            <v>0.31036694126548503</v>
          </cell>
          <cell r="N280">
            <v>0.15881742610692068</v>
          </cell>
          <cell r="O280">
            <v>29</v>
          </cell>
          <cell r="Q280" t="str">
            <v>Leeds United</v>
          </cell>
          <cell r="R280" t="str">
            <v>Chelsea</v>
          </cell>
        </row>
        <row r="281">
          <cell r="H281">
            <v>0.49609999999999999</v>
          </cell>
          <cell r="I281">
            <v>0.24160000000000001</v>
          </cell>
          <cell r="K281">
            <v>1.54</v>
          </cell>
          <cell r="L281">
            <v>0.99</v>
          </cell>
          <cell r="M281">
            <v>0.21438110142697794</v>
          </cell>
          <cell r="N281">
            <v>0.37157669102204571</v>
          </cell>
          <cell r="O281">
            <v>29</v>
          </cell>
          <cell r="Q281" t="str">
            <v>Crystal Palace</v>
          </cell>
          <cell r="R281" t="str">
            <v>West Bromwich</v>
          </cell>
        </row>
        <row r="282">
          <cell r="H282">
            <v>0.48010000000000003</v>
          </cell>
          <cell r="I282">
            <v>0.24179999999999999</v>
          </cell>
          <cell r="K282">
            <v>1.41</v>
          </cell>
          <cell r="L282">
            <v>0.91</v>
          </cell>
          <cell r="M282">
            <v>0.24414328315343711</v>
          </cell>
          <cell r="N282">
            <v>0.40252422403363597</v>
          </cell>
          <cell r="O282">
            <v>29</v>
          </cell>
          <cell r="Q282" t="str">
            <v>Everton</v>
          </cell>
          <cell r="R282" t="str">
            <v>Burnley</v>
          </cell>
        </row>
        <row r="283">
          <cell r="H283">
            <v>8.4699999999999998E-2</v>
          </cell>
          <cell r="I283">
            <v>0.73350000000000004</v>
          </cell>
          <cell r="K283">
            <v>0.56999999999999995</v>
          </cell>
          <cell r="L283">
            <v>2.13</v>
          </cell>
          <cell r="M283">
            <v>0.56552543869953709</v>
          </cell>
          <cell r="N283">
            <v>0.11883729385240965</v>
          </cell>
          <cell r="O283">
            <v>29</v>
          </cell>
          <cell r="Q283" t="str">
            <v>Fulham</v>
          </cell>
          <cell r="R283" t="str">
            <v>Manchester City</v>
          </cell>
        </row>
        <row r="284">
          <cell r="H284">
            <v>0.3251</v>
          </cell>
          <cell r="I284">
            <v>0.3962</v>
          </cell>
          <cell r="K284">
            <v>1.1499999999999999</v>
          </cell>
          <cell r="L284">
            <v>1.3</v>
          </cell>
          <cell r="M284">
            <v>0.31663676937905327</v>
          </cell>
          <cell r="N284">
            <v>0.27253179303401259</v>
          </cell>
          <cell r="O284">
            <v>29</v>
          </cell>
          <cell r="Q284" t="str">
            <v>Southampton</v>
          </cell>
          <cell r="R284" t="str">
            <v>Brighton and Hove</v>
          </cell>
        </row>
        <row r="285">
          <cell r="H285">
            <v>0.58350000000000002</v>
          </cell>
          <cell r="I285">
            <v>0.15820000000000001</v>
          </cell>
          <cell r="K285">
            <v>1.57</v>
          </cell>
          <cell r="L285">
            <v>0.68</v>
          </cell>
          <cell r="M285">
            <v>0.20804518235702046</v>
          </cell>
          <cell r="N285">
            <v>0.50661699236558955</v>
          </cell>
          <cell r="O285">
            <v>29</v>
          </cell>
          <cell r="Q285" t="str">
            <v>Leicester City</v>
          </cell>
          <cell r="R285" t="str">
            <v>Sheffield United</v>
          </cell>
        </row>
        <row r="286">
          <cell r="H286">
            <v>0.4546</v>
          </cell>
          <cell r="I286">
            <v>0.28620000000000001</v>
          </cell>
          <cell r="K286">
            <v>1.54</v>
          </cell>
          <cell r="L286">
            <v>1.17</v>
          </cell>
          <cell r="M286">
            <v>0.21438110142697794</v>
          </cell>
          <cell r="N286">
            <v>0.31036694126548503</v>
          </cell>
          <cell r="O286">
            <v>29</v>
          </cell>
          <cell r="Q286" t="str">
            <v>Arsenal</v>
          </cell>
          <cell r="R286" t="str">
            <v>Tottenham</v>
          </cell>
        </row>
        <row r="287">
          <cell r="H287">
            <v>0.59109999999999996</v>
          </cell>
          <cell r="I287">
            <v>0.18809999999999999</v>
          </cell>
          <cell r="K287">
            <v>1.97</v>
          </cell>
          <cell r="L287">
            <v>1.02</v>
          </cell>
          <cell r="M287">
            <v>0.13945685621505094</v>
          </cell>
          <cell r="N287">
            <v>0.3605949401730783</v>
          </cell>
          <cell r="O287">
            <v>29</v>
          </cell>
          <cell r="Q287" t="str">
            <v>Manchester United</v>
          </cell>
          <cell r="R287" t="str">
            <v>West Ham</v>
          </cell>
        </row>
        <row r="288">
          <cell r="H288">
            <v>0.21909999999999999</v>
          </cell>
          <cell r="I288">
            <v>0.53469999999999995</v>
          </cell>
          <cell r="K288">
            <v>1</v>
          </cell>
          <cell r="L288">
            <v>1.7</v>
          </cell>
          <cell r="M288">
            <v>0.36787944117144233</v>
          </cell>
          <cell r="N288">
            <v>0.18268352405273466</v>
          </cell>
          <cell r="O288">
            <v>29</v>
          </cell>
          <cell r="Q288" t="str">
            <v>Wolverhampton</v>
          </cell>
          <cell r="R288" t="str">
            <v>Liverpool</v>
          </cell>
        </row>
        <row r="289">
          <cell r="H289">
            <v>0.37519999999999998</v>
          </cell>
          <cell r="I289">
            <v>0.36270000000000002</v>
          </cell>
          <cell r="K289">
            <v>1.39</v>
          </cell>
          <cell r="L289">
            <v>1.36</v>
          </cell>
          <cell r="M289">
            <v>0.24907530463166822</v>
          </cell>
          <cell r="N289">
            <v>0.25666077695355588</v>
          </cell>
          <cell r="O289">
            <v>30</v>
          </cell>
          <cell r="Q289" t="str">
            <v>Fulham</v>
          </cell>
          <cell r="R289" t="str">
            <v>Leeds United</v>
          </cell>
        </row>
        <row r="290">
          <cell r="H290">
            <v>0.54949999999999999</v>
          </cell>
          <cell r="I290">
            <v>0.2084</v>
          </cell>
          <cell r="K290">
            <v>1.74</v>
          </cell>
          <cell r="L290">
            <v>0.98</v>
          </cell>
          <cell r="M290">
            <v>0.17552040061699686</v>
          </cell>
          <cell r="N290">
            <v>0.37531109885139957</v>
          </cell>
          <cell r="O290">
            <v>30</v>
          </cell>
          <cell r="Q290" t="str">
            <v>Tottenham</v>
          </cell>
          <cell r="R290" t="str">
            <v>Southampton</v>
          </cell>
        </row>
        <row r="291">
          <cell r="H291">
            <v>0.58560000000000001</v>
          </cell>
          <cell r="I291">
            <v>0.1676</v>
          </cell>
          <cell r="K291">
            <v>1.67</v>
          </cell>
          <cell r="L291">
            <v>0.77</v>
          </cell>
          <cell r="M291">
            <v>0.1882470656387468</v>
          </cell>
          <cell r="N291">
            <v>0.46301306831122807</v>
          </cell>
          <cell r="O291">
            <v>30</v>
          </cell>
          <cell r="Q291" t="str">
            <v>Brighton and Hove</v>
          </cell>
          <cell r="R291" t="str">
            <v>Newcastle</v>
          </cell>
        </row>
        <row r="292">
          <cell r="H292">
            <v>0.36609999999999998</v>
          </cell>
          <cell r="I292">
            <v>0.36299999999999999</v>
          </cell>
          <cell r="K292">
            <v>1.3</v>
          </cell>
          <cell r="L292">
            <v>1.3</v>
          </cell>
          <cell r="M292">
            <v>0.27253179303401259</v>
          </cell>
          <cell r="N292">
            <v>0.27253179303401259</v>
          </cell>
          <cell r="O292">
            <v>30</v>
          </cell>
          <cell r="Q292" t="str">
            <v>West Ham</v>
          </cell>
          <cell r="R292" t="str">
            <v>Arsenal</v>
          </cell>
        </row>
        <row r="293">
          <cell r="H293">
            <v>0.37180000000000002</v>
          </cell>
          <cell r="I293">
            <v>0.37469999999999998</v>
          </cell>
          <cell r="K293">
            <v>1.45</v>
          </cell>
          <cell r="L293">
            <v>1.46</v>
          </cell>
          <cell r="M293">
            <v>0.23457028809379765</v>
          </cell>
          <cell r="N293">
            <v>0.23223627472975883</v>
          </cell>
          <cell r="O293">
            <v>30</v>
          </cell>
          <cell r="Q293" t="str">
            <v>Aston Villa</v>
          </cell>
          <cell r="R293" t="str">
            <v>Tottenham</v>
          </cell>
        </row>
        <row r="294">
          <cell r="H294">
            <v>0.25069999999999998</v>
          </cell>
          <cell r="I294">
            <v>0.496</v>
          </cell>
          <cell r="K294">
            <v>1.08</v>
          </cell>
          <cell r="L294">
            <v>1.63</v>
          </cell>
          <cell r="M294">
            <v>0.33959552564493911</v>
          </cell>
          <cell r="N294">
            <v>0.19592957412690937</v>
          </cell>
          <cell r="O294">
            <v>31</v>
          </cell>
          <cell r="Q294" t="str">
            <v>Newcastle</v>
          </cell>
          <cell r="R294" t="str">
            <v>Tottenham</v>
          </cell>
        </row>
        <row r="295">
          <cell r="H295">
            <v>0.53680000000000005</v>
          </cell>
          <cell r="I295">
            <v>0.21929999999999999</v>
          </cell>
          <cell r="K295">
            <v>1.73</v>
          </cell>
          <cell r="L295">
            <v>1.01</v>
          </cell>
          <cell r="M295">
            <v>0.17728440996987782</v>
          </cell>
          <cell r="N295">
            <v>0.36421897957152333</v>
          </cell>
          <cell r="O295">
            <v>31</v>
          </cell>
          <cell r="Q295" t="str">
            <v>Leeds United</v>
          </cell>
          <cell r="R295" t="str">
            <v>Sheffield United</v>
          </cell>
        </row>
        <row r="296">
          <cell r="H296">
            <v>0.3135</v>
          </cell>
          <cell r="I296">
            <v>0.4325</v>
          </cell>
          <cell r="K296">
            <v>1.29</v>
          </cell>
          <cell r="L296">
            <v>1.56</v>
          </cell>
          <cell r="M296">
            <v>0.27527078308975234</v>
          </cell>
          <cell r="N296">
            <v>0.21013607120076472</v>
          </cell>
          <cell r="O296">
            <v>31</v>
          </cell>
          <cell r="Q296" t="str">
            <v>Arsenal</v>
          </cell>
          <cell r="R296" t="str">
            <v>Liverpool</v>
          </cell>
        </row>
        <row r="297">
          <cell r="H297">
            <v>0.36780000000000002</v>
          </cell>
          <cell r="I297">
            <v>0.34649999999999997</v>
          </cell>
          <cell r="K297">
            <v>1.21</v>
          </cell>
          <cell r="L297">
            <v>1.1599999999999999</v>
          </cell>
          <cell r="M297">
            <v>0.29819727942988739</v>
          </cell>
          <cell r="N297">
            <v>0.31348618088260533</v>
          </cell>
          <cell r="O297">
            <v>31</v>
          </cell>
          <cell r="Q297" t="str">
            <v>Wolverhampton</v>
          </cell>
          <cell r="R297" t="str">
            <v>West Ham</v>
          </cell>
        </row>
        <row r="298">
          <cell r="H298">
            <v>0.14069999999999999</v>
          </cell>
          <cell r="I298">
            <v>0.63449999999999995</v>
          </cell>
          <cell r="K298">
            <v>0.73</v>
          </cell>
          <cell r="L298">
            <v>1.85</v>
          </cell>
          <cell r="M298">
            <v>0.48190899009020244</v>
          </cell>
          <cell r="N298">
            <v>0.15723716631362761</v>
          </cell>
          <cell r="O298">
            <v>31</v>
          </cell>
          <cell r="Q298" t="str">
            <v>Leicester City</v>
          </cell>
          <cell r="R298" t="str">
            <v>Manchester City</v>
          </cell>
        </row>
        <row r="299">
          <cell r="H299">
            <v>0.50480000000000003</v>
          </cell>
          <cell r="I299">
            <v>0.23269999999999999</v>
          </cell>
          <cell r="K299">
            <v>1.55</v>
          </cell>
          <cell r="L299">
            <v>0.96</v>
          </cell>
          <cell r="M299">
            <v>0.21224797382674304</v>
          </cell>
          <cell r="N299">
            <v>0.38289288597511206</v>
          </cell>
          <cell r="O299">
            <v>31</v>
          </cell>
          <cell r="Q299" t="str">
            <v>Aston Villa</v>
          </cell>
          <cell r="R299" t="str">
            <v>Fulham</v>
          </cell>
        </row>
        <row r="300">
          <cell r="H300">
            <v>0.54110000000000003</v>
          </cell>
          <cell r="I300">
            <v>0.2114</v>
          </cell>
          <cell r="K300">
            <v>1.69</v>
          </cell>
          <cell r="L300">
            <v>0.96</v>
          </cell>
          <cell r="M300">
            <v>0.18451952399298926</v>
          </cell>
          <cell r="N300">
            <v>0.38289288597511206</v>
          </cell>
          <cell r="O300">
            <v>31</v>
          </cell>
          <cell r="Q300" t="str">
            <v>Everton</v>
          </cell>
          <cell r="R300" t="str">
            <v>Crystal Palace</v>
          </cell>
        </row>
        <row r="301">
          <cell r="H301">
            <v>0.57730000000000004</v>
          </cell>
          <cell r="I301">
            <v>0.192</v>
          </cell>
          <cell r="K301">
            <v>1.86</v>
          </cell>
          <cell r="L301">
            <v>0.97</v>
          </cell>
          <cell r="M301">
            <v>0.15567263036799731</v>
          </cell>
          <cell r="N301">
            <v>0.37908303810339883</v>
          </cell>
          <cell r="O301">
            <v>31</v>
          </cell>
          <cell r="Q301" t="str">
            <v>Manchester United</v>
          </cell>
          <cell r="R301" t="str">
            <v>Brighton and Hove</v>
          </cell>
        </row>
        <row r="302">
          <cell r="H302">
            <v>0.42780000000000001</v>
          </cell>
          <cell r="I302">
            <v>0.2792</v>
          </cell>
          <cell r="K302">
            <v>1.26</v>
          </cell>
          <cell r="L302">
            <v>0.96</v>
          </cell>
          <cell r="M302">
            <v>0.2836540264997704</v>
          </cell>
          <cell r="N302">
            <v>0.38289288597511206</v>
          </cell>
          <cell r="O302">
            <v>31</v>
          </cell>
          <cell r="Q302" t="str">
            <v>Southampton</v>
          </cell>
          <cell r="R302" t="str">
            <v>Burnley</v>
          </cell>
        </row>
        <row r="303">
          <cell r="H303">
            <v>0.82569999999999999</v>
          </cell>
          <cell r="I303">
            <v>4.0500000000000001E-2</v>
          </cell>
          <cell r="K303">
            <v>2.42</v>
          </cell>
          <cell r="L303">
            <v>0.37</v>
          </cell>
          <cell r="M303">
            <v>8.8921617459386343E-2</v>
          </cell>
          <cell r="N303">
            <v>0.69073433063735468</v>
          </cell>
          <cell r="O303">
            <v>31</v>
          </cell>
          <cell r="Q303" t="str">
            <v>Chelsea</v>
          </cell>
          <cell r="R303" t="str">
            <v>West Bromwich</v>
          </cell>
        </row>
        <row r="304">
          <cell r="H304">
            <v>0.23250000000000001</v>
          </cell>
          <cell r="I304">
            <v>0.49540000000000001</v>
          </cell>
          <cell r="K304">
            <v>0.91</v>
          </cell>
          <cell r="L304">
            <v>1.46</v>
          </cell>
          <cell r="M304">
            <v>0.40252422403363597</v>
          </cell>
          <cell r="N304">
            <v>0.23223627472975883</v>
          </cell>
          <cell r="O304">
            <v>32</v>
          </cell>
          <cell r="Q304" t="str">
            <v>Sheffield United</v>
          </cell>
          <cell r="R304" t="str">
            <v>Arsenal</v>
          </cell>
        </row>
        <row r="305">
          <cell r="H305">
            <v>0.29149999999999998</v>
          </cell>
          <cell r="I305">
            <v>0.43590000000000001</v>
          </cell>
          <cell r="K305">
            <v>1.1000000000000001</v>
          </cell>
          <cell r="L305">
            <v>1.41</v>
          </cell>
          <cell r="M305">
            <v>0.33287108369807955</v>
          </cell>
          <cell r="N305">
            <v>0.24414328315343711</v>
          </cell>
          <cell r="O305">
            <v>32</v>
          </cell>
          <cell r="Q305" t="str">
            <v>West Bromwich</v>
          </cell>
          <cell r="R305" t="str">
            <v>Southampton</v>
          </cell>
        </row>
        <row r="306">
          <cell r="H306">
            <v>0.85170000000000001</v>
          </cell>
          <cell r="I306">
            <v>3.9300000000000002E-2</v>
          </cell>
          <cell r="K306">
            <v>2.82</v>
          </cell>
          <cell r="L306">
            <v>0.47</v>
          </cell>
          <cell r="M306">
            <v>5.9605942708939368E-2</v>
          </cell>
          <cell r="N306">
            <v>0.62500226828270078</v>
          </cell>
          <cell r="O306">
            <v>32</v>
          </cell>
          <cell r="Q306" t="str">
            <v>Manchester City</v>
          </cell>
          <cell r="R306" t="str">
            <v>Leeds United</v>
          </cell>
        </row>
        <row r="307">
          <cell r="H307">
            <v>0.15859999999999999</v>
          </cell>
          <cell r="I307">
            <v>0.61739999999999995</v>
          </cell>
          <cell r="K307">
            <v>0.83</v>
          </cell>
          <cell r="L307">
            <v>1.89</v>
          </cell>
          <cell r="M307">
            <v>0.43604928632153561</v>
          </cell>
          <cell r="N307">
            <v>0.15107180883637086</v>
          </cell>
          <cell r="O307">
            <v>32</v>
          </cell>
          <cell r="Q307" t="str">
            <v>Crystal Palace</v>
          </cell>
          <cell r="R307" t="str">
            <v>Chelsea</v>
          </cell>
        </row>
        <row r="308">
          <cell r="H308">
            <v>0.30740000000000001</v>
          </cell>
          <cell r="I308">
            <v>0.45090000000000002</v>
          </cell>
          <cell r="K308">
            <v>1.38</v>
          </cell>
          <cell r="L308">
            <v>1.71</v>
          </cell>
          <cell r="M308">
            <v>0.25157855305975652</v>
          </cell>
          <cell r="N308">
            <v>0.1808657926171221</v>
          </cell>
          <cell r="O308">
            <v>32</v>
          </cell>
          <cell r="Q308" t="str">
            <v>Tottenham</v>
          </cell>
          <cell r="R308" t="str">
            <v>Manchester United</v>
          </cell>
        </row>
        <row r="309">
          <cell r="H309">
            <v>0.46489999999999998</v>
          </cell>
          <cell r="I309">
            <v>0.24360000000000001</v>
          </cell>
          <cell r="K309">
            <v>1.31</v>
          </cell>
          <cell r="L309">
            <v>0.86</v>
          </cell>
          <cell r="M309">
            <v>0.26982005638468681</v>
          </cell>
          <cell r="N309">
            <v>0.42316208231774882</v>
          </cell>
          <cell r="O309">
            <v>32</v>
          </cell>
          <cell r="Q309" t="str">
            <v>Burnley</v>
          </cell>
          <cell r="R309" t="str">
            <v>Newcastle</v>
          </cell>
        </row>
        <row r="310">
          <cell r="H310">
            <v>0.37280000000000002</v>
          </cell>
          <cell r="I310">
            <v>0.32090000000000002</v>
          </cell>
          <cell r="K310">
            <v>1.1000000000000001</v>
          </cell>
          <cell r="L310">
            <v>1</v>
          </cell>
          <cell r="M310">
            <v>0.33287108369807955</v>
          </cell>
          <cell r="N310">
            <v>0.36787944117144233</v>
          </cell>
          <cell r="O310">
            <v>32</v>
          </cell>
          <cell r="Q310" t="str">
            <v>Fulham</v>
          </cell>
          <cell r="R310" t="str">
            <v>Wolverhampton</v>
          </cell>
        </row>
        <row r="311">
          <cell r="H311">
            <v>0.4728</v>
          </cell>
          <cell r="I311">
            <v>0.26150000000000001</v>
          </cell>
          <cell r="K311">
            <v>1.5</v>
          </cell>
          <cell r="L311">
            <v>1.05</v>
          </cell>
          <cell r="M311">
            <v>0.22313016014842982</v>
          </cell>
          <cell r="N311">
            <v>0.34993774911115533</v>
          </cell>
          <cell r="O311">
            <v>32</v>
          </cell>
          <cell r="Q311" t="str">
            <v>Brighton and Hove</v>
          </cell>
          <cell r="R311" t="str">
            <v>Everton</v>
          </cell>
        </row>
        <row r="312">
          <cell r="H312">
            <v>0.62619999999999998</v>
          </cell>
          <cell r="I312">
            <v>0.1676</v>
          </cell>
          <cell r="K312">
            <v>2.12</v>
          </cell>
          <cell r="L312">
            <v>1</v>
          </cell>
          <cell r="M312">
            <v>0.12003162851145673</v>
          </cell>
          <cell r="N312">
            <v>0.36787944117144233</v>
          </cell>
          <cell r="O312">
            <v>32</v>
          </cell>
          <cell r="Q312" t="str">
            <v>Liverpool</v>
          </cell>
          <cell r="R312" t="str">
            <v>Aston Villa</v>
          </cell>
        </row>
        <row r="313">
          <cell r="H313">
            <v>0.39929999999999999</v>
          </cell>
          <cell r="I313">
            <v>0.3241</v>
          </cell>
          <cell r="K313">
            <v>1.32</v>
          </cell>
          <cell r="L313">
            <v>1.1599999999999999</v>
          </cell>
          <cell r="M313">
            <v>0.26713530196585034</v>
          </cell>
          <cell r="N313">
            <v>0.31348618088260533</v>
          </cell>
          <cell r="O313">
            <v>32</v>
          </cell>
          <cell r="Q313" t="str">
            <v>West Ham</v>
          </cell>
          <cell r="R313" t="str">
            <v>Leicester City</v>
          </cell>
        </row>
        <row r="314">
          <cell r="H314">
            <v>0.22559999999999999</v>
          </cell>
          <cell r="I314">
            <v>0.56320000000000003</v>
          </cell>
          <cell r="K314">
            <v>1.31</v>
          </cell>
          <cell r="L314">
            <v>2.15</v>
          </cell>
          <cell r="M314">
            <v>0.26982005638468681</v>
          </cell>
          <cell r="N314">
            <v>0.11648415777349697</v>
          </cell>
          <cell r="O314">
            <v>33</v>
          </cell>
          <cell r="Q314" t="str">
            <v>Leeds United</v>
          </cell>
          <cell r="R314" t="str">
            <v>Liverpool</v>
          </cell>
        </row>
        <row r="315">
          <cell r="H315">
            <v>0.35659999999999997</v>
          </cell>
          <cell r="I315">
            <v>0.3846</v>
          </cell>
          <cell r="K315">
            <v>1.37</v>
          </cell>
          <cell r="L315">
            <v>1.44</v>
          </cell>
          <cell r="M315">
            <v>0.25410695955280027</v>
          </cell>
          <cell r="N315">
            <v>0.23692775868212176</v>
          </cell>
          <cell r="O315">
            <v>33</v>
          </cell>
          <cell r="Q315" t="str">
            <v>Everton</v>
          </cell>
          <cell r="R315" t="str">
            <v>Tottenham</v>
          </cell>
        </row>
        <row r="316">
          <cell r="H316">
            <v>0.68079999999999996</v>
          </cell>
          <cell r="I316">
            <v>0.11559999999999999</v>
          </cell>
          <cell r="K316">
            <v>2.0099999999999998</v>
          </cell>
          <cell r="L316">
            <v>0.68</v>
          </cell>
          <cell r="M316">
            <v>0.13398867466880499</v>
          </cell>
          <cell r="N316">
            <v>0.50661699236558955</v>
          </cell>
          <cell r="O316">
            <v>33</v>
          </cell>
          <cell r="Q316" t="str">
            <v>Manchester United</v>
          </cell>
          <cell r="R316" t="str">
            <v>Burnley</v>
          </cell>
        </row>
        <row r="317">
          <cell r="H317">
            <v>0.1215</v>
          </cell>
          <cell r="I317">
            <v>0.68600000000000005</v>
          </cell>
          <cell r="K317">
            <v>0.78</v>
          </cell>
          <cell r="L317">
            <v>2.16</v>
          </cell>
          <cell r="M317">
            <v>0.45840601130522352</v>
          </cell>
          <cell r="N317">
            <v>0.11532512103806251</v>
          </cell>
          <cell r="O317">
            <v>33</v>
          </cell>
          <cell r="Q317" t="str">
            <v>Aston Villa</v>
          </cell>
          <cell r="R317" t="str">
            <v>Manchester City</v>
          </cell>
        </row>
        <row r="318">
          <cell r="H318">
            <v>0.57079999999999997</v>
          </cell>
          <cell r="I318">
            <v>0.1797</v>
          </cell>
          <cell r="K318">
            <v>1.66</v>
          </cell>
          <cell r="L318">
            <v>0.81</v>
          </cell>
          <cell r="M318">
            <v>0.19013898010152055</v>
          </cell>
          <cell r="N318">
            <v>0.44485806622294111</v>
          </cell>
          <cell r="O318">
            <v>33</v>
          </cell>
          <cell r="Q318" t="str">
            <v>Chelsea</v>
          </cell>
          <cell r="R318" t="str">
            <v>Brighton and Hove</v>
          </cell>
        </row>
        <row r="319">
          <cell r="H319">
            <v>0.66759999999999997</v>
          </cell>
          <cell r="I319">
            <v>0.11700000000000001</v>
          </cell>
          <cell r="K319">
            <v>1.89</v>
          </cell>
          <cell r="L319">
            <v>0.64</v>
          </cell>
          <cell r="M319">
            <v>0.15107180883637086</v>
          </cell>
          <cell r="N319">
            <v>0.52729242404304855</v>
          </cell>
          <cell r="O319">
            <v>33</v>
          </cell>
          <cell r="Q319" t="str">
            <v>Leicester City</v>
          </cell>
          <cell r="R319" t="str">
            <v>West Bromwich</v>
          </cell>
        </row>
        <row r="320">
          <cell r="H320">
            <v>0.50519999999999998</v>
          </cell>
          <cell r="I320">
            <v>0.2054</v>
          </cell>
          <cell r="K320">
            <v>1.35</v>
          </cell>
          <cell r="L320">
            <v>0.75</v>
          </cell>
          <cell r="M320">
            <v>0.25924026064589151</v>
          </cell>
          <cell r="N320">
            <v>0.47236655274101469</v>
          </cell>
          <cell r="O320">
            <v>33</v>
          </cell>
          <cell r="Q320" t="str">
            <v>Wolverhampton</v>
          </cell>
          <cell r="R320" t="str">
            <v>Sheffield United</v>
          </cell>
        </row>
        <row r="321">
          <cell r="H321">
            <v>0.48699999999999999</v>
          </cell>
          <cell r="I321">
            <v>0.24809999999999999</v>
          </cell>
          <cell r="K321">
            <v>1.52</v>
          </cell>
          <cell r="L321">
            <v>1</v>
          </cell>
          <cell r="M321">
            <v>0.21871188695221475</v>
          </cell>
          <cell r="N321">
            <v>0.36787944117144233</v>
          </cell>
          <cell r="O321">
            <v>33</v>
          </cell>
          <cell r="Q321" t="str">
            <v>Southampton</v>
          </cell>
          <cell r="R321" t="str">
            <v>Crystal Palace</v>
          </cell>
        </row>
        <row r="322">
          <cell r="H322">
            <v>0.27510000000000001</v>
          </cell>
          <cell r="I322">
            <v>0.45850000000000002</v>
          </cell>
          <cell r="K322">
            <v>1.0900000000000001</v>
          </cell>
          <cell r="L322">
            <v>1.48</v>
          </cell>
          <cell r="M322">
            <v>0.33621649370673334</v>
          </cell>
          <cell r="N322">
            <v>0.22763768838381274</v>
          </cell>
          <cell r="O322">
            <v>33</v>
          </cell>
          <cell r="Q322" t="str">
            <v>Newcastle</v>
          </cell>
          <cell r="R322" t="str">
            <v>West Ham</v>
          </cell>
        </row>
        <row r="323">
          <cell r="H323">
            <v>0.56810000000000005</v>
          </cell>
          <cell r="I323">
            <v>0.17560000000000001</v>
          </cell>
          <cell r="K323">
            <v>1.6</v>
          </cell>
          <cell r="L323">
            <v>0.76</v>
          </cell>
          <cell r="M323">
            <v>0.20189651799465538</v>
          </cell>
          <cell r="N323">
            <v>0.46766642700990924</v>
          </cell>
          <cell r="O323">
            <v>33</v>
          </cell>
          <cell r="Q323" t="str">
            <v>Arsenal</v>
          </cell>
          <cell r="R323" t="str">
            <v>Fulham</v>
          </cell>
        </row>
        <row r="324">
          <cell r="H324">
            <v>0.2737</v>
          </cell>
          <cell r="I324">
            <v>0.46279999999999999</v>
          </cell>
          <cell r="K324">
            <v>1.1000000000000001</v>
          </cell>
          <cell r="L324">
            <v>1.51</v>
          </cell>
          <cell r="M324">
            <v>0.33287108369807955</v>
          </cell>
          <cell r="N324">
            <v>0.2209099779593782</v>
          </cell>
          <cell r="O324">
            <v>34</v>
          </cell>
          <cell r="Q324" t="str">
            <v>West Ham</v>
          </cell>
          <cell r="R324" t="str">
            <v>Chelsea</v>
          </cell>
        </row>
        <row r="325">
          <cell r="H325">
            <v>0.24279999999999999</v>
          </cell>
          <cell r="I325">
            <v>0.54049999999999998</v>
          </cell>
          <cell r="K325">
            <v>1.34</v>
          </cell>
          <cell r="L325">
            <v>2.08</v>
          </cell>
          <cell r="M325">
            <v>0.26184566858032599</v>
          </cell>
          <cell r="N325">
            <v>0.12493021219858241</v>
          </cell>
          <cell r="O325">
            <v>34</v>
          </cell>
          <cell r="Q325" t="str">
            <v>Leeds United</v>
          </cell>
          <cell r="R325" t="str">
            <v>Manchester United</v>
          </cell>
        </row>
        <row r="326">
          <cell r="H326">
            <v>0.6472</v>
          </cell>
          <cell r="I326">
            <v>0.14119999999999999</v>
          </cell>
          <cell r="K326">
            <v>1.99</v>
          </cell>
          <cell r="L326">
            <v>0.8</v>
          </cell>
          <cell r="M326">
            <v>0.13669542544552385</v>
          </cell>
          <cell r="N326">
            <v>0.44932896411722156</v>
          </cell>
          <cell r="O326">
            <v>34</v>
          </cell>
          <cell r="Q326" t="str">
            <v>Aston Villa</v>
          </cell>
          <cell r="R326" t="str">
            <v>West Bromwich</v>
          </cell>
        </row>
        <row r="327">
          <cell r="H327">
            <v>0.52400000000000002</v>
          </cell>
          <cell r="I327">
            <v>0.22220000000000001</v>
          </cell>
          <cell r="K327">
            <v>1.63</v>
          </cell>
          <cell r="L327">
            <v>0.97</v>
          </cell>
          <cell r="M327">
            <v>0.19592957412690937</v>
          </cell>
          <cell r="N327">
            <v>0.37908303810339883</v>
          </cell>
          <cell r="O327">
            <v>34</v>
          </cell>
          <cell r="Q327" t="str">
            <v>Arsenal</v>
          </cell>
          <cell r="R327" t="str">
            <v>Everton</v>
          </cell>
        </row>
        <row r="328">
          <cell r="H328">
            <v>0.27139999999999997</v>
          </cell>
          <cell r="I328">
            <v>0.44379999999999997</v>
          </cell>
          <cell r="K328">
            <v>0.97</v>
          </cell>
          <cell r="L328">
            <v>1.33</v>
          </cell>
          <cell r="M328">
            <v>0.37908303810339883</v>
          </cell>
          <cell r="N328">
            <v>0.26447726129982396</v>
          </cell>
          <cell r="O328">
            <v>34</v>
          </cell>
          <cell r="Q328" t="str">
            <v>Sheffield United</v>
          </cell>
          <cell r="R328" t="str">
            <v>Brighton and Hove</v>
          </cell>
        </row>
        <row r="329">
          <cell r="H329">
            <v>0.79239999999999999</v>
          </cell>
          <cell r="I329">
            <v>6.2199999999999998E-2</v>
          </cell>
          <cell r="K329">
            <v>2.4700000000000002</v>
          </cell>
          <cell r="L329">
            <v>0.54</v>
          </cell>
          <cell r="M329">
            <v>8.4584859001564691E-2</v>
          </cell>
          <cell r="N329">
            <v>0.58274825237398964</v>
          </cell>
          <cell r="O329">
            <v>34</v>
          </cell>
          <cell r="Q329" t="str">
            <v>Liverpool</v>
          </cell>
          <cell r="R329" t="str">
            <v>Newcastle</v>
          </cell>
        </row>
        <row r="330">
          <cell r="H330">
            <v>0.59860000000000002</v>
          </cell>
          <cell r="I330">
            <v>0.16159999999999999</v>
          </cell>
          <cell r="K330">
            <v>1.73</v>
          </cell>
          <cell r="L330">
            <v>0.77</v>
          </cell>
          <cell r="M330">
            <v>0.17728440996987782</v>
          </cell>
          <cell r="N330">
            <v>0.46301306831122807</v>
          </cell>
          <cell r="O330">
            <v>34</v>
          </cell>
          <cell r="Q330" t="str">
            <v>Leicester City</v>
          </cell>
          <cell r="R330" t="str">
            <v>Crystal Palace</v>
          </cell>
        </row>
        <row r="331">
          <cell r="H331">
            <v>0.45879999999999999</v>
          </cell>
          <cell r="I331">
            <v>0.2382</v>
          </cell>
          <cell r="K331">
            <v>1.23</v>
          </cell>
          <cell r="L331">
            <v>0.8</v>
          </cell>
          <cell r="M331">
            <v>0.29229257768085942</v>
          </cell>
          <cell r="N331">
            <v>0.44932896411722156</v>
          </cell>
          <cell r="O331">
            <v>34</v>
          </cell>
          <cell r="Q331" t="str">
            <v>Wolverhampton</v>
          </cell>
          <cell r="R331" t="str">
            <v>Burnley</v>
          </cell>
        </row>
        <row r="332">
          <cell r="H332">
            <v>0.2576</v>
          </cell>
          <cell r="I332">
            <v>0.46179999999999999</v>
          </cell>
          <cell r="K332">
            <v>0.95</v>
          </cell>
          <cell r="L332">
            <v>1.38</v>
          </cell>
          <cell r="M332">
            <v>0.38674102345450123</v>
          </cell>
          <cell r="N332">
            <v>0.25157855305975652</v>
          </cell>
          <cell r="O332">
            <v>35</v>
          </cell>
          <cell r="Q332" t="str">
            <v>West Bromwich</v>
          </cell>
          <cell r="R332" t="str">
            <v>Wolverhampton</v>
          </cell>
        </row>
        <row r="333">
          <cell r="H333">
            <v>0.60289999999999999</v>
          </cell>
          <cell r="I333">
            <v>0.16159999999999999</v>
          </cell>
          <cell r="K333">
            <v>1.77</v>
          </cell>
          <cell r="L333">
            <v>0.79</v>
          </cell>
          <cell r="M333">
            <v>0.17033298882540943</v>
          </cell>
          <cell r="N333">
            <v>0.45384479528235583</v>
          </cell>
          <cell r="O333">
            <v>35</v>
          </cell>
          <cell r="Q333" t="str">
            <v>Tottenham</v>
          </cell>
          <cell r="R333" t="str">
            <v>Sheffield United</v>
          </cell>
        </row>
        <row r="334">
          <cell r="H334">
            <v>0.31230000000000002</v>
          </cell>
          <cell r="I334">
            <v>0.40550000000000003</v>
          </cell>
          <cell r="K334">
            <v>1.1000000000000001</v>
          </cell>
          <cell r="L334">
            <v>1.3</v>
          </cell>
          <cell r="M334">
            <v>0.33287108369807955</v>
          </cell>
          <cell r="N334">
            <v>0.27253179303401259</v>
          </cell>
          <cell r="O334">
            <v>35</v>
          </cell>
          <cell r="Q334" t="str">
            <v>Southampton</v>
          </cell>
          <cell r="R334" t="str">
            <v>Leicester City</v>
          </cell>
        </row>
        <row r="335">
          <cell r="H335">
            <v>0.22750000000000001</v>
          </cell>
          <cell r="I335">
            <v>0.51190000000000002</v>
          </cell>
          <cell r="K335">
            <v>0.95</v>
          </cell>
          <cell r="L335">
            <v>1.56</v>
          </cell>
          <cell r="M335">
            <v>0.38674102345450123</v>
          </cell>
          <cell r="N335">
            <v>0.21013607120076472</v>
          </cell>
          <cell r="O335">
            <v>35</v>
          </cell>
          <cell r="Q335" t="str">
            <v>Newcastle</v>
          </cell>
          <cell r="R335" t="str">
            <v>Arsenal</v>
          </cell>
        </row>
        <row r="336">
          <cell r="H336">
            <v>0.41160000000000002</v>
          </cell>
          <cell r="I336">
            <v>0.34760000000000002</v>
          </cell>
          <cell r="K336">
            <v>1.66</v>
          </cell>
          <cell r="L336">
            <v>1.51</v>
          </cell>
          <cell r="M336">
            <v>0.19013898010152055</v>
          </cell>
          <cell r="N336">
            <v>0.2209099779593782</v>
          </cell>
          <cell r="O336">
            <v>35</v>
          </cell>
          <cell r="Q336" t="str">
            <v>Manchester United</v>
          </cell>
          <cell r="R336" t="str">
            <v>Liverpool</v>
          </cell>
        </row>
        <row r="337">
          <cell r="H337">
            <v>0.66449999999999998</v>
          </cell>
          <cell r="I337">
            <v>0.1135</v>
          </cell>
          <cell r="K337">
            <v>1.82</v>
          </cell>
          <cell r="L337">
            <v>0.59</v>
          </cell>
          <cell r="M337">
            <v>0.16202575093388075</v>
          </cell>
          <cell r="N337">
            <v>0.5543272847345071</v>
          </cell>
          <cell r="O337">
            <v>35</v>
          </cell>
          <cell r="Q337" t="str">
            <v>Chelsea</v>
          </cell>
          <cell r="R337" t="str">
            <v>Fulham</v>
          </cell>
        </row>
        <row r="338">
          <cell r="H338">
            <v>6.1199999999999997E-2</v>
          </cell>
          <cell r="I338">
            <v>0.79820000000000002</v>
          </cell>
          <cell r="K338">
            <v>0.56000000000000005</v>
          </cell>
          <cell r="L338">
            <v>2.5299999999999998</v>
          </cell>
          <cell r="M338">
            <v>0.57120906384881487</v>
          </cell>
          <cell r="N338">
            <v>7.9659020285898038E-2</v>
          </cell>
          <cell r="O338">
            <v>35</v>
          </cell>
          <cell r="Q338" t="str">
            <v>Crystal Palace</v>
          </cell>
          <cell r="R338" t="str">
            <v>Manchester City</v>
          </cell>
        </row>
        <row r="339">
          <cell r="H339">
            <v>0.48270000000000002</v>
          </cell>
          <cell r="I339">
            <v>0.27179999999999999</v>
          </cell>
          <cell r="K339">
            <v>1.7</v>
          </cell>
          <cell r="L339">
            <v>1.22</v>
          </cell>
          <cell r="M339">
            <v>0.18268352405273466</v>
          </cell>
          <cell r="N339">
            <v>0.29523016692401421</v>
          </cell>
          <cell r="O339">
            <v>35</v>
          </cell>
          <cell r="Q339" t="str">
            <v>Brighton and Hove</v>
          </cell>
          <cell r="R339" t="str">
            <v>Leeds United</v>
          </cell>
        </row>
        <row r="340">
          <cell r="H340">
            <v>0.39639999999999997</v>
          </cell>
          <cell r="I340">
            <v>0.34329999999999999</v>
          </cell>
          <cell r="K340">
            <v>1.45</v>
          </cell>
          <cell r="L340">
            <v>1.33</v>
          </cell>
          <cell r="M340">
            <v>0.23457028809379765</v>
          </cell>
          <cell r="N340">
            <v>0.26447726129982396</v>
          </cell>
          <cell r="O340">
            <v>35</v>
          </cell>
          <cell r="Q340" t="str">
            <v>Everton</v>
          </cell>
          <cell r="R340" t="str">
            <v>Aston Villa</v>
          </cell>
        </row>
        <row r="341">
          <cell r="H341">
            <v>0.31950000000000001</v>
          </cell>
          <cell r="I341">
            <v>0.39450000000000002</v>
          </cell>
          <cell r="K341">
            <v>1.1000000000000001</v>
          </cell>
          <cell r="L341">
            <v>1.25</v>
          </cell>
          <cell r="M341">
            <v>0.33287108369807955</v>
          </cell>
          <cell r="N341">
            <v>0.28650479686019009</v>
          </cell>
          <cell r="O341">
            <v>35</v>
          </cell>
          <cell r="Q341" t="str">
            <v>Burnley</v>
          </cell>
          <cell r="R341" t="str">
            <v>West Ham</v>
          </cell>
        </row>
        <row r="342">
          <cell r="H342">
            <v>0.59609999999999996</v>
          </cell>
          <cell r="I342">
            <v>0.15709999999999999</v>
          </cell>
          <cell r="K342">
            <v>1.66</v>
          </cell>
          <cell r="L342">
            <v>0.72</v>
          </cell>
          <cell r="M342">
            <v>0.19013898010152055</v>
          </cell>
          <cell r="N342">
            <v>0.48675225595997168</v>
          </cell>
          <cell r="O342">
            <v>36</v>
          </cell>
          <cell r="Q342" t="str">
            <v>Leicester City</v>
          </cell>
          <cell r="R342" t="str">
            <v>Newcastle</v>
          </cell>
        </row>
        <row r="343">
          <cell r="H343">
            <v>0.62639999999999996</v>
          </cell>
          <cell r="I343">
            <v>0.14099999999999999</v>
          </cell>
          <cell r="K343">
            <v>1.77</v>
          </cell>
          <cell r="L343">
            <v>0.7</v>
          </cell>
          <cell r="M343">
            <v>0.17033298882540943</v>
          </cell>
          <cell r="N343">
            <v>0.49658530379140953</v>
          </cell>
          <cell r="O343">
            <v>36</v>
          </cell>
          <cell r="Q343" t="str">
            <v>Manchester City</v>
          </cell>
          <cell r="R343" t="str">
            <v>Chelsea</v>
          </cell>
        </row>
        <row r="344">
          <cell r="H344">
            <v>0.35670000000000002</v>
          </cell>
          <cell r="I344">
            <v>0.34820000000000001</v>
          </cell>
          <cell r="K344">
            <v>1.1299999999999999</v>
          </cell>
          <cell r="L344">
            <v>1.1100000000000001</v>
          </cell>
          <cell r="M344">
            <v>0.32303325642225295</v>
          </cell>
          <cell r="N344">
            <v>0.32955896107518906</v>
          </cell>
          <cell r="O344">
            <v>36</v>
          </cell>
          <cell r="Q344" t="str">
            <v>Wolverhampton</v>
          </cell>
          <cell r="R344" t="str">
            <v>Brighton and Hove</v>
          </cell>
        </row>
        <row r="345">
          <cell r="H345">
            <v>0.46679999999999999</v>
          </cell>
          <cell r="I345">
            <v>0.27410000000000001</v>
          </cell>
          <cell r="K345">
            <v>1.55</v>
          </cell>
          <cell r="L345">
            <v>1.1299999999999999</v>
          </cell>
          <cell r="M345">
            <v>0.21224797382674304</v>
          </cell>
          <cell r="N345">
            <v>0.32303325642225295</v>
          </cell>
          <cell r="O345">
            <v>36</v>
          </cell>
          <cell r="Q345" t="str">
            <v>West Ham</v>
          </cell>
          <cell r="R345" t="str">
            <v>Everton</v>
          </cell>
        </row>
        <row r="346">
          <cell r="H346">
            <v>0.35870000000000002</v>
          </cell>
          <cell r="I346">
            <v>0.40139999999999998</v>
          </cell>
          <cell r="K346">
            <v>1.55</v>
          </cell>
          <cell r="L346">
            <v>1.65</v>
          </cell>
          <cell r="M346">
            <v>0.21224797382674304</v>
          </cell>
          <cell r="N346">
            <v>0.19204990862075413</v>
          </cell>
          <cell r="O346">
            <v>36</v>
          </cell>
          <cell r="Q346" t="str">
            <v>Leeds United</v>
          </cell>
          <cell r="R346" t="str">
            <v>Tottenham</v>
          </cell>
        </row>
        <row r="347">
          <cell r="H347">
            <v>0.69710000000000005</v>
          </cell>
          <cell r="I347">
            <v>0.11550000000000001</v>
          </cell>
          <cell r="K347">
            <v>2.21</v>
          </cell>
          <cell r="L347">
            <v>0.77</v>
          </cell>
          <cell r="M347">
            <v>0.10970064851551141</v>
          </cell>
          <cell r="N347">
            <v>0.46301306831122807</v>
          </cell>
          <cell r="O347">
            <v>36</v>
          </cell>
          <cell r="Q347" t="str">
            <v>Liverpool</v>
          </cell>
          <cell r="R347" t="str">
            <v>Southampton</v>
          </cell>
        </row>
        <row r="348">
          <cell r="H348">
            <v>0.42280000000000001</v>
          </cell>
          <cell r="I348">
            <v>0.2913</v>
          </cell>
          <cell r="K348">
            <v>1.3</v>
          </cell>
          <cell r="L348">
            <v>1.02</v>
          </cell>
          <cell r="M348">
            <v>0.27253179303401259</v>
          </cell>
          <cell r="N348">
            <v>0.3605949401730783</v>
          </cell>
          <cell r="O348">
            <v>36</v>
          </cell>
          <cell r="Q348" t="str">
            <v>Sheffield United</v>
          </cell>
          <cell r="R348" t="str">
            <v>Crystal Palace</v>
          </cell>
        </row>
        <row r="349">
          <cell r="H349">
            <v>0.42070000000000002</v>
          </cell>
          <cell r="I349">
            <v>0.2737</v>
          </cell>
          <cell r="K349">
            <v>1.18</v>
          </cell>
          <cell r="L349">
            <v>0.89</v>
          </cell>
          <cell r="M349">
            <v>0.30727873860113125</v>
          </cell>
          <cell r="N349">
            <v>0.4106557527523455</v>
          </cell>
          <cell r="O349">
            <v>36</v>
          </cell>
          <cell r="Q349" t="str">
            <v>Fulham</v>
          </cell>
          <cell r="R349" t="str">
            <v>Burnley</v>
          </cell>
        </row>
        <row r="350">
          <cell r="H350">
            <v>0.27050000000000002</v>
          </cell>
          <cell r="I350">
            <v>0.49309999999999998</v>
          </cell>
          <cell r="K350">
            <v>1.29</v>
          </cell>
          <cell r="L350">
            <v>1.81</v>
          </cell>
          <cell r="M350">
            <v>0.27527078308975234</v>
          </cell>
          <cell r="N350">
            <v>0.16365413680270405</v>
          </cell>
          <cell r="O350">
            <v>36</v>
          </cell>
          <cell r="Q350" t="str">
            <v>Aston Villa</v>
          </cell>
          <cell r="R350" t="str">
            <v>Manchester United</v>
          </cell>
        </row>
        <row r="351">
          <cell r="H351">
            <v>0.70479999999999998</v>
          </cell>
          <cell r="I351">
            <v>0.1004</v>
          </cell>
          <cell r="K351">
            <v>2.0499999999999998</v>
          </cell>
          <cell r="L351">
            <v>0.62</v>
          </cell>
          <cell r="M351">
            <v>0.12873490358780423</v>
          </cell>
          <cell r="N351">
            <v>0.53794443759467447</v>
          </cell>
          <cell r="O351">
            <v>36</v>
          </cell>
          <cell r="Q351" t="str">
            <v>Arsenal</v>
          </cell>
          <cell r="R351" t="str">
            <v>West Bromwich</v>
          </cell>
        </row>
        <row r="352">
          <cell r="H352">
            <v>0.52749999999999997</v>
          </cell>
          <cell r="I352">
            <v>0.2079</v>
          </cell>
          <cell r="K352">
            <v>1.53</v>
          </cell>
          <cell r="L352">
            <v>0.86</v>
          </cell>
          <cell r="M352">
            <v>0.21653566731600707</v>
          </cell>
          <cell r="N352">
            <v>0.42316208231774882</v>
          </cell>
          <cell r="O352">
            <v>37</v>
          </cell>
          <cell r="Q352" t="str">
            <v>Everton</v>
          </cell>
          <cell r="R352" t="str">
            <v>Sheffield United</v>
          </cell>
        </row>
        <row r="353">
          <cell r="H353">
            <v>0.3634</v>
          </cell>
          <cell r="I353">
            <v>0.36990000000000001</v>
          </cell>
          <cell r="K353">
            <v>1.33</v>
          </cell>
          <cell r="L353">
            <v>1.34</v>
          </cell>
          <cell r="M353">
            <v>0.26447726129982396</v>
          </cell>
          <cell r="N353">
            <v>0.26184566858032599</v>
          </cell>
          <cell r="O353">
            <v>37</v>
          </cell>
          <cell r="Q353" t="str">
            <v>Burnley</v>
          </cell>
          <cell r="R353" t="str">
            <v>Leeds United</v>
          </cell>
        </row>
        <row r="354">
          <cell r="H354">
            <v>0.43190000000000001</v>
          </cell>
          <cell r="I354">
            <v>0.29809999999999998</v>
          </cell>
          <cell r="K354">
            <v>1.42</v>
          </cell>
          <cell r="L354">
            <v>1.1299999999999999</v>
          </cell>
          <cell r="M354">
            <v>0.24171401689703645</v>
          </cell>
          <cell r="N354">
            <v>0.32303325642225295</v>
          </cell>
          <cell r="O354">
            <v>37</v>
          </cell>
          <cell r="Q354" t="str">
            <v>Brighton and Hove</v>
          </cell>
          <cell r="R354" t="str">
            <v>West Ham</v>
          </cell>
        </row>
        <row r="355">
          <cell r="H355">
            <v>0.1072</v>
          </cell>
          <cell r="I355">
            <v>0.72250000000000003</v>
          </cell>
          <cell r="K355">
            <v>0.82</v>
          </cell>
          <cell r="L355">
            <v>2.41</v>
          </cell>
          <cell r="M355">
            <v>0.4404316545059993</v>
          </cell>
          <cell r="N355">
            <v>8.9815294572247628E-2</v>
          </cell>
          <cell r="O355">
            <v>37</v>
          </cell>
          <cell r="Q355" t="str">
            <v>West Bromwich</v>
          </cell>
          <cell r="R355" t="str">
            <v>Liverpool</v>
          </cell>
        </row>
        <row r="356">
          <cell r="H356">
            <v>0.5615</v>
          </cell>
          <cell r="I356">
            <v>0.20030000000000001</v>
          </cell>
          <cell r="K356">
            <v>1.78</v>
          </cell>
          <cell r="L356">
            <v>0.96</v>
          </cell>
          <cell r="M356">
            <v>0.1686381472685955</v>
          </cell>
          <cell r="N356">
            <v>0.38289288597511206</v>
          </cell>
          <cell r="O356">
            <v>37</v>
          </cell>
          <cell r="Q356" t="str">
            <v>Manchester United</v>
          </cell>
          <cell r="R356" t="str">
            <v>Leicester City</v>
          </cell>
        </row>
        <row r="357">
          <cell r="H357">
            <v>0.28749999999999998</v>
          </cell>
          <cell r="I357">
            <v>0.45710000000000001</v>
          </cell>
          <cell r="K357">
            <v>1.2</v>
          </cell>
          <cell r="L357">
            <v>1.58</v>
          </cell>
          <cell r="M357">
            <v>0.30119421191220214</v>
          </cell>
          <cell r="N357">
            <v>0.20597509820488344</v>
          </cell>
          <cell r="O357">
            <v>37</v>
          </cell>
          <cell r="Q357" t="str">
            <v>Crystal Palace</v>
          </cell>
          <cell r="R357" t="str">
            <v>Aston Villa</v>
          </cell>
        </row>
        <row r="358">
          <cell r="H358">
            <v>0.50409999999999999</v>
          </cell>
          <cell r="I358">
            <v>0.23230000000000001</v>
          </cell>
          <cell r="K358">
            <v>1.54</v>
          </cell>
          <cell r="L358">
            <v>0.95</v>
          </cell>
          <cell r="M358">
            <v>0.21438110142697794</v>
          </cell>
          <cell r="N358">
            <v>0.38674102345450123</v>
          </cell>
          <cell r="O358">
            <v>37</v>
          </cell>
          <cell r="Q358" t="str">
            <v>Tottenham</v>
          </cell>
          <cell r="R358" t="str">
            <v>Wolverhampton</v>
          </cell>
        </row>
        <row r="359">
          <cell r="H359">
            <v>6.1100000000000002E-2</v>
          </cell>
          <cell r="I359">
            <v>0.79200000000000004</v>
          </cell>
          <cell r="K359">
            <v>0.52</v>
          </cell>
          <cell r="L359">
            <v>2.4300000000000002</v>
          </cell>
          <cell r="M359">
            <v>0.59452054797019438</v>
          </cell>
          <cell r="N359">
            <v>8.8036832582372548E-2</v>
          </cell>
          <cell r="O359">
            <v>37</v>
          </cell>
          <cell r="Q359" t="str">
            <v>Newcastle</v>
          </cell>
          <cell r="R359" t="str">
            <v>Manchester City</v>
          </cell>
        </row>
        <row r="360">
          <cell r="H360">
            <v>0.52229999999999999</v>
          </cell>
          <cell r="I360">
            <v>0.21679999999999999</v>
          </cell>
          <cell r="K360">
            <v>1.56</v>
          </cell>
          <cell r="L360">
            <v>0.91</v>
          </cell>
          <cell r="M360">
            <v>0.21013607120076472</v>
          </cell>
          <cell r="N360">
            <v>0.40252422403363597</v>
          </cell>
          <cell r="O360">
            <v>37</v>
          </cell>
          <cell r="Q360" t="str">
            <v>Chelsea</v>
          </cell>
          <cell r="R360" t="str">
            <v>Arsenal</v>
          </cell>
        </row>
        <row r="361">
          <cell r="H361">
            <v>0.41920000000000002</v>
          </cell>
          <cell r="I361">
            <v>0.2923</v>
          </cell>
          <cell r="K361">
            <v>1.27</v>
          </cell>
          <cell r="L361">
            <v>1.01</v>
          </cell>
          <cell r="M361">
            <v>0.28083162177837978</v>
          </cell>
          <cell r="N361">
            <v>0.36421897957152333</v>
          </cell>
          <cell r="O361">
            <v>37</v>
          </cell>
          <cell r="Q361" t="str">
            <v>Southampton</v>
          </cell>
          <cell r="R361" t="str">
            <v>Fulham</v>
          </cell>
        </row>
        <row r="362">
          <cell r="H362">
            <v>0.22950000000000001</v>
          </cell>
          <cell r="I362">
            <v>0.51749999999999996</v>
          </cell>
          <cell r="K362">
            <v>1</v>
          </cell>
          <cell r="L362">
            <v>1.64</v>
          </cell>
          <cell r="M362">
            <v>0.36787944117144233</v>
          </cell>
          <cell r="N362">
            <v>0.19398004229089191</v>
          </cell>
          <cell r="O362">
            <v>38</v>
          </cell>
          <cell r="Q362" t="str">
            <v>Crystal Palace</v>
          </cell>
          <cell r="R362" t="str">
            <v>Arsenal</v>
          </cell>
        </row>
        <row r="363">
          <cell r="H363">
            <v>0.42959999999999998</v>
          </cell>
          <cell r="I363">
            <v>0.28699999999999998</v>
          </cell>
          <cell r="K363">
            <v>1.32</v>
          </cell>
          <cell r="L363">
            <v>1.03</v>
          </cell>
          <cell r="M363">
            <v>0.26713530196585034</v>
          </cell>
          <cell r="N363">
            <v>0.35700696056914738</v>
          </cell>
          <cell r="O363">
            <v>38</v>
          </cell>
          <cell r="Q363" t="str">
            <v>Everton</v>
          </cell>
          <cell r="R363" t="str">
            <v>Wolverhampton</v>
          </cell>
        </row>
        <row r="364">
          <cell r="H364">
            <v>0.1331</v>
          </cell>
          <cell r="I364">
            <v>0.65200000000000002</v>
          </cell>
          <cell r="K364">
            <v>0.74</v>
          </cell>
          <cell r="L364">
            <v>1.93</v>
          </cell>
          <cell r="M364">
            <v>0.47711391552103438</v>
          </cell>
          <cell r="N364">
            <v>0.14514819848362373</v>
          </cell>
          <cell r="O364">
            <v>38</v>
          </cell>
          <cell r="Q364" t="str">
            <v>Brighton and Hove</v>
          </cell>
          <cell r="R364" t="str">
            <v>Manchester City</v>
          </cell>
        </row>
        <row r="365">
          <cell r="H365">
            <v>0.67359999999999998</v>
          </cell>
          <cell r="I365">
            <v>0.1229</v>
          </cell>
          <cell r="K365">
            <v>2.0299999999999998</v>
          </cell>
          <cell r="L365">
            <v>0.73</v>
          </cell>
          <cell r="M365">
            <v>0.13133552114849312</v>
          </cell>
          <cell r="N365">
            <v>0.48190899009020244</v>
          </cell>
          <cell r="O365">
            <v>38</v>
          </cell>
          <cell r="Q365" t="str">
            <v>Manchester United</v>
          </cell>
          <cell r="R365" t="str">
            <v>Fulham</v>
          </cell>
        </row>
        <row r="366">
          <cell r="H366">
            <v>0.21809999999999999</v>
          </cell>
          <cell r="I366">
            <v>0.5363</v>
          </cell>
          <cell r="K366">
            <v>1</v>
          </cell>
          <cell r="L366">
            <v>1.71</v>
          </cell>
          <cell r="M366">
            <v>0.36787944117144233</v>
          </cell>
          <cell r="N366">
            <v>0.1808657926171221</v>
          </cell>
          <cell r="O366">
            <v>38</v>
          </cell>
          <cell r="Q366" t="str">
            <v>West Bromwich</v>
          </cell>
          <cell r="R366" t="str">
            <v>West Ham</v>
          </cell>
        </row>
        <row r="367">
          <cell r="H367">
            <v>0.38009999999999999</v>
          </cell>
          <cell r="I367">
            <v>0.36720000000000003</v>
          </cell>
          <cell r="K367">
            <v>1.48</v>
          </cell>
          <cell r="L367">
            <v>1.45</v>
          </cell>
          <cell r="M367">
            <v>0.22763768838381274</v>
          </cell>
          <cell r="N367">
            <v>0.23457028809379765</v>
          </cell>
          <cell r="O367">
            <v>38</v>
          </cell>
          <cell r="Q367" t="str">
            <v>Southampton</v>
          </cell>
          <cell r="R367" t="str">
            <v>Leeds United</v>
          </cell>
        </row>
        <row r="368">
          <cell r="H368">
            <v>0.47160000000000002</v>
          </cell>
          <cell r="I368">
            <v>0.28139999999999998</v>
          </cell>
          <cell r="K368">
            <v>1.67</v>
          </cell>
          <cell r="L368">
            <v>1.24</v>
          </cell>
          <cell r="M368">
            <v>0.1882470656387468</v>
          </cell>
          <cell r="N368">
            <v>0.28938421793905061</v>
          </cell>
          <cell r="O368">
            <v>38</v>
          </cell>
          <cell r="Q368" t="str">
            <v>Tottenham</v>
          </cell>
          <cell r="R368" t="str">
            <v>Aston Villa</v>
          </cell>
        </row>
        <row r="369">
          <cell r="H369">
            <v>0.40720000000000001</v>
          </cell>
          <cell r="I369">
            <v>0.29720000000000002</v>
          </cell>
          <cell r="K369">
            <v>1.21</v>
          </cell>
          <cell r="L369">
            <v>0.99</v>
          </cell>
          <cell r="M369">
            <v>0.29819727942988739</v>
          </cell>
          <cell r="N369">
            <v>0.37157669102204571</v>
          </cell>
          <cell r="O369">
            <v>38</v>
          </cell>
          <cell r="Q369" t="str">
            <v>Newcastle</v>
          </cell>
          <cell r="R369" t="str">
            <v>Sheffield United</v>
          </cell>
        </row>
        <row r="370">
          <cell r="H370">
            <v>0.18179999999999999</v>
          </cell>
          <cell r="I370">
            <v>0.58520000000000005</v>
          </cell>
          <cell r="K370">
            <v>0.9</v>
          </cell>
          <cell r="L370">
            <v>1.82</v>
          </cell>
          <cell r="M370">
            <v>0.40656965974059911</v>
          </cell>
          <cell r="N370">
            <v>0.16202575093388075</v>
          </cell>
          <cell r="O370">
            <v>38</v>
          </cell>
          <cell r="Q370" t="str">
            <v>Burnley</v>
          </cell>
          <cell r="R370" t="str">
            <v>Liverpool</v>
          </cell>
        </row>
        <row r="371">
          <cell r="H371">
            <v>0.55510000000000004</v>
          </cell>
          <cell r="I371">
            <v>0.187</v>
          </cell>
          <cell r="K371">
            <v>1.59</v>
          </cell>
          <cell r="L371">
            <v>0.8</v>
          </cell>
          <cell r="M371">
            <v>0.20392561173421342</v>
          </cell>
          <cell r="N371">
            <v>0.44932896411722156</v>
          </cell>
          <cell r="O371">
            <v>38</v>
          </cell>
          <cell r="Q371" t="str">
            <v>Chelsea</v>
          </cell>
          <cell r="R371" t="str">
            <v>Leicester City</v>
          </cell>
        </row>
        <row r="372">
          <cell r="H372">
            <v>0.47810000000000002</v>
          </cell>
          <cell r="I372">
            <v>0.23799999999999999</v>
          </cell>
          <cell r="K372">
            <v>1.37</v>
          </cell>
          <cell r="L372">
            <v>0.88</v>
          </cell>
          <cell r="M372">
            <v>0.25410695955280027</v>
          </cell>
          <cell r="N372">
            <v>0.41478291168158138</v>
          </cell>
          <cell r="O372">
            <v>39</v>
          </cell>
          <cell r="Q372" t="str">
            <v>Fulham</v>
          </cell>
          <cell r="R372" t="str">
            <v>Newcastle</v>
          </cell>
        </row>
        <row r="373">
          <cell r="H373">
            <v>0.2651</v>
          </cell>
          <cell r="I373">
            <v>0.47889999999999999</v>
          </cell>
          <cell r="K373">
            <v>1.1200000000000001</v>
          </cell>
          <cell r="L373">
            <v>1.59</v>
          </cell>
          <cell r="M373">
            <v>0.32627979462303947</v>
          </cell>
          <cell r="N373">
            <v>0.20392561173421342</v>
          </cell>
          <cell r="O373">
            <v>39</v>
          </cell>
          <cell r="Q373" t="str">
            <v>Aston Villa</v>
          </cell>
          <cell r="R373" t="str">
            <v>Chelsea</v>
          </cell>
        </row>
        <row r="374">
          <cell r="H374">
            <v>0.36680000000000001</v>
          </cell>
          <cell r="I374">
            <v>0.32169999999999999</v>
          </cell>
          <cell r="K374">
            <v>1.07</v>
          </cell>
          <cell r="L374">
            <v>0.98</v>
          </cell>
          <cell r="M374">
            <v>0.34300851741870664</v>
          </cell>
          <cell r="N374">
            <v>0.37531109885139957</v>
          </cell>
          <cell r="O374">
            <v>39</v>
          </cell>
          <cell r="Q374" t="str">
            <v>Sheffield United</v>
          </cell>
          <cell r="R374" t="str">
            <v>Burnley</v>
          </cell>
        </row>
        <row r="375">
          <cell r="H375">
            <v>0.4698</v>
          </cell>
          <cell r="I375">
            <v>0.2591</v>
          </cell>
          <cell r="K375">
            <v>1.45</v>
          </cell>
          <cell r="L375">
            <v>1.01</v>
          </cell>
          <cell r="M375">
            <v>0.23457028809379765</v>
          </cell>
          <cell r="N375">
            <v>0.36421897957152333</v>
          </cell>
          <cell r="O375">
            <v>39</v>
          </cell>
          <cell r="Q375" t="str">
            <v>Arsenal</v>
          </cell>
          <cell r="R375" t="str">
            <v>Brighton and Hove</v>
          </cell>
        </row>
        <row r="376">
          <cell r="H376">
            <v>0.79430000000000001</v>
          </cell>
          <cell r="I376">
            <v>6.4500000000000002E-2</v>
          </cell>
          <cell r="K376">
            <v>2.56</v>
          </cell>
          <cell r="L376">
            <v>0.59</v>
          </cell>
          <cell r="M376">
            <v>7.7304740443299741E-2</v>
          </cell>
          <cell r="N376">
            <v>0.5543272847345071</v>
          </cell>
          <cell r="O376">
            <v>39</v>
          </cell>
          <cell r="Q376" t="str">
            <v>Liverpool</v>
          </cell>
          <cell r="R376" t="str">
            <v>Crystal Palace</v>
          </cell>
        </row>
        <row r="377">
          <cell r="H377">
            <v>0.2349</v>
          </cell>
          <cell r="I377">
            <v>0.51300000000000001</v>
          </cell>
          <cell r="K377">
            <v>1.03</v>
          </cell>
          <cell r="L377">
            <v>1.64</v>
          </cell>
          <cell r="M377">
            <v>0.35700696056914738</v>
          </cell>
          <cell r="N377">
            <v>0.19398004229089191</v>
          </cell>
          <cell r="O377">
            <v>39</v>
          </cell>
          <cell r="Q377" t="str">
            <v>Wolverhampton</v>
          </cell>
          <cell r="R377" t="str">
            <v>Manchester United</v>
          </cell>
        </row>
        <row r="378">
          <cell r="H378">
            <v>0.51529999999999998</v>
          </cell>
          <cell r="I378">
            <v>0.2288</v>
          </cell>
          <cell r="K378">
            <v>1.61</v>
          </cell>
          <cell r="L378">
            <v>0.98</v>
          </cell>
          <cell r="M378">
            <v>0.19988761407514449</v>
          </cell>
          <cell r="N378">
            <v>0.37531109885139957</v>
          </cell>
          <cell r="O378">
            <v>39</v>
          </cell>
          <cell r="Q378" t="str">
            <v>West Ham</v>
          </cell>
          <cell r="R378" t="str">
            <v>Southampton</v>
          </cell>
        </row>
        <row r="379">
          <cell r="H379">
            <v>0.84130000000000005</v>
          </cell>
          <cell r="I379">
            <v>3.5900000000000001E-2</v>
          </cell>
          <cell r="K379">
            <v>2.5299999999999998</v>
          </cell>
          <cell r="L379">
            <v>0.36</v>
          </cell>
          <cell r="M379">
            <v>7.9659020285898038E-2</v>
          </cell>
          <cell r="N379">
            <v>0.69767632607103103</v>
          </cell>
          <cell r="O379">
            <v>39</v>
          </cell>
          <cell r="Q379" t="str">
            <v>Manchester City</v>
          </cell>
          <cell r="R379" t="str">
            <v>Everton</v>
          </cell>
        </row>
        <row r="380">
          <cell r="H380">
            <v>0.62450000000000006</v>
          </cell>
          <cell r="I380">
            <v>0.16569999999999999</v>
          </cell>
          <cell r="K380">
            <v>2.0699999999999998</v>
          </cell>
          <cell r="L380">
            <v>0.96</v>
          </cell>
          <cell r="M380">
            <v>0.12618578170503877</v>
          </cell>
          <cell r="N380">
            <v>0.38289288597511206</v>
          </cell>
          <cell r="O380">
            <v>39</v>
          </cell>
          <cell r="Q380" t="str">
            <v>Leeds United</v>
          </cell>
          <cell r="R380" t="str">
            <v>West Bromwich</v>
          </cell>
        </row>
        <row r="381">
          <cell r="H381">
            <v>0.41599999999999998</v>
          </cell>
          <cell r="I381">
            <v>0.31509999999999999</v>
          </cell>
          <cell r="K381">
            <v>1.41</v>
          </cell>
          <cell r="L381">
            <v>1.19</v>
          </cell>
          <cell r="M381">
            <v>0.24414328315343711</v>
          </cell>
          <cell r="N381">
            <v>0.30422126406670408</v>
          </cell>
          <cell r="O381">
            <v>39</v>
          </cell>
          <cell r="Q381" t="str">
            <v>Leicester City</v>
          </cell>
          <cell r="R381" t="str">
            <v>Tottenham</v>
          </cell>
        </row>
      </sheetData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>
      <selection activeCell="B4" sqref="B4"/>
    </sheetView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496</v>
      </c>
    </row>
    <row r="3" spans="1:2" x14ac:dyDescent="0.3">
      <c r="A3" s="12">
        <v>1</v>
      </c>
      <c r="B3" t="s">
        <v>497</v>
      </c>
    </row>
    <row r="4" spans="1:2" x14ac:dyDescent="0.3">
      <c r="A4" s="12">
        <v>1</v>
      </c>
      <c r="B4" t="s">
        <v>495</v>
      </c>
    </row>
    <row r="5" spans="1:2" x14ac:dyDescent="0.3">
      <c r="A5" s="12">
        <v>1</v>
      </c>
      <c r="B5" t="s">
        <v>499</v>
      </c>
    </row>
    <row r="6" spans="1:2" x14ac:dyDescent="0.3">
      <c r="A6" s="12">
        <v>1</v>
      </c>
      <c r="B6" t="s">
        <v>690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169" workbookViewId="0">
      <selection activeCell="B6" sqref="B6"/>
    </sheetView>
  </sheetViews>
  <sheetFormatPr defaultColWidth="11" defaultRowHeight="15.6" x14ac:dyDescent="0.3"/>
  <cols>
    <col min="2" max="2" width="22.796875" customWidth="1"/>
    <col min="3" max="3" width="9.69921875" bestFit="1" customWidth="1"/>
  </cols>
  <sheetData>
    <row r="2" spans="2:13" x14ac:dyDescent="0.3">
      <c r="B2" s="10" t="s">
        <v>532</v>
      </c>
      <c r="C2" s="10" t="s">
        <v>453</v>
      </c>
      <c r="H2" s="38">
        <v>0</v>
      </c>
      <c r="I2" s="38">
        <f>H2+1</f>
        <v>1</v>
      </c>
      <c r="J2" s="38">
        <f t="shared" ref="J2:M2" si="0">I2+1</f>
        <v>2</v>
      </c>
      <c r="K2" s="38">
        <f t="shared" si="0"/>
        <v>3</v>
      </c>
      <c r="L2" s="38">
        <f t="shared" si="0"/>
        <v>4</v>
      </c>
      <c r="M2" s="38">
        <f t="shared" si="0"/>
        <v>5</v>
      </c>
    </row>
    <row r="3" spans="2:13" x14ac:dyDescent="0.3">
      <c r="B3" t="s">
        <v>533</v>
      </c>
      <c r="C3">
        <v>0.7</v>
      </c>
      <c r="G3" s="2"/>
      <c r="H3" s="37">
        <f>$C$3^H2</f>
        <v>1</v>
      </c>
      <c r="I3" s="37">
        <f t="shared" ref="I3:L3" si="1">$C$3^I2</f>
        <v>0.7</v>
      </c>
      <c r="J3" s="37">
        <f t="shared" si="1"/>
        <v>0.48999999999999994</v>
      </c>
      <c r="K3" s="37">
        <f t="shared" si="1"/>
        <v>0.34299999999999992</v>
      </c>
      <c r="L3" s="37">
        <f t="shared" si="1"/>
        <v>0.24009999999999992</v>
      </c>
      <c r="M3" s="37">
        <f t="shared" ref="M3" si="2">$C$3^M2</f>
        <v>0.16806999999999994</v>
      </c>
    </row>
    <row r="4" spans="2:13" x14ac:dyDescent="0.3">
      <c r="B4" t="s">
        <v>800</v>
      </c>
      <c r="C4">
        <v>38</v>
      </c>
    </row>
    <row r="5" spans="2:13" x14ac:dyDescent="0.3">
      <c r="B5" t="s">
        <v>801</v>
      </c>
      <c r="C5">
        <v>1</v>
      </c>
    </row>
    <row r="8" spans="2:13" x14ac:dyDescent="0.3">
      <c r="B8" s="10" t="s">
        <v>1062</v>
      </c>
      <c r="C8" s="10" t="s">
        <v>453</v>
      </c>
    </row>
    <row r="9" spans="2:13" x14ac:dyDescent="0.3">
      <c r="B9" t="s">
        <v>1063</v>
      </c>
      <c r="C9">
        <f>SUM(Rotowire!AE3:AE1000)</f>
        <v>3</v>
      </c>
    </row>
    <row r="24" spans="2:4" x14ac:dyDescent="0.3">
      <c r="B24" t="s">
        <v>1064</v>
      </c>
      <c r="C24">
        <f>1.0165783817</f>
        <v>1.0165783817</v>
      </c>
    </row>
    <row r="25" spans="2:4" x14ac:dyDescent="0.3">
      <c r="B25" t="s">
        <v>1065</v>
      </c>
      <c r="C25">
        <f>(70765964/50000000)^(1/20)</f>
        <v>1.0175194536934833</v>
      </c>
    </row>
    <row r="26" spans="2:4" x14ac:dyDescent="0.3">
      <c r="C26" s="88"/>
    </row>
    <row r="27" spans="2:4" x14ac:dyDescent="0.3">
      <c r="B27" t="s">
        <v>934</v>
      </c>
      <c r="C27">
        <f>C25</f>
        <v>1.0175194536934833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50.875972684674167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51.767291932234237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52.674226606078044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53.597050279943282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54.536041320430037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55.491482970969209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56.463663437261822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57.452875974215367</v>
      </c>
    </row>
    <row r="36" spans="2:4" x14ac:dyDescent="0.3">
      <c r="B36" s="5" t="str">
        <f t="shared" si="3"/>
        <v>Round 9</v>
      </c>
      <c r="C36" s="2"/>
      <c r="D36" s="2">
        <f t="shared" si="4"/>
        <v>58.459418974403079</v>
      </c>
    </row>
    <row r="37" spans="2:4" x14ac:dyDescent="0.3">
      <c r="B37" s="5" t="str">
        <f t="shared" si="3"/>
        <v>Round 10</v>
      </c>
      <c r="C37" s="2"/>
      <c r="D37" s="2">
        <f t="shared" si="4"/>
        <v>59.483596058073076</v>
      </c>
    </row>
    <row r="38" spans="2:4" x14ac:dyDescent="0.3">
      <c r="B38" s="5" t="str">
        <f t="shared" si="3"/>
        <v>Round 11</v>
      </c>
      <c r="C38" s="2"/>
      <c r="D38" s="2">
        <f t="shared" si="4"/>
        <v>60.525716164734348</v>
      </c>
    </row>
    <row r="39" spans="2:4" x14ac:dyDescent="0.3">
      <c r="B39" s="5" t="str">
        <f t="shared" si="3"/>
        <v>Round 12</v>
      </c>
      <c r="C39" s="2"/>
      <c r="D39" s="2">
        <f t="shared" si="4"/>
        <v>61.586093646347329</v>
      </c>
    </row>
    <row r="40" spans="2:4" x14ac:dyDescent="0.3">
      <c r="B40" s="5" t="str">
        <f t="shared" si="3"/>
        <v>Round 13</v>
      </c>
      <c r="C40" s="2"/>
      <c r="D40" s="2">
        <f t="shared" si="4"/>
        <v>62.665048362147033</v>
      </c>
    </row>
    <row r="41" spans="2:4" x14ac:dyDescent="0.3">
      <c r="B41" s="5" t="str">
        <f t="shared" si="3"/>
        <v>Round 14</v>
      </c>
      <c r="C41" s="2"/>
      <c r="D41" s="2">
        <f t="shared" si="4"/>
        <v>63.762905775127564</v>
      </c>
    </row>
    <row r="42" spans="2:4" x14ac:dyDescent="0.3">
      <c r="B42" s="5" t="str">
        <f t="shared" si="3"/>
        <v>Round 15</v>
      </c>
      <c r="C42" s="2"/>
      <c r="D42" s="2">
        <f t="shared" si="4"/>
        <v>64.879997050216858</v>
      </c>
    </row>
    <row r="43" spans="2:4" x14ac:dyDescent="0.3">
      <c r="B43" s="5" t="str">
        <f t="shared" si="3"/>
        <v>Round 16</v>
      </c>
      <c r="C43" s="2"/>
      <c r="D43" s="2">
        <f t="shared" si="4"/>
        <v>66.016659154171464</v>
      </c>
    </row>
    <row r="44" spans="2:4" x14ac:dyDescent="0.3">
      <c r="B44" s="5" t="str">
        <f t="shared" si="3"/>
        <v>Round 17</v>
      </c>
      <c r="C44" s="2"/>
      <c r="D44" s="2">
        <f t="shared" si="4"/>
        <v>67.173234957221439</v>
      </c>
    </row>
    <row r="45" spans="2:4" x14ac:dyDescent="0.3">
      <c r="B45" s="5" t="str">
        <f t="shared" si="3"/>
        <v>Round 18</v>
      </c>
      <c r="C45" s="2"/>
      <c r="D45" s="2">
        <f t="shared" si="4"/>
        <v>68.350073336495967</v>
      </c>
    </row>
    <row r="46" spans="2:4" x14ac:dyDescent="0.3">
      <c r="B46" s="5" t="str">
        <f t="shared" si="3"/>
        <v>Round 19</v>
      </c>
      <c r="C46" s="2"/>
      <c r="D46" s="2">
        <f t="shared" si="4"/>
        <v>69.547529281260893</v>
      </c>
    </row>
    <row r="47" spans="2:4" x14ac:dyDescent="0.3">
      <c r="B47" s="5" t="str">
        <f t="shared" si="3"/>
        <v>Round 20</v>
      </c>
      <c r="C47" s="2"/>
      <c r="D47" s="2">
        <f t="shared" si="4"/>
        <v>70.76596400000011</v>
      </c>
    </row>
    <row r="48" spans="2:4" x14ac:dyDescent="0.3">
      <c r="B48" s="5" t="str">
        <f t="shared" si="3"/>
        <v>Round 21</v>
      </c>
      <c r="C48" s="2"/>
      <c r="D48" s="2">
        <f t="shared" si="4"/>
        <v>72.005745029372832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.19921875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5" sqref="B5"/>
    </sheetView>
  </sheetViews>
  <sheetFormatPr defaultColWidth="11" defaultRowHeight="15.6" x14ac:dyDescent="0.3"/>
  <cols>
    <col min="1" max="1" width="7.296875" customWidth="1"/>
    <col min="2" max="2" width="25.796875" customWidth="1"/>
    <col min="3" max="3" width="17" bestFit="1" customWidth="1"/>
    <col min="7" max="7" width="10.796875" customWidth="1"/>
    <col min="10" max="10" width="8.19921875" bestFit="1" customWidth="1"/>
    <col min="12" max="12" width="1.796875" customWidth="1"/>
    <col min="13" max="13" width="7.296875" customWidth="1"/>
    <col min="14" max="14" width="25.796875" customWidth="1"/>
    <col min="15" max="15" width="17" bestFit="1" customWidth="1"/>
    <col min="16" max="17" width="11.69921875" bestFit="1" customWidth="1"/>
    <col min="18" max="18" width="11.69921875" customWidth="1"/>
    <col min="22" max="22" width="8.19921875" bestFit="1" customWidth="1"/>
    <col min="35" max="35" width="12.19921875" bestFit="1" customWidth="1"/>
  </cols>
  <sheetData>
    <row r="1" spans="1:38" ht="21" x14ac:dyDescent="0.4">
      <c r="A1" s="34" t="s">
        <v>493</v>
      </c>
      <c r="B1" s="34"/>
      <c r="C1" s="34"/>
      <c r="D1" s="34"/>
      <c r="E1" s="34"/>
      <c r="F1" s="34"/>
      <c r="G1" s="34"/>
      <c r="H1" s="34"/>
      <c r="I1" s="34"/>
      <c r="J1" s="34"/>
      <c r="K1" s="32"/>
      <c r="L1" s="9"/>
      <c r="M1" s="34" t="s">
        <v>494</v>
      </c>
      <c r="N1" s="34"/>
      <c r="O1" s="34"/>
      <c r="P1" s="34"/>
      <c r="Q1" s="34"/>
      <c r="R1" s="34"/>
      <c r="S1" s="34"/>
      <c r="T1" s="34"/>
      <c r="U1" s="34"/>
      <c r="V1" s="34"/>
      <c r="W1" s="10"/>
    </row>
    <row r="2" spans="1:38" x14ac:dyDescent="0.3">
      <c r="A2" s="10" t="s">
        <v>492</v>
      </c>
      <c r="B2" s="10" t="s">
        <v>387</v>
      </c>
      <c r="C2" s="10" t="s">
        <v>388</v>
      </c>
      <c r="D2" s="10" t="s">
        <v>452</v>
      </c>
      <c r="E2" s="10" t="s">
        <v>453</v>
      </c>
      <c r="F2" s="10" t="s">
        <v>462</v>
      </c>
      <c r="G2" s="10" t="s">
        <v>505</v>
      </c>
      <c r="H2" s="10" t="s">
        <v>468</v>
      </c>
      <c r="I2" s="10" t="s">
        <v>487</v>
      </c>
      <c r="J2" s="10" t="s">
        <v>463</v>
      </c>
      <c r="K2" s="10" t="s">
        <v>693</v>
      </c>
      <c r="L2" s="9"/>
      <c r="M2" s="10" t="s">
        <v>492</v>
      </c>
      <c r="N2" s="10" t="s">
        <v>387</v>
      </c>
      <c r="O2" s="10" t="s">
        <v>388</v>
      </c>
      <c r="P2" s="10" t="s">
        <v>452</v>
      </c>
      <c r="Q2" s="10" t="s">
        <v>453</v>
      </c>
      <c r="R2" s="10" t="s">
        <v>462</v>
      </c>
      <c r="S2" s="10" t="s">
        <v>505</v>
      </c>
      <c r="T2" s="10" t="s">
        <v>468</v>
      </c>
      <c r="U2" s="10" t="s">
        <v>487</v>
      </c>
      <c r="V2" s="10" t="s">
        <v>463</v>
      </c>
      <c r="W2" s="10" t="s">
        <v>693</v>
      </c>
    </row>
    <row r="3" spans="1:38" x14ac:dyDescent="0.3">
      <c r="A3" s="21">
        <v>1</v>
      </c>
      <c r="B3" s="21" t="str">
        <f>INDEX('Master data'!A:A,MATCH($A3,'Master data'!$EE:$EE,0))</f>
        <v>Kelechi Iheanacho</v>
      </c>
      <c r="C3" s="21" t="str">
        <f>INDEX('Master data'!B:B,MATCH($A3,'Master data'!$EE:$EE,0))</f>
        <v>Leicester City</v>
      </c>
      <c r="D3" s="21" t="str">
        <f>INDEX('Master data'!C:C,MATCH($A3,'Master data'!$EE:$EE,0))</f>
        <v>Striker</v>
      </c>
      <c r="E3" s="22">
        <f>INDEX('Master data'!H:H,MATCH($A3,'Master data'!$EE:$EE,0))</f>
        <v>5961000</v>
      </c>
      <c r="F3" s="22">
        <f>INDEX('Master data'!AL:AL,MATCH($A3,'Master data'!$EE:$EE,0))</f>
        <v>121259.22222222222</v>
      </c>
      <c r="G3" s="22">
        <f>INDEX('Master data'!DY:DY,MATCH($A3,'Master data'!$EE:$EE,0))</f>
        <v>108253.38322222221</v>
      </c>
      <c r="H3" s="22">
        <f>INDEX('Master data'!EA:EA,MATCH($A3,'Master data'!$EE:$EE,0))</f>
        <v>0</v>
      </c>
      <c r="I3" s="22">
        <f>INDEX('Master data'!EC:EC,MATCH($A3,'Master data'!$EE:$EE,0))</f>
        <v>108253.38322222221</v>
      </c>
      <c r="J3" s="23">
        <f>INDEX('Master data'!ED:ED,MATCH($A3,'Master data'!$EE:$EE,0))</f>
        <v>1.8160272307032748E-2</v>
      </c>
      <c r="K3" s="29">
        <f>INDEX('Master data'!E:E,MATCH($A3,'Master data'!$EE:$EE,0))</f>
        <v>9.8000000000000004E-2</v>
      </c>
      <c r="L3" s="13"/>
      <c r="M3" s="21">
        <v>1</v>
      </c>
      <c r="N3" s="21" t="str">
        <f>INDEX('Master data'!A:A,MATCH($M3,'Master data'!$EF:$EF,0))</f>
        <v>Shola Shoretire</v>
      </c>
      <c r="O3" s="21" t="str">
        <f>INDEX('Master data'!B:B,MATCH($M3,'Master data'!$EF:$EF,0))</f>
        <v>Manchester United</v>
      </c>
      <c r="P3" s="21" t="str">
        <f>INDEX('Master data'!C:C,MATCH($M3,'Master data'!$EF:$EF,0))</f>
        <v>Striker</v>
      </c>
      <c r="Q3" s="22">
        <f>INDEX('Master data'!H:H,MATCH($M3,'Master data'!$EF:$EF,0))</f>
        <v>1972000</v>
      </c>
      <c r="R3" s="22">
        <f>INDEX('Master data'!AL:AL,MATCH($A3,'Master data'!$EF:$EF,0))</f>
        <v>81437.195652173919</v>
      </c>
      <c r="S3" s="22">
        <f>INDEX('Master data'!DY:DY,MATCH($M3,'Master data'!$EF:$EF,0))</f>
        <v>77554.855652173923</v>
      </c>
      <c r="T3" s="22">
        <f>INDEX('Master data'!EA:EA,MATCH($M3,'Master data'!$EF:$EF,0))</f>
        <v>19720</v>
      </c>
      <c r="U3" s="22">
        <f>INDEX('Master data'!EC:EC,MATCH($M3,'Master data'!$EF:$EF,0))</f>
        <v>57834.855652173923</v>
      </c>
      <c r="V3" s="23">
        <f>INDEX('Master data'!ED:ED,MATCH($M3,'Master data'!$EF:$EF,0))</f>
        <v>2.9328020107593267E-2</v>
      </c>
      <c r="W3" s="23">
        <f>INDEX('Master data'!E:E,MATCH(M3,'Master data'!$EF:$EF,0))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4">
        <f>A3+1</f>
        <v>2</v>
      </c>
      <c r="B4" s="24" t="str">
        <f>INDEX('Master data'!A:A,MATCH($A4,'Master data'!$EE:$EE,0))</f>
        <v>Jesse Lingard</v>
      </c>
      <c r="C4" s="24" t="str">
        <f>INDEX('Master data'!B:B,MATCH($A4,'Master data'!$EE:$EE,0))</f>
        <v>West Ham</v>
      </c>
      <c r="D4" s="24" t="str">
        <f>INDEX('Master data'!C:C,MATCH($A4,'Master data'!$EE:$EE,0))</f>
        <v>Midfield</v>
      </c>
      <c r="E4" s="25">
        <f>INDEX('Master data'!H:H,MATCH($A4,'Master data'!$EE:$EE,0))</f>
        <v>4803000</v>
      </c>
      <c r="F4" s="25">
        <f>INDEX('Master data'!AL:AL,MATCH($A4,'Master data'!$EE:$EE,0))</f>
        <v>97970.5</v>
      </c>
      <c r="G4" s="25">
        <f>INDEX('Master data'!DY:DY,MATCH($A4,'Master data'!$EE:$EE,0))</f>
        <v>90594.054000000004</v>
      </c>
      <c r="H4" s="25">
        <f>INDEX('Master data'!EA:EA,MATCH($A4,'Master data'!$EE:$EE,0))</f>
        <v>0</v>
      </c>
      <c r="I4" s="25">
        <f>INDEX('Master data'!EC:EC,MATCH($A4,'Master data'!$EE:$EE,0))</f>
        <v>90594.054000000004</v>
      </c>
      <c r="J4" s="26">
        <f>INDEX('Master data'!ED:ED,MATCH($A4,'Master data'!$EE:$EE,0))</f>
        <v>1.8861972517176764E-2</v>
      </c>
      <c r="K4" s="29">
        <f>INDEX('Master data'!E:E,MATCH($A4,'Master data'!$EE:$EE,0))</f>
        <v>0.31</v>
      </c>
      <c r="L4" s="13"/>
      <c r="M4" s="24">
        <f>M3+1</f>
        <v>2</v>
      </c>
      <c r="N4" s="24" t="str">
        <f>INDEX('Master data'!A:A,MATCH($M4,'Master data'!$EF:$EF,0))</f>
        <v>Jesse Lingard</v>
      </c>
      <c r="O4" s="24" t="str">
        <f>INDEX('Master data'!B:B,MATCH($M4,'Master data'!$EF:$EF,0))</f>
        <v>West Ham</v>
      </c>
      <c r="P4" s="24" t="str">
        <f>INDEX('Master data'!C:C,MATCH($M4,'Master data'!$EF:$EF,0))</f>
        <v>Midfield</v>
      </c>
      <c r="Q4" s="25">
        <f>INDEX('Master data'!H:H,MATCH($M4,'Master data'!$EF:$EF,0))</f>
        <v>4803000</v>
      </c>
      <c r="R4" s="25">
        <f>INDEX('Master data'!AL:AL,MATCH($A4,'Master data'!$EF:$EF,0))</f>
        <v>97970.5</v>
      </c>
      <c r="S4" s="25">
        <f>INDEX('Master data'!DY:DY,MATCH($M4,'Master data'!$EF:$EF,0))</f>
        <v>90594.054000000004</v>
      </c>
      <c r="T4" s="25">
        <f>INDEX('Master data'!EA:EA,MATCH($M4,'Master data'!$EF:$EF,0))</f>
        <v>0</v>
      </c>
      <c r="U4" s="25">
        <f>INDEX('Master data'!EC:EC,MATCH($M4,'Master data'!$EF:$EF,0))</f>
        <v>90594.054000000004</v>
      </c>
      <c r="V4" s="26">
        <f>INDEX('Master data'!ED:ED,MATCH($M4,'Master data'!$EF:$EF,0))</f>
        <v>1.8861972517176764E-2</v>
      </c>
      <c r="W4" s="23">
        <f>INDEX('Master data'!E:E,MATCH(M4,'Master data'!$EF:$EF,0))</f>
        <v>0.31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4">
        <f t="shared" ref="A5:A68" si="0">A4+1</f>
        <v>3</v>
      </c>
      <c r="B5" s="24" t="str">
        <f>INDEX('Master data'!A:A,MATCH($A5,'Master data'!$EE:$EE,0))</f>
        <v>Harry Kane</v>
      </c>
      <c r="C5" s="24" t="str">
        <f>INDEX('Master data'!B:B,MATCH($A5,'Master data'!$EE:$EE,0))</f>
        <v>Tottenham</v>
      </c>
      <c r="D5" s="24" t="str">
        <f>INDEX('Master data'!C:C,MATCH($A5,'Master data'!$EE:$EE,0))</f>
        <v>Striker</v>
      </c>
      <c r="E5" s="25">
        <f>INDEX('Master data'!H:H,MATCH($A5,'Master data'!$EE:$EE,0))</f>
        <v>11932000</v>
      </c>
      <c r="F5" s="25">
        <f>INDEX('Master data'!AL:AL,MATCH($A5,'Master data'!$EE:$EE,0))</f>
        <v>65631.722627737239</v>
      </c>
      <c r="G5" s="25">
        <f>INDEX('Master data'!DY:DY,MATCH($A5,'Master data'!$EE:$EE,0))</f>
        <v>61361.148627737239</v>
      </c>
      <c r="H5" s="25">
        <f>INDEX('Master data'!EA:EA,MATCH($A5,'Master data'!$EE:$EE,0))</f>
        <v>0</v>
      </c>
      <c r="I5" s="25">
        <f>INDEX('Master data'!EC:EC,MATCH($A5,'Master data'!$EE:$EE,0))</f>
        <v>61361.148627737239</v>
      </c>
      <c r="J5" s="26">
        <f>INDEX('Master data'!ED:ED,MATCH($A5,'Master data'!$EE:$EE,0))</f>
        <v>5.1425702839203186E-3</v>
      </c>
      <c r="K5" s="29">
        <f>INDEX('Master data'!E:E,MATCH($A5,'Master data'!$EE:$EE,0))</f>
        <v>0.217</v>
      </c>
      <c r="L5" s="13"/>
      <c r="M5" s="24">
        <f t="shared" ref="M5:M68" si="1">M4+1</f>
        <v>3</v>
      </c>
      <c r="N5" s="24" t="str">
        <f>INDEX('Master data'!A:A,MATCH($M5,'Master data'!$EF:$EF,0))</f>
        <v>Kelechi Iheanacho</v>
      </c>
      <c r="O5" s="24" t="str">
        <f>INDEX('Master data'!B:B,MATCH($M5,'Master data'!$EF:$EF,0))</f>
        <v>Leicester City</v>
      </c>
      <c r="P5" s="24" t="str">
        <f>INDEX('Master data'!C:C,MATCH($M5,'Master data'!$EF:$EF,0))</f>
        <v>Striker</v>
      </c>
      <c r="Q5" s="25">
        <f>INDEX('Master data'!H:H,MATCH($M5,'Master data'!$EF:$EF,0))</f>
        <v>5961000</v>
      </c>
      <c r="R5" s="25">
        <f>INDEX('Master data'!AL:AL,MATCH($A5,'Master data'!$EF:$EF,0))</f>
        <v>121259.22222222222</v>
      </c>
      <c r="S5" s="25">
        <f>INDEX('Master data'!DY:DY,MATCH($M5,'Master data'!$EF:$EF,0))</f>
        <v>108253.38322222221</v>
      </c>
      <c r="T5" s="25">
        <f>INDEX('Master data'!EA:EA,MATCH($M5,'Master data'!$EF:$EF,0))</f>
        <v>0</v>
      </c>
      <c r="U5" s="25">
        <f>INDEX('Master data'!EC:EC,MATCH($M5,'Master data'!$EF:$EF,0))</f>
        <v>108253.38322222221</v>
      </c>
      <c r="V5" s="26">
        <f>INDEX('Master data'!ED:ED,MATCH($M5,'Master data'!$EF:$EF,0))</f>
        <v>1.8160272307032748E-2</v>
      </c>
      <c r="W5" s="23">
        <f>INDEX('Master data'!E:E,MATCH(M5,'Master data'!$EF:$EF,0))</f>
        <v>9.8000000000000004E-2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4">
        <f t="shared" si="0"/>
        <v>4</v>
      </c>
      <c r="B6" s="24" t="str">
        <f>INDEX('Master data'!A:A,MATCH($A6,'Master data'!$EE:$EE,0))</f>
        <v>Antonio Rüdiger</v>
      </c>
      <c r="C6" s="24" t="str">
        <f>INDEX('Master data'!B:B,MATCH($A6,'Master data'!$EE:$EE,0))</f>
        <v>Chelsea</v>
      </c>
      <c r="D6" s="24" t="str">
        <f>INDEX('Master data'!C:C,MATCH($A6,'Master data'!$EE:$EE,0))</f>
        <v>Defense</v>
      </c>
      <c r="E6" s="25">
        <f>INDEX('Master data'!H:H,MATCH($A6,'Master data'!$EE:$EE,0))</f>
        <v>4671000</v>
      </c>
      <c r="F6" s="25">
        <f>INDEX('Master data'!AL:AL,MATCH($A6,'Master data'!$EE:$EE,0))</f>
        <v>65607.662649689941</v>
      </c>
      <c r="G6" s="25">
        <f>INDEX('Master data'!DY:DY,MATCH($A6,'Master data'!$EE:$EE,0))</f>
        <v>60172.386649689943</v>
      </c>
      <c r="H6" s="25">
        <f>INDEX('Master data'!EA:EA,MATCH($A6,'Master data'!$EE:$EE,0))</f>
        <v>0</v>
      </c>
      <c r="I6" s="25">
        <f>INDEX('Master data'!EC:EC,MATCH($A6,'Master data'!$EE:$EE,0))</f>
        <v>60172.386649689943</v>
      </c>
      <c r="J6" s="26">
        <f>INDEX('Master data'!ED:ED,MATCH($A6,'Master data'!$EE:$EE,0))</f>
        <v>1.2882120884112598E-2</v>
      </c>
      <c r="K6" s="29">
        <f>INDEX('Master data'!E:E,MATCH($A6,'Master data'!$EE:$EE,0))</f>
        <v>2.7999999999999997E-2</v>
      </c>
      <c r="L6" s="13"/>
      <c r="M6" s="24">
        <f t="shared" si="1"/>
        <v>4</v>
      </c>
      <c r="N6" s="24" t="str">
        <f>INDEX('Master data'!A:A,MATCH($M6,'Master data'!$EF:$EF,0))</f>
        <v>Amad Diallo</v>
      </c>
      <c r="O6" s="24" t="str">
        <f>INDEX('Master data'!B:B,MATCH($M6,'Master data'!$EF:$EF,0))</f>
        <v>Manchester United</v>
      </c>
      <c r="P6" s="24" t="str">
        <f>INDEX('Master data'!C:C,MATCH($M6,'Master data'!$EF:$EF,0))</f>
        <v>Midfield</v>
      </c>
      <c r="Q6" s="25">
        <f>INDEX('Master data'!H:H,MATCH($M6,'Master data'!$EF:$EF,0))</f>
        <v>2943000</v>
      </c>
      <c r="R6" s="25">
        <f>INDEX('Master data'!AL:AL,MATCH($A6,'Master data'!$EF:$EF,0))</f>
        <v>85313.282608695648</v>
      </c>
      <c r="S6" s="25">
        <f>INDEX('Master data'!DY:DY,MATCH($M6,'Master data'!$EF:$EF,0))</f>
        <v>81042.708608695641</v>
      </c>
      <c r="T6" s="25">
        <f>INDEX('Master data'!EA:EA,MATCH($M6,'Master data'!$EF:$EF,0))</f>
        <v>29430</v>
      </c>
      <c r="U6" s="25">
        <f>INDEX('Master data'!EC:EC,MATCH($M6,'Master data'!$EF:$EF,0))</f>
        <v>51612.708608695641</v>
      </c>
      <c r="V6" s="26">
        <f>INDEX('Master data'!ED:ED,MATCH($M6,'Master data'!$EF:$EF,0))</f>
        <v>1.7537447709376704E-2</v>
      </c>
      <c r="W6" s="23">
        <f>INDEX('Master data'!E:E,MATCH(M6,'Master data'!$EF:$EF,0))</f>
        <v>4.0000000000000001E-3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4">
        <f t="shared" si="0"/>
        <v>5</v>
      </c>
      <c r="B7" s="24" t="str">
        <f>INDEX('Master data'!A:A,MATCH($A7,'Master data'!$EE:$EE,0))</f>
        <v>Shola Shoretire</v>
      </c>
      <c r="C7" s="24" t="str">
        <f>INDEX('Master data'!B:B,MATCH($A7,'Master data'!$EE:$EE,0))</f>
        <v>Manchester United</v>
      </c>
      <c r="D7" s="24" t="str">
        <f>INDEX('Master data'!C:C,MATCH($A7,'Master data'!$EE:$EE,0))</f>
        <v>Striker</v>
      </c>
      <c r="E7" s="25">
        <f>INDEX('Master data'!H:H,MATCH($A7,'Master data'!$EE:$EE,0))</f>
        <v>1972000</v>
      </c>
      <c r="F7" s="25">
        <f>INDEX('Master data'!AL:AL,MATCH($A7,'Master data'!$EE:$EE,0))</f>
        <v>81437.195652173919</v>
      </c>
      <c r="G7" s="25">
        <f>INDEX('Master data'!DY:DY,MATCH($A7,'Master data'!$EE:$EE,0))</f>
        <v>77554.855652173923</v>
      </c>
      <c r="H7" s="25">
        <f>INDEX('Master data'!EA:EA,MATCH($A7,'Master data'!$EE:$EE,0))</f>
        <v>19720</v>
      </c>
      <c r="I7" s="25">
        <f>INDEX('Master data'!EC:EC,MATCH($A7,'Master data'!$EE:$EE,0))</f>
        <v>57834.855652173923</v>
      </c>
      <c r="J7" s="26">
        <f>INDEX('Master data'!ED:ED,MATCH($A7,'Master data'!$EE:$EE,0))</f>
        <v>2.9328020107593267E-2</v>
      </c>
      <c r="K7" s="29">
        <f>INDEX('Master data'!E:E,MATCH($A7,'Master data'!$EE:$EE,0))</f>
        <v>0</v>
      </c>
      <c r="L7" s="13"/>
      <c r="M7" s="24">
        <f t="shared" si="1"/>
        <v>5</v>
      </c>
      <c r="N7" s="24" t="str">
        <f>INDEX('Master data'!A:A,MATCH($M7,'Master data'!$EF:$EF,0))</f>
        <v>Rhys Williams</v>
      </c>
      <c r="O7" s="24" t="str">
        <f>INDEX('Master data'!B:B,MATCH($M7,'Master data'!$EF:$EF,0))</f>
        <v>Liverpool</v>
      </c>
      <c r="P7" s="24" t="str">
        <f>INDEX('Master data'!C:C,MATCH($M7,'Master data'!$EF:$EF,0))</f>
        <v>Defense</v>
      </c>
      <c r="Q7" s="25">
        <f>INDEX('Master data'!H:H,MATCH($M7,'Master data'!$EF:$EF,0))</f>
        <v>3280000</v>
      </c>
      <c r="R7" s="25">
        <f>INDEX('Master data'!AL:AL,MATCH($A7,'Master data'!$EF:$EF,0))</f>
        <v>90818.915338572842</v>
      </c>
      <c r="S7" s="25">
        <f>INDEX('Master data'!DY:DY,MATCH($M7,'Master data'!$EF:$EF,0))</f>
        <v>85189.522338572846</v>
      </c>
      <c r="T7" s="25">
        <f>INDEX('Master data'!EA:EA,MATCH($M7,'Master data'!$EF:$EF,0))</f>
        <v>32800</v>
      </c>
      <c r="U7" s="25">
        <f>INDEX('Master data'!EC:EC,MATCH($M7,'Master data'!$EF:$EF,0))</f>
        <v>52389.522338572846</v>
      </c>
      <c r="V7" s="26">
        <f>INDEX('Master data'!ED:ED,MATCH($M7,'Master data'!$EF:$EF,0))</f>
        <v>1.5972415347125866E-2</v>
      </c>
      <c r="W7" s="23">
        <f>INDEX('Master data'!E:E,MATCH(M7,'Master data'!$EF:$EF,0))</f>
        <v>3.9E-2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4">
        <f t="shared" si="0"/>
        <v>6</v>
      </c>
      <c r="B8" s="24" t="str">
        <f>INDEX('Master data'!A:A,MATCH($A8,'Master data'!$EE:$EE,0))</f>
        <v>Rhys Williams</v>
      </c>
      <c r="C8" s="24" t="str">
        <f>INDEX('Master data'!B:B,MATCH($A8,'Master data'!$EE:$EE,0))</f>
        <v>Liverpool</v>
      </c>
      <c r="D8" s="24" t="str">
        <f>INDEX('Master data'!C:C,MATCH($A8,'Master data'!$EE:$EE,0))</f>
        <v>Defense</v>
      </c>
      <c r="E8" s="25">
        <f>INDEX('Master data'!H:H,MATCH($A8,'Master data'!$EE:$EE,0))</f>
        <v>3280000</v>
      </c>
      <c r="F8" s="25">
        <f>INDEX('Master data'!AL:AL,MATCH($A8,'Master data'!$EE:$EE,0))</f>
        <v>90818.915338572842</v>
      </c>
      <c r="G8" s="25">
        <f>INDEX('Master data'!DY:DY,MATCH($A8,'Master data'!$EE:$EE,0))</f>
        <v>85189.522338572846</v>
      </c>
      <c r="H8" s="25">
        <f>INDEX('Master data'!EA:EA,MATCH($A8,'Master data'!$EE:$EE,0))</f>
        <v>32800</v>
      </c>
      <c r="I8" s="25">
        <f>INDEX('Master data'!EC:EC,MATCH($A8,'Master data'!$EE:$EE,0))</f>
        <v>52389.522338572846</v>
      </c>
      <c r="J8" s="26">
        <f>INDEX('Master data'!ED:ED,MATCH($A8,'Master data'!$EE:$EE,0))</f>
        <v>1.5972415347125866E-2</v>
      </c>
      <c r="K8" s="29">
        <f>INDEX('Master data'!E:E,MATCH($A8,'Master data'!$EE:$EE,0))</f>
        <v>3.9E-2</v>
      </c>
      <c r="L8" s="13"/>
      <c r="M8" s="24">
        <f t="shared" si="1"/>
        <v>6</v>
      </c>
      <c r="N8" s="24" t="str">
        <f>INDEX('Master data'!A:A,MATCH($M8,'Master data'!$EF:$EF,0))</f>
        <v>Juan Mata</v>
      </c>
      <c r="O8" s="24" t="str">
        <f>INDEX('Master data'!B:B,MATCH($M8,'Master data'!$EF:$EF,0))</f>
        <v>Manchester United</v>
      </c>
      <c r="P8" s="24" t="str">
        <f>INDEX('Master data'!C:C,MATCH($M8,'Master data'!$EF:$EF,0))</f>
        <v>Midfield</v>
      </c>
      <c r="Q8" s="25">
        <f>INDEX('Master data'!H:H,MATCH($M8,'Master data'!$EF:$EF,0))</f>
        <v>3413000</v>
      </c>
      <c r="R8" s="25">
        <f>INDEX('Master data'!AL:AL,MATCH($A8,'Master data'!$EF:$EF,0))</f>
        <v>84341.543478260865</v>
      </c>
      <c r="S8" s="25">
        <f>INDEX('Master data'!DY:DY,MATCH($M8,'Master data'!$EF:$EF,0))</f>
        <v>83565.075478260871</v>
      </c>
      <c r="T8" s="25">
        <f>INDEX('Master data'!EA:EA,MATCH($M8,'Master data'!$EF:$EF,0))</f>
        <v>34130</v>
      </c>
      <c r="U8" s="25">
        <f>INDEX('Master data'!EC:EC,MATCH($M8,'Master data'!$EF:$EF,0))</f>
        <v>49435.075478260871</v>
      </c>
      <c r="V8" s="26">
        <f>INDEX('Master data'!ED:ED,MATCH($M8,'Master data'!$EF:$EF,0))</f>
        <v>1.448434675600963E-2</v>
      </c>
      <c r="W8" s="23">
        <f>INDEX('Master data'!E:E,MATCH(M8,'Master data'!$EF:$EF,0))</f>
        <v>1E-3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4">
        <f t="shared" si="0"/>
        <v>7</v>
      </c>
      <c r="B9" s="24" t="str">
        <f>INDEX('Master data'!A:A,MATCH($A9,'Master data'!$EE:$EE,0))</f>
        <v>Amad Diallo</v>
      </c>
      <c r="C9" s="24" t="str">
        <f>INDEX('Master data'!B:B,MATCH($A9,'Master data'!$EE:$EE,0))</f>
        <v>Manchester United</v>
      </c>
      <c r="D9" s="24" t="str">
        <f>INDEX('Master data'!C:C,MATCH($A9,'Master data'!$EE:$EE,0))</f>
        <v>Midfield</v>
      </c>
      <c r="E9" s="25">
        <f>INDEX('Master data'!H:H,MATCH($A9,'Master data'!$EE:$EE,0))</f>
        <v>2943000</v>
      </c>
      <c r="F9" s="25">
        <f>INDEX('Master data'!AL:AL,MATCH($A9,'Master data'!$EE:$EE,0))</f>
        <v>85313.282608695648</v>
      </c>
      <c r="G9" s="25">
        <f>INDEX('Master data'!DY:DY,MATCH($A9,'Master data'!$EE:$EE,0))</f>
        <v>81042.708608695641</v>
      </c>
      <c r="H9" s="25">
        <f>INDEX('Master data'!EA:EA,MATCH($A9,'Master data'!$EE:$EE,0))</f>
        <v>29430</v>
      </c>
      <c r="I9" s="25">
        <f>INDEX('Master data'!EC:EC,MATCH($A9,'Master data'!$EE:$EE,0))</f>
        <v>51612.708608695641</v>
      </c>
      <c r="J9" s="26">
        <f>INDEX('Master data'!ED:ED,MATCH($A9,'Master data'!$EE:$EE,0))</f>
        <v>1.7537447709376704E-2</v>
      </c>
      <c r="K9" s="29">
        <f>INDEX('Master data'!E:E,MATCH($A9,'Master data'!$EE:$EE,0))</f>
        <v>4.0000000000000001E-3</v>
      </c>
      <c r="L9" s="13"/>
      <c r="M9" s="24">
        <f t="shared" si="1"/>
        <v>7</v>
      </c>
      <c r="N9" s="24" t="str">
        <f>INDEX('Master data'!A:A,MATCH($M9,'Master data'!$EF:$EF,0))</f>
        <v>Luke Thomas</v>
      </c>
      <c r="O9" s="24" t="str">
        <f>INDEX('Master data'!B:B,MATCH($M9,'Master data'!$EF:$EF,0))</f>
        <v>Leicester City</v>
      </c>
      <c r="P9" s="24" t="str">
        <f>INDEX('Master data'!C:C,MATCH($M9,'Master data'!$EF:$EF,0))</f>
        <v>Defense</v>
      </c>
      <c r="Q9" s="25">
        <f>INDEX('Master data'!H:H,MATCH($M9,'Master data'!$EF:$EF,0))</f>
        <v>2813000</v>
      </c>
      <c r="R9" s="25">
        <f>INDEX('Master data'!AL:AL,MATCH($A9,'Master data'!$EF:$EF,0))</f>
        <v>71109.323064485303</v>
      </c>
      <c r="S9" s="25">
        <f>INDEX('Master data'!DY:DY,MATCH($M9,'Master data'!$EF:$EF,0))</f>
        <v>67226.983064485306</v>
      </c>
      <c r="T9" s="25">
        <f>INDEX('Master data'!EA:EA,MATCH($M9,'Master data'!$EF:$EF,0))</f>
        <v>28130</v>
      </c>
      <c r="U9" s="25">
        <f>INDEX('Master data'!EC:EC,MATCH($M9,'Master data'!$EF:$EF,0))</f>
        <v>39096.983064485306</v>
      </c>
      <c r="V9" s="26">
        <f>INDEX('Master data'!ED:ED,MATCH($M9,'Master data'!$EF:$EF,0))</f>
        <v>1.3898678657833383E-2</v>
      </c>
      <c r="W9" s="23">
        <f>INDEX('Master data'!E:E,MATCH(M9,'Master data'!$EF:$EF,0))</f>
        <v>0.02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4">
        <f t="shared" si="0"/>
        <v>8</v>
      </c>
      <c r="B10" s="24" t="str">
        <f>INDEX('Master data'!A:A,MATCH($A10,'Master data'!$EE:$EE,0))</f>
        <v>Juan Mata</v>
      </c>
      <c r="C10" s="24" t="str">
        <f>INDEX('Master data'!B:B,MATCH($A10,'Master data'!$EE:$EE,0))</f>
        <v>Manchester United</v>
      </c>
      <c r="D10" s="24" t="str">
        <f>INDEX('Master data'!C:C,MATCH($A10,'Master data'!$EE:$EE,0))</f>
        <v>Midfield</v>
      </c>
      <c r="E10" s="25">
        <f>INDEX('Master data'!H:H,MATCH($A10,'Master data'!$EE:$EE,0))</f>
        <v>3413000</v>
      </c>
      <c r="F10" s="25">
        <f>INDEX('Master data'!AL:AL,MATCH($A10,'Master data'!$EE:$EE,0))</f>
        <v>84341.543478260865</v>
      </c>
      <c r="G10" s="25">
        <f>INDEX('Master data'!DY:DY,MATCH($A10,'Master data'!$EE:$EE,0))</f>
        <v>83565.075478260871</v>
      </c>
      <c r="H10" s="25">
        <f>INDEX('Master data'!EA:EA,MATCH($A10,'Master data'!$EE:$EE,0))</f>
        <v>34130</v>
      </c>
      <c r="I10" s="25">
        <f>INDEX('Master data'!EC:EC,MATCH($A10,'Master data'!$EE:$EE,0))</f>
        <v>49435.075478260871</v>
      </c>
      <c r="J10" s="26">
        <f>INDEX('Master data'!ED:ED,MATCH($A10,'Master data'!$EE:$EE,0))</f>
        <v>1.448434675600963E-2</v>
      </c>
      <c r="K10" s="29">
        <f>INDEX('Master data'!E:E,MATCH($A10,'Master data'!$EE:$EE,0))</f>
        <v>1E-3</v>
      </c>
      <c r="L10" s="13"/>
      <c r="M10" s="24">
        <f t="shared" si="1"/>
        <v>8</v>
      </c>
      <c r="N10" s="24" t="str">
        <f>INDEX('Master data'!A:A,MATCH($M10,'Master data'!$EF:$EF,0))</f>
        <v>Andi Zeqiri</v>
      </c>
      <c r="O10" s="24" t="str">
        <f>INDEX('Master data'!B:B,MATCH($M10,'Master data'!$EF:$EF,0))</f>
        <v>Brighton and Hove</v>
      </c>
      <c r="P10" s="24" t="str">
        <f>INDEX('Master data'!C:C,MATCH($M10,'Master data'!$EF:$EF,0))</f>
        <v>Striker</v>
      </c>
      <c r="Q10" s="25">
        <f>INDEX('Master data'!H:H,MATCH($M10,'Master data'!$EF:$EF,0))</f>
        <v>2113000</v>
      </c>
      <c r="R10" s="25">
        <f>INDEX('Master data'!AL:AL,MATCH($A10,'Master data'!$EF:$EF,0))</f>
        <v>51147.174311926588</v>
      </c>
      <c r="S10" s="25">
        <f>INDEX('Master data'!DY:DY,MATCH($M10,'Master data'!$EF:$EF,0))</f>
        <v>48429.536311926589</v>
      </c>
      <c r="T10" s="25">
        <f>INDEX('Master data'!EA:EA,MATCH($M10,'Master data'!$EF:$EF,0))</f>
        <v>21130</v>
      </c>
      <c r="U10" s="25">
        <f>INDEX('Master data'!EC:EC,MATCH($M10,'Master data'!$EF:$EF,0))</f>
        <v>27299.536311926589</v>
      </c>
      <c r="V10" s="26">
        <f>INDEX('Master data'!ED:ED,MATCH($M10,'Master data'!$EF:$EF,0))</f>
        <v>1.2919799485057544E-2</v>
      </c>
      <c r="W10" s="23">
        <f>INDEX('Master data'!E:E,MATCH(M10,'Master data'!$EF:$EF,0))</f>
        <v>1E-3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4">
        <f t="shared" si="0"/>
        <v>9</v>
      </c>
      <c r="B11" s="24" t="str">
        <f>INDEX('Master data'!A:A,MATCH($A11,'Master data'!$EE:$EE,0))</f>
        <v>Marcos Alonso</v>
      </c>
      <c r="C11" s="24" t="str">
        <f>INDEX('Master data'!B:B,MATCH($A11,'Master data'!$EE:$EE,0))</f>
        <v>Chelsea</v>
      </c>
      <c r="D11" s="24" t="str">
        <f>INDEX('Master data'!C:C,MATCH($A11,'Master data'!$EE:$EE,0))</f>
        <v>Defense</v>
      </c>
      <c r="E11" s="25">
        <f>INDEX('Master data'!H:H,MATCH($A11,'Master data'!$EE:$EE,0))</f>
        <v>3914000</v>
      </c>
      <c r="F11" s="25">
        <f>INDEX('Master data'!AL:AL,MATCH($A11,'Master data'!$EE:$EE,0))</f>
        <v>94723.085535262086</v>
      </c>
      <c r="G11" s="25">
        <f>INDEX('Master data'!DY:DY,MATCH($A11,'Master data'!$EE:$EE,0))</f>
        <v>86570.171535262081</v>
      </c>
      <c r="H11" s="25">
        <f>INDEX('Master data'!EA:EA,MATCH($A11,'Master data'!$EE:$EE,0))</f>
        <v>39140</v>
      </c>
      <c r="I11" s="25">
        <f>INDEX('Master data'!EC:EC,MATCH($A11,'Master data'!$EE:$EE,0))</f>
        <v>47430.171535262081</v>
      </c>
      <c r="J11" s="26">
        <f>INDEX('Master data'!ED:ED,MATCH($A11,'Master data'!$EE:$EE,0))</f>
        <v>1.2118081639055207E-2</v>
      </c>
      <c r="K11" s="29">
        <f>INDEX('Master data'!E:E,MATCH($A11,'Master data'!$EE:$EE,0))</f>
        <v>0.06</v>
      </c>
      <c r="L11" s="13"/>
      <c r="M11" s="24">
        <f t="shared" si="1"/>
        <v>9</v>
      </c>
      <c r="N11" s="24" t="str">
        <f>INDEX('Master data'!A:A,MATCH($M11,'Master data'!$EF:$EF,0))</f>
        <v>Antonio Rüdiger</v>
      </c>
      <c r="O11" s="24" t="str">
        <f>INDEX('Master data'!B:B,MATCH($M11,'Master data'!$EF:$EF,0))</f>
        <v>Chelsea</v>
      </c>
      <c r="P11" s="24" t="str">
        <f>INDEX('Master data'!C:C,MATCH($M11,'Master data'!$EF:$EF,0))</f>
        <v>Defense</v>
      </c>
      <c r="Q11" s="25">
        <f>INDEX('Master data'!H:H,MATCH($M11,'Master data'!$EF:$EF,0))</f>
        <v>4671000</v>
      </c>
      <c r="R11" s="25">
        <f>INDEX('Master data'!AL:AL,MATCH($A11,'Master data'!$EF:$EF,0))</f>
        <v>65607.662649689941</v>
      </c>
      <c r="S11" s="25">
        <f>INDEX('Master data'!DY:DY,MATCH($M11,'Master data'!$EF:$EF,0))</f>
        <v>60172.386649689943</v>
      </c>
      <c r="T11" s="25">
        <f>INDEX('Master data'!EA:EA,MATCH($M11,'Master data'!$EF:$EF,0))</f>
        <v>0</v>
      </c>
      <c r="U11" s="25">
        <f>INDEX('Master data'!EC:EC,MATCH($M11,'Master data'!$EF:$EF,0))</f>
        <v>60172.386649689943</v>
      </c>
      <c r="V11" s="26">
        <f>INDEX('Master data'!ED:ED,MATCH($M11,'Master data'!$EF:$EF,0))</f>
        <v>1.2882120884112598E-2</v>
      </c>
      <c r="W11" s="23">
        <f>INDEX('Master data'!E:E,MATCH(M11,'Master data'!$EF:$EF,0))</f>
        <v>2.7999999999999997E-2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4">
        <f t="shared" si="0"/>
        <v>10</v>
      </c>
      <c r="B12" s="24" t="str">
        <f>INDEX('Master data'!A:A,MATCH($A12,'Master data'!$EE:$EE,0))</f>
        <v>Nathaniel Phillips</v>
      </c>
      <c r="C12" s="24" t="str">
        <f>INDEX('Master data'!B:B,MATCH($A12,'Master data'!$EE:$EE,0))</f>
        <v>Liverpool</v>
      </c>
      <c r="D12" s="24" t="str">
        <f>INDEX('Master data'!C:C,MATCH($A12,'Master data'!$EE:$EE,0))</f>
        <v>Defense</v>
      </c>
      <c r="E12" s="25">
        <f>INDEX('Master data'!H:H,MATCH($A12,'Master data'!$EE:$EE,0))</f>
        <v>3919000</v>
      </c>
      <c r="F12" s="25">
        <f>INDEX('Master data'!AL:AL,MATCH($A12,'Master data'!$EE:$EE,0))</f>
        <v>94489.503573866969</v>
      </c>
      <c r="G12" s="25">
        <f>INDEX('Master data'!DY:DY,MATCH($A12,'Master data'!$EE:$EE,0))</f>
        <v>86530.706573866963</v>
      </c>
      <c r="H12" s="25">
        <f>INDEX('Master data'!EA:EA,MATCH($A12,'Master data'!$EE:$EE,0))</f>
        <v>39190</v>
      </c>
      <c r="I12" s="25">
        <f>INDEX('Master data'!EC:EC,MATCH($A12,'Master data'!$EE:$EE,0))</f>
        <v>47340.706573866963</v>
      </c>
      <c r="J12" s="26">
        <f>INDEX('Master data'!ED:ED,MATCH($A12,'Master data'!$EE:$EE,0))</f>
        <v>1.2079792440384528E-2</v>
      </c>
      <c r="K12" s="29">
        <f>INDEX('Master data'!E:E,MATCH($A12,'Master data'!$EE:$EE,0))</f>
        <v>0.14499999999999999</v>
      </c>
      <c r="L12" s="13"/>
      <c r="M12" s="24">
        <f t="shared" si="1"/>
        <v>10</v>
      </c>
      <c r="N12" s="24" t="str">
        <f>INDEX('Master data'!A:A,MATCH($M12,'Master data'!$EF:$EF,0))</f>
        <v>Marcos Alonso</v>
      </c>
      <c r="O12" s="24" t="str">
        <f>INDEX('Master data'!B:B,MATCH($M12,'Master data'!$EF:$EF,0))</f>
        <v>Chelsea</v>
      </c>
      <c r="P12" s="24" t="str">
        <f>INDEX('Master data'!C:C,MATCH($M12,'Master data'!$EF:$EF,0))</f>
        <v>Defense</v>
      </c>
      <c r="Q12" s="25">
        <f>INDEX('Master data'!H:H,MATCH($M12,'Master data'!$EF:$EF,0))</f>
        <v>3914000</v>
      </c>
      <c r="R12" s="25">
        <f>INDEX('Master data'!AL:AL,MATCH($A12,'Master data'!$EF:$EF,0))</f>
        <v>94723.085535262086</v>
      </c>
      <c r="S12" s="25">
        <f>INDEX('Master data'!DY:DY,MATCH($M12,'Master data'!$EF:$EF,0))</f>
        <v>86570.171535262081</v>
      </c>
      <c r="T12" s="25">
        <f>INDEX('Master data'!EA:EA,MATCH($M12,'Master data'!$EF:$EF,0))</f>
        <v>39140</v>
      </c>
      <c r="U12" s="25">
        <f>INDEX('Master data'!EC:EC,MATCH($M12,'Master data'!$EF:$EF,0))</f>
        <v>47430.171535262081</v>
      </c>
      <c r="V12" s="26">
        <f>INDEX('Master data'!ED:ED,MATCH($M12,'Master data'!$EF:$EF,0))</f>
        <v>1.2118081639055207E-2</v>
      </c>
      <c r="W12" s="23">
        <f>INDEX('Master data'!E:E,MATCH(M12,'Master data'!$EF:$EF,0))</f>
        <v>0.06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4">
        <f t="shared" si="0"/>
        <v>11</v>
      </c>
      <c r="B13" s="24" t="str">
        <f>INDEX('Master data'!A:A,MATCH($A13,'Master data'!$EE:$EE,0))</f>
        <v>Roberto Firmino</v>
      </c>
      <c r="C13" s="24" t="str">
        <f>INDEX('Master data'!B:B,MATCH($A13,'Master data'!$EE:$EE,0))</f>
        <v>Liverpool</v>
      </c>
      <c r="D13" s="24" t="str">
        <f>INDEX('Master data'!C:C,MATCH($A13,'Master data'!$EE:$EE,0))</f>
        <v>Striker</v>
      </c>
      <c r="E13" s="25">
        <f>INDEX('Master data'!H:H,MATCH($A13,'Master data'!$EE:$EE,0))</f>
        <v>8566000</v>
      </c>
      <c r="F13" s="25">
        <f>INDEX('Master data'!AL:AL,MATCH($A13,'Master data'!$EE:$EE,0))</f>
        <v>128973.55882352937</v>
      </c>
      <c r="G13" s="25">
        <f>INDEX('Master data'!DY:DY,MATCH($A13,'Master data'!$EE:$EE,0))</f>
        <v>126644.15482352937</v>
      </c>
      <c r="H13" s="25">
        <f>INDEX('Master data'!EA:EA,MATCH($A13,'Master data'!$EE:$EE,0))</f>
        <v>85660</v>
      </c>
      <c r="I13" s="25">
        <f>INDEX('Master data'!EC:EC,MATCH($A13,'Master data'!$EE:$EE,0))</f>
        <v>40984.154823529374</v>
      </c>
      <c r="J13" s="26">
        <f>INDEX('Master data'!ED:ED,MATCH($A13,'Master data'!$EE:$EE,0))</f>
        <v>4.7845149221958172E-3</v>
      </c>
      <c r="K13" s="29">
        <f>INDEX('Master data'!E:E,MATCH($A13,'Master data'!$EE:$EE,0))</f>
        <v>3.7999999999999999E-2</v>
      </c>
      <c r="L13" s="13"/>
      <c r="M13" s="24">
        <f t="shared" si="1"/>
        <v>11</v>
      </c>
      <c r="N13" s="24" t="str">
        <f>INDEX('Master data'!A:A,MATCH($M13,'Master data'!$EF:$EF,0))</f>
        <v>Nathaniel Phillips</v>
      </c>
      <c r="O13" s="24" t="str">
        <f>INDEX('Master data'!B:B,MATCH($M13,'Master data'!$EF:$EF,0))</f>
        <v>Liverpool</v>
      </c>
      <c r="P13" s="24" t="str">
        <f>INDEX('Master data'!C:C,MATCH($M13,'Master data'!$EF:$EF,0))</f>
        <v>Defense</v>
      </c>
      <c r="Q13" s="25">
        <f>INDEX('Master data'!H:H,MATCH($M13,'Master data'!$EF:$EF,0))</f>
        <v>3919000</v>
      </c>
      <c r="R13" s="25">
        <f>INDEX('Master data'!AL:AL,MATCH($A13,'Master data'!$EF:$EF,0))</f>
        <v>94489.503573866969</v>
      </c>
      <c r="S13" s="25">
        <f>INDEX('Master data'!DY:DY,MATCH($M13,'Master data'!$EF:$EF,0))</f>
        <v>86530.706573866963</v>
      </c>
      <c r="T13" s="25">
        <f>INDEX('Master data'!EA:EA,MATCH($M13,'Master data'!$EF:$EF,0))</f>
        <v>39190</v>
      </c>
      <c r="U13" s="25">
        <f>INDEX('Master data'!EC:EC,MATCH($M13,'Master data'!$EF:$EF,0))</f>
        <v>47340.706573866963</v>
      </c>
      <c r="V13" s="26">
        <f>INDEX('Master data'!ED:ED,MATCH($M13,'Master data'!$EF:$EF,0))</f>
        <v>1.2079792440384528E-2</v>
      </c>
      <c r="W13" s="23">
        <f>INDEX('Master data'!E:E,MATCH(M13,'Master data'!$EF:$EF,0))</f>
        <v>0.14499999999999999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4">
        <f t="shared" si="0"/>
        <v>12</v>
      </c>
      <c r="B14" s="24" t="str">
        <f>INDEX('Master data'!A:A,MATCH($A14,'Master data'!$EE:$EE,0))</f>
        <v>Mohamed Salah</v>
      </c>
      <c r="C14" s="24" t="str">
        <f>INDEX('Master data'!B:B,MATCH($A14,'Master data'!$EE:$EE,0))</f>
        <v>Liverpool</v>
      </c>
      <c r="D14" s="24" t="str">
        <f>INDEX('Master data'!C:C,MATCH($A14,'Master data'!$EE:$EE,0))</f>
        <v>Striker</v>
      </c>
      <c r="E14" s="25">
        <f>INDEX('Master data'!H:H,MATCH($A14,'Master data'!$EE:$EE,0))</f>
        <v>12042000</v>
      </c>
      <c r="F14" s="25">
        <f>INDEX('Master data'!AL:AL,MATCH($A14,'Master data'!$EE:$EE,0))</f>
        <v>161470.0294117647</v>
      </c>
      <c r="G14" s="25">
        <f>INDEX('Master data'!DY:DY,MATCH($A14,'Master data'!$EE:$EE,0))</f>
        <v>161081.7954117647</v>
      </c>
      <c r="H14" s="25">
        <f>INDEX('Master data'!EA:EA,MATCH($A14,'Master data'!$EE:$EE,0))</f>
        <v>120420</v>
      </c>
      <c r="I14" s="25">
        <f>INDEX('Master data'!EC:EC,MATCH($A14,'Master data'!$EE:$EE,0))</f>
        <v>40661.795411764702</v>
      </c>
      <c r="J14" s="26">
        <f>INDEX('Master data'!ED:ED,MATCH($A14,'Master data'!$EE:$EE,0))</f>
        <v>3.3766646247936141E-3</v>
      </c>
      <c r="K14" s="29">
        <f>INDEX('Master data'!E:E,MATCH($A14,'Master data'!$EE:$EE,0))</f>
        <v>0.214</v>
      </c>
      <c r="L14" s="13"/>
      <c r="M14" s="24">
        <f t="shared" si="1"/>
        <v>12</v>
      </c>
      <c r="N14" s="24" t="str">
        <f>INDEX('Master data'!A:A,MATCH($M14,'Master data'!$EF:$EF,0))</f>
        <v>Jayden Bogle</v>
      </c>
      <c r="O14" s="24" t="str">
        <f>INDEX('Master data'!B:B,MATCH($M14,'Master data'!$EF:$EF,0))</f>
        <v>Sheffield United</v>
      </c>
      <c r="P14" s="24" t="str">
        <f>INDEX('Master data'!C:C,MATCH($M14,'Master data'!$EF:$EF,0))</f>
        <v>Defense</v>
      </c>
      <c r="Q14" s="25">
        <f>INDEX('Master data'!H:H,MATCH($M14,'Master data'!$EF:$EF,0))</f>
        <v>2222000</v>
      </c>
      <c r="R14" s="25">
        <f>INDEX('Master data'!AL:AL,MATCH($A14,'Master data'!$EF:$EF,0))</f>
        <v>49492.765098292519</v>
      </c>
      <c r="S14" s="25">
        <f>INDEX('Master data'!DY:DY,MATCH($M14,'Master data'!$EF:$EF,0))</f>
        <v>44057.489098292521</v>
      </c>
      <c r="T14" s="25">
        <f>INDEX('Master data'!EA:EA,MATCH($M14,'Master data'!$EF:$EF,0))</f>
        <v>22220</v>
      </c>
      <c r="U14" s="25">
        <f>INDEX('Master data'!EC:EC,MATCH($M14,'Master data'!$EF:$EF,0))</f>
        <v>21837.489098292521</v>
      </c>
      <c r="V14" s="26">
        <f>INDEX('Master data'!ED:ED,MATCH($M14,'Master data'!$EF:$EF,0))</f>
        <v>9.8278528795195871E-3</v>
      </c>
      <c r="W14" s="23">
        <f>INDEX('Master data'!E:E,MATCH(M14,'Master data'!$EF:$EF,0))</f>
        <v>1.3000000000000001E-2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4">
        <f t="shared" si="0"/>
        <v>13</v>
      </c>
      <c r="B15" s="24" t="str">
        <f>INDEX('Master data'!A:A,MATCH($A15,'Master data'!$EE:$EE,0))</f>
        <v>Luke Thomas</v>
      </c>
      <c r="C15" s="24" t="str">
        <f>INDEX('Master data'!B:B,MATCH($A15,'Master data'!$EE:$EE,0))</f>
        <v>Leicester City</v>
      </c>
      <c r="D15" s="24" t="str">
        <f>INDEX('Master data'!C:C,MATCH($A15,'Master data'!$EE:$EE,0))</f>
        <v>Defense</v>
      </c>
      <c r="E15" s="25">
        <f>INDEX('Master data'!H:H,MATCH($A15,'Master data'!$EE:$EE,0))</f>
        <v>2813000</v>
      </c>
      <c r="F15" s="25">
        <f>INDEX('Master data'!AL:AL,MATCH($A15,'Master data'!$EE:$EE,0))</f>
        <v>71109.323064485303</v>
      </c>
      <c r="G15" s="25">
        <f>INDEX('Master data'!DY:DY,MATCH($A15,'Master data'!$EE:$EE,0))</f>
        <v>67226.983064485306</v>
      </c>
      <c r="H15" s="25">
        <f>INDEX('Master data'!EA:EA,MATCH($A15,'Master data'!$EE:$EE,0))</f>
        <v>28130</v>
      </c>
      <c r="I15" s="25">
        <f>INDEX('Master data'!EC:EC,MATCH($A15,'Master data'!$EE:$EE,0))</f>
        <v>39096.983064485306</v>
      </c>
      <c r="J15" s="26">
        <f>INDEX('Master data'!ED:ED,MATCH($A15,'Master data'!$EE:$EE,0))</f>
        <v>1.3898678657833383E-2</v>
      </c>
      <c r="K15" s="29">
        <f>INDEX('Master data'!E:E,MATCH($A15,'Master data'!$EE:$EE,0))</f>
        <v>0.02</v>
      </c>
      <c r="L15" s="13"/>
      <c r="M15" s="24">
        <f t="shared" si="1"/>
        <v>13</v>
      </c>
      <c r="N15" s="24" t="str">
        <f>INDEX('Master data'!A:A,MATCH($M15,'Master data'!$EF:$EF,0))</f>
        <v>Robert Sanchez</v>
      </c>
      <c r="O15" s="24" t="str">
        <f>INDEX('Master data'!B:B,MATCH($M15,'Master data'!$EF:$EF,0))</f>
        <v>Brighton and Hove</v>
      </c>
      <c r="P15" s="24" t="str">
        <f>INDEX('Master data'!C:C,MATCH($M15,'Master data'!$EF:$EF,0))</f>
        <v>Goalkeeper</v>
      </c>
      <c r="Q15" s="25">
        <f>INDEX('Master data'!H:H,MATCH($M15,'Master data'!$EF:$EF,0))</f>
        <v>5282000</v>
      </c>
      <c r="R15" s="25">
        <f>INDEX('Master data'!AL:AL,MATCH($A15,'Master data'!$EF:$EF,0))</f>
        <v>41346.138445804914</v>
      </c>
      <c r="S15" s="25">
        <f>INDEX('Master data'!DY:DY,MATCH($M15,'Master data'!$EF:$EF,0))</f>
        <v>38628.500445804915</v>
      </c>
      <c r="T15" s="25">
        <f>INDEX('Master data'!EA:EA,MATCH($M15,'Master data'!$EF:$EF,0))</f>
        <v>0</v>
      </c>
      <c r="U15" s="25">
        <f>INDEX('Master data'!EC:EC,MATCH($M15,'Master data'!$EF:$EF,0))</f>
        <v>38628.500445804915</v>
      </c>
      <c r="V15" s="26">
        <f>INDEX('Master data'!ED:ED,MATCH($M15,'Master data'!$EF:$EF,0))</f>
        <v>7.3132337080281931E-3</v>
      </c>
      <c r="W15" s="23">
        <f>INDEX('Master data'!E:E,MATCH(M15,'Master data'!$EF:$EF,0))</f>
        <v>9.0000000000000011E-3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4">
        <f t="shared" si="0"/>
        <v>14</v>
      </c>
      <c r="B16" s="24" t="str">
        <f>INDEX('Master data'!A:A,MATCH($A16,'Master data'!$EE:$EE,0))</f>
        <v>Robert Sanchez</v>
      </c>
      <c r="C16" s="24" t="str">
        <f>INDEX('Master data'!B:B,MATCH($A16,'Master data'!$EE:$EE,0))</f>
        <v>Brighton and Hove</v>
      </c>
      <c r="D16" s="24" t="str">
        <f>INDEX('Master data'!C:C,MATCH($A16,'Master data'!$EE:$EE,0))</f>
        <v>Goalkeeper</v>
      </c>
      <c r="E16" s="25">
        <f>INDEX('Master data'!H:H,MATCH($A16,'Master data'!$EE:$EE,0))</f>
        <v>5282000</v>
      </c>
      <c r="F16" s="25">
        <f>INDEX('Master data'!AL:AL,MATCH($A16,'Master data'!$EE:$EE,0))</f>
        <v>41346.138445804914</v>
      </c>
      <c r="G16" s="25">
        <f>INDEX('Master data'!DY:DY,MATCH($A16,'Master data'!$EE:$EE,0))</f>
        <v>38628.500445804915</v>
      </c>
      <c r="H16" s="25">
        <f>INDEX('Master data'!EA:EA,MATCH($A16,'Master data'!$EE:$EE,0))</f>
        <v>0</v>
      </c>
      <c r="I16" s="25">
        <f>INDEX('Master data'!EC:EC,MATCH($A16,'Master data'!$EE:$EE,0))</f>
        <v>38628.500445804915</v>
      </c>
      <c r="J16" s="26">
        <f>INDEX('Master data'!ED:ED,MATCH($A16,'Master data'!$EE:$EE,0))</f>
        <v>7.3132337080281931E-3</v>
      </c>
      <c r="K16" s="29">
        <f>INDEX('Master data'!E:E,MATCH($A16,'Master data'!$EE:$EE,0))</f>
        <v>9.0000000000000011E-3</v>
      </c>
      <c r="L16" s="13"/>
      <c r="M16" s="24">
        <f t="shared" si="1"/>
        <v>14</v>
      </c>
      <c r="N16" s="24" t="str">
        <f>INDEX('Master data'!A:A,MATCH($M16,'Master data'!$EF:$EF,0))</f>
        <v>Morgan Gibbs-White</v>
      </c>
      <c r="O16" s="24" t="str">
        <f>INDEX('Master data'!B:B,MATCH($M16,'Master data'!$EF:$EF,0))</f>
        <v>Wolverhampton</v>
      </c>
      <c r="P16" s="24" t="str">
        <f>INDEX('Master data'!C:C,MATCH($M16,'Master data'!$EF:$EF,0))</f>
        <v>Midfield</v>
      </c>
      <c r="Q16" s="25">
        <f>INDEX('Master data'!H:H,MATCH($M16,'Master data'!$EF:$EF,0))</f>
        <v>2617000</v>
      </c>
      <c r="R16" s="25">
        <f>INDEX('Master data'!AL:AL,MATCH($A16,'Master data'!$EF:$EF,0))</f>
        <v>44836.290849673198</v>
      </c>
      <c r="S16" s="25">
        <f>INDEX('Master data'!DY:DY,MATCH($M16,'Master data'!$EF:$EF,0))</f>
        <v>44448.056849673201</v>
      </c>
      <c r="T16" s="25">
        <f>INDEX('Master data'!EA:EA,MATCH($M16,'Master data'!$EF:$EF,0))</f>
        <v>26170</v>
      </c>
      <c r="U16" s="25">
        <f>INDEX('Master data'!EC:EC,MATCH($M16,'Master data'!$EF:$EF,0))</f>
        <v>18278.056849673201</v>
      </c>
      <c r="V16" s="26">
        <f>INDEX('Master data'!ED:ED,MATCH($M16,'Master data'!$EF:$EF,0))</f>
        <v>6.9843549291834931E-3</v>
      </c>
      <c r="W16" s="23">
        <f>INDEX('Master data'!E:E,MATCH(M16,'Master data'!$EF:$EF,0))</f>
        <v>1E-3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4">
        <f t="shared" si="0"/>
        <v>15</v>
      </c>
      <c r="B17" s="24" t="str">
        <f>INDEX('Master data'!A:A,MATCH($A17,'Master data'!$EE:$EE,0))</f>
        <v>Sadio Mane</v>
      </c>
      <c r="C17" s="24" t="str">
        <f>INDEX('Master data'!B:B,MATCH($A17,'Master data'!$EE:$EE,0))</f>
        <v>Liverpool</v>
      </c>
      <c r="D17" s="24" t="str">
        <f>INDEX('Master data'!C:C,MATCH($A17,'Master data'!$EE:$EE,0))</f>
        <v>Striker</v>
      </c>
      <c r="E17" s="25">
        <f>INDEX('Master data'!H:H,MATCH($A17,'Master data'!$EE:$EE,0))</f>
        <v>10034000</v>
      </c>
      <c r="F17" s="25">
        <f>INDEX('Master data'!AL:AL,MATCH($A17,'Master data'!$EE:$EE,0))</f>
        <v>137613.5588235294</v>
      </c>
      <c r="G17" s="25">
        <f>INDEX('Master data'!DY:DY,MATCH($A17,'Master data'!$EE:$EE,0))</f>
        <v>130625.34682352943</v>
      </c>
      <c r="H17" s="25">
        <f>INDEX('Master data'!EA:EA,MATCH($A17,'Master data'!$EE:$EE,0))</f>
        <v>100340</v>
      </c>
      <c r="I17" s="25">
        <f>INDEX('Master data'!EC:EC,MATCH($A17,'Master data'!$EE:$EE,0))</f>
        <v>30285.346823529428</v>
      </c>
      <c r="J17" s="26">
        <f>INDEX('Master data'!ED:ED,MATCH($A17,'Master data'!$EE:$EE,0))</f>
        <v>3.0182725556636863E-3</v>
      </c>
      <c r="K17" s="29">
        <f>INDEX('Master data'!E:E,MATCH($A17,'Master data'!$EE:$EE,0))</f>
        <v>5.2999999999999999E-2</v>
      </c>
      <c r="L17" s="13"/>
      <c r="M17" s="24">
        <f t="shared" si="1"/>
        <v>15</v>
      </c>
      <c r="N17" s="24" t="str">
        <f>INDEX('Master data'!A:A,MATCH($M17,'Master data'!$EF:$EF,0))</f>
        <v>Enda Stevens</v>
      </c>
      <c r="O17" s="24" t="str">
        <f>INDEX('Master data'!B:B,MATCH($M17,'Master data'!$EF:$EF,0))</f>
        <v>Sheffield United</v>
      </c>
      <c r="P17" s="24" t="str">
        <f>INDEX('Master data'!C:C,MATCH($M17,'Master data'!$EF:$EF,0))</f>
        <v>Defense</v>
      </c>
      <c r="Q17" s="25">
        <f>INDEX('Master data'!H:H,MATCH($M17,'Master data'!$EF:$EF,0))</f>
        <v>2863000</v>
      </c>
      <c r="R17" s="25">
        <f>INDEX('Master data'!AL:AL,MATCH($A17,'Master data'!$EF:$EF,0))</f>
        <v>51732.765098292519</v>
      </c>
      <c r="S17" s="25">
        <f>INDEX('Master data'!DY:DY,MATCH($M17,'Master data'!$EF:$EF,0))</f>
        <v>47850.425098292522</v>
      </c>
      <c r="T17" s="25">
        <f>INDEX('Master data'!EA:EA,MATCH($M17,'Master data'!$EF:$EF,0))</f>
        <v>28630</v>
      </c>
      <c r="U17" s="25">
        <f>INDEX('Master data'!EC:EC,MATCH($M17,'Master data'!$EF:$EF,0))</f>
        <v>19220.425098292522</v>
      </c>
      <c r="V17" s="26">
        <f>INDEX('Master data'!ED:ED,MATCH($M17,'Master data'!$EF:$EF,0))</f>
        <v>6.7133863424004622E-3</v>
      </c>
      <c r="W17" s="23">
        <f>INDEX('Master data'!E:E,MATCH(M17,'Master data'!$EF:$EF,0))</f>
        <v>1E-3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4">
        <f t="shared" si="0"/>
        <v>16</v>
      </c>
      <c r="B18" s="24" t="str">
        <f>INDEX('Master data'!A:A,MATCH($A18,'Master data'!$EE:$EE,0))</f>
        <v>Alisson Becker</v>
      </c>
      <c r="C18" s="24" t="str">
        <f>INDEX('Master data'!B:B,MATCH($A18,'Master data'!$EE:$EE,0))</f>
        <v>Liverpool</v>
      </c>
      <c r="D18" s="24" t="str">
        <f>INDEX('Master data'!C:C,MATCH($A18,'Master data'!$EE:$EE,0))</f>
        <v>Goalkeeper</v>
      </c>
      <c r="E18" s="25">
        <f>INDEX('Master data'!H:H,MATCH($A18,'Master data'!$EE:$EE,0))</f>
        <v>7916000</v>
      </c>
      <c r="F18" s="25">
        <f>INDEX('Master data'!AL:AL,MATCH($A18,'Master data'!$EE:$EE,0))</f>
        <v>108484.53477256515</v>
      </c>
      <c r="G18" s="25">
        <f>INDEX('Master data'!DY:DY,MATCH($A18,'Master data'!$EE:$EE,0))</f>
        <v>107319.83277256515</v>
      </c>
      <c r="H18" s="25">
        <f>INDEX('Master data'!EA:EA,MATCH($A18,'Master data'!$EE:$EE,0))</f>
        <v>79160</v>
      </c>
      <c r="I18" s="25">
        <f>INDEX('Master data'!EC:EC,MATCH($A18,'Master data'!$EE:$EE,0))</f>
        <v>28159.832772565147</v>
      </c>
      <c r="J18" s="26">
        <f>INDEX('Master data'!ED:ED,MATCH($A18,'Master data'!$EE:$EE,0))</f>
        <v>3.5573310728354152E-3</v>
      </c>
      <c r="K18" s="29">
        <f>INDEX('Master data'!E:E,MATCH($A18,'Master data'!$EE:$EE,0))</f>
        <v>1.8000000000000002E-2</v>
      </c>
      <c r="L18" s="13"/>
      <c r="M18" s="24">
        <f t="shared" si="1"/>
        <v>16</v>
      </c>
      <c r="N18" s="24" t="str">
        <f>INDEX('Master data'!A:A,MATCH($M18,'Master data'!$EF:$EF,0))</f>
        <v>Matej Vydra</v>
      </c>
      <c r="O18" s="24" t="str">
        <f>INDEX('Master data'!B:B,MATCH($M18,'Master data'!$EF:$EF,0))</f>
        <v>Burnley</v>
      </c>
      <c r="P18" s="24" t="str">
        <f>INDEX('Master data'!C:C,MATCH($M18,'Master data'!$EF:$EF,0))</f>
        <v>Striker</v>
      </c>
      <c r="Q18" s="25">
        <f>INDEX('Master data'!H:H,MATCH($M18,'Master data'!$EF:$EF,0))</f>
        <v>3977000</v>
      </c>
      <c r="R18" s="25">
        <f>INDEX('Master data'!AL:AL,MATCH($A18,'Master data'!$EF:$EF,0))</f>
        <v>67220.842105263146</v>
      </c>
      <c r="S18" s="25">
        <f>INDEX('Master data'!DY:DY,MATCH($M18,'Master data'!$EF:$EF,0))</f>
        <v>64503.204105263147</v>
      </c>
      <c r="T18" s="25">
        <f>INDEX('Master data'!EA:EA,MATCH($M18,'Master data'!$EF:$EF,0))</f>
        <v>39770</v>
      </c>
      <c r="U18" s="25">
        <f>INDEX('Master data'!EC:EC,MATCH($M18,'Master data'!$EF:$EF,0))</f>
        <v>24733.204105263147</v>
      </c>
      <c r="V18" s="26">
        <f>INDEX('Master data'!ED:ED,MATCH($M18,'Master data'!$EF:$EF,0))</f>
        <v>6.2190606249090136E-3</v>
      </c>
      <c r="W18" s="23">
        <f>INDEX('Master data'!E:E,MATCH(M18,'Master data'!$EF:$EF,0))</f>
        <v>1E-3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4">
        <f t="shared" si="0"/>
        <v>17</v>
      </c>
      <c r="B19" s="24" t="str">
        <f>INDEX('Master data'!A:A,MATCH($A19,'Master data'!$EE:$EE,0))</f>
        <v>Andi Zeqiri</v>
      </c>
      <c r="C19" s="24" t="str">
        <f>INDEX('Master data'!B:B,MATCH($A19,'Master data'!$EE:$EE,0))</f>
        <v>Brighton and Hove</v>
      </c>
      <c r="D19" s="24" t="str">
        <f>INDEX('Master data'!C:C,MATCH($A19,'Master data'!$EE:$EE,0))</f>
        <v>Striker</v>
      </c>
      <c r="E19" s="25">
        <f>INDEX('Master data'!H:H,MATCH($A19,'Master data'!$EE:$EE,0))</f>
        <v>2113000</v>
      </c>
      <c r="F19" s="25">
        <f>INDEX('Master data'!AL:AL,MATCH($A19,'Master data'!$EE:$EE,0))</f>
        <v>51147.174311926588</v>
      </c>
      <c r="G19" s="25">
        <f>INDEX('Master data'!DY:DY,MATCH($A19,'Master data'!$EE:$EE,0))</f>
        <v>48429.536311926589</v>
      </c>
      <c r="H19" s="25">
        <f>INDEX('Master data'!EA:EA,MATCH($A19,'Master data'!$EE:$EE,0))</f>
        <v>21130</v>
      </c>
      <c r="I19" s="25">
        <f>INDEX('Master data'!EC:EC,MATCH($A19,'Master data'!$EE:$EE,0))</f>
        <v>27299.536311926589</v>
      </c>
      <c r="J19" s="26">
        <f>INDEX('Master data'!ED:ED,MATCH($A19,'Master data'!$EE:$EE,0))</f>
        <v>1.2919799485057544E-2</v>
      </c>
      <c r="K19" s="29">
        <f>INDEX('Master data'!E:E,MATCH($A19,'Master data'!$EE:$EE,0))</f>
        <v>1E-3</v>
      </c>
      <c r="L19" s="13"/>
      <c r="M19" s="24">
        <f t="shared" si="1"/>
        <v>17</v>
      </c>
      <c r="N19" s="24" t="str">
        <f>INDEX('Master data'!A:A,MATCH($M19,'Master data'!$EF:$EF,0))</f>
        <v>Harry Kane</v>
      </c>
      <c r="O19" s="24" t="str">
        <f>INDEX('Master data'!B:B,MATCH($M19,'Master data'!$EF:$EF,0))</f>
        <v>Tottenham</v>
      </c>
      <c r="P19" s="24" t="str">
        <f>INDEX('Master data'!C:C,MATCH($M19,'Master data'!$EF:$EF,0))</f>
        <v>Striker</v>
      </c>
      <c r="Q19" s="25">
        <f>INDEX('Master data'!H:H,MATCH($M19,'Master data'!$EF:$EF,0))</f>
        <v>11932000</v>
      </c>
      <c r="R19" s="25">
        <f>INDEX('Master data'!AL:AL,MATCH($A19,'Master data'!$EF:$EF,0))</f>
        <v>65631.722627737239</v>
      </c>
      <c r="S19" s="25">
        <f>INDEX('Master data'!DY:DY,MATCH($M19,'Master data'!$EF:$EF,0))</f>
        <v>61361.148627737239</v>
      </c>
      <c r="T19" s="25">
        <f>INDEX('Master data'!EA:EA,MATCH($M19,'Master data'!$EF:$EF,0))</f>
        <v>0</v>
      </c>
      <c r="U19" s="25">
        <f>INDEX('Master data'!EC:EC,MATCH($M19,'Master data'!$EF:$EF,0))</f>
        <v>61361.148627737239</v>
      </c>
      <c r="V19" s="26">
        <f>INDEX('Master data'!ED:ED,MATCH($M19,'Master data'!$EF:$EF,0))</f>
        <v>5.1425702839203186E-3</v>
      </c>
      <c r="W19" s="23">
        <f>INDEX('Master data'!E:E,MATCH(M19,'Master data'!$EF:$EF,0))</f>
        <v>0.217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4">
        <f t="shared" si="0"/>
        <v>18</v>
      </c>
      <c r="B20" s="24" t="str">
        <f>INDEX('Master data'!A:A,MATCH($A20,'Master data'!$EE:$EE,0))</f>
        <v>Trent Alexander-Arnold</v>
      </c>
      <c r="C20" s="24" t="str">
        <f>INDEX('Master data'!B:B,MATCH($A20,'Master data'!$EE:$EE,0))</f>
        <v>Liverpool</v>
      </c>
      <c r="D20" s="24" t="str">
        <f>INDEX('Master data'!C:C,MATCH($A20,'Master data'!$EE:$EE,0))</f>
        <v>Defense</v>
      </c>
      <c r="E20" s="25">
        <f>INDEX('Master data'!H:H,MATCH($A20,'Master data'!$EE:$EE,0))</f>
        <v>7430000</v>
      </c>
      <c r="F20" s="25">
        <f>INDEX('Master data'!AL:AL,MATCH($A20,'Master data'!$EE:$EE,0))</f>
        <v>108210.68004445519</v>
      </c>
      <c r="G20" s="25">
        <f>INDEX('Master data'!DY:DY,MATCH($A20,'Master data'!$EE:$EE,0))</f>
        <v>100834.2340444552</v>
      </c>
      <c r="H20" s="25">
        <f>INDEX('Master data'!EA:EA,MATCH($A20,'Master data'!$EE:$EE,0))</f>
        <v>74300</v>
      </c>
      <c r="I20" s="25">
        <f>INDEX('Master data'!EC:EC,MATCH($A20,'Master data'!$EE:$EE,0))</f>
        <v>26534.234044455196</v>
      </c>
      <c r="J20" s="26">
        <f>INDEX('Master data'!ED:ED,MATCH($A20,'Master data'!$EE:$EE,0))</f>
        <v>3.5712293464946429E-3</v>
      </c>
      <c r="K20" s="29">
        <f>INDEX('Master data'!E:E,MATCH($A20,'Master data'!$EE:$EE,0))</f>
        <v>5.9000000000000004E-2</v>
      </c>
      <c r="L20" s="13"/>
      <c r="M20" s="24">
        <f t="shared" si="1"/>
        <v>18</v>
      </c>
      <c r="N20" s="24" t="str">
        <f>INDEX('Master data'!A:A,MATCH($M20,'Master data'!$EF:$EF,0))</f>
        <v>Roberto Firmino</v>
      </c>
      <c r="O20" s="24" t="str">
        <f>INDEX('Master data'!B:B,MATCH($M20,'Master data'!$EF:$EF,0))</f>
        <v>Liverpool</v>
      </c>
      <c r="P20" s="24" t="str">
        <f>INDEX('Master data'!C:C,MATCH($M20,'Master data'!$EF:$EF,0))</f>
        <v>Striker</v>
      </c>
      <c r="Q20" s="25">
        <f>INDEX('Master data'!H:H,MATCH($M20,'Master data'!$EF:$EF,0))</f>
        <v>8566000</v>
      </c>
      <c r="R20" s="25">
        <f>INDEX('Master data'!AL:AL,MATCH($A20,'Master data'!$EF:$EF,0))</f>
        <v>128973.55882352937</v>
      </c>
      <c r="S20" s="25">
        <f>INDEX('Master data'!DY:DY,MATCH($M20,'Master data'!$EF:$EF,0))</f>
        <v>126644.15482352937</v>
      </c>
      <c r="T20" s="25">
        <f>INDEX('Master data'!EA:EA,MATCH($M20,'Master data'!$EF:$EF,0))</f>
        <v>85660</v>
      </c>
      <c r="U20" s="25">
        <f>INDEX('Master data'!EC:EC,MATCH($M20,'Master data'!$EF:$EF,0))</f>
        <v>40984.154823529374</v>
      </c>
      <c r="V20" s="26">
        <f>INDEX('Master data'!ED:ED,MATCH($M20,'Master data'!$EF:$EF,0))</f>
        <v>4.7845149221958172E-3</v>
      </c>
      <c r="W20" s="23">
        <f>INDEX('Master data'!E:E,MATCH(M20,'Master data'!$EF:$EF,0))</f>
        <v>3.7999999999999999E-2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4">
        <f t="shared" si="0"/>
        <v>19</v>
      </c>
      <c r="B21" s="24" t="str">
        <f>INDEX('Master data'!A:A,MATCH($A21,'Master data'!$EE:$EE,0))</f>
        <v>Hakim Ziyech</v>
      </c>
      <c r="C21" s="24" t="str">
        <f>INDEX('Master data'!B:B,MATCH($A21,'Master data'!$EE:$EE,0))</f>
        <v>Chelsea</v>
      </c>
      <c r="D21" s="24" t="str">
        <f>INDEX('Master data'!C:C,MATCH($A21,'Master data'!$EE:$EE,0))</f>
        <v>Midfield</v>
      </c>
      <c r="E21" s="25">
        <f>INDEX('Master data'!H:H,MATCH($A21,'Master data'!$EE:$EE,0))</f>
        <v>7955000</v>
      </c>
      <c r="F21" s="25">
        <f>INDEX('Master data'!AL:AL,MATCH($A21,'Master data'!$EE:$EE,0))</f>
        <v>113543.03482587068</v>
      </c>
      <c r="G21" s="25">
        <f>INDEX('Master data'!DY:DY,MATCH($A21,'Master data'!$EE:$EE,0))</f>
        <v>104613.65282587067</v>
      </c>
      <c r="H21" s="25">
        <f>INDEX('Master data'!EA:EA,MATCH($A21,'Master data'!$EE:$EE,0))</f>
        <v>79550</v>
      </c>
      <c r="I21" s="25">
        <f>INDEX('Master data'!EC:EC,MATCH($A21,'Master data'!$EE:$EE,0))</f>
        <v>25063.652825870668</v>
      </c>
      <c r="J21" s="26">
        <f>INDEX('Master data'!ED:ED,MATCH($A21,'Master data'!$EE:$EE,0))</f>
        <v>3.1506791735852503E-3</v>
      </c>
      <c r="K21" s="29">
        <f>INDEX('Master data'!E:E,MATCH($A21,'Master data'!$EE:$EE,0))</f>
        <v>5.0000000000000001E-3</v>
      </c>
      <c r="L21" s="13"/>
      <c r="M21" s="24">
        <f t="shared" si="1"/>
        <v>19</v>
      </c>
      <c r="N21" s="24" t="str">
        <f>INDEX('Master data'!A:A,MATCH($M21,'Master data'!$EF:$EF,0))</f>
        <v>Calum Chambers</v>
      </c>
      <c r="O21" s="24" t="str">
        <f>INDEX('Master data'!B:B,MATCH($M21,'Master data'!$EF:$EF,0))</f>
        <v>Arsenal</v>
      </c>
      <c r="P21" s="24" t="str">
        <f>INDEX('Master data'!C:C,MATCH($M21,'Master data'!$EF:$EF,0))</f>
        <v>Defense</v>
      </c>
      <c r="Q21" s="25">
        <f>INDEX('Master data'!H:H,MATCH($M21,'Master data'!$EF:$EF,0))</f>
        <v>2793000</v>
      </c>
      <c r="R21" s="25">
        <f>INDEX('Master data'!AL:AL,MATCH($A21,'Master data'!$EF:$EF,0))</f>
        <v>42306.00908647976</v>
      </c>
      <c r="S21" s="25">
        <f>INDEX('Master data'!DY:DY,MATCH($M21,'Master data'!$EF:$EF,0))</f>
        <v>38617.786086479762</v>
      </c>
      <c r="T21" s="25">
        <f>INDEX('Master data'!EA:EA,MATCH($M21,'Master data'!$EF:$EF,0))</f>
        <v>27930</v>
      </c>
      <c r="U21" s="25">
        <f>INDEX('Master data'!EC:EC,MATCH($M21,'Master data'!$EF:$EF,0))</f>
        <v>10687.786086479762</v>
      </c>
      <c r="V21" s="26">
        <f>INDEX('Master data'!ED:ED,MATCH($M21,'Master data'!$EF:$EF,0))</f>
        <v>3.8266330420622134E-3</v>
      </c>
      <c r="W21" s="23">
        <f>INDEX('Master data'!E:E,MATCH(M21,'Master data'!$EF:$EF,0))</f>
        <v>2.1000000000000001E-2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4">
        <f t="shared" si="0"/>
        <v>20</v>
      </c>
      <c r="B22" s="24" t="str">
        <f>INDEX('Master data'!A:A,MATCH($A22,'Master data'!$EE:$EE,0))</f>
        <v>Matej Vydra</v>
      </c>
      <c r="C22" s="24" t="str">
        <f>INDEX('Master data'!B:B,MATCH($A22,'Master data'!$EE:$EE,0))</f>
        <v>Burnley</v>
      </c>
      <c r="D22" s="24" t="str">
        <f>INDEX('Master data'!C:C,MATCH($A22,'Master data'!$EE:$EE,0))</f>
        <v>Striker</v>
      </c>
      <c r="E22" s="25">
        <f>INDEX('Master data'!H:H,MATCH($A22,'Master data'!$EE:$EE,0))</f>
        <v>3977000</v>
      </c>
      <c r="F22" s="25">
        <f>INDEX('Master data'!AL:AL,MATCH($A22,'Master data'!$EE:$EE,0))</f>
        <v>67220.842105263146</v>
      </c>
      <c r="G22" s="25">
        <f>INDEX('Master data'!DY:DY,MATCH($A22,'Master data'!$EE:$EE,0))</f>
        <v>64503.204105263147</v>
      </c>
      <c r="H22" s="25">
        <f>INDEX('Master data'!EA:EA,MATCH($A22,'Master data'!$EE:$EE,0))</f>
        <v>39770</v>
      </c>
      <c r="I22" s="25">
        <f>INDEX('Master data'!EC:EC,MATCH($A22,'Master data'!$EE:$EE,0))</f>
        <v>24733.204105263147</v>
      </c>
      <c r="J22" s="26">
        <f>INDEX('Master data'!ED:ED,MATCH($A22,'Master data'!$EE:$EE,0))</f>
        <v>6.2190606249090136E-3</v>
      </c>
      <c r="K22" s="29">
        <f>INDEX('Master data'!E:E,MATCH($A22,'Master data'!$EE:$EE,0))</f>
        <v>1E-3</v>
      </c>
      <c r="L22" s="13"/>
      <c r="M22" s="24">
        <f t="shared" si="1"/>
        <v>20</v>
      </c>
      <c r="N22" s="24" t="str">
        <f>INDEX('Master data'!A:A,MATCH($M22,'Master data'!$EF:$EF,0))</f>
        <v>Ademola Lookman</v>
      </c>
      <c r="O22" s="24" t="str">
        <f>INDEX('Master data'!B:B,MATCH($M22,'Master data'!$EF:$EF,0))</f>
        <v>Fulham</v>
      </c>
      <c r="P22" s="24" t="str">
        <f>INDEX('Master data'!C:C,MATCH($M22,'Master data'!$EF:$EF,0))</f>
        <v>Striker</v>
      </c>
      <c r="Q22" s="25">
        <f>INDEX('Master data'!H:H,MATCH($M22,'Master data'!$EF:$EF,0))</f>
        <v>3877000</v>
      </c>
      <c r="R22" s="25">
        <f>INDEX('Master data'!AL:AL,MATCH($A22,'Master data'!$EF:$EF,0))</f>
        <v>59216.662721893488</v>
      </c>
      <c r="S22" s="25">
        <f>INDEX('Master data'!DY:DY,MATCH($M22,'Master data'!$EF:$EF,0))</f>
        <v>53393.152721893486</v>
      </c>
      <c r="T22" s="25">
        <f>INDEX('Master data'!EA:EA,MATCH($M22,'Master data'!$EF:$EF,0))</f>
        <v>38770</v>
      </c>
      <c r="U22" s="25">
        <f>INDEX('Master data'!EC:EC,MATCH($M22,'Master data'!$EF:$EF,0))</f>
        <v>14623.152721893486</v>
      </c>
      <c r="V22" s="26">
        <f>INDEX('Master data'!ED:ED,MATCH($M22,'Master data'!$EF:$EF,0))</f>
        <v>3.7717701113988873E-3</v>
      </c>
      <c r="W22" s="23">
        <f>INDEX('Master data'!E:E,MATCH(M22,'Master data'!$EF:$EF,0))</f>
        <v>9.0000000000000011E-3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4">
        <f t="shared" si="0"/>
        <v>21</v>
      </c>
      <c r="B23" s="24" t="str">
        <f>INDEX('Master data'!A:A,MATCH($A23,'Master data'!$EE:$EE,0))</f>
        <v>Andy Robertson</v>
      </c>
      <c r="C23" s="24" t="str">
        <f>INDEX('Master data'!B:B,MATCH($A23,'Master data'!$EE:$EE,0))</f>
        <v>Liverpool</v>
      </c>
      <c r="D23" s="24" t="str">
        <f>INDEX('Master data'!C:C,MATCH($A23,'Master data'!$EE:$EE,0))</f>
        <v>Defense</v>
      </c>
      <c r="E23" s="25">
        <f>INDEX('Master data'!H:H,MATCH($A23,'Master data'!$EE:$EE,0))</f>
        <v>6822000</v>
      </c>
      <c r="F23" s="25">
        <f>INDEX('Master data'!AL:AL,MATCH($A23,'Master data'!$EE:$EE,0))</f>
        <v>98187.150632690478</v>
      </c>
      <c r="G23" s="25">
        <f>INDEX('Master data'!DY:DY,MATCH($A23,'Master data'!$EE:$EE,0))</f>
        <v>92363.640632690469</v>
      </c>
      <c r="H23" s="25">
        <f>INDEX('Master data'!EA:EA,MATCH($A23,'Master data'!$EE:$EE,0))</f>
        <v>68220</v>
      </c>
      <c r="I23" s="25">
        <f>INDEX('Master data'!EC:EC,MATCH($A23,'Master data'!$EE:$EE,0))</f>
        <v>24143.640632690469</v>
      </c>
      <c r="J23" s="26">
        <f>INDEX('Master data'!ED:ED,MATCH($A23,'Master data'!$EE:$EE,0))</f>
        <v>3.5390854049678201E-3</v>
      </c>
      <c r="K23" s="29">
        <f>INDEX('Master data'!E:E,MATCH($A23,'Master data'!$EE:$EE,0))</f>
        <v>2.2000000000000002E-2</v>
      </c>
      <c r="L23" s="13"/>
      <c r="M23" s="24">
        <f t="shared" si="1"/>
        <v>21</v>
      </c>
      <c r="N23" s="24" t="str">
        <f>INDEX('Master data'!A:A,MATCH($M23,'Master data'!$EF:$EF,0))</f>
        <v>Pablo Fornals</v>
      </c>
      <c r="O23" s="24" t="str">
        <f>INDEX('Master data'!B:B,MATCH($M23,'Master data'!$EF:$EF,0))</f>
        <v>West Ham</v>
      </c>
      <c r="P23" s="24" t="str">
        <f>INDEX('Master data'!C:C,MATCH($M23,'Master data'!$EF:$EF,0))</f>
        <v>Midfield</v>
      </c>
      <c r="Q23" s="25">
        <f>INDEX('Master data'!H:H,MATCH($M23,'Master data'!$EF:$EF,0))</f>
        <v>4593000</v>
      </c>
      <c r="R23" s="25">
        <f>INDEX('Master data'!AL:AL,MATCH($A23,'Master data'!$EF:$EF,0))</f>
        <v>68300.5</v>
      </c>
      <c r="S23" s="25">
        <f>INDEX('Master data'!DY:DY,MATCH($M23,'Master data'!$EF:$EF,0))</f>
        <v>63253.457999999999</v>
      </c>
      <c r="T23" s="25">
        <f>INDEX('Master data'!EA:EA,MATCH($M23,'Master data'!$EF:$EF,0))</f>
        <v>45930</v>
      </c>
      <c r="U23" s="25">
        <f>INDEX('Master data'!EC:EC,MATCH($M23,'Master data'!$EF:$EF,0))</f>
        <v>17323.457999999999</v>
      </c>
      <c r="V23" s="26">
        <f>INDEX('Master data'!ED:ED,MATCH($M23,'Master data'!$EF:$EF,0))</f>
        <v>3.7717086871325929E-3</v>
      </c>
      <c r="W23" s="23">
        <f>INDEX('Master data'!E:E,MATCH(M23,'Master data'!$EF:$EF,0))</f>
        <v>6.9999999999999993E-3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4">
        <f t="shared" si="0"/>
        <v>22</v>
      </c>
      <c r="B24" s="24" t="str">
        <f>INDEX('Master data'!A:A,MATCH($A24,'Master data'!$EE:$EE,0))</f>
        <v>Jayden Bogle</v>
      </c>
      <c r="C24" s="24" t="str">
        <f>INDEX('Master data'!B:B,MATCH($A24,'Master data'!$EE:$EE,0))</f>
        <v>Sheffield United</v>
      </c>
      <c r="D24" s="24" t="str">
        <f>INDEX('Master data'!C:C,MATCH($A24,'Master data'!$EE:$EE,0))</f>
        <v>Defense</v>
      </c>
      <c r="E24" s="25">
        <f>INDEX('Master data'!H:H,MATCH($A24,'Master data'!$EE:$EE,0))</f>
        <v>2222000</v>
      </c>
      <c r="F24" s="25">
        <f>INDEX('Master data'!AL:AL,MATCH($A24,'Master data'!$EE:$EE,0))</f>
        <v>49492.765098292519</v>
      </c>
      <c r="G24" s="25">
        <f>INDEX('Master data'!DY:DY,MATCH($A24,'Master data'!$EE:$EE,0))</f>
        <v>44057.489098292521</v>
      </c>
      <c r="H24" s="25">
        <f>INDEX('Master data'!EA:EA,MATCH($A24,'Master data'!$EE:$EE,0))</f>
        <v>22220</v>
      </c>
      <c r="I24" s="25">
        <f>INDEX('Master data'!EC:EC,MATCH($A24,'Master data'!$EE:$EE,0))</f>
        <v>21837.489098292521</v>
      </c>
      <c r="J24" s="26">
        <f>INDEX('Master data'!ED:ED,MATCH($A24,'Master data'!$EE:$EE,0))</f>
        <v>9.8278528795195871E-3</v>
      </c>
      <c r="K24" s="29">
        <f>INDEX('Master data'!E:E,MATCH($A24,'Master data'!$EE:$EE,0))</f>
        <v>1.3000000000000001E-2</v>
      </c>
      <c r="L24" s="13"/>
      <c r="M24" s="24">
        <f t="shared" si="1"/>
        <v>22</v>
      </c>
      <c r="N24" s="24" t="str">
        <f>INDEX('Master data'!A:A,MATCH($M24,'Master data'!$EF:$EF,0))</f>
        <v>Matheus Pereira</v>
      </c>
      <c r="O24" s="24" t="str">
        <f>INDEX('Master data'!B:B,MATCH($M24,'Master data'!$EF:$EF,0))</f>
        <v>West Bromwich</v>
      </c>
      <c r="P24" s="24" t="str">
        <f>INDEX('Master data'!C:C,MATCH($M24,'Master data'!$EF:$EF,0))</f>
        <v>Midfield</v>
      </c>
      <c r="Q24" s="25">
        <f>INDEX('Master data'!H:H,MATCH($M24,'Master data'!$EF:$EF,0))</f>
        <v>5654000</v>
      </c>
      <c r="R24" s="25">
        <f>INDEX('Master data'!AL:AL,MATCH($A24,'Master data'!$EF:$EF,0))</f>
        <v>83633.929203539825</v>
      </c>
      <c r="S24" s="25">
        <f>INDEX('Master data'!DY:DY,MATCH($M24,'Master data'!$EF:$EF,0))</f>
        <v>77422.185203539819</v>
      </c>
      <c r="T24" s="25">
        <f>INDEX('Master data'!EA:EA,MATCH($M24,'Master data'!$EF:$EF,0))</f>
        <v>56540</v>
      </c>
      <c r="U24" s="25">
        <f>INDEX('Master data'!EC:EC,MATCH($M24,'Master data'!$EF:$EF,0))</f>
        <v>20882.185203539819</v>
      </c>
      <c r="V24" s="26">
        <f>INDEX('Master data'!ED:ED,MATCH($M24,'Master data'!$EF:$EF,0))</f>
        <v>3.693347223830884E-3</v>
      </c>
      <c r="W24" s="23">
        <f>INDEX('Master data'!E:E,MATCH(M24,'Master data'!$EF:$EF,0))</f>
        <v>1.2E-2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4">
        <f t="shared" si="0"/>
        <v>23</v>
      </c>
      <c r="B25" s="24" t="str">
        <f>INDEX('Master data'!A:A,MATCH($A25,'Master data'!$EE:$EE,0))</f>
        <v>Ferran Torres</v>
      </c>
      <c r="C25" s="24" t="str">
        <f>INDEX('Master data'!B:B,MATCH($A25,'Master data'!$EE:$EE,0))</f>
        <v>Manchester City</v>
      </c>
      <c r="D25" s="24" t="str">
        <f>INDEX('Master data'!C:C,MATCH($A25,'Master data'!$EE:$EE,0))</f>
        <v>Striker</v>
      </c>
      <c r="E25" s="25">
        <f>INDEX('Master data'!H:H,MATCH($A25,'Master data'!$EE:$EE,0))</f>
        <v>7085000</v>
      </c>
      <c r="F25" s="25">
        <f>INDEX('Master data'!AL:AL,MATCH($A25,'Master data'!$EE:$EE,0))</f>
        <v>92836.947368421053</v>
      </c>
      <c r="G25" s="25">
        <f>INDEX('Master data'!DY:DY,MATCH($A25,'Master data'!$EE:$EE,0))</f>
        <v>92060.47936842106</v>
      </c>
      <c r="H25" s="25">
        <f>INDEX('Master data'!EA:EA,MATCH($A25,'Master data'!$EE:$EE,0))</f>
        <v>70850</v>
      </c>
      <c r="I25" s="25">
        <f>INDEX('Master data'!EC:EC,MATCH($A25,'Master data'!$EE:$EE,0))</f>
        <v>21210.47936842106</v>
      </c>
      <c r="J25" s="26">
        <f>INDEX('Master data'!ED:ED,MATCH($A25,'Master data'!$EE:$EE,0))</f>
        <v>2.9937162129034666E-3</v>
      </c>
      <c r="K25" s="29">
        <f>INDEX('Master data'!E:E,MATCH($A25,'Master data'!$EE:$EE,0))</f>
        <v>2.6000000000000002E-2</v>
      </c>
      <c r="L25" s="13"/>
      <c r="M25" s="24">
        <f t="shared" si="1"/>
        <v>23</v>
      </c>
      <c r="N25" s="24" t="str">
        <f>INDEX('Master data'!A:A,MATCH($M25,'Master data'!$EF:$EF,0))</f>
        <v>Trent Alexander-Arnold</v>
      </c>
      <c r="O25" s="24" t="str">
        <f>INDEX('Master data'!B:B,MATCH($M25,'Master data'!$EF:$EF,0))</f>
        <v>Liverpool</v>
      </c>
      <c r="P25" s="24" t="str">
        <f>INDEX('Master data'!C:C,MATCH($M25,'Master data'!$EF:$EF,0))</f>
        <v>Defense</v>
      </c>
      <c r="Q25" s="25">
        <f>INDEX('Master data'!H:H,MATCH($M25,'Master data'!$EF:$EF,0))</f>
        <v>7430000</v>
      </c>
      <c r="R25" s="25">
        <f>INDEX('Master data'!AL:AL,MATCH($A25,'Master data'!$EF:$EF,0))</f>
        <v>108210.68004445519</v>
      </c>
      <c r="S25" s="25">
        <f>INDEX('Master data'!DY:DY,MATCH($M25,'Master data'!$EF:$EF,0))</f>
        <v>100834.2340444552</v>
      </c>
      <c r="T25" s="25">
        <f>INDEX('Master data'!EA:EA,MATCH($M25,'Master data'!$EF:$EF,0))</f>
        <v>74300</v>
      </c>
      <c r="U25" s="25">
        <f>INDEX('Master data'!EC:EC,MATCH($M25,'Master data'!$EF:$EF,0))</f>
        <v>26534.234044455196</v>
      </c>
      <c r="V25" s="26">
        <f>INDEX('Master data'!ED:ED,MATCH($M25,'Master data'!$EF:$EF,0))</f>
        <v>3.5712293464946429E-3</v>
      </c>
      <c r="W25" s="23">
        <f>INDEX('Master data'!E:E,MATCH(M25,'Master data'!$EF:$EF,0))</f>
        <v>5.9000000000000004E-2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4">
        <f t="shared" si="0"/>
        <v>24</v>
      </c>
      <c r="B26" s="24" t="str">
        <f>INDEX('Master data'!A:A,MATCH($A26,'Master data'!$EE:$EE,0))</f>
        <v>Matheus Pereira</v>
      </c>
      <c r="C26" s="24" t="str">
        <f>INDEX('Master data'!B:B,MATCH($A26,'Master data'!$EE:$EE,0))</f>
        <v>West Bromwich</v>
      </c>
      <c r="D26" s="24" t="str">
        <f>INDEX('Master data'!C:C,MATCH($A26,'Master data'!$EE:$EE,0))</f>
        <v>Midfield</v>
      </c>
      <c r="E26" s="25">
        <f>INDEX('Master data'!H:H,MATCH($A26,'Master data'!$EE:$EE,0))</f>
        <v>5654000</v>
      </c>
      <c r="F26" s="25">
        <f>INDEX('Master data'!AL:AL,MATCH($A26,'Master data'!$EE:$EE,0))</f>
        <v>83633.929203539825</v>
      </c>
      <c r="G26" s="25">
        <f>INDEX('Master data'!DY:DY,MATCH($A26,'Master data'!$EE:$EE,0))</f>
        <v>77422.185203539819</v>
      </c>
      <c r="H26" s="25">
        <f>INDEX('Master data'!EA:EA,MATCH($A26,'Master data'!$EE:$EE,0))</f>
        <v>56540</v>
      </c>
      <c r="I26" s="25">
        <f>INDEX('Master data'!EC:EC,MATCH($A26,'Master data'!$EE:$EE,0))</f>
        <v>20882.185203539819</v>
      </c>
      <c r="J26" s="26">
        <f>INDEX('Master data'!ED:ED,MATCH($A26,'Master data'!$EE:$EE,0))</f>
        <v>3.693347223830884E-3</v>
      </c>
      <c r="K26" s="29">
        <f>INDEX('Master data'!E:E,MATCH($A26,'Master data'!$EE:$EE,0))</f>
        <v>1.2E-2</v>
      </c>
      <c r="L26" s="13"/>
      <c r="M26" s="24">
        <f t="shared" si="1"/>
        <v>24</v>
      </c>
      <c r="N26" s="24" t="str">
        <f>INDEX('Master data'!A:A,MATCH($M26,'Master data'!$EF:$EF,0))</f>
        <v>Alisson Becker</v>
      </c>
      <c r="O26" s="24" t="str">
        <f>INDEX('Master data'!B:B,MATCH($M26,'Master data'!$EF:$EF,0))</f>
        <v>Liverpool</v>
      </c>
      <c r="P26" s="24" t="str">
        <f>INDEX('Master data'!C:C,MATCH($M26,'Master data'!$EF:$EF,0))</f>
        <v>Goalkeeper</v>
      </c>
      <c r="Q26" s="25">
        <f>INDEX('Master data'!H:H,MATCH($M26,'Master data'!$EF:$EF,0))</f>
        <v>7916000</v>
      </c>
      <c r="R26" s="25">
        <f>INDEX('Master data'!AL:AL,MATCH($A26,'Master data'!$EF:$EF,0))</f>
        <v>108484.53477256515</v>
      </c>
      <c r="S26" s="25">
        <f>INDEX('Master data'!DY:DY,MATCH($M26,'Master data'!$EF:$EF,0))</f>
        <v>107319.83277256515</v>
      </c>
      <c r="T26" s="25">
        <f>INDEX('Master data'!EA:EA,MATCH($M26,'Master data'!$EF:$EF,0))</f>
        <v>79160</v>
      </c>
      <c r="U26" s="25">
        <f>INDEX('Master data'!EC:EC,MATCH($M26,'Master data'!$EF:$EF,0))</f>
        <v>28159.832772565147</v>
      </c>
      <c r="V26" s="26">
        <f>INDEX('Master data'!ED:ED,MATCH($M26,'Master data'!$EF:$EF,0))</f>
        <v>3.5573310728354152E-3</v>
      </c>
      <c r="W26" s="23">
        <f>INDEX('Master data'!E:E,MATCH(M26,'Master data'!$EF:$EF,0))</f>
        <v>1.8000000000000002E-2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4">
        <f t="shared" si="0"/>
        <v>25</v>
      </c>
      <c r="B27" s="24" t="str">
        <f>INDEX('Master data'!A:A,MATCH($A27,'Master data'!$EE:$EE,0))</f>
        <v>Enda Stevens</v>
      </c>
      <c r="C27" s="24" t="str">
        <f>INDEX('Master data'!B:B,MATCH($A27,'Master data'!$EE:$EE,0))</f>
        <v>Sheffield United</v>
      </c>
      <c r="D27" s="24" t="str">
        <f>INDEX('Master data'!C:C,MATCH($A27,'Master data'!$EE:$EE,0))</f>
        <v>Defense</v>
      </c>
      <c r="E27" s="25">
        <f>INDEX('Master data'!H:H,MATCH($A27,'Master data'!$EE:$EE,0))</f>
        <v>2863000</v>
      </c>
      <c r="F27" s="25">
        <f>INDEX('Master data'!AL:AL,MATCH($A27,'Master data'!$EE:$EE,0))</f>
        <v>51732.765098292519</v>
      </c>
      <c r="G27" s="25">
        <f>INDEX('Master data'!DY:DY,MATCH($A27,'Master data'!$EE:$EE,0))</f>
        <v>47850.425098292522</v>
      </c>
      <c r="H27" s="25">
        <f>INDEX('Master data'!EA:EA,MATCH($A27,'Master data'!$EE:$EE,0))</f>
        <v>28630</v>
      </c>
      <c r="I27" s="25">
        <f>INDEX('Master data'!EC:EC,MATCH($A27,'Master data'!$EE:$EE,0))</f>
        <v>19220.425098292522</v>
      </c>
      <c r="J27" s="26">
        <f>INDEX('Master data'!ED:ED,MATCH($A27,'Master data'!$EE:$EE,0))</f>
        <v>6.7133863424004622E-3</v>
      </c>
      <c r="K27" s="29">
        <f>INDEX('Master data'!E:E,MATCH($A27,'Master data'!$EE:$EE,0))</f>
        <v>1E-3</v>
      </c>
      <c r="L27" s="13"/>
      <c r="M27" s="24">
        <f t="shared" si="1"/>
        <v>25</v>
      </c>
      <c r="N27" s="24" t="str">
        <f>INDEX('Master data'!A:A,MATCH($M27,'Master data'!$EF:$EF,0))</f>
        <v>Andy Robertson</v>
      </c>
      <c r="O27" s="24" t="str">
        <f>INDEX('Master data'!B:B,MATCH($M27,'Master data'!$EF:$EF,0))</f>
        <v>Liverpool</v>
      </c>
      <c r="P27" s="24" t="str">
        <f>INDEX('Master data'!C:C,MATCH($M27,'Master data'!$EF:$EF,0))</f>
        <v>Defense</v>
      </c>
      <c r="Q27" s="25">
        <f>INDEX('Master data'!H:H,MATCH($M27,'Master data'!$EF:$EF,0))</f>
        <v>6822000</v>
      </c>
      <c r="R27" s="25">
        <f>INDEX('Master data'!AL:AL,MATCH($A27,'Master data'!$EF:$EF,0))</f>
        <v>98187.150632690478</v>
      </c>
      <c r="S27" s="25">
        <f>INDEX('Master data'!DY:DY,MATCH($M27,'Master data'!$EF:$EF,0))</f>
        <v>92363.640632690469</v>
      </c>
      <c r="T27" s="25">
        <f>INDEX('Master data'!EA:EA,MATCH($M27,'Master data'!$EF:$EF,0))</f>
        <v>68220</v>
      </c>
      <c r="U27" s="25">
        <f>INDEX('Master data'!EC:EC,MATCH($M27,'Master data'!$EF:$EF,0))</f>
        <v>24143.640632690469</v>
      </c>
      <c r="V27" s="26">
        <f>INDEX('Master data'!ED:ED,MATCH($M27,'Master data'!$EF:$EF,0))</f>
        <v>3.5390854049678201E-3</v>
      </c>
      <c r="W27" s="23">
        <f>INDEX('Master data'!E:E,MATCH(M27,'Master data'!$EF:$EF,0))</f>
        <v>2.2000000000000002E-2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4">
        <f t="shared" si="0"/>
        <v>26</v>
      </c>
      <c r="B28" s="24" t="str">
        <f>INDEX('Master data'!A:A,MATCH($A28,'Master data'!$EE:$EE,0))</f>
        <v>Morgan Gibbs-White</v>
      </c>
      <c r="C28" s="24" t="str">
        <f>INDEX('Master data'!B:B,MATCH($A28,'Master data'!$EE:$EE,0))</f>
        <v>Wolverhampton</v>
      </c>
      <c r="D28" s="24" t="str">
        <f>INDEX('Master data'!C:C,MATCH($A28,'Master data'!$EE:$EE,0))</f>
        <v>Midfield</v>
      </c>
      <c r="E28" s="25">
        <f>INDEX('Master data'!H:H,MATCH($A28,'Master data'!$EE:$EE,0))</f>
        <v>2617000</v>
      </c>
      <c r="F28" s="25">
        <f>INDEX('Master data'!AL:AL,MATCH($A28,'Master data'!$EE:$EE,0))</f>
        <v>44836.290849673198</v>
      </c>
      <c r="G28" s="25">
        <f>INDEX('Master data'!DY:DY,MATCH($A28,'Master data'!$EE:$EE,0))</f>
        <v>44448.056849673201</v>
      </c>
      <c r="H28" s="25">
        <f>INDEX('Master data'!EA:EA,MATCH($A28,'Master data'!$EE:$EE,0))</f>
        <v>26170</v>
      </c>
      <c r="I28" s="25">
        <f>INDEX('Master data'!EC:EC,MATCH($A28,'Master data'!$EE:$EE,0))</f>
        <v>18278.056849673201</v>
      </c>
      <c r="J28" s="26">
        <f>INDEX('Master data'!ED:ED,MATCH($A28,'Master data'!$EE:$EE,0))</f>
        <v>6.9843549291834931E-3</v>
      </c>
      <c r="K28" s="29">
        <f>INDEX('Master data'!E:E,MATCH($A28,'Master data'!$EE:$EE,0))</f>
        <v>1E-3</v>
      </c>
      <c r="L28" s="13"/>
      <c r="M28" s="24">
        <f t="shared" si="1"/>
        <v>26</v>
      </c>
      <c r="N28" s="24" t="str">
        <f>INDEX('Master data'!A:A,MATCH($M28,'Master data'!$EF:$EF,0))</f>
        <v>Mohamed Salah</v>
      </c>
      <c r="O28" s="24" t="str">
        <f>INDEX('Master data'!B:B,MATCH($M28,'Master data'!$EF:$EF,0))</f>
        <v>Liverpool</v>
      </c>
      <c r="P28" s="24" t="str">
        <f>INDEX('Master data'!C:C,MATCH($M28,'Master data'!$EF:$EF,0))</f>
        <v>Striker</v>
      </c>
      <c r="Q28" s="25">
        <f>INDEX('Master data'!H:H,MATCH($M28,'Master data'!$EF:$EF,0))</f>
        <v>12042000</v>
      </c>
      <c r="R28" s="25">
        <f>INDEX('Master data'!AL:AL,MATCH($A28,'Master data'!$EF:$EF,0))</f>
        <v>161470.0294117647</v>
      </c>
      <c r="S28" s="25">
        <f>INDEX('Master data'!DY:DY,MATCH($M28,'Master data'!$EF:$EF,0))</f>
        <v>161081.7954117647</v>
      </c>
      <c r="T28" s="25">
        <f>INDEX('Master data'!EA:EA,MATCH($M28,'Master data'!$EF:$EF,0))</f>
        <v>120420</v>
      </c>
      <c r="U28" s="25">
        <f>INDEX('Master data'!EC:EC,MATCH($M28,'Master data'!$EF:$EF,0))</f>
        <v>40661.795411764702</v>
      </c>
      <c r="V28" s="26">
        <f>INDEX('Master data'!ED:ED,MATCH($M28,'Master data'!$EF:$EF,0))</f>
        <v>3.3766646247936141E-3</v>
      </c>
      <c r="W28" s="23">
        <f>INDEX('Master data'!E:E,MATCH(M28,'Master data'!$EF:$EF,0))</f>
        <v>0.214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4">
        <f t="shared" si="0"/>
        <v>27</v>
      </c>
      <c r="B29" s="24" t="str">
        <f>INDEX('Master data'!A:A,MATCH($A29,'Master data'!$EE:$EE,0))</f>
        <v>James Maddison</v>
      </c>
      <c r="C29" s="24" t="str">
        <f>INDEX('Master data'!B:B,MATCH($A29,'Master data'!$EE:$EE,0))</f>
        <v>Leicester City</v>
      </c>
      <c r="D29" s="24" t="str">
        <f>INDEX('Master data'!C:C,MATCH($A29,'Master data'!$EE:$EE,0))</f>
        <v>Midfield</v>
      </c>
      <c r="E29" s="25">
        <f>INDEX('Master data'!H:H,MATCH($A29,'Master data'!$EE:$EE,0))</f>
        <v>7573000</v>
      </c>
      <c r="F29" s="25">
        <f>INDEX('Master data'!AL:AL,MATCH($A29,'Master data'!$EE:$EE,0))</f>
        <v>100308.94444444444</v>
      </c>
      <c r="G29" s="25">
        <f>INDEX('Master data'!DY:DY,MATCH($A29,'Master data'!$EE:$EE,0))</f>
        <v>93320.732444444438</v>
      </c>
      <c r="H29" s="25">
        <f>INDEX('Master data'!EA:EA,MATCH($A29,'Master data'!$EE:$EE,0))</f>
        <v>75730</v>
      </c>
      <c r="I29" s="25">
        <f>INDEX('Master data'!EC:EC,MATCH($A29,'Master data'!$EE:$EE,0))</f>
        <v>17590.732444444438</v>
      </c>
      <c r="J29" s="26">
        <f>INDEX('Master data'!ED:ED,MATCH($A29,'Master data'!$EE:$EE,0))</f>
        <v>2.3228221899438055E-3</v>
      </c>
      <c r="K29" s="29">
        <f>INDEX('Master data'!E:E,MATCH($A29,'Master data'!$EE:$EE,0))</f>
        <v>2.8999999999999998E-2</v>
      </c>
      <c r="L29" s="13"/>
      <c r="M29" s="24">
        <f t="shared" si="1"/>
        <v>27</v>
      </c>
      <c r="N29" s="24" t="str">
        <f>INDEX('Master data'!A:A,MATCH($M29,'Master data'!$EF:$EF,0))</f>
        <v>Hakim Ziyech</v>
      </c>
      <c r="O29" s="24" t="str">
        <f>INDEX('Master data'!B:B,MATCH($M29,'Master data'!$EF:$EF,0))</f>
        <v>Chelsea</v>
      </c>
      <c r="P29" s="24" t="str">
        <f>INDEX('Master data'!C:C,MATCH($M29,'Master data'!$EF:$EF,0))</f>
        <v>Midfield</v>
      </c>
      <c r="Q29" s="25">
        <f>INDEX('Master data'!H:H,MATCH($M29,'Master data'!$EF:$EF,0))</f>
        <v>7955000</v>
      </c>
      <c r="R29" s="25">
        <f>INDEX('Master data'!AL:AL,MATCH($A29,'Master data'!$EF:$EF,0))</f>
        <v>113543.03482587068</v>
      </c>
      <c r="S29" s="25">
        <f>INDEX('Master data'!DY:DY,MATCH($M29,'Master data'!$EF:$EF,0))</f>
        <v>104613.65282587067</v>
      </c>
      <c r="T29" s="25">
        <f>INDEX('Master data'!EA:EA,MATCH($M29,'Master data'!$EF:$EF,0))</f>
        <v>79550</v>
      </c>
      <c r="U29" s="25">
        <f>INDEX('Master data'!EC:EC,MATCH($M29,'Master data'!$EF:$EF,0))</f>
        <v>25063.652825870668</v>
      </c>
      <c r="V29" s="26">
        <f>INDEX('Master data'!ED:ED,MATCH($M29,'Master data'!$EF:$EF,0))</f>
        <v>3.1506791735852503E-3</v>
      </c>
      <c r="W29" s="23">
        <f>INDEX('Master data'!E:E,MATCH(M29,'Master data'!$EF:$EF,0))</f>
        <v>5.0000000000000001E-3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4">
        <f t="shared" si="0"/>
        <v>28</v>
      </c>
      <c r="B30" s="24" t="str">
        <f>INDEX('Master data'!A:A,MATCH($A30,'Master data'!$EE:$EE,0))</f>
        <v>Pablo Fornals</v>
      </c>
      <c r="C30" s="24" t="str">
        <f>INDEX('Master data'!B:B,MATCH($A30,'Master data'!$EE:$EE,0))</f>
        <v>West Ham</v>
      </c>
      <c r="D30" s="24" t="str">
        <f>INDEX('Master data'!C:C,MATCH($A30,'Master data'!$EE:$EE,0))</f>
        <v>Midfield</v>
      </c>
      <c r="E30" s="25">
        <f>INDEX('Master data'!H:H,MATCH($A30,'Master data'!$EE:$EE,0))</f>
        <v>4593000</v>
      </c>
      <c r="F30" s="25">
        <f>INDEX('Master data'!AL:AL,MATCH($A30,'Master data'!$EE:$EE,0))</f>
        <v>68300.5</v>
      </c>
      <c r="G30" s="25">
        <f>INDEX('Master data'!DY:DY,MATCH($A30,'Master data'!$EE:$EE,0))</f>
        <v>63253.457999999999</v>
      </c>
      <c r="H30" s="25">
        <f>INDEX('Master data'!EA:EA,MATCH($A30,'Master data'!$EE:$EE,0))</f>
        <v>45930</v>
      </c>
      <c r="I30" s="25">
        <f>INDEX('Master data'!EC:EC,MATCH($A30,'Master data'!$EE:$EE,0))</f>
        <v>17323.457999999999</v>
      </c>
      <c r="J30" s="26">
        <f>INDEX('Master data'!ED:ED,MATCH($A30,'Master data'!$EE:$EE,0))</f>
        <v>3.7717086871325929E-3</v>
      </c>
      <c r="K30" s="29">
        <f>INDEX('Master data'!E:E,MATCH($A30,'Master data'!$EE:$EE,0))</f>
        <v>6.9999999999999993E-3</v>
      </c>
      <c r="L30" s="13"/>
      <c r="M30" s="24">
        <f t="shared" si="1"/>
        <v>28</v>
      </c>
      <c r="N30" s="24" t="str">
        <f>INDEX('Master data'!A:A,MATCH($M30,'Master data'!$EF:$EF,0))</f>
        <v>Raphinha</v>
      </c>
      <c r="O30" s="24" t="str">
        <f>INDEX('Master data'!B:B,MATCH($M30,'Master data'!$EF:$EF,0))</f>
        <v>Leeds United</v>
      </c>
      <c r="P30" s="24" t="str">
        <f>INDEX('Master data'!C:C,MATCH($M30,'Master data'!$EF:$EF,0))</f>
        <v>Midfield</v>
      </c>
      <c r="Q30" s="25">
        <f>INDEX('Master data'!H:H,MATCH($M30,'Master data'!$EF:$EF,0))</f>
        <v>4831000</v>
      </c>
      <c r="R30" s="25">
        <f>INDEX('Master data'!AL:AL,MATCH($A30,'Master data'!$EF:$EF,0))</f>
        <v>67776.690265486744</v>
      </c>
      <c r="S30" s="25">
        <f>INDEX('Master data'!DY:DY,MATCH($M30,'Master data'!$EF:$EF,0))</f>
        <v>63506.116265486744</v>
      </c>
      <c r="T30" s="25">
        <f>INDEX('Master data'!EA:EA,MATCH($M30,'Master data'!$EF:$EF,0))</f>
        <v>48310</v>
      </c>
      <c r="U30" s="25">
        <f>INDEX('Master data'!EC:EC,MATCH($M30,'Master data'!$EF:$EF,0))</f>
        <v>15196.116265486744</v>
      </c>
      <c r="V30" s="26">
        <f>INDEX('Master data'!ED:ED,MATCH($M30,'Master data'!$EF:$EF,0))</f>
        <v>3.1455425927316796E-3</v>
      </c>
      <c r="W30" s="23">
        <f>INDEX('Master data'!E:E,MATCH(M30,'Master data'!$EF:$EF,0))</f>
        <v>0.16699999999999998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4">
        <f t="shared" si="0"/>
        <v>29</v>
      </c>
      <c r="B31" s="24" t="str">
        <f>INDEX('Master data'!A:A,MATCH($A31,'Master data'!$EE:$EE,0))</f>
        <v>Chris Wood</v>
      </c>
      <c r="C31" s="24" t="str">
        <f>INDEX('Master data'!B:B,MATCH($A31,'Master data'!$EE:$EE,0))</f>
        <v>Burnley</v>
      </c>
      <c r="D31" s="24" t="str">
        <f>INDEX('Master data'!C:C,MATCH($A31,'Master data'!$EE:$EE,0))</f>
        <v>Striker</v>
      </c>
      <c r="E31" s="25">
        <f>INDEX('Master data'!H:H,MATCH($A31,'Master data'!$EE:$EE,0))</f>
        <v>5940000</v>
      </c>
      <c r="F31" s="25">
        <f>INDEX('Master data'!AL:AL,MATCH($A31,'Master data'!$EE:$EE,0))</f>
        <v>78597.157894736825</v>
      </c>
      <c r="G31" s="25">
        <f>INDEX('Master data'!DY:DY,MATCH($A31,'Master data'!$EE:$EE,0))</f>
        <v>75879.519894736834</v>
      </c>
      <c r="H31" s="25">
        <f>INDEX('Master data'!EA:EA,MATCH($A31,'Master data'!$EE:$EE,0))</f>
        <v>59400</v>
      </c>
      <c r="I31" s="25">
        <f>INDEX('Master data'!EC:EC,MATCH($A31,'Master data'!$EE:$EE,0))</f>
        <v>16479.519894736834</v>
      </c>
      <c r="J31" s="26">
        <f>INDEX('Master data'!ED:ED,MATCH($A31,'Master data'!$EE:$EE,0))</f>
        <v>2.7743299486088944E-3</v>
      </c>
      <c r="K31" s="29">
        <f>INDEX('Master data'!E:E,MATCH($A31,'Master data'!$EE:$EE,0))</f>
        <v>1.3999999999999999E-2</v>
      </c>
      <c r="L31" s="13"/>
      <c r="M31" s="24">
        <f t="shared" si="1"/>
        <v>29</v>
      </c>
      <c r="N31" s="24" t="str">
        <f>INDEX('Master data'!A:A,MATCH($M31,'Master data'!$EF:$EF,0))</f>
        <v>Sadio Mane</v>
      </c>
      <c r="O31" s="24" t="str">
        <f>INDEX('Master data'!B:B,MATCH($M31,'Master data'!$EF:$EF,0))</f>
        <v>Liverpool</v>
      </c>
      <c r="P31" s="24" t="str">
        <f>INDEX('Master data'!C:C,MATCH($M31,'Master data'!$EF:$EF,0))</f>
        <v>Striker</v>
      </c>
      <c r="Q31" s="25">
        <f>INDEX('Master data'!H:H,MATCH($M31,'Master data'!$EF:$EF,0))</f>
        <v>10034000</v>
      </c>
      <c r="R31" s="25">
        <f>INDEX('Master data'!AL:AL,MATCH($A31,'Master data'!$EF:$EF,0))</f>
        <v>137613.5588235294</v>
      </c>
      <c r="S31" s="25">
        <f>INDEX('Master data'!DY:DY,MATCH($M31,'Master data'!$EF:$EF,0))</f>
        <v>130625.34682352943</v>
      </c>
      <c r="T31" s="25">
        <f>INDEX('Master data'!EA:EA,MATCH($M31,'Master data'!$EF:$EF,0))</f>
        <v>100340</v>
      </c>
      <c r="U31" s="25">
        <f>INDEX('Master data'!EC:EC,MATCH($M31,'Master data'!$EF:$EF,0))</f>
        <v>30285.346823529428</v>
      </c>
      <c r="V31" s="26">
        <f>INDEX('Master data'!ED:ED,MATCH($M31,'Master data'!$EF:$EF,0))</f>
        <v>3.0182725556636863E-3</v>
      </c>
      <c r="W31" s="23">
        <f>INDEX('Master data'!E:E,MATCH(M31,'Master data'!$EF:$EF,0))</f>
        <v>5.2999999999999999E-2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4">
        <f t="shared" si="0"/>
        <v>30</v>
      </c>
      <c r="B32" s="24" t="str">
        <f>INDEX('Master data'!A:A,MATCH($A32,'Master data'!$EE:$EE,0))</f>
        <v>Raphinha</v>
      </c>
      <c r="C32" s="24" t="str">
        <f>INDEX('Master data'!B:B,MATCH($A32,'Master data'!$EE:$EE,0))</f>
        <v>Leeds United</v>
      </c>
      <c r="D32" s="24" t="str">
        <f>INDEX('Master data'!C:C,MATCH($A32,'Master data'!$EE:$EE,0))</f>
        <v>Midfield</v>
      </c>
      <c r="E32" s="25">
        <f>INDEX('Master data'!H:H,MATCH($A32,'Master data'!$EE:$EE,0))</f>
        <v>4831000</v>
      </c>
      <c r="F32" s="25">
        <f>INDEX('Master data'!AL:AL,MATCH($A32,'Master data'!$EE:$EE,0))</f>
        <v>67776.690265486744</v>
      </c>
      <c r="G32" s="25">
        <f>INDEX('Master data'!DY:DY,MATCH($A32,'Master data'!$EE:$EE,0))</f>
        <v>63506.116265486744</v>
      </c>
      <c r="H32" s="25">
        <f>INDEX('Master data'!EA:EA,MATCH($A32,'Master data'!$EE:$EE,0))</f>
        <v>48310</v>
      </c>
      <c r="I32" s="25">
        <f>INDEX('Master data'!EC:EC,MATCH($A32,'Master data'!$EE:$EE,0))</f>
        <v>15196.116265486744</v>
      </c>
      <c r="J32" s="26">
        <f>INDEX('Master data'!ED:ED,MATCH($A32,'Master data'!$EE:$EE,0))</f>
        <v>3.1455425927316796E-3</v>
      </c>
      <c r="K32" s="29">
        <f>INDEX('Master data'!E:E,MATCH($A32,'Master data'!$EE:$EE,0))</f>
        <v>0.16699999999999998</v>
      </c>
      <c r="L32" s="13"/>
      <c r="M32" s="24">
        <f t="shared" si="1"/>
        <v>30</v>
      </c>
      <c r="N32" s="24" t="str">
        <f>INDEX('Master data'!A:A,MATCH($M32,'Master data'!$EF:$EF,0))</f>
        <v>Ferran Torres</v>
      </c>
      <c r="O32" s="24" t="str">
        <f>INDEX('Master data'!B:B,MATCH($M32,'Master data'!$EF:$EF,0))</f>
        <v>Manchester City</v>
      </c>
      <c r="P32" s="24" t="str">
        <f>INDEX('Master data'!C:C,MATCH($M32,'Master data'!$EF:$EF,0))</f>
        <v>Striker</v>
      </c>
      <c r="Q32" s="25">
        <f>INDEX('Master data'!H:H,MATCH($M32,'Master data'!$EF:$EF,0))</f>
        <v>7085000</v>
      </c>
      <c r="R32" s="25">
        <f>INDEX('Master data'!AL:AL,MATCH($A32,'Master data'!$EF:$EF,0))</f>
        <v>92836.947368421053</v>
      </c>
      <c r="S32" s="25">
        <f>INDEX('Master data'!DY:DY,MATCH($M32,'Master data'!$EF:$EF,0))</f>
        <v>92060.47936842106</v>
      </c>
      <c r="T32" s="25">
        <f>INDEX('Master data'!EA:EA,MATCH($M32,'Master data'!$EF:$EF,0))</f>
        <v>70850</v>
      </c>
      <c r="U32" s="25">
        <f>INDEX('Master data'!EC:EC,MATCH($M32,'Master data'!$EF:$EF,0))</f>
        <v>21210.47936842106</v>
      </c>
      <c r="V32" s="26">
        <f>INDEX('Master data'!ED:ED,MATCH($M32,'Master data'!$EF:$EF,0))</f>
        <v>2.9937162129034666E-3</v>
      </c>
      <c r="W32" s="23">
        <f>INDEX('Master data'!E:E,MATCH(M32,'Master data'!$EF:$EF,0))</f>
        <v>2.6000000000000002E-2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4">
        <f t="shared" si="0"/>
        <v>31</v>
      </c>
      <c r="B33" s="24" t="str">
        <f>INDEX('Master data'!A:A,MATCH($A33,'Master data'!$EE:$EE,0))</f>
        <v>Edouard Mendy</v>
      </c>
      <c r="C33" s="24" t="str">
        <f>INDEX('Master data'!B:B,MATCH($A33,'Master data'!$EE:$EE,0))</f>
        <v>Chelsea</v>
      </c>
      <c r="D33" s="24" t="str">
        <f>INDEX('Master data'!C:C,MATCH($A33,'Master data'!$EE:$EE,0))</f>
        <v>Goalkeeper</v>
      </c>
      <c r="E33" s="25">
        <f>INDEX('Master data'!H:H,MATCH($A33,'Master data'!$EE:$EE,0))</f>
        <v>7533000</v>
      </c>
      <c r="F33" s="25">
        <f>INDEX('Master data'!AL:AL,MATCH($A33,'Master data'!$EE:$EE,0))</f>
        <v>92031.588812843358</v>
      </c>
      <c r="G33" s="25">
        <f>INDEX('Master data'!DY:DY,MATCH($A33,'Master data'!$EE:$EE,0))</f>
        <v>90478.652812843357</v>
      </c>
      <c r="H33" s="25">
        <f>INDEX('Master data'!EA:EA,MATCH($A33,'Master data'!$EE:$EE,0))</f>
        <v>75330</v>
      </c>
      <c r="I33" s="25">
        <f>INDEX('Master data'!EC:EC,MATCH($A33,'Master data'!$EE:$EE,0))</f>
        <v>15148.652812843357</v>
      </c>
      <c r="J33" s="26">
        <f>INDEX('Master data'!ED:ED,MATCH($A33,'Master data'!$EE:$EE,0))</f>
        <v>2.0109720978153931E-3</v>
      </c>
      <c r="K33" s="29">
        <f>INDEX('Master data'!E:E,MATCH($A33,'Master data'!$EE:$EE,0))</f>
        <v>1.4999999999999999E-2</v>
      </c>
      <c r="L33" s="13"/>
      <c r="M33" s="24">
        <f t="shared" si="1"/>
        <v>31</v>
      </c>
      <c r="N33" s="24" t="str">
        <f>INDEX('Master data'!A:A,MATCH($M33,'Master data'!$EF:$EF,0))</f>
        <v>Ivan Cavaleiro</v>
      </c>
      <c r="O33" s="24" t="str">
        <f>INDEX('Master data'!B:B,MATCH($M33,'Master data'!$EF:$EF,0))</f>
        <v>Fulham</v>
      </c>
      <c r="P33" s="24" t="str">
        <f>INDEX('Master data'!C:C,MATCH($M33,'Master data'!$EF:$EF,0))</f>
        <v>Striker</v>
      </c>
      <c r="Q33" s="25">
        <f>INDEX('Master data'!H:H,MATCH($M33,'Master data'!$EF:$EF,0))</f>
        <v>3738000</v>
      </c>
      <c r="R33" s="25">
        <f>INDEX('Master data'!AL:AL,MATCH($A33,'Master data'!$EF:$EF,0))</f>
        <v>51469.917159763318</v>
      </c>
      <c r="S33" s="25">
        <f>INDEX('Master data'!DY:DY,MATCH($M33,'Master data'!$EF:$EF,0))</f>
        <v>47975.811159763318</v>
      </c>
      <c r="T33" s="25">
        <f>INDEX('Master data'!EA:EA,MATCH($M33,'Master data'!$EF:$EF,0))</f>
        <v>37380</v>
      </c>
      <c r="U33" s="25">
        <f>INDEX('Master data'!EC:EC,MATCH($M33,'Master data'!$EF:$EF,0))</f>
        <v>10595.811159763318</v>
      </c>
      <c r="V33" s="26">
        <f>INDEX('Master data'!ED:ED,MATCH($M33,'Master data'!$EF:$EF,0))</f>
        <v>2.8346204279730653E-3</v>
      </c>
      <c r="W33" s="23">
        <f>INDEX('Master data'!E:E,MATCH(M33,'Master data'!$EF:$EF,0))</f>
        <v>3.0000000000000001E-3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4">
        <f t="shared" si="0"/>
        <v>32</v>
      </c>
      <c r="B34" s="24" t="str">
        <f>INDEX('Master data'!A:A,MATCH($A34,'Master data'!$EE:$EE,0))</f>
        <v>Ademola Lookman</v>
      </c>
      <c r="C34" s="24" t="str">
        <f>INDEX('Master data'!B:B,MATCH($A34,'Master data'!$EE:$EE,0))</f>
        <v>Fulham</v>
      </c>
      <c r="D34" s="24" t="str">
        <f>INDEX('Master data'!C:C,MATCH($A34,'Master data'!$EE:$EE,0))</f>
        <v>Striker</v>
      </c>
      <c r="E34" s="25">
        <f>INDEX('Master data'!H:H,MATCH($A34,'Master data'!$EE:$EE,0))</f>
        <v>3877000</v>
      </c>
      <c r="F34" s="25">
        <f>INDEX('Master data'!AL:AL,MATCH($A34,'Master data'!$EE:$EE,0))</f>
        <v>59216.662721893488</v>
      </c>
      <c r="G34" s="25">
        <f>INDEX('Master data'!DY:DY,MATCH($A34,'Master data'!$EE:$EE,0))</f>
        <v>53393.152721893486</v>
      </c>
      <c r="H34" s="25">
        <f>INDEX('Master data'!EA:EA,MATCH($A34,'Master data'!$EE:$EE,0))</f>
        <v>38770</v>
      </c>
      <c r="I34" s="25">
        <f>INDEX('Master data'!EC:EC,MATCH($A34,'Master data'!$EE:$EE,0))</f>
        <v>14623.152721893486</v>
      </c>
      <c r="J34" s="26">
        <f>INDEX('Master data'!ED:ED,MATCH($A34,'Master data'!$EE:$EE,0))</f>
        <v>3.7717701113988873E-3</v>
      </c>
      <c r="K34" s="29">
        <f>INDEX('Master data'!E:E,MATCH($A34,'Master data'!$EE:$EE,0))</f>
        <v>9.0000000000000011E-3</v>
      </c>
      <c r="L34" s="13"/>
      <c r="M34" s="24">
        <f t="shared" si="1"/>
        <v>32</v>
      </c>
      <c r="N34" s="24" t="str">
        <f>INDEX('Master data'!A:A,MATCH($M34,'Master data'!$EF:$EF,0))</f>
        <v>Chris Wood</v>
      </c>
      <c r="O34" s="24" t="str">
        <f>INDEX('Master data'!B:B,MATCH($M34,'Master data'!$EF:$EF,0))</f>
        <v>Burnley</v>
      </c>
      <c r="P34" s="24" t="str">
        <f>INDEX('Master data'!C:C,MATCH($M34,'Master data'!$EF:$EF,0))</f>
        <v>Striker</v>
      </c>
      <c r="Q34" s="25">
        <f>INDEX('Master data'!H:H,MATCH($M34,'Master data'!$EF:$EF,0))</f>
        <v>5940000</v>
      </c>
      <c r="R34" s="25">
        <f>INDEX('Master data'!AL:AL,MATCH($A34,'Master data'!$EF:$EF,0))</f>
        <v>78597.157894736825</v>
      </c>
      <c r="S34" s="25">
        <f>INDEX('Master data'!DY:DY,MATCH($M34,'Master data'!$EF:$EF,0))</f>
        <v>75879.519894736834</v>
      </c>
      <c r="T34" s="25">
        <f>INDEX('Master data'!EA:EA,MATCH($M34,'Master data'!$EF:$EF,0))</f>
        <v>59400</v>
      </c>
      <c r="U34" s="25">
        <f>INDEX('Master data'!EC:EC,MATCH($M34,'Master data'!$EF:$EF,0))</f>
        <v>16479.519894736834</v>
      </c>
      <c r="V34" s="26">
        <f>INDEX('Master data'!ED:ED,MATCH($M34,'Master data'!$EF:$EF,0))</f>
        <v>2.7743299486088944E-3</v>
      </c>
      <c r="W34" s="23">
        <f>INDEX('Master data'!E:E,MATCH(M34,'Master data'!$EF:$EF,0))</f>
        <v>1.3999999999999999E-2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4">
        <f t="shared" si="0"/>
        <v>33</v>
      </c>
      <c r="B35" s="24" t="str">
        <f>INDEX('Master data'!A:A,MATCH($A35,'Master data'!$EE:$EE,0))</f>
        <v>Allan Saint-Maximin</v>
      </c>
      <c r="C35" s="24" t="str">
        <f>INDEX('Master data'!B:B,MATCH($A35,'Master data'!$EE:$EE,0))</f>
        <v>Newcastle</v>
      </c>
      <c r="D35" s="24" t="str">
        <f>INDEX('Master data'!C:C,MATCH($A35,'Master data'!$EE:$EE,0))</f>
        <v>Midfield</v>
      </c>
      <c r="E35" s="25">
        <f>INDEX('Master data'!H:H,MATCH($A35,'Master data'!$EE:$EE,0))</f>
        <v>5197000</v>
      </c>
      <c r="F35" s="25">
        <f>INDEX('Master data'!AL:AL,MATCH($A35,'Master data'!$EE:$EE,0))</f>
        <v>66232.956521739106</v>
      </c>
      <c r="G35" s="25">
        <f>INDEX('Master data'!DY:DY,MATCH($A35,'Master data'!$EE:$EE,0))</f>
        <v>64680.020521739105</v>
      </c>
      <c r="H35" s="25">
        <f>INDEX('Master data'!EA:EA,MATCH($A35,'Master data'!$EE:$EE,0))</f>
        <v>51970</v>
      </c>
      <c r="I35" s="25">
        <f>INDEX('Master data'!EC:EC,MATCH($A35,'Master data'!$EE:$EE,0))</f>
        <v>12710.020521739105</v>
      </c>
      <c r="J35" s="26">
        <f>INDEX('Master data'!ED:ED,MATCH($A35,'Master data'!$EE:$EE,0))</f>
        <v>2.4456456651412556E-3</v>
      </c>
      <c r="K35" s="29">
        <f>INDEX('Master data'!E:E,MATCH($A35,'Master data'!$EE:$EE,0))</f>
        <v>3.6000000000000004E-2</v>
      </c>
      <c r="L35" s="13"/>
      <c r="M35" s="24">
        <f t="shared" si="1"/>
        <v>33</v>
      </c>
      <c r="N35" s="24" t="str">
        <f>INDEX('Master data'!A:A,MATCH($M35,'Master data'!$EF:$EF,0))</f>
        <v>Paul Dummett</v>
      </c>
      <c r="O35" s="24" t="str">
        <f>INDEX('Master data'!B:B,MATCH($M35,'Master data'!$EF:$EF,0))</f>
        <v>Newcastle</v>
      </c>
      <c r="P35" s="24" t="str">
        <f>INDEX('Master data'!C:C,MATCH($M35,'Master data'!$EF:$EF,0))</f>
        <v>Defense</v>
      </c>
      <c r="Q35" s="25">
        <f>INDEX('Master data'!H:H,MATCH($M35,'Master data'!$EF:$EF,0))</f>
        <v>2382000</v>
      </c>
      <c r="R35" s="25">
        <f>INDEX('Master data'!AL:AL,MATCH($A35,'Master data'!$EF:$EF,0))</f>
        <v>35905.83911925109</v>
      </c>
      <c r="S35" s="25">
        <f>INDEX('Master data'!DY:DY,MATCH($M35,'Master data'!$EF:$EF,0))</f>
        <v>30082.329119251091</v>
      </c>
      <c r="T35" s="25">
        <f>INDEX('Master data'!EA:EA,MATCH($M35,'Master data'!$EF:$EF,0))</f>
        <v>23820</v>
      </c>
      <c r="U35" s="25">
        <f>INDEX('Master data'!EC:EC,MATCH($M35,'Master data'!$EF:$EF,0))</f>
        <v>6262.3291192510915</v>
      </c>
      <c r="V35" s="26">
        <f>INDEX('Master data'!ED:ED,MATCH($M35,'Master data'!$EF:$EF,0))</f>
        <v>2.6290214606427757E-3</v>
      </c>
      <c r="W35" s="23">
        <f>INDEX('Master data'!E:E,MATCH(M35,'Master data'!$EF:$EF,0))</f>
        <v>3.2000000000000001E-2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4">
        <f t="shared" si="0"/>
        <v>34</v>
      </c>
      <c r="B36" s="24" t="str">
        <f>INDEX('Master data'!A:A,MATCH($A36,'Master data'!$EE:$EE,0))</f>
        <v>Illan Meslier</v>
      </c>
      <c r="C36" s="24" t="str">
        <f>INDEX('Master data'!B:B,MATCH($A36,'Master data'!$EE:$EE,0))</f>
        <v>Leeds United</v>
      </c>
      <c r="D36" s="24" t="str">
        <f>INDEX('Master data'!C:C,MATCH($A36,'Master data'!$EE:$EE,0))</f>
        <v>Goalkeeper</v>
      </c>
      <c r="E36" s="25">
        <f>INDEX('Master data'!H:H,MATCH($A36,'Master data'!$EE:$EE,0))</f>
        <v>4694000</v>
      </c>
      <c r="F36" s="25">
        <f>INDEX('Master data'!AL:AL,MATCH($A36,'Master data'!$EE:$EE,0))</f>
        <v>59235.158813834132</v>
      </c>
      <c r="G36" s="25">
        <f>INDEX('Master data'!DY:DY,MATCH($A36,'Master data'!$EE:$EE,0))</f>
        <v>59235.158813834132</v>
      </c>
      <c r="H36" s="25">
        <f>INDEX('Master data'!EA:EA,MATCH($A36,'Master data'!$EE:$EE,0))</f>
        <v>46940</v>
      </c>
      <c r="I36" s="25">
        <f>INDEX('Master data'!EC:EC,MATCH($A36,'Master data'!$EE:$EE,0))</f>
        <v>12295.158813834132</v>
      </c>
      <c r="J36" s="26">
        <f>INDEX('Master data'!ED:ED,MATCH($A36,'Master data'!$EE:$EE,0))</f>
        <v>2.6193350689889504E-3</v>
      </c>
      <c r="K36" s="29">
        <f>INDEX('Master data'!E:E,MATCH($A36,'Master data'!$EE:$EE,0))</f>
        <v>0.23</v>
      </c>
      <c r="L36" s="13"/>
      <c r="M36" s="24">
        <f t="shared" si="1"/>
        <v>34</v>
      </c>
      <c r="N36" s="24" t="str">
        <f>INDEX('Master data'!A:A,MATCH($M36,'Master data'!$EF:$EF,0))</f>
        <v>Illan Meslier</v>
      </c>
      <c r="O36" s="24" t="str">
        <f>INDEX('Master data'!B:B,MATCH($M36,'Master data'!$EF:$EF,0))</f>
        <v>Leeds United</v>
      </c>
      <c r="P36" s="24" t="str">
        <f>INDEX('Master data'!C:C,MATCH($M36,'Master data'!$EF:$EF,0))</f>
        <v>Goalkeeper</v>
      </c>
      <c r="Q36" s="25">
        <f>INDEX('Master data'!H:H,MATCH($M36,'Master data'!$EF:$EF,0))</f>
        <v>4694000</v>
      </c>
      <c r="R36" s="25">
        <f>INDEX('Master data'!AL:AL,MATCH($A36,'Master data'!$EF:$EF,0))</f>
        <v>59235.158813834132</v>
      </c>
      <c r="S36" s="25">
        <f>INDEX('Master data'!DY:DY,MATCH($M36,'Master data'!$EF:$EF,0))</f>
        <v>59235.158813834132</v>
      </c>
      <c r="T36" s="25">
        <f>INDEX('Master data'!EA:EA,MATCH($M36,'Master data'!$EF:$EF,0))</f>
        <v>46940</v>
      </c>
      <c r="U36" s="25">
        <f>INDEX('Master data'!EC:EC,MATCH($M36,'Master data'!$EF:$EF,0))</f>
        <v>12295.158813834132</v>
      </c>
      <c r="V36" s="26">
        <f>INDEX('Master data'!ED:ED,MATCH($M36,'Master data'!$EF:$EF,0))</f>
        <v>2.6193350689889504E-3</v>
      </c>
      <c r="W36" s="23">
        <f>INDEX('Master data'!E:E,MATCH(M36,'Master data'!$EF:$EF,0))</f>
        <v>0.23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4">
        <f t="shared" si="0"/>
        <v>35</v>
      </c>
      <c r="B37" s="24" t="str">
        <f>INDEX('Master data'!A:A,MATCH($A37,'Master data'!$EE:$EE,0))</f>
        <v>Patrick Bamford</v>
      </c>
      <c r="C37" s="24" t="str">
        <f>INDEX('Master data'!B:B,MATCH($A37,'Master data'!$EE:$EE,0))</f>
        <v>Leeds United</v>
      </c>
      <c r="D37" s="24" t="str">
        <f>INDEX('Master data'!C:C,MATCH($A37,'Master data'!$EE:$EE,0))</f>
        <v>Striker</v>
      </c>
      <c r="E37" s="25">
        <f>INDEX('Master data'!H:H,MATCH($A37,'Master data'!$EE:$EE,0))</f>
        <v>7466000</v>
      </c>
      <c r="F37" s="25">
        <f>INDEX('Master data'!AL:AL,MATCH($A37,'Master data'!$EE:$EE,0))</f>
        <v>90635.097345132745</v>
      </c>
      <c r="G37" s="25">
        <f>INDEX('Master data'!DY:DY,MATCH($A37,'Master data'!$EE:$EE,0))</f>
        <v>86364.523345132737</v>
      </c>
      <c r="H37" s="25">
        <f>INDEX('Master data'!EA:EA,MATCH($A37,'Master data'!$EE:$EE,0))</f>
        <v>74660</v>
      </c>
      <c r="I37" s="25">
        <f>INDEX('Master data'!EC:EC,MATCH($A37,'Master data'!$EE:$EE,0))</f>
        <v>11704.523345132737</v>
      </c>
      <c r="J37" s="26">
        <f>INDEX('Master data'!ED:ED,MATCH($A37,'Master data'!$EE:$EE,0))</f>
        <v>1.567710064978936E-3</v>
      </c>
      <c r="K37" s="29">
        <f>INDEX('Master data'!E:E,MATCH($A37,'Master data'!$EE:$EE,0))</f>
        <v>0.18899999999999997</v>
      </c>
      <c r="L37" s="13"/>
      <c r="M37" s="24">
        <f t="shared" si="1"/>
        <v>35</v>
      </c>
      <c r="N37" s="24" t="str">
        <f>INDEX('Master data'!A:A,MATCH($M37,'Master data'!$EF:$EF,0))</f>
        <v>Matthew Lowton</v>
      </c>
      <c r="O37" s="24" t="str">
        <f>INDEX('Master data'!B:B,MATCH($M37,'Master data'!$EF:$EF,0))</f>
        <v>Burnley</v>
      </c>
      <c r="P37" s="24" t="str">
        <f>INDEX('Master data'!C:C,MATCH($M37,'Master data'!$EF:$EF,0))</f>
        <v>Defense</v>
      </c>
      <c r="Q37" s="25">
        <f>INDEX('Master data'!H:H,MATCH($M37,'Master data'!$EF:$EF,0))</f>
        <v>3022000</v>
      </c>
      <c r="R37" s="25">
        <f>INDEX('Master data'!AL:AL,MATCH($A37,'Master data'!$EF:$EF,0))</f>
        <v>43779.36167570921</v>
      </c>
      <c r="S37" s="25">
        <f>INDEX('Master data'!DY:DY,MATCH($M37,'Master data'!$EF:$EF,0))</f>
        <v>37955.851675709207</v>
      </c>
      <c r="T37" s="25">
        <f>INDEX('Master data'!EA:EA,MATCH($M37,'Master data'!$EF:$EF,0))</f>
        <v>30220</v>
      </c>
      <c r="U37" s="25">
        <f>INDEX('Master data'!EC:EC,MATCH($M37,'Master data'!$EF:$EF,0))</f>
        <v>7735.8516757092075</v>
      </c>
      <c r="V37" s="26">
        <f>INDEX('Master data'!ED:ED,MATCH($M37,'Master data'!$EF:$EF,0))</f>
        <v>2.5598450283617498E-3</v>
      </c>
      <c r="W37" s="23">
        <f>INDEX('Master data'!E:E,MATCH(M37,'Master data'!$EF:$EF,0))</f>
        <v>2.7000000000000003E-2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4">
        <f t="shared" si="0"/>
        <v>36</v>
      </c>
      <c r="B38" s="24" t="str">
        <f>INDEX('Master data'!A:A,MATCH($A38,'Master data'!$EE:$EE,0))</f>
        <v>Calum Chambers</v>
      </c>
      <c r="C38" s="24" t="str">
        <f>INDEX('Master data'!B:B,MATCH($A38,'Master data'!$EE:$EE,0))</f>
        <v>Arsenal</v>
      </c>
      <c r="D38" s="24" t="str">
        <f>INDEX('Master data'!C:C,MATCH($A38,'Master data'!$EE:$EE,0))</f>
        <v>Defense</v>
      </c>
      <c r="E38" s="25">
        <f>INDEX('Master data'!H:H,MATCH($A38,'Master data'!$EE:$EE,0))</f>
        <v>2793000</v>
      </c>
      <c r="F38" s="25">
        <f>INDEX('Master data'!AL:AL,MATCH($A38,'Master data'!$EE:$EE,0))</f>
        <v>42306.00908647976</v>
      </c>
      <c r="G38" s="25">
        <f>INDEX('Master data'!DY:DY,MATCH($A38,'Master data'!$EE:$EE,0))</f>
        <v>38617.786086479762</v>
      </c>
      <c r="H38" s="25">
        <f>INDEX('Master data'!EA:EA,MATCH($A38,'Master data'!$EE:$EE,0))</f>
        <v>27930</v>
      </c>
      <c r="I38" s="25">
        <f>INDEX('Master data'!EC:EC,MATCH($A38,'Master data'!$EE:$EE,0))</f>
        <v>10687.786086479762</v>
      </c>
      <c r="J38" s="26">
        <f>INDEX('Master data'!ED:ED,MATCH($A38,'Master data'!$EE:$EE,0))</f>
        <v>3.8266330420622134E-3</v>
      </c>
      <c r="K38" s="29">
        <f>INDEX('Master data'!E:E,MATCH($A38,'Master data'!$EE:$EE,0))</f>
        <v>2.1000000000000001E-2</v>
      </c>
      <c r="L38" s="13"/>
      <c r="M38" s="24">
        <f t="shared" si="1"/>
        <v>36</v>
      </c>
      <c r="N38" s="24" t="str">
        <f>INDEX('Master data'!A:A,MATCH($M38,'Master data'!$EF:$EF,0))</f>
        <v>Allan Saint-Maximin</v>
      </c>
      <c r="O38" s="24" t="str">
        <f>INDEX('Master data'!B:B,MATCH($M38,'Master data'!$EF:$EF,0))</f>
        <v>Newcastle</v>
      </c>
      <c r="P38" s="24" t="str">
        <f>INDEX('Master data'!C:C,MATCH($M38,'Master data'!$EF:$EF,0))</f>
        <v>Midfield</v>
      </c>
      <c r="Q38" s="25">
        <f>INDEX('Master data'!H:H,MATCH($M38,'Master data'!$EF:$EF,0))</f>
        <v>5197000</v>
      </c>
      <c r="R38" s="25">
        <f>INDEX('Master data'!AL:AL,MATCH($A38,'Master data'!$EF:$EF,0))</f>
        <v>66232.956521739106</v>
      </c>
      <c r="S38" s="25">
        <f>INDEX('Master data'!DY:DY,MATCH($M38,'Master data'!$EF:$EF,0))</f>
        <v>64680.020521739105</v>
      </c>
      <c r="T38" s="25">
        <f>INDEX('Master data'!EA:EA,MATCH($M38,'Master data'!$EF:$EF,0))</f>
        <v>51970</v>
      </c>
      <c r="U38" s="25">
        <f>INDEX('Master data'!EC:EC,MATCH($M38,'Master data'!$EF:$EF,0))</f>
        <v>12710.020521739105</v>
      </c>
      <c r="V38" s="26">
        <f>INDEX('Master data'!ED:ED,MATCH($M38,'Master data'!$EF:$EF,0))</f>
        <v>2.4456456651412556E-3</v>
      </c>
      <c r="W38" s="23">
        <f>INDEX('Master data'!E:E,MATCH(M38,'Master data'!$EF:$EF,0))</f>
        <v>3.6000000000000004E-2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4">
        <f t="shared" si="0"/>
        <v>37</v>
      </c>
      <c r="B39" s="24" t="str">
        <f>INDEX('Master data'!A:A,MATCH($A39,'Master data'!$EE:$EE,0))</f>
        <v>Ivan Cavaleiro</v>
      </c>
      <c r="C39" s="24" t="str">
        <f>INDEX('Master data'!B:B,MATCH($A39,'Master data'!$EE:$EE,0))</f>
        <v>Fulham</v>
      </c>
      <c r="D39" s="24" t="str">
        <f>INDEX('Master data'!C:C,MATCH($A39,'Master data'!$EE:$EE,0))</f>
        <v>Striker</v>
      </c>
      <c r="E39" s="25">
        <f>INDEX('Master data'!H:H,MATCH($A39,'Master data'!$EE:$EE,0))</f>
        <v>3738000</v>
      </c>
      <c r="F39" s="25">
        <f>INDEX('Master data'!AL:AL,MATCH($A39,'Master data'!$EE:$EE,0))</f>
        <v>51469.917159763318</v>
      </c>
      <c r="G39" s="25">
        <f>INDEX('Master data'!DY:DY,MATCH($A39,'Master data'!$EE:$EE,0))</f>
        <v>47975.811159763318</v>
      </c>
      <c r="H39" s="25">
        <f>INDEX('Master data'!EA:EA,MATCH($A39,'Master data'!$EE:$EE,0))</f>
        <v>37380</v>
      </c>
      <c r="I39" s="25">
        <f>INDEX('Master data'!EC:EC,MATCH($A39,'Master data'!$EE:$EE,0))</f>
        <v>10595.811159763318</v>
      </c>
      <c r="J39" s="26">
        <f>INDEX('Master data'!ED:ED,MATCH($A39,'Master data'!$EE:$EE,0))</f>
        <v>2.8346204279730653E-3</v>
      </c>
      <c r="K39" s="29">
        <f>INDEX('Master data'!E:E,MATCH($A39,'Master data'!$EE:$EE,0))</f>
        <v>3.0000000000000001E-3</v>
      </c>
      <c r="L39" s="13"/>
      <c r="M39" s="24">
        <f t="shared" si="1"/>
        <v>37</v>
      </c>
      <c r="N39" s="24" t="str">
        <f>INDEX('Master data'!A:A,MATCH($M39,'Master data'!$EF:$EF,0))</f>
        <v>James Maddison</v>
      </c>
      <c r="O39" s="24" t="str">
        <f>INDEX('Master data'!B:B,MATCH($M39,'Master data'!$EF:$EF,0))</f>
        <v>Leicester City</v>
      </c>
      <c r="P39" s="24" t="str">
        <f>INDEX('Master data'!C:C,MATCH($M39,'Master data'!$EF:$EF,0))</f>
        <v>Midfield</v>
      </c>
      <c r="Q39" s="25">
        <f>INDEX('Master data'!H:H,MATCH($M39,'Master data'!$EF:$EF,0))</f>
        <v>7573000</v>
      </c>
      <c r="R39" s="25">
        <f>INDEX('Master data'!AL:AL,MATCH($A39,'Master data'!$EF:$EF,0))</f>
        <v>100308.94444444444</v>
      </c>
      <c r="S39" s="25">
        <f>INDEX('Master data'!DY:DY,MATCH($M39,'Master data'!$EF:$EF,0))</f>
        <v>93320.732444444438</v>
      </c>
      <c r="T39" s="25">
        <f>INDEX('Master data'!EA:EA,MATCH($M39,'Master data'!$EF:$EF,0))</f>
        <v>75730</v>
      </c>
      <c r="U39" s="25">
        <f>INDEX('Master data'!EC:EC,MATCH($M39,'Master data'!$EF:$EF,0))</f>
        <v>17590.732444444438</v>
      </c>
      <c r="V39" s="26">
        <f>INDEX('Master data'!ED:ED,MATCH($M39,'Master data'!$EF:$EF,0))</f>
        <v>2.3228221899438055E-3</v>
      </c>
      <c r="W39" s="23">
        <f>INDEX('Master data'!E:E,MATCH(M39,'Master data'!$EF:$EF,0))</f>
        <v>2.8999999999999998E-2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4">
        <f t="shared" si="0"/>
        <v>38</v>
      </c>
      <c r="B40" s="24" t="str">
        <f>INDEX('Master data'!A:A,MATCH($A40,'Master data'!$EE:$EE,0))</f>
        <v>Kasper Schmeichel</v>
      </c>
      <c r="C40" s="24" t="str">
        <f>INDEX('Master data'!B:B,MATCH($A40,'Master data'!$EE:$EE,0))</f>
        <v>Leicester City</v>
      </c>
      <c r="D40" s="24" t="str">
        <f>INDEX('Master data'!C:C,MATCH($A40,'Master data'!$EE:$EE,0))</f>
        <v>Goalkeeper</v>
      </c>
      <c r="E40" s="25">
        <f>INDEX('Master data'!H:H,MATCH($A40,'Master data'!$EE:$EE,0))</f>
        <v>6615000</v>
      </c>
      <c r="F40" s="25">
        <f>INDEX('Master data'!AL:AL,MATCH($A40,'Master data'!$EE:$EE,0))</f>
        <v>76084.691814895035</v>
      </c>
      <c r="G40" s="25">
        <f>INDEX('Master data'!DY:DY,MATCH($A40,'Master data'!$EE:$EE,0))</f>
        <v>76084.691814895035</v>
      </c>
      <c r="H40" s="25">
        <f>INDEX('Master data'!EA:EA,MATCH($A40,'Master data'!$EE:$EE,0))</f>
        <v>66150</v>
      </c>
      <c r="I40" s="25">
        <f>INDEX('Master data'!EC:EC,MATCH($A40,'Master data'!$EE:$EE,0))</f>
        <v>9934.6918148950353</v>
      </c>
      <c r="J40" s="26">
        <f>INDEX('Master data'!ED:ED,MATCH($A40,'Master data'!$EE:$EE,0))</f>
        <v>1.5018430559176168E-3</v>
      </c>
      <c r="K40" s="29">
        <f>INDEX('Master data'!E:E,MATCH($A40,'Master data'!$EE:$EE,0))</f>
        <v>8.5000000000000006E-2</v>
      </c>
      <c r="L40" s="13"/>
      <c r="M40" s="24">
        <f t="shared" si="1"/>
        <v>38</v>
      </c>
      <c r="N40" s="24" t="str">
        <f>INDEX('Master data'!A:A,MATCH($M40,'Master data'!$EF:$EF,0))</f>
        <v>Pascal Struijk</v>
      </c>
      <c r="O40" s="24" t="str">
        <f>INDEX('Master data'!B:B,MATCH($M40,'Master data'!$EF:$EF,0))</f>
        <v>Leeds United</v>
      </c>
      <c r="P40" s="24" t="str">
        <f>INDEX('Master data'!C:C,MATCH($M40,'Master data'!$EF:$EF,0))</f>
        <v>Defense</v>
      </c>
      <c r="Q40" s="25">
        <f>INDEX('Master data'!H:H,MATCH($M40,'Master data'!$EF:$EF,0))</f>
        <v>3300000</v>
      </c>
      <c r="R40" s="25">
        <f>INDEX('Master data'!AL:AL,MATCH($A40,'Master data'!$EF:$EF,0))</f>
        <v>44984.695846390896</v>
      </c>
      <c r="S40" s="25">
        <f>INDEX('Master data'!DY:DY,MATCH($M40,'Master data'!$EF:$EF,0))</f>
        <v>40520.00484639089</v>
      </c>
      <c r="T40" s="25">
        <f>INDEX('Master data'!EA:EA,MATCH($M40,'Master data'!$EF:$EF,0))</f>
        <v>33000</v>
      </c>
      <c r="U40" s="25">
        <f>INDEX('Master data'!EC:EC,MATCH($M40,'Master data'!$EF:$EF,0))</f>
        <v>7520.0048463908897</v>
      </c>
      <c r="V40" s="26">
        <f>INDEX('Master data'!ED:ED,MATCH($M40,'Master data'!$EF:$EF,0))</f>
        <v>2.2787893473911786E-3</v>
      </c>
      <c r="W40" s="23">
        <f>INDEX('Master data'!E:E,MATCH(M40,'Master data'!$EF:$EF,0))</f>
        <v>1.9E-2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4">
        <f t="shared" si="0"/>
        <v>39</v>
      </c>
      <c r="B41" s="24" t="str">
        <f>INDEX('Master data'!A:A,MATCH($A41,'Master data'!$EE:$EE,0))</f>
        <v>Timo Werner</v>
      </c>
      <c r="C41" s="24" t="str">
        <f>INDEX('Master data'!B:B,MATCH($A41,'Master data'!$EE:$EE,0))</f>
        <v>Chelsea</v>
      </c>
      <c r="D41" s="24" t="str">
        <f>INDEX('Master data'!C:C,MATCH($A41,'Master data'!$EE:$EE,0))</f>
        <v>Striker</v>
      </c>
      <c r="E41" s="25">
        <f>INDEX('Master data'!H:H,MATCH($A41,'Master data'!$EE:$EE,0))</f>
        <v>9597000</v>
      </c>
      <c r="F41" s="25">
        <f>INDEX('Master data'!AL:AL,MATCH($A41,'Master data'!$EE:$EE,0))</f>
        <v>109942.28855721393</v>
      </c>
      <c r="G41" s="25">
        <f>INDEX('Master data'!DY:DY,MATCH($A41,'Master data'!$EE:$EE,0))</f>
        <v>105671.71455721393</v>
      </c>
      <c r="H41" s="25">
        <f>INDEX('Master data'!EA:EA,MATCH($A41,'Master data'!$EE:$EE,0))</f>
        <v>95970</v>
      </c>
      <c r="I41" s="25">
        <f>INDEX('Master data'!EC:EC,MATCH($A41,'Master data'!$EE:$EE,0))</f>
        <v>9701.714557213927</v>
      </c>
      <c r="J41" s="26">
        <f>INDEX('Master data'!ED:ED,MATCH($A41,'Master data'!$EE:$EE,0))</f>
        <v>1.0109111761189879E-3</v>
      </c>
      <c r="K41" s="29">
        <f>INDEX('Master data'!E:E,MATCH($A41,'Master data'!$EE:$EE,0))</f>
        <v>1.3999999999999999E-2</v>
      </c>
      <c r="L41" s="13"/>
      <c r="M41" s="24">
        <f t="shared" si="1"/>
        <v>39</v>
      </c>
      <c r="N41" s="24" t="str">
        <f>INDEX('Master data'!A:A,MATCH($M41,'Master data'!$EF:$EF,0))</f>
        <v>Craig Dawson</v>
      </c>
      <c r="O41" s="24" t="str">
        <f>INDEX('Master data'!B:B,MATCH($M41,'Master data'!$EF:$EF,0))</f>
        <v>West Ham</v>
      </c>
      <c r="P41" s="24" t="str">
        <f>INDEX('Master data'!C:C,MATCH($M41,'Master data'!$EF:$EF,0))</f>
        <v>Defense</v>
      </c>
      <c r="Q41" s="25">
        <f>INDEX('Master data'!H:H,MATCH($M41,'Master data'!$EF:$EF,0))</f>
        <v>3469000</v>
      </c>
      <c r="R41" s="25">
        <f>INDEX('Master data'!AL:AL,MATCH($A41,'Master data'!$EF:$EF,0))</f>
        <v>48487.513032294577</v>
      </c>
      <c r="S41" s="25">
        <f>INDEX('Master data'!DY:DY,MATCH($M41,'Master data'!$EF:$EF,0))</f>
        <v>42275.769032294578</v>
      </c>
      <c r="T41" s="25">
        <f>INDEX('Master data'!EA:EA,MATCH($M41,'Master data'!$EF:$EF,0))</f>
        <v>34690</v>
      </c>
      <c r="U41" s="25">
        <f>INDEX('Master data'!EC:EC,MATCH($M41,'Master data'!$EF:$EF,0))</f>
        <v>7585.7690322945782</v>
      </c>
      <c r="V41" s="26">
        <f>INDEX('Master data'!ED:ED,MATCH($M41,'Master data'!$EF:$EF,0))</f>
        <v>2.1867307674530347E-3</v>
      </c>
      <c r="W41" s="23">
        <f>INDEX('Master data'!E:E,MATCH(M41,'Master data'!$EF:$EF,0))</f>
        <v>0.12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4">
        <f t="shared" si="0"/>
        <v>40</v>
      </c>
      <c r="B42" s="24" t="str">
        <f>INDEX('Master data'!A:A,MATCH($A42,'Master data'!$EE:$EE,0))</f>
        <v>Alphonse Areola</v>
      </c>
      <c r="C42" s="24" t="str">
        <f>INDEX('Master data'!B:B,MATCH($A42,'Master data'!$EE:$EE,0))</f>
        <v>Fulham</v>
      </c>
      <c r="D42" s="24" t="str">
        <f>INDEX('Master data'!C:C,MATCH($A42,'Master data'!$EE:$EE,0))</f>
        <v>Goalkeeper</v>
      </c>
      <c r="E42" s="25">
        <f>INDEX('Master data'!H:H,MATCH($A42,'Master data'!$EE:$EE,0))</f>
        <v>4165000</v>
      </c>
      <c r="F42" s="25">
        <f>INDEX('Master data'!AL:AL,MATCH($A42,'Master data'!$EE:$EE,0))</f>
        <v>51120.725934760107</v>
      </c>
      <c r="G42" s="25">
        <f>INDEX('Master data'!DY:DY,MATCH($A42,'Master data'!$EE:$EE,0))</f>
        <v>50344.257934760106</v>
      </c>
      <c r="H42" s="25">
        <f>INDEX('Master data'!EA:EA,MATCH($A42,'Master data'!$EE:$EE,0))</f>
        <v>41650</v>
      </c>
      <c r="I42" s="25">
        <f>INDEX('Master data'!EC:EC,MATCH($A42,'Master data'!$EE:$EE,0))</f>
        <v>8694.2579347601059</v>
      </c>
      <c r="J42" s="26">
        <f>INDEX('Master data'!ED:ED,MATCH($A42,'Master data'!$EE:$EE,0))</f>
        <v>2.0874568870972643E-3</v>
      </c>
      <c r="K42" s="29">
        <f>INDEX('Master data'!E:E,MATCH($A42,'Master data'!$EE:$EE,0))</f>
        <v>2.5000000000000001E-2</v>
      </c>
      <c r="L42" s="13"/>
      <c r="M42" s="24">
        <f t="shared" si="1"/>
        <v>40</v>
      </c>
      <c r="N42" s="24" t="str">
        <f>INDEX('Master data'!A:A,MATCH($M42,'Master data'!$EF:$EF,0))</f>
        <v>Joelinton</v>
      </c>
      <c r="O42" s="24" t="str">
        <f>INDEX('Master data'!B:B,MATCH($M42,'Master data'!$EF:$EF,0))</f>
        <v>Newcastle</v>
      </c>
      <c r="P42" s="24" t="str">
        <f>INDEX('Master data'!C:C,MATCH($M42,'Master data'!$EF:$EF,0))</f>
        <v>Striker</v>
      </c>
      <c r="Q42" s="25">
        <f>INDEX('Master data'!H:H,MATCH($M42,'Master data'!$EF:$EF,0))</f>
        <v>3989000</v>
      </c>
      <c r="R42" s="25">
        <f>INDEX('Master data'!AL:AL,MATCH($A42,'Master data'!$EF:$EF,0))</f>
        <v>52532.956521739114</v>
      </c>
      <c r="S42" s="25">
        <f>INDEX('Master data'!DY:DY,MATCH($M42,'Master data'!$EF:$EF,0))</f>
        <v>48262.382521739113</v>
      </c>
      <c r="T42" s="25">
        <f>INDEX('Master data'!EA:EA,MATCH($M42,'Master data'!$EF:$EF,0))</f>
        <v>39890</v>
      </c>
      <c r="U42" s="25">
        <f>INDEX('Master data'!EC:EC,MATCH($M42,'Master data'!$EF:$EF,0))</f>
        <v>8372.3825217391131</v>
      </c>
      <c r="V42" s="26">
        <f>INDEX('Master data'!ED:ED,MATCH($M42,'Master data'!$EF:$EF,0))</f>
        <v>2.0988675161040644E-3</v>
      </c>
      <c r="W42" s="23">
        <f>INDEX('Master data'!E:E,MATCH(M42,'Master data'!$EF:$EF,0))</f>
        <v>1.4999999999999999E-2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4">
        <f t="shared" si="0"/>
        <v>41</v>
      </c>
      <c r="B43" s="24" t="str">
        <f>INDEX('Master data'!A:A,MATCH($A43,'Master data'!$EE:$EE,0))</f>
        <v>David McGoldrick</v>
      </c>
      <c r="C43" s="24" t="str">
        <f>INDEX('Master data'!B:B,MATCH($A43,'Master data'!$EE:$EE,0))</f>
        <v>Sheffield United</v>
      </c>
      <c r="D43" s="24" t="str">
        <f>INDEX('Master data'!C:C,MATCH($A43,'Master data'!$EE:$EE,0))</f>
        <v>Striker</v>
      </c>
      <c r="E43" s="25">
        <f>INDEX('Master data'!H:H,MATCH($A43,'Master data'!$EE:$EE,0))</f>
        <v>4327000</v>
      </c>
      <c r="F43" s="25">
        <f>INDEX('Master data'!AL:AL,MATCH($A43,'Master data'!$EE:$EE,0))</f>
        <v>59496</v>
      </c>
      <c r="G43" s="25">
        <f>INDEX('Master data'!DY:DY,MATCH($A43,'Master data'!$EE:$EE,0))</f>
        <v>51731.32</v>
      </c>
      <c r="H43" s="25">
        <f>INDEX('Master data'!EA:EA,MATCH($A43,'Master data'!$EE:$EE,0))</f>
        <v>43270</v>
      </c>
      <c r="I43" s="25">
        <f>INDEX('Master data'!EC:EC,MATCH($A43,'Master data'!$EE:$EE,0))</f>
        <v>8461.32</v>
      </c>
      <c r="J43" s="26">
        <f>INDEX('Master data'!ED:ED,MATCH($A43,'Master data'!$EE:$EE,0))</f>
        <v>1.9554703027501734E-3</v>
      </c>
      <c r="K43" s="29">
        <f>INDEX('Master data'!E:E,MATCH($A43,'Master data'!$EE:$EE,0))</f>
        <v>2E-3</v>
      </c>
      <c r="L43" s="13"/>
      <c r="M43" s="24">
        <f t="shared" si="1"/>
        <v>41</v>
      </c>
      <c r="N43" s="24" t="str">
        <f>INDEX('Master data'!A:A,MATCH($M43,'Master data'!$EF:$EF,0))</f>
        <v>Alexis Mac Allister</v>
      </c>
      <c r="O43" s="24" t="str">
        <f>INDEX('Master data'!B:B,MATCH($M43,'Master data'!$EF:$EF,0))</f>
        <v>Brighton and Hove</v>
      </c>
      <c r="P43" s="24" t="str">
        <f>INDEX('Master data'!C:C,MATCH($M43,'Master data'!$EF:$EF,0))</f>
        <v>Midfield</v>
      </c>
      <c r="Q43" s="25">
        <f>INDEX('Master data'!H:H,MATCH($M43,'Master data'!$EF:$EF,0))</f>
        <v>3175000</v>
      </c>
      <c r="R43" s="25">
        <f>INDEX('Master data'!AL:AL,MATCH($A43,'Master data'!$EF:$EF,0))</f>
        <v>43654.51376146789</v>
      </c>
      <c r="S43" s="25">
        <f>INDEX('Master data'!DY:DY,MATCH($M43,'Master data'!$EF:$EF,0))</f>
        <v>38413.354761467897</v>
      </c>
      <c r="T43" s="25">
        <f>INDEX('Master data'!EA:EA,MATCH($M43,'Master data'!$EF:$EF,0))</f>
        <v>31750</v>
      </c>
      <c r="U43" s="25">
        <f>INDEX('Master data'!EC:EC,MATCH($M43,'Master data'!$EF:$EF,0))</f>
        <v>6663.3547614678973</v>
      </c>
      <c r="V43" s="26">
        <f>INDEX('Master data'!ED:ED,MATCH($M43,'Master data'!$EF:$EF,0))</f>
        <v>2.0986944130607552E-3</v>
      </c>
      <c r="W43" s="23">
        <f>INDEX('Master data'!E:E,MATCH(M43,'Master data'!$EF:$EF,0))</f>
        <v>3.0000000000000001E-3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4">
        <f t="shared" si="0"/>
        <v>42</v>
      </c>
      <c r="B44" s="24" t="str">
        <f>INDEX('Master data'!A:A,MATCH($A44,'Master data'!$EE:$EE,0))</f>
        <v>Joelinton</v>
      </c>
      <c r="C44" s="24" t="str">
        <f>INDEX('Master data'!B:B,MATCH($A44,'Master data'!$EE:$EE,0))</f>
        <v>Newcastle</v>
      </c>
      <c r="D44" s="24" t="str">
        <f>INDEX('Master data'!C:C,MATCH($A44,'Master data'!$EE:$EE,0))</f>
        <v>Striker</v>
      </c>
      <c r="E44" s="25">
        <f>INDEX('Master data'!H:H,MATCH($A44,'Master data'!$EE:$EE,0))</f>
        <v>3989000</v>
      </c>
      <c r="F44" s="25">
        <f>INDEX('Master data'!AL:AL,MATCH($A44,'Master data'!$EE:$EE,0))</f>
        <v>52532.956521739114</v>
      </c>
      <c r="G44" s="25">
        <f>INDEX('Master data'!DY:DY,MATCH($A44,'Master data'!$EE:$EE,0))</f>
        <v>48262.382521739113</v>
      </c>
      <c r="H44" s="25">
        <f>INDEX('Master data'!EA:EA,MATCH($A44,'Master data'!$EE:$EE,0))</f>
        <v>39890</v>
      </c>
      <c r="I44" s="25">
        <f>INDEX('Master data'!EC:EC,MATCH($A44,'Master data'!$EE:$EE,0))</f>
        <v>8372.3825217391131</v>
      </c>
      <c r="J44" s="26">
        <f>INDEX('Master data'!ED:ED,MATCH($A44,'Master data'!$EE:$EE,0))</f>
        <v>2.0988675161040644E-3</v>
      </c>
      <c r="K44" s="29">
        <f>INDEX('Master data'!E:E,MATCH($A44,'Master data'!$EE:$EE,0))</f>
        <v>1.4999999999999999E-2</v>
      </c>
      <c r="L44" s="13"/>
      <c r="M44" s="24">
        <f t="shared" si="1"/>
        <v>42</v>
      </c>
      <c r="N44" s="24" t="str">
        <f>INDEX('Master data'!A:A,MATCH($M44,'Master data'!$EF:$EF,0))</f>
        <v>Alphonse Areola</v>
      </c>
      <c r="O44" s="24" t="str">
        <f>INDEX('Master data'!B:B,MATCH($M44,'Master data'!$EF:$EF,0))</f>
        <v>Fulham</v>
      </c>
      <c r="P44" s="24" t="str">
        <f>INDEX('Master data'!C:C,MATCH($M44,'Master data'!$EF:$EF,0))</f>
        <v>Goalkeeper</v>
      </c>
      <c r="Q44" s="25">
        <f>INDEX('Master data'!H:H,MATCH($M44,'Master data'!$EF:$EF,0))</f>
        <v>4165000</v>
      </c>
      <c r="R44" s="25">
        <f>INDEX('Master data'!AL:AL,MATCH($A44,'Master data'!$EF:$EF,0))</f>
        <v>51120.725934760107</v>
      </c>
      <c r="S44" s="25">
        <f>INDEX('Master data'!DY:DY,MATCH($M44,'Master data'!$EF:$EF,0))</f>
        <v>50344.257934760106</v>
      </c>
      <c r="T44" s="25">
        <f>INDEX('Master data'!EA:EA,MATCH($M44,'Master data'!$EF:$EF,0))</f>
        <v>41650</v>
      </c>
      <c r="U44" s="25">
        <f>INDEX('Master data'!EC:EC,MATCH($M44,'Master data'!$EF:$EF,0))</f>
        <v>8694.2579347601059</v>
      </c>
      <c r="V44" s="26">
        <f>INDEX('Master data'!ED:ED,MATCH($M44,'Master data'!$EF:$EF,0))</f>
        <v>2.0874568870972643E-3</v>
      </c>
      <c r="W44" s="23">
        <f>INDEX('Master data'!E:E,MATCH(M44,'Master data'!$EF:$EF,0))</f>
        <v>2.5000000000000001E-2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4">
        <f t="shared" si="0"/>
        <v>43</v>
      </c>
      <c r="B45" s="24" t="str">
        <f>INDEX('Master data'!A:A,MATCH($A45,'Master data'!$EE:$EE,0))</f>
        <v>Matthew Lowton</v>
      </c>
      <c r="C45" s="24" t="str">
        <f>INDEX('Master data'!B:B,MATCH($A45,'Master data'!$EE:$EE,0))</f>
        <v>Burnley</v>
      </c>
      <c r="D45" s="24" t="str">
        <f>INDEX('Master data'!C:C,MATCH($A45,'Master data'!$EE:$EE,0))</f>
        <v>Defense</v>
      </c>
      <c r="E45" s="25">
        <f>INDEX('Master data'!H:H,MATCH($A45,'Master data'!$EE:$EE,0))</f>
        <v>3022000</v>
      </c>
      <c r="F45" s="25">
        <f>INDEX('Master data'!AL:AL,MATCH($A45,'Master data'!$EE:$EE,0))</f>
        <v>43779.36167570921</v>
      </c>
      <c r="G45" s="25">
        <f>INDEX('Master data'!DY:DY,MATCH($A45,'Master data'!$EE:$EE,0))</f>
        <v>37955.851675709207</v>
      </c>
      <c r="H45" s="25">
        <f>INDEX('Master data'!EA:EA,MATCH($A45,'Master data'!$EE:$EE,0))</f>
        <v>30220</v>
      </c>
      <c r="I45" s="25">
        <f>INDEX('Master data'!EC:EC,MATCH($A45,'Master data'!$EE:$EE,0))</f>
        <v>7735.8516757092075</v>
      </c>
      <c r="J45" s="26">
        <f>INDEX('Master data'!ED:ED,MATCH($A45,'Master data'!$EE:$EE,0))</f>
        <v>2.5598450283617498E-3</v>
      </c>
      <c r="K45" s="29">
        <f>INDEX('Master data'!E:E,MATCH($A45,'Master data'!$EE:$EE,0))</f>
        <v>2.7000000000000003E-2</v>
      </c>
      <c r="L45" s="13"/>
      <c r="M45" s="24">
        <f t="shared" si="1"/>
        <v>43</v>
      </c>
      <c r="N45" s="24" t="str">
        <f>INDEX('Master data'!A:A,MATCH($M45,'Master data'!$EF:$EF,0))</f>
        <v>Vitinha</v>
      </c>
      <c r="O45" s="24" t="str">
        <f>INDEX('Master data'!B:B,MATCH($M45,'Master data'!$EF:$EF,0))</f>
        <v>Wolverhampton</v>
      </c>
      <c r="P45" s="24" t="str">
        <f>INDEX('Master data'!C:C,MATCH($M45,'Master data'!$EF:$EF,0))</f>
        <v>Midfield</v>
      </c>
      <c r="Q45" s="25">
        <f>INDEX('Master data'!H:H,MATCH($M45,'Master data'!$EF:$EF,0))</f>
        <v>2490000</v>
      </c>
      <c r="R45" s="25">
        <f>INDEX('Master data'!AL:AL,MATCH($A45,'Master data'!$EF:$EF,0))</f>
        <v>34306.879084967317</v>
      </c>
      <c r="S45" s="25">
        <f>INDEX('Master data'!DY:DY,MATCH($M45,'Master data'!$EF:$EF,0))</f>
        <v>30036.305084967316</v>
      </c>
      <c r="T45" s="25">
        <f>INDEX('Master data'!EA:EA,MATCH($M45,'Master data'!$EF:$EF,0))</f>
        <v>24900</v>
      </c>
      <c r="U45" s="25">
        <f>INDEX('Master data'!EC:EC,MATCH($M45,'Master data'!$EF:$EF,0))</f>
        <v>5136.3050849673164</v>
      </c>
      <c r="V45" s="26">
        <f>INDEX('Master data'!ED:ED,MATCH($M45,'Master data'!$EF:$EF,0))</f>
        <v>2.0627731264928981E-3</v>
      </c>
      <c r="W45" s="23">
        <f>INDEX('Master data'!E:E,MATCH(M45,'Master data'!$EF:$EF,0))</f>
        <v>2.3E-2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4">
        <f t="shared" si="0"/>
        <v>44</v>
      </c>
      <c r="B46" s="24" t="str">
        <f>INDEX('Master data'!A:A,MATCH($A46,'Master data'!$EE:$EE,0))</f>
        <v>Craig Dawson</v>
      </c>
      <c r="C46" s="24" t="str">
        <f>INDEX('Master data'!B:B,MATCH($A46,'Master data'!$EE:$EE,0))</f>
        <v>West Ham</v>
      </c>
      <c r="D46" s="24" t="str">
        <f>INDEX('Master data'!C:C,MATCH($A46,'Master data'!$EE:$EE,0))</f>
        <v>Defense</v>
      </c>
      <c r="E46" s="25">
        <f>INDEX('Master data'!H:H,MATCH($A46,'Master data'!$EE:$EE,0))</f>
        <v>3469000</v>
      </c>
      <c r="F46" s="25">
        <f>INDEX('Master data'!AL:AL,MATCH($A46,'Master data'!$EE:$EE,0))</f>
        <v>48487.513032294577</v>
      </c>
      <c r="G46" s="25">
        <f>INDEX('Master data'!DY:DY,MATCH($A46,'Master data'!$EE:$EE,0))</f>
        <v>42275.769032294578</v>
      </c>
      <c r="H46" s="25">
        <f>INDEX('Master data'!EA:EA,MATCH($A46,'Master data'!$EE:$EE,0))</f>
        <v>34690</v>
      </c>
      <c r="I46" s="25">
        <f>INDEX('Master data'!EC:EC,MATCH($A46,'Master data'!$EE:$EE,0))</f>
        <v>7585.7690322945782</v>
      </c>
      <c r="J46" s="26">
        <f>INDEX('Master data'!ED:ED,MATCH($A46,'Master data'!$EE:$EE,0))</f>
        <v>2.1867307674530347E-3</v>
      </c>
      <c r="K46" s="29">
        <f>INDEX('Master data'!E:E,MATCH($A46,'Master data'!$EE:$EE,0))</f>
        <v>0.12</v>
      </c>
      <c r="L46" s="13"/>
      <c r="M46" s="24">
        <f t="shared" si="1"/>
        <v>44</v>
      </c>
      <c r="N46" s="24" t="str">
        <f>INDEX('Master data'!A:A,MATCH($M46,'Master data'!$EF:$EF,0))</f>
        <v>Edouard Mendy</v>
      </c>
      <c r="O46" s="24" t="str">
        <f>INDEX('Master data'!B:B,MATCH($M46,'Master data'!$EF:$EF,0))</f>
        <v>Chelsea</v>
      </c>
      <c r="P46" s="24" t="str">
        <f>INDEX('Master data'!C:C,MATCH($M46,'Master data'!$EF:$EF,0))</f>
        <v>Goalkeeper</v>
      </c>
      <c r="Q46" s="25">
        <f>INDEX('Master data'!H:H,MATCH($M46,'Master data'!$EF:$EF,0))</f>
        <v>7533000</v>
      </c>
      <c r="R46" s="25">
        <f>INDEX('Master data'!AL:AL,MATCH($A46,'Master data'!$EF:$EF,0))</f>
        <v>92031.588812843358</v>
      </c>
      <c r="S46" s="25">
        <f>INDEX('Master data'!DY:DY,MATCH($M46,'Master data'!$EF:$EF,0))</f>
        <v>90478.652812843357</v>
      </c>
      <c r="T46" s="25">
        <f>INDEX('Master data'!EA:EA,MATCH($M46,'Master data'!$EF:$EF,0))</f>
        <v>75330</v>
      </c>
      <c r="U46" s="25">
        <f>INDEX('Master data'!EC:EC,MATCH($M46,'Master data'!$EF:$EF,0))</f>
        <v>15148.652812843357</v>
      </c>
      <c r="V46" s="26">
        <f>INDEX('Master data'!ED:ED,MATCH($M46,'Master data'!$EF:$EF,0))</f>
        <v>2.0109720978153931E-3</v>
      </c>
      <c r="W46" s="23">
        <f>INDEX('Master data'!E:E,MATCH(M46,'Master data'!$EF:$EF,0))</f>
        <v>1.4999999999999999E-2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4">
        <f t="shared" si="0"/>
        <v>45</v>
      </c>
      <c r="B47" s="24" t="str">
        <f>INDEX('Master data'!A:A,MATCH($A47,'Master data'!$EE:$EE,0))</f>
        <v>Pascal Struijk</v>
      </c>
      <c r="C47" s="24" t="str">
        <f>INDEX('Master data'!B:B,MATCH($A47,'Master data'!$EE:$EE,0))</f>
        <v>Leeds United</v>
      </c>
      <c r="D47" s="24" t="str">
        <f>INDEX('Master data'!C:C,MATCH($A47,'Master data'!$EE:$EE,0))</f>
        <v>Defense</v>
      </c>
      <c r="E47" s="25">
        <f>INDEX('Master data'!H:H,MATCH($A47,'Master data'!$EE:$EE,0))</f>
        <v>3300000</v>
      </c>
      <c r="F47" s="25">
        <f>INDEX('Master data'!AL:AL,MATCH($A47,'Master data'!$EE:$EE,0))</f>
        <v>44984.695846390896</v>
      </c>
      <c r="G47" s="25">
        <f>INDEX('Master data'!DY:DY,MATCH($A47,'Master data'!$EE:$EE,0))</f>
        <v>40520.00484639089</v>
      </c>
      <c r="H47" s="25">
        <f>INDEX('Master data'!EA:EA,MATCH($A47,'Master data'!$EE:$EE,0))</f>
        <v>33000</v>
      </c>
      <c r="I47" s="25">
        <f>INDEX('Master data'!EC:EC,MATCH($A47,'Master data'!$EE:$EE,0))</f>
        <v>7520.0048463908897</v>
      </c>
      <c r="J47" s="26">
        <f>INDEX('Master data'!ED:ED,MATCH($A47,'Master data'!$EE:$EE,0))</f>
        <v>2.2787893473911786E-3</v>
      </c>
      <c r="K47" s="29">
        <f>INDEX('Master data'!E:E,MATCH($A47,'Master data'!$EE:$EE,0))</f>
        <v>1.9E-2</v>
      </c>
      <c r="L47" s="13"/>
      <c r="M47" s="24">
        <f t="shared" si="1"/>
        <v>45</v>
      </c>
      <c r="N47" s="24" t="str">
        <f>INDEX('Master data'!A:A,MATCH($M47,'Master data'!$EF:$EF,0))</f>
        <v>David McGoldrick</v>
      </c>
      <c r="O47" s="24" t="str">
        <f>INDEX('Master data'!B:B,MATCH($M47,'Master data'!$EF:$EF,0))</f>
        <v>Sheffield United</v>
      </c>
      <c r="P47" s="24" t="str">
        <f>INDEX('Master data'!C:C,MATCH($M47,'Master data'!$EF:$EF,0))</f>
        <v>Striker</v>
      </c>
      <c r="Q47" s="25">
        <f>INDEX('Master data'!H:H,MATCH($M47,'Master data'!$EF:$EF,0))</f>
        <v>4327000</v>
      </c>
      <c r="R47" s="25">
        <f>INDEX('Master data'!AL:AL,MATCH($A47,'Master data'!$EF:$EF,0))</f>
        <v>59496</v>
      </c>
      <c r="S47" s="25">
        <f>INDEX('Master data'!DY:DY,MATCH($M47,'Master data'!$EF:$EF,0))</f>
        <v>51731.32</v>
      </c>
      <c r="T47" s="25">
        <f>INDEX('Master data'!EA:EA,MATCH($M47,'Master data'!$EF:$EF,0))</f>
        <v>43270</v>
      </c>
      <c r="U47" s="25">
        <f>INDEX('Master data'!EC:EC,MATCH($M47,'Master data'!$EF:$EF,0))</f>
        <v>8461.32</v>
      </c>
      <c r="V47" s="26">
        <f>INDEX('Master data'!ED:ED,MATCH($M47,'Master data'!$EF:$EF,0))</f>
        <v>1.9554703027501734E-3</v>
      </c>
      <c r="W47" s="23">
        <f>INDEX('Master data'!E:E,MATCH(M47,'Master data'!$EF:$EF,0))</f>
        <v>2E-3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4">
        <f t="shared" si="0"/>
        <v>46</v>
      </c>
      <c r="B48" s="24" t="str">
        <f>INDEX('Master data'!A:A,MATCH($A48,'Master data'!$EE:$EE,0))</f>
        <v>Stuart Dallas</v>
      </c>
      <c r="C48" s="24" t="str">
        <f>INDEX('Master data'!B:B,MATCH($A48,'Master data'!$EE:$EE,0))</f>
        <v>Leeds United</v>
      </c>
      <c r="D48" s="24" t="str">
        <f>INDEX('Master data'!C:C,MATCH($A48,'Master data'!$EE:$EE,0))</f>
        <v>Defense</v>
      </c>
      <c r="E48" s="25">
        <f>INDEX('Master data'!H:H,MATCH($A48,'Master data'!$EE:$EE,0))</f>
        <v>5060000</v>
      </c>
      <c r="F48" s="25">
        <f>INDEX('Master data'!AL:AL,MATCH($A48,'Master data'!$EE:$EE,0))</f>
        <v>66817.439209222764</v>
      </c>
      <c r="G48" s="25">
        <f>INDEX('Master data'!DY:DY,MATCH($A48,'Master data'!$EE:$EE,0))</f>
        <v>57888.057209222759</v>
      </c>
      <c r="H48" s="25">
        <f>INDEX('Master data'!EA:EA,MATCH($A48,'Master data'!$EE:$EE,0))</f>
        <v>50600</v>
      </c>
      <c r="I48" s="25">
        <f>INDEX('Master data'!EC:EC,MATCH($A48,'Master data'!$EE:$EE,0))</f>
        <v>7288.0572092227594</v>
      </c>
      <c r="J48" s="26">
        <f>INDEX('Master data'!ED:ED,MATCH($A48,'Master data'!$EE:$EE,0))</f>
        <v>1.4403275117041026E-3</v>
      </c>
      <c r="K48" s="29">
        <f>INDEX('Master data'!E:E,MATCH($A48,'Master data'!$EE:$EE,0))</f>
        <v>0.155</v>
      </c>
      <c r="L48" s="13"/>
      <c r="M48" s="24">
        <f t="shared" si="1"/>
        <v>46</v>
      </c>
      <c r="N48" s="24" t="str">
        <f>INDEX('Master data'!A:A,MATCH($M48,'Master data'!$EF:$EF,0))</f>
        <v>Fabio Silva</v>
      </c>
      <c r="O48" s="24" t="str">
        <f>INDEX('Master data'!B:B,MATCH($M48,'Master data'!$EF:$EF,0))</f>
        <v>Wolverhampton</v>
      </c>
      <c r="P48" s="24" t="str">
        <f>INDEX('Master data'!C:C,MATCH($M48,'Master data'!$EF:$EF,0))</f>
        <v>Striker</v>
      </c>
      <c r="Q48" s="25">
        <f>INDEX('Master data'!H:H,MATCH($M48,'Master data'!$EF:$EF,0))</f>
        <v>3591000</v>
      </c>
      <c r="R48" s="25">
        <f>INDEX('Master data'!AL:AL,MATCH($A48,'Master data'!$EF:$EF,0))</f>
        <v>48684.003267973851</v>
      </c>
      <c r="S48" s="25">
        <f>INDEX('Master data'!DY:DY,MATCH($M48,'Master data'!$EF:$EF,0))</f>
        <v>42666.37626797385</v>
      </c>
      <c r="T48" s="25">
        <f>INDEX('Master data'!EA:EA,MATCH($M48,'Master data'!$EF:$EF,0))</f>
        <v>35910</v>
      </c>
      <c r="U48" s="25">
        <f>INDEX('Master data'!EC:EC,MATCH($M48,'Master data'!$EF:$EF,0))</f>
        <v>6756.3762679738502</v>
      </c>
      <c r="V48" s="26">
        <f>INDEX('Master data'!ED:ED,MATCH($M48,'Master data'!$EF:$EF,0))</f>
        <v>1.8814748727301171E-3</v>
      </c>
      <c r="W48" s="23">
        <f>INDEX('Master data'!E:E,MATCH(M48,'Master data'!$EF:$EF,0))</f>
        <v>0.125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4">
        <f t="shared" si="0"/>
        <v>47</v>
      </c>
      <c r="B49" s="24" t="str">
        <f>INDEX('Master data'!A:A,MATCH($A49,'Master data'!$EE:$EE,0))</f>
        <v>Bukayo Saka</v>
      </c>
      <c r="C49" s="24" t="str">
        <f>INDEX('Master data'!B:B,MATCH($A49,'Master data'!$EE:$EE,0))</f>
        <v>Arsenal</v>
      </c>
      <c r="D49" s="24" t="str">
        <f>INDEX('Master data'!C:C,MATCH($A49,'Master data'!$EE:$EE,0))</f>
        <v>Midfield</v>
      </c>
      <c r="E49" s="25">
        <f>INDEX('Master data'!H:H,MATCH($A49,'Master data'!$EE:$EE,0))</f>
        <v>4794000</v>
      </c>
      <c r="F49" s="25">
        <f>INDEX('Master data'!AL:AL,MATCH($A49,'Master data'!$EE:$EE,0))</f>
        <v>58998.719576719566</v>
      </c>
      <c r="G49" s="25">
        <f>INDEX('Master data'!DY:DY,MATCH($A49,'Master data'!$EE:$EE,0))</f>
        <v>55116.37957671957</v>
      </c>
      <c r="H49" s="25">
        <f>INDEX('Master data'!EA:EA,MATCH($A49,'Master data'!$EE:$EE,0))</f>
        <v>47940</v>
      </c>
      <c r="I49" s="25">
        <f>INDEX('Master data'!EC:EC,MATCH($A49,'Master data'!$EE:$EE,0))</f>
        <v>7176.3795767195697</v>
      </c>
      <c r="J49" s="26">
        <f>INDEX('Master data'!ED:ED,MATCH($A49,'Master data'!$EE:$EE,0))</f>
        <v>1.4969502663161388E-3</v>
      </c>
      <c r="K49" s="29">
        <f>INDEX('Master data'!E:E,MATCH($A49,'Master data'!$EE:$EE,0))</f>
        <v>0.20899999999999999</v>
      </c>
      <c r="L49" s="13"/>
      <c r="M49" s="24">
        <f t="shared" si="1"/>
        <v>47</v>
      </c>
      <c r="N49" s="24" t="str">
        <f>INDEX('Master data'!A:A,MATCH($M49,'Master data'!$EF:$EF,0))</f>
        <v>Tim Ream</v>
      </c>
      <c r="O49" s="24" t="str">
        <f>INDEX('Master data'!B:B,MATCH($M49,'Master data'!$EF:$EF,0))</f>
        <v>Fulham</v>
      </c>
      <c r="P49" s="24" t="str">
        <f>INDEX('Master data'!C:C,MATCH($M49,'Master data'!$EF:$EF,0))</f>
        <v>Defense</v>
      </c>
      <c r="Q49" s="25">
        <f>INDEX('Master data'!H:H,MATCH($M49,'Master data'!$EF:$EF,0))</f>
        <v>2409000</v>
      </c>
      <c r="R49" s="25">
        <f>INDEX('Master data'!AL:AL,MATCH($A49,'Master data'!$EF:$EF,0))</f>
        <v>32673.303440255986</v>
      </c>
      <c r="S49" s="25">
        <f>INDEX('Master data'!DY:DY,MATCH($M49,'Master data'!$EF:$EF,0))</f>
        <v>28208.612440255984</v>
      </c>
      <c r="T49" s="25">
        <f>INDEX('Master data'!EA:EA,MATCH($M49,'Master data'!$EF:$EF,0))</f>
        <v>24090</v>
      </c>
      <c r="U49" s="25">
        <f>INDEX('Master data'!EC:EC,MATCH($M49,'Master data'!$EF:$EF,0))</f>
        <v>4118.6124402559835</v>
      </c>
      <c r="V49" s="26">
        <f>INDEX('Master data'!ED:ED,MATCH($M49,'Master data'!$EF:$EF,0))</f>
        <v>1.7096772271714335E-3</v>
      </c>
      <c r="W49" s="23">
        <f>INDEX('Master data'!E:E,MATCH(M49,'Master data'!$EF:$EF,0))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4">
        <f t="shared" si="0"/>
        <v>48</v>
      </c>
      <c r="B50" s="24" t="str">
        <f>INDEX('Master data'!A:A,MATCH($A50,'Master data'!$EE:$EE,0))</f>
        <v>Fabio Silva</v>
      </c>
      <c r="C50" s="24" t="str">
        <f>INDEX('Master data'!B:B,MATCH($A50,'Master data'!$EE:$EE,0))</f>
        <v>Wolverhampton</v>
      </c>
      <c r="D50" s="24" t="str">
        <f>INDEX('Master data'!C:C,MATCH($A50,'Master data'!$EE:$EE,0))</f>
        <v>Striker</v>
      </c>
      <c r="E50" s="25">
        <f>INDEX('Master data'!H:H,MATCH($A50,'Master data'!$EE:$EE,0))</f>
        <v>3591000</v>
      </c>
      <c r="F50" s="25">
        <f>INDEX('Master data'!AL:AL,MATCH($A50,'Master data'!$EE:$EE,0))</f>
        <v>48684.003267973851</v>
      </c>
      <c r="G50" s="25">
        <f>INDEX('Master data'!DY:DY,MATCH($A50,'Master data'!$EE:$EE,0))</f>
        <v>42666.37626797385</v>
      </c>
      <c r="H50" s="25">
        <f>INDEX('Master data'!EA:EA,MATCH($A50,'Master data'!$EE:$EE,0))</f>
        <v>35910</v>
      </c>
      <c r="I50" s="25">
        <f>INDEX('Master data'!EC:EC,MATCH($A50,'Master data'!$EE:$EE,0))</f>
        <v>6756.3762679738502</v>
      </c>
      <c r="J50" s="26">
        <f>INDEX('Master data'!ED:ED,MATCH($A50,'Master data'!$EE:$EE,0))</f>
        <v>1.8814748727301171E-3</v>
      </c>
      <c r="K50" s="29">
        <f>INDEX('Master data'!E:E,MATCH($A50,'Master data'!$EE:$EE,0))</f>
        <v>0.125</v>
      </c>
      <c r="L50" s="13"/>
      <c r="M50" s="24">
        <f t="shared" si="1"/>
        <v>48</v>
      </c>
      <c r="N50" s="24" t="str">
        <f>INDEX('Master data'!A:A,MATCH($M50,'Master data'!$EF:$EF,0))</f>
        <v>Jack Cork</v>
      </c>
      <c r="O50" s="24" t="str">
        <f>INDEX('Master data'!B:B,MATCH($M50,'Master data'!$EF:$EF,0))</f>
        <v>Burnley</v>
      </c>
      <c r="P50" s="24" t="str">
        <f>INDEX('Master data'!C:C,MATCH($M50,'Master data'!$EF:$EF,0))</f>
        <v>Midfield</v>
      </c>
      <c r="Q50" s="25">
        <f>INDEX('Master data'!H:H,MATCH($M50,'Master data'!$EF:$EF,0))</f>
        <v>2021000</v>
      </c>
      <c r="R50" s="25">
        <f>INDEX('Master data'!AL:AL,MATCH($A50,'Master data'!$EF:$EF,0))</f>
        <v>28548.473684210519</v>
      </c>
      <c r="S50" s="25">
        <f>INDEX('Master data'!DY:DY,MATCH($M50,'Master data'!$EF:$EF,0))</f>
        <v>23501.431684210522</v>
      </c>
      <c r="T50" s="25">
        <f>INDEX('Master data'!EA:EA,MATCH($M50,'Master data'!$EF:$EF,0))</f>
        <v>20210</v>
      </c>
      <c r="U50" s="25">
        <f>INDEX('Master data'!EC:EC,MATCH($M50,'Master data'!$EF:$EF,0))</f>
        <v>3291.4316842105218</v>
      </c>
      <c r="V50" s="26">
        <f>INDEX('Master data'!ED:ED,MATCH($M50,'Master data'!$EF:$EF,0))</f>
        <v>1.6286153806088677E-3</v>
      </c>
      <c r="W50" s="23">
        <f>INDEX('Master data'!E:E,MATCH(M50,'Master data'!$EF:$EF,0))</f>
        <v>8.0000000000000002E-3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4">
        <f t="shared" si="0"/>
        <v>49</v>
      </c>
      <c r="B51" s="24" t="str">
        <f>INDEX('Master data'!A:A,MATCH($A51,'Master data'!$EE:$EE,0))</f>
        <v>Alexis Mac Allister</v>
      </c>
      <c r="C51" s="24" t="str">
        <f>INDEX('Master data'!B:B,MATCH($A51,'Master data'!$EE:$EE,0))</f>
        <v>Brighton and Hove</v>
      </c>
      <c r="D51" s="24" t="str">
        <f>INDEX('Master data'!C:C,MATCH($A51,'Master data'!$EE:$EE,0))</f>
        <v>Midfield</v>
      </c>
      <c r="E51" s="25">
        <f>INDEX('Master data'!H:H,MATCH($A51,'Master data'!$EE:$EE,0))</f>
        <v>3175000</v>
      </c>
      <c r="F51" s="25">
        <f>INDEX('Master data'!AL:AL,MATCH($A51,'Master data'!$EE:$EE,0))</f>
        <v>43654.51376146789</v>
      </c>
      <c r="G51" s="25">
        <f>INDEX('Master data'!DY:DY,MATCH($A51,'Master data'!$EE:$EE,0))</f>
        <v>38413.354761467897</v>
      </c>
      <c r="H51" s="25">
        <f>INDEX('Master data'!EA:EA,MATCH($A51,'Master data'!$EE:$EE,0))</f>
        <v>31750</v>
      </c>
      <c r="I51" s="25">
        <f>INDEX('Master data'!EC:EC,MATCH($A51,'Master data'!$EE:$EE,0))</f>
        <v>6663.3547614678973</v>
      </c>
      <c r="J51" s="26">
        <f>INDEX('Master data'!ED:ED,MATCH($A51,'Master data'!$EE:$EE,0))</f>
        <v>2.0986944130607552E-3</v>
      </c>
      <c r="K51" s="29">
        <f>INDEX('Master data'!E:E,MATCH($A51,'Master data'!$EE:$EE,0))</f>
        <v>3.0000000000000001E-3</v>
      </c>
      <c r="L51" s="13"/>
      <c r="M51" s="24">
        <f t="shared" si="1"/>
        <v>49</v>
      </c>
      <c r="N51" s="24" t="str">
        <f>INDEX('Master data'!A:A,MATCH($M51,'Master data'!$EF:$EF,0))</f>
        <v>Hal Robson-Kanu</v>
      </c>
      <c r="O51" s="24" t="str">
        <f>INDEX('Master data'!B:B,MATCH($M51,'Master data'!$EF:$EF,0))</f>
        <v>West Bromwich</v>
      </c>
      <c r="P51" s="24" t="str">
        <f>INDEX('Master data'!C:C,MATCH($M51,'Master data'!$EF:$EF,0))</f>
        <v>Striker</v>
      </c>
      <c r="Q51" s="25">
        <f>INDEX('Master data'!H:H,MATCH($M51,'Master data'!$EF:$EF,0))</f>
        <v>2523000</v>
      </c>
      <c r="R51" s="25">
        <f>INDEX('Master data'!AL:AL,MATCH($A51,'Master data'!$EF:$EF,0))</f>
        <v>38547.203539823007</v>
      </c>
      <c r="S51" s="25">
        <f>INDEX('Master data'!DY:DY,MATCH($M51,'Master data'!$EF:$EF,0))</f>
        <v>29229.587539823005</v>
      </c>
      <c r="T51" s="25">
        <f>INDEX('Master data'!EA:EA,MATCH($M51,'Master data'!$EF:$EF,0))</f>
        <v>25230</v>
      </c>
      <c r="U51" s="25">
        <f>INDEX('Master data'!EC:EC,MATCH($M51,'Master data'!$EF:$EF,0))</f>
        <v>3999.5875398230055</v>
      </c>
      <c r="V51" s="26">
        <f>INDEX('Master data'!ED:ED,MATCH($M51,'Master data'!$EF:$EF,0))</f>
        <v>1.5852507094026975E-3</v>
      </c>
      <c r="W51" s="23">
        <f>INDEX('Master data'!E:E,MATCH(M51,'Master data'!$EF:$EF,0))</f>
        <v>1E-3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4">
        <f t="shared" si="0"/>
        <v>50</v>
      </c>
      <c r="B52" s="24" t="str">
        <f>INDEX('Master data'!A:A,MATCH($A52,'Master data'!$EE:$EE,0))</f>
        <v>Paul Dummett</v>
      </c>
      <c r="C52" s="24" t="str">
        <f>INDEX('Master data'!B:B,MATCH($A52,'Master data'!$EE:$EE,0))</f>
        <v>Newcastle</v>
      </c>
      <c r="D52" s="24" t="str">
        <f>INDEX('Master data'!C:C,MATCH($A52,'Master data'!$EE:$EE,0))</f>
        <v>Defense</v>
      </c>
      <c r="E52" s="25">
        <f>INDEX('Master data'!H:H,MATCH($A52,'Master data'!$EE:$EE,0))</f>
        <v>2382000</v>
      </c>
      <c r="F52" s="25">
        <f>INDEX('Master data'!AL:AL,MATCH($A52,'Master data'!$EE:$EE,0))</f>
        <v>35905.83911925109</v>
      </c>
      <c r="G52" s="25">
        <f>INDEX('Master data'!DY:DY,MATCH($A52,'Master data'!$EE:$EE,0))</f>
        <v>30082.329119251091</v>
      </c>
      <c r="H52" s="25">
        <f>INDEX('Master data'!EA:EA,MATCH($A52,'Master data'!$EE:$EE,0))</f>
        <v>23820</v>
      </c>
      <c r="I52" s="25">
        <f>INDEX('Master data'!EC:EC,MATCH($A52,'Master data'!$EE:$EE,0))</f>
        <v>6262.3291192510915</v>
      </c>
      <c r="J52" s="26">
        <f>INDEX('Master data'!ED:ED,MATCH($A52,'Master data'!$EE:$EE,0))</f>
        <v>2.6290214606427757E-3</v>
      </c>
      <c r="K52" s="29">
        <f>INDEX('Master data'!E:E,MATCH($A52,'Master data'!$EE:$EE,0))</f>
        <v>3.2000000000000001E-2</v>
      </c>
      <c r="L52" s="13"/>
      <c r="M52" s="24">
        <f t="shared" si="1"/>
        <v>50</v>
      </c>
      <c r="N52" s="24" t="str">
        <f>INDEX('Master data'!A:A,MATCH($M52,'Master data'!$EF:$EF,0))</f>
        <v>Patrick Bamford</v>
      </c>
      <c r="O52" s="24" t="str">
        <f>INDEX('Master data'!B:B,MATCH($M52,'Master data'!$EF:$EF,0))</f>
        <v>Leeds United</v>
      </c>
      <c r="P52" s="24" t="str">
        <f>INDEX('Master data'!C:C,MATCH($M52,'Master data'!$EF:$EF,0))</f>
        <v>Striker</v>
      </c>
      <c r="Q52" s="25">
        <f>INDEX('Master data'!H:H,MATCH($M52,'Master data'!$EF:$EF,0))</f>
        <v>7466000</v>
      </c>
      <c r="R52" s="25">
        <f>INDEX('Master data'!AL:AL,MATCH($A52,'Master data'!$EF:$EF,0))</f>
        <v>90635.097345132745</v>
      </c>
      <c r="S52" s="25">
        <f>INDEX('Master data'!DY:DY,MATCH($M52,'Master data'!$EF:$EF,0))</f>
        <v>86364.523345132737</v>
      </c>
      <c r="T52" s="25">
        <f>INDEX('Master data'!EA:EA,MATCH($M52,'Master data'!$EF:$EF,0))</f>
        <v>74660</v>
      </c>
      <c r="U52" s="25">
        <f>INDEX('Master data'!EC:EC,MATCH($M52,'Master data'!$EF:$EF,0))</f>
        <v>11704.523345132737</v>
      </c>
      <c r="V52" s="26">
        <f>INDEX('Master data'!ED:ED,MATCH($M52,'Master data'!$EF:$EF,0))</f>
        <v>1.567710064978936E-3</v>
      </c>
      <c r="W52" s="23">
        <f>INDEX('Master data'!E:E,MATCH(M52,'Master data'!$EF:$EF,0))</f>
        <v>0.18899999999999997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4">
        <f t="shared" si="0"/>
        <v>51</v>
      </c>
      <c r="B53" s="24" t="str">
        <f>INDEX('Master data'!A:A,MATCH($A53,'Master data'!$EE:$EE,0))</f>
        <v>Vitinha</v>
      </c>
      <c r="C53" s="24" t="str">
        <f>INDEX('Master data'!B:B,MATCH($A53,'Master data'!$EE:$EE,0))</f>
        <v>Wolverhampton</v>
      </c>
      <c r="D53" s="24" t="str">
        <f>INDEX('Master data'!C:C,MATCH($A53,'Master data'!$EE:$EE,0))</f>
        <v>Midfield</v>
      </c>
      <c r="E53" s="25">
        <f>INDEX('Master data'!H:H,MATCH($A53,'Master data'!$EE:$EE,0))</f>
        <v>2490000</v>
      </c>
      <c r="F53" s="25">
        <f>INDEX('Master data'!AL:AL,MATCH($A53,'Master data'!$EE:$EE,0))</f>
        <v>34306.879084967317</v>
      </c>
      <c r="G53" s="25">
        <f>INDEX('Master data'!DY:DY,MATCH($A53,'Master data'!$EE:$EE,0))</f>
        <v>30036.305084967316</v>
      </c>
      <c r="H53" s="25">
        <f>INDEX('Master data'!EA:EA,MATCH($A53,'Master data'!$EE:$EE,0))</f>
        <v>24900</v>
      </c>
      <c r="I53" s="25">
        <f>INDEX('Master data'!EC:EC,MATCH($A53,'Master data'!$EE:$EE,0))</f>
        <v>5136.3050849673164</v>
      </c>
      <c r="J53" s="26">
        <f>INDEX('Master data'!ED:ED,MATCH($A53,'Master data'!$EE:$EE,0))</f>
        <v>2.0627731264928981E-3</v>
      </c>
      <c r="K53" s="29">
        <f>INDEX('Master data'!E:E,MATCH($A53,'Master data'!$EE:$EE,0))</f>
        <v>2.3E-2</v>
      </c>
      <c r="L53" s="13"/>
      <c r="M53" s="24">
        <f t="shared" si="1"/>
        <v>51</v>
      </c>
      <c r="N53" s="24" t="str">
        <f>INDEX('Master data'!A:A,MATCH($M53,'Master data'!$EF:$EF,0))</f>
        <v>Kasper Schmeichel</v>
      </c>
      <c r="O53" s="24" t="str">
        <f>INDEX('Master data'!B:B,MATCH($M53,'Master data'!$EF:$EF,0))</f>
        <v>Leicester City</v>
      </c>
      <c r="P53" s="24" t="str">
        <f>INDEX('Master data'!C:C,MATCH($M53,'Master data'!$EF:$EF,0))</f>
        <v>Goalkeeper</v>
      </c>
      <c r="Q53" s="25">
        <f>INDEX('Master data'!H:H,MATCH($M53,'Master data'!$EF:$EF,0))</f>
        <v>6615000</v>
      </c>
      <c r="R53" s="25">
        <f>INDEX('Master data'!AL:AL,MATCH($A53,'Master data'!$EF:$EF,0))</f>
        <v>76084.691814895035</v>
      </c>
      <c r="S53" s="25">
        <f>INDEX('Master data'!DY:DY,MATCH($M53,'Master data'!$EF:$EF,0))</f>
        <v>76084.691814895035</v>
      </c>
      <c r="T53" s="25">
        <f>INDEX('Master data'!EA:EA,MATCH($M53,'Master data'!$EF:$EF,0))</f>
        <v>66150</v>
      </c>
      <c r="U53" s="25">
        <f>INDEX('Master data'!EC:EC,MATCH($M53,'Master data'!$EF:$EF,0))</f>
        <v>9934.6918148950353</v>
      </c>
      <c r="V53" s="26">
        <f>INDEX('Master data'!ED:ED,MATCH($M53,'Master data'!$EF:$EF,0))</f>
        <v>1.5018430559176168E-3</v>
      </c>
      <c r="W53" s="23">
        <f>INDEX('Master data'!E:E,MATCH(M53,'Master data'!$EF:$EF,0))</f>
        <v>8.5000000000000006E-2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4">
        <f t="shared" si="0"/>
        <v>52</v>
      </c>
      <c r="B54" s="24" t="str">
        <f>INDEX('Master data'!A:A,MATCH($A54,'Master data'!$EE:$EE,0))</f>
        <v>Liam Cooper</v>
      </c>
      <c r="C54" s="24" t="str">
        <f>INDEX('Master data'!B:B,MATCH($A54,'Master data'!$EE:$EE,0))</f>
        <v>Leeds United</v>
      </c>
      <c r="D54" s="24" t="str">
        <f>INDEX('Master data'!C:C,MATCH($A54,'Master data'!$EE:$EE,0))</f>
        <v>Defense</v>
      </c>
      <c r="E54" s="25">
        <f>INDEX('Master data'!H:H,MATCH($A54,'Master data'!$EE:$EE,0))</f>
        <v>3359000</v>
      </c>
      <c r="F54" s="25">
        <f>INDEX('Master data'!AL:AL,MATCH($A54,'Master data'!$EE:$EE,0))</f>
        <v>44721.863987983816</v>
      </c>
      <c r="G54" s="25">
        <f>INDEX('Master data'!DY:DY,MATCH($A54,'Master data'!$EE:$EE,0))</f>
        <v>38510.119987983817</v>
      </c>
      <c r="H54" s="25">
        <f>INDEX('Master data'!EA:EA,MATCH($A54,'Master data'!$EE:$EE,0))</f>
        <v>33590</v>
      </c>
      <c r="I54" s="25">
        <f>INDEX('Master data'!EC:EC,MATCH($A54,'Master data'!$EE:$EE,0))</f>
        <v>4920.1199879838168</v>
      </c>
      <c r="J54" s="26">
        <f>INDEX('Master data'!ED:ED,MATCH($A54,'Master data'!$EE:$EE,0))</f>
        <v>1.4647573646870548E-3</v>
      </c>
      <c r="K54" s="29">
        <f>INDEX('Master data'!E:E,MATCH($A54,'Master data'!$EE:$EE,0))</f>
        <v>4.0000000000000001E-3</v>
      </c>
      <c r="L54" s="13"/>
      <c r="M54" s="24">
        <f t="shared" si="1"/>
        <v>52</v>
      </c>
      <c r="N54" s="24" t="str">
        <f>INDEX('Master data'!A:A,MATCH($M54,'Master data'!$EF:$EF,0))</f>
        <v>Bukayo Saka</v>
      </c>
      <c r="O54" s="24" t="str">
        <f>INDEX('Master data'!B:B,MATCH($M54,'Master data'!$EF:$EF,0))</f>
        <v>Arsenal</v>
      </c>
      <c r="P54" s="24" t="str">
        <f>INDEX('Master data'!C:C,MATCH($M54,'Master data'!$EF:$EF,0))</f>
        <v>Midfield</v>
      </c>
      <c r="Q54" s="25">
        <f>INDEX('Master data'!H:H,MATCH($M54,'Master data'!$EF:$EF,0))</f>
        <v>4794000</v>
      </c>
      <c r="R54" s="25">
        <f>INDEX('Master data'!AL:AL,MATCH($A54,'Master data'!$EF:$EF,0))</f>
        <v>58998.719576719566</v>
      </c>
      <c r="S54" s="25">
        <f>INDEX('Master data'!DY:DY,MATCH($M54,'Master data'!$EF:$EF,0))</f>
        <v>55116.37957671957</v>
      </c>
      <c r="T54" s="25">
        <f>INDEX('Master data'!EA:EA,MATCH($M54,'Master data'!$EF:$EF,0))</f>
        <v>47940</v>
      </c>
      <c r="U54" s="25">
        <f>INDEX('Master data'!EC:EC,MATCH($M54,'Master data'!$EF:$EF,0))</f>
        <v>7176.3795767195697</v>
      </c>
      <c r="V54" s="26">
        <f>INDEX('Master data'!ED:ED,MATCH($M54,'Master data'!$EF:$EF,0))</f>
        <v>1.4969502663161388E-3</v>
      </c>
      <c r="W54" s="23">
        <f>INDEX('Master data'!E:E,MATCH(M54,'Master data'!$EF:$EF,0))</f>
        <v>0.20899999999999999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4">
        <f t="shared" si="0"/>
        <v>53</v>
      </c>
      <c r="B55" s="24" t="str">
        <f>INDEX('Master data'!A:A,MATCH($A55,'Master data'!$EE:$EE,0))</f>
        <v>Tim Ream</v>
      </c>
      <c r="C55" s="24" t="str">
        <f>INDEX('Master data'!B:B,MATCH($A55,'Master data'!$EE:$EE,0))</f>
        <v>Fulham</v>
      </c>
      <c r="D55" s="24" t="str">
        <f>INDEX('Master data'!C:C,MATCH($A55,'Master data'!$EE:$EE,0))</f>
        <v>Defense</v>
      </c>
      <c r="E55" s="25">
        <f>INDEX('Master data'!H:H,MATCH($A55,'Master data'!$EE:$EE,0))</f>
        <v>2409000</v>
      </c>
      <c r="F55" s="25">
        <f>INDEX('Master data'!AL:AL,MATCH($A55,'Master data'!$EE:$EE,0))</f>
        <v>32673.303440255986</v>
      </c>
      <c r="G55" s="25">
        <f>INDEX('Master data'!DY:DY,MATCH($A55,'Master data'!$EE:$EE,0))</f>
        <v>28208.612440255984</v>
      </c>
      <c r="H55" s="25">
        <f>INDEX('Master data'!EA:EA,MATCH($A55,'Master data'!$EE:$EE,0))</f>
        <v>24090</v>
      </c>
      <c r="I55" s="25">
        <f>INDEX('Master data'!EC:EC,MATCH($A55,'Master data'!$EE:$EE,0))</f>
        <v>4118.6124402559835</v>
      </c>
      <c r="J55" s="26">
        <f>INDEX('Master data'!ED:ED,MATCH($A55,'Master data'!$EE:$EE,0))</f>
        <v>1.7096772271714335E-3</v>
      </c>
      <c r="K55" s="29">
        <f>INDEX('Master data'!E:E,MATCH($A55,'Master data'!$EE:$EE,0))</f>
        <v>0</v>
      </c>
      <c r="L55" s="13"/>
      <c r="M55" s="24">
        <f t="shared" si="1"/>
        <v>53</v>
      </c>
      <c r="N55" s="24" t="str">
        <f>INDEX('Master data'!A:A,MATCH($M55,'Master data'!$EF:$EF,0))</f>
        <v>Liam Cooper</v>
      </c>
      <c r="O55" s="24" t="str">
        <f>INDEX('Master data'!B:B,MATCH($M55,'Master data'!$EF:$EF,0))</f>
        <v>Leeds United</v>
      </c>
      <c r="P55" s="24" t="str">
        <f>INDEX('Master data'!C:C,MATCH($M55,'Master data'!$EF:$EF,0))</f>
        <v>Defense</v>
      </c>
      <c r="Q55" s="25">
        <f>INDEX('Master data'!H:H,MATCH($M55,'Master data'!$EF:$EF,0))</f>
        <v>3359000</v>
      </c>
      <c r="R55" s="25">
        <f>INDEX('Master data'!AL:AL,MATCH($A55,'Master data'!$EF:$EF,0))</f>
        <v>44721.863987983816</v>
      </c>
      <c r="S55" s="25">
        <f>INDEX('Master data'!DY:DY,MATCH($M55,'Master data'!$EF:$EF,0))</f>
        <v>38510.119987983817</v>
      </c>
      <c r="T55" s="25">
        <f>INDEX('Master data'!EA:EA,MATCH($M55,'Master data'!$EF:$EF,0))</f>
        <v>33590</v>
      </c>
      <c r="U55" s="25">
        <f>INDEX('Master data'!EC:EC,MATCH($M55,'Master data'!$EF:$EF,0))</f>
        <v>4920.1199879838168</v>
      </c>
      <c r="V55" s="26">
        <f>INDEX('Master data'!ED:ED,MATCH($M55,'Master data'!$EF:$EF,0))</f>
        <v>1.4647573646870548E-3</v>
      </c>
      <c r="W55" s="23">
        <f>INDEX('Master data'!E:E,MATCH(M55,'Master data'!$EF:$EF,0))</f>
        <v>4.0000000000000001E-3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4">
        <f t="shared" si="0"/>
        <v>54</v>
      </c>
      <c r="B56" s="24" t="str">
        <f>INDEX('Master data'!A:A,MATCH($A56,'Master data'!$EE:$EE,0))</f>
        <v>Hal Robson-Kanu</v>
      </c>
      <c r="C56" s="24" t="str">
        <f>INDEX('Master data'!B:B,MATCH($A56,'Master data'!$EE:$EE,0))</f>
        <v>West Bromwich</v>
      </c>
      <c r="D56" s="24" t="str">
        <f>INDEX('Master data'!C:C,MATCH($A56,'Master data'!$EE:$EE,0))</f>
        <v>Striker</v>
      </c>
      <c r="E56" s="25">
        <f>INDEX('Master data'!H:H,MATCH($A56,'Master data'!$EE:$EE,0))</f>
        <v>2523000</v>
      </c>
      <c r="F56" s="25">
        <f>INDEX('Master data'!AL:AL,MATCH($A56,'Master data'!$EE:$EE,0))</f>
        <v>38547.203539823007</v>
      </c>
      <c r="G56" s="25">
        <f>INDEX('Master data'!DY:DY,MATCH($A56,'Master data'!$EE:$EE,0))</f>
        <v>29229.587539823005</v>
      </c>
      <c r="H56" s="25">
        <f>INDEX('Master data'!EA:EA,MATCH($A56,'Master data'!$EE:$EE,0))</f>
        <v>25230</v>
      </c>
      <c r="I56" s="25">
        <f>INDEX('Master data'!EC:EC,MATCH($A56,'Master data'!$EE:$EE,0))</f>
        <v>3999.5875398230055</v>
      </c>
      <c r="J56" s="26">
        <f>INDEX('Master data'!ED:ED,MATCH($A56,'Master data'!$EE:$EE,0))</f>
        <v>1.5852507094026975E-3</v>
      </c>
      <c r="K56" s="29">
        <f>INDEX('Master data'!E:E,MATCH($A56,'Master data'!$EE:$EE,0))</f>
        <v>1E-3</v>
      </c>
      <c r="L56" s="13"/>
      <c r="M56" s="24">
        <f t="shared" si="1"/>
        <v>54</v>
      </c>
      <c r="N56" s="24" t="str">
        <f>INDEX('Master data'!A:A,MATCH($M56,'Master data'!$EF:$EF,0))</f>
        <v>Stuart Dallas</v>
      </c>
      <c r="O56" s="24" t="str">
        <f>INDEX('Master data'!B:B,MATCH($M56,'Master data'!$EF:$EF,0))</f>
        <v>Leeds United</v>
      </c>
      <c r="P56" s="24" t="str">
        <f>INDEX('Master data'!C:C,MATCH($M56,'Master data'!$EF:$EF,0))</f>
        <v>Defense</v>
      </c>
      <c r="Q56" s="25">
        <f>INDEX('Master data'!H:H,MATCH($M56,'Master data'!$EF:$EF,0))</f>
        <v>5060000</v>
      </c>
      <c r="R56" s="25">
        <f>INDEX('Master data'!AL:AL,MATCH($A56,'Master data'!$EF:$EF,0))</f>
        <v>66817.439209222764</v>
      </c>
      <c r="S56" s="25">
        <f>INDEX('Master data'!DY:DY,MATCH($M56,'Master data'!$EF:$EF,0))</f>
        <v>57888.057209222759</v>
      </c>
      <c r="T56" s="25">
        <f>INDEX('Master data'!EA:EA,MATCH($M56,'Master data'!$EF:$EF,0))</f>
        <v>50600</v>
      </c>
      <c r="U56" s="25">
        <f>INDEX('Master data'!EC:EC,MATCH($M56,'Master data'!$EF:$EF,0))</f>
        <v>7288.0572092227594</v>
      </c>
      <c r="V56" s="26">
        <f>INDEX('Master data'!ED:ED,MATCH($M56,'Master data'!$EF:$EF,0))</f>
        <v>1.4403275117041026E-3</v>
      </c>
      <c r="W56" s="23">
        <f>INDEX('Master data'!E:E,MATCH(M56,'Master data'!$EF:$EF,0))</f>
        <v>0.155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4">
        <f t="shared" si="0"/>
        <v>55</v>
      </c>
      <c r="B57" s="24" t="str">
        <f>INDEX('Master data'!A:A,MATCH($A57,'Master data'!$EE:$EE,0))</f>
        <v>Georginio Wijnaldum</v>
      </c>
      <c r="C57" s="24" t="str">
        <f>INDEX('Master data'!B:B,MATCH($A57,'Master data'!$EE:$EE,0))</f>
        <v>Liverpool</v>
      </c>
      <c r="D57" s="24" t="str">
        <f>INDEX('Master data'!C:C,MATCH($A57,'Master data'!$EE:$EE,0))</f>
        <v>Midfield</v>
      </c>
      <c r="E57" s="25">
        <f>INDEX('Master data'!H:H,MATCH($A57,'Master data'!$EE:$EE,0))</f>
        <v>6035000</v>
      </c>
      <c r="F57" s="25">
        <f>INDEX('Master data'!AL:AL,MATCH($A57,'Master data'!$EE:$EE,0))</f>
        <v>70924.14705882351</v>
      </c>
      <c r="G57" s="25">
        <f>INDEX('Master data'!DY:DY,MATCH($A57,'Master data'!$EE:$EE,0))</f>
        <v>64324.169058823514</v>
      </c>
      <c r="H57" s="25">
        <f>INDEX('Master data'!EA:EA,MATCH($A57,'Master data'!$EE:$EE,0))</f>
        <v>60350</v>
      </c>
      <c r="I57" s="25">
        <f>INDEX('Master data'!EC:EC,MATCH($A57,'Master data'!$EE:$EE,0))</f>
        <v>3974.1690588235142</v>
      </c>
      <c r="J57" s="26">
        <f>INDEX('Master data'!ED:ED,MATCH($A57,'Master data'!$EE:$EE,0))</f>
        <v>6.5852014230712746E-4</v>
      </c>
      <c r="K57" s="29">
        <f>INDEX('Master data'!E:E,MATCH($A57,'Master data'!$EE:$EE,0))</f>
        <v>1.9E-2</v>
      </c>
      <c r="L57" s="13"/>
      <c r="M57" s="24">
        <f t="shared" si="1"/>
        <v>55</v>
      </c>
      <c r="N57" s="24" t="str">
        <f>INDEX('Master data'!A:A,MATCH($M57,'Master data'!$EF:$EF,0))</f>
        <v>Eric Bailly</v>
      </c>
      <c r="O57" s="24" t="str">
        <f>INDEX('Master data'!B:B,MATCH($M57,'Master data'!$EF:$EF,0))</f>
        <v>Manchester United</v>
      </c>
      <c r="P57" s="24" t="str">
        <f>INDEX('Master data'!C:C,MATCH($M57,'Master data'!$EF:$EF,0))</f>
        <v>Defense</v>
      </c>
      <c r="Q57" s="25">
        <f>INDEX('Master data'!H:H,MATCH($M57,'Master data'!$EF:$EF,0))</f>
        <v>2629000</v>
      </c>
      <c r="R57" s="25">
        <f>INDEX('Master data'!AL:AL,MATCH($A57,'Master data'!$EF:$EF,0))</f>
        <v>42085.417739782439</v>
      </c>
      <c r="S57" s="25">
        <f>INDEX('Master data'!DY:DY,MATCH($M57,'Master data'!$EF:$EF,0))</f>
        <v>29079.578739782442</v>
      </c>
      <c r="T57" s="25">
        <f>INDEX('Master data'!EA:EA,MATCH($M57,'Master data'!$EF:$EF,0))</f>
        <v>26290</v>
      </c>
      <c r="U57" s="25">
        <f>INDEX('Master data'!EC:EC,MATCH($M57,'Master data'!$EF:$EF,0))</f>
        <v>2789.5787397824424</v>
      </c>
      <c r="V57" s="26">
        <f>INDEX('Master data'!ED:ED,MATCH($M57,'Master data'!$EF:$EF,0))</f>
        <v>1.0610797793010431E-3</v>
      </c>
      <c r="W57" s="23">
        <f>INDEX('Master data'!E:E,MATCH(M57,'Master data'!$EF:$EF,0))</f>
        <v>0.11800000000000001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4">
        <f t="shared" si="0"/>
        <v>56</v>
      </c>
      <c r="B58" s="24" t="str">
        <f>INDEX('Master data'!A:A,MATCH($A58,'Master data'!$EE:$EE,0))</f>
        <v>Martin Ødegaard</v>
      </c>
      <c r="C58" s="24" t="str">
        <f>INDEX('Master data'!B:B,MATCH($A58,'Master data'!$EE:$EE,0))</f>
        <v>Arsenal</v>
      </c>
      <c r="D58" s="24" t="str">
        <f>INDEX('Master data'!C:C,MATCH($A58,'Master data'!$EE:$EE,0))</f>
        <v>Midfield</v>
      </c>
      <c r="E58" s="25">
        <f>INDEX('Master data'!H:H,MATCH($A58,'Master data'!$EE:$EE,0))</f>
        <v>4445000</v>
      </c>
      <c r="F58" s="25">
        <f>INDEX('Master data'!AL:AL,MATCH($A58,'Master data'!$EE:$EE,0))</f>
        <v>50863.269841269837</v>
      </c>
      <c r="G58" s="25">
        <f>INDEX('Master data'!DY:DY,MATCH($A58,'Master data'!$EE:$EE,0))</f>
        <v>48145.631841269838</v>
      </c>
      <c r="H58" s="25">
        <f>INDEX('Master data'!EA:EA,MATCH($A58,'Master data'!$EE:$EE,0))</f>
        <v>44450</v>
      </c>
      <c r="I58" s="25">
        <f>INDEX('Master data'!EC:EC,MATCH($A58,'Master data'!$EE:$EE,0))</f>
        <v>3695.6318412698383</v>
      </c>
      <c r="J58" s="26">
        <f>INDEX('Master data'!ED:ED,MATCH($A58,'Master data'!$EE:$EE,0))</f>
        <v>8.3141323763100974E-4</v>
      </c>
      <c r="K58" s="29">
        <f>INDEX('Master data'!E:E,MATCH($A58,'Master data'!$EE:$EE,0))</f>
        <v>1.6E-2</v>
      </c>
      <c r="L58" s="13"/>
      <c r="M58" s="24">
        <f t="shared" si="1"/>
        <v>56</v>
      </c>
      <c r="N58" s="24" t="str">
        <f>INDEX('Master data'!A:A,MATCH($M58,'Master data'!$EF:$EF,0))</f>
        <v>Ben Mee</v>
      </c>
      <c r="O58" s="24" t="str">
        <f>INDEX('Master data'!B:B,MATCH($M58,'Master data'!$EF:$EF,0))</f>
        <v>Burnley</v>
      </c>
      <c r="P58" s="24" t="str">
        <f>INDEX('Master data'!C:C,MATCH($M58,'Master data'!$EF:$EF,0))</f>
        <v>Defense</v>
      </c>
      <c r="Q58" s="25">
        <f>INDEX('Master data'!H:H,MATCH($M58,'Master data'!$EF:$EF,0))</f>
        <v>3473000</v>
      </c>
      <c r="R58" s="25">
        <f>INDEX('Master data'!AL:AL,MATCH($A58,'Master data'!$EF:$EF,0))</f>
        <v>41766.20378097237</v>
      </c>
      <c r="S58" s="25">
        <f>INDEX('Master data'!DY:DY,MATCH($M58,'Master data'!$EF:$EF,0))</f>
        <v>38272.09778097237</v>
      </c>
      <c r="T58" s="25">
        <f>INDEX('Master data'!EA:EA,MATCH($M58,'Master data'!$EF:$EF,0))</f>
        <v>34730</v>
      </c>
      <c r="U58" s="25">
        <f>INDEX('Master data'!EC:EC,MATCH($M58,'Master data'!$EF:$EF,0))</f>
        <v>3542.0977809723699</v>
      </c>
      <c r="V58" s="26">
        <f>INDEX('Master data'!ED:ED,MATCH($M58,'Master data'!$EF:$EF,0))</f>
        <v>1.0198957042822834E-3</v>
      </c>
      <c r="W58" s="23">
        <f>INDEX('Master data'!E:E,MATCH(M58,'Master data'!$EF:$EF,0))</f>
        <v>1.6E-2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4">
        <f t="shared" si="0"/>
        <v>57</v>
      </c>
      <c r="B59" s="24" t="str">
        <f>INDEX('Master data'!A:A,MATCH($A59,'Master data'!$EE:$EE,0))</f>
        <v>Ben Mee</v>
      </c>
      <c r="C59" s="24" t="str">
        <f>INDEX('Master data'!B:B,MATCH($A59,'Master data'!$EE:$EE,0))</f>
        <v>Burnley</v>
      </c>
      <c r="D59" s="24" t="str">
        <f>INDEX('Master data'!C:C,MATCH($A59,'Master data'!$EE:$EE,0))</f>
        <v>Defense</v>
      </c>
      <c r="E59" s="25">
        <f>INDEX('Master data'!H:H,MATCH($A59,'Master data'!$EE:$EE,0))</f>
        <v>3473000</v>
      </c>
      <c r="F59" s="25">
        <f>INDEX('Master data'!AL:AL,MATCH($A59,'Master data'!$EE:$EE,0))</f>
        <v>41766.20378097237</v>
      </c>
      <c r="G59" s="25">
        <f>INDEX('Master data'!DY:DY,MATCH($A59,'Master data'!$EE:$EE,0))</f>
        <v>38272.09778097237</v>
      </c>
      <c r="H59" s="25">
        <f>INDEX('Master data'!EA:EA,MATCH($A59,'Master data'!$EE:$EE,0))</f>
        <v>34730</v>
      </c>
      <c r="I59" s="25">
        <f>INDEX('Master data'!EC:EC,MATCH($A59,'Master data'!$EE:$EE,0))</f>
        <v>3542.0977809723699</v>
      </c>
      <c r="J59" s="26">
        <f>INDEX('Master data'!ED:ED,MATCH($A59,'Master data'!$EE:$EE,0))</f>
        <v>1.0198957042822834E-3</v>
      </c>
      <c r="K59" s="29">
        <f>INDEX('Master data'!E:E,MATCH($A59,'Master data'!$EE:$EE,0))</f>
        <v>1.6E-2</v>
      </c>
      <c r="L59" s="13"/>
      <c r="M59" s="24">
        <f t="shared" si="1"/>
        <v>57</v>
      </c>
      <c r="N59" s="24" t="str">
        <f>INDEX('Master data'!A:A,MATCH($M59,'Master data'!$EF:$EF,0))</f>
        <v>Timo Werner</v>
      </c>
      <c r="O59" s="24" t="str">
        <f>INDEX('Master data'!B:B,MATCH($M59,'Master data'!$EF:$EF,0))</f>
        <v>Chelsea</v>
      </c>
      <c r="P59" s="24" t="str">
        <f>INDEX('Master data'!C:C,MATCH($M59,'Master data'!$EF:$EF,0))</f>
        <v>Striker</v>
      </c>
      <c r="Q59" s="25">
        <f>INDEX('Master data'!H:H,MATCH($M59,'Master data'!$EF:$EF,0))</f>
        <v>9597000</v>
      </c>
      <c r="R59" s="25">
        <f>INDEX('Master data'!AL:AL,MATCH($A59,'Master data'!$EF:$EF,0))</f>
        <v>109942.28855721393</v>
      </c>
      <c r="S59" s="25">
        <f>INDEX('Master data'!DY:DY,MATCH($M59,'Master data'!$EF:$EF,0))</f>
        <v>105671.71455721393</v>
      </c>
      <c r="T59" s="25">
        <f>INDEX('Master data'!EA:EA,MATCH($M59,'Master data'!$EF:$EF,0))</f>
        <v>95970</v>
      </c>
      <c r="U59" s="25">
        <f>INDEX('Master data'!EC:EC,MATCH($M59,'Master data'!$EF:$EF,0))</f>
        <v>9701.714557213927</v>
      </c>
      <c r="V59" s="26">
        <f>INDEX('Master data'!ED:ED,MATCH($M59,'Master data'!$EF:$EF,0))</f>
        <v>1.0109111761189879E-3</v>
      </c>
      <c r="W59" s="23">
        <f>INDEX('Master data'!E:E,MATCH(M59,'Master data'!$EF:$EF,0))</f>
        <v>1.3999999999999999E-2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4">
        <f t="shared" si="0"/>
        <v>58</v>
      </c>
      <c r="B60" s="24" t="str">
        <f>INDEX('Master data'!A:A,MATCH($A60,'Master data'!$EE:$EE,0))</f>
        <v>Rodrigo Moreno</v>
      </c>
      <c r="C60" s="24" t="str">
        <f>INDEX('Master data'!B:B,MATCH($A60,'Master data'!$EE:$EE,0))</f>
        <v>Leeds United</v>
      </c>
      <c r="D60" s="24" t="str">
        <f>INDEX('Master data'!C:C,MATCH($A60,'Master data'!$EE:$EE,0))</f>
        <v>Striker</v>
      </c>
      <c r="E60" s="25">
        <f>INDEX('Master data'!H:H,MATCH($A60,'Master data'!$EE:$EE,0))</f>
        <v>4578000</v>
      </c>
      <c r="F60" s="25">
        <f>INDEX('Master data'!AL:AL,MATCH($A60,'Master data'!$EE:$EE,0))</f>
        <v>58843.946902654876</v>
      </c>
      <c r="G60" s="25">
        <f>INDEX('Master data'!DY:DY,MATCH($A60,'Master data'!$EE:$EE,0))</f>
        <v>49138.096902654877</v>
      </c>
      <c r="H60" s="25">
        <f>INDEX('Master data'!EA:EA,MATCH($A60,'Master data'!$EE:$EE,0))</f>
        <v>45780</v>
      </c>
      <c r="I60" s="25">
        <f>INDEX('Master data'!EC:EC,MATCH($A60,'Master data'!$EE:$EE,0))</f>
        <v>3358.0969026548773</v>
      </c>
      <c r="J60" s="26">
        <f>INDEX('Master data'!ED:ED,MATCH($A60,'Master data'!$EE:$EE,0))</f>
        <v>7.3352924916008679E-4</v>
      </c>
      <c r="K60" s="29">
        <f>INDEX('Master data'!E:E,MATCH($A60,'Master data'!$EE:$EE,0))</f>
        <v>0.02</v>
      </c>
      <c r="L60" s="13"/>
      <c r="M60" s="24">
        <f t="shared" si="1"/>
        <v>58</v>
      </c>
      <c r="N60" s="24" t="str">
        <f>INDEX('Master data'!A:A,MATCH($M60,'Master data'!$EF:$EF,0))</f>
        <v>Martin Ødegaard</v>
      </c>
      <c r="O60" s="24" t="str">
        <f>INDEX('Master data'!B:B,MATCH($M60,'Master data'!$EF:$EF,0))</f>
        <v>Arsenal</v>
      </c>
      <c r="P60" s="24" t="str">
        <f>INDEX('Master data'!C:C,MATCH($M60,'Master data'!$EF:$EF,0))</f>
        <v>Midfield</v>
      </c>
      <c r="Q60" s="25">
        <f>INDEX('Master data'!H:H,MATCH($M60,'Master data'!$EF:$EF,0))</f>
        <v>4445000</v>
      </c>
      <c r="R60" s="25">
        <f>INDEX('Master data'!AL:AL,MATCH($A60,'Master data'!$EF:$EF,0))</f>
        <v>50863.269841269837</v>
      </c>
      <c r="S60" s="25">
        <f>INDEX('Master data'!DY:DY,MATCH($M60,'Master data'!$EF:$EF,0))</f>
        <v>48145.631841269838</v>
      </c>
      <c r="T60" s="25">
        <f>INDEX('Master data'!EA:EA,MATCH($M60,'Master data'!$EF:$EF,0))</f>
        <v>44450</v>
      </c>
      <c r="U60" s="25">
        <f>INDEX('Master data'!EC:EC,MATCH($M60,'Master data'!$EF:$EF,0))</f>
        <v>3695.6318412698383</v>
      </c>
      <c r="V60" s="26">
        <f>INDEX('Master data'!ED:ED,MATCH($M60,'Master data'!$EF:$EF,0))</f>
        <v>8.3141323763100974E-4</v>
      </c>
      <c r="W60" s="23">
        <f>INDEX('Master data'!E:E,MATCH(M60,'Master data'!$EF:$EF,0))</f>
        <v>1.6E-2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4">
        <f t="shared" si="0"/>
        <v>59</v>
      </c>
      <c r="B61" s="24" t="str">
        <f>INDEX('Master data'!A:A,MATCH($A61,'Master data'!$EE:$EE,0))</f>
        <v>Jack Cork</v>
      </c>
      <c r="C61" s="24" t="str">
        <f>INDEX('Master data'!B:B,MATCH($A61,'Master data'!$EE:$EE,0))</f>
        <v>Burnley</v>
      </c>
      <c r="D61" s="24" t="str">
        <f>INDEX('Master data'!C:C,MATCH($A61,'Master data'!$EE:$EE,0))</f>
        <v>Midfield</v>
      </c>
      <c r="E61" s="25">
        <f>INDEX('Master data'!H:H,MATCH($A61,'Master data'!$EE:$EE,0))</f>
        <v>2021000</v>
      </c>
      <c r="F61" s="25">
        <f>INDEX('Master data'!AL:AL,MATCH($A61,'Master data'!$EE:$EE,0))</f>
        <v>28548.473684210519</v>
      </c>
      <c r="G61" s="25">
        <f>INDEX('Master data'!DY:DY,MATCH($A61,'Master data'!$EE:$EE,0))</f>
        <v>23501.431684210522</v>
      </c>
      <c r="H61" s="25">
        <f>INDEX('Master data'!EA:EA,MATCH($A61,'Master data'!$EE:$EE,0))</f>
        <v>20210</v>
      </c>
      <c r="I61" s="25">
        <f>INDEX('Master data'!EC:EC,MATCH($A61,'Master data'!$EE:$EE,0))</f>
        <v>3291.4316842105218</v>
      </c>
      <c r="J61" s="26">
        <f>INDEX('Master data'!ED:ED,MATCH($A61,'Master data'!$EE:$EE,0))</f>
        <v>1.6286153806088677E-3</v>
      </c>
      <c r="K61" s="29">
        <f>INDEX('Master data'!E:E,MATCH($A61,'Master data'!$EE:$EE,0))</f>
        <v>8.0000000000000002E-3</v>
      </c>
      <c r="L61" s="13"/>
      <c r="M61" s="24">
        <f t="shared" si="1"/>
        <v>59</v>
      </c>
      <c r="N61" s="24" t="str">
        <f>INDEX('Master data'!A:A,MATCH($M61,'Master data'!$EF:$EF,0))</f>
        <v>Rodrigo Moreno</v>
      </c>
      <c r="O61" s="24" t="str">
        <f>INDEX('Master data'!B:B,MATCH($M61,'Master data'!$EF:$EF,0))</f>
        <v>Leeds United</v>
      </c>
      <c r="P61" s="24" t="str">
        <f>INDEX('Master data'!C:C,MATCH($M61,'Master data'!$EF:$EF,0))</f>
        <v>Striker</v>
      </c>
      <c r="Q61" s="25">
        <f>INDEX('Master data'!H:H,MATCH($M61,'Master data'!$EF:$EF,0))</f>
        <v>4578000</v>
      </c>
      <c r="R61" s="25">
        <f>INDEX('Master data'!AL:AL,MATCH($A61,'Master data'!$EF:$EF,0))</f>
        <v>58843.946902654876</v>
      </c>
      <c r="S61" s="25">
        <f>INDEX('Master data'!DY:DY,MATCH($M61,'Master data'!$EF:$EF,0))</f>
        <v>49138.096902654877</v>
      </c>
      <c r="T61" s="25">
        <f>INDEX('Master data'!EA:EA,MATCH($M61,'Master data'!$EF:$EF,0))</f>
        <v>45780</v>
      </c>
      <c r="U61" s="25">
        <f>INDEX('Master data'!EC:EC,MATCH($M61,'Master data'!$EF:$EF,0))</f>
        <v>3358.0969026548773</v>
      </c>
      <c r="V61" s="26">
        <f>INDEX('Master data'!ED:ED,MATCH($M61,'Master data'!$EF:$EF,0))</f>
        <v>7.3352924916008679E-4</v>
      </c>
      <c r="W61" s="23">
        <f>INDEX('Master data'!E:E,MATCH(M61,'Master data'!$EF:$EF,0))</f>
        <v>0.02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4">
        <f t="shared" si="0"/>
        <v>60</v>
      </c>
      <c r="B62" s="24" t="str">
        <f>INDEX('Master data'!A:A,MATCH($A62,'Master data'!$EE:$EE,0))</f>
        <v>Reece James</v>
      </c>
      <c r="C62" s="24" t="str">
        <f>INDEX('Master data'!B:B,MATCH($A62,'Master data'!$EE:$EE,0))</f>
        <v>Chelsea</v>
      </c>
      <c r="D62" s="24" t="str">
        <f>INDEX('Master data'!C:C,MATCH($A62,'Master data'!$EE:$EE,0))</f>
        <v>Defense</v>
      </c>
      <c r="E62" s="25">
        <f>INDEX('Master data'!H:H,MATCH($A62,'Master data'!$EE:$EE,0))</f>
        <v>5790000</v>
      </c>
      <c r="F62" s="25">
        <f>INDEX('Master data'!AL:AL,MATCH($A62,'Master data'!$EE:$EE,0))</f>
        <v>68142.986032774526</v>
      </c>
      <c r="G62" s="25">
        <f>INDEX('Master data'!DY:DY,MATCH($A62,'Master data'!$EE:$EE,0))</f>
        <v>60766.54003277453</v>
      </c>
      <c r="H62" s="25">
        <f>INDEX('Master data'!EA:EA,MATCH($A62,'Master data'!$EE:$EE,0))</f>
        <v>57900</v>
      </c>
      <c r="I62" s="25">
        <f>INDEX('Master data'!EC:EC,MATCH($A62,'Master data'!$EE:$EE,0))</f>
        <v>2866.5400327745301</v>
      </c>
      <c r="J62" s="26">
        <f>INDEX('Master data'!ED:ED,MATCH($A62,'Master data'!$EE:$EE,0))</f>
        <v>4.9508463433066148E-4</v>
      </c>
      <c r="K62" s="29">
        <f>INDEX('Master data'!E:E,MATCH($A62,'Master data'!$EE:$EE,0))</f>
        <v>1.1000000000000001E-2</v>
      </c>
      <c r="L62" s="13"/>
      <c r="M62" s="24">
        <f t="shared" si="1"/>
        <v>60</v>
      </c>
      <c r="N62" s="24" t="str">
        <f>INDEX('Master data'!A:A,MATCH($M62,'Master data'!$EF:$EF,0))</f>
        <v>Ezgjan Alioski</v>
      </c>
      <c r="O62" s="24" t="str">
        <f>INDEX('Master data'!B:B,MATCH($M62,'Master data'!$EF:$EF,0))</f>
        <v>Leeds United</v>
      </c>
      <c r="P62" s="24" t="str">
        <f>INDEX('Master data'!C:C,MATCH($M62,'Master data'!$EF:$EF,0))</f>
        <v>Defense</v>
      </c>
      <c r="Q62" s="25">
        <f>INDEX('Master data'!H:H,MATCH($M62,'Master data'!$EF:$EF,0))</f>
        <v>3788000</v>
      </c>
      <c r="R62" s="25">
        <f>INDEX('Master data'!AL:AL,MATCH($A62,'Master data'!$EF:$EF,0))</f>
        <v>51043.987881789129</v>
      </c>
      <c r="S62" s="25">
        <f>INDEX('Master data'!DY:DY,MATCH($M62,'Master data'!$EF:$EF,0))</f>
        <v>40561.66988178913</v>
      </c>
      <c r="T62" s="25">
        <f>INDEX('Master data'!EA:EA,MATCH($M62,'Master data'!$EF:$EF,0))</f>
        <v>37880</v>
      </c>
      <c r="U62" s="25">
        <f>INDEX('Master data'!EC:EC,MATCH($M62,'Master data'!$EF:$EF,0))</f>
        <v>2681.6698817891302</v>
      </c>
      <c r="V62" s="26">
        <f>INDEX('Master data'!ED:ED,MATCH($M62,'Master data'!$EF:$EF,0))</f>
        <v>7.079381947700977E-4</v>
      </c>
      <c r="W62" s="23">
        <f>INDEX('Master data'!E:E,MATCH(M62,'Master data'!$EF:$EF,0))</f>
        <v>4.7E-2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4">
        <f t="shared" si="0"/>
        <v>61</v>
      </c>
      <c r="B63" s="24" t="str">
        <f>INDEX('Master data'!A:A,MATCH($A63,'Master data'!$EE:$EE,0))</f>
        <v>Eric Bailly</v>
      </c>
      <c r="C63" s="24" t="str">
        <f>INDEX('Master data'!B:B,MATCH($A63,'Master data'!$EE:$EE,0))</f>
        <v>Manchester United</v>
      </c>
      <c r="D63" s="24" t="str">
        <f>INDEX('Master data'!C:C,MATCH($A63,'Master data'!$EE:$EE,0))</f>
        <v>Defense</v>
      </c>
      <c r="E63" s="25">
        <f>INDEX('Master data'!H:H,MATCH($A63,'Master data'!$EE:$EE,0))</f>
        <v>2629000</v>
      </c>
      <c r="F63" s="25">
        <f>INDEX('Master data'!AL:AL,MATCH($A63,'Master data'!$EE:$EE,0))</f>
        <v>42085.417739782439</v>
      </c>
      <c r="G63" s="25">
        <f>INDEX('Master data'!DY:DY,MATCH($A63,'Master data'!$EE:$EE,0))</f>
        <v>29079.578739782442</v>
      </c>
      <c r="H63" s="25">
        <f>INDEX('Master data'!EA:EA,MATCH($A63,'Master data'!$EE:$EE,0))</f>
        <v>26290</v>
      </c>
      <c r="I63" s="25">
        <f>INDEX('Master data'!EC:EC,MATCH($A63,'Master data'!$EE:$EE,0))</f>
        <v>2789.5787397824424</v>
      </c>
      <c r="J63" s="26">
        <f>INDEX('Master data'!ED:ED,MATCH($A63,'Master data'!$EE:$EE,0))</f>
        <v>1.0610797793010431E-3</v>
      </c>
      <c r="K63" s="29">
        <f>INDEX('Master data'!E:E,MATCH($A63,'Master data'!$EE:$EE,0))</f>
        <v>0.11800000000000001</v>
      </c>
      <c r="L63" s="13"/>
      <c r="M63" s="24">
        <f t="shared" si="1"/>
        <v>61</v>
      </c>
      <c r="N63" s="24" t="str">
        <f>INDEX('Master data'!A:A,MATCH($M63,'Master data'!$EF:$EF,0))</f>
        <v>Georginio Wijnaldum</v>
      </c>
      <c r="O63" s="24" t="str">
        <f>INDEX('Master data'!B:B,MATCH($M63,'Master data'!$EF:$EF,0))</f>
        <v>Liverpool</v>
      </c>
      <c r="P63" s="24" t="str">
        <f>INDEX('Master data'!C:C,MATCH($M63,'Master data'!$EF:$EF,0))</f>
        <v>Midfield</v>
      </c>
      <c r="Q63" s="25">
        <f>INDEX('Master data'!H:H,MATCH($M63,'Master data'!$EF:$EF,0))</f>
        <v>6035000</v>
      </c>
      <c r="R63" s="25">
        <f>INDEX('Master data'!AL:AL,MATCH($A63,'Master data'!$EF:$EF,0))</f>
        <v>70924.14705882351</v>
      </c>
      <c r="S63" s="25">
        <f>INDEX('Master data'!DY:DY,MATCH($M63,'Master data'!$EF:$EF,0))</f>
        <v>64324.169058823514</v>
      </c>
      <c r="T63" s="25">
        <f>INDEX('Master data'!EA:EA,MATCH($M63,'Master data'!$EF:$EF,0))</f>
        <v>60350</v>
      </c>
      <c r="U63" s="25">
        <f>INDEX('Master data'!EC:EC,MATCH($M63,'Master data'!$EF:$EF,0))</f>
        <v>3974.1690588235142</v>
      </c>
      <c r="V63" s="26">
        <f>INDEX('Master data'!ED:ED,MATCH($M63,'Master data'!$EF:$EF,0))</f>
        <v>6.5852014230712746E-4</v>
      </c>
      <c r="W63" s="23">
        <f>INDEX('Master data'!E:E,MATCH(M63,'Master data'!$EF:$EF,0))</f>
        <v>1.9E-2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4">
        <f t="shared" si="0"/>
        <v>62</v>
      </c>
      <c r="B64" s="24" t="str">
        <f>INDEX('Master data'!A:A,MATCH($A64,'Master data'!$EE:$EE,0))</f>
        <v>Ezgjan Alioski</v>
      </c>
      <c r="C64" s="24" t="str">
        <f>INDEX('Master data'!B:B,MATCH($A64,'Master data'!$EE:$EE,0))</f>
        <v>Leeds United</v>
      </c>
      <c r="D64" s="24" t="str">
        <f>INDEX('Master data'!C:C,MATCH($A64,'Master data'!$EE:$EE,0))</f>
        <v>Defense</v>
      </c>
      <c r="E64" s="25">
        <f>INDEX('Master data'!H:H,MATCH($A64,'Master data'!$EE:$EE,0))</f>
        <v>3788000</v>
      </c>
      <c r="F64" s="25">
        <f>INDEX('Master data'!AL:AL,MATCH($A64,'Master data'!$EE:$EE,0))</f>
        <v>51043.987881789129</v>
      </c>
      <c r="G64" s="25">
        <f>INDEX('Master data'!DY:DY,MATCH($A64,'Master data'!$EE:$EE,0))</f>
        <v>40561.66988178913</v>
      </c>
      <c r="H64" s="25">
        <f>INDEX('Master data'!EA:EA,MATCH($A64,'Master data'!$EE:$EE,0))</f>
        <v>37880</v>
      </c>
      <c r="I64" s="25">
        <f>INDEX('Master data'!EC:EC,MATCH($A64,'Master data'!$EE:$EE,0))</f>
        <v>2681.6698817891302</v>
      </c>
      <c r="J64" s="26">
        <f>INDEX('Master data'!ED:ED,MATCH($A64,'Master data'!$EE:$EE,0))</f>
        <v>7.079381947700977E-4</v>
      </c>
      <c r="K64" s="29">
        <f>INDEX('Master data'!E:E,MATCH($A64,'Master data'!$EE:$EE,0))</f>
        <v>4.7E-2</v>
      </c>
      <c r="L64" s="13"/>
      <c r="M64" s="24">
        <f t="shared" si="1"/>
        <v>62</v>
      </c>
      <c r="N64" s="24" t="str">
        <f>INDEX('Master data'!A:A,MATCH($M64,'Master data'!$EF:$EF,0))</f>
        <v>Josh Brownhill</v>
      </c>
      <c r="O64" s="24" t="str">
        <f>INDEX('Master data'!B:B,MATCH($M64,'Master data'!$EF:$EF,0))</f>
        <v>Burnley</v>
      </c>
      <c r="P64" s="24" t="str">
        <f>INDEX('Master data'!C:C,MATCH($M64,'Master data'!$EF:$EF,0))</f>
        <v>Midfield</v>
      </c>
      <c r="Q64" s="25">
        <f>INDEX('Master data'!H:H,MATCH($M64,'Master data'!$EF:$EF,0))</f>
        <v>2648000</v>
      </c>
      <c r="R64" s="25">
        <f>INDEX('Master data'!AL:AL,MATCH($A64,'Master data'!$EF:$EF,0))</f>
        <v>31285.31578947368</v>
      </c>
      <c r="S64" s="25">
        <f>INDEX('Master data'!DY:DY,MATCH($M64,'Master data'!$EF:$EF,0))</f>
        <v>28179.44378947368</v>
      </c>
      <c r="T64" s="25">
        <f>INDEX('Master data'!EA:EA,MATCH($M64,'Master data'!$EF:$EF,0))</f>
        <v>26480</v>
      </c>
      <c r="U64" s="25">
        <f>INDEX('Master data'!EC:EC,MATCH($M64,'Master data'!$EF:$EF,0))</f>
        <v>1699.4437894736802</v>
      </c>
      <c r="V64" s="26">
        <f>INDEX('Master data'!ED:ED,MATCH($M64,'Master data'!$EF:$EF,0))</f>
        <v>6.4178390841151066E-4</v>
      </c>
      <c r="W64" s="23">
        <f>INDEX('Master data'!E:E,MATCH(M64,'Master data'!$EF:$EF,0))</f>
        <v>4.0000000000000001E-3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4">
        <f t="shared" si="0"/>
        <v>63</v>
      </c>
      <c r="B65" s="24" t="str">
        <f>INDEX('Master data'!A:A,MATCH($A65,'Master data'!$EE:$EE,0))</f>
        <v>Marc Albrighton</v>
      </c>
      <c r="C65" s="24" t="str">
        <f>INDEX('Master data'!B:B,MATCH($A65,'Master data'!$EE:$EE,0))</f>
        <v>Leicester City</v>
      </c>
      <c r="D65" s="24" t="str">
        <f>INDEX('Master data'!C:C,MATCH($A65,'Master data'!$EE:$EE,0))</f>
        <v>Midfield</v>
      </c>
      <c r="E65" s="25">
        <f>INDEX('Master data'!H:H,MATCH($A65,'Master data'!$EE:$EE,0))</f>
        <v>4202000</v>
      </c>
      <c r="F65" s="25">
        <f>INDEX('Master data'!AL:AL,MATCH($A65,'Master data'!$EE:$EE,0))</f>
        <v>55031.444444444445</v>
      </c>
      <c r="G65" s="25">
        <f>INDEX('Master data'!DY:DY,MATCH($A65,'Master data'!$EE:$EE,0))</f>
        <v>44549.126444444446</v>
      </c>
      <c r="H65" s="25">
        <f>INDEX('Master data'!EA:EA,MATCH($A65,'Master data'!$EE:$EE,0))</f>
        <v>42020</v>
      </c>
      <c r="I65" s="25">
        <f>INDEX('Master data'!EC:EC,MATCH($A65,'Master data'!$EE:$EE,0))</f>
        <v>2529.126444444446</v>
      </c>
      <c r="J65" s="26">
        <f>INDEX('Master data'!ED:ED,MATCH($A65,'Master data'!$EE:$EE,0))</f>
        <v>6.018863504151466E-4</v>
      </c>
      <c r="K65" s="29">
        <f>INDEX('Master data'!E:E,MATCH($A65,'Master data'!$EE:$EE,0))</f>
        <v>1.3000000000000001E-2</v>
      </c>
      <c r="L65" s="13"/>
      <c r="M65" s="24">
        <f t="shared" si="1"/>
        <v>63</v>
      </c>
      <c r="N65" s="24" t="str">
        <f>INDEX('Master data'!A:A,MATCH($M65,'Master data'!$EF:$EF,0))</f>
        <v>Marc Albrighton</v>
      </c>
      <c r="O65" s="24" t="str">
        <f>INDEX('Master data'!B:B,MATCH($M65,'Master data'!$EF:$EF,0))</f>
        <v>Leicester City</v>
      </c>
      <c r="P65" s="24" t="str">
        <f>INDEX('Master data'!C:C,MATCH($M65,'Master data'!$EF:$EF,0))</f>
        <v>Midfield</v>
      </c>
      <c r="Q65" s="25">
        <f>INDEX('Master data'!H:H,MATCH($M65,'Master data'!$EF:$EF,0))</f>
        <v>4202000</v>
      </c>
      <c r="R65" s="25">
        <f>INDEX('Master data'!AL:AL,MATCH($A65,'Master data'!$EF:$EF,0))</f>
        <v>55031.444444444445</v>
      </c>
      <c r="S65" s="25">
        <f>INDEX('Master data'!DY:DY,MATCH($M65,'Master data'!$EF:$EF,0))</f>
        <v>44549.126444444446</v>
      </c>
      <c r="T65" s="25">
        <f>INDEX('Master data'!EA:EA,MATCH($M65,'Master data'!$EF:$EF,0))</f>
        <v>42020</v>
      </c>
      <c r="U65" s="25">
        <f>INDEX('Master data'!EC:EC,MATCH($M65,'Master data'!$EF:$EF,0))</f>
        <v>2529.126444444446</v>
      </c>
      <c r="V65" s="26">
        <f>INDEX('Master data'!ED:ED,MATCH($M65,'Master data'!$EF:$EF,0))</f>
        <v>6.018863504151466E-4</v>
      </c>
      <c r="W65" s="23">
        <f>INDEX('Master data'!E:E,MATCH(M65,'Master data'!$EF:$EF,0))</f>
        <v>1.3000000000000001E-2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4">
        <f t="shared" si="0"/>
        <v>64</v>
      </c>
      <c r="B66" s="24" t="str">
        <f>INDEX('Master data'!A:A,MATCH($A66,'Master data'!$EE:$EE,0))</f>
        <v>Nathan Ake</v>
      </c>
      <c r="C66" s="24" t="str">
        <f>INDEX('Master data'!B:B,MATCH($A66,'Master data'!$EE:$EE,0))</f>
        <v>Manchester City</v>
      </c>
      <c r="D66" s="24" t="str">
        <f>INDEX('Master data'!C:C,MATCH($A66,'Master data'!$EE:$EE,0))</f>
        <v>Defense</v>
      </c>
      <c r="E66" s="25">
        <f>INDEX('Master data'!H:H,MATCH($A66,'Master data'!$EE:$EE,0))</f>
        <v>4010000</v>
      </c>
      <c r="F66" s="25">
        <f>INDEX('Master data'!AL:AL,MATCH($A66,'Master data'!$EE:$EE,0))</f>
        <v>53754.17907401557</v>
      </c>
      <c r="G66" s="25">
        <f>INDEX('Master data'!DY:DY,MATCH($A66,'Master data'!$EE:$EE,0))</f>
        <v>42495.39307401557</v>
      </c>
      <c r="H66" s="25">
        <f>INDEX('Master data'!EA:EA,MATCH($A66,'Master data'!$EE:$EE,0))</f>
        <v>40100</v>
      </c>
      <c r="I66" s="25">
        <f>INDEX('Master data'!EC:EC,MATCH($A66,'Master data'!$EE:$EE,0))</f>
        <v>2395.3930740155702</v>
      </c>
      <c r="J66" s="26">
        <f>INDEX('Master data'!ED:ED,MATCH($A66,'Master data'!$EE:$EE,0))</f>
        <v>5.9735488130064089E-4</v>
      </c>
      <c r="K66" s="29">
        <f>INDEX('Master data'!E:E,MATCH($A66,'Master data'!$EE:$EE,0))</f>
        <v>5.0000000000000001E-3</v>
      </c>
      <c r="L66" s="13"/>
      <c r="M66" s="24">
        <f t="shared" si="1"/>
        <v>64</v>
      </c>
      <c r="N66" s="24" t="str">
        <f>INDEX('Master data'!A:A,MATCH($M66,'Master data'!$EF:$EF,0))</f>
        <v>Nathan Ake</v>
      </c>
      <c r="O66" s="24" t="str">
        <f>INDEX('Master data'!B:B,MATCH($M66,'Master data'!$EF:$EF,0))</f>
        <v>Manchester City</v>
      </c>
      <c r="P66" s="24" t="str">
        <f>INDEX('Master data'!C:C,MATCH($M66,'Master data'!$EF:$EF,0))</f>
        <v>Defense</v>
      </c>
      <c r="Q66" s="25">
        <f>INDEX('Master data'!H:H,MATCH($M66,'Master data'!$EF:$EF,0))</f>
        <v>4010000</v>
      </c>
      <c r="R66" s="25">
        <f>INDEX('Master data'!AL:AL,MATCH($A66,'Master data'!$EF:$EF,0))</f>
        <v>53754.17907401557</v>
      </c>
      <c r="S66" s="25">
        <f>INDEX('Master data'!DY:DY,MATCH($M66,'Master data'!$EF:$EF,0))</f>
        <v>42495.39307401557</v>
      </c>
      <c r="T66" s="25">
        <f>INDEX('Master data'!EA:EA,MATCH($M66,'Master data'!$EF:$EF,0))</f>
        <v>40100</v>
      </c>
      <c r="U66" s="25">
        <f>INDEX('Master data'!EC:EC,MATCH($M66,'Master data'!$EF:$EF,0))</f>
        <v>2395.3930740155702</v>
      </c>
      <c r="V66" s="26">
        <f>INDEX('Master data'!ED:ED,MATCH($M66,'Master data'!$EF:$EF,0))</f>
        <v>5.9735488130064089E-4</v>
      </c>
      <c r="W66" s="23">
        <f>INDEX('Master data'!E:E,MATCH(M66,'Master data'!$EF:$EF,0))</f>
        <v>5.0000000000000001E-3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4">
        <f t="shared" si="0"/>
        <v>65</v>
      </c>
      <c r="B67" s="24" t="str">
        <f>INDEX('Master data'!A:A,MATCH($A67,'Master data'!$EE:$EE,0))</f>
        <v>Joe Willock</v>
      </c>
      <c r="C67" s="24" t="str">
        <f>INDEX('Master data'!B:B,MATCH($A67,'Master data'!$EE:$EE,0))</f>
        <v>Newcastle</v>
      </c>
      <c r="D67" s="24" t="str">
        <f>INDEX('Master data'!C:C,MATCH($A67,'Master data'!$EE:$EE,0))</f>
        <v>Midfield</v>
      </c>
      <c r="E67" s="25">
        <f>INDEX('Master data'!H:H,MATCH($A67,'Master data'!$EE:$EE,0))</f>
        <v>4213000</v>
      </c>
      <c r="F67" s="25">
        <f>INDEX('Master data'!AL:AL,MATCH($A67,'Master data'!$EE:$EE,0))</f>
        <v>51489.47826086956</v>
      </c>
      <c r="G67" s="25">
        <f>INDEX('Master data'!DY:DY,MATCH($A67,'Master data'!$EE:$EE,0))</f>
        <v>44501.266260869554</v>
      </c>
      <c r="H67" s="25">
        <f>INDEX('Master data'!EA:EA,MATCH($A67,'Master data'!$EE:$EE,0))</f>
        <v>42130</v>
      </c>
      <c r="I67" s="25">
        <f>INDEX('Master data'!EC:EC,MATCH($A67,'Master data'!$EE:$EE,0))</f>
        <v>2371.2662608695537</v>
      </c>
      <c r="J67" s="26">
        <f>INDEX('Master data'!ED:ED,MATCH($A67,'Master data'!$EE:$EE,0))</f>
        <v>5.6284506548054912E-4</v>
      </c>
      <c r="K67" s="29">
        <f>INDEX('Master data'!E:E,MATCH($A67,'Master data'!$EE:$EE,0))</f>
        <v>6.2E-2</v>
      </c>
      <c r="L67" s="13"/>
      <c r="M67" s="24">
        <f t="shared" si="1"/>
        <v>65</v>
      </c>
      <c r="N67" s="24" t="str">
        <f>INDEX('Master data'!A:A,MATCH($M67,'Master data'!$EF:$EF,0))</f>
        <v>Joe Willock</v>
      </c>
      <c r="O67" s="24" t="str">
        <f>INDEX('Master data'!B:B,MATCH($M67,'Master data'!$EF:$EF,0))</f>
        <v>Newcastle</v>
      </c>
      <c r="P67" s="24" t="str">
        <f>INDEX('Master data'!C:C,MATCH($M67,'Master data'!$EF:$EF,0))</f>
        <v>Midfield</v>
      </c>
      <c r="Q67" s="25">
        <f>INDEX('Master data'!H:H,MATCH($M67,'Master data'!$EF:$EF,0))</f>
        <v>4213000</v>
      </c>
      <c r="R67" s="25">
        <f>INDEX('Master data'!AL:AL,MATCH($A67,'Master data'!$EF:$EF,0))</f>
        <v>51489.47826086956</v>
      </c>
      <c r="S67" s="25">
        <f>INDEX('Master data'!DY:DY,MATCH($M67,'Master data'!$EF:$EF,0))</f>
        <v>44501.266260869554</v>
      </c>
      <c r="T67" s="25">
        <f>INDEX('Master data'!EA:EA,MATCH($M67,'Master data'!$EF:$EF,0))</f>
        <v>42130</v>
      </c>
      <c r="U67" s="25">
        <f>INDEX('Master data'!EC:EC,MATCH($M67,'Master data'!$EF:$EF,0))</f>
        <v>2371.2662608695537</v>
      </c>
      <c r="V67" s="26">
        <f>INDEX('Master data'!ED:ED,MATCH($M67,'Master data'!$EF:$EF,0))</f>
        <v>5.6284506548054912E-4</v>
      </c>
      <c r="W67" s="23">
        <f>INDEX('Master data'!E:E,MATCH(M67,'Master data'!$EF:$EF,0))</f>
        <v>6.2E-2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4">
        <f t="shared" si="0"/>
        <v>66</v>
      </c>
      <c r="B68" s="24" t="str">
        <f>INDEX('Master data'!A:A,MATCH($A68,'Master data'!$EE:$EE,0))</f>
        <v>Nicolas Pepe</v>
      </c>
      <c r="C68" s="24" t="str">
        <f>INDEX('Master data'!B:B,MATCH($A68,'Master data'!$EE:$EE,0))</f>
        <v>Arsenal</v>
      </c>
      <c r="D68" s="24" t="str">
        <f>INDEX('Master data'!C:C,MATCH($A68,'Master data'!$EE:$EE,0))</f>
        <v>Striker</v>
      </c>
      <c r="E68" s="25">
        <f>INDEX('Master data'!H:H,MATCH($A68,'Master data'!$EE:$EE,0))</f>
        <v>5591000</v>
      </c>
      <c r="F68" s="25">
        <f>INDEX('Master data'!AL:AL,MATCH($A68,'Master data'!$EE:$EE,0))</f>
        <v>61787.608465608457</v>
      </c>
      <c r="G68" s="25">
        <f>INDEX('Master data'!DY:DY,MATCH($A68,'Master data'!$EE:$EE,0))</f>
        <v>57711.151465608455</v>
      </c>
      <c r="H68" s="25">
        <f>INDEX('Master data'!EA:EA,MATCH($A68,'Master data'!$EE:$EE,0))</f>
        <v>55910</v>
      </c>
      <c r="I68" s="25">
        <f>INDEX('Master data'!EC:EC,MATCH($A68,'Master data'!$EE:$EE,0))</f>
        <v>1801.1514656084546</v>
      </c>
      <c r="J68" s="26">
        <f>INDEX('Master data'!ED:ED,MATCH($A68,'Master data'!$EE:$EE,0))</f>
        <v>3.2215193446761842E-4</v>
      </c>
      <c r="K68" s="29">
        <f>INDEX('Master data'!E:E,MATCH($A68,'Master data'!$EE:$EE,0))</f>
        <v>1.8000000000000002E-2</v>
      </c>
      <c r="L68" s="13"/>
      <c r="M68" s="24">
        <f t="shared" si="1"/>
        <v>66</v>
      </c>
      <c r="N68" s="24" t="str">
        <f>INDEX('Master data'!A:A,MATCH($M68,'Master data'!$EF:$EF,0))</f>
        <v>Reece James</v>
      </c>
      <c r="O68" s="24" t="str">
        <f>INDEX('Master data'!B:B,MATCH($M68,'Master data'!$EF:$EF,0))</f>
        <v>Chelsea</v>
      </c>
      <c r="P68" s="24" t="str">
        <f>INDEX('Master data'!C:C,MATCH($M68,'Master data'!$EF:$EF,0))</f>
        <v>Defense</v>
      </c>
      <c r="Q68" s="25">
        <f>INDEX('Master data'!H:H,MATCH($M68,'Master data'!$EF:$EF,0))</f>
        <v>5790000</v>
      </c>
      <c r="R68" s="25">
        <f>INDEX('Master data'!AL:AL,MATCH($A68,'Master data'!$EF:$EF,0))</f>
        <v>68142.986032774526</v>
      </c>
      <c r="S68" s="25">
        <f>INDEX('Master data'!DY:DY,MATCH($M68,'Master data'!$EF:$EF,0))</f>
        <v>60766.54003277453</v>
      </c>
      <c r="T68" s="25">
        <f>INDEX('Master data'!EA:EA,MATCH($M68,'Master data'!$EF:$EF,0))</f>
        <v>57900</v>
      </c>
      <c r="U68" s="25">
        <f>INDEX('Master data'!EC:EC,MATCH($M68,'Master data'!$EF:$EF,0))</f>
        <v>2866.5400327745301</v>
      </c>
      <c r="V68" s="26">
        <f>INDEX('Master data'!ED:ED,MATCH($M68,'Master data'!$EF:$EF,0))</f>
        <v>4.9508463433066148E-4</v>
      </c>
      <c r="W68" s="23">
        <f>INDEX('Master data'!E:E,MATCH(M68,'Master data'!$EF:$EF,0))</f>
        <v>1.1000000000000001E-2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4">
        <f t="shared" ref="A69:A102" si="2">A68+1</f>
        <v>67</v>
      </c>
      <c r="B69" s="24" t="str">
        <f>INDEX('Master data'!A:A,MATCH($A69,'Master data'!$EE:$EE,0))</f>
        <v>Josh Brownhill</v>
      </c>
      <c r="C69" s="24" t="str">
        <f>INDEX('Master data'!B:B,MATCH($A69,'Master data'!$EE:$EE,0))</f>
        <v>Burnley</v>
      </c>
      <c r="D69" s="24" t="str">
        <f>INDEX('Master data'!C:C,MATCH($A69,'Master data'!$EE:$EE,0))</f>
        <v>Midfield</v>
      </c>
      <c r="E69" s="25">
        <f>INDEX('Master data'!H:H,MATCH($A69,'Master data'!$EE:$EE,0))</f>
        <v>2648000</v>
      </c>
      <c r="F69" s="25">
        <f>INDEX('Master data'!AL:AL,MATCH($A69,'Master data'!$EE:$EE,0))</f>
        <v>31285.31578947368</v>
      </c>
      <c r="G69" s="25">
        <f>INDEX('Master data'!DY:DY,MATCH($A69,'Master data'!$EE:$EE,0))</f>
        <v>28179.44378947368</v>
      </c>
      <c r="H69" s="25">
        <f>INDEX('Master data'!EA:EA,MATCH($A69,'Master data'!$EE:$EE,0))</f>
        <v>26480</v>
      </c>
      <c r="I69" s="25">
        <f>INDEX('Master data'!EC:EC,MATCH($A69,'Master data'!$EE:$EE,0))</f>
        <v>1699.4437894736802</v>
      </c>
      <c r="J69" s="26">
        <f>INDEX('Master data'!ED:ED,MATCH($A69,'Master data'!$EE:$EE,0))</f>
        <v>6.4178390841151066E-4</v>
      </c>
      <c r="K69" s="29">
        <f>INDEX('Master data'!E:E,MATCH($A69,'Master data'!$EE:$EE,0))</f>
        <v>4.0000000000000001E-3</v>
      </c>
      <c r="L69" s="13"/>
      <c r="M69" s="24">
        <f t="shared" ref="M69:M102" si="3">M68+1</f>
        <v>67</v>
      </c>
      <c r="N69" s="24" t="str">
        <f>INDEX('Master data'!A:A,MATCH($M69,'Master data'!$EF:$EF,0))</f>
        <v>Nicolas Pepe</v>
      </c>
      <c r="O69" s="24" t="str">
        <f>INDEX('Master data'!B:B,MATCH($M69,'Master data'!$EF:$EF,0))</f>
        <v>Arsenal</v>
      </c>
      <c r="P69" s="24" t="str">
        <f>INDEX('Master data'!C:C,MATCH($M69,'Master data'!$EF:$EF,0))</f>
        <v>Striker</v>
      </c>
      <c r="Q69" s="25">
        <f>INDEX('Master data'!H:H,MATCH($M69,'Master data'!$EF:$EF,0))</f>
        <v>5591000</v>
      </c>
      <c r="R69" s="25">
        <f>INDEX('Master data'!AL:AL,MATCH($A69,'Master data'!$EF:$EF,0))</f>
        <v>61787.608465608457</v>
      </c>
      <c r="S69" s="25">
        <f>INDEX('Master data'!DY:DY,MATCH($M69,'Master data'!$EF:$EF,0))</f>
        <v>57711.151465608455</v>
      </c>
      <c r="T69" s="25">
        <f>INDEX('Master data'!EA:EA,MATCH($M69,'Master data'!$EF:$EF,0))</f>
        <v>55910</v>
      </c>
      <c r="U69" s="25">
        <f>INDEX('Master data'!EC:EC,MATCH($M69,'Master data'!$EF:$EF,0))</f>
        <v>1801.1514656084546</v>
      </c>
      <c r="V69" s="26">
        <f>INDEX('Master data'!ED:ED,MATCH($M69,'Master data'!$EF:$EF,0))</f>
        <v>3.2215193446761842E-4</v>
      </c>
      <c r="W69" s="23">
        <f>INDEX('Master data'!E:E,MATCH(M69,'Master data'!$EF:$EF,0))</f>
        <v>1.8000000000000002E-2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4">
        <f t="shared" si="2"/>
        <v>68</v>
      </c>
      <c r="B70" s="24" t="str">
        <f>INDEX('Master data'!A:A,MATCH($A70,'Master data'!$EE:$EE,0))</f>
        <v>Benjamin Mendy</v>
      </c>
      <c r="C70" s="24" t="str">
        <f>INDEX('Master data'!B:B,MATCH($A70,'Master data'!$EE:$EE,0))</f>
        <v>Manchester City</v>
      </c>
      <c r="D70" s="24" t="str">
        <f>INDEX('Master data'!C:C,MATCH($A70,'Master data'!$EE:$EE,0))</f>
        <v>Defense</v>
      </c>
      <c r="E70" s="25">
        <f>INDEX('Master data'!H:H,MATCH($A70,'Master data'!$EE:$EE,0))</f>
        <v>5033000</v>
      </c>
      <c r="F70" s="25">
        <f>INDEX('Master data'!AL:AL,MATCH($A70,'Master data'!$EE:$EE,0))</f>
        <v>60829.777160139958</v>
      </c>
      <c r="G70" s="25">
        <f>INDEX('Master data'!DY:DY,MATCH($A70,'Master data'!$EE:$EE,0))</f>
        <v>51706.278160139962</v>
      </c>
      <c r="H70" s="25">
        <f>INDEX('Master data'!EA:EA,MATCH($A70,'Master data'!$EE:$EE,0))</f>
        <v>50330</v>
      </c>
      <c r="I70" s="25">
        <f>INDEX('Master data'!EC:EC,MATCH($A70,'Master data'!$EE:$EE,0))</f>
        <v>1376.278160139962</v>
      </c>
      <c r="J70" s="26">
        <f>INDEX('Master data'!ED:ED,MATCH($A70,'Master data'!$EE:$EE,0))</f>
        <v>2.7345085637591138E-4</v>
      </c>
      <c r="K70" s="29">
        <f>INDEX('Master data'!E:E,MATCH($A70,'Master data'!$EE:$EE,0))</f>
        <v>6.0000000000000001E-3</v>
      </c>
      <c r="L70" s="13"/>
      <c r="M70" s="24">
        <f t="shared" si="3"/>
        <v>68</v>
      </c>
      <c r="N70" s="24" t="str">
        <f>INDEX('Master data'!A:A,MATCH($M70,'Master data'!$EF:$EF,0))</f>
        <v>Benjamin Mendy</v>
      </c>
      <c r="O70" s="24" t="str">
        <f>INDEX('Master data'!B:B,MATCH($M70,'Master data'!$EF:$EF,0))</f>
        <v>Manchester City</v>
      </c>
      <c r="P70" s="24" t="str">
        <f>INDEX('Master data'!C:C,MATCH($M70,'Master data'!$EF:$EF,0))</f>
        <v>Defense</v>
      </c>
      <c r="Q70" s="25">
        <f>INDEX('Master data'!H:H,MATCH($M70,'Master data'!$EF:$EF,0))</f>
        <v>5033000</v>
      </c>
      <c r="R70" s="25">
        <f>INDEX('Master data'!AL:AL,MATCH($A70,'Master data'!$EF:$EF,0))</f>
        <v>60829.777160139958</v>
      </c>
      <c r="S70" s="25">
        <f>INDEX('Master data'!DY:DY,MATCH($M70,'Master data'!$EF:$EF,0))</f>
        <v>51706.278160139962</v>
      </c>
      <c r="T70" s="25">
        <f>INDEX('Master data'!EA:EA,MATCH($M70,'Master data'!$EF:$EF,0))</f>
        <v>50330</v>
      </c>
      <c r="U70" s="25">
        <f>INDEX('Master data'!EC:EC,MATCH($M70,'Master data'!$EF:$EF,0))</f>
        <v>1376.278160139962</v>
      </c>
      <c r="V70" s="26">
        <f>INDEX('Master data'!ED:ED,MATCH($M70,'Master data'!$EF:$EF,0))</f>
        <v>2.7345085637591138E-4</v>
      </c>
      <c r="W70" s="23">
        <f>INDEX('Master data'!E:E,MATCH(M70,'Master data'!$EF:$EF,0))</f>
        <v>6.0000000000000001E-3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4">
        <f t="shared" si="2"/>
        <v>69</v>
      </c>
      <c r="B71" s="24" t="str">
        <f>INDEX('Master data'!A:A,MATCH($A71,'Master data'!$EE:$EE,0))</f>
        <v>Nathan Redmond</v>
      </c>
      <c r="C71" s="24" t="str">
        <f>INDEX('Master data'!B:B,MATCH($A71,'Master data'!$EE:$EE,0))</f>
        <v>Southampton</v>
      </c>
      <c r="D71" s="24" t="str">
        <f>INDEX('Master data'!C:C,MATCH($A71,'Master data'!$EE:$EE,0))</f>
        <v>Midfield</v>
      </c>
      <c r="E71" s="25">
        <f>INDEX('Master data'!H:H,MATCH($A71,'Master data'!$EE:$EE,0))</f>
        <v>4782000</v>
      </c>
      <c r="F71" s="25">
        <f>INDEX('Master data'!AL:AL,MATCH($A71,'Master data'!$EE:$EE,0))</f>
        <v>53772.637931034464</v>
      </c>
      <c r="G71" s="25">
        <f>INDEX('Master data'!DY:DY,MATCH($A71,'Master data'!$EE:$EE,0))</f>
        <v>48919.712931034461</v>
      </c>
      <c r="H71" s="25">
        <f>INDEX('Master data'!EA:EA,MATCH($A71,'Master data'!$EE:$EE,0))</f>
        <v>47820</v>
      </c>
      <c r="I71" s="25">
        <f>INDEX('Master data'!EC:EC,MATCH($A71,'Master data'!$EE:$EE,0))</f>
        <v>1099.7129310344608</v>
      </c>
      <c r="J71" s="26">
        <f>INDEX('Master data'!ED:ED,MATCH($A71,'Master data'!$EE:$EE,0))</f>
        <v>2.2996924530206206E-4</v>
      </c>
      <c r="K71" s="29">
        <f>INDEX('Master data'!E:E,MATCH($A71,'Master data'!$EE:$EE,0))</f>
        <v>4.0000000000000001E-3</v>
      </c>
      <c r="L71" s="13"/>
      <c r="M71" s="24">
        <f t="shared" si="3"/>
        <v>69</v>
      </c>
      <c r="N71" s="24" t="str">
        <f>INDEX('Master data'!A:A,MATCH($M71,'Master data'!$EF:$EF,0))</f>
        <v>Nathan Redmond</v>
      </c>
      <c r="O71" s="24" t="str">
        <f>INDEX('Master data'!B:B,MATCH($M71,'Master data'!$EF:$EF,0))</f>
        <v>Southampton</v>
      </c>
      <c r="P71" s="24" t="str">
        <f>INDEX('Master data'!C:C,MATCH($M71,'Master data'!$EF:$EF,0))</f>
        <v>Midfield</v>
      </c>
      <c r="Q71" s="25">
        <f>INDEX('Master data'!H:H,MATCH($M71,'Master data'!$EF:$EF,0))</f>
        <v>4782000</v>
      </c>
      <c r="R71" s="25">
        <f>INDEX('Master data'!AL:AL,MATCH($A71,'Master data'!$EF:$EF,0))</f>
        <v>53772.637931034464</v>
      </c>
      <c r="S71" s="25">
        <f>INDEX('Master data'!DY:DY,MATCH($M71,'Master data'!$EF:$EF,0))</f>
        <v>48919.712931034461</v>
      </c>
      <c r="T71" s="25">
        <f>INDEX('Master data'!EA:EA,MATCH($M71,'Master data'!$EF:$EF,0))</f>
        <v>47820</v>
      </c>
      <c r="U71" s="25">
        <f>INDEX('Master data'!EC:EC,MATCH($M71,'Master data'!$EF:$EF,0))</f>
        <v>1099.7129310344608</v>
      </c>
      <c r="V71" s="26">
        <f>INDEX('Master data'!ED:ED,MATCH($M71,'Master data'!$EF:$EF,0))</f>
        <v>2.2996924530206206E-4</v>
      </c>
      <c r="W71" s="23">
        <f>INDEX('Master data'!E:E,MATCH(M71,'Master data'!$EF:$EF,0))</f>
        <v>4.0000000000000001E-3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4">
        <f t="shared" si="2"/>
        <v>70</v>
      </c>
      <c r="B72" s="24" t="str">
        <f>INDEX('Master data'!A:A,MATCH($A72,'Master data'!$EE:$EE,0))</f>
        <v>Aaron Ramsdale</v>
      </c>
      <c r="C72" s="24" t="str">
        <f>INDEX('Master data'!B:B,MATCH($A72,'Master data'!$EE:$EE,0))</f>
        <v>Sheffield United</v>
      </c>
      <c r="D72" s="24" t="str">
        <f>INDEX('Master data'!C:C,MATCH($A72,'Master data'!$EE:$EE,0))</f>
        <v>Goalkeeper</v>
      </c>
      <c r="E72" s="25">
        <f>INDEX('Master data'!H:H,MATCH($A72,'Master data'!$EE:$EE,0))</f>
        <v>4113000</v>
      </c>
      <c r="F72" s="25">
        <f>INDEX('Master data'!AL:AL,MATCH($A72,'Master data'!$EE:$EE,0))</f>
        <v>42761.147647438775</v>
      </c>
      <c r="G72" s="25">
        <f>INDEX('Master data'!DY:DY,MATCH($A72,'Master data'!$EE:$EE,0))</f>
        <v>41984.679647438774</v>
      </c>
      <c r="H72" s="25">
        <f>INDEX('Master data'!EA:EA,MATCH($A72,'Master data'!$EE:$EE,0))</f>
        <v>41130</v>
      </c>
      <c r="I72" s="25">
        <f>INDEX('Master data'!EC:EC,MATCH($A72,'Master data'!$EE:$EE,0))</f>
        <v>854.67964743877383</v>
      </c>
      <c r="J72" s="26">
        <f>INDEX('Master data'!ED:ED,MATCH($A72,'Master data'!$EE:$EE,0))</f>
        <v>2.0779957389710038E-4</v>
      </c>
      <c r="K72" s="29">
        <f>INDEX('Master data'!E:E,MATCH($A72,'Master data'!$EE:$EE,0))</f>
        <v>4.0000000000000001E-3</v>
      </c>
      <c r="L72" s="13"/>
      <c r="M72" s="24">
        <f t="shared" si="3"/>
        <v>70</v>
      </c>
      <c r="N72" s="24" t="str">
        <f>INDEX('Master data'!A:A,MATCH($M72,'Master data'!$EF:$EF,0))</f>
        <v>Aaron Ramsdale</v>
      </c>
      <c r="O72" s="24" t="str">
        <f>INDEX('Master data'!B:B,MATCH($M72,'Master data'!$EF:$EF,0))</f>
        <v>Sheffield United</v>
      </c>
      <c r="P72" s="24" t="str">
        <f>INDEX('Master data'!C:C,MATCH($M72,'Master data'!$EF:$EF,0))</f>
        <v>Goalkeeper</v>
      </c>
      <c r="Q72" s="25">
        <f>INDEX('Master data'!H:H,MATCH($M72,'Master data'!$EF:$EF,0))</f>
        <v>4113000</v>
      </c>
      <c r="R72" s="25">
        <f>INDEX('Master data'!AL:AL,MATCH($A72,'Master data'!$EF:$EF,0))</f>
        <v>42761.147647438775</v>
      </c>
      <c r="S72" s="25">
        <f>INDEX('Master data'!DY:DY,MATCH($M72,'Master data'!$EF:$EF,0))</f>
        <v>41984.679647438774</v>
      </c>
      <c r="T72" s="25">
        <f>INDEX('Master data'!EA:EA,MATCH($M72,'Master data'!$EF:$EF,0))</f>
        <v>41130</v>
      </c>
      <c r="U72" s="25">
        <f>INDEX('Master data'!EC:EC,MATCH($M72,'Master data'!$EF:$EF,0))</f>
        <v>854.67964743877383</v>
      </c>
      <c r="V72" s="26">
        <f>INDEX('Master data'!ED:ED,MATCH($M72,'Master data'!$EF:$EF,0))</f>
        <v>2.0779957389710038E-4</v>
      </c>
      <c r="W72" s="23">
        <f>INDEX('Master data'!E:E,MATCH(M72,'Master data'!$EF:$EF,0))</f>
        <v>4.0000000000000001E-3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4">
        <f t="shared" si="2"/>
        <v>71</v>
      </c>
      <c r="B73" s="24" t="str">
        <f>INDEX('Master data'!A:A,MATCH($A73,'Master data'!$EE:$EE,0))</f>
        <v>Charlie Taylor</v>
      </c>
      <c r="C73" s="24" t="str">
        <f>INDEX('Master data'!B:B,MATCH($A73,'Master data'!$EE:$EE,0))</f>
        <v>Burnley</v>
      </c>
      <c r="D73" s="24" t="str">
        <f>INDEX('Master data'!C:C,MATCH($A73,'Master data'!$EE:$EE,0))</f>
        <v>Defense</v>
      </c>
      <c r="E73" s="25">
        <f>INDEX('Master data'!H:H,MATCH($A73,'Master data'!$EE:$EE,0))</f>
        <v>3153000</v>
      </c>
      <c r="F73" s="25">
        <f>INDEX('Master data'!AL:AL,MATCH($A73,'Master data'!$EE:$EE,0))</f>
        <v>35105.677465182896</v>
      </c>
      <c r="G73" s="25">
        <f>INDEX('Master data'!DY:DY,MATCH($A73,'Master data'!$EE:$EE,0))</f>
        <v>31999.805465182897</v>
      </c>
      <c r="H73" s="25">
        <f>INDEX('Master data'!EA:EA,MATCH($A73,'Master data'!$EE:$EE,0))</f>
        <v>31530</v>
      </c>
      <c r="I73" s="25">
        <f>INDEX('Master data'!EC:EC,MATCH($A73,'Master data'!$EE:$EE,0))</f>
        <v>469.80546518289702</v>
      </c>
      <c r="J73" s="26">
        <f>INDEX('Master data'!ED:ED,MATCH($A73,'Master data'!$EE:$EE,0))</f>
        <v>1.490026848026949E-4</v>
      </c>
      <c r="K73" s="29">
        <f>INDEX('Master data'!E:E,MATCH($A73,'Master data'!$EE:$EE,0))</f>
        <v>1E-3</v>
      </c>
      <c r="L73" s="13"/>
      <c r="M73" s="24">
        <f t="shared" si="3"/>
        <v>71</v>
      </c>
      <c r="N73" s="24" t="str">
        <f>INDEX('Master data'!A:A,MATCH($M73,'Master data'!$EF:$EF,0))</f>
        <v>Charlie Taylor</v>
      </c>
      <c r="O73" s="24" t="str">
        <f>INDEX('Master data'!B:B,MATCH($M73,'Master data'!$EF:$EF,0))</f>
        <v>Burnley</v>
      </c>
      <c r="P73" s="24" t="str">
        <f>INDEX('Master data'!C:C,MATCH($M73,'Master data'!$EF:$EF,0))</f>
        <v>Defense</v>
      </c>
      <c r="Q73" s="25">
        <f>INDEX('Master data'!H:H,MATCH($M73,'Master data'!$EF:$EF,0))</f>
        <v>3153000</v>
      </c>
      <c r="R73" s="25">
        <f>INDEX('Master data'!AL:AL,MATCH($A73,'Master data'!$EF:$EF,0))</f>
        <v>35105.677465182896</v>
      </c>
      <c r="S73" s="25">
        <f>INDEX('Master data'!DY:DY,MATCH($M73,'Master data'!$EF:$EF,0))</f>
        <v>31999.805465182897</v>
      </c>
      <c r="T73" s="25">
        <f>INDEX('Master data'!EA:EA,MATCH($M73,'Master data'!$EF:$EF,0))</f>
        <v>31530</v>
      </c>
      <c r="U73" s="25">
        <f>INDEX('Master data'!EC:EC,MATCH($M73,'Master data'!$EF:$EF,0))</f>
        <v>469.80546518289702</v>
      </c>
      <c r="V73" s="26">
        <f>INDEX('Master data'!ED:ED,MATCH($M73,'Master data'!$EF:$EF,0))</f>
        <v>1.490026848026949E-4</v>
      </c>
      <c r="W73" s="23">
        <f>INDEX('Master data'!E:E,MATCH(M73,'Master data'!$EF:$EF,0))</f>
        <v>1E-3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4">
        <f t="shared" si="2"/>
        <v>72</v>
      </c>
      <c r="B74" s="24" t="str">
        <f>INDEX('Master data'!A:A,MATCH($A74,'Master data'!$EE:$EE,0))</f>
        <v>Michail Antonio</v>
      </c>
      <c r="C74" s="24" t="str">
        <f>INDEX('Master data'!B:B,MATCH($A74,'Master data'!$EE:$EE,0))</f>
        <v>West Ham</v>
      </c>
      <c r="D74" s="24" t="str">
        <f>INDEX('Master data'!C:C,MATCH($A74,'Master data'!$EE:$EE,0))</f>
        <v>Striker</v>
      </c>
      <c r="E74" s="25">
        <f>INDEX('Master data'!H:H,MATCH($A74,'Master data'!$EE:$EE,0))</f>
        <v>6994000</v>
      </c>
      <c r="F74" s="25">
        <f>INDEX('Master data'!AL:AL,MATCH($A74,'Master data'!$EE:$EE,0))</f>
        <v>73805.5</v>
      </c>
      <c r="G74" s="25">
        <f>INDEX('Master data'!DY:DY,MATCH($A74,'Master data'!$EE:$EE,0))</f>
        <v>69923.16</v>
      </c>
      <c r="H74" s="25">
        <f>INDEX('Master data'!EA:EA,MATCH($A74,'Master data'!$EE:$EE,0))</f>
        <v>69940</v>
      </c>
      <c r="I74" s="25">
        <f>INDEX('Master data'!EC:EC,MATCH($A74,'Master data'!$EE:$EE,0))</f>
        <v>-16.839999999996508</v>
      </c>
      <c r="J74" s="26">
        <f>INDEX('Master data'!ED:ED,MATCH($A74,'Master data'!$EE:$EE,0))</f>
        <v>-2.4077780955099383E-6</v>
      </c>
      <c r="K74" s="29">
        <f>INDEX('Master data'!E:E,MATCH($A74,'Master data'!$EE:$EE,0))</f>
        <v>6.6000000000000003E-2</v>
      </c>
      <c r="L74" s="13"/>
      <c r="M74" s="24">
        <f t="shared" si="3"/>
        <v>72</v>
      </c>
      <c r="N74" s="24" t="str">
        <f>INDEX('Master data'!A:A,MATCH($M74,'Master data'!$EF:$EF,0))</f>
        <v>Michail Antonio</v>
      </c>
      <c r="O74" s="24" t="str">
        <f>INDEX('Master data'!B:B,MATCH($M74,'Master data'!$EF:$EF,0))</f>
        <v>West Ham</v>
      </c>
      <c r="P74" s="24" t="str">
        <f>INDEX('Master data'!C:C,MATCH($M74,'Master data'!$EF:$EF,0))</f>
        <v>Striker</v>
      </c>
      <c r="Q74" s="25">
        <f>INDEX('Master data'!H:H,MATCH($M74,'Master data'!$EF:$EF,0))</f>
        <v>6994000</v>
      </c>
      <c r="R74" s="25">
        <f>INDEX('Master data'!AL:AL,MATCH($A74,'Master data'!$EF:$EF,0))</f>
        <v>73805.5</v>
      </c>
      <c r="S74" s="25">
        <f>INDEX('Master data'!DY:DY,MATCH($M74,'Master data'!$EF:$EF,0))</f>
        <v>69923.16</v>
      </c>
      <c r="T74" s="25">
        <f>INDEX('Master data'!EA:EA,MATCH($M74,'Master data'!$EF:$EF,0))</f>
        <v>69940</v>
      </c>
      <c r="U74" s="25">
        <f>INDEX('Master data'!EC:EC,MATCH($M74,'Master data'!$EF:$EF,0))</f>
        <v>-16.839999999996508</v>
      </c>
      <c r="V74" s="26">
        <f>INDEX('Master data'!ED:ED,MATCH($M74,'Master data'!$EF:$EF,0))</f>
        <v>-2.4077780955099383E-6</v>
      </c>
      <c r="W74" s="23">
        <f>INDEX('Master data'!E:E,MATCH(M74,'Master data'!$EF:$EF,0))</f>
        <v>6.6000000000000003E-2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4">
        <f t="shared" si="2"/>
        <v>73</v>
      </c>
      <c r="B75" s="24" t="str">
        <f>INDEX('Master data'!A:A,MATCH($A75,'Master data'!$EE:$EE,0))</f>
        <v>Thiago Silva</v>
      </c>
      <c r="C75" s="24" t="str">
        <f>INDEX('Master data'!B:B,MATCH($A75,'Master data'!$EE:$EE,0))</f>
        <v>Chelsea</v>
      </c>
      <c r="D75" s="24" t="str">
        <f>INDEX('Master data'!C:C,MATCH($A75,'Master data'!$EE:$EE,0))</f>
        <v>Defense</v>
      </c>
      <c r="E75" s="25">
        <f>INDEX('Master data'!H:H,MATCH($A75,'Master data'!$EE:$EE,0))</f>
        <v>5408000</v>
      </c>
      <c r="F75" s="25">
        <f>INDEX('Master data'!AL:AL,MATCH($A75,'Master data'!$EE:$EE,0))</f>
        <v>63135.523346207352</v>
      </c>
      <c r="G75" s="25">
        <f>INDEX('Master data'!DY:DY,MATCH($A75,'Master data'!$EE:$EE,0))</f>
        <v>53623.790346207359</v>
      </c>
      <c r="H75" s="25">
        <f>INDEX('Master data'!EA:EA,MATCH($A75,'Master data'!$EE:$EE,0))</f>
        <v>54080</v>
      </c>
      <c r="I75" s="25">
        <f>INDEX('Master data'!EC:EC,MATCH($A75,'Master data'!$EE:$EE,0))</f>
        <v>-456.20965379264089</v>
      </c>
      <c r="J75" s="26">
        <f>INDEX('Master data'!ED:ED,MATCH($A75,'Master data'!$EE:$EE,0))</f>
        <v>-8.4358293970532712E-5</v>
      </c>
      <c r="K75" s="29">
        <f>INDEX('Master data'!E:E,MATCH($A75,'Master data'!$EE:$EE,0))</f>
        <v>6.0000000000000001E-3</v>
      </c>
      <c r="L75" s="13"/>
      <c r="M75" s="24">
        <f t="shared" si="3"/>
        <v>73</v>
      </c>
      <c r="N75" s="24" t="str">
        <f>INDEX('Master data'!A:A,MATCH($M75,'Master data'!$EF:$EF,0))</f>
        <v>Thiago Silva</v>
      </c>
      <c r="O75" s="24" t="str">
        <f>INDEX('Master data'!B:B,MATCH($M75,'Master data'!$EF:$EF,0))</f>
        <v>Chelsea</v>
      </c>
      <c r="P75" s="24" t="str">
        <f>INDEX('Master data'!C:C,MATCH($M75,'Master data'!$EF:$EF,0))</f>
        <v>Defense</v>
      </c>
      <c r="Q75" s="25">
        <f>INDEX('Master data'!H:H,MATCH($M75,'Master data'!$EF:$EF,0))</f>
        <v>5408000</v>
      </c>
      <c r="R75" s="25">
        <f>INDEX('Master data'!AL:AL,MATCH($A75,'Master data'!$EF:$EF,0))</f>
        <v>63135.523346207352</v>
      </c>
      <c r="S75" s="25">
        <f>INDEX('Master data'!DY:DY,MATCH($M75,'Master data'!$EF:$EF,0))</f>
        <v>53623.790346207359</v>
      </c>
      <c r="T75" s="25">
        <f>INDEX('Master data'!EA:EA,MATCH($M75,'Master data'!$EF:$EF,0))</f>
        <v>54080</v>
      </c>
      <c r="U75" s="25">
        <f>INDEX('Master data'!EC:EC,MATCH($M75,'Master data'!$EF:$EF,0))</f>
        <v>-456.20965379264089</v>
      </c>
      <c r="V75" s="26">
        <f>INDEX('Master data'!ED:ED,MATCH($M75,'Master data'!$EF:$EF,0))</f>
        <v>-8.4358293970532712E-5</v>
      </c>
      <c r="W75" s="23">
        <f>INDEX('Master data'!E:E,MATCH(M75,'Master data'!$EF:$EF,0))</f>
        <v>6.0000000000000001E-3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4">
        <f t="shared" si="2"/>
        <v>74</v>
      </c>
      <c r="B76" s="24" t="str">
        <f>INDEX('Master data'!A:A,MATCH($A76,'Master data'!$EE:$EE,0))</f>
        <v>Thiago Alcantara</v>
      </c>
      <c r="C76" s="24" t="str">
        <f>INDEX('Master data'!B:B,MATCH($A76,'Master data'!$EE:$EE,0))</f>
        <v>Liverpool</v>
      </c>
      <c r="D76" s="24" t="str">
        <f>INDEX('Master data'!C:C,MATCH($A76,'Master data'!$EE:$EE,0))</f>
        <v>Midfield</v>
      </c>
      <c r="E76" s="25">
        <f>INDEX('Master data'!H:H,MATCH($A76,'Master data'!$EE:$EE,0))</f>
        <v>6598000</v>
      </c>
      <c r="F76" s="25">
        <f>INDEX('Master data'!AL:AL,MATCH($A76,'Master data'!$EE:$EE,0))</f>
        <v>73371.205882352937</v>
      </c>
      <c r="G76" s="25">
        <f>INDEX('Master data'!DY:DY,MATCH($A76,'Master data'!$EE:$EE,0))</f>
        <v>65218.291882352933</v>
      </c>
      <c r="H76" s="25">
        <f>INDEX('Master data'!EA:EA,MATCH($A76,'Master data'!$EE:$EE,0))</f>
        <v>65980</v>
      </c>
      <c r="I76" s="25">
        <f>INDEX('Master data'!EC:EC,MATCH($A76,'Master data'!$EE:$EE,0))</f>
        <v>-761.70811764706741</v>
      </c>
      <c r="J76" s="26">
        <f>INDEX('Master data'!ED:ED,MATCH($A76,'Master data'!$EE:$EE,0))</f>
        <v>-1.1544530428115602E-4</v>
      </c>
      <c r="K76" s="29">
        <f>INDEX('Master data'!E:E,MATCH($A76,'Master data'!$EE:$EE,0))</f>
        <v>1.8000000000000002E-2</v>
      </c>
      <c r="L76" s="13"/>
      <c r="M76" s="24">
        <f t="shared" si="3"/>
        <v>74</v>
      </c>
      <c r="N76" s="24" t="str">
        <f>INDEX('Master data'!A:A,MATCH($M76,'Master data'!$EF:$EF,0))</f>
        <v>Thiago Alcantara</v>
      </c>
      <c r="O76" s="24" t="str">
        <f>INDEX('Master data'!B:B,MATCH($M76,'Master data'!$EF:$EF,0))</f>
        <v>Liverpool</v>
      </c>
      <c r="P76" s="24" t="str">
        <f>INDEX('Master data'!C:C,MATCH($M76,'Master data'!$EF:$EF,0))</f>
        <v>Midfield</v>
      </c>
      <c r="Q76" s="25">
        <f>INDEX('Master data'!H:H,MATCH($M76,'Master data'!$EF:$EF,0))</f>
        <v>6598000</v>
      </c>
      <c r="R76" s="25">
        <f>INDEX('Master data'!AL:AL,MATCH($A76,'Master data'!$EF:$EF,0))</f>
        <v>73371.205882352937</v>
      </c>
      <c r="S76" s="25">
        <f>INDEX('Master data'!DY:DY,MATCH($M76,'Master data'!$EF:$EF,0))</f>
        <v>65218.291882352933</v>
      </c>
      <c r="T76" s="25">
        <f>INDEX('Master data'!EA:EA,MATCH($M76,'Master data'!$EF:$EF,0))</f>
        <v>65980</v>
      </c>
      <c r="U76" s="25">
        <f>INDEX('Master data'!EC:EC,MATCH($M76,'Master data'!$EF:$EF,0))</f>
        <v>-761.70811764706741</v>
      </c>
      <c r="V76" s="26">
        <f>INDEX('Master data'!ED:ED,MATCH($M76,'Master data'!$EF:$EF,0))</f>
        <v>-1.1544530428115602E-4</v>
      </c>
      <c r="W76" s="23">
        <f>INDEX('Master data'!E:E,MATCH(M76,'Master data'!$EF:$EF,0))</f>
        <v>1.8000000000000002E-2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4">
        <f t="shared" si="2"/>
        <v>75</v>
      </c>
      <c r="B77" s="24" t="str">
        <f>INDEX('Master data'!A:A,MATCH($A77,'Master data'!$EE:$EE,0))</f>
        <v>Bernd Leno</v>
      </c>
      <c r="C77" s="24" t="str">
        <f>INDEX('Master data'!B:B,MATCH($A77,'Master data'!$EE:$EE,0))</f>
        <v>Arsenal</v>
      </c>
      <c r="D77" s="24" t="str">
        <f>INDEX('Master data'!C:C,MATCH($A77,'Master data'!$EE:$EE,0))</f>
        <v>Goalkeeper</v>
      </c>
      <c r="E77" s="25">
        <f>INDEX('Master data'!H:H,MATCH($A77,'Master data'!$EE:$EE,0))</f>
        <v>5430000</v>
      </c>
      <c r="F77" s="25">
        <f>INDEX('Master data'!AL:AL,MATCH($A77,'Master data'!$EE:$EE,0))</f>
        <v>55868.728643553914</v>
      </c>
      <c r="G77" s="25">
        <f>INDEX('Master data'!DY:DY,MATCH($A77,'Master data'!$EE:$EE,0))</f>
        <v>53345.207643553913</v>
      </c>
      <c r="H77" s="25">
        <f>INDEX('Master data'!EA:EA,MATCH($A77,'Master data'!$EE:$EE,0))</f>
        <v>54300</v>
      </c>
      <c r="I77" s="25">
        <f>INDEX('Master data'!EC:EC,MATCH($A77,'Master data'!$EE:$EE,0))</f>
        <v>-954.79235644608707</v>
      </c>
      <c r="J77" s="26">
        <f>INDEX('Master data'!ED:ED,MATCH($A77,'Master data'!$EE:$EE,0))</f>
        <v>-1.7583652973224439E-4</v>
      </c>
      <c r="K77" s="29">
        <f>INDEX('Master data'!E:E,MATCH($A77,'Master data'!$EE:$EE,0))</f>
        <v>6.8000000000000005E-2</v>
      </c>
      <c r="L77" s="13"/>
      <c r="M77" s="24">
        <f t="shared" si="3"/>
        <v>75</v>
      </c>
      <c r="N77" s="24" t="str">
        <f>INDEX('Master data'!A:A,MATCH($M77,'Master data'!$EF:$EF,0))</f>
        <v>Bernd Leno</v>
      </c>
      <c r="O77" s="24" t="str">
        <f>INDEX('Master data'!B:B,MATCH($M77,'Master data'!$EF:$EF,0))</f>
        <v>Arsenal</v>
      </c>
      <c r="P77" s="24" t="str">
        <f>INDEX('Master data'!C:C,MATCH($M77,'Master data'!$EF:$EF,0))</f>
        <v>Goalkeeper</v>
      </c>
      <c r="Q77" s="25">
        <f>INDEX('Master data'!H:H,MATCH($M77,'Master data'!$EF:$EF,0))</f>
        <v>5430000</v>
      </c>
      <c r="R77" s="25">
        <f>INDEX('Master data'!AL:AL,MATCH($A77,'Master data'!$EF:$EF,0))</f>
        <v>55868.728643553914</v>
      </c>
      <c r="S77" s="25">
        <f>INDEX('Master data'!DY:DY,MATCH($M77,'Master data'!$EF:$EF,0))</f>
        <v>53345.207643553913</v>
      </c>
      <c r="T77" s="25">
        <f>INDEX('Master data'!EA:EA,MATCH($M77,'Master data'!$EF:$EF,0))</f>
        <v>54300</v>
      </c>
      <c r="U77" s="25">
        <f>INDEX('Master data'!EC:EC,MATCH($M77,'Master data'!$EF:$EF,0))</f>
        <v>-954.79235644608707</v>
      </c>
      <c r="V77" s="26">
        <f>INDEX('Master data'!ED:ED,MATCH($M77,'Master data'!$EF:$EF,0))</f>
        <v>-1.7583652973224439E-4</v>
      </c>
      <c r="W77" s="23">
        <f>INDEX('Master data'!E:E,MATCH(M77,'Master data'!$EF:$EF,0))</f>
        <v>6.8000000000000005E-2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4">
        <f t="shared" si="2"/>
        <v>76</v>
      </c>
      <c r="B78" s="24" t="str">
        <f>INDEX('Master data'!A:A,MATCH($A78,'Master data'!$EE:$EE,0))</f>
        <v>Kieran Tierney</v>
      </c>
      <c r="C78" s="24" t="str">
        <f>INDEX('Master data'!B:B,MATCH($A78,'Master data'!$EE:$EE,0))</f>
        <v>Arsenal</v>
      </c>
      <c r="D78" s="24" t="str">
        <f>INDEX('Master data'!C:C,MATCH($A78,'Master data'!$EE:$EE,0))</f>
        <v>Defense</v>
      </c>
      <c r="E78" s="25">
        <f>INDEX('Master data'!H:H,MATCH($A78,'Master data'!$EE:$EE,0))</f>
        <v>3428000</v>
      </c>
      <c r="F78" s="25">
        <f>INDEX('Master data'!AL:AL,MATCH($A78,'Master data'!$EE:$EE,0))</f>
        <v>42157.331837802514</v>
      </c>
      <c r="G78" s="25">
        <f>INDEX('Master data'!DY:DY,MATCH($A78,'Master data'!$EE:$EE,0))</f>
        <v>32839.715837802512</v>
      </c>
      <c r="H78" s="25">
        <f>INDEX('Master data'!EA:EA,MATCH($A78,'Master data'!$EE:$EE,0))</f>
        <v>34280</v>
      </c>
      <c r="I78" s="25">
        <f>INDEX('Master data'!EC:EC,MATCH($A78,'Master data'!$EE:$EE,0))</f>
        <v>-1440.2841621974876</v>
      </c>
      <c r="J78" s="26">
        <f>INDEX('Master data'!ED:ED,MATCH($A78,'Master data'!$EE:$EE,0))</f>
        <v>-4.2015290612528811E-4</v>
      </c>
      <c r="K78" s="29">
        <f>INDEX('Master data'!E:E,MATCH($A78,'Master data'!$EE:$EE,0))</f>
        <v>0.26400000000000001</v>
      </c>
      <c r="L78" s="13"/>
      <c r="M78" s="24">
        <f t="shared" si="3"/>
        <v>76</v>
      </c>
      <c r="N78" s="24" t="str">
        <f>INDEX('Master data'!A:A,MATCH($M78,'Master data'!$EF:$EF,0))</f>
        <v>David de Gea</v>
      </c>
      <c r="O78" s="24" t="str">
        <f>INDEX('Master data'!B:B,MATCH($M78,'Master data'!$EF:$EF,0))</f>
        <v>Manchester United</v>
      </c>
      <c r="P78" s="24" t="str">
        <f>INDEX('Master data'!C:C,MATCH($M78,'Master data'!$EF:$EF,0))</f>
        <v>Goalkeeper</v>
      </c>
      <c r="Q78" s="25">
        <f>INDEX('Master data'!H:H,MATCH($M78,'Master data'!$EF:$EF,0))</f>
        <v>6791000</v>
      </c>
      <c r="R78" s="25">
        <f>INDEX('Master data'!AL:AL,MATCH($A78,'Master data'!$EF:$EF,0))</f>
        <v>67756.303435476439</v>
      </c>
      <c r="S78" s="25">
        <f>INDEX('Master data'!DY:DY,MATCH($M78,'Master data'!$EF:$EF,0))</f>
        <v>65232.782435476445</v>
      </c>
      <c r="T78" s="25">
        <f>INDEX('Master data'!EA:EA,MATCH($M78,'Master data'!$EF:$EF,0))</f>
        <v>67910</v>
      </c>
      <c r="U78" s="25">
        <f>INDEX('Master data'!EC:EC,MATCH($M78,'Master data'!$EF:$EF,0))</f>
        <v>-2677.2175645235548</v>
      </c>
      <c r="V78" s="26">
        <f>INDEX('Master data'!ED:ED,MATCH($M78,'Master data'!$EF:$EF,0))</f>
        <v>-3.9423024068967086E-4</v>
      </c>
      <c r="W78" s="23">
        <f>INDEX('Master data'!E:E,MATCH(M78,'Master data'!$EF:$EF,0))</f>
        <v>6.0000000000000001E-3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4">
        <f t="shared" si="2"/>
        <v>77</v>
      </c>
      <c r="B79" s="24" t="str">
        <f>INDEX('Master data'!A:A,MATCH($A79,'Master data'!$EE:$EE,0))</f>
        <v>Rob Holding</v>
      </c>
      <c r="C79" s="24" t="str">
        <f>INDEX('Master data'!B:B,MATCH($A79,'Master data'!$EE:$EE,0))</f>
        <v>Arsenal</v>
      </c>
      <c r="D79" s="24" t="str">
        <f>INDEX('Master data'!C:C,MATCH($A79,'Master data'!$EE:$EE,0))</f>
        <v>Defense</v>
      </c>
      <c r="E79" s="25">
        <f>INDEX('Master data'!H:H,MATCH($A79,'Master data'!$EE:$EE,0))</f>
        <v>3539000</v>
      </c>
      <c r="F79" s="25">
        <f>INDEX('Master data'!AL:AL,MATCH($A79,'Master data'!$EE:$EE,0))</f>
        <v>39949.395329866005</v>
      </c>
      <c r="G79" s="25">
        <f>INDEX('Master data'!DY:DY,MATCH($A79,'Master data'!$EE:$EE,0))</f>
        <v>33155.300329866004</v>
      </c>
      <c r="H79" s="25">
        <f>INDEX('Master data'!EA:EA,MATCH($A79,'Master data'!$EE:$EE,0))</f>
        <v>35390</v>
      </c>
      <c r="I79" s="25">
        <f>INDEX('Master data'!EC:EC,MATCH($A79,'Master data'!$EE:$EE,0))</f>
        <v>-2234.6996701339958</v>
      </c>
      <c r="J79" s="26">
        <f>INDEX('Master data'!ED:ED,MATCH($A79,'Master data'!$EE:$EE,0))</f>
        <v>-6.3144946881435319E-4</v>
      </c>
      <c r="K79" s="29">
        <f>INDEX('Master data'!E:E,MATCH($A79,'Master data'!$EE:$EE,0))</f>
        <v>3.5000000000000003E-2</v>
      </c>
      <c r="L79" s="13"/>
      <c r="M79" s="24">
        <f t="shared" si="3"/>
        <v>77</v>
      </c>
      <c r="N79" s="24" t="str">
        <f>INDEX('Master data'!A:A,MATCH($M79,'Master data'!$EF:$EF,0))</f>
        <v>Kieran Tierney</v>
      </c>
      <c r="O79" s="24" t="str">
        <f>INDEX('Master data'!B:B,MATCH($M79,'Master data'!$EF:$EF,0))</f>
        <v>Arsenal</v>
      </c>
      <c r="P79" s="24" t="str">
        <f>INDEX('Master data'!C:C,MATCH($M79,'Master data'!$EF:$EF,0))</f>
        <v>Defense</v>
      </c>
      <c r="Q79" s="25">
        <f>INDEX('Master data'!H:H,MATCH($M79,'Master data'!$EF:$EF,0))</f>
        <v>3428000</v>
      </c>
      <c r="R79" s="25">
        <f>INDEX('Master data'!AL:AL,MATCH($A79,'Master data'!$EF:$EF,0))</f>
        <v>42157.331837802514</v>
      </c>
      <c r="S79" s="25">
        <f>INDEX('Master data'!DY:DY,MATCH($M79,'Master data'!$EF:$EF,0))</f>
        <v>32839.715837802512</v>
      </c>
      <c r="T79" s="25">
        <f>INDEX('Master data'!EA:EA,MATCH($M79,'Master data'!$EF:$EF,0))</f>
        <v>34280</v>
      </c>
      <c r="U79" s="25">
        <f>INDEX('Master data'!EC:EC,MATCH($M79,'Master data'!$EF:$EF,0))</f>
        <v>-1440.2841621974876</v>
      </c>
      <c r="V79" s="26">
        <f>INDEX('Master data'!ED:ED,MATCH($M79,'Master data'!$EF:$EF,0))</f>
        <v>-4.2015290612528811E-4</v>
      </c>
      <c r="W79" s="23">
        <f>INDEX('Master data'!E:E,MATCH(M79,'Master data'!$EF:$EF,0))</f>
        <v>0.26400000000000001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4">
        <f t="shared" si="2"/>
        <v>78</v>
      </c>
      <c r="B80" s="24" t="str">
        <f>INDEX('Master data'!A:A,MATCH($A80,'Master data'!$EE:$EE,0))</f>
        <v>Chris Basham</v>
      </c>
      <c r="C80" s="24" t="str">
        <f>INDEX('Master data'!B:B,MATCH($A80,'Master data'!$EE:$EE,0))</f>
        <v>Sheffield United</v>
      </c>
      <c r="D80" s="24" t="str">
        <f>INDEX('Master data'!C:C,MATCH($A80,'Master data'!$EE:$EE,0))</f>
        <v>Defense</v>
      </c>
      <c r="E80" s="25">
        <f>INDEX('Master data'!H:H,MATCH($A80,'Master data'!$EE:$EE,0))</f>
        <v>2447000</v>
      </c>
      <c r="F80" s="25">
        <f>INDEX('Master data'!AL:AL,MATCH($A80,'Master data'!$EE:$EE,0))</f>
        <v>27792.765098292519</v>
      </c>
      <c r="G80" s="25">
        <f>INDEX('Master data'!DY:DY,MATCH($A80,'Master data'!$EE:$EE,0))</f>
        <v>22163.372098292519</v>
      </c>
      <c r="H80" s="25">
        <f>INDEX('Master data'!EA:EA,MATCH($A80,'Master data'!$EE:$EE,0))</f>
        <v>24470</v>
      </c>
      <c r="I80" s="25">
        <f>INDEX('Master data'!EC:EC,MATCH($A80,'Master data'!$EE:$EE,0))</f>
        <v>-2306.6279017074812</v>
      </c>
      <c r="J80" s="26">
        <f>INDEX('Master data'!ED:ED,MATCH($A80,'Master data'!$EE:$EE,0))</f>
        <v>-9.426350231742874E-4</v>
      </c>
      <c r="K80" s="29">
        <f>INDEX('Master data'!E:E,MATCH($A80,'Master data'!$EE:$EE,0))</f>
        <v>1E-3</v>
      </c>
      <c r="L80" s="13"/>
      <c r="M80" s="24">
        <f t="shared" si="3"/>
        <v>78</v>
      </c>
      <c r="N80" s="24" t="str">
        <f>INDEX('Master data'!A:A,MATCH($M80,'Master data'!$EF:$EF,0))</f>
        <v>Kevin De Bruyne</v>
      </c>
      <c r="O80" s="24" t="str">
        <f>INDEX('Master data'!B:B,MATCH($M80,'Master data'!$EF:$EF,0))</f>
        <v>Manchester City</v>
      </c>
      <c r="P80" s="24" t="str">
        <f>INDEX('Master data'!C:C,MATCH($M80,'Master data'!$EF:$EF,0))</f>
        <v>Midfield</v>
      </c>
      <c r="Q80" s="25">
        <f>INDEX('Master data'!H:H,MATCH($M80,'Master data'!$EF:$EF,0))</f>
        <v>9852000</v>
      </c>
      <c r="R80" s="25">
        <f>INDEX('Master data'!AL:AL,MATCH($A80,'Master data'!$EF:$EF,0))</f>
        <v>-5000</v>
      </c>
      <c r="S80" s="25">
        <f>INDEX('Master data'!DY:DY,MATCH($M80,'Master data'!$EF:$EF,0))</f>
        <v>-5000</v>
      </c>
      <c r="T80" s="25">
        <f>INDEX('Master data'!EA:EA,MATCH($M80,'Master data'!$EF:$EF,0))</f>
        <v>0</v>
      </c>
      <c r="U80" s="25">
        <f>INDEX('Master data'!EC:EC,MATCH($M80,'Master data'!$EF:$EF,0))</f>
        <v>-5000</v>
      </c>
      <c r="V80" s="26">
        <f>INDEX('Master data'!ED:ED,MATCH($M80,'Master data'!$EF:$EF,0))</f>
        <v>-5.0751116524563541E-4</v>
      </c>
      <c r="W80" s="23">
        <f>INDEX('Master data'!E:E,MATCH(M80,'Master data'!$EF:$EF,0))</f>
        <v>5.2000000000000005E-2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4">
        <f t="shared" si="2"/>
        <v>79</v>
      </c>
      <c r="B81" s="24" t="str">
        <f>INDEX('Master data'!A:A,MATCH($A81,'Master data'!$EE:$EE,0))</f>
        <v>David de Gea</v>
      </c>
      <c r="C81" s="24" t="str">
        <f>INDEX('Master data'!B:B,MATCH($A81,'Master data'!$EE:$EE,0))</f>
        <v>Manchester United</v>
      </c>
      <c r="D81" s="24" t="str">
        <f>INDEX('Master data'!C:C,MATCH($A81,'Master data'!$EE:$EE,0))</f>
        <v>Goalkeeper</v>
      </c>
      <c r="E81" s="25">
        <f>INDEX('Master data'!H:H,MATCH($A81,'Master data'!$EE:$EE,0))</f>
        <v>6791000</v>
      </c>
      <c r="F81" s="25">
        <f>INDEX('Master data'!AL:AL,MATCH($A81,'Master data'!$EE:$EE,0))</f>
        <v>67756.303435476439</v>
      </c>
      <c r="G81" s="25">
        <f>INDEX('Master data'!DY:DY,MATCH($A81,'Master data'!$EE:$EE,0))</f>
        <v>65232.782435476445</v>
      </c>
      <c r="H81" s="25">
        <f>INDEX('Master data'!EA:EA,MATCH($A81,'Master data'!$EE:$EE,0))</f>
        <v>67910</v>
      </c>
      <c r="I81" s="25">
        <f>INDEX('Master data'!EC:EC,MATCH($A81,'Master data'!$EE:$EE,0))</f>
        <v>-2677.2175645235548</v>
      </c>
      <c r="J81" s="26">
        <f>INDEX('Master data'!ED:ED,MATCH($A81,'Master data'!$EE:$EE,0))</f>
        <v>-3.9423024068967086E-4</v>
      </c>
      <c r="K81" s="29">
        <f>INDEX('Master data'!E:E,MATCH($A81,'Master data'!$EE:$EE,0))</f>
        <v>6.0000000000000001E-3</v>
      </c>
      <c r="L81" s="13"/>
      <c r="M81" s="24">
        <f t="shared" si="3"/>
        <v>79</v>
      </c>
      <c r="N81" s="24" t="str">
        <f>INDEX('Master data'!A:A,MATCH($M81,'Master data'!$EF:$EF,0))</f>
        <v>Nick Pope</v>
      </c>
      <c r="O81" s="24" t="str">
        <f>INDEX('Master data'!B:B,MATCH($M81,'Master data'!$EF:$EF,0))</f>
        <v>Burnley</v>
      </c>
      <c r="P81" s="24" t="str">
        <f>INDEX('Master data'!C:C,MATCH($M81,'Master data'!$EF:$EF,0))</f>
        <v>Goalkeeper</v>
      </c>
      <c r="Q81" s="25">
        <f>INDEX('Master data'!H:H,MATCH($M81,'Master data'!$EF:$EF,0))</f>
        <v>4930000</v>
      </c>
      <c r="R81" s="25">
        <f>INDEX('Master data'!AL:AL,MATCH($A81,'Master data'!$EF:$EF,0))</f>
        <v>48975.463566195394</v>
      </c>
      <c r="S81" s="25">
        <f>INDEX('Master data'!DY:DY,MATCH($M81,'Master data'!$EF:$EF,0))</f>
        <v>46257.825566195395</v>
      </c>
      <c r="T81" s="25">
        <f>INDEX('Master data'!EA:EA,MATCH($M81,'Master data'!$EF:$EF,0))</f>
        <v>49300</v>
      </c>
      <c r="U81" s="25">
        <f>INDEX('Master data'!EC:EC,MATCH($M81,'Master data'!$EF:$EF,0))</f>
        <v>-3042.1744338046046</v>
      </c>
      <c r="V81" s="26">
        <f>INDEX('Master data'!ED:ED,MATCH($M81,'Master data'!$EF:$EF,0))</f>
        <v>-6.1707392166421998E-4</v>
      </c>
      <c r="W81" s="23">
        <f>INDEX('Master data'!E:E,MATCH(M81,'Master data'!$EF:$EF,0))</f>
        <v>4.0999999999999995E-2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4">
        <f t="shared" si="2"/>
        <v>80</v>
      </c>
      <c r="B82" s="24" t="str">
        <f>INDEX('Master data'!A:A,MATCH($A82,'Master data'!$EE:$EE,0))</f>
        <v>Nick Pope</v>
      </c>
      <c r="C82" s="24" t="str">
        <f>INDEX('Master data'!B:B,MATCH($A82,'Master data'!$EE:$EE,0))</f>
        <v>Burnley</v>
      </c>
      <c r="D82" s="24" t="str">
        <f>INDEX('Master data'!C:C,MATCH($A82,'Master data'!$EE:$EE,0))</f>
        <v>Goalkeeper</v>
      </c>
      <c r="E82" s="25">
        <f>INDEX('Master data'!H:H,MATCH($A82,'Master data'!$EE:$EE,0))</f>
        <v>4930000</v>
      </c>
      <c r="F82" s="25">
        <f>INDEX('Master data'!AL:AL,MATCH($A82,'Master data'!$EE:$EE,0))</f>
        <v>48975.463566195394</v>
      </c>
      <c r="G82" s="25">
        <f>INDEX('Master data'!DY:DY,MATCH($A82,'Master data'!$EE:$EE,0))</f>
        <v>46257.825566195395</v>
      </c>
      <c r="H82" s="25">
        <f>INDEX('Master data'!EA:EA,MATCH($A82,'Master data'!$EE:$EE,0))</f>
        <v>49300</v>
      </c>
      <c r="I82" s="25">
        <f>INDEX('Master data'!EC:EC,MATCH($A82,'Master data'!$EE:$EE,0))</f>
        <v>-3042.1744338046046</v>
      </c>
      <c r="J82" s="26">
        <f>INDEX('Master data'!ED:ED,MATCH($A82,'Master data'!$EE:$EE,0))</f>
        <v>-6.1707392166421998E-4</v>
      </c>
      <c r="K82" s="29">
        <f>INDEX('Master data'!E:E,MATCH($A82,'Master data'!$EE:$EE,0))</f>
        <v>4.0999999999999995E-2</v>
      </c>
      <c r="L82" s="13"/>
      <c r="M82" s="24">
        <f t="shared" si="3"/>
        <v>80</v>
      </c>
      <c r="N82" s="24" t="str">
        <f>INDEX('Master data'!A:A,MATCH($M82,'Master data'!$EF:$EF,0))</f>
        <v>Rob Holding</v>
      </c>
      <c r="O82" s="24" t="str">
        <f>INDEX('Master data'!B:B,MATCH($M82,'Master data'!$EF:$EF,0))</f>
        <v>Arsenal</v>
      </c>
      <c r="P82" s="24" t="str">
        <f>INDEX('Master data'!C:C,MATCH($M82,'Master data'!$EF:$EF,0))</f>
        <v>Defense</v>
      </c>
      <c r="Q82" s="25">
        <f>INDEX('Master data'!H:H,MATCH($M82,'Master data'!$EF:$EF,0))</f>
        <v>3539000</v>
      </c>
      <c r="R82" s="25">
        <f>INDEX('Master data'!AL:AL,MATCH($A82,'Master data'!$EF:$EF,0))</f>
        <v>39949.395329866005</v>
      </c>
      <c r="S82" s="25">
        <f>INDEX('Master data'!DY:DY,MATCH($M82,'Master data'!$EF:$EF,0))</f>
        <v>33155.300329866004</v>
      </c>
      <c r="T82" s="25">
        <f>INDEX('Master data'!EA:EA,MATCH($M82,'Master data'!$EF:$EF,0))</f>
        <v>35390</v>
      </c>
      <c r="U82" s="25">
        <f>INDEX('Master data'!EC:EC,MATCH($M82,'Master data'!$EF:$EF,0))</f>
        <v>-2234.6996701339958</v>
      </c>
      <c r="V82" s="26">
        <f>INDEX('Master data'!ED:ED,MATCH($M82,'Master data'!$EF:$EF,0))</f>
        <v>-6.3144946881435319E-4</v>
      </c>
      <c r="W82" s="23">
        <f>INDEX('Master data'!E:E,MATCH(M82,'Master data'!$EF:$EF,0))</f>
        <v>3.5000000000000003E-2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4">
        <f t="shared" si="2"/>
        <v>81</v>
      </c>
      <c r="B83" s="24" t="str">
        <f>INDEX('Master data'!A:A,MATCH($A83,'Master data'!$EE:$EE,0))</f>
        <v>Vladimir Coufal</v>
      </c>
      <c r="C83" s="24" t="str">
        <f>INDEX('Master data'!B:B,MATCH($A83,'Master data'!$EE:$EE,0))</f>
        <v>West Ham</v>
      </c>
      <c r="D83" s="24" t="str">
        <f>INDEX('Master data'!C:C,MATCH($A83,'Master data'!$EE:$EE,0))</f>
        <v>Defense</v>
      </c>
      <c r="E83" s="25">
        <f>INDEX('Master data'!H:H,MATCH($A83,'Master data'!$EE:$EE,0))</f>
        <v>3922000</v>
      </c>
      <c r="F83" s="25">
        <f>INDEX('Master data'!AL:AL,MATCH($A83,'Master data'!$EE:$EE,0))</f>
        <v>42277.513032294577</v>
      </c>
      <c r="G83" s="25">
        <f>INDEX('Master data'!DY:DY,MATCH($A83,'Master data'!$EE:$EE,0))</f>
        <v>36065.769032294578</v>
      </c>
      <c r="H83" s="25">
        <f>INDEX('Master data'!EA:EA,MATCH($A83,'Master data'!$EE:$EE,0))</f>
        <v>39220</v>
      </c>
      <c r="I83" s="25">
        <f>INDEX('Master data'!EC:EC,MATCH($A83,'Master data'!$EE:$EE,0))</f>
        <v>-3154.2309677054218</v>
      </c>
      <c r="J83" s="26">
        <f>INDEX('Master data'!ED:ED,MATCH($A83,'Master data'!$EE:$EE,0))</f>
        <v>-8.0424043031754767E-4</v>
      </c>
      <c r="K83" s="29">
        <f>INDEX('Master data'!E:E,MATCH($A83,'Master data'!$EE:$EE,0))</f>
        <v>9.5000000000000001E-2</v>
      </c>
      <c r="L83" s="13"/>
      <c r="M83" s="24">
        <f t="shared" si="3"/>
        <v>81</v>
      </c>
      <c r="N83" s="24" t="str">
        <f>INDEX('Master data'!A:A,MATCH($M83,'Master data'!$EF:$EF,0))</f>
        <v>Ilkay Gündogan</v>
      </c>
      <c r="O83" s="24" t="str">
        <f>INDEX('Master data'!B:B,MATCH($M83,'Master data'!$EF:$EF,0))</f>
        <v>Manchester City</v>
      </c>
      <c r="P83" s="24" t="str">
        <f>INDEX('Master data'!C:C,MATCH($M83,'Master data'!$EF:$EF,0))</f>
        <v>Midfield</v>
      </c>
      <c r="Q83" s="25">
        <f>INDEX('Master data'!H:H,MATCH($M83,'Master data'!$EF:$EF,0))</f>
        <v>7172000</v>
      </c>
      <c r="R83" s="25">
        <f>INDEX('Master data'!AL:AL,MATCH($A83,'Master data'!$EF:$EF,0))</f>
        <v>-5000</v>
      </c>
      <c r="S83" s="25">
        <f>INDEX('Master data'!DY:DY,MATCH($M83,'Master data'!$EF:$EF,0))</f>
        <v>-5000</v>
      </c>
      <c r="T83" s="25">
        <f>INDEX('Master data'!EA:EA,MATCH($M83,'Master data'!$EF:$EF,0))</f>
        <v>0</v>
      </c>
      <c r="U83" s="25">
        <f>INDEX('Master data'!EC:EC,MATCH($M83,'Master data'!$EF:$EF,0))</f>
        <v>-5000</v>
      </c>
      <c r="V83" s="26">
        <f>INDEX('Master data'!ED:ED,MATCH($M83,'Master data'!$EF:$EF,0))</f>
        <v>-6.9715560513106524E-4</v>
      </c>
      <c r="W83" s="23">
        <f>INDEX('Master data'!E:E,MATCH(M83,'Master data'!$EF:$EF,0))</f>
        <v>0.18600000000000003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4">
        <f t="shared" si="2"/>
        <v>82</v>
      </c>
      <c r="B84" s="24" t="str">
        <f>INDEX('Master data'!A:A,MATCH($A84,'Master data'!$EE:$EE,0))</f>
        <v>Tosin Adarabioyo</v>
      </c>
      <c r="C84" s="24" t="str">
        <f>INDEX('Master data'!B:B,MATCH($A84,'Master data'!$EE:$EE,0))</f>
        <v>Fulham</v>
      </c>
      <c r="D84" s="24" t="str">
        <f>INDEX('Master data'!C:C,MATCH($A84,'Master data'!$EE:$EE,0))</f>
        <v>Defense</v>
      </c>
      <c r="E84" s="25">
        <f>INDEX('Master data'!H:H,MATCH($A84,'Master data'!$EE:$EE,0))</f>
        <v>3246000</v>
      </c>
      <c r="F84" s="25">
        <f>INDEX('Master data'!AL:AL,MATCH($A84,'Master data'!$EE:$EE,0))</f>
        <v>33232.475037889126</v>
      </c>
      <c r="G84" s="25">
        <f>INDEX('Master data'!DY:DY,MATCH($A84,'Master data'!$EE:$EE,0))</f>
        <v>28767.784037889123</v>
      </c>
      <c r="H84" s="25">
        <f>INDEX('Master data'!EA:EA,MATCH($A84,'Master data'!$EE:$EE,0))</f>
        <v>32460</v>
      </c>
      <c r="I84" s="25">
        <f>INDEX('Master data'!EC:EC,MATCH($A84,'Master data'!$EE:$EE,0))</f>
        <v>-3692.2159621108767</v>
      </c>
      <c r="J84" s="26">
        <f>INDEX('Master data'!ED:ED,MATCH($A84,'Master data'!$EE:$EE,0))</f>
        <v>-1.1374664085369306E-3</v>
      </c>
      <c r="K84" s="29">
        <f>INDEX('Master data'!E:E,MATCH($A84,'Master data'!$EE:$EE,0))</f>
        <v>1E-3</v>
      </c>
      <c r="L84" s="13"/>
      <c r="M84" s="24">
        <f t="shared" si="3"/>
        <v>82</v>
      </c>
      <c r="N84" s="24" t="str">
        <f>INDEX('Master data'!A:A,MATCH($M84,'Master data'!$EF:$EF,0))</f>
        <v>Jarrod Bowen</v>
      </c>
      <c r="O84" s="24" t="str">
        <f>INDEX('Master data'!B:B,MATCH($M84,'Master data'!$EF:$EF,0))</f>
        <v>West Ham</v>
      </c>
      <c r="P84" s="24" t="str">
        <f>INDEX('Master data'!C:C,MATCH($M84,'Master data'!$EF:$EF,0))</f>
        <v>Striker</v>
      </c>
      <c r="Q84" s="25">
        <f>INDEX('Master data'!H:H,MATCH($M84,'Master data'!$EF:$EF,0))</f>
        <v>6110000</v>
      </c>
      <c r="R84" s="25">
        <f>INDEX('Master data'!AL:AL,MATCH($A84,'Master data'!$EF:$EF,0))</f>
        <v>58855.5</v>
      </c>
      <c r="S84" s="25">
        <f>INDEX('Master data'!DY:DY,MATCH($M84,'Master data'!$EF:$EF,0))</f>
        <v>56526.095999999998</v>
      </c>
      <c r="T84" s="25">
        <f>INDEX('Master data'!EA:EA,MATCH($M84,'Master data'!$EF:$EF,0))</f>
        <v>61100</v>
      </c>
      <c r="U84" s="25">
        <f>INDEX('Master data'!EC:EC,MATCH($M84,'Master data'!$EF:$EF,0))</f>
        <v>-4573.9040000000023</v>
      </c>
      <c r="V84" s="26">
        <f>INDEX('Master data'!ED:ED,MATCH($M84,'Master data'!$EF:$EF,0))</f>
        <v>-7.4859312602291366E-4</v>
      </c>
      <c r="W84" s="23">
        <f>INDEX('Master data'!E:E,MATCH(M84,'Master data'!$EF:$EF,0))</f>
        <v>0.01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4">
        <f t="shared" si="2"/>
        <v>83</v>
      </c>
      <c r="B85" s="24" t="str">
        <f>INDEX('Master data'!A:A,MATCH($A85,'Master data'!$EE:$EE,0))</f>
        <v>Rodrigo Hernandez</v>
      </c>
      <c r="C85" s="24" t="str">
        <f>INDEX('Master data'!B:B,MATCH($A85,'Master data'!$EE:$EE,0))</f>
        <v>Manchester City</v>
      </c>
      <c r="D85" s="24" t="str">
        <f>INDEX('Master data'!C:C,MATCH($A85,'Master data'!$EE:$EE,0))</f>
        <v>Midfield</v>
      </c>
      <c r="E85" s="25">
        <f>INDEX('Master data'!H:H,MATCH($A85,'Master data'!$EE:$EE,0))</f>
        <v>5164000</v>
      </c>
      <c r="F85" s="25">
        <f>INDEX('Master data'!AL:AL,MATCH($A85,'Master data'!$EE:$EE,0))</f>
        <v>54692.688995215321</v>
      </c>
      <c r="G85" s="25">
        <f>INDEX('Master data'!DY:DY,MATCH($A85,'Master data'!$EE:$EE,0))</f>
        <v>47704.476995215315</v>
      </c>
      <c r="H85" s="25">
        <f>INDEX('Master data'!EA:EA,MATCH($A85,'Master data'!$EE:$EE,0))</f>
        <v>51640</v>
      </c>
      <c r="I85" s="25">
        <f>INDEX('Master data'!EC:EC,MATCH($A85,'Master data'!$EE:$EE,0))</f>
        <v>-3935.5230047846853</v>
      </c>
      <c r="J85" s="26">
        <f>INDEX('Master data'!ED:ED,MATCH($A85,'Master data'!$EE:$EE,0))</f>
        <v>-7.6210747575226282E-4</v>
      </c>
      <c r="K85" s="29">
        <f>INDEX('Master data'!E:E,MATCH($A85,'Master data'!$EE:$EE,0))</f>
        <v>0.03</v>
      </c>
      <c r="L85" s="13"/>
      <c r="M85" s="24">
        <f t="shared" si="3"/>
        <v>83</v>
      </c>
      <c r="N85" s="24" t="str">
        <f>INDEX('Master data'!A:A,MATCH($M85,'Master data'!$EF:$EF,0))</f>
        <v>Rodrigo Hernandez</v>
      </c>
      <c r="O85" s="24" t="str">
        <f>INDEX('Master data'!B:B,MATCH($M85,'Master data'!$EF:$EF,0))</f>
        <v>Manchester City</v>
      </c>
      <c r="P85" s="24" t="str">
        <f>INDEX('Master data'!C:C,MATCH($M85,'Master data'!$EF:$EF,0))</f>
        <v>Midfield</v>
      </c>
      <c r="Q85" s="25">
        <f>INDEX('Master data'!H:H,MATCH($M85,'Master data'!$EF:$EF,0))</f>
        <v>5164000</v>
      </c>
      <c r="R85" s="25">
        <f>INDEX('Master data'!AL:AL,MATCH($A85,'Master data'!$EF:$EF,0))</f>
        <v>54692.688995215321</v>
      </c>
      <c r="S85" s="25">
        <f>INDEX('Master data'!DY:DY,MATCH($M85,'Master data'!$EF:$EF,0))</f>
        <v>47704.476995215315</v>
      </c>
      <c r="T85" s="25">
        <f>INDEX('Master data'!EA:EA,MATCH($M85,'Master data'!$EF:$EF,0))</f>
        <v>51640</v>
      </c>
      <c r="U85" s="25">
        <f>INDEX('Master data'!EC:EC,MATCH($M85,'Master data'!$EF:$EF,0))</f>
        <v>-3935.5230047846853</v>
      </c>
      <c r="V85" s="26">
        <f>INDEX('Master data'!ED:ED,MATCH($M85,'Master data'!$EF:$EF,0))</f>
        <v>-7.6210747575226282E-4</v>
      </c>
      <c r="W85" s="23">
        <f>INDEX('Master data'!E:E,MATCH(M85,'Master data'!$EF:$EF,0))</f>
        <v>0.03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4">
        <f t="shared" si="2"/>
        <v>84</v>
      </c>
      <c r="B86" s="24" t="str">
        <f>INDEX('Master data'!A:A,MATCH($A86,'Master data'!$EE:$EE,0))</f>
        <v>Emil Krafth</v>
      </c>
      <c r="C86" s="24" t="str">
        <f>INDEX('Master data'!B:B,MATCH($A86,'Master data'!$EE:$EE,0))</f>
        <v>Newcastle</v>
      </c>
      <c r="D86" s="24" t="str">
        <f>INDEX('Master data'!C:C,MATCH($A86,'Master data'!$EE:$EE,0))</f>
        <v>Defense</v>
      </c>
      <c r="E86" s="25">
        <f>INDEX('Master data'!H:H,MATCH($A86,'Master data'!$EE:$EE,0))</f>
        <v>2758000</v>
      </c>
      <c r="F86" s="25">
        <f>INDEX('Master data'!AL:AL,MATCH($A86,'Master data'!$EE:$EE,0))</f>
        <v>29734.099988816313</v>
      </c>
      <c r="G86" s="25">
        <f>INDEX('Master data'!DY:DY,MATCH($A86,'Master data'!$EE:$EE,0))</f>
        <v>23522.355988816314</v>
      </c>
      <c r="H86" s="25">
        <f>INDEX('Master data'!EA:EA,MATCH($A86,'Master data'!$EE:$EE,0))</f>
        <v>27580</v>
      </c>
      <c r="I86" s="25">
        <f>INDEX('Master data'!EC:EC,MATCH($A86,'Master data'!$EE:$EE,0))</f>
        <v>-4057.6440111836855</v>
      </c>
      <c r="J86" s="26">
        <f>INDEX('Master data'!ED:ED,MATCH($A86,'Master data'!$EE:$EE,0))</f>
        <v>-1.471226980124614E-3</v>
      </c>
      <c r="K86" s="29">
        <f>INDEX('Master data'!E:E,MATCH($A86,'Master data'!$EE:$EE,0))</f>
        <v>1.1000000000000001E-2</v>
      </c>
      <c r="L86" s="13"/>
      <c r="M86" s="24">
        <f t="shared" si="3"/>
        <v>84</v>
      </c>
      <c r="N86" s="24" t="str">
        <f>INDEX('Master data'!A:A,MATCH($M86,'Master data'!$EF:$EF,0))</f>
        <v>Jamie Vardy</v>
      </c>
      <c r="O86" s="24" t="str">
        <f>INDEX('Master data'!B:B,MATCH($M86,'Master data'!$EF:$EF,0))</f>
        <v>Leicester City</v>
      </c>
      <c r="P86" s="24" t="str">
        <f>INDEX('Master data'!C:C,MATCH($M86,'Master data'!$EF:$EF,0))</f>
        <v>Striker</v>
      </c>
      <c r="Q86" s="25">
        <f>INDEX('Master data'!H:H,MATCH($M86,'Master data'!$EF:$EF,0))</f>
        <v>10481000</v>
      </c>
      <c r="R86" s="25">
        <f>INDEX('Master data'!AL:AL,MATCH($A86,'Master data'!$EF:$EF,0))</f>
        <v>106548.66666666666</v>
      </c>
      <c r="S86" s="25">
        <f>INDEX('Master data'!DY:DY,MATCH($M86,'Master data'!$EF:$EF,0))</f>
        <v>96648.699666666653</v>
      </c>
      <c r="T86" s="25">
        <f>INDEX('Master data'!EA:EA,MATCH($M86,'Master data'!$EF:$EF,0))</f>
        <v>104810</v>
      </c>
      <c r="U86" s="25">
        <f>INDEX('Master data'!EC:EC,MATCH($M86,'Master data'!$EF:$EF,0))</f>
        <v>-8161.3003333333472</v>
      </c>
      <c r="V86" s="26">
        <f>INDEX('Master data'!ED:ED,MATCH($M86,'Master data'!$EF:$EF,0))</f>
        <v>-7.7867573068727668E-4</v>
      </c>
      <c r="W86" s="23">
        <f>INDEX('Master data'!E:E,MATCH(M86,'Master data'!$EF:$EF,0))</f>
        <v>4.4999999999999998E-2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4">
        <f t="shared" si="2"/>
        <v>85</v>
      </c>
      <c r="B87" s="24" t="str">
        <f>INDEX('Master data'!A:A,MATCH($A87,'Master data'!$EE:$EE,0))</f>
        <v>Fabinho</v>
      </c>
      <c r="C87" s="24" t="str">
        <f>INDEX('Master data'!B:B,MATCH($A87,'Master data'!$EE:$EE,0))</f>
        <v>Liverpool</v>
      </c>
      <c r="D87" s="24" t="str">
        <f>INDEX('Master data'!C:C,MATCH($A87,'Master data'!$EE:$EE,0))</f>
        <v>Midfield</v>
      </c>
      <c r="E87" s="25">
        <f>INDEX('Master data'!H:H,MATCH($A87,'Master data'!$EE:$EE,0))</f>
        <v>5242000</v>
      </c>
      <c r="F87" s="25">
        <f>INDEX('Master data'!AL:AL,MATCH($A87,'Master data'!$EE:$EE,0))</f>
        <v>57177.088235294112</v>
      </c>
      <c r="G87" s="25">
        <f>INDEX('Master data'!DY:DY,MATCH($A87,'Master data'!$EE:$EE,0))</f>
        <v>48053.589235294115</v>
      </c>
      <c r="H87" s="25">
        <f>INDEX('Master data'!EA:EA,MATCH($A87,'Master data'!$EE:$EE,0))</f>
        <v>52420</v>
      </c>
      <c r="I87" s="25">
        <f>INDEX('Master data'!EC:EC,MATCH($A87,'Master data'!$EE:$EE,0))</f>
        <v>-4366.4107647058845</v>
      </c>
      <c r="J87" s="26">
        <f>INDEX('Master data'!ED:ED,MATCH($A87,'Master data'!$EE:$EE,0))</f>
        <v>-8.3296657090917289E-4</v>
      </c>
      <c r="K87" s="29">
        <f>INDEX('Master data'!E:E,MATCH($A87,'Master data'!$EE:$EE,0))</f>
        <v>1.3999999999999999E-2</v>
      </c>
      <c r="L87" s="13"/>
      <c r="M87" s="24">
        <f t="shared" si="3"/>
        <v>85</v>
      </c>
      <c r="N87" s="24" t="str">
        <f>INDEX('Master data'!A:A,MATCH($M87,'Master data'!$EF:$EF,0))</f>
        <v>Vladimir Coufal</v>
      </c>
      <c r="O87" s="24" t="str">
        <f>INDEX('Master data'!B:B,MATCH($M87,'Master data'!$EF:$EF,0))</f>
        <v>West Ham</v>
      </c>
      <c r="P87" s="24" t="str">
        <f>INDEX('Master data'!C:C,MATCH($M87,'Master data'!$EF:$EF,0))</f>
        <v>Defense</v>
      </c>
      <c r="Q87" s="25">
        <f>INDEX('Master data'!H:H,MATCH($M87,'Master data'!$EF:$EF,0))</f>
        <v>3922000</v>
      </c>
      <c r="R87" s="25">
        <f>INDEX('Master data'!AL:AL,MATCH($A87,'Master data'!$EF:$EF,0))</f>
        <v>42277.513032294577</v>
      </c>
      <c r="S87" s="25">
        <f>INDEX('Master data'!DY:DY,MATCH($M87,'Master data'!$EF:$EF,0))</f>
        <v>36065.769032294578</v>
      </c>
      <c r="T87" s="25">
        <f>INDEX('Master data'!EA:EA,MATCH($M87,'Master data'!$EF:$EF,0))</f>
        <v>39220</v>
      </c>
      <c r="U87" s="25">
        <f>INDEX('Master data'!EC:EC,MATCH($M87,'Master data'!$EF:$EF,0))</f>
        <v>-3154.2309677054218</v>
      </c>
      <c r="V87" s="26">
        <f>INDEX('Master data'!ED:ED,MATCH($M87,'Master data'!$EF:$EF,0))</f>
        <v>-8.0424043031754767E-4</v>
      </c>
      <c r="W87" s="23">
        <f>INDEX('Master data'!E:E,MATCH(M87,'Master data'!$EF:$EF,0))</f>
        <v>9.5000000000000001E-2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4">
        <f t="shared" si="2"/>
        <v>86</v>
      </c>
      <c r="B88" s="24" t="str">
        <f>INDEX('Master data'!A:A,MATCH($A88,'Master data'!$EE:$EE,0))</f>
        <v>Martin Dubravka</v>
      </c>
      <c r="C88" s="24" t="str">
        <f>INDEX('Master data'!B:B,MATCH($A88,'Master data'!$EE:$EE,0))</f>
        <v>Newcastle</v>
      </c>
      <c r="D88" s="24" t="str">
        <f>INDEX('Master data'!C:C,MATCH($A88,'Master data'!$EE:$EE,0))</f>
        <v>Goalkeeper</v>
      </c>
      <c r="E88" s="25">
        <f>INDEX('Master data'!H:H,MATCH($A88,'Master data'!$EE:$EE,0))</f>
        <v>4517000</v>
      </c>
      <c r="F88" s="25">
        <f>INDEX('Master data'!AL:AL,MATCH($A88,'Master data'!$EE:$EE,0))</f>
        <v>42661.504755542453</v>
      </c>
      <c r="G88" s="25">
        <f>INDEX('Master data'!DY:DY,MATCH($A88,'Master data'!$EE:$EE,0))</f>
        <v>40720.334755542455</v>
      </c>
      <c r="H88" s="25">
        <f>INDEX('Master data'!EA:EA,MATCH($A88,'Master data'!$EE:$EE,0))</f>
        <v>45170</v>
      </c>
      <c r="I88" s="25">
        <f>INDEX('Master data'!EC:EC,MATCH($A88,'Master data'!$EE:$EE,0))</f>
        <v>-4449.6652444575448</v>
      </c>
      <c r="J88" s="26">
        <f>INDEX('Master data'!ED:ED,MATCH($A88,'Master data'!$EE:$EE,0))</f>
        <v>-9.8509303618719173E-4</v>
      </c>
      <c r="K88" s="29">
        <f>INDEX('Master data'!E:E,MATCH($A88,'Master data'!$EE:$EE,0))</f>
        <v>0.03</v>
      </c>
      <c r="L88" s="13"/>
      <c r="M88" s="24">
        <f t="shared" si="3"/>
        <v>86</v>
      </c>
      <c r="N88" s="24" t="str">
        <f>INDEX('Master data'!A:A,MATCH($M88,'Master data'!$EF:$EF,0))</f>
        <v>Fabinho</v>
      </c>
      <c r="O88" s="24" t="str">
        <f>INDEX('Master data'!B:B,MATCH($M88,'Master data'!$EF:$EF,0))</f>
        <v>Liverpool</v>
      </c>
      <c r="P88" s="24" t="str">
        <f>INDEX('Master data'!C:C,MATCH($M88,'Master data'!$EF:$EF,0))</f>
        <v>Midfield</v>
      </c>
      <c r="Q88" s="25">
        <f>INDEX('Master data'!H:H,MATCH($M88,'Master data'!$EF:$EF,0))</f>
        <v>5242000</v>
      </c>
      <c r="R88" s="25">
        <f>INDEX('Master data'!AL:AL,MATCH($A88,'Master data'!$EF:$EF,0))</f>
        <v>57177.088235294112</v>
      </c>
      <c r="S88" s="25">
        <f>INDEX('Master data'!DY:DY,MATCH($M88,'Master data'!$EF:$EF,0))</f>
        <v>48053.589235294115</v>
      </c>
      <c r="T88" s="25">
        <f>INDEX('Master data'!EA:EA,MATCH($M88,'Master data'!$EF:$EF,0))</f>
        <v>52420</v>
      </c>
      <c r="U88" s="25">
        <f>INDEX('Master data'!EC:EC,MATCH($M88,'Master data'!$EF:$EF,0))</f>
        <v>-4366.4107647058845</v>
      </c>
      <c r="V88" s="26">
        <f>INDEX('Master data'!ED:ED,MATCH($M88,'Master data'!$EF:$EF,0))</f>
        <v>-8.3296657090917289E-4</v>
      </c>
      <c r="W88" s="23">
        <f>INDEX('Master data'!E:E,MATCH(M88,'Master data'!$EF:$EF,0))</f>
        <v>1.3999999999999999E-2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4">
        <f t="shared" si="2"/>
        <v>87</v>
      </c>
      <c r="B89" s="24" t="str">
        <f>INDEX('Master data'!A:A,MATCH($A89,'Master data'!$EE:$EE,0))</f>
        <v>Fernandinho</v>
      </c>
      <c r="C89" s="24" t="str">
        <f>INDEX('Master data'!B:B,MATCH($A89,'Master data'!$EE:$EE,0))</f>
        <v>Manchester City</v>
      </c>
      <c r="D89" s="24" t="str">
        <f>INDEX('Master data'!C:C,MATCH($A89,'Master data'!$EE:$EE,0))</f>
        <v>Midfield</v>
      </c>
      <c r="E89" s="25">
        <f>INDEX('Master data'!H:H,MATCH($A89,'Master data'!$EE:$EE,0))</f>
        <v>3848000</v>
      </c>
      <c r="F89" s="25">
        <f>INDEX('Master data'!AL:AL,MATCH($A89,'Master data'!$EE:$EE,0))</f>
        <v>47119.244019138758</v>
      </c>
      <c r="G89" s="25">
        <f>INDEX('Master data'!DY:DY,MATCH($A89,'Master data'!$EE:$EE,0))</f>
        <v>33919.288019138759</v>
      </c>
      <c r="H89" s="25">
        <f>INDEX('Master data'!EA:EA,MATCH($A89,'Master data'!$EE:$EE,0))</f>
        <v>38480</v>
      </c>
      <c r="I89" s="25">
        <f>INDEX('Master data'!EC:EC,MATCH($A89,'Master data'!$EE:$EE,0))</f>
        <v>-4560.7119808612406</v>
      </c>
      <c r="J89" s="26">
        <f>INDEX('Master data'!ED:ED,MATCH($A89,'Master data'!$EE:$EE,0))</f>
        <v>-1.1852162112425261E-3</v>
      </c>
      <c r="K89" s="29">
        <f>INDEX('Master data'!E:E,MATCH($A89,'Master data'!$EE:$EE,0))</f>
        <v>1.2E-2</v>
      </c>
      <c r="L89" s="13"/>
      <c r="M89" s="24">
        <f t="shared" si="3"/>
        <v>87</v>
      </c>
      <c r="N89" s="24" t="str">
        <f>INDEX('Master data'!A:A,MATCH($M89,'Master data'!$EF:$EF,0))</f>
        <v>Chris Basham</v>
      </c>
      <c r="O89" s="24" t="str">
        <f>INDEX('Master data'!B:B,MATCH($M89,'Master data'!$EF:$EF,0))</f>
        <v>Sheffield United</v>
      </c>
      <c r="P89" s="24" t="str">
        <f>INDEX('Master data'!C:C,MATCH($M89,'Master data'!$EF:$EF,0))</f>
        <v>Defense</v>
      </c>
      <c r="Q89" s="25">
        <f>INDEX('Master data'!H:H,MATCH($M89,'Master data'!$EF:$EF,0))</f>
        <v>2447000</v>
      </c>
      <c r="R89" s="25">
        <f>INDEX('Master data'!AL:AL,MATCH($A89,'Master data'!$EF:$EF,0))</f>
        <v>27792.765098292519</v>
      </c>
      <c r="S89" s="25">
        <f>INDEX('Master data'!DY:DY,MATCH($M89,'Master data'!$EF:$EF,0))</f>
        <v>22163.372098292519</v>
      </c>
      <c r="T89" s="25">
        <f>INDEX('Master data'!EA:EA,MATCH($M89,'Master data'!$EF:$EF,0))</f>
        <v>24470</v>
      </c>
      <c r="U89" s="25">
        <f>INDEX('Master data'!EC:EC,MATCH($M89,'Master data'!$EF:$EF,0))</f>
        <v>-2306.6279017074812</v>
      </c>
      <c r="V89" s="26">
        <f>INDEX('Master data'!ED:ED,MATCH($M89,'Master data'!$EF:$EF,0))</f>
        <v>-9.426350231742874E-4</v>
      </c>
      <c r="W89" s="23">
        <f>INDEX('Master data'!E:E,MATCH(M89,'Master data'!$EF:$EF,0))</f>
        <v>1E-3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4">
        <f t="shared" si="2"/>
        <v>88</v>
      </c>
      <c r="B90" s="24" t="str">
        <f>INDEX('Master data'!A:A,MATCH($A90,'Master data'!$EE:$EE,0))</f>
        <v>Jarrod Bowen</v>
      </c>
      <c r="C90" s="24" t="str">
        <f>INDEX('Master data'!B:B,MATCH($A90,'Master data'!$EE:$EE,0))</f>
        <v>West Ham</v>
      </c>
      <c r="D90" s="24" t="str">
        <f>INDEX('Master data'!C:C,MATCH($A90,'Master data'!$EE:$EE,0))</f>
        <v>Striker</v>
      </c>
      <c r="E90" s="25">
        <f>INDEX('Master data'!H:H,MATCH($A90,'Master data'!$EE:$EE,0))</f>
        <v>6110000</v>
      </c>
      <c r="F90" s="25">
        <f>INDEX('Master data'!AL:AL,MATCH($A90,'Master data'!$EE:$EE,0))</f>
        <v>58855.5</v>
      </c>
      <c r="G90" s="25">
        <f>INDEX('Master data'!DY:DY,MATCH($A90,'Master data'!$EE:$EE,0))</f>
        <v>56526.095999999998</v>
      </c>
      <c r="H90" s="25">
        <f>INDEX('Master data'!EA:EA,MATCH($A90,'Master data'!$EE:$EE,0))</f>
        <v>61100</v>
      </c>
      <c r="I90" s="25">
        <f>INDEX('Master data'!EC:EC,MATCH($A90,'Master data'!$EE:$EE,0))</f>
        <v>-4573.9040000000023</v>
      </c>
      <c r="J90" s="26">
        <f>INDEX('Master data'!ED:ED,MATCH($A90,'Master data'!$EE:$EE,0))</f>
        <v>-7.4859312602291366E-4</v>
      </c>
      <c r="K90" s="29">
        <f>INDEX('Master data'!E:E,MATCH($A90,'Master data'!$EE:$EE,0))</f>
        <v>0.01</v>
      </c>
      <c r="L90" s="13"/>
      <c r="M90" s="24">
        <f t="shared" si="3"/>
        <v>88</v>
      </c>
      <c r="N90" s="24" t="str">
        <f>INDEX('Master data'!A:A,MATCH($M90,'Master data'!$EF:$EF,0))</f>
        <v>Martin Dubravka</v>
      </c>
      <c r="O90" s="24" t="str">
        <f>INDEX('Master data'!B:B,MATCH($M90,'Master data'!$EF:$EF,0))</f>
        <v>Newcastle</v>
      </c>
      <c r="P90" s="24" t="str">
        <f>INDEX('Master data'!C:C,MATCH($M90,'Master data'!$EF:$EF,0))</f>
        <v>Goalkeeper</v>
      </c>
      <c r="Q90" s="25">
        <f>INDEX('Master data'!H:H,MATCH($M90,'Master data'!$EF:$EF,0))</f>
        <v>4517000</v>
      </c>
      <c r="R90" s="25">
        <f>INDEX('Master data'!AL:AL,MATCH($A90,'Master data'!$EF:$EF,0))</f>
        <v>42661.504755542453</v>
      </c>
      <c r="S90" s="25">
        <f>INDEX('Master data'!DY:DY,MATCH($M90,'Master data'!$EF:$EF,0))</f>
        <v>40720.334755542455</v>
      </c>
      <c r="T90" s="25">
        <f>INDEX('Master data'!EA:EA,MATCH($M90,'Master data'!$EF:$EF,0))</f>
        <v>45170</v>
      </c>
      <c r="U90" s="25">
        <f>INDEX('Master data'!EC:EC,MATCH($M90,'Master data'!$EF:$EF,0))</f>
        <v>-4449.6652444575448</v>
      </c>
      <c r="V90" s="26">
        <f>INDEX('Master data'!ED:ED,MATCH($M90,'Master data'!$EF:$EF,0))</f>
        <v>-9.8509303618719173E-4</v>
      </c>
      <c r="W90" s="23">
        <f>INDEX('Master data'!E:E,MATCH(M90,'Master data'!$EF:$EF,0))</f>
        <v>0.03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4">
        <f t="shared" si="2"/>
        <v>89</v>
      </c>
      <c r="B91" s="24" t="str">
        <f>INDEX('Master data'!A:A,MATCH($A91,'Master data'!$EE:$EE,0))</f>
        <v>Ilkay Gündogan</v>
      </c>
      <c r="C91" s="24" t="str">
        <f>INDEX('Master data'!B:B,MATCH($A91,'Master data'!$EE:$EE,0))</f>
        <v>Manchester City</v>
      </c>
      <c r="D91" s="24" t="str">
        <f>INDEX('Master data'!C:C,MATCH($A91,'Master data'!$EE:$EE,0))</f>
        <v>Midfield</v>
      </c>
      <c r="E91" s="25">
        <f>INDEX('Master data'!H:H,MATCH($A91,'Master data'!$EE:$EE,0))</f>
        <v>7172000</v>
      </c>
      <c r="F91" s="25">
        <f>INDEX('Master data'!AL:AL,MATCH($A91,'Master data'!$EE:$EE,0))</f>
        <v>-5000</v>
      </c>
      <c r="G91" s="25">
        <f>INDEX('Master data'!DY:DY,MATCH($A91,'Master data'!$EE:$EE,0))</f>
        <v>-5000</v>
      </c>
      <c r="H91" s="25">
        <f>INDEX('Master data'!EA:EA,MATCH($A91,'Master data'!$EE:$EE,0))</f>
        <v>0</v>
      </c>
      <c r="I91" s="25">
        <f>INDEX('Master data'!EC:EC,MATCH($A91,'Master data'!$EE:$EE,0))</f>
        <v>-5000</v>
      </c>
      <c r="J91" s="26">
        <f>INDEX('Master data'!ED:ED,MATCH($A91,'Master data'!$EE:$EE,0))</f>
        <v>-6.9715560513106524E-4</v>
      </c>
      <c r="K91" s="29">
        <f>INDEX('Master data'!E:E,MATCH($A91,'Master data'!$EE:$EE,0))</f>
        <v>0.18600000000000003</v>
      </c>
      <c r="L91" s="13"/>
      <c r="M91" s="24">
        <f t="shared" si="3"/>
        <v>89</v>
      </c>
      <c r="N91" s="24" t="str">
        <f>INDEX('Master data'!A:A,MATCH($M91,'Master data'!$EF:$EF,0))</f>
        <v>Ederson Moraes</v>
      </c>
      <c r="O91" s="24" t="str">
        <f>INDEX('Master data'!B:B,MATCH($M91,'Master data'!$EF:$EF,0))</f>
        <v>Manchester City</v>
      </c>
      <c r="P91" s="24" t="str">
        <f>INDEX('Master data'!C:C,MATCH($M91,'Master data'!$EF:$EF,0))</f>
        <v>Goalkeeper</v>
      </c>
      <c r="Q91" s="25">
        <f>INDEX('Master data'!H:H,MATCH($M91,'Master data'!$EF:$EF,0))</f>
        <v>8459000</v>
      </c>
      <c r="R91" s="25">
        <f>INDEX('Master data'!AL:AL,MATCH($A91,'Master data'!$EF:$EF,0))</f>
        <v>77263.237381924206</v>
      </c>
      <c r="S91" s="25">
        <f>INDEX('Master data'!DY:DY,MATCH($M91,'Master data'!$EF:$EF,0))</f>
        <v>76098.535381924201</v>
      </c>
      <c r="T91" s="25">
        <f>INDEX('Master data'!EA:EA,MATCH($M91,'Master data'!$EF:$EF,0))</f>
        <v>84590</v>
      </c>
      <c r="U91" s="25">
        <f>INDEX('Master data'!EC:EC,MATCH($M91,'Master data'!$EF:$EF,0))</f>
        <v>-8491.4646180757991</v>
      </c>
      <c r="V91" s="26">
        <f>INDEX('Master data'!ED:ED,MATCH($M91,'Master data'!$EF:$EF,0))</f>
        <v>-1.0038378789544626E-3</v>
      </c>
      <c r="W91" s="23">
        <f>INDEX('Master data'!E:E,MATCH(M91,'Master data'!$EF:$EF,0))</f>
        <v>3.2000000000000001E-2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4">
        <f t="shared" si="2"/>
        <v>90</v>
      </c>
      <c r="B92" s="24" t="str">
        <f>INDEX('Master data'!A:A,MATCH($A92,'Master data'!$EE:$EE,0))</f>
        <v>Andreas Christensen</v>
      </c>
      <c r="C92" s="24" t="str">
        <f>INDEX('Master data'!B:B,MATCH($A92,'Master data'!$EE:$EE,0))</f>
        <v>Chelsea</v>
      </c>
      <c r="D92" s="24" t="str">
        <f>INDEX('Master data'!C:C,MATCH($A92,'Master data'!$EE:$EE,0))</f>
        <v>Defense</v>
      </c>
      <c r="E92" s="25">
        <f>INDEX('Master data'!H:H,MATCH($A92,'Master data'!$EE:$EE,0))</f>
        <v>4218000</v>
      </c>
      <c r="F92" s="25">
        <f>INDEX('Master data'!AL:AL,MATCH($A92,'Master data'!$EE:$EE,0))</f>
        <v>-5000</v>
      </c>
      <c r="G92" s="25">
        <f>INDEX('Master data'!DY:DY,MATCH($A92,'Master data'!$EE:$EE,0))</f>
        <v>-5000</v>
      </c>
      <c r="H92" s="25">
        <f>INDEX('Master data'!EA:EA,MATCH($A92,'Master data'!$EE:$EE,0))</f>
        <v>0</v>
      </c>
      <c r="I92" s="25">
        <f>INDEX('Master data'!EC:EC,MATCH($A92,'Master data'!$EE:$EE,0))</f>
        <v>-5000</v>
      </c>
      <c r="J92" s="26">
        <f>INDEX('Master data'!ED:ED,MATCH($A92,'Master data'!$EE:$EE,0))</f>
        <v>-1.1853959222380276E-3</v>
      </c>
      <c r="K92" s="29">
        <f>INDEX('Master data'!E:E,MATCH($A92,'Master data'!$EE:$EE,0))</f>
        <v>2.6000000000000002E-2</v>
      </c>
      <c r="L92" s="13"/>
      <c r="M92" s="24">
        <f t="shared" si="3"/>
        <v>90</v>
      </c>
      <c r="N92" s="24" t="str">
        <f>INDEX('Master data'!A:A,MATCH($M92,'Master data'!$EF:$EF,0))</f>
        <v>Timothy Castagne</v>
      </c>
      <c r="O92" s="24" t="str">
        <f>INDEX('Master data'!B:B,MATCH($M92,'Master data'!$EF:$EF,0))</f>
        <v>Leicester City</v>
      </c>
      <c r="P92" s="24" t="str">
        <f>INDEX('Master data'!C:C,MATCH($M92,'Master data'!$EF:$EF,0))</f>
        <v>Defense</v>
      </c>
      <c r="Q92" s="25">
        <f>INDEX('Master data'!H:H,MATCH($M92,'Master data'!$EF:$EF,0))</f>
        <v>5243000</v>
      </c>
      <c r="R92" s="25">
        <f>INDEX('Master data'!AL:AL,MATCH($A92,'Master data'!$EF:$EF,0))</f>
        <v>52975.43417559642</v>
      </c>
      <c r="S92" s="25">
        <f>INDEX('Master data'!DY:DY,MATCH($M92,'Master data'!$EF:$EF,0))</f>
        <v>46763.690175596421</v>
      </c>
      <c r="T92" s="25">
        <f>INDEX('Master data'!EA:EA,MATCH($M92,'Master data'!$EF:$EF,0))</f>
        <v>52430</v>
      </c>
      <c r="U92" s="25">
        <f>INDEX('Master data'!EC:EC,MATCH($M92,'Master data'!$EF:$EF,0))</f>
        <v>-5666.3098244035791</v>
      </c>
      <c r="V92" s="26">
        <f>INDEX('Master data'!ED:ED,MATCH($M92,'Master data'!$EF:$EF,0))</f>
        <v>-1.0807380935349187E-3</v>
      </c>
      <c r="W92" s="23">
        <f>INDEX('Master data'!E:E,MATCH(M92,'Master data'!$EF:$EF,0))</f>
        <v>1.3000000000000001E-2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4">
        <f t="shared" si="2"/>
        <v>91</v>
      </c>
      <c r="B93" s="24" t="str">
        <f>INDEX('Master data'!A:A,MATCH($A93,'Master data'!$EE:$EE,0))</f>
        <v>Joël Veltman</v>
      </c>
      <c r="C93" s="24" t="str">
        <f>INDEX('Master data'!B:B,MATCH($A93,'Master data'!$EE:$EE,0))</f>
        <v>Brighton and Hove</v>
      </c>
      <c r="D93" s="24" t="str">
        <f>INDEX('Master data'!C:C,MATCH($A93,'Master data'!$EE:$EE,0))</f>
        <v>Defense</v>
      </c>
      <c r="E93" s="25">
        <f>INDEX('Master data'!H:H,MATCH($A93,'Master data'!$EE:$EE,0))</f>
        <v>3284000</v>
      </c>
      <c r="F93" s="25">
        <f>INDEX('Master data'!AL:AL,MATCH($A93,'Master data'!$EE:$EE,0))</f>
        <v>-5000</v>
      </c>
      <c r="G93" s="25">
        <f>INDEX('Master data'!DY:DY,MATCH($A93,'Master data'!$EE:$EE,0))</f>
        <v>-5000</v>
      </c>
      <c r="H93" s="25">
        <f>INDEX('Master data'!EA:EA,MATCH($A93,'Master data'!$EE:$EE,0))</f>
        <v>0</v>
      </c>
      <c r="I93" s="25">
        <f>INDEX('Master data'!EC:EC,MATCH($A93,'Master data'!$EE:$EE,0))</f>
        <v>-5000</v>
      </c>
      <c r="J93" s="26">
        <f>INDEX('Master data'!ED:ED,MATCH($A93,'Master data'!$EE:$EE,0))</f>
        <v>-1.5225334957369061E-3</v>
      </c>
      <c r="K93" s="29">
        <f>INDEX('Master data'!E:E,MATCH($A93,'Master data'!$EE:$EE,0))</f>
        <v>1.3999999999999999E-2</v>
      </c>
      <c r="L93" s="13"/>
      <c r="M93" s="24">
        <f t="shared" si="3"/>
        <v>91</v>
      </c>
      <c r="N93" s="24" t="str">
        <f>INDEX('Master data'!A:A,MATCH($M93,'Master data'!$EF:$EF,0))</f>
        <v>Daniel Owen James</v>
      </c>
      <c r="O93" s="24" t="str">
        <f>INDEX('Master data'!B:B,MATCH($M93,'Master data'!$EF:$EF,0))</f>
        <v>Manchester United</v>
      </c>
      <c r="P93" s="24" t="str">
        <f>INDEX('Master data'!C:C,MATCH($M93,'Master data'!$EF:$EF,0))</f>
        <v>Midfield</v>
      </c>
      <c r="Q93" s="25">
        <f>INDEX('Master data'!H:H,MATCH($M93,'Master data'!$EF:$EF,0))</f>
        <v>4513000</v>
      </c>
      <c r="R93" s="25">
        <f>INDEX('Master data'!AL:AL,MATCH($A93,'Master data'!$EF:$EF,0))</f>
        <v>-5000</v>
      </c>
      <c r="S93" s="25">
        <f>INDEX('Master data'!DY:DY,MATCH($M93,'Master data'!$EF:$EF,0))</f>
        <v>-5000</v>
      </c>
      <c r="T93" s="25">
        <f>INDEX('Master data'!EA:EA,MATCH($M93,'Master data'!$EF:$EF,0))</f>
        <v>0</v>
      </c>
      <c r="U93" s="25">
        <f>INDEX('Master data'!EC:EC,MATCH($M93,'Master data'!$EF:$EF,0))</f>
        <v>-5000</v>
      </c>
      <c r="V93" s="26">
        <f>INDEX('Master data'!ED:ED,MATCH($M93,'Master data'!$EF:$EF,0))</f>
        <v>-1.1079104808331486E-3</v>
      </c>
      <c r="W93" s="23">
        <f>INDEX('Master data'!E:E,MATCH(M93,'Master data'!$EF:$EF,0))</f>
        <v>3.0000000000000001E-3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4">
        <f t="shared" si="2"/>
        <v>92</v>
      </c>
      <c r="B94" s="24" t="str">
        <f>INDEX('Master data'!A:A,MATCH($A94,'Master data'!$EE:$EE,0))</f>
        <v>Pablo Mari</v>
      </c>
      <c r="C94" s="24" t="str">
        <f>INDEX('Master data'!B:B,MATCH($A94,'Master data'!$EE:$EE,0))</f>
        <v>Arsenal</v>
      </c>
      <c r="D94" s="24" t="str">
        <f>INDEX('Master data'!C:C,MATCH($A94,'Master data'!$EE:$EE,0))</f>
        <v>Defense</v>
      </c>
      <c r="E94" s="25">
        <f>INDEX('Master data'!H:H,MATCH($A94,'Master data'!$EE:$EE,0))</f>
        <v>2683000</v>
      </c>
      <c r="F94" s="25">
        <f>INDEX('Master data'!AL:AL,MATCH($A94,'Master data'!$EE:$EE,0))</f>
        <v>-5000</v>
      </c>
      <c r="G94" s="25">
        <f>INDEX('Master data'!DY:DY,MATCH($A94,'Master data'!$EE:$EE,0))</f>
        <v>-5000</v>
      </c>
      <c r="H94" s="25">
        <f>INDEX('Master data'!EA:EA,MATCH($A94,'Master data'!$EE:$EE,0))</f>
        <v>0</v>
      </c>
      <c r="I94" s="25">
        <f>INDEX('Master data'!EC:EC,MATCH($A94,'Master data'!$EE:$EE,0))</f>
        <v>-5000</v>
      </c>
      <c r="J94" s="26">
        <f>INDEX('Master data'!ED:ED,MATCH($A94,'Master data'!$EE:$EE,0))</f>
        <v>-1.8635855385762206E-3</v>
      </c>
      <c r="K94" s="29">
        <f>INDEX('Master data'!E:E,MATCH($A94,'Master data'!$EE:$EE,0))</f>
        <v>6.5000000000000002E-2</v>
      </c>
      <c r="L94" s="13"/>
      <c r="M94" s="24">
        <f t="shared" si="3"/>
        <v>92</v>
      </c>
      <c r="N94" s="24" t="str">
        <f>INDEX('Master data'!A:A,MATCH($M94,'Master data'!$EF:$EF,0))</f>
        <v>Tosin Adarabioyo</v>
      </c>
      <c r="O94" s="24" t="str">
        <f>INDEX('Master data'!B:B,MATCH($M94,'Master data'!$EF:$EF,0))</f>
        <v>Fulham</v>
      </c>
      <c r="P94" s="24" t="str">
        <f>INDEX('Master data'!C:C,MATCH($M94,'Master data'!$EF:$EF,0))</f>
        <v>Defense</v>
      </c>
      <c r="Q94" s="25">
        <f>INDEX('Master data'!H:H,MATCH($M94,'Master data'!$EF:$EF,0))</f>
        <v>3246000</v>
      </c>
      <c r="R94" s="25">
        <f>INDEX('Master data'!AL:AL,MATCH($A94,'Master data'!$EF:$EF,0))</f>
        <v>33232.475037889126</v>
      </c>
      <c r="S94" s="25">
        <f>INDEX('Master data'!DY:DY,MATCH($M94,'Master data'!$EF:$EF,0))</f>
        <v>28767.784037889123</v>
      </c>
      <c r="T94" s="25">
        <f>INDEX('Master data'!EA:EA,MATCH($M94,'Master data'!$EF:$EF,0))</f>
        <v>32460</v>
      </c>
      <c r="U94" s="25">
        <f>INDEX('Master data'!EC:EC,MATCH($M94,'Master data'!$EF:$EF,0))</f>
        <v>-3692.2159621108767</v>
      </c>
      <c r="V94" s="26">
        <f>INDEX('Master data'!ED:ED,MATCH($M94,'Master data'!$EF:$EF,0))</f>
        <v>-1.1374664085369306E-3</v>
      </c>
      <c r="W94" s="23">
        <f>INDEX('Master data'!E:E,MATCH(M94,'Master data'!$EF:$EF,0))</f>
        <v>1E-3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4">
        <f t="shared" si="2"/>
        <v>93</v>
      </c>
      <c r="B95" s="24" t="str">
        <f>INDEX('Master data'!A:A,MATCH($A95,'Master data'!$EE:$EE,0))</f>
        <v>Kevin De Bruyne</v>
      </c>
      <c r="C95" s="24" t="str">
        <f>INDEX('Master data'!B:B,MATCH($A95,'Master data'!$EE:$EE,0))</f>
        <v>Manchester City</v>
      </c>
      <c r="D95" s="24" t="str">
        <f>INDEX('Master data'!C:C,MATCH($A95,'Master data'!$EE:$EE,0))</f>
        <v>Midfield</v>
      </c>
      <c r="E95" s="25">
        <f>INDEX('Master data'!H:H,MATCH($A95,'Master data'!$EE:$EE,0))</f>
        <v>9852000</v>
      </c>
      <c r="F95" s="25">
        <f>INDEX('Master data'!AL:AL,MATCH($A95,'Master data'!$EE:$EE,0))</f>
        <v>-5000</v>
      </c>
      <c r="G95" s="25">
        <f>INDEX('Master data'!DY:DY,MATCH($A95,'Master data'!$EE:$EE,0))</f>
        <v>-5000</v>
      </c>
      <c r="H95" s="25">
        <f>INDEX('Master data'!EA:EA,MATCH($A95,'Master data'!$EE:$EE,0))</f>
        <v>0</v>
      </c>
      <c r="I95" s="25">
        <f>INDEX('Master data'!EC:EC,MATCH($A95,'Master data'!$EE:$EE,0))</f>
        <v>-5000</v>
      </c>
      <c r="J95" s="26">
        <f>INDEX('Master data'!ED:ED,MATCH($A95,'Master data'!$EE:$EE,0))</f>
        <v>-5.0751116524563541E-4</v>
      </c>
      <c r="K95" s="29">
        <f>INDEX('Master data'!E:E,MATCH($A95,'Master data'!$EE:$EE,0))</f>
        <v>5.2000000000000005E-2</v>
      </c>
      <c r="L95" s="13"/>
      <c r="M95" s="24">
        <f t="shared" si="3"/>
        <v>93</v>
      </c>
      <c r="N95" s="24" t="str">
        <f>INDEX('Master data'!A:A,MATCH($M95,'Master data'!$EF:$EF,0))</f>
        <v>Fernandinho</v>
      </c>
      <c r="O95" s="24" t="str">
        <f>INDEX('Master data'!B:B,MATCH($M95,'Master data'!$EF:$EF,0))</f>
        <v>Manchester City</v>
      </c>
      <c r="P95" s="24" t="str">
        <f>INDEX('Master data'!C:C,MATCH($M95,'Master data'!$EF:$EF,0))</f>
        <v>Midfield</v>
      </c>
      <c r="Q95" s="25">
        <f>INDEX('Master data'!H:H,MATCH($M95,'Master data'!$EF:$EF,0))</f>
        <v>3848000</v>
      </c>
      <c r="R95" s="25">
        <f>INDEX('Master data'!AL:AL,MATCH($A95,'Master data'!$EF:$EF,0))</f>
        <v>47119.244019138758</v>
      </c>
      <c r="S95" s="25">
        <f>INDEX('Master data'!DY:DY,MATCH($M95,'Master data'!$EF:$EF,0))</f>
        <v>33919.288019138759</v>
      </c>
      <c r="T95" s="25">
        <f>INDEX('Master data'!EA:EA,MATCH($M95,'Master data'!$EF:$EF,0))</f>
        <v>38480</v>
      </c>
      <c r="U95" s="25">
        <f>INDEX('Master data'!EC:EC,MATCH($M95,'Master data'!$EF:$EF,0))</f>
        <v>-4560.7119808612406</v>
      </c>
      <c r="V95" s="26">
        <f>INDEX('Master data'!ED:ED,MATCH($M95,'Master data'!$EF:$EF,0))</f>
        <v>-1.1852162112425261E-3</v>
      </c>
      <c r="W95" s="23">
        <f>INDEX('Master data'!E:E,MATCH(M95,'Master data'!$EF:$EF,0))</f>
        <v>1.2E-2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4">
        <f t="shared" si="2"/>
        <v>94</v>
      </c>
      <c r="B96" s="24" t="str">
        <f>INDEX('Master data'!A:A,MATCH($A96,'Master data'!$EE:$EE,0))</f>
        <v>Daniel Owen James</v>
      </c>
      <c r="C96" s="24" t="str">
        <f>INDEX('Master data'!B:B,MATCH($A96,'Master data'!$EE:$EE,0))</f>
        <v>Manchester United</v>
      </c>
      <c r="D96" s="24" t="str">
        <f>INDEX('Master data'!C:C,MATCH($A96,'Master data'!$EE:$EE,0))</f>
        <v>Midfield</v>
      </c>
      <c r="E96" s="25">
        <f>INDEX('Master data'!H:H,MATCH($A96,'Master data'!$EE:$EE,0))</f>
        <v>4513000</v>
      </c>
      <c r="F96" s="25">
        <f>INDEX('Master data'!AL:AL,MATCH($A96,'Master data'!$EE:$EE,0))</f>
        <v>-5000</v>
      </c>
      <c r="G96" s="25">
        <f>INDEX('Master data'!DY:DY,MATCH($A96,'Master data'!$EE:$EE,0))</f>
        <v>-5000</v>
      </c>
      <c r="H96" s="25">
        <f>INDEX('Master data'!EA:EA,MATCH($A96,'Master data'!$EE:$EE,0))</f>
        <v>0</v>
      </c>
      <c r="I96" s="25">
        <f>INDEX('Master data'!EC:EC,MATCH($A96,'Master data'!$EE:$EE,0))</f>
        <v>-5000</v>
      </c>
      <c r="J96" s="26">
        <f>INDEX('Master data'!ED:ED,MATCH($A96,'Master data'!$EE:$EE,0))</f>
        <v>-1.1079104808331486E-3</v>
      </c>
      <c r="K96" s="29">
        <f>INDEX('Master data'!E:E,MATCH($A96,'Master data'!$EE:$EE,0))</f>
        <v>3.0000000000000001E-3</v>
      </c>
      <c r="L96" s="13"/>
      <c r="M96" s="24">
        <f t="shared" si="3"/>
        <v>94</v>
      </c>
      <c r="N96" s="24" t="str">
        <f>INDEX('Master data'!A:A,MATCH($M96,'Master data'!$EF:$EF,0))</f>
        <v>Andreas Christensen</v>
      </c>
      <c r="O96" s="24" t="str">
        <f>INDEX('Master data'!B:B,MATCH($M96,'Master data'!$EF:$EF,0))</f>
        <v>Chelsea</v>
      </c>
      <c r="P96" s="24" t="str">
        <f>INDEX('Master data'!C:C,MATCH($M96,'Master data'!$EF:$EF,0))</f>
        <v>Defense</v>
      </c>
      <c r="Q96" s="25">
        <f>INDEX('Master data'!H:H,MATCH($M96,'Master data'!$EF:$EF,0))</f>
        <v>4218000</v>
      </c>
      <c r="R96" s="25">
        <f>INDEX('Master data'!AL:AL,MATCH($A96,'Master data'!$EF:$EF,0))</f>
        <v>-5000</v>
      </c>
      <c r="S96" s="25">
        <f>INDEX('Master data'!DY:DY,MATCH($M96,'Master data'!$EF:$EF,0))</f>
        <v>-5000</v>
      </c>
      <c r="T96" s="25">
        <f>INDEX('Master data'!EA:EA,MATCH($M96,'Master data'!$EF:$EF,0))</f>
        <v>0</v>
      </c>
      <c r="U96" s="25">
        <f>INDEX('Master data'!EC:EC,MATCH($M96,'Master data'!$EF:$EF,0))</f>
        <v>-5000</v>
      </c>
      <c r="V96" s="26">
        <f>INDEX('Master data'!ED:ED,MATCH($M96,'Master data'!$EF:$EF,0))</f>
        <v>-1.1853959222380276E-3</v>
      </c>
      <c r="W96" s="23">
        <f>INDEX('Master data'!E:E,MATCH(M96,'Master data'!$EF:$EF,0))</f>
        <v>2.6000000000000002E-2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4">
        <f t="shared" si="2"/>
        <v>95</v>
      </c>
      <c r="B97" s="24" t="str">
        <f>INDEX('Master data'!A:A,MATCH($A97,'Master data'!$EE:$EE,0))</f>
        <v>Brandon Williams</v>
      </c>
      <c r="C97" s="24" t="str">
        <f>INDEX('Master data'!B:B,MATCH($A97,'Master data'!$EE:$EE,0))</f>
        <v>Manchester United</v>
      </c>
      <c r="D97" s="24" t="str">
        <f>INDEX('Master data'!C:C,MATCH($A97,'Master data'!$EE:$EE,0))</f>
        <v>Defense</v>
      </c>
      <c r="E97" s="25">
        <f>INDEX('Master data'!H:H,MATCH($A97,'Master data'!$EE:$EE,0))</f>
        <v>2923000</v>
      </c>
      <c r="F97" s="25">
        <f>INDEX('Master data'!AL:AL,MATCH($A97,'Master data'!$EE:$EE,0))</f>
        <v>39589.765565869398</v>
      </c>
      <c r="G97" s="25">
        <f>INDEX('Master data'!DY:DY,MATCH($A97,'Master data'!$EE:$EE,0))</f>
        <v>24060.405565869398</v>
      </c>
      <c r="H97" s="25">
        <f>INDEX('Master data'!EA:EA,MATCH($A97,'Master data'!$EE:$EE,0))</f>
        <v>29230</v>
      </c>
      <c r="I97" s="25">
        <f>INDEX('Master data'!EC:EC,MATCH($A97,'Master data'!$EE:$EE,0))</f>
        <v>-5169.5944341306022</v>
      </c>
      <c r="J97" s="26">
        <f>INDEX('Master data'!ED:ED,MATCH($A97,'Master data'!$EE:$EE,0))</f>
        <v>-1.7685920062027376E-3</v>
      </c>
      <c r="K97" s="29">
        <f>INDEX('Master data'!E:E,MATCH($A97,'Master data'!$EE:$EE,0))</f>
        <v>2E-3</v>
      </c>
      <c r="L97" s="13"/>
      <c r="M97" s="24">
        <f t="shared" si="3"/>
        <v>95</v>
      </c>
      <c r="N97" s="24" t="str">
        <f>INDEX('Master data'!A:A,MATCH($M97,'Master data'!$EF:$EF,0))</f>
        <v>Jorginho</v>
      </c>
      <c r="O97" s="24" t="str">
        <f>INDEX('Master data'!B:B,MATCH($M97,'Master data'!$EF:$EF,0))</f>
        <v>Chelsea</v>
      </c>
      <c r="P97" s="24" t="str">
        <f>INDEX('Master data'!C:C,MATCH($M97,'Master data'!$EF:$EF,0))</f>
        <v>Midfield</v>
      </c>
      <c r="Q97" s="25">
        <f>INDEX('Master data'!H:H,MATCH($M97,'Master data'!$EF:$EF,0))</f>
        <v>6123000</v>
      </c>
      <c r="R97" s="25">
        <f>INDEX('Master data'!AL:AL,MATCH($A97,'Master data'!$EF:$EF,0))</f>
        <v>61703.980099502485</v>
      </c>
      <c r="S97" s="25">
        <f>INDEX('Master data'!DY:DY,MATCH($M97,'Master data'!$EF:$EF,0))</f>
        <v>53551.066099502488</v>
      </c>
      <c r="T97" s="25">
        <f>INDEX('Master data'!EA:EA,MATCH($M97,'Master data'!$EF:$EF,0))</f>
        <v>61230</v>
      </c>
      <c r="U97" s="25">
        <f>INDEX('Master data'!EC:EC,MATCH($M97,'Master data'!$EF:$EF,0))</f>
        <v>-7678.9339004975118</v>
      </c>
      <c r="V97" s="26">
        <f>INDEX('Master data'!ED:ED,MATCH($M97,'Master data'!$EF:$EF,0))</f>
        <v>-1.2541130002445716E-3</v>
      </c>
      <c r="W97" s="23">
        <f>INDEX('Master data'!E:E,MATCH(M97,'Master data'!$EF:$EF,0))</f>
        <v>1.8000000000000002E-2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4">
        <f t="shared" si="2"/>
        <v>96</v>
      </c>
      <c r="B98" s="24" t="str">
        <f>INDEX('Master data'!A:A,MATCH($A98,'Master data'!$EE:$EE,0))</f>
        <v>Timothy Castagne</v>
      </c>
      <c r="C98" s="24" t="str">
        <f>INDEX('Master data'!B:B,MATCH($A98,'Master data'!$EE:$EE,0))</f>
        <v>Leicester City</v>
      </c>
      <c r="D98" s="24" t="str">
        <f>INDEX('Master data'!C:C,MATCH($A98,'Master data'!$EE:$EE,0))</f>
        <v>Defense</v>
      </c>
      <c r="E98" s="25">
        <f>INDEX('Master data'!H:H,MATCH($A98,'Master data'!$EE:$EE,0))</f>
        <v>5243000</v>
      </c>
      <c r="F98" s="25">
        <f>INDEX('Master data'!AL:AL,MATCH($A98,'Master data'!$EE:$EE,0))</f>
        <v>52975.43417559642</v>
      </c>
      <c r="G98" s="25">
        <f>INDEX('Master data'!DY:DY,MATCH($A98,'Master data'!$EE:$EE,0))</f>
        <v>46763.690175596421</v>
      </c>
      <c r="H98" s="25">
        <f>INDEX('Master data'!EA:EA,MATCH($A98,'Master data'!$EE:$EE,0))</f>
        <v>52430</v>
      </c>
      <c r="I98" s="25">
        <f>INDEX('Master data'!EC:EC,MATCH($A98,'Master data'!$EE:$EE,0))</f>
        <v>-5666.3098244035791</v>
      </c>
      <c r="J98" s="26">
        <f>INDEX('Master data'!ED:ED,MATCH($A98,'Master data'!$EE:$EE,0))</f>
        <v>-1.0807380935349187E-3</v>
      </c>
      <c r="K98" s="29">
        <f>INDEX('Master data'!E:E,MATCH($A98,'Master data'!$EE:$EE,0))</f>
        <v>1.3000000000000001E-2</v>
      </c>
      <c r="L98" s="13"/>
      <c r="M98" s="24">
        <f t="shared" si="3"/>
        <v>96</v>
      </c>
      <c r="N98" s="24" t="str">
        <f>INDEX('Master data'!A:A,MATCH($M98,'Master data'!$EF:$EF,0))</f>
        <v>Mateo Kovacic</v>
      </c>
      <c r="O98" s="24" t="str">
        <f>INDEX('Master data'!B:B,MATCH($M98,'Master data'!$EF:$EF,0))</f>
        <v>Chelsea</v>
      </c>
      <c r="P98" s="24" t="str">
        <f>INDEX('Master data'!C:C,MATCH($M98,'Master data'!$EF:$EF,0))</f>
        <v>Midfield</v>
      </c>
      <c r="Q98" s="25">
        <f>INDEX('Master data'!H:H,MATCH($M98,'Master data'!$EF:$EF,0))</f>
        <v>4410000</v>
      </c>
      <c r="R98" s="25">
        <f>INDEX('Master data'!AL:AL,MATCH($A98,'Master data'!$EF:$EF,0))</f>
        <v>47660.447761194038</v>
      </c>
      <c r="S98" s="25">
        <f>INDEX('Master data'!DY:DY,MATCH($M98,'Master data'!$EF:$EF,0))</f>
        <v>38342.831761194037</v>
      </c>
      <c r="T98" s="25">
        <f>INDEX('Master data'!EA:EA,MATCH($M98,'Master data'!$EF:$EF,0))</f>
        <v>44100</v>
      </c>
      <c r="U98" s="25">
        <f>INDEX('Master data'!EC:EC,MATCH($M98,'Master data'!$EF:$EF,0))</f>
        <v>-5757.1682388059635</v>
      </c>
      <c r="V98" s="26">
        <f>INDEX('Master data'!ED:ED,MATCH($M98,'Master data'!$EF:$EF,0))</f>
        <v>-1.3054803262598556E-3</v>
      </c>
      <c r="W98" s="23">
        <f>INDEX('Master data'!E:E,MATCH(M98,'Master data'!$EF:$EF,0))</f>
        <v>9.0000000000000011E-3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4">
        <f t="shared" si="2"/>
        <v>97</v>
      </c>
      <c r="B99" s="24" t="str">
        <f>INDEX('Master data'!A:A,MATCH($A99,'Master data'!$EE:$EE,0))</f>
        <v>Mateo Kovacic</v>
      </c>
      <c r="C99" s="24" t="str">
        <f>INDEX('Master data'!B:B,MATCH($A99,'Master data'!$EE:$EE,0))</f>
        <v>Chelsea</v>
      </c>
      <c r="D99" s="24" t="str">
        <f>INDEX('Master data'!C:C,MATCH($A99,'Master data'!$EE:$EE,0))</f>
        <v>Midfield</v>
      </c>
      <c r="E99" s="25">
        <f>INDEX('Master data'!H:H,MATCH($A99,'Master data'!$EE:$EE,0))</f>
        <v>4410000</v>
      </c>
      <c r="F99" s="25">
        <f>INDEX('Master data'!AL:AL,MATCH($A99,'Master data'!$EE:$EE,0))</f>
        <v>47660.447761194038</v>
      </c>
      <c r="G99" s="25">
        <f>INDEX('Master data'!DY:DY,MATCH($A99,'Master data'!$EE:$EE,0))</f>
        <v>38342.831761194037</v>
      </c>
      <c r="H99" s="25">
        <f>INDEX('Master data'!EA:EA,MATCH($A99,'Master data'!$EE:$EE,0))</f>
        <v>44100</v>
      </c>
      <c r="I99" s="25">
        <f>INDEX('Master data'!EC:EC,MATCH($A99,'Master data'!$EE:$EE,0))</f>
        <v>-5757.1682388059635</v>
      </c>
      <c r="J99" s="26">
        <f>INDEX('Master data'!ED:ED,MATCH($A99,'Master data'!$EE:$EE,0))</f>
        <v>-1.3054803262598556E-3</v>
      </c>
      <c r="K99" s="29">
        <f>INDEX('Master data'!E:E,MATCH($A99,'Master data'!$EE:$EE,0))</f>
        <v>9.0000000000000011E-3</v>
      </c>
      <c r="L99" s="13"/>
      <c r="M99" s="24">
        <f t="shared" si="3"/>
        <v>97</v>
      </c>
      <c r="N99" s="24" t="str">
        <f>INDEX('Master data'!A:A,MATCH($M99,'Master data'!$EF:$EF,0))</f>
        <v>Emil Krafth</v>
      </c>
      <c r="O99" s="24" t="str">
        <f>INDEX('Master data'!B:B,MATCH($M99,'Master data'!$EF:$EF,0))</f>
        <v>Newcastle</v>
      </c>
      <c r="P99" s="24" t="str">
        <f>INDEX('Master data'!C:C,MATCH($M99,'Master data'!$EF:$EF,0))</f>
        <v>Defense</v>
      </c>
      <c r="Q99" s="25">
        <f>INDEX('Master data'!H:H,MATCH($M99,'Master data'!$EF:$EF,0))</f>
        <v>2758000</v>
      </c>
      <c r="R99" s="25">
        <f>INDEX('Master data'!AL:AL,MATCH($A99,'Master data'!$EF:$EF,0))</f>
        <v>29734.099988816313</v>
      </c>
      <c r="S99" s="25">
        <f>INDEX('Master data'!DY:DY,MATCH($M99,'Master data'!$EF:$EF,0))</f>
        <v>23522.355988816314</v>
      </c>
      <c r="T99" s="25">
        <f>INDEX('Master data'!EA:EA,MATCH($M99,'Master data'!$EF:$EF,0))</f>
        <v>27580</v>
      </c>
      <c r="U99" s="25">
        <f>INDEX('Master data'!EC:EC,MATCH($M99,'Master data'!$EF:$EF,0))</f>
        <v>-4057.6440111836855</v>
      </c>
      <c r="V99" s="26">
        <f>INDEX('Master data'!ED:ED,MATCH($M99,'Master data'!$EF:$EF,0))</f>
        <v>-1.471226980124614E-3</v>
      </c>
      <c r="W99" s="23">
        <f>INDEX('Master data'!E:E,MATCH(M99,'Master data'!$EF:$EF,0))</f>
        <v>1.1000000000000001E-2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4">
        <f t="shared" si="2"/>
        <v>98</v>
      </c>
      <c r="B100" s="24" t="str">
        <f>INDEX('Master data'!A:A,MATCH($A100,'Master data'!$EE:$EE,0))</f>
        <v>James Tarkowski</v>
      </c>
      <c r="C100" s="24" t="str">
        <f>INDEX('Master data'!B:B,MATCH($A100,'Master data'!$EE:$EE,0))</f>
        <v>Burnley</v>
      </c>
      <c r="D100" s="24" t="str">
        <f>INDEX('Master data'!C:C,MATCH($A100,'Master data'!$EE:$EE,0))</f>
        <v>Defense</v>
      </c>
      <c r="E100" s="25">
        <f>INDEX('Master data'!H:H,MATCH($A100,'Master data'!$EE:$EE,0))</f>
        <v>3962000</v>
      </c>
      <c r="F100" s="25">
        <f>INDEX('Master data'!AL:AL,MATCH($A100,'Master data'!$EE:$EE,0))</f>
        <v>39992.519570446057</v>
      </c>
      <c r="G100" s="25">
        <f>INDEX('Master data'!DY:DY,MATCH($A100,'Master data'!$EE:$EE,0))</f>
        <v>33392.541570446061</v>
      </c>
      <c r="H100" s="25">
        <f>INDEX('Master data'!EA:EA,MATCH($A100,'Master data'!$EE:$EE,0))</f>
        <v>39620</v>
      </c>
      <c r="I100" s="25">
        <f>INDEX('Master data'!EC:EC,MATCH($A100,'Master data'!$EE:$EE,0))</f>
        <v>-6227.4584295539389</v>
      </c>
      <c r="J100" s="26">
        <f>INDEX('Master data'!ED:ED,MATCH($A100,'Master data'!$EE:$EE,0))</f>
        <v>-1.5717966758086671E-3</v>
      </c>
      <c r="K100" s="29">
        <f>INDEX('Master data'!E:E,MATCH($A100,'Master data'!$EE:$EE,0))</f>
        <v>6.0000000000000001E-3</v>
      </c>
      <c r="L100" s="13"/>
      <c r="M100" s="24">
        <f t="shared" si="3"/>
        <v>98</v>
      </c>
      <c r="N100" s="24" t="str">
        <f>INDEX('Master data'!A:A,MATCH($M100,'Master data'!$EF:$EF,0))</f>
        <v>Danny Ings</v>
      </c>
      <c r="O100" s="24" t="str">
        <f>INDEX('Master data'!B:B,MATCH($M100,'Master data'!$EF:$EF,0))</f>
        <v>Southampton</v>
      </c>
      <c r="P100" s="24" t="str">
        <f>INDEX('Master data'!C:C,MATCH($M100,'Master data'!$EF:$EF,0))</f>
        <v>Striker</v>
      </c>
      <c r="Q100" s="25">
        <f>INDEX('Master data'!H:H,MATCH($M100,'Master data'!$EF:$EF,0))</f>
        <v>7557000</v>
      </c>
      <c r="R100" s="25">
        <f>INDEX('Master data'!AL:AL,MATCH($A100,'Master data'!$EF:$EF,0))</f>
        <v>68752.81034482758</v>
      </c>
      <c r="S100" s="25">
        <f>INDEX('Master data'!DY:DY,MATCH($M100,'Master data'!$EF:$EF,0))</f>
        <v>64288.119344827574</v>
      </c>
      <c r="T100" s="25">
        <f>INDEX('Master data'!EA:EA,MATCH($M100,'Master data'!$EF:$EF,0))</f>
        <v>75570</v>
      </c>
      <c r="U100" s="25">
        <f>INDEX('Master data'!EC:EC,MATCH($M100,'Master data'!$EF:$EF,0))</f>
        <v>-11281.880655172426</v>
      </c>
      <c r="V100" s="26">
        <f>INDEX('Master data'!ED:ED,MATCH($M100,'Master data'!$EF:$EF,0))</f>
        <v>-1.4929046784666437E-3</v>
      </c>
      <c r="W100" s="23">
        <f>INDEX('Master data'!E:E,MATCH(M100,'Master data'!$EF:$EF,0))</f>
        <v>3.2000000000000001E-2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4">
        <f t="shared" si="2"/>
        <v>99</v>
      </c>
      <c r="B101" s="24" t="str">
        <f>INDEX('Master data'!A:A,MATCH($A101,'Master data'!$EE:$EE,0))</f>
        <v>Mohammed Salisu</v>
      </c>
      <c r="C101" s="24" t="str">
        <f>INDEX('Master data'!B:B,MATCH($A101,'Master data'!$EE:$EE,0))</f>
        <v>Southampton</v>
      </c>
      <c r="D101" s="24" t="str">
        <f>INDEX('Master data'!C:C,MATCH($A101,'Master data'!$EE:$EE,0))</f>
        <v>Defense</v>
      </c>
      <c r="E101" s="25">
        <f>INDEX('Master data'!H:H,MATCH($A101,'Master data'!$EE:$EE,0))</f>
        <v>2489000</v>
      </c>
      <c r="F101" s="25">
        <f>INDEX('Master data'!AL:AL,MATCH($A101,'Master data'!$EE:$EE,0))</f>
        <v>21586.617217063002</v>
      </c>
      <c r="G101" s="25">
        <f>INDEX('Master data'!DY:DY,MATCH($A101,'Master data'!$EE:$EE,0))</f>
        <v>18480.745217063002</v>
      </c>
      <c r="H101" s="25">
        <f>INDEX('Master data'!EA:EA,MATCH($A101,'Master data'!$EE:$EE,0))</f>
        <v>24890</v>
      </c>
      <c r="I101" s="25">
        <f>INDEX('Master data'!EC:EC,MATCH($A101,'Master data'!$EE:$EE,0))</f>
        <v>-6409.2547829369978</v>
      </c>
      <c r="J101" s="26">
        <f>INDEX('Master data'!ED:ED,MATCH($A101,'Master data'!$EE:$EE,0))</f>
        <v>-2.5750320542133379E-3</v>
      </c>
      <c r="K101" s="29">
        <f>INDEX('Master data'!E:E,MATCH($A101,'Master data'!$EE:$EE,0))</f>
        <v>4.0000000000000001E-3</v>
      </c>
      <c r="L101" s="13"/>
      <c r="M101" s="24">
        <f t="shared" si="3"/>
        <v>99</v>
      </c>
      <c r="N101" s="24" t="str">
        <f>INDEX('Master data'!A:A,MATCH($M101,'Master data'!$EF:$EF,0))</f>
        <v>Joël Veltman</v>
      </c>
      <c r="O101" s="24" t="str">
        <f>INDEX('Master data'!B:B,MATCH($M101,'Master data'!$EF:$EF,0))</f>
        <v>Brighton and Hove</v>
      </c>
      <c r="P101" s="24" t="str">
        <f>INDEX('Master data'!C:C,MATCH($M101,'Master data'!$EF:$EF,0))</f>
        <v>Defense</v>
      </c>
      <c r="Q101" s="25">
        <f>INDEX('Master data'!H:H,MATCH($M101,'Master data'!$EF:$EF,0))</f>
        <v>3284000</v>
      </c>
      <c r="R101" s="25">
        <f>INDEX('Master data'!AL:AL,MATCH($A101,'Master data'!$EF:$EF,0))</f>
        <v>-5000</v>
      </c>
      <c r="S101" s="25">
        <f>INDEX('Master data'!DY:DY,MATCH($M101,'Master data'!$EF:$EF,0))</f>
        <v>-5000</v>
      </c>
      <c r="T101" s="25">
        <f>INDEX('Master data'!EA:EA,MATCH($M101,'Master data'!$EF:$EF,0))</f>
        <v>0</v>
      </c>
      <c r="U101" s="25">
        <f>INDEX('Master data'!EC:EC,MATCH($M101,'Master data'!$EF:$EF,0))</f>
        <v>-5000</v>
      </c>
      <c r="V101" s="26">
        <f>INDEX('Master data'!ED:ED,MATCH($M101,'Master data'!$EF:$EF,0))</f>
        <v>-1.5225334957369061E-3</v>
      </c>
      <c r="W101" s="23">
        <f>INDEX('Master data'!E:E,MATCH(M101,'Master data'!$EF:$EF,0))</f>
        <v>1.3999999999999999E-2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7">
        <f t="shared" si="2"/>
        <v>100</v>
      </c>
      <c r="B102" s="27" t="str">
        <f>INDEX('Master data'!A:A,MATCH($A102,'Master data'!$EE:$EE,0))</f>
        <v>Jorginho</v>
      </c>
      <c r="C102" s="27" t="str">
        <f>INDEX('Master data'!B:B,MATCH($A102,'Master data'!$EE:$EE,0))</f>
        <v>Chelsea</v>
      </c>
      <c r="D102" s="27" t="str">
        <f>INDEX('Master data'!C:C,MATCH($A102,'Master data'!$EE:$EE,0))</f>
        <v>Midfield</v>
      </c>
      <c r="E102" s="28">
        <f>INDEX('Master data'!H:H,MATCH($A102,'Master data'!$EE:$EE,0))</f>
        <v>6123000</v>
      </c>
      <c r="F102" s="28">
        <f>INDEX('Master data'!AL:AL,MATCH($A102,'Master data'!$EE:$EE,0))</f>
        <v>61703.980099502485</v>
      </c>
      <c r="G102" s="28">
        <f>INDEX('Master data'!DY:DY,MATCH($A102,'Master data'!$EE:$EE,0))</f>
        <v>53551.066099502488</v>
      </c>
      <c r="H102" s="28">
        <f>INDEX('Master data'!EA:EA,MATCH($A102,'Master data'!$EE:$EE,0))</f>
        <v>61230</v>
      </c>
      <c r="I102" s="28">
        <f>INDEX('Master data'!EC:EC,MATCH($A102,'Master data'!$EE:$EE,0))</f>
        <v>-7678.9339004975118</v>
      </c>
      <c r="J102" s="29">
        <f>INDEX('Master data'!ED:ED,MATCH($A102,'Master data'!$EE:$EE,0))</f>
        <v>-1.2541130002445716E-3</v>
      </c>
      <c r="K102" s="29">
        <f>INDEX('Master data'!E:E,MATCH($A102,'Master data'!$EE:$EE,0))</f>
        <v>1.8000000000000002E-2</v>
      </c>
      <c r="L102" s="13"/>
      <c r="M102" s="27">
        <f t="shared" si="3"/>
        <v>100</v>
      </c>
      <c r="N102" s="27" t="str">
        <f>INDEX('Master data'!A:A,MATCH($M102,'Master data'!$EF:$EF,0))</f>
        <v>James Tarkowski</v>
      </c>
      <c r="O102" s="27" t="str">
        <f>INDEX('Master data'!B:B,MATCH($M102,'Master data'!$EF:$EF,0))</f>
        <v>Burnley</v>
      </c>
      <c r="P102" s="27" t="str">
        <f>INDEX('Master data'!C:C,MATCH($M102,'Master data'!$EF:$EF,0))</f>
        <v>Defense</v>
      </c>
      <c r="Q102" s="28">
        <f>INDEX('Master data'!H:H,MATCH($M102,'Master data'!$EF:$EF,0))</f>
        <v>3962000</v>
      </c>
      <c r="R102" s="28">
        <f>INDEX('Master data'!AL:AL,MATCH($A102,'Master data'!$EF:$EF,0))</f>
        <v>39992.519570446057</v>
      </c>
      <c r="S102" s="28">
        <f>INDEX('Master data'!DY:DY,MATCH($M102,'Master data'!$EF:$EF,0))</f>
        <v>33392.541570446061</v>
      </c>
      <c r="T102" s="28">
        <f>INDEX('Master data'!EA:EA,MATCH($M102,'Master data'!$EF:$EF,0))</f>
        <v>39620</v>
      </c>
      <c r="U102" s="28">
        <f>INDEX('Master data'!EC:EC,MATCH($M102,'Master data'!$EF:$EF,0))</f>
        <v>-6227.4584295539389</v>
      </c>
      <c r="V102" s="29">
        <f>INDEX('Master data'!ED:ED,MATCH($M102,'Master data'!$EF:$EF,0))</f>
        <v>-1.5717966758086671E-3</v>
      </c>
      <c r="W102" s="23">
        <f>INDEX('Master data'!E:E,MATCH(M102,'Master data'!$EF:$EF,0))</f>
        <v>6.0000000000000001E-3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W102" xr:uid="{1B431FAE-9367-FA48-AAA8-B5B8C9917A4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tabSelected="1" zoomScale="171" workbookViewId="0">
      <selection activeCell="C4" sqref="C4"/>
    </sheetView>
  </sheetViews>
  <sheetFormatPr defaultColWidth="11" defaultRowHeight="15.6" x14ac:dyDescent="0.3"/>
  <cols>
    <col min="1" max="1" width="7.5" customWidth="1"/>
    <col min="2" max="2" width="20.796875" customWidth="1"/>
  </cols>
  <sheetData>
    <row r="1" spans="2:18" x14ac:dyDescent="0.3">
      <c r="C1" s="86">
        <v>1</v>
      </c>
      <c r="D1" s="86">
        <v>2</v>
      </c>
      <c r="E1" s="86">
        <v>3</v>
      </c>
      <c r="F1" s="86">
        <v>4</v>
      </c>
      <c r="G1" s="86">
        <v>5</v>
      </c>
      <c r="H1" s="86">
        <v>6</v>
      </c>
    </row>
    <row r="2" spans="2:18" x14ac:dyDescent="0.3">
      <c r="B2" s="18" t="s">
        <v>178</v>
      </c>
      <c r="C2" s="41" t="str">
        <f>"Forecast "&amp;C1</f>
        <v>Forecast 1</v>
      </c>
      <c r="D2" s="42" t="str">
        <f t="shared" ref="D2:H2" si="0">"Forecast "&amp;D1</f>
        <v>Forecast 2</v>
      </c>
      <c r="E2" s="42" t="str">
        <f t="shared" si="0"/>
        <v>Forecast 3</v>
      </c>
      <c r="F2" s="42" t="str">
        <f t="shared" si="0"/>
        <v>Forecast 4</v>
      </c>
      <c r="G2" s="42" t="str">
        <f t="shared" si="0"/>
        <v>Forecast 5</v>
      </c>
      <c r="H2" s="43" t="str">
        <f t="shared" si="0"/>
        <v>Forecast 6</v>
      </c>
    </row>
    <row r="3" spans="2:18" x14ac:dyDescent="0.3">
      <c r="B3" s="83" t="s">
        <v>462</v>
      </c>
      <c r="C3" s="82">
        <f>INDEX('Master data'!$B$2:$EF$599,MATCH(Player!$B$2,'Master data'!$A$2:$A$599,0),MATCH($B3&amp;" "&amp;C$1,'Master data'!$B$1:$EF$1,0))/Cockpit!H3</f>
        <v>77263.237381924206</v>
      </c>
      <c r="D3" s="44">
        <f>INDEX('Master data'!$B$2:$EF$599,MATCH(Player!$B$2,'Master data'!$A$2:$A$599,0),MATCH($B3&amp;" "&amp;D$1,'Master data'!$B$1:$EF$1,0))/Cockpit!I3</f>
        <v>-600</v>
      </c>
      <c r="E3" s="44">
        <f>INDEX('Master data'!$B$2:$EF$599,MATCH(Player!$B$2,'Master data'!$A$2:$A$599,0),MATCH($B3&amp;" "&amp;E$1,'Master data'!$B$1:$EF$1,0))/Cockpit!J3</f>
        <v>-600</v>
      </c>
      <c r="F3" s="44">
        <f>INDEX('Master data'!$B$2:$EF$599,MATCH(Player!$B$2,'Master data'!$A$2:$A$599,0),MATCH($B3&amp;" "&amp;F$1,'Master data'!$B$1:$EF$1,0))/Cockpit!K3</f>
        <v>-600</v>
      </c>
      <c r="G3" s="44">
        <f>INDEX('Master data'!$B$2:$EF$599,MATCH(Player!$B$2,'Master data'!$A$2:$A$599,0),MATCH($B3&amp;" "&amp;G$1,'Master data'!$B$1:$EF$1,0))/Cockpit!L3</f>
        <v>-600</v>
      </c>
      <c r="H3" s="45">
        <f>INDEX('Master data'!$B$2:$EF$599,MATCH(Player!$B$2,'Master data'!$A$2:$A$599,0),MATCH($B3&amp;" "&amp;H$1,'Master data'!$B$1:$EF$1,0))/Cockpit!M3</f>
        <v>-600</v>
      </c>
      <c r="M3" s="5">
        <f>AVERAGEIFS('Master data'!AL:AL,'Master data'!$L:$L,"&gt;0")/Cockpit!H3</f>
        <v>43024.777082960958</v>
      </c>
      <c r="N3" s="5">
        <f>AVERAGEIFS('Master data'!BD:BD,'Master data'!$L:$L,"&gt;0")/Cockpit!I3</f>
        <v>-3606.1032863849769</v>
      </c>
      <c r="O3" s="5">
        <f>AVERAGEIFS('Master data'!BV:BV,'Master data'!$L:$L,"&gt;0")/Cockpit!J3</f>
        <v>-3606.1032863849764</v>
      </c>
      <c r="P3" s="5">
        <f>AVERAGEIFS('Master data'!CN:CN,'Master data'!$L:$L,"&gt;0")/Cockpit!K3</f>
        <v>-3606.1032863849773</v>
      </c>
      <c r="Q3" s="5">
        <f>AVERAGEIFS('Master data'!DF:DF,'Master data'!$L:$L,"&gt;0")/Cockpit!L3</f>
        <v>-3606.1032863849791</v>
      </c>
      <c r="R3" s="5">
        <f>AVERAGEIFS('Master data'!DX:DX,'Master data'!$L:$L,"&gt;0")/Cockpit!M3</f>
        <v>-3606.1032863849778</v>
      </c>
    </row>
    <row r="4" spans="2:18" x14ac:dyDescent="0.3">
      <c r="B4" s="83" t="s">
        <v>451</v>
      </c>
      <c r="C4" s="82">
        <f>INDEX('Master data'!$B$2:$EF$599,MATCH(Player!$B$2,'Master data'!$A$2:$A$599,0),MATCH($B4&amp;" "&amp;C$1,'Master data'!$B$1:$EF$1,0))</f>
        <v>0</v>
      </c>
      <c r="D4" s="44">
        <f>INDEX('Master data'!$B$2:$EF$599,MATCH(Player!$B$2,'Master data'!$A$2:$A$599,0),MATCH($B4&amp;" "&amp;D$1,'Master data'!$B$1:$EF$1,0))</f>
        <v>0</v>
      </c>
      <c r="E4" s="44">
        <f>INDEX('Master data'!$B$2:$EF$599,MATCH(Player!$B$2,'Master data'!$A$2:$A$599,0),MATCH($B4&amp;" "&amp;E$1,'Master data'!$B$1:$EF$1,0))</f>
        <v>0</v>
      </c>
      <c r="F4" s="44">
        <f>INDEX('Master data'!$B$2:$EF$599,MATCH(Player!$B$2,'Master data'!$A$2:$A$599,0),MATCH($B4&amp;" "&amp;F$1,'Master data'!$B$1:$EF$1,0))</f>
        <v>0</v>
      </c>
      <c r="G4" s="44">
        <f>INDEX('Master data'!$B$2:$EF$599,MATCH(Player!$B$2,'Master data'!$A$2:$A$599,0),MATCH($B4&amp;" "&amp;G$1,'Master data'!$B$1:$EF$1,0))</f>
        <v>0</v>
      </c>
      <c r="H4" s="45">
        <f>INDEX('Master data'!$B$2:$EF$599,MATCH(Player!$B$2,'Master data'!$A$2:$A$599,0),MATCH($B4&amp;" "&amp;H$1,'Master data'!$B$1:$EF$1,0))</f>
        <v>0</v>
      </c>
    </row>
    <row r="5" spans="2:18" x14ac:dyDescent="0.3">
      <c r="B5" s="83" t="s">
        <v>455</v>
      </c>
      <c r="C5" s="82">
        <f>INDEX('Master data'!$B$2:$EF$599,MATCH(Player!$B$2,'Master data'!$A$2:$A$599,0),MATCH($B5&amp;" "&amp;C$1,'Master data'!$B$1:$EF$1,0))</f>
        <v>866.02870813397135</v>
      </c>
      <c r="D5" s="44">
        <f>INDEX('Master data'!$B$2:$EF$599,MATCH(Player!$B$2,'Master data'!$A$2:$A$599,0),MATCH($B5&amp;" "&amp;D$1,'Master data'!$B$1:$EF$1,0))</f>
        <v>0</v>
      </c>
      <c r="E5" s="44">
        <f>INDEX('Master data'!$B$2:$EF$599,MATCH(Player!$B$2,'Master data'!$A$2:$A$599,0),MATCH($B5&amp;" "&amp;E$1,'Master data'!$B$1:$EF$1,0))</f>
        <v>0</v>
      </c>
      <c r="F5" s="44">
        <f>INDEX('Master data'!$B$2:$EF$599,MATCH(Player!$B$2,'Master data'!$A$2:$A$599,0),MATCH($B5&amp;" "&amp;F$1,'Master data'!$B$1:$EF$1,0))</f>
        <v>0</v>
      </c>
      <c r="G5" s="44">
        <f>INDEX('Master data'!$B$2:$EF$599,MATCH(Player!$B$2,'Master data'!$A$2:$A$599,0),MATCH($B5&amp;" "&amp;G$1,'Master data'!$B$1:$EF$1,0))</f>
        <v>0</v>
      </c>
      <c r="H5" s="45">
        <f>INDEX('Master data'!$B$2:$EF$599,MATCH(Player!$B$2,'Master data'!$A$2:$A$599,0),MATCH($B5&amp;" "&amp;H$1,'Master data'!$B$1:$EF$1,0))</f>
        <v>0</v>
      </c>
    </row>
    <row r="6" spans="2:18" x14ac:dyDescent="0.3">
      <c r="B6" s="83" t="s">
        <v>689</v>
      </c>
      <c r="C6" s="82">
        <f>INDEX('Master data'!$B$2:$EF$599,MATCH(Player!$B$2,'Master data'!$A$2:$A$599,0),MATCH($B6&amp;" "&amp;C$1,'Master data'!$B$1:$EF$1,0))</f>
        <v>26509.101146908513</v>
      </c>
      <c r="D6" s="44">
        <f>INDEX('Master data'!$B$2:$EF$599,MATCH(Player!$B$2,'Master data'!$A$2:$A$599,0),MATCH($B6&amp;" "&amp;D$1,'Master data'!$B$1:$EF$1,0))</f>
        <v>0</v>
      </c>
      <c r="E6" s="44">
        <f>INDEX('Master data'!$B$2:$EF$599,MATCH(Player!$B$2,'Master data'!$A$2:$A$599,0),MATCH($B6&amp;" "&amp;E$1,'Master data'!$B$1:$EF$1,0))</f>
        <v>0</v>
      </c>
      <c r="F6" s="44">
        <f>INDEX('Master data'!$B$2:$EF$599,MATCH(Player!$B$2,'Master data'!$A$2:$A$599,0),MATCH($B6&amp;" "&amp;F$1,'Master data'!$B$1:$EF$1,0))</f>
        <v>0</v>
      </c>
      <c r="G6" s="44">
        <f>INDEX('Master data'!$B$2:$EF$599,MATCH(Player!$B$2,'Master data'!$A$2:$A$599,0),MATCH($B6&amp;" "&amp;G$1,'Master data'!$B$1:$EF$1,0))</f>
        <v>0</v>
      </c>
      <c r="H6" s="45">
        <f>INDEX('Master data'!$B$2:$EF$599,MATCH(Player!$B$2,'Master data'!$A$2:$A$599,0),MATCH($B6&amp;" "&amp;H$1,'Master data'!$B$1:$EF$1,0))</f>
        <v>0</v>
      </c>
    </row>
    <row r="7" spans="2:18" x14ac:dyDescent="0.3">
      <c r="B7" s="83" t="s">
        <v>458</v>
      </c>
      <c r="C7" s="82">
        <f>INDEX('Master data'!$B$2:$EF$599,MATCH(Player!$B$2,'Master data'!$A$2:$A$599,0),MATCH($B7&amp;" "&amp;C$1,'Master data'!$B$1:$EF$1,0))</f>
        <v>22030.107526881719</v>
      </c>
      <c r="D7" s="44">
        <f>INDEX('Master data'!$B$2:$EF$599,MATCH(Player!$B$2,'Master data'!$A$2:$A$599,0),MATCH($B7&amp;" "&amp;D$1,'Master data'!$B$1:$EF$1,0))</f>
        <v>0</v>
      </c>
      <c r="E7" s="44">
        <f>INDEX('Master data'!$B$2:$EF$599,MATCH(Player!$B$2,'Master data'!$A$2:$A$599,0),MATCH($B7&amp;" "&amp;E$1,'Master data'!$B$1:$EF$1,0))</f>
        <v>0</v>
      </c>
      <c r="F7" s="44">
        <f>INDEX('Master data'!$B$2:$EF$599,MATCH(Player!$B$2,'Master data'!$A$2:$A$599,0),MATCH($B7&amp;" "&amp;F$1,'Master data'!$B$1:$EF$1,0))</f>
        <v>0</v>
      </c>
      <c r="G7" s="44">
        <f>INDEX('Master data'!$B$2:$EF$599,MATCH(Player!$B$2,'Master data'!$A$2:$A$599,0),MATCH($B7&amp;" "&amp;G$1,'Master data'!$B$1:$EF$1,0))</f>
        <v>0</v>
      </c>
      <c r="H7" s="45">
        <f>INDEX('Master data'!$B$2:$EF$599,MATCH(Player!$B$2,'Master data'!$A$2:$A$599,0),MATCH($B7&amp;" "&amp;H$1,'Master data'!$B$1:$EF$1,0))</f>
        <v>0</v>
      </c>
    </row>
    <row r="8" spans="2:18" x14ac:dyDescent="0.3">
      <c r="B8" s="46" t="s">
        <v>459</v>
      </c>
      <c r="C8" s="82">
        <f>INDEX('Master data'!$B$2:$EF$599,MATCH(Player!$B$2,'Master data'!$A$2:$A$599,0),MATCH($B8&amp;" "&amp;C$1,'Master data'!$B$1:$EF$1,0))</f>
        <v>-600</v>
      </c>
      <c r="D8" s="44">
        <f>INDEX('Master data'!$B$2:$EF$599,MATCH(Player!$B$2,'Master data'!$A$2:$A$599,0),MATCH($B8&amp;" "&amp;D$1,'Master data'!$B$1:$EF$1,0))</f>
        <v>-600</v>
      </c>
      <c r="E8" s="44">
        <f>INDEX('Master data'!$B$2:$EF$599,MATCH(Player!$B$2,'Master data'!$A$2:$A$599,0),MATCH($B8&amp;" "&amp;E$1,'Master data'!$B$1:$EF$1,0))</f>
        <v>-600</v>
      </c>
      <c r="F8" s="44">
        <f>INDEX('Master data'!$B$2:$EF$599,MATCH(Player!$B$2,'Master data'!$A$2:$A$599,0),MATCH($B8&amp;" "&amp;F$1,'Master data'!$B$1:$EF$1,0))</f>
        <v>-600</v>
      </c>
      <c r="G8" s="44">
        <f>INDEX('Master data'!$B$2:$EF$599,MATCH(Player!$B$2,'Master data'!$A$2:$A$599,0),MATCH($B8&amp;" "&amp;G$1,'Master data'!$B$1:$EF$1,0))</f>
        <v>-600</v>
      </c>
      <c r="H8" s="45">
        <f>INDEX('Master data'!$B$2:$EF$599,MATCH(Player!$B$2,'Master data'!$A$2:$A$599,0),MATCH($B8&amp;" "&amp;H$1,'Master data'!$B$1:$EF$1,0))</f>
        <v>-600</v>
      </c>
    </row>
    <row r="9" spans="2:18" x14ac:dyDescent="0.3">
      <c r="B9" s="83" t="s">
        <v>691</v>
      </c>
      <c r="C9" s="82">
        <f>INDEX('Master data'!$B$2:$EF$599,MATCH(Player!$B$2,'Master data'!$A$2:$A$599,0),MATCH($B9&amp;" "&amp;C$1,'Master data'!$B$1:$EF$1,0))</f>
        <v>18100</v>
      </c>
      <c r="D9" s="44">
        <f>INDEX('Master data'!$B$2:$EF$599,MATCH(Player!$B$2,'Master data'!$A$2:$A$599,0),MATCH($B9&amp;" "&amp;D$1,'Master data'!$B$1:$EF$1,0))</f>
        <v>0</v>
      </c>
      <c r="E9" s="44">
        <f>INDEX('Master data'!$B$2:$EF$599,MATCH(Player!$B$2,'Master data'!$A$2:$A$599,0),MATCH($B9&amp;" "&amp;E$1,'Master data'!$B$1:$EF$1,0))</f>
        <v>0</v>
      </c>
      <c r="F9" s="44">
        <f>INDEX('Master data'!$B$2:$EF$599,MATCH(Player!$B$2,'Master data'!$A$2:$A$599,0),MATCH($B9&amp;" "&amp;F$1,'Master data'!$B$1:$EF$1,0))</f>
        <v>0</v>
      </c>
      <c r="G9" s="44">
        <f>INDEX('Master data'!$B$2:$EF$599,MATCH(Player!$B$2,'Master data'!$A$2:$A$599,0),MATCH($B9&amp;" "&amp;G$1,'Master data'!$B$1:$EF$1,0))</f>
        <v>0</v>
      </c>
      <c r="H9" s="45">
        <f>INDEX('Master data'!$B$2:$EF$599,MATCH(Player!$B$2,'Master data'!$A$2:$A$599,0),MATCH($B9&amp;" "&amp;H$1,'Master data'!$B$1:$EF$1,0))</f>
        <v>0</v>
      </c>
    </row>
    <row r="10" spans="2:18" x14ac:dyDescent="0.3">
      <c r="B10" s="46" t="s">
        <v>692</v>
      </c>
      <c r="C10" s="82">
        <f>INDEX('Master data'!$B$2:$EF$599,MATCH(Player!$B$2,'Master data'!$A$2:$A$599,0),MATCH($B10&amp;" "&amp;C$1,'Master data'!$B$1:$EF$1,0))</f>
        <v>-8320</v>
      </c>
      <c r="D10" s="44">
        <f>INDEX('Master data'!$B$2:$EF$599,MATCH(Player!$B$2,'Master data'!$A$2:$A$599,0),MATCH($B10&amp;" "&amp;D$1,'Master data'!$B$1:$EF$1,0))</f>
        <v>0</v>
      </c>
      <c r="E10" s="44">
        <f>INDEX('Master data'!$B$2:$EF$599,MATCH(Player!$B$2,'Master data'!$A$2:$A$599,0),MATCH($B10&amp;" "&amp;E$1,'Master data'!$B$1:$EF$1,0))</f>
        <v>0</v>
      </c>
      <c r="F10" s="44">
        <f>INDEX('Master data'!$B$2:$EF$599,MATCH(Player!$B$2,'Master data'!$A$2:$A$599,0),MATCH($B10&amp;" "&amp;F$1,'Master data'!$B$1:$EF$1,0))</f>
        <v>0</v>
      </c>
      <c r="G10" s="44">
        <f>INDEX('Master data'!$B$2:$EF$599,MATCH(Player!$B$2,'Master data'!$A$2:$A$599,0),MATCH($B10&amp;" "&amp;G$1,'Master data'!$B$1:$EF$1,0))</f>
        <v>0</v>
      </c>
      <c r="H10" s="45">
        <f>INDEX('Master data'!$B$2:$EF$599,MATCH(Player!$B$2,'Master data'!$A$2:$A$599,0),MATCH($B10&amp;" "&amp;H$1,'Master data'!$B$1:$EF$1,0))</f>
        <v>0</v>
      </c>
    </row>
    <row r="11" spans="2:18" x14ac:dyDescent="0.3">
      <c r="B11" s="83" t="s">
        <v>464</v>
      </c>
      <c r="C11" s="82">
        <f>INDEX('Master data'!$B$2:$EF$599,MATCH(Player!$B$2,'Master data'!$A$2:$A$599,0),MATCH($B11&amp;" "&amp;C$1,'Master data'!$B$1:$EF$1,0))</f>
        <v>13717.5</v>
      </c>
      <c r="D11" s="44">
        <f>INDEX('Master data'!$B$2:$EF$599,MATCH(Player!$B$2,'Master data'!$A$2:$A$599,0),MATCH($B11&amp;" "&amp;D$1,'Master data'!$B$1:$EF$1,0))</f>
        <v>0</v>
      </c>
      <c r="E11" s="44">
        <f>INDEX('Master data'!$B$2:$EF$599,MATCH(Player!$B$2,'Master data'!$A$2:$A$599,0),MATCH($B11&amp;" "&amp;E$1,'Master data'!$B$1:$EF$1,0))</f>
        <v>0</v>
      </c>
      <c r="F11" s="44">
        <f>INDEX('Master data'!$B$2:$EF$599,MATCH(Player!$B$2,'Master data'!$A$2:$A$599,0),MATCH($B11&amp;" "&amp;F$1,'Master data'!$B$1:$EF$1,0))</f>
        <v>0</v>
      </c>
      <c r="G11" s="44">
        <f>INDEX('Master data'!$B$2:$EF$599,MATCH(Player!$B$2,'Master data'!$A$2:$A$599,0),MATCH($B11&amp;" "&amp;G$1,'Master data'!$B$1:$EF$1,0))</f>
        <v>0</v>
      </c>
      <c r="H11" s="45">
        <f>INDEX('Master data'!$B$2:$EF$599,MATCH(Player!$B$2,'Master data'!$A$2:$A$599,0),MATCH($B11&amp;" "&amp;H$1,'Master data'!$B$1:$EF$1,0))</f>
        <v>0</v>
      </c>
    </row>
    <row r="12" spans="2:18" x14ac:dyDescent="0.3">
      <c r="B12" s="83" t="s">
        <v>465</v>
      </c>
      <c r="C12" s="82">
        <f>INDEX('Master data'!$B$2:$EF$599,MATCH(Player!$B$2,'Master data'!$A$2:$A$599,0),MATCH($B12&amp;" "&amp;C$1,'Master data'!$B$1:$EF$1,0))</f>
        <v>1182.5</v>
      </c>
      <c r="D12" s="44">
        <f>INDEX('Master data'!$B$2:$EF$599,MATCH(Player!$B$2,'Master data'!$A$2:$A$599,0),MATCH($B12&amp;" "&amp;D$1,'Master data'!$B$1:$EF$1,0))</f>
        <v>0</v>
      </c>
      <c r="E12" s="44">
        <f>INDEX('Master data'!$B$2:$EF$599,MATCH(Player!$B$2,'Master data'!$A$2:$A$599,0),MATCH($B12&amp;" "&amp;E$1,'Master data'!$B$1:$EF$1,0))</f>
        <v>0</v>
      </c>
      <c r="F12" s="44">
        <f>INDEX('Master data'!$B$2:$EF$599,MATCH(Player!$B$2,'Master data'!$A$2:$A$599,0),MATCH($B12&amp;" "&amp;F$1,'Master data'!$B$1:$EF$1,0))</f>
        <v>0</v>
      </c>
      <c r="G12" s="44">
        <f>INDEX('Master data'!$B$2:$EF$599,MATCH(Player!$B$2,'Master data'!$A$2:$A$599,0),MATCH($B12&amp;" "&amp;G$1,'Master data'!$B$1:$EF$1,0))</f>
        <v>0</v>
      </c>
      <c r="H12" s="45">
        <f>INDEX('Master data'!$B$2:$EF$599,MATCH(Player!$B$2,'Master data'!$A$2:$A$599,0),MATCH($B12&amp;" "&amp;H$1,'Master data'!$B$1:$EF$1,0))</f>
        <v>0</v>
      </c>
    </row>
    <row r="13" spans="2:18" x14ac:dyDescent="0.3">
      <c r="B13" s="47" t="s">
        <v>466</v>
      </c>
      <c r="C13" s="79">
        <f>INDEX('Master data'!$B$2:$EF$599,MATCH(Player!$B$2,'Master data'!$A$2:$A$599,0),MATCH($B13&amp;" "&amp;C$1,'Master data'!$B$1:$EF$1,0))</f>
        <v>-3222</v>
      </c>
      <c r="D13" s="80">
        <f>INDEX('Master data'!$B$2:$EF$599,MATCH(Player!$B$2,'Master data'!$A$2:$A$599,0),MATCH($B13&amp;" "&amp;D$1,'Master data'!$B$1:$EF$1,0))</f>
        <v>0</v>
      </c>
      <c r="E13" s="80">
        <f>INDEX('Master data'!$B$2:$EF$599,MATCH(Player!$B$2,'Master data'!$A$2:$A$599,0),MATCH($B13&amp;" "&amp;E$1,'Master data'!$B$1:$EF$1,0))</f>
        <v>0</v>
      </c>
      <c r="F13" s="80">
        <f>INDEX('Master data'!$B$2:$EF$599,MATCH(Player!$B$2,'Master data'!$A$2:$A$599,0),MATCH($B13&amp;" "&amp;F$1,'Master data'!$B$1:$EF$1,0))</f>
        <v>0</v>
      </c>
      <c r="G13" s="80">
        <f>INDEX('Master data'!$B$2:$EF$599,MATCH(Player!$B$2,'Master data'!$A$2:$A$599,0),MATCH($B13&amp;" "&amp;G$1,'Master data'!$B$1:$EF$1,0))</f>
        <v>0</v>
      </c>
      <c r="H13" s="81">
        <f>INDEX('Master data'!$B$2:$EF$599,MATCH(Player!$B$2,'Master data'!$A$2:$A$599,0),MATCH($B13&amp;" "&amp;H$1,'Master data'!$B$1:$EF$1,0))</f>
        <v>0</v>
      </c>
      <c r="J13" s="33"/>
      <c r="K13" s="33"/>
      <c r="L13" s="33"/>
      <c r="M13" s="33"/>
      <c r="N13" s="33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2F9AD-4989-460C-833A-C3A493CF9760}">
  <sheetPr>
    <tabColor theme="9" tint="0.39997558519241921"/>
  </sheetPr>
  <dimension ref="A1:J21"/>
  <sheetViews>
    <sheetView workbookViewId="0">
      <selection activeCell="C2" sqref="C2"/>
    </sheetView>
  </sheetViews>
  <sheetFormatPr defaultRowHeight="15.6" x14ac:dyDescent="0.3"/>
  <sheetData>
    <row r="1" spans="1:10" x14ac:dyDescent="0.3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4" t="s">
        <v>836</v>
      </c>
    </row>
    <row r="2" spans="1:10" x14ac:dyDescent="0.3">
      <c r="A2" s="58" t="str">
        <f>'[1]Expected Wins'!A2</f>
        <v>Manchester City</v>
      </c>
      <c r="B2" s="56">
        <f>SUMIFS([1]Fivethirtyeight!$N:$N,[1]Fivethirtyeight!$Q:$Q,'[1]Expected Goals'!$A2,[1]Fivethirtyeight!$O:$O,[1]Cockpit!$C$4+'[1]Expected Clean Sheets'!B$1-1)+SUMIFS([1]Fivethirtyeight!$M:$M,[1]Fivethirtyeight!$R:$R,'[1]Expected Goals'!$A2,[1]Fivethirtyeight!$O:$O,[1]Cockpit!$C$4+'[1]Expected Clean Sheets'!B$1-1)</f>
        <v>1.3674057527497601</v>
      </c>
      <c r="C2" s="56">
        <f>SUMIFS([1]Fivethirtyeight!$N:$N,[1]Fivethirtyeight!$Q:$Q,'[1]Expected Goals'!$A2,[1]Fivethirtyeight!$O:$O,[1]Cockpit!$C$4+'[1]Expected Clean Sheets'!C$1-1)+SUMIFS([1]Fivethirtyeight!$M:$M,[1]Fivethirtyeight!$R:$R,'[1]Expected Goals'!$A2,[1]Fivethirtyeight!$O:$O,[1]Cockpit!$C$4+'[1]Expected Clean Sheets'!C$1-1)</f>
        <v>1.1994287806583888</v>
      </c>
      <c r="D2" s="56">
        <f>SUMIFS([1]Fivethirtyeight!$N:$N,[1]Fivethirtyeight!$Q:$Q,'[1]Expected Goals'!$A2,[1]Fivethirtyeight!$O:$O,[1]Cockpit!$C$4+'[1]Expected Clean Sheets'!D$1-1)+SUMIFS([1]Fivethirtyeight!$M:$M,[1]Fivethirtyeight!$R:$R,'[1]Expected Goals'!$A2,[1]Fivethirtyeight!$O:$O,[1]Cockpit!$C$4+'[1]Expected Clean Sheets'!D$1-1)</f>
        <v>0.56552543869953709</v>
      </c>
      <c r="E2" s="56">
        <f>SUMIFS([1]Fivethirtyeight!$N:$N,[1]Fivethirtyeight!$Q:$Q,'[1]Expected Goals'!$A2,[1]Fivethirtyeight!$O:$O,[1]Cockpit!$C$4+'[1]Expected Clean Sheets'!E$1-1)+SUMIFS([1]Fivethirtyeight!$M:$M,[1]Fivethirtyeight!$R:$R,'[1]Expected Goals'!$A2,[1]Fivethirtyeight!$O:$O,[1]Cockpit!$C$4+'[1]Expected Clean Sheets'!E$1-1)</f>
        <v>0</v>
      </c>
      <c r="F2" s="56">
        <f>SUMIFS([1]Fivethirtyeight!$N:$N,[1]Fivethirtyeight!$Q:$Q,'[1]Expected Goals'!$A2,[1]Fivethirtyeight!$O:$O,[1]Cockpit!$C$4+'[1]Expected Clean Sheets'!F$1-1)+SUMIFS([1]Fivethirtyeight!$M:$M,[1]Fivethirtyeight!$R:$R,'[1]Expected Goals'!$A2,[1]Fivethirtyeight!$O:$O,[1]Cockpit!$C$4+'[1]Expected Clean Sheets'!F$1-1)</f>
        <v>0.48190899009020244</v>
      </c>
      <c r="G2" s="56">
        <f>SUMIFS([1]Fivethirtyeight!$N:$N,[1]Fivethirtyeight!$Q:$Q,'[1]Expected Goals'!$A2,[1]Fivethirtyeight!$O:$O,[1]Cockpit!$C$4+'[1]Expected Clean Sheets'!G$1-1)+SUMIFS([1]Fivethirtyeight!$M:$M,[1]Fivethirtyeight!$R:$R,'[1]Expected Goals'!$A2,[1]Fivethirtyeight!$O:$O,[1]Cockpit!$C$4+'[1]Expected Clean Sheets'!G$1-1)</f>
        <v>0.62500226828270078</v>
      </c>
      <c r="H2" s="56">
        <f>(AVERAGEIFS([1]Fivethirtyeight!$N:$N,[1]Fivethirtyeight!$Q:$Q,'[1]Expected Clean Sheets'!$A2)+AVERAGEIFS([1]Fivethirtyeight!$M:$M,[1]Fivethirtyeight!$R:$R,'[1]Expected Clean Sheets'!$A2))/2</f>
        <v>0.53809059298259632</v>
      </c>
      <c r="I2" s="56">
        <f>MIN(_xlfn.MINIFS([1]Fivethirtyeight!$N:$N,[1]Fivethirtyeight!$Q:$Q,'[1]Expected Clean Sheets'!$A2),_xlfn.MINIFS([1]Fivethirtyeight!$M:$M,[1]Fivethirtyeight!$R:$R,'[1]Expected Clean Sheets'!$A2))</f>
        <v>0.25157855305975652</v>
      </c>
      <c r="J2" s="59">
        <f>MAX(_xlfn.MAXIFS([1]Fivethirtyeight!$N:$N,[1]Fivethirtyeight!$Q:$Q,'[1]Expected Clean Sheets'!$A2),_xlfn.MAXIFS([1]Fivethirtyeight!$M:$M,[1]Fivethirtyeight!$R:$R,'[1]Expected Clean Sheets'!$A2))</f>
        <v>0.81873075307798182</v>
      </c>
    </row>
    <row r="3" spans="1:10" x14ac:dyDescent="0.3">
      <c r="A3" s="63" t="str">
        <f>'[1]Expected Wins'!A3</f>
        <v>Tottenham</v>
      </c>
      <c r="B3" s="48">
        <f>SUMIFS([1]Fivethirtyeight!$N:$N,[1]Fivethirtyeight!$Q:$Q,'[1]Expected Goals'!$A3,[1]Fivethirtyeight!$O:$O,[1]Cockpit!$C$4+'[1]Expected Clean Sheets'!B$1-1)+SUMIFS([1]Fivethirtyeight!$M:$M,[1]Fivethirtyeight!$R:$R,'[1]Expected Goals'!$A3,[1]Fivethirtyeight!$O:$O,[1]Cockpit!$C$4+'[1]Expected Clean Sheets'!B$1-1)</f>
        <v>0.75268605570058889</v>
      </c>
      <c r="C3" s="48">
        <f>SUMIFS([1]Fivethirtyeight!$N:$N,[1]Fivethirtyeight!$Q:$Q,'[1]Expected Goals'!$A3,[1]Fivethirtyeight!$O:$O,[1]Cockpit!$C$4+'[1]Expected Clean Sheets'!C$1-1)+SUMIFS([1]Fivethirtyeight!$M:$M,[1]Fivethirtyeight!$R:$R,'[1]Expected Goals'!$A3,[1]Fivethirtyeight!$O:$O,[1]Cockpit!$C$4+'[1]Expected Clean Sheets'!C$1-1)</f>
        <v>0.4106557527523455</v>
      </c>
      <c r="D3" s="48">
        <f>SUMIFS([1]Fivethirtyeight!$N:$N,[1]Fivethirtyeight!$Q:$Q,'[1]Expected Goals'!$A3,[1]Fivethirtyeight!$O:$O,[1]Cockpit!$C$4+'[1]Expected Clean Sheets'!D$1-1)+SUMIFS([1]Fivethirtyeight!$M:$M,[1]Fivethirtyeight!$R:$R,'[1]Expected Goals'!$A3,[1]Fivethirtyeight!$O:$O,[1]Cockpit!$C$4+'[1]Expected Clean Sheets'!D$1-1)</f>
        <v>0.21438110142697794</v>
      </c>
      <c r="E3" s="48">
        <f>SUMIFS([1]Fivethirtyeight!$N:$N,[1]Fivethirtyeight!$Q:$Q,'[1]Expected Goals'!$A3,[1]Fivethirtyeight!$O:$O,[1]Cockpit!$C$4+'[1]Expected Clean Sheets'!E$1-1)+SUMIFS([1]Fivethirtyeight!$M:$M,[1]Fivethirtyeight!$R:$R,'[1]Expected Goals'!$A3,[1]Fivethirtyeight!$O:$O,[1]Cockpit!$C$4+'[1]Expected Clean Sheets'!E$1-1)</f>
        <v>0.60988138694519722</v>
      </c>
      <c r="F3" s="48">
        <f>SUMIFS([1]Fivethirtyeight!$N:$N,[1]Fivethirtyeight!$Q:$Q,'[1]Expected Goals'!$A3,[1]Fivethirtyeight!$O:$O,[1]Cockpit!$C$4+'[1]Expected Clean Sheets'!F$1-1)+SUMIFS([1]Fivethirtyeight!$M:$M,[1]Fivethirtyeight!$R:$R,'[1]Expected Goals'!$A3,[1]Fivethirtyeight!$O:$O,[1]Cockpit!$C$4+'[1]Expected Clean Sheets'!F$1-1)</f>
        <v>0.33959552564493911</v>
      </c>
      <c r="G3" s="48">
        <f>SUMIFS([1]Fivethirtyeight!$N:$N,[1]Fivethirtyeight!$Q:$Q,'[1]Expected Goals'!$A3,[1]Fivethirtyeight!$O:$O,[1]Cockpit!$C$4+'[1]Expected Clean Sheets'!G$1-1)+SUMIFS([1]Fivethirtyeight!$M:$M,[1]Fivethirtyeight!$R:$R,'[1]Expected Goals'!$A3,[1]Fivethirtyeight!$O:$O,[1]Cockpit!$C$4+'[1]Expected Clean Sheets'!G$1-1)</f>
        <v>0.1808657926171221</v>
      </c>
      <c r="H3" s="61">
        <f>(AVERAGEIFS([1]Fivethirtyeight!$N:$N,[1]Fivethirtyeight!$Q:$Q,'[1]Expected Clean Sheets'!$A3)+AVERAGEIFS([1]Fivethirtyeight!$M:$M,[1]Fivethirtyeight!$R:$R,'[1]Expected Clean Sheets'!$A3))/2</f>
        <v>0.30361083188173454</v>
      </c>
      <c r="I3" s="61">
        <f>MIN(_xlfn.MINIFS([1]Fivethirtyeight!$N:$N,[1]Fivethirtyeight!$Q:$Q,'[1]Expected Clean Sheets'!$A3),_xlfn.MINIFS([1]Fivethirtyeight!$M:$M,[1]Fivethirtyeight!$R:$R,'[1]Expected Clean Sheets'!$A3))</f>
        <v>9.4420223196302347E-2</v>
      </c>
      <c r="J3" s="64">
        <f>MAX(_xlfn.MAXIFS([1]Fivethirtyeight!$N:$N,[1]Fivethirtyeight!$Q:$Q,'[1]Expected Clean Sheets'!$A3),_xlfn.MAXIFS([1]Fivethirtyeight!$M:$M,[1]Fivethirtyeight!$R:$R,'[1]Expected Clean Sheets'!$A3))</f>
        <v>0.51170857778654244</v>
      </c>
    </row>
    <row r="4" spans="1:10" x14ac:dyDescent="0.3">
      <c r="A4" s="63" t="str">
        <f>'[1]Expected Wins'!A4</f>
        <v>Everton</v>
      </c>
      <c r="B4" s="48">
        <f>SUMIFS([1]Fivethirtyeight!$N:$N,[1]Fivethirtyeight!$Q:$Q,'[1]Expected Goals'!$A4,[1]Fivethirtyeight!$O:$O,[1]Cockpit!$C$4+'[1]Expected Clean Sheets'!B$1-1)+SUMIFS([1]Fivethirtyeight!$M:$M,[1]Fivethirtyeight!$R:$R,'[1]Expected Goals'!$A4,[1]Fivethirtyeight!$O:$O,[1]Cockpit!$C$4+'[1]Expected Clean Sheets'!B$1-1)</f>
        <v>0.70705075050313571</v>
      </c>
      <c r="C4" s="48">
        <f>SUMIFS([1]Fivethirtyeight!$N:$N,[1]Fivethirtyeight!$Q:$Q,'[1]Expected Goals'!$A4,[1]Fivethirtyeight!$O:$O,[1]Cockpit!$C$4+'[1]Expected Clean Sheets'!C$1-1)+SUMIFS([1]Fivethirtyeight!$M:$M,[1]Fivethirtyeight!$R:$R,'[1]Expected Goals'!$A4,[1]Fivethirtyeight!$O:$O,[1]Cockpit!$C$4+'[1]Expected Clean Sheets'!C$1-1)</f>
        <v>0.15723716631362761</v>
      </c>
      <c r="D4" s="48">
        <f>SUMIFS([1]Fivethirtyeight!$N:$N,[1]Fivethirtyeight!$Q:$Q,'[1]Expected Goals'!$A4,[1]Fivethirtyeight!$O:$O,[1]Cockpit!$C$4+'[1]Expected Clean Sheets'!D$1-1)+SUMIFS([1]Fivethirtyeight!$M:$M,[1]Fivethirtyeight!$R:$R,'[1]Expected Goals'!$A4,[1]Fivethirtyeight!$O:$O,[1]Cockpit!$C$4+'[1]Expected Clean Sheets'!D$1-1)</f>
        <v>0.40252422403363597</v>
      </c>
      <c r="E4" s="48">
        <f>SUMIFS([1]Fivethirtyeight!$N:$N,[1]Fivethirtyeight!$Q:$Q,'[1]Expected Goals'!$A4,[1]Fivethirtyeight!$O:$O,[1]Cockpit!$C$4+'[1]Expected Clean Sheets'!E$1-1)+SUMIFS([1]Fivethirtyeight!$M:$M,[1]Fivethirtyeight!$R:$R,'[1]Expected Goals'!$A4,[1]Fivethirtyeight!$O:$O,[1]Cockpit!$C$4+'[1]Expected Clean Sheets'!E$1-1)</f>
        <v>0</v>
      </c>
      <c r="F4" s="48">
        <f>SUMIFS([1]Fivethirtyeight!$N:$N,[1]Fivethirtyeight!$Q:$Q,'[1]Expected Goals'!$A4,[1]Fivethirtyeight!$O:$O,[1]Cockpit!$C$4+'[1]Expected Clean Sheets'!F$1-1)+SUMIFS([1]Fivethirtyeight!$M:$M,[1]Fivethirtyeight!$R:$R,'[1]Expected Goals'!$A4,[1]Fivethirtyeight!$O:$O,[1]Cockpit!$C$4+'[1]Expected Clean Sheets'!F$1-1)</f>
        <v>0.38289288597511206</v>
      </c>
      <c r="G4" s="48">
        <f>SUMIFS([1]Fivethirtyeight!$N:$N,[1]Fivethirtyeight!$Q:$Q,'[1]Expected Goals'!$A4,[1]Fivethirtyeight!$O:$O,[1]Cockpit!$C$4+'[1]Expected Clean Sheets'!G$1-1)+SUMIFS([1]Fivethirtyeight!$M:$M,[1]Fivethirtyeight!$R:$R,'[1]Expected Goals'!$A4,[1]Fivethirtyeight!$O:$O,[1]Cockpit!$C$4+'[1]Expected Clean Sheets'!G$1-1)</f>
        <v>0.22313016014842982</v>
      </c>
      <c r="H4" s="61">
        <f>(AVERAGEIFS([1]Fivethirtyeight!$N:$N,[1]Fivethirtyeight!$Q:$Q,'[1]Expected Clean Sheets'!$A4)+AVERAGEIFS([1]Fivethirtyeight!$M:$M,[1]Fivethirtyeight!$R:$R,'[1]Expected Clean Sheets'!$A4))/2</f>
        <v>0.26376124179716365</v>
      </c>
      <c r="I4" s="61">
        <f>MIN(_xlfn.MINIFS([1]Fivethirtyeight!$N:$N,[1]Fivethirtyeight!$Q:$Q,'[1]Expected Clean Sheets'!$A4),_xlfn.MINIFS([1]Fivethirtyeight!$M:$M,[1]Fivethirtyeight!$R:$R,'[1]Expected Clean Sheets'!$A4))</f>
        <v>7.9659020285898038E-2</v>
      </c>
      <c r="J4" s="64">
        <f>MAX(_xlfn.MAXIFS([1]Fivethirtyeight!$N:$N,[1]Fivethirtyeight!$Q:$Q,'[1]Expected Clean Sheets'!$A4),_xlfn.MAXIFS([1]Fivethirtyeight!$M:$M,[1]Fivethirtyeight!$R:$R,'[1]Expected Clean Sheets'!$A4))</f>
        <v>0.45384479528235583</v>
      </c>
    </row>
    <row r="5" spans="1:10" x14ac:dyDescent="0.3">
      <c r="A5" s="63" t="str">
        <f>'[1]Expected Wins'!A5</f>
        <v>Aston Villa</v>
      </c>
      <c r="B5" s="48">
        <f>SUMIFS([1]Fivethirtyeight!$N:$N,[1]Fivethirtyeight!$Q:$Q,'[1]Expected Goals'!$A5,[1]Fivethirtyeight!$O:$O,[1]Cockpit!$C$4+'[1]Expected Clean Sheets'!B$1-1)+SUMIFS([1]Fivethirtyeight!$M:$M,[1]Fivethirtyeight!$R:$R,'[1]Expected Goals'!$A5,[1]Fivethirtyeight!$O:$O,[1]Cockpit!$C$4+'[1]Expected Clean Sheets'!B$1-1)</f>
        <v>0.53476760169273496</v>
      </c>
      <c r="C5" s="48">
        <f>SUMIFS([1]Fivethirtyeight!$N:$N,[1]Fivethirtyeight!$Q:$Q,'[1]Expected Goals'!$A5,[1]Fivethirtyeight!$O:$O,[1]Cockpit!$C$4+'[1]Expected Clean Sheets'!C$1-1)+SUMIFS([1]Fivethirtyeight!$M:$M,[1]Fivethirtyeight!$R:$R,'[1]Expected Goals'!$A5,[1]Fivethirtyeight!$O:$O,[1]Cockpit!$C$4+'[1]Expected Clean Sheets'!C$1-1)</f>
        <v>0.3605949401730783</v>
      </c>
      <c r="D5" s="48">
        <f>SUMIFS([1]Fivethirtyeight!$N:$N,[1]Fivethirtyeight!$Q:$Q,'[1]Expected Goals'!$A5,[1]Fivethirtyeight!$O:$O,[1]Cockpit!$C$4+'[1]Expected Clean Sheets'!D$1-1)+SUMIFS([1]Fivethirtyeight!$M:$M,[1]Fivethirtyeight!$R:$R,'[1]Expected Goals'!$A5,[1]Fivethirtyeight!$O:$O,[1]Cockpit!$C$4+'[1]Expected Clean Sheets'!D$1-1)</f>
        <v>0.31981902181630395</v>
      </c>
      <c r="E5" s="48">
        <f>SUMIFS([1]Fivethirtyeight!$N:$N,[1]Fivethirtyeight!$Q:$Q,'[1]Expected Goals'!$A5,[1]Fivethirtyeight!$O:$O,[1]Cockpit!$C$4+'[1]Expected Clean Sheets'!E$1-1)+SUMIFS([1]Fivethirtyeight!$M:$M,[1]Fivethirtyeight!$R:$R,'[1]Expected Goals'!$A5,[1]Fivethirtyeight!$O:$O,[1]Cockpit!$C$4+'[1]Expected Clean Sheets'!E$1-1)</f>
        <v>0.23223627472975883</v>
      </c>
      <c r="F5" s="48">
        <f>SUMIFS([1]Fivethirtyeight!$N:$N,[1]Fivethirtyeight!$Q:$Q,'[1]Expected Goals'!$A5,[1]Fivethirtyeight!$O:$O,[1]Cockpit!$C$4+'[1]Expected Clean Sheets'!F$1-1)+SUMIFS([1]Fivethirtyeight!$M:$M,[1]Fivethirtyeight!$R:$R,'[1]Expected Goals'!$A5,[1]Fivethirtyeight!$O:$O,[1]Cockpit!$C$4+'[1]Expected Clean Sheets'!F$1-1)</f>
        <v>0.38289288597511206</v>
      </c>
      <c r="G5" s="48">
        <f>SUMIFS([1]Fivethirtyeight!$N:$N,[1]Fivethirtyeight!$Q:$Q,'[1]Expected Goals'!$A5,[1]Fivethirtyeight!$O:$O,[1]Cockpit!$C$4+'[1]Expected Clean Sheets'!G$1-1)+SUMIFS([1]Fivethirtyeight!$M:$M,[1]Fivethirtyeight!$R:$R,'[1]Expected Goals'!$A5,[1]Fivethirtyeight!$O:$O,[1]Cockpit!$C$4+'[1]Expected Clean Sheets'!G$1-1)</f>
        <v>0.12003162851145673</v>
      </c>
      <c r="H5" s="61">
        <f>(AVERAGEIFS([1]Fivethirtyeight!$N:$N,[1]Fivethirtyeight!$Q:$Q,'[1]Expected Clean Sheets'!$A5)+AVERAGEIFS([1]Fivethirtyeight!$M:$M,[1]Fivethirtyeight!$R:$R,'[1]Expected Clean Sheets'!$A5))/2</f>
        <v>0.26100453342953761</v>
      </c>
      <c r="I5" s="61">
        <f>MIN(_xlfn.MINIFS([1]Fivethirtyeight!$N:$N,[1]Fivethirtyeight!$Q:$Q,'[1]Expected Clean Sheets'!$A5),_xlfn.MINIFS([1]Fivethirtyeight!$M:$M,[1]Fivethirtyeight!$R:$R,'[1]Expected Clean Sheets'!$A5))</f>
        <v>8.6293586499370495E-2</v>
      </c>
      <c r="J5" s="64">
        <f>MAX(_xlfn.MAXIFS([1]Fivethirtyeight!$N:$N,[1]Fivethirtyeight!$Q:$Q,'[1]Expected Clean Sheets'!$A5),_xlfn.MAXIFS([1]Fivethirtyeight!$M:$M,[1]Fivethirtyeight!$R:$R,'[1]Expected Clean Sheets'!$A5))</f>
        <v>0.44932896411722156</v>
      </c>
    </row>
    <row r="6" spans="1:10" x14ac:dyDescent="0.3">
      <c r="A6" s="63" t="str">
        <f>'[1]Expected Wins'!A6</f>
        <v>Liverpool</v>
      </c>
      <c r="B6" s="48">
        <f>SUMIFS([1]Fivethirtyeight!$N:$N,[1]Fivethirtyeight!$Q:$Q,'[1]Expected Goals'!$A6,[1]Fivethirtyeight!$O:$O,[1]Cockpit!$C$4+'[1]Expected Clean Sheets'!B$1-1)+SUMIFS([1]Fivethirtyeight!$M:$M,[1]Fivethirtyeight!$R:$R,'[1]Expected Goals'!$A6,[1]Fivethirtyeight!$O:$O,[1]Cockpit!$C$4+'[1]Expected Clean Sheets'!B$1-1)</f>
        <v>0.7790448336408311</v>
      </c>
      <c r="C6" s="48">
        <f>SUMIFS([1]Fivethirtyeight!$N:$N,[1]Fivethirtyeight!$Q:$Q,'[1]Expected Goals'!$A6,[1]Fivethirtyeight!$O:$O,[1]Cockpit!$C$4+'[1]Expected Clean Sheets'!C$1-1)+SUMIFS([1]Fivethirtyeight!$M:$M,[1]Fivethirtyeight!$R:$R,'[1]Expected Goals'!$A6,[1]Fivethirtyeight!$O:$O,[1]Cockpit!$C$4+'[1]Expected Clean Sheets'!C$1-1)</f>
        <v>0.49658530379140953</v>
      </c>
      <c r="D6" s="48">
        <f>SUMIFS([1]Fivethirtyeight!$N:$N,[1]Fivethirtyeight!$Q:$Q,'[1]Expected Goals'!$A6,[1]Fivethirtyeight!$O:$O,[1]Cockpit!$C$4+'[1]Expected Clean Sheets'!D$1-1)+SUMIFS([1]Fivethirtyeight!$M:$M,[1]Fivethirtyeight!$R:$R,'[1]Expected Goals'!$A6,[1]Fivethirtyeight!$O:$O,[1]Cockpit!$C$4+'[1]Expected Clean Sheets'!D$1-1)</f>
        <v>0.36787944117144233</v>
      </c>
      <c r="E6" s="48">
        <f>SUMIFS([1]Fivethirtyeight!$N:$N,[1]Fivethirtyeight!$Q:$Q,'[1]Expected Goals'!$A6,[1]Fivethirtyeight!$O:$O,[1]Cockpit!$C$4+'[1]Expected Clean Sheets'!E$1-1)+SUMIFS([1]Fivethirtyeight!$M:$M,[1]Fivethirtyeight!$R:$R,'[1]Expected Goals'!$A6,[1]Fivethirtyeight!$O:$O,[1]Cockpit!$C$4+'[1]Expected Clean Sheets'!E$1-1)</f>
        <v>0</v>
      </c>
      <c r="F6" s="48">
        <f>SUMIFS([1]Fivethirtyeight!$N:$N,[1]Fivethirtyeight!$Q:$Q,'[1]Expected Goals'!$A6,[1]Fivethirtyeight!$O:$O,[1]Cockpit!$C$4+'[1]Expected Clean Sheets'!F$1-1)+SUMIFS([1]Fivethirtyeight!$M:$M,[1]Fivethirtyeight!$R:$R,'[1]Expected Goals'!$A6,[1]Fivethirtyeight!$O:$O,[1]Cockpit!$C$4+'[1]Expected Clean Sheets'!F$1-1)</f>
        <v>0.27527078308975234</v>
      </c>
      <c r="G6" s="48">
        <f>SUMIFS([1]Fivethirtyeight!$N:$N,[1]Fivethirtyeight!$Q:$Q,'[1]Expected Goals'!$A6,[1]Fivethirtyeight!$O:$O,[1]Cockpit!$C$4+'[1]Expected Clean Sheets'!G$1-1)+SUMIFS([1]Fivethirtyeight!$M:$M,[1]Fivethirtyeight!$R:$R,'[1]Expected Goals'!$A6,[1]Fivethirtyeight!$O:$O,[1]Cockpit!$C$4+'[1]Expected Clean Sheets'!G$1-1)</f>
        <v>0.36787944117144233</v>
      </c>
      <c r="H6" s="61">
        <f>(AVERAGEIFS([1]Fivethirtyeight!$N:$N,[1]Fivethirtyeight!$Q:$Q,'[1]Expected Clean Sheets'!$A6)+AVERAGEIFS([1]Fivethirtyeight!$M:$M,[1]Fivethirtyeight!$R:$R,'[1]Expected Clean Sheets'!$A6))/2</f>
        <v>0.38459266589507768</v>
      </c>
      <c r="I6" s="61">
        <f>MIN(_xlfn.MINIFS([1]Fivethirtyeight!$N:$N,[1]Fivethirtyeight!$Q:$Q,'[1]Expected Clean Sheets'!$A6),_xlfn.MINIFS([1]Fivethirtyeight!$M:$M,[1]Fivethirtyeight!$R:$R,'[1]Expected Clean Sheets'!$A6))</f>
        <v>0.12745396989482075</v>
      </c>
      <c r="J6" s="64">
        <f>MAX(_xlfn.MAXIFS([1]Fivethirtyeight!$N:$N,[1]Fivethirtyeight!$Q:$Q,'[1]Expected Clean Sheets'!$A6),_xlfn.MAXIFS([1]Fivethirtyeight!$M:$M,[1]Fivethirtyeight!$R:$R,'[1]Expected Clean Sheets'!$A6))</f>
        <v>0.71892373343192617</v>
      </c>
    </row>
    <row r="7" spans="1:10" x14ac:dyDescent="0.3">
      <c r="A7" s="63" t="str">
        <f>'[1]Expected Wins'!A7</f>
        <v>West Bromwich</v>
      </c>
      <c r="B7" s="48">
        <f>SUMIFS([1]Fivethirtyeight!$N:$N,[1]Fivethirtyeight!$Q:$Q,'[1]Expected Goals'!$A7,[1]Fivethirtyeight!$O:$O,[1]Cockpit!$C$4+'[1]Expected Clean Sheets'!B$1-1)+SUMIFS([1]Fivethirtyeight!$M:$M,[1]Fivethirtyeight!$R:$R,'[1]Expected Goals'!$A7,[1]Fivethirtyeight!$O:$O,[1]Cockpit!$C$4+'[1]Expected Clean Sheets'!B$1-1)</f>
        <v>0.39406459183573395</v>
      </c>
      <c r="C7" s="48">
        <f>SUMIFS([1]Fivethirtyeight!$N:$N,[1]Fivethirtyeight!$Q:$Q,'[1]Expected Goals'!$A7,[1]Fivethirtyeight!$O:$O,[1]Cockpit!$C$4+'[1]Expected Clean Sheets'!C$1-1)+SUMIFS([1]Fivethirtyeight!$M:$M,[1]Fivethirtyeight!$R:$R,'[1]Expected Goals'!$A7,[1]Fivethirtyeight!$O:$O,[1]Cockpit!$C$4+'[1]Expected Clean Sheets'!C$1-1)</f>
        <v>0.29523016692401421</v>
      </c>
      <c r="D7" s="48">
        <f>SUMIFS([1]Fivethirtyeight!$N:$N,[1]Fivethirtyeight!$Q:$Q,'[1]Expected Goals'!$A7,[1]Fivethirtyeight!$O:$O,[1]Cockpit!$C$4+'[1]Expected Clean Sheets'!D$1-1)+SUMIFS([1]Fivethirtyeight!$M:$M,[1]Fivethirtyeight!$R:$R,'[1]Expected Goals'!$A7,[1]Fivethirtyeight!$O:$O,[1]Cockpit!$C$4+'[1]Expected Clean Sheets'!D$1-1)</f>
        <v>0.21438110142697794</v>
      </c>
      <c r="E7" s="48">
        <f>SUMIFS([1]Fivethirtyeight!$N:$N,[1]Fivethirtyeight!$Q:$Q,'[1]Expected Goals'!$A7,[1]Fivethirtyeight!$O:$O,[1]Cockpit!$C$4+'[1]Expected Clean Sheets'!E$1-1)+SUMIFS([1]Fivethirtyeight!$M:$M,[1]Fivethirtyeight!$R:$R,'[1]Expected Goals'!$A7,[1]Fivethirtyeight!$O:$O,[1]Cockpit!$C$4+'[1]Expected Clean Sheets'!E$1-1)</f>
        <v>0</v>
      </c>
      <c r="F7" s="48">
        <f>SUMIFS([1]Fivethirtyeight!$N:$N,[1]Fivethirtyeight!$Q:$Q,'[1]Expected Goals'!$A7,[1]Fivethirtyeight!$O:$O,[1]Cockpit!$C$4+'[1]Expected Clean Sheets'!F$1-1)+SUMIFS([1]Fivethirtyeight!$M:$M,[1]Fivethirtyeight!$R:$R,'[1]Expected Goals'!$A7,[1]Fivethirtyeight!$O:$O,[1]Cockpit!$C$4+'[1]Expected Clean Sheets'!F$1-1)</f>
        <v>8.8921617459386343E-2</v>
      </c>
      <c r="G7" s="48">
        <f>SUMIFS([1]Fivethirtyeight!$N:$N,[1]Fivethirtyeight!$Q:$Q,'[1]Expected Goals'!$A7,[1]Fivethirtyeight!$O:$O,[1]Cockpit!$C$4+'[1]Expected Clean Sheets'!G$1-1)+SUMIFS([1]Fivethirtyeight!$M:$M,[1]Fivethirtyeight!$R:$R,'[1]Expected Goals'!$A7,[1]Fivethirtyeight!$O:$O,[1]Cockpit!$C$4+'[1]Expected Clean Sheets'!G$1-1)</f>
        <v>0.24414328315343711</v>
      </c>
      <c r="H7" s="61">
        <f>(AVERAGEIFS([1]Fivethirtyeight!$N:$N,[1]Fivethirtyeight!$Q:$Q,'[1]Expected Clean Sheets'!$A7)+AVERAGEIFS([1]Fivethirtyeight!$M:$M,[1]Fivethirtyeight!$R:$R,'[1]Expected Clean Sheets'!$A7))/2</f>
        <v>0.17461929328005321</v>
      </c>
      <c r="I7" s="61">
        <f>MIN(_xlfn.MINIFS([1]Fivethirtyeight!$N:$N,[1]Fivethirtyeight!$Q:$Q,'[1]Expected Clean Sheets'!$A7),_xlfn.MINIFS([1]Fivethirtyeight!$M:$M,[1]Fivethirtyeight!$R:$R,'[1]Expected Clean Sheets'!$A7))</f>
        <v>4.1585655121173161E-2</v>
      </c>
      <c r="J7" s="64">
        <f>MAX(_xlfn.MAXIFS([1]Fivethirtyeight!$N:$N,[1]Fivethirtyeight!$Q:$Q,'[1]Expected Clean Sheets'!$A7),_xlfn.MAXIFS([1]Fivethirtyeight!$M:$M,[1]Fivethirtyeight!$R:$R,'[1]Expected Clean Sheets'!$A7))</f>
        <v>0.33959552564493911</v>
      </c>
    </row>
    <row r="8" spans="1:10" x14ac:dyDescent="0.3">
      <c r="A8" s="63" t="str">
        <f>'[1]Expected Wins'!A8</f>
        <v>Leicester City</v>
      </c>
      <c r="B8" s="48">
        <f>SUMIFS([1]Fivethirtyeight!$N:$N,[1]Fivethirtyeight!$Q:$Q,'[1]Expected Goals'!$A8,[1]Fivethirtyeight!$O:$O,[1]Cockpit!$C$4+'[1]Expected Clean Sheets'!B$1-1)+SUMIFS([1]Fivethirtyeight!$M:$M,[1]Fivethirtyeight!$R:$R,'[1]Expected Goals'!$A8,[1]Fivethirtyeight!$O:$O,[1]Cockpit!$C$4+'[1]Expected Clean Sheets'!B$1-1)</f>
        <v>0.73953007842292284</v>
      </c>
      <c r="C8" s="48">
        <f>SUMIFS([1]Fivethirtyeight!$N:$N,[1]Fivethirtyeight!$Q:$Q,'[1]Expected Goals'!$A8,[1]Fivethirtyeight!$O:$O,[1]Cockpit!$C$4+'[1]Expected Clean Sheets'!C$1-1)+SUMIFS([1]Fivethirtyeight!$M:$M,[1]Fivethirtyeight!$R:$R,'[1]Expected Goals'!$A8,[1]Fivethirtyeight!$O:$O,[1]Cockpit!$C$4+'[1]Expected Clean Sheets'!C$1-1)</f>
        <v>0.27803730045319414</v>
      </c>
      <c r="D8" s="48">
        <f>SUMIFS([1]Fivethirtyeight!$N:$N,[1]Fivethirtyeight!$Q:$Q,'[1]Expected Goals'!$A8,[1]Fivethirtyeight!$O:$O,[1]Cockpit!$C$4+'[1]Expected Clean Sheets'!D$1-1)+SUMIFS([1]Fivethirtyeight!$M:$M,[1]Fivethirtyeight!$R:$R,'[1]Expected Goals'!$A8,[1]Fivethirtyeight!$O:$O,[1]Cockpit!$C$4+'[1]Expected Clean Sheets'!D$1-1)</f>
        <v>0.50661699236558955</v>
      </c>
      <c r="E8" s="48">
        <f>SUMIFS([1]Fivethirtyeight!$N:$N,[1]Fivethirtyeight!$Q:$Q,'[1]Expected Goals'!$A8,[1]Fivethirtyeight!$O:$O,[1]Cockpit!$C$4+'[1]Expected Clean Sheets'!E$1-1)+SUMIFS([1]Fivethirtyeight!$M:$M,[1]Fivethirtyeight!$R:$R,'[1]Expected Goals'!$A8,[1]Fivethirtyeight!$O:$O,[1]Cockpit!$C$4+'[1]Expected Clean Sheets'!E$1-1)</f>
        <v>0</v>
      </c>
      <c r="F8" s="48">
        <f>SUMIFS([1]Fivethirtyeight!$N:$N,[1]Fivethirtyeight!$Q:$Q,'[1]Expected Goals'!$A8,[1]Fivethirtyeight!$O:$O,[1]Cockpit!$C$4+'[1]Expected Clean Sheets'!F$1-1)+SUMIFS([1]Fivethirtyeight!$M:$M,[1]Fivethirtyeight!$R:$R,'[1]Expected Goals'!$A8,[1]Fivethirtyeight!$O:$O,[1]Cockpit!$C$4+'[1]Expected Clean Sheets'!F$1-1)</f>
        <v>0.15723716631362761</v>
      </c>
      <c r="G8" s="48">
        <f>SUMIFS([1]Fivethirtyeight!$N:$N,[1]Fivethirtyeight!$Q:$Q,'[1]Expected Goals'!$A8,[1]Fivethirtyeight!$O:$O,[1]Cockpit!$C$4+'[1]Expected Clean Sheets'!G$1-1)+SUMIFS([1]Fivethirtyeight!$M:$M,[1]Fivethirtyeight!$R:$R,'[1]Expected Goals'!$A8,[1]Fivethirtyeight!$O:$O,[1]Cockpit!$C$4+'[1]Expected Clean Sheets'!G$1-1)</f>
        <v>0.26713530196585034</v>
      </c>
      <c r="H8" s="61">
        <f>(AVERAGEIFS([1]Fivethirtyeight!$N:$N,[1]Fivethirtyeight!$Q:$Q,'[1]Expected Clean Sheets'!$A8)+AVERAGEIFS([1]Fivethirtyeight!$M:$M,[1]Fivethirtyeight!$R:$R,'[1]Expected Clean Sheets'!$A8))/2</f>
        <v>0.31754359037588886</v>
      </c>
      <c r="I8" s="61">
        <f>MIN(_xlfn.MINIFS([1]Fivethirtyeight!$N:$N,[1]Fivethirtyeight!$Q:$Q,'[1]Expected Clean Sheets'!$A8),_xlfn.MINIFS([1]Fivethirtyeight!$M:$M,[1]Fivethirtyeight!$R:$R,'[1]Expected Clean Sheets'!$A8))</f>
        <v>8.3743225592195963E-2</v>
      </c>
      <c r="J8" s="64">
        <f>MAX(_xlfn.MAXIFS([1]Fivethirtyeight!$N:$N,[1]Fivethirtyeight!$Q:$Q,'[1]Expected Clean Sheets'!$A8),_xlfn.MAXIFS([1]Fivethirtyeight!$M:$M,[1]Fivethirtyeight!$R:$R,'[1]Expected Clean Sheets'!$A8))</f>
        <v>0.52729242404304855</v>
      </c>
    </row>
    <row r="9" spans="1:10" x14ac:dyDescent="0.3">
      <c r="A9" s="63" t="str">
        <f>'[1]Expected Wins'!A9</f>
        <v>Fulham</v>
      </c>
      <c r="B9" s="48">
        <f>SUMIFS([1]Fivethirtyeight!$N:$N,[1]Fivethirtyeight!$Q:$Q,'[1]Expected Goals'!$A9,[1]Fivethirtyeight!$O:$O,[1]Cockpit!$C$4+'[1]Expected Clean Sheets'!B$1-1)+SUMIFS([1]Fivethirtyeight!$M:$M,[1]Fivethirtyeight!$R:$R,'[1]Expected Goals'!$A9,[1]Fivethirtyeight!$O:$O,[1]Cockpit!$C$4+'[1]Expected Clean Sheets'!B$1-1)</f>
        <v>0.57946804763968607</v>
      </c>
      <c r="C9" s="48">
        <f>SUMIFS([1]Fivethirtyeight!$N:$N,[1]Fivethirtyeight!$Q:$Q,'[1]Expected Goals'!$A9,[1]Fivethirtyeight!$O:$O,[1]Cockpit!$C$4+'[1]Expected Clean Sheets'!C$1-1)+SUMIFS([1]Fivethirtyeight!$M:$M,[1]Fivethirtyeight!$R:$R,'[1]Expected Goals'!$A9,[1]Fivethirtyeight!$O:$O,[1]Cockpit!$C$4+'[1]Expected Clean Sheets'!C$1-1)</f>
        <v>0.12245642825298191</v>
      </c>
      <c r="D9" s="48">
        <f>SUMIFS([1]Fivethirtyeight!$N:$N,[1]Fivethirtyeight!$Q:$Q,'[1]Expected Goals'!$A9,[1]Fivethirtyeight!$O:$O,[1]Cockpit!$C$4+'[1]Expected Clean Sheets'!D$1-1)+SUMIFS([1]Fivethirtyeight!$M:$M,[1]Fivethirtyeight!$R:$R,'[1]Expected Goals'!$A9,[1]Fivethirtyeight!$O:$O,[1]Cockpit!$C$4+'[1]Expected Clean Sheets'!D$1-1)</f>
        <v>0.11883729385240965</v>
      </c>
      <c r="E9" s="48">
        <f>SUMIFS([1]Fivethirtyeight!$N:$N,[1]Fivethirtyeight!$Q:$Q,'[1]Expected Goals'!$A9,[1]Fivethirtyeight!$O:$O,[1]Cockpit!$C$4+'[1]Expected Clean Sheets'!E$1-1)+SUMIFS([1]Fivethirtyeight!$M:$M,[1]Fivethirtyeight!$R:$R,'[1]Expected Goals'!$A9,[1]Fivethirtyeight!$O:$O,[1]Cockpit!$C$4+'[1]Expected Clean Sheets'!E$1-1)</f>
        <v>0.25666077695355588</v>
      </c>
      <c r="F9" s="48">
        <f>SUMIFS([1]Fivethirtyeight!$N:$N,[1]Fivethirtyeight!$Q:$Q,'[1]Expected Goals'!$A9,[1]Fivethirtyeight!$O:$O,[1]Cockpit!$C$4+'[1]Expected Clean Sheets'!F$1-1)+SUMIFS([1]Fivethirtyeight!$M:$M,[1]Fivethirtyeight!$R:$R,'[1]Expected Goals'!$A9,[1]Fivethirtyeight!$O:$O,[1]Cockpit!$C$4+'[1]Expected Clean Sheets'!F$1-1)</f>
        <v>0.21224797382674304</v>
      </c>
      <c r="G9" s="48">
        <f>SUMIFS([1]Fivethirtyeight!$N:$N,[1]Fivethirtyeight!$Q:$Q,'[1]Expected Goals'!$A9,[1]Fivethirtyeight!$O:$O,[1]Cockpit!$C$4+'[1]Expected Clean Sheets'!G$1-1)+SUMIFS([1]Fivethirtyeight!$M:$M,[1]Fivethirtyeight!$R:$R,'[1]Expected Goals'!$A9,[1]Fivethirtyeight!$O:$O,[1]Cockpit!$C$4+'[1]Expected Clean Sheets'!G$1-1)</f>
        <v>0.36787944117144233</v>
      </c>
      <c r="H9" s="61">
        <f>(AVERAGEIFS([1]Fivethirtyeight!$N:$N,[1]Fivethirtyeight!$Q:$Q,'[1]Expected Clean Sheets'!$A9)+AVERAGEIFS([1]Fivethirtyeight!$M:$M,[1]Fivethirtyeight!$R:$R,'[1]Expected Clean Sheets'!$A9))/2</f>
        <v>0.23706821630172606</v>
      </c>
      <c r="I9" s="61">
        <f>MIN(_xlfn.MINIFS([1]Fivethirtyeight!$N:$N,[1]Fivethirtyeight!$Q:$Q,'[1]Expected Clean Sheets'!$A9),_xlfn.MINIFS([1]Fivethirtyeight!$M:$M,[1]Fivethirtyeight!$R:$R,'[1]Expected Clean Sheets'!$A9))</f>
        <v>5.0287436723591865E-2</v>
      </c>
      <c r="J9" s="64">
        <f>MAX(_xlfn.MAXIFS([1]Fivethirtyeight!$N:$N,[1]Fivethirtyeight!$Q:$Q,'[1]Expected Clean Sheets'!$A9),_xlfn.MAXIFS([1]Fivethirtyeight!$M:$M,[1]Fivethirtyeight!$R:$R,'[1]Expected Clean Sheets'!$A9))</f>
        <v>0.44485806622294111</v>
      </c>
    </row>
    <row r="10" spans="1:10" x14ac:dyDescent="0.3">
      <c r="A10" s="63" t="str">
        <f>'[1]Expected Wins'!A10</f>
        <v>Brighton and Hove</v>
      </c>
      <c r="B10" s="48">
        <f>SUMIFS([1]Fivethirtyeight!$N:$N,[1]Fivethirtyeight!$Q:$Q,'[1]Expected Goals'!$A10,[1]Fivethirtyeight!$O:$O,[1]Cockpit!$C$4+'[1]Expected Clean Sheets'!B$1-1)+SUMIFS([1]Fivethirtyeight!$M:$M,[1]Fivethirtyeight!$R:$R,'[1]Expected Goals'!$A10,[1]Fivethirtyeight!$O:$O,[1]Cockpit!$C$4+'[1]Expected Clean Sheets'!B$1-1)</f>
        <v>0.39851904108451414</v>
      </c>
      <c r="C10" s="48">
        <f>SUMIFS([1]Fivethirtyeight!$N:$N,[1]Fivethirtyeight!$Q:$Q,'[1]Expected Goals'!$A10,[1]Fivethirtyeight!$O:$O,[1]Cockpit!$C$4+'[1]Expected Clean Sheets'!C$1-1)+SUMIFS([1]Fivethirtyeight!$M:$M,[1]Fivethirtyeight!$R:$R,'[1]Expected Goals'!$A10,[1]Fivethirtyeight!$O:$O,[1]Cockpit!$C$4+'[1]Expected Clean Sheets'!C$1-1)</f>
        <v>0.33959552564493911</v>
      </c>
      <c r="D10" s="48">
        <f>SUMIFS([1]Fivethirtyeight!$N:$N,[1]Fivethirtyeight!$Q:$Q,'[1]Expected Goals'!$A10,[1]Fivethirtyeight!$O:$O,[1]Cockpit!$C$4+'[1]Expected Clean Sheets'!D$1-1)+SUMIFS([1]Fivethirtyeight!$M:$M,[1]Fivethirtyeight!$R:$R,'[1]Expected Goals'!$A10,[1]Fivethirtyeight!$O:$O,[1]Cockpit!$C$4+'[1]Expected Clean Sheets'!D$1-1)</f>
        <v>0.31663676937905327</v>
      </c>
      <c r="E10" s="48">
        <f>SUMIFS([1]Fivethirtyeight!$N:$N,[1]Fivethirtyeight!$Q:$Q,'[1]Expected Goals'!$A10,[1]Fivethirtyeight!$O:$O,[1]Cockpit!$C$4+'[1]Expected Clean Sheets'!E$1-1)+SUMIFS([1]Fivethirtyeight!$M:$M,[1]Fivethirtyeight!$R:$R,'[1]Expected Goals'!$A10,[1]Fivethirtyeight!$O:$O,[1]Cockpit!$C$4+'[1]Expected Clean Sheets'!E$1-1)</f>
        <v>0.46301306831122807</v>
      </c>
      <c r="F10" s="48">
        <f>SUMIFS([1]Fivethirtyeight!$N:$N,[1]Fivethirtyeight!$Q:$Q,'[1]Expected Goals'!$A10,[1]Fivethirtyeight!$O:$O,[1]Cockpit!$C$4+'[1]Expected Clean Sheets'!F$1-1)+SUMIFS([1]Fivethirtyeight!$M:$M,[1]Fivethirtyeight!$R:$R,'[1]Expected Goals'!$A10,[1]Fivethirtyeight!$O:$O,[1]Cockpit!$C$4+'[1]Expected Clean Sheets'!F$1-1)</f>
        <v>0.15567263036799731</v>
      </c>
      <c r="G10" s="48">
        <f>SUMIFS([1]Fivethirtyeight!$N:$N,[1]Fivethirtyeight!$Q:$Q,'[1]Expected Goals'!$A10,[1]Fivethirtyeight!$O:$O,[1]Cockpit!$C$4+'[1]Expected Clean Sheets'!G$1-1)+SUMIFS([1]Fivethirtyeight!$M:$M,[1]Fivethirtyeight!$R:$R,'[1]Expected Goals'!$A10,[1]Fivethirtyeight!$O:$O,[1]Cockpit!$C$4+'[1]Expected Clean Sheets'!G$1-1)</f>
        <v>0.34993774911115533</v>
      </c>
      <c r="H10" s="61">
        <f>(AVERAGEIFS([1]Fivethirtyeight!$N:$N,[1]Fivethirtyeight!$Q:$Q,'[1]Expected Clean Sheets'!$A10)+AVERAGEIFS([1]Fivethirtyeight!$M:$M,[1]Fivethirtyeight!$R:$R,'[1]Expected Clean Sheets'!$A10))/2</f>
        <v>0.27305412499803111</v>
      </c>
      <c r="I10" s="61">
        <f>MIN(_xlfn.MINIFS([1]Fivethirtyeight!$N:$N,[1]Fivethirtyeight!$Q:$Q,'[1]Expected Clean Sheets'!$A10),_xlfn.MINIFS([1]Fivethirtyeight!$M:$M,[1]Fivethirtyeight!$R:$R,'[1]Expected Clean Sheets'!$A10))</f>
        <v>7.0651213060429596E-2</v>
      </c>
      <c r="J10" s="64">
        <f>MAX(_xlfn.MAXIFS([1]Fivethirtyeight!$N:$N,[1]Fivethirtyeight!$Q:$Q,'[1]Expected Clean Sheets'!$A10),_xlfn.MAXIFS([1]Fivethirtyeight!$M:$M,[1]Fivethirtyeight!$R:$R,'[1]Expected Clean Sheets'!$A10))</f>
        <v>0.46301306831122807</v>
      </c>
    </row>
    <row r="11" spans="1:10" x14ac:dyDescent="0.3">
      <c r="A11" s="63" t="str">
        <f>'[1]Expected Wins'!A11</f>
        <v>Chelsea</v>
      </c>
      <c r="B11" s="48">
        <f>SUMIFS([1]Fivethirtyeight!$N:$N,[1]Fivethirtyeight!$Q:$Q,'[1]Expected Goals'!$A11,[1]Fivethirtyeight!$O:$O,[1]Cockpit!$C$4+'[1]Expected Clean Sheets'!B$1-1)+SUMIFS([1]Fivethirtyeight!$M:$M,[1]Fivethirtyeight!$R:$R,'[1]Expected Goals'!$A11,[1]Fivethirtyeight!$O:$O,[1]Cockpit!$C$4+'[1]Expected Clean Sheets'!B$1-1)</f>
        <v>0.51646923789344712</v>
      </c>
      <c r="C11" s="48">
        <f>SUMIFS([1]Fivethirtyeight!$N:$N,[1]Fivethirtyeight!$Q:$Q,'[1]Expected Goals'!$A11,[1]Fivethirtyeight!$O:$O,[1]Cockpit!$C$4+'[1]Expected Clean Sheets'!C$1-1)+SUMIFS([1]Fivethirtyeight!$M:$M,[1]Fivethirtyeight!$R:$R,'[1]Expected Goals'!$A11,[1]Fivethirtyeight!$O:$O,[1]Cockpit!$C$4+'[1]Expected Clean Sheets'!C$1-1)</f>
        <v>0.46301306831122807</v>
      </c>
      <c r="D11" s="48">
        <f>SUMIFS([1]Fivethirtyeight!$N:$N,[1]Fivethirtyeight!$Q:$Q,'[1]Expected Goals'!$A11,[1]Fivethirtyeight!$O:$O,[1]Cockpit!$C$4+'[1]Expected Clean Sheets'!D$1-1)+SUMIFS([1]Fivethirtyeight!$M:$M,[1]Fivethirtyeight!$R:$R,'[1]Expected Goals'!$A11,[1]Fivethirtyeight!$O:$O,[1]Cockpit!$C$4+'[1]Expected Clean Sheets'!D$1-1)</f>
        <v>0.31036694126548503</v>
      </c>
      <c r="E11" s="48">
        <f>SUMIFS([1]Fivethirtyeight!$N:$N,[1]Fivethirtyeight!$Q:$Q,'[1]Expected Goals'!$A11,[1]Fivethirtyeight!$O:$O,[1]Cockpit!$C$4+'[1]Expected Clean Sheets'!E$1-1)+SUMIFS([1]Fivethirtyeight!$M:$M,[1]Fivethirtyeight!$R:$R,'[1]Expected Goals'!$A11,[1]Fivethirtyeight!$O:$O,[1]Cockpit!$C$4+'[1]Expected Clean Sheets'!E$1-1)</f>
        <v>0</v>
      </c>
      <c r="F11" s="48">
        <f>SUMIFS([1]Fivethirtyeight!$N:$N,[1]Fivethirtyeight!$Q:$Q,'[1]Expected Goals'!$A11,[1]Fivethirtyeight!$O:$O,[1]Cockpit!$C$4+'[1]Expected Clean Sheets'!F$1-1)+SUMIFS([1]Fivethirtyeight!$M:$M,[1]Fivethirtyeight!$R:$R,'[1]Expected Goals'!$A11,[1]Fivethirtyeight!$O:$O,[1]Cockpit!$C$4+'[1]Expected Clean Sheets'!F$1-1)</f>
        <v>0.69073433063735468</v>
      </c>
      <c r="G11" s="48">
        <f>SUMIFS([1]Fivethirtyeight!$N:$N,[1]Fivethirtyeight!$Q:$Q,'[1]Expected Goals'!$A11,[1]Fivethirtyeight!$O:$O,[1]Cockpit!$C$4+'[1]Expected Clean Sheets'!G$1-1)+SUMIFS([1]Fivethirtyeight!$M:$M,[1]Fivethirtyeight!$R:$R,'[1]Expected Goals'!$A11,[1]Fivethirtyeight!$O:$O,[1]Cockpit!$C$4+'[1]Expected Clean Sheets'!G$1-1)</f>
        <v>0.43604928632153561</v>
      </c>
      <c r="H11" s="61">
        <f>(AVERAGEIFS([1]Fivethirtyeight!$N:$N,[1]Fivethirtyeight!$Q:$Q,'[1]Expected Clean Sheets'!$A11)+AVERAGEIFS([1]Fivethirtyeight!$M:$M,[1]Fivethirtyeight!$R:$R,'[1]Expected Clean Sheets'!$A11))/2</f>
        <v>0.38275148584765989</v>
      </c>
      <c r="I11" s="61">
        <f>MIN(_xlfn.MINIFS([1]Fivethirtyeight!$N:$N,[1]Fivethirtyeight!$Q:$Q,'[1]Expected Clean Sheets'!$A11),_xlfn.MINIFS([1]Fivethirtyeight!$M:$M,[1]Fivethirtyeight!$R:$R,'[1]Expected Clean Sheets'!$A11))</f>
        <v>0.16696016966704069</v>
      </c>
      <c r="J11" s="64">
        <f>MAX(_xlfn.MAXIFS([1]Fivethirtyeight!$N:$N,[1]Fivethirtyeight!$Q:$Q,'[1]Expected Clean Sheets'!$A11),_xlfn.MAXIFS([1]Fivethirtyeight!$M:$M,[1]Fivethirtyeight!$R:$R,'[1]Expected Clean Sheets'!$A11))</f>
        <v>0.69073433063735468</v>
      </c>
    </row>
    <row r="12" spans="1:10" x14ac:dyDescent="0.3">
      <c r="A12" s="63" t="str">
        <f>'[1]Expected Wins'!A12</f>
        <v>Crystal Palace</v>
      </c>
      <c r="B12" s="48">
        <f>SUMIFS([1]Fivethirtyeight!$N:$N,[1]Fivethirtyeight!$Q:$Q,'[1]Expected Goals'!$A12,[1]Fivethirtyeight!$O:$O,[1]Cockpit!$C$4+'[1]Expected Clean Sheets'!B$1-1)+SUMIFS([1]Fivethirtyeight!$M:$M,[1]Fivethirtyeight!$R:$R,'[1]Expected Goals'!$A12,[1]Fivethirtyeight!$O:$O,[1]Cockpit!$C$4+'[1]Expected Clean Sheets'!B$1-1)</f>
        <v>0.40249132035218005</v>
      </c>
      <c r="C12" s="48">
        <f>SUMIFS([1]Fivethirtyeight!$N:$N,[1]Fivethirtyeight!$Q:$Q,'[1]Expected Goals'!$A12,[1]Fivethirtyeight!$O:$O,[1]Cockpit!$C$4+'[1]Expected Clean Sheets'!C$1-1)+SUMIFS([1]Fivethirtyeight!$M:$M,[1]Fivethirtyeight!$R:$R,'[1]Expected Goals'!$A12,[1]Fivethirtyeight!$O:$O,[1]Cockpit!$C$4+'[1]Expected Clean Sheets'!C$1-1)</f>
        <v>0.14227407158651359</v>
      </c>
      <c r="D12" s="48">
        <f>SUMIFS([1]Fivethirtyeight!$N:$N,[1]Fivethirtyeight!$Q:$Q,'[1]Expected Goals'!$A12,[1]Fivethirtyeight!$O:$O,[1]Cockpit!$C$4+'[1]Expected Clean Sheets'!D$1-1)+SUMIFS([1]Fivethirtyeight!$M:$M,[1]Fivethirtyeight!$R:$R,'[1]Expected Goals'!$A12,[1]Fivethirtyeight!$O:$O,[1]Cockpit!$C$4+'[1]Expected Clean Sheets'!D$1-1)</f>
        <v>0.37157669102204571</v>
      </c>
      <c r="E12" s="48">
        <f>SUMIFS([1]Fivethirtyeight!$N:$N,[1]Fivethirtyeight!$Q:$Q,'[1]Expected Goals'!$A12,[1]Fivethirtyeight!$O:$O,[1]Cockpit!$C$4+'[1]Expected Clean Sheets'!E$1-1)+SUMIFS([1]Fivethirtyeight!$M:$M,[1]Fivethirtyeight!$R:$R,'[1]Expected Goals'!$A12,[1]Fivethirtyeight!$O:$O,[1]Cockpit!$C$4+'[1]Expected Clean Sheets'!E$1-1)</f>
        <v>0</v>
      </c>
      <c r="F12" s="48">
        <f>SUMIFS([1]Fivethirtyeight!$N:$N,[1]Fivethirtyeight!$Q:$Q,'[1]Expected Goals'!$A12,[1]Fivethirtyeight!$O:$O,[1]Cockpit!$C$4+'[1]Expected Clean Sheets'!F$1-1)+SUMIFS([1]Fivethirtyeight!$M:$M,[1]Fivethirtyeight!$R:$R,'[1]Expected Goals'!$A12,[1]Fivethirtyeight!$O:$O,[1]Cockpit!$C$4+'[1]Expected Clean Sheets'!F$1-1)</f>
        <v>0.18451952399298926</v>
      </c>
      <c r="G12" s="48">
        <f>SUMIFS([1]Fivethirtyeight!$N:$N,[1]Fivethirtyeight!$Q:$Q,'[1]Expected Goals'!$A12,[1]Fivethirtyeight!$O:$O,[1]Cockpit!$C$4+'[1]Expected Clean Sheets'!G$1-1)+SUMIFS([1]Fivethirtyeight!$M:$M,[1]Fivethirtyeight!$R:$R,'[1]Expected Goals'!$A12,[1]Fivethirtyeight!$O:$O,[1]Cockpit!$C$4+'[1]Expected Clean Sheets'!G$1-1)</f>
        <v>0.15107180883637086</v>
      </c>
      <c r="H12" s="61">
        <f>(AVERAGEIFS([1]Fivethirtyeight!$N:$N,[1]Fivethirtyeight!$Q:$Q,'[1]Expected Clean Sheets'!$A12)+AVERAGEIFS([1]Fivethirtyeight!$M:$M,[1]Fivethirtyeight!$R:$R,'[1]Expected Clean Sheets'!$A12))/2</f>
        <v>0.22037167601939686</v>
      </c>
      <c r="I12" s="61">
        <f>MIN(_xlfn.MINIFS([1]Fivethirtyeight!$N:$N,[1]Fivethirtyeight!$Q:$Q,'[1]Expected Clean Sheets'!$A12),_xlfn.MINIFS([1]Fivethirtyeight!$M:$M,[1]Fivethirtyeight!$R:$R,'[1]Expected Clean Sheets'!$A12))</f>
        <v>6.1421213915000127E-2</v>
      </c>
      <c r="J12" s="64">
        <f>MAX(_xlfn.MAXIFS([1]Fivethirtyeight!$N:$N,[1]Fivethirtyeight!$Q:$Q,'[1]Expected Clean Sheets'!$A12),_xlfn.MAXIFS([1]Fivethirtyeight!$M:$M,[1]Fivethirtyeight!$R:$R,'[1]Expected Clean Sheets'!$A12))</f>
        <v>0.37908303810339883</v>
      </c>
    </row>
    <row r="13" spans="1:10" x14ac:dyDescent="0.3">
      <c r="A13" s="63" t="str">
        <f>'[1]Expected Wins'!A13</f>
        <v>Newcastle</v>
      </c>
      <c r="B13" s="48">
        <f>SUMIFS([1]Fivethirtyeight!$N:$N,[1]Fivethirtyeight!$Q:$Q,'[1]Expected Goals'!$A13,[1]Fivethirtyeight!$O:$O,[1]Cockpit!$C$4+'[1]Expected Clean Sheets'!B$1-1)+SUMIFS([1]Fivethirtyeight!$M:$M,[1]Fivethirtyeight!$R:$R,'[1]Expected Goals'!$A13,[1]Fivethirtyeight!$O:$O,[1]Cockpit!$C$4+'[1]Expected Clean Sheets'!B$1-1)</f>
        <v>0.33621649370673334</v>
      </c>
      <c r="C13" s="48">
        <f>SUMIFS([1]Fivethirtyeight!$N:$N,[1]Fivethirtyeight!$Q:$Q,'[1]Expected Goals'!$A13,[1]Fivethirtyeight!$O:$O,[1]Cockpit!$C$4+'[1]Expected Clean Sheets'!C$1-1)+SUMIFS([1]Fivethirtyeight!$M:$M,[1]Fivethirtyeight!$R:$R,'[1]Expected Goals'!$A13,[1]Fivethirtyeight!$O:$O,[1]Cockpit!$C$4+'[1]Expected Clean Sheets'!C$1-1)</f>
        <v>0.30422126406670408</v>
      </c>
      <c r="D13" s="48">
        <f>SUMIFS([1]Fivethirtyeight!$N:$N,[1]Fivethirtyeight!$Q:$Q,'[1]Expected Goals'!$A13,[1]Fivethirtyeight!$O:$O,[1]Cockpit!$C$4+'[1]Expected Clean Sheets'!D$1-1)+SUMIFS([1]Fivethirtyeight!$M:$M,[1]Fivethirtyeight!$R:$R,'[1]Expected Goals'!$A13,[1]Fivethirtyeight!$O:$O,[1]Cockpit!$C$4+'[1]Expected Clean Sheets'!D$1-1)</f>
        <v>0.2209099779593782</v>
      </c>
      <c r="E13" s="48">
        <f>SUMIFS([1]Fivethirtyeight!$N:$N,[1]Fivethirtyeight!$Q:$Q,'[1]Expected Goals'!$A13,[1]Fivethirtyeight!$O:$O,[1]Cockpit!$C$4+'[1]Expected Clean Sheets'!E$1-1)+SUMIFS([1]Fivethirtyeight!$M:$M,[1]Fivethirtyeight!$R:$R,'[1]Expected Goals'!$A13,[1]Fivethirtyeight!$O:$O,[1]Cockpit!$C$4+'[1]Expected Clean Sheets'!E$1-1)</f>
        <v>0.1882470656387468</v>
      </c>
      <c r="F13" s="48">
        <f>SUMIFS([1]Fivethirtyeight!$N:$N,[1]Fivethirtyeight!$Q:$Q,'[1]Expected Goals'!$A13,[1]Fivethirtyeight!$O:$O,[1]Cockpit!$C$4+'[1]Expected Clean Sheets'!F$1-1)+SUMIFS([1]Fivethirtyeight!$M:$M,[1]Fivethirtyeight!$R:$R,'[1]Expected Goals'!$A13,[1]Fivethirtyeight!$O:$O,[1]Cockpit!$C$4+'[1]Expected Clean Sheets'!F$1-1)</f>
        <v>0.19592957412690937</v>
      </c>
      <c r="G13" s="48">
        <f>SUMIFS([1]Fivethirtyeight!$N:$N,[1]Fivethirtyeight!$Q:$Q,'[1]Expected Goals'!$A13,[1]Fivethirtyeight!$O:$O,[1]Cockpit!$C$4+'[1]Expected Clean Sheets'!G$1-1)+SUMIFS([1]Fivethirtyeight!$M:$M,[1]Fivethirtyeight!$R:$R,'[1]Expected Goals'!$A13,[1]Fivethirtyeight!$O:$O,[1]Cockpit!$C$4+'[1]Expected Clean Sheets'!G$1-1)</f>
        <v>0.26982005638468681</v>
      </c>
      <c r="H13" s="61">
        <f>(AVERAGEIFS([1]Fivethirtyeight!$N:$N,[1]Fivethirtyeight!$Q:$Q,'[1]Expected Clean Sheets'!$A13)+AVERAGEIFS([1]Fivethirtyeight!$M:$M,[1]Fivethirtyeight!$R:$R,'[1]Expected Clean Sheets'!$A13))/2</f>
        <v>0.22070193466307886</v>
      </c>
      <c r="I13" s="61">
        <f>MIN(_xlfn.MINIFS([1]Fivethirtyeight!$N:$N,[1]Fivethirtyeight!$Q:$Q,'[1]Expected Clean Sheets'!$A13),_xlfn.MINIFS([1]Fivethirtyeight!$M:$M,[1]Fivethirtyeight!$R:$R,'[1]Expected Clean Sheets'!$A13))</f>
        <v>6.1421213915000127E-2</v>
      </c>
      <c r="J13" s="64">
        <f>MAX(_xlfn.MAXIFS([1]Fivethirtyeight!$N:$N,[1]Fivethirtyeight!$Q:$Q,'[1]Expected Clean Sheets'!$A13),_xlfn.MAXIFS([1]Fivethirtyeight!$M:$M,[1]Fivethirtyeight!$R:$R,'[1]Expected Clean Sheets'!$A13))</f>
        <v>0.43171052342907973</v>
      </c>
    </row>
    <row r="14" spans="1:10" x14ac:dyDescent="0.3">
      <c r="A14" s="63" t="str">
        <f>'[1]Expected Wins'!A14</f>
        <v>Burnley</v>
      </c>
      <c r="B14" s="48">
        <f>SUMIFS([1]Fivethirtyeight!$N:$N,[1]Fivethirtyeight!$Q:$Q,'[1]Expected Goals'!$A14,[1]Fivethirtyeight!$O:$O,[1]Cockpit!$C$4+'[1]Expected Clean Sheets'!B$1-1)+SUMIFS([1]Fivethirtyeight!$M:$M,[1]Fivethirtyeight!$R:$R,'[1]Expected Goals'!$A14,[1]Fivethirtyeight!$O:$O,[1]Cockpit!$C$4+'[1]Expected Clean Sheets'!B$1-1)</f>
        <v>0.49627117268745824</v>
      </c>
      <c r="C14" s="48">
        <f>SUMIFS([1]Fivethirtyeight!$N:$N,[1]Fivethirtyeight!$Q:$Q,'[1]Expected Goals'!$A14,[1]Fivethirtyeight!$O:$O,[1]Cockpit!$C$4+'[1]Expected Clean Sheets'!C$1-1)+SUMIFS([1]Fivethirtyeight!$M:$M,[1]Fivethirtyeight!$R:$R,'[1]Expected Goals'!$A14,[1]Fivethirtyeight!$O:$O,[1]Cockpit!$C$4+'[1]Expected Clean Sheets'!C$1-1)</f>
        <v>0.26447726129982396</v>
      </c>
      <c r="D14" s="48">
        <f>SUMIFS([1]Fivethirtyeight!$N:$N,[1]Fivethirtyeight!$Q:$Q,'[1]Expected Goals'!$A14,[1]Fivethirtyeight!$O:$O,[1]Cockpit!$C$4+'[1]Expected Clean Sheets'!D$1-1)+SUMIFS([1]Fivethirtyeight!$M:$M,[1]Fivethirtyeight!$R:$R,'[1]Expected Goals'!$A14,[1]Fivethirtyeight!$O:$O,[1]Cockpit!$C$4+'[1]Expected Clean Sheets'!D$1-1)</f>
        <v>0.24414328315343711</v>
      </c>
      <c r="E14" s="48">
        <f>SUMIFS([1]Fivethirtyeight!$N:$N,[1]Fivethirtyeight!$Q:$Q,'[1]Expected Goals'!$A14,[1]Fivethirtyeight!$O:$O,[1]Cockpit!$C$4+'[1]Expected Clean Sheets'!E$1-1)+SUMIFS([1]Fivethirtyeight!$M:$M,[1]Fivethirtyeight!$R:$R,'[1]Expected Goals'!$A14,[1]Fivethirtyeight!$O:$O,[1]Cockpit!$C$4+'[1]Expected Clean Sheets'!E$1-1)</f>
        <v>0</v>
      </c>
      <c r="F14" s="48">
        <f>SUMIFS([1]Fivethirtyeight!$N:$N,[1]Fivethirtyeight!$Q:$Q,'[1]Expected Goals'!$A14,[1]Fivethirtyeight!$O:$O,[1]Cockpit!$C$4+'[1]Expected Clean Sheets'!F$1-1)+SUMIFS([1]Fivethirtyeight!$M:$M,[1]Fivethirtyeight!$R:$R,'[1]Expected Goals'!$A14,[1]Fivethirtyeight!$O:$O,[1]Cockpit!$C$4+'[1]Expected Clean Sheets'!F$1-1)</f>
        <v>0.2836540264997704</v>
      </c>
      <c r="G14" s="48">
        <f>SUMIFS([1]Fivethirtyeight!$N:$N,[1]Fivethirtyeight!$Q:$Q,'[1]Expected Goals'!$A14,[1]Fivethirtyeight!$O:$O,[1]Cockpit!$C$4+'[1]Expected Clean Sheets'!G$1-1)+SUMIFS([1]Fivethirtyeight!$M:$M,[1]Fivethirtyeight!$R:$R,'[1]Expected Goals'!$A14,[1]Fivethirtyeight!$O:$O,[1]Cockpit!$C$4+'[1]Expected Clean Sheets'!G$1-1)</f>
        <v>0.42316208231774882</v>
      </c>
      <c r="H14" s="61">
        <f>(AVERAGEIFS([1]Fivethirtyeight!$N:$N,[1]Fivethirtyeight!$Q:$Q,'[1]Expected Clean Sheets'!$A14)+AVERAGEIFS([1]Fivethirtyeight!$M:$M,[1]Fivethirtyeight!$R:$R,'[1]Expected Clean Sheets'!$A14))/2</f>
        <v>0.25311644472809308</v>
      </c>
      <c r="I14" s="61">
        <f>MIN(_xlfn.MINIFS([1]Fivethirtyeight!$N:$N,[1]Fivethirtyeight!$Q:$Q,'[1]Expected Clean Sheets'!$A14),_xlfn.MINIFS([1]Fivethirtyeight!$M:$M,[1]Fivethirtyeight!$R:$R,'[1]Expected Clean Sheets'!$A14))</f>
        <v>7.4273578214333877E-2</v>
      </c>
      <c r="J14" s="64">
        <f>MAX(_xlfn.MAXIFS([1]Fivethirtyeight!$N:$N,[1]Fivethirtyeight!$Q:$Q,'[1]Expected Clean Sheets'!$A14),_xlfn.MAXIFS([1]Fivethirtyeight!$M:$M,[1]Fivethirtyeight!$R:$R,'[1]Expected Clean Sheets'!$A14))</f>
        <v>0.47236655274101469</v>
      </c>
    </row>
    <row r="15" spans="1:10" x14ac:dyDescent="0.3">
      <c r="A15" s="63" t="str">
        <f>'[1]Expected Wins'!A15</f>
        <v>Sheffield United</v>
      </c>
      <c r="B15" s="48">
        <f>SUMIFS([1]Fivethirtyeight!$N:$N,[1]Fivethirtyeight!$Q:$Q,'[1]Expected Goals'!$A15,[1]Fivethirtyeight!$O:$O,[1]Cockpit!$C$4+'[1]Expected Clean Sheets'!B$1-1)+SUMIFS([1]Fivethirtyeight!$M:$M,[1]Fivethirtyeight!$R:$R,'[1]Expected Goals'!$A15,[1]Fivethirtyeight!$O:$O,[1]Cockpit!$C$4+'[1]Expected Clean Sheets'!B$1-1)</f>
        <v>0.36298057700584674</v>
      </c>
      <c r="C15" s="48">
        <f>SUMIFS([1]Fivethirtyeight!$N:$N,[1]Fivethirtyeight!$Q:$Q,'[1]Expected Goals'!$A15,[1]Fivethirtyeight!$O:$O,[1]Cockpit!$C$4+'[1]Expected Clean Sheets'!C$1-1)+SUMIFS([1]Fivethirtyeight!$M:$M,[1]Fivethirtyeight!$R:$R,'[1]Expected Goals'!$A15,[1]Fivethirtyeight!$O:$O,[1]Cockpit!$C$4+'[1]Expected Clean Sheets'!C$1-1)</f>
        <v>0.32627979462303947</v>
      </c>
      <c r="D15" s="48">
        <f>SUMIFS([1]Fivethirtyeight!$N:$N,[1]Fivethirtyeight!$Q:$Q,'[1]Expected Goals'!$A15,[1]Fivethirtyeight!$O:$O,[1]Cockpit!$C$4+'[1]Expected Clean Sheets'!D$1-1)+SUMIFS([1]Fivethirtyeight!$M:$M,[1]Fivethirtyeight!$R:$R,'[1]Expected Goals'!$A15,[1]Fivethirtyeight!$O:$O,[1]Cockpit!$C$4+'[1]Expected Clean Sheets'!D$1-1)</f>
        <v>0.20804518235702046</v>
      </c>
      <c r="E15" s="48">
        <f>SUMIFS([1]Fivethirtyeight!$N:$N,[1]Fivethirtyeight!$Q:$Q,'[1]Expected Goals'!$A15,[1]Fivethirtyeight!$O:$O,[1]Cockpit!$C$4+'[1]Expected Clean Sheets'!E$1-1)+SUMIFS([1]Fivethirtyeight!$M:$M,[1]Fivethirtyeight!$R:$R,'[1]Expected Goals'!$A15,[1]Fivethirtyeight!$O:$O,[1]Cockpit!$C$4+'[1]Expected Clean Sheets'!E$1-1)</f>
        <v>0</v>
      </c>
      <c r="F15" s="48">
        <f>SUMIFS([1]Fivethirtyeight!$N:$N,[1]Fivethirtyeight!$Q:$Q,'[1]Expected Goals'!$A15,[1]Fivethirtyeight!$O:$O,[1]Cockpit!$C$4+'[1]Expected Clean Sheets'!F$1-1)+SUMIFS([1]Fivethirtyeight!$M:$M,[1]Fivethirtyeight!$R:$R,'[1]Expected Goals'!$A15,[1]Fivethirtyeight!$O:$O,[1]Cockpit!$C$4+'[1]Expected Clean Sheets'!F$1-1)</f>
        <v>0.17728440996987782</v>
      </c>
      <c r="G15" s="48">
        <f>SUMIFS([1]Fivethirtyeight!$N:$N,[1]Fivethirtyeight!$Q:$Q,'[1]Expected Goals'!$A15,[1]Fivethirtyeight!$O:$O,[1]Cockpit!$C$4+'[1]Expected Clean Sheets'!G$1-1)+SUMIFS([1]Fivethirtyeight!$M:$M,[1]Fivethirtyeight!$R:$R,'[1]Expected Goals'!$A15,[1]Fivethirtyeight!$O:$O,[1]Cockpit!$C$4+'[1]Expected Clean Sheets'!G$1-1)</f>
        <v>0.23223627472975883</v>
      </c>
      <c r="H15" s="61">
        <f>(AVERAGEIFS([1]Fivethirtyeight!$N:$N,[1]Fivethirtyeight!$Q:$Q,'[1]Expected Clean Sheets'!$A15)+AVERAGEIFS([1]Fivethirtyeight!$M:$M,[1]Fivethirtyeight!$R:$R,'[1]Expected Clean Sheets'!$A15))/2</f>
        <v>0.23846875167423509</v>
      </c>
      <c r="I15" s="61">
        <f>MIN(_xlfn.MINIFS([1]Fivethirtyeight!$N:$N,[1]Fivethirtyeight!$Q:$Q,'[1]Expected Clean Sheets'!$A15),_xlfn.MINIFS([1]Fivethirtyeight!$M:$M,[1]Fivethirtyeight!$R:$R,'[1]Expected Clean Sheets'!$A15))</f>
        <v>6.457034689316847E-2</v>
      </c>
      <c r="J15" s="64">
        <f>MAX(_xlfn.MAXIFS([1]Fivethirtyeight!$N:$N,[1]Fivethirtyeight!$Q:$Q,'[1]Expected Clean Sheets'!$A15),_xlfn.MAXIFS([1]Fivethirtyeight!$M:$M,[1]Fivethirtyeight!$R:$R,'[1]Expected Clean Sheets'!$A15))</f>
        <v>0.44485806622294111</v>
      </c>
    </row>
    <row r="16" spans="1:10" x14ac:dyDescent="0.3">
      <c r="A16" s="63" t="str">
        <f>'[1]Expected Wins'!A16</f>
        <v>Manchester United</v>
      </c>
      <c r="B16" s="48">
        <f>SUMIFS([1]Fivethirtyeight!$N:$N,[1]Fivethirtyeight!$Q:$Q,'[1]Expected Goals'!$A16,[1]Fivethirtyeight!$O:$O,[1]Cockpit!$C$4+'[1]Expected Clean Sheets'!B$1-1)+SUMIFS([1]Fivethirtyeight!$M:$M,[1]Fivethirtyeight!$R:$R,'[1]Expected Goals'!$A16,[1]Fivethirtyeight!$O:$O,[1]Cockpit!$C$4+'[1]Expected Clean Sheets'!B$1-1)</f>
        <v>0.58505813630828229</v>
      </c>
      <c r="C16" s="48">
        <f>SUMIFS([1]Fivethirtyeight!$N:$N,[1]Fivethirtyeight!$Q:$Q,'[1]Expected Goals'!$A16,[1]Fivethirtyeight!$O:$O,[1]Cockpit!$C$4+'[1]Expected Clean Sheets'!C$1-1)+SUMIFS([1]Fivethirtyeight!$M:$M,[1]Fivethirtyeight!$R:$R,'[1]Expected Goals'!$A16,[1]Fivethirtyeight!$O:$O,[1]Cockpit!$C$4+'[1]Expected Clean Sheets'!C$1-1)</f>
        <v>0.13398867466880499</v>
      </c>
      <c r="D16" s="48">
        <f>SUMIFS([1]Fivethirtyeight!$N:$N,[1]Fivethirtyeight!$Q:$Q,'[1]Expected Goals'!$A16,[1]Fivethirtyeight!$O:$O,[1]Cockpit!$C$4+'[1]Expected Clean Sheets'!D$1-1)+SUMIFS([1]Fivethirtyeight!$M:$M,[1]Fivethirtyeight!$R:$R,'[1]Expected Goals'!$A16,[1]Fivethirtyeight!$O:$O,[1]Cockpit!$C$4+'[1]Expected Clean Sheets'!D$1-1)</f>
        <v>0.3605949401730783</v>
      </c>
      <c r="E16" s="48">
        <f>SUMIFS([1]Fivethirtyeight!$N:$N,[1]Fivethirtyeight!$Q:$Q,'[1]Expected Goals'!$A16,[1]Fivethirtyeight!$O:$O,[1]Cockpit!$C$4+'[1]Expected Clean Sheets'!E$1-1)+SUMIFS([1]Fivethirtyeight!$M:$M,[1]Fivethirtyeight!$R:$R,'[1]Expected Goals'!$A16,[1]Fivethirtyeight!$O:$O,[1]Cockpit!$C$4+'[1]Expected Clean Sheets'!E$1-1)</f>
        <v>0</v>
      </c>
      <c r="F16" s="48">
        <f>SUMIFS([1]Fivethirtyeight!$N:$N,[1]Fivethirtyeight!$Q:$Q,'[1]Expected Goals'!$A16,[1]Fivethirtyeight!$O:$O,[1]Cockpit!$C$4+'[1]Expected Clean Sheets'!F$1-1)+SUMIFS([1]Fivethirtyeight!$M:$M,[1]Fivethirtyeight!$R:$R,'[1]Expected Goals'!$A16,[1]Fivethirtyeight!$O:$O,[1]Cockpit!$C$4+'[1]Expected Clean Sheets'!F$1-1)</f>
        <v>0.37908303810339883</v>
      </c>
      <c r="G16" s="48">
        <f>SUMIFS([1]Fivethirtyeight!$N:$N,[1]Fivethirtyeight!$Q:$Q,'[1]Expected Goals'!$A16,[1]Fivethirtyeight!$O:$O,[1]Cockpit!$C$4+'[1]Expected Clean Sheets'!G$1-1)+SUMIFS([1]Fivethirtyeight!$M:$M,[1]Fivethirtyeight!$R:$R,'[1]Expected Goals'!$A16,[1]Fivethirtyeight!$O:$O,[1]Cockpit!$C$4+'[1]Expected Clean Sheets'!G$1-1)</f>
        <v>0.25157855305975652</v>
      </c>
      <c r="H16" s="61">
        <f>(AVERAGEIFS([1]Fivethirtyeight!$N:$N,[1]Fivethirtyeight!$Q:$Q,'[1]Expected Clean Sheets'!$A16)+AVERAGEIFS([1]Fivethirtyeight!$M:$M,[1]Fivethirtyeight!$R:$R,'[1]Expected Clean Sheets'!$A16))/2</f>
        <v>0.34860768816856635</v>
      </c>
      <c r="I16" s="61">
        <f>MIN(_xlfn.MINIFS([1]Fivethirtyeight!$N:$N,[1]Fivethirtyeight!$Q:$Q,'[1]Expected Clean Sheets'!$A16),_xlfn.MINIFS([1]Fivethirtyeight!$M:$M,[1]Fivethirtyeight!$R:$R,'[1]Expected Clean Sheets'!$A16))</f>
        <v>0.13398867466880499</v>
      </c>
      <c r="J16" s="64">
        <f>MAX(_xlfn.MAXIFS([1]Fivethirtyeight!$N:$N,[1]Fivethirtyeight!$Q:$Q,'[1]Expected Clean Sheets'!$A16),_xlfn.MAXIFS([1]Fivethirtyeight!$M:$M,[1]Fivethirtyeight!$R:$R,'[1]Expected Clean Sheets'!$A16))</f>
        <v>0.61878339180614084</v>
      </c>
    </row>
    <row r="17" spans="1:10" x14ac:dyDescent="0.3">
      <c r="A17" s="63" t="str">
        <f>'[1]Expected Wins'!A17</f>
        <v>Leeds United</v>
      </c>
      <c r="B17" s="48">
        <f>SUMIFS([1]Fivethirtyeight!$N:$N,[1]Fivethirtyeight!$Q:$Q,'[1]Expected Goals'!$A17,[1]Fivethirtyeight!$O:$O,[1]Cockpit!$C$4+'[1]Expected Clean Sheets'!B$1-1)+SUMIFS([1]Fivethirtyeight!$M:$M,[1]Fivethirtyeight!$R:$R,'[1]Expected Goals'!$A17,[1]Fivethirtyeight!$O:$O,[1]Cockpit!$C$4+'[1]Expected Clean Sheets'!B$1-1)</f>
        <v>0.20804518235702046</v>
      </c>
      <c r="C17" s="48">
        <f>SUMIFS([1]Fivethirtyeight!$N:$N,[1]Fivethirtyeight!$Q:$Q,'[1]Expected Goals'!$A17,[1]Fivethirtyeight!$O:$O,[1]Cockpit!$C$4+'[1]Expected Clean Sheets'!C$1-1)+SUMIFS([1]Fivethirtyeight!$M:$M,[1]Fivethirtyeight!$R:$R,'[1]Expected Goals'!$A17,[1]Fivethirtyeight!$O:$O,[1]Cockpit!$C$4+'[1]Expected Clean Sheets'!C$1-1)</f>
        <v>0.17204486382305054</v>
      </c>
      <c r="D17" s="48">
        <f>SUMIFS([1]Fivethirtyeight!$N:$N,[1]Fivethirtyeight!$Q:$Q,'[1]Expected Goals'!$A17,[1]Fivethirtyeight!$O:$O,[1]Cockpit!$C$4+'[1]Expected Clean Sheets'!D$1-1)+SUMIFS([1]Fivethirtyeight!$M:$M,[1]Fivethirtyeight!$R:$R,'[1]Expected Goals'!$A17,[1]Fivethirtyeight!$O:$O,[1]Cockpit!$C$4+'[1]Expected Clean Sheets'!D$1-1)</f>
        <v>0.15881742610692068</v>
      </c>
      <c r="E17" s="48">
        <f>SUMIFS([1]Fivethirtyeight!$N:$N,[1]Fivethirtyeight!$Q:$Q,'[1]Expected Goals'!$A17,[1]Fivethirtyeight!$O:$O,[1]Cockpit!$C$4+'[1]Expected Clean Sheets'!E$1-1)+SUMIFS([1]Fivethirtyeight!$M:$M,[1]Fivethirtyeight!$R:$R,'[1]Expected Goals'!$A17,[1]Fivethirtyeight!$O:$O,[1]Cockpit!$C$4+'[1]Expected Clean Sheets'!E$1-1)</f>
        <v>0.24907530463166822</v>
      </c>
      <c r="F17" s="48">
        <f>SUMIFS([1]Fivethirtyeight!$N:$N,[1]Fivethirtyeight!$Q:$Q,'[1]Expected Goals'!$A17,[1]Fivethirtyeight!$O:$O,[1]Cockpit!$C$4+'[1]Expected Clean Sheets'!F$1-1)+SUMIFS([1]Fivethirtyeight!$M:$M,[1]Fivethirtyeight!$R:$R,'[1]Expected Goals'!$A17,[1]Fivethirtyeight!$O:$O,[1]Cockpit!$C$4+'[1]Expected Clean Sheets'!F$1-1)</f>
        <v>0.36421897957152333</v>
      </c>
      <c r="G17" s="48">
        <f>SUMIFS([1]Fivethirtyeight!$N:$N,[1]Fivethirtyeight!$Q:$Q,'[1]Expected Goals'!$A17,[1]Fivethirtyeight!$O:$O,[1]Cockpit!$C$4+'[1]Expected Clean Sheets'!G$1-1)+SUMIFS([1]Fivethirtyeight!$M:$M,[1]Fivethirtyeight!$R:$R,'[1]Expected Goals'!$A17,[1]Fivethirtyeight!$O:$O,[1]Cockpit!$C$4+'[1]Expected Clean Sheets'!G$1-1)</f>
        <v>5.9605942708939368E-2</v>
      </c>
      <c r="H17" s="61">
        <f>(AVERAGEIFS([1]Fivethirtyeight!$N:$N,[1]Fivethirtyeight!$Q:$Q,'[1]Expected Clean Sheets'!$A17)+AVERAGEIFS([1]Fivethirtyeight!$M:$M,[1]Fivethirtyeight!$R:$R,'[1]Expected Clean Sheets'!$A17))/2</f>
        <v>0.20607718724732277</v>
      </c>
      <c r="I17" s="61">
        <f>MIN(_xlfn.MINIFS([1]Fivethirtyeight!$N:$N,[1]Fivethirtyeight!$Q:$Q,'[1]Expected Clean Sheets'!$A17),_xlfn.MINIFS([1]Fivethirtyeight!$M:$M,[1]Fivethirtyeight!$R:$R,'[1]Expected Clean Sheets'!$A17))</f>
        <v>5.9605942708939368E-2</v>
      </c>
      <c r="J17" s="64">
        <f>MAX(_xlfn.MAXIFS([1]Fivethirtyeight!$N:$N,[1]Fivethirtyeight!$Q:$Q,'[1]Expected Clean Sheets'!$A17),_xlfn.MAXIFS([1]Fivethirtyeight!$M:$M,[1]Fivethirtyeight!$R:$R,'[1]Expected Clean Sheets'!$A17))</f>
        <v>0.38289288597511206</v>
      </c>
    </row>
    <row r="18" spans="1:10" x14ac:dyDescent="0.3">
      <c r="A18" s="63" t="str">
        <f>'[1]Expected Wins'!A18</f>
        <v>Southampton</v>
      </c>
      <c r="B18" s="48">
        <f>SUMIFS([1]Fivethirtyeight!$N:$N,[1]Fivethirtyeight!$Q:$Q,'[1]Expected Goals'!$A18,[1]Fivethirtyeight!$O:$O,[1]Cockpit!$C$4+'[1]Expected Clean Sheets'!B$1-1)+SUMIFS([1]Fivethirtyeight!$M:$M,[1]Fivethirtyeight!$R:$R,'[1]Expected Goals'!$A18,[1]Fivethirtyeight!$O:$O,[1]Cockpit!$C$4+'[1]Expected Clean Sheets'!B$1-1)</f>
        <v>0.21438110142697794</v>
      </c>
      <c r="C18" s="48">
        <f>SUMIFS([1]Fivethirtyeight!$N:$N,[1]Fivethirtyeight!$Q:$Q,'[1]Expected Goals'!$A18,[1]Fivethirtyeight!$O:$O,[1]Cockpit!$C$4+'[1]Expected Clean Sheets'!C$1-1)+SUMIFS([1]Fivethirtyeight!$M:$M,[1]Fivethirtyeight!$R:$R,'[1]Expected Goals'!$A18,[1]Fivethirtyeight!$O:$O,[1]Cockpit!$C$4+'[1]Expected Clean Sheets'!C$1-1)</f>
        <v>0.3901713131421104</v>
      </c>
      <c r="D18" s="48">
        <f>SUMIFS([1]Fivethirtyeight!$N:$N,[1]Fivethirtyeight!$Q:$Q,'[1]Expected Goals'!$A18,[1]Fivethirtyeight!$O:$O,[1]Cockpit!$C$4+'[1]Expected Clean Sheets'!D$1-1)+SUMIFS([1]Fivethirtyeight!$M:$M,[1]Fivethirtyeight!$R:$R,'[1]Expected Goals'!$A18,[1]Fivethirtyeight!$O:$O,[1]Cockpit!$C$4+'[1]Expected Clean Sheets'!D$1-1)</f>
        <v>0.27253179303401259</v>
      </c>
      <c r="E18" s="48">
        <f>SUMIFS([1]Fivethirtyeight!$N:$N,[1]Fivethirtyeight!$Q:$Q,'[1]Expected Goals'!$A18,[1]Fivethirtyeight!$O:$O,[1]Cockpit!$C$4+'[1]Expected Clean Sheets'!E$1-1)+SUMIFS([1]Fivethirtyeight!$M:$M,[1]Fivethirtyeight!$R:$R,'[1]Expected Goals'!$A18,[1]Fivethirtyeight!$O:$O,[1]Cockpit!$C$4+'[1]Expected Clean Sheets'!E$1-1)</f>
        <v>0.17552040061699686</v>
      </c>
      <c r="F18" s="48">
        <f>SUMIFS([1]Fivethirtyeight!$N:$N,[1]Fivethirtyeight!$Q:$Q,'[1]Expected Goals'!$A18,[1]Fivethirtyeight!$O:$O,[1]Cockpit!$C$4+'[1]Expected Clean Sheets'!F$1-1)+SUMIFS([1]Fivethirtyeight!$M:$M,[1]Fivethirtyeight!$R:$R,'[1]Expected Goals'!$A18,[1]Fivethirtyeight!$O:$O,[1]Cockpit!$C$4+'[1]Expected Clean Sheets'!F$1-1)</f>
        <v>0.38289288597511206</v>
      </c>
      <c r="G18" s="48">
        <f>SUMIFS([1]Fivethirtyeight!$N:$N,[1]Fivethirtyeight!$Q:$Q,'[1]Expected Goals'!$A18,[1]Fivethirtyeight!$O:$O,[1]Cockpit!$C$4+'[1]Expected Clean Sheets'!G$1-1)+SUMIFS([1]Fivethirtyeight!$M:$M,[1]Fivethirtyeight!$R:$R,'[1]Expected Goals'!$A18,[1]Fivethirtyeight!$O:$O,[1]Cockpit!$C$4+'[1]Expected Clean Sheets'!G$1-1)</f>
        <v>0.33287108369807955</v>
      </c>
      <c r="H18" s="61">
        <f>(AVERAGEIFS([1]Fivethirtyeight!$N:$N,[1]Fivethirtyeight!$Q:$Q,'[1]Expected Clean Sheets'!$A18)+AVERAGEIFS([1]Fivethirtyeight!$M:$M,[1]Fivethirtyeight!$R:$R,'[1]Expected Clean Sheets'!$A18))/2</f>
        <v>0.24820187920390735</v>
      </c>
      <c r="I18" s="61">
        <f>MIN(_xlfn.MINIFS([1]Fivethirtyeight!$N:$N,[1]Fivethirtyeight!$Q:$Q,'[1]Expected Clean Sheets'!$A18),_xlfn.MINIFS([1]Fivethirtyeight!$M:$M,[1]Fivethirtyeight!$R:$R,'[1]Expected Clean Sheets'!$A18))</f>
        <v>7.3534543763057097E-2</v>
      </c>
      <c r="J18" s="64">
        <f>MAX(_xlfn.MAXIFS([1]Fivethirtyeight!$N:$N,[1]Fivethirtyeight!$Q:$Q,'[1]Expected Clean Sheets'!$A18),_xlfn.MAXIFS([1]Fivethirtyeight!$M:$M,[1]Fivethirtyeight!$R:$R,'[1]Expected Clean Sheets'!$A18))</f>
        <v>0.39062783535852114</v>
      </c>
    </row>
    <row r="19" spans="1:10" x14ac:dyDescent="0.3">
      <c r="A19" s="63" t="str">
        <f>'[1]Expected Wins'!A19</f>
        <v>Wolverhampton</v>
      </c>
      <c r="B19" s="48">
        <f>SUMIFS([1]Fivethirtyeight!$N:$N,[1]Fivethirtyeight!$Q:$Q,'[1]Expected Goals'!$A19,[1]Fivethirtyeight!$O:$O,[1]Cockpit!$C$4+'[1]Expected Clean Sheets'!B$1-1)+SUMIFS([1]Fivethirtyeight!$M:$M,[1]Fivethirtyeight!$R:$R,'[1]Expected Goals'!$A19,[1]Fivethirtyeight!$O:$O,[1]Cockpit!$C$4+'[1]Expected Clean Sheets'!B$1-1)</f>
        <v>0.4213068420266145</v>
      </c>
      <c r="C19" s="48">
        <f>SUMIFS([1]Fivethirtyeight!$N:$N,[1]Fivethirtyeight!$Q:$Q,'[1]Expected Goals'!$A19,[1]Fivethirtyeight!$O:$O,[1]Cockpit!$C$4+'[1]Expected Clean Sheets'!C$1-1)+SUMIFS([1]Fivethirtyeight!$M:$M,[1]Fivethirtyeight!$R:$R,'[1]Expected Goals'!$A19,[1]Fivethirtyeight!$O:$O,[1]Cockpit!$C$4+'[1]Expected Clean Sheets'!C$1-1)</f>
        <v>0.23930892224375455</v>
      </c>
      <c r="D19" s="48">
        <f>SUMIFS([1]Fivethirtyeight!$N:$N,[1]Fivethirtyeight!$Q:$Q,'[1]Expected Goals'!$A19,[1]Fivethirtyeight!$O:$O,[1]Cockpit!$C$4+'[1]Expected Clean Sheets'!D$1-1)+SUMIFS([1]Fivethirtyeight!$M:$M,[1]Fivethirtyeight!$R:$R,'[1]Expected Goals'!$A19,[1]Fivethirtyeight!$O:$O,[1]Cockpit!$C$4+'[1]Expected Clean Sheets'!D$1-1)</f>
        <v>0.18268352405273466</v>
      </c>
      <c r="E19" s="48">
        <f>SUMIFS([1]Fivethirtyeight!$N:$N,[1]Fivethirtyeight!$Q:$Q,'[1]Expected Goals'!$A19,[1]Fivethirtyeight!$O:$O,[1]Cockpit!$C$4+'[1]Expected Clean Sheets'!E$1-1)+SUMIFS([1]Fivethirtyeight!$M:$M,[1]Fivethirtyeight!$R:$R,'[1]Expected Goals'!$A19,[1]Fivethirtyeight!$O:$O,[1]Cockpit!$C$4+'[1]Expected Clean Sheets'!E$1-1)</f>
        <v>0</v>
      </c>
      <c r="F19" s="48">
        <f>SUMIFS([1]Fivethirtyeight!$N:$N,[1]Fivethirtyeight!$Q:$Q,'[1]Expected Goals'!$A19,[1]Fivethirtyeight!$O:$O,[1]Cockpit!$C$4+'[1]Expected Clean Sheets'!F$1-1)+SUMIFS([1]Fivethirtyeight!$M:$M,[1]Fivethirtyeight!$R:$R,'[1]Expected Goals'!$A19,[1]Fivethirtyeight!$O:$O,[1]Cockpit!$C$4+'[1]Expected Clean Sheets'!F$1-1)</f>
        <v>0.31348618088260533</v>
      </c>
      <c r="G19" s="48">
        <f>SUMIFS([1]Fivethirtyeight!$N:$N,[1]Fivethirtyeight!$Q:$Q,'[1]Expected Goals'!$A19,[1]Fivethirtyeight!$O:$O,[1]Cockpit!$C$4+'[1]Expected Clean Sheets'!G$1-1)+SUMIFS([1]Fivethirtyeight!$M:$M,[1]Fivethirtyeight!$R:$R,'[1]Expected Goals'!$A19,[1]Fivethirtyeight!$O:$O,[1]Cockpit!$C$4+'[1]Expected Clean Sheets'!G$1-1)</f>
        <v>0.33287108369807955</v>
      </c>
      <c r="H19" s="61">
        <f>(AVERAGEIFS([1]Fivethirtyeight!$N:$N,[1]Fivethirtyeight!$Q:$Q,'[1]Expected Clean Sheets'!$A19)+AVERAGEIFS([1]Fivethirtyeight!$M:$M,[1]Fivethirtyeight!$R:$R,'[1]Expected Clean Sheets'!$A19))/2</f>
        <v>0.2924700266624396</v>
      </c>
      <c r="I19" s="61">
        <f>MIN(_xlfn.MINIFS([1]Fivethirtyeight!$N:$N,[1]Fivethirtyeight!$Q:$Q,'[1]Expected Clean Sheets'!$A19),_xlfn.MINIFS([1]Fivethirtyeight!$M:$M,[1]Fivethirtyeight!$R:$R,'[1]Expected Clean Sheets'!$A19))</f>
        <v>9.8273585604361544E-2</v>
      </c>
      <c r="J19" s="64">
        <f>MAX(_xlfn.MAXIFS([1]Fivethirtyeight!$N:$N,[1]Fivethirtyeight!$Q:$Q,'[1]Expected Clean Sheets'!$A19),_xlfn.MAXIFS([1]Fivethirtyeight!$M:$M,[1]Fivethirtyeight!$R:$R,'[1]Expected Clean Sheets'!$A19))</f>
        <v>0.53259180100689718</v>
      </c>
    </row>
    <row r="20" spans="1:10" x14ac:dyDescent="0.3">
      <c r="A20" s="63" t="str">
        <f>'[1]Expected Wins'!A20</f>
        <v>Arsenal</v>
      </c>
      <c r="B20" s="48">
        <f>SUMIFS([1]Fivethirtyeight!$N:$N,[1]Fivethirtyeight!$Q:$Q,'[1]Expected Goals'!$A20,[1]Fivethirtyeight!$O:$O,[1]Cockpit!$C$4+'[1]Expected Clean Sheets'!B$1-1)+SUMIFS([1]Fivethirtyeight!$M:$M,[1]Fivethirtyeight!$R:$R,'[1]Expected Goals'!$A20,[1]Fivethirtyeight!$O:$O,[1]Cockpit!$C$4+'[1]Expected Clean Sheets'!B$1-1)</f>
        <v>0.25157855305975652</v>
      </c>
      <c r="C20" s="48">
        <f>SUMIFS([1]Fivethirtyeight!$N:$N,[1]Fivethirtyeight!$Q:$Q,'[1]Expected Goals'!$A20,[1]Fivethirtyeight!$O:$O,[1]Cockpit!$C$4+'[1]Expected Clean Sheets'!C$1-1)+SUMIFS([1]Fivethirtyeight!$M:$M,[1]Fivethirtyeight!$R:$R,'[1]Expected Goals'!$A20,[1]Fivethirtyeight!$O:$O,[1]Cockpit!$C$4+'[1]Expected Clean Sheets'!C$1-1)</f>
        <v>0.38289288597511206</v>
      </c>
      <c r="D20" s="48">
        <f>SUMIFS([1]Fivethirtyeight!$N:$N,[1]Fivethirtyeight!$Q:$Q,'[1]Expected Goals'!$A20,[1]Fivethirtyeight!$O:$O,[1]Cockpit!$C$4+'[1]Expected Clean Sheets'!D$1-1)+SUMIFS([1]Fivethirtyeight!$M:$M,[1]Fivethirtyeight!$R:$R,'[1]Expected Goals'!$A20,[1]Fivethirtyeight!$O:$O,[1]Cockpit!$C$4+'[1]Expected Clean Sheets'!D$1-1)</f>
        <v>0.31036694126548503</v>
      </c>
      <c r="E20" s="48">
        <f>SUMIFS([1]Fivethirtyeight!$N:$N,[1]Fivethirtyeight!$Q:$Q,'[1]Expected Goals'!$A20,[1]Fivethirtyeight!$O:$O,[1]Cockpit!$C$4+'[1]Expected Clean Sheets'!E$1-1)+SUMIFS([1]Fivethirtyeight!$M:$M,[1]Fivethirtyeight!$R:$R,'[1]Expected Goals'!$A20,[1]Fivethirtyeight!$O:$O,[1]Cockpit!$C$4+'[1]Expected Clean Sheets'!E$1-1)</f>
        <v>0.27253179303401259</v>
      </c>
      <c r="F20" s="48">
        <f>SUMIFS([1]Fivethirtyeight!$N:$N,[1]Fivethirtyeight!$Q:$Q,'[1]Expected Goals'!$A20,[1]Fivethirtyeight!$O:$O,[1]Cockpit!$C$4+'[1]Expected Clean Sheets'!F$1-1)+SUMIFS([1]Fivethirtyeight!$M:$M,[1]Fivethirtyeight!$R:$R,'[1]Expected Goals'!$A20,[1]Fivethirtyeight!$O:$O,[1]Cockpit!$C$4+'[1]Expected Clean Sheets'!F$1-1)</f>
        <v>0.21013607120076472</v>
      </c>
      <c r="G20" s="48">
        <f>SUMIFS([1]Fivethirtyeight!$N:$N,[1]Fivethirtyeight!$Q:$Q,'[1]Expected Goals'!$A20,[1]Fivethirtyeight!$O:$O,[1]Cockpit!$C$4+'[1]Expected Clean Sheets'!G$1-1)+SUMIFS([1]Fivethirtyeight!$M:$M,[1]Fivethirtyeight!$R:$R,'[1]Expected Goals'!$A20,[1]Fivethirtyeight!$O:$O,[1]Cockpit!$C$4+'[1]Expected Clean Sheets'!G$1-1)</f>
        <v>0.40252422403363597</v>
      </c>
      <c r="H20" s="61">
        <f>(AVERAGEIFS([1]Fivethirtyeight!$N:$N,[1]Fivethirtyeight!$Q:$Q,'[1]Expected Clean Sheets'!$A20)+AVERAGEIFS([1]Fivethirtyeight!$M:$M,[1]Fivethirtyeight!$R:$R,'[1]Expected Clean Sheets'!$A20))/2</f>
        <v>0.31489942330225834</v>
      </c>
      <c r="I20" s="61">
        <f>MIN(_xlfn.MINIFS([1]Fivethirtyeight!$N:$N,[1]Fivethirtyeight!$Q:$Q,'[1]Expected Clean Sheets'!$A20),_xlfn.MINIFS([1]Fivethirtyeight!$M:$M,[1]Fivethirtyeight!$R:$R,'[1]Expected Clean Sheets'!$A20))</f>
        <v>8.8036832582372548E-2</v>
      </c>
      <c r="J20" s="64">
        <f>MAX(_xlfn.MAXIFS([1]Fivethirtyeight!$N:$N,[1]Fivethirtyeight!$Q:$Q,'[1]Expected Clean Sheets'!$A20),_xlfn.MAXIFS([1]Fivethirtyeight!$M:$M,[1]Fivethirtyeight!$R:$R,'[1]Expected Clean Sheets'!$A20))</f>
        <v>0.53794443759467447</v>
      </c>
    </row>
    <row r="21" spans="1:10" x14ac:dyDescent="0.3">
      <c r="A21" s="68" t="str">
        <f>'[1]Expected Wins'!A21</f>
        <v>West Ham</v>
      </c>
      <c r="B21" s="49">
        <f>SUMIFS([1]Fivethirtyeight!$N:$N,[1]Fivethirtyeight!$Q:$Q,'[1]Expected Goals'!$A21,[1]Fivethirtyeight!$O:$O,[1]Cockpit!$C$4+'[1]Expected Clean Sheets'!B$1-1)+SUMIFS([1]Fivethirtyeight!$M:$M,[1]Fivethirtyeight!$R:$R,'[1]Expected Goals'!$A21,[1]Fivethirtyeight!$O:$O,[1]Cockpit!$C$4+'[1]Expected Clean Sheets'!B$1-1)</f>
        <v>0.10025884372280375</v>
      </c>
      <c r="C21" s="49">
        <f>SUMIFS([1]Fivethirtyeight!$N:$N,[1]Fivethirtyeight!$Q:$Q,'[1]Expected Goals'!$A21,[1]Fivethirtyeight!$O:$O,[1]Cockpit!$C$4+'[1]Expected Clean Sheets'!C$1-1)+SUMIFS([1]Fivethirtyeight!$M:$M,[1]Fivethirtyeight!$R:$R,'[1]Expected Goals'!$A21,[1]Fivethirtyeight!$O:$O,[1]Cockpit!$C$4+'[1]Expected Clean Sheets'!C$1-1)</f>
        <v>0.26982005638468681</v>
      </c>
      <c r="D21" s="49">
        <f>SUMIFS([1]Fivethirtyeight!$N:$N,[1]Fivethirtyeight!$Q:$Q,'[1]Expected Goals'!$A21,[1]Fivethirtyeight!$O:$O,[1]Cockpit!$C$4+'[1]Expected Clean Sheets'!D$1-1)+SUMIFS([1]Fivethirtyeight!$M:$M,[1]Fivethirtyeight!$R:$R,'[1]Expected Goals'!$A21,[1]Fivethirtyeight!$O:$O,[1]Cockpit!$C$4+'[1]Expected Clean Sheets'!D$1-1)</f>
        <v>0.13945685621505094</v>
      </c>
      <c r="E21" s="49">
        <f>SUMIFS([1]Fivethirtyeight!$N:$N,[1]Fivethirtyeight!$Q:$Q,'[1]Expected Goals'!$A21,[1]Fivethirtyeight!$O:$O,[1]Cockpit!$C$4+'[1]Expected Clean Sheets'!E$1-1)+SUMIFS([1]Fivethirtyeight!$M:$M,[1]Fivethirtyeight!$R:$R,'[1]Expected Goals'!$A21,[1]Fivethirtyeight!$O:$O,[1]Cockpit!$C$4+'[1]Expected Clean Sheets'!E$1-1)</f>
        <v>0.27253179303401259</v>
      </c>
      <c r="F21" s="49">
        <f>SUMIFS([1]Fivethirtyeight!$N:$N,[1]Fivethirtyeight!$Q:$Q,'[1]Expected Goals'!$A21,[1]Fivethirtyeight!$O:$O,[1]Cockpit!$C$4+'[1]Expected Clean Sheets'!F$1-1)+SUMIFS([1]Fivethirtyeight!$M:$M,[1]Fivethirtyeight!$R:$R,'[1]Expected Goals'!$A21,[1]Fivethirtyeight!$O:$O,[1]Cockpit!$C$4+'[1]Expected Clean Sheets'!F$1-1)</f>
        <v>0.29819727942988739</v>
      </c>
      <c r="G21" s="49">
        <f>SUMIFS([1]Fivethirtyeight!$N:$N,[1]Fivethirtyeight!$Q:$Q,'[1]Expected Goals'!$A21,[1]Fivethirtyeight!$O:$O,[1]Cockpit!$C$4+'[1]Expected Clean Sheets'!G$1-1)+SUMIFS([1]Fivethirtyeight!$M:$M,[1]Fivethirtyeight!$R:$R,'[1]Expected Goals'!$A21,[1]Fivethirtyeight!$O:$O,[1]Cockpit!$C$4+'[1]Expected Clean Sheets'!G$1-1)</f>
        <v>0.31348618088260533</v>
      </c>
      <c r="H21" s="66">
        <f>(AVERAGEIFS([1]Fivethirtyeight!$N:$N,[1]Fivethirtyeight!$Q:$Q,'[1]Expected Clean Sheets'!$A21)+AVERAGEIFS([1]Fivethirtyeight!$M:$M,[1]Fivethirtyeight!$R:$R,'[1]Expected Clean Sheets'!$A21))/2</f>
        <v>0.2628921659890055</v>
      </c>
      <c r="I21" s="66">
        <f>MIN(_xlfn.MINIFS([1]Fivethirtyeight!$N:$N,[1]Fivethirtyeight!$Q:$Q,'[1]Expected Clean Sheets'!$A21),_xlfn.MINIFS([1]Fivethirtyeight!$M:$M,[1]Fivethirtyeight!$R:$R,'[1]Expected Clean Sheets'!$A21))</f>
        <v>9.1629683877504836E-2</v>
      </c>
      <c r="J21" s="69">
        <f>MAX(_xlfn.MAXIFS([1]Fivethirtyeight!$N:$N,[1]Fivethirtyeight!$Q:$Q,'[1]Expected Clean Sheets'!$A21),_xlfn.MAXIFS([1]Fivethirtyeight!$M:$M,[1]Fivethirtyeight!$R:$R,'[1]Expected Clean Sheets'!$A21))</f>
        <v>0.48190899009020244</v>
      </c>
    </row>
  </sheetData>
  <conditionalFormatting sqref="B21:G21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conditionalFormatting sqref="B2:G2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DBD4E-8790-47D9-A616-891C5DD8A80F}">
  <sheetPr>
    <tabColor theme="9" tint="0.39997558519241921"/>
  </sheetPr>
  <dimension ref="A1:J21"/>
  <sheetViews>
    <sheetView workbookViewId="0">
      <selection activeCell="L15" sqref="L15"/>
    </sheetView>
  </sheetViews>
  <sheetFormatPr defaultRowHeight="15.6" x14ac:dyDescent="0.3"/>
  <cols>
    <col min="1" max="1" width="17.19921875" bestFit="1" customWidth="1"/>
  </cols>
  <sheetData>
    <row r="1" spans="1:10" x14ac:dyDescent="0.3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2" t="s">
        <v>836</v>
      </c>
    </row>
    <row r="2" spans="1:10" x14ac:dyDescent="0.3">
      <c r="A2" s="58" t="str">
        <f>'[1]Expected Wins'!A2</f>
        <v>Manchester City</v>
      </c>
      <c r="B2" s="56">
        <f>SUMIFS([1]Fivethirtyeight!$K:$K,[1]Fivethirtyeight!$Q:$Q,'[1]Expected Goals'!$A2,[1]Fivethirtyeight!$O:$O,[1]Cockpit!$C$4+'[1]Expected Goals'!B$1-1)+SUMIFS([1]Fivethirtyeight!$L:$L,[1]Fivethirtyeight!$R:$R,'[1]Expected Goals'!$A2,[1]Fivethirtyeight!$O:$O,[1]Cockpit!$C$4+'[1]Expected Goals'!B$1-1)</f>
        <v>4.6199999999999992</v>
      </c>
      <c r="C2" s="56">
        <f>SUMIFS([1]Fivethirtyeight!$K:$K,[1]Fivethirtyeight!$Q:$Q,'[1]Expected Goals'!$A2,[1]Fivethirtyeight!$O:$O,[1]Cockpit!$C$4+'[1]Expected Goals'!C$1-1)+SUMIFS([1]Fivethirtyeight!$L:$L,[1]Fivethirtyeight!$R:$R,'[1]Expected Goals'!$A2,[1]Fivethirtyeight!$O:$O,[1]Cockpit!$C$4+'[1]Expected Goals'!C$1-1)</f>
        <v>4.6199999999999992</v>
      </c>
      <c r="D2" s="56">
        <f>SUMIFS([1]Fivethirtyeight!$K:$K,[1]Fivethirtyeight!$Q:$Q,'[1]Expected Goals'!$A2,[1]Fivethirtyeight!$O:$O,[1]Cockpit!$C$4+'[1]Expected Goals'!D$1-1)+SUMIFS([1]Fivethirtyeight!$L:$L,[1]Fivethirtyeight!$R:$R,'[1]Expected Goals'!$A2,[1]Fivethirtyeight!$O:$O,[1]Cockpit!$C$4+'[1]Expected Goals'!D$1-1)</f>
        <v>2.13</v>
      </c>
      <c r="E2" s="56">
        <f>SUMIFS([1]Fivethirtyeight!$K:$K,[1]Fivethirtyeight!$Q:$Q,'[1]Expected Goals'!$A2,[1]Fivethirtyeight!$O:$O,[1]Cockpit!$C$4+'[1]Expected Goals'!E$1-1)+SUMIFS([1]Fivethirtyeight!$L:$L,[1]Fivethirtyeight!$R:$R,'[1]Expected Goals'!$A2,[1]Fivethirtyeight!$O:$O,[1]Cockpit!$C$4+'[1]Expected Goals'!E$1-1)</f>
        <v>0</v>
      </c>
      <c r="F2" s="56">
        <f>SUMIFS([1]Fivethirtyeight!$K:$K,[1]Fivethirtyeight!$Q:$Q,'[1]Expected Goals'!$A2,[1]Fivethirtyeight!$O:$O,[1]Cockpit!$C$4+'[1]Expected Goals'!F$1-1)+SUMIFS([1]Fivethirtyeight!$L:$L,[1]Fivethirtyeight!$R:$R,'[1]Expected Goals'!$A2,[1]Fivethirtyeight!$O:$O,[1]Cockpit!$C$4+'[1]Expected Goals'!F$1-1)</f>
        <v>1.85</v>
      </c>
      <c r="G2" s="56">
        <f>SUMIFS([1]Fivethirtyeight!$K:$K,[1]Fivethirtyeight!$Q:$Q,'[1]Expected Goals'!$A2,[1]Fivethirtyeight!$O:$O,[1]Cockpit!$C$4+'[1]Expected Goals'!G$1-1)+SUMIFS([1]Fivethirtyeight!$L:$L,[1]Fivethirtyeight!$R:$R,'[1]Expected Goals'!$A2,[1]Fivethirtyeight!$O:$O,[1]Cockpit!$C$4+'[1]Expected Goals'!G$1-1)</f>
        <v>2.82</v>
      </c>
      <c r="H2" s="56">
        <f>(AVERAGEIFS([1]Fivethirtyeight!$K:$K,[1]Fivethirtyeight!$Q:$Q,'[1]Expected Goals'!$A2)+AVERAGEIFS([1]Fivethirtyeight!$L:$L,[1]Fivethirtyeight!$R:$R,'[1]Expected Goals'!$A2))/2</f>
        <v>2.3426315789473682</v>
      </c>
      <c r="I2" s="56">
        <f>MIN(_xlfn.MINIFS([1]Fivethirtyeight!$K:$K,[1]Fivethirtyeight!$Q:$Q,'[1]Expected Goals'!$A2),_xlfn.MINIFS([1]Fivethirtyeight!$L:$L,[1]Fivethirtyeight!$R:$R,'[1]Expected Goals'!$A2))</f>
        <v>1.6</v>
      </c>
      <c r="J2" s="56">
        <f>MAX(_xlfn.MAXIFS([1]Fivethirtyeight!$K:$K,[1]Fivethirtyeight!$Q:$Q,'[1]Expected Goals'!$A2),_xlfn.MAXIFS([1]Fivethirtyeight!$L:$L,[1]Fivethirtyeight!$R:$R,'[1]Expected Goals'!$A2))</f>
        <v>3.18</v>
      </c>
    </row>
    <row r="3" spans="1:10" x14ac:dyDescent="0.3">
      <c r="A3" s="63" t="str">
        <f>'[1]Expected Wins'!A3</f>
        <v>Tottenham</v>
      </c>
      <c r="B3" s="48">
        <f>SUMIFS([1]Fivethirtyeight!$K:$K,[1]Fivethirtyeight!$Q:$Q,'[1]Expected Goals'!$A3,[1]Fivethirtyeight!$O:$O,[1]Cockpit!$C$4+'[1]Expected Goals'!B$1-1)+SUMIFS([1]Fivethirtyeight!$L:$L,[1]Fivethirtyeight!$R:$R,'[1]Expected Goals'!$A3,[1]Fivethirtyeight!$O:$O,[1]Cockpit!$C$4+'[1]Expected Goals'!B$1-1)</f>
        <v>3.05</v>
      </c>
      <c r="C3" s="48">
        <f>SUMIFS([1]Fivethirtyeight!$K:$K,[1]Fivethirtyeight!$Q:$Q,'[1]Expected Goals'!$A3,[1]Fivethirtyeight!$O:$O,[1]Cockpit!$C$4+'[1]Expected Goals'!C$1-1)+SUMIFS([1]Fivethirtyeight!$L:$L,[1]Fivethirtyeight!$R:$R,'[1]Expected Goals'!$A3,[1]Fivethirtyeight!$O:$O,[1]Cockpit!$C$4+'[1]Expected Goals'!C$1-1)</f>
        <v>1.95</v>
      </c>
      <c r="D3" s="48">
        <f>SUMIFS([1]Fivethirtyeight!$K:$K,[1]Fivethirtyeight!$Q:$Q,'[1]Expected Goals'!$A3,[1]Fivethirtyeight!$O:$O,[1]Cockpit!$C$4+'[1]Expected Goals'!D$1-1)+SUMIFS([1]Fivethirtyeight!$L:$L,[1]Fivethirtyeight!$R:$R,'[1]Expected Goals'!$A3,[1]Fivethirtyeight!$O:$O,[1]Cockpit!$C$4+'[1]Expected Goals'!D$1-1)</f>
        <v>1.17</v>
      </c>
      <c r="E3" s="48">
        <f>SUMIFS([1]Fivethirtyeight!$K:$K,[1]Fivethirtyeight!$Q:$Q,'[1]Expected Goals'!$A3,[1]Fivethirtyeight!$O:$O,[1]Cockpit!$C$4+'[1]Expected Goals'!E$1-1)+SUMIFS([1]Fivethirtyeight!$L:$L,[1]Fivethirtyeight!$R:$R,'[1]Expected Goals'!$A3,[1]Fivethirtyeight!$O:$O,[1]Cockpit!$C$4+'[1]Expected Goals'!E$1-1)</f>
        <v>3.2</v>
      </c>
      <c r="F3" s="48">
        <f>SUMIFS([1]Fivethirtyeight!$K:$K,[1]Fivethirtyeight!$Q:$Q,'[1]Expected Goals'!$A3,[1]Fivethirtyeight!$O:$O,[1]Cockpit!$C$4+'[1]Expected Goals'!F$1-1)+SUMIFS([1]Fivethirtyeight!$L:$L,[1]Fivethirtyeight!$R:$R,'[1]Expected Goals'!$A3,[1]Fivethirtyeight!$O:$O,[1]Cockpit!$C$4+'[1]Expected Goals'!F$1-1)</f>
        <v>1.63</v>
      </c>
      <c r="G3" s="48">
        <f>SUMIFS([1]Fivethirtyeight!$K:$K,[1]Fivethirtyeight!$Q:$Q,'[1]Expected Goals'!$A3,[1]Fivethirtyeight!$O:$O,[1]Cockpit!$C$4+'[1]Expected Goals'!G$1-1)+SUMIFS([1]Fivethirtyeight!$L:$L,[1]Fivethirtyeight!$R:$R,'[1]Expected Goals'!$A3,[1]Fivethirtyeight!$O:$O,[1]Cockpit!$C$4+'[1]Expected Goals'!G$1-1)</f>
        <v>1.38</v>
      </c>
      <c r="H3" s="61">
        <f>(AVERAGEIFS([1]Fivethirtyeight!$K:$K,[1]Fivethirtyeight!$Q:$Q,'[1]Expected Goals'!$A3)+AVERAGEIFS([1]Fivethirtyeight!$L:$L,[1]Fivethirtyeight!$R:$R,'[1]Expected Goals'!$A3))/2</f>
        <v>1.5815789473684208</v>
      </c>
      <c r="I3" s="61">
        <f>MIN(_xlfn.MINIFS([1]Fivethirtyeight!$K:$K,[1]Fivethirtyeight!$Q:$Q,'[1]Expected Goals'!$A3),_xlfn.MINIFS([1]Fivethirtyeight!$L:$L,[1]Fivethirtyeight!$R:$R,'[1]Expected Goals'!$A3))</f>
        <v>0.56999999999999995</v>
      </c>
      <c r="J3" s="61">
        <f>MAX(_xlfn.MAXIFS([1]Fivethirtyeight!$K:$K,[1]Fivethirtyeight!$Q:$Q,'[1]Expected Goals'!$A3),_xlfn.MAXIFS([1]Fivethirtyeight!$L:$L,[1]Fivethirtyeight!$R:$R,'[1]Expected Goals'!$A3))</f>
        <v>2.29</v>
      </c>
    </row>
    <row r="4" spans="1:10" x14ac:dyDescent="0.3">
      <c r="A4" s="63" t="str">
        <f>'[1]Expected Wins'!A4</f>
        <v>Everton</v>
      </c>
      <c r="B4" s="48">
        <f>SUMIFS([1]Fivethirtyeight!$K:$K,[1]Fivethirtyeight!$Q:$Q,'[1]Expected Goals'!$A4,[1]Fivethirtyeight!$O:$O,[1]Cockpit!$C$4+'[1]Expected Goals'!B$1-1)+SUMIFS([1]Fivethirtyeight!$L:$L,[1]Fivethirtyeight!$R:$R,'[1]Expected Goals'!$A4,[1]Fivethirtyeight!$O:$O,[1]Cockpit!$C$4+'[1]Expected Goals'!B$1-1)</f>
        <v>3.13</v>
      </c>
      <c r="C4" s="48">
        <f>SUMIFS([1]Fivethirtyeight!$K:$K,[1]Fivethirtyeight!$Q:$Q,'[1]Expected Goals'!$A4,[1]Fivethirtyeight!$O:$O,[1]Cockpit!$C$4+'[1]Expected Goals'!C$1-1)+SUMIFS([1]Fivethirtyeight!$L:$L,[1]Fivethirtyeight!$R:$R,'[1]Expected Goals'!$A4,[1]Fivethirtyeight!$O:$O,[1]Cockpit!$C$4+'[1]Expected Goals'!C$1-1)</f>
        <v>0.77</v>
      </c>
      <c r="D4" s="48">
        <f>SUMIFS([1]Fivethirtyeight!$K:$K,[1]Fivethirtyeight!$Q:$Q,'[1]Expected Goals'!$A4,[1]Fivethirtyeight!$O:$O,[1]Cockpit!$C$4+'[1]Expected Goals'!D$1-1)+SUMIFS([1]Fivethirtyeight!$L:$L,[1]Fivethirtyeight!$R:$R,'[1]Expected Goals'!$A4,[1]Fivethirtyeight!$O:$O,[1]Cockpit!$C$4+'[1]Expected Goals'!D$1-1)</f>
        <v>1.41</v>
      </c>
      <c r="E4" s="48">
        <f>SUMIFS([1]Fivethirtyeight!$K:$K,[1]Fivethirtyeight!$Q:$Q,'[1]Expected Goals'!$A4,[1]Fivethirtyeight!$O:$O,[1]Cockpit!$C$4+'[1]Expected Goals'!E$1-1)+SUMIFS([1]Fivethirtyeight!$L:$L,[1]Fivethirtyeight!$R:$R,'[1]Expected Goals'!$A4,[1]Fivethirtyeight!$O:$O,[1]Cockpit!$C$4+'[1]Expected Goals'!E$1-1)</f>
        <v>0</v>
      </c>
      <c r="F4" s="48">
        <f>SUMIFS([1]Fivethirtyeight!$K:$K,[1]Fivethirtyeight!$Q:$Q,'[1]Expected Goals'!$A4,[1]Fivethirtyeight!$O:$O,[1]Cockpit!$C$4+'[1]Expected Goals'!F$1-1)+SUMIFS([1]Fivethirtyeight!$L:$L,[1]Fivethirtyeight!$R:$R,'[1]Expected Goals'!$A4,[1]Fivethirtyeight!$O:$O,[1]Cockpit!$C$4+'[1]Expected Goals'!F$1-1)</f>
        <v>1.69</v>
      </c>
      <c r="G4" s="48">
        <f>SUMIFS([1]Fivethirtyeight!$K:$K,[1]Fivethirtyeight!$Q:$Q,'[1]Expected Goals'!$A4,[1]Fivethirtyeight!$O:$O,[1]Cockpit!$C$4+'[1]Expected Goals'!G$1-1)+SUMIFS([1]Fivethirtyeight!$L:$L,[1]Fivethirtyeight!$R:$R,'[1]Expected Goals'!$A4,[1]Fivethirtyeight!$O:$O,[1]Cockpit!$C$4+'[1]Expected Goals'!G$1-1)</f>
        <v>1.05</v>
      </c>
      <c r="H4" s="61">
        <f>(AVERAGEIFS([1]Fivethirtyeight!$K:$K,[1]Fivethirtyeight!$Q:$Q,'[1]Expected Goals'!$A4)+AVERAGEIFS([1]Fivethirtyeight!$L:$L,[1]Fivethirtyeight!$R:$R,'[1]Expected Goals'!$A4))/2</f>
        <v>1.3010526315789472</v>
      </c>
      <c r="I4" s="61">
        <f>MIN(_xlfn.MINIFS([1]Fivethirtyeight!$K:$K,[1]Fivethirtyeight!$Q:$Q,'[1]Expected Goals'!$A4),_xlfn.MINIFS([1]Fivethirtyeight!$L:$L,[1]Fivethirtyeight!$R:$R,'[1]Expected Goals'!$A4))</f>
        <v>0.36</v>
      </c>
      <c r="J4" s="61">
        <f>MAX(_xlfn.MAXIFS([1]Fivethirtyeight!$K:$K,[1]Fivethirtyeight!$Q:$Q,'[1]Expected Goals'!$A4),_xlfn.MAXIFS([1]Fivethirtyeight!$L:$L,[1]Fivethirtyeight!$R:$R,'[1]Expected Goals'!$A4))</f>
        <v>1.81</v>
      </c>
    </row>
    <row r="5" spans="1:10" x14ac:dyDescent="0.3">
      <c r="A5" s="63" t="str">
        <f>'[1]Expected Wins'!A5</f>
        <v>Aston Villa</v>
      </c>
      <c r="B5" s="48">
        <f>SUMIFS([1]Fivethirtyeight!$K:$K,[1]Fivethirtyeight!$Q:$Q,'[1]Expected Goals'!$A5,[1]Fivethirtyeight!$O:$O,[1]Cockpit!$C$4+'[1]Expected Goals'!B$1-1)+SUMIFS([1]Fivethirtyeight!$L:$L,[1]Fivethirtyeight!$R:$R,'[1]Expected Goals'!$A5,[1]Fivethirtyeight!$O:$O,[1]Cockpit!$C$4+'[1]Expected Goals'!B$1-1)</f>
        <v>2.98</v>
      </c>
      <c r="C5" s="48">
        <f>SUMIFS([1]Fivethirtyeight!$K:$K,[1]Fivethirtyeight!$Q:$Q,'[1]Expected Goals'!$A5,[1]Fivethirtyeight!$O:$O,[1]Cockpit!$C$4+'[1]Expected Goals'!C$1-1)+SUMIFS([1]Fivethirtyeight!$L:$L,[1]Fivethirtyeight!$R:$R,'[1]Expected Goals'!$A5,[1]Fivethirtyeight!$O:$O,[1]Cockpit!$C$4+'[1]Expected Goals'!C$1-1)</f>
        <v>1.43</v>
      </c>
      <c r="D5" s="48">
        <f>SUMIFS([1]Fivethirtyeight!$K:$K,[1]Fivethirtyeight!$Q:$Q,'[1]Expected Goals'!$A5,[1]Fivethirtyeight!$O:$O,[1]Cockpit!$C$4+'[1]Expected Goals'!D$1-1)+SUMIFS([1]Fivethirtyeight!$L:$L,[1]Fivethirtyeight!$R:$R,'[1]Expected Goals'!$A5,[1]Fivethirtyeight!$O:$O,[1]Cockpit!$C$4+'[1]Expected Goals'!D$1-1)</f>
        <v>1.51</v>
      </c>
      <c r="E5" s="48">
        <f>SUMIFS([1]Fivethirtyeight!$K:$K,[1]Fivethirtyeight!$Q:$Q,'[1]Expected Goals'!$A5,[1]Fivethirtyeight!$O:$O,[1]Cockpit!$C$4+'[1]Expected Goals'!E$1-1)+SUMIFS([1]Fivethirtyeight!$L:$L,[1]Fivethirtyeight!$R:$R,'[1]Expected Goals'!$A5,[1]Fivethirtyeight!$O:$O,[1]Cockpit!$C$4+'[1]Expected Goals'!E$1-1)</f>
        <v>1.45</v>
      </c>
      <c r="F5" s="48">
        <f>SUMIFS([1]Fivethirtyeight!$K:$K,[1]Fivethirtyeight!$Q:$Q,'[1]Expected Goals'!$A5,[1]Fivethirtyeight!$O:$O,[1]Cockpit!$C$4+'[1]Expected Goals'!F$1-1)+SUMIFS([1]Fivethirtyeight!$L:$L,[1]Fivethirtyeight!$R:$R,'[1]Expected Goals'!$A5,[1]Fivethirtyeight!$O:$O,[1]Cockpit!$C$4+'[1]Expected Goals'!F$1-1)</f>
        <v>1.55</v>
      </c>
      <c r="G5" s="48">
        <f>SUMIFS([1]Fivethirtyeight!$K:$K,[1]Fivethirtyeight!$Q:$Q,'[1]Expected Goals'!$A5,[1]Fivethirtyeight!$O:$O,[1]Cockpit!$C$4+'[1]Expected Goals'!G$1-1)+SUMIFS([1]Fivethirtyeight!$L:$L,[1]Fivethirtyeight!$R:$R,'[1]Expected Goals'!$A5,[1]Fivethirtyeight!$O:$O,[1]Cockpit!$C$4+'[1]Expected Goals'!G$1-1)</f>
        <v>1</v>
      </c>
      <c r="H5" s="61">
        <f>(AVERAGEIFS([1]Fivethirtyeight!$K:$K,[1]Fivethirtyeight!$Q:$Q,'[1]Expected Goals'!$A5)+AVERAGEIFS([1]Fivethirtyeight!$L:$L,[1]Fivethirtyeight!$R:$R,'[1]Expected Goals'!$A5))/2</f>
        <v>1.3755263157894735</v>
      </c>
      <c r="I5" s="61">
        <f>MIN(_xlfn.MINIFS([1]Fivethirtyeight!$K:$K,[1]Fivethirtyeight!$Q:$Q,'[1]Expected Goals'!$A5),_xlfn.MINIFS([1]Fivethirtyeight!$L:$L,[1]Fivethirtyeight!$R:$R,'[1]Expected Goals'!$A5))</f>
        <v>0.56999999999999995</v>
      </c>
      <c r="J5" s="61">
        <f>MAX(_xlfn.MAXIFS([1]Fivethirtyeight!$K:$K,[1]Fivethirtyeight!$Q:$Q,'[1]Expected Goals'!$A5),_xlfn.MAXIFS([1]Fivethirtyeight!$L:$L,[1]Fivethirtyeight!$R:$R,'[1]Expected Goals'!$A5))</f>
        <v>1.99</v>
      </c>
    </row>
    <row r="6" spans="1:10" x14ac:dyDescent="0.3">
      <c r="A6" s="63" t="str">
        <f>'[1]Expected Wins'!A6</f>
        <v>Liverpool</v>
      </c>
      <c r="B6" s="48">
        <f>SUMIFS([1]Fivethirtyeight!$K:$K,[1]Fivethirtyeight!$Q:$Q,'[1]Expected Goals'!$A6,[1]Fivethirtyeight!$O:$O,[1]Cockpit!$C$4+'[1]Expected Goals'!B$1-1)+SUMIFS([1]Fivethirtyeight!$L:$L,[1]Fivethirtyeight!$R:$R,'[1]Expected Goals'!$A6,[1]Fivethirtyeight!$O:$O,[1]Cockpit!$C$4+'[1]Expected Goals'!B$1-1)</f>
        <v>3.6799999999999997</v>
      </c>
      <c r="C6" s="48">
        <f>SUMIFS([1]Fivethirtyeight!$K:$K,[1]Fivethirtyeight!$Q:$Q,'[1]Expected Goals'!$A6,[1]Fivethirtyeight!$O:$O,[1]Cockpit!$C$4+'[1]Expected Goals'!C$1-1)+SUMIFS([1]Fivethirtyeight!$L:$L,[1]Fivethirtyeight!$R:$R,'[1]Expected Goals'!$A6,[1]Fivethirtyeight!$O:$O,[1]Cockpit!$C$4+'[1]Expected Goals'!C$1-1)</f>
        <v>2.1</v>
      </c>
      <c r="D6" s="48">
        <f>SUMIFS([1]Fivethirtyeight!$K:$K,[1]Fivethirtyeight!$Q:$Q,'[1]Expected Goals'!$A6,[1]Fivethirtyeight!$O:$O,[1]Cockpit!$C$4+'[1]Expected Goals'!D$1-1)+SUMIFS([1]Fivethirtyeight!$L:$L,[1]Fivethirtyeight!$R:$R,'[1]Expected Goals'!$A6,[1]Fivethirtyeight!$O:$O,[1]Cockpit!$C$4+'[1]Expected Goals'!D$1-1)</f>
        <v>1.7</v>
      </c>
      <c r="E6" s="48">
        <f>SUMIFS([1]Fivethirtyeight!$K:$K,[1]Fivethirtyeight!$Q:$Q,'[1]Expected Goals'!$A6,[1]Fivethirtyeight!$O:$O,[1]Cockpit!$C$4+'[1]Expected Goals'!E$1-1)+SUMIFS([1]Fivethirtyeight!$L:$L,[1]Fivethirtyeight!$R:$R,'[1]Expected Goals'!$A6,[1]Fivethirtyeight!$O:$O,[1]Cockpit!$C$4+'[1]Expected Goals'!E$1-1)</f>
        <v>0</v>
      </c>
      <c r="F6" s="48">
        <f>SUMIFS([1]Fivethirtyeight!$K:$K,[1]Fivethirtyeight!$Q:$Q,'[1]Expected Goals'!$A6,[1]Fivethirtyeight!$O:$O,[1]Cockpit!$C$4+'[1]Expected Goals'!F$1-1)+SUMIFS([1]Fivethirtyeight!$L:$L,[1]Fivethirtyeight!$R:$R,'[1]Expected Goals'!$A6,[1]Fivethirtyeight!$O:$O,[1]Cockpit!$C$4+'[1]Expected Goals'!F$1-1)</f>
        <v>1.56</v>
      </c>
      <c r="G6" s="48">
        <f>SUMIFS([1]Fivethirtyeight!$K:$K,[1]Fivethirtyeight!$Q:$Q,'[1]Expected Goals'!$A6,[1]Fivethirtyeight!$O:$O,[1]Cockpit!$C$4+'[1]Expected Goals'!G$1-1)+SUMIFS([1]Fivethirtyeight!$L:$L,[1]Fivethirtyeight!$R:$R,'[1]Expected Goals'!$A6,[1]Fivethirtyeight!$O:$O,[1]Cockpit!$C$4+'[1]Expected Goals'!G$1-1)</f>
        <v>2.12</v>
      </c>
      <c r="H6" s="61">
        <f>(AVERAGEIFS([1]Fivethirtyeight!$K:$K,[1]Fivethirtyeight!$Q:$Q,'[1]Expected Goals'!$A6)+AVERAGEIFS([1]Fivethirtyeight!$L:$L,[1]Fivethirtyeight!$R:$R,'[1]Expected Goals'!$A6))/2</f>
        <v>2.0481578947368417</v>
      </c>
      <c r="I6" s="61">
        <f>MIN(_xlfn.MINIFS([1]Fivethirtyeight!$K:$K,[1]Fivethirtyeight!$Q:$Q,'[1]Expected Goals'!$A6),_xlfn.MINIFS([1]Fivethirtyeight!$L:$L,[1]Fivethirtyeight!$R:$R,'[1]Expected Goals'!$A6))</f>
        <v>1.17</v>
      </c>
      <c r="J6" s="61">
        <f>MAX(_xlfn.MAXIFS([1]Fivethirtyeight!$K:$K,[1]Fivethirtyeight!$Q:$Q,'[1]Expected Goals'!$A6),_xlfn.MAXIFS([1]Fivethirtyeight!$L:$L,[1]Fivethirtyeight!$R:$R,'[1]Expected Goals'!$A6))</f>
        <v>2.95</v>
      </c>
    </row>
    <row r="7" spans="1:10" x14ac:dyDescent="0.3">
      <c r="A7" s="63" t="str">
        <f>'[1]Expected Wins'!A7</f>
        <v>West Bromwich</v>
      </c>
      <c r="B7" s="48">
        <f>SUMIFS([1]Fivethirtyeight!$K:$K,[1]Fivethirtyeight!$Q:$Q,'[1]Expected Goals'!$A7,[1]Fivethirtyeight!$O:$O,[1]Cockpit!$C$4+'[1]Expected Goals'!B$1-1)+SUMIFS([1]Fivethirtyeight!$L:$L,[1]Fivethirtyeight!$R:$R,'[1]Expected Goals'!$A7,[1]Fivethirtyeight!$O:$O,[1]Cockpit!$C$4+'[1]Expected Goals'!B$1-1)</f>
        <v>1.98</v>
      </c>
      <c r="C7" s="48">
        <f>SUMIFS([1]Fivethirtyeight!$K:$K,[1]Fivethirtyeight!$Q:$Q,'[1]Expected Goals'!$A7,[1]Fivethirtyeight!$O:$O,[1]Cockpit!$C$4+'[1]Expected Goals'!C$1-1)+SUMIFS([1]Fivethirtyeight!$L:$L,[1]Fivethirtyeight!$R:$R,'[1]Expected Goals'!$A7,[1]Fivethirtyeight!$O:$O,[1]Cockpit!$C$4+'[1]Expected Goals'!C$1-1)</f>
        <v>1.19</v>
      </c>
      <c r="D7" s="48">
        <f>SUMIFS([1]Fivethirtyeight!$K:$K,[1]Fivethirtyeight!$Q:$Q,'[1]Expected Goals'!$A7,[1]Fivethirtyeight!$O:$O,[1]Cockpit!$C$4+'[1]Expected Goals'!D$1-1)+SUMIFS([1]Fivethirtyeight!$L:$L,[1]Fivethirtyeight!$R:$R,'[1]Expected Goals'!$A7,[1]Fivethirtyeight!$O:$O,[1]Cockpit!$C$4+'[1]Expected Goals'!D$1-1)</f>
        <v>0.99</v>
      </c>
      <c r="E7" s="48">
        <f>SUMIFS([1]Fivethirtyeight!$K:$K,[1]Fivethirtyeight!$Q:$Q,'[1]Expected Goals'!$A7,[1]Fivethirtyeight!$O:$O,[1]Cockpit!$C$4+'[1]Expected Goals'!E$1-1)+SUMIFS([1]Fivethirtyeight!$L:$L,[1]Fivethirtyeight!$R:$R,'[1]Expected Goals'!$A7,[1]Fivethirtyeight!$O:$O,[1]Cockpit!$C$4+'[1]Expected Goals'!E$1-1)</f>
        <v>0</v>
      </c>
      <c r="F7" s="48">
        <f>SUMIFS([1]Fivethirtyeight!$K:$K,[1]Fivethirtyeight!$Q:$Q,'[1]Expected Goals'!$A7,[1]Fivethirtyeight!$O:$O,[1]Cockpit!$C$4+'[1]Expected Goals'!F$1-1)+SUMIFS([1]Fivethirtyeight!$L:$L,[1]Fivethirtyeight!$R:$R,'[1]Expected Goals'!$A7,[1]Fivethirtyeight!$O:$O,[1]Cockpit!$C$4+'[1]Expected Goals'!F$1-1)</f>
        <v>0.37</v>
      </c>
      <c r="G7" s="48">
        <f>SUMIFS([1]Fivethirtyeight!$K:$K,[1]Fivethirtyeight!$Q:$Q,'[1]Expected Goals'!$A7,[1]Fivethirtyeight!$O:$O,[1]Cockpit!$C$4+'[1]Expected Goals'!G$1-1)+SUMIFS([1]Fivethirtyeight!$L:$L,[1]Fivethirtyeight!$R:$R,'[1]Expected Goals'!$A7,[1]Fivethirtyeight!$O:$O,[1]Cockpit!$C$4+'[1]Expected Goals'!G$1-1)</f>
        <v>1.1000000000000001</v>
      </c>
      <c r="H7" s="61">
        <f>(AVERAGEIFS([1]Fivethirtyeight!$K:$K,[1]Fivethirtyeight!$Q:$Q,'[1]Expected Goals'!$A7)+AVERAGEIFS([1]Fivethirtyeight!$L:$L,[1]Fivethirtyeight!$R:$R,'[1]Expected Goals'!$A7))/2</f>
        <v>0.84763157894736851</v>
      </c>
      <c r="I7" s="61">
        <f>MIN(_xlfn.MINIFS([1]Fivethirtyeight!$K:$K,[1]Fivethirtyeight!$Q:$Q,'[1]Expected Goals'!$A7),_xlfn.MINIFS([1]Fivethirtyeight!$L:$L,[1]Fivethirtyeight!$R:$R,'[1]Expected Goals'!$A7))</f>
        <v>0.2</v>
      </c>
      <c r="J7" s="61">
        <f>MAX(_xlfn.MAXIFS([1]Fivethirtyeight!$K:$K,[1]Fivethirtyeight!$Q:$Q,'[1]Expected Goals'!$A7),_xlfn.MAXIFS([1]Fivethirtyeight!$L:$L,[1]Fivethirtyeight!$R:$R,'[1]Expected Goals'!$A7))</f>
        <v>1.29</v>
      </c>
    </row>
    <row r="8" spans="1:10" x14ac:dyDescent="0.3">
      <c r="A8" s="63" t="str">
        <f>'[1]Expected Wins'!A8</f>
        <v>Leicester City</v>
      </c>
      <c r="B8" s="48">
        <f>SUMIFS([1]Fivethirtyeight!$K:$K,[1]Fivethirtyeight!$Q:$Q,'[1]Expected Goals'!$A8,[1]Fivethirtyeight!$O:$O,[1]Cockpit!$C$4+'[1]Expected Goals'!B$1-1)+SUMIFS([1]Fivethirtyeight!$L:$L,[1]Fivethirtyeight!$R:$R,'[1]Expected Goals'!$A8,[1]Fivethirtyeight!$O:$O,[1]Cockpit!$C$4+'[1]Expected Goals'!B$1-1)</f>
        <v>2.57</v>
      </c>
      <c r="C8" s="48">
        <f>SUMIFS([1]Fivethirtyeight!$K:$K,[1]Fivethirtyeight!$Q:$Q,'[1]Expected Goals'!$A8,[1]Fivethirtyeight!$O:$O,[1]Cockpit!$C$4+'[1]Expected Goals'!C$1-1)+SUMIFS([1]Fivethirtyeight!$L:$L,[1]Fivethirtyeight!$R:$R,'[1]Expected Goals'!$A8,[1]Fivethirtyeight!$O:$O,[1]Cockpit!$C$4+'[1]Expected Goals'!C$1-1)</f>
        <v>1.08</v>
      </c>
      <c r="D8" s="48">
        <f>SUMIFS([1]Fivethirtyeight!$K:$K,[1]Fivethirtyeight!$Q:$Q,'[1]Expected Goals'!$A8,[1]Fivethirtyeight!$O:$O,[1]Cockpit!$C$4+'[1]Expected Goals'!D$1-1)+SUMIFS([1]Fivethirtyeight!$L:$L,[1]Fivethirtyeight!$R:$R,'[1]Expected Goals'!$A8,[1]Fivethirtyeight!$O:$O,[1]Cockpit!$C$4+'[1]Expected Goals'!D$1-1)</f>
        <v>1.57</v>
      </c>
      <c r="E8" s="48">
        <f>SUMIFS([1]Fivethirtyeight!$K:$K,[1]Fivethirtyeight!$Q:$Q,'[1]Expected Goals'!$A8,[1]Fivethirtyeight!$O:$O,[1]Cockpit!$C$4+'[1]Expected Goals'!E$1-1)+SUMIFS([1]Fivethirtyeight!$L:$L,[1]Fivethirtyeight!$R:$R,'[1]Expected Goals'!$A8,[1]Fivethirtyeight!$O:$O,[1]Cockpit!$C$4+'[1]Expected Goals'!E$1-1)</f>
        <v>0</v>
      </c>
      <c r="F8" s="48">
        <f>SUMIFS([1]Fivethirtyeight!$K:$K,[1]Fivethirtyeight!$Q:$Q,'[1]Expected Goals'!$A8,[1]Fivethirtyeight!$O:$O,[1]Cockpit!$C$4+'[1]Expected Goals'!F$1-1)+SUMIFS([1]Fivethirtyeight!$L:$L,[1]Fivethirtyeight!$R:$R,'[1]Expected Goals'!$A8,[1]Fivethirtyeight!$O:$O,[1]Cockpit!$C$4+'[1]Expected Goals'!F$1-1)</f>
        <v>0.73</v>
      </c>
      <c r="G8" s="48">
        <f>SUMIFS([1]Fivethirtyeight!$K:$K,[1]Fivethirtyeight!$Q:$Q,'[1]Expected Goals'!$A8,[1]Fivethirtyeight!$O:$O,[1]Cockpit!$C$4+'[1]Expected Goals'!G$1-1)+SUMIFS([1]Fivethirtyeight!$L:$L,[1]Fivethirtyeight!$R:$R,'[1]Expected Goals'!$A8,[1]Fivethirtyeight!$O:$O,[1]Cockpit!$C$4+'[1]Expected Goals'!G$1-1)</f>
        <v>1.1599999999999999</v>
      </c>
      <c r="H8" s="61">
        <f>(AVERAGEIFS([1]Fivethirtyeight!$K:$K,[1]Fivethirtyeight!$Q:$Q,'[1]Expected Goals'!$A8)+AVERAGEIFS([1]Fivethirtyeight!$L:$L,[1]Fivethirtyeight!$R:$R,'[1]Expected Goals'!$A8))/2</f>
        <v>1.4500000000000002</v>
      </c>
      <c r="I8" s="61">
        <f>MIN(_xlfn.MINIFS([1]Fivethirtyeight!$K:$K,[1]Fivethirtyeight!$Q:$Q,'[1]Expected Goals'!$A8),_xlfn.MINIFS([1]Fivethirtyeight!$L:$L,[1]Fivethirtyeight!$R:$R,'[1]Expected Goals'!$A8))</f>
        <v>0.73</v>
      </c>
      <c r="J8" s="61">
        <f>MAX(_xlfn.MAXIFS([1]Fivethirtyeight!$K:$K,[1]Fivethirtyeight!$Q:$Q,'[1]Expected Goals'!$A8),_xlfn.MAXIFS([1]Fivethirtyeight!$L:$L,[1]Fivethirtyeight!$R:$R,'[1]Expected Goals'!$A8))</f>
        <v>2.1</v>
      </c>
    </row>
    <row r="9" spans="1:10" x14ac:dyDescent="0.3">
      <c r="A9" s="63" t="str">
        <f>'[1]Expected Wins'!A9</f>
        <v>Fulham</v>
      </c>
      <c r="B9" s="48">
        <f>SUMIFS([1]Fivethirtyeight!$K:$K,[1]Fivethirtyeight!$Q:$Q,'[1]Expected Goals'!$A9,[1]Fivethirtyeight!$O:$O,[1]Cockpit!$C$4+'[1]Expected Goals'!B$1-1)+SUMIFS([1]Fivethirtyeight!$L:$L,[1]Fivethirtyeight!$R:$R,'[1]Expected Goals'!$A9,[1]Fivethirtyeight!$O:$O,[1]Cockpit!$C$4+'[1]Expected Goals'!B$1-1)</f>
        <v>2.41</v>
      </c>
      <c r="C9" s="48">
        <f>SUMIFS([1]Fivethirtyeight!$K:$K,[1]Fivethirtyeight!$Q:$Q,'[1]Expected Goals'!$A9,[1]Fivethirtyeight!$O:$O,[1]Cockpit!$C$4+'[1]Expected Goals'!C$1-1)+SUMIFS([1]Fivethirtyeight!$L:$L,[1]Fivethirtyeight!$R:$R,'[1]Expected Goals'!$A9,[1]Fivethirtyeight!$O:$O,[1]Cockpit!$C$4+'[1]Expected Goals'!C$1-1)</f>
        <v>0.7</v>
      </c>
      <c r="D9" s="48">
        <f>SUMIFS([1]Fivethirtyeight!$K:$K,[1]Fivethirtyeight!$Q:$Q,'[1]Expected Goals'!$A9,[1]Fivethirtyeight!$O:$O,[1]Cockpit!$C$4+'[1]Expected Goals'!D$1-1)+SUMIFS([1]Fivethirtyeight!$L:$L,[1]Fivethirtyeight!$R:$R,'[1]Expected Goals'!$A9,[1]Fivethirtyeight!$O:$O,[1]Cockpit!$C$4+'[1]Expected Goals'!D$1-1)</f>
        <v>0.56999999999999995</v>
      </c>
      <c r="E9" s="48">
        <f>SUMIFS([1]Fivethirtyeight!$K:$K,[1]Fivethirtyeight!$Q:$Q,'[1]Expected Goals'!$A9,[1]Fivethirtyeight!$O:$O,[1]Cockpit!$C$4+'[1]Expected Goals'!E$1-1)+SUMIFS([1]Fivethirtyeight!$L:$L,[1]Fivethirtyeight!$R:$R,'[1]Expected Goals'!$A9,[1]Fivethirtyeight!$O:$O,[1]Cockpit!$C$4+'[1]Expected Goals'!E$1-1)</f>
        <v>1.39</v>
      </c>
      <c r="F9" s="48">
        <f>SUMIFS([1]Fivethirtyeight!$K:$K,[1]Fivethirtyeight!$Q:$Q,'[1]Expected Goals'!$A9,[1]Fivethirtyeight!$O:$O,[1]Cockpit!$C$4+'[1]Expected Goals'!F$1-1)+SUMIFS([1]Fivethirtyeight!$L:$L,[1]Fivethirtyeight!$R:$R,'[1]Expected Goals'!$A9,[1]Fivethirtyeight!$O:$O,[1]Cockpit!$C$4+'[1]Expected Goals'!F$1-1)</f>
        <v>0.96</v>
      </c>
      <c r="G9" s="48">
        <f>SUMIFS([1]Fivethirtyeight!$K:$K,[1]Fivethirtyeight!$Q:$Q,'[1]Expected Goals'!$A9,[1]Fivethirtyeight!$O:$O,[1]Cockpit!$C$4+'[1]Expected Goals'!G$1-1)+SUMIFS([1]Fivethirtyeight!$L:$L,[1]Fivethirtyeight!$R:$R,'[1]Expected Goals'!$A9,[1]Fivethirtyeight!$O:$O,[1]Cockpit!$C$4+'[1]Expected Goals'!G$1-1)</f>
        <v>1.1000000000000001</v>
      </c>
      <c r="H9" s="61">
        <f>(AVERAGEIFS([1]Fivethirtyeight!$K:$K,[1]Fivethirtyeight!$Q:$Q,'[1]Expected Goals'!$A9)+AVERAGEIFS([1]Fivethirtyeight!$L:$L,[1]Fivethirtyeight!$R:$R,'[1]Expected Goals'!$A9))/2</f>
        <v>1.0344736842105262</v>
      </c>
      <c r="I9" s="61">
        <f>MIN(_xlfn.MINIFS([1]Fivethirtyeight!$K:$K,[1]Fivethirtyeight!$Q:$Q,'[1]Expected Goals'!$A9),_xlfn.MINIFS([1]Fivethirtyeight!$L:$L,[1]Fivethirtyeight!$R:$R,'[1]Expected Goals'!$A9))</f>
        <v>0.41</v>
      </c>
      <c r="J9" s="61">
        <f>MAX(_xlfn.MAXIFS([1]Fivethirtyeight!$K:$K,[1]Fivethirtyeight!$Q:$Q,'[1]Expected Goals'!$A9),_xlfn.MAXIFS([1]Fivethirtyeight!$L:$L,[1]Fivethirtyeight!$R:$R,'[1]Expected Goals'!$A9))</f>
        <v>1.4</v>
      </c>
    </row>
    <row r="10" spans="1:10" x14ac:dyDescent="0.3">
      <c r="A10" s="63" t="str">
        <f>'[1]Expected Wins'!A10</f>
        <v>Brighton and Hove</v>
      </c>
      <c r="B10" s="48">
        <f>SUMIFS([1]Fivethirtyeight!$K:$K,[1]Fivethirtyeight!$Q:$Q,'[1]Expected Goals'!$A10,[1]Fivethirtyeight!$O:$O,[1]Cockpit!$C$4+'[1]Expected Goals'!B$1-1)+SUMIFS([1]Fivethirtyeight!$L:$L,[1]Fivethirtyeight!$R:$R,'[1]Expected Goals'!$A10,[1]Fivethirtyeight!$O:$O,[1]Cockpit!$C$4+'[1]Expected Goals'!B$1-1)</f>
        <v>1.66</v>
      </c>
      <c r="C10" s="48">
        <f>SUMIFS([1]Fivethirtyeight!$K:$K,[1]Fivethirtyeight!$Q:$Q,'[1]Expected Goals'!$A10,[1]Fivethirtyeight!$O:$O,[1]Cockpit!$C$4+'[1]Expected Goals'!C$1-1)+SUMIFS([1]Fivethirtyeight!$L:$L,[1]Fivethirtyeight!$R:$R,'[1]Expected Goals'!$A10,[1]Fivethirtyeight!$O:$O,[1]Cockpit!$C$4+'[1]Expected Goals'!C$1-1)</f>
        <v>1.28</v>
      </c>
      <c r="D10" s="48">
        <f>SUMIFS([1]Fivethirtyeight!$K:$K,[1]Fivethirtyeight!$Q:$Q,'[1]Expected Goals'!$A10,[1]Fivethirtyeight!$O:$O,[1]Cockpit!$C$4+'[1]Expected Goals'!D$1-1)+SUMIFS([1]Fivethirtyeight!$L:$L,[1]Fivethirtyeight!$R:$R,'[1]Expected Goals'!$A10,[1]Fivethirtyeight!$O:$O,[1]Cockpit!$C$4+'[1]Expected Goals'!D$1-1)</f>
        <v>1.3</v>
      </c>
      <c r="E10" s="48">
        <f>SUMIFS([1]Fivethirtyeight!$K:$K,[1]Fivethirtyeight!$Q:$Q,'[1]Expected Goals'!$A10,[1]Fivethirtyeight!$O:$O,[1]Cockpit!$C$4+'[1]Expected Goals'!E$1-1)+SUMIFS([1]Fivethirtyeight!$L:$L,[1]Fivethirtyeight!$R:$R,'[1]Expected Goals'!$A10,[1]Fivethirtyeight!$O:$O,[1]Cockpit!$C$4+'[1]Expected Goals'!E$1-1)</f>
        <v>1.67</v>
      </c>
      <c r="F10" s="48">
        <f>SUMIFS([1]Fivethirtyeight!$K:$K,[1]Fivethirtyeight!$Q:$Q,'[1]Expected Goals'!$A10,[1]Fivethirtyeight!$O:$O,[1]Cockpit!$C$4+'[1]Expected Goals'!F$1-1)+SUMIFS([1]Fivethirtyeight!$L:$L,[1]Fivethirtyeight!$R:$R,'[1]Expected Goals'!$A10,[1]Fivethirtyeight!$O:$O,[1]Cockpit!$C$4+'[1]Expected Goals'!F$1-1)</f>
        <v>0.97</v>
      </c>
      <c r="G10" s="48">
        <f>SUMIFS([1]Fivethirtyeight!$K:$K,[1]Fivethirtyeight!$Q:$Q,'[1]Expected Goals'!$A10,[1]Fivethirtyeight!$O:$O,[1]Cockpit!$C$4+'[1]Expected Goals'!G$1-1)+SUMIFS([1]Fivethirtyeight!$L:$L,[1]Fivethirtyeight!$R:$R,'[1]Expected Goals'!$A10,[1]Fivethirtyeight!$O:$O,[1]Cockpit!$C$4+'[1]Expected Goals'!G$1-1)</f>
        <v>1.5</v>
      </c>
      <c r="H10" s="61">
        <f>(AVERAGEIFS([1]Fivethirtyeight!$K:$K,[1]Fivethirtyeight!$Q:$Q,'[1]Expected Goals'!$A10)+AVERAGEIFS([1]Fivethirtyeight!$L:$L,[1]Fivethirtyeight!$R:$R,'[1]Expected Goals'!$A10))/2</f>
        <v>1.233421052631579</v>
      </c>
      <c r="I10" s="61">
        <f>MIN(_xlfn.MINIFS([1]Fivethirtyeight!$K:$K,[1]Fivethirtyeight!$Q:$Q,'[1]Expected Goals'!$A10),_xlfn.MINIFS([1]Fivethirtyeight!$L:$L,[1]Fivethirtyeight!$R:$R,'[1]Expected Goals'!$A10))</f>
        <v>0.36</v>
      </c>
      <c r="J10" s="61">
        <f>MAX(_xlfn.MAXIFS([1]Fivethirtyeight!$K:$K,[1]Fivethirtyeight!$Q:$Q,'[1]Expected Goals'!$A10),_xlfn.MAXIFS([1]Fivethirtyeight!$L:$L,[1]Fivethirtyeight!$R:$R,'[1]Expected Goals'!$A10))</f>
        <v>1.7</v>
      </c>
    </row>
    <row r="11" spans="1:10" x14ac:dyDescent="0.3">
      <c r="A11" s="63" t="str">
        <f>'[1]Expected Wins'!A11</f>
        <v>Chelsea</v>
      </c>
      <c r="B11" s="48">
        <f>SUMIFS([1]Fivethirtyeight!$K:$K,[1]Fivethirtyeight!$Q:$Q,'[1]Expected Goals'!$A11,[1]Fivethirtyeight!$O:$O,[1]Cockpit!$C$4+'[1]Expected Goals'!B$1-1)+SUMIFS([1]Fivethirtyeight!$L:$L,[1]Fivethirtyeight!$R:$R,'[1]Expected Goals'!$A11,[1]Fivethirtyeight!$O:$O,[1]Cockpit!$C$4+'[1]Expected Goals'!B$1-1)</f>
        <v>2.81</v>
      </c>
      <c r="C11" s="48">
        <f>SUMIFS([1]Fivethirtyeight!$K:$K,[1]Fivethirtyeight!$Q:$Q,'[1]Expected Goals'!$A11,[1]Fivethirtyeight!$O:$O,[1]Cockpit!$C$4+'[1]Expected Goals'!C$1-1)+SUMIFS([1]Fivethirtyeight!$L:$L,[1]Fivethirtyeight!$R:$R,'[1]Expected Goals'!$A11,[1]Fivethirtyeight!$O:$O,[1]Cockpit!$C$4+'[1]Expected Goals'!C$1-1)</f>
        <v>1.85</v>
      </c>
      <c r="D11" s="48">
        <f>SUMIFS([1]Fivethirtyeight!$K:$K,[1]Fivethirtyeight!$Q:$Q,'[1]Expected Goals'!$A11,[1]Fivethirtyeight!$O:$O,[1]Cockpit!$C$4+'[1]Expected Goals'!D$1-1)+SUMIFS([1]Fivethirtyeight!$L:$L,[1]Fivethirtyeight!$R:$R,'[1]Expected Goals'!$A11,[1]Fivethirtyeight!$O:$O,[1]Cockpit!$C$4+'[1]Expected Goals'!D$1-1)</f>
        <v>1.84</v>
      </c>
      <c r="E11" s="48">
        <f>SUMIFS([1]Fivethirtyeight!$K:$K,[1]Fivethirtyeight!$Q:$Q,'[1]Expected Goals'!$A11,[1]Fivethirtyeight!$O:$O,[1]Cockpit!$C$4+'[1]Expected Goals'!E$1-1)+SUMIFS([1]Fivethirtyeight!$L:$L,[1]Fivethirtyeight!$R:$R,'[1]Expected Goals'!$A11,[1]Fivethirtyeight!$O:$O,[1]Cockpit!$C$4+'[1]Expected Goals'!E$1-1)</f>
        <v>0</v>
      </c>
      <c r="F11" s="48">
        <f>SUMIFS([1]Fivethirtyeight!$K:$K,[1]Fivethirtyeight!$Q:$Q,'[1]Expected Goals'!$A11,[1]Fivethirtyeight!$O:$O,[1]Cockpit!$C$4+'[1]Expected Goals'!F$1-1)+SUMIFS([1]Fivethirtyeight!$L:$L,[1]Fivethirtyeight!$R:$R,'[1]Expected Goals'!$A11,[1]Fivethirtyeight!$O:$O,[1]Cockpit!$C$4+'[1]Expected Goals'!F$1-1)</f>
        <v>2.42</v>
      </c>
      <c r="G11" s="48">
        <f>SUMIFS([1]Fivethirtyeight!$K:$K,[1]Fivethirtyeight!$Q:$Q,'[1]Expected Goals'!$A11,[1]Fivethirtyeight!$O:$O,[1]Cockpit!$C$4+'[1]Expected Goals'!G$1-1)+SUMIFS([1]Fivethirtyeight!$L:$L,[1]Fivethirtyeight!$R:$R,'[1]Expected Goals'!$A11,[1]Fivethirtyeight!$O:$O,[1]Cockpit!$C$4+'[1]Expected Goals'!G$1-1)</f>
        <v>1.89</v>
      </c>
      <c r="H11" s="61">
        <f>(AVERAGEIFS([1]Fivethirtyeight!$K:$K,[1]Fivethirtyeight!$Q:$Q,'[1]Expected Goals'!$A11)+AVERAGEIFS([1]Fivethirtyeight!$L:$L,[1]Fivethirtyeight!$R:$R,'[1]Expected Goals'!$A11))/2</f>
        <v>1.7678947368421056</v>
      </c>
      <c r="I11" s="61">
        <f>MIN(_xlfn.MINIFS([1]Fivethirtyeight!$K:$K,[1]Fivethirtyeight!$Q:$Q,'[1]Expected Goals'!$A11),_xlfn.MINIFS([1]Fivethirtyeight!$L:$L,[1]Fivethirtyeight!$R:$R,'[1]Expected Goals'!$A11))</f>
        <v>0.7</v>
      </c>
      <c r="J11" s="61">
        <f>MAX(_xlfn.MAXIFS([1]Fivethirtyeight!$K:$K,[1]Fivethirtyeight!$Q:$Q,'[1]Expected Goals'!$A11),_xlfn.MAXIFS([1]Fivethirtyeight!$L:$L,[1]Fivethirtyeight!$R:$R,'[1]Expected Goals'!$A11))</f>
        <v>2.42</v>
      </c>
    </row>
    <row r="12" spans="1:10" x14ac:dyDescent="0.3">
      <c r="A12" s="63" t="str">
        <f>'[1]Expected Wins'!A12</f>
        <v>Crystal Palace</v>
      </c>
      <c r="B12" s="48">
        <f>SUMIFS([1]Fivethirtyeight!$K:$K,[1]Fivethirtyeight!$Q:$Q,'[1]Expected Goals'!$A12,[1]Fivethirtyeight!$O:$O,[1]Cockpit!$C$4+'[1]Expected Goals'!B$1-1)+SUMIFS([1]Fivethirtyeight!$L:$L,[1]Fivethirtyeight!$R:$R,'[1]Expected Goals'!$A12,[1]Fivethirtyeight!$O:$O,[1]Cockpit!$C$4+'[1]Expected Goals'!B$1-1)</f>
        <v>2.0700000000000003</v>
      </c>
      <c r="C12" s="48">
        <f>SUMIFS([1]Fivethirtyeight!$K:$K,[1]Fivethirtyeight!$Q:$Q,'[1]Expected Goals'!$A12,[1]Fivethirtyeight!$O:$O,[1]Cockpit!$C$4+'[1]Expected Goals'!C$1-1)+SUMIFS([1]Fivethirtyeight!$L:$L,[1]Fivethirtyeight!$R:$R,'[1]Expected Goals'!$A12,[1]Fivethirtyeight!$O:$O,[1]Cockpit!$C$4+'[1]Expected Goals'!C$1-1)</f>
        <v>0.89</v>
      </c>
      <c r="D12" s="48">
        <f>SUMIFS([1]Fivethirtyeight!$K:$K,[1]Fivethirtyeight!$Q:$Q,'[1]Expected Goals'!$A12,[1]Fivethirtyeight!$O:$O,[1]Cockpit!$C$4+'[1]Expected Goals'!D$1-1)+SUMIFS([1]Fivethirtyeight!$L:$L,[1]Fivethirtyeight!$R:$R,'[1]Expected Goals'!$A12,[1]Fivethirtyeight!$O:$O,[1]Cockpit!$C$4+'[1]Expected Goals'!D$1-1)</f>
        <v>1.54</v>
      </c>
      <c r="E12" s="48">
        <f>SUMIFS([1]Fivethirtyeight!$K:$K,[1]Fivethirtyeight!$Q:$Q,'[1]Expected Goals'!$A12,[1]Fivethirtyeight!$O:$O,[1]Cockpit!$C$4+'[1]Expected Goals'!E$1-1)+SUMIFS([1]Fivethirtyeight!$L:$L,[1]Fivethirtyeight!$R:$R,'[1]Expected Goals'!$A12,[1]Fivethirtyeight!$O:$O,[1]Cockpit!$C$4+'[1]Expected Goals'!E$1-1)</f>
        <v>0</v>
      </c>
      <c r="F12" s="48">
        <f>SUMIFS([1]Fivethirtyeight!$K:$K,[1]Fivethirtyeight!$Q:$Q,'[1]Expected Goals'!$A12,[1]Fivethirtyeight!$O:$O,[1]Cockpit!$C$4+'[1]Expected Goals'!F$1-1)+SUMIFS([1]Fivethirtyeight!$L:$L,[1]Fivethirtyeight!$R:$R,'[1]Expected Goals'!$A12,[1]Fivethirtyeight!$O:$O,[1]Cockpit!$C$4+'[1]Expected Goals'!F$1-1)</f>
        <v>0.96</v>
      </c>
      <c r="G12" s="48">
        <f>SUMIFS([1]Fivethirtyeight!$K:$K,[1]Fivethirtyeight!$Q:$Q,'[1]Expected Goals'!$A12,[1]Fivethirtyeight!$O:$O,[1]Cockpit!$C$4+'[1]Expected Goals'!G$1-1)+SUMIFS([1]Fivethirtyeight!$L:$L,[1]Fivethirtyeight!$R:$R,'[1]Expected Goals'!$A12,[1]Fivethirtyeight!$O:$O,[1]Cockpit!$C$4+'[1]Expected Goals'!G$1-1)</f>
        <v>0.83</v>
      </c>
      <c r="H12" s="61">
        <f>(AVERAGEIFS([1]Fivethirtyeight!$K:$K,[1]Fivethirtyeight!$Q:$Q,'[1]Expected Goals'!$A12)+AVERAGEIFS([1]Fivethirtyeight!$L:$L,[1]Fivethirtyeight!$R:$R,'[1]Expected Goals'!$A12))/2</f>
        <v>1.0202631578947365</v>
      </c>
      <c r="I12" s="61">
        <f>MIN(_xlfn.MINIFS([1]Fivethirtyeight!$K:$K,[1]Fivethirtyeight!$Q:$Q,'[1]Expected Goals'!$A12),_xlfn.MINIFS([1]Fivethirtyeight!$L:$L,[1]Fivethirtyeight!$R:$R,'[1]Expected Goals'!$A12))</f>
        <v>0.2</v>
      </c>
      <c r="J12" s="61">
        <f>MAX(_xlfn.MAXIFS([1]Fivethirtyeight!$K:$K,[1]Fivethirtyeight!$Q:$Q,'[1]Expected Goals'!$A12),_xlfn.MAXIFS([1]Fivethirtyeight!$L:$L,[1]Fivethirtyeight!$R:$R,'[1]Expected Goals'!$A12))</f>
        <v>1.54</v>
      </c>
    </row>
    <row r="13" spans="1:10" x14ac:dyDescent="0.3">
      <c r="A13" s="63" t="str">
        <f>'[1]Expected Wins'!A13</f>
        <v>Newcastle</v>
      </c>
      <c r="B13" s="48">
        <f>SUMIFS([1]Fivethirtyeight!$K:$K,[1]Fivethirtyeight!$Q:$Q,'[1]Expected Goals'!$A13,[1]Fivethirtyeight!$O:$O,[1]Cockpit!$C$4+'[1]Expected Goals'!B$1-1)+SUMIFS([1]Fivethirtyeight!$L:$L,[1]Fivethirtyeight!$R:$R,'[1]Expected Goals'!$A13,[1]Fivethirtyeight!$O:$O,[1]Cockpit!$C$4+'[1]Expected Goals'!B$1-1)</f>
        <v>1.1299999999999999</v>
      </c>
      <c r="C13" s="48">
        <f>SUMIFS([1]Fivethirtyeight!$K:$K,[1]Fivethirtyeight!$Q:$Q,'[1]Expected Goals'!$A13,[1]Fivethirtyeight!$O:$O,[1]Cockpit!$C$4+'[1]Expected Goals'!C$1-1)+SUMIFS([1]Fivethirtyeight!$L:$L,[1]Fivethirtyeight!$R:$R,'[1]Expected Goals'!$A13,[1]Fivethirtyeight!$O:$O,[1]Cockpit!$C$4+'[1]Expected Goals'!C$1-1)</f>
        <v>1.22</v>
      </c>
      <c r="D13" s="48">
        <f>SUMIFS([1]Fivethirtyeight!$K:$K,[1]Fivethirtyeight!$Q:$Q,'[1]Expected Goals'!$A13,[1]Fivethirtyeight!$O:$O,[1]Cockpit!$C$4+'[1]Expected Goals'!D$1-1)+SUMIFS([1]Fivethirtyeight!$L:$L,[1]Fivethirtyeight!$R:$R,'[1]Expected Goals'!$A13,[1]Fivethirtyeight!$O:$O,[1]Cockpit!$C$4+'[1]Expected Goals'!D$1-1)</f>
        <v>1.1399999999999999</v>
      </c>
      <c r="E13" s="48">
        <f>SUMIFS([1]Fivethirtyeight!$K:$K,[1]Fivethirtyeight!$Q:$Q,'[1]Expected Goals'!$A13,[1]Fivethirtyeight!$O:$O,[1]Cockpit!$C$4+'[1]Expected Goals'!E$1-1)+SUMIFS([1]Fivethirtyeight!$L:$L,[1]Fivethirtyeight!$R:$R,'[1]Expected Goals'!$A13,[1]Fivethirtyeight!$O:$O,[1]Cockpit!$C$4+'[1]Expected Goals'!E$1-1)</f>
        <v>0.77</v>
      </c>
      <c r="F13" s="48">
        <f>SUMIFS([1]Fivethirtyeight!$K:$K,[1]Fivethirtyeight!$Q:$Q,'[1]Expected Goals'!$A13,[1]Fivethirtyeight!$O:$O,[1]Cockpit!$C$4+'[1]Expected Goals'!F$1-1)+SUMIFS([1]Fivethirtyeight!$L:$L,[1]Fivethirtyeight!$R:$R,'[1]Expected Goals'!$A13,[1]Fivethirtyeight!$O:$O,[1]Cockpit!$C$4+'[1]Expected Goals'!F$1-1)</f>
        <v>1.08</v>
      </c>
      <c r="G13" s="48">
        <f>SUMIFS([1]Fivethirtyeight!$K:$K,[1]Fivethirtyeight!$Q:$Q,'[1]Expected Goals'!$A13,[1]Fivethirtyeight!$O:$O,[1]Cockpit!$C$4+'[1]Expected Goals'!G$1-1)+SUMIFS([1]Fivethirtyeight!$L:$L,[1]Fivethirtyeight!$R:$R,'[1]Expected Goals'!$A13,[1]Fivethirtyeight!$O:$O,[1]Cockpit!$C$4+'[1]Expected Goals'!G$1-1)</f>
        <v>0.86</v>
      </c>
      <c r="H13" s="61">
        <f>(AVERAGEIFS([1]Fivethirtyeight!$K:$K,[1]Fivethirtyeight!$Q:$Q,'[1]Expected Goals'!$A13)+AVERAGEIFS([1]Fivethirtyeight!$L:$L,[1]Fivethirtyeight!$R:$R,'[1]Expected Goals'!$A13))/2</f>
        <v>0.97105263157894761</v>
      </c>
      <c r="I13" s="61">
        <f>MIN(_xlfn.MINIFS([1]Fivethirtyeight!$K:$K,[1]Fivethirtyeight!$Q:$Q,'[1]Expected Goals'!$A13),_xlfn.MINIFS([1]Fivethirtyeight!$L:$L,[1]Fivethirtyeight!$R:$R,'[1]Expected Goals'!$A13))</f>
        <v>0.24</v>
      </c>
      <c r="J13" s="61">
        <f>MAX(_xlfn.MAXIFS([1]Fivethirtyeight!$K:$K,[1]Fivethirtyeight!$Q:$Q,'[1]Expected Goals'!$A13),_xlfn.MAXIFS([1]Fivethirtyeight!$L:$L,[1]Fivethirtyeight!$R:$R,'[1]Expected Goals'!$A13))</f>
        <v>1.49</v>
      </c>
    </row>
    <row r="14" spans="1:10" x14ac:dyDescent="0.3">
      <c r="A14" s="63" t="str">
        <f>'[1]Expected Wins'!A14</f>
        <v>Burnley</v>
      </c>
      <c r="B14" s="48">
        <f>SUMIFS([1]Fivethirtyeight!$K:$K,[1]Fivethirtyeight!$Q:$Q,'[1]Expected Goals'!$A14,[1]Fivethirtyeight!$O:$O,[1]Cockpit!$C$4+'[1]Expected Goals'!B$1-1)+SUMIFS([1]Fivethirtyeight!$L:$L,[1]Fivethirtyeight!$R:$R,'[1]Expected Goals'!$A14,[1]Fivethirtyeight!$O:$O,[1]Cockpit!$C$4+'[1]Expected Goals'!B$1-1)</f>
        <v>1.81</v>
      </c>
      <c r="C14" s="48">
        <f>SUMIFS([1]Fivethirtyeight!$K:$K,[1]Fivethirtyeight!$Q:$Q,'[1]Expected Goals'!$A14,[1]Fivethirtyeight!$O:$O,[1]Cockpit!$C$4+'[1]Expected Goals'!C$1-1)+SUMIFS([1]Fivethirtyeight!$L:$L,[1]Fivethirtyeight!$R:$R,'[1]Expected Goals'!$A14,[1]Fivethirtyeight!$O:$O,[1]Cockpit!$C$4+'[1]Expected Goals'!C$1-1)</f>
        <v>0.96</v>
      </c>
      <c r="D14" s="48">
        <f>SUMIFS([1]Fivethirtyeight!$K:$K,[1]Fivethirtyeight!$Q:$Q,'[1]Expected Goals'!$A14,[1]Fivethirtyeight!$O:$O,[1]Cockpit!$C$4+'[1]Expected Goals'!D$1-1)+SUMIFS([1]Fivethirtyeight!$L:$L,[1]Fivethirtyeight!$R:$R,'[1]Expected Goals'!$A14,[1]Fivethirtyeight!$O:$O,[1]Cockpit!$C$4+'[1]Expected Goals'!D$1-1)</f>
        <v>0.91</v>
      </c>
      <c r="E14" s="48">
        <f>SUMIFS([1]Fivethirtyeight!$K:$K,[1]Fivethirtyeight!$Q:$Q,'[1]Expected Goals'!$A14,[1]Fivethirtyeight!$O:$O,[1]Cockpit!$C$4+'[1]Expected Goals'!E$1-1)+SUMIFS([1]Fivethirtyeight!$L:$L,[1]Fivethirtyeight!$R:$R,'[1]Expected Goals'!$A14,[1]Fivethirtyeight!$O:$O,[1]Cockpit!$C$4+'[1]Expected Goals'!E$1-1)</f>
        <v>0</v>
      </c>
      <c r="F14" s="48">
        <f>SUMIFS([1]Fivethirtyeight!$K:$K,[1]Fivethirtyeight!$Q:$Q,'[1]Expected Goals'!$A14,[1]Fivethirtyeight!$O:$O,[1]Cockpit!$C$4+'[1]Expected Goals'!F$1-1)+SUMIFS([1]Fivethirtyeight!$L:$L,[1]Fivethirtyeight!$R:$R,'[1]Expected Goals'!$A14,[1]Fivethirtyeight!$O:$O,[1]Cockpit!$C$4+'[1]Expected Goals'!F$1-1)</f>
        <v>0.96</v>
      </c>
      <c r="G14" s="48">
        <f>SUMIFS([1]Fivethirtyeight!$K:$K,[1]Fivethirtyeight!$Q:$Q,'[1]Expected Goals'!$A14,[1]Fivethirtyeight!$O:$O,[1]Cockpit!$C$4+'[1]Expected Goals'!G$1-1)+SUMIFS([1]Fivethirtyeight!$L:$L,[1]Fivethirtyeight!$R:$R,'[1]Expected Goals'!$A14,[1]Fivethirtyeight!$O:$O,[1]Cockpit!$C$4+'[1]Expected Goals'!G$1-1)</f>
        <v>1.31</v>
      </c>
      <c r="H14" s="61">
        <f>(AVERAGEIFS([1]Fivethirtyeight!$K:$K,[1]Fivethirtyeight!$Q:$Q,'[1]Expected Goals'!$A14)+AVERAGEIFS([1]Fivethirtyeight!$L:$L,[1]Fivethirtyeight!$R:$R,'[1]Expected Goals'!$A14))/2</f>
        <v>1.0013157894736844</v>
      </c>
      <c r="I14" s="61">
        <f>MIN(_xlfn.MINIFS([1]Fivethirtyeight!$K:$K,[1]Fivethirtyeight!$Q:$Q,'[1]Expected Goals'!$A14),_xlfn.MINIFS([1]Fivethirtyeight!$L:$L,[1]Fivethirtyeight!$R:$R,'[1]Expected Goals'!$A14))</f>
        <v>0.4</v>
      </c>
      <c r="J14" s="61">
        <f>MAX(_xlfn.MAXIFS([1]Fivethirtyeight!$K:$K,[1]Fivethirtyeight!$Q:$Q,'[1]Expected Goals'!$A14),_xlfn.MAXIFS([1]Fivethirtyeight!$L:$L,[1]Fivethirtyeight!$R:$R,'[1]Expected Goals'!$A14))</f>
        <v>1.61</v>
      </c>
    </row>
    <row r="15" spans="1:10" x14ac:dyDescent="0.3">
      <c r="A15" s="63" t="str">
        <f>'[1]Expected Wins'!A15</f>
        <v>Sheffield United</v>
      </c>
      <c r="B15" s="48">
        <f>SUMIFS([1]Fivethirtyeight!$K:$K,[1]Fivethirtyeight!$Q:$Q,'[1]Expected Goals'!$A15,[1]Fivethirtyeight!$O:$O,[1]Cockpit!$C$4+'[1]Expected Goals'!B$1-1)+SUMIFS([1]Fivethirtyeight!$L:$L,[1]Fivethirtyeight!$R:$R,'[1]Expected Goals'!$A15,[1]Fivethirtyeight!$O:$O,[1]Cockpit!$C$4+'[1]Expected Goals'!B$1-1)</f>
        <v>1.82</v>
      </c>
      <c r="C15" s="48">
        <f>SUMIFS([1]Fivethirtyeight!$K:$K,[1]Fivethirtyeight!$Q:$Q,'[1]Expected Goals'!$A15,[1]Fivethirtyeight!$O:$O,[1]Cockpit!$C$4+'[1]Expected Goals'!C$1-1)+SUMIFS([1]Fivethirtyeight!$L:$L,[1]Fivethirtyeight!$R:$R,'[1]Expected Goals'!$A15,[1]Fivethirtyeight!$O:$O,[1]Cockpit!$C$4+'[1]Expected Goals'!C$1-1)</f>
        <v>1.1499999999999999</v>
      </c>
      <c r="D15" s="48">
        <f>SUMIFS([1]Fivethirtyeight!$K:$K,[1]Fivethirtyeight!$Q:$Q,'[1]Expected Goals'!$A15,[1]Fivethirtyeight!$O:$O,[1]Cockpit!$C$4+'[1]Expected Goals'!D$1-1)+SUMIFS([1]Fivethirtyeight!$L:$L,[1]Fivethirtyeight!$R:$R,'[1]Expected Goals'!$A15,[1]Fivethirtyeight!$O:$O,[1]Cockpit!$C$4+'[1]Expected Goals'!D$1-1)</f>
        <v>0.68</v>
      </c>
      <c r="E15" s="48">
        <f>SUMIFS([1]Fivethirtyeight!$K:$K,[1]Fivethirtyeight!$Q:$Q,'[1]Expected Goals'!$A15,[1]Fivethirtyeight!$O:$O,[1]Cockpit!$C$4+'[1]Expected Goals'!E$1-1)+SUMIFS([1]Fivethirtyeight!$L:$L,[1]Fivethirtyeight!$R:$R,'[1]Expected Goals'!$A15,[1]Fivethirtyeight!$O:$O,[1]Cockpit!$C$4+'[1]Expected Goals'!E$1-1)</f>
        <v>0</v>
      </c>
      <c r="F15" s="48">
        <f>SUMIFS([1]Fivethirtyeight!$K:$K,[1]Fivethirtyeight!$Q:$Q,'[1]Expected Goals'!$A15,[1]Fivethirtyeight!$O:$O,[1]Cockpit!$C$4+'[1]Expected Goals'!F$1-1)+SUMIFS([1]Fivethirtyeight!$L:$L,[1]Fivethirtyeight!$R:$R,'[1]Expected Goals'!$A15,[1]Fivethirtyeight!$O:$O,[1]Cockpit!$C$4+'[1]Expected Goals'!F$1-1)</f>
        <v>1.01</v>
      </c>
      <c r="G15" s="48">
        <f>SUMIFS([1]Fivethirtyeight!$K:$K,[1]Fivethirtyeight!$Q:$Q,'[1]Expected Goals'!$A15,[1]Fivethirtyeight!$O:$O,[1]Cockpit!$C$4+'[1]Expected Goals'!G$1-1)+SUMIFS([1]Fivethirtyeight!$L:$L,[1]Fivethirtyeight!$R:$R,'[1]Expected Goals'!$A15,[1]Fivethirtyeight!$O:$O,[1]Cockpit!$C$4+'[1]Expected Goals'!G$1-1)</f>
        <v>0.91</v>
      </c>
      <c r="H15" s="61">
        <f>(AVERAGEIFS([1]Fivethirtyeight!$K:$K,[1]Fivethirtyeight!$Q:$Q,'[1]Expected Goals'!$A15)+AVERAGEIFS([1]Fivethirtyeight!$L:$L,[1]Fivethirtyeight!$R:$R,'[1]Expected Goals'!$A15))/2</f>
        <v>0.94052631578947365</v>
      </c>
      <c r="I15" s="61">
        <f>MIN(_xlfn.MINIFS([1]Fivethirtyeight!$K:$K,[1]Fivethirtyeight!$Q:$Q,'[1]Expected Goals'!$A15),_xlfn.MINIFS([1]Fivethirtyeight!$L:$L,[1]Fivethirtyeight!$R:$R,'[1]Expected Goals'!$A15))</f>
        <v>0.2</v>
      </c>
      <c r="J15" s="61">
        <f>MAX(_xlfn.MAXIFS([1]Fivethirtyeight!$K:$K,[1]Fivethirtyeight!$Q:$Q,'[1]Expected Goals'!$A15),_xlfn.MAXIFS([1]Fivethirtyeight!$L:$L,[1]Fivethirtyeight!$R:$R,'[1]Expected Goals'!$A15))</f>
        <v>1.52</v>
      </c>
    </row>
    <row r="16" spans="1:10" x14ac:dyDescent="0.3">
      <c r="A16" s="63" t="str">
        <f>'[1]Expected Wins'!A16</f>
        <v>Manchester United</v>
      </c>
      <c r="B16" s="48">
        <f>SUMIFS([1]Fivethirtyeight!$K:$K,[1]Fivethirtyeight!$Q:$Q,'[1]Expected Goals'!$A16,[1]Fivethirtyeight!$O:$O,[1]Cockpit!$C$4+'[1]Expected Goals'!B$1-1)+SUMIFS([1]Fivethirtyeight!$L:$L,[1]Fivethirtyeight!$R:$R,'[1]Expected Goals'!$A16,[1]Fivethirtyeight!$O:$O,[1]Cockpit!$C$4+'[1]Expected Goals'!B$1-1)</f>
        <v>3.32</v>
      </c>
      <c r="C16" s="48">
        <f>SUMIFS([1]Fivethirtyeight!$K:$K,[1]Fivethirtyeight!$Q:$Q,'[1]Expected Goals'!$A16,[1]Fivethirtyeight!$O:$O,[1]Cockpit!$C$4+'[1]Expected Goals'!C$1-1)+SUMIFS([1]Fivethirtyeight!$L:$L,[1]Fivethirtyeight!$R:$R,'[1]Expected Goals'!$A16,[1]Fivethirtyeight!$O:$O,[1]Cockpit!$C$4+'[1]Expected Goals'!C$1-1)</f>
        <v>0.83</v>
      </c>
      <c r="D16" s="48">
        <f>SUMIFS([1]Fivethirtyeight!$K:$K,[1]Fivethirtyeight!$Q:$Q,'[1]Expected Goals'!$A16,[1]Fivethirtyeight!$O:$O,[1]Cockpit!$C$4+'[1]Expected Goals'!D$1-1)+SUMIFS([1]Fivethirtyeight!$L:$L,[1]Fivethirtyeight!$R:$R,'[1]Expected Goals'!$A16,[1]Fivethirtyeight!$O:$O,[1]Cockpit!$C$4+'[1]Expected Goals'!D$1-1)</f>
        <v>1.97</v>
      </c>
      <c r="E16" s="48">
        <f>SUMIFS([1]Fivethirtyeight!$K:$K,[1]Fivethirtyeight!$Q:$Q,'[1]Expected Goals'!$A16,[1]Fivethirtyeight!$O:$O,[1]Cockpit!$C$4+'[1]Expected Goals'!E$1-1)+SUMIFS([1]Fivethirtyeight!$L:$L,[1]Fivethirtyeight!$R:$R,'[1]Expected Goals'!$A16,[1]Fivethirtyeight!$O:$O,[1]Cockpit!$C$4+'[1]Expected Goals'!E$1-1)</f>
        <v>0</v>
      </c>
      <c r="F16" s="48">
        <f>SUMIFS([1]Fivethirtyeight!$K:$K,[1]Fivethirtyeight!$Q:$Q,'[1]Expected Goals'!$A16,[1]Fivethirtyeight!$O:$O,[1]Cockpit!$C$4+'[1]Expected Goals'!F$1-1)+SUMIFS([1]Fivethirtyeight!$L:$L,[1]Fivethirtyeight!$R:$R,'[1]Expected Goals'!$A16,[1]Fivethirtyeight!$O:$O,[1]Cockpit!$C$4+'[1]Expected Goals'!F$1-1)</f>
        <v>1.86</v>
      </c>
      <c r="G16" s="48">
        <f>SUMIFS([1]Fivethirtyeight!$K:$K,[1]Fivethirtyeight!$Q:$Q,'[1]Expected Goals'!$A16,[1]Fivethirtyeight!$O:$O,[1]Cockpit!$C$4+'[1]Expected Goals'!G$1-1)+SUMIFS([1]Fivethirtyeight!$L:$L,[1]Fivethirtyeight!$R:$R,'[1]Expected Goals'!$A16,[1]Fivethirtyeight!$O:$O,[1]Cockpit!$C$4+'[1]Expected Goals'!G$1-1)</f>
        <v>1.71</v>
      </c>
      <c r="H16" s="61">
        <f>(AVERAGEIFS([1]Fivethirtyeight!$K:$K,[1]Fivethirtyeight!$Q:$Q,'[1]Expected Goals'!$A16)+AVERAGEIFS([1]Fivethirtyeight!$L:$L,[1]Fivethirtyeight!$R:$R,'[1]Expected Goals'!$A16))/2</f>
        <v>1.841315789473684</v>
      </c>
      <c r="I16" s="61">
        <f>MIN(_xlfn.MINIFS([1]Fivethirtyeight!$K:$K,[1]Fivethirtyeight!$Q:$Q,'[1]Expected Goals'!$A16),_xlfn.MINIFS([1]Fivethirtyeight!$L:$L,[1]Fivethirtyeight!$R:$R,'[1]Expected Goals'!$A16))</f>
        <v>0.83</v>
      </c>
      <c r="J16" s="61">
        <f>MAX(_xlfn.MAXIFS([1]Fivethirtyeight!$K:$K,[1]Fivethirtyeight!$Q:$Q,'[1]Expected Goals'!$A16),_xlfn.MAXIFS([1]Fivethirtyeight!$L:$L,[1]Fivethirtyeight!$R:$R,'[1]Expected Goals'!$A16))</f>
        <v>2.64</v>
      </c>
    </row>
    <row r="17" spans="1:10" x14ac:dyDescent="0.3">
      <c r="A17" s="63" t="str">
        <f>'[1]Expected Wins'!A17</f>
        <v>Leeds United</v>
      </c>
      <c r="B17" s="48">
        <f>SUMIFS([1]Fivethirtyeight!$K:$K,[1]Fivethirtyeight!$Q:$Q,'[1]Expected Goals'!$A17,[1]Fivethirtyeight!$O:$O,[1]Cockpit!$C$4+'[1]Expected Goals'!B$1-1)+SUMIFS([1]Fivethirtyeight!$L:$L,[1]Fivethirtyeight!$R:$R,'[1]Expected Goals'!$A17,[1]Fivethirtyeight!$O:$O,[1]Cockpit!$C$4+'[1]Expected Goals'!B$1-1)</f>
        <v>1.6</v>
      </c>
      <c r="C17" s="48">
        <f>SUMIFS([1]Fivethirtyeight!$K:$K,[1]Fivethirtyeight!$Q:$Q,'[1]Expected Goals'!$A17,[1]Fivethirtyeight!$O:$O,[1]Cockpit!$C$4+'[1]Expected Goals'!C$1-1)+SUMIFS([1]Fivethirtyeight!$L:$L,[1]Fivethirtyeight!$R:$R,'[1]Expected Goals'!$A17,[1]Fivethirtyeight!$O:$O,[1]Cockpit!$C$4+'[1]Expected Goals'!C$1-1)</f>
        <v>1.31</v>
      </c>
      <c r="D17" s="48">
        <f>SUMIFS([1]Fivethirtyeight!$K:$K,[1]Fivethirtyeight!$Q:$Q,'[1]Expected Goals'!$A17,[1]Fivethirtyeight!$O:$O,[1]Cockpit!$C$4+'[1]Expected Goals'!D$1-1)+SUMIFS([1]Fivethirtyeight!$L:$L,[1]Fivethirtyeight!$R:$R,'[1]Expected Goals'!$A17,[1]Fivethirtyeight!$O:$O,[1]Cockpit!$C$4+'[1]Expected Goals'!D$1-1)</f>
        <v>1.17</v>
      </c>
      <c r="E17" s="48">
        <f>SUMIFS([1]Fivethirtyeight!$K:$K,[1]Fivethirtyeight!$Q:$Q,'[1]Expected Goals'!$A17,[1]Fivethirtyeight!$O:$O,[1]Cockpit!$C$4+'[1]Expected Goals'!E$1-1)+SUMIFS([1]Fivethirtyeight!$L:$L,[1]Fivethirtyeight!$R:$R,'[1]Expected Goals'!$A17,[1]Fivethirtyeight!$O:$O,[1]Cockpit!$C$4+'[1]Expected Goals'!E$1-1)</f>
        <v>1.36</v>
      </c>
      <c r="F17" s="48">
        <f>SUMIFS([1]Fivethirtyeight!$K:$K,[1]Fivethirtyeight!$Q:$Q,'[1]Expected Goals'!$A17,[1]Fivethirtyeight!$O:$O,[1]Cockpit!$C$4+'[1]Expected Goals'!F$1-1)+SUMIFS([1]Fivethirtyeight!$L:$L,[1]Fivethirtyeight!$R:$R,'[1]Expected Goals'!$A17,[1]Fivethirtyeight!$O:$O,[1]Cockpit!$C$4+'[1]Expected Goals'!F$1-1)</f>
        <v>1.73</v>
      </c>
      <c r="G17" s="48">
        <f>SUMIFS([1]Fivethirtyeight!$K:$K,[1]Fivethirtyeight!$Q:$Q,'[1]Expected Goals'!$A17,[1]Fivethirtyeight!$O:$O,[1]Cockpit!$C$4+'[1]Expected Goals'!G$1-1)+SUMIFS([1]Fivethirtyeight!$L:$L,[1]Fivethirtyeight!$R:$R,'[1]Expected Goals'!$A17,[1]Fivethirtyeight!$O:$O,[1]Cockpit!$C$4+'[1]Expected Goals'!G$1-1)</f>
        <v>0.47</v>
      </c>
      <c r="H17" s="61">
        <f>(AVERAGEIFS([1]Fivethirtyeight!$K:$K,[1]Fivethirtyeight!$Q:$Q,'[1]Expected Goals'!$A17)+AVERAGEIFS([1]Fivethirtyeight!$L:$L,[1]Fivethirtyeight!$R:$R,'[1]Expected Goals'!$A17))/2</f>
        <v>1.2973684210526315</v>
      </c>
      <c r="I17" s="61">
        <f>MIN(_xlfn.MINIFS([1]Fivethirtyeight!$K:$K,[1]Fivethirtyeight!$Q:$Q,'[1]Expected Goals'!$A17),_xlfn.MINIFS([1]Fivethirtyeight!$L:$L,[1]Fivethirtyeight!$R:$R,'[1]Expected Goals'!$A17))</f>
        <v>0.47</v>
      </c>
      <c r="J17" s="61">
        <f>MAX(_xlfn.MAXIFS([1]Fivethirtyeight!$K:$K,[1]Fivethirtyeight!$Q:$Q,'[1]Expected Goals'!$A17),_xlfn.MAXIFS([1]Fivethirtyeight!$L:$L,[1]Fivethirtyeight!$R:$R,'[1]Expected Goals'!$A17))</f>
        <v>2.0699999999999998</v>
      </c>
    </row>
    <row r="18" spans="1:10" x14ac:dyDescent="0.3">
      <c r="A18" s="63" t="str">
        <f>'[1]Expected Wins'!A18</f>
        <v>Southampton</v>
      </c>
      <c r="B18" s="48">
        <f>SUMIFS([1]Fivethirtyeight!$K:$K,[1]Fivethirtyeight!$Q:$Q,'[1]Expected Goals'!$A18,[1]Fivethirtyeight!$O:$O,[1]Cockpit!$C$4+'[1]Expected Goals'!B$1-1)+SUMIFS([1]Fivethirtyeight!$L:$L,[1]Fivethirtyeight!$R:$R,'[1]Expected Goals'!$A18,[1]Fivethirtyeight!$O:$O,[1]Cockpit!$C$4+'[1]Expected Goals'!B$1-1)</f>
        <v>1.02</v>
      </c>
      <c r="C18" s="48">
        <f>SUMIFS([1]Fivethirtyeight!$K:$K,[1]Fivethirtyeight!$Q:$Q,'[1]Expected Goals'!$A18,[1]Fivethirtyeight!$O:$O,[1]Cockpit!$C$4+'[1]Expected Goals'!C$1-1)+SUMIFS([1]Fivethirtyeight!$L:$L,[1]Fivethirtyeight!$R:$R,'[1]Expected Goals'!$A18,[1]Fivethirtyeight!$O:$O,[1]Cockpit!$C$4+'[1]Expected Goals'!C$1-1)</f>
        <v>1.3900000000000001</v>
      </c>
      <c r="D18" s="48">
        <f>SUMIFS([1]Fivethirtyeight!$K:$K,[1]Fivethirtyeight!$Q:$Q,'[1]Expected Goals'!$A18,[1]Fivethirtyeight!$O:$O,[1]Cockpit!$C$4+'[1]Expected Goals'!D$1-1)+SUMIFS([1]Fivethirtyeight!$L:$L,[1]Fivethirtyeight!$R:$R,'[1]Expected Goals'!$A18,[1]Fivethirtyeight!$O:$O,[1]Cockpit!$C$4+'[1]Expected Goals'!D$1-1)</f>
        <v>1.1499999999999999</v>
      </c>
      <c r="E18" s="48">
        <f>SUMIFS([1]Fivethirtyeight!$K:$K,[1]Fivethirtyeight!$Q:$Q,'[1]Expected Goals'!$A18,[1]Fivethirtyeight!$O:$O,[1]Cockpit!$C$4+'[1]Expected Goals'!E$1-1)+SUMIFS([1]Fivethirtyeight!$L:$L,[1]Fivethirtyeight!$R:$R,'[1]Expected Goals'!$A18,[1]Fivethirtyeight!$O:$O,[1]Cockpit!$C$4+'[1]Expected Goals'!E$1-1)</f>
        <v>0.98</v>
      </c>
      <c r="F18" s="48">
        <f>SUMIFS([1]Fivethirtyeight!$K:$K,[1]Fivethirtyeight!$Q:$Q,'[1]Expected Goals'!$A18,[1]Fivethirtyeight!$O:$O,[1]Cockpit!$C$4+'[1]Expected Goals'!F$1-1)+SUMIFS([1]Fivethirtyeight!$L:$L,[1]Fivethirtyeight!$R:$R,'[1]Expected Goals'!$A18,[1]Fivethirtyeight!$O:$O,[1]Cockpit!$C$4+'[1]Expected Goals'!F$1-1)</f>
        <v>1.26</v>
      </c>
      <c r="G18" s="48">
        <f>SUMIFS([1]Fivethirtyeight!$K:$K,[1]Fivethirtyeight!$Q:$Q,'[1]Expected Goals'!$A18,[1]Fivethirtyeight!$O:$O,[1]Cockpit!$C$4+'[1]Expected Goals'!G$1-1)+SUMIFS([1]Fivethirtyeight!$L:$L,[1]Fivethirtyeight!$R:$R,'[1]Expected Goals'!$A18,[1]Fivethirtyeight!$O:$O,[1]Cockpit!$C$4+'[1]Expected Goals'!G$1-1)</f>
        <v>1.41</v>
      </c>
      <c r="H18" s="61">
        <f>(AVERAGEIFS([1]Fivethirtyeight!$K:$K,[1]Fivethirtyeight!$Q:$Q,'[1]Expected Goals'!$A18)+AVERAGEIFS([1]Fivethirtyeight!$L:$L,[1]Fivethirtyeight!$R:$R,'[1]Expected Goals'!$A18))/2</f>
        <v>1.1813157894736843</v>
      </c>
      <c r="I18" s="61">
        <f>MIN(_xlfn.MINIFS([1]Fivethirtyeight!$K:$K,[1]Fivethirtyeight!$Q:$Q,'[1]Expected Goals'!$A18),_xlfn.MINIFS([1]Fivethirtyeight!$L:$L,[1]Fivethirtyeight!$R:$R,'[1]Expected Goals'!$A18))</f>
        <v>0.27</v>
      </c>
      <c r="J18" s="61">
        <f>MAX(_xlfn.MAXIFS([1]Fivethirtyeight!$K:$K,[1]Fivethirtyeight!$Q:$Q,'[1]Expected Goals'!$A18),_xlfn.MAXIFS([1]Fivethirtyeight!$L:$L,[1]Fivethirtyeight!$R:$R,'[1]Expected Goals'!$A18))</f>
        <v>1.76</v>
      </c>
    </row>
    <row r="19" spans="1:10" x14ac:dyDescent="0.3">
      <c r="A19" s="63" t="str">
        <f>'[1]Expected Wins'!A19</f>
        <v>Wolverhampton</v>
      </c>
      <c r="B19" s="48">
        <f>SUMIFS([1]Fivethirtyeight!$K:$K,[1]Fivethirtyeight!$Q:$Q,'[1]Expected Goals'!$A19,[1]Fivethirtyeight!$O:$O,[1]Cockpit!$C$4+'[1]Expected Goals'!B$1-1)+SUMIFS([1]Fivethirtyeight!$L:$L,[1]Fivethirtyeight!$R:$R,'[1]Expected Goals'!$A19,[1]Fivethirtyeight!$O:$O,[1]Cockpit!$C$4+'[1]Expected Goals'!B$1-1)</f>
        <v>1.34</v>
      </c>
      <c r="C19" s="48">
        <f>SUMIFS([1]Fivethirtyeight!$K:$K,[1]Fivethirtyeight!$Q:$Q,'[1]Expected Goals'!$A19,[1]Fivethirtyeight!$O:$O,[1]Cockpit!$C$4+'[1]Expected Goals'!C$1-1)+SUMIFS([1]Fivethirtyeight!$L:$L,[1]Fivethirtyeight!$R:$R,'[1]Expected Goals'!$A19,[1]Fivethirtyeight!$O:$O,[1]Cockpit!$C$4+'[1]Expected Goals'!C$1-1)</f>
        <v>1.02</v>
      </c>
      <c r="D19" s="48">
        <f>SUMIFS([1]Fivethirtyeight!$K:$K,[1]Fivethirtyeight!$Q:$Q,'[1]Expected Goals'!$A19,[1]Fivethirtyeight!$O:$O,[1]Cockpit!$C$4+'[1]Expected Goals'!D$1-1)+SUMIFS([1]Fivethirtyeight!$L:$L,[1]Fivethirtyeight!$R:$R,'[1]Expected Goals'!$A19,[1]Fivethirtyeight!$O:$O,[1]Cockpit!$C$4+'[1]Expected Goals'!D$1-1)</f>
        <v>1</v>
      </c>
      <c r="E19" s="48">
        <f>SUMIFS([1]Fivethirtyeight!$K:$K,[1]Fivethirtyeight!$Q:$Q,'[1]Expected Goals'!$A19,[1]Fivethirtyeight!$O:$O,[1]Cockpit!$C$4+'[1]Expected Goals'!E$1-1)+SUMIFS([1]Fivethirtyeight!$L:$L,[1]Fivethirtyeight!$R:$R,'[1]Expected Goals'!$A19,[1]Fivethirtyeight!$O:$O,[1]Cockpit!$C$4+'[1]Expected Goals'!E$1-1)</f>
        <v>0</v>
      </c>
      <c r="F19" s="48">
        <f>SUMIFS([1]Fivethirtyeight!$K:$K,[1]Fivethirtyeight!$Q:$Q,'[1]Expected Goals'!$A19,[1]Fivethirtyeight!$O:$O,[1]Cockpit!$C$4+'[1]Expected Goals'!F$1-1)+SUMIFS([1]Fivethirtyeight!$L:$L,[1]Fivethirtyeight!$R:$R,'[1]Expected Goals'!$A19,[1]Fivethirtyeight!$O:$O,[1]Cockpit!$C$4+'[1]Expected Goals'!F$1-1)</f>
        <v>1.21</v>
      </c>
      <c r="G19" s="48">
        <f>SUMIFS([1]Fivethirtyeight!$K:$K,[1]Fivethirtyeight!$Q:$Q,'[1]Expected Goals'!$A19,[1]Fivethirtyeight!$O:$O,[1]Cockpit!$C$4+'[1]Expected Goals'!G$1-1)+SUMIFS([1]Fivethirtyeight!$L:$L,[1]Fivethirtyeight!$R:$R,'[1]Expected Goals'!$A19,[1]Fivethirtyeight!$O:$O,[1]Cockpit!$C$4+'[1]Expected Goals'!G$1-1)</f>
        <v>1</v>
      </c>
      <c r="H19" s="61">
        <f>(AVERAGEIFS([1]Fivethirtyeight!$K:$K,[1]Fivethirtyeight!$Q:$Q,'[1]Expected Goals'!$A19)+AVERAGEIFS([1]Fivethirtyeight!$L:$L,[1]Fivethirtyeight!$R:$R,'[1]Expected Goals'!$A19))/2</f>
        <v>1.1200000000000001</v>
      </c>
      <c r="I19" s="61">
        <f>MIN(_xlfn.MINIFS([1]Fivethirtyeight!$K:$K,[1]Fivethirtyeight!$Q:$Q,'[1]Expected Goals'!$A19),_xlfn.MINIFS([1]Fivethirtyeight!$L:$L,[1]Fivethirtyeight!$R:$R,'[1]Expected Goals'!$A19))</f>
        <v>0.25</v>
      </c>
      <c r="J19" s="61">
        <f>MAX(_xlfn.MAXIFS([1]Fivethirtyeight!$K:$K,[1]Fivethirtyeight!$Q:$Q,'[1]Expected Goals'!$A19),_xlfn.MAXIFS([1]Fivethirtyeight!$L:$L,[1]Fivethirtyeight!$R:$R,'[1]Expected Goals'!$A19))</f>
        <v>1.73</v>
      </c>
    </row>
    <row r="20" spans="1:10" x14ac:dyDescent="0.3">
      <c r="A20" s="63" t="str">
        <f>'[1]Expected Wins'!A20</f>
        <v>Arsenal</v>
      </c>
      <c r="B20" s="48">
        <f>SUMIFS([1]Fivethirtyeight!$K:$K,[1]Fivethirtyeight!$Q:$Q,'[1]Expected Goals'!$A20,[1]Fivethirtyeight!$O:$O,[1]Cockpit!$C$4+'[1]Expected Goals'!B$1-1)+SUMIFS([1]Fivethirtyeight!$L:$L,[1]Fivethirtyeight!$R:$R,'[1]Expected Goals'!$A20,[1]Fivethirtyeight!$O:$O,[1]Cockpit!$C$4+'[1]Expected Goals'!B$1-1)</f>
        <v>1.01</v>
      </c>
      <c r="C20" s="48">
        <f>SUMIFS([1]Fivethirtyeight!$K:$K,[1]Fivethirtyeight!$Q:$Q,'[1]Expected Goals'!$A20,[1]Fivethirtyeight!$O:$O,[1]Cockpit!$C$4+'[1]Expected Goals'!C$1-1)+SUMIFS([1]Fivethirtyeight!$L:$L,[1]Fivethirtyeight!$R:$R,'[1]Expected Goals'!$A20,[1]Fivethirtyeight!$O:$O,[1]Cockpit!$C$4+'[1]Expected Goals'!C$1-1)</f>
        <v>1.33</v>
      </c>
      <c r="D20" s="48">
        <f>SUMIFS([1]Fivethirtyeight!$K:$K,[1]Fivethirtyeight!$Q:$Q,'[1]Expected Goals'!$A20,[1]Fivethirtyeight!$O:$O,[1]Cockpit!$C$4+'[1]Expected Goals'!D$1-1)+SUMIFS([1]Fivethirtyeight!$L:$L,[1]Fivethirtyeight!$R:$R,'[1]Expected Goals'!$A20,[1]Fivethirtyeight!$O:$O,[1]Cockpit!$C$4+'[1]Expected Goals'!D$1-1)</f>
        <v>1.54</v>
      </c>
      <c r="E20" s="48">
        <f>SUMIFS([1]Fivethirtyeight!$K:$K,[1]Fivethirtyeight!$Q:$Q,'[1]Expected Goals'!$A20,[1]Fivethirtyeight!$O:$O,[1]Cockpit!$C$4+'[1]Expected Goals'!E$1-1)+SUMIFS([1]Fivethirtyeight!$L:$L,[1]Fivethirtyeight!$R:$R,'[1]Expected Goals'!$A20,[1]Fivethirtyeight!$O:$O,[1]Cockpit!$C$4+'[1]Expected Goals'!E$1-1)</f>
        <v>1.3</v>
      </c>
      <c r="F20" s="48">
        <f>SUMIFS([1]Fivethirtyeight!$K:$K,[1]Fivethirtyeight!$Q:$Q,'[1]Expected Goals'!$A20,[1]Fivethirtyeight!$O:$O,[1]Cockpit!$C$4+'[1]Expected Goals'!F$1-1)+SUMIFS([1]Fivethirtyeight!$L:$L,[1]Fivethirtyeight!$R:$R,'[1]Expected Goals'!$A20,[1]Fivethirtyeight!$O:$O,[1]Cockpit!$C$4+'[1]Expected Goals'!F$1-1)</f>
        <v>1.29</v>
      </c>
      <c r="G20" s="48">
        <f>SUMIFS([1]Fivethirtyeight!$K:$K,[1]Fivethirtyeight!$Q:$Q,'[1]Expected Goals'!$A20,[1]Fivethirtyeight!$O:$O,[1]Cockpit!$C$4+'[1]Expected Goals'!G$1-1)+SUMIFS([1]Fivethirtyeight!$L:$L,[1]Fivethirtyeight!$R:$R,'[1]Expected Goals'!$A20,[1]Fivethirtyeight!$O:$O,[1]Cockpit!$C$4+'[1]Expected Goals'!G$1-1)</f>
        <v>1.46</v>
      </c>
      <c r="H20" s="61">
        <f>(AVERAGEIFS([1]Fivethirtyeight!$K:$K,[1]Fivethirtyeight!$Q:$Q,'[1]Expected Goals'!$A20)+AVERAGEIFS([1]Fivethirtyeight!$L:$L,[1]Fivethirtyeight!$R:$R,'[1]Expected Goals'!$A20))/2</f>
        <v>1.4486842105263158</v>
      </c>
      <c r="I20" s="61">
        <f>MIN(_xlfn.MINIFS([1]Fivethirtyeight!$K:$K,[1]Fivethirtyeight!$Q:$Q,'[1]Expected Goals'!$A20),_xlfn.MINIFS([1]Fivethirtyeight!$L:$L,[1]Fivethirtyeight!$R:$R,'[1]Expected Goals'!$A20))</f>
        <v>0.9</v>
      </c>
      <c r="J20" s="61">
        <f>MAX(_xlfn.MAXIFS([1]Fivethirtyeight!$K:$K,[1]Fivethirtyeight!$Q:$Q,'[1]Expected Goals'!$A20),_xlfn.MAXIFS([1]Fivethirtyeight!$L:$L,[1]Fivethirtyeight!$R:$R,'[1]Expected Goals'!$A20))</f>
        <v>2.0499999999999998</v>
      </c>
    </row>
    <row r="21" spans="1:10" x14ac:dyDescent="0.3">
      <c r="A21" s="68" t="str">
        <f>'[1]Expected Wins'!A21</f>
        <v>West Ham</v>
      </c>
      <c r="B21" s="49">
        <f>SUMIFS([1]Fivethirtyeight!$K:$K,[1]Fivethirtyeight!$Q:$Q,'[1]Expected Goals'!$A21,[1]Fivethirtyeight!$O:$O,[1]Cockpit!$C$4+'[1]Expected Goals'!B$1-1)+SUMIFS([1]Fivethirtyeight!$L:$L,[1]Fivethirtyeight!$R:$R,'[1]Expected Goals'!$A21,[1]Fivethirtyeight!$O:$O,[1]Cockpit!$C$4+'[1]Expected Goals'!B$1-1)</f>
        <v>0.53</v>
      </c>
      <c r="C21" s="49">
        <f>SUMIFS([1]Fivethirtyeight!$K:$K,[1]Fivethirtyeight!$Q:$Q,'[1]Expected Goals'!$A21,[1]Fivethirtyeight!$O:$O,[1]Cockpit!$C$4+'[1]Expected Goals'!C$1-1)+SUMIFS([1]Fivethirtyeight!$L:$L,[1]Fivethirtyeight!$R:$R,'[1]Expected Goals'!$A21,[1]Fivethirtyeight!$O:$O,[1]Cockpit!$C$4+'[1]Expected Goals'!C$1-1)</f>
        <v>1.76</v>
      </c>
      <c r="D21" s="49">
        <f>SUMIFS([1]Fivethirtyeight!$K:$K,[1]Fivethirtyeight!$Q:$Q,'[1]Expected Goals'!$A21,[1]Fivethirtyeight!$O:$O,[1]Cockpit!$C$4+'[1]Expected Goals'!D$1-1)+SUMIFS([1]Fivethirtyeight!$L:$L,[1]Fivethirtyeight!$R:$R,'[1]Expected Goals'!$A21,[1]Fivethirtyeight!$O:$O,[1]Cockpit!$C$4+'[1]Expected Goals'!D$1-1)</f>
        <v>1.02</v>
      </c>
      <c r="E21" s="49">
        <f>SUMIFS([1]Fivethirtyeight!$K:$K,[1]Fivethirtyeight!$Q:$Q,'[1]Expected Goals'!$A21,[1]Fivethirtyeight!$O:$O,[1]Cockpit!$C$4+'[1]Expected Goals'!E$1-1)+SUMIFS([1]Fivethirtyeight!$L:$L,[1]Fivethirtyeight!$R:$R,'[1]Expected Goals'!$A21,[1]Fivethirtyeight!$O:$O,[1]Cockpit!$C$4+'[1]Expected Goals'!E$1-1)</f>
        <v>1.3</v>
      </c>
      <c r="F21" s="49">
        <f>SUMIFS([1]Fivethirtyeight!$K:$K,[1]Fivethirtyeight!$Q:$Q,'[1]Expected Goals'!$A21,[1]Fivethirtyeight!$O:$O,[1]Cockpit!$C$4+'[1]Expected Goals'!F$1-1)+SUMIFS([1]Fivethirtyeight!$L:$L,[1]Fivethirtyeight!$R:$R,'[1]Expected Goals'!$A21,[1]Fivethirtyeight!$O:$O,[1]Cockpit!$C$4+'[1]Expected Goals'!F$1-1)</f>
        <v>1.1599999999999999</v>
      </c>
      <c r="G21" s="49">
        <f>SUMIFS([1]Fivethirtyeight!$K:$K,[1]Fivethirtyeight!$Q:$Q,'[1]Expected Goals'!$A21,[1]Fivethirtyeight!$O:$O,[1]Cockpit!$C$4+'[1]Expected Goals'!G$1-1)+SUMIFS([1]Fivethirtyeight!$L:$L,[1]Fivethirtyeight!$R:$R,'[1]Expected Goals'!$A21,[1]Fivethirtyeight!$O:$O,[1]Cockpit!$C$4+'[1]Expected Goals'!G$1-1)</f>
        <v>1.32</v>
      </c>
      <c r="H21" s="66">
        <f>(AVERAGEIFS([1]Fivethirtyeight!$K:$K,[1]Fivethirtyeight!$Q:$Q,'[1]Expected Goals'!$A21)+AVERAGEIFS([1]Fivethirtyeight!$L:$L,[1]Fivethirtyeight!$R:$R,'[1]Expected Goals'!$A21))/2</f>
        <v>1.3352631578947369</v>
      </c>
      <c r="I21" s="66">
        <f>MIN(_xlfn.MINIFS([1]Fivethirtyeight!$K:$K,[1]Fivethirtyeight!$Q:$Q,'[1]Expected Goals'!$A21),_xlfn.MINIFS([1]Fivethirtyeight!$L:$L,[1]Fivethirtyeight!$R:$R,'[1]Expected Goals'!$A21))</f>
        <v>0.53</v>
      </c>
      <c r="J21" s="66">
        <f>MAX(_xlfn.MAXIFS([1]Fivethirtyeight!$K:$K,[1]Fivethirtyeight!$Q:$Q,'[1]Expected Goals'!$A21),_xlfn.MAXIFS([1]Fivethirtyeight!$L:$L,[1]Fivethirtyeight!$R:$R,'[1]Expected Goals'!$A21))</f>
        <v>1.97</v>
      </c>
    </row>
  </sheetData>
  <conditionalFormatting sqref="B2:G2">
    <cfRule type="colorScale" priority="20">
      <colorScale>
        <cfvo type="num" val="$V$3"/>
        <cfvo type="num" val="$U$3"/>
        <cfvo type="num" val="$W$3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212E-7EA4-4600-8D1C-A2A06BBE2C7A}">
  <sheetPr>
    <tabColor theme="9" tint="0.39997558519241921"/>
  </sheetPr>
  <dimension ref="A1:K21"/>
  <sheetViews>
    <sheetView workbookViewId="0">
      <selection sqref="A1:K21"/>
    </sheetView>
  </sheetViews>
  <sheetFormatPr defaultRowHeight="15.6" x14ac:dyDescent="0.3"/>
  <sheetData>
    <row r="1" spans="1:11" x14ac:dyDescent="0.3">
      <c r="A1" s="51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840</v>
      </c>
      <c r="I1" s="52" t="s">
        <v>834</v>
      </c>
      <c r="J1" s="52" t="s">
        <v>835</v>
      </c>
      <c r="K1" s="52" t="s">
        <v>836</v>
      </c>
    </row>
    <row r="2" spans="1:11" x14ac:dyDescent="0.3">
      <c r="A2" s="55" t="s">
        <v>16</v>
      </c>
      <c r="B2" s="56">
        <f>SUMIFS([1]Fivethirtyeight!$H:$H,[1]Fivethirtyeight!$Q:$Q,'[1]Expected Wins'!$A2,[1]Fivethirtyeight!$O:$O,[1]Cockpit!$C$4+'[1]Expected Wins'!B$1-1)+SUMIFS([1]Fivethirtyeight!$I:$I,[1]Fivethirtyeight!$R:$R,'[1]Expected Wins'!$A2,[1]Fivethirtyeight!$O:$O,[1]Cockpit!$C$4+'[1]Expected Wins'!B$1-1)</f>
        <v>1.6113</v>
      </c>
      <c r="C2" s="56">
        <f>SUMIFS([1]Fivethirtyeight!$H:$H,[1]Fivethirtyeight!$Q:$Q,'[1]Expected Wins'!$A2,[1]Fivethirtyeight!$O:$O,[1]Cockpit!$C$4+'[1]Expected Wins'!C$1-1)+SUMIFS([1]Fivethirtyeight!$I:$I,[1]Fivethirtyeight!$R:$R,'[1]Expected Wins'!$A2,[1]Fivethirtyeight!$O:$O,[1]Cockpit!$C$4+'[1]Expected Wins'!C$1-1)</f>
        <v>1.5145</v>
      </c>
      <c r="D2" s="56">
        <f>SUMIFS([1]Fivethirtyeight!$H:$H,[1]Fivethirtyeight!$Q:$Q,'[1]Expected Wins'!$A2,[1]Fivethirtyeight!$O:$O,[1]Cockpit!$C$4+'[1]Expected Wins'!D$1-1)+SUMIFS([1]Fivethirtyeight!$I:$I,[1]Fivethirtyeight!$R:$R,'[1]Expected Wins'!$A2,[1]Fivethirtyeight!$O:$O,[1]Cockpit!$C$4+'[1]Expected Wins'!D$1-1)</f>
        <v>0.73350000000000004</v>
      </c>
      <c r="E2" s="56">
        <f>SUMIFS([1]Fivethirtyeight!$H:$H,[1]Fivethirtyeight!$Q:$Q,'[1]Expected Wins'!$A2,[1]Fivethirtyeight!$O:$O,[1]Cockpit!$C$4+'[1]Expected Wins'!E$1-1)+SUMIFS([1]Fivethirtyeight!$I:$I,[1]Fivethirtyeight!$R:$R,'[1]Expected Wins'!$A2,[1]Fivethirtyeight!$O:$O,[1]Cockpit!$C$4+'[1]Expected Wins'!E$1-1)</f>
        <v>0</v>
      </c>
      <c r="F2" s="56">
        <f>SUMIFS([1]Fivethirtyeight!$H:$H,[1]Fivethirtyeight!$Q:$Q,'[1]Expected Wins'!$A2,[1]Fivethirtyeight!$O:$O,[1]Cockpit!$C$4+'[1]Expected Wins'!F$1-1)+SUMIFS([1]Fivethirtyeight!$I:$I,[1]Fivethirtyeight!$R:$R,'[1]Expected Wins'!$A2,[1]Fivethirtyeight!$O:$O,[1]Cockpit!$C$4+'[1]Expected Wins'!F$1-1)</f>
        <v>0.63449999999999995</v>
      </c>
      <c r="G2" s="56">
        <f>SUMIFS([1]Fivethirtyeight!$H:$H,[1]Fivethirtyeight!$Q:$Q,'[1]Expected Wins'!$A2,[1]Fivethirtyeight!$O:$O,[1]Cockpit!$C$4+'[1]Expected Wins'!G$1-1)+SUMIFS([1]Fivethirtyeight!$I:$I,[1]Fivethirtyeight!$R:$R,'[1]Expected Wins'!$A2,[1]Fivethirtyeight!$O:$O,[1]Cockpit!$C$4+'[1]Expected Wins'!G$1-1)</f>
        <v>0.85170000000000001</v>
      </c>
      <c r="H2" s="56">
        <f t="array" ref="H2">SUM((B2:G2-I2)*([1]Cockpit!$H$3:$M$3))</f>
        <v>1.1755435032894739</v>
      </c>
      <c r="I2" s="56">
        <f>(AVERAGEIFS([1]Fivethirtyeight!$H:$H,[1]Fivethirtyeight!$Q:$Q,'[1]Expected Wins'!$A2)+AVERAGEIFS([1]Fivethirtyeight!$I:$I,[1]Fivethirtyeight!$R:$R,'[1]Expected Wins'!$A2))/2</f>
        <v>0.73277631578947355</v>
      </c>
      <c r="J2" s="56">
        <f>MIN(_xlfn.MINIFS([1]Fivethirtyeight!$H:$H,[1]Fivethirtyeight!$Q:$Q,'[1]Expected Wins'!$A2),_xlfn.MINIFS([1]Fivethirtyeight!$I:$I,[1]Fivethirtyeight!$R:$R,'[1]Expected Wins'!$A2))</f>
        <v>0.46960000000000002</v>
      </c>
      <c r="K2" s="56">
        <f>MAX(_xlfn.MAXIFS([1]Fivethirtyeight!$H:$H,[1]Fivethirtyeight!$Q:$Q,'[1]Expected Wins'!$A2),_xlfn.MAXIFS([1]Fivethirtyeight!$I:$I,[1]Fivethirtyeight!$R:$R,'[1]Expected Wins'!$A2))</f>
        <v>0.92869999999999997</v>
      </c>
    </row>
    <row r="3" spans="1:11" x14ac:dyDescent="0.3">
      <c r="A3" s="60" t="s">
        <v>5</v>
      </c>
      <c r="B3" s="48">
        <f>SUMIFS([1]Fivethirtyeight!$H:$H,[1]Fivethirtyeight!$Q:$Q,'[1]Expected Wins'!$A3,[1]Fivethirtyeight!$O:$O,[1]Cockpit!$C$4+'[1]Expected Wins'!B$1-1)+SUMIFS([1]Fivethirtyeight!$I:$I,[1]Fivethirtyeight!$R:$R,'[1]Expected Wins'!$A3,[1]Fivethirtyeight!$O:$O,[1]Cockpit!$C$4+'[1]Expected Wins'!B$1-1)</f>
        <v>0.98889999999999989</v>
      </c>
      <c r="C3" s="48">
        <f>SUMIFS([1]Fivethirtyeight!$H:$H,[1]Fivethirtyeight!$Q:$Q,'[1]Expected Wins'!$A3,[1]Fivethirtyeight!$O:$O,[1]Cockpit!$C$4+'[1]Expected Wins'!C$1-1)+SUMIFS([1]Fivethirtyeight!$I:$I,[1]Fivethirtyeight!$R:$R,'[1]Expected Wins'!$A3,[1]Fivethirtyeight!$O:$O,[1]Cockpit!$C$4+'[1]Expected Wins'!C$1-1)</f>
        <v>0.61750000000000005</v>
      </c>
      <c r="D3" s="48">
        <f>SUMIFS([1]Fivethirtyeight!$H:$H,[1]Fivethirtyeight!$Q:$Q,'[1]Expected Wins'!$A3,[1]Fivethirtyeight!$O:$O,[1]Cockpit!$C$4+'[1]Expected Wins'!D$1-1)+SUMIFS([1]Fivethirtyeight!$I:$I,[1]Fivethirtyeight!$R:$R,'[1]Expected Wins'!$A3,[1]Fivethirtyeight!$O:$O,[1]Cockpit!$C$4+'[1]Expected Wins'!D$1-1)</f>
        <v>0.28620000000000001</v>
      </c>
      <c r="E3" s="48">
        <f>SUMIFS([1]Fivethirtyeight!$H:$H,[1]Fivethirtyeight!$Q:$Q,'[1]Expected Wins'!$A3,[1]Fivethirtyeight!$O:$O,[1]Cockpit!$C$4+'[1]Expected Wins'!E$1-1)+SUMIFS([1]Fivethirtyeight!$I:$I,[1]Fivethirtyeight!$R:$R,'[1]Expected Wins'!$A3,[1]Fivethirtyeight!$O:$O,[1]Cockpit!$C$4+'[1]Expected Wins'!E$1-1)</f>
        <v>0.92419999999999991</v>
      </c>
      <c r="F3" s="48">
        <f>SUMIFS([1]Fivethirtyeight!$H:$H,[1]Fivethirtyeight!$Q:$Q,'[1]Expected Wins'!$A3,[1]Fivethirtyeight!$O:$O,[1]Cockpit!$C$4+'[1]Expected Wins'!F$1-1)+SUMIFS([1]Fivethirtyeight!$I:$I,[1]Fivethirtyeight!$R:$R,'[1]Expected Wins'!$A3,[1]Fivethirtyeight!$O:$O,[1]Cockpit!$C$4+'[1]Expected Wins'!F$1-1)</f>
        <v>0.496</v>
      </c>
      <c r="G3" s="48">
        <f>SUMIFS([1]Fivethirtyeight!$H:$H,[1]Fivethirtyeight!$Q:$Q,'[1]Expected Wins'!$A3,[1]Fivethirtyeight!$O:$O,[1]Cockpit!$C$4+'[1]Expected Wins'!G$1-1)+SUMIFS([1]Fivethirtyeight!$I:$I,[1]Fivethirtyeight!$R:$R,'[1]Expected Wins'!$A3,[1]Fivethirtyeight!$O:$O,[1]Cockpit!$C$4+'[1]Expected Wins'!G$1-1)</f>
        <v>0.30740000000000001</v>
      </c>
      <c r="H3" s="61">
        <f t="array" ref="H3">SUM((B3:G3-I3)*([1]Cockpit!$H$3:$M$3))</f>
        <v>0.63493815789473684</v>
      </c>
      <c r="I3" s="61">
        <f>(AVERAGEIFS([1]Fivethirtyeight!$H:$H,[1]Fivethirtyeight!$Q:$Q,'[1]Expected Wins'!$A3)+AVERAGEIFS([1]Fivethirtyeight!$I:$I,[1]Fivethirtyeight!$R:$R,'[1]Expected Wins'!$A3))/2</f>
        <v>0.45226315789473681</v>
      </c>
      <c r="J3" s="61">
        <f>MIN(_xlfn.MINIFS([1]Fivethirtyeight!$H:$H,[1]Fivethirtyeight!$Q:$Q,'[1]Expected Wins'!$A3),_xlfn.MINIFS([1]Fivethirtyeight!$I:$I,[1]Fivethirtyeight!$R:$R,'[1]Expected Wins'!$A3))</f>
        <v>7.1800000000000003E-2</v>
      </c>
      <c r="K3" s="61">
        <f>MAX(_xlfn.MAXIFS([1]Fivethirtyeight!$H:$H,[1]Fivethirtyeight!$Q:$Q,'[1]Expected Wins'!$A3),_xlfn.MAXIFS([1]Fivethirtyeight!$I:$I,[1]Fivethirtyeight!$R:$R,'[1]Expected Wins'!$A3))</f>
        <v>0.73499999999999999</v>
      </c>
    </row>
    <row r="4" spans="1:11" x14ac:dyDescent="0.3">
      <c r="A4" s="60" t="s">
        <v>28</v>
      </c>
      <c r="B4" s="48">
        <f>SUMIFS([1]Fivethirtyeight!$H:$H,[1]Fivethirtyeight!$Q:$Q,'[1]Expected Wins'!$A4,[1]Fivethirtyeight!$O:$O,[1]Cockpit!$C$4+'[1]Expected Wins'!B$1-1)+SUMIFS([1]Fivethirtyeight!$I:$I,[1]Fivethirtyeight!$R:$R,'[1]Expected Wins'!$A4,[1]Fivethirtyeight!$O:$O,[1]Cockpit!$C$4+'[1]Expected Wins'!B$1-1)</f>
        <v>0.98069999999999991</v>
      </c>
      <c r="C4" s="48">
        <f>SUMIFS([1]Fivethirtyeight!$H:$H,[1]Fivethirtyeight!$Q:$Q,'[1]Expected Wins'!$A4,[1]Fivethirtyeight!$O:$O,[1]Cockpit!$C$4+'[1]Expected Wins'!C$1-1)+SUMIFS([1]Fivethirtyeight!$I:$I,[1]Fivethirtyeight!$R:$R,'[1]Expected Wins'!$A4,[1]Fivethirtyeight!$O:$O,[1]Cockpit!$C$4+'[1]Expected Wins'!C$1-1)</f>
        <v>0.14949999999999999</v>
      </c>
      <c r="D4" s="48">
        <f>SUMIFS([1]Fivethirtyeight!$H:$H,[1]Fivethirtyeight!$Q:$Q,'[1]Expected Wins'!$A4,[1]Fivethirtyeight!$O:$O,[1]Cockpit!$C$4+'[1]Expected Wins'!D$1-1)+SUMIFS([1]Fivethirtyeight!$I:$I,[1]Fivethirtyeight!$R:$R,'[1]Expected Wins'!$A4,[1]Fivethirtyeight!$O:$O,[1]Cockpit!$C$4+'[1]Expected Wins'!D$1-1)</f>
        <v>0.48010000000000003</v>
      </c>
      <c r="E4" s="48">
        <f>SUMIFS([1]Fivethirtyeight!$H:$H,[1]Fivethirtyeight!$Q:$Q,'[1]Expected Wins'!$A4,[1]Fivethirtyeight!$O:$O,[1]Cockpit!$C$4+'[1]Expected Wins'!E$1-1)+SUMIFS([1]Fivethirtyeight!$I:$I,[1]Fivethirtyeight!$R:$R,'[1]Expected Wins'!$A4,[1]Fivethirtyeight!$O:$O,[1]Cockpit!$C$4+'[1]Expected Wins'!E$1-1)</f>
        <v>0</v>
      </c>
      <c r="F4" s="48">
        <f>SUMIFS([1]Fivethirtyeight!$H:$H,[1]Fivethirtyeight!$Q:$Q,'[1]Expected Wins'!$A4,[1]Fivethirtyeight!$O:$O,[1]Cockpit!$C$4+'[1]Expected Wins'!F$1-1)+SUMIFS([1]Fivethirtyeight!$I:$I,[1]Fivethirtyeight!$R:$R,'[1]Expected Wins'!$A4,[1]Fivethirtyeight!$O:$O,[1]Cockpit!$C$4+'[1]Expected Wins'!F$1-1)</f>
        <v>0.54110000000000003</v>
      </c>
      <c r="G4" s="48">
        <f>SUMIFS([1]Fivethirtyeight!$H:$H,[1]Fivethirtyeight!$Q:$Q,'[1]Expected Wins'!$A4,[1]Fivethirtyeight!$O:$O,[1]Cockpit!$C$4+'[1]Expected Wins'!G$1-1)+SUMIFS([1]Fivethirtyeight!$I:$I,[1]Fivethirtyeight!$R:$R,'[1]Expected Wins'!$A4,[1]Fivethirtyeight!$O:$O,[1]Cockpit!$C$4+'[1]Expected Wins'!G$1-1)</f>
        <v>0.26150000000000001</v>
      </c>
      <c r="H4" s="61">
        <f t="array" ref="H4">SUM((B4:G4-I4)*([1]Cockpit!$H$3:$M$3))</f>
        <v>0.51437319078947352</v>
      </c>
      <c r="I4" s="61">
        <f>(AVERAGEIFS([1]Fivethirtyeight!$H:$H,[1]Fivethirtyeight!$Q:$Q,'[1]Expected Wins'!$A4)+AVERAGEIFS([1]Fivethirtyeight!$I:$I,[1]Fivethirtyeight!$R:$R,'[1]Expected Wins'!$A4))/2</f>
        <v>0.35712631578947368</v>
      </c>
      <c r="J4" s="61">
        <f>MIN(_xlfn.MINIFS([1]Fivethirtyeight!$H:$H,[1]Fivethirtyeight!$Q:$Q,'[1]Expected Wins'!$A4),_xlfn.MINIFS([1]Fivethirtyeight!$I:$I,[1]Fivethirtyeight!$R:$R,'[1]Expected Wins'!$A4))</f>
        <v>3.5900000000000001E-2</v>
      </c>
      <c r="K4" s="61">
        <f>MAX(_xlfn.MAXIFS([1]Fivethirtyeight!$H:$H,[1]Fivethirtyeight!$Q:$Q,'[1]Expected Wins'!$A4),_xlfn.MAXIFS([1]Fivethirtyeight!$I:$I,[1]Fivethirtyeight!$R:$R,'[1]Expected Wins'!$A4))</f>
        <v>0.56799999999999995</v>
      </c>
    </row>
    <row r="5" spans="1:11" x14ac:dyDescent="0.3">
      <c r="A5" s="60" t="s">
        <v>9</v>
      </c>
      <c r="B5" s="48">
        <f>SUMIFS([1]Fivethirtyeight!$H:$H,[1]Fivethirtyeight!$Q:$Q,'[1]Expected Wins'!$A5,[1]Fivethirtyeight!$O:$O,[1]Cockpit!$C$4+'[1]Expected Wins'!B$1-1)+SUMIFS([1]Fivethirtyeight!$I:$I,[1]Fivethirtyeight!$R:$R,'[1]Expected Wins'!$A5,[1]Fivethirtyeight!$O:$O,[1]Cockpit!$C$4+'[1]Expected Wins'!B$1-1)</f>
        <v>0.8115</v>
      </c>
      <c r="C5" s="48">
        <f>SUMIFS([1]Fivethirtyeight!$H:$H,[1]Fivethirtyeight!$Q:$Q,'[1]Expected Wins'!$A5,[1]Fivethirtyeight!$O:$O,[1]Cockpit!$C$4+'[1]Expected Wins'!C$1-1)+SUMIFS([1]Fivethirtyeight!$I:$I,[1]Fivethirtyeight!$R:$R,'[1]Expected Wins'!$A5,[1]Fivethirtyeight!$O:$O,[1]Cockpit!$C$4+'[1]Expected Wins'!C$1-1)</f>
        <v>0.4622</v>
      </c>
      <c r="D5" s="48">
        <f>SUMIFS([1]Fivethirtyeight!$H:$H,[1]Fivethirtyeight!$Q:$Q,'[1]Expected Wins'!$A5,[1]Fivethirtyeight!$O:$O,[1]Cockpit!$C$4+'[1]Expected Wins'!D$1-1)+SUMIFS([1]Fivethirtyeight!$I:$I,[1]Fivethirtyeight!$R:$R,'[1]Expected Wins'!$A5,[1]Fivethirtyeight!$O:$O,[1]Cockpit!$C$4+'[1]Expected Wins'!D$1-1)</f>
        <v>0.45250000000000001</v>
      </c>
      <c r="E5" s="48">
        <f>SUMIFS([1]Fivethirtyeight!$H:$H,[1]Fivethirtyeight!$Q:$Q,'[1]Expected Wins'!$A5,[1]Fivethirtyeight!$O:$O,[1]Cockpit!$C$4+'[1]Expected Wins'!E$1-1)+SUMIFS([1]Fivethirtyeight!$I:$I,[1]Fivethirtyeight!$R:$R,'[1]Expected Wins'!$A5,[1]Fivethirtyeight!$O:$O,[1]Cockpit!$C$4+'[1]Expected Wins'!E$1-1)</f>
        <v>0.37180000000000002</v>
      </c>
      <c r="F5" s="48">
        <f>SUMIFS([1]Fivethirtyeight!$H:$H,[1]Fivethirtyeight!$Q:$Q,'[1]Expected Wins'!$A5,[1]Fivethirtyeight!$O:$O,[1]Cockpit!$C$4+'[1]Expected Wins'!F$1-1)+SUMIFS([1]Fivethirtyeight!$I:$I,[1]Fivethirtyeight!$R:$R,'[1]Expected Wins'!$A5,[1]Fivethirtyeight!$O:$O,[1]Cockpit!$C$4+'[1]Expected Wins'!F$1-1)</f>
        <v>0.50480000000000003</v>
      </c>
      <c r="G5" s="48">
        <f>SUMIFS([1]Fivethirtyeight!$H:$H,[1]Fivethirtyeight!$Q:$Q,'[1]Expected Wins'!$A5,[1]Fivethirtyeight!$O:$O,[1]Cockpit!$C$4+'[1]Expected Wins'!G$1-1)+SUMIFS([1]Fivethirtyeight!$I:$I,[1]Fivethirtyeight!$R:$R,'[1]Expected Wins'!$A5,[1]Fivethirtyeight!$O:$O,[1]Cockpit!$C$4+'[1]Expected Wins'!G$1-1)</f>
        <v>0.1676</v>
      </c>
      <c r="H5" s="61">
        <f t="array" ref="H5">SUM((B5:G5-I5)*([1]Cockpit!$H$3:$M$3))</f>
        <v>0.5061203125</v>
      </c>
      <c r="I5" s="61">
        <f>(AVERAGEIFS([1]Fivethirtyeight!$H:$H,[1]Fivethirtyeight!$Q:$Q,'[1]Expected Wins'!$A5)+AVERAGEIFS([1]Fivethirtyeight!$I:$I,[1]Fivethirtyeight!$R:$R,'[1]Expected Wins'!$A5))/2</f>
        <v>0.37225000000000003</v>
      </c>
      <c r="J5" s="61">
        <f>MIN(_xlfn.MINIFS([1]Fivethirtyeight!$H:$H,[1]Fivethirtyeight!$Q:$Q,'[1]Expected Wins'!$A5),_xlfn.MINIFS([1]Fivethirtyeight!$I:$I,[1]Fivethirtyeight!$R:$R,'[1]Expected Wins'!$A5))</f>
        <v>6.6699999999999995E-2</v>
      </c>
      <c r="K5" s="61">
        <f>MAX(_xlfn.MAXIFS([1]Fivethirtyeight!$H:$H,[1]Fivethirtyeight!$Q:$Q,'[1]Expected Wins'!$A5),_xlfn.MAXIFS([1]Fivethirtyeight!$I:$I,[1]Fivethirtyeight!$R:$R,'[1]Expected Wins'!$A5))</f>
        <v>0.6472</v>
      </c>
    </row>
    <row r="6" spans="1:11" x14ac:dyDescent="0.3">
      <c r="A6" s="60" t="s">
        <v>20</v>
      </c>
      <c r="B6" s="48">
        <f>SUMIFS([1]Fivethirtyeight!$H:$H,[1]Fivethirtyeight!$Q:$Q,'[1]Expected Wins'!$A6,[1]Fivethirtyeight!$O:$O,[1]Cockpit!$C$4+'[1]Expected Wins'!B$1-1)+SUMIFS([1]Fivethirtyeight!$I:$I,[1]Fivethirtyeight!$R:$R,'[1]Expected Wins'!$A6,[1]Fivethirtyeight!$O:$O,[1]Cockpit!$C$4+'[1]Expected Wins'!B$1-1)</f>
        <v>1.1375</v>
      </c>
      <c r="C6" s="48">
        <f>SUMIFS([1]Fivethirtyeight!$H:$H,[1]Fivethirtyeight!$Q:$Q,'[1]Expected Wins'!$A6,[1]Fivethirtyeight!$O:$O,[1]Cockpit!$C$4+'[1]Expected Wins'!C$1-1)+SUMIFS([1]Fivethirtyeight!$I:$I,[1]Fivethirtyeight!$R:$R,'[1]Expected Wins'!$A6,[1]Fivethirtyeight!$O:$O,[1]Cockpit!$C$4+'[1]Expected Wins'!C$1-1)</f>
        <v>0.69320000000000004</v>
      </c>
      <c r="D6" s="48">
        <f>SUMIFS([1]Fivethirtyeight!$H:$H,[1]Fivethirtyeight!$Q:$Q,'[1]Expected Wins'!$A6,[1]Fivethirtyeight!$O:$O,[1]Cockpit!$C$4+'[1]Expected Wins'!D$1-1)+SUMIFS([1]Fivethirtyeight!$I:$I,[1]Fivethirtyeight!$R:$R,'[1]Expected Wins'!$A6,[1]Fivethirtyeight!$O:$O,[1]Cockpit!$C$4+'[1]Expected Wins'!D$1-1)</f>
        <v>0.53469999999999995</v>
      </c>
      <c r="E6" s="48">
        <f>SUMIFS([1]Fivethirtyeight!$H:$H,[1]Fivethirtyeight!$Q:$Q,'[1]Expected Wins'!$A6,[1]Fivethirtyeight!$O:$O,[1]Cockpit!$C$4+'[1]Expected Wins'!E$1-1)+SUMIFS([1]Fivethirtyeight!$I:$I,[1]Fivethirtyeight!$R:$R,'[1]Expected Wins'!$A6,[1]Fivethirtyeight!$O:$O,[1]Cockpit!$C$4+'[1]Expected Wins'!E$1-1)</f>
        <v>0</v>
      </c>
      <c r="F6" s="48">
        <f>SUMIFS([1]Fivethirtyeight!$H:$H,[1]Fivethirtyeight!$Q:$Q,'[1]Expected Wins'!$A6,[1]Fivethirtyeight!$O:$O,[1]Cockpit!$C$4+'[1]Expected Wins'!F$1-1)+SUMIFS([1]Fivethirtyeight!$I:$I,[1]Fivethirtyeight!$R:$R,'[1]Expected Wins'!$A6,[1]Fivethirtyeight!$O:$O,[1]Cockpit!$C$4+'[1]Expected Wins'!F$1-1)</f>
        <v>0.4325</v>
      </c>
      <c r="G6" s="48">
        <f>SUMIFS([1]Fivethirtyeight!$H:$H,[1]Fivethirtyeight!$Q:$Q,'[1]Expected Wins'!$A6,[1]Fivethirtyeight!$O:$O,[1]Cockpit!$C$4+'[1]Expected Wins'!G$1-1)+SUMIFS([1]Fivethirtyeight!$I:$I,[1]Fivethirtyeight!$R:$R,'[1]Expected Wins'!$A6,[1]Fivethirtyeight!$O:$O,[1]Cockpit!$C$4+'[1]Expected Wins'!G$1-1)</f>
        <v>0.62619999999999998</v>
      </c>
      <c r="H6" s="61">
        <f t="array" ref="H6">SUM((B6:G6-I6)*([1]Cockpit!$H$3:$M$3))</f>
        <v>0.47953980263157875</v>
      </c>
      <c r="I6" s="61">
        <f>(AVERAGEIFS([1]Fivethirtyeight!$H:$H,[1]Fivethirtyeight!$Q:$Q,'[1]Expected Wins'!$A6)+AVERAGEIFS([1]Fivethirtyeight!$I:$I,[1]Fivethirtyeight!$R:$R,'[1]Expected Wins'!$A6))/2</f>
        <v>0.60182105263157903</v>
      </c>
      <c r="J6" s="61">
        <f>MIN(_xlfn.MINIFS([1]Fivethirtyeight!$H:$H,[1]Fivethirtyeight!$Q:$Q,'[1]Expected Wins'!$A6),_xlfn.MINIFS([1]Fivethirtyeight!$I:$I,[1]Fivethirtyeight!$R:$R,'[1]Expected Wins'!$A6))</f>
        <v>0.25369999999999998</v>
      </c>
      <c r="K6" s="61">
        <f>MAX(_xlfn.MAXIFS([1]Fivethirtyeight!$H:$H,[1]Fivethirtyeight!$Q:$Q,'[1]Expected Wins'!$A6),_xlfn.MAXIFS([1]Fivethirtyeight!$I:$I,[1]Fivethirtyeight!$R:$R,'[1]Expected Wins'!$A6))</f>
        <v>0.8901</v>
      </c>
    </row>
    <row r="7" spans="1:11" x14ac:dyDescent="0.3">
      <c r="A7" s="60" t="s">
        <v>647</v>
      </c>
      <c r="B7" s="48">
        <f>SUMIFS([1]Fivethirtyeight!$H:$H,[1]Fivethirtyeight!$Q:$Q,'[1]Expected Wins'!$A7,[1]Fivethirtyeight!$O:$O,[1]Cockpit!$C$4+'[1]Expected Wins'!B$1-1)+SUMIFS([1]Fivethirtyeight!$I:$I,[1]Fivethirtyeight!$R:$R,'[1]Expected Wins'!$A7,[1]Fivethirtyeight!$O:$O,[1]Cockpit!$C$4+'[1]Expected Wins'!B$1-1)</f>
        <v>0.45539999999999997</v>
      </c>
      <c r="C7" s="48">
        <f>SUMIFS([1]Fivethirtyeight!$H:$H,[1]Fivethirtyeight!$Q:$Q,'[1]Expected Wins'!$A7,[1]Fivethirtyeight!$O:$O,[1]Cockpit!$C$4+'[1]Expected Wins'!C$1-1)+SUMIFS([1]Fivethirtyeight!$I:$I,[1]Fivethirtyeight!$R:$R,'[1]Expected Wins'!$A7,[1]Fivethirtyeight!$O:$O,[1]Cockpit!$C$4+'[1]Expected Wins'!C$1-1)</f>
        <v>0.35110000000000002</v>
      </c>
      <c r="D7" s="48">
        <f>SUMIFS([1]Fivethirtyeight!$H:$H,[1]Fivethirtyeight!$Q:$Q,'[1]Expected Wins'!$A7,[1]Fivethirtyeight!$O:$O,[1]Cockpit!$C$4+'[1]Expected Wins'!D$1-1)+SUMIFS([1]Fivethirtyeight!$I:$I,[1]Fivethirtyeight!$R:$R,'[1]Expected Wins'!$A7,[1]Fivethirtyeight!$O:$O,[1]Cockpit!$C$4+'[1]Expected Wins'!D$1-1)</f>
        <v>0.24160000000000001</v>
      </c>
      <c r="E7" s="48">
        <f>SUMIFS([1]Fivethirtyeight!$H:$H,[1]Fivethirtyeight!$Q:$Q,'[1]Expected Wins'!$A7,[1]Fivethirtyeight!$O:$O,[1]Cockpit!$C$4+'[1]Expected Wins'!E$1-1)+SUMIFS([1]Fivethirtyeight!$I:$I,[1]Fivethirtyeight!$R:$R,'[1]Expected Wins'!$A7,[1]Fivethirtyeight!$O:$O,[1]Cockpit!$C$4+'[1]Expected Wins'!E$1-1)</f>
        <v>0</v>
      </c>
      <c r="F7" s="48">
        <f>SUMIFS([1]Fivethirtyeight!$H:$H,[1]Fivethirtyeight!$Q:$Q,'[1]Expected Wins'!$A7,[1]Fivethirtyeight!$O:$O,[1]Cockpit!$C$4+'[1]Expected Wins'!F$1-1)+SUMIFS([1]Fivethirtyeight!$I:$I,[1]Fivethirtyeight!$R:$R,'[1]Expected Wins'!$A7,[1]Fivethirtyeight!$O:$O,[1]Cockpit!$C$4+'[1]Expected Wins'!F$1-1)</f>
        <v>4.0500000000000001E-2</v>
      </c>
      <c r="G7" s="48">
        <f>SUMIFS([1]Fivethirtyeight!$H:$H,[1]Fivethirtyeight!$Q:$Q,'[1]Expected Wins'!$A7,[1]Fivethirtyeight!$O:$O,[1]Cockpit!$C$4+'[1]Expected Wins'!G$1-1)+SUMIFS([1]Fivethirtyeight!$I:$I,[1]Fivethirtyeight!$R:$R,'[1]Expected Wins'!$A7,[1]Fivethirtyeight!$O:$O,[1]Cockpit!$C$4+'[1]Expected Wins'!G$1-1)</f>
        <v>0.29149999999999998</v>
      </c>
      <c r="H7" s="61">
        <f t="array" ref="H7">SUM((B7:G7-I7)*([1]Cockpit!$H$3:$M$3))</f>
        <v>0.33833149671052631</v>
      </c>
      <c r="I7" s="61">
        <f>(AVERAGEIFS([1]Fivethirtyeight!$H:$H,[1]Fivethirtyeight!$Q:$Q,'[1]Expected Wins'!$A7)+AVERAGEIFS([1]Fivethirtyeight!$I:$I,[1]Fivethirtyeight!$R:$R,'[1]Expected Wins'!$A7))/2</f>
        <v>0.18522368421052632</v>
      </c>
      <c r="J7" s="61">
        <f>MIN(_xlfn.MINIFS([1]Fivethirtyeight!$H:$H,[1]Fivethirtyeight!$Q:$Q,'[1]Expected Wins'!$A7),_xlfn.MINIFS([1]Fivethirtyeight!$I:$I,[1]Fivethirtyeight!$R:$R,'[1]Expected Wins'!$A7))</f>
        <v>1.01E-2</v>
      </c>
      <c r="K7" s="61">
        <f>MAX(_xlfn.MAXIFS([1]Fivethirtyeight!$H:$H,[1]Fivethirtyeight!$Q:$Q,'[1]Expected Wins'!$A7),_xlfn.MAXIFS([1]Fivethirtyeight!$I:$I,[1]Fivethirtyeight!$R:$R,'[1]Expected Wins'!$A7))</f>
        <v>0.35110000000000002</v>
      </c>
    </row>
    <row r="8" spans="1:11" x14ac:dyDescent="0.3">
      <c r="A8" s="60" t="s">
        <v>27</v>
      </c>
      <c r="B8" s="48">
        <f>SUMIFS([1]Fivethirtyeight!$H:$H,[1]Fivethirtyeight!$Q:$Q,'[1]Expected Wins'!$A8,[1]Fivethirtyeight!$O:$O,[1]Cockpit!$C$4+'[1]Expected Wins'!B$1-1)+SUMIFS([1]Fivethirtyeight!$I:$I,[1]Fivethirtyeight!$R:$R,'[1]Expected Wins'!$A8,[1]Fivethirtyeight!$O:$O,[1]Cockpit!$C$4+'[1]Expected Wins'!B$1-1)</f>
        <v>0.85340000000000005</v>
      </c>
      <c r="C8" s="48">
        <f>SUMIFS([1]Fivethirtyeight!$H:$H,[1]Fivethirtyeight!$Q:$Q,'[1]Expected Wins'!$A8,[1]Fivethirtyeight!$O:$O,[1]Cockpit!$C$4+'[1]Expected Wins'!C$1-1)+SUMIFS([1]Fivethirtyeight!$I:$I,[1]Fivethirtyeight!$R:$R,'[1]Expected Wins'!$A8,[1]Fivethirtyeight!$O:$O,[1]Cockpit!$C$4+'[1]Expected Wins'!C$1-1)</f>
        <v>0.30959999999999999</v>
      </c>
      <c r="D8" s="48">
        <f>SUMIFS([1]Fivethirtyeight!$H:$H,[1]Fivethirtyeight!$Q:$Q,'[1]Expected Wins'!$A8,[1]Fivethirtyeight!$O:$O,[1]Cockpit!$C$4+'[1]Expected Wins'!D$1-1)+SUMIFS([1]Fivethirtyeight!$I:$I,[1]Fivethirtyeight!$R:$R,'[1]Expected Wins'!$A8,[1]Fivethirtyeight!$O:$O,[1]Cockpit!$C$4+'[1]Expected Wins'!D$1-1)</f>
        <v>0.58350000000000002</v>
      </c>
      <c r="E8" s="48">
        <f>SUMIFS([1]Fivethirtyeight!$H:$H,[1]Fivethirtyeight!$Q:$Q,'[1]Expected Wins'!$A8,[1]Fivethirtyeight!$O:$O,[1]Cockpit!$C$4+'[1]Expected Wins'!E$1-1)+SUMIFS([1]Fivethirtyeight!$I:$I,[1]Fivethirtyeight!$R:$R,'[1]Expected Wins'!$A8,[1]Fivethirtyeight!$O:$O,[1]Cockpit!$C$4+'[1]Expected Wins'!E$1-1)</f>
        <v>0</v>
      </c>
      <c r="F8" s="48">
        <f>SUMIFS([1]Fivethirtyeight!$H:$H,[1]Fivethirtyeight!$Q:$Q,'[1]Expected Wins'!$A8,[1]Fivethirtyeight!$O:$O,[1]Cockpit!$C$4+'[1]Expected Wins'!F$1-1)+SUMIFS([1]Fivethirtyeight!$I:$I,[1]Fivethirtyeight!$R:$R,'[1]Expected Wins'!$A8,[1]Fivethirtyeight!$O:$O,[1]Cockpit!$C$4+'[1]Expected Wins'!F$1-1)</f>
        <v>0.14069999999999999</v>
      </c>
      <c r="G8" s="48">
        <f>SUMIFS([1]Fivethirtyeight!$H:$H,[1]Fivethirtyeight!$Q:$Q,'[1]Expected Wins'!$A8,[1]Fivethirtyeight!$O:$O,[1]Cockpit!$C$4+'[1]Expected Wins'!G$1-1)+SUMIFS([1]Fivethirtyeight!$I:$I,[1]Fivethirtyeight!$R:$R,'[1]Expected Wins'!$A8,[1]Fivethirtyeight!$O:$O,[1]Cockpit!$C$4+'[1]Expected Wins'!G$1-1)</f>
        <v>0.3241</v>
      </c>
      <c r="H8" s="61">
        <f t="array" ref="H8">SUM((B8:G8-I8)*([1]Cockpit!$H$3:$M$3))</f>
        <v>0.32664161184210533</v>
      </c>
      <c r="I8" s="61">
        <f>(AVERAGEIFS([1]Fivethirtyeight!$H:$H,[1]Fivethirtyeight!$Q:$Q,'[1]Expected Wins'!$A8)+AVERAGEIFS([1]Fivethirtyeight!$I:$I,[1]Fivethirtyeight!$R:$R,'[1]Expected Wins'!$A8))/2</f>
        <v>0.42989473684210527</v>
      </c>
      <c r="J8" s="61">
        <f>MIN(_xlfn.MINIFS([1]Fivethirtyeight!$H:$H,[1]Fivethirtyeight!$Q:$Q,'[1]Expected Wins'!$A8),_xlfn.MINIFS([1]Fivethirtyeight!$I:$I,[1]Fivethirtyeight!$R:$R,'[1]Expected Wins'!$A8))</f>
        <v>9.5699999999999993E-2</v>
      </c>
      <c r="K8" s="61">
        <f>MAX(_xlfn.MAXIFS([1]Fivethirtyeight!$H:$H,[1]Fivethirtyeight!$Q:$Q,'[1]Expected Wins'!$A8),_xlfn.MAXIFS([1]Fivethirtyeight!$I:$I,[1]Fivethirtyeight!$R:$R,'[1]Expected Wins'!$A8))</f>
        <v>0.66759999999999997</v>
      </c>
    </row>
    <row r="9" spans="1:11" x14ac:dyDescent="0.3">
      <c r="A9" s="60" t="s">
        <v>539</v>
      </c>
      <c r="B9" s="48">
        <f>SUMIFS([1]Fivethirtyeight!$H:$H,[1]Fivethirtyeight!$Q:$Q,'[1]Expected Wins'!$A9,[1]Fivethirtyeight!$O:$O,[1]Cockpit!$C$4+'[1]Expected Wins'!B$1-1)+SUMIFS([1]Fivethirtyeight!$I:$I,[1]Fivethirtyeight!$R:$R,'[1]Expected Wins'!$A9,[1]Fivethirtyeight!$O:$O,[1]Cockpit!$C$4+'[1]Expected Wins'!B$1-1)</f>
        <v>0.69979999999999998</v>
      </c>
      <c r="C9" s="48">
        <f>SUMIFS([1]Fivethirtyeight!$H:$H,[1]Fivethirtyeight!$Q:$Q,'[1]Expected Wins'!$A9,[1]Fivethirtyeight!$O:$O,[1]Cockpit!$C$4+'[1]Expected Wins'!C$1-1)+SUMIFS([1]Fivethirtyeight!$I:$I,[1]Fivethirtyeight!$R:$R,'[1]Expected Wins'!$A9,[1]Fivethirtyeight!$O:$O,[1]Cockpit!$C$4+'[1]Expected Wins'!C$1-1)</f>
        <v>0.1119</v>
      </c>
      <c r="D9" s="48">
        <f>SUMIFS([1]Fivethirtyeight!$H:$H,[1]Fivethirtyeight!$Q:$Q,'[1]Expected Wins'!$A9,[1]Fivethirtyeight!$O:$O,[1]Cockpit!$C$4+'[1]Expected Wins'!D$1-1)+SUMIFS([1]Fivethirtyeight!$I:$I,[1]Fivethirtyeight!$R:$R,'[1]Expected Wins'!$A9,[1]Fivethirtyeight!$O:$O,[1]Cockpit!$C$4+'[1]Expected Wins'!D$1-1)</f>
        <v>8.4699999999999998E-2</v>
      </c>
      <c r="E9" s="48">
        <f>SUMIFS([1]Fivethirtyeight!$H:$H,[1]Fivethirtyeight!$Q:$Q,'[1]Expected Wins'!$A9,[1]Fivethirtyeight!$O:$O,[1]Cockpit!$C$4+'[1]Expected Wins'!E$1-1)+SUMIFS([1]Fivethirtyeight!$I:$I,[1]Fivethirtyeight!$R:$R,'[1]Expected Wins'!$A9,[1]Fivethirtyeight!$O:$O,[1]Cockpit!$C$4+'[1]Expected Wins'!E$1-1)</f>
        <v>0.37519999999999998</v>
      </c>
      <c r="F9" s="48">
        <f>SUMIFS([1]Fivethirtyeight!$H:$H,[1]Fivethirtyeight!$Q:$Q,'[1]Expected Wins'!$A9,[1]Fivethirtyeight!$O:$O,[1]Cockpit!$C$4+'[1]Expected Wins'!F$1-1)+SUMIFS([1]Fivethirtyeight!$I:$I,[1]Fivethirtyeight!$R:$R,'[1]Expected Wins'!$A9,[1]Fivethirtyeight!$O:$O,[1]Cockpit!$C$4+'[1]Expected Wins'!F$1-1)</f>
        <v>0.23269999999999999</v>
      </c>
      <c r="G9" s="48">
        <f>SUMIFS([1]Fivethirtyeight!$H:$H,[1]Fivethirtyeight!$Q:$Q,'[1]Expected Wins'!$A9,[1]Fivethirtyeight!$O:$O,[1]Cockpit!$C$4+'[1]Expected Wins'!G$1-1)+SUMIFS([1]Fivethirtyeight!$I:$I,[1]Fivethirtyeight!$R:$R,'[1]Expected Wins'!$A9,[1]Fivethirtyeight!$O:$O,[1]Cockpit!$C$4+'[1]Expected Wins'!G$1-1)</f>
        <v>0.37280000000000002</v>
      </c>
      <c r="H9" s="61">
        <f t="array" ref="H9">SUM((B9:G9-I9)*([1]Cockpit!$H$3:$M$3))</f>
        <v>0.31747187499999996</v>
      </c>
      <c r="I9" s="61">
        <f>(AVERAGEIFS([1]Fivethirtyeight!$H:$H,[1]Fivethirtyeight!$Q:$Q,'[1]Expected Wins'!$A9)+AVERAGEIFS([1]Fivethirtyeight!$I:$I,[1]Fivethirtyeight!$R:$R,'[1]Expected Wins'!$A9))/2</f>
        <v>0.27050000000000002</v>
      </c>
      <c r="J9" s="61">
        <f>MIN(_xlfn.MINIFS([1]Fivethirtyeight!$H:$H,[1]Fivethirtyeight!$Q:$Q,'[1]Expected Wins'!$A9),_xlfn.MINIFS([1]Fivethirtyeight!$I:$I,[1]Fivethirtyeight!$R:$R,'[1]Expected Wins'!$A9))</f>
        <v>2.8500000000000001E-2</v>
      </c>
      <c r="K9" s="61">
        <f>MAX(_xlfn.MAXIFS([1]Fivethirtyeight!$H:$H,[1]Fivethirtyeight!$Q:$Q,'[1]Expected Wins'!$A9),_xlfn.MAXIFS([1]Fivethirtyeight!$I:$I,[1]Fivethirtyeight!$R:$R,'[1]Expected Wins'!$A9))</f>
        <v>0.48930000000000001</v>
      </c>
    </row>
    <row r="10" spans="1:11" x14ac:dyDescent="0.3">
      <c r="A10" s="60" t="s">
        <v>25</v>
      </c>
      <c r="B10" s="48">
        <f>SUMIFS([1]Fivethirtyeight!$H:$H,[1]Fivethirtyeight!$Q:$Q,'[1]Expected Wins'!$A10,[1]Fivethirtyeight!$O:$O,[1]Cockpit!$C$4+'[1]Expected Wins'!B$1-1)+SUMIFS([1]Fivethirtyeight!$I:$I,[1]Fivethirtyeight!$R:$R,'[1]Expected Wins'!$A10,[1]Fivethirtyeight!$O:$O,[1]Cockpit!$C$4+'[1]Expected Wins'!B$1-1)</f>
        <v>0.54459999999999997</v>
      </c>
      <c r="C10" s="48">
        <f>SUMIFS([1]Fivethirtyeight!$H:$H,[1]Fivethirtyeight!$Q:$Q,'[1]Expected Wins'!$A10,[1]Fivethirtyeight!$O:$O,[1]Cockpit!$C$4+'[1]Expected Wins'!C$1-1)+SUMIFS([1]Fivethirtyeight!$I:$I,[1]Fivethirtyeight!$R:$R,'[1]Expected Wins'!$A10,[1]Fivethirtyeight!$O:$O,[1]Cockpit!$C$4+'[1]Expected Wins'!C$1-1)</f>
        <v>0.40529999999999999</v>
      </c>
      <c r="D10" s="48">
        <f>SUMIFS([1]Fivethirtyeight!$H:$H,[1]Fivethirtyeight!$Q:$Q,'[1]Expected Wins'!$A10,[1]Fivethirtyeight!$O:$O,[1]Cockpit!$C$4+'[1]Expected Wins'!D$1-1)+SUMIFS([1]Fivethirtyeight!$I:$I,[1]Fivethirtyeight!$R:$R,'[1]Expected Wins'!$A10,[1]Fivethirtyeight!$O:$O,[1]Cockpit!$C$4+'[1]Expected Wins'!D$1-1)</f>
        <v>0.3962</v>
      </c>
      <c r="E10" s="48">
        <f>SUMIFS([1]Fivethirtyeight!$H:$H,[1]Fivethirtyeight!$Q:$Q,'[1]Expected Wins'!$A10,[1]Fivethirtyeight!$O:$O,[1]Cockpit!$C$4+'[1]Expected Wins'!E$1-1)+SUMIFS([1]Fivethirtyeight!$I:$I,[1]Fivethirtyeight!$R:$R,'[1]Expected Wins'!$A10,[1]Fivethirtyeight!$O:$O,[1]Cockpit!$C$4+'[1]Expected Wins'!E$1-1)</f>
        <v>0.58560000000000001</v>
      </c>
      <c r="F10" s="48">
        <f>SUMIFS([1]Fivethirtyeight!$H:$H,[1]Fivethirtyeight!$Q:$Q,'[1]Expected Wins'!$A10,[1]Fivethirtyeight!$O:$O,[1]Cockpit!$C$4+'[1]Expected Wins'!F$1-1)+SUMIFS([1]Fivethirtyeight!$I:$I,[1]Fivethirtyeight!$R:$R,'[1]Expected Wins'!$A10,[1]Fivethirtyeight!$O:$O,[1]Cockpit!$C$4+'[1]Expected Wins'!F$1-1)</f>
        <v>0.192</v>
      </c>
      <c r="G10" s="48">
        <f>SUMIFS([1]Fivethirtyeight!$H:$H,[1]Fivethirtyeight!$Q:$Q,'[1]Expected Wins'!$A10,[1]Fivethirtyeight!$O:$O,[1]Cockpit!$C$4+'[1]Expected Wins'!G$1-1)+SUMIFS([1]Fivethirtyeight!$I:$I,[1]Fivethirtyeight!$R:$R,'[1]Expected Wins'!$A10,[1]Fivethirtyeight!$O:$O,[1]Cockpit!$C$4+'[1]Expected Wins'!G$1-1)</f>
        <v>0.4728</v>
      </c>
      <c r="H10" s="61">
        <f t="array" ref="H10">SUM((B10:G10-I10)*([1]Cockpit!$H$3:$M$3))</f>
        <v>0.26449687499999985</v>
      </c>
      <c r="I10" s="61">
        <f>(AVERAGEIFS([1]Fivethirtyeight!$H:$H,[1]Fivethirtyeight!$Q:$Q,'[1]Expected Wins'!$A10)+AVERAGEIFS([1]Fivethirtyeight!$I:$I,[1]Fivethirtyeight!$R:$R,'[1]Expected Wins'!$A10))/2</f>
        <v>0.34630000000000005</v>
      </c>
      <c r="J10" s="61">
        <f>MIN(_xlfn.MINIFS([1]Fivethirtyeight!$H:$H,[1]Fivethirtyeight!$Q:$Q,'[1]Expected Wins'!$A10),_xlfn.MINIFS([1]Fivethirtyeight!$I:$I,[1]Fivethirtyeight!$R:$R,'[1]Expected Wins'!$A10))</f>
        <v>3.2800000000000003E-2</v>
      </c>
      <c r="K10" s="61">
        <f>MAX(_xlfn.MAXIFS([1]Fivethirtyeight!$H:$H,[1]Fivethirtyeight!$Q:$Q,'[1]Expected Wins'!$A10),_xlfn.MAXIFS([1]Fivethirtyeight!$I:$I,[1]Fivethirtyeight!$R:$R,'[1]Expected Wins'!$A10))</f>
        <v>0.58560000000000001</v>
      </c>
    </row>
    <row r="11" spans="1:11" x14ac:dyDescent="0.3">
      <c r="A11" s="60" t="s">
        <v>3</v>
      </c>
      <c r="B11" s="48">
        <f>SUMIFS([1]Fivethirtyeight!$H:$H,[1]Fivethirtyeight!$Q:$Q,'[1]Expected Wins'!$A11,[1]Fivethirtyeight!$O:$O,[1]Cockpit!$C$4+'[1]Expected Wins'!B$1-1)+SUMIFS([1]Fivethirtyeight!$I:$I,[1]Fivethirtyeight!$R:$R,'[1]Expected Wins'!$A11,[1]Fivethirtyeight!$O:$O,[1]Cockpit!$C$4+'[1]Expected Wins'!B$1-1)</f>
        <v>0.76150000000000007</v>
      </c>
      <c r="C11" s="48">
        <f>SUMIFS([1]Fivethirtyeight!$H:$H,[1]Fivethirtyeight!$Q:$Q,'[1]Expected Wins'!$A11,[1]Fivethirtyeight!$O:$O,[1]Cockpit!$C$4+'[1]Expected Wins'!C$1-1)+SUMIFS([1]Fivethirtyeight!$I:$I,[1]Fivethirtyeight!$R:$R,'[1]Expected Wins'!$A11,[1]Fivethirtyeight!$O:$O,[1]Cockpit!$C$4+'[1]Expected Wins'!C$1-1)</f>
        <v>0.62480000000000002</v>
      </c>
      <c r="D11" s="48">
        <f>SUMIFS([1]Fivethirtyeight!$H:$H,[1]Fivethirtyeight!$Q:$Q,'[1]Expected Wins'!$A11,[1]Fivethirtyeight!$O:$O,[1]Cockpit!$C$4+'[1]Expected Wins'!D$1-1)+SUMIFS([1]Fivethirtyeight!$I:$I,[1]Fivethirtyeight!$R:$R,'[1]Expected Wins'!$A11,[1]Fivethirtyeight!$O:$O,[1]Cockpit!$C$4+'[1]Expected Wins'!D$1-1)</f>
        <v>0.5262</v>
      </c>
      <c r="E11" s="48">
        <f>SUMIFS([1]Fivethirtyeight!$H:$H,[1]Fivethirtyeight!$Q:$Q,'[1]Expected Wins'!$A11,[1]Fivethirtyeight!$O:$O,[1]Cockpit!$C$4+'[1]Expected Wins'!E$1-1)+SUMIFS([1]Fivethirtyeight!$I:$I,[1]Fivethirtyeight!$R:$R,'[1]Expected Wins'!$A11,[1]Fivethirtyeight!$O:$O,[1]Cockpit!$C$4+'[1]Expected Wins'!E$1-1)</f>
        <v>0</v>
      </c>
      <c r="F11" s="48">
        <f>SUMIFS([1]Fivethirtyeight!$H:$H,[1]Fivethirtyeight!$Q:$Q,'[1]Expected Wins'!$A11,[1]Fivethirtyeight!$O:$O,[1]Cockpit!$C$4+'[1]Expected Wins'!F$1-1)+SUMIFS([1]Fivethirtyeight!$I:$I,[1]Fivethirtyeight!$R:$R,'[1]Expected Wins'!$A11,[1]Fivethirtyeight!$O:$O,[1]Cockpit!$C$4+'[1]Expected Wins'!F$1-1)</f>
        <v>0.82569999999999999</v>
      </c>
      <c r="G11" s="48">
        <f>SUMIFS([1]Fivethirtyeight!$H:$H,[1]Fivethirtyeight!$Q:$Q,'[1]Expected Wins'!$A11,[1]Fivethirtyeight!$O:$O,[1]Cockpit!$C$4+'[1]Expected Wins'!G$1-1)+SUMIFS([1]Fivethirtyeight!$I:$I,[1]Fivethirtyeight!$R:$R,'[1]Expected Wins'!$A11,[1]Fivethirtyeight!$O:$O,[1]Cockpit!$C$4+'[1]Expected Wins'!G$1-1)</f>
        <v>0.61739999999999995</v>
      </c>
      <c r="H11" s="61">
        <f t="array" ref="H11">SUM((B11:G11-I11)*([1]Cockpit!$H$3:$M$3))</f>
        <v>0.19997738486842137</v>
      </c>
      <c r="I11" s="61">
        <f>(AVERAGEIFS([1]Fivethirtyeight!$H:$H,[1]Fivethirtyeight!$Q:$Q,'[1]Expected Wins'!$A11)+AVERAGEIFS([1]Fivethirtyeight!$I:$I,[1]Fivethirtyeight!$R:$R,'[1]Expected Wins'!$A11))/2</f>
        <v>0.54672894736842093</v>
      </c>
      <c r="J11" s="61">
        <f>MIN(_xlfn.MINIFS([1]Fivethirtyeight!$H:$H,[1]Fivethirtyeight!$Q:$Q,'[1]Expected Wins'!$A11),_xlfn.MINIFS([1]Fivethirtyeight!$I:$I,[1]Fivethirtyeight!$R:$R,'[1]Expected Wins'!$A11))</f>
        <v>0.14099999999999999</v>
      </c>
      <c r="K11" s="61">
        <f>MAX(_xlfn.MAXIFS([1]Fivethirtyeight!$H:$H,[1]Fivethirtyeight!$Q:$Q,'[1]Expected Wins'!$A11),_xlfn.MAXIFS([1]Fivethirtyeight!$I:$I,[1]Fivethirtyeight!$R:$R,'[1]Expected Wins'!$A11))</f>
        <v>0.82569999999999999</v>
      </c>
    </row>
    <row r="12" spans="1:11" x14ac:dyDescent="0.3">
      <c r="A12" s="60" t="s">
        <v>19</v>
      </c>
      <c r="B12" s="48">
        <f>SUMIFS([1]Fivethirtyeight!$H:$H,[1]Fivethirtyeight!$Q:$Q,'[1]Expected Wins'!$A12,[1]Fivethirtyeight!$O:$O,[1]Cockpit!$C$4+'[1]Expected Wins'!B$1-1)+SUMIFS([1]Fivethirtyeight!$I:$I,[1]Fivethirtyeight!$R:$R,'[1]Expected Wins'!$A12,[1]Fivethirtyeight!$O:$O,[1]Cockpit!$C$4+'[1]Expected Wins'!B$1-1)</f>
        <v>0.47959999999999997</v>
      </c>
      <c r="C12" s="48">
        <f>SUMIFS([1]Fivethirtyeight!$H:$H,[1]Fivethirtyeight!$Q:$Q,'[1]Expected Wins'!$A12,[1]Fivethirtyeight!$O:$O,[1]Cockpit!$C$4+'[1]Expected Wins'!C$1-1)+SUMIFS([1]Fivethirtyeight!$I:$I,[1]Fivethirtyeight!$R:$R,'[1]Expected Wins'!$A12,[1]Fivethirtyeight!$O:$O,[1]Cockpit!$C$4+'[1]Expected Wins'!C$1-1)</f>
        <v>0.1633</v>
      </c>
      <c r="D12" s="48">
        <f>SUMIFS([1]Fivethirtyeight!$H:$H,[1]Fivethirtyeight!$Q:$Q,'[1]Expected Wins'!$A12,[1]Fivethirtyeight!$O:$O,[1]Cockpit!$C$4+'[1]Expected Wins'!D$1-1)+SUMIFS([1]Fivethirtyeight!$I:$I,[1]Fivethirtyeight!$R:$R,'[1]Expected Wins'!$A12,[1]Fivethirtyeight!$O:$O,[1]Cockpit!$C$4+'[1]Expected Wins'!D$1-1)</f>
        <v>0.49609999999999999</v>
      </c>
      <c r="E12" s="48">
        <f>SUMIFS([1]Fivethirtyeight!$H:$H,[1]Fivethirtyeight!$Q:$Q,'[1]Expected Wins'!$A12,[1]Fivethirtyeight!$O:$O,[1]Cockpit!$C$4+'[1]Expected Wins'!E$1-1)+SUMIFS([1]Fivethirtyeight!$I:$I,[1]Fivethirtyeight!$R:$R,'[1]Expected Wins'!$A12,[1]Fivethirtyeight!$O:$O,[1]Cockpit!$C$4+'[1]Expected Wins'!E$1-1)</f>
        <v>0</v>
      </c>
      <c r="F12" s="48">
        <f>SUMIFS([1]Fivethirtyeight!$H:$H,[1]Fivethirtyeight!$Q:$Q,'[1]Expected Wins'!$A12,[1]Fivethirtyeight!$O:$O,[1]Cockpit!$C$4+'[1]Expected Wins'!F$1-1)+SUMIFS([1]Fivethirtyeight!$I:$I,[1]Fivethirtyeight!$R:$R,'[1]Expected Wins'!$A12,[1]Fivethirtyeight!$O:$O,[1]Cockpit!$C$4+'[1]Expected Wins'!F$1-1)</f>
        <v>0.2114</v>
      </c>
      <c r="G12" s="48">
        <f>SUMIFS([1]Fivethirtyeight!$H:$H,[1]Fivethirtyeight!$Q:$Q,'[1]Expected Wins'!$A12,[1]Fivethirtyeight!$O:$O,[1]Cockpit!$C$4+'[1]Expected Wins'!G$1-1)+SUMIFS([1]Fivethirtyeight!$I:$I,[1]Fivethirtyeight!$R:$R,'[1]Expected Wins'!$A12,[1]Fivethirtyeight!$O:$O,[1]Cockpit!$C$4+'[1]Expected Wins'!G$1-1)</f>
        <v>0.15859999999999999</v>
      </c>
      <c r="H12" s="61">
        <f t="array" ref="H12">SUM((B12:G12-I12)*([1]Cockpit!$H$3:$M$3))</f>
        <v>0.19734029605263159</v>
      </c>
      <c r="I12" s="61">
        <f>(AVERAGEIFS([1]Fivethirtyeight!$H:$H,[1]Fivethirtyeight!$Q:$Q,'[1]Expected Wins'!$A12)+AVERAGEIFS([1]Fivethirtyeight!$I:$I,[1]Fivethirtyeight!$R:$R,'[1]Expected Wins'!$A12))/2</f>
        <v>0.25706842105263156</v>
      </c>
      <c r="J12" s="61">
        <f>MIN(_xlfn.MINIFS([1]Fivethirtyeight!$H:$H,[1]Fivethirtyeight!$Q:$Q,'[1]Expected Wins'!$A12),_xlfn.MINIFS([1]Fivethirtyeight!$I:$I,[1]Fivethirtyeight!$R:$R,'[1]Expected Wins'!$A12))</f>
        <v>1.44E-2</v>
      </c>
      <c r="K12" s="61">
        <f>MAX(_xlfn.MAXIFS([1]Fivethirtyeight!$H:$H,[1]Fivethirtyeight!$Q:$Q,'[1]Expected Wins'!$A12),_xlfn.MAXIFS([1]Fivethirtyeight!$I:$I,[1]Fivethirtyeight!$R:$R,'[1]Expected Wins'!$A12))</f>
        <v>0.49609999999999999</v>
      </c>
    </row>
    <row r="13" spans="1:11" x14ac:dyDescent="0.3">
      <c r="A13" s="60" t="s">
        <v>13</v>
      </c>
      <c r="B13" s="48">
        <f>SUMIFS([1]Fivethirtyeight!$H:$H,[1]Fivethirtyeight!$Q:$Q,'[1]Expected Wins'!$A13,[1]Fivethirtyeight!$O:$O,[1]Cockpit!$C$4+'[1]Expected Wins'!B$1-1)+SUMIFS([1]Fivethirtyeight!$I:$I,[1]Fivethirtyeight!$R:$R,'[1]Expected Wins'!$A13,[1]Fivethirtyeight!$O:$O,[1]Cockpit!$C$4+'[1]Expected Wins'!B$1-1)</f>
        <v>0.3609</v>
      </c>
      <c r="C13" s="48">
        <f>SUMIFS([1]Fivethirtyeight!$H:$H,[1]Fivethirtyeight!$Q:$Q,'[1]Expected Wins'!$A13,[1]Fivethirtyeight!$O:$O,[1]Cockpit!$C$4+'[1]Expected Wins'!C$1-1)+SUMIFS([1]Fivethirtyeight!$I:$I,[1]Fivethirtyeight!$R:$R,'[1]Expected Wins'!$A13,[1]Fivethirtyeight!$O:$O,[1]Cockpit!$C$4+'[1]Expected Wins'!C$1-1)</f>
        <v>0.36649999999999999</v>
      </c>
      <c r="D13" s="48">
        <f>SUMIFS([1]Fivethirtyeight!$H:$H,[1]Fivethirtyeight!$Q:$Q,'[1]Expected Wins'!$A13,[1]Fivethirtyeight!$O:$O,[1]Cockpit!$C$4+'[1]Expected Wins'!D$1-1)+SUMIFS([1]Fivethirtyeight!$I:$I,[1]Fivethirtyeight!$R:$R,'[1]Expected Wins'!$A13,[1]Fivethirtyeight!$O:$O,[1]Cockpit!$C$4+'[1]Expected Wins'!D$1-1)</f>
        <v>0.28489999999999999</v>
      </c>
      <c r="E13" s="48">
        <f>SUMIFS([1]Fivethirtyeight!$H:$H,[1]Fivethirtyeight!$Q:$Q,'[1]Expected Wins'!$A13,[1]Fivethirtyeight!$O:$O,[1]Cockpit!$C$4+'[1]Expected Wins'!E$1-1)+SUMIFS([1]Fivethirtyeight!$I:$I,[1]Fivethirtyeight!$R:$R,'[1]Expected Wins'!$A13,[1]Fivethirtyeight!$O:$O,[1]Cockpit!$C$4+'[1]Expected Wins'!E$1-1)</f>
        <v>0.1676</v>
      </c>
      <c r="F13" s="48">
        <f>SUMIFS([1]Fivethirtyeight!$H:$H,[1]Fivethirtyeight!$Q:$Q,'[1]Expected Wins'!$A13,[1]Fivethirtyeight!$O:$O,[1]Cockpit!$C$4+'[1]Expected Wins'!F$1-1)+SUMIFS([1]Fivethirtyeight!$I:$I,[1]Fivethirtyeight!$R:$R,'[1]Expected Wins'!$A13,[1]Fivethirtyeight!$O:$O,[1]Cockpit!$C$4+'[1]Expected Wins'!F$1-1)</f>
        <v>0.25069999999999998</v>
      </c>
      <c r="G13" s="48">
        <f>SUMIFS([1]Fivethirtyeight!$H:$H,[1]Fivethirtyeight!$Q:$Q,'[1]Expected Wins'!$A13,[1]Fivethirtyeight!$O:$O,[1]Cockpit!$C$4+'[1]Expected Wins'!G$1-1)+SUMIFS([1]Fivethirtyeight!$I:$I,[1]Fivethirtyeight!$R:$R,'[1]Expected Wins'!$A13,[1]Fivethirtyeight!$O:$O,[1]Cockpit!$C$4+'[1]Expected Wins'!G$1-1)</f>
        <v>0.24360000000000001</v>
      </c>
      <c r="H13" s="61">
        <f t="array" ref="H13">SUM((B13:G13-I13)*([1]Cockpit!$H$3:$M$3))</f>
        <v>0.17626776315789477</v>
      </c>
      <c r="I13" s="61">
        <f>(AVERAGEIFS([1]Fivethirtyeight!$H:$H,[1]Fivethirtyeight!$Q:$Q,'[1]Expected Wins'!$A13)+AVERAGEIFS([1]Fivethirtyeight!$I:$I,[1]Fivethirtyeight!$R:$R,'[1]Expected Wins'!$A13))/2</f>
        <v>0.24550526315789473</v>
      </c>
      <c r="J13" s="61">
        <f>MIN(_xlfn.MINIFS([1]Fivethirtyeight!$H:$H,[1]Fivethirtyeight!$Q:$Q,'[1]Expected Wins'!$A13),_xlfn.MINIFS([1]Fivethirtyeight!$I:$I,[1]Fivethirtyeight!$R:$R,'[1]Expected Wins'!$A13))</f>
        <v>1.7500000000000002E-2</v>
      </c>
      <c r="K13" s="61">
        <f>MAX(_xlfn.MAXIFS([1]Fivethirtyeight!$H:$H,[1]Fivethirtyeight!$Q:$Q,'[1]Expected Wins'!$A13),_xlfn.MAXIFS([1]Fivethirtyeight!$I:$I,[1]Fivethirtyeight!$R:$R,'[1]Expected Wins'!$A13))</f>
        <v>0.52180000000000004</v>
      </c>
    </row>
    <row r="14" spans="1:11" x14ac:dyDescent="0.3">
      <c r="A14" s="60" t="s">
        <v>11</v>
      </c>
      <c r="B14" s="48">
        <f>SUMIFS([1]Fivethirtyeight!$H:$H,[1]Fivethirtyeight!$Q:$Q,'[1]Expected Wins'!$A14,[1]Fivethirtyeight!$O:$O,[1]Cockpit!$C$4+'[1]Expected Wins'!B$1-1)+SUMIFS([1]Fivethirtyeight!$I:$I,[1]Fivethirtyeight!$R:$R,'[1]Expected Wins'!$A14,[1]Fivethirtyeight!$O:$O,[1]Cockpit!$C$4+'[1]Expected Wins'!B$1-1)</f>
        <v>0.48159999999999997</v>
      </c>
      <c r="C14" s="48">
        <f>SUMIFS([1]Fivethirtyeight!$H:$H,[1]Fivethirtyeight!$Q:$Q,'[1]Expected Wins'!$A14,[1]Fivethirtyeight!$O:$O,[1]Cockpit!$C$4+'[1]Expected Wins'!C$1-1)+SUMIFS([1]Fivethirtyeight!$I:$I,[1]Fivethirtyeight!$R:$R,'[1]Expected Wins'!$A14,[1]Fivethirtyeight!$O:$O,[1]Cockpit!$C$4+'[1]Expected Wins'!C$1-1)</f>
        <v>0.26829999999999998</v>
      </c>
      <c r="D14" s="48">
        <f>SUMIFS([1]Fivethirtyeight!$H:$H,[1]Fivethirtyeight!$Q:$Q,'[1]Expected Wins'!$A14,[1]Fivethirtyeight!$O:$O,[1]Cockpit!$C$4+'[1]Expected Wins'!D$1-1)+SUMIFS([1]Fivethirtyeight!$I:$I,[1]Fivethirtyeight!$R:$R,'[1]Expected Wins'!$A14,[1]Fivethirtyeight!$O:$O,[1]Cockpit!$C$4+'[1]Expected Wins'!D$1-1)</f>
        <v>0.24179999999999999</v>
      </c>
      <c r="E14" s="48">
        <f>SUMIFS([1]Fivethirtyeight!$H:$H,[1]Fivethirtyeight!$Q:$Q,'[1]Expected Wins'!$A14,[1]Fivethirtyeight!$O:$O,[1]Cockpit!$C$4+'[1]Expected Wins'!E$1-1)+SUMIFS([1]Fivethirtyeight!$I:$I,[1]Fivethirtyeight!$R:$R,'[1]Expected Wins'!$A14,[1]Fivethirtyeight!$O:$O,[1]Cockpit!$C$4+'[1]Expected Wins'!E$1-1)</f>
        <v>0</v>
      </c>
      <c r="F14" s="48">
        <f>SUMIFS([1]Fivethirtyeight!$H:$H,[1]Fivethirtyeight!$Q:$Q,'[1]Expected Wins'!$A14,[1]Fivethirtyeight!$O:$O,[1]Cockpit!$C$4+'[1]Expected Wins'!F$1-1)+SUMIFS([1]Fivethirtyeight!$I:$I,[1]Fivethirtyeight!$R:$R,'[1]Expected Wins'!$A14,[1]Fivethirtyeight!$O:$O,[1]Cockpit!$C$4+'[1]Expected Wins'!F$1-1)</f>
        <v>0.2792</v>
      </c>
      <c r="G14" s="48">
        <f>SUMIFS([1]Fivethirtyeight!$H:$H,[1]Fivethirtyeight!$Q:$Q,'[1]Expected Wins'!$A14,[1]Fivethirtyeight!$O:$O,[1]Cockpit!$C$4+'[1]Expected Wins'!G$1-1)+SUMIFS([1]Fivethirtyeight!$I:$I,[1]Fivethirtyeight!$R:$R,'[1]Expected Wins'!$A14,[1]Fivethirtyeight!$O:$O,[1]Cockpit!$C$4+'[1]Expected Wins'!G$1-1)</f>
        <v>0.46489999999999998</v>
      </c>
      <c r="H14" s="61">
        <f t="array" ref="H14">SUM((B14:G14-I14)*([1]Cockpit!$H$3:$M$3))</f>
        <v>0.16945041118421059</v>
      </c>
      <c r="I14" s="61">
        <f>(AVERAGEIFS([1]Fivethirtyeight!$H:$H,[1]Fivethirtyeight!$Q:$Q,'[1]Expected Wins'!$A14)+AVERAGEIFS([1]Fivethirtyeight!$I:$I,[1]Fivethirtyeight!$R:$R,'[1]Expected Wins'!$A14))/2</f>
        <v>0.27363947368421049</v>
      </c>
      <c r="J14" s="61">
        <f>MIN(_xlfn.MINIFS([1]Fivethirtyeight!$H:$H,[1]Fivethirtyeight!$Q:$Q,'[1]Expected Wins'!$A14),_xlfn.MINIFS([1]Fivethirtyeight!$I:$I,[1]Fivethirtyeight!$R:$R,'[1]Expected Wins'!$A14))</f>
        <v>3.8199999999999998E-2</v>
      </c>
      <c r="K14" s="61">
        <f>MAX(_xlfn.MAXIFS([1]Fivethirtyeight!$H:$H,[1]Fivethirtyeight!$Q:$Q,'[1]Expected Wins'!$A14),_xlfn.MAXIFS([1]Fivethirtyeight!$I:$I,[1]Fivethirtyeight!$R:$R,'[1]Expected Wins'!$A14))</f>
        <v>0.57350000000000001</v>
      </c>
    </row>
    <row r="15" spans="1:11" x14ac:dyDescent="0.3">
      <c r="A15" s="60" t="s">
        <v>18</v>
      </c>
      <c r="B15" s="48">
        <f>SUMIFS([1]Fivethirtyeight!$H:$H,[1]Fivethirtyeight!$Q:$Q,'[1]Expected Wins'!$A15,[1]Fivethirtyeight!$O:$O,[1]Cockpit!$C$4+'[1]Expected Wins'!B$1-1)+SUMIFS([1]Fivethirtyeight!$I:$I,[1]Fivethirtyeight!$R:$R,'[1]Expected Wins'!$A15,[1]Fivethirtyeight!$O:$O,[1]Cockpit!$C$4+'[1]Expected Wins'!B$1-1)</f>
        <v>0.40310000000000001</v>
      </c>
      <c r="C15" s="48">
        <f>SUMIFS([1]Fivethirtyeight!$H:$H,[1]Fivethirtyeight!$Q:$Q,'[1]Expected Wins'!$A15,[1]Fivethirtyeight!$O:$O,[1]Cockpit!$C$4+'[1]Expected Wins'!C$1-1)+SUMIFS([1]Fivethirtyeight!$I:$I,[1]Fivethirtyeight!$R:$R,'[1]Expected Wins'!$A15,[1]Fivethirtyeight!$O:$O,[1]Cockpit!$C$4+'[1]Expected Wins'!C$1-1)</f>
        <v>0.35959999999999998</v>
      </c>
      <c r="D15" s="48">
        <f>SUMIFS([1]Fivethirtyeight!$H:$H,[1]Fivethirtyeight!$Q:$Q,'[1]Expected Wins'!$A15,[1]Fivethirtyeight!$O:$O,[1]Cockpit!$C$4+'[1]Expected Wins'!D$1-1)+SUMIFS([1]Fivethirtyeight!$I:$I,[1]Fivethirtyeight!$R:$R,'[1]Expected Wins'!$A15,[1]Fivethirtyeight!$O:$O,[1]Cockpit!$C$4+'[1]Expected Wins'!D$1-1)</f>
        <v>0.15820000000000001</v>
      </c>
      <c r="E15" s="48">
        <f>SUMIFS([1]Fivethirtyeight!$H:$H,[1]Fivethirtyeight!$Q:$Q,'[1]Expected Wins'!$A15,[1]Fivethirtyeight!$O:$O,[1]Cockpit!$C$4+'[1]Expected Wins'!E$1-1)+SUMIFS([1]Fivethirtyeight!$I:$I,[1]Fivethirtyeight!$R:$R,'[1]Expected Wins'!$A15,[1]Fivethirtyeight!$O:$O,[1]Cockpit!$C$4+'[1]Expected Wins'!E$1-1)</f>
        <v>0</v>
      </c>
      <c r="F15" s="48">
        <f>SUMIFS([1]Fivethirtyeight!$H:$H,[1]Fivethirtyeight!$Q:$Q,'[1]Expected Wins'!$A15,[1]Fivethirtyeight!$O:$O,[1]Cockpit!$C$4+'[1]Expected Wins'!F$1-1)+SUMIFS([1]Fivethirtyeight!$I:$I,[1]Fivethirtyeight!$R:$R,'[1]Expected Wins'!$A15,[1]Fivethirtyeight!$O:$O,[1]Cockpit!$C$4+'[1]Expected Wins'!F$1-1)</f>
        <v>0.21929999999999999</v>
      </c>
      <c r="G15" s="48">
        <f>SUMIFS([1]Fivethirtyeight!$H:$H,[1]Fivethirtyeight!$Q:$Q,'[1]Expected Wins'!$A15,[1]Fivethirtyeight!$O:$O,[1]Cockpit!$C$4+'[1]Expected Wins'!G$1-1)+SUMIFS([1]Fivethirtyeight!$I:$I,[1]Fivethirtyeight!$R:$R,'[1]Expected Wins'!$A15,[1]Fivethirtyeight!$O:$O,[1]Cockpit!$C$4+'[1]Expected Wins'!G$1-1)</f>
        <v>0.23250000000000001</v>
      </c>
      <c r="H15" s="61">
        <f t="array" ref="H15">SUM((B15:G15-I15)*([1]Cockpit!$H$3:$M$3))</f>
        <v>0.15360205592105267</v>
      </c>
      <c r="I15" s="61">
        <f>(AVERAGEIFS([1]Fivethirtyeight!$H:$H,[1]Fivethirtyeight!$Q:$Q,'[1]Expected Wins'!$A15)+AVERAGEIFS([1]Fivethirtyeight!$I:$I,[1]Fivethirtyeight!$R:$R,'[1]Expected Wins'!$A15))/2</f>
        <v>0.24879736842105263</v>
      </c>
      <c r="J15" s="61">
        <f>MIN(_xlfn.MINIFS([1]Fivethirtyeight!$H:$H,[1]Fivethirtyeight!$Q:$Q,'[1]Expected Wins'!$A15),_xlfn.MINIFS([1]Fivethirtyeight!$I:$I,[1]Fivethirtyeight!$R:$R,'[1]Expected Wins'!$A15))</f>
        <v>1.5100000000000001E-2</v>
      </c>
      <c r="K15" s="61">
        <f>MAX(_xlfn.MAXIFS([1]Fivethirtyeight!$H:$H,[1]Fivethirtyeight!$Q:$Q,'[1]Expected Wins'!$A15),_xlfn.MAXIFS([1]Fivethirtyeight!$I:$I,[1]Fivethirtyeight!$R:$R,'[1]Expected Wins'!$A15))</f>
        <v>0.53690000000000004</v>
      </c>
    </row>
    <row r="16" spans="1:11" x14ac:dyDescent="0.3">
      <c r="A16" s="60" t="s">
        <v>31</v>
      </c>
      <c r="B16" s="48">
        <f>SUMIFS([1]Fivethirtyeight!$H:$H,[1]Fivethirtyeight!$Q:$Q,'[1]Expected Wins'!$A16,[1]Fivethirtyeight!$O:$O,[1]Cockpit!$C$4+'[1]Expected Wins'!B$1-1)+SUMIFS([1]Fivethirtyeight!$I:$I,[1]Fivethirtyeight!$R:$R,'[1]Expected Wins'!$A16,[1]Fivethirtyeight!$O:$O,[1]Cockpit!$C$4+'[1]Expected Wins'!B$1-1)</f>
        <v>0.91920000000000002</v>
      </c>
      <c r="C16" s="48">
        <f>SUMIFS([1]Fivethirtyeight!$H:$H,[1]Fivethirtyeight!$Q:$Q,'[1]Expected Wins'!$A16,[1]Fivethirtyeight!$O:$O,[1]Cockpit!$C$4+'[1]Expected Wins'!C$1-1)+SUMIFS([1]Fivethirtyeight!$I:$I,[1]Fivethirtyeight!$R:$R,'[1]Expected Wins'!$A16,[1]Fivethirtyeight!$O:$O,[1]Cockpit!$C$4+'[1]Expected Wins'!C$1-1)</f>
        <v>0.14480000000000001</v>
      </c>
      <c r="D16" s="48">
        <f>SUMIFS([1]Fivethirtyeight!$H:$H,[1]Fivethirtyeight!$Q:$Q,'[1]Expected Wins'!$A16,[1]Fivethirtyeight!$O:$O,[1]Cockpit!$C$4+'[1]Expected Wins'!D$1-1)+SUMIFS([1]Fivethirtyeight!$I:$I,[1]Fivethirtyeight!$R:$R,'[1]Expected Wins'!$A16,[1]Fivethirtyeight!$O:$O,[1]Cockpit!$C$4+'[1]Expected Wins'!D$1-1)</f>
        <v>0.59109999999999996</v>
      </c>
      <c r="E16" s="48">
        <f>SUMIFS([1]Fivethirtyeight!$H:$H,[1]Fivethirtyeight!$Q:$Q,'[1]Expected Wins'!$A16,[1]Fivethirtyeight!$O:$O,[1]Cockpit!$C$4+'[1]Expected Wins'!E$1-1)+SUMIFS([1]Fivethirtyeight!$I:$I,[1]Fivethirtyeight!$R:$R,'[1]Expected Wins'!$A16,[1]Fivethirtyeight!$O:$O,[1]Cockpit!$C$4+'[1]Expected Wins'!E$1-1)</f>
        <v>0</v>
      </c>
      <c r="F16" s="48">
        <f>SUMIFS([1]Fivethirtyeight!$H:$H,[1]Fivethirtyeight!$Q:$Q,'[1]Expected Wins'!$A16,[1]Fivethirtyeight!$O:$O,[1]Cockpit!$C$4+'[1]Expected Wins'!F$1-1)+SUMIFS([1]Fivethirtyeight!$I:$I,[1]Fivethirtyeight!$R:$R,'[1]Expected Wins'!$A16,[1]Fivethirtyeight!$O:$O,[1]Cockpit!$C$4+'[1]Expected Wins'!F$1-1)</f>
        <v>0.57730000000000004</v>
      </c>
      <c r="G16" s="48">
        <f>SUMIFS([1]Fivethirtyeight!$H:$H,[1]Fivethirtyeight!$Q:$Q,'[1]Expected Wins'!$A16,[1]Fivethirtyeight!$O:$O,[1]Cockpit!$C$4+'[1]Expected Wins'!G$1-1)+SUMIFS([1]Fivethirtyeight!$I:$I,[1]Fivethirtyeight!$R:$R,'[1]Expected Wins'!$A16,[1]Fivethirtyeight!$O:$O,[1]Cockpit!$C$4+'[1]Expected Wins'!G$1-1)</f>
        <v>0.45090000000000002</v>
      </c>
      <c r="H16" s="61">
        <f t="array" ref="H16">SUM((B16:G16-I16)*([1]Cockpit!$H$3:$M$3))</f>
        <v>0.12719901315789484</v>
      </c>
      <c r="I16" s="61">
        <f>(AVERAGEIFS([1]Fivethirtyeight!$H:$H,[1]Fivethirtyeight!$Q:$Q,'[1]Expected Wins'!$A16)+AVERAGEIFS([1]Fivethirtyeight!$I:$I,[1]Fivethirtyeight!$R:$R,'[1]Expected Wins'!$A16))/2</f>
        <v>0.5396052631578947</v>
      </c>
      <c r="J16" s="61">
        <f>MIN(_xlfn.MINIFS([1]Fivethirtyeight!$H:$H,[1]Fivethirtyeight!$Q:$Q,'[1]Expected Wins'!$A16),_xlfn.MINIFS([1]Fivethirtyeight!$I:$I,[1]Fivethirtyeight!$R:$R,'[1]Expected Wins'!$A16))</f>
        <v>0.14480000000000001</v>
      </c>
      <c r="K16" s="61">
        <f>MAX(_xlfn.MAXIFS([1]Fivethirtyeight!$H:$H,[1]Fivethirtyeight!$Q:$Q,'[1]Expected Wins'!$A16),_xlfn.MAXIFS([1]Fivethirtyeight!$I:$I,[1]Fivethirtyeight!$R:$R,'[1]Expected Wins'!$A16))</f>
        <v>0.80110000000000003</v>
      </c>
    </row>
    <row r="17" spans="1:11" x14ac:dyDescent="0.3">
      <c r="A17" s="60" t="s">
        <v>648</v>
      </c>
      <c r="B17" s="48">
        <f>SUMIFS([1]Fivethirtyeight!$H:$H,[1]Fivethirtyeight!$Q:$Q,'[1]Expected Wins'!$A17,[1]Fivethirtyeight!$O:$O,[1]Cockpit!$C$4+'[1]Expected Wins'!B$1-1)+SUMIFS([1]Fivethirtyeight!$I:$I,[1]Fivethirtyeight!$R:$R,'[1]Expected Wins'!$A17,[1]Fivethirtyeight!$O:$O,[1]Cockpit!$C$4+'[1]Expected Wins'!B$1-1)</f>
        <v>0.38379999999999997</v>
      </c>
      <c r="C17" s="48">
        <f>SUMIFS([1]Fivethirtyeight!$H:$H,[1]Fivethirtyeight!$Q:$Q,'[1]Expected Wins'!$A17,[1]Fivethirtyeight!$O:$O,[1]Cockpit!$C$4+'[1]Expected Wins'!C$1-1)+SUMIFS([1]Fivethirtyeight!$I:$I,[1]Fivethirtyeight!$R:$R,'[1]Expected Wins'!$A17,[1]Fivethirtyeight!$O:$O,[1]Cockpit!$C$4+'[1]Expected Wins'!C$1-1)</f>
        <v>0.28399999999999997</v>
      </c>
      <c r="D17" s="48">
        <f>SUMIFS([1]Fivethirtyeight!$H:$H,[1]Fivethirtyeight!$Q:$Q,'[1]Expected Wins'!$A17,[1]Fivethirtyeight!$O:$O,[1]Cockpit!$C$4+'[1]Expected Wins'!D$1-1)+SUMIFS([1]Fivethirtyeight!$I:$I,[1]Fivethirtyeight!$R:$R,'[1]Expected Wins'!$A17,[1]Fivethirtyeight!$O:$O,[1]Cockpit!$C$4+'[1]Expected Wins'!D$1-1)</f>
        <v>0.23930000000000001</v>
      </c>
      <c r="E17" s="48">
        <f>SUMIFS([1]Fivethirtyeight!$H:$H,[1]Fivethirtyeight!$Q:$Q,'[1]Expected Wins'!$A17,[1]Fivethirtyeight!$O:$O,[1]Cockpit!$C$4+'[1]Expected Wins'!E$1-1)+SUMIFS([1]Fivethirtyeight!$I:$I,[1]Fivethirtyeight!$R:$R,'[1]Expected Wins'!$A17,[1]Fivethirtyeight!$O:$O,[1]Cockpit!$C$4+'[1]Expected Wins'!E$1-1)</f>
        <v>0.36270000000000002</v>
      </c>
      <c r="F17" s="48">
        <f>SUMIFS([1]Fivethirtyeight!$H:$H,[1]Fivethirtyeight!$Q:$Q,'[1]Expected Wins'!$A17,[1]Fivethirtyeight!$O:$O,[1]Cockpit!$C$4+'[1]Expected Wins'!F$1-1)+SUMIFS([1]Fivethirtyeight!$I:$I,[1]Fivethirtyeight!$R:$R,'[1]Expected Wins'!$A17,[1]Fivethirtyeight!$O:$O,[1]Cockpit!$C$4+'[1]Expected Wins'!F$1-1)</f>
        <v>0.53680000000000005</v>
      </c>
      <c r="G17" s="48">
        <f>SUMIFS([1]Fivethirtyeight!$H:$H,[1]Fivethirtyeight!$Q:$Q,'[1]Expected Wins'!$A17,[1]Fivethirtyeight!$O:$O,[1]Cockpit!$C$4+'[1]Expected Wins'!G$1-1)+SUMIFS([1]Fivethirtyeight!$I:$I,[1]Fivethirtyeight!$R:$R,'[1]Expected Wins'!$A17,[1]Fivethirtyeight!$O:$O,[1]Cockpit!$C$4+'[1]Expected Wins'!G$1-1)</f>
        <v>3.9300000000000002E-2</v>
      </c>
      <c r="H17" s="61">
        <f t="array" ref="H17">SUM((B17:G17-I17)*([1]Cockpit!$H$3:$M$3))</f>
        <v>5.2200411184210399E-2</v>
      </c>
      <c r="I17" s="61">
        <f>(AVERAGEIFS([1]Fivethirtyeight!$H:$H,[1]Fivethirtyeight!$Q:$Q,'[1]Expected Wins'!$A17)+AVERAGEIFS([1]Fivethirtyeight!$I:$I,[1]Fivethirtyeight!$R:$R,'[1]Expected Wins'!$A17))/2</f>
        <v>0.31163947368421058</v>
      </c>
      <c r="J17" s="61">
        <f>MIN(_xlfn.MINIFS([1]Fivethirtyeight!$H:$H,[1]Fivethirtyeight!$Q:$Q,'[1]Expected Wins'!$A17),_xlfn.MINIFS([1]Fivethirtyeight!$I:$I,[1]Fivethirtyeight!$R:$R,'[1]Expected Wins'!$A17))</f>
        <v>3.9300000000000002E-2</v>
      </c>
      <c r="K17" s="61">
        <f>MAX(_xlfn.MAXIFS([1]Fivethirtyeight!$H:$H,[1]Fivethirtyeight!$Q:$Q,'[1]Expected Wins'!$A17),_xlfn.MAXIFS([1]Fivethirtyeight!$I:$I,[1]Fivethirtyeight!$R:$R,'[1]Expected Wins'!$A17))</f>
        <v>0.62450000000000006</v>
      </c>
    </row>
    <row r="18" spans="1:11" x14ac:dyDescent="0.3">
      <c r="A18" s="60" t="s">
        <v>7</v>
      </c>
      <c r="B18" s="48">
        <f>SUMIFS([1]Fivethirtyeight!$H:$H,[1]Fivethirtyeight!$Q:$Q,'[1]Expected Wins'!$A18,[1]Fivethirtyeight!$O:$O,[1]Cockpit!$C$4+'[1]Expected Wins'!B$1-1)+SUMIFS([1]Fivethirtyeight!$I:$I,[1]Fivethirtyeight!$R:$R,'[1]Expected Wins'!$A18,[1]Fivethirtyeight!$O:$O,[1]Cockpit!$C$4+'[1]Expected Wins'!B$1-1)</f>
        <v>0.24979999999999999</v>
      </c>
      <c r="C18" s="48">
        <f>SUMIFS([1]Fivethirtyeight!$H:$H,[1]Fivethirtyeight!$Q:$Q,'[1]Expected Wins'!$A18,[1]Fivethirtyeight!$O:$O,[1]Cockpit!$C$4+'[1]Expected Wins'!C$1-1)+SUMIFS([1]Fivethirtyeight!$I:$I,[1]Fivethirtyeight!$R:$R,'[1]Expected Wins'!$A18,[1]Fivethirtyeight!$O:$O,[1]Cockpit!$C$4+'[1]Expected Wins'!C$1-1)</f>
        <v>0.371</v>
      </c>
      <c r="D18" s="48">
        <f>SUMIFS([1]Fivethirtyeight!$H:$H,[1]Fivethirtyeight!$Q:$Q,'[1]Expected Wins'!$A18,[1]Fivethirtyeight!$O:$O,[1]Cockpit!$C$4+'[1]Expected Wins'!D$1-1)+SUMIFS([1]Fivethirtyeight!$I:$I,[1]Fivethirtyeight!$R:$R,'[1]Expected Wins'!$A18,[1]Fivethirtyeight!$O:$O,[1]Cockpit!$C$4+'[1]Expected Wins'!D$1-1)</f>
        <v>0.3251</v>
      </c>
      <c r="E18" s="48">
        <f>SUMIFS([1]Fivethirtyeight!$H:$H,[1]Fivethirtyeight!$Q:$Q,'[1]Expected Wins'!$A18,[1]Fivethirtyeight!$O:$O,[1]Cockpit!$C$4+'[1]Expected Wins'!E$1-1)+SUMIFS([1]Fivethirtyeight!$I:$I,[1]Fivethirtyeight!$R:$R,'[1]Expected Wins'!$A18,[1]Fivethirtyeight!$O:$O,[1]Cockpit!$C$4+'[1]Expected Wins'!E$1-1)</f>
        <v>0.2084</v>
      </c>
      <c r="F18" s="48">
        <f>SUMIFS([1]Fivethirtyeight!$H:$H,[1]Fivethirtyeight!$Q:$Q,'[1]Expected Wins'!$A18,[1]Fivethirtyeight!$O:$O,[1]Cockpit!$C$4+'[1]Expected Wins'!F$1-1)+SUMIFS([1]Fivethirtyeight!$I:$I,[1]Fivethirtyeight!$R:$R,'[1]Expected Wins'!$A18,[1]Fivethirtyeight!$O:$O,[1]Cockpit!$C$4+'[1]Expected Wins'!F$1-1)</f>
        <v>0.42780000000000001</v>
      </c>
      <c r="G18" s="48">
        <f>SUMIFS([1]Fivethirtyeight!$H:$H,[1]Fivethirtyeight!$Q:$Q,'[1]Expected Wins'!$A18,[1]Fivethirtyeight!$O:$O,[1]Cockpit!$C$4+'[1]Expected Wins'!G$1-1)+SUMIFS([1]Fivethirtyeight!$I:$I,[1]Fivethirtyeight!$R:$R,'[1]Expected Wins'!$A18,[1]Fivethirtyeight!$O:$O,[1]Cockpit!$C$4+'[1]Expected Wins'!G$1-1)</f>
        <v>0.43590000000000001</v>
      </c>
      <c r="H18" s="61">
        <f t="array" ref="H18">SUM((B18:G18-I18)*([1]Cockpit!$H$3:$M$3))</f>
        <v>-3.9710526315789557E-2</v>
      </c>
      <c r="I18" s="61">
        <f>(AVERAGEIFS([1]Fivethirtyeight!$H:$H,[1]Fivethirtyeight!$Q:$Q,'[1]Expected Wins'!$A18)+AVERAGEIFS([1]Fivethirtyeight!$I:$I,[1]Fivethirtyeight!$R:$R,'[1]Expected Wins'!$A18))/2</f>
        <v>0.31628947368421056</v>
      </c>
      <c r="J18" s="61">
        <f>MIN(_xlfn.MINIFS([1]Fivethirtyeight!$H:$H,[1]Fivethirtyeight!$Q:$Q,'[1]Expected Wins'!$A18),_xlfn.MINIFS([1]Fivethirtyeight!$I:$I,[1]Fivethirtyeight!$R:$R,'[1]Expected Wins'!$A18))</f>
        <v>2.3599999999999999E-2</v>
      </c>
      <c r="K18" s="61">
        <f>MAX(_xlfn.MAXIFS([1]Fivethirtyeight!$H:$H,[1]Fivethirtyeight!$Q:$Q,'[1]Expected Wins'!$A18),_xlfn.MAXIFS([1]Fivethirtyeight!$I:$I,[1]Fivethirtyeight!$R:$R,'[1]Expected Wins'!$A18))</f>
        <v>0.55610000000000004</v>
      </c>
    </row>
    <row r="19" spans="1:11" x14ac:dyDescent="0.3">
      <c r="A19" s="60" t="s">
        <v>46</v>
      </c>
      <c r="B19" s="48">
        <f>SUMIFS([1]Fivethirtyeight!$H:$H,[1]Fivethirtyeight!$Q:$Q,'[1]Expected Wins'!$A19,[1]Fivethirtyeight!$O:$O,[1]Cockpit!$C$4+'[1]Expected Wins'!B$1-1)+SUMIFS([1]Fivethirtyeight!$I:$I,[1]Fivethirtyeight!$R:$R,'[1]Expected Wins'!$A19,[1]Fivethirtyeight!$O:$O,[1]Cockpit!$C$4+'[1]Expected Wins'!B$1-1)</f>
        <v>0.37019999999999997</v>
      </c>
      <c r="C19" s="48">
        <f>SUMIFS([1]Fivethirtyeight!$H:$H,[1]Fivethirtyeight!$Q:$Q,'[1]Expected Wins'!$A19,[1]Fivethirtyeight!$O:$O,[1]Cockpit!$C$4+'[1]Expected Wins'!C$1-1)+SUMIFS([1]Fivethirtyeight!$I:$I,[1]Fivethirtyeight!$R:$R,'[1]Expected Wins'!$A19,[1]Fivethirtyeight!$O:$O,[1]Cockpit!$C$4+'[1]Expected Wins'!C$1-1)</f>
        <v>0.2651</v>
      </c>
      <c r="D19" s="48">
        <f>SUMIFS([1]Fivethirtyeight!$H:$H,[1]Fivethirtyeight!$Q:$Q,'[1]Expected Wins'!$A19,[1]Fivethirtyeight!$O:$O,[1]Cockpit!$C$4+'[1]Expected Wins'!D$1-1)+SUMIFS([1]Fivethirtyeight!$I:$I,[1]Fivethirtyeight!$R:$R,'[1]Expected Wins'!$A19,[1]Fivethirtyeight!$O:$O,[1]Cockpit!$C$4+'[1]Expected Wins'!D$1-1)</f>
        <v>0.21909999999999999</v>
      </c>
      <c r="E19" s="48">
        <f>SUMIFS([1]Fivethirtyeight!$H:$H,[1]Fivethirtyeight!$Q:$Q,'[1]Expected Wins'!$A19,[1]Fivethirtyeight!$O:$O,[1]Cockpit!$C$4+'[1]Expected Wins'!E$1-1)+SUMIFS([1]Fivethirtyeight!$I:$I,[1]Fivethirtyeight!$R:$R,'[1]Expected Wins'!$A19,[1]Fivethirtyeight!$O:$O,[1]Cockpit!$C$4+'[1]Expected Wins'!E$1-1)</f>
        <v>0</v>
      </c>
      <c r="F19" s="48">
        <f>SUMIFS([1]Fivethirtyeight!$H:$H,[1]Fivethirtyeight!$Q:$Q,'[1]Expected Wins'!$A19,[1]Fivethirtyeight!$O:$O,[1]Cockpit!$C$4+'[1]Expected Wins'!F$1-1)+SUMIFS([1]Fivethirtyeight!$I:$I,[1]Fivethirtyeight!$R:$R,'[1]Expected Wins'!$A19,[1]Fivethirtyeight!$O:$O,[1]Cockpit!$C$4+'[1]Expected Wins'!F$1-1)</f>
        <v>0.36780000000000002</v>
      </c>
      <c r="G19" s="48">
        <f>SUMIFS([1]Fivethirtyeight!$H:$H,[1]Fivethirtyeight!$Q:$Q,'[1]Expected Wins'!$A19,[1]Fivethirtyeight!$O:$O,[1]Cockpit!$C$4+'[1]Expected Wins'!G$1-1)+SUMIFS([1]Fivethirtyeight!$I:$I,[1]Fivethirtyeight!$R:$R,'[1]Expected Wins'!$A19,[1]Fivethirtyeight!$O:$O,[1]Cockpit!$C$4+'[1]Expected Wins'!G$1-1)</f>
        <v>0.32090000000000002</v>
      </c>
      <c r="H19" s="61">
        <f t="array" ref="H19">SUM((B19:G19-I19)*([1]Cockpit!$H$3:$M$3))</f>
        <v>-5.7960444078947446E-2</v>
      </c>
      <c r="I19" s="61">
        <f>(AVERAGEIFS([1]Fivethirtyeight!$H:$H,[1]Fivethirtyeight!$Q:$Q,'[1]Expected Wins'!$A19)+AVERAGEIFS([1]Fivethirtyeight!$I:$I,[1]Fivethirtyeight!$R:$R,'[1]Expected Wins'!$A19))/2</f>
        <v>0.32939736842105266</v>
      </c>
      <c r="J19" s="61">
        <f>MIN(_xlfn.MINIFS([1]Fivethirtyeight!$H:$H,[1]Fivethirtyeight!$Q:$Q,'[1]Expected Wins'!$A19),_xlfn.MINIFS([1]Fivethirtyeight!$I:$I,[1]Fivethirtyeight!$R:$R,'[1]Expected Wins'!$A19))</f>
        <v>2.8299999999999999E-2</v>
      </c>
      <c r="K19" s="61">
        <f>MAX(_xlfn.MAXIFS([1]Fivethirtyeight!$H:$H,[1]Fivethirtyeight!$Q:$Q,'[1]Expected Wins'!$A19),_xlfn.MAXIFS([1]Fivethirtyeight!$I:$I,[1]Fivethirtyeight!$R:$R,'[1]Expected Wins'!$A19))</f>
        <v>0.63500000000000001</v>
      </c>
    </row>
    <row r="20" spans="1:11" x14ac:dyDescent="0.3">
      <c r="A20" s="60" t="s">
        <v>1</v>
      </c>
      <c r="B20" s="48">
        <f>SUMIFS([1]Fivethirtyeight!$H:$H,[1]Fivethirtyeight!$Q:$Q,'[1]Expected Wins'!$A20,[1]Fivethirtyeight!$O:$O,[1]Cockpit!$C$4+'[1]Expected Wins'!B$1-1)+SUMIFS([1]Fivethirtyeight!$I:$I,[1]Fivethirtyeight!$R:$R,'[1]Expected Wins'!$A20,[1]Fivethirtyeight!$O:$O,[1]Cockpit!$C$4+'[1]Expected Wins'!B$1-1)</f>
        <v>0.2727</v>
      </c>
      <c r="C20" s="48">
        <f>SUMIFS([1]Fivethirtyeight!$H:$H,[1]Fivethirtyeight!$Q:$Q,'[1]Expected Wins'!$A20,[1]Fivethirtyeight!$O:$O,[1]Cockpit!$C$4+'[1]Expected Wins'!C$1-1)+SUMIFS([1]Fivethirtyeight!$I:$I,[1]Fivethirtyeight!$R:$R,'[1]Expected Wins'!$A20,[1]Fivethirtyeight!$O:$O,[1]Cockpit!$C$4+'[1]Expected Wins'!C$1-1)</f>
        <v>0.44629999999999997</v>
      </c>
      <c r="D20" s="48">
        <f>SUMIFS([1]Fivethirtyeight!$H:$H,[1]Fivethirtyeight!$Q:$Q,'[1]Expected Wins'!$A20,[1]Fivethirtyeight!$O:$O,[1]Cockpit!$C$4+'[1]Expected Wins'!D$1-1)+SUMIFS([1]Fivethirtyeight!$I:$I,[1]Fivethirtyeight!$R:$R,'[1]Expected Wins'!$A20,[1]Fivethirtyeight!$O:$O,[1]Cockpit!$C$4+'[1]Expected Wins'!D$1-1)</f>
        <v>0.4546</v>
      </c>
      <c r="E20" s="48">
        <f>SUMIFS([1]Fivethirtyeight!$H:$H,[1]Fivethirtyeight!$Q:$Q,'[1]Expected Wins'!$A20,[1]Fivethirtyeight!$O:$O,[1]Cockpit!$C$4+'[1]Expected Wins'!E$1-1)+SUMIFS([1]Fivethirtyeight!$I:$I,[1]Fivethirtyeight!$R:$R,'[1]Expected Wins'!$A20,[1]Fivethirtyeight!$O:$O,[1]Cockpit!$C$4+'[1]Expected Wins'!E$1-1)</f>
        <v>0.36299999999999999</v>
      </c>
      <c r="F20" s="48">
        <f>SUMIFS([1]Fivethirtyeight!$H:$H,[1]Fivethirtyeight!$Q:$Q,'[1]Expected Wins'!$A20,[1]Fivethirtyeight!$O:$O,[1]Cockpit!$C$4+'[1]Expected Wins'!F$1-1)+SUMIFS([1]Fivethirtyeight!$I:$I,[1]Fivethirtyeight!$R:$R,'[1]Expected Wins'!$A20,[1]Fivethirtyeight!$O:$O,[1]Cockpit!$C$4+'[1]Expected Wins'!F$1-1)</f>
        <v>0.3135</v>
      </c>
      <c r="G20" s="48">
        <f>SUMIFS([1]Fivethirtyeight!$H:$H,[1]Fivethirtyeight!$Q:$Q,'[1]Expected Wins'!$A20,[1]Fivethirtyeight!$O:$O,[1]Cockpit!$C$4+'[1]Expected Wins'!G$1-1)+SUMIFS([1]Fivethirtyeight!$I:$I,[1]Fivethirtyeight!$R:$R,'[1]Expected Wins'!$A20,[1]Fivethirtyeight!$O:$O,[1]Cockpit!$C$4+'[1]Expected Wins'!G$1-1)</f>
        <v>0.49540000000000001</v>
      </c>
      <c r="H20" s="61">
        <f t="array" ref="H20">SUM((B20:G20-I20)*([1]Cockpit!$H$3:$M$3))</f>
        <v>-0.15202738486842107</v>
      </c>
      <c r="I20" s="61">
        <f>(AVERAGEIFS([1]Fivethirtyeight!$H:$H,[1]Fivethirtyeight!$Q:$Q,'[1]Expected Wins'!$A20)+AVERAGEIFS([1]Fivethirtyeight!$I:$I,[1]Fivethirtyeight!$R:$R,'[1]Expected Wins'!$A20))/2</f>
        <v>0.42767105263157895</v>
      </c>
      <c r="J20" s="61">
        <f>MIN(_xlfn.MINIFS([1]Fivethirtyeight!$H:$H,[1]Fivethirtyeight!$Q:$Q,'[1]Expected Wins'!$A20),_xlfn.MINIFS([1]Fivethirtyeight!$I:$I,[1]Fivethirtyeight!$R:$R,'[1]Expected Wins'!$A20))</f>
        <v>0.12909999999999999</v>
      </c>
      <c r="K20" s="61">
        <f>MAX(_xlfn.MAXIFS([1]Fivethirtyeight!$H:$H,[1]Fivethirtyeight!$Q:$Q,'[1]Expected Wins'!$A20),_xlfn.MAXIFS([1]Fivethirtyeight!$I:$I,[1]Fivethirtyeight!$R:$R,'[1]Expected Wins'!$A20))</f>
        <v>0.70479999999999998</v>
      </c>
    </row>
    <row r="21" spans="1:11" x14ac:dyDescent="0.3">
      <c r="A21" s="65" t="s">
        <v>22</v>
      </c>
      <c r="B21" s="49">
        <f>SUMIFS([1]Fivethirtyeight!$H:$H,[1]Fivethirtyeight!$Q:$Q,'[1]Expected Wins'!$A21,[1]Fivethirtyeight!$O:$O,[1]Cockpit!$C$4+'[1]Expected Wins'!B$1-1)+SUMIFS([1]Fivethirtyeight!$I:$I,[1]Fivethirtyeight!$R:$R,'[1]Expected Wins'!$A21,[1]Fivethirtyeight!$O:$O,[1]Cockpit!$C$4+'[1]Expected Wins'!B$1-1)</f>
        <v>6.8400000000000002E-2</v>
      </c>
      <c r="C21" s="49">
        <f>SUMIFS([1]Fivethirtyeight!$H:$H,[1]Fivethirtyeight!$Q:$Q,'[1]Expected Wins'!$A21,[1]Fivethirtyeight!$O:$O,[1]Cockpit!$C$4+'[1]Expected Wins'!C$1-1)+SUMIFS([1]Fivethirtyeight!$I:$I,[1]Fivethirtyeight!$R:$R,'[1]Expected Wins'!$A21,[1]Fivethirtyeight!$O:$O,[1]Cockpit!$C$4+'[1]Expected Wins'!C$1-1)</f>
        <v>0.47610000000000002</v>
      </c>
      <c r="D21" s="49">
        <f>SUMIFS([1]Fivethirtyeight!$H:$H,[1]Fivethirtyeight!$Q:$Q,'[1]Expected Wins'!$A21,[1]Fivethirtyeight!$O:$O,[1]Cockpit!$C$4+'[1]Expected Wins'!D$1-1)+SUMIFS([1]Fivethirtyeight!$I:$I,[1]Fivethirtyeight!$R:$R,'[1]Expected Wins'!$A21,[1]Fivethirtyeight!$O:$O,[1]Cockpit!$C$4+'[1]Expected Wins'!D$1-1)</f>
        <v>0.18809999999999999</v>
      </c>
      <c r="E21" s="49">
        <f>SUMIFS([1]Fivethirtyeight!$H:$H,[1]Fivethirtyeight!$Q:$Q,'[1]Expected Wins'!$A21,[1]Fivethirtyeight!$O:$O,[1]Cockpit!$C$4+'[1]Expected Wins'!E$1-1)+SUMIFS([1]Fivethirtyeight!$I:$I,[1]Fivethirtyeight!$R:$R,'[1]Expected Wins'!$A21,[1]Fivethirtyeight!$O:$O,[1]Cockpit!$C$4+'[1]Expected Wins'!E$1-1)</f>
        <v>0.36609999999999998</v>
      </c>
      <c r="F21" s="49">
        <f>SUMIFS([1]Fivethirtyeight!$H:$H,[1]Fivethirtyeight!$Q:$Q,'[1]Expected Wins'!$A21,[1]Fivethirtyeight!$O:$O,[1]Cockpit!$C$4+'[1]Expected Wins'!F$1-1)+SUMIFS([1]Fivethirtyeight!$I:$I,[1]Fivethirtyeight!$R:$R,'[1]Expected Wins'!$A21,[1]Fivethirtyeight!$O:$O,[1]Cockpit!$C$4+'[1]Expected Wins'!F$1-1)</f>
        <v>0.34649999999999997</v>
      </c>
      <c r="G21" s="49">
        <f>SUMIFS([1]Fivethirtyeight!$H:$H,[1]Fivethirtyeight!$Q:$Q,'[1]Expected Wins'!$A21,[1]Fivethirtyeight!$O:$O,[1]Cockpit!$C$4+'[1]Expected Wins'!G$1-1)+SUMIFS([1]Fivethirtyeight!$I:$I,[1]Fivethirtyeight!$R:$R,'[1]Expected Wins'!$A21,[1]Fivethirtyeight!$O:$O,[1]Cockpit!$C$4+'[1]Expected Wins'!G$1-1)</f>
        <v>0.39929999999999999</v>
      </c>
      <c r="H21" s="66">
        <f t="array" ref="H21">SUM((B21:G21-I21)*([1]Cockpit!$H$3:$M$3))</f>
        <v>-0.2803777138157893</v>
      </c>
      <c r="I21" s="66">
        <f>(AVERAGEIFS([1]Fivethirtyeight!$H:$H,[1]Fivethirtyeight!$Q:$Q,'[1]Expected Wins'!$A21)+AVERAGEIFS([1]Fivethirtyeight!$I:$I,[1]Fivethirtyeight!$R:$R,'[1]Expected Wins'!$A21))/2</f>
        <v>0.36253947368421047</v>
      </c>
      <c r="J21" s="66">
        <f>MIN(_xlfn.MINIFS([1]Fivethirtyeight!$H:$H,[1]Fivethirtyeight!$Q:$Q,'[1]Expected Wins'!$A21),_xlfn.MINIFS([1]Fivethirtyeight!$I:$I,[1]Fivethirtyeight!$R:$R,'[1]Expected Wins'!$A21))</f>
        <v>6.8400000000000002E-2</v>
      </c>
      <c r="K21" s="66">
        <f>MAX(_xlfn.MAXIFS([1]Fivethirtyeight!$H:$H,[1]Fivethirtyeight!$Q:$Q,'[1]Expected Wins'!$A21),_xlfn.MAXIFS([1]Fivethirtyeight!$I:$I,[1]Fivethirtyeight!$R:$R,'[1]Expected Wins'!$A21))</f>
        <v>0.66120000000000001</v>
      </c>
    </row>
  </sheetData>
  <conditionalFormatting sqref="B2:G2">
    <cfRule type="colorScale" priority="20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B6:G6">
    <cfRule type="colorScale" priority="1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B5:G5">
    <cfRule type="colorScale" priority="1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A2" zoomScale="116" workbookViewId="0">
      <selection activeCell="B4" sqref="B4:I23"/>
    </sheetView>
  </sheetViews>
  <sheetFormatPr defaultColWidth="11.19921875" defaultRowHeight="15.6" x14ac:dyDescent="0.3"/>
  <cols>
    <col min="1" max="1" width="2.796875" customWidth="1"/>
    <col min="2" max="2" width="16.296875" bestFit="1" customWidth="1"/>
    <col min="3" max="12" width="5.796875" customWidth="1"/>
    <col min="13" max="13" width="2.796875" customWidth="1"/>
    <col min="14" max="14" width="16.296875" bestFit="1" customWidth="1"/>
    <col min="15" max="23" width="5.796875" customWidth="1"/>
    <col min="24" max="24" width="2.796875" customWidth="1"/>
    <col min="25" max="25" width="16.296875" bestFit="1" customWidth="1"/>
    <col min="26" max="34" width="5.796875" customWidth="1"/>
  </cols>
  <sheetData>
    <row r="2" spans="2:42" ht="21" x14ac:dyDescent="0.4">
      <c r="B2" s="91" t="s">
        <v>839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50"/>
      <c r="N2" s="89" t="s">
        <v>837</v>
      </c>
      <c r="O2" s="89"/>
      <c r="P2" s="89"/>
      <c r="Q2" s="89"/>
      <c r="R2" s="89"/>
      <c r="S2" s="89"/>
      <c r="T2" s="89"/>
      <c r="U2" s="89"/>
      <c r="V2" s="89"/>
      <c r="W2" s="89"/>
      <c r="X2" s="50"/>
      <c r="Y2" s="89" t="s">
        <v>838</v>
      </c>
      <c r="Z2" s="89"/>
      <c r="AA2" s="89"/>
      <c r="AB2" s="89"/>
      <c r="AC2" s="89"/>
      <c r="AD2" s="89"/>
      <c r="AE2" s="89"/>
      <c r="AF2" s="89"/>
      <c r="AG2" s="89"/>
      <c r="AH2" s="90"/>
    </row>
    <row r="3" spans="2:42" x14ac:dyDescent="0.3">
      <c r="B3" s="51" t="s">
        <v>388</v>
      </c>
      <c r="C3" s="52">
        <v>1</v>
      </c>
      <c r="D3" s="52">
        <f>C3+1</f>
        <v>2</v>
      </c>
      <c r="E3" s="52">
        <f t="shared" ref="E3:H3" si="0">D3+1</f>
        <v>3</v>
      </c>
      <c r="F3" s="52">
        <f t="shared" si="0"/>
        <v>4</v>
      </c>
      <c r="G3" s="52">
        <f t="shared" si="0"/>
        <v>5</v>
      </c>
      <c r="H3" s="52">
        <f t="shared" si="0"/>
        <v>6</v>
      </c>
      <c r="I3" s="52" t="s">
        <v>840</v>
      </c>
      <c r="J3" s="52" t="s">
        <v>834</v>
      </c>
      <c r="K3" s="52" t="s">
        <v>835</v>
      </c>
      <c r="L3" s="52" t="s">
        <v>836</v>
      </c>
      <c r="M3" s="40"/>
      <c r="N3" s="53" t="s">
        <v>388</v>
      </c>
      <c r="O3" s="52">
        <v>1</v>
      </c>
      <c r="P3" s="52">
        <f>O3+1</f>
        <v>2</v>
      </c>
      <c r="Q3" s="52">
        <f t="shared" ref="Q3:T3" si="1">P3+1</f>
        <v>3</v>
      </c>
      <c r="R3" s="52">
        <f t="shared" si="1"/>
        <v>4</v>
      </c>
      <c r="S3" s="52">
        <f t="shared" si="1"/>
        <v>5</v>
      </c>
      <c r="T3" s="52">
        <f t="shared" si="1"/>
        <v>6</v>
      </c>
      <c r="U3" s="52" t="s">
        <v>834</v>
      </c>
      <c r="V3" s="52" t="s">
        <v>835</v>
      </c>
      <c r="W3" s="52" t="s">
        <v>836</v>
      </c>
      <c r="X3" s="40"/>
      <c r="Y3" s="53" t="s">
        <v>388</v>
      </c>
      <c r="Z3" s="52">
        <v>1</v>
      </c>
      <c r="AA3" s="52">
        <f>Z3+1</f>
        <v>2</v>
      </c>
      <c r="AB3" s="52">
        <f t="shared" ref="AB3:AE3" si="2">AA3+1</f>
        <v>3</v>
      </c>
      <c r="AC3" s="52">
        <f t="shared" si="2"/>
        <v>4</v>
      </c>
      <c r="AD3" s="52">
        <f t="shared" si="2"/>
        <v>5</v>
      </c>
      <c r="AE3" s="52">
        <f t="shared" si="2"/>
        <v>6</v>
      </c>
      <c r="AF3" s="52" t="s">
        <v>834</v>
      </c>
      <c r="AG3" s="52" t="s">
        <v>835</v>
      </c>
      <c r="AH3" s="54" t="s">
        <v>836</v>
      </c>
    </row>
    <row r="4" spans="2:42" ht="25.05" customHeight="1" x14ac:dyDescent="0.3">
      <c r="B4" s="55" t="s">
        <v>16</v>
      </c>
      <c r="C4" s="56">
        <f>SUMIFS(Fivethirtyeight!$H:$H,Fivethirtyeight!$Q:$Q,Team!$B4,Fivethirtyeight!$O:$O,Cockpit!$C$4+Team!C$3-1)+SUMIFS(Fivethirtyeight!$I:$I,Fivethirtyeight!$R:$R,Team!$B4,Fivethirtyeight!$O:$O,Cockpit!$C$4+Team!C$3-1)</f>
        <v>0.54869999999999997</v>
      </c>
      <c r="D4" s="56">
        <f>SUMIFS(Fivethirtyeight!$H:$H,Fivethirtyeight!$Q:$Q,Team!$B4,Fivethirtyeight!$O:$O,Cockpit!$C$4+Team!D$3-1)+SUMIFS(Fivethirtyeight!$I:$I,Fivethirtyeight!$R:$R,Team!$B4,Fivethirtyeight!$O:$O,Cockpit!$C$4+Team!D$3-1)</f>
        <v>0</v>
      </c>
      <c r="E4" s="56">
        <f>SUMIFS(Fivethirtyeight!$H:$H,Fivethirtyeight!$Q:$Q,Team!$B4,Fivethirtyeight!$O:$O,Cockpit!$C$4+Team!E$3-1)+SUMIFS(Fivethirtyeight!$I:$I,Fivethirtyeight!$R:$R,Team!$B4,Fivethirtyeight!$O:$O,Cockpit!$C$4+Team!E$3-1)</f>
        <v>0</v>
      </c>
      <c r="F4" s="56">
        <f>SUMIFS(Fivethirtyeight!$H:$H,Fivethirtyeight!$Q:$Q,Team!$B4,Fivethirtyeight!$O:$O,Cockpit!$C$4+Team!F$3-1)+SUMIFS(Fivethirtyeight!$I:$I,Fivethirtyeight!$R:$R,Team!$B4,Fivethirtyeight!$O:$O,Cockpit!$C$4+Team!F$3-1)</f>
        <v>0</v>
      </c>
      <c r="G4" s="56">
        <f>SUMIFS(Fivethirtyeight!$H:$H,Fivethirtyeight!$Q:$Q,Team!$B4,Fivethirtyeight!$O:$O,Cockpit!$C$4+Team!G$3-1)+SUMIFS(Fivethirtyeight!$I:$I,Fivethirtyeight!$R:$R,Team!$B4,Fivethirtyeight!$O:$O,Cockpit!$C$4+Team!G$3-1)</f>
        <v>0</v>
      </c>
      <c r="H4" s="56">
        <f>SUMIFS(Fivethirtyeight!$H:$H,Fivethirtyeight!$Q:$Q,Team!$B4,Fivethirtyeight!$O:$O,Cockpit!$C$4+Team!H$3-1)+SUMIFS(Fivethirtyeight!$I:$I,Fivethirtyeight!$R:$R,Team!$B4,Fivethirtyeight!$O:$O,Cockpit!$C$4+Team!H$3-1)</f>
        <v>0</v>
      </c>
      <c r="I4" s="56" cm="1">
        <f t="array" ref="I4">SUM((C4:H4-J4)*(Cockpit!$H$3:$M$3))</f>
        <v>-1.5090044513684204</v>
      </c>
      <c r="J4" s="56">
        <f>(AVERAGEIFS(Fivethirtyeight!$H:$H,Fivethirtyeight!$Q:$Q,Team!$B4)+AVERAGEIFS(Fivethirtyeight!$I:$I,Fivethirtyeight!$R:$R,Team!$B4))/2</f>
        <v>0.69962105263157881</v>
      </c>
      <c r="K4" s="56">
        <f>MIN(_xlfn.MINIFS(Fivethirtyeight!$H:$H,Fivethirtyeight!$Q:$Q,Team!$B4),_xlfn.MINIFS(Fivethirtyeight!$I:$I,Fivethirtyeight!$R:$R,Team!$B4))</f>
        <v>0.46700000000000003</v>
      </c>
      <c r="L4" s="56">
        <f>MAX(_xlfn.MAXIFS(Fivethirtyeight!$H:$H,Fivethirtyeight!$Q:$Q,Team!$B4),_xlfn.MAXIFS(Fivethirtyeight!$I:$I,Fivethirtyeight!$R:$R,Team!$B4))</f>
        <v>0.92869999999999997</v>
      </c>
      <c r="M4" s="57"/>
      <c r="N4" s="58" t="str">
        <f>B4</f>
        <v>Manchester City</v>
      </c>
      <c r="O4" s="56">
        <f>SUMIFS(Fivethirtyeight!$K:$K,Fivethirtyeight!$Q:$Q,Team!$N4,Fivethirtyeight!$O:$O,Cockpit!$C$4+Team!O$3-1)+SUMIFS(Fivethirtyeight!$L:$L,Fivethirtyeight!$R:$R,Team!$N4,Fivethirtyeight!$O:$O,Cockpit!$C$4+Team!O$3-1)</f>
        <v>1.81</v>
      </c>
      <c r="P4" s="56">
        <f>SUMIFS(Fivethirtyeight!$K:$K,Fivethirtyeight!$Q:$Q,Team!$N4,Fivethirtyeight!$O:$O,Cockpit!$C$4+Team!P$3-1)+SUMIFS(Fivethirtyeight!$L:$L,Fivethirtyeight!$R:$R,Team!$N4,Fivethirtyeight!$O:$O,Cockpit!$C$4+Team!P$3-1)</f>
        <v>0</v>
      </c>
      <c r="Q4" s="56">
        <f>SUMIFS(Fivethirtyeight!$K:$K,Fivethirtyeight!$Q:$Q,Team!$N4,Fivethirtyeight!$O:$O,Cockpit!$C$4+Team!Q$3-1)+SUMIFS(Fivethirtyeight!$L:$L,Fivethirtyeight!$R:$R,Team!$N4,Fivethirtyeight!$O:$O,Cockpit!$C$4+Team!Q$3-1)</f>
        <v>0</v>
      </c>
      <c r="R4" s="56">
        <f>SUMIFS(Fivethirtyeight!$K:$K,Fivethirtyeight!$Q:$Q,Team!$N4,Fivethirtyeight!$O:$O,Cockpit!$C$4+Team!R$3-1)+SUMIFS(Fivethirtyeight!$L:$L,Fivethirtyeight!$R:$R,Team!$N4,Fivethirtyeight!$O:$O,Cockpit!$C$4+Team!R$3-1)</f>
        <v>0</v>
      </c>
      <c r="S4" s="56">
        <f>SUMIFS(Fivethirtyeight!$K:$K,Fivethirtyeight!$Q:$Q,Team!$N4,Fivethirtyeight!$O:$O,Cockpit!$C$4+Team!S$3-1)+SUMIFS(Fivethirtyeight!$L:$L,Fivethirtyeight!$R:$R,Team!$N4,Fivethirtyeight!$O:$O,Cockpit!$C$4+Team!S$3-1)</f>
        <v>0</v>
      </c>
      <c r="T4" s="56">
        <f>SUMIFS(Fivethirtyeight!$K:$K,Fivethirtyeight!$Q:$Q,Team!$N4,Fivethirtyeight!$O:$O,Cockpit!$C$4+Team!T$3-1)+SUMIFS(Fivethirtyeight!$L:$L,Fivethirtyeight!$R:$R,Team!$N4,Fivethirtyeight!$O:$O,Cockpit!$C$4+Team!T$3-1)</f>
        <v>0</v>
      </c>
      <c r="U4" s="56">
        <f>(AVERAGEIFS(Fivethirtyeight!$K:$K,Fivethirtyeight!$Q:$Q,Team!$N4)+AVERAGEIFS(Fivethirtyeight!$L:$L,Fivethirtyeight!$R:$R,Team!$N4))/2</f>
        <v>2.2702631578947363</v>
      </c>
      <c r="V4" s="56">
        <f>MIN(_xlfn.MINIFS(Fivethirtyeight!$K:$K,Fivethirtyeight!$Q:$Q,Team!$N4),_xlfn.MINIFS(Fivethirtyeight!$L:$L,Fivethirtyeight!$R:$R,Team!$N4))</f>
        <v>1.42</v>
      </c>
      <c r="W4" s="56">
        <f>MAX(_xlfn.MAXIFS(Fivethirtyeight!$K:$K,Fivethirtyeight!$Q:$Q,Team!$N4),_xlfn.MAXIFS(Fivethirtyeight!$L:$L,Fivethirtyeight!$R:$R,Team!$N4))</f>
        <v>3.18</v>
      </c>
      <c r="X4" s="57"/>
      <c r="Y4" s="58" t="str">
        <f>B4</f>
        <v>Manchester City</v>
      </c>
      <c r="Z4" s="56">
        <f>SUMIFS(Fivethirtyeight!$N:$N,Fivethirtyeight!$Q:$Q,Team!$N4,Fivethirtyeight!$O:$O,Cockpit!$C$4+Team!Z$3-1)+SUMIFS(Fivethirtyeight!$M:$M,Fivethirtyeight!$R:$R,Team!$N4,Fivethirtyeight!$O:$O,Cockpit!$C$4+Team!Z$3-1)</f>
        <v>0.35345468195878016</v>
      </c>
      <c r="AA4" s="56">
        <f>SUMIFS(Fivethirtyeight!$N:$N,Fivethirtyeight!$Q:$Q,Team!$N4,Fivethirtyeight!$O:$O,Cockpit!$C$4+Team!AA$3-1)+SUMIFS(Fivethirtyeight!$M:$M,Fivethirtyeight!$R:$R,Team!$N4,Fivethirtyeight!$O:$O,Cockpit!$C$4+Team!AA$3-1)</f>
        <v>0</v>
      </c>
      <c r="AB4" s="56">
        <f>SUMIFS(Fivethirtyeight!$N:$N,Fivethirtyeight!$Q:$Q,Team!$N4,Fivethirtyeight!$O:$O,Cockpit!$C$4+Team!AB$3-1)+SUMIFS(Fivethirtyeight!$M:$M,Fivethirtyeight!$R:$R,Team!$N4,Fivethirtyeight!$O:$O,Cockpit!$C$4+Team!AB$3-1)</f>
        <v>0</v>
      </c>
      <c r="AC4" s="56">
        <f>SUMIFS(Fivethirtyeight!$N:$N,Fivethirtyeight!$Q:$Q,Team!$N4,Fivethirtyeight!$O:$O,Cockpit!$C$4+Team!AC$3-1)+SUMIFS(Fivethirtyeight!$M:$M,Fivethirtyeight!$R:$R,Team!$N4,Fivethirtyeight!$O:$O,Cockpit!$C$4+Team!AC$3-1)</f>
        <v>0</v>
      </c>
      <c r="AD4" s="56">
        <f>SUMIFS(Fivethirtyeight!$N:$N,Fivethirtyeight!$Q:$Q,Team!$N4,Fivethirtyeight!$O:$O,Cockpit!$C$4+Team!AD$3-1)+SUMIFS(Fivethirtyeight!$M:$M,Fivethirtyeight!$R:$R,Team!$N4,Fivethirtyeight!$O:$O,Cockpit!$C$4+Team!AD$3-1)</f>
        <v>0</v>
      </c>
      <c r="AE4" s="56">
        <f>SUMIFS(Fivethirtyeight!$N:$N,Fivethirtyeight!$Q:$Q,Team!$N4,Fivethirtyeight!$O:$O,Cockpit!$C$4+Team!AE$3-1)+SUMIFS(Fivethirtyeight!$M:$M,Fivethirtyeight!$R:$R,Team!$N4,Fivethirtyeight!$O:$O,Cockpit!$C$4+Team!AE$3-1)</f>
        <v>0</v>
      </c>
      <c r="AF4" s="56">
        <f>(AVERAGEIFS(Fivethirtyeight!$N:$N,Fivethirtyeight!$Q:$Q,Team!$Y4)+AVERAGEIFS(Fivethirtyeight!$M:$M,Fivethirtyeight!$R:$R,Team!$Y4))/2</f>
        <v>0.50095428513375873</v>
      </c>
      <c r="AG4" s="56">
        <f>MIN(_xlfn.MINIFS(Fivethirtyeight!$N:$N,Fivethirtyeight!$Q:$Q,Team!$Y4),_xlfn.MINIFS(Fivethirtyeight!$M:$M,Fivethirtyeight!$R:$R,Team!$Y4))</f>
        <v>0.25157855305975652</v>
      </c>
      <c r="AH4" s="59">
        <f>MAX(_xlfn.MAXIFS(Fivethirtyeight!$N:$N,Fivethirtyeight!$Q:$Q,Team!$Y4),_xlfn.MAXIFS(Fivethirtyeight!$M:$M,Fivethirtyeight!$R:$R,Team!$Y4))</f>
        <v>0.81873075307798182</v>
      </c>
      <c r="AK4" s="2"/>
      <c r="AL4" s="2"/>
      <c r="AM4" s="2"/>
      <c r="AN4" s="2"/>
      <c r="AO4" s="2"/>
      <c r="AP4" s="2"/>
    </row>
    <row r="5" spans="2:42" ht="25.05" customHeight="1" x14ac:dyDescent="0.3">
      <c r="B5" s="60" t="s">
        <v>5</v>
      </c>
      <c r="C5" s="48">
        <f>SUMIFS(Fivethirtyeight!$H:$H,Fivethirtyeight!$Q:$Q,Team!$B5,Fivethirtyeight!$O:$O,Cockpit!$C$4+Team!C$3-1)+SUMIFS(Fivethirtyeight!$I:$I,Fivethirtyeight!$R:$R,Team!$B5,Fivethirtyeight!$O:$O,Cockpit!$C$4+Team!C$3-1)</f>
        <v>0.22459999999999999</v>
      </c>
      <c r="D5" s="48">
        <f>SUMIFS(Fivethirtyeight!$H:$H,Fivethirtyeight!$Q:$Q,Team!$B5,Fivethirtyeight!$O:$O,Cockpit!$C$4+Team!D$3-1)+SUMIFS(Fivethirtyeight!$I:$I,Fivethirtyeight!$R:$R,Team!$B5,Fivethirtyeight!$O:$O,Cockpit!$C$4+Team!D$3-1)</f>
        <v>0</v>
      </c>
      <c r="E5" s="48">
        <f>SUMIFS(Fivethirtyeight!$H:$H,Fivethirtyeight!$Q:$Q,Team!$B5,Fivethirtyeight!$O:$O,Cockpit!$C$4+Team!E$3-1)+SUMIFS(Fivethirtyeight!$I:$I,Fivethirtyeight!$R:$R,Team!$B5,Fivethirtyeight!$O:$O,Cockpit!$C$4+Team!E$3-1)</f>
        <v>0</v>
      </c>
      <c r="F5" s="48">
        <f>SUMIFS(Fivethirtyeight!$H:$H,Fivethirtyeight!$Q:$Q,Team!$B5,Fivethirtyeight!$O:$O,Cockpit!$C$4+Team!F$3-1)+SUMIFS(Fivethirtyeight!$I:$I,Fivethirtyeight!$R:$R,Team!$B5,Fivethirtyeight!$O:$O,Cockpit!$C$4+Team!F$3-1)</f>
        <v>0</v>
      </c>
      <c r="G5" s="48">
        <f>SUMIFS(Fivethirtyeight!$H:$H,Fivethirtyeight!$Q:$Q,Team!$B5,Fivethirtyeight!$O:$O,Cockpit!$C$4+Team!G$3-1)+SUMIFS(Fivethirtyeight!$I:$I,Fivethirtyeight!$R:$R,Team!$B5,Fivethirtyeight!$O:$O,Cockpit!$C$4+Team!G$3-1)</f>
        <v>0</v>
      </c>
      <c r="H5" s="48">
        <f>SUMIFS(Fivethirtyeight!$H:$H,Fivethirtyeight!$Q:$Q,Team!$B5,Fivethirtyeight!$O:$O,Cockpit!$C$4+Team!H$3-1)+SUMIFS(Fivethirtyeight!$I:$I,Fivethirtyeight!$R:$R,Team!$B5,Fivethirtyeight!$O:$O,Cockpit!$C$4+Team!H$3-1)</f>
        <v>0</v>
      </c>
      <c r="I5" s="61" cm="1">
        <f t="array" ref="I5">SUM((C5:H5-J5)*(Cockpit!$H$3:$M$3))</f>
        <v>-1.1250487335526314</v>
      </c>
      <c r="J5" s="61">
        <f>(AVERAGEIFS(Fivethirtyeight!$H:$H,Fivethirtyeight!$Q:$Q,Team!$B5)+AVERAGEIFS(Fivethirtyeight!$I:$I,Fivethirtyeight!$R:$R,Team!$B5))/2</f>
        <v>0.45888157894736836</v>
      </c>
      <c r="K5" s="61">
        <f>MIN(_xlfn.MINIFS(Fivethirtyeight!$H:$H,Fivethirtyeight!$Q:$Q,Team!$B5),_xlfn.MINIFS(Fivethirtyeight!$I:$I,Fivethirtyeight!$R:$R,Team!$B5))</f>
        <v>7.1800000000000003E-2</v>
      </c>
      <c r="L5" s="61">
        <f>MAX(_xlfn.MAXIFS(Fivethirtyeight!$H:$H,Fivethirtyeight!$Q:$Q,Team!$B5),_xlfn.MAXIFS(Fivethirtyeight!$I:$I,Fivethirtyeight!$R:$R,Team!$B5))</f>
        <v>0.73499999999999999</v>
      </c>
      <c r="M5" s="62"/>
      <c r="N5" s="63" t="str">
        <f t="shared" ref="N5:N23" si="3">B5</f>
        <v>Tottenham</v>
      </c>
      <c r="O5" s="48">
        <f>SUMIFS(Fivethirtyeight!$K:$K,Fivethirtyeight!$Q:$Q,Team!$N5,Fivethirtyeight!$O:$O,Cockpit!$C$4+Team!O$3-1)+SUMIFS(Fivethirtyeight!$L:$L,Fivethirtyeight!$R:$R,Team!$N5,Fivethirtyeight!$O:$O,Cockpit!$C$4+Team!O$3-1)</f>
        <v>1.1200000000000001</v>
      </c>
      <c r="P5" s="48">
        <f>SUMIFS(Fivethirtyeight!$K:$K,Fivethirtyeight!$Q:$Q,Team!$N5,Fivethirtyeight!$O:$O,Cockpit!$C$4+Team!P$3-1)+SUMIFS(Fivethirtyeight!$L:$L,Fivethirtyeight!$R:$R,Team!$N5,Fivethirtyeight!$O:$O,Cockpit!$C$4+Team!P$3-1)</f>
        <v>0</v>
      </c>
      <c r="Q5" s="48">
        <f>SUMIFS(Fivethirtyeight!$K:$K,Fivethirtyeight!$Q:$Q,Team!$N5,Fivethirtyeight!$O:$O,Cockpit!$C$4+Team!Q$3-1)+SUMIFS(Fivethirtyeight!$L:$L,Fivethirtyeight!$R:$R,Team!$N5,Fivethirtyeight!$O:$O,Cockpit!$C$4+Team!Q$3-1)</f>
        <v>0</v>
      </c>
      <c r="R5" s="48">
        <f>SUMIFS(Fivethirtyeight!$K:$K,Fivethirtyeight!$Q:$Q,Team!$N5,Fivethirtyeight!$O:$O,Cockpit!$C$4+Team!R$3-1)+SUMIFS(Fivethirtyeight!$L:$L,Fivethirtyeight!$R:$R,Team!$N5,Fivethirtyeight!$O:$O,Cockpit!$C$4+Team!R$3-1)</f>
        <v>0</v>
      </c>
      <c r="S5" s="48">
        <f>SUMIFS(Fivethirtyeight!$K:$K,Fivethirtyeight!$Q:$Q,Team!$N5,Fivethirtyeight!$O:$O,Cockpit!$C$4+Team!S$3-1)+SUMIFS(Fivethirtyeight!$L:$L,Fivethirtyeight!$R:$R,Team!$N5,Fivethirtyeight!$O:$O,Cockpit!$C$4+Team!S$3-1)</f>
        <v>0</v>
      </c>
      <c r="T5" s="48">
        <f>SUMIFS(Fivethirtyeight!$K:$K,Fivethirtyeight!$Q:$Q,Team!$N5,Fivethirtyeight!$O:$O,Cockpit!$C$4+Team!T$3-1)+SUMIFS(Fivethirtyeight!$L:$L,Fivethirtyeight!$R:$R,Team!$N5,Fivethirtyeight!$O:$O,Cockpit!$C$4+Team!T$3-1)</f>
        <v>0</v>
      </c>
      <c r="U5" s="61">
        <f>(AVERAGEIFS(Fivethirtyeight!$K:$K,Fivethirtyeight!$Q:$Q,Team!$N5)+AVERAGEIFS(Fivethirtyeight!$L:$L,Fivethirtyeight!$R:$R,Team!$N5))/2</f>
        <v>1.6026315789473684</v>
      </c>
      <c r="V5" s="61">
        <f>MIN(_xlfn.MINIFS(Fivethirtyeight!$K:$K,Fivethirtyeight!$Q:$Q,Team!$N5),_xlfn.MINIFS(Fivethirtyeight!$L:$L,Fivethirtyeight!$R:$R,Team!$N5))</f>
        <v>0.56999999999999995</v>
      </c>
      <c r="W5" s="61">
        <f>MAX(_xlfn.MAXIFS(Fivethirtyeight!$K:$K,Fivethirtyeight!$Q:$Q,Team!$N5),_xlfn.MAXIFS(Fivethirtyeight!$L:$L,Fivethirtyeight!$R:$R,Team!$N5))</f>
        <v>2.29</v>
      </c>
      <c r="X5" s="62"/>
      <c r="Y5" s="63" t="str">
        <f t="shared" ref="Y5:Y23" si="4">B5</f>
        <v>Tottenham</v>
      </c>
      <c r="Z5" s="48">
        <f>SUMIFS(Fivethirtyeight!$N:$N,Fivethirtyeight!$Q:$Q,Team!$N5,Fivethirtyeight!$O:$O,Cockpit!$C$4+Team!Z$3-1)+SUMIFS(Fivethirtyeight!$M:$M,Fivethirtyeight!$R:$R,Team!$N5,Fivethirtyeight!$O:$O,Cockpit!$C$4+Team!Z$3-1)</f>
        <v>0.1541236618151314</v>
      </c>
      <c r="AA5" s="48">
        <f>SUMIFS(Fivethirtyeight!$N:$N,Fivethirtyeight!$Q:$Q,Team!$N5,Fivethirtyeight!$O:$O,Cockpit!$C$4+Team!AA$3-1)+SUMIFS(Fivethirtyeight!$M:$M,Fivethirtyeight!$R:$R,Team!$N5,Fivethirtyeight!$O:$O,Cockpit!$C$4+Team!AA$3-1)</f>
        <v>0</v>
      </c>
      <c r="AB5" s="48">
        <f>SUMIFS(Fivethirtyeight!$N:$N,Fivethirtyeight!$Q:$Q,Team!$N5,Fivethirtyeight!$O:$O,Cockpit!$C$4+Team!AB$3-1)+SUMIFS(Fivethirtyeight!$M:$M,Fivethirtyeight!$R:$R,Team!$N5,Fivethirtyeight!$O:$O,Cockpit!$C$4+Team!AB$3-1)</f>
        <v>0</v>
      </c>
      <c r="AC5" s="48">
        <f>SUMIFS(Fivethirtyeight!$N:$N,Fivethirtyeight!$Q:$Q,Team!$N5,Fivethirtyeight!$O:$O,Cockpit!$C$4+Team!AC$3-1)+SUMIFS(Fivethirtyeight!$M:$M,Fivethirtyeight!$R:$R,Team!$N5,Fivethirtyeight!$O:$O,Cockpit!$C$4+Team!AC$3-1)</f>
        <v>0</v>
      </c>
      <c r="AD5" s="48">
        <f>SUMIFS(Fivethirtyeight!$N:$N,Fivethirtyeight!$Q:$Q,Team!$N5,Fivethirtyeight!$O:$O,Cockpit!$C$4+Team!AD$3-1)+SUMIFS(Fivethirtyeight!$M:$M,Fivethirtyeight!$R:$R,Team!$N5,Fivethirtyeight!$O:$O,Cockpit!$C$4+Team!AD$3-1)</f>
        <v>0</v>
      </c>
      <c r="AE5" s="48">
        <f>SUMIFS(Fivethirtyeight!$N:$N,Fivethirtyeight!$Q:$Q,Team!$N5,Fivethirtyeight!$O:$O,Cockpit!$C$4+Team!AE$3-1)+SUMIFS(Fivethirtyeight!$M:$M,Fivethirtyeight!$R:$R,Team!$N5,Fivethirtyeight!$O:$O,Cockpit!$C$4+Team!AE$3-1)</f>
        <v>0</v>
      </c>
      <c r="AF5" s="61">
        <f>(AVERAGEIFS(Fivethirtyeight!$N:$N,Fivethirtyeight!$Q:$Q,Team!$Y5)+AVERAGEIFS(Fivethirtyeight!$M:$M,Fivethirtyeight!$R:$R,Team!$Y5))/2</f>
        <v>0.30659997180992515</v>
      </c>
      <c r="AG5" s="61">
        <f>MIN(_xlfn.MINIFS(Fivethirtyeight!$N:$N,Fivethirtyeight!$Q:$Q,Team!$Y5),_xlfn.MINIFS(Fivethirtyeight!$M:$M,Fivethirtyeight!$R:$R,Team!$Y5))</f>
        <v>9.4420223196302347E-2</v>
      </c>
      <c r="AH5" s="64">
        <f>MAX(_xlfn.MAXIFS(Fivethirtyeight!$N:$N,Fivethirtyeight!$Q:$Q,Team!$Y5),_xlfn.MAXIFS(Fivethirtyeight!$M:$M,Fivethirtyeight!$R:$R,Team!$Y5))</f>
        <v>0.51685133449169918</v>
      </c>
      <c r="AK5" s="2"/>
    </row>
    <row r="6" spans="2:42" ht="25.05" customHeight="1" x14ac:dyDescent="0.3">
      <c r="B6" s="60" t="s">
        <v>28</v>
      </c>
      <c r="C6" s="48">
        <f>SUMIFS(Fivethirtyeight!$H:$H,Fivethirtyeight!$Q:$Q,Team!$B6,Fivethirtyeight!$O:$O,Cockpit!$C$4+Team!C$3-1)+SUMIFS(Fivethirtyeight!$I:$I,Fivethirtyeight!$R:$R,Team!$B6,Fivethirtyeight!$O:$O,Cockpit!$C$4+Team!C$3-1)</f>
        <v>0.21479999999999999</v>
      </c>
      <c r="D6" s="48">
        <f>SUMIFS(Fivethirtyeight!$H:$H,Fivethirtyeight!$Q:$Q,Team!$B6,Fivethirtyeight!$O:$O,Cockpit!$C$4+Team!D$3-1)+SUMIFS(Fivethirtyeight!$I:$I,Fivethirtyeight!$R:$R,Team!$B6,Fivethirtyeight!$O:$O,Cockpit!$C$4+Team!D$3-1)</f>
        <v>0</v>
      </c>
      <c r="E6" s="48">
        <f>SUMIFS(Fivethirtyeight!$H:$H,Fivethirtyeight!$Q:$Q,Team!$B6,Fivethirtyeight!$O:$O,Cockpit!$C$4+Team!E$3-1)+SUMIFS(Fivethirtyeight!$I:$I,Fivethirtyeight!$R:$R,Team!$B6,Fivethirtyeight!$O:$O,Cockpit!$C$4+Team!E$3-1)</f>
        <v>0</v>
      </c>
      <c r="F6" s="48">
        <f>SUMIFS(Fivethirtyeight!$H:$H,Fivethirtyeight!$Q:$Q,Team!$B6,Fivethirtyeight!$O:$O,Cockpit!$C$4+Team!F$3-1)+SUMIFS(Fivethirtyeight!$I:$I,Fivethirtyeight!$R:$R,Team!$B6,Fivethirtyeight!$O:$O,Cockpit!$C$4+Team!F$3-1)</f>
        <v>0</v>
      </c>
      <c r="G6" s="48">
        <f>SUMIFS(Fivethirtyeight!$H:$H,Fivethirtyeight!$Q:$Q,Team!$B6,Fivethirtyeight!$O:$O,Cockpit!$C$4+Team!G$3-1)+SUMIFS(Fivethirtyeight!$I:$I,Fivethirtyeight!$R:$R,Team!$B6,Fivethirtyeight!$O:$O,Cockpit!$C$4+Team!G$3-1)</f>
        <v>0</v>
      </c>
      <c r="H6" s="48">
        <f>SUMIFS(Fivethirtyeight!$H:$H,Fivethirtyeight!$Q:$Q,Team!$B6,Fivethirtyeight!$O:$O,Cockpit!$C$4+Team!H$3-1)+SUMIFS(Fivethirtyeight!$I:$I,Fivethirtyeight!$R:$R,Team!$B6,Fivethirtyeight!$O:$O,Cockpit!$C$4+Team!H$3-1)</f>
        <v>0</v>
      </c>
      <c r="I6" s="61" cm="1">
        <f t="array" ref="I6">SUM((C6:H6-J6)*(Cockpit!$H$3:$M$3))</f>
        <v>-0.83952430586842097</v>
      </c>
      <c r="J6" s="61">
        <f>(AVERAGEIFS(Fivethirtyeight!$H:$H,Fivethirtyeight!$Q:$Q,Team!$B6)+AVERAGEIFS(Fivethirtyeight!$I:$I,Fivethirtyeight!$R:$R,Team!$B6))/2</f>
        <v>0.35847105263157897</v>
      </c>
      <c r="K6" s="61">
        <f>MIN(_xlfn.MINIFS(Fivethirtyeight!$H:$H,Fivethirtyeight!$Q:$Q,Team!$B6),_xlfn.MINIFS(Fivethirtyeight!$I:$I,Fivethirtyeight!$R:$R,Team!$B6))</f>
        <v>9.8400000000000001E-2</v>
      </c>
      <c r="L6" s="61">
        <f>MAX(_xlfn.MAXIFS(Fivethirtyeight!$H:$H,Fivethirtyeight!$Q:$Q,Team!$B6),_xlfn.MAXIFS(Fivethirtyeight!$I:$I,Fivethirtyeight!$R:$R,Team!$B6))</f>
        <v>0.56799999999999995</v>
      </c>
      <c r="M6" s="62"/>
      <c r="N6" s="63" t="str">
        <f t="shared" si="3"/>
        <v>Everton</v>
      </c>
      <c r="O6" s="48">
        <f>SUMIFS(Fivethirtyeight!$K:$K,Fivethirtyeight!$Q:$Q,Team!$N6,Fivethirtyeight!$O:$O,Cockpit!$C$4+Team!O$3-1)+SUMIFS(Fivethirtyeight!$L:$L,Fivethirtyeight!$R:$R,Team!$N6,Fivethirtyeight!$O:$O,Cockpit!$C$4+Team!O$3-1)</f>
        <v>1.04</v>
      </c>
      <c r="P6" s="48">
        <f>SUMIFS(Fivethirtyeight!$K:$K,Fivethirtyeight!$Q:$Q,Team!$N6,Fivethirtyeight!$O:$O,Cockpit!$C$4+Team!P$3-1)+SUMIFS(Fivethirtyeight!$L:$L,Fivethirtyeight!$R:$R,Team!$N6,Fivethirtyeight!$O:$O,Cockpit!$C$4+Team!P$3-1)</f>
        <v>0</v>
      </c>
      <c r="Q6" s="48">
        <f>SUMIFS(Fivethirtyeight!$K:$K,Fivethirtyeight!$Q:$Q,Team!$N6,Fivethirtyeight!$O:$O,Cockpit!$C$4+Team!Q$3-1)+SUMIFS(Fivethirtyeight!$L:$L,Fivethirtyeight!$R:$R,Team!$N6,Fivethirtyeight!$O:$O,Cockpit!$C$4+Team!Q$3-1)</f>
        <v>0</v>
      </c>
      <c r="R6" s="48">
        <f>SUMIFS(Fivethirtyeight!$K:$K,Fivethirtyeight!$Q:$Q,Team!$N6,Fivethirtyeight!$O:$O,Cockpit!$C$4+Team!R$3-1)+SUMIFS(Fivethirtyeight!$L:$L,Fivethirtyeight!$R:$R,Team!$N6,Fivethirtyeight!$O:$O,Cockpit!$C$4+Team!R$3-1)</f>
        <v>0</v>
      </c>
      <c r="S6" s="48">
        <f>SUMIFS(Fivethirtyeight!$K:$K,Fivethirtyeight!$Q:$Q,Team!$N6,Fivethirtyeight!$O:$O,Cockpit!$C$4+Team!S$3-1)+SUMIFS(Fivethirtyeight!$L:$L,Fivethirtyeight!$R:$R,Team!$N6,Fivethirtyeight!$O:$O,Cockpit!$C$4+Team!S$3-1)</f>
        <v>0</v>
      </c>
      <c r="T6" s="48">
        <f>SUMIFS(Fivethirtyeight!$K:$K,Fivethirtyeight!$Q:$Q,Team!$N6,Fivethirtyeight!$O:$O,Cockpit!$C$4+Team!T$3-1)+SUMIFS(Fivethirtyeight!$L:$L,Fivethirtyeight!$R:$R,Team!$N6,Fivethirtyeight!$O:$O,Cockpit!$C$4+Team!T$3-1)</f>
        <v>0</v>
      </c>
      <c r="U6" s="61">
        <f>(AVERAGEIFS(Fivethirtyeight!$K:$K,Fivethirtyeight!$Q:$Q,Team!$N6)+AVERAGEIFS(Fivethirtyeight!$L:$L,Fivethirtyeight!$R:$R,Team!$N6))/2</f>
        <v>1.3031578947368421</v>
      </c>
      <c r="V6" s="61">
        <f>MIN(_xlfn.MINIFS(Fivethirtyeight!$K:$K,Fivethirtyeight!$Q:$Q,Team!$N6),_xlfn.MINIFS(Fivethirtyeight!$L:$L,Fivethirtyeight!$R:$R,Team!$N6))</f>
        <v>0.62</v>
      </c>
      <c r="W6" s="61">
        <f>MAX(_xlfn.MAXIFS(Fivethirtyeight!$K:$K,Fivethirtyeight!$Q:$Q,Team!$N6),_xlfn.MAXIFS(Fivethirtyeight!$L:$L,Fivethirtyeight!$R:$R,Team!$N6))</f>
        <v>1.81</v>
      </c>
      <c r="X6" s="62"/>
      <c r="Y6" s="63" t="str">
        <f t="shared" si="4"/>
        <v>Everton</v>
      </c>
      <c r="Z6" s="48">
        <f>SUMIFS(Fivethirtyeight!$N:$N,Fivethirtyeight!$Q:$Q,Team!$N6,Fivethirtyeight!$O:$O,Cockpit!$C$4+Team!Z$3-1)+SUMIFS(Fivethirtyeight!$M:$M,Fivethirtyeight!$R:$R,Team!$N6,Fivethirtyeight!$O:$O,Cockpit!$C$4+Team!Z$3-1)</f>
        <v>0.16365413680270405</v>
      </c>
      <c r="AA6" s="48">
        <f>SUMIFS(Fivethirtyeight!$N:$N,Fivethirtyeight!$Q:$Q,Team!$N6,Fivethirtyeight!$O:$O,Cockpit!$C$4+Team!AA$3-1)+SUMIFS(Fivethirtyeight!$M:$M,Fivethirtyeight!$R:$R,Team!$N6,Fivethirtyeight!$O:$O,Cockpit!$C$4+Team!AA$3-1)</f>
        <v>0</v>
      </c>
      <c r="AB6" s="48">
        <f>SUMIFS(Fivethirtyeight!$N:$N,Fivethirtyeight!$Q:$Q,Team!$N6,Fivethirtyeight!$O:$O,Cockpit!$C$4+Team!AB$3-1)+SUMIFS(Fivethirtyeight!$M:$M,Fivethirtyeight!$R:$R,Team!$N6,Fivethirtyeight!$O:$O,Cockpit!$C$4+Team!AB$3-1)</f>
        <v>0</v>
      </c>
      <c r="AC6" s="48">
        <f>SUMIFS(Fivethirtyeight!$N:$N,Fivethirtyeight!$Q:$Q,Team!$N6,Fivethirtyeight!$O:$O,Cockpit!$C$4+Team!AC$3-1)+SUMIFS(Fivethirtyeight!$M:$M,Fivethirtyeight!$R:$R,Team!$N6,Fivethirtyeight!$O:$O,Cockpit!$C$4+Team!AC$3-1)</f>
        <v>0</v>
      </c>
      <c r="AD6" s="48">
        <f>SUMIFS(Fivethirtyeight!$N:$N,Fivethirtyeight!$Q:$Q,Team!$N6,Fivethirtyeight!$O:$O,Cockpit!$C$4+Team!AD$3-1)+SUMIFS(Fivethirtyeight!$M:$M,Fivethirtyeight!$R:$R,Team!$N6,Fivethirtyeight!$O:$O,Cockpit!$C$4+Team!AD$3-1)</f>
        <v>0</v>
      </c>
      <c r="AE6" s="48">
        <f>SUMIFS(Fivethirtyeight!$N:$N,Fivethirtyeight!$Q:$Q,Team!$N6,Fivethirtyeight!$O:$O,Cockpit!$C$4+Team!AE$3-1)+SUMIFS(Fivethirtyeight!$M:$M,Fivethirtyeight!$R:$R,Team!$N6,Fivethirtyeight!$O:$O,Cockpit!$C$4+Team!AE$3-1)</f>
        <v>0</v>
      </c>
      <c r="AF6" s="61">
        <f>(AVERAGEIFS(Fivethirtyeight!$N:$N,Fivethirtyeight!$Q:$Q,Team!$Y6)+AVERAGEIFS(Fivethirtyeight!$M:$M,Fivethirtyeight!$R:$R,Team!$Y6))/2</f>
        <v>0.26710849815499949</v>
      </c>
      <c r="AG6" s="61">
        <f>MIN(_xlfn.MINIFS(Fivethirtyeight!$N:$N,Fivethirtyeight!$Q:$Q,Team!$Y6),_xlfn.MINIFS(Fivethirtyeight!$M:$M,Fivethirtyeight!$R:$R,Team!$Y6))</f>
        <v>9.8273585604361544E-2</v>
      </c>
      <c r="AH6" s="64">
        <f>MAX(_xlfn.MAXIFS(Fivethirtyeight!$N:$N,Fivethirtyeight!$Q:$Q,Team!$Y6),_xlfn.MAXIFS(Fivethirtyeight!$M:$M,Fivethirtyeight!$R:$R,Team!$Y6))</f>
        <v>0.45384479528235583</v>
      </c>
      <c r="AK6" s="2"/>
    </row>
    <row r="7" spans="2:42" ht="25.05" customHeight="1" x14ac:dyDescent="0.3">
      <c r="B7" s="60" t="s">
        <v>9</v>
      </c>
      <c r="C7" s="48">
        <f>SUMIFS(Fivethirtyeight!$H:$H,Fivethirtyeight!$Q:$Q,Team!$B7,Fivethirtyeight!$O:$O,Cockpit!$C$4+Team!C$3-1)+SUMIFS(Fivethirtyeight!$I:$I,Fivethirtyeight!$R:$R,Team!$B7,Fivethirtyeight!$O:$O,Cockpit!$C$4+Team!C$3-1)</f>
        <v>0.15010000000000001</v>
      </c>
      <c r="D7" s="48">
        <f>SUMIFS(Fivethirtyeight!$H:$H,Fivethirtyeight!$Q:$Q,Team!$B7,Fivethirtyeight!$O:$O,Cockpit!$C$4+Team!D$3-1)+SUMIFS(Fivethirtyeight!$I:$I,Fivethirtyeight!$R:$R,Team!$B7,Fivethirtyeight!$O:$O,Cockpit!$C$4+Team!D$3-1)</f>
        <v>0</v>
      </c>
      <c r="E7" s="48">
        <f>SUMIFS(Fivethirtyeight!$H:$H,Fivethirtyeight!$Q:$Q,Team!$B7,Fivethirtyeight!$O:$O,Cockpit!$C$4+Team!E$3-1)+SUMIFS(Fivethirtyeight!$I:$I,Fivethirtyeight!$R:$R,Team!$B7,Fivethirtyeight!$O:$O,Cockpit!$C$4+Team!E$3-1)</f>
        <v>0</v>
      </c>
      <c r="F7" s="48">
        <f>SUMIFS(Fivethirtyeight!$H:$H,Fivethirtyeight!$Q:$Q,Team!$B7,Fivethirtyeight!$O:$O,Cockpit!$C$4+Team!F$3-1)+SUMIFS(Fivethirtyeight!$I:$I,Fivethirtyeight!$R:$R,Team!$B7,Fivethirtyeight!$O:$O,Cockpit!$C$4+Team!F$3-1)</f>
        <v>0</v>
      </c>
      <c r="G7" s="48">
        <f>SUMIFS(Fivethirtyeight!$H:$H,Fivethirtyeight!$Q:$Q,Team!$B7,Fivethirtyeight!$O:$O,Cockpit!$C$4+Team!G$3-1)+SUMIFS(Fivethirtyeight!$I:$I,Fivethirtyeight!$R:$R,Team!$B7,Fivethirtyeight!$O:$O,Cockpit!$C$4+Team!G$3-1)</f>
        <v>0</v>
      </c>
      <c r="H7" s="48">
        <f>SUMIFS(Fivethirtyeight!$H:$H,Fivethirtyeight!$Q:$Q,Team!$B7,Fivethirtyeight!$O:$O,Cockpit!$C$4+Team!H$3-1)+SUMIFS(Fivethirtyeight!$I:$I,Fivethirtyeight!$R:$R,Team!$B7,Fivethirtyeight!$O:$O,Cockpit!$C$4+Team!H$3-1)</f>
        <v>0</v>
      </c>
      <c r="I7" s="61" cm="1">
        <f t="array" ref="I7">SUM((C7:H7-J7)*(Cockpit!$H$3:$M$3))</f>
        <v>-0.90523049560526336</v>
      </c>
      <c r="J7" s="61">
        <f>(AVERAGEIFS(Fivethirtyeight!$H:$H,Fivethirtyeight!$Q:$Q,Team!$B7)+AVERAGEIFS(Fivethirtyeight!$I:$I,Fivethirtyeight!$R:$R,Team!$B7))/2</f>
        <v>0.35881315789473694</v>
      </c>
      <c r="K7" s="61">
        <f>MIN(_xlfn.MINIFS(Fivethirtyeight!$H:$H,Fivethirtyeight!$Q:$Q,Team!$B7),_xlfn.MINIFS(Fivethirtyeight!$I:$I,Fivethirtyeight!$R:$R,Team!$B7))</f>
        <v>6.6699999999999995E-2</v>
      </c>
      <c r="L7" s="61">
        <f>MAX(_xlfn.MAXIFS(Fivethirtyeight!$H:$H,Fivethirtyeight!$Q:$Q,Team!$B7),_xlfn.MAXIFS(Fivethirtyeight!$I:$I,Fivethirtyeight!$R:$R,Team!$B7))</f>
        <v>0.626</v>
      </c>
      <c r="M7" s="62"/>
      <c r="N7" s="63" t="str">
        <f t="shared" si="3"/>
        <v>Aston Villa</v>
      </c>
      <c r="O7" s="48">
        <f>SUMIFS(Fivethirtyeight!$K:$K,Fivethirtyeight!$Q:$Q,Team!$N7,Fivethirtyeight!$O:$O,Cockpit!$C$4+Team!O$3-1)+SUMIFS(Fivethirtyeight!$L:$L,Fivethirtyeight!$R:$R,Team!$N7,Fivethirtyeight!$O:$O,Cockpit!$C$4+Team!O$3-1)</f>
        <v>0.79</v>
      </c>
      <c r="P7" s="48">
        <f>SUMIFS(Fivethirtyeight!$K:$K,Fivethirtyeight!$Q:$Q,Team!$N7,Fivethirtyeight!$O:$O,Cockpit!$C$4+Team!P$3-1)+SUMIFS(Fivethirtyeight!$L:$L,Fivethirtyeight!$R:$R,Team!$N7,Fivethirtyeight!$O:$O,Cockpit!$C$4+Team!P$3-1)</f>
        <v>0</v>
      </c>
      <c r="Q7" s="48">
        <f>SUMIFS(Fivethirtyeight!$K:$K,Fivethirtyeight!$Q:$Q,Team!$N7,Fivethirtyeight!$O:$O,Cockpit!$C$4+Team!Q$3-1)+SUMIFS(Fivethirtyeight!$L:$L,Fivethirtyeight!$R:$R,Team!$N7,Fivethirtyeight!$O:$O,Cockpit!$C$4+Team!Q$3-1)</f>
        <v>0</v>
      </c>
      <c r="R7" s="48">
        <f>SUMIFS(Fivethirtyeight!$K:$K,Fivethirtyeight!$Q:$Q,Team!$N7,Fivethirtyeight!$O:$O,Cockpit!$C$4+Team!R$3-1)+SUMIFS(Fivethirtyeight!$L:$L,Fivethirtyeight!$R:$R,Team!$N7,Fivethirtyeight!$O:$O,Cockpit!$C$4+Team!R$3-1)</f>
        <v>0</v>
      </c>
      <c r="S7" s="48">
        <f>SUMIFS(Fivethirtyeight!$K:$K,Fivethirtyeight!$Q:$Q,Team!$N7,Fivethirtyeight!$O:$O,Cockpit!$C$4+Team!S$3-1)+SUMIFS(Fivethirtyeight!$L:$L,Fivethirtyeight!$R:$R,Team!$N7,Fivethirtyeight!$O:$O,Cockpit!$C$4+Team!S$3-1)</f>
        <v>0</v>
      </c>
      <c r="T7" s="48">
        <f>SUMIFS(Fivethirtyeight!$K:$K,Fivethirtyeight!$Q:$Q,Team!$N7,Fivethirtyeight!$O:$O,Cockpit!$C$4+Team!T$3-1)+SUMIFS(Fivethirtyeight!$L:$L,Fivethirtyeight!$R:$R,Team!$N7,Fivethirtyeight!$O:$O,Cockpit!$C$4+Team!T$3-1)</f>
        <v>0</v>
      </c>
      <c r="U7" s="61">
        <f>(AVERAGEIFS(Fivethirtyeight!$K:$K,Fivethirtyeight!$Q:$Q,Team!$N7)+AVERAGEIFS(Fivethirtyeight!$L:$L,Fivethirtyeight!$R:$R,Team!$N7))/2</f>
        <v>1.3242105263157895</v>
      </c>
      <c r="V7" s="61">
        <f>MIN(_xlfn.MINIFS(Fivethirtyeight!$K:$K,Fivethirtyeight!$Q:$Q,Team!$N7),_xlfn.MINIFS(Fivethirtyeight!$L:$L,Fivethirtyeight!$R:$R,Team!$N7))</f>
        <v>0.56999999999999995</v>
      </c>
      <c r="W7" s="61">
        <f>MAX(_xlfn.MAXIFS(Fivethirtyeight!$K:$K,Fivethirtyeight!$Q:$Q,Team!$N7),_xlfn.MAXIFS(Fivethirtyeight!$L:$L,Fivethirtyeight!$R:$R,Team!$N7))</f>
        <v>1.88</v>
      </c>
      <c r="X7" s="62"/>
      <c r="Y7" s="63" t="str">
        <f t="shared" si="4"/>
        <v>Aston Villa</v>
      </c>
      <c r="Z7" s="48">
        <f>SUMIFS(Fivethirtyeight!$N:$N,Fivethirtyeight!$Q:$Q,Team!$N7,Fivethirtyeight!$O:$O,Cockpit!$C$4+Team!Z$3-1)+SUMIFS(Fivethirtyeight!$M:$M,Fivethirtyeight!$R:$R,Team!$N7,Fivethirtyeight!$O:$O,Cockpit!$C$4+Team!Z$3-1)</f>
        <v>0.1541236618151314</v>
      </c>
      <c r="AA7" s="48">
        <f>SUMIFS(Fivethirtyeight!$N:$N,Fivethirtyeight!$Q:$Q,Team!$N7,Fivethirtyeight!$O:$O,Cockpit!$C$4+Team!AA$3-1)+SUMIFS(Fivethirtyeight!$M:$M,Fivethirtyeight!$R:$R,Team!$N7,Fivethirtyeight!$O:$O,Cockpit!$C$4+Team!AA$3-1)</f>
        <v>0</v>
      </c>
      <c r="AB7" s="48">
        <f>SUMIFS(Fivethirtyeight!$N:$N,Fivethirtyeight!$Q:$Q,Team!$N7,Fivethirtyeight!$O:$O,Cockpit!$C$4+Team!AB$3-1)+SUMIFS(Fivethirtyeight!$M:$M,Fivethirtyeight!$R:$R,Team!$N7,Fivethirtyeight!$O:$O,Cockpit!$C$4+Team!AB$3-1)</f>
        <v>0</v>
      </c>
      <c r="AC7" s="48">
        <f>SUMIFS(Fivethirtyeight!$N:$N,Fivethirtyeight!$Q:$Q,Team!$N7,Fivethirtyeight!$O:$O,Cockpit!$C$4+Team!AC$3-1)+SUMIFS(Fivethirtyeight!$M:$M,Fivethirtyeight!$R:$R,Team!$N7,Fivethirtyeight!$O:$O,Cockpit!$C$4+Team!AC$3-1)</f>
        <v>0</v>
      </c>
      <c r="AD7" s="48">
        <f>SUMIFS(Fivethirtyeight!$N:$N,Fivethirtyeight!$Q:$Q,Team!$N7,Fivethirtyeight!$O:$O,Cockpit!$C$4+Team!AD$3-1)+SUMIFS(Fivethirtyeight!$M:$M,Fivethirtyeight!$R:$R,Team!$N7,Fivethirtyeight!$O:$O,Cockpit!$C$4+Team!AD$3-1)</f>
        <v>0</v>
      </c>
      <c r="AE7" s="48">
        <f>SUMIFS(Fivethirtyeight!$N:$N,Fivethirtyeight!$Q:$Q,Team!$N7,Fivethirtyeight!$O:$O,Cockpit!$C$4+Team!AE$3-1)+SUMIFS(Fivethirtyeight!$M:$M,Fivethirtyeight!$R:$R,Team!$N7,Fivethirtyeight!$O:$O,Cockpit!$C$4+Team!AE$3-1)</f>
        <v>0</v>
      </c>
      <c r="AF7" s="61">
        <f>(AVERAGEIFS(Fivethirtyeight!$N:$N,Fivethirtyeight!$Q:$Q,Team!$Y7)+AVERAGEIFS(Fivethirtyeight!$M:$M,Fivethirtyeight!$R:$R,Team!$Y7))/2</f>
        <v>0.2592238326805591</v>
      </c>
      <c r="AG7" s="61">
        <f>MIN(_xlfn.MINIFS(Fivethirtyeight!$N:$N,Fivethirtyeight!$Q:$Q,Team!$Y7),_xlfn.MINIFS(Fivethirtyeight!$M:$M,Fivethirtyeight!$R:$R,Team!$Y7))</f>
        <v>8.6293586499370495E-2</v>
      </c>
      <c r="AH7" s="64">
        <f>MAX(_xlfn.MAXIFS(Fivethirtyeight!$N:$N,Fivethirtyeight!$Q:$Q,Team!$Y7),_xlfn.MAXIFS(Fivethirtyeight!$M:$M,Fivethirtyeight!$R:$R,Team!$Y7))</f>
        <v>0.44932896411722156</v>
      </c>
      <c r="AK7" s="2"/>
    </row>
    <row r="8" spans="2:42" ht="25.05" customHeight="1" x14ac:dyDescent="0.3">
      <c r="B8" s="60" t="s">
        <v>20</v>
      </c>
      <c r="C8" s="48">
        <f>SUMIFS(Fivethirtyeight!$H:$H,Fivethirtyeight!$Q:$Q,Team!$B8,Fivethirtyeight!$O:$O,Cockpit!$C$4+Team!C$3-1)+SUMIFS(Fivethirtyeight!$I:$I,Fivethirtyeight!$R:$R,Team!$B8,Fivethirtyeight!$O:$O,Cockpit!$C$4+Team!C$3-1)</f>
        <v>0.83899999999999997</v>
      </c>
      <c r="D8" s="48">
        <f>SUMIFS(Fivethirtyeight!$H:$H,Fivethirtyeight!$Q:$Q,Team!$B8,Fivethirtyeight!$O:$O,Cockpit!$C$4+Team!D$3-1)+SUMIFS(Fivethirtyeight!$I:$I,Fivethirtyeight!$R:$R,Team!$B8,Fivethirtyeight!$O:$O,Cockpit!$C$4+Team!D$3-1)</f>
        <v>0</v>
      </c>
      <c r="E8" s="48">
        <f>SUMIFS(Fivethirtyeight!$H:$H,Fivethirtyeight!$Q:$Q,Team!$B8,Fivethirtyeight!$O:$O,Cockpit!$C$4+Team!E$3-1)+SUMIFS(Fivethirtyeight!$I:$I,Fivethirtyeight!$R:$R,Team!$B8,Fivethirtyeight!$O:$O,Cockpit!$C$4+Team!E$3-1)</f>
        <v>0</v>
      </c>
      <c r="F8" s="48">
        <f>SUMIFS(Fivethirtyeight!$H:$H,Fivethirtyeight!$Q:$Q,Team!$B8,Fivethirtyeight!$O:$O,Cockpit!$C$4+Team!F$3-1)+SUMIFS(Fivethirtyeight!$I:$I,Fivethirtyeight!$R:$R,Team!$B8,Fivethirtyeight!$O:$O,Cockpit!$C$4+Team!F$3-1)</f>
        <v>0</v>
      </c>
      <c r="G8" s="48">
        <f>SUMIFS(Fivethirtyeight!$H:$H,Fivethirtyeight!$Q:$Q,Team!$B8,Fivethirtyeight!$O:$O,Cockpit!$C$4+Team!G$3-1)+SUMIFS(Fivethirtyeight!$I:$I,Fivethirtyeight!$R:$R,Team!$B8,Fivethirtyeight!$O:$O,Cockpit!$C$4+Team!G$3-1)</f>
        <v>0</v>
      </c>
      <c r="H8" s="48">
        <f>SUMIFS(Fivethirtyeight!$H:$H,Fivethirtyeight!$Q:$Q,Team!$B8,Fivethirtyeight!$O:$O,Cockpit!$C$4+Team!H$3-1)+SUMIFS(Fivethirtyeight!$I:$I,Fivethirtyeight!$R:$R,Team!$B8,Fivethirtyeight!$O:$O,Cockpit!$C$4+Team!H$3-1)</f>
        <v>0</v>
      </c>
      <c r="I8" s="61" cm="1">
        <f t="array" ref="I8">SUM((C8:H8-J8)*(Cockpit!$H$3:$M$3))</f>
        <v>-0.97952541100000012</v>
      </c>
      <c r="J8" s="61">
        <f>(AVERAGEIFS(Fivethirtyeight!$H:$H,Fivethirtyeight!$Q:$Q,Team!$B8)+AVERAGEIFS(Fivethirtyeight!$I:$I,Fivethirtyeight!$R:$R,Team!$B8))/2</f>
        <v>0.61830000000000007</v>
      </c>
      <c r="K8" s="61">
        <f>MIN(_xlfn.MINIFS(Fivethirtyeight!$H:$H,Fivethirtyeight!$Q:$Q,Team!$B8),_xlfn.MINIFS(Fivethirtyeight!$I:$I,Fivethirtyeight!$R:$R,Team!$B8))</f>
        <v>0.25369999999999998</v>
      </c>
      <c r="L8" s="61">
        <f>MAX(_xlfn.MAXIFS(Fivethirtyeight!$H:$H,Fivethirtyeight!$Q:$Q,Team!$B8),_xlfn.MAXIFS(Fivethirtyeight!$I:$I,Fivethirtyeight!$R:$R,Team!$B8))</f>
        <v>0.8901</v>
      </c>
      <c r="M8" s="62"/>
      <c r="N8" s="63" t="str">
        <f t="shared" si="3"/>
        <v>Liverpool</v>
      </c>
      <c r="O8" s="48">
        <f>SUMIFS(Fivethirtyeight!$K:$K,Fivethirtyeight!$Q:$Q,Team!$N8,Fivethirtyeight!$O:$O,Cockpit!$C$4+Team!O$3-1)+SUMIFS(Fivethirtyeight!$L:$L,Fivethirtyeight!$R:$R,Team!$N8,Fivethirtyeight!$O:$O,Cockpit!$C$4+Team!O$3-1)</f>
        <v>2.76</v>
      </c>
      <c r="P8" s="48">
        <f>SUMIFS(Fivethirtyeight!$K:$K,Fivethirtyeight!$Q:$Q,Team!$N8,Fivethirtyeight!$O:$O,Cockpit!$C$4+Team!P$3-1)+SUMIFS(Fivethirtyeight!$L:$L,Fivethirtyeight!$R:$R,Team!$N8,Fivethirtyeight!$O:$O,Cockpit!$C$4+Team!P$3-1)</f>
        <v>0</v>
      </c>
      <c r="Q8" s="48">
        <f>SUMIFS(Fivethirtyeight!$K:$K,Fivethirtyeight!$Q:$Q,Team!$N8,Fivethirtyeight!$O:$O,Cockpit!$C$4+Team!Q$3-1)+SUMIFS(Fivethirtyeight!$L:$L,Fivethirtyeight!$R:$R,Team!$N8,Fivethirtyeight!$O:$O,Cockpit!$C$4+Team!Q$3-1)</f>
        <v>0</v>
      </c>
      <c r="R8" s="48">
        <f>SUMIFS(Fivethirtyeight!$K:$K,Fivethirtyeight!$Q:$Q,Team!$N8,Fivethirtyeight!$O:$O,Cockpit!$C$4+Team!R$3-1)+SUMIFS(Fivethirtyeight!$L:$L,Fivethirtyeight!$R:$R,Team!$N8,Fivethirtyeight!$O:$O,Cockpit!$C$4+Team!R$3-1)</f>
        <v>0</v>
      </c>
      <c r="S8" s="48">
        <f>SUMIFS(Fivethirtyeight!$K:$K,Fivethirtyeight!$Q:$Q,Team!$N8,Fivethirtyeight!$O:$O,Cockpit!$C$4+Team!S$3-1)+SUMIFS(Fivethirtyeight!$L:$L,Fivethirtyeight!$R:$R,Team!$N8,Fivethirtyeight!$O:$O,Cockpit!$C$4+Team!S$3-1)</f>
        <v>0</v>
      </c>
      <c r="T8" s="48">
        <f>SUMIFS(Fivethirtyeight!$K:$K,Fivethirtyeight!$Q:$Q,Team!$N8,Fivethirtyeight!$O:$O,Cockpit!$C$4+Team!T$3-1)+SUMIFS(Fivethirtyeight!$L:$L,Fivethirtyeight!$R:$R,Team!$N8,Fivethirtyeight!$O:$O,Cockpit!$C$4+Team!T$3-1)</f>
        <v>0</v>
      </c>
      <c r="U8" s="61">
        <f>(AVERAGEIFS(Fivethirtyeight!$K:$K,Fivethirtyeight!$Q:$Q,Team!$N8)+AVERAGEIFS(Fivethirtyeight!$L:$L,Fivethirtyeight!$R:$R,Team!$N8))/2</f>
        <v>2.0868421052631576</v>
      </c>
      <c r="V8" s="61">
        <f>MIN(_xlfn.MINIFS(Fivethirtyeight!$K:$K,Fivethirtyeight!$Q:$Q,Team!$N8),_xlfn.MINIFS(Fivethirtyeight!$L:$L,Fivethirtyeight!$R:$R,Team!$N8))</f>
        <v>1.17</v>
      </c>
      <c r="W8" s="61">
        <f>MAX(_xlfn.MAXIFS(Fivethirtyeight!$K:$K,Fivethirtyeight!$Q:$Q,Team!$N8),_xlfn.MAXIFS(Fivethirtyeight!$L:$L,Fivethirtyeight!$R:$R,Team!$N8))</f>
        <v>2.95</v>
      </c>
      <c r="X8" s="62"/>
      <c r="Y8" s="63" t="str">
        <f t="shared" si="4"/>
        <v>Liverpool</v>
      </c>
      <c r="Z8" s="48">
        <f>SUMIFS(Fivethirtyeight!$N:$N,Fivethirtyeight!$Q:$Q,Team!$N8,Fivethirtyeight!$O:$O,Cockpit!$C$4+Team!Z$3-1)+SUMIFS(Fivethirtyeight!$M:$M,Fivethirtyeight!$R:$R,Team!$N8,Fivethirtyeight!$O:$O,Cockpit!$C$4+Team!Z$3-1)</f>
        <v>0.60653065971263342</v>
      </c>
      <c r="AA8" s="48">
        <f>SUMIFS(Fivethirtyeight!$N:$N,Fivethirtyeight!$Q:$Q,Team!$N8,Fivethirtyeight!$O:$O,Cockpit!$C$4+Team!AA$3-1)+SUMIFS(Fivethirtyeight!$M:$M,Fivethirtyeight!$R:$R,Team!$N8,Fivethirtyeight!$O:$O,Cockpit!$C$4+Team!AA$3-1)</f>
        <v>0</v>
      </c>
      <c r="AB8" s="48">
        <f>SUMIFS(Fivethirtyeight!$N:$N,Fivethirtyeight!$Q:$Q,Team!$N8,Fivethirtyeight!$O:$O,Cockpit!$C$4+Team!AB$3-1)+SUMIFS(Fivethirtyeight!$M:$M,Fivethirtyeight!$R:$R,Team!$N8,Fivethirtyeight!$O:$O,Cockpit!$C$4+Team!AB$3-1)</f>
        <v>0</v>
      </c>
      <c r="AC8" s="48">
        <f>SUMIFS(Fivethirtyeight!$N:$N,Fivethirtyeight!$Q:$Q,Team!$N8,Fivethirtyeight!$O:$O,Cockpit!$C$4+Team!AC$3-1)+SUMIFS(Fivethirtyeight!$M:$M,Fivethirtyeight!$R:$R,Team!$N8,Fivethirtyeight!$O:$O,Cockpit!$C$4+Team!AC$3-1)</f>
        <v>0</v>
      </c>
      <c r="AD8" s="48">
        <f>SUMIFS(Fivethirtyeight!$N:$N,Fivethirtyeight!$Q:$Q,Team!$N8,Fivethirtyeight!$O:$O,Cockpit!$C$4+Team!AD$3-1)+SUMIFS(Fivethirtyeight!$M:$M,Fivethirtyeight!$R:$R,Team!$N8,Fivethirtyeight!$O:$O,Cockpit!$C$4+Team!AD$3-1)</f>
        <v>0</v>
      </c>
      <c r="AE8" s="48">
        <f>SUMIFS(Fivethirtyeight!$N:$N,Fivethirtyeight!$Q:$Q,Team!$N8,Fivethirtyeight!$O:$O,Cockpit!$C$4+Team!AE$3-1)+SUMIFS(Fivethirtyeight!$M:$M,Fivethirtyeight!$R:$R,Team!$N8,Fivethirtyeight!$O:$O,Cockpit!$C$4+Team!AE$3-1)</f>
        <v>0</v>
      </c>
      <c r="AF8" s="61">
        <f>(AVERAGEIFS(Fivethirtyeight!$N:$N,Fivethirtyeight!$Q:$Q,Team!$Y8)+AVERAGEIFS(Fivethirtyeight!$M:$M,Fivethirtyeight!$R:$R,Team!$Y8))/2</f>
        <v>0.40038564907743424</v>
      </c>
      <c r="AG8" s="61">
        <f>MIN(_xlfn.MINIFS(Fivethirtyeight!$N:$N,Fivethirtyeight!$Q:$Q,Team!$Y8),_xlfn.MINIFS(Fivethirtyeight!$M:$M,Fivethirtyeight!$R:$R,Team!$Y8))</f>
        <v>0.12745396989482075</v>
      </c>
      <c r="AH8" s="64">
        <f>MAX(_xlfn.MAXIFS(Fivethirtyeight!$N:$N,Fivethirtyeight!$Q:$Q,Team!$Y8),_xlfn.MAXIFS(Fivethirtyeight!$M:$M,Fivethirtyeight!$R:$R,Team!$Y8))</f>
        <v>0.71892373343192617</v>
      </c>
      <c r="AK8" s="2"/>
    </row>
    <row r="9" spans="2:42" ht="25.05" customHeight="1" x14ac:dyDescent="0.3">
      <c r="B9" s="60" t="s">
        <v>647</v>
      </c>
      <c r="C9" s="48">
        <f>SUMIFS(Fivethirtyeight!$H:$H,Fivethirtyeight!$Q:$Q,Team!$B9,Fivethirtyeight!$O:$O,Cockpit!$C$4+Team!C$3-1)+SUMIFS(Fivethirtyeight!$I:$I,Fivethirtyeight!$R:$R,Team!$B9,Fivethirtyeight!$O:$O,Cockpit!$C$4+Team!C$3-1)</f>
        <v>0.27679999999999999</v>
      </c>
      <c r="D9" s="48">
        <f>SUMIFS(Fivethirtyeight!$H:$H,Fivethirtyeight!$Q:$Q,Team!$B9,Fivethirtyeight!$O:$O,Cockpit!$C$4+Team!D$3-1)+SUMIFS(Fivethirtyeight!$I:$I,Fivethirtyeight!$R:$R,Team!$B9,Fivethirtyeight!$O:$O,Cockpit!$C$4+Team!D$3-1)</f>
        <v>0</v>
      </c>
      <c r="E9" s="48">
        <f>SUMIFS(Fivethirtyeight!$H:$H,Fivethirtyeight!$Q:$Q,Team!$B9,Fivethirtyeight!$O:$O,Cockpit!$C$4+Team!E$3-1)+SUMIFS(Fivethirtyeight!$I:$I,Fivethirtyeight!$R:$R,Team!$B9,Fivethirtyeight!$O:$O,Cockpit!$C$4+Team!E$3-1)</f>
        <v>0</v>
      </c>
      <c r="F9" s="48">
        <f>SUMIFS(Fivethirtyeight!$H:$H,Fivethirtyeight!$Q:$Q,Team!$B9,Fivethirtyeight!$O:$O,Cockpit!$C$4+Team!F$3-1)+SUMIFS(Fivethirtyeight!$I:$I,Fivethirtyeight!$R:$R,Team!$B9,Fivethirtyeight!$O:$O,Cockpit!$C$4+Team!F$3-1)</f>
        <v>0</v>
      </c>
      <c r="G9" s="48">
        <f>SUMIFS(Fivethirtyeight!$H:$H,Fivethirtyeight!$Q:$Q,Team!$B9,Fivethirtyeight!$O:$O,Cockpit!$C$4+Team!G$3-1)+SUMIFS(Fivethirtyeight!$I:$I,Fivethirtyeight!$R:$R,Team!$B9,Fivethirtyeight!$O:$O,Cockpit!$C$4+Team!G$3-1)</f>
        <v>0</v>
      </c>
      <c r="H9" s="48">
        <f>SUMIFS(Fivethirtyeight!$H:$H,Fivethirtyeight!$Q:$Q,Team!$B9,Fivethirtyeight!$O:$O,Cockpit!$C$4+Team!H$3-1)+SUMIFS(Fivethirtyeight!$I:$I,Fivethirtyeight!$R:$R,Team!$B9,Fivethirtyeight!$O:$O,Cockpit!$C$4+Team!H$3-1)</f>
        <v>0</v>
      </c>
      <c r="I9" s="61" cm="1">
        <f t="array" ref="I9">SUM((C9:H9-J9)*(Cockpit!$H$3:$M$3))</f>
        <v>-0.29761050100000003</v>
      </c>
      <c r="J9" s="61">
        <f>(AVERAGEIFS(Fivethirtyeight!$H:$H,Fivethirtyeight!$Q:$Q,Team!$B9)+AVERAGEIFS(Fivethirtyeight!$I:$I,Fivethirtyeight!$R:$R,Team!$B9))/2</f>
        <v>0.1953</v>
      </c>
      <c r="K9" s="61">
        <f>MIN(_xlfn.MINIFS(Fivethirtyeight!$H:$H,Fivethirtyeight!$Q:$Q,Team!$B9),_xlfn.MINIFS(Fivethirtyeight!$I:$I,Fivethirtyeight!$R:$R,Team!$B9))</f>
        <v>1.01E-2</v>
      </c>
      <c r="L9" s="61">
        <f>MAX(_xlfn.MAXIFS(Fivethirtyeight!$H:$H,Fivethirtyeight!$Q:$Q,Team!$B9),_xlfn.MAXIFS(Fivethirtyeight!$I:$I,Fivethirtyeight!$R:$R,Team!$B9))</f>
        <v>0.34370000000000001</v>
      </c>
      <c r="M9" s="62"/>
      <c r="N9" s="63" t="str">
        <f t="shared" si="3"/>
        <v>West Bromwich</v>
      </c>
      <c r="O9" s="48">
        <f>SUMIFS(Fivethirtyeight!$K:$K,Fivethirtyeight!$Q:$Q,Team!$N9,Fivethirtyeight!$O:$O,Cockpit!$C$4+Team!O$3-1)+SUMIFS(Fivethirtyeight!$L:$L,Fivethirtyeight!$R:$R,Team!$N9,Fivethirtyeight!$O:$O,Cockpit!$C$4+Team!O$3-1)</f>
        <v>1.3</v>
      </c>
      <c r="P9" s="48">
        <f>SUMIFS(Fivethirtyeight!$K:$K,Fivethirtyeight!$Q:$Q,Team!$N9,Fivethirtyeight!$O:$O,Cockpit!$C$4+Team!P$3-1)+SUMIFS(Fivethirtyeight!$L:$L,Fivethirtyeight!$R:$R,Team!$N9,Fivethirtyeight!$O:$O,Cockpit!$C$4+Team!P$3-1)</f>
        <v>0</v>
      </c>
      <c r="Q9" s="48">
        <f>SUMIFS(Fivethirtyeight!$K:$K,Fivethirtyeight!$Q:$Q,Team!$N9,Fivethirtyeight!$O:$O,Cockpit!$C$4+Team!Q$3-1)+SUMIFS(Fivethirtyeight!$L:$L,Fivethirtyeight!$R:$R,Team!$N9,Fivethirtyeight!$O:$O,Cockpit!$C$4+Team!Q$3-1)</f>
        <v>0</v>
      </c>
      <c r="R9" s="48">
        <f>SUMIFS(Fivethirtyeight!$K:$K,Fivethirtyeight!$Q:$Q,Team!$N9,Fivethirtyeight!$O:$O,Cockpit!$C$4+Team!R$3-1)+SUMIFS(Fivethirtyeight!$L:$L,Fivethirtyeight!$R:$R,Team!$N9,Fivethirtyeight!$O:$O,Cockpit!$C$4+Team!R$3-1)</f>
        <v>0</v>
      </c>
      <c r="S9" s="48">
        <f>SUMIFS(Fivethirtyeight!$K:$K,Fivethirtyeight!$Q:$Q,Team!$N9,Fivethirtyeight!$O:$O,Cockpit!$C$4+Team!S$3-1)+SUMIFS(Fivethirtyeight!$L:$L,Fivethirtyeight!$R:$R,Team!$N9,Fivethirtyeight!$O:$O,Cockpit!$C$4+Team!S$3-1)</f>
        <v>0</v>
      </c>
      <c r="T9" s="48">
        <f>SUMIFS(Fivethirtyeight!$K:$K,Fivethirtyeight!$Q:$Q,Team!$N9,Fivethirtyeight!$O:$O,Cockpit!$C$4+Team!T$3-1)+SUMIFS(Fivethirtyeight!$L:$L,Fivethirtyeight!$R:$R,Team!$N9,Fivethirtyeight!$O:$O,Cockpit!$C$4+Team!T$3-1)</f>
        <v>0</v>
      </c>
      <c r="U9" s="61">
        <f>(AVERAGEIFS(Fivethirtyeight!$K:$K,Fivethirtyeight!$Q:$Q,Team!$N9)+AVERAGEIFS(Fivethirtyeight!$L:$L,Fivethirtyeight!$R:$R,Team!$N9))/2</f>
        <v>0.88131578947368405</v>
      </c>
      <c r="V9" s="61">
        <f>MIN(_xlfn.MINIFS(Fivethirtyeight!$K:$K,Fivethirtyeight!$Q:$Q,Team!$N9),_xlfn.MINIFS(Fivethirtyeight!$L:$L,Fivethirtyeight!$R:$R,Team!$N9))</f>
        <v>0.2</v>
      </c>
      <c r="W9" s="61">
        <f>MAX(_xlfn.MAXIFS(Fivethirtyeight!$K:$K,Fivethirtyeight!$Q:$Q,Team!$N9),_xlfn.MAXIFS(Fivethirtyeight!$L:$L,Fivethirtyeight!$R:$R,Team!$N9))</f>
        <v>1.43</v>
      </c>
      <c r="X9" s="62"/>
      <c r="Y9" s="63" t="str">
        <f t="shared" si="4"/>
        <v>West Bromwich</v>
      </c>
      <c r="Z9" s="48">
        <f>SUMIFS(Fivethirtyeight!$N:$N,Fivethirtyeight!$Q:$Q,Team!$N9,Fivethirtyeight!$O:$O,Cockpit!$C$4+Team!Z$3-1)+SUMIFS(Fivethirtyeight!$M:$M,Fivethirtyeight!$R:$R,Team!$N9,Fivethirtyeight!$O:$O,Cockpit!$C$4+Team!Z$3-1)</f>
        <v>0.16529888822158653</v>
      </c>
      <c r="AA9" s="48">
        <f>SUMIFS(Fivethirtyeight!$N:$N,Fivethirtyeight!$Q:$Q,Team!$N9,Fivethirtyeight!$O:$O,Cockpit!$C$4+Team!AA$3-1)+SUMIFS(Fivethirtyeight!$M:$M,Fivethirtyeight!$R:$R,Team!$N9,Fivethirtyeight!$O:$O,Cockpit!$C$4+Team!AA$3-1)</f>
        <v>0</v>
      </c>
      <c r="AB9" s="48">
        <f>SUMIFS(Fivethirtyeight!$N:$N,Fivethirtyeight!$Q:$Q,Team!$N9,Fivethirtyeight!$O:$O,Cockpit!$C$4+Team!AB$3-1)+SUMIFS(Fivethirtyeight!$M:$M,Fivethirtyeight!$R:$R,Team!$N9,Fivethirtyeight!$O:$O,Cockpit!$C$4+Team!AB$3-1)</f>
        <v>0</v>
      </c>
      <c r="AC9" s="48">
        <f>SUMIFS(Fivethirtyeight!$N:$N,Fivethirtyeight!$Q:$Q,Team!$N9,Fivethirtyeight!$O:$O,Cockpit!$C$4+Team!AC$3-1)+SUMIFS(Fivethirtyeight!$M:$M,Fivethirtyeight!$R:$R,Team!$N9,Fivethirtyeight!$O:$O,Cockpit!$C$4+Team!AC$3-1)</f>
        <v>0</v>
      </c>
      <c r="AD9" s="48">
        <f>SUMIFS(Fivethirtyeight!$N:$N,Fivethirtyeight!$Q:$Q,Team!$N9,Fivethirtyeight!$O:$O,Cockpit!$C$4+Team!AD$3-1)+SUMIFS(Fivethirtyeight!$M:$M,Fivethirtyeight!$R:$R,Team!$N9,Fivethirtyeight!$O:$O,Cockpit!$C$4+Team!AD$3-1)</f>
        <v>0</v>
      </c>
      <c r="AE9" s="48">
        <f>SUMIFS(Fivethirtyeight!$N:$N,Fivethirtyeight!$Q:$Q,Team!$N9,Fivethirtyeight!$O:$O,Cockpit!$C$4+Team!AE$3-1)+SUMIFS(Fivethirtyeight!$M:$M,Fivethirtyeight!$R:$R,Team!$N9,Fivethirtyeight!$O:$O,Cockpit!$C$4+Team!AE$3-1)</f>
        <v>0</v>
      </c>
      <c r="AF9" s="61">
        <f>(AVERAGEIFS(Fivethirtyeight!$N:$N,Fivethirtyeight!$Q:$Q,Team!$Y9)+AVERAGEIFS(Fivethirtyeight!$M:$M,Fivethirtyeight!$R:$R,Team!$Y9))/2</f>
        <v>0.17687272299427098</v>
      </c>
      <c r="AG9" s="61">
        <f>MIN(_xlfn.MINIFS(Fivethirtyeight!$N:$N,Fivethirtyeight!$Q:$Q,Team!$Y9),_xlfn.MINIFS(Fivethirtyeight!$M:$M,Fivethirtyeight!$R:$R,Team!$Y9))</f>
        <v>4.1585655121173161E-2</v>
      </c>
      <c r="AH9" s="64">
        <f>MAX(_xlfn.MAXIFS(Fivethirtyeight!$N:$N,Fivethirtyeight!$Q:$Q,Team!$Y9),_xlfn.MAXIFS(Fivethirtyeight!$M:$M,Fivethirtyeight!$R:$R,Team!$Y9))</f>
        <v>0.33959552564493911</v>
      </c>
      <c r="AK9" s="2"/>
    </row>
    <row r="10" spans="2:42" ht="25.05" customHeight="1" x14ac:dyDescent="0.3">
      <c r="B10" s="60" t="s">
        <v>27</v>
      </c>
      <c r="C10" s="48">
        <f>SUMIFS(Fivethirtyeight!$H:$H,Fivethirtyeight!$Q:$Q,Team!$B10,Fivethirtyeight!$O:$O,Cockpit!$C$4+Team!C$3-1)+SUMIFS(Fivethirtyeight!$I:$I,Fivethirtyeight!$R:$R,Team!$B10,Fivethirtyeight!$O:$O,Cockpit!$C$4+Team!C$3-1)</f>
        <v>0.54369999999999996</v>
      </c>
      <c r="D10" s="48">
        <f>SUMIFS(Fivethirtyeight!$H:$H,Fivethirtyeight!$Q:$Q,Team!$B10,Fivethirtyeight!$O:$O,Cockpit!$C$4+Team!D$3-1)+SUMIFS(Fivethirtyeight!$I:$I,Fivethirtyeight!$R:$R,Team!$B10,Fivethirtyeight!$O:$O,Cockpit!$C$4+Team!D$3-1)</f>
        <v>0</v>
      </c>
      <c r="E10" s="48">
        <f>SUMIFS(Fivethirtyeight!$H:$H,Fivethirtyeight!$Q:$Q,Team!$B10,Fivethirtyeight!$O:$O,Cockpit!$C$4+Team!E$3-1)+SUMIFS(Fivethirtyeight!$I:$I,Fivethirtyeight!$R:$R,Team!$B10,Fivethirtyeight!$O:$O,Cockpit!$C$4+Team!E$3-1)</f>
        <v>0</v>
      </c>
      <c r="F10" s="48">
        <f>SUMIFS(Fivethirtyeight!$H:$H,Fivethirtyeight!$Q:$Q,Team!$B10,Fivethirtyeight!$O:$O,Cockpit!$C$4+Team!F$3-1)+SUMIFS(Fivethirtyeight!$I:$I,Fivethirtyeight!$R:$R,Team!$B10,Fivethirtyeight!$O:$O,Cockpit!$C$4+Team!F$3-1)</f>
        <v>0</v>
      </c>
      <c r="G10" s="48">
        <f>SUMIFS(Fivethirtyeight!$H:$H,Fivethirtyeight!$Q:$Q,Team!$B10,Fivethirtyeight!$O:$O,Cockpit!$C$4+Team!G$3-1)+SUMIFS(Fivethirtyeight!$I:$I,Fivethirtyeight!$R:$R,Team!$B10,Fivethirtyeight!$O:$O,Cockpit!$C$4+Team!G$3-1)</f>
        <v>0</v>
      </c>
      <c r="H10" s="48">
        <f>SUMIFS(Fivethirtyeight!$H:$H,Fivethirtyeight!$Q:$Q,Team!$B10,Fivethirtyeight!$O:$O,Cockpit!$C$4+Team!H$3-1)+SUMIFS(Fivethirtyeight!$I:$I,Fivethirtyeight!$R:$R,Team!$B10,Fivethirtyeight!$O:$O,Cockpit!$C$4+Team!H$3-1)</f>
        <v>0</v>
      </c>
      <c r="I10" s="61" cm="1">
        <f t="array" ref="I10">SUM((C10:H10-J10)*(Cockpit!$H$3:$M$3))</f>
        <v>-0.78377385973684222</v>
      </c>
      <c r="J10" s="61">
        <f>(AVERAGEIFS(Fivethirtyeight!$H:$H,Fivethirtyeight!$Q:$Q,Team!$B10)+AVERAGEIFS(Fivethirtyeight!$I:$I,Fivethirtyeight!$R:$R,Team!$B10))/2</f>
        <v>0.45134210526315799</v>
      </c>
      <c r="K10" s="61">
        <f>MIN(_xlfn.MINIFS(Fivethirtyeight!$H:$H,Fivethirtyeight!$Q:$Q,Team!$B10),_xlfn.MINIFS(Fivethirtyeight!$I:$I,Fivethirtyeight!$R:$R,Team!$B10))</f>
        <v>9.5699999999999993E-2</v>
      </c>
      <c r="L10" s="61">
        <f>MAX(_xlfn.MAXIFS(Fivethirtyeight!$H:$H,Fivethirtyeight!$Q:$Q,Team!$B10),_xlfn.MAXIFS(Fivethirtyeight!$I:$I,Fivethirtyeight!$R:$R,Team!$B10))</f>
        <v>0.73629999999999995</v>
      </c>
      <c r="M10" s="62"/>
      <c r="N10" s="63" t="str">
        <f t="shared" si="3"/>
        <v>Leicester City</v>
      </c>
      <c r="O10" s="48">
        <f>SUMIFS(Fivethirtyeight!$K:$K,Fivethirtyeight!$Q:$Q,Team!$N10,Fivethirtyeight!$O:$O,Cockpit!$C$4+Team!O$3-1)+SUMIFS(Fivethirtyeight!$L:$L,Fivethirtyeight!$R:$R,Team!$N10,Fivethirtyeight!$O:$O,Cockpit!$C$4+Team!O$3-1)</f>
        <v>1.87</v>
      </c>
      <c r="P10" s="48">
        <f>SUMIFS(Fivethirtyeight!$K:$K,Fivethirtyeight!$Q:$Q,Team!$N10,Fivethirtyeight!$O:$O,Cockpit!$C$4+Team!P$3-1)+SUMIFS(Fivethirtyeight!$L:$L,Fivethirtyeight!$R:$R,Team!$N10,Fivethirtyeight!$O:$O,Cockpit!$C$4+Team!P$3-1)</f>
        <v>0</v>
      </c>
      <c r="Q10" s="48">
        <f>SUMIFS(Fivethirtyeight!$K:$K,Fivethirtyeight!$Q:$Q,Team!$N10,Fivethirtyeight!$O:$O,Cockpit!$C$4+Team!Q$3-1)+SUMIFS(Fivethirtyeight!$L:$L,Fivethirtyeight!$R:$R,Team!$N10,Fivethirtyeight!$O:$O,Cockpit!$C$4+Team!Q$3-1)</f>
        <v>0</v>
      </c>
      <c r="R10" s="48">
        <f>SUMIFS(Fivethirtyeight!$K:$K,Fivethirtyeight!$Q:$Q,Team!$N10,Fivethirtyeight!$O:$O,Cockpit!$C$4+Team!R$3-1)+SUMIFS(Fivethirtyeight!$L:$L,Fivethirtyeight!$R:$R,Team!$N10,Fivethirtyeight!$O:$O,Cockpit!$C$4+Team!R$3-1)</f>
        <v>0</v>
      </c>
      <c r="S10" s="48">
        <f>SUMIFS(Fivethirtyeight!$K:$K,Fivethirtyeight!$Q:$Q,Team!$N10,Fivethirtyeight!$O:$O,Cockpit!$C$4+Team!S$3-1)+SUMIFS(Fivethirtyeight!$L:$L,Fivethirtyeight!$R:$R,Team!$N10,Fivethirtyeight!$O:$O,Cockpit!$C$4+Team!S$3-1)</f>
        <v>0</v>
      </c>
      <c r="T10" s="48">
        <f>SUMIFS(Fivethirtyeight!$K:$K,Fivethirtyeight!$Q:$Q,Team!$N10,Fivethirtyeight!$O:$O,Cockpit!$C$4+Team!T$3-1)+SUMIFS(Fivethirtyeight!$L:$L,Fivethirtyeight!$R:$R,Team!$N10,Fivethirtyeight!$O:$O,Cockpit!$C$4+Team!T$3-1)</f>
        <v>0</v>
      </c>
      <c r="U10" s="61">
        <f>(AVERAGEIFS(Fivethirtyeight!$K:$K,Fivethirtyeight!$Q:$Q,Team!$N10)+AVERAGEIFS(Fivethirtyeight!$L:$L,Fivethirtyeight!$R:$R,Team!$N10))/2</f>
        <v>1.5194736842105263</v>
      </c>
      <c r="V10" s="61">
        <f>MIN(_xlfn.MINIFS(Fivethirtyeight!$K:$K,Fivethirtyeight!$Q:$Q,Team!$N10),_xlfn.MINIFS(Fivethirtyeight!$L:$L,Fivethirtyeight!$R:$R,Team!$N10))</f>
        <v>0.77</v>
      </c>
      <c r="W10" s="61">
        <f>MAX(_xlfn.MAXIFS(Fivethirtyeight!$K:$K,Fivethirtyeight!$Q:$Q,Team!$N10),_xlfn.MAXIFS(Fivethirtyeight!$L:$L,Fivethirtyeight!$R:$R,Team!$N10))</f>
        <v>2.1</v>
      </c>
      <c r="X10" s="62"/>
      <c r="Y10" s="63" t="str">
        <f t="shared" si="4"/>
        <v>Leicester City</v>
      </c>
      <c r="Z10" s="48">
        <f>SUMIFS(Fivethirtyeight!$N:$N,Fivethirtyeight!$Q:$Q,Team!$N10,Fivethirtyeight!$O:$O,Cockpit!$C$4+Team!Z$3-1)+SUMIFS(Fivethirtyeight!$M:$M,Fivethirtyeight!$R:$R,Team!$N10,Fivethirtyeight!$O:$O,Cockpit!$C$4+Team!Z$3-1)</f>
        <v>0.32627979462303947</v>
      </c>
      <c r="AA10" s="48">
        <f>SUMIFS(Fivethirtyeight!$N:$N,Fivethirtyeight!$Q:$Q,Team!$N10,Fivethirtyeight!$O:$O,Cockpit!$C$4+Team!AA$3-1)+SUMIFS(Fivethirtyeight!$M:$M,Fivethirtyeight!$R:$R,Team!$N10,Fivethirtyeight!$O:$O,Cockpit!$C$4+Team!AA$3-1)</f>
        <v>0</v>
      </c>
      <c r="AB10" s="48">
        <f>SUMIFS(Fivethirtyeight!$N:$N,Fivethirtyeight!$Q:$Q,Team!$N10,Fivethirtyeight!$O:$O,Cockpit!$C$4+Team!AB$3-1)+SUMIFS(Fivethirtyeight!$M:$M,Fivethirtyeight!$R:$R,Team!$N10,Fivethirtyeight!$O:$O,Cockpit!$C$4+Team!AB$3-1)</f>
        <v>0</v>
      </c>
      <c r="AC10" s="48">
        <f>SUMIFS(Fivethirtyeight!$N:$N,Fivethirtyeight!$Q:$Q,Team!$N10,Fivethirtyeight!$O:$O,Cockpit!$C$4+Team!AC$3-1)+SUMIFS(Fivethirtyeight!$M:$M,Fivethirtyeight!$R:$R,Team!$N10,Fivethirtyeight!$O:$O,Cockpit!$C$4+Team!AC$3-1)</f>
        <v>0</v>
      </c>
      <c r="AD10" s="48">
        <f>SUMIFS(Fivethirtyeight!$N:$N,Fivethirtyeight!$Q:$Q,Team!$N10,Fivethirtyeight!$O:$O,Cockpit!$C$4+Team!AD$3-1)+SUMIFS(Fivethirtyeight!$M:$M,Fivethirtyeight!$R:$R,Team!$N10,Fivethirtyeight!$O:$O,Cockpit!$C$4+Team!AD$3-1)</f>
        <v>0</v>
      </c>
      <c r="AE10" s="48">
        <f>SUMIFS(Fivethirtyeight!$N:$N,Fivethirtyeight!$Q:$Q,Team!$N10,Fivethirtyeight!$O:$O,Cockpit!$C$4+Team!AE$3-1)+SUMIFS(Fivethirtyeight!$M:$M,Fivethirtyeight!$R:$R,Team!$N10,Fivethirtyeight!$O:$O,Cockpit!$C$4+Team!AE$3-1)</f>
        <v>0</v>
      </c>
      <c r="AF10" s="61">
        <f>(AVERAGEIFS(Fivethirtyeight!$N:$N,Fivethirtyeight!$Q:$Q,Team!$Y10)+AVERAGEIFS(Fivethirtyeight!$M:$M,Fivethirtyeight!$R:$R,Team!$Y10))/2</f>
        <v>0.32703326652047149</v>
      </c>
      <c r="AG10" s="61">
        <f>MIN(_xlfn.MINIFS(Fivethirtyeight!$N:$N,Fivethirtyeight!$Q:$Q,Team!$Y10),_xlfn.MINIFS(Fivethirtyeight!$M:$M,Fivethirtyeight!$R:$R,Team!$Y10))</f>
        <v>8.3743225592195963E-2</v>
      </c>
      <c r="AH10" s="64">
        <f>MAX(_xlfn.MAXIFS(Fivethirtyeight!$N:$N,Fivethirtyeight!$Q:$Q,Team!$Y10),_xlfn.MAXIFS(Fivethirtyeight!$M:$M,Fivethirtyeight!$R:$R,Team!$Y10))</f>
        <v>0.60653065971263342</v>
      </c>
    </row>
    <row r="11" spans="2:42" ht="25.05" customHeight="1" x14ac:dyDescent="0.3">
      <c r="B11" s="60" t="s">
        <v>539</v>
      </c>
      <c r="C11" s="48">
        <f>SUMIFS(Fivethirtyeight!$H:$H,Fivethirtyeight!$Q:$Q,Team!$B11,Fivethirtyeight!$O:$O,Cockpit!$C$4+Team!C$3-1)+SUMIFS(Fivethirtyeight!$I:$I,Fivethirtyeight!$R:$R,Team!$B11,Fivethirtyeight!$O:$O,Cockpit!$C$4+Team!C$3-1)</f>
        <v>0.39200000000000002</v>
      </c>
      <c r="D11" s="48">
        <f>SUMIFS(Fivethirtyeight!$H:$H,Fivethirtyeight!$Q:$Q,Team!$B11,Fivethirtyeight!$O:$O,Cockpit!$C$4+Team!D$3-1)+SUMIFS(Fivethirtyeight!$I:$I,Fivethirtyeight!$R:$R,Team!$B11,Fivethirtyeight!$O:$O,Cockpit!$C$4+Team!D$3-1)</f>
        <v>0</v>
      </c>
      <c r="E11" s="48">
        <f>SUMIFS(Fivethirtyeight!$H:$H,Fivethirtyeight!$Q:$Q,Team!$B11,Fivethirtyeight!$O:$O,Cockpit!$C$4+Team!E$3-1)+SUMIFS(Fivethirtyeight!$I:$I,Fivethirtyeight!$R:$R,Team!$B11,Fivethirtyeight!$O:$O,Cockpit!$C$4+Team!E$3-1)</f>
        <v>0</v>
      </c>
      <c r="F11" s="48">
        <f>SUMIFS(Fivethirtyeight!$H:$H,Fivethirtyeight!$Q:$Q,Team!$B11,Fivethirtyeight!$O:$O,Cockpit!$C$4+Team!F$3-1)+SUMIFS(Fivethirtyeight!$I:$I,Fivethirtyeight!$R:$R,Team!$B11,Fivethirtyeight!$O:$O,Cockpit!$C$4+Team!F$3-1)</f>
        <v>0</v>
      </c>
      <c r="G11" s="48">
        <f>SUMIFS(Fivethirtyeight!$H:$H,Fivethirtyeight!$Q:$Q,Team!$B11,Fivethirtyeight!$O:$O,Cockpit!$C$4+Team!G$3-1)+SUMIFS(Fivethirtyeight!$I:$I,Fivethirtyeight!$R:$R,Team!$B11,Fivethirtyeight!$O:$O,Cockpit!$C$4+Team!G$3-1)</f>
        <v>0</v>
      </c>
      <c r="H11" s="48">
        <f>SUMIFS(Fivethirtyeight!$H:$H,Fivethirtyeight!$Q:$Q,Team!$B11,Fivethirtyeight!$O:$O,Cockpit!$C$4+Team!H$3-1)+SUMIFS(Fivethirtyeight!$I:$I,Fivethirtyeight!$R:$R,Team!$B11,Fivethirtyeight!$O:$O,Cockpit!$C$4+Team!H$3-1)</f>
        <v>0</v>
      </c>
      <c r="I11" s="61" cm="1">
        <f t="array" ref="I11">SUM((C11:H11-J11)*(Cockpit!$H$3:$M$3))</f>
        <v>-0.42559882047368414</v>
      </c>
      <c r="J11" s="61">
        <f>(AVERAGEIFS(Fivethirtyeight!$H:$H,Fivethirtyeight!$Q:$Q,Team!$B11)+AVERAGEIFS(Fivethirtyeight!$I:$I,Fivethirtyeight!$R:$R,Team!$B11))/2</f>
        <v>0.27798421052631578</v>
      </c>
      <c r="K11" s="61">
        <f>MIN(_xlfn.MINIFS(Fivethirtyeight!$H:$H,Fivethirtyeight!$Q:$Q,Team!$B11),_xlfn.MINIFS(Fivethirtyeight!$I:$I,Fivethirtyeight!$R:$R,Team!$B11))</f>
        <v>2.8500000000000001E-2</v>
      </c>
      <c r="L11" s="61">
        <f>MAX(_xlfn.MAXIFS(Fivethirtyeight!$H:$H,Fivethirtyeight!$Q:$Q,Team!$B11),_xlfn.MAXIFS(Fivethirtyeight!$I:$I,Fivethirtyeight!$R:$R,Team!$B11))</f>
        <v>0.48930000000000001</v>
      </c>
      <c r="M11" s="62"/>
      <c r="N11" s="63" t="str">
        <f t="shared" si="3"/>
        <v>Fulham</v>
      </c>
      <c r="O11" s="48">
        <f>SUMIFS(Fivethirtyeight!$K:$K,Fivethirtyeight!$Q:$Q,Team!$N11,Fivethirtyeight!$O:$O,Cockpit!$C$4+Team!O$3-1)+SUMIFS(Fivethirtyeight!$L:$L,Fivethirtyeight!$R:$R,Team!$N11,Fivethirtyeight!$O:$O,Cockpit!$C$4+Team!O$3-1)</f>
        <v>1.35</v>
      </c>
      <c r="P11" s="48">
        <f>SUMIFS(Fivethirtyeight!$K:$K,Fivethirtyeight!$Q:$Q,Team!$N11,Fivethirtyeight!$O:$O,Cockpit!$C$4+Team!P$3-1)+SUMIFS(Fivethirtyeight!$L:$L,Fivethirtyeight!$R:$R,Team!$N11,Fivethirtyeight!$O:$O,Cockpit!$C$4+Team!P$3-1)</f>
        <v>0</v>
      </c>
      <c r="Q11" s="48">
        <f>SUMIFS(Fivethirtyeight!$K:$K,Fivethirtyeight!$Q:$Q,Team!$N11,Fivethirtyeight!$O:$O,Cockpit!$C$4+Team!Q$3-1)+SUMIFS(Fivethirtyeight!$L:$L,Fivethirtyeight!$R:$R,Team!$N11,Fivethirtyeight!$O:$O,Cockpit!$C$4+Team!Q$3-1)</f>
        <v>0</v>
      </c>
      <c r="R11" s="48">
        <f>SUMIFS(Fivethirtyeight!$K:$K,Fivethirtyeight!$Q:$Q,Team!$N11,Fivethirtyeight!$O:$O,Cockpit!$C$4+Team!R$3-1)+SUMIFS(Fivethirtyeight!$L:$L,Fivethirtyeight!$R:$R,Team!$N11,Fivethirtyeight!$O:$O,Cockpit!$C$4+Team!R$3-1)</f>
        <v>0</v>
      </c>
      <c r="S11" s="48">
        <f>SUMIFS(Fivethirtyeight!$K:$K,Fivethirtyeight!$Q:$Q,Team!$N11,Fivethirtyeight!$O:$O,Cockpit!$C$4+Team!S$3-1)+SUMIFS(Fivethirtyeight!$L:$L,Fivethirtyeight!$R:$R,Team!$N11,Fivethirtyeight!$O:$O,Cockpit!$C$4+Team!S$3-1)</f>
        <v>0</v>
      </c>
      <c r="T11" s="48">
        <f>SUMIFS(Fivethirtyeight!$K:$K,Fivethirtyeight!$Q:$Q,Team!$N11,Fivethirtyeight!$O:$O,Cockpit!$C$4+Team!T$3-1)+SUMIFS(Fivethirtyeight!$L:$L,Fivethirtyeight!$R:$R,Team!$N11,Fivethirtyeight!$O:$O,Cockpit!$C$4+Team!T$3-1)</f>
        <v>0</v>
      </c>
      <c r="U11" s="61">
        <f>(AVERAGEIFS(Fivethirtyeight!$K:$K,Fivethirtyeight!$Q:$Q,Team!$N11)+AVERAGEIFS(Fivethirtyeight!$L:$L,Fivethirtyeight!$R:$R,Team!$N11))/2</f>
        <v>1.0544736842105262</v>
      </c>
      <c r="V11" s="61">
        <f>MIN(_xlfn.MINIFS(Fivethirtyeight!$K:$K,Fivethirtyeight!$Q:$Q,Team!$N11),_xlfn.MINIFS(Fivethirtyeight!$L:$L,Fivethirtyeight!$R:$R,Team!$N11))</f>
        <v>0.4</v>
      </c>
      <c r="W11" s="61">
        <f>MAX(_xlfn.MAXIFS(Fivethirtyeight!$K:$K,Fivethirtyeight!$Q:$Q,Team!$N11),_xlfn.MAXIFS(Fivethirtyeight!$L:$L,Fivethirtyeight!$R:$R,Team!$N11))</f>
        <v>1.43</v>
      </c>
      <c r="X11" s="62"/>
      <c r="Y11" s="63" t="str">
        <f t="shared" si="4"/>
        <v>Fulham</v>
      </c>
      <c r="Z11" s="48">
        <f>SUMIFS(Fivethirtyeight!$N:$N,Fivethirtyeight!$Q:$Q,Team!$N11,Fivethirtyeight!$O:$O,Cockpit!$C$4+Team!Z$3-1)+SUMIFS(Fivethirtyeight!$M:$M,Fivethirtyeight!$R:$R,Team!$N11,Fivethirtyeight!$O:$O,Cockpit!$C$4+Team!Z$3-1)</f>
        <v>0.29229257768085942</v>
      </c>
      <c r="AA11" s="48">
        <f>SUMIFS(Fivethirtyeight!$N:$N,Fivethirtyeight!$Q:$Q,Team!$N11,Fivethirtyeight!$O:$O,Cockpit!$C$4+Team!AA$3-1)+SUMIFS(Fivethirtyeight!$M:$M,Fivethirtyeight!$R:$R,Team!$N11,Fivethirtyeight!$O:$O,Cockpit!$C$4+Team!AA$3-1)</f>
        <v>0</v>
      </c>
      <c r="AB11" s="48">
        <f>SUMIFS(Fivethirtyeight!$N:$N,Fivethirtyeight!$Q:$Q,Team!$N11,Fivethirtyeight!$O:$O,Cockpit!$C$4+Team!AB$3-1)+SUMIFS(Fivethirtyeight!$M:$M,Fivethirtyeight!$R:$R,Team!$N11,Fivethirtyeight!$O:$O,Cockpit!$C$4+Team!AB$3-1)</f>
        <v>0</v>
      </c>
      <c r="AC11" s="48">
        <f>SUMIFS(Fivethirtyeight!$N:$N,Fivethirtyeight!$Q:$Q,Team!$N11,Fivethirtyeight!$O:$O,Cockpit!$C$4+Team!AC$3-1)+SUMIFS(Fivethirtyeight!$M:$M,Fivethirtyeight!$R:$R,Team!$N11,Fivethirtyeight!$O:$O,Cockpit!$C$4+Team!AC$3-1)</f>
        <v>0</v>
      </c>
      <c r="AD11" s="48">
        <f>SUMIFS(Fivethirtyeight!$N:$N,Fivethirtyeight!$Q:$Q,Team!$N11,Fivethirtyeight!$O:$O,Cockpit!$C$4+Team!AD$3-1)+SUMIFS(Fivethirtyeight!$M:$M,Fivethirtyeight!$R:$R,Team!$N11,Fivethirtyeight!$O:$O,Cockpit!$C$4+Team!AD$3-1)</f>
        <v>0</v>
      </c>
      <c r="AE11" s="48">
        <f>SUMIFS(Fivethirtyeight!$N:$N,Fivethirtyeight!$Q:$Q,Team!$N11,Fivethirtyeight!$O:$O,Cockpit!$C$4+Team!AE$3-1)+SUMIFS(Fivethirtyeight!$M:$M,Fivethirtyeight!$R:$R,Team!$N11,Fivethirtyeight!$O:$O,Cockpit!$C$4+Team!AE$3-1)</f>
        <v>0</v>
      </c>
      <c r="AF11" s="61">
        <f>(AVERAGEIFS(Fivethirtyeight!$N:$N,Fivethirtyeight!$Q:$Q,Team!$Y11)+AVERAGEIFS(Fivethirtyeight!$M:$M,Fivethirtyeight!$R:$R,Team!$Y11))/2</f>
        <v>0.24021181707257427</v>
      </c>
      <c r="AG11" s="61">
        <f>MIN(_xlfn.MINIFS(Fivethirtyeight!$N:$N,Fivethirtyeight!$Q:$Q,Team!$Y11),_xlfn.MINIFS(Fivethirtyeight!$M:$M,Fivethirtyeight!$R:$R,Team!$Y11))</f>
        <v>5.0287436723591865E-2</v>
      </c>
      <c r="AH11" s="64">
        <f>MAX(_xlfn.MAXIFS(Fivethirtyeight!$N:$N,Fivethirtyeight!$Q:$Q,Team!$Y11),_xlfn.MAXIFS(Fivethirtyeight!$M:$M,Fivethirtyeight!$R:$R,Team!$Y11))</f>
        <v>0.44485806622294111</v>
      </c>
    </row>
    <row r="12" spans="2:42" ht="25.05" customHeight="1" x14ac:dyDescent="0.3">
      <c r="B12" s="60" t="s">
        <v>25</v>
      </c>
      <c r="C12" s="48">
        <f>SUMIFS(Fivethirtyeight!$H:$H,Fivethirtyeight!$Q:$Q,Team!$B12,Fivethirtyeight!$O:$O,Cockpit!$C$4+Team!C$3-1)+SUMIFS(Fivethirtyeight!$I:$I,Fivethirtyeight!$R:$R,Team!$B12,Fivethirtyeight!$O:$O,Cockpit!$C$4+Team!C$3-1)</f>
        <v>0.30690000000000001</v>
      </c>
      <c r="D12" s="48">
        <f>SUMIFS(Fivethirtyeight!$H:$H,Fivethirtyeight!$Q:$Q,Team!$B12,Fivethirtyeight!$O:$O,Cockpit!$C$4+Team!D$3-1)+SUMIFS(Fivethirtyeight!$I:$I,Fivethirtyeight!$R:$R,Team!$B12,Fivethirtyeight!$O:$O,Cockpit!$C$4+Team!D$3-1)</f>
        <v>0</v>
      </c>
      <c r="E12" s="48">
        <f>SUMIFS(Fivethirtyeight!$H:$H,Fivethirtyeight!$Q:$Q,Team!$B12,Fivethirtyeight!$O:$O,Cockpit!$C$4+Team!E$3-1)+SUMIFS(Fivethirtyeight!$I:$I,Fivethirtyeight!$R:$R,Team!$B12,Fivethirtyeight!$O:$O,Cockpit!$C$4+Team!E$3-1)</f>
        <v>0</v>
      </c>
      <c r="F12" s="48">
        <f>SUMIFS(Fivethirtyeight!$H:$H,Fivethirtyeight!$Q:$Q,Team!$B12,Fivethirtyeight!$O:$O,Cockpit!$C$4+Team!F$3-1)+SUMIFS(Fivethirtyeight!$I:$I,Fivethirtyeight!$R:$R,Team!$B12,Fivethirtyeight!$O:$O,Cockpit!$C$4+Team!F$3-1)</f>
        <v>0</v>
      </c>
      <c r="G12" s="48">
        <f>SUMIFS(Fivethirtyeight!$H:$H,Fivethirtyeight!$Q:$Q,Team!$B12,Fivethirtyeight!$O:$O,Cockpit!$C$4+Team!G$3-1)+SUMIFS(Fivethirtyeight!$I:$I,Fivethirtyeight!$R:$R,Team!$B12,Fivethirtyeight!$O:$O,Cockpit!$C$4+Team!G$3-1)</f>
        <v>0</v>
      </c>
      <c r="H12" s="48">
        <f>SUMIFS(Fivethirtyeight!$H:$H,Fivethirtyeight!$Q:$Q,Team!$B12,Fivethirtyeight!$O:$O,Cockpit!$C$4+Team!H$3-1)+SUMIFS(Fivethirtyeight!$I:$I,Fivethirtyeight!$R:$R,Team!$B12,Fivethirtyeight!$O:$O,Cockpit!$C$4+Team!H$3-1)</f>
        <v>0</v>
      </c>
      <c r="I12" s="61" cm="1">
        <f t="array" ref="I12">SUM((C12:H12-J12)*(Cockpit!$H$3:$M$3))</f>
        <v>-0.72403426444736829</v>
      </c>
      <c r="J12" s="61">
        <f>(AVERAGEIFS(Fivethirtyeight!$H:$H,Fivethirtyeight!$Q:$Q,Team!$B12)+AVERAGEIFS(Fivethirtyeight!$I:$I,Fivethirtyeight!$R:$R,Team!$B12))/2</f>
        <v>0.35051842105263159</v>
      </c>
      <c r="K12" s="61">
        <f>MIN(_xlfn.MINIFS(Fivethirtyeight!$H:$H,Fivethirtyeight!$Q:$Q,Team!$B12),_xlfn.MINIFS(Fivethirtyeight!$I:$I,Fivethirtyeight!$R:$R,Team!$B12))</f>
        <v>3.2800000000000003E-2</v>
      </c>
      <c r="L12" s="61">
        <f>MAX(_xlfn.MAXIFS(Fivethirtyeight!$H:$H,Fivethirtyeight!$Q:$Q,Team!$B12),_xlfn.MAXIFS(Fivethirtyeight!$I:$I,Fivethirtyeight!$R:$R,Team!$B12))</f>
        <v>0.56430000000000002</v>
      </c>
      <c r="M12" s="62"/>
      <c r="N12" s="63" t="str">
        <f t="shared" si="3"/>
        <v>Brighton and Hove</v>
      </c>
      <c r="O12" s="48">
        <f>SUMIFS(Fivethirtyeight!$K:$K,Fivethirtyeight!$Q:$Q,Team!$N12,Fivethirtyeight!$O:$O,Cockpit!$C$4+Team!O$3-1)+SUMIFS(Fivethirtyeight!$L:$L,Fivethirtyeight!$R:$R,Team!$N12,Fivethirtyeight!$O:$O,Cockpit!$C$4+Team!O$3-1)</f>
        <v>1.08</v>
      </c>
      <c r="P12" s="48">
        <f>SUMIFS(Fivethirtyeight!$K:$K,Fivethirtyeight!$Q:$Q,Team!$N12,Fivethirtyeight!$O:$O,Cockpit!$C$4+Team!P$3-1)+SUMIFS(Fivethirtyeight!$L:$L,Fivethirtyeight!$R:$R,Team!$N12,Fivethirtyeight!$O:$O,Cockpit!$C$4+Team!P$3-1)</f>
        <v>0</v>
      </c>
      <c r="Q12" s="48">
        <f>SUMIFS(Fivethirtyeight!$K:$K,Fivethirtyeight!$Q:$Q,Team!$N12,Fivethirtyeight!$O:$O,Cockpit!$C$4+Team!Q$3-1)+SUMIFS(Fivethirtyeight!$L:$L,Fivethirtyeight!$R:$R,Team!$N12,Fivethirtyeight!$O:$O,Cockpit!$C$4+Team!Q$3-1)</f>
        <v>0</v>
      </c>
      <c r="R12" s="48">
        <f>SUMIFS(Fivethirtyeight!$K:$K,Fivethirtyeight!$Q:$Q,Team!$N12,Fivethirtyeight!$O:$O,Cockpit!$C$4+Team!R$3-1)+SUMIFS(Fivethirtyeight!$L:$L,Fivethirtyeight!$R:$R,Team!$N12,Fivethirtyeight!$O:$O,Cockpit!$C$4+Team!R$3-1)</f>
        <v>0</v>
      </c>
      <c r="S12" s="48">
        <f>SUMIFS(Fivethirtyeight!$K:$K,Fivethirtyeight!$Q:$Q,Team!$N12,Fivethirtyeight!$O:$O,Cockpit!$C$4+Team!S$3-1)+SUMIFS(Fivethirtyeight!$L:$L,Fivethirtyeight!$R:$R,Team!$N12,Fivethirtyeight!$O:$O,Cockpit!$C$4+Team!S$3-1)</f>
        <v>0</v>
      </c>
      <c r="T12" s="48">
        <f>SUMIFS(Fivethirtyeight!$K:$K,Fivethirtyeight!$Q:$Q,Team!$N12,Fivethirtyeight!$O:$O,Cockpit!$C$4+Team!T$3-1)+SUMIFS(Fivethirtyeight!$L:$L,Fivethirtyeight!$R:$R,Team!$N12,Fivethirtyeight!$O:$O,Cockpit!$C$4+Team!T$3-1)</f>
        <v>0</v>
      </c>
      <c r="U12" s="61">
        <f>(AVERAGEIFS(Fivethirtyeight!$K:$K,Fivethirtyeight!$Q:$Q,Team!$N12)+AVERAGEIFS(Fivethirtyeight!$L:$L,Fivethirtyeight!$R:$R,Team!$N12))/2</f>
        <v>1.2323684210526316</v>
      </c>
      <c r="V12" s="61">
        <f>MIN(_xlfn.MINIFS(Fivethirtyeight!$K:$K,Fivethirtyeight!$Q:$Q,Team!$N12),_xlfn.MINIFS(Fivethirtyeight!$L:$L,Fivethirtyeight!$R:$R,Team!$N12))</f>
        <v>0.36</v>
      </c>
      <c r="W12" s="61">
        <f>MAX(_xlfn.MAXIFS(Fivethirtyeight!$K:$K,Fivethirtyeight!$Q:$Q,Team!$N12),_xlfn.MAXIFS(Fivethirtyeight!$L:$L,Fivethirtyeight!$R:$R,Team!$N12))</f>
        <v>1.7</v>
      </c>
      <c r="X12" s="62"/>
      <c r="Y12" s="63" t="str">
        <f t="shared" si="4"/>
        <v>Brighton and Hove</v>
      </c>
      <c r="Z12" s="48">
        <f>SUMIFS(Fivethirtyeight!$N:$N,Fivethirtyeight!$Q:$Q,Team!$N12,Fivethirtyeight!$O:$O,Cockpit!$C$4+Team!Z$3-1)+SUMIFS(Fivethirtyeight!$M:$M,Fivethirtyeight!$R:$R,Team!$N12,Fivethirtyeight!$O:$O,Cockpit!$C$4+Team!Z$3-1)</f>
        <v>0.27253179303401259</v>
      </c>
      <c r="AA12" s="48">
        <f>SUMIFS(Fivethirtyeight!$N:$N,Fivethirtyeight!$Q:$Q,Team!$N12,Fivethirtyeight!$O:$O,Cockpit!$C$4+Team!AA$3-1)+SUMIFS(Fivethirtyeight!$M:$M,Fivethirtyeight!$R:$R,Team!$N12,Fivethirtyeight!$O:$O,Cockpit!$C$4+Team!AA$3-1)</f>
        <v>0</v>
      </c>
      <c r="AB12" s="48">
        <f>SUMIFS(Fivethirtyeight!$N:$N,Fivethirtyeight!$Q:$Q,Team!$N12,Fivethirtyeight!$O:$O,Cockpit!$C$4+Team!AB$3-1)+SUMIFS(Fivethirtyeight!$M:$M,Fivethirtyeight!$R:$R,Team!$N12,Fivethirtyeight!$O:$O,Cockpit!$C$4+Team!AB$3-1)</f>
        <v>0</v>
      </c>
      <c r="AC12" s="48">
        <f>SUMIFS(Fivethirtyeight!$N:$N,Fivethirtyeight!$Q:$Q,Team!$N12,Fivethirtyeight!$O:$O,Cockpit!$C$4+Team!AC$3-1)+SUMIFS(Fivethirtyeight!$M:$M,Fivethirtyeight!$R:$R,Team!$N12,Fivethirtyeight!$O:$O,Cockpit!$C$4+Team!AC$3-1)</f>
        <v>0</v>
      </c>
      <c r="AD12" s="48">
        <f>SUMIFS(Fivethirtyeight!$N:$N,Fivethirtyeight!$Q:$Q,Team!$N12,Fivethirtyeight!$O:$O,Cockpit!$C$4+Team!AD$3-1)+SUMIFS(Fivethirtyeight!$M:$M,Fivethirtyeight!$R:$R,Team!$N12,Fivethirtyeight!$O:$O,Cockpit!$C$4+Team!AD$3-1)</f>
        <v>0</v>
      </c>
      <c r="AE12" s="48">
        <f>SUMIFS(Fivethirtyeight!$N:$N,Fivethirtyeight!$Q:$Q,Team!$N12,Fivethirtyeight!$O:$O,Cockpit!$C$4+Team!AE$3-1)+SUMIFS(Fivethirtyeight!$M:$M,Fivethirtyeight!$R:$R,Team!$N12,Fivethirtyeight!$O:$O,Cockpit!$C$4+Team!AE$3-1)</f>
        <v>0</v>
      </c>
      <c r="AF12" s="61">
        <f>(AVERAGEIFS(Fivethirtyeight!$N:$N,Fivethirtyeight!$Q:$Q,Team!$Y12)+AVERAGEIFS(Fivethirtyeight!$M:$M,Fivethirtyeight!$R:$R,Team!$Y12))/2</f>
        <v>0.27930653695588314</v>
      </c>
      <c r="AG12" s="61">
        <f>MIN(_xlfn.MINIFS(Fivethirtyeight!$N:$N,Fivethirtyeight!$Q:$Q,Team!$Y12),_xlfn.MINIFS(Fivethirtyeight!$M:$M,Fivethirtyeight!$R:$R,Team!$Y12))</f>
        <v>7.0651213060429596E-2</v>
      </c>
      <c r="AH12" s="64">
        <f>MAX(_xlfn.MAXIFS(Fivethirtyeight!$N:$N,Fivethirtyeight!$Q:$Q,Team!$Y12),_xlfn.MAXIFS(Fivethirtyeight!$M:$M,Fivethirtyeight!$R:$R,Team!$Y12))</f>
        <v>0.46301306831122807</v>
      </c>
    </row>
    <row r="13" spans="2:42" ht="25.05" customHeight="1" x14ac:dyDescent="0.3">
      <c r="B13" s="60" t="s">
        <v>3</v>
      </c>
      <c r="C13" s="48">
        <f>SUMIFS(Fivethirtyeight!$H:$H,Fivethirtyeight!$Q:$Q,Team!$B13,Fivethirtyeight!$O:$O,Cockpit!$C$4+Team!C$3-1)+SUMIFS(Fivethirtyeight!$I:$I,Fivethirtyeight!$R:$R,Team!$B13,Fivethirtyeight!$O:$O,Cockpit!$C$4+Team!C$3-1)</f>
        <v>0.62609999999999999</v>
      </c>
      <c r="D13" s="48">
        <f>SUMIFS(Fivethirtyeight!$H:$H,Fivethirtyeight!$Q:$Q,Team!$B13,Fivethirtyeight!$O:$O,Cockpit!$C$4+Team!D$3-1)+SUMIFS(Fivethirtyeight!$I:$I,Fivethirtyeight!$R:$R,Team!$B13,Fivethirtyeight!$O:$O,Cockpit!$C$4+Team!D$3-1)</f>
        <v>0</v>
      </c>
      <c r="E13" s="48">
        <f>SUMIFS(Fivethirtyeight!$H:$H,Fivethirtyeight!$Q:$Q,Team!$B13,Fivethirtyeight!$O:$O,Cockpit!$C$4+Team!E$3-1)+SUMIFS(Fivethirtyeight!$I:$I,Fivethirtyeight!$R:$R,Team!$B13,Fivethirtyeight!$O:$O,Cockpit!$C$4+Team!E$3-1)</f>
        <v>0</v>
      </c>
      <c r="F13" s="48">
        <f>SUMIFS(Fivethirtyeight!$H:$H,Fivethirtyeight!$Q:$Q,Team!$B13,Fivethirtyeight!$O:$O,Cockpit!$C$4+Team!F$3-1)+SUMIFS(Fivethirtyeight!$I:$I,Fivethirtyeight!$R:$R,Team!$B13,Fivethirtyeight!$O:$O,Cockpit!$C$4+Team!F$3-1)</f>
        <v>0</v>
      </c>
      <c r="G13" s="48">
        <f>SUMIFS(Fivethirtyeight!$H:$H,Fivethirtyeight!$Q:$Q,Team!$B13,Fivethirtyeight!$O:$O,Cockpit!$C$4+Team!G$3-1)+SUMIFS(Fivethirtyeight!$I:$I,Fivethirtyeight!$R:$R,Team!$B13,Fivethirtyeight!$O:$O,Cockpit!$C$4+Team!G$3-1)</f>
        <v>0</v>
      </c>
      <c r="H13" s="48">
        <f>SUMIFS(Fivethirtyeight!$H:$H,Fivethirtyeight!$Q:$Q,Team!$B13,Fivethirtyeight!$O:$O,Cockpit!$C$4+Team!H$3-1)+SUMIFS(Fivethirtyeight!$I:$I,Fivethirtyeight!$R:$R,Team!$B13,Fivethirtyeight!$O:$O,Cockpit!$C$4+Team!H$3-1)</f>
        <v>0</v>
      </c>
      <c r="I13" s="61" cm="1">
        <f t="array" ref="I13">SUM((C13:H13-J13)*(Cockpit!$H$3:$M$3))</f>
        <v>-1.034585200973684</v>
      </c>
      <c r="J13" s="61">
        <f>(AVERAGEIFS(Fivethirtyeight!$H:$H,Fivethirtyeight!$Q:$Q,Team!$B13)+AVERAGEIFS(Fivethirtyeight!$I:$I,Fivethirtyeight!$R:$R,Team!$B13))/2</f>
        <v>0.56463421052631579</v>
      </c>
      <c r="K13" s="61">
        <f>MIN(_xlfn.MINIFS(Fivethirtyeight!$H:$H,Fivethirtyeight!$Q:$Q,Team!$B13),_xlfn.MINIFS(Fivethirtyeight!$I:$I,Fivethirtyeight!$R:$R,Team!$B13))</f>
        <v>0.25440000000000002</v>
      </c>
      <c r="L13" s="61">
        <f>MAX(_xlfn.MAXIFS(Fivethirtyeight!$H:$H,Fivethirtyeight!$Q:$Q,Team!$B13),_xlfn.MAXIFS(Fivethirtyeight!$I:$I,Fivethirtyeight!$R:$R,Team!$B13))</f>
        <v>0.8659</v>
      </c>
      <c r="M13" s="62"/>
      <c r="N13" s="63" t="str">
        <f t="shared" si="3"/>
        <v>Chelsea</v>
      </c>
      <c r="O13" s="48">
        <f>SUMIFS(Fivethirtyeight!$K:$K,Fivethirtyeight!$Q:$Q,Team!$N13,Fivethirtyeight!$O:$O,Cockpit!$C$4+Team!O$3-1)+SUMIFS(Fivethirtyeight!$L:$L,Fivethirtyeight!$R:$R,Team!$N13,Fivethirtyeight!$O:$O,Cockpit!$C$4+Team!O$3-1)</f>
        <v>1.87</v>
      </c>
      <c r="P13" s="48">
        <f>SUMIFS(Fivethirtyeight!$K:$K,Fivethirtyeight!$Q:$Q,Team!$N13,Fivethirtyeight!$O:$O,Cockpit!$C$4+Team!P$3-1)+SUMIFS(Fivethirtyeight!$L:$L,Fivethirtyeight!$R:$R,Team!$N13,Fivethirtyeight!$O:$O,Cockpit!$C$4+Team!P$3-1)</f>
        <v>0</v>
      </c>
      <c r="Q13" s="48">
        <f>SUMIFS(Fivethirtyeight!$K:$K,Fivethirtyeight!$Q:$Q,Team!$N13,Fivethirtyeight!$O:$O,Cockpit!$C$4+Team!Q$3-1)+SUMIFS(Fivethirtyeight!$L:$L,Fivethirtyeight!$R:$R,Team!$N13,Fivethirtyeight!$O:$O,Cockpit!$C$4+Team!Q$3-1)</f>
        <v>0</v>
      </c>
      <c r="R13" s="48">
        <f>SUMIFS(Fivethirtyeight!$K:$K,Fivethirtyeight!$Q:$Q,Team!$N13,Fivethirtyeight!$O:$O,Cockpit!$C$4+Team!R$3-1)+SUMIFS(Fivethirtyeight!$L:$L,Fivethirtyeight!$R:$R,Team!$N13,Fivethirtyeight!$O:$O,Cockpit!$C$4+Team!R$3-1)</f>
        <v>0</v>
      </c>
      <c r="S13" s="48">
        <f>SUMIFS(Fivethirtyeight!$K:$K,Fivethirtyeight!$Q:$Q,Team!$N13,Fivethirtyeight!$O:$O,Cockpit!$C$4+Team!S$3-1)+SUMIFS(Fivethirtyeight!$L:$L,Fivethirtyeight!$R:$R,Team!$N13,Fivethirtyeight!$O:$O,Cockpit!$C$4+Team!S$3-1)</f>
        <v>0</v>
      </c>
      <c r="T13" s="48">
        <f>SUMIFS(Fivethirtyeight!$K:$K,Fivethirtyeight!$Q:$Q,Team!$N13,Fivethirtyeight!$O:$O,Cockpit!$C$4+Team!T$3-1)+SUMIFS(Fivethirtyeight!$L:$L,Fivethirtyeight!$R:$R,Team!$N13,Fivethirtyeight!$O:$O,Cockpit!$C$4+Team!T$3-1)</f>
        <v>0</v>
      </c>
      <c r="U13" s="61">
        <f>(AVERAGEIFS(Fivethirtyeight!$K:$K,Fivethirtyeight!$Q:$Q,Team!$N13)+AVERAGEIFS(Fivethirtyeight!$L:$L,Fivethirtyeight!$R:$R,Team!$N13))/2</f>
        <v>1.7915789473684209</v>
      </c>
      <c r="V13" s="61">
        <f>MIN(_xlfn.MINIFS(Fivethirtyeight!$K:$K,Fivethirtyeight!$Q:$Q,Team!$N13),_xlfn.MINIFS(Fivethirtyeight!$L:$L,Fivethirtyeight!$R:$R,Team!$N13))</f>
        <v>0.97</v>
      </c>
      <c r="W13" s="61">
        <f>MAX(_xlfn.MAXIFS(Fivethirtyeight!$K:$K,Fivethirtyeight!$Q:$Q,Team!$N13),_xlfn.MAXIFS(Fivethirtyeight!$L:$L,Fivethirtyeight!$R:$R,Team!$N13))</f>
        <v>2.44</v>
      </c>
      <c r="X13" s="62"/>
      <c r="Y13" s="63" t="str">
        <f t="shared" si="4"/>
        <v>Chelsea</v>
      </c>
      <c r="Z13" s="48">
        <f>SUMIFS(Fivethirtyeight!$N:$N,Fivethirtyeight!$Q:$Q,Team!$N13,Fivethirtyeight!$O:$O,Cockpit!$C$4+Team!Z$3-1)+SUMIFS(Fivethirtyeight!$M:$M,Fivethirtyeight!$R:$R,Team!$N13,Fivethirtyeight!$O:$O,Cockpit!$C$4+Team!Z$3-1)</f>
        <v>0.45384479528235583</v>
      </c>
      <c r="AA13" s="48">
        <f>SUMIFS(Fivethirtyeight!$N:$N,Fivethirtyeight!$Q:$Q,Team!$N13,Fivethirtyeight!$O:$O,Cockpit!$C$4+Team!AA$3-1)+SUMIFS(Fivethirtyeight!$M:$M,Fivethirtyeight!$R:$R,Team!$N13,Fivethirtyeight!$O:$O,Cockpit!$C$4+Team!AA$3-1)</f>
        <v>0</v>
      </c>
      <c r="AB13" s="48">
        <f>SUMIFS(Fivethirtyeight!$N:$N,Fivethirtyeight!$Q:$Q,Team!$N13,Fivethirtyeight!$O:$O,Cockpit!$C$4+Team!AB$3-1)+SUMIFS(Fivethirtyeight!$M:$M,Fivethirtyeight!$R:$R,Team!$N13,Fivethirtyeight!$O:$O,Cockpit!$C$4+Team!AB$3-1)</f>
        <v>0</v>
      </c>
      <c r="AC13" s="48">
        <f>SUMIFS(Fivethirtyeight!$N:$N,Fivethirtyeight!$Q:$Q,Team!$N13,Fivethirtyeight!$O:$O,Cockpit!$C$4+Team!AC$3-1)+SUMIFS(Fivethirtyeight!$M:$M,Fivethirtyeight!$R:$R,Team!$N13,Fivethirtyeight!$O:$O,Cockpit!$C$4+Team!AC$3-1)</f>
        <v>0</v>
      </c>
      <c r="AD13" s="48">
        <f>SUMIFS(Fivethirtyeight!$N:$N,Fivethirtyeight!$Q:$Q,Team!$N13,Fivethirtyeight!$O:$O,Cockpit!$C$4+Team!AD$3-1)+SUMIFS(Fivethirtyeight!$M:$M,Fivethirtyeight!$R:$R,Team!$N13,Fivethirtyeight!$O:$O,Cockpit!$C$4+Team!AD$3-1)</f>
        <v>0</v>
      </c>
      <c r="AE13" s="48">
        <f>SUMIFS(Fivethirtyeight!$N:$N,Fivethirtyeight!$Q:$Q,Team!$N13,Fivethirtyeight!$O:$O,Cockpit!$C$4+Team!AE$3-1)+SUMIFS(Fivethirtyeight!$M:$M,Fivethirtyeight!$R:$R,Team!$N13,Fivethirtyeight!$O:$O,Cockpit!$C$4+Team!AE$3-1)</f>
        <v>0</v>
      </c>
      <c r="AF13" s="61">
        <f>(AVERAGEIFS(Fivethirtyeight!$N:$N,Fivethirtyeight!$Q:$Q,Team!$Y13)+AVERAGEIFS(Fivethirtyeight!$M:$M,Fivethirtyeight!$R:$R,Team!$Y13))/2</f>
        <v>0.40630480923743495</v>
      </c>
      <c r="AG13" s="61">
        <f>MIN(_xlfn.MINIFS(Fivethirtyeight!$N:$N,Fivethirtyeight!$Q:$Q,Team!$Y13),_xlfn.MINIFS(Fivethirtyeight!$M:$M,Fivethirtyeight!$R:$R,Team!$Y13))</f>
        <v>0.16696016966704069</v>
      </c>
      <c r="AH13" s="64">
        <f>MAX(_xlfn.MAXIFS(Fivethirtyeight!$N:$N,Fivethirtyeight!$Q:$Q,Team!$Y13),_xlfn.MAXIFS(Fivethirtyeight!$M:$M,Fivethirtyeight!$R:$R,Team!$Y13))</f>
        <v>0.81873075307798182</v>
      </c>
    </row>
    <row r="14" spans="2:42" ht="25.05" customHeight="1" x14ac:dyDescent="0.3">
      <c r="B14" s="60" t="s">
        <v>19</v>
      </c>
      <c r="C14" s="48">
        <f>SUMIFS(Fivethirtyeight!$H:$H,Fivethirtyeight!$Q:$Q,Team!$B14,Fivethirtyeight!$O:$O,Cockpit!$C$4+Team!C$3-1)+SUMIFS(Fivethirtyeight!$I:$I,Fivethirtyeight!$R:$R,Team!$B14,Fivethirtyeight!$O:$O,Cockpit!$C$4+Team!C$3-1)</f>
        <v>4.4699999999999997E-2</v>
      </c>
      <c r="D14" s="48">
        <f>SUMIFS(Fivethirtyeight!$H:$H,Fivethirtyeight!$Q:$Q,Team!$B14,Fivethirtyeight!$O:$O,Cockpit!$C$4+Team!D$3-1)+SUMIFS(Fivethirtyeight!$I:$I,Fivethirtyeight!$R:$R,Team!$B14,Fivethirtyeight!$O:$O,Cockpit!$C$4+Team!D$3-1)</f>
        <v>0</v>
      </c>
      <c r="E14" s="48">
        <f>SUMIFS(Fivethirtyeight!$H:$H,Fivethirtyeight!$Q:$Q,Team!$B14,Fivethirtyeight!$O:$O,Cockpit!$C$4+Team!E$3-1)+SUMIFS(Fivethirtyeight!$I:$I,Fivethirtyeight!$R:$R,Team!$B14,Fivethirtyeight!$O:$O,Cockpit!$C$4+Team!E$3-1)</f>
        <v>0</v>
      </c>
      <c r="F14" s="48">
        <f>SUMIFS(Fivethirtyeight!$H:$H,Fivethirtyeight!$Q:$Q,Team!$B14,Fivethirtyeight!$O:$O,Cockpit!$C$4+Team!F$3-1)+SUMIFS(Fivethirtyeight!$I:$I,Fivethirtyeight!$R:$R,Team!$B14,Fivethirtyeight!$O:$O,Cockpit!$C$4+Team!F$3-1)</f>
        <v>0</v>
      </c>
      <c r="G14" s="48">
        <f>SUMIFS(Fivethirtyeight!$H:$H,Fivethirtyeight!$Q:$Q,Team!$B14,Fivethirtyeight!$O:$O,Cockpit!$C$4+Team!G$3-1)+SUMIFS(Fivethirtyeight!$I:$I,Fivethirtyeight!$R:$R,Team!$B14,Fivethirtyeight!$O:$O,Cockpit!$C$4+Team!G$3-1)</f>
        <v>0</v>
      </c>
      <c r="H14" s="48">
        <f>SUMIFS(Fivethirtyeight!$H:$H,Fivethirtyeight!$Q:$Q,Team!$B14,Fivethirtyeight!$O:$O,Cockpit!$C$4+Team!H$3-1)+SUMIFS(Fivethirtyeight!$I:$I,Fivethirtyeight!$R:$R,Team!$B14,Fivethirtyeight!$O:$O,Cockpit!$C$4+Team!H$3-1)</f>
        <v>0</v>
      </c>
      <c r="I14" s="61" cm="1">
        <f t="array" ref="I14">SUM((C14:H14-J14)*(Cockpit!$H$3:$M$3))</f>
        <v>-0.70499649307894729</v>
      </c>
      <c r="J14" s="61">
        <f>(AVERAGEIFS(Fivethirtyeight!$H:$H,Fivethirtyeight!$Q:$Q,Team!$B14)+AVERAGEIFS(Fivethirtyeight!$I:$I,Fivethirtyeight!$R:$R,Team!$B14))/2</f>
        <v>0.25489736842105265</v>
      </c>
      <c r="K14" s="61">
        <f>MIN(_xlfn.MINIFS(Fivethirtyeight!$H:$H,Fivethirtyeight!$Q:$Q,Team!$B14),_xlfn.MINIFS(Fivethirtyeight!$I:$I,Fivethirtyeight!$R:$R,Team!$B14))</f>
        <v>1.44E-2</v>
      </c>
      <c r="L14" s="61">
        <f>MAX(_xlfn.MAXIFS(Fivethirtyeight!$H:$H,Fivethirtyeight!$Q:$Q,Team!$B14),_xlfn.MAXIFS(Fivethirtyeight!$I:$I,Fivethirtyeight!$R:$R,Team!$B14))</f>
        <v>0.47370000000000001</v>
      </c>
      <c r="M14" s="62"/>
      <c r="N14" s="63" t="str">
        <f t="shared" si="3"/>
        <v>Crystal Palace</v>
      </c>
      <c r="O14" s="48">
        <f>SUMIFS(Fivethirtyeight!$K:$K,Fivethirtyeight!$Q:$Q,Team!$N14,Fivethirtyeight!$O:$O,Cockpit!$C$4+Team!O$3-1)+SUMIFS(Fivethirtyeight!$L:$L,Fivethirtyeight!$R:$R,Team!$N14,Fivethirtyeight!$O:$O,Cockpit!$C$4+Team!O$3-1)</f>
        <v>0.5</v>
      </c>
      <c r="P14" s="48">
        <f>SUMIFS(Fivethirtyeight!$K:$K,Fivethirtyeight!$Q:$Q,Team!$N14,Fivethirtyeight!$O:$O,Cockpit!$C$4+Team!P$3-1)+SUMIFS(Fivethirtyeight!$L:$L,Fivethirtyeight!$R:$R,Team!$N14,Fivethirtyeight!$O:$O,Cockpit!$C$4+Team!P$3-1)</f>
        <v>0</v>
      </c>
      <c r="Q14" s="48">
        <f>SUMIFS(Fivethirtyeight!$K:$K,Fivethirtyeight!$Q:$Q,Team!$N14,Fivethirtyeight!$O:$O,Cockpit!$C$4+Team!Q$3-1)+SUMIFS(Fivethirtyeight!$L:$L,Fivethirtyeight!$R:$R,Team!$N14,Fivethirtyeight!$O:$O,Cockpit!$C$4+Team!Q$3-1)</f>
        <v>0</v>
      </c>
      <c r="R14" s="48">
        <f>SUMIFS(Fivethirtyeight!$K:$K,Fivethirtyeight!$Q:$Q,Team!$N14,Fivethirtyeight!$O:$O,Cockpit!$C$4+Team!R$3-1)+SUMIFS(Fivethirtyeight!$L:$L,Fivethirtyeight!$R:$R,Team!$N14,Fivethirtyeight!$O:$O,Cockpit!$C$4+Team!R$3-1)</f>
        <v>0</v>
      </c>
      <c r="S14" s="48">
        <f>SUMIFS(Fivethirtyeight!$K:$K,Fivethirtyeight!$Q:$Q,Team!$N14,Fivethirtyeight!$O:$O,Cockpit!$C$4+Team!S$3-1)+SUMIFS(Fivethirtyeight!$L:$L,Fivethirtyeight!$R:$R,Team!$N14,Fivethirtyeight!$O:$O,Cockpit!$C$4+Team!S$3-1)</f>
        <v>0</v>
      </c>
      <c r="T14" s="48">
        <f>SUMIFS(Fivethirtyeight!$K:$K,Fivethirtyeight!$Q:$Q,Team!$N14,Fivethirtyeight!$O:$O,Cockpit!$C$4+Team!T$3-1)+SUMIFS(Fivethirtyeight!$L:$L,Fivethirtyeight!$R:$R,Team!$N14,Fivethirtyeight!$O:$O,Cockpit!$C$4+Team!T$3-1)</f>
        <v>0</v>
      </c>
      <c r="U14" s="61">
        <f>(AVERAGEIFS(Fivethirtyeight!$K:$K,Fivethirtyeight!$Q:$Q,Team!$N14)+AVERAGEIFS(Fivethirtyeight!$L:$L,Fivethirtyeight!$R:$R,Team!$N14))/2</f>
        <v>1.0002631578947367</v>
      </c>
      <c r="V14" s="61">
        <f>MIN(_xlfn.MINIFS(Fivethirtyeight!$K:$K,Fivethirtyeight!$Q:$Q,Team!$N14),_xlfn.MINIFS(Fivethirtyeight!$L:$L,Fivethirtyeight!$R:$R,Team!$N14))</f>
        <v>0.2</v>
      </c>
      <c r="W14" s="61">
        <f>MAX(_xlfn.MAXIFS(Fivethirtyeight!$K:$K,Fivethirtyeight!$Q:$Q,Team!$N14),_xlfn.MAXIFS(Fivethirtyeight!$L:$L,Fivethirtyeight!$R:$R,Team!$N14))</f>
        <v>1.42</v>
      </c>
      <c r="X14" s="62"/>
      <c r="Y14" s="63" t="str">
        <f t="shared" si="4"/>
        <v>Crystal Palace</v>
      </c>
      <c r="Z14" s="48">
        <f>SUMIFS(Fivethirtyeight!$N:$N,Fivethirtyeight!$Q:$Q,Team!$N14,Fivethirtyeight!$O:$O,Cockpit!$C$4+Team!Z$3-1)+SUMIFS(Fivethirtyeight!$M:$M,Fivethirtyeight!$R:$R,Team!$N14,Fivethirtyeight!$O:$O,Cockpit!$C$4+Team!Z$3-1)</f>
        <v>6.3291768359640732E-2</v>
      </c>
      <c r="AA14" s="48">
        <f>SUMIFS(Fivethirtyeight!$N:$N,Fivethirtyeight!$Q:$Q,Team!$N14,Fivethirtyeight!$O:$O,Cockpit!$C$4+Team!AA$3-1)+SUMIFS(Fivethirtyeight!$M:$M,Fivethirtyeight!$R:$R,Team!$N14,Fivethirtyeight!$O:$O,Cockpit!$C$4+Team!AA$3-1)</f>
        <v>0</v>
      </c>
      <c r="AB14" s="48">
        <f>SUMIFS(Fivethirtyeight!$N:$N,Fivethirtyeight!$Q:$Q,Team!$N14,Fivethirtyeight!$O:$O,Cockpit!$C$4+Team!AB$3-1)+SUMIFS(Fivethirtyeight!$M:$M,Fivethirtyeight!$R:$R,Team!$N14,Fivethirtyeight!$O:$O,Cockpit!$C$4+Team!AB$3-1)</f>
        <v>0</v>
      </c>
      <c r="AC14" s="48">
        <f>SUMIFS(Fivethirtyeight!$N:$N,Fivethirtyeight!$Q:$Q,Team!$N14,Fivethirtyeight!$O:$O,Cockpit!$C$4+Team!AC$3-1)+SUMIFS(Fivethirtyeight!$M:$M,Fivethirtyeight!$R:$R,Team!$N14,Fivethirtyeight!$O:$O,Cockpit!$C$4+Team!AC$3-1)</f>
        <v>0</v>
      </c>
      <c r="AD14" s="48">
        <f>SUMIFS(Fivethirtyeight!$N:$N,Fivethirtyeight!$Q:$Q,Team!$N14,Fivethirtyeight!$O:$O,Cockpit!$C$4+Team!AD$3-1)+SUMIFS(Fivethirtyeight!$M:$M,Fivethirtyeight!$R:$R,Team!$N14,Fivethirtyeight!$O:$O,Cockpit!$C$4+Team!AD$3-1)</f>
        <v>0</v>
      </c>
      <c r="AE14" s="48">
        <f>SUMIFS(Fivethirtyeight!$N:$N,Fivethirtyeight!$Q:$Q,Team!$N14,Fivethirtyeight!$O:$O,Cockpit!$C$4+Team!AE$3-1)+SUMIFS(Fivethirtyeight!$M:$M,Fivethirtyeight!$R:$R,Team!$N14,Fivethirtyeight!$O:$O,Cockpit!$C$4+Team!AE$3-1)</f>
        <v>0</v>
      </c>
      <c r="AF14" s="61">
        <f>(AVERAGEIFS(Fivethirtyeight!$N:$N,Fivethirtyeight!$Q:$Q,Team!$Y14)+AVERAGEIFS(Fivethirtyeight!$M:$M,Fivethirtyeight!$R:$R,Team!$Y14))/2</f>
        <v>0.22228234590505475</v>
      </c>
      <c r="AG14" s="61">
        <f>MIN(_xlfn.MINIFS(Fivethirtyeight!$N:$N,Fivethirtyeight!$Q:$Q,Team!$Y14),_xlfn.MINIFS(Fivethirtyeight!$M:$M,Fivethirtyeight!$R:$R,Team!$Y14))</f>
        <v>6.1421213915000127E-2</v>
      </c>
      <c r="AH14" s="64">
        <f>MAX(_xlfn.MAXIFS(Fivethirtyeight!$N:$N,Fivethirtyeight!$Q:$Q,Team!$Y14),_xlfn.MAXIFS(Fivethirtyeight!$M:$M,Fivethirtyeight!$R:$R,Team!$Y14))</f>
        <v>0.38289288597511206</v>
      </c>
    </row>
    <row r="15" spans="2:42" ht="25.05" customHeight="1" x14ac:dyDescent="0.3">
      <c r="B15" s="60" t="s">
        <v>13</v>
      </c>
      <c r="C15" s="48">
        <f>SUMIFS(Fivethirtyeight!$H:$H,Fivethirtyeight!$Q:$Q,Team!$B15,Fivethirtyeight!$O:$O,Cockpit!$C$4+Team!C$3-1)+SUMIFS(Fivethirtyeight!$I:$I,Fivethirtyeight!$R:$R,Team!$B15,Fivethirtyeight!$O:$O,Cockpit!$C$4+Team!C$3-1)</f>
        <v>0.33679999999999999</v>
      </c>
      <c r="D15" s="48">
        <f>SUMIFS(Fivethirtyeight!$H:$H,Fivethirtyeight!$Q:$Q,Team!$B15,Fivethirtyeight!$O:$O,Cockpit!$C$4+Team!D$3-1)+SUMIFS(Fivethirtyeight!$I:$I,Fivethirtyeight!$R:$R,Team!$B15,Fivethirtyeight!$O:$O,Cockpit!$C$4+Team!D$3-1)</f>
        <v>0</v>
      </c>
      <c r="E15" s="48">
        <f>SUMIFS(Fivethirtyeight!$H:$H,Fivethirtyeight!$Q:$Q,Team!$B15,Fivethirtyeight!$O:$O,Cockpit!$C$4+Team!E$3-1)+SUMIFS(Fivethirtyeight!$I:$I,Fivethirtyeight!$R:$R,Team!$B15,Fivethirtyeight!$O:$O,Cockpit!$C$4+Team!E$3-1)</f>
        <v>0</v>
      </c>
      <c r="F15" s="48">
        <f>SUMIFS(Fivethirtyeight!$H:$H,Fivethirtyeight!$Q:$Q,Team!$B15,Fivethirtyeight!$O:$O,Cockpit!$C$4+Team!F$3-1)+SUMIFS(Fivethirtyeight!$I:$I,Fivethirtyeight!$R:$R,Team!$B15,Fivethirtyeight!$O:$O,Cockpit!$C$4+Team!F$3-1)</f>
        <v>0</v>
      </c>
      <c r="G15" s="48">
        <f>SUMIFS(Fivethirtyeight!$H:$H,Fivethirtyeight!$Q:$Q,Team!$B15,Fivethirtyeight!$O:$O,Cockpit!$C$4+Team!G$3-1)+SUMIFS(Fivethirtyeight!$I:$I,Fivethirtyeight!$R:$R,Team!$B15,Fivethirtyeight!$O:$O,Cockpit!$C$4+Team!G$3-1)</f>
        <v>0</v>
      </c>
      <c r="H15" s="48">
        <f>SUMIFS(Fivethirtyeight!$H:$H,Fivethirtyeight!$Q:$Q,Team!$B15,Fivethirtyeight!$O:$O,Cockpit!$C$4+Team!H$3-1)+SUMIFS(Fivethirtyeight!$I:$I,Fivethirtyeight!$R:$R,Team!$B15,Fivethirtyeight!$O:$O,Cockpit!$C$4+Team!H$3-1)</f>
        <v>0</v>
      </c>
      <c r="I15" s="61" cm="1">
        <f t="array" ref="I15">SUM((C15:H15-J15)*(Cockpit!$H$3:$M$3))</f>
        <v>-0.41329896897368423</v>
      </c>
      <c r="J15" s="61">
        <f>(AVERAGEIFS(Fivethirtyeight!$H:$H,Fivethirtyeight!$Q:$Q,Team!$B15)+AVERAGEIFS(Fivethirtyeight!$I:$I,Fivethirtyeight!$R:$R,Team!$B15))/2</f>
        <v>0.25503421052631581</v>
      </c>
      <c r="K15" s="61">
        <f>MIN(_xlfn.MINIFS(Fivethirtyeight!$H:$H,Fivethirtyeight!$Q:$Q,Team!$B15),_xlfn.MINIFS(Fivethirtyeight!$I:$I,Fivethirtyeight!$R:$R,Team!$B15))</f>
        <v>1.7500000000000002E-2</v>
      </c>
      <c r="L15" s="61">
        <f>MAX(_xlfn.MAXIFS(Fivethirtyeight!$H:$H,Fivethirtyeight!$Q:$Q,Team!$B15),_xlfn.MAXIFS(Fivethirtyeight!$I:$I,Fivethirtyeight!$R:$R,Team!$B15))</f>
        <v>0.52180000000000004</v>
      </c>
      <c r="M15" s="62"/>
      <c r="N15" s="63" t="str">
        <f t="shared" si="3"/>
        <v>Newcastle</v>
      </c>
      <c r="O15" s="48">
        <f>SUMIFS(Fivethirtyeight!$K:$K,Fivethirtyeight!$Q:$Q,Team!$N15,Fivethirtyeight!$O:$O,Cockpit!$C$4+Team!O$3-1)+SUMIFS(Fivethirtyeight!$L:$L,Fivethirtyeight!$R:$R,Team!$N15,Fivethirtyeight!$O:$O,Cockpit!$C$4+Team!O$3-1)</f>
        <v>1.23</v>
      </c>
      <c r="P15" s="48">
        <f>SUMIFS(Fivethirtyeight!$K:$K,Fivethirtyeight!$Q:$Q,Team!$N15,Fivethirtyeight!$O:$O,Cockpit!$C$4+Team!P$3-1)+SUMIFS(Fivethirtyeight!$L:$L,Fivethirtyeight!$R:$R,Team!$N15,Fivethirtyeight!$O:$O,Cockpit!$C$4+Team!P$3-1)</f>
        <v>0</v>
      </c>
      <c r="Q15" s="48">
        <f>SUMIFS(Fivethirtyeight!$K:$K,Fivethirtyeight!$Q:$Q,Team!$N15,Fivethirtyeight!$O:$O,Cockpit!$C$4+Team!Q$3-1)+SUMIFS(Fivethirtyeight!$L:$L,Fivethirtyeight!$R:$R,Team!$N15,Fivethirtyeight!$O:$O,Cockpit!$C$4+Team!Q$3-1)</f>
        <v>0</v>
      </c>
      <c r="R15" s="48">
        <f>SUMIFS(Fivethirtyeight!$K:$K,Fivethirtyeight!$Q:$Q,Team!$N15,Fivethirtyeight!$O:$O,Cockpit!$C$4+Team!R$3-1)+SUMIFS(Fivethirtyeight!$L:$L,Fivethirtyeight!$R:$R,Team!$N15,Fivethirtyeight!$O:$O,Cockpit!$C$4+Team!R$3-1)</f>
        <v>0</v>
      </c>
      <c r="S15" s="48">
        <f>SUMIFS(Fivethirtyeight!$K:$K,Fivethirtyeight!$Q:$Q,Team!$N15,Fivethirtyeight!$O:$O,Cockpit!$C$4+Team!S$3-1)+SUMIFS(Fivethirtyeight!$L:$L,Fivethirtyeight!$R:$R,Team!$N15,Fivethirtyeight!$O:$O,Cockpit!$C$4+Team!S$3-1)</f>
        <v>0</v>
      </c>
      <c r="T15" s="48">
        <f>SUMIFS(Fivethirtyeight!$K:$K,Fivethirtyeight!$Q:$Q,Team!$N15,Fivethirtyeight!$O:$O,Cockpit!$C$4+Team!T$3-1)+SUMIFS(Fivethirtyeight!$L:$L,Fivethirtyeight!$R:$R,Team!$N15,Fivethirtyeight!$O:$O,Cockpit!$C$4+Team!T$3-1)</f>
        <v>0</v>
      </c>
      <c r="U15" s="61">
        <f>(AVERAGEIFS(Fivethirtyeight!$K:$K,Fivethirtyeight!$Q:$Q,Team!$N15)+AVERAGEIFS(Fivethirtyeight!$L:$L,Fivethirtyeight!$R:$R,Team!$N15))/2</f>
        <v>1.0134210526315788</v>
      </c>
      <c r="V15" s="61">
        <f>MIN(_xlfn.MINIFS(Fivethirtyeight!$K:$K,Fivethirtyeight!$Q:$Q,Team!$N15),_xlfn.MINIFS(Fivethirtyeight!$L:$L,Fivethirtyeight!$R:$R,Team!$N15))</f>
        <v>0.24</v>
      </c>
      <c r="W15" s="61">
        <f>MAX(_xlfn.MAXIFS(Fivethirtyeight!$K:$K,Fivethirtyeight!$Q:$Q,Team!$N15),_xlfn.MAXIFS(Fivethirtyeight!$L:$L,Fivethirtyeight!$R:$R,Team!$N15))</f>
        <v>1.52</v>
      </c>
      <c r="X15" s="62"/>
      <c r="Y15" s="63" t="str">
        <f t="shared" si="4"/>
        <v>Newcastle</v>
      </c>
      <c r="Z15" s="48">
        <f>SUMIFS(Fivethirtyeight!$N:$N,Fivethirtyeight!$Q:$Q,Team!$N15,Fivethirtyeight!$O:$O,Cockpit!$C$4+Team!Z$3-1)+SUMIFS(Fivethirtyeight!$M:$M,Fivethirtyeight!$R:$R,Team!$N15,Fivethirtyeight!$O:$O,Cockpit!$C$4+Team!Z$3-1)</f>
        <v>0.25924026064589151</v>
      </c>
      <c r="AA15" s="48">
        <f>SUMIFS(Fivethirtyeight!$N:$N,Fivethirtyeight!$Q:$Q,Team!$N15,Fivethirtyeight!$O:$O,Cockpit!$C$4+Team!AA$3-1)+SUMIFS(Fivethirtyeight!$M:$M,Fivethirtyeight!$R:$R,Team!$N15,Fivethirtyeight!$O:$O,Cockpit!$C$4+Team!AA$3-1)</f>
        <v>0</v>
      </c>
      <c r="AB15" s="48">
        <f>SUMIFS(Fivethirtyeight!$N:$N,Fivethirtyeight!$Q:$Q,Team!$N15,Fivethirtyeight!$O:$O,Cockpit!$C$4+Team!AB$3-1)+SUMIFS(Fivethirtyeight!$M:$M,Fivethirtyeight!$R:$R,Team!$N15,Fivethirtyeight!$O:$O,Cockpit!$C$4+Team!AB$3-1)</f>
        <v>0</v>
      </c>
      <c r="AC15" s="48">
        <f>SUMIFS(Fivethirtyeight!$N:$N,Fivethirtyeight!$Q:$Q,Team!$N15,Fivethirtyeight!$O:$O,Cockpit!$C$4+Team!AC$3-1)+SUMIFS(Fivethirtyeight!$M:$M,Fivethirtyeight!$R:$R,Team!$N15,Fivethirtyeight!$O:$O,Cockpit!$C$4+Team!AC$3-1)</f>
        <v>0</v>
      </c>
      <c r="AD15" s="48">
        <f>SUMIFS(Fivethirtyeight!$N:$N,Fivethirtyeight!$Q:$Q,Team!$N15,Fivethirtyeight!$O:$O,Cockpit!$C$4+Team!AD$3-1)+SUMIFS(Fivethirtyeight!$M:$M,Fivethirtyeight!$R:$R,Team!$N15,Fivethirtyeight!$O:$O,Cockpit!$C$4+Team!AD$3-1)</f>
        <v>0</v>
      </c>
      <c r="AE15" s="48">
        <f>SUMIFS(Fivethirtyeight!$N:$N,Fivethirtyeight!$Q:$Q,Team!$N15,Fivethirtyeight!$O:$O,Cockpit!$C$4+Team!AE$3-1)+SUMIFS(Fivethirtyeight!$M:$M,Fivethirtyeight!$R:$R,Team!$N15,Fivethirtyeight!$O:$O,Cockpit!$C$4+Team!AE$3-1)</f>
        <v>0</v>
      </c>
      <c r="AF15" s="61">
        <f>(AVERAGEIFS(Fivethirtyeight!$N:$N,Fivethirtyeight!$Q:$Q,Team!$Y15)+AVERAGEIFS(Fivethirtyeight!$M:$M,Fivethirtyeight!$R:$R,Team!$Y15))/2</f>
        <v>0.21970878583955278</v>
      </c>
      <c r="AG15" s="61">
        <f>MIN(_xlfn.MINIFS(Fivethirtyeight!$N:$N,Fivethirtyeight!$Q:$Q,Team!$Y15),_xlfn.MINIFS(Fivethirtyeight!$M:$M,Fivethirtyeight!$R:$R,Team!$Y15))</f>
        <v>6.1421213915000127E-2</v>
      </c>
      <c r="AH15" s="64">
        <f>MAX(_xlfn.MAXIFS(Fivethirtyeight!$N:$N,Fivethirtyeight!$Q:$Q,Team!$Y15),_xlfn.MAXIFS(Fivethirtyeight!$M:$M,Fivethirtyeight!$R:$R,Team!$Y15))</f>
        <v>0.43171052342907973</v>
      </c>
    </row>
    <row r="16" spans="2:42" ht="25.05" customHeight="1" x14ac:dyDescent="0.3">
      <c r="B16" s="60" t="s">
        <v>11</v>
      </c>
      <c r="C16" s="48">
        <f>SUMIFS(Fivethirtyeight!$H:$H,Fivethirtyeight!$Q:$Q,Team!$B16,Fivethirtyeight!$O:$O,Cockpit!$C$4+Team!C$3-1)+SUMIFS(Fivethirtyeight!$I:$I,Fivethirtyeight!$R:$R,Team!$B16,Fivethirtyeight!$O:$O,Cockpit!$C$4+Team!C$3-1)</f>
        <v>0.39810000000000001</v>
      </c>
      <c r="D16" s="48">
        <f>SUMIFS(Fivethirtyeight!$H:$H,Fivethirtyeight!$Q:$Q,Team!$B16,Fivethirtyeight!$O:$O,Cockpit!$C$4+Team!D$3-1)+SUMIFS(Fivethirtyeight!$I:$I,Fivethirtyeight!$R:$R,Team!$B16,Fivethirtyeight!$O:$O,Cockpit!$C$4+Team!D$3-1)</f>
        <v>0</v>
      </c>
      <c r="E16" s="48">
        <f>SUMIFS(Fivethirtyeight!$H:$H,Fivethirtyeight!$Q:$Q,Team!$B16,Fivethirtyeight!$O:$O,Cockpit!$C$4+Team!E$3-1)+SUMIFS(Fivethirtyeight!$I:$I,Fivethirtyeight!$R:$R,Team!$B16,Fivethirtyeight!$O:$O,Cockpit!$C$4+Team!E$3-1)</f>
        <v>0</v>
      </c>
      <c r="F16" s="48">
        <f>SUMIFS(Fivethirtyeight!$H:$H,Fivethirtyeight!$Q:$Q,Team!$B16,Fivethirtyeight!$O:$O,Cockpit!$C$4+Team!F$3-1)+SUMIFS(Fivethirtyeight!$I:$I,Fivethirtyeight!$R:$R,Team!$B16,Fivethirtyeight!$O:$O,Cockpit!$C$4+Team!F$3-1)</f>
        <v>0</v>
      </c>
      <c r="G16" s="48">
        <f>SUMIFS(Fivethirtyeight!$H:$H,Fivethirtyeight!$Q:$Q,Team!$B16,Fivethirtyeight!$O:$O,Cockpit!$C$4+Team!G$3-1)+SUMIFS(Fivethirtyeight!$I:$I,Fivethirtyeight!$R:$R,Team!$B16,Fivethirtyeight!$O:$O,Cockpit!$C$4+Team!G$3-1)</f>
        <v>0</v>
      </c>
      <c r="H16" s="48">
        <f>SUMIFS(Fivethirtyeight!$H:$H,Fivethirtyeight!$Q:$Q,Team!$B16,Fivethirtyeight!$O:$O,Cockpit!$C$4+Team!H$3-1)+SUMIFS(Fivethirtyeight!$I:$I,Fivethirtyeight!$R:$R,Team!$B16,Fivethirtyeight!$O:$O,Cockpit!$C$4+Team!H$3-1)</f>
        <v>0</v>
      </c>
      <c r="I16" s="61" cm="1">
        <f t="array" ref="I16">SUM((C16:H16-J16)*(Cockpit!$H$3:$M$3))</f>
        <v>-0.40112424789473672</v>
      </c>
      <c r="J16" s="61">
        <f>(AVERAGEIFS(Fivethirtyeight!$H:$H,Fivethirtyeight!$Q:$Q,Team!$B16)+AVERAGEIFS(Fivethirtyeight!$I:$I,Fivethirtyeight!$R:$R,Team!$B16))/2</f>
        <v>0.27173684210526317</v>
      </c>
      <c r="K16" s="61">
        <f>MIN(_xlfn.MINIFS(Fivethirtyeight!$H:$H,Fivethirtyeight!$Q:$Q,Team!$B16),_xlfn.MINIFS(Fivethirtyeight!$I:$I,Fivethirtyeight!$R:$R,Team!$B16))</f>
        <v>3.8199999999999998E-2</v>
      </c>
      <c r="L16" s="61">
        <f>MAX(_xlfn.MAXIFS(Fivethirtyeight!$H:$H,Fivethirtyeight!$Q:$Q,Team!$B16),_xlfn.MAXIFS(Fivethirtyeight!$I:$I,Fivethirtyeight!$R:$R,Team!$B16))</f>
        <v>0.57350000000000001</v>
      </c>
      <c r="M16" s="62"/>
      <c r="N16" s="63" t="str">
        <f t="shared" si="3"/>
        <v>Burnley</v>
      </c>
      <c r="O16" s="48">
        <f>SUMIFS(Fivethirtyeight!$K:$K,Fivethirtyeight!$Q:$Q,Team!$N16,Fivethirtyeight!$O:$O,Cockpit!$C$4+Team!O$3-1)+SUMIFS(Fivethirtyeight!$L:$L,Fivethirtyeight!$R:$R,Team!$N16,Fivethirtyeight!$O:$O,Cockpit!$C$4+Team!O$3-1)</f>
        <v>1.32</v>
      </c>
      <c r="P16" s="48">
        <f>SUMIFS(Fivethirtyeight!$K:$K,Fivethirtyeight!$Q:$Q,Team!$N16,Fivethirtyeight!$O:$O,Cockpit!$C$4+Team!P$3-1)+SUMIFS(Fivethirtyeight!$L:$L,Fivethirtyeight!$R:$R,Team!$N16,Fivethirtyeight!$O:$O,Cockpit!$C$4+Team!P$3-1)</f>
        <v>0</v>
      </c>
      <c r="Q16" s="48">
        <f>SUMIFS(Fivethirtyeight!$K:$K,Fivethirtyeight!$Q:$Q,Team!$N16,Fivethirtyeight!$O:$O,Cockpit!$C$4+Team!Q$3-1)+SUMIFS(Fivethirtyeight!$L:$L,Fivethirtyeight!$R:$R,Team!$N16,Fivethirtyeight!$O:$O,Cockpit!$C$4+Team!Q$3-1)</f>
        <v>0</v>
      </c>
      <c r="R16" s="48">
        <f>SUMIFS(Fivethirtyeight!$K:$K,Fivethirtyeight!$Q:$Q,Team!$N16,Fivethirtyeight!$O:$O,Cockpit!$C$4+Team!R$3-1)+SUMIFS(Fivethirtyeight!$L:$L,Fivethirtyeight!$R:$R,Team!$N16,Fivethirtyeight!$O:$O,Cockpit!$C$4+Team!R$3-1)</f>
        <v>0</v>
      </c>
      <c r="S16" s="48">
        <f>SUMIFS(Fivethirtyeight!$K:$K,Fivethirtyeight!$Q:$Q,Team!$N16,Fivethirtyeight!$O:$O,Cockpit!$C$4+Team!S$3-1)+SUMIFS(Fivethirtyeight!$L:$L,Fivethirtyeight!$R:$R,Team!$N16,Fivethirtyeight!$O:$O,Cockpit!$C$4+Team!S$3-1)</f>
        <v>0</v>
      </c>
      <c r="T16" s="48">
        <f>SUMIFS(Fivethirtyeight!$K:$K,Fivethirtyeight!$Q:$Q,Team!$N16,Fivethirtyeight!$O:$O,Cockpit!$C$4+Team!T$3-1)+SUMIFS(Fivethirtyeight!$L:$L,Fivethirtyeight!$R:$R,Team!$N16,Fivethirtyeight!$O:$O,Cockpit!$C$4+Team!T$3-1)</f>
        <v>0</v>
      </c>
      <c r="U16" s="61">
        <f>(AVERAGEIFS(Fivethirtyeight!$K:$K,Fivethirtyeight!$Q:$Q,Team!$N16)+AVERAGEIFS(Fivethirtyeight!$L:$L,Fivethirtyeight!$R:$R,Team!$N16))/2</f>
        <v>1.0252631578947371</v>
      </c>
      <c r="V16" s="61">
        <f>MIN(_xlfn.MINIFS(Fivethirtyeight!$K:$K,Fivethirtyeight!$Q:$Q,Team!$N16),_xlfn.MINIFS(Fivethirtyeight!$L:$L,Fivethirtyeight!$R:$R,Team!$N16))</f>
        <v>0.4</v>
      </c>
      <c r="W16" s="61">
        <f>MAX(_xlfn.MAXIFS(Fivethirtyeight!$K:$K,Fivethirtyeight!$Q:$Q,Team!$N16),_xlfn.MAXIFS(Fivethirtyeight!$L:$L,Fivethirtyeight!$R:$R,Team!$N16))</f>
        <v>1.61</v>
      </c>
      <c r="X16" s="62"/>
      <c r="Y16" s="63" t="str">
        <f t="shared" si="4"/>
        <v>Burnley</v>
      </c>
      <c r="Z16" s="48">
        <f>SUMIFS(Fivethirtyeight!$N:$N,Fivethirtyeight!$Q:$Q,Team!$N16,Fivethirtyeight!$O:$O,Cockpit!$C$4+Team!Z$3-1)+SUMIFS(Fivethirtyeight!$M:$M,Fivethirtyeight!$R:$R,Team!$N16,Fivethirtyeight!$O:$O,Cockpit!$C$4+Team!Z$3-1)</f>
        <v>0.31348618088260533</v>
      </c>
      <c r="AA16" s="48">
        <f>SUMIFS(Fivethirtyeight!$N:$N,Fivethirtyeight!$Q:$Q,Team!$N16,Fivethirtyeight!$O:$O,Cockpit!$C$4+Team!AA$3-1)+SUMIFS(Fivethirtyeight!$M:$M,Fivethirtyeight!$R:$R,Team!$N16,Fivethirtyeight!$O:$O,Cockpit!$C$4+Team!AA$3-1)</f>
        <v>0</v>
      </c>
      <c r="AB16" s="48">
        <f>SUMIFS(Fivethirtyeight!$N:$N,Fivethirtyeight!$Q:$Q,Team!$N16,Fivethirtyeight!$O:$O,Cockpit!$C$4+Team!AB$3-1)+SUMIFS(Fivethirtyeight!$M:$M,Fivethirtyeight!$R:$R,Team!$N16,Fivethirtyeight!$O:$O,Cockpit!$C$4+Team!AB$3-1)</f>
        <v>0</v>
      </c>
      <c r="AC16" s="48">
        <f>SUMIFS(Fivethirtyeight!$N:$N,Fivethirtyeight!$Q:$Q,Team!$N16,Fivethirtyeight!$O:$O,Cockpit!$C$4+Team!AC$3-1)+SUMIFS(Fivethirtyeight!$M:$M,Fivethirtyeight!$R:$R,Team!$N16,Fivethirtyeight!$O:$O,Cockpit!$C$4+Team!AC$3-1)</f>
        <v>0</v>
      </c>
      <c r="AD16" s="48">
        <f>SUMIFS(Fivethirtyeight!$N:$N,Fivethirtyeight!$Q:$Q,Team!$N16,Fivethirtyeight!$O:$O,Cockpit!$C$4+Team!AD$3-1)+SUMIFS(Fivethirtyeight!$M:$M,Fivethirtyeight!$R:$R,Team!$N16,Fivethirtyeight!$O:$O,Cockpit!$C$4+Team!AD$3-1)</f>
        <v>0</v>
      </c>
      <c r="AE16" s="48">
        <f>SUMIFS(Fivethirtyeight!$N:$N,Fivethirtyeight!$Q:$Q,Team!$N16,Fivethirtyeight!$O:$O,Cockpit!$C$4+Team!AE$3-1)+SUMIFS(Fivethirtyeight!$M:$M,Fivethirtyeight!$R:$R,Team!$N16,Fivethirtyeight!$O:$O,Cockpit!$C$4+Team!AE$3-1)</f>
        <v>0</v>
      </c>
      <c r="AF16" s="61">
        <f>(AVERAGEIFS(Fivethirtyeight!$N:$N,Fivethirtyeight!$Q:$Q,Team!$Y16)+AVERAGEIFS(Fivethirtyeight!$M:$M,Fivethirtyeight!$R:$R,Team!$Y16))/2</f>
        <v>0.2407788929126459</v>
      </c>
      <c r="AG16" s="61">
        <f>MIN(_xlfn.MINIFS(Fivethirtyeight!$N:$N,Fivethirtyeight!$Q:$Q,Team!$Y16),_xlfn.MINIFS(Fivethirtyeight!$M:$M,Fivethirtyeight!$R:$R,Team!$Y16))</f>
        <v>7.4273578214333877E-2</v>
      </c>
      <c r="AH16" s="64">
        <f>MAX(_xlfn.MAXIFS(Fivethirtyeight!$N:$N,Fivethirtyeight!$Q:$Q,Team!$Y16),_xlfn.MAXIFS(Fivethirtyeight!$M:$M,Fivethirtyeight!$R:$R,Team!$Y16))</f>
        <v>0.47236655274101469</v>
      </c>
    </row>
    <row r="17" spans="2:34" ht="25.05" customHeight="1" x14ac:dyDescent="0.3">
      <c r="B17" s="60" t="s">
        <v>18</v>
      </c>
      <c r="C17" s="48">
        <f>SUMIFS(Fivethirtyeight!$H:$H,Fivethirtyeight!$Q:$Q,Team!$B17,Fivethirtyeight!$O:$O,Cockpit!$C$4+Team!C$3-1)+SUMIFS(Fivethirtyeight!$I:$I,Fivethirtyeight!$R:$R,Team!$B17,Fivethirtyeight!$O:$O,Cockpit!$C$4+Team!C$3-1)</f>
        <v>0.32490000000000002</v>
      </c>
      <c r="D17" s="48">
        <f>SUMIFS(Fivethirtyeight!$H:$H,Fivethirtyeight!$Q:$Q,Team!$B17,Fivethirtyeight!$O:$O,Cockpit!$C$4+Team!D$3-1)+SUMIFS(Fivethirtyeight!$I:$I,Fivethirtyeight!$R:$R,Team!$B17,Fivethirtyeight!$O:$O,Cockpit!$C$4+Team!D$3-1)</f>
        <v>0</v>
      </c>
      <c r="E17" s="48">
        <f>SUMIFS(Fivethirtyeight!$H:$H,Fivethirtyeight!$Q:$Q,Team!$B17,Fivethirtyeight!$O:$O,Cockpit!$C$4+Team!E$3-1)+SUMIFS(Fivethirtyeight!$I:$I,Fivethirtyeight!$R:$R,Team!$B17,Fivethirtyeight!$O:$O,Cockpit!$C$4+Team!E$3-1)</f>
        <v>0</v>
      </c>
      <c r="F17" s="48">
        <f>SUMIFS(Fivethirtyeight!$H:$H,Fivethirtyeight!$Q:$Q,Team!$B17,Fivethirtyeight!$O:$O,Cockpit!$C$4+Team!F$3-1)+SUMIFS(Fivethirtyeight!$I:$I,Fivethirtyeight!$R:$R,Team!$B17,Fivethirtyeight!$O:$O,Cockpit!$C$4+Team!F$3-1)</f>
        <v>0</v>
      </c>
      <c r="G17" s="48">
        <f>SUMIFS(Fivethirtyeight!$H:$H,Fivethirtyeight!$Q:$Q,Team!$B17,Fivethirtyeight!$O:$O,Cockpit!$C$4+Team!G$3-1)+SUMIFS(Fivethirtyeight!$I:$I,Fivethirtyeight!$R:$R,Team!$B17,Fivethirtyeight!$O:$O,Cockpit!$C$4+Team!G$3-1)</f>
        <v>0</v>
      </c>
      <c r="H17" s="48">
        <f>SUMIFS(Fivethirtyeight!$H:$H,Fivethirtyeight!$Q:$Q,Team!$B17,Fivethirtyeight!$O:$O,Cockpit!$C$4+Team!H$3-1)+SUMIFS(Fivethirtyeight!$I:$I,Fivethirtyeight!$R:$R,Team!$B17,Fivethirtyeight!$O:$O,Cockpit!$C$4+Team!H$3-1)</f>
        <v>0</v>
      </c>
      <c r="I17" s="61" cm="1">
        <f t="array" ref="I17">SUM((C17:H17-J17)*(Cockpit!$H$3:$M$3))</f>
        <v>-0.37853498494736848</v>
      </c>
      <c r="J17" s="61">
        <f>(AVERAGEIFS(Fivethirtyeight!$H:$H,Fivethirtyeight!$Q:$Q,Team!$B17)+AVERAGEIFS(Fivethirtyeight!$I:$I,Fivethirtyeight!$R:$R,Team!$B17))/2</f>
        <v>0.23916842105263164</v>
      </c>
      <c r="K17" s="61">
        <f>MIN(_xlfn.MINIFS(Fivethirtyeight!$H:$H,Fivethirtyeight!$Q:$Q,Team!$B17),_xlfn.MINIFS(Fivethirtyeight!$I:$I,Fivethirtyeight!$R:$R,Team!$B17))</f>
        <v>1.5100000000000001E-2</v>
      </c>
      <c r="L17" s="61">
        <f>MAX(_xlfn.MAXIFS(Fivethirtyeight!$H:$H,Fivethirtyeight!$Q:$Q,Team!$B17),_xlfn.MAXIFS(Fivethirtyeight!$I:$I,Fivethirtyeight!$R:$R,Team!$B17))</f>
        <v>0.53690000000000004</v>
      </c>
      <c r="M17" s="62"/>
      <c r="N17" s="63" t="str">
        <f t="shared" si="3"/>
        <v>Sheffield United</v>
      </c>
      <c r="O17" s="48">
        <f>SUMIFS(Fivethirtyeight!$K:$K,Fivethirtyeight!$Q:$Q,Team!$N17,Fivethirtyeight!$O:$O,Cockpit!$C$4+Team!O$3-1)+SUMIFS(Fivethirtyeight!$L:$L,Fivethirtyeight!$R:$R,Team!$N17,Fivethirtyeight!$O:$O,Cockpit!$C$4+Team!O$3-1)</f>
        <v>1.1599999999999999</v>
      </c>
      <c r="P17" s="48">
        <f>SUMIFS(Fivethirtyeight!$K:$K,Fivethirtyeight!$Q:$Q,Team!$N17,Fivethirtyeight!$O:$O,Cockpit!$C$4+Team!P$3-1)+SUMIFS(Fivethirtyeight!$L:$L,Fivethirtyeight!$R:$R,Team!$N17,Fivethirtyeight!$O:$O,Cockpit!$C$4+Team!P$3-1)</f>
        <v>0</v>
      </c>
      <c r="Q17" s="48">
        <f>SUMIFS(Fivethirtyeight!$K:$K,Fivethirtyeight!$Q:$Q,Team!$N17,Fivethirtyeight!$O:$O,Cockpit!$C$4+Team!Q$3-1)+SUMIFS(Fivethirtyeight!$L:$L,Fivethirtyeight!$R:$R,Team!$N17,Fivethirtyeight!$O:$O,Cockpit!$C$4+Team!Q$3-1)</f>
        <v>0</v>
      </c>
      <c r="R17" s="48">
        <f>SUMIFS(Fivethirtyeight!$K:$K,Fivethirtyeight!$Q:$Q,Team!$N17,Fivethirtyeight!$O:$O,Cockpit!$C$4+Team!R$3-1)+SUMIFS(Fivethirtyeight!$L:$L,Fivethirtyeight!$R:$R,Team!$N17,Fivethirtyeight!$O:$O,Cockpit!$C$4+Team!R$3-1)</f>
        <v>0</v>
      </c>
      <c r="S17" s="48">
        <f>SUMIFS(Fivethirtyeight!$K:$K,Fivethirtyeight!$Q:$Q,Team!$N17,Fivethirtyeight!$O:$O,Cockpit!$C$4+Team!S$3-1)+SUMIFS(Fivethirtyeight!$L:$L,Fivethirtyeight!$R:$R,Team!$N17,Fivethirtyeight!$O:$O,Cockpit!$C$4+Team!S$3-1)</f>
        <v>0</v>
      </c>
      <c r="T17" s="48">
        <f>SUMIFS(Fivethirtyeight!$K:$K,Fivethirtyeight!$Q:$Q,Team!$N17,Fivethirtyeight!$O:$O,Cockpit!$C$4+Team!T$3-1)+SUMIFS(Fivethirtyeight!$L:$L,Fivethirtyeight!$R:$R,Team!$N17,Fivethirtyeight!$O:$O,Cockpit!$C$4+Team!T$3-1)</f>
        <v>0</v>
      </c>
      <c r="U17" s="61">
        <f>(AVERAGEIFS(Fivethirtyeight!$K:$K,Fivethirtyeight!$Q:$Q,Team!$N17)+AVERAGEIFS(Fivethirtyeight!$L:$L,Fivethirtyeight!$R:$R,Team!$N17))/2</f>
        <v>0.92394736842105263</v>
      </c>
      <c r="V17" s="61">
        <f>MIN(_xlfn.MINIFS(Fivethirtyeight!$K:$K,Fivethirtyeight!$Q:$Q,Team!$N17),_xlfn.MINIFS(Fivethirtyeight!$L:$L,Fivethirtyeight!$R:$R,Team!$N17))</f>
        <v>0.2</v>
      </c>
      <c r="W17" s="61">
        <f>MAX(_xlfn.MAXIFS(Fivethirtyeight!$K:$K,Fivethirtyeight!$Q:$Q,Team!$N17),_xlfn.MAXIFS(Fivethirtyeight!$L:$L,Fivethirtyeight!$R:$R,Team!$N17))</f>
        <v>1.52</v>
      </c>
      <c r="X17" s="62"/>
      <c r="Y17" s="63" t="str">
        <f t="shared" si="4"/>
        <v>Sheffield United</v>
      </c>
      <c r="Z17" s="48">
        <f>SUMIFS(Fivethirtyeight!$N:$N,Fivethirtyeight!$Q:$Q,Team!$N17,Fivethirtyeight!$O:$O,Cockpit!$C$4+Team!Z$3-1)+SUMIFS(Fivethirtyeight!$M:$M,Fivethirtyeight!$R:$R,Team!$N17,Fivethirtyeight!$O:$O,Cockpit!$C$4+Team!Z$3-1)</f>
        <v>0.26713530196585034</v>
      </c>
      <c r="AA17" s="48">
        <f>SUMIFS(Fivethirtyeight!$N:$N,Fivethirtyeight!$Q:$Q,Team!$N17,Fivethirtyeight!$O:$O,Cockpit!$C$4+Team!AA$3-1)+SUMIFS(Fivethirtyeight!$M:$M,Fivethirtyeight!$R:$R,Team!$N17,Fivethirtyeight!$O:$O,Cockpit!$C$4+Team!AA$3-1)</f>
        <v>0</v>
      </c>
      <c r="AB17" s="48">
        <f>SUMIFS(Fivethirtyeight!$N:$N,Fivethirtyeight!$Q:$Q,Team!$N17,Fivethirtyeight!$O:$O,Cockpit!$C$4+Team!AB$3-1)+SUMIFS(Fivethirtyeight!$M:$M,Fivethirtyeight!$R:$R,Team!$N17,Fivethirtyeight!$O:$O,Cockpit!$C$4+Team!AB$3-1)</f>
        <v>0</v>
      </c>
      <c r="AC17" s="48">
        <f>SUMIFS(Fivethirtyeight!$N:$N,Fivethirtyeight!$Q:$Q,Team!$N17,Fivethirtyeight!$O:$O,Cockpit!$C$4+Team!AC$3-1)+SUMIFS(Fivethirtyeight!$M:$M,Fivethirtyeight!$R:$R,Team!$N17,Fivethirtyeight!$O:$O,Cockpit!$C$4+Team!AC$3-1)</f>
        <v>0</v>
      </c>
      <c r="AD17" s="48">
        <f>SUMIFS(Fivethirtyeight!$N:$N,Fivethirtyeight!$Q:$Q,Team!$N17,Fivethirtyeight!$O:$O,Cockpit!$C$4+Team!AD$3-1)+SUMIFS(Fivethirtyeight!$M:$M,Fivethirtyeight!$R:$R,Team!$N17,Fivethirtyeight!$O:$O,Cockpit!$C$4+Team!AD$3-1)</f>
        <v>0</v>
      </c>
      <c r="AE17" s="48">
        <f>SUMIFS(Fivethirtyeight!$N:$N,Fivethirtyeight!$Q:$Q,Team!$N17,Fivethirtyeight!$O:$O,Cockpit!$C$4+Team!AE$3-1)+SUMIFS(Fivethirtyeight!$M:$M,Fivethirtyeight!$R:$R,Team!$N17,Fivethirtyeight!$O:$O,Cockpit!$C$4+Team!AE$3-1)</f>
        <v>0</v>
      </c>
      <c r="AF17" s="61">
        <f>(AVERAGEIFS(Fivethirtyeight!$N:$N,Fivethirtyeight!$Q:$Q,Team!$Y17)+AVERAGEIFS(Fivethirtyeight!$M:$M,Fivethirtyeight!$R:$R,Team!$Y17))/2</f>
        <v>0.22929033233027701</v>
      </c>
      <c r="AG17" s="61">
        <f>MIN(_xlfn.MINIFS(Fivethirtyeight!$N:$N,Fivethirtyeight!$Q:$Q,Team!$Y17),_xlfn.MINIFS(Fivethirtyeight!$M:$M,Fivethirtyeight!$R:$R,Team!$Y17))</f>
        <v>6.457034689316847E-2</v>
      </c>
      <c r="AH17" s="64">
        <f>MAX(_xlfn.MAXIFS(Fivethirtyeight!$N:$N,Fivethirtyeight!$Q:$Q,Team!$Y17),_xlfn.MAXIFS(Fivethirtyeight!$M:$M,Fivethirtyeight!$R:$R,Team!$Y17))</f>
        <v>0.44485806622294111</v>
      </c>
    </row>
    <row r="18" spans="2:34" ht="25.05" customHeight="1" x14ac:dyDescent="0.3">
      <c r="B18" s="60" t="s">
        <v>31</v>
      </c>
      <c r="C18" s="48">
        <f>SUMIFS(Fivethirtyeight!$H:$H,Fivethirtyeight!$Q:$Q,Team!$B18,Fivethirtyeight!$O:$O,Cockpit!$C$4+Team!C$3-1)+SUMIFS(Fivethirtyeight!$I:$I,Fivethirtyeight!$R:$R,Team!$B18,Fivethirtyeight!$O:$O,Cockpit!$C$4+Team!C$3-1)</f>
        <v>0.44640000000000002</v>
      </c>
      <c r="D18" s="48">
        <f>SUMIFS(Fivethirtyeight!$H:$H,Fivethirtyeight!$Q:$Q,Team!$B18,Fivethirtyeight!$O:$O,Cockpit!$C$4+Team!D$3-1)+SUMIFS(Fivethirtyeight!$I:$I,Fivethirtyeight!$R:$R,Team!$B18,Fivethirtyeight!$O:$O,Cockpit!$C$4+Team!D$3-1)</f>
        <v>0</v>
      </c>
      <c r="E18" s="48">
        <f>SUMIFS(Fivethirtyeight!$H:$H,Fivethirtyeight!$Q:$Q,Team!$B18,Fivethirtyeight!$O:$O,Cockpit!$C$4+Team!E$3-1)+SUMIFS(Fivethirtyeight!$I:$I,Fivethirtyeight!$R:$R,Team!$B18,Fivethirtyeight!$O:$O,Cockpit!$C$4+Team!E$3-1)</f>
        <v>0</v>
      </c>
      <c r="F18" s="48">
        <f>SUMIFS(Fivethirtyeight!$H:$H,Fivethirtyeight!$Q:$Q,Team!$B18,Fivethirtyeight!$O:$O,Cockpit!$C$4+Team!F$3-1)+SUMIFS(Fivethirtyeight!$I:$I,Fivethirtyeight!$R:$R,Team!$B18,Fivethirtyeight!$O:$O,Cockpit!$C$4+Team!F$3-1)</f>
        <v>0</v>
      </c>
      <c r="G18" s="48">
        <f>SUMIFS(Fivethirtyeight!$H:$H,Fivethirtyeight!$Q:$Q,Team!$B18,Fivethirtyeight!$O:$O,Cockpit!$C$4+Team!G$3-1)+SUMIFS(Fivethirtyeight!$I:$I,Fivethirtyeight!$R:$R,Team!$B18,Fivethirtyeight!$O:$O,Cockpit!$C$4+Team!G$3-1)</f>
        <v>0</v>
      </c>
      <c r="H18" s="48">
        <f>SUMIFS(Fivethirtyeight!$H:$H,Fivethirtyeight!$Q:$Q,Team!$B18,Fivethirtyeight!$O:$O,Cockpit!$C$4+Team!H$3-1)+SUMIFS(Fivethirtyeight!$I:$I,Fivethirtyeight!$R:$R,Team!$B18,Fivethirtyeight!$O:$O,Cockpit!$C$4+Team!H$3-1)</f>
        <v>0</v>
      </c>
      <c r="I18" s="61" cm="1">
        <f t="array" ref="I18">SUM((C18:H18-J18)*(Cockpit!$H$3:$M$3))</f>
        <v>-1.111073353736842</v>
      </c>
      <c r="J18" s="61">
        <f>(AVERAGEIFS(Fivethirtyeight!$H:$H,Fivethirtyeight!$Q:$Q,Team!$B18)+AVERAGEIFS(Fivethirtyeight!$I:$I,Fivethirtyeight!$R:$R,Team!$B18))/2</f>
        <v>0.52954210526315793</v>
      </c>
      <c r="K18" s="61">
        <f>MIN(_xlfn.MINIFS(Fivethirtyeight!$H:$H,Fivethirtyeight!$Q:$Q,Team!$B18),_xlfn.MINIFS(Fivethirtyeight!$I:$I,Fivethirtyeight!$R:$R,Team!$B18))</f>
        <v>0.1837</v>
      </c>
      <c r="L18" s="61">
        <f>MAX(_xlfn.MAXIFS(Fivethirtyeight!$H:$H,Fivethirtyeight!$Q:$Q,Team!$B18),_xlfn.MAXIFS(Fivethirtyeight!$I:$I,Fivethirtyeight!$R:$R,Team!$B18))</f>
        <v>0.80110000000000003</v>
      </c>
      <c r="M18" s="62"/>
      <c r="N18" s="63" t="str">
        <f t="shared" si="3"/>
        <v>Manchester United</v>
      </c>
      <c r="O18" s="48">
        <f>SUMIFS(Fivethirtyeight!$K:$K,Fivethirtyeight!$Q:$Q,Team!$N18,Fivethirtyeight!$O:$O,Cockpit!$C$4+Team!O$3-1)+SUMIFS(Fivethirtyeight!$L:$L,Fivethirtyeight!$R:$R,Team!$N18,Fivethirtyeight!$O:$O,Cockpit!$C$4+Team!O$3-1)</f>
        <v>1.5</v>
      </c>
      <c r="P18" s="48">
        <f>SUMIFS(Fivethirtyeight!$K:$K,Fivethirtyeight!$Q:$Q,Team!$N18,Fivethirtyeight!$O:$O,Cockpit!$C$4+Team!P$3-1)+SUMIFS(Fivethirtyeight!$L:$L,Fivethirtyeight!$R:$R,Team!$N18,Fivethirtyeight!$O:$O,Cockpit!$C$4+Team!P$3-1)</f>
        <v>0</v>
      </c>
      <c r="Q18" s="48">
        <f>SUMIFS(Fivethirtyeight!$K:$K,Fivethirtyeight!$Q:$Q,Team!$N18,Fivethirtyeight!$O:$O,Cockpit!$C$4+Team!Q$3-1)+SUMIFS(Fivethirtyeight!$L:$L,Fivethirtyeight!$R:$R,Team!$N18,Fivethirtyeight!$O:$O,Cockpit!$C$4+Team!Q$3-1)</f>
        <v>0</v>
      </c>
      <c r="R18" s="48">
        <f>SUMIFS(Fivethirtyeight!$K:$K,Fivethirtyeight!$Q:$Q,Team!$N18,Fivethirtyeight!$O:$O,Cockpit!$C$4+Team!R$3-1)+SUMIFS(Fivethirtyeight!$L:$L,Fivethirtyeight!$R:$R,Team!$N18,Fivethirtyeight!$O:$O,Cockpit!$C$4+Team!R$3-1)</f>
        <v>0</v>
      </c>
      <c r="S18" s="48">
        <f>SUMIFS(Fivethirtyeight!$K:$K,Fivethirtyeight!$Q:$Q,Team!$N18,Fivethirtyeight!$O:$O,Cockpit!$C$4+Team!S$3-1)+SUMIFS(Fivethirtyeight!$L:$L,Fivethirtyeight!$R:$R,Team!$N18,Fivethirtyeight!$O:$O,Cockpit!$C$4+Team!S$3-1)</f>
        <v>0</v>
      </c>
      <c r="T18" s="48">
        <f>SUMIFS(Fivethirtyeight!$K:$K,Fivethirtyeight!$Q:$Q,Team!$N18,Fivethirtyeight!$O:$O,Cockpit!$C$4+Team!T$3-1)+SUMIFS(Fivethirtyeight!$L:$L,Fivethirtyeight!$R:$R,Team!$N18,Fivethirtyeight!$O:$O,Cockpit!$C$4+Team!T$3-1)</f>
        <v>0</v>
      </c>
      <c r="U18" s="61">
        <f>(AVERAGEIFS(Fivethirtyeight!$K:$K,Fivethirtyeight!$Q:$Q,Team!$N18)+AVERAGEIFS(Fivethirtyeight!$L:$L,Fivethirtyeight!$R:$R,Team!$N18))/2</f>
        <v>1.8013157894736844</v>
      </c>
      <c r="V18" s="61">
        <f>MIN(_xlfn.MINIFS(Fivethirtyeight!$K:$K,Fivethirtyeight!$Q:$Q,Team!$N18),_xlfn.MINIFS(Fivethirtyeight!$L:$L,Fivethirtyeight!$R:$R,Team!$N18))</f>
        <v>0.92</v>
      </c>
      <c r="W18" s="61">
        <f>MAX(_xlfn.MAXIFS(Fivethirtyeight!$K:$K,Fivethirtyeight!$Q:$Q,Team!$N18),_xlfn.MAXIFS(Fivethirtyeight!$L:$L,Fivethirtyeight!$R:$R,Team!$N18))</f>
        <v>2.64</v>
      </c>
      <c r="X18" s="62"/>
      <c r="Y18" s="63" t="str">
        <f t="shared" si="4"/>
        <v>Manchester United</v>
      </c>
      <c r="Z18" s="48">
        <f>SUMIFS(Fivethirtyeight!$N:$N,Fivethirtyeight!$Q:$Q,Team!$N18,Fivethirtyeight!$O:$O,Cockpit!$C$4+Team!Z$3-1)+SUMIFS(Fivethirtyeight!$M:$M,Fivethirtyeight!$R:$R,Team!$N18,Fivethirtyeight!$O:$O,Cockpit!$C$4+Team!Z$3-1)</f>
        <v>0.31348618088260533</v>
      </c>
      <c r="AA18" s="48">
        <f>SUMIFS(Fivethirtyeight!$N:$N,Fivethirtyeight!$Q:$Q,Team!$N18,Fivethirtyeight!$O:$O,Cockpit!$C$4+Team!AA$3-1)+SUMIFS(Fivethirtyeight!$M:$M,Fivethirtyeight!$R:$R,Team!$N18,Fivethirtyeight!$O:$O,Cockpit!$C$4+Team!AA$3-1)</f>
        <v>0</v>
      </c>
      <c r="AB18" s="48">
        <f>SUMIFS(Fivethirtyeight!$N:$N,Fivethirtyeight!$Q:$Q,Team!$N18,Fivethirtyeight!$O:$O,Cockpit!$C$4+Team!AB$3-1)+SUMIFS(Fivethirtyeight!$M:$M,Fivethirtyeight!$R:$R,Team!$N18,Fivethirtyeight!$O:$O,Cockpit!$C$4+Team!AB$3-1)</f>
        <v>0</v>
      </c>
      <c r="AC18" s="48">
        <f>SUMIFS(Fivethirtyeight!$N:$N,Fivethirtyeight!$Q:$Q,Team!$N18,Fivethirtyeight!$O:$O,Cockpit!$C$4+Team!AC$3-1)+SUMIFS(Fivethirtyeight!$M:$M,Fivethirtyeight!$R:$R,Team!$N18,Fivethirtyeight!$O:$O,Cockpit!$C$4+Team!AC$3-1)</f>
        <v>0</v>
      </c>
      <c r="AD18" s="48">
        <f>SUMIFS(Fivethirtyeight!$N:$N,Fivethirtyeight!$Q:$Q,Team!$N18,Fivethirtyeight!$O:$O,Cockpit!$C$4+Team!AD$3-1)+SUMIFS(Fivethirtyeight!$M:$M,Fivethirtyeight!$R:$R,Team!$N18,Fivethirtyeight!$O:$O,Cockpit!$C$4+Team!AD$3-1)</f>
        <v>0</v>
      </c>
      <c r="AE18" s="48">
        <f>SUMIFS(Fivethirtyeight!$N:$N,Fivethirtyeight!$Q:$Q,Team!$N18,Fivethirtyeight!$O:$O,Cockpit!$C$4+Team!AE$3-1)+SUMIFS(Fivethirtyeight!$M:$M,Fivethirtyeight!$R:$R,Team!$N18,Fivethirtyeight!$O:$O,Cockpit!$C$4+Team!AE$3-1)</f>
        <v>0</v>
      </c>
      <c r="AF18" s="61">
        <f>(AVERAGEIFS(Fivethirtyeight!$N:$N,Fivethirtyeight!$Q:$Q,Team!$Y18)+AVERAGEIFS(Fivethirtyeight!$M:$M,Fivethirtyeight!$R:$R,Team!$Y18))/2</f>
        <v>0.34771997138630595</v>
      </c>
      <c r="AG18" s="61">
        <f>MIN(_xlfn.MINIFS(Fivethirtyeight!$N:$N,Fivethirtyeight!$Q:$Q,Team!$Y18),_xlfn.MINIFS(Fivethirtyeight!$M:$M,Fivethirtyeight!$R:$R,Team!$Y18))</f>
        <v>0.14660696213035015</v>
      </c>
      <c r="AH18" s="64">
        <f>MAX(_xlfn.MAXIFS(Fivethirtyeight!$N:$N,Fivethirtyeight!$Q:$Q,Team!$Y18),_xlfn.MAXIFS(Fivethirtyeight!$M:$M,Fivethirtyeight!$R:$R,Team!$Y18))</f>
        <v>0.61878339180614084</v>
      </c>
    </row>
    <row r="19" spans="2:34" ht="25.05" customHeight="1" x14ac:dyDescent="0.3">
      <c r="B19" s="60" t="s">
        <v>648</v>
      </c>
      <c r="C19" s="48">
        <f>SUMIFS(Fivethirtyeight!$H:$H,Fivethirtyeight!$Q:$Q,Team!$B19,Fivethirtyeight!$O:$O,Cockpit!$C$4+Team!C$3-1)+SUMIFS(Fivethirtyeight!$I:$I,Fivethirtyeight!$R:$R,Team!$B19,Fivethirtyeight!$O:$O,Cockpit!$C$4+Team!C$3-1)</f>
        <v>0.4859</v>
      </c>
      <c r="D19" s="48">
        <f>SUMIFS(Fivethirtyeight!$H:$H,Fivethirtyeight!$Q:$Q,Team!$B19,Fivethirtyeight!$O:$O,Cockpit!$C$4+Team!D$3-1)+SUMIFS(Fivethirtyeight!$I:$I,Fivethirtyeight!$R:$R,Team!$B19,Fivethirtyeight!$O:$O,Cockpit!$C$4+Team!D$3-1)</f>
        <v>0</v>
      </c>
      <c r="E19" s="48">
        <f>SUMIFS(Fivethirtyeight!$H:$H,Fivethirtyeight!$Q:$Q,Team!$B19,Fivethirtyeight!$O:$O,Cockpit!$C$4+Team!E$3-1)+SUMIFS(Fivethirtyeight!$I:$I,Fivethirtyeight!$R:$R,Team!$B19,Fivethirtyeight!$O:$O,Cockpit!$C$4+Team!E$3-1)</f>
        <v>0</v>
      </c>
      <c r="F19" s="48">
        <f>SUMIFS(Fivethirtyeight!$H:$H,Fivethirtyeight!$Q:$Q,Team!$B19,Fivethirtyeight!$O:$O,Cockpit!$C$4+Team!F$3-1)+SUMIFS(Fivethirtyeight!$I:$I,Fivethirtyeight!$R:$R,Team!$B19,Fivethirtyeight!$O:$O,Cockpit!$C$4+Team!F$3-1)</f>
        <v>0</v>
      </c>
      <c r="G19" s="48">
        <f>SUMIFS(Fivethirtyeight!$H:$H,Fivethirtyeight!$Q:$Q,Team!$B19,Fivethirtyeight!$O:$O,Cockpit!$C$4+Team!G$3-1)+SUMIFS(Fivethirtyeight!$I:$I,Fivethirtyeight!$R:$R,Team!$B19,Fivethirtyeight!$O:$O,Cockpit!$C$4+Team!G$3-1)</f>
        <v>0</v>
      </c>
      <c r="H19" s="48">
        <f>SUMIFS(Fivethirtyeight!$H:$H,Fivethirtyeight!$Q:$Q,Team!$B19,Fivethirtyeight!$O:$O,Cockpit!$C$4+Team!H$3-1)+SUMIFS(Fivethirtyeight!$I:$I,Fivethirtyeight!$R:$R,Team!$B19,Fivethirtyeight!$O:$O,Cockpit!$C$4+Team!H$3-1)</f>
        <v>0</v>
      </c>
      <c r="I19" s="61" cm="1">
        <f t="array" ref="I19">SUM((C19:H19-J19)*(Cockpit!$H$3:$M$3))</f>
        <v>-0.40211662221052624</v>
      </c>
      <c r="J19" s="61">
        <f>(AVERAGEIFS(Fivethirtyeight!$H:$H,Fivethirtyeight!$Q:$Q,Team!$B19)+AVERAGEIFS(Fivethirtyeight!$I:$I,Fivethirtyeight!$R:$R,Team!$B19))/2</f>
        <v>0.30192631578947371</v>
      </c>
      <c r="K19" s="61">
        <f>MIN(_xlfn.MINIFS(Fivethirtyeight!$H:$H,Fivethirtyeight!$Q:$Q,Team!$B19),_xlfn.MINIFS(Fivethirtyeight!$I:$I,Fivethirtyeight!$R:$R,Team!$B19))</f>
        <v>4.3799999999999999E-2</v>
      </c>
      <c r="L19" s="61">
        <f>MAX(_xlfn.MAXIFS(Fivethirtyeight!$H:$H,Fivethirtyeight!$Q:$Q,Team!$B19),_xlfn.MAXIFS(Fivethirtyeight!$I:$I,Fivethirtyeight!$R:$R,Team!$B19))</f>
        <v>0.5645</v>
      </c>
      <c r="M19" s="62"/>
      <c r="N19" s="63" t="str">
        <f t="shared" si="3"/>
        <v>Leeds United</v>
      </c>
      <c r="O19" s="48">
        <f>SUMIFS(Fivethirtyeight!$K:$K,Fivethirtyeight!$Q:$Q,Team!$N19,Fivethirtyeight!$O:$O,Cockpit!$C$4+Team!O$3-1)+SUMIFS(Fivethirtyeight!$L:$L,Fivethirtyeight!$R:$R,Team!$N19,Fivethirtyeight!$O:$O,Cockpit!$C$4+Team!O$3-1)</f>
        <v>1.8</v>
      </c>
      <c r="P19" s="48">
        <f>SUMIFS(Fivethirtyeight!$K:$K,Fivethirtyeight!$Q:$Q,Team!$N19,Fivethirtyeight!$O:$O,Cockpit!$C$4+Team!P$3-1)+SUMIFS(Fivethirtyeight!$L:$L,Fivethirtyeight!$R:$R,Team!$N19,Fivethirtyeight!$O:$O,Cockpit!$C$4+Team!P$3-1)</f>
        <v>0</v>
      </c>
      <c r="Q19" s="48">
        <f>SUMIFS(Fivethirtyeight!$K:$K,Fivethirtyeight!$Q:$Q,Team!$N19,Fivethirtyeight!$O:$O,Cockpit!$C$4+Team!Q$3-1)+SUMIFS(Fivethirtyeight!$L:$L,Fivethirtyeight!$R:$R,Team!$N19,Fivethirtyeight!$O:$O,Cockpit!$C$4+Team!Q$3-1)</f>
        <v>0</v>
      </c>
      <c r="R19" s="48">
        <f>SUMIFS(Fivethirtyeight!$K:$K,Fivethirtyeight!$Q:$Q,Team!$N19,Fivethirtyeight!$O:$O,Cockpit!$C$4+Team!R$3-1)+SUMIFS(Fivethirtyeight!$L:$L,Fivethirtyeight!$R:$R,Team!$N19,Fivethirtyeight!$O:$O,Cockpit!$C$4+Team!R$3-1)</f>
        <v>0</v>
      </c>
      <c r="S19" s="48">
        <f>SUMIFS(Fivethirtyeight!$K:$K,Fivethirtyeight!$Q:$Q,Team!$N19,Fivethirtyeight!$O:$O,Cockpit!$C$4+Team!S$3-1)+SUMIFS(Fivethirtyeight!$L:$L,Fivethirtyeight!$R:$R,Team!$N19,Fivethirtyeight!$O:$O,Cockpit!$C$4+Team!S$3-1)</f>
        <v>0</v>
      </c>
      <c r="T19" s="48">
        <f>SUMIFS(Fivethirtyeight!$K:$K,Fivethirtyeight!$Q:$Q,Team!$N19,Fivethirtyeight!$O:$O,Cockpit!$C$4+Team!T$3-1)+SUMIFS(Fivethirtyeight!$L:$L,Fivethirtyeight!$R:$R,Team!$N19,Fivethirtyeight!$O:$O,Cockpit!$C$4+Team!T$3-1)</f>
        <v>0</v>
      </c>
      <c r="U19" s="61">
        <f>(AVERAGEIFS(Fivethirtyeight!$K:$K,Fivethirtyeight!$Q:$Q,Team!$N19)+AVERAGEIFS(Fivethirtyeight!$L:$L,Fivethirtyeight!$R:$R,Team!$N19))/2</f>
        <v>1.2655263157894736</v>
      </c>
      <c r="V19" s="61">
        <f>MIN(_xlfn.MINIFS(Fivethirtyeight!$K:$K,Fivethirtyeight!$Q:$Q,Team!$N19),_xlfn.MINIFS(Fivethirtyeight!$L:$L,Fivethirtyeight!$R:$R,Team!$N19))</f>
        <v>0.47</v>
      </c>
      <c r="W19" s="61">
        <f>MAX(_xlfn.MAXIFS(Fivethirtyeight!$K:$K,Fivethirtyeight!$Q:$Q,Team!$N19),_xlfn.MAXIFS(Fivethirtyeight!$L:$L,Fivethirtyeight!$R:$R,Team!$N19))</f>
        <v>1.8</v>
      </c>
      <c r="X19" s="62"/>
      <c r="Y19" s="63" t="str">
        <f t="shared" si="4"/>
        <v>Leeds United</v>
      </c>
      <c r="Z19" s="48">
        <f>SUMIFS(Fivethirtyeight!$N:$N,Fivethirtyeight!$Q:$Q,Team!$N19,Fivethirtyeight!$O:$O,Cockpit!$C$4+Team!Z$3-1)+SUMIFS(Fivethirtyeight!$M:$M,Fivethirtyeight!$R:$R,Team!$N19,Fivethirtyeight!$O:$O,Cockpit!$C$4+Team!Z$3-1)</f>
        <v>0.27253179303401259</v>
      </c>
      <c r="AA19" s="48">
        <f>SUMIFS(Fivethirtyeight!$N:$N,Fivethirtyeight!$Q:$Q,Team!$N19,Fivethirtyeight!$O:$O,Cockpit!$C$4+Team!AA$3-1)+SUMIFS(Fivethirtyeight!$M:$M,Fivethirtyeight!$R:$R,Team!$N19,Fivethirtyeight!$O:$O,Cockpit!$C$4+Team!AA$3-1)</f>
        <v>0</v>
      </c>
      <c r="AB19" s="48">
        <f>SUMIFS(Fivethirtyeight!$N:$N,Fivethirtyeight!$Q:$Q,Team!$N19,Fivethirtyeight!$O:$O,Cockpit!$C$4+Team!AB$3-1)+SUMIFS(Fivethirtyeight!$M:$M,Fivethirtyeight!$R:$R,Team!$N19,Fivethirtyeight!$O:$O,Cockpit!$C$4+Team!AB$3-1)</f>
        <v>0</v>
      </c>
      <c r="AC19" s="48">
        <f>SUMIFS(Fivethirtyeight!$N:$N,Fivethirtyeight!$Q:$Q,Team!$N19,Fivethirtyeight!$O:$O,Cockpit!$C$4+Team!AC$3-1)+SUMIFS(Fivethirtyeight!$M:$M,Fivethirtyeight!$R:$R,Team!$N19,Fivethirtyeight!$O:$O,Cockpit!$C$4+Team!AC$3-1)</f>
        <v>0</v>
      </c>
      <c r="AD19" s="48">
        <f>SUMIFS(Fivethirtyeight!$N:$N,Fivethirtyeight!$Q:$Q,Team!$N19,Fivethirtyeight!$O:$O,Cockpit!$C$4+Team!AD$3-1)+SUMIFS(Fivethirtyeight!$M:$M,Fivethirtyeight!$R:$R,Team!$N19,Fivethirtyeight!$O:$O,Cockpit!$C$4+Team!AD$3-1)</f>
        <v>0</v>
      </c>
      <c r="AE19" s="48">
        <f>SUMIFS(Fivethirtyeight!$N:$N,Fivethirtyeight!$Q:$Q,Team!$N19,Fivethirtyeight!$O:$O,Cockpit!$C$4+Team!AE$3-1)+SUMIFS(Fivethirtyeight!$M:$M,Fivethirtyeight!$R:$R,Team!$N19,Fivethirtyeight!$O:$O,Cockpit!$C$4+Team!AE$3-1)</f>
        <v>0</v>
      </c>
      <c r="AF19" s="61">
        <f>(AVERAGEIFS(Fivethirtyeight!$N:$N,Fivethirtyeight!$Q:$Q,Team!$Y19)+AVERAGEIFS(Fivethirtyeight!$M:$M,Fivethirtyeight!$R:$R,Team!$Y19))/2</f>
        <v>0.20354108619342837</v>
      </c>
      <c r="AG19" s="61">
        <f>MIN(_xlfn.MINIFS(Fivethirtyeight!$N:$N,Fivethirtyeight!$Q:$Q,Team!$Y19),_xlfn.MINIFS(Fivethirtyeight!$M:$M,Fivethirtyeight!$R:$R,Team!$Y19))</f>
        <v>6.2038507377358318E-2</v>
      </c>
      <c r="AH19" s="64">
        <f>MAX(_xlfn.MAXIFS(Fivethirtyeight!$N:$N,Fivethirtyeight!$Q:$Q,Team!$Y19),_xlfn.MAXIFS(Fivethirtyeight!$M:$M,Fivethirtyeight!$R:$R,Team!$Y19))</f>
        <v>0.39455371037160109</v>
      </c>
    </row>
    <row r="20" spans="2:34" ht="25.05" customHeight="1" x14ac:dyDescent="0.3">
      <c r="B20" s="60" t="s">
        <v>7</v>
      </c>
      <c r="C20" s="48">
        <f>SUMIFS(Fivethirtyeight!$H:$H,Fivethirtyeight!$Q:$Q,Team!$B20,Fivethirtyeight!$O:$O,Cockpit!$C$4+Team!C$3-1)+SUMIFS(Fivethirtyeight!$I:$I,Fivethirtyeight!$R:$R,Team!$B20,Fivethirtyeight!$O:$O,Cockpit!$C$4+Team!C$3-1)</f>
        <v>0.30020000000000002</v>
      </c>
      <c r="D20" s="48">
        <f>SUMIFS(Fivethirtyeight!$H:$H,Fivethirtyeight!$Q:$Q,Team!$B20,Fivethirtyeight!$O:$O,Cockpit!$C$4+Team!D$3-1)+SUMIFS(Fivethirtyeight!$I:$I,Fivethirtyeight!$R:$R,Team!$B20,Fivethirtyeight!$O:$O,Cockpit!$C$4+Team!D$3-1)</f>
        <v>0</v>
      </c>
      <c r="E20" s="48">
        <f>SUMIFS(Fivethirtyeight!$H:$H,Fivethirtyeight!$Q:$Q,Team!$B20,Fivethirtyeight!$O:$O,Cockpit!$C$4+Team!E$3-1)+SUMIFS(Fivethirtyeight!$I:$I,Fivethirtyeight!$R:$R,Team!$B20,Fivethirtyeight!$O:$O,Cockpit!$C$4+Team!E$3-1)</f>
        <v>0</v>
      </c>
      <c r="F20" s="48">
        <f>SUMIFS(Fivethirtyeight!$H:$H,Fivethirtyeight!$Q:$Q,Team!$B20,Fivethirtyeight!$O:$O,Cockpit!$C$4+Team!F$3-1)+SUMIFS(Fivethirtyeight!$I:$I,Fivethirtyeight!$R:$R,Team!$B20,Fivethirtyeight!$O:$O,Cockpit!$C$4+Team!F$3-1)</f>
        <v>0</v>
      </c>
      <c r="G20" s="48">
        <f>SUMIFS(Fivethirtyeight!$H:$H,Fivethirtyeight!$Q:$Q,Team!$B20,Fivethirtyeight!$O:$O,Cockpit!$C$4+Team!G$3-1)+SUMIFS(Fivethirtyeight!$I:$I,Fivethirtyeight!$R:$R,Team!$B20,Fivethirtyeight!$O:$O,Cockpit!$C$4+Team!G$3-1)</f>
        <v>0</v>
      </c>
      <c r="H20" s="48">
        <f>SUMIFS(Fivethirtyeight!$H:$H,Fivethirtyeight!$Q:$Q,Team!$B20,Fivethirtyeight!$O:$O,Cockpit!$C$4+Team!H$3-1)+SUMIFS(Fivethirtyeight!$I:$I,Fivethirtyeight!$R:$R,Team!$B20,Fivethirtyeight!$O:$O,Cockpit!$C$4+Team!H$3-1)</f>
        <v>0</v>
      </c>
      <c r="I20" s="61" cm="1">
        <f t="array" ref="I20">SUM((C20:H20-J20)*(Cockpit!$H$3:$M$3))</f>
        <v>-0.62177165586842087</v>
      </c>
      <c r="J20" s="61">
        <f>(AVERAGEIFS(Fivethirtyeight!$H:$H,Fivethirtyeight!$Q:$Q,Team!$B20)+AVERAGEIFS(Fivethirtyeight!$I:$I,Fivethirtyeight!$R:$R,Team!$B20))/2</f>
        <v>0.31347105263157893</v>
      </c>
      <c r="K20" s="61">
        <f>MIN(_xlfn.MINIFS(Fivethirtyeight!$H:$H,Fivethirtyeight!$Q:$Q,Team!$B20),_xlfn.MINIFS(Fivethirtyeight!$I:$I,Fivethirtyeight!$R:$R,Team!$B20))</f>
        <v>3.1399999999999997E-2</v>
      </c>
      <c r="L20" s="61">
        <f>MAX(_xlfn.MAXIFS(Fivethirtyeight!$H:$H,Fivethirtyeight!$Q:$Q,Team!$B20),_xlfn.MAXIFS(Fivethirtyeight!$I:$I,Fivethirtyeight!$R:$R,Team!$B20))</f>
        <v>0.55610000000000004</v>
      </c>
      <c r="M20" s="62"/>
      <c r="N20" s="63" t="str">
        <f t="shared" si="3"/>
        <v>Southampton</v>
      </c>
      <c r="O20" s="48">
        <f>SUMIFS(Fivethirtyeight!$K:$K,Fivethirtyeight!$Q:$Q,Team!$N20,Fivethirtyeight!$O:$O,Cockpit!$C$4+Team!O$3-1)+SUMIFS(Fivethirtyeight!$L:$L,Fivethirtyeight!$R:$R,Team!$N20,Fivethirtyeight!$O:$O,Cockpit!$C$4+Team!O$3-1)</f>
        <v>1.35</v>
      </c>
      <c r="P20" s="48">
        <f>SUMIFS(Fivethirtyeight!$K:$K,Fivethirtyeight!$Q:$Q,Team!$N20,Fivethirtyeight!$O:$O,Cockpit!$C$4+Team!P$3-1)+SUMIFS(Fivethirtyeight!$L:$L,Fivethirtyeight!$R:$R,Team!$N20,Fivethirtyeight!$O:$O,Cockpit!$C$4+Team!P$3-1)</f>
        <v>0</v>
      </c>
      <c r="Q20" s="48">
        <f>SUMIFS(Fivethirtyeight!$K:$K,Fivethirtyeight!$Q:$Q,Team!$N20,Fivethirtyeight!$O:$O,Cockpit!$C$4+Team!Q$3-1)+SUMIFS(Fivethirtyeight!$L:$L,Fivethirtyeight!$R:$R,Team!$N20,Fivethirtyeight!$O:$O,Cockpit!$C$4+Team!Q$3-1)</f>
        <v>0</v>
      </c>
      <c r="R20" s="48">
        <f>SUMIFS(Fivethirtyeight!$K:$K,Fivethirtyeight!$Q:$Q,Team!$N20,Fivethirtyeight!$O:$O,Cockpit!$C$4+Team!R$3-1)+SUMIFS(Fivethirtyeight!$L:$L,Fivethirtyeight!$R:$R,Team!$N20,Fivethirtyeight!$O:$O,Cockpit!$C$4+Team!R$3-1)</f>
        <v>0</v>
      </c>
      <c r="S20" s="48">
        <f>SUMIFS(Fivethirtyeight!$K:$K,Fivethirtyeight!$Q:$Q,Team!$N20,Fivethirtyeight!$O:$O,Cockpit!$C$4+Team!S$3-1)+SUMIFS(Fivethirtyeight!$L:$L,Fivethirtyeight!$R:$R,Team!$N20,Fivethirtyeight!$O:$O,Cockpit!$C$4+Team!S$3-1)</f>
        <v>0</v>
      </c>
      <c r="T20" s="48">
        <f>SUMIFS(Fivethirtyeight!$K:$K,Fivethirtyeight!$Q:$Q,Team!$N20,Fivethirtyeight!$O:$O,Cockpit!$C$4+Team!T$3-1)+SUMIFS(Fivethirtyeight!$L:$L,Fivethirtyeight!$R:$R,Team!$N20,Fivethirtyeight!$O:$O,Cockpit!$C$4+Team!T$3-1)</f>
        <v>0</v>
      </c>
      <c r="U20" s="61">
        <f>(AVERAGEIFS(Fivethirtyeight!$K:$K,Fivethirtyeight!$Q:$Q,Team!$N20)+AVERAGEIFS(Fivethirtyeight!$L:$L,Fivethirtyeight!$R:$R,Team!$N20))/2</f>
        <v>1.195526315789474</v>
      </c>
      <c r="V20" s="61">
        <f>MIN(_xlfn.MINIFS(Fivethirtyeight!$K:$K,Fivethirtyeight!$Q:$Q,Team!$N20),_xlfn.MINIFS(Fivethirtyeight!$L:$L,Fivethirtyeight!$R:$R,Team!$N20))</f>
        <v>0.32</v>
      </c>
      <c r="W20" s="61">
        <f>MAX(_xlfn.MAXIFS(Fivethirtyeight!$K:$K,Fivethirtyeight!$Q:$Q,Team!$N20),_xlfn.MAXIFS(Fivethirtyeight!$L:$L,Fivethirtyeight!$R:$R,Team!$N20))</f>
        <v>1.76</v>
      </c>
      <c r="X20" s="62"/>
      <c r="Y20" s="63" t="str">
        <f t="shared" si="4"/>
        <v>Southampton</v>
      </c>
      <c r="Z20" s="48">
        <f>SUMIFS(Fivethirtyeight!$N:$N,Fivethirtyeight!$Q:$Q,Team!$N20,Fivethirtyeight!$O:$O,Cockpit!$C$4+Team!Z$3-1)+SUMIFS(Fivethirtyeight!$M:$M,Fivethirtyeight!$R:$R,Team!$N20,Fivethirtyeight!$O:$O,Cockpit!$C$4+Team!Z$3-1)</f>
        <v>0.1808657926171221</v>
      </c>
      <c r="AA20" s="48">
        <f>SUMIFS(Fivethirtyeight!$N:$N,Fivethirtyeight!$Q:$Q,Team!$N20,Fivethirtyeight!$O:$O,Cockpit!$C$4+Team!AA$3-1)+SUMIFS(Fivethirtyeight!$M:$M,Fivethirtyeight!$R:$R,Team!$N20,Fivethirtyeight!$O:$O,Cockpit!$C$4+Team!AA$3-1)</f>
        <v>0</v>
      </c>
      <c r="AB20" s="48">
        <f>SUMIFS(Fivethirtyeight!$N:$N,Fivethirtyeight!$Q:$Q,Team!$N20,Fivethirtyeight!$O:$O,Cockpit!$C$4+Team!AB$3-1)+SUMIFS(Fivethirtyeight!$M:$M,Fivethirtyeight!$R:$R,Team!$N20,Fivethirtyeight!$O:$O,Cockpit!$C$4+Team!AB$3-1)</f>
        <v>0</v>
      </c>
      <c r="AC20" s="48">
        <f>SUMIFS(Fivethirtyeight!$N:$N,Fivethirtyeight!$Q:$Q,Team!$N20,Fivethirtyeight!$O:$O,Cockpit!$C$4+Team!AC$3-1)+SUMIFS(Fivethirtyeight!$M:$M,Fivethirtyeight!$R:$R,Team!$N20,Fivethirtyeight!$O:$O,Cockpit!$C$4+Team!AC$3-1)</f>
        <v>0</v>
      </c>
      <c r="AD20" s="48">
        <f>SUMIFS(Fivethirtyeight!$N:$N,Fivethirtyeight!$Q:$Q,Team!$N20,Fivethirtyeight!$O:$O,Cockpit!$C$4+Team!AD$3-1)+SUMIFS(Fivethirtyeight!$M:$M,Fivethirtyeight!$R:$R,Team!$N20,Fivethirtyeight!$O:$O,Cockpit!$C$4+Team!AD$3-1)</f>
        <v>0</v>
      </c>
      <c r="AE20" s="48">
        <f>SUMIFS(Fivethirtyeight!$N:$N,Fivethirtyeight!$Q:$Q,Team!$N20,Fivethirtyeight!$O:$O,Cockpit!$C$4+Team!AE$3-1)+SUMIFS(Fivethirtyeight!$M:$M,Fivethirtyeight!$R:$R,Team!$N20,Fivethirtyeight!$O:$O,Cockpit!$C$4+Team!AE$3-1)</f>
        <v>0</v>
      </c>
      <c r="AF20" s="61">
        <f>(AVERAGEIFS(Fivethirtyeight!$N:$N,Fivethirtyeight!$Q:$Q,Team!$Y20)+AVERAGEIFS(Fivethirtyeight!$M:$M,Fivethirtyeight!$R:$R,Team!$Y20))/2</f>
        <v>0.23944737260829396</v>
      </c>
      <c r="AG20" s="61">
        <f>MIN(_xlfn.MINIFS(Fivethirtyeight!$N:$N,Fivethirtyeight!$Q:$Q,Team!$Y20),_xlfn.MINIFS(Fivethirtyeight!$M:$M,Fivethirtyeight!$R:$R,Team!$Y20))</f>
        <v>7.8866399790674946E-2</v>
      </c>
      <c r="AH20" s="64">
        <f>MAX(_xlfn.MAXIFS(Fivethirtyeight!$N:$N,Fivethirtyeight!$Q:$Q,Team!$Y20),_xlfn.MAXIFS(Fivethirtyeight!$M:$M,Fivethirtyeight!$R:$R,Team!$Y20))</f>
        <v>0.39062783535852114</v>
      </c>
    </row>
    <row r="21" spans="2:34" ht="25.05" customHeight="1" x14ac:dyDescent="0.3">
      <c r="B21" s="60" t="s">
        <v>46</v>
      </c>
      <c r="C21" s="48">
        <f>SUMIFS(Fivethirtyeight!$H:$H,Fivethirtyeight!$Q:$Q,Team!$B21,Fivethirtyeight!$O:$O,Cockpit!$C$4+Team!C$3-1)+SUMIFS(Fivethirtyeight!$I:$I,Fivethirtyeight!$R:$R,Team!$B21,Fivethirtyeight!$O:$O,Cockpit!$C$4+Team!C$3-1)</f>
        <v>0.29099999999999998</v>
      </c>
      <c r="D21" s="48">
        <f>SUMIFS(Fivethirtyeight!$H:$H,Fivethirtyeight!$Q:$Q,Team!$B21,Fivethirtyeight!$O:$O,Cockpit!$C$4+Team!D$3-1)+SUMIFS(Fivethirtyeight!$I:$I,Fivethirtyeight!$R:$R,Team!$B21,Fivethirtyeight!$O:$O,Cockpit!$C$4+Team!D$3-1)</f>
        <v>0</v>
      </c>
      <c r="E21" s="48">
        <f>SUMIFS(Fivethirtyeight!$H:$H,Fivethirtyeight!$Q:$Q,Team!$B21,Fivethirtyeight!$O:$O,Cockpit!$C$4+Team!E$3-1)+SUMIFS(Fivethirtyeight!$I:$I,Fivethirtyeight!$R:$R,Team!$B21,Fivethirtyeight!$O:$O,Cockpit!$C$4+Team!E$3-1)</f>
        <v>0</v>
      </c>
      <c r="F21" s="48">
        <f>SUMIFS(Fivethirtyeight!$H:$H,Fivethirtyeight!$Q:$Q,Team!$B21,Fivethirtyeight!$O:$O,Cockpit!$C$4+Team!F$3-1)+SUMIFS(Fivethirtyeight!$I:$I,Fivethirtyeight!$R:$R,Team!$B21,Fivethirtyeight!$O:$O,Cockpit!$C$4+Team!F$3-1)</f>
        <v>0</v>
      </c>
      <c r="G21" s="48">
        <f>SUMIFS(Fivethirtyeight!$H:$H,Fivethirtyeight!$Q:$Q,Team!$B21,Fivethirtyeight!$O:$O,Cockpit!$C$4+Team!G$3-1)+SUMIFS(Fivethirtyeight!$I:$I,Fivethirtyeight!$R:$R,Team!$B21,Fivethirtyeight!$O:$O,Cockpit!$C$4+Team!G$3-1)</f>
        <v>0</v>
      </c>
      <c r="H21" s="48">
        <f>SUMIFS(Fivethirtyeight!$H:$H,Fivethirtyeight!$Q:$Q,Team!$B21,Fivethirtyeight!$O:$O,Cockpit!$C$4+Team!H$3-1)+SUMIFS(Fivethirtyeight!$I:$I,Fivethirtyeight!$R:$R,Team!$B21,Fivethirtyeight!$O:$O,Cockpit!$C$4+Team!H$3-1)</f>
        <v>0</v>
      </c>
      <c r="I21" s="61" cm="1">
        <f t="array" ref="I21">SUM((C21:H21-J21)*(Cockpit!$H$3:$M$3))</f>
        <v>-0.66104124915789464</v>
      </c>
      <c r="J21" s="61">
        <f>(AVERAGEIFS(Fivethirtyeight!$H:$H,Fivethirtyeight!$Q:$Q,Team!$B21)+AVERAGEIFS(Fivethirtyeight!$I:$I,Fivethirtyeight!$R:$R,Team!$B21))/2</f>
        <v>0.32369473684210526</v>
      </c>
      <c r="K21" s="61">
        <f>MIN(_xlfn.MINIFS(Fivethirtyeight!$H:$H,Fivethirtyeight!$Q:$Q,Team!$B21),_xlfn.MINIFS(Fivethirtyeight!$I:$I,Fivethirtyeight!$R:$R,Team!$B21))</f>
        <v>3.1300000000000001E-2</v>
      </c>
      <c r="L21" s="61">
        <f>MAX(_xlfn.MAXIFS(Fivethirtyeight!$H:$H,Fivethirtyeight!$Q:$Q,Team!$B21),_xlfn.MAXIFS(Fivethirtyeight!$I:$I,Fivethirtyeight!$R:$R,Team!$B21))</f>
        <v>0.63500000000000001</v>
      </c>
      <c r="M21" s="62"/>
      <c r="N21" s="63" t="str">
        <f t="shared" si="3"/>
        <v>Wolverhampton</v>
      </c>
      <c r="O21" s="48">
        <f>SUMIFS(Fivethirtyeight!$K:$K,Fivethirtyeight!$Q:$Q,Team!$N21,Fivethirtyeight!$O:$O,Cockpit!$C$4+Team!O$3-1)+SUMIFS(Fivethirtyeight!$L:$L,Fivethirtyeight!$R:$R,Team!$N21,Fivethirtyeight!$O:$O,Cockpit!$C$4+Team!O$3-1)</f>
        <v>1.1599999999999999</v>
      </c>
      <c r="P21" s="48">
        <f>SUMIFS(Fivethirtyeight!$K:$K,Fivethirtyeight!$Q:$Q,Team!$N21,Fivethirtyeight!$O:$O,Cockpit!$C$4+Team!P$3-1)+SUMIFS(Fivethirtyeight!$L:$L,Fivethirtyeight!$R:$R,Team!$N21,Fivethirtyeight!$O:$O,Cockpit!$C$4+Team!P$3-1)</f>
        <v>0</v>
      </c>
      <c r="Q21" s="48">
        <f>SUMIFS(Fivethirtyeight!$K:$K,Fivethirtyeight!$Q:$Q,Team!$N21,Fivethirtyeight!$O:$O,Cockpit!$C$4+Team!Q$3-1)+SUMIFS(Fivethirtyeight!$L:$L,Fivethirtyeight!$R:$R,Team!$N21,Fivethirtyeight!$O:$O,Cockpit!$C$4+Team!Q$3-1)</f>
        <v>0</v>
      </c>
      <c r="R21" s="48">
        <f>SUMIFS(Fivethirtyeight!$K:$K,Fivethirtyeight!$Q:$Q,Team!$N21,Fivethirtyeight!$O:$O,Cockpit!$C$4+Team!R$3-1)+SUMIFS(Fivethirtyeight!$L:$L,Fivethirtyeight!$R:$R,Team!$N21,Fivethirtyeight!$O:$O,Cockpit!$C$4+Team!R$3-1)</f>
        <v>0</v>
      </c>
      <c r="S21" s="48">
        <f>SUMIFS(Fivethirtyeight!$K:$K,Fivethirtyeight!$Q:$Q,Team!$N21,Fivethirtyeight!$O:$O,Cockpit!$C$4+Team!S$3-1)+SUMIFS(Fivethirtyeight!$L:$L,Fivethirtyeight!$R:$R,Team!$N21,Fivethirtyeight!$O:$O,Cockpit!$C$4+Team!S$3-1)</f>
        <v>0</v>
      </c>
      <c r="T21" s="48">
        <f>SUMIFS(Fivethirtyeight!$K:$K,Fivethirtyeight!$Q:$Q,Team!$N21,Fivethirtyeight!$O:$O,Cockpit!$C$4+Team!T$3-1)+SUMIFS(Fivethirtyeight!$L:$L,Fivethirtyeight!$R:$R,Team!$N21,Fivethirtyeight!$O:$O,Cockpit!$C$4+Team!T$3-1)</f>
        <v>0</v>
      </c>
      <c r="U21" s="61">
        <f>(AVERAGEIFS(Fivethirtyeight!$K:$K,Fivethirtyeight!$Q:$Q,Team!$N21)+AVERAGEIFS(Fivethirtyeight!$L:$L,Fivethirtyeight!$R:$R,Team!$N21))/2</f>
        <v>1.1168421052631579</v>
      </c>
      <c r="V21" s="61">
        <f>MIN(_xlfn.MINIFS(Fivethirtyeight!$K:$K,Fivethirtyeight!$Q:$Q,Team!$N21),_xlfn.MINIFS(Fivethirtyeight!$L:$L,Fivethirtyeight!$R:$R,Team!$N21))</f>
        <v>0.28000000000000003</v>
      </c>
      <c r="W21" s="61">
        <f>MAX(_xlfn.MAXIFS(Fivethirtyeight!$K:$K,Fivethirtyeight!$Q:$Q,Team!$N21),_xlfn.MAXIFS(Fivethirtyeight!$L:$L,Fivethirtyeight!$R:$R,Team!$N21))</f>
        <v>1.73</v>
      </c>
      <c r="X21" s="62"/>
      <c r="Y21" s="63" t="str">
        <f t="shared" si="4"/>
        <v>Wolverhampton</v>
      </c>
      <c r="Z21" s="48">
        <f>SUMIFS(Fivethirtyeight!$N:$N,Fivethirtyeight!$Q:$Q,Team!$N21,Fivethirtyeight!$O:$O,Cockpit!$C$4+Team!Z$3-1)+SUMIFS(Fivethirtyeight!$M:$M,Fivethirtyeight!$R:$R,Team!$N21,Fivethirtyeight!$O:$O,Cockpit!$C$4+Team!Z$3-1)</f>
        <v>0.22313016014842982</v>
      </c>
      <c r="AA21" s="48">
        <f>SUMIFS(Fivethirtyeight!$N:$N,Fivethirtyeight!$Q:$Q,Team!$N21,Fivethirtyeight!$O:$O,Cockpit!$C$4+Team!AA$3-1)+SUMIFS(Fivethirtyeight!$M:$M,Fivethirtyeight!$R:$R,Team!$N21,Fivethirtyeight!$O:$O,Cockpit!$C$4+Team!AA$3-1)</f>
        <v>0</v>
      </c>
      <c r="AB21" s="48">
        <f>SUMIFS(Fivethirtyeight!$N:$N,Fivethirtyeight!$Q:$Q,Team!$N21,Fivethirtyeight!$O:$O,Cockpit!$C$4+Team!AB$3-1)+SUMIFS(Fivethirtyeight!$M:$M,Fivethirtyeight!$R:$R,Team!$N21,Fivethirtyeight!$O:$O,Cockpit!$C$4+Team!AB$3-1)</f>
        <v>0</v>
      </c>
      <c r="AC21" s="48">
        <f>SUMIFS(Fivethirtyeight!$N:$N,Fivethirtyeight!$Q:$Q,Team!$N21,Fivethirtyeight!$O:$O,Cockpit!$C$4+Team!AC$3-1)+SUMIFS(Fivethirtyeight!$M:$M,Fivethirtyeight!$R:$R,Team!$N21,Fivethirtyeight!$O:$O,Cockpit!$C$4+Team!AC$3-1)</f>
        <v>0</v>
      </c>
      <c r="AD21" s="48">
        <f>SUMIFS(Fivethirtyeight!$N:$N,Fivethirtyeight!$Q:$Q,Team!$N21,Fivethirtyeight!$O:$O,Cockpit!$C$4+Team!AD$3-1)+SUMIFS(Fivethirtyeight!$M:$M,Fivethirtyeight!$R:$R,Team!$N21,Fivethirtyeight!$O:$O,Cockpit!$C$4+Team!AD$3-1)</f>
        <v>0</v>
      </c>
      <c r="AE21" s="48">
        <f>SUMIFS(Fivethirtyeight!$N:$N,Fivethirtyeight!$Q:$Q,Team!$N21,Fivethirtyeight!$O:$O,Cockpit!$C$4+Team!AE$3-1)+SUMIFS(Fivethirtyeight!$M:$M,Fivethirtyeight!$R:$R,Team!$N21,Fivethirtyeight!$O:$O,Cockpit!$C$4+Team!AE$3-1)</f>
        <v>0</v>
      </c>
      <c r="AF21" s="61">
        <f>(AVERAGEIFS(Fivethirtyeight!$N:$N,Fivethirtyeight!$Q:$Q,Team!$Y21)+AVERAGEIFS(Fivethirtyeight!$M:$M,Fivethirtyeight!$R:$R,Team!$Y21))/2</f>
        <v>0.28467415484692693</v>
      </c>
      <c r="AG21" s="61">
        <f>MIN(_xlfn.MINIFS(Fivethirtyeight!$N:$N,Fivethirtyeight!$Q:$Q,Team!$Y21),_xlfn.MINIFS(Fivethirtyeight!$M:$M,Fivethirtyeight!$R:$R,Team!$Y21))</f>
        <v>9.7295747089532758E-2</v>
      </c>
      <c r="AH21" s="64">
        <f>MAX(_xlfn.MAXIFS(Fivethirtyeight!$N:$N,Fivethirtyeight!$Q:$Q,Team!$Y21),_xlfn.MAXIFS(Fivethirtyeight!$M:$M,Fivethirtyeight!$R:$R,Team!$Y21))</f>
        <v>0.53259180100689718</v>
      </c>
    </row>
    <row r="22" spans="2:34" ht="25.05" customHeight="1" x14ac:dyDescent="0.3">
      <c r="B22" s="60" t="s">
        <v>1</v>
      </c>
      <c r="C22" s="48">
        <f>SUMIFS(Fivethirtyeight!$H:$H,Fivethirtyeight!$Q:$Q,Team!$B22,Fivethirtyeight!$O:$O,Cockpit!$C$4+Team!C$3-1)+SUMIFS(Fivethirtyeight!$I:$I,Fivethirtyeight!$R:$R,Team!$B22,Fivethirtyeight!$O:$O,Cockpit!$C$4+Team!C$3-1)</f>
        <v>0.41</v>
      </c>
      <c r="D22" s="48">
        <f>SUMIFS(Fivethirtyeight!$H:$H,Fivethirtyeight!$Q:$Q,Team!$B22,Fivethirtyeight!$O:$O,Cockpit!$C$4+Team!D$3-1)+SUMIFS(Fivethirtyeight!$I:$I,Fivethirtyeight!$R:$R,Team!$B22,Fivethirtyeight!$O:$O,Cockpit!$C$4+Team!D$3-1)</f>
        <v>0</v>
      </c>
      <c r="E22" s="48">
        <f>SUMIFS(Fivethirtyeight!$H:$H,Fivethirtyeight!$Q:$Q,Team!$B22,Fivethirtyeight!$O:$O,Cockpit!$C$4+Team!E$3-1)+SUMIFS(Fivethirtyeight!$I:$I,Fivethirtyeight!$R:$R,Team!$B22,Fivethirtyeight!$O:$O,Cockpit!$C$4+Team!E$3-1)</f>
        <v>0</v>
      </c>
      <c r="F22" s="48">
        <f>SUMIFS(Fivethirtyeight!$H:$H,Fivethirtyeight!$Q:$Q,Team!$B22,Fivethirtyeight!$O:$O,Cockpit!$C$4+Team!F$3-1)+SUMIFS(Fivethirtyeight!$I:$I,Fivethirtyeight!$R:$R,Team!$B22,Fivethirtyeight!$O:$O,Cockpit!$C$4+Team!F$3-1)</f>
        <v>0</v>
      </c>
      <c r="G22" s="48">
        <f>SUMIFS(Fivethirtyeight!$H:$H,Fivethirtyeight!$Q:$Q,Team!$B22,Fivethirtyeight!$O:$O,Cockpit!$C$4+Team!G$3-1)+SUMIFS(Fivethirtyeight!$I:$I,Fivethirtyeight!$R:$R,Team!$B22,Fivethirtyeight!$O:$O,Cockpit!$C$4+Team!G$3-1)</f>
        <v>0</v>
      </c>
      <c r="H22" s="48">
        <f>SUMIFS(Fivethirtyeight!$H:$H,Fivethirtyeight!$Q:$Q,Team!$B22,Fivethirtyeight!$O:$O,Cockpit!$C$4+Team!H$3-1)+SUMIFS(Fivethirtyeight!$I:$I,Fivethirtyeight!$R:$R,Team!$B22,Fivethirtyeight!$O:$O,Cockpit!$C$4+Team!H$3-1)</f>
        <v>0</v>
      </c>
      <c r="I22" s="61" cm="1">
        <f t="array" ref="I22">SUM((C22:H22-J22)*(Cockpit!$H$3:$M$3))</f>
        <v>-0.82784557394736813</v>
      </c>
      <c r="J22" s="61">
        <f>(AVERAGEIFS(Fivethirtyeight!$H:$H,Fivethirtyeight!$Q:$Q,Team!$B22)+AVERAGEIFS(Fivethirtyeight!$I:$I,Fivethirtyeight!$R:$R,Team!$B22))/2</f>
        <v>0.42086842105263156</v>
      </c>
      <c r="K22" s="61">
        <f>MIN(_xlfn.MINIFS(Fivethirtyeight!$H:$H,Fivethirtyeight!$Q:$Q,Team!$B22),_xlfn.MINIFS(Fivethirtyeight!$I:$I,Fivethirtyeight!$R:$R,Team!$B22))</f>
        <v>0.12909999999999999</v>
      </c>
      <c r="L22" s="61">
        <f>MAX(_xlfn.MAXIFS(Fivethirtyeight!$H:$H,Fivethirtyeight!$Q:$Q,Team!$B22),_xlfn.MAXIFS(Fivethirtyeight!$I:$I,Fivethirtyeight!$R:$R,Team!$B22))</f>
        <v>0.60980000000000001</v>
      </c>
      <c r="M22" s="62"/>
      <c r="N22" s="63" t="str">
        <f t="shared" si="3"/>
        <v>Arsenal</v>
      </c>
      <c r="O22" s="48">
        <f>SUMIFS(Fivethirtyeight!$K:$K,Fivethirtyeight!$Q:$Q,Team!$N22,Fivethirtyeight!$O:$O,Cockpit!$C$4+Team!O$3-1)+SUMIFS(Fivethirtyeight!$L:$L,Fivethirtyeight!$R:$R,Team!$N22,Fivethirtyeight!$O:$O,Cockpit!$C$4+Team!O$3-1)</f>
        <v>1.3</v>
      </c>
      <c r="P22" s="48">
        <f>SUMIFS(Fivethirtyeight!$K:$K,Fivethirtyeight!$Q:$Q,Team!$N22,Fivethirtyeight!$O:$O,Cockpit!$C$4+Team!P$3-1)+SUMIFS(Fivethirtyeight!$L:$L,Fivethirtyeight!$R:$R,Team!$N22,Fivethirtyeight!$O:$O,Cockpit!$C$4+Team!P$3-1)</f>
        <v>0</v>
      </c>
      <c r="Q22" s="48">
        <f>SUMIFS(Fivethirtyeight!$K:$K,Fivethirtyeight!$Q:$Q,Team!$N22,Fivethirtyeight!$O:$O,Cockpit!$C$4+Team!Q$3-1)+SUMIFS(Fivethirtyeight!$L:$L,Fivethirtyeight!$R:$R,Team!$N22,Fivethirtyeight!$O:$O,Cockpit!$C$4+Team!Q$3-1)</f>
        <v>0</v>
      </c>
      <c r="R22" s="48">
        <f>SUMIFS(Fivethirtyeight!$K:$K,Fivethirtyeight!$Q:$Q,Team!$N22,Fivethirtyeight!$O:$O,Cockpit!$C$4+Team!R$3-1)+SUMIFS(Fivethirtyeight!$L:$L,Fivethirtyeight!$R:$R,Team!$N22,Fivethirtyeight!$O:$O,Cockpit!$C$4+Team!R$3-1)</f>
        <v>0</v>
      </c>
      <c r="S22" s="48">
        <f>SUMIFS(Fivethirtyeight!$K:$K,Fivethirtyeight!$Q:$Q,Team!$N22,Fivethirtyeight!$O:$O,Cockpit!$C$4+Team!S$3-1)+SUMIFS(Fivethirtyeight!$L:$L,Fivethirtyeight!$R:$R,Team!$N22,Fivethirtyeight!$O:$O,Cockpit!$C$4+Team!S$3-1)</f>
        <v>0</v>
      </c>
      <c r="T22" s="48">
        <f>SUMIFS(Fivethirtyeight!$K:$K,Fivethirtyeight!$Q:$Q,Team!$N22,Fivethirtyeight!$O:$O,Cockpit!$C$4+Team!T$3-1)+SUMIFS(Fivethirtyeight!$L:$L,Fivethirtyeight!$R:$R,Team!$N22,Fivethirtyeight!$O:$O,Cockpit!$C$4+Team!T$3-1)</f>
        <v>0</v>
      </c>
      <c r="U22" s="61">
        <f>(AVERAGEIFS(Fivethirtyeight!$K:$K,Fivethirtyeight!$Q:$Q,Team!$N22)+AVERAGEIFS(Fivethirtyeight!$L:$L,Fivethirtyeight!$R:$R,Team!$N22))/2</f>
        <v>1.441842105263158</v>
      </c>
      <c r="V22" s="61">
        <f>MIN(_xlfn.MINIFS(Fivethirtyeight!$K:$K,Fivethirtyeight!$Q:$Q,Team!$N22),_xlfn.MINIFS(Fivethirtyeight!$L:$L,Fivethirtyeight!$R:$R,Team!$N22))</f>
        <v>0.72</v>
      </c>
      <c r="W22" s="61">
        <f>MAX(_xlfn.MAXIFS(Fivethirtyeight!$K:$K,Fivethirtyeight!$Q:$Q,Team!$N22),_xlfn.MAXIFS(Fivethirtyeight!$L:$L,Fivethirtyeight!$R:$R,Team!$N22))</f>
        <v>1.89</v>
      </c>
      <c r="X22" s="62"/>
      <c r="Y22" s="63" t="str">
        <f t="shared" si="4"/>
        <v>Arsenal</v>
      </c>
      <c r="Z22" s="48">
        <f>SUMIFS(Fivethirtyeight!$N:$N,Fivethirtyeight!$Q:$Q,Team!$N22,Fivethirtyeight!$O:$O,Cockpit!$C$4+Team!Z$3-1)+SUMIFS(Fivethirtyeight!$M:$M,Fivethirtyeight!$R:$R,Team!$N22,Fivethirtyeight!$O:$O,Cockpit!$C$4+Team!Z$3-1)</f>
        <v>0.33959552564493911</v>
      </c>
      <c r="AA22" s="48">
        <f>SUMIFS(Fivethirtyeight!$N:$N,Fivethirtyeight!$Q:$Q,Team!$N22,Fivethirtyeight!$O:$O,Cockpit!$C$4+Team!AA$3-1)+SUMIFS(Fivethirtyeight!$M:$M,Fivethirtyeight!$R:$R,Team!$N22,Fivethirtyeight!$O:$O,Cockpit!$C$4+Team!AA$3-1)</f>
        <v>0</v>
      </c>
      <c r="AB22" s="48">
        <f>SUMIFS(Fivethirtyeight!$N:$N,Fivethirtyeight!$Q:$Q,Team!$N22,Fivethirtyeight!$O:$O,Cockpit!$C$4+Team!AB$3-1)+SUMIFS(Fivethirtyeight!$M:$M,Fivethirtyeight!$R:$R,Team!$N22,Fivethirtyeight!$O:$O,Cockpit!$C$4+Team!AB$3-1)</f>
        <v>0</v>
      </c>
      <c r="AC22" s="48">
        <f>SUMIFS(Fivethirtyeight!$N:$N,Fivethirtyeight!$Q:$Q,Team!$N22,Fivethirtyeight!$O:$O,Cockpit!$C$4+Team!AC$3-1)+SUMIFS(Fivethirtyeight!$M:$M,Fivethirtyeight!$R:$R,Team!$N22,Fivethirtyeight!$O:$O,Cockpit!$C$4+Team!AC$3-1)</f>
        <v>0</v>
      </c>
      <c r="AD22" s="48">
        <f>SUMIFS(Fivethirtyeight!$N:$N,Fivethirtyeight!$Q:$Q,Team!$N22,Fivethirtyeight!$O:$O,Cockpit!$C$4+Team!AD$3-1)+SUMIFS(Fivethirtyeight!$M:$M,Fivethirtyeight!$R:$R,Team!$N22,Fivethirtyeight!$O:$O,Cockpit!$C$4+Team!AD$3-1)</f>
        <v>0</v>
      </c>
      <c r="AE22" s="48">
        <f>SUMIFS(Fivethirtyeight!$N:$N,Fivethirtyeight!$Q:$Q,Team!$N22,Fivethirtyeight!$O:$O,Cockpit!$C$4+Team!AE$3-1)+SUMIFS(Fivethirtyeight!$M:$M,Fivethirtyeight!$R:$R,Team!$N22,Fivethirtyeight!$O:$O,Cockpit!$C$4+Team!AE$3-1)</f>
        <v>0</v>
      </c>
      <c r="AF22" s="61">
        <f>(AVERAGEIFS(Fivethirtyeight!$N:$N,Fivethirtyeight!$Q:$Q,Team!$Y22)+AVERAGEIFS(Fivethirtyeight!$M:$M,Fivethirtyeight!$R:$R,Team!$Y22))/2</f>
        <v>0.30670551003725399</v>
      </c>
      <c r="AG22" s="61">
        <f>MIN(_xlfn.MINIFS(Fivethirtyeight!$N:$N,Fivethirtyeight!$Q:$Q,Team!$Y22),_xlfn.MINIFS(Fivethirtyeight!$M:$M,Fivethirtyeight!$R:$R,Team!$Y22))</f>
        <v>8.8036832582372548E-2</v>
      </c>
      <c r="AH22" s="64">
        <f>MAX(_xlfn.MAXIFS(Fivethirtyeight!$N:$N,Fivethirtyeight!$Q:$Q,Team!$Y22),_xlfn.MAXIFS(Fivethirtyeight!$M:$M,Fivethirtyeight!$R:$R,Team!$Y22))</f>
        <v>0.47711391552103438</v>
      </c>
    </row>
    <row r="23" spans="2:34" ht="25.05" customHeight="1" x14ac:dyDescent="0.3">
      <c r="B23" s="65" t="s">
        <v>22</v>
      </c>
      <c r="C23" s="49">
        <f>SUMIFS(Fivethirtyeight!$H:$H,Fivethirtyeight!$Q:$Q,Team!$B23,Fivethirtyeight!$O:$O,Cockpit!$C$4+Team!C$3-1)+SUMIFS(Fivethirtyeight!$I:$I,Fivethirtyeight!$R:$R,Team!$B23,Fivethirtyeight!$O:$O,Cockpit!$C$4+Team!C$3-1)</f>
        <v>0.45750000000000002</v>
      </c>
      <c r="D23" s="49">
        <f>SUMIFS(Fivethirtyeight!$H:$H,Fivethirtyeight!$Q:$Q,Team!$B23,Fivethirtyeight!$O:$O,Cockpit!$C$4+Team!D$3-1)+SUMIFS(Fivethirtyeight!$I:$I,Fivethirtyeight!$R:$R,Team!$B23,Fivethirtyeight!$O:$O,Cockpit!$C$4+Team!D$3-1)</f>
        <v>0</v>
      </c>
      <c r="E23" s="49">
        <f>SUMIFS(Fivethirtyeight!$H:$H,Fivethirtyeight!$Q:$Q,Team!$B23,Fivethirtyeight!$O:$O,Cockpit!$C$4+Team!E$3-1)+SUMIFS(Fivethirtyeight!$I:$I,Fivethirtyeight!$R:$R,Team!$B23,Fivethirtyeight!$O:$O,Cockpit!$C$4+Team!E$3-1)</f>
        <v>0</v>
      </c>
      <c r="F23" s="49">
        <f>SUMIFS(Fivethirtyeight!$H:$H,Fivethirtyeight!$Q:$Q,Team!$B23,Fivethirtyeight!$O:$O,Cockpit!$C$4+Team!F$3-1)+SUMIFS(Fivethirtyeight!$I:$I,Fivethirtyeight!$R:$R,Team!$B23,Fivethirtyeight!$O:$O,Cockpit!$C$4+Team!F$3-1)</f>
        <v>0</v>
      </c>
      <c r="G23" s="49">
        <f>SUMIFS(Fivethirtyeight!$H:$H,Fivethirtyeight!$Q:$Q,Team!$B23,Fivethirtyeight!$O:$O,Cockpit!$C$4+Team!G$3-1)+SUMIFS(Fivethirtyeight!$I:$I,Fivethirtyeight!$R:$R,Team!$B23,Fivethirtyeight!$O:$O,Cockpit!$C$4+Team!G$3-1)</f>
        <v>0</v>
      </c>
      <c r="H23" s="49">
        <f>SUMIFS(Fivethirtyeight!$H:$H,Fivethirtyeight!$Q:$Q,Team!$B23,Fivethirtyeight!$O:$O,Cockpit!$C$4+Team!H$3-1)+SUMIFS(Fivethirtyeight!$I:$I,Fivethirtyeight!$R:$R,Team!$B23,Fivethirtyeight!$O:$O,Cockpit!$C$4+Team!H$3-1)</f>
        <v>0</v>
      </c>
      <c r="I23" s="66" cm="1">
        <f t="array" ref="I23">SUM((C23:H23-J23)*(Cockpit!$H$3:$M$3))</f>
        <v>-0.62651464302631554</v>
      </c>
      <c r="J23" s="66">
        <f>(AVERAGEIFS(Fivethirtyeight!$H:$H,Fivethirtyeight!$Q:$Q,Team!$B23)+AVERAGEIFS(Fivethirtyeight!$I:$I,Fivethirtyeight!$R:$R,Team!$B23))/2</f>
        <v>0.36856578947368418</v>
      </c>
      <c r="K23" s="66">
        <f>MIN(_xlfn.MINIFS(Fivethirtyeight!$H:$H,Fivethirtyeight!$Q:$Q,Team!$B23),_xlfn.MINIFS(Fivethirtyeight!$I:$I,Fivethirtyeight!$R:$R,Team!$B23))</f>
        <v>6.8400000000000002E-2</v>
      </c>
      <c r="L23" s="66">
        <f>MAX(_xlfn.MAXIFS(Fivethirtyeight!$H:$H,Fivethirtyeight!$Q:$Q,Team!$B23),_xlfn.MAXIFS(Fivethirtyeight!$I:$I,Fivethirtyeight!$R:$R,Team!$B23))</f>
        <v>0.66120000000000001</v>
      </c>
      <c r="M23" s="67"/>
      <c r="N23" s="68" t="str">
        <f t="shared" si="3"/>
        <v>West Ham</v>
      </c>
      <c r="O23" s="49">
        <f>SUMIFS(Fivethirtyeight!$K:$K,Fivethirtyeight!$Q:$Q,Team!$N23,Fivethirtyeight!$O:$O,Cockpit!$C$4+Team!O$3-1)+SUMIFS(Fivethirtyeight!$L:$L,Fivethirtyeight!$R:$R,Team!$N23,Fivethirtyeight!$O:$O,Cockpit!$C$4+Team!O$3-1)</f>
        <v>1.71</v>
      </c>
      <c r="P23" s="49">
        <f>SUMIFS(Fivethirtyeight!$K:$K,Fivethirtyeight!$Q:$Q,Team!$N23,Fivethirtyeight!$O:$O,Cockpit!$C$4+Team!P$3-1)+SUMIFS(Fivethirtyeight!$L:$L,Fivethirtyeight!$R:$R,Team!$N23,Fivethirtyeight!$O:$O,Cockpit!$C$4+Team!P$3-1)</f>
        <v>0</v>
      </c>
      <c r="Q23" s="49">
        <f>SUMIFS(Fivethirtyeight!$K:$K,Fivethirtyeight!$Q:$Q,Team!$N23,Fivethirtyeight!$O:$O,Cockpit!$C$4+Team!Q$3-1)+SUMIFS(Fivethirtyeight!$L:$L,Fivethirtyeight!$R:$R,Team!$N23,Fivethirtyeight!$O:$O,Cockpit!$C$4+Team!Q$3-1)</f>
        <v>0</v>
      </c>
      <c r="R23" s="49">
        <f>SUMIFS(Fivethirtyeight!$K:$K,Fivethirtyeight!$Q:$Q,Team!$N23,Fivethirtyeight!$O:$O,Cockpit!$C$4+Team!R$3-1)+SUMIFS(Fivethirtyeight!$L:$L,Fivethirtyeight!$R:$R,Team!$N23,Fivethirtyeight!$O:$O,Cockpit!$C$4+Team!R$3-1)</f>
        <v>0</v>
      </c>
      <c r="S23" s="49">
        <f>SUMIFS(Fivethirtyeight!$K:$K,Fivethirtyeight!$Q:$Q,Team!$N23,Fivethirtyeight!$O:$O,Cockpit!$C$4+Team!S$3-1)+SUMIFS(Fivethirtyeight!$L:$L,Fivethirtyeight!$R:$R,Team!$N23,Fivethirtyeight!$O:$O,Cockpit!$C$4+Team!S$3-1)</f>
        <v>0</v>
      </c>
      <c r="T23" s="49">
        <f>SUMIFS(Fivethirtyeight!$K:$K,Fivethirtyeight!$Q:$Q,Team!$N23,Fivethirtyeight!$O:$O,Cockpit!$C$4+Team!T$3-1)+SUMIFS(Fivethirtyeight!$L:$L,Fivethirtyeight!$R:$R,Team!$N23,Fivethirtyeight!$O:$O,Cockpit!$C$4+Team!T$3-1)</f>
        <v>0</v>
      </c>
      <c r="U23" s="66">
        <f>(AVERAGEIFS(Fivethirtyeight!$K:$K,Fivethirtyeight!$Q:$Q,Team!$N23)+AVERAGEIFS(Fivethirtyeight!$L:$L,Fivethirtyeight!$R:$R,Team!$N23))/2</f>
        <v>1.3755263157894739</v>
      </c>
      <c r="V23" s="66">
        <f>MIN(_xlfn.MINIFS(Fivethirtyeight!$K:$K,Fivethirtyeight!$Q:$Q,Team!$N23),_xlfn.MINIFS(Fivethirtyeight!$L:$L,Fivethirtyeight!$R:$R,Team!$N23))</f>
        <v>0.53</v>
      </c>
      <c r="W23" s="66">
        <f>MAX(_xlfn.MAXIFS(Fivethirtyeight!$K:$K,Fivethirtyeight!$Q:$Q,Team!$N23),_xlfn.MAXIFS(Fivethirtyeight!$L:$L,Fivethirtyeight!$R:$R,Team!$N23))</f>
        <v>1.97</v>
      </c>
      <c r="X23" s="67"/>
      <c r="Y23" s="68" t="str">
        <f t="shared" si="4"/>
        <v>West Ham</v>
      </c>
      <c r="Z23" s="49">
        <f>SUMIFS(Fivethirtyeight!$N:$N,Fivethirtyeight!$Q:$Q,Team!$N23,Fivethirtyeight!$O:$O,Cockpit!$C$4+Team!Z$3-1)+SUMIFS(Fivethirtyeight!$M:$M,Fivethirtyeight!$R:$R,Team!$N23,Fivethirtyeight!$O:$O,Cockpit!$C$4+Team!Z$3-1)</f>
        <v>0.25924026064589151</v>
      </c>
      <c r="AA23" s="49">
        <f>SUMIFS(Fivethirtyeight!$N:$N,Fivethirtyeight!$Q:$Q,Team!$N23,Fivethirtyeight!$O:$O,Cockpit!$C$4+Team!AA$3-1)+SUMIFS(Fivethirtyeight!$M:$M,Fivethirtyeight!$R:$R,Team!$N23,Fivethirtyeight!$O:$O,Cockpit!$C$4+Team!AA$3-1)</f>
        <v>0</v>
      </c>
      <c r="AB23" s="49">
        <f>SUMIFS(Fivethirtyeight!$N:$N,Fivethirtyeight!$Q:$Q,Team!$N23,Fivethirtyeight!$O:$O,Cockpit!$C$4+Team!AB$3-1)+SUMIFS(Fivethirtyeight!$M:$M,Fivethirtyeight!$R:$R,Team!$N23,Fivethirtyeight!$O:$O,Cockpit!$C$4+Team!AB$3-1)</f>
        <v>0</v>
      </c>
      <c r="AC23" s="49">
        <f>SUMIFS(Fivethirtyeight!$N:$N,Fivethirtyeight!$Q:$Q,Team!$N23,Fivethirtyeight!$O:$O,Cockpit!$C$4+Team!AC$3-1)+SUMIFS(Fivethirtyeight!$M:$M,Fivethirtyeight!$R:$R,Team!$N23,Fivethirtyeight!$O:$O,Cockpit!$C$4+Team!AC$3-1)</f>
        <v>0</v>
      </c>
      <c r="AD23" s="49">
        <f>SUMIFS(Fivethirtyeight!$N:$N,Fivethirtyeight!$Q:$Q,Team!$N23,Fivethirtyeight!$O:$O,Cockpit!$C$4+Team!AD$3-1)+SUMIFS(Fivethirtyeight!$M:$M,Fivethirtyeight!$R:$R,Team!$N23,Fivethirtyeight!$O:$O,Cockpit!$C$4+Team!AD$3-1)</f>
        <v>0</v>
      </c>
      <c r="AE23" s="49">
        <f>SUMIFS(Fivethirtyeight!$N:$N,Fivethirtyeight!$Q:$Q,Team!$N23,Fivethirtyeight!$O:$O,Cockpit!$C$4+Team!AE$3-1)+SUMIFS(Fivethirtyeight!$M:$M,Fivethirtyeight!$R:$R,Team!$N23,Fivethirtyeight!$O:$O,Cockpit!$C$4+Team!AE$3-1)</f>
        <v>0</v>
      </c>
      <c r="AF23" s="66">
        <f>(AVERAGEIFS(Fivethirtyeight!$N:$N,Fivethirtyeight!$Q:$Q,Team!$Y23)+AVERAGEIFS(Fivethirtyeight!$M:$M,Fivethirtyeight!$R:$R,Team!$Y23))/2</f>
        <v>0.25707291054650239</v>
      </c>
      <c r="AG23" s="66">
        <f>MIN(_xlfn.MINIFS(Fivethirtyeight!$N:$N,Fivethirtyeight!$Q:$Q,Team!$Y23),_xlfn.MINIFS(Fivethirtyeight!$M:$M,Fivethirtyeight!$R:$R,Team!$Y23))</f>
        <v>9.1629683877504836E-2</v>
      </c>
      <c r="AH23" s="69">
        <f>MAX(_xlfn.MAXIFS(Fivethirtyeight!$N:$N,Fivethirtyeight!$Q:$Q,Team!$Y23),_xlfn.MAXIFS(Fivethirtyeight!$M:$M,Fivethirtyeight!$R:$R,Team!$Y23))</f>
        <v>0.48190899009020244</v>
      </c>
    </row>
    <row r="25" spans="2:3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76">
        <v>1.1755435032894739</v>
      </c>
    </row>
    <row r="26" spans="2:3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3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3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3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34" x14ac:dyDescent="0.3">
      <c r="B30" t="s">
        <v>647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3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34" x14ac:dyDescent="0.3">
      <c r="B32" t="s">
        <v>539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648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3">
    <mergeCell ref="N2:W2"/>
    <mergeCell ref="Y2:AH2"/>
    <mergeCell ref="B2:L2"/>
  </mergeCells>
  <conditionalFormatting sqref="C4:H4">
    <cfRule type="colorScale" priority="63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C5:H5">
    <cfRule type="colorScale" priority="62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C6:H6">
    <cfRule type="colorScale" priority="61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C8:H8">
    <cfRule type="colorScale" priority="5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C7:H7">
    <cfRule type="colorScale" priority="5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C9:H9">
    <cfRule type="colorScale" priority="5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C10:H10">
    <cfRule type="colorScale" priority="5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C11:H11">
    <cfRule type="colorScale" priority="5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C12:H12">
    <cfRule type="colorScale" priority="5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C13:H13">
    <cfRule type="colorScale" priority="5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C14:H14">
    <cfRule type="colorScale" priority="5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C15:H15">
    <cfRule type="colorScale" priority="4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C16:H16">
    <cfRule type="colorScale" priority="4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C17:H17">
    <cfRule type="colorScale" priority="4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C18:H18">
    <cfRule type="colorScale" priority="4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C19:H19">
    <cfRule type="colorScale" priority="4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C20:H20">
    <cfRule type="colorScale" priority="4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C21:H21">
    <cfRule type="colorScale" priority="4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C22:H22">
    <cfRule type="colorScale" priority="4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C23:H23">
    <cfRule type="colorScale" priority="4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conditionalFormatting sqref="O4:T4">
    <cfRule type="colorScale" priority="40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O5:T5">
    <cfRule type="colorScale" priority="39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O6:T6">
    <cfRule type="colorScale" priority="38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O7:T7">
    <cfRule type="colorScale" priority="37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O8:T8">
    <cfRule type="colorScale" priority="36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O9:T9">
    <cfRule type="colorScale" priority="35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O10:T10">
    <cfRule type="colorScale" priority="34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O11:T11">
    <cfRule type="colorScale" priority="33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O12:T12">
    <cfRule type="colorScale" priority="32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O13:T13">
    <cfRule type="colorScale" priority="31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O14:T14">
    <cfRule type="colorScale" priority="30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O15:T15">
    <cfRule type="colorScale" priority="29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O16:T16">
    <cfRule type="colorScale" priority="28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O17:T17">
    <cfRule type="colorScale" priority="27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O18:T18">
    <cfRule type="colorScale" priority="26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O19:T19">
    <cfRule type="colorScale" priority="25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O20:T20">
    <cfRule type="colorScale" priority="24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O21:T21">
    <cfRule type="colorScale" priority="23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O22:T22">
    <cfRule type="colorScale" priority="22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conditionalFormatting sqref="O23:T23">
    <cfRule type="colorScale" priority="21">
      <colorScale>
        <cfvo type="num" val="$V$23"/>
        <cfvo type="num" val="$U$23"/>
        <cfvo type="num" val="$W$23"/>
        <color rgb="FFF8696B"/>
        <color rgb="FFFFEB84"/>
        <color rgb="FF63BE7B"/>
      </colorScale>
    </cfRule>
  </conditionalFormatting>
  <conditionalFormatting sqref="Z4:AE4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Z5:AE5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Z6:AE6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Z7:AE7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Z8:AE8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Z9:AE9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Z10:AE10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Z11:AE11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Z12:AE12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Z13:AE13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Z14:AE14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Z15:AE15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Z16:AE16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Z17:AE17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Z18:AE18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Z19:AE19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Z20:AE20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Z21:AE21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Z22:AE22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conditionalFormatting sqref="Z23:AE23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="181"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AC21" sqref="AC21"/>
    </sheetView>
  </sheetViews>
  <sheetFormatPr defaultColWidth="11.19921875" defaultRowHeight="15.6" x14ac:dyDescent="0.3"/>
  <cols>
    <col min="2" max="2" width="16.296875" bestFit="1" customWidth="1"/>
    <col min="3" max="40" width="4.796875" customWidth="1"/>
  </cols>
  <sheetData>
    <row r="2" spans="2:40" x14ac:dyDescent="0.3">
      <c r="B2" s="11" t="s">
        <v>388</v>
      </c>
      <c r="C2" s="11">
        <v>1</v>
      </c>
      <c r="D2" s="11">
        <f>C2+1</f>
        <v>2</v>
      </c>
      <c r="E2" s="11">
        <f t="shared" ref="E2:V2" si="0">D2+1</f>
        <v>3</v>
      </c>
      <c r="F2" s="11">
        <f t="shared" si="0"/>
        <v>4</v>
      </c>
      <c r="G2" s="11">
        <f t="shared" si="0"/>
        <v>5</v>
      </c>
      <c r="H2" s="11">
        <f t="shared" si="0"/>
        <v>6</v>
      </c>
      <c r="I2" s="11">
        <f t="shared" si="0"/>
        <v>7</v>
      </c>
      <c r="J2" s="11">
        <f t="shared" si="0"/>
        <v>8</v>
      </c>
      <c r="K2" s="11">
        <f t="shared" si="0"/>
        <v>9</v>
      </c>
      <c r="L2" s="11">
        <f t="shared" si="0"/>
        <v>10</v>
      </c>
      <c r="M2" s="11">
        <f t="shared" si="0"/>
        <v>11</v>
      </c>
      <c r="N2" s="11">
        <f t="shared" si="0"/>
        <v>12</v>
      </c>
      <c r="O2" s="11">
        <f t="shared" si="0"/>
        <v>13</v>
      </c>
      <c r="P2" s="11">
        <f t="shared" si="0"/>
        <v>14</v>
      </c>
      <c r="Q2" s="11">
        <f t="shared" si="0"/>
        <v>15</v>
      </c>
      <c r="R2" s="11">
        <f t="shared" si="0"/>
        <v>16</v>
      </c>
      <c r="S2" s="11">
        <f t="shared" si="0"/>
        <v>17</v>
      </c>
      <c r="T2" s="11">
        <f t="shared" si="0"/>
        <v>18</v>
      </c>
      <c r="U2" s="11">
        <f t="shared" si="0"/>
        <v>19</v>
      </c>
      <c r="V2" s="11">
        <f t="shared" si="0"/>
        <v>20</v>
      </c>
      <c r="W2" s="11">
        <f t="shared" ref="W2" si="1">V2+1</f>
        <v>21</v>
      </c>
      <c r="X2" s="11">
        <f t="shared" ref="X2" si="2">W2+1</f>
        <v>22</v>
      </c>
      <c r="Y2" s="11">
        <f t="shared" ref="Y2" si="3">X2+1</f>
        <v>23</v>
      </c>
      <c r="Z2" s="11">
        <f t="shared" ref="Z2" si="4">Y2+1</f>
        <v>24</v>
      </c>
      <c r="AA2" s="11">
        <f t="shared" ref="AA2" si="5">Z2+1</f>
        <v>25</v>
      </c>
      <c r="AB2" s="11">
        <f t="shared" ref="AB2" si="6">AA2+1</f>
        <v>26</v>
      </c>
      <c r="AC2" s="11">
        <f t="shared" ref="AC2" si="7">AB2+1</f>
        <v>27</v>
      </c>
      <c r="AD2" s="11">
        <f t="shared" ref="AD2" si="8">AC2+1</f>
        <v>28</v>
      </c>
      <c r="AE2" s="11">
        <f t="shared" ref="AE2" si="9">AD2+1</f>
        <v>29</v>
      </c>
      <c r="AF2" s="11">
        <f t="shared" ref="AF2" si="10">AE2+1</f>
        <v>30</v>
      </c>
      <c r="AG2" s="11">
        <f t="shared" ref="AG2" si="11">AF2+1</f>
        <v>31</v>
      </c>
      <c r="AH2" s="11">
        <f t="shared" ref="AH2" si="12">AG2+1</f>
        <v>32</v>
      </c>
      <c r="AI2" s="11">
        <f t="shared" ref="AI2" si="13">AH2+1</f>
        <v>33</v>
      </c>
      <c r="AJ2" s="11">
        <f t="shared" ref="AJ2" si="14">AI2+1</f>
        <v>34</v>
      </c>
      <c r="AK2" s="11">
        <f t="shared" ref="AK2" si="15">AJ2+1</f>
        <v>35</v>
      </c>
      <c r="AL2" s="11">
        <f t="shared" ref="AL2" si="16">AK2+1</f>
        <v>36</v>
      </c>
      <c r="AM2" s="11">
        <f t="shared" ref="AM2" si="17">AL2+1</f>
        <v>37</v>
      </c>
      <c r="AN2" s="11">
        <f t="shared" ref="AN2" si="18">AM2+1</f>
        <v>38</v>
      </c>
    </row>
    <row r="3" spans="2:40" x14ac:dyDescent="0.3">
      <c r="B3" s="70" t="s">
        <v>1</v>
      </c>
      <c r="C3" s="71" cm="1">
        <f t="array" ref="C3">SUM((Fivethirtyeight!$O:$O='Double round'!C$2)*(Fivethirtyeight!$Q:$Q='Double round'!$B3))+SUM((Fivethirtyeight!$O:$O='Double round'!C$2)*(Fivethirtyeight!$R:$R='Double round'!$B3))</f>
        <v>1</v>
      </c>
      <c r="D3" s="71" cm="1">
        <f t="array" ref="D3">SUM((Fivethirtyeight!$O:$O='Double round'!D$2)*(Fivethirtyeight!$Q:$Q='Double round'!$B3))+SUM((Fivethirtyeight!$O:$O='Double round'!D$2)*(Fivethirtyeight!$R:$R='Double round'!$B3))</f>
        <v>1</v>
      </c>
      <c r="E3" s="71" cm="1">
        <f t="array" ref="E3">SUM((Fivethirtyeight!$O:$O='Double round'!E$2)*(Fivethirtyeight!$Q:$Q='Double round'!$B3))+SUM((Fivethirtyeight!$O:$O='Double round'!E$2)*(Fivethirtyeight!$R:$R='Double round'!$B3))</f>
        <v>1</v>
      </c>
      <c r="F3" s="71" cm="1">
        <f t="array" ref="F3">SUM((Fivethirtyeight!$O:$O='Double round'!F$2)*(Fivethirtyeight!$Q:$Q='Double round'!$B3))+SUM((Fivethirtyeight!$O:$O='Double round'!F$2)*(Fivethirtyeight!$R:$R='Double round'!$B3))</f>
        <v>1</v>
      </c>
      <c r="G3" s="71" cm="1">
        <f t="array" ref="G3">SUM((Fivethirtyeight!$O:$O='Double round'!G$2)*(Fivethirtyeight!$Q:$Q='Double round'!$B3))+SUM((Fivethirtyeight!$O:$O='Double round'!G$2)*(Fivethirtyeight!$R:$R='Double round'!$B3))</f>
        <v>1</v>
      </c>
      <c r="H3" s="71" cm="1">
        <f t="array" ref="H3">SUM((Fivethirtyeight!$O:$O='Double round'!H$2)*(Fivethirtyeight!$Q:$Q='Double round'!$B3))+SUM((Fivethirtyeight!$O:$O='Double round'!H$2)*(Fivethirtyeight!$R:$R='Double round'!$B3))</f>
        <v>1</v>
      </c>
      <c r="I3" s="71" cm="1">
        <f t="array" ref="I3">SUM((Fivethirtyeight!$O:$O='Double round'!I$2)*(Fivethirtyeight!$Q:$Q='Double round'!$B3))+SUM((Fivethirtyeight!$O:$O='Double round'!I$2)*(Fivethirtyeight!$R:$R='Double round'!$B3))</f>
        <v>1</v>
      </c>
      <c r="J3" s="71" cm="1">
        <f t="array" ref="J3">SUM((Fivethirtyeight!$O:$O='Double round'!J$2)*(Fivethirtyeight!$Q:$Q='Double round'!$B3))+SUM((Fivethirtyeight!$O:$O='Double round'!J$2)*(Fivethirtyeight!$R:$R='Double round'!$B3))</f>
        <v>1</v>
      </c>
      <c r="K3" s="71" cm="1">
        <f t="array" ref="K3">SUM((Fivethirtyeight!$O:$O='Double round'!K$2)*(Fivethirtyeight!$Q:$Q='Double round'!$B3))+SUM((Fivethirtyeight!$O:$O='Double round'!K$2)*(Fivethirtyeight!$R:$R='Double round'!$B3))</f>
        <v>1</v>
      </c>
      <c r="L3" s="71" cm="1">
        <f t="array" ref="L3">SUM((Fivethirtyeight!$O:$O='Double round'!L$2)*(Fivethirtyeight!$Q:$Q='Double round'!$B3))+SUM((Fivethirtyeight!$O:$O='Double round'!L$2)*(Fivethirtyeight!$R:$R='Double round'!$B3))</f>
        <v>1</v>
      </c>
      <c r="M3" s="71" cm="1">
        <f t="array" ref="M3">SUM((Fivethirtyeight!$O:$O='Double round'!M$2)*(Fivethirtyeight!$Q:$Q='Double round'!$B3))+SUM((Fivethirtyeight!$O:$O='Double round'!M$2)*(Fivethirtyeight!$R:$R='Double round'!$B3))</f>
        <v>1</v>
      </c>
      <c r="N3" s="71" cm="1">
        <f t="array" ref="N3">SUM((Fivethirtyeight!$O:$O='Double round'!N$2)*(Fivethirtyeight!$Q:$Q='Double round'!$B3))+SUM((Fivethirtyeight!$O:$O='Double round'!N$2)*(Fivethirtyeight!$R:$R='Double round'!$B3))</f>
        <v>1</v>
      </c>
      <c r="O3" s="71" cm="1">
        <f t="array" ref="O3">SUM((Fivethirtyeight!$O:$O='Double round'!O$2)*(Fivethirtyeight!$Q:$Q='Double round'!$B3))+SUM((Fivethirtyeight!$O:$O='Double round'!O$2)*(Fivethirtyeight!$R:$R='Double round'!$B3))</f>
        <v>1</v>
      </c>
      <c r="P3" s="71" cm="1">
        <f t="array" ref="P3">SUM((Fivethirtyeight!$O:$O='Double round'!P$2)*(Fivethirtyeight!$Q:$Q='Double round'!$B3))+SUM((Fivethirtyeight!$O:$O='Double round'!P$2)*(Fivethirtyeight!$R:$R='Double round'!$B3))</f>
        <v>1</v>
      </c>
      <c r="Q3" s="71" cm="1">
        <f t="array" ref="Q3">SUM((Fivethirtyeight!$O:$O='Double round'!Q$2)*(Fivethirtyeight!$Q:$Q='Double round'!$B3))+SUM((Fivethirtyeight!$O:$O='Double round'!Q$2)*(Fivethirtyeight!$R:$R='Double round'!$B3))</f>
        <v>2</v>
      </c>
      <c r="R3" s="71" cm="1">
        <f t="array" ref="R3">SUM((Fivethirtyeight!$O:$O='Double round'!R$2)*(Fivethirtyeight!$Q:$Q='Double round'!$B3))+SUM((Fivethirtyeight!$O:$O='Double round'!R$2)*(Fivethirtyeight!$R:$R='Double round'!$B3))</f>
        <v>1</v>
      </c>
      <c r="S3" s="71" cm="1">
        <f t="array" ref="S3">SUM((Fivethirtyeight!$O:$O='Double round'!S$2)*(Fivethirtyeight!$Q:$Q='Double round'!$B3))+SUM((Fivethirtyeight!$O:$O='Double round'!S$2)*(Fivethirtyeight!$R:$R='Double round'!$B3))</f>
        <v>1</v>
      </c>
      <c r="T3" s="71" cm="1">
        <f t="array" ref="T3">SUM((Fivethirtyeight!$O:$O='Double round'!T$2)*(Fivethirtyeight!$Q:$Q='Double round'!$B3))+SUM((Fivethirtyeight!$O:$O='Double round'!T$2)*(Fivethirtyeight!$R:$R='Double round'!$B3))</f>
        <v>1</v>
      </c>
      <c r="U3" s="71" cm="1">
        <f t="array" ref="U3">SUM((Fivethirtyeight!$O:$O='Double round'!U$2)*(Fivethirtyeight!$Q:$Q='Double round'!$B3))+SUM((Fivethirtyeight!$O:$O='Double round'!U$2)*(Fivethirtyeight!$R:$R='Double round'!$B3))</f>
        <v>0</v>
      </c>
      <c r="V3" s="71" cm="1">
        <f t="array" ref="V3">SUM((Fivethirtyeight!$O:$O='Double round'!V$2)*(Fivethirtyeight!$Q:$Q='Double round'!$B3))+SUM((Fivethirtyeight!$O:$O='Double round'!V$2)*(Fivethirtyeight!$R:$R='Double round'!$B3))</f>
        <v>1</v>
      </c>
      <c r="W3" s="71" cm="1">
        <f t="array" ref="W3">SUM((Fivethirtyeight!$O:$O='Double round'!W$2)*(Fivethirtyeight!$Q:$Q='Double round'!$B3))+SUM((Fivethirtyeight!$O:$O='Double round'!W$2)*(Fivethirtyeight!$R:$R='Double round'!$B3))</f>
        <v>1</v>
      </c>
      <c r="X3" s="71" cm="1">
        <f t="array" ref="X3">SUM((Fivethirtyeight!$O:$O='Double round'!X$2)*(Fivethirtyeight!$Q:$Q='Double round'!$B3))+SUM((Fivethirtyeight!$O:$O='Double round'!X$2)*(Fivethirtyeight!$R:$R='Double round'!$B3))</f>
        <v>1</v>
      </c>
      <c r="Y3" s="71" cm="1">
        <f t="array" ref="Y3">SUM((Fivethirtyeight!$O:$O='Double round'!Y$2)*(Fivethirtyeight!$Q:$Q='Double round'!$B3))+SUM((Fivethirtyeight!$O:$O='Double round'!Y$2)*(Fivethirtyeight!$R:$R='Double round'!$B3))</f>
        <v>1</v>
      </c>
      <c r="Z3" s="71" cm="1">
        <f t="array" ref="Z3">SUM((Fivethirtyeight!$O:$O='Double round'!Z$2)*(Fivethirtyeight!$Q:$Q='Double round'!$B3))+SUM((Fivethirtyeight!$O:$O='Double round'!Z$2)*(Fivethirtyeight!$R:$R='Double round'!$B3))</f>
        <v>1</v>
      </c>
      <c r="AA3" s="71" cm="1">
        <f t="array" ref="AA3">SUM((Fivethirtyeight!$O:$O='Double round'!AA$2)*(Fivethirtyeight!$Q:$Q='Double round'!$B3))+SUM((Fivethirtyeight!$O:$O='Double round'!AA$2)*(Fivethirtyeight!$R:$R='Double round'!$B3))</f>
        <v>0</v>
      </c>
      <c r="AB3" s="71" cm="1">
        <f t="array" ref="AB3">SUM((Fivethirtyeight!$O:$O='Double round'!AB$2)*(Fivethirtyeight!$Q:$Q='Double round'!$B3))+SUM((Fivethirtyeight!$O:$O='Double round'!AB$2)*(Fivethirtyeight!$R:$R='Double round'!$B3))</f>
        <v>1</v>
      </c>
      <c r="AC3" s="71" cm="1">
        <f t="array" ref="AC3">SUM((Fivethirtyeight!$O:$O='Double round'!AC$2)*(Fivethirtyeight!$Q:$Q='Double round'!$B3))+SUM((Fivethirtyeight!$O:$O='Double round'!AC$2)*(Fivethirtyeight!$R:$R='Double round'!$B3))</f>
        <v>1</v>
      </c>
      <c r="AD3" s="71" cm="1">
        <f t="array" ref="AD3">SUM((Fivethirtyeight!$O:$O='Double round'!AD$2)*(Fivethirtyeight!$Q:$Q='Double round'!$B3))+SUM((Fivethirtyeight!$O:$O='Double round'!AD$2)*(Fivethirtyeight!$R:$R='Double round'!$B3))</f>
        <v>2</v>
      </c>
      <c r="AE3" s="71" cm="1">
        <f t="array" ref="AE3">SUM((Fivethirtyeight!$O:$O='Double round'!AE$2)*(Fivethirtyeight!$Q:$Q='Double round'!$B3))+SUM((Fivethirtyeight!$O:$O='Double round'!AE$2)*(Fivethirtyeight!$R:$R='Double round'!$B3))</f>
        <v>1</v>
      </c>
      <c r="AF3" s="71" cm="1">
        <f t="array" ref="AF3">SUM((Fivethirtyeight!$O:$O='Double round'!AF$2)*(Fivethirtyeight!$Q:$Q='Double round'!$B3))+SUM((Fivethirtyeight!$O:$O='Double round'!AF$2)*(Fivethirtyeight!$R:$R='Double round'!$B3))</f>
        <v>1</v>
      </c>
      <c r="AG3" s="71" cm="1">
        <f t="array" ref="AG3">SUM((Fivethirtyeight!$O:$O='Double round'!AG$2)*(Fivethirtyeight!$Q:$Q='Double round'!$B3))+SUM((Fivethirtyeight!$O:$O='Double round'!AG$2)*(Fivethirtyeight!$R:$R='Double round'!$B3))</f>
        <v>1</v>
      </c>
      <c r="AH3" s="71" cm="1">
        <f t="array" ref="AH3">SUM((Fivethirtyeight!$O:$O='Double round'!AH$2)*(Fivethirtyeight!$Q:$Q='Double round'!$B3))+SUM((Fivethirtyeight!$O:$O='Double round'!AH$2)*(Fivethirtyeight!$R:$R='Double round'!$B3))</f>
        <v>2</v>
      </c>
      <c r="AI3" s="71" cm="1">
        <f t="array" ref="AI3">SUM((Fivethirtyeight!$O:$O='Double round'!AI$2)*(Fivethirtyeight!$Q:$Q='Double round'!$B3))+SUM((Fivethirtyeight!$O:$O='Double round'!AI$2)*(Fivethirtyeight!$R:$R='Double round'!$B3))</f>
        <v>1</v>
      </c>
      <c r="AJ3" s="71" cm="1">
        <f t="array" ref="AJ3">SUM((Fivethirtyeight!$O:$O='Double round'!AJ$2)*(Fivethirtyeight!$Q:$Q='Double round'!$B3))+SUM((Fivethirtyeight!$O:$O='Double round'!AJ$2)*(Fivethirtyeight!$R:$R='Double round'!$B3))</f>
        <v>2</v>
      </c>
      <c r="AK3" s="71" cm="1">
        <f t="array" ref="AK3">SUM((Fivethirtyeight!$O:$O='Double round'!AK$2)*(Fivethirtyeight!$Q:$Q='Double round'!$B3))+SUM((Fivethirtyeight!$O:$O='Double round'!AK$2)*(Fivethirtyeight!$R:$R='Double round'!$B3))</f>
        <v>0</v>
      </c>
      <c r="AL3" s="71" cm="1">
        <f t="array" ref="AL3">SUM((Fivethirtyeight!$O:$O='Double round'!AL$2)*(Fivethirtyeight!$Q:$Q='Double round'!$B3))+SUM((Fivethirtyeight!$O:$O='Double round'!AL$2)*(Fivethirtyeight!$R:$R='Double round'!$B3))</f>
        <v>0</v>
      </c>
      <c r="AM3" s="71" cm="1">
        <f t="array" ref="AM3">SUM((Fivethirtyeight!$O:$O='Double round'!AM$2)*(Fivethirtyeight!$Q:$Q='Double round'!$B3))+SUM((Fivethirtyeight!$O:$O='Double round'!AM$2)*(Fivethirtyeight!$R:$R='Double round'!$B3))</f>
        <v>1</v>
      </c>
      <c r="AN3" s="71" cm="1">
        <f t="array" ref="AN3">SUM((Fivethirtyeight!$O:$O='Double round'!AN$2)*(Fivethirtyeight!$Q:$Q='Double round'!$B3))+SUM((Fivethirtyeight!$O:$O='Double round'!AN$2)*(Fivethirtyeight!$R:$R='Double round'!$B3))</f>
        <v>1</v>
      </c>
    </row>
    <row r="4" spans="2:40" x14ac:dyDescent="0.3">
      <c r="B4" s="72" t="s">
        <v>9</v>
      </c>
      <c r="C4" s="73" cm="1">
        <f t="array" ref="C4">SUM((Fivethirtyeight!$O:$O='Double round'!C$2)*(Fivethirtyeight!$Q:$Q='Double round'!$B4))+SUM((Fivethirtyeight!$O:$O='Double round'!C$2)*(Fivethirtyeight!$R:$R='Double round'!$B4))</f>
        <v>0</v>
      </c>
      <c r="D4" s="73" cm="1">
        <f t="array" ref="D4">SUM((Fivethirtyeight!$O:$O='Double round'!D$2)*(Fivethirtyeight!$Q:$Q='Double round'!$B4))+SUM((Fivethirtyeight!$O:$O='Double round'!D$2)*(Fivethirtyeight!$R:$R='Double round'!$B4))</f>
        <v>1</v>
      </c>
      <c r="E4" s="73" cm="1">
        <f t="array" ref="E4">SUM((Fivethirtyeight!$O:$O='Double round'!E$2)*(Fivethirtyeight!$Q:$Q='Double round'!$B4))+SUM((Fivethirtyeight!$O:$O='Double round'!E$2)*(Fivethirtyeight!$R:$R='Double round'!$B4))</f>
        <v>1</v>
      </c>
      <c r="F4" s="73" cm="1">
        <f t="array" ref="F4">SUM((Fivethirtyeight!$O:$O='Double round'!F$2)*(Fivethirtyeight!$Q:$Q='Double round'!$B4))+SUM((Fivethirtyeight!$O:$O='Double round'!F$2)*(Fivethirtyeight!$R:$R='Double round'!$B4))</f>
        <v>1</v>
      </c>
      <c r="G4" s="73" cm="1">
        <f t="array" ref="G4">SUM((Fivethirtyeight!$O:$O='Double round'!G$2)*(Fivethirtyeight!$Q:$Q='Double round'!$B4))+SUM((Fivethirtyeight!$O:$O='Double round'!G$2)*(Fivethirtyeight!$R:$R='Double round'!$B4))</f>
        <v>1</v>
      </c>
      <c r="H4" s="73" cm="1">
        <f t="array" ref="H4">SUM((Fivethirtyeight!$O:$O='Double round'!H$2)*(Fivethirtyeight!$Q:$Q='Double round'!$B4))+SUM((Fivethirtyeight!$O:$O='Double round'!H$2)*(Fivethirtyeight!$R:$R='Double round'!$B4))</f>
        <v>1</v>
      </c>
      <c r="I4" s="73" cm="1">
        <f t="array" ref="I4">SUM((Fivethirtyeight!$O:$O='Double round'!I$2)*(Fivethirtyeight!$Q:$Q='Double round'!$B4))+SUM((Fivethirtyeight!$O:$O='Double round'!I$2)*(Fivethirtyeight!$R:$R='Double round'!$B4))</f>
        <v>1</v>
      </c>
      <c r="J4" s="73" cm="1">
        <f t="array" ref="J4">SUM((Fivethirtyeight!$O:$O='Double round'!J$2)*(Fivethirtyeight!$Q:$Q='Double round'!$B4))+SUM((Fivethirtyeight!$O:$O='Double round'!J$2)*(Fivethirtyeight!$R:$R='Double round'!$B4))</f>
        <v>1</v>
      </c>
      <c r="K4" s="73" cm="1">
        <f t="array" ref="K4">SUM((Fivethirtyeight!$O:$O='Double round'!K$2)*(Fivethirtyeight!$Q:$Q='Double round'!$B4))+SUM((Fivethirtyeight!$O:$O='Double round'!K$2)*(Fivethirtyeight!$R:$R='Double round'!$B4))</f>
        <v>1</v>
      </c>
      <c r="L4" s="73" cm="1">
        <f t="array" ref="L4">SUM((Fivethirtyeight!$O:$O='Double round'!L$2)*(Fivethirtyeight!$Q:$Q='Double round'!$B4))+SUM((Fivethirtyeight!$O:$O='Double round'!L$2)*(Fivethirtyeight!$R:$R='Double round'!$B4))</f>
        <v>1</v>
      </c>
      <c r="M4" s="73" cm="1">
        <f t="array" ref="M4">SUM((Fivethirtyeight!$O:$O='Double round'!M$2)*(Fivethirtyeight!$Q:$Q='Double round'!$B4))+SUM((Fivethirtyeight!$O:$O='Double round'!M$2)*(Fivethirtyeight!$R:$R='Double round'!$B4))</f>
        <v>0</v>
      </c>
      <c r="N4" s="73" cm="1">
        <f t="array" ref="N4">SUM((Fivethirtyeight!$O:$O='Double round'!N$2)*(Fivethirtyeight!$Q:$Q='Double round'!$B4))+SUM((Fivethirtyeight!$O:$O='Double round'!N$2)*(Fivethirtyeight!$R:$R='Double round'!$B4))</f>
        <v>1</v>
      </c>
      <c r="O4" s="73" cm="1">
        <f t="array" ref="O4">SUM((Fivethirtyeight!$O:$O='Double round'!O$2)*(Fivethirtyeight!$Q:$Q='Double round'!$B4))+SUM((Fivethirtyeight!$O:$O='Double round'!O$2)*(Fivethirtyeight!$R:$R='Double round'!$B4))</f>
        <v>1</v>
      </c>
      <c r="P4" s="73" cm="1">
        <f t="array" ref="P4">SUM((Fivethirtyeight!$O:$O='Double round'!P$2)*(Fivethirtyeight!$Q:$Q='Double round'!$B4))+SUM((Fivethirtyeight!$O:$O='Double round'!P$2)*(Fivethirtyeight!$R:$R='Double round'!$B4))</f>
        <v>1</v>
      </c>
      <c r="Q4" s="73" cm="1">
        <f t="array" ref="Q4">SUM((Fivethirtyeight!$O:$O='Double round'!Q$2)*(Fivethirtyeight!$Q:$Q='Double round'!$B4))+SUM((Fivethirtyeight!$O:$O='Double round'!Q$2)*(Fivethirtyeight!$R:$R='Double round'!$B4))</f>
        <v>2</v>
      </c>
      <c r="R4" s="73" cm="1">
        <f t="array" ref="R4">SUM((Fivethirtyeight!$O:$O='Double round'!R$2)*(Fivethirtyeight!$Q:$Q='Double round'!$B4))+SUM((Fivethirtyeight!$O:$O='Double round'!R$2)*(Fivethirtyeight!$R:$R='Double round'!$B4))</f>
        <v>1</v>
      </c>
      <c r="S4" s="73" cm="1">
        <f t="array" ref="S4">SUM((Fivethirtyeight!$O:$O='Double round'!S$2)*(Fivethirtyeight!$Q:$Q='Double round'!$B4))+SUM((Fivethirtyeight!$O:$O='Double round'!S$2)*(Fivethirtyeight!$R:$R='Double round'!$B4))</f>
        <v>0</v>
      </c>
      <c r="T4" s="73" cm="1">
        <f t="array" ref="T4">SUM((Fivethirtyeight!$O:$O='Double round'!T$2)*(Fivethirtyeight!$Q:$Q='Double round'!$B4))+SUM((Fivethirtyeight!$O:$O='Double round'!T$2)*(Fivethirtyeight!$R:$R='Double round'!$B4))</f>
        <v>1</v>
      </c>
      <c r="U4" s="73" cm="1">
        <f t="array" ref="U4">SUM((Fivethirtyeight!$O:$O='Double round'!U$2)*(Fivethirtyeight!$Q:$Q='Double round'!$B4))+SUM((Fivethirtyeight!$O:$O='Double round'!U$2)*(Fivethirtyeight!$R:$R='Double round'!$B4))</f>
        <v>1</v>
      </c>
      <c r="V4" s="73" cm="1">
        <f t="array" ref="V4">SUM((Fivethirtyeight!$O:$O='Double round'!V$2)*(Fivethirtyeight!$Q:$Q='Double round'!$B4))+SUM((Fivethirtyeight!$O:$O='Double round'!V$2)*(Fivethirtyeight!$R:$R='Double round'!$B4))</f>
        <v>1</v>
      </c>
      <c r="W4" s="73" cm="1">
        <f t="array" ref="W4">SUM((Fivethirtyeight!$O:$O='Double round'!W$2)*(Fivethirtyeight!$Q:$Q='Double round'!$B4))+SUM((Fivethirtyeight!$O:$O='Double round'!W$2)*(Fivethirtyeight!$R:$R='Double round'!$B4))</f>
        <v>1</v>
      </c>
      <c r="X4" s="73" cm="1">
        <f t="array" ref="X4">SUM((Fivethirtyeight!$O:$O='Double round'!X$2)*(Fivethirtyeight!$Q:$Q='Double round'!$B4))+SUM((Fivethirtyeight!$O:$O='Double round'!X$2)*(Fivethirtyeight!$R:$R='Double round'!$B4))</f>
        <v>1</v>
      </c>
      <c r="Y4" s="73" cm="1">
        <f t="array" ref="Y4">SUM((Fivethirtyeight!$O:$O='Double round'!Y$2)*(Fivethirtyeight!$Q:$Q='Double round'!$B4))+SUM((Fivethirtyeight!$O:$O='Double round'!Y$2)*(Fivethirtyeight!$R:$R='Double round'!$B4))</f>
        <v>1</v>
      </c>
      <c r="Z4" s="73" cm="1">
        <f t="array" ref="Z4">SUM((Fivethirtyeight!$O:$O='Double round'!Z$2)*(Fivethirtyeight!$Q:$Q='Double round'!$B4))+SUM((Fivethirtyeight!$O:$O='Double round'!Z$2)*(Fivethirtyeight!$R:$R='Double round'!$B4))</f>
        <v>1</v>
      </c>
      <c r="AA4" s="73" cm="1">
        <f t="array" ref="AA4">SUM((Fivethirtyeight!$O:$O='Double round'!AA$2)*(Fivethirtyeight!$Q:$Q='Double round'!$B4))+SUM((Fivethirtyeight!$O:$O='Double round'!AA$2)*(Fivethirtyeight!$R:$R='Double round'!$B4))</f>
        <v>0</v>
      </c>
      <c r="AB4" s="73" cm="1">
        <f t="array" ref="AB4">SUM((Fivethirtyeight!$O:$O='Double round'!AB$2)*(Fivethirtyeight!$Q:$Q='Double round'!$B4))+SUM((Fivethirtyeight!$O:$O='Double round'!AB$2)*(Fivethirtyeight!$R:$R='Double round'!$B4))</f>
        <v>1</v>
      </c>
      <c r="AC4" s="73" cm="1">
        <f t="array" ref="AC4">SUM((Fivethirtyeight!$O:$O='Double round'!AC$2)*(Fivethirtyeight!$Q:$Q='Double round'!$B4))+SUM((Fivethirtyeight!$O:$O='Double round'!AC$2)*(Fivethirtyeight!$R:$R='Double round'!$B4))</f>
        <v>2</v>
      </c>
      <c r="AD4" s="73" cm="1">
        <f t="array" ref="AD4">SUM((Fivethirtyeight!$O:$O='Double round'!AD$2)*(Fivethirtyeight!$Q:$Q='Double round'!$B4))+SUM((Fivethirtyeight!$O:$O='Double round'!AD$2)*(Fivethirtyeight!$R:$R='Double round'!$B4))</f>
        <v>2</v>
      </c>
      <c r="AE4" s="73" cm="1">
        <f t="array" ref="AE4">SUM((Fivethirtyeight!$O:$O='Double round'!AE$2)*(Fivethirtyeight!$Q:$Q='Double round'!$B4))+SUM((Fivethirtyeight!$O:$O='Double round'!AE$2)*(Fivethirtyeight!$R:$R='Double round'!$B4))</f>
        <v>1</v>
      </c>
      <c r="AF4" s="73" cm="1">
        <f t="array" ref="AF4">SUM((Fivethirtyeight!$O:$O='Double round'!AF$2)*(Fivethirtyeight!$Q:$Q='Double round'!$B4))+SUM((Fivethirtyeight!$O:$O='Double round'!AF$2)*(Fivethirtyeight!$R:$R='Double round'!$B4))</f>
        <v>1</v>
      </c>
      <c r="AG4" s="73" cm="1">
        <f t="array" ref="AG4">SUM((Fivethirtyeight!$O:$O='Double round'!AG$2)*(Fivethirtyeight!$Q:$Q='Double round'!$B4))+SUM((Fivethirtyeight!$O:$O='Double round'!AG$2)*(Fivethirtyeight!$R:$R='Double round'!$B4))</f>
        <v>1</v>
      </c>
      <c r="AH4" s="73" cm="1">
        <f t="array" ref="AH4">SUM((Fivethirtyeight!$O:$O='Double round'!AH$2)*(Fivethirtyeight!$Q:$Q='Double round'!$B4))+SUM((Fivethirtyeight!$O:$O='Double round'!AH$2)*(Fivethirtyeight!$R:$R='Double round'!$B4))</f>
        <v>2</v>
      </c>
      <c r="AI4" s="73" cm="1">
        <f t="array" ref="AI4">SUM((Fivethirtyeight!$O:$O='Double round'!AI$2)*(Fivethirtyeight!$Q:$Q='Double round'!$B4))+SUM((Fivethirtyeight!$O:$O='Double round'!AI$2)*(Fivethirtyeight!$R:$R='Double round'!$B4))</f>
        <v>1</v>
      </c>
      <c r="AJ4" s="73" cm="1">
        <f t="array" ref="AJ4">SUM((Fivethirtyeight!$O:$O='Double round'!AJ$2)*(Fivethirtyeight!$Q:$Q='Double round'!$B4))+SUM((Fivethirtyeight!$O:$O='Double round'!AJ$2)*(Fivethirtyeight!$R:$R='Double round'!$B4))</f>
        <v>1</v>
      </c>
      <c r="AK4" s="73" cm="1">
        <f t="array" ref="AK4">SUM((Fivethirtyeight!$O:$O='Double round'!AK$2)*(Fivethirtyeight!$Q:$Q='Double round'!$B4))+SUM((Fivethirtyeight!$O:$O='Double round'!AK$2)*(Fivethirtyeight!$R:$R='Double round'!$B4))</f>
        <v>0</v>
      </c>
      <c r="AL4" s="73" cm="1">
        <f t="array" ref="AL4">SUM((Fivethirtyeight!$O:$O='Double round'!AL$2)*(Fivethirtyeight!$Q:$Q='Double round'!$B4))+SUM((Fivethirtyeight!$O:$O='Double round'!AL$2)*(Fivethirtyeight!$R:$R='Double round'!$B4))</f>
        <v>2</v>
      </c>
      <c r="AM4" s="73" cm="1">
        <f t="array" ref="AM4">SUM((Fivethirtyeight!$O:$O='Double round'!AM$2)*(Fivethirtyeight!$Q:$Q='Double round'!$B4))+SUM((Fivethirtyeight!$O:$O='Double round'!AM$2)*(Fivethirtyeight!$R:$R='Double round'!$B4))</f>
        <v>1</v>
      </c>
      <c r="AN4" s="73" cm="1">
        <f t="array" ref="AN4">SUM((Fivethirtyeight!$O:$O='Double round'!AN$2)*(Fivethirtyeight!$Q:$Q='Double round'!$B4))+SUM((Fivethirtyeight!$O:$O='Double round'!AN$2)*(Fivethirtyeight!$R:$R='Double round'!$B4))</f>
        <v>1</v>
      </c>
    </row>
    <row r="5" spans="2:40" x14ac:dyDescent="0.3">
      <c r="B5" s="72" t="s">
        <v>25</v>
      </c>
      <c r="C5" s="73" cm="1">
        <f t="array" ref="C5">SUM((Fivethirtyeight!$O:$O='Double round'!C$2)*(Fivethirtyeight!$Q:$Q='Double round'!$B5))+SUM((Fivethirtyeight!$O:$O='Double round'!C$2)*(Fivethirtyeight!$R:$R='Double round'!$B5))</f>
        <v>1</v>
      </c>
      <c r="D5" s="73" cm="1">
        <f t="array" ref="D5">SUM((Fivethirtyeight!$O:$O='Double round'!D$2)*(Fivethirtyeight!$Q:$Q='Double round'!$B5))+SUM((Fivethirtyeight!$O:$O='Double round'!D$2)*(Fivethirtyeight!$R:$R='Double round'!$B5))</f>
        <v>1</v>
      </c>
      <c r="E5" s="73" cm="1">
        <f t="array" ref="E5">SUM((Fivethirtyeight!$O:$O='Double round'!E$2)*(Fivethirtyeight!$Q:$Q='Double round'!$B5))+SUM((Fivethirtyeight!$O:$O='Double round'!E$2)*(Fivethirtyeight!$R:$R='Double round'!$B5))</f>
        <v>1</v>
      </c>
      <c r="F5" s="73" cm="1">
        <f t="array" ref="F5">SUM((Fivethirtyeight!$O:$O='Double round'!F$2)*(Fivethirtyeight!$Q:$Q='Double round'!$B5))+SUM((Fivethirtyeight!$O:$O='Double round'!F$2)*(Fivethirtyeight!$R:$R='Double round'!$B5))</f>
        <v>1</v>
      </c>
      <c r="G5" s="73" cm="1">
        <f t="array" ref="G5">SUM((Fivethirtyeight!$O:$O='Double round'!G$2)*(Fivethirtyeight!$Q:$Q='Double round'!$B5))+SUM((Fivethirtyeight!$O:$O='Double round'!G$2)*(Fivethirtyeight!$R:$R='Double round'!$B5))</f>
        <v>1</v>
      </c>
      <c r="H5" s="73" cm="1">
        <f t="array" ref="H5">SUM((Fivethirtyeight!$O:$O='Double round'!H$2)*(Fivethirtyeight!$Q:$Q='Double round'!$B5))+SUM((Fivethirtyeight!$O:$O='Double round'!H$2)*(Fivethirtyeight!$R:$R='Double round'!$B5))</f>
        <v>1</v>
      </c>
      <c r="I5" s="73" cm="1">
        <f t="array" ref="I5">SUM((Fivethirtyeight!$O:$O='Double round'!I$2)*(Fivethirtyeight!$Q:$Q='Double round'!$B5))+SUM((Fivethirtyeight!$O:$O='Double round'!I$2)*(Fivethirtyeight!$R:$R='Double round'!$B5))</f>
        <v>1</v>
      </c>
      <c r="J5" s="73" cm="1">
        <f t="array" ref="J5">SUM((Fivethirtyeight!$O:$O='Double round'!J$2)*(Fivethirtyeight!$Q:$Q='Double round'!$B5))+SUM((Fivethirtyeight!$O:$O='Double round'!J$2)*(Fivethirtyeight!$R:$R='Double round'!$B5))</f>
        <v>1</v>
      </c>
      <c r="K5" s="73" cm="1">
        <f t="array" ref="K5">SUM((Fivethirtyeight!$O:$O='Double round'!K$2)*(Fivethirtyeight!$Q:$Q='Double round'!$B5))+SUM((Fivethirtyeight!$O:$O='Double round'!K$2)*(Fivethirtyeight!$R:$R='Double round'!$B5))</f>
        <v>1</v>
      </c>
      <c r="L5" s="73" cm="1">
        <f t="array" ref="L5">SUM((Fivethirtyeight!$O:$O='Double round'!L$2)*(Fivethirtyeight!$Q:$Q='Double round'!$B5))+SUM((Fivethirtyeight!$O:$O='Double round'!L$2)*(Fivethirtyeight!$R:$R='Double round'!$B5))</f>
        <v>1</v>
      </c>
      <c r="M5" s="73" cm="1">
        <f t="array" ref="M5">SUM((Fivethirtyeight!$O:$O='Double round'!M$2)*(Fivethirtyeight!$Q:$Q='Double round'!$B5))+SUM((Fivethirtyeight!$O:$O='Double round'!M$2)*(Fivethirtyeight!$R:$R='Double round'!$B5))</f>
        <v>1</v>
      </c>
      <c r="N5" s="73" cm="1">
        <f t="array" ref="N5">SUM((Fivethirtyeight!$O:$O='Double round'!N$2)*(Fivethirtyeight!$Q:$Q='Double round'!$B5))+SUM((Fivethirtyeight!$O:$O='Double round'!N$2)*(Fivethirtyeight!$R:$R='Double round'!$B5))</f>
        <v>1</v>
      </c>
      <c r="O5" s="73" cm="1">
        <f t="array" ref="O5">SUM((Fivethirtyeight!$O:$O='Double round'!O$2)*(Fivethirtyeight!$Q:$Q='Double round'!$B5))+SUM((Fivethirtyeight!$O:$O='Double round'!O$2)*(Fivethirtyeight!$R:$R='Double round'!$B5))</f>
        <v>1</v>
      </c>
      <c r="P5" s="73" cm="1">
        <f t="array" ref="P5">SUM((Fivethirtyeight!$O:$O='Double round'!P$2)*(Fivethirtyeight!$Q:$Q='Double round'!$B5))+SUM((Fivethirtyeight!$O:$O='Double round'!P$2)*(Fivethirtyeight!$R:$R='Double round'!$B5))</f>
        <v>1</v>
      </c>
      <c r="Q5" s="73" cm="1">
        <f t="array" ref="Q5">SUM((Fivethirtyeight!$O:$O='Double round'!Q$2)*(Fivethirtyeight!$Q:$Q='Double round'!$B5))+SUM((Fivethirtyeight!$O:$O='Double round'!Q$2)*(Fivethirtyeight!$R:$R='Double round'!$B5))</f>
        <v>2</v>
      </c>
      <c r="R5" s="73" cm="1">
        <f t="array" ref="R5">SUM((Fivethirtyeight!$O:$O='Double round'!R$2)*(Fivethirtyeight!$Q:$Q='Double round'!$B5))+SUM((Fivethirtyeight!$O:$O='Double round'!R$2)*(Fivethirtyeight!$R:$R='Double round'!$B5))</f>
        <v>1</v>
      </c>
      <c r="S5" s="73" cm="1">
        <f t="array" ref="S5">SUM((Fivethirtyeight!$O:$O='Double round'!S$2)*(Fivethirtyeight!$Q:$Q='Double round'!$B5))+SUM((Fivethirtyeight!$O:$O='Double round'!S$2)*(Fivethirtyeight!$R:$R='Double round'!$B5))</f>
        <v>1</v>
      </c>
      <c r="T5" s="73" cm="1">
        <f t="array" ref="T5">SUM((Fivethirtyeight!$O:$O='Double round'!T$2)*(Fivethirtyeight!$Q:$Q='Double round'!$B5))+SUM((Fivethirtyeight!$O:$O='Double round'!T$2)*(Fivethirtyeight!$R:$R='Double round'!$B5))</f>
        <v>1</v>
      </c>
      <c r="U5" s="73" cm="1">
        <f t="array" ref="U5">SUM((Fivethirtyeight!$O:$O='Double round'!U$2)*(Fivethirtyeight!$Q:$Q='Double round'!$B5))+SUM((Fivethirtyeight!$O:$O='Double round'!U$2)*(Fivethirtyeight!$R:$R='Double round'!$B5))</f>
        <v>0</v>
      </c>
      <c r="V5" s="73" cm="1">
        <f t="array" ref="V5">SUM((Fivethirtyeight!$O:$O='Double round'!V$2)*(Fivethirtyeight!$Q:$Q='Double round'!$B5))+SUM((Fivethirtyeight!$O:$O='Double round'!V$2)*(Fivethirtyeight!$R:$R='Double round'!$B5))</f>
        <v>1</v>
      </c>
      <c r="W5" s="73" cm="1">
        <f t="array" ref="W5">SUM((Fivethirtyeight!$O:$O='Double round'!W$2)*(Fivethirtyeight!$Q:$Q='Double round'!$B5))+SUM((Fivethirtyeight!$O:$O='Double round'!W$2)*(Fivethirtyeight!$R:$R='Double round'!$B5))</f>
        <v>1</v>
      </c>
      <c r="X5" s="73" cm="1">
        <f t="array" ref="X5">SUM((Fivethirtyeight!$O:$O='Double round'!X$2)*(Fivethirtyeight!$Q:$Q='Double round'!$B5))+SUM((Fivethirtyeight!$O:$O='Double round'!X$2)*(Fivethirtyeight!$R:$R='Double round'!$B5))</f>
        <v>1</v>
      </c>
      <c r="Y5" s="73" cm="1">
        <f t="array" ref="Y5">SUM((Fivethirtyeight!$O:$O='Double round'!Y$2)*(Fivethirtyeight!$Q:$Q='Double round'!$B5))+SUM((Fivethirtyeight!$O:$O='Double round'!Y$2)*(Fivethirtyeight!$R:$R='Double round'!$B5))</f>
        <v>1</v>
      </c>
      <c r="Z5" s="73" cm="1">
        <f t="array" ref="Z5">SUM((Fivethirtyeight!$O:$O='Double round'!Z$2)*(Fivethirtyeight!$Q:$Q='Double round'!$B5))+SUM((Fivethirtyeight!$O:$O='Double round'!Z$2)*(Fivethirtyeight!$R:$R='Double round'!$B5))</f>
        <v>1</v>
      </c>
      <c r="AA5" s="73" cm="1">
        <f t="array" ref="AA5">SUM((Fivethirtyeight!$O:$O='Double round'!AA$2)*(Fivethirtyeight!$Q:$Q='Double round'!$B5))+SUM((Fivethirtyeight!$O:$O='Double round'!AA$2)*(Fivethirtyeight!$R:$R='Double round'!$B5))</f>
        <v>0</v>
      </c>
      <c r="AB5" s="73" cm="1">
        <f t="array" ref="AB5">SUM((Fivethirtyeight!$O:$O='Double round'!AB$2)*(Fivethirtyeight!$Q:$Q='Double round'!$B5))+SUM((Fivethirtyeight!$O:$O='Double round'!AB$2)*(Fivethirtyeight!$R:$R='Double round'!$B5))</f>
        <v>1</v>
      </c>
      <c r="AC5" s="73" cm="1">
        <f t="array" ref="AC5">SUM((Fivethirtyeight!$O:$O='Double round'!AC$2)*(Fivethirtyeight!$Q:$Q='Double round'!$B5))+SUM((Fivethirtyeight!$O:$O='Double round'!AC$2)*(Fivethirtyeight!$R:$R='Double round'!$B5))</f>
        <v>1</v>
      </c>
      <c r="AD5" s="73" cm="1">
        <f t="array" ref="AD5">SUM((Fivethirtyeight!$O:$O='Double round'!AD$2)*(Fivethirtyeight!$Q:$Q='Double round'!$B5))+SUM((Fivethirtyeight!$O:$O='Double round'!AD$2)*(Fivethirtyeight!$R:$R='Double round'!$B5))</f>
        <v>2</v>
      </c>
      <c r="AE5" s="73" cm="1">
        <f t="array" ref="AE5">SUM((Fivethirtyeight!$O:$O='Double round'!AE$2)*(Fivethirtyeight!$Q:$Q='Double round'!$B5))+SUM((Fivethirtyeight!$O:$O='Double round'!AE$2)*(Fivethirtyeight!$R:$R='Double round'!$B5))</f>
        <v>1</v>
      </c>
      <c r="AF5" s="73" cm="1">
        <f t="array" ref="AF5">SUM((Fivethirtyeight!$O:$O='Double round'!AF$2)*(Fivethirtyeight!$Q:$Q='Double round'!$B5))+SUM((Fivethirtyeight!$O:$O='Double round'!AF$2)*(Fivethirtyeight!$R:$R='Double round'!$B5))</f>
        <v>1</v>
      </c>
      <c r="AG5" s="73" cm="1">
        <f t="array" ref="AG5">SUM((Fivethirtyeight!$O:$O='Double round'!AG$2)*(Fivethirtyeight!$Q:$Q='Double round'!$B5))+SUM((Fivethirtyeight!$O:$O='Double round'!AG$2)*(Fivethirtyeight!$R:$R='Double round'!$B5))</f>
        <v>1</v>
      </c>
      <c r="AH5" s="73" cm="1">
        <f t="array" ref="AH5">SUM((Fivethirtyeight!$O:$O='Double round'!AH$2)*(Fivethirtyeight!$Q:$Q='Double round'!$B5))+SUM((Fivethirtyeight!$O:$O='Double round'!AH$2)*(Fivethirtyeight!$R:$R='Double round'!$B5))</f>
        <v>2</v>
      </c>
      <c r="AI5" s="73" cm="1">
        <f t="array" ref="AI5">SUM((Fivethirtyeight!$O:$O='Double round'!AI$2)*(Fivethirtyeight!$Q:$Q='Double round'!$B5))+SUM((Fivethirtyeight!$O:$O='Double round'!AI$2)*(Fivethirtyeight!$R:$R='Double round'!$B5))</f>
        <v>1</v>
      </c>
      <c r="AJ5" s="73" cm="1">
        <f t="array" ref="AJ5">SUM((Fivethirtyeight!$O:$O='Double round'!AJ$2)*(Fivethirtyeight!$Q:$Q='Double round'!$B5))+SUM((Fivethirtyeight!$O:$O='Double round'!AJ$2)*(Fivethirtyeight!$R:$R='Double round'!$B5))</f>
        <v>1</v>
      </c>
      <c r="AK5" s="73" cm="1">
        <f t="array" ref="AK5">SUM((Fivethirtyeight!$O:$O='Double round'!AK$2)*(Fivethirtyeight!$Q:$Q='Double round'!$B5))+SUM((Fivethirtyeight!$O:$O='Double round'!AK$2)*(Fivethirtyeight!$R:$R='Double round'!$B5))</f>
        <v>0</v>
      </c>
      <c r="AL5" s="73" cm="1">
        <f t="array" ref="AL5">SUM((Fivethirtyeight!$O:$O='Double round'!AL$2)*(Fivethirtyeight!$Q:$Q='Double round'!$B5))+SUM((Fivethirtyeight!$O:$O='Double round'!AL$2)*(Fivethirtyeight!$R:$R='Double round'!$B5))</f>
        <v>1</v>
      </c>
      <c r="AM5" s="73" cm="1">
        <f t="array" ref="AM5">SUM((Fivethirtyeight!$O:$O='Double round'!AM$2)*(Fivethirtyeight!$Q:$Q='Double round'!$B5))+SUM((Fivethirtyeight!$O:$O='Double round'!AM$2)*(Fivethirtyeight!$R:$R='Double round'!$B5))</f>
        <v>1</v>
      </c>
      <c r="AN5" s="73" cm="1">
        <f t="array" ref="AN5">SUM((Fivethirtyeight!$O:$O='Double round'!AN$2)*(Fivethirtyeight!$Q:$Q='Double round'!$B5))+SUM((Fivethirtyeight!$O:$O='Double round'!AN$2)*(Fivethirtyeight!$R:$R='Double round'!$B5))</f>
        <v>1</v>
      </c>
    </row>
    <row r="6" spans="2:40" x14ac:dyDescent="0.3">
      <c r="B6" s="72" t="s">
        <v>11</v>
      </c>
      <c r="C6" s="73" cm="1">
        <f t="array" ref="C6">SUM((Fivethirtyeight!$O:$O='Double round'!C$2)*(Fivethirtyeight!$Q:$Q='Double round'!$B6))+SUM((Fivethirtyeight!$O:$O='Double round'!C$2)*(Fivethirtyeight!$R:$R='Double round'!$B6))</f>
        <v>0</v>
      </c>
      <c r="D6" s="73" cm="1">
        <f t="array" ref="D6">SUM((Fivethirtyeight!$O:$O='Double round'!D$2)*(Fivethirtyeight!$Q:$Q='Double round'!$B6))+SUM((Fivethirtyeight!$O:$O='Double round'!D$2)*(Fivethirtyeight!$R:$R='Double round'!$B6))</f>
        <v>1</v>
      </c>
      <c r="E6" s="73" cm="1">
        <f t="array" ref="E6">SUM((Fivethirtyeight!$O:$O='Double round'!E$2)*(Fivethirtyeight!$Q:$Q='Double round'!$B6))+SUM((Fivethirtyeight!$O:$O='Double round'!E$2)*(Fivethirtyeight!$R:$R='Double round'!$B6))</f>
        <v>1</v>
      </c>
      <c r="F6" s="73" cm="1">
        <f t="array" ref="F6">SUM((Fivethirtyeight!$O:$O='Double round'!F$2)*(Fivethirtyeight!$Q:$Q='Double round'!$B6))+SUM((Fivethirtyeight!$O:$O='Double round'!F$2)*(Fivethirtyeight!$R:$R='Double round'!$B6))</f>
        <v>1</v>
      </c>
      <c r="G6" s="73" cm="1">
        <f t="array" ref="G6">SUM((Fivethirtyeight!$O:$O='Double round'!G$2)*(Fivethirtyeight!$Q:$Q='Double round'!$B6))+SUM((Fivethirtyeight!$O:$O='Double round'!G$2)*(Fivethirtyeight!$R:$R='Double round'!$B6))</f>
        <v>1</v>
      </c>
      <c r="H6" s="73" cm="1">
        <f t="array" ref="H6">SUM((Fivethirtyeight!$O:$O='Double round'!H$2)*(Fivethirtyeight!$Q:$Q='Double round'!$B6))+SUM((Fivethirtyeight!$O:$O='Double round'!H$2)*(Fivethirtyeight!$R:$R='Double round'!$B6))</f>
        <v>1</v>
      </c>
      <c r="I6" s="73" cm="1">
        <f t="array" ref="I6">SUM((Fivethirtyeight!$O:$O='Double round'!I$2)*(Fivethirtyeight!$Q:$Q='Double round'!$B6))+SUM((Fivethirtyeight!$O:$O='Double round'!I$2)*(Fivethirtyeight!$R:$R='Double round'!$B6))</f>
        <v>1</v>
      </c>
      <c r="J6" s="73" cm="1">
        <f t="array" ref="J6">SUM((Fivethirtyeight!$O:$O='Double round'!J$2)*(Fivethirtyeight!$Q:$Q='Double round'!$B6))+SUM((Fivethirtyeight!$O:$O='Double round'!J$2)*(Fivethirtyeight!$R:$R='Double round'!$B6))</f>
        <v>1</v>
      </c>
      <c r="K6" s="73" cm="1">
        <f t="array" ref="K6">SUM((Fivethirtyeight!$O:$O='Double round'!K$2)*(Fivethirtyeight!$Q:$Q='Double round'!$B6))+SUM((Fivethirtyeight!$O:$O='Double round'!K$2)*(Fivethirtyeight!$R:$R='Double round'!$B6))</f>
        <v>1</v>
      </c>
      <c r="L6" s="73" cm="1">
        <f t="array" ref="L6">SUM((Fivethirtyeight!$O:$O='Double round'!L$2)*(Fivethirtyeight!$Q:$Q='Double round'!$B6))+SUM((Fivethirtyeight!$O:$O='Double round'!L$2)*(Fivethirtyeight!$R:$R='Double round'!$B6))</f>
        <v>1</v>
      </c>
      <c r="M6" s="73" cm="1">
        <f t="array" ref="M6">SUM((Fivethirtyeight!$O:$O='Double round'!M$2)*(Fivethirtyeight!$Q:$Q='Double round'!$B6))+SUM((Fivethirtyeight!$O:$O='Double round'!M$2)*(Fivethirtyeight!$R:$R='Double round'!$B6))</f>
        <v>1</v>
      </c>
      <c r="N6" s="73" cm="1">
        <f t="array" ref="N6">SUM((Fivethirtyeight!$O:$O='Double round'!N$2)*(Fivethirtyeight!$Q:$Q='Double round'!$B6))+SUM((Fivethirtyeight!$O:$O='Double round'!N$2)*(Fivethirtyeight!$R:$R='Double round'!$B6))</f>
        <v>1</v>
      </c>
      <c r="O6" s="73" cm="1">
        <f t="array" ref="O6">SUM((Fivethirtyeight!$O:$O='Double round'!O$2)*(Fivethirtyeight!$Q:$Q='Double round'!$B6))+SUM((Fivethirtyeight!$O:$O='Double round'!O$2)*(Fivethirtyeight!$R:$R='Double round'!$B6))</f>
        <v>1</v>
      </c>
      <c r="P6" s="73" cm="1">
        <f t="array" ref="P6">SUM((Fivethirtyeight!$O:$O='Double round'!P$2)*(Fivethirtyeight!$Q:$Q='Double round'!$B6))+SUM((Fivethirtyeight!$O:$O='Double round'!P$2)*(Fivethirtyeight!$R:$R='Double round'!$B6))</f>
        <v>1</v>
      </c>
      <c r="Q6" s="73" cm="1">
        <f t="array" ref="Q6">SUM((Fivethirtyeight!$O:$O='Double round'!Q$2)*(Fivethirtyeight!$Q:$Q='Double round'!$B6))+SUM((Fivethirtyeight!$O:$O='Double round'!Q$2)*(Fivethirtyeight!$R:$R='Double round'!$B6))</f>
        <v>2</v>
      </c>
      <c r="R6" s="73" cm="1">
        <f t="array" ref="R6">SUM((Fivethirtyeight!$O:$O='Double round'!R$2)*(Fivethirtyeight!$Q:$Q='Double round'!$B6))+SUM((Fivethirtyeight!$O:$O='Double round'!R$2)*(Fivethirtyeight!$R:$R='Double round'!$B6))</f>
        <v>0</v>
      </c>
      <c r="S6" s="73" cm="1">
        <f t="array" ref="S6">SUM((Fivethirtyeight!$O:$O='Double round'!S$2)*(Fivethirtyeight!$Q:$Q='Double round'!$B6))+SUM((Fivethirtyeight!$O:$O='Double round'!S$2)*(Fivethirtyeight!$R:$R='Double round'!$B6))</f>
        <v>1</v>
      </c>
      <c r="T6" s="73" cm="1">
        <f t="array" ref="T6">SUM((Fivethirtyeight!$O:$O='Double round'!T$2)*(Fivethirtyeight!$Q:$Q='Double round'!$B6))+SUM((Fivethirtyeight!$O:$O='Double round'!T$2)*(Fivethirtyeight!$R:$R='Double round'!$B6))</f>
        <v>2</v>
      </c>
      <c r="U6" s="73" cm="1">
        <f t="array" ref="U6">SUM((Fivethirtyeight!$O:$O='Double round'!U$2)*(Fivethirtyeight!$Q:$Q='Double round'!$B6))+SUM((Fivethirtyeight!$O:$O='Double round'!U$2)*(Fivethirtyeight!$R:$R='Double round'!$B6))</f>
        <v>0</v>
      </c>
      <c r="V6" s="73" cm="1">
        <f t="array" ref="V6">SUM((Fivethirtyeight!$O:$O='Double round'!V$2)*(Fivethirtyeight!$Q:$Q='Double round'!$B6))+SUM((Fivethirtyeight!$O:$O='Double round'!V$2)*(Fivethirtyeight!$R:$R='Double round'!$B6))</f>
        <v>1</v>
      </c>
      <c r="W6" s="73" cm="1">
        <f t="array" ref="W6">SUM((Fivethirtyeight!$O:$O='Double round'!W$2)*(Fivethirtyeight!$Q:$Q='Double round'!$B6))+SUM((Fivethirtyeight!$O:$O='Double round'!W$2)*(Fivethirtyeight!$R:$R='Double round'!$B6))</f>
        <v>1</v>
      </c>
      <c r="X6" s="73" cm="1">
        <f t="array" ref="X6">SUM((Fivethirtyeight!$O:$O='Double round'!X$2)*(Fivethirtyeight!$Q:$Q='Double round'!$B6))+SUM((Fivethirtyeight!$O:$O='Double round'!X$2)*(Fivethirtyeight!$R:$R='Double round'!$B6))</f>
        <v>1</v>
      </c>
      <c r="Y6" s="73" cm="1">
        <f t="array" ref="Y6">SUM((Fivethirtyeight!$O:$O='Double round'!Y$2)*(Fivethirtyeight!$Q:$Q='Double round'!$B6))+SUM((Fivethirtyeight!$O:$O='Double round'!Y$2)*(Fivethirtyeight!$R:$R='Double round'!$B6))</f>
        <v>1</v>
      </c>
      <c r="Z6" s="73" cm="1">
        <f t="array" ref="Z6">SUM((Fivethirtyeight!$O:$O='Double round'!Z$2)*(Fivethirtyeight!$Q:$Q='Double round'!$B6))+SUM((Fivethirtyeight!$O:$O='Double round'!Z$2)*(Fivethirtyeight!$R:$R='Double round'!$B6))</f>
        <v>1</v>
      </c>
      <c r="AA6" s="73" cm="1">
        <f t="array" ref="AA6">SUM((Fivethirtyeight!$O:$O='Double round'!AA$2)*(Fivethirtyeight!$Q:$Q='Double round'!$B6))+SUM((Fivethirtyeight!$O:$O='Double round'!AA$2)*(Fivethirtyeight!$R:$R='Double round'!$B6))</f>
        <v>1</v>
      </c>
      <c r="AB6" s="73" cm="1">
        <f t="array" ref="AB6">SUM((Fivethirtyeight!$O:$O='Double round'!AB$2)*(Fivethirtyeight!$Q:$Q='Double round'!$B6))+SUM((Fivethirtyeight!$O:$O='Double round'!AB$2)*(Fivethirtyeight!$R:$R='Double round'!$B6))</f>
        <v>1</v>
      </c>
      <c r="AC6" s="73" cm="1">
        <f t="array" ref="AC6">SUM((Fivethirtyeight!$O:$O='Double round'!AC$2)*(Fivethirtyeight!$Q:$Q='Double round'!$B6))+SUM((Fivethirtyeight!$O:$O='Double round'!AC$2)*(Fivethirtyeight!$R:$R='Double round'!$B6))</f>
        <v>2</v>
      </c>
      <c r="AD6" s="73" cm="1">
        <f t="array" ref="AD6">SUM((Fivethirtyeight!$O:$O='Double round'!AD$2)*(Fivethirtyeight!$Q:$Q='Double round'!$B6))+SUM((Fivethirtyeight!$O:$O='Double round'!AD$2)*(Fivethirtyeight!$R:$R='Double round'!$B6))</f>
        <v>2</v>
      </c>
      <c r="AE6" s="73" cm="1">
        <f t="array" ref="AE6">SUM((Fivethirtyeight!$O:$O='Double round'!AE$2)*(Fivethirtyeight!$Q:$Q='Double round'!$B6))+SUM((Fivethirtyeight!$O:$O='Double round'!AE$2)*(Fivethirtyeight!$R:$R='Double round'!$B6))</f>
        <v>0</v>
      </c>
      <c r="AF6" s="73" cm="1">
        <f t="array" ref="AF6">SUM((Fivethirtyeight!$O:$O='Double round'!AF$2)*(Fivethirtyeight!$Q:$Q='Double round'!$B6))+SUM((Fivethirtyeight!$O:$O='Double round'!AF$2)*(Fivethirtyeight!$R:$R='Double round'!$B6))</f>
        <v>1</v>
      </c>
      <c r="AG6" s="73" cm="1">
        <f t="array" ref="AG6">SUM((Fivethirtyeight!$O:$O='Double round'!AG$2)*(Fivethirtyeight!$Q:$Q='Double round'!$B6))+SUM((Fivethirtyeight!$O:$O='Double round'!AG$2)*(Fivethirtyeight!$R:$R='Double round'!$B6))</f>
        <v>1</v>
      </c>
      <c r="AH6" s="73" cm="1">
        <f t="array" ref="AH6">SUM((Fivethirtyeight!$O:$O='Double round'!AH$2)*(Fivethirtyeight!$Q:$Q='Double round'!$B6))+SUM((Fivethirtyeight!$O:$O='Double round'!AH$2)*(Fivethirtyeight!$R:$R='Double round'!$B6))</f>
        <v>2</v>
      </c>
      <c r="AI6" s="73" cm="1">
        <f t="array" ref="AI6">SUM((Fivethirtyeight!$O:$O='Double round'!AI$2)*(Fivethirtyeight!$Q:$Q='Double round'!$B6))+SUM((Fivethirtyeight!$O:$O='Double round'!AI$2)*(Fivethirtyeight!$R:$R='Double round'!$B6))</f>
        <v>1</v>
      </c>
      <c r="AJ6" s="73" cm="1">
        <f t="array" ref="AJ6">SUM((Fivethirtyeight!$O:$O='Double round'!AJ$2)*(Fivethirtyeight!$Q:$Q='Double round'!$B6))+SUM((Fivethirtyeight!$O:$O='Double round'!AJ$2)*(Fivethirtyeight!$R:$R='Double round'!$B6))</f>
        <v>1</v>
      </c>
      <c r="AK6" s="73" cm="1">
        <f t="array" ref="AK6">SUM((Fivethirtyeight!$O:$O='Double round'!AK$2)*(Fivethirtyeight!$Q:$Q='Double round'!$B6))+SUM((Fivethirtyeight!$O:$O='Double round'!AK$2)*(Fivethirtyeight!$R:$R='Double round'!$B6))</f>
        <v>0</v>
      </c>
      <c r="AL6" s="73" cm="1">
        <f t="array" ref="AL6">SUM((Fivethirtyeight!$O:$O='Double round'!AL$2)*(Fivethirtyeight!$Q:$Q='Double round'!$B6))+SUM((Fivethirtyeight!$O:$O='Double round'!AL$2)*(Fivethirtyeight!$R:$R='Double round'!$B6))</f>
        <v>1</v>
      </c>
      <c r="AM6" s="73" cm="1">
        <f t="array" ref="AM6">SUM((Fivethirtyeight!$O:$O='Double round'!AM$2)*(Fivethirtyeight!$Q:$Q='Double round'!$B6))+SUM((Fivethirtyeight!$O:$O='Double round'!AM$2)*(Fivethirtyeight!$R:$R='Double round'!$B6))</f>
        <v>1</v>
      </c>
      <c r="AN6" s="73" cm="1">
        <f t="array" ref="AN6">SUM((Fivethirtyeight!$O:$O='Double round'!AN$2)*(Fivethirtyeight!$Q:$Q='Double round'!$B6))+SUM((Fivethirtyeight!$O:$O='Double round'!AN$2)*(Fivethirtyeight!$R:$R='Double round'!$B6))</f>
        <v>1</v>
      </c>
    </row>
    <row r="7" spans="2:40" x14ac:dyDescent="0.3">
      <c r="B7" s="72" t="s">
        <v>3</v>
      </c>
      <c r="C7" s="73" cm="1">
        <f t="array" ref="C7">SUM((Fivethirtyeight!$O:$O='Double round'!C$2)*(Fivethirtyeight!$Q:$Q='Double round'!$B7))+SUM((Fivethirtyeight!$O:$O='Double round'!C$2)*(Fivethirtyeight!$R:$R='Double round'!$B7))</f>
        <v>1</v>
      </c>
      <c r="D7" s="73" cm="1">
        <f t="array" ref="D7">SUM((Fivethirtyeight!$O:$O='Double round'!D$2)*(Fivethirtyeight!$Q:$Q='Double round'!$B7))+SUM((Fivethirtyeight!$O:$O='Double round'!D$2)*(Fivethirtyeight!$R:$R='Double round'!$B7))</f>
        <v>1</v>
      </c>
      <c r="E7" s="73" cm="1">
        <f t="array" ref="E7">SUM((Fivethirtyeight!$O:$O='Double round'!E$2)*(Fivethirtyeight!$Q:$Q='Double round'!$B7))+SUM((Fivethirtyeight!$O:$O='Double round'!E$2)*(Fivethirtyeight!$R:$R='Double round'!$B7))</f>
        <v>1</v>
      </c>
      <c r="F7" s="73" cm="1">
        <f t="array" ref="F7">SUM((Fivethirtyeight!$O:$O='Double round'!F$2)*(Fivethirtyeight!$Q:$Q='Double round'!$B7))+SUM((Fivethirtyeight!$O:$O='Double round'!F$2)*(Fivethirtyeight!$R:$R='Double round'!$B7))</f>
        <v>1</v>
      </c>
      <c r="G7" s="73" cm="1">
        <f t="array" ref="G7">SUM((Fivethirtyeight!$O:$O='Double round'!G$2)*(Fivethirtyeight!$Q:$Q='Double round'!$B7))+SUM((Fivethirtyeight!$O:$O='Double round'!G$2)*(Fivethirtyeight!$R:$R='Double round'!$B7))</f>
        <v>1</v>
      </c>
      <c r="H7" s="73" cm="1">
        <f t="array" ref="H7">SUM((Fivethirtyeight!$O:$O='Double round'!H$2)*(Fivethirtyeight!$Q:$Q='Double round'!$B7))+SUM((Fivethirtyeight!$O:$O='Double round'!H$2)*(Fivethirtyeight!$R:$R='Double round'!$B7))</f>
        <v>1</v>
      </c>
      <c r="I7" s="73" cm="1">
        <f t="array" ref="I7">SUM((Fivethirtyeight!$O:$O='Double round'!I$2)*(Fivethirtyeight!$Q:$Q='Double round'!$B7))+SUM((Fivethirtyeight!$O:$O='Double round'!I$2)*(Fivethirtyeight!$R:$R='Double round'!$B7))</f>
        <v>1</v>
      </c>
      <c r="J7" s="73" cm="1">
        <f t="array" ref="J7">SUM((Fivethirtyeight!$O:$O='Double round'!J$2)*(Fivethirtyeight!$Q:$Q='Double round'!$B7))+SUM((Fivethirtyeight!$O:$O='Double round'!J$2)*(Fivethirtyeight!$R:$R='Double round'!$B7))</f>
        <v>1</v>
      </c>
      <c r="K7" s="73" cm="1">
        <f t="array" ref="K7">SUM((Fivethirtyeight!$O:$O='Double round'!K$2)*(Fivethirtyeight!$Q:$Q='Double round'!$B7))+SUM((Fivethirtyeight!$O:$O='Double round'!K$2)*(Fivethirtyeight!$R:$R='Double round'!$B7))</f>
        <v>1</v>
      </c>
      <c r="L7" s="73" cm="1">
        <f t="array" ref="L7">SUM((Fivethirtyeight!$O:$O='Double round'!L$2)*(Fivethirtyeight!$Q:$Q='Double round'!$B7))+SUM((Fivethirtyeight!$O:$O='Double round'!L$2)*(Fivethirtyeight!$R:$R='Double round'!$B7))</f>
        <v>1</v>
      </c>
      <c r="M7" s="73" cm="1">
        <f t="array" ref="M7">SUM((Fivethirtyeight!$O:$O='Double round'!M$2)*(Fivethirtyeight!$Q:$Q='Double round'!$B7))+SUM((Fivethirtyeight!$O:$O='Double round'!M$2)*(Fivethirtyeight!$R:$R='Double round'!$B7))</f>
        <v>1</v>
      </c>
      <c r="N7" s="73" cm="1">
        <f t="array" ref="N7">SUM((Fivethirtyeight!$O:$O='Double round'!N$2)*(Fivethirtyeight!$Q:$Q='Double round'!$B7))+SUM((Fivethirtyeight!$O:$O='Double round'!N$2)*(Fivethirtyeight!$R:$R='Double round'!$B7))</f>
        <v>1</v>
      </c>
      <c r="O7" s="73" cm="1">
        <f t="array" ref="O7">SUM((Fivethirtyeight!$O:$O='Double round'!O$2)*(Fivethirtyeight!$Q:$Q='Double round'!$B7))+SUM((Fivethirtyeight!$O:$O='Double round'!O$2)*(Fivethirtyeight!$R:$R='Double round'!$B7))</f>
        <v>1</v>
      </c>
      <c r="P7" s="73" cm="1">
        <f t="array" ref="P7">SUM((Fivethirtyeight!$O:$O='Double round'!P$2)*(Fivethirtyeight!$Q:$Q='Double round'!$B7))+SUM((Fivethirtyeight!$O:$O='Double round'!P$2)*(Fivethirtyeight!$R:$R='Double round'!$B7))</f>
        <v>1</v>
      </c>
      <c r="Q7" s="73" cm="1">
        <f t="array" ref="Q7">SUM((Fivethirtyeight!$O:$O='Double round'!Q$2)*(Fivethirtyeight!$Q:$Q='Double round'!$B7))+SUM((Fivethirtyeight!$O:$O='Double round'!Q$2)*(Fivethirtyeight!$R:$R='Double round'!$B7))</f>
        <v>2</v>
      </c>
      <c r="R7" s="73" cm="1">
        <f t="array" ref="R7">SUM((Fivethirtyeight!$O:$O='Double round'!R$2)*(Fivethirtyeight!$Q:$Q='Double round'!$B7))+SUM((Fivethirtyeight!$O:$O='Double round'!R$2)*(Fivethirtyeight!$R:$R='Double round'!$B7))</f>
        <v>1</v>
      </c>
      <c r="S7" s="73" cm="1">
        <f t="array" ref="S7">SUM((Fivethirtyeight!$O:$O='Double round'!S$2)*(Fivethirtyeight!$Q:$Q='Double round'!$B7))+SUM((Fivethirtyeight!$O:$O='Double round'!S$2)*(Fivethirtyeight!$R:$R='Double round'!$B7))</f>
        <v>0</v>
      </c>
      <c r="T7" s="73" cm="1">
        <f t="array" ref="T7">SUM((Fivethirtyeight!$O:$O='Double round'!T$2)*(Fivethirtyeight!$Q:$Q='Double round'!$B7))+SUM((Fivethirtyeight!$O:$O='Double round'!T$2)*(Fivethirtyeight!$R:$R='Double round'!$B7))</f>
        <v>2</v>
      </c>
      <c r="U7" s="73" cm="1">
        <f t="array" ref="U7">SUM((Fivethirtyeight!$O:$O='Double round'!U$2)*(Fivethirtyeight!$Q:$Q='Double round'!$B7))+SUM((Fivethirtyeight!$O:$O='Double round'!U$2)*(Fivethirtyeight!$R:$R='Double round'!$B7))</f>
        <v>0</v>
      </c>
      <c r="V7" s="73" cm="1">
        <f t="array" ref="V7">SUM((Fivethirtyeight!$O:$O='Double round'!V$2)*(Fivethirtyeight!$Q:$Q='Double round'!$B7))+SUM((Fivethirtyeight!$O:$O='Double round'!V$2)*(Fivethirtyeight!$R:$R='Double round'!$B7))</f>
        <v>1</v>
      </c>
      <c r="W7" s="73" cm="1">
        <f t="array" ref="W7">SUM((Fivethirtyeight!$O:$O='Double round'!W$2)*(Fivethirtyeight!$Q:$Q='Double round'!$B7))+SUM((Fivethirtyeight!$O:$O='Double round'!W$2)*(Fivethirtyeight!$R:$R='Double round'!$B7))</f>
        <v>1</v>
      </c>
      <c r="X7" s="73" cm="1">
        <f t="array" ref="X7">SUM((Fivethirtyeight!$O:$O='Double round'!X$2)*(Fivethirtyeight!$Q:$Q='Double round'!$B7))+SUM((Fivethirtyeight!$O:$O='Double round'!X$2)*(Fivethirtyeight!$R:$R='Double round'!$B7))</f>
        <v>1</v>
      </c>
      <c r="Y7" s="73" cm="1">
        <f t="array" ref="Y7">SUM((Fivethirtyeight!$O:$O='Double round'!Y$2)*(Fivethirtyeight!$Q:$Q='Double round'!$B7))+SUM((Fivethirtyeight!$O:$O='Double round'!Y$2)*(Fivethirtyeight!$R:$R='Double round'!$B7))</f>
        <v>1</v>
      </c>
      <c r="Z7" s="73" cm="1">
        <f t="array" ref="Z7">SUM((Fivethirtyeight!$O:$O='Double round'!Z$2)*(Fivethirtyeight!$Q:$Q='Double round'!$B7))+SUM((Fivethirtyeight!$O:$O='Double round'!Z$2)*(Fivethirtyeight!$R:$R='Double round'!$B7))</f>
        <v>1</v>
      </c>
      <c r="AA7" s="73" cm="1">
        <f t="array" ref="AA7">SUM((Fivethirtyeight!$O:$O='Double round'!AA$2)*(Fivethirtyeight!$Q:$Q='Double round'!$B7))+SUM((Fivethirtyeight!$O:$O='Double round'!AA$2)*(Fivethirtyeight!$R:$R='Double round'!$B7))</f>
        <v>0</v>
      </c>
      <c r="AB7" s="73" cm="1">
        <f t="array" ref="AB7">SUM((Fivethirtyeight!$O:$O='Double round'!AB$2)*(Fivethirtyeight!$Q:$Q='Double round'!$B7))+SUM((Fivethirtyeight!$O:$O='Double round'!AB$2)*(Fivethirtyeight!$R:$R='Double round'!$B7))</f>
        <v>1</v>
      </c>
      <c r="AC7" s="73" cm="1">
        <f t="array" ref="AC7">SUM((Fivethirtyeight!$O:$O='Double round'!AC$2)*(Fivethirtyeight!$Q:$Q='Double round'!$B7))+SUM((Fivethirtyeight!$O:$O='Double round'!AC$2)*(Fivethirtyeight!$R:$R='Double round'!$B7))</f>
        <v>2</v>
      </c>
      <c r="AD7" s="73" cm="1">
        <f t="array" ref="AD7">SUM((Fivethirtyeight!$O:$O='Double round'!AD$2)*(Fivethirtyeight!$Q:$Q='Double round'!$B7))+SUM((Fivethirtyeight!$O:$O='Double round'!AD$2)*(Fivethirtyeight!$R:$R='Double round'!$B7))</f>
        <v>2</v>
      </c>
      <c r="AE7" s="73" cm="1">
        <f t="array" ref="AE7">SUM((Fivethirtyeight!$O:$O='Double round'!AE$2)*(Fivethirtyeight!$Q:$Q='Double round'!$B7))+SUM((Fivethirtyeight!$O:$O='Double round'!AE$2)*(Fivethirtyeight!$R:$R='Double round'!$B7))</f>
        <v>0</v>
      </c>
      <c r="AF7" s="73" cm="1">
        <f t="array" ref="AF7">SUM((Fivethirtyeight!$O:$O='Double round'!AF$2)*(Fivethirtyeight!$Q:$Q='Double round'!$B7))+SUM((Fivethirtyeight!$O:$O='Double round'!AF$2)*(Fivethirtyeight!$R:$R='Double round'!$B7))</f>
        <v>1</v>
      </c>
      <c r="AG7" s="73" cm="1">
        <f t="array" ref="AG7">SUM((Fivethirtyeight!$O:$O='Double round'!AG$2)*(Fivethirtyeight!$Q:$Q='Double round'!$B7))+SUM((Fivethirtyeight!$O:$O='Double round'!AG$2)*(Fivethirtyeight!$R:$R='Double round'!$B7))</f>
        <v>1</v>
      </c>
      <c r="AH7" s="73" cm="1">
        <f t="array" ref="AH7">SUM((Fivethirtyeight!$O:$O='Double round'!AH$2)*(Fivethirtyeight!$Q:$Q='Double round'!$B7))+SUM((Fivethirtyeight!$O:$O='Double round'!AH$2)*(Fivethirtyeight!$R:$R='Double round'!$B7))</f>
        <v>2</v>
      </c>
      <c r="AI7" s="73" cm="1">
        <f t="array" ref="AI7">SUM((Fivethirtyeight!$O:$O='Double round'!AI$2)*(Fivethirtyeight!$Q:$Q='Double round'!$B7))+SUM((Fivethirtyeight!$O:$O='Double round'!AI$2)*(Fivethirtyeight!$R:$R='Double round'!$B7))</f>
        <v>1</v>
      </c>
      <c r="AJ7" s="73" cm="1">
        <f t="array" ref="AJ7">SUM((Fivethirtyeight!$O:$O='Double round'!AJ$2)*(Fivethirtyeight!$Q:$Q='Double round'!$B7))+SUM((Fivethirtyeight!$O:$O='Double round'!AJ$2)*(Fivethirtyeight!$R:$R='Double round'!$B7))</f>
        <v>2</v>
      </c>
      <c r="AK7" s="73" cm="1">
        <f t="array" ref="AK7">SUM((Fivethirtyeight!$O:$O='Double round'!AK$2)*(Fivethirtyeight!$Q:$Q='Double round'!$B7))+SUM((Fivethirtyeight!$O:$O='Double round'!AK$2)*(Fivethirtyeight!$R:$R='Double round'!$B7))</f>
        <v>0</v>
      </c>
      <c r="AL7" s="73" cm="1">
        <f t="array" ref="AL7">SUM((Fivethirtyeight!$O:$O='Double round'!AL$2)*(Fivethirtyeight!$Q:$Q='Double round'!$B7))+SUM((Fivethirtyeight!$O:$O='Double round'!AL$2)*(Fivethirtyeight!$R:$R='Double round'!$B7))</f>
        <v>0</v>
      </c>
      <c r="AM7" s="73" cm="1">
        <f t="array" ref="AM7">SUM((Fivethirtyeight!$O:$O='Double round'!AM$2)*(Fivethirtyeight!$Q:$Q='Double round'!$B7))+SUM((Fivethirtyeight!$O:$O='Double round'!AM$2)*(Fivethirtyeight!$R:$R='Double round'!$B7))</f>
        <v>1</v>
      </c>
      <c r="AN7" s="73" cm="1">
        <f t="array" ref="AN7">SUM((Fivethirtyeight!$O:$O='Double round'!AN$2)*(Fivethirtyeight!$Q:$Q='Double round'!$B7))+SUM((Fivethirtyeight!$O:$O='Double round'!AN$2)*(Fivethirtyeight!$R:$R='Double round'!$B7))</f>
        <v>1</v>
      </c>
    </row>
    <row r="8" spans="2:40" x14ac:dyDescent="0.3">
      <c r="B8" s="72" t="s">
        <v>19</v>
      </c>
      <c r="C8" s="73" cm="1">
        <f t="array" ref="C8">SUM((Fivethirtyeight!$O:$O='Double round'!C$2)*(Fivethirtyeight!$Q:$Q='Double round'!$B8))+SUM((Fivethirtyeight!$O:$O='Double round'!C$2)*(Fivethirtyeight!$R:$R='Double round'!$B8))</f>
        <v>1</v>
      </c>
      <c r="D8" s="73" cm="1">
        <f t="array" ref="D8">SUM((Fivethirtyeight!$O:$O='Double round'!D$2)*(Fivethirtyeight!$Q:$Q='Double round'!$B8))+SUM((Fivethirtyeight!$O:$O='Double round'!D$2)*(Fivethirtyeight!$R:$R='Double round'!$B8))</f>
        <v>1</v>
      </c>
      <c r="E8" s="73" cm="1">
        <f t="array" ref="E8">SUM((Fivethirtyeight!$O:$O='Double round'!E$2)*(Fivethirtyeight!$Q:$Q='Double round'!$B8))+SUM((Fivethirtyeight!$O:$O='Double round'!E$2)*(Fivethirtyeight!$R:$R='Double round'!$B8))</f>
        <v>1</v>
      </c>
      <c r="F8" s="73" cm="1">
        <f t="array" ref="F8">SUM((Fivethirtyeight!$O:$O='Double round'!F$2)*(Fivethirtyeight!$Q:$Q='Double round'!$B8))+SUM((Fivethirtyeight!$O:$O='Double round'!F$2)*(Fivethirtyeight!$R:$R='Double round'!$B8))</f>
        <v>1</v>
      </c>
      <c r="G8" s="73" cm="1">
        <f t="array" ref="G8">SUM((Fivethirtyeight!$O:$O='Double round'!G$2)*(Fivethirtyeight!$Q:$Q='Double round'!$B8))+SUM((Fivethirtyeight!$O:$O='Double round'!G$2)*(Fivethirtyeight!$R:$R='Double round'!$B8))</f>
        <v>1</v>
      </c>
      <c r="H8" s="73" cm="1">
        <f t="array" ref="H8">SUM((Fivethirtyeight!$O:$O='Double round'!H$2)*(Fivethirtyeight!$Q:$Q='Double round'!$B8))+SUM((Fivethirtyeight!$O:$O='Double round'!H$2)*(Fivethirtyeight!$R:$R='Double round'!$B8))</f>
        <v>1</v>
      </c>
      <c r="I8" s="73" cm="1">
        <f t="array" ref="I8">SUM((Fivethirtyeight!$O:$O='Double round'!I$2)*(Fivethirtyeight!$Q:$Q='Double round'!$B8))+SUM((Fivethirtyeight!$O:$O='Double round'!I$2)*(Fivethirtyeight!$R:$R='Double round'!$B8))</f>
        <v>1</v>
      </c>
      <c r="J8" s="73" cm="1">
        <f t="array" ref="J8">SUM((Fivethirtyeight!$O:$O='Double round'!J$2)*(Fivethirtyeight!$Q:$Q='Double round'!$B8))+SUM((Fivethirtyeight!$O:$O='Double round'!J$2)*(Fivethirtyeight!$R:$R='Double round'!$B8))</f>
        <v>1</v>
      </c>
      <c r="K8" s="73" cm="1">
        <f t="array" ref="K8">SUM((Fivethirtyeight!$O:$O='Double round'!K$2)*(Fivethirtyeight!$Q:$Q='Double round'!$B8))+SUM((Fivethirtyeight!$O:$O='Double round'!K$2)*(Fivethirtyeight!$R:$R='Double round'!$B8))</f>
        <v>1</v>
      </c>
      <c r="L8" s="73" cm="1">
        <f t="array" ref="L8">SUM((Fivethirtyeight!$O:$O='Double round'!L$2)*(Fivethirtyeight!$Q:$Q='Double round'!$B8))+SUM((Fivethirtyeight!$O:$O='Double round'!L$2)*(Fivethirtyeight!$R:$R='Double round'!$B8))</f>
        <v>1</v>
      </c>
      <c r="M8" s="73" cm="1">
        <f t="array" ref="M8">SUM((Fivethirtyeight!$O:$O='Double round'!M$2)*(Fivethirtyeight!$Q:$Q='Double round'!$B8))+SUM((Fivethirtyeight!$O:$O='Double round'!M$2)*(Fivethirtyeight!$R:$R='Double round'!$B8))</f>
        <v>1</v>
      </c>
      <c r="N8" s="73" cm="1">
        <f t="array" ref="N8">SUM((Fivethirtyeight!$O:$O='Double round'!N$2)*(Fivethirtyeight!$Q:$Q='Double round'!$B8))+SUM((Fivethirtyeight!$O:$O='Double round'!N$2)*(Fivethirtyeight!$R:$R='Double round'!$B8))</f>
        <v>1</v>
      </c>
      <c r="O8" s="73" cm="1">
        <f t="array" ref="O8">SUM((Fivethirtyeight!$O:$O='Double round'!O$2)*(Fivethirtyeight!$Q:$Q='Double round'!$B8))+SUM((Fivethirtyeight!$O:$O='Double round'!O$2)*(Fivethirtyeight!$R:$R='Double round'!$B8))</f>
        <v>1</v>
      </c>
      <c r="P8" s="73" cm="1">
        <f t="array" ref="P8">SUM((Fivethirtyeight!$O:$O='Double round'!P$2)*(Fivethirtyeight!$Q:$Q='Double round'!$B8))+SUM((Fivethirtyeight!$O:$O='Double round'!P$2)*(Fivethirtyeight!$R:$R='Double round'!$B8))</f>
        <v>1</v>
      </c>
      <c r="Q8" s="73" cm="1">
        <f t="array" ref="Q8">SUM((Fivethirtyeight!$O:$O='Double round'!Q$2)*(Fivethirtyeight!$Q:$Q='Double round'!$B8))+SUM((Fivethirtyeight!$O:$O='Double round'!Q$2)*(Fivethirtyeight!$R:$R='Double round'!$B8))</f>
        <v>2</v>
      </c>
      <c r="R8" s="73" cm="1">
        <f t="array" ref="R8">SUM((Fivethirtyeight!$O:$O='Double round'!R$2)*(Fivethirtyeight!$Q:$Q='Double round'!$B8))+SUM((Fivethirtyeight!$O:$O='Double round'!R$2)*(Fivethirtyeight!$R:$R='Double round'!$B8))</f>
        <v>1</v>
      </c>
      <c r="S8" s="73" cm="1">
        <f t="array" ref="S8">SUM((Fivethirtyeight!$O:$O='Double round'!S$2)*(Fivethirtyeight!$Q:$Q='Double round'!$B8))+SUM((Fivethirtyeight!$O:$O='Double round'!S$2)*(Fivethirtyeight!$R:$R='Double round'!$B8))</f>
        <v>1</v>
      </c>
      <c r="T8" s="73" cm="1">
        <f t="array" ref="T8">SUM((Fivethirtyeight!$O:$O='Double round'!T$2)*(Fivethirtyeight!$Q:$Q='Double round'!$B8))+SUM((Fivethirtyeight!$O:$O='Double round'!T$2)*(Fivethirtyeight!$R:$R='Double round'!$B8))</f>
        <v>1</v>
      </c>
      <c r="U8" s="73" cm="1">
        <f t="array" ref="U8">SUM((Fivethirtyeight!$O:$O='Double round'!U$2)*(Fivethirtyeight!$Q:$Q='Double round'!$B8))+SUM((Fivethirtyeight!$O:$O='Double round'!U$2)*(Fivethirtyeight!$R:$R='Double round'!$B8))</f>
        <v>0</v>
      </c>
      <c r="V8" s="73" cm="1">
        <f t="array" ref="V8">SUM((Fivethirtyeight!$O:$O='Double round'!V$2)*(Fivethirtyeight!$Q:$Q='Double round'!$B8))+SUM((Fivethirtyeight!$O:$O='Double round'!V$2)*(Fivethirtyeight!$R:$R='Double round'!$B8))</f>
        <v>1</v>
      </c>
      <c r="W8" s="73" cm="1">
        <f t="array" ref="W8">SUM((Fivethirtyeight!$O:$O='Double round'!W$2)*(Fivethirtyeight!$Q:$Q='Double round'!$B8))+SUM((Fivethirtyeight!$O:$O='Double round'!W$2)*(Fivethirtyeight!$R:$R='Double round'!$B8))</f>
        <v>1</v>
      </c>
      <c r="X8" s="73" cm="1">
        <f t="array" ref="X8">SUM((Fivethirtyeight!$O:$O='Double round'!X$2)*(Fivethirtyeight!$Q:$Q='Double round'!$B8))+SUM((Fivethirtyeight!$O:$O='Double round'!X$2)*(Fivethirtyeight!$R:$R='Double round'!$B8))</f>
        <v>1</v>
      </c>
      <c r="Y8" s="73" cm="1">
        <f t="array" ref="Y8">SUM((Fivethirtyeight!$O:$O='Double round'!Y$2)*(Fivethirtyeight!$Q:$Q='Double round'!$B8))+SUM((Fivethirtyeight!$O:$O='Double round'!Y$2)*(Fivethirtyeight!$R:$R='Double round'!$B8))</f>
        <v>1</v>
      </c>
      <c r="Z8" s="73" cm="1">
        <f t="array" ref="Z8">SUM((Fivethirtyeight!$O:$O='Double round'!Z$2)*(Fivethirtyeight!$Q:$Q='Double round'!$B8))+SUM((Fivethirtyeight!$O:$O='Double round'!Z$2)*(Fivethirtyeight!$R:$R='Double round'!$B8))</f>
        <v>1</v>
      </c>
      <c r="AA8" s="73" cm="1">
        <f t="array" ref="AA8">SUM((Fivethirtyeight!$O:$O='Double round'!AA$2)*(Fivethirtyeight!$Q:$Q='Double round'!$B8))+SUM((Fivethirtyeight!$O:$O='Double round'!AA$2)*(Fivethirtyeight!$R:$R='Double round'!$B8))</f>
        <v>0</v>
      </c>
      <c r="AB8" s="73" cm="1">
        <f t="array" ref="AB8">SUM((Fivethirtyeight!$O:$O='Double round'!AB$2)*(Fivethirtyeight!$Q:$Q='Double round'!$B8))+SUM((Fivethirtyeight!$O:$O='Double round'!AB$2)*(Fivethirtyeight!$R:$R='Double round'!$B8))</f>
        <v>1</v>
      </c>
      <c r="AC8" s="73" cm="1">
        <f t="array" ref="AC8">SUM((Fivethirtyeight!$O:$O='Double round'!AC$2)*(Fivethirtyeight!$Q:$Q='Double round'!$B8))+SUM((Fivethirtyeight!$O:$O='Double round'!AC$2)*(Fivethirtyeight!$R:$R='Double round'!$B8))</f>
        <v>2</v>
      </c>
      <c r="AD8" s="73" cm="1">
        <f t="array" ref="AD8">SUM((Fivethirtyeight!$O:$O='Double round'!AD$2)*(Fivethirtyeight!$Q:$Q='Double round'!$B8))+SUM((Fivethirtyeight!$O:$O='Double round'!AD$2)*(Fivethirtyeight!$R:$R='Double round'!$B8))</f>
        <v>2</v>
      </c>
      <c r="AE8" s="73" cm="1">
        <f t="array" ref="AE8">SUM((Fivethirtyeight!$O:$O='Double round'!AE$2)*(Fivethirtyeight!$Q:$Q='Double round'!$B8))+SUM((Fivethirtyeight!$O:$O='Double round'!AE$2)*(Fivethirtyeight!$R:$R='Double round'!$B8))</f>
        <v>0</v>
      </c>
      <c r="AF8" s="73" cm="1">
        <f t="array" ref="AF8">SUM((Fivethirtyeight!$O:$O='Double round'!AF$2)*(Fivethirtyeight!$Q:$Q='Double round'!$B8))+SUM((Fivethirtyeight!$O:$O='Double round'!AF$2)*(Fivethirtyeight!$R:$R='Double round'!$B8))</f>
        <v>1</v>
      </c>
      <c r="AG8" s="73" cm="1">
        <f t="array" ref="AG8">SUM((Fivethirtyeight!$O:$O='Double round'!AG$2)*(Fivethirtyeight!$Q:$Q='Double round'!$B8))+SUM((Fivethirtyeight!$O:$O='Double round'!AG$2)*(Fivethirtyeight!$R:$R='Double round'!$B8))</f>
        <v>1</v>
      </c>
      <c r="AH8" s="73" cm="1">
        <f t="array" ref="AH8">SUM((Fivethirtyeight!$O:$O='Double round'!AH$2)*(Fivethirtyeight!$Q:$Q='Double round'!$B8))+SUM((Fivethirtyeight!$O:$O='Double round'!AH$2)*(Fivethirtyeight!$R:$R='Double round'!$B8))</f>
        <v>1</v>
      </c>
      <c r="AI8" s="73" cm="1">
        <f t="array" ref="AI8">SUM((Fivethirtyeight!$O:$O='Double round'!AI$2)*(Fivethirtyeight!$Q:$Q='Double round'!$B8))+SUM((Fivethirtyeight!$O:$O='Double round'!AI$2)*(Fivethirtyeight!$R:$R='Double round'!$B8))</f>
        <v>1</v>
      </c>
      <c r="AJ8" s="73" cm="1">
        <f t="array" ref="AJ8">SUM((Fivethirtyeight!$O:$O='Double round'!AJ$2)*(Fivethirtyeight!$Q:$Q='Double round'!$B8))+SUM((Fivethirtyeight!$O:$O='Double round'!AJ$2)*(Fivethirtyeight!$R:$R='Double round'!$B8))</f>
        <v>2</v>
      </c>
      <c r="AK8" s="73" cm="1">
        <f t="array" ref="AK8">SUM((Fivethirtyeight!$O:$O='Double round'!AK$2)*(Fivethirtyeight!$Q:$Q='Double round'!$B8))+SUM((Fivethirtyeight!$O:$O='Double round'!AK$2)*(Fivethirtyeight!$R:$R='Double round'!$B8))</f>
        <v>0</v>
      </c>
      <c r="AL8" s="73" cm="1">
        <f t="array" ref="AL8">SUM((Fivethirtyeight!$O:$O='Double round'!AL$2)*(Fivethirtyeight!$Q:$Q='Double round'!$B8))+SUM((Fivethirtyeight!$O:$O='Double round'!AL$2)*(Fivethirtyeight!$R:$R='Double round'!$B8))</f>
        <v>1</v>
      </c>
      <c r="AM8" s="73" cm="1">
        <f t="array" ref="AM8">SUM((Fivethirtyeight!$O:$O='Double round'!AM$2)*(Fivethirtyeight!$Q:$Q='Double round'!$B8))+SUM((Fivethirtyeight!$O:$O='Double round'!AM$2)*(Fivethirtyeight!$R:$R='Double round'!$B8))</f>
        <v>1</v>
      </c>
      <c r="AN8" s="73" cm="1">
        <f t="array" ref="AN8">SUM((Fivethirtyeight!$O:$O='Double round'!AN$2)*(Fivethirtyeight!$Q:$Q='Double round'!$B8))+SUM((Fivethirtyeight!$O:$O='Double round'!AN$2)*(Fivethirtyeight!$R:$R='Double round'!$B8))</f>
        <v>1</v>
      </c>
    </row>
    <row r="9" spans="2:40" x14ac:dyDescent="0.3">
      <c r="B9" s="72" t="s">
        <v>28</v>
      </c>
      <c r="C9" s="73" cm="1">
        <f t="array" ref="C9">SUM((Fivethirtyeight!$O:$O='Double round'!C$2)*(Fivethirtyeight!$Q:$Q='Double round'!$B9))+SUM((Fivethirtyeight!$O:$O='Double round'!C$2)*(Fivethirtyeight!$R:$R='Double round'!$B9))</f>
        <v>1</v>
      </c>
      <c r="D9" s="73" cm="1">
        <f t="array" ref="D9">SUM((Fivethirtyeight!$O:$O='Double round'!D$2)*(Fivethirtyeight!$Q:$Q='Double round'!$B9))+SUM((Fivethirtyeight!$O:$O='Double round'!D$2)*(Fivethirtyeight!$R:$R='Double round'!$B9))</f>
        <v>1</v>
      </c>
      <c r="E9" s="73" cm="1">
        <f t="array" ref="E9">SUM((Fivethirtyeight!$O:$O='Double round'!E$2)*(Fivethirtyeight!$Q:$Q='Double round'!$B9))+SUM((Fivethirtyeight!$O:$O='Double round'!E$2)*(Fivethirtyeight!$R:$R='Double round'!$B9))</f>
        <v>1</v>
      </c>
      <c r="F9" s="73" cm="1">
        <f t="array" ref="F9">SUM((Fivethirtyeight!$O:$O='Double round'!F$2)*(Fivethirtyeight!$Q:$Q='Double round'!$B9))+SUM((Fivethirtyeight!$O:$O='Double round'!F$2)*(Fivethirtyeight!$R:$R='Double round'!$B9))</f>
        <v>1</v>
      </c>
      <c r="G9" s="73" cm="1">
        <f t="array" ref="G9">SUM((Fivethirtyeight!$O:$O='Double round'!G$2)*(Fivethirtyeight!$Q:$Q='Double round'!$B9))+SUM((Fivethirtyeight!$O:$O='Double round'!G$2)*(Fivethirtyeight!$R:$R='Double round'!$B9))</f>
        <v>1</v>
      </c>
      <c r="H9" s="73" cm="1">
        <f t="array" ref="H9">SUM((Fivethirtyeight!$O:$O='Double round'!H$2)*(Fivethirtyeight!$Q:$Q='Double round'!$B9))+SUM((Fivethirtyeight!$O:$O='Double round'!H$2)*(Fivethirtyeight!$R:$R='Double round'!$B9))</f>
        <v>1</v>
      </c>
      <c r="I9" s="73" cm="1">
        <f t="array" ref="I9">SUM((Fivethirtyeight!$O:$O='Double round'!I$2)*(Fivethirtyeight!$Q:$Q='Double round'!$B9))+SUM((Fivethirtyeight!$O:$O='Double round'!I$2)*(Fivethirtyeight!$R:$R='Double round'!$B9))</f>
        <v>1</v>
      </c>
      <c r="J9" s="73" cm="1">
        <f t="array" ref="J9">SUM((Fivethirtyeight!$O:$O='Double round'!J$2)*(Fivethirtyeight!$Q:$Q='Double round'!$B9))+SUM((Fivethirtyeight!$O:$O='Double round'!J$2)*(Fivethirtyeight!$R:$R='Double round'!$B9))</f>
        <v>1</v>
      </c>
      <c r="K9" s="73" cm="1">
        <f t="array" ref="K9">SUM((Fivethirtyeight!$O:$O='Double round'!K$2)*(Fivethirtyeight!$Q:$Q='Double round'!$B9))+SUM((Fivethirtyeight!$O:$O='Double round'!K$2)*(Fivethirtyeight!$R:$R='Double round'!$B9))</f>
        <v>1</v>
      </c>
      <c r="L9" s="73" cm="1">
        <f t="array" ref="L9">SUM((Fivethirtyeight!$O:$O='Double round'!L$2)*(Fivethirtyeight!$Q:$Q='Double round'!$B9))+SUM((Fivethirtyeight!$O:$O='Double round'!L$2)*(Fivethirtyeight!$R:$R='Double round'!$B9))</f>
        <v>1</v>
      </c>
      <c r="M9" s="73" cm="1">
        <f t="array" ref="M9">SUM((Fivethirtyeight!$O:$O='Double round'!M$2)*(Fivethirtyeight!$Q:$Q='Double round'!$B9))+SUM((Fivethirtyeight!$O:$O='Double round'!M$2)*(Fivethirtyeight!$R:$R='Double round'!$B9))</f>
        <v>1</v>
      </c>
      <c r="N9" s="73" cm="1">
        <f t="array" ref="N9">SUM((Fivethirtyeight!$O:$O='Double round'!N$2)*(Fivethirtyeight!$Q:$Q='Double round'!$B9))+SUM((Fivethirtyeight!$O:$O='Double round'!N$2)*(Fivethirtyeight!$R:$R='Double round'!$B9))</f>
        <v>1</v>
      </c>
      <c r="O9" s="73" cm="1">
        <f t="array" ref="O9">SUM((Fivethirtyeight!$O:$O='Double round'!O$2)*(Fivethirtyeight!$Q:$Q='Double round'!$B9))+SUM((Fivethirtyeight!$O:$O='Double round'!O$2)*(Fivethirtyeight!$R:$R='Double round'!$B9))</f>
        <v>1</v>
      </c>
      <c r="P9" s="73" cm="1">
        <f t="array" ref="P9">SUM((Fivethirtyeight!$O:$O='Double round'!P$2)*(Fivethirtyeight!$Q:$Q='Double round'!$B9))+SUM((Fivethirtyeight!$O:$O='Double round'!P$2)*(Fivethirtyeight!$R:$R='Double round'!$B9))</f>
        <v>1</v>
      </c>
      <c r="Q9" s="73" cm="1">
        <f t="array" ref="Q9">SUM((Fivethirtyeight!$O:$O='Double round'!Q$2)*(Fivethirtyeight!$Q:$Q='Double round'!$B9))+SUM((Fivethirtyeight!$O:$O='Double round'!Q$2)*(Fivethirtyeight!$R:$R='Double round'!$B9))</f>
        <v>1</v>
      </c>
      <c r="R9" s="73" cm="1">
        <f t="array" ref="R9">SUM((Fivethirtyeight!$O:$O='Double round'!R$2)*(Fivethirtyeight!$Q:$Q='Double round'!$B9))+SUM((Fivethirtyeight!$O:$O='Double round'!R$2)*(Fivethirtyeight!$R:$R='Double round'!$B9))</f>
        <v>1</v>
      </c>
      <c r="S9" s="73" cm="1">
        <f t="array" ref="S9">SUM((Fivethirtyeight!$O:$O='Double round'!S$2)*(Fivethirtyeight!$Q:$Q='Double round'!$B9))+SUM((Fivethirtyeight!$O:$O='Double round'!S$2)*(Fivethirtyeight!$R:$R='Double round'!$B9))</f>
        <v>1</v>
      </c>
      <c r="T9" s="73" cm="1">
        <f t="array" ref="T9">SUM((Fivethirtyeight!$O:$O='Double round'!T$2)*(Fivethirtyeight!$Q:$Q='Double round'!$B9))+SUM((Fivethirtyeight!$O:$O='Double round'!T$2)*(Fivethirtyeight!$R:$R='Double round'!$B9))</f>
        <v>0</v>
      </c>
      <c r="U9" s="73" cm="1">
        <f t="array" ref="U9">SUM((Fivethirtyeight!$O:$O='Double round'!U$2)*(Fivethirtyeight!$Q:$Q='Double round'!$B9))+SUM((Fivethirtyeight!$O:$O='Double round'!U$2)*(Fivethirtyeight!$R:$R='Double round'!$B9))</f>
        <v>0</v>
      </c>
      <c r="V9" s="73" cm="1">
        <f t="array" ref="V9">SUM((Fivethirtyeight!$O:$O='Double round'!V$2)*(Fivethirtyeight!$Q:$Q='Double round'!$B9))+SUM((Fivethirtyeight!$O:$O='Double round'!V$2)*(Fivethirtyeight!$R:$R='Double round'!$B9))</f>
        <v>1</v>
      </c>
      <c r="W9" s="73" cm="1">
        <f t="array" ref="W9">SUM((Fivethirtyeight!$O:$O='Double round'!W$2)*(Fivethirtyeight!$Q:$Q='Double round'!$B9))+SUM((Fivethirtyeight!$O:$O='Double round'!W$2)*(Fivethirtyeight!$R:$R='Double round'!$B9))</f>
        <v>1</v>
      </c>
      <c r="X9" s="73" cm="1">
        <f t="array" ref="X9">SUM((Fivethirtyeight!$O:$O='Double round'!X$2)*(Fivethirtyeight!$Q:$Q='Double round'!$B9))+SUM((Fivethirtyeight!$O:$O='Double round'!X$2)*(Fivethirtyeight!$R:$R='Double round'!$B9))</f>
        <v>1</v>
      </c>
      <c r="Y9" s="73" cm="1">
        <f t="array" ref="Y9">SUM((Fivethirtyeight!$O:$O='Double round'!Y$2)*(Fivethirtyeight!$Q:$Q='Double round'!$B9))+SUM((Fivethirtyeight!$O:$O='Double round'!Y$2)*(Fivethirtyeight!$R:$R='Double round'!$B9))</f>
        <v>1</v>
      </c>
      <c r="Z9" s="73" cm="1">
        <f t="array" ref="Z9">SUM((Fivethirtyeight!$O:$O='Double round'!Z$2)*(Fivethirtyeight!$Q:$Q='Double round'!$B9))+SUM((Fivethirtyeight!$O:$O='Double round'!Z$2)*(Fivethirtyeight!$R:$R='Double round'!$B9))</f>
        <v>1</v>
      </c>
      <c r="AA9" s="73" cm="1">
        <f t="array" ref="AA9">SUM((Fivethirtyeight!$O:$O='Double round'!AA$2)*(Fivethirtyeight!$Q:$Q='Double round'!$B9))+SUM((Fivethirtyeight!$O:$O='Double round'!AA$2)*(Fivethirtyeight!$R:$R='Double round'!$B9))</f>
        <v>1</v>
      </c>
      <c r="AB9" s="73" cm="1">
        <f t="array" ref="AB9">SUM((Fivethirtyeight!$O:$O='Double round'!AB$2)*(Fivethirtyeight!$Q:$Q='Double round'!$B9))+SUM((Fivethirtyeight!$O:$O='Double round'!AB$2)*(Fivethirtyeight!$R:$R='Double round'!$B9))</f>
        <v>1</v>
      </c>
      <c r="AC9" s="73" cm="1">
        <f t="array" ref="AC9">SUM((Fivethirtyeight!$O:$O='Double round'!AC$2)*(Fivethirtyeight!$Q:$Q='Double round'!$B9))+SUM((Fivethirtyeight!$O:$O='Double round'!AC$2)*(Fivethirtyeight!$R:$R='Double round'!$B9))</f>
        <v>2</v>
      </c>
      <c r="AD9" s="73" cm="1">
        <f t="array" ref="AD9">SUM((Fivethirtyeight!$O:$O='Double round'!AD$2)*(Fivethirtyeight!$Q:$Q='Double round'!$B9))+SUM((Fivethirtyeight!$O:$O='Double round'!AD$2)*(Fivethirtyeight!$R:$R='Double round'!$B9))</f>
        <v>2</v>
      </c>
      <c r="AE9" s="73" cm="1">
        <f t="array" ref="AE9">SUM((Fivethirtyeight!$O:$O='Double round'!AE$2)*(Fivethirtyeight!$Q:$Q='Double round'!$B9))+SUM((Fivethirtyeight!$O:$O='Double round'!AE$2)*(Fivethirtyeight!$R:$R='Double round'!$B9))</f>
        <v>0</v>
      </c>
      <c r="AF9" s="73" cm="1">
        <f t="array" ref="AF9">SUM((Fivethirtyeight!$O:$O='Double round'!AF$2)*(Fivethirtyeight!$Q:$Q='Double round'!$B9))+SUM((Fivethirtyeight!$O:$O='Double round'!AF$2)*(Fivethirtyeight!$R:$R='Double round'!$B9))</f>
        <v>1</v>
      </c>
      <c r="AG9" s="73" cm="1">
        <f t="array" ref="AG9">SUM((Fivethirtyeight!$O:$O='Double round'!AG$2)*(Fivethirtyeight!$Q:$Q='Double round'!$B9))+SUM((Fivethirtyeight!$O:$O='Double round'!AG$2)*(Fivethirtyeight!$R:$R='Double round'!$B9))</f>
        <v>1</v>
      </c>
      <c r="AH9" s="73" cm="1">
        <f t="array" ref="AH9">SUM((Fivethirtyeight!$O:$O='Double round'!AH$2)*(Fivethirtyeight!$Q:$Q='Double round'!$B9))+SUM((Fivethirtyeight!$O:$O='Double round'!AH$2)*(Fivethirtyeight!$R:$R='Double round'!$B9))</f>
        <v>2</v>
      </c>
      <c r="AI9" s="73" cm="1">
        <f t="array" ref="AI9">SUM((Fivethirtyeight!$O:$O='Double round'!AI$2)*(Fivethirtyeight!$Q:$Q='Double round'!$B9))+SUM((Fivethirtyeight!$O:$O='Double round'!AI$2)*(Fivethirtyeight!$R:$R='Double round'!$B9))</f>
        <v>1</v>
      </c>
      <c r="AJ9" s="73" cm="1">
        <f t="array" ref="AJ9">SUM((Fivethirtyeight!$O:$O='Double round'!AJ$2)*(Fivethirtyeight!$Q:$Q='Double round'!$B9))+SUM((Fivethirtyeight!$O:$O='Double round'!AJ$2)*(Fivethirtyeight!$R:$R='Double round'!$B9))</f>
        <v>1</v>
      </c>
      <c r="AK9" s="73" cm="1">
        <f t="array" ref="AK9">SUM((Fivethirtyeight!$O:$O='Double round'!AK$2)*(Fivethirtyeight!$Q:$Q='Double round'!$B9))+SUM((Fivethirtyeight!$O:$O='Double round'!AK$2)*(Fivethirtyeight!$R:$R='Double round'!$B9))</f>
        <v>0</v>
      </c>
      <c r="AL9" s="73" cm="1">
        <f t="array" ref="AL9">SUM((Fivethirtyeight!$O:$O='Double round'!AL$2)*(Fivethirtyeight!$Q:$Q='Double round'!$B9))+SUM((Fivethirtyeight!$O:$O='Double round'!AL$2)*(Fivethirtyeight!$R:$R='Double round'!$B9))</f>
        <v>2</v>
      </c>
      <c r="AM9" s="73" cm="1">
        <f t="array" ref="AM9">SUM((Fivethirtyeight!$O:$O='Double round'!AM$2)*(Fivethirtyeight!$Q:$Q='Double round'!$B9))+SUM((Fivethirtyeight!$O:$O='Double round'!AM$2)*(Fivethirtyeight!$R:$R='Double round'!$B9))</f>
        <v>1</v>
      </c>
      <c r="AN9" s="73" cm="1">
        <f t="array" ref="AN9">SUM((Fivethirtyeight!$O:$O='Double round'!AN$2)*(Fivethirtyeight!$Q:$Q='Double round'!$B9))+SUM((Fivethirtyeight!$O:$O='Double round'!AN$2)*(Fivethirtyeight!$R:$R='Double round'!$B9))</f>
        <v>1</v>
      </c>
    </row>
    <row r="10" spans="2:40" x14ac:dyDescent="0.3">
      <c r="B10" s="72" t="s">
        <v>539</v>
      </c>
      <c r="C10" s="73" cm="1">
        <f t="array" ref="C10">SUM((Fivethirtyeight!$O:$O='Double round'!C$2)*(Fivethirtyeight!$Q:$Q='Double round'!$B10))+SUM((Fivethirtyeight!$O:$O='Double round'!C$2)*(Fivethirtyeight!$R:$R='Double round'!$B10))</f>
        <v>1</v>
      </c>
      <c r="D10" s="73" cm="1">
        <f t="array" ref="D10">SUM((Fivethirtyeight!$O:$O='Double round'!D$2)*(Fivethirtyeight!$Q:$Q='Double round'!$B10))+SUM((Fivethirtyeight!$O:$O='Double round'!D$2)*(Fivethirtyeight!$R:$R='Double round'!$B10))</f>
        <v>1</v>
      </c>
      <c r="E10" s="73" cm="1">
        <f t="array" ref="E10">SUM((Fivethirtyeight!$O:$O='Double round'!E$2)*(Fivethirtyeight!$Q:$Q='Double round'!$B10))+SUM((Fivethirtyeight!$O:$O='Double round'!E$2)*(Fivethirtyeight!$R:$R='Double round'!$B10))</f>
        <v>1</v>
      </c>
      <c r="F10" s="73" cm="1">
        <f t="array" ref="F10">SUM((Fivethirtyeight!$O:$O='Double round'!F$2)*(Fivethirtyeight!$Q:$Q='Double round'!$B10))+SUM((Fivethirtyeight!$O:$O='Double round'!F$2)*(Fivethirtyeight!$R:$R='Double round'!$B10))</f>
        <v>1</v>
      </c>
      <c r="G10" s="73" cm="1">
        <f t="array" ref="G10">SUM((Fivethirtyeight!$O:$O='Double round'!G$2)*(Fivethirtyeight!$Q:$Q='Double round'!$B10))+SUM((Fivethirtyeight!$O:$O='Double round'!G$2)*(Fivethirtyeight!$R:$R='Double round'!$B10))</f>
        <v>1</v>
      </c>
      <c r="H10" s="73" cm="1">
        <f t="array" ref="H10">SUM((Fivethirtyeight!$O:$O='Double round'!H$2)*(Fivethirtyeight!$Q:$Q='Double round'!$B10))+SUM((Fivethirtyeight!$O:$O='Double round'!H$2)*(Fivethirtyeight!$R:$R='Double round'!$B10))</f>
        <v>1</v>
      </c>
      <c r="I10" s="73" cm="1">
        <f t="array" ref="I10">SUM((Fivethirtyeight!$O:$O='Double round'!I$2)*(Fivethirtyeight!$Q:$Q='Double round'!$B10))+SUM((Fivethirtyeight!$O:$O='Double round'!I$2)*(Fivethirtyeight!$R:$R='Double round'!$B10))</f>
        <v>1</v>
      </c>
      <c r="J10" s="73" cm="1">
        <f t="array" ref="J10">SUM((Fivethirtyeight!$O:$O='Double round'!J$2)*(Fivethirtyeight!$Q:$Q='Double round'!$B10))+SUM((Fivethirtyeight!$O:$O='Double round'!J$2)*(Fivethirtyeight!$R:$R='Double round'!$B10))</f>
        <v>1</v>
      </c>
      <c r="K10" s="73" cm="1">
        <f t="array" ref="K10">SUM((Fivethirtyeight!$O:$O='Double round'!K$2)*(Fivethirtyeight!$Q:$Q='Double round'!$B10))+SUM((Fivethirtyeight!$O:$O='Double round'!K$2)*(Fivethirtyeight!$R:$R='Double round'!$B10))</f>
        <v>1</v>
      </c>
      <c r="L10" s="73" cm="1">
        <f t="array" ref="L10">SUM((Fivethirtyeight!$O:$O='Double round'!L$2)*(Fivethirtyeight!$Q:$Q='Double round'!$B10))+SUM((Fivethirtyeight!$O:$O='Double round'!L$2)*(Fivethirtyeight!$R:$R='Double round'!$B10))</f>
        <v>1</v>
      </c>
      <c r="M10" s="73" cm="1">
        <f t="array" ref="M10">SUM((Fivethirtyeight!$O:$O='Double round'!M$2)*(Fivethirtyeight!$Q:$Q='Double round'!$B10))+SUM((Fivethirtyeight!$O:$O='Double round'!M$2)*(Fivethirtyeight!$R:$R='Double round'!$B10))</f>
        <v>1</v>
      </c>
      <c r="N10" s="73" cm="1">
        <f t="array" ref="N10">SUM((Fivethirtyeight!$O:$O='Double round'!N$2)*(Fivethirtyeight!$Q:$Q='Double round'!$B10))+SUM((Fivethirtyeight!$O:$O='Double round'!N$2)*(Fivethirtyeight!$R:$R='Double round'!$B10))</f>
        <v>1</v>
      </c>
      <c r="O10" s="73" cm="1">
        <f t="array" ref="O10">SUM((Fivethirtyeight!$O:$O='Double round'!O$2)*(Fivethirtyeight!$Q:$Q='Double round'!$B10))+SUM((Fivethirtyeight!$O:$O='Double round'!O$2)*(Fivethirtyeight!$R:$R='Double round'!$B10))</f>
        <v>1</v>
      </c>
      <c r="P10" s="73" cm="1">
        <f t="array" ref="P10">SUM((Fivethirtyeight!$O:$O='Double round'!P$2)*(Fivethirtyeight!$Q:$Q='Double round'!$B10))+SUM((Fivethirtyeight!$O:$O='Double round'!P$2)*(Fivethirtyeight!$R:$R='Double round'!$B10))</f>
        <v>1</v>
      </c>
      <c r="Q10" s="73" cm="1">
        <f t="array" ref="Q10">SUM((Fivethirtyeight!$O:$O='Double round'!Q$2)*(Fivethirtyeight!$Q:$Q='Double round'!$B10))+SUM((Fivethirtyeight!$O:$O='Double round'!Q$2)*(Fivethirtyeight!$R:$R='Double round'!$B10))</f>
        <v>1</v>
      </c>
      <c r="R10" s="73" cm="1">
        <f t="array" ref="R10">SUM((Fivethirtyeight!$O:$O='Double round'!R$2)*(Fivethirtyeight!$Q:$Q='Double round'!$B10))+SUM((Fivethirtyeight!$O:$O='Double round'!R$2)*(Fivethirtyeight!$R:$R='Double round'!$B10))</f>
        <v>0</v>
      </c>
      <c r="S10" s="73" cm="1">
        <f t="array" ref="S10">SUM((Fivethirtyeight!$O:$O='Double round'!S$2)*(Fivethirtyeight!$Q:$Q='Double round'!$B10))+SUM((Fivethirtyeight!$O:$O='Double round'!S$2)*(Fivethirtyeight!$R:$R='Double round'!$B10))</f>
        <v>1</v>
      </c>
      <c r="T10" s="73" cm="1">
        <f t="array" ref="T10">SUM((Fivethirtyeight!$O:$O='Double round'!T$2)*(Fivethirtyeight!$Q:$Q='Double round'!$B10))+SUM((Fivethirtyeight!$O:$O='Double round'!T$2)*(Fivethirtyeight!$R:$R='Double round'!$B10))</f>
        <v>2</v>
      </c>
      <c r="U10" s="73" cm="1">
        <f t="array" ref="U10">SUM((Fivethirtyeight!$O:$O='Double round'!U$2)*(Fivethirtyeight!$Q:$Q='Double round'!$B10))+SUM((Fivethirtyeight!$O:$O='Double round'!U$2)*(Fivethirtyeight!$R:$R='Double round'!$B10))</f>
        <v>0</v>
      </c>
      <c r="V10" s="73" cm="1">
        <f t="array" ref="V10">SUM((Fivethirtyeight!$O:$O='Double round'!V$2)*(Fivethirtyeight!$Q:$Q='Double round'!$B10))+SUM((Fivethirtyeight!$O:$O='Double round'!V$2)*(Fivethirtyeight!$R:$R='Double round'!$B10))</f>
        <v>1</v>
      </c>
      <c r="W10" s="73" cm="1">
        <f t="array" ref="W10">SUM((Fivethirtyeight!$O:$O='Double round'!W$2)*(Fivethirtyeight!$Q:$Q='Double round'!$B10))+SUM((Fivethirtyeight!$O:$O='Double round'!W$2)*(Fivethirtyeight!$R:$R='Double round'!$B10))</f>
        <v>1</v>
      </c>
      <c r="X10" s="73" cm="1">
        <f t="array" ref="X10">SUM((Fivethirtyeight!$O:$O='Double round'!X$2)*(Fivethirtyeight!$Q:$Q='Double round'!$B10))+SUM((Fivethirtyeight!$O:$O='Double round'!X$2)*(Fivethirtyeight!$R:$R='Double round'!$B10))</f>
        <v>1</v>
      </c>
      <c r="Y10" s="73" cm="1">
        <f t="array" ref="Y10">SUM((Fivethirtyeight!$O:$O='Double round'!Y$2)*(Fivethirtyeight!$Q:$Q='Double round'!$B10))+SUM((Fivethirtyeight!$O:$O='Double round'!Y$2)*(Fivethirtyeight!$R:$R='Double round'!$B10))</f>
        <v>1</v>
      </c>
      <c r="Z10" s="73" cm="1">
        <f t="array" ref="Z10">SUM((Fivethirtyeight!$O:$O='Double round'!Z$2)*(Fivethirtyeight!$Q:$Q='Double round'!$B10))+SUM((Fivethirtyeight!$O:$O='Double round'!Z$2)*(Fivethirtyeight!$R:$R='Double round'!$B10))</f>
        <v>1</v>
      </c>
      <c r="AA10" s="73" cm="1">
        <f t="array" ref="AA10">SUM((Fivethirtyeight!$O:$O='Double round'!AA$2)*(Fivethirtyeight!$Q:$Q='Double round'!$B10))+SUM((Fivethirtyeight!$O:$O='Double round'!AA$2)*(Fivethirtyeight!$R:$R='Double round'!$B10))</f>
        <v>1</v>
      </c>
      <c r="AB10" s="73" cm="1">
        <f t="array" ref="AB10">SUM((Fivethirtyeight!$O:$O='Double round'!AB$2)*(Fivethirtyeight!$Q:$Q='Double round'!$B10))+SUM((Fivethirtyeight!$O:$O='Double round'!AB$2)*(Fivethirtyeight!$R:$R='Double round'!$B10))</f>
        <v>1</v>
      </c>
      <c r="AC10" s="73" cm="1">
        <f t="array" ref="AC10">SUM((Fivethirtyeight!$O:$O='Double round'!AC$2)*(Fivethirtyeight!$Q:$Q='Double round'!$B10))+SUM((Fivethirtyeight!$O:$O='Double round'!AC$2)*(Fivethirtyeight!$R:$R='Double round'!$B10))</f>
        <v>2</v>
      </c>
      <c r="AD10" s="73" cm="1">
        <f t="array" ref="AD10">SUM((Fivethirtyeight!$O:$O='Double round'!AD$2)*(Fivethirtyeight!$Q:$Q='Double round'!$B10))+SUM((Fivethirtyeight!$O:$O='Double round'!AD$2)*(Fivethirtyeight!$R:$R='Double round'!$B10))</f>
        <v>2</v>
      </c>
      <c r="AE10" s="73" cm="1">
        <f t="array" ref="AE10">SUM((Fivethirtyeight!$O:$O='Double round'!AE$2)*(Fivethirtyeight!$Q:$Q='Double round'!$B10))+SUM((Fivethirtyeight!$O:$O='Double round'!AE$2)*(Fivethirtyeight!$R:$R='Double round'!$B10))</f>
        <v>1</v>
      </c>
      <c r="AF10" s="73" cm="1">
        <f t="array" ref="AF10">SUM((Fivethirtyeight!$O:$O='Double round'!AF$2)*(Fivethirtyeight!$Q:$Q='Double round'!$B10))+SUM((Fivethirtyeight!$O:$O='Double round'!AF$2)*(Fivethirtyeight!$R:$R='Double round'!$B10))</f>
        <v>1</v>
      </c>
      <c r="AG10" s="73" cm="1">
        <f t="array" ref="AG10">SUM((Fivethirtyeight!$O:$O='Double round'!AG$2)*(Fivethirtyeight!$Q:$Q='Double round'!$B10))+SUM((Fivethirtyeight!$O:$O='Double round'!AG$2)*(Fivethirtyeight!$R:$R='Double round'!$B10))</f>
        <v>1</v>
      </c>
      <c r="AH10" s="73" cm="1">
        <f t="array" ref="AH10">SUM((Fivethirtyeight!$O:$O='Double round'!AH$2)*(Fivethirtyeight!$Q:$Q='Double round'!$B10))+SUM((Fivethirtyeight!$O:$O='Double round'!AH$2)*(Fivethirtyeight!$R:$R='Double round'!$B10))</f>
        <v>1</v>
      </c>
      <c r="AI10" s="73" cm="1">
        <f t="array" ref="AI10">SUM((Fivethirtyeight!$O:$O='Double round'!AI$2)*(Fivethirtyeight!$Q:$Q='Double round'!$B10))+SUM((Fivethirtyeight!$O:$O='Double round'!AI$2)*(Fivethirtyeight!$R:$R='Double round'!$B10))</f>
        <v>1</v>
      </c>
      <c r="AJ10" s="73" cm="1">
        <f t="array" ref="AJ10">SUM((Fivethirtyeight!$O:$O='Double round'!AJ$2)*(Fivethirtyeight!$Q:$Q='Double round'!$B10))+SUM((Fivethirtyeight!$O:$O='Double round'!AJ$2)*(Fivethirtyeight!$R:$R='Double round'!$B10))</f>
        <v>1</v>
      </c>
      <c r="AK10" s="73" cm="1">
        <f t="array" ref="AK10">SUM((Fivethirtyeight!$O:$O='Double round'!AK$2)*(Fivethirtyeight!$Q:$Q='Double round'!$B10))+SUM((Fivethirtyeight!$O:$O='Double round'!AK$2)*(Fivethirtyeight!$R:$R='Double round'!$B10))</f>
        <v>0</v>
      </c>
      <c r="AL10" s="73" cm="1">
        <f t="array" ref="AL10">SUM((Fivethirtyeight!$O:$O='Double round'!AL$2)*(Fivethirtyeight!$Q:$Q='Double round'!$B10))+SUM((Fivethirtyeight!$O:$O='Double round'!AL$2)*(Fivethirtyeight!$R:$R='Double round'!$B10))</f>
        <v>1</v>
      </c>
      <c r="AM10" s="73" cm="1">
        <f t="array" ref="AM10">SUM((Fivethirtyeight!$O:$O='Double round'!AM$2)*(Fivethirtyeight!$Q:$Q='Double round'!$B10))+SUM((Fivethirtyeight!$O:$O='Double round'!AM$2)*(Fivethirtyeight!$R:$R='Double round'!$B10))</f>
        <v>1</v>
      </c>
      <c r="AN10" s="73" cm="1">
        <f t="array" ref="AN10">SUM((Fivethirtyeight!$O:$O='Double round'!AN$2)*(Fivethirtyeight!$Q:$Q='Double round'!$B10))+SUM((Fivethirtyeight!$O:$O='Double round'!AN$2)*(Fivethirtyeight!$R:$R='Double round'!$B10))</f>
        <v>1</v>
      </c>
    </row>
    <row r="11" spans="2:40" x14ac:dyDescent="0.3">
      <c r="B11" s="72" t="s">
        <v>648</v>
      </c>
      <c r="C11" s="73" cm="1">
        <f t="array" ref="C11">SUM((Fivethirtyeight!$O:$O='Double round'!C$2)*(Fivethirtyeight!$Q:$Q='Double round'!$B11))+SUM((Fivethirtyeight!$O:$O='Double round'!C$2)*(Fivethirtyeight!$R:$R='Double round'!$B11))</f>
        <v>1</v>
      </c>
      <c r="D11" s="73" cm="1">
        <f t="array" ref="D11">SUM((Fivethirtyeight!$O:$O='Double round'!D$2)*(Fivethirtyeight!$Q:$Q='Double round'!$B11))+SUM((Fivethirtyeight!$O:$O='Double round'!D$2)*(Fivethirtyeight!$R:$R='Double round'!$B11))</f>
        <v>1</v>
      </c>
      <c r="E11" s="73" cm="1">
        <f t="array" ref="E11">SUM((Fivethirtyeight!$O:$O='Double round'!E$2)*(Fivethirtyeight!$Q:$Q='Double round'!$B11))+SUM((Fivethirtyeight!$O:$O='Double round'!E$2)*(Fivethirtyeight!$R:$R='Double round'!$B11))</f>
        <v>1</v>
      </c>
      <c r="F11" s="73" cm="1">
        <f t="array" ref="F11">SUM((Fivethirtyeight!$O:$O='Double round'!F$2)*(Fivethirtyeight!$Q:$Q='Double round'!$B11))+SUM((Fivethirtyeight!$O:$O='Double round'!F$2)*(Fivethirtyeight!$R:$R='Double round'!$B11))</f>
        <v>1</v>
      </c>
      <c r="G11" s="73" cm="1">
        <f t="array" ref="G11">SUM((Fivethirtyeight!$O:$O='Double round'!G$2)*(Fivethirtyeight!$Q:$Q='Double round'!$B11))+SUM((Fivethirtyeight!$O:$O='Double round'!G$2)*(Fivethirtyeight!$R:$R='Double round'!$B11))</f>
        <v>1</v>
      </c>
      <c r="H11" s="73" cm="1">
        <f t="array" ref="H11">SUM((Fivethirtyeight!$O:$O='Double round'!H$2)*(Fivethirtyeight!$Q:$Q='Double round'!$B11))+SUM((Fivethirtyeight!$O:$O='Double round'!H$2)*(Fivethirtyeight!$R:$R='Double round'!$B11))</f>
        <v>1</v>
      </c>
      <c r="I11" s="73" cm="1">
        <f t="array" ref="I11">SUM((Fivethirtyeight!$O:$O='Double round'!I$2)*(Fivethirtyeight!$Q:$Q='Double round'!$B11))+SUM((Fivethirtyeight!$O:$O='Double round'!I$2)*(Fivethirtyeight!$R:$R='Double round'!$B11))</f>
        <v>1</v>
      </c>
      <c r="J11" s="73" cm="1">
        <f t="array" ref="J11">SUM((Fivethirtyeight!$O:$O='Double round'!J$2)*(Fivethirtyeight!$Q:$Q='Double round'!$B11))+SUM((Fivethirtyeight!$O:$O='Double round'!J$2)*(Fivethirtyeight!$R:$R='Double round'!$B11))</f>
        <v>1</v>
      </c>
      <c r="K11" s="73" cm="1">
        <f t="array" ref="K11">SUM((Fivethirtyeight!$O:$O='Double round'!K$2)*(Fivethirtyeight!$Q:$Q='Double round'!$B11))+SUM((Fivethirtyeight!$O:$O='Double round'!K$2)*(Fivethirtyeight!$R:$R='Double round'!$B11))</f>
        <v>1</v>
      </c>
      <c r="L11" s="73" cm="1">
        <f t="array" ref="L11">SUM((Fivethirtyeight!$O:$O='Double round'!L$2)*(Fivethirtyeight!$Q:$Q='Double round'!$B11))+SUM((Fivethirtyeight!$O:$O='Double round'!L$2)*(Fivethirtyeight!$R:$R='Double round'!$B11))</f>
        <v>1</v>
      </c>
      <c r="M11" s="73" cm="1">
        <f t="array" ref="M11">SUM((Fivethirtyeight!$O:$O='Double round'!M$2)*(Fivethirtyeight!$Q:$Q='Double round'!$B11))+SUM((Fivethirtyeight!$O:$O='Double round'!M$2)*(Fivethirtyeight!$R:$R='Double round'!$B11))</f>
        <v>1</v>
      </c>
      <c r="N11" s="73" cm="1">
        <f t="array" ref="N11">SUM((Fivethirtyeight!$O:$O='Double round'!N$2)*(Fivethirtyeight!$Q:$Q='Double round'!$B11))+SUM((Fivethirtyeight!$O:$O='Double round'!N$2)*(Fivethirtyeight!$R:$R='Double round'!$B11))</f>
        <v>1</v>
      </c>
      <c r="O11" s="73" cm="1">
        <f t="array" ref="O11">SUM((Fivethirtyeight!$O:$O='Double round'!O$2)*(Fivethirtyeight!$Q:$Q='Double round'!$B11))+SUM((Fivethirtyeight!$O:$O='Double round'!O$2)*(Fivethirtyeight!$R:$R='Double round'!$B11))</f>
        <v>1</v>
      </c>
      <c r="P11" s="73" cm="1">
        <f t="array" ref="P11">SUM((Fivethirtyeight!$O:$O='Double round'!P$2)*(Fivethirtyeight!$Q:$Q='Double round'!$B11))+SUM((Fivethirtyeight!$O:$O='Double round'!P$2)*(Fivethirtyeight!$R:$R='Double round'!$B11))</f>
        <v>1</v>
      </c>
      <c r="Q11" s="73" cm="1">
        <f t="array" ref="Q11">SUM((Fivethirtyeight!$O:$O='Double round'!Q$2)*(Fivethirtyeight!$Q:$Q='Double round'!$B11))+SUM((Fivethirtyeight!$O:$O='Double round'!Q$2)*(Fivethirtyeight!$R:$R='Double round'!$B11))</f>
        <v>2</v>
      </c>
      <c r="R11" s="73" cm="1">
        <f t="array" ref="R11">SUM((Fivethirtyeight!$O:$O='Double round'!R$2)*(Fivethirtyeight!$Q:$Q='Double round'!$B11))+SUM((Fivethirtyeight!$O:$O='Double round'!R$2)*(Fivethirtyeight!$R:$R='Double round'!$B11))</f>
        <v>1</v>
      </c>
      <c r="S11" s="73" cm="1">
        <f t="array" ref="S11">SUM((Fivethirtyeight!$O:$O='Double round'!S$2)*(Fivethirtyeight!$Q:$Q='Double round'!$B11))+SUM((Fivethirtyeight!$O:$O='Double round'!S$2)*(Fivethirtyeight!$R:$R='Double round'!$B11))</f>
        <v>0</v>
      </c>
      <c r="T11" s="73" cm="1">
        <f t="array" ref="T11">SUM((Fivethirtyeight!$O:$O='Double round'!T$2)*(Fivethirtyeight!$Q:$Q='Double round'!$B11))+SUM((Fivethirtyeight!$O:$O='Double round'!T$2)*(Fivethirtyeight!$R:$R='Double round'!$B11))</f>
        <v>1</v>
      </c>
      <c r="U11" s="73" cm="1">
        <f t="array" ref="U11">SUM((Fivethirtyeight!$O:$O='Double round'!U$2)*(Fivethirtyeight!$Q:$Q='Double round'!$B11))+SUM((Fivethirtyeight!$O:$O='Double round'!U$2)*(Fivethirtyeight!$R:$R='Double round'!$B11))</f>
        <v>0</v>
      </c>
      <c r="V11" s="73" cm="1">
        <f t="array" ref="V11">SUM((Fivethirtyeight!$O:$O='Double round'!V$2)*(Fivethirtyeight!$Q:$Q='Double round'!$B11))+SUM((Fivethirtyeight!$O:$O='Double round'!V$2)*(Fivethirtyeight!$R:$R='Double round'!$B11))</f>
        <v>1</v>
      </c>
      <c r="W11" s="73" cm="1">
        <f t="array" ref="W11">SUM((Fivethirtyeight!$O:$O='Double round'!W$2)*(Fivethirtyeight!$Q:$Q='Double round'!$B11))+SUM((Fivethirtyeight!$O:$O='Double round'!W$2)*(Fivethirtyeight!$R:$R='Double round'!$B11))</f>
        <v>1</v>
      </c>
      <c r="X11" s="73" cm="1">
        <f t="array" ref="X11">SUM((Fivethirtyeight!$O:$O='Double round'!X$2)*(Fivethirtyeight!$Q:$Q='Double round'!$B11))+SUM((Fivethirtyeight!$O:$O='Double round'!X$2)*(Fivethirtyeight!$R:$R='Double round'!$B11))</f>
        <v>1</v>
      </c>
      <c r="Y11" s="73" cm="1">
        <f t="array" ref="Y11">SUM((Fivethirtyeight!$O:$O='Double round'!Y$2)*(Fivethirtyeight!$Q:$Q='Double round'!$B11))+SUM((Fivethirtyeight!$O:$O='Double round'!Y$2)*(Fivethirtyeight!$R:$R='Double round'!$B11))</f>
        <v>1</v>
      </c>
      <c r="Z11" s="73" cm="1">
        <f t="array" ref="Z11">SUM((Fivethirtyeight!$O:$O='Double round'!Z$2)*(Fivethirtyeight!$Q:$Q='Double round'!$B11))+SUM((Fivethirtyeight!$O:$O='Double round'!Z$2)*(Fivethirtyeight!$R:$R='Double round'!$B11))</f>
        <v>1</v>
      </c>
      <c r="AA11" s="73" cm="1">
        <f t="array" ref="AA11">SUM((Fivethirtyeight!$O:$O='Double round'!AA$2)*(Fivethirtyeight!$Q:$Q='Double round'!$B11))+SUM((Fivethirtyeight!$O:$O='Double round'!AA$2)*(Fivethirtyeight!$R:$R='Double round'!$B11))</f>
        <v>0</v>
      </c>
      <c r="AB11" s="73" cm="1">
        <f t="array" ref="AB11">SUM((Fivethirtyeight!$O:$O='Double round'!AB$2)*(Fivethirtyeight!$Q:$Q='Double round'!$B11))+SUM((Fivethirtyeight!$O:$O='Double round'!AB$2)*(Fivethirtyeight!$R:$R='Double round'!$B11))</f>
        <v>2</v>
      </c>
      <c r="AC11" s="73" cm="1">
        <f t="array" ref="AC11">SUM((Fivethirtyeight!$O:$O='Double round'!AC$2)*(Fivethirtyeight!$Q:$Q='Double round'!$B11))+SUM((Fivethirtyeight!$O:$O='Double round'!AC$2)*(Fivethirtyeight!$R:$R='Double round'!$B11))</f>
        <v>1</v>
      </c>
      <c r="AD11" s="73" cm="1">
        <f t="array" ref="AD11">SUM((Fivethirtyeight!$O:$O='Double round'!AD$2)*(Fivethirtyeight!$Q:$Q='Double round'!$B11))+SUM((Fivethirtyeight!$O:$O='Double round'!AD$2)*(Fivethirtyeight!$R:$R='Double round'!$B11))</f>
        <v>2</v>
      </c>
      <c r="AE11" s="73" cm="1">
        <f t="array" ref="AE11">SUM((Fivethirtyeight!$O:$O='Double round'!AE$2)*(Fivethirtyeight!$Q:$Q='Double round'!$B11))+SUM((Fivethirtyeight!$O:$O='Double round'!AE$2)*(Fivethirtyeight!$R:$R='Double round'!$B11))</f>
        <v>1</v>
      </c>
      <c r="AF11" s="73" cm="1">
        <f t="array" ref="AF11">SUM((Fivethirtyeight!$O:$O='Double round'!AF$2)*(Fivethirtyeight!$Q:$Q='Double round'!$B11))+SUM((Fivethirtyeight!$O:$O='Double round'!AF$2)*(Fivethirtyeight!$R:$R='Double round'!$B11))</f>
        <v>1</v>
      </c>
      <c r="AG11" s="73" cm="1">
        <f t="array" ref="AG11">SUM((Fivethirtyeight!$O:$O='Double round'!AG$2)*(Fivethirtyeight!$Q:$Q='Double round'!$B11))+SUM((Fivethirtyeight!$O:$O='Double round'!AG$2)*(Fivethirtyeight!$R:$R='Double round'!$B11))</f>
        <v>1</v>
      </c>
      <c r="AH11" s="73" cm="1">
        <f t="array" ref="AH11">SUM((Fivethirtyeight!$O:$O='Double round'!AH$2)*(Fivethirtyeight!$Q:$Q='Double round'!$B11))+SUM((Fivethirtyeight!$O:$O='Double round'!AH$2)*(Fivethirtyeight!$R:$R='Double round'!$B11))</f>
        <v>2</v>
      </c>
      <c r="AI11" s="73" cm="1">
        <f t="array" ref="AI11">SUM((Fivethirtyeight!$O:$O='Double round'!AI$2)*(Fivethirtyeight!$Q:$Q='Double round'!$B11))+SUM((Fivethirtyeight!$O:$O='Double round'!AI$2)*(Fivethirtyeight!$R:$R='Double round'!$B11))</f>
        <v>1</v>
      </c>
      <c r="AJ11" s="73" cm="1">
        <f t="array" ref="AJ11">SUM((Fivethirtyeight!$O:$O='Double round'!AJ$2)*(Fivethirtyeight!$Q:$Q='Double round'!$B11))+SUM((Fivethirtyeight!$O:$O='Double round'!AJ$2)*(Fivethirtyeight!$R:$R='Double round'!$B11))</f>
        <v>1</v>
      </c>
      <c r="AK11" s="73" cm="1">
        <f t="array" ref="AK11">SUM((Fivethirtyeight!$O:$O='Double round'!AK$2)*(Fivethirtyeight!$Q:$Q='Double round'!$B11))+SUM((Fivethirtyeight!$O:$O='Double round'!AK$2)*(Fivethirtyeight!$R:$R='Double round'!$B11))</f>
        <v>0</v>
      </c>
      <c r="AL11" s="73" cm="1">
        <f t="array" ref="AL11">SUM((Fivethirtyeight!$O:$O='Double round'!AL$2)*(Fivethirtyeight!$Q:$Q='Double round'!$B11))+SUM((Fivethirtyeight!$O:$O='Double round'!AL$2)*(Fivethirtyeight!$R:$R='Double round'!$B11))</f>
        <v>1</v>
      </c>
      <c r="AM11" s="73" cm="1">
        <f t="array" ref="AM11">SUM((Fivethirtyeight!$O:$O='Double round'!AM$2)*(Fivethirtyeight!$Q:$Q='Double round'!$B11))+SUM((Fivethirtyeight!$O:$O='Double round'!AM$2)*(Fivethirtyeight!$R:$R='Double round'!$B11))</f>
        <v>1</v>
      </c>
      <c r="AN11" s="73" cm="1">
        <f t="array" ref="AN11">SUM((Fivethirtyeight!$O:$O='Double round'!AN$2)*(Fivethirtyeight!$Q:$Q='Double round'!$B11))+SUM((Fivethirtyeight!$O:$O='Double round'!AN$2)*(Fivethirtyeight!$R:$R='Double round'!$B11))</f>
        <v>1</v>
      </c>
    </row>
    <row r="12" spans="2:40" x14ac:dyDescent="0.3">
      <c r="B12" s="72" t="s">
        <v>27</v>
      </c>
      <c r="C12" s="73" cm="1">
        <f t="array" ref="C12">SUM((Fivethirtyeight!$O:$O='Double round'!C$2)*(Fivethirtyeight!$Q:$Q='Double round'!$B12))+SUM((Fivethirtyeight!$O:$O='Double round'!C$2)*(Fivethirtyeight!$R:$R='Double round'!$B12))</f>
        <v>1</v>
      </c>
      <c r="D12" s="73" cm="1">
        <f t="array" ref="D12">SUM((Fivethirtyeight!$O:$O='Double round'!D$2)*(Fivethirtyeight!$Q:$Q='Double round'!$B12))+SUM((Fivethirtyeight!$O:$O='Double round'!D$2)*(Fivethirtyeight!$R:$R='Double round'!$B12))</f>
        <v>1</v>
      </c>
      <c r="E12" s="73" cm="1">
        <f t="array" ref="E12">SUM((Fivethirtyeight!$O:$O='Double round'!E$2)*(Fivethirtyeight!$Q:$Q='Double round'!$B12))+SUM((Fivethirtyeight!$O:$O='Double round'!E$2)*(Fivethirtyeight!$R:$R='Double round'!$B12))</f>
        <v>1</v>
      </c>
      <c r="F12" s="73" cm="1">
        <f t="array" ref="F12">SUM((Fivethirtyeight!$O:$O='Double round'!F$2)*(Fivethirtyeight!$Q:$Q='Double round'!$B12))+SUM((Fivethirtyeight!$O:$O='Double round'!F$2)*(Fivethirtyeight!$R:$R='Double round'!$B12))</f>
        <v>1</v>
      </c>
      <c r="G12" s="73" cm="1">
        <f t="array" ref="G12">SUM((Fivethirtyeight!$O:$O='Double round'!G$2)*(Fivethirtyeight!$Q:$Q='Double round'!$B12))+SUM((Fivethirtyeight!$O:$O='Double round'!G$2)*(Fivethirtyeight!$R:$R='Double round'!$B12))</f>
        <v>1</v>
      </c>
      <c r="H12" s="73" cm="1">
        <f t="array" ref="H12">SUM((Fivethirtyeight!$O:$O='Double round'!H$2)*(Fivethirtyeight!$Q:$Q='Double round'!$B12))+SUM((Fivethirtyeight!$O:$O='Double round'!H$2)*(Fivethirtyeight!$R:$R='Double round'!$B12))</f>
        <v>1</v>
      </c>
      <c r="I12" s="73" cm="1">
        <f t="array" ref="I12">SUM((Fivethirtyeight!$O:$O='Double round'!I$2)*(Fivethirtyeight!$Q:$Q='Double round'!$B12))+SUM((Fivethirtyeight!$O:$O='Double round'!I$2)*(Fivethirtyeight!$R:$R='Double round'!$B12))</f>
        <v>1</v>
      </c>
      <c r="J12" s="73" cm="1">
        <f t="array" ref="J12">SUM((Fivethirtyeight!$O:$O='Double round'!J$2)*(Fivethirtyeight!$Q:$Q='Double round'!$B12))+SUM((Fivethirtyeight!$O:$O='Double round'!J$2)*(Fivethirtyeight!$R:$R='Double round'!$B12))</f>
        <v>1</v>
      </c>
      <c r="K12" s="73" cm="1">
        <f t="array" ref="K12">SUM((Fivethirtyeight!$O:$O='Double round'!K$2)*(Fivethirtyeight!$Q:$Q='Double round'!$B12))+SUM((Fivethirtyeight!$O:$O='Double round'!K$2)*(Fivethirtyeight!$R:$R='Double round'!$B12))</f>
        <v>1</v>
      </c>
      <c r="L12" s="73" cm="1">
        <f t="array" ref="L12">SUM((Fivethirtyeight!$O:$O='Double round'!L$2)*(Fivethirtyeight!$Q:$Q='Double round'!$B12))+SUM((Fivethirtyeight!$O:$O='Double round'!L$2)*(Fivethirtyeight!$R:$R='Double round'!$B12))</f>
        <v>1</v>
      </c>
      <c r="M12" s="73" cm="1">
        <f t="array" ref="M12">SUM((Fivethirtyeight!$O:$O='Double round'!M$2)*(Fivethirtyeight!$Q:$Q='Double round'!$B12))+SUM((Fivethirtyeight!$O:$O='Double round'!M$2)*(Fivethirtyeight!$R:$R='Double round'!$B12))</f>
        <v>1</v>
      </c>
      <c r="N12" s="73" cm="1">
        <f t="array" ref="N12">SUM((Fivethirtyeight!$O:$O='Double round'!N$2)*(Fivethirtyeight!$Q:$Q='Double round'!$B12))+SUM((Fivethirtyeight!$O:$O='Double round'!N$2)*(Fivethirtyeight!$R:$R='Double round'!$B12))</f>
        <v>1</v>
      </c>
      <c r="O12" s="73" cm="1">
        <f t="array" ref="O12">SUM((Fivethirtyeight!$O:$O='Double round'!O$2)*(Fivethirtyeight!$Q:$Q='Double round'!$B12))+SUM((Fivethirtyeight!$O:$O='Double round'!O$2)*(Fivethirtyeight!$R:$R='Double round'!$B12))</f>
        <v>1</v>
      </c>
      <c r="P12" s="73" cm="1">
        <f t="array" ref="P12">SUM((Fivethirtyeight!$O:$O='Double round'!P$2)*(Fivethirtyeight!$Q:$Q='Double round'!$B12))+SUM((Fivethirtyeight!$O:$O='Double round'!P$2)*(Fivethirtyeight!$R:$R='Double round'!$B12))</f>
        <v>1</v>
      </c>
      <c r="Q12" s="73" cm="1">
        <f t="array" ref="Q12">SUM((Fivethirtyeight!$O:$O='Double round'!Q$2)*(Fivethirtyeight!$Q:$Q='Double round'!$B12))+SUM((Fivethirtyeight!$O:$O='Double round'!Q$2)*(Fivethirtyeight!$R:$R='Double round'!$B12))</f>
        <v>2</v>
      </c>
      <c r="R12" s="73" cm="1">
        <f t="array" ref="R12">SUM((Fivethirtyeight!$O:$O='Double round'!R$2)*(Fivethirtyeight!$Q:$Q='Double round'!$B12))+SUM((Fivethirtyeight!$O:$O='Double round'!R$2)*(Fivethirtyeight!$R:$R='Double round'!$B12))</f>
        <v>1</v>
      </c>
      <c r="S12" s="73" cm="1">
        <f t="array" ref="S12">SUM((Fivethirtyeight!$O:$O='Double round'!S$2)*(Fivethirtyeight!$Q:$Q='Double round'!$B12))+SUM((Fivethirtyeight!$O:$O='Double round'!S$2)*(Fivethirtyeight!$R:$R='Double round'!$B12))</f>
        <v>0</v>
      </c>
      <c r="T12" s="73" cm="1">
        <f t="array" ref="T12">SUM((Fivethirtyeight!$O:$O='Double round'!T$2)*(Fivethirtyeight!$Q:$Q='Double round'!$B12))+SUM((Fivethirtyeight!$O:$O='Double round'!T$2)*(Fivethirtyeight!$R:$R='Double round'!$B12))</f>
        <v>2</v>
      </c>
      <c r="U12" s="73" cm="1">
        <f t="array" ref="U12">SUM((Fivethirtyeight!$O:$O='Double round'!U$2)*(Fivethirtyeight!$Q:$Q='Double round'!$B12))+SUM((Fivethirtyeight!$O:$O='Double round'!U$2)*(Fivethirtyeight!$R:$R='Double round'!$B12))</f>
        <v>0</v>
      </c>
      <c r="V12" s="73" cm="1">
        <f t="array" ref="V12">SUM((Fivethirtyeight!$O:$O='Double round'!V$2)*(Fivethirtyeight!$Q:$Q='Double round'!$B12))+SUM((Fivethirtyeight!$O:$O='Double round'!V$2)*(Fivethirtyeight!$R:$R='Double round'!$B12))</f>
        <v>1</v>
      </c>
      <c r="W12" s="73" cm="1">
        <f t="array" ref="W12">SUM((Fivethirtyeight!$O:$O='Double round'!W$2)*(Fivethirtyeight!$Q:$Q='Double round'!$B12))+SUM((Fivethirtyeight!$O:$O='Double round'!W$2)*(Fivethirtyeight!$R:$R='Double round'!$B12))</f>
        <v>1</v>
      </c>
      <c r="X12" s="73" cm="1">
        <f t="array" ref="X12">SUM((Fivethirtyeight!$O:$O='Double round'!X$2)*(Fivethirtyeight!$Q:$Q='Double round'!$B12))+SUM((Fivethirtyeight!$O:$O='Double round'!X$2)*(Fivethirtyeight!$R:$R='Double round'!$B12))</f>
        <v>1</v>
      </c>
      <c r="Y12" s="73" cm="1">
        <f t="array" ref="Y12">SUM((Fivethirtyeight!$O:$O='Double round'!Y$2)*(Fivethirtyeight!$Q:$Q='Double round'!$B12))+SUM((Fivethirtyeight!$O:$O='Double round'!Y$2)*(Fivethirtyeight!$R:$R='Double round'!$B12))</f>
        <v>1</v>
      </c>
      <c r="Z12" s="73" cm="1">
        <f t="array" ref="Z12">SUM((Fivethirtyeight!$O:$O='Double round'!Z$2)*(Fivethirtyeight!$Q:$Q='Double round'!$B12))+SUM((Fivethirtyeight!$O:$O='Double round'!Z$2)*(Fivethirtyeight!$R:$R='Double round'!$B12))</f>
        <v>1</v>
      </c>
      <c r="AA12" s="73" cm="1">
        <f t="array" ref="AA12">SUM((Fivethirtyeight!$O:$O='Double round'!AA$2)*(Fivethirtyeight!$Q:$Q='Double round'!$B12))+SUM((Fivethirtyeight!$O:$O='Double round'!AA$2)*(Fivethirtyeight!$R:$R='Double round'!$B12))</f>
        <v>0</v>
      </c>
      <c r="AB12" s="73" cm="1">
        <f t="array" ref="AB12">SUM((Fivethirtyeight!$O:$O='Double round'!AB$2)*(Fivethirtyeight!$Q:$Q='Double round'!$B12))+SUM((Fivethirtyeight!$O:$O='Double round'!AB$2)*(Fivethirtyeight!$R:$R='Double round'!$B12))</f>
        <v>1</v>
      </c>
      <c r="AC12" s="73" cm="1">
        <f t="array" ref="AC12">SUM((Fivethirtyeight!$O:$O='Double round'!AC$2)*(Fivethirtyeight!$Q:$Q='Double round'!$B12))+SUM((Fivethirtyeight!$O:$O='Double round'!AC$2)*(Fivethirtyeight!$R:$R='Double round'!$B12))</f>
        <v>2</v>
      </c>
      <c r="AD12" s="73" cm="1">
        <f t="array" ref="AD12">SUM((Fivethirtyeight!$O:$O='Double round'!AD$2)*(Fivethirtyeight!$Q:$Q='Double round'!$B12))+SUM((Fivethirtyeight!$O:$O='Double round'!AD$2)*(Fivethirtyeight!$R:$R='Double round'!$B12))</f>
        <v>2</v>
      </c>
      <c r="AE12" s="73" cm="1">
        <f t="array" ref="AE12">SUM((Fivethirtyeight!$O:$O='Double round'!AE$2)*(Fivethirtyeight!$Q:$Q='Double round'!$B12))+SUM((Fivethirtyeight!$O:$O='Double round'!AE$2)*(Fivethirtyeight!$R:$R='Double round'!$B12))</f>
        <v>0</v>
      </c>
      <c r="AF12" s="73" cm="1">
        <f t="array" ref="AF12">SUM((Fivethirtyeight!$O:$O='Double round'!AF$2)*(Fivethirtyeight!$Q:$Q='Double round'!$B12))+SUM((Fivethirtyeight!$O:$O='Double round'!AF$2)*(Fivethirtyeight!$R:$R='Double round'!$B12))</f>
        <v>1</v>
      </c>
      <c r="AG12" s="73" cm="1">
        <f t="array" ref="AG12">SUM((Fivethirtyeight!$O:$O='Double round'!AG$2)*(Fivethirtyeight!$Q:$Q='Double round'!$B12))+SUM((Fivethirtyeight!$O:$O='Double round'!AG$2)*(Fivethirtyeight!$R:$R='Double round'!$B12))</f>
        <v>1</v>
      </c>
      <c r="AH12" s="73" cm="1">
        <f t="array" ref="AH12">SUM((Fivethirtyeight!$O:$O='Double round'!AH$2)*(Fivethirtyeight!$Q:$Q='Double round'!$B12))+SUM((Fivethirtyeight!$O:$O='Double round'!AH$2)*(Fivethirtyeight!$R:$R='Double round'!$B12))</f>
        <v>2</v>
      </c>
      <c r="AI12" s="73" cm="1">
        <f t="array" ref="AI12">SUM((Fivethirtyeight!$O:$O='Double round'!AI$2)*(Fivethirtyeight!$Q:$Q='Double round'!$B12))+SUM((Fivethirtyeight!$O:$O='Double round'!AI$2)*(Fivethirtyeight!$R:$R='Double round'!$B12))</f>
        <v>1</v>
      </c>
      <c r="AJ12" s="73" cm="1">
        <f t="array" ref="AJ12">SUM((Fivethirtyeight!$O:$O='Double round'!AJ$2)*(Fivethirtyeight!$Q:$Q='Double round'!$B12))+SUM((Fivethirtyeight!$O:$O='Double round'!AJ$2)*(Fivethirtyeight!$R:$R='Double round'!$B12))</f>
        <v>2</v>
      </c>
      <c r="AK12" s="73" cm="1">
        <f t="array" ref="AK12">SUM((Fivethirtyeight!$O:$O='Double round'!AK$2)*(Fivethirtyeight!$Q:$Q='Double round'!$B12))+SUM((Fivethirtyeight!$O:$O='Double round'!AK$2)*(Fivethirtyeight!$R:$R='Double round'!$B12))</f>
        <v>0</v>
      </c>
      <c r="AL12" s="73" cm="1">
        <f t="array" ref="AL12">SUM((Fivethirtyeight!$O:$O='Double round'!AL$2)*(Fivethirtyeight!$Q:$Q='Double round'!$B12))+SUM((Fivethirtyeight!$O:$O='Double round'!AL$2)*(Fivethirtyeight!$R:$R='Double round'!$B12))</f>
        <v>0</v>
      </c>
      <c r="AM12" s="73" cm="1">
        <f t="array" ref="AM12">SUM((Fivethirtyeight!$O:$O='Double round'!AM$2)*(Fivethirtyeight!$Q:$Q='Double round'!$B12))+SUM((Fivethirtyeight!$O:$O='Double round'!AM$2)*(Fivethirtyeight!$R:$R='Double round'!$B12))</f>
        <v>1</v>
      </c>
      <c r="AN12" s="73" cm="1">
        <f t="array" ref="AN12">SUM((Fivethirtyeight!$O:$O='Double round'!AN$2)*(Fivethirtyeight!$Q:$Q='Double round'!$B12))+SUM((Fivethirtyeight!$O:$O='Double round'!AN$2)*(Fivethirtyeight!$R:$R='Double round'!$B12))</f>
        <v>1</v>
      </c>
    </row>
    <row r="13" spans="2:40" x14ac:dyDescent="0.3">
      <c r="B13" s="72" t="s">
        <v>20</v>
      </c>
      <c r="C13" s="73" cm="1">
        <f t="array" ref="C13">SUM((Fivethirtyeight!$O:$O='Double round'!C$2)*(Fivethirtyeight!$Q:$Q='Double round'!$B13))+SUM((Fivethirtyeight!$O:$O='Double round'!C$2)*(Fivethirtyeight!$R:$R='Double round'!$B13))</f>
        <v>1</v>
      </c>
      <c r="D13" s="73" cm="1">
        <f t="array" ref="D13">SUM((Fivethirtyeight!$O:$O='Double round'!D$2)*(Fivethirtyeight!$Q:$Q='Double round'!$B13))+SUM((Fivethirtyeight!$O:$O='Double round'!D$2)*(Fivethirtyeight!$R:$R='Double round'!$B13))</f>
        <v>1</v>
      </c>
      <c r="E13" s="73" cm="1">
        <f t="array" ref="E13">SUM((Fivethirtyeight!$O:$O='Double round'!E$2)*(Fivethirtyeight!$Q:$Q='Double round'!$B13))+SUM((Fivethirtyeight!$O:$O='Double round'!E$2)*(Fivethirtyeight!$R:$R='Double round'!$B13))</f>
        <v>1</v>
      </c>
      <c r="F13" s="73" cm="1">
        <f t="array" ref="F13">SUM((Fivethirtyeight!$O:$O='Double round'!F$2)*(Fivethirtyeight!$Q:$Q='Double round'!$B13))+SUM((Fivethirtyeight!$O:$O='Double round'!F$2)*(Fivethirtyeight!$R:$R='Double round'!$B13))</f>
        <v>1</v>
      </c>
      <c r="G13" s="73" cm="1">
        <f t="array" ref="G13">SUM((Fivethirtyeight!$O:$O='Double round'!G$2)*(Fivethirtyeight!$Q:$Q='Double round'!$B13))+SUM((Fivethirtyeight!$O:$O='Double round'!G$2)*(Fivethirtyeight!$R:$R='Double round'!$B13))</f>
        <v>1</v>
      </c>
      <c r="H13" s="73" cm="1">
        <f t="array" ref="H13">SUM((Fivethirtyeight!$O:$O='Double round'!H$2)*(Fivethirtyeight!$Q:$Q='Double round'!$B13))+SUM((Fivethirtyeight!$O:$O='Double round'!H$2)*(Fivethirtyeight!$R:$R='Double round'!$B13))</f>
        <v>1</v>
      </c>
      <c r="I13" s="73" cm="1">
        <f t="array" ref="I13">SUM((Fivethirtyeight!$O:$O='Double round'!I$2)*(Fivethirtyeight!$Q:$Q='Double round'!$B13))+SUM((Fivethirtyeight!$O:$O='Double round'!I$2)*(Fivethirtyeight!$R:$R='Double round'!$B13))</f>
        <v>1</v>
      </c>
      <c r="J13" s="73" cm="1">
        <f t="array" ref="J13">SUM((Fivethirtyeight!$O:$O='Double round'!J$2)*(Fivethirtyeight!$Q:$Q='Double round'!$B13))+SUM((Fivethirtyeight!$O:$O='Double round'!J$2)*(Fivethirtyeight!$R:$R='Double round'!$B13))</f>
        <v>1</v>
      </c>
      <c r="K13" s="73" cm="1">
        <f t="array" ref="K13">SUM((Fivethirtyeight!$O:$O='Double round'!K$2)*(Fivethirtyeight!$Q:$Q='Double round'!$B13))+SUM((Fivethirtyeight!$O:$O='Double round'!K$2)*(Fivethirtyeight!$R:$R='Double round'!$B13))</f>
        <v>1</v>
      </c>
      <c r="L13" s="73" cm="1">
        <f t="array" ref="L13">SUM((Fivethirtyeight!$O:$O='Double round'!L$2)*(Fivethirtyeight!$Q:$Q='Double round'!$B13))+SUM((Fivethirtyeight!$O:$O='Double round'!L$2)*(Fivethirtyeight!$R:$R='Double round'!$B13))</f>
        <v>1</v>
      </c>
      <c r="M13" s="73" cm="1">
        <f t="array" ref="M13">SUM((Fivethirtyeight!$O:$O='Double round'!M$2)*(Fivethirtyeight!$Q:$Q='Double round'!$B13))+SUM((Fivethirtyeight!$O:$O='Double round'!M$2)*(Fivethirtyeight!$R:$R='Double round'!$B13))</f>
        <v>1</v>
      </c>
      <c r="N13" s="73" cm="1">
        <f t="array" ref="N13">SUM((Fivethirtyeight!$O:$O='Double round'!N$2)*(Fivethirtyeight!$Q:$Q='Double round'!$B13))+SUM((Fivethirtyeight!$O:$O='Double round'!N$2)*(Fivethirtyeight!$R:$R='Double round'!$B13))</f>
        <v>1</v>
      </c>
      <c r="O13" s="73" cm="1">
        <f t="array" ref="O13">SUM((Fivethirtyeight!$O:$O='Double round'!O$2)*(Fivethirtyeight!$Q:$Q='Double round'!$B13))+SUM((Fivethirtyeight!$O:$O='Double round'!O$2)*(Fivethirtyeight!$R:$R='Double round'!$B13))</f>
        <v>1</v>
      </c>
      <c r="P13" s="73" cm="1">
        <f t="array" ref="P13">SUM((Fivethirtyeight!$O:$O='Double round'!P$2)*(Fivethirtyeight!$Q:$Q='Double round'!$B13))+SUM((Fivethirtyeight!$O:$O='Double round'!P$2)*(Fivethirtyeight!$R:$R='Double round'!$B13))</f>
        <v>1</v>
      </c>
      <c r="Q13" s="73" cm="1">
        <f t="array" ref="Q13">SUM((Fivethirtyeight!$O:$O='Double round'!Q$2)*(Fivethirtyeight!$Q:$Q='Double round'!$B13))+SUM((Fivethirtyeight!$O:$O='Double round'!Q$2)*(Fivethirtyeight!$R:$R='Double round'!$B13))</f>
        <v>2</v>
      </c>
      <c r="R13" s="73" cm="1">
        <f t="array" ref="R13">SUM((Fivethirtyeight!$O:$O='Double round'!R$2)*(Fivethirtyeight!$Q:$Q='Double round'!$B13))+SUM((Fivethirtyeight!$O:$O='Double round'!R$2)*(Fivethirtyeight!$R:$R='Double round'!$B13))</f>
        <v>1</v>
      </c>
      <c r="S13" s="73" cm="1">
        <f t="array" ref="S13">SUM((Fivethirtyeight!$O:$O='Double round'!S$2)*(Fivethirtyeight!$Q:$Q='Double round'!$B13))+SUM((Fivethirtyeight!$O:$O='Double round'!S$2)*(Fivethirtyeight!$R:$R='Double round'!$B13))</f>
        <v>0</v>
      </c>
      <c r="T13" s="73" cm="1">
        <f t="array" ref="T13">SUM((Fivethirtyeight!$O:$O='Double round'!T$2)*(Fivethirtyeight!$Q:$Q='Double round'!$B13))+SUM((Fivethirtyeight!$O:$O='Double round'!T$2)*(Fivethirtyeight!$R:$R='Double round'!$B13))</f>
        <v>2</v>
      </c>
      <c r="U13" s="73" cm="1">
        <f t="array" ref="U13">SUM((Fivethirtyeight!$O:$O='Double round'!U$2)*(Fivethirtyeight!$Q:$Q='Double round'!$B13))+SUM((Fivethirtyeight!$O:$O='Double round'!U$2)*(Fivethirtyeight!$R:$R='Double round'!$B13))</f>
        <v>0</v>
      </c>
      <c r="V13" s="73" cm="1">
        <f t="array" ref="V13">SUM((Fivethirtyeight!$O:$O='Double round'!V$2)*(Fivethirtyeight!$Q:$Q='Double round'!$B13))+SUM((Fivethirtyeight!$O:$O='Double round'!V$2)*(Fivethirtyeight!$R:$R='Double round'!$B13))</f>
        <v>1</v>
      </c>
      <c r="W13" s="73" cm="1">
        <f t="array" ref="W13">SUM((Fivethirtyeight!$O:$O='Double round'!W$2)*(Fivethirtyeight!$Q:$Q='Double round'!$B13))+SUM((Fivethirtyeight!$O:$O='Double round'!W$2)*(Fivethirtyeight!$R:$R='Double round'!$B13))</f>
        <v>1</v>
      </c>
      <c r="X13" s="73" cm="1">
        <f t="array" ref="X13">SUM((Fivethirtyeight!$O:$O='Double round'!X$2)*(Fivethirtyeight!$Q:$Q='Double round'!$B13))+SUM((Fivethirtyeight!$O:$O='Double round'!X$2)*(Fivethirtyeight!$R:$R='Double round'!$B13))</f>
        <v>1</v>
      </c>
      <c r="Y13" s="73" cm="1">
        <f t="array" ref="Y13">SUM((Fivethirtyeight!$O:$O='Double round'!Y$2)*(Fivethirtyeight!$Q:$Q='Double round'!$B13))+SUM((Fivethirtyeight!$O:$O='Double round'!Y$2)*(Fivethirtyeight!$R:$R='Double round'!$B13))</f>
        <v>1</v>
      </c>
      <c r="Z13" s="73" cm="1">
        <f t="array" ref="Z13">SUM((Fivethirtyeight!$O:$O='Double round'!Z$2)*(Fivethirtyeight!$Q:$Q='Double round'!$B13))+SUM((Fivethirtyeight!$O:$O='Double round'!Z$2)*(Fivethirtyeight!$R:$R='Double round'!$B13))</f>
        <v>1</v>
      </c>
      <c r="AA13" s="73" cm="1">
        <f t="array" ref="AA13">SUM((Fivethirtyeight!$O:$O='Double round'!AA$2)*(Fivethirtyeight!$Q:$Q='Double round'!$B13))+SUM((Fivethirtyeight!$O:$O='Double round'!AA$2)*(Fivethirtyeight!$R:$R='Double round'!$B13))</f>
        <v>0</v>
      </c>
      <c r="AB13" s="73" cm="1">
        <f t="array" ref="AB13">SUM((Fivethirtyeight!$O:$O='Double round'!AB$2)*(Fivethirtyeight!$Q:$Q='Double round'!$B13))+SUM((Fivethirtyeight!$O:$O='Double round'!AB$2)*(Fivethirtyeight!$R:$R='Double round'!$B13))</f>
        <v>1</v>
      </c>
      <c r="AC13" s="73" cm="1">
        <f t="array" ref="AC13">SUM((Fivethirtyeight!$O:$O='Double round'!AC$2)*(Fivethirtyeight!$Q:$Q='Double round'!$B13))+SUM((Fivethirtyeight!$O:$O='Double round'!AC$2)*(Fivethirtyeight!$R:$R='Double round'!$B13))</f>
        <v>2</v>
      </c>
      <c r="AD13" s="73" cm="1">
        <f t="array" ref="AD13">SUM((Fivethirtyeight!$O:$O='Double round'!AD$2)*(Fivethirtyeight!$Q:$Q='Double round'!$B13))+SUM((Fivethirtyeight!$O:$O='Double round'!AD$2)*(Fivethirtyeight!$R:$R='Double round'!$B13))</f>
        <v>2</v>
      </c>
      <c r="AE13" s="73" cm="1">
        <f t="array" ref="AE13">SUM((Fivethirtyeight!$O:$O='Double round'!AE$2)*(Fivethirtyeight!$Q:$Q='Double round'!$B13))+SUM((Fivethirtyeight!$O:$O='Double round'!AE$2)*(Fivethirtyeight!$R:$R='Double round'!$B13))</f>
        <v>0</v>
      </c>
      <c r="AF13" s="73" cm="1">
        <f t="array" ref="AF13">SUM((Fivethirtyeight!$O:$O='Double round'!AF$2)*(Fivethirtyeight!$Q:$Q='Double round'!$B13))+SUM((Fivethirtyeight!$O:$O='Double round'!AF$2)*(Fivethirtyeight!$R:$R='Double round'!$B13))</f>
        <v>1</v>
      </c>
      <c r="AG13" s="73" cm="1">
        <f t="array" ref="AG13">SUM((Fivethirtyeight!$O:$O='Double round'!AG$2)*(Fivethirtyeight!$Q:$Q='Double round'!$B13))+SUM((Fivethirtyeight!$O:$O='Double round'!AG$2)*(Fivethirtyeight!$R:$R='Double round'!$B13))</f>
        <v>1</v>
      </c>
      <c r="AH13" s="73" cm="1">
        <f t="array" ref="AH13">SUM((Fivethirtyeight!$O:$O='Double round'!AH$2)*(Fivethirtyeight!$Q:$Q='Double round'!$B13))+SUM((Fivethirtyeight!$O:$O='Double round'!AH$2)*(Fivethirtyeight!$R:$R='Double round'!$B13))</f>
        <v>2</v>
      </c>
      <c r="AI13" s="73" cm="1">
        <f t="array" ref="AI13">SUM((Fivethirtyeight!$O:$O='Double round'!AI$2)*(Fivethirtyeight!$Q:$Q='Double round'!$B13))+SUM((Fivethirtyeight!$O:$O='Double round'!AI$2)*(Fivethirtyeight!$R:$R='Double round'!$B13))</f>
        <v>0</v>
      </c>
      <c r="AJ13" s="73" cm="1">
        <f t="array" ref="AJ13">SUM((Fivethirtyeight!$O:$O='Double round'!AJ$2)*(Fivethirtyeight!$Q:$Q='Double round'!$B13))+SUM((Fivethirtyeight!$O:$O='Double round'!AJ$2)*(Fivethirtyeight!$R:$R='Double round'!$B13))</f>
        <v>1</v>
      </c>
      <c r="AK13" s="73" cm="1">
        <f t="array" ref="AK13">SUM((Fivethirtyeight!$O:$O='Double round'!AK$2)*(Fivethirtyeight!$Q:$Q='Double round'!$B13))+SUM((Fivethirtyeight!$O:$O='Double round'!AK$2)*(Fivethirtyeight!$R:$R='Double round'!$B13))</f>
        <v>0</v>
      </c>
      <c r="AL13" s="73" cm="1">
        <f t="array" ref="AL13">SUM((Fivethirtyeight!$O:$O='Double round'!AL$2)*(Fivethirtyeight!$Q:$Q='Double round'!$B13))+SUM((Fivethirtyeight!$O:$O='Double round'!AL$2)*(Fivethirtyeight!$R:$R='Double round'!$B13))</f>
        <v>2</v>
      </c>
      <c r="AM13" s="73" cm="1">
        <f t="array" ref="AM13">SUM((Fivethirtyeight!$O:$O='Double round'!AM$2)*(Fivethirtyeight!$Q:$Q='Double round'!$B13))+SUM((Fivethirtyeight!$O:$O='Double round'!AM$2)*(Fivethirtyeight!$R:$R='Double round'!$B13))</f>
        <v>1</v>
      </c>
      <c r="AN13" s="73" cm="1">
        <f t="array" ref="AN13">SUM((Fivethirtyeight!$O:$O='Double round'!AN$2)*(Fivethirtyeight!$Q:$Q='Double round'!$B13))+SUM((Fivethirtyeight!$O:$O='Double round'!AN$2)*(Fivethirtyeight!$R:$R='Double round'!$B13))</f>
        <v>1</v>
      </c>
    </row>
    <row r="14" spans="2:40" x14ac:dyDescent="0.3">
      <c r="B14" s="72" t="s">
        <v>16</v>
      </c>
      <c r="C14" s="73" cm="1">
        <f t="array" ref="C14">SUM((Fivethirtyeight!$O:$O='Double round'!C$2)*(Fivethirtyeight!$Q:$Q='Double round'!$B14))+SUM((Fivethirtyeight!$O:$O='Double round'!C$2)*(Fivethirtyeight!$R:$R='Double round'!$B14))</f>
        <v>0</v>
      </c>
      <c r="D14" s="73" cm="1">
        <f t="array" ref="D14">SUM((Fivethirtyeight!$O:$O='Double round'!D$2)*(Fivethirtyeight!$Q:$Q='Double round'!$B14))+SUM((Fivethirtyeight!$O:$O='Double round'!D$2)*(Fivethirtyeight!$R:$R='Double round'!$B14))</f>
        <v>1</v>
      </c>
      <c r="E14" s="73" cm="1">
        <f t="array" ref="E14">SUM((Fivethirtyeight!$O:$O='Double round'!E$2)*(Fivethirtyeight!$Q:$Q='Double round'!$B14))+SUM((Fivethirtyeight!$O:$O='Double round'!E$2)*(Fivethirtyeight!$R:$R='Double round'!$B14))</f>
        <v>1</v>
      </c>
      <c r="F14" s="73" cm="1">
        <f t="array" ref="F14">SUM((Fivethirtyeight!$O:$O='Double round'!F$2)*(Fivethirtyeight!$Q:$Q='Double round'!$B14))+SUM((Fivethirtyeight!$O:$O='Double round'!F$2)*(Fivethirtyeight!$R:$R='Double round'!$B14))</f>
        <v>1</v>
      </c>
      <c r="G14" s="73" cm="1">
        <f t="array" ref="G14">SUM((Fivethirtyeight!$O:$O='Double round'!G$2)*(Fivethirtyeight!$Q:$Q='Double round'!$B14))+SUM((Fivethirtyeight!$O:$O='Double round'!G$2)*(Fivethirtyeight!$R:$R='Double round'!$B14))</f>
        <v>1</v>
      </c>
      <c r="H14" s="73" cm="1">
        <f t="array" ref="H14">SUM((Fivethirtyeight!$O:$O='Double round'!H$2)*(Fivethirtyeight!$Q:$Q='Double round'!$B14))+SUM((Fivethirtyeight!$O:$O='Double round'!H$2)*(Fivethirtyeight!$R:$R='Double round'!$B14))</f>
        <v>1</v>
      </c>
      <c r="I14" s="73" cm="1">
        <f t="array" ref="I14">SUM((Fivethirtyeight!$O:$O='Double round'!I$2)*(Fivethirtyeight!$Q:$Q='Double round'!$B14))+SUM((Fivethirtyeight!$O:$O='Double round'!I$2)*(Fivethirtyeight!$R:$R='Double round'!$B14))</f>
        <v>1</v>
      </c>
      <c r="J14" s="73" cm="1">
        <f t="array" ref="J14">SUM((Fivethirtyeight!$O:$O='Double round'!J$2)*(Fivethirtyeight!$Q:$Q='Double round'!$B14))+SUM((Fivethirtyeight!$O:$O='Double round'!J$2)*(Fivethirtyeight!$R:$R='Double round'!$B14))</f>
        <v>1</v>
      </c>
      <c r="K14" s="73" cm="1">
        <f t="array" ref="K14">SUM((Fivethirtyeight!$O:$O='Double round'!K$2)*(Fivethirtyeight!$Q:$Q='Double round'!$B14))+SUM((Fivethirtyeight!$O:$O='Double round'!K$2)*(Fivethirtyeight!$R:$R='Double round'!$B14))</f>
        <v>1</v>
      </c>
      <c r="L14" s="73" cm="1">
        <f t="array" ref="L14">SUM((Fivethirtyeight!$O:$O='Double round'!L$2)*(Fivethirtyeight!$Q:$Q='Double round'!$B14))+SUM((Fivethirtyeight!$O:$O='Double round'!L$2)*(Fivethirtyeight!$R:$R='Double round'!$B14))</f>
        <v>1</v>
      </c>
      <c r="M14" s="73" cm="1">
        <f t="array" ref="M14">SUM((Fivethirtyeight!$O:$O='Double round'!M$2)*(Fivethirtyeight!$Q:$Q='Double round'!$B14))+SUM((Fivethirtyeight!$O:$O='Double round'!M$2)*(Fivethirtyeight!$R:$R='Double round'!$B14))</f>
        <v>1</v>
      </c>
      <c r="N14" s="73" cm="1">
        <f t="array" ref="N14">SUM((Fivethirtyeight!$O:$O='Double round'!N$2)*(Fivethirtyeight!$Q:$Q='Double round'!$B14))+SUM((Fivethirtyeight!$O:$O='Double round'!N$2)*(Fivethirtyeight!$R:$R='Double round'!$B14))</f>
        <v>1</v>
      </c>
      <c r="O14" s="73" cm="1">
        <f t="array" ref="O14">SUM((Fivethirtyeight!$O:$O='Double round'!O$2)*(Fivethirtyeight!$Q:$Q='Double round'!$B14))+SUM((Fivethirtyeight!$O:$O='Double round'!O$2)*(Fivethirtyeight!$R:$R='Double round'!$B14))</f>
        <v>1</v>
      </c>
      <c r="P14" s="73" cm="1">
        <f t="array" ref="P14">SUM((Fivethirtyeight!$O:$O='Double round'!P$2)*(Fivethirtyeight!$Q:$Q='Double round'!$B14))+SUM((Fivethirtyeight!$O:$O='Double round'!P$2)*(Fivethirtyeight!$R:$R='Double round'!$B14))</f>
        <v>1</v>
      </c>
      <c r="Q14" s="73" cm="1">
        <f t="array" ref="Q14">SUM((Fivethirtyeight!$O:$O='Double round'!Q$2)*(Fivethirtyeight!$Q:$Q='Double round'!$B14))+SUM((Fivethirtyeight!$O:$O='Double round'!Q$2)*(Fivethirtyeight!$R:$R='Double round'!$B14))</f>
        <v>1</v>
      </c>
      <c r="R14" s="73" cm="1">
        <f t="array" ref="R14">SUM((Fivethirtyeight!$O:$O='Double round'!R$2)*(Fivethirtyeight!$Q:$Q='Double round'!$B14))+SUM((Fivethirtyeight!$O:$O='Double round'!R$2)*(Fivethirtyeight!$R:$R='Double round'!$B14))</f>
        <v>1</v>
      </c>
      <c r="S14" s="73" cm="1">
        <f t="array" ref="S14">SUM((Fivethirtyeight!$O:$O='Double round'!S$2)*(Fivethirtyeight!$Q:$Q='Double round'!$B14))+SUM((Fivethirtyeight!$O:$O='Double round'!S$2)*(Fivethirtyeight!$R:$R='Double round'!$B14))</f>
        <v>1</v>
      </c>
      <c r="T14" s="73" cm="1">
        <f t="array" ref="T14">SUM((Fivethirtyeight!$O:$O='Double round'!T$2)*(Fivethirtyeight!$Q:$Q='Double round'!$B14))+SUM((Fivethirtyeight!$O:$O='Double round'!T$2)*(Fivethirtyeight!$R:$R='Double round'!$B14))</f>
        <v>2</v>
      </c>
      <c r="U14" s="73" cm="1">
        <f t="array" ref="U14">SUM((Fivethirtyeight!$O:$O='Double round'!U$2)*(Fivethirtyeight!$Q:$Q='Double round'!$B14))+SUM((Fivethirtyeight!$O:$O='Double round'!U$2)*(Fivethirtyeight!$R:$R='Double round'!$B14))</f>
        <v>0</v>
      </c>
      <c r="V14" s="73" cm="1">
        <f t="array" ref="V14">SUM((Fivethirtyeight!$O:$O='Double round'!V$2)*(Fivethirtyeight!$Q:$Q='Double round'!$B14))+SUM((Fivethirtyeight!$O:$O='Double round'!V$2)*(Fivethirtyeight!$R:$R='Double round'!$B14))</f>
        <v>1</v>
      </c>
      <c r="W14" s="73" cm="1">
        <f t="array" ref="W14">SUM((Fivethirtyeight!$O:$O='Double round'!W$2)*(Fivethirtyeight!$Q:$Q='Double round'!$B14))+SUM((Fivethirtyeight!$O:$O='Double round'!W$2)*(Fivethirtyeight!$R:$R='Double round'!$B14))</f>
        <v>1</v>
      </c>
      <c r="X14" s="73" cm="1">
        <f t="array" ref="X14">SUM((Fivethirtyeight!$O:$O='Double round'!X$2)*(Fivethirtyeight!$Q:$Q='Double round'!$B14))+SUM((Fivethirtyeight!$O:$O='Double round'!X$2)*(Fivethirtyeight!$R:$R='Double round'!$B14))</f>
        <v>1</v>
      </c>
      <c r="Y14" s="73" cm="1">
        <f t="array" ref="Y14">SUM((Fivethirtyeight!$O:$O='Double round'!Y$2)*(Fivethirtyeight!$Q:$Q='Double round'!$B14))+SUM((Fivethirtyeight!$O:$O='Double round'!Y$2)*(Fivethirtyeight!$R:$R='Double round'!$B14))</f>
        <v>1</v>
      </c>
      <c r="Z14" s="73" cm="1">
        <f t="array" ref="Z14">SUM((Fivethirtyeight!$O:$O='Double round'!Z$2)*(Fivethirtyeight!$Q:$Q='Double round'!$B14))+SUM((Fivethirtyeight!$O:$O='Double round'!Z$2)*(Fivethirtyeight!$R:$R='Double round'!$B14))</f>
        <v>1</v>
      </c>
      <c r="AA14" s="73" cm="1">
        <f t="array" ref="AA14">SUM((Fivethirtyeight!$O:$O='Double round'!AA$2)*(Fivethirtyeight!$Q:$Q='Double round'!$B14))+SUM((Fivethirtyeight!$O:$O='Double round'!AA$2)*(Fivethirtyeight!$R:$R='Double round'!$B14))</f>
        <v>1</v>
      </c>
      <c r="AB14" s="73" cm="1">
        <f t="array" ref="AB14">SUM((Fivethirtyeight!$O:$O='Double round'!AB$2)*(Fivethirtyeight!$Q:$Q='Double round'!$B14))+SUM((Fivethirtyeight!$O:$O='Double round'!AB$2)*(Fivethirtyeight!$R:$R='Double round'!$B14))</f>
        <v>1</v>
      </c>
      <c r="AC14" s="73" cm="1">
        <f t="array" ref="AC14">SUM((Fivethirtyeight!$O:$O='Double round'!AC$2)*(Fivethirtyeight!$Q:$Q='Double round'!$B14))+SUM((Fivethirtyeight!$O:$O='Double round'!AC$2)*(Fivethirtyeight!$R:$R='Double round'!$B14))</f>
        <v>2</v>
      </c>
      <c r="AD14" s="73" cm="1">
        <f t="array" ref="AD14">SUM((Fivethirtyeight!$O:$O='Double round'!AD$2)*(Fivethirtyeight!$Q:$Q='Double round'!$B14))+SUM((Fivethirtyeight!$O:$O='Double round'!AD$2)*(Fivethirtyeight!$R:$R='Double round'!$B14))</f>
        <v>2</v>
      </c>
      <c r="AE14" s="73" cm="1">
        <f t="array" ref="AE14">SUM((Fivethirtyeight!$O:$O='Double round'!AE$2)*(Fivethirtyeight!$Q:$Q='Double round'!$B14))+SUM((Fivethirtyeight!$O:$O='Double round'!AE$2)*(Fivethirtyeight!$R:$R='Double round'!$B14))</f>
        <v>1</v>
      </c>
      <c r="AF14" s="73" cm="1">
        <f t="array" ref="AF14">SUM((Fivethirtyeight!$O:$O='Double round'!AF$2)*(Fivethirtyeight!$Q:$Q='Double round'!$B14))+SUM((Fivethirtyeight!$O:$O='Double round'!AF$2)*(Fivethirtyeight!$R:$R='Double round'!$B14))</f>
        <v>1</v>
      </c>
      <c r="AG14" s="73" cm="1">
        <f t="array" ref="AG14">SUM((Fivethirtyeight!$O:$O='Double round'!AG$2)*(Fivethirtyeight!$Q:$Q='Double round'!$B14))+SUM((Fivethirtyeight!$O:$O='Double round'!AG$2)*(Fivethirtyeight!$R:$R='Double round'!$B14))</f>
        <v>1</v>
      </c>
      <c r="AH14" s="73" cm="1">
        <f t="array" ref="AH14">SUM((Fivethirtyeight!$O:$O='Double round'!AH$2)*(Fivethirtyeight!$Q:$Q='Double round'!$B14))+SUM((Fivethirtyeight!$O:$O='Double round'!AH$2)*(Fivethirtyeight!$R:$R='Double round'!$B14))</f>
        <v>1</v>
      </c>
      <c r="AI14" s="73" cm="1">
        <f t="array" ref="AI14">SUM((Fivethirtyeight!$O:$O='Double round'!AI$2)*(Fivethirtyeight!$Q:$Q='Double round'!$B14))+SUM((Fivethirtyeight!$O:$O='Double round'!AI$2)*(Fivethirtyeight!$R:$R='Double round'!$B14))</f>
        <v>1</v>
      </c>
      <c r="AJ14" s="73" cm="1">
        <f t="array" ref="AJ14">SUM((Fivethirtyeight!$O:$O='Double round'!AJ$2)*(Fivethirtyeight!$Q:$Q='Double round'!$B14))+SUM((Fivethirtyeight!$O:$O='Double round'!AJ$2)*(Fivethirtyeight!$R:$R='Double round'!$B14))</f>
        <v>1</v>
      </c>
      <c r="AK14" s="73" cm="1">
        <f t="array" ref="AK14">SUM((Fivethirtyeight!$O:$O='Double round'!AK$2)*(Fivethirtyeight!$Q:$Q='Double round'!$B14))+SUM((Fivethirtyeight!$O:$O='Double round'!AK$2)*(Fivethirtyeight!$R:$R='Double round'!$B14))</f>
        <v>0</v>
      </c>
      <c r="AL14" s="73" cm="1">
        <f t="array" ref="AL14">SUM((Fivethirtyeight!$O:$O='Double round'!AL$2)*(Fivethirtyeight!$Q:$Q='Double round'!$B14))+SUM((Fivethirtyeight!$O:$O='Double round'!AL$2)*(Fivethirtyeight!$R:$R='Double round'!$B14))</f>
        <v>1</v>
      </c>
      <c r="AM14" s="73" cm="1">
        <f t="array" ref="AM14">SUM((Fivethirtyeight!$O:$O='Double round'!AM$2)*(Fivethirtyeight!$Q:$Q='Double round'!$B14))+SUM((Fivethirtyeight!$O:$O='Double round'!AM$2)*(Fivethirtyeight!$R:$R='Double round'!$B14))</f>
        <v>1</v>
      </c>
      <c r="AN14" s="73" cm="1">
        <f t="array" ref="AN14">SUM((Fivethirtyeight!$O:$O='Double round'!AN$2)*(Fivethirtyeight!$Q:$Q='Double round'!$B14))+SUM((Fivethirtyeight!$O:$O='Double round'!AN$2)*(Fivethirtyeight!$R:$R='Double round'!$B14))</f>
        <v>1</v>
      </c>
    </row>
    <row r="15" spans="2:40" x14ac:dyDescent="0.3">
      <c r="B15" s="72" t="s">
        <v>31</v>
      </c>
      <c r="C15" s="73" cm="1">
        <f t="array" ref="C15">SUM((Fivethirtyeight!$O:$O='Double round'!C$2)*(Fivethirtyeight!$Q:$Q='Double round'!$B15))+SUM((Fivethirtyeight!$O:$O='Double round'!C$2)*(Fivethirtyeight!$R:$R='Double round'!$B15))</f>
        <v>0</v>
      </c>
      <c r="D15" s="73" cm="1">
        <f t="array" ref="D15">SUM((Fivethirtyeight!$O:$O='Double round'!D$2)*(Fivethirtyeight!$Q:$Q='Double round'!$B15))+SUM((Fivethirtyeight!$O:$O='Double round'!D$2)*(Fivethirtyeight!$R:$R='Double round'!$B15))</f>
        <v>1</v>
      </c>
      <c r="E15" s="73" cm="1">
        <f t="array" ref="E15">SUM((Fivethirtyeight!$O:$O='Double round'!E$2)*(Fivethirtyeight!$Q:$Q='Double round'!$B15))+SUM((Fivethirtyeight!$O:$O='Double round'!E$2)*(Fivethirtyeight!$R:$R='Double round'!$B15))</f>
        <v>1</v>
      </c>
      <c r="F15" s="73" cm="1">
        <f t="array" ref="F15">SUM((Fivethirtyeight!$O:$O='Double round'!F$2)*(Fivethirtyeight!$Q:$Q='Double round'!$B15))+SUM((Fivethirtyeight!$O:$O='Double round'!F$2)*(Fivethirtyeight!$R:$R='Double round'!$B15))</f>
        <v>1</v>
      </c>
      <c r="G15" s="73" cm="1">
        <f t="array" ref="G15">SUM((Fivethirtyeight!$O:$O='Double round'!G$2)*(Fivethirtyeight!$Q:$Q='Double round'!$B15))+SUM((Fivethirtyeight!$O:$O='Double round'!G$2)*(Fivethirtyeight!$R:$R='Double round'!$B15))</f>
        <v>1</v>
      </c>
      <c r="H15" s="73" cm="1">
        <f t="array" ref="H15">SUM((Fivethirtyeight!$O:$O='Double round'!H$2)*(Fivethirtyeight!$Q:$Q='Double round'!$B15))+SUM((Fivethirtyeight!$O:$O='Double round'!H$2)*(Fivethirtyeight!$R:$R='Double round'!$B15))</f>
        <v>1</v>
      </c>
      <c r="I15" s="73" cm="1">
        <f t="array" ref="I15">SUM((Fivethirtyeight!$O:$O='Double round'!I$2)*(Fivethirtyeight!$Q:$Q='Double round'!$B15))+SUM((Fivethirtyeight!$O:$O='Double round'!I$2)*(Fivethirtyeight!$R:$R='Double round'!$B15))</f>
        <v>1</v>
      </c>
      <c r="J15" s="73" cm="1">
        <f t="array" ref="J15">SUM((Fivethirtyeight!$O:$O='Double round'!J$2)*(Fivethirtyeight!$Q:$Q='Double round'!$B15))+SUM((Fivethirtyeight!$O:$O='Double round'!J$2)*(Fivethirtyeight!$R:$R='Double round'!$B15))</f>
        <v>1</v>
      </c>
      <c r="K15" s="73" cm="1">
        <f t="array" ref="K15">SUM((Fivethirtyeight!$O:$O='Double round'!K$2)*(Fivethirtyeight!$Q:$Q='Double round'!$B15))+SUM((Fivethirtyeight!$O:$O='Double round'!K$2)*(Fivethirtyeight!$R:$R='Double round'!$B15))</f>
        <v>1</v>
      </c>
      <c r="L15" s="73" cm="1">
        <f t="array" ref="L15">SUM((Fivethirtyeight!$O:$O='Double round'!L$2)*(Fivethirtyeight!$Q:$Q='Double round'!$B15))+SUM((Fivethirtyeight!$O:$O='Double round'!L$2)*(Fivethirtyeight!$R:$R='Double round'!$B15))</f>
        <v>1</v>
      </c>
      <c r="M15" s="73" cm="1">
        <f t="array" ref="M15">SUM((Fivethirtyeight!$O:$O='Double round'!M$2)*(Fivethirtyeight!$Q:$Q='Double round'!$B15))+SUM((Fivethirtyeight!$O:$O='Double round'!M$2)*(Fivethirtyeight!$R:$R='Double round'!$B15))</f>
        <v>1</v>
      </c>
      <c r="N15" s="73" cm="1">
        <f t="array" ref="N15">SUM((Fivethirtyeight!$O:$O='Double round'!N$2)*(Fivethirtyeight!$Q:$Q='Double round'!$B15))+SUM((Fivethirtyeight!$O:$O='Double round'!N$2)*(Fivethirtyeight!$R:$R='Double round'!$B15))</f>
        <v>1</v>
      </c>
      <c r="O15" s="73" cm="1">
        <f t="array" ref="O15">SUM((Fivethirtyeight!$O:$O='Double round'!O$2)*(Fivethirtyeight!$Q:$Q='Double round'!$B15))+SUM((Fivethirtyeight!$O:$O='Double round'!O$2)*(Fivethirtyeight!$R:$R='Double round'!$B15))</f>
        <v>1</v>
      </c>
      <c r="P15" s="73" cm="1">
        <f t="array" ref="P15">SUM((Fivethirtyeight!$O:$O='Double round'!P$2)*(Fivethirtyeight!$Q:$Q='Double round'!$B15))+SUM((Fivethirtyeight!$O:$O='Double round'!P$2)*(Fivethirtyeight!$R:$R='Double round'!$B15))</f>
        <v>1</v>
      </c>
      <c r="Q15" s="73" cm="1">
        <f t="array" ref="Q15">SUM((Fivethirtyeight!$O:$O='Double round'!Q$2)*(Fivethirtyeight!$Q:$Q='Double round'!$B15))+SUM((Fivethirtyeight!$O:$O='Double round'!Q$2)*(Fivethirtyeight!$R:$R='Double round'!$B15))</f>
        <v>2</v>
      </c>
      <c r="R15" s="73" cm="1">
        <f t="array" ref="R15">SUM((Fivethirtyeight!$O:$O='Double round'!R$2)*(Fivethirtyeight!$Q:$Q='Double round'!$B15))+SUM((Fivethirtyeight!$O:$O='Double round'!R$2)*(Fivethirtyeight!$R:$R='Double round'!$B15))</f>
        <v>1</v>
      </c>
      <c r="S15" s="73" cm="1">
        <f t="array" ref="S15">SUM((Fivethirtyeight!$O:$O='Double round'!S$2)*(Fivethirtyeight!$Q:$Q='Double round'!$B15))+SUM((Fivethirtyeight!$O:$O='Double round'!S$2)*(Fivethirtyeight!$R:$R='Double round'!$B15))</f>
        <v>1</v>
      </c>
      <c r="T15" s="73" cm="1">
        <f t="array" ref="T15">SUM((Fivethirtyeight!$O:$O='Double round'!T$2)*(Fivethirtyeight!$Q:$Q='Double round'!$B15))+SUM((Fivethirtyeight!$O:$O='Double round'!T$2)*(Fivethirtyeight!$R:$R='Double round'!$B15))</f>
        <v>2</v>
      </c>
      <c r="U15" s="73" cm="1">
        <f t="array" ref="U15">SUM((Fivethirtyeight!$O:$O='Double round'!U$2)*(Fivethirtyeight!$Q:$Q='Double round'!$B15))+SUM((Fivethirtyeight!$O:$O='Double round'!U$2)*(Fivethirtyeight!$R:$R='Double round'!$B15))</f>
        <v>0</v>
      </c>
      <c r="V15" s="73" cm="1">
        <f t="array" ref="V15">SUM((Fivethirtyeight!$O:$O='Double round'!V$2)*(Fivethirtyeight!$Q:$Q='Double round'!$B15))+SUM((Fivethirtyeight!$O:$O='Double round'!V$2)*(Fivethirtyeight!$R:$R='Double round'!$B15))</f>
        <v>1</v>
      </c>
      <c r="W15" s="73" cm="1">
        <f t="array" ref="W15">SUM((Fivethirtyeight!$O:$O='Double round'!W$2)*(Fivethirtyeight!$Q:$Q='Double round'!$B15))+SUM((Fivethirtyeight!$O:$O='Double round'!W$2)*(Fivethirtyeight!$R:$R='Double round'!$B15))</f>
        <v>1</v>
      </c>
      <c r="X15" s="73" cm="1">
        <f t="array" ref="X15">SUM((Fivethirtyeight!$O:$O='Double round'!X$2)*(Fivethirtyeight!$Q:$Q='Double round'!$B15))+SUM((Fivethirtyeight!$O:$O='Double round'!X$2)*(Fivethirtyeight!$R:$R='Double round'!$B15))</f>
        <v>1</v>
      </c>
      <c r="Y15" s="73" cm="1">
        <f t="array" ref="Y15">SUM((Fivethirtyeight!$O:$O='Double round'!Y$2)*(Fivethirtyeight!$Q:$Q='Double round'!$B15))+SUM((Fivethirtyeight!$O:$O='Double round'!Y$2)*(Fivethirtyeight!$R:$R='Double round'!$B15))</f>
        <v>1</v>
      </c>
      <c r="Z15" s="73" cm="1">
        <f t="array" ref="Z15">SUM((Fivethirtyeight!$O:$O='Double round'!Z$2)*(Fivethirtyeight!$Q:$Q='Double round'!$B15))+SUM((Fivethirtyeight!$O:$O='Double round'!Z$2)*(Fivethirtyeight!$R:$R='Double round'!$B15))</f>
        <v>1</v>
      </c>
      <c r="AA15" s="73" cm="1">
        <f t="array" ref="AA15">SUM((Fivethirtyeight!$O:$O='Double round'!AA$2)*(Fivethirtyeight!$Q:$Q='Double round'!$B15))+SUM((Fivethirtyeight!$O:$O='Double round'!AA$2)*(Fivethirtyeight!$R:$R='Double round'!$B15))</f>
        <v>0</v>
      </c>
      <c r="AB15" s="73" cm="1">
        <f t="array" ref="AB15">SUM((Fivethirtyeight!$O:$O='Double round'!AB$2)*(Fivethirtyeight!$Q:$Q='Double round'!$B15))+SUM((Fivethirtyeight!$O:$O='Double round'!AB$2)*(Fivethirtyeight!$R:$R='Double round'!$B15))</f>
        <v>1</v>
      </c>
      <c r="AC15" s="73" cm="1">
        <f t="array" ref="AC15">SUM((Fivethirtyeight!$O:$O='Double round'!AC$2)*(Fivethirtyeight!$Q:$Q='Double round'!$B15))+SUM((Fivethirtyeight!$O:$O='Double round'!AC$2)*(Fivethirtyeight!$R:$R='Double round'!$B15))</f>
        <v>2</v>
      </c>
      <c r="AD15" s="73" cm="1">
        <f t="array" ref="AD15">SUM((Fivethirtyeight!$O:$O='Double round'!AD$2)*(Fivethirtyeight!$Q:$Q='Double round'!$B15))+SUM((Fivethirtyeight!$O:$O='Double round'!AD$2)*(Fivethirtyeight!$R:$R='Double round'!$B15))</f>
        <v>2</v>
      </c>
      <c r="AE15" s="73" cm="1">
        <f t="array" ref="AE15">SUM((Fivethirtyeight!$O:$O='Double round'!AE$2)*(Fivethirtyeight!$Q:$Q='Double round'!$B15))+SUM((Fivethirtyeight!$O:$O='Double round'!AE$2)*(Fivethirtyeight!$R:$R='Double round'!$B15))</f>
        <v>0</v>
      </c>
      <c r="AF15" s="73" cm="1">
        <f t="array" ref="AF15">SUM((Fivethirtyeight!$O:$O='Double round'!AF$2)*(Fivethirtyeight!$Q:$Q='Double round'!$B15))+SUM((Fivethirtyeight!$O:$O='Double round'!AF$2)*(Fivethirtyeight!$R:$R='Double round'!$B15))</f>
        <v>1</v>
      </c>
      <c r="AG15" s="73" cm="1">
        <f t="array" ref="AG15">SUM((Fivethirtyeight!$O:$O='Double round'!AG$2)*(Fivethirtyeight!$Q:$Q='Double round'!$B15))+SUM((Fivethirtyeight!$O:$O='Double round'!AG$2)*(Fivethirtyeight!$R:$R='Double round'!$B15))</f>
        <v>1</v>
      </c>
      <c r="AH15" s="73" cm="1">
        <f t="array" ref="AH15">SUM((Fivethirtyeight!$O:$O='Double round'!AH$2)*(Fivethirtyeight!$Q:$Q='Double round'!$B15))+SUM((Fivethirtyeight!$O:$O='Double round'!AH$2)*(Fivethirtyeight!$R:$R='Double round'!$B15))</f>
        <v>2</v>
      </c>
      <c r="AI15" s="73" cm="1">
        <f t="array" ref="AI15">SUM((Fivethirtyeight!$O:$O='Double round'!AI$2)*(Fivethirtyeight!$Q:$Q='Double round'!$B15))+SUM((Fivethirtyeight!$O:$O='Double round'!AI$2)*(Fivethirtyeight!$R:$R='Double round'!$B15))</f>
        <v>0</v>
      </c>
      <c r="AJ15" s="73" cm="1">
        <f t="array" ref="AJ15">SUM((Fivethirtyeight!$O:$O='Double round'!AJ$2)*(Fivethirtyeight!$Q:$Q='Double round'!$B15))+SUM((Fivethirtyeight!$O:$O='Double round'!AJ$2)*(Fivethirtyeight!$R:$R='Double round'!$B15))</f>
        <v>2</v>
      </c>
      <c r="AK15" s="73" cm="1">
        <f t="array" ref="AK15">SUM((Fivethirtyeight!$O:$O='Double round'!AK$2)*(Fivethirtyeight!$Q:$Q='Double round'!$B15))+SUM((Fivethirtyeight!$O:$O='Double round'!AK$2)*(Fivethirtyeight!$R:$R='Double round'!$B15))</f>
        <v>0</v>
      </c>
      <c r="AL15" s="73" cm="1">
        <f t="array" ref="AL15">SUM((Fivethirtyeight!$O:$O='Double round'!AL$2)*(Fivethirtyeight!$Q:$Q='Double round'!$B15))+SUM((Fivethirtyeight!$O:$O='Double round'!AL$2)*(Fivethirtyeight!$R:$R='Double round'!$B15))</f>
        <v>1</v>
      </c>
      <c r="AM15" s="73" cm="1">
        <f t="array" ref="AM15">SUM((Fivethirtyeight!$O:$O='Double round'!AM$2)*(Fivethirtyeight!$Q:$Q='Double round'!$B15))+SUM((Fivethirtyeight!$O:$O='Double round'!AM$2)*(Fivethirtyeight!$R:$R='Double round'!$B15))</f>
        <v>1</v>
      </c>
      <c r="AN15" s="73" cm="1">
        <f t="array" ref="AN15">SUM((Fivethirtyeight!$O:$O='Double round'!AN$2)*(Fivethirtyeight!$Q:$Q='Double round'!$B15))+SUM((Fivethirtyeight!$O:$O='Double round'!AN$2)*(Fivethirtyeight!$R:$R='Double round'!$B15))</f>
        <v>1</v>
      </c>
    </row>
    <row r="16" spans="2:40" x14ac:dyDescent="0.3">
      <c r="B16" s="72" t="s">
        <v>13</v>
      </c>
      <c r="C16" s="73" cm="1">
        <f t="array" ref="C16">SUM((Fivethirtyeight!$O:$O='Double round'!C$2)*(Fivethirtyeight!$Q:$Q='Double round'!$B16))+SUM((Fivethirtyeight!$O:$O='Double round'!C$2)*(Fivethirtyeight!$R:$R='Double round'!$B16))</f>
        <v>1</v>
      </c>
      <c r="D16" s="73" cm="1">
        <f t="array" ref="D16">SUM((Fivethirtyeight!$O:$O='Double round'!D$2)*(Fivethirtyeight!$Q:$Q='Double round'!$B16))+SUM((Fivethirtyeight!$O:$O='Double round'!D$2)*(Fivethirtyeight!$R:$R='Double round'!$B16))</f>
        <v>1</v>
      </c>
      <c r="E16" s="73" cm="1">
        <f t="array" ref="E16">SUM((Fivethirtyeight!$O:$O='Double round'!E$2)*(Fivethirtyeight!$Q:$Q='Double round'!$B16))+SUM((Fivethirtyeight!$O:$O='Double round'!E$2)*(Fivethirtyeight!$R:$R='Double round'!$B16))</f>
        <v>1</v>
      </c>
      <c r="F16" s="73" cm="1">
        <f t="array" ref="F16">SUM((Fivethirtyeight!$O:$O='Double round'!F$2)*(Fivethirtyeight!$Q:$Q='Double round'!$B16))+SUM((Fivethirtyeight!$O:$O='Double round'!F$2)*(Fivethirtyeight!$R:$R='Double round'!$B16))</f>
        <v>1</v>
      </c>
      <c r="G16" s="73" cm="1">
        <f t="array" ref="G16">SUM((Fivethirtyeight!$O:$O='Double round'!G$2)*(Fivethirtyeight!$Q:$Q='Double round'!$B16))+SUM((Fivethirtyeight!$O:$O='Double round'!G$2)*(Fivethirtyeight!$R:$R='Double round'!$B16))</f>
        <v>1</v>
      </c>
      <c r="H16" s="73" cm="1">
        <f t="array" ref="H16">SUM((Fivethirtyeight!$O:$O='Double round'!H$2)*(Fivethirtyeight!$Q:$Q='Double round'!$B16))+SUM((Fivethirtyeight!$O:$O='Double round'!H$2)*(Fivethirtyeight!$R:$R='Double round'!$B16))</f>
        <v>1</v>
      </c>
      <c r="I16" s="73" cm="1">
        <f t="array" ref="I16">SUM((Fivethirtyeight!$O:$O='Double round'!I$2)*(Fivethirtyeight!$Q:$Q='Double round'!$B16))+SUM((Fivethirtyeight!$O:$O='Double round'!I$2)*(Fivethirtyeight!$R:$R='Double round'!$B16))</f>
        <v>1</v>
      </c>
      <c r="J16" s="73" cm="1">
        <f t="array" ref="J16">SUM((Fivethirtyeight!$O:$O='Double round'!J$2)*(Fivethirtyeight!$Q:$Q='Double round'!$B16))+SUM((Fivethirtyeight!$O:$O='Double round'!J$2)*(Fivethirtyeight!$R:$R='Double round'!$B16))</f>
        <v>1</v>
      </c>
      <c r="K16" s="73" cm="1">
        <f t="array" ref="K16">SUM((Fivethirtyeight!$O:$O='Double round'!K$2)*(Fivethirtyeight!$Q:$Q='Double round'!$B16))+SUM((Fivethirtyeight!$O:$O='Double round'!K$2)*(Fivethirtyeight!$R:$R='Double round'!$B16))</f>
        <v>1</v>
      </c>
      <c r="L16" s="73" cm="1">
        <f t="array" ref="L16">SUM((Fivethirtyeight!$O:$O='Double round'!L$2)*(Fivethirtyeight!$Q:$Q='Double round'!$B16))+SUM((Fivethirtyeight!$O:$O='Double round'!L$2)*(Fivethirtyeight!$R:$R='Double round'!$B16))</f>
        <v>1</v>
      </c>
      <c r="M16" s="73" cm="1">
        <f t="array" ref="M16">SUM((Fivethirtyeight!$O:$O='Double round'!M$2)*(Fivethirtyeight!$Q:$Q='Double round'!$B16))+SUM((Fivethirtyeight!$O:$O='Double round'!M$2)*(Fivethirtyeight!$R:$R='Double round'!$B16))</f>
        <v>0</v>
      </c>
      <c r="N16" s="73" cm="1">
        <f t="array" ref="N16">SUM((Fivethirtyeight!$O:$O='Double round'!N$2)*(Fivethirtyeight!$Q:$Q='Double round'!$B16))+SUM((Fivethirtyeight!$O:$O='Double round'!N$2)*(Fivethirtyeight!$R:$R='Double round'!$B16))</f>
        <v>1</v>
      </c>
      <c r="O16" s="73" cm="1">
        <f t="array" ref="O16">SUM((Fivethirtyeight!$O:$O='Double round'!O$2)*(Fivethirtyeight!$Q:$Q='Double round'!$B16))+SUM((Fivethirtyeight!$O:$O='Double round'!O$2)*(Fivethirtyeight!$R:$R='Double round'!$B16))</f>
        <v>1</v>
      </c>
      <c r="P16" s="73" cm="1">
        <f t="array" ref="P16">SUM((Fivethirtyeight!$O:$O='Double round'!P$2)*(Fivethirtyeight!$Q:$Q='Double round'!$B16))+SUM((Fivethirtyeight!$O:$O='Double round'!P$2)*(Fivethirtyeight!$R:$R='Double round'!$B16))</f>
        <v>1</v>
      </c>
      <c r="Q16" s="73" cm="1">
        <f t="array" ref="Q16">SUM((Fivethirtyeight!$O:$O='Double round'!Q$2)*(Fivethirtyeight!$Q:$Q='Double round'!$B16))+SUM((Fivethirtyeight!$O:$O='Double round'!Q$2)*(Fivethirtyeight!$R:$R='Double round'!$B16))</f>
        <v>2</v>
      </c>
      <c r="R16" s="73" cm="1">
        <f t="array" ref="R16">SUM((Fivethirtyeight!$O:$O='Double round'!R$2)*(Fivethirtyeight!$Q:$Q='Double round'!$B16))+SUM((Fivethirtyeight!$O:$O='Double round'!R$2)*(Fivethirtyeight!$R:$R='Double round'!$B16))</f>
        <v>1</v>
      </c>
      <c r="S16" s="73" cm="1">
        <f t="array" ref="S16">SUM((Fivethirtyeight!$O:$O='Double round'!S$2)*(Fivethirtyeight!$Q:$Q='Double round'!$B16))+SUM((Fivethirtyeight!$O:$O='Double round'!S$2)*(Fivethirtyeight!$R:$R='Double round'!$B16))</f>
        <v>1</v>
      </c>
      <c r="T16" s="73" cm="1">
        <f t="array" ref="T16">SUM((Fivethirtyeight!$O:$O='Double round'!T$2)*(Fivethirtyeight!$Q:$Q='Double round'!$B16))+SUM((Fivethirtyeight!$O:$O='Double round'!T$2)*(Fivethirtyeight!$R:$R='Double round'!$B16))</f>
        <v>1</v>
      </c>
      <c r="U16" s="73" cm="1">
        <f t="array" ref="U16">SUM((Fivethirtyeight!$O:$O='Double round'!U$2)*(Fivethirtyeight!$Q:$Q='Double round'!$B16))+SUM((Fivethirtyeight!$O:$O='Double round'!U$2)*(Fivethirtyeight!$R:$R='Double round'!$B16))</f>
        <v>1</v>
      </c>
      <c r="V16" s="73" cm="1">
        <f t="array" ref="V16">SUM((Fivethirtyeight!$O:$O='Double round'!V$2)*(Fivethirtyeight!$Q:$Q='Double round'!$B16))+SUM((Fivethirtyeight!$O:$O='Double round'!V$2)*(Fivethirtyeight!$R:$R='Double round'!$B16))</f>
        <v>1</v>
      </c>
      <c r="W16" s="73" cm="1">
        <f t="array" ref="W16">SUM((Fivethirtyeight!$O:$O='Double round'!W$2)*(Fivethirtyeight!$Q:$Q='Double round'!$B16))+SUM((Fivethirtyeight!$O:$O='Double round'!W$2)*(Fivethirtyeight!$R:$R='Double round'!$B16))</f>
        <v>1</v>
      </c>
      <c r="X16" s="73" cm="1">
        <f t="array" ref="X16">SUM((Fivethirtyeight!$O:$O='Double round'!X$2)*(Fivethirtyeight!$Q:$Q='Double round'!$B16))+SUM((Fivethirtyeight!$O:$O='Double round'!X$2)*(Fivethirtyeight!$R:$R='Double round'!$B16))</f>
        <v>1</v>
      </c>
      <c r="Y16" s="73" cm="1">
        <f t="array" ref="Y16">SUM((Fivethirtyeight!$O:$O='Double round'!Y$2)*(Fivethirtyeight!$Q:$Q='Double round'!$B16))+SUM((Fivethirtyeight!$O:$O='Double round'!Y$2)*(Fivethirtyeight!$R:$R='Double round'!$B16))</f>
        <v>1</v>
      </c>
      <c r="Z16" s="73" cm="1">
        <f t="array" ref="Z16">SUM((Fivethirtyeight!$O:$O='Double round'!Z$2)*(Fivethirtyeight!$Q:$Q='Double round'!$B16))+SUM((Fivethirtyeight!$O:$O='Double round'!Z$2)*(Fivethirtyeight!$R:$R='Double round'!$B16))</f>
        <v>1</v>
      </c>
      <c r="AA16" s="73" cm="1">
        <f t="array" ref="AA16">SUM((Fivethirtyeight!$O:$O='Double round'!AA$2)*(Fivethirtyeight!$Q:$Q='Double round'!$B16))+SUM((Fivethirtyeight!$O:$O='Double round'!AA$2)*(Fivethirtyeight!$R:$R='Double round'!$B16))</f>
        <v>0</v>
      </c>
      <c r="AB16" s="73" cm="1">
        <f t="array" ref="AB16">SUM((Fivethirtyeight!$O:$O='Double round'!AB$2)*(Fivethirtyeight!$Q:$Q='Double round'!$B16))+SUM((Fivethirtyeight!$O:$O='Double round'!AB$2)*(Fivethirtyeight!$R:$R='Double round'!$B16))</f>
        <v>1</v>
      </c>
      <c r="AC16" s="73" cm="1">
        <f t="array" ref="AC16">SUM((Fivethirtyeight!$O:$O='Double round'!AC$2)*(Fivethirtyeight!$Q:$Q='Double round'!$B16))+SUM((Fivethirtyeight!$O:$O='Double round'!AC$2)*(Fivethirtyeight!$R:$R='Double round'!$B16))</f>
        <v>1</v>
      </c>
      <c r="AD16" s="73" cm="1">
        <f t="array" ref="AD16">SUM((Fivethirtyeight!$O:$O='Double round'!AD$2)*(Fivethirtyeight!$Q:$Q='Double round'!$B16))+SUM((Fivethirtyeight!$O:$O='Double round'!AD$2)*(Fivethirtyeight!$R:$R='Double round'!$B16))</f>
        <v>2</v>
      </c>
      <c r="AE16" s="73" cm="1">
        <f t="array" ref="AE16">SUM((Fivethirtyeight!$O:$O='Double round'!AE$2)*(Fivethirtyeight!$Q:$Q='Double round'!$B16))+SUM((Fivethirtyeight!$O:$O='Double round'!AE$2)*(Fivethirtyeight!$R:$R='Double round'!$B16))</f>
        <v>1</v>
      </c>
      <c r="AF16" s="73" cm="1">
        <f t="array" ref="AF16">SUM((Fivethirtyeight!$O:$O='Double round'!AF$2)*(Fivethirtyeight!$Q:$Q='Double round'!$B16))+SUM((Fivethirtyeight!$O:$O='Double round'!AF$2)*(Fivethirtyeight!$R:$R='Double round'!$B16))</f>
        <v>1</v>
      </c>
      <c r="AG16" s="73" cm="1">
        <f t="array" ref="AG16">SUM((Fivethirtyeight!$O:$O='Double round'!AG$2)*(Fivethirtyeight!$Q:$Q='Double round'!$B16))+SUM((Fivethirtyeight!$O:$O='Double round'!AG$2)*(Fivethirtyeight!$R:$R='Double round'!$B16))</f>
        <v>1</v>
      </c>
      <c r="AH16" s="73" cm="1">
        <f t="array" ref="AH16">SUM((Fivethirtyeight!$O:$O='Double round'!AH$2)*(Fivethirtyeight!$Q:$Q='Double round'!$B16))+SUM((Fivethirtyeight!$O:$O='Double round'!AH$2)*(Fivethirtyeight!$R:$R='Double round'!$B16))</f>
        <v>2</v>
      </c>
      <c r="AI16" s="73" cm="1">
        <f t="array" ref="AI16">SUM((Fivethirtyeight!$O:$O='Double round'!AI$2)*(Fivethirtyeight!$Q:$Q='Double round'!$B16))+SUM((Fivethirtyeight!$O:$O='Double round'!AI$2)*(Fivethirtyeight!$R:$R='Double round'!$B16))</f>
        <v>1</v>
      </c>
      <c r="AJ16" s="73" cm="1">
        <f t="array" ref="AJ16">SUM((Fivethirtyeight!$O:$O='Double round'!AJ$2)*(Fivethirtyeight!$Q:$Q='Double round'!$B16))+SUM((Fivethirtyeight!$O:$O='Double round'!AJ$2)*(Fivethirtyeight!$R:$R='Double round'!$B16))</f>
        <v>1</v>
      </c>
      <c r="AK16" s="73" cm="1">
        <f t="array" ref="AK16">SUM((Fivethirtyeight!$O:$O='Double round'!AK$2)*(Fivethirtyeight!$Q:$Q='Double round'!$B16))+SUM((Fivethirtyeight!$O:$O='Double round'!AK$2)*(Fivethirtyeight!$R:$R='Double round'!$B16))</f>
        <v>0</v>
      </c>
      <c r="AL16" s="73" cm="1">
        <f t="array" ref="AL16">SUM((Fivethirtyeight!$O:$O='Double round'!AL$2)*(Fivethirtyeight!$Q:$Q='Double round'!$B16))+SUM((Fivethirtyeight!$O:$O='Double round'!AL$2)*(Fivethirtyeight!$R:$R='Double round'!$B16))</f>
        <v>1</v>
      </c>
      <c r="AM16" s="73" cm="1">
        <f t="array" ref="AM16">SUM((Fivethirtyeight!$O:$O='Double round'!AM$2)*(Fivethirtyeight!$Q:$Q='Double round'!$B16))+SUM((Fivethirtyeight!$O:$O='Double round'!AM$2)*(Fivethirtyeight!$R:$R='Double round'!$B16))</f>
        <v>1</v>
      </c>
      <c r="AN16" s="73" cm="1">
        <f t="array" ref="AN16">SUM((Fivethirtyeight!$O:$O='Double round'!AN$2)*(Fivethirtyeight!$Q:$Q='Double round'!$B16))+SUM((Fivethirtyeight!$O:$O='Double round'!AN$2)*(Fivethirtyeight!$R:$R='Double round'!$B16))</f>
        <v>1</v>
      </c>
    </row>
    <row r="17" spans="2:40" x14ac:dyDescent="0.3">
      <c r="B17" s="72" t="s">
        <v>18</v>
      </c>
      <c r="C17" s="73" cm="1">
        <f t="array" ref="C17">SUM((Fivethirtyeight!$O:$O='Double round'!C$2)*(Fivethirtyeight!$Q:$Q='Double round'!$B17))+SUM((Fivethirtyeight!$O:$O='Double round'!C$2)*(Fivethirtyeight!$R:$R='Double round'!$B17))</f>
        <v>1</v>
      </c>
      <c r="D17" s="73" cm="1">
        <f t="array" ref="D17">SUM((Fivethirtyeight!$O:$O='Double round'!D$2)*(Fivethirtyeight!$Q:$Q='Double round'!$B17))+SUM((Fivethirtyeight!$O:$O='Double round'!D$2)*(Fivethirtyeight!$R:$R='Double round'!$B17))</f>
        <v>1</v>
      </c>
      <c r="E17" s="73" cm="1">
        <f t="array" ref="E17">SUM((Fivethirtyeight!$O:$O='Double round'!E$2)*(Fivethirtyeight!$Q:$Q='Double round'!$B17))+SUM((Fivethirtyeight!$O:$O='Double round'!E$2)*(Fivethirtyeight!$R:$R='Double round'!$B17))</f>
        <v>1</v>
      </c>
      <c r="F17" s="73" cm="1">
        <f t="array" ref="F17">SUM((Fivethirtyeight!$O:$O='Double round'!F$2)*(Fivethirtyeight!$Q:$Q='Double round'!$B17))+SUM((Fivethirtyeight!$O:$O='Double round'!F$2)*(Fivethirtyeight!$R:$R='Double round'!$B17))</f>
        <v>1</v>
      </c>
      <c r="G17" s="73" cm="1">
        <f t="array" ref="G17">SUM((Fivethirtyeight!$O:$O='Double round'!G$2)*(Fivethirtyeight!$Q:$Q='Double round'!$B17))+SUM((Fivethirtyeight!$O:$O='Double round'!G$2)*(Fivethirtyeight!$R:$R='Double round'!$B17))</f>
        <v>1</v>
      </c>
      <c r="H17" s="73" cm="1">
        <f t="array" ref="H17">SUM((Fivethirtyeight!$O:$O='Double round'!H$2)*(Fivethirtyeight!$Q:$Q='Double round'!$B17))+SUM((Fivethirtyeight!$O:$O='Double round'!H$2)*(Fivethirtyeight!$R:$R='Double round'!$B17))</f>
        <v>1</v>
      </c>
      <c r="I17" s="73" cm="1">
        <f t="array" ref="I17">SUM((Fivethirtyeight!$O:$O='Double round'!I$2)*(Fivethirtyeight!$Q:$Q='Double round'!$B17))+SUM((Fivethirtyeight!$O:$O='Double round'!I$2)*(Fivethirtyeight!$R:$R='Double round'!$B17))</f>
        <v>1</v>
      </c>
      <c r="J17" s="73" cm="1">
        <f t="array" ref="J17">SUM((Fivethirtyeight!$O:$O='Double round'!J$2)*(Fivethirtyeight!$Q:$Q='Double round'!$B17))+SUM((Fivethirtyeight!$O:$O='Double round'!J$2)*(Fivethirtyeight!$R:$R='Double round'!$B17))</f>
        <v>1</v>
      </c>
      <c r="K17" s="73" cm="1">
        <f t="array" ref="K17">SUM((Fivethirtyeight!$O:$O='Double round'!K$2)*(Fivethirtyeight!$Q:$Q='Double round'!$B17))+SUM((Fivethirtyeight!$O:$O='Double round'!K$2)*(Fivethirtyeight!$R:$R='Double round'!$B17))</f>
        <v>1</v>
      </c>
      <c r="L17" s="73" cm="1">
        <f t="array" ref="L17">SUM((Fivethirtyeight!$O:$O='Double round'!L$2)*(Fivethirtyeight!$Q:$Q='Double round'!$B17))+SUM((Fivethirtyeight!$O:$O='Double round'!L$2)*(Fivethirtyeight!$R:$R='Double round'!$B17))</f>
        <v>1</v>
      </c>
      <c r="M17" s="73" cm="1">
        <f t="array" ref="M17">SUM((Fivethirtyeight!$O:$O='Double round'!M$2)*(Fivethirtyeight!$Q:$Q='Double round'!$B17))+SUM((Fivethirtyeight!$O:$O='Double round'!M$2)*(Fivethirtyeight!$R:$R='Double round'!$B17))</f>
        <v>1</v>
      </c>
      <c r="N17" s="73" cm="1">
        <f t="array" ref="N17">SUM((Fivethirtyeight!$O:$O='Double round'!N$2)*(Fivethirtyeight!$Q:$Q='Double round'!$B17))+SUM((Fivethirtyeight!$O:$O='Double round'!N$2)*(Fivethirtyeight!$R:$R='Double round'!$B17))</f>
        <v>1</v>
      </c>
      <c r="O17" s="73" cm="1">
        <f t="array" ref="O17">SUM((Fivethirtyeight!$O:$O='Double round'!O$2)*(Fivethirtyeight!$Q:$Q='Double round'!$B17))+SUM((Fivethirtyeight!$O:$O='Double round'!O$2)*(Fivethirtyeight!$R:$R='Double round'!$B17))</f>
        <v>1</v>
      </c>
      <c r="P17" s="73" cm="1">
        <f t="array" ref="P17">SUM((Fivethirtyeight!$O:$O='Double round'!P$2)*(Fivethirtyeight!$Q:$Q='Double round'!$B17))+SUM((Fivethirtyeight!$O:$O='Double round'!P$2)*(Fivethirtyeight!$R:$R='Double round'!$B17))</f>
        <v>1</v>
      </c>
      <c r="Q17" s="73" cm="1">
        <f t="array" ref="Q17">SUM((Fivethirtyeight!$O:$O='Double round'!Q$2)*(Fivethirtyeight!$Q:$Q='Double round'!$B17))+SUM((Fivethirtyeight!$O:$O='Double round'!Q$2)*(Fivethirtyeight!$R:$R='Double round'!$B17))</f>
        <v>2</v>
      </c>
      <c r="R17" s="73" cm="1">
        <f t="array" ref="R17">SUM((Fivethirtyeight!$O:$O='Double round'!R$2)*(Fivethirtyeight!$Q:$Q='Double round'!$B17))+SUM((Fivethirtyeight!$O:$O='Double round'!R$2)*(Fivethirtyeight!$R:$R='Double round'!$B17))</f>
        <v>1</v>
      </c>
      <c r="S17" s="73" cm="1">
        <f t="array" ref="S17">SUM((Fivethirtyeight!$O:$O='Double round'!S$2)*(Fivethirtyeight!$Q:$Q='Double round'!$B17))+SUM((Fivethirtyeight!$O:$O='Double round'!S$2)*(Fivethirtyeight!$R:$R='Double round'!$B17))</f>
        <v>1</v>
      </c>
      <c r="T17" s="73" cm="1">
        <f t="array" ref="T17">SUM((Fivethirtyeight!$O:$O='Double round'!T$2)*(Fivethirtyeight!$Q:$Q='Double round'!$B17))+SUM((Fivethirtyeight!$O:$O='Double round'!T$2)*(Fivethirtyeight!$R:$R='Double round'!$B17))</f>
        <v>1</v>
      </c>
      <c r="U17" s="73" cm="1">
        <f t="array" ref="U17">SUM((Fivethirtyeight!$O:$O='Double round'!U$2)*(Fivethirtyeight!$Q:$Q='Double round'!$B17))+SUM((Fivethirtyeight!$O:$O='Double round'!U$2)*(Fivethirtyeight!$R:$R='Double round'!$B17))</f>
        <v>0</v>
      </c>
      <c r="V17" s="73" cm="1">
        <f t="array" ref="V17">SUM((Fivethirtyeight!$O:$O='Double round'!V$2)*(Fivethirtyeight!$Q:$Q='Double round'!$B17))+SUM((Fivethirtyeight!$O:$O='Double round'!V$2)*(Fivethirtyeight!$R:$R='Double round'!$B17))</f>
        <v>1</v>
      </c>
      <c r="W17" s="73" cm="1">
        <f t="array" ref="W17">SUM((Fivethirtyeight!$O:$O='Double round'!W$2)*(Fivethirtyeight!$Q:$Q='Double round'!$B17))+SUM((Fivethirtyeight!$O:$O='Double round'!W$2)*(Fivethirtyeight!$R:$R='Double round'!$B17))</f>
        <v>1</v>
      </c>
      <c r="X17" s="73" cm="1">
        <f t="array" ref="X17">SUM((Fivethirtyeight!$O:$O='Double round'!X$2)*(Fivethirtyeight!$Q:$Q='Double round'!$B17))+SUM((Fivethirtyeight!$O:$O='Double round'!X$2)*(Fivethirtyeight!$R:$R='Double round'!$B17))</f>
        <v>1</v>
      </c>
      <c r="Y17" s="73" cm="1">
        <f t="array" ref="Y17">SUM((Fivethirtyeight!$O:$O='Double round'!Y$2)*(Fivethirtyeight!$Q:$Q='Double round'!$B17))+SUM((Fivethirtyeight!$O:$O='Double round'!Y$2)*(Fivethirtyeight!$R:$R='Double round'!$B17))</f>
        <v>1</v>
      </c>
      <c r="Z17" s="73" cm="1">
        <f t="array" ref="Z17">SUM((Fivethirtyeight!$O:$O='Double round'!Z$2)*(Fivethirtyeight!$Q:$Q='Double round'!$B17))+SUM((Fivethirtyeight!$O:$O='Double round'!Z$2)*(Fivethirtyeight!$R:$R='Double round'!$B17))</f>
        <v>1</v>
      </c>
      <c r="AA17" s="73" cm="1">
        <f t="array" ref="AA17">SUM((Fivethirtyeight!$O:$O='Double round'!AA$2)*(Fivethirtyeight!$Q:$Q='Double round'!$B17))+SUM((Fivethirtyeight!$O:$O='Double round'!AA$2)*(Fivethirtyeight!$R:$R='Double round'!$B17))</f>
        <v>0</v>
      </c>
      <c r="AB17" s="73" cm="1">
        <f t="array" ref="AB17">SUM((Fivethirtyeight!$O:$O='Double round'!AB$2)*(Fivethirtyeight!$Q:$Q='Double round'!$B17))+SUM((Fivethirtyeight!$O:$O='Double round'!AB$2)*(Fivethirtyeight!$R:$R='Double round'!$B17))</f>
        <v>1</v>
      </c>
      <c r="AC17" s="73" cm="1">
        <f t="array" ref="AC17">SUM((Fivethirtyeight!$O:$O='Double round'!AC$2)*(Fivethirtyeight!$Q:$Q='Double round'!$B17))+SUM((Fivethirtyeight!$O:$O='Double round'!AC$2)*(Fivethirtyeight!$R:$R='Double round'!$B17))</f>
        <v>2</v>
      </c>
      <c r="AD17" s="73" cm="1">
        <f t="array" ref="AD17">SUM((Fivethirtyeight!$O:$O='Double round'!AD$2)*(Fivethirtyeight!$Q:$Q='Double round'!$B17))+SUM((Fivethirtyeight!$O:$O='Double round'!AD$2)*(Fivethirtyeight!$R:$R='Double round'!$B17))</f>
        <v>2</v>
      </c>
      <c r="AE17" s="73" cm="1">
        <f t="array" ref="AE17">SUM((Fivethirtyeight!$O:$O='Double round'!AE$2)*(Fivethirtyeight!$Q:$Q='Double round'!$B17))+SUM((Fivethirtyeight!$O:$O='Double round'!AE$2)*(Fivethirtyeight!$R:$R='Double round'!$B17))</f>
        <v>0</v>
      </c>
      <c r="AF17" s="73" cm="1">
        <f t="array" ref="AF17">SUM((Fivethirtyeight!$O:$O='Double round'!AF$2)*(Fivethirtyeight!$Q:$Q='Double round'!$B17))+SUM((Fivethirtyeight!$O:$O='Double round'!AF$2)*(Fivethirtyeight!$R:$R='Double round'!$B17))</f>
        <v>1</v>
      </c>
      <c r="AG17" s="73" cm="1">
        <f t="array" ref="AG17">SUM((Fivethirtyeight!$O:$O='Double round'!AG$2)*(Fivethirtyeight!$Q:$Q='Double round'!$B17))+SUM((Fivethirtyeight!$O:$O='Double round'!AG$2)*(Fivethirtyeight!$R:$R='Double round'!$B17))</f>
        <v>1</v>
      </c>
      <c r="AH17" s="73" cm="1">
        <f t="array" ref="AH17">SUM((Fivethirtyeight!$O:$O='Double round'!AH$2)*(Fivethirtyeight!$Q:$Q='Double round'!$B17))+SUM((Fivethirtyeight!$O:$O='Double round'!AH$2)*(Fivethirtyeight!$R:$R='Double round'!$B17))</f>
        <v>2</v>
      </c>
      <c r="AI17" s="73" cm="1">
        <f t="array" ref="AI17">SUM((Fivethirtyeight!$O:$O='Double round'!AI$2)*(Fivethirtyeight!$Q:$Q='Double round'!$B17))+SUM((Fivethirtyeight!$O:$O='Double round'!AI$2)*(Fivethirtyeight!$R:$R='Double round'!$B17))</f>
        <v>1</v>
      </c>
      <c r="AJ17" s="73" cm="1">
        <f t="array" ref="AJ17">SUM((Fivethirtyeight!$O:$O='Double round'!AJ$2)*(Fivethirtyeight!$Q:$Q='Double round'!$B17))+SUM((Fivethirtyeight!$O:$O='Double round'!AJ$2)*(Fivethirtyeight!$R:$R='Double round'!$B17))</f>
        <v>1</v>
      </c>
      <c r="AK17" s="73" cm="1">
        <f t="array" ref="AK17">SUM((Fivethirtyeight!$O:$O='Double round'!AK$2)*(Fivethirtyeight!$Q:$Q='Double round'!$B17))+SUM((Fivethirtyeight!$O:$O='Double round'!AK$2)*(Fivethirtyeight!$R:$R='Double round'!$B17))</f>
        <v>0</v>
      </c>
      <c r="AL17" s="73" cm="1">
        <f t="array" ref="AL17">SUM((Fivethirtyeight!$O:$O='Double round'!AL$2)*(Fivethirtyeight!$Q:$Q='Double round'!$B17))+SUM((Fivethirtyeight!$O:$O='Double round'!AL$2)*(Fivethirtyeight!$R:$R='Double round'!$B17))</f>
        <v>1</v>
      </c>
      <c r="AM17" s="73" cm="1">
        <f t="array" ref="AM17">SUM((Fivethirtyeight!$O:$O='Double round'!AM$2)*(Fivethirtyeight!$Q:$Q='Double round'!$B17))+SUM((Fivethirtyeight!$O:$O='Double round'!AM$2)*(Fivethirtyeight!$R:$R='Double round'!$B17))</f>
        <v>1</v>
      </c>
      <c r="AN17" s="73" cm="1">
        <f t="array" ref="AN17">SUM((Fivethirtyeight!$O:$O='Double round'!AN$2)*(Fivethirtyeight!$Q:$Q='Double round'!$B17))+SUM((Fivethirtyeight!$O:$O='Double round'!AN$2)*(Fivethirtyeight!$R:$R='Double round'!$B17))</f>
        <v>1</v>
      </c>
    </row>
    <row r="18" spans="2:40" x14ac:dyDescent="0.3">
      <c r="B18" s="72" t="s">
        <v>7</v>
      </c>
      <c r="C18" s="73" cm="1">
        <f t="array" ref="C18">SUM((Fivethirtyeight!$O:$O='Double round'!C$2)*(Fivethirtyeight!$Q:$Q='Double round'!$B18))+SUM((Fivethirtyeight!$O:$O='Double round'!C$2)*(Fivethirtyeight!$R:$R='Double round'!$B18))</f>
        <v>1</v>
      </c>
      <c r="D18" s="73" cm="1">
        <f t="array" ref="D18">SUM((Fivethirtyeight!$O:$O='Double round'!D$2)*(Fivethirtyeight!$Q:$Q='Double round'!$B18))+SUM((Fivethirtyeight!$O:$O='Double round'!D$2)*(Fivethirtyeight!$R:$R='Double round'!$B18))</f>
        <v>1</v>
      </c>
      <c r="E18" s="73" cm="1">
        <f t="array" ref="E18">SUM((Fivethirtyeight!$O:$O='Double round'!E$2)*(Fivethirtyeight!$Q:$Q='Double round'!$B18))+SUM((Fivethirtyeight!$O:$O='Double round'!E$2)*(Fivethirtyeight!$R:$R='Double round'!$B18))</f>
        <v>1</v>
      </c>
      <c r="F18" s="73" cm="1">
        <f t="array" ref="F18">SUM((Fivethirtyeight!$O:$O='Double round'!F$2)*(Fivethirtyeight!$Q:$Q='Double round'!$B18))+SUM((Fivethirtyeight!$O:$O='Double round'!F$2)*(Fivethirtyeight!$R:$R='Double round'!$B18))</f>
        <v>1</v>
      </c>
      <c r="G18" s="73" cm="1">
        <f t="array" ref="G18">SUM((Fivethirtyeight!$O:$O='Double round'!G$2)*(Fivethirtyeight!$Q:$Q='Double round'!$B18))+SUM((Fivethirtyeight!$O:$O='Double round'!G$2)*(Fivethirtyeight!$R:$R='Double round'!$B18))</f>
        <v>1</v>
      </c>
      <c r="H18" s="73" cm="1">
        <f t="array" ref="H18">SUM((Fivethirtyeight!$O:$O='Double round'!H$2)*(Fivethirtyeight!$Q:$Q='Double round'!$B18))+SUM((Fivethirtyeight!$O:$O='Double round'!H$2)*(Fivethirtyeight!$R:$R='Double round'!$B18))</f>
        <v>1</v>
      </c>
      <c r="I18" s="73" cm="1">
        <f t="array" ref="I18">SUM((Fivethirtyeight!$O:$O='Double round'!I$2)*(Fivethirtyeight!$Q:$Q='Double round'!$B18))+SUM((Fivethirtyeight!$O:$O='Double round'!I$2)*(Fivethirtyeight!$R:$R='Double round'!$B18))</f>
        <v>1</v>
      </c>
      <c r="J18" s="73" cm="1">
        <f t="array" ref="J18">SUM((Fivethirtyeight!$O:$O='Double round'!J$2)*(Fivethirtyeight!$Q:$Q='Double round'!$B18))+SUM((Fivethirtyeight!$O:$O='Double round'!J$2)*(Fivethirtyeight!$R:$R='Double round'!$B18))</f>
        <v>1</v>
      </c>
      <c r="K18" s="73" cm="1">
        <f t="array" ref="K18">SUM((Fivethirtyeight!$O:$O='Double round'!K$2)*(Fivethirtyeight!$Q:$Q='Double round'!$B18))+SUM((Fivethirtyeight!$O:$O='Double round'!K$2)*(Fivethirtyeight!$R:$R='Double round'!$B18))</f>
        <v>1</v>
      </c>
      <c r="L18" s="73" cm="1">
        <f t="array" ref="L18">SUM((Fivethirtyeight!$O:$O='Double round'!L$2)*(Fivethirtyeight!$Q:$Q='Double round'!$B18))+SUM((Fivethirtyeight!$O:$O='Double round'!L$2)*(Fivethirtyeight!$R:$R='Double round'!$B18))</f>
        <v>1</v>
      </c>
      <c r="M18" s="73" cm="1">
        <f t="array" ref="M18">SUM((Fivethirtyeight!$O:$O='Double round'!M$2)*(Fivethirtyeight!$Q:$Q='Double round'!$B18))+SUM((Fivethirtyeight!$O:$O='Double round'!M$2)*(Fivethirtyeight!$R:$R='Double round'!$B18))</f>
        <v>1</v>
      </c>
      <c r="N18" s="73" cm="1">
        <f t="array" ref="N18">SUM((Fivethirtyeight!$O:$O='Double round'!N$2)*(Fivethirtyeight!$Q:$Q='Double round'!$B18))+SUM((Fivethirtyeight!$O:$O='Double round'!N$2)*(Fivethirtyeight!$R:$R='Double round'!$B18))</f>
        <v>1</v>
      </c>
      <c r="O18" s="73" cm="1">
        <f t="array" ref="O18">SUM((Fivethirtyeight!$O:$O='Double round'!O$2)*(Fivethirtyeight!$Q:$Q='Double round'!$B18))+SUM((Fivethirtyeight!$O:$O='Double round'!O$2)*(Fivethirtyeight!$R:$R='Double round'!$B18))</f>
        <v>1</v>
      </c>
      <c r="P18" s="73" cm="1">
        <f t="array" ref="P18">SUM((Fivethirtyeight!$O:$O='Double round'!P$2)*(Fivethirtyeight!$Q:$Q='Double round'!$B18))+SUM((Fivethirtyeight!$O:$O='Double round'!P$2)*(Fivethirtyeight!$R:$R='Double round'!$B18))</f>
        <v>1</v>
      </c>
      <c r="Q18" s="73" cm="1">
        <f t="array" ref="Q18">SUM((Fivethirtyeight!$O:$O='Double round'!Q$2)*(Fivethirtyeight!$Q:$Q='Double round'!$B18))+SUM((Fivethirtyeight!$O:$O='Double round'!Q$2)*(Fivethirtyeight!$R:$R='Double round'!$B18))</f>
        <v>2</v>
      </c>
      <c r="R18" s="73" cm="1">
        <f t="array" ref="R18">SUM((Fivethirtyeight!$O:$O='Double round'!R$2)*(Fivethirtyeight!$Q:$Q='Double round'!$B18))+SUM((Fivethirtyeight!$O:$O='Double round'!R$2)*(Fivethirtyeight!$R:$R='Double round'!$B18))</f>
        <v>1</v>
      </c>
      <c r="S18" s="73" cm="1">
        <f t="array" ref="S18">SUM((Fivethirtyeight!$O:$O='Double round'!S$2)*(Fivethirtyeight!$Q:$Q='Double round'!$B18))+SUM((Fivethirtyeight!$O:$O='Double round'!S$2)*(Fivethirtyeight!$R:$R='Double round'!$B18))</f>
        <v>0</v>
      </c>
      <c r="T18" s="73" cm="1">
        <f t="array" ref="T18">SUM((Fivethirtyeight!$O:$O='Double round'!T$2)*(Fivethirtyeight!$Q:$Q='Double round'!$B18))+SUM((Fivethirtyeight!$O:$O='Double round'!T$2)*(Fivethirtyeight!$R:$R='Double round'!$B18))</f>
        <v>1</v>
      </c>
      <c r="U18" s="73" cm="1">
        <f t="array" ref="U18">SUM((Fivethirtyeight!$O:$O='Double round'!U$2)*(Fivethirtyeight!$Q:$Q='Double round'!$B18))+SUM((Fivethirtyeight!$O:$O='Double round'!U$2)*(Fivethirtyeight!$R:$R='Double round'!$B18))</f>
        <v>0</v>
      </c>
      <c r="V18" s="73" cm="1">
        <f t="array" ref="V18">SUM((Fivethirtyeight!$O:$O='Double round'!V$2)*(Fivethirtyeight!$Q:$Q='Double round'!$B18))+SUM((Fivethirtyeight!$O:$O='Double round'!V$2)*(Fivethirtyeight!$R:$R='Double round'!$B18))</f>
        <v>1</v>
      </c>
      <c r="W18" s="73" cm="1">
        <f t="array" ref="W18">SUM((Fivethirtyeight!$O:$O='Double round'!W$2)*(Fivethirtyeight!$Q:$Q='Double round'!$B18))+SUM((Fivethirtyeight!$O:$O='Double round'!W$2)*(Fivethirtyeight!$R:$R='Double round'!$B18))</f>
        <v>1</v>
      </c>
      <c r="X18" s="73" cm="1">
        <f t="array" ref="X18">SUM((Fivethirtyeight!$O:$O='Double round'!X$2)*(Fivethirtyeight!$Q:$Q='Double round'!$B18))+SUM((Fivethirtyeight!$O:$O='Double round'!X$2)*(Fivethirtyeight!$R:$R='Double round'!$B18))</f>
        <v>1</v>
      </c>
      <c r="Y18" s="73" cm="1">
        <f t="array" ref="Y18">SUM((Fivethirtyeight!$O:$O='Double round'!Y$2)*(Fivethirtyeight!$Q:$Q='Double round'!$B18))+SUM((Fivethirtyeight!$O:$O='Double round'!Y$2)*(Fivethirtyeight!$R:$R='Double round'!$B18))</f>
        <v>1</v>
      </c>
      <c r="Z18" s="73" cm="1">
        <f t="array" ref="Z18">SUM((Fivethirtyeight!$O:$O='Double round'!Z$2)*(Fivethirtyeight!$Q:$Q='Double round'!$B18))+SUM((Fivethirtyeight!$O:$O='Double round'!Z$2)*(Fivethirtyeight!$R:$R='Double round'!$B18))</f>
        <v>1</v>
      </c>
      <c r="AA18" s="73" cm="1">
        <f t="array" ref="AA18">SUM((Fivethirtyeight!$O:$O='Double round'!AA$2)*(Fivethirtyeight!$Q:$Q='Double round'!$B18))+SUM((Fivethirtyeight!$O:$O='Double round'!AA$2)*(Fivethirtyeight!$R:$R='Double round'!$B18))</f>
        <v>0</v>
      </c>
      <c r="AB18" s="73" cm="1">
        <f t="array" ref="AB18">SUM((Fivethirtyeight!$O:$O='Double round'!AB$2)*(Fivethirtyeight!$Q:$Q='Double round'!$B18))+SUM((Fivethirtyeight!$O:$O='Double round'!AB$2)*(Fivethirtyeight!$R:$R='Double round'!$B18))</f>
        <v>2</v>
      </c>
      <c r="AC18" s="73" cm="1">
        <f t="array" ref="AC18">SUM((Fivethirtyeight!$O:$O='Double round'!AC$2)*(Fivethirtyeight!$Q:$Q='Double round'!$B18))+SUM((Fivethirtyeight!$O:$O='Double round'!AC$2)*(Fivethirtyeight!$R:$R='Double round'!$B18))</f>
        <v>1</v>
      </c>
      <c r="AD18" s="73" cm="1">
        <f t="array" ref="AD18">SUM((Fivethirtyeight!$O:$O='Double round'!AD$2)*(Fivethirtyeight!$Q:$Q='Double round'!$B18))+SUM((Fivethirtyeight!$O:$O='Double round'!AD$2)*(Fivethirtyeight!$R:$R='Double round'!$B18))</f>
        <v>2</v>
      </c>
      <c r="AE18" s="73" cm="1">
        <f t="array" ref="AE18">SUM((Fivethirtyeight!$O:$O='Double round'!AE$2)*(Fivethirtyeight!$Q:$Q='Double round'!$B18))+SUM((Fivethirtyeight!$O:$O='Double round'!AE$2)*(Fivethirtyeight!$R:$R='Double round'!$B18))</f>
        <v>1</v>
      </c>
      <c r="AF18" s="73" cm="1">
        <f t="array" ref="AF18">SUM((Fivethirtyeight!$O:$O='Double round'!AF$2)*(Fivethirtyeight!$Q:$Q='Double round'!$B18))+SUM((Fivethirtyeight!$O:$O='Double round'!AF$2)*(Fivethirtyeight!$R:$R='Double round'!$B18))</f>
        <v>1</v>
      </c>
      <c r="AG18" s="73" cm="1">
        <f t="array" ref="AG18">SUM((Fivethirtyeight!$O:$O='Double round'!AG$2)*(Fivethirtyeight!$Q:$Q='Double round'!$B18))+SUM((Fivethirtyeight!$O:$O='Double round'!AG$2)*(Fivethirtyeight!$R:$R='Double round'!$B18))</f>
        <v>1</v>
      </c>
      <c r="AH18" s="73" cm="1">
        <f t="array" ref="AH18">SUM((Fivethirtyeight!$O:$O='Double round'!AH$2)*(Fivethirtyeight!$Q:$Q='Double round'!$B18))+SUM((Fivethirtyeight!$O:$O='Double round'!AH$2)*(Fivethirtyeight!$R:$R='Double round'!$B18))</f>
        <v>1</v>
      </c>
      <c r="AI18" s="73" cm="1">
        <f t="array" ref="AI18">SUM((Fivethirtyeight!$O:$O='Double round'!AI$2)*(Fivethirtyeight!$Q:$Q='Double round'!$B18))+SUM((Fivethirtyeight!$O:$O='Double round'!AI$2)*(Fivethirtyeight!$R:$R='Double round'!$B18))</f>
        <v>1</v>
      </c>
      <c r="AJ18" s="73" cm="1">
        <f t="array" ref="AJ18">SUM((Fivethirtyeight!$O:$O='Double round'!AJ$2)*(Fivethirtyeight!$Q:$Q='Double round'!$B18))+SUM((Fivethirtyeight!$O:$O='Double round'!AJ$2)*(Fivethirtyeight!$R:$R='Double round'!$B18))</f>
        <v>2</v>
      </c>
      <c r="AK18" s="73" cm="1">
        <f t="array" ref="AK18">SUM((Fivethirtyeight!$O:$O='Double round'!AK$2)*(Fivethirtyeight!$Q:$Q='Double round'!$B18))+SUM((Fivethirtyeight!$O:$O='Double round'!AK$2)*(Fivethirtyeight!$R:$R='Double round'!$B18))</f>
        <v>0</v>
      </c>
      <c r="AL18" s="73" cm="1">
        <f t="array" ref="AL18">SUM((Fivethirtyeight!$O:$O='Double round'!AL$2)*(Fivethirtyeight!$Q:$Q='Double round'!$B18))+SUM((Fivethirtyeight!$O:$O='Double round'!AL$2)*(Fivethirtyeight!$R:$R='Double round'!$B18))</f>
        <v>1</v>
      </c>
      <c r="AM18" s="73" cm="1">
        <f t="array" ref="AM18">SUM((Fivethirtyeight!$O:$O='Double round'!AM$2)*(Fivethirtyeight!$Q:$Q='Double round'!$B18))+SUM((Fivethirtyeight!$O:$O='Double round'!AM$2)*(Fivethirtyeight!$R:$R='Double round'!$B18))</f>
        <v>1</v>
      </c>
      <c r="AN18" s="73" cm="1">
        <f t="array" ref="AN18">SUM((Fivethirtyeight!$O:$O='Double round'!AN$2)*(Fivethirtyeight!$Q:$Q='Double round'!$B18))+SUM((Fivethirtyeight!$O:$O='Double round'!AN$2)*(Fivethirtyeight!$R:$R='Double round'!$B18))</f>
        <v>1</v>
      </c>
    </row>
    <row r="19" spans="2:40" x14ac:dyDescent="0.3">
      <c r="B19" s="72" t="s">
        <v>5</v>
      </c>
      <c r="C19" s="73" cm="1">
        <f t="array" ref="C19">SUM((Fivethirtyeight!$O:$O='Double round'!C$2)*(Fivethirtyeight!$Q:$Q='Double round'!$B19))+SUM((Fivethirtyeight!$O:$O='Double round'!C$2)*(Fivethirtyeight!$R:$R='Double round'!$B19))</f>
        <v>1</v>
      </c>
      <c r="D19" s="73" cm="1">
        <f t="array" ref="D19">SUM((Fivethirtyeight!$O:$O='Double round'!D$2)*(Fivethirtyeight!$Q:$Q='Double round'!$B19))+SUM((Fivethirtyeight!$O:$O='Double round'!D$2)*(Fivethirtyeight!$R:$R='Double round'!$B19))</f>
        <v>1</v>
      </c>
      <c r="E19" s="73" cm="1">
        <f t="array" ref="E19">SUM((Fivethirtyeight!$O:$O='Double round'!E$2)*(Fivethirtyeight!$Q:$Q='Double round'!$B19))+SUM((Fivethirtyeight!$O:$O='Double round'!E$2)*(Fivethirtyeight!$R:$R='Double round'!$B19))</f>
        <v>1</v>
      </c>
      <c r="F19" s="73" cm="1">
        <f t="array" ref="F19">SUM((Fivethirtyeight!$O:$O='Double round'!F$2)*(Fivethirtyeight!$Q:$Q='Double round'!$B19))+SUM((Fivethirtyeight!$O:$O='Double round'!F$2)*(Fivethirtyeight!$R:$R='Double round'!$B19))</f>
        <v>1</v>
      </c>
      <c r="G19" s="73" cm="1">
        <f t="array" ref="G19">SUM((Fivethirtyeight!$O:$O='Double round'!G$2)*(Fivethirtyeight!$Q:$Q='Double round'!$B19))+SUM((Fivethirtyeight!$O:$O='Double round'!G$2)*(Fivethirtyeight!$R:$R='Double round'!$B19))</f>
        <v>1</v>
      </c>
      <c r="H19" s="73" cm="1">
        <f t="array" ref="H19">SUM((Fivethirtyeight!$O:$O='Double round'!H$2)*(Fivethirtyeight!$Q:$Q='Double round'!$B19))+SUM((Fivethirtyeight!$O:$O='Double round'!H$2)*(Fivethirtyeight!$R:$R='Double round'!$B19))</f>
        <v>1</v>
      </c>
      <c r="I19" s="73" cm="1">
        <f t="array" ref="I19">SUM((Fivethirtyeight!$O:$O='Double round'!I$2)*(Fivethirtyeight!$Q:$Q='Double round'!$B19))+SUM((Fivethirtyeight!$O:$O='Double round'!I$2)*(Fivethirtyeight!$R:$R='Double round'!$B19))</f>
        <v>1</v>
      </c>
      <c r="J19" s="73" cm="1">
        <f t="array" ref="J19">SUM((Fivethirtyeight!$O:$O='Double round'!J$2)*(Fivethirtyeight!$Q:$Q='Double round'!$B19))+SUM((Fivethirtyeight!$O:$O='Double round'!J$2)*(Fivethirtyeight!$R:$R='Double round'!$B19))</f>
        <v>1</v>
      </c>
      <c r="K19" s="73" cm="1">
        <f t="array" ref="K19">SUM((Fivethirtyeight!$O:$O='Double round'!K$2)*(Fivethirtyeight!$Q:$Q='Double round'!$B19))+SUM((Fivethirtyeight!$O:$O='Double round'!K$2)*(Fivethirtyeight!$R:$R='Double round'!$B19))</f>
        <v>1</v>
      </c>
      <c r="L19" s="73" cm="1">
        <f t="array" ref="L19">SUM((Fivethirtyeight!$O:$O='Double round'!L$2)*(Fivethirtyeight!$Q:$Q='Double round'!$B19))+SUM((Fivethirtyeight!$O:$O='Double round'!L$2)*(Fivethirtyeight!$R:$R='Double round'!$B19))</f>
        <v>1</v>
      </c>
      <c r="M19" s="73" cm="1">
        <f t="array" ref="M19">SUM((Fivethirtyeight!$O:$O='Double round'!M$2)*(Fivethirtyeight!$Q:$Q='Double round'!$B19))+SUM((Fivethirtyeight!$O:$O='Double round'!M$2)*(Fivethirtyeight!$R:$R='Double round'!$B19))</f>
        <v>1</v>
      </c>
      <c r="N19" s="73" cm="1">
        <f t="array" ref="N19">SUM((Fivethirtyeight!$O:$O='Double round'!N$2)*(Fivethirtyeight!$Q:$Q='Double round'!$B19))+SUM((Fivethirtyeight!$O:$O='Double round'!N$2)*(Fivethirtyeight!$R:$R='Double round'!$B19))</f>
        <v>1</v>
      </c>
      <c r="O19" s="73" cm="1">
        <f t="array" ref="O19">SUM((Fivethirtyeight!$O:$O='Double round'!O$2)*(Fivethirtyeight!$Q:$Q='Double round'!$B19))+SUM((Fivethirtyeight!$O:$O='Double round'!O$2)*(Fivethirtyeight!$R:$R='Double round'!$B19))</f>
        <v>1</v>
      </c>
      <c r="P19" s="73" cm="1">
        <f t="array" ref="P19">SUM((Fivethirtyeight!$O:$O='Double round'!P$2)*(Fivethirtyeight!$Q:$Q='Double round'!$B19))+SUM((Fivethirtyeight!$O:$O='Double round'!P$2)*(Fivethirtyeight!$R:$R='Double round'!$B19))</f>
        <v>1</v>
      </c>
      <c r="Q19" s="73" cm="1">
        <f t="array" ref="Q19">SUM((Fivethirtyeight!$O:$O='Double round'!Q$2)*(Fivethirtyeight!$Q:$Q='Double round'!$B19))+SUM((Fivethirtyeight!$O:$O='Double round'!Q$2)*(Fivethirtyeight!$R:$R='Double round'!$B19))</f>
        <v>1</v>
      </c>
      <c r="R19" s="73" cm="1">
        <f t="array" ref="R19">SUM((Fivethirtyeight!$O:$O='Double round'!R$2)*(Fivethirtyeight!$Q:$Q='Double round'!$B19))+SUM((Fivethirtyeight!$O:$O='Double round'!R$2)*(Fivethirtyeight!$R:$R='Double round'!$B19))</f>
        <v>1</v>
      </c>
      <c r="S19" s="73" cm="1">
        <f t="array" ref="S19">SUM((Fivethirtyeight!$O:$O='Double round'!S$2)*(Fivethirtyeight!$Q:$Q='Double round'!$B19))+SUM((Fivethirtyeight!$O:$O='Double round'!S$2)*(Fivethirtyeight!$R:$R='Double round'!$B19))</f>
        <v>1</v>
      </c>
      <c r="T19" s="73" cm="1">
        <f t="array" ref="T19">SUM((Fivethirtyeight!$O:$O='Double round'!T$2)*(Fivethirtyeight!$Q:$Q='Double round'!$B19))+SUM((Fivethirtyeight!$O:$O='Double round'!T$2)*(Fivethirtyeight!$R:$R='Double round'!$B19))</f>
        <v>1</v>
      </c>
      <c r="U19" s="73" cm="1">
        <f t="array" ref="U19">SUM((Fivethirtyeight!$O:$O='Double round'!U$2)*(Fivethirtyeight!$Q:$Q='Double round'!$B19))+SUM((Fivethirtyeight!$O:$O='Double round'!U$2)*(Fivethirtyeight!$R:$R='Double round'!$B19))</f>
        <v>0</v>
      </c>
      <c r="V19" s="73" cm="1">
        <f t="array" ref="V19">SUM((Fivethirtyeight!$O:$O='Double round'!V$2)*(Fivethirtyeight!$Q:$Q='Double round'!$B19))+SUM((Fivethirtyeight!$O:$O='Double round'!V$2)*(Fivethirtyeight!$R:$R='Double round'!$B19))</f>
        <v>1</v>
      </c>
      <c r="W19" s="73" cm="1">
        <f t="array" ref="W19">SUM((Fivethirtyeight!$O:$O='Double round'!W$2)*(Fivethirtyeight!$Q:$Q='Double round'!$B19))+SUM((Fivethirtyeight!$O:$O='Double round'!W$2)*(Fivethirtyeight!$R:$R='Double round'!$B19))</f>
        <v>1</v>
      </c>
      <c r="X19" s="73" cm="1">
        <f t="array" ref="X19">SUM((Fivethirtyeight!$O:$O='Double round'!X$2)*(Fivethirtyeight!$Q:$Q='Double round'!$B19))+SUM((Fivethirtyeight!$O:$O='Double round'!X$2)*(Fivethirtyeight!$R:$R='Double round'!$B19))</f>
        <v>1</v>
      </c>
      <c r="Y19" s="73" cm="1">
        <f t="array" ref="Y19">SUM((Fivethirtyeight!$O:$O='Double round'!Y$2)*(Fivethirtyeight!$Q:$Q='Double round'!$B19))+SUM((Fivethirtyeight!$O:$O='Double round'!Y$2)*(Fivethirtyeight!$R:$R='Double round'!$B19))</f>
        <v>1</v>
      </c>
      <c r="Z19" s="73" cm="1">
        <f t="array" ref="Z19">SUM((Fivethirtyeight!$O:$O='Double round'!Z$2)*(Fivethirtyeight!$Q:$Q='Double round'!$B19))+SUM((Fivethirtyeight!$O:$O='Double round'!Z$2)*(Fivethirtyeight!$R:$R='Double round'!$B19))</f>
        <v>1</v>
      </c>
      <c r="AA19" s="73" cm="1">
        <f t="array" ref="AA19">SUM((Fivethirtyeight!$O:$O='Double round'!AA$2)*(Fivethirtyeight!$Q:$Q='Double round'!$B19))+SUM((Fivethirtyeight!$O:$O='Double round'!AA$2)*(Fivethirtyeight!$R:$R='Double round'!$B19))</f>
        <v>0</v>
      </c>
      <c r="AB19" s="73" cm="1">
        <f t="array" ref="AB19">SUM((Fivethirtyeight!$O:$O='Double round'!AB$2)*(Fivethirtyeight!$Q:$Q='Double round'!$B19))+SUM((Fivethirtyeight!$O:$O='Double round'!AB$2)*(Fivethirtyeight!$R:$R='Double round'!$B19))</f>
        <v>1</v>
      </c>
      <c r="AC19" s="73" cm="1">
        <f t="array" ref="AC19">SUM((Fivethirtyeight!$O:$O='Double round'!AC$2)*(Fivethirtyeight!$Q:$Q='Double round'!$B19))+SUM((Fivethirtyeight!$O:$O='Double round'!AC$2)*(Fivethirtyeight!$R:$R='Double round'!$B19))</f>
        <v>2</v>
      </c>
      <c r="AD19" s="73" cm="1">
        <f t="array" ref="AD19">SUM((Fivethirtyeight!$O:$O='Double round'!AD$2)*(Fivethirtyeight!$Q:$Q='Double round'!$B19))+SUM((Fivethirtyeight!$O:$O='Double round'!AD$2)*(Fivethirtyeight!$R:$R='Double round'!$B19))</f>
        <v>2</v>
      </c>
      <c r="AE19" s="73" cm="1">
        <f t="array" ref="AE19">SUM((Fivethirtyeight!$O:$O='Double round'!AE$2)*(Fivethirtyeight!$Q:$Q='Double round'!$B19))+SUM((Fivethirtyeight!$O:$O='Double round'!AE$2)*(Fivethirtyeight!$R:$R='Double round'!$B19))</f>
        <v>1</v>
      </c>
      <c r="AF19" s="73" cm="1">
        <f t="array" ref="AF19">SUM((Fivethirtyeight!$O:$O='Double round'!AF$2)*(Fivethirtyeight!$Q:$Q='Double round'!$B19))+SUM((Fivethirtyeight!$O:$O='Double round'!AF$2)*(Fivethirtyeight!$R:$R='Double round'!$B19))</f>
        <v>1</v>
      </c>
      <c r="AG19" s="73" cm="1">
        <f t="array" ref="AG19">SUM((Fivethirtyeight!$O:$O='Double round'!AG$2)*(Fivethirtyeight!$Q:$Q='Double round'!$B19))+SUM((Fivethirtyeight!$O:$O='Double round'!AG$2)*(Fivethirtyeight!$R:$R='Double round'!$B19))</f>
        <v>1</v>
      </c>
      <c r="AH19" s="73" cm="1">
        <f t="array" ref="AH19">SUM((Fivethirtyeight!$O:$O='Double round'!AH$2)*(Fivethirtyeight!$Q:$Q='Double round'!$B19))+SUM((Fivethirtyeight!$O:$O='Double round'!AH$2)*(Fivethirtyeight!$R:$R='Double round'!$B19))</f>
        <v>2</v>
      </c>
      <c r="AI19" s="73" cm="1">
        <f t="array" ref="AI19">SUM((Fivethirtyeight!$O:$O='Double round'!AI$2)*(Fivethirtyeight!$Q:$Q='Double round'!$B19))+SUM((Fivethirtyeight!$O:$O='Double round'!AI$2)*(Fivethirtyeight!$R:$R='Double round'!$B19))</f>
        <v>1</v>
      </c>
      <c r="AJ19" s="73" cm="1">
        <f t="array" ref="AJ19">SUM((Fivethirtyeight!$O:$O='Double round'!AJ$2)*(Fivethirtyeight!$Q:$Q='Double round'!$B19))+SUM((Fivethirtyeight!$O:$O='Double round'!AJ$2)*(Fivethirtyeight!$R:$R='Double round'!$B19))</f>
        <v>1</v>
      </c>
      <c r="AK19" s="73" cm="1">
        <f t="array" ref="AK19">SUM((Fivethirtyeight!$O:$O='Double round'!AK$2)*(Fivethirtyeight!$Q:$Q='Double round'!$B19))+SUM((Fivethirtyeight!$O:$O='Double round'!AK$2)*(Fivethirtyeight!$R:$R='Double round'!$B19))</f>
        <v>0</v>
      </c>
      <c r="AL19" s="73" cm="1">
        <f t="array" ref="AL19">SUM((Fivethirtyeight!$O:$O='Double round'!AL$2)*(Fivethirtyeight!$Q:$Q='Double round'!$B19))+SUM((Fivethirtyeight!$O:$O='Double round'!AL$2)*(Fivethirtyeight!$R:$R='Double round'!$B19))</f>
        <v>1</v>
      </c>
      <c r="AM19" s="73" cm="1">
        <f t="array" ref="AM19">SUM((Fivethirtyeight!$O:$O='Double round'!AM$2)*(Fivethirtyeight!$Q:$Q='Double round'!$B19))+SUM((Fivethirtyeight!$O:$O='Double round'!AM$2)*(Fivethirtyeight!$R:$R='Double round'!$B19))</f>
        <v>1</v>
      </c>
      <c r="AN19" s="73" cm="1">
        <f t="array" ref="AN19">SUM((Fivethirtyeight!$O:$O='Double round'!AN$2)*(Fivethirtyeight!$Q:$Q='Double round'!$B19))+SUM((Fivethirtyeight!$O:$O='Double round'!AN$2)*(Fivethirtyeight!$R:$R='Double round'!$B19))</f>
        <v>1</v>
      </c>
    </row>
    <row r="20" spans="2:40" x14ac:dyDescent="0.3">
      <c r="B20" s="72" t="s">
        <v>647</v>
      </c>
      <c r="C20" s="73" cm="1">
        <f t="array" ref="C20">SUM((Fivethirtyeight!$O:$O='Double round'!C$2)*(Fivethirtyeight!$Q:$Q='Double round'!$B20))+SUM((Fivethirtyeight!$O:$O='Double round'!C$2)*(Fivethirtyeight!$R:$R='Double round'!$B20))</f>
        <v>1</v>
      </c>
      <c r="D20" s="73" cm="1">
        <f t="array" ref="D20">SUM((Fivethirtyeight!$O:$O='Double round'!D$2)*(Fivethirtyeight!$Q:$Q='Double round'!$B20))+SUM((Fivethirtyeight!$O:$O='Double round'!D$2)*(Fivethirtyeight!$R:$R='Double round'!$B20))</f>
        <v>1</v>
      </c>
      <c r="E20" s="73" cm="1">
        <f t="array" ref="E20">SUM((Fivethirtyeight!$O:$O='Double round'!E$2)*(Fivethirtyeight!$Q:$Q='Double round'!$B20))+SUM((Fivethirtyeight!$O:$O='Double round'!E$2)*(Fivethirtyeight!$R:$R='Double round'!$B20))</f>
        <v>1</v>
      </c>
      <c r="F20" s="73" cm="1">
        <f t="array" ref="F20">SUM((Fivethirtyeight!$O:$O='Double round'!F$2)*(Fivethirtyeight!$Q:$Q='Double round'!$B20))+SUM((Fivethirtyeight!$O:$O='Double round'!F$2)*(Fivethirtyeight!$R:$R='Double round'!$B20))</f>
        <v>1</v>
      </c>
      <c r="G20" s="73" cm="1">
        <f t="array" ref="G20">SUM((Fivethirtyeight!$O:$O='Double round'!G$2)*(Fivethirtyeight!$Q:$Q='Double round'!$B20))+SUM((Fivethirtyeight!$O:$O='Double round'!G$2)*(Fivethirtyeight!$R:$R='Double round'!$B20))</f>
        <v>1</v>
      </c>
      <c r="H20" s="73" cm="1">
        <f t="array" ref="H20">SUM((Fivethirtyeight!$O:$O='Double round'!H$2)*(Fivethirtyeight!$Q:$Q='Double round'!$B20))+SUM((Fivethirtyeight!$O:$O='Double round'!H$2)*(Fivethirtyeight!$R:$R='Double round'!$B20))</f>
        <v>1</v>
      </c>
      <c r="I20" s="73" cm="1">
        <f t="array" ref="I20">SUM((Fivethirtyeight!$O:$O='Double round'!I$2)*(Fivethirtyeight!$Q:$Q='Double round'!$B20))+SUM((Fivethirtyeight!$O:$O='Double round'!I$2)*(Fivethirtyeight!$R:$R='Double round'!$B20))</f>
        <v>1</v>
      </c>
      <c r="J20" s="73" cm="1">
        <f t="array" ref="J20">SUM((Fivethirtyeight!$O:$O='Double round'!J$2)*(Fivethirtyeight!$Q:$Q='Double round'!$B20))+SUM((Fivethirtyeight!$O:$O='Double round'!J$2)*(Fivethirtyeight!$R:$R='Double round'!$B20))</f>
        <v>1</v>
      </c>
      <c r="K20" s="73" cm="1">
        <f t="array" ref="K20">SUM((Fivethirtyeight!$O:$O='Double round'!K$2)*(Fivethirtyeight!$Q:$Q='Double round'!$B20))+SUM((Fivethirtyeight!$O:$O='Double round'!K$2)*(Fivethirtyeight!$R:$R='Double round'!$B20))</f>
        <v>1</v>
      </c>
      <c r="L20" s="73" cm="1">
        <f t="array" ref="L20">SUM((Fivethirtyeight!$O:$O='Double round'!L$2)*(Fivethirtyeight!$Q:$Q='Double round'!$B20))+SUM((Fivethirtyeight!$O:$O='Double round'!L$2)*(Fivethirtyeight!$R:$R='Double round'!$B20))</f>
        <v>1</v>
      </c>
      <c r="M20" s="73" cm="1">
        <f t="array" ref="M20">SUM((Fivethirtyeight!$O:$O='Double round'!M$2)*(Fivethirtyeight!$Q:$Q='Double round'!$B20))+SUM((Fivethirtyeight!$O:$O='Double round'!M$2)*(Fivethirtyeight!$R:$R='Double round'!$B20))</f>
        <v>1</v>
      </c>
      <c r="N20" s="73" cm="1">
        <f t="array" ref="N20">SUM((Fivethirtyeight!$O:$O='Double round'!N$2)*(Fivethirtyeight!$Q:$Q='Double round'!$B20))+SUM((Fivethirtyeight!$O:$O='Double round'!N$2)*(Fivethirtyeight!$R:$R='Double round'!$B20))</f>
        <v>1</v>
      </c>
      <c r="O20" s="73" cm="1">
        <f t="array" ref="O20">SUM((Fivethirtyeight!$O:$O='Double round'!O$2)*(Fivethirtyeight!$Q:$Q='Double round'!$B20))+SUM((Fivethirtyeight!$O:$O='Double round'!O$2)*(Fivethirtyeight!$R:$R='Double round'!$B20))</f>
        <v>1</v>
      </c>
      <c r="P20" s="73" cm="1">
        <f t="array" ref="P20">SUM((Fivethirtyeight!$O:$O='Double round'!P$2)*(Fivethirtyeight!$Q:$Q='Double round'!$B20))+SUM((Fivethirtyeight!$O:$O='Double round'!P$2)*(Fivethirtyeight!$R:$R='Double round'!$B20))</f>
        <v>1</v>
      </c>
      <c r="Q20" s="73" cm="1">
        <f t="array" ref="Q20">SUM((Fivethirtyeight!$O:$O='Double round'!Q$2)*(Fivethirtyeight!$Q:$Q='Double round'!$B20))+SUM((Fivethirtyeight!$O:$O='Double round'!Q$2)*(Fivethirtyeight!$R:$R='Double round'!$B20))</f>
        <v>2</v>
      </c>
      <c r="R20" s="73" cm="1">
        <f t="array" ref="R20">SUM((Fivethirtyeight!$O:$O='Double round'!R$2)*(Fivethirtyeight!$Q:$Q='Double round'!$B20))+SUM((Fivethirtyeight!$O:$O='Double round'!R$2)*(Fivethirtyeight!$R:$R='Double round'!$B20))</f>
        <v>1</v>
      </c>
      <c r="S20" s="73" cm="1">
        <f t="array" ref="S20">SUM((Fivethirtyeight!$O:$O='Double round'!S$2)*(Fivethirtyeight!$Q:$Q='Double round'!$B20))+SUM((Fivethirtyeight!$O:$O='Double round'!S$2)*(Fivethirtyeight!$R:$R='Double round'!$B20))</f>
        <v>0</v>
      </c>
      <c r="T20" s="73" cm="1">
        <f t="array" ref="T20">SUM((Fivethirtyeight!$O:$O='Double round'!T$2)*(Fivethirtyeight!$Q:$Q='Double round'!$B20))+SUM((Fivethirtyeight!$O:$O='Double round'!T$2)*(Fivethirtyeight!$R:$R='Double round'!$B20))</f>
        <v>2</v>
      </c>
      <c r="U20" s="73" cm="1">
        <f t="array" ref="U20">SUM((Fivethirtyeight!$O:$O='Double round'!U$2)*(Fivethirtyeight!$Q:$Q='Double round'!$B20))+SUM((Fivethirtyeight!$O:$O='Double round'!U$2)*(Fivethirtyeight!$R:$R='Double round'!$B20))</f>
        <v>0</v>
      </c>
      <c r="V20" s="73" cm="1">
        <f t="array" ref="V20">SUM((Fivethirtyeight!$O:$O='Double round'!V$2)*(Fivethirtyeight!$Q:$Q='Double round'!$B20))+SUM((Fivethirtyeight!$O:$O='Double round'!V$2)*(Fivethirtyeight!$R:$R='Double round'!$B20))</f>
        <v>1</v>
      </c>
      <c r="W20" s="73" cm="1">
        <f t="array" ref="W20">SUM((Fivethirtyeight!$O:$O='Double round'!W$2)*(Fivethirtyeight!$Q:$Q='Double round'!$B20))+SUM((Fivethirtyeight!$O:$O='Double round'!W$2)*(Fivethirtyeight!$R:$R='Double round'!$B20))</f>
        <v>1</v>
      </c>
      <c r="X20" s="73" cm="1">
        <f t="array" ref="X20">SUM((Fivethirtyeight!$O:$O='Double round'!X$2)*(Fivethirtyeight!$Q:$Q='Double round'!$B20))+SUM((Fivethirtyeight!$O:$O='Double round'!X$2)*(Fivethirtyeight!$R:$R='Double round'!$B20))</f>
        <v>1</v>
      </c>
      <c r="Y20" s="73" cm="1">
        <f t="array" ref="Y20">SUM((Fivethirtyeight!$O:$O='Double round'!Y$2)*(Fivethirtyeight!$Q:$Q='Double round'!$B20))+SUM((Fivethirtyeight!$O:$O='Double round'!Y$2)*(Fivethirtyeight!$R:$R='Double round'!$B20))</f>
        <v>1</v>
      </c>
      <c r="Z20" s="73" cm="1">
        <f t="array" ref="Z20">SUM((Fivethirtyeight!$O:$O='Double round'!Z$2)*(Fivethirtyeight!$Q:$Q='Double round'!$B20))+SUM((Fivethirtyeight!$O:$O='Double round'!Z$2)*(Fivethirtyeight!$R:$R='Double round'!$B20))</f>
        <v>1</v>
      </c>
      <c r="AA20" s="73" cm="1">
        <f t="array" ref="AA20">SUM((Fivethirtyeight!$O:$O='Double round'!AA$2)*(Fivethirtyeight!$Q:$Q='Double round'!$B20))+SUM((Fivethirtyeight!$O:$O='Double round'!AA$2)*(Fivethirtyeight!$R:$R='Double round'!$B20))</f>
        <v>0</v>
      </c>
      <c r="AB20" s="73" cm="1">
        <f t="array" ref="AB20">SUM((Fivethirtyeight!$O:$O='Double round'!AB$2)*(Fivethirtyeight!$Q:$Q='Double round'!$B20))+SUM((Fivethirtyeight!$O:$O='Double round'!AB$2)*(Fivethirtyeight!$R:$R='Double round'!$B20))</f>
        <v>1</v>
      </c>
      <c r="AC20" s="73" cm="1">
        <f t="array" ref="AC20">SUM((Fivethirtyeight!$O:$O='Double round'!AC$2)*(Fivethirtyeight!$Q:$Q='Double round'!$B20))+SUM((Fivethirtyeight!$O:$O='Double round'!AC$2)*(Fivethirtyeight!$R:$R='Double round'!$B20))</f>
        <v>2</v>
      </c>
      <c r="AD20" s="73" cm="1">
        <f t="array" ref="AD20">SUM((Fivethirtyeight!$O:$O='Double round'!AD$2)*(Fivethirtyeight!$Q:$Q='Double round'!$B20))+SUM((Fivethirtyeight!$O:$O='Double round'!AD$2)*(Fivethirtyeight!$R:$R='Double round'!$B20))</f>
        <v>2</v>
      </c>
      <c r="AE20" s="73" cm="1">
        <f t="array" ref="AE20">SUM((Fivethirtyeight!$O:$O='Double round'!AE$2)*(Fivethirtyeight!$Q:$Q='Double round'!$B20))+SUM((Fivethirtyeight!$O:$O='Double round'!AE$2)*(Fivethirtyeight!$R:$R='Double round'!$B20))</f>
        <v>0</v>
      </c>
      <c r="AF20" s="73" cm="1">
        <f t="array" ref="AF20">SUM((Fivethirtyeight!$O:$O='Double round'!AF$2)*(Fivethirtyeight!$Q:$Q='Double round'!$B20))+SUM((Fivethirtyeight!$O:$O='Double round'!AF$2)*(Fivethirtyeight!$R:$R='Double round'!$B20))</f>
        <v>1</v>
      </c>
      <c r="AG20" s="73" cm="1">
        <f t="array" ref="AG20">SUM((Fivethirtyeight!$O:$O='Double round'!AG$2)*(Fivethirtyeight!$Q:$Q='Double round'!$B20))+SUM((Fivethirtyeight!$O:$O='Double round'!AG$2)*(Fivethirtyeight!$R:$R='Double round'!$B20))</f>
        <v>1</v>
      </c>
      <c r="AH20" s="73" cm="1">
        <f t="array" ref="AH20">SUM((Fivethirtyeight!$O:$O='Double round'!AH$2)*(Fivethirtyeight!$Q:$Q='Double round'!$B20))+SUM((Fivethirtyeight!$O:$O='Double round'!AH$2)*(Fivethirtyeight!$R:$R='Double round'!$B20))</f>
        <v>2</v>
      </c>
      <c r="AI20" s="73" cm="1">
        <f t="array" ref="AI20">SUM((Fivethirtyeight!$O:$O='Double round'!AI$2)*(Fivethirtyeight!$Q:$Q='Double round'!$B20))+SUM((Fivethirtyeight!$O:$O='Double round'!AI$2)*(Fivethirtyeight!$R:$R='Double round'!$B20))</f>
        <v>1</v>
      </c>
      <c r="AJ20" s="73" cm="1">
        <f t="array" ref="AJ20">SUM((Fivethirtyeight!$O:$O='Double round'!AJ$2)*(Fivethirtyeight!$Q:$Q='Double round'!$B20))+SUM((Fivethirtyeight!$O:$O='Double round'!AJ$2)*(Fivethirtyeight!$R:$R='Double round'!$B20))</f>
        <v>1</v>
      </c>
      <c r="AK20" s="73" cm="1">
        <f t="array" ref="AK20">SUM((Fivethirtyeight!$O:$O='Double round'!AK$2)*(Fivethirtyeight!$Q:$Q='Double round'!$B20))+SUM((Fivethirtyeight!$O:$O='Double round'!AK$2)*(Fivethirtyeight!$R:$R='Double round'!$B20))</f>
        <v>0</v>
      </c>
      <c r="AL20" s="73" cm="1">
        <f t="array" ref="AL20">SUM((Fivethirtyeight!$O:$O='Double round'!AL$2)*(Fivethirtyeight!$Q:$Q='Double round'!$B20))+SUM((Fivethirtyeight!$O:$O='Double round'!AL$2)*(Fivethirtyeight!$R:$R='Double round'!$B20))</f>
        <v>1</v>
      </c>
      <c r="AM20" s="73" cm="1">
        <f t="array" ref="AM20">SUM((Fivethirtyeight!$O:$O='Double round'!AM$2)*(Fivethirtyeight!$Q:$Q='Double round'!$B20))+SUM((Fivethirtyeight!$O:$O='Double round'!AM$2)*(Fivethirtyeight!$R:$R='Double round'!$B20))</f>
        <v>1</v>
      </c>
      <c r="AN20" s="73" cm="1">
        <f t="array" ref="AN20">SUM((Fivethirtyeight!$O:$O='Double round'!AN$2)*(Fivethirtyeight!$Q:$Q='Double round'!$B20))+SUM((Fivethirtyeight!$O:$O='Double round'!AN$2)*(Fivethirtyeight!$R:$R='Double round'!$B20))</f>
        <v>1</v>
      </c>
    </row>
    <row r="21" spans="2:40" x14ac:dyDescent="0.3">
      <c r="B21" s="72" t="s">
        <v>22</v>
      </c>
      <c r="C21" s="73" cm="1">
        <f t="array" ref="C21">SUM((Fivethirtyeight!$O:$O='Double round'!C$2)*(Fivethirtyeight!$Q:$Q='Double round'!$B21))+SUM((Fivethirtyeight!$O:$O='Double round'!C$2)*(Fivethirtyeight!$R:$R='Double round'!$B21))</f>
        <v>1</v>
      </c>
      <c r="D21" s="73" cm="1">
        <f t="array" ref="D21">SUM((Fivethirtyeight!$O:$O='Double round'!D$2)*(Fivethirtyeight!$Q:$Q='Double round'!$B21))+SUM((Fivethirtyeight!$O:$O='Double round'!D$2)*(Fivethirtyeight!$R:$R='Double round'!$B21))</f>
        <v>1</v>
      </c>
      <c r="E21" s="73" cm="1">
        <f t="array" ref="E21">SUM((Fivethirtyeight!$O:$O='Double round'!E$2)*(Fivethirtyeight!$Q:$Q='Double round'!$B21))+SUM((Fivethirtyeight!$O:$O='Double round'!E$2)*(Fivethirtyeight!$R:$R='Double round'!$B21))</f>
        <v>1</v>
      </c>
      <c r="F21" s="73" cm="1">
        <f t="array" ref="F21">SUM((Fivethirtyeight!$O:$O='Double round'!F$2)*(Fivethirtyeight!$Q:$Q='Double round'!$B21))+SUM((Fivethirtyeight!$O:$O='Double round'!F$2)*(Fivethirtyeight!$R:$R='Double round'!$B21))</f>
        <v>1</v>
      </c>
      <c r="G21" s="73" cm="1">
        <f t="array" ref="G21">SUM((Fivethirtyeight!$O:$O='Double round'!G$2)*(Fivethirtyeight!$Q:$Q='Double round'!$B21))+SUM((Fivethirtyeight!$O:$O='Double round'!G$2)*(Fivethirtyeight!$R:$R='Double round'!$B21))</f>
        <v>1</v>
      </c>
      <c r="H21" s="73" cm="1">
        <f t="array" ref="H21">SUM((Fivethirtyeight!$O:$O='Double round'!H$2)*(Fivethirtyeight!$Q:$Q='Double round'!$B21))+SUM((Fivethirtyeight!$O:$O='Double round'!H$2)*(Fivethirtyeight!$R:$R='Double round'!$B21))</f>
        <v>1</v>
      </c>
      <c r="I21" s="73" cm="1">
        <f t="array" ref="I21">SUM((Fivethirtyeight!$O:$O='Double round'!I$2)*(Fivethirtyeight!$Q:$Q='Double round'!$B21))+SUM((Fivethirtyeight!$O:$O='Double round'!I$2)*(Fivethirtyeight!$R:$R='Double round'!$B21))</f>
        <v>1</v>
      </c>
      <c r="J21" s="73" cm="1">
        <f t="array" ref="J21">SUM((Fivethirtyeight!$O:$O='Double round'!J$2)*(Fivethirtyeight!$Q:$Q='Double round'!$B21))+SUM((Fivethirtyeight!$O:$O='Double round'!J$2)*(Fivethirtyeight!$R:$R='Double round'!$B21))</f>
        <v>1</v>
      </c>
      <c r="K21" s="73" cm="1">
        <f t="array" ref="K21">SUM((Fivethirtyeight!$O:$O='Double round'!K$2)*(Fivethirtyeight!$Q:$Q='Double round'!$B21))+SUM((Fivethirtyeight!$O:$O='Double round'!K$2)*(Fivethirtyeight!$R:$R='Double round'!$B21))</f>
        <v>1</v>
      </c>
      <c r="L21" s="73" cm="1">
        <f t="array" ref="L21">SUM((Fivethirtyeight!$O:$O='Double round'!L$2)*(Fivethirtyeight!$Q:$Q='Double round'!$B21))+SUM((Fivethirtyeight!$O:$O='Double round'!L$2)*(Fivethirtyeight!$R:$R='Double round'!$B21))</f>
        <v>1</v>
      </c>
      <c r="M21" s="73" cm="1">
        <f t="array" ref="M21">SUM((Fivethirtyeight!$O:$O='Double round'!M$2)*(Fivethirtyeight!$Q:$Q='Double round'!$B21))+SUM((Fivethirtyeight!$O:$O='Double round'!M$2)*(Fivethirtyeight!$R:$R='Double round'!$B21))</f>
        <v>1</v>
      </c>
      <c r="N21" s="73" cm="1">
        <f t="array" ref="N21">SUM((Fivethirtyeight!$O:$O='Double round'!N$2)*(Fivethirtyeight!$Q:$Q='Double round'!$B21))+SUM((Fivethirtyeight!$O:$O='Double round'!N$2)*(Fivethirtyeight!$R:$R='Double round'!$B21))</f>
        <v>1</v>
      </c>
      <c r="O21" s="73" cm="1">
        <f t="array" ref="O21">SUM((Fivethirtyeight!$O:$O='Double round'!O$2)*(Fivethirtyeight!$Q:$Q='Double round'!$B21))+SUM((Fivethirtyeight!$O:$O='Double round'!O$2)*(Fivethirtyeight!$R:$R='Double round'!$B21))</f>
        <v>1</v>
      </c>
      <c r="P21" s="73" cm="1">
        <f t="array" ref="P21">SUM((Fivethirtyeight!$O:$O='Double round'!P$2)*(Fivethirtyeight!$Q:$Q='Double round'!$B21))+SUM((Fivethirtyeight!$O:$O='Double round'!P$2)*(Fivethirtyeight!$R:$R='Double round'!$B21))</f>
        <v>1</v>
      </c>
      <c r="Q21" s="73" cm="1">
        <f t="array" ref="Q21">SUM((Fivethirtyeight!$O:$O='Double round'!Q$2)*(Fivethirtyeight!$Q:$Q='Double round'!$B21))+SUM((Fivethirtyeight!$O:$O='Double round'!Q$2)*(Fivethirtyeight!$R:$R='Double round'!$B21))</f>
        <v>2</v>
      </c>
      <c r="R21" s="73" cm="1">
        <f t="array" ref="R21">SUM((Fivethirtyeight!$O:$O='Double round'!R$2)*(Fivethirtyeight!$Q:$Q='Double round'!$B21))+SUM((Fivethirtyeight!$O:$O='Double round'!R$2)*(Fivethirtyeight!$R:$R='Double round'!$B21))</f>
        <v>1</v>
      </c>
      <c r="S21" s="73" cm="1">
        <f t="array" ref="S21">SUM((Fivethirtyeight!$O:$O='Double round'!S$2)*(Fivethirtyeight!$Q:$Q='Double round'!$B21))+SUM((Fivethirtyeight!$O:$O='Double round'!S$2)*(Fivethirtyeight!$R:$R='Double round'!$B21))</f>
        <v>0</v>
      </c>
      <c r="T21" s="73" cm="1">
        <f t="array" ref="T21">SUM((Fivethirtyeight!$O:$O='Double round'!T$2)*(Fivethirtyeight!$Q:$Q='Double round'!$B21))+SUM((Fivethirtyeight!$O:$O='Double round'!T$2)*(Fivethirtyeight!$R:$R='Double round'!$B21))</f>
        <v>2</v>
      </c>
      <c r="U21" s="73" cm="1">
        <f t="array" ref="U21">SUM((Fivethirtyeight!$O:$O='Double round'!U$2)*(Fivethirtyeight!$Q:$Q='Double round'!$B21))+SUM((Fivethirtyeight!$O:$O='Double round'!U$2)*(Fivethirtyeight!$R:$R='Double round'!$B21))</f>
        <v>0</v>
      </c>
      <c r="V21" s="73" cm="1">
        <f t="array" ref="V21">SUM((Fivethirtyeight!$O:$O='Double round'!V$2)*(Fivethirtyeight!$Q:$Q='Double round'!$B21))+SUM((Fivethirtyeight!$O:$O='Double round'!V$2)*(Fivethirtyeight!$R:$R='Double round'!$B21))</f>
        <v>1</v>
      </c>
      <c r="W21" s="73" cm="1">
        <f t="array" ref="W21">SUM((Fivethirtyeight!$O:$O='Double round'!W$2)*(Fivethirtyeight!$Q:$Q='Double round'!$B21))+SUM((Fivethirtyeight!$O:$O='Double round'!W$2)*(Fivethirtyeight!$R:$R='Double round'!$B21))</f>
        <v>1</v>
      </c>
      <c r="X21" s="73" cm="1">
        <f t="array" ref="X21">SUM((Fivethirtyeight!$O:$O='Double round'!X$2)*(Fivethirtyeight!$Q:$Q='Double round'!$B21))+SUM((Fivethirtyeight!$O:$O='Double round'!X$2)*(Fivethirtyeight!$R:$R='Double round'!$B21))</f>
        <v>1</v>
      </c>
      <c r="Y21" s="73" cm="1">
        <f t="array" ref="Y21">SUM((Fivethirtyeight!$O:$O='Double round'!Y$2)*(Fivethirtyeight!$Q:$Q='Double round'!$B21))+SUM((Fivethirtyeight!$O:$O='Double round'!Y$2)*(Fivethirtyeight!$R:$R='Double round'!$B21))</f>
        <v>1</v>
      </c>
      <c r="Z21" s="73" cm="1">
        <f t="array" ref="Z21">SUM((Fivethirtyeight!$O:$O='Double round'!Z$2)*(Fivethirtyeight!$Q:$Q='Double round'!$B21))+SUM((Fivethirtyeight!$O:$O='Double round'!Z$2)*(Fivethirtyeight!$R:$R='Double round'!$B21))</f>
        <v>1</v>
      </c>
      <c r="AA21" s="73" cm="1">
        <f t="array" ref="AA21">SUM((Fivethirtyeight!$O:$O='Double round'!AA$2)*(Fivethirtyeight!$Q:$Q='Double round'!$B21))+SUM((Fivethirtyeight!$O:$O='Double round'!AA$2)*(Fivethirtyeight!$R:$R='Double round'!$B21))</f>
        <v>0</v>
      </c>
      <c r="AB21" s="73" cm="1">
        <f t="array" ref="AB21">SUM((Fivethirtyeight!$O:$O='Double round'!AB$2)*(Fivethirtyeight!$Q:$Q='Double round'!$B21))+SUM((Fivethirtyeight!$O:$O='Double round'!AB$2)*(Fivethirtyeight!$R:$R='Double round'!$B21))</f>
        <v>1</v>
      </c>
      <c r="AC21" s="73" cm="1">
        <f t="array" ref="AC21">SUM((Fivethirtyeight!$O:$O='Double round'!AC$2)*(Fivethirtyeight!$Q:$Q='Double round'!$B21))+SUM((Fivethirtyeight!$O:$O='Double round'!AC$2)*(Fivethirtyeight!$R:$R='Double round'!$B21))</f>
        <v>1</v>
      </c>
      <c r="AD21" s="73" cm="1">
        <f t="array" ref="AD21">SUM((Fivethirtyeight!$O:$O='Double round'!AD$2)*(Fivethirtyeight!$Q:$Q='Double round'!$B21))+SUM((Fivethirtyeight!$O:$O='Double round'!AD$2)*(Fivethirtyeight!$R:$R='Double round'!$B21))</f>
        <v>2</v>
      </c>
      <c r="AE21" s="73" cm="1">
        <f t="array" ref="AE21">SUM((Fivethirtyeight!$O:$O='Double round'!AE$2)*(Fivethirtyeight!$Q:$Q='Double round'!$B21))+SUM((Fivethirtyeight!$O:$O='Double round'!AE$2)*(Fivethirtyeight!$R:$R='Double round'!$B21))</f>
        <v>1</v>
      </c>
      <c r="AF21" s="73" cm="1">
        <f t="array" ref="AF21">SUM((Fivethirtyeight!$O:$O='Double round'!AF$2)*(Fivethirtyeight!$Q:$Q='Double round'!$B21))+SUM((Fivethirtyeight!$O:$O='Double round'!AF$2)*(Fivethirtyeight!$R:$R='Double round'!$B21))</f>
        <v>1</v>
      </c>
      <c r="AG21" s="73" cm="1">
        <f t="array" ref="AG21">SUM((Fivethirtyeight!$O:$O='Double round'!AG$2)*(Fivethirtyeight!$Q:$Q='Double round'!$B21))+SUM((Fivethirtyeight!$O:$O='Double round'!AG$2)*(Fivethirtyeight!$R:$R='Double round'!$B21))</f>
        <v>1</v>
      </c>
      <c r="AH21" s="73" cm="1">
        <f t="array" ref="AH21">SUM((Fivethirtyeight!$O:$O='Double round'!AH$2)*(Fivethirtyeight!$Q:$Q='Double round'!$B21))+SUM((Fivethirtyeight!$O:$O='Double round'!AH$2)*(Fivethirtyeight!$R:$R='Double round'!$B21))</f>
        <v>2</v>
      </c>
      <c r="AI21" s="73" cm="1">
        <f t="array" ref="AI21">SUM((Fivethirtyeight!$O:$O='Double round'!AI$2)*(Fivethirtyeight!$Q:$Q='Double round'!$B21))+SUM((Fivethirtyeight!$O:$O='Double round'!AI$2)*(Fivethirtyeight!$R:$R='Double round'!$B21))</f>
        <v>1</v>
      </c>
      <c r="AJ21" s="73" cm="1">
        <f t="array" ref="AJ21">SUM((Fivethirtyeight!$O:$O='Double round'!AJ$2)*(Fivethirtyeight!$Q:$Q='Double round'!$B21))+SUM((Fivethirtyeight!$O:$O='Double round'!AJ$2)*(Fivethirtyeight!$R:$R='Double round'!$B21))</f>
        <v>1</v>
      </c>
      <c r="AK21" s="73" cm="1">
        <f t="array" ref="AK21">SUM((Fivethirtyeight!$O:$O='Double round'!AK$2)*(Fivethirtyeight!$Q:$Q='Double round'!$B21))+SUM((Fivethirtyeight!$O:$O='Double round'!AK$2)*(Fivethirtyeight!$R:$R='Double round'!$B21))</f>
        <v>0</v>
      </c>
      <c r="AL21" s="73" cm="1">
        <f t="array" ref="AL21">SUM((Fivethirtyeight!$O:$O='Double round'!AL$2)*(Fivethirtyeight!$Q:$Q='Double round'!$B21))+SUM((Fivethirtyeight!$O:$O='Double round'!AL$2)*(Fivethirtyeight!$R:$R='Double round'!$B21))</f>
        <v>1</v>
      </c>
      <c r="AM21" s="73" cm="1">
        <f t="array" ref="AM21">SUM((Fivethirtyeight!$O:$O='Double round'!AM$2)*(Fivethirtyeight!$Q:$Q='Double round'!$B21))+SUM((Fivethirtyeight!$O:$O='Double round'!AM$2)*(Fivethirtyeight!$R:$R='Double round'!$B21))</f>
        <v>1</v>
      </c>
      <c r="AN21" s="73" cm="1">
        <f t="array" ref="AN21">SUM((Fivethirtyeight!$O:$O='Double round'!AN$2)*(Fivethirtyeight!$Q:$Q='Double round'!$B21))+SUM((Fivethirtyeight!$O:$O='Double round'!AN$2)*(Fivethirtyeight!$R:$R='Double round'!$B21))</f>
        <v>1</v>
      </c>
    </row>
    <row r="22" spans="2:40" x14ac:dyDescent="0.3">
      <c r="B22" s="74" t="s">
        <v>46</v>
      </c>
      <c r="C22" s="75" cm="1">
        <f t="array" ref="C22">SUM((Fivethirtyeight!$O:$O='Double round'!C$2)*(Fivethirtyeight!$Q:$Q='Double round'!$B22))+SUM((Fivethirtyeight!$O:$O='Double round'!C$2)*(Fivethirtyeight!$R:$R='Double round'!$B22))</f>
        <v>1</v>
      </c>
      <c r="D22" s="75" cm="1">
        <f t="array" ref="D22">SUM((Fivethirtyeight!$O:$O='Double round'!D$2)*(Fivethirtyeight!$Q:$Q='Double round'!$B22))+SUM((Fivethirtyeight!$O:$O='Double round'!D$2)*(Fivethirtyeight!$R:$R='Double round'!$B22))</f>
        <v>1</v>
      </c>
      <c r="E22" s="75" cm="1">
        <f t="array" ref="E22">SUM((Fivethirtyeight!$O:$O='Double round'!E$2)*(Fivethirtyeight!$Q:$Q='Double round'!$B22))+SUM((Fivethirtyeight!$O:$O='Double round'!E$2)*(Fivethirtyeight!$R:$R='Double round'!$B22))</f>
        <v>1</v>
      </c>
      <c r="F22" s="75" cm="1">
        <f t="array" ref="F22">SUM((Fivethirtyeight!$O:$O='Double round'!F$2)*(Fivethirtyeight!$Q:$Q='Double round'!$B22))+SUM((Fivethirtyeight!$O:$O='Double round'!F$2)*(Fivethirtyeight!$R:$R='Double round'!$B22))</f>
        <v>1</v>
      </c>
      <c r="G22" s="75" cm="1">
        <f t="array" ref="G22">SUM((Fivethirtyeight!$O:$O='Double round'!G$2)*(Fivethirtyeight!$Q:$Q='Double round'!$B22))+SUM((Fivethirtyeight!$O:$O='Double round'!G$2)*(Fivethirtyeight!$R:$R='Double round'!$B22))</f>
        <v>1</v>
      </c>
      <c r="H22" s="75" cm="1">
        <f t="array" ref="H22">SUM((Fivethirtyeight!$O:$O='Double round'!H$2)*(Fivethirtyeight!$Q:$Q='Double round'!$B22))+SUM((Fivethirtyeight!$O:$O='Double round'!H$2)*(Fivethirtyeight!$R:$R='Double round'!$B22))</f>
        <v>1</v>
      </c>
      <c r="I22" s="75" cm="1">
        <f t="array" ref="I22">SUM((Fivethirtyeight!$O:$O='Double round'!I$2)*(Fivethirtyeight!$Q:$Q='Double round'!$B22))+SUM((Fivethirtyeight!$O:$O='Double round'!I$2)*(Fivethirtyeight!$R:$R='Double round'!$B22))</f>
        <v>1</v>
      </c>
      <c r="J22" s="75" cm="1">
        <f t="array" ref="J22">SUM((Fivethirtyeight!$O:$O='Double round'!J$2)*(Fivethirtyeight!$Q:$Q='Double round'!$B22))+SUM((Fivethirtyeight!$O:$O='Double round'!J$2)*(Fivethirtyeight!$R:$R='Double round'!$B22))</f>
        <v>1</v>
      </c>
      <c r="K22" s="75" cm="1">
        <f t="array" ref="K22">SUM((Fivethirtyeight!$O:$O='Double round'!K$2)*(Fivethirtyeight!$Q:$Q='Double round'!$B22))+SUM((Fivethirtyeight!$O:$O='Double round'!K$2)*(Fivethirtyeight!$R:$R='Double round'!$B22))</f>
        <v>1</v>
      </c>
      <c r="L22" s="75" cm="1">
        <f t="array" ref="L22">SUM((Fivethirtyeight!$O:$O='Double round'!L$2)*(Fivethirtyeight!$Q:$Q='Double round'!$B22))+SUM((Fivethirtyeight!$O:$O='Double round'!L$2)*(Fivethirtyeight!$R:$R='Double round'!$B22))</f>
        <v>1</v>
      </c>
      <c r="M22" s="75" cm="1">
        <f t="array" ref="M22">SUM((Fivethirtyeight!$O:$O='Double round'!M$2)*(Fivethirtyeight!$Q:$Q='Double round'!$B22))+SUM((Fivethirtyeight!$O:$O='Double round'!M$2)*(Fivethirtyeight!$R:$R='Double round'!$B22))</f>
        <v>1</v>
      </c>
      <c r="N22" s="75" cm="1">
        <f t="array" ref="N22">SUM((Fivethirtyeight!$O:$O='Double round'!N$2)*(Fivethirtyeight!$Q:$Q='Double round'!$B22))+SUM((Fivethirtyeight!$O:$O='Double round'!N$2)*(Fivethirtyeight!$R:$R='Double round'!$B22))</f>
        <v>1</v>
      </c>
      <c r="O22" s="75" cm="1">
        <f t="array" ref="O22">SUM((Fivethirtyeight!$O:$O='Double round'!O$2)*(Fivethirtyeight!$Q:$Q='Double round'!$B22))+SUM((Fivethirtyeight!$O:$O='Double round'!O$2)*(Fivethirtyeight!$R:$R='Double round'!$B22))</f>
        <v>1</v>
      </c>
      <c r="P22" s="75" cm="1">
        <f t="array" ref="P22">SUM((Fivethirtyeight!$O:$O='Double round'!P$2)*(Fivethirtyeight!$Q:$Q='Double round'!$B22))+SUM((Fivethirtyeight!$O:$O='Double round'!P$2)*(Fivethirtyeight!$R:$R='Double round'!$B22))</f>
        <v>1</v>
      </c>
      <c r="Q22" s="75" cm="1">
        <f t="array" ref="Q22">SUM((Fivethirtyeight!$O:$O='Double round'!Q$2)*(Fivethirtyeight!$Q:$Q='Double round'!$B22))+SUM((Fivethirtyeight!$O:$O='Double round'!Q$2)*(Fivethirtyeight!$R:$R='Double round'!$B22))</f>
        <v>2</v>
      </c>
      <c r="R22" s="75" cm="1">
        <f t="array" ref="R22">SUM((Fivethirtyeight!$O:$O='Double round'!R$2)*(Fivethirtyeight!$Q:$Q='Double round'!$B22))+SUM((Fivethirtyeight!$O:$O='Double round'!R$2)*(Fivethirtyeight!$R:$R='Double round'!$B22))</f>
        <v>1</v>
      </c>
      <c r="S22" s="75" cm="1">
        <f t="array" ref="S22">SUM((Fivethirtyeight!$O:$O='Double round'!S$2)*(Fivethirtyeight!$Q:$Q='Double round'!$B22))+SUM((Fivethirtyeight!$O:$O='Double round'!S$2)*(Fivethirtyeight!$R:$R='Double round'!$B22))</f>
        <v>1</v>
      </c>
      <c r="T22" s="75" cm="1">
        <f t="array" ref="T22">SUM((Fivethirtyeight!$O:$O='Double round'!T$2)*(Fivethirtyeight!$Q:$Q='Double round'!$B22))+SUM((Fivethirtyeight!$O:$O='Double round'!T$2)*(Fivethirtyeight!$R:$R='Double round'!$B22))</f>
        <v>1</v>
      </c>
      <c r="U22" s="75" cm="1">
        <f t="array" ref="U22">SUM((Fivethirtyeight!$O:$O='Double round'!U$2)*(Fivethirtyeight!$Q:$Q='Double round'!$B22))+SUM((Fivethirtyeight!$O:$O='Double round'!U$2)*(Fivethirtyeight!$R:$R='Double round'!$B22))</f>
        <v>0</v>
      </c>
      <c r="V22" s="75" cm="1">
        <f t="array" ref="V22">SUM((Fivethirtyeight!$O:$O='Double round'!V$2)*(Fivethirtyeight!$Q:$Q='Double round'!$B22))+SUM((Fivethirtyeight!$O:$O='Double round'!V$2)*(Fivethirtyeight!$R:$R='Double round'!$B22))</f>
        <v>1</v>
      </c>
      <c r="W22" s="75" cm="1">
        <f t="array" ref="W22">SUM((Fivethirtyeight!$O:$O='Double round'!W$2)*(Fivethirtyeight!$Q:$Q='Double round'!$B22))+SUM((Fivethirtyeight!$O:$O='Double round'!W$2)*(Fivethirtyeight!$R:$R='Double round'!$B22))</f>
        <v>1</v>
      </c>
      <c r="X22" s="75" cm="1">
        <f t="array" ref="X22">SUM((Fivethirtyeight!$O:$O='Double round'!X$2)*(Fivethirtyeight!$Q:$Q='Double round'!$B22))+SUM((Fivethirtyeight!$O:$O='Double round'!X$2)*(Fivethirtyeight!$R:$R='Double round'!$B22))</f>
        <v>1</v>
      </c>
      <c r="Y22" s="75" cm="1">
        <f t="array" ref="Y22">SUM((Fivethirtyeight!$O:$O='Double round'!Y$2)*(Fivethirtyeight!$Q:$Q='Double round'!$B22))+SUM((Fivethirtyeight!$O:$O='Double round'!Y$2)*(Fivethirtyeight!$R:$R='Double round'!$B22))</f>
        <v>1</v>
      </c>
      <c r="Z22" s="75" cm="1">
        <f t="array" ref="Z22">SUM((Fivethirtyeight!$O:$O='Double round'!Z$2)*(Fivethirtyeight!$Q:$Q='Double round'!$B22))+SUM((Fivethirtyeight!$O:$O='Double round'!Z$2)*(Fivethirtyeight!$R:$R='Double round'!$B22))</f>
        <v>1</v>
      </c>
      <c r="AA22" s="75" cm="1">
        <f t="array" ref="AA22">SUM((Fivethirtyeight!$O:$O='Double round'!AA$2)*(Fivethirtyeight!$Q:$Q='Double round'!$B22))+SUM((Fivethirtyeight!$O:$O='Double round'!AA$2)*(Fivethirtyeight!$R:$R='Double round'!$B22))</f>
        <v>0</v>
      </c>
      <c r="AB22" s="75" cm="1">
        <f t="array" ref="AB22">SUM((Fivethirtyeight!$O:$O='Double round'!AB$2)*(Fivethirtyeight!$Q:$Q='Double round'!$B22))+SUM((Fivethirtyeight!$O:$O='Double round'!AB$2)*(Fivethirtyeight!$R:$R='Double round'!$B22))</f>
        <v>1</v>
      </c>
      <c r="AC22" s="75" cm="1">
        <f t="array" ref="AC22">SUM((Fivethirtyeight!$O:$O='Double round'!AC$2)*(Fivethirtyeight!$Q:$Q='Double round'!$B22))+SUM((Fivethirtyeight!$O:$O='Double round'!AC$2)*(Fivethirtyeight!$R:$R='Double round'!$B22))</f>
        <v>2</v>
      </c>
      <c r="AD22" s="75" cm="1">
        <f t="array" ref="AD22">SUM((Fivethirtyeight!$O:$O='Double round'!AD$2)*(Fivethirtyeight!$Q:$Q='Double round'!$B22))+SUM((Fivethirtyeight!$O:$O='Double round'!AD$2)*(Fivethirtyeight!$R:$R='Double round'!$B22))</f>
        <v>2</v>
      </c>
      <c r="AE22" s="75" cm="1">
        <f t="array" ref="AE22">SUM((Fivethirtyeight!$O:$O='Double round'!AE$2)*(Fivethirtyeight!$Q:$Q='Double round'!$B22))+SUM((Fivethirtyeight!$O:$O='Double round'!AE$2)*(Fivethirtyeight!$R:$R='Double round'!$B22))</f>
        <v>0</v>
      </c>
      <c r="AF22" s="75" cm="1">
        <f t="array" ref="AF22">SUM((Fivethirtyeight!$O:$O='Double round'!AF$2)*(Fivethirtyeight!$Q:$Q='Double round'!$B22))+SUM((Fivethirtyeight!$O:$O='Double round'!AF$2)*(Fivethirtyeight!$R:$R='Double round'!$B22))</f>
        <v>1</v>
      </c>
      <c r="AG22" s="75" cm="1">
        <f t="array" ref="AG22">SUM((Fivethirtyeight!$O:$O='Double round'!AG$2)*(Fivethirtyeight!$Q:$Q='Double round'!$B22))+SUM((Fivethirtyeight!$O:$O='Double round'!AG$2)*(Fivethirtyeight!$R:$R='Double round'!$B22))</f>
        <v>1</v>
      </c>
      <c r="AH22" s="75" cm="1">
        <f t="array" ref="AH22">SUM((Fivethirtyeight!$O:$O='Double round'!AH$2)*(Fivethirtyeight!$Q:$Q='Double round'!$B22))+SUM((Fivethirtyeight!$O:$O='Double round'!AH$2)*(Fivethirtyeight!$R:$R='Double round'!$B22))</f>
        <v>2</v>
      </c>
      <c r="AI22" s="75" cm="1">
        <f t="array" ref="AI22">SUM((Fivethirtyeight!$O:$O='Double round'!AI$2)*(Fivethirtyeight!$Q:$Q='Double round'!$B22))+SUM((Fivethirtyeight!$O:$O='Double round'!AI$2)*(Fivethirtyeight!$R:$R='Double round'!$B22))</f>
        <v>1</v>
      </c>
      <c r="AJ22" s="75" cm="1">
        <f t="array" ref="AJ22">SUM((Fivethirtyeight!$O:$O='Double round'!AJ$2)*(Fivethirtyeight!$Q:$Q='Double round'!$B22))+SUM((Fivethirtyeight!$O:$O='Double round'!AJ$2)*(Fivethirtyeight!$R:$R='Double round'!$B22))</f>
        <v>1</v>
      </c>
      <c r="AK22" s="75" cm="1">
        <f t="array" ref="AK22">SUM((Fivethirtyeight!$O:$O='Double round'!AK$2)*(Fivethirtyeight!$Q:$Q='Double round'!$B22))+SUM((Fivethirtyeight!$O:$O='Double round'!AK$2)*(Fivethirtyeight!$R:$R='Double round'!$B22))</f>
        <v>0</v>
      </c>
      <c r="AL22" s="75" cm="1">
        <f t="array" ref="AL22">SUM((Fivethirtyeight!$O:$O='Double round'!AL$2)*(Fivethirtyeight!$Q:$Q='Double round'!$B22))+SUM((Fivethirtyeight!$O:$O='Double round'!AL$2)*(Fivethirtyeight!$R:$R='Double round'!$B22))</f>
        <v>1</v>
      </c>
      <c r="AM22" s="75" cm="1">
        <f t="array" ref="AM22">SUM((Fivethirtyeight!$O:$O='Double round'!AM$2)*(Fivethirtyeight!$Q:$Q='Double round'!$B22))+SUM((Fivethirtyeight!$O:$O='Double round'!AM$2)*(Fivethirtyeight!$R:$R='Double round'!$B22))</f>
        <v>1</v>
      </c>
      <c r="AN22" s="75" cm="1">
        <f t="array" ref="AN22">SUM((Fivethirtyeight!$O:$O='Double round'!AN$2)*(Fivethirtyeight!$Q:$Q='Double round'!$B22))+SUM((Fivethirtyeight!$O:$O='Double round'!AN$2)*(Fivethirtyeight!$R:$R='Double round'!$B22))</f>
        <v>1</v>
      </c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.19921875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/>
  </sheetViews>
  <sheetFormatPr defaultColWidth="11" defaultRowHeight="15.6" x14ac:dyDescent="0.3"/>
  <cols>
    <col min="1" max="1" width="4.796875" bestFit="1" customWidth="1"/>
    <col min="2" max="2" width="24.796875" bestFit="1" customWidth="1"/>
    <col min="5" max="5" width="12.69921875" bestFit="1" customWidth="1"/>
    <col min="6" max="6" width="11" bestFit="1" customWidth="1"/>
    <col min="7" max="7" width="11.69921875" bestFit="1" customWidth="1"/>
    <col min="8" max="8" width="11" bestFit="1" customWidth="1"/>
    <col min="9" max="9" width="12.69921875" bestFit="1" customWidth="1"/>
    <col min="10" max="11" width="11" bestFit="1" customWidth="1"/>
  </cols>
  <sheetData>
    <row r="1" spans="1:17" x14ac:dyDescent="0.3">
      <c r="A1" t="s">
        <v>878</v>
      </c>
      <c r="B1" t="s">
        <v>525</v>
      </c>
      <c r="C1" t="s">
        <v>388</v>
      </c>
      <c r="D1" t="s">
        <v>452</v>
      </c>
      <c r="E1" t="s">
        <v>453</v>
      </c>
      <c r="F1" t="s">
        <v>825</v>
      </c>
      <c r="G1" t="s">
        <v>504</v>
      </c>
      <c r="H1" t="s">
        <v>1526</v>
      </c>
      <c r="I1" t="s">
        <v>1527</v>
      </c>
      <c r="J1" t="s">
        <v>1528</v>
      </c>
      <c r="K1" t="s">
        <v>1529</v>
      </c>
      <c r="L1" t="s">
        <v>505</v>
      </c>
      <c r="M1" t="s">
        <v>463</v>
      </c>
      <c r="N1" t="s">
        <v>468</v>
      </c>
      <c r="O1" t="s">
        <v>526</v>
      </c>
      <c r="P1" t="s">
        <v>487</v>
      </c>
      <c r="Q1" t="s">
        <v>463</v>
      </c>
    </row>
    <row r="2" spans="1:17" x14ac:dyDescent="0.3">
      <c r="A2">
        <f>IF(B2="","",ROW()-2)</f>
        <v>0</v>
      </c>
      <c r="B2" t="str">
        <f>IF('[1]Master data'!A2="","",'[1]Master data'!A2)</f>
        <v>Taylor Perry</v>
      </c>
      <c r="C2" t="str">
        <f>IFERROR(INDEX('[1]Master data'!$B$2:$EF$1000,MATCH($B2,'[1]Master data'!$A$2:$A$1000,0),MATCH(C$1,'[1]Master data'!$B$1:$EF$1,0)),"")</f>
        <v>Wolverhampton</v>
      </c>
      <c r="D2" t="str">
        <f>IFERROR(INDEX('[1]Master data'!$B$2:$EF$1000,MATCH($B2,'[1]Master data'!$A$2:$A$1000,0),MATCH(D$1,'[1]Master data'!$B$1:$EF$1,0)),"")</f>
        <v>Midfield</v>
      </c>
      <c r="E2" s="5">
        <f>IFERROR(INDEX('[1]Master data'!$B$2:$EF$1000,MATCH($B2,'[1]Master data'!$A$2:$A$1000,0),MATCH(E$1,'[1]Master data'!$B$1:$EF$1,0)),"")</f>
        <v>2460000</v>
      </c>
      <c r="F2" s="7">
        <f>IFERROR(INDEX('[1]Master data'!$B$2:$EF$1000,MATCH($B2,'[1]Master data'!$A$2:$A$1000,0),MATCH(F$1,'[1]Master data'!$B$1:$EF$1,0)),"")</f>
        <v>-5000</v>
      </c>
      <c r="G2" s="7">
        <f>IFERROR(INDEX('[1]Master data'!$B$2:$EF$1000,MATCH($B2,'[1]Master data'!$A$2:$A$1000,0),MATCH(G$1,'[1]Master data'!$B$1:$EF$1,0)),"")</f>
        <v>0</v>
      </c>
      <c r="H2" s="7">
        <f>IFERROR(INDEX('[1]Master data'!$B$2:$EF$1000,MATCH($B2,'[1]Master data'!$A$2:$A$1000,0),MATCH(H$1,'[1]Master data'!$B$1:$EF$1,0)),"")</f>
        <v>0</v>
      </c>
      <c r="I2" s="7">
        <f>IFERROR(INDEX('[1]Master data'!$B$2:$EF$1000,MATCH($B2,'[1]Master data'!$A$2:$A$1000,0),MATCH(I$1,'[1]Master data'!$B$1:$EF$1,0)),"")</f>
        <v>0</v>
      </c>
      <c r="J2" s="7">
        <f>IFERROR(INDEX('[1]Master data'!$B$2:$EF$1000,MATCH($B2,'[1]Master data'!$A$2:$A$1000,0),MATCH(J$1,'[1]Master data'!$B$1:$EF$1,0)),"")</f>
        <v>0</v>
      </c>
      <c r="K2" s="7">
        <f>IFERROR(INDEX('[1]Master data'!$B$2:$EF$1000,MATCH($B2,'[1]Master data'!$A$2:$A$1000,0),MATCH(K$1,'[1]Master data'!$B$1:$EF$1,0)),"")</f>
        <v>0</v>
      </c>
      <c r="L2" s="7">
        <f>IFERROR(INDEX('[1]Master data'!$B$2:$EF$1000,MATCH($B2,'[1]Master data'!$A$2:$A$1000,0),MATCH(L$1,'[1]Master data'!$B$1:$EF$1,0)),"")</f>
        <v>-5000</v>
      </c>
      <c r="M2" s="33">
        <f>IFERROR(INDEX('[1]Master data'!$B$2:$EF$1000,MATCH($B2,'[1]Master data'!$A$2:$A$1000,0),MATCH(M$1,'[1]Master data'!$B$1:$EF$1,0)),"")</f>
        <v>-1.2032520325203253E-2</v>
      </c>
      <c r="N2" s="7">
        <f>IFERROR(INDEX('[1]Master data'!$B$2:$EF$1000,MATCH($B2,'[1]Master data'!$A$2:$A$1000,0),MATCH(N$1,'[1]Master data'!$B$1:$EF$1,0)),"")</f>
        <v>24600</v>
      </c>
      <c r="O2" s="7">
        <f>IFERROR(INDEX('[1]Master data'!$B$2:$EF$1000,MATCH($B2,'[1]Master data'!$A$2:$A$1000,0),MATCH(O$1,'[1]Master data'!$B$1:$EF$1,0)),"")</f>
        <v>2484600</v>
      </c>
      <c r="P2" s="7">
        <f>IFERROR(INDEX('[1]Master data'!$B$2:$EF$1000,MATCH($B2,'[1]Master data'!$A$2:$A$1000,0),MATCH(P$1,'[1]Master data'!$B$1:$EF$1,0)),"")</f>
        <v>-29600</v>
      </c>
      <c r="Q2" s="30">
        <f>IFERROR(INDEX('[1]Master data'!$B$2:$EF$1000,MATCH($B2,'[1]Master data'!$A$2:$A$1000,0),MATCH(Q$1,'[1]Master data'!$B$1:$EF$1,0)),"")</f>
        <v>-1.2032520325203253E-2</v>
      </c>
    </row>
    <row r="3" spans="1:17" x14ac:dyDescent="0.3">
      <c r="A3">
        <f t="shared" ref="A3:A66" si="0">IF(B3="","",ROW()-2)</f>
        <v>1</v>
      </c>
      <c r="B3" t="str">
        <f>IF('[1]Master data'!A3="","",'[1]Master data'!A3)</f>
        <v>Romaine Sawyers</v>
      </c>
      <c r="C3" t="str">
        <f>IFERROR(INDEX('[1]Master data'!$B$2:$EF$1000,MATCH($B3,'[1]Master data'!$A$2:$A$1000,0),MATCH(C$1,'[1]Master data'!$B$1:$EF$1,0)),"")</f>
        <v>West Bromwich</v>
      </c>
      <c r="D3" t="str">
        <f>IFERROR(INDEX('[1]Master data'!$B$2:$EF$1000,MATCH($B3,'[1]Master data'!$A$2:$A$1000,0),MATCH(D$1,'[1]Master data'!$B$1:$EF$1,0)),"")</f>
        <v>Midfield</v>
      </c>
      <c r="E3" s="5">
        <f>IFERROR(INDEX('[1]Master data'!$B$2:$EF$1000,MATCH($B3,'[1]Master data'!$A$2:$A$1000,0),MATCH(E$1,'[1]Master data'!$B$1:$EF$1,0)),"")</f>
        <v>2940000</v>
      </c>
      <c r="F3" s="7">
        <f>IFERROR(INDEX('[1]Master data'!$B$2:$EF$1000,MATCH($B3,'[1]Master data'!$A$2:$A$1000,0),MATCH(F$1,'[1]Master data'!$B$1:$EF$1,0)),"")</f>
        <v>-5000</v>
      </c>
      <c r="G3" s="7">
        <f>IFERROR(INDEX('[1]Master data'!$B$2:$EF$1000,MATCH($B3,'[1]Master data'!$A$2:$A$1000,0),MATCH(G$1,'[1]Master data'!$B$1:$EF$1,0)),"")</f>
        <v>0</v>
      </c>
      <c r="H3" s="7">
        <f>IFERROR(INDEX('[1]Master data'!$B$2:$EF$1000,MATCH($B3,'[1]Master data'!$A$2:$A$1000,0),MATCH(H$1,'[1]Master data'!$B$1:$EF$1,0)),"")</f>
        <v>0</v>
      </c>
      <c r="I3" s="7">
        <f>IFERROR(INDEX('[1]Master data'!$B$2:$EF$1000,MATCH($B3,'[1]Master data'!$A$2:$A$1000,0),MATCH(I$1,'[1]Master data'!$B$1:$EF$1,0)),"")</f>
        <v>0</v>
      </c>
      <c r="J3" s="7">
        <f>IFERROR(INDEX('[1]Master data'!$B$2:$EF$1000,MATCH($B3,'[1]Master data'!$A$2:$A$1000,0),MATCH(J$1,'[1]Master data'!$B$1:$EF$1,0)),"")</f>
        <v>0</v>
      </c>
      <c r="K3" s="7">
        <f>IFERROR(INDEX('[1]Master data'!$B$2:$EF$1000,MATCH($B3,'[1]Master data'!$A$2:$A$1000,0),MATCH(K$1,'[1]Master data'!$B$1:$EF$1,0)),"")</f>
        <v>0</v>
      </c>
      <c r="L3" s="7">
        <f>IFERROR(INDEX('[1]Master data'!$B$2:$EF$1000,MATCH($B3,'[1]Master data'!$A$2:$A$1000,0),MATCH(L$1,'[1]Master data'!$B$1:$EF$1,0)),"")</f>
        <v>-5000</v>
      </c>
      <c r="M3" s="33">
        <f>IFERROR(INDEX('[1]Master data'!$B$2:$EF$1000,MATCH($B3,'[1]Master data'!$A$2:$A$1000,0),MATCH(M$1,'[1]Master data'!$B$1:$EF$1,0)),"")</f>
        <v>-1.1700680272108844E-2</v>
      </c>
      <c r="N3" s="7">
        <f>IFERROR(INDEX('[1]Master data'!$B$2:$EF$1000,MATCH($B3,'[1]Master data'!$A$2:$A$1000,0),MATCH(N$1,'[1]Master data'!$B$1:$EF$1,0)),"")</f>
        <v>29400</v>
      </c>
      <c r="O3" s="7">
        <f>IFERROR(INDEX('[1]Master data'!$B$2:$EF$1000,MATCH($B3,'[1]Master data'!$A$2:$A$1000,0),MATCH(O$1,'[1]Master data'!$B$1:$EF$1,0)),"")</f>
        <v>2969400</v>
      </c>
      <c r="P3" s="7">
        <f>IFERROR(INDEX('[1]Master data'!$B$2:$EF$1000,MATCH($B3,'[1]Master data'!$A$2:$A$1000,0),MATCH(P$1,'[1]Master data'!$B$1:$EF$1,0)),"")</f>
        <v>-34400</v>
      </c>
      <c r="Q3" s="30">
        <f>IFERROR(INDEX('[1]Master data'!$B$2:$EF$1000,MATCH($B3,'[1]Master data'!$A$2:$A$1000,0),MATCH(Q$1,'[1]Master data'!$B$1:$EF$1,0)),"")</f>
        <v>-1.1700680272108844E-2</v>
      </c>
    </row>
    <row r="4" spans="1:17" x14ac:dyDescent="0.3">
      <c r="A4">
        <f t="shared" si="0"/>
        <v>2</v>
      </c>
      <c r="B4" t="str">
        <f>IF('[1]Master data'!A4="","",'[1]Master data'!A4)</f>
        <v>Fernandinho</v>
      </c>
      <c r="C4" t="str">
        <f>IFERROR(INDEX('[1]Master data'!$B$2:$EF$1000,MATCH($B4,'[1]Master data'!$A$2:$A$1000,0),MATCH(C$1,'[1]Master data'!$B$1:$EF$1,0)),"")</f>
        <v>Manchester City</v>
      </c>
      <c r="D4" t="str">
        <f>IFERROR(INDEX('[1]Master data'!$B$2:$EF$1000,MATCH($B4,'[1]Master data'!$A$2:$A$1000,0),MATCH(D$1,'[1]Master data'!$B$1:$EF$1,0)),"")</f>
        <v>Midfield</v>
      </c>
      <c r="E4" s="5">
        <f>IFERROR(INDEX('[1]Master data'!$B$2:$EF$1000,MATCH($B4,'[1]Master data'!$A$2:$A$1000,0),MATCH(E$1,'[1]Master data'!$B$1:$EF$1,0)),"")</f>
        <v>3678000</v>
      </c>
      <c r="F4" s="7">
        <f>IFERROR(INDEX('[1]Master data'!$B$2:$EF$1000,MATCH($B4,'[1]Master data'!$A$2:$A$1000,0),MATCH(F$1,'[1]Master data'!$B$1:$EF$1,0)),"")</f>
        <v>112985.69330453564</v>
      </c>
      <c r="G4" s="7">
        <f>IFERROR(INDEX('[1]Master data'!$B$2:$EF$1000,MATCH($B4,'[1]Master data'!$A$2:$A$1000,0),MATCH(G$1,'[1]Master data'!$B$1:$EF$1,0)),"")</f>
        <v>50027.596652267821</v>
      </c>
      <c r="H4" s="7">
        <f>IFERROR(INDEX('[1]Master data'!$B$2:$EF$1000,MATCH($B4,'[1]Master data'!$A$2:$A$1000,0),MATCH(H$1,'[1]Master data'!$B$1:$EF$1,0)),"")</f>
        <v>10984.831533477323</v>
      </c>
      <c r="I4" s="7">
        <f>IFERROR(INDEX('[1]Master data'!$B$2:$EF$1000,MATCH($B4,'[1]Master data'!$A$2:$A$1000,0),MATCH(I$1,'[1]Master data'!$B$1:$EF$1,0)),"")</f>
        <v>-612.5</v>
      </c>
      <c r="J4" s="7">
        <f>IFERROR(INDEX('[1]Master data'!$B$2:$EF$1000,MATCH($B4,'[1]Master data'!$A$2:$A$1000,0),MATCH(J$1,'[1]Master data'!$B$1:$EF$1,0)),"")</f>
        <v>2181.4211663066958</v>
      </c>
      <c r="K4" s="7">
        <f>IFERROR(INDEX('[1]Master data'!$B$2:$EF$1000,MATCH($B4,'[1]Master data'!$A$2:$A$1000,0),MATCH(K$1,'[1]Master data'!$B$1:$EF$1,0)),"")</f>
        <v>1887.323801330841</v>
      </c>
      <c r="L4" s="7">
        <f>IFERROR(INDEX('[1]Master data'!$B$2:$EF$1000,MATCH($B4,'[1]Master data'!$A$2:$A$1000,0),MATCH(L$1,'[1]Master data'!$B$1:$EF$1,0)),"")</f>
        <v>177454.36645791831</v>
      </c>
      <c r="M4" s="33">
        <f>IFERROR(INDEX('[1]Master data'!$B$2:$EF$1000,MATCH($B4,'[1]Master data'!$A$2:$A$1000,0),MATCH(M$1,'[1]Master data'!$B$1:$EF$1,0)),"")</f>
        <v>3.8247516709602587E-2</v>
      </c>
      <c r="N4" s="7">
        <f>IFERROR(INDEX('[1]Master data'!$B$2:$EF$1000,MATCH($B4,'[1]Master data'!$A$2:$A$1000,0),MATCH(N$1,'[1]Master data'!$B$1:$EF$1,0)),"")</f>
        <v>36780</v>
      </c>
      <c r="O4" s="7">
        <f>IFERROR(INDEX('[1]Master data'!$B$2:$EF$1000,MATCH($B4,'[1]Master data'!$A$2:$A$1000,0),MATCH(O$1,'[1]Master data'!$B$1:$EF$1,0)),"")</f>
        <v>3714780</v>
      </c>
      <c r="P4" s="7">
        <f>IFERROR(INDEX('[1]Master data'!$B$2:$EF$1000,MATCH($B4,'[1]Master data'!$A$2:$A$1000,0),MATCH(P$1,'[1]Master data'!$B$1:$EF$1,0)),"")</f>
        <v>140674.36645791831</v>
      </c>
      <c r="Q4" s="30">
        <f>IFERROR(INDEX('[1]Master data'!$B$2:$EF$1000,MATCH($B4,'[1]Master data'!$A$2:$A$1000,0),MATCH(Q$1,'[1]Master data'!$B$1:$EF$1,0)),"")</f>
        <v>3.8247516709602587E-2</v>
      </c>
    </row>
    <row r="5" spans="1:17" x14ac:dyDescent="0.3">
      <c r="A5">
        <f t="shared" si="0"/>
        <v>3</v>
      </c>
      <c r="B5" t="str">
        <f>IF('[1]Master data'!A5="","",'[1]Master data'!A5)</f>
        <v>Bailey Peacock-Farrell</v>
      </c>
      <c r="C5" t="str">
        <f>IFERROR(INDEX('[1]Master data'!$B$2:$EF$1000,MATCH($B5,'[1]Master data'!$A$2:$A$1000,0),MATCH(C$1,'[1]Master data'!$B$1:$EF$1,0)),"")</f>
        <v>Burnley</v>
      </c>
      <c r="D5" t="str">
        <f>IFERROR(INDEX('[1]Master data'!$B$2:$EF$1000,MATCH($B5,'[1]Master data'!$A$2:$A$1000,0),MATCH(D$1,'[1]Master data'!$B$1:$EF$1,0)),"")</f>
        <v>Goalkeeper</v>
      </c>
      <c r="E5" s="5">
        <f>IFERROR(INDEX('[1]Master data'!$B$2:$EF$1000,MATCH($B5,'[1]Master data'!$A$2:$A$1000,0),MATCH(E$1,'[1]Master data'!$B$1:$EF$1,0)),"")</f>
        <v>3450000</v>
      </c>
      <c r="F5" s="7">
        <f>IFERROR(INDEX('[1]Master data'!$B$2:$EF$1000,MATCH($B5,'[1]Master data'!$A$2:$A$1000,0),MATCH(F$1,'[1]Master data'!$B$1:$EF$1,0)),"")</f>
        <v>-5000</v>
      </c>
      <c r="G5" s="7">
        <f>IFERROR(INDEX('[1]Master data'!$B$2:$EF$1000,MATCH($B5,'[1]Master data'!$A$2:$A$1000,0),MATCH(G$1,'[1]Master data'!$B$1:$EF$1,0)),"")</f>
        <v>0</v>
      </c>
      <c r="H5" s="7">
        <f>IFERROR(INDEX('[1]Master data'!$B$2:$EF$1000,MATCH($B5,'[1]Master data'!$A$2:$A$1000,0),MATCH(H$1,'[1]Master data'!$B$1:$EF$1,0)),"")</f>
        <v>0</v>
      </c>
      <c r="I5" s="7">
        <f>IFERROR(INDEX('[1]Master data'!$B$2:$EF$1000,MATCH($B5,'[1]Master data'!$A$2:$A$1000,0),MATCH(I$1,'[1]Master data'!$B$1:$EF$1,0)),"")</f>
        <v>0</v>
      </c>
      <c r="J5" s="7">
        <f>IFERROR(INDEX('[1]Master data'!$B$2:$EF$1000,MATCH($B5,'[1]Master data'!$A$2:$A$1000,0),MATCH(J$1,'[1]Master data'!$B$1:$EF$1,0)),"")</f>
        <v>0</v>
      </c>
      <c r="K5" s="7">
        <f>IFERROR(INDEX('[1]Master data'!$B$2:$EF$1000,MATCH($B5,'[1]Master data'!$A$2:$A$1000,0),MATCH(K$1,'[1]Master data'!$B$1:$EF$1,0)),"")</f>
        <v>0</v>
      </c>
      <c r="L5" s="7">
        <f>IFERROR(INDEX('[1]Master data'!$B$2:$EF$1000,MATCH($B5,'[1]Master data'!$A$2:$A$1000,0),MATCH(L$1,'[1]Master data'!$B$1:$EF$1,0)),"")</f>
        <v>-5000</v>
      </c>
      <c r="M5" s="33">
        <f>IFERROR(INDEX('[1]Master data'!$B$2:$EF$1000,MATCH($B5,'[1]Master data'!$A$2:$A$1000,0),MATCH(M$1,'[1]Master data'!$B$1:$EF$1,0)),"")</f>
        <v>-1.144927536231884E-2</v>
      </c>
      <c r="N5" s="7">
        <f>IFERROR(INDEX('[1]Master data'!$B$2:$EF$1000,MATCH($B5,'[1]Master data'!$A$2:$A$1000,0),MATCH(N$1,'[1]Master data'!$B$1:$EF$1,0)),"")</f>
        <v>34500</v>
      </c>
      <c r="O5" s="7">
        <f>IFERROR(INDEX('[1]Master data'!$B$2:$EF$1000,MATCH($B5,'[1]Master data'!$A$2:$A$1000,0),MATCH(O$1,'[1]Master data'!$B$1:$EF$1,0)),"")</f>
        <v>3484500</v>
      </c>
      <c r="P5" s="7">
        <f>IFERROR(INDEX('[1]Master data'!$B$2:$EF$1000,MATCH($B5,'[1]Master data'!$A$2:$A$1000,0),MATCH(P$1,'[1]Master data'!$B$1:$EF$1,0)),"")</f>
        <v>-39500</v>
      </c>
      <c r="Q5" s="30">
        <f>IFERROR(INDEX('[1]Master data'!$B$2:$EF$1000,MATCH($B5,'[1]Master data'!$A$2:$A$1000,0),MATCH(Q$1,'[1]Master data'!$B$1:$EF$1,0)),"")</f>
        <v>-1.144927536231884E-2</v>
      </c>
    </row>
    <row r="6" spans="1:17" x14ac:dyDescent="0.3">
      <c r="A6">
        <f t="shared" si="0"/>
        <v>4</v>
      </c>
      <c r="B6" t="str">
        <f>IF('[1]Master data'!A6="","",'[1]Master data'!A6)</f>
        <v>Daniel Podence</v>
      </c>
      <c r="C6" t="str">
        <f>IFERROR(INDEX('[1]Master data'!$B$2:$EF$1000,MATCH($B6,'[1]Master data'!$A$2:$A$1000,0),MATCH(C$1,'[1]Master data'!$B$1:$EF$1,0)),"")</f>
        <v>Wolverhampton</v>
      </c>
      <c r="D6" t="str">
        <f>IFERROR(INDEX('[1]Master data'!$B$2:$EF$1000,MATCH($B6,'[1]Master data'!$A$2:$A$1000,0),MATCH(D$1,'[1]Master data'!$B$1:$EF$1,0)),"")</f>
        <v>Striker</v>
      </c>
      <c r="E6" s="5">
        <f>IFERROR(INDEX('[1]Master data'!$B$2:$EF$1000,MATCH($B6,'[1]Master data'!$A$2:$A$1000,0),MATCH(E$1,'[1]Master data'!$B$1:$EF$1,0)),"")</f>
        <v>5015000</v>
      </c>
      <c r="F6" s="7">
        <f>IFERROR(INDEX('[1]Master data'!$B$2:$EF$1000,MATCH($B6,'[1]Master data'!$A$2:$A$1000,0),MATCH(F$1,'[1]Master data'!$B$1:$EF$1,0)),"")</f>
        <v>-5000</v>
      </c>
      <c r="G6" s="7">
        <f>IFERROR(INDEX('[1]Master data'!$B$2:$EF$1000,MATCH($B6,'[1]Master data'!$A$2:$A$1000,0),MATCH(G$1,'[1]Master data'!$B$1:$EF$1,0)),"")</f>
        <v>0</v>
      </c>
      <c r="H6" s="7">
        <f>IFERROR(INDEX('[1]Master data'!$B$2:$EF$1000,MATCH($B6,'[1]Master data'!$A$2:$A$1000,0),MATCH(H$1,'[1]Master data'!$B$1:$EF$1,0)),"")</f>
        <v>0</v>
      </c>
      <c r="I6" s="7">
        <f>IFERROR(INDEX('[1]Master data'!$B$2:$EF$1000,MATCH($B6,'[1]Master data'!$A$2:$A$1000,0),MATCH(I$1,'[1]Master data'!$B$1:$EF$1,0)),"")</f>
        <v>0</v>
      </c>
      <c r="J6" s="7">
        <f>IFERROR(INDEX('[1]Master data'!$B$2:$EF$1000,MATCH($B6,'[1]Master data'!$A$2:$A$1000,0),MATCH(J$1,'[1]Master data'!$B$1:$EF$1,0)),"")</f>
        <v>0</v>
      </c>
      <c r="K6" s="7">
        <f>IFERROR(INDEX('[1]Master data'!$B$2:$EF$1000,MATCH($B6,'[1]Master data'!$A$2:$A$1000,0),MATCH(K$1,'[1]Master data'!$B$1:$EF$1,0)),"")</f>
        <v>0</v>
      </c>
      <c r="L6" s="7">
        <f>IFERROR(INDEX('[1]Master data'!$B$2:$EF$1000,MATCH($B6,'[1]Master data'!$A$2:$A$1000,0),MATCH(L$1,'[1]Master data'!$B$1:$EF$1,0)),"")</f>
        <v>-5000</v>
      </c>
      <c r="M6" s="33">
        <f>IFERROR(INDEX('[1]Master data'!$B$2:$EF$1000,MATCH($B6,'[1]Master data'!$A$2:$A$1000,0),MATCH(M$1,'[1]Master data'!$B$1:$EF$1,0)),"")</f>
        <v>-1.0997008973080757E-2</v>
      </c>
      <c r="N6" s="7">
        <f>IFERROR(INDEX('[1]Master data'!$B$2:$EF$1000,MATCH($B6,'[1]Master data'!$A$2:$A$1000,0),MATCH(N$1,'[1]Master data'!$B$1:$EF$1,0)),"")</f>
        <v>50150</v>
      </c>
      <c r="O6" s="7">
        <f>IFERROR(INDEX('[1]Master data'!$B$2:$EF$1000,MATCH($B6,'[1]Master data'!$A$2:$A$1000,0),MATCH(O$1,'[1]Master data'!$B$1:$EF$1,0)),"")</f>
        <v>5065150</v>
      </c>
      <c r="P6" s="7">
        <f>IFERROR(INDEX('[1]Master data'!$B$2:$EF$1000,MATCH($B6,'[1]Master data'!$A$2:$A$1000,0),MATCH(P$1,'[1]Master data'!$B$1:$EF$1,0)),"")</f>
        <v>-55150</v>
      </c>
      <c r="Q6" s="30">
        <f>IFERROR(INDEX('[1]Master data'!$B$2:$EF$1000,MATCH($B6,'[1]Master data'!$A$2:$A$1000,0),MATCH(Q$1,'[1]Master data'!$B$1:$EF$1,0)),"")</f>
        <v>-1.0997008973080757E-2</v>
      </c>
    </row>
    <row r="7" spans="1:17" x14ac:dyDescent="0.3">
      <c r="A7">
        <f t="shared" si="0"/>
        <v>5</v>
      </c>
      <c r="B7" t="str">
        <f>IF('[1]Master data'!A7="","",'[1]Master data'!A7)</f>
        <v>Bruno Jordao</v>
      </c>
      <c r="C7" t="str">
        <f>IFERROR(INDEX('[1]Master data'!$B$2:$EF$1000,MATCH($B7,'[1]Master data'!$A$2:$A$1000,0),MATCH(C$1,'[1]Master data'!$B$1:$EF$1,0)),"")</f>
        <v>Wolverhampton</v>
      </c>
      <c r="D7" t="str">
        <f>IFERROR(INDEX('[1]Master data'!$B$2:$EF$1000,MATCH($B7,'[1]Master data'!$A$2:$A$1000,0),MATCH(D$1,'[1]Master data'!$B$1:$EF$1,0)),"")</f>
        <v>Midfield</v>
      </c>
      <c r="E7" s="5">
        <f>IFERROR(INDEX('[1]Master data'!$B$2:$EF$1000,MATCH($B7,'[1]Master data'!$A$2:$A$1000,0),MATCH(E$1,'[1]Master data'!$B$1:$EF$1,0)),"")</f>
        <v>1960000</v>
      </c>
      <c r="F7" s="7">
        <f>IFERROR(INDEX('[1]Master data'!$B$2:$EF$1000,MATCH($B7,'[1]Master data'!$A$2:$A$1000,0),MATCH(F$1,'[1]Master data'!$B$1:$EF$1,0)),"")</f>
        <v>-5000</v>
      </c>
      <c r="G7" s="7">
        <f>IFERROR(INDEX('[1]Master data'!$B$2:$EF$1000,MATCH($B7,'[1]Master data'!$A$2:$A$1000,0),MATCH(G$1,'[1]Master data'!$B$1:$EF$1,0)),"")</f>
        <v>0</v>
      </c>
      <c r="H7" s="7">
        <f>IFERROR(INDEX('[1]Master data'!$B$2:$EF$1000,MATCH($B7,'[1]Master data'!$A$2:$A$1000,0),MATCH(H$1,'[1]Master data'!$B$1:$EF$1,0)),"")</f>
        <v>0</v>
      </c>
      <c r="I7" s="7">
        <f>IFERROR(INDEX('[1]Master data'!$B$2:$EF$1000,MATCH($B7,'[1]Master data'!$A$2:$A$1000,0),MATCH(I$1,'[1]Master data'!$B$1:$EF$1,0)),"")</f>
        <v>0</v>
      </c>
      <c r="J7" s="7">
        <f>IFERROR(INDEX('[1]Master data'!$B$2:$EF$1000,MATCH($B7,'[1]Master data'!$A$2:$A$1000,0),MATCH(J$1,'[1]Master data'!$B$1:$EF$1,0)),"")</f>
        <v>0</v>
      </c>
      <c r="K7" s="7">
        <f>IFERROR(INDEX('[1]Master data'!$B$2:$EF$1000,MATCH($B7,'[1]Master data'!$A$2:$A$1000,0),MATCH(K$1,'[1]Master data'!$B$1:$EF$1,0)),"")</f>
        <v>0</v>
      </c>
      <c r="L7" s="7">
        <f>IFERROR(INDEX('[1]Master data'!$B$2:$EF$1000,MATCH($B7,'[1]Master data'!$A$2:$A$1000,0),MATCH(L$1,'[1]Master data'!$B$1:$EF$1,0)),"")</f>
        <v>-5000</v>
      </c>
      <c r="M7" s="33">
        <f>IFERROR(INDEX('[1]Master data'!$B$2:$EF$1000,MATCH($B7,'[1]Master data'!$A$2:$A$1000,0),MATCH(M$1,'[1]Master data'!$B$1:$EF$1,0)),"")</f>
        <v>-1.2551020408163265E-2</v>
      </c>
      <c r="N7" s="7">
        <f>IFERROR(INDEX('[1]Master data'!$B$2:$EF$1000,MATCH($B7,'[1]Master data'!$A$2:$A$1000,0),MATCH(N$1,'[1]Master data'!$B$1:$EF$1,0)),"")</f>
        <v>19600</v>
      </c>
      <c r="O7" s="7">
        <f>IFERROR(INDEX('[1]Master data'!$B$2:$EF$1000,MATCH($B7,'[1]Master data'!$A$2:$A$1000,0),MATCH(O$1,'[1]Master data'!$B$1:$EF$1,0)),"")</f>
        <v>1979600</v>
      </c>
      <c r="P7" s="7">
        <f>IFERROR(INDEX('[1]Master data'!$B$2:$EF$1000,MATCH($B7,'[1]Master data'!$A$2:$A$1000,0),MATCH(P$1,'[1]Master data'!$B$1:$EF$1,0)),"")</f>
        <v>-24600</v>
      </c>
      <c r="Q7" s="30">
        <f>IFERROR(INDEX('[1]Master data'!$B$2:$EF$1000,MATCH($B7,'[1]Master data'!$A$2:$A$1000,0),MATCH(Q$1,'[1]Master data'!$B$1:$EF$1,0)),"")</f>
        <v>-1.2551020408163265E-2</v>
      </c>
    </row>
    <row r="8" spans="1:17" x14ac:dyDescent="0.3">
      <c r="A8">
        <f t="shared" si="0"/>
        <v>6</v>
      </c>
      <c r="B8" t="str">
        <f>IF('[1]Master data'!A8="","",'[1]Master data'!A8)</f>
        <v>Niall Huggins</v>
      </c>
      <c r="C8" t="str">
        <f>IFERROR(INDEX('[1]Master data'!$B$2:$EF$1000,MATCH($B8,'[1]Master data'!$A$2:$A$1000,0),MATCH(C$1,'[1]Master data'!$B$1:$EF$1,0)),"")</f>
        <v>Leeds United</v>
      </c>
      <c r="D8" t="str">
        <f>IFERROR(INDEX('[1]Master data'!$B$2:$EF$1000,MATCH($B8,'[1]Master data'!$A$2:$A$1000,0),MATCH(D$1,'[1]Master data'!$B$1:$EF$1,0)),"")</f>
        <v>Defense</v>
      </c>
      <c r="E8" s="5">
        <f>IFERROR(INDEX('[1]Master data'!$B$2:$EF$1000,MATCH($B8,'[1]Master data'!$A$2:$A$1000,0),MATCH(E$1,'[1]Master data'!$B$1:$EF$1,0)),"")</f>
        <v>1977000</v>
      </c>
      <c r="F8" s="7">
        <f>IFERROR(INDEX('[1]Master data'!$B$2:$EF$1000,MATCH($B8,'[1]Master data'!$A$2:$A$1000,0),MATCH(F$1,'[1]Master data'!$B$1:$EF$1,0)),"")</f>
        <v>-5000</v>
      </c>
      <c r="G8" s="7">
        <f>IFERROR(INDEX('[1]Master data'!$B$2:$EF$1000,MATCH($B8,'[1]Master data'!$A$2:$A$1000,0),MATCH(G$1,'[1]Master data'!$B$1:$EF$1,0)),"")</f>
        <v>0</v>
      </c>
      <c r="H8" s="7">
        <f>IFERROR(INDEX('[1]Master data'!$B$2:$EF$1000,MATCH($B8,'[1]Master data'!$A$2:$A$1000,0),MATCH(H$1,'[1]Master data'!$B$1:$EF$1,0)),"")</f>
        <v>0</v>
      </c>
      <c r="I8" s="7">
        <f>IFERROR(INDEX('[1]Master data'!$B$2:$EF$1000,MATCH($B8,'[1]Master data'!$A$2:$A$1000,0),MATCH(I$1,'[1]Master data'!$B$1:$EF$1,0)),"")</f>
        <v>0</v>
      </c>
      <c r="J8" s="7">
        <f>IFERROR(INDEX('[1]Master data'!$B$2:$EF$1000,MATCH($B8,'[1]Master data'!$A$2:$A$1000,0),MATCH(J$1,'[1]Master data'!$B$1:$EF$1,0)),"")</f>
        <v>0</v>
      </c>
      <c r="K8" s="7">
        <f>IFERROR(INDEX('[1]Master data'!$B$2:$EF$1000,MATCH($B8,'[1]Master data'!$A$2:$A$1000,0),MATCH(K$1,'[1]Master data'!$B$1:$EF$1,0)),"")</f>
        <v>0</v>
      </c>
      <c r="L8" s="7">
        <f>IFERROR(INDEX('[1]Master data'!$B$2:$EF$1000,MATCH($B8,'[1]Master data'!$A$2:$A$1000,0),MATCH(L$1,'[1]Master data'!$B$1:$EF$1,0)),"")</f>
        <v>-5000</v>
      </c>
      <c r="M8" s="33">
        <f>IFERROR(INDEX('[1]Master data'!$B$2:$EF$1000,MATCH($B8,'[1]Master data'!$A$2:$A$1000,0),MATCH(M$1,'[1]Master data'!$B$1:$EF$1,0)),"")</f>
        <v>-1.2529084471421346E-2</v>
      </c>
      <c r="N8" s="7">
        <f>IFERROR(INDEX('[1]Master data'!$B$2:$EF$1000,MATCH($B8,'[1]Master data'!$A$2:$A$1000,0),MATCH(N$1,'[1]Master data'!$B$1:$EF$1,0)),"")</f>
        <v>19770</v>
      </c>
      <c r="O8" s="7">
        <f>IFERROR(INDEX('[1]Master data'!$B$2:$EF$1000,MATCH($B8,'[1]Master data'!$A$2:$A$1000,0),MATCH(O$1,'[1]Master data'!$B$1:$EF$1,0)),"")</f>
        <v>1996770</v>
      </c>
      <c r="P8" s="7">
        <f>IFERROR(INDEX('[1]Master data'!$B$2:$EF$1000,MATCH($B8,'[1]Master data'!$A$2:$A$1000,0),MATCH(P$1,'[1]Master data'!$B$1:$EF$1,0)),"")</f>
        <v>-24770</v>
      </c>
      <c r="Q8" s="30">
        <f>IFERROR(INDEX('[1]Master data'!$B$2:$EF$1000,MATCH($B8,'[1]Master data'!$A$2:$A$1000,0),MATCH(Q$1,'[1]Master data'!$B$1:$EF$1,0)),"")</f>
        <v>-1.2529084471421346E-2</v>
      </c>
    </row>
    <row r="9" spans="1:17" x14ac:dyDescent="0.3">
      <c r="A9">
        <f t="shared" si="0"/>
        <v>7</v>
      </c>
      <c r="B9" t="str">
        <f>IF('[1]Master data'!A9="","",'[1]Master data'!A9)</f>
        <v>Branislav Ivanovic</v>
      </c>
      <c r="C9" t="str">
        <f>IFERROR(INDEX('[1]Master data'!$B$2:$EF$1000,MATCH($B9,'[1]Master data'!$A$2:$A$1000,0),MATCH(C$1,'[1]Master data'!$B$1:$EF$1,0)),"")</f>
        <v>West Bromwich</v>
      </c>
      <c r="D9" t="str">
        <f>IFERROR(INDEX('[1]Master data'!$B$2:$EF$1000,MATCH($B9,'[1]Master data'!$A$2:$A$1000,0),MATCH(D$1,'[1]Master data'!$B$1:$EF$1,0)),"")</f>
        <v>Defense</v>
      </c>
      <c r="E9" s="5">
        <f>IFERROR(INDEX('[1]Master data'!$B$2:$EF$1000,MATCH($B9,'[1]Master data'!$A$2:$A$1000,0),MATCH(E$1,'[1]Master data'!$B$1:$EF$1,0)),"")</f>
        <v>2960000</v>
      </c>
      <c r="F9" s="7">
        <f>IFERROR(INDEX('[1]Master data'!$B$2:$EF$1000,MATCH($B9,'[1]Master data'!$A$2:$A$1000,0),MATCH(F$1,'[1]Master data'!$B$1:$EF$1,0)),"")</f>
        <v>-5000</v>
      </c>
      <c r="G9" s="7">
        <f>IFERROR(INDEX('[1]Master data'!$B$2:$EF$1000,MATCH($B9,'[1]Master data'!$A$2:$A$1000,0),MATCH(G$1,'[1]Master data'!$B$1:$EF$1,0)),"")</f>
        <v>0</v>
      </c>
      <c r="H9" s="7">
        <f>IFERROR(INDEX('[1]Master data'!$B$2:$EF$1000,MATCH($B9,'[1]Master data'!$A$2:$A$1000,0),MATCH(H$1,'[1]Master data'!$B$1:$EF$1,0)),"")</f>
        <v>0</v>
      </c>
      <c r="I9" s="7">
        <f>IFERROR(INDEX('[1]Master data'!$B$2:$EF$1000,MATCH($B9,'[1]Master data'!$A$2:$A$1000,0),MATCH(I$1,'[1]Master data'!$B$1:$EF$1,0)),"")</f>
        <v>0</v>
      </c>
      <c r="J9" s="7">
        <f>IFERROR(INDEX('[1]Master data'!$B$2:$EF$1000,MATCH($B9,'[1]Master data'!$A$2:$A$1000,0),MATCH(J$1,'[1]Master data'!$B$1:$EF$1,0)),"")</f>
        <v>0</v>
      </c>
      <c r="K9" s="7">
        <f>IFERROR(INDEX('[1]Master data'!$B$2:$EF$1000,MATCH($B9,'[1]Master data'!$A$2:$A$1000,0),MATCH(K$1,'[1]Master data'!$B$1:$EF$1,0)),"")</f>
        <v>0</v>
      </c>
      <c r="L9" s="7">
        <f>IFERROR(INDEX('[1]Master data'!$B$2:$EF$1000,MATCH($B9,'[1]Master data'!$A$2:$A$1000,0),MATCH(L$1,'[1]Master data'!$B$1:$EF$1,0)),"")</f>
        <v>-5000</v>
      </c>
      <c r="M9" s="33">
        <f>IFERROR(INDEX('[1]Master data'!$B$2:$EF$1000,MATCH($B9,'[1]Master data'!$A$2:$A$1000,0),MATCH(M$1,'[1]Master data'!$B$1:$EF$1,0)),"")</f>
        <v>-1.1689189189189189E-2</v>
      </c>
      <c r="N9" s="7">
        <f>IFERROR(INDEX('[1]Master data'!$B$2:$EF$1000,MATCH($B9,'[1]Master data'!$A$2:$A$1000,0),MATCH(N$1,'[1]Master data'!$B$1:$EF$1,0)),"")</f>
        <v>29600</v>
      </c>
      <c r="O9" s="7">
        <f>IFERROR(INDEX('[1]Master data'!$B$2:$EF$1000,MATCH($B9,'[1]Master data'!$A$2:$A$1000,0),MATCH(O$1,'[1]Master data'!$B$1:$EF$1,0)),"")</f>
        <v>2989600</v>
      </c>
      <c r="P9" s="7">
        <f>IFERROR(INDEX('[1]Master data'!$B$2:$EF$1000,MATCH($B9,'[1]Master data'!$A$2:$A$1000,0),MATCH(P$1,'[1]Master data'!$B$1:$EF$1,0)),"")</f>
        <v>-34600</v>
      </c>
      <c r="Q9" s="30">
        <f>IFERROR(INDEX('[1]Master data'!$B$2:$EF$1000,MATCH($B9,'[1]Master data'!$A$2:$A$1000,0),MATCH(Q$1,'[1]Master data'!$B$1:$EF$1,0)),"")</f>
        <v>-1.1689189189189189E-2</v>
      </c>
    </row>
    <row r="10" spans="1:17" x14ac:dyDescent="0.3">
      <c r="A10">
        <f t="shared" si="0"/>
        <v>8</v>
      </c>
      <c r="B10" t="str">
        <f>IF('[1]Master data'!A10="","",'[1]Master data'!A10)</f>
        <v>Jan Bednarek</v>
      </c>
      <c r="C10" t="str">
        <f>IFERROR(INDEX('[1]Master data'!$B$2:$EF$1000,MATCH($B10,'[1]Master data'!$A$2:$A$1000,0),MATCH(C$1,'[1]Master data'!$B$1:$EF$1,0)),"")</f>
        <v>Southampton</v>
      </c>
      <c r="D10" t="str">
        <f>IFERROR(INDEX('[1]Master data'!$B$2:$EF$1000,MATCH($B10,'[1]Master data'!$A$2:$A$1000,0),MATCH(D$1,'[1]Master data'!$B$1:$EF$1,0)),"")</f>
        <v>Defense</v>
      </c>
      <c r="E10" s="5">
        <f>IFERROR(INDEX('[1]Master data'!$B$2:$EF$1000,MATCH($B10,'[1]Master data'!$A$2:$A$1000,0),MATCH(E$1,'[1]Master data'!$B$1:$EF$1,0)),"")</f>
        <v>3153000</v>
      </c>
      <c r="F10" s="7">
        <f>IFERROR(INDEX('[1]Master data'!$B$2:$EF$1000,MATCH($B10,'[1]Master data'!$A$2:$A$1000,0),MATCH(F$1,'[1]Master data'!$B$1:$EF$1,0)),"")</f>
        <v>16470.14127824545</v>
      </c>
      <c r="G10" s="7">
        <f>IFERROR(INDEX('[1]Master data'!$B$2:$EF$1000,MATCH($B10,'[1]Master data'!$A$2:$A$1000,0),MATCH(G$1,'[1]Master data'!$B$1:$EF$1,0)),"")</f>
        <v>-585.9844128265504</v>
      </c>
      <c r="H10" s="7">
        <f>IFERROR(INDEX('[1]Master data'!$B$2:$EF$1000,MATCH($B10,'[1]Master data'!$A$2:$A$1000,0),MATCH(H$1,'[1]Master data'!$B$1:$EF$1,0)),"")</f>
        <v>4912.4793094768811</v>
      </c>
      <c r="I10" s="7">
        <f>IFERROR(INDEX('[1]Master data'!$B$2:$EF$1000,MATCH($B10,'[1]Master data'!$A$2:$A$1000,0),MATCH(I$1,'[1]Master data'!$B$1:$EF$1,0)),"")</f>
        <v>405.11457282174752</v>
      </c>
      <c r="J10" s="7">
        <f>IFERROR(INDEX('[1]Master data'!$B$2:$EF$1000,MATCH($B10,'[1]Master data'!$A$2:$A$1000,0),MATCH(J$1,'[1]Master data'!$B$1:$EF$1,0)),"")</f>
        <v>2124.2730272929148</v>
      </c>
      <c r="K10" s="7">
        <f>IFERROR(INDEX('[1]Master data'!$B$2:$EF$1000,MATCH($B10,'[1]Master data'!$A$2:$A$1000,0),MATCH(K$1,'[1]Master data'!$B$1:$EF$1,0)),"")</f>
        <v>696.29723742724707</v>
      </c>
      <c r="L10" s="7">
        <f>IFERROR(INDEX('[1]Master data'!$B$2:$EF$1000,MATCH($B10,'[1]Master data'!$A$2:$A$1000,0),MATCH(L$1,'[1]Master data'!$B$1:$EF$1,0)),"")</f>
        <v>24022.321012437689</v>
      </c>
      <c r="M10" s="33">
        <f>IFERROR(INDEX('[1]Master data'!$B$2:$EF$1000,MATCH($B10,'[1]Master data'!$A$2:$A$1000,0),MATCH(M$1,'[1]Master data'!$B$1:$EF$1,0)),"")</f>
        <v>-2.3811224191444057E-3</v>
      </c>
      <c r="N10" s="7">
        <f>IFERROR(INDEX('[1]Master data'!$B$2:$EF$1000,MATCH($B10,'[1]Master data'!$A$2:$A$1000,0),MATCH(N$1,'[1]Master data'!$B$1:$EF$1,0)),"")</f>
        <v>31530</v>
      </c>
      <c r="O10" s="7">
        <f>IFERROR(INDEX('[1]Master data'!$B$2:$EF$1000,MATCH($B10,'[1]Master data'!$A$2:$A$1000,0),MATCH(O$1,'[1]Master data'!$B$1:$EF$1,0)),"")</f>
        <v>3184530</v>
      </c>
      <c r="P10" s="7">
        <f>IFERROR(INDEX('[1]Master data'!$B$2:$EF$1000,MATCH($B10,'[1]Master data'!$A$2:$A$1000,0),MATCH(P$1,'[1]Master data'!$B$1:$EF$1,0)),"")</f>
        <v>-7507.6789875623108</v>
      </c>
      <c r="Q10" s="30">
        <f>IFERROR(INDEX('[1]Master data'!$B$2:$EF$1000,MATCH($B10,'[1]Master data'!$A$2:$A$1000,0),MATCH(Q$1,'[1]Master data'!$B$1:$EF$1,0)),"")</f>
        <v>-2.3811224191444057E-3</v>
      </c>
    </row>
    <row r="11" spans="1:17" x14ac:dyDescent="0.3">
      <c r="A11">
        <f t="shared" si="0"/>
        <v>9</v>
      </c>
      <c r="B11" t="str">
        <f>IF('[1]Master data'!A11="","",'[1]Master data'!A11)</f>
        <v>Alexis Mac Allister</v>
      </c>
      <c r="C11" t="str">
        <f>IFERROR(INDEX('[1]Master data'!$B$2:$EF$1000,MATCH($B11,'[1]Master data'!$A$2:$A$1000,0),MATCH(C$1,'[1]Master data'!$B$1:$EF$1,0)),"")</f>
        <v>Brighton and Hove</v>
      </c>
      <c r="D11" t="str">
        <f>IFERROR(INDEX('[1]Master data'!$B$2:$EF$1000,MATCH($B11,'[1]Master data'!$A$2:$A$1000,0),MATCH(D$1,'[1]Master data'!$B$1:$EF$1,0)),"")</f>
        <v>Midfield</v>
      </c>
      <c r="E11" s="5">
        <f>IFERROR(INDEX('[1]Master data'!$B$2:$EF$1000,MATCH($B11,'[1]Master data'!$A$2:$A$1000,0),MATCH(E$1,'[1]Master data'!$B$1:$EF$1,0)),"")</f>
        <v>3145000</v>
      </c>
      <c r="F11" s="7">
        <f>IFERROR(INDEX('[1]Master data'!$B$2:$EF$1000,MATCH($B11,'[1]Master data'!$A$2:$A$1000,0),MATCH(F$1,'[1]Master data'!$B$1:$EF$1,0)),"")</f>
        <v>83717.542483660116</v>
      </c>
      <c r="G11" s="7">
        <f>IFERROR(INDEX('[1]Master data'!$B$2:$EF$1000,MATCH($B11,'[1]Master data'!$A$2:$A$1000,0),MATCH(G$1,'[1]Master data'!$B$1:$EF$1,0)),"")</f>
        <v>26892.959150326791</v>
      </c>
      <c r="H11" s="7">
        <f>IFERROR(INDEX('[1]Master data'!$B$2:$EF$1000,MATCH($B11,'[1]Master data'!$A$2:$A$1000,0),MATCH(H$1,'[1]Master data'!$B$1:$EF$1,0)),"")</f>
        <v>13404.481209150325</v>
      </c>
      <c r="I11" s="7">
        <f>IFERROR(INDEX('[1]Master data'!$B$2:$EF$1000,MATCH($B11,'[1]Master data'!$A$2:$A$1000,0),MATCH(I$1,'[1]Master data'!$B$1:$EF$1,0)),"")</f>
        <v>9991.3807189542458</v>
      </c>
      <c r="J11" s="7">
        <f>IFERROR(INDEX('[1]Master data'!$B$2:$EF$1000,MATCH($B11,'[1]Master data'!$A$2:$A$1000,0),MATCH(J$1,'[1]Master data'!$B$1:$EF$1,0)),"")</f>
        <v>1514.9573120915029</v>
      </c>
      <c r="K11" s="7">
        <f>IFERROR(INDEX('[1]Master data'!$B$2:$EF$1000,MATCH($B11,'[1]Master data'!$A$2:$A$1000,0),MATCH(K$1,'[1]Master data'!$B$1:$EF$1,0)),"")</f>
        <v>2124.6471195157214</v>
      </c>
      <c r="L11" s="7">
        <f>IFERROR(INDEX('[1]Master data'!$B$2:$EF$1000,MATCH($B11,'[1]Master data'!$A$2:$A$1000,0),MATCH(L$1,'[1]Master data'!$B$1:$EF$1,0)),"")</f>
        <v>137645.96799369872</v>
      </c>
      <c r="M11" s="33">
        <f>IFERROR(INDEX('[1]Master data'!$B$2:$EF$1000,MATCH($B11,'[1]Master data'!$A$2:$A$1000,0),MATCH(M$1,'[1]Master data'!$B$1:$EF$1,0)),"")</f>
        <v>3.3766603495611676E-2</v>
      </c>
      <c r="N11" s="7">
        <f>IFERROR(INDEX('[1]Master data'!$B$2:$EF$1000,MATCH($B11,'[1]Master data'!$A$2:$A$1000,0),MATCH(N$1,'[1]Master data'!$B$1:$EF$1,0)),"")</f>
        <v>31450</v>
      </c>
      <c r="O11" s="7">
        <f>IFERROR(INDEX('[1]Master data'!$B$2:$EF$1000,MATCH($B11,'[1]Master data'!$A$2:$A$1000,0),MATCH(O$1,'[1]Master data'!$B$1:$EF$1,0)),"")</f>
        <v>3176450</v>
      </c>
      <c r="P11" s="7">
        <f>IFERROR(INDEX('[1]Master data'!$B$2:$EF$1000,MATCH($B11,'[1]Master data'!$A$2:$A$1000,0),MATCH(P$1,'[1]Master data'!$B$1:$EF$1,0)),"")</f>
        <v>106195.96799369872</v>
      </c>
      <c r="Q11" s="30">
        <f>IFERROR(INDEX('[1]Master data'!$B$2:$EF$1000,MATCH($B11,'[1]Master data'!$A$2:$A$1000,0),MATCH(Q$1,'[1]Master data'!$B$1:$EF$1,0)),"")</f>
        <v>3.3766603495611676E-2</v>
      </c>
    </row>
    <row r="12" spans="1:17" x14ac:dyDescent="0.3">
      <c r="A12">
        <f t="shared" si="0"/>
        <v>10</v>
      </c>
      <c r="B12" t="str">
        <f>IF('[1]Master data'!A12="","",'[1]Master data'!A12)</f>
        <v>Joel Mumbongo</v>
      </c>
      <c r="C12" t="str">
        <f>IFERROR(INDEX('[1]Master data'!$B$2:$EF$1000,MATCH($B12,'[1]Master data'!$A$2:$A$1000,0),MATCH(C$1,'[1]Master data'!$B$1:$EF$1,0)),"")</f>
        <v>Burnley</v>
      </c>
      <c r="D12" t="str">
        <f>IFERROR(INDEX('[1]Master data'!$B$2:$EF$1000,MATCH($B12,'[1]Master data'!$A$2:$A$1000,0),MATCH(D$1,'[1]Master data'!$B$1:$EF$1,0)),"")</f>
        <v>Striker</v>
      </c>
      <c r="E12" s="5">
        <f>IFERROR(INDEX('[1]Master data'!$B$2:$EF$1000,MATCH($B12,'[1]Master data'!$A$2:$A$1000,0),MATCH(E$1,'[1]Master data'!$B$1:$EF$1,0)),"")</f>
        <v>1923000</v>
      </c>
      <c r="F12" s="7">
        <f>IFERROR(INDEX('[1]Master data'!$B$2:$EF$1000,MATCH($B12,'[1]Master data'!$A$2:$A$1000,0),MATCH(F$1,'[1]Master data'!$B$1:$EF$1,0)),"")</f>
        <v>-5000</v>
      </c>
      <c r="G12" s="7">
        <f>IFERROR(INDEX('[1]Master data'!$B$2:$EF$1000,MATCH($B12,'[1]Master data'!$A$2:$A$1000,0),MATCH(G$1,'[1]Master data'!$B$1:$EF$1,0)),"")</f>
        <v>0</v>
      </c>
      <c r="H12" s="7">
        <f>IFERROR(INDEX('[1]Master data'!$B$2:$EF$1000,MATCH($B12,'[1]Master data'!$A$2:$A$1000,0),MATCH(H$1,'[1]Master data'!$B$1:$EF$1,0)),"")</f>
        <v>0</v>
      </c>
      <c r="I12" s="7">
        <f>IFERROR(INDEX('[1]Master data'!$B$2:$EF$1000,MATCH($B12,'[1]Master data'!$A$2:$A$1000,0),MATCH(I$1,'[1]Master data'!$B$1:$EF$1,0)),"")</f>
        <v>0</v>
      </c>
      <c r="J12" s="7">
        <f>IFERROR(INDEX('[1]Master data'!$B$2:$EF$1000,MATCH($B12,'[1]Master data'!$A$2:$A$1000,0),MATCH(J$1,'[1]Master data'!$B$1:$EF$1,0)),"")</f>
        <v>0</v>
      </c>
      <c r="K12" s="7">
        <f>IFERROR(INDEX('[1]Master data'!$B$2:$EF$1000,MATCH($B12,'[1]Master data'!$A$2:$A$1000,0),MATCH(K$1,'[1]Master data'!$B$1:$EF$1,0)),"")</f>
        <v>0</v>
      </c>
      <c r="L12" s="7">
        <f>IFERROR(INDEX('[1]Master data'!$B$2:$EF$1000,MATCH($B12,'[1]Master data'!$A$2:$A$1000,0),MATCH(L$1,'[1]Master data'!$B$1:$EF$1,0)),"")</f>
        <v>-5000</v>
      </c>
      <c r="M12" s="33">
        <f>IFERROR(INDEX('[1]Master data'!$B$2:$EF$1000,MATCH($B12,'[1]Master data'!$A$2:$A$1000,0),MATCH(M$1,'[1]Master data'!$B$1:$EF$1,0)),"")</f>
        <v>-1.2600104004160166E-2</v>
      </c>
      <c r="N12" s="7">
        <f>IFERROR(INDEX('[1]Master data'!$B$2:$EF$1000,MATCH($B12,'[1]Master data'!$A$2:$A$1000,0),MATCH(N$1,'[1]Master data'!$B$1:$EF$1,0)),"")</f>
        <v>19230</v>
      </c>
      <c r="O12" s="7">
        <f>IFERROR(INDEX('[1]Master data'!$B$2:$EF$1000,MATCH($B12,'[1]Master data'!$A$2:$A$1000,0),MATCH(O$1,'[1]Master data'!$B$1:$EF$1,0)),"")</f>
        <v>1942230</v>
      </c>
      <c r="P12" s="7">
        <f>IFERROR(INDEX('[1]Master data'!$B$2:$EF$1000,MATCH($B12,'[1]Master data'!$A$2:$A$1000,0),MATCH(P$1,'[1]Master data'!$B$1:$EF$1,0)),"")</f>
        <v>-24230</v>
      </c>
      <c r="Q12" s="30">
        <f>IFERROR(INDEX('[1]Master data'!$B$2:$EF$1000,MATCH($B12,'[1]Master data'!$A$2:$A$1000,0),MATCH(Q$1,'[1]Master data'!$B$1:$EF$1,0)),"")</f>
        <v>-1.2600104004160166E-2</v>
      </c>
    </row>
    <row r="13" spans="1:17" x14ac:dyDescent="0.3">
      <c r="A13">
        <f t="shared" si="0"/>
        <v>11</v>
      </c>
      <c r="B13" t="str">
        <f>IF('[1]Master data'!A13="","",'[1]Master data'!A13)</f>
        <v>Ben White</v>
      </c>
      <c r="C13" t="str">
        <f>IFERROR(INDEX('[1]Master data'!$B$2:$EF$1000,MATCH($B13,'[1]Master data'!$A$2:$A$1000,0),MATCH(C$1,'[1]Master data'!$B$1:$EF$1,0)),"")</f>
        <v>Brighton and Hove</v>
      </c>
      <c r="D13" t="str">
        <f>IFERROR(INDEX('[1]Master data'!$B$2:$EF$1000,MATCH($B13,'[1]Master data'!$A$2:$A$1000,0),MATCH(D$1,'[1]Master data'!$B$1:$EF$1,0)),"")</f>
        <v>Defense</v>
      </c>
      <c r="E13" s="5">
        <f>IFERROR(INDEX('[1]Master data'!$B$2:$EF$1000,MATCH($B13,'[1]Master data'!$A$2:$A$1000,0),MATCH(E$1,'[1]Master data'!$B$1:$EF$1,0)),"")</f>
        <v>2904000</v>
      </c>
      <c r="F13" s="7">
        <f>IFERROR(INDEX('[1]Master data'!$B$2:$EF$1000,MATCH($B13,'[1]Master data'!$A$2:$A$1000,0),MATCH(F$1,'[1]Master data'!$B$1:$EF$1,0)),"")</f>
        <v>51095.782119585187</v>
      </c>
      <c r="G13" s="7">
        <f>IFERROR(INDEX('[1]Master data'!$B$2:$EF$1000,MATCH($B13,'[1]Master data'!$A$2:$A$1000,0),MATCH(G$1,'[1]Master data'!$B$1:$EF$1,0)),"")</f>
        <v>14951.80153981629</v>
      </c>
      <c r="H13" s="7">
        <f>IFERROR(INDEX('[1]Master data'!$B$2:$EF$1000,MATCH($B13,'[1]Master data'!$A$2:$A$1000,0),MATCH(H$1,'[1]Master data'!$B$1:$EF$1,0)),"")</f>
        <v>6993.1597806368591</v>
      </c>
      <c r="I13" s="7">
        <f>IFERROR(INDEX('[1]Master data'!$B$2:$EF$1000,MATCH($B13,'[1]Master data'!$A$2:$A$1000,0),MATCH(I$1,'[1]Master data'!$B$1:$EF$1,0)),"")</f>
        <v>6278.3088011281816</v>
      </c>
      <c r="J13" s="7">
        <f>IFERROR(INDEX('[1]Master data'!$B$2:$EF$1000,MATCH($B13,'[1]Master data'!$A$2:$A$1000,0),MATCH(J$1,'[1]Master data'!$B$1:$EF$1,0)),"")</f>
        <v>43.366471533978483</v>
      </c>
      <c r="K13" s="7">
        <f>IFERROR(INDEX('[1]Master data'!$B$2:$EF$1000,MATCH($B13,'[1]Master data'!$A$2:$A$1000,0),MATCH(K$1,'[1]Master data'!$B$1:$EF$1,0)),"")</f>
        <v>1183.0670093646472</v>
      </c>
      <c r="L13" s="7">
        <f>IFERROR(INDEX('[1]Master data'!$B$2:$EF$1000,MATCH($B13,'[1]Master data'!$A$2:$A$1000,0),MATCH(L$1,'[1]Master data'!$B$1:$EF$1,0)),"")</f>
        <v>80545.485722065161</v>
      </c>
      <c r="M13" s="33">
        <f>IFERROR(INDEX('[1]Master data'!$B$2:$EF$1000,MATCH($B13,'[1]Master data'!$A$2:$A$1000,0),MATCH(M$1,'[1]Master data'!$B$1:$EF$1,0)),"")</f>
        <v>1.7736048802364037E-2</v>
      </c>
      <c r="N13" s="7">
        <f>IFERROR(INDEX('[1]Master data'!$B$2:$EF$1000,MATCH($B13,'[1]Master data'!$A$2:$A$1000,0),MATCH(N$1,'[1]Master data'!$B$1:$EF$1,0)),"")</f>
        <v>29040</v>
      </c>
      <c r="O13" s="7">
        <f>IFERROR(INDEX('[1]Master data'!$B$2:$EF$1000,MATCH($B13,'[1]Master data'!$A$2:$A$1000,0),MATCH(O$1,'[1]Master data'!$B$1:$EF$1,0)),"")</f>
        <v>2933040</v>
      </c>
      <c r="P13" s="7">
        <f>IFERROR(INDEX('[1]Master data'!$B$2:$EF$1000,MATCH($B13,'[1]Master data'!$A$2:$A$1000,0),MATCH(P$1,'[1]Master data'!$B$1:$EF$1,0)),"")</f>
        <v>51505.485722065161</v>
      </c>
      <c r="Q13" s="30">
        <f>IFERROR(INDEX('[1]Master data'!$B$2:$EF$1000,MATCH($B13,'[1]Master data'!$A$2:$A$1000,0),MATCH(Q$1,'[1]Master data'!$B$1:$EF$1,0)),"")</f>
        <v>1.7736048802364037E-2</v>
      </c>
    </row>
    <row r="14" spans="1:17" x14ac:dyDescent="0.3">
      <c r="A14">
        <f t="shared" si="0"/>
        <v>12</v>
      </c>
      <c r="B14" t="str">
        <f>IF('[1]Master data'!A14="","",'[1]Master data'!A14)</f>
        <v>Kepa Arrizabalaga</v>
      </c>
      <c r="C14" t="str">
        <f>IFERROR(INDEX('[1]Master data'!$B$2:$EF$1000,MATCH($B14,'[1]Master data'!$A$2:$A$1000,0),MATCH(C$1,'[1]Master data'!$B$1:$EF$1,0)),"")</f>
        <v>Chelsea</v>
      </c>
      <c r="D14" t="str">
        <f>IFERROR(INDEX('[1]Master data'!$B$2:$EF$1000,MATCH($B14,'[1]Master data'!$A$2:$A$1000,0),MATCH(D$1,'[1]Master data'!$B$1:$EF$1,0)),"")</f>
        <v>Goalkeeper</v>
      </c>
      <c r="E14" s="5">
        <f>IFERROR(INDEX('[1]Master data'!$B$2:$EF$1000,MATCH($B14,'[1]Master data'!$A$2:$A$1000,0),MATCH(E$1,'[1]Master data'!$B$1:$EF$1,0)),"")</f>
        <v>5612000</v>
      </c>
      <c r="F14" s="7">
        <f>IFERROR(INDEX('[1]Master data'!$B$2:$EF$1000,MATCH($B14,'[1]Master data'!$A$2:$A$1000,0),MATCH(F$1,'[1]Master data'!$B$1:$EF$1,0)),"")</f>
        <v>-5000</v>
      </c>
      <c r="G14" s="7">
        <f>IFERROR(INDEX('[1]Master data'!$B$2:$EF$1000,MATCH($B14,'[1]Master data'!$A$2:$A$1000,0),MATCH(G$1,'[1]Master data'!$B$1:$EF$1,0)),"")</f>
        <v>0</v>
      </c>
      <c r="H14" s="7">
        <f>IFERROR(INDEX('[1]Master data'!$B$2:$EF$1000,MATCH($B14,'[1]Master data'!$A$2:$A$1000,0),MATCH(H$1,'[1]Master data'!$B$1:$EF$1,0)),"")</f>
        <v>0</v>
      </c>
      <c r="I14" s="7">
        <f>IFERROR(INDEX('[1]Master data'!$B$2:$EF$1000,MATCH($B14,'[1]Master data'!$A$2:$A$1000,0),MATCH(I$1,'[1]Master data'!$B$1:$EF$1,0)),"")</f>
        <v>0</v>
      </c>
      <c r="J14" s="7">
        <f>IFERROR(INDEX('[1]Master data'!$B$2:$EF$1000,MATCH($B14,'[1]Master data'!$A$2:$A$1000,0),MATCH(J$1,'[1]Master data'!$B$1:$EF$1,0)),"")</f>
        <v>0</v>
      </c>
      <c r="K14" s="7">
        <f>IFERROR(INDEX('[1]Master data'!$B$2:$EF$1000,MATCH($B14,'[1]Master data'!$A$2:$A$1000,0),MATCH(K$1,'[1]Master data'!$B$1:$EF$1,0)),"")</f>
        <v>0</v>
      </c>
      <c r="L14" s="7">
        <f>IFERROR(INDEX('[1]Master data'!$B$2:$EF$1000,MATCH($B14,'[1]Master data'!$A$2:$A$1000,0),MATCH(L$1,'[1]Master data'!$B$1:$EF$1,0)),"")</f>
        <v>-5000</v>
      </c>
      <c r="M14" s="33">
        <f>IFERROR(INDEX('[1]Master data'!$B$2:$EF$1000,MATCH($B14,'[1]Master data'!$A$2:$A$1000,0),MATCH(M$1,'[1]Master data'!$B$1:$EF$1,0)),"")</f>
        <v>-1.0890947968638631E-2</v>
      </c>
      <c r="N14" s="7">
        <f>IFERROR(INDEX('[1]Master data'!$B$2:$EF$1000,MATCH($B14,'[1]Master data'!$A$2:$A$1000,0),MATCH(N$1,'[1]Master data'!$B$1:$EF$1,0)),"")</f>
        <v>56120</v>
      </c>
      <c r="O14" s="7">
        <f>IFERROR(INDEX('[1]Master data'!$B$2:$EF$1000,MATCH($B14,'[1]Master data'!$A$2:$A$1000,0),MATCH(O$1,'[1]Master data'!$B$1:$EF$1,0)),"")</f>
        <v>5668120</v>
      </c>
      <c r="P14" s="7">
        <f>IFERROR(INDEX('[1]Master data'!$B$2:$EF$1000,MATCH($B14,'[1]Master data'!$A$2:$A$1000,0),MATCH(P$1,'[1]Master data'!$B$1:$EF$1,0)),"")</f>
        <v>-61120</v>
      </c>
      <c r="Q14" s="30">
        <f>IFERROR(INDEX('[1]Master data'!$B$2:$EF$1000,MATCH($B14,'[1]Master data'!$A$2:$A$1000,0),MATCH(Q$1,'[1]Master data'!$B$1:$EF$1,0)),"")</f>
        <v>-1.0890947968638631E-2</v>
      </c>
    </row>
    <row r="15" spans="1:17" x14ac:dyDescent="0.3">
      <c r="A15">
        <f t="shared" si="0"/>
        <v>13</v>
      </c>
      <c r="B15" t="str">
        <f>IF('[1]Master data'!A15="","",'[1]Master data'!A15)</f>
        <v>Kamil Grosicki</v>
      </c>
      <c r="C15" t="str">
        <f>IFERROR(INDEX('[1]Master data'!$B$2:$EF$1000,MATCH($B15,'[1]Master data'!$A$2:$A$1000,0),MATCH(C$1,'[1]Master data'!$B$1:$EF$1,0)),"")</f>
        <v>West Bromwich</v>
      </c>
      <c r="D15" t="str">
        <f>IFERROR(INDEX('[1]Master data'!$B$2:$EF$1000,MATCH($B15,'[1]Master data'!$A$2:$A$1000,0),MATCH(D$1,'[1]Master data'!$B$1:$EF$1,0)),"")</f>
        <v>Midfield</v>
      </c>
      <c r="E15" s="5">
        <f>IFERROR(INDEX('[1]Master data'!$B$2:$EF$1000,MATCH($B15,'[1]Master data'!$A$2:$A$1000,0),MATCH(E$1,'[1]Master data'!$B$1:$EF$1,0)),"")</f>
        <v>2562000</v>
      </c>
      <c r="F15" s="7">
        <f>IFERROR(INDEX('[1]Master data'!$B$2:$EF$1000,MATCH($B15,'[1]Master data'!$A$2:$A$1000,0),MATCH(F$1,'[1]Master data'!$B$1:$EF$1,0)),"")</f>
        <v>-5000</v>
      </c>
      <c r="G15" s="7">
        <f>IFERROR(INDEX('[1]Master data'!$B$2:$EF$1000,MATCH($B15,'[1]Master data'!$A$2:$A$1000,0),MATCH(G$1,'[1]Master data'!$B$1:$EF$1,0)),"")</f>
        <v>0</v>
      </c>
      <c r="H15" s="7">
        <f>IFERROR(INDEX('[1]Master data'!$B$2:$EF$1000,MATCH($B15,'[1]Master data'!$A$2:$A$1000,0),MATCH(H$1,'[1]Master data'!$B$1:$EF$1,0)),"")</f>
        <v>0</v>
      </c>
      <c r="I15" s="7">
        <f>IFERROR(INDEX('[1]Master data'!$B$2:$EF$1000,MATCH($B15,'[1]Master data'!$A$2:$A$1000,0),MATCH(I$1,'[1]Master data'!$B$1:$EF$1,0)),"")</f>
        <v>0</v>
      </c>
      <c r="J15" s="7">
        <f>IFERROR(INDEX('[1]Master data'!$B$2:$EF$1000,MATCH($B15,'[1]Master data'!$A$2:$A$1000,0),MATCH(J$1,'[1]Master data'!$B$1:$EF$1,0)),"")</f>
        <v>0</v>
      </c>
      <c r="K15" s="7">
        <f>IFERROR(INDEX('[1]Master data'!$B$2:$EF$1000,MATCH($B15,'[1]Master data'!$A$2:$A$1000,0),MATCH(K$1,'[1]Master data'!$B$1:$EF$1,0)),"")</f>
        <v>0</v>
      </c>
      <c r="L15" s="7">
        <f>IFERROR(INDEX('[1]Master data'!$B$2:$EF$1000,MATCH($B15,'[1]Master data'!$A$2:$A$1000,0),MATCH(L$1,'[1]Master data'!$B$1:$EF$1,0)),"")</f>
        <v>-5000</v>
      </c>
      <c r="M15" s="33">
        <f>IFERROR(INDEX('[1]Master data'!$B$2:$EF$1000,MATCH($B15,'[1]Master data'!$A$2:$A$1000,0),MATCH(M$1,'[1]Master data'!$B$1:$EF$1,0)),"")</f>
        <v>-1.1951600312256051E-2</v>
      </c>
      <c r="N15" s="7">
        <f>IFERROR(INDEX('[1]Master data'!$B$2:$EF$1000,MATCH($B15,'[1]Master data'!$A$2:$A$1000,0),MATCH(N$1,'[1]Master data'!$B$1:$EF$1,0)),"")</f>
        <v>25620</v>
      </c>
      <c r="O15" s="7">
        <f>IFERROR(INDEX('[1]Master data'!$B$2:$EF$1000,MATCH($B15,'[1]Master data'!$A$2:$A$1000,0),MATCH(O$1,'[1]Master data'!$B$1:$EF$1,0)),"")</f>
        <v>2587620</v>
      </c>
      <c r="P15" s="7">
        <f>IFERROR(INDEX('[1]Master data'!$B$2:$EF$1000,MATCH($B15,'[1]Master data'!$A$2:$A$1000,0),MATCH(P$1,'[1]Master data'!$B$1:$EF$1,0)),"")</f>
        <v>-30620</v>
      </c>
      <c r="Q15" s="30">
        <f>IFERROR(INDEX('[1]Master data'!$B$2:$EF$1000,MATCH($B15,'[1]Master data'!$A$2:$A$1000,0),MATCH(Q$1,'[1]Master data'!$B$1:$EF$1,0)),"")</f>
        <v>-1.1951600312256051E-2</v>
      </c>
    </row>
    <row r="16" spans="1:17" x14ac:dyDescent="0.3">
      <c r="A16">
        <f t="shared" si="0"/>
        <v>14</v>
      </c>
      <c r="B16" t="str">
        <f>IF('[1]Master data'!A16="","",'[1]Master data'!A16)</f>
        <v>Jordan Henderson</v>
      </c>
      <c r="C16" t="str">
        <f>IFERROR(INDEX('[1]Master data'!$B$2:$EF$1000,MATCH($B16,'[1]Master data'!$A$2:$A$1000,0),MATCH(C$1,'[1]Master data'!$B$1:$EF$1,0)),"")</f>
        <v>Liverpool</v>
      </c>
      <c r="D16" t="str">
        <f>IFERROR(INDEX('[1]Master data'!$B$2:$EF$1000,MATCH($B16,'[1]Master data'!$A$2:$A$1000,0),MATCH(D$1,'[1]Master data'!$B$1:$EF$1,0)),"")</f>
        <v>Midfield</v>
      </c>
      <c r="E16" s="5">
        <f>IFERROR(INDEX('[1]Master data'!$B$2:$EF$1000,MATCH($B16,'[1]Master data'!$A$2:$A$1000,0),MATCH(E$1,'[1]Master data'!$B$1:$EF$1,0)),"")</f>
        <v>5031000</v>
      </c>
      <c r="F16" s="7">
        <f>IFERROR(INDEX('[1]Master data'!$B$2:$EF$1000,MATCH($B16,'[1]Master data'!$A$2:$A$1000,0),MATCH(F$1,'[1]Master data'!$B$1:$EF$1,0)),"")</f>
        <v>-5000</v>
      </c>
      <c r="G16" s="7">
        <f>IFERROR(INDEX('[1]Master data'!$B$2:$EF$1000,MATCH($B16,'[1]Master data'!$A$2:$A$1000,0),MATCH(G$1,'[1]Master data'!$B$1:$EF$1,0)),"")</f>
        <v>0</v>
      </c>
      <c r="H16" s="7">
        <f>IFERROR(INDEX('[1]Master data'!$B$2:$EF$1000,MATCH($B16,'[1]Master data'!$A$2:$A$1000,0),MATCH(H$1,'[1]Master data'!$B$1:$EF$1,0)),"")</f>
        <v>0</v>
      </c>
      <c r="I16" s="7">
        <f>IFERROR(INDEX('[1]Master data'!$B$2:$EF$1000,MATCH($B16,'[1]Master data'!$A$2:$A$1000,0),MATCH(I$1,'[1]Master data'!$B$1:$EF$1,0)),"")</f>
        <v>0</v>
      </c>
      <c r="J16" s="7">
        <f>IFERROR(INDEX('[1]Master data'!$B$2:$EF$1000,MATCH($B16,'[1]Master data'!$A$2:$A$1000,0),MATCH(J$1,'[1]Master data'!$B$1:$EF$1,0)),"")</f>
        <v>0</v>
      </c>
      <c r="K16" s="7">
        <f>IFERROR(INDEX('[1]Master data'!$B$2:$EF$1000,MATCH($B16,'[1]Master data'!$A$2:$A$1000,0),MATCH(K$1,'[1]Master data'!$B$1:$EF$1,0)),"")</f>
        <v>0</v>
      </c>
      <c r="L16" s="7">
        <f>IFERROR(INDEX('[1]Master data'!$B$2:$EF$1000,MATCH($B16,'[1]Master data'!$A$2:$A$1000,0),MATCH(L$1,'[1]Master data'!$B$1:$EF$1,0)),"")</f>
        <v>-5000</v>
      </c>
      <c r="M16" s="33">
        <f>IFERROR(INDEX('[1]Master data'!$B$2:$EF$1000,MATCH($B16,'[1]Master data'!$A$2:$A$1000,0),MATCH(M$1,'[1]Master data'!$B$1:$EF$1,0)),"")</f>
        <v>-1.0993838203140529E-2</v>
      </c>
      <c r="N16" s="7">
        <f>IFERROR(INDEX('[1]Master data'!$B$2:$EF$1000,MATCH($B16,'[1]Master data'!$A$2:$A$1000,0),MATCH(N$1,'[1]Master data'!$B$1:$EF$1,0)),"")</f>
        <v>50310</v>
      </c>
      <c r="O16" s="7">
        <f>IFERROR(INDEX('[1]Master data'!$B$2:$EF$1000,MATCH($B16,'[1]Master data'!$A$2:$A$1000,0),MATCH(O$1,'[1]Master data'!$B$1:$EF$1,0)),"")</f>
        <v>5081310</v>
      </c>
      <c r="P16" s="7">
        <f>IFERROR(INDEX('[1]Master data'!$B$2:$EF$1000,MATCH($B16,'[1]Master data'!$A$2:$A$1000,0),MATCH(P$1,'[1]Master data'!$B$1:$EF$1,0)),"")</f>
        <v>-55310</v>
      </c>
      <c r="Q16" s="30">
        <f>IFERROR(INDEX('[1]Master data'!$B$2:$EF$1000,MATCH($B16,'[1]Master data'!$A$2:$A$1000,0),MATCH(Q$1,'[1]Master data'!$B$1:$EF$1,0)),"")</f>
        <v>-1.0993838203140529E-2</v>
      </c>
    </row>
    <row r="17" spans="1:17" x14ac:dyDescent="0.3">
      <c r="A17">
        <f t="shared" si="0"/>
        <v>15</v>
      </c>
      <c r="B17" t="str">
        <f>IF('[1]Master data'!A17="","",'[1]Master data'!A17)</f>
        <v>Calum Chambers</v>
      </c>
      <c r="C17" t="str">
        <f>IFERROR(INDEX('[1]Master data'!$B$2:$EF$1000,MATCH($B17,'[1]Master data'!$A$2:$A$1000,0),MATCH(C$1,'[1]Master data'!$B$1:$EF$1,0)),"")</f>
        <v>Arsenal</v>
      </c>
      <c r="D17" t="str">
        <f>IFERROR(INDEX('[1]Master data'!$B$2:$EF$1000,MATCH($B17,'[1]Master data'!$A$2:$A$1000,0),MATCH(D$1,'[1]Master data'!$B$1:$EF$1,0)),"")</f>
        <v>Defense</v>
      </c>
      <c r="E17" s="5">
        <f>IFERROR(INDEX('[1]Master data'!$B$2:$EF$1000,MATCH($B17,'[1]Master data'!$A$2:$A$1000,0),MATCH(E$1,'[1]Master data'!$B$1:$EF$1,0)),"")</f>
        <v>2460000</v>
      </c>
      <c r="F17" s="7">
        <f>IFERROR(INDEX('[1]Master data'!$B$2:$EF$1000,MATCH($B17,'[1]Master data'!$A$2:$A$1000,0),MATCH(F$1,'[1]Master data'!$B$1:$EF$1,0)),"")</f>
        <v>-5000</v>
      </c>
      <c r="G17" s="7">
        <f>IFERROR(INDEX('[1]Master data'!$B$2:$EF$1000,MATCH($B17,'[1]Master data'!$A$2:$A$1000,0),MATCH(G$1,'[1]Master data'!$B$1:$EF$1,0)),"")</f>
        <v>0</v>
      </c>
      <c r="H17" s="7">
        <f>IFERROR(INDEX('[1]Master data'!$B$2:$EF$1000,MATCH($B17,'[1]Master data'!$A$2:$A$1000,0),MATCH(H$1,'[1]Master data'!$B$1:$EF$1,0)),"")</f>
        <v>0</v>
      </c>
      <c r="I17" s="7">
        <f>IFERROR(INDEX('[1]Master data'!$B$2:$EF$1000,MATCH($B17,'[1]Master data'!$A$2:$A$1000,0),MATCH(I$1,'[1]Master data'!$B$1:$EF$1,0)),"")</f>
        <v>0</v>
      </c>
      <c r="J17" s="7">
        <f>IFERROR(INDEX('[1]Master data'!$B$2:$EF$1000,MATCH($B17,'[1]Master data'!$A$2:$A$1000,0),MATCH(J$1,'[1]Master data'!$B$1:$EF$1,0)),"")</f>
        <v>0</v>
      </c>
      <c r="K17" s="7">
        <f>IFERROR(INDEX('[1]Master data'!$B$2:$EF$1000,MATCH($B17,'[1]Master data'!$A$2:$A$1000,0),MATCH(K$1,'[1]Master data'!$B$1:$EF$1,0)),"")</f>
        <v>0</v>
      </c>
      <c r="L17" s="7">
        <f>IFERROR(INDEX('[1]Master data'!$B$2:$EF$1000,MATCH($B17,'[1]Master data'!$A$2:$A$1000,0),MATCH(L$1,'[1]Master data'!$B$1:$EF$1,0)),"")</f>
        <v>-5000</v>
      </c>
      <c r="M17" s="33">
        <f>IFERROR(INDEX('[1]Master data'!$B$2:$EF$1000,MATCH($B17,'[1]Master data'!$A$2:$A$1000,0),MATCH(M$1,'[1]Master data'!$B$1:$EF$1,0)),"")</f>
        <v>-1.2032520325203253E-2</v>
      </c>
      <c r="N17" s="7">
        <f>IFERROR(INDEX('[1]Master data'!$B$2:$EF$1000,MATCH($B17,'[1]Master data'!$A$2:$A$1000,0),MATCH(N$1,'[1]Master data'!$B$1:$EF$1,0)),"")</f>
        <v>24600</v>
      </c>
      <c r="O17" s="7">
        <f>IFERROR(INDEX('[1]Master data'!$B$2:$EF$1000,MATCH($B17,'[1]Master data'!$A$2:$A$1000,0),MATCH(O$1,'[1]Master data'!$B$1:$EF$1,0)),"")</f>
        <v>2484600</v>
      </c>
      <c r="P17" s="7">
        <f>IFERROR(INDEX('[1]Master data'!$B$2:$EF$1000,MATCH($B17,'[1]Master data'!$A$2:$A$1000,0),MATCH(P$1,'[1]Master data'!$B$1:$EF$1,0)),"")</f>
        <v>-29600</v>
      </c>
      <c r="Q17" s="30">
        <f>IFERROR(INDEX('[1]Master data'!$B$2:$EF$1000,MATCH($B17,'[1]Master data'!$A$2:$A$1000,0),MATCH(Q$1,'[1]Master data'!$B$1:$EF$1,0)),"")</f>
        <v>-1.2032520325203253E-2</v>
      </c>
    </row>
    <row r="18" spans="1:17" x14ac:dyDescent="0.3">
      <c r="A18">
        <f t="shared" si="0"/>
        <v>16</v>
      </c>
      <c r="B18" t="str">
        <f>IF('[1]Master data'!A18="","",'[1]Master data'!A18)</f>
        <v>Christian Atsu</v>
      </c>
      <c r="C18" t="str">
        <f>IFERROR(INDEX('[1]Master data'!$B$2:$EF$1000,MATCH($B18,'[1]Master data'!$A$2:$A$1000,0),MATCH(C$1,'[1]Master data'!$B$1:$EF$1,0)),"")</f>
        <v>Newcastle</v>
      </c>
      <c r="D18" t="str">
        <f>IFERROR(INDEX('[1]Master data'!$B$2:$EF$1000,MATCH($B18,'[1]Master data'!$A$2:$A$1000,0),MATCH(D$1,'[1]Master data'!$B$1:$EF$1,0)),"")</f>
        <v>Midfield</v>
      </c>
      <c r="E18" s="5">
        <f>IFERROR(INDEX('[1]Master data'!$B$2:$EF$1000,MATCH($B18,'[1]Master data'!$A$2:$A$1000,0),MATCH(E$1,'[1]Master data'!$B$1:$EF$1,0)),"")</f>
        <v>1955000</v>
      </c>
      <c r="F18" s="7">
        <f>IFERROR(INDEX('[1]Master data'!$B$2:$EF$1000,MATCH($B18,'[1]Master data'!$A$2:$A$1000,0),MATCH(F$1,'[1]Master data'!$B$1:$EF$1,0)),"")</f>
        <v>-5000</v>
      </c>
      <c r="G18" s="7">
        <f>IFERROR(INDEX('[1]Master data'!$B$2:$EF$1000,MATCH($B18,'[1]Master data'!$A$2:$A$1000,0),MATCH(G$1,'[1]Master data'!$B$1:$EF$1,0)),"")</f>
        <v>0</v>
      </c>
      <c r="H18" s="7">
        <f>IFERROR(INDEX('[1]Master data'!$B$2:$EF$1000,MATCH($B18,'[1]Master data'!$A$2:$A$1000,0),MATCH(H$1,'[1]Master data'!$B$1:$EF$1,0)),"")</f>
        <v>0</v>
      </c>
      <c r="I18" s="7">
        <f>IFERROR(INDEX('[1]Master data'!$B$2:$EF$1000,MATCH($B18,'[1]Master data'!$A$2:$A$1000,0),MATCH(I$1,'[1]Master data'!$B$1:$EF$1,0)),"")</f>
        <v>0</v>
      </c>
      <c r="J18" s="7">
        <f>IFERROR(INDEX('[1]Master data'!$B$2:$EF$1000,MATCH($B18,'[1]Master data'!$A$2:$A$1000,0),MATCH(J$1,'[1]Master data'!$B$1:$EF$1,0)),"")</f>
        <v>0</v>
      </c>
      <c r="K18" s="7">
        <f>IFERROR(INDEX('[1]Master data'!$B$2:$EF$1000,MATCH($B18,'[1]Master data'!$A$2:$A$1000,0),MATCH(K$1,'[1]Master data'!$B$1:$EF$1,0)),"")</f>
        <v>0</v>
      </c>
      <c r="L18" s="7">
        <f>IFERROR(INDEX('[1]Master data'!$B$2:$EF$1000,MATCH($B18,'[1]Master data'!$A$2:$A$1000,0),MATCH(L$1,'[1]Master data'!$B$1:$EF$1,0)),"")</f>
        <v>-5000</v>
      </c>
      <c r="M18" s="33">
        <f>IFERROR(INDEX('[1]Master data'!$B$2:$EF$1000,MATCH($B18,'[1]Master data'!$A$2:$A$1000,0),MATCH(M$1,'[1]Master data'!$B$1:$EF$1,0)),"")</f>
        <v>-1.2557544757033249E-2</v>
      </c>
      <c r="N18" s="7">
        <f>IFERROR(INDEX('[1]Master data'!$B$2:$EF$1000,MATCH($B18,'[1]Master data'!$A$2:$A$1000,0),MATCH(N$1,'[1]Master data'!$B$1:$EF$1,0)),"")</f>
        <v>19550</v>
      </c>
      <c r="O18" s="7">
        <f>IFERROR(INDEX('[1]Master data'!$B$2:$EF$1000,MATCH($B18,'[1]Master data'!$A$2:$A$1000,0),MATCH(O$1,'[1]Master data'!$B$1:$EF$1,0)),"")</f>
        <v>1974550</v>
      </c>
      <c r="P18" s="7">
        <f>IFERROR(INDEX('[1]Master data'!$B$2:$EF$1000,MATCH($B18,'[1]Master data'!$A$2:$A$1000,0),MATCH(P$1,'[1]Master data'!$B$1:$EF$1,0)),"")</f>
        <v>-24550</v>
      </c>
      <c r="Q18" s="30">
        <f>IFERROR(INDEX('[1]Master data'!$B$2:$EF$1000,MATCH($B18,'[1]Master data'!$A$2:$A$1000,0),MATCH(Q$1,'[1]Master data'!$B$1:$EF$1,0)),"")</f>
        <v>-1.2557544757033249E-2</v>
      </c>
    </row>
    <row r="19" spans="1:17" x14ac:dyDescent="0.3">
      <c r="A19">
        <f t="shared" si="0"/>
        <v>17</v>
      </c>
      <c r="B19" t="str">
        <f>IF('[1]Master data'!A19="","",'[1]Master data'!A19)</f>
        <v>Grady Diangana</v>
      </c>
      <c r="C19" t="str">
        <f>IFERROR(INDEX('[1]Master data'!$B$2:$EF$1000,MATCH($B19,'[1]Master data'!$A$2:$A$1000,0),MATCH(C$1,'[1]Master data'!$B$1:$EF$1,0)),"")</f>
        <v>West Bromwich</v>
      </c>
      <c r="D19" t="str">
        <f>IFERROR(INDEX('[1]Master data'!$B$2:$EF$1000,MATCH($B19,'[1]Master data'!$A$2:$A$1000,0),MATCH(D$1,'[1]Master data'!$B$1:$EF$1,0)),"")</f>
        <v>Midfield</v>
      </c>
      <c r="E19" s="5">
        <f>IFERROR(INDEX('[1]Master data'!$B$2:$EF$1000,MATCH($B19,'[1]Master data'!$A$2:$A$1000,0),MATCH(E$1,'[1]Master data'!$B$1:$EF$1,0)),"")</f>
        <v>3460000</v>
      </c>
      <c r="F19" s="7">
        <f>IFERROR(INDEX('[1]Master data'!$B$2:$EF$1000,MATCH($B19,'[1]Master data'!$A$2:$A$1000,0),MATCH(F$1,'[1]Master data'!$B$1:$EF$1,0)),"")</f>
        <v>-5000</v>
      </c>
      <c r="G19" s="7">
        <f>IFERROR(INDEX('[1]Master data'!$B$2:$EF$1000,MATCH($B19,'[1]Master data'!$A$2:$A$1000,0),MATCH(G$1,'[1]Master data'!$B$1:$EF$1,0)),"")</f>
        <v>0</v>
      </c>
      <c r="H19" s="7">
        <f>IFERROR(INDEX('[1]Master data'!$B$2:$EF$1000,MATCH($B19,'[1]Master data'!$A$2:$A$1000,0),MATCH(H$1,'[1]Master data'!$B$1:$EF$1,0)),"")</f>
        <v>0</v>
      </c>
      <c r="I19" s="7">
        <f>IFERROR(INDEX('[1]Master data'!$B$2:$EF$1000,MATCH($B19,'[1]Master data'!$A$2:$A$1000,0),MATCH(I$1,'[1]Master data'!$B$1:$EF$1,0)),"")</f>
        <v>0</v>
      </c>
      <c r="J19" s="7">
        <f>IFERROR(INDEX('[1]Master data'!$B$2:$EF$1000,MATCH($B19,'[1]Master data'!$A$2:$A$1000,0),MATCH(J$1,'[1]Master data'!$B$1:$EF$1,0)),"")</f>
        <v>0</v>
      </c>
      <c r="K19" s="7">
        <f>IFERROR(INDEX('[1]Master data'!$B$2:$EF$1000,MATCH($B19,'[1]Master data'!$A$2:$A$1000,0),MATCH(K$1,'[1]Master data'!$B$1:$EF$1,0)),"")</f>
        <v>0</v>
      </c>
      <c r="L19" s="7">
        <f>IFERROR(INDEX('[1]Master data'!$B$2:$EF$1000,MATCH($B19,'[1]Master data'!$A$2:$A$1000,0),MATCH(L$1,'[1]Master data'!$B$1:$EF$1,0)),"")</f>
        <v>-5000</v>
      </c>
      <c r="M19" s="33">
        <f>IFERROR(INDEX('[1]Master data'!$B$2:$EF$1000,MATCH($B19,'[1]Master data'!$A$2:$A$1000,0),MATCH(M$1,'[1]Master data'!$B$1:$EF$1,0)),"")</f>
        <v>-1.1445086705202312E-2</v>
      </c>
      <c r="N19" s="7">
        <f>IFERROR(INDEX('[1]Master data'!$B$2:$EF$1000,MATCH($B19,'[1]Master data'!$A$2:$A$1000,0),MATCH(N$1,'[1]Master data'!$B$1:$EF$1,0)),"")</f>
        <v>34600</v>
      </c>
      <c r="O19" s="7">
        <f>IFERROR(INDEX('[1]Master data'!$B$2:$EF$1000,MATCH($B19,'[1]Master data'!$A$2:$A$1000,0),MATCH(O$1,'[1]Master data'!$B$1:$EF$1,0)),"")</f>
        <v>3494600</v>
      </c>
      <c r="P19" s="7">
        <f>IFERROR(INDEX('[1]Master data'!$B$2:$EF$1000,MATCH($B19,'[1]Master data'!$A$2:$A$1000,0),MATCH(P$1,'[1]Master data'!$B$1:$EF$1,0)),"")</f>
        <v>-39600</v>
      </c>
      <c r="Q19" s="30">
        <f>IFERROR(INDEX('[1]Master data'!$B$2:$EF$1000,MATCH($B19,'[1]Master data'!$A$2:$A$1000,0),MATCH(Q$1,'[1]Master data'!$B$1:$EF$1,0)),"")</f>
        <v>-1.1445086705202312E-2</v>
      </c>
    </row>
    <row r="20" spans="1:17" x14ac:dyDescent="0.3">
      <c r="A20">
        <f t="shared" si="0"/>
        <v>18</v>
      </c>
      <c r="B20" t="str">
        <f>IF('[1]Master data'!A20="","",'[1]Master data'!A20)</f>
        <v>James Tarkowski</v>
      </c>
      <c r="C20" t="str">
        <f>IFERROR(INDEX('[1]Master data'!$B$2:$EF$1000,MATCH($B20,'[1]Master data'!$A$2:$A$1000,0),MATCH(C$1,'[1]Master data'!$B$1:$EF$1,0)),"")</f>
        <v>Burnley</v>
      </c>
      <c r="D20" t="str">
        <f>IFERROR(INDEX('[1]Master data'!$B$2:$EF$1000,MATCH($B20,'[1]Master data'!$A$2:$A$1000,0),MATCH(D$1,'[1]Master data'!$B$1:$EF$1,0)),"")</f>
        <v>Defense</v>
      </c>
      <c r="E20" s="5">
        <f>IFERROR(INDEX('[1]Master data'!$B$2:$EF$1000,MATCH($B20,'[1]Master data'!$A$2:$A$1000,0),MATCH(E$1,'[1]Master data'!$B$1:$EF$1,0)),"")</f>
        <v>3750000</v>
      </c>
      <c r="F20" s="7">
        <f>IFERROR(INDEX('[1]Master data'!$B$2:$EF$1000,MATCH($B20,'[1]Master data'!$A$2:$A$1000,0),MATCH(F$1,'[1]Master data'!$B$1:$EF$1,0)),"")</f>
        <v>39340.733237547509</v>
      </c>
      <c r="G20" s="7">
        <f>IFERROR(INDEX('[1]Master data'!$B$2:$EF$1000,MATCH($B20,'[1]Master data'!$A$2:$A$1000,0),MATCH(G$1,'[1]Master data'!$B$1:$EF$1,0)),"")</f>
        <v>6093.1339134479776</v>
      </c>
      <c r="H20" s="7">
        <f>IFERROR(INDEX('[1]Master data'!$B$2:$EF$1000,MATCH($B20,'[1]Master data'!$A$2:$A$1000,0),MATCH(H$1,'[1]Master data'!$B$1:$EF$1,0)),"")</f>
        <v>2112.5132616401861</v>
      </c>
      <c r="I20" s="7">
        <f>IFERROR(INDEX('[1]Master data'!$B$2:$EF$1000,MATCH($B20,'[1]Master data'!$A$2:$A$1000,0),MATCH(I$1,'[1]Master data'!$B$1:$EF$1,0)),"")</f>
        <v>-1075</v>
      </c>
      <c r="J20" s="7">
        <f>IFERROR(INDEX('[1]Master data'!$B$2:$EF$1000,MATCH($B20,'[1]Master data'!$A$2:$A$1000,0),MATCH(J$1,'[1]Master data'!$B$1:$EF$1,0)),"")</f>
        <v>893.28788043082977</v>
      </c>
      <c r="K20" s="7">
        <f>IFERROR(INDEX('[1]Master data'!$B$2:$EF$1000,MATCH($B20,'[1]Master data'!$A$2:$A$1000,0),MATCH(K$1,'[1]Master data'!$B$1:$EF$1,0)),"")</f>
        <v>796.37994092575741</v>
      </c>
      <c r="L20" s="7">
        <f>IFERROR(INDEX('[1]Master data'!$B$2:$EF$1000,MATCH($B20,'[1]Master data'!$A$2:$A$1000,0),MATCH(L$1,'[1]Master data'!$B$1:$EF$1,0)),"")</f>
        <v>48161.048233992253</v>
      </c>
      <c r="M20" s="33">
        <f>IFERROR(INDEX('[1]Master data'!$B$2:$EF$1000,MATCH($B20,'[1]Master data'!$A$2:$A$1000,0),MATCH(M$1,'[1]Master data'!$B$1:$EF$1,0)),"")</f>
        <v>2.8429461957312674E-3</v>
      </c>
      <c r="N20" s="7">
        <f>IFERROR(INDEX('[1]Master data'!$B$2:$EF$1000,MATCH($B20,'[1]Master data'!$A$2:$A$1000,0),MATCH(N$1,'[1]Master data'!$B$1:$EF$1,0)),"")</f>
        <v>37500</v>
      </c>
      <c r="O20" s="7">
        <f>IFERROR(INDEX('[1]Master data'!$B$2:$EF$1000,MATCH($B20,'[1]Master data'!$A$2:$A$1000,0),MATCH(O$1,'[1]Master data'!$B$1:$EF$1,0)),"")</f>
        <v>3787500</v>
      </c>
      <c r="P20" s="7">
        <f>IFERROR(INDEX('[1]Master data'!$B$2:$EF$1000,MATCH($B20,'[1]Master data'!$A$2:$A$1000,0),MATCH(P$1,'[1]Master data'!$B$1:$EF$1,0)),"")</f>
        <v>10661.048233992253</v>
      </c>
      <c r="Q20" s="30">
        <f>IFERROR(INDEX('[1]Master data'!$B$2:$EF$1000,MATCH($B20,'[1]Master data'!$A$2:$A$1000,0),MATCH(Q$1,'[1]Master data'!$B$1:$EF$1,0)),"")</f>
        <v>2.8429461957312674E-3</v>
      </c>
    </row>
    <row r="21" spans="1:17" x14ac:dyDescent="0.3">
      <c r="A21">
        <f t="shared" si="0"/>
        <v>19</v>
      </c>
      <c r="B21" t="str">
        <f>IF('[1]Master data'!A21="","",'[1]Master data'!A21)</f>
        <v>Pablo Hernandez Dominguez</v>
      </c>
      <c r="C21" t="str">
        <f>IFERROR(INDEX('[1]Master data'!$B$2:$EF$1000,MATCH($B21,'[1]Master data'!$A$2:$A$1000,0),MATCH(C$1,'[1]Master data'!$B$1:$EF$1,0)),"")</f>
        <v>Leeds United</v>
      </c>
      <c r="D21" t="str">
        <f>IFERROR(INDEX('[1]Master data'!$B$2:$EF$1000,MATCH($B21,'[1]Master data'!$A$2:$A$1000,0),MATCH(D$1,'[1]Master data'!$B$1:$EF$1,0)),"")</f>
        <v>Midfield</v>
      </c>
      <c r="E21" s="5">
        <f>IFERROR(INDEX('[1]Master data'!$B$2:$EF$1000,MATCH($B21,'[1]Master data'!$A$2:$A$1000,0),MATCH(E$1,'[1]Master data'!$B$1:$EF$1,0)),"")</f>
        <v>3488000</v>
      </c>
      <c r="F21" s="7">
        <f>IFERROR(INDEX('[1]Master data'!$B$2:$EF$1000,MATCH($B21,'[1]Master data'!$A$2:$A$1000,0),MATCH(F$1,'[1]Master data'!$B$1:$EF$1,0)),"")</f>
        <v>-5000</v>
      </c>
      <c r="G21" s="7">
        <f>IFERROR(INDEX('[1]Master data'!$B$2:$EF$1000,MATCH($B21,'[1]Master data'!$A$2:$A$1000,0),MATCH(G$1,'[1]Master data'!$B$1:$EF$1,0)),"")</f>
        <v>0</v>
      </c>
      <c r="H21" s="7">
        <f>IFERROR(INDEX('[1]Master data'!$B$2:$EF$1000,MATCH($B21,'[1]Master data'!$A$2:$A$1000,0),MATCH(H$1,'[1]Master data'!$B$1:$EF$1,0)),"")</f>
        <v>0</v>
      </c>
      <c r="I21" s="7">
        <f>IFERROR(INDEX('[1]Master data'!$B$2:$EF$1000,MATCH($B21,'[1]Master data'!$A$2:$A$1000,0),MATCH(I$1,'[1]Master data'!$B$1:$EF$1,0)),"")</f>
        <v>0</v>
      </c>
      <c r="J21" s="7">
        <f>IFERROR(INDEX('[1]Master data'!$B$2:$EF$1000,MATCH($B21,'[1]Master data'!$A$2:$A$1000,0),MATCH(J$1,'[1]Master data'!$B$1:$EF$1,0)),"")</f>
        <v>0</v>
      </c>
      <c r="K21" s="7">
        <f>IFERROR(INDEX('[1]Master data'!$B$2:$EF$1000,MATCH($B21,'[1]Master data'!$A$2:$A$1000,0),MATCH(K$1,'[1]Master data'!$B$1:$EF$1,0)),"")</f>
        <v>0</v>
      </c>
      <c r="L21" s="7">
        <f>IFERROR(INDEX('[1]Master data'!$B$2:$EF$1000,MATCH($B21,'[1]Master data'!$A$2:$A$1000,0),MATCH(L$1,'[1]Master data'!$B$1:$EF$1,0)),"")</f>
        <v>-5000</v>
      </c>
      <c r="M21" s="33">
        <f>IFERROR(INDEX('[1]Master data'!$B$2:$EF$1000,MATCH($B21,'[1]Master data'!$A$2:$A$1000,0),MATCH(M$1,'[1]Master data'!$B$1:$EF$1,0)),"")</f>
        <v>-1.143348623853211E-2</v>
      </c>
      <c r="N21" s="7">
        <f>IFERROR(INDEX('[1]Master data'!$B$2:$EF$1000,MATCH($B21,'[1]Master data'!$A$2:$A$1000,0),MATCH(N$1,'[1]Master data'!$B$1:$EF$1,0)),"")</f>
        <v>34880</v>
      </c>
      <c r="O21" s="7">
        <f>IFERROR(INDEX('[1]Master data'!$B$2:$EF$1000,MATCH($B21,'[1]Master data'!$A$2:$A$1000,0),MATCH(O$1,'[1]Master data'!$B$1:$EF$1,0)),"")</f>
        <v>3522880</v>
      </c>
      <c r="P21" s="7">
        <f>IFERROR(INDEX('[1]Master data'!$B$2:$EF$1000,MATCH($B21,'[1]Master data'!$A$2:$A$1000,0),MATCH(P$1,'[1]Master data'!$B$1:$EF$1,0)),"")</f>
        <v>-39880</v>
      </c>
      <c r="Q21" s="30">
        <f>IFERROR(INDEX('[1]Master data'!$B$2:$EF$1000,MATCH($B21,'[1]Master data'!$A$2:$A$1000,0),MATCH(Q$1,'[1]Master data'!$B$1:$EF$1,0)),"")</f>
        <v>-1.143348623853211E-2</v>
      </c>
    </row>
    <row r="22" spans="1:17" x14ac:dyDescent="0.3">
      <c r="A22">
        <f t="shared" si="0"/>
        <v>20</v>
      </c>
      <c r="B22" t="str">
        <f>IF('[1]Master data'!A22="","",'[1]Master data'!A22)</f>
        <v>Anthony Knockaert</v>
      </c>
      <c r="C22" t="str">
        <f>IFERROR(INDEX('[1]Master data'!$B$2:$EF$1000,MATCH($B22,'[1]Master data'!$A$2:$A$1000,0),MATCH(C$1,'[1]Master data'!$B$1:$EF$1,0)),"")</f>
        <v>Fulham</v>
      </c>
      <c r="D22" t="str">
        <f>IFERROR(INDEX('[1]Master data'!$B$2:$EF$1000,MATCH($B22,'[1]Master data'!$A$2:$A$1000,0),MATCH(D$1,'[1]Master data'!$B$1:$EF$1,0)),"")</f>
        <v>Striker</v>
      </c>
      <c r="E22" s="5">
        <f>IFERROR(INDEX('[1]Master data'!$B$2:$EF$1000,MATCH($B22,'[1]Master data'!$A$2:$A$1000,0),MATCH(E$1,'[1]Master data'!$B$1:$EF$1,0)),"")</f>
        <v>2450000</v>
      </c>
      <c r="F22" s="7">
        <f>IFERROR(INDEX('[1]Master data'!$B$2:$EF$1000,MATCH($B22,'[1]Master data'!$A$2:$A$1000,0),MATCH(F$1,'[1]Master data'!$B$1:$EF$1,0)),"")</f>
        <v>-5000</v>
      </c>
      <c r="G22" s="7">
        <f>IFERROR(INDEX('[1]Master data'!$B$2:$EF$1000,MATCH($B22,'[1]Master data'!$A$2:$A$1000,0),MATCH(G$1,'[1]Master data'!$B$1:$EF$1,0)),"")</f>
        <v>0</v>
      </c>
      <c r="H22" s="7">
        <f>IFERROR(INDEX('[1]Master data'!$B$2:$EF$1000,MATCH($B22,'[1]Master data'!$A$2:$A$1000,0),MATCH(H$1,'[1]Master data'!$B$1:$EF$1,0)),"")</f>
        <v>0</v>
      </c>
      <c r="I22" s="7">
        <f>IFERROR(INDEX('[1]Master data'!$B$2:$EF$1000,MATCH($B22,'[1]Master data'!$A$2:$A$1000,0),MATCH(I$1,'[1]Master data'!$B$1:$EF$1,0)),"")</f>
        <v>0</v>
      </c>
      <c r="J22" s="7">
        <f>IFERROR(INDEX('[1]Master data'!$B$2:$EF$1000,MATCH($B22,'[1]Master data'!$A$2:$A$1000,0),MATCH(J$1,'[1]Master data'!$B$1:$EF$1,0)),"")</f>
        <v>0</v>
      </c>
      <c r="K22" s="7">
        <f>IFERROR(INDEX('[1]Master data'!$B$2:$EF$1000,MATCH($B22,'[1]Master data'!$A$2:$A$1000,0),MATCH(K$1,'[1]Master data'!$B$1:$EF$1,0)),"")</f>
        <v>0</v>
      </c>
      <c r="L22" s="7">
        <f>IFERROR(INDEX('[1]Master data'!$B$2:$EF$1000,MATCH($B22,'[1]Master data'!$A$2:$A$1000,0),MATCH(L$1,'[1]Master data'!$B$1:$EF$1,0)),"")</f>
        <v>-5000</v>
      </c>
      <c r="M22" s="33">
        <f>IFERROR(INDEX('[1]Master data'!$B$2:$EF$1000,MATCH($B22,'[1]Master data'!$A$2:$A$1000,0),MATCH(M$1,'[1]Master data'!$B$1:$EF$1,0)),"")</f>
        <v>-1.2040816326530613E-2</v>
      </c>
      <c r="N22" s="7">
        <f>IFERROR(INDEX('[1]Master data'!$B$2:$EF$1000,MATCH($B22,'[1]Master data'!$A$2:$A$1000,0),MATCH(N$1,'[1]Master data'!$B$1:$EF$1,0)),"")</f>
        <v>24500</v>
      </c>
      <c r="O22" s="7">
        <f>IFERROR(INDEX('[1]Master data'!$B$2:$EF$1000,MATCH($B22,'[1]Master data'!$A$2:$A$1000,0),MATCH(O$1,'[1]Master data'!$B$1:$EF$1,0)),"")</f>
        <v>2474500</v>
      </c>
      <c r="P22" s="7">
        <f>IFERROR(INDEX('[1]Master data'!$B$2:$EF$1000,MATCH($B22,'[1]Master data'!$A$2:$A$1000,0),MATCH(P$1,'[1]Master data'!$B$1:$EF$1,0)),"")</f>
        <v>-29500</v>
      </c>
      <c r="Q22" s="30">
        <f>IFERROR(INDEX('[1]Master data'!$B$2:$EF$1000,MATCH($B22,'[1]Master data'!$A$2:$A$1000,0),MATCH(Q$1,'[1]Master data'!$B$1:$EF$1,0)),"")</f>
        <v>-1.2040816326530613E-2</v>
      </c>
    </row>
    <row r="23" spans="1:17" x14ac:dyDescent="0.3">
      <c r="A23">
        <f t="shared" si="0"/>
        <v>21</v>
      </c>
      <c r="B23" t="str">
        <f>IF('[1]Master data'!A23="","",'[1]Master data'!A23)</f>
        <v>John Lundstram</v>
      </c>
      <c r="C23" t="str">
        <f>IFERROR(INDEX('[1]Master data'!$B$2:$EF$1000,MATCH($B23,'[1]Master data'!$A$2:$A$1000,0),MATCH(C$1,'[1]Master data'!$B$1:$EF$1,0)),"")</f>
        <v>Sheffield United</v>
      </c>
      <c r="D23" t="str">
        <f>IFERROR(INDEX('[1]Master data'!$B$2:$EF$1000,MATCH($B23,'[1]Master data'!$A$2:$A$1000,0),MATCH(D$1,'[1]Master data'!$B$1:$EF$1,0)),"")</f>
        <v>Midfield</v>
      </c>
      <c r="E23" s="5">
        <f>IFERROR(INDEX('[1]Master data'!$B$2:$EF$1000,MATCH($B23,'[1]Master data'!$A$2:$A$1000,0),MATCH(E$1,'[1]Master data'!$B$1:$EF$1,0)),"")</f>
        <v>3010000</v>
      </c>
      <c r="F23" s="7">
        <f>IFERROR(INDEX('[1]Master data'!$B$2:$EF$1000,MATCH($B23,'[1]Master data'!$A$2:$A$1000,0),MATCH(F$1,'[1]Master data'!$B$1:$EF$1,0)),"")</f>
        <v>9356.0714285714275</v>
      </c>
      <c r="G23" s="7">
        <f>IFERROR(INDEX('[1]Master data'!$B$2:$EF$1000,MATCH($B23,'[1]Master data'!$A$2:$A$1000,0),MATCH(G$1,'[1]Master data'!$B$1:$EF$1,0)),"")</f>
        <v>4620.4387755102034</v>
      </c>
      <c r="H23" s="7">
        <f>IFERROR(INDEX('[1]Master data'!$B$2:$EF$1000,MATCH($B23,'[1]Master data'!$A$2:$A$1000,0),MATCH(H$1,'[1]Master data'!$B$1:$EF$1,0)),"")</f>
        <v>-3460.1224489795923</v>
      </c>
      <c r="I23" s="7">
        <f>IFERROR(INDEX('[1]Master data'!$B$2:$EF$1000,MATCH($B23,'[1]Master data'!$A$2:$A$1000,0),MATCH(I$1,'[1]Master data'!$B$1:$EF$1,0)),"")</f>
        <v>-1662.5</v>
      </c>
      <c r="J23" s="7">
        <f>IFERROR(INDEX('[1]Master data'!$B$2:$EF$1000,MATCH($B23,'[1]Master data'!$A$2:$A$1000,0),MATCH(J$1,'[1]Master data'!$B$1:$EF$1,0)),"")</f>
        <v>-339.37818877551035</v>
      </c>
      <c r="K23" s="7">
        <f>IFERROR(INDEX('[1]Master data'!$B$2:$EF$1000,MATCH($B23,'[1]Master data'!$A$2:$A$1000,0),MATCH(K$1,'[1]Master data'!$B$1:$EF$1,0)),"")</f>
        <v>-340.65474482662074</v>
      </c>
      <c r="L23" s="7">
        <f>IFERROR(INDEX('[1]Master data'!$B$2:$EF$1000,MATCH($B23,'[1]Master data'!$A$2:$A$1000,0),MATCH(L$1,'[1]Master data'!$B$1:$EF$1,0)),"")</f>
        <v>8173.8548214999064</v>
      </c>
      <c r="M23" s="33">
        <f>IFERROR(INDEX('[1]Master data'!$B$2:$EF$1000,MATCH($B23,'[1]Master data'!$A$2:$A$1000,0),MATCH(M$1,'[1]Master data'!$B$1:$EF$1,0)),"")</f>
        <v>-7.2844336141196326E-3</v>
      </c>
      <c r="N23" s="7">
        <f>IFERROR(INDEX('[1]Master data'!$B$2:$EF$1000,MATCH($B23,'[1]Master data'!$A$2:$A$1000,0),MATCH(N$1,'[1]Master data'!$B$1:$EF$1,0)),"")</f>
        <v>30100</v>
      </c>
      <c r="O23" s="7">
        <f>IFERROR(INDEX('[1]Master data'!$B$2:$EF$1000,MATCH($B23,'[1]Master data'!$A$2:$A$1000,0),MATCH(O$1,'[1]Master data'!$B$1:$EF$1,0)),"")</f>
        <v>3040100</v>
      </c>
      <c r="P23" s="7">
        <f>IFERROR(INDEX('[1]Master data'!$B$2:$EF$1000,MATCH($B23,'[1]Master data'!$A$2:$A$1000,0),MATCH(P$1,'[1]Master data'!$B$1:$EF$1,0)),"")</f>
        <v>-21926.145178500094</v>
      </c>
      <c r="Q23" s="30">
        <f>IFERROR(INDEX('[1]Master data'!$B$2:$EF$1000,MATCH($B23,'[1]Master data'!$A$2:$A$1000,0),MATCH(Q$1,'[1]Master data'!$B$1:$EF$1,0)),"")</f>
        <v>-7.2844336141196326E-3</v>
      </c>
    </row>
    <row r="24" spans="1:17" x14ac:dyDescent="0.3">
      <c r="A24">
        <f t="shared" si="0"/>
        <v>22</v>
      </c>
      <c r="B24" t="str">
        <f>IF('[1]Master data'!A24="","",'[1]Master data'!A24)</f>
        <v>Oliver Norwood</v>
      </c>
      <c r="C24" t="str">
        <f>IFERROR(INDEX('[1]Master data'!$B$2:$EF$1000,MATCH($B24,'[1]Master data'!$A$2:$A$1000,0),MATCH(C$1,'[1]Master data'!$B$1:$EF$1,0)),"")</f>
        <v>Sheffield United</v>
      </c>
      <c r="D24" t="str">
        <f>IFERROR(INDEX('[1]Master data'!$B$2:$EF$1000,MATCH($B24,'[1]Master data'!$A$2:$A$1000,0),MATCH(D$1,'[1]Master data'!$B$1:$EF$1,0)),"")</f>
        <v>Midfield</v>
      </c>
      <c r="E24" s="5">
        <f>IFERROR(INDEX('[1]Master data'!$B$2:$EF$1000,MATCH($B24,'[1]Master data'!$A$2:$A$1000,0),MATCH(E$1,'[1]Master data'!$B$1:$EF$1,0)),"")</f>
        <v>2968000</v>
      </c>
      <c r="F24" s="7">
        <f>IFERROR(INDEX('[1]Master data'!$B$2:$EF$1000,MATCH($B24,'[1]Master data'!$A$2:$A$1000,0),MATCH(F$1,'[1]Master data'!$B$1:$EF$1,0)),"")</f>
        <v>-5872.5</v>
      </c>
      <c r="G24" s="7">
        <f>IFERROR(INDEX('[1]Master data'!$B$2:$EF$1000,MATCH($B24,'[1]Master data'!$A$2:$A$1000,0),MATCH(G$1,'[1]Master data'!$B$1:$EF$1,0)),"")</f>
        <v>3548.4999999999991</v>
      </c>
      <c r="H24" s="7">
        <f>IFERROR(INDEX('[1]Master data'!$B$2:$EF$1000,MATCH($B24,'[1]Master data'!$A$2:$A$1000,0),MATCH(H$1,'[1]Master data'!$B$1:$EF$1,0)),"")</f>
        <v>-2929</v>
      </c>
      <c r="I24" s="7">
        <f>IFERROR(INDEX('[1]Master data'!$B$2:$EF$1000,MATCH($B24,'[1]Master data'!$A$2:$A$1000,0),MATCH(I$1,'[1]Master data'!$B$1:$EF$1,0)),"")</f>
        <v>-625</v>
      </c>
      <c r="J24" s="7">
        <f>IFERROR(INDEX('[1]Master data'!$B$2:$EF$1000,MATCH($B24,'[1]Master data'!$A$2:$A$1000,0),MATCH(J$1,'[1]Master data'!$B$1:$EF$1,0)),"")</f>
        <v>-393.90625000000011</v>
      </c>
      <c r="K24" s="7">
        <f>IFERROR(INDEX('[1]Master data'!$B$2:$EF$1000,MATCH($B24,'[1]Master data'!$A$2:$A$1000,0),MATCH(K$1,'[1]Master data'!$B$1:$EF$1,0)),"")</f>
        <v>-339.53867339804924</v>
      </c>
      <c r="L24" s="7">
        <f>IFERROR(INDEX('[1]Master data'!$B$2:$EF$1000,MATCH($B24,'[1]Master data'!$A$2:$A$1000,0),MATCH(L$1,'[1]Master data'!$B$1:$EF$1,0)),"")</f>
        <v>-6611.4449233980504</v>
      </c>
      <c r="M24" s="33">
        <f>IFERROR(INDEX('[1]Master data'!$B$2:$EF$1000,MATCH($B24,'[1]Master data'!$A$2:$A$1000,0),MATCH(M$1,'[1]Master data'!$B$1:$EF$1,0)),"")</f>
        <v>-1.2227575782816054E-2</v>
      </c>
      <c r="N24" s="7">
        <f>IFERROR(INDEX('[1]Master data'!$B$2:$EF$1000,MATCH($B24,'[1]Master data'!$A$2:$A$1000,0),MATCH(N$1,'[1]Master data'!$B$1:$EF$1,0)),"")</f>
        <v>29680</v>
      </c>
      <c r="O24" s="7">
        <f>IFERROR(INDEX('[1]Master data'!$B$2:$EF$1000,MATCH($B24,'[1]Master data'!$A$2:$A$1000,0),MATCH(O$1,'[1]Master data'!$B$1:$EF$1,0)),"")</f>
        <v>2997680</v>
      </c>
      <c r="P24" s="7">
        <f>IFERROR(INDEX('[1]Master data'!$B$2:$EF$1000,MATCH($B24,'[1]Master data'!$A$2:$A$1000,0),MATCH(P$1,'[1]Master data'!$B$1:$EF$1,0)),"")</f>
        <v>-36291.444923398049</v>
      </c>
      <c r="Q24" s="30">
        <f>IFERROR(INDEX('[1]Master data'!$B$2:$EF$1000,MATCH($B24,'[1]Master data'!$A$2:$A$1000,0),MATCH(Q$1,'[1]Master data'!$B$1:$EF$1,0)),"")</f>
        <v>-1.2227575782816054E-2</v>
      </c>
    </row>
    <row r="25" spans="1:17" x14ac:dyDescent="0.3">
      <c r="A25">
        <f t="shared" si="0"/>
        <v>23</v>
      </c>
      <c r="B25" t="str">
        <f>IF('[1]Master data'!A25="","",'[1]Master data'!A25)</f>
        <v>Pablo Fornals</v>
      </c>
      <c r="C25" t="str">
        <f>IFERROR(INDEX('[1]Master data'!$B$2:$EF$1000,MATCH($B25,'[1]Master data'!$A$2:$A$1000,0),MATCH(C$1,'[1]Master data'!$B$1:$EF$1,0)),"")</f>
        <v>West Ham</v>
      </c>
      <c r="D25" t="str">
        <f>IFERROR(INDEX('[1]Master data'!$B$2:$EF$1000,MATCH($B25,'[1]Master data'!$A$2:$A$1000,0),MATCH(D$1,'[1]Master data'!$B$1:$EF$1,0)),"")</f>
        <v>Midfield</v>
      </c>
      <c r="E25" s="5">
        <f>IFERROR(INDEX('[1]Master data'!$B$2:$EF$1000,MATCH($B25,'[1]Master data'!$A$2:$A$1000,0),MATCH(E$1,'[1]Master data'!$B$1:$EF$1,0)),"")</f>
        <v>4230000</v>
      </c>
      <c r="F25" s="7">
        <f>IFERROR(INDEX('[1]Master data'!$B$2:$EF$1000,MATCH($B25,'[1]Master data'!$A$2:$A$1000,0),MATCH(F$1,'[1]Master data'!$B$1:$EF$1,0)),"")</f>
        <v>-4148.9275362318858</v>
      </c>
      <c r="G25" s="7">
        <f>IFERROR(INDEX('[1]Master data'!$B$2:$EF$1000,MATCH($B25,'[1]Master data'!$A$2:$A$1000,0),MATCH(G$1,'[1]Master data'!$B$1:$EF$1,0)),"")</f>
        <v>27878.10144927536</v>
      </c>
      <c r="H25" s="7">
        <f>IFERROR(INDEX('[1]Master data'!$B$2:$EF$1000,MATCH($B25,'[1]Master data'!$A$2:$A$1000,0),MATCH(H$1,'[1]Master data'!$B$1:$EF$1,0)),"")</f>
        <v>3463.4782608695646</v>
      </c>
      <c r="I25" s="7">
        <f>IFERROR(INDEX('[1]Master data'!$B$2:$EF$1000,MATCH($B25,'[1]Master data'!$A$2:$A$1000,0),MATCH(I$1,'[1]Master data'!$B$1:$EF$1,0)),"")</f>
        <v>4586.1295289855061</v>
      </c>
      <c r="J25" s="7">
        <f>IFERROR(INDEX('[1]Master data'!$B$2:$EF$1000,MATCH($B25,'[1]Master data'!$A$2:$A$1000,0),MATCH(J$1,'[1]Master data'!$B$1:$EF$1,0)),"")</f>
        <v>2015.295289855072</v>
      </c>
      <c r="K25" s="7">
        <f>IFERROR(INDEX('[1]Master data'!$B$2:$EF$1000,MATCH($B25,'[1]Master data'!$A$2:$A$1000,0),MATCH(K$1,'[1]Master data'!$B$1:$EF$1,0)),"")</f>
        <v>-260.38705454725687</v>
      </c>
      <c r="L25" s="7">
        <f>IFERROR(INDEX('[1]Master data'!$B$2:$EF$1000,MATCH($B25,'[1]Master data'!$A$2:$A$1000,0),MATCH(L$1,'[1]Master data'!$B$1:$EF$1,0)),"")</f>
        <v>33533.689938206357</v>
      </c>
      <c r="M25" s="33">
        <f>IFERROR(INDEX('[1]Master data'!$B$2:$EF$1000,MATCH($B25,'[1]Master data'!$A$2:$A$1000,0),MATCH(M$1,'[1]Master data'!$B$1:$EF$1,0)),"")</f>
        <v>-2.0724137261923506E-3</v>
      </c>
      <c r="N25" s="7">
        <f>IFERROR(INDEX('[1]Master data'!$B$2:$EF$1000,MATCH($B25,'[1]Master data'!$A$2:$A$1000,0),MATCH(N$1,'[1]Master data'!$B$1:$EF$1,0)),"")</f>
        <v>42300</v>
      </c>
      <c r="O25" s="7">
        <f>IFERROR(INDEX('[1]Master data'!$B$2:$EF$1000,MATCH($B25,'[1]Master data'!$A$2:$A$1000,0),MATCH(O$1,'[1]Master data'!$B$1:$EF$1,0)),"")</f>
        <v>4272300</v>
      </c>
      <c r="P25" s="7">
        <f>IFERROR(INDEX('[1]Master data'!$B$2:$EF$1000,MATCH($B25,'[1]Master data'!$A$2:$A$1000,0),MATCH(P$1,'[1]Master data'!$B$1:$EF$1,0)),"")</f>
        <v>-8766.3100617936434</v>
      </c>
      <c r="Q25" s="30">
        <f>IFERROR(INDEX('[1]Master data'!$B$2:$EF$1000,MATCH($B25,'[1]Master data'!$A$2:$A$1000,0),MATCH(Q$1,'[1]Master data'!$B$1:$EF$1,0)),"")</f>
        <v>-2.0724137261923506E-3</v>
      </c>
    </row>
    <row r="26" spans="1:17" x14ac:dyDescent="0.3">
      <c r="A26">
        <f t="shared" si="0"/>
        <v>24</v>
      </c>
      <c r="B26" t="str">
        <f>IF('[1]Master data'!A26="","",'[1]Master data'!A26)</f>
        <v>Karlan Grant</v>
      </c>
      <c r="C26" t="str">
        <f>IFERROR(INDEX('[1]Master data'!$B$2:$EF$1000,MATCH($B26,'[1]Master data'!$A$2:$A$1000,0),MATCH(C$1,'[1]Master data'!$B$1:$EF$1,0)),"")</f>
        <v>West Bromwich</v>
      </c>
      <c r="D26" t="str">
        <f>IFERROR(INDEX('[1]Master data'!$B$2:$EF$1000,MATCH($B26,'[1]Master data'!$A$2:$A$1000,0),MATCH(D$1,'[1]Master data'!$B$1:$EF$1,0)),"")</f>
        <v>Striker</v>
      </c>
      <c r="E26" s="5">
        <f>IFERROR(INDEX('[1]Master data'!$B$2:$EF$1000,MATCH($B26,'[1]Master data'!$A$2:$A$1000,0),MATCH(E$1,'[1]Master data'!$B$1:$EF$1,0)),"")</f>
        <v>2916000</v>
      </c>
      <c r="F26" s="7">
        <f>IFERROR(INDEX('[1]Master data'!$B$2:$EF$1000,MATCH($B26,'[1]Master data'!$A$2:$A$1000,0),MATCH(F$1,'[1]Master data'!$B$1:$EF$1,0)),"")</f>
        <v>-5000</v>
      </c>
      <c r="G26" s="7">
        <f>IFERROR(INDEX('[1]Master data'!$B$2:$EF$1000,MATCH($B26,'[1]Master data'!$A$2:$A$1000,0),MATCH(G$1,'[1]Master data'!$B$1:$EF$1,0)),"")</f>
        <v>0</v>
      </c>
      <c r="H26" s="7">
        <f>IFERROR(INDEX('[1]Master data'!$B$2:$EF$1000,MATCH($B26,'[1]Master data'!$A$2:$A$1000,0),MATCH(H$1,'[1]Master data'!$B$1:$EF$1,0)),"")</f>
        <v>0</v>
      </c>
      <c r="I26" s="7">
        <f>IFERROR(INDEX('[1]Master data'!$B$2:$EF$1000,MATCH($B26,'[1]Master data'!$A$2:$A$1000,0),MATCH(I$1,'[1]Master data'!$B$1:$EF$1,0)),"")</f>
        <v>0</v>
      </c>
      <c r="J26" s="7">
        <f>IFERROR(INDEX('[1]Master data'!$B$2:$EF$1000,MATCH($B26,'[1]Master data'!$A$2:$A$1000,0),MATCH(J$1,'[1]Master data'!$B$1:$EF$1,0)),"")</f>
        <v>0</v>
      </c>
      <c r="K26" s="7">
        <f>IFERROR(INDEX('[1]Master data'!$B$2:$EF$1000,MATCH($B26,'[1]Master data'!$A$2:$A$1000,0),MATCH(K$1,'[1]Master data'!$B$1:$EF$1,0)),"")</f>
        <v>0</v>
      </c>
      <c r="L26" s="7">
        <f>IFERROR(INDEX('[1]Master data'!$B$2:$EF$1000,MATCH($B26,'[1]Master data'!$A$2:$A$1000,0),MATCH(L$1,'[1]Master data'!$B$1:$EF$1,0)),"")</f>
        <v>-5000</v>
      </c>
      <c r="M26" s="33">
        <f>IFERROR(INDEX('[1]Master data'!$B$2:$EF$1000,MATCH($B26,'[1]Master data'!$A$2:$A$1000,0),MATCH(M$1,'[1]Master data'!$B$1:$EF$1,0)),"")</f>
        <v>-1.1714677640603566E-2</v>
      </c>
      <c r="N26" s="7">
        <f>IFERROR(INDEX('[1]Master data'!$B$2:$EF$1000,MATCH($B26,'[1]Master data'!$A$2:$A$1000,0),MATCH(N$1,'[1]Master data'!$B$1:$EF$1,0)),"")</f>
        <v>29160</v>
      </c>
      <c r="O26" s="7">
        <f>IFERROR(INDEX('[1]Master data'!$B$2:$EF$1000,MATCH($B26,'[1]Master data'!$A$2:$A$1000,0),MATCH(O$1,'[1]Master data'!$B$1:$EF$1,0)),"")</f>
        <v>2945160</v>
      </c>
      <c r="P26" s="7">
        <f>IFERROR(INDEX('[1]Master data'!$B$2:$EF$1000,MATCH($B26,'[1]Master data'!$A$2:$A$1000,0),MATCH(P$1,'[1]Master data'!$B$1:$EF$1,0)),"")</f>
        <v>-34160</v>
      </c>
      <c r="Q26" s="30">
        <f>IFERROR(INDEX('[1]Master data'!$B$2:$EF$1000,MATCH($B26,'[1]Master data'!$A$2:$A$1000,0),MATCH(Q$1,'[1]Master data'!$B$1:$EF$1,0)),"")</f>
        <v>-1.1714677640603566E-2</v>
      </c>
    </row>
    <row r="27" spans="1:17" x14ac:dyDescent="0.3">
      <c r="A27">
        <f t="shared" si="0"/>
        <v>25</v>
      </c>
      <c r="B27" t="str">
        <f>IF('[1]Master data'!A27="","",'[1]Master data'!A27)</f>
        <v>Nick Pope</v>
      </c>
      <c r="C27" t="str">
        <f>IFERROR(INDEX('[1]Master data'!$B$2:$EF$1000,MATCH($B27,'[1]Master data'!$A$2:$A$1000,0),MATCH(C$1,'[1]Master data'!$B$1:$EF$1,0)),"")</f>
        <v>Burnley</v>
      </c>
      <c r="D27" t="str">
        <f>IFERROR(INDEX('[1]Master data'!$B$2:$EF$1000,MATCH($B27,'[1]Master data'!$A$2:$A$1000,0),MATCH(D$1,'[1]Master data'!$B$1:$EF$1,0)),"")</f>
        <v>Goalkeeper</v>
      </c>
      <c r="E27" s="5">
        <f>IFERROR(INDEX('[1]Master data'!$B$2:$EF$1000,MATCH($B27,'[1]Master data'!$A$2:$A$1000,0),MATCH(E$1,'[1]Master data'!$B$1:$EF$1,0)),"")</f>
        <v>4550000</v>
      </c>
      <c r="F27" s="7">
        <f>IFERROR(INDEX('[1]Master data'!$B$2:$EF$1000,MATCH($B27,'[1]Master data'!$A$2:$A$1000,0),MATCH(F$1,'[1]Master data'!$B$1:$EF$1,0)),"")</f>
        <v>84916.277378671221</v>
      </c>
      <c r="G27" s="7">
        <f>IFERROR(INDEX('[1]Master data'!$B$2:$EF$1000,MATCH($B27,'[1]Master data'!$A$2:$A$1000,0),MATCH(G$1,'[1]Master data'!$B$1:$EF$1,0)),"")</f>
        <v>18888.234874003392</v>
      </c>
      <c r="H27" s="7">
        <f>IFERROR(INDEX('[1]Master data'!$B$2:$EF$1000,MATCH($B27,'[1]Master data'!$A$2:$A$1000,0),MATCH(H$1,'[1]Master data'!$B$1:$EF$1,0)),"")</f>
        <v>8741.8889856914429</v>
      </c>
      <c r="I27" s="7">
        <f>IFERROR(INDEX('[1]Master data'!$B$2:$EF$1000,MATCH($B27,'[1]Master data'!$A$2:$A$1000,0),MATCH(I$1,'[1]Master data'!$B$1:$EF$1,0)),"")</f>
        <v>-75</v>
      </c>
      <c r="J27" s="7">
        <f>IFERROR(INDEX('[1]Master data'!$B$2:$EF$1000,MATCH($B27,'[1]Master data'!$A$2:$A$1000,0),MATCH(J$1,'[1]Master data'!$B$1:$EF$1,0)),"")</f>
        <v>2463.8029892286213</v>
      </c>
      <c r="K27" s="7">
        <f>IFERROR(INDEX('[1]Master data'!$B$2:$EF$1000,MATCH($B27,'[1]Master data'!$A$2:$A$1000,0),MATCH(K$1,'[1]Master data'!$B$1:$EF$1,0)),"")</f>
        <v>1443.8210119528824</v>
      </c>
      <c r="L27" s="7">
        <f>IFERROR(INDEX('[1]Master data'!$B$2:$EF$1000,MATCH($B27,'[1]Master data'!$A$2:$A$1000,0),MATCH(L$1,'[1]Master data'!$B$1:$EF$1,0)),"")</f>
        <v>116379.02523954757</v>
      </c>
      <c r="M27" s="33">
        <f>IFERROR(INDEX('[1]Master data'!$B$2:$EF$1000,MATCH($B27,'[1]Master data'!$A$2:$A$1000,0),MATCH(M$1,'[1]Master data'!$B$1:$EF$1,0)),"")</f>
        <v>1.557780774495551E-2</v>
      </c>
      <c r="N27" s="7">
        <f>IFERROR(INDEX('[1]Master data'!$B$2:$EF$1000,MATCH($B27,'[1]Master data'!$A$2:$A$1000,0),MATCH(N$1,'[1]Master data'!$B$1:$EF$1,0)),"")</f>
        <v>45500</v>
      </c>
      <c r="O27" s="7">
        <f>IFERROR(INDEX('[1]Master data'!$B$2:$EF$1000,MATCH($B27,'[1]Master data'!$A$2:$A$1000,0),MATCH(O$1,'[1]Master data'!$B$1:$EF$1,0)),"")</f>
        <v>4595500</v>
      </c>
      <c r="P27" s="7">
        <f>IFERROR(INDEX('[1]Master data'!$B$2:$EF$1000,MATCH($B27,'[1]Master data'!$A$2:$A$1000,0),MATCH(P$1,'[1]Master data'!$B$1:$EF$1,0)),"")</f>
        <v>70879.025239547569</v>
      </c>
      <c r="Q27" s="30">
        <f>IFERROR(INDEX('[1]Master data'!$B$2:$EF$1000,MATCH($B27,'[1]Master data'!$A$2:$A$1000,0),MATCH(Q$1,'[1]Master data'!$B$1:$EF$1,0)),"")</f>
        <v>1.557780774495551E-2</v>
      </c>
    </row>
    <row r="28" spans="1:17" x14ac:dyDescent="0.3">
      <c r="A28">
        <f t="shared" si="0"/>
        <v>26</v>
      </c>
      <c r="B28" t="str">
        <f>IF('[1]Master data'!A28="","",'[1]Master data'!A28)</f>
        <v>Josh Brownhill</v>
      </c>
      <c r="C28" t="str">
        <f>IFERROR(INDEX('[1]Master data'!$B$2:$EF$1000,MATCH($B28,'[1]Master data'!$A$2:$A$1000,0),MATCH(C$1,'[1]Master data'!$B$1:$EF$1,0)),"")</f>
        <v>Burnley</v>
      </c>
      <c r="D28" t="str">
        <f>IFERROR(INDEX('[1]Master data'!$B$2:$EF$1000,MATCH($B28,'[1]Master data'!$A$2:$A$1000,0),MATCH(D$1,'[1]Master data'!$B$1:$EF$1,0)),"")</f>
        <v>Midfield</v>
      </c>
      <c r="E28" s="5">
        <f>IFERROR(INDEX('[1]Master data'!$B$2:$EF$1000,MATCH($B28,'[1]Master data'!$A$2:$A$1000,0),MATCH(E$1,'[1]Master data'!$B$1:$EF$1,0)),"")</f>
        <v>2548000</v>
      </c>
      <c r="F28" s="7">
        <f>IFERROR(INDEX('[1]Master data'!$B$2:$EF$1000,MATCH($B28,'[1]Master data'!$A$2:$A$1000,0),MATCH(F$1,'[1]Master data'!$B$1:$EF$1,0)),"")</f>
        <v>26872.677248677239</v>
      </c>
      <c r="G28" s="7">
        <f>IFERROR(INDEX('[1]Master data'!$B$2:$EF$1000,MATCH($B28,'[1]Master data'!$A$2:$A$1000,0),MATCH(G$1,'[1]Master data'!$B$1:$EF$1,0)),"")</f>
        <v>2708.1865079365061</v>
      </c>
      <c r="H28" s="7">
        <f>IFERROR(INDEX('[1]Master data'!$B$2:$EF$1000,MATCH($B28,'[1]Master data'!$A$2:$A$1000,0),MATCH(H$1,'[1]Master data'!$B$1:$EF$1,0)),"")</f>
        <v>587.57407407407345</v>
      </c>
      <c r="I28" s="7">
        <f>IFERROR(INDEX('[1]Master data'!$B$2:$EF$1000,MATCH($B28,'[1]Master data'!$A$2:$A$1000,0),MATCH(I$1,'[1]Master data'!$B$1:$EF$1,0)),"")</f>
        <v>-1100</v>
      </c>
      <c r="J28" s="7">
        <f>IFERROR(INDEX('[1]Master data'!$B$2:$EF$1000,MATCH($B28,'[1]Master data'!$A$2:$A$1000,0),MATCH(J$1,'[1]Master data'!$B$1:$EF$1,0)),"")</f>
        <v>410.24206349206338</v>
      </c>
      <c r="K28" s="7">
        <f>IFERROR(INDEX('[1]Master data'!$B$2:$EF$1000,MATCH($B28,'[1]Master data'!$A$2:$A$1000,0),MATCH(K$1,'[1]Master data'!$B$1:$EF$1,0)),"")</f>
        <v>412.68588042596787</v>
      </c>
      <c r="L28" s="7">
        <f>IFERROR(INDEX('[1]Master data'!$B$2:$EF$1000,MATCH($B28,'[1]Master data'!$A$2:$A$1000,0),MATCH(L$1,'[1]Master data'!$B$1:$EF$1,0)),"")</f>
        <v>29891.365774605849</v>
      </c>
      <c r="M28" s="33">
        <f>IFERROR(INDEX('[1]Master data'!$B$2:$EF$1000,MATCH($B28,'[1]Master data'!$A$2:$A$1000,0),MATCH(M$1,'[1]Master data'!$B$1:$EF$1,0)),"")</f>
        <v>1.7313052490603802E-3</v>
      </c>
      <c r="N28" s="7">
        <f>IFERROR(INDEX('[1]Master data'!$B$2:$EF$1000,MATCH($B28,'[1]Master data'!$A$2:$A$1000,0),MATCH(N$1,'[1]Master data'!$B$1:$EF$1,0)),"")</f>
        <v>25480</v>
      </c>
      <c r="O28" s="7">
        <f>IFERROR(INDEX('[1]Master data'!$B$2:$EF$1000,MATCH($B28,'[1]Master data'!$A$2:$A$1000,0),MATCH(O$1,'[1]Master data'!$B$1:$EF$1,0)),"")</f>
        <v>2573480</v>
      </c>
      <c r="P28" s="7">
        <f>IFERROR(INDEX('[1]Master data'!$B$2:$EF$1000,MATCH($B28,'[1]Master data'!$A$2:$A$1000,0),MATCH(P$1,'[1]Master data'!$B$1:$EF$1,0)),"")</f>
        <v>4411.3657746058489</v>
      </c>
      <c r="Q28" s="30">
        <f>IFERROR(INDEX('[1]Master data'!$B$2:$EF$1000,MATCH($B28,'[1]Master data'!$A$2:$A$1000,0),MATCH(Q$1,'[1]Master data'!$B$1:$EF$1,0)),"")</f>
        <v>1.7313052490603802E-3</v>
      </c>
    </row>
    <row r="29" spans="1:17" x14ac:dyDescent="0.3">
      <c r="A29">
        <f t="shared" si="0"/>
        <v>27</v>
      </c>
      <c r="B29" t="str">
        <f>IF('[1]Master data'!A29="","",'[1]Master data'!A29)</f>
        <v>Max Thompson</v>
      </c>
      <c r="C29" t="str">
        <f>IFERROR(INDEX('[1]Master data'!$B$2:$EF$1000,MATCH($B29,'[1]Master data'!$A$2:$A$1000,0),MATCH(C$1,'[1]Master data'!$B$1:$EF$1,0)),"")</f>
        <v>Burnley</v>
      </c>
      <c r="D29" t="str">
        <f>IFERROR(INDEX('[1]Master data'!$B$2:$EF$1000,MATCH($B29,'[1]Master data'!$A$2:$A$1000,0),MATCH(D$1,'[1]Master data'!$B$1:$EF$1,0)),"")</f>
        <v>Striker</v>
      </c>
      <c r="E29" s="5">
        <f>IFERROR(INDEX('[1]Master data'!$B$2:$EF$1000,MATCH($B29,'[1]Master data'!$A$2:$A$1000,0),MATCH(E$1,'[1]Master data'!$B$1:$EF$1,0)),"")</f>
        <v>1950000</v>
      </c>
      <c r="F29" s="7">
        <f>IFERROR(INDEX('[1]Master data'!$B$2:$EF$1000,MATCH($B29,'[1]Master data'!$A$2:$A$1000,0),MATCH(F$1,'[1]Master data'!$B$1:$EF$1,0)),"")</f>
        <v>-5000</v>
      </c>
      <c r="G29" s="7">
        <f>IFERROR(INDEX('[1]Master data'!$B$2:$EF$1000,MATCH($B29,'[1]Master data'!$A$2:$A$1000,0),MATCH(G$1,'[1]Master data'!$B$1:$EF$1,0)),"")</f>
        <v>0</v>
      </c>
      <c r="H29" s="7">
        <f>IFERROR(INDEX('[1]Master data'!$B$2:$EF$1000,MATCH($B29,'[1]Master data'!$A$2:$A$1000,0),MATCH(H$1,'[1]Master data'!$B$1:$EF$1,0)),"")</f>
        <v>0</v>
      </c>
      <c r="I29" s="7">
        <f>IFERROR(INDEX('[1]Master data'!$B$2:$EF$1000,MATCH($B29,'[1]Master data'!$A$2:$A$1000,0),MATCH(I$1,'[1]Master data'!$B$1:$EF$1,0)),"")</f>
        <v>0</v>
      </c>
      <c r="J29" s="7">
        <f>IFERROR(INDEX('[1]Master data'!$B$2:$EF$1000,MATCH($B29,'[1]Master data'!$A$2:$A$1000,0),MATCH(J$1,'[1]Master data'!$B$1:$EF$1,0)),"")</f>
        <v>0</v>
      </c>
      <c r="K29" s="7">
        <f>IFERROR(INDEX('[1]Master data'!$B$2:$EF$1000,MATCH($B29,'[1]Master data'!$A$2:$A$1000,0),MATCH(K$1,'[1]Master data'!$B$1:$EF$1,0)),"")</f>
        <v>0</v>
      </c>
      <c r="L29" s="7">
        <f>IFERROR(INDEX('[1]Master data'!$B$2:$EF$1000,MATCH($B29,'[1]Master data'!$A$2:$A$1000,0),MATCH(L$1,'[1]Master data'!$B$1:$EF$1,0)),"")</f>
        <v>-5000</v>
      </c>
      <c r="M29" s="33">
        <f>IFERROR(INDEX('[1]Master data'!$B$2:$EF$1000,MATCH($B29,'[1]Master data'!$A$2:$A$1000,0),MATCH(M$1,'[1]Master data'!$B$1:$EF$1,0)),"")</f>
        <v>-1.2564102564102564E-2</v>
      </c>
      <c r="N29" s="7">
        <f>IFERROR(INDEX('[1]Master data'!$B$2:$EF$1000,MATCH($B29,'[1]Master data'!$A$2:$A$1000,0),MATCH(N$1,'[1]Master data'!$B$1:$EF$1,0)),"")</f>
        <v>19500</v>
      </c>
      <c r="O29" s="7">
        <f>IFERROR(INDEX('[1]Master data'!$B$2:$EF$1000,MATCH($B29,'[1]Master data'!$A$2:$A$1000,0),MATCH(O$1,'[1]Master data'!$B$1:$EF$1,0)),"")</f>
        <v>1969500</v>
      </c>
      <c r="P29" s="7">
        <f>IFERROR(INDEX('[1]Master data'!$B$2:$EF$1000,MATCH($B29,'[1]Master data'!$A$2:$A$1000,0),MATCH(P$1,'[1]Master data'!$B$1:$EF$1,0)),"")</f>
        <v>-24500</v>
      </c>
      <c r="Q29" s="30">
        <f>IFERROR(INDEX('[1]Master data'!$B$2:$EF$1000,MATCH($B29,'[1]Master data'!$A$2:$A$1000,0),MATCH(Q$1,'[1]Master data'!$B$1:$EF$1,0)),"")</f>
        <v>-1.2564102564102564E-2</v>
      </c>
    </row>
    <row r="30" spans="1:17" x14ac:dyDescent="0.3">
      <c r="A30">
        <f t="shared" si="0"/>
        <v>28</v>
      </c>
      <c r="B30" t="str">
        <f>IF('[1]Master data'!A30="","",'[1]Master data'!A30)</f>
        <v>Harry Lewis</v>
      </c>
      <c r="C30" t="str">
        <f>IFERROR(INDEX('[1]Master data'!$B$2:$EF$1000,MATCH($B30,'[1]Master data'!$A$2:$A$1000,0),MATCH(C$1,'[1]Master data'!$B$1:$EF$1,0)),"")</f>
        <v>Southampton</v>
      </c>
      <c r="D30" t="str">
        <f>IFERROR(INDEX('[1]Master data'!$B$2:$EF$1000,MATCH($B30,'[1]Master data'!$A$2:$A$1000,0),MATCH(D$1,'[1]Master data'!$B$1:$EF$1,0)),"")</f>
        <v>Goalkeeper</v>
      </c>
      <c r="E30" s="5">
        <f>IFERROR(INDEX('[1]Master data'!$B$2:$EF$1000,MATCH($B30,'[1]Master data'!$A$2:$A$1000,0),MATCH(E$1,'[1]Master data'!$B$1:$EF$1,0)),"")</f>
        <v>3460000</v>
      </c>
      <c r="F30" s="7">
        <f>IFERROR(INDEX('[1]Master data'!$B$2:$EF$1000,MATCH($B30,'[1]Master data'!$A$2:$A$1000,0),MATCH(F$1,'[1]Master data'!$B$1:$EF$1,0)),"")</f>
        <v>-5000</v>
      </c>
      <c r="G30" s="7">
        <f>IFERROR(INDEX('[1]Master data'!$B$2:$EF$1000,MATCH($B30,'[1]Master data'!$A$2:$A$1000,0),MATCH(G$1,'[1]Master data'!$B$1:$EF$1,0)),"")</f>
        <v>0</v>
      </c>
      <c r="H30" s="7">
        <f>IFERROR(INDEX('[1]Master data'!$B$2:$EF$1000,MATCH($B30,'[1]Master data'!$A$2:$A$1000,0),MATCH(H$1,'[1]Master data'!$B$1:$EF$1,0)),"")</f>
        <v>0</v>
      </c>
      <c r="I30" s="7">
        <f>IFERROR(INDEX('[1]Master data'!$B$2:$EF$1000,MATCH($B30,'[1]Master data'!$A$2:$A$1000,0),MATCH(I$1,'[1]Master data'!$B$1:$EF$1,0)),"")</f>
        <v>0</v>
      </c>
      <c r="J30" s="7">
        <f>IFERROR(INDEX('[1]Master data'!$B$2:$EF$1000,MATCH($B30,'[1]Master data'!$A$2:$A$1000,0),MATCH(J$1,'[1]Master data'!$B$1:$EF$1,0)),"")</f>
        <v>0</v>
      </c>
      <c r="K30" s="7">
        <f>IFERROR(INDEX('[1]Master data'!$B$2:$EF$1000,MATCH($B30,'[1]Master data'!$A$2:$A$1000,0),MATCH(K$1,'[1]Master data'!$B$1:$EF$1,0)),"")</f>
        <v>0</v>
      </c>
      <c r="L30" s="7">
        <f>IFERROR(INDEX('[1]Master data'!$B$2:$EF$1000,MATCH($B30,'[1]Master data'!$A$2:$A$1000,0),MATCH(L$1,'[1]Master data'!$B$1:$EF$1,0)),"")</f>
        <v>-5000</v>
      </c>
      <c r="M30" s="33">
        <f>IFERROR(INDEX('[1]Master data'!$B$2:$EF$1000,MATCH($B30,'[1]Master data'!$A$2:$A$1000,0),MATCH(M$1,'[1]Master data'!$B$1:$EF$1,0)),"")</f>
        <v>-1.1445086705202312E-2</v>
      </c>
      <c r="N30" s="7">
        <f>IFERROR(INDEX('[1]Master data'!$B$2:$EF$1000,MATCH($B30,'[1]Master data'!$A$2:$A$1000,0),MATCH(N$1,'[1]Master data'!$B$1:$EF$1,0)),"")</f>
        <v>34600</v>
      </c>
      <c r="O30" s="7">
        <f>IFERROR(INDEX('[1]Master data'!$B$2:$EF$1000,MATCH($B30,'[1]Master data'!$A$2:$A$1000,0),MATCH(O$1,'[1]Master data'!$B$1:$EF$1,0)),"")</f>
        <v>3494600</v>
      </c>
      <c r="P30" s="7">
        <f>IFERROR(INDEX('[1]Master data'!$B$2:$EF$1000,MATCH($B30,'[1]Master data'!$A$2:$A$1000,0),MATCH(P$1,'[1]Master data'!$B$1:$EF$1,0)),"")</f>
        <v>-39600</v>
      </c>
      <c r="Q30" s="30">
        <f>IFERROR(INDEX('[1]Master data'!$B$2:$EF$1000,MATCH($B30,'[1]Master data'!$A$2:$A$1000,0),MATCH(Q$1,'[1]Master data'!$B$1:$EF$1,0)),"")</f>
        <v>-1.1445086705202312E-2</v>
      </c>
    </row>
    <row r="31" spans="1:17" x14ac:dyDescent="0.3">
      <c r="A31">
        <f t="shared" si="0"/>
        <v>29</v>
      </c>
      <c r="B31" t="str">
        <f>IF('[1]Master data'!A31="","",'[1]Master data'!A31)</f>
        <v>Matthew Pennington</v>
      </c>
      <c r="C31" t="str">
        <f>IFERROR(INDEX('[1]Master data'!$B$2:$EF$1000,MATCH($B31,'[1]Master data'!$A$2:$A$1000,0),MATCH(C$1,'[1]Master data'!$B$1:$EF$1,0)),"")</f>
        <v>Everton</v>
      </c>
      <c r="D31" t="str">
        <f>IFERROR(INDEX('[1]Master data'!$B$2:$EF$1000,MATCH($B31,'[1]Master data'!$A$2:$A$1000,0),MATCH(D$1,'[1]Master data'!$B$1:$EF$1,0)),"")</f>
        <v>Defense</v>
      </c>
      <c r="E31" s="5">
        <f>IFERROR(INDEX('[1]Master data'!$B$2:$EF$1000,MATCH($B31,'[1]Master data'!$A$2:$A$1000,0),MATCH(E$1,'[1]Master data'!$B$1:$EF$1,0)),"")</f>
        <v>1960000</v>
      </c>
      <c r="F31" s="7">
        <f>IFERROR(INDEX('[1]Master data'!$B$2:$EF$1000,MATCH($B31,'[1]Master data'!$A$2:$A$1000,0),MATCH(F$1,'[1]Master data'!$B$1:$EF$1,0)),"")</f>
        <v>-5000</v>
      </c>
      <c r="G31" s="7">
        <f>IFERROR(INDEX('[1]Master data'!$B$2:$EF$1000,MATCH($B31,'[1]Master data'!$A$2:$A$1000,0),MATCH(G$1,'[1]Master data'!$B$1:$EF$1,0)),"")</f>
        <v>0</v>
      </c>
      <c r="H31" s="7">
        <f>IFERROR(INDEX('[1]Master data'!$B$2:$EF$1000,MATCH($B31,'[1]Master data'!$A$2:$A$1000,0),MATCH(H$1,'[1]Master data'!$B$1:$EF$1,0)),"")</f>
        <v>0</v>
      </c>
      <c r="I31" s="7">
        <f>IFERROR(INDEX('[1]Master data'!$B$2:$EF$1000,MATCH($B31,'[1]Master data'!$A$2:$A$1000,0),MATCH(I$1,'[1]Master data'!$B$1:$EF$1,0)),"")</f>
        <v>0</v>
      </c>
      <c r="J31" s="7">
        <f>IFERROR(INDEX('[1]Master data'!$B$2:$EF$1000,MATCH($B31,'[1]Master data'!$A$2:$A$1000,0),MATCH(J$1,'[1]Master data'!$B$1:$EF$1,0)),"")</f>
        <v>0</v>
      </c>
      <c r="K31" s="7">
        <f>IFERROR(INDEX('[1]Master data'!$B$2:$EF$1000,MATCH($B31,'[1]Master data'!$A$2:$A$1000,0),MATCH(K$1,'[1]Master data'!$B$1:$EF$1,0)),"")</f>
        <v>0</v>
      </c>
      <c r="L31" s="7">
        <f>IFERROR(INDEX('[1]Master data'!$B$2:$EF$1000,MATCH($B31,'[1]Master data'!$A$2:$A$1000,0),MATCH(L$1,'[1]Master data'!$B$1:$EF$1,0)),"")</f>
        <v>-5000</v>
      </c>
      <c r="M31" s="33">
        <f>IFERROR(INDEX('[1]Master data'!$B$2:$EF$1000,MATCH($B31,'[1]Master data'!$A$2:$A$1000,0),MATCH(M$1,'[1]Master data'!$B$1:$EF$1,0)),"")</f>
        <v>-1.2551020408163265E-2</v>
      </c>
      <c r="N31" s="7">
        <f>IFERROR(INDEX('[1]Master data'!$B$2:$EF$1000,MATCH($B31,'[1]Master data'!$A$2:$A$1000,0),MATCH(N$1,'[1]Master data'!$B$1:$EF$1,0)),"")</f>
        <v>19600</v>
      </c>
      <c r="O31" s="7">
        <f>IFERROR(INDEX('[1]Master data'!$B$2:$EF$1000,MATCH($B31,'[1]Master data'!$A$2:$A$1000,0),MATCH(O$1,'[1]Master data'!$B$1:$EF$1,0)),"")</f>
        <v>1979600</v>
      </c>
      <c r="P31" s="7">
        <f>IFERROR(INDEX('[1]Master data'!$B$2:$EF$1000,MATCH($B31,'[1]Master data'!$A$2:$A$1000,0),MATCH(P$1,'[1]Master data'!$B$1:$EF$1,0)),"")</f>
        <v>-24600</v>
      </c>
      <c r="Q31" s="30">
        <f>IFERROR(INDEX('[1]Master data'!$B$2:$EF$1000,MATCH($B31,'[1]Master data'!$A$2:$A$1000,0),MATCH(Q$1,'[1]Master data'!$B$1:$EF$1,0)),"")</f>
        <v>-1.2551020408163265E-2</v>
      </c>
    </row>
    <row r="32" spans="1:17" x14ac:dyDescent="0.3">
      <c r="A32">
        <f t="shared" si="0"/>
        <v>30</v>
      </c>
      <c r="B32" t="str">
        <f>IF('[1]Master data'!A32="","",'[1]Master data'!A32)</f>
        <v>Kayne Ramsay</v>
      </c>
      <c r="C32" t="str">
        <f>IFERROR(INDEX('[1]Master data'!$B$2:$EF$1000,MATCH($B32,'[1]Master data'!$A$2:$A$1000,0),MATCH(C$1,'[1]Master data'!$B$1:$EF$1,0)),"")</f>
        <v>Southampton</v>
      </c>
      <c r="D32" t="str">
        <f>IFERROR(INDEX('[1]Master data'!$B$2:$EF$1000,MATCH($B32,'[1]Master data'!$A$2:$A$1000,0),MATCH(D$1,'[1]Master data'!$B$1:$EF$1,0)),"")</f>
        <v>Defense</v>
      </c>
      <c r="E32" s="5">
        <f>IFERROR(INDEX('[1]Master data'!$B$2:$EF$1000,MATCH($B32,'[1]Master data'!$A$2:$A$1000,0),MATCH(E$1,'[1]Master data'!$B$1:$EF$1,0)),"")</f>
        <v>1865000</v>
      </c>
      <c r="F32" s="7">
        <f>IFERROR(INDEX('[1]Master data'!$B$2:$EF$1000,MATCH($B32,'[1]Master data'!$A$2:$A$1000,0),MATCH(F$1,'[1]Master data'!$B$1:$EF$1,0)),"")</f>
        <v>-5000</v>
      </c>
      <c r="G32" s="7">
        <f>IFERROR(INDEX('[1]Master data'!$B$2:$EF$1000,MATCH($B32,'[1]Master data'!$A$2:$A$1000,0),MATCH(G$1,'[1]Master data'!$B$1:$EF$1,0)),"")</f>
        <v>0</v>
      </c>
      <c r="H32" s="7">
        <f>IFERROR(INDEX('[1]Master data'!$B$2:$EF$1000,MATCH($B32,'[1]Master data'!$A$2:$A$1000,0),MATCH(H$1,'[1]Master data'!$B$1:$EF$1,0)),"")</f>
        <v>0</v>
      </c>
      <c r="I32" s="7">
        <f>IFERROR(INDEX('[1]Master data'!$B$2:$EF$1000,MATCH($B32,'[1]Master data'!$A$2:$A$1000,0),MATCH(I$1,'[1]Master data'!$B$1:$EF$1,0)),"")</f>
        <v>0</v>
      </c>
      <c r="J32" s="7">
        <f>IFERROR(INDEX('[1]Master data'!$B$2:$EF$1000,MATCH($B32,'[1]Master data'!$A$2:$A$1000,0),MATCH(J$1,'[1]Master data'!$B$1:$EF$1,0)),"")</f>
        <v>0</v>
      </c>
      <c r="K32" s="7">
        <f>IFERROR(INDEX('[1]Master data'!$B$2:$EF$1000,MATCH($B32,'[1]Master data'!$A$2:$A$1000,0),MATCH(K$1,'[1]Master data'!$B$1:$EF$1,0)),"")</f>
        <v>0</v>
      </c>
      <c r="L32" s="7">
        <f>IFERROR(INDEX('[1]Master data'!$B$2:$EF$1000,MATCH($B32,'[1]Master data'!$A$2:$A$1000,0),MATCH(L$1,'[1]Master data'!$B$1:$EF$1,0)),"")</f>
        <v>-5000</v>
      </c>
      <c r="M32" s="33">
        <f>IFERROR(INDEX('[1]Master data'!$B$2:$EF$1000,MATCH($B32,'[1]Master data'!$A$2:$A$1000,0),MATCH(M$1,'[1]Master data'!$B$1:$EF$1,0)),"")</f>
        <v>-1.2680965147453083E-2</v>
      </c>
      <c r="N32" s="7">
        <f>IFERROR(INDEX('[1]Master data'!$B$2:$EF$1000,MATCH($B32,'[1]Master data'!$A$2:$A$1000,0),MATCH(N$1,'[1]Master data'!$B$1:$EF$1,0)),"")</f>
        <v>18650</v>
      </c>
      <c r="O32" s="7">
        <f>IFERROR(INDEX('[1]Master data'!$B$2:$EF$1000,MATCH($B32,'[1]Master data'!$A$2:$A$1000,0),MATCH(O$1,'[1]Master data'!$B$1:$EF$1,0)),"")</f>
        <v>1883650</v>
      </c>
      <c r="P32" s="7">
        <f>IFERROR(INDEX('[1]Master data'!$B$2:$EF$1000,MATCH($B32,'[1]Master data'!$A$2:$A$1000,0),MATCH(P$1,'[1]Master data'!$B$1:$EF$1,0)),"")</f>
        <v>-23650</v>
      </c>
      <c r="Q32" s="30">
        <f>IFERROR(INDEX('[1]Master data'!$B$2:$EF$1000,MATCH($B32,'[1]Master data'!$A$2:$A$1000,0),MATCH(Q$1,'[1]Master data'!$B$1:$EF$1,0)),"")</f>
        <v>-1.2680965147453083E-2</v>
      </c>
    </row>
    <row r="33" spans="1:17" x14ac:dyDescent="0.3">
      <c r="A33">
        <f t="shared" si="0"/>
        <v>31</v>
      </c>
      <c r="B33" t="str">
        <f>IF('[1]Master data'!A33="","",'[1]Master data'!A33)</f>
        <v>Morgan Gibbs-White</v>
      </c>
      <c r="C33" t="str">
        <f>IFERROR(INDEX('[1]Master data'!$B$2:$EF$1000,MATCH($B33,'[1]Master data'!$A$2:$A$1000,0),MATCH(C$1,'[1]Master data'!$B$1:$EF$1,0)),"")</f>
        <v>Wolverhampton</v>
      </c>
      <c r="D33" t="str">
        <f>IFERROR(INDEX('[1]Master data'!$B$2:$EF$1000,MATCH($B33,'[1]Master data'!$A$2:$A$1000,0),MATCH(D$1,'[1]Master data'!$B$1:$EF$1,0)),"")</f>
        <v>Midfield</v>
      </c>
      <c r="E33" s="5">
        <f>IFERROR(INDEX('[1]Master data'!$B$2:$EF$1000,MATCH($B33,'[1]Master data'!$A$2:$A$1000,0),MATCH(E$1,'[1]Master data'!$B$1:$EF$1,0)),"")</f>
        <v>2453000</v>
      </c>
      <c r="F33" s="7">
        <f>IFERROR(INDEX('[1]Master data'!$B$2:$EF$1000,MATCH($B33,'[1]Master data'!$A$2:$A$1000,0),MATCH(F$1,'[1]Master data'!$B$1:$EF$1,0)),"")</f>
        <v>-5000</v>
      </c>
      <c r="G33" s="7">
        <f>IFERROR(INDEX('[1]Master data'!$B$2:$EF$1000,MATCH($B33,'[1]Master data'!$A$2:$A$1000,0),MATCH(G$1,'[1]Master data'!$B$1:$EF$1,0)),"")</f>
        <v>0</v>
      </c>
      <c r="H33" s="7">
        <f>IFERROR(INDEX('[1]Master data'!$B$2:$EF$1000,MATCH($B33,'[1]Master data'!$A$2:$A$1000,0),MATCH(H$1,'[1]Master data'!$B$1:$EF$1,0)),"")</f>
        <v>0</v>
      </c>
      <c r="I33" s="7">
        <f>IFERROR(INDEX('[1]Master data'!$B$2:$EF$1000,MATCH($B33,'[1]Master data'!$A$2:$A$1000,0),MATCH(I$1,'[1]Master data'!$B$1:$EF$1,0)),"")</f>
        <v>0</v>
      </c>
      <c r="J33" s="7">
        <f>IFERROR(INDEX('[1]Master data'!$B$2:$EF$1000,MATCH($B33,'[1]Master data'!$A$2:$A$1000,0),MATCH(J$1,'[1]Master data'!$B$1:$EF$1,0)),"")</f>
        <v>0</v>
      </c>
      <c r="K33" s="7">
        <f>IFERROR(INDEX('[1]Master data'!$B$2:$EF$1000,MATCH($B33,'[1]Master data'!$A$2:$A$1000,0),MATCH(K$1,'[1]Master data'!$B$1:$EF$1,0)),"")</f>
        <v>0</v>
      </c>
      <c r="L33" s="7">
        <f>IFERROR(INDEX('[1]Master data'!$B$2:$EF$1000,MATCH($B33,'[1]Master data'!$A$2:$A$1000,0),MATCH(L$1,'[1]Master data'!$B$1:$EF$1,0)),"")</f>
        <v>-5000</v>
      </c>
      <c r="M33" s="33">
        <f>IFERROR(INDEX('[1]Master data'!$B$2:$EF$1000,MATCH($B33,'[1]Master data'!$A$2:$A$1000,0),MATCH(M$1,'[1]Master data'!$B$1:$EF$1,0)),"")</f>
        <v>-1.2038320423970648E-2</v>
      </c>
      <c r="N33" s="7">
        <f>IFERROR(INDEX('[1]Master data'!$B$2:$EF$1000,MATCH($B33,'[1]Master data'!$A$2:$A$1000,0),MATCH(N$1,'[1]Master data'!$B$1:$EF$1,0)),"")</f>
        <v>24530</v>
      </c>
      <c r="O33" s="7">
        <f>IFERROR(INDEX('[1]Master data'!$B$2:$EF$1000,MATCH($B33,'[1]Master data'!$A$2:$A$1000,0),MATCH(O$1,'[1]Master data'!$B$1:$EF$1,0)),"")</f>
        <v>2477530</v>
      </c>
      <c r="P33" s="7">
        <f>IFERROR(INDEX('[1]Master data'!$B$2:$EF$1000,MATCH($B33,'[1]Master data'!$A$2:$A$1000,0),MATCH(P$1,'[1]Master data'!$B$1:$EF$1,0)),"")</f>
        <v>-29530</v>
      </c>
      <c r="Q33" s="30">
        <f>IFERROR(INDEX('[1]Master data'!$B$2:$EF$1000,MATCH($B33,'[1]Master data'!$A$2:$A$1000,0),MATCH(Q$1,'[1]Master data'!$B$1:$EF$1,0)),"")</f>
        <v>-1.2038320423970648E-2</v>
      </c>
    </row>
    <row r="34" spans="1:17" x14ac:dyDescent="0.3">
      <c r="A34">
        <f t="shared" si="0"/>
        <v>32</v>
      </c>
      <c r="B34" t="str">
        <f>IF('[1]Master data'!A34="","",'[1]Master data'!A34)</f>
        <v>Riyad Mahrez</v>
      </c>
      <c r="C34" t="str">
        <f>IFERROR(INDEX('[1]Master data'!$B$2:$EF$1000,MATCH($B34,'[1]Master data'!$A$2:$A$1000,0),MATCH(C$1,'[1]Master data'!$B$1:$EF$1,0)),"")</f>
        <v>Manchester City</v>
      </c>
      <c r="D34" t="str">
        <f>IFERROR(INDEX('[1]Master data'!$B$2:$EF$1000,MATCH($B34,'[1]Master data'!$A$2:$A$1000,0),MATCH(D$1,'[1]Master data'!$B$1:$EF$1,0)),"")</f>
        <v>Midfield</v>
      </c>
      <c r="E34" s="5">
        <f>IFERROR(INDEX('[1]Master data'!$B$2:$EF$1000,MATCH($B34,'[1]Master data'!$A$2:$A$1000,0),MATCH(E$1,'[1]Master data'!$B$1:$EF$1,0)),"")</f>
        <v>8820000</v>
      </c>
      <c r="F34" s="7">
        <f>IFERROR(INDEX('[1]Master data'!$B$2:$EF$1000,MATCH($B34,'[1]Master data'!$A$2:$A$1000,0),MATCH(F$1,'[1]Master data'!$B$1:$EF$1,0)),"")</f>
        <v>152410.53131749461</v>
      </c>
      <c r="G34" s="7">
        <f>IFERROR(INDEX('[1]Master data'!$B$2:$EF$1000,MATCH($B34,'[1]Master data'!$A$2:$A$1000,0),MATCH(G$1,'[1]Master data'!$B$1:$EF$1,0)),"")</f>
        <v>69740.015658747303</v>
      </c>
      <c r="H34" s="7">
        <f>IFERROR(INDEX('[1]Master data'!$B$2:$EF$1000,MATCH($B34,'[1]Master data'!$A$2:$A$1000,0),MATCH(H$1,'[1]Master data'!$B$1:$EF$1,0)),"")</f>
        <v>16162.207343412527</v>
      </c>
      <c r="I34" s="7">
        <f>IFERROR(INDEX('[1]Master data'!$B$2:$EF$1000,MATCH($B34,'[1]Master data'!$A$2:$A$1000,0),MATCH(I$1,'[1]Master data'!$B$1:$EF$1,0)),"")</f>
        <v>-25</v>
      </c>
      <c r="J34" s="7">
        <f>IFERROR(INDEX('[1]Master data'!$B$2:$EF$1000,MATCH($B34,'[1]Master data'!$A$2:$A$1000,0),MATCH(J$1,'[1]Master data'!$B$1:$EF$1,0)),"")</f>
        <v>3344.2316414686834</v>
      </c>
      <c r="K34" s="7">
        <f>IFERROR(INDEX('[1]Master data'!$B$2:$EF$1000,MATCH($B34,'[1]Master data'!$A$2:$A$1000,0),MATCH(K$1,'[1]Master data'!$B$1:$EF$1,0)),"")</f>
        <v>2696.5638121299771</v>
      </c>
      <c r="L34" s="7">
        <f>IFERROR(INDEX('[1]Master data'!$B$2:$EF$1000,MATCH($B34,'[1]Master data'!$A$2:$A$1000,0),MATCH(L$1,'[1]Master data'!$B$1:$EF$1,0)),"")</f>
        <v>244328.54977325312</v>
      </c>
      <c r="M34" s="33">
        <f>IFERROR(INDEX('[1]Master data'!$B$2:$EF$1000,MATCH($B34,'[1]Master data'!$A$2:$A$1000,0),MATCH(M$1,'[1]Master data'!$B$1:$EF$1,0)),"")</f>
        <v>1.7701649634155683E-2</v>
      </c>
      <c r="N34" s="7">
        <f>IFERROR(INDEX('[1]Master data'!$B$2:$EF$1000,MATCH($B34,'[1]Master data'!$A$2:$A$1000,0),MATCH(N$1,'[1]Master data'!$B$1:$EF$1,0)),"")</f>
        <v>88200</v>
      </c>
      <c r="O34" s="7">
        <f>IFERROR(INDEX('[1]Master data'!$B$2:$EF$1000,MATCH($B34,'[1]Master data'!$A$2:$A$1000,0),MATCH(O$1,'[1]Master data'!$B$1:$EF$1,0)),"")</f>
        <v>8908200</v>
      </c>
      <c r="P34" s="7">
        <f>IFERROR(INDEX('[1]Master data'!$B$2:$EF$1000,MATCH($B34,'[1]Master data'!$A$2:$A$1000,0),MATCH(P$1,'[1]Master data'!$B$1:$EF$1,0)),"")</f>
        <v>156128.54977325312</v>
      </c>
      <c r="Q34" s="30">
        <f>IFERROR(INDEX('[1]Master data'!$B$2:$EF$1000,MATCH($B34,'[1]Master data'!$A$2:$A$1000,0),MATCH(Q$1,'[1]Master data'!$B$1:$EF$1,0)),"")</f>
        <v>1.7701649634155683E-2</v>
      </c>
    </row>
    <row r="35" spans="1:17" x14ac:dyDescent="0.3">
      <c r="A35">
        <f t="shared" si="0"/>
        <v>33</v>
      </c>
      <c r="B35" t="str">
        <f>IF('[1]Master data'!A35="","",'[1]Master data'!A35)</f>
        <v>Luke Mbete</v>
      </c>
      <c r="C35" t="str">
        <f>IFERROR(INDEX('[1]Master data'!$B$2:$EF$1000,MATCH($B35,'[1]Master data'!$A$2:$A$1000,0),MATCH(C$1,'[1]Master data'!$B$1:$EF$1,0)),"")</f>
        <v>Manchester City</v>
      </c>
      <c r="D35" t="str">
        <f>IFERROR(INDEX('[1]Master data'!$B$2:$EF$1000,MATCH($B35,'[1]Master data'!$A$2:$A$1000,0),MATCH(D$1,'[1]Master data'!$B$1:$EF$1,0)),"")</f>
        <v>Defense</v>
      </c>
      <c r="E35" s="5">
        <f>IFERROR(INDEX('[1]Master data'!$B$2:$EF$1000,MATCH($B35,'[1]Master data'!$A$2:$A$1000,0),MATCH(E$1,'[1]Master data'!$B$1:$EF$1,0)),"")</f>
        <v>2450000</v>
      </c>
      <c r="F35" s="7">
        <f>IFERROR(INDEX('[1]Master data'!$B$2:$EF$1000,MATCH($B35,'[1]Master data'!$A$2:$A$1000,0),MATCH(F$1,'[1]Master data'!$B$1:$EF$1,0)),"")</f>
        <v>-5000</v>
      </c>
      <c r="G35" s="7">
        <f>IFERROR(INDEX('[1]Master data'!$B$2:$EF$1000,MATCH($B35,'[1]Master data'!$A$2:$A$1000,0),MATCH(G$1,'[1]Master data'!$B$1:$EF$1,0)),"")</f>
        <v>0</v>
      </c>
      <c r="H35" s="7">
        <f>IFERROR(INDEX('[1]Master data'!$B$2:$EF$1000,MATCH($B35,'[1]Master data'!$A$2:$A$1000,0),MATCH(H$1,'[1]Master data'!$B$1:$EF$1,0)),"")</f>
        <v>0</v>
      </c>
      <c r="I35" s="7">
        <f>IFERROR(INDEX('[1]Master data'!$B$2:$EF$1000,MATCH($B35,'[1]Master data'!$A$2:$A$1000,0),MATCH(I$1,'[1]Master data'!$B$1:$EF$1,0)),"")</f>
        <v>0</v>
      </c>
      <c r="J35" s="7">
        <f>IFERROR(INDEX('[1]Master data'!$B$2:$EF$1000,MATCH($B35,'[1]Master data'!$A$2:$A$1000,0),MATCH(J$1,'[1]Master data'!$B$1:$EF$1,0)),"")</f>
        <v>0</v>
      </c>
      <c r="K35" s="7">
        <f>IFERROR(INDEX('[1]Master data'!$B$2:$EF$1000,MATCH($B35,'[1]Master data'!$A$2:$A$1000,0),MATCH(K$1,'[1]Master data'!$B$1:$EF$1,0)),"")</f>
        <v>0</v>
      </c>
      <c r="L35" s="7">
        <f>IFERROR(INDEX('[1]Master data'!$B$2:$EF$1000,MATCH($B35,'[1]Master data'!$A$2:$A$1000,0),MATCH(L$1,'[1]Master data'!$B$1:$EF$1,0)),"")</f>
        <v>-5000</v>
      </c>
      <c r="M35" s="33">
        <f>IFERROR(INDEX('[1]Master data'!$B$2:$EF$1000,MATCH($B35,'[1]Master data'!$A$2:$A$1000,0),MATCH(M$1,'[1]Master data'!$B$1:$EF$1,0)),"")</f>
        <v>-1.2040816326530613E-2</v>
      </c>
      <c r="N35" s="7">
        <f>IFERROR(INDEX('[1]Master data'!$B$2:$EF$1000,MATCH($B35,'[1]Master data'!$A$2:$A$1000,0),MATCH(N$1,'[1]Master data'!$B$1:$EF$1,0)),"")</f>
        <v>24500</v>
      </c>
      <c r="O35" s="7">
        <f>IFERROR(INDEX('[1]Master data'!$B$2:$EF$1000,MATCH($B35,'[1]Master data'!$A$2:$A$1000,0),MATCH(O$1,'[1]Master data'!$B$1:$EF$1,0)),"")</f>
        <v>2474500</v>
      </c>
      <c r="P35" s="7">
        <f>IFERROR(INDEX('[1]Master data'!$B$2:$EF$1000,MATCH($B35,'[1]Master data'!$A$2:$A$1000,0),MATCH(P$1,'[1]Master data'!$B$1:$EF$1,0)),"")</f>
        <v>-29500</v>
      </c>
      <c r="Q35" s="30">
        <f>IFERROR(INDEX('[1]Master data'!$B$2:$EF$1000,MATCH($B35,'[1]Master data'!$A$2:$A$1000,0),MATCH(Q$1,'[1]Master data'!$B$1:$EF$1,0)),"")</f>
        <v>-1.2040816326530613E-2</v>
      </c>
    </row>
    <row r="36" spans="1:17" x14ac:dyDescent="0.3">
      <c r="A36">
        <f t="shared" si="0"/>
        <v>34</v>
      </c>
      <c r="B36" t="str">
        <f>IF('[1]Master data'!A36="","",'[1]Master data'!A36)</f>
        <v>Ivan Cavaleiro</v>
      </c>
      <c r="C36" t="str">
        <f>IFERROR(INDEX('[1]Master data'!$B$2:$EF$1000,MATCH($B36,'[1]Master data'!$A$2:$A$1000,0),MATCH(C$1,'[1]Master data'!$B$1:$EF$1,0)),"")</f>
        <v>Fulham</v>
      </c>
      <c r="D36" t="str">
        <f>IFERROR(INDEX('[1]Master data'!$B$2:$EF$1000,MATCH($B36,'[1]Master data'!$A$2:$A$1000,0),MATCH(D$1,'[1]Master data'!$B$1:$EF$1,0)),"")</f>
        <v>Striker</v>
      </c>
      <c r="E36" s="5">
        <f>IFERROR(INDEX('[1]Master data'!$B$2:$EF$1000,MATCH($B36,'[1]Master data'!$A$2:$A$1000,0),MATCH(E$1,'[1]Master data'!$B$1:$EF$1,0)),"")</f>
        <v>3838000</v>
      </c>
      <c r="F36" s="7">
        <f>IFERROR(INDEX('[1]Master data'!$B$2:$EF$1000,MATCH($B36,'[1]Master data'!$A$2:$A$1000,0),MATCH(F$1,'[1]Master data'!$B$1:$EF$1,0)),"")</f>
        <v>70695.755144032941</v>
      </c>
      <c r="G36" s="7">
        <f>IFERROR(INDEX('[1]Master data'!$B$2:$EF$1000,MATCH($B36,'[1]Master data'!$A$2:$A$1000,0),MATCH(G$1,'[1]Master data'!$B$1:$EF$1,0)),"")</f>
        <v>-1522.46502057613</v>
      </c>
      <c r="H36" s="7">
        <f>IFERROR(INDEX('[1]Master data'!$B$2:$EF$1000,MATCH($B36,'[1]Master data'!$A$2:$A$1000,0),MATCH(H$1,'[1]Master data'!$B$1:$EF$1,0)),"")</f>
        <v>-2188.5679012345672</v>
      </c>
      <c r="I36" s="7">
        <f>IFERROR(INDEX('[1]Master data'!$B$2:$EF$1000,MATCH($B36,'[1]Master data'!$A$2:$A$1000,0),MATCH(I$1,'[1]Master data'!$B$1:$EF$1,0)),"")</f>
        <v>4576.9084362139929</v>
      </c>
      <c r="J36" s="7">
        <f>IFERROR(INDEX('[1]Master data'!$B$2:$EF$1000,MATCH($B36,'[1]Master data'!$A$2:$A$1000,0),MATCH(J$1,'[1]Master data'!$B$1:$EF$1,0)),"")</f>
        <v>986.1095679012351</v>
      </c>
      <c r="K36" s="7">
        <f>IFERROR(INDEX('[1]Master data'!$B$2:$EF$1000,MATCH($B36,'[1]Master data'!$A$2:$A$1000,0),MATCH(K$1,'[1]Master data'!$B$1:$EF$1,0)),"")</f>
        <v>824.90074388939911</v>
      </c>
      <c r="L36" s="7">
        <f>IFERROR(INDEX('[1]Master data'!$B$2:$EF$1000,MATCH($B36,'[1]Master data'!$A$2:$A$1000,0),MATCH(L$1,'[1]Master data'!$B$1:$EF$1,0)),"")</f>
        <v>73372.640970226887</v>
      </c>
      <c r="M36" s="33">
        <f>IFERROR(INDEX('[1]Master data'!$B$2:$EF$1000,MATCH($B36,'[1]Master data'!$A$2:$A$1000,0),MATCH(M$1,'[1]Master data'!$B$1:$EF$1,0)),"")</f>
        <v>9.1174155732743328E-3</v>
      </c>
      <c r="N36" s="7">
        <f>IFERROR(INDEX('[1]Master data'!$B$2:$EF$1000,MATCH($B36,'[1]Master data'!$A$2:$A$1000,0),MATCH(N$1,'[1]Master data'!$B$1:$EF$1,0)),"")</f>
        <v>38380</v>
      </c>
      <c r="O36" s="7">
        <f>IFERROR(INDEX('[1]Master data'!$B$2:$EF$1000,MATCH($B36,'[1]Master data'!$A$2:$A$1000,0),MATCH(O$1,'[1]Master data'!$B$1:$EF$1,0)),"")</f>
        <v>3876380</v>
      </c>
      <c r="P36" s="7">
        <f>IFERROR(INDEX('[1]Master data'!$B$2:$EF$1000,MATCH($B36,'[1]Master data'!$A$2:$A$1000,0),MATCH(P$1,'[1]Master data'!$B$1:$EF$1,0)),"")</f>
        <v>34992.640970226887</v>
      </c>
      <c r="Q36" s="30">
        <f>IFERROR(INDEX('[1]Master data'!$B$2:$EF$1000,MATCH($B36,'[1]Master data'!$A$2:$A$1000,0),MATCH(Q$1,'[1]Master data'!$B$1:$EF$1,0)),"")</f>
        <v>9.1174155732743328E-3</v>
      </c>
    </row>
    <row r="37" spans="1:17" x14ac:dyDescent="0.3">
      <c r="A37">
        <f t="shared" si="0"/>
        <v>35</v>
      </c>
      <c r="B37" t="str">
        <f>IF('[1]Master data'!A37="","",'[1]Master data'!A37)</f>
        <v>Adam Lallana</v>
      </c>
      <c r="C37" t="str">
        <f>IFERROR(INDEX('[1]Master data'!$B$2:$EF$1000,MATCH($B37,'[1]Master data'!$A$2:$A$1000,0),MATCH(C$1,'[1]Master data'!$B$1:$EF$1,0)),"")</f>
        <v>Brighton and Hove</v>
      </c>
      <c r="D37" t="str">
        <f>IFERROR(INDEX('[1]Master data'!$B$2:$EF$1000,MATCH($B37,'[1]Master data'!$A$2:$A$1000,0),MATCH(D$1,'[1]Master data'!$B$1:$EF$1,0)),"")</f>
        <v>Midfield</v>
      </c>
      <c r="E37" s="5">
        <f>IFERROR(INDEX('[1]Master data'!$B$2:$EF$1000,MATCH($B37,'[1]Master data'!$A$2:$A$1000,0),MATCH(E$1,'[1]Master data'!$B$1:$EF$1,0)),"")</f>
        <v>3557000</v>
      </c>
      <c r="F37" s="7">
        <f>IFERROR(INDEX('[1]Master data'!$B$2:$EF$1000,MATCH($B37,'[1]Master data'!$A$2:$A$1000,0),MATCH(F$1,'[1]Master data'!$B$1:$EF$1,0)),"")</f>
        <v>-5000</v>
      </c>
      <c r="G37" s="7">
        <f>IFERROR(INDEX('[1]Master data'!$B$2:$EF$1000,MATCH($B37,'[1]Master data'!$A$2:$A$1000,0),MATCH(G$1,'[1]Master data'!$B$1:$EF$1,0)),"")</f>
        <v>0</v>
      </c>
      <c r="H37" s="7">
        <f>IFERROR(INDEX('[1]Master data'!$B$2:$EF$1000,MATCH($B37,'[1]Master data'!$A$2:$A$1000,0),MATCH(H$1,'[1]Master data'!$B$1:$EF$1,0)),"")</f>
        <v>0</v>
      </c>
      <c r="I37" s="7">
        <f>IFERROR(INDEX('[1]Master data'!$B$2:$EF$1000,MATCH($B37,'[1]Master data'!$A$2:$A$1000,0),MATCH(I$1,'[1]Master data'!$B$1:$EF$1,0)),"")</f>
        <v>0</v>
      </c>
      <c r="J37" s="7">
        <f>IFERROR(INDEX('[1]Master data'!$B$2:$EF$1000,MATCH($B37,'[1]Master data'!$A$2:$A$1000,0),MATCH(J$1,'[1]Master data'!$B$1:$EF$1,0)),"")</f>
        <v>0</v>
      </c>
      <c r="K37" s="7">
        <f>IFERROR(INDEX('[1]Master data'!$B$2:$EF$1000,MATCH($B37,'[1]Master data'!$A$2:$A$1000,0),MATCH(K$1,'[1]Master data'!$B$1:$EF$1,0)),"")</f>
        <v>0</v>
      </c>
      <c r="L37" s="7">
        <f>IFERROR(INDEX('[1]Master data'!$B$2:$EF$1000,MATCH($B37,'[1]Master data'!$A$2:$A$1000,0),MATCH(L$1,'[1]Master data'!$B$1:$EF$1,0)),"")</f>
        <v>-5000</v>
      </c>
      <c r="M37" s="33">
        <f>IFERROR(INDEX('[1]Master data'!$B$2:$EF$1000,MATCH($B37,'[1]Master data'!$A$2:$A$1000,0),MATCH(M$1,'[1]Master data'!$B$1:$EF$1,0)),"")</f>
        <v>-1.1405678942929435E-2</v>
      </c>
      <c r="N37" s="7">
        <f>IFERROR(INDEX('[1]Master data'!$B$2:$EF$1000,MATCH($B37,'[1]Master data'!$A$2:$A$1000,0),MATCH(N$1,'[1]Master data'!$B$1:$EF$1,0)),"")</f>
        <v>35570</v>
      </c>
      <c r="O37" s="7">
        <f>IFERROR(INDEX('[1]Master data'!$B$2:$EF$1000,MATCH($B37,'[1]Master data'!$A$2:$A$1000,0),MATCH(O$1,'[1]Master data'!$B$1:$EF$1,0)),"")</f>
        <v>3592570</v>
      </c>
      <c r="P37" s="7">
        <f>IFERROR(INDEX('[1]Master data'!$B$2:$EF$1000,MATCH($B37,'[1]Master data'!$A$2:$A$1000,0),MATCH(P$1,'[1]Master data'!$B$1:$EF$1,0)),"")</f>
        <v>-40570</v>
      </c>
      <c r="Q37" s="30">
        <f>IFERROR(INDEX('[1]Master data'!$B$2:$EF$1000,MATCH($B37,'[1]Master data'!$A$2:$A$1000,0),MATCH(Q$1,'[1]Master data'!$B$1:$EF$1,0)),"")</f>
        <v>-1.1405678942929435E-2</v>
      </c>
    </row>
    <row r="38" spans="1:17" x14ac:dyDescent="0.3">
      <c r="A38">
        <f t="shared" si="0"/>
        <v>36</v>
      </c>
      <c r="B38" t="str">
        <f>IF('[1]Master data'!A38="","",'[1]Master data'!A38)</f>
        <v>Alfie Devine</v>
      </c>
      <c r="C38" t="str">
        <f>IFERROR(INDEX('[1]Master data'!$B$2:$EF$1000,MATCH($B38,'[1]Master data'!$A$2:$A$1000,0),MATCH(C$1,'[1]Master data'!$B$1:$EF$1,0)),"")</f>
        <v>Tottenham</v>
      </c>
      <c r="D38" t="str">
        <f>IFERROR(INDEX('[1]Master data'!$B$2:$EF$1000,MATCH($B38,'[1]Master data'!$A$2:$A$1000,0),MATCH(D$1,'[1]Master data'!$B$1:$EF$1,0)),"")</f>
        <v>Midfield</v>
      </c>
      <c r="E38" s="5">
        <f>IFERROR(INDEX('[1]Master data'!$B$2:$EF$1000,MATCH($B38,'[1]Master data'!$A$2:$A$1000,0),MATCH(E$1,'[1]Master data'!$B$1:$EF$1,0)),"")</f>
        <v>2475000</v>
      </c>
      <c r="F38" s="7">
        <f>IFERROR(INDEX('[1]Master data'!$B$2:$EF$1000,MATCH($B38,'[1]Master data'!$A$2:$A$1000,0),MATCH(F$1,'[1]Master data'!$B$1:$EF$1,0)),"")</f>
        <v>-5000</v>
      </c>
      <c r="G38" s="7">
        <f>IFERROR(INDEX('[1]Master data'!$B$2:$EF$1000,MATCH($B38,'[1]Master data'!$A$2:$A$1000,0),MATCH(G$1,'[1]Master data'!$B$1:$EF$1,0)),"")</f>
        <v>0</v>
      </c>
      <c r="H38" s="7">
        <f>IFERROR(INDEX('[1]Master data'!$B$2:$EF$1000,MATCH($B38,'[1]Master data'!$A$2:$A$1000,0),MATCH(H$1,'[1]Master data'!$B$1:$EF$1,0)),"")</f>
        <v>0</v>
      </c>
      <c r="I38" s="7">
        <f>IFERROR(INDEX('[1]Master data'!$B$2:$EF$1000,MATCH($B38,'[1]Master data'!$A$2:$A$1000,0),MATCH(I$1,'[1]Master data'!$B$1:$EF$1,0)),"")</f>
        <v>0</v>
      </c>
      <c r="J38" s="7">
        <f>IFERROR(INDEX('[1]Master data'!$B$2:$EF$1000,MATCH($B38,'[1]Master data'!$A$2:$A$1000,0),MATCH(J$1,'[1]Master data'!$B$1:$EF$1,0)),"")</f>
        <v>0</v>
      </c>
      <c r="K38" s="7">
        <f>IFERROR(INDEX('[1]Master data'!$B$2:$EF$1000,MATCH($B38,'[1]Master data'!$A$2:$A$1000,0),MATCH(K$1,'[1]Master data'!$B$1:$EF$1,0)),"")</f>
        <v>0</v>
      </c>
      <c r="L38" s="7">
        <f>IFERROR(INDEX('[1]Master data'!$B$2:$EF$1000,MATCH($B38,'[1]Master data'!$A$2:$A$1000,0),MATCH(L$1,'[1]Master data'!$B$1:$EF$1,0)),"")</f>
        <v>-5000</v>
      </c>
      <c r="M38" s="33">
        <f>IFERROR(INDEX('[1]Master data'!$B$2:$EF$1000,MATCH($B38,'[1]Master data'!$A$2:$A$1000,0),MATCH(M$1,'[1]Master data'!$B$1:$EF$1,0)),"")</f>
        <v>-1.202020202020202E-2</v>
      </c>
      <c r="N38" s="7">
        <f>IFERROR(INDEX('[1]Master data'!$B$2:$EF$1000,MATCH($B38,'[1]Master data'!$A$2:$A$1000,0),MATCH(N$1,'[1]Master data'!$B$1:$EF$1,0)),"")</f>
        <v>24750</v>
      </c>
      <c r="O38" s="7">
        <f>IFERROR(INDEX('[1]Master data'!$B$2:$EF$1000,MATCH($B38,'[1]Master data'!$A$2:$A$1000,0),MATCH(O$1,'[1]Master data'!$B$1:$EF$1,0)),"")</f>
        <v>2499750</v>
      </c>
      <c r="P38" s="7">
        <f>IFERROR(INDEX('[1]Master data'!$B$2:$EF$1000,MATCH($B38,'[1]Master data'!$A$2:$A$1000,0),MATCH(P$1,'[1]Master data'!$B$1:$EF$1,0)),"")</f>
        <v>-29750</v>
      </c>
      <c r="Q38" s="30">
        <f>IFERROR(INDEX('[1]Master data'!$B$2:$EF$1000,MATCH($B38,'[1]Master data'!$A$2:$A$1000,0),MATCH(Q$1,'[1]Master data'!$B$1:$EF$1,0)),"")</f>
        <v>-1.202020202020202E-2</v>
      </c>
    </row>
    <row r="39" spans="1:17" x14ac:dyDescent="0.3">
      <c r="A39">
        <f t="shared" si="0"/>
        <v>37</v>
      </c>
      <c r="B39" t="str">
        <f>IF('[1]Master data'!A39="","",'[1]Master data'!A39)</f>
        <v>Marvelous Nakamba</v>
      </c>
      <c r="C39" t="str">
        <f>IFERROR(INDEX('[1]Master data'!$B$2:$EF$1000,MATCH($B39,'[1]Master data'!$A$2:$A$1000,0),MATCH(C$1,'[1]Master data'!$B$1:$EF$1,0)),"")</f>
        <v>Aston Villa</v>
      </c>
      <c r="D39" t="str">
        <f>IFERROR(INDEX('[1]Master data'!$B$2:$EF$1000,MATCH($B39,'[1]Master data'!$A$2:$A$1000,0),MATCH(D$1,'[1]Master data'!$B$1:$EF$1,0)),"")</f>
        <v>Midfield</v>
      </c>
      <c r="E39" s="5">
        <f>IFERROR(INDEX('[1]Master data'!$B$2:$EF$1000,MATCH($B39,'[1]Master data'!$A$2:$A$1000,0),MATCH(E$1,'[1]Master data'!$B$1:$EF$1,0)),"")</f>
        <v>2591000</v>
      </c>
      <c r="F39" s="7">
        <f>IFERROR(INDEX('[1]Master data'!$B$2:$EF$1000,MATCH($B39,'[1]Master data'!$A$2:$A$1000,0),MATCH(F$1,'[1]Master data'!$B$1:$EF$1,0)),"")</f>
        <v>-5000</v>
      </c>
      <c r="G39" s="7">
        <f>IFERROR(INDEX('[1]Master data'!$B$2:$EF$1000,MATCH($B39,'[1]Master data'!$A$2:$A$1000,0),MATCH(G$1,'[1]Master data'!$B$1:$EF$1,0)),"")</f>
        <v>0</v>
      </c>
      <c r="H39" s="7">
        <f>IFERROR(INDEX('[1]Master data'!$B$2:$EF$1000,MATCH($B39,'[1]Master data'!$A$2:$A$1000,0),MATCH(H$1,'[1]Master data'!$B$1:$EF$1,0)),"")</f>
        <v>0</v>
      </c>
      <c r="I39" s="7">
        <f>IFERROR(INDEX('[1]Master data'!$B$2:$EF$1000,MATCH($B39,'[1]Master data'!$A$2:$A$1000,0),MATCH(I$1,'[1]Master data'!$B$1:$EF$1,0)),"")</f>
        <v>0</v>
      </c>
      <c r="J39" s="7">
        <f>IFERROR(INDEX('[1]Master data'!$B$2:$EF$1000,MATCH($B39,'[1]Master data'!$A$2:$A$1000,0),MATCH(J$1,'[1]Master data'!$B$1:$EF$1,0)),"")</f>
        <v>0</v>
      </c>
      <c r="K39" s="7">
        <f>IFERROR(INDEX('[1]Master data'!$B$2:$EF$1000,MATCH($B39,'[1]Master data'!$A$2:$A$1000,0),MATCH(K$1,'[1]Master data'!$B$1:$EF$1,0)),"")</f>
        <v>0</v>
      </c>
      <c r="L39" s="7">
        <f>IFERROR(INDEX('[1]Master data'!$B$2:$EF$1000,MATCH($B39,'[1]Master data'!$A$2:$A$1000,0),MATCH(L$1,'[1]Master data'!$B$1:$EF$1,0)),"")</f>
        <v>-5000</v>
      </c>
      <c r="M39" s="33">
        <f>IFERROR(INDEX('[1]Master data'!$B$2:$EF$1000,MATCH($B39,'[1]Master data'!$A$2:$A$1000,0),MATCH(M$1,'[1]Master data'!$B$1:$EF$1,0)),"")</f>
        <v>-1.1929756850636819E-2</v>
      </c>
      <c r="N39" s="7">
        <f>IFERROR(INDEX('[1]Master data'!$B$2:$EF$1000,MATCH($B39,'[1]Master data'!$A$2:$A$1000,0),MATCH(N$1,'[1]Master data'!$B$1:$EF$1,0)),"")</f>
        <v>25910</v>
      </c>
      <c r="O39" s="7">
        <f>IFERROR(INDEX('[1]Master data'!$B$2:$EF$1000,MATCH($B39,'[1]Master data'!$A$2:$A$1000,0),MATCH(O$1,'[1]Master data'!$B$1:$EF$1,0)),"")</f>
        <v>2616910</v>
      </c>
      <c r="P39" s="7">
        <f>IFERROR(INDEX('[1]Master data'!$B$2:$EF$1000,MATCH($B39,'[1]Master data'!$A$2:$A$1000,0),MATCH(P$1,'[1]Master data'!$B$1:$EF$1,0)),"")</f>
        <v>-30910</v>
      </c>
      <c r="Q39" s="30">
        <f>IFERROR(INDEX('[1]Master data'!$B$2:$EF$1000,MATCH($B39,'[1]Master data'!$A$2:$A$1000,0),MATCH(Q$1,'[1]Master data'!$B$1:$EF$1,0)),"")</f>
        <v>-1.1929756850636819E-2</v>
      </c>
    </row>
    <row r="40" spans="1:17" x14ac:dyDescent="0.3">
      <c r="A40">
        <f t="shared" si="0"/>
        <v>38</v>
      </c>
      <c r="B40" t="str">
        <f>IF('[1]Master data'!A40="","",'[1]Master data'!A40)</f>
        <v>Nelson Semedo</v>
      </c>
      <c r="C40" t="str">
        <f>IFERROR(INDEX('[1]Master data'!$B$2:$EF$1000,MATCH($B40,'[1]Master data'!$A$2:$A$1000,0),MATCH(C$1,'[1]Master data'!$B$1:$EF$1,0)),"")</f>
        <v>Wolverhampton</v>
      </c>
      <c r="D40" t="str">
        <f>IFERROR(INDEX('[1]Master data'!$B$2:$EF$1000,MATCH($B40,'[1]Master data'!$A$2:$A$1000,0),MATCH(D$1,'[1]Master data'!$B$1:$EF$1,0)),"")</f>
        <v>Defense</v>
      </c>
      <c r="E40" s="5">
        <f>IFERROR(INDEX('[1]Master data'!$B$2:$EF$1000,MATCH($B40,'[1]Master data'!$A$2:$A$1000,0),MATCH(E$1,'[1]Master data'!$B$1:$EF$1,0)),"")</f>
        <v>4282000</v>
      </c>
      <c r="F40" s="7">
        <f>IFERROR(INDEX('[1]Master data'!$B$2:$EF$1000,MATCH($B40,'[1]Master data'!$A$2:$A$1000,0),MATCH(F$1,'[1]Master data'!$B$1:$EF$1,0)),"")</f>
        <v>29075.299090578035</v>
      </c>
      <c r="G40" s="7">
        <f>IFERROR(INDEX('[1]Master data'!$B$2:$EF$1000,MATCH($B40,'[1]Master data'!$A$2:$A$1000,0),MATCH(G$1,'[1]Master data'!$B$1:$EF$1,0)),"")</f>
        <v>10914.30370125515</v>
      </c>
      <c r="H40" s="7">
        <f>IFERROR(INDEX('[1]Master data'!$B$2:$EF$1000,MATCH($B40,'[1]Master data'!$A$2:$A$1000,0),MATCH(H$1,'[1]Master data'!$B$1:$EF$1,0)),"")</f>
        <v>3492.2281904441284</v>
      </c>
      <c r="I40" s="7">
        <f>IFERROR(INDEX('[1]Master data'!$B$2:$EF$1000,MATCH($B40,'[1]Master data'!$A$2:$A$1000,0),MATCH(I$1,'[1]Master data'!$B$1:$EF$1,0)),"")</f>
        <v>-650</v>
      </c>
      <c r="J40" s="7">
        <f>IFERROR(INDEX('[1]Master data'!$B$2:$EF$1000,MATCH($B40,'[1]Master data'!$A$2:$A$1000,0),MATCH(J$1,'[1]Master data'!$B$1:$EF$1,0)),"")</f>
        <v>2300.3284550430872</v>
      </c>
      <c r="K40" s="7">
        <f>IFERROR(INDEX('[1]Master data'!$B$2:$EF$1000,MATCH($B40,'[1]Master data'!$A$2:$A$1000,0),MATCH(K$1,'[1]Master data'!$B$1:$EF$1,0)),"")</f>
        <v>579.53927807408479</v>
      </c>
      <c r="L40" s="7">
        <f>IFERROR(INDEX('[1]Master data'!$B$2:$EF$1000,MATCH($B40,'[1]Master data'!$A$2:$A$1000,0),MATCH(L$1,'[1]Master data'!$B$1:$EF$1,0)),"")</f>
        <v>45711.698715394486</v>
      </c>
      <c r="M40" s="33">
        <f>IFERROR(INDEX('[1]Master data'!$B$2:$EF$1000,MATCH($B40,'[1]Master data'!$A$2:$A$1000,0),MATCH(M$1,'[1]Master data'!$B$1:$EF$1,0)),"")</f>
        <v>6.7531497323551767E-4</v>
      </c>
      <c r="N40" s="7">
        <f>IFERROR(INDEX('[1]Master data'!$B$2:$EF$1000,MATCH($B40,'[1]Master data'!$A$2:$A$1000,0),MATCH(N$1,'[1]Master data'!$B$1:$EF$1,0)),"")</f>
        <v>42820</v>
      </c>
      <c r="O40" s="7">
        <f>IFERROR(INDEX('[1]Master data'!$B$2:$EF$1000,MATCH($B40,'[1]Master data'!$A$2:$A$1000,0),MATCH(O$1,'[1]Master data'!$B$1:$EF$1,0)),"")</f>
        <v>4324820</v>
      </c>
      <c r="P40" s="7">
        <f>IFERROR(INDEX('[1]Master data'!$B$2:$EF$1000,MATCH($B40,'[1]Master data'!$A$2:$A$1000,0),MATCH(P$1,'[1]Master data'!$B$1:$EF$1,0)),"")</f>
        <v>2891.6987153944865</v>
      </c>
      <c r="Q40" s="30">
        <f>IFERROR(INDEX('[1]Master data'!$B$2:$EF$1000,MATCH($B40,'[1]Master data'!$A$2:$A$1000,0),MATCH(Q$1,'[1]Master data'!$B$1:$EF$1,0)),"")</f>
        <v>6.7531497323551767E-4</v>
      </c>
    </row>
    <row r="41" spans="1:17" x14ac:dyDescent="0.3">
      <c r="A41">
        <f t="shared" si="0"/>
        <v>39</v>
      </c>
      <c r="B41" t="str">
        <f>IF('[1]Master data'!A41="","",'[1]Master data'!A41)</f>
        <v>Eric Dier</v>
      </c>
      <c r="C41" t="str">
        <f>IFERROR(INDEX('[1]Master data'!$B$2:$EF$1000,MATCH($B41,'[1]Master data'!$A$2:$A$1000,0),MATCH(C$1,'[1]Master data'!$B$1:$EF$1,0)),"")</f>
        <v>Tottenham</v>
      </c>
      <c r="D41" t="str">
        <f>IFERROR(INDEX('[1]Master data'!$B$2:$EF$1000,MATCH($B41,'[1]Master data'!$A$2:$A$1000,0),MATCH(D$1,'[1]Master data'!$B$1:$EF$1,0)),"")</f>
        <v>Midfield</v>
      </c>
      <c r="E41" s="5">
        <f>IFERROR(INDEX('[1]Master data'!$B$2:$EF$1000,MATCH($B41,'[1]Master data'!$A$2:$A$1000,0),MATCH(E$1,'[1]Master data'!$B$1:$EF$1,0)),"")</f>
        <v>3944000</v>
      </c>
      <c r="F41" s="7">
        <f>IFERROR(INDEX('[1]Master data'!$B$2:$EF$1000,MATCH($B41,'[1]Master data'!$A$2:$A$1000,0),MATCH(F$1,'[1]Master data'!$B$1:$EF$1,0)),"")</f>
        <v>51790.328402366868</v>
      </c>
      <c r="G41" s="7">
        <f>IFERROR(INDEX('[1]Master data'!$B$2:$EF$1000,MATCH($B41,'[1]Master data'!$A$2:$A$1000,0),MATCH(G$1,'[1]Master data'!$B$1:$EF$1,0)),"")</f>
        <v>13370.461538461539</v>
      </c>
      <c r="H41" s="7">
        <f>IFERROR(INDEX('[1]Master data'!$B$2:$EF$1000,MATCH($B41,'[1]Master data'!$A$2:$A$1000,0),MATCH(H$1,'[1]Master data'!$B$1:$EF$1,0)),"")</f>
        <v>-185.46153846153811</v>
      </c>
      <c r="I41" s="7">
        <f>IFERROR(INDEX('[1]Master data'!$B$2:$EF$1000,MATCH($B41,'[1]Master data'!$A$2:$A$1000,0),MATCH(I$1,'[1]Master data'!$B$1:$EF$1,0)),"")</f>
        <v>4121.420118343196</v>
      </c>
      <c r="J41" s="7">
        <f>IFERROR(INDEX('[1]Master data'!$B$2:$EF$1000,MATCH($B41,'[1]Master data'!$A$2:$A$1000,0),MATCH(J$1,'[1]Master data'!$B$1:$EF$1,0)),"")</f>
        <v>1063.1429363905327</v>
      </c>
      <c r="K41" s="7">
        <f>IFERROR(INDEX('[1]Master data'!$B$2:$EF$1000,MATCH($B41,'[1]Master data'!$A$2:$A$1000,0),MATCH(K$1,'[1]Master data'!$B$1:$EF$1,0)),"")</f>
        <v>341.14517545243939</v>
      </c>
      <c r="L41" s="7">
        <f>IFERROR(INDEX('[1]Master data'!$B$2:$EF$1000,MATCH($B41,'[1]Master data'!$A$2:$A$1000,0),MATCH(L$1,'[1]Master data'!$B$1:$EF$1,0)),"")</f>
        <v>70501.036632553049</v>
      </c>
      <c r="M41" s="33">
        <f>IFERROR(INDEX('[1]Master data'!$B$2:$EF$1000,MATCH($B41,'[1]Master data'!$A$2:$A$1000,0),MATCH(M$1,'[1]Master data'!$B$1:$EF$1,0)),"")</f>
        <v>7.8755163875641604E-3</v>
      </c>
      <c r="N41" s="7">
        <f>IFERROR(INDEX('[1]Master data'!$B$2:$EF$1000,MATCH($B41,'[1]Master data'!$A$2:$A$1000,0),MATCH(N$1,'[1]Master data'!$B$1:$EF$1,0)),"")</f>
        <v>39440</v>
      </c>
      <c r="O41" s="7">
        <f>IFERROR(INDEX('[1]Master data'!$B$2:$EF$1000,MATCH($B41,'[1]Master data'!$A$2:$A$1000,0),MATCH(O$1,'[1]Master data'!$B$1:$EF$1,0)),"")</f>
        <v>3983440</v>
      </c>
      <c r="P41" s="7">
        <f>IFERROR(INDEX('[1]Master data'!$B$2:$EF$1000,MATCH($B41,'[1]Master data'!$A$2:$A$1000,0),MATCH(P$1,'[1]Master data'!$B$1:$EF$1,0)),"")</f>
        <v>31061.036632553049</v>
      </c>
      <c r="Q41" s="30">
        <f>IFERROR(INDEX('[1]Master data'!$B$2:$EF$1000,MATCH($B41,'[1]Master data'!$A$2:$A$1000,0),MATCH(Q$1,'[1]Master data'!$B$1:$EF$1,0)),"")</f>
        <v>7.8755163875641604E-3</v>
      </c>
    </row>
    <row r="42" spans="1:17" x14ac:dyDescent="0.3">
      <c r="A42">
        <f t="shared" si="0"/>
        <v>40</v>
      </c>
      <c r="B42" t="str">
        <f>IF('[1]Master data'!A42="","",'[1]Master data'!A42)</f>
        <v>Lewis Dunk</v>
      </c>
      <c r="C42" t="str">
        <f>IFERROR(INDEX('[1]Master data'!$B$2:$EF$1000,MATCH($B42,'[1]Master data'!$A$2:$A$1000,0),MATCH(C$1,'[1]Master data'!$B$1:$EF$1,0)),"")</f>
        <v>Brighton and Hove</v>
      </c>
      <c r="D42" t="str">
        <f>IFERROR(INDEX('[1]Master data'!$B$2:$EF$1000,MATCH($B42,'[1]Master data'!$A$2:$A$1000,0),MATCH(D$1,'[1]Master data'!$B$1:$EF$1,0)),"")</f>
        <v>Defense</v>
      </c>
      <c r="E42" s="5">
        <f>IFERROR(INDEX('[1]Master data'!$B$2:$EF$1000,MATCH($B42,'[1]Master data'!$A$2:$A$1000,0),MATCH(E$1,'[1]Master data'!$B$1:$EF$1,0)),"")</f>
        <v>4064000</v>
      </c>
      <c r="F42" s="7">
        <f>IFERROR(INDEX('[1]Master data'!$B$2:$EF$1000,MATCH($B42,'[1]Master data'!$A$2:$A$1000,0),MATCH(F$1,'[1]Master data'!$B$1:$EF$1,0)),"")</f>
        <v>62840.880158800865</v>
      </c>
      <c r="G42" s="7">
        <f>IFERROR(INDEX('[1]Master data'!$B$2:$EF$1000,MATCH($B42,'[1]Master data'!$A$2:$A$1000,0),MATCH(G$1,'[1]Master data'!$B$1:$EF$1,0)),"")</f>
        <v>19296.899579031975</v>
      </c>
      <c r="H42" s="7">
        <f>IFERROR(INDEX('[1]Master data'!$B$2:$EF$1000,MATCH($B42,'[1]Master data'!$A$2:$A$1000,0),MATCH(H$1,'[1]Master data'!$B$1:$EF$1,0)),"")</f>
        <v>9205.9048786760741</v>
      </c>
      <c r="I42" s="7">
        <f>IFERROR(INDEX('[1]Master data'!$B$2:$EF$1000,MATCH($B42,'[1]Master data'!$A$2:$A$1000,0),MATCH(I$1,'[1]Master data'!$B$1:$EF$1,0)),"")</f>
        <v>7756.4950756379858</v>
      </c>
      <c r="J42" s="7">
        <f>IFERROR(INDEX('[1]Master data'!$B$2:$EF$1000,MATCH($B42,'[1]Master data'!$A$2:$A$1000,0),MATCH(J$1,'[1]Master data'!$B$1:$EF$1,0)),"")</f>
        <v>430.74392251437052</v>
      </c>
      <c r="K42" s="7">
        <f>IFERROR(INDEX('[1]Master data'!$B$2:$EF$1000,MATCH($B42,'[1]Master data'!$A$2:$A$1000,0),MATCH(K$1,'[1]Master data'!$B$1:$EF$1,0)),"")</f>
        <v>1509.9052446587648</v>
      </c>
      <c r="L42" s="7">
        <f>IFERROR(INDEX('[1]Master data'!$B$2:$EF$1000,MATCH($B42,'[1]Master data'!$A$2:$A$1000,0),MATCH(L$1,'[1]Master data'!$B$1:$EF$1,0)),"")</f>
        <v>101040.82885932003</v>
      </c>
      <c r="M42" s="33">
        <f>IFERROR(INDEX('[1]Master data'!$B$2:$EF$1000,MATCH($B42,'[1]Master data'!$A$2:$A$1000,0),MATCH(M$1,'[1]Master data'!$B$1:$EF$1,0)),"")</f>
        <v>1.4862408676013785E-2</v>
      </c>
      <c r="N42" s="7">
        <f>IFERROR(INDEX('[1]Master data'!$B$2:$EF$1000,MATCH($B42,'[1]Master data'!$A$2:$A$1000,0),MATCH(N$1,'[1]Master data'!$B$1:$EF$1,0)),"")</f>
        <v>40640</v>
      </c>
      <c r="O42" s="7">
        <f>IFERROR(INDEX('[1]Master data'!$B$2:$EF$1000,MATCH($B42,'[1]Master data'!$A$2:$A$1000,0),MATCH(O$1,'[1]Master data'!$B$1:$EF$1,0)),"")</f>
        <v>4104640</v>
      </c>
      <c r="P42" s="7">
        <f>IFERROR(INDEX('[1]Master data'!$B$2:$EF$1000,MATCH($B42,'[1]Master data'!$A$2:$A$1000,0),MATCH(P$1,'[1]Master data'!$B$1:$EF$1,0)),"")</f>
        <v>60400.828859320027</v>
      </c>
      <c r="Q42" s="30">
        <f>IFERROR(INDEX('[1]Master data'!$B$2:$EF$1000,MATCH($B42,'[1]Master data'!$A$2:$A$1000,0),MATCH(Q$1,'[1]Master data'!$B$1:$EF$1,0)),"")</f>
        <v>1.4862408676013785E-2</v>
      </c>
    </row>
    <row r="43" spans="1:17" x14ac:dyDescent="0.3">
      <c r="A43">
        <f t="shared" si="0"/>
        <v>41</v>
      </c>
      <c r="B43" t="str">
        <f>IF('[1]Master data'!A43="","",'[1]Master data'!A43)</f>
        <v>Andre Gomes</v>
      </c>
      <c r="C43" t="str">
        <f>IFERROR(INDEX('[1]Master data'!$B$2:$EF$1000,MATCH($B43,'[1]Master data'!$A$2:$A$1000,0),MATCH(C$1,'[1]Master data'!$B$1:$EF$1,0)),"")</f>
        <v>Everton</v>
      </c>
      <c r="D43" t="str">
        <f>IFERROR(INDEX('[1]Master data'!$B$2:$EF$1000,MATCH($B43,'[1]Master data'!$A$2:$A$1000,0),MATCH(D$1,'[1]Master data'!$B$1:$EF$1,0)),"")</f>
        <v>Midfield</v>
      </c>
      <c r="E43" s="5">
        <f>IFERROR(INDEX('[1]Master data'!$B$2:$EF$1000,MATCH($B43,'[1]Master data'!$A$2:$A$1000,0),MATCH(E$1,'[1]Master data'!$B$1:$EF$1,0)),"")</f>
        <v>3647000</v>
      </c>
      <c r="F43" s="7">
        <f>IFERROR(INDEX('[1]Master data'!$B$2:$EF$1000,MATCH($B43,'[1]Master data'!$A$2:$A$1000,0),MATCH(F$1,'[1]Master data'!$B$1:$EF$1,0)),"")</f>
        <v>52046.94720496895</v>
      </c>
      <c r="G43" s="7">
        <f>IFERROR(INDEX('[1]Master data'!$B$2:$EF$1000,MATCH($B43,'[1]Master data'!$A$2:$A$1000,0),MATCH(G$1,'[1]Master data'!$B$1:$EF$1,0)),"")</f>
        <v>-6664.163043478261</v>
      </c>
      <c r="H43" s="7">
        <f>IFERROR(INDEX('[1]Master data'!$B$2:$EF$1000,MATCH($B43,'[1]Master data'!$A$2:$A$1000,0),MATCH(H$1,'[1]Master data'!$B$1:$EF$1,0)),"")</f>
        <v>4562.9984472049691</v>
      </c>
      <c r="I43" s="7">
        <f>IFERROR(INDEX('[1]Master data'!$B$2:$EF$1000,MATCH($B43,'[1]Master data'!$A$2:$A$1000,0),MATCH(I$1,'[1]Master data'!$B$1:$EF$1,0)),"")</f>
        <v>-725</v>
      </c>
      <c r="J43" s="7">
        <f>IFERROR(INDEX('[1]Master data'!$B$2:$EF$1000,MATCH($B43,'[1]Master data'!$A$2:$A$1000,0),MATCH(J$1,'[1]Master data'!$B$1:$EF$1,0)),"")</f>
        <v>1497.6626552795033</v>
      </c>
      <c r="K43" s="7">
        <f>IFERROR(INDEX('[1]Master data'!$B$2:$EF$1000,MATCH($B43,'[1]Master data'!$A$2:$A$1000,0),MATCH(K$1,'[1]Master data'!$B$1:$EF$1,0)),"")</f>
        <v>180.70477996926974</v>
      </c>
      <c r="L43" s="7">
        <f>IFERROR(INDEX('[1]Master data'!$B$2:$EF$1000,MATCH($B43,'[1]Master data'!$A$2:$A$1000,0),MATCH(L$1,'[1]Master data'!$B$1:$EF$1,0)),"")</f>
        <v>50899.150043944428</v>
      </c>
      <c r="M43" s="33">
        <f>IFERROR(INDEX('[1]Master data'!$B$2:$EF$1000,MATCH($B43,'[1]Master data'!$A$2:$A$1000,0),MATCH(M$1,'[1]Master data'!$B$1:$EF$1,0)),"")</f>
        <v>3.956443664366446E-3</v>
      </c>
      <c r="N43" s="7">
        <f>IFERROR(INDEX('[1]Master data'!$B$2:$EF$1000,MATCH($B43,'[1]Master data'!$A$2:$A$1000,0),MATCH(N$1,'[1]Master data'!$B$1:$EF$1,0)),"")</f>
        <v>36470</v>
      </c>
      <c r="O43" s="7">
        <f>IFERROR(INDEX('[1]Master data'!$B$2:$EF$1000,MATCH($B43,'[1]Master data'!$A$2:$A$1000,0),MATCH(O$1,'[1]Master data'!$B$1:$EF$1,0)),"")</f>
        <v>3683470</v>
      </c>
      <c r="P43" s="7">
        <f>IFERROR(INDEX('[1]Master data'!$B$2:$EF$1000,MATCH($B43,'[1]Master data'!$A$2:$A$1000,0),MATCH(P$1,'[1]Master data'!$B$1:$EF$1,0)),"")</f>
        <v>14429.150043944428</v>
      </c>
      <c r="Q43" s="30">
        <f>IFERROR(INDEX('[1]Master data'!$B$2:$EF$1000,MATCH($B43,'[1]Master data'!$A$2:$A$1000,0),MATCH(Q$1,'[1]Master data'!$B$1:$EF$1,0)),"")</f>
        <v>3.956443664366446E-3</v>
      </c>
    </row>
    <row r="44" spans="1:17" x14ac:dyDescent="0.3">
      <c r="A44">
        <f t="shared" si="0"/>
        <v>42</v>
      </c>
      <c r="B44" t="str">
        <f>IF('[1]Master data'!A44="","",'[1]Master data'!A44)</f>
        <v>Joe Gelhardt</v>
      </c>
      <c r="C44" t="str">
        <f>IFERROR(INDEX('[1]Master data'!$B$2:$EF$1000,MATCH($B44,'[1]Master data'!$A$2:$A$1000,0),MATCH(C$1,'[1]Master data'!$B$1:$EF$1,0)),"")</f>
        <v>Leeds United</v>
      </c>
      <c r="D44" t="str">
        <f>IFERROR(INDEX('[1]Master data'!$B$2:$EF$1000,MATCH($B44,'[1]Master data'!$A$2:$A$1000,0),MATCH(D$1,'[1]Master data'!$B$1:$EF$1,0)),"")</f>
        <v>Striker</v>
      </c>
      <c r="E44" s="5">
        <f>IFERROR(INDEX('[1]Master data'!$B$2:$EF$1000,MATCH($B44,'[1]Master data'!$A$2:$A$1000,0),MATCH(E$1,'[1]Master data'!$B$1:$EF$1,0)),"")</f>
        <v>1960000</v>
      </c>
      <c r="F44" s="7">
        <f>IFERROR(INDEX('[1]Master data'!$B$2:$EF$1000,MATCH($B44,'[1]Master data'!$A$2:$A$1000,0),MATCH(F$1,'[1]Master data'!$B$1:$EF$1,0)),"")</f>
        <v>-5000</v>
      </c>
      <c r="G44" s="7">
        <f>IFERROR(INDEX('[1]Master data'!$B$2:$EF$1000,MATCH($B44,'[1]Master data'!$A$2:$A$1000,0),MATCH(G$1,'[1]Master data'!$B$1:$EF$1,0)),"")</f>
        <v>0</v>
      </c>
      <c r="H44" s="7">
        <f>IFERROR(INDEX('[1]Master data'!$B$2:$EF$1000,MATCH($B44,'[1]Master data'!$A$2:$A$1000,0),MATCH(H$1,'[1]Master data'!$B$1:$EF$1,0)),"")</f>
        <v>0</v>
      </c>
      <c r="I44" s="7">
        <f>IFERROR(INDEX('[1]Master data'!$B$2:$EF$1000,MATCH($B44,'[1]Master data'!$A$2:$A$1000,0),MATCH(I$1,'[1]Master data'!$B$1:$EF$1,0)),"")</f>
        <v>0</v>
      </c>
      <c r="J44" s="7">
        <f>IFERROR(INDEX('[1]Master data'!$B$2:$EF$1000,MATCH($B44,'[1]Master data'!$A$2:$A$1000,0),MATCH(J$1,'[1]Master data'!$B$1:$EF$1,0)),"")</f>
        <v>0</v>
      </c>
      <c r="K44" s="7">
        <f>IFERROR(INDEX('[1]Master data'!$B$2:$EF$1000,MATCH($B44,'[1]Master data'!$A$2:$A$1000,0),MATCH(K$1,'[1]Master data'!$B$1:$EF$1,0)),"")</f>
        <v>0</v>
      </c>
      <c r="L44" s="7">
        <f>IFERROR(INDEX('[1]Master data'!$B$2:$EF$1000,MATCH($B44,'[1]Master data'!$A$2:$A$1000,0),MATCH(L$1,'[1]Master data'!$B$1:$EF$1,0)),"")</f>
        <v>-5000</v>
      </c>
      <c r="M44" s="33">
        <f>IFERROR(INDEX('[1]Master data'!$B$2:$EF$1000,MATCH($B44,'[1]Master data'!$A$2:$A$1000,0),MATCH(M$1,'[1]Master data'!$B$1:$EF$1,0)),"")</f>
        <v>-1.2551020408163265E-2</v>
      </c>
      <c r="N44" s="7">
        <f>IFERROR(INDEX('[1]Master data'!$B$2:$EF$1000,MATCH($B44,'[1]Master data'!$A$2:$A$1000,0),MATCH(N$1,'[1]Master data'!$B$1:$EF$1,0)),"")</f>
        <v>19600</v>
      </c>
      <c r="O44" s="7">
        <f>IFERROR(INDEX('[1]Master data'!$B$2:$EF$1000,MATCH($B44,'[1]Master data'!$A$2:$A$1000,0),MATCH(O$1,'[1]Master data'!$B$1:$EF$1,0)),"")</f>
        <v>1979600</v>
      </c>
      <c r="P44" s="7">
        <f>IFERROR(INDEX('[1]Master data'!$B$2:$EF$1000,MATCH($B44,'[1]Master data'!$A$2:$A$1000,0),MATCH(P$1,'[1]Master data'!$B$1:$EF$1,0)),"")</f>
        <v>-24600</v>
      </c>
      <c r="Q44" s="30">
        <f>IFERROR(INDEX('[1]Master data'!$B$2:$EF$1000,MATCH($B44,'[1]Master data'!$A$2:$A$1000,0),MATCH(Q$1,'[1]Master data'!$B$1:$EF$1,0)),"")</f>
        <v>-1.2551020408163265E-2</v>
      </c>
    </row>
    <row r="45" spans="1:17" x14ac:dyDescent="0.3">
      <c r="A45">
        <f t="shared" si="0"/>
        <v>43</v>
      </c>
      <c r="B45" t="str">
        <f>IF('[1]Master data'!A45="","",'[1]Master data'!A45)</f>
        <v>Mario Lemina</v>
      </c>
      <c r="C45" t="str">
        <f>IFERROR(INDEX('[1]Master data'!$B$2:$EF$1000,MATCH($B45,'[1]Master data'!$A$2:$A$1000,0),MATCH(C$1,'[1]Master data'!$B$1:$EF$1,0)),"")</f>
        <v>Fulham</v>
      </c>
      <c r="D45" t="str">
        <f>IFERROR(INDEX('[1]Master data'!$B$2:$EF$1000,MATCH($B45,'[1]Master data'!$A$2:$A$1000,0),MATCH(D$1,'[1]Master data'!$B$1:$EF$1,0)),"")</f>
        <v>Midfield</v>
      </c>
      <c r="E45" s="5">
        <f>IFERROR(INDEX('[1]Master data'!$B$2:$EF$1000,MATCH($B45,'[1]Master data'!$A$2:$A$1000,0),MATCH(E$1,'[1]Master data'!$B$1:$EF$1,0)),"")</f>
        <v>3092000</v>
      </c>
      <c r="F45" s="7">
        <f>IFERROR(INDEX('[1]Master data'!$B$2:$EF$1000,MATCH($B45,'[1]Master data'!$A$2:$A$1000,0),MATCH(F$1,'[1]Master data'!$B$1:$EF$1,0)),"")</f>
        <v>24221.475308641981</v>
      </c>
      <c r="G45" s="7">
        <f>IFERROR(INDEX('[1]Master data'!$B$2:$EF$1000,MATCH($B45,'[1]Master data'!$A$2:$A$1000,0),MATCH(G$1,'[1]Master data'!$B$1:$EF$1,0)),"")</f>
        <v>-8697.5679012345681</v>
      </c>
      <c r="H45" s="7">
        <f>IFERROR(INDEX('[1]Master data'!$B$2:$EF$1000,MATCH($B45,'[1]Master data'!$A$2:$A$1000,0),MATCH(H$1,'[1]Master data'!$B$1:$EF$1,0)),"")</f>
        <v>-5165.5740740740739</v>
      </c>
      <c r="I45" s="7">
        <f>IFERROR(INDEX('[1]Master data'!$B$2:$EF$1000,MATCH($B45,'[1]Master data'!$A$2:$A$1000,0),MATCH(I$1,'[1]Master data'!$B$1:$EF$1,0)),"")</f>
        <v>1162.8395061728393</v>
      </c>
      <c r="J45" s="7">
        <f>IFERROR(INDEX('[1]Master data'!$B$2:$EF$1000,MATCH($B45,'[1]Master data'!$A$2:$A$1000,0),MATCH(J$1,'[1]Master data'!$B$1:$EF$1,0)),"")</f>
        <v>-216.05092592592587</v>
      </c>
      <c r="K45" s="7">
        <f>IFERROR(INDEX('[1]Master data'!$B$2:$EF$1000,MATCH($B45,'[1]Master data'!$A$2:$A$1000,0),MATCH(K$1,'[1]Master data'!$B$1:$EF$1,0)),"")</f>
        <v>141.63171096758833</v>
      </c>
      <c r="L45" s="7">
        <f>IFERROR(INDEX('[1]Master data'!$B$2:$EF$1000,MATCH($B45,'[1]Master data'!$A$2:$A$1000,0),MATCH(L$1,'[1]Master data'!$B$1:$EF$1,0)),"")</f>
        <v>11446.75362454784</v>
      </c>
      <c r="M45" s="33">
        <f>IFERROR(INDEX('[1]Master data'!$B$2:$EF$1000,MATCH($B45,'[1]Master data'!$A$2:$A$1000,0),MATCH(M$1,'[1]Master data'!$B$1:$EF$1,0)),"")</f>
        <v>-6.2979451408318758E-3</v>
      </c>
      <c r="N45" s="7">
        <f>IFERROR(INDEX('[1]Master data'!$B$2:$EF$1000,MATCH($B45,'[1]Master data'!$A$2:$A$1000,0),MATCH(N$1,'[1]Master data'!$B$1:$EF$1,0)),"")</f>
        <v>30920</v>
      </c>
      <c r="O45" s="7">
        <f>IFERROR(INDEX('[1]Master data'!$B$2:$EF$1000,MATCH($B45,'[1]Master data'!$A$2:$A$1000,0),MATCH(O$1,'[1]Master data'!$B$1:$EF$1,0)),"")</f>
        <v>3122920</v>
      </c>
      <c r="P45" s="7">
        <f>IFERROR(INDEX('[1]Master data'!$B$2:$EF$1000,MATCH($B45,'[1]Master data'!$A$2:$A$1000,0),MATCH(P$1,'[1]Master data'!$B$1:$EF$1,0)),"")</f>
        <v>-19473.24637545216</v>
      </c>
      <c r="Q45" s="30">
        <f>IFERROR(INDEX('[1]Master data'!$B$2:$EF$1000,MATCH($B45,'[1]Master data'!$A$2:$A$1000,0),MATCH(Q$1,'[1]Master data'!$B$1:$EF$1,0)),"")</f>
        <v>-6.2979451408318758E-3</v>
      </c>
    </row>
    <row r="46" spans="1:17" x14ac:dyDescent="0.3">
      <c r="A46">
        <f t="shared" si="0"/>
        <v>44</v>
      </c>
      <c r="B46" t="str">
        <f>IF('[1]Master data'!A46="","",'[1]Master data'!A46)</f>
        <v>Alphonse Areola</v>
      </c>
      <c r="C46" t="str">
        <f>IFERROR(INDEX('[1]Master data'!$B$2:$EF$1000,MATCH($B46,'[1]Master data'!$A$2:$A$1000,0),MATCH(C$1,'[1]Master data'!$B$1:$EF$1,0)),"")</f>
        <v>Fulham</v>
      </c>
      <c r="D46" t="str">
        <f>IFERROR(INDEX('[1]Master data'!$B$2:$EF$1000,MATCH($B46,'[1]Master data'!$A$2:$A$1000,0),MATCH(D$1,'[1]Master data'!$B$1:$EF$1,0)),"")</f>
        <v>Goalkeeper</v>
      </c>
      <c r="E46" s="5">
        <f>IFERROR(INDEX('[1]Master data'!$B$2:$EF$1000,MATCH($B46,'[1]Master data'!$A$2:$A$1000,0),MATCH(E$1,'[1]Master data'!$B$1:$EF$1,0)),"")</f>
        <v>4028000</v>
      </c>
      <c r="F46" s="7">
        <f>IFERROR(INDEX('[1]Master data'!$B$2:$EF$1000,MATCH($B46,'[1]Master data'!$A$2:$A$1000,0),MATCH(F$1,'[1]Master data'!$B$1:$EF$1,0)),"")</f>
        <v>108289.24713604961</v>
      </c>
      <c r="G46" s="7">
        <f>IFERROR(INDEX('[1]Master data'!$B$2:$EF$1000,MATCH($B46,'[1]Master data'!$A$2:$A$1000,0),MATCH(G$1,'[1]Master data'!$B$1:$EF$1,0)),"")</f>
        <v>11866.456067911698</v>
      </c>
      <c r="H46" s="7">
        <f>IFERROR(INDEX('[1]Master data'!$B$2:$EF$1000,MATCH($B46,'[1]Master data'!$A$2:$A$1000,0),MATCH(H$1,'[1]Master data'!$B$1:$EF$1,0)),"")</f>
        <v>5240.5184003956565</v>
      </c>
      <c r="I46" s="7">
        <f>IFERROR(INDEX('[1]Master data'!$B$2:$EF$1000,MATCH($B46,'[1]Master data'!$A$2:$A$1000,0),MATCH(I$1,'[1]Master data'!$B$1:$EF$1,0)),"")</f>
        <v>5977.9822746236223</v>
      </c>
      <c r="J46" s="7">
        <f>IFERROR(INDEX('[1]Master data'!$B$2:$EF$1000,MATCH($B46,'[1]Master data'!$A$2:$A$1000,0),MATCH(J$1,'[1]Master data'!$B$1:$EF$1,0)),"")</f>
        <v>2226.033853447786</v>
      </c>
      <c r="K46" s="7">
        <f>IFERROR(INDEX('[1]Master data'!$B$2:$EF$1000,MATCH($B46,'[1]Master data'!$A$2:$A$1000,0),MATCH(K$1,'[1]Master data'!$B$1:$EF$1,0)),"")</f>
        <v>1462.113728673381</v>
      </c>
      <c r="L46" s="7">
        <f>IFERROR(INDEX('[1]Master data'!$B$2:$EF$1000,MATCH($B46,'[1]Master data'!$A$2:$A$1000,0),MATCH(L$1,'[1]Master data'!$B$1:$EF$1,0)),"")</f>
        <v>135062.35146110176</v>
      </c>
      <c r="M46" s="33">
        <f>IFERROR(INDEX('[1]Master data'!$B$2:$EF$1000,MATCH($B46,'[1]Master data'!$A$2:$A$1000,0),MATCH(M$1,'[1]Master data'!$B$1:$EF$1,0)),"")</f>
        <v>2.3530871762934894E-2</v>
      </c>
      <c r="N46" s="7">
        <f>IFERROR(INDEX('[1]Master data'!$B$2:$EF$1000,MATCH($B46,'[1]Master data'!$A$2:$A$1000,0),MATCH(N$1,'[1]Master data'!$B$1:$EF$1,0)),"")</f>
        <v>40280</v>
      </c>
      <c r="O46" s="7">
        <f>IFERROR(INDEX('[1]Master data'!$B$2:$EF$1000,MATCH($B46,'[1]Master data'!$A$2:$A$1000,0),MATCH(O$1,'[1]Master data'!$B$1:$EF$1,0)),"")</f>
        <v>4068280</v>
      </c>
      <c r="P46" s="7">
        <f>IFERROR(INDEX('[1]Master data'!$B$2:$EF$1000,MATCH($B46,'[1]Master data'!$A$2:$A$1000,0),MATCH(P$1,'[1]Master data'!$B$1:$EF$1,0)),"")</f>
        <v>94782.35146110176</v>
      </c>
      <c r="Q46" s="30">
        <f>IFERROR(INDEX('[1]Master data'!$B$2:$EF$1000,MATCH($B46,'[1]Master data'!$A$2:$A$1000,0),MATCH(Q$1,'[1]Master data'!$B$1:$EF$1,0)),"")</f>
        <v>2.3530871762934894E-2</v>
      </c>
    </row>
    <row r="47" spans="1:17" x14ac:dyDescent="0.3">
      <c r="A47">
        <f t="shared" si="0"/>
        <v>45</v>
      </c>
      <c r="B47" t="str">
        <f>IF('[1]Master data'!A47="","",'[1]Master data'!A47)</f>
        <v>Danny Rose</v>
      </c>
      <c r="C47" t="str">
        <f>IFERROR(INDEX('[1]Master data'!$B$2:$EF$1000,MATCH($B47,'[1]Master data'!$A$2:$A$1000,0),MATCH(C$1,'[1]Master data'!$B$1:$EF$1,0)),"")</f>
        <v>Tottenham</v>
      </c>
      <c r="D47" t="str">
        <f>IFERROR(INDEX('[1]Master data'!$B$2:$EF$1000,MATCH($B47,'[1]Master data'!$A$2:$A$1000,0),MATCH(D$1,'[1]Master data'!$B$1:$EF$1,0)),"")</f>
        <v>Defense</v>
      </c>
      <c r="E47" s="5">
        <f>IFERROR(INDEX('[1]Master data'!$B$2:$EF$1000,MATCH($B47,'[1]Master data'!$A$2:$A$1000,0),MATCH(E$1,'[1]Master data'!$B$1:$EF$1,0)),"")</f>
        <v>2460000</v>
      </c>
      <c r="F47" s="7">
        <f>IFERROR(INDEX('[1]Master data'!$B$2:$EF$1000,MATCH($B47,'[1]Master data'!$A$2:$A$1000,0),MATCH(F$1,'[1]Master data'!$B$1:$EF$1,0)),"")</f>
        <v>-5000</v>
      </c>
      <c r="G47" s="7">
        <f>IFERROR(INDEX('[1]Master data'!$B$2:$EF$1000,MATCH($B47,'[1]Master data'!$A$2:$A$1000,0),MATCH(G$1,'[1]Master data'!$B$1:$EF$1,0)),"")</f>
        <v>0</v>
      </c>
      <c r="H47" s="7">
        <f>IFERROR(INDEX('[1]Master data'!$B$2:$EF$1000,MATCH($B47,'[1]Master data'!$A$2:$A$1000,0),MATCH(H$1,'[1]Master data'!$B$1:$EF$1,0)),"")</f>
        <v>0</v>
      </c>
      <c r="I47" s="7">
        <f>IFERROR(INDEX('[1]Master data'!$B$2:$EF$1000,MATCH($B47,'[1]Master data'!$A$2:$A$1000,0),MATCH(I$1,'[1]Master data'!$B$1:$EF$1,0)),"")</f>
        <v>0</v>
      </c>
      <c r="J47" s="7">
        <f>IFERROR(INDEX('[1]Master data'!$B$2:$EF$1000,MATCH($B47,'[1]Master data'!$A$2:$A$1000,0),MATCH(J$1,'[1]Master data'!$B$1:$EF$1,0)),"")</f>
        <v>0</v>
      </c>
      <c r="K47" s="7">
        <f>IFERROR(INDEX('[1]Master data'!$B$2:$EF$1000,MATCH($B47,'[1]Master data'!$A$2:$A$1000,0),MATCH(K$1,'[1]Master data'!$B$1:$EF$1,0)),"")</f>
        <v>0</v>
      </c>
      <c r="L47" s="7">
        <f>IFERROR(INDEX('[1]Master data'!$B$2:$EF$1000,MATCH($B47,'[1]Master data'!$A$2:$A$1000,0),MATCH(L$1,'[1]Master data'!$B$1:$EF$1,0)),"")</f>
        <v>-5000</v>
      </c>
      <c r="M47" s="33">
        <f>IFERROR(INDEX('[1]Master data'!$B$2:$EF$1000,MATCH($B47,'[1]Master data'!$A$2:$A$1000,0),MATCH(M$1,'[1]Master data'!$B$1:$EF$1,0)),"")</f>
        <v>-1.2032520325203253E-2</v>
      </c>
      <c r="N47" s="7">
        <f>IFERROR(INDEX('[1]Master data'!$B$2:$EF$1000,MATCH($B47,'[1]Master data'!$A$2:$A$1000,0),MATCH(N$1,'[1]Master data'!$B$1:$EF$1,0)),"")</f>
        <v>24600</v>
      </c>
      <c r="O47" s="7">
        <f>IFERROR(INDEX('[1]Master data'!$B$2:$EF$1000,MATCH($B47,'[1]Master data'!$A$2:$A$1000,0),MATCH(O$1,'[1]Master data'!$B$1:$EF$1,0)),"")</f>
        <v>2484600</v>
      </c>
      <c r="P47" s="7">
        <f>IFERROR(INDEX('[1]Master data'!$B$2:$EF$1000,MATCH($B47,'[1]Master data'!$A$2:$A$1000,0),MATCH(P$1,'[1]Master data'!$B$1:$EF$1,0)),"")</f>
        <v>-29600</v>
      </c>
      <c r="Q47" s="30">
        <f>IFERROR(INDEX('[1]Master data'!$B$2:$EF$1000,MATCH($B47,'[1]Master data'!$A$2:$A$1000,0),MATCH(Q$1,'[1]Master data'!$B$1:$EF$1,0)),"")</f>
        <v>-1.2032520325203253E-2</v>
      </c>
    </row>
    <row r="48" spans="1:17" x14ac:dyDescent="0.3">
      <c r="A48">
        <f t="shared" si="0"/>
        <v>46</v>
      </c>
      <c r="B48" t="str">
        <f>IF('[1]Master data'!A48="","",'[1]Master data'!A48)</f>
        <v>Cheikhou Kouyate</v>
      </c>
      <c r="C48" t="str">
        <f>IFERROR(INDEX('[1]Master data'!$B$2:$EF$1000,MATCH($B48,'[1]Master data'!$A$2:$A$1000,0),MATCH(C$1,'[1]Master data'!$B$1:$EF$1,0)),"")</f>
        <v>Crystal Palace</v>
      </c>
      <c r="D48" t="str">
        <f>IFERROR(INDEX('[1]Master data'!$B$2:$EF$1000,MATCH($B48,'[1]Master data'!$A$2:$A$1000,0),MATCH(D$1,'[1]Master data'!$B$1:$EF$1,0)),"")</f>
        <v>Midfield</v>
      </c>
      <c r="E48" s="5">
        <f>IFERROR(INDEX('[1]Master data'!$B$2:$EF$1000,MATCH($B48,'[1]Master data'!$A$2:$A$1000,0),MATCH(E$1,'[1]Master data'!$B$1:$EF$1,0)),"")</f>
        <v>3576000</v>
      </c>
      <c r="F48" s="7">
        <f>IFERROR(INDEX('[1]Master data'!$B$2:$EF$1000,MATCH($B48,'[1]Master data'!$A$2:$A$1000,0),MATCH(F$1,'[1]Master data'!$B$1:$EF$1,0)),"")</f>
        <v>16519.21052631579</v>
      </c>
      <c r="G48" s="7">
        <f>IFERROR(INDEX('[1]Master data'!$B$2:$EF$1000,MATCH($B48,'[1]Master data'!$A$2:$A$1000,0),MATCH(G$1,'[1]Master data'!$B$1:$EF$1,0)),"")</f>
        <v>-5303.1842105263149</v>
      </c>
      <c r="H48" s="7">
        <f>IFERROR(INDEX('[1]Master data'!$B$2:$EF$1000,MATCH($B48,'[1]Master data'!$A$2:$A$1000,0),MATCH(H$1,'[1]Master data'!$B$1:$EF$1,0)),"")</f>
        <v>5783.9473684210516</v>
      </c>
      <c r="I48" s="7">
        <f>IFERROR(INDEX('[1]Master data'!$B$2:$EF$1000,MATCH($B48,'[1]Master data'!$A$2:$A$1000,0),MATCH(I$1,'[1]Master data'!$B$1:$EF$1,0)),"")</f>
        <v>-900</v>
      </c>
      <c r="J48" s="7">
        <f>IFERROR(INDEX('[1]Master data'!$B$2:$EF$1000,MATCH($B48,'[1]Master data'!$A$2:$A$1000,0),MATCH(J$1,'[1]Master data'!$B$1:$EF$1,0)),"")</f>
        <v>-297.25657894736855</v>
      </c>
      <c r="K48" s="7">
        <f>IFERROR(INDEX('[1]Master data'!$B$2:$EF$1000,MATCH($B48,'[1]Master data'!$A$2:$A$1000,0),MATCH(K$1,'[1]Master data'!$B$1:$EF$1,0)),"")</f>
        <v>-199.21893533078403</v>
      </c>
      <c r="L48" s="7">
        <f>IFERROR(INDEX('[1]Master data'!$B$2:$EF$1000,MATCH($B48,'[1]Master data'!$A$2:$A$1000,0),MATCH(L$1,'[1]Master data'!$B$1:$EF$1,0)),"")</f>
        <v>15603.498169932374</v>
      </c>
      <c r="M48" s="33">
        <f>IFERROR(INDEX('[1]Master data'!$B$2:$EF$1000,MATCH($B48,'[1]Master data'!$A$2:$A$1000,0),MATCH(M$1,'[1]Master data'!$B$1:$EF$1,0)),"")</f>
        <v>-5.6366056571777474E-3</v>
      </c>
      <c r="N48" s="7">
        <f>IFERROR(INDEX('[1]Master data'!$B$2:$EF$1000,MATCH($B48,'[1]Master data'!$A$2:$A$1000,0),MATCH(N$1,'[1]Master data'!$B$1:$EF$1,0)),"")</f>
        <v>35760</v>
      </c>
      <c r="O48" s="7">
        <f>IFERROR(INDEX('[1]Master data'!$B$2:$EF$1000,MATCH($B48,'[1]Master data'!$A$2:$A$1000,0),MATCH(O$1,'[1]Master data'!$B$1:$EF$1,0)),"")</f>
        <v>3611760</v>
      </c>
      <c r="P48" s="7">
        <f>IFERROR(INDEX('[1]Master data'!$B$2:$EF$1000,MATCH($B48,'[1]Master data'!$A$2:$A$1000,0),MATCH(P$1,'[1]Master data'!$B$1:$EF$1,0)),"")</f>
        <v>-20156.501830067624</v>
      </c>
      <c r="Q48" s="30">
        <f>IFERROR(INDEX('[1]Master data'!$B$2:$EF$1000,MATCH($B48,'[1]Master data'!$A$2:$A$1000,0),MATCH(Q$1,'[1]Master data'!$B$1:$EF$1,0)),"")</f>
        <v>-5.6366056571777474E-3</v>
      </c>
    </row>
    <row r="49" spans="1:17" x14ac:dyDescent="0.3">
      <c r="A49">
        <f t="shared" si="0"/>
        <v>47</v>
      </c>
      <c r="B49" t="str">
        <f>IF('[1]Master data'!A49="","",'[1]Master data'!A49)</f>
        <v>James McArthur</v>
      </c>
      <c r="C49" t="str">
        <f>IFERROR(INDEX('[1]Master data'!$B$2:$EF$1000,MATCH($B49,'[1]Master data'!$A$2:$A$1000,0),MATCH(C$1,'[1]Master data'!$B$1:$EF$1,0)),"")</f>
        <v>Crystal Palace</v>
      </c>
      <c r="D49" t="str">
        <f>IFERROR(INDEX('[1]Master data'!$B$2:$EF$1000,MATCH($B49,'[1]Master data'!$A$2:$A$1000,0),MATCH(D$1,'[1]Master data'!$B$1:$EF$1,0)),"")</f>
        <v>Midfield</v>
      </c>
      <c r="E49" s="5">
        <f>IFERROR(INDEX('[1]Master data'!$B$2:$EF$1000,MATCH($B49,'[1]Master data'!$A$2:$A$1000,0),MATCH(E$1,'[1]Master data'!$B$1:$EF$1,0)),"")</f>
        <v>3425000</v>
      </c>
      <c r="F49" s="7">
        <f>IFERROR(INDEX('[1]Master data'!$B$2:$EF$1000,MATCH($B49,'[1]Master data'!$A$2:$A$1000,0),MATCH(F$1,'[1]Master data'!$B$1:$EF$1,0)),"")</f>
        <v>-5000</v>
      </c>
      <c r="G49" s="7">
        <f>IFERROR(INDEX('[1]Master data'!$B$2:$EF$1000,MATCH($B49,'[1]Master data'!$A$2:$A$1000,0),MATCH(G$1,'[1]Master data'!$B$1:$EF$1,0)),"")</f>
        <v>0</v>
      </c>
      <c r="H49" s="7">
        <f>IFERROR(INDEX('[1]Master data'!$B$2:$EF$1000,MATCH($B49,'[1]Master data'!$A$2:$A$1000,0),MATCH(H$1,'[1]Master data'!$B$1:$EF$1,0)),"")</f>
        <v>0</v>
      </c>
      <c r="I49" s="7">
        <f>IFERROR(INDEX('[1]Master data'!$B$2:$EF$1000,MATCH($B49,'[1]Master data'!$A$2:$A$1000,0),MATCH(I$1,'[1]Master data'!$B$1:$EF$1,0)),"")</f>
        <v>0</v>
      </c>
      <c r="J49" s="7">
        <f>IFERROR(INDEX('[1]Master data'!$B$2:$EF$1000,MATCH($B49,'[1]Master data'!$A$2:$A$1000,0),MATCH(J$1,'[1]Master data'!$B$1:$EF$1,0)),"")</f>
        <v>0</v>
      </c>
      <c r="K49" s="7">
        <f>IFERROR(INDEX('[1]Master data'!$B$2:$EF$1000,MATCH($B49,'[1]Master data'!$A$2:$A$1000,0),MATCH(K$1,'[1]Master data'!$B$1:$EF$1,0)),"")</f>
        <v>0</v>
      </c>
      <c r="L49" s="7">
        <f>IFERROR(INDEX('[1]Master data'!$B$2:$EF$1000,MATCH($B49,'[1]Master data'!$A$2:$A$1000,0),MATCH(L$1,'[1]Master data'!$B$1:$EF$1,0)),"")</f>
        <v>-5000</v>
      </c>
      <c r="M49" s="33">
        <f>IFERROR(INDEX('[1]Master data'!$B$2:$EF$1000,MATCH($B49,'[1]Master data'!$A$2:$A$1000,0),MATCH(M$1,'[1]Master data'!$B$1:$EF$1,0)),"")</f>
        <v>-1.145985401459854E-2</v>
      </c>
      <c r="N49" s="7">
        <f>IFERROR(INDEX('[1]Master data'!$B$2:$EF$1000,MATCH($B49,'[1]Master data'!$A$2:$A$1000,0),MATCH(N$1,'[1]Master data'!$B$1:$EF$1,0)),"")</f>
        <v>34250</v>
      </c>
      <c r="O49" s="7">
        <f>IFERROR(INDEX('[1]Master data'!$B$2:$EF$1000,MATCH($B49,'[1]Master data'!$A$2:$A$1000,0),MATCH(O$1,'[1]Master data'!$B$1:$EF$1,0)),"")</f>
        <v>3459250</v>
      </c>
      <c r="P49" s="7">
        <f>IFERROR(INDEX('[1]Master data'!$B$2:$EF$1000,MATCH($B49,'[1]Master data'!$A$2:$A$1000,0),MATCH(P$1,'[1]Master data'!$B$1:$EF$1,0)),"")</f>
        <v>-39250</v>
      </c>
      <c r="Q49" s="30">
        <f>IFERROR(INDEX('[1]Master data'!$B$2:$EF$1000,MATCH($B49,'[1]Master data'!$A$2:$A$1000,0),MATCH(Q$1,'[1]Master data'!$B$1:$EF$1,0)),"")</f>
        <v>-1.145985401459854E-2</v>
      </c>
    </row>
    <row r="50" spans="1:17" x14ac:dyDescent="0.3">
      <c r="A50">
        <f t="shared" si="0"/>
        <v>48</v>
      </c>
      <c r="B50" t="str">
        <f>IF('[1]Master data'!A50="","",'[1]Master data'!A50)</f>
        <v>Ruben Dias</v>
      </c>
      <c r="C50" t="str">
        <f>IFERROR(INDEX('[1]Master data'!$B$2:$EF$1000,MATCH($B50,'[1]Master data'!$A$2:$A$1000,0),MATCH(C$1,'[1]Master data'!$B$1:$EF$1,0)),"")</f>
        <v>Manchester City</v>
      </c>
      <c r="D50" t="str">
        <f>IFERROR(INDEX('[1]Master data'!$B$2:$EF$1000,MATCH($B50,'[1]Master data'!$A$2:$A$1000,0),MATCH(D$1,'[1]Master data'!$B$1:$EF$1,0)),"")</f>
        <v>Defense</v>
      </c>
      <c r="E50" s="5">
        <f>IFERROR(INDEX('[1]Master data'!$B$2:$EF$1000,MATCH($B50,'[1]Master data'!$A$2:$A$1000,0),MATCH(E$1,'[1]Master data'!$B$1:$EF$1,0)),"")</f>
        <v>5887000</v>
      </c>
      <c r="F50" s="7">
        <f>IFERROR(INDEX('[1]Master data'!$B$2:$EF$1000,MATCH($B50,'[1]Master data'!$A$2:$A$1000,0),MATCH(F$1,'[1]Master data'!$B$1:$EF$1,0)),"")</f>
        <v>122948.74473146157</v>
      </c>
      <c r="G50" s="7">
        <f>IFERROR(INDEX('[1]Master data'!$B$2:$EF$1000,MATCH($B50,'[1]Master data'!$A$2:$A$1000,0),MATCH(G$1,'[1]Master data'!$B$1:$EF$1,0)),"")</f>
        <v>53079.657145762321</v>
      </c>
      <c r="H50" s="7">
        <f>IFERROR(INDEX('[1]Master data'!$B$2:$EF$1000,MATCH($B50,'[1]Master data'!$A$2:$A$1000,0),MATCH(H$1,'[1]Master data'!$B$1:$EF$1,0)),"")</f>
        <v>11962.53330804102</v>
      </c>
      <c r="I50" s="7">
        <f>IFERROR(INDEX('[1]Master data'!$B$2:$EF$1000,MATCH($B50,'[1]Master data'!$A$2:$A$1000,0),MATCH(I$1,'[1]Master data'!$B$1:$EF$1,0)),"")</f>
        <v>-425.00000000000006</v>
      </c>
      <c r="J50" s="7">
        <f>IFERROR(INDEX('[1]Master data'!$B$2:$EF$1000,MATCH($B50,'[1]Master data'!$A$2:$A$1000,0),MATCH(J$1,'[1]Master data'!$B$1:$EF$1,0)),"")</f>
        <v>2392.7222544291026</v>
      </c>
      <c r="K50" s="7">
        <f>IFERROR(INDEX('[1]Master data'!$B$2:$EF$1000,MATCH($B50,'[1]Master data'!$A$2:$A$1000,0),MATCH(K$1,'[1]Master data'!$B$1:$EF$1,0)),"")</f>
        <v>1945.1213297199033</v>
      </c>
      <c r="L50" s="7">
        <f>IFERROR(INDEX('[1]Master data'!$B$2:$EF$1000,MATCH($B50,'[1]Master data'!$A$2:$A$1000,0),MATCH(L$1,'[1]Master data'!$B$1:$EF$1,0)),"")</f>
        <v>191903.77876941391</v>
      </c>
      <c r="M50" s="33">
        <f>IFERROR(INDEX('[1]Master data'!$B$2:$EF$1000,MATCH($B50,'[1]Master data'!$A$2:$A$1000,0),MATCH(M$1,'[1]Master data'!$B$1:$EF$1,0)),"")</f>
        <v>2.2597890057654817E-2</v>
      </c>
      <c r="N50" s="7">
        <f>IFERROR(INDEX('[1]Master data'!$B$2:$EF$1000,MATCH($B50,'[1]Master data'!$A$2:$A$1000,0),MATCH(N$1,'[1]Master data'!$B$1:$EF$1,0)),"")</f>
        <v>58870</v>
      </c>
      <c r="O50" s="7">
        <f>IFERROR(INDEX('[1]Master data'!$B$2:$EF$1000,MATCH($B50,'[1]Master data'!$A$2:$A$1000,0),MATCH(O$1,'[1]Master data'!$B$1:$EF$1,0)),"")</f>
        <v>5945870</v>
      </c>
      <c r="P50" s="7">
        <f>IFERROR(INDEX('[1]Master data'!$B$2:$EF$1000,MATCH($B50,'[1]Master data'!$A$2:$A$1000,0),MATCH(P$1,'[1]Master data'!$B$1:$EF$1,0)),"")</f>
        <v>133033.77876941391</v>
      </c>
      <c r="Q50" s="30">
        <f>IFERROR(INDEX('[1]Master data'!$B$2:$EF$1000,MATCH($B50,'[1]Master data'!$A$2:$A$1000,0),MATCH(Q$1,'[1]Master data'!$B$1:$EF$1,0)),"")</f>
        <v>2.2597890057654817E-2</v>
      </c>
    </row>
    <row r="51" spans="1:17" x14ac:dyDescent="0.3">
      <c r="A51">
        <f t="shared" si="0"/>
        <v>49</v>
      </c>
      <c r="B51" t="str">
        <f>IF('[1]Master data'!A51="","",'[1]Master data'!A51)</f>
        <v>Youri Tielemans</v>
      </c>
      <c r="C51" t="str">
        <f>IFERROR(INDEX('[1]Master data'!$B$2:$EF$1000,MATCH($B51,'[1]Master data'!$A$2:$A$1000,0),MATCH(C$1,'[1]Master data'!$B$1:$EF$1,0)),"")</f>
        <v>Leicester City</v>
      </c>
      <c r="D51" t="str">
        <f>IFERROR(INDEX('[1]Master data'!$B$2:$EF$1000,MATCH($B51,'[1]Master data'!$A$2:$A$1000,0),MATCH(D$1,'[1]Master data'!$B$1:$EF$1,0)),"")</f>
        <v>Midfield</v>
      </c>
      <c r="E51" s="5">
        <f>IFERROR(INDEX('[1]Master data'!$B$2:$EF$1000,MATCH($B51,'[1]Master data'!$A$2:$A$1000,0),MATCH(E$1,'[1]Master data'!$B$1:$EF$1,0)),"")</f>
        <v>6038000</v>
      </c>
      <c r="F51" s="7">
        <f>IFERROR(INDEX('[1]Master data'!$B$2:$EF$1000,MATCH($B51,'[1]Master data'!$A$2:$A$1000,0),MATCH(F$1,'[1]Master data'!$B$1:$EF$1,0)),"")</f>
        <v>79164.465116279083</v>
      </c>
      <c r="G51" s="7">
        <f>IFERROR(INDEX('[1]Master data'!$B$2:$EF$1000,MATCH($B51,'[1]Master data'!$A$2:$A$1000,0),MATCH(G$1,'[1]Master data'!$B$1:$EF$1,0)),"")</f>
        <v>7557.6337209302364</v>
      </c>
      <c r="H51" s="7">
        <f>IFERROR(INDEX('[1]Master data'!$B$2:$EF$1000,MATCH($B51,'[1]Master data'!$A$2:$A$1000,0),MATCH(H$1,'[1]Master data'!$B$1:$EF$1,0)),"")</f>
        <v>11130.744186046513</v>
      </c>
      <c r="I51" s="7">
        <f>IFERROR(INDEX('[1]Master data'!$B$2:$EF$1000,MATCH($B51,'[1]Master data'!$A$2:$A$1000,0),MATCH(I$1,'[1]Master data'!$B$1:$EF$1,0)),"")</f>
        <v>-1125.0000000000002</v>
      </c>
      <c r="J51" s="7">
        <f>IFERROR(INDEX('[1]Master data'!$B$2:$EF$1000,MATCH($B51,'[1]Master data'!$A$2:$A$1000,0),MATCH(J$1,'[1]Master data'!$B$1:$EF$1,0)),"")</f>
        <v>-471.24709302325573</v>
      </c>
      <c r="K51" s="7">
        <f>IFERROR(INDEX('[1]Master data'!$B$2:$EF$1000,MATCH($B51,'[1]Master data'!$A$2:$A$1000,0),MATCH(K$1,'[1]Master data'!$B$1:$EF$1,0)),"")</f>
        <v>697.87111685091634</v>
      </c>
      <c r="L51" s="7">
        <f>IFERROR(INDEX('[1]Master data'!$B$2:$EF$1000,MATCH($B51,'[1]Master data'!$A$2:$A$1000,0),MATCH(L$1,'[1]Master data'!$B$1:$EF$1,0)),"")</f>
        <v>96954.467047083497</v>
      </c>
      <c r="M51" s="33">
        <f>IFERROR(INDEX('[1]Master data'!$B$2:$EF$1000,MATCH($B51,'[1]Master data'!$A$2:$A$1000,0),MATCH(M$1,'[1]Master data'!$B$1:$EF$1,0)),"")</f>
        <v>6.0573810942503303E-3</v>
      </c>
      <c r="N51" s="7">
        <f>IFERROR(INDEX('[1]Master data'!$B$2:$EF$1000,MATCH($B51,'[1]Master data'!$A$2:$A$1000,0),MATCH(N$1,'[1]Master data'!$B$1:$EF$1,0)),"")</f>
        <v>60380</v>
      </c>
      <c r="O51" s="7">
        <f>IFERROR(INDEX('[1]Master data'!$B$2:$EF$1000,MATCH($B51,'[1]Master data'!$A$2:$A$1000,0),MATCH(O$1,'[1]Master data'!$B$1:$EF$1,0)),"")</f>
        <v>6098380</v>
      </c>
      <c r="P51" s="7">
        <f>IFERROR(INDEX('[1]Master data'!$B$2:$EF$1000,MATCH($B51,'[1]Master data'!$A$2:$A$1000,0),MATCH(P$1,'[1]Master data'!$B$1:$EF$1,0)),"")</f>
        <v>36574.467047083497</v>
      </c>
      <c r="Q51" s="30">
        <f>IFERROR(INDEX('[1]Master data'!$B$2:$EF$1000,MATCH($B51,'[1]Master data'!$A$2:$A$1000,0),MATCH(Q$1,'[1]Master data'!$B$1:$EF$1,0)),"")</f>
        <v>6.0573810942503303E-3</v>
      </c>
    </row>
    <row r="52" spans="1:17" x14ac:dyDescent="0.3">
      <c r="A52">
        <f t="shared" si="0"/>
        <v>50</v>
      </c>
      <c r="B52" t="str">
        <f>IF('[1]Master data'!A52="","",'[1]Master data'!A52)</f>
        <v>Marek Rodak</v>
      </c>
      <c r="C52" t="str">
        <f>IFERROR(INDEX('[1]Master data'!$B$2:$EF$1000,MATCH($B52,'[1]Master data'!$A$2:$A$1000,0),MATCH(C$1,'[1]Master data'!$B$1:$EF$1,0)),"")</f>
        <v>Fulham</v>
      </c>
      <c r="D52" t="str">
        <f>IFERROR(INDEX('[1]Master data'!$B$2:$EF$1000,MATCH($B52,'[1]Master data'!$A$2:$A$1000,0),MATCH(D$1,'[1]Master data'!$B$1:$EF$1,0)),"")</f>
        <v>Goalkeeper</v>
      </c>
      <c r="E52" s="5">
        <f>IFERROR(INDEX('[1]Master data'!$B$2:$EF$1000,MATCH($B52,'[1]Master data'!$A$2:$A$1000,0),MATCH(E$1,'[1]Master data'!$B$1:$EF$1,0)),"")</f>
        <v>2950000</v>
      </c>
      <c r="F52" s="7">
        <f>IFERROR(INDEX('[1]Master data'!$B$2:$EF$1000,MATCH($B52,'[1]Master data'!$A$2:$A$1000,0),MATCH(F$1,'[1]Master data'!$B$1:$EF$1,0)),"")</f>
        <v>-5000</v>
      </c>
      <c r="G52" s="7">
        <f>IFERROR(INDEX('[1]Master data'!$B$2:$EF$1000,MATCH($B52,'[1]Master data'!$A$2:$A$1000,0),MATCH(G$1,'[1]Master data'!$B$1:$EF$1,0)),"")</f>
        <v>0</v>
      </c>
      <c r="H52" s="7">
        <f>IFERROR(INDEX('[1]Master data'!$B$2:$EF$1000,MATCH($B52,'[1]Master data'!$A$2:$A$1000,0),MATCH(H$1,'[1]Master data'!$B$1:$EF$1,0)),"")</f>
        <v>0</v>
      </c>
      <c r="I52" s="7">
        <f>IFERROR(INDEX('[1]Master data'!$B$2:$EF$1000,MATCH($B52,'[1]Master data'!$A$2:$A$1000,0),MATCH(I$1,'[1]Master data'!$B$1:$EF$1,0)),"")</f>
        <v>0</v>
      </c>
      <c r="J52" s="7">
        <f>IFERROR(INDEX('[1]Master data'!$B$2:$EF$1000,MATCH($B52,'[1]Master data'!$A$2:$A$1000,0),MATCH(J$1,'[1]Master data'!$B$1:$EF$1,0)),"")</f>
        <v>0</v>
      </c>
      <c r="K52" s="7">
        <f>IFERROR(INDEX('[1]Master data'!$B$2:$EF$1000,MATCH($B52,'[1]Master data'!$A$2:$A$1000,0),MATCH(K$1,'[1]Master data'!$B$1:$EF$1,0)),"")</f>
        <v>0</v>
      </c>
      <c r="L52" s="7">
        <f>IFERROR(INDEX('[1]Master data'!$B$2:$EF$1000,MATCH($B52,'[1]Master data'!$A$2:$A$1000,0),MATCH(L$1,'[1]Master data'!$B$1:$EF$1,0)),"")</f>
        <v>-5000</v>
      </c>
      <c r="M52" s="33">
        <f>IFERROR(INDEX('[1]Master data'!$B$2:$EF$1000,MATCH($B52,'[1]Master data'!$A$2:$A$1000,0),MATCH(M$1,'[1]Master data'!$B$1:$EF$1,0)),"")</f>
        <v>-1.1694915254237288E-2</v>
      </c>
      <c r="N52" s="7">
        <f>IFERROR(INDEX('[1]Master data'!$B$2:$EF$1000,MATCH($B52,'[1]Master data'!$A$2:$A$1000,0),MATCH(N$1,'[1]Master data'!$B$1:$EF$1,0)),"")</f>
        <v>29500</v>
      </c>
      <c r="O52" s="7">
        <f>IFERROR(INDEX('[1]Master data'!$B$2:$EF$1000,MATCH($B52,'[1]Master data'!$A$2:$A$1000,0),MATCH(O$1,'[1]Master data'!$B$1:$EF$1,0)),"")</f>
        <v>2979500</v>
      </c>
      <c r="P52" s="7">
        <f>IFERROR(INDEX('[1]Master data'!$B$2:$EF$1000,MATCH($B52,'[1]Master data'!$A$2:$A$1000,0),MATCH(P$1,'[1]Master data'!$B$1:$EF$1,0)),"")</f>
        <v>-34500</v>
      </c>
      <c r="Q52" s="30">
        <f>IFERROR(INDEX('[1]Master data'!$B$2:$EF$1000,MATCH($B52,'[1]Master data'!$A$2:$A$1000,0),MATCH(Q$1,'[1]Master data'!$B$1:$EF$1,0)),"")</f>
        <v>-1.1694915254237288E-2</v>
      </c>
    </row>
    <row r="53" spans="1:17" x14ac:dyDescent="0.3">
      <c r="A53">
        <f t="shared" si="0"/>
        <v>51</v>
      </c>
      <c r="B53" t="str">
        <f>IF('[1]Master data'!A53="","",'[1]Master data'!A53)</f>
        <v>Carlos Vinicius</v>
      </c>
      <c r="C53" t="str">
        <f>IFERROR(INDEX('[1]Master data'!$B$2:$EF$1000,MATCH($B53,'[1]Master data'!$A$2:$A$1000,0),MATCH(C$1,'[1]Master data'!$B$1:$EF$1,0)),"")</f>
        <v>Tottenham</v>
      </c>
      <c r="D53" t="str">
        <f>IFERROR(INDEX('[1]Master data'!$B$2:$EF$1000,MATCH($B53,'[1]Master data'!$A$2:$A$1000,0),MATCH(D$1,'[1]Master data'!$B$1:$EF$1,0)),"")</f>
        <v>Striker</v>
      </c>
      <c r="E53" s="5">
        <f>IFERROR(INDEX('[1]Master data'!$B$2:$EF$1000,MATCH($B53,'[1]Master data'!$A$2:$A$1000,0),MATCH(E$1,'[1]Master data'!$B$1:$EF$1,0)),"")</f>
        <v>4510000</v>
      </c>
      <c r="F53" s="7">
        <f>IFERROR(INDEX('[1]Master data'!$B$2:$EF$1000,MATCH($B53,'[1]Master data'!$A$2:$A$1000,0),MATCH(F$1,'[1]Master data'!$B$1:$EF$1,0)),"")</f>
        <v>-5000</v>
      </c>
      <c r="G53" s="7">
        <f>IFERROR(INDEX('[1]Master data'!$B$2:$EF$1000,MATCH($B53,'[1]Master data'!$A$2:$A$1000,0),MATCH(G$1,'[1]Master data'!$B$1:$EF$1,0)),"")</f>
        <v>0</v>
      </c>
      <c r="H53" s="7">
        <f>IFERROR(INDEX('[1]Master data'!$B$2:$EF$1000,MATCH($B53,'[1]Master data'!$A$2:$A$1000,0),MATCH(H$1,'[1]Master data'!$B$1:$EF$1,0)),"")</f>
        <v>0</v>
      </c>
      <c r="I53" s="7">
        <f>IFERROR(INDEX('[1]Master data'!$B$2:$EF$1000,MATCH($B53,'[1]Master data'!$A$2:$A$1000,0),MATCH(I$1,'[1]Master data'!$B$1:$EF$1,0)),"")</f>
        <v>0</v>
      </c>
      <c r="J53" s="7">
        <f>IFERROR(INDEX('[1]Master data'!$B$2:$EF$1000,MATCH($B53,'[1]Master data'!$A$2:$A$1000,0),MATCH(J$1,'[1]Master data'!$B$1:$EF$1,0)),"")</f>
        <v>0</v>
      </c>
      <c r="K53" s="7">
        <f>IFERROR(INDEX('[1]Master data'!$B$2:$EF$1000,MATCH($B53,'[1]Master data'!$A$2:$A$1000,0),MATCH(K$1,'[1]Master data'!$B$1:$EF$1,0)),"")</f>
        <v>0</v>
      </c>
      <c r="L53" s="7">
        <f>IFERROR(INDEX('[1]Master data'!$B$2:$EF$1000,MATCH($B53,'[1]Master data'!$A$2:$A$1000,0),MATCH(L$1,'[1]Master data'!$B$1:$EF$1,0)),"")</f>
        <v>-5000</v>
      </c>
      <c r="M53" s="33">
        <f>IFERROR(INDEX('[1]Master data'!$B$2:$EF$1000,MATCH($B53,'[1]Master data'!$A$2:$A$1000,0),MATCH(M$1,'[1]Master data'!$B$1:$EF$1,0)),"")</f>
        <v>-1.1108647450110865E-2</v>
      </c>
      <c r="N53" s="7">
        <f>IFERROR(INDEX('[1]Master data'!$B$2:$EF$1000,MATCH($B53,'[1]Master data'!$A$2:$A$1000,0),MATCH(N$1,'[1]Master data'!$B$1:$EF$1,0)),"")</f>
        <v>45100</v>
      </c>
      <c r="O53" s="7">
        <f>IFERROR(INDEX('[1]Master data'!$B$2:$EF$1000,MATCH($B53,'[1]Master data'!$A$2:$A$1000,0),MATCH(O$1,'[1]Master data'!$B$1:$EF$1,0)),"")</f>
        <v>4555100</v>
      </c>
      <c r="P53" s="7">
        <f>IFERROR(INDEX('[1]Master data'!$B$2:$EF$1000,MATCH($B53,'[1]Master data'!$A$2:$A$1000,0),MATCH(P$1,'[1]Master data'!$B$1:$EF$1,0)),"")</f>
        <v>-50100</v>
      </c>
      <c r="Q53" s="30">
        <f>IFERROR(INDEX('[1]Master data'!$B$2:$EF$1000,MATCH($B53,'[1]Master data'!$A$2:$A$1000,0),MATCH(Q$1,'[1]Master data'!$B$1:$EF$1,0)),"")</f>
        <v>-1.1108647450110865E-2</v>
      </c>
    </row>
    <row r="54" spans="1:17" x14ac:dyDescent="0.3">
      <c r="A54">
        <f t="shared" si="0"/>
        <v>52</v>
      </c>
      <c r="B54" t="str">
        <f>IF('[1]Master data'!A54="","",'[1]Master data'!A54)</f>
        <v>Nathaniel Clyne</v>
      </c>
      <c r="C54" t="str">
        <f>IFERROR(INDEX('[1]Master data'!$B$2:$EF$1000,MATCH($B54,'[1]Master data'!$A$2:$A$1000,0),MATCH(C$1,'[1]Master data'!$B$1:$EF$1,0)),"")</f>
        <v>Crystal Palace</v>
      </c>
      <c r="D54" t="str">
        <f>IFERROR(INDEX('[1]Master data'!$B$2:$EF$1000,MATCH($B54,'[1]Master data'!$A$2:$A$1000,0),MATCH(D$1,'[1]Master data'!$B$1:$EF$1,0)),"")</f>
        <v>Defense</v>
      </c>
      <c r="E54" s="5">
        <f>IFERROR(INDEX('[1]Master data'!$B$2:$EF$1000,MATCH($B54,'[1]Master data'!$A$2:$A$1000,0),MATCH(E$1,'[1]Master data'!$B$1:$EF$1,0)),"")</f>
        <v>2540000</v>
      </c>
      <c r="F54" s="7">
        <f>IFERROR(INDEX('[1]Master data'!$B$2:$EF$1000,MATCH($B54,'[1]Master data'!$A$2:$A$1000,0),MATCH(F$1,'[1]Master data'!$B$1:$EF$1,0)),"")</f>
        <v>8147.8523767755578</v>
      </c>
      <c r="G54" s="7">
        <f>IFERROR(INDEX('[1]Master data'!$B$2:$EF$1000,MATCH($B54,'[1]Master data'!$A$2:$A$1000,0),MATCH(G$1,'[1]Master data'!$B$1:$EF$1,0)),"")</f>
        <v>-4764.9705367806291</v>
      </c>
      <c r="H54" s="7">
        <f>IFERROR(INDEX('[1]Master data'!$B$2:$EF$1000,MATCH($B54,'[1]Master data'!$A$2:$A$1000,0),MATCH(H$1,'[1]Master data'!$B$1:$EF$1,0)),"")</f>
        <v>6065.1882020139019</v>
      </c>
      <c r="I54" s="7">
        <f>IFERROR(INDEX('[1]Master data'!$B$2:$EF$1000,MATCH($B54,'[1]Master data'!$A$2:$A$1000,0),MATCH(I$1,'[1]Master data'!$B$1:$EF$1,0)),"")</f>
        <v>-425.00000000000006</v>
      </c>
      <c r="J54" s="7">
        <f>IFERROR(INDEX('[1]Master data'!$B$2:$EF$1000,MATCH($B54,'[1]Master data'!$A$2:$A$1000,0),MATCH(J$1,'[1]Master data'!$B$1:$EF$1,0)),"")</f>
        <v>-211.82762160251514</v>
      </c>
      <c r="K54" s="7">
        <f>IFERROR(INDEX('[1]Master data'!$B$2:$EF$1000,MATCH($B54,'[1]Master data'!$A$2:$A$1000,0),MATCH(K$1,'[1]Master data'!$B$1:$EF$1,0)),"")</f>
        <v>-150.50442714290656</v>
      </c>
      <c r="L54" s="7">
        <f>IFERROR(INDEX('[1]Master data'!$B$2:$EF$1000,MATCH($B54,'[1]Master data'!$A$2:$A$1000,0),MATCH(L$1,'[1]Master data'!$B$1:$EF$1,0)),"")</f>
        <v>8660.7379932634085</v>
      </c>
      <c r="M54" s="33">
        <f>IFERROR(INDEX('[1]Master data'!$B$2:$EF$1000,MATCH($B54,'[1]Master data'!$A$2:$A$1000,0),MATCH(M$1,'[1]Master data'!$B$1:$EF$1,0)),"")</f>
        <v>-6.5902606325734621E-3</v>
      </c>
      <c r="N54" s="7">
        <f>IFERROR(INDEX('[1]Master data'!$B$2:$EF$1000,MATCH($B54,'[1]Master data'!$A$2:$A$1000,0),MATCH(N$1,'[1]Master data'!$B$1:$EF$1,0)),"")</f>
        <v>25400</v>
      </c>
      <c r="O54" s="7">
        <f>IFERROR(INDEX('[1]Master data'!$B$2:$EF$1000,MATCH($B54,'[1]Master data'!$A$2:$A$1000,0),MATCH(O$1,'[1]Master data'!$B$1:$EF$1,0)),"")</f>
        <v>2565400</v>
      </c>
      <c r="P54" s="7">
        <f>IFERROR(INDEX('[1]Master data'!$B$2:$EF$1000,MATCH($B54,'[1]Master data'!$A$2:$A$1000,0),MATCH(P$1,'[1]Master data'!$B$1:$EF$1,0)),"")</f>
        <v>-16739.262006736593</v>
      </c>
      <c r="Q54" s="30">
        <f>IFERROR(INDEX('[1]Master data'!$B$2:$EF$1000,MATCH($B54,'[1]Master data'!$A$2:$A$1000,0),MATCH(Q$1,'[1]Master data'!$B$1:$EF$1,0)),"")</f>
        <v>-6.5902606325734621E-3</v>
      </c>
    </row>
    <row r="55" spans="1:17" x14ac:dyDescent="0.3">
      <c r="A55">
        <f t="shared" si="0"/>
        <v>53</v>
      </c>
      <c r="B55" t="str">
        <f>IF('[1]Master data'!A55="","",'[1]Master data'!A55)</f>
        <v>Kenny Tete</v>
      </c>
      <c r="C55" t="str">
        <f>IFERROR(INDEX('[1]Master data'!$B$2:$EF$1000,MATCH($B55,'[1]Master data'!$A$2:$A$1000,0),MATCH(C$1,'[1]Master data'!$B$1:$EF$1,0)),"")</f>
        <v>Fulham</v>
      </c>
      <c r="D55" t="str">
        <f>IFERROR(INDEX('[1]Master data'!$B$2:$EF$1000,MATCH($B55,'[1]Master data'!$A$2:$A$1000,0),MATCH(D$1,'[1]Master data'!$B$1:$EF$1,0)),"")</f>
        <v>Defense</v>
      </c>
      <c r="E55" s="5">
        <f>IFERROR(INDEX('[1]Master data'!$B$2:$EF$1000,MATCH($B55,'[1]Master data'!$A$2:$A$1000,0),MATCH(E$1,'[1]Master data'!$B$1:$EF$1,0)),"")</f>
        <v>2714000</v>
      </c>
      <c r="F55" s="7">
        <f>IFERROR(INDEX('[1]Master data'!$B$2:$EF$1000,MATCH($B55,'[1]Master data'!$A$2:$A$1000,0),MATCH(F$1,'[1]Master data'!$B$1:$EF$1,0)),"")</f>
        <v>53343.705260265124</v>
      </c>
      <c r="G55" s="7">
        <f>IFERROR(INDEX('[1]Master data'!$B$2:$EF$1000,MATCH($B55,'[1]Master data'!$A$2:$A$1000,0),MATCH(G$1,'[1]Master data'!$B$1:$EF$1,0)),"")</f>
        <v>-5470.9100466928912</v>
      </c>
      <c r="H55" s="7">
        <f>IFERROR(INDEX('[1]Master data'!$B$2:$EF$1000,MATCH($B55,'[1]Master data'!$A$2:$A$1000,0),MATCH(H$1,'[1]Master data'!$B$1:$EF$1,0)),"")</f>
        <v>-3739.1031343490486</v>
      </c>
      <c r="I55" s="7">
        <f>IFERROR(INDEX('[1]Master data'!$B$2:$EF$1000,MATCH($B55,'[1]Master data'!$A$2:$A$1000,0),MATCH(I$1,'[1]Master data'!$B$1:$EF$1,0)),"")</f>
        <v>2916.1186290670212</v>
      </c>
      <c r="J55" s="7">
        <f>IFERROR(INDEX('[1]Master data'!$B$2:$EF$1000,MATCH($B55,'[1]Master data'!$A$2:$A$1000,0),MATCH(J$1,'[1]Master data'!$B$1:$EF$1,0)),"")</f>
        <v>442.49373401780531</v>
      </c>
      <c r="K55" s="7">
        <f>IFERROR(INDEX('[1]Master data'!$B$2:$EF$1000,MATCH($B55,'[1]Master data'!$A$2:$A$1000,0),MATCH(K$1,'[1]Master data'!$B$1:$EF$1,0)),"")</f>
        <v>644.73797181936584</v>
      </c>
      <c r="L55" s="7">
        <f>IFERROR(INDEX('[1]Master data'!$B$2:$EF$1000,MATCH($B55,'[1]Master data'!$A$2:$A$1000,0),MATCH(L$1,'[1]Master data'!$B$1:$EF$1,0)),"")</f>
        <v>48137.042414127376</v>
      </c>
      <c r="M55" s="33">
        <f>IFERROR(INDEX('[1]Master data'!$B$2:$EF$1000,MATCH($B55,'[1]Master data'!$A$2:$A$1000,0),MATCH(M$1,'[1]Master data'!$B$1:$EF$1,0)),"")</f>
        <v>7.7365668438199621E-3</v>
      </c>
      <c r="N55" s="7">
        <f>IFERROR(INDEX('[1]Master data'!$B$2:$EF$1000,MATCH($B55,'[1]Master data'!$A$2:$A$1000,0),MATCH(N$1,'[1]Master data'!$B$1:$EF$1,0)),"")</f>
        <v>27140</v>
      </c>
      <c r="O55" s="7">
        <f>IFERROR(INDEX('[1]Master data'!$B$2:$EF$1000,MATCH($B55,'[1]Master data'!$A$2:$A$1000,0),MATCH(O$1,'[1]Master data'!$B$1:$EF$1,0)),"")</f>
        <v>2741140</v>
      </c>
      <c r="P55" s="7">
        <f>IFERROR(INDEX('[1]Master data'!$B$2:$EF$1000,MATCH($B55,'[1]Master data'!$A$2:$A$1000,0),MATCH(P$1,'[1]Master data'!$B$1:$EF$1,0)),"")</f>
        <v>20997.042414127376</v>
      </c>
      <c r="Q55" s="30">
        <f>IFERROR(INDEX('[1]Master data'!$B$2:$EF$1000,MATCH($B55,'[1]Master data'!$A$2:$A$1000,0),MATCH(Q$1,'[1]Master data'!$B$1:$EF$1,0)),"")</f>
        <v>7.7365668438199621E-3</v>
      </c>
    </row>
    <row r="56" spans="1:17" x14ac:dyDescent="0.3">
      <c r="A56">
        <f t="shared" si="0"/>
        <v>54</v>
      </c>
      <c r="B56" t="str">
        <f>IF('[1]Master data'!A56="","",'[1]Master data'!A56)</f>
        <v>Runar Alex Runarsson</v>
      </c>
      <c r="C56" t="str">
        <f>IFERROR(INDEX('[1]Master data'!$B$2:$EF$1000,MATCH($B56,'[1]Master data'!$A$2:$A$1000,0),MATCH(C$1,'[1]Master data'!$B$1:$EF$1,0)),"")</f>
        <v>Arsenal</v>
      </c>
      <c r="D56" t="str">
        <f>IFERROR(INDEX('[1]Master data'!$B$2:$EF$1000,MATCH($B56,'[1]Master data'!$A$2:$A$1000,0),MATCH(D$1,'[1]Master data'!$B$1:$EF$1,0)),"")</f>
        <v>Goalkeeper</v>
      </c>
      <c r="E56" s="5">
        <f>IFERROR(INDEX('[1]Master data'!$B$2:$EF$1000,MATCH($B56,'[1]Master data'!$A$2:$A$1000,0),MATCH(E$1,'[1]Master data'!$B$1:$EF$1,0)),"")</f>
        <v>3967000</v>
      </c>
      <c r="F56" s="7">
        <f>IFERROR(INDEX('[1]Master data'!$B$2:$EF$1000,MATCH($B56,'[1]Master data'!$A$2:$A$1000,0),MATCH(F$1,'[1]Master data'!$B$1:$EF$1,0)),"")</f>
        <v>-5000</v>
      </c>
      <c r="G56" s="7">
        <f>IFERROR(INDEX('[1]Master data'!$B$2:$EF$1000,MATCH($B56,'[1]Master data'!$A$2:$A$1000,0),MATCH(G$1,'[1]Master data'!$B$1:$EF$1,0)),"")</f>
        <v>0</v>
      </c>
      <c r="H56" s="7">
        <f>IFERROR(INDEX('[1]Master data'!$B$2:$EF$1000,MATCH($B56,'[1]Master data'!$A$2:$A$1000,0),MATCH(H$1,'[1]Master data'!$B$1:$EF$1,0)),"")</f>
        <v>0</v>
      </c>
      <c r="I56" s="7">
        <f>IFERROR(INDEX('[1]Master data'!$B$2:$EF$1000,MATCH($B56,'[1]Master data'!$A$2:$A$1000,0),MATCH(I$1,'[1]Master data'!$B$1:$EF$1,0)),"")</f>
        <v>0</v>
      </c>
      <c r="J56" s="7">
        <f>IFERROR(INDEX('[1]Master data'!$B$2:$EF$1000,MATCH($B56,'[1]Master data'!$A$2:$A$1000,0),MATCH(J$1,'[1]Master data'!$B$1:$EF$1,0)),"")</f>
        <v>0</v>
      </c>
      <c r="K56" s="7">
        <f>IFERROR(INDEX('[1]Master data'!$B$2:$EF$1000,MATCH($B56,'[1]Master data'!$A$2:$A$1000,0),MATCH(K$1,'[1]Master data'!$B$1:$EF$1,0)),"")</f>
        <v>0</v>
      </c>
      <c r="L56" s="7">
        <f>IFERROR(INDEX('[1]Master data'!$B$2:$EF$1000,MATCH($B56,'[1]Master data'!$A$2:$A$1000,0),MATCH(L$1,'[1]Master data'!$B$1:$EF$1,0)),"")</f>
        <v>-5000</v>
      </c>
      <c r="M56" s="33">
        <f>IFERROR(INDEX('[1]Master data'!$B$2:$EF$1000,MATCH($B56,'[1]Master data'!$A$2:$A$1000,0),MATCH(M$1,'[1]Master data'!$B$1:$EF$1,0)),"")</f>
        <v>-1.1260398285858331E-2</v>
      </c>
      <c r="N56" s="7">
        <f>IFERROR(INDEX('[1]Master data'!$B$2:$EF$1000,MATCH($B56,'[1]Master data'!$A$2:$A$1000,0),MATCH(N$1,'[1]Master data'!$B$1:$EF$1,0)),"")</f>
        <v>39670</v>
      </c>
      <c r="O56" s="7">
        <f>IFERROR(INDEX('[1]Master data'!$B$2:$EF$1000,MATCH($B56,'[1]Master data'!$A$2:$A$1000,0),MATCH(O$1,'[1]Master data'!$B$1:$EF$1,0)),"")</f>
        <v>4006670</v>
      </c>
      <c r="P56" s="7">
        <f>IFERROR(INDEX('[1]Master data'!$B$2:$EF$1000,MATCH($B56,'[1]Master data'!$A$2:$A$1000,0),MATCH(P$1,'[1]Master data'!$B$1:$EF$1,0)),"")</f>
        <v>-44670</v>
      </c>
      <c r="Q56" s="30">
        <f>IFERROR(INDEX('[1]Master data'!$B$2:$EF$1000,MATCH($B56,'[1]Master data'!$A$2:$A$1000,0),MATCH(Q$1,'[1]Master data'!$B$1:$EF$1,0)),"")</f>
        <v>-1.1260398285858331E-2</v>
      </c>
    </row>
    <row r="57" spans="1:17" x14ac:dyDescent="0.3">
      <c r="A57">
        <f t="shared" si="0"/>
        <v>55</v>
      </c>
      <c r="B57" t="str">
        <f>IF('[1]Master data'!A57="","",'[1]Master data'!A57)</f>
        <v>Jarrod Bowen</v>
      </c>
      <c r="C57" t="str">
        <f>IFERROR(INDEX('[1]Master data'!$B$2:$EF$1000,MATCH($B57,'[1]Master data'!$A$2:$A$1000,0),MATCH(C$1,'[1]Master data'!$B$1:$EF$1,0)),"")</f>
        <v>West Ham</v>
      </c>
      <c r="D57" t="str">
        <f>IFERROR(INDEX('[1]Master data'!$B$2:$EF$1000,MATCH($B57,'[1]Master data'!$A$2:$A$1000,0),MATCH(D$1,'[1]Master data'!$B$1:$EF$1,0)),"")</f>
        <v>Striker</v>
      </c>
      <c r="E57" s="5">
        <f>IFERROR(INDEX('[1]Master data'!$B$2:$EF$1000,MATCH($B57,'[1]Master data'!$A$2:$A$1000,0),MATCH(E$1,'[1]Master data'!$B$1:$EF$1,0)),"")</f>
        <v>5426000</v>
      </c>
      <c r="F57" s="7">
        <f>IFERROR(INDEX('[1]Master data'!$B$2:$EF$1000,MATCH($B57,'[1]Master data'!$A$2:$A$1000,0),MATCH(F$1,'[1]Master data'!$B$1:$EF$1,0)),"")</f>
        <v>-3788.7826086956557</v>
      </c>
      <c r="G57" s="7">
        <f>IFERROR(INDEX('[1]Master data'!$B$2:$EF$1000,MATCH($B57,'[1]Master data'!$A$2:$A$1000,0),MATCH(G$1,'[1]Master data'!$B$1:$EF$1,0)),"")</f>
        <v>29172.304347826081</v>
      </c>
      <c r="H57" s="7">
        <f>IFERROR(INDEX('[1]Master data'!$B$2:$EF$1000,MATCH($B57,'[1]Master data'!$A$2:$A$1000,0),MATCH(H$1,'[1]Master data'!$B$1:$EF$1,0)),"")</f>
        <v>3775.4347826086946</v>
      </c>
      <c r="I57" s="7">
        <f>IFERROR(INDEX('[1]Master data'!$B$2:$EF$1000,MATCH($B57,'[1]Master data'!$A$2:$A$1000,0),MATCH(I$1,'[1]Master data'!$B$1:$EF$1,0)),"")</f>
        <v>4805.5135869565211</v>
      </c>
      <c r="J57" s="7">
        <f>IFERROR(INDEX('[1]Master data'!$B$2:$EF$1000,MATCH($B57,'[1]Master data'!$A$2:$A$1000,0),MATCH(J$1,'[1]Master data'!$B$1:$EF$1,0)),"")</f>
        <v>2109.135869565217</v>
      </c>
      <c r="K57" s="7">
        <f>IFERROR(INDEX('[1]Master data'!$B$2:$EF$1000,MATCH($B57,'[1]Master data'!$A$2:$A$1000,0),MATCH(K$1,'[1]Master data'!$B$1:$EF$1,0)),"")</f>
        <v>-204.40879367769162</v>
      </c>
      <c r="L57" s="7">
        <f>IFERROR(INDEX('[1]Master data'!$B$2:$EF$1000,MATCH($B57,'[1]Master data'!$A$2:$A$1000,0),MATCH(L$1,'[1]Master data'!$B$1:$EF$1,0)),"")</f>
        <v>35869.197184583165</v>
      </c>
      <c r="M57" s="33">
        <f>IFERROR(INDEX('[1]Master data'!$B$2:$EF$1000,MATCH($B57,'[1]Master data'!$A$2:$A$1000,0),MATCH(M$1,'[1]Master data'!$B$1:$EF$1,0)),"")</f>
        <v>-3.3893849641387459E-3</v>
      </c>
      <c r="N57" s="7">
        <f>IFERROR(INDEX('[1]Master data'!$B$2:$EF$1000,MATCH($B57,'[1]Master data'!$A$2:$A$1000,0),MATCH(N$1,'[1]Master data'!$B$1:$EF$1,0)),"")</f>
        <v>54260</v>
      </c>
      <c r="O57" s="7">
        <f>IFERROR(INDEX('[1]Master data'!$B$2:$EF$1000,MATCH($B57,'[1]Master data'!$A$2:$A$1000,0),MATCH(O$1,'[1]Master data'!$B$1:$EF$1,0)),"")</f>
        <v>5480260</v>
      </c>
      <c r="P57" s="7">
        <f>IFERROR(INDEX('[1]Master data'!$B$2:$EF$1000,MATCH($B57,'[1]Master data'!$A$2:$A$1000,0),MATCH(P$1,'[1]Master data'!$B$1:$EF$1,0)),"")</f>
        <v>-18390.802815416835</v>
      </c>
      <c r="Q57" s="30">
        <f>IFERROR(INDEX('[1]Master data'!$B$2:$EF$1000,MATCH($B57,'[1]Master data'!$A$2:$A$1000,0),MATCH(Q$1,'[1]Master data'!$B$1:$EF$1,0)),"")</f>
        <v>-3.3893849641387459E-3</v>
      </c>
    </row>
    <row r="58" spans="1:17" x14ac:dyDescent="0.3">
      <c r="A58">
        <f t="shared" si="0"/>
        <v>56</v>
      </c>
      <c r="B58" t="str">
        <f>IF('[1]Master data'!A58="","",'[1]Master data'!A58)</f>
        <v>Federico Fernandez</v>
      </c>
      <c r="C58" t="str">
        <f>IFERROR(INDEX('[1]Master data'!$B$2:$EF$1000,MATCH($B58,'[1]Master data'!$A$2:$A$1000,0),MATCH(C$1,'[1]Master data'!$B$1:$EF$1,0)),"")</f>
        <v>Newcastle</v>
      </c>
      <c r="D58" t="str">
        <f>IFERROR(INDEX('[1]Master data'!$B$2:$EF$1000,MATCH($B58,'[1]Master data'!$A$2:$A$1000,0),MATCH(D$1,'[1]Master data'!$B$1:$EF$1,0)),"")</f>
        <v>Defense</v>
      </c>
      <c r="E58" s="5">
        <f>IFERROR(INDEX('[1]Master data'!$B$2:$EF$1000,MATCH($B58,'[1]Master data'!$A$2:$A$1000,0),MATCH(E$1,'[1]Master data'!$B$1:$EF$1,0)),"")</f>
        <v>2944000</v>
      </c>
      <c r="F58" s="7">
        <f>IFERROR(INDEX('[1]Master data'!$B$2:$EF$1000,MATCH($B58,'[1]Master data'!$A$2:$A$1000,0),MATCH(F$1,'[1]Master data'!$B$1:$EF$1,0)),"")</f>
        <v>-5000</v>
      </c>
      <c r="G58" s="7">
        <f>IFERROR(INDEX('[1]Master data'!$B$2:$EF$1000,MATCH($B58,'[1]Master data'!$A$2:$A$1000,0),MATCH(G$1,'[1]Master data'!$B$1:$EF$1,0)),"")</f>
        <v>0</v>
      </c>
      <c r="H58" s="7">
        <f>IFERROR(INDEX('[1]Master data'!$B$2:$EF$1000,MATCH($B58,'[1]Master data'!$A$2:$A$1000,0),MATCH(H$1,'[1]Master data'!$B$1:$EF$1,0)),"")</f>
        <v>0</v>
      </c>
      <c r="I58" s="7">
        <f>IFERROR(INDEX('[1]Master data'!$B$2:$EF$1000,MATCH($B58,'[1]Master data'!$A$2:$A$1000,0),MATCH(I$1,'[1]Master data'!$B$1:$EF$1,0)),"")</f>
        <v>0</v>
      </c>
      <c r="J58" s="7">
        <f>IFERROR(INDEX('[1]Master data'!$B$2:$EF$1000,MATCH($B58,'[1]Master data'!$A$2:$A$1000,0),MATCH(J$1,'[1]Master data'!$B$1:$EF$1,0)),"")</f>
        <v>0</v>
      </c>
      <c r="K58" s="7">
        <f>IFERROR(INDEX('[1]Master data'!$B$2:$EF$1000,MATCH($B58,'[1]Master data'!$A$2:$A$1000,0),MATCH(K$1,'[1]Master data'!$B$1:$EF$1,0)),"")</f>
        <v>0</v>
      </c>
      <c r="L58" s="7">
        <f>IFERROR(INDEX('[1]Master data'!$B$2:$EF$1000,MATCH($B58,'[1]Master data'!$A$2:$A$1000,0),MATCH(L$1,'[1]Master data'!$B$1:$EF$1,0)),"")</f>
        <v>-5000</v>
      </c>
      <c r="M58" s="33">
        <f>IFERROR(INDEX('[1]Master data'!$B$2:$EF$1000,MATCH($B58,'[1]Master data'!$A$2:$A$1000,0),MATCH(M$1,'[1]Master data'!$B$1:$EF$1,0)),"")</f>
        <v>-1.1698369565217392E-2</v>
      </c>
      <c r="N58" s="7">
        <f>IFERROR(INDEX('[1]Master data'!$B$2:$EF$1000,MATCH($B58,'[1]Master data'!$A$2:$A$1000,0),MATCH(N$1,'[1]Master data'!$B$1:$EF$1,0)),"")</f>
        <v>29440</v>
      </c>
      <c r="O58" s="7">
        <f>IFERROR(INDEX('[1]Master data'!$B$2:$EF$1000,MATCH($B58,'[1]Master data'!$A$2:$A$1000,0),MATCH(O$1,'[1]Master data'!$B$1:$EF$1,0)),"")</f>
        <v>2973440</v>
      </c>
      <c r="P58" s="7">
        <f>IFERROR(INDEX('[1]Master data'!$B$2:$EF$1000,MATCH($B58,'[1]Master data'!$A$2:$A$1000,0),MATCH(P$1,'[1]Master data'!$B$1:$EF$1,0)),"")</f>
        <v>-34440</v>
      </c>
      <c r="Q58" s="30">
        <f>IFERROR(INDEX('[1]Master data'!$B$2:$EF$1000,MATCH($B58,'[1]Master data'!$A$2:$A$1000,0),MATCH(Q$1,'[1]Master data'!$B$1:$EF$1,0)),"")</f>
        <v>-1.1698369565217392E-2</v>
      </c>
    </row>
    <row r="59" spans="1:17" x14ac:dyDescent="0.3">
      <c r="A59">
        <f t="shared" si="0"/>
        <v>57</v>
      </c>
      <c r="B59" t="str">
        <f>IF('[1]Master data'!A59="","",'[1]Master data'!A59)</f>
        <v>James Maddison</v>
      </c>
      <c r="C59" t="str">
        <f>IFERROR(INDEX('[1]Master data'!$B$2:$EF$1000,MATCH($B59,'[1]Master data'!$A$2:$A$1000,0),MATCH(C$1,'[1]Master data'!$B$1:$EF$1,0)),"")</f>
        <v>Leicester City</v>
      </c>
      <c r="D59" t="str">
        <f>IFERROR(INDEX('[1]Master data'!$B$2:$EF$1000,MATCH($B59,'[1]Master data'!$A$2:$A$1000,0),MATCH(D$1,'[1]Master data'!$B$1:$EF$1,0)),"")</f>
        <v>Midfield</v>
      </c>
      <c r="E59" s="5">
        <f>IFERROR(INDEX('[1]Master data'!$B$2:$EF$1000,MATCH($B59,'[1]Master data'!$A$2:$A$1000,0),MATCH(E$1,'[1]Master data'!$B$1:$EF$1,0)),"")</f>
        <v>7468000</v>
      </c>
      <c r="F59" s="7">
        <f>IFERROR(INDEX('[1]Master data'!$B$2:$EF$1000,MATCH($B59,'[1]Master data'!$A$2:$A$1000,0),MATCH(F$1,'[1]Master data'!$B$1:$EF$1,0)),"")</f>
        <v>-5000</v>
      </c>
      <c r="G59" s="7">
        <f>IFERROR(INDEX('[1]Master data'!$B$2:$EF$1000,MATCH($B59,'[1]Master data'!$A$2:$A$1000,0),MATCH(G$1,'[1]Master data'!$B$1:$EF$1,0)),"")</f>
        <v>0</v>
      </c>
      <c r="H59" s="7">
        <f>IFERROR(INDEX('[1]Master data'!$B$2:$EF$1000,MATCH($B59,'[1]Master data'!$A$2:$A$1000,0),MATCH(H$1,'[1]Master data'!$B$1:$EF$1,0)),"")</f>
        <v>0</v>
      </c>
      <c r="I59" s="7">
        <f>IFERROR(INDEX('[1]Master data'!$B$2:$EF$1000,MATCH($B59,'[1]Master data'!$A$2:$A$1000,0),MATCH(I$1,'[1]Master data'!$B$1:$EF$1,0)),"")</f>
        <v>0</v>
      </c>
      <c r="J59" s="7">
        <f>IFERROR(INDEX('[1]Master data'!$B$2:$EF$1000,MATCH($B59,'[1]Master data'!$A$2:$A$1000,0),MATCH(J$1,'[1]Master data'!$B$1:$EF$1,0)),"")</f>
        <v>0</v>
      </c>
      <c r="K59" s="7">
        <f>IFERROR(INDEX('[1]Master data'!$B$2:$EF$1000,MATCH($B59,'[1]Master data'!$A$2:$A$1000,0),MATCH(K$1,'[1]Master data'!$B$1:$EF$1,0)),"")</f>
        <v>0</v>
      </c>
      <c r="L59" s="7">
        <f>IFERROR(INDEX('[1]Master data'!$B$2:$EF$1000,MATCH($B59,'[1]Master data'!$A$2:$A$1000,0),MATCH(L$1,'[1]Master data'!$B$1:$EF$1,0)),"")</f>
        <v>-5000</v>
      </c>
      <c r="M59" s="33">
        <f>IFERROR(INDEX('[1]Master data'!$B$2:$EF$1000,MATCH($B59,'[1]Master data'!$A$2:$A$1000,0),MATCH(M$1,'[1]Master data'!$B$1:$EF$1,0)),"")</f>
        <v>-1.0669523299410819E-2</v>
      </c>
      <c r="N59" s="7">
        <f>IFERROR(INDEX('[1]Master data'!$B$2:$EF$1000,MATCH($B59,'[1]Master data'!$A$2:$A$1000,0),MATCH(N$1,'[1]Master data'!$B$1:$EF$1,0)),"")</f>
        <v>74680</v>
      </c>
      <c r="O59" s="7">
        <f>IFERROR(INDEX('[1]Master data'!$B$2:$EF$1000,MATCH($B59,'[1]Master data'!$A$2:$A$1000,0),MATCH(O$1,'[1]Master data'!$B$1:$EF$1,0)),"")</f>
        <v>7542680</v>
      </c>
      <c r="P59" s="7">
        <f>IFERROR(INDEX('[1]Master data'!$B$2:$EF$1000,MATCH($B59,'[1]Master data'!$A$2:$A$1000,0),MATCH(P$1,'[1]Master data'!$B$1:$EF$1,0)),"")</f>
        <v>-79680</v>
      </c>
      <c r="Q59" s="30">
        <f>IFERROR(INDEX('[1]Master data'!$B$2:$EF$1000,MATCH($B59,'[1]Master data'!$A$2:$A$1000,0),MATCH(Q$1,'[1]Master data'!$B$1:$EF$1,0)),"")</f>
        <v>-1.0669523299410819E-2</v>
      </c>
    </row>
    <row r="60" spans="1:17" x14ac:dyDescent="0.3">
      <c r="A60">
        <f t="shared" si="0"/>
        <v>58</v>
      </c>
      <c r="B60" t="str">
        <f>IF('[1]Master data'!A60="","",'[1]Master data'!A60)</f>
        <v>Andreas Søndergaard</v>
      </c>
      <c r="C60" t="str">
        <f>IFERROR(INDEX('[1]Master data'!$B$2:$EF$1000,MATCH($B60,'[1]Master data'!$A$2:$A$1000,0),MATCH(C$1,'[1]Master data'!$B$1:$EF$1,0)),"")</f>
        <v>Wolverhampton</v>
      </c>
      <c r="D60" t="str">
        <f>IFERROR(INDEX('[1]Master data'!$B$2:$EF$1000,MATCH($B60,'[1]Master data'!$A$2:$A$1000,0),MATCH(D$1,'[1]Master data'!$B$1:$EF$1,0)),"")</f>
        <v>Goalkeeper</v>
      </c>
      <c r="E60" s="5">
        <f>IFERROR(INDEX('[1]Master data'!$B$2:$EF$1000,MATCH($B60,'[1]Master data'!$A$2:$A$1000,0),MATCH(E$1,'[1]Master data'!$B$1:$EF$1,0)),"")</f>
        <v>3460000</v>
      </c>
      <c r="F60" s="7">
        <f>IFERROR(INDEX('[1]Master data'!$B$2:$EF$1000,MATCH($B60,'[1]Master data'!$A$2:$A$1000,0),MATCH(F$1,'[1]Master data'!$B$1:$EF$1,0)),"")</f>
        <v>-5000</v>
      </c>
      <c r="G60" s="7">
        <f>IFERROR(INDEX('[1]Master data'!$B$2:$EF$1000,MATCH($B60,'[1]Master data'!$A$2:$A$1000,0),MATCH(G$1,'[1]Master data'!$B$1:$EF$1,0)),"")</f>
        <v>0</v>
      </c>
      <c r="H60" s="7">
        <f>IFERROR(INDEX('[1]Master data'!$B$2:$EF$1000,MATCH($B60,'[1]Master data'!$A$2:$A$1000,0),MATCH(H$1,'[1]Master data'!$B$1:$EF$1,0)),"")</f>
        <v>0</v>
      </c>
      <c r="I60" s="7">
        <f>IFERROR(INDEX('[1]Master data'!$B$2:$EF$1000,MATCH($B60,'[1]Master data'!$A$2:$A$1000,0),MATCH(I$1,'[1]Master data'!$B$1:$EF$1,0)),"")</f>
        <v>0</v>
      </c>
      <c r="J60" s="7">
        <f>IFERROR(INDEX('[1]Master data'!$B$2:$EF$1000,MATCH($B60,'[1]Master data'!$A$2:$A$1000,0),MATCH(J$1,'[1]Master data'!$B$1:$EF$1,0)),"")</f>
        <v>0</v>
      </c>
      <c r="K60" s="7">
        <f>IFERROR(INDEX('[1]Master data'!$B$2:$EF$1000,MATCH($B60,'[1]Master data'!$A$2:$A$1000,0),MATCH(K$1,'[1]Master data'!$B$1:$EF$1,0)),"")</f>
        <v>0</v>
      </c>
      <c r="L60" s="7">
        <f>IFERROR(INDEX('[1]Master data'!$B$2:$EF$1000,MATCH($B60,'[1]Master data'!$A$2:$A$1000,0),MATCH(L$1,'[1]Master data'!$B$1:$EF$1,0)),"")</f>
        <v>-5000</v>
      </c>
      <c r="M60" s="33">
        <f>IFERROR(INDEX('[1]Master data'!$B$2:$EF$1000,MATCH($B60,'[1]Master data'!$A$2:$A$1000,0),MATCH(M$1,'[1]Master data'!$B$1:$EF$1,0)),"")</f>
        <v>-1.1445086705202312E-2</v>
      </c>
      <c r="N60" s="7">
        <f>IFERROR(INDEX('[1]Master data'!$B$2:$EF$1000,MATCH($B60,'[1]Master data'!$A$2:$A$1000,0),MATCH(N$1,'[1]Master data'!$B$1:$EF$1,0)),"")</f>
        <v>34600</v>
      </c>
      <c r="O60" s="7">
        <f>IFERROR(INDEX('[1]Master data'!$B$2:$EF$1000,MATCH($B60,'[1]Master data'!$A$2:$A$1000,0),MATCH(O$1,'[1]Master data'!$B$1:$EF$1,0)),"")</f>
        <v>3494600</v>
      </c>
      <c r="P60" s="7">
        <f>IFERROR(INDEX('[1]Master data'!$B$2:$EF$1000,MATCH($B60,'[1]Master data'!$A$2:$A$1000,0),MATCH(P$1,'[1]Master data'!$B$1:$EF$1,0)),"")</f>
        <v>-39600</v>
      </c>
      <c r="Q60" s="30">
        <f>IFERROR(INDEX('[1]Master data'!$B$2:$EF$1000,MATCH($B60,'[1]Master data'!$A$2:$A$1000,0),MATCH(Q$1,'[1]Master data'!$B$1:$EF$1,0)),"")</f>
        <v>-1.1445086705202312E-2</v>
      </c>
    </row>
    <row r="61" spans="1:17" x14ac:dyDescent="0.3">
      <c r="A61">
        <f t="shared" si="0"/>
        <v>59</v>
      </c>
      <c r="B61" t="str">
        <f>IF('[1]Master data'!A61="","",'[1]Master data'!A61)</f>
        <v>Erik Lamela</v>
      </c>
      <c r="C61" t="str">
        <f>IFERROR(INDEX('[1]Master data'!$B$2:$EF$1000,MATCH($B61,'[1]Master data'!$A$2:$A$1000,0),MATCH(C$1,'[1]Master data'!$B$1:$EF$1,0)),"")</f>
        <v>Tottenham</v>
      </c>
      <c r="D61" t="str">
        <f>IFERROR(INDEX('[1]Master data'!$B$2:$EF$1000,MATCH($B61,'[1]Master data'!$A$2:$A$1000,0),MATCH(D$1,'[1]Master data'!$B$1:$EF$1,0)),"")</f>
        <v>Midfield</v>
      </c>
      <c r="E61" s="5">
        <f>IFERROR(INDEX('[1]Master data'!$B$2:$EF$1000,MATCH($B61,'[1]Master data'!$A$2:$A$1000,0),MATCH(E$1,'[1]Master data'!$B$1:$EF$1,0)),"")</f>
        <v>3431000</v>
      </c>
      <c r="F61" s="7">
        <f>IFERROR(INDEX('[1]Master data'!$B$2:$EF$1000,MATCH($B61,'[1]Master data'!$A$2:$A$1000,0),MATCH(F$1,'[1]Master data'!$B$1:$EF$1,0)),"")</f>
        <v>103380.86094674558</v>
      </c>
      <c r="G61" s="7">
        <f>IFERROR(INDEX('[1]Master data'!$B$2:$EF$1000,MATCH($B61,'[1]Master data'!$A$2:$A$1000,0),MATCH(G$1,'[1]Master data'!$B$1:$EF$1,0)),"")</f>
        <v>28816.615384615383</v>
      </c>
      <c r="H61" s="7">
        <f>IFERROR(INDEX('[1]Master data'!$B$2:$EF$1000,MATCH($B61,'[1]Master data'!$A$2:$A$1000,0),MATCH(H$1,'[1]Master data'!$B$1:$EF$1,0)),"")</f>
        <v>3868.3846153846162</v>
      </c>
      <c r="I61" s="7">
        <f>IFERROR(INDEX('[1]Master data'!$B$2:$EF$1000,MATCH($B61,'[1]Master data'!$A$2:$A$1000,0),MATCH(I$1,'[1]Master data'!$B$1:$EF$1,0)),"")</f>
        <v>10923.047337278107</v>
      </c>
      <c r="J61" s="7">
        <f>IFERROR(INDEX('[1]Master data'!$B$2:$EF$1000,MATCH($B61,'[1]Master data'!$A$2:$A$1000,0),MATCH(J$1,'[1]Master data'!$B$1:$EF$1,0)),"")</f>
        <v>2617.5808062130177</v>
      </c>
      <c r="K61" s="7">
        <f>IFERROR(INDEX('[1]Master data'!$B$2:$EF$1000,MATCH($B61,'[1]Master data'!$A$2:$A$1000,0),MATCH(K$1,'[1]Master data'!$B$1:$EF$1,0)),"")</f>
        <v>971.35967249385942</v>
      </c>
      <c r="L61" s="7">
        <f>IFERROR(INDEX('[1]Master data'!$B$2:$EF$1000,MATCH($B61,'[1]Master data'!$A$2:$A$1000,0),MATCH(L$1,'[1]Master data'!$B$1:$EF$1,0)),"")</f>
        <v>150577.84876273057</v>
      </c>
      <c r="M61" s="33">
        <f>IFERROR(INDEX('[1]Master data'!$B$2:$EF$1000,MATCH($B61,'[1]Master data'!$A$2:$A$1000,0),MATCH(M$1,'[1]Master data'!$B$1:$EF$1,0)),"")</f>
        <v>3.388745227710014E-2</v>
      </c>
      <c r="N61" s="7">
        <f>IFERROR(INDEX('[1]Master data'!$B$2:$EF$1000,MATCH($B61,'[1]Master data'!$A$2:$A$1000,0),MATCH(N$1,'[1]Master data'!$B$1:$EF$1,0)),"")</f>
        <v>34310</v>
      </c>
      <c r="O61" s="7">
        <f>IFERROR(INDEX('[1]Master data'!$B$2:$EF$1000,MATCH($B61,'[1]Master data'!$A$2:$A$1000,0),MATCH(O$1,'[1]Master data'!$B$1:$EF$1,0)),"")</f>
        <v>3465310</v>
      </c>
      <c r="P61" s="7">
        <f>IFERROR(INDEX('[1]Master data'!$B$2:$EF$1000,MATCH($B61,'[1]Master data'!$A$2:$A$1000,0),MATCH(P$1,'[1]Master data'!$B$1:$EF$1,0)),"")</f>
        <v>116267.84876273057</v>
      </c>
      <c r="Q61" s="30">
        <f>IFERROR(INDEX('[1]Master data'!$B$2:$EF$1000,MATCH($B61,'[1]Master data'!$A$2:$A$1000,0),MATCH(Q$1,'[1]Master data'!$B$1:$EF$1,0)),"")</f>
        <v>3.388745227710014E-2</v>
      </c>
    </row>
    <row r="62" spans="1:17" x14ac:dyDescent="0.3">
      <c r="A62">
        <f t="shared" si="0"/>
        <v>60</v>
      </c>
      <c r="B62" t="str">
        <f>IF('[1]Master data'!A62="","",'[1]Master data'!A62)</f>
        <v>Jamal Lewis</v>
      </c>
      <c r="C62" t="str">
        <f>IFERROR(INDEX('[1]Master data'!$B$2:$EF$1000,MATCH($B62,'[1]Master data'!$A$2:$A$1000,0),MATCH(C$1,'[1]Master data'!$B$1:$EF$1,0)),"")</f>
        <v>Newcastle</v>
      </c>
      <c r="D62" t="str">
        <f>IFERROR(INDEX('[1]Master data'!$B$2:$EF$1000,MATCH($B62,'[1]Master data'!$A$2:$A$1000,0),MATCH(D$1,'[1]Master data'!$B$1:$EF$1,0)),"")</f>
        <v>Defense</v>
      </c>
      <c r="E62" s="5">
        <f>IFERROR(INDEX('[1]Master data'!$B$2:$EF$1000,MATCH($B62,'[1]Master data'!$A$2:$A$1000,0),MATCH(E$1,'[1]Master data'!$B$1:$EF$1,0)),"")</f>
        <v>2553000</v>
      </c>
      <c r="F62" s="7">
        <f>IFERROR(INDEX('[1]Master data'!$B$2:$EF$1000,MATCH($B62,'[1]Master data'!$A$2:$A$1000,0),MATCH(F$1,'[1]Master data'!$B$1:$EF$1,0)),"")</f>
        <v>32394.409590997042</v>
      </c>
      <c r="G62" s="7">
        <f>IFERROR(INDEX('[1]Master data'!$B$2:$EF$1000,MATCH($B62,'[1]Master data'!$A$2:$A$1000,0),MATCH(G$1,'[1]Master data'!$B$1:$EF$1,0)),"")</f>
        <v>12119.592922422318</v>
      </c>
      <c r="H62" s="7">
        <f>IFERROR(INDEX('[1]Master data'!$B$2:$EF$1000,MATCH($B62,'[1]Master data'!$A$2:$A$1000,0),MATCH(H$1,'[1]Master data'!$B$1:$EF$1,0)),"")</f>
        <v>3170.8275546809055</v>
      </c>
      <c r="I62" s="7">
        <f>IFERROR(INDEX('[1]Master data'!$B$2:$EF$1000,MATCH($B62,'[1]Master data'!$A$2:$A$1000,0),MATCH(I$1,'[1]Master data'!$B$1:$EF$1,0)),"")</f>
        <v>-81.026594474813919</v>
      </c>
      <c r="J62" s="7">
        <f>IFERROR(INDEX('[1]Master data'!$B$2:$EF$1000,MATCH($B62,'[1]Master data'!$A$2:$A$1000,0),MATCH(J$1,'[1]Master data'!$B$1:$EF$1,0)),"")</f>
        <v>502.71447103338426</v>
      </c>
      <c r="K62" s="7">
        <f>IFERROR(INDEX('[1]Master data'!$B$2:$EF$1000,MATCH($B62,'[1]Master data'!$A$2:$A$1000,0),MATCH(K$1,'[1]Master data'!$B$1:$EF$1,0)),"")</f>
        <v>470.07845622233543</v>
      </c>
      <c r="L62" s="7">
        <f>IFERROR(INDEX('[1]Master data'!$B$2:$EF$1000,MATCH($B62,'[1]Master data'!$A$2:$A$1000,0),MATCH(L$1,'[1]Master data'!$B$1:$EF$1,0)),"")</f>
        <v>48576.596400881157</v>
      </c>
      <c r="M62" s="33">
        <f>IFERROR(INDEX('[1]Master data'!$B$2:$EF$1000,MATCH($B62,'[1]Master data'!$A$2:$A$1000,0),MATCH(M$1,'[1]Master data'!$B$1:$EF$1,0)),"")</f>
        <v>9.0272606348927361E-3</v>
      </c>
      <c r="N62" s="7">
        <f>IFERROR(INDEX('[1]Master data'!$B$2:$EF$1000,MATCH($B62,'[1]Master data'!$A$2:$A$1000,0),MATCH(N$1,'[1]Master data'!$B$1:$EF$1,0)),"")</f>
        <v>25530</v>
      </c>
      <c r="O62" s="7">
        <f>IFERROR(INDEX('[1]Master data'!$B$2:$EF$1000,MATCH($B62,'[1]Master data'!$A$2:$A$1000,0),MATCH(O$1,'[1]Master data'!$B$1:$EF$1,0)),"")</f>
        <v>2578530</v>
      </c>
      <c r="P62" s="7">
        <f>IFERROR(INDEX('[1]Master data'!$B$2:$EF$1000,MATCH($B62,'[1]Master data'!$A$2:$A$1000,0),MATCH(P$1,'[1]Master data'!$B$1:$EF$1,0)),"")</f>
        <v>23046.596400881157</v>
      </c>
      <c r="Q62" s="30">
        <f>IFERROR(INDEX('[1]Master data'!$B$2:$EF$1000,MATCH($B62,'[1]Master data'!$A$2:$A$1000,0),MATCH(Q$1,'[1]Master data'!$B$1:$EF$1,0)),"")</f>
        <v>9.0272606348927361E-3</v>
      </c>
    </row>
    <row r="63" spans="1:17" x14ac:dyDescent="0.3">
      <c r="A63">
        <f t="shared" si="0"/>
        <v>61</v>
      </c>
      <c r="B63" t="str">
        <f>IF('[1]Master data'!A63="","",'[1]Master data'!A63)</f>
        <v>Timothy Castagne</v>
      </c>
      <c r="C63" t="str">
        <f>IFERROR(INDEX('[1]Master data'!$B$2:$EF$1000,MATCH($B63,'[1]Master data'!$A$2:$A$1000,0),MATCH(C$1,'[1]Master data'!$B$1:$EF$1,0)),"")</f>
        <v>Leicester City</v>
      </c>
      <c r="D63" t="str">
        <f>IFERROR(INDEX('[1]Master data'!$B$2:$EF$1000,MATCH($B63,'[1]Master data'!$A$2:$A$1000,0),MATCH(D$1,'[1]Master data'!$B$1:$EF$1,0)),"")</f>
        <v>Defense</v>
      </c>
      <c r="E63" s="5">
        <f>IFERROR(INDEX('[1]Master data'!$B$2:$EF$1000,MATCH($B63,'[1]Master data'!$A$2:$A$1000,0),MATCH(E$1,'[1]Master data'!$B$1:$EF$1,0)),"")</f>
        <v>4741000</v>
      </c>
      <c r="F63" s="7">
        <f>IFERROR(INDEX('[1]Master data'!$B$2:$EF$1000,MATCH($B63,'[1]Master data'!$A$2:$A$1000,0),MATCH(F$1,'[1]Master data'!$B$1:$EF$1,0)),"")</f>
        <v>90112.895947724217</v>
      </c>
      <c r="G63" s="7">
        <f>IFERROR(INDEX('[1]Master data'!$B$2:$EF$1000,MATCH($B63,'[1]Master data'!$A$2:$A$1000,0),MATCH(G$1,'[1]Master data'!$B$1:$EF$1,0)),"")</f>
        <v>8981.6559332567667</v>
      </c>
      <c r="H63" s="7">
        <f>IFERROR(INDEX('[1]Master data'!$B$2:$EF$1000,MATCH($B63,'[1]Master data'!$A$2:$A$1000,0),MATCH(H$1,'[1]Master data'!$B$1:$EF$1,0)),"")</f>
        <v>13468.89678995193</v>
      </c>
      <c r="I63" s="7">
        <f>IFERROR(INDEX('[1]Master data'!$B$2:$EF$1000,MATCH($B63,'[1]Master data'!$A$2:$A$1000,0),MATCH(I$1,'[1]Master data'!$B$1:$EF$1,0)),"")</f>
        <v>-1150</v>
      </c>
      <c r="J63" s="7">
        <f>IFERROR(INDEX('[1]Master data'!$B$2:$EF$1000,MATCH($B63,'[1]Master data'!$A$2:$A$1000,0),MATCH(J$1,'[1]Master data'!$B$1:$EF$1,0)),"")</f>
        <v>-450.90461938951501</v>
      </c>
      <c r="K63" s="7">
        <f>IFERROR(INDEX('[1]Master data'!$B$2:$EF$1000,MATCH($B63,'[1]Master data'!$A$2:$A$1000,0),MATCH(K$1,'[1]Master data'!$B$1:$EF$1,0)),"")</f>
        <v>744.71354776724183</v>
      </c>
      <c r="L63" s="7">
        <f>IFERROR(INDEX('[1]Master data'!$B$2:$EF$1000,MATCH($B63,'[1]Master data'!$A$2:$A$1000,0),MATCH(L$1,'[1]Master data'!$B$1:$EF$1,0)),"")</f>
        <v>111707.25759931064</v>
      </c>
      <c r="M63" s="33">
        <f>IFERROR(INDEX('[1]Master data'!$B$2:$EF$1000,MATCH($B63,'[1]Master data'!$A$2:$A$1000,0),MATCH(M$1,'[1]Master data'!$B$1:$EF$1,0)),"")</f>
        <v>1.3561961105106653E-2</v>
      </c>
      <c r="N63" s="7">
        <f>IFERROR(INDEX('[1]Master data'!$B$2:$EF$1000,MATCH($B63,'[1]Master data'!$A$2:$A$1000,0),MATCH(N$1,'[1]Master data'!$B$1:$EF$1,0)),"")</f>
        <v>47410</v>
      </c>
      <c r="O63" s="7">
        <f>IFERROR(INDEX('[1]Master data'!$B$2:$EF$1000,MATCH($B63,'[1]Master data'!$A$2:$A$1000,0),MATCH(O$1,'[1]Master data'!$B$1:$EF$1,0)),"")</f>
        <v>4788410</v>
      </c>
      <c r="P63" s="7">
        <f>IFERROR(INDEX('[1]Master data'!$B$2:$EF$1000,MATCH($B63,'[1]Master data'!$A$2:$A$1000,0),MATCH(P$1,'[1]Master data'!$B$1:$EF$1,0)),"")</f>
        <v>64297.257599310644</v>
      </c>
      <c r="Q63" s="30">
        <f>IFERROR(INDEX('[1]Master data'!$B$2:$EF$1000,MATCH($B63,'[1]Master data'!$A$2:$A$1000,0),MATCH(Q$1,'[1]Master data'!$B$1:$EF$1,0)),"")</f>
        <v>1.3561961105106653E-2</v>
      </c>
    </row>
    <row r="64" spans="1:17" x14ac:dyDescent="0.3">
      <c r="A64">
        <f t="shared" si="0"/>
        <v>62</v>
      </c>
      <c r="B64" t="str">
        <f>IF('[1]Master data'!A64="","",'[1]Master data'!A64)</f>
        <v>Conor Townsend</v>
      </c>
      <c r="C64" t="str">
        <f>IFERROR(INDEX('[1]Master data'!$B$2:$EF$1000,MATCH($B64,'[1]Master data'!$A$2:$A$1000,0),MATCH(C$1,'[1]Master data'!$B$1:$EF$1,0)),"")</f>
        <v>West Bromwich</v>
      </c>
      <c r="D64" t="str">
        <f>IFERROR(INDEX('[1]Master data'!$B$2:$EF$1000,MATCH($B64,'[1]Master data'!$A$2:$A$1000,0),MATCH(D$1,'[1]Master data'!$B$1:$EF$1,0)),"")</f>
        <v>Defense</v>
      </c>
      <c r="E64" s="5">
        <f>IFERROR(INDEX('[1]Master data'!$B$2:$EF$1000,MATCH($B64,'[1]Master data'!$A$2:$A$1000,0),MATCH(E$1,'[1]Master data'!$B$1:$EF$1,0)),"")</f>
        <v>2518000</v>
      </c>
      <c r="F64" s="7">
        <f>IFERROR(INDEX('[1]Master data'!$B$2:$EF$1000,MATCH($B64,'[1]Master data'!$A$2:$A$1000,0),MATCH(F$1,'[1]Master data'!$B$1:$EF$1,0)),"")</f>
        <v>29815.850281441868</v>
      </c>
      <c r="G64" s="7">
        <f>IFERROR(INDEX('[1]Master data'!$B$2:$EF$1000,MATCH($B64,'[1]Master data'!$A$2:$A$1000,0),MATCH(G$1,'[1]Master data'!$B$1:$EF$1,0)),"")</f>
        <v>10869.417966203804</v>
      </c>
      <c r="H64" s="7">
        <f>IFERROR(INDEX('[1]Master data'!$B$2:$EF$1000,MATCH($B64,'[1]Master data'!$A$2:$A$1000,0),MATCH(H$1,'[1]Master data'!$B$1:$EF$1,0)),"")</f>
        <v>1847.0913540441206</v>
      </c>
      <c r="I64" s="7">
        <f>IFERROR(INDEX('[1]Master data'!$B$2:$EF$1000,MATCH($B64,'[1]Master data'!$A$2:$A$1000,0),MATCH(I$1,'[1]Master data'!$B$1:$EF$1,0)),"")</f>
        <v>-700</v>
      </c>
      <c r="J64" s="7">
        <f>IFERROR(INDEX('[1]Master data'!$B$2:$EF$1000,MATCH($B64,'[1]Master data'!$A$2:$A$1000,0),MATCH(J$1,'[1]Master data'!$B$1:$EF$1,0)),"")</f>
        <v>-1608.2320144049349</v>
      </c>
      <c r="K64" s="7">
        <f>IFERROR(INDEX('[1]Master data'!$B$2:$EF$1000,MATCH($B64,'[1]Master data'!$A$2:$A$1000,0),MATCH(K$1,'[1]Master data'!$B$1:$EF$1,0)),"")</f>
        <v>278.78661526641264</v>
      </c>
      <c r="L64" s="7">
        <f>IFERROR(INDEX('[1]Master data'!$B$2:$EF$1000,MATCH($B64,'[1]Master data'!$A$2:$A$1000,0),MATCH(L$1,'[1]Master data'!$B$1:$EF$1,0)),"")</f>
        <v>40502.914202551263</v>
      </c>
      <c r="M64" s="33">
        <f>IFERROR(INDEX('[1]Master data'!$B$2:$EF$1000,MATCH($B64,'[1]Master data'!$A$2:$A$1000,0),MATCH(M$1,'[1]Master data'!$B$1:$EF$1,0)),"")</f>
        <v>6.0853511527209142E-3</v>
      </c>
      <c r="N64" s="7">
        <f>IFERROR(INDEX('[1]Master data'!$B$2:$EF$1000,MATCH($B64,'[1]Master data'!$A$2:$A$1000,0),MATCH(N$1,'[1]Master data'!$B$1:$EF$1,0)),"")</f>
        <v>25180</v>
      </c>
      <c r="O64" s="7">
        <f>IFERROR(INDEX('[1]Master data'!$B$2:$EF$1000,MATCH($B64,'[1]Master data'!$A$2:$A$1000,0),MATCH(O$1,'[1]Master data'!$B$1:$EF$1,0)),"")</f>
        <v>2543180</v>
      </c>
      <c r="P64" s="7">
        <f>IFERROR(INDEX('[1]Master data'!$B$2:$EF$1000,MATCH($B64,'[1]Master data'!$A$2:$A$1000,0),MATCH(P$1,'[1]Master data'!$B$1:$EF$1,0)),"")</f>
        <v>15322.914202551263</v>
      </c>
      <c r="Q64" s="30">
        <f>IFERROR(INDEX('[1]Master data'!$B$2:$EF$1000,MATCH($B64,'[1]Master data'!$A$2:$A$1000,0),MATCH(Q$1,'[1]Master data'!$B$1:$EF$1,0)),"")</f>
        <v>6.0853511527209142E-3</v>
      </c>
    </row>
    <row r="65" spans="1:17" x14ac:dyDescent="0.3">
      <c r="A65">
        <f t="shared" si="0"/>
        <v>63</v>
      </c>
      <c r="B65" t="str">
        <f>IF('[1]Master data'!A65="","",'[1]Master data'!A65)</f>
        <v>Craig Dawson</v>
      </c>
      <c r="C65" t="str">
        <f>IFERROR(INDEX('[1]Master data'!$B$2:$EF$1000,MATCH($B65,'[1]Master data'!$A$2:$A$1000,0),MATCH(C$1,'[1]Master data'!$B$1:$EF$1,0)),"")</f>
        <v>West Ham</v>
      </c>
      <c r="D65" t="str">
        <f>IFERROR(INDEX('[1]Master data'!$B$2:$EF$1000,MATCH($B65,'[1]Master data'!$A$2:$A$1000,0),MATCH(D$1,'[1]Master data'!$B$1:$EF$1,0)),"")</f>
        <v>Defense</v>
      </c>
      <c r="E65" s="5">
        <f>IFERROR(INDEX('[1]Master data'!$B$2:$EF$1000,MATCH($B65,'[1]Master data'!$A$2:$A$1000,0),MATCH(E$1,'[1]Master data'!$B$1:$EF$1,0)),"")</f>
        <v>3282000</v>
      </c>
      <c r="F65" s="7">
        <f>IFERROR(INDEX('[1]Master data'!$B$2:$EF$1000,MATCH($B65,'[1]Master data'!$A$2:$A$1000,0),MATCH(F$1,'[1]Master data'!$B$1:$EF$1,0)),"")</f>
        <v>-5183.0867993670599</v>
      </c>
      <c r="G65" s="7">
        <f>IFERROR(INDEX('[1]Master data'!$B$2:$EF$1000,MATCH($B65,'[1]Master data'!$A$2:$A$1000,0),MATCH(G$1,'[1]Master data'!$B$1:$EF$1,0)),"")</f>
        <v>26207.660829907021</v>
      </c>
      <c r="H65" s="7">
        <f>IFERROR(INDEX('[1]Master data'!$B$2:$EF$1000,MATCH($B65,'[1]Master data'!$A$2:$A$1000,0),MATCH(H$1,'[1]Master data'!$B$1:$EF$1,0)),"")</f>
        <v>2620.8193983403103</v>
      </c>
      <c r="I65" s="7">
        <f>IFERROR(INDEX('[1]Master data'!$B$2:$EF$1000,MATCH($B65,'[1]Master data'!$A$2:$A$1000,0),MATCH(I$1,'[1]Master data'!$B$1:$EF$1,0)),"")</f>
        <v>4689.6343948683752</v>
      </c>
      <c r="J65" s="7">
        <f>IFERROR(INDEX('[1]Master data'!$B$2:$EF$1000,MATCH($B65,'[1]Master data'!$A$2:$A$1000,0),MATCH(J$1,'[1]Master data'!$B$1:$EF$1,0)),"")</f>
        <v>2223.9733822763692</v>
      </c>
      <c r="K65" s="7">
        <f>IFERROR(INDEX('[1]Master data'!$B$2:$EF$1000,MATCH($B65,'[1]Master data'!$A$2:$A$1000,0),MATCH(K$1,'[1]Master data'!$B$1:$EF$1,0)),"")</f>
        <v>-175.99967952688166</v>
      </c>
      <c r="L65" s="7">
        <f>IFERROR(INDEX('[1]Master data'!$B$2:$EF$1000,MATCH($B65,'[1]Master data'!$A$2:$A$1000,0),MATCH(L$1,'[1]Master data'!$B$1:$EF$1,0)),"")</f>
        <v>30383.001526498134</v>
      </c>
      <c r="M65" s="33">
        <f>IFERROR(INDEX('[1]Master data'!$B$2:$EF$1000,MATCH($B65,'[1]Master data'!$A$2:$A$1000,0),MATCH(M$1,'[1]Master data'!$B$1:$EF$1,0)),"")</f>
        <v>-7.4253457449782636E-4</v>
      </c>
      <c r="N65" s="7">
        <f>IFERROR(INDEX('[1]Master data'!$B$2:$EF$1000,MATCH($B65,'[1]Master data'!$A$2:$A$1000,0),MATCH(N$1,'[1]Master data'!$B$1:$EF$1,0)),"")</f>
        <v>32820</v>
      </c>
      <c r="O65" s="7">
        <f>IFERROR(INDEX('[1]Master data'!$B$2:$EF$1000,MATCH($B65,'[1]Master data'!$A$2:$A$1000,0),MATCH(O$1,'[1]Master data'!$B$1:$EF$1,0)),"")</f>
        <v>3314820</v>
      </c>
      <c r="P65" s="7">
        <f>IFERROR(INDEX('[1]Master data'!$B$2:$EF$1000,MATCH($B65,'[1]Master data'!$A$2:$A$1000,0),MATCH(P$1,'[1]Master data'!$B$1:$EF$1,0)),"")</f>
        <v>-2436.9984735018661</v>
      </c>
      <c r="Q65" s="30">
        <f>IFERROR(INDEX('[1]Master data'!$B$2:$EF$1000,MATCH($B65,'[1]Master data'!$A$2:$A$1000,0),MATCH(Q$1,'[1]Master data'!$B$1:$EF$1,0)),"")</f>
        <v>-7.4253457449782636E-4</v>
      </c>
    </row>
    <row r="66" spans="1:17" x14ac:dyDescent="0.3">
      <c r="A66">
        <f t="shared" si="0"/>
        <v>64</v>
      </c>
      <c r="B66" t="str">
        <f>IF('[1]Master data'!A66="","",'[1]Master data'!A66)</f>
        <v>Lukasz Fabianski</v>
      </c>
      <c r="C66" t="str">
        <f>IFERROR(INDEX('[1]Master data'!$B$2:$EF$1000,MATCH($B66,'[1]Master data'!$A$2:$A$1000,0),MATCH(C$1,'[1]Master data'!$B$1:$EF$1,0)),"")</f>
        <v>West Ham</v>
      </c>
      <c r="D66" t="str">
        <f>IFERROR(INDEX('[1]Master data'!$B$2:$EF$1000,MATCH($B66,'[1]Master data'!$A$2:$A$1000,0),MATCH(D$1,'[1]Master data'!$B$1:$EF$1,0)),"")</f>
        <v>Goalkeeper</v>
      </c>
      <c r="E66" s="5">
        <f>IFERROR(INDEX('[1]Master data'!$B$2:$EF$1000,MATCH($B66,'[1]Master data'!$A$2:$A$1000,0),MATCH(E$1,'[1]Master data'!$B$1:$EF$1,0)),"")</f>
        <v>5082000</v>
      </c>
      <c r="F66" s="7">
        <f>IFERROR(INDEX('[1]Master data'!$B$2:$EF$1000,MATCH($B66,'[1]Master data'!$A$2:$A$1000,0),MATCH(F$1,'[1]Master data'!$B$1:$EF$1,0)),"")</f>
        <v>13314.32157615351</v>
      </c>
      <c r="G66" s="7">
        <f>IFERROR(INDEX('[1]Master data'!$B$2:$EF$1000,MATCH($B66,'[1]Master data'!$A$2:$A$1000,0),MATCH(G$1,'[1]Master data'!$B$1:$EF$1,0)),"")</f>
        <v>23677.745564207413</v>
      </c>
      <c r="H66" s="7">
        <f>IFERROR(INDEX('[1]Master data'!$B$2:$EF$1000,MATCH($B66,'[1]Master data'!$A$2:$A$1000,0),MATCH(H$1,'[1]Master data'!$B$1:$EF$1,0)),"")</f>
        <v>4881.0496784863535</v>
      </c>
      <c r="I66" s="7">
        <f>IFERROR(INDEX('[1]Master data'!$B$2:$EF$1000,MATCH($B66,'[1]Master data'!$A$2:$A$1000,0),MATCH(I$1,'[1]Master data'!$B$1:$EF$1,0)),"")</f>
        <v>4894.9328850213788</v>
      </c>
      <c r="J66" s="7">
        <f>IFERROR(INDEX('[1]Master data'!$B$2:$EF$1000,MATCH($B66,'[1]Master data'!$A$2:$A$1000,0),MATCH(J$1,'[1]Master data'!$B$1:$EF$1,0)),"")</f>
        <v>2439.168742960785</v>
      </c>
      <c r="K66" s="7">
        <f>IFERROR(INDEX('[1]Master data'!$B$2:$EF$1000,MATCH($B66,'[1]Master data'!$A$2:$A$1000,0),MATCH(K$1,'[1]Master data'!$B$1:$EF$1,0)),"")</f>
        <v>-145.10037211921917</v>
      </c>
      <c r="L66" s="7">
        <f>IFERROR(INDEX('[1]Master data'!$B$2:$EF$1000,MATCH($B66,'[1]Master data'!$A$2:$A$1000,0),MATCH(L$1,'[1]Master data'!$B$1:$EF$1,0)),"")</f>
        <v>49062.118074710226</v>
      </c>
      <c r="M66" s="33">
        <f>IFERROR(INDEX('[1]Master data'!$B$2:$EF$1000,MATCH($B66,'[1]Master data'!$A$2:$A$1000,0),MATCH(M$1,'[1]Master data'!$B$1:$EF$1,0)),"")</f>
        <v>-3.4590356656626797E-4</v>
      </c>
      <c r="N66" s="7">
        <f>IFERROR(INDEX('[1]Master data'!$B$2:$EF$1000,MATCH($B66,'[1]Master data'!$A$2:$A$1000,0),MATCH(N$1,'[1]Master data'!$B$1:$EF$1,0)),"")</f>
        <v>50820</v>
      </c>
      <c r="O66" s="7">
        <f>IFERROR(INDEX('[1]Master data'!$B$2:$EF$1000,MATCH($B66,'[1]Master data'!$A$2:$A$1000,0),MATCH(O$1,'[1]Master data'!$B$1:$EF$1,0)),"")</f>
        <v>5132820</v>
      </c>
      <c r="P66" s="7">
        <f>IFERROR(INDEX('[1]Master data'!$B$2:$EF$1000,MATCH($B66,'[1]Master data'!$A$2:$A$1000,0),MATCH(P$1,'[1]Master data'!$B$1:$EF$1,0)),"")</f>
        <v>-1757.8819252897738</v>
      </c>
      <c r="Q66" s="30">
        <f>IFERROR(INDEX('[1]Master data'!$B$2:$EF$1000,MATCH($B66,'[1]Master data'!$A$2:$A$1000,0),MATCH(Q$1,'[1]Master data'!$B$1:$EF$1,0)),"")</f>
        <v>-3.4590356656626797E-4</v>
      </c>
    </row>
    <row r="67" spans="1:17" x14ac:dyDescent="0.3">
      <c r="A67">
        <f t="shared" ref="A67:A130" si="1">IF(B67="","",ROW()-2)</f>
        <v>65</v>
      </c>
      <c r="B67" t="str">
        <f>IF('[1]Master data'!A67="","",'[1]Master data'!A67)</f>
        <v>Dele Alli</v>
      </c>
      <c r="C67" t="str">
        <f>IFERROR(INDEX('[1]Master data'!$B$2:$EF$1000,MATCH($B67,'[1]Master data'!$A$2:$A$1000,0),MATCH(C$1,'[1]Master data'!$B$1:$EF$1,0)),"")</f>
        <v>Tottenham</v>
      </c>
      <c r="D67" t="str">
        <f>IFERROR(INDEX('[1]Master data'!$B$2:$EF$1000,MATCH($B67,'[1]Master data'!$A$2:$A$1000,0),MATCH(D$1,'[1]Master data'!$B$1:$EF$1,0)),"")</f>
        <v>Midfield</v>
      </c>
      <c r="E67" s="5">
        <f>IFERROR(INDEX('[1]Master data'!$B$2:$EF$1000,MATCH($B67,'[1]Master data'!$A$2:$A$1000,0),MATCH(E$1,'[1]Master data'!$B$1:$EF$1,0)),"")</f>
        <v>3946000</v>
      </c>
      <c r="F67" s="7">
        <f>IFERROR(INDEX('[1]Master data'!$B$2:$EF$1000,MATCH($B67,'[1]Master data'!$A$2:$A$1000,0),MATCH(F$1,'[1]Master data'!$B$1:$EF$1,0)),"")</f>
        <v>-5000</v>
      </c>
      <c r="G67" s="7">
        <f>IFERROR(INDEX('[1]Master data'!$B$2:$EF$1000,MATCH($B67,'[1]Master data'!$A$2:$A$1000,0),MATCH(G$1,'[1]Master data'!$B$1:$EF$1,0)),"")</f>
        <v>0</v>
      </c>
      <c r="H67" s="7">
        <f>IFERROR(INDEX('[1]Master data'!$B$2:$EF$1000,MATCH($B67,'[1]Master data'!$A$2:$A$1000,0),MATCH(H$1,'[1]Master data'!$B$1:$EF$1,0)),"")</f>
        <v>0</v>
      </c>
      <c r="I67" s="7">
        <f>IFERROR(INDEX('[1]Master data'!$B$2:$EF$1000,MATCH($B67,'[1]Master data'!$A$2:$A$1000,0),MATCH(I$1,'[1]Master data'!$B$1:$EF$1,0)),"")</f>
        <v>0</v>
      </c>
      <c r="J67" s="7">
        <f>IFERROR(INDEX('[1]Master data'!$B$2:$EF$1000,MATCH($B67,'[1]Master data'!$A$2:$A$1000,0),MATCH(J$1,'[1]Master data'!$B$1:$EF$1,0)),"")</f>
        <v>0</v>
      </c>
      <c r="K67" s="7">
        <f>IFERROR(INDEX('[1]Master data'!$B$2:$EF$1000,MATCH($B67,'[1]Master data'!$A$2:$A$1000,0),MATCH(K$1,'[1]Master data'!$B$1:$EF$1,0)),"")</f>
        <v>0</v>
      </c>
      <c r="L67" s="7">
        <f>IFERROR(INDEX('[1]Master data'!$B$2:$EF$1000,MATCH($B67,'[1]Master data'!$A$2:$A$1000,0),MATCH(L$1,'[1]Master data'!$B$1:$EF$1,0)),"")</f>
        <v>-5000</v>
      </c>
      <c r="M67" s="33">
        <f>IFERROR(INDEX('[1]Master data'!$B$2:$EF$1000,MATCH($B67,'[1]Master data'!$A$2:$A$1000,0),MATCH(M$1,'[1]Master data'!$B$1:$EF$1,0)),"")</f>
        <v>-1.1267105930055752E-2</v>
      </c>
      <c r="N67" s="7">
        <f>IFERROR(INDEX('[1]Master data'!$B$2:$EF$1000,MATCH($B67,'[1]Master data'!$A$2:$A$1000,0),MATCH(N$1,'[1]Master data'!$B$1:$EF$1,0)),"")</f>
        <v>39460</v>
      </c>
      <c r="O67" s="7">
        <f>IFERROR(INDEX('[1]Master data'!$B$2:$EF$1000,MATCH($B67,'[1]Master data'!$A$2:$A$1000,0),MATCH(O$1,'[1]Master data'!$B$1:$EF$1,0)),"")</f>
        <v>3985460</v>
      </c>
      <c r="P67" s="7">
        <f>IFERROR(INDEX('[1]Master data'!$B$2:$EF$1000,MATCH($B67,'[1]Master data'!$A$2:$A$1000,0),MATCH(P$1,'[1]Master data'!$B$1:$EF$1,0)),"")</f>
        <v>-44460</v>
      </c>
      <c r="Q67" s="30">
        <f>IFERROR(INDEX('[1]Master data'!$B$2:$EF$1000,MATCH($B67,'[1]Master data'!$A$2:$A$1000,0),MATCH(Q$1,'[1]Master data'!$B$1:$EF$1,0)),"")</f>
        <v>-1.1267105930055752E-2</v>
      </c>
    </row>
    <row r="68" spans="1:17" x14ac:dyDescent="0.3">
      <c r="A68">
        <f t="shared" si="1"/>
        <v>66</v>
      </c>
      <c r="B68" t="str">
        <f>IF('[1]Master data'!A68="","",'[1]Master data'!A68)</f>
        <v>Sam McQueen</v>
      </c>
      <c r="C68" t="str">
        <f>IFERROR(INDEX('[1]Master data'!$B$2:$EF$1000,MATCH($B68,'[1]Master data'!$A$2:$A$1000,0),MATCH(C$1,'[1]Master data'!$B$1:$EF$1,0)),"")</f>
        <v>Southampton</v>
      </c>
      <c r="D68" t="str">
        <f>IFERROR(INDEX('[1]Master data'!$B$2:$EF$1000,MATCH($B68,'[1]Master data'!$A$2:$A$1000,0),MATCH(D$1,'[1]Master data'!$B$1:$EF$1,0)),"")</f>
        <v>Defense</v>
      </c>
      <c r="E68" s="5">
        <f>IFERROR(INDEX('[1]Master data'!$B$2:$EF$1000,MATCH($B68,'[1]Master data'!$A$2:$A$1000,0),MATCH(E$1,'[1]Master data'!$B$1:$EF$1,0)),"")</f>
        <v>1960000</v>
      </c>
      <c r="F68" s="7">
        <f>IFERROR(INDEX('[1]Master data'!$B$2:$EF$1000,MATCH($B68,'[1]Master data'!$A$2:$A$1000,0),MATCH(F$1,'[1]Master data'!$B$1:$EF$1,0)),"")</f>
        <v>-5000</v>
      </c>
      <c r="G68" s="7">
        <f>IFERROR(INDEX('[1]Master data'!$B$2:$EF$1000,MATCH($B68,'[1]Master data'!$A$2:$A$1000,0),MATCH(G$1,'[1]Master data'!$B$1:$EF$1,0)),"")</f>
        <v>0</v>
      </c>
      <c r="H68" s="7">
        <f>IFERROR(INDEX('[1]Master data'!$B$2:$EF$1000,MATCH($B68,'[1]Master data'!$A$2:$A$1000,0),MATCH(H$1,'[1]Master data'!$B$1:$EF$1,0)),"")</f>
        <v>0</v>
      </c>
      <c r="I68" s="7">
        <f>IFERROR(INDEX('[1]Master data'!$B$2:$EF$1000,MATCH($B68,'[1]Master data'!$A$2:$A$1000,0),MATCH(I$1,'[1]Master data'!$B$1:$EF$1,0)),"")</f>
        <v>0</v>
      </c>
      <c r="J68" s="7">
        <f>IFERROR(INDEX('[1]Master data'!$B$2:$EF$1000,MATCH($B68,'[1]Master data'!$A$2:$A$1000,0),MATCH(J$1,'[1]Master data'!$B$1:$EF$1,0)),"")</f>
        <v>0</v>
      </c>
      <c r="K68" s="7">
        <f>IFERROR(INDEX('[1]Master data'!$B$2:$EF$1000,MATCH($B68,'[1]Master data'!$A$2:$A$1000,0),MATCH(K$1,'[1]Master data'!$B$1:$EF$1,0)),"")</f>
        <v>0</v>
      </c>
      <c r="L68" s="7">
        <f>IFERROR(INDEX('[1]Master data'!$B$2:$EF$1000,MATCH($B68,'[1]Master data'!$A$2:$A$1000,0),MATCH(L$1,'[1]Master data'!$B$1:$EF$1,0)),"")</f>
        <v>-5000</v>
      </c>
      <c r="M68" s="33">
        <f>IFERROR(INDEX('[1]Master data'!$B$2:$EF$1000,MATCH($B68,'[1]Master data'!$A$2:$A$1000,0),MATCH(M$1,'[1]Master data'!$B$1:$EF$1,0)),"")</f>
        <v>-1.2551020408163265E-2</v>
      </c>
      <c r="N68" s="7">
        <f>IFERROR(INDEX('[1]Master data'!$B$2:$EF$1000,MATCH($B68,'[1]Master data'!$A$2:$A$1000,0),MATCH(N$1,'[1]Master data'!$B$1:$EF$1,0)),"")</f>
        <v>19600</v>
      </c>
      <c r="O68" s="7">
        <f>IFERROR(INDEX('[1]Master data'!$B$2:$EF$1000,MATCH($B68,'[1]Master data'!$A$2:$A$1000,0),MATCH(O$1,'[1]Master data'!$B$1:$EF$1,0)),"")</f>
        <v>1979600</v>
      </c>
      <c r="P68" s="7">
        <f>IFERROR(INDEX('[1]Master data'!$B$2:$EF$1000,MATCH($B68,'[1]Master data'!$A$2:$A$1000,0),MATCH(P$1,'[1]Master data'!$B$1:$EF$1,0)),"")</f>
        <v>-24600</v>
      </c>
      <c r="Q68" s="30">
        <f>IFERROR(INDEX('[1]Master data'!$B$2:$EF$1000,MATCH($B68,'[1]Master data'!$A$2:$A$1000,0),MATCH(Q$1,'[1]Master data'!$B$1:$EF$1,0)),"")</f>
        <v>-1.2551020408163265E-2</v>
      </c>
    </row>
    <row r="69" spans="1:17" x14ac:dyDescent="0.3">
      <c r="A69">
        <f t="shared" si="1"/>
        <v>67</v>
      </c>
      <c r="B69" t="str">
        <f>IF('[1]Master data'!A69="","",'[1]Master data'!A69)</f>
        <v>Michal Karbownik</v>
      </c>
      <c r="C69" t="str">
        <f>IFERROR(INDEX('[1]Master data'!$B$2:$EF$1000,MATCH($B69,'[1]Master data'!$A$2:$A$1000,0),MATCH(C$1,'[1]Master data'!$B$1:$EF$1,0)),"")</f>
        <v>Brighton and Hove</v>
      </c>
      <c r="D69" t="str">
        <f>IFERROR(INDEX('[1]Master data'!$B$2:$EF$1000,MATCH($B69,'[1]Master data'!$A$2:$A$1000,0),MATCH(D$1,'[1]Master data'!$B$1:$EF$1,0)),"")</f>
        <v>Defense</v>
      </c>
      <c r="E69" s="5">
        <f>IFERROR(INDEX('[1]Master data'!$B$2:$EF$1000,MATCH($B69,'[1]Master data'!$A$2:$A$1000,0),MATCH(E$1,'[1]Master data'!$B$1:$EF$1,0)),"")</f>
        <v>2470000</v>
      </c>
      <c r="F69" s="7">
        <f>IFERROR(INDEX('[1]Master data'!$B$2:$EF$1000,MATCH($B69,'[1]Master data'!$A$2:$A$1000,0),MATCH(F$1,'[1]Master data'!$B$1:$EF$1,0)),"")</f>
        <v>-5000</v>
      </c>
      <c r="G69" s="7">
        <f>IFERROR(INDEX('[1]Master data'!$B$2:$EF$1000,MATCH($B69,'[1]Master data'!$A$2:$A$1000,0),MATCH(G$1,'[1]Master data'!$B$1:$EF$1,0)),"")</f>
        <v>0</v>
      </c>
      <c r="H69" s="7">
        <f>IFERROR(INDEX('[1]Master data'!$B$2:$EF$1000,MATCH($B69,'[1]Master data'!$A$2:$A$1000,0),MATCH(H$1,'[1]Master data'!$B$1:$EF$1,0)),"")</f>
        <v>0</v>
      </c>
      <c r="I69" s="7">
        <f>IFERROR(INDEX('[1]Master data'!$B$2:$EF$1000,MATCH($B69,'[1]Master data'!$A$2:$A$1000,0),MATCH(I$1,'[1]Master data'!$B$1:$EF$1,0)),"")</f>
        <v>0</v>
      </c>
      <c r="J69" s="7">
        <f>IFERROR(INDEX('[1]Master data'!$B$2:$EF$1000,MATCH($B69,'[1]Master data'!$A$2:$A$1000,0),MATCH(J$1,'[1]Master data'!$B$1:$EF$1,0)),"")</f>
        <v>0</v>
      </c>
      <c r="K69" s="7">
        <f>IFERROR(INDEX('[1]Master data'!$B$2:$EF$1000,MATCH($B69,'[1]Master data'!$A$2:$A$1000,0),MATCH(K$1,'[1]Master data'!$B$1:$EF$1,0)),"")</f>
        <v>0</v>
      </c>
      <c r="L69" s="7">
        <f>IFERROR(INDEX('[1]Master data'!$B$2:$EF$1000,MATCH($B69,'[1]Master data'!$A$2:$A$1000,0),MATCH(L$1,'[1]Master data'!$B$1:$EF$1,0)),"")</f>
        <v>-5000</v>
      </c>
      <c r="M69" s="33">
        <f>IFERROR(INDEX('[1]Master data'!$B$2:$EF$1000,MATCH($B69,'[1]Master data'!$A$2:$A$1000,0),MATCH(M$1,'[1]Master data'!$B$1:$EF$1,0)),"")</f>
        <v>-1.2024291497975709E-2</v>
      </c>
      <c r="N69" s="7">
        <f>IFERROR(INDEX('[1]Master data'!$B$2:$EF$1000,MATCH($B69,'[1]Master data'!$A$2:$A$1000,0),MATCH(N$1,'[1]Master data'!$B$1:$EF$1,0)),"")</f>
        <v>24700</v>
      </c>
      <c r="O69" s="7">
        <f>IFERROR(INDEX('[1]Master data'!$B$2:$EF$1000,MATCH($B69,'[1]Master data'!$A$2:$A$1000,0),MATCH(O$1,'[1]Master data'!$B$1:$EF$1,0)),"")</f>
        <v>2494700</v>
      </c>
      <c r="P69" s="7">
        <f>IFERROR(INDEX('[1]Master data'!$B$2:$EF$1000,MATCH($B69,'[1]Master data'!$A$2:$A$1000,0),MATCH(P$1,'[1]Master data'!$B$1:$EF$1,0)),"")</f>
        <v>-29700</v>
      </c>
      <c r="Q69" s="30">
        <f>IFERROR(INDEX('[1]Master data'!$B$2:$EF$1000,MATCH($B69,'[1]Master data'!$A$2:$A$1000,0),MATCH(Q$1,'[1]Master data'!$B$1:$EF$1,0)),"")</f>
        <v>-1.2024291497975709E-2</v>
      </c>
    </row>
    <row r="70" spans="1:17" x14ac:dyDescent="0.3">
      <c r="A70">
        <f t="shared" si="1"/>
        <v>68</v>
      </c>
      <c r="B70" t="str">
        <f>IF('[1]Master data'!A70="","",'[1]Master data'!A70)</f>
        <v>Harry Maguire</v>
      </c>
      <c r="C70" t="str">
        <f>IFERROR(INDEX('[1]Master data'!$B$2:$EF$1000,MATCH($B70,'[1]Master data'!$A$2:$A$1000,0),MATCH(C$1,'[1]Master data'!$B$1:$EF$1,0)),"")</f>
        <v>Manchester United</v>
      </c>
      <c r="D70" t="str">
        <f>IFERROR(INDEX('[1]Master data'!$B$2:$EF$1000,MATCH($B70,'[1]Master data'!$A$2:$A$1000,0),MATCH(D$1,'[1]Master data'!$B$1:$EF$1,0)),"")</f>
        <v>Defense</v>
      </c>
      <c r="E70" s="5">
        <f>IFERROR(INDEX('[1]Master data'!$B$2:$EF$1000,MATCH($B70,'[1]Master data'!$A$2:$A$1000,0),MATCH(E$1,'[1]Master data'!$B$1:$EF$1,0)),"")</f>
        <v>5204000</v>
      </c>
      <c r="F70" s="7">
        <f>IFERROR(INDEX('[1]Master data'!$B$2:$EF$1000,MATCH($B70,'[1]Master data'!$A$2:$A$1000,0),MATCH(F$1,'[1]Master data'!$B$1:$EF$1,0)),"")</f>
        <v>88303.037388662546</v>
      </c>
      <c r="G70" s="7">
        <f>IFERROR(INDEX('[1]Master data'!$B$2:$EF$1000,MATCH($B70,'[1]Master data'!$A$2:$A$1000,0),MATCH(G$1,'[1]Master data'!$B$1:$EF$1,0)),"")</f>
        <v>-5914.3293116238228</v>
      </c>
      <c r="H70" s="7">
        <f>IFERROR(INDEX('[1]Master data'!$B$2:$EF$1000,MATCH($B70,'[1]Master data'!$A$2:$A$1000,0),MATCH(H$1,'[1]Master data'!$B$1:$EF$1,0)),"")</f>
        <v>11742.787070634819</v>
      </c>
      <c r="I70" s="7">
        <f>IFERROR(INDEX('[1]Master data'!$B$2:$EF$1000,MATCH($B70,'[1]Master data'!$A$2:$A$1000,0),MATCH(I$1,'[1]Master data'!$B$1:$EF$1,0)),"")</f>
        <v>-1637.5</v>
      </c>
      <c r="J70" s="7">
        <f>IFERROR(INDEX('[1]Master data'!$B$2:$EF$1000,MATCH($B70,'[1]Master data'!$A$2:$A$1000,0),MATCH(J$1,'[1]Master data'!$B$1:$EF$1,0)),"")</f>
        <v>2866.6979892960517</v>
      </c>
      <c r="K70" s="7">
        <f>IFERROR(INDEX('[1]Master data'!$B$2:$EF$1000,MATCH($B70,'[1]Master data'!$A$2:$A$1000,0),MATCH(K$1,'[1]Master data'!$B$1:$EF$1,0)),"")</f>
        <v>963.00919253784195</v>
      </c>
      <c r="L70" s="7">
        <f>IFERROR(INDEX('[1]Master data'!$B$2:$EF$1000,MATCH($B70,'[1]Master data'!$A$2:$A$1000,0),MATCH(L$1,'[1]Master data'!$B$1:$EF$1,0)),"")</f>
        <v>96323.702329507432</v>
      </c>
      <c r="M70" s="33">
        <f>IFERROR(INDEX('[1]Master data'!$B$2:$EF$1000,MATCH($B70,'[1]Master data'!$A$2:$A$1000,0),MATCH(M$1,'[1]Master data'!$B$1:$EF$1,0)),"")</f>
        <v>8.5095507935256404E-3</v>
      </c>
      <c r="N70" s="7">
        <f>IFERROR(INDEX('[1]Master data'!$B$2:$EF$1000,MATCH($B70,'[1]Master data'!$A$2:$A$1000,0),MATCH(N$1,'[1]Master data'!$B$1:$EF$1,0)),"")</f>
        <v>52040</v>
      </c>
      <c r="O70" s="7">
        <f>IFERROR(INDEX('[1]Master data'!$B$2:$EF$1000,MATCH($B70,'[1]Master data'!$A$2:$A$1000,0),MATCH(O$1,'[1]Master data'!$B$1:$EF$1,0)),"")</f>
        <v>5256040</v>
      </c>
      <c r="P70" s="7">
        <f>IFERROR(INDEX('[1]Master data'!$B$2:$EF$1000,MATCH($B70,'[1]Master data'!$A$2:$A$1000,0),MATCH(P$1,'[1]Master data'!$B$1:$EF$1,0)),"")</f>
        <v>44283.702329507432</v>
      </c>
      <c r="Q70" s="30">
        <f>IFERROR(INDEX('[1]Master data'!$B$2:$EF$1000,MATCH($B70,'[1]Master data'!$A$2:$A$1000,0),MATCH(Q$1,'[1]Master data'!$B$1:$EF$1,0)),"")</f>
        <v>8.5095507935256404E-3</v>
      </c>
    </row>
    <row r="71" spans="1:17" x14ac:dyDescent="0.3">
      <c r="A71">
        <f t="shared" si="1"/>
        <v>69</v>
      </c>
      <c r="B71" t="str">
        <f>IF('[1]Master data'!A71="","",'[1]Master data'!A71)</f>
        <v>Cheikh Diaby</v>
      </c>
      <c r="C71" t="str">
        <f>IFERROR(INDEX('[1]Master data'!$B$2:$EF$1000,MATCH($B71,'[1]Master data'!$A$2:$A$1000,0),MATCH(C$1,'[1]Master data'!$B$1:$EF$1,0)),"")</f>
        <v>West Bromwich</v>
      </c>
      <c r="D71" t="str">
        <f>IFERROR(INDEX('[1]Master data'!$B$2:$EF$1000,MATCH($B71,'[1]Master data'!$A$2:$A$1000,0),MATCH(D$1,'[1]Master data'!$B$1:$EF$1,0)),"")</f>
        <v>Striker</v>
      </c>
      <c r="E71" s="5">
        <f>IFERROR(INDEX('[1]Master data'!$B$2:$EF$1000,MATCH($B71,'[1]Master data'!$A$2:$A$1000,0),MATCH(E$1,'[1]Master data'!$B$1:$EF$1,0)),"")</f>
        <v>2460000</v>
      </c>
      <c r="F71" s="7">
        <f>IFERROR(INDEX('[1]Master data'!$B$2:$EF$1000,MATCH($B71,'[1]Master data'!$A$2:$A$1000,0),MATCH(F$1,'[1]Master data'!$B$1:$EF$1,0)),"")</f>
        <v>-5000</v>
      </c>
      <c r="G71" s="7">
        <f>IFERROR(INDEX('[1]Master data'!$B$2:$EF$1000,MATCH($B71,'[1]Master data'!$A$2:$A$1000,0),MATCH(G$1,'[1]Master data'!$B$1:$EF$1,0)),"")</f>
        <v>0</v>
      </c>
      <c r="H71" s="7">
        <f>IFERROR(INDEX('[1]Master data'!$B$2:$EF$1000,MATCH($B71,'[1]Master data'!$A$2:$A$1000,0),MATCH(H$1,'[1]Master data'!$B$1:$EF$1,0)),"")</f>
        <v>0</v>
      </c>
      <c r="I71" s="7">
        <f>IFERROR(INDEX('[1]Master data'!$B$2:$EF$1000,MATCH($B71,'[1]Master data'!$A$2:$A$1000,0),MATCH(I$1,'[1]Master data'!$B$1:$EF$1,0)),"")</f>
        <v>0</v>
      </c>
      <c r="J71" s="7">
        <f>IFERROR(INDEX('[1]Master data'!$B$2:$EF$1000,MATCH($B71,'[1]Master data'!$A$2:$A$1000,0),MATCH(J$1,'[1]Master data'!$B$1:$EF$1,0)),"")</f>
        <v>0</v>
      </c>
      <c r="K71" s="7">
        <f>IFERROR(INDEX('[1]Master data'!$B$2:$EF$1000,MATCH($B71,'[1]Master data'!$A$2:$A$1000,0),MATCH(K$1,'[1]Master data'!$B$1:$EF$1,0)),"")</f>
        <v>0</v>
      </c>
      <c r="L71" s="7">
        <f>IFERROR(INDEX('[1]Master data'!$B$2:$EF$1000,MATCH($B71,'[1]Master data'!$A$2:$A$1000,0),MATCH(L$1,'[1]Master data'!$B$1:$EF$1,0)),"")</f>
        <v>-5000</v>
      </c>
      <c r="M71" s="33">
        <f>IFERROR(INDEX('[1]Master data'!$B$2:$EF$1000,MATCH($B71,'[1]Master data'!$A$2:$A$1000,0),MATCH(M$1,'[1]Master data'!$B$1:$EF$1,0)),"")</f>
        <v>-1.2032520325203253E-2</v>
      </c>
      <c r="N71" s="7">
        <f>IFERROR(INDEX('[1]Master data'!$B$2:$EF$1000,MATCH($B71,'[1]Master data'!$A$2:$A$1000,0),MATCH(N$1,'[1]Master data'!$B$1:$EF$1,0)),"")</f>
        <v>24600</v>
      </c>
      <c r="O71" s="7">
        <f>IFERROR(INDEX('[1]Master data'!$B$2:$EF$1000,MATCH($B71,'[1]Master data'!$A$2:$A$1000,0),MATCH(O$1,'[1]Master data'!$B$1:$EF$1,0)),"")</f>
        <v>2484600</v>
      </c>
      <c r="P71" s="7">
        <f>IFERROR(INDEX('[1]Master data'!$B$2:$EF$1000,MATCH($B71,'[1]Master data'!$A$2:$A$1000,0),MATCH(P$1,'[1]Master data'!$B$1:$EF$1,0)),"")</f>
        <v>-29600</v>
      </c>
      <c r="Q71" s="30">
        <f>IFERROR(INDEX('[1]Master data'!$B$2:$EF$1000,MATCH($B71,'[1]Master data'!$A$2:$A$1000,0),MATCH(Q$1,'[1]Master data'!$B$1:$EF$1,0)),"")</f>
        <v>-1.2032520325203253E-2</v>
      </c>
    </row>
    <row r="72" spans="1:17" x14ac:dyDescent="0.3">
      <c r="A72">
        <f t="shared" si="1"/>
        <v>70</v>
      </c>
      <c r="B72" t="str">
        <f>IF('[1]Master data'!A72="","",'[1]Master data'!A72)</f>
        <v>Nathan Ake</v>
      </c>
      <c r="C72" t="str">
        <f>IFERROR(INDEX('[1]Master data'!$B$2:$EF$1000,MATCH($B72,'[1]Master data'!$A$2:$A$1000,0),MATCH(C$1,'[1]Master data'!$B$1:$EF$1,0)),"")</f>
        <v>Manchester City</v>
      </c>
      <c r="D72" t="str">
        <f>IFERROR(INDEX('[1]Master data'!$B$2:$EF$1000,MATCH($B72,'[1]Master data'!$A$2:$A$1000,0),MATCH(D$1,'[1]Master data'!$B$1:$EF$1,0)),"")</f>
        <v>Defense</v>
      </c>
      <c r="E72" s="5">
        <f>IFERROR(INDEX('[1]Master data'!$B$2:$EF$1000,MATCH($B72,'[1]Master data'!$A$2:$A$1000,0),MATCH(E$1,'[1]Master data'!$B$1:$EF$1,0)),"")</f>
        <v>3950000</v>
      </c>
      <c r="F72" s="7">
        <f>IFERROR(INDEX('[1]Master data'!$B$2:$EF$1000,MATCH($B72,'[1]Master data'!$A$2:$A$1000,0),MATCH(F$1,'[1]Master data'!$B$1:$EF$1,0)),"")</f>
        <v>-5000</v>
      </c>
      <c r="G72" s="7">
        <f>IFERROR(INDEX('[1]Master data'!$B$2:$EF$1000,MATCH($B72,'[1]Master data'!$A$2:$A$1000,0),MATCH(G$1,'[1]Master data'!$B$1:$EF$1,0)),"")</f>
        <v>0</v>
      </c>
      <c r="H72" s="7">
        <f>IFERROR(INDEX('[1]Master data'!$B$2:$EF$1000,MATCH($B72,'[1]Master data'!$A$2:$A$1000,0),MATCH(H$1,'[1]Master data'!$B$1:$EF$1,0)),"")</f>
        <v>0</v>
      </c>
      <c r="I72" s="7">
        <f>IFERROR(INDEX('[1]Master data'!$B$2:$EF$1000,MATCH($B72,'[1]Master data'!$A$2:$A$1000,0),MATCH(I$1,'[1]Master data'!$B$1:$EF$1,0)),"")</f>
        <v>0</v>
      </c>
      <c r="J72" s="7">
        <f>IFERROR(INDEX('[1]Master data'!$B$2:$EF$1000,MATCH($B72,'[1]Master data'!$A$2:$A$1000,0),MATCH(J$1,'[1]Master data'!$B$1:$EF$1,0)),"")</f>
        <v>0</v>
      </c>
      <c r="K72" s="7">
        <f>IFERROR(INDEX('[1]Master data'!$B$2:$EF$1000,MATCH($B72,'[1]Master data'!$A$2:$A$1000,0),MATCH(K$1,'[1]Master data'!$B$1:$EF$1,0)),"")</f>
        <v>0</v>
      </c>
      <c r="L72" s="7">
        <f>IFERROR(INDEX('[1]Master data'!$B$2:$EF$1000,MATCH($B72,'[1]Master data'!$A$2:$A$1000,0),MATCH(L$1,'[1]Master data'!$B$1:$EF$1,0)),"")</f>
        <v>-5000</v>
      </c>
      <c r="M72" s="33">
        <f>IFERROR(INDEX('[1]Master data'!$B$2:$EF$1000,MATCH($B72,'[1]Master data'!$A$2:$A$1000,0),MATCH(M$1,'[1]Master data'!$B$1:$EF$1,0)),"")</f>
        <v>-1.1265822784810127E-2</v>
      </c>
      <c r="N72" s="7">
        <f>IFERROR(INDEX('[1]Master data'!$B$2:$EF$1000,MATCH($B72,'[1]Master data'!$A$2:$A$1000,0),MATCH(N$1,'[1]Master data'!$B$1:$EF$1,0)),"")</f>
        <v>39500</v>
      </c>
      <c r="O72" s="7">
        <f>IFERROR(INDEX('[1]Master data'!$B$2:$EF$1000,MATCH($B72,'[1]Master data'!$A$2:$A$1000,0),MATCH(O$1,'[1]Master data'!$B$1:$EF$1,0)),"")</f>
        <v>3989500</v>
      </c>
      <c r="P72" s="7">
        <f>IFERROR(INDEX('[1]Master data'!$B$2:$EF$1000,MATCH($B72,'[1]Master data'!$A$2:$A$1000,0),MATCH(P$1,'[1]Master data'!$B$1:$EF$1,0)),"")</f>
        <v>-44500</v>
      </c>
      <c r="Q72" s="30">
        <f>IFERROR(INDEX('[1]Master data'!$B$2:$EF$1000,MATCH($B72,'[1]Master data'!$A$2:$A$1000,0),MATCH(Q$1,'[1]Master data'!$B$1:$EF$1,0)),"")</f>
        <v>-1.1265822784810127E-2</v>
      </c>
    </row>
    <row r="73" spans="1:17" x14ac:dyDescent="0.3">
      <c r="A73">
        <f t="shared" si="1"/>
        <v>71</v>
      </c>
      <c r="B73" t="str">
        <f>IF('[1]Master data'!A73="","",'[1]Master data'!A73)</f>
        <v>David Martin</v>
      </c>
      <c r="C73" t="str">
        <f>IFERROR(INDEX('[1]Master data'!$B$2:$EF$1000,MATCH($B73,'[1]Master data'!$A$2:$A$1000,0),MATCH(C$1,'[1]Master data'!$B$1:$EF$1,0)),"")</f>
        <v>West Ham</v>
      </c>
      <c r="D73" t="str">
        <f>IFERROR(INDEX('[1]Master data'!$B$2:$EF$1000,MATCH($B73,'[1]Master data'!$A$2:$A$1000,0),MATCH(D$1,'[1]Master data'!$B$1:$EF$1,0)),"")</f>
        <v>Goalkeeper</v>
      </c>
      <c r="E73" s="5">
        <f>IFERROR(INDEX('[1]Master data'!$B$2:$EF$1000,MATCH($B73,'[1]Master data'!$A$2:$A$1000,0),MATCH(E$1,'[1]Master data'!$B$1:$EF$1,0)),"")</f>
        <v>2960000</v>
      </c>
      <c r="F73" s="7">
        <f>IFERROR(INDEX('[1]Master data'!$B$2:$EF$1000,MATCH($B73,'[1]Master data'!$A$2:$A$1000,0),MATCH(F$1,'[1]Master data'!$B$1:$EF$1,0)),"")</f>
        <v>-5000</v>
      </c>
      <c r="G73" s="7">
        <f>IFERROR(INDEX('[1]Master data'!$B$2:$EF$1000,MATCH($B73,'[1]Master data'!$A$2:$A$1000,0),MATCH(G$1,'[1]Master data'!$B$1:$EF$1,0)),"")</f>
        <v>0</v>
      </c>
      <c r="H73" s="7">
        <f>IFERROR(INDEX('[1]Master data'!$B$2:$EF$1000,MATCH($B73,'[1]Master data'!$A$2:$A$1000,0),MATCH(H$1,'[1]Master data'!$B$1:$EF$1,0)),"")</f>
        <v>0</v>
      </c>
      <c r="I73" s="7">
        <f>IFERROR(INDEX('[1]Master data'!$B$2:$EF$1000,MATCH($B73,'[1]Master data'!$A$2:$A$1000,0),MATCH(I$1,'[1]Master data'!$B$1:$EF$1,0)),"")</f>
        <v>0</v>
      </c>
      <c r="J73" s="7">
        <f>IFERROR(INDEX('[1]Master data'!$B$2:$EF$1000,MATCH($B73,'[1]Master data'!$A$2:$A$1000,0),MATCH(J$1,'[1]Master data'!$B$1:$EF$1,0)),"")</f>
        <v>0</v>
      </c>
      <c r="K73" s="7">
        <f>IFERROR(INDEX('[1]Master data'!$B$2:$EF$1000,MATCH($B73,'[1]Master data'!$A$2:$A$1000,0),MATCH(K$1,'[1]Master data'!$B$1:$EF$1,0)),"")</f>
        <v>0</v>
      </c>
      <c r="L73" s="7">
        <f>IFERROR(INDEX('[1]Master data'!$B$2:$EF$1000,MATCH($B73,'[1]Master data'!$A$2:$A$1000,0),MATCH(L$1,'[1]Master data'!$B$1:$EF$1,0)),"")</f>
        <v>-5000</v>
      </c>
      <c r="M73" s="33">
        <f>IFERROR(INDEX('[1]Master data'!$B$2:$EF$1000,MATCH($B73,'[1]Master data'!$A$2:$A$1000,0),MATCH(M$1,'[1]Master data'!$B$1:$EF$1,0)),"")</f>
        <v>-1.1689189189189189E-2</v>
      </c>
      <c r="N73" s="7">
        <f>IFERROR(INDEX('[1]Master data'!$B$2:$EF$1000,MATCH($B73,'[1]Master data'!$A$2:$A$1000,0),MATCH(N$1,'[1]Master data'!$B$1:$EF$1,0)),"")</f>
        <v>29600</v>
      </c>
      <c r="O73" s="7">
        <f>IFERROR(INDEX('[1]Master data'!$B$2:$EF$1000,MATCH($B73,'[1]Master data'!$A$2:$A$1000,0),MATCH(O$1,'[1]Master data'!$B$1:$EF$1,0)),"")</f>
        <v>2989600</v>
      </c>
      <c r="P73" s="7">
        <f>IFERROR(INDEX('[1]Master data'!$B$2:$EF$1000,MATCH($B73,'[1]Master data'!$A$2:$A$1000,0),MATCH(P$1,'[1]Master data'!$B$1:$EF$1,0)),"")</f>
        <v>-34600</v>
      </c>
      <c r="Q73" s="30">
        <f>IFERROR(INDEX('[1]Master data'!$B$2:$EF$1000,MATCH($B73,'[1]Master data'!$A$2:$A$1000,0),MATCH(Q$1,'[1]Master data'!$B$1:$EF$1,0)),"")</f>
        <v>-1.1689189189189189E-2</v>
      </c>
    </row>
    <row r="74" spans="1:17" x14ac:dyDescent="0.3">
      <c r="A74">
        <f t="shared" si="1"/>
        <v>72</v>
      </c>
      <c r="B74" t="str">
        <f>IF('[1]Master data'!A74="","",'[1]Master data'!A74)</f>
        <v>Terence Kongolo</v>
      </c>
      <c r="C74" t="str">
        <f>IFERROR(INDEX('[1]Master data'!$B$2:$EF$1000,MATCH($B74,'[1]Master data'!$A$2:$A$1000,0),MATCH(C$1,'[1]Master data'!$B$1:$EF$1,0)),"")</f>
        <v>Fulham</v>
      </c>
      <c r="D74" t="str">
        <f>IFERROR(INDEX('[1]Master data'!$B$2:$EF$1000,MATCH($B74,'[1]Master data'!$A$2:$A$1000,0),MATCH(D$1,'[1]Master data'!$B$1:$EF$1,0)),"")</f>
        <v>Defense</v>
      </c>
      <c r="E74" s="5">
        <f>IFERROR(INDEX('[1]Master data'!$B$2:$EF$1000,MATCH($B74,'[1]Master data'!$A$2:$A$1000,0),MATCH(E$1,'[1]Master data'!$B$1:$EF$1,0)),"")</f>
        <v>1950000</v>
      </c>
      <c r="F74" s="7">
        <f>IFERROR(INDEX('[1]Master data'!$B$2:$EF$1000,MATCH($B74,'[1]Master data'!$A$2:$A$1000,0),MATCH(F$1,'[1]Master data'!$B$1:$EF$1,0)),"")</f>
        <v>-5000</v>
      </c>
      <c r="G74" s="7">
        <f>IFERROR(INDEX('[1]Master data'!$B$2:$EF$1000,MATCH($B74,'[1]Master data'!$A$2:$A$1000,0),MATCH(G$1,'[1]Master data'!$B$1:$EF$1,0)),"")</f>
        <v>0</v>
      </c>
      <c r="H74" s="7">
        <f>IFERROR(INDEX('[1]Master data'!$B$2:$EF$1000,MATCH($B74,'[1]Master data'!$A$2:$A$1000,0),MATCH(H$1,'[1]Master data'!$B$1:$EF$1,0)),"")</f>
        <v>0</v>
      </c>
      <c r="I74" s="7">
        <f>IFERROR(INDEX('[1]Master data'!$B$2:$EF$1000,MATCH($B74,'[1]Master data'!$A$2:$A$1000,0),MATCH(I$1,'[1]Master data'!$B$1:$EF$1,0)),"")</f>
        <v>0</v>
      </c>
      <c r="J74" s="7">
        <f>IFERROR(INDEX('[1]Master data'!$B$2:$EF$1000,MATCH($B74,'[1]Master data'!$A$2:$A$1000,0),MATCH(J$1,'[1]Master data'!$B$1:$EF$1,0)),"")</f>
        <v>0</v>
      </c>
      <c r="K74" s="7">
        <f>IFERROR(INDEX('[1]Master data'!$B$2:$EF$1000,MATCH($B74,'[1]Master data'!$A$2:$A$1000,0),MATCH(K$1,'[1]Master data'!$B$1:$EF$1,0)),"")</f>
        <v>0</v>
      </c>
      <c r="L74" s="7">
        <f>IFERROR(INDEX('[1]Master data'!$B$2:$EF$1000,MATCH($B74,'[1]Master data'!$A$2:$A$1000,0),MATCH(L$1,'[1]Master data'!$B$1:$EF$1,0)),"")</f>
        <v>-5000</v>
      </c>
      <c r="M74" s="33">
        <f>IFERROR(INDEX('[1]Master data'!$B$2:$EF$1000,MATCH($B74,'[1]Master data'!$A$2:$A$1000,0),MATCH(M$1,'[1]Master data'!$B$1:$EF$1,0)),"")</f>
        <v>-1.2564102564102564E-2</v>
      </c>
      <c r="N74" s="7">
        <f>IFERROR(INDEX('[1]Master data'!$B$2:$EF$1000,MATCH($B74,'[1]Master data'!$A$2:$A$1000,0),MATCH(N$1,'[1]Master data'!$B$1:$EF$1,0)),"")</f>
        <v>19500</v>
      </c>
      <c r="O74" s="7">
        <f>IFERROR(INDEX('[1]Master data'!$B$2:$EF$1000,MATCH($B74,'[1]Master data'!$A$2:$A$1000,0),MATCH(O$1,'[1]Master data'!$B$1:$EF$1,0)),"")</f>
        <v>1969500</v>
      </c>
      <c r="P74" s="7">
        <f>IFERROR(INDEX('[1]Master data'!$B$2:$EF$1000,MATCH($B74,'[1]Master data'!$A$2:$A$1000,0),MATCH(P$1,'[1]Master data'!$B$1:$EF$1,0)),"")</f>
        <v>-24500</v>
      </c>
      <c r="Q74" s="30">
        <f>IFERROR(INDEX('[1]Master data'!$B$2:$EF$1000,MATCH($B74,'[1]Master data'!$A$2:$A$1000,0),MATCH(Q$1,'[1]Master data'!$B$1:$EF$1,0)),"")</f>
        <v>-1.2564102564102564E-2</v>
      </c>
    </row>
    <row r="75" spans="1:17" x14ac:dyDescent="0.3">
      <c r="A75">
        <f t="shared" si="1"/>
        <v>73</v>
      </c>
      <c r="B75" t="str">
        <f>IF('[1]Master data'!A75="","",'[1]Master data'!A75)</f>
        <v>Adama Traore Diarra</v>
      </c>
      <c r="C75" t="str">
        <f>IFERROR(INDEX('[1]Master data'!$B$2:$EF$1000,MATCH($B75,'[1]Master data'!$A$2:$A$1000,0),MATCH(C$1,'[1]Master data'!$B$1:$EF$1,0)),"")</f>
        <v>Wolverhampton</v>
      </c>
      <c r="D75" t="str">
        <f>IFERROR(INDEX('[1]Master data'!$B$2:$EF$1000,MATCH($B75,'[1]Master data'!$A$2:$A$1000,0),MATCH(D$1,'[1]Master data'!$B$1:$EF$1,0)),"")</f>
        <v>Striker</v>
      </c>
      <c r="E75" s="5">
        <f>IFERROR(INDEX('[1]Master data'!$B$2:$EF$1000,MATCH($B75,'[1]Master data'!$A$2:$A$1000,0),MATCH(E$1,'[1]Master data'!$B$1:$EF$1,0)),"")</f>
        <v>4139000</v>
      </c>
      <c r="F75" s="7">
        <f>IFERROR(INDEX('[1]Master data'!$B$2:$EF$1000,MATCH($B75,'[1]Master data'!$A$2:$A$1000,0),MATCH(F$1,'[1]Master data'!$B$1:$EF$1,0)),"")</f>
        <v>10042.215053763441</v>
      </c>
      <c r="G75" s="7">
        <f>IFERROR(INDEX('[1]Master data'!$B$2:$EF$1000,MATCH($B75,'[1]Master data'!$A$2:$A$1000,0),MATCH(G$1,'[1]Master data'!$B$1:$EF$1,0)),"")</f>
        <v>5896.0967741935456</v>
      </c>
      <c r="H75" s="7">
        <f>IFERROR(INDEX('[1]Master data'!$B$2:$EF$1000,MATCH($B75,'[1]Master data'!$A$2:$A$1000,0),MATCH(H$1,'[1]Master data'!$B$1:$EF$1,0)),"")</f>
        <v>1689.3293010752682</v>
      </c>
      <c r="I75" s="7">
        <f>IFERROR(INDEX('[1]Master data'!$B$2:$EF$1000,MATCH($B75,'[1]Master data'!$A$2:$A$1000,0),MATCH(I$1,'[1]Master data'!$B$1:$EF$1,0)),"")</f>
        <v>-450</v>
      </c>
      <c r="J75" s="7">
        <f>IFERROR(INDEX('[1]Master data'!$B$2:$EF$1000,MATCH($B75,'[1]Master data'!$A$2:$A$1000,0),MATCH(J$1,'[1]Master data'!$B$1:$EF$1,0)),"")</f>
        <v>1445.0793010752686</v>
      </c>
      <c r="K75" s="7">
        <f>IFERROR(INDEX('[1]Master data'!$B$2:$EF$1000,MATCH($B75,'[1]Master data'!$A$2:$A$1000,0),MATCH(K$1,'[1]Master data'!$B$1:$EF$1,0)),"")</f>
        <v>119.50885495712589</v>
      </c>
      <c r="L75" s="7">
        <f>IFERROR(INDEX('[1]Master data'!$B$2:$EF$1000,MATCH($B75,'[1]Master data'!$A$2:$A$1000,0),MATCH(L$1,'[1]Master data'!$B$1:$EF$1,0)),"")</f>
        <v>18742.229285064648</v>
      </c>
      <c r="M75" s="33">
        <f>IFERROR(INDEX('[1]Master data'!$B$2:$EF$1000,MATCH($B75,'[1]Master data'!$A$2:$A$1000,0),MATCH(M$1,'[1]Master data'!$B$1:$EF$1,0)),"")</f>
        <v>-5.4717977083680487E-3</v>
      </c>
      <c r="N75" s="7">
        <f>IFERROR(INDEX('[1]Master data'!$B$2:$EF$1000,MATCH($B75,'[1]Master data'!$A$2:$A$1000,0),MATCH(N$1,'[1]Master data'!$B$1:$EF$1,0)),"")</f>
        <v>41390</v>
      </c>
      <c r="O75" s="7">
        <f>IFERROR(INDEX('[1]Master data'!$B$2:$EF$1000,MATCH($B75,'[1]Master data'!$A$2:$A$1000,0),MATCH(O$1,'[1]Master data'!$B$1:$EF$1,0)),"")</f>
        <v>4180390</v>
      </c>
      <c r="P75" s="7">
        <f>IFERROR(INDEX('[1]Master data'!$B$2:$EF$1000,MATCH($B75,'[1]Master data'!$A$2:$A$1000,0),MATCH(P$1,'[1]Master data'!$B$1:$EF$1,0)),"")</f>
        <v>-22647.770714935352</v>
      </c>
      <c r="Q75" s="30">
        <f>IFERROR(INDEX('[1]Master data'!$B$2:$EF$1000,MATCH($B75,'[1]Master data'!$A$2:$A$1000,0),MATCH(Q$1,'[1]Master data'!$B$1:$EF$1,0)),"")</f>
        <v>-5.4717977083680487E-3</v>
      </c>
    </row>
    <row r="76" spans="1:17" x14ac:dyDescent="0.3">
      <c r="A76">
        <f t="shared" si="1"/>
        <v>74</v>
      </c>
      <c r="B76" t="str">
        <f>IF('[1]Master data'!A76="","",'[1]Master data'!A76)</f>
        <v>Naby Keita</v>
      </c>
      <c r="C76" t="str">
        <f>IFERROR(INDEX('[1]Master data'!$B$2:$EF$1000,MATCH($B76,'[1]Master data'!$A$2:$A$1000,0),MATCH(C$1,'[1]Master data'!$B$1:$EF$1,0)),"")</f>
        <v>Liverpool</v>
      </c>
      <c r="D76" t="str">
        <f>IFERROR(INDEX('[1]Master data'!$B$2:$EF$1000,MATCH($B76,'[1]Master data'!$A$2:$A$1000,0),MATCH(D$1,'[1]Master data'!$B$1:$EF$1,0)),"")</f>
        <v>Midfield</v>
      </c>
      <c r="E76" s="5">
        <f>IFERROR(INDEX('[1]Master data'!$B$2:$EF$1000,MATCH($B76,'[1]Master data'!$A$2:$A$1000,0),MATCH(E$1,'[1]Master data'!$B$1:$EF$1,0)),"")</f>
        <v>3960000</v>
      </c>
      <c r="F76" s="7">
        <f>IFERROR(INDEX('[1]Master data'!$B$2:$EF$1000,MATCH($B76,'[1]Master data'!$A$2:$A$1000,0),MATCH(F$1,'[1]Master data'!$B$1:$EF$1,0)),"")</f>
        <v>64720.328767123297</v>
      </c>
      <c r="G76" s="7">
        <f>IFERROR(INDEX('[1]Master data'!$B$2:$EF$1000,MATCH($B76,'[1]Master data'!$A$2:$A$1000,0),MATCH(G$1,'[1]Master data'!$B$1:$EF$1,0)),"")</f>
        <v>18544.506849315076</v>
      </c>
      <c r="H76" s="7">
        <f>IFERROR(INDEX('[1]Master data'!$B$2:$EF$1000,MATCH($B76,'[1]Master data'!$A$2:$A$1000,0),MATCH(H$1,'[1]Master data'!$B$1:$EF$1,0)),"")</f>
        <v>5902.7825342465758</v>
      </c>
      <c r="I76" s="7">
        <f>IFERROR(INDEX('[1]Master data'!$B$2:$EF$1000,MATCH($B76,'[1]Master data'!$A$2:$A$1000,0),MATCH(I$1,'[1]Master data'!$B$1:$EF$1,0)),"")</f>
        <v>-525</v>
      </c>
      <c r="J76" s="7">
        <f>IFERROR(INDEX('[1]Master data'!$B$2:$EF$1000,MATCH($B76,'[1]Master data'!$A$2:$A$1000,0),MATCH(J$1,'[1]Master data'!$B$1:$EF$1,0)),"")</f>
        <v>958.8184931506853</v>
      </c>
      <c r="K76" s="7">
        <f>IFERROR(INDEX('[1]Master data'!$B$2:$EF$1000,MATCH($B76,'[1]Master data'!$A$2:$A$1000,0),MATCH(K$1,'[1]Master data'!$B$1:$EF$1,0)),"")</f>
        <v>1036.1444721044991</v>
      </c>
      <c r="L76" s="7">
        <f>IFERROR(INDEX('[1]Master data'!$B$2:$EF$1000,MATCH($B76,'[1]Master data'!$A$2:$A$1000,0),MATCH(L$1,'[1]Master data'!$B$1:$EF$1,0)),"")</f>
        <v>90637.581115940135</v>
      </c>
      <c r="M76" s="33">
        <f>IFERROR(INDEX('[1]Master data'!$B$2:$EF$1000,MATCH($B76,'[1]Master data'!$A$2:$A$1000,0),MATCH(M$1,'[1]Master data'!$B$1:$EF$1,0)),"")</f>
        <v>1.2888278059580842E-2</v>
      </c>
      <c r="N76" s="7">
        <f>IFERROR(INDEX('[1]Master data'!$B$2:$EF$1000,MATCH($B76,'[1]Master data'!$A$2:$A$1000,0),MATCH(N$1,'[1]Master data'!$B$1:$EF$1,0)),"")</f>
        <v>39600</v>
      </c>
      <c r="O76" s="7">
        <f>IFERROR(INDEX('[1]Master data'!$B$2:$EF$1000,MATCH($B76,'[1]Master data'!$A$2:$A$1000,0),MATCH(O$1,'[1]Master data'!$B$1:$EF$1,0)),"")</f>
        <v>3999600</v>
      </c>
      <c r="P76" s="7">
        <f>IFERROR(INDEX('[1]Master data'!$B$2:$EF$1000,MATCH($B76,'[1]Master data'!$A$2:$A$1000,0),MATCH(P$1,'[1]Master data'!$B$1:$EF$1,0)),"")</f>
        <v>51037.581115940135</v>
      </c>
      <c r="Q76" s="30">
        <f>IFERROR(INDEX('[1]Master data'!$B$2:$EF$1000,MATCH($B76,'[1]Master data'!$A$2:$A$1000,0),MATCH(Q$1,'[1]Master data'!$B$1:$EF$1,0)),"")</f>
        <v>1.2888278059580842E-2</v>
      </c>
    </row>
    <row r="77" spans="1:17" x14ac:dyDescent="0.3">
      <c r="A77">
        <f t="shared" si="1"/>
        <v>75</v>
      </c>
      <c r="B77" t="str">
        <f>IF('[1]Master data'!A77="","",'[1]Master data'!A77)</f>
        <v>Jamie Shackleton</v>
      </c>
      <c r="C77" t="str">
        <f>IFERROR(INDEX('[1]Master data'!$B$2:$EF$1000,MATCH($B77,'[1]Master data'!$A$2:$A$1000,0),MATCH(C$1,'[1]Master data'!$B$1:$EF$1,0)),"")</f>
        <v>Leeds United</v>
      </c>
      <c r="D77" t="str">
        <f>IFERROR(INDEX('[1]Master data'!$B$2:$EF$1000,MATCH($B77,'[1]Master data'!$A$2:$A$1000,0),MATCH(D$1,'[1]Master data'!$B$1:$EF$1,0)),"")</f>
        <v>Midfield</v>
      </c>
      <c r="E77" s="5">
        <f>IFERROR(INDEX('[1]Master data'!$B$2:$EF$1000,MATCH($B77,'[1]Master data'!$A$2:$A$1000,0),MATCH(E$1,'[1]Master data'!$B$1:$EF$1,0)),"")</f>
        <v>1971000</v>
      </c>
      <c r="F77" s="7">
        <f>IFERROR(INDEX('[1]Master data'!$B$2:$EF$1000,MATCH($B77,'[1]Master data'!$A$2:$A$1000,0),MATCH(F$1,'[1]Master data'!$B$1:$EF$1,0)),"")</f>
        <v>-5000</v>
      </c>
      <c r="G77" s="7">
        <f>IFERROR(INDEX('[1]Master data'!$B$2:$EF$1000,MATCH($B77,'[1]Master data'!$A$2:$A$1000,0),MATCH(G$1,'[1]Master data'!$B$1:$EF$1,0)),"")</f>
        <v>0</v>
      </c>
      <c r="H77" s="7">
        <f>IFERROR(INDEX('[1]Master data'!$B$2:$EF$1000,MATCH($B77,'[1]Master data'!$A$2:$A$1000,0),MATCH(H$1,'[1]Master data'!$B$1:$EF$1,0)),"")</f>
        <v>0</v>
      </c>
      <c r="I77" s="7">
        <f>IFERROR(INDEX('[1]Master data'!$B$2:$EF$1000,MATCH($B77,'[1]Master data'!$A$2:$A$1000,0),MATCH(I$1,'[1]Master data'!$B$1:$EF$1,0)),"")</f>
        <v>0</v>
      </c>
      <c r="J77" s="7">
        <f>IFERROR(INDEX('[1]Master data'!$B$2:$EF$1000,MATCH($B77,'[1]Master data'!$A$2:$A$1000,0),MATCH(J$1,'[1]Master data'!$B$1:$EF$1,0)),"")</f>
        <v>0</v>
      </c>
      <c r="K77" s="7">
        <f>IFERROR(INDEX('[1]Master data'!$B$2:$EF$1000,MATCH($B77,'[1]Master data'!$A$2:$A$1000,0),MATCH(K$1,'[1]Master data'!$B$1:$EF$1,0)),"")</f>
        <v>0</v>
      </c>
      <c r="L77" s="7">
        <f>IFERROR(INDEX('[1]Master data'!$B$2:$EF$1000,MATCH($B77,'[1]Master data'!$A$2:$A$1000,0),MATCH(L$1,'[1]Master data'!$B$1:$EF$1,0)),"")</f>
        <v>-5000</v>
      </c>
      <c r="M77" s="33">
        <f>IFERROR(INDEX('[1]Master data'!$B$2:$EF$1000,MATCH($B77,'[1]Master data'!$A$2:$A$1000,0),MATCH(M$1,'[1]Master data'!$B$1:$EF$1,0)),"")</f>
        <v>-1.2536783358701167E-2</v>
      </c>
      <c r="N77" s="7">
        <f>IFERROR(INDEX('[1]Master data'!$B$2:$EF$1000,MATCH($B77,'[1]Master data'!$A$2:$A$1000,0),MATCH(N$1,'[1]Master data'!$B$1:$EF$1,0)),"")</f>
        <v>19710</v>
      </c>
      <c r="O77" s="7">
        <f>IFERROR(INDEX('[1]Master data'!$B$2:$EF$1000,MATCH($B77,'[1]Master data'!$A$2:$A$1000,0),MATCH(O$1,'[1]Master data'!$B$1:$EF$1,0)),"")</f>
        <v>1990710</v>
      </c>
      <c r="P77" s="7">
        <f>IFERROR(INDEX('[1]Master data'!$B$2:$EF$1000,MATCH($B77,'[1]Master data'!$A$2:$A$1000,0),MATCH(P$1,'[1]Master data'!$B$1:$EF$1,0)),"")</f>
        <v>-24710</v>
      </c>
      <c r="Q77" s="30">
        <f>IFERROR(INDEX('[1]Master data'!$B$2:$EF$1000,MATCH($B77,'[1]Master data'!$A$2:$A$1000,0),MATCH(Q$1,'[1]Master data'!$B$1:$EF$1,0)),"")</f>
        <v>-1.2536783358701167E-2</v>
      </c>
    </row>
    <row r="78" spans="1:17" x14ac:dyDescent="0.3">
      <c r="A78">
        <f t="shared" si="1"/>
        <v>76</v>
      </c>
      <c r="B78" t="str">
        <f>IF('[1]Master data'!A78="","",'[1]Master data'!A78)</f>
        <v>James Tomkins</v>
      </c>
      <c r="C78" t="str">
        <f>IFERROR(INDEX('[1]Master data'!$B$2:$EF$1000,MATCH($B78,'[1]Master data'!$A$2:$A$1000,0),MATCH(C$1,'[1]Master data'!$B$1:$EF$1,0)),"")</f>
        <v>Crystal Palace</v>
      </c>
      <c r="D78" t="str">
        <f>IFERROR(INDEX('[1]Master data'!$B$2:$EF$1000,MATCH($B78,'[1]Master data'!$A$2:$A$1000,0),MATCH(D$1,'[1]Master data'!$B$1:$EF$1,0)),"")</f>
        <v>Defense</v>
      </c>
      <c r="E78" s="5">
        <f>IFERROR(INDEX('[1]Master data'!$B$2:$EF$1000,MATCH($B78,'[1]Master data'!$A$2:$A$1000,0),MATCH(E$1,'[1]Master data'!$B$1:$EF$1,0)),"")</f>
        <v>1972000</v>
      </c>
      <c r="F78" s="7">
        <f>IFERROR(INDEX('[1]Master data'!$B$2:$EF$1000,MATCH($B78,'[1]Master data'!$A$2:$A$1000,0),MATCH(F$1,'[1]Master data'!$B$1:$EF$1,0)),"")</f>
        <v>-5000</v>
      </c>
      <c r="G78" s="7">
        <f>IFERROR(INDEX('[1]Master data'!$B$2:$EF$1000,MATCH($B78,'[1]Master data'!$A$2:$A$1000,0),MATCH(G$1,'[1]Master data'!$B$1:$EF$1,0)),"")</f>
        <v>0</v>
      </c>
      <c r="H78" s="7">
        <f>IFERROR(INDEX('[1]Master data'!$B$2:$EF$1000,MATCH($B78,'[1]Master data'!$A$2:$A$1000,0),MATCH(H$1,'[1]Master data'!$B$1:$EF$1,0)),"")</f>
        <v>0</v>
      </c>
      <c r="I78" s="7">
        <f>IFERROR(INDEX('[1]Master data'!$B$2:$EF$1000,MATCH($B78,'[1]Master data'!$A$2:$A$1000,0),MATCH(I$1,'[1]Master data'!$B$1:$EF$1,0)),"")</f>
        <v>0</v>
      </c>
      <c r="J78" s="7">
        <f>IFERROR(INDEX('[1]Master data'!$B$2:$EF$1000,MATCH($B78,'[1]Master data'!$A$2:$A$1000,0),MATCH(J$1,'[1]Master data'!$B$1:$EF$1,0)),"")</f>
        <v>0</v>
      </c>
      <c r="K78" s="7">
        <f>IFERROR(INDEX('[1]Master data'!$B$2:$EF$1000,MATCH($B78,'[1]Master data'!$A$2:$A$1000,0),MATCH(K$1,'[1]Master data'!$B$1:$EF$1,0)),"")</f>
        <v>0</v>
      </c>
      <c r="L78" s="7">
        <f>IFERROR(INDEX('[1]Master data'!$B$2:$EF$1000,MATCH($B78,'[1]Master data'!$A$2:$A$1000,0),MATCH(L$1,'[1]Master data'!$B$1:$EF$1,0)),"")</f>
        <v>-5000</v>
      </c>
      <c r="M78" s="33">
        <f>IFERROR(INDEX('[1]Master data'!$B$2:$EF$1000,MATCH($B78,'[1]Master data'!$A$2:$A$1000,0),MATCH(M$1,'[1]Master data'!$B$1:$EF$1,0)),"")</f>
        <v>-1.2535496957403651E-2</v>
      </c>
      <c r="N78" s="7">
        <f>IFERROR(INDEX('[1]Master data'!$B$2:$EF$1000,MATCH($B78,'[1]Master data'!$A$2:$A$1000,0),MATCH(N$1,'[1]Master data'!$B$1:$EF$1,0)),"")</f>
        <v>19720</v>
      </c>
      <c r="O78" s="7">
        <f>IFERROR(INDEX('[1]Master data'!$B$2:$EF$1000,MATCH($B78,'[1]Master data'!$A$2:$A$1000,0),MATCH(O$1,'[1]Master data'!$B$1:$EF$1,0)),"")</f>
        <v>1991720</v>
      </c>
      <c r="P78" s="7">
        <f>IFERROR(INDEX('[1]Master data'!$B$2:$EF$1000,MATCH($B78,'[1]Master data'!$A$2:$A$1000,0),MATCH(P$1,'[1]Master data'!$B$1:$EF$1,0)),"")</f>
        <v>-24720</v>
      </c>
      <c r="Q78" s="30">
        <f>IFERROR(INDEX('[1]Master data'!$B$2:$EF$1000,MATCH($B78,'[1]Master data'!$A$2:$A$1000,0),MATCH(Q$1,'[1]Master data'!$B$1:$EF$1,0)),"")</f>
        <v>-1.2535496957403651E-2</v>
      </c>
    </row>
    <row r="79" spans="1:17" x14ac:dyDescent="0.3">
      <c r="A79">
        <f t="shared" si="1"/>
        <v>77</v>
      </c>
      <c r="B79" t="str">
        <f>IF('[1]Master data'!A79="","",'[1]Master data'!A79)</f>
        <v>Granit Xhaka</v>
      </c>
      <c r="C79" t="str">
        <f>IFERROR(INDEX('[1]Master data'!$B$2:$EF$1000,MATCH($B79,'[1]Master data'!$A$2:$A$1000,0),MATCH(C$1,'[1]Master data'!$B$1:$EF$1,0)),"")</f>
        <v>Arsenal</v>
      </c>
      <c r="D79" t="str">
        <f>IFERROR(INDEX('[1]Master data'!$B$2:$EF$1000,MATCH($B79,'[1]Master data'!$A$2:$A$1000,0),MATCH(D$1,'[1]Master data'!$B$1:$EF$1,0)),"")</f>
        <v>Midfield</v>
      </c>
      <c r="E79" s="5">
        <f>IFERROR(INDEX('[1]Master data'!$B$2:$EF$1000,MATCH($B79,'[1]Master data'!$A$2:$A$1000,0),MATCH(E$1,'[1]Master data'!$B$1:$EF$1,0)),"")</f>
        <v>3710000</v>
      </c>
      <c r="F79" s="7">
        <f>IFERROR(INDEX('[1]Master data'!$B$2:$EF$1000,MATCH($B79,'[1]Master data'!$A$2:$A$1000,0),MATCH(F$1,'[1]Master data'!$B$1:$EF$1,0)),"")</f>
        <v>7622.0465116279047</v>
      </c>
      <c r="G79" s="7">
        <f>IFERROR(INDEX('[1]Master data'!$B$2:$EF$1000,MATCH($B79,'[1]Master data'!$A$2:$A$1000,0),MATCH(G$1,'[1]Master data'!$B$1:$EF$1,0)),"")</f>
        <v>8398.3895348837195</v>
      </c>
      <c r="H79" s="7">
        <f>IFERROR(INDEX('[1]Master data'!$B$2:$EF$1000,MATCH($B79,'[1]Master data'!$A$2:$A$1000,0),MATCH(H$1,'[1]Master data'!$B$1:$EF$1,0)),"")</f>
        <v>4671.186046511627</v>
      </c>
      <c r="I79" s="7">
        <f>IFERROR(INDEX('[1]Master data'!$B$2:$EF$1000,MATCH($B79,'[1]Master data'!$A$2:$A$1000,0),MATCH(I$1,'[1]Master data'!$B$1:$EF$1,0)),"")</f>
        <v>1239.5712209302319</v>
      </c>
      <c r="J79" s="7">
        <f>IFERROR(INDEX('[1]Master data'!$B$2:$EF$1000,MATCH($B79,'[1]Master data'!$A$2:$A$1000,0),MATCH(J$1,'[1]Master data'!$B$1:$EF$1,0)),"")</f>
        <v>333.74999999999989</v>
      </c>
      <c r="K79" s="7">
        <f>IFERROR(INDEX('[1]Master data'!$B$2:$EF$1000,MATCH($B79,'[1]Master data'!$A$2:$A$1000,0),MATCH(K$1,'[1]Master data'!$B$1:$EF$1,0)),"")</f>
        <v>338.67969229349887</v>
      </c>
      <c r="L79" s="7">
        <f>IFERROR(INDEX('[1]Master data'!$B$2:$EF$1000,MATCH($B79,'[1]Master data'!$A$2:$A$1000,0),MATCH(L$1,'[1]Master data'!$B$1:$EF$1,0)),"")</f>
        <v>22603.623006246984</v>
      </c>
      <c r="M79" s="33">
        <f>IFERROR(INDEX('[1]Master data'!$B$2:$EF$1000,MATCH($B79,'[1]Master data'!$A$2:$A$1000,0),MATCH(M$1,'[1]Master data'!$B$1:$EF$1,0)),"")</f>
        <v>-3.9073792435991954E-3</v>
      </c>
      <c r="N79" s="7">
        <f>IFERROR(INDEX('[1]Master data'!$B$2:$EF$1000,MATCH($B79,'[1]Master data'!$A$2:$A$1000,0),MATCH(N$1,'[1]Master data'!$B$1:$EF$1,0)),"")</f>
        <v>37100</v>
      </c>
      <c r="O79" s="7">
        <f>IFERROR(INDEX('[1]Master data'!$B$2:$EF$1000,MATCH($B79,'[1]Master data'!$A$2:$A$1000,0),MATCH(O$1,'[1]Master data'!$B$1:$EF$1,0)),"")</f>
        <v>3747100</v>
      </c>
      <c r="P79" s="7">
        <f>IFERROR(INDEX('[1]Master data'!$B$2:$EF$1000,MATCH($B79,'[1]Master data'!$A$2:$A$1000,0),MATCH(P$1,'[1]Master data'!$B$1:$EF$1,0)),"")</f>
        <v>-14496.376993753016</v>
      </c>
      <c r="Q79" s="30">
        <f>IFERROR(INDEX('[1]Master data'!$B$2:$EF$1000,MATCH($B79,'[1]Master data'!$A$2:$A$1000,0),MATCH(Q$1,'[1]Master data'!$B$1:$EF$1,0)),"")</f>
        <v>-3.9073792435991954E-3</v>
      </c>
    </row>
    <row r="80" spans="1:17" x14ac:dyDescent="0.3">
      <c r="A80">
        <f t="shared" si="1"/>
        <v>78</v>
      </c>
      <c r="B80" t="str">
        <f>IF('[1]Master data'!A80="","",'[1]Master data'!A80)</f>
        <v>Scott Carson</v>
      </c>
      <c r="C80" t="str">
        <f>IFERROR(INDEX('[1]Master data'!$B$2:$EF$1000,MATCH($B80,'[1]Master data'!$A$2:$A$1000,0),MATCH(C$1,'[1]Master data'!$B$1:$EF$1,0)),"")</f>
        <v>Manchester City</v>
      </c>
      <c r="D80" t="str">
        <f>IFERROR(INDEX('[1]Master data'!$B$2:$EF$1000,MATCH($B80,'[1]Master data'!$A$2:$A$1000,0),MATCH(D$1,'[1]Master data'!$B$1:$EF$1,0)),"")</f>
        <v>Goalkeeper</v>
      </c>
      <c r="E80" s="5">
        <f>IFERROR(INDEX('[1]Master data'!$B$2:$EF$1000,MATCH($B80,'[1]Master data'!$A$2:$A$1000,0),MATCH(E$1,'[1]Master data'!$B$1:$EF$1,0)),"")</f>
        <v>5450000</v>
      </c>
      <c r="F80" s="7">
        <f>IFERROR(INDEX('[1]Master data'!$B$2:$EF$1000,MATCH($B80,'[1]Master data'!$A$2:$A$1000,0),MATCH(F$1,'[1]Master data'!$B$1:$EF$1,0)),"")</f>
        <v>-5000</v>
      </c>
      <c r="G80" s="7">
        <f>IFERROR(INDEX('[1]Master data'!$B$2:$EF$1000,MATCH($B80,'[1]Master data'!$A$2:$A$1000,0),MATCH(G$1,'[1]Master data'!$B$1:$EF$1,0)),"")</f>
        <v>0</v>
      </c>
      <c r="H80" s="7">
        <f>IFERROR(INDEX('[1]Master data'!$B$2:$EF$1000,MATCH($B80,'[1]Master data'!$A$2:$A$1000,0),MATCH(H$1,'[1]Master data'!$B$1:$EF$1,0)),"")</f>
        <v>0</v>
      </c>
      <c r="I80" s="7">
        <f>IFERROR(INDEX('[1]Master data'!$B$2:$EF$1000,MATCH($B80,'[1]Master data'!$A$2:$A$1000,0),MATCH(I$1,'[1]Master data'!$B$1:$EF$1,0)),"")</f>
        <v>0</v>
      </c>
      <c r="J80" s="7">
        <f>IFERROR(INDEX('[1]Master data'!$B$2:$EF$1000,MATCH($B80,'[1]Master data'!$A$2:$A$1000,0),MATCH(J$1,'[1]Master data'!$B$1:$EF$1,0)),"")</f>
        <v>0</v>
      </c>
      <c r="K80" s="7">
        <f>IFERROR(INDEX('[1]Master data'!$B$2:$EF$1000,MATCH($B80,'[1]Master data'!$A$2:$A$1000,0),MATCH(K$1,'[1]Master data'!$B$1:$EF$1,0)),"")</f>
        <v>0</v>
      </c>
      <c r="L80" s="7">
        <f>IFERROR(INDEX('[1]Master data'!$B$2:$EF$1000,MATCH($B80,'[1]Master data'!$A$2:$A$1000,0),MATCH(L$1,'[1]Master data'!$B$1:$EF$1,0)),"")</f>
        <v>-5000</v>
      </c>
      <c r="M80" s="33">
        <f>IFERROR(INDEX('[1]Master data'!$B$2:$EF$1000,MATCH($B80,'[1]Master data'!$A$2:$A$1000,0),MATCH(M$1,'[1]Master data'!$B$1:$EF$1,0)),"")</f>
        <v>-1.0917431192660551E-2</v>
      </c>
      <c r="N80" s="7">
        <f>IFERROR(INDEX('[1]Master data'!$B$2:$EF$1000,MATCH($B80,'[1]Master data'!$A$2:$A$1000,0),MATCH(N$1,'[1]Master data'!$B$1:$EF$1,0)),"")</f>
        <v>54500</v>
      </c>
      <c r="O80" s="7">
        <f>IFERROR(INDEX('[1]Master data'!$B$2:$EF$1000,MATCH($B80,'[1]Master data'!$A$2:$A$1000,0),MATCH(O$1,'[1]Master data'!$B$1:$EF$1,0)),"")</f>
        <v>5504500</v>
      </c>
      <c r="P80" s="7">
        <f>IFERROR(INDEX('[1]Master data'!$B$2:$EF$1000,MATCH($B80,'[1]Master data'!$A$2:$A$1000,0),MATCH(P$1,'[1]Master data'!$B$1:$EF$1,0)),"")</f>
        <v>-59500</v>
      </c>
      <c r="Q80" s="30">
        <f>IFERROR(INDEX('[1]Master data'!$B$2:$EF$1000,MATCH($B80,'[1]Master data'!$A$2:$A$1000,0),MATCH(Q$1,'[1]Master data'!$B$1:$EF$1,0)),"")</f>
        <v>-1.0917431192660551E-2</v>
      </c>
    </row>
    <row r="81" spans="1:17" x14ac:dyDescent="0.3">
      <c r="A81">
        <f t="shared" si="1"/>
        <v>79</v>
      </c>
      <c r="B81" t="str">
        <f>IF('[1]Master data'!A81="","",'[1]Master data'!A81)</f>
        <v>Lewis Richardson</v>
      </c>
      <c r="C81" t="str">
        <f>IFERROR(INDEX('[1]Master data'!$B$2:$EF$1000,MATCH($B81,'[1]Master data'!$A$2:$A$1000,0),MATCH(C$1,'[1]Master data'!$B$1:$EF$1,0)),"")</f>
        <v>Burnley</v>
      </c>
      <c r="D81" t="str">
        <f>IFERROR(INDEX('[1]Master data'!$B$2:$EF$1000,MATCH($B81,'[1]Master data'!$A$2:$A$1000,0),MATCH(D$1,'[1]Master data'!$B$1:$EF$1,0)),"")</f>
        <v>Striker</v>
      </c>
      <c r="E81" s="5">
        <f>IFERROR(INDEX('[1]Master data'!$B$2:$EF$1000,MATCH($B81,'[1]Master data'!$A$2:$A$1000,0),MATCH(E$1,'[1]Master data'!$B$1:$EF$1,0)),"")</f>
        <v>1950000</v>
      </c>
      <c r="F81" s="7">
        <f>IFERROR(INDEX('[1]Master data'!$B$2:$EF$1000,MATCH($B81,'[1]Master data'!$A$2:$A$1000,0),MATCH(F$1,'[1]Master data'!$B$1:$EF$1,0)),"")</f>
        <v>-5000</v>
      </c>
      <c r="G81" s="7">
        <f>IFERROR(INDEX('[1]Master data'!$B$2:$EF$1000,MATCH($B81,'[1]Master data'!$A$2:$A$1000,0),MATCH(G$1,'[1]Master data'!$B$1:$EF$1,0)),"")</f>
        <v>0</v>
      </c>
      <c r="H81" s="7">
        <f>IFERROR(INDEX('[1]Master data'!$B$2:$EF$1000,MATCH($B81,'[1]Master data'!$A$2:$A$1000,0),MATCH(H$1,'[1]Master data'!$B$1:$EF$1,0)),"")</f>
        <v>0</v>
      </c>
      <c r="I81" s="7">
        <f>IFERROR(INDEX('[1]Master data'!$B$2:$EF$1000,MATCH($B81,'[1]Master data'!$A$2:$A$1000,0),MATCH(I$1,'[1]Master data'!$B$1:$EF$1,0)),"")</f>
        <v>0</v>
      </c>
      <c r="J81" s="7">
        <f>IFERROR(INDEX('[1]Master data'!$B$2:$EF$1000,MATCH($B81,'[1]Master data'!$A$2:$A$1000,0),MATCH(J$1,'[1]Master data'!$B$1:$EF$1,0)),"")</f>
        <v>0</v>
      </c>
      <c r="K81" s="7">
        <f>IFERROR(INDEX('[1]Master data'!$B$2:$EF$1000,MATCH($B81,'[1]Master data'!$A$2:$A$1000,0),MATCH(K$1,'[1]Master data'!$B$1:$EF$1,0)),"")</f>
        <v>0</v>
      </c>
      <c r="L81" s="7">
        <f>IFERROR(INDEX('[1]Master data'!$B$2:$EF$1000,MATCH($B81,'[1]Master data'!$A$2:$A$1000,0),MATCH(L$1,'[1]Master data'!$B$1:$EF$1,0)),"")</f>
        <v>-5000</v>
      </c>
      <c r="M81" s="33">
        <f>IFERROR(INDEX('[1]Master data'!$B$2:$EF$1000,MATCH($B81,'[1]Master data'!$A$2:$A$1000,0),MATCH(M$1,'[1]Master data'!$B$1:$EF$1,0)),"")</f>
        <v>-1.2564102564102564E-2</v>
      </c>
      <c r="N81" s="7">
        <f>IFERROR(INDEX('[1]Master data'!$B$2:$EF$1000,MATCH($B81,'[1]Master data'!$A$2:$A$1000,0),MATCH(N$1,'[1]Master data'!$B$1:$EF$1,0)),"")</f>
        <v>19500</v>
      </c>
      <c r="O81" s="7">
        <f>IFERROR(INDEX('[1]Master data'!$B$2:$EF$1000,MATCH($B81,'[1]Master data'!$A$2:$A$1000,0),MATCH(O$1,'[1]Master data'!$B$1:$EF$1,0)),"")</f>
        <v>1969500</v>
      </c>
      <c r="P81" s="7">
        <f>IFERROR(INDEX('[1]Master data'!$B$2:$EF$1000,MATCH($B81,'[1]Master data'!$A$2:$A$1000,0),MATCH(P$1,'[1]Master data'!$B$1:$EF$1,0)),"")</f>
        <v>-24500</v>
      </c>
      <c r="Q81" s="30">
        <f>IFERROR(INDEX('[1]Master data'!$B$2:$EF$1000,MATCH($B81,'[1]Master data'!$A$2:$A$1000,0),MATCH(Q$1,'[1]Master data'!$B$1:$EF$1,0)),"")</f>
        <v>-1.2564102564102564E-2</v>
      </c>
    </row>
    <row r="82" spans="1:17" x14ac:dyDescent="0.3">
      <c r="A82">
        <f t="shared" si="1"/>
        <v>80</v>
      </c>
      <c r="B82" t="str">
        <f>IF('[1]Master data'!A82="","",'[1]Master data'!A82)</f>
        <v>Nathan Tella</v>
      </c>
      <c r="C82" t="str">
        <f>IFERROR(INDEX('[1]Master data'!$B$2:$EF$1000,MATCH($B82,'[1]Master data'!$A$2:$A$1000,0),MATCH(C$1,'[1]Master data'!$B$1:$EF$1,0)),"")</f>
        <v>Southampton</v>
      </c>
      <c r="D82" t="str">
        <f>IFERROR(INDEX('[1]Master data'!$B$2:$EF$1000,MATCH($B82,'[1]Master data'!$A$2:$A$1000,0),MATCH(D$1,'[1]Master data'!$B$1:$EF$1,0)),"")</f>
        <v>Midfield</v>
      </c>
      <c r="E82" s="5">
        <f>IFERROR(INDEX('[1]Master data'!$B$2:$EF$1000,MATCH($B82,'[1]Master data'!$A$2:$A$1000,0),MATCH(E$1,'[1]Master data'!$B$1:$EF$1,0)),"")</f>
        <v>2476000</v>
      </c>
      <c r="F82" s="7">
        <f>IFERROR(INDEX('[1]Master data'!$B$2:$EF$1000,MATCH($B82,'[1]Master data'!$A$2:$A$1000,0),MATCH(F$1,'[1]Master data'!$B$1:$EF$1,0)),"")</f>
        <v>19331.258620689649</v>
      </c>
      <c r="G82" s="7">
        <f>IFERROR(INDEX('[1]Master data'!$B$2:$EF$1000,MATCH($B82,'[1]Master data'!$A$2:$A$1000,0),MATCH(G$1,'[1]Master data'!$B$1:$EF$1,0)),"")</f>
        <v>-1740.0517241379348</v>
      </c>
      <c r="H82" s="7">
        <f>IFERROR(INDEX('[1]Master data'!$B$2:$EF$1000,MATCH($B82,'[1]Master data'!$A$2:$A$1000,0),MATCH(H$1,'[1]Master data'!$B$1:$EF$1,0)),"")</f>
        <v>5218.8706896551712</v>
      </c>
      <c r="I82" s="7">
        <f>IFERROR(INDEX('[1]Master data'!$B$2:$EF$1000,MATCH($B82,'[1]Master data'!$A$2:$A$1000,0),MATCH(I$1,'[1]Master data'!$B$1:$EF$1,0)),"")</f>
        <v>956.71120689655118</v>
      </c>
      <c r="J82" s="7">
        <f>IFERROR(INDEX('[1]Master data'!$B$2:$EF$1000,MATCH($B82,'[1]Master data'!$A$2:$A$1000,0),MATCH(J$1,'[1]Master data'!$B$1:$EF$1,0)),"")</f>
        <v>1923.2607758620688</v>
      </c>
      <c r="K82" s="7">
        <f>IFERROR(INDEX('[1]Master data'!$B$2:$EF$1000,MATCH($B82,'[1]Master data'!$A$2:$A$1000,0),MATCH(K$1,'[1]Master data'!$B$1:$EF$1,0)),"")</f>
        <v>719.81494070072165</v>
      </c>
      <c r="L82" s="7">
        <f>IFERROR(INDEX('[1]Master data'!$B$2:$EF$1000,MATCH($B82,'[1]Master data'!$A$2:$A$1000,0),MATCH(L$1,'[1]Master data'!$B$1:$EF$1,0)),"")</f>
        <v>26409.864509666226</v>
      </c>
      <c r="M82" s="33">
        <f>IFERROR(INDEX('[1]Master data'!$B$2:$EF$1000,MATCH($B82,'[1]Master data'!$A$2:$A$1000,0),MATCH(M$1,'[1]Master data'!$B$1:$EF$1,0)),"")</f>
        <v>6.6634269372626241E-4</v>
      </c>
      <c r="N82" s="7">
        <f>IFERROR(INDEX('[1]Master data'!$B$2:$EF$1000,MATCH($B82,'[1]Master data'!$A$2:$A$1000,0),MATCH(N$1,'[1]Master data'!$B$1:$EF$1,0)),"")</f>
        <v>24760</v>
      </c>
      <c r="O82" s="7">
        <f>IFERROR(INDEX('[1]Master data'!$B$2:$EF$1000,MATCH($B82,'[1]Master data'!$A$2:$A$1000,0),MATCH(O$1,'[1]Master data'!$B$1:$EF$1,0)),"")</f>
        <v>2500760</v>
      </c>
      <c r="P82" s="7">
        <f>IFERROR(INDEX('[1]Master data'!$B$2:$EF$1000,MATCH($B82,'[1]Master data'!$A$2:$A$1000,0),MATCH(P$1,'[1]Master data'!$B$1:$EF$1,0)),"")</f>
        <v>1649.8645096662258</v>
      </c>
      <c r="Q82" s="30">
        <f>IFERROR(INDEX('[1]Master data'!$B$2:$EF$1000,MATCH($B82,'[1]Master data'!$A$2:$A$1000,0),MATCH(Q$1,'[1]Master data'!$B$1:$EF$1,0)),"")</f>
        <v>6.6634269372626241E-4</v>
      </c>
    </row>
    <row r="83" spans="1:17" x14ac:dyDescent="0.3">
      <c r="A83">
        <f t="shared" si="1"/>
        <v>81</v>
      </c>
      <c r="B83" t="str">
        <f>IF('[1]Master data'!A83="","",'[1]Master data'!A83)</f>
        <v>Solomon March</v>
      </c>
      <c r="C83" t="str">
        <f>IFERROR(INDEX('[1]Master data'!$B$2:$EF$1000,MATCH($B83,'[1]Master data'!$A$2:$A$1000,0),MATCH(C$1,'[1]Master data'!$B$1:$EF$1,0)),"")</f>
        <v>Brighton and Hove</v>
      </c>
      <c r="D83" t="str">
        <f>IFERROR(INDEX('[1]Master data'!$B$2:$EF$1000,MATCH($B83,'[1]Master data'!$A$2:$A$1000,0),MATCH(D$1,'[1]Master data'!$B$1:$EF$1,0)),"")</f>
        <v>Midfield</v>
      </c>
      <c r="E83" s="5">
        <f>IFERROR(INDEX('[1]Master data'!$B$2:$EF$1000,MATCH($B83,'[1]Master data'!$A$2:$A$1000,0),MATCH(E$1,'[1]Master data'!$B$1:$EF$1,0)),"")</f>
        <v>4135000</v>
      </c>
      <c r="F83" s="7">
        <f>IFERROR(INDEX('[1]Master data'!$B$2:$EF$1000,MATCH($B83,'[1]Master data'!$A$2:$A$1000,0),MATCH(F$1,'[1]Master data'!$B$1:$EF$1,0)),"")</f>
        <v>-5000</v>
      </c>
      <c r="G83" s="7">
        <f>IFERROR(INDEX('[1]Master data'!$B$2:$EF$1000,MATCH($B83,'[1]Master data'!$A$2:$A$1000,0),MATCH(G$1,'[1]Master data'!$B$1:$EF$1,0)),"")</f>
        <v>0</v>
      </c>
      <c r="H83" s="7">
        <f>IFERROR(INDEX('[1]Master data'!$B$2:$EF$1000,MATCH($B83,'[1]Master data'!$A$2:$A$1000,0),MATCH(H$1,'[1]Master data'!$B$1:$EF$1,0)),"")</f>
        <v>0</v>
      </c>
      <c r="I83" s="7">
        <f>IFERROR(INDEX('[1]Master data'!$B$2:$EF$1000,MATCH($B83,'[1]Master data'!$A$2:$A$1000,0),MATCH(I$1,'[1]Master data'!$B$1:$EF$1,0)),"")</f>
        <v>0</v>
      </c>
      <c r="J83" s="7">
        <f>IFERROR(INDEX('[1]Master data'!$B$2:$EF$1000,MATCH($B83,'[1]Master data'!$A$2:$A$1000,0),MATCH(J$1,'[1]Master data'!$B$1:$EF$1,0)),"")</f>
        <v>0</v>
      </c>
      <c r="K83" s="7">
        <f>IFERROR(INDEX('[1]Master data'!$B$2:$EF$1000,MATCH($B83,'[1]Master data'!$A$2:$A$1000,0),MATCH(K$1,'[1]Master data'!$B$1:$EF$1,0)),"")</f>
        <v>0</v>
      </c>
      <c r="L83" s="7">
        <f>IFERROR(INDEX('[1]Master data'!$B$2:$EF$1000,MATCH($B83,'[1]Master data'!$A$2:$A$1000,0),MATCH(L$1,'[1]Master data'!$B$1:$EF$1,0)),"")</f>
        <v>-5000</v>
      </c>
      <c r="M83" s="33">
        <f>IFERROR(INDEX('[1]Master data'!$B$2:$EF$1000,MATCH($B83,'[1]Master data'!$A$2:$A$1000,0),MATCH(M$1,'[1]Master data'!$B$1:$EF$1,0)),"")</f>
        <v>-1.120918984280532E-2</v>
      </c>
      <c r="N83" s="7">
        <f>IFERROR(INDEX('[1]Master data'!$B$2:$EF$1000,MATCH($B83,'[1]Master data'!$A$2:$A$1000,0),MATCH(N$1,'[1]Master data'!$B$1:$EF$1,0)),"")</f>
        <v>41350</v>
      </c>
      <c r="O83" s="7">
        <f>IFERROR(INDEX('[1]Master data'!$B$2:$EF$1000,MATCH($B83,'[1]Master data'!$A$2:$A$1000,0),MATCH(O$1,'[1]Master data'!$B$1:$EF$1,0)),"")</f>
        <v>4176350</v>
      </c>
      <c r="P83" s="7">
        <f>IFERROR(INDEX('[1]Master data'!$B$2:$EF$1000,MATCH($B83,'[1]Master data'!$A$2:$A$1000,0),MATCH(P$1,'[1]Master data'!$B$1:$EF$1,0)),"")</f>
        <v>-46350</v>
      </c>
      <c r="Q83" s="30">
        <f>IFERROR(INDEX('[1]Master data'!$B$2:$EF$1000,MATCH($B83,'[1]Master data'!$A$2:$A$1000,0),MATCH(Q$1,'[1]Master data'!$B$1:$EF$1,0)),"")</f>
        <v>-1.120918984280532E-2</v>
      </c>
    </row>
    <row r="84" spans="1:17" x14ac:dyDescent="0.3">
      <c r="A84">
        <f t="shared" si="1"/>
        <v>82</v>
      </c>
      <c r="B84" t="str">
        <f>IF('[1]Master data'!A84="","",'[1]Master data'!A84)</f>
        <v>Rodrigo Vilca</v>
      </c>
      <c r="C84" t="str">
        <f>IFERROR(INDEX('[1]Master data'!$B$2:$EF$1000,MATCH($B84,'[1]Master data'!$A$2:$A$1000,0),MATCH(C$1,'[1]Master data'!$B$1:$EF$1,0)),"")</f>
        <v>Newcastle</v>
      </c>
      <c r="D84" t="str">
        <f>IFERROR(INDEX('[1]Master data'!$B$2:$EF$1000,MATCH($B84,'[1]Master data'!$A$2:$A$1000,0),MATCH(D$1,'[1]Master data'!$B$1:$EF$1,0)),"")</f>
        <v>Midfield</v>
      </c>
      <c r="E84" s="5">
        <f>IFERROR(INDEX('[1]Master data'!$B$2:$EF$1000,MATCH($B84,'[1]Master data'!$A$2:$A$1000,0),MATCH(E$1,'[1]Master data'!$B$1:$EF$1,0)),"")</f>
        <v>2455000</v>
      </c>
      <c r="F84" s="7">
        <f>IFERROR(INDEX('[1]Master data'!$B$2:$EF$1000,MATCH($B84,'[1]Master data'!$A$2:$A$1000,0),MATCH(F$1,'[1]Master data'!$B$1:$EF$1,0)),"")</f>
        <v>-5000</v>
      </c>
      <c r="G84" s="7">
        <f>IFERROR(INDEX('[1]Master data'!$B$2:$EF$1000,MATCH($B84,'[1]Master data'!$A$2:$A$1000,0),MATCH(G$1,'[1]Master data'!$B$1:$EF$1,0)),"")</f>
        <v>0</v>
      </c>
      <c r="H84" s="7">
        <f>IFERROR(INDEX('[1]Master data'!$B$2:$EF$1000,MATCH($B84,'[1]Master data'!$A$2:$A$1000,0),MATCH(H$1,'[1]Master data'!$B$1:$EF$1,0)),"")</f>
        <v>0</v>
      </c>
      <c r="I84" s="7">
        <f>IFERROR(INDEX('[1]Master data'!$B$2:$EF$1000,MATCH($B84,'[1]Master data'!$A$2:$A$1000,0),MATCH(I$1,'[1]Master data'!$B$1:$EF$1,0)),"")</f>
        <v>0</v>
      </c>
      <c r="J84" s="7">
        <f>IFERROR(INDEX('[1]Master data'!$B$2:$EF$1000,MATCH($B84,'[1]Master data'!$A$2:$A$1000,0),MATCH(J$1,'[1]Master data'!$B$1:$EF$1,0)),"")</f>
        <v>0</v>
      </c>
      <c r="K84" s="7">
        <f>IFERROR(INDEX('[1]Master data'!$B$2:$EF$1000,MATCH($B84,'[1]Master data'!$A$2:$A$1000,0),MATCH(K$1,'[1]Master data'!$B$1:$EF$1,0)),"")</f>
        <v>0</v>
      </c>
      <c r="L84" s="7">
        <f>IFERROR(INDEX('[1]Master data'!$B$2:$EF$1000,MATCH($B84,'[1]Master data'!$A$2:$A$1000,0),MATCH(L$1,'[1]Master data'!$B$1:$EF$1,0)),"")</f>
        <v>-5000</v>
      </c>
      <c r="M84" s="33">
        <f>IFERROR(INDEX('[1]Master data'!$B$2:$EF$1000,MATCH($B84,'[1]Master data'!$A$2:$A$1000,0),MATCH(M$1,'[1]Master data'!$B$1:$EF$1,0)),"")</f>
        <v>-1.2036659877800407E-2</v>
      </c>
      <c r="N84" s="7">
        <f>IFERROR(INDEX('[1]Master data'!$B$2:$EF$1000,MATCH($B84,'[1]Master data'!$A$2:$A$1000,0),MATCH(N$1,'[1]Master data'!$B$1:$EF$1,0)),"")</f>
        <v>24550</v>
      </c>
      <c r="O84" s="7">
        <f>IFERROR(INDEX('[1]Master data'!$B$2:$EF$1000,MATCH($B84,'[1]Master data'!$A$2:$A$1000,0),MATCH(O$1,'[1]Master data'!$B$1:$EF$1,0)),"")</f>
        <v>2479550</v>
      </c>
      <c r="P84" s="7">
        <f>IFERROR(INDEX('[1]Master data'!$B$2:$EF$1000,MATCH($B84,'[1]Master data'!$A$2:$A$1000,0),MATCH(P$1,'[1]Master data'!$B$1:$EF$1,0)),"")</f>
        <v>-29550</v>
      </c>
      <c r="Q84" s="30">
        <f>IFERROR(INDEX('[1]Master data'!$B$2:$EF$1000,MATCH($B84,'[1]Master data'!$A$2:$A$1000,0),MATCH(Q$1,'[1]Master data'!$B$1:$EF$1,0)),"")</f>
        <v>-1.2036659877800407E-2</v>
      </c>
    </row>
    <row r="85" spans="1:17" x14ac:dyDescent="0.3">
      <c r="A85">
        <f t="shared" si="1"/>
        <v>83</v>
      </c>
      <c r="B85" t="str">
        <f>IF('[1]Master data'!A85="","",'[1]Master data'!A85)</f>
        <v>Jay Rodriguez</v>
      </c>
      <c r="C85" t="str">
        <f>IFERROR(INDEX('[1]Master data'!$B$2:$EF$1000,MATCH($B85,'[1]Master data'!$A$2:$A$1000,0),MATCH(C$1,'[1]Master data'!$B$1:$EF$1,0)),"")</f>
        <v>Burnley</v>
      </c>
      <c r="D85" t="str">
        <f>IFERROR(INDEX('[1]Master data'!$B$2:$EF$1000,MATCH($B85,'[1]Master data'!$A$2:$A$1000,0),MATCH(D$1,'[1]Master data'!$B$1:$EF$1,0)),"")</f>
        <v>Striker</v>
      </c>
      <c r="E85" s="5">
        <f>IFERROR(INDEX('[1]Master data'!$B$2:$EF$1000,MATCH($B85,'[1]Master data'!$A$2:$A$1000,0),MATCH(E$1,'[1]Master data'!$B$1:$EF$1,0)),"")</f>
        <v>4258000</v>
      </c>
      <c r="F85" s="7">
        <f>IFERROR(INDEX('[1]Master data'!$B$2:$EF$1000,MATCH($B85,'[1]Master data'!$A$2:$A$1000,0),MATCH(F$1,'[1]Master data'!$B$1:$EF$1,0)),"")</f>
        <v>77627.703703703664</v>
      </c>
      <c r="G85" s="7">
        <f>IFERROR(INDEX('[1]Master data'!$B$2:$EF$1000,MATCH($B85,'[1]Master data'!$A$2:$A$1000,0),MATCH(G$1,'[1]Master data'!$B$1:$EF$1,0)),"")</f>
        <v>15628.027777777766</v>
      </c>
      <c r="H85" s="7">
        <f>IFERROR(INDEX('[1]Master data'!$B$2:$EF$1000,MATCH($B85,'[1]Master data'!$A$2:$A$1000,0),MATCH(H$1,'[1]Master data'!$B$1:$EF$1,0)),"")</f>
        <v>6681.0925925925894</v>
      </c>
      <c r="I85" s="7">
        <f>IFERROR(INDEX('[1]Master data'!$B$2:$EF$1000,MATCH($B85,'[1]Master data'!$A$2:$A$1000,0),MATCH(I$1,'[1]Master data'!$B$1:$EF$1,0)),"")</f>
        <v>-1387.5</v>
      </c>
      <c r="J85" s="7">
        <f>IFERROR(INDEX('[1]Master data'!$B$2:$EF$1000,MATCH($B85,'[1]Master data'!$A$2:$A$1000,0),MATCH(J$1,'[1]Master data'!$B$1:$EF$1,0)),"")</f>
        <v>2025.2222222222208</v>
      </c>
      <c r="K85" s="7">
        <f>IFERROR(INDEX('[1]Master data'!$B$2:$EF$1000,MATCH($B85,'[1]Master data'!$A$2:$A$1000,0),MATCH(K$1,'[1]Master data'!$B$1:$EF$1,0)),"")</f>
        <v>1540.7778116428983</v>
      </c>
      <c r="L85" s="7">
        <f>IFERROR(INDEX('[1]Master data'!$B$2:$EF$1000,MATCH($B85,'[1]Master data'!$A$2:$A$1000,0),MATCH(L$1,'[1]Master data'!$B$1:$EF$1,0)),"")</f>
        <v>102115.32410793913</v>
      </c>
      <c r="M85" s="33">
        <f>IFERROR(INDEX('[1]Master data'!$B$2:$EF$1000,MATCH($B85,'[1]Master data'!$A$2:$A$1000,0),MATCH(M$1,'[1]Master data'!$B$1:$EF$1,0)),"")</f>
        <v>1.3981992510084343E-2</v>
      </c>
      <c r="N85" s="7">
        <f>IFERROR(INDEX('[1]Master data'!$B$2:$EF$1000,MATCH($B85,'[1]Master data'!$A$2:$A$1000,0),MATCH(N$1,'[1]Master data'!$B$1:$EF$1,0)),"")</f>
        <v>42580</v>
      </c>
      <c r="O85" s="7">
        <f>IFERROR(INDEX('[1]Master data'!$B$2:$EF$1000,MATCH($B85,'[1]Master data'!$A$2:$A$1000,0),MATCH(O$1,'[1]Master data'!$B$1:$EF$1,0)),"")</f>
        <v>4300580</v>
      </c>
      <c r="P85" s="7">
        <f>IFERROR(INDEX('[1]Master data'!$B$2:$EF$1000,MATCH($B85,'[1]Master data'!$A$2:$A$1000,0),MATCH(P$1,'[1]Master data'!$B$1:$EF$1,0)),"")</f>
        <v>59535.32410793913</v>
      </c>
      <c r="Q85" s="30">
        <f>IFERROR(INDEX('[1]Master data'!$B$2:$EF$1000,MATCH($B85,'[1]Master data'!$A$2:$A$1000,0),MATCH(Q$1,'[1]Master data'!$B$1:$EF$1,0)),"")</f>
        <v>1.3981992510084343E-2</v>
      </c>
    </row>
    <row r="86" spans="1:17" x14ac:dyDescent="0.3">
      <c r="A86">
        <f t="shared" si="1"/>
        <v>84</v>
      </c>
      <c r="B86" t="str">
        <f>IF('[1]Master data'!A86="","",'[1]Master data'!A86)</f>
        <v>Bertrand Traore</v>
      </c>
      <c r="C86" t="str">
        <f>IFERROR(INDEX('[1]Master data'!$B$2:$EF$1000,MATCH($B86,'[1]Master data'!$A$2:$A$1000,0),MATCH(C$1,'[1]Master data'!$B$1:$EF$1,0)),"")</f>
        <v>Aston Villa</v>
      </c>
      <c r="D86" t="str">
        <f>IFERROR(INDEX('[1]Master data'!$B$2:$EF$1000,MATCH($B86,'[1]Master data'!$A$2:$A$1000,0),MATCH(D$1,'[1]Master data'!$B$1:$EF$1,0)),"")</f>
        <v>Striker</v>
      </c>
      <c r="E86" s="5">
        <f>IFERROR(INDEX('[1]Master data'!$B$2:$EF$1000,MATCH($B86,'[1]Master data'!$A$2:$A$1000,0),MATCH(E$1,'[1]Master data'!$B$1:$EF$1,0)),"")</f>
        <v>3862000</v>
      </c>
      <c r="F86" s="7">
        <f>IFERROR(INDEX('[1]Master data'!$B$2:$EF$1000,MATCH($B86,'[1]Master data'!$A$2:$A$1000,0),MATCH(F$1,'[1]Master data'!$B$1:$EF$1,0)),"")</f>
        <v>107532.62099644131</v>
      </c>
      <c r="G86" s="7">
        <f>IFERROR(INDEX('[1]Master data'!$B$2:$EF$1000,MATCH($B86,'[1]Master data'!$A$2:$A$1000,0),MATCH(G$1,'[1]Master data'!$B$1:$EF$1,0)),"")</f>
        <v>23838.508896797164</v>
      </c>
      <c r="H86" s="7">
        <f>IFERROR(INDEX('[1]Master data'!$B$2:$EF$1000,MATCH($B86,'[1]Master data'!$A$2:$A$1000,0),MATCH(H$1,'[1]Master data'!$B$1:$EF$1,0)),"")</f>
        <v>12247.768683274026</v>
      </c>
      <c r="I86" s="7">
        <f>IFERROR(INDEX('[1]Master data'!$B$2:$EF$1000,MATCH($B86,'[1]Master data'!$A$2:$A$1000,0),MATCH(I$1,'[1]Master data'!$B$1:$EF$1,0)),"")</f>
        <v>5109.1290035587208</v>
      </c>
      <c r="J86" s="7">
        <f>IFERROR(INDEX('[1]Master data'!$B$2:$EF$1000,MATCH($B86,'[1]Master data'!$A$2:$A$1000,0),MATCH(J$1,'[1]Master data'!$B$1:$EF$1,0)),"")</f>
        <v>3372.068950177937</v>
      </c>
      <c r="K86" s="7">
        <f>IFERROR(INDEX('[1]Master data'!$B$2:$EF$1000,MATCH($B86,'[1]Master data'!$A$2:$A$1000,0),MATCH(K$1,'[1]Master data'!$B$1:$EF$1,0)),"")</f>
        <v>702.51465441882078</v>
      </c>
      <c r="L86" s="7">
        <f>IFERROR(INDEX('[1]Master data'!$B$2:$EF$1000,MATCH($B86,'[1]Master data'!$A$2:$A$1000,0),MATCH(L$1,'[1]Master data'!$B$1:$EF$1,0)),"")</f>
        <v>152802.61118466797</v>
      </c>
      <c r="M86" s="33">
        <f>IFERROR(INDEX('[1]Master data'!$B$2:$EF$1000,MATCH($B86,'[1]Master data'!$A$2:$A$1000,0),MATCH(M$1,'[1]Master data'!$B$1:$EF$1,0)),"")</f>
        <v>3.9565668354393568E-2</v>
      </c>
      <c r="N86" s="7">
        <f>IFERROR(INDEX('[1]Master data'!$B$2:$EF$1000,MATCH($B86,'[1]Master data'!$A$2:$A$1000,0),MATCH(N$1,'[1]Master data'!$B$1:$EF$1,0)),"")</f>
        <v>0</v>
      </c>
      <c r="O86" s="7">
        <f>IFERROR(INDEX('[1]Master data'!$B$2:$EF$1000,MATCH($B86,'[1]Master data'!$A$2:$A$1000,0),MATCH(O$1,'[1]Master data'!$B$1:$EF$1,0)),"")</f>
        <v>3862000</v>
      </c>
      <c r="P86" s="7">
        <f>IFERROR(INDEX('[1]Master data'!$B$2:$EF$1000,MATCH($B86,'[1]Master data'!$A$2:$A$1000,0),MATCH(P$1,'[1]Master data'!$B$1:$EF$1,0)),"")</f>
        <v>152802.61118466797</v>
      </c>
      <c r="Q86" s="30">
        <f>IFERROR(INDEX('[1]Master data'!$B$2:$EF$1000,MATCH($B86,'[1]Master data'!$A$2:$A$1000,0),MATCH(Q$1,'[1]Master data'!$B$1:$EF$1,0)),"")</f>
        <v>3.9565668354393568E-2</v>
      </c>
    </row>
    <row r="87" spans="1:17" x14ac:dyDescent="0.3">
      <c r="A87">
        <f t="shared" si="1"/>
        <v>85</v>
      </c>
      <c r="B87" t="str">
        <f>IF('[1]Master data'!A87="","",'[1]Master data'!A87)</f>
        <v>Cedric Soares</v>
      </c>
      <c r="C87" t="str">
        <f>IFERROR(INDEX('[1]Master data'!$B$2:$EF$1000,MATCH($B87,'[1]Master data'!$A$2:$A$1000,0),MATCH(C$1,'[1]Master data'!$B$1:$EF$1,0)),"")</f>
        <v>Arsenal</v>
      </c>
      <c r="D87" t="str">
        <f>IFERROR(INDEX('[1]Master data'!$B$2:$EF$1000,MATCH($B87,'[1]Master data'!$A$2:$A$1000,0),MATCH(D$1,'[1]Master data'!$B$1:$EF$1,0)),"")</f>
        <v>Defense</v>
      </c>
      <c r="E87" s="5">
        <f>IFERROR(INDEX('[1]Master data'!$B$2:$EF$1000,MATCH($B87,'[1]Master data'!$A$2:$A$1000,0),MATCH(E$1,'[1]Master data'!$B$1:$EF$1,0)),"")</f>
        <v>2794000</v>
      </c>
      <c r="F87" s="7">
        <f>IFERROR(INDEX('[1]Master data'!$B$2:$EF$1000,MATCH($B87,'[1]Master data'!$A$2:$A$1000,0),MATCH(F$1,'[1]Master data'!$B$1:$EF$1,0)),"")</f>
        <v>-5000</v>
      </c>
      <c r="G87" s="7">
        <f>IFERROR(INDEX('[1]Master data'!$B$2:$EF$1000,MATCH($B87,'[1]Master data'!$A$2:$A$1000,0),MATCH(G$1,'[1]Master data'!$B$1:$EF$1,0)),"")</f>
        <v>0</v>
      </c>
      <c r="H87" s="7">
        <f>IFERROR(INDEX('[1]Master data'!$B$2:$EF$1000,MATCH($B87,'[1]Master data'!$A$2:$A$1000,0),MATCH(H$1,'[1]Master data'!$B$1:$EF$1,0)),"")</f>
        <v>0</v>
      </c>
      <c r="I87" s="7">
        <f>IFERROR(INDEX('[1]Master data'!$B$2:$EF$1000,MATCH($B87,'[1]Master data'!$A$2:$A$1000,0),MATCH(I$1,'[1]Master data'!$B$1:$EF$1,0)),"")</f>
        <v>0</v>
      </c>
      <c r="J87" s="7">
        <f>IFERROR(INDEX('[1]Master data'!$B$2:$EF$1000,MATCH($B87,'[1]Master data'!$A$2:$A$1000,0),MATCH(J$1,'[1]Master data'!$B$1:$EF$1,0)),"")</f>
        <v>0</v>
      </c>
      <c r="K87" s="7">
        <f>IFERROR(INDEX('[1]Master data'!$B$2:$EF$1000,MATCH($B87,'[1]Master data'!$A$2:$A$1000,0),MATCH(K$1,'[1]Master data'!$B$1:$EF$1,0)),"")</f>
        <v>0</v>
      </c>
      <c r="L87" s="7">
        <f>IFERROR(INDEX('[1]Master data'!$B$2:$EF$1000,MATCH($B87,'[1]Master data'!$A$2:$A$1000,0),MATCH(L$1,'[1]Master data'!$B$1:$EF$1,0)),"")</f>
        <v>-5000</v>
      </c>
      <c r="M87" s="33">
        <f>IFERROR(INDEX('[1]Master data'!$B$2:$EF$1000,MATCH($B87,'[1]Master data'!$A$2:$A$1000,0),MATCH(M$1,'[1]Master data'!$B$1:$EF$1,0)),"")</f>
        <v>-1.1789549033643522E-2</v>
      </c>
      <c r="N87" s="7">
        <f>IFERROR(INDEX('[1]Master data'!$B$2:$EF$1000,MATCH($B87,'[1]Master data'!$A$2:$A$1000,0),MATCH(N$1,'[1]Master data'!$B$1:$EF$1,0)),"")</f>
        <v>27940</v>
      </c>
      <c r="O87" s="7">
        <f>IFERROR(INDEX('[1]Master data'!$B$2:$EF$1000,MATCH($B87,'[1]Master data'!$A$2:$A$1000,0),MATCH(O$1,'[1]Master data'!$B$1:$EF$1,0)),"")</f>
        <v>2821940</v>
      </c>
      <c r="P87" s="7">
        <f>IFERROR(INDEX('[1]Master data'!$B$2:$EF$1000,MATCH($B87,'[1]Master data'!$A$2:$A$1000,0),MATCH(P$1,'[1]Master data'!$B$1:$EF$1,0)),"")</f>
        <v>-32940</v>
      </c>
      <c r="Q87" s="30">
        <f>IFERROR(INDEX('[1]Master data'!$B$2:$EF$1000,MATCH($B87,'[1]Master data'!$A$2:$A$1000,0),MATCH(Q$1,'[1]Master data'!$B$1:$EF$1,0)),"")</f>
        <v>-1.1789549033643522E-2</v>
      </c>
    </row>
    <row r="88" spans="1:17" x14ac:dyDescent="0.3">
      <c r="A88">
        <f t="shared" si="1"/>
        <v>86</v>
      </c>
      <c r="B88" t="str">
        <f>IF('[1]Master data'!A88="","",'[1]Master data'!A88)</f>
        <v>Gabriel Magalhaes</v>
      </c>
      <c r="C88" t="str">
        <f>IFERROR(INDEX('[1]Master data'!$B$2:$EF$1000,MATCH($B88,'[1]Master data'!$A$2:$A$1000,0),MATCH(C$1,'[1]Master data'!$B$1:$EF$1,0)),"")</f>
        <v>Arsenal</v>
      </c>
      <c r="D88" t="str">
        <f>IFERROR(INDEX('[1]Master data'!$B$2:$EF$1000,MATCH($B88,'[1]Master data'!$A$2:$A$1000,0),MATCH(D$1,'[1]Master data'!$B$1:$EF$1,0)),"")</f>
        <v>Defense</v>
      </c>
      <c r="E88" s="5">
        <f>IFERROR(INDEX('[1]Master data'!$B$2:$EF$1000,MATCH($B88,'[1]Master data'!$A$2:$A$1000,0),MATCH(E$1,'[1]Master data'!$B$1:$EF$1,0)),"")</f>
        <v>4009000</v>
      </c>
      <c r="F88" s="7">
        <f>IFERROR(INDEX('[1]Master data'!$B$2:$EF$1000,MATCH($B88,'[1]Master data'!$A$2:$A$1000,0),MATCH(F$1,'[1]Master data'!$B$1:$EF$1,0)),"")</f>
        <v>-5000</v>
      </c>
      <c r="G88" s="7">
        <f>IFERROR(INDEX('[1]Master data'!$B$2:$EF$1000,MATCH($B88,'[1]Master data'!$A$2:$A$1000,0),MATCH(G$1,'[1]Master data'!$B$1:$EF$1,0)),"")</f>
        <v>0</v>
      </c>
      <c r="H88" s="7">
        <f>IFERROR(INDEX('[1]Master data'!$B$2:$EF$1000,MATCH($B88,'[1]Master data'!$A$2:$A$1000,0),MATCH(H$1,'[1]Master data'!$B$1:$EF$1,0)),"")</f>
        <v>0</v>
      </c>
      <c r="I88" s="7">
        <f>IFERROR(INDEX('[1]Master data'!$B$2:$EF$1000,MATCH($B88,'[1]Master data'!$A$2:$A$1000,0),MATCH(I$1,'[1]Master data'!$B$1:$EF$1,0)),"")</f>
        <v>0</v>
      </c>
      <c r="J88" s="7">
        <f>IFERROR(INDEX('[1]Master data'!$B$2:$EF$1000,MATCH($B88,'[1]Master data'!$A$2:$A$1000,0),MATCH(J$1,'[1]Master data'!$B$1:$EF$1,0)),"")</f>
        <v>0</v>
      </c>
      <c r="K88" s="7">
        <f>IFERROR(INDEX('[1]Master data'!$B$2:$EF$1000,MATCH($B88,'[1]Master data'!$A$2:$A$1000,0),MATCH(K$1,'[1]Master data'!$B$1:$EF$1,0)),"")</f>
        <v>0</v>
      </c>
      <c r="L88" s="7">
        <f>IFERROR(INDEX('[1]Master data'!$B$2:$EF$1000,MATCH($B88,'[1]Master data'!$A$2:$A$1000,0),MATCH(L$1,'[1]Master data'!$B$1:$EF$1,0)),"")</f>
        <v>-5000</v>
      </c>
      <c r="M88" s="33">
        <f>IFERROR(INDEX('[1]Master data'!$B$2:$EF$1000,MATCH($B88,'[1]Master data'!$A$2:$A$1000,0),MATCH(M$1,'[1]Master data'!$B$1:$EF$1,0)),"")</f>
        <v>-1.1247193813918683E-2</v>
      </c>
      <c r="N88" s="7">
        <f>IFERROR(INDEX('[1]Master data'!$B$2:$EF$1000,MATCH($B88,'[1]Master data'!$A$2:$A$1000,0),MATCH(N$1,'[1]Master data'!$B$1:$EF$1,0)),"")</f>
        <v>40090</v>
      </c>
      <c r="O88" s="7">
        <f>IFERROR(INDEX('[1]Master data'!$B$2:$EF$1000,MATCH($B88,'[1]Master data'!$A$2:$A$1000,0),MATCH(O$1,'[1]Master data'!$B$1:$EF$1,0)),"")</f>
        <v>4049090</v>
      </c>
      <c r="P88" s="7">
        <f>IFERROR(INDEX('[1]Master data'!$B$2:$EF$1000,MATCH($B88,'[1]Master data'!$A$2:$A$1000,0),MATCH(P$1,'[1]Master data'!$B$1:$EF$1,0)),"")</f>
        <v>-45090</v>
      </c>
      <c r="Q88" s="30">
        <f>IFERROR(INDEX('[1]Master data'!$B$2:$EF$1000,MATCH($B88,'[1]Master data'!$A$2:$A$1000,0),MATCH(Q$1,'[1]Master data'!$B$1:$EF$1,0)),"")</f>
        <v>-1.1247193813918683E-2</v>
      </c>
    </row>
    <row r="89" spans="1:17" x14ac:dyDescent="0.3">
      <c r="A89">
        <f t="shared" si="1"/>
        <v>87</v>
      </c>
      <c r="B89" t="str">
        <f>IF('[1]Master data'!A89="","",'[1]Master data'!A89)</f>
        <v>Olivier Giroud</v>
      </c>
      <c r="C89" t="str">
        <f>IFERROR(INDEX('[1]Master data'!$B$2:$EF$1000,MATCH($B89,'[1]Master data'!$A$2:$A$1000,0),MATCH(C$1,'[1]Master data'!$B$1:$EF$1,0)),"")</f>
        <v>Chelsea</v>
      </c>
      <c r="D89" t="str">
        <f>IFERROR(INDEX('[1]Master data'!$B$2:$EF$1000,MATCH($B89,'[1]Master data'!$A$2:$A$1000,0),MATCH(D$1,'[1]Master data'!$B$1:$EF$1,0)),"")</f>
        <v>Striker</v>
      </c>
      <c r="E89" s="5">
        <f>IFERROR(INDEX('[1]Master data'!$B$2:$EF$1000,MATCH($B89,'[1]Master data'!$A$2:$A$1000,0),MATCH(E$1,'[1]Master data'!$B$1:$EF$1,0)),"")</f>
        <v>5800000</v>
      </c>
      <c r="F89" s="7">
        <f>IFERROR(INDEX('[1]Master data'!$B$2:$EF$1000,MATCH($B89,'[1]Master data'!$A$2:$A$1000,0),MATCH(F$1,'[1]Master data'!$B$1:$EF$1,0)),"")</f>
        <v>108793.78571428574</v>
      </c>
      <c r="G89" s="7">
        <f>IFERROR(INDEX('[1]Master data'!$B$2:$EF$1000,MATCH($B89,'[1]Master data'!$A$2:$A$1000,0),MATCH(G$1,'[1]Master data'!$B$1:$EF$1,0)),"")</f>
        <v>41032.17857142858</v>
      </c>
      <c r="H89" s="7">
        <f>IFERROR(INDEX('[1]Master data'!$B$2:$EF$1000,MATCH($B89,'[1]Master data'!$A$2:$A$1000,0),MATCH(H$1,'[1]Master data'!$B$1:$EF$1,0)),"")</f>
        <v>18671.642857142862</v>
      </c>
      <c r="I89" s="7">
        <f>IFERROR(INDEX('[1]Master data'!$B$2:$EF$1000,MATCH($B89,'[1]Master data'!$A$2:$A$1000,0),MATCH(I$1,'[1]Master data'!$B$1:$EF$1,0)),"")</f>
        <v>-250</v>
      </c>
      <c r="J89" s="7">
        <f>IFERROR(INDEX('[1]Master data'!$B$2:$EF$1000,MATCH($B89,'[1]Master data'!$A$2:$A$1000,0),MATCH(J$1,'[1]Master data'!$B$1:$EF$1,0)),"")</f>
        <v>7174.4464285714312</v>
      </c>
      <c r="K89" s="7">
        <f>IFERROR(INDEX('[1]Master data'!$B$2:$EF$1000,MATCH($B89,'[1]Master data'!$A$2:$A$1000,0),MATCH(K$1,'[1]Master data'!$B$1:$EF$1,0)),"")</f>
        <v>2219.5057983563529</v>
      </c>
      <c r="L89" s="7">
        <f>IFERROR(INDEX('[1]Master data'!$B$2:$EF$1000,MATCH($B89,'[1]Master data'!$A$2:$A$1000,0),MATCH(L$1,'[1]Master data'!$B$1:$EF$1,0)),"")</f>
        <v>177641.55936978495</v>
      </c>
      <c r="M89" s="33">
        <f>IFERROR(INDEX('[1]Master data'!$B$2:$EF$1000,MATCH($B89,'[1]Master data'!$A$2:$A$1000,0),MATCH(M$1,'[1]Master data'!$B$1:$EF$1,0)),"")</f>
        <v>3.0627855063756027E-2</v>
      </c>
      <c r="N89" s="7">
        <f>IFERROR(INDEX('[1]Master data'!$B$2:$EF$1000,MATCH($B89,'[1]Master data'!$A$2:$A$1000,0),MATCH(N$1,'[1]Master data'!$B$1:$EF$1,0)),"")</f>
        <v>0</v>
      </c>
      <c r="O89" s="7">
        <f>IFERROR(INDEX('[1]Master data'!$B$2:$EF$1000,MATCH($B89,'[1]Master data'!$A$2:$A$1000,0),MATCH(O$1,'[1]Master data'!$B$1:$EF$1,0)),"")</f>
        <v>5800000</v>
      </c>
      <c r="P89" s="7">
        <f>IFERROR(INDEX('[1]Master data'!$B$2:$EF$1000,MATCH($B89,'[1]Master data'!$A$2:$A$1000,0),MATCH(P$1,'[1]Master data'!$B$1:$EF$1,0)),"")</f>
        <v>177641.55936978495</v>
      </c>
      <c r="Q89" s="30">
        <f>IFERROR(INDEX('[1]Master data'!$B$2:$EF$1000,MATCH($B89,'[1]Master data'!$A$2:$A$1000,0),MATCH(Q$1,'[1]Master data'!$B$1:$EF$1,0)),"")</f>
        <v>3.0627855063756027E-2</v>
      </c>
    </row>
    <row r="90" spans="1:17" x14ac:dyDescent="0.3">
      <c r="A90">
        <f t="shared" si="1"/>
        <v>88</v>
      </c>
      <c r="B90" t="str">
        <f>IF('[1]Master data'!A90="","",'[1]Master data'!A90)</f>
        <v>Christian Fuchs</v>
      </c>
      <c r="C90" t="str">
        <f>IFERROR(INDEX('[1]Master data'!$B$2:$EF$1000,MATCH($B90,'[1]Master data'!$A$2:$A$1000,0),MATCH(C$1,'[1]Master data'!$B$1:$EF$1,0)),"")</f>
        <v>Leicester City</v>
      </c>
      <c r="D90" t="str">
        <f>IFERROR(INDEX('[1]Master data'!$B$2:$EF$1000,MATCH($B90,'[1]Master data'!$A$2:$A$1000,0),MATCH(D$1,'[1]Master data'!$B$1:$EF$1,0)),"")</f>
        <v>Defense</v>
      </c>
      <c r="E90" s="5">
        <f>IFERROR(INDEX('[1]Master data'!$B$2:$EF$1000,MATCH($B90,'[1]Master data'!$A$2:$A$1000,0),MATCH(E$1,'[1]Master data'!$B$1:$EF$1,0)),"")</f>
        <v>3960000</v>
      </c>
      <c r="F90" s="7">
        <f>IFERROR(INDEX('[1]Master data'!$B$2:$EF$1000,MATCH($B90,'[1]Master data'!$A$2:$A$1000,0),MATCH(F$1,'[1]Master data'!$B$1:$EF$1,0)),"")</f>
        <v>-5000</v>
      </c>
      <c r="G90" s="7">
        <f>IFERROR(INDEX('[1]Master data'!$B$2:$EF$1000,MATCH($B90,'[1]Master data'!$A$2:$A$1000,0),MATCH(G$1,'[1]Master data'!$B$1:$EF$1,0)),"")</f>
        <v>0</v>
      </c>
      <c r="H90" s="7">
        <f>IFERROR(INDEX('[1]Master data'!$B$2:$EF$1000,MATCH($B90,'[1]Master data'!$A$2:$A$1000,0),MATCH(H$1,'[1]Master data'!$B$1:$EF$1,0)),"")</f>
        <v>0</v>
      </c>
      <c r="I90" s="7">
        <f>IFERROR(INDEX('[1]Master data'!$B$2:$EF$1000,MATCH($B90,'[1]Master data'!$A$2:$A$1000,0),MATCH(I$1,'[1]Master data'!$B$1:$EF$1,0)),"")</f>
        <v>0</v>
      </c>
      <c r="J90" s="7">
        <f>IFERROR(INDEX('[1]Master data'!$B$2:$EF$1000,MATCH($B90,'[1]Master data'!$A$2:$A$1000,0),MATCH(J$1,'[1]Master data'!$B$1:$EF$1,0)),"")</f>
        <v>0</v>
      </c>
      <c r="K90" s="7">
        <f>IFERROR(INDEX('[1]Master data'!$B$2:$EF$1000,MATCH($B90,'[1]Master data'!$A$2:$A$1000,0),MATCH(K$1,'[1]Master data'!$B$1:$EF$1,0)),"")</f>
        <v>0</v>
      </c>
      <c r="L90" s="7">
        <f>IFERROR(INDEX('[1]Master data'!$B$2:$EF$1000,MATCH($B90,'[1]Master data'!$A$2:$A$1000,0),MATCH(L$1,'[1]Master data'!$B$1:$EF$1,0)),"")</f>
        <v>-5000</v>
      </c>
      <c r="M90" s="33">
        <f>IFERROR(INDEX('[1]Master data'!$B$2:$EF$1000,MATCH($B90,'[1]Master data'!$A$2:$A$1000,0),MATCH(M$1,'[1]Master data'!$B$1:$EF$1,0)),"")</f>
        <v>-1.1262626262626262E-2</v>
      </c>
      <c r="N90" s="7">
        <f>IFERROR(INDEX('[1]Master data'!$B$2:$EF$1000,MATCH($B90,'[1]Master data'!$A$2:$A$1000,0),MATCH(N$1,'[1]Master data'!$B$1:$EF$1,0)),"")</f>
        <v>39600</v>
      </c>
      <c r="O90" s="7">
        <f>IFERROR(INDEX('[1]Master data'!$B$2:$EF$1000,MATCH($B90,'[1]Master data'!$A$2:$A$1000,0),MATCH(O$1,'[1]Master data'!$B$1:$EF$1,0)),"")</f>
        <v>3999600</v>
      </c>
      <c r="P90" s="7">
        <f>IFERROR(INDEX('[1]Master data'!$B$2:$EF$1000,MATCH($B90,'[1]Master data'!$A$2:$A$1000,0),MATCH(P$1,'[1]Master data'!$B$1:$EF$1,0)),"")</f>
        <v>-44600</v>
      </c>
      <c r="Q90" s="30">
        <f>IFERROR(INDEX('[1]Master data'!$B$2:$EF$1000,MATCH($B90,'[1]Master data'!$A$2:$A$1000,0),MATCH(Q$1,'[1]Master data'!$B$1:$EF$1,0)),"")</f>
        <v>-1.1262626262626262E-2</v>
      </c>
    </row>
    <row r="91" spans="1:17" x14ac:dyDescent="0.3">
      <c r="A91">
        <f t="shared" si="1"/>
        <v>89</v>
      </c>
      <c r="B91" t="str">
        <f>IF('[1]Master data'!A91="","",'[1]Master data'!A91)</f>
        <v>Kyle Walker-Peters</v>
      </c>
      <c r="C91" t="str">
        <f>IFERROR(INDEX('[1]Master data'!$B$2:$EF$1000,MATCH($B91,'[1]Master data'!$A$2:$A$1000,0),MATCH(C$1,'[1]Master data'!$B$1:$EF$1,0)),"")</f>
        <v>Southampton</v>
      </c>
      <c r="D91" t="str">
        <f>IFERROR(INDEX('[1]Master data'!$B$2:$EF$1000,MATCH($B91,'[1]Master data'!$A$2:$A$1000,0),MATCH(D$1,'[1]Master data'!$B$1:$EF$1,0)),"")</f>
        <v>Defense</v>
      </c>
      <c r="E91" s="5">
        <f>IFERROR(INDEX('[1]Master data'!$B$2:$EF$1000,MATCH($B91,'[1]Master data'!$A$2:$A$1000,0),MATCH(E$1,'[1]Master data'!$B$1:$EF$1,0)),"")</f>
        <v>3922000</v>
      </c>
      <c r="F91" s="7">
        <f>IFERROR(INDEX('[1]Master data'!$B$2:$EF$1000,MATCH($B91,'[1]Master data'!$A$2:$A$1000,0),MATCH(F$1,'[1]Master data'!$B$1:$EF$1,0)),"")</f>
        <v>-5000</v>
      </c>
      <c r="G91" s="7">
        <f>IFERROR(INDEX('[1]Master data'!$B$2:$EF$1000,MATCH($B91,'[1]Master data'!$A$2:$A$1000,0),MATCH(G$1,'[1]Master data'!$B$1:$EF$1,0)),"")</f>
        <v>0</v>
      </c>
      <c r="H91" s="7">
        <f>IFERROR(INDEX('[1]Master data'!$B$2:$EF$1000,MATCH($B91,'[1]Master data'!$A$2:$A$1000,0),MATCH(H$1,'[1]Master data'!$B$1:$EF$1,0)),"")</f>
        <v>0</v>
      </c>
      <c r="I91" s="7">
        <f>IFERROR(INDEX('[1]Master data'!$B$2:$EF$1000,MATCH($B91,'[1]Master data'!$A$2:$A$1000,0),MATCH(I$1,'[1]Master data'!$B$1:$EF$1,0)),"")</f>
        <v>0</v>
      </c>
      <c r="J91" s="7">
        <f>IFERROR(INDEX('[1]Master data'!$B$2:$EF$1000,MATCH($B91,'[1]Master data'!$A$2:$A$1000,0),MATCH(J$1,'[1]Master data'!$B$1:$EF$1,0)),"")</f>
        <v>0</v>
      </c>
      <c r="K91" s="7">
        <f>IFERROR(INDEX('[1]Master data'!$B$2:$EF$1000,MATCH($B91,'[1]Master data'!$A$2:$A$1000,0),MATCH(K$1,'[1]Master data'!$B$1:$EF$1,0)),"")</f>
        <v>0</v>
      </c>
      <c r="L91" s="7">
        <f>IFERROR(INDEX('[1]Master data'!$B$2:$EF$1000,MATCH($B91,'[1]Master data'!$A$2:$A$1000,0),MATCH(L$1,'[1]Master data'!$B$1:$EF$1,0)),"")</f>
        <v>-5000</v>
      </c>
      <c r="M91" s="33">
        <f>IFERROR(INDEX('[1]Master data'!$B$2:$EF$1000,MATCH($B91,'[1]Master data'!$A$2:$A$1000,0),MATCH(M$1,'[1]Master data'!$B$1:$EF$1,0)),"")</f>
        <v>-1.1274859765425803E-2</v>
      </c>
      <c r="N91" s="7">
        <f>IFERROR(INDEX('[1]Master data'!$B$2:$EF$1000,MATCH($B91,'[1]Master data'!$A$2:$A$1000,0),MATCH(N$1,'[1]Master data'!$B$1:$EF$1,0)),"")</f>
        <v>39220</v>
      </c>
      <c r="O91" s="7">
        <f>IFERROR(INDEX('[1]Master data'!$B$2:$EF$1000,MATCH($B91,'[1]Master data'!$A$2:$A$1000,0),MATCH(O$1,'[1]Master data'!$B$1:$EF$1,0)),"")</f>
        <v>3961220</v>
      </c>
      <c r="P91" s="7">
        <f>IFERROR(INDEX('[1]Master data'!$B$2:$EF$1000,MATCH($B91,'[1]Master data'!$A$2:$A$1000,0),MATCH(P$1,'[1]Master data'!$B$1:$EF$1,0)),"")</f>
        <v>-44220</v>
      </c>
      <c r="Q91" s="30">
        <f>IFERROR(INDEX('[1]Master data'!$B$2:$EF$1000,MATCH($B91,'[1]Master data'!$A$2:$A$1000,0),MATCH(Q$1,'[1]Master data'!$B$1:$EF$1,0)),"")</f>
        <v>-1.1274859765425803E-2</v>
      </c>
    </row>
    <row r="92" spans="1:17" x14ac:dyDescent="0.3">
      <c r="A92">
        <f t="shared" si="1"/>
        <v>90</v>
      </c>
      <c r="B92" t="str">
        <f>IF('[1]Master data'!A92="","",'[1]Master data'!A92)</f>
        <v>Joël Veltman</v>
      </c>
      <c r="C92" t="str">
        <f>IFERROR(INDEX('[1]Master data'!$B$2:$EF$1000,MATCH($B92,'[1]Master data'!$A$2:$A$1000,0),MATCH(C$1,'[1]Master data'!$B$1:$EF$1,0)),"")</f>
        <v>Brighton and Hove</v>
      </c>
      <c r="D92" t="str">
        <f>IFERROR(INDEX('[1]Master data'!$B$2:$EF$1000,MATCH($B92,'[1]Master data'!$A$2:$A$1000,0),MATCH(D$1,'[1]Master data'!$B$1:$EF$1,0)),"")</f>
        <v>Defense</v>
      </c>
      <c r="E92" s="5">
        <f>IFERROR(INDEX('[1]Master data'!$B$2:$EF$1000,MATCH($B92,'[1]Master data'!$A$2:$A$1000,0),MATCH(E$1,'[1]Master data'!$B$1:$EF$1,0)),"")</f>
        <v>2917000</v>
      </c>
      <c r="F92" s="7">
        <f>IFERROR(INDEX('[1]Master data'!$B$2:$EF$1000,MATCH($B92,'[1]Master data'!$A$2:$A$1000,0),MATCH(F$1,'[1]Master data'!$B$1:$EF$1,0)),"")</f>
        <v>76234.99780585969</v>
      </c>
      <c r="G92" s="7">
        <f>IFERROR(INDEX('[1]Master data'!$B$2:$EF$1000,MATCH($B92,'[1]Master data'!$A$2:$A$1000,0),MATCH(G$1,'[1]Master data'!$B$1:$EF$1,0)),"")</f>
        <v>24541.017226090797</v>
      </c>
      <c r="H92" s="7">
        <f>IFERROR(INDEX('[1]Master data'!$B$2:$EF$1000,MATCH($B92,'[1]Master data'!$A$2:$A$1000,0),MATCH(H$1,'[1]Master data'!$B$1:$EF$1,0)),"")</f>
        <v>11866.198996323132</v>
      </c>
      <c r="I92" s="7">
        <f>IFERROR(INDEX('[1]Master data'!$B$2:$EF$1000,MATCH($B92,'[1]Master data'!$A$2:$A$1000,0),MATCH(I$1,'[1]Master data'!$B$1:$EF$1,0)),"")</f>
        <v>9440.3186050497497</v>
      </c>
      <c r="J92" s="7">
        <f>IFERROR(INDEX('[1]Master data'!$B$2:$EF$1000,MATCH($B92,'[1]Master data'!$A$2:$A$1000,0),MATCH(J$1,'[1]Master data'!$B$1:$EF$1,0)),"")</f>
        <v>938.09686369084079</v>
      </c>
      <c r="K92" s="7">
        <f>IFERROR(INDEX('[1]Master data'!$B$2:$EF$1000,MATCH($B92,'[1]Master data'!$A$2:$A$1000,0),MATCH(K$1,'[1]Master data'!$B$1:$EF$1,0)),"")</f>
        <v>1890.2361270117058</v>
      </c>
      <c r="L92" s="7">
        <f>IFERROR(INDEX('[1]Master data'!$B$2:$EF$1000,MATCH($B92,'[1]Master data'!$A$2:$A$1000,0),MATCH(L$1,'[1]Master data'!$B$1:$EF$1,0)),"")</f>
        <v>124910.86562402592</v>
      </c>
      <c r="M92" s="33">
        <f>IFERROR(INDEX('[1]Master data'!$B$2:$EF$1000,MATCH($B92,'[1]Master data'!$A$2:$A$1000,0),MATCH(M$1,'[1]Master data'!$B$1:$EF$1,0)),"")</f>
        <v>3.2821688592398326E-2</v>
      </c>
      <c r="N92" s="7">
        <f>IFERROR(INDEX('[1]Master data'!$B$2:$EF$1000,MATCH($B92,'[1]Master data'!$A$2:$A$1000,0),MATCH(N$1,'[1]Master data'!$B$1:$EF$1,0)),"")</f>
        <v>29170</v>
      </c>
      <c r="O92" s="7">
        <f>IFERROR(INDEX('[1]Master data'!$B$2:$EF$1000,MATCH($B92,'[1]Master data'!$A$2:$A$1000,0),MATCH(O$1,'[1]Master data'!$B$1:$EF$1,0)),"")</f>
        <v>2946170</v>
      </c>
      <c r="P92" s="7">
        <f>IFERROR(INDEX('[1]Master data'!$B$2:$EF$1000,MATCH($B92,'[1]Master data'!$A$2:$A$1000,0),MATCH(P$1,'[1]Master data'!$B$1:$EF$1,0)),"")</f>
        <v>95740.865624025915</v>
      </c>
      <c r="Q92" s="30">
        <f>IFERROR(INDEX('[1]Master data'!$B$2:$EF$1000,MATCH($B92,'[1]Master data'!$A$2:$A$1000,0),MATCH(Q$1,'[1]Master data'!$B$1:$EF$1,0)),"")</f>
        <v>3.2821688592398326E-2</v>
      </c>
    </row>
    <row r="93" spans="1:17" x14ac:dyDescent="0.3">
      <c r="A93">
        <f t="shared" si="1"/>
        <v>91</v>
      </c>
      <c r="B93" t="str">
        <f>IF('[1]Master data'!A93="","",'[1]Master data'!A93)</f>
        <v>Mohamed Salah</v>
      </c>
      <c r="C93" t="str">
        <f>IFERROR(INDEX('[1]Master data'!$B$2:$EF$1000,MATCH($B93,'[1]Master data'!$A$2:$A$1000,0),MATCH(C$1,'[1]Master data'!$B$1:$EF$1,0)),"")</f>
        <v>Liverpool</v>
      </c>
      <c r="D93" t="str">
        <f>IFERROR(INDEX('[1]Master data'!$B$2:$EF$1000,MATCH($B93,'[1]Master data'!$A$2:$A$1000,0),MATCH(D$1,'[1]Master data'!$B$1:$EF$1,0)),"")</f>
        <v>Striker</v>
      </c>
      <c r="E93" s="5">
        <f>IFERROR(INDEX('[1]Master data'!$B$2:$EF$1000,MATCH($B93,'[1]Master data'!$A$2:$A$1000,0),MATCH(E$1,'[1]Master data'!$B$1:$EF$1,0)),"")</f>
        <v>10972000</v>
      </c>
      <c r="F93" s="7">
        <f>IFERROR(INDEX('[1]Master data'!$B$2:$EF$1000,MATCH($B93,'[1]Master data'!$A$2:$A$1000,0),MATCH(F$1,'[1]Master data'!$B$1:$EF$1,0)),"")</f>
        <v>237037.04109589048</v>
      </c>
      <c r="G93" s="7">
        <f>IFERROR(INDEX('[1]Master data'!$B$2:$EF$1000,MATCH($B93,'[1]Master data'!$A$2:$A$1000,0),MATCH(G$1,'[1]Master data'!$B$1:$EF$1,0)),"")</f>
        <v>66529.438356164421</v>
      </c>
      <c r="H93" s="7">
        <f>IFERROR(INDEX('[1]Master data'!$B$2:$EF$1000,MATCH($B93,'[1]Master data'!$A$2:$A$1000,0),MATCH(H$1,'[1]Master data'!$B$1:$EF$1,0)),"")</f>
        <v>25506.207191780828</v>
      </c>
      <c r="I93" s="7">
        <f>IFERROR(INDEX('[1]Master data'!$B$2:$EF$1000,MATCH($B93,'[1]Master data'!$A$2:$A$1000,0),MATCH(I$1,'[1]Master data'!$B$1:$EF$1,0)),"")</f>
        <v>-50</v>
      </c>
      <c r="J93" s="7">
        <f>IFERROR(INDEX('[1]Master data'!$B$2:$EF$1000,MATCH($B93,'[1]Master data'!$A$2:$A$1000,0),MATCH(J$1,'[1]Master data'!$B$1:$EF$1,0)),"")</f>
        <v>5475.6335616438382</v>
      </c>
      <c r="K93" s="7">
        <f>IFERROR(INDEX('[1]Master data'!$B$2:$EF$1000,MATCH($B93,'[1]Master data'!$A$2:$A$1000,0),MATCH(K$1,'[1]Master data'!$B$1:$EF$1,0)),"")</f>
        <v>4062.6341981318983</v>
      </c>
      <c r="L93" s="7">
        <f>IFERROR(INDEX('[1]Master data'!$B$2:$EF$1000,MATCH($B93,'[1]Master data'!$A$2:$A$1000,0),MATCH(L$1,'[1]Master data'!$B$1:$EF$1,0)),"")</f>
        <v>338560.95440361148</v>
      </c>
      <c r="M93" s="33">
        <f>IFERROR(INDEX('[1]Master data'!$B$2:$EF$1000,MATCH($B93,'[1]Master data'!$A$2:$A$1000,0),MATCH(M$1,'[1]Master data'!$B$1:$EF$1,0)),"")</f>
        <v>2.0856813197558464E-2</v>
      </c>
      <c r="N93" s="7">
        <f>IFERROR(INDEX('[1]Master data'!$B$2:$EF$1000,MATCH($B93,'[1]Master data'!$A$2:$A$1000,0),MATCH(N$1,'[1]Master data'!$B$1:$EF$1,0)),"")</f>
        <v>109720</v>
      </c>
      <c r="O93" s="7">
        <f>IFERROR(INDEX('[1]Master data'!$B$2:$EF$1000,MATCH($B93,'[1]Master data'!$A$2:$A$1000,0),MATCH(O$1,'[1]Master data'!$B$1:$EF$1,0)),"")</f>
        <v>11081720</v>
      </c>
      <c r="P93" s="7">
        <f>IFERROR(INDEX('[1]Master data'!$B$2:$EF$1000,MATCH($B93,'[1]Master data'!$A$2:$A$1000,0),MATCH(P$1,'[1]Master data'!$B$1:$EF$1,0)),"")</f>
        <v>228840.95440361148</v>
      </c>
      <c r="Q93" s="30">
        <f>IFERROR(INDEX('[1]Master data'!$B$2:$EF$1000,MATCH($B93,'[1]Master data'!$A$2:$A$1000,0),MATCH(Q$1,'[1]Master data'!$B$1:$EF$1,0)),"")</f>
        <v>2.0856813197558464E-2</v>
      </c>
    </row>
    <row r="94" spans="1:17" x14ac:dyDescent="0.3">
      <c r="A94">
        <f t="shared" si="1"/>
        <v>92</v>
      </c>
      <c r="B94" t="str">
        <f>IF('[1]Master data'!A94="","",'[1]Master data'!A94)</f>
        <v>Sergio Reguilon</v>
      </c>
      <c r="C94" t="str">
        <f>IFERROR(INDEX('[1]Master data'!$B$2:$EF$1000,MATCH($B94,'[1]Master data'!$A$2:$A$1000,0),MATCH(C$1,'[1]Master data'!$B$1:$EF$1,0)),"")</f>
        <v>Tottenham</v>
      </c>
      <c r="D94" t="str">
        <f>IFERROR(INDEX('[1]Master data'!$B$2:$EF$1000,MATCH($B94,'[1]Master data'!$A$2:$A$1000,0),MATCH(D$1,'[1]Master data'!$B$1:$EF$1,0)),"")</f>
        <v>Defense</v>
      </c>
      <c r="E94" s="5">
        <f>IFERROR(INDEX('[1]Master data'!$B$2:$EF$1000,MATCH($B94,'[1]Master data'!$A$2:$A$1000,0),MATCH(E$1,'[1]Master data'!$B$1:$EF$1,0)),"")</f>
        <v>4569000</v>
      </c>
      <c r="F94" s="7">
        <f>IFERROR(INDEX('[1]Master data'!$B$2:$EF$1000,MATCH($B94,'[1]Master data'!$A$2:$A$1000,0),MATCH(F$1,'[1]Master data'!$B$1:$EF$1,0)),"")</f>
        <v>104974.33532940815</v>
      </c>
      <c r="G94" s="7">
        <f>IFERROR(INDEX('[1]Master data'!$B$2:$EF$1000,MATCH($B94,'[1]Master data'!$A$2:$A$1000,0),MATCH(G$1,'[1]Master data'!$B$1:$EF$1,0)),"")</f>
        <v>27994.547664962483</v>
      </c>
      <c r="H94" s="7">
        <f>IFERROR(INDEX('[1]Master data'!$B$2:$EF$1000,MATCH($B94,'[1]Master data'!$A$2:$A$1000,0),MATCH(H$1,'[1]Master data'!$B$1:$EF$1,0)),"")</f>
        <v>3461.6099216833782</v>
      </c>
      <c r="I94" s="7">
        <f>IFERROR(INDEX('[1]Master data'!$B$2:$EF$1000,MATCH($B94,'[1]Master data'!$A$2:$A$1000,0),MATCH(I$1,'[1]Master data'!$B$1:$EF$1,0)),"")</f>
        <v>9993.3858873423942</v>
      </c>
      <c r="J94" s="7">
        <f>IFERROR(INDEX('[1]Master data'!$B$2:$EF$1000,MATCH($B94,'[1]Master data'!$A$2:$A$1000,0),MATCH(J$1,'[1]Master data'!$B$1:$EF$1,0)),"")</f>
        <v>2544.83013746292</v>
      </c>
      <c r="K94" s="7">
        <f>IFERROR(INDEX('[1]Master data'!$B$2:$EF$1000,MATCH($B94,'[1]Master data'!$A$2:$A$1000,0),MATCH(K$1,'[1]Master data'!$B$1:$EF$1,0)),"")</f>
        <v>785.43436694923696</v>
      </c>
      <c r="L94" s="7">
        <f>IFERROR(INDEX('[1]Master data'!$B$2:$EF$1000,MATCH($B94,'[1]Master data'!$A$2:$A$1000,0),MATCH(L$1,'[1]Master data'!$B$1:$EF$1,0)),"")</f>
        <v>149754.14330780852</v>
      </c>
      <c r="M94" s="33">
        <f>IFERROR(INDEX('[1]Master data'!$B$2:$EF$1000,MATCH($B94,'[1]Master data'!$A$2:$A$1000,0),MATCH(M$1,'[1]Master data'!$B$1:$EF$1,0)),"")</f>
        <v>2.2776131168266257E-2</v>
      </c>
      <c r="N94" s="7">
        <f>IFERROR(INDEX('[1]Master data'!$B$2:$EF$1000,MATCH($B94,'[1]Master data'!$A$2:$A$1000,0),MATCH(N$1,'[1]Master data'!$B$1:$EF$1,0)),"")</f>
        <v>45690</v>
      </c>
      <c r="O94" s="7">
        <f>IFERROR(INDEX('[1]Master data'!$B$2:$EF$1000,MATCH($B94,'[1]Master data'!$A$2:$A$1000,0),MATCH(O$1,'[1]Master data'!$B$1:$EF$1,0)),"")</f>
        <v>4614690</v>
      </c>
      <c r="P94" s="7">
        <f>IFERROR(INDEX('[1]Master data'!$B$2:$EF$1000,MATCH($B94,'[1]Master data'!$A$2:$A$1000,0),MATCH(P$1,'[1]Master data'!$B$1:$EF$1,0)),"")</f>
        <v>104064.14330780852</v>
      </c>
      <c r="Q94" s="30">
        <f>IFERROR(INDEX('[1]Master data'!$B$2:$EF$1000,MATCH($B94,'[1]Master data'!$A$2:$A$1000,0),MATCH(Q$1,'[1]Master data'!$B$1:$EF$1,0)),"")</f>
        <v>2.2776131168266257E-2</v>
      </c>
    </row>
    <row r="95" spans="1:17" x14ac:dyDescent="0.3">
      <c r="A95">
        <f t="shared" si="1"/>
        <v>93</v>
      </c>
      <c r="B95" t="str">
        <f>IF('[1]Master data'!A95="","",'[1]Master data'!A95)</f>
        <v>Frederic Guilbert</v>
      </c>
      <c r="C95" t="str">
        <f>IFERROR(INDEX('[1]Master data'!$B$2:$EF$1000,MATCH($B95,'[1]Master data'!$A$2:$A$1000,0),MATCH(C$1,'[1]Master data'!$B$1:$EF$1,0)),"")</f>
        <v>Aston Villa</v>
      </c>
      <c r="D95" t="str">
        <f>IFERROR(INDEX('[1]Master data'!$B$2:$EF$1000,MATCH($B95,'[1]Master data'!$A$2:$A$1000,0),MATCH(D$1,'[1]Master data'!$B$1:$EF$1,0)),"")</f>
        <v>Defense</v>
      </c>
      <c r="E95" s="5">
        <f>IFERROR(INDEX('[1]Master data'!$B$2:$EF$1000,MATCH($B95,'[1]Master data'!$A$2:$A$1000,0),MATCH(E$1,'[1]Master data'!$B$1:$EF$1,0)),"")</f>
        <v>1960000</v>
      </c>
      <c r="F95" s="7">
        <f>IFERROR(INDEX('[1]Master data'!$B$2:$EF$1000,MATCH($B95,'[1]Master data'!$A$2:$A$1000,0),MATCH(F$1,'[1]Master data'!$B$1:$EF$1,0)),"")</f>
        <v>-5000</v>
      </c>
      <c r="G95" s="7">
        <f>IFERROR(INDEX('[1]Master data'!$B$2:$EF$1000,MATCH($B95,'[1]Master data'!$A$2:$A$1000,0),MATCH(G$1,'[1]Master data'!$B$1:$EF$1,0)),"")</f>
        <v>0</v>
      </c>
      <c r="H95" s="7">
        <f>IFERROR(INDEX('[1]Master data'!$B$2:$EF$1000,MATCH($B95,'[1]Master data'!$A$2:$A$1000,0),MATCH(H$1,'[1]Master data'!$B$1:$EF$1,0)),"")</f>
        <v>0</v>
      </c>
      <c r="I95" s="7">
        <f>IFERROR(INDEX('[1]Master data'!$B$2:$EF$1000,MATCH($B95,'[1]Master data'!$A$2:$A$1000,0),MATCH(I$1,'[1]Master data'!$B$1:$EF$1,0)),"")</f>
        <v>0</v>
      </c>
      <c r="J95" s="7">
        <f>IFERROR(INDEX('[1]Master data'!$B$2:$EF$1000,MATCH($B95,'[1]Master data'!$A$2:$A$1000,0),MATCH(J$1,'[1]Master data'!$B$1:$EF$1,0)),"")</f>
        <v>0</v>
      </c>
      <c r="K95" s="7">
        <f>IFERROR(INDEX('[1]Master data'!$B$2:$EF$1000,MATCH($B95,'[1]Master data'!$A$2:$A$1000,0),MATCH(K$1,'[1]Master data'!$B$1:$EF$1,0)),"")</f>
        <v>0</v>
      </c>
      <c r="L95" s="7">
        <f>IFERROR(INDEX('[1]Master data'!$B$2:$EF$1000,MATCH($B95,'[1]Master data'!$A$2:$A$1000,0),MATCH(L$1,'[1]Master data'!$B$1:$EF$1,0)),"")</f>
        <v>-5000</v>
      </c>
      <c r="M95" s="33">
        <f>IFERROR(INDEX('[1]Master data'!$B$2:$EF$1000,MATCH($B95,'[1]Master data'!$A$2:$A$1000,0),MATCH(M$1,'[1]Master data'!$B$1:$EF$1,0)),"")</f>
        <v>-1.2551020408163265E-2</v>
      </c>
      <c r="N95" s="7">
        <f>IFERROR(INDEX('[1]Master data'!$B$2:$EF$1000,MATCH($B95,'[1]Master data'!$A$2:$A$1000,0),MATCH(N$1,'[1]Master data'!$B$1:$EF$1,0)),"")</f>
        <v>19600</v>
      </c>
      <c r="O95" s="7">
        <f>IFERROR(INDEX('[1]Master data'!$B$2:$EF$1000,MATCH($B95,'[1]Master data'!$A$2:$A$1000,0),MATCH(O$1,'[1]Master data'!$B$1:$EF$1,0)),"")</f>
        <v>1979600</v>
      </c>
      <c r="P95" s="7">
        <f>IFERROR(INDEX('[1]Master data'!$B$2:$EF$1000,MATCH($B95,'[1]Master data'!$A$2:$A$1000,0),MATCH(P$1,'[1]Master data'!$B$1:$EF$1,0)),"")</f>
        <v>-24600</v>
      </c>
      <c r="Q95" s="30">
        <f>IFERROR(INDEX('[1]Master data'!$B$2:$EF$1000,MATCH($B95,'[1]Master data'!$A$2:$A$1000,0),MATCH(Q$1,'[1]Master data'!$B$1:$EF$1,0)),"")</f>
        <v>-1.2551020408163265E-2</v>
      </c>
    </row>
    <row r="96" spans="1:17" x14ac:dyDescent="0.3">
      <c r="A96">
        <f t="shared" si="1"/>
        <v>94</v>
      </c>
      <c r="B96" t="str">
        <f>IF('[1]Master data'!A96="","",'[1]Master data'!A96)</f>
        <v>Fabio Silva</v>
      </c>
      <c r="C96" t="str">
        <f>IFERROR(INDEX('[1]Master data'!$B$2:$EF$1000,MATCH($B96,'[1]Master data'!$A$2:$A$1000,0),MATCH(C$1,'[1]Master data'!$B$1:$EF$1,0)),"")</f>
        <v>Wolverhampton</v>
      </c>
      <c r="D96" t="str">
        <f>IFERROR(INDEX('[1]Master data'!$B$2:$EF$1000,MATCH($B96,'[1]Master data'!$A$2:$A$1000,0),MATCH(D$1,'[1]Master data'!$B$1:$EF$1,0)),"")</f>
        <v>Striker</v>
      </c>
      <c r="E96" s="5">
        <f>IFERROR(INDEX('[1]Master data'!$B$2:$EF$1000,MATCH($B96,'[1]Master data'!$A$2:$A$1000,0),MATCH(E$1,'[1]Master data'!$B$1:$EF$1,0)),"")</f>
        <v>3159000</v>
      </c>
      <c r="F96" s="7">
        <f>IFERROR(INDEX('[1]Master data'!$B$2:$EF$1000,MATCH($B96,'[1]Master data'!$A$2:$A$1000,0),MATCH(F$1,'[1]Master data'!$B$1:$EF$1,0)),"")</f>
        <v>-5000</v>
      </c>
      <c r="G96" s="7">
        <f>IFERROR(INDEX('[1]Master data'!$B$2:$EF$1000,MATCH($B96,'[1]Master data'!$A$2:$A$1000,0),MATCH(G$1,'[1]Master data'!$B$1:$EF$1,0)),"")</f>
        <v>0</v>
      </c>
      <c r="H96" s="7">
        <f>IFERROR(INDEX('[1]Master data'!$B$2:$EF$1000,MATCH($B96,'[1]Master data'!$A$2:$A$1000,0),MATCH(H$1,'[1]Master data'!$B$1:$EF$1,0)),"")</f>
        <v>0</v>
      </c>
      <c r="I96" s="7">
        <f>IFERROR(INDEX('[1]Master data'!$B$2:$EF$1000,MATCH($B96,'[1]Master data'!$A$2:$A$1000,0),MATCH(I$1,'[1]Master data'!$B$1:$EF$1,0)),"")</f>
        <v>0</v>
      </c>
      <c r="J96" s="7">
        <f>IFERROR(INDEX('[1]Master data'!$B$2:$EF$1000,MATCH($B96,'[1]Master data'!$A$2:$A$1000,0),MATCH(J$1,'[1]Master data'!$B$1:$EF$1,0)),"")</f>
        <v>0</v>
      </c>
      <c r="K96" s="7">
        <f>IFERROR(INDEX('[1]Master data'!$B$2:$EF$1000,MATCH($B96,'[1]Master data'!$A$2:$A$1000,0),MATCH(K$1,'[1]Master data'!$B$1:$EF$1,0)),"")</f>
        <v>0</v>
      </c>
      <c r="L96" s="7">
        <f>IFERROR(INDEX('[1]Master data'!$B$2:$EF$1000,MATCH($B96,'[1]Master data'!$A$2:$A$1000,0),MATCH(L$1,'[1]Master data'!$B$1:$EF$1,0)),"")</f>
        <v>-5000</v>
      </c>
      <c r="M96" s="33">
        <f>IFERROR(INDEX('[1]Master data'!$B$2:$EF$1000,MATCH($B96,'[1]Master data'!$A$2:$A$1000,0),MATCH(M$1,'[1]Master data'!$B$1:$EF$1,0)),"")</f>
        <v>-1.1582779360557138E-2</v>
      </c>
      <c r="N96" s="7">
        <f>IFERROR(INDEX('[1]Master data'!$B$2:$EF$1000,MATCH($B96,'[1]Master data'!$A$2:$A$1000,0),MATCH(N$1,'[1]Master data'!$B$1:$EF$1,0)),"")</f>
        <v>31590</v>
      </c>
      <c r="O96" s="7">
        <f>IFERROR(INDEX('[1]Master data'!$B$2:$EF$1000,MATCH($B96,'[1]Master data'!$A$2:$A$1000,0),MATCH(O$1,'[1]Master data'!$B$1:$EF$1,0)),"")</f>
        <v>3190590</v>
      </c>
      <c r="P96" s="7">
        <f>IFERROR(INDEX('[1]Master data'!$B$2:$EF$1000,MATCH($B96,'[1]Master data'!$A$2:$A$1000,0),MATCH(P$1,'[1]Master data'!$B$1:$EF$1,0)),"")</f>
        <v>-36590</v>
      </c>
      <c r="Q96" s="30">
        <f>IFERROR(INDEX('[1]Master data'!$B$2:$EF$1000,MATCH($B96,'[1]Master data'!$A$2:$A$1000,0),MATCH(Q$1,'[1]Master data'!$B$1:$EF$1,0)),"")</f>
        <v>-1.1582779360557138E-2</v>
      </c>
    </row>
    <row r="97" spans="1:17" x14ac:dyDescent="0.3">
      <c r="A97">
        <f t="shared" si="1"/>
        <v>95</v>
      </c>
      <c r="B97" t="str">
        <f>IF('[1]Master data'!A97="","",'[1]Master data'!A97)</f>
        <v>Bernd Leno</v>
      </c>
      <c r="C97" t="str">
        <f>IFERROR(INDEX('[1]Master data'!$B$2:$EF$1000,MATCH($B97,'[1]Master data'!$A$2:$A$1000,0),MATCH(C$1,'[1]Master data'!$B$1:$EF$1,0)),"")</f>
        <v>Arsenal</v>
      </c>
      <c r="D97" t="str">
        <f>IFERROR(INDEX('[1]Master data'!$B$2:$EF$1000,MATCH($B97,'[1]Master data'!$A$2:$A$1000,0),MATCH(D$1,'[1]Master data'!$B$1:$EF$1,0)),"")</f>
        <v>Goalkeeper</v>
      </c>
      <c r="E97" s="5">
        <f>IFERROR(INDEX('[1]Master data'!$B$2:$EF$1000,MATCH($B97,'[1]Master data'!$A$2:$A$1000,0),MATCH(E$1,'[1]Master data'!$B$1:$EF$1,0)),"")</f>
        <v>4931000</v>
      </c>
      <c r="F97" s="7">
        <f>IFERROR(INDEX('[1]Master data'!$B$2:$EF$1000,MATCH($B97,'[1]Master data'!$A$2:$A$1000,0),MATCH(F$1,'[1]Master data'!$B$1:$EF$1,0)),"")</f>
        <v>41804.391479481739</v>
      </c>
      <c r="G97" s="7">
        <f>IFERROR(INDEX('[1]Master data'!$B$2:$EF$1000,MATCH($B97,'[1]Master data'!$A$2:$A$1000,0),MATCH(G$1,'[1]Master data'!$B$1:$EF$1,0)),"")</f>
        <v>26105.254963197134</v>
      </c>
      <c r="H97" s="7">
        <f>IFERROR(INDEX('[1]Master data'!$B$2:$EF$1000,MATCH($B97,'[1]Master data'!$A$2:$A$1000,0),MATCH(H$1,'[1]Master data'!$B$1:$EF$1,0)),"")</f>
        <v>12510.510583510453</v>
      </c>
      <c r="I97" s="7">
        <f>IFERROR(INDEX('[1]Master data'!$B$2:$EF$1000,MATCH($B97,'[1]Master data'!$A$2:$A$1000,0),MATCH(I$1,'[1]Master data'!$B$1:$EF$1,0)),"")</f>
        <v>5277.2455234619829</v>
      </c>
      <c r="J97" s="7">
        <f>IFERROR(INDEX('[1]Master data'!$B$2:$EF$1000,MATCH($B97,'[1]Master data'!$A$2:$A$1000,0),MATCH(J$1,'[1]Master data'!$B$1:$EF$1,0)),"")</f>
        <v>2300.5563120144543</v>
      </c>
      <c r="K97" s="7">
        <f>IFERROR(INDEX('[1]Master data'!$B$2:$EF$1000,MATCH($B97,'[1]Master data'!$A$2:$A$1000,0),MATCH(K$1,'[1]Master data'!$B$1:$EF$1,0)),"")</f>
        <v>1436.6027095782651</v>
      </c>
      <c r="L97" s="7">
        <f>IFERROR(INDEX('[1]Master data'!$B$2:$EF$1000,MATCH($B97,'[1]Master data'!$A$2:$A$1000,0),MATCH(L$1,'[1]Master data'!$B$1:$EF$1,0)),"")</f>
        <v>89434.561571244019</v>
      </c>
      <c r="M97" s="33">
        <f>IFERROR(INDEX('[1]Master data'!$B$2:$EF$1000,MATCH($B97,'[1]Master data'!$A$2:$A$1000,0),MATCH(M$1,'[1]Master data'!$B$1:$EF$1,0)),"")</f>
        <v>8.137205753649162E-3</v>
      </c>
      <c r="N97" s="7">
        <f>IFERROR(INDEX('[1]Master data'!$B$2:$EF$1000,MATCH($B97,'[1]Master data'!$A$2:$A$1000,0),MATCH(N$1,'[1]Master data'!$B$1:$EF$1,0)),"")</f>
        <v>49310</v>
      </c>
      <c r="O97" s="7">
        <f>IFERROR(INDEX('[1]Master data'!$B$2:$EF$1000,MATCH($B97,'[1]Master data'!$A$2:$A$1000,0),MATCH(O$1,'[1]Master data'!$B$1:$EF$1,0)),"")</f>
        <v>4980310</v>
      </c>
      <c r="P97" s="7">
        <f>IFERROR(INDEX('[1]Master data'!$B$2:$EF$1000,MATCH($B97,'[1]Master data'!$A$2:$A$1000,0),MATCH(P$1,'[1]Master data'!$B$1:$EF$1,0)),"")</f>
        <v>40124.561571244019</v>
      </c>
      <c r="Q97" s="30">
        <f>IFERROR(INDEX('[1]Master data'!$B$2:$EF$1000,MATCH($B97,'[1]Master data'!$A$2:$A$1000,0),MATCH(Q$1,'[1]Master data'!$B$1:$EF$1,0)),"")</f>
        <v>8.137205753649162E-3</v>
      </c>
    </row>
    <row r="98" spans="1:17" x14ac:dyDescent="0.3">
      <c r="A98">
        <f t="shared" si="1"/>
        <v>96</v>
      </c>
      <c r="B98" t="str">
        <f>IF('[1]Master data'!A98="","",'[1]Master data'!A98)</f>
        <v>Marc Albrighton</v>
      </c>
      <c r="C98" t="str">
        <f>IFERROR(INDEX('[1]Master data'!$B$2:$EF$1000,MATCH($B98,'[1]Master data'!$A$2:$A$1000,0),MATCH(C$1,'[1]Master data'!$B$1:$EF$1,0)),"")</f>
        <v>Leicester City</v>
      </c>
      <c r="D98" t="str">
        <f>IFERROR(INDEX('[1]Master data'!$B$2:$EF$1000,MATCH($B98,'[1]Master data'!$A$2:$A$1000,0),MATCH(D$1,'[1]Master data'!$B$1:$EF$1,0)),"")</f>
        <v>Midfield</v>
      </c>
      <c r="E98" s="5">
        <f>IFERROR(INDEX('[1]Master data'!$B$2:$EF$1000,MATCH($B98,'[1]Master data'!$A$2:$A$1000,0),MATCH(E$1,'[1]Master data'!$B$1:$EF$1,0)),"")</f>
        <v>3735000</v>
      </c>
      <c r="F98" s="7">
        <f>IFERROR(INDEX('[1]Master data'!$B$2:$EF$1000,MATCH($B98,'[1]Master data'!$A$2:$A$1000,0),MATCH(F$1,'[1]Master data'!$B$1:$EF$1,0)),"")</f>
        <v>51938.717607973434</v>
      </c>
      <c r="G98" s="7">
        <f>IFERROR(INDEX('[1]Master data'!$B$2:$EF$1000,MATCH($B98,'[1]Master data'!$A$2:$A$1000,0),MATCH(G$1,'[1]Master data'!$B$1:$EF$1,0)),"")</f>
        <v>5105.1420265780762</v>
      </c>
      <c r="H98" s="7">
        <f>IFERROR(INDEX('[1]Master data'!$B$2:$EF$1000,MATCH($B98,'[1]Master data'!$A$2:$A$1000,0),MATCH(H$1,'[1]Master data'!$B$1:$EF$1,0)),"")</f>
        <v>8644.9053156146183</v>
      </c>
      <c r="I98" s="7">
        <f>IFERROR(INDEX('[1]Master data'!$B$2:$EF$1000,MATCH($B98,'[1]Master data'!$A$2:$A$1000,0),MATCH(I$1,'[1]Master data'!$B$1:$EF$1,0)),"")</f>
        <v>-350.00000000000006</v>
      </c>
      <c r="J98" s="7">
        <f>IFERROR(INDEX('[1]Master data'!$B$2:$EF$1000,MATCH($B98,'[1]Master data'!$A$2:$A$1000,0),MATCH(J$1,'[1]Master data'!$B$1:$EF$1,0)),"")</f>
        <v>-552.88122923588037</v>
      </c>
      <c r="K98" s="7">
        <f>IFERROR(INDEX('[1]Master data'!$B$2:$EF$1000,MATCH($B98,'[1]Master data'!$A$2:$A$1000,0),MATCH(K$1,'[1]Master data'!$B$1:$EF$1,0)),"")</f>
        <v>518.88440588746118</v>
      </c>
      <c r="L98" s="7">
        <f>IFERROR(INDEX('[1]Master data'!$B$2:$EF$1000,MATCH($B98,'[1]Master data'!$A$2:$A$1000,0),MATCH(L$1,'[1]Master data'!$B$1:$EF$1,0)),"")</f>
        <v>65304.768126817718</v>
      </c>
      <c r="M98" s="33">
        <f>IFERROR(INDEX('[1]Master data'!$B$2:$EF$1000,MATCH($B98,'[1]Master data'!$A$2:$A$1000,0),MATCH(M$1,'[1]Master data'!$B$1:$EF$1,0)),"")</f>
        <v>7.4845430058414243E-3</v>
      </c>
      <c r="N98" s="7">
        <f>IFERROR(INDEX('[1]Master data'!$B$2:$EF$1000,MATCH($B98,'[1]Master data'!$A$2:$A$1000,0),MATCH(N$1,'[1]Master data'!$B$1:$EF$1,0)),"")</f>
        <v>37350</v>
      </c>
      <c r="O98" s="7">
        <f>IFERROR(INDEX('[1]Master data'!$B$2:$EF$1000,MATCH($B98,'[1]Master data'!$A$2:$A$1000,0),MATCH(O$1,'[1]Master data'!$B$1:$EF$1,0)),"")</f>
        <v>3772350</v>
      </c>
      <c r="P98" s="7">
        <f>IFERROR(INDEX('[1]Master data'!$B$2:$EF$1000,MATCH($B98,'[1]Master data'!$A$2:$A$1000,0),MATCH(P$1,'[1]Master data'!$B$1:$EF$1,0)),"")</f>
        <v>27954.768126817718</v>
      </c>
      <c r="Q98" s="30">
        <f>IFERROR(INDEX('[1]Master data'!$B$2:$EF$1000,MATCH($B98,'[1]Master data'!$A$2:$A$1000,0),MATCH(Q$1,'[1]Master data'!$B$1:$EF$1,0)),"")</f>
        <v>7.4845430058414243E-3</v>
      </c>
    </row>
    <row r="99" spans="1:17" x14ac:dyDescent="0.3">
      <c r="A99">
        <f t="shared" si="1"/>
        <v>97</v>
      </c>
      <c r="B99" t="str">
        <f>IF('[1]Master data'!A99="","",'[1]Master data'!A99)</f>
        <v>Ezri Konsa Ngoyo</v>
      </c>
      <c r="C99" t="str">
        <f>IFERROR(INDEX('[1]Master data'!$B$2:$EF$1000,MATCH($B99,'[1]Master data'!$A$2:$A$1000,0),MATCH(C$1,'[1]Master data'!$B$1:$EF$1,0)),"")</f>
        <v>Aston Villa</v>
      </c>
      <c r="D99" t="str">
        <f>IFERROR(INDEX('[1]Master data'!$B$2:$EF$1000,MATCH($B99,'[1]Master data'!$A$2:$A$1000,0),MATCH(D$1,'[1]Master data'!$B$1:$EF$1,0)),"")</f>
        <v>Defense</v>
      </c>
      <c r="E99" s="5">
        <f>IFERROR(INDEX('[1]Master data'!$B$2:$EF$1000,MATCH($B99,'[1]Master data'!$A$2:$A$1000,0),MATCH(E$1,'[1]Master data'!$B$1:$EF$1,0)),"")</f>
        <v>4246000</v>
      </c>
      <c r="F99" s="7">
        <f>IFERROR(INDEX('[1]Master data'!$B$2:$EF$1000,MATCH($B99,'[1]Master data'!$A$2:$A$1000,0),MATCH(F$1,'[1]Master data'!$B$1:$EF$1,0)),"")</f>
        <v>-5000</v>
      </c>
      <c r="G99" s="7">
        <f>IFERROR(INDEX('[1]Master data'!$B$2:$EF$1000,MATCH($B99,'[1]Master data'!$A$2:$A$1000,0),MATCH(G$1,'[1]Master data'!$B$1:$EF$1,0)),"")</f>
        <v>0</v>
      </c>
      <c r="H99" s="7">
        <f>IFERROR(INDEX('[1]Master data'!$B$2:$EF$1000,MATCH($B99,'[1]Master data'!$A$2:$A$1000,0),MATCH(H$1,'[1]Master data'!$B$1:$EF$1,0)),"")</f>
        <v>0</v>
      </c>
      <c r="I99" s="7">
        <f>IFERROR(INDEX('[1]Master data'!$B$2:$EF$1000,MATCH($B99,'[1]Master data'!$A$2:$A$1000,0),MATCH(I$1,'[1]Master data'!$B$1:$EF$1,0)),"")</f>
        <v>0</v>
      </c>
      <c r="J99" s="7">
        <f>IFERROR(INDEX('[1]Master data'!$B$2:$EF$1000,MATCH($B99,'[1]Master data'!$A$2:$A$1000,0),MATCH(J$1,'[1]Master data'!$B$1:$EF$1,0)),"")</f>
        <v>0</v>
      </c>
      <c r="K99" s="7">
        <f>IFERROR(INDEX('[1]Master data'!$B$2:$EF$1000,MATCH($B99,'[1]Master data'!$A$2:$A$1000,0),MATCH(K$1,'[1]Master data'!$B$1:$EF$1,0)),"")</f>
        <v>0</v>
      </c>
      <c r="L99" s="7">
        <f>IFERROR(INDEX('[1]Master data'!$B$2:$EF$1000,MATCH($B99,'[1]Master data'!$A$2:$A$1000,0),MATCH(L$1,'[1]Master data'!$B$1:$EF$1,0)),"")</f>
        <v>-5000</v>
      </c>
      <c r="M99" s="33">
        <f>IFERROR(INDEX('[1]Master data'!$B$2:$EF$1000,MATCH($B99,'[1]Master data'!$A$2:$A$1000,0),MATCH(M$1,'[1]Master data'!$B$1:$EF$1,0)),"")</f>
        <v>-1.1177578897786151E-2</v>
      </c>
      <c r="N99" s="7">
        <f>IFERROR(INDEX('[1]Master data'!$B$2:$EF$1000,MATCH($B99,'[1]Master data'!$A$2:$A$1000,0),MATCH(N$1,'[1]Master data'!$B$1:$EF$1,0)),"")</f>
        <v>42460</v>
      </c>
      <c r="O99" s="7">
        <f>IFERROR(INDEX('[1]Master data'!$B$2:$EF$1000,MATCH($B99,'[1]Master data'!$A$2:$A$1000,0),MATCH(O$1,'[1]Master data'!$B$1:$EF$1,0)),"")</f>
        <v>4288460</v>
      </c>
      <c r="P99" s="7">
        <f>IFERROR(INDEX('[1]Master data'!$B$2:$EF$1000,MATCH($B99,'[1]Master data'!$A$2:$A$1000,0),MATCH(P$1,'[1]Master data'!$B$1:$EF$1,0)),"")</f>
        <v>-47460</v>
      </c>
      <c r="Q99" s="30">
        <f>IFERROR(INDEX('[1]Master data'!$B$2:$EF$1000,MATCH($B99,'[1]Master data'!$A$2:$A$1000,0),MATCH(Q$1,'[1]Master data'!$B$1:$EF$1,0)),"")</f>
        <v>-1.1177578897786151E-2</v>
      </c>
    </row>
    <row r="100" spans="1:17" x14ac:dyDescent="0.3">
      <c r="A100">
        <f t="shared" si="1"/>
        <v>98</v>
      </c>
      <c r="B100" t="str">
        <f>IF('[1]Master data'!A100="","",'[1]Master data'!A100)</f>
        <v>Ollie Watkins</v>
      </c>
      <c r="C100" t="str">
        <f>IFERROR(INDEX('[1]Master data'!$B$2:$EF$1000,MATCH($B100,'[1]Master data'!$A$2:$A$1000,0),MATCH(C$1,'[1]Master data'!$B$1:$EF$1,0)),"")</f>
        <v>Aston Villa</v>
      </c>
      <c r="D100" t="str">
        <f>IFERROR(INDEX('[1]Master data'!$B$2:$EF$1000,MATCH($B100,'[1]Master data'!$A$2:$A$1000,0),MATCH(D$1,'[1]Master data'!$B$1:$EF$1,0)),"")</f>
        <v>Striker</v>
      </c>
      <c r="E100" s="5">
        <f>IFERROR(INDEX('[1]Master data'!$B$2:$EF$1000,MATCH($B100,'[1]Master data'!$A$2:$A$1000,0),MATCH(E$1,'[1]Master data'!$B$1:$EF$1,0)),"")</f>
        <v>6106000</v>
      </c>
      <c r="F100" s="7">
        <f>IFERROR(INDEX('[1]Master data'!$B$2:$EF$1000,MATCH($B100,'[1]Master data'!$A$2:$A$1000,0),MATCH(F$1,'[1]Master data'!$B$1:$EF$1,0)),"")</f>
        <v>134354.32918149472</v>
      </c>
      <c r="G100" s="7">
        <f>IFERROR(INDEX('[1]Master data'!$B$2:$EF$1000,MATCH($B100,'[1]Master data'!$A$2:$A$1000,0),MATCH(G$1,'[1]Master data'!$B$1:$EF$1,0)),"")</f>
        <v>30768.046263345204</v>
      </c>
      <c r="H100" s="7">
        <f>IFERROR(INDEX('[1]Master data'!$B$2:$EF$1000,MATCH($B100,'[1]Master data'!$A$2:$A$1000,0),MATCH(H$1,'[1]Master data'!$B$1:$EF$1,0)),"")</f>
        <v>15879.797153024916</v>
      </c>
      <c r="I100" s="7">
        <f>IFERROR(INDEX('[1]Master data'!$B$2:$EF$1000,MATCH($B100,'[1]Master data'!$A$2:$A$1000,0),MATCH(I$1,'[1]Master data'!$B$1:$EF$1,0)),"")</f>
        <v>6862.4208185053394</v>
      </c>
      <c r="J100" s="7">
        <f>IFERROR(INDEX('[1]Master data'!$B$2:$EF$1000,MATCH($B100,'[1]Master data'!$A$2:$A$1000,0),MATCH(J$1,'[1]Master data'!$B$1:$EF$1,0)),"")</f>
        <v>4300.9835409252682</v>
      </c>
      <c r="K100" s="7">
        <f>IFERROR(INDEX('[1]Master data'!$B$2:$EF$1000,MATCH($B100,'[1]Master data'!$A$2:$A$1000,0),MATCH(K$1,'[1]Master data'!$B$1:$EF$1,0)),"")</f>
        <v>1023.2330707889278</v>
      </c>
      <c r="L100" s="7">
        <f>IFERROR(INDEX('[1]Master data'!$B$2:$EF$1000,MATCH($B100,'[1]Master data'!$A$2:$A$1000,0),MATCH(L$1,'[1]Master data'!$B$1:$EF$1,0)),"")</f>
        <v>193188.81002808435</v>
      </c>
      <c r="M100" s="33">
        <f>IFERROR(INDEX('[1]Master data'!$B$2:$EF$1000,MATCH($B100,'[1]Master data'!$A$2:$A$1000,0),MATCH(M$1,'[1]Master data'!$B$1:$EF$1,0)),"")</f>
        <v>2.1639176224710833E-2</v>
      </c>
      <c r="N100" s="7">
        <f>IFERROR(INDEX('[1]Master data'!$B$2:$EF$1000,MATCH($B100,'[1]Master data'!$A$2:$A$1000,0),MATCH(N$1,'[1]Master data'!$B$1:$EF$1,0)),"")</f>
        <v>61060</v>
      </c>
      <c r="O100" s="7">
        <f>IFERROR(INDEX('[1]Master data'!$B$2:$EF$1000,MATCH($B100,'[1]Master data'!$A$2:$A$1000,0),MATCH(O$1,'[1]Master data'!$B$1:$EF$1,0)),"")</f>
        <v>6167060</v>
      </c>
      <c r="P100" s="7">
        <f>IFERROR(INDEX('[1]Master data'!$B$2:$EF$1000,MATCH($B100,'[1]Master data'!$A$2:$A$1000,0),MATCH(P$1,'[1]Master data'!$B$1:$EF$1,0)),"")</f>
        <v>132128.81002808435</v>
      </c>
      <c r="Q100" s="30">
        <f>IFERROR(INDEX('[1]Master data'!$B$2:$EF$1000,MATCH($B100,'[1]Master data'!$A$2:$A$1000,0),MATCH(Q$1,'[1]Master data'!$B$1:$EF$1,0)),"")</f>
        <v>2.1639176224710833E-2</v>
      </c>
    </row>
    <row r="101" spans="1:17" x14ac:dyDescent="0.3">
      <c r="A101">
        <f t="shared" si="1"/>
        <v>99</v>
      </c>
      <c r="B101" t="str">
        <f>IF('[1]Master data'!A101="","",'[1]Master data'!A101)</f>
        <v>Danny Ings</v>
      </c>
      <c r="C101" t="str">
        <f>IFERROR(INDEX('[1]Master data'!$B$2:$EF$1000,MATCH($B101,'[1]Master data'!$A$2:$A$1000,0),MATCH(C$1,'[1]Master data'!$B$1:$EF$1,0)),"")</f>
        <v>Southampton</v>
      </c>
      <c r="D101" t="str">
        <f>IFERROR(INDEX('[1]Master data'!$B$2:$EF$1000,MATCH($B101,'[1]Master data'!$A$2:$A$1000,0),MATCH(D$1,'[1]Master data'!$B$1:$EF$1,0)),"")</f>
        <v>Striker</v>
      </c>
      <c r="E101" s="5">
        <f>IFERROR(INDEX('[1]Master data'!$B$2:$EF$1000,MATCH($B101,'[1]Master data'!$A$2:$A$1000,0),MATCH(E$1,'[1]Master data'!$B$1:$EF$1,0)),"")</f>
        <v>6993000</v>
      </c>
      <c r="F101" s="7">
        <f>IFERROR(INDEX('[1]Master data'!$B$2:$EF$1000,MATCH($B101,'[1]Master data'!$A$2:$A$1000,0),MATCH(F$1,'[1]Master data'!$B$1:$EF$1,0)),"")</f>
        <v>46809.706896551717</v>
      </c>
      <c r="G101" s="7">
        <f>IFERROR(INDEX('[1]Master data'!$B$2:$EF$1000,MATCH($B101,'[1]Master data'!$A$2:$A$1000,0),MATCH(G$1,'[1]Master data'!$B$1:$EF$1,0)),"")</f>
        <v>16983.008620689652</v>
      </c>
      <c r="H101" s="7">
        <f>IFERROR(INDEX('[1]Master data'!$B$2:$EF$1000,MATCH($B101,'[1]Master data'!$A$2:$A$1000,0),MATCH(H$1,'[1]Master data'!$B$1:$EF$1,0)),"")</f>
        <v>12964.021551724136</v>
      </c>
      <c r="I101" s="7">
        <f>IFERROR(INDEX('[1]Master data'!$B$2:$EF$1000,MATCH($B101,'[1]Master data'!$A$2:$A$1000,0),MATCH(I$1,'[1]Master data'!$B$1:$EF$1,0)),"")</f>
        <v>4256.81896551724</v>
      </c>
      <c r="J101" s="7">
        <f>IFERROR(INDEX('[1]Master data'!$B$2:$EF$1000,MATCH($B101,'[1]Master data'!$A$2:$A$1000,0),MATCH(J$1,'[1]Master data'!$B$1:$EF$1,0)),"")</f>
        <v>4044.7586206896549</v>
      </c>
      <c r="K101" s="7">
        <f>IFERROR(INDEX('[1]Master data'!$B$2:$EF$1000,MATCH($B101,'[1]Master data'!$A$2:$A$1000,0),MATCH(K$1,'[1]Master data'!$B$1:$EF$1,0)),"")</f>
        <v>1906.8434967352041</v>
      </c>
      <c r="L101" s="7">
        <f>IFERROR(INDEX('[1]Master data'!$B$2:$EF$1000,MATCH($B101,'[1]Master data'!$A$2:$A$1000,0),MATCH(L$1,'[1]Master data'!$B$1:$EF$1,0)),"")</f>
        <v>86965.158151907614</v>
      </c>
      <c r="M101" s="33">
        <f>IFERROR(INDEX('[1]Master data'!$B$2:$EF$1000,MATCH($B101,'[1]Master data'!$A$2:$A$1000,0),MATCH(M$1,'[1]Master data'!$B$1:$EF$1,0)),"")</f>
        <v>2.4360300517528403E-3</v>
      </c>
      <c r="N101" s="7">
        <f>IFERROR(INDEX('[1]Master data'!$B$2:$EF$1000,MATCH($B101,'[1]Master data'!$A$2:$A$1000,0),MATCH(N$1,'[1]Master data'!$B$1:$EF$1,0)),"")</f>
        <v>69930</v>
      </c>
      <c r="O101" s="7">
        <f>IFERROR(INDEX('[1]Master data'!$B$2:$EF$1000,MATCH($B101,'[1]Master data'!$A$2:$A$1000,0),MATCH(O$1,'[1]Master data'!$B$1:$EF$1,0)),"")</f>
        <v>7062930</v>
      </c>
      <c r="P101" s="7">
        <f>IFERROR(INDEX('[1]Master data'!$B$2:$EF$1000,MATCH($B101,'[1]Master data'!$A$2:$A$1000,0),MATCH(P$1,'[1]Master data'!$B$1:$EF$1,0)),"")</f>
        <v>17035.158151907614</v>
      </c>
      <c r="Q101" s="30">
        <f>IFERROR(INDEX('[1]Master data'!$B$2:$EF$1000,MATCH($B101,'[1]Master data'!$A$2:$A$1000,0),MATCH(Q$1,'[1]Master data'!$B$1:$EF$1,0)),"")</f>
        <v>2.4360300517528403E-3</v>
      </c>
    </row>
    <row r="102" spans="1:17" x14ac:dyDescent="0.3">
      <c r="A102">
        <f t="shared" si="1"/>
        <v>100</v>
      </c>
      <c r="B102" t="str">
        <f>IF('[1]Master data'!A102="","",'[1]Master data'!A102)</f>
        <v>Ibrahima Diallo</v>
      </c>
      <c r="C102" t="str">
        <f>IFERROR(INDEX('[1]Master data'!$B$2:$EF$1000,MATCH($B102,'[1]Master data'!$A$2:$A$1000,0),MATCH(C$1,'[1]Master data'!$B$1:$EF$1,0)),"")</f>
        <v>Southampton</v>
      </c>
      <c r="D102" t="str">
        <f>IFERROR(INDEX('[1]Master data'!$B$2:$EF$1000,MATCH($B102,'[1]Master data'!$A$2:$A$1000,0),MATCH(D$1,'[1]Master data'!$B$1:$EF$1,0)),"")</f>
        <v>Midfield</v>
      </c>
      <c r="E102" s="5">
        <f>IFERROR(INDEX('[1]Master data'!$B$2:$EF$1000,MATCH($B102,'[1]Master data'!$A$2:$A$1000,0),MATCH(E$1,'[1]Master data'!$B$1:$EF$1,0)),"")</f>
        <v>2381000</v>
      </c>
      <c r="F102" s="7">
        <f>IFERROR(INDEX('[1]Master data'!$B$2:$EF$1000,MATCH($B102,'[1]Master data'!$A$2:$A$1000,0),MATCH(F$1,'[1]Master data'!$B$1:$EF$1,0)),"")</f>
        <v>-5000</v>
      </c>
      <c r="G102" s="7">
        <f>IFERROR(INDEX('[1]Master data'!$B$2:$EF$1000,MATCH($B102,'[1]Master data'!$A$2:$A$1000,0),MATCH(G$1,'[1]Master data'!$B$1:$EF$1,0)),"")</f>
        <v>0</v>
      </c>
      <c r="H102" s="7">
        <f>IFERROR(INDEX('[1]Master data'!$B$2:$EF$1000,MATCH($B102,'[1]Master data'!$A$2:$A$1000,0),MATCH(H$1,'[1]Master data'!$B$1:$EF$1,0)),"")</f>
        <v>0</v>
      </c>
      <c r="I102" s="7">
        <f>IFERROR(INDEX('[1]Master data'!$B$2:$EF$1000,MATCH($B102,'[1]Master data'!$A$2:$A$1000,0),MATCH(I$1,'[1]Master data'!$B$1:$EF$1,0)),"")</f>
        <v>0</v>
      </c>
      <c r="J102" s="7">
        <f>IFERROR(INDEX('[1]Master data'!$B$2:$EF$1000,MATCH($B102,'[1]Master data'!$A$2:$A$1000,0),MATCH(J$1,'[1]Master data'!$B$1:$EF$1,0)),"")</f>
        <v>0</v>
      </c>
      <c r="K102" s="7">
        <f>IFERROR(INDEX('[1]Master data'!$B$2:$EF$1000,MATCH($B102,'[1]Master data'!$A$2:$A$1000,0),MATCH(K$1,'[1]Master data'!$B$1:$EF$1,0)),"")</f>
        <v>0</v>
      </c>
      <c r="L102" s="7">
        <f>IFERROR(INDEX('[1]Master data'!$B$2:$EF$1000,MATCH($B102,'[1]Master data'!$A$2:$A$1000,0),MATCH(L$1,'[1]Master data'!$B$1:$EF$1,0)),"")</f>
        <v>-5000</v>
      </c>
      <c r="M102" s="33">
        <f>IFERROR(INDEX('[1]Master data'!$B$2:$EF$1000,MATCH($B102,'[1]Master data'!$A$2:$A$1000,0),MATCH(M$1,'[1]Master data'!$B$1:$EF$1,0)),"")</f>
        <v>-1.2099958000839984E-2</v>
      </c>
      <c r="N102" s="7">
        <f>IFERROR(INDEX('[1]Master data'!$B$2:$EF$1000,MATCH($B102,'[1]Master data'!$A$2:$A$1000,0),MATCH(N$1,'[1]Master data'!$B$1:$EF$1,0)),"")</f>
        <v>23810</v>
      </c>
      <c r="O102" s="7">
        <f>IFERROR(INDEX('[1]Master data'!$B$2:$EF$1000,MATCH($B102,'[1]Master data'!$A$2:$A$1000,0),MATCH(O$1,'[1]Master data'!$B$1:$EF$1,0)),"")</f>
        <v>2404810</v>
      </c>
      <c r="P102" s="7">
        <f>IFERROR(INDEX('[1]Master data'!$B$2:$EF$1000,MATCH($B102,'[1]Master data'!$A$2:$A$1000,0),MATCH(P$1,'[1]Master data'!$B$1:$EF$1,0)),"")</f>
        <v>-28810</v>
      </c>
      <c r="Q102" s="30">
        <f>IFERROR(INDEX('[1]Master data'!$B$2:$EF$1000,MATCH($B102,'[1]Master data'!$A$2:$A$1000,0),MATCH(Q$1,'[1]Master data'!$B$1:$EF$1,0)),"")</f>
        <v>-1.2099958000839984E-2</v>
      </c>
    </row>
    <row r="103" spans="1:17" x14ac:dyDescent="0.3">
      <c r="A103">
        <f t="shared" si="1"/>
        <v>101</v>
      </c>
      <c r="B103" t="str">
        <f>IF('[1]Master data'!A103="","",'[1]Master data'!A103)</f>
        <v>Ruben Neves</v>
      </c>
      <c r="C103" t="str">
        <f>IFERROR(INDEX('[1]Master data'!$B$2:$EF$1000,MATCH($B103,'[1]Master data'!$A$2:$A$1000,0),MATCH(C$1,'[1]Master data'!$B$1:$EF$1,0)),"")</f>
        <v>Wolverhampton</v>
      </c>
      <c r="D103" t="str">
        <f>IFERROR(INDEX('[1]Master data'!$B$2:$EF$1000,MATCH($B103,'[1]Master data'!$A$2:$A$1000,0),MATCH(D$1,'[1]Master data'!$B$1:$EF$1,0)),"")</f>
        <v>Midfield</v>
      </c>
      <c r="E103" s="5">
        <f>IFERROR(INDEX('[1]Master data'!$B$2:$EF$1000,MATCH($B103,'[1]Master data'!$A$2:$A$1000,0),MATCH(E$1,'[1]Master data'!$B$1:$EF$1,0)),"")</f>
        <v>4018000</v>
      </c>
      <c r="F103" s="7">
        <f>IFERROR(INDEX('[1]Master data'!$B$2:$EF$1000,MATCH($B103,'[1]Master data'!$A$2:$A$1000,0),MATCH(F$1,'[1]Master data'!$B$1:$EF$1,0)),"")</f>
        <v>14764.795698924721</v>
      </c>
      <c r="G103" s="7">
        <f>IFERROR(INDEX('[1]Master data'!$B$2:$EF$1000,MATCH($B103,'[1]Master data'!$A$2:$A$1000,0),MATCH(G$1,'[1]Master data'!$B$1:$EF$1,0)),"")</f>
        <v>6941.2580645161233</v>
      </c>
      <c r="H103" s="7">
        <f>IFERROR(INDEX('[1]Master data'!$B$2:$EF$1000,MATCH($B103,'[1]Master data'!$A$2:$A$1000,0),MATCH(H$1,'[1]Master data'!$B$1:$EF$1,0)),"")</f>
        <v>2170.7809139784918</v>
      </c>
      <c r="I103" s="7">
        <f>IFERROR(INDEX('[1]Master data'!$B$2:$EF$1000,MATCH($B103,'[1]Master data'!$A$2:$A$1000,0),MATCH(I$1,'[1]Master data'!$B$1:$EF$1,0)),"")</f>
        <v>-1237.5</v>
      </c>
      <c r="J103" s="7">
        <f>IFERROR(INDEX('[1]Master data'!$B$2:$EF$1000,MATCH($B103,'[1]Master data'!$A$2:$A$1000,0),MATCH(J$1,'[1]Master data'!$B$1:$EF$1,0)),"")</f>
        <v>1673.4059139784936</v>
      </c>
      <c r="K103" s="7">
        <f>IFERROR(INDEX('[1]Master data'!$B$2:$EF$1000,MATCH($B103,'[1]Master data'!$A$2:$A$1000,0),MATCH(K$1,'[1]Master data'!$B$1:$EF$1,0)),"")</f>
        <v>179.69030657002884</v>
      </c>
      <c r="L103" s="7">
        <f>IFERROR(INDEX('[1]Master data'!$B$2:$EF$1000,MATCH($B103,'[1]Master data'!$A$2:$A$1000,0),MATCH(L$1,'[1]Master data'!$B$1:$EF$1,0)),"")</f>
        <v>24492.430897967861</v>
      </c>
      <c r="M103" s="33">
        <f>IFERROR(INDEX('[1]Master data'!$B$2:$EF$1000,MATCH($B103,'[1]Master data'!$A$2:$A$1000,0),MATCH(M$1,'[1]Master data'!$B$1:$EF$1,0)),"")</f>
        <v>-3.9043228228054106E-3</v>
      </c>
      <c r="N103" s="7">
        <f>IFERROR(INDEX('[1]Master data'!$B$2:$EF$1000,MATCH($B103,'[1]Master data'!$A$2:$A$1000,0),MATCH(N$1,'[1]Master data'!$B$1:$EF$1,0)),"")</f>
        <v>40180</v>
      </c>
      <c r="O103" s="7">
        <f>IFERROR(INDEX('[1]Master data'!$B$2:$EF$1000,MATCH($B103,'[1]Master data'!$A$2:$A$1000,0),MATCH(O$1,'[1]Master data'!$B$1:$EF$1,0)),"")</f>
        <v>4058180</v>
      </c>
      <c r="P103" s="7">
        <f>IFERROR(INDEX('[1]Master data'!$B$2:$EF$1000,MATCH($B103,'[1]Master data'!$A$2:$A$1000,0),MATCH(P$1,'[1]Master data'!$B$1:$EF$1,0)),"")</f>
        <v>-15687.569102032139</v>
      </c>
      <c r="Q103" s="30">
        <f>IFERROR(INDEX('[1]Master data'!$B$2:$EF$1000,MATCH($B103,'[1]Master data'!$A$2:$A$1000,0),MATCH(Q$1,'[1]Master data'!$B$1:$EF$1,0)),"")</f>
        <v>-3.9043228228054106E-3</v>
      </c>
    </row>
    <row r="104" spans="1:17" x14ac:dyDescent="0.3">
      <c r="A104">
        <f t="shared" si="1"/>
        <v>102</v>
      </c>
      <c r="B104" t="str">
        <f>IF('[1]Master data'!A104="","",'[1]Master data'!A104)</f>
        <v>Cody Drameh</v>
      </c>
      <c r="C104" t="str">
        <f>IFERROR(INDEX('[1]Master data'!$B$2:$EF$1000,MATCH($B104,'[1]Master data'!$A$2:$A$1000,0),MATCH(C$1,'[1]Master data'!$B$1:$EF$1,0)),"")</f>
        <v>Leeds United</v>
      </c>
      <c r="D104" t="str">
        <f>IFERROR(INDEX('[1]Master data'!$B$2:$EF$1000,MATCH($B104,'[1]Master data'!$A$2:$A$1000,0),MATCH(D$1,'[1]Master data'!$B$1:$EF$1,0)),"")</f>
        <v>Defense</v>
      </c>
      <c r="E104" s="5">
        <f>IFERROR(INDEX('[1]Master data'!$B$2:$EF$1000,MATCH($B104,'[1]Master data'!$A$2:$A$1000,0),MATCH(E$1,'[1]Master data'!$B$1:$EF$1,0)),"")</f>
        <v>1960000</v>
      </c>
      <c r="F104" s="7">
        <f>IFERROR(INDEX('[1]Master data'!$B$2:$EF$1000,MATCH($B104,'[1]Master data'!$A$2:$A$1000,0),MATCH(F$1,'[1]Master data'!$B$1:$EF$1,0)),"")</f>
        <v>-5000</v>
      </c>
      <c r="G104" s="7">
        <f>IFERROR(INDEX('[1]Master data'!$B$2:$EF$1000,MATCH($B104,'[1]Master data'!$A$2:$A$1000,0),MATCH(G$1,'[1]Master data'!$B$1:$EF$1,0)),"")</f>
        <v>0</v>
      </c>
      <c r="H104" s="7">
        <f>IFERROR(INDEX('[1]Master data'!$B$2:$EF$1000,MATCH($B104,'[1]Master data'!$A$2:$A$1000,0),MATCH(H$1,'[1]Master data'!$B$1:$EF$1,0)),"")</f>
        <v>0</v>
      </c>
      <c r="I104" s="7">
        <f>IFERROR(INDEX('[1]Master data'!$B$2:$EF$1000,MATCH($B104,'[1]Master data'!$A$2:$A$1000,0),MATCH(I$1,'[1]Master data'!$B$1:$EF$1,0)),"")</f>
        <v>0</v>
      </c>
      <c r="J104" s="7">
        <f>IFERROR(INDEX('[1]Master data'!$B$2:$EF$1000,MATCH($B104,'[1]Master data'!$A$2:$A$1000,0),MATCH(J$1,'[1]Master data'!$B$1:$EF$1,0)),"")</f>
        <v>0</v>
      </c>
      <c r="K104" s="7">
        <f>IFERROR(INDEX('[1]Master data'!$B$2:$EF$1000,MATCH($B104,'[1]Master data'!$A$2:$A$1000,0),MATCH(K$1,'[1]Master data'!$B$1:$EF$1,0)),"")</f>
        <v>0</v>
      </c>
      <c r="L104" s="7">
        <f>IFERROR(INDEX('[1]Master data'!$B$2:$EF$1000,MATCH($B104,'[1]Master data'!$A$2:$A$1000,0),MATCH(L$1,'[1]Master data'!$B$1:$EF$1,0)),"")</f>
        <v>-5000</v>
      </c>
      <c r="M104" s="33">
        <f>IFERROR(INDEX('[1]Master data'!$B$2:$EF$1000,MATCH($B104,'[1]Master data'!$A$2:$A$1000,0),MATCH(M$1,'[1]Master data'!$B$1:$EF$1,0)),"")</f>
        <v>-1.2551020408163265E-2</v>
      </c>
      <c r="N104" s="7">
        <f>IFERROR(INDEX('[1]Master data'!$B$2:$EF$1000,MATCH($B104,'[1]Master data'!$A$2:$A$1000,0),MATCH(N$1,'[1]Master data'!$B$1:$EF$1,0)),"")</f>
        <v>19600</v>
      </c>
      <c r="O104" s="7">
        <f>IFERROR(INDEX('[1]Master data'!$B$2:$EF$1000,MATCH($B104,'[1]Master data'!$A$2:$A$1000,0),MATCH(O$1,'[1]Master data'!$B$1:$EF$1,0)),"")</f>
        <v>1979600</v>
      </c>
      <c r="P104" s="7">
        <f>IFERROR(INDEX('[1]Master data'!$B$2:$EF$1000,MATCH($B104,'[1]Master data'!$A$2:$A$1000,0),MATCH(P$1,'[1]Master data'!$B$1:$EF$1,0)),"")</f>
        <v>-24600</v>
      </c>
      <c r="Q104" s="30">
        <f>IFERROR(INDEX('[1]Master data'!$B$2:$EF$1000,MATCH($B104,'[1]Master data'!$A$2:$A$1000,0),MATCH(Q$1,'[1]Master data'!$B$1:$EF$1,0)),"")</f>
        <v>-1.2551020408163265E-2</v>
      </c>
    </row>
    <row r="105" spans="1:17" x14ac:dyDescent="0.3">
      <c r="A105">
        <f t="shared" si="1"/>
        <v>103</v>
      </c>
      <c r="B105" t="str">
        <f>IF('[1]Master data'!A105="","",'[1]Master data'!A105)</f>
        <v>David McGoldrick</v>
      </c>
      <c r="C105" t="str">
        <f>IFERROR(INDEX('[1]Master data'!$B$2:$EF$1000,MATCH($B105,'[1]Master data'!$A$2:$A$1000,0),MATCH(C$1,'[1]Master data'!$B$1:$EF$1,0)),"")</f>
        <v>Sheffield United</v>
      </c>
      <c r="D105" t="str">
        <f>IFERROR(INDEX('[1]Master data'!$B$2:$EF$1000,MATCH($B105,'[1]Master data'!$A$2:$A$1000,0),MATCH(D$1,'[1]Master data'!$B$1:$EF$1,0)),"")</f>
        <v>Striker</v>
      </c>
      <c r="E105" s="5">
        <f>IFERROR(INDEX('[1]Master data'!$B$2:$EF$1000,MATCH($B105,'[1]Master data'!$A$2:$A$1000,0),MATCH(E$1,'[1]Master data'!$B$1:$EF$1,0)),"")</f>
        <v>4152000</v>
      </c>
      <c r="F105" s="7">
        <f>IFERROR(INDEX('[1]Master data'!$B$2:$EF$1000,MATCH($B105,'[1]Master data'!$A$2:$A$1000,0),MATCH(F$1,'[1]Master data'!$B$1:$EF$1,0)),"")</f>
        <v>40395.35714285713</v>
      </c>
      <c r="G105" s="7">
        <f>IFERROR(INDEX('[1]Master data'!$B$2:$EF$1000,MATCH($B105,'[1]Master data'!$A$2:$A$1000,0),MATCH(G$1,'[1]Master data'!$B$1:$EF$1,0)),"")</f>
        <v>18350.158163265303</v>
      </c>
      <c r="H105" s="7">
        <f>IFERROR(INDEX('[1]Master data'!$B$2:$EF$1000,MATCH($B105,'[1]Master data'!$A$2:$A$1000,0),MATCH(H$1,'[1]Master data'!$B$1:$EF$1,0)),"")</f>
        <v>1549.3163265306111</v>
      </c>
      <c r="I105" s="7">
        <f>IFERROR(INDEX('[1]Master data'!$B$2:$EF$1000,MATCH($B105,'[1]Master data'!$A$2:$A$1000,0),MATCH(I$1,'[1]Master data'!$B$1:$EF$1,0)),"")</f>
        <v>-500</v>
      </c>
      <c r="J105" s="7">
        <f>IFERROR(INDEX('[1]Master data'!$B$2:$EF$1000,MATCH($B105,'[1]Master data'!$A$2:$A$1000,0),MATCH(J$1,'[1]Master data'!$B$1:$EF$1,0)),"")</f>
        <v>1238.6670918367345</v>
      </c>
      <c r="K105" s="7">
        <f>IFERROR(INDEX('[1]Master data'!$B$2:$EF$1000,MATCH($B105,'[1]Master data'!$A$2:$A$1000,0),MATCH(K$1,'[1]Master data'!$B$1:$EF$1,0)),"")</f>
        <v>399.02159445909342</v>
      </c>
      <c r="L105" s="7">
        <f>IFERROR(INDEX('[1]Master data'!$B$2:$EF$1000,MATCH($B105,'[1]Master data'!$A$2:$A$1000,0),MATCH(L$1,'[1]Master data'!$B$1:$EF$1,0)),"")</f>
        <v>61432.520318948875</v>
      </c>
      <c r="M105" s="33">
        <f>IFERROR(INDEX('[1]Master data'!$B$2:$EF$1000,MATCH($B105,'[1]Master data'!$A$2:$A$1000,0),MATCH(M$1,'[1]Master data'!$B$1:$EF$1,0)),"")</f>
        <v>4.7958863966639873E-3</v>
      </c>
      <c r="N105" s="7">
        <f>IFERROR(INDEX('[1]Master data'!$B$2:$EF$1000,MATCH($B105,'[1]Master data'!$A$2:$A$1000,0),MATCH(N$1,'[1]Master data'!$B$1:$EF$1,0)),"")</f>
        <v>41520</v>
      </c>
      <c r="O105" s="7">
        <f>IFERROR(INDEX('[1]Master data'!$B$2:$EF$1000,MATCH($B105,'[1]Master data'!$A$2:$A$1000,0),MATCH(O$1,'[1]Master data'!$B$1:$EF$1,0)),"")</f>
        <v>4193520</v>
      </c>
      <c r="P105" s="7">
        <f>IFERROR(INDEX('[1]Master data'!$B$2:$EF$1000,MATCH($B105,'[1]Master data'!$A$2:$A$1000,0),MATCH(P$1,'[1]Master data'!$B$1:$EF$1,0)),"")</f>
        <v>19912.520318948875</v>
      </c>
      <c r="Q105" s="30">
        <f>IFERROR(INDEX('[1]Master data'!$B$2:$EF$1000,MATCH($B105,'[1]Master data'!$A$2:$A$1000,0),MATCH(Q$1,'[1]Master data'!$B$1:$EF$1,0)),"")</f>
        <v>4.7958863966639873E-3</v>
      </c>
    </row>
    <row r="106" spans="1:17" x14ac:dyDescent="0.3">
      <c r="A106">
        <f t="shared" si="1"/>
        <v>104</v>
      </c>
      <c r="B106" t="str">
        <f>IF('[1]Master data'!A106="","",'[1]Master data'!A106)</f>
        <v>Jack Stephens</v>
      </c>
      <c r="C106" t="str">
        <f>IFERROR(INDEX('[1]Master data'!$B$2:$EF$1000,MATCH($B106,'[1]Master data'!$A$2:$A$1000,0),MATCH(C$1,'[1]Master data'!$B$1:$EF$1,0)),"")</f>
        <v>Southampton</v>
      </c>
      <c r="D106" t="str">
        <f>IFERROR(INDEX('[1]Master data'!$B$2:$EF$1000,MATCH($B106,'[1]Master data'!$A$2:$A$1000,0),MATCH(D$1,'[1]Master data'!$B$1:$EF$1,0)),"")</f>
        <v>Defense</v>
      </c>
      <c r="E106" s="5">
        <f>IFERROR(INDEX('[1]Master data'!$B$2:$EF$1000,MATCH($B106,'[1]Master data'!$A$2:$A$1000,0),MATCH(E$1,'[1]Master data'!$B$1:$EF$1,0)),"")</f>
        <v>2791000</v>
      </c>
      <c r="F106" s="7">
        <f>IFERROR(INDEX('[1]Master data'!$B$2:$EF$1000,MATCH($B106,'[1]Master data'!$A$2:$A$1000,0),MATCH(F$1,'[1]Master data'!$B$1:$EF$1,0)),"")</f>
        <v>-5000</v>
      </c>
      <c r="G106" s="7">
        <f>IFERROR(INDEX('[1]Master data'!$B$2:$EF$1000,MATCH($B106,'[1]Master data'!$A$2:$A$1000,0),MATCH(G$1,'[1]Master data'!$B$1:$EF$1,0)),"")</f>
        <v>0</v>
      </c>
      <c r="H106" s="7">
        <f>IFERROR(INDEX('[1]Master data'!$B$2:$EF$1000,MATCH($B106,'[1]Master data'!$A$2:$A$1000,0),MATCH(H$1,'[1]Master data'!$B$1:$EF$1,0)),"")</f>
        <v>0</v>
      </c>
      <c r="I106" s="7">
        <f>IFERROR(INDEX('[1]Master data'!$B$2:$EF$1000,MATCH($B106,'[1]Master data'!$A$2:$A$1000,0),MATCH(I$1,'[1]Master data'!$B$1:$EF$1,0)),"")</f>
        <v>0</v>
      </c>
      <c r="J106" s="7">
        <f>IFERROR(INDEX('[1]Master data'!$B$2:$EF$1000,MATCH($B106,'[1]Master data'!$A$2:$A$1000,0),MATCH(J$1,'[1]Master data'!$B$1:$EF$1,0)),"")</f>
        <v>0</v>
      </c>
      <c r="K106" s="7">
        <f>IFERROR(INDEX('[1]Master data'!$B$2:$EF$1000,MATCH($B106,'[1]Master data'!$A$2:$A$1000,0),MATCH(K$1,'[1]Master data'!$B$1:$EF$1,0)),"")</f>
        <v>0</v>
      </c>
      <c r="L106" s="7">
        <f>IFERROR(INDEX('[1]Master data'!$B$2:$EF$1000,MATCH($B106,'[1]Master data'!$A$2:$A$1000,0),MATCH(L$1,'[1]Master data'!$B$1:$EF$1,0)),"")</f>
        <v>-5000</v>
      </c>
      <c r="M106" s="33">
        <f>IFERROR(INDEX('[1]Master data'!$B$2:$EF$1000,MATCH($B106,'[1]Master data'!$A$2:$A$1000,0),MATCH(M$1,'[1]Master data'!$B$1:$EF$1,0)),"")</f>
        <v>-1.1791472590469365E-2</v>
      </c>
      <c r="N106" s="7">
        <f>IFERROR(INDEX('[1]Master data'!$B$2:$EF$1000,MATCH($B106,'[1]Master data'!$A$2:$A$1000,0),MATCH(N$1,'[1]Master data'!$B$1:$EF$1,0)),"")</f>
        <v>27910</v>
      </c>
      <c r="O106" s="7">
        <f>IFERROR(INDEX('[1]Master data'!$B$2:$EF$1000,MATCH($B106,'[1]Master data'!$A$2:$A$1000,0),MATCH(O$1,'[1]Master data'!$B$1:$EF$1,0)),"")</f>
        <v>2818910</v>
      </c>
      <c r="P106" s="7">
        <f>IFERROR(INDEX('[1]Master data'!$B$2:$EF$1000,MATCH($B106,'[1]Master data'!$A$2:$A$1000,0),MATCH(P$1,'[1]Master data'!$B$1:$EF$1,0)),"")</f>
        <v>-32910</v>
      </c>
      <c r="Q106" s="30">
        <f>IFERROR(INDEX('[1]Master data'!$B$2:$EF$1000,MATCH($B106,'[1]Master data'!$A$2:$A$1000,0),MATCH(Q$1,'[1]Master data'!$B$1:$EF$1,0)),"")</f>
        <v>-1.1791472590469365E-2</v>
      </c>
    </row>
    <row r="107" spans="1:17" x14ac:dyDescent="0.3">
      <c r="A107">
        <f t="shared" si="1"/>
        <v>105</v>
      </c>
      <c r="B107" t="str">
        <f>IF('[1]Master data'!A107="","",'[1]Master data'!A107)</f>
        <v>Bernardo Silva</v>
      </c>
      <c r="C107" t="str">
        <f>IFERROR(INDEX('[1]Master data'!$B$2:$EF$1000,MATCH($B107,'[1]Master data'!$A$2:$A$1000,0),MATCH(C$1,'[1]Master data'!$B$1:$EF$1,0)),"")</f>
        <v>Manchester City</v>
      </c>
      <c r="D107" t="str">
        <f>IFERROR(INDEX('[1]Master data'!$B$2:$EF$1000,MATCH($B107,'[1]Master data'!$A$2:$A$1000,0),MATCH(D$1,'[1]Master data'!$B$1:$EF$1,0)),"")</f>
        <v>Midfield</v>
      </c>
      <c r="E107" s="5">
        <f>IFERROR(INDEX('[1]Master data'!$B$2:$EF$1000,MATCH($B107,'[1]Master data'!$A$2:$A$1000,0),MATCH(E$1,'[1]Master data'!$B$1:$EF$1,0)),"")</f>
        <v>6544000</v>
      </c>
      <c r="F107" s="7">
        <f>IFERROR(INDEX('[1]Master data'!$B$2:$EF$1000,MATCH($B107,'[1]Master data'!$A$2:$A$1000,0),MATCH(F$1,'[1]Master data'!$B$1:$EF$1,0)),"")</f>
        <v>124361.50323974082</v>
      </c>
      <c r="G107" s="7">
        <f>IFERROR(INDEX('[1]Master data'!$B$2:$EF$1000,MATCH($B107,'[1]Master data'!$A$2:$A$1000,0),MATCH(G$1,'[1]Master data'!$B$1:$EF$1,0)),"")</f>
        <v>55715.501619870411</v>
      </c>
      <c r="H107" s="7">
        <f>IFERROR(INDEX('[1]Master data'!$B$2:$EF$1000,MATCH($B107,'[1]Master data'!$A$2:$A$1000,0),MATCH(H$1,'[1]Master data'!$B$1:$EF$1,0)),"")</f>
        <v>12322.952483801297</v>
      </c>
      <c r="I107" s="7">
        <f>IFERROR(INDEX('[1]Master data'!$B$2:$EF$1000,MATCH($B107,'[1]Master data'!$A$2:$A$1000,0),MATCH(I$1,'[1]Master data'!$B$1:$EF$1,0)),"")</f>
        <v>-587.5</v>
      </c>
      <c r="J107" s="7">
        <f>IFERROR(INDEX('[1]Master data'!$B$2:$EF$1000,MATCH($B107,'[1]Master data'!$A$2:$A$1000,0),MATCH(J$1,'[1]Master data'!$B$1:$EF$1,0)),"")</f>
        <v>2473.618790496761</v>
      </c>
      <c r="K107" s="7">
        <f>IFERROR(INDEX('[1]Master data'!$B$2:$EF$1000,MATCH($B107,'[1]Master data'!$A$2:$A$1000,0),MATCH(K$1,'[1]Master data'!$B$1:$EF$1,0)),"")</f>
        <v>2106.7487473351607</v>
      </c>
      <c r="L107" s="7">
        <f>IFERROR(INDEX('[1]Master data'!$B$2:$EF$1000,MATCH($B107,'[1]Master data'!$A$2:$A$1000,0),MATCH(L$1,'[1]Master data'!$B$1:$EF$1,0)),"")</f>
        <v>196392.82488124442</v>
      </c>
      <c r="M107" s="33">
        <f>IFERROR(INDEX('[1]Master data'!$B$2:$EF$1000,MATCH($B107,'[1]Master data'!$A$2:$A$1000,0),MATCH(M$1,'[1]Master data'!$B$1:$EF$1,0)),"")</f>
        <v>2.001112849652268E-2</v>
      </c>
      <c r="N107" s="7">
        <f>IFERROR(INDEX('[1]Master data'!$B$2:$EF$1000,MATCH($B107,'[1]Master data'!$A$2:$A$1000,0),MATCH(N$1,'[1]Master data'!$B$1:$EF$1,0)),"")</f>
        <v>65440</v>
      </c>
      <c r="O107" s="7">
        <f>IFERROR(INDEX('[1]Master data'!$B$2:$EF$1000,MATCH($B107,'[1]Master data'!$A$2:$A$1000,0),MATCH(O$1,'[1]Master data'!$B$1:$EF$1,0)),"")</f>
        <v>6609440</v>
      </c>
      <c r="P107" s="7">
        <f>IFERROR(INDEX('[1]Master data'!$B$2:$EF$1000,MATCH($B107,'[1]Master data'!$A$2:$A$1000,0),MATCH(P$1,'[1]Master data'!$B$1:$EF$1,0)),"")</f>
        <v>130952.82488124442</v>
      </c>
      <c r="Q107" s="30">
        <f>IFERROR(INDEX('[1]Master data'!$B$2:$EF$1000,MATCH($B107,'[1]Master data'!$A$2:$A$1000,0),MATCH(Q$1,'[1]Master data'!$B$1:$EF$1,0)),"")</f>
        <v>2.001112849652268E-2</v>
      </c>
    </row>
    <row r="108" spans="1:17" x14ac:dyDescent="0.3">
      <c r="A108">
        <f t="shared" si="1"/>
        <v>106</v>
      </c>
      <c r="B108" t="str">
        <f>IF('[1]Master data'!A108="","",'[1]Master data'!A108)</f>
        <v>Stephen Henderson</v>
      </c>
      <c r="C108" t="str">
        <f>IFERROR(INDEX('[1]Master data'!$B$2:$EF$1000,MATCH($B108,'[1]Master data'!$A$2:$A$1000,0),MATCH(C$1,'[1]Master data'!$B$1:$EF$1,0)),"")</f>
        <v>Crystal Palace</v>
      </c>
      <c r="D108" t="str">
        <f>IFERROR(INDEX('[1]Master data'!$B$2:$EF$1000,MATCH($B108,'[1]Master data'!$A$2:$A$1000,0),MATCH(D$1,'[1]Master data'!$B$1:$EF$1,0)),"")</f>
        <v>Goalkeeper</v>
      </c>
      <c r="E108" s="5">
        <f>IFERROR(INDEX('[1]Master data'!$B$2:$EF$1000,MATCH($B108,'[1]Master data'!$A$2:$A$1000,0),MATCH(E$1,'[1]Master data'!$B$1:$EF$1,0)),"")</f>
        <v>2960000</v>
      </c>
      <c r="F108" s="7">
        <f>IFERROR(INDEX('[1]Master data'!$B$2:$EF$1000,MATCH($B108,'[1]Master data'!$A$2:$A$1000,0),MATCH(F$1,'[1]Master data'!$B$1:$EF$1,0)),"")</f>
        <v>-5000</v>
      </c>
      <c r="G108" s="7">
        <f>IFERROR(INDEX('[1]Master data'!$B$2:$EF$1000,MATCH($B108,'[1]Master data'!$A$2:$A$1000,0),MATCH(G$1,'[1]Master data'!$B$1:$EF$1,0)),"")</f>
        <v>0</v>
      </c>
      <c r="H108" s="7">
        <f>IFERROR(INDEX('[1]Master data'!$B$2:$EF$1000,MATCH($B108,'[1]Master data'!$A$2:$A$1000,0),MATCH(H$1,'[1]Master data'!$B$1:$EF$1,0)),"")</f>
        <v>0</v>
      </c>
      <c r="I108" s="7">
        <f>IFERROR(INDEX('[1]Master data'!$B$2:$EF$1000,MATCH($B108,'[1]Master data'!$A$2:$A$1000,0),MATCH(I$1,'[1]Master data'!$B$1:$EF$1,0)),"")</f>
        <v>0</v>
      </c>
      <c r="J108" s="7">
        <f>IFERROR(INDEX('[1]Master data'!$B$2:$EF$1000,MATCH($B108,'[1]Master data'!$A$2:$A$1000,0),MATCH(J$1,'[1]Master data'!$B$1:$EF$1,0)),"")</f>
        <v>0</v>
      </c>
      <c r="K108" s="7">
        <f>IFERROR(INDEX('[1]Master data'!$B$2:$EF$1000,MATCH($B108,'[1]Master data'!$A$2:$A$1000,0),MATCH(K$1,'[1]Master data'!$B$1:$EF$1,0)),"")</f>
        <v>0</v>
      </c>
      <c r="L108" s="7">
        <f>IFERROR(INDEX('[1]Master data'!$B$2:$EF$1000,MATCH($B108,'[1]Master data'!$A$2:$A$1000,0),MATCH(L$1,'[1]Master data'!$B$1:$EF$1,0)),"")</f>
        <v>-5000</v>
      </c>
      <c r="M108" s="33">
        <f>IFERROR(INDEX('[1]Master data'!$B$2:$EF$1000,MATCH($B108,'[1]Master data'!$A$2:$A$1000,0),MATCH(M$1,'[1]Master data'!$B$1:$EF$1,0)),"")</f>
        <v>-1.1689189189189189E-2</v>
      </c>
      <c r="N108" s="7">
        <f>IFERROR(INDEX('[1]Master data'!$B$2:$EF$1000,MATCH($B108,'[1]Master data'!$A$2:$A$1000,0),MATCH(N$1,'[1]Master data'!$B$1:$EF$1,0)),"")</f>
        <v>29600</v>
      </c>
      <c r="O108" s="7">
        <f>IFERROR(INDEX('[1]Master data'!$B$2:$EF$1000,MATCH($B108,'[1]Master data'!$A$2:$A$1000,0),MATCH(O$1,'[1]Master data'!$B$1:$EF$1,0)),"")</f>
        <v>2989600</v>
      </c>
      <c r="P108" s="7">
        <f>IFERROR(INDEX('[1]Master data'!$B$2:$EF$1000,MATCH($B108,'[1]Master data'!$A$2:$A$1000,0),MATCH(P$1,'[1]Master data'!$B$1:$EF$1,0)),"")</f>
        <v>-34600</v>
      </c>
      <c r="Q108" s="30">
        <f>IFERROR(INDEX('[1]Master data'!$B$2:$EF$1000,MATCH($B108,'[1]Master data'!$A$2:$A$1000,0),MATCH(Q$1,'[1]Master data'!$B$1:$EF$1,0)),"")</f>
        <v>-1.1689189189189189E-2</v>
      </c>
    </row>
    <row r="109" spans="1:17" x14ac:dyDescent="0.3">
      <c r="A109">
        <f t="shared" si="1"/>
        <v>107</v>
      </c>
      <c r="B109" t="str">
        <f>IF('[1]Master data'!A109="","",'[1]Master data'!A109)</f>
        <v>Anwar El Ghazi</v>
      </c>
      <c r="C109" t="str">
        <f>IFERROR(INDEX('[1]Master data'!$B$2:$EF$1000,MATCH($B109,'[1]Master data'!$A$2:$A$1000,0),MATCH(C$1,'[1]Master data'!$B$1:$EF$1,0)),"")</f>
        <v>Aston Villa</v>
      </c>
      <c r="D109" t="str">
        <f>IFERROR(INDEX('[1]Master data'!$B$2:$EF$1000,MATCH($B109,'[1]Master data'!$A$2:$A$1000,0),MATCH(D$1,'[1]Master data'!$B$1:$EF$1,0)),"")</f>
        <v>Midfield</v>
      </c>
      <c r="E109" s="5">
        <f>IFERROR(INDEX('[1]Master data'!$B$2:$EF$1000,MATCH($B109,'[1]Master data'!$A$2:$A$1000,0),MATCH(E$1,'[1]Master data'!$B$1:$EF$1,0)),"")</f>
        <v>3443000</v>
      </c>
      <c r="F109" s="7">
        <f>IFERROR(INDEX('[1]Master data'!$B$2:$EF$1000,MATCH($B109,'[1]Master data'!$A$2:$A$1000,0),MATCH(F$1,'[1]Master data'!$B$1:$EF$1,0)),"")</f>
        <v>107212.33629893242</v>
      </c>
      <c r="G109" s="7">
        <f>IFERROR(INDEX('[1]Master data'!$B$2:$EF$1000,MATCH($B109,'[1]Master data'!$A$2:$A$1000,0),MATCH(G$1,'[1]Master data'!$B$1:$EF$1,0)),"")</f>
        <v>25675.252669039153</v>
      </c>
      <c r="H109" s="7">
        <f>IFERROR(INDEX('[1]Master data'!$B$2:$EF$1000,MATCH($B109,'[1]Master data'!$A$2:$A$1000,0),MATCH(H$1,'[1]Master data'!$B$1:$EF$1,0)),"")</f>
        <v>13204.930604982212</v>
      </c>
      <c r="I109" s="7">
        <f>IFERROR(INDEX('[1]Master data'!$B$2:$EF$1000,MATCH($B109,'[1]Master data'!$A$2:$A$1000,0),MATCH(I$1,'[1]Master data'!$B$1:$EF$1,0)),"")</f>
        <v>5573.1637010676177</v>
      </c>
      <c r="J109" s="7">
        <f>IFERROR(INDEX('[1]Master data'!$B$2:$EF$1000,MATCH($B109,'[1]Master data'!$A$2:$A$1000,0),MATCH(J$1,'[1]Master data'!$B$1:$EF$1,0)),"")</f>
        <v>3616.2081850533823</v>
      </c>
      <c r="K109" s="7">
        <f>IFERROR(INDEX('[1]Master data'!$B$2:$EF$1000,MATCH($B109,'[1]Master data'!$A$2:$A$1000,0),MATCH(K$1,'[1]Master data'!$B$1:$EF$1,0)),"")</f>
        <v>791.24908502380299</v>
      </c>
      <c r="L109" s="7">
        <f>IFERROR(INDEX('[1]Master data'!$B$2:$EF$1000,MATCH($B109,'[1]Master data'!$A$2:$A$1000,0),MATCH(L$1,'[1]Master data'!$B$1:$EF$1,0)),"")</f>
        <v>156073.14054409857</v>
      </c>
      <c r="M109" s="33">
        <f>IFERROR(INDEX('[1]Master data'!$B$2:$EF$1000,MATCH($B109,'[1]Master data'!$A$2:$A$1000,0),MATCH(M$1,'[1]Master data'!$B$1:$EF$1,0)),"")</f>
        <v>3.5330566524571179E-2</v>
      </c>
      <c r="N109" s="7">
        <f>IFERROR(INDEX('[1]Master data'!$B$2:$EF$1000,MATCH($B109,'[1]Master data'!$A$2:$A$1000,0),MATCH(N$1,'[1]Master data'!$B$1:$EF$1,0)),"")</f>
        <v>34430</v>
      </c>
      <c r="O109" s="7">
        <f>IFERROR(INDEX('[1]Master data'!$B$2:$EF$1000,MATCH($B109,'[1]Master data'!$A$2:$A$1000,0),MATCH(O$1,'[1]Master data'!$B$1:$EF$1,0)),"")</f>
        <v>3477430</v>
      </c>
      <c r="P109" s="7">
        <f>IFERROR(INDEX('[1]Master data'!$B$2:$EF$1000,MATCH($B109,'[1]Master data'!$A$2:$A$1000,0),MATCH(P$1,'[1]Master data'!$B$1:$EF$1,0)),"")</f>
        <v>121643.14054409857</v>
      </c>
      <c r="Q109" s="30">
        <f>IFERROR(INDEX('[1]Master data'!$B$2:$EF$1000,MATCH($B109,'[1]Master data'!$A$2:$A$1000,0),MATCH(Q$1,'[1]Master data'!$B$1:$EF$1,0)),"")</f>
        <v>3.5330566524571179E-2</v>
      </c>
    </row>
    <row r="110" spans="1:17" x14ac:dyDescent="0.3">
      <c r="A110">
        <f t="shared" si="1"/>
        <v>108</v>
      </c>
      <c r="B110" t="str">
        <f>IF('[1]Master data'!A110="","",'[1]Master data'!A110)</f>
        <v>Neco Williams</v>
      </c>
      <c r="C110" t="str">
        <f>IFERROR(INDEX('[1]Master data'!$B$2:$EF$1000,MATCH($B110,'[1]Master data'!$A$2:$A$1000,0),MATCH(C$1,'[1]Master data'!$B$1:$EF$1,0)),"")</f>
        <v>Liverpool</v>
      </c>
      <c r="D110" t="str">
        <f>IFERROR(INDEX('[1]Master data'!$B$2:$EF$1000,MATCH($B110,'[1]Master data'!$A$2:$A$1000,0),MATCH(D$1,'[1]Master data'!$B$1:$EF$1,0)),"")</f>
        <v>Defense</v>
      </c>
      <c r="E110" s="5">
        <f>IFERROR(INDEX('[1]Master data'!$B$2:$EF$1000,MATCH($B110,'[1]Master data'!$A$2:$A$1000,0),MATCH(E$1,'[1]Master data'!$B$1:$EF$1,0)),"")</f>
        <v>3460000</v>
      </c>
      <c r="F110" s="7">
        <f>IFERROR(INDEX('[1]Master data'!$B$2:$EF$1000,MATCH($B110,'[1]Master data'!$A$2:$A$1000,0),MATCH(F$1,'[1]Master data'!$B$1:$EF$1,0)),"")</f>
        <v>-5000</v>
      </c>
      <c r="G110" s="7">
        <f>IFERROR(INDEX('[1]Master data'!$B$2:$EF$1000,MATCH($B110,'[1]Master data'!$A$2:$A$1000,0),MATCH(G$1,'[1]Master data'!$B$1:$EF$1,0)),"")</f>
        <v>0</v>
      </c>
      <c r="H110" s="7">
        <f>IFERROR(INDEX('[1]Master data'!$B$2:$EF$1000,MATCH($B110,'[1]Master data'!$A$2:$A$1000,0),MATCH(H$1,'[1]Master data'!$B$1:$EF$1,0)),"")</f>
        <v>0</v>
      </c>
      <c r="I110" s="7">
        <f>IFERROR(INDEX('[1]Master data'!$B$2:$EF$1000,MATCH($B110,'[1]Master data'!$A$2:$A$1000,0),MATCH(I$1,'[1]Master data'!$B$1:$EF$1,0)),"")</f>
        <v>0</v>
      </c>
      <c r="J110" s="7">
        <f>IFERROR(INDEX('[1]Master data'!$B$2:$EF$1000,MATCH($B110,'[1]Master data'!$A$2:$A$1000,0),MATCH(J$1,'[1]Master data'!$B$1:$EF$1,0)),"")</f>
        <v>0</v>
      </c>
      <c r="K110" s="7">
        <f>IFERROR(INDEX('[1]Master data'!$B$2:$EF$1000,MATCH($B110,'[1]Master data'!$A$2:$A$1000,0),MATCH(K$1,'[1]Master data'!$B$1:$EF$1,0)),"")</f>
        <v>0</v>
      </c>
      <c r="L110" s="7">
        <f>IFERROR(INDEX('[1]Master data'!$B$2:$EF$1000,MATCH($B110,'[1]Master data'!$A$2:$A$1000,0),MATCH(L$1,'[1]Master data'!$B$1:$EF$1,0)),"")</f>
        <v>-5000</v>
      </c>
      <c r="M110" s="33">
        <f>IFERROR(INDEX('[1]Master data'!$B$2:$EF$1000,MATCH($B110,'[1]Master data'!$A$2:$A$1000,0),MATCH(M$1,'[1]Master data'!$B$1:$EF$1,0)),"")</f>
        <v>-1.1445086705202312E-2</v>
      </c>
      <c r="N110" s="7">
        <f>IFERROR(INDEX('[1]Master data'!$B$2:$EF$1000,MATCH($B110,'[1]Master data'!$A$2:$A$1000,0),MATCH(N$1,'[1]Master data'!$B$1:$EF$1,0)),"")</f>
        <v>34600</v>
      </c>
      <c r="O110" s="7">
        <f>IFERROR(INDEX('[1]Master data'!$B$2:$EF$1000,MATCH($B110,'[1]Master data'!$A$2:$A$1000,0),MATCH(O$1,'[1]Master data'!$B$1:$EF$1,0)),"")</f>
        <v>3494600</v>
      </c>
      <c r="P110" s="7">
        <f>IFERROR(INDEX('[1]Master data'!$B$2:$EF$1000,MATCH($B110,'[1]Master data'!$A$2:$A$1000,0),MATCH(P$1,'[1]Master data'!$B$1:$EF$1,0)),"")</f>
        <v>-39600</v>
      </c>
      <c r="Q110" s="30">
        <f>IFERROR(INDEX('[1]Master data'!$B$2:$EF$1000,MATCH($B110,'[1]Master data'!$A$2:$A$1000,0),MATCH(Q$1,'[1]Master data'!$B$1:$EF$1,0)),"")</f>
        <v>-1.1445086705202312E-2</v>
      </c>
    </row>
    <row r="111" spans="1:17" x14ac:dyDescent="0.3">
      <c r="A111">
        <f t="shared" si="1"/>
        <v>109</v>
      </c>
      <c r="B111" t="str">
        <f>IF('[1]Master data'!A111="","",'[1]Master data'!A111)</f>
        <v>Jamie Vardy</v>
      </c>
      <c r="C111" t="str">
        <f>IFERROR(INDEX('[1]Master data'!$B$2:$EF$1000,MATCH($B111,'[1]Master data'!$A$2:$A$1000,0),MATCH(C$1,'[1]Master data'!$B$1:$EF$1,0)),"")</f>
        <v>Leicester City</v>
      </c>
      <c r="D111" t="str">
        <f>IFERROR(INDEX('[1]Master data'!$B$2:$EF$1000,MATCH($B111,'[1]Master data'!$A$2:$A$1000,0),MATCH(D$1,'[1]Master data'!$B$1:$EF$1,0)),"")</f>
        <v>Striker</v>
      </c>
      <c r="E111" s="5">
        <f>IFERROR(INDEX('[1]Master data'!$B$2:$EF$1000,MATCH($B111,'[1]Master data'!$A$2:$A$1000,0),MATCH(E$1,'[1]Master data'!$B$1:$EF$1,0)),"")</f>
        <v>9879000</v>
      </c>
      <c r="F111" s="7">
        <f>IFERROR(INDEX('[1]Master data'!$B$2:$EF$1000,MATCH($B111,'[1]Master data'!$A$2:$A$1000,0),MATCH(F$1,'[1]Master data'!$B$1:$EF$1,0)),"")</f>
        <v>182984.89700996678</v>
      </c>
      <c r="G111" s="7">
        <f>IFERROR(INDEX('[1]Master data'!$B$2:$EF$1000,MATCH($B111,'[1]Master data'!$A$2:$A$1000,0),MATCH(G$1,'[1]Master data'!$B$1:$EF$1,0)),"")</f>
        <v>30125.740033222595</v>
      </c>
      <c r="H111" s="7">
        <f>IFERROR(INDEX('[1]Master data'!$B$2:$EF$1000,MATCH($B111,'[1]Master data'!$A$2:$A$1000,0),MATCH(H$1,'[1]Master data'!$B$1:$EF$1,0)),"")</f>
        <v>27239.506644518275</v>
      </c>
      <c r="I111" s="7">
        <f>IFERROR(INDEX('[1]Master data'!$B$2:$EF$1000,MATCH($B111,'[1]Master data'!$A$2:$A$1000,0),MATCH(I$1,'[1]Master data'!$B$1:$EF$1,0)),"")</f>
        <v>-800</v>
      </c>
      <c r="J111" s="7">
        <f>IFERROR(INDEX('[1]Master data'!$B$2:$EF$1000,MATCH($B111,'[1]Master data'!$A$2:$A$1000,0),MATCH(J$1,'[1]Master data'!$B$1:$EF$1,0)),"")</f>
        <v>1488.2109634551498</v>
      </c>
      <c r="K111" s="7">
        <f>IFERROR(INDEX('[1]Master data'!$B$2:$EF$1000,MATCH($B111,'[1]Master data'!$A$2:$A$1000,0),MATCH(K$1,'[1]Master data'!$B$1:$EF$1,0)),"")</f>
        <v>2206.8412165186905</v>
      </c>
      <c r="L111" s="7">
        <f>IFERROR(INDEX('[1]Master data'!$B$2:$EF$1000,MATCH($B111,'[1]Master data'!$A$2:$A$1000,0),MATCH(L$1,'[1]Master data'!$B$1:$EF$1,0)),"")</f>
        <v>243245.1958676815</v>
      </c>
      <c r="M111" s="33">
        <f>IFERROR(INDEX('[1]Master data'!$B$2:$EF$1000,MATCH($B111,'[1]Master data'!$A$2:$A$1000,0),MATCH(M$1,'[1]Master data'!$B$1:$EF$1,0)),"")</f>
        <v>1.4622451246855097E-2</v>
      </c>
      <c r="N111" s="7">
        <f>IFERROR(INDEX('[1]Master data'!$B$2:$EF$1000,MATCH($B111,'[1]Master data'!$A$2:$A$1000,0),MATCH(N$1,'[1]Master data'!$B$1:$EF$1,0)),"")</f>
        <v>98790</v>
      </c>
      <c r="O111" s="7">
        <f>IFERROR(INDEX('[1]Master data'!$B$2:$EF$1000,MATCH($B111,'[1]Master data'!$A$2:$A$1000,0),MATCH(O$1,'[1]Master data'!$B$1:$EF$1,0)),"")</f>
        <v>9977790</v>
      </c>
      <c r="P111" s="7">
        <f>IFERROR(INDEX('[1]Master data'!$B$2:$EF$1000,MATCH($B111,'[1]Master data'!$A$2:$A$1000,0),MATCH(P$1,'[1]Master data'!$B$1:$EF$1,0)),"")</f>
        <v>144455.1958676815</v>
      </c>
      <c r="Q111" s="30">
        <f>IFERROR(INDEX('[1]Master data'!$B$2:$EF$1000,MATCH($B111,'[1]Master data'!$A$2:$A$1000,0),MATCH(Q$1,'[1]Master data'!$B$1:$EF$1,0)),"")</f>
        <v>1.4622451246855097E-2</v>
      </c>
    </row>
    <row r="112" spans="1:17" x14ac:dyDescent="0.3">
      <c r="A112">
        <f t="shared" si="1"/>
        <v>110</v>
      </c>
      <c r="B112" t="str">
        <f>IF('[1]Master data'!A112="","",'[1]Master data'!A112)</f>
        <v>Leif Davis</v>
      </c>
      <c r="C112" t="str">
        <f>IFERROR(INDEX('[1]Master data'!$B$2:$EF$1000,MATCH($B112,'[1]Master data'!$A$2:$A$1000,0),MATCH(C$1,'[1]Master data'!$B$1:$EF$1,0)),"")</f>
        <v>Leeds United</v>
      </c>
      <c r="D112" t="str">
        <f>IFERROR(INDEX('[1]Master data'!$B$2:$EF$1000,MATCH($B112,'[1]Master data'!$A$2:$A$1000,0),MATCH(D$1,'[1]Master data'!$B$1:$EF$1,0)),"")</f>
        <v>Defense</v>
      </c>
      <c r="E112" s="5">
        <f>IFERROR(INDEX('[1]Master data'!$B$2:$EF$1000,MATCH($B112,'[1]Master data'!$A$2:$A$1000,0),MATCH(E$1,'[1]Master data'!$B$1:$EF$1,0)),"")</f>
        <v>1960000</v>
      </c>
      <c r="F112" s="7">
        <f>IFERROR(INDEX('[1]Master data'!$B$2:$EF$1000,MATCH($B112,'[1]Master data'!$A$2:$A$1000,0),MATCH(F$1,'[1]Master data'!$B$1:$EF$1,0)),"")</f>
        <v>-5000</v>
      </c>
      <c r="G112" s="7">
        <f>IFERROR(INDEX('[1]Master data'!$B$2:$EF$1000,MATCH($B112,'[1]Master data'!$A$2:$A$1000,0),MATCH(G$1,'[1]Master data'!$B$1:$EF$1,0)),"")</f>
        <v>0</v>
      </c>
      <c r="H112" s="7">
        <f>IFERROR(INDEX('[1]Master data'!$B$2:$EF$1000,MATCH($B112,'[1]Master data'!$A$2:$A$1000,0),MATCH(H$1,'[1]Master data'!$B$1:$EF$1,0)),"")</f>
        <v>0</v>
      </c>
      <c r="I112" s="7">
        <f>IFERROR(INDEX('[1]Master data'!$B$2:$EF$1000,MATCH($B112,'[1]Master data'!$A$2:$A$1000,0),MATCH(I$1,'[1]Master data'!$B$1:$EF$1,0)),"")</f>
        <v>0</v>
      </c>
      <c r="J112" s="7">
        <f>IFERROR(INDEX('[1]Master data'!$B$2:$EF$1000,MATCH($B112,'[1]Master data'!$A$2:$A$1000,0),MATCH(J$1,'[1]Master data'!$B$1:$EF$1,0)),"")</f>
        <v>0</v>
      </c>
      <c r="K112" s="7">
        <f>IFERROR(INDEX('[1]Master data'!$B$2:$EF$1000,MATCH($B112,'[1]Master data'!$A$2:$A$1000,0),MATCH(K$1,'[1]Master data'!$B$1:$EF$1,0)),"")</f>
        <v>0</v>
      </c>
      <c r="L112" s="7">
        <f>IFERROR(INDEX('[1]Master data'!$B$2:$EF$1000,MATCH($B112,'[1]Master data'!$A$2:$A$1000,0),MATCH(L$1,'[1]Master data'!$B$1:$EF$1,0)),"")</f>
        <v>-5000</v>
      </c>
      <c r="M112" s="33">
        <f>IFERROR(INDEX('[1]Master data'!$B$2:$EF$1000,MATCH($B112,'[1]Master data'!$A$2:$A$1000,0),MATCH(M$1,'[1]Master data'!$B$1:$EF$1,0)),"")</f>
        <v>-1.2551020408163265E-2</v>
      </c>
      <c r="N112" s="7">
        <f>IFERROR(INDEX('[1]Master data'!$B$2:$EF$1000,MATCH($B112,'[1]Master data'!$A$2:$A$1000,0),MATCH(N$1,'[1]Master data'!$B$1:$EF$1,0)),"")</f>
        <v>19600</v>
      </c>
      <c r="O112" s="7">
        <f>IFERROR(INDEX('[1]Master data'!$B$2:$EF$1000,MATCH($B112,'[1]Master data'!$A$2:$A$1000,0),MATCH(O$1,'[1]Master data'!$B$1:$EF$1,0)),"")</f>
        <v>1979600</v>
      </c>
      <c r="P112" s="7">
        <f>IFERROR(INDEX('[1]Master data'!$B$2:$EF$1000,MATCH($B112,'[1]Master data'!$A$2:$A$1000,0),MATCH(P$1,'[1]Master data'!$B$1:$EF$1,0)),"")</f>
        <v>-24600</v>
      </c>
      <c r="Q112" s="30">
        <f>IFERROR(INDEX('[1]Master data'!$B$2:$EF$1000,MATCH($B112,'[1]Master data'!$A$2:$A$1000,0),MATCH(Q$1,'[1]Master data'!$B$1:$EF$1,0)),"")</f>
        <v>-1.2551020408163265E-2</v>
      </c>
    </row>
    <row r="113" spans="1:17" x14ac:dyDescent="0.3">
      <c r="A113">
        <f t="shared" si="1"/>
        <v>111</v>
      </c>
      <c r="B113" t="str">
        <f>IF('[1]Master data'!A113="","",'[1]Master data'!A113)</f>
        <v>N'Golo Kante</v>
      </c>
      <c r="C113" t="str">
        <f>IFERROR(INDEX('[1]Master data'!$B$2:$EF$1000,MATCH($B113,'[1]Master data'!$A$2:$A$1000,0),MATCH(C$1,'[1]Master data'!$B$1:$EF$1,0)),"")</f>
        <v>Chelsea</v>
      </c>
      <c r="D113" t="str">
        <f>IFERROR(INDEX('[1]Master data'!$B$2:$EF$1000,MATCH($B113,'[1]Master data'!$A$2:$A$1000,0),MATCH(D$1,'[1]Master data'!$B$1:$EF$1,0)),"")</f>
        <v>Midfield</v>
      </c>
      <c r="E113" s="5">
        <f>IFERROR(INDEX('[1]Master data'!$B$2:$EF$1000,MATCH($B113,'[1]Master data'!$A$2:$A$1000,0),MATCH(E$1,'[1]Master data'!$B$1:$EF$1,0)),"")</f>
        <v>4590000</v>
      </c>
      <c r="F113" s="7">
        <f>IFERROR(INDEX('[1]Master data'!$B$2:$EF$1000,MATCH($B113,'[1]Master data'!$A$2:$A$1000,0),MATCH(F$1,'[1]Master data'!$B$1:$EF$1,0)),"")</f>
        <v>-5000</v>
      </c>
      <c r="G113" s="7">
        <f>IFERROR(INDEX('[1]Master data'!$B$2:$EF$1000,MATCH($B113,'[1]Master data'!$A$2:$A$1000,0),MATCH(G$1,'[1]Master data'!$B$1:$EF$1,0)),"")</f>
        <v>0</v>
      </c>
      <c r="H113" s="7">
        <f>IFERROR(INDEX('[1]Master data'!$B$2:$EF$1000,MATCH($B113,'[1]Master data'!$A$2:$A$1000,0),MATCH(H$1,'[1]Master data'!$B$1:$EF$1,0)),"")</f>
        <v>0</v>
      </c>
      <c r="I113" s="7">
        <f>IFERROR(INDEX('[1]Master data'!$B$2:$EF$1000,MATCH($B113,'[1]Master data'!$A$2:$A$1000,0),MATCH(I$1,'[1]Master data'!$B$1:$EF$1,0)),"")</f>
        <v>0</v>
      </c>
      <c r="J113" s="7">
        <f>IFERROR(INDEX('[1]Master data'!$B$2:$EF$1000,MATCH($B113,'[1]Master data'!$A$2:$A$1000,0),MATCH(J$1,'[1]Master data'!$B$1:$EF$1,0)),"")</f>
        <v>0</v>
      </c>
      <c r="K113" s="7">
        <f>IFERROR(INDEX('[1]Master data'!$B$2:$EF$1000,MATCH($B113,'[1]Master data'!$A$2:$A$1000,0),MATCH(K$1,'[1]Master data'!$B$1:$EF$1,0)),"")</f>
        <v>0</v>
      </c>
      <c r="L113" s="7">
        <f>IFERROR(INDEX('[1]Master data'!$B$2:$EF$1000,MATCH($B113,'[1]Master data'!$A$2:$A$1000,0),MATCH(L$1,'[1]Master data'!$B$1:$EF$1,0)),"")</f>
        <v>-5000</v>
      </c>
      <c r="M113" s="33">
        <f>IFERROR(INDEX('[1]Master data'!$B$2:$EF$1000,MATCH($B113,'[1]Master data'!$A$2:$A$1000,0),MATCH(M$1,'[1]Master data'!$B$1:$EF$1,0)),"")</f>
        <v>-1.1089324618736383E-2</v>
      </c>
      <c r="N113" s="7">
        <f>IFERROR(INDEX('[1]Master data'!$B$2:$EF$1000,MATCH($B113,'[1]Master data'!$A$2:$A$1000,0),MATCH(N$1,'[1]Master data'!$B$1:$EF$1,0)),"")</f>
        <v>45900</v>
      </c>
      <c r="O113" s="7">
        <f>IFERROR(INDEX('[1]Master data'!$B$2:$EF$1000,MATCH($B113,'[1]Master data'!$A$2:$A$1000,0),MATCH(O$1,'[1]Master data'!$B$1:$EF$1,0)),"")</f>
        <v>4635900</v>
      </c>
      <c r="P113" s="7">
        <f>IFERROR(INDEX('[1]Master data'!$B$2:$EF$1000,MATCH($B113,'[1]Master data'!$A$2:$A$1000,0),MATCH(P$1,'[1]Master data'!$B$1:$EF$1,0)),"")</f>
        <v>-50900</v>
      </c>
      <c r="Q113" s="30">
        <f>IFERROR(INDEX('[1]Master data'!$B$2:$EF$1000,MATCH($B113,'[1]Master data'!$A$2:$A$1000,0),MATCH(Q$1,'[1]Master data'!$B$1:$EF$1,0)),"")</f>
        <v>-1.1089324618736383E-2</v>
      </c>
    </row>
    <row r="114" spans="1:17" x14ac:dyDescent="0.3">
      <c r="A114">
        <f t="shared" si="1"/>
        <v>112</v>
      </c>
      <c r="B114" t="str">
        <f>IF('[1]Master data'!A114="","",'[1]Master data'!A114)</f>
        <v>Adrian del Castillo</v>
      </c>
      <c r="C114" t="str">
        <f>IFERROR(INDEX('[1]Master data'!$B$2:$EF$1000,MATCH($B114,'[1]Master data'!$A$2:$A$1000,0),MATCH(C$1,'[1]Master data'!$B$1:$EF$1,0)),"")</f>
        <v>Liverpool</v>
      </c>
      <c r="D114" t="str">
        <f>IFERROR(INDEX('[1]Master data'!$B$2:$EF$1000,MATCH($B114,'[1]Master data'!$A$2:$A$1000,0),MATCH(D$1,'[1]Master data'!$B$1:$EF$1,0)),"")</f>
        <v>Goalkeeper</v>
      </c>
      <c r="E114" s="5">
        <f>IFERROR(INDEX('[1]Master data'!$B$2:$EF$1000,MATCH($B114,'[1]Master data'!$A$2:$A$1000,0),MATCH(E$1,'[1]Master data'!$B$1:$EF$1,0)),"")</f>
        <v>5960000</v>
      </c>
      <c r="F114" s="7">
        <f>IFERROR(INDEX('[1]Master data'!$B$2:$EF$1000,MATCH($B114,'[1]Master data'!$A$2:$A$1000,0),MATCH(F$1,'[1]Master data'!$B$1:$EF$1,0)),"")</f>
        <v>-5000</v>
      </c>
      <c r="G114" s="7">
        <f>IFERROR(INDEX('[1]Master data'!$B$2:$EF$1000,MATCH($B114,'[1]Master data'!$A$2:$A$1000,0),MATCH(G$1,'[1]Master data'!$B$1:$EF$1,0)),"")</f>
        <v>0</v>
      </c>
      <c r="H114" s="7">
        <f>IFERROR(INDEX('[1]Master data'!$B$2:$EF$1000,MATCH($B114,'[1]Master data'!$A$2:$A$1000,0),MATCH(H$1,'[1]Master data'!$B$1:$EF$1,0)),"")</f>
        <v>0</v>
      </c>
      <c r="I114" s="7">
        <f>IFERROR(INDEX('[1]Master data'!$B$2:$EF$1000,MATCH($B114,'[1]Master data'!$A$2:$A$1000,0),MATCH(I$1,'[1]Master data'!$B$1:$EF$1,0)),"")</f>
        <v>0</v>
      </c>
      <c r="J114" s="7">
        <f>IFERROR(INDEX('[1]Master data'!$B$2:$EF$1000,MATCH($B114,'[1]Master data'!$A$2:$A$1000,0),MATCH(J$1,'[1]Master data'!$B$1:$EF$1,0)),"")</f>
        <v>0</v>
      </c>
      <c r="K114" s="7">
        <f>IFERROR(INDEX('[1]Master data'!$B$2:$EF$1000,MATCH($B114,'[1]Master data'!$A$2:$A$1000,0),MATCH(K$1,'[1]Master data'!$B$1:$EF$1,0)),"")</f>
        <v>0</v>
      </c>
      <c r="L114" s="7">
        <f>IFERROR(INDEX('[1]Master data'!$B$2:$EF$1000,MATCH($B114,'[1]Master data'!$A$2:$A$1000,0),MATCH(L$1,'[1]Master data'!$B$1:$EF$1,0)),"")</f>
        <v>-5000</v>
      </c>
      <c r="M114" s="33">
        <f>IFERROR(INDEX('[1]Master data'!$B$2:$EF$1000,MATCH($B114,'[1]Master data'!$A$2:$A$1000,0),MATCH(M$1,'[1]Master data'!$B$1:$EF$1,0)),"")</f>
        <v>-1.0838926174496645E-2</v>
      </c>
      <c r="N114" s="7">
        <f>IFERROR(INDEX('[1]Master data'!$B$2:$EF$1000,MATCH($B114,'[1]Master data'!$A$2:$A$1000,0),MATCH(N$1,'[1]Master data'!$B$1:$EF$1,0)),"")</f>
        <v>59600</v>
      </c>
      <c r="O114" s="7">
        <f>IFERROR(INDEX('[1]Master data'!$B$2:$EF$1000,MATCH($B114,'[1]Master data'!$A$2:$A$1000,0),MATCH(O$1,'[1]Master data'!$B$1:$EF$1,0)),"")</f>
        <v>6019600</v>
      </c>
      <c r="P114" s="7">
        <f>IFERROR(INDEX('[1]Master data'!$B$2:$EF$1000,MATCH($B114,'[1]Master data'!$A$2:$A$1000,0),MATCH(P$1,'[1]Master data'!$B$1:$EF$1,0)),"")</f>
        <v>-64600</v>
      </c>
      <c r="Q114" s="30">
        <f>IFERROR(INDEX('[1]Master data'!$B$2:$EF$1000,MATCH($B114,'[1]Master data'!$A$2:$A$1000,0),MATCH(Q$1,'[1]Master data'!$B$1:$EF$1,0)),"")</f>
        <v>-1.0838926174496645E-2</v>
      </c>
    </row>
    <row r="115" spans="1:17" x14ac:dyDescent="0.3">
      <c r="A115">
        <f t="shared" si="1"/>
        <v>113</v>
      </c>
      <c r="B115" t="str">
        <f>IF('[1]Master data'!A115="","",'[1]Master data'!A115)</f>
        <v>Pablo Mari</v>
      </c>
      <c r="C115" t="str">
        <f>IFERROR(INDEX('[1]Master data'!$B$2:$EF$1000,MATCH($B115,'[1]Master data'!$A$2:$A$1000,0),MATCH(C$1,'[1]Master data'!$B$1:$EF$1,0)),"")</f>
        <v>Arsenal</v>
      </c>
      <c r="D115" t="str">
        <f>IFERROR(INDEX('[1]Master data'!$B$2:$EF$1000,MATCH($B115,'[1]Master data'!$A$2:$A$1000,0),MATCH(D$1,'[1]Master data'!$B$1:$EF$1,0)),"")</f>
        <v>Defense</v>
      </c>
      <c r="E115" s="5">
        <f>IFERROR(INDEX('[1]Master data'!$B$2:$EF$1000,MATCH($B115,'[1]Master data'!$A$2:$A$1000,0),MATCH(E$1,'[1]Master data'!$B$1:$EF$1,0)),"")</f>
        <v>2439000</v>
      </c>
      <c r="F115" s="7">
        <f>IFERROR(INDEX('[1]Master data'!$B$2:$EF$1000,MATCH($B115,'[1]Master data'!$A$2:$A$1000,0),MATCH(F$1,'[1]Master data'!$B$1:$EF$1,0)),"")</f>
        <v>28603.299746011078</v>
      </c>
      <c r="G115" s="7">
        <f>IFERROR(INDEX('[1]Master data'!$B$2:$EF$1000,MATCH($B115,'[1]Master data'!$A$2:$A$1000,0),MATCH(G$1,'[1]Master data'!$B$1:$EF$1,0)),"")</f>
        <v>23027.688428447567</v>
      </c>
      <c r="H115" s="7">
        <f>IFERROR(INDEX('[1]Master data'!$B$2:$EF$1000,MATCH($B115,'[1]Master data'!$A$2:$A$1000,0),MATCH(H$1,'[1]Master data'!$B$1:$EF$1,0)),"")</f>
        <v>11360.075137911585</v>
      </c>
      <c r="I115" s="7">
        <f>IFERROR(INDEX('[1]Master data'!$B$2:$EF$1000,MATCH($B115,'[1]Master data'!$A$2:$A$1000,0),MATCH(I$1,'[1]Master data'!$B$1:$EF$1,0)),"")</f>
        <v>4187.080973904438</v>
      </c>
      <c r="J115" s="7">
        <f>IFERROR(INDEX('[1]Master data'!$B$2:$EF$1000,MATCH($B115,'[1]Master data'!$A$2:$A$1000,0),MATCH(J$1,'[1]Master data'!$B$1:$EF$1,0)),"")</f>
        <v>1609.1752225023893</v>
      </c>
      <c r="K115" s="7">
        <f>IFERROR(INDEX('[1]Master data'!$B$2:$EF$1000,MATCH($B115,'[1]Master data'!$A$2:$A$1000,0),MATCH(K$1,'[1]Master data'!$B$1:$EF$1,0)),"")</f>
        <v>1305.4144900204737</v>
      </c>
      <c r="L115" s="7">
        <f>IFERROR(INDEX('[1]Master data'!$B$2:$EF$1000,MATCH($B115,'[1]Master data'!$A$2:$A$1000,0),MATCH(L$1,'[1]Master data'!$B$1:$EF$1,0)),"")</f>
        <v>70092.733998797528</v>
      </c>
      <c r="M115" s="33">
        <f>IFERROR(INDEX('[1]Master data'!$B$2:$EF$1000,MATCH($B115,'[1]Master data'!$A$2:$A$1000,0),MATCH(M$1,'[1]Master data'!$B$1:$EF$1,0)),"")</f>
        <v>1.8738308322590214E-2</v>
      </c>
      <c r="N115" s="7">
        <f>IFERROR(INDEX('[1]Master data'!$B$2:$EF$1000,MATCH($B115,'[1]Master data'!$A$2:$A$1000,0),MATCH(N$1,'[1]Master data'!$B$1:$EF$1,0)),"")</f>
        <v>24390</v>
      </c>
      <c r="O115" s="7">
        <f>IFERROR(INDEX('[1]Master data'!$B$2:$EF$1000,MATCH($B115,'[1]Master data'!$A$2:$A$1000,0),MATCH(O$1,'[1]Master data'!$B$1:$EF$1,0)),"")</f>
        <v>2463390</v>
      </c>
      <c r="P115" s="7">
        <f>IFERROR(INDEX('[1]Master data'!$B$2:$EF$1000,MATCH($B115,'[1]Master data'!$A$2:$A$1000,0),MATCH(P$1,'[1]Master data'!$B$1:$EF$1,0)),"")</f>
        <v>45702.733998797528</v>
      </c>
      <c r="Q115" s="30">
        <f>IFERROR(INDEX('[1]Master data'!$B$2:$EF$1000,MATCH($B115,'[1]Master data'!$A$2:$A$1000,0),MATCH(Q$1,'[1]Master data'!$B$1:$EF$1,0)),"")</f>
        <v>1.8738308322590214E-2</v>
      </c>
    </row>
    <row r="116" spans="1:17" x14ac:dyDescent="0.3">
      <c r="A116">
        <f t="shared" si="1"/>
        <v>114</v>
      </c>
      <c r="B116" t="str">
        <f>IF('[1]Master data'!A116="","",'[1]Master data'!A116)</f>
        <v>Stuart Dallas</v>
      </c>
      <c r="C116" t="str">
        <f>IFERROR(INDEX('[1]Master data'!$B$2:$EF$1000,MATCH($B116,'[1]Master data'!$A$2:$A$1000,0),MATCH(C$1,'[1]Master data'!$B$1:$EF$1,0)),"")</f>
        <v>Leeds United</v>
      </c>
      <c r="D116" t="str">
        <f>IFERROR(INDEX('[1]Master data'!$B$2:$EF$1000,MATCH($B116,'[1]Master data'!$A$2:$A$1000,0),MATCH(D$1,'[1]Master data'!$B$1:$EF$1,0)),"")</f>
        <v>Defense</v>
      </c>
      <c r="E116" s="5">
        <f>IFERROR(INDEX('[1]Master data'!$B$2:$EF$1000,MATCH($B116,'[1]Master data'!$A$2:$A$1000,0),MATCH(E$1,'[1]Master data'!$B$1:$EF$1,0)),"")</f>
        <v>4066000</v>
      </c>
      <c r="F116" s="7">
        <f>IFERROR(INDEX('[1]Master data'!$B$2:$EF$1000,MATCH($B116,'[1]Master data'!$A$2:$A$1000,0),MATCH(F$1,'[1]Master data'!$B$1:$EF$1,0)),"")</f>
        <v>57132.259117851019</v>
      </c>
      <c r="G116" s="7">
        <f>IFERROR(INDEX('[1]Master data'!$B$2:$EF$1000,MATCH($B116,'[1]Master data'!$A$2:$A$1000,0),MATCH(G$1,'[1]Master data'!$B$1:$EF$1,0)),"")</f>
        <v>16677.621595576264</v>
      </c>
      <c r="H116" s="7">
        <f>IFERROR(INDEX('[1]Master data'!$B$2:$EF$1000,MATCH($B116,'[1]Master data'!$A$2:$A$1000,0),MATCH(H$1,'[1]Master data'!$B$1:$EF$1,0)),"")</f>
        <v>6401.9678263365095</v>
      </c>
      <c r="I116" s="7">
        <f>IFERROR(INDEX('[1]Master data'!$B$2:$EF$1000,MATCH($B116,'[1]Master data'!$A$2:$A$1000,0),MATCH(I$1,'[1]Master data'!$B$1:$EF$1,0)),"")</f>
        <v>5672.9706539479266</v>
      </c>
      <c r="J116" s="7">
        <f>IFERROR(INDEX('[1]Master data'!$B$2:$EF$1000,MATCH($B116,'[1]Master data'!$A$2:$A$1000,0),MATCH(J$1,'[1]Master data'!$B$1:$EF$1,0)),"")</f>
        <v>4550.3718111610106</v>
      </c>
      <c r="K116" s="7">
        <f>IFERROR(INDEX('[1]Master data'!$B$2:$EF$1000,MATCH($B116,'[1]Master data'!$A$2:$A$1000,0),MATCH(K$1,'[1]Master data'!$B$1:$EF$1,0)),"")</f>
        <v>-46.600097284906937</v>
      </c>
      <c r="L116" s="7">
        <f>IFERROR(INDEX('[1]Master data'!$B$2:$EF$1000,MATCH($B116,'[1]Master data'!$A$2:$A$1000,0),MATCH(L$1,'[1]Master data'!$B$1:$EF$1,0)),"")</f>
        <v>90388.590907587815</v>
      </c>
      <c r="M116" s="33">
        <f>IFERROR(INDEX('[1]Master data'!$B$2:$EF$1000,MATCH($B116,'[1]Master data'!$A$2:$A$1000,0),MATCH(M$1,'[1]Master data'!$B$1:$EF$1,0)),"")</f>
        <v>1.2230347001374278E-2</v>
      </c>
      <c r="N116" s="7">
        <f>IFERROR(INDEX('[1]Master data'!$B$2:$EF$1000,MATCH($B116,'[1]Master data'!$A$2:$A$1000,0),MATCH(N$1,'[1]Master data'!$B$1:$EF$1,0)),"")</f>
        <v>40660</v>
      </c>
      <c r="O116" s="7">
        <f>IFERROR(INDEX('[1]Master data'!$B$2:$EF$1000,MATCH($B116,'[1]Master data'!$A$2:$A$1000,0),MATCH(O$1,'[1]Master data'!$B$1:$EF$1,0)),"")</f>
        <v>4106660</v>
      </c>
      <c r="P116" s="7">
        <f>IFERROR(INDEX('[1]Master data'!$B$2:$EF$1000,MATCH($B116,'[1]Master data'!$A$2:$A$1000,0),MATCH(P$1,'[1]Master data'!$B$1:$EF$1,0)),"")</f>
        <v>49728.590907587815</v>
      </c>
      <c r="Q116" s="30">
        <f>IFERROR(INDEX('[1]Master data'!$B$2:$EF$1000,MATCH($B116,'[1]Master data'!$A$2:$A$1000,0),MATCH(Q$1,'[1]Master data'!$B$1:$EF$1,0)),"")</f>
        <v>1.2230347001374278E-2</v>
      </c>
    </row>
    <row r="117" spans="1:17" x14ac:dyDescent="0.3">
      <c r="A117">
        <f t="shared" si="1"/>
        <v>115</v>
      </c>
      <c r="B117" t="str">
        <f>IF('[1]Master data'!A117="","",'[1]Master data'!A117)</f>
        <v>Lee Peltier</v>
      </c>
      <c r="C117" t="str">
        <f>IFERROR(INDEX('[1]Master data'!$B$2:$EF$1000,MATCH($B117,'[1]Master data'!$A$2:$A$1000,0),MATCH(C$1,'[1]Master data'!$B$1:$EF$1,0)),"")</f>
        <v>West Bromwich</v>
      </c>
      <c r="D117" t="str">
        <f>IFERROR(INDEX('[1]Master data'!$B$2:$EF$1000,MATCH($B117,'[1]Master data'!$A$2:$A$1000,0),MATCH(D$1,'[1]Master data'!$B$1:$EF$1,0)),"")</f>
        <v>Defense</v>
      </c>
      <c r="E117" s="5">
        <f>IFERROR(INDEX('[1]Master data'!$B$2:$EF$1000,MATCH($B117,'[1]Master data'!$A$2:$A$1000,0),MATCH(E$1,'[1]Master data'!$B$1:$EF$1,0)),"")</f>
        <v>1960000</v>
      </c>
      <c r="F117" s="7">
        <f>IFERROR(INDEX('[1]Master data'!$B$2:$EF$1000,MATCH($B117,'[1]Master data'!$A$2:$A$1000,0),MATCH(F$1,'[1]Master data'!$B$1:$EF$1,0)),"")</f>
        <v>-5000</v>
      </c>
      <c r="G117" s="7">
        <f>IFERROR(INDEX('[1]Master data'!$B$2:$EF$1000,MATCH($B117,'[1]Master data'!$A$2:$A$1000,0),MATCH(G$1,'[1]Master data'!$B$1:$EF$1,0)),"")</f>
        <v>0</v>
      </c>
      <c r="H117" s="7">
        <f>IFERROR(INDEX('[1]Master data'!$B$2:$EF$1000,MATCH($B117,'[1]Master data'!$A$2:$A$1000,0),MATCH(H$1,'[1]Master data'!$B$1:$EF$1,0)),"")</f>
        <v>0</v>
      </c>
      <c r="I117" s="7">
        <f>IFERROR(INDEX('[1]Master data'!$B$2:$EF$1000,MATCH($B117,'[1]Master data'!$A$2:$A$1000,0),MATCH(I$1,'[1]Master data'!$B$1:$EF$1,0)),"")</f>
        <v>0</v>
      </c>
      <c r="J117" s="7">
        <f>IFERROR(INDEX('[1]Master data'!$B$2:$EF$1000,MATCH($B117,'[1]Master data'!$A$2:$A$1000,0),MATCH(J$1,'[1]Master data'!$B$1:$EF$1,0)),"")</f>
        <v>0</v>
      </c>
      <c r="K117" s="7">
        <f>IFERROR(INDEX('[1]Master data'!$B$2:$EF$1000,MATCH($B117,'[1]Master data'!$A$2:$A$1000,0),MATCH(K$1,'[1]Master data'!$B$1:$EF$1,0)),"")</f>
        <v>0</v>
      </c>
      <c r="L117" s="7">
        <f>IFERROR(INDEX('[1]Master data'!$B$2:$EF$1000,MATCH($B117,'[1]Master data'!$A$2:$A$1000,0),MATCH(L$1,'[1]Master data'!$B$1:$EF$1,0)),"")</f>
        <v>-5000</v>
      </c>
      <c r="M117" s="33">
        <f>IFERROR(INDEX('[1]Master data'!$B$2:$EF$1000,MATCH($B117,'[1]Master data'!$A$2:$A$1000,0),MATCH(M$1,'[1]Master data'!$B$1:$EF$1,0)),"")</f>
        <v>-1.2551020408163265E-2</v>
      </c>
      <c r="N117" s="7">
        <f>IFERROR(INDEX('[1]Master data'!$B$2:$EF$1000,MATCH($B117,'[1]Master data'!$A$2:$A$1000,0),MATCH(N$1,'[1]Master data'!$B$1:$EF$1,0)),"")</f>
        <v>19600</v>
      </c>
      <c r="O117" s="7">
        <f>IFERROR(INDEX('[1]Master data'!$B$2:$EF$1000,MATCH($B117,'[1]Master data'!$A$2:$A$1000,0),MATCH(O$1,'[1]Master data'!$B$1:$EF$1,0)),"")</f>
        <v>1979600</v>
      </c>
      <c r="P117" s="7">
        <f>IFERROR(INDEX('[1]Master data'!$B$2:$EF$1000,MATCH($B117,'[1]Master data'!$A$2:$A$1000,0),MATCH(P$1,'[1]Master data'!$B$1:$EF$1,0)),"")</f>
        <v>-24600</v>
      </c>
      <c r="Q117" s="30">
        <f>IFERROR(INDEX('[1]Master data'!$B$2:$EF$1000,MATCH($B117,'[1]Master data'!$A$2:$A$1000,0),MATCH(Q$1,'[1]Master data'!$B$1:$EF$1,0)),"")</f>
        <v>-1.2551020408163265E-2</v>
      </c>
    </row>
    <row r="118" spans="1:17" x14ac:dyDescent="0.3">
      <c r="A118">
        <f t="shared" si="1"/>
        <v>116</v>
      </c>
      <c r="B118" t="str">
        <f>IF('[1]Master data'!A118="","",'[1]Master data'!A118)</f>
        <v>Emerson Palmieri</v>
      </c>
      <c r="C118" t="str">
        <f>IFERROR(INDEX('[1]Master data'!$B$2:$EF$1000,MATCH($B118,'[1]Master data'!$A$2:$A$1000,0),MATCH(C$1,'[1]Master data'!$B$1:$EF$1,0)),"")</f>
        <v>Chelsea</v>
      </c>
      <c r="D118" t="str">
        <f>IFERROR(INDEX('[1]Master data'!$B$2:$EF$1000,MATCH($B118,'[1]Master data'!$A$2:$A$1000,0),MATCH(D$1,'[1]Master data'!$B$1:$EF$1,0)),"")</f>
        <v>Defense</v>
      </c>
      <c r="E118" s="5">
        <f>IFERROR(INDEX('[1]Master data'!$B$2:$EF$1000,MATCH($B118,'[1]Master data'!$A$2:$A$1000,0),MATCH(E$1,'[1]Master data'!$B$1:$EF$1,0)),"")</f>
        <v>2460000</v>
      </c>
      <c r="F118" s="7">
        <f>IFERROR(INDEX('[1]Master data'!$B$2:$EF$1000,MATCH($B118,'[1]Master data'!$A$2:$A$1000,0),MATCH(F$1,'[1]Master data'!$B$1:$EF$1,0)),"")</f>
        <v>-5000</v>
      </c>
      <c r="G118" s="7">
        <f>IFERROR(INDEX('[1]Master data'!$B$2:$EF$1000,MATCH($B118,'[1]Master data'!$A$2:$A$1000,0),MATCH(G$1,'[1]Master data'!$B$1:$EF$1,0)),"")</f>
        <v>0</v>
      </c>
      <c r="H118" s="7">
        <f>IFERROR(INDEX('[1]Master data'!$B$2:$EF$1000,MATCH($B118,'[1]Master data'!$A$2:$A$1000,0),MATCH(H$1,'[1]Master data'!$B$1:$EF$1,0)),"")</f>
        <v>0</v>
      </c>
      <c r="I118" s="7">
        <f>IFERROR(INDEX('[1]Master data'!$B$2:$EF$1000,MATCH($B118,'[1]Master data'!$A$2:$A$1000,0),MATCH(I$1,'[1]Master data'!$B$1:$EF$1,0)),"")</f>
        <v>0</v>
      </c>
      <c r="J118" s="7">
        <f>IFERROR(INDEX('[1]Master data'!$B$2:$EF$1000,MATCH($B118,'[1]Master data'!$A$2:$A$1000,0),MATCH(J$1,'[1]Master data'!$B$1:$EF$1,0)),"")</f>
        <v>0</v>
      </c>
      <c r="K118" s="7">
        <f>IFERROR(INDEX('[1]Master data'!$B$2:$EF$1000,MATCH($B118,'[1]Master data'!$A$2:$A$1000,0),MATCH(K$1,'[1]Master data'!$B$1:$EF$1,0)),"")</f>
        <v>0</v>
      </c>
      <c r="L118" s="7">
        <f>IFERROR(INDEX('[1]Master data'!$B$2:$EF$1000,MATCH($B118,'[1]Master data'!$A$2:$A$1000,0),MATCH(L$1,'[1]Master data'!$B$1:$EF$1,0)),"")</f>
        <v>-5000</v>
      </c>
      <c r="M118" s="33">
        <f>IFERROR(INDEX('[1]Master data'!$B$2:$EF$1000,MATCH($B118,'[1]Master data'!$A$2:$A$1000,0),MATCH(M$1,'[1]Master data'!$B$1:$EF$1,0)),"")</f>
        <v>-1.2032520325203253E-2</v>
      </c>
      <c r="N118" s="7">
        <f>IFERROR(INDEX('[1]Master data'!$B$2:$EF$1000,MATCH($B118,'[1]Master data'!$A$2:$A$1000,0),MATCH(N$1,'[1]Master data'!$B$1:$EF$1,0)),"")</f>
        <v>24600</v>
      </c>
      <c r="O118" s="7">
        <f>IFERROR(INDEX('[1]Master data'!$B$2:$EF$1000,MATCH($B118,'[1]Master data'!$A$2:$A$1000,0),MATCH(O$1,'[1]Master data'!$B$1:$EF$1,0)),"")</f>
        <v>2484600</v>
      </c>
      <c r="P118" s="7">
        <f>IFERROR(INDEX('[1]Master data'!$B$2:$EF$1000,MATCH($B118,'[1]Master data'!$A$2:$A$1000,0),MATCH(P$1,'[1]Master data'!$B$1:$EF$1,0)),"")</f>
        <v>-29600</v>
      </c>
      <c r="Q118" s="30">
        <f>IFERROR(INDEX('[1]Master data'!$B$2:$EF$1000,MATCH($B118,'[1]Master data'!$A$2:$A$1000,0),MATCH(Q$1,'[1]Master data'!$B$1:$EF$1,0)),"")</f>
        <v>-1.2032520325203253E-2</v>
      </c>
    </row>
    <row r="119" spans="1:17" x14ac:dyDescent="0.3">
      <c r="A119">
        <f t="shared" si="1"/>
        <v>117</v>
      </c>
      <c r="B119" t="str">
        <f>IF('[1]Master data'!A119="","",'[1]Master data'!A119)</f>
        <v>Neil Taylor</v>
      </c>
      <c r="C119" t="str">
        <f>IFERROR(INDEX('[1]Master data'!$B$2:$EF$1000,MATCH($B119,'[1]Master data'!$A$2:$A$1000,0),MATCH(C$1,'[1]Master data'!$B$1:$EF$1,0)),"")</f>
        <v>Aston Villa</v>
      </c>
      <c r="D119" t="str">
        <f>IFERROR(INDEX('[1]Master data'!$B$2:$EF$1000,MATCH($B119,'[1]Master data'!$A$2:$A$1000,0),MATCH(D$1,'[1]Master data'!$B$1:$EF$1,0)),"")</f>
        <v>Defense</v>
      </c>
      <c r="E119" s="5">
        <f>IFERROR(INDEX('[1]Master data'!$B$2:$EF$1000,MATCH($B119,'[1]Master data'!$A$2:$A$1000,0),MATCH(E$1,'[1]Master data'!$B$1:$EF$1,0)),"")</f>
        <v>1921000</v>
      </c>
      <c r="F119" s="7">
        <f>IFERROR(INDEX('[1]Master data'!$B$2:$EF$1000,MATCH($B119,'[1]Master data'!$A$2:$A$1000,0),MATCH(F$1,'[1]Master data'!$B$1:$EF$1,0)),"")</f>
        <v>-5000</v>
      </c>
      <c r="G119" s="7">
        <f>IFERROR(INDEX('[1]Master data'!$B$2:$EF$1000,MATCH($B119,'[1]Master data'!$A$2:$A$1000,0),MATCH(G$1,'[1]Master data'!$B$1:$EF$1,0)),"")</f>
        <v>0</v>
      </c>
      <c r="H119" s="7">
        <f>IFERROR(INDEX('[1]Master data'!$B$2:$EF$1000,MATCH($B119,'[1]Master data'!$A$2:$A$1000,0),MATCH(H$1,'[1]Master data'!$B$1:$EF$1,0)),"")</f>
        <v>0</v>
      </c>
      <c r="I119" s="7">
        <f>IFERROR(INDEX('[1]Master data'!$B$2:$EF$1000,MATCH($B119,'[1]Master data'!$A$2:$A$1000,0),MATCH(I$1,'[1]Master data'!$B$1:$EF$1,0)),"")</f>
        <v>0</v>
      </c>
      <c r="J119" s="7">
        <f>IFERROR(INDEX('[1]Master data'!$B$2:$EF$1000,MATCH($B119,'[1]Master data'!$A$2:$A$1000,0),MATCH(J$1,'[1]Master data'!$B$1:$EF$1,0)),"")</f>
        <v>0</v>
      </c>
      <c r="K119" s="7">
        <f>IFERROR(INDEX('[1]Master data'!$B$2:$EF$1000,MATCH($B119,'[1]Master data'!$A$2:$A$1000,0),MATCH(K$1,'[1]Master data'!$B$1:$EF$1,0)),"")</f>
        <v>0</v>
      </c>
      <c r="L119" s="7">
        <f>IFERROR(INDEX('[1]Master data'!$B$2:$EF$1000,MATCH($B119,'[1]Master data'!$A$2:$A$1000,0),MATCH(L$1,'[1]Master data'!$B$1:$EF$1,0)),"")</f>
        <v>-5000</v>
      </c>
      <c r="M119" s="33">
        <f>IFERROR(INDEX('[1]Master data'!$B$2:$EF$1000,MATCH($B119,'[1]Master data'!$A$2:$A$1000,0),MATCH(M$1,'[1]Master data'!$B$1:$EF$1,0)),"")</f>
        <v>-1.2602811035918792E-2</v>
      </c>
      <c r="N119" s="7">
        <f>IFERROR(INDEX('[1]Master data'!$B$2:$EF$1000,MATCH($B119,'[1]Master data'!$A$2:$A$1000,0),MATCH(N$1,'[1]Master data'!$B$1:$EF$1,0)),"")</f>
        <v>19210</v>
      </c>
      <c r="O119" s="7">
        <f>IFERROR(INDEX('[1]Master data'!$B$2:$EF$1000,MATCH($B119,'[1]Master data'!$A$2:$A$1000,0),MATCH(O$1,'[1]Master data'!$B$1:$EF$1,0)),"")</f>
        <v>1940210</v>
      </c>
      <c r="P119" s="7">
        <f>IFERROR(INDEX('[1]Master data'!$B$2:$EF$1000,MATCH($B119,'[1]Master data'!$A$2:$A$1000,0),MATCH(P$1,'[1]Master data'!$B$1:$EF$1,0)),"")</f>
        <v>-24210</v>
      </c>
      <c r="Q119" s="30">
        <f>IFERROR(INDEX('[1]Master data'!$B$2:$EF$1000,MATCH($B119,'[1]Master data'!$A$2:$A$1000,0),MATCH(Q$1,'[1]Master data'!$B$1:$EF$1,0)),"")</f>
        <v>-1.2602811035918792E-2</v>
      </c>
    </row>
    <row r="120" spans="1:17" x14ac:dyDescent="0.3">
      <c r="A120">
        <f t="shared" si="1"/>
        <v>118</v>
      </c>
      <c r="B120" t="str">
        <f>IF('[1]Master data'!A120="","",'[1]Master data'!A120)</f>
        <v>Joel Ward</v>
      </c>
      <c r="C120" t="str">
        <f>IFERROR(INDEX('[1]Master data'!$B$2:$EF$1000,MATCH($B120,'[1]Master data'!$A$2:$A$1000,0),MATCH(C$1,'[1]Master data'!$B$1:$EF$1,0)),"")</f>
        <v>Crystal Palace</v>
      </c>
      <c r="D120" t="str">
        <f>IFERROR(INDEX('[1]Master data'!$B$2:$EF$1000,MATCH($B120,'[1]Master data'!$A$2:$A$1000,0),MATCH(D$1,'[1]Master data'!$B$1:$EF$1,0)),"")</f>
        <v>Defense</v>
      </c>
      <c r="E120" s="5">
        <f>IFERROR(INDEX('[1]Master data'!$B$2:$EF$1000,MATCH($B120,'[1]Master data'!$A$2:$A$1000,0),MATCH(E$1,'[1]Master data'!$B$1:$EF$1,0)),"")</f>
        <v>2571000</v>
      </c>
      <c r="F120" s="7">
        <f>IFERROR(INDEX('[1]Master data'!$B$2:$EF$1000,MATCH($B120,'[1]Master data'!$A$2:$A$1000,0),MATCH(F$1,'[1]Master data'!$B$1:$EF$1,0)),"")</f>
        <v>11796.187325043971</v>
      </c>
      <c r="G120" s="7">
        <f>IFERROR(INDEX('[1]Master data'!$B$2:$EF$1000,MATCH($B120,'[1]Master data'!$A$2:$A$1000,0),MATCH(G$1,'[1]Master data'!$B$1:$EF$1,0)),"")</f>
        <v>-4192.9671472407408</v>
      </c>
      <c r="H120" s="7">
        <f>IFERROR(INDEX('[1]Master data'!$B$2:$EF$1000,MATCH($B120,'[1]Master data'!$A$2:$A$1000,0),MATCH(H$1,'[1]Master data'!$B$1:$EF$1,0)),"")</f>
        <v>7072.1520147090378</v>
      </c>
      <c r="I120" s="7">
        <f>IFERROR(INDEX('[1]Master data'!$B$2:$EF$1000,MATCH($B120,'[1]Master data'!$A$2:$A$1000,0),MATCH(I$1,'[1]Master data'!$B$1:$EF$1,0)),"")</f>
        <v>-400</v>
      </c>
      <c r="J120" s="7">
        <f>IFERROR(INDEX('[1]Master data'!$B$2:$EF$1000,MATCH($B120,'[1]Master data'!$A$2:$A$1000,0),MATCH(J$1,'[1]Master data'!$B$1:$EF$1,0)),"")</f>
        <v>-101.71991855097258</v>
      </c>
      <c r="K120" s="7">
        <f>IFERROR(INDEX('[1]Master data'!$B$2:$EF$1000,MATCH($B120,'[1]Master data'!$A$2:$A$1000,0),MATCH(K$1,'[1]Master data'!$B$1:$EF$1,0)),"")</f>
        <v>-106.68637379077938</v>
      </c>
      <c r="L120" s="7">
        <f>IFERROR(INDEX('[1]Master data'!$B$2:$EF$1000,MATCH($B120,'[1]Master data'!$A$2:$A$1000,0),MATCH(L$1,'[1]Master data'!$B$1:$EF$1,0)),"")</f>
        <v>14066.965900170517</v>
      </c>
      <c r="M120" s="33">
        <f>IFERROR(INDEX('[1]Master data'!$B$2:$EF$1000,MATCH($B120,'[1]Master data'!$A$2:$A$1000,0),MATCH(M$1,'[1]Master data'!$B$1:$EF$1,0)),"")</f>
        <v>-4.5286013612716777E-3</v>
      </c>
      <c r="N120" s="7">
        <f>IFERROR(INDEX('[1]Master data'!$B$2:$EF$1000,MATCH($B120,'[1]Master data'!$A$2:$A$1000,0),MATCH(N$1,'[1]Master data'!$B$1:$EF$1,0)),"")</f>
        <v>25710</v>
      </c>
      <c r="O120" s="7">
        <f>IFERROR(INDEX('[1]Master data'!$B$2:$EF$1000,MATCH($B120,'[1]Master data'!$A$2:$A$1000,0),MATCH(O$1,'[1]Master data'!$B$1:$EF$1,0)),"")</f>
        <v>2596710</v>
      </c>
      <c r="P120" s="7">
        <f>IFERROR(INDEX('[1]Master data'!$B$2:$EF$1000,MATCH($B120,'[1]Master data'!$A$2:$A$1000,0),MATCH(P$1,'[1]Master data'!$B$1:$EF$1,0)),"")</f>
        <v>-11643.034099829483</v>
      </c>
      <c r="Q120" s="30">
        <f>IFERROR(INDEX('[1]Master data'!$B$2:$EF$1000,MATCH($B120,'[1]Master data'!$A$2:$A$1000,0),MATCH(Q$1,'[1]Master data'!$B$1:$EF$1,0)),"")</f>
        <v>-4.5286013612716777E-3</v>
      </c>
    </row>
    <row r="121" spans="1:17" x14ac:dyDescent="0.3">
      <c r="A121">
        <f t="shared" si="1"/>
        <v>119</v>
      </c>
      <c r="B121" t="str">
        <f>IF('[1]Master data'!A121="","",'[1]Master data'!A121)</f>
        <v>Rui Patricio</v>
      </c>
      <c r="C121" t="str">
        <f>IFERROR(INDEX('[1]Master data'!$B$2:$EF$1000,MATCH($B121,'[1]Master data'!$A$2:$A$1000,0),MATCH(C$1,'[1]Master data'!$B$1:$EF$1,0)),"")</f>
        <v>Wolverhampton</v>
      </c>
      <c r="D121" t="str">
        <f>IFERROR(INDEX('[1]Master data'!$B$2:$EF$1000,MATCH($B121,'[1]Master data'!$A$2:$A$1000,0),MATCH(D$1,'[1]Master data'!$B$1:$EF$1,0)),"")</f>
        <v>Goalkeeper</v>
      </c>
      <c r="E121" s="5">
        <f>IFERROR(INDEX('[1]Master data'!$B$2:$EF$1000,MATCH($B121,'[1]Master data'!$A$2:$A$1000,0),MATCH(E$1,'[1]Master data'!$B$1:$EF$1,0)),"")</f>
        <v>4942000</v>
      </c>
      <c r="F121" s="7">
        <f>IFERROR(INDEX('[1]Master data'!$B$2:$EF$1000,MATCH($B121,'[1]Master data'!$A$2:$A$1000,0),MATCH(F$1,'[1]Master data'!$B$1:$EF$1,0)),"")</f>
        <v>60673.395504937274</v>
      </c>
      <c r="G121" s="7">
        <f>IFERROR(INDEX('[1]Master data'!$B$2:$EF$1000,MATCH($B121,'[1]Master data'!$A$2:$A$1000,0),MATCH(G$1,'[1]Master data'!$B$1:$EF$1,0)),"")</f>
        <v>15853.452231199619</v>
      </c>
      <c r="H121" s="7">
        <f>IFERROR(INDEX('[1]Master data'!$B$2:$EF$1000,MATCH($B121,'[1]Master data'!$A$2:$A$1000,0),MATCH(H$1,'[1]Master data'!$B$1:$EF$1,0)),"")</f>
        <v>6416.191075988776</v>
      </c>
      <c r="I121" s="7">
        <f>IFERROR(INDEX('[1]Master data'!$B$2:$EF$1000,MATCH($B121,'[1]Master data'!$A$2:$A$1000,0),MATCH(I$1,'[1]Master data'!$B$1:$EF$1,0)),"")</f>
        <v>-200</v>
      </c>
      <c r="J121" s="7">
        <f>IFERROR(INDEX('[1]Master data'!$B$2:$EF$1000,MATCH($B121,'[1]Master data'!$A$2:$A$1000,0),MATCH(J$1,'[1]Master data'!$B$1:$EF$1,0)),"")</f>
        <v>2672.7458846519185</v>
      </c>
      <c r="K121" s="7">
        <f>IFERROR(INDEX('[1]Master data'!$B$2:$EF$1000,MATCH($B121,'[1]Master data'!$A$2:$A$1000,0),MATCH(K$1,'[1]Master data'!$B$1:$EF$1,0)),"")</f>
        <v>858.60028738715016</v>
      </c>
      <c r="L121" s="7">
        <f>IFERROR(INDEX('[1]Master data'!$B$2:$EF$1000,MATCH($B121,'[1]Master data'!$A$2:$A$1000,0),MATCH(L$1,'[1]Master data'!$B$1:$EF$1,0)),"")</f>
        <v>86274.384984164746</v>
      </c>
      <c r="M121" s="33">
        <f>IFERROR(INDEX('[1]Master data'!$B$2:$EF$1000,MATCH($B121,'[1]Master data'!$A$2:$A$1000,0),MATCH(M$1,'[1]Master data'!$B$1:$EF$1,0)),"")</f>
        <v>7.457382635403631E-3</v>
      </c>
      <c r="N121" s="7">
        <f>IFERROR(INDEX('[1]Master data'!$B$2:$EF$1000,MATCH($B121,'[1]Master data'!$A$2:$A$1000,0),MATCH(N$1,'[1]Master data'!$B$1:$EF$1,0)),"")</f>
        <v>49420</v>
      </c>
      <c r="O121" s="7">
        <f>IFERROR(INDEX('[1]Master data'!$B$2:$EF$1000,MATCH($B121,'[1]Master data'!$A$2:$A$1000,0),MATCH(O$1,'[1]Master data'!$B$1:$EF$1,0)),"")</f>
        <v>4991420</v>
      </c>
      <c r="P121" s="7">
        <f>IFERROR(INDEX('[1]Master data'!$B$2:$EF$1000,MATCH($B121,'[1]Master data'!$A$2:$A$1000,0),MATCH(P$1,'[1]Master data'!$B$1:$EF$1,0)),"")</f>
        <v>36854.384984164746</v>
      </c>
      <c r="Q121" s="30">
        <f>IFERROR(INDEX('[1]Master data'!$B$2:$EF$1000,MATCH($B121,'[1]Master data'!$A$2:$A$1000,0),MATCH(Q$1,'[1]Master data'!$B$1:$EF$1,0)),"")</f>
        <v>7.457382635403631E-3</v>
      </c>
    </row>
    <row r="122" spans="1:17" x14ac:dyDescent="0.3">
      <c r="A122">
        <f t="shared" si="1"/>
        <v>120</v>
      </c>
      <c r="B122" t="str">
        <f>IF('[1]Master data'!A122="","",'[1]Master data'!A122)</f>
        <v>Rayan Ait-Nouri</v>
      </c>
      <c r="C122" t="str">
        <f>IFERROR(INDEX('[1]Master data'!$B$2:$EF$1000,MATCH($B122,'[1]Master data'!$A$2:$A$1000,0),MATCH(C$1,'[1]Master data'!$B$1:$EF$1,0)),"")</f>
        <v>Wolverhampton</v>
      </c>
      <c r="D122" t="str">
        <f>IFERROR(INDEX('[1]Master data'!$B$2:$EF$1000,MATCH($B122,'[1]Master data'!$A$2:$A$1000,0),MATCH(D$1,'[1]Master data'!$B$1:$EF$1,0)),"")</f>
        <v>Defense</v>
      </c>
      <c r="E122" s="5">
        <f>IFERROR(INDEX('[1]Master data'!$B$2:$EF$1000,MATCH($B122,'[1]Master data'!$A$2:$A$1000,0),MATCH(E$1,'[1]Master data'!$B$1:$EF$1,0)),"")</f>
        <v>2532000</v>
      </c>
      <c r="F122" s="7">
        <f>IFERROR(INDEX('[1]Master data'!$B$2:$EF$1000,MATCH($B122,'[1]Master data'!$A$2:$A$1000,0),MATCH(F$1,'[1]Master data'!$B$1:$EF$1,0)),"")</f>
        <v>-5000</v>
      </c>
      <c r="G122" s="7">
        <f>IFERROR(INDEX('[1]Master data'!$B$2:$EF$1000,MATCH($B122,'[1]Master data'!$A$2:$A$1000,0),MATCH(G$1,'[1]Master data'!$B$1:$EF$1,0)),"")</f>
        <v>0</v>
      </c>
      <c r="H122" s="7">
        <f>IFERROR(INDEX('[1]Master data'!$B$2:$EF$1000,MATCH($B122,'[1]Master data'!$A$2:$A$1000,0),MATCH(H$1,'[1]Master data'!$B$1:$EF$1,0)),"")</f>
        <v>0</v>
      </c>
      <c r="I122" s="7">
        <f>IFERROR(INDEX('[1]Master data'!$B$2:$EF$1000,MATCH($B122,'[1]Master data'!$A$2:$A$1000,0),MATCH(I$1,'[1]Master data'!$B$1:$EF$1,0)),"")</f>
        <v>0</v>
      </c>
      <c r="J122" s="7">
        <f>IFERROR(INDEX('[1]Master data'!$B$2:$EF$1000,MATCH($B122,'[1]Master data'!$A$2:$A$1000,0),MATCH(J$1,'[1]Master data'!$B$1:$EF$1,0)),"")</f>
        <v>0</v>
      </c>
      <c r="K122" s="7">
        <f>IFERROR(INDEX('[1]Master data'!$B$2:$EF$1000,MATCH($B122,'[1]Master data'!$A$2:$A$1000,0),MATCH(K$1,'[1]Master data'!$B$1:$EF$1,0)),"")</f>
        <v>0</v>
      </c>
      <c r="L122" s="7">
        <f>IFERROR(INDEX('[1]Master data'!$B$2:$EF$1000,MATCH($B122,'[1]Master data'!$A$2:$A$1000,0),MATCH(L$1,'[1]Master data'!$B$1:$EF$1,0)),"")</f>
        <v>-5000</v>
      </c>
      <c r="M122" s="33">
        <f>IFERROR(INDEX('[1]Master data'!$B$2:$EF$1000,MATCH($B122,'[1]Master data'!$A$2:$A$1000,0),MATCH(M$1,'[1]Master data'!$B$1:$EF$1,0)),"")</f>
        <v>-1.1974723538704581E-2</v>
      </c>
      <c r="N122" s="7">
        <f>IFERROR(INDEX('[1]Master data'!$B$2:$EF$1000,MATCH($B122,'[1]Master data'!$A$2:$A$1000,0),MATCH(N$1,'[1]Master data'!$B$1:$EF$1,0)),"")</f>
        <v>25320</v>
      </c>
      <c r="O122" s="7">
        <f>IFERROR(INDEX('[1]Master data'!$B$2:$EF$1000,MATCH($B122,'[1]Master data'!$A$2:$A$1000,0),MATCH(O$1,'[1]Master data'!$B$1:$EF$1,0)),"")</f>
        <v>2557320</v>
      </c>
      <c r="P122" s="7">
        <f>IFERROR(INDEX('[1]Master data'!$B$2:$EF$1000,MATCH($B122,'[1]Master data'!$A$2:$A$1000,0),MATCH(P$1,'[1]Master data'!$B$1:$EF$1,0)),"")</f>
        <v>-30320</v>
      </c>
      <c r="Q122" s="30">
        <f>IFERROR(INDEX('[1]Master data'!$B$2:$EF$1000,MATCH($B122,'[1]Master data'!$A$2:$A$1000,0),MATCH(Q$1,'[1]Master data'!$B$1:$EF$1,0)),"")</f>
        <v>-1.1974723538704581E-2</v>
      </c>
    </row>
    <row r="123" spans="1:17" x14ac:dyDescent="0.3">
      <c r="A123">
        <f t="shared" si="1"/>
        <v>121</v>
      </c>
      <c r="B123" t="str">
        <f>IF('[1]Master data'!A123="","",'[1]Master data'!A123)</f>
        <v>Leandro Trossard</v>
      </c>
      <c r="C123" t="str">
        <f>IFERROR(INDEX('[1]Master data'!$B$2:$EF$1000,MATCH($B123,'[1]Master data'!$A$2:$A$1000,0),MATCH(C$1,'[1]Master data'!$B$1:$EF$1,0)),"")</f>
        <v>Brighton and Hove</v>
      </c>
      <c r="D123" t="str">
        <f>IFERROR(INDEX('[1]Master data'!$B$2:$EF$1000,MATCH($B123,'[1]Master data'!$A$2:$A$1000,0),MATCH(D$1,'[1]Master data'!$B$1:$EF$1,0)),"")</f>
        <v>Striker</v>
      </c>
      <c r="E123" s="5">
        <f>IFERROR(INDEX('[1]Master data'!$B$2:$EF$1000,MATCH($B123,'[1]Master data'!$A$2:$A$1000,0),MATCH(E$1,'[1]Master data'!$B$1:$EF$1,0)),"")</f>
        <v>4362000</v>
      </c>
      <c r="F123" s="7">
        <f>IFERROR(INDEX('[1]Master data'!$B$2:$EF$1000,MATCH($B123,'[1]Master data'!$A$2:$A$1000,0),MATCH(F$1,'[1]Master data'!$B$1:$EF$1,0)),"")</f>
        <v>69867.215686274503</v>
      </c>
      <c r="G123" s="7">
        <f>IFERROR(INDEX('[1]Master data'!$B$2:$EF$1000,MATCH($B123,'[1]Master data'!$A$2:$A$1000,0),MATCH(G$1,'[1]Master data'!$B$1:$EF$1,0)),"")</f>
        <v>21575.965686274503</v>
      </c>
      <c r="H123" s="7">
        <f>IFERROR(INDEX('[1]Master data'!$B$2:$EF$1000,MATCH($B123,'[1]Master data'!$A$2:$A$1000,0),MATCH(H$1,'[1]Master data'!$B$1:$EF$1,0)),"")</f>
        <v>10703.664215686273</v>
      </c>
      <c r="I123" s="7">
        <f>IFERROR(INDEX('[1]Master data'!$B$2:$EF$1000,MATCH($B123,'[1]Master data'!$A$2:$A$1000,0),MATCH(I$1,'[1]Master data'!$B$1:$EF$1,0)),"")</f>
        <v>8249.5098039215663</v>
      </c>
      <c r="J123" s="7">
        <f>IFERROR(INDEX('[1]Master data'!$B$2:$EF$1000,MATCH($B123,'[1]Master data'!$A$2:$A$1000,0),MATCH(J$1,'[1]Master data'!$B$1:$EF$1,0)),"")</f>
        <v>1014.3241421568623</v>
      </c>
      <c r="K123" s="7">
        <f>IFERROR(INDEX('[1]Master data'!$B$2:$EF$1000,MATCH($B123,'[1]Master data'!$A$2:$A$1000,0),MATCH(K$1,'[1]Master data'!$B$1:$EF$1,0)),"")</f>
        <v>1734.1446685353292</v>
      </c>
      <c r="L123" s="7">
        <f>IFERROR(INDEX('[1]Master data'!$B$2:$EF$1000,MATCH($B123,'[1]Master data'!$A$2:$A$1000,0),MATCH(L$1,'[1]Master data'!$B$1:$EF$1,0)),"")</f>
        <v>113144.82420284903</v>
      </c>
      <c r="M123" s="33">
        <f>IFERROR(INDEX('[1]Master data'!$B$2:$EF$1000,MATCH($B123,'[1]Master data'!$A$2:$A$1000,0),MATCH(M$1,'[1]Master data'!$B$1:$EF$1,0)),"")</f>
        <v>1.5938749244119449E-2</v>
      </c>
      <c r="N123" s="7">
        <f>IFERROR(INDEX('[1]Master data'!$B$2:$EF$1000,MATCH($B123,'[1]Master data'!$A$2:$A$1000,0),MATCH(N$1,'[1]Master data'!$B$1:$EF$1,0)),"")</f>
        <v>43620</v>
      </c>
      <c r="O123" s="7">
        <f>IFERROR(INDEX('[1]Master data'!$B$2:$EF$1000,MATCH($B123,'[1]Master data'!$A$2:$A$1000,0),MATCH(O$1,'[1]Master data'!$B$1:$EF$1,0)),"")</f>
        <v>4405620</v>
      </c>
      <c r="P123" s="7">
        <f>IFERROR(INDEX('[1]Master data'!$B$2:$EF$1000,MATCH($B123,'[1]Master data'!$A$2:$A$1000,0),MATCH(P$1,'[1]Master data'!$B$1:$EF$1,0)),"")</f>
        <v>69524.824202849035</v>
      </c>
      <c r="Q123" s="30">
        <f>IFERROR(INDEX('[1]Master data'!$B$2:$EF$1000,MATCH($B123,'[1]Master data'!$A$2:$A$1000,0),MATCH(Q$1,'[1]Master data'!$B$1:$EF$1,0)),"")</f>
        <v>1.5938749244119449E-2</v>
      </c>
    </row>
    <row r="124" spans="1:17" x14ac:dyDescent="0.3">
      <c r="A124">
        <f t="shared" si="1"/>
        <v>122</v>
      </c>
      <c r="B124" t="str">
        <f>IF('[1]Master data'!A124="","",'[1]Master data'!A124)</f>
        <v>Thiago Silva</v>
      </c>
      <c r="C124" t="str">
        <f>IFERROR(INDEX('[1]Master data'!$B$2:$EF$1000,MATCH($B124,'[1]Master data'!$A$2:$A$1000,0),MATCH(C$1,'[1]Master data'!$B$1:$EF$1,0)),"")</f>
        <v>Chelsea</v>
      </c>
      <c r="D124" t="str">
        <f>IFERROR(INDEX('[1]Master data'!$B$2:$EF$1000,MATCH($B124,'[1]Master data'!$A$2:$A$1000,0),MATCH(D$1,'[1]Master data'!$B$1:$EF$1,0)),"")</f>
        <v>Defense</v>
      </c>
      <c r="E124" s="5">
        <f>IFERROR(INDEX('[1]Master data'!$B$2:$EF$1000,MATCH($B124,'[1]Master data'!$A$2:$A$1000,0),MATCH(E$1,'[1]Master data'!$B$1:$EF$1,0)),"")</f>
        <v>5269000</v>
      </c>
      <c r="F124" s="7">
        <f>IFERROR(INDEX('[1]Master data'!$B$2:$EF$1000,MATCH($B124,'[1]Master data'!$A$2:$A$1000,0),MATCH(F$1,'[1]Master data'!$B$1:$EF$1,0)),"")</f>
        <v>36744.277193727576</v>
      </c>
      <c r="G124" s="7">
        <f>IFERROR(INDEX('[1]Master data'!$B$2:$EF$1000,MATCH($B124,'[1]Master data'!$A$2:$A$1000,0),MATCH(G$1,'[1]Master data'!$B$1:$EF$1,0)),"")</f>
        <v>17822.008313307044</v>
      </c>
      <c r="H124" s="7">
        <f>IFERROR(INDEX('[1]Master data'!$B$2:$EF$1000,MATCH($B124,'[1]Master data'!$A$2:$A$1000,0),MATCH(H$1,'[1]Master data'!$B$1:$EF$1,0)),"")</f>
        <v>6365.5419081739801</v>
      </c>
      <c r="I124" s="7">
        <f>IFERROR(INDEX('[1]Master data'!$B$2:$EF$1000,MATCH($B124,'[1]Master data'!$A$2:$A$1000,0),MATCH(I$1,'[1]Master data'!$B$1:$EF$1,0)),"")</f>
        <v>-787.5</v>
      </c>
      <c r="J124" s="7">
        <f>IFERROR(INDEX('[1]Master data'!$B$2:$EF$1000,MATCH($B124,'[1]Master data'!$A$2:$A$1000,0),MATCH(J$1,'[1]Master data'!$B$1:$EF$1,0)),"")</f>
        <v>3569.425365759711</v>
      </c>
      <c r="K124" s="7">
        <f>IFERROR(INDEX('[1]Master data'!$B$2:$EF$1000,MATCH($B124,'[1]Master data'!$A$2:$A$1000,0),MATCH(K$1,'[1]Master data'!$B$1:$EF$1,0)),"")</f>
        <v>717.07896580684064</v>
      </c>
      <c r="L124" s="7">
        <f>IFERROR(INDEX('[1]Master data'!$B$2:$EF$1000,MATCH($B124,'[1]Master data'!$A$2:$A$1000,0),MATCH(L$1,'[1]Master data'!$B$1:$EF$1,0)),"")</f>
        <v>64430.831746775148</v>
      </c>
      <c r="M124" s="33">
        <f>IFERROR(INDEX('[1]Master data'!$B$2:$EF$1000,MATCH($B124,'[1]Master data'!$A$2:$A$1000,0),MATCH(M$1,'[1]Master data'!$B$1:$EF$1,0)),"")</f>
        <v>2.228284635941383E-3</v>
      </c>
      <c r="N124" s="7">
        <f>IFERROR(INDEX('[1]Master data'!$B$2:$EF$1000,MATCH($B124,'[1]Master data'!$A$2:$A$1000,0),MATCH(N$1,'[1]Master data'!$B$1:$EF$1,0)),"")</f>
        <v>52690</v>
      </c>
      <c r="O124" s="7">
        <f>IFERROR(INDEX('[1]Master data'!$B$2:$EF$1000,MATCH($B124,'[1]Master data'!$A$2:$A$1000,0),MATCH(O$1,'[1]Master data'!$B$1:$EF$1,0)),"")</f>
        <v>5321690</v>
      </c>
      <c r="P124" s="7">
        <f>IFERROR(INDEX('[1]Master data'!$B$2:$EF$1000,MATCH($B124,'[1]Master data'!$A$2:$A$1000,0),MATCH(P$1,'[1]Master data'!$B$1:$EF$1,0)),"")</f>
        <v>11740.831746775148</v>
      </c>
      <c r="Q124" s="30">
        <f>IFERROR(INDEX('[1]Master data'!$B$2:$EF$1000,MATCH($B124,'[1]Master data'!$A$2:$A$1000,0),MATCH(Q$1,'[1]Master data'!$B$1:$EF$1,0)),"")</f>
        <v>2.228284635941383E-3</v>
      </c>
    </row>
    <row r="125" spans="1:17" x14ac:dyDescent="0.3">
      <c r="A125">
        <f t="shared" si="1"/>
        <v>123</v>
      </c>
      <c r="B125" t="str">
        <f>IF('[1]Master data'!A125="","",'[1]Master data'!A125)</f>
        <v>Luke Thomas</v>
      </c>
      <c r="C125" t="str">
        <f>IFERROR(INDEX('[1]Master data'!$B$2:$EF$1000,MATCH($B125,'[1]Master data'!$A$2:$A$1000,0),MATCH(C$1,'[1]Master data'!$B$1:$EF$1,0)),"")</f>
        <v>Leicester City</v>
      </c>
      <c r="D125" t="str">
        <f>IFERROR(INDEX('[1]Master data'!$B$2:$EF$1000,MATCH($B125,'[1]Master data'!$A$2:$A$1000,0),MATCH(D$1,'[1]Master data'!$B$1:$EF$1,0)),"")</f>
        <v>Defense</v>
      </c>
      <c r="E125" s="5">
        <f>IFERROR(INDEX('[1]Master data'!$B$2:$EF$1000,MATCH($B125,'[1]Master data'!$A$2:$A$1000,0),MATCH(E$1,'[1]Master data'!$B$1:$EF$1,0)),"")</f>
        <v>2519000</v>
      </c>
      <c r="F125" s="7">
        <f>IFERROR(INDEX('[1]Master data'!$B$2:$EF$1000,MATCH($B125,'[1]Master data'!$A$2:$A$1000,0),MATCH(F$1,'[1]Master data'!$B$1:$EF$1,0)),"")</f>
        <v>71484.665732042922</v>
      </c>
      <c r="G125" s="7">
        <f>IFERROR(INDEX('[1]Master data'!$B$2:$EF$1000,MATCH($B125,'[1]Master data'!$A$2:$A$1000,0),MATCH(G$1,'[1]Master data'!$B$1:$EF$1,0)),"")</f>
        <v>9091.4164556855649</v>
      </c>
      <c r="H125" s="7">
        <f>IFERROR(INDEX('[1]Master data'!$B$2:$EF$1000,MATCH($B125,'[1]Master data'!$A$2:$A$1000,0),MATCH(H$1,'[1]Master data'!$B$1:$EF$1,0)),"")</f>
        <v>12003.15858143189</v>
      </c>
      <c r="I125" s="7">
        <f>IFERROR(INDEX('[1]Master data'!$B$2:$EF$1000,MATCH($B125,'[1]Master data'!$A$2:$A$1000,0),MATCH(I$1,'[1]Master data'!$B$1:$EF$1,0)),"")</f>
        <v>-250</v>
      </c>
      <c r="J125" s="7">
        <f>IFERROR(INDEX('[1]Master data'!$B$2:$EF$1000,MATCH($B125,'[1]Master data'!$A$2:$A$1000,0),MATCH(J$1,'[1]Master data'!$B$1:$EF$1,0)),"")</f>
        <v>-241.19504892485725</v>
      </c>
      <c r="K125" s="7">
        <f>IFERROR(INDEX('[1]Master data'!$B$2:$EF$1000,MATCH($B125,'[1]Master data'!$A$2:$A$1000,0),MATCH(K$1,'[1]Master data'!$B$1:$EF$1,0)),"")</f>
        <v>763.42953789680405</v>
      </c>
      <c r="L125" s="7">
        <f>IFERROR(INDEX('[1]Master data'!$B$2:$EF$1000,MATCH($B125,'[1]Master data'!$A$2:$A$1000,0),MATCH(L$1,'[1]Master data'!$B$1:$EF$1,0)),"")</f>
        <v>92851.475258132341</v>
      </c>
      <c r="M125" s="33">
        <f>IFERROR(INDEX('[1]Master data'!$B$2:$EF$1000,MATCH($B125,'[1]Master data'!$A$2:$A$1000,0),MATCH(M$1,'[1]Master data'!$B$1:$EF$1,0)),"")</f>
        <v>2.686045067809938E-2</v>
      </c>
      <c r="N125" s="7">
        <f>IFERROR(INDEX('[1]Master data'!$B$2:$EF$1000,MATCH($B125,'[1]Master data'!$A$2:$A$1000,0),MATCH(N$1,'[1]Master data'!$B$1:$EF$1,0)),"")</f>
        <v>25190</v>
      </c>
      <c r="O125" s="7">
        <f>IFERROR(INDEX('[1]Master data'!$B$2:$EF$1000,MATCH($B125,'[1]Master data'!$A$2:$A$1000,0),MATCH(O$1,'[1]Master data'!$B$1:$EF$1,0)),"")</f>
        <v>2544190</v>
      </c>
      <c r="P125" s="7">
        <f>IFERROR(INDEX('[1]Master data'!$B$2:$EF$1000,MATCH($B125,'[1]Master data'!$A$2:$A$1000,0),MATCH(P$1,'[1]Master data'!$B$1:$EF$1,0)),"")</f>
        <v>67661.475258132341</v>
      </c>
      <c r="Q125" s="30">
        <f>IFERROR(INDEX('[1]Master data'!$B$2:$EF$1000,MATCH($B125,'[1]Master data'!$A$2:$A$1000,0),MATCH(Q$1,'[1]Master data'!$B$1:$EF$1,0)),"")</f>
        <v>2.686045067809938E-2</v>
      </c>
    </row>
    <row r="126" spans="1:17" x14ac:dyDescent="0.3">
      <c r="A126">
        <f t="shared" si="1"/>
        <v>124</v>
      </c>
      <c r="B126" t="str">
        <f>IF('[1]Master data'!A126="","",'[1]Master data'!A126)</f>
        <v>James Milner</v>
      </c>
      <c r="C126" t="str">
        <f>IFERROR(INDEX('[1]Master data'!$B$2:$EF$1000,MATCH($B126,'[1]Master data'!$A$2:$A$1000,0),MATCH(C$1,'[1]Master data'!$B$1:$EF$1,0)),"")</f>
        <v>Liverpool</v>
      </c>
      <c r="D126" t="str">
        <f>IFERROR(INDEX('[1]Master data'!$B$2:$EF$1000,MATCH($B126,'[1]Master data'!$A$2:$A$1000,0),MATCH(D$1,'[1]Master data'!$B$1:$EF$1,0)),"")</f>
        <v>Midfield</v>
      </c>
      <c r="E126" s="5">
        <f>IFERROR(INDEX('[1]Master data'!$B$2:$EF$1000,MATCH($B126,'[1]Master data'!$A$2:$A$1000,0),MATCH(E$1,'[1]Master data'!$B$1:$EF$1,0)),"")</f>
        <v>4032000</v>
      </c>
      <c r="F126" s="7">
        <f>IFERROR(INDEX('[1]Master data'!$B$2:$EF$1000,MATCH($B126,'[1]Master data'!$A$2:$A$1000,0),MATCH(F$1,'[1]Master data'!$B$1:$EF$1,0)),"")</f>
        <v>-5000</v>
      </c>
      <c r="G126" s="7">
        <f>IFERROR(INDEX('[1]Master data'!$B$2:$EF$1000,MATCH($B126,'[1]Master data'!$A$2:$A$1000,0),MATCH(G$1,'[1]Master data'!$B$1:$EF$1,0)),"")</f>
        <v>0</v>
      </c>
      <c r="H126" s="7">
        <f>IFERROR(INDEX('[1]Master data'!$B$2:$EF$1000,MATCH($B126,'[1]Master data'!$A$2:$A$1000,0),MATCH(H$1,'[1]Master data'!$B$1:$EF$1,0)),"")</f>
        <v>0</v>
      </c>
      <c r="I126" s="7">
        <f>IFERROR(INDEX('[1]Master data'!$B$2:$EF$1000,MATCH($B126,'[1]Master data'!$A$2:$A$1000,0),MATCH(I$1,'[1]Master data'!$B$1:$EF$1,0)),"")</f>
        <v>0</v>
      </c>
      <c r="J126" s="7">
        <f>IFERROR(INDEX('[1]Master data'!$B$2:$EF$1000,MATCH($B126,'[1]Master data'!$A$2:$A$1000,0),MATCH(J$1,'[1]Master data'!$B$1:$EF$1,0)),"")</f>
        <v>0</v>
      </c>
      <c r="K126" s="7">
        <f>IFERROR(INDEX('[1]Master data'!$B$2:$EF$1000,MATCH($B126,'[1]Master data'!$A$2:$A$1000,0),MATCH(K$1,'[1]Master data'!$B$1:$EF$1,0)),"")</f>
        <v>0</v>
      </c>
      <c r="L126" s="7">
        <f>IFERROR(INDEX('[1]Master data'!$B$2:$EF$1000,MATCH($B126,'[1]Master data'!$A$2:$A$1000,0),MATCH(L$1,'[1]Master data'!$B$1:$EF$1,0)),"")</f>
        <v>-5000</v>
      </c>
      <c r="M126" s="33">
        <f>IFERROR(INDEX('[1]Master data'!$B$2:$EF$1000,MATCH($B126,'[1]Master data'!$A$2:$A$1000,0),MATCH(M$1,'[1]Master data'!$B$1:$EF$1,0)),"")</f>
        <v>-1.1240079365079364E-2</v>
      </c>
      <c r="N126" s="7">
        <f>IFERROR(INDEX('[1]Master data'!$B$2:$EF$1000,MATCH($B126,'[1]Master data'!$A$2:$A$1000,0),MATCH(N$1,'[1]Master data'!$B$1:$EF$1,0)),"")</f>
        <v>40320</v>
      </c>
      <c r="O126" s="7">
        <f>IFERROR(INDEX('[1]Master data'!$B$2:$EF$1000,MATCH($B126,'[1]Master data'!$A$2:$A$1000,0),MATCH(O$1,'[1]Master data'!$B$1:$EF$1,0)),"")</f>
        <v>4072320</v>
      </c>
      <c r="P126" s="7">
        <f>IFERROR(INDEX('[1]Master data'!$B$2:$EF$1000,MATCH($B126,'[1]Master data'!$A$2:$A$1000,0),MATCH(P$1,'[1]Master data'!$B$1:$EF$1,0)),"")</f>
        <v>-45320</v>
      </c>
      <c r="Q126" s="30">
        <f>IFERROR(INDEX('[1]Master data'!$B$2:$EF$1000,MATCH($B126,'[1]Master data'!$A$2:$A$1000,0),MATCH(Q$1,'[1]Master data'!$B$1:$EF$1,0)),"")</f>
        <v>-1.1240079365079364E-2</v>
      </c>
    </row>
    <row r="127" spans="1:17" x14ac:dyDescent="0.3">
      <c r="A127">
        <f t="shared" si="1"/>
        <v>125</v>
      </c>
      <c r="B127" t="str">
        <f>IF('[1]Master data'!A127="","",'[1]Master data'!A127)</f>
        <v>Nampalys Mendy</v>
      </c>
      <c r="C127" t="str">
        <f>IFERROR(INDEX('[1]Master data'!$B$2:$EF$1000,MATCH($B127,'[1]Master data'!$A$2:$A$1000,0),MATCH(C$1,'[1]Master data'!$B$1:$EF$1,0)),"")</f>
        <v>Leicester City</v>
      </c>
      <c r="D127" t="str">
        <f>IFERROR(INDEX('[1]Master data'!$B$2:$EF$1000,MATCH($B127,'[1]Master data'!$A$2:$A$1000,0),MATCH(D$1,'[1]Master data'!$B$1:$EF$1,0)),"")</f>
        <v>Midfield</v>
      </c>
      <c r="E127" s="5">
        <f>IFERROR(INDEX('[1]Master data'!$B$2:$EF$1000,MATCH($B127,'[1]Master data'!$A$2:$A$1000,0),MATCH(E$1,'[1]Master data'!$B$1:$EF$1,0)),"")</f>
        <v>3581000</v>
      </c>
      <c r="F127" s="7">
        <f>IFERROR(INDEX('[1]Master data'!$B$2:$EF$1000,MATCH($B127,'[1]Master data'!$A$2:$A$1000,0),MATCH(F$1,'[1]Master data'!$B$1:$EF$1,0)),"")</f>
        <v>-5000</v>
      </c>
      <c r="G127" s="7">
        <f>IFERROR(INDEX('[1]Master data'!$B$2:$EF$1000,MATCH($B127,'[1]Master data'!$A$2:$A$1000,0),MATCH(G$1,'[1]Master data'!$B$1:$EF$1,0)),"")</f>
        <v>0</v>
      </c>
      <c r="H127" s="7">
        <f>IFERROR(INDEX('[1]Master data'!$B$2:$EF$1000,MATCH($B127,'[1]Master data'!$A$2:$A$1000,0),MATCH(H$1,'[1]Master data'!$B$1:$EF$1,0)),"")</f>
        <v>0</v>
      </c>
      <c r="I127" s="7">
        <f>IFERROR(INDEX('[1]Master data'!$B$2:$EF$1000,MATCH($B127,'[1]Master data'!$A$2:$A$1000,0),MATCH(I$1,'[1]Master data'!$B$1:$EF$1,0)),"")</f>
        <v>0</v>
      </c>
      <c r="J127" s="7">
        <f>IFERROR(INDEX('[1]Master data'!$B$2:$EF$1000,MATCH($B127,'[1]Master data'!$A$2:$A$1000,0),MATCH(J$1,'[1]Master data'!$B$1:$EF$1,0)),"")</f>
        <v>0</v>
      </c>
      <c r="K127" s="7">
        <f>IFERROR(INDEX('[1]Master data'!$B$2:$EF$1000,MATCH($B127,'[1]Master data'!$A$2:$A$1000,0),MATCH(K$1,'[1]Master data'!$B$1:$EF$1,0)),"")</f>
        <v>0</v>
      </c>
      <c r="L127" s="7">
        <f>IFERROR(INDEX('[1]Master data'!$B$2:$EF$1000,MATCH($B127,'[1]Master data'!$A$2:$A$1000,0),MATCH(L$1,'[1]Master data'!$B$1:$EF$1,0)),"")</f>
        <v>-5000</v>
      </c>
      <c r="M127" s="33">
        <f>IFERROR(INDEX('[1]Master data'!$B$2:$EF$1000,MATCH($B127,'[1]Master data'!$A$2:$A$1000,0),MATCH(M$1,'[1]Master data'!$B$1:$EF$1,0)),"")</f>
        <v>-1.1396258028483664E-2</v>
      </c>
      <c r="N127" s="7">
        <f>IFERROR(INDEX('[1]Master data'!$B$2:$EF$1000,MATCH($B127,'[1]Master data'!$A$2:$A$1000,0),MATCH(N$1,'[1]Master data'!$B$1:$EF$1,0)),"")</f>
        <v>35810</v>
      </c>
      <c r="O127" s="7">
        <f>IFERROR(INDEX('[1]Master data'!$B$2:$EF$1000,MATCH($B127,'[1]Master data'!$A$2:$A$1000,0),MATCH(O$1,'[1]Master data'!$B$1:$EF$1,0)),"")</f>
        <v>3616810</v>
      </c>
      <c r="P127" s="7">
        <f>IFERROR(INDEX('[1]Master data'!$B$2:$EF$1000,MATCH($B127,'[1]Master data'!$A$2:$A$1000,0),MATCH(P$1,'[1]Master data'!$B$1:$EF$1,0)),"")</f>
        <v>-40810</v>
      </c>
      <c r="Q127" s="30">
        <f>IFERROR(INDEX('[1]Master data'!$B$2:$EF$1000,MATCH($B127,'[1]Master data'!$A$2:$A$1000,0),MATCH(Q$1,'[1]Master data'!$B$1:$EF$1,0)),"")</f>
        <v>-1.1396258028483664E-2</v>
      </c>
    </row>
    <row r="128" spans="1:17" x14ac:dyDescent="0.3">
      <c r="A128">
        <f t="shared" si="1"/>
        <v>126</v>
      </c>
      <c r="B128" t="str">
        <f>IF('[1]Master data'!A128="","",'[1]Master data'!A128)</f>
        <v>Ethan Ampadu</v>
      </c>
      <c r="C128" t="str">
        <f>IFERROR(INDEX('[1]Master data'!$B$2:$EF$1000,MATCH($B128,'[1]Master data'!$A$2:$A$1000,0),MATCH(C$1,'[1]Master data'!$B$1:$EF$1,0)),"")</f>
        <v>Sheffield United</v>
      </c>
      <c r="D128" t="str">
        <f>IFERROR(INDEX('[1]Master data'!$B$2:$EF$1000,MATCH($B128,'[1]Master data'!$A$2:$A$1000,0),MATCH(D$1,'[1]Master data'!$B$1:$EF$1,0)),"")</f>
        <v>Defense</v>
      </c>
      <c r="E128" s="5">
        <f>IFERROR(INDEX('[1]Master data'!$B$2:$EF$1000,MATCH($B128,'[1]Master data'!$A$2:$A$1000,0),MATCH(E$1,'[1]Master data'!$B$1:$EF$1,0)),"")</f>
        <v>2579000</v>
      </c>
      <c r="F128" s="7">
        <f>IFERROR(INDEX('[1]Master data'!$B$2:$EF$1000,MATCH($B128,'[1]Master data'!$A$2:$A$1000,0),MATCH(F$1,'[1]Master data'!$B$1:$EF$1,0)),"")</f>
        <v>24122.957421720901</v>
      </c>
      <c r="G128" s="7">
        <f>IFERROR(INDEX('[1]Master data'!$B$2:$EF$1000,MATCH($B128,'[1]Master data'!$A$2:$A$1000,0),MATCH(G$1,'[1]Master data'!$B$1:$EF$1,0)),"")</f>
        <v>12684.448947208639</v>
      </c>
      <c r="H128" s="7">
        <f>IFERROR(INDEX('[1]Master data'!$B$2:$EF$1000,MATCH($B128,'[1]Master data'!$A$2:$A$1000,0),MATCH(H$1,'[1]Master data'!$B$1:$EF$1,0)),"")</f>
        <v>-345.52705727193825</v>
      </c>
      <c r="I128" s="7">
        <f>IFERROR(INDEX('[1]Master data'!$B$2:$EF$1000,MATCH($B128,'[1]Master data'!$A$2:$A$1000,0),MATCH(I$1,'[1]Master data'!$B$1:$EF$1,0)),"")</f>
        <v>-1000</v>
      </c>
      <c r="J128" s="7">
        <f>IFERROR(INDEX('[1]Master data'!$B$2:$EF$1000,MATCH($B128,'[1]Master data'!$A$2:$A$1000,0),MATCH(J$1,'[1]Master data'!$B$1:$EF$1,0)),"")</f>
        <v>244.75357707423541</v>
      </c>
      <c r="K128" s="7">
        <f>IFERROR(INDEX('[1]Master data'!$B$2:$EF$1000,MATCH($B128,'[1]Master data'!$A$2:$A$1000,0),MATCH(K$1,'[1]Master data'!$B$1:$EF$1,0)),"")</f>
        <v>52.180952295770339</v>
      </c>
      <c r="L128" s="7">
        <f>IFERROR(INDEX('[1]Master data'!$B$2:$EF$1000,MATCH($B128,'[1]Master data'!$A$2:$A$1000,0),MATCH(L$1,'[1]Master data'!$B$1:$EF$1,0)),"")</f>
        <v>35758.813841027608</v>
      </c>
      <c r="M128" s="33">
        <f>IFERROR(INDEX('[1]Master data'!$B$2:$EF$1000,MATCH($B128,'[1]Master data'!$A$2:$A$1000,0),MATCH(M$1,'[1]Master data'!$B$1:$EF$1,0)),"")</f>
        <v>3.865379542856769E-3</v>
      </c>
      <c r="N128" s="7">
        <f>IFERROR(INDEX('[1]Master data'!$B$2:$EF$1000,MATCH($B128,'[1]Master data'!$A$2:$A$1000,0),MATCH(N$1,'[1]Master data'!$B$1:$EF$1,0)),"")</f>
        <v>25790</v>
      </c>
      <c r="O128" s="7">
        <f>IFERROR(INDEX('[1]Master data'!$B$2:$EF$1000,MATCH($B128,'[1]Master data'!$A$2:$A$1000,0),MATCH(O$1,'[1]Master data'!$B$1:$EF$1,0)),"")</f>
        <v>2604790</v>
      </c>
      <c r="P128" s="7">
        <f>IFERROR(INDEX('[1]Master data'!$B$2:$EF$1000,MATCH($B128,'[1]Master data'!$A$2:$A$1000,0),MATCH(P$1,'[1]Master data'!$B$1:$EF$1,0)),"")</f>
        <v>9968.8138410276079</v>
      </c>
      <c r="Q128" s="30">
        <f>IFERROR(INDEX('[1]Master data'!$B$2:$EF$1000,MATCH($B128,'[1]Master data'!$A$2:$A$1000,0),MATCH(Q$1,'[1]Master data'!$B$1:$EF$1,0)),"")</f>
        <v>3.865379542856769E-3</v>
      </c>
    </row>
    <row r="129" spans="1:17" x14ac:dyDescent="0.3">
      <c r="A129">
        <f t="shared" si="1"/>
        <v>127</v>
      </c>
      <c r="B129" t="str">
        <f>IF('[1]Master data'!A129="","",'[1]Master data'!A129)</f>
        <v>Luka Milivojevic</v>
      </c>
      <c r="C129" t="str">
        <f>IFERROR(INDEX('[1]Master data'!$B$2:$EF$1000,MATCH($B129,'[1]Master data'!$A$2:$A$1000,0),MATCH(C$1,'[1]Master data'!$B$1:$EF$1,0)),"")</f>
        <v>Crystal Palace</v>
      </c>
      <c r="D129" t="str">
        <f>IFERROR(INDEX('[1]Master data'!$B$2:$EF$1000,MATCH($B129,'[1]Master data'!$A$2:$A$1000,0),MATCH(D$1,'[1]Master data'!$B$1:$EF$1,0)),"")</f>
        <v>Midfield</v>
      </c>
      <c r="E129" s="5">
        <f>IFERROR(INDEX('[1]Master data'!$B$2:$EF$1000,MATCH($B129,'[1]Master data'!$A$2:$A$1000,0),MATCH(E$1,'[1]Master data'!$B$1:$EF$1,0)),"")</f>
        <v>4002000</v>
      </c>
      <c r="F129" s="7">
        <f>IFERROR(INDEX('[1]Master data'!$B$2:$EF$1000,MATCH($B129,'[1]Master data'!$A$2:$A$1000,0),MATCH(F$1,'[1]Master data'!$B$1:$EF$1,0)),"")</f>
        <v>18307.368421052644</v>
      </c>
      <c r="G129" s="7">
        <f>IFERROR(INDEX('[1]Master data'!$B$2:$EF$1000,MATCH($B129,'[1]Master data'!$A$2:$A$1000,0),MATCH(G$1,'[1]Master data'!$B$1:$EF$1,0)),"")</f>
        <v>-6970.9473684210516</v>
      </c>
      <c r="H129" s="7">
        <f>IFERROR(INDEX('[1]Master data'!$B$2:$EF$1000,MATCH($B129,'[1]Master data'!$A$2:$A$1000,0),MATCH(H$1,'[1]Master data'!$B$1:$EF$1,0)),"")</f>
        <v>5655.6578947368416</v>
      </c>
      <c r="I129" s="7">
        <f>IFERROR(INDEX('[1]Master data'!$B$2:$EF$1000,MATCH($B129,'[1]Master data'!$A$2:$A$1000,0),MATCH(I$1,'[1]Master data'!$B$1:$EF$1,0)),"")</f>
        <v>-1800</v>
      </c>
      <c r="J129" s="7">
        <f>IFERROR(INDEX('[1]Master data'!$B$2:$EF$1000,MATCH($B129,'[1]Master data'!$A$2:$A$1000,0),MATCH(J$1,'[1]Master data'!$B$1:$EF$1,0)),"")</f>
        <v>-486.7302631578948</v>
      </c>
      <c r="K129" s="7">
        <f>IFERROR(INDEX('[1]Master data'!$B$2:$EF$1000,MATCH($B129,'[1]Master data'!$A$2:$A$1000,0),MATCH(K$1,'[1]Master data'!$B$1:$EF$1,0)),"")</f>
        <v>-311.59558006762609</v>
      </c>
      <c r="L129" s="7">
        <f>IFERROR(INDEX('[1]Master data'!$B$2:$EF$1000,MATCH($B129,'[1]Master data'!$A$2:$A$1000,0),MATCH(L$1,'[1]Master data'!$B$1:$EF$1,0)),"")</f>
        <v>14393.753104142914</v>
      </c>
      <c r="M129" s="33">
        <f>IFERROR(INDEX('[1]Master data'!$B$2:$EF$1000,MATCH($B129,'[1]Master data'!$A$2:$A$1000,0),MATCH(M$1,'[1]Master data'!$B$1:$EF$1,0)),"")</f>
        <v>-6.4033600439423006E-3</v>
      </c>
      <c r="N129" s="7">
        <f>IFERROR(INDEX('[1]Master data'!$B$2:$EF$1000,MATCH($B129,'[1]Master data'!$A$2:$A$1000,0),MATCH(N$1,'[1]Master data'!$B$1:$EF$1,0)),"")</f>
        <v>40020</v>
      </c>
      <c r="O129" s="7">
        <f>IFERROR(INDEX('[1]Master data'!$B$2:$EF$1000,MATCH($B129,'[1]Master data'!$A$2:$A$1000,0),MATCH(O$1,'[1]Master data'!$B$1:$EF$1,0)),"")</f>
        <v>4042020</v>
      </c>
      <c r="P129" s="7">
        <f>IFERROR(INDEX('[1]Master data'!$B$2:$EF$1000,MATCH($B129,'[1]Master data'!$A$2:$A$1000,0),MATCH(P$1,'[1]Master data'!$B$1:$EF$1,0)),"")</f>
        <v>-25626.246895857086</v>
      </c>
      <c r="Q129" s="30">
        <f>IFERROR(INDEX('[1]Master data'!$B$2:$EF$1000,MATCH($B129,'[1]Master data'!$A$2:$A$1000,0),MATCH(Q$1,'[1]Master data'!$B$1:$EF$1,0)),"")</f>
        <v>-6.4033600439423006E-3</v>
      </c>
    </row>
    <row r="130" spans="1:17" x14ac:dyDescent="0.3">
      <c r="A130">
        <f t="shared" si="1"/>
        <v>128</v>
      </c>
      <c r="B130" t="str">
        <f>IF('[1]Master data'!A130="","",'[1]Master data'!A130)</f>
        <v>Sadio Mane</v>
      </c>
      <c r="C130" t="str">
        <f>IFERROR(INDEX('[1]Master data'!$B$2:$EF$1000,MATCH($B130,'[1]Master data'!$A$2:$A$1000,0),MATCH(C$1,'[1]Master data'!$B$1:$EF$1,0)),"")</f>
        <v>Liverpool</v>
      </c>
      <c r="D130" t="str">
        <f>IFERROR(INDEX('[1]Master data'!$B$2:$EF$1000,MATCH($B130,'[1]Master data'!$A$2:$A$1000,0),MATCH(D$1,'[1]Master data'!$B$1:$EF$1,0)),"")</f>
        <v>Striker</v>
      </c>
      <c r="E130" s="5">
        <f>IFERROR(INDEX('[1]Master data'!$B$2:$EF$1000,MATCH($B130,'[1]Master data'!$A$2:$A$1000,0),MATCH(E$1,'[1]Master data'!$B$1:$EF$1,0)),"")</f>
        <v>9124000</v>
      </c>
      <c r="F130" s="7">
        <f>IFERROR(INDEX('[1]Master data'!$B$2:$EF$1000,MATCH($B130,'[1]Master data'!$A$2:$A$1000,0),MATCH(F$1,'[1]Master data'!$B$1:$EF$1,0)),"")</f>
        <v>183047.45205479456</v>
      </c>
      <c r="G130" s="7">
        <f>IFERROR(INDEX('[1]Master data'!$B$2:$EF$1000,MATCH($B130,'[1]Master data'!$A$2:$A$1000,0),MATCH(G$1,'[1]Master data'!$B$1:$EF$1,0)),"")</f>
        <v>49793.821917808236</v>
      </c>
      <c r="H130" s="7">
        <f>IFERROR(INDEX('[1]Master data'!$B$2:$EF$1000,MATCH($B130,'[1]Master data'!$A$2:$A$1000,0),MATCH(H$1,'[1]Master data'!$B$1:$EF$1,0)),"")</f>
        <v>18437.029109589046</v>
      </c>
      <c r="I130" s="7">
        <f>IFERROR(INDEX('[1]Master data'!$B$2:$EF$1000,MATCH($B130,'[1]Master data'!$A$2:$A$1000,0),MATCH(I$1,'[1]Master data'!$B$1:$EF$1,0)),"")</f>
        <v>-825</v>
      </c>
      <c r="J130" s="7">
        <f>IFERROR(INDEX('[1]Master data'!$B$2:$EF$1000,MATCH($B130,'[1]Master data'!$A$2:$A$1000,0),MATCH(J$1,'[1]Master data'!$B$1:$EF$1,0)),"")</f>
        <v>3821.969178082194</v>
      </c>
      <c r="K130" s="7">
        <f>IFERROR(INDEX('[1]Master data'!$B$2:$EF$1000,MATCH($B130,'[1]Master data'!$A$2:$A$1000,0),MATCH(K$1,'[1]Master data'!$B$1:$EF$1,0)),"")</f>
        <v>3008.5417323784723</v>
      </c>
      <c r="L130" s="7">
        <f>IFERROR(INDEX('[1]Master data'!$B$2:$EF$1000,MATCH($B130,'[1]Master data'!$A$2:$A$1000,0),MATCH(L$1,'[1]Master data'!$B$1:$EF$1,0)),"")</f>
        <v>257283.81399265252</v>
      </c>
      <c r="M130" s="33">
        <f>IFERROR(INDEX('[1]Master data'!$B$2:$EF$1000,MATCH($B130,'[1]Master data'!$A$2:$A$1000,0),MATCH(M$1,'[1]Master data'!$B$1:$EF$1,0)),"")</f>
        <v>1.8198576719931227E-2</v>
      </c>
      <c r="N130" s="7">
        <f>IFERROR(INDEX('[1]Master data'!$B$2:$EF$1000,MATCH($B130,'[1]Master data'!$A$2:$A$1000,0),MATCH(N$1,'[1]Master data'!$B$1:$EF$1,0)),"")</f>
        <v>91240</v>
      </c>
      <c r="O130" s="7">
        <f>IFERROR(INDEX('[1]Master data'!$B$2:$EF$1000,MATCH($B130,'[1]Master data'!$A$2:$A$1000,0),MATCH(O$1,'[1]Master data'!$B$1:$EF$1,0)),"")</f>
        <v>9215240</v>
      </c>
      <c r="P130" s="7">
        <f>IFERROR(INDEX('[1]Master data'!$B$2:$EF$1000,MATCH($B130,'[1]Master data'!$A$2:$A$1000,0),MATCH(P$1,'[1]Master data'!$B$1:$EF$1,0)),"")</f>
        <v>166043.81399265252</v>
      </c>
      <c r="Q130" s="30">
        <f>IFERROR(INDEX('[1]Master data'!$B$2:$EF$1000,MATCH($B130,'[1]Master data'!$A$2:$A$1000,0),MATCH(Q$1,'[1]Master data'!$B$1:$EF$1,0)),"")</f>
        <v>1.8198576719931227E-2</v>
      </c>
    </row>
    <row r="131" spans="1:17" x14ac:dyDescent="0.3">
      <c r="A131">
        <f t="shared" ref="A131:A194" si="2">IF(B131="","",ROW()-2)</f>
        <v>129</v>
      </c>
      <c r="B131" t="str">
        <f>IF('[1]Master data'!A131="","",'[1]Master data'!A131)</f>
        <v>Cole Palmer</v>
      </c>
      <c r="C131" t="str">
        <f>IFERROR(INDEX('[1]Master data'!$B$2:$EF$1000,MATCH($B131,'[1]Master data'!$A$2:$A$1000,0),MATCH(C$1,'[1]Master data'!$B$1:$EF$1,0)),"")</f>
        <v>Manchester City</v>
      </c>
      <c r="D131" t="str">
        <f>IFERROR(INDEX('[1]Master data'!$B$2:$EF$1000,MATCH($B131,'[1]Master data'!$A$2:$A$1000,0),MATCH(D$1,'[1]Master data'!$B$1:$EF$1,0)),"")</f>
        <v>Midfield</v>
      </c>
      <c r="E131" s="5">
        <f>IFERROR(INDEX('[1]Master data'!$B$2:$EF$1000,MATCH($B131,'[1]Master data'!$A$2:$A$1000,0),MATCH(E$1,'[1]Master data'!$B$1:$EF$1,0)),"")</f>
        <v>1950000</v>
      </c>
      <c r="F131" s="7">
        <f>IFERROR(INDEX('[1]Master data'!$B$2:$EF$1000,MATCH($B131,'[1]Master data'!$A$2:$A$1000,0),MATCH(F$1,'[1]Master data'!$B$1:$EF$1,0)),"")</f>
        <v>-5000</v>
      </c>
      <c r="G131" s="7">
        <f>IFERROR(INDEX('[1]Master data'!$B$2:$EF$1000,MATCH($B131,'[1]Master data'!$A$2:$A$1000,0),MATCH(G$1,'[1]Master data'!$B$1:$EF$1,0)),"")</f>
        <v>0</v>
      </c>
      <c r="H131" s="7">
        <f>IFERROR(INDEX('[1]Master data'!$B$2:$EF$1000,MATCH($B131,'[1]Master data'!$A$2:$A$1000,0),MATCH(H$1,'[1]Master data'!$B$1:$EF$1,0)),"")</f>
        <v>0</v>
      </c>
      <c r="I131" s="7">
        <f>IFERROR(INDEX('[1]Master data'!$B$2:$EF$1000,MATCH($B131,'[1]Master data'!$A$2:$A$1000,0),MATCH(I$1,'[1]Master data'!$B$1:$EF$1,0)),"")</f>
        <v>0</v>
      </c>
      <c r="J131" s="7">
        <f>IFERROR(INDEX('[1]Master data'!$B$2:$EF$1000,MATCH($B131,'[1]Master data'!$A$2:$A$1000,0),MATCH(J$1,'[1]Master data'!$B$1:$EF$1,0)),"")</f>
        <v>0</v>
      </c>
      <c r="K131" s="7">
        <f>IFERROR(INDEX('[1]Master data'!$B$2:$EF$1000,MATCH($B131,'[1]Master data'!$A$2:$A$1000,0),MATCH(K$1,'[1]Master data'!$B$1:$EF$1,0)),"")</f>
        <v>0</v>
      </c>
      <c r="L131" s="7">
        <f>IFERROR(INDEX('[1]Master data'!$B$2:$EF$1000,MATCH($B131,'[1]Master data'!$A$2:$A$1000,0),MATCH(L$1,'[1]Master data'!$B$1:$EF$1,0)),"")</f>
        <v>-5000</v>
      </c>
      <c r="M131" s="33">
        <f>IFERROR(INDEX('[1]Master data'!$B$2:$EF$1000,MATCH($B131,'[1]Master data'!$A$2:$A$1000,0),MATCH(M$1,'[1]Master data'!$B$1:$EF$1,0)),"")</f>
        <v>-1.2564102564102564E-2</v>
      </c>
      <c r="N131" s="7">
        <f>IFERROR(INDEX('[1]Master data'!$B$2:$EF$1000,MATCH($B131,'[1]Master data'!$A$2:$A$1000,0),MATCH(N$1,'[1]Master data'!$B$1:$EF$1,0)),"")</f>
        <v>19500</v>
      </c>
      <c r="O131" s="7">
        <f>IFERROR(INDEX('[1]Master data'!$B$2:$EF$1000,MATCH($B131,'[1]Master data'!$A$2:$A$1000,0),MATCH(O$1,'[1]Master data'!$B$1:$EF$1,0)),"")</f>
        <v>1969500</v>
      </c>
      <c r="P131" s="7">
        <f>IFERROR(INDEX('[1]Master data'!$B$2:$EF$1000,MATCH($B131,'[1]Master data'!$A$2:$A$1000,0),MATCH(P$1,'[1]Master data'!$B$1:$EF$1,0)),"")</f>
        <v>-24500</v>
      </c>
      <c r="Q131" s="30">
        <f>IFERROR(INDEX('[1]Master data'!$B$2:$EF$1000,MATCH($B131,'[1]Master data'!$A$2:$A$1000,0),MATCH(Q$1,'[1]Master data'!$B$1:$EF$1,0)),"")</f>
        <v>-1.2564102564102564E-2</v>
      </c>
    </row>
    <row r="132" spans="1:17" x14ac:dyDescent="0.3">
      <c r="A132">
        <f t="shared" si="2"/>
        <v>130</v>
      </c>
      <c r="B132" t="str">
        <f>IF('[1]Master data'!A132="","",'[1]Master data'!A132)</f>
        <v>Andy Robertson</v>
      </c>
      <c r="C132" t="str">
        <f>IFERROR(INDEX('[1]Master data'!$B$2:$EF$1000,MATCH($B132,'[1]Master data'!$A$2:$A$1000,0),MATCH(C$1,'[1]Master data'!$B$1:$EF$1,0)),"")</f>
        <v>Liverpool</v>
      </c>
      <c r="D132" t="str">
        <f>IFERROR(INDEX('[1]Master data'!$B$2:$EF$1000,MATCH($B132,'[1]Master data'!$A$2:$A$1000,0),MATCH(D$1,'[1]Master data'!$B$1:$EF$1,0)),"")</f>
        <v>Defense</v>
      </c>
      <c r="E132" s="5">
        <f>IFERROR(INDEX('[1]Master data'!$B$2:$EF$1000,MATCH($B132,'[1]Master data'!$A$2:$A$1000,0),MATCH(E$1,'[1]Master data'!$B$1:$EF$1,0)),"")</f>
        <v>6052000</v>
      </c>
      <c r="F132" s="7">
        <f>IFERROR(INDEX('[1]Master data'!$B$2:$EF$1000,MATCH($B132,'[1]Master data'!$A$2:$A$1000,0),MATCH(F$1,'[1]Master data'!$B$1:$EF$1,0)),"")</f>
        <v>115545.72113409635</v>
      </c>
      <c r="G132" s="7">
        <f>IFERROR(INDEX('[1]Master data'!$B$2:$EF$1000,MATCH($B132,'[1]Master data'!$A$2:$A$1000,0),MATCH(G$1,'[1]Master data'!$B$1:$EF$1,0)),"")</f>
        <v>31469.41341670305</v>
      </c>
      <c r="H132" s="7">
        <f>IFERROR(INDEX('[1]Master data'!$B$2:$EF$1000,MATCH($B132,'[1]Master data'!$A$2:$A$1000,0),MATCH(H$1,'[1]Master data'!$B$1:$EF$1,0)),"")</f>
        <v>10512.576918752618</v>
      </c>
      <c r="I132" s="7">
        <f>IFERROR(INDEX('[1]Master data'!$B$2:$EF$1000,MATCH($B132,'[1]Master data'!$A$2:$A$1000,0),MATCH(I$1,'[1]Master data'!$B$1:$EF$1,0)),"")</f>
        <v>-1037.5</v>
      </c>
      <c r="J132" s="7">
        <f>IFERROR(INDEX('[1]Master data'!$B$2:$EF$1000,MATCH($B132,'[1]Master data'!$A$2:$A$1000,0),MATCH(J$1,'[1]Master data'!$B$1:$EF$1,0)),"")</f>
        <v>1800.5294163335584</v>
      </c>
      <c r="K132" s="7">
        <f>IFERROR(INDEX('[1]Master data'!$B$2:$EF$1000,MATCH($B132,'[1]Master data'!$A$2:$A$1000,0),MATCH(K$1,'[1]Master data'!$B$1:$EF$1,0)),"")</f>
        <v>1644.3721948252887</v>
      </c>
      <c r="L132" s="7">
        <f>IFERROR(INDEX('[1]Master data'!$B$2:$EF$1000,MATCH($B132,'[1]Master data'!$A$2:$A$1000,0),MATCH(L$1,'[1]Master data'!$B$1:$EF$1,0)),"")</f>
        <v>159935.1130807109</v>
      </c>
      <c r="M132" s="33">
        <f>IFERROR(INDEX('[1]Master data'!$B$2:$EF$1000,MATCH($B132,'[1]Master data'!$A$2:$A$1000,0),MATCH(M$1,'[1]Master data'!$B$1:$EF$1,0)),"")</f>
        <v>1.6426819742351436E-2</v>
      </c>
      <c r="N132" s="7">
        <f>IFERROR(INDEX('[1]Master data'!$B$2:$EF$1000,MATCH($B132,'[1]Master data'!$A$2:$A$1000,0),MATCH(N$1,'[1]Master data'!$B$1:$EF$1,0)),"")</f>
        <v>60520</v>
      </c>
      <c r="O132" s="7">
        <f>IFERROR(INDEX('[1]Master data'!$B$2:$EF$1000,MATCH($B132,'[1]Master data'!$A$2:$A$1000,0),MATCH(O$1,'[1]Master data'!$B$1:$EF$1,0)),"")</f>
        <v>6112520</v>
      </c>
      <c r="P132" s="7">
        <f>IFERROR(INDEX('[1]Master data'!$B$2:$EF$1000,MATCH($B132,'[1]Master data'!$A$2:$A$1000,0),MATCH(P$1,'[1]Master data'!$B$1:$EF$1,0)),"")</f>
        <v>99415.1130807109</v>
      </c>
      <c r="Q132" s="30">
        <f>IFERROR(INDEX('[1]Master data'!$B$2:$EF$1000,MATCH($B132,'[1]Master data'!$A$2:$A$1000,0),MATCH(Q$1,'[1]Master data'!$B$1:$EF$1,0)),"")</f>
        <v>1.6426819742351436E-2</v>
      </c>
    </row>
    <row r="133" spans="1:17" x14ac:dyDescent="0.3">
      <c r="A133">
        <f t="shared" si="2"/>
        <v>131</v>
      </c>
      <c r="B133" t="str">
        <f>IF('[1]Master data'!A133="","",'[1]Master data'!A133)</f>
        <v>John Fleck</v>
      </c>
      <c r="C133" t="str">
        <f>IFERROR(INDEX('[1]Master data'!$B$2:$EF$1000,MATCH($B133,'[1]Master data'!$A$2:$A$1000,0),MATCH(C$1,'[1]Master data'!$B$1:$EF$1,0)),"")</f>
        <v>Sheffield United</v>
      </c>
      <c r="D133" t="str">
        <f>IFERROR(INDEX('[1]Master data'!$B$2:$EF$1000,MATCH($B133,'[1]Master data'!$A$2:$A$1000,0),MATCH(D$1,'[1]Master data'!$B$1:$EF$1,0)),"")</f>
        <v>Midfield</v>
      </c>
      <c r="E133" s="5">
        <f>IFERROR(INDEX('[1]Master data'!$B$2:$EF$1000,MATCH($B133,'[1]Master data'!$A$2:$A$1000,0),MATCH(E$1,'[1]Master data'!$B$1:$EF$1,0)),"")</f>
        <v>3157000</v>
      </c>
      <c r="F133" s="7">
        <f>IFERROR(INDEX('[1]Master data'!$B$2:$EF$1000,MATCH($B133,'[1]Master data'!$A$2:$A$1000,0),MATCH(F$1,'[1]Master data'!$B$1:$EF$1,0)),"")</f>
        <v>15456.071428571428</v>
      </c>
      <c r="G133" s="7">
        <f>IFERROR(INDEX('[1]Master data'!$B$2:$EF$1000,MATCH($B133,'[1]Master data'!$A$2:$A$1000,0),MATCH(G$1,'[1]Master data'!$B$1:$EF$1,0)),"")</f>
        <v>7431.1530612244878</v>
      </c>
      <c r="H133" s="7">
        <f>IFERROR(INDEX('[1]Master data'!$B$2:$EF$1000,MATCH($B133,'[1]Master data'!$A$2:$A$1000,0),MATCH(H$1,'[1]Master data'!$B$1:$EF$1,0)),"")</f>
        <v>-2138.6938775510207</v>
      </c>
      <c r="I133" s="7">
        <f>IFERROR(INDEX('[1]Master data'!$B$2:$EF$1000,MATCH($B133,'[1]Master data'!$A$2:$A$1000,0),MATCH(I$1,'[1]Master data'!$B$1:$EF$1,0)),"")</f>
        <v>-1062.5</v>
      </c>
      <c r="J133" s="7">
        <f>IFERROR(INDEX('[1]Master data'!$B$2:$EF$1000,MATCH($B133,'[1]Master data'!$A$2:$A$1000,0),MATCH(J$1,'[1]Master data'!$B$1:$EF$1,0)),"")</f>
        <v>5.711096938775313</v>
      </c>
      <c r="K133" s="7">
        <f>IFERROR(INDEX('[1]Master data'!$B$2:$EF$1000,MATCH($B133,'[1]Master data'!$A$2:$A$1000,0),MATCH(K$1,'[1]Master data'!$B$1:$EF$1,0)),"")</f>
        <v>-170.34224482662074</v>
      </c>
      <c r="L133" s="7">
        <f>IFERROR(INDEX('[1]Master data'!$B$2:$EF$1000,MATCH($B133,'[1]Master data'!$A$2:$A$1000,0),MATCH(L$1,'[1]Master data'!$B$1:$EF$1,0)),"")</f>
        <v>19521.399464357051</v>
      </c>
      <c r="M133" s="33">
        <f>IFERROR(INDEX('[1]Master data'!$B$2:$EF$1000,MATCH($B133,'[1]Master data'!$A$2:$A$1000,0),MATCH(M$1,'[1]Master data'!$B$1:$EF$1,0)),"")</f>
        <v>-3.8164715032128439E-3</v>
      </c>
      <c r="N133" s="7">
        <f>IFERROR(INDEX('[1]Master data'!$B$2:$EF$1000,MATCH($B133,'[1]Master data'!$A$2:$A$1000,0),MATCH(N$1,'[1]Master data'!$B$1:$EF$1,0)),"")</f>
        <v>31570</v>
      </c>
      <c r="O133" s="7">
        <f>IFERROR(INDEX('[1]Master data'!$B$2:$EF$1000,MATCH($B133,'[1]Master data'!$A$2:$A$1000,0),MATCH(O$1,'[1]Master data'!$B$1:$EF$1,0)),"")</f>
        <v>3188570</v>
      </c>
      <c r="P133" s="7">
        <f>IFERROR(INDEX('[1]Master data'!$B$2:$EF$1000,MATCH($B133,'[1]Master data'!$A$2:$A$1000,0),MATCH(P$1,'[1]Master data'!$B$1:$EF$1,0)),"")</f>
        <v>-12048.600535642949</v>
      </c>
      <c r="Q133" s="30">
        <f>IFERROR(INDEX('[1]Master data'!$B$2:$EF$1000,MATCH($B133,'[1]Master data'!$A$2:$A$1000,0),MATCH(Q$1,'[1]Master data'!$B$1:$EF$1,0)),"")</f>
        <v>-3.8164715032128439E-3</v>
      </c>
    </row>
    <row r="134" spans="1:17" x14ac:dyDescent="0.3">
      <c r="A134">
        <f t="shared" si="2"/>
        <v>132</v>
      </c>
      <c r="B134" t="str">
        <f>IF('[1]Master data'!A134="","",'[1]Master data'!A134)</f>
        <v>Tammy Abraham</v>
      </c>
      <c r="C134" t="str">
        <f>IFERROR(INDEX('[1]Master data'!$B$2:$EF$1000,MATCH($B134,'[1]Master data'!$A$2:$A$1000,0),MATCH(C$1,'[1]Master data'!$B$1:$EF$1,0)),"")</f>
        <v>Chelsea</v>
      </c>
      <c r="D134" t="str">
        <f>IFERROR(INDEX('[1]Master data'!$B$2:$EF$1000,MATCH($B134,'[1]Master data'!$A$2:$A$1000,0),MATCH(D$1,'[1]Master data'!$B$1:$EF$1,0)),"")</f>
        <v>Striker</v>
      </c>
      <c r="E134" s="5">
        <f>IFERROR(INDEX('[1]Master data'!$B$2:$EF$1000,MATCH($B134,'[1]Master data'!$A$2:$A$1000,0),MATCH(E$1,'[1]Master data'!$B$1:$EF$1,0)),"")</f>
        <v>6628000</v>
      </c>
      <c r="F134" s="7">
        <f>IFERROR(INDEX('[1]Master data'!$B$2:$EF$1000,MATCH($B134,'[1]Master data'!$A$2:$A$1000,0),MATCH(F$1,'[1]Master data'!$B$1:$EF$1,0)),"")</f>
        <v>91930.214285714319</v>
      </c>
      <c r="G134" s="7">
        <f>IFERROR(INDEX('[1]Master data'!$B$2:$EF$1000,MATCH($B134,'[1]Master data'!$A$2:$A$1000,0),MATCH(G$1,'[1]Master data'!$B$1:$EF$1,0)),"")</f>
        <v>35651.821428571435</v>
      </c>
      <c r="H134" s="7">
        <f>IFERROR(INDEX('[1]Master data'!$B$2:$EF$1000,MATCH($B134,'[1]Master data'!$A$2:$A$1000,0),MATCH(H$1,'[1]Master data'!$B$1:$EF$1,0)),"")</f>
        <v>15997.357142857145</v>
      </c>
      <c r="I134" s="7">
        <f>IFERROR(INDEX('[1]Master data'!$B$2:$EF$1000,MATCH($B134,'[1]Master data'!$A$2:$A$1000,0),MATCH(I$1,'[1]Master data'!$B$1:$EF$1,0)),"")</f>
        <v>-125</v>
      </c>
      <c r="J134" s="7">
        <f>IFERROR(INDEX('[1]Master data'!$B$2:$EF$1000,MATCH($B134,'[1]Master data'!$A$2:$A$1000,0),MATCH(J$1,'[1]Master data'!$B$1:$EF$1,0)),"")</f>
        <v>6275.4285714285734</v>
      </c>
      <c r="K134" s="7">
        <f>IFERROR(INDEX('[1]Master data'!$B$2:$EF$1000,MATCH($B134,'[1]Master data'!$A$2:$A$1000,0),MATCH(K$1,'[1]Master data'!$B$1:$EF$1,0)),"")</f>
        <v>1875.2870483563534</v>
      </c>
      <c r="L134" s="7">
        <f>IFERROR(INDEX('[1]Master data'!$B$2:$EF$1000,MATCH($B134,'[1]Master data'!$A$2:$A$1000,0),MATCH(L$1,'[1]Master data'!$B$1:$EF$1,0)),"")</f>
        <v>151605.10847692782</v>
      </c>
      <c r="M134" s="33">
        <f>IFERROR(INDEX('[1]Master data'!$B$2:$EF$1000,MATCH($B134,'[1]Master data'!$A$2:$A$1000,0),MATCH(M$1,'[1]Master data'!$B$1:$EF$1,0)),"")</f>
        <v>1.2873432178172575E-2</v>
      </c>
      <c r="N134" s="7">
        <f>IFERROR(INDEX('[1]Master data'!$B$2:$EF$1000,MATCH($B134,'[1]Master data'!$A$2:$A$1000,0),MATCH(N$1,'[1]Master data'!$B$1:$EF$1,0)),"")</f>
        <v>66280</v>
      </c>
      <c r="O134" s="7">
        <f>IFERROR(INDEX('[1]Master data'!$B$2:$EF$1000,MATCH($B134,'[1]Master data'!$A$2:$A$1000,0),MATCH(O$1,'[1]Master data'!$B$1:$EF$1,0)),"")</f>
        <v>6694280</v>
      </c>
      <c r="P134" s="7">
        <f>IFERROR(INDEX('[1]Master data'!$B$2:$EF$1000,MATCH($B134,'[1]Master data'!$A$2:$A$1000,0),MATCH(P$1,'[1]Master data'!$B$1:$EF$1,0)),"")</f>
        <v>85325.108476927824</v>
      </c>
      <c r="Q134" s="30">
        <f>IFERROR(INDEX('[1]Master data'!$B$2:$EF$1000,MATCH($B134,'[1]Master data'!$A$2:$A$1000,0),MATCH(Q$1,'[1]Master data'!$B$1:$EF$1,0)),"")</f>
        <v>1.2873432178172575E-2</v>
      </c>
    </row>
    <row r="135" spans="1:17" x14ac:dyDescent="0.3">
      <c r="A135">
        <f t="shared" si="2"/>
        <v>133</v>
      </c>
      <c r="B135" t="str">
        <f>IF('[1]Master data'!A135="","",'[1]Master data'!A135)</f>
        <v>Fabian Schär</v>
      </c>
      <c r="C135" t="str">
        <f>IFERROR(INDEX('[1]Master data'!$B$2:$EF$1000,MATCH($B135,'[1]Master data'!$A$2:$A$1000,0),MATCH(C$1,'[1]Master data'!$B$1:$EF$1,0)),"")</f>
        <v>Newcastle</v>
      </c>
      <c r="D135" t="str">
        <f>IFERROR(INDEX('[1]Master data'!$B$2:$EF$1000,MATCH($B135,'[1]Master data'!$A$2:$A$1000,0),MATCH(D$1,'[1]Master data'!$B$1:$EF$1,0)),"")</f>
        <v>Defense</v>
      </c>
      <c r="E135" s="5">
        <f>IFERROR(INDEX('[1]Master data'!$B$2:$EF$1000,MATCH($B135,'[1]Master data'!$A$2:$A$1000,0),MATCH(E$1,'[1]Master data'!$B$1:$EF$1,0)),"")</f>
        <v>2543000</v>
      </c>
      <c r="F135" s="7">
        <f>IFERROR(INDEX('[1]Master data'!$B$2:$EF$1000,MATCH($B135,'[1]Master data'!$A$2:$A$1000,0),MATCH(F$1,'[1]Master data'!$B$1:$EF$1,0)),"")</f>
        <v>-5000</v>
      </c>
      <c r="G135" s="7">
        <f>IFERROR(INDEX('[1]Master data'!$B$2:$EF$1000,MATCH($B135,'[1]Master data'!$A$2:$A$1000,0),MATCH(G$1,'[1]Master data'!$B$1:$EF$1,0)),"")</f>
        <v>0</v>
      </c>
      <c r="H135" s="7">
        <f>IFERROR(INDEX('[1]Master data'!$B$2:$EF$1000,MATCH($B135,'[1]Master data'!$A$2:$A$1000,0),MATCH(H$1,'[1]Master data'!$B$1:$EF$1,0)),"")</f>
        <v>0</v>
      </c>
      <c r="I135" s="7">
        <f>IFERROR(INDEX('[1]Master data'!$B$2:$EF$1000,MATCH($B135,'[1]Master data'!$A$2:$A$1000,0),MATCH(I$1,'[1]Master data'!$B$1:$EF$1,0)),"")</f>
        <v>0</v>
      </c>
      <c r="J135" s="7">
        <f>IFERROR(INDEX('[1]Master data'!$B$2:$EF$1000,MATCH($B135,'[1]Master data'!$A$2:$A$1000,0),MATCH(J$1,'[1]Master data'!$B$1:$EF$1,0)),"")</f>
        <v>0</v>
      </c>
      <c r="K135" s="7">
        <f>IFERROR(INDEX('[1]Master data'!$B$2:$EF$1000,MATCH($B135,'[1]Master data'!$A$2:$A$1000,0),MATCH(K$1,'[1]Master data'!$B$1:$EF$1,0)),"")</f>
        <v>0</v>
      </c>
      <c r="L135" s="7">
        <f>IFERROR(INDEX('[1]Master data'!$B$2:$EF$1000,MATCH($B135,'[1]Master data'!$A$2:$A$1000,0),MATCH(L$1,'[1]Master data'!$B$1:$EF$1,0)),"")</f>
        <v>-5000</v>
      </c>
      <c r="M135" s="33">
        <f>IFERROR(INDEX('[1]Master data'!$B$2:$EF$1000,MATCH($B135,'[1]Master data'!$A$2:$A$1000,0),MATCH(M$1,'[1]Master data'!$B$1:$EF$1,0)),"")</f>
        <v>-1.1966181675186788E-2</v>
      </c>
      <c r="N135" s="7">
        <f>IFERROR(INDEX('[1]Master data'!$B$2:$EF$1000,MATCH($B135,'[1]Master data'!$A$2:$A$1000,0),MATCH(N$1,'[1]Master data'!$B$1:$EF$1,0)),"")</f>
        <v>25430</v>
      </c>
      <c r="O135" s="7">
        <f>IFERROR(INDEX('[1]Master data'!$B$2:$EF$1000,MATCH($B135,'[1]Master data'!$A$2:$A$1000,0),MATCH(O$1,'[1]Master data'!$B$1:$EF$1,0)),"")</f>
        <v>2568430</v>
      </c>
      <c r="P135" s="7">
        <f>IFERROR(INDEX('[1]Master data'!$B$2:$EF$1000,MATCH($B135,'[1]Master data'!$A$2:$A$1000,0),MATCH(P$1,'[1]Master data'!$B$1:$EF$1,0)),"")</f>
        <v>-30430</v>
      </c>
      <c r="Q135" s="30">
        <f>IFERROR(INDEX('[1]Master data'!$B$2:$EF$1000,MATCH($B135,'[1]Master data'!$A$2:$A$1000,0),MATCH(Q$1,'[1]Master data'!$B$1:$EF$1,0)),"")</f>
        <v>-1.1966181675186788E-2</v>
      </c>
    </row>
    <row r="136" spans="1:17" x14ac:dyDescent="0.3">
      <c r="A136">
        <f t="shared" si="2"/>
        <v>134</v>
      </c>
      <c r="B136" t="str">
        <f>IF('[1]Master data'!A136="","",'[1]Master data'!A136)</f>
        <v>Seedy 'Imam' Jagne</v>
      </c>
      <c r="C136" t="str">
        <f>IFERROR(INDEX('[1]Master data'!$B$2:$EF$1000,MATCH($B136,'[1]Master data'!$A$2:$A$1000,0),MATCH(C$1,'[1]Master data'!$B$1:$EF$1,0)),"")</f>
        <v>Everton</v>
      </c>
      <c r="D136" t="str">
        <f>IFERROR(INDEX('[1]Master data'!$B$2:$EF$1000,MATCH($B136,'[1]Master data'!$A$2:$A$1000,0),MATCH(D$1,'[1]Master data'!$B$1:$EF$1,0)),"")</f>
        <v>Midfield</v>
      </c>
      <c r="E136" s="5">
        <f>IFERROR(INDEX('[1]Master data'!$B$2:$EF$1000,MATCH($B136,'[1]Master data'!$A$2:$A$1000,0),MATCH(E$1,'[1]Master data'!$B$1:$EF$1,0)),"")</f>
        <v>1960000</v>
      </c>
      <c r="F136" s="7">
        <f>IFERROR(INDEX('[1]Master data'!$B$2:$EF$1000,MATCH($B136,'[1]Master data'!$A$2:$A$1000,0),MATCH(F$1,'[1]Master data'!$B$1:$EF$1,0)),"")</f>
        <v>-5000</v>
      </c>
      <c r="G136" s="7">
        <f>IFERROR(INDEX('[1]Master data'!$B$2:$EF$1000,MATCH($B136,'[1]Master data'!$A$2:$A$1000,0),MATCH(G$1,'[1]Master data'!$B$1:$EF$1,0)),"")</f>
        <v>0</v>
      </c>
      <c r="H136" s="7">
        <f>IFERROR(INDEX('[1]Master data'!$B$2:$EF$1000,MATCH($B136,'[1]Master data'!$A$2:$A$1000,0),MATCH(H$1,'[1]Master data'!$B$1:$EF$1,0)),"")</f>
        <v>0</v>
      </c>
      <c r="I136" s="7">
        <f>IFERROR(INDEX('[1]Master data'!$B$2:$EF$1000,MATCH($B136,'[1]Master data'!$A$2:$A$1000,0),MATCH(I$1,'[1]Master data'!$B$1:$EF$1,0)),"")</f>
        <v>0</v>
      </c>
      <c r="J136" s="7">
        <f>IFERROR(INDEX('[1]Master data'!$B$2:$EF$1000,MATCH($B136,'[1]Master data'!$A$2:$A$1000,0),MATCH(J$1,'[1]Master data'!$B$1:$EF$1,0)),"")</f>
        <v>0</v>
      </c>
      <c r="K136" s="7">
        <f>IFERROR(INDEX('[1]Master data'!$B$2:$EF$1000,MATCH($B136,'[1]Master data'!$A$2:$A$1000,0),MATCH(K$1,'[1]Master data'!$B$1:$EF$1,0)),"")</f>
        <v>0</v>
      </c>
      <c r="L136" s="7">
        <f>IFERROR(INDEX('[1]Master data'!$B$2:$EF$1000,MATCH($B136,'[1]Master data'!$A$2:$A$1000,0),MATCH(L$1,'[1]Master data'!$B$1:$EF$1,0)),"")</f>
        <v>-5000</v>
      </c>
      <c r="M136" s="33">
        <f>IFERROR(INDEX('[1]Master data'!$B$2:$EF$1000,MATCH($B136,'[1]Master data'!$A$2:$A$1000,0),MATCH(M$1,'[1]Master data'!$B$1:$EF$1,0)),"")</f>
        <v>-1.2551020408163265E-2</v>
      </c>
      <c r="N136" s="7">
        <f>IFERROR(INDEX('[1]Master data'!$B$2:$EF$1000,MATCH($B136,'[1]Master data'!$A$2:$A$1000,0),MATCH(N$1,'[1]Master data'!$B$1:$EF$1,0)),"")</f>
        <v>19600</v>
      </c>
      <c r="O136" s="7">
        <f>IFERROR(INDEX('[1]Master data'!$B$2:$EF$1000,MATCH($B136,'[1]Master data'!$A$2:$A$1000,0),MATCH(O$1,'[1]Master data'!$B$1:$EF$1,0)),"")</f>
        <v>1979600</v>
      </c>
      <c r="P136" s="7">
        <f>IFERROR(INDEX('[1]Master data'!$B$2:$EF$1000,MATCH($B136,'[1]Master data'!$A$2:$A$1000,0),MATCH(P$1,'[1]Master data'!$B$1:$EF$1,0)),"")</f>
        <v>-24600</v>
      </c>
      <c r="Q136" s="30">
        <f>IFERROR(INDEX('[1]Master data'!$B$2:$EF$1000,MATCH($B136,'[1]Master data'!$A$2:$A$1000,0),MATCH(Q$1,'[1]Master data'!$B$1:$EF$1,0)),"")</f>
        <v>-1.2551020408163265E-2</v>
      </c>
    </row>
    <row r="137" spans="1:17" x14ac:dyDescent="0.3">
      <c r="A137">
        <f t="shared" si="2"/>
        <v>135</v>
      </c>
      <c r="B137" t="str">
        <f>IF('[1]Master data'!A137="","",'[1]Master data'!A137)</f>
        <v>James McCarthy</v>
      </c>
      <c r="C137" t="str">
        <f>IFERROR(INDEX('[1]Master data'!$B$2:$EF$1000,MATCH($B137,'[1]Master data'!$A$2:$A$1000,0),MATCH(C$1,'[1]Master data'!$B$1:$EF$1,0)),"")</f>
        <v>Crystal Palace</v>
      </c>
      <c r="D137" t="str">
        <f>IFERROR(INDEX('[1]Master data'!$B$2:$EF$1000,MATCH($B137,'[1]Master data'!$A$2:$A$1000,0),MATCH(D$1,'[1]Master data'!$B$1:$EF$1,0)),"")</f>
        <v>Midfield</v>
      </c>
      <c r="E137" s="5">
        <f>IFERROR(INDEX('[1]Master data'!$B$2:$EF$1000,MATCH($B137,'[1]Master data'!$A$2:$A$1000,0),MATCH(E$1,'[1]Master data'!$B$1:$EF$1,0)),"")</f>
        <v>2536000</v>
      </c>
      <c r="F137" s="7">
        <f>IFERROR(INDEX('[1]Master data'!$B$2:$EF$1000,MATCH($B137,'[1]Master data'!$A$2:$A$1000,0),MATCH(F$1,'[1]Master data'!$B$1:$EF$1,0)),"")</f>
        <v>-5000</v>
      </c>
      <c r="G137" s="7">
        <f>IFERROR(INDEX('[1]Master data'!$B$2:$EF$1000,MATCH($B137,'[1]Master data'!$A$2:$A$1000,0),MATCH(G$1,'[1]Master data'!$B$1:$EF$1,0)),"")</f>
        <v>0</v>
      </c>
      <c r="H137" s="7">
        <f>IFERROR(INDEX('[1]Master data'!$B$2:$EF$1000,MATCH($B137,'[1]Master data'!$A$2:$A$1000,0),MATCH(H$1,'[1]Master data'!$B$1:$EF$1,0)),"")</f>
        <v>0</v>
      </c>
      <c r="I137" s="7">
        <f>IFERROR(INDEX('[1]Master data'!$B$2:$EF$1000,MATCH($B137,'[1]Master data'!$A$2:$A$1000,0),MATCH(I$1,'[1]Master data'!$B$1:$EF$1,0)),"")</f>
        <v>0</v>
      </c>
      <c r="J137" s="7">
        <f>IFERROR(INDEX('[1]Master data'!$B$2:$EF$1000,MATCH($B137,'[1]Master data'!$A$2:$A$1000,0),MATCH(J$1,'[1]Master data'!$B$1:$EF$1,0)),"")</f>
        <v>0</v>
      </c>
      <c r="K137" s="7">
        <f>IFERROR(INDEX('[1]Master data'!$B$2:$EF$1000,MATCH($B137,'[1]Master data'!$A$2:$A$1000,0),MATCH(K$1,'[1]Master data'!$B$1:$EF$1,0)),"")</f>
        <v>0</v>
      </c>
      <c r="L137" s="7">
        <f>IFERROR(INDEX('[1]Master data'!$B$2:$EF$1000,MATCH($B137,'[1]Master data'!$A$2:$A$1000,0),MATCH(L$1,'[1]Master data'!$B$1:$EF$1,0)),"")</f>
        <v>-5000</v>
      </c>
      <c r="M137" s="33">
        <f>IFERROR(INDEX('[1]Master data'!$B$2:$EF$1000,MATCH($B137,'[1]Master data'!$A$2:$A$1000,0),MATCH(M$1,'[1]Master data'!$B$1:$EF$1,0)),"")</f>
        <v>-1.1971608832807571E-2</v>
      </c>
      <c r="N137" s="7">
        <f>IFERROR(INDEX('[1]Master data'!$B$2:$EF$1000,MATCH($B137,'[1]Master data'!$A$2:$A$1000,0),MATCH(N$1,'[1]Master data'!$B$1:$EF$1,0)),"")</f>
        <v>25360</v>
      </c>
      <c r="O137" s="7">
        <f>IFERROR(INDEX('[1]Master data'!$B$2:$EF$1000,MATCH($B137,'[1]Master data'!$A$2:$A$1000,0),MATCH(O$1,'[1]Master data'!$B$1:$EF$1,0)),"")</f>
        <v>2561360</v>
      </c>
      <c r="P137" s="7">
        <f>IFERROR(INDEX('[1]Master data'!$B$2:$EF$1000,MATCH($B137,'[1]Master data'!$A$2:$A$1000,0),MATCH(P$1,'[1]Master data'!$B$1:$EF$1,0)),"")</f>
        <v>-30360</v>
      </c>
      <c r="Q137" s="30">
        <f>IFERROR(INDEX('[1]Master data'!$B$2:$EF$1000,MATCH($B137,'[1]Master data'!$A$2:$A$1000,0),MATCH(Q$1,'[1]Master data'!$B$1:$EF$1,0)),"")</f>
        <v>-1.1971608832807571E-2</v>
      </c>
    </row>
    <row r="138" spans="1:17" x14ac:dyDescent="0.3">
      <c r="A138">
        <f t="shared" si="2"/>
        <v>136</v>
      </c>
      <c r="B138" t="str">
        <f>IF('[1]Master data'!A138="","",'[1]Master data'!A138)</f>
        <v>Edinson Cavani</v>
      </c>
      <c r="C138" t="str">
        <f>IFERROR(INDEX('[1]Master data'!$B$2:$EF$1000,MATCH($B138,'[1]Master data'!$A$2:$A$1000,0),MATCH(C$1,'[1]Master data'!$B$1:$EF$1,0)),"")</f>
        <v>Manchester United</v>
      </c>
      <c r="D138" t="str">
        <f>IFERROR(INDEX('[1]Master data'!$B$2:$EF$1000,MATCH($B138,'[1]Master data'!$A$2:$A$1000,0),MATCH(D$1,'[1]Master data'!$B$1:$EF$1,0)),"")</f>
        <v>Striker</v>
      </c>
      <c r="E138" s="5">
        <f>IFERROR(INDEX('[1]Master data'!$B$2:$EF$1000,MATCH($B138,'[1]Master data'!$A$2:$A$1000,0),MATCH(E$1,'[1]Master data'!$B$1:$EF$1,0)),"")</f>
        <v>7033000</v>
      </c>
      <c r="F138" s="7">
        <f>IFERROR(INDEX('[1]Master data'!$B$2:$EF$1000,MATCH($B138,'[1]Master data'!$A$2:$A$1000,0),MATCH(F$1,'[1]Master data'!$B$1:$EF$1,0)),"")</f>
        <v>-5000</v>
      </c>
      <c r="G138" s="7">
        <f>IFERROR(INDEX('[1]Master data'!$B$2:$EF$1000,MATCH($B138,'[1]Master data'!$A$2:$A$1000,0),MATCH(G$1,'[1]Master data'!$B$1:$EF$1,0)),"")</f>
        <v>0</v>
      </c>
      <c r="H138" s="7">
        <f>IFERROR(INDEX('[1]Master data'!$B$2:$EF$1000,MATCH($B138,'[1]Master data'!$A$2:$A$1000,0),MATCH(H$1,'[1]Master data'!$B$1:$EF$1,0)),"")</f>
        <v>0</v>
      </c>
      <c r="I138" s="7">
        <f>IFERROR(INDEX('[1]Master data'!$B$2:$EF$1000,MATCH($B138,'[1]Master data'!$A$2:$A$1000,0),MATCH(I$1,'[1]Master data'!$B$1:$EF$1,0)),"")</f>
        <v>0</v>
      </c>
      <c r="J138" s="7">
        <f>IFERROR(INDEX('[1]Master data'!$B$2:$EF$1000,MATCH($B138,'[1]Master data'!$A$2:$A$1000,0),MATCH(J$1,'[1]Master data'!$B$1:$EF$1,0)),"")</f>
        <v>0</v>
      </c>
      <c r="K138" s="7">
        <f>IFERROR(INDEX('[1]Master data'!$B$2:$EF$1000,MATCH($B138,'[1]Master data'!$A$2:$A$1000,0),MATCH(K$1,'[1]Master data'!$B$1:$EF$1,0)),"")</f>
        <v>0</v>
      </c>
      <c r="L138" s="7">
        <f>IFERROR(INDEX('[1]Master data'!$B$2:$EF$1000,MATCH($B138,'[1]Master data'!$A$2:$A$1000,0),MATCH(L$1,'[1]Master data'!$B$1:$EF$1,0)),"")</f>
        <v>-5000</v>
      </c>
      <c r="M138" s="33">
        <f>IFERROR(INDEX('[1]Master data'!$B$2:$EF$1000,MATCH($B138,'[1]Master data'!$A$2:$A$1000,0),MATCH(M$1,'[1]Master data'!$B$1:$EF$1,0)),"")</f>
        <v>-1.071093416749609E-2</v>
      </c>
      <c r="N138" s="7">
        <f>IFERROR(INDEX('[1]Master data'!$B$2:$EF$1000,MATCH($B138,'[1]Master data'!$A$2:$A$1000,0),MATCH(N$1,'[1]Master data'!$B$1:$EF$1,0)),"")</f>
        <v>70330</v>
      </c>
      <c r="O138" s="7">
        <f>IFERROR(INDEX('[1]Master data'!$B$2:$EF$1000,MATCH($B138,'[1]Master data'!$A$2:$A$1000,0),MATCH(O$1,'[1]Master data'!$B$1:$EF$1,0)),"")</f>
        <v>7103330</v>
      </c>
      <c r="P138" s="7">
        <f>IFERROR(INDEX('[1]Master data'!$B$2:$EF$1000,MATCH($B138,'[1]Master data'!$A$2:$A$1000,0),MATCH(P$1,'[1]Master data'!$B$1:$EF$1,0)),"")</f>
        <v>-75330</v>
      </c>
      <c r="Q138" s="30">
        <f>IFERROR(INDEX('[1]Master data'!$B$2:$EF$1000,MATCH($B138,'[1]Master data'!$A$2:$A$1000,0),MATCH(Q$1,'[1]Master data'!$B$1:$EF$1,0)),"")</f>
        <v>-1.071093416749609E-2</v>
      </c>
    </row>
    <row r="139" spans="1:17" x14ac:dyDescent="0.3">
      <c r="A139">
        <f t="shared" si="2"/>
        <v>137</v>
      </c>
      <c r="B139" t="str">
        <f>IF('[1]Master data'!A139="","",'[1]Master data'!A139)</f>
        <v>Will Smallbone</v>
      </c>
      <c r="C139" t="str">
        <f>IFERROR(INDEX('[1]Master data'!$B$2:$EF$1000,MATCH($B139,'[1]Master data'!$A$2:$A$1000,0),MATCH(C$1,'[1]Master data'!$B$1:$EF$1,0)),"")</f>
        <v>Southampton</v>
      </c>
      <c r="D139" t="str">
        <f>IFERROR(INDEX('[1]Master data'!$B$2:$EF$1000,MATCH($B139,'[1]Master data'!$A$2:$A$1000,0),MATCH(D$1,'[1]Master data'!$B$1:$EF$1,0)),"")</f>
        <v>Midfield</v>
      </c>
      <c r="E139" s="5">
        <f>IFERROR(INDEX('[1]Master data'!$B$2:$EF$1000,MATCH($B139,'[1]Master data'!$A$2:$A$1000,0),MATCH(E$1,'[1]Master data'!$B$1:$EF$1,0)),"")</f>
        <v>2459000</v>
      </c>
      <c r="F139" s="7">
        <f>IFERROR(INDEX('[1]Master data'!$B$2:$EF$1000,MATCH($B139,'[1]Master data'!$A$2:$A$1000,0),MATCH(F$1,'[1]Master data'!$B$1:$EF$1,0)),"")</f>
        <v>-5000</v>
      </c>
      <c r="G139" s="7">
        <f>IFERROR(INDEX('[1]Master data'!$B$2:$EF$1000,MATCH($B139,'[1]Master data'!$A$2:$A$1000,0),MATCH(G$1,'[1]Master data'!$B$1:$EF$1,0)),"")</f>
        <v>0</v>
      </c>
      <c r="H139" s="7">
        <f>IFERROR(INDEX('[1]Master data'!$B$2:$EF$1000,MATCH($B139,'[1]Master data'!$A$2:$A$1000,0),MATCH(H$1,'[1]Master data'!$B$1:$EF$1,0)),"")</f>
        <v>0</v>
      </c>
      <c r="I139" s="7">
        <f>IFERROR(INDEX('[1]Master data'!$B$2:$EF$1000,MATCH($B139,'[1]Master data'!$A$2:$A$1000,0),MATCH(I$1,'[1]Master data'!$B$1:$EF$1,0)),"")</f>
        <v>0</v>
      </c>
      <c r="J139" s="7">
        <f>IFERROR(INDEX('[1]Master data'!$B$2:$EF$1000,MATCH($B139,'[1]Master data'!$A$2:$A$1000,0),MATCH(J$1,'[1]Master data'!$B$1:$EF$1,0)),"")</f>
        <v>0</v>
      </c>
      <c r="K139" s="7">
        <f>IFERROR(INDEX('[1]Master data'!$B$2:$EF$1000,MATCH($B139,'[1]Master data'!$A$2:$A$1000,0),MATCH(K$1,'[1]Master data'!$B$1:$EF$1,0)),"")</f>
        <v>0</v>
      </c>
      <c r="L139" s="7">
        <f>IFERROR(INDEX('[1]Master data'!$B$2:$EF$1000,MATCH($B139,'[1]Master data'!$A$2:$A$1000,0),MATCH(L$1,'[1]Master data'!$B$1:$EF$1,0)),"")</f>
        <v>-5000</v>
      </c>
      <c r="M139" s="33">
        <f>IFERROR(INDEX('[1]Master data'!$B$2:$EF$1000,MATCH($B139,'[1]Master data'!$A$2:$A$1000,0),MATCH(M$1,'[1]Master data'!$B$1:$EF$1,0)),"")</f>
        <v>-1.203334688897926E-2</v>
      </c>
      <c r="N139" s="7">
        <f>IFERROR(INDEX('[1]Master data'!$B$2:$EF$1000,MATCH($B139,'[1]Master data'!$A$2:$A$1000,0),MATCH(N$1,'[1]Master data'!$B$1:$EF$1,0)),"")</f>
        <v>24590</v>
      </c>
      <c r="O139" s="7">
        <f>IFERROR(INDEX('[1]Master data'!$B$2:$EF$1000,MATCH($B139,'[1]Master data'!$A$2:$A$1000,0),MATCH(O$1,'[1]Master data'!$B$1:$EF$1,0)),"")</f>
        <v>2483590</v>
      </c>
      <c r="P139" s="7">
        <f>IFERROR(INDEX('[1]Master data'!$B$2:$EF$1000,MATCH($B139,'[1]Master data'!$A$2:$A$1000,0),MATCH(P$1,'[1]Master data'!$B$1:$EF$1,0)),"")</f>
        <v>-29590</v>
      </c>
      <c r="Q139" s="30">
        <f>IFERROR(INDEX('[1]Master data'!$B$2:$EF$1000,MATCH($B139,'[1]Master data'!$A$2:$A$1000,0),MATCH(Q$1,'[1]Master data'!$B$1:$EF$1,0)),"")</f>
        <v>-1.203334688897926E-2</v>
      </c>
    </row>
    <row r="140" spans="1:17" x14ac:dyDescent="0.3">
      <c r="A140">
        <f t="shared" si="2"/>
        <v>138</v>
      </c>
      <c r="B140" t="str">
        <f>IF('[1]Master data'!A140="","",'[1]Master data'!A140)</f>
        <v>Kevin Long</v>
      </c>
      <c r="C140" t="str">
        <f>IFERROR(INDEX('[1]Master data'!$B$2:$EF$1000,MATCH($B140,'[1]Master data'!$A$2:$A$1000,0),MATCH(C$1,'[1]Master data'!$B$1:$EF$1,0)),"")</f>
        <v>Burnley</v>
      </c>
      <c r="D140" t="str">
        <f>IFERROR(INDEX('[1]Master data'!$B$2:$EF$1000,MATCH($B140,'[1]Master data'!$A$2:$A$1000,0),MATCH(D$1,'[1]Master data'!$B$1:$EF$1,0)),"")</f>
        <v>Defense</v>
      </c>
      <c r="E140" s="5">
        <f>IFERROR(INDEX('[1]Master data'!$B$2:$EF$1000,MATCH($B140,'[1]Master data'!$A$2:$A$1000,0),MATCH(E$1,'[1]Master data'!$B$1:$EF$1,0)),"")</f>
        <v>2516000</v>
      </c>
      <c r="F140" s="7">
        <f>IFERROR(INDEX('[1]Master data'!$B$2:$EF$1000,MATCH($B140,'[1]Master data'!$A$2:$A$1000,0),MATCH(F$1,'[1]Master data'!$B$1:$EF$1,0)),"")</f>
        <v>-5000</v>
      </c>
      <c r="G140" s="7">
        <f>IFERROR(INDEX('[1]Master data'!$B$2:$EF$1000,MATCH($B140,'[1]Master data'!$A$2:$A$1000,0),MATCH(G$1,'[1]Master data'!$B$1:$EF$1,0)),"")</f>
        <v>0</v>
      </c>
      <c r="H140" s="7">
        <f>IFERROR(INDEX('[1]Master data'!$B$2:$EF$1000,MATCH($B140,'[1]Master data'!$A$2:$A$1000,0),MATCH(H$1,'[1]Master data'!$B$1:$EF$1,0)),"")</f>
        <v>0</v>
      </c>
      <c r="I140" s="7">
        <f>IFERROR(INDEX('[1]Master data'!$B$2:$EF$1000,MATCH($B140,'[1]Master data'!$A$2:$A$1000,0),MATCH(I$1,'[1]Master data'!$B$1:$EF$1,0)),"")</f>
        <v>0</v>
      </c>
      <c r="J140" s="7">
        <f>IFERROR(INDEX('[1]Master data'!$B$2:$EF$1000,MATCH($B140,'[1]Master data'!$A$2:$A$1000,0),MATCH(J$1,'[1]Master data'!$B$1:$EF$1,0)),"")</f>
        <v>0</v>
      </c>
      <c r="K140" s="7">
        <f>IFERROR(INDEX('[1]Master data'!$B$2:$EF$1000,MATCH($B140,'[1]Master data'!$A$2:$A$1000,0),MATCH(K$1,'[1]Master data'!$B$1:$EF$1,0)),"")</f>
        <v>0</v>
      </c>
      <c r="L140" s="7">
        <f>IFERROR(INDEX('[1]Master data'!$B$2:$EF$1000,MATCH($B140,'[1]Master data'!$A$2:$A$1000,0),MATCH(L$1,'[1]Master data'!$B$1:$EF$1,0)),"")</f>
        <v>-5000</v>
      </c>
      <c r="M140" s="33">
        <f>IFERROR(INDEX('[1]Master data'!$B$2:$EF$1000,MATCH($B140,'[1]Master data'!$A$2:$A$1000,0),MATCH(M$1,'[1]Master data'!$B$1:$EF$1,0)),"")</f>
        <v>-1.1987281399046104E-2</v>
      </c>
      <c r="N140" s="7">
        <f>IFERROR(INDEX('[1]Master data'!$B$2:$EF$1000,MATCH($B140,'[1]Master data'!$A$2:$A$1000,0),MATCH(N$1,'[1]Master data'!$B$1:$EF$1,0)),"")</f>
        <v>25160</v>
      </c>
      <c r="O140" s="7">
        <f>IFERROR(INDEX('[1]Master data'!$B$2:$EF$1000,MATCH($B140,'[1]Master data'!$A$2:$A$1000,0),MATCH(O$1,'[1]Master data'!$B$1:$EF$1,0)),"")</f>
        <v>2541160</v>
      </c>
      <c r="P140" s="7">
        <f>IFERROR(INDEX('[1]Master data'!$B$2:$EF$1000,MATCH($B140,'[1]Master data'!$A$2:$A$1000,0),MATCH(P$1,'[1]Master data'!$B$1:$EF$1,0)),"")</f>
        <v>-30160</v>
      </c>
      <c r="Q140" s="30">
        <f>IFERROR(INDEX('[1]Master data'!$B$2:$EF$1000,MATCH($B140,'[1]Master data'!$A$2:$A$1000,0),MATCH(Q$1,'[1]Master data'!$B$1:$EF$1,0)),"")</f>
        <v>-1.1987281399046104E-2</v>
      </c>
    </row>
    <row r="141" spans="1:17" x14ac:dyDescent="0.3">
      <c r="A141">
        <f t="shared" si="2"/>
        <v>139</v>
      </c>
      <c r="B141" t="str">
        <f>IF('[1]Master data'!A141="","",'[1]Master data'!A141)</f>
        <v>Adrian Bernabe</v>
      </c>
      <c r="C141" t="str">
        <f>IFERROR(INDEX('[1]Master data'!$B$2:$EF$1000,MATCH($B141,'[1]Master data'!$A$2:$A$1000,0),MATCH(C$1,'[1]Master data'!$B$1:$EF$1,0)),"")</f>
        <v>Manchester City</v>
      </c>
      <c r="D141" t="str">
        <f>IFERROR(INDEX('[1]Master data'!$B$2:$EF$1000,MATCH($B141,'[1]Master data'!$A$2:$A$1000,0),MATCH(D$1,'[1]Master data'!$B$1:$EF$1,0)),"")</f>
        <v>Midfield</v>
      </c>
      <c r="E141" s="5">
        <f>IFERROR(INDEX('[1]Master data'!$B$2:$EF$1000,MATCH($B141,'[1]Master data'!$A$2:$A$1000,0),MATCH(E$1,'[1]Master data'!$B$1:$EF$1,0)),"")</f>
        <v>1950000</v>
      </c>
      <c r="F141" s="7">
        <f>IFERROR(INDEX('[1]Master data'!$B$2:$EF$1000,MATCH($B141,'[1]Master data'!$A$2:$A$1000,0),MATCH(F$1,'[1]Master data'!$B$1:$EF$1,0)),"")</f>
        <v>-5000</v>
      </c>
      <c r="G141" s="7">
        <f>IFERROR(INDEX('[1]Master data'!$B$2:$EF$1000,MATCH($B141,'[1]Master data'!$A$2:$A$1000,0),MATCH(G$1,'[1]Master data'!$B$1:$EF$1,0)),"")</f>
        <v>0</v>
      </c>
      <c r="H141" s="7">
        <f>IFERROR(INDEX('[1]Master data'!$B$2:$EF$1000,MATCH($B141,'[1]Master data'!$A$2:$A$1000,0),MATCH(H$1,'[1]Master data'!$B$1:$EF$1,0)),"")</f>
        <v>0</v>
      </c>
      <c r="I141" s="7">
        <f>IFERROR(INDEX('[1]Master data'!$B$2:$EF$1000,MATCH($B141,'[1]Master data'!$A$2:$A$1000,0),MATCH(I$1,'[1]Master data'!$B$1:$EF$1,0)),"")</f>
        <v>0</v>
      </c>
      <c r="J141" s="7">
        <f>IFERROR(INDEX('[1]Master data'!$B$2:$EF$1000,MATCH($B141,'[1]Master data'!$A$2:$A$1000,0),MATCH(J$1,'[1]Master data'!$B$1:$EF$1,0)),"")</f>
        <v>0</v>
      </c>
      <c r="K141" s="7">
        <f>IFERROR(INDEX('[1]Master data'!$B$2:$EF$1000,MATCH($B141,'[1]Master data'!$A$2:$A$1000,0),MATCH(K$1,'[1]Master data'!$B$1:$EF$1,0)),"")</f>
        <v>0</v>
      </c>
      <c r="L141" s="7">
        <f>IFERROR(INDEX('[1]Master data'!$B$2:$EF$1000,MATCH($B141,'[1]Master data'!$A$2:$A$1000,0),MATCH(L$1,'[1]Master data'!$B$1:$EF$1,0)),"")</f>
        <v>-5000</v>
      </c>
      <c r="M141" s="33">
        <f>IFERROR(INDEX('[1]Master data'!$B$2:$EF$1000,MATCH($B141,'[1]Master data'!$A$2:$A$1000,0),MATCH(M$1,'[1]Master data'!$B$1:$EF$1,0)),"")</f>
        <v>-1.2564102564102564E-2</v>
      </c>
      <c r="N141" s="7">
        <f>IFERROR(INDEX('[1]Master data'!$B$2:$EF$1000,MATCH($B141,'[1]Master data'!$A$2:$A$1000,0),MATCH(N$1,'[1]Master data'!$B$1:$EF$1,0)),"")</f>
        <v>19500</v>
      </c>
      <c r="O141" s="7">
        <f>IFERROR(INDEX('[1]Master data'!$B$2:$EF$1000,MATCH($B141,'[1]Master data'!$A$2:$A$1000,0),MATCH(O$1,'[1]Master data'!$B$1:$EF$1,0)),"")</f>
        <v>1969500</v>
      </c>
      <c r="P141" s="7">
        <f>IFERROR(INDEX('[1]Master data'!$B$2:$EF$1000,MATCH($B141,'[1]Master data'!$A$2:$A$1000,0),MATCH(P$1,'[1]Master data'!$B$1:$EF$1,0)),"")</f>
        <v>-24500</v>
      </c>
      <c r="Q141" s="30">
        <f>IFERROR(INDEX('[1]Master data'!$B$2:$EF$1000,MATCH($B141,'[1]Master data'!$A$2:$A$1000,0),MATCH(Q$1,'[1]Master data'!$B$1:$EF$1,0)),"")</f>
        <v>-1.2564102564102564E-2</v>
      </c>
    </row>
    <row r="142" spans="1:17" x14ac:dyDescent="0.3">
      <c r="A142">
        <f t="shared" si="2"/>
        <v>140</v>
      </c>
      <c r="B142" t="str">
        <f>IF('[1]Master data'!A142="","",'[1]Master data'!A142)</f>
        <v>Mateusz Klich</v>
      </c>
      <c r="C142" t="str">
        <f>IFERROR(INDEX('[1]Master data'!$B$2:$EF$1000,MATCH($B142,'[1]Master data'!$A$2:$A$1000,0),MATCH(C$1,'[1]Master data'!$B$1:$EF$1,0)),"")</f>
        <v>Leeds United</v>
      </c>
      <c r="D142" t="str">
        <f>IFERROR(INDEX('[1]Master data'!$B$2:$EF$1000,MATCH($B142,'[1]Master data'!$A$2:$A$1000,0),MATCH(D$1,'[1]Master data'!$B$1:$EF$1,0)),"")</f>
        <v>Midfield</v>
      </c>
      <c r="E142" s="5">
        <f>IFERROR(INDEX('[1]Master data'!$B$2:$EF$1000,MATCH($B142,'[1]Master data'!$A$2:$A$1000,0),MATCH(E$1,'[1]Master data'!$B$1:$EF$1,0)),"")</f>
        <v>4102000</v>
      </c>
      <c r="F142" s="7">
        <f>IFERROR(INDEX('[1]Master data'!$B$2:$EF$1000,MATCH($B142,'[1]Master data'!$A$2:$A$1000,0),MATCH(F$1,'[1]Master data'!$B$1:$EF$1,0)),"")</f>
        <v>41263.333333333328</v>
      </c>
      <c r="G142" s="7">
        <f>IFERROR(INDEX('[1]Master data'!$B$2:$EF$1000,MATCH($B142,'[1]Master data'!$A$2:$A$1000,0),MATCH(G$1,'[1]Master data'!$B$1:$EF$1,0)),"")</f>
        <v>10156.708333333332</v>
      </c>
      <c r="H142" s="7">
        <f>IFERROR(INDEX('[1]Master data'!$B$2:$EF$1000,MATCH($B142,'[1]Master data'!$A$2:$A$1000,0),MATCH(H$1,'[1]Master data'!$B$1:$EF$1,0)),"")</f>
        <v>3430.8124999999991</v>
      </c>
      <c r="I142" s="7">
        <f>IFERROR(INDEX('[1]Master data'!$B$2:$EF$1000,MATCH($B142,'[1]Master data'!$A$2:$A$1000,0),MATCH(I$1,'[1]Master data'!$B$1:$EF$1,0)),"")</f>
        <v>3539.166666666667</v>
      </c>
      <c r="J142" s="7">
        <f>IFERROR(INDEX('[1]Master data'!$B$2:$EF$1000,MATCH($B142,'[1]Master data'!$A$2:$A$1000,0),MATCH(J$1,'[1]Master data'!$B$1:$EF$1,0)),"")</f>
        <v>3041.7447916666661</v>
      </c>
      <c r="K142" s="7">
        <f>IFERROR(INDEX('[1]Master data'!$B$2:$EF$1000,MATCH($B142,'[1]Master data'!$A$2:$A$1000,0),MATCH(K$1,'[1]Master data'!$B$1:$EF$1,0)),"")</f>
        <v>-185.50261193429139</v>
      </c>
      <c r="L142" s="7">
        <f>IFERROR(INDEX('[1]Master data'!$B$2:$EF$1000,MATCH($B142,'[1]Master data'!$A$2:$A$1000,0),MATCH(L$1,'[1]Master data'!$B$1:$EF$1,0)),"")</f>
        <v>61246.263013065691</v>
      </c>
      <c r="M142" s="33">
        <f>IFERROR(INDEX('[1]Master data'!$B$2:$EF$1000,MATCH($B142,'[1]Master data'!$A$2:$A$1000,0),MATCH(M$1,'[1]Master data'!$B$1:$EF$1,0)),"")</f>
        <v>4.9308295985045561E-3</v>
      </c>
      <c r="N142" s="7">
        <f>IFERROR(INDEX('[1]Master data'!$B$2:$EF$1000,MATCH($B142,'[1]Master data'!$A$2:$A$1000,0),MATCH(N$1,'[1]Master data'!$B$1:$EF$1,0)),"")</f>
        <v>41020</v>
      </c>
      <c r="O142" s="7">
        <f>IFERROR(INDEX('[1]Master data'!$B$2:$EF$1000,MATCH($B142,'[1]Master data'!$A$2:$A$1000,0),MATCH(O$1,'[1]Master data'!$B$1:$EF$1,0)),"")</f>
        <v>4143020</v>
      </c>
      <c r="P142" s="7">
        <f>IFERROR(INDEX('[1]Master data'!$B$2:$EF$1000,MATCH($B142,'[1]Master data'!$A$2:$A$1000,0),MATCH(P$1,'[1]Master data'!$B$1:$EF$1,0)),"")</f>
        <v>20226.263013065691</v>
      </c>
      <c r="Q142" s="30">
        <f>IFERROR(INDEX('[1]Master data'!$B$2:$EF$1000,MATCH($B142,'[1]Master data'!$A$2:$A$1000,0),MATCH(Q$1,'[1]Master data'!$B$1:$EF$1,0)),"")</f>
        <v>4.9308295985045561E-3</v>
      </c>
    </row>
    <row r="143" spans="1:17" x14ac:dyDescent="0.3">
      <c r="A143">
        <f t="shared" si="2"/>
        <v>141</v>
      </c>
      <c r="B143" t="str">
        <f>IF('[1]Master data'!A143="","",'[1]Master data'!A143)</f>
        <v>Theo Walcott</v>
      </c>
      <c r="C143" t="str">
        <f>IFERROR(INDEX('[1]Master data'!$B$2:$EF$1000,MATCH($B143,'[1]Master data'!$A$2:$A$1000,0),MATCH(C$1,'[1]Master data'!$B$1:$EF$1,0)),"")</f>
        <v>Southampton</v>
      </c>
      <c r="D143" t="str">
        <f>IFERROR(INDEX('[1]Master data'!$B$2:$EF$1000,MATCH($B143,'[1]Master data'!$A$2:$A$1000,0),MATCH(D$1,'[1]Master data'!$B$1:$EF$1,0)),"")</f>
        <v>Striker</v>
      </c>
      <c r="E143" s="5">
        <f>IFERROR(INDEX('[1]Master data'!$B$2:$EF$1000,MATCH($B143,'[1]Master data'!$A$2:$A$1000,0),MATCH(E$1,'[1]Master data'!$B$1:$EF$1,0)),"")</f>
        <v>4403000</v>
      </c>
      <c r="F143" s="7">
        <f>IFERROR(INDEX('[1]Master data'!$B$2:$EF$1000,MATCH($B143,'[1]Master data'!$A$2:$A$1000,0),MATCH(F$1,'[1]Master data'!$B$1:$EF$1,0)),"")</f>
        <v>-5000</v>
      </c>
      <c r="G143" s="7">
        <f>IFERROR(INDEX('[1]Master data'!$B$2:$EF$1000,MATCH($B143,'[1]Master data'!$A$2:$A$1000,0),MATCH(G$1,'[1]Master data'!$B$1:$EF$1,0)),"")</f>
        <v>0</v>
      </c>
      <c r="H143" s="7">
        <f>IFERROR(INDEX('[1]Master data'!$B$2:$EF$1000,MATCH($B143,'[1]Master data'!$A$2:$A$1000,0),MATCH(H$1,'[1]Master data'!$B$1:$EF$1,0)),"")</f>
        <v>0</v>
      </c>
      <c r="I143" s="7">
        <f>IFERROR(INDEX('[1]Master data'!$B$2:$EF$1000,MATCH($B143,'[1]Master data'!$A$2:$A$1000,0),MATCH(I$1,'[1]Master data'!$B$1:$EF$1,0)),"")</f>
        <v>0</v>
      </c>
      <c r="J143" s="7">
        <f>IFERROR(INDEX('[1]Master data'!$B$2:$EF$1000,MATCH($B143,'[1]Master data'!$A$2:$A$1000,0),MATCH(J$1,'[1]Master data'!$B$1:$EF$1,0)),"")</f>
        <v>0</v>
      </c>
      <c r="K143" s="7">
        <f>IFERROR(INDEX('[1]Master data'!$B$2:$EF$1000,MATCH($B143,'[1]Master data'!$A$2:$A$1000,0),MATCH(K$1,'[1]Master data'!$B$1:$EF$1,0)),"")</f>
        <v>0</v>
      </c>
      <c r="L143" s="7">
        <f>IFERROR(INDEX('[1]Master data'!$B$2:$EF$1000,MATCH($B143,'[1]Master data'!$A$2:$A$1000,0),MATCH(L$1,'[1]Master data'!$B$1:$EF$1,0)),"")</f>
        <v>-5000</v>
      </c>
      <c r="M143" s="33">
        <f>IFERROR(INDEX('[1]Master data'!$B$2:$EF$1000,MATCH($B143,'[1]Master data'!$A$2:$A$1000,0),MATCH(M$1,'[1]Master data'!$B$1:$EF$1,0)),"")</f>
        <v>-1.1135589370883488E-2</v>
      </c>
      <c r="N143" s="7">
        <f>IFERROR(INDEX('[1]Master data'!$B$2:$EF$1000,MATCH($B143,'[1]Master data'!$A$2:$A$1000,0),MATCH(N$1,'[1]Master data'!$B$1:$EF$1,0)),"")</f>
        <v>44030</v>
      </c>
      <c r="O143" s="7">
        <f>IFERROR(INDEX('[1]Master data'!$B$2:$EF$1000,MATCH($B143,'[1]Master data'!$A$2:$A$1000,0),MATCH(O$1,'[1]Master data'!$B$1:$EF$1,0)),"")</f>
        <v>4447030</v>
      </c>
      <c r="P143" s="7">
        <f>IFERROR(INDEX('[1]Master data'!$B$2:$EF$1000,MATCH($B143,'[1]Master data'!$A$2:$A$1000,0),MATCH(P$1,'[1]Master data'!$B$1:$EF$1,0)),"")</f>
        <v>-49030</v>
      </c>
      <c r="Q143" s="30">
        <f>IFERROR(INDEX('[1]Master data'!$B$2:$EF$1000,MATCH($B143,'[1]Master data'!$A$2:$A$1000,0),MATCH(Q$1,'[1]Master data'!$B$1:$EF$1,0)),"")</f>
        <v>-1.1135589370883488E-2</v>
      </c>
    </row>
    <row r="144" spans="1:17" x14ac:dyDescent="0.3">
      <c r="A144">
        <f t="shared" si="2"/>
        <v>142</v>
      </c>
      <c r="B144" t="str">
        <f>IF('[1]Master data'!A144="","",'[1]Master data'!A144)</f>
        <v>Hal Robson-Kanu</v>
      </c>
      <c r="C144" t="str">
        <f>IFERROR(INDEX('[1]Master data'!$B$2:$EF$1000,MATCH($B144,'[1]Master data'!$A$2:$A$1000,0),MATCH(C$1,'[1]Master data'!$B$1:$EF$1,0)),"")</f>
        <v>West Bromwich</v>
      </c>
      <c r="D144" t="str">
        <f>IFERROR(INDEX('[1]Master data'!$B$2:$EF$1000,MATCH($B144,'[1]Master data'!$A$2:$A$1000,0),MATCH(D$1,'[1]Master data'!$B$1:$EF$1,0)),"")</f>
        <v>Striker</v>
      </c>
      <c r="E144" s="5">
        <f>IFERROR(INDEX('[1]Master data'!$B$2:$EF$1000,MATCH($B144,'[1]Master data'!$A$2:$A$1000,0),MATCH(E$1,'[1]Master data'!$B$1:$EF$1,0)),"")</f>
        <v>2460000</v>
      </c>
      <c r="F144" s="7">
        <f>IFERROR(INDEX('[1]Master data'!$B$2:$EF$1000,MATCH($B144,'[1]Master data'!$A$2:$A$1000,0),MATCH(F$1,'[1]Master data'!$B$1:$EF$1,0)),"")</f>
        <v>-5000</v>
      </c>
      <c r="G144" s="7">
        <f>IFERROR(INDEX('[1]Master data'!$B$2:$EF$1000,MATCH($B144,'[1]Master data'!$A$2:$A$1000,0),MATCH(G$1,'[1]Master data'!$B$1:$EF$1,0)),"")</f>
        <v>0</v>
      </c>
      <c r="H144" s="7">
        <f>IFERROR(INDEX('[1]Master data'!$B$2:$EF$1000,MATCH($B144,'[1]Master data'!$A$2:$A$1000,0),MATCH(H$1,'[1]Master data'!$B$1:$EF$1,0)),"")</f>
        <v>0</v>
      </c>
      <c r="I144" s="7">
        <f>IFERROR(INDEX('[1]Master data'!$B$2:$EF$1000,MATCH($B144,'[1]Master data'!$A$2:$A$1000,0),MATCH(I$1,'[1]Master data'!$B$1:$EF$1,0)),"")</f>
        <v>0</v>
      </c>
      <c r="J144" s="7">
        <f>IFERROR(INDEX('[1]Master data'!$B$2:$EF$1000,MATCH($B144,'[1]Master data'!$A$2:$A$1000,0),MATCH(J$1,'[1]Master data'!$B$1:$EF$1,0)),"")</f>
        <v>0</v>
      </c>
      <c r="K144" s="7">
        <f>IFERROR(INDEX('[1]Master data'!$B$2:$EF$1000,MATCH($B144,'[1]Master data'!$A$2:$A$1000,0),MATCH(K$1,'[1]Master data'!$B$1:$EF$1,0)),"")</f>
        <v>0</v>
      </c>
      <c r="L144" s="7">
        <f>IFERROR(INDEX('[1]Master data'!$B$2:$EF$1000,MATCH($B144,'[1]Master data'!$A$2:$A$1000,0),MATCH(L$1,'[1]Master data'!$B$1:$EF$1,0)),"")</f>
        <v>-5000</v>
      </c>
      <c r="M144" s="33">
        <f>IFERROR(INDEX('[1]Master data'!$B$2:$EF$1000,MATCH($B144,'[1]Master data'!$A$2:$A$1000,0),MATCH(M$1,'[1]Master data'!$B$1:$EF$1,0)),"")</f>
        <v>-1.2032520325203253E-2</v>
      </c>
      <c r="N144" s="7">
        <f>IFERROR(INDEX('[1]Master data'!$B$2:$EF$1000,MATCH($B144,'[1]Master data'!$A$2:$A$1000,0),MATCH(N$1,'[1]Master data'!$B$1:$EF$1,0)),"")</f>
        <v>24600</v>
      </c>
      <c r="O144" s="7">
        <f>IFERROR(INDEX('[1]Master data'!$B$2:$EF$1000,MATCH($B144,'[1]Master data'!$A$2:$A$1000,0),MATCH(O$1,'[1]Master data'!$B$1:$EF$1,0)),"")</f>
        <v>2484600</v>
      </c>
      <c r="P144" s="7">
        <f>IFERROR(INDEX('[1]Master data'!$B$2:$EF$1000,MATCH($B144,'[1]Master data'!$A$2:$A$1000,0),MATCH(P$1,'[1]Master data'!$B$1:$EF$1,0)),"")</f>
        <v>-29600</v>
      </c>
      <c r="Q144" s="30">
        <f>IFERROR(INDEX('[1]Master data'!$B$2:$EF$1000,MATCH($B144,'[1]Master data'!$A$2:$A$1000,0),MATCH(Q$1,'[1]Master data'!$B$1:$EF$1,0)),"")</f>
        <v>-1.2032520325203253E-2</v>
      </c>
    </row>
    <row r="145" spans="1:17" x14ac:dyDescent="0.3">
      <c r="A145">
        <f t="shared" si="2"/>
        <v>143</v>
      </c>
      <c r="B145" t="str">
        <f>IF('[1]Master data'!A145="","",'[1]Master data'!A145)</f>
        <v>Eberechi Eze</v>
      </c>
      <c r="C145" t="str">
        <f>IFERROR(INDEX('[1]Master data'!$B$2:$EF$1000,MATCH($B145,'[1]Master data'!$A$2:$A$1000,0),MATCH(C$1,'[1]Master data'!$B$1:$EF$1,0)),"")</f>
        <v>Crystal Palace</v>
      </c>
      <c r="D145" t="str">
        <f>IFERROR(INDEX('[1]Master data'!$B$2:$EF$1000,MATCH($B145,'[1]Master data'!$A$2:$A$1000,0),MATCH(D$1,'[1]Master data'!$B$1:$EF$1,0)),"")</f>
        <v>Midfield</v>
      </c>
      <c r="E145" s="5">
        <f>IFERROR(INDEX('[1]Master data'!$B$2:$EF$1000,MATCH($B145,'[1]Master data'!$A$2:$A$1000,0),MATCH(E$1,'[1]Master data'!$B$1:$EF$1,0)),"")</f>
        <v>4229000</v>
      </c>
      <c r="F145" s="7">
        <f>IFERROR(INDEX('[1]Master data'!$B$2:$EF$1000,MATCH($B145,'[1]Master data'!$A$2:$A$1000,0),MATCH(F$1,'[1]Master data'!$B$1:$EF$1,0)),"")</f>
        <v>80911.052631578947</v>
      </c>
      <c r="G145" s="7">
        <f>IFERROR(INDEX('[1]Master data'!$B$2:$EF$1000,MATCH($B145,'[1]Master data'!$A$2:$A$1000,0),MATCH(G$1,'[1]Master data'!$B$1:$EF$1,0)),"")</f>
        <v>9394.5789473684199</v>
      </c>
      <c r="H145" s="7">
        <f>IFERROR(INDEX('[1]Master data'!$B$2:$EF$1000,MATCH($B145,'[1]Master data'!$A$2:$A$1000,0),MATCH(H$1,'[1]Master data'!$B$1:$EF$1,0)),"")</f>
        <v>17952.236842105263</v>
      </c>
      <c r="I145" s="7">
        <f>IFERROR(INDEX('[1]Master data'!$B$2:$EF$1000,MATCH($B145,'[1]Master data'!$A$2:$A$1000,0),MATCH(I$1,'[1]Master data'!$B$1:$EF$1,0)),"")</f>
        <v>-525</v>
      </c>
      <c r="J145" s="7">
        <f>IFERROR(INDEX('[1]Master data'!$B$2:$EF$1000,MATCH($B145,'[1]Master data'!$A$2:$A$1000,0),MATCH(J$1,'[1]Master data'!$B$1:$EF$1,0)),"")</f>
        <v>1669.7171052631579</v>
      </c>
      <c r="K145" s="7">
        <f>IFERROR(INDEX('[1]Master data'!$B$2:$EF$1000,MATCH($B145,'[1]Master data'!$A$2:$A$1000,0),MATCH(K$1,'[1]Master data'!$B$1:$EF$1,0)),"")</f>
        <v>663.78270940605796</v>
      </c>
      <c r="L145" s="7">
        <f>IFERROR(INDEX('[1]Master data'!$B$2:$EF$1000,MATCH($B145,'[1]Master data'!$A$2:$A$1000,0),MATCH(L$1,'[1]Master data'!$B$1:$EF$1,0)),"")</f>
        <v>110066.36823572185</v>
      </c>
      <c r="M145" s="33">
        <f>IFERROR(INDEX('[1]Master data'!$B$2:$EF$1000,MATCH($B145,'[1]Master data'!$A$2:$A$1000,0),MATCH(M$1,'[1]Master data'!$B$1:$EF$1,0)),"")</f>
        <v>1.6026570876264329E-2</v>
      </c>
      <c r="N145" s="7">
        <f>IFERROR(INDEX('[1]Master data'!$B$2:$EF$1000,MATCH($B145,'[1]Master data'!$A$2:$A$1000,0),MATCH(N$1,'[1]Master data'!$B$1:$EF$1,0)),"")</f>
        <v>42290</v>
      </c>
      <c r="O145" s="7">
        <f>IFERROR(INDEX('[1]Master data'!$B$2:$EF$1000,MATCH($B145,'[1]Master data'!$A$2:$A$1000,0),MATCH(O$1,'[1]Master data'!$B$1:$EF$1,0)),"")</f>
        <v>4271290</v>
      </c>
      <c r="P145" s="7">
        <f>IFERROR(INDEX('[1]Master data'!$B$2:$EF$1000,MATCH($B145,'[1]Master data'!$A$2:$A$1000,0),MATCH(P$1,'[1]Master data'!$B$1:$EF$1,0)),"")</f>
        <v>67776.368235721849</v>
      </c>
      <c r="Q145" s="30">
        <f>IFERROR(INDEX('[1]Master data'!$B$2:$EF$1000,MATCH($B145,'[1]Master data'!$A$2:$A$1000,0),MATCH(Q$1,'[1]Master data'!$B$1:$EF$1,0)),"")</f>
        <v>1.6026570876264329E-2</v>
      </c>
    </row>
    <row r="146" spans="1:17" x14ac:dyDescent="0.3">
      <c r="A146">
        <f t="shared" si="2"/>
        <v>144</v>
      </c>
      <c r="B146" t="str">
        <f>IF('[1]Master data'!A146="","",'[1]Master data'!A146)</f>
        <v>Enda Stevens</v>
      </c>
      <c r="C146" t="str">
        <f>IFERROR(INDEX('[1]Master data'!$B$2:$EF$1000,MATCH($B146,'[1]Master data'!$A$2:$A$1000,0),MATCH(C$1,'[1]Master data'!$B$1:$EF$1,0)),"")</f>
        <v>Sheffield United</v>
      </c>
      <c r="D146" t="str">
        <f>IFERROR(INDEX('[1]Master data'!$B$2:$EF$1000,MATCH($B146,'[1]Master data'!$A$2:$A$1000,0),MATCH(D$1,'[1]Master data'!$B$1:$EF$1,0)),"")</f>
        <v>Defense</v>
      </c>
      <c r="E146" s="5">
        <f>IFERROR(INDEX('[1]Master data'!$B$2:$EF$1000,MATCH($B146,'[1]Master data'!$A$2:$A$1000,0),MATCH(E$1,'[1]Master data'!$B$1:$EF$1,0)),"")</f>
        <v>2905000</v>
      </c>
      <c r="F146" s="7">
        <f>IFERROR(INDEX('[1]Master data'!$B$2:$EF$1000,MATCH($B146,'[1]Master data'!$A$2:$A$1000,0),MATCH(F$1,'[1]Master data'!$B$1:$EF$1,0)),"")</f>
        <v>47665.814564578031</v>
      </c>
      <c r="G146" s="7">
        <f>IFERROR(INDEX('[1]Master data'!$B$2:$EF$1000,MATCH($B146,'[1]Master data'!$A$2:$A$1000,0),MATCH(G$1,'[1]Master data'!$B$1:$EF$1,0)),"")</f>
        <v>20490.571396188228</v>
      </c>
      <c r="H146" s="7">
        <f>IFERROR(INDEX('[1]Master data'!$B$2:$EF$1000,MATCH($B146,'[1]Master data'!$A$2:$A$1000,0),MATCH(H$1,'[1]Master data'!$B$1:$EF$1,0)),"")</f>
        <v>2166.7178406872454</v>
      </c>
      <c r="I146" s="7">
        <f>IFERROR(INDEX('[1]Master data'!$B$2:$EF$1000,MATCH($B146,'[1]Master data'!$A$2:$A$1000,0),MATCH(I$1,'[1]Master data'!$B$1:$EF$1,0)),"")</f>
        <v>-750.00000000000011</v>
      </c>
      <c r="J146" s="7">
        <f>IFERROR(INDEX('[1]Master data'!$B$2:$EF$1000,MATCH($B146,'[1]Master data'!$A$2:$A$1000,0),MATCH(J$1,'[1]Master data'!$B$1:$EF$1,0)),"")</f>
        <v>1116.9474546252557</v>
      </c>
      <c r="K146" s="7">
        <f>IFERROR(INDEX('[1]Master data'!$B$2:$EF$1000,MATCH($B146,'[1]Master data'!$A$2:$A$1000,0),MATCH(K$1,'[1]Master data'!$B$1:$EF$1,0)),"")</f>
        <v>451.28809515291312</v>
      </c>
      <c r="L146" s="7">
        <f>IFERROR(INDEX('[1]Master data'!$B$2:$EF$1000,MATCH($B146,'[1]Master data'!$A$2:$A$1000,0),MATCH(L$1,'[1]Master data'!$B$1:$EF$1,0)),"")</f>
        <v>71141.339351231669</v>
      </c>
      <c r="M146" s="33">
        <f>IFERROR(INDEX('[1]Master data'!$B$2:$EF$1000,MATCH($B146,'[1]Master data'!$A$2:$A$1000,0),MATCH(M$1,'[1]Master data'!$B$1:$EF$1,0)),"")</f>
        <v>1.4489273442764775E-2</v>
      </c>
      <c r="N146" s="7">
        <f>IFERROR(INDEX('[1]Master data'!$B$2:$EF$1000,MATCH($B146,'[1]Master data'!$A$2:$A$1000,0),MATCH(N$1,'[1]Master data'!$B$1:$EF$1,0)),"")</f>
        <v>29050</v>
      </c>
      <c r="O146" s="7">
        <f>IFERROR(INDEX('[1]Master data'!$B$2:$EF$1000,MATCH($B146,'[1]Master data'!$A$2:$A$1000,0),MATCH(O$1,'[1]Master data'!$B$1:$EF$1,0)),"")</f>
        <v>2934050</v>
      </c>
      <c r="P146" s="7">
        <f>IFERROR(INDEX('[1]Master data'!$B$2:$EF$1000,MATCH($B146,'[1]Master data'!$A$2:$A$1000,0),MATCH(P$1,'[1]Master data'!$B$1:$EF$1,0)),"")</f>
        <v>42091.339351231669</v>
      </c>
      <c r="Q146" s="30">
        <f>IFERROR(INDEX('[1]Master data'!$B$2:$EF$1000,MATCH($B146,'[1]Master data'!$A$2:$A$1000,0),MATCH(Q$1,'[1]Master data'!$B$1:$EF$1,0)),"")</f>
        <v>1.4489273442764775E-2</v>
      </c>
    </row>
    <row r="147" spans="1:17" x14ac:dyDescent="0.3">
      <c r="A147">
        <f t="shared" si="2"/>
        <v>145</v>
      </c>
      <c r="B147" t="str">
        <f>IF('[1]Master data'!A147="","",'[1]Master data'!A147)</f>
        <v>Oliver Burke</v>
      </c>
      <c r="C147" t="str">
        <f>IFERROR(INDEX('[1]Master data'!$B$2:$EF$1000,MATCH($B147,'[1]Master data'!$A$2:$A$1000,0),MATCH(C$1,'[1]Master data'!$B$1:$EF$1,0)),"")</f>
        <v>Sheffield United</v>
      </c>
      <c r="D147" t="str">
        <f>IFERROR(INDEX('[1]Master data'!$B$2:$EF$1000,MATCH($B147,'[1]Master data'!$A$2:$A$1000,0),MATCH(D$1,'[1]Master data'!$B$1:$EF$1,0)),"")</f>
        <v>Midfield</v>
      </c>
      <c r="E147" s="5">
        <f>IFERROR(INDEX('[1]Master data'!$B$2:$EF$1000,MATCH($B147,'[1]Master data'!$A$2:$A$1000,0),MATCH(E$1,'[1]Master data'!$B$1:$EF$1,0)),"")</f>
        <v>2699000</v>
      </c>
      <c r="F147" s="7">
        <f>IFERROR(INDEX('[1]Master data'!$B$2:$EF$1000,MATCH($B147,'[1]Master data'!$A$2:$A$1000,0),MATCH(F$1,'[1]Master data'!$B$1:$EF$1,0)),"")</f>
        <v>32216.78571428571</v>
      </c>
      <c r="G147" s="7">
        <f>IFERROR(INDEX('[1]Master data'!$B$2:$EF$1000,MATCH($B147,'[1]Master data'!$A$2:$A$1000,0),MATCH(G$1,'[1]Master data'!$B$1:$EF$1,0)),"")</f>
        <v>15987.147959183669</v>
      </c>
      <c r="H147" s="7">
        <f>IFERROR(INDEX('[1]Master data'!$B$2:$EF$1000,MATCH($B147,'[1]Master data'!$A$2:$A$1000,0),MATCH(H$1,'[1]Master data'!$B$1:$EF$1,0)),"")</f>
        <v>973.29591836734653</v>
      </c>
      <c r="I147" s="7">
        <f>IFERROR(INDEX('[1]Master data'!$B$2:$EF$1000,MATCH($B147,'[1]Master data'!$A$2:$A$1000,0),MATCH(I$1,'[1]Master data'!$B$1:$EF$1,0)),"")</f>
        <v>-350.00000000000006</v>
      </c>
      <c r="J147" s="7">
        <f>IFERROR(INDEX('[1]Master data'!$B$2:$EF$1000,MATCH($B147,'[1]Master data'!$A$2:$A$1000,0),MATCH(J$1,'[1]Master data'!$B$1:$EF$1,0)),"")</f>
        <v>988.38010204081593</v>
      </c>
      <c r="K147" s="7">
        <f>IFERROR(INDEX('[1]Master data'!$B$2:$EF$1000,MATCH($B147,'[1]Master data'!$A$2:$A$1000,0),MATCH(K$1,'[1]Master data'!$B$1:$EF$1,0)),"")</f>
        <v>289.98141588766498</v>
      </c>
      <c r="L147" s="7">
        <f>IFERROR(INDEX('[1]Master data'!$B$2:$EF$1000,MATCH($B147,'[1]Master data'!$A$2:$A$1000,0),MATCH(L$1,'[1]Master data'!$B$1:$EF$1,0)),"")</f>
        <v>50105.591109765199</v>
      </c>
      <c r="M147" s="33">
        <f>IFERROR(INDEX('[1]Master data'!$B$2:$EF$1000,MATCH($B147,'[1]Master data'!$A$2:$A$1000,0),MATCH(M$1,'[1]Master data'!$B$1:$EF$1,0)),"")</f>
        <v>8.5645020784606146E-3</v>
      </c>
      <c r="N147" s="7">
        <f>IFERROR(INDEX('[1]Master data'!$B$2:$EF$1000,MATCH($B147,'[1]Master data'!$A$2:$A$1000,0),MATCH(N$1,'[1]Master data'!$B$1:$EF$1,0)),"")</f>
        <v>26990</v>
      </c>
      <c r="O147" s="7">
        <f>IFERROR(INDEX('[1]Master data'!$B$2:$EF$1000,MATCH($B147,'[1]Master data'!$A$2:$A$1000,0),MATCH(O$1,'[1]Master data'!$B$1:$EF$1,0)),"")</f>
        <v>2725990</v>
      </c>
      <c r="P147" s="7">
        <f>IFERROR(INDEX('[1]Master data'!$B$2:$EF$1000,MATCH($B147,'[1]Master data'!$A$2:$A$1000,0),MATCH(P$1,'[1]Master data'!$B$1:$EF$1,0)),"")</f>
        <v>23115.591109765199</v>
      </c>
      <c r="Q147" s="30">
        <f>IFERROR(INDEX('[1]Master data'!$B$2:$EF$1000,MATCH($B147,'[1]Master data'!$A$2:$A$1000,0),MATCH(Q$1,'[1]Master data'!$B$1:$EF$1,0)),"")</f>
        <v>8.5645020784606146E-3</v>
      </c>
    </row>
    <row r="148" spans="1:17" x14ac:dyDescent="0.3">
      <c r="A148">
        <f t="shared" si="2"/>
        <v>146</v>
      </c>
      <c r="B148" t="str">
        <f>IF('[1]Master data'!A148="","",'[1]Master data'!A148)</f>
        <v>Kaine Hayden</v>
      </c>
      <c r="C148" t="str">
        <f>IFERROR(INDEX('[1]Master data'!$B$2:$EF$1000,MATCH($B148,'[1]Master data'!$A$2:$A$1000,0),MATCH(C$1,'[1]Master data'!$B$1:$EF$1,0)),"")</f>
        <v>Aston Villa</v>
      </c>
      <c r="D148" t="str">
        <f>IFERROR(INDEX('[1]Master data'!$B$2:$EF$1000,MATCH($B148,'[1]Master data'!$A$2:$A$1000,0),MATCH(D$1,'[1]Master data'!$B$1:$EF$1,0)),"")</f>
        <v>Defense</v>
      </c>
      <c r="E148" s="5">
        <f>IFERROR(INDEX('[1]Master data'!$B$2:$EF$1000,MATCH($B148,'[1]Master data'!$A$2:$A$1000,0),MATCH(E$1,'[1]Master data'!$B$1:$EF$1,0)),"")</f>
        <v>1995000</v>
      </c>
      <c r="F148" s="7">
        <f>IFERROR(INDEX('[1]Master data'!$B$2:$EF$1000,MATCH($B148,'[1]Master data'!$A$2:$A$1000,0),MATCH(F$1,'[1]Master data'!$B$1:$EF$1,0)),"")</f>
        <v>-5000</v>
      </c>
      <c r="G148" s="7">
        <f>IFERROR(INDEX('[1]Master data'!$B$2:$EF$1000,MATCH($B148,'[1]Master data'!$A$2:$A$1000,0),MATCH(G$1,'[1]Master data'!$B$1:$EF$1,0)),"")</f>
        <v>0</v>
      </c>
      <c r="H148" s="7">
        <f>IFERROR(INDEX('[1]Master data'!$B$2:$EF$1000,MATCH($B148,'[1]Master data'!$A$2:$A$1000,0),MATCH(H$1,'[1]Master data'!$B$1:$EF$1,0)),"")</f>
        <v>0</v>
      </c>
      <c r="I148" s="7">
        <f>IFERROR(INDEX('[1]Master data'!$B$2:$EF$1000,MATCH($B148,'[1]Master data'!$A$2:$A$1000,0),MATCH(I$1,'[1]Master data'!$B$1:$EF$1,0)),"")</f>
        <v>0</v>
      </c>
      <c r="J148" s="7">
        <f>IFERROR(INDEX('[1]Master data'!$B$2:$EF$1000,MATCH($B148,'[1]Master data'!$A$2:$A$1000,0),MATCH(J$1,'[1]Master data'!$B$1:$EF$1,0)),"")</f>
        <v>0</v>
      </c>
      <c r="K148" s="7">
        <f>IFERROR(INDEX('[1]Master data'!$B$2:$EF$1000,MATCH($B148,'[1]Master data'!$A$2:$A$1000,0),MATCH(K$1,'[1]Master data'!$B$1:$EF$1,0)),"")</f>
        <v>0</v>
      </c>
      <c r="L148" s="7">
        <f>IFERROR(INDEX('[1]Master data'!$B$2:$EF$1000,MATCH($B148,'[1]Master data'!$A$2:$A$1000,0),MATCH(L$1,'[1]Master data'!$B$1:$EF$1,0)),"")</f>
        <v>-5000</v>
      </c>
      <c r="M148" s="33">
        <f>IFERROR(INDEX('[1]Master data'!$B$2:$EF$1000,MATCH($B148,'[1]Master data'!$A$2:$A$1000,0),MATCH(M$1,'[1]Master data'!$B$1:$EF$1,0)),"")</f>
        <v>-1.2506265664160401E-2</v>
      </c>
      <c r="N148" s="7">
        <f>IFERROR(INDEX('[1]Master data'!$B$2:$EF$1000,MATCH($B148,'[1]Master data'!$A$2:$A$1000,0),MATCH(N$1,'[1]Master data'!$B$1:$EF$1,0)),"")</f>
        <v>19950</v>
      </c>
      <c r="O148" s="7">
        <f>IFERROR(INDEX('[1]Master data'!$B$2:$EF$1000,MATCH($B148,'[1]Master data'!$A$2:$A$1000,0),MATCH(O$1,'[1]Master data'!$B$1:$EF$1,0)),"")</f>
        <v>2014950</v>
      </c>
      <c r="P148" s="7">
        <f>IFERROR(INDEX('[1]Master data'!$B$2:$EF$1000,MATCH($B148,'[1]Master data'!$A$2:$A$1000,0),MATCH(P$1,'[1]Master data'!$B$1:$EF$1,0)),"")</f>
        <v>-24950</v>
      </c>
      <c r="Q148" s="30">
        <f>IFERROR(INDEX('[1]Master data'!$B$2:$EF$1000,MATCH($B148,'[1]Master data'!$A$2:$A$1000,0),MATCH(Q$1,'[1]Master data'!$B$1:$EF$1,0)),"")</f>
        <v>-1.2506265664160401E-2</v>
      </c>
    </row>
    <row r="149" spans="1:17" x14ac:dyDescent="0.3">
      <c r="A149">
        <f t="shared" si="2"/>
        <v>147</v>
      </c>
      <c r="B149" t="str">
        <f>IF('[1]Master data'!A149="","",'[1]Master data'!A149)</f>
        <v>Tim Ream</v>
      </c>
      <c r="C149" t="str">
        <f>IFERROR(INDEX('[1]Master data'!$B$2:$EF$1000,MATCH($B149,'[1]Master data'!$A$2:$A$1000,0),MATCH(C$1,'[1]Master data'!$B$1:$EF$1,0)),"")</f>
        <v>Fulham</v>
      </c>
      <c r="D149" t="str">
        <f>IFERROR(INDEX('[1]Master data'!$B$2:$EF$1000,MATCH($B149,'[1]Master data'!$A$2:$A$1000,0),MATCH(D$1,'[1]Master data'!$B$1:$EF$1,0)),"")</f>
        <v>Defense</v>
      </c>
      <c r="E149" s="5">
        <f>IFERROR(INDEX('[1]Master data'!$B$2:$EF$1000,MATCH($B149,'[1]Master data'!$A$2:$A$1000,0),MATCH(E$1,'[1]Master data'!$B$1:$EF$1,0)),"")</f>
        <v>2450000</v>
      </c>
      <c r="F149" s="7">
        <f>IFERROR(INDEX('[1]Master data'!$B$2:$EF$1000,MATCH($B149,'[1]Master data'!$A$2:$A$1000,0),MATCH(F$1,'[1]Master data'!$B$1:$EF$1,0)),"")</f>
        <v>-5000</v>
      </c>
      <c r="G149" s="7">
        <f>IFERROR(INDEX('[1]Master data'!$B$2:$EF$1000,MATCH($B149,'[1]Master data'!$A$2:$A$1000,0),MATCH(G$1,'[1]Master data'!$B$1:$EF$1,0)),"")</f>
        <v>0</v>
      </c>
      <c r="H149" s="7">
        <f>IFERROR(INDEX('[1]Master data'!$B$2:$EF$1000,MATCH($B149,'[1]Master data'!$A$2:$A$1000,0),MATCH(H$1,'[1]Master data'!$B$1:$EF$1,0)),"")</f>
        <v>0</v>
      </c>
      <c r="I149" s="7">
        <f>IFERROR(INDEX('[1]Master data'!$B$2:$EF$1000,MATCH($B149,'[1]Master data'!$A$2:$A$1000,0),MATCH(I$1,'[1]Master data'!$B$1:$EF$1,0)),"")</f>
        <v>0</v>
      </c>
      <c r="J149" s="7">
        <f>IFERROR(INDEX('[1]Master data'!$B$2:$EF$1000,MATCH($B149,'[1]Master data'!$A$2:$A$1000,0),MATCH(J$1,'[1]Master data'!$B$1:$EF$1,0)),"")</f>
        <v>0</v>
      </c>
      <c r="K149" s="7">
        <f>IFERROR(INDEX('[1]Master data'!$B$2:$EF$1000,MATCH($B149,'[1]Master data'!$A$2:$A$1000,0),MATCH(K$1,'[1]Master data'!$B$1:$EF$1,0)),"")</f>
        <v>0</v>
      </c>
      <c r="L149" s="7">
        <f>IFERROR(INDEX('[1]Master data'!$B$2:$EF$1000,MATCH($B149,'[1]Master data'!$A$2:$A$1000,0),MATCH(L$1,'[1]Master data'!$B$1:$EF$1,0)),"")</f>
        <v>-5000</v>
      </c>
      <c r="M149" s="33">
        <f>IFERROR(INDEX('[1]Master data'!$B$2:$EF$1000,MATCH($B149,'[1]Master data'!$A$2:$A$1000,0),MATCH(M$1,'[1]Master data'!$B$1:$EF$1,0)),"")</f>
        <v>-1.2040816326530613E-2</v>
      </c>
      <c r="N149" s="7">
        <f>IFERROR(INDEX('[1]Master data'!$B$2:$EF$1000,MATCH($B149,'[1]Master data'!$A$2:$A$1000,0),MATCH(N$1,'[1]Master data'!$B$1:$EF$1,0)),"")</f>
        <v>24500</v>
      </c>
      <c r="O149" s="7">
        <f>IFERROR(INDEX('[1]Master data'!$B$2:$EF$1000,MATCH($B149,'[1]Master data'!$A$2:$A$1000,0),MATCH(O$1,'[1]Master data'!$B$1:$EF$1,0)),"")</f>
        <v>2474500</v>
      </c>
      <c r="P149" s="7">
        <f>IFERROR(INDEX('[1]Master data'!$B$2:$EF$1000,MATCH($B149,'[1]Master data'!$A$2:$A$1000,0),MATCH(P$1,'[1]Master data'!$B$1:$EF$1,0)),"")</f>
        <v>-29500</v>
      </c>
      <c r="Q149" s="30">
        <f>IFERROR(INDEX('[1]Master data'!$B$2:$EF$1000,MATCH($B149,'[1]Master data'!$A$2:$A$1000,0),MATCH(Q$1,'[1]Master data'!$B$1:$EF$1,0)),"")</f>
        <v>-1.2040816326530613E-2</v>
      </c>
    </row>
    <row r="150" spans="1:17" x14ac:dyDescent="0.3">
      <c r="A150">
        <f t="shared" si="2"/>
        <v>148</v>
      </c>
      <c r="B150" t="str">
        <f>IF('[1]Master data'!A150="","",'[1]Master data'!A150)</f>
        <v>Arthur Masuaku</v>
      </c>
      <c r="C150" t="str">
        <f>IFERROR(INDEX('[1]Master data'!$B$2:$EF$1000,MATCH($B150,'[1]Master data'!$A$2:$A$1000,0),MATCH(C$1,'[1]Master data'!$B$1:$EF$1,0)),"")</f>
        <v>West Ham</v>
      </c>
      <c r="D150" t="str">
        <f>IFERROR(INDEX('[1]Master data'!$B$2:$EF$1000,MATCH($B150,'[1]Master data'!$A$2:$A$1000,0),MATCH(D$1,'[1]Master data'!$B$1:$EF$1,0)),"")</f>
        <v>Defense</v>
      </c>
      <c r="E150" s="5">
        <f>IFERROR(INDEX('[1]Master data'!$B$2:$EF$1000,MATCH($B150,'[1]Master data'!$A$2:$A$1000,0),MATCH(E$1,'[1]Master data'!$B$1:$EF$1,0)),"")</f>
        <v>2960000</v>
      </c>
      <c r="F150" s="7">
        <f>IFERROR(INDEX('[1]Master data'!$B$2:$EF$1000,MATCH($B150,'[1]Master data'!$A$2:$A$1000,0),MATCH(F$1,'[1]Master data'!$B$1:$EF$1,0)),"")</f>
        <v>-5000</v>
      </c>
      <c r="G150" s="7">
        <f>IFERROR(INDEX('[1]Master data'!$B$2:$EF$1000,MATCH($B150,'[1]Master data'!$A$2:$A$1000,0),MATCH(G$1,'[1]Master data'!$B$1:$EF$1,0)),"")</f>
        <v>0</v>
      </c>
      <c r="H150" s="7">
        <f>IFERROR(INDEX('[1]Master data'!$B$2:$EF$1000,MATCH($B150,'[1]Master data'!$A$2:$A$1000,0),MATCH(H$1,'[1]Master data'!$B$1:$EF$1,0)),"")</f>
        <v>0</v>
      </c>
      <c r="I150" s="7">
        <f>IFERROR(INDEX('[1]Master data'!$B$2:$EF$1000,MATCH($B150,'[1]Master data'!$A$2:$A$1000,0),MATCH(I$1,'[1]Master data'!$B$1:$EF$1,0)),"")</f>
        <v>0</v>
      </c>
      <c r="J150" s="7">
        <f>IFERROR(INDEX('[1]Master data'!$B$2:$EF$1000,MATCH($B150,'[1]Master data'!$A$2:$A$1000,0),MATCH(J$1,'[1]Master data'!$B$1:$EF$1,0)),"")</f>
        <v>0</v>
      </c>
      <c r="K150" s="7">
        <f>IFERROR(INDEX('[1]Master data'!$B$2:$EF$1000,MATCH($B150,'[1]Master data'!$A$2:$A$1000,0),MATCH(K$1,'[1]Master data'!$B$1:$EF$1,0)),"")</f>
        <v>0</v>
      </c>
      <c r="L150" s="7">
        <f>IFERROR(INDEX('[1]Master data'!$B$2:$EF$1000,MATCH($B150,'[1]Master data'!$A$2:$A$1000,0),MATCH(L$1,'[1]Master data'!$B$1:$EF$1,0)),"")</f>
        <v>-5000</v>
      </c>
      <c r="M150" s="33">
        <f>IFERROR(INDEX('[1]Master data'!$B$2:$EF$1000,MATCH($B150,'[1]Master data'!$A$2:$A$1000,0),MATCH(M$1,'[1]Master data'!$B$1:$EF$1,0)),"")</f>
        <v>-1.1689189189189189E-2</v>
      </c>
      <c r="N150" s="7">
        <f>IFERROR(INDEX('[1]Master data'!$B$2:$EF$1000,MATCH($B150,'[1]Master data'!$A$2:$A$1000,0),MATCH(N$1,'[1]Master data'!$B$1:$EF$1,0)),"")</f>
        <v>29600</v>
      </c>
      <c r="O150" s="7">
        <f>IFERROR(INDEX('[1]Master data'!$B$2:$EF$1000,MATCH($B150,'[1]Master data'!$A$2:$A$1000,0),MATCH(O$1,'[1]Master data'!$B$1:$EF$1,0)),"")</f>
        <v>2989600</v>
      </c>
      <c r="P150" s="7">
        <f>IFERROR(INDEX('[1]Master data'!$B$2:$EF$1000,MATCH($B150,'[1]Master data'!$A$2:$A$1000,0),MATCH(P$1,'[1]Master data'!$B$1:$EF$1,0)),"")</f>
        <v>-34600</v>
      </c>
      <c r="Q150" s="30">
        <f>IFERROR(INDEX('[1]Master data'!$B$2:$EF$1000,MATCH($B150,'[1]Master data'!$A$2:$A$1000,0),MATCH(Q$1,'[1]Master data'!$B$1:$EF$1,0)),"")</f>
        <v>-1.1689189189189189E-2</v>
      </c>
    </row>
    <row r="151" spans="1:17" x14ac:dyDescent="0.3">
      <c r="A151">
        <f t="shared" si="2"/>
        <v>149</v>
      </c>
      <c r="B151" t="str">
        <f>IF('[1]Master data'!A151="","",'[1]Master data'!A151)</f>
        <v>Pierre-Emile Højbjerg</v>
      </c>
      <c r="C151" t="str">
        <f>IFERROR(INDEX('[1]Master data'!$B$2:$EF$1000,MATCH($B151,'[1]Master data'!$A$2:$A$1000,0),MATCH(C$1,'[1]Master data'!$B$1:$EF$1,0)),"")</f>
        <v>Tottenham</v>
      </c>
      <c r="D151" t="str">
        <f>IFERROR(INDEX('[1]Master data'!$B$2:$EF$1000,MATCH($B151,'[1]Master data'!$A$2:$A$1000,0),MATCH(D$1,'[1]Master data'!$B$1:$EF$1,0)),"")</f>
        <v>Midfield</v>
      </c>
      <c r="E151" s="5">
        <f>IFERROR(INDEX('[1]Master data'!$B$2:$EF$1000,MATCH($B151,'[1]Master data'!$A$2:$A$1000,0),MATCH(E$1,'[1]Master data'!$B$1:$EF$1,0)),"")</f>
        <v>4685000</v>
      </c>
      <c r="F151" s="7">
        <f>IFERROR(INDEX('[1]Master data'!$B$2:$EF$1000,MATCH($B151,'[1]Master data'!$A$2:$A$1000,0),MATCH(F$1,'[1]Master data'!$B$1:$EF$1,0)),"")</f>
        <v>54863.553254437866</v>
      </c>
      <c r="G151" s="7">
        <f>IFERROR(INDEX('[1]Master data'!$B$2:$EF$1000,MATCH($B151,'[1]Master data'!$A$2:$A$1000,0),MATCH(G$1,'[1]Master data'!$B$1:$EF$1,0)),"")</f>
        <v>12279.115384615387</v>
      </c>
      <c r="H151" s="7">
        <f>IFERROR(INDEX('[1]Master data'!$B$2:$EF$1000,MATCH($B151,'[1]Master data'!$A$2:$A$1000,0),MATCH(H$1,'[1]Master data'!$B$1:$EF$1,0)),"")</f>
        <v>-1662.8653846153843</v>
      </c>
      <c r="I151" s="7">
        <f>IFERROR(INDEX('[1]Master data'!$B$2:$EF$1000,MATCH($B151,'[1]Master data'!$A$2:$A$1000,0),MATCH(I$1,'[1]Master data'!$B$1:$EF$1,0)),"")</f>
        <v>4595.1627218934918</v>
      </c>
      <c r="J151" s="7">
        <f>IFERROR(INDEX('[1]Master data'!$B$2:$EF$1000,MATCH($B151,'[1]Master data'!$A$2:$A$1000,0),MATCH(J$1,'[1]Master data'!$B$1:$EF$1,0)),"")</f>
        <v>831.16253698224853</v>
      </c>
      <c r="K151" s="7">
        <f>IFERROR(INDEX('[1]Master data'!$B$2:$EF$1000,MATCH($B151,'[1]Master data'!$A$2:$A$1000,0),MATCH(K$1,'[1]Master data'!$B$1:$EF$1,0)),"")</f>
        <v>187.82601864770561</v>
      </c>
      <c r="L151" s="7">
        <f>IFERROR(INDEX('[1]Master data'!$B$2:$EF$1000,MATCH($B151,'[1]Master data'!$A$2:$A$1000,0),MATCH(L$1,'[1]Master data'!$B$1:$EF$1,0)),"")</f>
        <v>71093.954531961324</v>
      </c>
      <c r="M151" s="33">
        <f>IFERROR(INDEX('[1]Master data'!$B$2:$EF$1000,MATCH($B151,'[1]Master data'!$A$2:$A$1000,0),MATCH(M$1,'[1]Master data'!$B$1:$EF$1,0)),"")</f>
        <v>5.1748035287003894E-3</v>
      </c>
      <c r="N151" s="7">
        <f>IFERROR(INDEX('[1]Master data'!$B$2:$EF$1000,MATCH($B151,'[1]Master data'!$A$2:$A$1000,0),MATCH(N$1,'[1]Master data'!$B$1:$EF$1,0)),"")</f>
        <v>46850</v>
      </c>
      <c r="O151" s="7">
        <f>IFERROR(INDEX('[1]Master data'!$B$2:$EF$1000,MATCH($B151,'[1]Master data'!$A$2:$A$1000,0),MATCH(O$1,'[1]Master data'!$B$1:$EF$1,0)),"")</f>
        <v>4731850</v>
      </c>
      <c r="P151" s="7">
        <f>IFERROR(INDEX('[1]Master data'!$B$2:$EF$1000,MATCH($B151,'[1]Master data'!$A$2:$A$1000,0),MATCH(P$1,'[1]Master data'!$B$1:$EF$1,0)),"")</f>
        <v>24243.954531961324</v>
      </c>
      <c r="Q151" s="30">
        <f>IFERROR(INDEX('[1]Master data'!$B$2:$EF$1000,MATCH($B151,'[1]Master data'!$A$2:$A$1000,0),MATCH(Q$1,'[1]Master data'!$B$1:$EF$1,0)),"")</f>
        <v>5.1748035287003894E-3</v>
      </c>
    </row>
    <row r="152" spans="1:17" x14ac:dyDescent="0.3">
      <c r="A152">
        <f t="shared" si="2"/>
        <v>150</v>
      </c>
      <c r="B152" t="str">
        <f>IF('[1]Master data'!A152="","",'[1]Master data'!A152)</f>
        <v>Sergio Romero</v>
      </c>
      <c r="C152" t="str">
        <f>IFERROR(INDEX('[1]Master data'!$B$2:$EF$1000,MATCH($B152,'[1]Master data'!$A$2:$A$1000,0),MATCH(C$1,'[1]Master data'!$B$1:$EF$1,0)),"")</f>
        <v>Manchester United</v>
      </c>
      <c r="D152" t="str">
        <f>IFERROR(INDEX('[1]Master data'!$B$2:$EF$1000,MATCH($B152,'[1]Master data'!$A$2:$A$1000,0),MATCH(D$1,'[1]Master data'!$B$1:$EF$1,0)),"")</f>
        <v>Goalkeeper</v>
      </c>
      <c r="E152" s="5">
        <f>IFERROR(INDEX('[1]Master data'!$B$2:$EF$1000,MATCH($B152,'[1]Master data'!$A$2:$A$1000,0),MATCH(E$1,'[1]Master data'!$B$1:$EF$1,0)),"")</f>
        <v>4955000</v>
      </c>
      <c r="F152" s="7">
        <f>IFERROR(INDEX('[1]Master data'!$B$2:$EF$1000,MATCH($B152,'[1]Master data'!$A$2:$A$1000,0),MATCH(F$1,'[1]Master data'!$B$1:$EF$1,0)),"")</f>
        <v>-5000</v>
      </c>
      <c r="G152" s="7">
        <f>IFERROR(INDEX('[1]Master data'!$B$2:$EF$1000,MATCH($B152,'[1]Master data'!$A$2:$A$1000,0),MATCH(G$1,'[1]Master data'!$B$1:$EF$1,0)),"")</f>
        <v>0</v>
      </c>
      <c r="H152" s="7">
        <f>IFERROR(INDEX('[1]Master data'!$B$2:$EF$1000,MATCH($B152,'[1]Master data'!$A$2:$A$1000,0),MATCH(H$1,'[1]Master data'!$B$1:$EF$1,0)),"")</f>
        <v>0</v>
      </c>
      <c r="I152" s="7">
        <f>IFERROR(INDEX('[1]Master data'!$B$2:$EF$1000,MATCH($B152,'[1]Master data'!$A$2:$A$1000,0),MATCH(I$1,'[1]Master data'!$B$1:$EF$1,0)),"")</f>
        <v>0</v>
      </c>
      <c r="J152" s="7">
        <f>IFERROR(INDEX('[1]Master data'!$B$2:$EF$1000,MATCH($B152,'[1]Master data'!$A$2:$A$1000,0),MATCH(J$1,'[1]Master data'!$B$1:$EF$1,0)),"")</f>
        <v>0</v>
      </c>
      <c r="K152" s="7">
        <f>IFERROR(INDEX('[1]Master data'!$B$2:$EF$1000,MATCH($B152,'[1]Master data'!$A$2:$A$1000,0),MATCH(K$1,'[1]Master data'!$B$1:$EF$1,0)),"")</f>
        <v>0</v>
      </c>
      <c r="L152" s="7">
        <f>IFERROR(INDEX('[1]Master data'!$B$2:$EF$1000,MATCH($B152,'[1]Master data'!$A$2:$A$1000,0),MATCH(L$1,'[1]Master data'!$B$1:$EF$1,0)),"")</f>
        <v>-5000</v>
      </c>
      <c r="M152" s="33">
        <f>IFERROR(INDEX('[1]Master data'!$B$2:$EF$1000,MATCH($B152,'[1]Master data'!$A$2:$A$1000,0),MATCH(M$1,'[1]Master data'!$B$1:$EF$1,0)),"")</f>
        <v>-1.1009081735620586E-2</v>
      </c>
      <c r="N152" s="7">
        <f>IFERROR(INDEX('[1]Master data'!$B$2:$EF$1000,MATCH($B152,'[1]Master data'!$A$2:$A$1000,0),MATCH(N$1,'[1]Master data'!$B$1:$EF$1,0)),"")</f>
        <v>49550</v>
      </c>
      <c r="O152" s="7">
        <f>IFERROR(INDEX('[1]Master data'!$B$2:$EF$1000,MATCH($B152,'[1]Master data'!$A$2:$A$1000,0),MATCH(O$1,'[1]Master data'!$B$1:$EF$1,0)),"")</f>
        <v>5004550</v>
      </c>
      <c r="P152" s="7">
        <f>IFERROR(INDEX('[1]Master data'!$B$2:$EF$1000,MATCH($B152,'[1]Master data'!$A$2:$A$1000,0),MATCH(P$1,'[1]Master data'!$B$1:$EF$1,0)),"")</f>
        <v>-54550</v>
      </c>
      <c r="Q152" s="30">
        <f>IFERROR(INDEX('[1]Master data'!$B$2:$EF$1000,MATCH($B152,'[1]Master data'!$A$2:$A$1000,0),MATCH(Q$1,'[1]Master data'!$B$1:$EF$1,0)),"")</f>
        <v>-1.1009081735620586E-2</v>
      </c>
    </row>
    <row r="153" spans="1:17" x14ac:dyDescent="0.3">
      <c r="A153">
        <f t="shared" si="2"/>
        <v>151</v>
      </c>
      <c r="B153" t="str">
        <f>IF('[1]Master data'!A153="","",'[1]Master data'!A153)</f>
        <v>Kyle Bartley</v>
      </c>
      <c r="C153" t="str">
        <f>IFERROR(INDEX('[1]Master data'!$B$2:$EF$1000,MATCH($B153,'[1]Master data'!$A$2:$A$1000,0),MATCH(C$1,'[1]Master data'!$B$1:$EF$1,0)),"")</f>
        <v>West Bromwich</v>
      </c>
      <c r="D153" t="str">
        <f>IFERROR(INDEX('[1]Master data'!$B$2:$EF$1000,MATCH($B153,'[1]Master data'!$A$2:$A$1000,0),MATCH(D$1,'[1]Master data'!$B$1:$EF$1,0)),"")</f>
        <v>Defense</v>
      </c>
      <c r="E153" s="5">
        <f>IFERROR(INDEX('[1]Master data'!$B$2:$EF$1000,MATCH($B153,'[1]Master data'!$A$2:$A$1000,0),MATCH(E$1,'[1]Master data'!$B$1:$EF$1,0)),"")</f>
        <v>2730000</v>
      </c>
      <c r="F153" s="7">
        <f>IFERROR(INDEX('[1]Master data'!$B$2:$EF$1000,MATCH($B153,'[1]Master data'!$A$2:$A$1000,0),MATCH(F$1,'[1]Master data'!$B$1:$EF$1,0)),"")</f>
        <v>56462.155700161078</v>
      </c>
      <c r="G153" s="7">
        <f>IFERROR(INDEX('[1]Master data'!$B$2:$EF$1000,MATCH($B153,'[1]Master data'!$A$2:$A$1000,0),MATCH(G$1,'[1]Master data'!$B$1:$EF$1,0)),"")</f>
        <v>18238.383483445185</v>
      </c>
      <c r="H153" s="7">
        <f>IFERROR(INDEX('[1]Master data'!$B$2:$EF$1000,MATCH($B153,'[1]Master data'!$A$2:$A$1000,0),MATCH(H$1,'[1]Master data'!$B$1:$EF$1,0)),"")</f>
        <v>4777.8795313840219</v>
      </c>
      <c r="I153" s="7">
        <f>IFERROR(INDEX('[1]Master data'!$B$2:$EF$1000,MATCH($B153,'[1]Master data'!$A$2:$A$1000,0),MATCH(I$1,'[1]Master data'!$B$1:$EF$1,0)),"")</f>
        <v>-1100</v>
      </c>
      <c r="J153" s="7">
        <f>IFERROR(INDEX('[1]Master data'!$B$2:$EF$1000,MATCH($B153,'[1]Master data'!$A$2:$A$1000,0),MATCH(J$1,'[1]Master data'!$B$1:$EF$1,0)),"")</f>
        <v>-1459.6482705625704</v>
      </c>
      <c r="K153" s="7">
        <f>IFERROR(INDEX('[1]Master data'!$B$2:$EF$1000,MATCH($B153,'[1]Master data'!$A$2:$A$1000,0),MATCH(K$1,'[1]Master data'!$B$1:$EF$1,0)),"")</f>
        <v>696.95163989695448</v>
      </c>
      <c r="L153" s="7">
        <f>IFERROR(INDEX('[1]Master data'!$B$2:$EF$1000,MATCH($B153,'[1]Master data'!$A$2:$A$1000,0),MATCH(L$1,'[1]Master data'!$B$1:$EF$1,0)),"")</f>
        <v>77615.722084324676</v>
      </c>
      <c r="M153" s="33">
        <f>IFERROR(INDEX('[1]Master data'!$B$2:$EF$1000,MATCH($B153,'[1]Master data'!$A$2:$A$1000,0),MATCH(M$1,'[1]Master data'!$B$1:$EF$1,0)),"")</f>
        <v>1.8430667430155558E-2</v>
      </c>
      <c r="N153" s="7">
        <f>IFERROR(INDEX('[1]Master data'!$B$2:$EF$1000,MATCH($B153,'[1]Master data'!$A$2:$A$1000,0),MATCH(N$1,'[1]Master data'!$B$1:$EF$1,0)),"")</f>
        <v>27300</v>
      </c>
      <c r="O153" s="7">
        <f>IFERROR(INDEX('[1]Master data'!$B$2:$EF$1000,MATCH($B153,'[1]Master data'!$A$2:$A$1000,0),MATCH(O$1,'[1]Master data'!$B$1:$EF$1,0)),"")</f>
        <v>2757300</v>
      </c>
      <c r="P153" s="7">
        <f>IFERROR(INDEX('[1]Master data'!$B$2:$EF$1000,MATCH($B153,'[1]Master data'!$A$2:$A$1000,0),MATCH(P$1,'[1]Master data'!$B$1:$EF$1,0)),"")</f>
        <v>50315.722084324676</v>
      </c>
      <c r="Q153" s="30">
        <f>IFERROR(INDEX('[1]Master data'!$B$2:$EF$1000,MATCH($B153,'[1]Master data'!$A$2:$A$1000,0),MATCH(Q$1,'[1]Master data'!$B$1:$EF$1,0)),"")</f>
        <v>1.8430667430155558E-2</v>
      </c>
    </row>
    <row r="154" spans="1:17" x14ac:dyDescent="0.3">
      <c r="A154">
        <f t="shared" si="2"/>
        <v>152</v>
      </c>
      <c r="B154" t="str">
        <f>IF('[1]Master data'!A154="","",'[1]Master data'!A154)</f>
        <v>Dan Burn</v>
      </c>
      <c r="C154" t="str">
        <f>IFERROR(INDEX('[1]Master data'!$B$2:$EF$1000,MATCH($B154,'[1]Master data'!$A$2:$A$1000,0),MATCH(C$1,'[1]Master data'!$B$1:$EF$1,0)),"")</f>
        <v>Brighton and Hove</v>
      </c>
      <c r="D154" t="str">
        <f>IFERROR(INDEX('[1]Master data'!$B$2:$EF$1000,MATCH($B154,'[1]Master data'!$A$2:$A$1000,0),MATCH(D$1,'[1]Master data'!$B$1:$EF$1,0)),"")</f>
        <v>Defense</v>
      </c>
      <c r="E154" s="5">
        <f>IFERROR(INDEX('[1]Master data'!$B$2:$EF$1000,MATCH($B154,'[1]Master data'!$A$2:$A$1000,0),MATCH(E$1,'[1]Master data'!$B$1:$EF$1,0)),"")</f>
        <v>2757000</v>
      </c>
      <c r="F154" s="7">
        <f>IFERROR(INDEX('[1]Master data'!$B$2:$EF$1000,MATCH($B154,'[1]Master data'!$A$2:$A$1000,0),MATCH(F$1,'[1]Master data'!$B$1:$EF$1,0)),"")</f>
        <v>49546.762511742047</v>
      </c>
      <c r="G154" s="7">
        <f>IFERROR(INDEX('[1]Master data'!$B$2:$EF$1000,MATCH($B154,'[1]Master data'!$A$2:$A$1000,0),MATCH(G$1,'[1]Master data'!$B$1:$EF$1,0)),"")</f>
        <v>14102.781931973153</v>
      </c>
      <c r="H154" s="7">
        <f>IFERROR(INDEX('[1]Master data'!$B$2:$EF$1000,MATCH($B154,'[1]Master data'!$A$2:$A$1000,0),MATCH(H$1,'[1]Master data'!$B$1:$EF$1,0)),"")</f>
        <v>6570.6107610290164</v>
      </c>
      <c r="I154" s="7">
        <f>IFERROR(INDEX('[1]Master data'!$B$2:$EF$1000,MATCH($B154,'[1]Master data'!$A$2:$A$1000,0),MATCH(I$1,'[1]Master data'!$B$1:$EF$1,0)),"")</f>
        <v>6085.1715462262218</v>
      </c>
      <c r="J154" s="7">
        <f>IFERROR(INDEX('[1]Master data'!$B$2:$EF$1000,MATCH($B154,'[1]Master data'!$A$2:$A$1000,0),MATCH(J$1,'[1]Master data'!$B$1:$EF$1,0)),"")</f>
        <v>-70.35901866209997</v>
      </c>
      <c r="K154" s="7">
        <f>IFERROR(INDEX('[1]Master data'!$B$2:$EF$1000,MATCH($B154,'[1]Master data'!$A$2:$A$1000,0),MATCH(K$1,'[1]Master data'!$B$1:$EF$1,0)),"")</f>
        <v>1132.6993623058236</v>
      </c>
      <c r="L154" s="7">
        <f>IFERROR(INDEX('[1]Master data'!$B$2:$EF$1000,MATCH($B154,'[1]Master data'!$A$2:$A$1000,0),MATCH(L$1,'[1]Master data'!$B$1:$EF$1,0)),"")</f>
        <v>77367.667094614168</v>
      </c>
      <c r="M154" s="33">
        <f>IFERROR(INDEX('[1]Master data'!$B$2:$EF$1000,MATCH($B154,'[1]Master data'!$A$2:$A$1000,0),MATCH(M$1,'[1]Master data'!$B$1:$EF$1,0)),"")</f>
        <v>1.8062265903015656E-2</v>
      </c>
      <c r="N154" s="7">
        <f>IFERROR(INDEX('[1]Master data'!$B$2:$EF$1000,MATCH($B154,'[1]Master data'!$A$2:$A$1000,0),MATCH(N$1,'[1]Master data'!$B$1:$EF$1,0)),"")</f>
        <v>27570</v>
      </c>
      <c r="O154" s="7">
        <f>IFERROR(INDEX('[1]Master data'!$B$2:$EF$1000,MATCH($B154,'[1]Master data'!$A$2:$A$1000,0),MATCH(O$1,'[1]Master data'!$B$1:$EF$1,0)),"")</f>
        <v>2784570</v>
      </c>
      <c r="P154" s="7">
        <f>IFERROR(INDEX('[1]Master data'!$B$2:$EF$1000,MATCH($B154,'[1]Master data'!$A$2:$A$1000,0),MATCH(P$1,'[1]Master data'!$B$1:$EF$1,0)),"")</f>
        <v>49797.667094614168</v>
      </c>
      <c r="Q154" s="30">
        <f>IFERROR(INDEX('[1]Master data'!$B$2:$EF$1000,MATCH($B154,'[1]Master data'!$A$2:$A$1000,0),MATCH(Q$1,'[1]Master data'!$B$1:$EF$1,0)),"")</f>
        <v>1.8062265903015656E-2</v>
      </c>
    </row>
    <row r="155" spans="1:17" x14ac:dyDescent="0.3">
      <c r="A155">
        <f t="shared" si="2"/>
        <v>153</v>
      </c>
      <c r="B155" t="str">
        <f>IF('[1]Master data'!A155="","",'[1]Master data'!A155)</f>
        <v>Kieran Tierney</v>
      </c>
      <c r="C155" t="str">
        <f>IFERROR(INDEX('[1]Master data'!$B$2:$EF$1000,MATCH($B155,'[1]Master data'!$A$2:$A$1000,0),MATCH(C$1,'[1]Master data'!$B$1:$EF$1,0)),"")</f>
        <v>Arsenal</v>
      </c>
      <c r="D155" t="str">
        <f>IFERROR(INDEX('[1]Master data'!$B$2:$EF$1000,MATCH($B155,'[1]Master data'!$A$2:$A$1000,0),MATCH(D$1,'[1]Master data'!$B$1:$EF$1,0)),"")</f>
        <v>Defense</v>
      </c>
      <c r="E155" s="5">
        <f>IFERROR(INDEX('[1]Master data'!$B$2:$EF$1000,MATCH($B155,'[1]Master data'!$A$2:$A$1000,0),MATCH(E$1,'[1]Master data'!$B$1:$EF$1,0)),"")</f>
        <v>3066000</v>
      </c>
      <c r="F155" s="7">
        <f>IFERROR(INDEX('[1]Master data'!$B$2:$EF$1000,MATCH($B155,'[1]Master data'!$A$2:$A$1000,0),MATCH(F$1,'[1]Master data'!$B$1:$EF$1,0)),"")</f>
        <v>31626.55555996456</v>
      </c>
      <c r="G155" s="7">
        <f>IFERROR(INDEX('[1]Master data'!$B$2:$EF$1000,MATCH($B155,'[1]Master data'!$A$2:$A$1000,0),MATCH(G$1,'[1]Master data'!$B$1:$EF$1,0)),"")</f>
        <v>25097.455870308033</v>
      </c>
      <c r="H155" s="7">
        <f>IFERROR(INDEX('[1]Master data'!$B$2:$EF$1000,MATCH($B155,'[1]Master data'!$A$2:$A$1000,0),MATCH(H$1,'[1]Master data'!$B$1:$EF$1,0)),"")</f>
        <v>12578.098393725539</v>
      </c>
      <c r="I155" s="7">
        <f>IFERROR(INDEX('[1]Master data'!$B$2:$EF$1000,MATCH($B155,'[1]Master data'!$A$2:$A$1000,0),MATCH(I$1,'[1]Master data'!$B$1:$EF$1,0)),"")</f>
        <v>4691.4414390207185</v>
      </c>
      <c r="J155" s="7">
        <f>IFERROR(INDEX('[1]Master data'!$B$2:$EF$1000,MATCH($B155,'[1]Master data'!$A$2:$A$1000,0),MATCH(J$1,'[1]Master data'!$B$1:$EF$1,0)),"")</f>
        <v>1859.1752225023893</v>
      </c>
      <c r="K155" s="7">
        <f>IFERROR(INDEX('[1]Master data'!$B$2:$EF$1000,MATCH($B155,'[1]Master data'!$A$2:$A$1000,0),MATCH(K$1,'[1]Master data'!$B$1:$EF$1,0)),"")</f>
        <v>1448.9464667646598</v>
      </c>
      <c r="L155" s="7">
        <f>IFERROR(INDEX('[1]Master data'!$B$2:$EF$1000,MATCH($B155,'[1]Master data'!$A$2:$A$1000,0),MATCH(L$1,'[1]Master data'!$B$1:$EF$1,0)),"")</f>
        <v>77301.67295228591</v>
      </c>
      <c r="M155" s="33">
        <f>IFERROR(INDEX('[1]Master data'!$B$2:$EF$1000,MATCH($B155,'[1]Master data'!$A$2:$A$1000,0),MATCH(M$1,'[1]Master data'!$B$1:$EF$1,0)),"")</f>
        <v>1.5212548255801013E-2</v>
      </c>
      <c r="N155" s="7">
        <f>IFERROR(INDEX('[1]Master data'!$B$2:$EF$1000,MATCH($B155,'[1]Master data'!$A$2:$A$1000,0),MATCH(N$1,'[1]Master data'!$B$1:$EF$1,0)),"")</f>
        <v>30660</v>
      </c>
      <c r="O155" s="7">
        <f>IFERROR(INDEX('[1]Master data'!$B$2:$EF$1000,MATCH($B155,'[1]Master data'!$A$2:$A$1000,0),MATCH(O$1,'[1]Master data'!$B$1:$EF$1,0)),"")</f>
        <v>3096660</v>
      </c>
      <c r="P155" s="7">
        <f>IFERROR(INDEX('[1]Master data'!$B$2:$EF$1000,MATCH($B155,'[1]Master data'!$A$2:$A$1000,0),MATCH(P$1,'[1]Master data'!$B$1:$EF$1,0)),"")</f>
        <v>46641.67295228591</v>
      </c>
      <c r="Q155" s="30">
        <f>IFERROR(INDEX('[1]Master data'!$B$2:$EF$1000,MATCH($B155,'[1]Master data'!$A$2:$A$1000,0),MATCH(Q$1,'[1]Master data'!$B$1:$EF$1,0)),"")</f>
        <v>1.5212548255801013E-2</v>
      </c>
    </row>
    <row r="156" spans="1:17" x14ac:dyDescent="0.3">
      <c r="A156">
        <f t="shared" si="2"/>
        <v>154</v>
      </c>
      <c r="B156" t="str">
        <f>IF('[1]Master data'!A156="","",'[1]Master data'!A156)</f>
        <v>Sergio Agüero</v>
      </c>
      <c r="C156" t="str">
        <f>IFERROR(INDEX('[1]Master data'!$B$2:$EF$1000,MATCH($B156,'[1]Master data'!$A$2:$A$1000,0),MATCH(C$1,'[1]Master data'!$B$1:$EF$1,0)),"")</f>
        <v>Manchester City</v>
      </c>
      <c r="D156" t="str">
        <f>IFERROR(INDEX('[1]Master data'!$B$2:$EF$1000,MATCH($B156,'[1]Master data'!$A$2:$A$1000,0),MATCH(D$1,'[1]Master data'!$B$1:$EF$1,0)),"")</f>
        <v>Striker</v>
      </c>
      <c r="E156" s="5">
        <f>IFERROR(INDEX('[1]Master data'!$B$2:$EF$1000,MATCH($B156,'[1]Master data'!$A$2:$A$1000,0),MATCH(E$1,'[1]Master data'!$B$1:$EF$1,0)),"")</f>
        <v>8450000</v>
      </c>
      <c r="F156" s="7">
        <f>IFERROR(INDEX('[1]Master data'!$B$2:$EF$1000,MATCH($B156,'[1]Master data'!$A$2:$A$1000,0),MATCH(F$1,'[1]Master data'!$B$1:$EF$1,0)),"")</f>
        <v>276652.6479481642</v>
      </c>
      <c r="G156" s="7">
        <f>IFERROR(INDEX('[1]Master data'!$B$2:$EF$1000,MATCH($B156,'[1]Master data'!$A$2:$A$1000,0),MATCH(G$1,'[1]Master data'!$B$1:$EF$1,0)),"")</f>
        <v>128361.0739740821</v>
      </c>
      <c r="H156" s="7">
        <f>IFERROR(INDEX('[1]Master data'!$B$2:$EF$1000,MATCH($B156,'[1]Master data'!$A$2:$A$1000,0),MATCH(H$1,'[1]Master data'!$B$1:$EF$1,0)),"")</f>
        <v>29419.496760259186</v>
      </c>
      <c r="I156" s="7">
        <f>IFERROR(INDEX('[1]Master data'!$B$2:$EF$1000,MATCH($B156,'[1]Master data'!$A$2:$A$1000,0),MATCH(I$1,'[1]Master data'!$B$1:$EF$1,0)),"")</f>
        <v>-262.5</v>
      </c>
      <c r="J156" s="7">
        <f>IFERROR(INDEX('[1]Master data'!$B$2:$EF$1000,MATCH($B156,'[1]Master data'!$A$2:$A$1000,0),MATCH(J$1,'[1]Master data'!$B$1:$EF$1,0)),"")</f>
        <v>6207.2580993520533</v>
      </c>
      <c r="K156" s="7">
        <f>IFERROR(INDEX('[1]Master data'!$B$2:$EF$1000,MATCH($B156,'[1]Master data'!$A$2:$A$1000,0),MATCH(K$1,'[1]Master data'!$B$1:$EF$1,0)),"")</f>
        <v>4909.7860043546007</v>
      </c>
      <c r="L156" s="7">
        <f>IFERROR(INDEX('[1]Master data'!$B$2:$EF$1000,MATCH($B156,'[1]Master data'!$A$2:$A$1000,0),MATCH(L$1,'[1]Master data'!$B$1:$EF$1,0)),"")</f>
        <v>445287.76278621214</v>
      </c>
      <c r="M156" s="33">
        <f>IFERROR(INDEX('[1]Master data'!$B$2:$EF$1000,MATCH($B156,'[1]Master data'!$A$2:$A$1000,0),MATCH(M$1,'[1]Master data'!$B$1:$EF$1,0)),"")</f>
        <v>4.2696776661090195E-2</v>
      </c>
      <c r="N156" s="7">
        <f>IFERROR(INDEX('[1]Master data'!$B$2:$EF$1000,MATCH($B156,'[1]Master data'!$A$2:$A$1000,0),MATCH(N$1,'[1]Master data'!$B$1:$EF$1,0)),"")</f>
        <v>84500</v>
      </c>
      <c r="O156" s="7">
        <f>IFERROR(INDEX('[1]Master data'!$B$2:$EF$1000,MATCH($B156,'[1]Master data'!$A$2:$A$1000,0),MATCH(O$1,'[1]Master data'!$B$1:$EF$1,0)),"")</f>
        <v>8534500</v>
      </c>
      <c r="P156" s="7">
        <f>IFERROR(INDEX('[1]Master data'!$B$2:$EF$1000,MATCH($B156,'[1]Master data'!$A$2:$A$1000,0),MATCH(P$1,'[1]Master data'!$B$1:$EF$1,0)),"")</f>
        <v>360787.76278621214</v>
      </c>
      <c r="Q156" s="30">
        <f>IFERROR(INDEX('[1]Master data'!$B$2:$EF$1000,MATCH($B156,'[1]Master data'!$A$2:$A$1000,0),MATCH(Q$1,'[1]Master data'!$B$1:$EF$1,0)),"")</f>
        <v>4.2696776661090195E-2</v>
      </c>
    </row>
    <row r="157" spans="1:17" x14ac:dyDescent="0.3">
      <c r="A157">
        <f t="shared" si="2"/>
        <v>155</v>
      </c>
      <c r="B157" t="str">
        <f>IF('[1]Master data'!A157="","",'[1]Master data'!A157)</f>
        <v>Thiago Alcantara</v>
      </c>
      <c r="C157" t="str">
        <f>IFERROR(INDEX('[1]Master data'!$B$2:$EF$1000,MATCH($B157,'[1]Master data'!$A$2:$A$1000,0),MATCH(C$1,'[1]Master data'!$B$1:$EF$1,0)),"")</f>
        <v>Liverpool</v>
      </c>
      <c r="D157" t="str">
        <f>IFERROR(INDEX('[1]Master data'!$B$2:$EF$1000,MATCH($B157,'[1]Master data'!$A$2:$A$1000,0),MATCH(D$1,'[1]Master data'!$B$1:$EF$1,0)),"")</f>
        <v>Midfield</v>
      </c>
      <c r="E157" s="5">
        <f>IFERROR(INDEX('[1]Master data'!$B$2:$EF$1000,MATCH($B157,'[1]Master data'!$A$2:$A$1000,0),MATCH(E$1,'[1]Master data'!$B$1:$EF$1,0)),"")</f>
        <v>5986000</v>
      </c>
      <c r="F157" s="7">
        <f>IFERROR(INDEX('[1]Master data'!$B$2:$EF$1000,MATCH($B157,'[1]Master data'!$A$2:$A$1000,0),MATCH(F$1,'[1]Master data'!$B$1:$EF$1,0)),"")</f>
        <v>77630.465753424665</v>
      </c>
      <c r="G157" s="7">
        <f>IFERROR(INDEX('[1]Master data'!$B$2:$EF$1000,MATCH($B157,'[1]Master data'!$A$2:$A$1000,0),MATCH(G$1,'[1]Master data'!$B$1:$EF$1,0)),"")</f>
        <v>18599.301369863024</v>
      </c>
      <c r="H157" s="7">
        <f>IFERROR(INDEX('[1]Master data'!$B$2:$EF$1000,MATCH($B157,'[1]Master data'!$A$2:$A$1000,0),MATCH(H$1,'[1]Master data'!$B$1:$EF$1,0)),"")</f>
        <v>5563.0565068493161</v>
      </c>
      <c r="I157" s="7">
        <f>IFERROR(INDEX('[1]Master data'!$B$2:$EF$1000,MATCH($B157,'[1]Master data'!$A$2:$A$1000,0),MATCH(I$1,'[1]Master data'!$B$1:$EF$1,0)),"")</f>
        <v>-1475.0000000000002</v>
      </c>
      <c r="J157" s="7">
        <f>IFERROR(INDEX('[1]Master data'!$B$2:$EF$1000,MATCH($B157,'[1]Master data'!$A$2:$A$1000,0),MATCH(J$1,'[1]Master data'!$B$1:$EF$1,0)),"")</f>
        <v>841.76369863013724</v>
      </c>
      <c r="K157" s="7">
        <f>IFERROR(INDEX('[1]Master data'!$B$2:$EF$1000,MATCH($B157,'[1]Master data'!$A$2:$A$1000,0),MATCH(K$1,'[1]Master data'!$B$1:$EF$1,0)),"")</f>
        <v>1041.8636501866908</v>
      </c>
      <c r="L157" s="7">
        <f>IFERROR(INDEX('[1]Master data'!$B$2:$EF$1000,MATCH($B157,'[1]Master data'!$A$2:$A$1000,0),MATCH(L$1,'[1]Master data'!$B$1:$EF$1,0)),"")</f>
        <v>102201.45097895383</v>
      </c>
      <c r="M157" s="33">
        <f>IFERROR(INDEX('[1]Master data'!$B$2:$EF$1000,MATCH($B157,'[1]Master data'!$A$2:$A$1000,0),MATCH(M$1,'[1]Master data'!$B$1:$EF$1,0)),"")</f>
        <v>7.0734131271222569E-3</v>
      </c>
      <c r="N157" s="7">
        <f>IFERROR(INDEX('[1]Master data'!$B$2:$EF$1000,MATCH($B157,'[1]Master data'!$A$2:$A$1000,0),MATCH(N$1,'[1]Master data'!$B$1:$EF$1,0)),"")</f>
        <v>59860</v>
      </c>
      <c r="O157" s="7">
        <f>IFERROR(INDEX('[1]Master data'!$B$2:$EF$1000,MATCH($B157,'[1]Master data'!$A$2:$A$1000,0),MATCH(O$1,'[1]Master data'!$B$1:$EF$1,0)),"")</f>
        <v>6045860</v>
      </c>
      <c r="P157" s="7">
        <f>IFERROR(INDEX('[1]Master data'!$B$2:$EF$1000,MATCH($B157,'[1]Master data'!$A$2:$A$1000,0),MATCH(P$1,'[1]Master data'!$B$1:$EF$1,0)),"")</f>
        <v>42341.450978953828</v>
      </c>
      <c r="Q157" s="30">
        <f>IFERROR(INDEX('[1]Master data'!$B$2:$EF$1000,MATCH($B157,'[1]Master data'!$A$2:$A$1000,0),MATCH(Q$1,'[1]Master data'!$B$1:$EF$1,0)),"")</f>
        <v>7.0734131271222569E-3</v>
      </c>
    </row>
    <row r="158" spans="1:17" x14ac:dyDescent="0.3">
      <c r="A158">
        <f t="shared" si="2"/>
        <v>156</v>
      </c>
      <c r="B158" t="str">
        <f>IF('[1]Master data'!A158="","",'[1]Master data'!A158)</f>
        <v>Wes Morgan</v>
      </c>
      <c r="C158" t="str">
        <f>IFERROR(INDEX('[1]Master data'!$B$2:$EF$1000,MATCH($B158,'[1]Master data'!$A$2:$A$1000,0),MATCH(C$1,'[1]Master data'!$B$1:$EF$1,0)),"")</f>
        <v>Leicester City</v>
      </c>
      <c r="D158" t="str">
        <f>IFERROR(INDEX('[1]Master data'!$B$2:$EF$1000,MATCH($B158,'[1]Master data'!$A$2:$A$1000,0),MATCH(D$1,'[1]Master data'!$B$1:$EF$1,0)),"")</f>
        <v>Defense</v>
      </c>
      <c r="E158" s="5">
        <f>IFERROR(INDEX('[1]Master data'!$B$2:$EF$1000,MATCH($B158,'[1]Master data'!$A$2:$A$1000,0),MATCH(E$1,'[1]Master data'!$B$1:$EF$1,0)),"")</f>
        <v>2960000</v>
      </c>
      <c r="F158" s="7">
        <f>IFERROR(INDEX('[1]Master data'!$B$2:$EF$1000,MATCH($B158,'[1]Master data'!$A$2:$A$1000,0),MATCH(F$1,'[1]Master data'!$B$1:$EF$1,0)),"")</f>
        <v>-5000</v>
      </c>
      <c r="G158" s="7">
        <f>IFERROR(INDEX('[1]Master data'!$B$2:$EF$1000,MATCH($B158,'[1]Master data'!$A$2:$A$1000,0),MATCH(G$1,'[1]Master data'!$B$1:$EF$1,0)),"")</f>
        <v>0</v>
      </c>
      <c r="H158" s="7">
        <f>IFERROR(INDEX('[1]Master data'!$B$2:$EF$1000,MATCH($B158,'[1]Master data'!$A$2:$A$1000,0),MATCH(H$1,'[1]Master data'!$B$1:$EF$1,0)),"")</f>
        <v>0</v>
      </c>
      <c r="I158" s="7">
        <f>IFERROR(INDEX('[1]Master data'!$B$2:$EF$1000,MATCH($B158,'[1]Master data'!$A$2:$A$1000,0),MATCH(I$1,'[1]Master data'!$B$1:$EF$1,0)),"")</f>
        <v>0</v>
      </c>
      <c r="J158" s="7">
        <f>IFERROR(INDEX('[1]Master data'!$B$2:$EF$1000,MATCH($B158,'[1]Master data'!$A$2:$A$1000,0),MATCH(J$1,'[1]Master data'!$B$1:$EF$1,0)),"")</f>
        <v>0</v>
      </c>
      <c r="K158" s="7">
        <f>IFERROR(INDEX('[1]Master data'!$B$2:$EF$1000,MATCH($B158,'[1]Master data'!$A$2:$A$1000,0),MATCH(K$1,'[1]Master data'!$B$1:$EF$1,0)),"")</f>
        <v>0</v>
      </c>
      <c r="L158" s="7">
        <f>IFERROR(INDEX('[1]Master data'!$B$2:$EF$1000,MATCH($B158,'[1]Master data'!$A$2:$A$1000,0),MATCH(L$1,'[1]Master data'!$B$1:$EF$1,0)),"")</f>
        <v>-5000</v>
      </c>
      <c r="M158" s="33">
        <f>IFERROR(INDEX('[1]Master data'!$B$2:$EF$1000,MATCH($B158,'[1]Master data'!$A$2:$A$1000,0),MATCH(M$1,'[1]Master data'!$B$1:$EF$1,0)),"")</f>
        <v>-1.1689189189189189E-2</v>
      </c>
      <c r="N158" s="7">
        <f>IFERROR(INDEX('[1]Master data'!$B$2:$EF$1000,MATCH($B158,'[1]Master data'!$A$2:$A$1000,0),MATCH(N$1,'[1]Master data'!$B$1:$EF$1,0)),"")</f>
        <v>29600</v>
      </c>
      <c r="O158" s="7">
        <f>IFERROR(INDEX('[1]Master data'!$B$2:$EF$1000,MATCH($B158,'[1]Master data'!$A$2:$A$1000,0),MATCH(O$1,'[1]Master data'!$B$1:$EF$1,0)),"")</f>
        <v>2989600</v>
      </c>
      <c r="P158" s="7">
        <f>IFERROR(INDEX('[1]Master data'!$B$2:$EF$1000,MATCH($B158,'[1]Master data'!$A$2:$A$1000,0),MATCH(P$1,'[1]Master data'!$B$1:$EF$1,0)),"")</f>
        <v>-34600</v>
      </c>
      <c r="Q158" s="30">
        <f>IFERROR(INDEX('[1]Master data'!$B$2:$EF$1000,MATCH($B158,'[1]Master data'!$A$2:$A$1000,0),MATCH(Q$1,'[1]Master data'!$B$1:$EF$1,0)),"")</f>
        <v>-1.1689189189189189E-2</v>
      </c>
    </row>
    <row r="159" spans="1:17" x14ac:dyDescent="0.3">
      <c r="A159">
        <f t="shared" si="2"/>
        <v>157</v>
      </c>
      <c r="B159" t="str">
        <f>IF('[1]Master data'!A159="","",'[1]Master data'!A159)</f>
        <v>Eric Garcia</v>
      </c>
      <c r="C159" t="str">
        <f>IFERROR(INDEX('[1]Master data'!$B$2:$EF$1000,MATCH($B159,'[1]Master data'!$A$2:$A$1000,0),MATCH(C$1,'[1]Master data'!$B$1:$EF$1,0)),"")</f>
        <v>Manchester City</v>
      </c>
      <c r="D159" t="str">
        <f>IFERROR(INDEX('[1]Master data'!$B$2:$EF$1000,MATCH($B159,'[1]Master data'!$A$2:$A$1000,0),MATCH(D$1,'[1]Master data'!$B$1:$EF$1,0)),"")</f>
        <v>Defense</v>
      </c>
      <c r="E159" s="5">
        <f>IFERROR(INDEX('[1]Master data'!$B$2:$EF$1000,MATCH($B159,'[1]Master data'!$A$2:$A$1000,0),MATCH(E$1,'[1]Master data'!$B$1:$EF$1,0)),"")</f>
        <v>3450000</v>
      </c>
      <c r="F159" s="7">
        <f>IFERROR(INDEX('[1]Master data'!$B$2:$EF$1000,MATCH($B159,'[1]Master data'!$A$2:$A$1000,0),MATCH(F$1,'[1]Master data'!$B$1:$EF$1,0)),"")</f>
        <v>-5000</v>
      </c>
      <c r="G159" s="7">
        <f>IFERROR(INDEX('[1]Master data'!$B$2:$EF$1000,MATCH($B159,'[1]Master data'!$A$2:$A$1000,0),MATCH(G$1,'[1]Master data'!$B$1:$EF$1,0)),"")</f>
        <v>0</v>
      </c>
      <c r="H159" s="7">
        <f>IFERROR(INDEX('[1]Master data'!$B$2:$EF$1000,MATCH($B159,'[1]Master data'!$A$2:$A$1000,0),MATCH(H$1,'[1]Master data'!$B$1:$EF$1,0)),"")</f>
        <v>0</v>
      </c>
      <c r="I159" s="7">
        <f>IFERROR(INDEX('[1]Master data'!$B$2:$EF$1000,MATCH($B159,'[1]Master data'!$A$2:$A$1000,0),MATCH(I$1,'[1]Master data'!$B$1:$EF$1,0)),"")</f>
        <v>0</v>
      </c>
      <c r="J159" s="7">
        <f>IFERROR(INDEX('[1]Master data'!$B$2:$EF$1000,MATCH($B159,'[1]Master data'!$A$2:$A$1000,0),MATCH(J$1,'[1]Master data'!$B$1:$EF$1,0)),"")</f>
        <v>0</v>
      </c>
      <c r="K159" s="7">
        <f>IFERROR(INDEX('[1]Master data'!$B$2:$EF$1000,MATCH($B159,'[1]Master data'!$A$2:$A$1000,0),MATCH(K$1,'[1]Master data'!$B$1:$EF$1,0)),"")</f>
        <v>0</v>
      </c>
      <c r="L159" s="7">
        <f>IFERROR(INDEX('[1]Master data'!$B$2:$EF$1000,MATCH($B159,'[1]Master data'!$A$2:$A$1000,0),MATCH(L$1,'[1]Master data'!$B$1:$EF$1,0)),"")</f>
        <v>-5000</v>
      </c>
      <c r="M159" s="33">
        <f>IFERROR(INDEX('[1]Master data'!$B$2:$EF$1000,MATCH($B159,'[1]Master data'!$A$2:$A$1000,0),MATCH(M$1,'[1]Master data'!$B$1:$EF$1,0)),"")</f>
        <v>-1.144927536231884E-2</v>
      </c>
      <c r="N159" s="7">
        <f>IFERROR(INDEX('[1]Master data'!$B$2:$EF$1000,MATCH($B159,'[1]Master data'!$A$2:$A$1000,0),MATCH(N$1,'[1]Master data'!$B$1:$EF$1,0)),"")</f>
        <v>34500</v>
      </c>
      <c r="O159" s="7">
        <f>IFERROR(INDEX('[1]Master data'!$B$2:$EF$1000,MATCH($B159,'[1]Master data'!$A$2:$A$1000,0),MATCH(O$1,'[1]Master data'!$B$1:$EF$1,0)),"")</f>
        <v>3484500</v>
      </c>
      <c r="P159" s="7">
        <f>IFERROR(INDEX('[1]Master data'!$B$2:$EF$1000,MATCH($B159,'[1]Master data'!$A$2:$A$1000,0),MATCH(P$1,'[1]Master data'!$B$1:$EF$1,0)),"")</f>
        <v>-39500</v>
      </c>
      <c r="Q159" s="30">
        <f>IFERROR(INDEX('[1]Master data'!$B$2:$EF$1000,MATCH($B159,'[1]Master data'!$A$2:$A$1000,0),MATCH(Q$1,'[1]Master data'!$B$1:$EF$1,0)),"")</f>
        <v>-1.144927536231884E-2</v>
      </c>
    </row>
    <row r="160" spans="1:17" x14ac:dyDescent="0.3">
      <c r="A160">
        <f t="shared" si="2"/>
        <v>158</v>
      </c>
      <c r="B160" t="str">
        <f>IF('[1]Master data'!A160="","",'[1]Master data'!A160)</f>
        <v>Caglar Soyuncu</v>
      </c>
      <c r="C160" t="str">
        <f>IFERROR(INDEX('[1]Master data'!$B$2:$EF$1000,MATCH($B160,'[1]Master data'!$A$2:$A$1000,0),MATCH(C$1,'[1]Master data'!$B$1:$EF$1,0)),"")</f>
        <v>Leicester City</v>
      </c>
      <c r="D160" t="str">
        <f>IFERROR(INDEX('[1]Master data'!$B$2:$EF$1000,MATCH($B160,'[1]Master data'!$A$2:$A$1000,0),MATCH(D$1,'[1]Master data'!$B$1:$EF$1,0)),"")</f>
        <v>Defense</v>
      </c>
      <c r="E160" s="5">
        <f>IFERROR(INDEX('[1]Master data'!$B$2:$EF$1000,MATCH($B160,'[1]Master data'!$A$2:$A$1000,0),MATCH(E$1,'[1]Master data'!$B$1:$EF$1,0)),"")</f>
        <v>4287000</v>
      </c>
      <c r="F160" s="7">
        <f>IFERROR(INDEX('[1]Master data'!$B$2:$EF$1000,MATCH($B160,'[1]Master data'!$A$2:$A$1000,0),MATCH(F$1,'[1]Master data'!$B$1:$EF$1,0)),"")</f>
        <v>74917.879336428537</v>
      </c>
      <c r="G160" s="7">
        <f>IFERROR(INDEX('[1]Master data'!$B$2:$EF$1000,MATCH($B160,'[1]Master data'!$A$2:$A$1000,0),MATCH(G$1,'[1]Master data'!$B$1:$EF$1,0)),"")</f>
        <v>4948.2672289378279</v>
      </c>
      <c r="H160" s="7">
        <f>IFERROR(INDEX('[1]Master data'!$B$2:$EF$1000,MATCH($B160,'[1]Master data'!$A$2:$A$1000,0),MATCH(H$1,'[1]Master data'!$B$1:$EF$1,0)),"")</f>
        <v>10866.155926164553</v>
      </c>
      <c r="I160" s="7">
        <f>IFERROR(INDEX('[1]Master data'!$B$2:$EF$1000,MATCH($B160,'[1]Master data'!$A$2:$A$1000,0),MATCH(I$1,'[1]Master data'!$B$1:$EF$1,0)),"")</f>
        <v>-1512.5</v>
      </c>
      <c r="J160" s="7">
        <f>IFERROR(INDEX('[1]Master data'!$B$2:$EF$1000,MATCH($B160,'[1]Master data'!$A$2:$A$1000,0),MATCH(J$1,'[1]Master data'!$B$1:$EF$1,0)),"")</f>
        <v>-850.42704463868449</v>
      </c>
      <c r="K160" s="7">
        <f>IFERROR(INDEX('[1]Master data'!$B$2:$EF$1000,MATCH($B160,'[1]Master data'!$A$2:$A$1000,0),MATCH(K$1,'[1]Master data'!$B$1:$EF$1,0)),"")</f>
        <v>480.66662085694281</v>
      </c>
      <c r="L160" s="7">
        <f>IFERROR(INDEX('[1]Master data'!$B$2:$EF$1000,MATCH($B160,'[1]Master data'!$A$2:$A$1000,0),MATCH(L$1,'[1]Master data'!$B$1:$EF$1,0)),"")</f>
        <v>88850.042067749178</v>
      </c>
      <c r="M160" s="33">
        <f>IFERROR(INDEX('[1]Master data'!$B$2:$EF$1000,MATCH($B160,'[1]Master data'!$A$2:$A$1000,0),MATCH(M$1,'[1]Master data'!$B$1:$EF$1,0)),"")</f>
        <v>1.0725458844821362E-2</v>
      </c>
      <c r="N160" s="7">
        <f>IFERROR(INDEX('[1]Master data'!$B$2:$EF$1000,MATCH($B160,'[1]Master data'!$A$2:$A$1000,0),MATCH(N$1,'[1]Master data'!$B$1:$EF$1,0)),"")</f>
        <v>42870</v>
      </c>
      <c r="O160" s="7">
        <f>IFERROR(INDEX('[1]Master data'!$B$2:$EF$1000,MATCH($B160,'[1]Master data'!$A$2:$A$1000,0),MATCH(O$1,'[1]Master data'!$B$1:$EF$1,0)),"")</f>
        <v>4329870</v>
      </c>
      <c r="P160" s="7">
        <f>IFERROR(INDEX('[1]Master data'!$B$2:$EF$1000,MATCH($B160,'[1]Master data'!$A$2:$A$1000,0),MATCH(P$1,'[1]Master data'!$B$1:$EF$1,0)),"")</f>
        <v>45980.042067749178</v>
      </c>
      <c r="Q160" s="30">
        <f>IFERROR(INDEX('[1]Master data'!$B$2:$EF$1000,MATCH($B160,'[1]Master data'!$A$2:$A$1000,0),MATCH(Q$1,'[1]Master data'!$B$1:$EF$1,0)),"")</f>
        <v>1.0725458844821362E-2</v>
      </c>
    </row>
    <row r="161" spans="1:17" x14ac:dyDescent="0.3">
      <c r="A161">
        <f t="shared" si="2"/>
        <v>159</v>
      </c>
      <c r="B161" t="str">
        <f>IF('[1]Master data'!A161="","",'[1]Master data'!A161)</f>
        <v>Joel Matip</v>
      </c>
      <c r="C161" t="str">
        <f>IFERROR(INDEX('[1]Master data'!$B$2:$EF$1000,MATCH($B161,'[1]Master data'!$A$2:$A$1000,0),MATCH(C$1,'[1]Master data'!$B$1:$EF$1,0)),"")</f>
        <v>Liverpool</v>
      </c>
      <c r="D161" t="str">
        <f>IFERROR(INDEX('[1]Master data'!$B$2:$EF$1000,MATCH($B161,'[1]Master data'!$A$2:$A$1000,0),MATCH(D$1,'[1]Master data'!$B$1:$EF$1,0)),"")</f>
        <v>Defense</v>
      </c>
      <c r="E161" s="5">
        <f>IFERROR(INDEX('[1]Master data'!$B$2:$EF$1000,MATCH($B161,'[1]Master data'!$A$2:$A$1000,0),MATCH(E$1,'[1]Master data'!$B$1:$EF$1,0)),"")</f>
        <v>3976000</v>
      </c>
      <c r="F161" s="7">
        <f>IFERROR(INDEX('[1]Master data'!$B$2:$EF$1000,MATCH($B161,'[1]Master data'!$A$2:$A$1000,0),MATCH(F$1,'[1]Master data'!$B$1:$EF$1,0)),"")</f>
        <v>-5000</v>
      </c>
      <c r="G161" s="7">
        <f>IFERROR(INDEX('[1]Master data'!$B$2:$EF$1000,MATCH($B161,'[1]Master data'!$A$2:$A$1000,0),MATCH(G$1,'[1]Master data'!$B$1:$EF$1,0)),"")</f>
        <v>0</v>
      </c>
      <c r="H161" s="7">
        <f>IFERROR(INDEX('[1]Master data'!$B$2:$EF$1000,MATCH($B161,'[1]Master data'!$A$2:$A$1000,0),MATCH(H$1,'[1]Master data'!$B$1:$EF$1,0)),"")</f>
        <v>0</v>
      </c>
      <c r="I161" s="7">
        <f>IFERROR(INDEX('[1]Master data'!$B$2:$EF$1000,MATCH($B161,'[1]Master data'!$A$2:$A$1000,0),MATCH(I$1,'[1]Master data'!$B$1:$EF$1,0)),"")</f>
        <v>0</v>
      </c>
      <c r="J161" s="7">
        <f>IFERROR(INDEX('[1]Master data'!$B$2:$EF$1000,MATCH($B161,'[1]Master data'!$A$2:$A$1000,0),MATCH(J$1,'[1]Master data'!$B$1:$EF$1,0)),"")</f>
        <v>0</v>
      </c>
      <c r="K161" s="7">
        <f>IFERROR(INDEX('[1]Master data'!$B$2:$EF$1000,MATCH($B161,'[1]Master data'!$A$2:$A$1000,0),MATCH(K$1,'[1]Master data'!$B$1:$EF$1,0)),"")</f>
        <v>0</v>
      </c>
      <c r="L161" s="7">
        <f>IFERROR(INDEX('[1]Master data'!$B$2:$EF$1000,MATCH($B161,'[1]Master data'!$A$2:$A$1000,0),MATCH(L$1,'[1]Master data'!$B$1:$EF$1,0)),"")</f>
        <v>-5000</v>
      </c>
      <c r="M161" s="33">
        <f>IFERROR(INDEX('[1]Master data'!$B$2:$EF$1000,MATCH($B161,'[1]Master data'!$A$2:$A$1000,0),MATCH(M$1,'[1]Master data'!$B$1:$EF$1,0)),"")</f>
        <v>-1.1257545271629778E-2</v>
      </c>
      <c r="N161" s="7">
        <f>IFERROR(INDEX('[1]Master data'!$B$2:$EF$1000,MATCH($B161,'[1]Master data'!$A$2:$A$1000,0),MATCH(N$1,'[1]Master data'!$B$1:$EF$1,0)),"")</f>
        <v>39760</v>
      </c>
      <c r="O161" s="7">
        <f>IFERROR(INDEX('[1]Master data'!$B$2:$EF$1000,MATCH($B161,'[1]Master data'!$A$2:$A$1000,0),MATCH(O$1,'[1]Master data'!$B$1:$EF$1,0)),"")</f>
        <v>4015760</v>
      </c>
      <c r="P161" s="7">
        <f>IFERROR(INDEX('[1]Master data'!$B$2:$EF$1000,MATCH($B161,'[1]Master data'!$A$2:$A$1000,0),MATCH(P$1,'[1]Master data'!$B$1:$EF$1,0)),"")</f>
        <v>-44760</v>
      </c>
      <c r="Q161" s="30">
        <f>IFERROR(INDEX('[1]Master data'!$B$2:$EF$1000,MATCH($B161,'[1]Master data'!$A$2:$A$1000,0),MATCH(Q$1,'[1]Master data'!$B$1:$EF$1,0)),"")</f>
        <v>-1.1257545271629778E-2</v>
      </c>
    </row>
    <row r="162" spans="1:17" x14ac:dyDescent="0.3">
      <c r="A162">
        <f t="shared" si="2"/>
        <v>160</v>
      </c>
      <c r="B162" t="str">
        <f>IF('[1]Master data'!A162="","",'[1]Master data'!A162)</f>
        <v>Leander Dendoncker</v>
      </c>
      <c r="C162" t="str">
        <f>IFERROR(INDEX('[1]Master data'!$B$2:$EF$1000,MATCH($B162,'[1]Master data'!$A$2:$A$1000,0),MATCH(C$1,'[1]Master data'!$B$1:$EF$1,0)),"")</f>
        <v>Wolverhampton</v>
      </c>
      <c r="D162" t="str">
        <f>IFERROR(INDEX('[1]Master data'!$B$2:$EF$1000,MATCH($B162,'[1]Master data'!$A$2:$A$1000,0),MATCH(D$1,'[1]Master data'!$B$1:$EF$1,0)),"")</f>
        <v>Midfield</v>
      </c>
      <c r="E162" s="5">
        <f>IFERROR(INDEX('[1]Master data'!$B$2:$EF$1000,MATCH($B162,'[1]Master data'!$A$2:$A$1000,0),MATCH(E$1,'[1]Master data'!$B$1:$EF$1,0)),"")</f>
        <v>4080000</v>
      </c>
      <c r="F162" s="7">
        <f>IFERROR(INDEX('[1]Master data'!$B$2:$EF$1000,MATCH($B162,'[1]Master data'!$A$2:$A$1000,0),MATCH(F$1,'[1]Master data'!$B$1:$EF$1,0)),"")</f>
        <v>-1061.0107526881729</v>
      </c>
      <c r="G162" s="7">
        <f>IFERROR(INDEX('[1]Master data'!$B$2:$EF$1000,MATCH($B162,'[1]Master data'!$A$2:$A$1000,0),MATCH(G$1,'[1]Master data'!$B$1:$EF$1,0)),"")</f>
        <v>989.64516129032017</v>
      </c>
      <c r="H162" s="7">
        <f>IFERROR(INDEX('[1]Master data'!$B$2:$EF$1000,MATCH($B162,'[1]Master data'!$A$2:$A$1000,0),MATCH(H$1,'[1]Master data'!$B$1:$EF$1,0)),"")</f>
        <v>-743.73521505376402</v>
      </c>
      <c r="I162" s="7">
        <f>IFERROR(INDEX('[1]Master data'!$B$2:$EF$1000,MATCH($B162,'[1]Master data'!$A$2:$A$1000,0),MATCH(I$1,'[1]Master data'!$B$1:$EF$1,0)),"")</f>
        <v>-1162.5</v>
      </c>
      <c r="J162" s="7">
        <f>IFERROR(INDEX('[1]Master data'!$B$2:$EF$1000,MATCH($B162,'[1]Master data'!$A$2:$A$1000,0),MATCH(J$1,'[1]Master data'!$B$1:$EF$1,0)),"")</f>
        <v>783.88978494623632</v>
      </c>
      <c r="K162" s="7">
        <f>IFERROR(INDEX('[1]Master data'!$B$2:$EF$1000,MATCH($B162,'[1]Master data'!$A$2:$A$1000,0),MATCH(K$1,'[1]Master data'!$B$1:$EF$1,0)),"")</f>
        <v>-184.62420955900325</v>
      </c>
      <c r="L162" s="7">
        <f>IFERROR(INDEX('[1]Master data'!$B$2:$EF$1000,MATCH($B162,'[1]Master data'!$A$2:$A$1000,0),MATCH(L$1,'[1]Master data'!$B$1:$EF$1,0)),"")</f>
        <v>-1378.3352310643836</v>
      </c>
      <c r="M162" s="33">
        <f>IFERROR(INDEX('[1]Master data'!$B$2:$EF$1000,MATCH($B162,'[1]Master data'!$A$2:$A$1000,0),MATCH(M$1,'[1]Master data'!$B$1:$EF$1,0)),"")</f>
        <v>-1.0337827262515781E-2</v>
      </c>
      <c r="N162" s="7">
        <f>IFERROR(INDEX('[1]Master data'!$B$2:$EF$1000,MATCH($B162,'[1]Master data'!$A$2:$A$1000,0),MATCH(N$1,'[1]Master data'!$B$1:$EF$1,0)),"")</f>
        <v>40800</v>
      </c>
      <c r="O162" s="7">
        <f>IFERROR(INDEX('[1]Master data'!$B$2:$EF$1000,MATCH($B162,'[1]Master data'!$A$2:$A$1000,0),MATCH(O$1,'[1]Master data'!$B$1:$EF$1,0)),"")</f>
        <v>4120800</v>
      </c>
      <c r="P162" s="7">
        <f>IFERROR(INDEX('[1]Master data'!$B$2:$EF$1000,MATCH($B162,'[1]Master data'!$A$2:$A$1000,0),MATCH(P$1,'[1]Master data'!$B$1:$EF$1,0)),"")</f>
        <v>-42178.335231064382</v>
      </c>
      <c r="Q162" s="30">
        <f>IFERROR(INDEX('[1]Master data'!$B$2:$EF$1000,MATCH($B162,'[1]Master data'!$A$2:$A$1000,0),MATCH(Q$1,'[1]Master data'!$B$1:$EF$1,0)),"")</f>
        <v>-1.0337827262515781E-2</v>
      </c>
    </row>
    <row r="163" spans="1:17" x14ac:dyDescent="0.3">
      <c r="A163">
        <f t="shared" si="2"/>
        <v>161</v>
      </c>
      <c r="B163" t="str">
        <f>IF('[1]Master data'!A163="","",'[1]Master data'!A163)</f>
        <v>Dane Scarlett</v>
      </c>
      <c r="C163" t="str">
        <f>IFERROR(INDEX('[1]Master data'!$B$2:$EF$1000,MATCH($B163,'[1]Master data'!$A$2:$A$1000,0),MATCH(C$1,'[1]Master data'!$B$1:$EF$1,0)),"")</f>
        <v>Tottenham</v>
      </c>
      <c r="D163" t="str">
        <f>IFERROR(INDEX('[1]Master data'!$B$2:$EF$1000,MATCH($B163,'[1]Master data'!$A$2:$A$1000,0),MATCH(D$1,'[1]Master data'!$B$1:$EF$1,0)),"")</f>
        <v>Striker</v>
      </c>
      <c r="E163" s="5">
        <f>IFERROR(INDEX('[1]Master data'!$B$2:$EF$1000,MATCH($B163,'[1]Master data'!$A$2:$A$1000,0),MATCH(E$1,'[1]Master data'!$B$1:$EF$1,0)),"")</f>
        <v>2022000</v>
      </c>
      <c r="F163" s="7">
        <f>IFERROR(INDEX('[1]Master data'!$B$2:$EF$1000,MATCH($B163,'[1]Master data'!$A$2:$A$1000,0),MATCH(F$1,'[1]Master data'!$B$1:$EF$1,0)),"")</f>
        <v>-5000</v>
      </c>
      <c r="G163" s="7">
        <f>IFERROR(INDEX('[1]Master data'!$B$2:$EF$1000,MATCH($B163,'[1]Master data'!$A$2:$A$1000,0),MATCH(G$1,'[1]Master data'!$B$1:$EF$1,0)),"")</f>
        <v>0</v>
      </c>
      <c r="H163" s="7">
        <f>IFERROR(INDEX('[1]Master data'!$B$2:$EF$1000,MATCH($B163,'[1]Master data'!$A$2:$A$1000,0),MATCH(H$1,'[1]Master data'!$B$1:$EF$1,0)),"")</f>
        <v>0</v>
      </c>
      <c r="I163" s="7">
        <f>IFERROR(INDEX('[1]Master data'!$B$2:$EF$1000,MATCH($B163,'[1]Master data'!$A$2:$A$1000,0),MATCH(I$1,'[1]Master data'!$B$1:$EF$1,0)),"")</f>
        <v>0</v>
      </c>
      <c r="J163" s="7">
        <f>IFERROR(INDEX('[1]Master data'!$B$2:$EF$1000,MATCH($B163,'[1]Master data'!$A$2:$A$1000,0),MATCH(J$1,'[1]Master data'!$B$1:$EF$1,0)),"")</f>
        <v>0</v>
      </c>
      <c r="K163" s="7">
        <f>IFERROR(INDEX('[1]Master data'!$B$2:$EF$1000,MATCH($B163,'[1]Master data'!$A$2:$A$1000,0),MATCH(K$1,'[1]Master data'!$B$1:$EF$1,0)),"")</f>
        <v>0</v>
      </c>
      <c r="L163" s="7">
        <f>IFERROR(INDEX('[1]Master data'!$B$2:$EF$1000,MATCH($B163,'[1]Master data'!$A$2:$A$1000,0),MATCH(L$1,'[1]Master data'!$B$1:$EF$1,0)),"")</f>
        <v>-5000</v>
      </c>
      <c r="M163" s="33">
        <f>IFERROR(INDEX('[1]Master data'!$B$2:$EF$1000,MATCH($B163,'[1]Master data'!$A$2:$A$1000,0),MATCH(M$1,'[1]Master data'!$B$1:$EF$1,0)),"")</f>
        <v>-1.2472799208704253E-2</v>
      </c>
      <c r="N163" s="7">
        <f>IFERROR(INDEX('[1]Master data'!$B$2:$EF$1000,MATCH($B163,'[1]Master data'!$A$2:$A$1000,0),MATCH(N$1,'[1]Master data'!$B$1:$EF$1,0)),"")</f>
        <v>20220</v>
      </c>
      <c r="O163" s="7">
        <f>IFERROR(INDEX('[1]Master data'!$B$2:$EF$1000,MATCH($B163,'[1]Master data'!$A$2:$A$1000,0),MATCH(O$1,'[1]Master data'!$B$1:$EF$1,0)),"")</f>
        <v>2042220</v>
      </c>
      <c r="P163" s="7">
        <f>IFERROR(INDEX('[1]Master data'!$B$2:$EF$1000,MATCH($B163,'[1]Master data'!$A$2:$A$1000,0),MATCH(P$1,'[1]Master data'!$B$1:$EF$1,0)),"")</f>
        <v>-25220</v>
      </c>
      <c r="Q163" s="30">
        <f>IFERROR(INDEX('[1]Master data'!$B$2:$EF$1000,MATCH($B163,'[1]Master data'!$A$2:$A$1000,0),MATCH(Q$1,'[1]Master data'!$B$1:$EF$1,0)),"")</f>
        <v>-1.2472799208704253E-2</v>
      </c>
    </row>
    <row r="164" spans="1:17" x14ac:dyDescent="0.3">
      <c r="A164">
        <f t="shared" si="2"/>
        <v>162</v>
      </c>
      <c r="B164" t="str">
        <f>IF('[1]Master data'!A164="","",'[1]Master data'!A164)</f>
        <v>Jay-Roy Grot</v>
      </c>
      <c r="C164" t="str">
        <f>IFERROR(INDEX('[1]Master data'!$B$2:$EF$1000,MATCH($B164,'[1]Master data'!$A$2:$A$1000,0),MATCH(C$1,'[1]Master data'!$B$1:$EF$1,0)),"")</f>
        <v>Leeds United</v>
      </c>
      <c r="D164" t="str">
        <f>IFERROR(INDEX('[1]Master data'!$B$2:$EF$1000,MATCH($B164,'[1]Master data'!$A$2:$A$1000,0),MATCH(D$1,'[1]Master data'!$B$1:$EF$1,0)),"")</f>
        <v>Striker</v>
      </c>
      <c r="E164" s="5">
        <f>IFERROR(INDEX('[1]Master data'!$B$2:$EF$1000,MATCH($B164,'[1]Master data'!$A$2:$A$1000,0),MATCH(E$1,'[1]Master data'!$B$1:$EF$1,0)),"")</f>
        <v>1960000</v>
      </c>
      <c r="F164" s="7">
        <f>IFERROR(INDEX('[1]Master data'!$B$2:$EF$1000,MATCH($B164,'[1]Master data'!$A$2:$A$1000,0),MATCH(F$1,'[1]Master data'!$B$1:$EF$1,0)),"")</f>
        <v>-5000</v>
      </c>
      <c r="G164" s="7">
        <f>IFERROR(INDEX('[1]Master data'!$B$2:$EF$1000,MATCH($B164,'[1]Master data'!$A$2:$A$1000,0),MATCH(G$1,'[1]Master data'!$B$1:$EF$1,0)),"")</f>
        <v>0</v>
      </c>
      <c r="H164" s="7">
        <f>IFERROR(INDEX('[1]Master data'!$B$2:$EF$1000,MATCH($B164,'[1]Master data'!$A$2:$A$1000,0),MATCH(H$1,'[1]Master data'!$B$1:$EF$1,0)),"")</f>
        <v>0</v>
      </c>
      <c r="I164" s="7">
        <f>IFERROR(INDEX('[1]Master data'!$B$2:$EF$1000,MATCH($B164,'[1]Master data'!$A$2:$A$1000,0),MATCH(I$1,'[1]Master data'!$B$1:$EF$1,0)),"")</f>
        <v>0</v>
      </c>
      <c r="J164" s="7">
        <f>IFERROR(INDEX('[1]Master data'!$B$2:$EF$1000,MATCH($B164,'[1]Master data'!$A$2:$A$1000,0),MATCH(J$1,'[1]Master data'!$B$1:$EF$1,0)),"")</f>
        <v>0</v>
      </c>
      <c r="K164" s="7">
        <f>IFERROR(INDEX('[1]Master data'!$B$2:$EF$1000,MATCH($B164,'[1]Master data'!$A$2:$A$1000,0),MATCH(K$1,'[1]Master data'!$B$1:$EF$1,0)),"")</f>
        <v>0</v>
      </c>
      <c r="L164" s="7">
        <f>IFERROR(INDEX('[1]Master data'!$B$2:$EF$1000,MATCH($B164,'[1]Master data'!$A$2:$A$1000,0),MATCH(L$1,'[1]Master data'!$B$1:$EF$1,0)),"")</f>
        <v>-5000</v>
      </c>
      <c r="M164" s="33">
        <f>IFERROR(INDEX('[1]Master data'!$B$2:$EF$1000,MATCH($B164,'[1]Master data'!$A$2:$A$1000,0),MATCH(M$1,'[1]Master data'!$B$1:$EF$1,0)),"")</f>
        <v>-1.2551020408163265E-2</v>
      </c>
      <c r="N164" s="7">
        <f>IFERROR(INDEX('[1]Master data'!$B$2:$EF$1000,MATCH($B164,'[1]Master data'!$A$2:$A$1000,0),MATCH(N$1,'[1]Master data'!$B$1:$EF$1,0)),"")</f>
        <v>19600</v>
      </c>
      <c r="O164" s="7">
        <f>IFERROR(INDEX('[1]Master data'!$B$2:$EF$1000,MATCH($B164,'[1]Master data'!$A$2:$A$1000,0),MATCH(O$1,'[1]Master data'!$B$1:$EF$1,0)),"")</f>
        <v>1979600</v>
      </c>
      <c r="P164" s="7">
        <f>IFERROR(INDEX('[1]Master data'!$B$2:$EF$1000,MATCH($B164,'[1]Master data'!$A$2:$A$1000,0),MATCH(P$1,'[1]Master data'!$B$1:$EF$1,0)),"")</f>
        <v>-24600</v>
      </c>
      <c r="Q164" s="30">
        <f>IFERROR(INDEX('[1]Master data'!$B$2:$EF$1000,MATCH($B164,'[1]Master data'!$A$2:$A$1000,0),MATCH(Q$1,'[1]Master data'!$B$1:$EF$1,0)),"")</f>
        <v>-1.2551020408163265E-2</v>
      </c>
    </row>
    <row r="165" spans="1:17" x14ac:dyDescent="0.3">
      <c r="A165">
        <f t="shared" si="2"/>
        <v>163</v>
      </c>
      <c r="B165" t="str">
        <f>IF('[1]Master data'!A165="","",'[1]Master data'!A165)</f>
        <v>Ben Osborn</v>
      </c>
      <c r="C165" t="str">
        <f>IFERROR(INDEX('[1]Master data'!$B$2:$EF$1000,MATCH($B165,'[1]Master data'!$A$2:$A$1000,0),MATCH(C$1,'[1]Master data'!$B$1:$EF$1,0)),"")</f>
        <v>Sheffield United</v>
      </c>
      <c r="D165" t="str">
        <f>IFERROR(INDEX('[1]Master data'!$B$2:$EF$1000,MATCH($B165,'[1]Master data'!$A$2:$A$1000,0),MATCH(D$1,'[1]Master data'!$B$1:$EF$1,0)),"")</f>
        <v>Midfield</v>
      </c>
      <c r="E165" s="5">
        <f>IFERROR(INDEX('[1]Master data'!$B$2:$EF$1000,MATCH($B165,'[1]Master data'!$A$2:$A$1000,0),MATCH(E$1,'[1]Master data'!$B$1:$EF$1,0)),"")</f>
        <v>2490000</v>
      </c>
      <c r="F165" s="7">
        <f>IFERROR(INDEX('[1]Master data'!$B$2:$EF$1000,MATCH($B165,'[1]Master data'!$A$2:$A$1000,0),MATCH(F$1,'[1]Master data'!$B$1:$EF$1,0)),"")</f>
        <v>-983.21428571428623</v>
      </c>
      <c r="G165" s="7">
        <f>IFERROR(INDEX('[1]Master data'!$B$2:$EF$1000,MATCH($B165,'[1]Master data'!$A$2:$A$1000,0),MATCH(G$1,'[1]Master data'!$B$1:$EF$1,0)),"")</f>
        <v>5369.2908163265311</v>
      </c>
      <c r="H165" s="7">
        <f>IFERROR(INDEX('[1]Master data'!$B$2:$EF$1000,MATCH($B165,'[1]Master data'!$A$2:$A$1000,0),MATCH(H$1,'[1]Master data'!$B$1:$EF$1,0)),"")</f>
        <v>-2237.4183673469388</v>
      </c>
      <c r="I165" s="7">
        <f>IFERROR(INDEX('[1]Master data'!$B$2:$EF$1000,MATCH($B165,'[1]Master data'!$A$2:$A$1000,0),MATCH(I$1,'[1]Master data'!$B$1:$EF$1,0)),"")</f>
        <v>-437.5</v>
      </c>
      <c r="J165" s="7">
        <f>IFERROR(INDEX('[1]Master data'!$B$2:$EF$1000,MATCH($B165,'[1]Master data'!$A$2:$A$1000,0),MATCH(J$1,'[1]Master data'!$B$1:$EF$1,0)),"")</f>
        <v>-182.60204081632662</v>
      </c>
      <c r="K165" s="7">
        <f>IFERROR(INDEX('[1]Master data'!$B$2:$EF$1000,MATCH($B165,'[1]Master data'!$A$2:$A$1000,0),MATCH(K$1,'[1]Master data'!$B$1:$EF$1,0)),"")</f>
        <v>-239.70608411233496</v>
      </c>
      <c r="L165" s="7">
        <f>IFERROR(INDEX('[1]Master data'!$B$2:$EF$1000,MATCH($B165,'[1]Master data'!$A$2:$A$1000,0),MATCH(L$1,'[1]Master data'!$B$1:$EF$1,0)),"")</f>
        <v>1288.8500383366443</v>
      </c>
      <c r="M165" s="33">
        <f>IFERROR(INDEX('[1]Master data'!$B$2:$EF$1000,MATCH($B165,'[1]Master data'!$A$2:$A$1000,0),MATCH(M$1,'[1]Master data'!$B$1:$EF$1,0)),"")</f>
        <v>-9.4823895428366896E-3</v>
      </c>
      <c r="N165" s="7">
        <f>IFERROR(INDEX('[1]Master data'!$B$2:$EF$1000,MATCH($B165,'[1]Master data'!$A$2:$A$1000,0),MATCH(N$1,'[1]Master data'!$B$1:$EF$1,0)),"")</f>
        <v>24900</v>
      </c>
      <c r="O165" s="7">
        <f>IFERROR(INDEX('[1]Master data'!$B$2:$EF$1000,MATCH($B165,'[1]Master data'!$A$2:$A$1000,0),MATCH(O$1,'[1]Master data'!$B$1:$EF$1,0)),"")</f>
        <v>2514900</v>
      </c>
      <c r="P165" s="7">
        <f>IFERROR(INDEX('[1]Master data'!$B$2:$EF$1000,MATCH($B165,'[1]Master data'!$A$2:$A$1000,0),MATCH(P$1,'[1]Master data'!$B$1:$EF$1,0)),"")</f>
        <v>-23611.149961663355</v>
      </c>
      <c r="Q165" s="30">
        <f>IFERROR(INDEX('[1]Master data'!$B$2:$EF$1000,MATCH($B165,'[1]Master data'!$A$2:$A$1000,0),MATCH(Q$1,'[1]Master data'!$B$1:$EF$1,0)),"")</f>
        <v>-9.4823895428366896E-3</v>
      </c>
    </row>
    <row r="166" spans="1:17" x14ac:dyDescent="0.3">
      <c r="A166">
        <f t="shared" si="2"/>
        <v>164</v>
      </c>
      <c r="B166" t="str">
        <f>IF('[1]Master data'!A166="","",'[1]Master data'!A166)</f>
        <v>Mohammed Salisu</v>
      </c>
      <c r="C166" t="str">
        <f>IFERROR(INDEX('[1]Master data'!$B$2:$EF$1000,MATCH($B166,'[1]Master data'!$A$2:$A$1000,0),MATCH(C$1,'[1]Master data'!$B$1:$EF$1,0)),"")</f>
        <v>Southampton</v>
      </c>
      <c r="D166" t="str">
        <f>IFERROR(INDEX('[1]Master data'!$B$2:$EF$1000,MATCH($B166,'[1]Master data'!$A$2:$A$1000,0),MATCH(D$1,'[1]Master data'!$B$1:$EF$1,0)),"")</f>
        <v>Defense</v>
      </c>
      <c r="E166" s="5">
        <f>IFERROR(INDEX('[1]Master data'!$B$2:$EF$1000,MATCH($B166,'[1]Master data'!$A$2:$A$1000,0),MATCH(E$1,'[1]Master data'!$B$1:$EF$1,0)),"")</f>
        <v>2439000</v>
      </c>
      <c r="F166" s="7">
        <f>IFERROR(INDEX('[1]Master data'!$B$2:$EF$1000,MATCH($B166,'[1]Master data'!$A$2:$A$1000,0),MATCH(F$1,'[1]Master data'!$B$1:$EF$1,0)),"")</f>
        <v>17059.79645065924</v>
      </c>
      <c r="G166" s="7">
        <f>IFERROR(INDEX('[1]Master data'!$B$2:$EF$1000,MATCH($B166,'[1]Master data'!$A$2:$A$1000,0),MATCH(G$1,'[1]Master data'!$B$1:$EF$1,0)),"")</f>
        <v>-673.91544730930946</v>
      </c>
      <c r="H166" s="7">
        <f>IFERROR(INDEX('[1]Master data'!$B$2:$EF$1000,MATCH($B166,'[1]Master data'!$A$2:$A$1000,0),MATCH(H$1,'[1]Master data'!$B$1:$EF$1,0)),"")</f>
        <v>4992.6517232699844</v>
      </c>
      <c r="I166" s="7">
        <f>IFERROR(INDEX('[1]Master data'!$B$2:$EF$1000,MATCH($B166,'[1]Master data'!$A$2:$A$1000,0),MATCH(I$1,'[1]Master data'!$B$1:$EF$1,0)),"")</f>
        <v>489.16629695967822</v>
      </c>
      <c r="J166" s="7">
        <f>IFERROR(INDEX('[1]Master data'!$B$2:$EF$1000,MATCH($B166,'[1]Master data'!$A$2:$A$1000,0),MATCH(J$1,'[1]Master data'!$B$1:$EF$1,0)),"")</f>
        <v>2130.0919928101562</v>
      </c>
      <c r="K166" s="7">
        <f>IFERROR(INDEX('[1]Master data'!$B$2:$EF$1000,MATCH($B166,'[1]Master data'!$A$2:$A$1000,0),MATCH(K$1,'[1]Master data'!$B$1:$EF$1,0)),"")</f>
        <v>689.5084443237987</v>
      </c>
      <c r="L166" s="7">
        <f>IFERROR(INDEX('[1]Master data'!$B$2:$EF$1000,MATCH($B166,'[1]Master data'!$A$2:$A$1000,0),MATCH(L$1,'[1]Master data'!$B$1:$EF$1,0)),"")</f>
        <v>24687.299460713552</v>
      </c>
      <c r="M166" s="33">
        <f>IFERROR(INDEX('[1]Master data'!$B$2:$EF$1000,MATCH($B166,'[1]Master data'!$A$2:$A$1000,0),MATCH(M$1,'[1]Master data'!$B$1:$EF$1,0)),"")</f>
        <v>1.2189399783253445E-4</v>
      </c>
      <c r="N166" s="7">
        <f>IFERROR(INDEX('[1]Master data'!$B$2:$EF$1000,MATCH($B166,'[1]Master data'!$A$2:$A$1000,0),MATCH(N$1,'[1]Master data'!$B$1:$EF$1,0)),"")</f>
        <v>24390</v>
      </c>
      <c r="O166" s="7">
        <f>IFERROR(INDEX('[1]Master data'!$B$2:$EF$1000,MATCH($B166,'[1]Master data'!$A$2:$A$1000,0),MATCH(O$1,'[1]Master data'!$B$1:$EF$1,0)),"")</f>
        <v>2463390</v>
      </c>
      <c r="P166" s="7">
        <f>IFERROR(INDEX('[1]Master data'!$B$2:$EF$1000,MATCH($B166,'[1]Master data'!$A$2:$A$1000,0),MATCH(P$1,'[1]Master data'!$B$1:$EF$1,0)),"")</f>
        <v>297.29946071355153</v>
      </c>
      <c r="Q166" s="30">
        <f>IFERROR(INDEX('[1]Master data'!$B$2:$EF$1000,MATCH($B166,'[1]Master data'!$A$2:$A$1000,0),MATCH(Q$1,'[1]Master data'!$B$1:$EF$1,0)),"")</f>
        <v>1.2189399783253445E-4</v>
      </c>
    </row>
    <row r="167" spans="1:17" x14ac:dyDescent="0.3">
      <c r="A167">
        <f t="shared" si="2"/>
        <v>165</v>
      </c>
      <c r="B167" t="str">
        <f>IF('[1]Master data'!A167="","",'[1]Master data'!A167)</f>
        <v>Jesse Lingard</v>
      </c>
      <c r="C167" t="str">
        <f>IFERROR(INDEX('[1]Master data'!$B$2:$EF$1000,MATCH($B167,'[1]Master data'!$A$2:$A$1000,0),MATCH(C$1,'[1]Master data'!$B$1:$EF$1,0)),"")</f>
        <v>West Ham</v>
      </c>
      <c r="D167" t="str">
        <f>IFERROR(INDEX('[1]Master data'!$B$2:$EF$1000,MATCH($B167,'[1]Master data'!$A$2:$A$1000,0),MATCH(D$1,'[1]Master data'!$B$1:$EF$1,0)),"")</f>
        <v>Midfield</v>
      </c>
      <c r="E167" s="5">
        <f>IFERROR(INDEX('[1]Master data'!$B$2:$EF$1000,MATCH($B167,'[1]Master data'!$A$2:$A$1000,0),MATCH(E$1,'[1]Master data'!$B$1:$EF$1,0)),"")</f>
        <v>3632000</v>
      </c>
      <c r="F167" s="7">
        <f>IFERROR(INDEX('[1]Master data'!$B$2:$EF$1000,MATCH($B167,'[1]Master data'!$A$2:$A$1000,0),MATCH(F$1,'[1]Master data'!$B$1:$EF$1,0)),"")</f>
        <v>14855.420289855065</v>
      </c>
      <c r="G167" s="7">
        <f>IFERROR(INDEX('[1]Master data'!$B$2:$EF$1000,MATCH($B167,'[1]Master data'!$A$2:$A$1000,0),MATCH(G$1,'[1]Master data'!$B$1:$EF$1,0)),"")</f>
        <v>58504.188405797089</v>
      </c>
      <c r="H167" s="7">
        <f>IFERROR(INDEX('[1]Master data'!$B$2:$EF$1000,MATCH($B167,'[1]Master data'!$A$2:$A$1000,0),MATCH(H$1,'[1]Master data'!$B$1:$EF$1,0)),"")</f>
        <v>12422.173913043474</v>
      </c>
      <c r="I167" s="7">
        <f>IFERROR(INDEX('[1]Master data'!$B$2:$EF$1000,MATCH($B167,'[1]Master data'!$A$2:$A$1000,0),MATCH(I$1,'[1]Master data'!$B$1:$EF$1,0)),"")</f>
        <v>10267.65126811594</v>
      </c>
      <c r="J167" s="7">
        <f>IFERROR(INDEX('[1]Master data'!$B$2:$EF$1000,MATCH($B167,'[1]Master data'!$A$2:$A$1000,0),MATCH(J$1,'[1]Master data'!$B$1:$EF$1,0)),"")</f>
        <v>4555.5126811594191</v>
      </c>
      <c r="K167" s="7">
        <f>IFERROR(INDEX('[1]Master data'!$B$2:$EF$1000,MATCH($B167,'[1]Master data'!$A$2:$A$1000,0),MATCH(K$1,'[1]Master data'!$B$1:$EF$1,0)),"")</f>
        <v>1181.4607715396992</v>
      </c>
      <c r="L167" s="7">
        <f>IFERROR(INDEX('[1]Master data'!$B$2:$EF$1000,MATCH($B167,'[1]Master data'!$A$2:$A$1000,0),MATCH(L$1,'[1]Master data'!$B$1:$EF$1,0)),"")</f>
        <v>101786.40732951069</v>
      </c>
      <c r="M167" s="33">
        <f>IFERROR(INDEX('[1]Master data'!$B$2:$EF$1000,MATCH($B167,'[1]Master data'!$A$2:$A$1000,0),MATCH(M$1,'[1]Master data'!$B$1:$EF$1,0)),"")</f>
        <v>1.8024891885878493E-2</v>
      </c>
      <c r="N167" s="7">
        <f>IFERROR(INDEX('[1]Master data'!$B$2:$EF$1000,MATCH($B167,'[1]Master data'!$A$2:$A$1000,0),MATCH(N$1,'[1]Master data'!$B$1:$EF$1,0)),"")</f>
        <v>36320</v>
      </c>
      <c r="O167" s="7">
        <f>IFERROR(INDEX('[1]Master data'!$B$2:$EF$1000,MATCH($B167,'[1]Master data'!$A$2:$A$1000,0),MATCH(O$1,'[1]Master data'!$B$1:$EF$1,0)),"")</f>
        <v>3668320</v>
      </c>
      <c r="P167" s="7">
        <f>IFERROR(INDEX('[1]Master data'!$B$2:$EF$1000,MATCH($B167,'[1]Master data'!$A$2:$A$1000,0),MATCH(P$1,'[1]Master data'!$B$1:$EF$1,0)),"")</f>
        <v>65466.407329510694</v>
      </c>
      <c r="Q167" s="30">
        <f>IFERROR(INDEX('[1]Master data'!$B$2:$EF$1000,MATCH($B167,'[1]Master data'!$A$2:$A$1000,0),MATCH(Q$1,'[1]Master data'!$B$1:$EF$1,0)),"")</f>
        <v>1.8024891885878493E-2</v>
      </c>
    </row>
    <row r="168" spans="1:17" x14ac:dyDescent="0.3">
      <c r="A168">
        <f t="shared" si="2"/>
        <v>166</v>
      </c>
      <c r="B168" t="str">
        <f>IF('[1]Master data'!A168="","",'[1]Master data'!A168)</f>
        <v>Oriol Romeu</v>
      </c>
      <c r="C168" t="str">
        <f>IFERROR(INDEX('[1]Master data'!$B$2:$EF$1000,MATCH($B168,'[1]Master data'!$A$2:$A$1000,0),MATCH(C$1,'[1]Master data'!$B$1:$EF$1,0)),"")</f>
        <v>Southampton</v>
      </c>
      <c r="D168" t="str">
        <f>IFERROR(INDEX('[1]Master data'!$B$2:$EF$1000,MATCH($B168,'[1]Master data'!$A$2:$A$1000,0),MATCH(D$1,'[1]Master data'!$B$1:$EF$1,0)),"")</f>
        <v>Midfield</v>
      </c>
      <c r="E168" s="5">
        <f>IFERROR(INDEX('[1]Master data'!$B$2:$EF$1000,MATCH($B168,'[1]Master data'!$A$2:$A$1000,0),MATCH(E$1,'[1]Master data'!$B$1:$EF$1,0)),"")</f>
        <v>3401000</v>
      </c>
      <c r="F168" s="7">
        <f>IFERROR(INDEX('[1]Master data'!$B$2:$EF$1000,MATCH($B168,'[1]Master data'!$A$2:$A$1000,0),MATCH(F$1,'[1]Master data'!$B$1:$EF$1,0)),"")</f>
        <v>-5000</v>
      </c>
      <c r="G168" s="7">
        <f>IFERROR(INDEX('[1]Master data'!$B$2:$EF$1000,MATCH($B168,'[1]Master data'!$A$2:$A$1000,0),MATCH(G$1,'[1]Master data'!$B$1:$EF$1,0)),"")</f>
        <v>0</v>
      </c>
      <c r="H168" s="7">
        <f>IFERROR(INDEX('[1]Master data'!$B$2:$EF$1000,MATCH($B168,'[1]Master data'!$A$2:$A$1000,0),MATCH(H$1,'[1]Master data'!$B$1:$EF$1,0)),"")</f>
        <v>0</v>
      </c>
      <c r="I168" s="7">
        <f>IFERROR(INDEX('[1]Master data'!$B$2:$EF$1000,MATCH($B168,'[1]Master data'!$A$2:$A$1000,0),MATCH(I$1,'[1]Master data'!$B$1:$EF$1,0)),"")</f>
        <v>0</v>
      </c>
      <c r="J168" s="7">
        <f>IFERROR(INDEX('[1]Master data'!$B$2:$EF$1000,MATCH($B168,'[1]Master data'!$A$2:$A$1000,0),MATCH(J$1,'[1]Master data'!$B$1:$EF$1,0)),"")</f>
        <v>0</v>
      </c>
      <c r="K168" s="7">
        <f>IFERROR(INDEX('[1]Master data'!$B$2:$EF$1000,MATCH($B168,'[1]Master data'!$A$2:$A$1000,0),MATCH(K$1,'[1]Master data'!$B$1:$EF$1,0)),"")</f>
        <v>0</v>
      </c>
      <c r="L168" s="7">
        <f>IFERROR(INDEX('[1]Master data'!$B$2:$EF$1000,MATCH($B168,'[1]Master data'!$A$2:$A$1000,0),MATCH(L$1,'[1]Master data'!$B$1:$EF$1,0)),"")</f>
        <v>-5000</v>
      </c>
      <c r="M168" s="33">
        <f>IFERROR(INDEX('[1]Master data'!$B$2:$EF$1000,MATCH($B168,'[1]Master data'!$A$2:$A$1000,0),MATCH(M$1,'[1]Master data'!$B$1:$EF$1,0)),"")</f>
        <v>-1.1470155836518671E-2</v>
      </c>
      <c r="N168" s="7">
        <f>IFERROR(INDEX('[1]Master data'!$B$2:$EF$1000,MATCH($B168,'[1]Master data'!$A$2:$A$1000,0),MATCH(N$1,'[1]Master data'!$B$1:$EF$1,0)),"")</f>
        <v>34010</v>
      </c>
      <c r="O168" s="7">
        <f>IFERROR(INDEX('[1]Master data'!$B$2:$EF$1000,MATCH($B168,'[1]Master data'!$A$2:$A$1000,0),MATCH(O$1,'[1]Master data'!$B$1:$EF$1,0)),"")</f>
        <v>3435010</v>
      </c>
      <c r="P168" s="7">
        <f>IFERROR(INDEX('[1]Master data'!$B$2:$EF$1000,MATCH($B168,'[1]Master data'!$A$2:$A$1000,0),MATCH(P$1,'[1]Master data'!$B$1:$EF$1,0)),"")</f>
        <v>-39010</v>
      </c>
      <c r="Q168" s="30">
        <f>IFERROR(INDEX('[1]Master data'!$B$2:$EF$1000,MATCH($B168,'[1]Master data'!$A$2:$A$1000,0),MATCH(Q$1,'[1]Master data'!$B$1:$EF$1,0)),"")</f>
        <v>-1.1470155836518671E-2</v>
      </c>
    </row>
    <row r="169" spans="1:17" x14ac:dyDescent="0.3">
      <c r="A169">
        <f t="shared" si="2"/>
        <v>167</v>
      </c>
      <c r="B169" t="str">
        <f>IF('[1]Master data'!A169="","",'[1]Master data'!A169)</f>
        <v>Jonny Evans</v>
      </c>
      <c r="C169" t="str">
        <f>IFERROR(INDEX('[1]Master data'!$B$2:$EF$1000,MATCH($B169,'[1]Master data'!$A$2:$A$1000,0),MATCH(C$1,'[1]Master data'!$B$1:$EF$1,0)),"")</f>
        <v>Leicester City</v>
      </c>
      <c r="D169" t="str">
        <f>IFERROR(INDEX('[1]Master data'!$B$2:$EF$1000,MATCH($B169,'[1]Master data'!$A$2:$A$1000,0),MATCH(D$1,'[1]Master data'!$B$1:$EF$1,0)),"")</f>
        <v>Defense</v>
      </c>
      <c r="E169" s="5">
        <f>IFERROR(INDEX('[1]Master data'!$B$2:$EF$1000,MATCH($B169,'[1]Master data'!$A$2:$A$1000,0),MATCH(E$1,'[1]Master data'!$B$1:$EF$1,0)),"")</f>
        <v>4438000</v>
      </c>
      <c r="F169" s="7">
        <f>IFERROR(INDEX('[1]Master data'!$B$2:$EF$1000,MATCH($B169,'[1]Master data'!$A$2:$A$1000,0),MATCH(F$1,'[1]Master data'!$B$1:$EF$1,0)),"")</f>
        <v>75142.464054036507</v>
      </c>
      <c r="G169" s="7">
        <f>IFERROR(INDEX('[1]Master data'!$B$2:$EF$1000,MATCH($B169,'[1]Master data'!$A$2:$A$1000,0),MATCH(G$1,'[1]Master data'!$B$1:$EF$1,0)),"")</f>
        <v>4763.5496209644043</v>
      </c>
      <c r="H169" s="7">
        <f>IFERROR(INDEX('[1]Master data'!$B$2:$EF$1000,MATCH($B169,'[1]Master data'!$A$2:$A$1000,0),MATCH(H$1,'[1]Master data'!$B$1:$EF$1,0)),"")</f>
        <v>10822.634331480167</v>
      </c>
      <c r="I169" s="7">
        <f>IFERROR(INDEX('[1]Master data'!$B$2:$EF$1000,MATCH($B169,'[1]Master data'!$A$2:$A$1000,0),MATCH(I$1,'[1]Master data'!$B$1:$EF$1,0)),"")</f>
        <v>-1612.5</v>
      </c>
      <c r="J169" s="7">
        <f>IFERROR(INDEX('[1]Master data'!$B$2:$EF$1000,MATCH($B169,'[1]Master data'!$A$2:$A$1000,0),MATCH(J$1,'[1]Master data'!$B$1:$EF$1,0)),"")</f>
        <v>-882.23767586792042</v>
      </c>
      <c r="K169" s="7">
        <f>IFERROR(INDEX('[1]Master data'!$B$2:$EF$1000,MATCH($B169,'[1]Master data'!$A$2:$A$1000,0),MATCH(K$1,'[1]Master data'!$B$1:$EF$1,0)),"")</f>
        <v>470.11844809946774</v>
      </c>
      <c r="L169" s="7">
        <f>IFERROR(INDEX('[1]Master data'!$B$2:$EF$1000,MATCH($B169,'[1]Master data'!$A$2:$A$1000,0),MATCH(L$1,'[1]Master data'!$B$1:$EF$1,0)),"")</f>
        <v>88704.028778712629</v>
      </c>
      <c r="M169" s="33">
        <f>IFERROR(INDEX('[1]Master data'!$B$2:$EF$1000,MATCH($B169,'[1]Master data'!$A$2:$A$1000,0),MATCH(M$1,'[1]Master data'!$B$1:$EF$1,0)),"")</f>
        <v>9.9873881880830611E-3</v>
      </c>
      <c r="N169" s="7">
        <f>IFERROR(INDEX('[1]Master data'!$B$2:$EF$1000,MATCH($B169,'[1]Master data'!$A$2:$A$1000,0),MATCH(N$1,'[1]Master data'!$B$1:$EF$1,0)),"")</f>
        <v>44380</v>
      </c>
      <c r="O169" s="7">
        <f>IFERROR(INDEX('[1]Master data'!$B$2:$EF$1000,MATCH($B169,'[1]Master data'!$A$2:$A$1000,0),MATCH(O$1,'[1]Master data'!$B$1:$EF$1,0)),"")</f>
        <v>4482380</v>
      </c>
      <c r="P169" s="7">
        <f>IFERROR(INDEX('[1]Master data'!$B$2:$EF$1000,MATCH($B169,'[1]Master data'!$A$2:$A$1000,0),MATCH(P$1,'[1]Master data'!$B$1:$EF$1,0)),"")</f>
        <v>44324.028778712629</v>
      </c>
      <c r="Q169" s="30">
        <f>IFERROR(INDEX('[1]Master data'!$B$2:$EF$1000,MATCH($B169,'[1]Master data'!$A$2:$A$1000,0),MATCH(Q$1,'[1]Master data'!$B$1:$EF$1,0)),"")</f>
        <v>9.9873881880830611E-3</v>
      </c>
    </row>
    <row r="170" spans="1:17" x14ac:dyDescent="0.3">
      <c r="A170">
        <f t="shared" si="2"/>
        <v>168</v>
      </c>
      <c r="B170" t="str">
        <f>IF('[1]Master data'!A170="","",'[1]Master data'!A170)</f>
        <v>Kean Bryan</v>
      </c>
      <c r="C170" t="str">
        <f>IFERROR(INDEX('[1]Master data'!$B$2:$EF$1000,MATCH($B170,'[1]Master data'!$A$2:$A$1000,0),MATCH(C$1,'[1]Master data'!$B$1:$EF$1,0)),"")</f>
        <v>Sheffield United</v>
      </c>
      <c r="D170" t="str">
        <f>IFERROR(INDEX('[1]Master data'!$B$2:$EF$1000,MATCH($B170,'[1]Master data'!$A$2:$A$1000,0),MATCH(D$1,'[1]Master data'!$B$1:$EF$1,0)),"")</f>
        <v>Defense</v>
      </c>
      <c r="E170" s="5">
        <f>IFERROR(INDEX('[1]Master data'!$B$2:$EF$1000,MATCH($B170,'[1]Master data'!$A$2:$A$1000,0),MATCH(E$1,'[1]Master data'!$B$1:$EF$1,0)),"")</f>
        <v>2124000</v>
      </c>
      <c r="F170" s="7">
        <f>IFERROR(INDEX('[1]Master data'!$B$2:$EF$1000,MATCH($B170,'[1]Master data'!$A$2:$A$1000,0),MATCH(F$1,'[1]Master data'!$B$1:$EF$1,0)),"")</f>
        <v>37608.671707435191</v>
      </c>
      <c r="G170" s="7">
        <f>IFERROR(INDEX('[1]Master data'!$B$2:$EF$1000,MATCH($B170,'[1]Master data'!$A$2:$A$1000,0),MATCH(G$1,'[1]Master data'!$B$1:$EF$1,0)),"")</f>
        <v>17239.550988024963</v>
      </c>
      <c r="H170" s="7">
        <f>IFERROR(INDEX('[1]Master data'!$B$2:$EF$1000,MATCH($B170,'[1]Master data'!$A$2:$A$1000,0),MATCH(H$1,'[1]Master data'!$B$1:$EF$1,0)),"")</f>
        <v>1164.6770243607143</v>
      </c>
      <c r="I170" s="7">
        <f>IFERROR(INDEX('[1]Master data'!$B$2:$EF$1000,MATCH($B170,'[1]Master data'!$A$2:$A$1000,0),MATCH(I$1,'[1]Master data'!$B$1:$EF$1,0)),"")</f>
        <v>-800</v>
      </c>
      <c r="J170" s="7">
        <f>IFERROR(INDEX('[1]Master data'!$B$2:$EF$1000,MATCH($B170,'[1]Master data'!$A$2:$A$1000,0),MATCH(J$1,'[1]Master data'!$B$1:$EF$1,0)),"")</f>
        <v>756.9984750334188</v>
      </c>
      <c r="K170" s="7">
        <f>IFERROR(INDEX('[1]Master data'!$B$2:$EF$1000,MATCH($B170,'[1]Master data'!$A$2:$A$1000,0),MATCH(K$1,'[1]Master data'!$B$1:$EF$1,0)),"")</f>
        <v>287.89523801005589</v>
      </c>
      <c r="L170" s="7">
        <f>IFERROR(INDEX('[1]Master data'!$B$2:$EF$1000,MATCH($B170,'[1]Master data'!$A$2:$A$1000,0),MATCH(L$1,'[1]Master data'!$B$1:$EF$1,0)),"")</f>
        <v>56257.793432864339</v>
      </c>
      <c r="M170" s="33">
        <f>IFERROR(INDEX('[1]Master data'!$B$2:$EF$1000,MATCH($B170,'[1]Master data'!$A$2:$A$1000,0),MATCH(M$1,'[1]Master data'!$B$1:$EF$1,0)),"")</f>
        <v>1.6486720071970027E-2</v>
      </c>
      <c r="N170" s="7">
        <f>IFERROR(INDEX('[1]Master data'!$B$2:$EF$1000,MATCH($B170,'[1]Master data'!$A$2:$A$1000,0),MATCH(N$1,'[1]Master data'!$B$1:$EF$1,0)),"")</f>
        <v>21240</v>
      </c>
      <c r="O170" s="7">
        <f>IFERROR(INDEX('[1]Master data'!$B$2:$EF$1000,MATCH($B170,'[1]Master data'!$A$2:$A$1000,0),MATCH(O$1,'[1]Master data'!$B$1:$EF$1,0)),"")</f>
        <v>2145240</v>
      </c>
      <c r="P170" s="7">
        <f>IFERROR(INDEX('[1]Master data'!$B$2:$EF$1000,MATCH($B170,'[1]Master data'!$A$2:$A$1000,0),MATCH(P$1,'[1]Master data'!$B$1:$EF$1,0)),"")</f>
        <v>35017.793432864339</v>
      </c>
      <c r="Q170" s="30">
        <f>IFERROR(INDEX('[1]Master data'!$B$2:$EF$1000,MATCH($B170,'[1]Master data'!$A$2:$A$1000,0),MATCH(Q$1,'[1]Master data'!$B$1:$EF$1,0)),"")</f>
        <v>1.6486720071970027E-2</v>
      </c>
    </row>
    <row r="171" spans="1:17" x14ac:dyDescent="0.3">
      <c r="A171">
        <f t="shared" si="2"/>
        <v>169</v>
      </c>
      <c r="B171" t="str">
        <f>IF('[1]Master data'!A171="","",'[1]Master data'!A171)</f>
        <v>Martin Dubravka</v>
      </c>
      <c r="C171" t="str">
        <f>IFERROR(INDEX('[1]Master data'!$B$2:$EF$1000,MATCH($B171,'[1]Master data'!$A$2:$A$1000,0),MATCH(C$1,'[1]Master data'!$B$1:$EF$1,0)),"")</f>
        <v>Newcastle</v>
      </c>
      <c r="D171" t="str">
        <f>IFERROR(INDEX('[1]Master data'!$B$2:$EF$1000,MATCH($B171,'[1]Master data'!$A$2:$A$1000,0),MATCH(D$1,'[1]Master data'!$B$1:$EF$1,0)),"")</f>
        <v>Goalkeeper</v>
      </c>
      <c r="E171" s="5">
        <f>IFERROR(INDEX('[1]Master data'!$B$2:$EF$1000,MATCH($B171,'[1]Master data'!$A$2:$A$1000,0),MATCH(E$1,'[1]Master data'!$B$1:$EF$1,0)),"")</f>
        <v>3955000</v>
      </c>
      <c r="F171" s="7">
        <f>IFERROR(INDEX('[1]Master data'!$B$2:$EF$1000,MATCH($B171,'[1]Master data'!$A$2:$A$1000,0),MATCH(F$1,'[1]Master data'!$B$1:$EF$1,0)),"")</f>
        <v>53379.672142508811</v>
      </c>
      <c r="G171" s="7">
        <f>IFERROR(INDEX('[1]Master data'!$B$2:$EF$1000,MATCH($B171,'[1]Master data'!$A$2:$A$1000,0),MATCH(G$1,'[1]Master data'!$B$1:$EF$1,0)),"")</f>
        <v>22651.211524638806</v>
      </c>
      <c r="H171" s="7">
        <f>IFERROR(INDEX('[1]Master data'!$B$2:$EF$1000,MATCH($B171,'[1]Master data'!$A$2:$A$1000,0),MATCH(H$1,'[1]Master data'!$B$1:$EF$1,0)),"")</f>
        <v>9043.5086516238352</v>
      </c>
      <c r="I171" s="7">
        <f>IFERROR(INDEX('[1]Master data'!$B$2:$EF$1000,MATCH($B171,'[1]Master data'!$A$2:$A$1000,0),MATCH(I$1,'[1]Master data'!$B$1:$EF$1,0)),"")</f>
        <v>3225.8181487601969</v>
      </c>
      <c r="J171" s="7">
        <f>IFERROR(INDEX('[1]Master data'!$B$2:$EF$1000,MATCH($B171,'[1]Master data'!$A$2:$A$1000,0),MATCH(J$1,'[1]Master data'!$B$1:$EF$1,0)),"")</f>
        <v>2046.2297546740856</v>
      </c>
      <c r="K171" s="7">
        <f>IFERROR(INDEX('[1]Master data'!$B$2:$EF$1000,MATCH($B171,'[1]Master data'!$A$2:$A$1000,0),MATCH(K$1,'[1]Master data'!$B$1:$EF$1,0)),"")</f>
        <v>1201.9543847068344</v>
      </c>
      <c r="L171" s="7">
        <f>IFERROR(INDEX('[1]Master data'!$B$2:$EF$1000,MATCH($B171,'[1]Master data'!$A$2:$A$1000,0),MATCH(L$1,'[1]Master data'!$B$1:$EF$1,0)),"")</f>
        <v>91548.394606912567</v>
      </c>
      <c r="M171" s="33">
        <f>IFERROR(INDEX('[1]Master data'!$B$2:$EF$1000,MATCH($B171,'[1]Master data'!$A$2:$A$1000,0),MATCH(M$1,'[1]Master data'!$B$1:$EF$1,0)),"")</f>
        <v>1.3147508118056275E-2</v>
      </c>
      <c r="N171" s="7">
        <f>IFERROR(INDEX('[1]Master data'!$B$2:$EF$1000,MATCH($B171,'[1]Master data'!$A$2:$A$1000,0),MATCH(N$1,'[1]Master data'!$B$1:$EF$1,0)),"")</f>
        <v>39550</v>
      </c>
      <c r="O171" s="7">
        <f>IFERROR(INDEX('[1]Master data'!$B$2:$EF$1000,MATCH($B171,'[1]Master data'!$A$2:$A$1000,0),MATCH(O$1,'[1]Master data'!$B$1:$EF$1,0)),"")</f>
        <v>3994550</v>
      </c>
      <c r="P171" s="7">
        <f>IFERROR(INDEX('[1]Master data'!$B$2:$EF$1000,MATCH($B171,'[1]Master data'!$A$2:$A$1000,0),MATCH(P$1,'[1]Master data'!$B$1:$EF$1,0)),"")</f>
        <v>51998.394606912567</v>
      </c>
      <c r="Q171" s="30">
        <f>IFERROR(INDEX('[1]Master data'!$B$2:$EF$1000,MATCH($B171,'[1]Master data'!$A$2:$A$1000,0),MATCH(Q$1,'[1]Master data'!$B$1:$EF$1,0)),"")</f>
        <v>1.3147508118056275E-2</v>
      </c>
    </row>
    <row r="172" spans="1:17" x14ac:dyDescent="0.3">
      <c r="A172">
        <f t="shared" si="2"/>
        <v>170</v>
      </c>
      <c r="B172" t="str">
        <f>IF('[1]Master data'!A172="","",'[1]Master data'!A172)</f>
        <v>Yerry Mina</v>
      </c>
      <c r="C172" t="str">
        <f>IFERROR(INDEX('[1]Master data'!$B$2:$EF$1000,MATCH($B172,'[1]Master data'!$A$2:$A$1000,0),MATCH(C$1,'[1]Master data'!$B$1:$EF$1,0)),"")</f>
        <v>Everton</v>
      </c>
      <c r="D172" t="str">
        <f>IFERROR(INDEX('[1]Master data'!$B$2:$EF$1000,MATCH($B172,'[1]Master data'!$A$2:$A$1000,0),MATCH(D$1,'[1]Master data'!$B$1:$EF$1,0)),"")</f>
        <v>Defense</v>
      </c>
      <c r="E172" s="5">
        <f>IFERROR(INDEX('[1]Master data'!$B$2:$EF$1000,MATCH($B172,'[1]Master data'!$A$2:$A$1000,0),MATCH(E$1,'[1]Master data'!$B$1:$EF$1,0)),"")</f>
        <v>4555000</v>
      </c>
      <c r="F172" s="7">
        <f>IFERROR(INDEX('[1]Master data'!$B$2:$EF$1000,MATCH($B172,'[1]Master data'!$A$2:$A$1000,0),MATCH(F$1,'[1]Master data'!$B$1:$EF$1,0)),"")</f>
        <v>-5000</v>
      </c>
      <c r="G172" s="7">
        <f>IFERROR(INDEX('[1]Master data'!$B$2:$EF$1000,MATCH($B172,'[1]Master data'!$A$2:$A$1000,0),MATCH(G$1,'[1]Master data'!$B$1:$EF$1,0)),"")</f>
        <v>0</v>
      </c>
      <c r="H172" s="7">
        <f>IFERROR(INDEX('[1]Master data'!$B$2:$EF$1000,MATCH($B172,'[1]Master data'!$A$2:$A$1000,0),MATCH(H$1,'[1]Master data'!$B$1:$EF$1,0)),"")</f>
        <v>0</v>
      </c>
      <c r="I172" s="7">
        <f>IFERROR(INDEX('[1]Master data'!$B$2:$EF$1000,MATCH($B172,'[1]Master data'!$A$2:$A$1000,0),MATCH(I$1,'[1]Master data'!$B$1:$EF$1,0)),"")</f>
        <v>0</v>
      </c>
      <c r="J172" s="7">
        <f>IFERROR(INDEX('[1]Master data'!$B$2:$EF$1000,MATCH($B172,'[1]Master data'!$A$2:$A$1000,0),MATCH(J$1,'[1]Master data'!$B$1:$EF$1,0)),"")</f>
        <v>0</v>
      </c>
      <c r="K172" s="7">
        <f>IFERROR(INDEX('[1]Master data'!$B$2:$EF$1000,MATCH($B172,'[1]Master data'!$A$2:$A$1000,0),MATCH(K$1,'[1]Master data'!$B$1:$EF$1,0)),"")</f>
        <v>0</v>
      </c>
      <c r="L172" s="7">
        <f>IFERROR(INDEX('[1]Master data'!$B$2:$EF$1000,MATCH($B172,'[1]Master data'!$A$2:$A$1000,0),MATCH(L$1,'[1]Master data'!$B$1:$EF$1,0)),"")</f>
        <v>-5000</v>
      </c>
      <c r="M172" s="33">
        <f>IFERROR(INDEX('[1]Master data'!$B$2:$EF$1000,MATCH($B172,'[1]Master data'!$A$2:$A$1000,0),MATCH(M$1,'[1]Master data'!$B$1:$EF$1,0)),"")</f>
        <v>-1.1097694840834248E-2</v>
      </c>
      <c r="N172" s="7">
        <f>IFERROR(INDEX('[1]Master data'!$B$2:$EF$1000,MATCH($B172,'[1]Master data'!$A$2:$A$1000,0),MATCH(N$1,'[1]Master data'!$B$1:$EF$1,0)),"")</f>
        <v>45550</v>
      </c>
      <c r="O172" s="7">
        <f>IFERROR(INDEX('[1]Master data'!$B$2:$EF$1000,MATCH($B172,'[1]Master data'!$A$2:$A$1000,0),MATCH(O$1,'[1]Master data'!$B$1:$EF$1,0)),"")</f>
        <v>4600550</v>
      </c>
      <c r="P172" s="7">
        <f>IFERROR(INDEX('[1]Master data'!$B$2:$EF$1000,MATCH($B172,'[1]Master data'!$A$2:$A$1000,0),MATCH(P$1,'[1]Master data'!$B$1:$EF$1,0)),"")</f>
        <v>-50550</v>
      </c>
      <c r="Q172" s="30">
        <f>IFERROR(INDEX('[1]Master data'!$B$2:$EF$1000,MATCH($B172,'[1]Master data'!$A$2:$A$1000,0),MATCH(Q$1,'[1]Master data'!$B$1:$EF$1,0)),"")</f>
        <v>-1.1097694840834248E-2</v>
      </c>
    </row>
    <row r="173" spans="1:17" x14ac:dyDescent="0.3">
      <c r="A173">
        <f t="shared" si="2"/>
        <v>171</v>
      </c>
      <c r="B173" t="str">
        <f>IF('[1]Master data'!A173="","",'[1]Master data'!A173)</f>
        <v>Ryan Fraser</v>
      </c>
      <c r="C173" t="str">
        <f>IFERROR(INDEX('[1]Master data'!$B$2:$EF$1000,MATCH($B173,'[1]Master data'!$A$2:$A$1000,0),MATCH(C$1,'[1]Master data'!$B$1:$EF$1,0)),"")</f>
        <v>Newcastle</v>
      </c>
      <c r="D173" t="str">
        <f>IFERROR(INDEX('[1]Master data'!$B$2:$EF$1000,MATCH($B173,'[1]Master data'!$A$2:$A$1000,0),MATCH(D$1,'[1]Master data'!$B$1:$EF$1,0)),"")</f>
        <v>Midfield</v>
      </c>
      <c r="E173" s="5">
        <f>IFERROR(INDEX('[1]Master data'!$B$2:$EF$1000,MATCH($B173,'[1]Master data'!$A$2:$A$1000,0),MATCH(E$1,'[1]Master data'!$B$1:$EF$1,0)),"")</f>
        <v>3926000</v>
      </c>
      <c r="F173" s="7">
        <f>IFERROR(INDEX('[1]Master data'!$B$2:$EF$1000,MATCH($B173,'[1]Master data'!$A$2:$A$1000,0),MATCH(F$1,'[1]Master data'!$B$1:$EF$1,0)),"")</f>
        <v>-5000</v>
      </c>
      <c r="G173" s="7">
        <f>IFERROR(INDEX('[1]Master data'!$B$2:$EF$1000,MATCH($B173,'[1]Master data'!$A$2:$A$1000,0),MATCH(G$1,'[1]Master data'!$B$1:$EF$1,0)),"")</f>
        <v>0</v>
      </c>
      <c r="H173" s="7">
        <f>IFERROR(INDEX('[1]Master data'!$B$2:$EF$1000,MATCH($B173,'[1]Master data'!$A$2:$A$1000,0),MATCH(H$1,'[1]Master data'!$B$1:$EF$1,0)),"")</f>
        <v>0</v>
      </c>
      <c r="I173" s="7">
        <f>IFERROR(INDEX('[1]Master data'!$B$2:$EF$1000,MATCH($B173,'[1]Master data'!$A$2:$A$1000,0),MATCH(I$1,'[1]Master data'!$B$1:$EF$1,0)),"")</f>
        <v>0</v>
      </c>
      <c r="J173" s="7">
        <f>IFERROR(INDEX('[1]Master data'!$B$2:$EF$1000,MATCH($B173,'[1]Master data'!$A$2:$A$1000,0),MATCH(J$1,'[1]Master data'!$B$1:$EF$1,0)),"")</f>
        <v>0</v>
      </c>
      <c r="K173" s="7">
        <f>IFERROR(INDEX('[1]Master data'!$B$2:$EF$1000,MATCH($B173,'[1]Master data'!$A$2:$A$1000,0),MATCH(K$1,'[1]Master data'!$B$1:$EF$1,0)),"")</f>
        <v>0</v>
      </c>
      <c r="L173" s="7">
        <f>IFERROR(INDEX('[1]Master data'!$B$2:$EF$1000,MATCH($B173,'[1]Master data'!$A$2:$A$1000,0),MATCH(L$1,'[1]Master data'!$B$1:$EF$1,0)),"")</f>
        <v>-5000</v>
      </c>
      <c r="M173" s="33">
        <f>IFERROR(INDEX('[1]Master data'!$B$2:$EF$1000,MATCH($B173,'[1]Master data'!$A$2:$A$1000,0),MATCH(M$1,'[1]Master data'!$B$1:$EF$1,0)),"")</f>
        <v>-1.1273560876209883E-2</v>
      </c>
      <c r="N173" s="7">
        <f>IFERROR(INDEX('[1]Master data'!$B$2:$EF$1000,MATCH($B173,'[1]Master data'!$A$2:$A$1000,0),MATCH(N$1,'[1]Master data'!$B$1:$EF$1,0)),"")</f>
        <v>39260</v>
      </c>
      <c r="O173" s="7">
        <f>IFERROR(INDEX('[1]Master data'!$B$2:$EF$1000,MATCH($B173,'[1]Master data'!$A$2:$A$1000,0),MATCH(O$1,'[1]Master data'!$B$1:$EF$1,0)),"")</f>
        <v>3965260</v>
      </c>
      <c r="P173" s="7">
        <f>IFERROR(INDEX('[1]Master data'!$B$2:$EF$1000,MATCH($B173,'[1]Master data'!$A$2:$A$1000,0),MATCH(P$1,'[1]Master data'!$B$1:$EF$1,0)),"")</f>
        <v>-44260</v>
      </c>
      <c r="Q173" s="30">
        <f>IFERROR(INDEX('[1]Master data'!$B$2:$EF$1000,MATCH($B173,'[1]Master data'!$A$2:$A$1000,0),MATCH(Q$1,'[1]Master data'!$B$1:$EF$1,0)),"")</f>
        <v>-1.1273560876209883E-2</v>
      </c>
    </row>
    <row r="174" spans="1:17" x14ac:dyDescent="0.3">
      <c r="A174">
        <f t="shared" si="2"/>
        <v>172</v>
      </c>
      <c r="B174" t="str">
        <f>IF('[1]Master data'!A174="","",'[1]Master data'!A174)</f>
        <v>Ademola Lookman</v>
      </c>
      <c r="C174" t="str">
        <f>IFERROR(INDEX('[1]Master data'!$B$2:$EF$1000,MATCH($B174,'[1]Master data'!$A$2:$A$1000,0),MATCH(C$1,'[1]Master data'!$B$1:$EF$1,0)),"")</f>
        <v>Fulham</v>
      </c>
      <c r="D174" t="str">
        <f>IFERROR(INDEX('[1]Master data'!$B$2:$EF$1000,MATCH($B174,'[1]Master data'!$A$2:$A$1000,0),MATCH(D$1,'[1]Master data'!$B$1:$EF$1,0)),"")</f>
        <v>Striker</v>
      </c>
      <c r="E174" s="5">
        <f>IFERROR(INDEX('[1]Master data'!$B$2:$EF$1000,MATCH($B174,'[1]Master data'!$A$2:$A$1000,0),MATCH(E$1,'[1]Master data'!$B$1:$EF$1,0)),"")</f>
        <v>3906000</v>
      </c>
      <c r="F174" s="7">
        <f>IFERROR(INDEX('[1]Master data'!$B$2:$EF$1000,MATCH($B174,'[1]Master data'!$A$2:$A$1000,0),MATCH(F$1,'[1]Master data'!$B$1:$EF$1,0)),"")</f>
        <v>95926.207818930081</v>
      </c>
      <c r="G174" s="7">
        <f>IFERROR(INDEX('[1]Master data'!$B$2:$EF$1000,MATCH($B174,'[1]Master data'!$A$2:$A$1000,0),MATCH(G$1,'[1]Master data'!$B$1:$EF$1,0)),"")</f>
        <v>344.61316872428324</v>
      </c>
      <c r="H174" s="7">
        <f>IFERROR(INDEX('[1]Master data'!$B$2:$EF$1000,MATCH($B174,'[1]Master data'!$A$2:$A$1000,0),MATCH(H$1,'[1]Master data'!$B$1:$EF$1,0)),"")</f>
        <v>-1530.5432098765414</v>
      </c>
      <c r="I174" s="7">
        <f>IFERROR(INDEX('[1]Master data'!$B$2:$EF$1000,MATCH($B174,'[1]Master data'!$A$2:$A$1000,0),MATCH(I$1,'[1]Master data'!$B$1:$EF$1,0)),"")</f>
        <v>5774.8508230452699</v>
      </c>
      <c r="J174" s="7">
        <f>IFERROR(INDEX('[1]Master data'!$B$2:$EF$1000,MATCH($B174,'[1]Master data'!$A$2:$A$1000,0),MATCH(J$1,'[1]Master data'!$B$1:$EF$1,0)),"")</f>
        <v>1357.2515432098771</v>
      </c>
      <c r="K174" s="7">
        <f>IFERROR(INDEX('[1]Master data'!$B$2:$EF$1000,MATCH($B174,'[1]Master data'!$A$2:$A$1000,0),MATCH(K$1,'[1]Master data'!$B$1:$EF$1,0)),"")</f>
        <v>1047.5602089099755</v>
      </c>
      <c r="L174" s="7">
        <f>IFERROR(INDEX('[1]Master data'!$B$2:$EF$1000,MATCH($B174,'[1]Master data'!$A$2:$A$1000,0),MATCH(L$1,'[1]Master data'!$B$1:$EF$1,0)),"")</f>
        <v>102919.94035294294</v>
      </c>
      <c r="M174" s="33">
        <f>IFERROR(INDEX('[1]Master data'!$B$2:$EF$1000,MATCH($B174,'[1]Master data'!$A$2:$A$1000,0),MATCH(M$1,'[1]Master data'!$B$1:$EF$1,0)),"")</f>
        <v>1.6349191078582421E-2</v>
      </c>
      <c r="N174" s="7">
        <f>IFERROR(INDEX('[1]Master data'!$B$2:$EF$1000,MATCH($B174,'[1]Master data'!$A$2:$A$1000,0),MATCH(N$1,'[1]Master data'!$B$1:$EF$1,0)),"")</f>
        <v>39060</v>
      </c>
      <c r="O174" s="7">
        <f>IFERROR(INDEX('[1]Master data'!$B$2:$EF$1000,MATCH($B174,'[1]Master data'!$A$2:$A$1000,0),MATCH(O$1,'[1]Master data'!$B$1:$EF$1,0)),"")</f>
        <v>3945060</v>
      </c>
      <c r="P174" s="7">
        <f>IFERROR(INDEX('[1]Master data'!$B$2:$EF$1000,MATCH($B174,'[1]Master data'!$A$2:$A$1000,0),MATCH(P$1,'[1]Master data'!$B$1:$EF$1,0)),"")</f>
        <v>63859.94035294294</v>
      </c>
      <c r="Q174" s="30">
        <f>IFERROR(INDEX('[1]Master data'!$B$2:$EF$1000,MATCH($B174,'[1]Master data'!$A$2:$A$1000,0),MATCH(Q$1,'[1]Master data'!$B$1:$EF$1,0)),"")</f>
        <v>1.6349191078582421E-2</v>
      </c>
    </row>
    <row r="175" spans="1:17" x14ac:dyDescent="0.3">
      <c r="A175">
        <f t="shared" si="2"/>
        <v>173</v>
      </c>
      <c r="B175" t="str">
        <f>IF('[1]Master data'!A175="","",'[1]Master data'!A175)</f>
        <v>Tosin Adarabioyo</v>
      </c>
      <c r="C175" t="str">
        <f>IFERROR(INDEX('[1]Master data'!$B$2:$EF$1000,MATCH($B175,'[1]Master data'!$A$2:$A$1000,0),MATCH(C$1,'[1]Master data'!$B$1:$EF$1,0)),"")</f>
        <v>Fulham</v>
      </c>
      <c r="D175" t="str">
        <f>IFERROR(INDEX('[1]Master data'!$B$2:$EF$1000,MATCH($B175,'[1]Master data'!$A$2:$A$1000,0),MATCH(D$1,'[1]Master data'!$B$1:$EF$1,0)),"")</f>
        <v>Defense</v>
      </c>
      <c r="E175" s="5">
        <f>IFERROR(INDEX('[1]Master data'!$B$2:$EF$1000,MATCH($B175,'[1]Master data'!$A$2:$A$1000,0),MATCH(E$1,'[1]Master data'!$B$1:$EF$1,0)),"")</f>
        <v>3308000</v>
      </c>
      <c r="F175" s="7">
        <f>IFERROR(INDEX('[1]Master data'!$B$2:$EF$1000,MATCH($B175,'[1]Master data'!$A$2:$A$1000,0),MATCH(F$1,'[1]Master data'!$B$1:$EF$1,0)),"")</f>
        <v>57821.420900502824</v>
      </c>
      <c r="G175" s="7">
        <f>IFERROR(INDEX('[1]Master data'!$B$2:$EF$1000,MATCH($B175,'[1]Master data'!$A$2:$A$1000,0),MATCH(G$1,'[1]Master data'!$B$1:$EF$1,0)),"")</f>
        <v>-7825.6633677495265</v>
      </c>
      <c r="H175" s="7">
        <f>IFERROR(INDEX('[1]Master data'!$B$2:$EF$1000,MATCH($B175,'[1]Master data'!$A$2:$A$1000,0),MATCH(H$1,'[1]Master data'!$B$1:$EF$1,0)),"")</f>
        <v>-4812.9782712893239</v>
      </c>
      <c r="I175" s="7">
        <f>IFERROR(INDEX('[1]Master data'!$B$2:$EF$1000,MATCH($B175,'[1]Master data'!$A$2:$A$1000,0),MATCH(I$1,'[1]Master data'!$B$1:$EF$1,0)),"")</f>
        <v>2320.7502263300948</v>
      </c>
      <c r="J175" s="7">
        <f>IFERROR(INDEX('[1]Master data'!$B$2:$EF$1000,MATCH($B175,'[1]Master data'!$A$2:$A$1000,0),MATCH(J$1,'[1]Master data'!$B$1:$EF$1,0)),"")</f>
        <v>192.59436265301656</v>
      </c>
      <c r="K175" s="7">
        <f>IFERROR(INDEX('[1]Master data'!$B$2:$EF$1000,MATCH($B175,'[1]Master data'!$A$2:$A$1000,0),MATCH(K$1,'[1]Master data'!$B$1:$EF$1,0)),"")</f>
        <v>594.25969582265816</v>
      </c>
      <c r="L175" s="7">
        <f>IFERROR(INDEX('[1]Master data'!$B$2:$EF$1000,MATCH($B175,'[1]Master data'!$A$2:$A$1000,0),MATCH(L$1,'[1]Master data'!$B$1:$EF$1,0)),"")</f>
        <v>48290.383546269739</v>
      </c>
      <c r="M175" s="33">
        <f>IFERROR(INDEX('[1]Master data'!$B$2:$EF$1000,MATCH($B175,'[1]Master data'!$A$2:$A$1000,0),MATCH(M$1,'[1]Master data'!$B$1:$EF$1,0)),"")</f>
        <v>4.5980603223306346E-3</v>
      </c>
      <c r="N175" s="7">
        <f>IFERROR(INDEX('[1]Master data'!$B$2:$EF$1000,MATCH($B175,'[1]Master data'!$A$2:$A$1000,0),MATCH(N$1,'[1]Master data'!$B$1:$EF$1,0)),"")</f>
        <v>33080</v>
      </c>
      <c r="O175" s="7">
        <f>IFERROR(INDEX('[1]Master data'!$B$2:$EF$1000,MATCH($B175,'[1]Master data'!$A$2:$A$1000,0),MATCH(O$1,'[1]Master data'!$B$1:$EF$1,0)),"")</f>
        <v>3341080</v>
      </c>
      <c r="P175" s="7">
        <f>IFERROR(INDEX('[1]Master data'!$B$2:$EF$1000,MATCH($B175,'[1]Master data'!$A$2:$A$1000,0),MATCH(P$1,'[1]Master data'!$B$1:$EF$1,0)),"")</f>
        <v>15210.383546269739</v>
      </c>
      <c r="Q175" s="30">
        <f>IFERROR(INDEX('[1]Master data'!$B$2:$EF$1000,MATCH($B175,'[1]Master data'!$A$2:$A$1000,0),MATCH(Q$1,'[1]Master data'!$B$1:$EF$1,0)),"")</f>
        <v>4.5980603223306346E-3</v>
      </c>
    </row>
    <row r="176" spans="1:17" x14ac:dyDescent="0.3">
      <c r="A176">
        <f t="shared" si="2"/>
        <v>174</v>
      </c>
      <c r="B176" t="str">
        <f>IF('[1]Master data'!A176="","",'[1]Master data'!A176)</f>
        <v>Kasper Schmeichel</v>
      </c>
      <c r="C176" t="str">
        <f>IFERROR(INDEX('[1]Master data'!$B$2:$EF$1000,MATCH($B176,'[1]Master data'!$A$2:$A$1000,0),MATCH(C$1,'[1]Master data'!$B$1:$EF$1,0)),"")</f>
        <v>Leicester City</v>
      </c>
      <c r="D176" t="str">
        <f>IFERROR(INDEX('[1]Master data'!$B$2:$EF$1000,MATCH($B176,'[1]Master data'!$A$2:$A$1000,0),MATCH(D$1,'[1]Master data'!$B$1:$EF$1,0)),"")</f>
        <v>Goalkeeper</v>
      </c>
      <c r="E176" s="5">
        <f>IFERROR(INDEX('[1]Master data'!$B$2:$EF$1000,MATCH($B176,'[1]Master data'!$A$2:$A$1000,0),MATCH(E$1,'[1]Master data'!$B$1:$EF$1,0)),"")</f>
        <v>6158000</v>
      </c>
      <c r="F176" s="7">
        <f>IFERROR(INDEX('[1]Master data'!$B$2:$EF$1000,MATCH($B176,'[1]Master data'!$A$2:$A$1000,0),MATCH(F$1,'[1]Master data'!$B$1:$EF$1,0)),"")</f>
        <v>122128.92904189238</v>
      </c>
      <c r="G176" s="7">
        <f>IFERROR(INDEX('[1]Master data'!$B$2:$EF$1000,MATCH($B176,'[1]Master data'!$A$2:$A$1000,0),MATCH(G$1,'[1]Master data'!$B$1:$EF$1,0)),"")</f>
        <v>20928.802446648464</v>
      </c>
      <c r="H176" s="7">
        <f>IFERROR(INDEX('[1]Master data'!$B$2:$EF$1000,MATCH($B176,'[1]Master data'!$A$2:$A$1000,0),MATCH(H$1,'[1]Master data'!$B$1:$EF$1,0)),"")</f>
        <v>17699.226615512813</v>
      </c>
      <c r="I176" s="7">
        <f>IFERROR(INDEX('[1]Master data'!$B$2:$EF$1000,MATCH($B176,'[1]Master data'!$A$2:$A$1000,0),MATCH(I$1,'[1]Master data'!$B$1:$EF$1,0)),"")</f>
        <v>-50</v>
      </c>
      <c r="J176" s="7">
        <f>IFERROR(INDEX('[1]Master data'!$B$2:$EF$1000,MATCH($B176,'[1]Master data'!$A$2:$A$1000,0),MATCH(J$1,'[1]Master data'!$B$1:$EF$1,0)),"")</f>
        <v>1542.7835244544372</v>
      </c>
      <c r="K176" s="7">
        <f>IFERROR(INDEX('[1]Master data'!$B$2:$EF$1000,MATCH($B176,'[1]Master data'!$A$2:$A$1000,0),MATCH(K$1,'[1]Master data'!$B$1:$EF$1,0)),"")</f>
        <v>1477.9769559164345</v>
      </c>
      <c r="L176" s="7">
        <f>IFERROR(INDEX('[1]Master data'!$B$2:$EF$1000,MATCH($B176,'[1]Master data'!$A$2:$A$1000,0),MATCH(L$1,'[1]Master data'!$B$1:$EF$1,0)),"")</f>
        <v>163727.7185844245</v>
      </c>
      <c r="M176" s="33">
        <f>IFERROR(INDEX('[1]Master data'!$B$2:$EF$1000,MATCH($B176,'[1]Master data'!$A$2:$A$1000,0),MATCH(M$1,'[1]Master data'!$B$1:$EF$1,0)),"")</f>
        <v>1.6587807499906543E-2</v>
      </c>
      <c r="N176" s="7">
        <f>IFERROR(INDEX('[1]Master data'!$B$2:$EF$1000,MATCH($B176,'[1]Master data'!$A$2:$A$1000,0),MATCH(N$1,'[1]Master data'!$B$1:$EF$1,0)),"")</f>
        <v>61580</v>
      </c>
      <c r="O176" s="7">
        <f>IFERROR(INDEX('[1]Master data'!$B$2:$EF$1000,MATCH($B176,'[1]Master data'!$A$2:$A$1000,0),MATCH(O$1,'[1]Master data'!$B$1:$EF$1,0)),"")</f>
        <v>6219580</v>
      </c>
      <c r="P176" s="7">
        <f>IFERROR(INDEX('[1]Master data'!$B$2:$EF$1000,MATCH($B176,'[1]Master data'!$A$2:$A$1000,0),MATCH(P$1,'[1]Master data'!$B$1:$EF$1,0)),"")</f>
        <v>102147.7185844245</v>
      </c>
      <c r="Q176" s="30">
        <f>IFERROR(INDEX('[1]Master data'!$B$2:$EF$1000,MATCH($B176,'[1]Master data'!$A$2:$A$1000,0),MATCH(Q$1,'[1]Master data'!$B$1:$EF$1,0)),"")</f>
        <v>1.6587807499906543E-2</v>
      </c>
    </row>
    <row r="177" spans="1:17" x14ac:dyDescent="0.3">
      <c r="A177">
        <f t="shared" si="2"/>
        <v>175</v>
      </c>
      <c r="B177" t="str">
        <f>IF('[1]Master data'!A177="","",'[1]Master data'!A177)</f>
        <v>Rodrigo Moreno</v>
      </c>
      <c r="C177" t="str">
        <f>IFERROR(INDEX('[1]Master data'!$B$2:$EF$1000,MATCH($B177,'[1]Master data'!$A$2:$A$1000,0),MATCH(C$1,'[1]Master data'!$B$1:$EF$1,0)),"")</f>
        <v>Leeds United</v>
      </c>
      <c r="D177" t="str">
        <f>IFERROR(INDEX('[1]Master data'!$B$2:$EF$1000,MATCH($B177,'[1]Master data'!$A$2:$A$1000,0),MATCH(D$1,'[1]Master data'!$B$1:$EF$1,0)),"")</f>
        <v>Striker</v>
      </c>
      <c r="E177" s="5">
        <f>IFERROR(INDEX('[1]Master data'!$B$2:$EF$1000,MATCH($B177,'[1]Master data'!$A$2:$A$1000,0),MATCH(E$1,'[1]Master data'!$B$1:$EF$1,0)),"")</f>
        <v>4077000</v>
      </c>
      <c r="F177" s="7">
        <f>IFERROR(INDEX('[1]Master data'!$B$2:$EF$1000,MATCH($B177,'[1]Master data'!$A$2:$A$1000,0),MATCH(F$1,'[1]Master data'!$B$1:$EF$1,0)),"")</f>
        <v>-5000</v>
      </c>
      <c r="G177" s="7">
        <f>IFERROR(INDEX('[1]Master data'!$B$2:$EF$1000,MATCH($B177,'[1]Master data'!$A$2:$A$1000,0),MATCH(G$1,'[1]Master data'!$B$1:$EF$1,0)),"")</f>
        <v>0</v>
      </c>
      <c r="H177" s="7">
        <f>IFERROR(INDEX('[1]Master data'!$B$2:$EF$1000,MATCH($B177,'[1]Master data'!$A$2:$A$1000,0),MATCH(H$1,'[1]Master data'!$B$1:$EF$1,0)),"")</f>
        <v>0</v>
      </c>
      <c r="I177" s="7">
        <f>IFERROR(INDEX('[1]Master data'!$B$2:$EF$1000,MATCH($B177,'[1]Master data'!$A$2:$A$1000,0),MATCH(I$1,'[1]Master data'!$B$1:$EF$1,0)),"")</f>
        <v>0</v>
      </c>
      <c r="J177" s="7">
        <f>IFERROR(INDEX('[1]Master data'!$B$2:$EF$1000,MATCH($B177,'[1]Master data'!$A$2:$A$1000,0),MATCH(J$1,'[1]Master data'!$B$1:$EF$1,0)),"")</f>
        <v>0</v>
      </c>
      <c r="K177" s="7">
        <f>IFERROR(INDEX('[1]Master data'!$B$2:$EF$1000,MATCH($B177,'[1]Master data'!$A$2:$A$1000,0),MATCH(K$1,'[1]Master data'!$B$1:$EF$1,0)),"")</f>
        <v>0</v>
      </c>
      <c r="L177" s="7">
        <f>IFERROR(INDEX('[1]Master data'!$B$2:$EF$1000,MATCH($B177,'[1]Master data'!$A$2:$A$1000,0),MATCH(L$1,'[1]Master data'!$B$1:$EF$1,0)),"")</f>
        <v>-5000</v>
      </c>
      <c r="M177" s="33">
        <f>IFERROR(INDEX('[1]Master data'!$B$2:$EF$1000,MATCH($B177,'[1]Master data'!$A$2:$A$1000,0),MATCH(M$1,'[1]Master data'!$B$1:$EF$1,0)),"")</f>
        <v>-1.1226391954868777E-2</v>
      </c>
      <c r="N177" s="7">
        <f>IFERROR(INDEX('[1]Master data'!$B$2:$EF$1000,MATCH($B177,'[1]Master data'!$A$2:$A$1000,0),MATCH(N$1,'[1]Master data'!$B$1:$EF$1,0)),"")</f>
        <v>40770</v>
      </c>
      <c r="O177" s="7">
        <f>IFERROR(INDEX('[1]Master data'!$B$2:$EF$1000,MATCH($B177,'[1]Master data'!$A$2:$A$1000,0),MATCH(O$1,'[1]Master data'!$B$1:$EF$1,0)),"")</f>
        <v>4117770</v>
      </c>
      <c r="P177" s="7">
        <f>IFERROR(INDEX('[1]Master data'!$B$2:$EF$1000,MATCH($B177,'[1]Master data'!$A$2:$A$1000,0),MATCH(P$1,'[1]Master data'!$B$1:$EF$1,0)),"")</f>
        <v>-45770</v>
      </c>
      <c r="Q177" s="30">
        <f>IFERROR(INDEX('[1]Master data'!$B$2:$EF$1000,MATCH($B177,'[1]Master data'!$A$2:$A$1000,0),MATCH(Q$1,'[1]Master data'!$B$1:$EF$1,0)),"")</f>
        <v>-1.1226391954868777E-2</v>
      </c>
    </row>
    <row r="178" spans="1:17" x14ac:dyDescent="0.3">
      <c r="A178">
        <f t="shared" si="2"/>
        <v>176</v>
      </c>
      <c r="B178" t="str">
        <f>IF('[1]Master data'!A178="","",'[1]Master data'!A178)</f>
        <v>Axel Tuanzebe</v>
      </c>
      <c r="C178" t="str">
        <f>IFERROR(INDEX('[1]Master data'!$B$2:$EF$1000,MATCH($B178,'[1]Master data'!$A$2:$A$1000,0),MATCH(C$1,'[1]Master data'!$B$1:$EF$1,0)),"")</f>
        <v>Manchester United</v>
      </c>
      <c r="D178" t="str">
        <f>IFERROR(INDEX('[1]Master data'!$B$2:$EF$1000,MATCH($B178,'[1]Master data'!$A$2:$A$1000,0),MATCH(D$1,'[1]Master data'!$B$1:$EF$1,0)),"")</f>
        <v>Defense</v>
      </c>
      <c r="E178" s="5">
        <f>IFERROR(INDEX('[1]Master data'!$B$2:$EF$1000,MATCH($B178,'[1]Master data'!$A$2:$A$1000,0),MATCH(E$1,'[1]Master data'!$B$1:$EF$1,0)),"")</f>
        <v>2952000</v>
      </c>
      <c r="F178" s="7">
        <f>IFERROR(INDEX('[1]Master data'!$B$2:$EF$1000,MATCH($B178,'[1]Master data'!$A$2:$A$1000,0),MATCH(F$1,'[1]Master data'!$B$1:$EF$1,0)),"")</f>
        <v>-5000</v>
      </c>
      <c r="G178" s="7">
        <f>IFERROR(INDEX('[1]Master data'!$B$2:$EF$1000,MATCH($B178,'[1]Master data'!$A$2:$A$1000,0),MATCH(G$1,'[1]Master data'!$B$1:$EF$1,0)),"")</f>
        <v>0</v>
      </c>
      <c r="H178" s="7">
        <f>IFERROR(INDEX('[1]Master data'!$B$2:$EF$1000,MATCH($B178,'[1]Master data'!$A$2:$A$1000,0),MATCH(H$1,'[1]Master data'!$B$1:$EF$1,0)),"")</f>
        <v>0</v>
      </c>
      <c r="I178" s="7">
        <f>IFERROR(INDEX('[1]Master data'!$B$2:$EF$1000,MATCH($B178,'[1]Master data'!$A$2:$A$1000,0),MATCH(I$1,'[1]Master data'!$B$1:$EF$1,0)),"")</f>
        <v>0</v>
      </c>
      <c r="J178" s="7">
        <f>IFERROR(INDEX('[1]Master data'!$B$2:$EF$1000,MATCH($B178,'[1]Master data'!$A$2:$A$1000,0),MATCH(J$1,'[1]Master data'!$B$1:$EF$1,0)),"")</f>
        <v>0</v>
      </c>
      <c r="K178" s="7">
        <f>IFERROR(INDEX('[1]Master data'!$B$2:$EF$1000,MATCH($B178,'[1]Master data'!$A$2:$A$1000,0),MATCH(K$1,'[1]Master data'!$B$1:$EF$1,0)),"")</f>
        <v>0</v>
      </c>
      <c r="L178" s="7">
        <f>IFERROR(INDEX('[1]Master data'!$B$2:$EF$1000,MATCH($B178,'[1]Master data'!$A$2:$A$1000,0),MATCH(L$1,'[1]Master data'!$B$1:$EF$1,0)),"")</f>
        <v>-5000</v>
      </c>
      <c r="M178" s="33">
        <f>IFERROR(INDEX('[1]Master data'!$B$2:$EF$1000,MATCH($B178,'[1]Master data'!$A$2:$A$1000,0),MATCH(M$1,'[1]Master data'!$B$1:$EF$1,0)),"")</f>
        <v>-1.1693766937669377E-2</v>
      </c>
      <c r="N178" s="7">
        <f>IFERROR(INDEX('[1]Master data'!$B$2:$EF$1000,MATCH($B178,'[1]Master data'!$A$2:$A$1000,0),MATCH(N$1,'[1]Master data'!$B$1:$EF$1,0)),"")</f>
        <v>29520</v>
      </c>
      <c r="O178" s="7">
        <f>IFERROR(INDEX('[1]Master data'!$B$2:$EF$1000,MATCH($B178,'[1]Master data'!$A$2:$A$1000,0),MATCH(O$1,'[1]Master data'!$B$1:$EF$1,0)),"")</f>
        <v>2981520</v>
      </c>
      <c r="P178" s="7">
        <f>IFERROR(INDEX('[1]Master data'!$B$2:$EF$1000,MATCH($B178,'[1]Master data'!$A$2:$A$1000,0),MATCH(P$1,'[1]Master data'!$B$1:$EF$1,0)),"")</f>
        <v>-34520</v>
      </c>
      <c r="Q178" s="30">
        <f>IFERROR(INDEX('[1]Master data'!$B$2:$EF$1000,MATCH($B178,'[1]Master data'!$A$2:$A$1000,0),MATCH(Q$1,'[1]Master data'!$B$1:$EF$1,0)),"")</f>
        <v>-1.1693766937669377E-2</v>
      </c>
    </row>
    <row r="179" spans="1:17" x14ac:dyDescent="0.3">
      <c r="A179">
        <f t="shared" si="2"/>
        <v>177</v>
      </c>
      <c r="B179" t="str">
        <f>IF('[1]Master data'!A179="","",'[1]Master data'!A179)</f>
        <v>Teddy Jenks</v>
      </c>
      <c r="C179" t="str">
        <f>IFERROR(INDEX('[1]Master data'!$B$2:$EF$1000,MATCH($B179,'[1]Master data'!$A$2:$A$1000,0),MATCH(C$1,'[1]Master data'!$B$1:$EF$1,0)),"")</f>
        <v>Brighton and Hove</v>
      </c>
      <c r="D179" t="str">
        <f>IFERROR(INDEX('[1]Master data'!$B$2:$EF$1000,MATCH($B179,'[1]Master data'!$A$2:$A$1000,0),MATCH(D$1,'[1]Master data'!$B$1:$EF$1,0)),"")</f>
        <v>Midfield</v>
      </c>
      <c r="E179" s="5">
        <f>IFERROR(INDEX('[1]Master data'!$B$2:$EF$1000,MATCH($B179,'[1]Master data'!$A$2:$A$1000,0),MATCH(E$1,'[1]Master data'!$B$1:$EF$1,0)),"")</f>
        <v>1960000</v>
      </c>
      <c r="F179" s="7">
        <f>IFERROR(INDEX('[1]Master data'!$B$2:$EF$1000,MATCH($B179,'[1]Master data'!$A$2:$A$1000,0),MATCH(F$1,'[1]Master data'!$B$1:$EF$1,0)),"")</f>
        <v>-5000</v>
      </c>
      <c r="G179" s="7">
        <f>IFERROR(INDEX('[1]Master data'!$B$2:$EF$1000,MATCH($B179,'[1]Master data'!$A$2:$A$1000,0),MATCH(G$1,'[1]Master data'!$B$1:$EF$1,0)),"")</f>
        <v>0</v>
      </c>
      <c r="H179" s="7">
        <f>IFERROR(INDEX('[1]Master data'!$B$2:$EF$1000,MATCH($B179,'[1]Master data'!$A$2:$A$1000,0),MATCH(H$1,'[1]Master data'!$B$1:$EF$1,0)),"")</f>
        <v>0</v>
      </c>
      <c r="I179" s="7">
        <f>IFERROR(INDEX('[1]Master data'!$B$2:$EF$1000,MATCH($B179,'[1]Master data'!$A$2:$A$1000,0),MATCH(I$1,'[1]Master data'!$B$1:$EF$1,0)),"")</f>
        <v>0</v>
      </c>
      <c r="J179" s="7">
        <f>IFERROR(INDEX('[1]Master data'!$B$2:$EF$1000,MATCH($B179,'[1]Master data'!$A$2:$A$1000,0),MATCH(J$1,'[1]Master data'!$B$1:$EF$1,0)),"")</f>
        <v>0</v>
      </c>
      <c r="K179" s="7">
        <f>IFERROR(INDEX('[1]Master data'!$B$2:$EF$1000,MATCH($B179,'[1]Master data'!$A$2:$A$1000,0),MATCH(K$1,'[1]Master data'!$B$1:$EF$1,0)),"")</f>
        <v>0</v>
      </c>
      <c r="L179" s="7">
        <f>IFERROR(INDEX('[1]Master data'!$B$2:$EF$1000,MATCH($B179,'[1]Master data'!$A$2:$A$1000,0),MATCH(L$1,'[1]Master data'!$B$1:$EF$1,0)),"")</f>
        <v>-5000</v>
      </c>
      <c r="M179" s="33">
        <f>IFERROR(INDEX('[1]Master data'!$B$2:$EF$1000,MATCH($B179,'[1]Master data'!$A$2:$A$1000,0),MATCH(M$1,'[1]Master data'!$B$1:$EF$1,0)),"")</f>
        <v>-1.2551020408163265E-2</v>
      </c>
      <c r="N179" s="7">
        <f>IFERROR(INDEX('[1]Master data'!$B$2:$EF$1000,MATCH($B179,'[1]Master data'!$A$2:$A$1000,0),MATCH(N$1,'[1]Master data'!$B$1:$EF$1,0)),"")</f>
        <v>19600</v>
      </c>
      <c r="O179" s="7">
        <f>IFERROR(INDEX('[1]Master data'!$B$2:$EF$1000,MATCH($B179,'[1]Master data'!$A$2:$A$1000,0),MATCH(O$1,'[1]Master data'!$B$1:$EF$1,0)),"")</f>
        <v>1979600</v>
      </c>
      <c r="P179" s="7">
        <f>IFERROR(INDEX('[1]Master data'!$B$2:$EF$1000,MATCH($B179,'[1]Master data'!$A$2:$A$1000,0),MATCH(P$1,'[1]Master data'!$B$1:$EF$1,0)),"")</f>
        <v>-24600</v>
      </c>
      <c r="Q179" s="30">
        <f>IFERROR(INDEX('[1]Master data'!$B$2:$EF$1000,MATCH($B179,'[1]Master data'!$A$2:$A$1000,0),MATCH(Q$1,'[1]Master data'!$B$1:$EF$1,0)),"")</f>
        <v>-1.2551020408163265E-2</v>
      </c>
    </row>
    <row r="180" spans="1:17" x14ac:dyDescent="0.3">
      <c r="A180">
        <f t="shared" si="2"/>
        <v>178</v>
      </c>
      <c r="B180" t="str">
        <f>IF('[1]Master data'!A180="","",'[1]Master data'!A180)</f>
        <v>Scott McTominay</v>
      </c>
      <c r="C180" t="str">
        <f>IFERROR(INDEX('[1]Master data'!$B$2:$EF$1000,MATCH($B180,'[1]Master data'!$A$2:$A$1000,0),MATCH(C$1,'[1]Master data'!$B$1:$EF$1,0)),"")</f>
        <v>Manchester United</v>
      </c>
      <c r="D180" t="str">
        <f>IFERROR(INDEX('[1]Master data'!$B$2:$EF$1000,MATCH($B180,'[1]Master data'!$A$2:$A$1000,0),MATCH(D$1,'[1]Master data'!$B$1:$EF$1,0)),"")</f>
        <v>Midfield</v>
      </c>
      <c r="E180" s="5">
        <f>IFERROR(INDEX('[1]Master data'!$B$2:$EF$1000,MATCH($B180,'[1]Master data'!$A$2:$A$1000,0),MATCH(E$1,'[1]Master data'!$B$1:$EF$1,0)),"")</f>
        <v>4012000</v>
      </c>
      <c r="F180" s="7">
        <f>IFERROR(INDEX('[1]Master data'!$B$2:$EF$1000,MATCH($B180,'[1]Master data'!$A$2:$A$1000,0),MATCH(F$1,'[1]Master data'!$B$1:$EF$1,0)),"")</f>
        <v>-5000</v>
      </c>
      <c r="G180" s="7">
        <f>IFERROR(INDEX('[1]Master data'!$B$2:$EF$1000,MATCH($B180,'[1]Master data'!$A$2:$A$1000,0),MATCH(G$1,'[1]Master data'!$B$1:$EF$1,0)),"")</f>
        <v>0</v>
      </c>
      <c r="H180" s="7">
        <f>IFERROR(INDEX('[1]Master data'!$B$2:$EF$1000,MATCH($B180,'[1]Master data'!$A$2:$A$1000,0),MATCH(H$1,'[1]Master data'!$B$1:$EF$1,0)),"")</f>
        <v>0</v>
      </c>
      <c r="I180" s="7">
        <f>IFERROR(INDEX('[1]Master data'!$B$2:$EF$1000,MATCH($B180,'[1]Master data'!$A$2:$A$1000,0),MATCH(I$1,'[1]Master data'!$B$1:$EF$1,0)),"")</f>
        <v>0</v>
      </c>
      <c r="J180" s="7">
        <f>IFERROR(INDEX('[1]Master data'!$B$2:$EF$1000,MATCH($B180,'[1]Master data'!$A$2:$A$1000,0),MATCH(J$1,'[1]Master data'!$B$1:$EF$1,0)),"")</f>
        <v>0</v>
      </c>
      <c r="K180" s="7">
        <f>IFERROR(INDEX('[1]Master data'!$B$2:$EF$1000,MATCH($B180,'[1]Master data'!$A$2:$A$1000,0),MATCH(K$1,'[1]Master data'!$B$1:$EF$1,0)),"")</f>
        <v>0</v>
      </c>
      <c r="L180" s="7">
        <f>IFERROR(INDEX('[1]Master data'!$B$2:$EF$1000,MATCH($B180,'[1]Master data'!$A$2:$A$1000,0),MATCH(L$1,'[1]Master data'!$B$1:$EF$1,0)),"")</f>
        <v>-5000</v>
      </c>
      <c r="M180" s="33">
        <f>IFERROR(INDEX('[1]Master data'!$B$2:$EF$1000,MATCH($B180,'[1]Master data'!$A$2:$A$1000,0),MATCH(M$1,'[1]Master data'!$B$1:$EF$1,0)),"")</f>
        <v>-1.1246261216350948E-2</v>
      </c>
      <c r="N180" s="7">
        <f>IFERROR(INDEX('[1]Master data'!$B$2:$EF$1000,MATCH($B180,'[1]Master data'!$A$2:$A$1000,0),MATCH(N$1,'[1]Master data'!$B$1:$EF$1,0)),"")</f>
        <v>40120</v>
      </c>
      <c r="O180" s="7">
        <f>IFERROR(INDEX('[1]Master data'!$B$2:$EF$1000,MATCH($B180,'[1]Master data'!$A$2:$A$1000,0),MATCH(O$1,'[1]Master data'!$B$1:$EF$1,0)),"")</f>
        <v>4052120</v>
      </c>
      <c r="P180" s="7">
        <f>IFERROR(INDEX('[1]Master data'!$B$2:$EF$1000,MATCH($B180,'[1]Master data'!$A$2:$A$1000,0),MATCH(P$1,'[1]Master data'!$B$1:$EF$1,0)),"")</f>
        <v>-45120</v>
      </c>
      <c r="Q180" s="30">
        <f>IFERROR(INDEX('[1]Master data'!$B$2:$EF$1000,MATCH($B180,'[1]Master data'!$A$2:$A$1000,0),MATCH(Q$1,'[1]Master data'!$B$1:$EF$1,0)),"")</f>
        <v>-1.1246261216350948E-2</v>
      </c>
    </row>
    <row r="181" spans="1:17" x14ac:dyDescent="0.3">
      <c r="A181">
        <f t="shared" si="2"/>
        <v>179</v>
      </c>
      <c r="B181" t="str">
        <f>IF('[1]Master data'!A181="","",'[1]Master data'!A181)</f>
        <v>Max Kilman</v>
      </c>
      <c r="C181" t="str">
        <f>IFERROR(INDEX('[1]Master data'!$B$2:$EF$1000,MATCH($B181,'[1]Master data'!$A$2:$A$1000,0),MATCH(C$1,'[1]Master data'!$B$1:$EF$1,0)),"")</f>
        <v>Wolverhampton</v>
      </c>
      <c r="D181" t="str">
        <f>IFERROR(INDEX('[1]Master data'!$B$2:$EF$1000,MATCH($B181,'[1]Master data'!$A$2:$A$1000,0),MATCH(D$1,'[1]Master data'!$B$1:$EF$1,0)),"")</f>
        <v>Defense</v>
      </c>
      <c r="E181" s="5">
        <f>IFERROR(INDEX('[1]Master data'!$B$2:$EF$1000,MATCH($B181,'[1]Master data'!$A$2:$A$1000,0),MATCH(E$1,'[1]Master data'!$B$1:$EF$1,0)),"")</f>
        <v>3139000</v>
      </c>
      <c r="F181" s="7">
        <f>IFERROR(INDEX('[1]Master data'!$B$2:$EF$1000,MATCH($B181,'[1]Master data'!$A$2:$A$1000,0),MATCH(F$1,'[1]Master data'!$B$1:$EF$1,0)),"")</f>
        <v>-5000</v>
      </c>
      <c r="G181" s="7">
        <f>IFERROR(INDEX('[1]Master data'!$B$2:$EF$1000,MATCH($B181,'[1]Master data'!$A$2:$A$1000,0),MATCH(G$1,'[1]Master data'!$B$1:$EF$1,0)),"")</f>
        <v>0</v>
      </c>
      <c r="H181" s="7">
        <f>IFERROR(INDEX('[1]Master data'!$B$2:$EF$1000,MATCH($B181,'[1]Master data'!$A$2:$A$1000,0),MATCH(H$1,'[1]Master data'!$B$1:$EF$1,0)),"")</f>
        <v>0</v>
      </c>
      <c r="I181" s="7">
        <f>IFERROR(INDEX('[1]Master data'!$B$2:$EF$1000,MATCH($B181,'[1]Master data'!$A$2:$A$1000,0),MATCH(I$1,'[1]Master data'!$B$1:$EF$1,0)),"")</f>
        <v>0</v>
      </c>
      <c r="J181" s="7">
        <f>IFERROR(INDEX('[1]Master data'!$B$2:$EF$1000,MATCH($B181,'[1]Master data'!$A$2:$A$1000,0),MATCH(J$1,'[1]Master data'!$B$1:$EF$1,0)),"")</f>
        <v>0</v>
      </c>
      <c r="K181" s="7">
        <f>IFERROR(INDEX('[1]Master data'!$B$2:$EF$1000,MATCH($B181,'[1]Master data'!$A$2:$A$1000,0),MATCH(K$1,'[1]Master data'!$B$1:$EF$1,0)),"")</f>
        <v>0</v>
      </c>
      <c r="L181" s="7">
        <f>IFERROR(INDEX('[1]Master data'!$B$2:$EF$1000,MATCH($B181,'[1]Master data'!$A$2:$A$1000,0),MATCH(L$1,'[1]Master data'!$B$1:$EF$1,0)),"")</f>
        <v>-5000</v>
      </c>
      <c r="M181" s="33">
        <f>IFERROR(INDEX('[1]Master data'!$B$2:$EF$1000,MATCH($B181,'[1]Master data'!$A$2:$A$1000,0),MATCH(M$1,'[1]Master data'!$B$1:$EF$1,0)),"")</f>
        <v>-1.1592863969417012E-2</v>
      </c>
      <c r="N181" s="7">
        <f>IFERROR(INDEX('[1]Master data'!$B$2:$EF$1000,MATCH($B181,'[1]Master data'!$A$2:$A$1000,0),MATCH(N$1,'[1]Master data'!$B$1:$EF$1,0)),"")</f>
        <v>31390</v>
      </c>
      <c r="O181" s="7">
        <f>IFERROR(INDEX('[1]Master data'!$B$2:$EF$1000,MATCH($B181,'[1]Master data'!$A$2:$A$1000,0),MATCH(O$1,'[1]Master data'!$B$1:$EF$1,0)),"")</f>
        <v>3170390</v>
      </c>
      <c r="P181" s="7">
        <f>IFERROR(INDEX('[1]Master data'!$B$2:$EF$1000,MATCH($B181,'[1]Master data'!$A$2:$A$1000,0),MATCH(P$1,'[1]Master data'!$B$1:$EF$1,0)),"")</f>
        <v>-36390</v>
      </c>
      <c r="Q181" s="30">
        <f>IFERROR(INDEX('[1]Master data'!$B$2:$EF$1000,MATCH($B181,'[1]Master data'!$A$2:$A$1000,0),MATCH(Q$1,'[1]Master data'!$B$1:$EF$1,0)),"")</f>
        <v>-1.1592863969417012E-2</v>
      </c>
    </row>
    <row r="182" spans="1:17" x14ac:dyDescent="0.3">
      <c r="A182">
        <f t="shared" si="2"/>
        <v>180</v>
      </c>
      <c r="B182" t="str">
        <f>IF('[1]Master data'!A182="","",'[1]Master data'!A182)</f>
        <v>Harvey Barnes</v>
      </c>
      <c r="C182" t="str">
        <f>IFERROR(INDEX('[1]Master data'!$B$2:$EF$1000,MATCH($B182,'[1]Master data'!$A$2:$A$1000,0),MATCH(C$1,'[1]Master data'!$B$1:$EF$1,0)),"")</f>
        <v>Leicester City</v>
      </c>
      <c r="D182" t="str">
        <f>IFERROR(INDEX('[1]Master data'!$B$2:$EF$1000,MATCH($B182,'[1]Master data'!$A$2:$A$1000,0),MATCH(D$1,'[1]Master data'!$B$1:$EF$1,0)),"")</f>
        <v>Midfield</v>
      </c>
      <c r="E182" s="5">
        <f>IFERROR(INDEX('[1]Master data'!$B$2:$EF$1000,MATCH($B182,'[1]Master data'!$A$2:$A$1000,0),MATCH(E$1,'[1]Master data'!$B$1:$EF$1,0)),"")</f>
        <v>7008000</v>
      </c>
      <c r="F182" s="7">
        <f>IFERROR(INDEX('[1]Master data'!$B$2:$EF$1000,MATCH($B182,'[1]Master data'!$A$2:$A$1000,0),MATCH(F$1,'[1]Master data'!$B$1:$EF$1,0)),"")</f>
        <v>166762.80398671102</v>
      </c>
      <c r="G182" s="7">
        <f>IFERROR(INDEX('[1]Master data'!$B$2:$EF$1000,MATCH($B182,'[1]Master data'!$A$2:$A$1000,0),MATCH(G$1,'[1]Master data'!$B$1:$EF$1,0)),"")</f>
        <v>27818.763289036557</v>
      </c>
      <c r="H182" s="7">
        <f>IFERROR(INDEX('[1]Master data'!$B$2:$EF$1000,MATCH($B182,'[1]Master data'!$A$2:$A$1000,0),MATCH(H$1,'[1]Master data'!$B$1:$EF$1,0)),"")</f>
        <v>25131.65780730898</v>
      </c>
      <c r="I182" s="7">
        <f>IFERROR(INDEX('[1]Master data'!$B$2:$EF$1000,MATCH($B182,'[1]Master data'!$A$2:$A$1000,0),MATCH(I$1,'[1]Master data'!$B$1:$EF$1,0)),"")</f>
        <v>-325</v>
      </c>
      <c r="J182" s="7">
        <f>IFERROR(INDEX('[1]Master data'!$B$2:$EF$1000,MATCH($B182,'[1]Master data'!$A$2:$A$1000,0),MATCH(J$1,'[1]Master data'!$B$1:$EF$1,0)),"")</f>
        <v>1370.2603820598015</v>
      </c>
      <c r="K182" s="7">
        <f>IFERROR(INDEX('[1]Master data'!$B$2:$EF$1000,MATCH($B182,'[1]Master data'!$A$2:$A$1000,0),MATCH(K$1,'[1]Master data'!$B$1:$EF$1,0)),"")</f>
        <v>2043.1784258210164</v>
      </c>
      <c r="L182" s="7">
        <f>IFERROR(INDEX('[1]Master data'!$B$2:$EF$1000,MATCH($B182,'[1]Master data'!$A$2:$A$1000,0),MATCH(L$1,'[1]Master data'!$B$1:$EF$1,0)),"")</f>
        <v>222801.66389093734</v>
      </c>
      <c r="M182" s="33">
        <f>IFERROR(INDEX('[1]Master data'!$B$2:$EF$1000,MATCH($B182,'[1]Master data'!$A$2:$A$1000,0),MATCH(M$1,'[1]Master data'!$B$1:$EF$1,0)),"")</f>
        <v>2.1792474870282155E-2</v>
      </c>
      <c r="N182" s="7">
        <f>IFERROR(INDEX('[1]Master data'!$B$2:$EF$1000,MATCH($B182,'[1]Master data'!$A$2:$A$1000,0),MATCH(N$1,'[1]Master data'!$B$1:$EF$1,0)),"")</f>
        <v>70080</v>
      </c>
      <c r="O182" s="7">
        <f>IFERROR(INDEX('[1]Master data'!$B$2:$EF$1000,MATCH($B182,'[1]Master data'!$A$2:$A$1000,0),MATCH(O$1,'[1]Master data'!$B$1:$EF$1,0)),"")</f>
        <v>7078080</v>
      </c>
      <c r="P182" s="7">
        <f>IFERROR(INDEX('[1]Master data'!$B$2:$EF$1000,MATCH($B182,'[1]Master data'!$A$2:$A$1000,0),MATCH(P$1,'[1]Master data'!$B$1:$EF$1,0)),"")</f>
        <v>152721.66389093734</v>
      </c>
      <c r="Q182" s="30">
        <f>IFERROR(INDEX('[1]Master data'!$B$2:$EF$1000,MATCH($B182,'[1]Master data'!$A$2:$A$1000,0),MATCH(Q$1,'[1]Master data'!$B$1:$EF$1,0)),"")</f>
        <v>2.1792474870282155E-2</v>
      </c>
    </row>
    <row r="183" spans="1:17" x14ac:dyDescent="0.3">
      <c r="A183">
        <f t="shared" si="2"/>
        <v>181</v>
      </c>
      <c r="B183" t="str">
        <f>IF('[1]Master data'!A183="","",'[1]Master data'!A183)</f>
        <v>Mohamed Elneny</v>
      </c>
      <c r="C183" t="str">
        <f>IFERROR(INDEX('[1]Master data'!$B$2:$EF$1000,MATCH($B183,'[1]Master data'!$A$2:$A$1000,0),MATCH(C$1,'[1]Master data'!$B$1:$EF$1,0)),"")</f>
        <v>Arsenal</v>
      </c>
      <c r="D183" t="str">
        <f>IFERROR(INDEX('[1]Master data'!$B$2:$EF$1000,MATCH($B183,'[1]Master data'!$A$2:$A$1000,0),MATCH(D$1,'[1]Master data'!$B$1:$EF$1,0)),"")</f>
        <v>Midfield</v>
      </c>
      <c r="E183" s="5">
        <f>IFERROR(INDEX('[1]Master data'!$B$2:$EF$1000,MATCH($B183,'[1]Master data'!$A$2:$A$1000,0),MATCH(E$1,'[1]Master data'!$B$1:$EF$1,0)),"")</f>
        <v>3570000</v>
      </c>
      <c r="F183" s="7">
        <f>IFERROR(INDEX('[1]Master data'!$B$2:$EF$1000,MATCH($B183,'[1]Master data'!$A$2:$A$1000,0),MATCH(F$1,'[1]Master data'!$B$1:$EF$1,0)),"")</f>
        <v>-5000</v>
      </c>
      <c r="G183" s="7">
        <f>IFERROR(INDEX('[1]Master data'!$B$2:$EF$1000,MATCH($B183,'[1]Master data'!$A$2:$A$1000,0),MATCH(G$1,'[1]Master data'!$B$1:$EF$1,0)),"")</f>
        <v>0</v>
      </c>
      <c r="H183" s="7">
        <f>IFERROR(INDEX('[1]Master data'!$B$2:$EF$1000,MATCH($B183,'[1]Master data'!$A$2:$A$1000,0),MATCH(H$1,'[1]Master data'!$B$1:$EF$1,0)),"")</f>
        <v>0</v>
      </c>
      <c r="I183" s="7">
        <f>IFERROR(INDEX('[1]Master data'!$B$2:$EF$1000,MATCH($B183,'[1]Master data'!$A$2:$A$1000,0),MATCH(I$1,'[1]Master data'!$B$1:$EF$1,0)),"")</f>
        <v>0</v>
      </c>
      <c r="J183" s="7">
        <f>IFERROR(INDEX('[1]Master data'!$B$2:$EF$1000,MATCH($B183,'[1]Master data'!$A$2:$A$1000,0),MATCH(J$1,'[1]Master data'!$B$1:$EF$1,0)),"")</f>
        <v>0</v>
      </c>
      <c r="K183" s="7">
        <f>IFERROR(INDEX('[1]Master data'!$B$2:$EF$1000,MATCH($B183,'[1]Master data'!$A$2:$A$1000,0),MATCH(K$1,'[1]Master data'!$B$1:$EF$1,0)),"")</f>
        <v>0</v>
      </c>
      <c r="L183" s="7">
        <f>IFERROR(INDEX('[1]Master data'!$B$2:$EF$1000,MATCH($B183,'[1]Master data'!$A$2:$A$1000,0),MATCH(L$1,'[1]Master data'!$B$1:$EF$1,0)),"")</f>
        <v>-5000</v>
      </c>
      <c r="M183" s="33">
        <f>IFERROR(INDEX('[1]Master data'!$B$2:$EF$1000,MATCH($B183,'[1]Master data'!$A$2:$A$1000,0),MATCH(M$1,'[1]Master data'!$B$1:$EF$1,0)),"")</f>
        <v>-1.1400560224089636E-2</v>
      </c>
      <c r="N183" s="7">
        <f>IFERROR(INDEX('[1]Master data'!$B$2:$EF$1000,MATCH($B183,'[1]Master data'!$A$2:$A$1000,0),MATCH(N$1,'[1]Master data'!$B$1:$EF$1,0)),"")</f>
        <v>35700</v>
      </c>
      <c r="O183" s="7">
        <f>IFERROR(INDEX('[1]Master data'!$B$2:$EF$1000,MATCH($B183,'[1]Master data'!$A$2:$A$1000,0),MATCH(O$1,'[1]Master data'!$B$1:$EF$1,0)),"")</f>
        <v>3605700</v>
      </c>
      <c r="P183" s="7">
        <f>IFERROR(INDEX('[1]Master data'!$B$2:$EF$1000,MATCH($B183,'[1]Master data'!$A$2:$A$1000,0),MATCH(P$1,'[1]Master data'!$B$1:$EF$1,0)),"")</f>
        <v>-40700</v>
      </c>
      <c r="Q183" s="30">
        <f>IFERROR(INDEX('[1]Master data'!$B$2:$EF$1000,MATCH($B183,'[1]Master data'!$A$2:$A$1000,0),MATCH(Q$1,'[1]Master data'!$B$1:$EF$1,0)),"")</f>
        <v>-1.1400560224089636E-2</v>
      </c>
    </row>
    <row r="184" spans="1:17" x14ac:dyDescent="0.3">
      <c r="A184">
        <f t="shared" si="2"/>
        <v>182</v>
      </c>
      <c r="B184" t="str">
        <f>IF('[1]Master data'!A184="","",'[1]Master data'!A184)</f>
        <v>Aaron Cresswell</v>
      </c>
      <c r="C184" t="str">
        <f>IFERROR(INDEX('[1]Master data'!$B$2:$EF$1000,MATCH($B184,'[1]Master data'!$A$2:$A$1000,0),MATCH(C$1,'[1]Master data'!$B$1:$EF$1,0)),"")</f>
        <v>West Ham</v>
      </c>
      <c r="D184" t="str">
        <f>IFERROR(INDEX('[1]Master data'!$B$2:$EF$1000,MATCH($B184,'[1]Master data'!$A$2:$A$1000,0),MATCH(D$1,'[1]Master data'!$B$1:$EF$1,0)),"")</f>
        <v>Defense</v>
      </c>
      <c r="E184" s="5">
        <f>IFERROR(INDEX('[1]Master data'!$B$2:$EF$1000,MATCH($B184,'[1]Master data'!$A$2:$A$1000,0),MATCH(E$1,'[1]Master data'!$B$1:$EF$1,0)),"")</f>
        <v>4582000</v>
      </c>
      <c r="F184" s="7">
        <f>IFERROR(INDEX('[1]Master data'!$B$2:$EF$1000,MATCH($B184,'[1]Master data'!$A$2:$A$1000,0),MATCH(F$1,'[1]Master data'!$B$1:$EF$1,0)),"")</f>
        <v>-5338.1592631351778</v>
      </c>
      <c r="G184" s="7">
        <f>IFERROR(INDEX('[1]Master data'!$B$2:$EF$1000,MATCH($B184,'[1]Master data'!$A$2:$A$1000,0),MATCH(G$1,'[1]Master data'!$B$1:$EF$1,0)),"")</f>
        <v>27110.559380631657</v>
      </c>
      <c r="H184" s="7">
        <f>IFERROR(INDEX('[1]Master data'!$B$2:$EF$1000,MATCH($B184,'[1]Master data'!$A$2:$A$1000,0),MATCH(H$1,'[1]Master data'!$B$1:$EF$1,0)),"")</f>
        <v>2777.3411374707434</v>
      </c>
      <c r="I184" s="7">
        <f>IFERROR(INDEX('[1]Master data'!$B$2:$EF$1000,MATCH($B184,'[1]Master data'!$A$2:$A$1000,0),MATCH(I$1,'[1]Master data'!$B$1:$EF$1,0)),"")</f>
        <v>4823.6923658828673</v>
      </c>
      <c r="J184" s="7">
        <f>IFERROR(INDEX('[1]Master data'!$B$2:$EF$1000,MATCH($B184,'[1]Master data'!$A$2:$A$1000,0),MATCH(J$1,'[1]Master data'!$B$1:$EF$1,0)),"")</f>
        <v>2277.0530924212962</v>
      </c>
      <c r="K184" s="7">
        <f>IFERROR(INDEX('[1]Master data'!$B$2:$EF$1000,MATCH($B184,'[1]Master data'!$A$2:$A$1000,0),MATCH(K$1,'[1]Master data'!$B$1:$EF$1,0)),"")</f>
        <v>-141.4888099616644</v>
      </c>
      <c r="L184" s="7">
        <f>IFERROR(INDEX('[1]Master data'!$B$2:$EF$1000,MATCH($B184,'[1]Master data'!$A$2:$A$1000,0),MATCH(L$1,'[1]Master data'!$B$1:$EF$1,0)),"")</f>
        <v>31508.997903309719</v>
      </c>
      <c r="M184" s="33">
        <f>IFERROR(INDEX('[1]Master data'!$B$2:$EF$1000,MATCH($B184,'[1]Master data'!$A$2:$A$1000,0),MATCH(M$1,'[1]Master data'!$B$1:$EF$1,0)),"")</f>
        <v>-3.1233090564579402E-3</v>
      </c>
      <c r="N184" s="7">
        <f>IFERROR(INDEX('[1]Master data'!$B$2:$EF$1000,MATCH($B184,'[1]Master data'!$A$2:$A$1000,0),MATCH(N$1,'[1]Master data'!$B$1:$EF$1,0)),"")</f>
        <v>45820</v>
      </c>
      <c r="O184" s="7">
        <f>IFERROR(INDEX('[1]Master data'!$B$2:$EF$1000,MATCH($B184,'[1]Master data'!$A$2:$A$1000,0),MATCH(O$1,'[1]Master data'!$B$1:$EF$1,0)),"")</f>
        <v>4627820</v>
      </c>
      <c r="P184" s="7">
        <f>IFERROR(INDEX('[1]Master data'!$B$2:$EF$1000,MATCH($B184,'[1]Master data'!$A$2:$A$1000,0),MATCH(P$1,'[1]Master data'!$B$1:$EF$1,0)),"")</f>
        <v>-14311.002096690281</v>
      </c>
      <c r="Q184" s="30">
        <f>IFERROR(INDEX('[1]Master data'!$B$2:$EF$1000,MATCH($B184,'[1]Master data'!$A$2:$A$1000,0),MATCH(Q$1,'[1]Master data'!$B$1:$EF$1,0)),"")</f>
        <v>-3.1233090564579402E-3</v>
      </c>
    </row>
    <row r="185" spans="1:17" x14ac:dyDescent="0.3">
      <c r="A185">
        <f t="shared" si="2"/>
        <v>183</v>
      </c>
      <c r="B185" t="str">
        <f>IF('[1]Master data'!A185="","",'[1]Master data'!A185)</f>
        <v>Anthony Martial</v>
      </c>
      <c r="C185" t="str">
        <f>IFERROR(INDEX('[1]Master data'!$B$2:$EF$1000,MATCH($B185,'[1]Master data'!$A$2:$A$1000,0),MATCH(C$1,'[1]Master data'!$B$1:$EF$1,0)),"")</f>
        <v>Manchester United</v>
      </c>
      <c r="D185" t="str">
        <f>IFERROR(INDEX('[1]Master data'!$B$2:$EF$1000,MATCH($B185,'[1]Master data'!$A$2:$A$1000,0),MATCH(D$1,'[1]Master data'!$B$1:$EF$1,0)),"")</f>
        <v>Striker</v>
      </c>
      <c r="E185" s="5">
        <f>IFERROR(INDEX('[1]Master data'!$B$2:$EF$1000,MATCH($B185,'[1]Master data'!$A$2:$A$1000,0),MATCH(E$1,'[1]Master data'!$B$1:$EF$1,0)),"")</f>
        <v>7991000</v>
      </c>
      <c r="F185" s="7">
        <f>IFERROR(INDEX('[1]Master data'!$B$2:$EF$1000,MATCH($B185,'[1]Master data'!$A$2:$A$1000,0),MATCH(F$1,'[1]Master data'!$B$1:$EF$1,0)),"")</f>
        <v>153407.45541401277</v>
      </c>
      <c r="G185" s="7">
        <f>IFERROR(INDEX('[1]Master data'!$B$2:$EF$1000,MATCH($B185,'[1]Master data'!$A$2:$A$1000,0),MATCH(G$1,'[1]Master data'!$B$1:$EF$1,0)),"")</f>
        <v>6393.1194267515984</v>
      </c>
      <c r="H185" s="7">
        <f>IFERROR(INDEX('[1]Master data'!$B$2:$EF$1000,MATCH($B185,'[1]Master data'!$A$2:$A$1000,0),MATCH(H$1,'[1]Master data'!$B$1:$EF$1,0)),"")</f>
        <v>22279.697452229306</v>
      </c>
      <c r="I185" s="7">
        <f>IFERROR(INDEX('[1]Master data'!$B$2:$EF$1000,MATCH($B185,'[1]Master data'!$A$2:$A$1000,0),MATCH(I$1,'[1]Master data'!$B$1:$EF$1,0)),"")</f>
        <v>-350</v>
      </c>
      <c r="J185" s="7">
        <f>IFERROR(INDEX('[1]Master data'!$B$2:$EF$1000,MATCH($B185,'[1]Master data'!$A$2:$A$1000,0),MATCH(J$1,'[1]Master data'!$B$1:$EF$1,0)),"")</f>
        <v>5269.0857882165628</v>
      </c>
      <c r="K185" s="7">
        <f>IFERROR(INDEX('[1]Master data'!$B$2:$EF$1000,MATCH($B185,'[1]Master data'!$A$2:$A$1000,0),MATCH(K$1,'[1]Master data'!$B$1:$EF$1,0)),"")</f>
        <v>2244.7485154838837</v>
      </c>
      <c r="L185" s="7">
        <f>IFERROR(INDEX('[1]Master data'!$B$2:$EF$1000,MATCH($B185,'[1]Master data'!$A$2:$A$1000,0),MATCH(L$1,'[1]Master data'!$B$1:$EF$1,0)),"")</f>
        <v>189244.10659669412</v>
      </c>
      <c r="M185" s="33">
        <f>IFERROR(INDEX('[1]Master data'!$B$2:$EF$1000,MATCH($B185,'[1]Master data'!$A$2:$A$1000,0),MATCH(M$1,'[1]Master data'!$B$1:$EF$1,0)),"")</f>
        <v>1.3682155749805296E-2</v>
      </c>
      <c r="N185" s="7">
        <f>IFERROR(INDEX('[1]Master data'!$B$2:$EF$1000,MATCH($B185,'[1]Master data'!$A$2:$A$1000,0),MATCH(N$1,'[1]Master data'!$B$1:$EF$1,0)),"")</f>
        <v>79910</v>
      </c>
      <c r="O185" s="7">
        <f>IFERROR(INDEX('[1]Master data'!$B$2:$EF$1000,MATCH($B185,'[1]Master data'!$A$2:$A$1000,0),MATCH(O$1,'[1]Master data'!$B$1:$EF$1,0)),"")</f>
        <v>8070910</v>
      </c>
      <c r="P185" s="7">
        <f>IFERROR(INDEX('[1]Master data'!$B$2:$EF$1000,MATCH($B185,'[1]Master data'!$A$2:$A$1000,0),MATCH(P$1,'[1]Master data'!$B$1:$EF$1,0)),"")</f>
        <v>109334.10659669412</v>
      </c>
      <c r="Q185" s="30">
        <f>IFERROR(INDEX('[1]Master data'!$B$2:$EF$1000,MATCH($B185,'[1]Master data'!$A$2:$A$1000,0),MATCH(Q$1,'[1]Master data'!$B$1:$EF$1,0)),"")</f>
        <v>1.3682155749805296E-2</v>
      </c>
    </row>
    <row r="186" spans="1:17" x14ac:dyDescent="0.3">
      <c r="A186">
        <f t="shared" si="2"/>
        <v>184</v>
      </c>
      <c r="B186" t="str">
        <f>IF('[1]Master data'!A186="","",'[1]Master data'!A186)</f>
        <v>Cengiz Ünder</v>
      </c>
      <c r="C186" t="str">
        <f>IFERROR(INDEX('[1]Master data'!$B$2:$EF$1000,MATCH($B186,'[1]Master data'!$A$2:$A$1000,0),MATCH(C$1,'[1]Master data'!$B$1:$EF$1,0)),"")</f>
        <v>Leicester City</v>
      </c>
      <c r="D186" t="str">
        <f>IFERROR(INDEX('[1]Master data'!$B$2:$EF$1000,MATCH($B186,'[1]Master data'!$A$2:$A$1000,0),MATCH(D$1,'[1]Master data'!$B$1:$EF$1,0)),"")</f>
        <v>Midfield</v>
      </c>
      <c r="E186" s="5">
        <f>IFERROR(INDEX('[1]Master data'!$B$2:$EF$1000,MATCH($B186,'[1]Master data'!$A$2:$A$1000,0),MATCH(E$1,'[1]Master data'!$B$1:$EF$1,0)),"")</f>
        <v>4466000</v>
      </c>
      <c r="F186" s="7">
        <f>IFERROR(INDEX('[1]Master data'!$B$2:$EF$1000,MATCH($B186,'[1]Master data'!$A$2:$A$1000,0),MATCH(F$1,'[1]Master data'!$B$1:$EF$1,0)),"")</f>
        <v>-5000</v>
      </c>
      <c r="G186" s="7">
        <f>IFERROR(INDEX('[1]Master data'!$B$2:$EF$1000,MATCH($B186,'[1]Master data'!$A$2:$A$1000,0),MATCH(G$1,'[1]Master data'!$B$1:$EF$1,0)),"")</f>
        <v>0</v>
      </c>
      <c r="H186" s="7">
        <f>IFERROR(INDEX('[1]Master data'!$B$2:$EF$1000,MATCH($B186,'[1]Master data'!$A$2:$A$1000,0),MATCH(H$1,'[1]Master data'!$B$1:$EF$1,0)),"")</f>
        <v>0</v>
      </c>
      <c r="I186" s="7">
        <f>IFERROR(INDEX('[1]Master data'!$B$2:$EF$1000,MATCH($B186,'[1]Master data'!$A$2:$A$1000,0),MATCH(I$1,'[1]Master data'!$B$1:$EF$1,0)),"")</f>
        <v>0</v>
      </c>
      <c r="J186" s="7">
        <f>IFERROR(INDEX('[1]Master data'!$B$2:$EF$1000,MATCH($B186,'[1]Master data'!$A$2:$A$1000,0),MATCH(J$1,'[1]Master data'!$B$1:$EF$1,0)),"")</f>
        <v>0</v>
      </c>
      <c r="K186" s="7">
        <f>IFERROR(INDEX('[1]Master data'!$B$2:$EF$1000,MATCH($B186,'[1]Master data'!$A$2:$A$1000,0),MATCH(K$1,'[1]Master data'!$B$1:$EF$1,0)),"")</f>
        <v>0</v>
      </c>
      <c r="L186" s="7">
        <f>IFERROR(INDEX('[1]Master data'!$B$2:$EF$1000,MATCH($B186,'[1]Master data'!$A$2:$A$1000,0),MATCH(L$1,'[1]Master data'!$B$1:$EF$1,0)),"")</f>
        <v>-5000</v>
      </c>
      <c r="M186" s="33">
        <f>IFERROR(INDEX('[1]Master data'!$B$2:$EF$1000,MATCH($B186,'[1]Master data'!$A$2:$A$1000,0),MATCH(M$1,'[1]Master data'!$B$1:$EF$1,0)),"")</f>
        <v>-1.1119570085087327E-2</v>
      </c>
      <c r="N186" s="7">
        <f>IFERROR(INDEX('[1]Master data'!$B$2:$EF$1000,MATCH($B186,'[1]Master data'!$A$2:$A$1000,0),MATCH(N$1,'[1]Master data'!$B$1:$EF$1,0)),"")</f>
        <v>44660</v>
      </c>
      <c r="O186" s="7">
        <f>IFERROR(INDEX('[1]Master data'!$B$2:$EF$1000,MATCH($B186,'[1]Master data'!$A$2:$A$1000,0),MATCH(O$1,'[1]Master data'!$B$1:$EF$1,0)),"")</f>
        <v>4510660</v>
      </c>
      <c r="P186" s="7">
        <f>IFERROR(INDEX('[1]Master data'!$B$2:$EF$1000,MATCH($B186,'[1]Master data'!$A$2:$A$1000,0),MATCH(P$1,'[1]Master data'!$B$1:$EF$1,0)),"")</f>
        <v>-49660</v>
      </c>
      <c r="Q186" s="30">
        <f>IFERROR(INDEX('[1]Master data'!$B$2:$EF$1000,MATCH($B186,'[1]Master data'!$A$2:$A$1000,0),MATCH(Q$1,'[1]Master data'!$B$1:$EF$1,0)),"")</f>
        <v>-1.1119570085087327E-2</v>
      </c>
    </row>
    <row r="187" spans="1:17" x14ac:dyDescent="0.3">
      <c r="A187">
        <f t="shared" si="2"/>
        <v>185</v>
      </c>
      <c r="B187" t="str">
        <f>IF('[1]Master data'!A187="","",'[1]Master data'!A187)</f>
        <v>Fabian Balbuena</v>
      </c>
      <c r="C187" t="str">
        <f>IFERROR(INDEX('[1]Master data'!$B$2:$EF$1000,MATCH($B187,'[1]Master data'!$A$2:$A$1000,0),MATCH(C$1,'[1]Master data'!$B$1:$EF$1,0)),"")</f>
        <v>West Ham</v>
      </c>
      <c r="D187" t="str">
        <f>IFERROR(INDEX('[1]Master data'!$B$2:$EF$1000,MATCH($B187,'[1]Master data'!$A$2:$A$1000,0),MATCH(D$1,'[1]Master data'!$B$1:$EF$1,0)),"")</f>
        <v>Defense</v>
      </c>
      <c r="E187" s="5">
        <f>IFERROR(INDEX('[1]Master data'!$B$2:$EF$1000,MATCH($B187,'[1]Master data'!$A$2:$A$1000,0),MATCH(E$1,'[1]Master data'!$B$1:$EF$1,0)),"")</f>
        <v>3460000</v>
      </c>
      <c r="F187" s="7">
        <f>IFERROR(INDEX('[1]Master data'!$B$2:$EF$1000,MATCH($B187,'[1]Master data'!$A$2:$A$1000,0),MATCH(F$1,'[1]Master data'!$B$1:$EF$1,0)),"")</f>
        <v>-5000</v>
      </c>
      <c r="G187" s="7">
        <f>IFERROR(INDEX('[1]Master data'!$B$2:$EF$1000,MATCH($B187,'[1]Master data'!$A$2:$A$1000,0),MATCH(G$1,'[1]Master data'!$B$1:$EF$1,0)),"")</f>
        <v>0</v>
      </c>
      <c r="H187" s="7">
        <f>IFERROR(INDEX('[1]Master data'!$B$2:$EF$1000,MATCH($B187,'[1]Master data'!$A$2:$A$1000,0),MATCH(H$1,'[1]Master data'!$B$1:$EF$1,0)),"")</f>
        <v>0</v>
      </c>
      <c r="I187" s="7">
        <f>IFERROR(INDEX('[1]Master data'!$B$2:$EF$1000,MATCH($B187,'[1]Master data'!$A$2:$A$1000,0),MATCH(I$1,'[1]Master data'!$B$1:$EF$1,0)),"")</f>
        <v>0</v>
      </c>
      <c r="J187" s="7">
        <f>IFERROR(INDEX('[1]Master data'!$B$2:$EF$1000,MATCH($B187,'[1]Master data'!$A$2:$A$1000,0),MATCH(J$1,'[1]Master data'!$B$1:$EF$1,0)),"")</f>
        <v>0</v>
      </c>
      <c r="K187" s="7">
        <f>IFERROR(INDEX('[1]Master data'!$B$2:$EF$1000,MATCH($B187,'[1]Master data'!$A$2:$A$1000,0),MATCH(K$1,'[1]Master data'!$B$1:$EF$1,0)),"")</f>
        <v>0</v>
      </c>
      <c r="L187" s="7">
        <f>IFERROR(INDEX('[1]Master data'!$B$2:$EF$1000,MATCH($B187,'[1]Master data'!$A$2:$A$1000,0),MATCH(L$1,'[1]Master data'!$B$1:$EF$1,0)),"")</f>
        <v>-5000</v>
      </c>
      <c r="M187" s="33">
        <f>IFERROR(INDEX('[1]Master data'!$B$2:$EF$1000,MATCH($B187,'[1]Master data'!$A$2:$A$1000,0),MATCH(M$1,'[1]Master data'!$B$1:$EF$1,0)),"")</f>
        <v>-1.1445086705202312E-2</v>
      </c>
      <c r="N187" s="7">
        <f>IFERROR(INDEX('[1]Master data'!$B$2:$EF$1000,MATCH($B187,'[1]Master data'!$A$2:$A$1000,0),MATCH(N$1,'[1]Master data'!$B$1:$EF$1,0)),"")</f>
        <v>34600</v>
      </c>
      <c r="O187" s="7">
        <f>IFERROR(INDEX('[1]Master data'!$B$2:$EF$1000,MATCH($B187,'[1]Master data'!$A$2:$A$1000,0),MATCH(O$1,'[1]Master data'!$B$1:$EF$1,0)),"")</f>
        <v>3494600</v>
      </c>
      <c r="P187" s="7">
        <f>IFERROR(INDEX('[1]Master data'!$B$2:$EF$1000,MATCH($B187,'[1]Master data'!$A$2:$A$1000,0),MATCH(P$1,'[1]Master data'!$B$1:$EF$1,0)),"")</f>
        <v>-39600</v>
      </c>
      <c r="Q187" s="30">
        <f>IFERROR(INDEX('[1]Master data'!$B$2:$EF$1000,MATCH($B187,'[1]Master data'!$A$2:$A$1000,0),MATCH(Q$1,'[1]Master data'!$B$1:$EF$1,0)),"")</f>
        <v>-1.1445086705202312E-2</v>
      </c>
    </row>
    <row r="188" spans="1:17" x14ac:dyDescent="0.3">
      <c r="A188">
        <f t="shared" si="2"/>
        <v>186</v>
      </c>
      <c r="B188" t="str">
        <f>IF('[1]Master data'!A188="","",'[1]Master data'!A188)</f>
        <v>Luke Shaw</v>
      </c>
      <c r="C188" t="str">
        <f>IFERROR(INDEX('[1]Master data'!$B$2:$EF$1000,MATCH($B188,'[1]Master data'!$A$2:$A$1000,0),MATCH(C$1,'[1]Master data'!$B$1:$EF$1,0)),"")</f>
        <v>Manchester United</v>
      </c>
      <c r="D188" t="str">
        <f>IFERROR(INDEX('[1]Master data'!$B$2:$EF$1000,MATCH($B188,'[1]Master data'!$A$2:$A$1000,0),MATCH(D$1,'[1]Master data'!$B$1:$EF$1,0)),"")</f>
        <v>Defense</v>
      </c>
      <c r="E188" s="5">
        <f>IFERROR(INDEX('[1]Master data'!$B$2:$EF$1000,MATCH($B188,'[1]Master data'!$A$2:$A$1000,0),MATCH(E$1,'[1]Master data'!$B$1:$EF$1,0)),"")</f>
        <v>4600000</v>
      </c>
      <c r="F188" s="7">
        <f>IFERROR(INDEX('[1]Master data'!$B$2:$EF$1000,MATCH($B188,'[1]Master data'!$A$2:$A$1000,0),MATCH(F$1,'[1]Master data'!$B$1:$EF$1,0)),"")</f>
        <v>88225.967324968253</v>
      </c>
      <c r="G188" s="7">
        <f>IFERROR(INDEX('[1]Master data'!$B$2:$EF$1000,MATCH($B188,'[1]Master data'!$A$2:$A$1000,0),MATCH(G$1,'[1]Master data'!$B$1:$EF$1,0)),"")</f>
        <v>-6111.4630695856076</v>
      </c>
      <c r="H188" s="7">
        <f>IFERROR(INDEX('[1]Master data'!$B$2:$EF$1000,MATCH($B188,'[1]Master data'!$A$2:$A$1000,0),MATCH(H$1,'[1]Master data'!$B$1:$EF$1,0)),"")</f>
        <v>11680.525924138003</v>
      </c>
      <c r="I188" s="7">
        <f>IFERROR(INDEX('[1]Master data'!$B$2:$EF$1000,MATCH($B188,'[1]Master data'!$A$2:$A$1000,0),MATCH(I$1,'[1]Master data'!$B$1:$EF$1,0)),"")</f>
        <v>-1700.0000000000002</v>
      </c>
      <c r="J188" s="7">
        <f>IFERROR(INDEX('[1]Master data'!$B$2:$EF$1000,MATCH($B188,'[1]Master data'!$A$2:$A$1000,0),MATCH(J$1,'[1]Master data'!$B$1:$EF$1,0)),"")</f>
        <v>2850.2569064935042</v>
      </c>
      <c r="K188" s="7">
        <f>IFERROR(INDEX('[1]Master data'!$B$2:$EF$1000,MATCH($B188,'[1]Master data'!$A$2:$A$1000,0),MATCH(K$1,'[1]Master data'!$B$1:$EF$1,0)),"")</f>
        <v>954.19151737860625</v>
      </c>
      <c r="L188" s="7">
        <f>IFERROR(INDEX('[1]Master data'!$B$2:$EF$1000,MATCH($B188,'[1]Master data'!$A$2:$A$1000,0),MATCH(L$1,'[1]Master data'!$B$1:$EF$1,0)),"")</f>
        <v>95899.478603392767</v>
      </c>
      <c r="M188" s="33">
        <f>IFERROR(INDEX('[1]Master data'!$B$2:$EF$1000,MATCH($B188,'[1]Master data'!$A$2:$A$1000,0),MATCH(M$1,'[1]Master data'!$B$1:$EF$1,0)),"")</f>
        <v>2.0847712739867994E-2</v>
      </c>
      <c r="N188" s="7">
        <f>IFERROR(INDEX('[1]Master data'!$B$2:$EF$1000,MATCH($B188,'[1]Master data'!$A$2:$A$1000,0),MATCH(N$1,'[1]Master data'!$B$1:$EF$1,0)),"")</f>
        <v>0</v>
      </c>
      <c r="O188" s="7">
        <f>IFERROR(INDEX('[1]Master data'!$B$2:$EF$1000,MATCH($B188,'[1]Master data'!$A$2:$A$1000,0),MATCH(O$1,'[1]Master data'!$B$1:$EF$1,0)),"")</f>
        <v>4600000</v>
      </c>
      <c r="P188" s="7">
        <f>IFERROR(INDEX('[1]Master data'!$B$2:$EF$1000,MATCH($B188,'[1]Master data'!$A$2:$A$1000,0),MATCH(P$1,'[1]Master data'!$B$1:$EF$1,0)),"")</f>
        <v>95899.478603392767</v>
      </c>
      <c r="Q188" s="30">
        <f>IFERROR(INDEX('[1]Master data'!$B$2:$EF$1000,MATCH($B188,'[1]Master data'!$A$2:$A$1000,0),MATCH(Q$1,'[1]Master data'!$B$1:$EF$1,0)),"")</f>
        <v>2.0847712739867994E-2</v>
      </c>
    </row>
    <row r="189" spans="1:17" x14ac:dyDescent="0.3">
      <c r="A189">
        <f t="shared" si="2"/>
        <v>187</v>
      </c>
      <c r="B189" t="str">
        <f>IF('[1]Master data'!A189="","",'[1]Master data'!A189)</f>
        <v>Chris Basham</v>
      </c>
      <c r="C189" t="str">
        <f>IFERROR(INDEX('[1]Master data'!$B$2:$EF$1000,MATCH($B189,'[1]Master data'!$A$2:$A$1000,0),MATCH(C$1,'[1]Master data'!$B$1:$EF$1,0)),"")</f>
        <v>Sheffield United</v>
      </c>
      <c r="D189" t="str">
        <f>IFERROR(INDEX('[1]Master data'!$B$2:$EF$1000,MATCH($B189,'[1]Master data'!$A$2:$A$1000,0),MATCH(D$1,'[1]Master data'!$B$1:$EF$1,0)),"")</f>
        <v>Defense</v>
      </c>
      <c r="E189" s="5">
        <f>IFERROR(INDEX('[1]Master data'!$B$2:$EF$1000,MATCH($B189,'[1]Master data'!$A$2:$A$1000,0),MATCH(E$1,'[1]Master data'!$B$1:$EF$1,0)),"")</f>
        <v>2538000</v>
      </c>
      <c r="F189" s="7">
        <f>IFERROR(INDEX('[1]Master data'!$B$2:$EF$1000,MATCH($B189,'[1]Master data'!$A$2:$A$1000,0),MATCH(F$1,'[1]Master data'!$B$1:$EF$1,0)),"")</f>
        <v>-5000</v>
      </c>
      <c r="G189" s="7">
        <f>IFERROR(INDEX('[1]Master data'!$B$2:$EF$1000,MATCH($B189,'[1]Master data'!$A$2:$A$1000,0),MATCH(G$1,'[1]Master data'!$B$1:$EF$1,0)),"")</f>
        <v>0</v>
      </c>
      <c r="H189" s="7">
        <f>IFERROR(INDEX('[1]Master data'!$B$2:$EF$1000,MATCH($B189,'[1]Master data'!$A$2:$A$1000,0),MATCH(H$1,'[1]Master data'!$B$1:$EF$1,0)),"")</f>
        <v>0</v>
      </c>
      <c r="I189" s="7">
        <f>IFERROR(INDEX('[1]Master data'!$B$2:$EF$1000,MATCH($B189,'[1]Master data'!$A$2:$A$1000,0),MATCH(I$1,'[1]Master data'!$B$1:$EF$1,0)),"")</f>
        <v>0</v>
      </c>
      <c r="J189" s="7">
        <f>IFERROR(INDEX('[1]Master data'!$B$2:$EF$1000,MATCH($B189,'[1]Master data'!$A$2:$A$1000,0),MATCH(J$1,'[1]Master data'!$B$1:$EF$1,0)),"")</f>
        <v>0</v>
      </c>
      <c r="K189" s="7">
        <f>IFERROR(INDEX('[1]Master data'!$B$2:$EF$1000,MATCH($B189,'[1]Master data'!$A$2:$A$1000,0),MATCH(K$1,'[1]Master data'!$B$1:$EF$1,0)),"")</f>
        <v>0</v>
      </c>
      <c r="L189" s="7">
        <f>IFERROR(INDEX('[1]Master data'!$B$2:$EF$1000,MATCH($B189,'[1]Master data'!$A$2:$A$1000,0),MATCH(L$1,'[1]Master data'!$B$1:$EF$1,0)),"")</f>
        <v>-5000</v>
      </c>
      <c r="M189" s="33">
        <f>IFERROR(INDEX('[1]Master data'!$B$2:$EF$1000,MATCH($B189,'[1]Master data'!$A$2:$A$1000,0),MATCH(M$1,'[1]Master data'!$B$1:$EF$1,0)),"")</f>
        <v>-1.1970055161544523E-2</v>
      </c>
      <c r="N189" s="7">
        <f>IFERROR(INDEX('[1]Master data'!$B$2:$EF$1000,MATCH($B189,'[1]Master data'!$A$2:$A$1000,0),MATCH(N$1,'[1]Master data'!$B$1:$EF$1,0)),"")</f>
        <v>25380</v>
      </c>
      <c r="O189" s="7">
        <f>IFERROR(INDEX('[1]Master data'!$B$2:$EF$1000,MATCH($B189,'[1]Master data'!$A$2:$A$1000,0),MATCH(O$1,'[1]Master data'!$B$1:$EF$1,0)),"")</f>
        <v>2563380</v>
      </c>
      <c r="P189" s="7">
        <f>IFERROR(INDEX('[1]Master data'!$B$2:$EF$1000,MATCH($B189,'[1]Master data'!$A$2:$A$1000,0),MATCH(P$1,'[1]Master data'!$B$1:$EF$1,0)),"")</f>
        <v>-30380</v>
      </c>
      <c r="Q189" s="30">
        <f>IFERROR(INDEX('[1]Master data'!$B$2:$EF$1000,MATCH($B189,'[1]Master data'!$A$2:$A$1000,0),MATCH(Q$1,'[1]Master data'!$B$1:$EF$1,0)),"")</f>
        <v>-1.1970055161544523E-2</v>
      </c>
    </row>
    <row r="190" spans="1:17" x14ac:dyDescent="0.3">
      <c r="A190">
        <f t="shared" si="2"/>
        <v>188</v>
      </c>
      <c r="B190" t="str">
        <f>IF('[1]Master data'!A190="","",'[1]Master data'!A190)</f>
        <v>Thomas Teye Partey</v>
      </c>
      <c r="C190" t="str">
        <f>IFERROR(INDEX('[1]Master data'!$B$2:$EF$1000,MATCH($B190,'[1]Master data'!$A$2:$A$1000,0),MATCH(C$1,'[1]Master data'!$B$1:$EF$1,0)),"")</f>
        <v>Arsenal</v>
      </c>
      <c r="D190" t="str">
        <f>IFERROR(INDEX('[1]Master data'!$B$2:$EF$1000,MATCH($B190,'[1]Master data'!$A$2:$A$1000,0),MATCH(D$1,'[1]Master data'!$B$1:$EF$1,0)),"")</f>
        <v>Midfield</v>
      </c>
      <c r="E190" s="5">
        <f>IFERROR(INDEX('[1]Master data'!$B$2:$EF$1000,MATCH($B190,'[1]Master data'!$A$2:$A$1000,0),MATCH(E$1,'[1]Master data'!$B$1:$EF$1,0)),"")</f>
        <v>4610000</v>
      </c>
      <c r="F190" s="7">
        <f>IFERROR(INDEX('[1]Master data'!$B$2:$EF$1000,MATCH($B190,'[1]Master data'!$A$2:$A$1000,0),MATCH(F$1,'[1]Master data'!$B$1:$EF$1,0)),"")</f>
        <v>3482.1240310077501</v>
      </c>
      <c r="G190" s="7">
        <f>IFERROR(INDEX('[1]Master data'!$B$2:$EF$1000,MATCH($B190,'[1]Master data'!$A$2:$A$1000,0),MATCH(G$1,'[1]Master data'!$B$1:$EF$1,0)),"")</f>
        <v>6036.9554263565879</v>
      </c>
      <c r="H190" s="7">
        <f>IFERROR(INDEX('[1]Master data'!$B$2:$EF$1000,MATCH($B190,'[1]Master data'!$A$2:$A$1000,0),MATCH(H$1,'[1]Master data'!$B$1:$EF$1,0)),"")</f>
        <v>3394.8294573643407</v>
      </c>
      <c r="I190" s="7">
        <f>IFERROR(INDEX('[1]Master data'!$B$2:$EF$1000,MATCH($B190,'[1]Master data'!$A$2:$A$1000,0),MATCH(I$1,'[1]Master data'!$B$1:$EF$1,0)),"")</f>
        <v>656.04408914728651</v>
      </c>
      <c r="J190" s="7">
        <f>IFERROR(INDEX('[1]Master data'!$B$2:$EF$1000,MATCH($B190,'[1]Master data'!$A$2:$A$1000,0),MATCH(J$1,'[1]Master data'!$B$1:$EF$1,0)),"")</f>
        <v>43.124999999999773</v>
      </c>
      <c r="K190" s="7">
        <f>IFERROR(INDEX('[1]Master data'!$B$2:$EF$1000,MATCH($B190,'[1]Master data'!$A$2:$A$1000,0),MATCH(K$1,'[1]Master data'!$B$1:$EF$1,0)),"")</f>
        <v>183.68938221597955</v>
      </c>
      <c r="L190" s="7">
        <f>IFERROR(INDEX('[1]Master data'!$B$2:$EF$1000,MATCH($B190,'[1]Master data'!$A$2:$A$1000,0),MATCH(L$1,'[1]Master data'!$B$1:$EF$1,0)),"")</f>
        <v>13796.767386091946</v>
      </c>
      <c r="M190" s="33">
        <f>IFERROR(INDEX('[1]Master data'!$B$2:$EF$1000,MATCH($B190,'[1]Master data'!$A$2:$A$1000,0),MATCH(M$1,'[1]Master data'!$B$1:$EF$1,0)),"")</f>
        <v>-7.0072088099583634E-3</v>
      </c>
      <c r="N190" s="7">
        <f>IFERROR(INDEX('[1]Master data'!$B$2:$EF$1000,MATCH($B190,'[1]Master data'!$A$2:$A$1000,0),MATCH(N$1,'[1]Master data'!$B$1:$EF$1,0)),"")</f>
        <v>46100</v>
      </c>
      <c r="O190" s="7">
        <f>IFERROR(INDEX('[1]Master data'!$B$2:$EF$1000,MATCH($B190,'[1]Master data'!$A$2:$A$1000,0),MATCH(O$1,'[1]Master data'!$B$1:$EF$1,0)),"")</f>
        <v>4656100</v>
      </c>
      <c r="P190" s="7">
        <f>IFERROR(INDEX('[1]Master data'!$B$2:$EF$1000,MATCH($B190,'[1]Master data'!$A$2:$A$1000,0),MATCH(P$1,'[1]Master data'!$B$1:$EF$1,0)),"")</f>
        <v>-32303.232613908054</v>
      </c>
      <c r="Q190" s="30">
        <f>IFERROR(INDEX('[1]Master data'!$B$2:$EF$1000,MATCH($B190,'[1]Master data'!$A$2:$A$1000,0),MATCH(Q$1,'[1]Master data'!$B$1:$EF$1,0)),"")</f>
        <v>-7.0072088099583634E-3</v>
      </c>
    </row>
    <row r="191" spans="1:17" x14ac:dyDescent="0.3">
      <c r="A191">
        <f t="shared" si="2"/>
        <v>189</v>
      </c>
      <c r="B191" t="str">
        <f>IF('[1]Master data'!A191="","",'[1]Master data'!A191)</f>
        <v>Yves Bissouma</v>
      </c>
      <c r="C191" t="str">
        <f>IFERROR(INDEX('[1]Master data'!$B$2:$EF$1000,MATCH($B191,'[1]Master data'!$A$2:$A$1000,0),MATCH(C$1,'[1]Master data'!$B$1:$EF$1,0)),"")</f>
        <v>Brighton and Hove</v>
      </c>
      <c r="D191" t="str">
        <f>IFERROR(INDEX('[1]Master data'!$B$2:$EF$1000,MATCH($B191,'[1]Master data'!$A$2:$A$1000,0),MATCH(D$1,'[1]Master data'!$B$1:$EF$1,0)),"")</f>
        <v>Midfield</v>
      </c>
      <c r="E191" s="5">
        <f>IFERROR(INDEX('[1]Master data'!$B$2:$EF$1000,MATCH($B191,'[1]Master data'!$A$2:$A$1000,0),MATCH(E$1,'[1]Master data'!$B$1:$EF$1,0)),"")</f>
        <v>3625000</v>
      </c>
      <c r="F191" s="7">
        <f>IFERROR(INDEX('[1]Master data'!$B$2:$EF$1000,MATCH($B191,'[1]Master data'!$A$2:$A$1000,0),MATCH(F$1,'[1]Master data'!$B$1:$EF$1,0)),"")</f>
        <v>43883.555555555547</v>
      </c>
      <c r="G191" s="7">
        <f>IFERROR(INDEX('[1]Master data'!$B$2:$EF$1000,MATCH($B191,'[1]Master data'!$A$2:$A$1000,0),MATCH(G$1,'[1]Master data'!$B$1:$EF$1,0)),"")</f>
        <v>10825.638888888887</v>
      </c>
      <c r="H191" s="7">
        <f>IFERROR(INDEX('[1]Master data'!$B$2:$EF$1000,MATCH($B191,'[1]Master data'!$A$2:$A$1000,0),MATCH(H$1,'[1]Master data'!$B$1:$EF$1,0)),"")</f>
        <v>5269.5138888888869</v>
      </c>
      <c r="I191" s="7">
        <f>IFERROR(INDEX('[1]Master data'!$B$2:$EF$1000,MATCH($B191,'[1]Master data'!$A$2:$A$1000,0),MATCH(I$1,'[1]Master data'!$B$1:$EF$1,0)),"")</f>
        <v>4986.8055555555557</v>
      </c>
      <c r="J191" s="7">
        <f>IFERROR(INDEX('[1]Master data'!$B$2:$EF$1000,MATCH($B191,'[1]Master data'!$A$2:$A$1000,0),MATCH(J$1,'[1]Master data'!$B$1:$EF$1,0)),"")</f>
        <v>-100.8923611111112</v>
      </c>
      <c r="K191" s="7">
        <f>IFERROR(INDEX('[1]Master data'!$B$2:$EF$1000,MATCH($B191,'[1]Master data'!$A$2:$A$1000,0),MATCH(K$1,'[1]Master data'!$B$1:$EF$1,0)),"")</f>
        <v>981.14221755493736</v>
      </c>
      <c r="L191" s="7">
        <f>IFERROR(INDEX('[1]Master data'!$B$2:$EF$1000,MATCH($B191,'[1]Master data'!$A$2:$A$1000,0),MATCH(L$1,'[1]Master data'!$B$1:$EF$1,0)),"")</f>
        <v>65845.763745332704</v>
      </c>
      <c r="M191" s="33">
        <f>IFERROR(INDEX('[1]Master data'!$B$2:$EF$1000,MATCH($B191,'[1]Master data'!$A$2:$A$1000,0),MATCH(M$1,'[1]Master data'!$B$1:$EF$1,0)),"")</f>
        <v>8.1643486194021252E-3</v>
      </c>
      <c r="N191" s="7">
        <f>IFERROR(INDEX('[1]Master data'!$B$2:$EF$1000,MATCH($B191,'[1]Master data'!$A$2:$A$1000,0),MATCH(N$1,'[1]Master data'!$B$1:$EF$1,0)),"")</f>
        <v>36250</v>
      </c>
      <c r="O191" s="7">
        <f>IFERROR(INDEX('[1]Master data'!$B$2:$EF$1000,MATCH($B191,'[1]Master data'!$A$2:$A$1000,0),MATCH(O$1,'[1]Master data'!$B$1:$EF$1,0)),"")</f>
        <v>3661250</v>
      </c>
      <c r="P191" s="7">
        <f>IFERROR(INDEX('[1]Master data'!$B$2:$EF$1000,MATCH($B191,'[1]Master data'!$A$2:$A$1000,0),MATCH(P$1,'[1]Master data'!$B$1:$EF$1,0)),"")</f>
        <v>29595.763745332704</v>
      </c>
      <c r="Q191" s="30">
        <f>IFERROR(INDEX('[1]Master data'!$B$2:$EF$1000,MATCH($B191,'[1]Master data'!$A$2:$A$1000,0),MATCH(Q$1,'[1]Master data'!$B$1:$EF$1,0)),"")</f>
        <v>8.1643486194021252E-3</v>
      </c>
    </row>
    <row r="192" spans="1:17" x14ac:dyDescent="0.3">
      <c r="A192">
        <f t="shared" si="2"/>
        <v>190</v>
      </c>
      <c r="B192" t="str">
        <f>IF('[1]Master data'!A192="","",'[1]Master data'!A192)</f>
        <v>Jonjo Shelvey</v>
      </c>
      <c r="C192" t="str">
        <f>IFERROR(INDEX('[1]Master data'!$B$2:$EF$1000,MATCH($B192,'[1]Master data'!$A$2:$A$1000,0),MATCH(C$1,'[1]Master data'!$B$1:$EF$1,0)),"")</f>
        <v>Newcastle</v>
      </c>
      <c r="D192" t="str">
        <f>IFERROR(INDEX('[1]Master data'!$B$2:$EF$1000,MATCH($B192,'[1]Master data'!$A$2:$A$1000,0),MATCH(D$1,'[1]Master data'!$B$1:$EF$1,0)),"")</f>
        <v>Midfield</v>
      </c>
      <c r="E192" s="5">
        <f>IFERROR(INDEX('[1]Master data'!$B$2:$EF$1000,MATCH($B192,'[1]Master data'!$A$2:$A$1000,0),MATCH(E$1,'[1]Master data'!$B$1:$EF$1,0)),"")</f>
        <v>3618000</v>
      </c>
      <c r="F192" s="7">
        <f>IFERROR(INDEX('[1]Master data'!$B$2:$EF$1000,MATCH($B192,'[1]Master data'!$A$2:$A$1000,0),MATCH(F$1,'[1]Master data'!$B$1:$EF$1,0)),"")</f>
        <v>20933.584905660377</v>
      </c>
      <c r="G192" s="7">
        <f>IFERROR(INDEX('[1]Master data'!$B$2:$EF$1000,MATCH($B192,'[1]Master data'!$A$2:$A$1000,0),MATCH(G$1,'[1]Master data'!$B$1:$EF$1,0)),"")</f>
        <v>7414.0613207547185</v>
      </c>
      <c r="H192" s="7">
        <f>IFERROR(INDEX('[1]Master data'!$B$2:$EF$1000,MATCH($B192,'[1]Master data'!$A$2:$A$1000,0),MATCH(H$1,'[1]Master data'!$B$1:$EF$1,0)),"")</f>
        <v>1759.4528301886785</v>
      </c>
      <c r="I192" s="7">
        <f>IFERROR(INDEX('[1]Master data'!$B$2:$EF$1000,MATCH($B192,'[1]Master data'!$A$2:$A$1000,0),MATCH(I$1,'[1]Master data'!$B$1:$EF$1,0)),"")</f>
        <v>-813.82075471698124</v>
      </c>
      <c r="J192" s="7">
        <f>IFERROR(INDEX('[1]Master data'!$B$2:$EF$1000,MATCH($B192,'[1]Master data'!$A$2:$A$1000,0),MATCH(J$1,'[1]Master data'!$B$1:$EF$1,0)),"")</f>
        <v>209.18455188679275</v>
      </c>
      <c r="K192" s="7">
        <f>IFERROR(INDEX('[1]Master data'!$B$2:$EF$1000,MATCH($B192,'[1]Master data'!$A$2:$A$1000,0),MATCH(K$1,'[1]Master data'!$B$1:$EF$1,0)),"")</f>
        <v>173.48461812126237</v>
      </c>
      <c r="L192" s="7">
        <f>IFERROR(INDEX('[1]Master data'!$B$2:$EF$1000,MATCH($B192,'[1]Master data'!$A$2:$A$1000,0),MATCH(L$1,'[1]Master data'!$B$1:$EF$1,0)),"")</f>
        <v>29675.947471894848</v>
      </c>
      <c r="M192" s="33">
        <f>IFERROR(INDEX('[1]Master data'!$B$2:$EF$1000,MATCH($B192,'[1]Master data'!$A$2:$A$1000,0),MATCH(M$1,'[1]Master data'!$B$1:$EF$1,0)),"")</f>
        <v>-1.7976927938377978E-3</v>
      </c>
      <c r="N192" s="7">
        <f>IFERROR(INDEX('[1]Master data'!$B$2:$EF$1000,MATCH($B192,'[1]Master data'!$A$2:$A$1000,0),MATCH(N$1,'[1]Master data'!$B$1:$EF$1,0)),"")</f>
        <v>36180</v>
      </c>
      <c r="O192" s="7">
        <f>IFERROR(INDEX('[1]Master data'!$B$2:$EF$1000,MATCH($B192,'[1]Master data'!$A$2:$A$1000,0),MATCH(O$1,'[1]Master data'!$B$1:$EF$1,0)),"")</f>
        <v>3654180</v>
      </c>
      <c r="P192" s="7">
        <f>IFERROR(INDEX('[1]Master data'!$B$2:$EF$1000,MATCH($B192,'[1]Master data'!$A$2:$A$1000,0),MATCH(P$1,'[1]Master data'!$B$1:$EF$1,0)),"")</f>
        <v>-6504.0525281051523</v>
      </c>
      <c r="Q192" s="30">
        <f>IFERROR(INDEX('[1]Master data'!$B$2:$EF$1000,MATCH($B192,'[1]Master data'!$A$2:$A$1000,0),MATCH(Q$1,'[1]Master data'!$B$1:$EF$1,0)),"")</f>
        <v>-1.7976927938377978E-3</v>
      </c>
    </row>
    <row r="193" spans="1:17" x14ac:dyDescent="0.3">
      <c r="A193">
        <f t="shared" si="2"/>
        <v>191</v>
      </c>
      <c r="B193" t="str">
        <f>IF('[1]Master data'!A193="","",'[1]Master data'!A193)</f>
        <v>Raul Jimenez</v>
      </c>
      <c r="C193" t="str">
        <f>IFERROR(INDEX('[1]Master data'!$B$2:$EF$1000,MATCH($B193,'[1]Master data'!$A$2:$A$1000,0),MATCH(C$1,'[1]Master data'!$B$1:$EF$1,0)),"")</f>
        <v>Wolverhampton</v>
      </c>
      <c r="D193" t="str">
        <f>IFERROR(INDEX('[1]Master data'!$B$2:$EF$1000,MATCH($B193,'[1]Master data'!$A$2:$A$1000,0),MATCH(D$1,'[1]Master data'!$B$1:$EF$1,0)),"")</f>
        <v>Striker</v>
      </c>
      <c r="E193" s="5">
        <f>IFERROR(INDEX('[1]Master data'!$B$2:$EF$1000,MATCH($B193,'[1]Master data'!$A$2:$A$1000,0),MATCH(E$1,'[1]Master data'!$B$1:$EF$1,0)),"")</f>
        <v>5960000</v>
      </c>
      <c r="F193" s="7">
        <f>IFERROR(INDEX('[1]Master data'!$B$2:$EF$1000,MATCH($B193,'[1]Master data'!$A$2:$A$1000,0),MATCH(F$1,'[1]Master data'!$B$1:$EF$1,0)),"")</f>
        <v>-5000</v>
      </c>
      <c r="G193" s="7">
        <f>IFERROR(INDEX('[1]Master data'!$B$2:$EF$1000,MATCH($B193,'[1]Master data'!$A$2:$A$1000,0),MATCH(G$1,'[1]Master data'!$B$1:$EF$1,0)),"")</f>
        <v>0</v>
      </c>
      <c r="H193" s="7">
        <f>IFERROR(INDEX('[1]Master data'!$B$2:$EF$1000,MATCH($B193,'[1]Master data'!$A$2:$A$1000,0),MATCH(H$1,'[1]Master data'!$B$1:$EF$1,0)),"")</f>
        <v>0</v>
      </c>
      <c r="I193" s="7">
        <f>IFERROR(INDEX('[1]Master data'!$B$2:$EF$1000,MATCH($B193,'[1]Master data'!$A$2:$A$1000,0),MATCH(I$1,'[1]Master data'!$B$1:$EF$1,0)),"")</f>
        <v>0</v>
      </c>
      <c r="J193" s="7">
        <f>IFERROR(INDEX('[1]Master data'!$B$2:$EF$1000,MATCH($B193,'[1]Master data'!$A$2:$A$1000,0),MATCH(J$1,'[1]Master data'!$B$1:$EF$1,0)),"")</f>
        <v>0</v>
      </c>
      <c r="K193" s="7">
        <f>IFERROR(INDEX('[1]Master data'!$B$2:$EF$1000,MATCH($B193,'[1]Master data'!$A$2:$A$1000,0),MATCH(K$1,'[1]Master data'!$B$1:$EF$1,0)),"")</f>
        <v>0</v>
      </c>
      <c r="L193" s="7">
        <f>IFERROR(INDEX('[1]Master data'!$B$2:$EF$1000,MATCH($B193,'[1]Master data'!$A$2:$A$1000,0),MATCH(L$1,'[1]Master data'!$B$1:$EF$1,0)),"")</f>
        <v>-5000</v>
      </c>
      <c r="M193" s="33">
        <f>IFERROR(INDEX('[1]Master data'!$B$2:$EF$1000,MATCH($B193,'[1]Master data'!$A$2:$A$1000,0),MATCH(M$1,'[1]Master data'!$B$1:$EF$1,0)),"")</f>
        <v>-1.0838926174496645E-2</v>
      </c>
      <c r="N193" s="7">
        <f>IFERROR(INDEX('[1]Master data'!$B$2:$EF$1000,MATCH($B193,'[1]Master data'!$A$2:$A$1000,0),MATCH(N$1,'[1]Master data'!$B$1:$EF$1,0)),"")</f>
        <v>59600</v>
      </c>
      <c r="O193" s="7">
        <f>IFERROR(INDEX('[1]Master data'!$B$2:$EF$1000,MATCH($B193,'[1]Master data'!$A$2:$A$1000,0),MATCH(O$1,'[1]Master data'!$B$1:$EF$1,0)),"")</f>
        <v>6019600</v>
      </c>
      <c r="P193" s="7">
        <f>IFERROR(INDEX('[1]Master data'!$B$2:$EF$1000,MATCH($B193,'[1]Master data'!$A$2:$A$1000,0),MATCH(P$1,'[1]Master data'!$B$1:$EF$1,0)),"")</f>
        <v>-64600</v>
      </c>
      <c r="Q193" s="30">
        <f>IFERROR(INDEX('[1]Master data'!$B$2:$EF$1000,MATCH($B193,'[1]Master data'!$A$2:$A$1000,0),MATCH(Q$1,'[1]Master data'!$B$1:$EF$1,0)),"")</f>
        <v>-1.0838926174496645E-2</v>
      </c>
    </row>
    <row r="194" spans="1:17" x14ac:dyDescent="0.3">
      <c r="A194">
        <f t="shared" si="2"/>
        <v>192</v>
      </c>
      <c r="B194" t="str">
        <f>IF('[1]Master data'!A194="","",'[1]Master data'!A194)</f>
        <v>Michael Keane</v>
      </c>
      <c r="C194" t="str">
        <f>IFERROR(INDEX('[1]Master data'!$B$2:$EF$1000,MATCH($B194,'[1]Master data'!$A$2:$A$1000,0),MATCH(C$1,'[1]Master data'!$B$1:$EF$1,0)),"")</f>
        <v>Everton</v>
      </c>
      <c r="D194" t="str">
        <f>IFERROR(INDEX('[1]Master data'!$B$2:$EF$1000,MATCH($B194,'[1]Master data'!$A$2:$A$1000,0),MATCH(D$1,'[1]Master data'!$B$1:$EF$1,0)),"")</f>
        <v>Defense</v>
      </c>
      <c r="E194" s="5">
        <f>IFERROR(INDEX('[1]Master data'!$B$2:$EF$1000,MATCH($B194,'[1]Master data'!$A$2:$A$1000,0),MATCH(E$1,'[1]Master data'!$B$1:$EF$1,0)),"")</f>
        <v>4828000</v>
      </c>
      <c r="F194" s="7">
        <f>IFERROR(INDEX('[1]Master data'!$B$2:$EF$1000,MATCH($B194,'[1]Master data'!$A$2:$A$1000,0),MATCH(F$1,'[1]Master data'!$B$1:$EF$1,0)),"")</f>
        <v>113497.46609658537</v>
      </c>
      <c r="G194" s="7">
        <f>IFERROR(INDEX('[1]Master data'!$B$2:$EF$1000,MATCH($B194,'[1]Master data'!$A$2:$A$1000,0),MATCH(G$1,'[1]Master data'!$B$1:$EF$1,0)),"")</f>
        <v>-421.820842159309</v>
      </c>
      <c r="H194" s="7">
        <f>IFERROR(INDEX('[1]Master data'!$B$2:$EF$1000,MATCH($B194,'[1]Master data'!$A$2:$A$1000,0),MATCH(H$1,'[1]Master data'!$B$1:$EF$1,0)),"")</f>
        <v>11731.624228991879</v>
      </c>
      <c r="I194" s="7">
        <f>IFERROR(INDEX('[1]Master data'!$B$2:$EF$1000,MATCH($B194,'[1]Master data'!$A$2:$A$1000,0),MATCH(I$1,'[1]Master data'!$B$1:$EF$1,0)),"")</f>
        <v>-737.5</v>
      </c>
      <c r="J194" s="7">
        <f>IFERROR(INDEX('[1]Master data'!$B$2:$EF$1000,MATCH($B194,'[1]Master data'!$A$2:$A$1000,0),MATCH(J$1,'[1]Master data'!$B$1:$EF$1,0)),"")</f>
        <v>3335.8081258150828</v>
      </c>
      <c r="K194" s="7">
        <f>IFERROR(INDEX('[1]Master data'!$B$2:$EF$1000,MATCH($B194,'[1]Master data'!$A$2:$A$1000,0),MATCH(K$1,'[1]Master data'!$B$1:$EF$1,0)),"")</f>
        <v>727.47744867945221</v>
      </c>
      <c r="L194" s="7">
        <f>IFERROR(INDEX('[1]Master data'!$B$2:$EF$1000,MATCH($B194,'[1]Master data'!$A$2:$A$1000,0),MATCH(L$1,'[1]Master data'!$B$1:$EF$1,0)),"")</f>
        <v>128133.05505791245</v>
      </c>
      <c r="M194" s="33">
        <f>IFERROR(INDEX('[1]Master data'!$B$2:$EF$1000,MATCH($B194,'[1]Master data'!$A$2:$A$1000,0),MATCH(M$1,'[1]Master data'!$B$1:$EF$1,0)),"")</f>
        <v>1.6539572298656265E-2</v>
      </c>
      <c r="N194" s="7">
        <f>IFERROR(INDEX('[1]Master data'!$B$2:$EF$1000,MATCH($B194,'[1]Master data'!$A$2:$A$1000,0),MATCH(N$1,'[1]Master data'!$B$1:$EF$1,0)),"")</f>
        <v>48280</v>
      </c>
      <c r="O194" s="7">
        <f>IFERROR(INDEX('[1]Master data'!$B$2:$EF$1000,MATCH($B194,'[1]Master data'!$A$2:$A$1000,0),MATCH(O$1,'[1]Master data'!$B$1:$EF$1,0)),"")</f>
        <v>4876280</v>
      </c>
      <c r="P194" s="7">
        <f>IFERROR(INDEX('[1]Master data'!$B$2:$EF$1000,MATCH($B194,'[1]Master data'!$A$2:$A$1000,0),MATCH(P$1,'[1]Master data'!$B$1:$EF$1,0)),"")</f>
        <v>79853.055057912454</v>
      </c>
      <c r="Q194" s="30">
        <f>IFERROR(INDEX('[1]Master data'!$B$2:$EF$1000,MATCH($B194,'[1]Master data'!$A$2:$A$1000,0),MATCH(Q$1,'[1]Master data'!$B$1:$EF$1,0)),"")</f>
        <v>1.6539572298656265E-2</v>
      </c>
    </row>
    <row r="195" spans="1:17" x14ac:dyDescent="0.3">
      <c r="A195">
        <f t="shared" ref="A195:A258" si="3">IF(B195="","",ROW()-2)</f>
        <v>193</v>
      </c>
      <c r="B195" t="str">
        <f>IF('[1]Master data'!A195="","",'[1]Master data'!A195)</f>
        <v>Vontae Daley-Campbell</v>
      </c>
      <c r="C195" t="str">
        <f>IFERROR(INDEX('[1]Master data'!$B$2:$EF$1000,MATCH($B195,'[1]Master data'!$A$2:$A$1000,0),MATCH(C$1,'[1]Master data'!$B$1:$EF$1,0)),"")</f>
        <v>Leicester City</v>
      </c>
      <c r="D195" t="str">
        <f>IFERROR(INDEX('[1]Master data'!$B$2:$EF$1000,MATCH($B195,'[1]Master data'!$A$2:$A$1000,0),MATCH(D$1,'[1]Master data'!$B$1:$EF$1,0)),"")</f>
        <v>Defense</v>
      </c>
      <c r="E195" s="5">
        <f>IFERROR(INDEX('[1]Master data'!$B$2:$EF$1000,MATCH($B195,'[1]Master data'!$A$2:$A$1000,0),MATCH(E$1,'[1]Master data'!$B$1:$EF$1,0)),"")</f>
        <v>2490000</v>
      </c>
      <c r="F195" s="7">
        <f>IFERROR(INDEX('[1]Master data'!$B$2:$EF$1000,MATCH($B195,'[1]Master data'!$A$2:$A$1000,0),MATCH(F$1,'[1]Master data'!$B$1:$EF$1,0)),"")</f>
        <v>-5000</v>
      </c>
      <c r="G195" s="7">
        <f>IFERROR(INDEX('[1]Master data'!$B$2:$EF$1000,MATCH($B195,'[1]Master data'!$A$2:$A$1000,0),MATCH(G$1,'[1]Master data'!$B$1:$EF$1,0)),"")</f>
        <v>0</v>
      </c>
      <c r="H195" s="7">
        <f>IFERROR(INDEX('[1]Master data'!$B$2:$EF$1000,MATCH($B195,'[1]Master data'!$A$2:$A$1000,0),MATCH(H$1,'[1]Master data'!$B$1:$EF$1,0)),"")</f>
        <v>0</v>
      </c>
      <c r="I195" s="7">
        <f>IFERROR(INDEX('[1]Master data'!$B$2:$EF$1000,MATCH($B195,'[1]Master data'!$A$2:$A$1000,0),MATCH(I$1,'[1]Master data'!$B$1:$EF$1,0)),"")</f>
        <v>0</v>
      </c>
      <c r="J195" s="7">
        <f>IFERROR(INDEX('[1]Master data'!$B$2:$EF$1000,MATCH($B195,'[1]Master data'!$A$2:$A$1000,0),MATCH(J$1,'[1]Master data'!$B$1:$EF$1,0)),"")</f>
        <v>0</v>
      </c>
      <c r="K195" s="7">
        <f>IFERROR(INDEX('[1]Master data'!$B$2:$EF$1000,MATCH($B195,'[1]Master data'!$A$2:$A$1000,0),MATCH(K$1,'[1]Master data'!$B$1:$EF$1,0)),"")</f>
        <v>0</v>
      </c>
      <c r="L195" s="7">
        <f>IFERROR(INDEX('[1]Master data'!$B$2:$EF$1000,MATCH($B195,'[1]Master data'!$A$2:$A$1000,0),MATCH(L$1,'[1]Master data'!$B$1:$EF$1,0)),"")</f>
        <v>-5000</v>
      </c>
      <c r="M195" s="33">
        <f>IFERROR(INDEX('[1]Master data'!$B$2:$EF$1000,MATCH($B195,'[1]Master data'!$A$2:$A$1000,0),MATCH(M$1,'[1]Master data'!$B$1:$EF$1,0)),"")</f>
        <v>-1.2008032128514055E-2</v>
      </c>
      <c r="N195" s="7">
        <f>IFERROR(INDEX('[1]Master data'!$B$2:$EF$1000,MATCH($B195,'[1]Master data'!$A$2:$A$1000,0),MATCH(N$1,'[1]Master data'!$B$1:$EF$1,0)),"")</f>
        <v>24900</v>
      </c>
      <c r="O195" s="7">
        <f>IFERROR(INDEX('[1]Master data'!$B$2:$EF$1000,MATCH($B195,'[1]Master data'!$A$2:$A$1000,0),MATCH(O$1,'[1]Master data'!$B$1:$EF$1,0)),"")</f>
        <v>2514900</v>
      </c>
      <c r="P195" s="7">
        <f>IFERROR(INDEX('[1]Master data'!$B$2:$EF$1000,MATCH($B195,'[1]Master data'!$A$2:$A$1000,0),MATCH(P$1,'[1]Master data'!$B$1:$EF$1,0)),"")</f>
        <v>-29900</v>
      </c>
      <c r="Q195" s="30">
        <f>IFERROR(INDEX('[1]Master data'!$B$2:$EF$1000,MATCH($B195,'[1]Master data'!$A$2:$A$1000,0),MATCH(Q$1,'[1]Master data'!$B$1:$EF$1,0)),"")</f>
        <v>-1.2008032128514055E-2</v>
      </c>
    </row>
    <row r="196" spans="1:17" x14ac:dyDescent="0.3">
      <c r="A196">
        <f t="shared" si="3"/>
        <v>194</v>
      </c>
      <c r="B196" t="str">
        <f>IF('[1]Master data'!A196="","",'[1]Master data'!A196)</f>
        <v>Joshua Onomah</v>
      </c>
      <c r="C196" t="str">
        <f>IFERROR(INDEX('[1]Master data'!$B$2:$EF$1000,MATCH($B196,'[1]Master data'!$A$2:$A$1000,0),MATCH(C$1,'[1]Master data'!$B$1:$EF$1,0)),"")</f>
        <v>Fulham</v>
      </c>
      <c r="D196" t="str">
        <f>IFERROR(INDEX('[1]Master data'!$B$2:$EF$1000,MATCH($B196,'[1]Master data'!$A$2:$A$1000,0),MATCH(D$1,'[1]Master data'!$B$1:$EF$1,0)),"")</f>
        <v>Midfield</v>
      </c>
      <c r="E196" s="5">
        <f>IFERROR(INDEX('[1]Master data'!$B$2:$EF$1000,MATCH($B196,'[1]Master data'!$A$2:$A$1000,0),MATCH(E$1,'[1]Master data'!$B$1:$EF$1,0)),"")</f>
        <v>2481000</v>
      </c>
      <c r="F196" s="7">
        <f>IFERROR(INDEX('[1]Master data'!$B$2:$EF$1000,MATCH($B196,'[1]Master data'!$A$2:$A$1000,0),MATCH(F$1,'[1]Master data'!$B$1:$EF$1,0)),"")</f>
        <v>-5000</v>
      </c>
      <c r="G196" s="7">
        <f>IFERROR(INDEX('[1]Master data'!$B$2:$EF$1000,MATCH($B196,'[1]Master data'!$A$2:$A$1000,0),MATCH(G$1,'[1]Master data'!$B$1:$EF$1,0)),"")</f>
        <v>0</v>
      </c>
      <c r="H196" s="7">
        <f>IFERROR(INDEX('[1]Master data'!$B$2:$EF$1000,MATCH($B196,'[1]Master data'!$A$2:$A$1000,0),MATCH(H$1,'[1]Master data'!$B$1:$EF$1,0)),"")</f>
        <v>0</v>
      </c>
      <c r="I196" s="7">
        <f>IFERROR(INDEX('[1]Master data'!$B$2:$EF$1000,MATCH($B196,'[1]Master data'!$A$2:$A$1000,0),MATCH(I$1,'[1]Master data'!$B$1:$EF$1,0)),"")</f>
        <v>0</v>
      </c>
      <c r="J196" s="7">
        <f>IFERROR(INDEX('[1]Master data'!$B$2:$EF$1000,MATCH($B196,'[1]Master data'!$A$2:$A$1000,0),MATCH(J$1,'[1]Master data'!$B$1:$EF$1,0)),"")</f>
        <v>0</v>
      </c>
      <c r="K196" s="7">
        <f>IFERROR(INDEX('[1]Master data'!$B$2:$EF$1000,MATCH($B196,'[1]Master data'!$A$2:$A$1000,0),MATCH(K$1,'[1]Master data'!$B$1:$EF$1,0)),"")</f>
        <v>0</v>
      </c>
      <c r="L196" s="7">
        <f>IFERROR(INDEX('[1]Master data'!$B$2:$EF$1000,MATCH($B196,'[1]Master data'!$A$2:$A$1000,0),MATCH(L$1,'[1]Master data'!$B$1:$EF$1,0)),"")</f>
        <v>-5000</v>
      </c>
      <c r="M196" s="33">
        <f>IFERROR(INDEX('[1]Master data'!$B$2:$EF$1000,MATCH($B196,'[1]Master data'!$A$2:$A$1000,0),MATCH(M$1,'[1]Master data'!$B$1:$EF$1,0)),"")</f>
        <v>-1.2015316404675534E-2</v>
      </c>
      <c r="N196" s="7">
        <f>IFERROR(INDEX('[1]Master data'!$B$2:$EF$1000,MATCH($B196,'[1]Master data'!$A$2:$A$1000,0),MATCH(N$1,'[1]Master data'!$B$1:$EF$1,0)),"")</f>
        <v>24810</v>
      </c>
      <c r="O196" s="7">
        <f>IFERROR(INDEX('[1]Master data'!$B$2:$EF$1000,MATCH($B196,'[1]Master data'!$A$2:$A$1000,0),MATCH(O$1,'[1]Master data'!$B$1:$EF$1,0)),"")</f>
        <v>2505810</v>
      </c>
      <c r="P196" s="7">
        <f>IFERROR(INDEX('[1]Master data'!$B$2:$EF$1000,MATCH($B196,'[1]Master data'!$A$2:$A$1000,0),MATCH(P$1,'[1]Master data'!$B$1:$EF$1,0)),"")</f>
        <v>-29810</v>
      </c>
      <c r="Q196" s="30">
        <f>IFERROR(INDEX('[1]Master data'!$B$2:$EF$1000,MATCH($B196,'[1]Master data'!$A$2:$A$1000,0),MATCH(Q$1,'[1]Master data'!$B$1:$EF$1,0)),"")</f>
        <v>-1.2015316404675534E-2</v>
      </c>
    </row>
    <row r="197" spans="1:17" x14ac:dyDescent="0.3">
      <c r="A197">
        <f t="shared" si="3"/>
        <v>195</v>
      </c>
      <c r="B197" t="str">
        <f>IF('[1]Master data'!A197="","",'[1]Master data'!A197)</f>
        <v>Joe Bryan</v>
      </c>
      <c r="C197" t="str">
        <f>IFERROR(INDEX('[1]Master data'!$B$2:$EF$1000,MATCH($B197,'[1]Master data'!$A$2:$A$1000,0),MATCH(C$1,'[1]Master data'!$B$1:$EF$1,0)),"")</f>
        <v>Fulham</v>
      </c>
      <c r="D197" t="str">
        <f>IFERROR(INDEX('[1]Master data'!$B$2:$EF$1000,MATCH($B197,'[1]Master data'!$A$2:$A$1000,0),MATCH(D$1,'[1]Master data'!$B$1:$EF$1,0)),"")</f>
        <v>Defense</v>
      </c>
      <c r="E197" s="5">
        <f>IFERROR(INDEX('[1]Master data'!$B$2:$EF$1000,MATCH($B197,'[1]Master data'!$A$2:$A$1000,0),MATCH(E$1,'[1]Master data'!$B$1:$EF$1,0)),"")</f>
        <v>2915000</v>
      </c>
      <c r="F197" s="7">
        <f>IFERROR(INDEX('[1]Master data'!$B$2:$EF$1000,MATCH($B197,'[1]Master data'!$A$2:$A$1000,0),MATCH(F$1,'[1]Master data'!$B$1:$EF$1,0)),"")</f>
        <v>-5000</v>
      </c>
      <c r="G197" s="7">
        <f>IFERROR(INDEX('[1]Master data'!$B$2:$EF$1000,MATCH($B197,'[1]Master data'!$A$2:$A$1000,0),MATCH(G$1,'[1]Master data'!$B$1:$EF$1,0)),"")</f>
        <v>0</v>
      </c>
      <c r="H197" s="7">
        <f>IFERROR(INDEX('[1]Master data'!$B$2:$EF$1000,MATCH($B197,'[1]Master data'!$A$2:$A$1000,0),MATCH(H$1,'[1]Master data'!$B$1:$EF$1,0)),"")</f>
        <v>0</v>
      </c>
      <c r="I197" s="7">
        <f>IFERROR(INDEX('[1]Master data'!$B$2:$EF$1000,MATCH($B197,'[1]Master data'!$A$2:$A$1000,0),MATCH(I$1,'[1]Master data'!$B$1:$EF$1,0)),"")</f>
        <v>0</v>
      </c>
      <c r="J197" s="7">
        <f>IFERROR(INDEX('[1]Master data'!$B$2:$EF$1000,MATCH($B197,'[1]Master data'!$A$2:$A$1000,0),MATCH(J$1,'[1]Master data'!$B$1:$EF$1,0)),"")</f>
        <v>0</v>
      </c>
      <c r="K197" s="7">
        <f>IFERROR(INDEX('[1]Master data'!$B$2:$EF$1000,MATCH($B197,'[1]Master data'!$A$2:$A$1000,0),MATCH(K$1,'[1]Master data'!$B$1:$EF$1,0)),"")</f>
        <v>0</v>
      </c>
      <c r="L197" s="7">
        <f>IFERROR(INDEX('[1]Master data'!$B$2:$EF$1000,MATCH($B197,'[1]Master data'!$A$2:$A$1000,0),MATCH(L$1,'[1]Master data'!$B$1:$EF$1,0)),"")</f>
        <v>-5000</v>
      </c>
      <c r="M197" s="33">
        <f>IFERROR(INDEX('[1]Master data'!$B$2:$EF$1000,MATCH($B197,'[1]Master data'!$A$2:$A$1000,0),MATCH(M$1,'[1]Master data'!$B$1:$EF$1,0)),"")</f>
        <v>-1.1715265866209263E-2</v>
      </c>
      <c r="N197" s="7">
        <f>IFERROR(INDEX('[1]Master data'!$B$2:$EF$1000,MATCH($B197,'[1]Master data'!$A$2:$A$1000,0),MATCH(N$1,'[1]Master data'!$B$1:$EF$1,0)),"")</f>
        <v>29150</v>
      </c>
      <c r="O197" s="7">
        <f>IFERROR(INDEX('[1]Master data'!$B$2:$EF$1000,MATCH($B197,'[1]Master data'!$A$2:$A$1000,0),MATCH(O$1,'[1]Master data'!$B$1:$EF$1,0)),"")</f>
        <v>2944150</v>
      </c>
      <c r="P197" s="7">
        <f>IFERROR(INDEX('[1]Master data'!$B$2:$EF$1000,MATCH($B197,'[1]Master data'!$A$2:$A$1000,0),MATCH(P$1,'[1]Master data'!$B$1:$EF$1,0)),"")</f>
        <v>-34150</v>
      </c>
      <c r="Q197" s="30">
        <f>IFERROR(INDEX('[1]Master data'!$B$2:$EF$1000,MATCH($B197,'[1]Master data'!$A$2:$A$1000,0),MATCH(Q$1,'[1]Master data'!$B$1:$EF$1,0)),"")</f>
        <v>-1.1715265866209263E-2</v>
      </c>
    </row>
    <row r="198" spans="1:17" x14ac:dyDescent="0.3">
      <c r="A198">
        <f t="shared" si="3"/>
        <v>196</v>
      </c>
      <c r="B198" t="str">
        <f>IF('[1]Master data'!A198="","",'[1]Master data'!A198)</f>
        <v>Ainsley Maitland-Niles</v>
      </c>
      <c r="C198" t="str">
        <f>IFERROR(INDEX('[1]Master data'!$B$2:$EF$1000,MATCH($B198,'[1]Master data'!$A$2:$A$1000,0),MATCH(C$1,'[1]Master data'!$B$1:$EF$1,0)),"")</f>
        <v>West Bromwich</v>
      </c>
      <c r="D198" t="str">
        <f>IFERROR(INDEX('[1]Master data'!$B$2:$EF$1000,MATCH($B198,'[1]Master data'!$A$2:$A$1000,0),MATCH(D$1,'[1]Master data'!$B$1:$EF$1,0)),"")</f>
        <v>Midfield</v>
      </c>
      <c r="E198" s="5">
        <f>IFERROR(INDEX('[1]Master data'!$B$2:$EF$1000,MATCH($B198,'[1]Master data'!$A$2:$A$1000,0),MATCH(E$1,'[1]Master data'!$B$1:$EF$1,0)),"")</f>
        <v>3484000</v>
      </c>
      <c r="F198" s="7">
        <f>IFERROR(INDEX('[1]Master data'!$B$2:$EF$1000,MATCH($B198,'[1]Master data'!$A$2:$A$1000,0),MATCH(F$1,'[1]Master data'!$B$1:$EF$1,0)),"")</f>
        <v>25976.660098522159</v>
      </c>
      <c r="G198" s="7">
        <f>IFERROR(INDEX('[1]Master data'!$B$2:$EF$1000,MATCH($B198,'[1]Master data'!$A$2:$A$1000,0),MATCH(G$1,'[1]Master data'!$B$1:$EF$1,0)),"")</f>
        <v>7976.5948275862065</v>
      </c>
      <c r="H198" s="7">
        <f>IFERROR(INDEX('[1]Master data'!$B$2:$EF$1000,MATCH($B198,'[1]Master data'!$A$2:$A$1000,0),MATCH(H$1,'[1]Master data'!$B$1:$EF$1,0)),"")</f>
        <v>975.33251231527083</v>
      </c>
      <c r="I198" s="7">
        <f>IFERROR(INDEX('[1]Master data'!$B$2:$EF$1000,MATCH($B198,'[1]Master data'!$A$2:$A$1000,0),MATCH(I$1,'[1]Master data'!$B$1:$EF$1,0)),"")</f>
        <v>-875.00000000000011</v>
      </c>
      <c r="J198" s="7">
        <f>IFERROR(INDEX('[1]Master data'!$B$2:$EF$1000,MATCH($B198,'[1]Master data'!$A$2:$A$1000,0),MATCH(J$1,'[1]Master data'!$B$1:$EF$1,0)),"")</f>
        <v>-1771.9802955665025</v>
      </c>
      <c r="K198" s="7">
        <f>IFERROR(INDEX('[1]Master data'!$B$2:$EF$1000,MATCH($B198,'[1]Master data'!$A$2:$A$1000,0),MATCH(K$1,'[1]Master data'!$B$1:$EF$1,0)),"")</f>
        <v>153.28564174310799</v>
      </c>
      <c r="L198" s="7">
        <f>IFERROR(INDEX('[1]Master data'!$B$2:$EF$1000,MATCH($B198,'[1]Master data'!$A$2:$A$1000,0),MATCH(L$1,'[1]Master data'!$B$1:$EF$1,0)),"")</f>
        <v>32434.892784600233</v>
      </c>
      <c r="M198" s="33">
        <f>IFERROR(INDEX('[1]Master data'!$B$2:$EF$1000,MATCH($B198,'[1]Master data'!$A$2:$A$1000,0),MATCH(M$1,'[1]Master data'!$B$1:$EF$1,0)),"")</f>
        <v>-6.9032928111359545E-4</v>
      </c>
      <c r="N198" s="7">
        <f>IFERROR(INDEX('[1]Master data'!$B$2:$EF$1000,MATCH($B198,'[1]Master data'!$A$2:$A$1000,0),MATCH(N$1,'[1]Master data'!$B$1:$EF$1,0)),"")</f>
        <v>34840</v>
      </c>
      <c r="O198" s="7">
        <f>IFERROR(INDEX('[1]Master data'!$B$2:$EF$1000,MATCH($B198,'[1]Master data'!$A$2:$A$1000,0),MATCH(O$1,'[1]Master data'!$B$1:$EF$1,0)),"")</f>
        <v>3518840</v>
      </c>
      <c r="P198" s="7">
        <f>IFERROR(INDEX('[1]Master data'!$B$2:$EF$1000,MATCH($B198,'[1]Master data'!$A$2:$A$1000,0),MATCH(P$1,'[1]Master data'!$B$1:$EF$1,0)),"")</f>
        <v>-2405.1072153997666</v>
      </c>
      <c r="Q198" s="30">
        <f>IFERROR(INDEX('[1]Master data'!$B$2:$EF$1000,MATCH($B198,'[1]Master data'!$A$2:$A$1000,0),MATCH(Q$1,'[1]Master data'!$B$1:$EF$1,0)),"")</f>
        <v>-6.9032928111359545E-4</v>
      </c>
    </row>
    <row r="199" spans="1:17" x14ac:dyDescent="0.3">
      <c r="A199">
        <f t="shared" si="3"/>
        <v>197</v>
      </c>
      <c r="B199" t="str">
        <f>IF('[1]Master data'!A199="","",'[1]Master data'!A199)</f>
        <v>Matt Targett</v>
      </c>
      <c r="C199" t="str">
        <f>IFERROR(INDEX('[1]Master data'!$B$2:$EF$1000,MATCH($B199,'[1]Master data'!$A$2:$A$1000,0),MATCH(C$1,'[1]Master data'!$B$1:$EF$1,0)),"")</f>
        <v>Aston Villa</v>
      </c>
      <c r="D199" t="str">
        <f>IFERROR(INDEX('[1]Master data'!$B$2:$EF$1000,MATCH($B199,'[1]Master data'!$A$2:$A$1000,0),MATCH(D$1,'[1]Master data'!$B$1:$EF$1,0)),"")</f>
        <v>Defense</v>
      </c>
      <c r="E199" s="5">
        <f>IFERROR(INDEX('[1]Master data'!$B$2:$EF$1000,MATCH($B199,'[1]Master data'!$A$2:$A$1000,0),MATCH(E$1,'[1]Master data'!$B$1:$EF$1,0)),"")</f>
        <v>3852000</v>
      </c>
      <c r="F199" s="7">
        <f>IFERROR(INDEX('[1]Master data'!$B$2:$EF$1000,MATCH($B199,'[1]Master data'!$A$2:$A$1000,0),MATCH(F$1,'[1]Master data'!$B$1:$EF$1,0)),"")</f>
        <v>68447.157664707935</v>
      </c>
      <c r="G199" s="7">
        <f>IFERROR(INDEX('[1]Master data'!$B$2:$EF$1000,MATCH($B199,'[1]Master data'!$A$2:$A$1000,0),MATCH(G$1,'[1]Master data'!$B$1:$EF$1,0)),"")</f>
        <v>16461.923326391014</v>
      </c>
      <c r="H199" s="7">
        <f>IFERROR(INDEX('[1]Master data'!$B$2:$EF$1000,MATCH($B199,'[1]Master data'!$A$2:$A$1000,0),MATCH(H$1,'[1]Master data'!$B$1:$EF$1,0)),"")</f>
        <v>7623.4423990383202</v>
      </c>
      <c r="I199" s="7">
        <f>IFERROR(INDEX('[1]Master data'!$B$2:$EF$1000,MATCH($B199,'[1]Master data'!$A$2:$A$1000,0),MATCH(I$1,'[1]Master data'!$B$1:$EF$1,0)),"")</f>
        <v>2409.4491369898187</v>
      </c>
      <c r="J199" s="7">
        <f>IFERROR(INDEX('[1]Master data'!$B$2:$EF$1000,MATCH($B199,'[1]Master data'!$A$2:$A$1000,0),MATCH(J$1,'[1]Master data'!$B$1:$EF$1,0)),"")</f>
        <v>2359.8013896686671</v>
      </c>
      <c r="K199" s="7">
        <f>IFERROR(INDEX('[1]Master data'!$B$2:$EF$1000,MATCH($B199,'[1]Master data'!$A$2:$A$1000,0),MATCH(K$1,'[1]Master data'!$B$1:$EF$1,0)),"")</f>
        <v>152.04138713523133</v>
      </c>
      <c r="L199" s="7">
        <f>IFERROR(INDEX('[1]Master data'!$B$2:$EF$1000,MATCH($B199,'[1]Master data'!$A$2:$A$1000,0),MATCH(L$1,'[1]Master data'!$B$1:$EF$1,0)),"")</f>
        <v>97453.815303930984</v>
      </c>
      <c r="M199" s="33">
        <f>IFERROR(INDEX('[1]Master data'!$B$2:$EF$1000,MATCH($B199,'[1]Master data'!$A$2:$A$1000,0),MATCH(M$1,'[1]Master data'!$B$1:$EF$1,0)),"")</f>
        <v>1.5299536683263495E-2</v>
      </c>
      <c r="N199" s="7">
        <f>IFERROR(INDEX('[1]Master data'!$B$2:$EF$1000,MATCH($B199,'[1]Master data'!$A$2:$A$1000,0),MATCH(N$1,'[1]Master data'!$B$1:$EF$1,0)),"")</f>
        <v>38520</v>
      </c>
      <c r="O199" s="7">
        <f>IFERROR(INDEX('[1]Master data'!$B$2:$EF$1000,MATCH($B199,'[1]Master data'!$A$2:$A$1000,0),MATCH(O$1,'[1]Master data'!$B$1:$EF$1,0)),"")</f>
        <v>3890520</v>
      </c>
      <c r="P199" s="7">
        <f>IFERROR(INDEX('[1]Master data'!$B$2:$EF$1000,MATCH($B199,'[1]Master data'!$A$2:$A$1000,0),MATCH(P$1,'[1]Master data'!$B$1:$EF$1,0)),"")</f>
        <v>58933.815303930984</v>
      </c>
      <c r="Q199" s="30">
        <f>IFERROR(INDEX('[1]Master data'!$B$2:$EF$1000,MATCH($B199,'[1]Master data'!$A$2:$A$1000,0),MATCH(Q$1,'[1]Master data'!$B$1:$EF$1,0)),"")</f>
        <v>1.5299536683263495E-2</v>
      </c>
    </row>
    <row r="200" spans="1:17" x14ac:dyDescent="0.3">
      <c r="A200">
        <f t="shared" si="3"/>
        <v>198</v>
      </c>
      <c r="B200" t="str">
        <f>IF('[1]Master data'!A200="","",'[1]Master data'!A200)</f>
        <v>Conor Coventry</v>
      </c>
      <c r="C200" t="str">
        <f>IFERROR(INDEX('[1]Master data'!$B$2:$EF$1000,MATCH($B200,'[1]Master data'!$A$2:$A$1000,0),MATCH(C$1,'[1]Master data'!$B$1:$EF$1,0)),"")</f>
        <v>West Ham</v>
      </c>
      <c r="D200" t="str">
        <f>IFERROR(INDEX('[1]Master data'!$B$2:$EF$1000,MATCH($B200,'[1]Master data'!$A$2:$A$1000,0),MATCH(D$1,'[1]Master data'!$B$1:$EF$1,0)),"")</f>
        <v>Midfield</v>
      </c>
      <c r="E200" s="5">
        <f>IFERROR(INDEX('[1]Master data'!$B$2:$EF$1000,MATCH($B200,'[1]Master data'!$A$2:$A$1000,0),MATCH(E$1,'[1]Master data'!$B$1:$EF$1,0)),"")</f>
        <v>1990000</v>
      </c>
      <c r="F200" s="7">
        <f>IFERROR(INDEX('[1]Master data'!$B$2:$EF$1000,MATCH($B200,'[1]Master data'!$A$2:$A$1000,0),MATCH(F$1,'[1]Master data'!$B$1:$EF$1,0)),"")</f>
        <v>-5000</v>
      </c>
      <c r="G200" s="7">
        <f>IFERROR(INDEX('[1]Master data'!$B$2:$EF$1000,MATCH($B200,'[1]Master data'!$A$2:$A$1000,0),MATCH(G$1,'[1]Master data'!$B$1:$EF$1,0)),"")</f>
        <v>0</v>
      </c>
      <c r="H200" s="7">
        <f>IFERROR(INDEX('[1]Master data'!$B$2:$EF$1000,MATCH($B200,'[1]Master data'!$A$2:$A$1000,0),MATCH(H$1,'[1]Master data'!$B$1:$EF$1,0)),"")</f>
        <v>0</v>
      </c>
      <c r="I200" s="7">
        <f>IFERROR(INDEX('[1]Master data'!$B$2:$EF$1000,MATCH($B200,'[1]Master data'!$A$2:$A$1000,0),MATCH(I$1,'[1]Master data'!$B$1:$EF$1,0)),"")</f>
        <v>0</v>
      </c>
      <c r="J200" s="7">
        <f>IFERROR(INDEX('[1]Master data'!$B$2:$EF$1000,MATCH($B200,'[1]Master data'!$A$2:$A$1000,0),MATCH(J$1,'[1]Master data'!$B$1:$EF$1,0)),"")</f>
        <v>0</v>
      </c>
      <c r="K200" s="7">
        <f>IFERROR(INDEX('[1]Master data'!$B$2:$EF$1000,MATCH($B200,'[1]Master data'!$A$2:$A$1000,0),MATCH(K$1,'[1]Master data'!$B$1:$EF$1,0)),"")</f>
        <v>0</v>
      </c>
      <c r="L200" s="7">
        <f>IFERROR(INDEX('[1]Master data'!$B$2:$EF$1000,MATCH($B200,'[1]Master data'!$A$2:$A$1000,0),MATCH(L$1,'[1]Master data'!$B$1:$EF$1,0)),"")</f>
        <v>-5000</v>
      </c>
      <c r="M200" s="33">
        <f>IFERROR(INDEX('[1]Master data'!$B$2:$EF$1000,MATCH($B200,'[1]Master data'!$A$2:$A$1000,0),MATCH(M$1,'[1]Master data'!$B$1:$EF$1,0)),"")</f>
        <v>-1.2512562814070352E-2</v>
      </c>
      <c r="N200" s="7">
        <f>IFERROR(INDEX('[1]Master data'!$B$2:$EF$1000,MATCH($B200,'[1]Master data'!$A$2:$A$1000,0),MATCH(N$1,'[1]Master data'!$B$1:$EF$1,0)),"")</f>
        <v>19900</v>
      </c>
      <c r="O200" s="7">
        <f>IFERROR(INDEX('[1]Master data'!$B$2:$EF$1000,MATCH($B200,'[1]Master data'!$A$2:$A$1000,0),MATCH(O$1,'[1]Master data'!$B$1:$EF$1,0)),"")</f>
        <v>2009900</v>
      </c>
      <c r="P200" s="7">
        <f>IFERROR(INDEX('[1]Master data'!$B$2:$EF$1000,MATCH($B200,'[1]Master data'!$A$2:$A$1000,0),MATCH(P$1,'[1]Master data'!$B$1:$EF$1,0)),"")</f>
        <v>-24900</v>
      </c>
      <c r="Q200" s="30">
        <f>IFERROR(INDEX('[1]Master data'!$B$2:$EF$1000,MATCH($B200,'[1]Master data'!$A$2:$A$1000,0),MATCH(Q$1,'[1]Master data'!$B$1:$EF$1,0)),"")</f>
        <v>-1.2512562814070352E-2</v>
      </c>
    </row>
    <row r="201" spans="1:17" x14ac:dyDescent="0.3">
      <c r="A201">
        <f t="shared" si="3"/>
        <v>199</v>
      </c>
      <c r="B201" t="str">
        <f>IF('[1]Master data'!A201="","",'[1]Master data'!A201)</f>
        <v>Jairo Riedewald</v>
      </c>
      <c r="C201" t="str">
        <f>IFERROR(INDEX('[1]Master data'!$B$2:$EF$1000,MATCH($B201,'[1]Master data'!$A$2:$A$1000,0),MATCH(C$1,'[1]Master data'!$B$1:$EF$1,0)),"")</f>
        <v>Crystal Palace</v>
      </c>
      <c r="D201" t="str">
        <f>IFERROR(INDEX('[1]Master data'!$B$2:$EF$1000,MATCH($B201,'[1]Master data'!$A$2:$A$1000,0),MATCH(D$1,'[1]Master data'!$B$1:$EF$1,0)),"")</f>
        <v>Midfield</v>
      </c>
      <c r="E201" s="5">
        <f>IFERROR(INDEX('[1]Master data'!$B$2:$EF$1000,MATCH($B201,'[1]Master data'!$A$2:$A$1000,0),MATCH(E$1,'[1]Master data'!$B$1:$EF$1,0)),"")</f>
        <v>3180000</v>
      </c>
      <c r="F201" s="7">
        <f>IFERROR(INDEX('[1]Master data'!$B$2:$EF$1000,MATCH($B201,'[1]Master data'!$A$2:$A$1000,0),MATCH(F$1,'[1]Master data'!$B$1:$EF$1,0)),"")</f>
        <v>29182.36842105263</v>
      </c>
      <c r="G201" s="7">
        <f>IFERROR(INDEX('[1]Master data'!$B$2:$EF$1000,MATCH($B201,'[1]Master data'!$A$2:$A$1000,0),MATCH(G$1,'[1]Master data'!$B$1:$EF$1,0)),"")</f>
        <v>-3008.4473684210516</v>
      </c>
      <c r="H201" s="7">
        <f>IFERROR(INDEX('[1]Master data'!$B$2:$EF$1000,MATCH($B201,'[1]Master data'!$A$2:$A$1000,0),MATCH(H$1,'[1]Master data'!$B$1:$EF$1,0)),"")</f>
        <v>8043.1578947368416</v>
      </c>
      <c r="I201" s="7">
        <f>IFERROR(INDEX('[1]Master data'!$B$2:$EF$1000,MATCH($B201,'[1]Master data'!$A$2:$A$1000,0),MATCH(I$1,'[1]Master data'!$B$1:$EF$1,0)),"")</f>
        <v>-1087.5</v>
      </c>
      <c r="J201" s="7">
        <f>IFERROR(INDEX('[1]Master data'!$B$2:$EF$1000,MATCH($B201,'[1]Master data'!$A$2:$A$1000,0),MATCH(J$1,'[1]Master data'!$B$1:$EF$1,0)),"")</f>
        <v>19.519736842105203</v>
      </c>
      <c r="K201" s="7">
        <f>IFERROR(INDEX('[1]Master data'!$B$2:$EF$1000,MATCH($B201,'[1]Master data'!$A$2:$A$1000,0),MATCH(K$1,'[1]Master data'!$B$1:$EF$1,0)),"")</f>
        <v>-68.626830067626145</v>
      </c>
      <c r="L201" s="7">
        <f>IFERROR(INDEX('[1]Master data'!$B$2:$EF$1000,MATCH($B201,'[1]Master data'!$A$2:$A$1000,0),MATCH(L$1,'[1]Master data'!$B$1:$EF$1,0)),"")</f>
        <v>33080.471854142903</v>
      </c>
      <c r="M201" s="33">
        <f>IFERROR(INDEX('[1]Master data'!$B$2:$EF$1000,MATCH($B201,'[1]Master data'!$A$2:$A$1000,0),MATCH(M$1,'[1]Master data'!$B$1:$EF$1,0)),"")</f>
        <v>4.0266410507638456E-4</v>
      </c>
      <c r="N201" s="7">
        <f>IFERROR(INDEX('[1]Master data'!$B$2:$EF$1000,MATCH($B201,'[1]Master data'!$A$2:$A$1000,0),MATCH(N$1,'[1]Master data'!$B$1:$EF$1,0)),"")</f>
        <v>31800</v>
      </c>
      <c r="O201" s="7">
        <f>IFERROR(INDEX('[1]Master data'!$B$2:$EF$1000,MATCH($B201,'[1]Master data'!$A$2:$A$1000,0),MATCH(O$1,'[1]Master data'!$B$1:$EF$1,0)),"")</f>
        <v>3211800</v>
      </c>
      <c r="P201" s="7">
        <f>IFERROR(INDEX('[1]Master data'!$B$2:$EF$1000,MATCH($B201,'[1]Master data'!$A$2:$A$1000,0),MATCH(P$1,'[1]Master data'!$B$1:$EF$1,0)),"")</f>
        <v>1280.4718541429029</v>
      </c>
      <c r="Q201" s="30">
        <f>IFERROR(INDEX('[1]Master data'!$B$2:$EF$1000,MATCH($B201,'[1]Master data'!$A$2:$A$1000,0),MATCH(Q$1,'[1]Master data'!$B$1:$EF$1,0)),"")</f>
        <v>4.0266410507638456E-4</v>
      </c>
    </row>
    <row r="202" spans="1:17" x14ac:dyDescent="0.3">
      <c r="A202">
        <f t="shared" si="3"/>
        <v>200</v>
      </c>
      <c r="B202" t="str">
        <f>IF('[1]Master data'!A202="","",'[1]Master data'!A202)</f>
        <v>Ashley Barnes</v>
      </c>
      <c r="C202" t="str">
        <f>IFERROR(INDEX('[1]Master data'!$B$2:$EF$1000,MATCH($B202,'[1]Master data'!$A$2:$A$1000,0),MATCH(C$1,'[1]Master data'!$B$1:$EF$1,0)),"")</f>
        <v>Burnley</v>
      </c>
      <c r="D202" t="str">
        <f>IFERROR(INDEX('[1]Master data'!$B$2:$EF$1000,MATCH($B202,'[1]Master data'!$A$2:$A$1000,0),MATCH(D$1,'[1]Master data'!$B$1:$EF$1,0)),"")</f>
        <v>Striker</v>
      </c>
      <c r="E202" s="5">
        <f>IFERROR(INDEX('[1]Master data'!$B$2:$EF$1000,MATCH($B202,'[1]Master data'!$A$2:$A$1000,0),MATCH(E$1,'[1]Master data'!$B$1:$EF$1,0)),"")</f>
        <v>4325000</v>
      </c>
      <c r="F202" s="7">
        <f>IFERROR(INDEX('[1]Master data'!$B$2:$EF$1000,MATCH($B202,'[1]Master data'!$A$2:$A$1000,0),MATCH(F$1,'[1]Master data'!$B$1:$EF$1,0)),"")</f>
        <v>-5000</v>
      </c>
      <c r="G202" s="7">
        <f>IFERROR(INDEX('[1]Master data'!$B$2:$EF$1000,MATCH($B202,'[1]Master data'!$A$2:$A$1000,0),MATCH(G$1,'[1]Master data'!$B$1:$EF$1,0)),"")</f>
        <v>0</v>
      </c>
      <c r="H202" s="7">
        <f>IFERROR(INDEX('[1]Master data'!$B$2:$EF$1000,MATCH($B202,'[1]Master data'!$A$2:$A$1000,0),MATCH(H$1,'[1]Master data'!$B$1:$EF$1,0)),"")</f>
        <v>0</v>
      </c>
      <c r="I202" s="7">
        <f>IFERROR(INDEX('[1]Master data'!$B$2:$EF$1000,MATCH($B202,'[1]Master data'!$A$2:$A$1000,0),MATCH(I$1,'[1]Master data'!$B$1:$EF$1,0)),"")</f>
        <v>0</v>
      </c>
      <c r="J202" s="7">
        <f>IFERROR(INDEX('[1]Master data'!$B$2:$EF$1000,MATCH($B202,'[1]Master data'!$A$2:$A$1000,0),MATCH(J$1,'[1]Master data'!$B$1:$EF$1,0)),"")</f>
        <v>0</v>
      </c>
      <c r="K202" s="7">
        <f>IFERROR(INDEX('[1]Master data'!$B$2:$EF$1000,MATCH($B202,'[1]Master data'!$A$2:$A$1000,0),MATCH(K$1,'[1]Master data'!$B$1:$EF$1,0)),"")</f>
        <v>0</v>
      </c>
      <c r="L202" s="7">
        <f>IFERROR(INDEX('[1]Master data'!$B$2:$EF$1000,MATCH($B202,'[1]Master data'!$A$2:$A$1000,0),MATCH(L$1,'[1]Master data'!$B$1:$EF$1,0)),"")</f>
        <v>-5000</v>
      </c>
      <c r="M202" s="33">
        <f>IFERROR(INDEX('[1]Master data'!$B$2:$EF$1000,MATCH($B202,'[1]Master data'!$A$2:$A$1000,0),MATCH(M$1,'[1]Master data'!$B$1:$EF$1,0)),"")</f>
        <v>-1.1156069364161849E-2</v>
      </c>
      <c r="N202" s="7">
        <f>IFERROR(INDEX('[1]Master data'!$B$2:$EF$1000,MATCH($B202,'[1]Master data'!$A$2:$A$1000,0),MATCH(N$1,'[1]Master data'!$B$1:$EF$1,0)),"")</f>
        <v>43250</v>
      </c>
      <c r="O202" s="7">
        <f>IFERROR(INDEX('[1]Master data'!$B$2:$EF$1000,MATCH($B202,'[1]Master data'!$A$2:$A$1000,0),MATCH(O$1,'[1]Master data'!$B$1:$EF$1,0)),"")</f>
        <v>4368250</v>
      </c>
      <c r="P202" s="7">
        <f>IFERROR(INDEX('[1]Master data'!$B$2:$EF$1000,MATCH($B202,'[1]Master data'!$A$2:$A$1000,0),MATCH(P$1,'[1]Master data'!$B$1:$EF$1,0)),"")</f>
        <v>-48250</v>
      </c>
      <c r="Q202" s="30">
        <f>IFERROR(INDEX('[1]Master data'!$B$2:$EF$1000,MATCH($B202,'[1]Master data'!$A$2:$A$1000,0),MATCH(Q$1,'[1]Master data'!$B$1:$EF$1,0)),"")</f>
        <v>-1.1156069364161849E-2</v>
      </c>
    </row>
    <row r="203" spans="1:17" x14ac:dyDescent="0.3">
      <c r="A203">
        <f t="shared" si="3"/>
        <v>201</v>
      </c>
      <c r="B203" t="str">
        <f>IF('[1]Master data'!A203="","",'[1]Master data'!A203)</f>
        <v>Ashley Westwood</v>
      </c>
      <c r="C203" t="str">
        <f>IFERROR(INDEX('[1]Master data'!$B$2:$EF$1000,MATCH($B203,'[1]Master data'!$A$2:$A$1000,0),MATCH(C$1,'[1]Master data'!$B$1:$EF$1,0)),"")</f>
        <v>Burnley</v>
      </c>
      <c r="D203" t="str">
        <f>IFERROR(INDEX('[1]Master data'!$B$2:$EF$1000,MATCH($B203,'[1]Master data'!$A$2:$A$1000,0),MATCH(D$1,'[1]Master data'!$B$1:$EF$1,0)),"")</f>
        <v>Midfield</v>
      </c>
      <c r="E203" s="5">
        <f>IFERROR(INDEX('[1]Master data'!$B$2:$EF$1000,MATCH($B203,'[1]Master data'!$A$2:$A$1000,0),MATCH(E$1,'[1]Master data'!$B$1:$EF$1,0)),"")</f>
        <v>3630000</v>
      </c>
      <c r="F203" s="7">
        <f>IFERROR(INDEX('[1]Master data'!$B$2:$EF$1000,MATCH($B203,'[1]Master data'!$A$2:$A$1000,0),MATCH(F$1,'[1]Master data'!$B$1:$EF$1,0)),"")</f>
        <v>32995.957671957658</v>
      </c>
      <c r="G203" s="7">
        <f>IFERROR(INDEX('[1]Master data'!$B$2:$EF$1000,MATCH($B203,'[1]Master data'!$A$2:$A$1000,0),MATCH(G$1,'[1]Master data'!$B$1:$EF$1,0)),"")</f>
        <v>3768.5039682539636</v>
      </c>
      <c r="H203" s="7">
        <f>IFERROR(INDEX('[1]Master data'!$B$2:$EF$1000,MATCH($B203,'[1]Master data'!$A$2:$A$1000,0),MATCH(H$1,'[1]Master data'!$B$1:$EF$1,0)),"")</f>
        <v>1058.8703703703691</v>
      </c>
      <c r="I203" s="7">
        <f>IFERROR(INDEX('[1]Master data'!$B$2:$EF$1000,MATCH($B203,'[1]Master data'!$A$2:$A$1000,0),MATCH(I$1,'[1]Master data'!$B$1:$EF$1,0)),"")</f>
        <v>-1400.0000000000002</v>
      </c>
      <c r="J203" s="7">
        <f>IFERROR(INDEX('[1]Master data'!$B$2:$EF$1000,MATCH($B203,'[1]Master data'!$A$2:$A$1000,0),MATCH(J$1,'[1]Master data'!$B$1:$EF$1,0)),"")</f>
        <v>542.78174603174557</v>
      </c>
      <c r="K203" s="7">
        <f>IFERROR(INDEX('[1]Master data'!$B$2:$EF$1000,MATCH($B203,'[1]Master data'!$A$2:$A$1000,0),MATCH(K$1,'[1]Master data'!$B$1:$EF$1,0)),"")</f>
        <v>530.46035132543875</v>
      </c>
      <c r="L203" s="7">
        <f>IFERROR(INDEX('[1]Master data'!$B$2:$EF$1000,MATCH($B203,'[1]Master data'!$A$2:$A$1000,0),MATCH(L$1,'[1]Master data'!$B$1:$EF$1,0)),"")</f>
        <v>37496.574107939181</v>
      </c>
      <c r="M203" s="33">
        <f>IFERROR(INDEX('[1]Master data'!$B$2:$EF$1000,MATCH($B203,'[1]Master data'!$A$2:$A$1000,0),MATCH(M$1,'[1]Master data'!$B$1:$EF$1,0)),"")</f>
        <v>3.2963474047911323E-4</v>
      </c>
      <c r="N203" s="7">
        <f>IFERROR(INDEX('[1]Master data'!$B$2:$EF$1000,MATCH($B203,'[1]Master data'!$A$2:$A$1000,0),MATCH(N$1,'[1]Master data'!$B$1:$EF$1,0)),"")</f>
        <v>36300</v>
      </c>
      <c r="O203" s="7">
        <f>IFERROR(INDEX('[1]Master data'!$B$2:$EF$1000,MATCH($B203,'[1]Master data'!$A$2:$A$1000,0),MATCH(O$1,'[1]Master data'!$B$1:$EF$1,0)),"")</f>
        <v>3666300</v>
      </c>
      <c r="P203" s="7">
        <f>IFERROR(INDEX('[1]Master data'!$B$2:$EF$1000,MATCH($B203,'[1]Master data'!$A$2:$A$1000,0),MATCH(P$1,'[1]Master data'!$B$1:$EF$1,0)),"")</f>
        <v>1196.574107939181</v>
      </c>
      <c r="Q203" s="30">
        <f>IFERROR(INDEX('[1]Master data'!$B$2:$EF$1000,MATCH($B203,'[1]Master data'!$A$2:$A$1000,0),MATCH(Q$1,'[1]Master data'!$B$1:$EF$1,0)),"")</f>
        <v>3.2963474047911323E-4</v>
      </c>
    </row>
    <row r="204" spans="1:17" x14ac:dyDescent="0.3">
      <c r="A204">
        <f t="shared" si="3"/>
        <v>202</v>
      </c>
      <c r="B204" t="str">
        <f>IF('[1]Master data'!A204="","",'[1]Master data'!A204)</f>
        <v>Michael Obafemi</v>
      </c>
      <c r="C204" t="str">
        <f>IFERROR(INDEX('[1]Master data'!$B$2:$EF$1000,MATCH($B204,'[1]Master data'!$A$2:$A$1000,0),MATCH(C$1,'[1]Master data'!$B$1:$EF$1,0)),"")</f>
        <v>Southampton</v>
      </c>
      <c r="D204" t="str">
        <f>IFERROR(INDEX('[1]Master data'!$B$2:$EF$1000,MATCH($B204,'[1]Master data'!$A$2:$A$1000,0),MATCH(D$1,'[1]Master data'!$B$1:$EF$1,0)),"")</f>
        <v>Striker</v>
      </c>
      <c r="E204" s="5">
        <f>IFERROR(INDEX('[1]Master data'!$B$2:$EF$1000,MATCH($B204,'[1]Master data'!$A$2:$A$1000,0),MATCH(E$1,'[1]Master data'!$B$1:$EF$1,0)),"")</f>
        <v>2460000</v>
      </c>
      <c r="F204" s="7">
        <f>IFERROR(INDEX('[1]Master data'!$B$2:$EF$1000,MATCH($B204,'[1]Master data'!$A$2:$A$1000,0),MATCH(F$1,'[1]Master data'!$B$1:$EF$1,0)),"")</f>
        <v>-5000</v>
      </c>
      <c r="G204" s="7">
        <f>IFERROR(INDEX('[1]Master data'!$B$2:$EF$1000,MATCH($B204,'[1]Master data'!$A$2:$A$1000,0),MATCH(G$1,'[1]Master data'!$B$1:$EF$1,0)),"")</f>
        <v>0</v>
      </c>
      <c r="H204" s="7">
        <f>IFERROR(INDEX('[1]Master data'!$B$2:$EF$1000,MATCH($B204,'[1]Master data'!$A$2:$A$1000,0),MATCH(H$1,'[1]Master data'!$B$1:$EF$1,0)),"")</f>
        <v>0</v>
      </c>
      <c r="I204" s="7">
        <f>IFERROR(INDEX('[1]Master data'!$B$2:$EF$1000,MATCH($B204,'[1]Master data'!$A$2:$A$1000,0),MATCH(I$1,'[1]Master data'!$B$1:$EF$1,0)),"")</f>
        <v>0</v>
      </c>
      <c r="J204" s="7">
        <f>IFERROR(INDEX('[1]Master data'!$B$2:$EF$1000,MATCH($B204,'[1]Master data'!$A$2:$A$1000,0),MATCH(J$1,'[1]Master data'!$B$1:$EF$1,0)),"")</f>
        <v>0</v>
      </c>
      <c r="K204" s="7">
        <f>IFERROR(INDEX('[1]Master data'!$B$2:$EF$1000,MATCH($B204,'[1]Master data'!$A$2:$A$1000,0),MATCH(K$1,'[1]Master data'!$B$1:$EF$1,0)),"")</f>
        <v>0</v>
      </c>
      <c r="L204" s="7">
        <f>IFERROR(INDEX('[1]Master data'!$B$2:$EF$1000,MATCH($B204,'[1]Master data'!$A$2:$A$1000,0),MATCH(L$1,'[1]Master data'!$B$1:$EF$1,0)),"")</f>
        <v>-5000</v>
      </c>
      <c r="M204" s="33">
        <f>IFERROR(INDEX('[1]Master data'!$B$2:$EF$1000,MATCH($B204,'[1]Master data'!$A$2:$A$1000,0),MATCH(M$1,'[1]Master data'!$B$1:$EF$1,0)),"")</f>
        <v>-1.2032520325203253E-2</v>
      </c>
      <c r="N204" s="7">
        <f>IFERROR(INDEX('[1]Master data'!$B$2:$EF$1000,MATCH($B204,'[1]Master data'!$A$2:$A$1000,0),MATCH(N$1,'[1]Master data'!$B$1:$EF$1,0)),"")</f>
        <v>24600</v>
      </c>
      <c r="O204" s="7">
        <f>IFERROR(INDEX('[1]Master data'!$B$2:$EF$1000,MATCH($B204,'[1]Master data'!$A$2:$A$1000,0),MATCH(O$1,'[1]Master data'!$B$1:$EF$1,0)),"")</f>
        <v>2484600</v>
      </c>
      <c r="P204" s="7">
        <f>IFERROR(INDEX('[1]Master data'!$B$2:$EF$1000,MATCH($B204,'[1]Master data'!$A$2:$A$1000,0),MATCH(P$1,'[1]Master data'!$B$1:$EF$1,0)),"")</f>
        <v>-29600</v>
      </c>
      <c r="Q204" s="30">
        <f>IFERROR(INDEX('[1]Master data'!$B$2:$EF$1000,MATCH($B204,'[1]Master data'!$A$2:$A$1000,0),MATCH(Q$1,'[1]Master data'!$B$1:$EF$1,0)),"")</f>
        <v>-1.2032520325203253E-2</v>
      </c>
    </row>
    <row r="205" spans="1:17" x14ac:dyDescent="0.3">
      <c r="A205">
        <f t="shared" si="3"/>
        <v>203</v>
      </c>
      <c r="B205" t="str">
        <f>IF('[1]Master data'!A205="","",'[1]Master data'!A205)</f>
        <v>Oliver Casey</v>
      </c>
      <c r="C205" t="str">
        <f>IFERROR(INDEX('[1]Master data'!$B$2:$EF$1000,MATCH($B205,'[1]Master data'!$A$2:$A$1000,0),MATCH(C$1,'[1]Master data'!$B$1:$EF$1,0)),"")</f>
        <v>Leeds United</v>
      </c>
      <c r="D205" t="str">
        <f>IFERROR(INDEX('[1]Master data'!$B$2:$EF$1000,MATCH($B205,'[1]Master data'!$A$2:$A$1000,0),MATCH(D$1,'[1]Master data'!$B$1:$EF$1,0)),"")</f>
        <v>Defense</v>
      </c>
      <c r="E205" s="5">
        <f>IFERROR(INDEX('[1]Master data'!$B$2:$EF$1000,MATCH($B205,'[1]Master data'!$A$2:$A$1000,0),MATCH(E$1,'[1]Master data'!$B$1:$EF$1,0)),"")</f>
        <v>1960000</v>
      </c>
      <c r="F205" s="7">
        <f>IFERROR(INDEX('[1]Master data'!$B$2:$EF$1000,MATCH($B205,'[1]Master data'!$A$2:$A$1000,0),MATCH(F$1,'[1]Master data'!$B$1:$EF$1,0)),"")</f>
        <v>-5000</v>
      </c>
      <c r="G205" s="7">
        <f>IFERROR(INDEX('[1]Master data'!$B$2:$EF$1000,MATCH($B205,'[1]Master data'!$A$2:$A$1000,0),MATCH(G$1,'[1]Master data'!$B$1:$EF$1,0)),"")</f>
        <v>0</v>
      </c>
      <c r="H205" s="7">
        <f>IFERROR(INDEX('[1]Master data'!$B$2:$EF$1000,MATCH($B205,'[1]Master data'!$A$2:$A$1000,0),MATCH(H$1,'[1]Master data'!$B$1:$EF$1,0)),"")</f>
        <v>0</v>
      </c>
      <c r="I205" s="7">
        <f>IFERROR(INDEX('[1]Master data'!$B$2:$EF$1000,MATCH($B205,'[1]Master data'!$A$2:$A$1000,0),MATCH(I$1,'[1]Master data'!$B$1:$EF$1,0)),"")</f>
        <v>0</v>
      </c>
      <c r="J205" s="7">
        <f>IFERROR(INDEX('[1]Master data'!$B$2:$EF$1000,MATCH($B205,'[1]Master data'!$A$2:$A$1000,0),MATCH(J$1,'[1]Master data'!$B$1:$EF$1,0)),"")</f>
        <v>0</v>
      </c>
      <c r="K205" s="7">
        <f>IFERROR(INDEX('[1]Master data'!$B$2:$EF$1000,MATCH($B205,'[1]Master data'!$A$2:$A$1000,0),MATCH(K$1,'[1]Master data'!$B$1:$EF$1,0)),"")</f>
        <v>0</v>
      </c>
      <c r="L205" s="7">
        <f>IFERROR(INDEX('[1]Master data'!$B$2:$EF$1000,MATCH($B205,'[1]Master data'!$A$2:$A$1000,0),MATCH(L$1,'[1]Master data'!$B$1:$EF$1,0)),"")</f>
        <v>-5000</v>
      </c>
      <c r="M205" s="33">
        <f>IFERROR(INDEX('[1]Master data'!$B$2:$EF$1000,MATCH($B205,'[1]Master data'!$A$2:$A$1000,0),MATCH(M$1,'[1]Master data'!$B$1:$EF$1,0)),"")</f>
        <v>-1.2551020408163265E-2</v>
      </c>
      <c r="N205" s="7">
        <f>IFERROR(INDEX('[1]Master data'!$B$2:$EF$1000,MATCH($B205,'[1]Master data'!$A$2:$A$1000,0),MATCH(N$1,'[1]Master data'!$B$1:$EF$1,0)),"")</f>
        <v>19600</v>
      </c>
      <c r="O205" s="7">
        <f>IFERROR(INDEX('[1]Master data'!$B$2:$EF$1000,MATCH($B205,'[1]Master data'!$A$2:$A$1000,0),MATCH(O$1,'[1]Master data'!$B$1:$EF$1,0)),"")</f>
        <v>1979600</v>
      </c>
      <c r="P205" s="7">
        <f>IFERROR(INDEX('[1]Master data'!$B$2:$EF$1000,MATCH($B205,'[1]Master data'!$A$2:$A$1000,0),MATCH(P$1,'[1]Master data'!$B$1:$EF$1,0)),"")</f>
        <v>-24600</v>
      </c>
      <c r="Q205" s="30">
        <f>IFERROR(INDEX('[1]Master data'!$B$2:$EF$1000,MATCH($B205,'[1]Master data'!$A$2:$A$1000,0),MATCH(Q$1,'[1]Master data'!$B$1:$EF$1,0)),"")</f>
        <v>-1.2551020408163265E-2</v>
      </c>
    </row>
    <row r="206" spans="1:17" x14ac:dyDescent="0.3">
      <c r="A206">
        <f t="shared" si="3"/>
        <v>204</v>
      </c>
      <c r="B206" t="str">
        <f>IF('[1]Master data'!A206="","",'[1]Master data'!A206)</f>
        <v>Matty Cash</v>
      </c>
      <c r="C206" t="str">
        <f>IFERROR(INDEX('[1]Master data'!$B$2:$EF$1000,MATCH($B206,'[1]Master data'!$A$2:$A$1000,0),MATCH(C$1,'[1]Master data'!$B$1:$EF$1,0)),"")</f>
        <v>Aston Villa</v>
      </c>
      <c r="D206" t="str">
        <f>IFERROR(INDEX('[1]Master data'!$B$2:$EF$1000,MATCH($B206,'[1]Master data'!$A$2:$A$1000,0),MATCH(D$1,'[1]Master data'!$B$1:$EF$1,0)),"")</f>
        <v>Defense</v>
      </c>
      <c r="E206" s="5">
        <f>IFERROR(INDEX('[1]Master data'!$B$2:$EF$1000,MATCH($B206,'[1]Master data'!$A$2:$A$1000,0),MATCH(E$1,'[1]Master data'!$B$1:$EF$1,0)),"")</f>
        <v>3785000</v>
      </c>
      <c r="F206" s="7">
        <f>IFERROR(INDEX('[1]Master data'!$B$2:$EF$1000,MATCH($B206,'[1]Master data'!$A$2:$A$1000,0),MATCH(F$1,'[1]Master data'!$B$1:$EF$1,0)),"")</f>
        <v>-5000</v>
      </c>
      <c r="G206" s="7">
        <f>IFERROR(INDEX('[1]Master data'!$B$2:$EF$1000,MATCH($B206,'[1]Master data'!$A$2:$A$1000,0),MATCH(G$1,'[1]Master data'!$B$1:$EF$1,0)),"")</f>
        <v>0</v>
      </c>
      <c r="H206" s="7">
        <f>IFERROR(INDEX('[1]Master data'!$B$2:$EF$1000,MATCH($B206,'[1]Master data'!$A$2:$A$1000,0),MATCH(H$1,'[1]Master data'!$B$1:$EF$1,0)),"")</f>
        <v>0</v>
      </c>
      <c r="I206" s="7">
        <f>IFERROR(INDEX('[1]Master data'!$B$2:$EF$1000,MATCH($B206,'[1]Master data'!$A$2:$A$1000,0),MATCH(I$1,'[1]Master data'!$B$1:$EF$1,0)),"")</f>
        <v>0</v>
      </c>
      <c r="J206" s="7">
        <f>IFERROR(INDEX('[1]Master data'!$B$2:$EF$1000,MATCH($B206,'[1]Master data'!$A$2:$A$1000,0),MATCH(J$1,'[1]Master data'!$B$1:$EF$1,0)),"")</f>
        <v>0</v>
      </c>
      <c r="K206" s="7">
        <f>IFERROR(INDEX('[1]Master data'!$B$2:$EF$1000,MATCH($B206,'[1]Master data'!$A$2:$A$1000,0),MATCH(K$1,'[1]Master data'!$B$1:$EF$1,0)),"")</f>
        <v>0</v>
      </c>
      <c r="L206" s="7">
        <f>IFERROR(INDEX('[1]Master data'!$B$2:$EF$1000,MATCH($B206,'[1]Master data'!$A$2:$A$1000,0),MATCH(L$1,'[1]Master data'!$B$1:$EF$1,0)),"")</f>
        <v>-5000</v>
      </c>
      <c r="M206" s="33">
        <f>IFERROR(INDEX('[1]Master data'!$B$2:$EF$1000,MATCH($B206,'[1]Master data'!$A$2:$A$1000,0),MATCH(M$1,'[1]Master data'!$B$1:$EF$1,0)),"")</f>
        <v>-1.1321003963011889E-2</v>
      </c>
      <c r="N206" s="7">
        <f>IFERROR(INDEX('[1]Master data'!$B$2:$EF$1000,MATCH($B206,'[1]Master data'!$A$2:$A$1000,0),MATCH(N$1,'[1]Master data'!$B$1:$EF$1,0)),"")</f>
        <v>37850</v>
      </c>
      <c r="O206" s="7">
        <f>IFERROR(INDEX('[1]Master data'!$B$2:$EF$1000,MATCH($B206,'[1]Master data'!$A$2:$A$1000,0),MATCH(O$1,'[1]Master data'!$B$1:$EF$1,0)),"")</f>
        <v>3822850</v>
      </c>
      <c r="P206" s="7">
        <f>IFERROR(INDEX('[1]Master data'!$B$2:$EF$1000,MATCH($B206,'[1]Master data'!$A$2:$A$1000,0),MATCH(P$1,'[1]Master data'!$B$1:$EF$1,0)),"")</f>
        <v>-42850</v>
      </c>
      <c r="Q206" s="30">
        <f>IFERROR(INDEX('[1]Master data'!$B$2:$EF$1000,MATCH($B206,'[1]Master data'!$A$2:$A$1000,0),MATCH(Q$1,'[1]Master data'!$B$1:$EF$1,0)),"")</f>
        <v>-1.1321003963011889E-2</v>
      </c>
    </row>
    <row r="207" spans="1:17" x14ac:dyDescent="0.3">
      <c r="A207">
        <f t="shared" si="3"/>
        <v>205</v>
      </c>
      <c r="B207" t="str">
        <f>IF('[1]Master data'!A207="","",'[1]Master data'!A207)</f>
        <v>Karl Darlow</v>
      </c>
      <c r="C207" t="str">
        <f>IFERROR(INDEX('[1]Master data'!$B$2:$EF$1000,MATCH($B207,'[1]Master data'!$A$2:$A$1000,0),MATCH(C$1,'[1]Master data'!$B$1:$EF$1,0)),"")</f>
        <v>Newcastle</v>
      </c>
      <c r="D207" t="str">
        <f>IFERROR(INDEX('[1]Master data'!$B$2:$EF$1000,MATCH($B207,'[1]Master data'!$A$2:$A$1000,0),MATCH(D$1,'[1]Master data'!$B$1:$EF$1,0)),"")</f>
        <v>Goalkeeper</v>
      </c>
      <c r="E207" s="5">
        <f>IFERROR(INDEX('[1]Master data'!$B$2:$EF$1000,MATCH($B207,'[1]Master data'!$A$2:$A$1000,0),MATCH(E$1,'[1]Master data'!$B$1:$EF$1,0)),"")</f>
        <v>4087000</v>
      </c>
      <c r="F207" s="7">
        <f>IFERROR(INDEX('[1]Master data'!$B$2:$EF$1000,MATCH($B207,'[1]Master data'!$A$2:$A$1000,0),MATCH(F$1,'[1]Master data'!$B$1:$EF$1,0)),"")</f>
        <v>-5000</v>
      </c>
      <c r="G207" s="7">
        <f>IFERROR(INDEX('[1]Master data'!$B$2:$EF$1000,MATCH($B207,'[1]Master data'!$A$2:$A$1000,0),MATCH(G$1,'[1]Master data'!$B$1:$EF$1,0)),"")</f>
        <v>0</v>
      </c>
      <c r="H207" s="7">
        <f>IFERROR(INDEX('[1]Master data'!$B$2:$EF$1000,MATCH($B207,'[1]Master data'!$A$2:$A$1000,0),MATCH(H$1,'[1]Master data'!$B$1:$EF$1,0)),"")</f>
        <v>0</v>
      </c>
      <c r="I207" s="7">
        <f>IFERROR(INDEX('[1]Master data'!$B$2:$EF$1000,MATCH($B207,'[1]Master data'!$A$2:$A$1000,0),MATCH(I$1,'[1]Master data'!$B$1:$EF$1,0)),"")</f>
        <v>0</v>
      </c>
      <c r="J207" s="7">
        <f>IFERROR(INDEX('[1]Master data'!$B$2:$EF$1000,MATCH($B207,'[1]Master data'!$A$2:$A$1000,0),MATCH(J$1,'[1]Master data'!$B$1:$EF$1,0)),"")</f>
        <v>0</v>
      </c>
      <c r="K207" s="7">
        <f>IFERROR(INDEX('[1]Master data'!$B$2:$EF$1000,MATCH($B207,'[1]Master data'!$A$2:$A$1000,0),MATCH(K$1,'[1]Master data'!$B$1:$EF$1,0)),"")</f>
        <v>0</v>
      </c>
      <c r="L207" s="7">
        <f>IFERROR(INDEX('[1]Master data'!$B$2:$EF$1000,MATCH($B207,'[1]Master data'!$A$2:$A$1000,0),MATCH(L$1,'[1]Master data'!$B$1:$EF$1,0)),"")</f>
        <v>-5000</v>
      </c>
      <c r="M207" s="33">
        <f>IFERROR(INDEX('[1]Master data'!$B$2:$EF$1000,MATCH($B207,'[1]Master data'!$A$2:$A$1000,0),MATCH(M$1,'[1]Master data'!$B$1:$EF$1,0)),"")</f>
        <v>-1.1223391240518719E-2</v>
      </c>
      <c r="N207" s="7">
        <f>IFERROR(INDEX('[1]Master data'!$B$2:$EF$1000,MATCH($B207,'[1]Master data'!$A$2:$A$1000,0),MATCH(N$1,'[1]Master data'!$B$1:$EF$1,0)),"")</f>
        <v>40870</v>
      </c>
      <c r="O207" s="7">
        <f>IFERROR(INDEX('[1]Master data'!$B$2:$EF$1000,MATCH($B207,'[1]Master data'!$A$2:$A$1000,0),MATCH(O$1,'[1]Master data'!$B$1:$EF$1,0)),"")</f>
        <v>4127870</v>
      </c>
      <c r="P207" s="7">
        <f>IFERROR(INDEX('[1]Master data'!$B$2:$EF$1000,MATCH($B207,'[1]Master data'!$A$2:$A$1000,0),MATCH(P$1,'[1]Master data'!$B$1:$EF$1,0)),"")</f>
        <v>-45870</v>
      </c>
      <c r="Q207" s="30">
        <f>IFERROR(INDEX('[1]Master data'!$B$2:$EF$1000,MATCH($B207,'[1]Master data'!$A$2:$A$1000,0),MATCH(Q$1,'[1]Master data'!$B$1:$EF$1,0)),"")</f>
        <v>-1.1223391240518719E-2</v>
      </c>
    </row>
    <row r="208" spans="1:17" x14ac:dyDescent="0.3">
      <c r="A208">
        <f t="shared" si="3"/>
        <v>206</v>
      </c>
      <c r="B208" t="str">
        <f>IF('[1]Master data'!A208="","",'[1]Master data'!A208)</f>
        <v>Gareth Bale</v>
      </c>
      <c r="C208" t="str">
        <f>IFERROR(INDEX('[1]Master data'!$B$2:$EF$1000,MATCH($B208,'[1]Master data'!$A$2:$A$1000,0),MATCH(C$1,'[1]Master data'!$B$1:$EF$1,0)),"")</f>
        <v>Tottenham</v>
      </c>
      <c r="D208" t="str">
        <f>IFERROR(INDEX('[1]Master data'!$B$2:$EF$1000,MATCH($B208,'[1]Master data'!$A$2:$A$1000,0),MATCH(D$1,'[1]Master data'!$B$1:$EF$1,0)),"")</f>
        <v>Midfield</v>
      </c>
      <c r="E208" s="5">
        <f>IFERROR(INDEX('[1]Master data'!$B$2:$EF$1000,MATCH($B208,'[1]Master data'!$A$2:$A$1000,0),MATCH(E$1,'[1]Master data'!$B$1:$EF$1,0)),"")</f>
        <v>5502000</v>
      </c>
      <c r="F208" s="7">
        <f>IFERROR(INDEX('[1]Master data'!$B$2:$EF$1000,MATCH($B208,'[1]Master data'!$A$2:$A$1000,0),MATCH(F$1,'[1]Master data'!$B$1:$EF$1,0)),"")</f>
        <v>-5000</v>
      </c>
      <c r="G208" s="7">
        <f>IFERROR(INDEX('[1]Master data'!$B$2:$EF$1000,MATCH($B208,'[1]Master data'!$A$2:$A$1000,0),MATCH(G$1,'[1]Master data'!$B$1:$EF$1,0)),"")</f>
        <v>0</v>
      </c>
      <c r="H208" s="7">
        <f>IFERROR(INDEX('[1]Master data'!$B$2:$EF$1000,MATCH($B208,'[1]Master data'!$A$2:$A$1000,0),MATCH(H$1,'[1]Master data'!$B$1:$EF$1,0)),"")</f>
        <v>0</v>
      </c>
      <c r="I208" s="7">
        <f>IFERROR(INDEX('[1]Master data'!$B$2:$EF$1000,MATCH($B208,'[1]Master data'!$A$2:$A$1000,0),MATCH(I$1,'[1]Master data'!$B$1:$EF$1,0)),"")</f>
        <v>0</v>
      </c>
      <c r="J208" s="7">
        <f>IFERROR(INDEX('[1]Master data'!$B$2:$EF$1000,MATCH($B208,'[1]Master data'!$A$2:$A$1000,0),MATCH(J$1,'[1]Master data'!$B$1:$EF$1,0)),"")</f>
        <v>0</v>
      </c>
      <c r="K208" s="7">
        <f>IFERROR(INDEX('[1]Master data'!$B$2:$EF$1000,MATCH($B208,'[1]Master data'!$A$2:$A$1000,0),MATCH(K$1,'[1]Master data'!$B$1:$EF$1,0)),"")</f>
        <v>0</v>
      </c>
      <c r="L208" s="7">
        <f>IFERROR(INDEX('[1]Master data'!$B$2:$EF$1000,MATCH($B208,'[1]Master data'!$A$2:$A$1000,0),MATCH(L$1,'[1]Master data'!$B$1:$EF$1,0)),"")</f>
        <v>-5000</v>
      </c>
      <c r="M208" s="33">
        <f>IFERROR(INDEX('[1]Master data'!$B$2:$EF$1000,MATCH($B208,'[1]Master data'!$A$2:$A$1000,0),MATCH(M$1,'[1]Master data'!$B$1:$EF$1,0)),"")</f>
        <v>-1.0908760450745184E-2</v>
      </c>
      <c r="N208" s="7">
        <f>IFERROR(INDEX('[1]Master data'!$B$2:$EF$1000,MATCH($B208,'[1]Master data'!$A$2:$A$1000,0),MATCH(N$1,'[1]Master data'!$B$1:$EF$1,0)),"")</f>
        <v>55020</v>
      </c>
      <c r="O208" s="7">
        <f>IFERROR(INDEX('[1]Master data'!$B$2:$EF$1000,MATCH($B208,'[1]Master data'!$A$2:$A$1000,0),MATCH(O$1,'[1]Master data'!$B$1:$EF$1,0)),"")</f>
        <v>5557020</v>
      </c>
      <c r="P208" s="7">
        <f>IFERROR(INDEX('[1]Master data'!$B$2:$EF$1000,MATCH($B208,'[1]Master data'!$A$2:$A$1000,0),MATCH(P$1,'[1]Master data'!$B$1:$EF$1,0)),"")</f>
        <v>-60020</v>
      </c>
      <c r="Q208" s="30">
        <f>IFERROR(INDEX('[1]Master data'!$B$2:$EF$1000,MATCH($B208,'[1]Master data'!$A$2:$A$1000,0),MATCH(Q$1,'[1]Master data'!$B$1:$EF$1,0)),"")</f>
        <v>-1.0908760450745184E-2</v>
      </c>
    </row>
    <row r="209" spans="1:17" x14ac:dyDescent="0.3">
      <c r="A209">
        <f t="shared" si="3"/>
        <v>207</v>
      </c>
      <c r="B209" t="str">
        <f>IF('[1]Master data'!A209="","",'[1]Master data'!A209)</f>
        <v>Lee Grant</v>
      </c>
      <c r="C209" t="str">
        <f>IFERROR(INDEX('[1]Master data'!$B$2:$EF$1000,MATCH($B209,'[1]Master data'!$A$2:$A$1000,0),MATCH(C$1,'[1]Master data'!$B$1:$EF$1,0)),"")</f>
        <v>Manchester United</v>
      </c>
      <c r="D209" t="str">
        <f>IFERROR(INDEX('[1]Master data'!$B$2:$EF$1000,MATCH($B209,'[1]Master data'!$A$2:$A$1000,0),MATCH(D$1,'[1]Master data'!$B$1:$EF$1,0)),"")</f>
        <v>Goalkeeper</v>
      </c>
      <c r="E209" s="5">
        <f>IFERROR(INDEX('[1]Master data'!$B$2:$EF$1000,MATCH($B209,'[1]Master data'!$A$2:$A$1000,0),MATCH(E$1,'[1]Master data'!$B$1:$EF$1,0)),"")</f>
        <v>3955000</v>
      </c>
      <c r="F209" s="7">
        <f>IFERROR(INDEX('[1]Master data'!$B$2:$EF$1000,MATCH($B209,'[1]Master data'!$A$2:$A$1000,0),MATCH(F$1,'[1]Master data'!$B$1:$EF$1,0)),"")</f>
        <v>-5000</v>
      </c>
      <c r="G209" s="7">
        <f>IFERROR(INDEX('[1]Master data'!$B$2:$EF$1000,MATCH($B209,'[1]Master data'!$A$2:$A$1000,0),MATCH(G$1,'[1]Master data'!$B$1:$EF$1,0)),"")</f>
        <v>0</v>
      </c>
      <c r="H209" s="7">
        <f>IFERROR(INDEX('[1]Master data'!$B$2:$EF$1000,MATCH($B209,'[1]Master data'!$A$2:$A$1000,0),MATCH(H$1,'[1]Master data'!$B$1:$EF$1,0)),"")</f>
        <v>0</v>
      </c>
      <c r="I209" s="7">
        <f>IFERROR(INDEX('[1]Master data'!$B$2:$EF$1000,MATCH($B209,'[1]Master data'!$A$2:$A$1000,0),MATCH(I$1,'[1]Master data'!$B$1:$EF$1,0)),"")</f>
        <v>0</v>
      </c>
      <c r="J209" s="7">
        <f>IFERROR(INDEX('[1]Master data'!$B$2:$EF$1000,MATCH($B209,'[1]Master data'!$A$2:$A$1000,0),MATCH(J$1,'[1]Master data'!$B$1:$EF$1,0)),"")</f>
        <v>0</v>
      </c>
      <c r="K209" s="7">
        <f>IFERROR(INDEX('[1]Master data'!$B$2:$EF$1000,MATCH($B209,'[1]Master data'!$A$2:$A$1000,0),MATCH(K$1,'[1]Master data'!$B$1:$EF$1,0)),"")</f>
        <v>0</v>
      </c>
      <c r="L209" s="7">
        <f>IFERROR(INDEX('[1]Master data'!$B$2:$EF$1000,MATCH($B209,'[1]Master data'!$A$2:$A$1000,0),MATCH(L$1,'[1]Master data'!$B$1:$EF$1,0)),"")</f>
        <v>-5000</v>
      </c>
      <c r="M209" s="33">
        <f>IFERROR(INDEX('[1]Master data'!$B$2:$EF$1000,MATCH($B209,'[1]Master data'!$A$2:$A$1000,0),MATCH(M$1,'[1]Master data'!$B$1:$EF$1,0)),"")</f>
        <v>-1.1264222503160556E-2</v>
      </c>
      <c r="N209" s="7">
        <f>IFERROR(INDEX('[1]Master data'!$B$2:$EF$1000,MATCH($B209,'[1]Master data'!$A$2:$A$1000,0),MATCH(N$1,'[1]Master data'!$B$1:$EF$1,0)),"")</f>
        <v>39550</v>
      </c>
      <c r="O209" s="7">
        <f>IFERROR(INDEX('[1]Master data'!$B$2:$EF$1000,MATCH($B209,'[1]Master data'!$A$2:$A$1000,0),MATCH(O$1,'[1]Master data'!$B$1:$EF$1,0)),"")</f>
        <v>3994550</v>
      </c>
      <c r="P209" s="7">
        <f>IFERROR(INDEX('[1]Master data'!$B$2:$EF$1000,MATCH($B209,'[1]Master data'!$A$2:$A$1000,0),MATCH(P$1,'[1]Master data'!$B$1:$EF$1,0)),"")</f>
        <v>-44550</v>
      </c>
      <c r="Q209" s="30">
        <f>IFERROR(INDEX('[1]Master data'!$B$2:$EF$1000,MATCH($B209,'[1]Master data'!$A$2:$A$1000,0),MATCH(Q$1,'[1]Master data'!$B$1:$EF$1,0)),"")</f>
        <v>-1.1264222503160556E-2</v>
      </c>
    </row>
    <row r="210" spans="1:17" x14ac:dyDescent="0.3">
      <c r="A210">
        <f t="shared" si="3"/>
        <v>208</v>
      </c>
      <c r="B210" t="str">
        <f>IF('[1]Master data'!A210="","",'[1]Master data'!A210)</f>
        <v>Harry Kane</v>
      </c>
      <c r="C210" t="str">
        <f>IFERROR(INDEX('[1]Master data'!$B$2:$EF$1000,MATCH($B210,'[1]Master data'!$A$2:$A$1000,0),MATCH(C$1,'[1]Master data'!$B$1:$EF$1,0)),"")</f>
        <v>Tottenham</v>
      </c>
      <c r="D210" t="str">
        <f>IFERROR(INDEX('[1]Master data'!$B$2:$EF$1000,MATCH($B210,'[1]Master data'!$A$2:$A$1000,0),MATCH(D$1,'[1]Master data'!$B$1:$EF$1,0)),"")</f>
        <v>Striker</v>
      </c>
      <c r="E210" s="5">
        <f>IFERROR(INDEX('[1]Master data'!$B$2:$EF$1000,MATCH($B210,'[1]Master data'!$A$2:$A$1000,0),MATCH(E$1,'[1]Master data'!$B$1:$EF$1,0)),"")</f>
        <v>10448000</v>
      </c>
      <c r="F210" s="7">
        <f>IFERROR(INDEX('[1]Master data'!$B$2:$EF$1000,MATCH($B210,'[1]Master data'!$A$2:$A$1000,0),MATCH(F$1,'[1]Master data'!$B$1:$EF$1,0)),"")</f>
        <v>225298.61242603548</v>
      </c>
      <c r="G210" s="7">
        <f>IFERROR(INDEX('[1]Master data'!$B$2:$EF$1000,MATCH($B210,'[1]Master data'!$A$2:$A$1000,0),MATCH(G$1,'[1]Master data'!$B$1:$EF$1,0)),"")</f>
        <v>69305.076923076922</v>
      </c>
      <c r="H210" s="7">
        <f>IFERROR(INDEX('[1]Master data'!$B$2:$EF$1000,MATCH($B210,'[1]Master data'!$A$2:$A$1000,0),MATCH(H$1,'[1]Master data'!$B$1:$EF$1,0)),"")</f>
        <v>16854.923076923078</v>
      </c>
      <c r="I210" s="7">
        <f>IFERROR(INDEX('[1]Master data'!$B$2:$EF$1000,MATCH($B210,'[1]Master data'!$A$2:$A$1000,0),MATCH(I$1,'[1]Master data'!$B$1:$EF$1,0)),"")</f>
        <v>26860.621301775147</v>
      </c>
      <c r="J210" s="7">
        <f>IFERROR(INDEX('[1]Master data'!$B$2:$EF$1000,MATCH($B210,'[1]Master data'!$A$2:$A$1000,0),MATCH(J$1,'[1]Master data'!$B$1:$EF$1,0)),"")</f>
        <v>6934.2598002958584</v>
      </c>
      <c r="K210" s="7">
        <f>IFERROR(INDEX('[1]Master data'!$B$2:$EF$1000,MATCH($B210,'[1]Master data'!$A$2:$A$1000,0),MATCH(K$1,'[1]Master data'!$B$1:$EF$1,0)),"")</f>
        <v>2838.9262405411964</v>
      </c>
      <c r="L210" s="7">
        <f>IFERROR(INDEX('[1]Master data'!$B$2:$EF$1000,MATCH($B210,'[1]Master data'!$A$2:$A$1000,0),MATCH(L$1,'[1]Master data'!$B$1:$EF$1,0)),"")</f>
        <v>348092.4197686477</v>
      </c>
      <c r="M210" s="33">
        <f>IFERROR(INDEX('[1]Master data'!$B$2:$EF$1000,MATCH($B210,'[1]Master data'!$A$2:$A$1000,0),MATCH(M$1,'[1]Master data'!$B$1:$EF$1,0)),"")</f>
        <v>2.3316655797152346E-2</v>
      </c>
      <c r="N210" s="7">
        <f>IFERROR(INDEX('[1]Master data'!$B$2:$EF$1000,MATCH($B210,'[1]Master data'!$A$2:$A$1000,0),MATCH(N$1,'[1]Master data'!$B$1:$EF$1,0)),"")</f>
        <v>104480</v>
      </c>
      <c r="O210" s="7">
        <f>IFERROR(INDEX('[1]Master data'!$B$2:$EF$1000,MATCH($B210,'[1]Master data'!$A$2:$A$1000,0),MATCH(O$1,'[1]Master data'!$B$1:$EF$1,0)),"")</f>
        <v>10552480</v>
      </c>
      <c r="P210" s="7">
        <f>IFERROR(INDEX('[1]Master data'!$B$2:$EF$1000,MATCH($B210,'[1]Master data'!$A$2:$A$1000,0),MATCH(P$1,'[1]Master data'!$B$1:$EF$1,0)),"")</f>
        <v>243612.4197686477</v>
      </c>
      <c r="Q210" s="30">
        <f>IFERROR(INDEX('[1]Master data'!$B$2:$EF$1000,MATCH($B210,'[1]Master data'!$A$2:$A$1000,0),MATCH(Q$1,'[1]Master data'!$B$1:$EF$1,0)),"")</f>
        <v>2.3316655797152346E-2</v>
      </c>
    </row>
    <row r="211" spans="1:17" x14ac:dyDescent="0.3">
      <c r="A211">
        <f t="shared" si="3"/>
        <v>209</v>
      </c>
      <c r="B211" t="str">
        <f>IF('[1]Master data'!A211="","",'[1]Master data'!A211)</f>
        <v>Said Benrahma</v>
      </c>
      <c r="C211" t="str">
        <f>IFERROR(INDEX('[1]Master data'!$B$2:$EF$1000,MATCH($B211,'[1]Master data'!$A$2:$A$1000,0),MATCH(C$1,'[1]Master data'!$B$1:$EF$1,0)),"")</f>
        <v>West Ham</v>
      </c>
      <c r="D211" t="str">
        <f>IFERROR(INDEX('[1]Master data'!$B$2:$EF$1000,MATCH($B211,'[1]Master data'!$A$2:$A$1000,0),MATCH(D$1,'[1]Master data'!$B$1:$EF$1,0)),"")</f>
        <v>Striker</v>
      </c>
      <c r="E211" s="5">
        <f>IFERROR(INDEX('[1]Master data'!$B$2:$EF$1000,MATCH($B211,'[1]Master data'!$A$2:$A$1000,0),MATCH(E$1,'[1]Master data'!$B$1:$EF$1,0)),"")</f>
        <v>4888000</v>
      </c>
      <c r="F211" s="7">
        <f>IFERROR(INDEX('[1]Master data'!$B$2:$EF$1000,MATCH($B211,'[1]Master data'!$A$2:$A$1000,0),MATCH(F$1,'[1]Master data'!$B$1:$EF$1,0)),"")</f>
        <v>-5000</v>
      </c>
      <c r="G211" s="7">
        <f>IFERROR(INDEX('[1]Master data'!$B$2:$EF$1000,MATCH($B211,'[1]Master data'!$A$2:$A$1000,0),MATCH(G$1,'[1]Master data'!$B$1:$EF$1,0)),"")</f>
        <v>0</v>
      </c>
      <c r="H211" s="7">
        <f>IFERROR(INDEX('[1]Master data'!$B$2:$EF$1000,MATCH($B211,'[1]Master data'!$A$2:$A$1000,0),MATCH(H$1,'[1]Master data'!$B$1:$EF$1,0)),"")</f>
        <v>0</v>
      </c>
      <c r="I211" s="7">
        <f>IFERROR(INDEX('[1]Master data'!$B$2:$EF$1000,MATCH($B211,'[1]Master data'!$A$2:$A$1000,0),MATCH(I$1,'[1]Master data'!$B$1:$EF$1,0)),"")</f>
        <v>0</v>
      </c>
      <c r="J211" s="7">
        <f>IFERROR(INDEX('[1]Master data'!$B$2:$EF$1000,MATCH($B211,'[1]Master data'!$A$2:$A$1000,0),MATCH(J$1,'[1]Master data'!$B$1:$EF$1,0)),"")</f>
        <v>0</v>
      </c>
      <c r="K211" s="7">
        <f>IFERROR(INDEX('[1]Master data'!$B$2:$EF$1000,MATCH($B211,'[1]Master data'!$A$2:$A$1000,0),MATCH(K$1,'[1]Master data'!$B$1:$EF$1,0)),"")</f>
        <v>0</v>
      </c>
      <c r="L211" s="7">
        <f>IFERROR(INDEX('[1]Master data'!$B$2:$EF$1000,MATCH($B211,'[1]Master data'!$A$2:$A$1000,0),MATCH(L$1,'[1]Master data'!$B$1:$EF$1,0)),"")</f>
        <v>-5000</v>
      </c>
      <c r="M211" s="33">
        <f>IFERROR(INDEX('[1]Master data'!$B$2:$EF$1000,MATCH($B211,'[1]Master data'!$A$2:$A$1000,0),MATCH(M$1,'[1]Master data'!$B$1:$EF$1,0)),"")</f>
        <v>-1.102291325695581E-2</v>
      </c>
      <c r="N211" s="7">
        <f>IFERROR(INDEX('[1]Master data'!$B$2:$EF$1000,MATCH($B211,'[1]Master data'!$A$2:$A$1000,0),MATCH(N$1,'[1]Master data'!$B$1:$EF$1,0)),"")</f>
        <v>48880</v>
      </c>
      <c r="O211" s="7">
        <f>IFERROR(INDEX('[1]Master data'!$B$2:$EF$1000,MATCH($B211,'[1]Master data'!$A$2:$A$1000,0),MATCH(O$1,'[1]Master data'!$B$1:$EF$1,0)),"")</f>
        <v>4936880</v>
      </c>
      <c r="P211" s="7">
        <f>IFERROR(INDEX('[1]Master data'!$B$2:$EF$1000,MATCH($B211,'[1]Master data'!$A$2:$A$1000,0),MATCH(P$1,'[1]Master data'!$B$1:$EF$1,0)),"")</f>
        <v>-53880</v>
      </c>
      <c r="Q211" s="30">
        <f>IFERROR(INDEX('[1]Master data'!$B$2:$EF$1000,MATCH($B211,'[1]Master data'!$A$2:$A$1000,0),MATCH(Q$1,'[1]Master data'!$B$1:$EF$1,0)),"")</f>
        <v>-1.102291325695581E-2</v>
      </c>
    </row>
    <row r="212" spans="1:17" x14ac:dyDescent="0.3">
      <c r="A212">
        <f t="shared" si="3"/>
        <v>210</v>
      </c>
      <c r="B212" t="str">
        <f>IF('[1]Master data'!A212="","",'[1]Master data'!A212)</f>
        <v>Martin Kelly</v>
      </c>
      <c r="C212" t="str">
        <f>IFERROR(INDEX('[1]Master data'!$B$2:$EF$1000,MATCH($B212,'[1]Master data'!$A$2:$A$1000,0),MATCH(C$1,'[1]Master data'!$B$1:$EF$1,0)),"")</f>
        <v>Crystal Palace</v>
      </c>
      <c r="D212" t="str">
        <f>IFERROR(INDEX('[1]Master data'!$B$2:$EF$1000,MATCH($B212,'[1]Master data'!$A$2:$A$1000,0),MATCH(D$1,'[1]Master data'!$B$1:$EF$1,0)),"")</f>
        <v>Defense</v>
      </c>
      <c r="E212" s="5">
        <f>IFERROR(INDEX('[1]Master data'!$B$2:$EF$1000,MATCH($B212,'[1]Master data'!$A$2:$A$1000,0),MATCH(E$1,'[1]Master data'!$B$1:$EF$1,0)),"")</f>
        <v>1960000</v>
      </c>
      <c r="F212" s="7">
        <f>IFERROR(INDEX('[1]Master data'!$B$2:$EF$1000,MATCH($B212,'[1]Master data'!$A$2:$A$1000,0),MATCH(F$1,'[1]Master data'!$B$1:$EF$1,0)),"")</f>
        <v>-5000</v>
      </c>
      <c r="G212" s="7">
        <f>IFERROR(INDEX('[1]Master data'!$B$2:$EF$1000,MATCH($B212,'[1]Master data'!$A$2:$A$1000,0),MATCH(G$1,'[1]Master data'!$B$1:$EF$1,0)),"")</f>
        <v>0</v>
      </c>
      <c r="H212" s="7">
        <f>IFERROR(INDEX('[1]Master data'!$B$2:$EF$1000,MATCH($B212,'[1]Master data'!$A$2:$A$1000,0),MATCH(H$1,'[1]Master data'!$B$1:$EF$1,0)),"")</f>
        <v>0</v>
      </c>
      <c r="I212" s="7">
        <f>IFERROR(INDEX('[1]Master data'!$B$2:$EF$1000,MATCH($B212,'[1]Master data'!$A$2:$A$1000,0),MATCH(I$1,'[1]Master data'!$B$1:$EF$1,0)),"")</f>
        <v>0</v>
      </c>
      <c r="J212" s="7">
        <f>IFERROR(INDEX('[1]Master data'!$B$2:$EF$1000,MATCH($B212,'[1]Master data'!$A$2:$A$1000,0),MATCH(J$1,'[1]Master data'!$B$1:$EF$1,0)),"")</f>
        <v>0</v>
      </c>
      <c r="K212" s="7">
        <f>IFERROR(INDEX('[1]Master data'!$B$2:$EF$1000,MATCH($B212,'[1]Master data'!$A$2:$A$1000,0),MATCH(K$1,'[1]Master data'!$B$1:$EF$1,0)),"")</f>
        <v>0</v>
      </c>
      <c r="L212" s="7">
        <f>IFERROR(INDEX('[1]Master data'!$B$2:$EF$1000,MATCH($B212,'[1]Master data'!$A$2:$A$1000,0),MATCH(L$1,'[1]Master data'!$B$1:$EF$1,0)),"")</f>
        <v>-5000</v>
      </c>
      <c r="M212" s="33">
        <f>IFERROR(INDEX('[1]Master data'!$B$2:$EF$1000,MATCH($B212,'[1]Master data'!$A$2:$A$1000,0),MATCH(M$1,'[1]Master data'!$B$1:$EF$1,0)),"")</f>
        <v>-1.2551020408163265E-2</v>
      </c>
      <c r="N212" s="7">
        <f>IFERROR(INDEX('[1]Master data'!$B$2:$EF$1000,MATCH($B212,'[1]Master data'!$A$2:$A$1000,0),MATCH(N$1,'[1]Master data'!$B$1:$EF$1,0)),"")</f>
        <v>19600</v>
      </c>
      <c r="O212" s="7">
        <f>IFERROR(INDEX('[1]Master data'!$B$2:$EF$1000,MATCH($B212,'[1]Master data'!$A$2:$A$1000,0),MATCH(O$1,'[1]Master data'!$B$1:$EF$1,0)),"")</f>
        <v>1979600</v>
      </c>
      <c r="P212" s="7">
        <f>IFERROR(INDEX('[1]Master data'!$B$2:$EF$1000,MATCH($B212,'[1]Master data'!$A$2:$A$1000,0),MATCH(P$1,'[1]Master data'!$B$1:$EF$1,0)),"")</f>
        <v>-24600</v>
      </c>
      <c r="Q212" s="30">
        <f>IFERROR(INDEX('[1]Master data'!$B$2:$EF$1000,MATCH($B212,'[1]Master data'!$A$2:$A$1000,0),MATCH(Q$1,'[1]Master data'!$B$1:$EF$1,0)),"")</f>
        <v>-1.2551020408163265E-2</v>
      </c>
    </row>
    <row r="213" spans="1:17" x14ac:dyDescent="0.3">
      <c r="A213">
        <f t="shared" si="3"/>
        <v>211</v>
      </c>
      <c r="B213" t="str">
        <f>IF('[1]Master data'!A213="","",'[1]Master data'!A213)</f>
        <v>Alexandre Jankewitz</v>
      </c>
      <c r="C213" t="str">
        <f>IFERROR(INDEX('[1]Master data'!$B$2:$EF$1000,MATCH($B213,'[1]Master data'!$A$2:$A$1000,0),MATCH(C$1,'[1]Master data'!$B$1:$EF$1,0)),"")</f>
        <v>Southampton</v>
      </c>
      <c r="D213" t="str">
        <f>IFERROR(INDEX('[1]Master data'!$B$2:$EF$1000,MATCH($B213,'[1]Master data'!$A$2:$A$1000,0),MATCH(D$1,'[1]Master data'!$B$1:$EF$1,0)),"")</f>
        <v>Midfield</v>
      </c>
      <c r="E213" s="5">
        <f>IFERROR(INDEX('[1]Master data'!$B$2:$EF$1000,MATCH($B213,'[1]Master data'!$A$2:$A$1000,0),MATCH(E$1,'[1]Master data'!$B$1:$EF$1,0)),"")</f>
        <v>2922000</v>
      </c>
      <c r="F213" s="7">
        <f>IFERROR(INDEX('[1]Master data'!$B$2:$EF$1000,MATCH($B213,'[1]Master data'!$A$2:$A$1000,0),MATCH(F$1,'[1]Master data'!$B$1:$EF$1,0)),"")</f>
        <v>-5000</v>
      </c>
      <c r="G213" s="7">
        <f>IFERROR(INDEX('[1]Master data'!$B$2:$EF$1000,MATCH($B213,'[1]Master data'!$A$2:$A$1000,0),MATCH(G$1,'[1]Master data'!$B$1:$EF$1,0)),"")</f>
        <v>0</v>
      </c>
      <c r="H213" s="7">
        <f>IFERROR(INDEX('[1]Master data'!$B$2:$EF$1000,MATCH($B213,'[1]Master data'!$A$2:$A$1000,0),MATCH(H$1,'[1]Master data'!$B$1:$EF$1,0)),"")</f>
        <v>0</v>
      </c>
      <c r="I213" s="7">
        <f>IFERROR(INDEX('[1]Master data'!$B$2:$EF$1000,MATCH($B213,'[1]Master data'!$A$2:$A$1000,0),MATCH(I$1,'[1]Master data'!$B$1:$EF$1,0)),"")</f>
        <v>0</v>
      </c>
      <c r="J213" s="7">
        <f>IFERROR(INDEX('[1]Master data'!$B$2:$EF$1000,MATCH($B213,'[1]Master data'!$A$2:$A$1000,0),MATCH(J$1,'[1]Master data'!$B$1:$EF$1,0)),"")</f>
        <v>0</v>
      </c>
      <c r="K213" s="7">
        <f>IFERROR(INDEX('[1]Master data'!$B$2:$EF$1000,MATCH($B213,'[1]Master data'!$A$2:$A$1000,0),MATCH(K$1,'[1]Master data'!$B$1:$EF$1,0)),"")</f>
        <v>0</v>
      </c>
      <c r="L213" s="7">
        <f>IFERROR(INDEX('[1]Master data'!$B$2:$EF$1000,MATCH($B213,'[1]Master data'!$A$2:$A$1000,0),MATCH(L$1,'[1]Master data'!$B$1:$EF$1,0)),"")</f>
        <v>-5000</v>
      </c>
      <c r="M213" s="33">
        <f>IFERROR(INDEX('[1]Master data'!$B$2:$EF$1000,MATCH($B213,'[1]Master data'!$A$2:$A$1000,0),MATCH(M$1,'[1]Master data'!$B$1:$EF$1,0)),"")</f>
        <v>-1.1711156741957563E-2</v>
      </c>
      <c r="N213" s="7">
        <f>IFERROR(INDEX('[1]Master data'!$B$2:$EF$1000,MATCH($B213,'[1]Master data'!$A$2:$A$1000,0),MATCH(N$1,'[1]Master data'!$B$1:$EF$1,0)),"")</f>
        <v>29220</v>
      </c>
      <c r="O213" s="7">
        <f>IFERROR(INDEX('[1]Master data'!$B$2:$EF$1000,MATCH($B213,'[1]Master data'!$A$2:$A$1000,0),MATCH(O$1,'[1]Master data'!$B$1:$EF$1,0)),"")</f>
        <v>2951220</v>
      </c>
      <c r="P213" s="7">
        <f>IFERROR(INDEX('[1]Master data'!$B$2:$EF$1000,MATCH($B213,'[1]Master data'!$A$2:$A$1000,0),MATCH(P$1,'[1]Master data'!$B$1:$EF$1,0)),"")</f>
        <v>-34220</v>
      </c>
      <c r="Q213" s="30">
        <f>IFERROR(INDEX('[1]Master data'!$B$2:$EF$1000,MATCH($B213,'[1]Master data'!$A$2:$A$1000,0),MATCH(Q$1,'[1]Master data'!$B$1:$EF$1,0)),"")</f>
        <v>-1.1711156741957563E-2</v>
      </c>
    </row>
    <row r="214" spans="1:17" x14ac:dyDescent="0.3">
      <c r="A214">
        <f t="shared" si="3"/>
        <v>212</v>
      </c>
      <c r="B214" t="str">
        <f>IF('[1]Master data'!A214="","",'[1]Master data'!A214)</f>
        <v>Raheem Sterling</v>
      </c>
      <c r="C214" t="str">
        <f>IFERROR(INDEX('[1]Master data'!$B$2:$EF$1000,MATCH($B214,'[1]Master data'!$A$2:$A$1000,0),MATCH(C$1,'[1]Master data'!$B$1:$EF$1,0)),"")</f>
        <v>Manchester City</v>
      </c>
      <c r="D214" t="str">
        <f>IFERROR(INDEX('[1]Master data'!$B$2:$EF$1000,MATCH($B214,'[1]Master data'!$A$2:$A$1000,0),MATCH(D$1,'[1]Master data'!$B$1:$EF$1,0)),"")</f>
        <v>Striker</v>
      </c>
      <c r="E214" s="5">
        <f>IFERROR(INDEX('[1]Master data'!$B$2:$EF$1000,MATCH($B214,'[1]Master data'!$A$2:$A$1000,0),MATCH(E$1,'[1]Master data'!$B$1:$EF$1,0)),"")</f>
        <v>10157000</v>
      </c>
      <c r="F214" s="7">
        <f>IFERROR(INDEX('[1]Master data'!$B$2:$EF$1000,MATCH($B214,'[1]Master data'!$A$2:$A$1000,0),MATCH(F$1,'[1]Master data'!$B$1:$EF$1,0)),"")</f>
        <v>127358.69546436286</v>
      </c>
      <c r="G214" s="7">
        <f>IFERROR(INDEX('[1]Master data'!$B$2:$EF$1000,MATCH($B214,'[1]Master data'!$A$2:$A$1000,0),MATCH(G$1,'[1]Master data'!$B$1:$EF$1,0)),"")</f>
        <v>57214.097732181428</v>
      </c>
      <c r="H214" s="7">
        <f>IFERROR(INDEX('[1]Master data'!$B$2:$EF$1000,MATCH($B214,'[1]Master data'!$A$2:$A$1000,0),MATCH(H$1,'[1]Master data'!$B$1:$EF$1,0)),"")</f>
        <v>12897.466522678187</v>
      </c>
      <c r="I214" s="7">
        <f>IFERROR(INDEX('[1]Master data'!$B$2:$EF$1000,MATCH($B214,'[1]Master data'!$A$2:$A$1000,0),MATCH(I$1,'[1]Master data'!$B$1:$EF$1,0)),"")</f>
        <v>-375</v>
      </c>
      <c r="J214" s="7">
        <f>IFERROR(INDEX('[1]Master data'!$B$2:$EF$1000,MATCH($B214,'[1]Master data'!$A$2:$A$1000,0),MATCH(J$1,'[1]Master data'!$B$1:$EF$1,0)),"")</f>
        <v>2612.3336933045357</v>
      </c>
      <c r="K214" s="7">
        <f>IFERROR(INDEX('[1]Master data'!$B$2:$EF$1000,MATCH($B214,'[1]Master data'!$A$2:$A$1000,0),MATCH(K$1,'[1]Master data'!$B$1:$EF$1,0)),"")</f>
        <v>2184.617267853519</v>
      </c>
      <c r="L214" s="7">
        <f>IFERROR(INDEX('[1]Master data'!$B$2:$EF$1000,MATCH($B214,'[1]Master data'!$A$2:$A$1000,0),MATCH(L$1,'[1]Master data'!$B$1:$EF$1,0)),"")</f>
        <v>201892.21068038052</v>
      </c>
      <c r="M214" s="33">
        <f>IFERROR(INDEX('[1]Master data'!$B$2:$EF$1000,MATCH($B214,'[1]Master data'!$A$2:$A$1000,0),MATCH(M$1,'[1]Master data'!$B$1:$EF$1,0)),"")</f>
        <v>9.8771498159279832E-3</v>
      </c>
      <c r="N214" s="7">
        <f>IFERROR(INDEX('[1]Master data'!$B$2:$EF$1000,MATCH($B214,'[1]Master data'!$A$2:$A$1000,0),MATCH(N$1,'[1]Master data'!$B$1:$EF$1,0)),"")</f>
        <v>101570</v>
      </c>
      <c r="O214" s="7">
        <f>IFERROR(INDEX('[1]Master data'!$B$2:$EF$1000,MATCH($B214,'[1]Master data'!$A$2:$A$1000,0),MATCH(O$1,'[1]Master data'!$B$1:$EF$1,0)),"")</f>
        <v>10258570</v>
      </c>
      <c r="P214" s="7">
        <f>IFERROR(INDEX('[1]Master data'!$B$2:$EF$1000,MATCH($B214,'[1]Master data'!$A$2:$A$1000,0),MATCH(P$1,'[1]Master data'!$B$1:$EF$1,0)),"")</f>
        <v>100322.21068038052</v>
      </c>
      <c r="Q214" s="30">
        <f>IFERROR(INDEX('[1]Master data'!$B$2:$EF$1000,MATCH($B214,'[1]Master data'!$A$2:$A$1000,0),MATCH(Q$1,'[1]Master data'!$B$1:$EF$1,0)),"")</f>
        <v>9.8771498159279832E-3</v>
      </c>
    </row>
    <row r="215" spans="1:17" x14ac:dyDescent="0.3">
      <c r="A215">
        <f t="shared" si="3"/>
        <v>213</v>
      </c>
      <c r="B215" t="str">
        <f>IF('[1]Master data'!A215="","",'[1]Master data'!A215)</f>
        <v>Jean-Philippe Gbamin</v>
      </c>
      <c r="C215" t="str">
        <f>IFERROR(INDEX('[1]Master data'!$B$2:$EF$1000,MATCH($B215,'[1]Master data'!$A$2:$A$1000,0),MATCH(C$1,'[1]Master data'!$B$1:$EF$1,0)),"")</f>
        <v>Everton</v>
      </c>
      <c r="D215" t="str">
        <f>IFERROR(INDEX('[1]Master data'!$B$2:$EF$1000,MATCH($B215,'[1]Master data'!$A$2:$A$1000,0),MATCH(D$1,'[1]Master data'!$B$1:$EF$1,0)),"")</f>
        <v>Midfield</v>
      </c>
      <c r="E215" s="5">
        <f>IFERROR(INDEX('[1]Master data'!$B$2:$EF$1000,MATCH($B215,'[1]Master data'!$A$2:$A$1000,0),MATCH(E$1,'[1]Master data'!$B$1:$EF$1,0)),"")</f>
        <v>1960000</v>
      </c>
      <c r="F215" s="7">
        <f>IFERROR(INDEX('[1]Master data'!$B$2:$EF$1000,MATCH($B215,'[1]Master data'!$A$2:$A$1000,0),MATCH(F$1,'[1]Master data'!$B$1:$EF$1,0)),"")</f>
        <v>-5000</v>
      </c>
      <c r="G215" s="7">
        <f>IFERROR(INDEX('[1]Master data'!$B$2:$EF$1000,MATCH($B215,'[1]Master data'!$A$2:$A$1000,0),MATCH(G$1,'[1]Master data'!$B$1:$EF$1,0)),"")</f>
        <v>0</v>
      </c>
      <c r="H215" s="7">
        <f>IFERROR(INDEX('[1]Master data'!$B$2:$EF$1000,MATCH($B215,'[1]Master data'!$A$2:$A$1000,0),MATCH(H$1,'[1]Master data'!$B$1:$EF$1,0)),"")</f>
        <v>0</v>
      </c>
      <c r="I215" s="7">
        <f>IFERROR(INDEX('[1]Master data'!$B$2:$EF$1000,MATCH($B215,'[1]Master data'!$A$2:$A$1000,0),MATCH(I$1,'[1]Master data'!$B$1:$EF$1,0)),"")</f>
        <v>0</v>
      </c>
      <c r="J215" s="7">
        <f>IFERROR(INDEX('[1]Master data'!$B$2:$EF$1000,MATCH($B215,'[1]Master data'!$A$2:$A$1000,0),MATCH(J$1,'[1]Master data'!$B$1:$EF$1,0)),"")</f>
        <v>0</v>
      </c>
      <c r="K215" s="7">
        <f>IFERROR(INDEX('[1]Master data'!$B$2:$EF$1000,MATCH($B215,'[1]Master data'!$A$2:$A$1000,0),MATCH(K$1,'[1]Master data'!$B$1:$EF$1,0)),"")</f>
        <v>0</v>
      </c>
      <c r="L215" s="7">
        <f>IFERROR(INDEX('[1]Master data'!$B$2:$EF$1000,MATCH($B215,'[1]Master data'!$A$2:$A$1000,0),MATCH(L$1,'[1]Master data'!$B$1:$EF$1,0)),"")</f>
        <v>-5000</v>
      </c>
      <c r="M215" s="33">
        <f>IFERROR(INDEX('[1]Master data'!$B$2:$EF$1000,MATCH($B215,'[1]Master data'!$A$2:$A$1000,0),MATCH(M$1,'[1]Master data'!$B$1:$EF$1,0)),"")</f>
        <v>-1.2551020408163265E-2</v>
      </c>
      <c r="N215" s="7">
        <f>IFERROR(INDEX('[1]Master data'!$B$2:$EF$1000,MATCH($B215,'[1]Master data'!$A$2:$A$1000,0),MATCH(N$1,'[1]Master data'!$B$1:$EF$1,0)),"")</f>
        <v>19600</v>
      </c>
      <c r="O215" s="7">
        <f>IFERROR(INDEX('[1]Master data'!$B$2:$EF$1000,MATCH($B215,'[1]Master data'!$A$2:$A$1000,0),MATCH(O$1,'[1]Master data'!$B$1:$EF$1,0)),"")</f>
        <v>1979600</v>
      </c>
      <c r="P215" s="7">
        <f>IFERROR(INDEX('[1]Master data'!$B$2:$EF$1000,MATCH($B215,'[1]Master data'!$A$2:$A$1000,0),MATCH(P$1,'[1]Master data'!$B$1:$EF$1,0)),"")</f>
        <v>-24600</v>
      </c>
      <c r="Q215" s="30">
        <f>IFERROR(INDEX('[1]Master data'!$B$2:$EF$1000,MATCH($B215,'[1]Master data'!$A$2:$A$1000,0),MATCH(Q$1,'[1]Master data'!$B$1:$EF$1,0)),"")</f>
        <v>-1.2551020408163265E-2</v>
      </c>
    </row>
    <row r="216" spans="1:17" x14ac:dyDescent="0.3">
      <c r="A216">
        <f t="shared" si="3"/>
        <v>214</v>
      </c>
      <c r="B216" t="str">
        <f>IF('[1]Master data'!A216="","",'[1]Master data'!A216)</f>
        <v>Christian Walton</v>
      </c>
      <c r="C216" t="str">
        <f>IFERROR(INDEX('[1]Master data'!$B$2:$EF$1000,MATCH($B216,'[1]Master data'!$A$2:$A$1000,0),MATCH(C$1,'[1]Master data'!$B$1:$EF$1,0)),"")</f>
        <v>Brighton and Hove</v>
      </c>
      <c r="D216" t="str">
        <f>IFERROR(INDEX('[1]Master data'!$B$2:$EF$1000,MATCH($B216,'[1]Master data'!$A$2:$A$1000,0),MATCH(D$1,'[1]Master data'!$B$1:$EF$1,0)),"")</f>
        <v>Goalkeeper</v>
      </c>
      <c r="E216" s="5">
        <f>IFERROR(INDEX('[1]Master data'!$B$2:$EF$1000,MATCH($B216,'[1]Master data'!$A$2:$A$1000,0),MATCH(E$1,'[1]Master data'!$B$1:$EF$1,0)),"")</f>
        <v>2960000</v>
      </c>
      <c r="F216" s="7">
        <f>IFERROR(INDEX('[1]Master data'!$B$2:$EF$1000,MATCH($B216,'[1]Master data'!$A$2:$A$1000,0),MATCH(F$1,'[1]Master data'!$B$1:$EF$1,0)),"")</f>
        <v>-5000</v>
      </c>
      <c r="G216" s="7">
        <f>IFERROR(INDEX('[1]Master data'!$B$2:$EF$1000,MATCH($B216,'[1]Master data'!$A$2:$A$1000,0),MATCH(G$1,'[1]Master data'!$B$1:$EF$1,0)),"")</f>
        <v>0</v>
      </c>
      <c r="H216" s="7">
        <f>IFERROR(INDEX('[1]Master data'!$B$2:$EF$1000,MATCH($B216,'[1]Master data'!$A$2:$A$1000,0),MATCH(H$1,'[1]Master data'!$B$1:$EF$1,0)),"")</f>
        <v>0</v>
      </c>
      <c r="I216" s="7">
        <f>IFERROR(INDEX('[1]Master data'!$B$2:$EF$1000,MATCH($B216,'[1]Master data'!$A$2:$A$1000,0),MATCH(I$1,'[1]Master data'!$B$1:$EF$1,0)),"")</f>
        <v>0</v>
      </c>
      <c r="J216" s="7">
        <f>IFERROR(INDEX('[1]Master data'!$B$2:$EF$1000,MATCH($B216,'[1]Master data'!$A$2:$A$1000,0),MATCH(J$1,'[1]Master data'!$B$1:$EF$1,0)),"")</f>
        <v>0</v>
      </c>
      <c r="K216" s="7">
        <f>IFERROR(INDEX('[1]Master data'!$B$2:$EF$1000,MATCH($B216,'[1]Master data'!$A$2:$A$1000,0),MATCH(K$1,'[1]Master data'!$B$1:$EF$1,0)),"")</f>
        <v>0</v>
      </c>
      <c r="L216" s="7">
        <f>IFERROR(INDEX('[1]Master data'!$B$2:$EF$1000,MATCH($B216,'[1]Master data'!$A$2:$A$1000,0),MATCH(L$1,'[1]Master data'!$B$1:$EF$1,0)),"")</f>
        <v>-5000</v>
      </c>
      <c r="M216" s="33">
        <f>IFERROR(INDEX('[1]Master data'!$B$2:$EF$1000,MATCH($B216,'[1]Master data'!$A$2:$A$1000,0),MATCH(M$1,'[1]Master data'!$B$1:$EF$1,0)),"")</f>
        <v>-1.1689189189189189E-2</v>
      </c>
      <c r="N216" s="7">
        <f>IFERROR(INDEX('[1]Master data'!$B$2:$EF$1000,MATCH($B216,'[1]Master data'!$A$2:$A$1000,0),MATCH(N$1,'[1]Master data'!$B$1:$EF$1,0)),"")</f>
        <v>29600</v>
      </c>
      <c r="O216" s="7">
        <f>IFERROR(INDEX('[1]Master data'!$B$2:$EF$1000,MATCH($B216,'[1]Master data'!$A$2:$A$1000,0),MATCH(O$1,'[1]Master data'!$B$1:$EF$1,0)),"")</f>
        <v>2989600</v>
      </c>
      <c r="P216" s="7">
        <f>IFERROR(INDEX('[1]Master data'!$B$2:$EF$1000,MATCH($B216,'[1]Master data'!$A$2:$A$1000,0),MATCH(P$1,'[1]Master data'!$B$1:$EF$1,0)),"")</f>
        <v>-34600</v>
      </c>
      <c r="Q216" s="30">
        <f>IFERROR(INDEX('[1]Master data'!$B$2:$EF$1000,MATCH($B216,'[1]Master data'!$A$2:$A$1000,0),MATCH(Q$1,'[1]Master data'!$B$1:$EF$1,0)),"")</f>
        <v>-1.1689189189189189E-2</v>
      </c>
    </row>
    <row r="217" spans="1:17" x14ac:dyDescent="0.3">
      <c r="A217">
        <f t="shared" si="3"/>
        <v>215</v>
      </c>
      <c r="B217" t="str">
        <f>IF('[1]Master data'!A217="","",'[1]Master data'!A217)</f>
        <v>Michael Verrips</v>
      </c>
      <c r="C217" t="str">
        <f>IFERROR(INDEX('[1]Master data'!$B$2:$EF$1000,MATCH($B217,'[1]Master data'!$A$2:$A$1000,0),MATCH(C$1,'[1]Master data'!$B$1:$EF$1,0)),"")</f>
        <v>Sheffield United</v>
      </c>
      <c r="D217" t="str">
        <f>IFERROR(INDEX('[1]Master data'!$B$2:$EF$1000,MATCH($B217,'[1]Master data'!$A$2:$A$1000,0),MATCH(D$1,'[1]Master data'!$B$1:$EF$1,0)),"")</f>
        <v>Goalkeeper</v>
      </c>
      <c r="E217" s="5">
        <f>IFERROR(INDEX('[1]Master data'!$B$2:$EF$1000,MATCH($B217,'[1]Master data'!$A$2:$A$1000,0),MATCH(E$1,'[1]Master data'!$B$1:$EF$1,0)),"")</f>
        <v>2960000</v>
      </c>
      <c r="F217" s="7">
        <f>IFERROR(INDEX('[1]Master data'!$B$2:$EF$1000,MATCH($B217,'[1]Master data'!$A$2:$A$1000,0),MATCH(F$1,'[1]Master data'!$B$1:$EF$1,0)),"")</f>
        <v>-5000</v>
      </c>
      <c r="G217" s="7">
        <f>IFERROR(INDEX('[1]Master data'!$B$2:$EF$1000,MATCH($B217,'[1]Master data'!$A$2:$A$1000,0),MATCH(G$1,'[1]Master data'!$B$1:$EF$1,0)),"")</f>
        <v>0</v>
      </c>
      <c r="H217" s="7">
        <f>IFERROR(INDEX('[1]Master data'!$B$2:$EF$1000,MATCH($B217,'[1]Master data'!$A$2:$A$1000,0),MATCH(H$1,'[1]Master data'!$B$1:$EF$1,0)),"")</f>
        <v>0</v>
      </c>
      <c r="I217" s="7">
        <f>IFERROR(INDEX('[1]Master data'!$B$2:$EF$1000,MATCH($B217,'[1]Master data'!$A$2:$A$1000,0),MATCH(I$1,'[1]Master data'!$B$1:$EF$1,0)),"")</f>
        <v>0</v>
      </c>
      <c r="J217" s="7">
        <f>IFERROR(INDEX('[1]Master data'!$B$2:$EF$1000,MATCH($B217,'[1]Master data'!$A$2:$A$1000,0),MATCH(J$1,'[1]Master data'!$B$1:$EF$1,0)),"")</f>
        <v>0</v>
      </c>
      <c r="K217" s="7">
        <f>IFERROR(INDEX('[1]Master data'!$B$2:$EF$1000,MATCH($B217,'[1]Master data'!$A$2:$A$1000,0),MATCH(K$1,'[1]Master data'!$B$1:$EF$1,0)),"")</f>
        <v>0</v>
      </c>
      <c r="L217" s="7">
        <f>IFERROR(INDEX('[1]Master data'!$B$2:$EF$1000,MATCH($B217,'[1]Master data'!$A$2:$A$1000,0),MATCH(L$1,'[1]Master data'!$B$1:$EF$1,0)),"")</f>
        <v>-5000</v>
      </c>
      <c r="M217" s="33">
        <f>IFERROR(INDEX('[1]Master data'!$B$2:$EF$1000,MATCH($B217,'[1]Master data'!$A$2:$A$1000,0),MATCH(M$1,'[1]Master data'!$B$1:$EF$1,0)),"")</f>
        <v>-1.1689189189189189E-2</v>
      </c>
      <c r="N217" s="7">
        <f>IFERROR(INDEX('[1]Master data'!$B$2:$EF$1000,MATCH($B217,'[1]Master data'!$A$2:$A$1000,0),MATCH(N$1,'[1]Master data'!$B$1:$EF$1,0)),"")</f>
        <v>29600</v>
      </c>
      <c r="O217" s="7">
        <f>IFERROR(INDEX('[1]Master data'!$B$2:$EF$1000,MATCH($B217,'[1]Master data'!$A$2:$A$1000,0),MATCH(O$1,'[1]Master data'!$B$1:$EF$1,0)),"")</f>
        <v>2989600</v>
      </c>
      <c r="P217" s="7">
        <f>IFERROR(INDEX('[1]Master data'!$B$2:$EF$1000,MATCH($B217,'[1]Master data'!$A$2:$A$1000,0),MATCH(P$1,'[1]Master data'!$B$1:$EF$1,0)),"")</f>
        <v>-34600</v>
      </c>
      <c r="Q217" s="30">
        <f>IFERROR(INDEX('[1]Master data'!$B$2:$EF$1000,MATCH($B217,'[1]Master data'!$A$2:$A$1000,0),MATCH(Q$1,'[1]Master data'!$B$1:$EF$1,0)),"")</f>
        <v>-1.1689189189189189E-2</v>
      </c>
    </row>
    <row r="218" spans="1:17" x14ac:dyDescent="0.3">
      <c r="A218">
        <f t="shared" si="3"/>
        <v>216</v>
      </c>
      <c r="B218" t="str">
        <f>IF('[1]Master data'!A218="","",'[1]Master data'!A218)</f>
        <v>Illan Meslier</v>
      </c>
      <c r="C218" t="str">
        <f>IFERROR(INDEX('[1]Master data'!$B$2:$EF$1000,MATCH($B218,'[1]Master data'!$A$2:$A$1000,0),MATCH(C$1,'[1]Master data'!$B$1:$EF$1,0)),"")</f>
        <v>Leeds United</v>
      </c>
      <c r="D218" t="str">
        <f>IFERROR(INDEX('[1]Master data'!$B$2:$EF$1000,MATCH($B218,'[1]Master data'!$A$2:$A$1000,0),MATCH(D$1,'[1]Master data'!$B$1:$EF$1,0)),"")</f>
        <v>Goalkeeper</v>
      </c>
      <c r="E218" s="5">
        <f>IFERROR(INDEX('[1]Master data'!$B$2:$EF$1000,MATCH($B218,'[1]Master data'!$A$2:$A$1000,0),MATCH(E$1,'[1]Master data'!$B$1:$EF$1,0)),"")</f>
        <v>3892000</v>
      </c>
      <c r="F218" s="7">
        <f>IFERROR(INDEX('[1]Master data'!$B$2:$EF$1000,MATCH($B218,'[1]Master data'!$A$2:$A$1000,0),MATCH(F$1,'[1]Master data'!$B$1:$EF$1,0)),"")</f>
        <v>54401.791454554317</v>
      </c>
      <c r="G218" s="7">
        <f>IFERROR(INDEX('[1]Master data'!$B$2:$EF$1000,MATCH($B218,'[1]Master data'!$A$2:$A$1000,0),MATCH(G$1,'[1]Master data'!$B$1:$EF$1,0)),"")</f>
        <v>19526.793504475507</v>
      </c>
      <c r="H218" s="7">
        <f>IFERROR(INDEX('[1]Master data'!$B$2:$EF$1000,MATCH($B218,'[1]Master data'!$A$2:$A$1000,0),MATCH(H$1,'[1]Master data'!$B$1:$EF$1,0)),"")</f>
        <v>8826.5211839492076</v>
      </c>
      <c r="I218" s="7">
        <f>IFERROR(INDEX('[1]Master data'!$B$2:$EF$1000,MATCH($B218,'[1]Master data'!$A$2:$A$1000,0),MATCH(I$1,'[1]Master data'!$B$1:$EF$1,0)),"")</f>
        <v>5802.8500781441107</v>
      </c>
      <c r="J218" s="7">
        <f>IFERROR(INDEX('[1]Master data'!$B$2:$EF$1000,MATCH($B218,'[1]Master data'!$A$2:$A$1000,0),MATCH(J$1,'[1]Master data'!$B$1:$EF$1,0)),"")</f>
        <v>3924.4335847970715</v>
      </c>
      <c r="K218" s="7">
        <f>IFERROR(INDEX('[1]Master data'!$B$2:$EF$1000,MATCH($B218,'[1]Master data'!$A$2:$A$1000,0),MATCH(K$1,'[1]Master data'!$B$1:$EF$1,0)),"")</f>
        <v>1123.0790246231186</v>
      </c>
      <c r="L218" s="7">
        <f>IFERROR(INDEX('[1]Master data'!$B$2:$EF$1000,MATCH($B218,'[1]Master data'!$A$2:$A$1000,0),MATCH(L$1,'[1]Master data'!$B$1:$EF$1,0)),"")</f>
        <v>93605.468830543337</v>
      </c>
      <c r="M218" s="33">
        <f>IFERROR(INDEX('[1]Master data'!$B$2:$EF$1000,MATCH($B218,'[1]Master data'!$A$2:$A$1000,0),MATCH(M$1,'[1]Master data'!$B$1:$EF$1,0)),"")</f>
        <v>1.4050737109594896E-2</v>
      </c>
      <c r="N218" s="7">
        <f>IFERROR(INDEX('[1]Master data'!$B$2:$EF$1000,MATCH($B218,'[1]Master data'!$A$2:$A$1000,0),MATCH(N$1,'[1]Master data'!$B$1:$EF$1,0)),"")</f>
        <v>38920</v>
      </c>
      <c r="O218" s="7">
        <f>IFERROR(INDEX('[1]Master data'!$B$2:$EF$1000,MATCH($B218,'[1]Master data'!$A$2:$A$1000,0),MATCH(O$1,'[1]Master data'!$B$1:$EF$1,0)),"")</f>
        <v>3930920</v>
      </c>
      <c r="P218" s="7">
        <f>IFERROR(INDEX('[1]Master data'!$B$2:$EF$1000,MATCH($B218,'[1]Master data'!$A$2:$A$1000,0),MATCH(P$1,'[1]Master data'!$B$1:$EF$1,0)),"")</f>
        <v>54685.468830543337</v>
      </c>
      <c r="Q218" s="30">
        <f>IFERROR(INDEX('[1]Master data'!$B$2:$EF$1000,MATCH($B218,'[1]Master data'!$A$2:$A$1000,0),MATCH(Q$1,'[1]Master data'!$B$1:$EF$1,0)),"")</f>
        <v>1.4050737109594896E-2</v>
      </c>
    </row>
    <row r="219" spans="1:17" x14ac:dyDescent="0.3">
      <c r="A219">
        <f t="shared" si="3"/>
        <v>217</v>
      </c>
      <c r="B219" t="str">
        <f>IF('[1]Master data'!A219="","",'[1]Master data'!A219)</f>
        <v>Michy Batshuayi</v>
      </c>
      <c r="C219" t="str">
        <f>IFERROR(INDEX('[1]Master data'!$B$2:$EF$1000,MATCH($B219,'[1]Master data'!$A$2:$A$1000,0),MATCH(C$1,'[1]Master data'!$B$1:$EF$1,0)),"")</f>
        <v>Crystal Palace</v>
      </c>
      <c r="D219" t="str">
        <f>IFERROR(INDEX('[1]Master data'!$B$2:$EF$1000,MATCH($B219,'[1]Master data'!$A$2:$A$1000,0),MATCH(D$1,'[1]Master data'!$B$1:$EF$1,0)),"")</f>
        <v>Striker</v>
      </c>
      <c r="E219" s="5">
        <f>IFERROR(INDEX('[1]Master data'!$B$2:$EF$1000,MATCH($B219,'[1]Master data'!$A$2:$A$1000,0),MATCH(E$1,'[1]Master data'!$B$1:$EF$1,0)),"")</f>
        <v>3622000</v>
      </c>
      <c r="F219" s="7">
        <f>IFERROR(INDEX('[1]Master data'!$B$2:$EF$1000,MATCH($B219,'[1]Master data'!$A$2:$A$1000,0),MATCH(F$1,'[1]Master data'!$B$1:$EF$1,0)),"")</f>
        <v>37998.947368421053</v>
      </c>
      <c r="G219" s="7">
        <f>IFERROR(INDEX('[1]Master data'!$B$2:$EF$1000,MATCH($B219,'[1]Master data'!$A$2:$A$1000,0),MATCH(G$1,'[1]Master data'!$B$1:$EF$1,0)),"")</f>
        <v>2586.4210526315792</v>
      </c>
      <c r="H219" s="7">
        <f>IFERROR(INDEX('[1]Master data'!$B$2:$EF$1000,MATCH($B219,'[1]Master data'!$A$2:$A$1000,0),MATCH(H$1,'[1]Master data'!$B$1:$EF$1,0)),"")</f>
        <v>11477.763157894737</v>
      </c>
      <c r="I219" s="7">
        <f>IFERROR(INDEX('[1]Master data'!$B$2:$EF$1000,MATCH($B219,'[1]Master data'!$A$2:$A$1000,0),MATCH(I$1,'[1]Master data'!$B$1:$EF$1,0)),"")</f>
        <v>-125</v>
      </c>
      <c r="J219" s="7">
        <f>IFERROR(INDEX('[1]Master data'!$B$2:$EF$1000,MATCH($B219,'[1]Master data'!$A$2:$A$1000,0),MATCH(J$1,'[1]Master data'!$B$1:$EF$1,0)),"")</f>
        <v>736.03289473684185</v>
      </c>
      <c r="K219" s="7">
        <f>IFERROR(INDEX('[1]Master data'!$B$2:$EF$1000,MATCH($B219,'[1]Master data'!$A$2:$A$1000,0),MATCH(K$1,'[1]Master data'!$B$1:$EF$1,0)),"")</f>
        <v>273.70047256395276</v>
      </c>
      <c r="L219" s="7">
        <f>IFERROR(INDEX('[1]Master data'!$B$2:$EF$1000,MATCH($B219,'[1]Master data'!$A$2:$A$1000,0),MATCH(L$1,'[1]Master data'!$B$1:$EF$1,0)),"")</f>
        <v>52947.86494624817</v>
      </c>
      <c r="M219" s="33">
        <f>IFERROR(INDEX('[1]Master data'!$B$2:$EF$1000,MATCH($B219,'[1]Master data'!$A$2:$A$1000,0),MATCH(M$1,'[1]Master data'!$B$1:$EF$1,0)),"")</f>
        <v>4.6184055621888926E-3</v>
      </c>
      <c r="N219" s="7">
        <f>IFERROR(INDEX('[1]Master data'!$B$2:$EF$1000,MATCH($B219,'[1]Master data'!$A$2:$A$1000,0),MATCH(N$1,'[1]Master data'!$B$1:$EF$1,0)),"")</f>
        <v>36220</v>
      </c>
      <c r="O219" s="7">
        <f>IFERROR(INDEX('[1]Master data'!$B$2:$EF$1000,MATCH($B219,'[1]Master data'!$A$2:$A$1000,0),MATCH(O$1,'[1]Master data'!$B$1:$EF$1,0)),"")</f>
        <v>3658220</v>
      </c>
      <c r="P219" s="7">
        <f>IFERROR(INDEX('[1]Master data'!$B$2:$EF$1000,MATCH($B219,'[1]Master data'!$A$2:$A$1000,0),MATCH(P$1,'[1]Master data'!$B$1:$EF$1,0)),"")</f>
        <v>16727.86494624817</v>
      </c>
      <c r="Q219" s="30">
        <f>IFERROR(INDEX('[1]Master data'!$B$2:$EF$1000,MATCH($B219,'[1]Master data'!$A$2:$A$1000,0),MATCH(Q$1,'[1]Master data'!$B$1:$EF$1,0)),"")</f>
        <v>4.6184055621888926E-3</v>
      </c>
    </row>
    <row r="220" spans="1:17" x14ac:dyDescent="0.3">
      <c r="A220">
        <f t="shared" si="3"/>
        <v>218</v>
      </c>
      <c r="B220" t="str">
        <f>IF('[1]Master data'!A220="","",'[1]Master data'!A220)</f>
        <v>Björn Engels</v>
      </c>
      <c r="C220" t="str">
        <f>IFERROR(INDEX('[1]Master data'!$B$2:$EF$1000,MATCH($B220,'[1]Master data'!$A$2:$A$1000,0),MATCH(C$1,'[1]Master data'!$B$1:$EF$1,0)),"")</f>
        <v>Aston Villa</v>
      </c>
      <c r="D220" t="str">
        <f>IFERROR(INDEX('[1]Master data'!$B$2:$EF$1000,MATCH($B220,'[1]Master data'!$A$2:$A$1000,0),MATCH(D$1,'[1]Master data'!$B$1:$EF$1,0)),"")</f>
        <v>Defense</v>
      </c>
      <c r="E220" s="5">
        <f>IFERROR(INDEX('[1]Master data'!$B$2:$EF$1000,MATCH($B220,'[1]Master data'!$A$2:$A$1000,0),MATCH(E$1,'[1]Master data'!$B$1:$EF$1,0)),"")</f>
        <v>1960000</v>
      </c>
      <c r="F220" s="7">
        <f>IFERROR(INDEX('[1]Master data'!$B$2:$EF$1000,MATCH($B220,'[1]Master data'!$A$2:$A$1000,0),MATCH(F$1,'[1]Master data'!$B$1:$EF$1,0)),"")</f>
        <v>-5000</v>
      </c>
      <c r="G220" s="7">
        <f>IFERROR(INDEX('[1]Master data'!$B$2:$EF$1000,MATCH($B220,'[1]Master data'!$A$2:$A$1000,0),MATCH(G$1,'[1]Master data'!$B$1:$EF$1,0)),"")</f>
        <v>0</v>
      </c>
      <c r="H220" s="7">
        <f>IFERROR(INDEX('[1]Master data'!$B$2:$EF$1000,MATCH($B220,'[1]Master data'!$A$2:$A$1000,0),MATCH(H$1,'[1]Master data'!$B$1:$EF$1,0)),"")</f>
        <v>0</v>
      </c>
      <c r="I220" s="7">
        <f>IFERROR(INDEX('[1]Master data'!$B$2:$EF$1000,MATCH($B220,'[1]Master data'!$A$2:$A$1000,0),MATCH(I$1,'[1]Master data'!$B$1:$EF$1,0)),"")</f>
        <v>0</v>
      </c>
      <c r="J220" s="7">
        <f>IFERROR(INDEX('[1]Master data'!$B$2:$EF$1000,MATCH($B220,'[1]Master data'!$A$2:$A$1000,0),MATCH(J$1,'[1]Master data'!$B$1:$EF$1,0)),"")</f>
        <v>0</v>
      </c>
      <c r="K220" s="7">
        <f>IFERROR(INDEX('[1]Master data'!$B$2:$EF$1000,MATCH($B220,'[1]Master data'!$A$2:$A$1000,0),MATCH(K$1,'[1]Master data'!$B$1:$EF$1,0)),"")</f>
        <v>0</v>
      </c>
      <c r="L220" s="7">
        <f>IFERROR(INDEX('[1]Master data'!$B$2:$EF$1000,MATCH($B220,'[1]Master data'!$A$2:$A$1000,0),MATCH(L$1,'[1]Master data'!$B$1:$EF$1,0)),"")</f>
        <v>-5000</v>
      </c>
      <c r="M220" s="33">
        <f>IFERROR(INDEX('[1]Master data'!$B$2:$EF$1000,MATCH($B220,'[1]Master data'!$A$2:$A$1000,0),MATCH(M$1,'[1]Master data'!$B$1:$EF$1,0)),"")</f>
        <v>-1.2551020408163265E-2</v>
      </c>
      <c r="N220" s="7">
        <f>IFERROR(INDEX('[1]Master data'!$B$2:$EF$1000,MATCH($B220,'[1]Master data'!$A$2:$A$1000,0),MATCH(N$1,'[1]Master data'!$B$1:$EF$1,0)),"")</f>
        <v>19600</v>
      </c>
      <c r="O220" s="7">
        <f>IFERROR(INDEX('[1]Master data'!$B$2:$EF$1000,MATCH($B220,'[1]Master data'!$A$2:$A$1000,0),MATCH(O$1,'[1]Master data'!$B$1:$EF$1,0)),"")</f>
        <v>1979600</v>
      </c>
      <c r="P220" s="7">
        <f>IFERROR(INDEX('[1]Master data'!$B$2:$EF$1000,MATCH($B220,'[1]Master data'!$A$2:$A$1000,0),MATCH(P$1,'[1]Master data'!$B$1:$EF$1,0)),"")</f>
        <v>-24600</v>
      </c>
      <c r="Q220" s="30">
        <f>IFERROR(INDEX('[1]Master data'!$B$2:$EF$1000,MATCH($B220,'[1]Master data'!$A$2:$A$1000,0),MATCH(Q$1,'[1]Master data'!$B$1:$EF$1,0)),"")</f>
        <v>-1.2551020408163265E-2</v>
      </c>
    </row>
    <row r="221" spans="1:17" x14ac:dyDescent="0.3">
      <c r="A221">
        <f t="shared" si="3"/>
        <v>219</v>
      </c>
      <c r="B221" t="str">
        <f>IF('[1]Master data'!A221="","",'[1]Master data'!A221)</f>
        <v>Gabriel Jesus</v>
      </c>
      <c r="C221" t="str">
        <f>IFERROR(INDEX('[1]Master data'!$B$2:$EF$1000,MATCH($B221,'[1]Master data'!$A$2:$A$1000,0),MATCH(C$1,'[1]Master data'!$B$1:$EF$1,0)),"")</f>
        <v>Manchester City</v>
      </c>
      <c r="D221" t="str">
        <f>IFERROR(INDEX('[1]Master data'!$B$2:$EF$1000,MATCH($B221,'[1]Master data'!$A$2:$A$1000,0),MATCH(D$1,'[1]Master data'!$B$1:$EF$1,0)),"")</f>
        <v>Striker</v>
      </c>
      <c r="E221" s="5">
        <f>IFERROR(INDEX('[1]Master data'!$B$2:$EF$1000,MATCH($B221,'[1]Master data'!$A$2:$A$1000,0),MATCH(E$1,'[1]Master data'!$B$1:$EF$1,0)),"")</f>
        <v>8932000</v>
      </c>
      <c r="F221" s="7">
        <f>IFERROR(INDEX('[1]Master data'!$B$2:$EF$1000,MATCH($B221,'[1]Master data'!$A$2:$A$1000,0),MATCH(F$1,'[1]Master data'!$B$1:$EF$1,0)),"")</f>
        <v>-5000</v>
      </c>
      <c r="G221" s="7">
        <f>IFERROR(INDEX('[1]Master data'!$B$2:$EF$1000,MATCH($B221,'[1]Master data'!$A$2:$A$1000,0),MATCH(G$1,'[1]Master data'!$B$1:$EF$1,0)),"")</f>
        <v>0</v>
      </c>
      <c r="H221" s="7">
        <f>IFERROR(INDEX('[1]Master data'!$B$2:$EF$1000,MATCH($B221,'[1]Master data'!$A$2:$A$1000,0),MATCH(H$1,'[1]Master data'!$B$1:$EF$1,0)),"")</f>
        <v>0</v>
      </c>
      <c r="I221" s="7">
        <f>IFERROR(INDEX('[1]Master data'!$B$2:$EF$1000,MATCH($B221,'[1]Master data'!$A$2:$A$1000,0),MATCH(I$1,'[1]Master data'!$B$1:$EF$1,0)),"")</f>
        <v>0</v>
      </c>
      <c r="J221" s="7">
        <f>IFERROR(INDEX('[1]Master data'!$B$2:$EF$1000,MATCH($B221,'[1]Master data'!$A$2:$A$1000,0),MATCH(J$1,'[1]Master data'!$B$1:$EF$1,0)),"")</f>
        <v>0</v>
      </c>
      <c r="K221" s="7">
        <f>IFERROR(INDEX('[1]Master data'!$B$2:$EF$1000,MATCH($B221,'[1]Master data'!$A$2:$A$1000,0),MATCH(K$1,'[1]Master data'!$B$1:$EF$1,0)),"")</f>
        <v>0</v>
      </c>
      <c r="L221" s="7">
        <f>IFERROR(INDEX('[1]Master data'!$B$2:$EF$1000,MATCH($B221,'[1]Master data'!$A$2:$A$1000,0),MATCH(L$1,'[1]Master data'!$B$1:$EF$1,0)),"")</f>
        <v>-5000</v>
      </c>
      <c r="M221" s="33">
        <f>IFERROR(INDEX('[1]Master data'!$B$2:$EF$1000,MATCH($B221,'[1]Master data'!$A$2:$A$1000,0),MATCH(M$1,'[1]Master data'!$B$1:$EF$1,0)),"")</f>
        <v>-1.0559785042543663E-2</v>
      </c>
      <c r="N221" s="7">
        <f>IFERROR(INDEX('[1]Master data'!$B$2:$EF$1000,MATCH($B221,'[1]Master data'!$A$2:$A$1000,0),MATCH(N$1,'[1]Master data'!$B$1:$EF$1,0)),"")</f>
        <v>89320</v>
      </c>
      <c r="O221" s="7">
        <f>IFERROR(INDEX('[1]Master data'!$B$2:$EF$1000,MATCH($B221,'[1]Master data'!$A$2:$A$1000,0),MATCH(O$1,'[1]Master data'!$B$1:$EF$1,0)),"")</f>
        <v>9021320</v>
      </c>
      <c r="P221" s="7">
        <f>IFERROR(INDEX('[1]Master data'!$B$2:$EF$1000,MATCH($B221,'[1]Master data'!$A$2:$A$1000,0),MATCH(P$1,'[1]Master data'!$B$1:$EF$1,0)),"")</f>
        <v>-94320</v>
      </c>
      <c r="Q221" s="30">
        <f>IFERROR(INDEX('[1]Master data'!$B$2:$EF$1000,MATCH($B221,'[1]Master data'!$A$2:$A$1000,0),MATCH(Q$1,'[1]Master data'!$B$1:$EF$1,0)),"")</f>
        <v>-1.0559785042543663E-2</v>
      </c>
    </row>
    <row r="222" spans="1:17" x14ac:dyDescent="0.3">
      <c r="A222">
        <f t="shared" si="3"/>
        <v>220</v>
      </c>
      <c r="B222" t="str">
        <f>IF('[1]Master data'!A222="","",'[1]Master data'!A222)</f>
        <v>João Virgínia</v>
      </c>
      <c r="C222" t="str">
        <f>IFERROR(INDEX('[1]Master data'!$B$2:$EF$1000,MATCH($B222,'[1]Master data'!$A$2:$A$1000,0),MATCH(C$1,'[1]Master data'!$B$1:$EF$1,0)),"")</f>
        <v>Everton</v>
      </c>
      <c r="D222" t="str">
        <f>IFERROR(INDEX('[1]Master data'!$B$2:$EF$1000,MATCH($B222,'[1]Master data'!$A$2:$A$1000,0),MATCH(D$1,'[1]Master data'!$B$1:$EF$1,0)),"")</f>
        <v>Goalkeeper</v>
      </c>
      <c r="E222" s="5">
        <f>IFERROR(INDEX('[1]Master data'!$B$2:$EF$1000,MATCH($B222,'[1]Master data'!$A$2:$A$1000,0),MATCH(E$1,'[1]Master data'!$B$1:$EF$1,0)),"")</f>
        <v>3460000</v>
      </c>
      <c r="F222" s="7">
        <f>IFERROR(INDEX('[1]Master data'!$B$2:$EF$1000,MATCH($B222,'[1]Master data'!$A$2:$A$1000,0),MATCH(F$1,'[1]Master data'!$B$1:$EF$1,0)),"")</f>
        <v>-5000</v>
      </c>
      <c r="G222" s="7">
        <f>IFERROR(INDEX('[1]Master data'!$B$2:$EF$1000,MATCH($B222,'[1]Master data'!$A$2:$A$1000,0),MATCH(G$1,'[1]Master data'!$B$1:$EF$1,0)),"")</f>
        <v>0</v>
      </c>
      <c r="H222" s="7">
        <f>IFERROR(INDEX('[1]Master data'!$B$2:$EF$1000,MATCH($B222,'[1]Master data'!$A$2:$A$1000,0),MATCH(H$1,'[1]Master data'!$B$1:$EF$1,0)),"")</f>
        <v>0</v>
      </c>
      <c r="I222" s="7">
        <f>IFERROR(INDEX('[1]Master data'!$B$2:$EF$1000,MATCH($B222,'[1]Master data'!$A$2:$A$1000,0),MATCH(I$1,'[1]Master data'!$B$1:$EF$1,0)),"")</f>
        <v>0</v>
      </c>
      <c r="J222" s="7">
        <f>IFERROR(INDEX('[1]Master data'!$B$2:$EF$1000,MATCH($B222,'[1]Master data'!$A$2:$A$1000,0),MATCH(J$1,'[1]Master data'!$B$1:$EF$1,0)),"")</f>
        <v>0</v>
      </c>
      <c r="K222" s="7">
        <f>IFERROR(INDEX('[1]Master data'!$B$2:$EF$1000,MATCH($B222,'[1]Master data'!$A$2:$A$1000,0),MATCH(K$1,'[1]Master data'!$B$1:$EF$1,0)),"")</f>
        <v>0</v>
      </c>
      <c r="L222" s="7">
        <f>IFERROR(INDEX('[1]Master data'!$B$2:$EF$1000,MATCH($B222,'[1]Master data'!$A$2:$A$1000,0),MATCH(L$1,'[1]Master data'!$B$1:$EF$1,0)),"")</f>
        <v>-5000</v>
      </c>
      <c r="M222" s="33">
        <f>IFERROR(INDEX('[1]Master data'!$B$2:$EF$1000,MATCH($B222,'[1]Master data'!$A$2:$A$1000,0),MATCH(M$1,'[1]Master data'!$B$1:$EF$1,0)),"")</f>
        <v>-1.1445086705202312E-2</v>
      </c>
      <c r="N222" s="7">
        <f>IFERROR(INDEX('[1]Master data'!$B$2:$EF$1000,MATCH($B222,'[1]Master data'!$A$2:$A$1000,0),MATCH(N$1,'[1]Master data'!$B$1:$EF$1,0)),"")</f>
        <v>34600</v>
      </c>
      <c r="O222" s="7">
        <f>IFERROR(INDEX('[1]Master data'!$B$2:$EF$1000,MATCH($B222,'[1]Master data'!$A$2:$A$1000,0),MATCH(O$1,'[1]Master data'!$B$1:$EF$1,0)),"")</f>
        <v>3494600</v>
      </c>
      <c r="P222" s="7">
        <f>IFERROR(INDEX('[1]Master data'!$B$2:$EF$1000,MATCH($B222,'[1]Master data'!$A$2:$A$1000,0),MATCH(P$1,'[1]Master data'!$B$1:$EF$1,0)),"")</f>
        <v>-39600</v>
      </c>
      <c r="Q222" s="30">
        <f>IFERROR(INDEX('[1]Master data'!$B$2:$EF$1000,MATCH($B222,'[1]Master data'!$A$2:$A$1000,0),MATCH(Q$1,'[1]Master data'!$B$1:$EF$1,0)),"")</f>
        <v>-1.1445086705202312E-2</v>
      </c>
    </row>
    <row r="223" spans="1:17" x14ac:dyDescent="0.3">
      <c r="A223">
        <f t="shared" si="3"/>
        <v>221</v>
      </c>
      <c r="B223" t="str">
        <f>IF('[1]Master data'!A223="","",'[1]Master data'!A223)</f>
        <v>Curtis Jones</v>
      </c>
      <c r="C223" t="str">
        <f>IFERROR(INDEX('[1]Master data'!$B$2:$EF$1000,MATCH($B223,'[1]Master data'!$A$2:$A$1000,0),MATCH(C$1,'[1]Master data'!$B$1:$EF$1,0)),"")</f>
        <v>Liverpool</v>
      </c>
      <c r="D223" t="str">
        <f>IFERROR(INDEX('[1]Master data'!$B$2:$EF$1000,MATCH($B223,'[1]Master data'!$A$2:$A$1000,0),MATCH(D$1,'[1]Master data'!$B$1:$EF$1,0)),"")</f>
        <v>Midfield</v>
      </c>
      <c r="E223" s="5">
        <f>IFERROR(INDEX('[1]Master data'!$B$2:$EF$1000,MATCH($B223,'[1]Master data'!$A$2:$A$1000,0),MATCH(E$1,'[1]Master data'!$B$1:$EF$1,0)),"")</f>
        <v>4085000</v>
      </c>
      <c r="F223" s="7">
        <f>IFERROR(INDEX('[1]Master data'!$B$2:$EF$1000,MATCH($B223,'[1]Master data'!$A$2:$A$1000,0),MATCH(F$1,'[1]Master data'!$B$1:$EF$1,0)),"")</f>
        <v>72446.356164383556</v>
      </c>
      <c r="G223" s="7">
        <f>IFERROR(INDEX('[1]Master data'!$B$2:$EF$1000,MATCH($B223,'[1]Master data'!$A$2:$A$1000,0),MATCH(G$1,'[1]Master data'!$B$1:$EF$1,0)),"")</f>
        <v>20405.465753424665</v>
      </c>
      <c r="H223" s="7">
        <f>IFERROR(INDEX('[1]Master data'!$B$2:$EF$1000,MATCH($B223,'[1]Master data'!$A$2:$A$1000,0),MATCH(H$1,'[1]Master data'!$B$1:$EF$1,0)),"")</f>
        <v>6579.8373287671238</v>
      </c>
      <c r="I223" s="7">
        <f>IFERROR(INDEX('[1]Master data'!$B$2:$EF$1000,MATCH($B223,'[1]Master data'!$A$2:$A$1000,0),MATCH(I$1,'[1]Master data'!$B$1:$EF$1,0)),"")</f>
        <v>-725</v>
      </c>
      <c r="J223" s="7">
        <f>IFERROR(INDEX('[1]Master data'!$B$2:$EF$1000,MATCH($B223,'[1]Master data'!$A$2:$A$1000,0),MATCH(J$1,'[1]Master data'!$B$1:$EF$1,0)),"")</f>
        <v>1105.9075342465758</v>
      </c>
      <c r="K223" s="7">
        <f>IFERROR(INDEX('[1]Master data'!$B$2:$EF$1000,MATCH($B223,'[1]Master data'!$A$2:$A$1000,0),MATCH(K$1,'[1]Master data'!$B$1:$EF$1,0)),"")</f>
        <v>1154.0383077209376</v>
      </c>
      <c r="L223" s="7">
        <f>IFERROR(INDEX('[1]Master data'!$B$2:$EF$1000,MATCH($B223,'[1]Master data'!$A$2:$A$1000,0),MATCH(L$1,'[1]Master data'!$B$1:$EF$1,0)),"")</f>
        <v>100966.60508854287</v>
      </c>
      <c r="M223" s="33">
        <f>IFERROR(INDEX('[1]Master data'!$B$2:$EF$1000,MATCH($B223,'[1]Master data'!$A$2:$A$1000,0),MATCH(M$1,'[1]Master data'!$B$1:$EF$1,0)),"")</f>
        <v>1.4716427194257741E-2</v>
      </c>
      <c r="N223" s="7">
        <f>IFERROR(INDEX('[1]Master data'!$B$2:$EF$1000,MATCH($B223,'[1]Master data'!$A$2:$A$1000,0),MATCH(N$1,'[1]Master data'!$B$1:$EF$1,0)),"")</f>
        <v>40850</v>
      </c>
      <c r="O223" s="7">
        <f>IFERROR(INDEX('[1]Master data'!$B$2:$EF$1000,MATCH($B223,'[1]Master data'!$A$2:$A$1000,0),MATCH(O$1,'[1]Master data'!$B$1:$EF$1,0)),"")</f>
        <v>4125850</v>
      </c>
      <c r="P223" s="7">
        <f>IFERROR(INDEX('[1]Master data'!$B$2:$EF$1000,MATCH($B223,'[1]Master data'!$A$2:$A$1000,0),MATCH(P$1,'[1]Master data'!$B$1:$EF$1,0)),"")</f>
        <v>60116.60508854287</v>
      </c>
      <c r="Q223" s="30">
        <f>IFERROR(INDEX('[1]Master data'!$B$2:$EF$1000,MATCH($B223,'[1]Master data'!$A$2:$A$1000,0),MATCH(Q$1,'[1]Master data'!$B$1:$EF$1,0)),"")</f>
        <v>1.4716427194257741E-2</v>
      </c>
    </row>
    <row r="224" spans="1:17" x14ac:dyDescent="0.3">
      <c r="A224">
        <f t="shared" si="3"/>
        <v>222</v>
      </c>
      <c r="B224" t="str">
        <f>IF('[1]Master data'!A224="","",'[1]Master data'!A224)</f>
        <v>Iliman Ndiaye</v>
      </c>
      <c r="C224" t="str">
        <f>IFERROR(INDEX('[1]Master data'!$B$2:$EF$1000,MATCH($B224,'[1]Master data'!$A$2:$A$1000,0),MATCH(C$1,'[1]Master data'!$B$1:$EF$1,0)),"")</f>
        <v>Sheffield United</v>
      </c>
      <c r="D224" t="str">
        <f>IFERROR(INDEX('[1]Master data'!$B$2:$EF$1000,MATCH($B224,'[1]Master data'!$A$2:$A$1000,0),MATCH(D$1,'[1]Master data'!$B$1:$EF$1,0)),"")</f>
        <v>Midfield</v>
      </c>
      <c r="E224" s="5">
        <f>IFERROR(INDEX('[1]Master data'!$B$2:$EF$1000,MATCH($B224,'[1]Master data'!$A$2:$A$1000,0),MATCH(E$1,'[1]Master data'!$B$1:$EF$1,0)),"")</f>
        <v>1980000</v>
      </c>
      <c r="F224" s="7">
        <f>IFERROR(INDEX('[1]Master data'!$B$2:$EF$1000,MATCH($B224,'[1]Master data'!$A$2:$A$1000,0),MATCH(F$1,'[1]Master data'!$B$1:$EF$1,0)),"")</f>
        <v>-5000</v>
      </c>
      <c r="G224" s="7">
        <f>IFERROR(INDEX('[1]Master data'!$B$2:$EF$1000,MATCH($B224,'[1]Master data'!$A$2:$A$1000,0),MATCH(G$1,'[1]Master data'!$B$1:$EF$1,0)),"")</f>
        <v>0</v>
      </c>
      <c r="H224" s="7">
        <f>IFERROR(INDEX('[1]Master data'!$B$2:$EF$1000,MATCH($B224,'[1]Master data'!$A$2:$A$1000,0),MATCH(H$1,'[1]Master data'!$B$1:$EF$1,0)),"")</f>
        <v>0</v>
      </c>
      <c r="I224" s="7">
        <f>IFERROR(INDEX('[1]Master data'!$B$2:$EF$1000,MATCH($B224,'[1]Master data'!$A$2:$A$1000,0),MATCH(I$1,'[1]Master data'!$B$1:$EF$1,0)),"")</f>
        <v>0</v>
      </c>
      <c r="J224" s="7">
        <f>IFERROR(INDEX('[1]Master data'!$B$2:$EF$1000,MATCH($B224,'[1]Master data'!$A$2:$A$1000,0),MATCH(J$1,'[1]Master data'!$B$1:$EF$1,0)),"")</f>
        <v>0</v>
      </c>
      <c r="K224" s="7">
        <f>IFERROR(INDEX('[1]Master data'!$B$2:$EF$1000,MATCH($B224,'[1]Master data'!$A$2:$A$1000,0),MATCH(K$1,'[1]Master data'!$B$1:$EF$1,0)),"")</f>
        <v>0</v>
      </c>
      <c r="L224" s="7">
        <f>IFERROR(INDEX('[1]Master data'!$B$2:$EF$1000,MATCH($B224,'[1]Master data'!$A$2:$A$1000,0),MATCH(L$1,'[1]Master data'!$B$1:$EF$1,0)),"")</f>
        <v>-5000</v>
      </c>
      <c r="M224" s="33">
        <f>IFERROR(INDEX('[1]Master data'!$B$2:$EF$1000,MATCH($B224,'[1]Master data'!$A$2:$A$1000,0),MATCH(M$1,'[1]Master data'!$B$1:$EF$1,0)),"")</f>
        <v>-1.2525252525252526E-2</v>
      </c>
      <c r="N224" s="7">
        <f>IFERROR(INDEX('[1]Master data'!$B$2:$EF$1000,MATCH($B224,'[1]Master data'!$A$2:$A$1000,0),MATCH(N$1,'[1]Master data'!$B$1:$EF$1,0)),"")</f>
        <v>19800</v>
      </c>
      <c r="O224" s="7">
        <f>IFERROR(INDEX('[1]Master data'!$B$2:$EF$1000,MATCH($B224,'[1]Master data'!$A$2:$A$1000,0),MATCH(O$1,'[1]Master data'!$B$1:$EF$1,0)),"")</f>
        <v>1999800</v>
      </c>
      <c r="P224" s="7">
        <f>IFERROR(INDEX('[1]Master data'!$B$2:$EF$1000,MATCH($B224,'[1]Master data'!$A$2:$A$1000,0),MATCH(P$1,'[1]Master data'!$B$1:$EF$1,0)),"")</f>
        <v>-24800</v>
      </c>
      <c r="Q224" s="30">
        <f>IFERROR(INDEX('[1]Master data'!$B$2:$EF$1000,MATCH($B224,'[1]Master data'!$A$2:$A$1000,0),MATCH(Q$1,'[1]Master data'!$B$1:$EF$1,0)),"")</f>
        <v>-1.2525252525252526E-2</v>
      </c>
    </row>
    <row r="225" spans="1:17" x14ac:dyDescent="0.3">
      <c r="A225">
        <f t="shared" si="3"/>
        <v>223</v>
      </c>
      <c r="B225" t="str">
        <f>IF('[1]Master data'!A225="","",'[1]Master data'!A225)</f>
        <v>Tyler Onyango</v>
      </c>
      <c r="C225" t="str">
        <f>IFERROR(INDEX('[1]Master data'!$B$2:$EF$1000,MATCH($B225,'[1]Master data'!$A$2:$A$1000,0),MATCH(C$1,'[1]Master data'!$B$1:$EF$1,0)),"")</f>
        <v>Everton</v>
      </c>
      <c r="D225" t="str">
        <f>IFERROR(INDEX('[1]Master data'!$B$2:$EF$1000,MATCH($B225,'[1]Master data'!$A$2:$A$1000,0),MATCH(D$1,'[1]Master data'!$B$1:$EF$1,0)),"")</f>
        <v>Midfield</v>
      </c>
      <c r="E225" s="5">
        <f>IFERROR(INDEX('[1]Master data'!$B$2:$EF$1000,MATCH($B225,'[1]Master data'!$A$2:$A$1000,0),MATCH(E$1,'[1]Master data'!$B$1:$EF$1,0)),"")</f>
        <v>2465000</v>
      </c>
      <c r="F225" s="7">
        <f>IFERROR(INDEX('[1]Master data'!$B$2:$EF$1000,MATCH($B225,'[1]Master data'!$A$2:$A$1000,0),MATCH(F$1,'[1]Master data'!$B$1:$EF$1,0)),"")</f>
        <v>-5000</v>
      </c>
      <c r="G225" s="7">
        <f>IFERROR(INDEX('[1]Master data'!$B$2:$EF$1000,MATCH($B225,'[1]Master data'!$A$2:$A$1000,0),MATCH(G$1,'[1]Master data'!$B$1:$EF$1,0)),"")</f>
        <v>0</v>
      </c>
      <c r="H225" s="7">
        <f>IFERROR(INDEX('[1]Master data'!$B$2:$EF$1000,MATCH($B225,'[1]Master data'!$A$2:$A$1000,0),MATCH(H$1,'[1]Master data'!$B$1:$EF$1,0)),"")</f>
        <v>0</v>
      </c>
      <c r="I225" s="7">
        <f>IFERROR(INDEX('[1]Master data'!$B$2:$EF$1000,MATCH($B225,'[1]Master data'!$A$2:$A$1000,0),MATCH(I$1,'[1]Master data'!$B$1:$EF$1,0)),"")</f>
        <v>0</v>
      </c>
      <c r="J225" s="7">
        <f>IFERROR(INDEX('[1]Master data'!$B$2:$EF$1000,MATCH($B225,'[1]Master data'!$A$2:$A$1000,0),MATCH(J$1,'[1]Master data'!$B$1:$EF$1,0)),"")</f>
        <v>0</v>
      </c>
      <c r="K225" s="7">
        <f>IFERROR(INDEX('[1]Master data'!$B$2:$EF$1000,MATCH($B225,'[1]Master data'!$A$2:$A$1000,0),MATCH(K$1,'[1]Master data'!$B$1:$EF$1,0)),"")</f>
        <v>0</v>
      </c>
      <c r="L225" s="7">
        <f>IFERROR(INDEX('[1]Master data'!$B$2:$EF$1000,MATCH($B225,'[1]Master data'!$A$2:$A$1000,0),MATCH(L$1,'[1]Master data'!$B$1:$EF$1,0)),"")</f>
        <v>-5000</v>
      </c>
      <c r="M225" s="33">
        <f>IFERROR(INDEX('[1]Master data'!$B$2:$EF$1000,MATCH($B225,'[1]Master data'!$A$2:$A$1000,0),MATCH(M$1,'[1]Master data'!$B$1:$EF$1,0)),"")</f>
        <v>-1.2028397565922921E-2</v>
      </c>
      <c r="N225" s="7">
        <f>IFERROR(INDEX('[1]Master data'!$B$2:$EF$1000,MATCH($B225,'[1]Master data'!$A$2:$A$1000,0),MATCH(N$1,'[1]Master data'!$B$1:$EF$1,0)),"")</f>
        <v>24650</v>
      </c>
      <c r="O225" s="7">
        <f>IFERROR(INDEX('[1]Master data'!$B$2:$EF$1000,MATCH($B225,'[1]Master data'!$A$2:$A$1000,0),MATCH(O$1,'[1]Master data'!$B$1:$EF$1,0)),"")</f>
        <v>2489650</v>
      </c>
      <c r="P225" s="7">
        <f>IFERROR(INDEX('[1]Master data'!$B$2:$EF$1000,MATCH($B225,'[1]Master data'!$A$2:$A$1000,0),MATCH(P$1,'[1]Master data'!$B$1:$EF$1,0)),"")</f>
        <v>-29650</v>
      </c>
      <c r="Q225" s="30">
        <f>IFERROR(INDEX('[1]Master data'!$B$2:$EF$1000,MATCH($B225,'[1]Master data'!$A$2:$A$1000,0),MATCH(Q$1,'[1]Master data'!$B$1:$EF$1,0)),"")</f>
        <v>-1.2028397565922921E-2</v>
      </c>
    </row>
    <row r="226" spans="1:17" x14ac:dyDescent="0.3">
      <c r="A226">
        <f t="shared" si="3"/>
        <v>224</v>
      </c>
      <c r="B226" t="str">
        <f>IF('[1]Master data'!A226="","",'[1]Master data'!A226)</f>
        <v>Elia Caprile</v>
      </c>
      <c r="C226" t="str">
        <f>IFERROR(INDEX('[1]Master data'!$B$2:$EF$1000,MATCH($B226,'[1]Master data'!$A$2:$A$1000,0),MATCH(C$1,'[1]Master data'!$B$1:$EF$1,0)),"")</f>
        <v>Leeds United</v>
      </c>
      <c r="D226" t="str">
        <f>IFERROR(INDEX('[1]Master data'!$B$2:$EF$1000,MATCH($B226,'[1]Master data'!$A$2:$A$1000,0),MATCH(D$1,'[1]Master data'!$B$1:$EF$1,0)),"")</f>
        <v>Goalkeeper</v>
      </c>
      <c r="E226" s="5">
        <f>IFERROR(INDEX('[1]Master data'!$B$2:$EF$1000,MATCH($B226,'[1]Master data'!$A$2:$A$1000,0),MATCH(E$1,'[1]Master data'!$B$1:$EF$1,0)),"")</f>
        <v>2960000</v>
      </c>
      <c r="F226" s="7">
        <f>IFERROR(INDEX('[1]Master data'!$B$2:$EF$1000,MATCH($B226,'[1]Master data'!$A$2:$A$1000,0),MATCH(F$1,'[1]Master data'!$B$1:$EF$1,0)),"")</f>
        <v>-5000</v>
      </c>
      <c r="G226" s="7">
        <f>IFERROR(INDEX('[1]Master data'!$B$2:$EF$1000,MATCH($B226,'[1]Master data'!$A$2:$A$1000,0),MATCH(G$1,'[1]Master data'!$B$1:$EF$1,0)),"")</f>
        <v>0</v>
      </c>
      <c r="H226" s="7">
        <f>IFERROR(INDEX('[1]Master data'!$B$2:$EF$1000,MATCH($B226,'[1]Master data'!$A$2:$A$1000,0),MATCH(H$1,'[1]Master data'!$B$1:$EF$1,0)),"")</f>
        <v>0</v>
      </c>
      <c r="I226" s="7">
        <f>IFERROR(INDEX('[1]Master data'!$B$2:$EF$1000,MATCH($B226,'[1]Master data'!$A$2:$A$1000,0),MATCH(I$1,'[1]Master data'!$B$1:$EF$1,0)),"")</f>
        <v>0</v>
      </c>
      <c r="J226" s="7">
        <f>IFERROR(INDEX('[1]Master data'!$B$2:$EF$1000,MATCH($B226,'[1]Master data'!$A$2:$A$1000,0),MATCH(J$1,'[1]Master data'!$B$1:$EF$1,0)),"")</f>
        <v>0</v>
      </c>
      <c r="K226" s="7">
        <f>IFERROR(INDEX('[1]Master data'!$B$2:$EF$1000,MATCH($B226,'[1]Master data'!$A$2:$A$1000,0),MATCH(K$1,'[1]Master data'!$B$1:$EF$1,0)),"")</f>
        <v>0</v>
      </c>
      <c r="L226" s="7">
        <f>IFERROR(INDEX('[1]Master data'!$B$2:$EF$1000,MATCH($B226,'[1]Master data'!$A$2:$A$1000,0),MATCH(L$1,'[1]Master data'!$B$1:$EF$1,0)),"")</f>
        <v>-5000</v>
      </c>
      <c r="M226" s="33">
        <f>IFERROR(INDEX('[1]Master data'!$B$2:$EF$1000,MATCH($B226,'[1]Master data'!$A$2:$A$1000,0),MATCH(M$1,'[1]Master data'!$B$1:$EF$1,0)),"")</f>
        <v>-1.1689189189189189E-2</v>
      </c>
      <c r="N226" s="7">
        <f>IFERROR(INDEX('[1]Master data'!$B$2:$EF$1000,MATCH($B226,'[1]Master data'!$A$2:$A$1000,0),MATCH(N$1,'[1]Master data'!$B$1:$EF$1,0)),"")</f>
        <v>29600</v>
      </c>
      <c r="O226" s="7">
        <f>IFERROR(INDEX('[1]Master data'!$B$2:$EF$1000,MATCH($B226,'[1]Master data'!$A$2:$A$1000,0),MATCH(O$1,'[1]Master data'!$B$1:$EF$1,0)),"")</f>
        <v>2989600</v>
      </c>
      <c r="P226" s="7">
        <f>IFERROR(INDEX('[1]Master data'!$B$2:$EF$1000,MATCH($B226,'[1]Master data'!$A$2:$A$1000,0),MATCH(P$1,'[1]Master data'!$B$1:$EF$1,0)),"")</f>
        <v>-34600</v>
      </c>
      <c r="Q226" s="30">
        <f>IFERROR(INDEX('[1]Master data'!$B$2:$EF$1000,MATCH($B226,'[1]Master data'!$A$2:$A$1000,0),MATCH(Q$1,'[1]Master data'!$B$1:$EF$1,0)),"")</f>
        <v>-1.1689189189189189E-2</v>
      </c>
    </row>
    <row r="227" spans="1:17" x14ac:dyDescent="0.3">
      <c r="A227">
        <f t="shared" si="3"/>
        <v>225</v>
      </c>
      <c r="B227" t="str">
        <f>IF('[1]Master data'!A227="","",'[1]Master data'!A227)</f>
        <v>Jacob Murphy</v>
      </c>
      <c r="C227" t="str">
        <f>IFERROR(INDEX('[1]Master data'!$B$2:$EF$1000,MATCH($B227,'[1]Master data'!$A$2:$A$1000,0),MATCH(C$1,'[1]Master data'!$B$1:$EF$1,0)),"")</f>
        <v>Newcastle</v>
      </c>
      <c r="D227" t="str">
        <f>IFERROR(INDEX('[1]Master data'!$B$2:$EF$1000,MATCH($B227,'[1]Master data'!$A$2:$A$1000,0),MATCH(D$1,'[1]Master data'!$B$1:$EF$1,0)),"")</f>
        <v>Midfield</v>
      </c>
      <c r="E227" s="5">
        <f>IFERROR(INDEX('[1]Master data'!$B$2:$EF$1000,MATCH($B227,'[1]Master data'!$A$2:$A$1000,0),MATCH(E$1,'[1]Master data'!$B$1:$EF$1,0)),"")</f>
        <v>2929000</v>
      </c>
      <c r="F227" s="7">
        <f>IFERROR(INDEX('[1]Master data'!$B$2:$EF$1000,MATCH($B227,'[1]Master data'!$A$2:$A$1000,0),MATCH(F$1,'[1]Master data'!$B$1:$EF$1,0)),"")</f>
        <v>-5000</v>
      </c>
      <c r="G227" s="7">
        <f>IFERROR(INDEX('[1]Master data'!$B$2:$EF$1000,MATCH($B227,'[1]Master data'!$A$2:$A$1000,0),MATCH(G$1,'[1]Master data'!$B$1:$EF$1,0)),"")</f>
        <v>0</v>
      </c>
      <c r="H227" s="7">
        <f>IFERROR(INDEX('[1]Master data'!$B$2:$EF$1000,MATCH($B227,'[1]Master data'!$A$2:$A$1000,0),MATCH(H$1,'[1]Master data'!$B$1:$EF$1,0)),"")</f>
        <v>0</v>
      </c>
      <c r="I227" s="7">
        <f>IFERROR(INDEX('[1]Master data'!$B$2:$EF$1000,MATCH($B227,'[1]Master data'!$A$2:$A$1000,0),MATCH(I$1,'[1]Master data'!$B$1:$EF$1,0)),"")</f>
        <v>0</v>
      </c>
      <c r="J227" s="7">
        <f>IFERROR(INDEX('[1]Master data'!$B$2:$EF$1000,MATCH($B227,'[1]Master data'!$A$2:$A$1000,0),MATCH(J$1,'[1]Master data'!$B$1:$EF$1,0)),"")</f>
        <v>0</v>
      </c>
      <c r="K227" s="7">
        <f>IFERROR(INDEX('[1]Master data'!$B$2:$EF$1000,MATCH($B227,'[1]Master data'!$A$2:$A$1000,0),MATCH(K$1,'[1]Master data'!$B$1:$EF$1,0)),"")</f>
        <v>0</v>
      </c>
      <c r="L227" s="7">
        <f>IFERROR(INDEX('[1]Master data'!$B$2:$EF$1000,MATCH($B227,'[1]Master data'!$A$2:$A$1000,0),MATCH(L$1,'[1]Master data'!$B$1:$EF$1,0)),"")</f>
        <v>-5000</v>
      </c>
      <c r="M227" s="33">
        <f>IFERROR(INDEX('[1]Master data'!$B$2:$EF$1000,MATCH($B227,'[1]Master data'!$A$2:$A$1000,0),MATCH(M$1,'[1]Master data'!$B$1:$EF$1,0)),"")</f>
        <v>-1.1707067258449983E-2</v>
      </c>
      <c r="N227" s="7">
        <f>IFERROR(INDEX('[1]Master data'!$B$2:$EF$1000,MATCH($B227,'[1]Master data'!$A$2:$A$1000,0),MATCH(N$1,'[1]Master data'!$B$1:$EF$1,0)),"")</f>
        <v>29290</v>
      </c>
      <c r="O227" s="7">
        <f>IFERROR(INDEX('[1]Master data'!$B$2:$EF$1000,MATCH($B227,'[1]Master data'!$A$2:$A$1000,0),MATCH(O$1,'[1]Master data'!$B$1:$EF$1,0)),"")</f>
        <v>2958290</v>
      </c>
      <c r="P227" s="7">
        <f>IFERROR(INDEX('[1]Master data'!$B$2:$EF$1000,MATCH($B227,'[1]Master data'!$A$2:$A$1000,0),MATCH(P$1,'[1]Master data'!$B$1:$EF$1,0)),"")</f>
        <v>-34290</v>
      </c>
      <c r="Q227" s="30">
        <f>IFERROR(INDEX('[1]Master data'!$B$2:$EF$1000,MATCH($B227,'[1]Master data'!$A$2:$A$1000,0),MATCH(Q$1,'[1]Master data'!$B$1:$EF$1,0)),"")</f>
        <v>-1.1707067258449983E-2</v>
      </c>
    </row>
    <row r="228" spans="1:17" x14ac:dyDescent="0.3">
      <c r="A228">
        <f t="shared" si="3"/>
        <v>226</v>
      </c>
      <c r="B228" t="str">
        <f>IF('[1]Master data'!A228="","",'[1]Master data'!A228)</f>
        <v>Callum Hudson-Odoi</v>
      </c>
      <c r="C228" t="str">
        <f>IFERROR(INDEX('[1]Master data'!$B$2:$EF$1000,MATCH($B228,'[1]Master data'!$A$2:$A$1000,0),MATCH(C$1,'[1]Master data'!$B$1:$EF$1,0)),"")</f>
        <v>Chelsea</v>
      </c>
      <c r="D228" t="str">
        <f>IFERROR(INDEX('[1]Master data'!$B$2:$EF$1000,MATCH($B228,'[1]Master data'!$A$2:$A$1000,0),MATCH(D$1,'[1]Master data'!$B$1:$EF$1,0)),"")</f>
        <v>Striker</v>
      </c>
      <c r="E228" s="5">
        <f>IFERROR(INDEX('[1]Master data'!$B$2:$EF$1000,MATCH($B228,'[1]Master data'!$A$2:$A$1000,0),MATCH(E$1,'[1]Master data'!$B$1:$EF$1,0)),"")</f>
        <v>4310000</v>
      </c>
      <c r="F228" s="7">
        <f>IFERROR(INDEX('[1]Master data'!$B$2:$EF$1000,MATCH($B228,'[1]Master data'!$A$2:$A$1000,0),MATCH(F$1,'[1]Master data'!$B$1:$EF$1,0)),"")</f>
        <v>44361.64285714287</v>
      </c>
      <c r="G228" s="7">
        <f>IFERROR(INDEX('[1]Master data'!$B$2:$EF$1000,MATCH($B228,'[1]Master data'!$A$2:$A$1000,0),MATCH(G$1,'[1]Master data'!$B$1:$EF$1,0)),"")</f>
        <v>19958.96428571429</v>
      </c>
      <c r="H228" s="7">
        <f>IFERROR(INDEX('[1]Master data'!$B$2:$EF$1000,MATCH($B228,'[1]Master data'!$A$2:$A$1000,0),MATCH(H$1,'[1]Master data'!$B$1:$EF$1,0)),"")</f>
        <v>8193.0714285714312</v>
      </c>
      <c r="I228" s="7">
        <f>IFERROR(INDEX('[1]Master data'!$B$2:$EF$1000,MATCH($B228,'[1]Master data'!$A$2:$A$1000,0),MATCH(I$1,'[1]Master data'!$B$1:$EF$1,0)),"")</f>
        <v>-150</v>
      </c>
      <c r="J228" s="7">
        <f>IFERROR(INDEX('[1]Master data'!$B$2:$EF$1000,MATCH($B228,'[1]Master data'!$A$2:$A$1000,0),MATCH(J$1,'[1]Master data'!$B$1:$EF$1,0)),"")</f>
        <v>3713.2857142857151</v>
      </c>
      <c r="K228" s="7">
        <f>IFERROR(INDEX('[1]Master data'!$B$2:$EF$1000,MATCH($B228,'[1]Master data'!$A$2:$A$1000,0),MATCH(K$1,'[1]Master data'!$B$1:$EF$1,0)),"")</f>
        <v>873.41204835635267</v>
      </c>
      <c r="L228" s="7">
        <f>IFERROR(INDEX('[1]Master data'!$B$2:$EF$1000,MATCH($B228,'[1]Master data'!$A$2:$A$1000,0),MATCH(L$1,'[1]Master data'!$B$1:$EF$1,0)),"")</f>
        <v>76950.37633407065</v>
      </c>
      <c r="M228" s="33">
        <f>IFERROR(INDEX('[1]Master data'!$B$2:$EF$1000,MATCH($B228,'[1]Master data'!$A$2:$A$1000,0),MATCH(M$1,'[1]Master data'!$B$1:$EF$1,0)),"")</f>
        <v>7.8539156227542106E-3</v>
      </c>
      <c r="N228" s="7">
        <f>IFERROR(INDEX('[1]Master data'!$B$2:$EF$1000,MATCH($B228,'[1]Master data'!$A$2:$A$1000,0),MATCH(N$1,'[1]Master data'!$B$1:$EF$1,0)),"")</f>
        <v>43100</v>
      </c>
      <c r="O228" s="7">
        <f>IFERROR(INDEX('[1]Master data'!$B$2:$EF$1000,MATCH($B228,'[1]Master data'!$A$2:$A$1000,0),MATCH(O$1,'[1]Master data'!$B$1:$EF$1,0)),"")</f>
        <v>4353100</v>
      </c>
      <c r="P228" s="7">
        <f>IFERROR(INDEX('[1]Master data'!$B$2:$EF$1000,MATCH($B228,'[1]Master data'!$A$2:$A$1000,0),MATCH(P$1,'[1]Master data'!$B$1:$EF$1,0)),"")</f>
        <v>33850.37633407065</v>
      </c>
      <c r="Q228" s="30">
        <f>IFERROR(INDEX('[1]Master data'!$B$2:$EF$1000,MATCH($B228,'[1]Master data'!$A$2:$A$1000,0),MATCH(Q$1,'[1]Master data'!$B$1:$EF$1,0)),"")</f>
        <v>7.8539156227542106E-3</v>
      </c>
    </row>
    <row r="229" spans="1:17" x14ac:dyDescent="0.3">
      <c r="A229">
        <f t="shared" si="3"/>
        <v>227</v>
      </c>
      <c r="B229" t="str">
        <f>IF('[1]Master data'!A229="","",'[1]Master data'!A229)</f>
        <v>Moussa Sissoko</v>
      </c>
      <c r="C229" t="str">
        <f>IFERROR(INDEX('[1]Master data'!$B$2:$EF$1000,MATCH($B229,'[1]Master data'!$A$2:$A$1000,0),MATCH(C$1,'[1]Master data'!$B$1:$EF$1,0)),"")</f>
        <v>Tottenham</v>
      </c>
      <c r="D229" t="str">
        <f>IFERROR(INDEX('[1]Master data'!$B$2:$EF$1000,MATCH($B229,'[1]Master data'!$A$2:$A$1000,0),MATCH(D$1,'[1]Master data'!$B$1:$EF$1,0)),"")</f>
        <v>Midfield</v>
      </c>
      <c r="E229" s="5">
        <f>IFERROR(INDEX('[1]Master data'!$B$2:$EF$1000,MATCH($B229,'[1]Master data'!$A$2:$A$1000,0),MATCH(E$1,'[1]Master data'!$B$1:$EF$1,0)),"")</f>
        <v>3938000</v>
      </c>
      <c r="F229" s="7">
        <f>IFERROR(INDEX('[1]Master data'!$B$2:$EF$1000,MATCH($B229,'[1]Master data'!$A$2:$A$1000,0),MATCH(F$1,'[1]Master data'!$B$1:$EF$1,0)),"")</f>
        <v>-5000</v>
      </c>
      <c r="G229" s="7">
        <f>IFERROR(INDEX('[1]Master data'!$B$2:$EF$1000,MATCH($B229,'[1]Master data'!$A$2:$A$1000,0),MATCH(G$1,'[1]Master data'!$B$1:$EF$1,0)),"")</f>
        <v>0</v>
      </c>
      <c r="H229" s="7">
        <f>IFERROR(INDEX('[1]Master data'!$B$2:$EF$1000,MATCH($B229,'[1]Master data'!$A$2:$A$1000,0),MATCH(H$1,'[1]Master data'!$B$1:$EF$1,0)),"")</f>
        <v>0</v>
      </c>
      <c r="I229" s="7">
        <f>IFERROR(INDEX('[1]Master data'!$B$2:$EF$1000,MATCH($B229,'[1]Master data'!$A$2:$A$1000,0),MATCH(I$1,'[1]Master data'!$B$1:$EF$1,0)),"")</f>
        <v>0</v>
      </c>
      <c r="J229" s="7">
        <f>IFERROR(INDEX('[1]Master data'!$B$2:$EF$1000,MATCH($B229,'[1]Master data'!$A$2:$A$1000,0),MATCH(J$1,'[1]Master data'!$B$1:$EF$1,0)),"")</f>
        <v>0</v>
      </c>
      <c r="K229" s="7">
        <f>IFERROR(INDEX('[1]Master data'!$B$2:$EF$1000,MATCH($B229,'[1]Master data'!$A$2:$A$1000,0),MATCH(K$1,'[1]Master data'!$B$1:$EF$1,0)),"")</f>
        <v>0</v>
      </c>
      <c r="L229" s="7">
        <f>IFERROR(INDEX('[1]Master data'!$B$2:$EF$1000,MATCH($B229,'[1]Master data'!$A$2:$A$1000,0),MATCH(L$1,'[1]Master data'!$B$1:$EF$1,0)),"")</f>
        <v>-5000</v>
      </c>
      <c r="M229" s="33">
        <f>IFERROR(INDEX('[1]Master data'!$B$2:$EF$1000,MATCH($B229,'[1]Master data'!$A$2:$A$1000,0),MATCH(M$1,'[1]Master data'!$B$1:$EF$1,0)),"")</f>
        <v>-1.1269680040629761E-2</v>
      </c>
      <c r="N229" s="7">
        <f>IFERROR(INDEX('[1]Master data'!$B$2:$EF$1000,MATCH($B229,'[1]Master data'!$A$2:$A$1000,0),MATCH(N$1,'[1]Master data'!$B$1:$EF$1,0)),"")</f>
        <v>39380</v>
      </c>
      <c r="O229" s="7">
        <f>IFERROR(INDEX('[1]Master data'!$B$2:$EF$1000,MATCH($B229,'[1]Master data'!$A$2:$A$1000,0),MATCH(O$1,'[1]Master data'!$B$1:$EF$1,0)),"")</f>
        <v>3977380</v>
      </c>
      <c r="P229" s="7">
        <f>IFERROR(INDEX('[1]Master data'!$B$2:$EF$1000,MATCH($B229,'[1]Master data'!$A$2:$A$1000,0),MATCH(P$1,'[1]Master data'!$B$1:$EF$1,0)),"")</f>
        <v>-44380</v>
      </c>
      <c r="Q229" s="30">
        <f>IFERROR(INDEX('[1]Master data'!$B$2:$EF$1000,MATCH($B229,'[1]Master data'!$A$2:$A$1000,0),MATCH(Q$1,'[1]Master data'!$B$1:$EF$1,0)),"")</f>
        <v>-1.1269680040629761E-2</v>
      </c>
    </row>
    <row r="230" spans="1:17" x14ac:dyDescent="0.3">
      <c r="A230">
        <f t="shared" si="3"/>
        <v>228</v>
      </c>
      <c r="B230" t="str">
        <f>IF('[1]Master data'!A230="","",'[1]Master data'!A230)</f>
        <v>Emiliano Martinez</v>
      </c>
      <c r="C230" t="str">
        <f>IFERROR(INDEX('[1]Master data'!$B$2:$EF$1000,MATCH($B230,'[1]Master data'!$A$2:$A$1000,0),MATCH(C$1,'[1]Master data'!$B$1:$EF$1,0)),"")</f>
        <v>Aston Villa</v>
      </c>
      <c r="D230" t="str">
        <f>IFERROR(INDEX('[1]Master data'!$B$2:$EF$1000,MATCH($B230,'[1]Master data'!$A$2:$A$1000,0),MATCH(D$1,'[1]Master data'!$B$1:$EF$1,0)),"")</f>
        <v>Goalkeeper</v>
      </c>
      <c r="E230" s="5">
        <f>IFERROR(INDEX('[1]Master data'!$B$2:$EF$1000,MATCH($B230,'[1]Master data'!$A$2:$A$1000,0),MATCH(E$1,'[1]Master data'!$B$1:$EF$1,0)),"")</f>
        <v>5051000</v>
      </c>
      <c r="F230" s="7">
        <f>IFERROR(INDEX('[1]Master data'!$B$2:$EF$1000,MATCH($B230,'[1]Master data'!$A$2:$A$1000,0),MATCH(F$1,'[1]Master data'!$B$1:$EF$1,0)),"")</f>
        <v>107554.07012695514</v>
      </c>
      <c r="G230" s="7">
        <f>IFERROR(INDEX('[1]Master data'!$B$2:$EF$1000,MATCH($B230,'[1]Master data'!$A$2:$A$1000,0),MATCH(G$1,'[1]Master data'!$B$1:$EF$1,0)),"")</f>
        <v>26579.976923157101</v>
      </c>
      <c r="H230" s="7">
        <f>IFERROR(INDEX('[1]Master data'!$B$2:$EF$1000,MATCH($B230,'[1]Master data'!$A$2:$A$1000,0),MATCH(H$1,'[1]Master data'!$B$1:$EF$1,0)),"")</f>
        <v>12721.273325722366</v>
      </c>
      <c r="I230" s="7">
        <f>IFERROR(INDEX('[1]Master data'!$B$2:$EF$1000,MATCH($B230,'[1]Master data'!$A$2:$A$1000,0),MATCH(I$1,'[1]Master data'!$B$1:$EF$1,0)),"")</f>
        <v>5229.4095200359334</v>
      </c>
      <c r="J230" s="7">
        <f>IFERROR(INDEX('[1]Master data'!$B$2:$EF$1000,MATCH($B230,'[1]Master data'!$A$2:$A$1000,0),MATCH(J$1,'[1]Master data'!$B$1:$EF$1,0)),"")</f>
        <v>3577.8520696750047</v>
      </c>
      <c r="K230" s="7">
        <f>IFERROR(INDEX('[1]Master data'!$B$2:$EF$1000,MATCH($B230,'[1]Master data'!$A$2:$A$1000,0),MATCH(K$1,'[1]Master data'!$B$1:$EF$1,0)),"")</f>
        <v>1095.9693195274424</v>
      </c>
      <c r="L230" s="7">
        <f>IFERROR(INDEX('[1]Master data'!$B$2:$EF$1000,MATCH($B230,'[1]Master data'!$A$2:$A$1000,0),MATCH(L$1,'[1]Master data'!$B$1:$EF$1,0)),"")</f>
        <v>156758.55128507299</v>
      </c>
      <c r="M230" s="33">
        <f>IFERROR(INDEX('[1]Master data'!$B$2:$EF$1000,MATCH($B230,'[1]Master data'!$A$2:$A$1000,0),MATCH(M$1,'[1]Master data'!$B$1:$EF$1,0)),"")</f>
        <v>2.1035151709576913E-2</v>
      </c>
      <c r="N230" s="7">
        <f>IFERROR(INDEX('[1]Master data'!$B$2:$EF$1000,MATCH($B230,'[1]Master data'!$A$2:$A$1000,0),MATCH(N$1,'[1]Master data'!$B$1:$EF$1,0)),"")</f>
        <v>50510</v>
      </c>
      <c r="O230" s="7">
        <f>IFERROR(INDEX('[1]Master data'!$B$2:$EF$1000,MATCH($B230,'[1]Master data'!$A$2:$A$1000,0),MATCH(O$1,'[1]Master data'!$B$1:$EF$1,0)),"")</f>
        <v>5101510</v>
      </c>
      <c r="P230" s="7">
        <f>IFERROR(INDEX('[1]Master data'!$B$2:$EF$1000,MATCH($B230,'[1]Master data'!$A$2:$A$1000,0),MATCH(P$1,'[1]Master data'!$B$1:$EF$1,0)),"")</f>
        <v>106248.55128507299</v>
      </c>
      <c r="Q230" s="30">
        <f>IFERROR(INDEX('[1]Master data'!$B$2:$EF$1000,MATCH($B230,'[1]Master data'!$A$2:$A$1000,0),MATCH(Q$1,'[1]Master data'!$B$1:$EF$1,0)),"")</f>
        <v>2.1035151709576913E-2</v>
      </c>
    </row>
    <row r="231" spans="1:17" x14ac:dyDescent="0.3">
      <c r="A231">
        <f t="shared" si="3"/>
        <v>229</v>
      </c>
      <c r="B231" t="str">
        <f>IF('[1]Master data'!A231="","",'[1]Master data'!A231)</f>
        <v>Hector Bellerin</v>
      </c>
      <c r="C231" t="str">
        <f>IFERROR(INDEX('[1]Master data'!$B$2:$EF$1000,MATCH($B231,'[1]Master data'!$A$2:$A$1000,0),MATCH(C$1,'[1]Master data'!$B$1:$EF$1,0)),"")</f>
        <v>Arsenal</v>
      </c>
      <c r="D231" t="str">
        <f>IFERROR(INDEX('[1]Master data'!$B$2:$EF$1000,MATCH($B231,'[1]Master data'!$A$2:$A$1000,0),MATCH(D$1,'[1]Master data'!$B$1:$EF$1,0)),"")</f>
        <v>Defense</v>
      </c>
      <c r="E231" s="5">
        <f>IFERROR(INDEX('[1]Master data'!$B$2:$EF$1000,MATCH($B231,'[1]Master data'!$A$2:$A$1000,0),MATCH(E$1,'[1]Master data'!$B$1:$EF$1,0)),"")</f>
        <v>4333000</v>
      </c>
      <c r="F231" s="7">
        <f>IFERROR(INDEX('[1]Master data'!$B$2:$EF$1000,MATCH($B231,'[1]Master data'!$A$2:$A$1000,0),MATCH(F$1,'[1]Master data'!$B$1:$EF$1,0)),"")</f>
        <v>24197.873389421933</v>
      </c>
      <c r="G231" s="7">
        <f>IFERROR(INDEX('[1]Master data'!$B$2:$EF$1000,MATCH($B231,'[1]Master data'!$A$2:$A$1000,0),MATCH(G$1,'[1]Master data'!$B$1:$EF$1,0)),"")</f>
        <v>20428.076025346789</v>
      </c>
      <c r="H231" s="7">
        <f>IFERROR(INDEX('[1]Master data'!$B$2:$EF$1000,MATCH($B231,'[1]Master data'!$A$2:$A$1000,0),MATCH(H$1,'[1]Master data'!$B$1:$EF$1,0)),"")</f>
        <v>9930.0363782216627</v>
      </c>
      <c r="I231" s="7">
        <f>IFERROR(INDEX('[1]Master data'!$B$2:$EF$1000,MATCH($B231,'[1]Master data'!$A$2:$A$1000,0),MATCH(I$1,'[1]Master data'!$B$1:$EF$1,0)),"")</f>
        <v>3546.4801987106403</v>
      </c>
      <c r="J231" s="7">
        <f>IFERROR(INDEX('[1]Master data'!$B$2:$EF$1000,MATCH($B231,'[1]Master data'!$A$2:$A$1000,0),MATCH(J$1,'[1]Master data'!$B$1:$EF$1,0)),"")</f>
        <v>1290.4252225023893</v>
      </c>
      <c r="K231" s="7">
        <f>IFERROR(INDEX('[1]Master data'!$B$2:$EF$1000,MATCH($B231,'[1]Master data'!$A$2:$A$1000,0),MATCH(K$1,'[1]Master data'!$B$1:$EF$1,0)),"")</f>
        <v>1132.8611954468302</v>
      </c>
      <c r="L231" s="7">
        <f>IFERROR(INDEX('[1]Master data'!$B$2:$EF$1000,MATCH($B231,'[1]Master data'!$A$2:$A$1000,0),MATCH(L$1,'[1]Master data'!$B$1:$EF$1,0)),"")</f>
        <v>60525.752409650238</v>
      </c>
      <c r="M231" s="33">
        <f>IFERROR(INDEX('[1]Master data'!$B$2:$EF$1000,MATCH($B231,'[1]Master data'!$A$2:$A$1000,0),MATCH(M$1,'[1]Master data'!$B$1:$EF$1,0)),"")</f>
        <v>3.9685558295984857E-3</v>
      </c>
      <c r="N231" s="7">
        <f>IFERROR(INDEX('[1]Master data'!$B$2:$EF$1000,MATCH($B231,'[1]Master data'!$A$2:$A$1000,0),MATCH(N$1,'[1]Master data'!$B$1:$EF$1,0)),"")</f>
        <v>43330</v>
      </c>
      <c r="O231" s="7">
        <f>IFERROR(INDEX('[1]Master data'!$B$2:$EF$1000,MATCH($B231,'[1]Master data'!$A$2:$A$1000,0),MATCH(O$1,'[1]Master data'!$B$1:$EF$1,0)),"")</f>
        <v>4376330</v>
      </c>
      <c r="P231" s="7">
        <f>IFERROR(INDEX('[1]Master data'!$B$2:$EF$1000,MATCH($B231,'[1]Master data'!$A$2:$A$1000,0),MATCH(P$1,'[1]Master data'!$B$1:$EF$1,0)),"")</f>
        <v>17195.752409650238</v>
      </c>
      <c r="Q231" s="30">
        <f>IFERROR(INDEX('[1]Master data'!$B$2:$EF$1000,MATCH($B231,'[1]Master data'!$A$2:$A$1000,0),MATCH(Q$1,'[1]Master data'!$B$1:$EF$1,0)),"")</f>
        <v>3.9685558295984857E-3</v>
      </c>
    </row>
    <row r="232" spans="1:17" x14ac:dyDescent="0.3">
      <c r="A232">
        <f t="shared" si="3"/>
        <v>230</v>
      </c>
      <c r="B232" t="str">
        <f>IF('[1]Master data'!A232="","",'[1]Master data'!A232)</f>
        <v>Scott Dann</v>
      </c>
      <c r="C232" t="str">
        <f>IFERROR(INDEX('[1]Master data'!$B$2:$EF$1000,MATCH($B232,'[1]Master data'!$A$2:$A$1000,0),MATCH(C$1,'[1]Master data'!$B$1:$EF$1,0)),"")</f>
        <v>Crystal Palace</v>
      </c>
      <c r="D232" t="str">
        <f>IFERROR(INDEX('[1]Master data'!$B$2:$EF$1000,MATCH($B232,'[1]Master data'!$A$2:$A$1000,0),MATCH(D$1,'[1]Master data'!$B$1:$EF$1,0)),"")</f>
        <v>Defense</v>
      </c>
      <c r="E232" s="5">
        <f>IFERROR(INDEX('[1]Master data'!$B$2:$EF$1000,MATCH($B232,'[1]Master data'!$A$2:$A$1000,0),MATCH(E$1,'[1]Master data'!$B$1:$EF$1,0)),"")</f>
        <v>3060000</v>
      </c>
      <c r="F232" s="7">
        <f>IFERROR(INDEX('[1]Master data'!$B$2:$EF$1000,MATCH($B232,'[1]Master data'!$A$2:$A$1000,0),MATCH(F$1,'[1]Master data'!$B$1:$EF$1,0)),"")</f>
        <v>-5000</v>
      </c>
      <c r="G232" s="7">
        <f>IFERROR(INDEX('[1]Master data'!$B$2:$EF$1000,MATCH($B232,'[1]Master data'!$A$2:$A$1000,0),MATCH(G$1,'[1]Master data'!$B$1:$EF$1,0)),"")</f>
        <v>0</v>
      </c>
      <c r="H232" s="7">
        <f>IFERROR(INDEX('[1]Master data'!$B$2:$EF$1000,MATCH($B232,'[1]Master data'!$A$2:$A$1000,0),MATCH(H$1,'[1]Master data'!$B$1:$EF$1,0)),"")</f>
        <v>0</v>
      </c>
      <c r="I232" s="7">
        <f>IFERROR(INDEX('[1]Master data'!$B$2:$EF$1000,MATCH($B232,'[1]Master data'!$A$2:$A$1000,0),MATCH(I$1,'[1]Master data'!$B$1:$EF$1,0)),"")</f>
        <v>0</v>
      </c>
      <c r="J232" s="7">
        <f>IFERROR(INDEX('[1]Master data'!$B$2:$EF$1000,MATCH($B232,'[1]Master data'!$A$2:$A$1000,0),MATCH(J$1,'[1]Master data'!$B$1:$EF$1,0)),"")</f>
        <v>0</v>
      </c>
      <c r="K232" s="7">
        <f>IFERROR(INDEX('[1]Master data'!$B$2:$EF$1000,MATCH($B232,'[1]Master data'!$A$2:$A$1000,0),MATCH(K$1,'[1]Master data'!$B$1:$EF$1,0)),"")</f>
        <v>0</v>
      </c>
      <c r="L232" s="7">
        <f>IFERROR(INDEX('[1]Master data'!$B$2:$EF$1000,MATCH($B232,'[1]Master data'!$A$2:$A$1000,0),MATCH(L$1,'[1]Master data'!$B$1:$EF$1,0)),"")</f>
        <v>-5000</v>
      </c>
      <c r="M232" s="33">
        <f>IFERROR(INDEX('[1]Master data'!$B$2:$EF$1000,MATCH($B232,'[1]Master data'!$A$2:$A$1000,0),MATCH(M$1,'[1]Master data'!$B$1:$EF$1,0)),"")</f>
        <v>-1.1633986928104575E-2</v>
      </c>
      <c r="N232" s="7">
        <f>IFERROR(INDEX('[1]Master data'!$B$2:$EF$1000,MATCH($B232,'[1]Master data'!$A$2:$A$1000,0),MATCH(N$1,'[1]Master data'!$B$1:$EF$1,0)),"")</f>
        <v>30600</v>
      </c>
      <c r="O232" s="7">
        <f>IFERROR(INDEX('[1]Master data'!$B$2:$EF$1000,MATCH($B232,'[1]Master data'!$A$2:$A$1000,0),MATCH(O$1,'[1]Master data'!$B$1:$EF$1,0)),"")</f>
        <v>3090600</v>
      </c>
      <c r="P232" s="7">
        <f>IFERROR(INDEX('[1]Master data'!$B$2:$EF$1000,MATCH($B232,'[1]Master data'!$A$2:$A$1000,0),MATCH(P$1,'[1]Master data'!$B$1:$EF$1,0)),"")</f>
        <v>-35600</v>
      </c>
      <c r="Q232" s="30">
        <f>IFERROR(INDEX('[1]Master data'!$B$2:$EF$1000,MATCH($B232,'[1]Master data'!$A$2:$A$1000,0),MATCH(Q$1,'[1]Master data'!$B$1:$EF$1,0)),"")</f>
        <v>-1.1633986928104575E-2</v>
      </c>
    </row>
    <row r="233" spans="1:17" x14ac:dyDescent="0.3">
      <c r="A233">
        <f t="shared" si="3"/>
        <v>231</v>
      </c>
      <c r="B233" t="str">
        <f>IF('[1]Master data'!A233="","",'[1]Master data'!A233)</f>
        <v>Charly Musonda Jr.</v>
      </c>
      <c r="C233" t="str">
        <f>IFERROR(INDEX('[1]Master data'!$B$2:$EF$1000,MATCH($B233,'[1]Master data'!$A$2:$A$1000,0),MATCH(C$1,'[1]Master data'!$B$1:$EF$1,0)),"")</f>
        <v>Chelsea</v>
      </c>
      <c r="D233" t="str">
        <f>IFERROR(INDEX('[1]Master data'!$B$2:$EF$1000,MATCH($B233,'[1]Master data'!$A$2:$A$1000,0),MATCH(D$1,'[1]Master data'!$B$1:$EF$1,0)),"")</f>
        <v>Striker</v>
      </c>
      <c r="E233" s="5">
        <f>IFERROR(INDEX('[1]Master data'!$B$2:$EF$1000,MATCH($B233,'[1]Master data'!$A$2:$A$1000,0),MATCH(E$1,'[1]Master data'!$B$1:$EF$1,0)),"")</f>
        <v>1960000</v>
      </c>
      <c r="F233" s="7">
        <f>IFERROR(INDEX('[1]Master data'!$B$2:$EF$1000,MATCH($B233,'[1]Master data'!$A$2:$A$1000,0),MATCH(F$1,'[1]Master data'!$B$1:$EF$1,0)),"")</f>
        <v>-5000</v>
      </c>
      <c r="G233" s="7">
        <f>IFERROR(INDEX('[1]Master data'!$B$2:$EF$1000,MATCH($B233,'[1]Master data'!$A$2:$A$1000,0),MATCH(G$1,'[1]Master data'!$B$1:$EF$1,0)),"")</f>
        <v>0</v>
      </c>
      <c r="H233" s="7">
        <f>IFERROR(INDEX('[1]Master data'!$B$2:$EF$1000,MATCH($B233,'[1]Master data'!$A$2:$A$1000,0),MATCH(H$1,'[1]Master data'!$B$1:$EF$1,0)),"")</f>
        <v>0</v>
      </c>
      <c r="I233" s="7">
        <f>IFERROR(INDEX('[1]Master data'!$B$2:$EF$1000,MATCH($B233,'[1]Master data'!$A$2:$A$1000,0),MATCH(I$1,'[1]Master data'!$B$1:$EF$1,0)),"")</f>
        <v>0</v>
      </c>
      <c r="J233" s="7">
        <f>IFERROR(INDEX('[1]Master data'!$B$2:$EF$1000,MATCH($B233,'[1]Master data'!$A$2:$A$1000,0),MATCH(J$1,'[1]Master data'!$B$1:$EF$1,0)),"")</f>
        <v>0</v>
      </c>
      <c r="K233" s="7">
        <f>IFERROR(INDEX('[1]Master data'!$B$2:$EF$1000,MATCH($B233,'[1]Master data'!$A$2:$A$1000,0),MATCH(K$1,'[1]Master data'!$B$1:$EF$1,0)),"")</f>
        <v>0</v>
      </c>
      <c r="L233" s="7">
        <f>IFERROR(INDEX('[1]Master data'!$B$2:$EF$1000,MATCH($B233,'[1]Master data'!$A$2:$A$1000,0),MATCH(L$1,'[1]Master data'!$B$1:$EF$1,0)),"")</f>
        <v>-5000</v>
      </c>
      <c r="M233" s="33">
        <f>IFERROR(INDEX('[1]Master data'!$B$2:$EF$1000,MATCH($B233,'[1]Master data'!$A$2:$A$1000,0),MATCH(M$1,'[1]Master data'!$B$1:$EF$1,0)),"")</f>
        <v>-1.2551020408163265E-2</v>
      </c>
      <c r="N233" s="7">
        <f>IFERROR(INDEX('[1]Master data'!$B$2:$EF$1000,MATCH($B233,'[1]Master data'!$A$2:$A$1000,0),MATCH(N$1,'[1]Master data'!$B$1:$EF$1,0)),"")</f>
        <v>19600</v>
      </c>
      <c r="O233" s="7">
        <f>IFERROR(INDEX('[1]Master data'!$B$2:$EF$1000,MATCH($B233,'[1]Master data'!$A$2:$A$1000,0),MATCH(O$1,'[1]Master data'!$B$1:$EF$1,0)),"")</f>
        <v>1979600</v>
      </c>
      <c r="P233" s="7">
        <f>IFERROR(INDEX('[1]Master data'!$B$2:$EF$1000,MATCH($B233,'[1]Master data'!$A$2:$A$1000,0),MATCH(P$1,'[1]Master data'!$B$1:$EF$1,0)),"")</f>
        <v>-24600</v>
      </c>
      <c r="Q233" s="30">
        <f>IFERROR(INDEX('[1]Master data'!$B$2:$EF$1000,MATCH($B233,'[1]Master data'!$A$2:$A$1000,0),MATCH(Q$1,'[1]Master data'!$B$1:$EF$1,0)),"")</f>
        <v>-1.2551020408163265E-2</v>
      </c>
    </row>
    <row r="234" spans="1:17" x14ac:dyDescent="0.3">
      <c r="A234">
        <f t="shared" si="3"/>
        <v>232</v>
      </c>
      <c r="B234" t="str">
        <f>IF('[1]Master data'!A234="","",'[1]Master data'!A234)</f>
        <v>Mason Holgate</v>
      </c>
      <c r="C234" t="str">
        <f>IFERROR(INDEX('[1]Master data'!$B$2:$EF$1000,MATCH($B234,'[1]Master data'!$A$2:$A$1000,0),MATCH(C$1,'[1]Master data'!$B$1:$EF$1,0)),"")</f>
        <v>Everton</v>
      </c>
      <c r="D234" t="str">
        <f>IFERROR(INDEX('[1]Master data'!$B$2:$EF$1000,MATCH($B234,'[1]Master data'!$A$2:$A$1000,0),MATCH(D$1,'[1]Master data'!$B$1:$EF$1,0)),"")</f>
        <v>Defense</v>
      </c>
      <c r="E234" s="5">
        <f>IFERROR(INDEX('[1]Master data'!$B$2:$EF$1000,MATCH($B234,'[1]Master data'!$A$2:$A$1000,0),MATCH(E$1,'[1]Master data'!$B$1:$EF$1,0)),"")</f>
        <v>3641000</v>
      </c>
      <c r="F234" s="7">
        <f>IFERROR(INDEX('[1]Master data'!$B$2:$EF$1000,MATCH($B234,'[1]Master data'!$A$2:$A$1000,0),MATCH(F$1,'[1]Master data'!$B$1:$EF$1,0)),"")</f>
        <v>111044.36050652326</v>
      </c>
      <c r="G234" s="7">
        <f>IFERROR(INDEX('[1]Master data'!$B$2:$EF$1000,MATCH($B234,'[1]Master data'!$A$2:$A$1000,0),MATCH(G$1,'[1]Master data'!$B$1:$EF$1,0)),"")</f>
        <v>-2344.646929115831</v>
      </c>
      <c r="H234" s="7">
        <f>IFERROR(INDEX('[1]Master data'!$B$2:$EF$1000,MATCH($B234,'[1]Master data'!$A$2:$A$1000,0),MATCH(H$1,'[1]Master data'!$B$1:$EF$1,0)),"")</f>
        <v>10864.621123401817</v>
      </c>
      <c r="I234" s="7">
        <f>IFERROR(INDEX('[1]Master data'!$B$2:$EF$1000,MATCH($B234,'[1]Master data'!$A$2:$A$1000,0),MATCH(I$1,'[1]Master data'!$B$1:$EF$1,0)),"")</f>
        <v>-1275</v>
      </c>
      <c r="J234" s="7">
        <f>IFERROR(INDEX('[1]Master data'!$B$2:$EF$1000,MATCH($B234,'[1]Master data'!$A$2:$A$1000,0),MATCH(J$1,'[1]Master data'!$B$1:$EF$1,0)),"")</f>
        <v>3129.3834363740889</v>
      </c>
      <c r="K234" s="7">
        <f>IFERROR(INDEX('[1]Master data'!$B$2:$EF$1000,MATCH($B234,'[1]Master data'!$A$2:$A$1000,0),MATCH(K$1,'[1]Master data'!$B$1:$EF$1,0)),"")</f>
        <v>612.46386172293046</v>
      </c>
      <c r="L234" s="7">
        <f>IFERROR(INDEX('[1]Master data'!$B$2:$EF$1000,MATCH($B234,'[1]Master data'!$A$2:$A$1000,0),MATCH(L$1,'[1]Master data'!$B$1:$EF$1,0)),"")</f>
        <v>122031.18199890626</v>
      </c>
      <c r="M234" s="33">
        <f>IFERROR(INDEX('[1]Master data'!$B$2:$EF$1000,MATCH($B234,'[1]Master data'!$A$2:$A$1000,0),MATCH(M$1,'[1]Master data'!$B$1:$EF$1,0)),"")</f>
        <v>2.3515842350702077E-2</v>
      </c>
      <c r="N234" s="7">
        <f>IFERROR(INDEX('[1]Master data'!$B$2:$EF$1000,MATCH($B234,'[1]Master data'!$A$2:$A$1000,0),MATCH(N$1,'[1]Master data'!$B$1:$EF$1,0)),"")</f>
        <v>36410</v>
      </c>
      <c r="O234" s="7">
        <f>IFERROR(INDEX('[1]Master data'!$B$2:$EF$1000,MATCH($B234,'[1]Master data'!$A$2:$A$1000,0),MATCH(O$1,'[1]Master data'!$B$1:$EF$1,0)),"")</f>
        <v>3677410</v>
      </c>
      <c r="P234" s="7">
        <f>IFERROR(INDEX('[1]Master data'!$B$2:$EF$1000,MATCH($B234,'[1]Master data'!$A$2:$A$1000,0),MATCH(P$1,'[1]Master data'!$B$1:$EF$1,0)),"")</f>
        <v>85621.181998906264</v>
      </c>
      <c r="Q234" s="30">
        <f>IFERROR(INDEX('[1]Master data'!$B$2:$EF$1000,MATCH($B234,'[1]Master data'!$A$2:$A$1000,0),MATCH(Q$1,'[1]Master data'!$B$1:$EF$1,0)),"")</f>
        <v>2.3515842350702077E-2</v>
      </c>
    </row>
    <row r="235" spans="1:17" x14ac:dyDescent="0.3">
      <c r="A235">
        <f t="shared" si="3"/>
        <v>233</v>
      </c>
      <c r="B235" t="str">
        <f>IF('[1]Master data'!A235="","",'[1]Master data'!A235)</f>
        <v>Mason Greenwood</v>
      </c>
      <c r="C235" t="str">
        <f>IFERROR(INDEX('[1]Master data'!$B$2:$EF$1000,MATCH($B235,'[1]Master data'!$A$2:$A$1000,0),MATCH(C$1,'[1]Master data'!$B$1:$EF$1,0)),"")</f>
        <v>Manchester United</v>
      </c>
      <c r="D235" t="str">
        <f>IFERROR(INDEX('[1]Master data'!$B$2:$EF$1000,MATCH($B235,'[1]Master data'!$A$2:$A$1000,0),MATCH(D$1,'[1]Master data'!$B$1:$EF$1,0)),"")</f>
        <v>Striker</v>
      </c>
      <c r="E235" s="5">
        <f>IFERROR(INDEX('[1]Master data'!$B$2:$EF$1000,MATCH($B235,'[1]Master data'!$A$2:$A$1000,0),MATCH(E$1,'[1]Master data'!$B$1:$EF$1,0)),"")</f>
        <v>6396000</v>
      </c>
      <c r="F235" s="7">
        <f>IFERROR(INDEX('[1]Master data'!$B$2:$EF$1000,MATCH($B235,'[1]Master data'!$A$2:$A$1000,0),MATCH(F$1,'[1]Master data'!$B$1:$EF$1,0)),"")</f>
        <v>121347.58280254781</v>
      </c>
      <c r="G235" s="7">
        <f>IFERROR(INDEX('[1]Master data'!$B$2:$EF$1000,MATCH($B235,'[1]Master data'!$A$2:$A$1000,0),MATCH(G$1,'[1]Master data'!$B$1:$EF$1,0)),"")</f>
        <v>2535.6353503184764</v>
      </c>
      <c r="H235" s="7">
        <f>IFERROR(INDEX('[1]Master data'!$B$2:$EF$1000,MATCH($B235,'[1]Master data'!$A$2:$A$1000,0),MATCH(H$1,'[1]Master data'!$B$1:$EF$1,0)),"")</f>
        <v>17564.490445859879</v>
      </c>
      <c r="I235" s="7">
        <f>IFERROR(INDEX('[1]Master data'!$B$2:$EF$1000,MATCH($B235,'[1]Master data'!$A$2:$A$1000,0),MATCH(I$1,'[1]Master data'!$B$1:$EF$1,0)),"")</f>
        <v>-300</v>
      </c>
      <c r="J235" s="7">
        <f>IFERROR(INDEX('[1]Master data'!$B$2:$EF$1000,MATCH($B235,'[1]Master data'!$A$2:$A$1000,0),MATCH(J$1,'[1]Master data'!$B$1:$EF$1,0)),"")</f>
        <v>4157.5013933121036</v>
      </c>
      <c r="K235" s="7">
        <f>IFERROR(INDEX('[1]Master data'!$B$2:$EF$1000,MATCH($B235,'[1]Master data'!$A$2:$A$1000,0),MATCH(K$1,'[1]Master data'!$B$1:$EF$1,0)),"")</f>
        <v>1734.7863339552212</v>
      </c>
      <c r="L235" s="7">
        <f>IFERROR(INDEX('[1]Master data'!$B$2:$EF$1000,MATCH($B235,'[1]Master data'!$A$2:$A$1000,0),MATCH(L$1,'[1]Master data'!$B$1:$EF$1,0)),"")</f>
        <v>147039.99632599347</v>
      </c>
      <c r="M235" s="33">
        <f>IFERROR(INDEX('[1]Master data'!$B$2:$EF$1000,MATCH($B235,'[1]Master data'!$A$2:$A$1000,0),MATCH(M$1,'[1]Master data'!$B$1:$EF$1,0)),"")</f>
        <v>1.2989367780799481E-2</v>
      </c>
      <c r="N235" s="7">
        <f>IFERROR(INDEX('[1]Master data'!$B$2:$EF$1000,MATCH($B235,'[1]Master data'!$A$2:$A$1000,0),MATCH(N$1,'[1]Master data'!$B$1:$EF$1,0)),"")</f>
        <v>63960</v>
      </c>
      <c r="O235" s="7">
        <f>IFERROR(INDEX('[1]Master data'!$B$2:$EF$1000,MATCH($B235,'[1]Master data'!$A$2:$A$1000,0),MATCH(O$1,'[1]Master data'!$B$1:$EF$1,0)),"")</f>
        <v>6459960</v>
      </c>
      <c r="P235" s="7">
        <f>IFERROR(INDEX('[1]Master data'!$B$2:$EF$1000,MATCH($B235,'[1]Master data'!$A$2:$A$1000,0),MATCH(P$1,'[1]Master data'!$B$1:$EF$1,0)),"")</f>
        <v>83079.996325993474</v>
      </c>
      <c r="Q235" s="30">
        <f>IFERROR(INDEX('[1]Master data'!$B$2:$EF$1000,MATCH($B235,'[1]Master data'!$A$2:$A$1000,0),MATCH(Q$1,'[1]Master data'!$B$1:$EF$1,0)),"")</f>
        <v>1.2989367780799481E-2</v>
      </c>
    </row>
    <row r="236" spans="1:17" x14ac:dyDescent="0.3">
      <c r="A236">
        <f t="shared" si="3"/>
        <v>234</v>
      </c>
      <c r="B236" t="str">
        <f>IF('[1]Master data'!A236="","",'[1]Master data'!A236)</f>
        <v>Dennis Praet</v>
      </c>
      <c r="C236" t="str">
        <f>IFERROR(INDEX('[1]Master data'!$B$2:$EF$1000,MATCH($B236,'[1]Master data'!$A$2:$A$1000,0),MATCH(C$1,'[1]Master data'!$B$1:$EF$1,0)),"")</f>
        <v>Leicester City</v>
      </c>
      <c r="D236" t="str">
        <f>IFERROR(INDEX('[1]Master data'!$B$2:$EF$1000,MATCH($B236,'[1]Master data'!$A$2:$A$1000,0),MATCH(D$1,'[1]Master data'!$B$1:$EF$1,0)),"")</f>
        <v>Midfield</v>
      </c>
      <c r="E236" s="5">
        <f>IFERROR(INDEX('[1]Master data'!$B$2:$EF$1000,MATCH($B236,'[1]Master data'!$A$2:$A$1000,0),MATCH(E$1,'[1]Master data'!$B$1:$EF$1,0)),"")</f>
        <v>4460000</v>
      </c>
      <c r="F236" s="7">
        <f>IFERROR(INDEX('[1]Master data'!$B$2:$EF$1000,MATCH($B236,'[1]Master data'!$A$2:$A$1000,0),MATCH(F$1,'[1]Master data'!$B$1:$EF$1,0)),"")</f>
        <v>-5000</v>
      </c>
      <c r="G236" s="7">
        <f>IFERROR(INDEX('[1]Master data'!$B$2:$EF$1000,MATCH($B236,'[1]Master data'!$A$2:$A$1000,0),MATCH(G$1,'[1]Master data'!$B$1:$EF$1,0)),"")</f>
        <v>0</v>
      </c>
      <c r="H236" s="7">
        <f>IFERROR(INDEX('[1]Master data'!$B$2:$EF$1000,MATCH($B236,'[1]Master data'!$A$2:$A$1000,0),MATCH(H$1,'[1]Master data'!$B$1:$EF$1,0)),"")</f>
        <v>0</v>
      </c>
      <c r="I236" s="7">
        <f>IFERROR(INDEX('[1]Master data'!$B$2:$EF$1000,MATCH($B236,'[1]Master data'!$A$2:$A$1000,0),MATCH(I$1,'[1]Master data'!$B$1:$EF$1,0)),"")</f>
        <v>0</v>
      </c>
      <c r="J236" s="7">
        <f>IFERROR(INDEX('[1]Master data'!$B$2:$EF$1000,MATCH($B236,'[1]Master data'!$A$2:$A$1000,0),MATCH(J$1,'[1]Master data'!$B$1:$EF$1,0)),"")</f>
        <v>0</v>
      </c>
      <c r="K236" s="7">
        <f>IFERROR(INDEX('[1]Master data'!$B$2:$EF$1000,MATCH($B236,'[1]Master data'!$A$2:$A$1000,0),MATCH(K$1,'[1]Master data'!$B$1:$EF$1,0)),"")</f>
        <v>0</v>
      </c>
      <c r="L236" s="7">
        <f>IFERROR(INDEX('[1]Master data'!$B$2:$EF$1000,MATCH($B236,'[1]Master data'!$A$2:$A$1000,0),MATCH(L$1,'[1]Master data'!$B$1:$EF$1,0)),"")</f>
        <v>-5000</v>
      </c>
      <c r="M236" s="33">
        <f>IFERROR(INDEX('[1]Master data'!$B$2:$EF$1000,MATCH($B236,'[1]Master data'!$A$2:$A$1000,0),MATCH(M$1,'[1]Master data'!$B$1:$EF$1,0)),"")</f>
        <v>-1.1121076233183856E-2</v>
      </c>
      <c r="N236" s="7">
        <f>IFERROR(INDEX('[1]Master data'!$B$2:$EF$1000,MATCH($B236,'[1]Master data'!$A$2:$A$1000,0),MATCH(N$1,'[1]Master data'!$B$1:$EF$1,0)),"")</f>
        <v>44600</v>
      </c>
      <c r="O236" s="7">
        <f>IFERROR(INDEX('[1]Master data'!$B$2:$EF$1000,MATCH($B236,'[1]Master data'!$A$2:$A$1000,0),MATCH(O$1,'[1]Master data'!$B$1:$EF$1,0)),"")</f>
        <v>4504600</v>
      </c>
      <c r="P236" s="7">
        <f>IFERROR(INDEX('[1]Master data'!$B$2:$EF$1000,MATCH($B236,'[1]Master data'!$A$2:$A$1000,0),MATCH(P$1,'[1]Master data'!$B$1:$EF$1,0)),"")</f>
        <v>-49600</v>
      </c>
      <c r="Q236" s="30">
        <f>IFERROR(INDEX('[1]Master data'!$B$2:$EF$1000,MATCH($B236,'[1]Master data'!$A$2:$A$1000,0),MATCH(Q$1,'[1]Master data'!$B$1:$EF$1,0)),"")</f>
        <v>-1.1121076233183856E-2</v>
      </c>
    </row>
    <row r="237" spans="1:17" x14ac:dyDescent="0.3">
      <c r="A237">
        <f t="shared" si="3"/>
        <v>235</v>
      </c>
      <c r="B237" t="str">
        <f>IF('[1]Master data'!A237="","",'[1]Master data'!A237)</f>
        <v>Faustino 'Tino' Anjorin</v>
      </c>
      <c r="C237" t="str">
        <f>IFERROR(INDEX('[1]Master data'!$B$2:$EF$1000,MATCH($B237,'[1]Master data'!$A$2:$A$1000,0),MATCH(C$1,'[1]Master data'!$B$1:$EF$1,0)),"")</f>
        <v>Chelsea</v>
      </c>
      <c r="D237" t="str">
        <f>IFERROR(INDEX('[1]Master data'!$B$2:$EF$1000,MATCH($B237,'[1]Master data'!$A$2:$A$1000,0),MATCH(D$1,'[1]Master data'!$B$1:$EF$1,0)),"")</f>
        <v>Midfield</v>
      </c>
      <c r="E237" s="5">
        <f>IFERROR(INDEX('[1]Master data'!$B$2:$EF$1000,MATCH($B237,'[1]Master data'!$A$2:$A$1000,0),MATCH(E$1,'[1]Master data'!$B$1:$EF$1,0)),"")</f>
        <v>1960000</v>
      </c>
      <c r="F237" s="7">
        <f>IFERROR(INDEX('[1]Master data'!$B$2:$EF$1000,MATCH($B237,'[1]Master data'!$A$2:$A$1000,0),MATCH(F$1,'[1]Master data'!$B$1:$EF$1,0)),"")</f>
        <v>-5000</v>
      </c>
      <c r="G237" s="7">
        <f>IFERROR(INDEX('[1]Master data'!$B$2:$EF$1000,MATCH($B237,'[1]Master data'!$A$2:$A$1000,0),MATCH(G$1,'[1]Master data'!$B$1:$EF$1,0)),"")</f>
        <v>0</v>
      </c>
      <c r="H237" s="7">
        <f>IFERROR(INDEX('[1]Master data'!$B$2:$EF$1000,MATCH($B237,'[1]Master data'!$A$2:$A$1000,0),MATCH(H$1,'[1]Master data'!$B$1:$EF$1,0)),"")</f>
        <v>0</v>
      </c>
      <c r="I237" s="7">
        <f>IFERROR(INDEX('[1]Master data'!$B$2:$EF$1000,MATCH($B237,'[1]Master data'!$A$2:$A$1000,0),MATCH(I$1,'[1]Master data'!$B$1:$EF$1,0)),"")</f>
        <v>0</v>
      </c>
      <c r="J237" s="7">
        <f>IFERROR(INDEX('[1]Master data'!$B$2:$EF$1000,MATCH($B237,'[1]Master data'!$A$2:$A$1000,0),MATCH(J$1,'[1]Master data'!$B$1:$EF$1,0)),"")</f>
        <v>0</v>
      </c>
      <c r="K237" s="7">
        <f>IFERROR(INDEX('[1]Master data'!$B$2:$EF$1000,MATCH($B237,'[1]Master data'!$A$2:$A$1000,0),MATCH(K$1,'[1]Master data'!$B$1:$EF$1,0)),"")</f>
        <v>0</v>
      </c>
      <c r="L237" s="7">
        <f>IFERROR(INDEX('[1]Master data'!$B$2:$EF$1000,MATCH($B237,'[1]Master data'!$A$2:$A$1000,0),MATCH(L$1,'[1]Master data'!$B$1:$EF$1,0)),"")</f>
        <v>-5000</v>
      </c>
      <c r="M237" s="33">
        <f>IFERROR(INDEX('[1]Master data'!$B$2:$EF$1000,MATCH($B237,'[1]Master data'!$A$2:$A$1000,0),MATCH(M$1,'[1]Master data'!$B$1:$EF$1,0)),"")</f>
        <v>-1.2551020408163265E-2</v>
      </c>
      <c r="N237" s="7">
        <f>IFERROR(INDEX('[1]Master data'!$B$2:$EF$1000,MATCH($B237,'[1]Master data'!$A$2:$A$1000,0),MATCH(N$1,'[1]Master data'!$B$1:$EF$1,0)),"")</f>
        <v>19600</v>
      </c>
      <c r="O237" s="7">
        <f>IFERROR(INDEX('[1]Master data'!$B$2:$EF$1000,MATCH($B237,'[1]Master data'!$A$2:$A$1000,0),MATCH(O$1,'[1]Master data'!$B$1:$EF$1,0)),"")</f>
        <v>1979600</v>
      </c>
      <c r="P237" s="7">
        <f>IFERROR(INDEX('[1]Master data'!$B$2:$EF$1000,MATCH($B237,'[1]Master data'!$A$2:$A$1000,0),MATCH(P$1,'[1]Master data'!$B$1:$EF$1,0)),"")</f>
        <v>-24600</v>
      </c>
      <c r="Q237" s="30">
        <f>IFERROR(INDEX('[1]Master data'!$B$2:$EF$1000,MATCH($B237,'[1]Master data'!$A$2:$A$1000,0),MATCH(Q$1,'[1]Master data'!$B$1:$EF$1,0)),"")</f>
        <v>-1.2551020408163265E-2</v>
      </c>
    </row>
    <row r="238" spans="1:17" x14ac:dyDescent="0.3">
      <c r="A238">
        <f t="shared" si="3"/>
        <v>236</v>
      </c>
      <c r="B238" t="str">
        <f>IF('[1]Master data'!A238="","",'[1]Master data'!A238)</f>
        <v>Joao Moutinho</v>
      </c>
      <c r="C238" t="str">
        <f>IFERROR(INDEX('[1]Master data'!$B$2:$EF$1000,MATCH($B238,'[1]Master data'!$A$2:$A$1000,0),MATCH(C$1,'[1]Master data'!$B$1:$EF$1,0)),"")</f>
        <v>Wolverhampton</v>
      </c>
      <c r="D238" t="str">
        <f>IFERROR(INDEX('[1]Master data'!$B$2:$EF$1000,MATCH($B238,'[1]Master data'!$A$2:$A$1000,0),MATCH(D$1,'[1]Master data'!$B$1:$EF$1,0)),"")</f>
        <v>Midfield</v>
      </c>
      <c r="E238" s="5">
        <f>IFERROR(INDEX('[1]Master data'!$B$2:$EF$1000,MATCH($B238,'[1]Master data'!$A$2:$A$1000,0),MATCH(E$1,'[1]Master data'!$B$1:$EF$1,0)),"")</f>
        <v>3737000</v>
      </c>
      <c r="F238" s="7">
        <f>IFERROR(INDEX('[1]Master data'!$B$2:$EF$1000,MATCH($B238,'[1]Master data'!$A$2:$A$1000,0),MATCH(F$1,'[1]Master data'!$B$1:$EF$1,0)),"")</f>
        <v>-2857.2473118279559</v>
      </c>
      <c r="G238" s="7">
        <f>IFERROR(INDEX('[1]Master data'!$B$2:$EF$1000,MATCH($B238,'[1]Master data'!$A$2:$A$1000,0),MATCH(G$1,'[1]Master data'!$B$1:$EF$1,0)),"")</f>
        <v>138.83870967741768</v>
      </c>
      <c r="H238" s="7">
        <f>IFERROR(INDEX('[1]Master data'!$B$2:$EF$1000,MATCH($B238,'[1]Master data'!$A$2:$A$1000,0),MATCH(H$1,'[1]Master data'!$B$1:$EF$1,0)),"")</f>
        <v>-1167.6599462365598</v>
      </c>
      <c r="I238" s="7">
        <f>IFERROR(INDEX('[1]Master data'!$B$2:$EF$1000,MATCH($B238,'[1]Master data'!$A$2:$A$1000,0),MATCH(I$1,'[1]Master data'!$B$1:$EF$1,0)),"")</f>
        <v>-1337.5</v>
      </c>
      <c r="J238" s="7">
        <f>IFERROR(INDEX('[1]Master data'!$B$2:$EF$1000,MATCH($B238,'[1]Master data'!$A$2:$A$1000,0),MATCH(J$1,'[1]Master data'!$B$1:$EF$1,0)),"")</f>
        <v>674.02755376344055</v>
      </c>
      <c r="K238" s="7">
        <f>IFERROR(INDEX('[1]Master data'!$B$2:$EF$1000,MATCH($B238,'[1]Master data'!$A$2:$A$1000,0),MATCH(K$1,'[1]Master data'!$B$1:$EF$1,0)),"")</f>
        <v>-237.6148009568526</v>
      </c>
      <c r="L238" s="7">
        <f>IFERROR(INDEX('[1]Master data'!$B$2:$EF$1000,MATCH($B238,'[1]Master data'!$A$2:$A$1000,0),MATCH(L$1,'[1]Master data'!$B$1:$EF$1,0)),"")</f>
        <v>-4787.1557955805101</v>
      </c>
      <c r="M238" s="33">
        <f>IFERROR(INDEX('[1]Master data'!$B$2:$EF$1000,MATCH($B238,'[1]Master data'!$A$2:$A$1000,0),MATCH(M$1,'[1]Master data'!$B$1:$EF$1,0)),"")</f>
        <v>-1.1281015733363797E-2</v>
      </c>
      <c r="N238" s="7">
        <f>IFERROR(INDEX('[1]Master data'!$B$2:$EF$1000,MATCH($B238,'[1]Master data'!$A$2:$A$1000,0),MATCH(N$1,'[1]Master data'!$B$1:$EF$1,0)),"")</f>
        <v>37370</v>
      </c>
      <c r="O238" s="7">
        <f>IFERROR(INDEX('[1]Master data'!$B$2:$EF$1000,MATCH($B238,'[1]Master data'!$A$2:$A$1000,0),MATCH(O$1,'[1]Master data'!$B$1:$EF$1,0)),"")</f>
        <v>3774370</v>
      </c>
      <c r="P238" s="7">
        <f>IFERROR(INDEX('[1]Master data'!$B$2:$EF$1000,MATCH($B238,'[1]Master data'!$A$2:$A$1000,0),MATCH(P$1,'[1]Master data'!$B$1:$EF$1,0)),"")</f>
        <v>-42157.155795580511</v>
      </c>
      <c r="Q238" s="30">
        <f>IFERROR(INDEX('[1]Master data'!$B$2:$EF$1000,MATCH($B238,'[1]Master data'!$A$2:$A$1000,0),MATCH(Q$1,'[1]Master data'!$B$1:$EF$1,0)),"")</f>
        <v>-1.1281015733363797E-2</v>
      </c>
    </row>
    <row r="239" spans="1:17" x14ac:dyDescent="0.3">
      <c r="A239">
        <f t="shared" si="3"/>
        <v>237</v>
      </c>
      <c r="B239" t="str">
        <f>IF('[1]Master data'!A239="","",'[1]Master data'!A239)</f>
        <v>Christian Benteke</v>
      </c>
      <c r="C239" t="str">
        <f>IFERROR(INDEX('[1]Master data'!$B$2:$EF$1000,MATCH($B239,'[1]Master data'!$A$2:$A$1000,0),MATCH(C$1,'[1]Master data'!$B$1:$EF$1,0)),"")</f>
        <v>Crystal Palace</v>
      </c>
      <c r="D239" t="str">
        <f>IFERROR(INDEX('[1]Master data'!$B$2:$EF$1000,MATCH($B239,'[1]Master data'!$A$2:$A$1000,0),MATCH(D$1,'[1]Master data'!$B$1:$EF$1,0)),"")</f>
        <v>Striker</v>
      </c>
      <c r="E239" s="5">
        <f>IFERROR(INDEX('[1]Master data'!$B$2:$EF$1000,MATCH($B239,'[1]Master data'!$A$2:$A$1000,0),MATCH(E$1,'[1]Master data'!$B$1:$EF$1,0)),"")</f>
        <v>4254000</v>
      </c>
      <c r="F239" s="7">
        <f>IFERROR(INDEX('[1]Master data'!$B$2:$EF$1000,MATCH($B239,'[1]Master data'!$A$2:$A$1000,0),MATCH(F$1,'[1]Master data'!$B$1:$EF$1,0)),"")</f>
        <v>43798.421052631573</v>
      </c>
      <c r="G239" s="7">
        <f>IFERROR(INDEX('[1]Master data'!$B$2:$EF$1000,MATCH($B239,'[1]Master data'!$A$2:$A$1000,0),MATCH(G$1,'[1]Master data'!$B$1:$EF$1,0)),"")</f>
        <v>3405.6315789473674</v>
      </c>
      <c r="H239" s="7">
        <f>IFERROR(INDEX('[1]Master data'!$B$2:$EF$1000,MATCH($B239,'[1]Master data'!$A$2:$A$1000,0),MATCH(H$1,'[1]Master data'!$B$1:$EF$1,0)),"")</f>
        <v>12460.394736842103</v>
      </c>
      <c r="I239" s="7">
        <f>IFERROR(INDEX('[1]Master data'!$B$2:$EF$1000,MATCH($B239,'[1]Master data'!$A$2:$A$1000,0),MATCH(I$1,'[1]Master data'!$B$1:$EF$1,0)),"")</f>
        <v>-312.5</v>
      </c>
      <c r="J239" s="7">
        <f>IFERROR(INDEX('[1]Master data'!$B$2:$EF$1000,MATCH($B239,'[1]Master data'!$A$2:$A$1000,0),MATCH(J$1,'[1]Master data'!$B$1:$EF$1,0)),"")</f>
        <v>853.86184210526289</v>
      </c>
      <c r="K239" s="7">
        <f>IFERROR(INDEX('[1]Master data'!$B$2:$EF$1000,MATCH($B239,'[1]Master data'!$A$2:$A$1000,0),MATCH(K$1,'[1]Master data'!$B$1:$EF$1,0)),"")</f>
        <v>318.2892883534264</v>
      </c>
      <c r="L239" s="7">
        <f>IFERROR(INDEX('[1]Master data'!$B$2:$EF$1000,MATCH($B239,'[1]Master data'!$A$2:$A$1000,0),MATCH(L$1,'[1]Master data'!$B$1:$EF$1,0)),"")</f>
        <v>60524.098498879728</v>
      </c>
      <c r="M239" s="33">
        <f>IFERROR(INDEX('[1]Master data'!$B$2:$EF$1000,MATCH($B239,'[1]Master data'!$A$2:$A$1000,0),MATCH(M$1,'[1]Master data'!$B$1:$EF$1,0)),"")</f>
        <v>4.2275736950822115E-3</v>
      </c>
      <c r="N239" s="7">
        <f>IFERROR(INDEX('[1]Master data'!$B$2:$EF$1000,MATCH($B239,'[1]Master data'!$A$2:$A$1000,0),MATCH(N$1,'[1]Master data'!$B$1:$EF$1,0)),"")</f>
        <v>42540</v>
      </c>
      <c r="O239" s="7">
        <f>IFERROR(INDEX('[1]Master data'!$B$2:$EF$1000,MATCH($B239,'[1]Master data'!$A$2:$A$1000,0),MATCH(O$1,'[1]Master data'!$B$1:$EF$1,0)),"")</f>
        <v>4296540</v>
      </c>
      <c r="P239" s="7">
        <f>IFERROR(INDEX('[1]Master data'!$B$2:$EF$1000,MATCH($B239,'[1]Master data'!$A$2:$A$1000,0),MATCH(P$1,'[1]Master data'!$B$1:$EF$1,0)),"")</f>
        <v>17984.098498879728</v>
      </c>
      <c r="Q239" s="30">
        <f>IFERROR(INDEX('[1]Master data'!$B$2:$EF$1000,MATCH($B239,'[1]Master data'!$A$2:$A$1000,0),MATCH(Q$1,'[1]Master data'!$B$1:$EF$1,0)),"")</f>
        <v>4.2275736950822115E-3</v>
      </c>
    </row>
    <row r="240" spans="1:17" x14ac:dyDescent="0.3">
      <c r="A240">
        <f t="shared" si="3"/>
        <v>238</v>
      </c>
      <c r="B240" t="str">
        <f>IF('[1]Master data'!A240="","",'[1]Master data'!A240)</f>
        <v>Andi Zeqiri</v>
      </c>
      <c r="C240" t="str">
        <f>IFERROR(INDEX('[1]Master data'!$B$2:$EF$1000,MATCH($B240,'[1]Master data'!$A$2:$A$1000,0),MATCH(C$1,'[1]Master data'!$B$1:$EF$1,0)),"")</f>
        <v>Brighton and Hove</v>
      </c>
      <c r="D240" t="str">
        <f>IFERROR(INDEX('[1]Master data'!$B$2:$EF$1000,MATCH($B240,'[1]Master data'!$A$2:$A$1000,0),MATCH(D$1,'[1]Master data'!$B$1:$EF$1,0)),"")</f>
        <v>Striker</v>
      </c>
      <c r="E240" s="5">
        <f>IFERROR(INDEX('[1]Master data'!$B$2:$EF$1000,MATCH($B240,'[1]Master data'!$A$2:$A$1000,0),MATCH(E$1,'[1]Master data'!$B$1:$EF$1,0)),"")</f>
        <v>2007000</v>
      </c>
      <c r="F240" s="7">
        <f>IFERROR(INDEX('[1]Master data'!$B$2:$EF$1000,MATCH($B240,'[1]Master data'!$A$2:$A$1000,0),MATCH(F$1,'[1]Master data'!$B$1:$EF$1,0)),"")</f>
        <v>-5000</v>
      </c>
      <c r="G240" s="7">
        <f>IFERROR(INDEX('[1]Master data'!$B$2:$EF$1000,MATCH($B240,'[1]Master data'!$A$2:$A$1000,0),MATCH(G$1,'[1]Master data'!$B$1:$EF$1,0)),"")</f>
        <v>0</v>
      </c>
      <c r="H240" s="7">
        <f>IFERROR(INDEX('[1]Master data'!$B$2:$EF$1000,MATCH($B240,'[1]Master data'!$A$2:$A$1000,0),MATCH(H$1,'[1]Master data'!$B$1:$EF$1,0)),"")</f>
        <v>0</v>
      </c>
      <c r="I240" s="7">
        <f>IFERROR(INDEX('[1]Master data'!$B$2:$EF$1000,MATCH($B240,'[1]Master data'!$A$2:$A$1000,0),MATCH(I$1,'[1]Master data'!$B$1:$EF$1,0)),"")</f>
        <v>0</v>
      </c>
      <c r="J240" s="7">
        <f>IFERROR(INDEX('[1]Master data'!$B$2:$EF$1000,MATCH($B240,'[1]Master data'!$A$2:$A$1000,0),MATCH(J$1,'[1]Master data'!$B$1:$EF$1,0)),"")</f>
        <v>0</v>
      </c>
      <c r="K240" s="7">
        <f>IFERROR(INDEX('[1]Master data'!$B$2:$EF$1000,MATCH($B240,'[1]Master data'!$A$2:$A$1000,0),MATCH(K$1,'[1]Master data'!$B$1:$EF$1,0)),"")</f>
        <v>0</v>
      </c>
      <c r="L240" s="7">
        <f>IFERROR(INDEX('[1]Master data'!$B$2:$EF$1000,MATCH($B240,'[1]Master data'!$A$2:$A$1000,0),MATCH(L$1,'[1]Master data'!$B$1:$EF$1,0)),"")</f>
        <v>-5000</v>
      </c>
      <c r="M240" s="33">
        <f>IFERROR(INDEX('[1]Master data'!$B$2:$EF$1000,MATCH($B240,'[1]Master data'!$A$2:$A$1000,0),MATCH(M$1,'[1]Master data'!$B$1:$EF$1,0)),"")</f>
        <v>-1.2491280518186348E-2</v>
      </c>
      <c r="N240" s="7">
        <f>IFERROR(INDEX('[1]Master data'!$B$2:$EF$1000,MATCH($B240,'[1]Master data'!$A$2:$A$1000,0),MATCH(N$1,'[1]Master data'!$B$1:$EF$1,0)),"")</f>
        <v>20070</v>
      </c>
      <c r="O240" s="7">
        <f>IFERROR(INDEX('[1]Master data'!$B$2:$EF$1000,MATCH($B240,'[1]Master data'!$A$2:$A$1000,0),MATCH(O$1,'[1]Master data'!$B$1:$EF$1,0)),"")</f>
        <v>2027070</v>
      </c>
      <c r="P240" s="7">
        <f>IFERROR(INDEX('[1]Master data'!$B$2:$EF$1000,MATCH($B240,'[1]Master data'!$A$2:$A$1000,0),MATCH(P$1,'[1]Master data'!$B$1:$EF$1,0)),"")</f>
        <v>-25070</v>
      </c>
      <c r="Q240" s="30">
        <f>IFERROR(INDEX('[1]Master data'!$B$2:$EF$1000,MATCH($B240,'[1]Master data'!$A$2:$A$1000,0),MATCH(Q$1,'[1]Master data'!$B$1:$EF$1,0)),"")</f>
        <v>-1.2491280518186348E-2</v>
      </c>
    </row>
    <row r="241" spans="1:17" x14ac:dyDescent="0.3">
      <c r="A241">
        <f t="shared" si="3"/>
        <v>239</v>
      </c>
      <c r="B241" t="str">
        <f>IF('[1]Master data'!A241="","",'[1]Master data'!A241)</f>
        <v>Isaac Hayden</v>
      </c>
      <c r="C241" t="str">
        <f>IFERROR(INDEX('[1]Master data'!$B$2:$EF$1000,MATCH($B241,'[1]Master data'!$A$2:$A$1000,0),MATCH(C$1,'[1]Master data'!$B$1:$EF$1,0)),"")</f>
        <v>Newcastle</v>
      </c>
      <c r="D241" t="str">
        <f>IFERROR(INDEX('[1]Master data'!$B$2:$EF$1000,MATCH($B241,'[1]Master data'!$A$2:$A$1000,0),MATCH(D$1,'[1]Master data'!$B$1:$EF$1,0)),"")</f>
        <v>Midfield</v>
      </c>
      <c r="E241" s="5">
        <f>IFERROR(INDEX('[1]Master data'!$B$2:$EF$1000,MATCH($B241,'[1]Master data'!$A$2:$A$1000,0),MATCH(E$1,'[1]Master data'!$B$1:$EF$1,0)),"")</f>
        <v>2929000</v>
      </c>
      <c r="F241" s="7">
        <f>IFERROR(INDEX('[1]Master data'!$B$2:$EF$1000,MATCH($B241,'[1]Master data'!$A$2:$A$1000,0),MATCH(F$1,'[1]Master data'!$B$1:$EF$1,0)),"")</f>
        <v>14097.264150943396</v>
      </c>
      <c r="G241" s="7">
        <f>IFERROR(INDEX('[1]Master data'!$B$2:$EF$1000,MATCH($B241,'[1]Master data'!$A$2:$A$1000,0),MATCH(G$1,'[1]Master data'!$B$1:$EF$1,0)),"")</f>
        <v>3747.5518867924538</v>
      </c>
      <c r="H241" s="7">
        <f>IFERROR(INDEX('[1]Master data'!$B$2:$EF$1000,MATCH($B241,'[1]Master data'!$A$2:$A$1000,0),MATCH(H$1,'[1]Master data'!$B$1:$EF$1,0)),"")</f>
        <v>36.575471698112779</v>
      </c>
      <c r="I241" s="7">
        <f>IFERROR(INDEX('[1]Master data'!$B$2:$EF$1000,MATCH($B241,'[1]Master data'!$A$2:$A$1000,0),MATCH(I$1,'[1]Master data'!$B$1:$EF$1,0)),"")</f>
        <v>-1420.0117924528304</v>
      </c>
      <c r="J241" s="7">
        <f>IFERROR(INDEX('[1]Master data'!$B$2:$EF$1000,MATCH($B241,'[1]Master data'!$A$2:$A$1000,0),MATCH(J$1,'[1]Master data'!$B$1:$EF$1,0)),"")</f>
        <v>-200.83903301886778</v>
      </c>
      <c r="K241" s="7">
        <f>IFERROR(INDEX('[1]Master data'!$B$2:$EF$1000,MATCH($B241,'[1]Master data'!$A$2:$A$1000,0),MATCH(K$1,'[1]Master data'!$B$1:$EF$1,0)),"")</f>
        <v>6.4150426495642705</v>
      </c>
      <c r="L241" s="7">
        <f>IFERROR(INDEX('[1]Master data'!$B$2:$EF$1000,MATCH($B241,'[1]Master data'!$A$2:$A$1000,0),MATCH(L$1,'[1]Master data'!$B$1:$EF$1,0)),"")</f>
        <v>16266.955726611828</v>
      </c>
      <c r="M241" s="33">
        <f>IFERROR(INDEX('[1]Master data'!$B$2:$EF$1000,MATCH($B241,'[1]Master data'!$A$2:$A$1000,0),MATCH(M$1,'[1]Master data'!$B$1:$EF$1,0)),"")</f>
        <v>-4.4462424968890997E-3</v>
      </c>
      <c r="N241" s="7">
        <f>IFERROR(INDEX('[1]Master data'!$B$2:$EF$1000,MATCH($B241,'[1]Master data'!$A$2:$A$1000,0),MATCH(N$1,'[1]Master data'!$B$1:$EF$1,0)),"")</f>
        <v>29290</v>
      </c>
      <c r="O241" s="7">
        <f>IFERROR(INDEX('[1]Master data'!$B$2:$EF$1000,MATCH($B241,'[1]Master data'!$A$2:$A$1000,0),MATCH(O$1,'[1]Master data'!$B$1:$EF$1,0)),"")</f>
        <v>2958290</v>
      </c>
      <c r="P241" s="7">
        <f>IFERROR(INDEX('[1]Master data'!$B$2:$EF$1000,MATCH($B241,'[1]Master data'!$A$2:$A$1000,0),MATCH(P$1,'[1]Master data'!$B$1:$EF$1,0)),"")</f>
        <v>-13023.044273388172</v>
      </c>
      <c r="Q241" s="30">
        <f>IFERROR(INDEX('[1]Master data'!$B$2:$EF$1000,MATCH($B241,'[1]Master data'!$A$2:$A$1000,0),MATCH(Q$1,'[1]Master data'!$B$1:$EF$1,0)),"")</f>
        <v>-4.4462424968890997E-3</v>
      </c>
    </row>
    <row r="242" spans="1:17" x14ac:dyDescent="0.3">
      <c r="A242">
        <f t="shared" si="3"/>
        <v>240</v>
      </c>
      <c r="B242" t="str">
        <f>IF('[1]Master data'!A242="","",'[1]Master data'!A242)</f>
        <v>'Kiko' Casilla</v>
      </c>
      <c r="C242" t="str">
        <f>IFERROR(INDEX('[1]Master data'!$B$2:$EF$1000,MATCH($B242,'[1]Master data'!$A$2:$A$1000,0),MATCH(C$1,'[1]Master data'!$B$1:$EF$1,0)),"")</f>
        <v>Leeds United</v>
      </c>
      <c r="D242" t="str">
        <f>IFERROR(INDEX('[1]Master data'!$B$2:$EF$1000,MATCH($B242,'[1]Master data'!$A$2:$A$1000,0),MATCH(D$1,'[1]Master data'!$B$1:$EF$1,0)),"")</f>
        <v>Goalkeeper</v>
      </c>
      <c r="E242" s="5">
        <f>IFERROR(INDEX('[1]Master data'!$B$2:$EF$1000,MATCH($B242,'[1]Master data'!$A$2:$A$1000,0),MATCH(E$1,'[1]Master data'!$B$1:$EF$1,0)),"")</f>
        <v>2944000</v>
      </c>
      <c r="F242" s="7">
        <f>IFERROR(INDEX('[1]Master data'!$B$2:$EF$1000,MATCH($B242,'[1]Master data'!$A$2:$A$1000,0),MATCH(F$1,'[1]Master data'!$B$1:$EF$1,0)),"")</f>
        <v>-5000</v>
      </c>
      <c r="G242" s="7">
        <f>IFERROR(INDEX('[1]Master data'!$B$2:$EF$1000,MATCH($B242,'[1]Master data'!$A$2:$A$1000,0),MATCH(G$1,'[1]Master data'!$B$1:$EF$1,0)),"")</f>
        <v>0</v>
      </c>
      <c r="H242" s="7">
        <f>IFERROR(INDEX('[1]Master data'!$B$2:$EF$1000,MATCH($B242,'[1]Master data'!$A$2:$A$1000,0),MATCH(H$1,'[1]Master data'!$B$1:$EF$1,0)),"")</f>
        <v>0</v>
      </c>
      <c r="I242" s="7">
        <f>IFERROR(INDEX('[1]Master data'!$B$2:$EF$1000,MATCH($B242,'[1]Master data'!$A$2:$A$1000,0),MATCH(I$1,'[1]Master data'!$B$1:$EF$1,0)),"")</f>
        <v>0</v>
      </c>
      <c r="J242" s="7">
        <f>IFERROR(INDEX('[1]Master data'!$B$2:$EF$1000,MATCH($B242,'[1]Master data'!$A$2:$A$1000,0),MATCH(J$1,'[1]Master data'!$B$1:$EF$1,0)),"")</f>
        <v>0</v>
      </c>
      <c r="K242" s="7">
        <f>IFERROR(INDEX('[1]Master data'!$B$2:$EF$1000,MATCH($B242,'[1]Master data'!$A$2:$A$1000,0),MATCH(K$1,'[1]Master data'!$B$1:$EF$1,0)),"")</f>
        <v>0</v>
      </c>
      <c r="L242" s="7">
        <f>IFERROR(INDEX('[1]Master data'!$B$2:$EF$1000,MATCH($B242,'[1]Master data'!$A$2:$A$1000,0),MATCH(L$1,'[1]Master data'!$B$1:$EF$1,0)),"")</f>
        <v>-5000</v>
      </c>
      <c r="M242" s="33">
        <f>IFERROR(INDEX('[1]Master data'!$B$2:$EF$1000,MATCH($B242,'[1]Master data'!$A$2:$A$1000,0),MATCH(M$1,'[1]Master data'!$B$1:$EF$1,0)),"")</f>
        <v>-1.1698369565217392E-2</v>
      </c>
      <c r="N242" s="7">
        <f>IFERROR(INDEX('[1]Master data'!$B$2:$EF$1000,MATCH($B242,'[1]Master data'!$A$2:$A$1000,0),MATCH(N$1,'[1]Master data'!$B$1:$EF$1,0)),"")</f>
        <v>29440</v>
      </c>
      <c r="O242" s="7">
        <f>IFERROR(INDEX('[1]Master data'!$B$2:$EF$1000,MATCH($B242,'[1]Master data'!$A$2:$A$1000,0),MATCH(O$1,'[1]Master data'!$B$1:$EF$1,0)),"")</f>
        <v>2973440</v>
      </c>
      <c r="P242" s="7">
        <f>IFERROR(INDEX('[1]Master data'!$B$2:$EF$1000,MATCH($B242,'[1]Master data'!$A$2:$A$1000,0),MATCH(P$1,'[1]Master data'!$B$1:$EF$1,0)),"")</f>
        <v>-34440</v>
      </c>
      <c r="Q242" s="30">
        <f>IFERROR(INDEX('[1]Master data'!$B$2:$EF$1000,MATCH($B242,'[1]Master data'!$A$2:$A$1000,0),MATCH(Q$1,'[1]Master data'!$B$1:$EF$1,0)),"")</f>
        <v>-1.1698369565217392E-2</v>
      </c>
    </row>
    <row r="243" spans="1:17" x14ac:dyDescent="0.3">
      <c r="A243">
        <f t="shared" si="3"/>
        <v>241</v>
      </c>
      <c r="B243" t="str">
        <f>IF('[1]Master data'!A243="","",'[1]Master data'!A243)</f>
        <v>Frankie Maguire</v>
      </c>
      <c r="C243" t="str">
        <f>IFERROR(INDEX('[1]Master data'!$B$2:$EF$1000,MATCH($B243,'[1]Master data'!$A$2:$A$1000,0),MATCH(C$1,'[1]Master data'!$B$1:$EF$1,0)),"")</f>
        <v>Sheffield United</v>
      </c>
      <c r="D243" t="str">
        <f>IFERROR(INDEX('[1]Master data'!$B$2:$EF$1000,MATCH($B243,'[1]Master data'!$A$2:$A$1000,0),MATCH(D$1,'[1]Master data'!$B$1:$EF$1,0)),"")</f>
        <v>Midfield</v>
      </c>
      <c r="E243" s="5">
        <f>IFERROR(INDEX('[1]Master data'!$B$2:$EF$1000,MATCH($B243,'[1]Master data'!$A$2:$A$1000,0),MATCH(E$1,'[1]Master data'!$B$1:$EF$1,0)),"")</f>
        <v>1990000</v>
      </c>
      <c r="F243" s="7">
        <f>IFERROR(INDEX('[1]Master data'!$B$2:$EF$1000,MATCH($B243,'[1]Master data'!$A$2:$A$1000,0),MATCH(F$1,'[1]Master data'!$B$1:$EF$1,0)),"")</f>
        <v>-5000</v>
      </c>
      <c r="G243" s="7">
        <f>IFERROR(INDEX('[1]Master data'!$B$2:$EF$1000,MATCH($B243,'[1]Master data'!$A$2:$A$1000,0),MATCH(G$1,'[1]Master data'!$B$1:$EF$1,0)),"")</f>
        <v>0</v>
      </c>
      <c r="H243" s="7">
        <f>IFERROR(INDEX('[1]Master data'!$B$2:$EF$1000,MATCH($B243,'[1]Master data'!$A$2:$A$1000,0),MATCH(H$1,'[1]Master data'!$B$1:$EF$1,0)),"")</f>
        <v>0</v>
      </c>
      <c r="I243" s="7">
        <f>IFERROR(INDEX('[1]Master data'!$B$2:$EF$1000,MATCH($B243,'[1]Master data'!$A$2:$A$1000,0),MATCH(I$1,'[1]Master data'!$B$1:$EF$1,0)),"")</f>
        <v>0</v>
      </c>
      <c r="J243" s="7">
        <f>IFERROR(INDEX('[1]Master data'!$B$2:$EF$1000,MATCH($B243,'[1]Master data'!$A$2:$A$1000,0),MATCH(J$1,'[1]Master data'!$B$1:$EF$1,0)),"")</f>
        <v>0</v>
      </c>
      <c r="K243" s="7">
        <f>IFERROR(INDEX('[1]Master data'!$B$2:$EF$1000,MATCH($B243,'[1]Master data'!$A$2:$A$1000,0),MATCH(K$1,'[1]Master data'!$B$1:$EF$1,0)),"")</f>
        <v>0</v>
      </c>
      <c r="L243" s="7">
        <f>IFERROR(INDEX('[1]Master data'!$B$2:$EF$1000,MATCH($B243,'[1]Master data'!$A$2:$A$1000,0),MATCH(L$1,'[1]Master data'!$B$1:$EF$1,0)),"")</f>
        <v>-5000</v>
      </c>
      <c r="M243" s="33">
        <f>IFERROR(INDEX('[1]Master data'!$B$2:$EF$1000,MATCH($B243,'[1]Master data'!$A$2:$A$1000,0),MATCH(M$1,'[1]Master data'!$B$1:$EF$1,0)),"")</f>
        <v>-1.2512562814070352E-2</v>
      </c>
      <c r="N243" s="7">
        <f>IFERROR(INDEX('[1]Master data'!$B$2:$EF$1000,MATCH($B243,'[1]Master data'!$A$2:$A$1000,0),MATCH(N$1,'[1]Master data'!$B$1:$EF$1,0)),"")</f>
        <v>19900</v>
      </c>
      <c r="O243" s="7">
        <f>IFERROR(INDEX('[1]Master data'!$B$2:$EF$1000,MATCH($B243,'[1]Master data'!$A$2:$A$1000,0),MATCH(O$1,'[1]Master data'!$B$1:$EF$1,0)),"")</f>
        <v>2009900</v>
      </c>
      <c r="P243" s="7">
        <f>IFERROR(INDEX('[1]Master data'!$B$2:$EF$1000,MATCH($B243,'[1]Master data'!$A$2:$A$1000,0),MATCH(P$1,'[1]Master data'!$B$1:$EF$1,0)),"")</f>
        <v>-24900</v>
      </c>
      <c r="Q243" s="30">
        <f>IFERROR(INDEX('[1]Master data'!$B$2:$EF$1000,MATCH($B243,'[1]Master data'!$A$2:$A$1000,0),MATCH(Q$1,'[1]Master data'!$B$1:$EF$1,0)),"")</f>
        <v>-1.2512562814070352E-2</v>
      </c>
    </row>
    <row r="244" spans="1:17" x14ac:dyDescent="0.3">
      <c r="A244">
        <f t="shared" si="3"/>
        <v>242</v>
      </c>
      <c r="B244" t="str">
        <f>IF('[1]Master data'!A244="","",'[1]Master data'!A244)</f>
        <v>Tyrick Mitchell</v>
      </c>
      <c r="C244" t="str">
        <f>IFERROR(INDEX('[1]Master data'!$B$2:$EF$1000,MATCH($B244,'[1]Master data'!$A$2:$A$1000,0),MATCH(C$1,'[1]Master data'!$B$1:$EF$1,0)),"")</f>
        <v>Crystal Palace</v>
      </c>
      <c r="D244" t="str">
        <f>IFERROR(INDEX('[1]Master data'!$B$2:$EF$1000,MATCH($B244,'[1]Master data'!$A$2:$A$1000,0),MATCH(D$1,'[1]Master data'!$B$1:$EF$1,0)),"")</f>
        <v>Defense</v>
      </c>
      <c r="E244" s="5">
        <f>IFERROR(INDEX('[1]Master data'!$B$2:$EF$1000,MATCH($B244,'[1]Master data'!$A$2:$A$1000,0),MATCH(E$1,'[1]Master data'!$B$1:$EF$1,0)),"")</f>
        <v>2515000</v>
      </c>
      <c r="F244" s="7">
        <f>IFERROR(INDEX('[1]Master data'!$B$2:$EF$1000,MATCH($B244,'[1]Master data'!$A$2:$A$1000,0),MATCH(F$1,'[1]Master data'!$B$1:$EF$1,0)),"")</f>
        <v>16482.503114517665</v>
      </c>
      <c r="G244" s="7">
        <f>IFERROR(INDEX('[1]Master data'!$B$2:$EF$1000,MATCH($B244,'[1]Master data'!$A$2:$A$1000,0),MATCH(G$1,'[1]Master data'!$B$1:$EF$1,0)),"")</f>
        <v>-2843.4934630302141</v>
      </c>
      <c r="H244" s="7">
        <f>IFERROR(INDEX('[1]Master data'!$B$2:$EF$1000,MATCH($B244,'[1]Master data'!$A$2:$A$1000,0),MATCH(H$1,'[1]Master data'!$B$1:$EF$1,0)),"")</f>
        <v>8020.573067340616</v>
      </c>
      <c r="I244" s="7">
        <f>IFERROR(INDEX('[1]Master data'!$B$2:$EF$1000,MATCH($B244,'[1]Master data'!$A$2:$A$1000,0),MATCH(I$1,'[1]Master data'!$B$1:$EF$1,0)),"")</f>
        <v>-250</v>
      </c>
      <c r="J244" s="7">
        <f>IFERROR(INDEX('[1]Master data'!$B$2:$EF$1000,MATCH($B244,'[1]Master data'!$A$2:$A$1000,0),MATCH(J$1,'[1]Master data'!$B$1:$EF$1,0)),"")</f>
        <v>74.332713027974819</v>
      </c>
      <c r="K244" s="7">
        <f>IFERROR(INDEX('[1]Master data'!$B$2:$EF$1000,MATCH($B244,'[1]Master data'!$A$2:$A$1000,0),MATCH(K$1,'[1]Master data'!$B$1:$EF$1,0)),"")</f>
        <v>-25.502163264463604</v>
      </c>
      <c r="L244" s="7">
        <f>IFERROR(INDEX('[1]Master data'!$B$2:$EF$1000,MATCH($B244,'[1]Master data'!$A$2:$A$1000,0),MATCH(L$1,'[1]Master data'!$B$1:$EF$1,0)),"")</f>
        <v>21458.413268591579</v>
      </c>
      <c r="M244" s="33">
        <f>IFERROR(INDEX('[1]Master data'!$B$2:$EF$1000,MATCH($B244,'[1]Master data'!$A$2:$A$1000,0),MATCH(M$1,'[1]Master data'!$B$1:$EF$1,0)),"")</f>
        <v>-1.4678277262061316E-3</v>
      </c>
      <c r="N244" s="7">
        <f>IFERROR(INDEX('[1]Master data'!$B$2:$EF$1000,MATCH($B244,'[1]Master data'!$A$2:$A$1000,0),MATCH(N$1,'[1]Master data'!$B$1:$EF$1,0)),"")</f>
        <v>25150</v>
      </c>
      <c r="O244" s="7">
        <f>IFERROR(INDEX('[1]Master data'!$B$2:$EF$1000,MATCH($B244,'[1]Master data'!$A$2:$A$1000,0),MATCH(O$1,'[1]Master data'!$B$1:$EF$1,0)),"")</f>
        <v>2540150</v>
      </c>
      <c r="P244" s="7">
        <f>IFERROR(INDEX('[1]Master data'!$B$2:$EF$1000,MATCH($B244,'[1]Master data'!$A$2:$A$1000,0),MATCH(P$1,'[1]Master data'!$B$1:$EF$1,0)),"")</f>
        <v>-3691.5867314084207</v>
      </c>
      <c r="Q244" s="30">
        <f>IFERROR(INDEX('[1]Master data'!$B$2:$EF$1000,MATCH($B244,'[1]Master data'!$A$2:$A$1000,0),MATCH(Q$1,'[1]Master data'!$B$1:$EF$1,0)),"")</f>
        <v>-1.4678277262061316E-3</v>
      </c>
    </row>
    <row r="245" spans="1:17" x14ac:dyDescent="0.3">
      <c r="A245">
        <f t="shared" si="3"/>
        <v>243</v>
      </c>
      <c r="B245" t="str">
        <f>IF('[1]Master data'!A245="","",'[1]Master data'!A245)</f>
        <v>Pascal Gross</v>
      </c>
      <c r="C245" t="str">
        <f>IFERROR(INDEX('[1]Master data'!$B$2:$EF$1000,MATCH($B245,'[1]Master data'!$A$2:$A$1000,0),MATCH(C$1,'[1]Master data'!$B$1:$EF$1,0)),"")</f>
        <v>Brighton and Hove</v>
      </c>
      <c r="D245" t="str">
        <f>IFERROR(INDEX('[1]Master data'!$B$2:$EF$1000,MATCH($B245,'[1]Master data'!$A$2:$A$1000,0),MATCH(D$1,'[1]Master data'!$B$1:$EF$1,0)),"")</f>
        <v>Midfield</v>
      </c>
      <c r="E245" s="5">
        <f>IFERROR(INDEX('[1]Master data'!$B$2:$EF$1000,MATCH($B245,'[1]Master data'!$A$2:$A$1000,0),MATCH(E$1,'[1]Master data'!$B$1:$EF$1,0)),"")</f>
        <v>4283000</v>
      </c>
      <c r="F245" s="7">
        <f>IFERROR(INDEX('[1]Master data'!$B$2:$EF$1000,MATCH($B245,'[1]Master data'!$A$2:$A$1000,0),MATCH(F$1,'[1]Master data'!$B$1:$EF$1,0)),"")</f>
        <v>55863.294117647049</v>
      </c>
      <c r="G245" s="7">
        <f>IFERROR(INDEX('[1]Master data'!$B$2:$EF$1000,MATCH($B245,'[1]Master data'!$A$2:$A$1000,0),MATCH(G$1,'[1]Master data'!$B$1:$EF$1,0)),"")</f>
        <v>15822.044117647056</v>
      </c>
      <c r="H245" s="7">
        <f>IFERROR(INDEX('[1]Master data'!$B$2:$EF$1000,MATCH($B245,'[1]Master data'!$A$2:$A$1000,0),MATCH(H$1,'[1]Master data'!$B$1:$EF$1,0)),"")</f>
        <v>7793.8602941176468</v>
      </c>
      <c r="I245" s="7">
        <f>IFERROR(INDEX('[1]Master data'!$B$2:$EF$1000,MATCH($B245,'[1]Master data'!$A$2:$A$1000,0),MATCH(I$1,'[1]Master data'!$B$1:$EF$1,0)),"")</f>
        <v>6490.8088235294108</v>
      </c>
      <c r="J245" s="7">
        <f>IFERROR(INDEX('[1]Master data'!$B$2:$EF$1000,MATCH($B245,'[1]Master data'!$A$2:$A$1000,0),MATCH(J$1,'[1]Master data'!$B$1:$EF$1,0)),"")</f>
        <v>422.35110294117612</v>
      </c>
      <c r="K245" s="7">
        <f>IFERROR(INDEX('[1]Master data'!$B$2:$EF$1000,MATCH($B245,'[1]Master data'!$A$2:$A$1000,0),MATCH(K$1,'[1]Master data'!$B$1:$EF$1,0)),"")</f>
        <v>1329.3652567706235</v>
      </c>
      <c r="L245" s="7">
        <f>IFERROR(INDEX('[1]Master data'!$B$2:$EF$1000,MATCH($B245,'[1]Master data'!$A$2:$A$1000,0),MATCH(L$1,'[1]Master data'!$B$1:$EF$1,0)),"")</f>
        <v>87721.723712652965</v>
      </c>
      <c r="M245" s="33">
        <f>IFERROR(INDEX('[1]Master data'!$B$2:$EF$1000,MATCH($B245,'[1]Master data'!$A$2:$A$1000,0),MATCH(M$1,'[1]Master data'!$B$1:$EF$1,0)),"")</f>
        <v>1.0481373736318694E-2</v>
      </c>
      <c r="N245" s="7">
        <f>IFERROR(INDEX('[1]Master data'!$B$2:$EF$1000,MATCH($B245,'[1]Master data'!$A$2:$A$1000,0),MATCH(N$1,'[1]Master data'!$B$1:$EF$1,0)),"")</f>
        <v>42830</v>
      </c>
      <c r="O245" s="7">
        <f>IFERROR(INDEX('[1]Master data'!$B$2:$EF$1000,MATCH($B245,'[1]Master data'!$A$2:$A$1000,0),MATCH(O$1,'[1]Master data'!$B$1:$EF$1,0)),"")</f>
        <v>4325830</v>
      </c>
      <c r="P245" s="7">
        <f>IFERROR(INDEX('[1]Master data'!$B$2:$EF$1000,MATCH($B245,'[1]Master data'!$A$2:$A$1000,0),MATCH(P$1,'[1]Master data'!$B$1:$EF$1,0)),"")</f>
        <v>44891.723712652965</v>
      </c>
      <c r="Q245" s="30">
        <f>IFERROR(INDEX('[1]Master data'!$B$2:$EF$1000,MATCH($B245,'[1]Master data'!$A$2:$A$1000,0),MATCH(Q$1,'[1]Master data'!$B$1:$EF$1,0)),"")</f>
        <v>1.0481373736318694E-2</v>
      </c>
    </row>
    <row r="246" spans="1:17" x14ac:dyDescent="0.3">
      <c r="A246">
        <f t="shared" si="3"/>
        <v>244</v>
      </c>
      <c r="B246" t="str">
        <f>IF('[1]Master data'!A246="","",'[1]Master data'!A246)</f>
        <v>Hakim Ziyech</v>
      </c>
      <c r="C246" t="str">
        <f>IFERROR(INDEX('[1]Master data'!$B$2:$EF$1000,MATCH($B246,'[1]Master data'!$A$2:$A$1000,0),MATCH(C$1,'[1]Master data'!$B$1:$EF$1,0)),"")</f>
        <v>Chelsea</v>
      </c>
      <c r="D246" t="str">
        <f>IFERROR(INDEX('[1]Master data'!$B$2:$EF$1000,MATCH($B246,'[1]Master data'!$A$2:$A$1000,0),MATCH(D$1,'[1]Master data'!$B$1:$EF$1,0)),"")</f>
        <v>Midfield</v>
      </c>
      <c r="E246" s="5">
        <f>IFERROR(INDEX('[1]Master data'!$B$2:$EF$1000,MATCH($B246,'[1]Master data'!$A$2:$A$1000,0),MATCH(E$1,'[1]Master data'!$B$1:$EF$1,0)),"")</f>
        <v>7538000</v>
      </c>
      <c r="F246" s="7">
        <f>IFERROR(INDEX('[1]Master data'!$B$2:$EF$1000,MATCH($B246,'[1]Master data'!$A$2:$A$1000,0),MATCH(F$1,'[1]Master data'!$B$1:$EF$1,0)),"")</f>
        <v>-5000</v>
      </c>
      <c r="G246" s="7">
        <f>IFERROR(INDEX('[1]Master data'!$B$2:$EF$1000,MATCH($B246,'[1]Master data'!$A$2:$A$1000,0),MATCH(G$1,'[1]Master data'!$B$1:$EF$1,0)),"")</f>
        <v>0</v>
      </c>
      <c r="H246" s="7">
        <f>IFERROR(INDEX('[1]Master data'!$B$2:$EF$1000,MATCH($B246,'[1]Master data'!$A$2:$A$1000,0),MATCH(H$1,'[1]Master data'!$B$1:$EF$1,0)),"")</f>
        <v>0</v>
      </c>
      <c r="I246" s="7">
        <f>IFERROR(INDEX('[1]Master data'!$B$2:$EF$1000,MATCH($B246,'[1]Master data'!$A$2:$A$1000,0),MATCH(I$1,'[1]Master data'!$B$1:$EF$1,0)),"")</f>
        <v>0</v>
      </c>
      <c r="J246" s="7">
        <f>IFERROR(INDEX('[1]Master data'!$B$2:$EF$1000,MATCH($B246,'[1]Master data'!$A$2:$A$1000,0),MATCH(J$1,'[1]Master data'!$B$1:$EF$1,0)),"")</f>
        <v>0</v>
      </c>
      <c r="K246" s="7">
        <f>IFERROR(INDEX('[1]Master data'!$B$2:$EF$1000,MATCH($B246,'[1]Master data'!$A$2:$A$1000,0),MATCH(K$1,'[1]Master data'!$B$1:$EF$1,0)),"")</f>
        <v>0</v>
      </c>
      <c r="L246" s="7">
        <f>IFERROR(INDEX('[1]Master data'!$B$2:$EF$1000,MATCH($B246,'[1]Master data'!$A$2:$A$1000,0),MATCH(L$1,'[1]Master data'!$B$1:$EF$1,0)),"")</f>
        <v>-5000</v>
      </c>
      <c r="M246" s="33">
        <f>IFERROR(INDEX('[1]Master data'!$B$2:$EF$1000,MATCH($B246,'[1]Master data'!$A$2:$A$1000,0),MATCH(M$1,'[1]Master data'!$B$1:$EF$1,0)),"")</f>
        <v>-1.0663305916688777E-2</v>
      </c>
      <c r="N246" s="7">
        <f>IFERROR(INDEX('[1]Master data'!$B$2:$EF$1000,MATCH($B246,'[1]Master data'!$A$2:$A$1000,0),MATCH(N$1,'[1]Master data'!$B$1:$EF$1,0)),"")</f>
        <v>75380</v>
      </c>
      <c r="O246" s="7">
        <f>IFERROR(INDEX('[1]Master data'!$B$2:$EF$1000,MATCH($B246,'[1]Master data'!$A$2:$A$1000,0),MATCH(O$1,'[1]Master data'!$B$1:$EF$1,0)),"")</f>
        <v>7613380</v>
      </c>
      <c r="P246" s="7">
        <f>IFERROR(INDEX('[1]Master data'!$B$2:$EF$1000,MATCH($B246,'[1]Master data'!$A$2:$A$1000,0),MATCH(P$1,'[1]Master data'!$B$1:$EF$1,0)),"")</f>
        <v>-80380</v>
      </c>
      <c r="Q246" s="30">
        <f>IFERROR(INDEX('[1]Master data'!$B$2:$EF$1000,MATCH($B246,'[1]Master data'!$A$2:$A$1000,0),MATCH(Q$1,'[1]Master data'!$B$1:$EF$1,0)),"")</f>
        <v>-1.0663305916688777E-2</v>
      </c>
    </row>
    <row r="247" spans="1:17" x14ac:dyDescent="0.3">
      <c r="A247">
        <f t="shared" si="3"/>
        <v>245</v>
      </c>
      <c r="B247" t="str">
        <f>IF('[1]Master data'!A247="","",'[1]Master data'!A247)</f>
        <v>Chris Wood</v>
      </c>
      <c r="C247" t="str">
        <f>IFERROR(INDEX('[1]Master data'!$B$2:$EF$1000,MATCH($B247,'[1]Master data'!$A$2:$A$1000,0),MATCH(C$1,'[1]Master data'!$B$1:$EF$1,0)),"")</f>
        <v>Burnley</v>
      </c>
      <c r="D247" t="str">
        <f>IFERROR(INDEX('[1]Master data'!$B$2:$EF$1000,MATCH($B247,'[1]Master data'!$A$2:$A$1000,0),MATCH(D$1,'[1]Master data'!$B$1:$EF$1,0)),"")</f>
        <v>Striker</v>
      </c>
      <c r="E247" s="5">
        <f>IFERROR(INDEX('[1]Master data'!$B$2:$EF$1000,MATCH($B247,'[1]Master data'!$A$2:$A$1000,0),MATCH(E$1,'[1]Master data'!$B$1:$EF$1,0)),"")</f>
        <v>4655000</v>
      </c>
      <c r="F247" s="7">
        <f>IFERROR(INDEX('[1]Master data'!$B$2:$EF$1000,MATCH($B247,'[1]Master data'!$A$2:$A$1000,0),MATCH(F$1,'[1]Master data'!$B$1:$EF$1,0)),"")</f>
        <v>-5000</v>
      </c>
      <c r="G247" s="7">
        <f>IFERROR(INDEX('[1]Master data'!$B$2:$EF$1000,MATCH($B247,'[1]Master data'!$A$2:$A$1000,0),MATCH(G$1,'[1]Master data'!$B$1:$EF$1,0)),"")</f>
        <v>0</v>
      </c>
      <c r="H247" s="7">
        <f>IFERROR(INDEX('[1]Master data'!$B$2:$EF$1000,MATCH($B247,'[1]Master data'!$A$2:$A$1000,0),MATCH(H$1,'[1]Master data'!$B$1:$EF$1,0)),"")</f>
        <v>0</v>
      </c>
      <c r="I247" s="7">
        <f>IFERROR(INDEX('[1]Master data'!$B$2:$EF$1000,MATCH($B247,'[1]Master data'!$A$2:$A$1000,0),MATCH(I$1,'[1]Master data'!$B$1:$EF$1,0)),"")</f>
        <v>0</v>
      </c>
      <c r="J247" s="7">
        <f>IFERROR(INDEX('[1]Master data'!$B$2:$EF$1000,MATCH($B247,'[1]Master data'!$A$2:$A$1000,0),MATCH(J$1,'[1]Master data'!$B$1:$EF$1,0)),"")</f>
        <v>0</v>
      </c>
      <c r="K247" s="7">
        <f>IFERROR(INDEX('[1]Master data'!$B$2:$EF$1000,MATCH($B247,'[1]Master data'!$A$2:$A$1000,0),MATCH(K$1,'[1]Master data'!$B$1:$EF$1,0)),"")</f>
        <v>0</v>
      </c>
      <c r="L247" s="7">
        <f>IFERROR(INDEX('[1]Master data'!$B$2:$EF$1000,MATCH($B247,'[1]Master data'!$A$2:$A$1000,0),MATCH(L$1,'[1]Master data'!$B$1:$EF$1,0)),"")</f>
        <v>-5000</v>
      </c>
      <c r="M247" s="33">
        <f>IFERROR(INDEX('[1]Master data'!$B$2:$EF$1000,MATCH($B247,'[1]Master data'!$A$2:$A$1000,0),MATCH(M$1,'[1]Master data'!$B$1:$EF$1,0)),"")</f>
        <v>-1.1074113856068744E-2</v>
      </c>
      <c r="N247" s="7">
        <f>IFERROR(INDEX('[1]Master data'!$B$2:$EF$1000,MATCH($B247,'[1]Master data'!$A$2:$A$1000,0),MATCH(N$1,'[1]Master data'!$B$1:$EF$1,0)),"")</f>
        <v>46550</v>
      </c>
      <c r="O247" s="7">
        <f>IFERROR(INDEX('[1]Master data'!$B$2:$EF$1000,MATCH($B247,'[1]Master data'!$A$2:$A$1000,0),MATCH(O$1,'[1]Master data'!$B$1:$EF$1,0)),"")</f>
        <v>4701550</v>
      </c>
      <c r="P247" s="7">
        <f>IFERROR(INDEX('[1]Master data'!$B$2:$EF$1000,MATCH($B247,'[1]Master data'!$A$2:$A$1000,0),MATCH(P$1,'[1]Master data'!$B$1:$EF$1,0)),"")</f>
        <v>-51550</v>
      </c>
      <c r="Q247" s="30">
        <f>IFERROR(INDEX('[1]Master data'!$B$2:$EF$1000,MATCH($B247,'[1]Master data'!$A$2:$A$1000,0),MATCH(Q$1,'[1]Master data'!$B$1:$EF$1,0)),"")</f>
        <v>-1.1074113856068744E-2</v>
      </c>
    </row>
    <row r="248" spans="1:17" x14ac:dyDescent="0.3">
      <c r="A248">
        <f t="shared" si="3"/>
        <v>246</v>
      </c>
      <c r="B248" t="str">
        <f>IF('[1]Master data'!A248="","",'[1]Master data'!A248)</f>
        <v>Danny Ward</v>
      </c>
      <c r="C248" t="str">
        <f>IFERROR(INDEX('[1]Master data'!$B$2:$EF$1000,MATCH($B248,'[1]Master data'!$A$2:$A$1000,0),MATCH(C$1,'[1]Master data'!$B$1:$EF$1,0)),"")</f>
        <v>Leicester City</v>
      </c>
      <c r="D248" t="str">
        <f>IFERROR(INDEX('[1]Master data'!$B$2:$EF$1000,MATCH($B248,'[1]Master data'!$A$2:$A$1000,0),MATCH(D$1,'[1]Master data'!$B$1:$EF$1,0)),"")</f>
        <v>Goalkeeper</v>
      </c>
      <c r="E248" s="5">
        <f>IFERROR(INDEX('[1]Master data'!$B$2:$EF$1000,MATCH($B248,'[1]Master data'!$A$2:$A$1000,0),MATCH(E$1,'[1]Master data'!$B$1:$EF$1,0)),"")</f>
        <v>4460000</v>
      </c>
      <c r="F248" s="7">
        <f>IFERROR(INDEX('[1]Master data'!$B$2:$EF$1000,MATCH($B248,'[1]Master data'!$A$2:$A$1000,0),MATCH(F$1,'[1]Master data'!$B$1:$EF$1,0)),"")</f>
        <v>-5000</v>
      </c>
      <c r="G248" s="7">
        <f>IFERROR(INDEX('[1]Master data'!$B$2:$EF$1000,MATCH($B248,'[1]Master data'!$A$2:$A$1000,0),MATCH(G$1,'[1]Master data'!$B$1:$EF$1,0)),"")</f>
        <v>0</v>
      </c>
      <c r="H248" s="7">
        <f>IFERROR(INDEX('[1]Master data'!$B$2:$EF$1000,MATCH($B248,'[1]Master data'!$A$2:$A$1000,0),MATCH(H$1,'[1]Master data'!$B$1:$EF$1,0)),"")</f>
        <v>0</v>
      </c>
      <c r="I248" s="7">
        <f>IFERROR(INDEX('[1]Master data'!$B$2:$EF$1000,MATCH($B248,'[1]Master data'!$A$2:$A$1000,0),MATCH(I$1,'[1]Master data'!$B$1:$EF$1,0)),"")</f>
        <v>0</v>
      </c>
      <c r="J248" s="7">
        <f>IFERROR(INDEX('[1]Master data'!$B$2:$EF$1000,MATCH($B248,'[1]Master data'!$A$2:$A$1000,0),MATCH(J$1,'[1]Master data'!$B$1:$EF$1,0)),"")</f>
        <v>0</v>
      </c>
      <c r="K248" s="7">
        <f>IFERROR(INDEX('[1]Master data'!$B$2:$EF$1000,MATCH($B248,'[1]Master data'!$A$2:$A$1000,0),MATCH(K$1,'[1]Master data'!$B$1:$EF$1,0)),"")</f>
        <v>0</v>
      </c>
      <c r="L248" s="7">
        <f>IFERROR(INDEX('[1]Master data'!$B$2:$EF$1000,MATCH($B248,'[1]Master data'!$A$2:$A$1000,0),MATCH(L$1,'[1]Master data'!$B$1:$EF$1,0)),"")</f>
        <v>-5000</v>
      </c>
      <c r="M248" s="33">
        <f>IFERROR(INDEX('[1]Master data'!$B$2:$EF$1000,MATCH($B248,'[1]Master data'!$A$2:$A$1000,0),MATCH(M$1,'[1]Master data'!$B$1:$EF$1,0)),"")</f>
        <v>-1.1121076233183856E-2</v>
      </c>
      <c r="N248" s="7">
        <f>IFERROR(INDEX('[1]Master data'!$B$2:$EF$1000,MATCH($B248,'[1]Master data'!$A$2:$A$1000,0),MATCH(N$1,'[1]Master data'!$B$1:$EF$1,0)),"")</f>
        <v>44600</v>
      </c>
      <c r="O248" s="7">
        <f>IFERROR(INDEX('[1]Master data'!$B$2:$EF$1000,MATCH($B248,'[1]Master data'!$A$2:$A$1000,0),MATCH(O$1,'[1]Master data'!$B$1:$EF$1,0)),"")</f>
        <v>4504600</v>
      </c>
      <c r="P248" s="7">
        <f>IFERROR(INDEX('[1]Master data'!$B$2:$EF$1000,MATCH($B248,'[1]Master data'!$A$2:$A$1000,0),MATCH(P$1,'[1]Master data'!$B$1:$EF$1,0)),"")</f>
        <v>-49600</v>
      </c>
      <c r="Q248" s="30">
        <f>IFERROR(INDEX('[1]Master data'!$B$2:$EF$1000,MATCH($B248,'[1]Master data'!$A$2:$A$1000,0),MATCH(Q$1,'[1]Master data'!$B$1:$EF$1,0)),"")</f>
        <v>-1.1121076233183856E-2</v>
      </c>
    </row>
    <row r="249" spans="1:17" x14ac:dyDescent="0.3">
      <c r="A249">
        <f t="shared" si="3"/>
        <v>247</v>
      </c>
      <c r="B249" t="str">
        <f>IF('[1]Master data'!A249="","",'[1]Master data'!A249)</f>
        <v>Kevin De Bruyne</v>
      </c>
      <c r="C249" t="str">
        <f>IFERROR(INDEX('[1]Master data'!$B$2:$EF$1000,MATCH($B249,'[1]Master data'!$A$2:$A$1000,0),MATCH(C$1,'[1]Master data'!$B$1:$EF$1,0)),"")</f>
        <v>Manchester City</v>
      </c>
      <c r="D249" t="str">
        <f>IFERROR(INDEX('[1]Master data'!$B$2:$EF$1000,MATCH($B249,'[1]Master data'!$A$2:$A$1000,0),MATCH(D$1,'[1]Master data'!$B$1:$EF$1,0)),"")</f>
        <v>Midfield</v>
      </c>
      <c r="E249" s="5">
        <f>IFERROR(INDEX('[1]Master data'!$B$2:$EF$1000,MATCH($B249,'[1]Master data'!$A$2:$A$1000,0),MATCH(E$1,'[1]Master data'!$B$1:$EF$1,0)),"")</f>
        <v>9345000</v>
      </c>
      <c r="F249" s="7">
        <f>IFERROR(INDEX('[1]Master data'!$B$2:$EF$1000,MATCH($B249,'[1]Master data'!$A$2:$A$1000,0),MATCH(F$1,'[1]Master data'!$B$1:$EF$1,0)),"")</f>
        <v>223715.71490280781</v>
      </c>
      <c r="G249" s="7">
        <f>IFERROR(INDEX('[1]Master data'!$B$2:$EF$1000,MATCH($B249,'[1]Master data'!$A$2:$A$1000,0),MATCH(G$1,'[1]Master data'!$B$1:$EF$1,0)),"")</f>
        <v>101892.60745140391</v>
      </c>
      <c r="H249" s="7">
        <f>IFERROR(INDEX('[1]Master data'!$B$2:$EF$1000,MATCH($B249,'[1]Master data'!$A$2:$A$1000,0),MATCH(H$1,'[1]Master data'!$B$1:$EF$1,0)),"")</f>
        <v>23223.681425485967</v>
      </c>
      <c r="I249" s="7">
        <f>IFERROR(INDEX('[1]Master data'!$B$2:$EF$1000,MATCH($B249,'[1]Master data'!$A$2:$A$1000,0),MATCH(I$1,'[1]Master data'!$B$1:$EF$1,0)),"")</f>
        <v>-350.00000000000006</v>
      </c>
      <c r="J249" s="7">
        <f>IFERROR(INDEX('[1]Master data'!$B$2:$EF$1000,MATCH($B249,'[1]Master data'!$A$2:$A$1000,0),MATCH(J$1,'[1]Master data'!$B$1:$EF$1,0)),"")</f>
        <v>4856.171436285098</v>
      </c>
      <c r="K249" s="7">
        <f>IFERROR(INDEX('[1]Master data'!$B$2:$EF$1000,MATCH($B249,'[1]Master data'!$A$2:$A$1000,0),MATCH(K$1,'[1]Master data'!$B$1:$EF$1,0)),"")</f>
        <v>3891.5084665576237</v>
      </c>
      <c r="L249" s="7">
        <f>IFERROR(INDEX('[1]Master data'!$B$2:$EF$1000,MATCH($B249,'[1]Master data'!$A$2:$A$1000,0),MATCH(L$1,'[1]Master data'!$B$1:$EF$1,0)),"")</f>
        <v>357229.68368254037</v>
      </c>
      <c r="M249" s="33">
        <f>IFERROR(INDEX('[1]Master data'!$B$2:$EF$1000,MATCH($B249,'[1]Master data'!$A$2:$A$1000,0),MATCH(M$1,'[1]Master data'!$B$1:$EF$1,0)),"")</f>
        <v>2.8226825434193727E-2</v>
      </c>
      <c r="N249" s="7">
        <f>IFERROR(INDEX('[1]Master data'!$B$2:$EF$1000,MATCH($B249,'[1]Master data'!$A$2:$A$1000,0),MATCH(N$1,'[1]Master data'!$B$1:$EF$1,0)),"")</f>
        <v>93450</v>
      </c>
      <c r="O249" s="7">
        <f>IFERROR(INDEX('[1]Master data'!$B$2:$EF$1000,MATCH($B249,'[1]Master data'!$A$2:$A$1000,0),MATCH(O$1,'[1]Master data'!$B$1:$EF$1,0)),"")</f>
        <v>9438450</v>
      </c>
      <c r="P249" s="7">
        <f>IFERROR(INDEX('[1]Master data'!$B$2:$EF$1000,MATCH($B249,'[1]Master data'!$A$2:$A$1000,0),MATCH(P$1,'[1]Master data'!$B$1:$EF$1,0)),"")</f>
        <v>263779.68368254037</v>
      </c>
      <c r="Q249" s="30">
        <f>IFERROR(INDEX('[1]Master data'!$B$2:$EF$1000,MATCH($B249,'[1]Master data'!$A$2:$A$1000,0),MATCH(Q$1,'[1]Master data'!$B$1:$EF$1,0)),"")</f>
        <v>2.8226825434193727E-2</v>
      </c>
    </row>
    <row r="250" spans="1:17" x14ac:dyDescent="0.3">
      <c r="A250">
        <f t="shared" si="3"/>
        <v>248</v>
      </c>
      <c r="B250" t="str">
        <f>IF('[1]Master data'!A250="","",'[1]Master data'!A250)</f>
        <v>Jamal Baptiste</v>
      </c>
      <c r="C250" t="str">
        <f>IFERROR(INDEX('[1]Master data'!$B$2:$EF$1000,MATCH($B250,'[1]Master data'!$A$2:$A$1000,0),MATCH(C$1,'[1]Master data'!$B$1:$EF$1,0)),"")</f>
        <v>West Ham</v>
      </c>
      <c r="D250" t="str">
        <f>IFERROR(INDEX('[1]Master data'!$B$2:$EF$1000,MATCH($B250,'[1]Master data'!$A$2:$A$1000,0),MATCH(D$1,'[1]Master data'!$B$1:$EF$1,0)),"")</f>
        <v>Defense</v>
      </c>
      <c r="E250" s="5">
        <f>IFERROR(INDEX('[1]Master data'!$B$2:$EF$1000,MATCH($B250,'[1]Master data'!$A$2:$A$1000,0),MATCH(E$1,'[1]Master data'!$B$1:$EF$1,0)),"")</f>
        <v>1990000</v>
      </c>
      <c r="F250" s="7">
        <f>IFERROR(INDEX('[1]Master data'!$B$2:$EF$1000,MATCH($B250,'[1]Master data'!$A$2:$A$1000,0),MATCH(F$1,'[1]Master data'!$B$1:$EF$1,0)),"")</f>
        <v>-5000</v>
      </c>
      <c r="G250" s="7">
        <f>IFERROR(INDEX('[1]Master data'!$B$2:$EF$1000,MATCH($B250,'[1]Master data'!$A$2:$A$1000,0),MATCH(G$1,'[1]Master data'!$B$1:$EF$1,0)),"")</f>
        <v>0</v>
      </c>
      <c r="H250" s="7">
        <f>IFERROR(INDEX('[1]Master data'!$B$2:$EF$1000,MATCH($B250,'[1]Master data'!$A$2:$A$1000,0),MATCH(H$1,'[1]Master data'!$B$1:$EF$1,0)),"")</f>
        <v>0</v>
      </c>
      <c r="I250" s="7">
        <f>IFERROR(INDEX('[1]Master data'!$B$2:$EF$1000,MATCH($B250,'[1]Master data'!$A$2:$A$1000,0),MATCH(I$1,'[1]Master data'!$B$1:$EF$1,0)),"")</f>
        <v>0</v>
      </c>
      <c r="J250" s="7">
        <f>IFERROR(INDEX('[1]Master data'!$B$2:$EF$1000,MATCH($B250,'[1]Master data'!$A$2:$A$1000,0),MATCH(J$1,'[1]Master data'!$B$1:$EF$1,0)),"")</f>
        <v>0</v>
      </c>
      <c r="K250" s="7">
        <f>IFERROR(INDEX('[1]Master data'!$B$2:$EF$1000,MATCH($B250,'[1]Master data'!$A$2:$A$1000,0),MATCH(K$1,'[1]Master data'!$B$1:$EF$1,0)),"")</f>
        <v>0</v>
      </c>
      <c r="L250" s="7">
        <f>IFERROR(INDEX('[1]Master data'!$B$2:$EF$1000,MATCH($B250,'[1]Master data'!$A$2:$A$1000,0),MATCH(L$1,'[1]Master data'!$B$1:$EF$1,0)),"")</f>
        <v>-5000</v>
      </c>
      <c r="M250" s="33">
        <f>IFERROR(INDEX('[1]Master data'!$B$2:$EF$1000,MATCH($B250,'[1]Master data'!$A$2:$A$1000,0),MATCH(M$1,'[1]Master data'!$B$1:$EF$1,0)),"")</f>
        <v>-1.2512562814070352E-2</v>
      </c>
      <c r="N250" s="7">
        <f>IFERROR(INDEX('[1]Master data'!$B$2:$EF$1000,MATCH($B250,'[1]Master data'!$A$2:$A$1000,0),MATCH(N$1,'[1]Master data'!$B$1:$EF$1,0)),"")</f>
        <v>19900</v>
      </c>
      <c r="O250" s="7">
        <f>IFERROR(INDEX('[1]Master data'!$B$2:$EF$1000,MATCH($B250,'[1]Master data'!$A$2:$A$1000,0),MATCH(O$1,'[1]Master data'!$B$1:$EF$1,0)),"")</f>
        <v>2009900</v>
      </c>
      <c r="P250" s="7">
        <f>IFERROR(INDEX('[1]Master data'!$B$2:$EF$1000,MATCH($B250,'[1]Master data'!$A$2:$A$1000,0),MATCH(P$1,'[1]Master data'!$B$1:$EF$1,0)),"")</f>
        <v>-24900</v>
      </c>
      <c r="Q250" s="30">
        <f>IFERROR(INDEX('[1]Master data'!$B$2:$EF$1000,MATCH($B250,'[1]Master data'!$A$2:$A$1000,0),MATCH(Q$1,'[1]Master data'!$B$1:$EF$1,0)),"")</f>
        <v>-1.2512562814070352E-2</v>
      </c>
    </row>
    <row r="251" spans="1:17" x14ac:dyDescent="0.3">
      <c r="A251">
        <f t="shared" si="3"/>
        <v>249</v>
      </c>
      <c r="B251" t="str">
        <f>IF('[1]Master data'!A251="","",'[1]Master data'!A251)</f>
        <v>Robin Koch</v>
      </c>
      <c r="C251" t="str">
        <f>IFERROR(INDEX('[1]Master data'!$B$2:$EF$1000,MATCH($B251,'[1]Master data'!$A$2:$A$1000,0),MATCH(C$1,'[1]Master data'!$B$1:$EF$1,0)),"")</f>
        <v>Leeds United</v>
      </c>
      <c r="D251" t="str">
        <f>IFERROR(INDEX('[1]Master data'!$B$2:$EF$1000,MATCH($B251,'[1]Master data'!$A$2:$A$1000,0),MATCH(D$1,'[1]Master data'!$B$1:$EF$1,0)),"")</f>
        <v>Defense</v>
      </c>
      <c r="E251" s="5">
        <f>IFERROR(INDEX('[1]Master data'!$B$2:$EF$1000,MATCH($B251,'[1]Master data'!$A$2:$A$1000,0),MATCH(E$1,'[1]Master data'!$B$1:$EF$1,0)),"")</f>
        <v>2960000</v>
      </c>
      <c r="F251" s="7">
        <f>IFERROR(INDEX('[1]Master data'!$B$2:$EF$1000,MATCH($B251,'[1]Master data'!$A$2:$A$1000,0),MATCH(F$1,'[1]Master data'!$B$1:$EF$1,0)),"")</f>
        <v>-5000</v>
      </c>
      <c r="G251" s="7">
        <f>IFERROR(INDEX('[1]Master data'!$B$2:$EF$1000,MATCH($B251,'[1]Master data'!$A$2:$A$1000,0),MATCH(G$1,'[1]Master data'!$B$1:$EF$1,0)),"")</f>
        <v>0</v>
      </c>
      <c r="H251" s="7">
        <f>IFERROR(INDEX('[1]Master data'!$B$2:$EF$1000,MATCH($B251,'[1]Master data'!$A$2:$A$1000,0),MATCH(H$1,'[1]Master data'!$B$1:$EF$1,0)),"")</f>
        <v>0</v>
      </c>
      <c r="I251" s="7">
        <f>IFERROR(INDEX('[1]Master data'!$B$2:$EF$1000,MATCH($B251,'[1]Master data'!$A$2:$A$1000,0),MATCH(I$1,'[1]Master data'!$B$1:$EF$1,0)),"")</f>
        <v>0</v>
      </c>
      <c r="J251" s="7">
        <f>IFERROR(INDEX('[1]Master data'!$B$2:$EF$1000,MATCH($B251,'[1]Master data'!$A$2:$A$1000,0),MATCH(J$1,'[1]Master data'!$B$1:$EF$1,0)),"")</f>
        <v>0</v>
      </c>
      <c r="K251" s="7">
        <f>IFERROR(INDEX('[1]Master data'!$B$2:$EF$1000,MATCH($B251,'[1]Master data'!$A$2:$A$1000,0),MATCH(K$1,'[1]Master data'!$B$1:$EF$1,0)),"")</f>
        <v>0</v>
      </c>
      <c r="L251" s="7">
        <f>IFERROR(INDEX('[1]Master data'!$B$2:$EF$1000,MATCH($B251,'[1]Master data'!$A$2:$A$1000,0),MATCH(L$1,'[1]Master data'!$B$1:$EF$1,0)),"")</f>
        <v>-5000</v>
      </c>
      <c r="M251" s="33">
        <f>IFERROR(INDEX('[1]Master data'!$B$2:$EF$1000,MATCH($B251,'[1]Master data'!$A$2:$A$1000,0),MATCH(M$1,'[1]Master data'!$B$1:$EF$1,0)),"")</f>
        <v>-1.1689189189189189E-2</v>
      </c>
      <c r="N251" s="7">
        <f>IFERROR(INDEX('[1]Master data'!$B$2:$EF$1000,MATCH($B251,'[1]Master data'!$A$2:$A$1000,0),MATCH(N$1,'[1]Master data'!$B$1:$EF$1,0)),"")</f>
        <v>29600</v>
      </c>
      <c r="O251" s="7">
        <f>IFERROR(INDEX('[1]Master data'!$B$2:$EF$1000,MATCH($B251,'[1]Master data'!$A$2:$A$1000,0),MATCH(O$1,'[1]Master data'!$B$1:$EF$1,0)),"")</f>
        <v>2989600</v>
      </c>
      <c r="P251" s="7">
        <f>IFERROR(INDEX('[1]Master data'!$B$2:$EF$1000,MATCH($B251,'[1]Master data'!$A$2:$A$1000,0),MATCH(P$1,'[1]Master data'!$B$1:$EF$1,0)),"")</f>
        <v>-34600</v>
      </c>
      <c r="Q251" s="30">
        <f>IFERROR(INDEX('[1]Master data'!$B$2:$EF$1000,MATCH($B251,'[1]Master data'!$A$2:$A$1000,0),MATCH(Q$1,'[1]Master data'!$B$1:$EF$1,0)),"")</f>
        <v>-1.1689189189189189E-2</v>
      </c>
    </row>
    <row r="252" spans="1:17" x14ac:dyDescent="0.3">
      <c r="A252">
        <f t="shared" si="3"/>
        <v>250</v>
      </c>
      <c r="B252" t="str">
        <f>IF('[1]Master data'!A252="","",'[1]Master data'!A252)</f>
        <v>Luke Freeman</v>
      </c>
      <c r="C252" t="str">
        <f>IFERROR(INDEX('[1]Master data'!$B$2:$EF$1000,MATCH($B252,'[1]Master data'!$A$2:$A$1000,0),MATCH(C$1,'[1]Master data'!$B$1:$EF$1,0)),"")</f>
        <v>Sheffield United</v>
      </c>
      <c r="D252" t="str">
        <f>IFERROR(INDEX('[1]Master data'!$B$2:$EF$1000,MATCH($B252,'[1]Master data'!$A$2:$A$1000,0),MATCH(D$1,'[1]Master data'!$B$1:$EF$1,0)),"")</f>
        <v>Midfield</v>
      </c>
      <c r="E252" s="5">
        <f>IFERROR(INDEX('[1]Master data'!$B$2:$EF$1000,MATCH($B252,'[1]Master data'!$A$2:$A$1000,0),MATCH(E$1,'[1]Master data'!$B$1:$EF$1,0)),"")</f>
        <v>1960000</v>
      </c>
      <c r="F252" s="7">
        <f>IFERROR(INDEX('[1]Master data'!$B$2:$EF$1000,MATCH($B252,'[1]Master data'!$A$2:$A$1000,0),MATCH(F$1,'[1]Master data'!$B$1:$EF$1,0)),"")</f>
        <v>-5000</v>
      </c>
      <c r="G252" s="7">
        <f>IFERROR(INDEX('[1]Master data'!$B$2:$EF$1000,MATCH($B252,'[1]Master data'!$A$2:$A$1000,0),MATCH(G$1,'[1]Master data'!$B$1:$EF$1,0)),"")</f>
        <v>0</v>
      </c>
      <c r="H252" s="7">
        <f>IFERROR(INDEX('[1]Master data'!$B$2:$EF$1000,MATCH($B252,'[1]Master data'!$A$2:$A$1000,0),MATCH(H$1,'[1]Master data'!$B$1:$EF$1,0)),"")</f>
        <v>0</v>
      </c>
      <c r="I252" s="7">
        <f>IFERROR(INDEX('[1]Master data'!$B$2:$EF$1000,MATCH($B252,'[1]Master data'!$A$2:$A$1000,0),MATCH(I$1,'[1]Master data'!$B$1:$EF$1,0)),"")</f>
        <v>0</v>
      </c>
      <c r="J252" s="7">
        <f>IFERROR(INDEX('[1]Master data'!$B$2:$EF$1000,MATCH($B252,'[1]Master data'!$A$2:$A$1000,0),MATCH(J$1,'[1]Master data'!$B$1:$EF$1,0)),"")</f>
        <v>0</v>
      </c>
      <c r="K252" s="7">
        <f>IFERROR(INDEX('[1]Master data'!$B$2:$EF$1000,MATCH($B252,'[1]Master data'!$A$2:$A$1000,0),MATCH(K$1,'[1]Master data'!$B$1:$EF$1,0)),"")</f>
        <v>0</v>
      </c>
      <c r="L252" s="7">
        <f>IFERROR(INDEX('[1]Master data'!$B$2:$EF$1000,MATCH($B252,'[1]Master data'!$A$2:$A$1000,0),MATCH(L$1,'[1]Master data'!$B$1:$EF$1,0)),"")</f>
        <v>-5000</v>
      </c>
      <c r="M252" s="33">
        <f>IFERROR(INDEX('[1]Master data'!$B$2:$EF$1000,MATCH($B252,'[1]Master data'!$A$2:$A$1000,0),MATCH(M$1,'[1]Master data'!$B$1:$EF$1,0)),"")</f>
        <v>-1.2551020408163265E-2</v>
      </c>
      <c r="N252" s="7">
        <f>IFERROR(INDEX('[1]Master data'!$B$2:$EF$1000,MATCH($B252,'[1]Master data'!$A$2:$A$1000,0),MATCH(N$1,'[1]Master data'!$B$1:$EF$1,0)),"")</f>
        <v>19600</v>
      </c>
      <c r="O252" s="7">
        <f>IFERROR(INDEX('[1]Master data'!$B$2:$EF$1000,MATCH($B252,'[1]Master data'!$A$2:$A$1000,0),MATCH(O$1,'[1]Master data'!$B$1:$EF$1,0)),"")</f>
        <v>1979600</v>
      </c>
      <c r="P252" s="7">
        <f>IFERROR(INDEX('[1]Master data'!$B$2:$EF$1000,MATCH($B252,'[1]Master data'!$A$2:$A$1000,0),MATCH(P$1,'[1]Master data'!$B$1:$EF$1,0)),"")</f>
        <v>-24600</v>
      </c>
      <c r="Q252" s="30">
        <f>IFERROR(INDEX('[1]Master data'!$B$2:$EF$1000,MATCH($B252,'[1]Master data'!$A$2:$A$1000,0),MATCH(Q$1,'[1]Master data'!$B$1:$EF$1,0)),"")</f>
        <v>-1.2551020408163265E-2</v>
      </c>
    </row>
    <row r="253" spans="1:17" x14ac:dyDescent="0.3">
      <c r="A253">
        <f t="shared" si="3"/>
        <v>251</v>
      </c>
      <c r="B253" t="str">
        <f>IF('[1]Master data'!A253="","",'[1]Master data'!A253)</f>
        <v>Douglas Luiz</v>
      </c>
      <c r="C253" t="str">
        <f>IFERROR(INDEX('[1]Master data'!$B$2:$EF$1000,MATCH($B253,'[1]Master data'!$A$2:$A$1000,0),MATCH(C$1,'[1]Master data'!$B$1:$EF$1,0)),"")</f>
        <v>Aston Villa</v>
      </c>
      <c r="D253" t="str">
        <f>IFERROR(INDEX('[1]Master data'!$B$2:$EF$1000,MATCH($B253,'[1]Master data'!$A$2:$A$1000,0),MATCH(D$1,'[1]Master data'!$B$1:$EF$1,0)),"")</f>
        <v>Midfield</v>
      </c>
      <c r="E253" s="5">
        <f>IFERROR(INDEX('[1]Master data'!$B$2:$EF$1000,MATCH($B253,'[1]Master data'!$A$2:$A$1000,0),MATCH(E$1,'[1]Master data'!$B$1:$EF$1,0)),"")</f>
        <v>3027000</v>
      </c>
      <c r="F253" s="7">
        <f>IFERROR(INDEX('[1]Master data'!$B$2:$EF$1000,MATCH($B253,'[1]Master data'!$A$2:$A$1000,0),MATCH(F$1,'[1]Master data'!$B$1:$EF$1,0)),"")</f>
        <v>48810.556939501796</v>
      </c>
      <c r="G253" s="7">
        <f>IFERROR(INDEX('[1]Master data'!$B$2:$EF$1000,MATCH($B253,'[1]Master data'!$A$2:$A$1000,0),MATCH(G$1,'[1]Master data'!$B$1:$EF$1,0)),"")</f>
        <v>7798.6512455516022</v>
      </c>
      <c r="H253" s="7">
        <f>IFERROR(INDEX('[1]Master data'!$B$2:$EF$1000,MATCH($B253,'[1]Master data'!$A$2:$A$1000,0),MATCH(H$1,'[1]Master data'!$B$1:$EF$1,0)),"")</f>
        <v>3884.0676156583654</v>
      </c>
      <c r="I253" s="7">
        <f>IFERROR(INDEX('[1]Master data'!$B$2:$EF$1000,MATCH($B253,'[1]Master data'!$A$2:$A$1000,0),MATCH(I$1,'[1]Master data'!$B$1:$EF$1,0)),"")</f>
        <v>1056.1930604982208</v>
      </c>
      <c r="J253" s="7">
        <f>IFERROR(INDEX('[1]Master data'!$B$2:$EF$1000,MATCH($B253,'[1]Master data'!$A$2:$A$1000,0),MATCH(J$1,'[1]Master data'!$B$1:$EF$1,0)),"")</f>
        <v>1238.1721530249115</v>
      </c>
      <c r="K253" s="7">
        <f>IFERROR(INDEX('[1]Master data'!$B$2:$EF$1000,MATCH($B253,'[1]Master data'!$A$2:$A$1000,0),MATCH(K$1,'[1]Master data'!$B$1:$EF$1,0)),"")</f>
        <v>-69.004473695058607</v>
      </c>
      <c r="L253" s="7">
        <f>IFERROR(INDEX('[1]Master data'!$B$2:$EF$1000,MATCH($B253,'[1]Master data'!$A$2:$A$1000,0),MATCH(L$1,'[1]Master data'!$B$1:$EF$1,0)),"")</f>
        <v>62718.636540539839</v>
      </c>
      <c r="M253" s="33">
        <f>IFERROR(INDEX('[1]Master data'!$B$2:$EF$1000,MATCH($B253,'[1]Master data'!$A$2:$A$1000,0),MATCH(M$1,'[1]Master data'!$B$1:$EF$1,0)),"")</f>
        <v>1.071973456905842E-2</v>
      </c>
      <c r="N253" s="7">
        <f>IFERROR(INDEX('[1]Master data'!$B$2:$EF$1000,MATCH($B253,'[1]Master data'!$A$2:$A$1000,0),MATCH(N$1,'[1]Master data'!$B$1:$EF$1,0)),"")</f>
        <v>30270</v>
      </c>
      <c r="O253" s="7">
        <f>IFERROR(INDEX('[1]Master data'!$B$2:$EF$1000,MATCH($B253,'[1]Master data'!$A$2:$A$1000,0),MATCH(O$1,'[1]Master data'!$B$1:$EF$1,0)),"")</f>
        <v>3057270</v>
      </c>
      <c r="P253" s="7">
        <f>IFERROR(INDEX('[1]Master data'!$B$2:$EF$1000,MATCH($B253,'[1]Master data'!$A$2:$A$1000,0),MATCH(P$1,'[1]Master data'!$B$1:$EF$1,0)),"")</f>
        <v>32448.636540539839</v>
      </c>
      <c r="Q253" s="30">
        <f>IFERROR(INDEX('[1]Master data'!$B$2:$EF$1000,MATCH($B253,'[1]Master data'!$A$2:$A$1000,0),MATCH(Q$1,'[1]Master data'!$B$1:$EF$1,0)),"")</f>
        <v>1.071973456905842E-2</v>
      </c>
    </row>
    <row r="254" spans="1:17" x14ac:dyDescent="0.3">
      <c r="A254">
        <f t="shared" si="3"/>
        <v>252</v>
      </c>
      <c r="B254" t="str">
        <f>IF('[1]Master data'!A254="","",'[1]Master data'!A254)</f>
        <v>Ciaran Clark</v>
      </c>
      <c r="C254" t="str">
        <f>IFERROR(INDEX('[1]Master data'!$B$2:$EF$1000,MATCH($B254,'[1]Master data'!$A$2:$A$1000,0),MATCH(C$1,'[1]Master data'!$B$1:$EF$1,0)),"")</f>
        <v>Newcastle</v>
      </c>
      <c r="D254" t="str">
        <f>IFERROR(INDEX('[1]Master data'!$B$2:$EF$1000,MATCH($B254,'[1]Master data'!$A$2:$A$1000,0),MATCH(D$1,'[1]Master data'!$B$1:$EF$1,0)),"")</f>
        <v>Defense</v>
      </c>
      <c r="E254" s="5">
        <f>IFERROR(INDEX('[1]Master data'!$B$2:$EF$1000,MATCH($B254,'[1]Master data'!$A$2:$A$1000,0),MATCH(E$1,'[1]Master data'!$B$1:$EF$1,0)),"")</f>
        <v>2429000</v>
      </c>
      <c r="F254" s="7">
        <f>IFERROR(INDEX('[1]Master data'!$B$2:$EF$1000,MATCH($B254,'[1]Master data'!$A$2:$A$1000,0),MATCH(F$1,'[1]Master data'!$B$1:$EF$1,0)),"")</f>
        <v>36312.334119298932</v>
      </c>
      <c r="G254" s="7">
        <f>IFERROR(INDEX('[1]Master data'!$B$2:$EF$1000,MATCH($B254,'[1]Master data'!$A$2:$A$1000,0),MATCH(G$1,'[1]Master data'!$B$1:$EF$1,0)),"")</f>
        <v>14218.649526195903</v>
      </c>
      <c r="H254" s="7">
        <f>IFERROR(INDEX('[1]Master data'!$B$2:$EF$1000,MATCH($B254,'[1]Master data'!$A$2:$A$1000,0),MATCH(H$1,'[1]Master data'!$B$1:$EF$1,0)),"")</f>
        <v>4158.0917056243015</v>
      </c>
      <c r="I254" s="7">
        <f>IFERROR(INDEX('[1]Master data'!$B$2:$EF$1000,MATCH($B254,'[1]Master data'!$A$2:$A$1000,0),MATCH(I$1,'[1]Master data'!$B$1:$EF$1,0)),"")</f>
        <v>268.61963194028067</v>
      </c>
      <c r="J254" s="7">
        <f>IFERROR(INDEX('[1]Master data'!$B$2:$EF$1000,MATCH($B254,'[1]Master data'!$A$2:$A$1000,0),MATCH(J$1,'[1]Master data'!$B$1:$EF$1,0)),"")</f>
        <v>737.85598046734651</v>
      </c>
      <c r="K254" s="7">
        <f>IFERROR(INDEX('[1]Master data'!$B$2:$EF$1000,MATCH($B254,'[1]Master data'!$A$2:$A$1000,0),MATCH(K$1,'[1]Master data'!$B$1:$EF$1,0)),"")</f>
        <v>566.24590905252421</v>
      </c>
      <c r="L254" s="7">
        <f>IFERROR(INDEX('[1]Master data'!$B$2:$EF$1000,MATCH($B254,'[1]Master data'!$A$2:$A$1000,0),MATCH(L$1,'[1]Master data'!$B$1:$EF$1,0)),"")</f>
        <v>56261.796872579296</v>
      </c>
      <c r="M254" s="33">
        <f>IFERROR(INDEX('[1]Master data'!$B$2:$EF$1000,MATCH($B254,'[1]Master data'!$A$2:$A$1000,0),MATCH(M$1,'[1]Master data'!$B$1:$EF$1,0)),"")</f>
        <v>1.31625347355205E-2</v>
      </c>
      <c r="N254" s="7">
        <f>IFERROR(INDEX('[1]Master data'!$B$2:$EF$1000,MATCH($B254,'[1]Master data'!$A$2:$A$1000,0),MATCH(N$1,'[1]Master data'!$B$1:$EF$1,0)),"")</f>
        <v>24290</v>
      </c>
      <c r="O254" s="7">
        <f>IFERROR(INDEX('[1]Master data'!$B$2:$EF$1000,MATCH($B254,'[1]Master data'!$A$2:$A$1000,0),MATCH(O$1,'[1]Master data'!$B$1:$EF$1,0)),"")</f>
        <v>2453290</v>
      </c>
      <c r="P254" s="7">
        <f>IFERROR(INDEX('[1]Master data'!$B$2:$EF$1000,MATCH($B254,'[1]Master data'!$A$2:$A$1000,0),MATCH(P$1,'[1]Master data'!$B$1:$EF$1,0)),"")</f>
        <v>31971.796872579296</v>
      </c>
      <c r="Q254" s="30">
        <f>IFERROR(INDEX('[1]Master data'!$B$2:$EF$1000,MATCH($B254,'[1]Master data'!$A$2:$A$1000,0),MATCH(Q$1,'[1]Master data'!$B$1:$EF$1,0)),"")</f>
        <v>1.31625347355205E-2</v>
      </c>
    </row>
    <row r="255" spans="1:17" x14ac:dyDescent="0.3">
      <c r="A255">
        <f t="shared" si="3"/>
        <v>253</v>
      </c>
      <c r="B255" t="str">
        <f>IF('[1]Master data'!A255="","",'[1]Master data'!A255)</f>
        <v>Mamadou Sakho</v>
      </c>
      <c r="C255" t="str">
        <f>IFERROR(INDEX('[1]Master data'!$B$2:$EF$1000,MATCH($B255,'[1]Master data'!$A$2:$A$1000,0),MATCH(C$1,'[1]Master data'!$B$1:$EF$1,0)),"")</f>
        <v>Crystal Palace</v>
      </c>
      <c r="D255" t="str">
        <f>IFERROR(INDEX('[1]Master data'!$B$2:$EF$1000,MATCH($B255,'[1]Master data'!$A$2:$A$1000,0),MATCH(D$1,'[1]Master data'!$B$1:$EF$1,0)),"")</f>
        <v>Defense</v>
      </c>
      <c r="E255" s="5">
        <f>IFERROR(INDEX('[1]Master data'!$B$2:$EF$1000,MATCH($B255,'[1]Master data'!$A$2:$A$1000,0),MATCH(E$1,'[1]Master data'!$B$1:$EF$1,0)),"")</f>
        <v>2460000</v>
      </c>
      <c r="F255" s="7">
        <f>IFERROR(INDEX('[1]Master data'!$B$2:$EF$1000,MATCH($B255,'[1]Master data'!$A$2:$A$1000,0),MATCH(F$1,'[1]Master data'!$B$1:$EF$1,0)),"")</f>
        <v>-5000</v>
      </c>
      <c r="G255" s="7">
        <f>IFERROR(INDEX('[1]Master data'!$B$2:$EF$1000,MATCH($B255,'[1]Master data'!$A$2:$A$1000,0),MATCH(G$1,'[1]Master data'!$B$1:$EF$1,0)),"")</f>
        <v>0</v>
      </c>
      <c r="H255" s="7">
        <f>IFERROR(INDEX('[1]Master data'!$B$2:$EF$1000,MATCH($B255,'[1]Master data'!$A$2:$A$1000,0),MATCH(H$1,'[1]Master data'!$B$1:$EF$1,0)),"")</f>
        <v>0</v>
      </c>
      <c r="I255" s="7">
        <f>IFERROR(INDEX('[1]Master data'!$B$2:$EF$1000,MATCH($B255,'[1]Master data'!$A$2:$A$1000,0),MATCH(I$1,'[1]Master data'!$B$1:$EF$1,0)),"")</f>
        <v>0</v>
      </c>
      <c r="J255" s="7">
        <f>IFERROR(INDEX('[1]Master data'!$B$2:$EF$1000,MATCH($B255,'[1]Master data'!$A$2:$A$1000,0),MATCH(J$1,'[1]Master data'!$B$1:$EF$1,0)),"")</f>
        <v>0</v>
      </c>
      <c r="K255" s="7">
        <f>IFERROR(INDEX('[1]Master data'!$B$2:$EF$1000,MATCH($B255,'[1]Master data'!$A$2:$A$1000,0),MATCH(K$1,'[1]Master data'!$B$1:$EF$1,0)),"")</f>
        <v>0</v>
      </c>
      <c r="L255" s="7">
        <f>IFERROR(INDEX('[1]Master data'!$B$2:$EF$1000,MATCH($B255,'[1]Master data'!$A$2:$A$1000,0),MATCH(L$1,'[1]Master data'!$B$1:$EF$1,0)),"")</f>
        <v>-5000</v>
      </c>
      <c r="M255" s="33">
        <f>IFERROR(INDEX('[1]Master data'!$B$2:$EF$1000,MATCH($B255,'[1]Master data'!$A$2:$A$1000,0),MATCH(M$1,'[1]Master data'!$B$1:$EF$1,0)),"")</f>
        <v>-1.2032520325203253E-2</v>
      </c>
      <c r="N255" s="7">
        <f>IFERROR(INDEX('[1]Master data'!$B$2:$EF$1000,MATCH($B255,'[1]Master data'!$A$2:$A$1000,0),MATCH(N$1,'[1]Master data'!$B$1:$EF$1,0)),"")</f>
        <v>24600</v>
      </c>
      <c r="O255" s="7">
        <f>IFERROR(INDEX('[1]Master data'!$B$2:$EF$1000,MATCH($B255,'[1]Master data'!$A$2:$A$1000,0),MATCH(O$1,'[1]Master data'!$B$1:$EF$1,0)),"")</f>
        <v>2484600</v>
      </c>
      <c r="P255" s="7">
        <f>IFERROR(INDEX('[1]Master data'!$B$2:$EF$1000,MATCH($B255,'[1]Master data'!$A$2:$A$1000,0),MATCH(P$1,'[1]Master data'!$B$1:$EF$1,0)),"")</f>
        <v>-29600</v>
      </c>
      <c r="Q255" s="30">
        <f>IFERROR(INDEX('[1]Master data'!$B$2:$EF$1000,MATCH($B255,'[1]Master data'!$A$2:$A$1000,0),MATCH(Q$1,'[1]Master data'!$B$1:$EF$1,0)),"")</f>
        <v>-1.2032520325203253E-2</v>
      </c>
    </row>
    <row r="256" spans="1:17" x14ac:dyDescent="0.3">
      <c r="A256">
        <f t="shared" si="3"/>
        <v>254</v>
      </c>
      <c r="B256" t="str">
        <f>IF('[1]Master data'!A256="","",'[1]Master data'!A256)</f>
        <v>Dean Henderson</v>
      </c>
      <c r="C256" t="str">
        <f>IFERROR(INDEX('[1]Master data'!$B$2:$EF$1000,MATCH($B256,'[1]Master data'!$A$2:$A$1000,0),MATCH(C$1,'[1]Master data'!$B$1:$EF$1,0)),"")</f>
        <v>Manchester United</v>
      </c>
      <c r="D256" t="str">
        <f>IFERROR(INDEX('[1]Master data'!$B$2:$EF$1000,MATCH($B256,'[1]Master data'!$A$2:$A$1000,0),MATCH(D$1,'[1]Master data'!$B$1:$EF$1,0)),"")</f>
        <v>Goalkeeper</v>
      </c>
      <c r="E256" s="5">
        <f>IFERROR(INDEX('[1]Master data'!$B$2:$EF$1000,MATCH($B256,'[1]Master data'!$A$2:$A$1000,0),MATCH(E$1,'[1]Master data'!$B$1:$EF$1,0)),"")</f>
        <v>5955000</v>
      </c>
      <c r="F256" s="7">
        <f>IFERROR(INDEX('[1]Master data'!$B$2:$EF$1000,MATCH($B256,'[1]Master data'!$A$2:$A$1000,0),MATCH(F$1,'[1]Master data'!$B$1:$EF$1,0)),"")</f>
        <v>-5000</v>
      </c>
      <c r="G256" s="7">
        <f>IFERROR(INDEX('[1]Master data'!$B$2:$EF$1000,MATCH($B256,'[1]Master data'!$A$2:$A$1000,0),MATCH(G$1,'[1]Master data'!$B$1:$EF$1,0)),"")</f>
        <v>0</v>
      </c>
      <c r="H256" s="7">
        <f>IFERROR(INDEX('[1]Master data'!$B$2:$EF$1000,MATCH($B256,'[1]Master data'!$A$2:$A$1000,0),MATCH(H$1,'[1]Master data'!$B$1:$EF$1,0)),"")</f>
        <v>0</v>
      </c>
      <c r="I256" s="7">
        <f>IFERROR(INDEX('[1]Master data'!$B$2:$EF$1000,MATCH($B256,'[1]Master data'!$A$2:$A$1000,0),MATCH(I$1,'[1]Master data'!$B$1:$EF$1,0)),"")</f>
        <v>0</v>
      </c>
      <c r="J256" s="7">
        <f>IFERROR(INDEX('[1]Master data'!$B$2:$EF$1000,MATCH($B256,'[1]Master data'!$A$2:$A$1000,0),MATCH(J$1,'[1]Master data'!$B$1:$EF$1,0)),"")</f>
        <v>0</v>
      </c>
      <c r="K256" s="7">
        <f>IFERROR(INDEX('[1]Master data'!$B$2:$EF$1000,MATCH($B256,'[1]Master data'!$A$2:$A$1000,0),MATCH(K$1,'[1]Master data'!$B$1:$EF$1,0)),"")</f>
        <v>0</v>
      </c>
      <c r="L256" s="7">
        <f>IFERROR(INDEX('[1]Master data'!$B$2:$EF$1000,MATCH($B256,'[1]Master data'!$A$2:$A$1000,0),MATCH(L$1,'[1]Master data'!$B$1:$EF$1,0)),"")</f>
        <v>-5000</v>
      </c>
      <c r="M256" s="33">
        <f>IFERROR(INDEX('[1]Master data'!$B$2:$EF$1000,MATCH($B256,'[1]Master data'!$A$2:$A$1000,0),MATCH(M$1,'[1]Master data'!$B$1:$EF$1,0)),"")</f>
        <v>-1.0839630562552476E-2</v>
      </c>
      <c r="N256" s="7">
        <f>IFERROR(INDEX('[1]Master data'!$B$2:$EF$1000,MATCH($B256,'[1]Master data'!$A$2:$A$1000,0),MATCH(N$1,'[1]Master data'!$B$1:$EF$1,0)),"")</f>
        <v>59550</v>
      </c>
      <c r="O256" s="7">
        <f>IFERROR(INDEX('[1]Master data'!$B$2:$EF$1000,MATCH($B256,'[1]Master data'!$A$2:$A$1000,0),MATCH(O$1,'[1]Master data'!$B$1:$EF$1,0)),"")</f>
        <v>6014550</v>
      </c>
      <c r="P256" s="7">
        <f>IFERROR(INDEX('[1]Master data'!$B$2:$EF$1000,MATCH($B256,'[1]Master data'!$A$2:$A$1000,0),MATCH(P$1,'[1]Master data'!$B$1:$EF$1,0)),"")</f>
        <v>-64550</v>
      </c>
      <c r="Q256" s="30">
        <f>IFERROR(INDEX('[1]Master data'!$B$2:$EF$1000,MATCH($B256,'[1]Master data'!$A$2:$A$1000,0),MATCH(Q$1,'[1]Master data'!$B$1:$EF$1,0)),"")</f>
        <v>-1.0839630562552476E-2</v>
      </c>
    </row>
    <row r="257" spans="1:17" x14ac:dyDescent="0.3">
      <c r="A257">
        <f t="shared" si="3"/>
        <v>255</v>
      </c>
      <c r="B257" t="str">
        <f>IF('[1]Master data'!A257="","",'[1]Master data'!A257)</f>
        <v>Victor Lindelöf</v>
      </c>
      <c r="C257" t="str">
        <f>IFERROR(INDEX('[1]Master data'!$B$2:$EF$1000,MATCH($B257,'[1]Master data'!$A$2:$A$1000,0),MATCH(C$1,'[1]Master data'!$B$1:$EF$1,0)),"")</f>
        <v>Manchester United</v>
      </c>
      <c r="D257" t="str">
        <f>IFERROR(INDEX('[1]Master data'!$B$2:$EF$1000,MATCH($B257,'[1]Master data'!$A$2:$A$1000,0),MATCH(D$1,'[1]Master data'!$B$1:$EF$1,0)),"")</f>
        <v>Defense</v>
      </c>
      <c r="E257" s="5">
        <f>IFERROR(INDEX('[1]Master data'!$B$2:$EF$1000,MATCH($B257,'[1]Master data'!$A$2:$A$1000,0),MATCH(E$1,'[1]Master data'!$B$1:$EF$1,0)),"")</f>
        <v>4367000</v>
      </c>
      <c r="F257" s="7">
        <f>IFERROR(INDEX('[1]Master data'!$B$2:$EF$1000,MATCH($B257,'[1]Master data'!$A$2:$A$1000,0),MATCH(F$1,'[1]Master data'!$B$1:$EF$1,0)),"")</f>
        <v>86825.330382293105</v>
      </c>
      <c r="G257" s="7">
        <f>IFERROR(INDEX('[1]Master data'!$B$2:$EF$1000,MATCH($B257,'[1]Master data'!$A$2:$A$1000,0),MATCH(G$1,'[1]Master data'!$B$1:$EF$1,0)),"")</f>
        <v>-5424.042687420002</v>
      </c>
      <c r="H257" s="7">
        <f>IFERROR(INDEX('[1]Master data'!$B$2:$EF$1000,MATCH($B257,'[1]Master data'!$A$2:$A$1000,0),MATCH(H$1,'[1]Master data'!$B$1:$EF$1,0)),"")</f>
        <v>11706.560955985136</v>
      </c>
      <c r="I257" s="7">
        <f>IFERROR(INDEX('[1]Master data'!$B$2:$EF$1000,MATCH($B257,'[1]Master data'!$A$2:$A$1000,0),MATCH(I$1,'[1]Master data'!$B$1:$EF$1,0)),"")</f>
        <v>-1412.5</v>
      </c>
      <c r="J257" s="7">
        <f>IFERROR(INDEX('[1]Master data'!$B$2:$EF$1000,MATCH($B257,'[1]Master data'!$A$2:$A$1000,0),MATCH(J$1,'[1]Master data'!$B$1:$EF$1,0)),"")</f>
        <v>2864.4288810157968</v>
      </c>
      <c r="K257" s="7">
        <f>IFERROR(INDEX('[1]Master data'!$B$2:$EF$1000,MATCH($B257,'[1]Master data'!$A$2:$A$1000,0),MATCH(K$1,'[1]Master data'!$B$1:$EF$1,0)),"")</f>
        <v>966.50242502191827</v>
      </c>
      <c r="L257" s="7">
        <f>IFERROR(INDEX('[1]Master data'!$B$2:$EF$1000,MATCH($B257,'[1]Master data'!$A$2:$A$1000,0),MATCH(L$1,'[1]Master data'!$B$1:$EF$1,0)),"")</f>
        <v>95526.27995689596</v>
      </c>
      <c r="M257" s="33">
        <f>IFERROR(INDEX('[1]Master data'!$B$2:$EF$1000,MATCH($B257,'[1]Master data'!$A$2:$A$1000,0),MATCH(M$1,'[1]Master data'!$B$1:$EF$1,0)),"")</f>
        <v>1.1874577503296534E-2</v>
      </c>
      <c r="N257" s="7">
        <f>IFERROR(INDEX('[1]Master data'!$B$2:$EF$1000,MATCH($B257,'[1]Master data'!$A$2:$A$1000,0),MATCH(N$1,'[1]Master data'!$B$1:$EF$1,0)),"")</f>
        <v>43670</v>
      </c>
      <c r="O257" s="7">
        <f>IFERROR(INDEX('[1]Master data'!$B$2:$EF$1000,MATCH($B257,'[1]Master data'!$A$2:$A$1000,0),MATCH(O$1,'[1]Master data'!$B$1:$EF$1,0)),"")</f>
        <v>4410670</v>
      </c>
      <c r="P257" s="7">
        <f>IFERROR(INDEX('[1]Master data'!$B$2:$EF$1000,MATCH($B257,'[1]Master data'!$A$2:$A$1000,0),MATCH(P$1,'[1]Master data'!$B$1:$EF$1,0)),"")</f>
        <v>51856.27995689596</v>
      </c>
      <c r="Q257" s="30">
        <f>IFERROR(INDEX('[1]Master data'!$B$2:$EF$1000,MATCH($B257,'[1]Master data'!$A$2:$A$1000,0),MATCH(Q$1,'[1]Master data'!$B$1:$EF$1,0)),"")</f>
        <v>1.1874577503296534E-2</v>
      </c>
    </row>
    <row r="258" spans="1:17" x14ac:dyDescent="0.3">
      <c r="A258">
        <f t="shared" si="3"/>
        <v>256</v>
      </c>
      <c r="B258" t="str">
        <f>IF('[1]Master data'!A258="","",'[1]Master data'!A258)</f>
        <v>Antwoine Hackford</v>
      </c>
      <c r="C258" t="str">
        <f>IFERROR(INDEX('[1]Master data'!$B$2:$EF$1000,MATCH($B258,'[1]Master data'!$A$2:$A$1000,0),MATCH(C$1,'[1]Master data'!$B$1:$EF$1,0)),"")</f>
        <v>Sheffield United</v>
      </c>
      <c r="D258" t="str">
        <f>IFERROR(INDEX('[1]Master data'!$B$2:$EF$1000,MATCH($B258,'[1]Master data'!$A$2:$A$1000,0),MATCH(D$1,'[1]Master data'!$B$1:$EF$1,0)),"")</f>
        <v>Striker</v>
      </c>
      <c r="E258" s="5">
        <f>IFERROR(INDEX('[1]Master data'!$B$2:$EF$1000,MATCH($B258,'[1]Master data'!$A$2:$A$1000,0),MATCH(E$1,'[1]Master data'!$B$1:$EF$1,0)),"")</f>
        <v>1960000</v>
      </c>
      <c r="F258" s="7">
        <f>IFERROR(INDEX('[1]Master data'!$B$2:$EF$1000,MATCH($B258,'[1]Master data'!$A$2:$A$1000,0),MATCH(F$1,'[1]Master data'!$B$1:$EF$1,0)),"")</f>
        <v>-5000</v>
      </c>
      <c r="G258" s="7">
        <f>IFERROR(INDEX('[1]Master data'!$B$2:$EF$1000,MATCH($B258,'[1]Master data'!$A$2:$A$1000,0),MATCH(G$1,'[1]Master data'!$B$1:$EF$1,0)),"")</f>
        <v>0</v>
      </c>
      <c r="H258" s="7">
        <f>IFERROR(INDEX('[1]Master data'!$B$2:$EF$1000,MATCH($B258,'[1]Master data'!$A$2:$A$1000,0),MATCH(H$1,'[1]Master data'!$B$1:$EF$1,0)),"")</f>
        <v>0</v>
      </c>
      <c r="I258" s="7">
        <f>IFERROR(INDEX('[1]Master data'!$B$2:$EF$1000,MATCH($B258,'[1]Master data'!$A$2:$A$1000,0),MATCH(I$1,'[1]Master data'!$B$1:$EF$1,0)),"")</f>
        <v>0</v>
      </c>
      <c r="J258" s="7">
        <f>IFERROR(INDEX('[1]Master data'!$B$2:$EF$1000,MATCH($B258,'[1]Master data'!$A$2:$A$1000,0),MATCH(J$1,'[1]Master data'!$B$1:$EF$1,0)),"")</f>
        <v>0</v>
      </c>
      <c r="K258" s="7">
        <f>IFERROR(INDEX('[1]Master data'!$B$2:$EF$1000,MATCH($B258,'[1]Master data'!$A$2:$A$1000,0),MATCH(K$1,'[1]Master data'!$B$1:$EF$1,0)),"")</f>
        <v>0</v>
      </c>
      <c r="L258" s="7">
        <f>IFERROR(INDEX('[1]Master data'!$B$2:$EF$1000,MATCH($B258,'[1]Master data'!$A$2:$A$1000,0),MATCH(L$1,'[1]Master data'!$B$1:$EF$1,0)),"")</f>
        <v>-5000</v>
      </c>
      <c r="M258" s="33">
        <f>IFERROR(INDEX('[1]Master data'!$B$2:$EF$1000,MATCH($B258,'[1]Master data'!$A$2:$A$1000,0),MATCH(M$1,'[1]Master data'!$B$1:$EF$1,0)),"")</f>
        <v>-1.2551020408163265E-2</v>
      </c>
      <c r="N258" s="7">
        <f>IFERROR(INDEX('[1]Master data'!$B$2:$EF$1000,MATCH($B258,'[1]Master data'!$A$2:$A$1000,0),MATCH(N$1,'[1]Master data'!$B$1:$EF$1,0)),"")</f>
        <v>19600</v>
      </c>
      <c r="O258" s="7">
        <f>IFERROR(INDEX('[1]Master data'!$B$2:$EF$1000,MATCH($B258,'[1]Master data'!$A$2:$A$1000,0),MATCH(O$1,'[1]Master data'!$B$1:$EF$1,0)),"")</f>
        <v>1979600</v>
      </c>
      <c r="P258" s="7">
        <f>IFERROR(INDEX('[1]Master data'!$B$2:$EF$1000,MATCH($B258,'[1]Master data'!$A$2:$A$1000,0),MATCH(P$1,'[1]Master data'!$B$1:$EF$1,0)),"")</f>
        <v>-24600</v>
      </c>
      <c r="Q258" s="30">
        <f>IFERROR(INDEX('[1]Master data'!$B$2:$EF$1000,MATCH($B258,'[1]Master data'!$A$2:$A$1000,0),MATCH(Q$1,'[1]Master data'!$B$1:$EF$1,0)),"")</f>
        <v>-1.2551020408163265E-2</v>
      </c>
    </row>
    <row r="259" spans="1:17" x14ac:dyDescent="0.3">
      <c r="A259">
        <f t="shared" ref="A259:A322" si="4">IF(B259="","",ROW()-2)</f>
        <v>257</v>
      </c>
      <c r="B259" t="str">
        <f>IF('[1]Master data'!A259="","",'[1]Master data'!A259)</f>
        <v>Lucas Digne</v>
      </c>
      <c r="C259" t="str">
        <f>IFERROR(INDEX('[1]Master data'!$B$2:$EF$1000,MATCH($B259,'[1]Master data'!$A$2:$A$1000,0),MATCH(C$1,'[1]Master data'!$B$1:$EF$1,0)),"")</f>
        <v>Everton</v>
      </c>
      <c r="D259" t="str">
        <f>IFERROR(INDEX('[1]Master data'!$B$2:$EF$1000,MATCH($B259,'[1]Master data'!$A$2:$A$1000,0),MATCH(D$1,'[1]Master data'!$B$1:$EF$1,0)),"")</f>
        <v>Defense</v>
      </c>
      <c r="E259" s="5">
        <f>IFERROR(INDEX('[1]Master data'!$B$2:$EF$1000,MATCH($B259,'[1]Master data'!$A$2:$A$1000,0),MATCH(E$1,'[1]Master data'!$B$1:$EF$1,0)),"")</f>
        <v>4752000</v>
      </c>
      <c r="F259" s="7">
        <f>IFERROR(INDEX('[1]Master data'!$B$2:$EF$1000,MATCH($B259,'[1]Master data'!$A$2:$A$1000,0),MATCH(F$1,'[1]Master data'!$B$1:$EF$1,0)),"")</f>
        <v>111247.15553757916</v>
      </c>
      <c r="G259" s="7">
        <f>IFERROR(INDEX('[1]Master data'!$B$2:$EF$1000,MATCH($B259,'[1]Master data'!$A$2:$A$1000,0),MATCH(G$1,'[1]Master data'!$B$1:$EF$1,0)),"")</f>
        <v>-2206.6034508549601</v>
      </c>
      <c r="H259" s="7">
        <f>IFERROR(INDEX('[1]Master data'!$B$2:$EF$1000,MATCH($B259,'[1]Master data'!$A$2:$A$1000,0),MATCH(H$1,'[1]Master data'!$B$1:$EF$1,0)),"")</f>
        <v>10928.673918432873</v>
      </c>
      <c r="I259" s="7">
        <f>IFERROR(INDEX('[1]Master data'!$B$2:$EF$1000,MATCH($B259,'[1]Master data'!$A$2:$A$1000,0),MATCH(I$1,'[1]Master data'!$B$1:$EF$1,0)),"")</f>
        <v>-1237.5</v>
      </c>
      <c r="J259" s="7">
        <f>IFERROR(INDEX('[1]Master data'!$B$2:$EF$1000,MATCH($B259,'[1]Master data'!$A$2:$A$1000,0),MATCH(J$1,'[1]Master data'!$B$1:$EF$1,0)),"")</f>
        <v>3144.8531568709832</v>
      </c>
      <c r="K259" s="7">
        <f>IFERROR(INDEX('[1]Master data'!$B$2:$EF$1000,MATCH($B259,'[1]Master data'!$A$2:$A$1000,0),MATCH(K$1,'[1]Master data'!$B$1:$EF$1,0)),"")</f>
        <v>620.81983998380019</v>
      </c>
      <c r="L259" s="7">
        <f>IFERROR(INDEX('[1]Master data'!$B$2:$EF$1000,MATCH($B259,'[1]Master data'!$A$2:$A$1000,0),MATCH(L$1,'[1]Master data'!$B$1:$EF$1,0)),"")</f>
        <v>122497.39900201187</v>
      </c>
      <c r="M259" s="33">
        <f>IFERROR(INDEX('[1]Master data'!$B$2:$EF$1000,MATCH($B259,'[1]Master data'!$A$2:$A$1000,0),MATCH(M$1,'[1]Master data'!$B$1:$EF$1,0)),"")</f>
        <v>1.5778072180558052E-2</v>
      </c>
      <c r="N259" s="7">
        <f>IFERROR(INDEX('[1]Master data'!$B$2:$EF$1000,MATCH($B259,'[1]Master data'!$A$2:$A$1000,0),MATCH(N$1,'[1]Master data'!$B$1:$EF$1,0)),"")</f>
        <v>47520</v>
      </c>
      <c r="O259" s="7">
        <f>IFERROR(INDEX('[1]Master data'!$B$2:$EF$1000,MATCH($B259,'[1]Master data'!$A$2:$A$1000,0),MATCH(O$1,'[1]Master data'!$B$1:$EF$1,0)),"")</f>
        <v>4799520</v>
      </c>
      <c r="P259" s="7">
        <f>IFERROR(INDEX('[1]Master data'!$B$2:$EF$1000,MATCH($B259,'[1]Master data'!$A$2:$A$1000,0),MATCH(P$1,'[1]Master data'!$B$1:$EF$1,0)),"")</f>
        <v>74977.399002011865</v>
      </c>
      <c r="Q259" s="30">
        <f>IFERROR(INDEX('[1]Master data'!$B$2:$EF$1000,MATCH($B259,'[1]Master data'!$A$2:$A$1000,0),MATCH(Q$1,'[1]Master data'!$B$1:$EF$1,0)),"")</f>
        <v>1.5778072180558052E-2</v>
      </c>
    </row>
    <row r="260" spans="1:17" x14ac:dyDescent="0.3">
      <c r="A260">
        <f t="shared" si="4"/>
        <v>258</v>
      </c>
      <c r="B260" t="str">
        <f>IF('[1]Master data'!A260="","",'[1]Master data'!A260)</f>
        <v>Marcos Alonso</v>
      </c>
      <c r="C260" t="str">
        <f>IFERROR(INDEX('[1]Master data'!$B$2:$EF$1000,MATCH($B260,'[1]Master data'!$A$2:$A$1000,0),MATCH(C$1,'[1]Master data'!$B$1:$EF$1,0)),"")</f>
        <v>Chelsea</v>
      </c>
      <c r="D260" t="str">
        <f>IFERROR(INDEX('[1]Master data'!$B$2:$EF$1000,MATCH($B260,'[1]Master data'!$A$2:$A$1000,0),MATCH(D$1,'[1]Master data'!$B$1:$EF$1,0)),"")</f>
        <v>Defense</v>
      </c>
      <c r="E260" s="5">
        <f>IFERROR(INDEX('[1]Master data'!$B$2:$EF$1000,MATCH($B260,'[1]Master data'!$A$2:$A$1000,0),MATCH(E$1,'[1]Master data'!$B$1:$EF$1,0)),"")</f>
        <v>3497000</v>
      </c>
      <c r="F260" s="7">
        <f>IFERROR(INDEX('[1]Master data'!$B$2:$EF$1000,MATCH($B260,'[1]Master data'!$A$2:$A$1000,0),MATCH(F$1,'[1]Master data'!$B$1:$EF$1,0)),"")</f>
        <v>48986.777193727583</v>
      </c>
      <c r="G260" s="7">
        <f>IFERROR(INDEX('[1]Master data'!$B$2:$EF$1000,MATCH($B260,'[1]Master data'!$A$2:$A$1000,0),MATCH(G$1,'[1]Master data'!$B$1:$EF$1,0)),"")</f>
        <v>21903.258313307044</v>
      </c>
      <c r="H260" s="7">
        <f>IFERROR(INDEX('[1]Master data'!$B$2:$EF$1000,MATCH($B260,'[1]Master data'!$A$2:$A$1000,0),MATCH(H$1,'[1]Master data'!$B$1:$EF$1,0)),"")</f>
        <v>8395.5419081739819</v>
      </c>
      <c r="I260" s="7">
        <f>IFERROR(INDEX('[1]Master data'!$B$2:$EF$1000,MATCH($B260,'[1]Master data'!$A$2:$A$1000,0),MATCH(I$1,'[1]Master data'!$B$1:$EF$1,0)),"")</f>
        <v>-750</v>
      </c>
      <c r="J260" s="7">
        <f>IFERROR(INDEX('[1]Master data'!$B$2:$EF$1000,MATCH($B260,'[1]Master data'!$A$2:$A$1000,0),MATCH(J$1,'[1]Master data'!$B$1:$EF$1,0)),"")</f>
        <v>4230.987865759711</v>
      </c>
      <c r="K260" s="7">
        <f>IFERROR(INDEX('[1]Master data'!$B$2:$EF$1000,MATCH($B260,'[1]Master data'!$A$2:$A$1000,0),MATCH(K$1,'[1]Master data'!$B$1:$EF$1,0)),"")</f>
        <v>977.46959080684087</v>
      </c>
      <c r="L260" s="7">
        <f>IFERROR(INDEX('[1]Master data'!$B$2:$EF$1000,MATCH($B260,'[1]Master data'!$A$2:$A$1000,0),MATCH(L$1,'[1]Master data'!$B$1:$EF$1,0)),"")</f>
        <v>83744.034871775162</v>
      </c>
      <c r="M260" s="33">
        <f>IFERROR(INDEX('[1]Master data'!$B$2:$EF$1000,MATCH($B260,'[1]Master data'!$A$2:$A$1000,0),MATCH(M$1,'[1]Master data'!$B$1:$EF$1,0)),"")</f>
        <v>1.3947393443458725E-2</v>
      </c>
      <c r="N260" s="7">
        <f>IFERROR(INDEX('[1]Master data'!$B$2:$EF$1000,MATCH($B260,'[1]Master data'!$A$2:$A$1000,0),MATCH(N$1,'[1]Master data'!$B$1:$EF$1,0)),"")</f>
        <v>34970</v>
      </c>
      <c r="O260" s="7">
        <f>IFERROR(INDEX('[1]Master data'!$B$2:$EF$1000,MATCH($B260,'[1]Master data'!$A$2:$A$1000,0),MATCH(O$1,'[1]Master data'!$B$1:$EF$1,0)),"")</f>
        <v>3531970</v>
      </c>
      <c r="P260" s="7">
        <f>IFERROR(INDEX('[1]Master data'!$B$2:$EF$1000,MATCH($B260,'[1]Master data'!$A$2:$A$1000,0),MATCH(P$1,'[1]Master data'!$B$1:$EF$1,0)),"")</f>
        <v>48774.034871775162</v>
      </c>
      <c r="Q260" s="30">
        <f>IFERROR(INDEX('[1]Master data'!$B$2:$EF$1000,MATCH($B260,'[1]Master data'!$A$2:$A$1000,0),MATCH(Q$1,'[1]Master data'!$B$1:$EF$1,0)),"")</f>
        <v>1.3947393443458725E-2</v>
      </c>
    </row>
    <row r="261" spans="1:17" x14ac:dyDescent="0.3">
      <c r="A261">
        <f t="shared" si="4"/>
        <v>259</v>
      </c>
      <c r="B261" t="str">
        <f>IF('[1]Master data'!A261="","",'[1]Master data'!A261)</f>
        <v>Mathew Ryan</v>
      </c>
      <c r="C261" t="str">
        <f>IFERROR(INDEX('[1]Master data'!$B$2:$EF$1000,MATCH($B261,'[1]Master data'!$A$2:$A$1000,0),MATCH(C$1,'[1]Master data'!$B$1:$EF$1,0)),"")</f>
        <v>Arsenal</v>
      </c>
      <c r="D261" t="str">
        <f>IFERROR(INDEX('[1]Master data'!$B$2:$EF$1000,MATCH($B261,'[1]Master data'!$A$2:$A$1000,0),MATCH(D$1,'[1]Master data'!$B$1:$EF$1,0)),"")</f>
        <v>Goalkeeper</v>
      </c>
      <c r="E261" s="5">
        <f>IFERROR(INDEX('[1]Master data'!$B$2:$EF$1000,MATCH($B261,'[1]Master data'!$A$2:$A$1000,0),MATCH(E$1,'[1]Master data'!$B$1:$EF$1,0)),"")</f>
        <v>3984000</v>
      </c>
      <c r="F261" s="7">
        <f>IFERROR(INDEX('[1]Master data'!$B$2:$EF$1000,MATCH($B261,'[1]Master data'!$A$2:$A$1000,0),MATCH(F$1,'[1]Master data'!$B$1:$EF$1,0)),"")</f>
        <v>-5000</v>
      </c>
      <c r="G261" s="7">
        <f>IFERROR(INDEX('[1]Master data'!$B$2:$EF$1000,MATCH($B261,'[1]Master data'!$A$2:$A$1000,0),MATCH(G$1,'[1]Master data'!$B$1:$EF$1,0)),"")</f>
        <v>0</v>
      </c>
      <c r="H261" s="7">
        <f>IFERROR(INDEX('[1]Master data'!$B$2:$EF$1000,MATCH($B261,'[1]Master data'!$A$2:$A$1000,0),MATCH(H$1,'[1]Master data'!$B$1:$EF$1,0)),"")</f>
        <v>0</v>
      </c>
      <c r="I261" s="7">
        <f>IFERROR(INDEX('[1]Master data'!$B$2:$EF$1000,MATCH($B261,'[1]Master data'!$A$2:$A$1000,0),MATCH(I$1,'[1]Master data'!$B$1:$EF$1,0)),"")</f>
        <v>0</v>
      </c>
      <c r="J261" s="7">
        <f>IFERROR(INDEX('[1]Master data'!$B$2:$EF$1000,MATCH($B261,'[1]Master data'!$A$2:$A$1000,0),MATCH(J$1,'[1]Master data'!$B$1:$EF$1,0)),"")</f>
        <v>0</v>
      </c>
      <c r="K261" s="7">
        <f>IFERROR(INDEX('[1]Master data'!$B$2:$EF$1000,MATCH($B261,'[1]Master data'!$A$2:$A$1000,0),MATCH(K$1,'[1]Master data'!$B$1:$EF$1,0)),"")</f>
        <v>0</v>
      </c>
      <c r="L261" s="7">
        <f>IFERROR(INDEX('[1]Master data'!$B$2:$EF$1000,MATCH($B261,'[1]Master data'!$A$2:$A$1000,0),MATCH(L$1,'[1]Master data'!$B$1:$EF$1,0)),"")</f>
        <v>-5000</v>
      </c>
      <c r="M261" s="33">
        <f>IFERROR(INDEX('[1]Master data'!$B$2:$EF$1000,MATCH($B261,'[1]Master data'!$A$2:$A$1000,0),MATCH(M$1,'[1]Master data'!$B$1:$EF$1,0)),"")</f>
        <v>-1.1255020080321285E-2</v>
      </c>
      <c r="N261" s="7">
        <f>IFERROR(INDEX('[1]Master data'!$B$2:$EF$1000,MATCH($B261,'[1]Master data'!$A$2:$A$1000,0),MATCH(N$1,'[1]Master data'!$B$1:$EF$1,0)),"")</f>
        <v>39840</v>
      </c>
      <c r="O261" s="7">
        <f>IFERROR(INDEX('[1]Master data'!$B$2:$EF$1000,MATCH($B261,'[1]Master data'!$A$2:$A$1000,0),MATCH(O$1,'[1]Master data'!$B$1:$EF$1,0)),"")</f>
        <v>4023840</v>
      </c>
      <c r="P261" s="7">
        <f>IFERROR(INDEX('[1]Master data'!$B$2:$EF$1000,MATCH($B261,'[1]Master data'!$A$2:$A$1000,0),MATCH(P$1,'[1]Master data'!$B$1:$EF$1,0)),"")</f>
        <v>-44840</v>
      </c>
      <c r="Q261" s="30">
        <f>IFERROR(INDEX('[1]Master data'!$B$2:$EF$1000,MATCH($B261,'[1]Master data'!$A$2:$A$1000,0),MATCH(Q$1,'[1]Master data'!$B$1:$EF$1,0)),"")</f>
        <v>-1.1255020080321285E-2</v>
      </c>
    </row>
    <row r="262" spans="1:17" x14ac:dyDescent="0.3">
      <c r="A262">
        <f t="shared" si="4"/>
        <v>260</v>
      </c>
      <c r="B262" t="str">
        <f>IF('[1]Master data'!A262="","",'[1]Master data'!A262)</f>
        <v>Alfie Whiteman</v>
      </c>
      <c r="C262" t="str">
        <f>IFERROR(INDEX('[1]Master data'!$B$2:$EF$1000,MATCH($B262,'[1]Master data'!$A$2:$A$1000,0),MATCH(C$1,'[1]Master data'!$B$1:$EF$1,0)),"")</f>
        <v>Tottenham</v>
      </c>
      <c r="D262" t="str">
        <f>IFERROR(INDEX('[1]Master data'!$B$2:$EF$1000,MATCH($B262,'[1]Master data'!$A$2:$A$1000,0),MATCH(D$1,'[1]Master data'!$B$1:$EF$1,0)),"")</f>
        <v>Goalkeeper</v>
      </c>
      <c r="E262" s="5">
        <f>IFERROR(INDEX('[1]Master data'!$B$2:$EF$1000,MATCH($B262,'[1]Master data'!$A$2:$A$1000,0),MATCH(E$1,'[1]Master data'!$B$1:$EF$1,0)),"")</f>
        <v>4460000</v>
      </c>
      <c r="F262" s="7">
        <f>IFERROR(INDEX('[1]Master data'!$B$2:$EF$1000,MATCH($B262,'[1]Master data'!$A$2:$A$1000,0),MATCH(F$1,'[1]Master data'!$B$1:$EF$1,0)),"")</f>
        <v>-5000</v>
      </c>
      <c r="G262" s="7">
        <f>IFERROR(INDEX('[1]Master data'!$B$2:$EF$1000,MATCH($B262,'[1]Master data'!$A$2:$A$1000,0),MATCH(G$1,'[1]Master data'!$B$1:$EF$1,0)),"")</f>
        <v>0</v>
      </c>
      <c r="H262" s="7">
        <f>IFERROR(INDEX('[1]Master data'!$B$2:$EF$1000,MATCH($B262,'[1]Master data'!$A$2:$A$1000,0),MATCH(H$1,'[1]Master data'!$B$1:$EF$1,0)),"")</f>
        <v>0</v>
      </c>
      <c r="I262" s="7">
        <f>IFERROR(INDEX('[1]Master data'!$B$2:$EF$1000,MATCH($B262,'[1]Master data'!$A$2:$A$1000,0),MATCH(I$1,'[1]Master data'!$B$1:$EF$1,0)),"")</f>
        <v>0</v>
      </c>
      <c r="J262" s="7">
        <f>IFERROR(INDEX('[1]Master data'!$B$2:$EF$1000,MATCH($B262,'[1]Master data'!$A$2:$A$1000,0),MATCH(J$1,'[1]Master data'!$B$1:$EF$1,0)),"")</f>
        <v>0</v>
      </c>
      <c r="K262" s="7">
        <f>IFERROR(INDEX('[1]Master data'!$B$2:$EF$1000,MATCH($B262,'[1]Master data'!$A$2:$A$1000,0),MATCH(K$1,'[1]Master data'!$B$1:$EF$1,0)),"")</f>
        <v>0</v>
      </c>
      <c r="L262" s="7">
        <f>IFERROR(INDEX('[1]Master data'!$B$2:$EF$1000,MATCH($B262,'[1]Master data'!$A$2:$A$1000,0),MATCH(L$1,'[1]Master data'!$B$1:$EF$1,0)),"")</f>
        <v>-5000</v>
      </c>
      <c r="M262" s="33">
        <f>IFERROR(INDEX('[1]Master data'!$B$2:$EF$1000,MATCH($B262,'[1]Master data'!$A$2:$A$1000,0),MATCH(M$1,'[1]Master data'!$B$1:$EF$1,0)),"")</f>
        <v>-1.1121076233183856E-2</v>
      </c>
      <c r="N262" s="7">
        <f>IFERROR(INDEX('[1]Master data'!$B$2:$EF$1000,MATCH($B262,'[1]Master data'!$A$2:$A$1000,0),MATCH(N$1,'[1]Master data'!$B$1:$EF$1,0)),"")</f>
        <v>44600</v>
      </c>
      <c r="O262" s="7">
        <f>IFERROR(INDEX('[1]Master data'!$B$2:$EF$1000,MATCH($B262,'[1]Master data'!$A$2:$A$1000,0),MATCH(O$1,'[1]Master data'!$B$1:$EF$1,0)),"")</f>
        <v>4504600</v>
      </c>
      <c r="P262" s="7">
        <f>IFERROR(INDEX('[1]Master data'!$B$2:$EF$1000,MATCH($B262,'[1]Master data'!$A$2:$A$1000,0),MATCH(P$1,'[1]Master data'!$B$1:$EF$1,0)),"")</f>
        <v>-49600</v>
      </c>
      <c r="Q262" s="30">
        <f>IFERROR(INDEX('[1]Master data'!$B$2:$EF$1000,MATCH($B262,'[1]Master data'!$A$2:$A$1000,0),MATCH(Q$1,'[1]Master data'!$B$1:$EF$1,0)),"")</f>
        <v>-1.1121076233183856E-2</v>
      </c>
    </row>
    <row r="263" spans="1:17" x14ac:dyDescent="0.3">
      <c r="A263">
        <f t="shared" si="4"/>
        <v>261</v>
      </c>
      <c r="B263" t="str">
        <f>IF('[1]Master data'!A263="","",'[1]Master data'!A263)</f>
        <v>Ozan Kabak</v>
      </c>
      <c r="C263" t="str">
        <f>IFERROR(INDEX('[1]Master data'!$B$2:$EF$1000,MATCH($B263,'[1]Master data'!$A$2:$A$1000,0),MATCH(C$1,'[1]Master data'!$B$1:$EF$1,0)),"")</f>
        <v>Liverpool</v>
      </c>
      <c r="D263" t="str">
        <f>IFERROR(INDEX('[1]Master data'!$B$2:$EF$1000,MATCH($B263,'[1]Master data'!$A$2:$A$1000,0),MATCH(D$1,'[1]Master data'!$B$1:$EF$1,0)),"")</f>
        <v>Defense</v>
      </c>
      <c r="E263" s="5">
        <f>IFERROR(INDEX('[1]Master data'!$B$2:$EF$1000,MATCH($B263,'[1]Master data'!$A$2:$A$1000,0),MATCH(E$1,'[1]Master data'!$B$1:$EF$1,0)),"")</f>
        <v>3894000</v>
      </c>
      <c r="F263" s="7">
        <f>IFERROR(INDEX('[1]Master data'!$B$2:$EF$1000,MATCH($B263,'[1]Master data'!$A$2:$A$1000,0),MATCH(F$1,'[1]Master data'!$B$1:$EF$1,0)),"")</f>
        <v>-5000</v>
      </c>
      <c r="G263" s="7">
        <f>IFERROR(INDEX('[1]Master data'!$B$2:$EF$1000,MATCH($B263,'[1]Master data'!$A$2:$A$1000,0),MATCH(G$1,'[1]Master data'!$B$1:$EF$1,0)),"")</f>
        <v>0</v>
      </c>
      <c r="H263" s="7">
        <f>IFERROR(INDEX('[1]Master data'!$B$2:$EF$1000,MATCH($B263,'[1]Master data'!$A$2:$A$1000,0),MATCH(H$1,'[1]Master data'!$B$1:$EF$1,0)),"")</f>
        <v>0</v>
      </c>
      <c r="I263" s="7">
        <f>IFERROR(INDEX('[1]Master data'!$B$2:$EF$1000,MATCH($B263,'[1]Master data'!$A$2:$A$1000,0),MATCH(I$1,'[1]Master data'!$B$1:$EF$1,0)),"")</f>
        <v>0</v>
      </c>
      <c r="J263" s="7">
        <f>IFERROR(INDEX('[1]Master data'!$B$2:$EF$1000,MATCH($B263,'[1]Master data'!$A$2:$A$1000,0),MATCH(J$1,'[1]Master data'!$B$1:$EF$1,0)),"")</f>
        <v>0</v>
      </c>
      <c r="K263" s="7">
        <f>IFERROR(INDEX('[1]Master data'!$B$2:$EF$1000,MATCH($B263,'[1]Master data'!$A$2:$A$1000,0),MATCH(K$1,'[1]Master data'!$B$1:$EF$1,0)),"")</f>
        <v>0</v>
      </c>
      <c r="L263" s="7">
        <f>IFERROR(INDEX('[1]Master data'!$B$2:$EF$1000,MATCH($B263,'[1]Master data'!$A$2:$A$1000,0),MATCH(L$1,'[1]Master data'!$B$1:$EF$1,0)),"")</f>
        <v>-5000</v>
      </c>
      <c r="M263" s="33">
        <f>IFERROR(INDEX('[1]Master data'!$B$2:$EF$1000,MATCH($B263,'[1]Master data'!$A$2:$A$1000,0),MATCH(M$1,'[1]Master data'!$B$1:$EF$1,0)),"")</f>
        <v>-1.1284026707755522E-2</v>
      </c>
      <c r="N263" s="7">
        <f>IFERROR(INDEX('[1]Master data'!$B$2:$EF$1000,MATCH($B263,'[1]Master data'!$A$2:$A$1000,0),MATCH(N$1,'[1]Master data'!$B$1:$EF$1,0)),"")</f>
        <v>38940</v>
      </c>
      <c r="O263" s="7">
        <f>IFERROR(INDEX('[1]Master data'!$B$2:$EF$1000,MATCH($B263,'[1]Master data'!$A$2:$A$1000,0),MATCH(O$1,'[1]Master data'!$B$1:$EF$1,0)),"")</f>
        <v>3932940</v>
      </c>
      <c r="P263" s="7">
        <f>IFERROR(INDEX('[1]Master data'!$B$2:$EF$1000,MATCH($B263,'[1]Master data'!$A$2:$A$1000,0),MATCH(P$1,'[1]Master data'!$B$1:$EF$1,0)),"")</f>
        <v>-43940</v>
      </c>
      <c r="Q263" s="30">
        <f>IFERROR(INDEX('[1]Master data'!$B$2:$EF$1000,MATCH($B263,'[1]Master data'!$A$2:$A$1000,0),MATCH(Q$1,'[1]Master data'!$B$1:$EF$1,0)),"")</f>
        <v>-1.1284026707755522E-2</v>
      </c>
    </row>
    <row r="264" spans="1:17" x14ac:dyDescent="0.3">
      <c r="A264">
        <f t="shared" si="4"/>
        <v>262</v>
      </c>
      <c r="B264" t="str">
        <f>IF('[1]Master data'!A264="","",'[1]Master data'!A264)</f>
        <v>Roberto Firmino</v>
      </c>
      <c r="C264" t="str">
        <f>IFERROR(INDEX('[1]Master data'!$B$2:$EF$1000,MATCH($B264,'[1]Master data'!$A$2:$A$1000,0),MATCH(C$1,'[1]Master data'!$B$1:$EF$1,0)),"")</f>
        <v>Liverpool</v>
      </c>
      <c r="D264" t="str">
        <f>IFERROR(INDEX('[1]Master data'!$B$2:$EF$1000,MATCH($B264,'[1]Master data'!$A$2:$A$1000,0),MATCH(D$1,'[1]Master data'!$B$1:$EF$1,0)),"")</f>
        <v>Striker</v>
      </c>
      <c r="E264" s="5">
        <f>IFERROR(INDEX('[1]Master data'!$B$2:$EF$1000,MATCH($B264,'[1]Master data'!$A$2:$A$1000,0),MATCH(E$1,'[1]Master data'!$B$1:$EF$1,0)),"")</f>
        <v>7742000</v>
      </c>
      <c r="F264" s="7">
        <f>IFERROR(INDEX('[1]Master data'!$B$2:$EF$1000,MATCH($B264,'[1]Master data'!$A$2:$A$1000,0),MATCH(F$1,'[1]Master data'!$B$1:$EF$1,0)),"")</f>
        <v>194810.73972602744</v>
      </c>
      <c r="G264" s="7">
        <f>IFERROR(INDEX('[1]Master data'!$B$2:$EF$1000,MATCH($B264,'[1]Master data'!$A$2:$A$1000,0),MATCH(G$1,'[1]Master data'!$B$1:$EF$1,0)),"")</f>
        <v>54008.890410958928</v>
      </c>
      <c r="H264" s="7">
        <f>IFERROR(INDEX('[1]Master data'!$B$2:$EF$1000,MATCH($B264,'[1]Master data'!$A$2:$A$1000,0),MATCH(H$1,'[1]Master data'!$B$1:$EF$1,0)),"")</f>
        <v>20333.604452054798</v>
      </c>
      <c r="I264" s="7">
        <f>IFERROR(INDEX('[1]Master data'!$B$2:$EF$1000,MATCH($B264,'[1]Master data'!$A$2:$A$1000,0),MATCH(I$1,'[1]Master data'!$B$1:$EF$1,0)),"")</f>
        <v>-325</v>
      </c>
      <c r="J264" s="7">
        <f>IFERROR(INDEX('[1]Master data'!$B$2:$EF$1000,MATCH($B264,'[1]Master data'!$A$2:$A$1000,0),MATCH(J$1,'[1]Master data'!$B$1:$EF$1,0)),"")</f>
        <v>4277.6541095890425</v>
      </c>
      <c r="K264" s="7">
        <f>IFERROR(INDEX('[1]Master data'!$B$2:$EF$1000,MATCH($B264,'[1]Master data'!$A$2:$A$1000,0),MATCH(K$1,'[1]Master data'!$B$1:$EF$1,0)),"")</f>
        <v>3273.3020063510758</v>
      </c>
      <c r="L264" s="7">
        <f>IFERROR(INDEX('[1]Master data'!$B$2:$EF$1000,MATCH($B264,'[1]Master data'!$A$2:$A$1000,0),MATCH(L$1,'[1]Master data'!$B$1:$EF$1,0)),"")</f>
        <v>276379.19070498127</v>
      </c>
      <c r="M264" s="33">
        <f>IFERROR(INDEX('[1]Master data'!$B$2:$EF$1000,MATCH($B264,'[1]Master data'!$A$2:$A$1000,0),MATCH(M$1,'[1]Master data'!$B$1:$EF$1,0)),"")</f>
        <v>2.5698681310382495E-2</v>
      </c>
      <c r="N264" s="7">
        <f>IFERROR(INDEX('[1]Master data'!$B$2:$EF$1000,MATCH($B264,'[1]Master data'!$A$2:$A$1000,0),MATCH(N$1,'[1]Master data'!$B$1:$EF$1,0)),"")</f>
        <v>77420</v>
      </c>
      <c r="O264" s="7">
        <f>IFERROR(INDEX('[1]Master data'!$B$2:$EF$1000,MATCH($B264,'[1]Master data'!$A$2:$A$1000,0),MATCH(O$1,'[1]Master data'!$B$1:$EF$1,0)),"")</f>
        <v>7819420</v>
      </c>
      <c r="P264" s="7">
        <f>IFERROR(INDEX('[1]Master data'!$B$2:$EF$1000,MATCH($B264,'[1]Master data'!$A$2:$A$1000,0),MATCH(P$1,'[1]Master data'!$B$1:$EF$1,0)),"")</f>
        <v>198959.19070498127</v>
      </c>
      <c r="Q264" s="30">
        <f>IFERROR(INDEX('[1]Master data'!$B$2:$EF$1000,MATCH($B264,'[1]Master data'!$A$2:$A$1000,0),MATCH(Q$1,'[1]Master data'!$B$1:$EF$1,0)),"")</f>
        <v>2.5698681310382495E-2</v>
      </c>
    </row>
    <row r="265" spans="1:17" x14ac:dyDescent="0.3">
      <c r="A265">
        <f t="shared" si="4"/>
        <v>263</v>
      </c>
      <c r="B265" t="str">
        <f>IF('[1]Master data'!A265="","",'[1]Master data'!A265)</f>
        <v>Diego Llorente Rios</v>
      </c>
      <c r="C265" t="str">
        <f>IFERROR(INDEX('[1]Master data'!$B$2:$EF$1000,MATCH($B265,'[1]Master data'!$A$2:$A$1000,0),MATCH(C$1,'[1]Master data'!$B$1:$EF$1,0)),"")</f>
        <v>Leeds United</v>
      </c>
      <c r="D265" t="str">
        <f>IFERROR(INDEX('[1]Master data'!$B$2:$EF$1000,MATCH($B265,'[1]Master data'!$A$2:$A$1000,0),MATCH(D$1,'[1]Master data'!$B$1:$EF$1,0)),"")</f>
        <v>Defense</v>
      </c>
      <c r="E265" s="5">
        <f>IFERROR(INDEX('[1]Master data'!$B$2:$EF$1000,MATCH($B265,'[1]Master data'!$A$2:$A$1000,0),MATCH(E$1,'[1]Master data'!$B$1:$EF$1,0)),"")</f>
        <v>2634000</v>
      </c>
      <c r="F265" s="7">
        <f>IFERROR(INDEX('[1]Master data'!$B$2:$EF$1000,MATCH($B265,'[1]Master data'!$A$2:$A$1000,0),MATCH(F$1,'[1]Master data'!$B$1:$EF$1,0)),"")</f>
        <v>29308.4495940415</v>
      </c>
      <c r="G265" s="7">
        <f>IFERROR(INDEX('[1]Master data'!$B$2:$EF$1000,MATCH($B265,'[1]Master data'!$A$2:$A$1000,0),MATCH(G$1,'[1]Master data'!$B$1:$EF$1,0)),"")</f>
        <v>5441.3120717667407</v>
      </c>
      <c r="H265" s="7">
        <f>IFERROR(INDEX('[1]Master data'!$B$2:$EF$1000,MATCH($B265,'[1]Master data'!$A$2:$A$1000,0),MATCH(H$1,'[1]Master data'!$B$1:$EF$1,0)),"")</f>
        <v>1429.6463977650801</v>
      </c>
      <c r="I265" s="7">
        <f>IFERROR(INDEX('[1]Master data'!$B$2:$EF$1000,MATCH($B265,'[1]Master data'!$A$2:$A$1000,0),MATCH(I$1,'[1]Master data'!$B$1:$EF$1,0)),"")</f>
        <v>2748.5658920431642</v>
      </c>
      <c r="J265" s="7">
        <f>IFERROR(INDEX('[1]Master data'!$B$2:$EF$1000,MATCH($B265,'[1]Master data'!$A$2:$A$1000,0),MATCH(J$1,'[1]Master data'!$B$1:$EF$1,0)),"")</f>
        <v>2661.4581206848197</v>
      </c>
      <c r="K265" s="7">
        <f>IFERROR(INDEX('[1]Master data'!$B$2:$EF$1000,MATCH($B265,'[1]Master data'!$A$2:$A$1000,0),MATCH(K$1,'[1]Master data'!$B$1:$EF$1,0)),"")</f>
        <v>-264.49444252300214</v>
      </c>
      <c r="L265" s="7">
        <f>IFERROR(INDEX('[1]Master data'!$B$2:$EF$1000,MATCH($B265,'[1]Master data'!$A$2:$A$1000,0),MATCH(L$1,'[1]Master data'!$B$1:$EF$1,0)),"")</f>
        <v>41324.937633778311</v>
      </c>
      <c r="M265" s="33">
        <f>IFERROR(INDEX('[1]Master data'!$B$2:$EF$1000,MATCH($B265,'[1]Master data'!$A$2:$A$1000,0),MATCH(M$1,'[1]Master data'!$B$1:$EF$1,0)),"")</f>
        <v>5.6890423818444615E-3</v>
      </c>
      <c r="N265" s="7">
        <f>IFERROR(INDEX('[1]Master data'!$B$2:$EF$1000,MATCH($B265,'[1]Master data'!$A$2:$A$1000,0),MATCH(N$1,'[1]Master data'!$B$1:$EF$1,0)),"")</f>
        <v>26340</v>
      </c>
      <c r="O265" s="7">
        <f>IFERROR(INDEX('[1]Master data'!$B$2:$EF$1000,MATCH($B265,'[1]Master data'!$A$2:$A$1000,0),MATCH(O$1,'[1]Master data'!$B$1:$EF$1,0)),"")</f>
        <v>2660340</v>
      </c>
      <c r="P265" s="7">
        <f>IFERROR(INDEX('[1]Master data'!$B$2:$EF$1000,MATCH($B265,'[1]Master data'!$A$2:$A$1000,0),MATCH(P$1,'[1]Master data'!$B$1:$EF$1,0)),"")</f>
        <v>14984.937633778311</v>
      </c>
      <c r="Q265" s="30">
        <f>IFERROR(INDEX('[1]Master data'!$B$2:$EF$1000,MATCH($B265,'[1]Master data'!$A$2:$A$1000,0),MATCH(Q$1,'[1]Master data'!$B$1:$EF$1,0)),"")</f>
        <v>5.6890423818444615E-3</v>
      </c>
    </row>
    <row r="266" spans="1:17" x14ac:dyDescent="0.3">
      <c r="A266">
        <f t="shared" si="4"/>
        <v>264</v>
      </c>
      <c r="B266" t="str">
        <f>IF('[1]Master data'!A266="","",'[1]Master data'!A266)</f>
        <v>Tom Davies</v>
      </c>
      <c r="C266" t="str">
        <f>IFERROR(INDEX('[1]Master data'!$B$2:$EF$1000,MATCH($B266,'[1]Master data'!$A$2:$A$1000,0),MATCH(C$1,'[1]Master data'!$B$1:$EF$1,0)),"")</f>
        <v>Everton</v>
      </c>
      <c r="D266" t="str">
        <f>IFERROR(INDEX('[1]Master data'!$B$2:$EF$1000,MATCH($B266,'[1]Master data'!$A$2:$A$1000,0),MATCH(D$1,'[1]Master data'!$B$1:$EF$1,0)),"")</f>
        <v>Midfield</v>
      </c>
      <c r="E266" s="5">
        <f>IFERROR(INDEX('[1]Master data'!$B$2:$EF$1000,MATCH($B266,'[1]Master data'!$A$2:$A$1000,0),MATCH(E$1,'[1]Master data'!$B$1:$EF$1,0)),"")</f>
        <v>3615000</v>
      </c>
      <c r="F266" s="7">
        <f>IFERROR(INDEX('[1]Master data'!$B$2:$EF$1000,MATCH($B266,'[1]Master data'!$A$2:$A$1000,0),MATCH(F$1,'[1]Master data'!$B$1:$EF$1,0)),"")</f>
        <v>44061.077639751551</v>
      </c>
      <c r="G266" s="7">
        <f>IFERROR(INDEX('[1]Master data'!$B$2:$EF$1000,MATCH($B266,'[1]Master data'!$A$2:$A$1000,0),MATCH(G$1,'[1]Master data'!$B$1:$EF$1,0)),"")</f>
        <v>-7194.0543478260879</v>
      </c>
      <c r="H266" s="7">
        <f>IFERROR(INDEX('[1]Master data'!$B$2:$EF$1000,MATCH($B266,'[1]Master data'!$A$2:$A$1000,0),MATCH(H$1,'[1]Master data'!$B$1:$EF$1,0)),"")</f>
        <v>3828.4875776397512</v>
      </c>
      <c r="I266" s="7">
        <f>IFERROR(INDEX('[1]Master data'!$B$2:$EF$1000,MATCH($B266,'[1]Master data'!$A$2:$A$1000,0),MATCH(I$1,'[1]Master data'!$B$1:$EF$1,0)),"")</f>
        <v>-575</v>
      </c>
      <c r="J266" s="7">
        <f>IFERROR(INDEX('[1]Master data'!$B$2:$EF$1000,MATCH($B266,'[1]Master data'!$A$2:$A$1000,0),MATCH(J$1,'[1]Master data'!$B$1:$EF$1,0)),"")</f>
        <v>1262.6762422360248</v>
      </c>
      <c r="K266" s="7">
        <f>IFERROR(INDEX('[1]Master data'!$B$2:$EF$1000,MATCH($B266,'[1]Master data'!$A$2:$A$1000,0),MATCH(K$1,'[1]Master data'!$B$1:$EF$1,0)),"")</f>
        <v>121.90722562144356</v>
      </c>
      <c r="L266" s="7">
        <f>IFERROR(INDEX('[1]Master data'!$B$2:$EF$1000,MATCH($B266,'[1]Master data'!$A$2:$A$1000,0),MATCH(L$1,'[1]Master data'!$B$1:$EF$1,0)),"")</f>
        <v>41505.094337422684</v>
      </c>
      <c r="M266" s="33">
        <f>IFERROR(INDEX('[1]Master data'!$B$2:$EF$1000,MATCH($B266,'[1]Master data'!$A$2:$A$1000,0),MATCH(M$1,'[1]Master data'!$B$1:$EF$1,0)),"")</f>
        <v>1.4813538969357357E-3</v>
      </c>
      <c r="N266" s="7">
        <f>IFERROR(INDEX('[1]Master data'!$B$2:$EF$1000,MATCH($B266,'[1]Master data'!$A$2:$A$1000,0),MATCH(N$1,'[1]Master data'!$B$1:$EF$1,0)),"")</f>
        <v>36150</v>
      </c>
      <c r="O266" s="7">
        <f>IFERROR(INDEX('[1]Master data'!$B$2:$EF$1000,MATCH($B266,'[1]Master data'!$A$2:$A$1000,0),MATCH(O$1,'[1]Master data'!$B$1:$EF$1,0)),"")</f>
        <v>3651150</v>
      </c>
      <c r="P266" s="7">
        <f>IFERROR(INDEX('[1]Master data'!$B$2:$EF$1000,MATCH($B266,'[1]Master data'!$A$2:$A$1000,0),MATCH(P$1,'[1]Master data'!$B$1:$EF$1,0)),"")</f>
        <v>5355.0943374226845</v>
      </c>
      <c r="Q266" s="30">
        <f>IFERROR(INDEX('[1]Master data'!$B$2:$EF$1000,MATCH($B266,'[1]Master data'!$A$2:$A$1000,0),MATCH(Q$1,'[1]Master data'!$B$1:$EF$1,0)),"")</f>
        <v>1.4813538969357357E-3</v>
      </c>
    </row>
    <row r="267" spans="1:17" x14ac:dyDescent="0.3">
      <c r="A267">
        <f t="shared" si="4"/>
        <v>265</v>
      </c>
      <c r="B267" t="str">
        <f>IF('[1]Master data'!A267="","",'[1]Master data'!A267)</f>
        <v>Sam Johnstone</v>
      </c>
      <c r="C267" t="str">
        <f>IFERROR(INDEX('[1]Master data'!$B$2:$EF$1000,MATCH($B267,'[1]Master data'!$A$2:$A$1000,0),MATCH(C$1,'[1]Master data'!$B$1:$EF$1,0)),"")</f>
        <v>West Bromwich</v>
      </c>
      <c r="D267" t="str">
        <f>IFERROR(INDEX('[1]Master data'!$B$2:$EF$1000,MATCH($B267,'[1]Master data'!$A$2:$A$1000,0),MATCH(D$1,'[1]Master data'!$B$1:$EF$1,0)),"")</f>
        <v>Goalkeeper</v>
      </c>
      <c r="E267" s="5">
        <f>IFERROR(INDEX('[1]Master data'!$B$2:$EF$1000,MATCH($B267,'[1]Master data'!$A$2:$A$1000,0),MATCH(E$1,'[1]Master data'!$B$1:$EF$1,0)),"")</f>
        <v>3622000</v>
      </c>
      <c r="F267" s="7">
        <f>IFERROR(INDEX('[1]Master data'!$B$2:$EF$1000,MATCH($B267,'[1]Master data'!$A$2:$A$1000,0),MATCH(F$1,'[1]Master data'!$B$1:$EF$1,0)),"")</f>
        <v>68778.159029424598</v>
      </c>
      <c r="G267" s="7">
        <f>IFERROR(INDEX('[1]Master data'!$B$2:$EF$1000,MATCH($B267,'[1]Master data'!$A$2:$A$1000,0),MATCH(G$1,'[1]Master data'!$B$1:$EF$1,0)),"")</f>
        <v>20381.929546254894</v>
      </c>
      <c r="H267" s="7">
        <f>IFERROR(INDEX('[1]Master data'!$B$2:$EF$1000,MATCH($B267,'[1]Master data'!$A$2:$A$1000,0),MATCH(H$1,'[1]Master data'!$B$1:$EF$1,0)),"")</f>
        <v>7178.0490785471156</v>
      </c>
      <c r="I267" s="7">
        <f>IFERROR(INDEX('[1]Master data'!$B$2:$EF$1000,MATCH($B267,'[1]Master data'!$A$2:$A$1000,0),MATCH(I$1,'[1]Master data'!$B$1:$EF$1,0)),"")</f>
        <v>-125</v>
      </c>
      <c r="J267" s="7">
        <f>IFERROR(INDEX('[1]Master data'!$B$2:$EF$1000,MATCH($B267,'[1]Master data'!$A$2:$A$1000,0),MATCH(J$1,'[1]Master data'!$B$1:$EF$1,0)),"")</f>
        <v>292.1035709374471</v>
      </c>
      <c r="K267" s="7">
        <f>IFERROR(INDEX('[1]Master data'!$B$2:$EF$1000,MATCH($B267,'[1]Master data'!$A$2:$A$1000,0),MATCH(K$1,'[1]Master data'!$B$1:$EF$1,0)),"")</f>
        <v>909.2265644146953</v>
      </c>
      <c r="L267" s="7">
        <f>IFERROR(INDEX('[1]Master data'!$B$2:$EF$1000,MATCH($B267,'[1]Master data'!$A$2:$A$1000,0),MATCH(L$1,'[1]Master data'!$B$1:$EF$1,0)),"")</f>
        <v>97414.467789578746</v>
      </c>
      <c r="M267" s="33">
        <f>IFERROR(INDEX('[1]Master data'!$B$2:$EF$1000,MATCH($B267,'[1]Master data'!$A$2:$A$1000,0),MATCH(M$1,'[1]Master data'!$B$1:$EF$1,0)),"")</f>
        <v>1.6895214740358572E-2</v>
      </c>
      <c r="N267" s="7">
        <f>IFERROR(INDEX('[1]Master data'!$B$2:$EF$1000,MATCH($B267,'[1]Master data'!$A$2:$A$1000,0),MATCH(N$1,'[1]Master data'!$B$1:$EF$1,0)),"")</f>
        <v>36220</v>
      </c>
      <c r="O267" s="7">
        <f>IFERROR(INDEX('[1]Master data'!$B$2:$EF$1000,MATCH($B267,'[1]Master data'!$A$2:$A$1000,0),MATCH(O$1,'[1]Master data'!$B$1:$EF$1,0)),"")</f>
        <v>3658220</v>
      </c>
      <c r="P267" s="7">
        <f>IFERROR(INDEX('[1]Master data'!$B$2:$EF$1000,MATCH($B267,'[1]Master data'!$A$2:$A$1000,0),MATCH(P$1,'[1]Master data'!$B$1:$EF$1,0)),"")</f>
        <v>61194.467789578746</v>
      </c>
      <c r="Q267" s="30">
        <f>IFERROR(INDEX('[1]Master data'!$B$2:$EF$1000,MATCH($B267,'[1]Master data'!$A$2:$A$1000,0),MATCH(Q$1,'[1]Master data'!$B$1:$EF$1,0)),"")</f>
        <v>1.6895214740358572E-2</v>
      </c>
    </row>
    <row r="268" spans="1:17" x14ac:dyDescent="0.3">
      <c r="A268">
        <f t="shared" si="4"/>
        <v>266</v>
      </c>
      <c r="B268" t="str">
        <f>IF('[1]Master data'!A268="","",'[1]Master data'!A268)</f>
        <v>Vladimir Coufal</v>
      </c>
      <c r="C268" t="str">
        <f>IFERROR(INDEX('[1]Master data'!$B$2:$EF$1000,MATCH($B268,'[1]Master data'!$A$2:$A$1000,0),MATCH(C$1,'[1]Master data'!$B$1:$EF$1,0)),"")</f>
        <v>West Ham</v>
      </c>
      <c r="D268" t="str">
        <f>IFERROR(INDEX('[1]Master data'!$B$2:$EF$1000,MATCH($B268,'[1]Master data'!$A$2:$A$1000,0),MATCH(D$1,'[1]Master data'!$B$1:$EF$1,0)),"")</f>
        <v>Defense</v>
      </c>
      <c r="E268" s="5">
        <f>IFERROR(INDEX('[1]Master data'!$B$2:$EF$1000,MATCH($B268,'[1]Master data'!$A$2:$A$1000,0),MATCH(E$1,'[1]Master data'!$B$1:$EF$1,0)),"")</f>
        <v>3512000</v>
      </c>
      <c r="F268" s="7">
        <f>IFERROR(INDEX('[1]Master data'!$B$2:$EF$1000,MATCH($B268,'[1]Master data'!$A$2:$A$1000,0),MATCH(F$1,'[1]Master data'!$B$1:$EF$1,0)),"")</f>
        <v>-8271.4925964685099</v>
      </c>
      <c r="G268" s="7">
        <f>IFERROR(INDEX('[1]Master data'!$B$2:$EF$1000,MATCH($B268,'[1]Master data'!$A$2:$A$1000,0),MATCH(G$1,'[1]Master data'!$B$1:$EF$1,0)),"")</f>
        <v>21543.892713964993</v>
      </c>
      <c r="H268" s="7">
        <f>IFERROR(INDEX('[1]Master data'!$B$2:$EF$1000,MATCH($B268,'[1]Master data'!$A$2:$A$1000,0),MATCH(H$1,'[1]Master data'!$B$1:$EF$1,0)),"")</f>
        <v>1227.3411374707443</v>
      </c>
      <c r="I268" s="7">
        <f>IFERROR(INDEX('[1]Master data'!$B$2:$EF$1000,MATCH($B268,'[1]Master data'!$A$2:$A$1000,0),MATCH(I$1,'[1]Master data'!$B$1:$EF$1,0)),"")</f>
        <v>3815.3590325495343</v>
      </c>
      <c r="J268" s="7">
        <f>IFERROR(INDEX('[1]Master data'!$B$2:$EF$1000,MATCH($B268,'[1]Master data'!$A$2:$A$1000,0),MATCH(J$1,'[1]Master data'!$B$1:$EF$1,0)),"")</f>
        <v>1831.2197590879632</v>
      </c>
      <c r="K268" s="7">
        <f>IFERROR(INDEX('[1]Master data'!$B$2:$EF$1000,MATCH($B268,'[1]Master data'!$A$2:$A$1000,0),MATCH(K$1,'[1]Master data'!$B$1:$EF$1,0)),"")</f>
        <v>-397.7388099616644</v>
      </c>
      <c r="L268" s="7">
        <f>IFERROR(INDEX('[1]Master data'!$B$2:$EF$1000,MATCH($B268,'[1]Master data'!$A$2:$A$1000,0),MATCH(L$1,'[1]Master data'!$B$1:$EF$1,0)),"")</f>
        <v>19748.581236643058</v>
      </c>
      <c r="M268" s="33">
        <f>IFERROR(INDEX('[1]Master data'!$B$2:$EF$1000,MATCH($B268,'[1]Master data'!$A$2:$A$1000,0),MATCH(M$1,'[1]Master data'!$B$1:$EF$1,0)),"")</f>
        <v>-4.3768276661039131E-3</v>
      </c>
      <c r="N268" s="7">
        <f>IFERROR(INDEX('[1]Master data'!$B$2:$EF$1000,MATCH($B268,'[1]Master data'!$A$2:$A$1000,0),MATCH(N$1,'[1]Master data'!$B$1:$EF$1,0)),"")</f>
        <v>35120</v>
      </c>
      <c r="O268" s="7">
        <f>IFERROR(INDEX('[1]Master data'!$B$2:$EF$1000,MATCH($B268,'[1]Master data'!$A$2:$A$1000,0),MATCH(O$1,'[1]Master data'!$B$1:$EF$1,0)),"")</f>
        <v>3547120</v>
      </c>
      <c r="P268" s="7">
        <f>IFERROR(INDEX('[1]Master data'!$B$2:$EF$1000,MATCH($B268,'[1]Master data'!$A$2:$A$1000,0),MATCH(P$1,'[1]Master data'!$B$1:$EF$1,0)),"")</f>
        <v>-15371.418763356942</v>
      </c>
      <c r="Q268" s="30">
        <f>IFERROR(INDEX('[1]Master data'!$B$2:$EF$1000,MATCH($B268,'[1]Master data'!$A$2:$A$1000,0),MATCH(Q$1,'[1]Master data'!$B$1:$EF$1,0)),"")</f>
        <v>-4.3768276661039131E-3</v>
      </c>
    </row>
    <row r="269" spans="1:17" x14ac:dyDescent="0.3">
      <c r="A269">
        <f t="shared" si="4"/>
        <v>267</v>
      </c>
      <c r="B269" t="str">
        <f>IF('[1]Master data'!A269="","",'[1]Master data'!A269)</f>
        <v>Rodrigo Hernandez</v>
      </c>
      <c r="C269" t="str">
        <f>IFERROR(INDEX('[1]Master data'!$B$2:$EF$1000,MATCH($B269,'[1]Master data'!$A$2:$A$1000,0),MATCH(C$1,'[1]Master data'!$B$1:$EF$1,0)),"")</f>
        <v>Manchester City</v>
      </c>
      <c r="D269" t="str">
        <f>IFERROR(INDEX('[1]Master data'!$B$2:$EF$1000,MATCH($B269,'[1]Master data'!$A$2:$A$1000,0),MATCH(D$1,'[1]Master data'!$B$1:$EF$1,0)),"")</f>
        <v>Midfield</v>
      </c>
      <c r="E269" s="5">
        <f>IFERROR(INDEX('[1]Master data'!$B$2:$EF$1000,MATCH($B269,'[1]Master data'!$A$2:$A$1000,0),MATCH(E$1,'[1]Master data'!$B$1:$EF$1,0)),"")</f>
        <v>4685000</v>
      </c>
      <c r="F269" s="7">
        <f>IFERROR(INDEX('[1]Master data'!$B$2:$EF$1000,MATCH($B269,'[1]Master data'!$A$2:$A$1000,0),MATCH(F$1,'[1]Master data'!$B$1:$EF$1,0)),"")</f>
        <v>121720.46652267818</v>
      </c>
      <c r="G269" s="7">
        <f>IFERROR(INDEX('[1]Master data'!$B$2:$EF$1000,MATCH($B269,'[1]Master data'!$A$2:$A$1000,0),MATCH(G$1,'[1]Master data'!$B$1:$EF$1,0)),"")</f>
        <v>54394.98326133909</v>
      </c>
      <c r="H269" s="7">
        <f>IFERROR(INDEX('[1]Master data'!$B$2:$EF$1000,MATCH($B269,'[1]Master data'!$A$2:$A$1000,0),MATCH(H$1,'[1]Master data'!$B$1:$EF$1,0)),"")</f>
        <v>12220.657667386611</v>
      </c>
      <c r="I269" s="7">
        <f>IFERROR(INDEX('[1]Master data'!$B$2:$EF$1000,MATCH($B269,'[1]Master data'!$A$2:$A$1000,0),MATCH(I$1,'[1]Master data'!$B$1:$EF$1,0)),"")</f>
        <v>-400</v>
      </c>
      <c r="J269" s="7">
        <f>IFERROR(INDEX('[1]Master data'!$B$2:$EF$1000,MATCH($B269,'[1]Master data'!$A$2:$A$1000,0),MATCH(J$1,'[1]Master data'!$B$1:$EF$1,0)),"")</f>
        <v>2463.7308315334776</v>
      </c>
      <c r="K269" s="7">
        <f>IFERROR(INDEX('[1]Master data'!$B$2:$EF$1000,MATCH($B269,'[1]Master data'!$A$2:$A$1000,0),MATCH(K$1,'[1]Master data'!$B$1:$EF$1,0)),"")</f>
        <v>2074.6348164496312</v>
      </c>
      <c r="L269" s="7">
        <f>IFERROR(INDEX('[1]Master data'!$B$2:$EF$1000,MATCH($B269,'[1]Master data'!$A$2:$A$1000,0),MATCH(L$1,'[1]Master data'!$B$1:$EF$1,0)),"")</f>
        <v>192474.47309938699</v>
      </c>
      <c r="M269" s="33">
        <f>IFERROR(INDEX('[1]Master data'!$B$2:$EF$1000,MATCH($B269,'[1]Master data'!$A$2:$A$1000,0),MATCH(M$1,'[1]Master data'!$B$1:$EF$1,0)),"")</f>
        <v>3.108313193156606E-2</v>
      </c>
      <c r="N269" s="7">
        <f>IFERROR(INDEX('[1]Master data'!$B$2:$EF$1000,MATCH($B269,'[1]Master data'!$A$2:$A$1000,0),MATCH(N$1,'[1]Master data'!$B$1:$EF$1,0)),"")</f>
        <v>46850</v>
      </c>
      <c r="O269" s="7">
        <f>IFERROR(INDEX('[1]Master data'!$B$2:$EF$1000,MATCH($B269,'[1]Master data'!$A$2:$A$1000,0),MATCH(O$1,'[1]Master data'!$B$1:$EF$1,0)),"")</f>
        <v>4731850</v>
      </c>
      <c r="P269" s="7">
        <f>IFERROR(INDEX('[1]Master data'!$B$2:$EF$1000,MATCH($B269,'[1]Master data'!$A$2:$A$1000,0),MATCH(P$1,'[1]Master data'!$B$1:$EF$1,0)),"")</f>
        <v>145624.47309938699</v>
      </c>
      <c r="Q269" s="30">
        <f>IFERROR(INDEX('[1]Master data'!$B$2:$EF$1000,MATCH($B269,'[1]Master data'!$A$2:$A$1000,0),MATCH(Q$1,'[1]Master data'!$B$1:$EF$1,0)),"")</f>
        <v>3.108313193156606E-2</v>
      </c>
    </row>
    <row r="270" spans="1:17" x14ac:dyDescent="0.3">
      <c r="A270">
        <f t="shared" si="4"/>
        <v>268</v>
      </c>
      <c r="B270" t="str">
        <f>IF('[1]Master data'!A270="","",'[1]Master data'!A270)</f>
        <v>Kurt Zouma</v>
      </c>
      <c r="C270" t="str">
        <f>IFERROR(INDEX('[1]Master data'!$B$2:$EF$1000,MATCH($B270,'[1]Master data'!$A$2:$A$1000,0),MATCH(C$1,'[1]Master data'!$B$1:$EF$1,0)),"")</f>
        <v>Chelsea</v>
      </c>
      <c r="D270" t="str">
        <f>IFERROR(INDEX('[1]Master data'!$B$2:$EF$1000,MATCH($B270,'[1]Master data'!$A$2:$A$1000,0),MATCH(D$1,'[1]Master data'!$B$1:$EF$1,0)),"")</f>
        <v>Defense</v>
      </c>
      <c r="E270" s="5">
        <f>IFERROR(INDEX('[1]Master data'!$B$2:$EF$1000,MATCH($B270,'[1]Master data'!$A$2:$A$1000,0),MATCH(E$1,'[1]Master data'!$B$1:$EF$1,0)),"")</f>
        <v>4989000</v>
      </c>
      <c r="F270" s="7">
        <f>IFERROR(INDEX('[1]Master data'!$B$2:$EF$1000,MATCH($B270,'[1]Master data'!$A$2:$A$1000,0),MATCH(F$1,'[1]Master data'!$B$1:$EF$1,0)),"")</f>
        <v>50645.684700944796</v>
      </c>
      <c r="G270" s="7">
        <f>IFERROR(INDEX('[1]Master data'!$B$2:$EF$1000,MATCH($B270,'[1]Master data'!$A$2:$A$1000,0),MATCH(G$1,'[1]Master data'!$B$1:$EF$1,0)),"")</f>
        <v>22818.568394473663</v>
      </c>
      <c r="H270" s="7">
        <f>IFERROR(INDEX('[1]Master data'!$B$2:$EF$1000,MATCH($B270,'[1]Master data'!$A$2:$A$1000,0),MATCH(H$1,'[1]Master data'!$B$1:$EF$1,0)),"")</f>
        <v>8488.0448576445851</v>
      </c>
      <c r="I270" s="7">
        <f>IFERROR(INDEX('[1]Master data'!$B$2:$EF$1000,MATCH($B270,'[1]Master data'!$A$2:$A$1000,0),MATCH(I$1,'[1]Master data'!$B$1:$EF$1,0)),"")</f>
        <v>-912.50000000000011</v>
      </c>
      <c r="J270" s="7">
        <f>IFERROR(INDEX('[1]Master data'!$B$2:$EF$1000,MATCH($B270,'[1]Master data'!$A$2:$A$1000,0),MATCH(J$1,'[1]Master data'!$B$1:$EF$1,0)),"")</f>
        <v>4456.806917482023</v>
      </c>
      <c r="K270" s="7">
        <f>IFERROR(INDEX('[1]Master data'!$B$2:$EF$1000,MATCH($B270,'[1]Master data'!$A$2:$A$1000,0),MATCH(K$1,'[1]Master data'!$B$1:$EF$1,0)),"")</f>
        <v>1025.6815157832639</v>
      </c>
      <c r="L270" s="7">
        <f>IFERROR(INDEX('[1]Master data'!$B$2:$EF$1000,MATCH($B270,'[1]Master data'!$A$2:$A$1000,0),MATCH(L$1,'[1]Master data'!$B$1:$EF$1,0)),"")</f>
        <v>86522.286386328327</v>
      </c>
      <c r="M270" s="33">
        <f>IFERROR(INDEX('[1]Master data'!$B$2:$EF$1000,MATCH($B270,'[1]Master data'!$A$2:$A$1000,0),MATCH(M$1,'[1]Master data'!$B$1:$EF$1,0)),"")</f>
        <v>7.3426110215129943E-3</v>
      </c>
      <c r="N270" s="7">
        <f>IFERROR(INDEX('[1]Master data'!$B$2:$EF$1000,MATCH($B270,'[1]Master data'!$A$2:$A$1000,0),MATCH(N$1,'[1]Master data'!$B$1:$EF$1,0)),"")</f>
        <v>49890</v>
      </c>
      <c r="O270" s="7">
        <f>IFERROR(INDEX('[1]Master data'!$B$2:$EF$1000,MATCH($B270,'[1]Master data'!$A$2:$A$1000,0),MATCH(O$1,'[1]Master data'!$B$1:$EF$1,0)),"")</f>
        <v>5038890</v>
      </c>
      <c r="P270" s="7">
        <f>IFERROR(INDEX('[1]Master data'!$B$2:$EF$1000,MATCH($B270,'[1]Master data'!$A$2:$A$1000,0),MATCH(P$1,'[1]Master data'!$B$1:$EF$1,0)),"")</f>
        <v>36632.286386328327</v>
      </c>
      <c r="Q270" s="30">
        <f>IFERROR(INDEX('[1]Master data'!$B$2:$EF$1000,MATCH($B270,'[1]Master data'!$A$2:$A$1000,0),MATCH(Q$1,'[1]Master data'!$B$1:$EF$1,0)),"")</f>
        <v>7.3426110215129943E-3</v>
      </c>
    </row>
    <row r="271" spans="1:17" x14ac:dyDescent="0.3">
      <c r="A271">
        <f t="shared" si="4"/>
        <v>269</v>
      </c>
      <c r="B271" t="str">
        <f>IF('[1]Master data'!A271="","",'[1]Master data'!A271)</f>
        <v>Jayden Bogle</v>
      </c>
      <c r="C271" t="str">
        <f>IFERROR(INDEX('[1]Master data'!$B$2:$EF$1000,MATCH($B271,'[1]Master data'!$A$2:$A$1000,0),MATCH(C$1,'[1]Master data'!$B$1:$EF$1,0)),"")</f>
        <v>Sheffield United</v>
      </c>
      <c r="D271" t="str">
        <f>IFERROR(INDEX('[1]Master data'!$B$2:$EF$1000,MATCH($B271,'[1]Master data'!$A$2:$A$1000,0),MATCH(D$1,'[1]Master data'!$B$1:$EF$1,0)),"")</f>
        <v>Defense</v>
      </c>
      <c r="E271" s="5">
        <f>IFERROR(INDEX('[1]Master data'!$B$2:$EF$1000,MATCH($B271,'[1]Master data'!$A$2:$A$1000,0),MATCH(E$1,'[1]Master data'!$B$1:$EF$1,0)),"")</f>
        <v>2258000</v>
      </c>
      <c r="F271" s="7">
        <f>IFERROR(INDEX('[1]Master data'!$B$2:$EF$1000,MATCH($B271,'[1]Master data'!$A$2:$A$1000,0),MATCH(F$1,'[1]Master data'!$B$1:$EF$1,0)),"")</f>
        <v>-5000</v>
      </c>
      <c r="G271" s="7">
        <f>IFERROR(INDEX('[1]Master data'!$B$2:$EF$1000,MATCH($B271,'[1]Master data'!$A$2:$A$1000,0),MATCH(G$1,'[1]Master data'!$B$1:$EF$1,0)),"")</f>
        <v>0</v>
      </c>
      <c r="H271" s="7">
        <f>IFERROR(INDEX('[1]Master data'!$B$2:$EF$1000,MATCH($B271,'[1]Master data'!$A$2:$A$1000,0),MATCH(H$1,'[1]Master data'!$B$1:$EF$1,0)),"")</f>
        <v>0</v>
      </c>
      <c r="I271" s="7">
        <f>IFERROR(INDEX('[1]Master data'!$B$2:$EF$1000,MATCH($B271,'[1]Master data'!$A$2:$A$1000,0),MATCH(I$1,'[1]Master data'!$B$1:$EF$1,0)),"")</f>
        <v>0</v>
      </c>
      <c r="J271" s="7">
        <f>IFERROR(INDEX('[1]Master data'!$B$2:$EF$1000,MATCH($B271,'[1]Master data'!$A$2:$A$1000,0),MATCH(J$1,'[1]Master data'!$B$1:$EF$1,0)),"")</f>
        <v>0</v>
      </c>
      <c r="K271" s="7">
        <f>IFERROR(INDEX('[1]Master data'!$B$2:$EF$1000,MATCH($B271,'[1]Master data'!$A$2:$A$1000,0),MATCH(K$1,'[1]Master data'!$B$1:$EF$1,0)),"")</f>
        <v>0</v>
      </c>
      <c r="L271" s="7">
        <f>IFERROR(INDEX('[1]Master data'!$B$2:$EF$1000,MATCH($B271,'[1]Master data'!$A$2:$A$1000,0),MATCH(L$1,'[1]Master data'!$B$1:$EF$1,0)),"")</f>
        <v>-5000</v>
      </c>
      <c r="M271" s="33">
        <f>IFERROR(INDEX('[1]Master data'!$B$2:$EF$1000,MATCH($B271,'[1]Master data'!$A$2:$A$1000,0),MATCH(M$1,'[1]Master data'!$B$1:$EF$1,0)),"")</f>
        <v>-1.2214348981399469E-2</v>
      </c>
      <c r="N271" s="7">
        <f>IFERROR(INDEX('[1]Master data'!$B$2:$EF$1000,MATCH($B271,'[1]Master data'!$A$2:$A$1000,0),MATCH(N$1,'[1]Master data'!$B$1:$EF$1,0)),"")</f>
        <v>22580</v>
      </c>
      <c r="O271" s="7">
        <f>IFERROR(INDEX('[1]Master data'!$B$2:$EF$1000,MATCH($B271,'[1]Master data'!$A$2:$A$1000,0),MATCH(O$1,'[1]Master data'!$B$1:$EF$1,0)),"")</f>
        <v>2280580</v>
      </c>
      <c r="P271" s="7">
        <f>IFERROR(INDEX('[1]Master data'!$B$2:$EF$1000,MATCH($B271,'[1]Master data'!$A$2:$A$1000,0),MATCH(P$1,'[1]Master data'!$B$1:$EF$1,0)),"")</f>
        <v>-27580</v>
      </c>
      <c r="Q271" s="30">
        <f>IFERROR(INDEX('[1]Master data'!$B$2:$EF$1000,MATCH($B271,'[1]Master data'!$A$2:$A$1000,0),MATCH(Q$1,'[1]Master data'!$B$1:$EF$1,0)),"")</f>
        <v>-1.2214348981399469E-2</v>
      </c>
    </row>
    <row r="272" spans="1:17" x14ac:dyDescent="0.3">
      <c r="A272">
        <f t="shared" si="4"/>
        <v>270</v>
      </c>
      <c r="B272" t="str">
        <f>IF('[1]Master data'!A272="","",'[1]Master data'!A272)</f>
        <v>Phil Jagielka</v>
      </c>
      <c r="C272" t="str">
        <f>IFERROR(INDEX('[1]Master data'!$B$2:$EF$1000,MATCH($B272,'[1]Master data'!$A$2:$A$1000,0),MATCH(C$1,'[1]Master data'!$B$1:$EF$1,0)),"")</f>
        <v>Sheffield United</v>
      </c>
      <c r="D272" t="str">
        <f>IFERROR(INDEX('[1]Master data'!$B$2:$EF$1000,MATCH($B272,'[1]Master data'!$A$2:$A$1000,0),MATCH(D$1,'[1]Master data'!$B$1:$EF$1,0)),"")</f>
        <v>Defense</v>
      </c>
      <c r="E272" s="5">
        <f>IFERROR(INDEX('[1]Master data'!$B$2:$EF$1000,MATCH($B272,'[1]Master data'!$A$2:$A$1000,0),MATCH(E$1,'[1]Master data'!$B$1:$EF$1,0)),"")</f>
        <v>2034000</v>
      </c>
      <c r="F272" s="7">
        <f>IFERROR(INDEX('[1]Master data'!$B$2:$EF$1000,MATCH($B272,'[1]Master data'!$A$2:$A$1000,0),MATCH(F$1,'[1]Master data'!$B$1:$EF$1,0)),"")</f>
        <v>21837.243136006618</v>
      </c>
      <c r="G272" s="7">
        <f>IFERROR(INDEX('[1]Master data'!$B$2:$EF$1000,MATCH($B272,'[1]Master data'!$A$2:$A$1000,0),MATCH(G$1,'[1]Master data'!$B$1:$EF$1,0)),"")</f>
        <v>11815.061192106597</v>
      </c>
      <c r="H272" s="7">
        <f>IFERROR(INDEX('[1]Master data'!$B$2:$EF$1000,MATCH($B272,'[1]Master data'!$A$2:$A$1000,0),MATCH(H$1,'[1]Master data'!$B$1:$EF$1,0)),"")</f>
        <v>-684.30256747602016</v>
      </c>
      <c r="I272" s="7">
        <f>IFERROR(INDEX('[1]Master data'!$B$2:$EF$1000,MATCH($B272,'[1]Master data'!$A$2:$A$1000,0),MATCH(I$1,'[1]Master data'!$B$1:$EF$1,0)),"")</f>
        <v>-1100</v>
      </c>
      <c r="J272" s="7">
        <f>IFERROR(INDEX('[1]Master data'!$B$2:$EF$1000,MATCH($B272,'[1]Master data'!$A$2:$A$1000,0),MATCH(J$1,'[1]Master data'!$B$1:$EF$1,0)),"")</f>
        <v>143.22296482933746</v>
      </c>
      <c r="K272" s="7">
        <f>IFERROR(INDEX('[1]Master data'!$B$2:$EF$1000,MATCH($B272,'[1]Master data'!$A$2:$A$1000,0),MATCH(K$1,'[1]Master data'!$B$1:$EF$1,0)),"")</f>
        <v>3.9666665814845601</v>
      </c>
      <c r="L272" s="7">
        <f>IFERROR(INDEX('[1]Master data'!$B$2:$EF$1000,MATCH($B272,'[1]Master data'!$A$2:$A$1000,0),MATCH(L$1,'[1]Master data'!$B$1:$EF$1,0)),"")</f>
        <v>32015.191392048011</v>
      </c>
      <c r="M272" s="33">
        <f>IFERROR(INDEX('[1]Master data'!$B$2:$EF$1000,MATCH($B272,'[1]Master data'!$A$2:$A$1000,0),MATCH(M$1,'[1]Master data'!$B$1:$EF$1,0)),"")</f>
        <v>5.7400154336519228E-3</v>
      </c>
      <c r="N272" s="7">
        <f>IFERROR(INDEX('[1]Master data'!$B$2:$EF$1000,MATCH($B272,'[1]Master data'!$A$2:$A$1000,0),MATCH(N$1,'[1]Master data'!$B$1:$EF$1,0)),"")</f>
        <v>20340</v>
      </c>
      <c r="O272" s="7">
        <f>IFERROR(INDEX('[1]Master data'!$B$2:$EF$1000,MATCH($B272,'[1]Master data'!$A$2:$A$1000,0),MATCH(O$1,'[1]Master data'!$B$1:$EF$1,0)),"")</f>
        <v>2054340</v>
      </c>
      <c r="P272" s="7">
        <f>IFERROR(INDEX('[1]Master data'!$B$2:$EF$1000,MATCH($B272,'[1]Master data'!$A$2:$A$1000,0),MATCH(P$1,'[1]Master data'!$B$1:$EF$1,0)),"")</f>
        <v>11675.191392048011</v>
      </c>
      <c r="Q272" s="30">
        <f>IFERROR(INDEX('[1]Master data'!$B$2:$EF$1000,MATCH($B272,'[1]Master data'!$A$2:$A$1000,0),MATCH(Q$1,'[1]Master data'!$B$1:$EF$1,0)),"")</f>
        <v>5.7400154336519228E-3</v>
      </c>
    </row>
    <row r="273" spans="1:17" x14ac:dyDescent="0.3">
      <c r="A273">
        <f t="shared" si="4"/>
        <v>271</v>
      </c>
      <c r="B273" t="str">
        <f>IF('[1]Master data'!A273="","",'[1]Master data'!A273)</f>
        <v>Alisson Becker</v>
      </c>
      <c r="C273" t="str">
        <f>IFERROR(INDEX('[1]Master data'!$B$2:$EF$1000,MATCH($B273,'[1]Master data'!$A$2:$A$1000,0),MATCH(C$1,'[1]Master data'!$B$1:$EF$1,0)),"")</f>
        <v>Liverpool</v>
      </c>
      <c r="D273" t="str">
        <f>IFERROR(INDEX('[1]Master data'!$B$2:$EF$1000,MATCH($B273,'[1]Master data'!$A$2:$A$1000,0),MATCH(D$1,'[1]Master data'!$B$1:$EF$1,0)),"")</f>
        <v>Goalkeeper</v>
      </c>
      <c r="E273" s="5">
        <f>IFERROR(INDEX('[1]Master data'!$B$2:$EF$1000,MATCH($B273,'[1]Master data'!$A$2:$A$1000,0),MATCH(E$1,'[1]Master data'!$B$1:$EF$1,0)),"")</f>
        <v>6773000</v>
      </c>
      <c r="F273" s="7">
        <f>IFERROR(INDEX('[1]Master data'!$B$2:$EF$1000,MATCH($B273,'[1]Master data'!$A$2:$A$1000,0),MATCH(F$1,'[1]Master data'!$B$1:$EF$1,0)),"")</f>
        <v>153667.71387441369</v>
      </c>
      <c r="G273" s="7">
        <f>IFERROR(INDEX('[1]Master data'!$B$2:$EF$1000,MATCH($B273,'[1]Master data'!$A$2:$A$1000,0),MATCH(G$1,'[1]Master data'!$B$1:$EF$1,0)),"")</f>
        <v>39798.011955240923</v>
      </c>
      <c r="H273" s="7">
        <f>IFERROR(INDEX('[1]Master data'!$B$2:$EF$1000,MATCH($B273,'[1]Master data'!$A$2:$A$1000,0),MATCH(H$1,'[1]Master data'!$B$1:$EF$1,0)),"")</f>
        <v>16070.909567009592</v>
      </c>
      <c r="I273" s="7">
        <f>IFERROR(INDEX('[1]Master data'!$B$2:$EF$1000,MATCH($B273,'[1]Master data'!$A$2:$A$1000,0),MATCH(I$1,'[1]Master data'!$B$1:$EF$1,0)),"")</f>
        <v>-475</v>
      </c>
      <c r="J273" s="7">
        <f>IFERROR(INDEX('[1]Master data'!$B$2:$EF$1000,MATCH($B273,'[1]Master data'!$A$2:$A$1000,0),MATCH(J$1,'[1]Master data'!$B$1:$EF$1,0)),"")</f>
        <v>3471.1088227602422</v>
      </c>
      <c r="K273" s="7">
        <f>IFERROR(INDEX('[1]Master data'!$B$2:$EF$1000,MATCH($B273,'[1]Master data'!$A$2:$A$1000,0),MATCH(K$1,'[1]Master data'!$B$1:$EF$1,0)),"")</f>
        <v>2249.2665155834375</v>
      </c>
      <c r="L273" s="7">
        <f>IFERROR(INDEX('[1]Master data'!$B$2:$EF$1000,MATCH($B273,'[1]Master data'!$A$2:$A$1000,0),MATCH(L$1,'[1]Master data'!$B$1:$EF$1,0)),"")</f>
        <v>214782.01073500788</v>
      </c>
      <c r="M273" s="33">
        <f>IFERROR(INDEX('[1]Master data'!$B$2:$EF$1000,MATCH($B273,'[1]Master data'!$A$2:$A$1000,0),MATCH(M$1,'[1]Master data'!$B$1:$EF$1,0)),"")</f>
        <v>2.1711503135244038E-2</v>
      </c>
      <c r="N273" s="7">
        <f>IFERROR(INDEX('[1]Master data'!$B$2:$EF$1000,MATCH($B273,'[1]Master data'!$A$2:$A$1000,0),MATCH(N$1,'[1]Master data'!$B$1:$EF$1,0)),"")</f>
        <v>67730</v>
      </c>
      <c r="O273" s="7">
        <f>IFERROR(INDEX('[1]Master data'!$B$2:$EF$1000,MATCH($B273,'[1]Master data'!$A$2:$A$1000,0),MATCH(O$1,'[1]Master data'!$B$1:$EF$1,0)),"")</f>
        <v>6840730</v>
      </c>
      <c r="P273" s="7">
        <f>IFERROR(INDEX('[1]Master data'!$B$2:$EF$1000,MATCH($B273,'[1]Master data'!$A$2:$A$1000,0),MATCH(P$1,'[1]Master data'!$B$1:$EF$1,0)),"")</f>
        <v>147052.01073500788</v>
      </c>
      <c r="Q273" s="30">
        <f>IFERROR(INDEX('[1]Master data'!$B$2:$EF$1000,MATCH($B273,'[1]Master data'!$A$2:$A$1000,0),MATCH(Q$1,'[1]Master data'!$B$1:$EF$1,0)),"")</f>
        <v>2.1711503135244038E-2</v>
      </c>
    </row>
    <row r="274" spans="1:17" x14ac:dyDescent="0.3">
      <c r="A274">
        <f t="shared" si="4"/>
        <v>272</v>
      </c>
      <c r="B274" t="str">
        <f>IF('[1]Master data'!A274="","",'[1]Master data'!A274)</f>
        <v>Michail Antonio</v>
      </c>
      <c r="C274" t="str">
        <f>IFERROR(INDEX('[1]Master data'!$B$2:$EF$1000,MATCH($B274,'[1]Master data'!$A$2:$A$1000,0),MATCH(C$1,'[1]Master data'!$B$1:$EF$1,0)),"")</f>
        <v>West Ham</v>
      </c>
      <c r="D274" t="str">
        <f>IFERROR(INDEX('[1]Master data'!$B$2:$EF$1000,MATCH($B274,'[1]Master data'!$A$2:$A$1000,0),MATCH(D$1,'[1]Master data'!$B$1:$EF$1,0)),"")</f>
        <v>Striker</v>
      </c>
      <c r="E274" s="5">
        <f>IFERROR(INDEX('[1]Master data'!$B$2:$EF$1000,MATCH($B274,'[1]Master data'!$A$2:$A$1000,0),MATCH(E$1,'[1]Master data'!$B$1:$EF$1,0)),"")</f>
        <v>6281000</v>
      </c>
      <c r="F274" s="7">
        <f>IFERROR(INDEX('[1]Master data'!$B$2:$EF$1000,MATCH($B274,'[1]Master data'!$A$2:$A$1000,0),MATCH(F$1,'[1]Master data'!$B$1:$EF$1,0)),"")</f>
        <v>13508.318840579708</v>
      </c>
      <c r="G274" s="7">
        <f>IFERROR(INDEX('[1]Master data'!$B$2:$EF$1000,MATCH($B274,'[1]Master data'!$A$2:$A$1000,0),MATCH(G$1,'[1]Master data'!$B$1:$EF$1,0)),"")</f>
        <v>58588.246376811578</v>
      </c>
      <c r="H274" s="7">
        <f>IFERROR(INDEX('[1]Master data'!$B$2:$EF$1000,MATCH($B274,'[1]Master data'!$A$2:$A$1000,0),MATCH(H$1,'[1]Master data'!$B$1:$EF$1,0)),"")</f>
        <v>12236.304347826084</v>
      </c>
      <c r="I274" s="7">
        <f>IFERROR(INDEX('[1]Master data'!$B$2:$EF$1000,MATCH($B274,'[1]Master data'!$A$2:$A$1000,0),MATCH(I$1,'[1]Master data'!$B$1:$EF$1,0)),"")</f>
        <v>10217.83242753623</v>
      </c>
      <c r="J274" s="7">
        <f>IFERROR(INDEX('[1]Master data'!$B$2:$EF$1000,MATCH($B274,'[1]Master data'!$A$2:$A$1000,0),MATCH(J$1,'[1]Master data'!$B$1:$EF$1,0)),"")</f>
        <v>4519.8242753623181</v>
      </c>
      <c r="K274" s="7">
        <f>IFERROR(INDEX('[1]Master data'!$B$2:$EF$1000,MATCH($B274,'[1]Master data'!$A$2:$A$1000,0),MATCH(K$1,'[1]Master data'!$B$1:$EF$1,0)),"")</f>
        <v>1169.7759889310037</v>
      </c>
      <c r="L274" s="7">
        <f>IFERROR(INDEX('[1]Master data'!$B$2:$EF$1000,MATCH($B274,'[1]Master data'!$A$2:$A$1000,0),MATCH(L$1,'[1]Master data'!$B$1:$EF$1,0)),"")</f>
        <v>100240.30225704692</v>
      </c>
      <c r="M274" s="33">
        <f>IFERROR(INDEX('[1]Master data'!$B$2:$EF$1000,MATCH($B274,'[1]Master data'!$A$2:$A$1000,0),MATCH(M$1,'[1]Master data'!$B$1:$EF$1,0)),"")</f>
        <v>5.9592902813320999E-3</v>
      </c>
      <c r="N274" s="7">
        <f>IFERROR(INDEX('[1]Master data'!$B$2:$EF$1000,MATCH($B274,'[1]Master data'!$A$2:$A$1000,0),MATCH(N$1,'[1]Master data'!$B$1:$EF$1,0)),"")</f>
        <v>62810</v>
      </c>
      <c r="O274" s="7">
        <f>IFERROR(INDEX('[1]Master data'!$B$2:$EF$1000,MATCH($B274,'[1]Master data'!$A$2:$A$1000,0),MATCH(O$1,'[1]Master data'!$B$1:$EF$1,0)),"")</f>
        <v>6343810</v>
      </c>
      <c r="P274" s="7">
        <f>IFERROR(INDEX('[1]Master data'!$B$2:$EF$1000,MATCH($B274,'[1]Master data'!$A$2:$A$1000,0),MATCH(P$1,'[1]Master data'!$B$1:$EF$1,0)),"")</f>
        <v>37430.302257046918</v>
      </c>
      <c r="Q274" s="30">
        <f>IFERROR(INDEX('[1]Master data'!$B$2:$EF$1000,MATCH($B274,'[1]Master data'!$A$2:$A$1000,0),MATCH(Q$1,'[1]Master data'!$B$1:$EF$1,0)),"")</f>
        <v>5.9592902813320999E-3</v>
      </c>
    </row>
    <row r="275" spans="1:17" x14ac:dyDescent="0.3">
      <c r="A275">
        <f t="shared" si="4"/>
        <v>273</v>
      </c>
      <c r="B275" t="str">
        <f>IF('[1]Master data'!A275="","",'[1]Master data'!A275)</f>
        <v>Denis Odoi</v>
      </c>
      <c r="C275" t="str">
        <f>IFERROR(INDEX('[1]Master data'!$B$2:$EF$1000,MATCH($B275,'[1]Master data'!$A$2:$A$1000,0),MATCH(C$1,'[1]Master data'!$B$1:$EF$1,0)),"")</f>
        <v>Fulham</v>
      </c>
      <c r="D275" t="str">
        <f>IFERROR(INDEX('[1]Master data'!$B$2:$EF$1000,MATCH($B275,'[1]Master data'!$A$2:$A$1000,0),MATCH(D$1,'[1]Master data'!$B$1:$EF$1,0)),"")</f>
        <v>Defense</v>
      </c>
      <c r="E275" s="5">
        <f>IFERROR(INDEX('[1]Master data'!$B$2:$EF$1000,MATCH($B275,'[1]Master data'!$A$2:$A$1000,0),MATCH(E$1,'[1]Master data'!$B$1:$EF$1,0)),"")</f>
        <v>2450000</v>
      </c>
      <c r="F275" s="7">
        <f>IFERROR(INDEX('[1]Master data'!$B$2:$EF$1000,MATCH($B275,'[1]Master data'!$A$2:$A$1000,0),MATCH(F$1,'[1]Master data'!$B$1:$EF$1,0)),"")</f>
        <v>-5000</v>
      </c>
      <c r="G275" s="7">
        <f>IFERROR(INDEX('[1]Master data'!$B$2:$EF$1000,MATCH($B275,'[1]Master data'!$A$2:$A$1000,0),MATCH(G$1,'[1]Master data'!$B$1:$EF$1,0)),"")</f>
        <v>0</v>
      </c>
      <c r="H275" s="7">
        <f>IFERROR(INDEX('[1]Master data'!$B$2:$EF$1000,MATCH($B275,'[1]Master data'!$A$2:$A$1000,0),MATCH(H$1,'[1]Master data'!$B$1:$EF$1,0)),"")</f>
        <v>0</v>
      </c>
      <c r="I275" s="7">
        <f>IFERROR(INDEX('[1]Master data'!$B$2:$EF$1000,MATCH($B275,'[1]Master data'!$A$2:$A$1000,0),MATCH(I$1,'[1]Master data'!$B$1:$EF$1,0)),"")</f>
        <v>0</v>
      </c>
      <c r="J275" s="7">
        <f>IFERROR(INDEX('[1]Master data'!$B$2:$EF$1000,MATCH($B275,'[1]Master data'!$A$2:$A$1000,0),MATCH(J$1,'[1]Master data'!$B$1:$EF$1,0)),"")</f>
        <v>0</v>
      </c>
      <c r="K275" s="7">
        <f>IFERROR(INDEX('[1]Master data'!$B$2:$EF$1000,MATCH($B275,'[1]Master data'!$A$2:$A$1000,0),MATCH(K$1,'[1]Master data'!$B$1:$EF$1,0)),"")</f>
        <v>0</v>
      </c>
      <c r="L275" s="7">
        <f>IFERROR(INDEX('[1]Master data'!$B$2:$EF$1000,MATCH($B275,'[1]Master data'!$A$2:$A$1000,0),MATCH(L$1,'[1]Master data'!$B$1:$EF$1,0)),"")</f>
        <v>-5000</v>
      </c>
      <c r="M275" s="33">
        <f>IFERROR(INDEX('[1]Master data'!$B$2:$EF$1000,MATCH($B275,'[1]Master data'!$A$2:$A$1000,0),MATCH(M$1,'[1]Master data'!$B$1:$EF$1,0)),"")</f>
        <v>-1.2040816326530613E-2</v>
      </c>
      <c r="N275" s="7">
        <f>IFERROR(INDEX('[1]Master data'!$B$2:$EF$1000,MATCH($B275,'[1]Master data'!$A$2:$A$1000,0),MATCH(N$1,'[1]Master data'!$B$1:$EF$1,0)),"")</f>
        <v>24500</v>
      </c>
      <c r="O275" s="7">
        <f>IFERROR(INDEX('[1]Master data'!$B$2:$EF$1000,MATCH($B275,'[1]Master data'!$A$2:$A$1000,0),MATCH(O$1,'[1]Master data'!$B$1:$EF$1,0)),"")</f>
        <v>2474500</v>
      </c>
      <c r="P275" s="7">
        <f>IFERROR(INDEX('[1]Master data'!$B$2:$EF$1000,MATCH($B275,'[1]Master data'!$A$2:$A$1000,0),MATCH(P$1,'[1]Master data'!$B$1:$EF$1,0)),"")</f>
        <v>-29500</v>
      </c>
      <c r="Q275" s="30">
        <f>IFERROR(INDEX('[1]Master data'!$B$2:$EF$1000,MATCH($B275,'[1]Master data'!$A$2:$A$1000,0),MATCH(Q$1,'[1]Master data'!$B$1:$EF$1,0)),"")</f>
        <v>-1.2040816326530613E-2</v>
      </c>
    </row>
    <row r="276" spans="1:17" x14ac:dyDescent="0.3">
      <c r="A276">
        <f t="shared" si="4"/>
        <v>274</v>
      </c>
      <c r="B276" t="str">
        <f>IF('[1]Master data'!A276="","",'[1]Master data'!A276)</f>
        <v>Hugo Lloris</v>
      </c>
      <c r="C276" t="str">
        <f>IFERROR(INDEX('[1]Master data'!$B$2:$EF$1000,MATCH($B276,'[1]Master data'!$A$2:$A$1000,0),MATCH(C$1,'[1]Master data'!$B$1:$EF$1,0)),"")</f>
        <v>Tottenham</v>
      </c>
      <c r="D276" t="str">
        <f>IFERROR(INDEX('[1]Master data'!$B$2:$EF$1000,MATCH($B276,'[1]Master data'!$A$2:$A$1000,0),MATCH(D$1,'[1]Master data'!$B$1:$EF$1,0)),"")</f>
        <v>Goalkeeper</v>
      </c>
      <c r="E276" s="5">
        <f>IFERROR(INDEX('[1]Master data'!$B$2:$EF$1000,MATCH($B276,'[1]Master data'!$A$2:$A$1000,0),MATCH(E$1,'[1]Master data'!$B$1:$EF$1,0)),"")</f>
        <v>6185000</v>
      </c>
      <c r="F276" s="7">
        <f>IFERROR(INDEX('[1]Master data'!$B$2:$EF$1000,MATCH($B276,'[1]Master data'!$A$2:$A$1000,0),MATCH(F$1,'[1]Master data'!$B$1:$EF$1,0)),"")</f>
        <v>137979.84864990597</v>
      </c>
      <c r="G276" s="7">
        <f>IFERROR(INDEX('[1]Master data'!$B$2:$EF$1000,MATCH($B276,'[1]Master data'!$A$2:$A$1000,0),MATCH(G$1,'[1]Master data'!$B$1:$EF$1,0)),"")</f>
        <v>35745.786708112457</v>
      </c>
      <c r="H276" s="7">
        <f>IFERROR(INDEX('[1]Master data'!$B$2:$EF$1000,MATCH($B276,'[1]Master data'!$A$2:$A$1000,0),MATCH(H$1,'[1]Master data'!$B$1:$EF$1,0)),"")</f>
        <v>10610.208465826188</v>
      </c>
      <c r="I276" s="7">
        <f>IFERROR(INDEX('[1]Master data'!$B$2:$EF$1000,MATCH($B276,'[1]Master data'!$A$2:$A$1000,0),MATCH(I$1,'[1]Master data'!$B$1:$EF$1,0)),"")</f>
        <v>14469.968404621271</v>
      </c>
      <c r="J276" s="7">
        <f>IFERROR(INDEX('[1]Master data'!$B$2:$EF$1000,MATCH($B276,'[1]Master data'!$A$2:$A$1000,0),MATCH(J$1,'[1]Master data'!$B$1:$EF$1,0)),"")</f>
        <v>3782.2225880184405</v>
      </c>
      <c r="K276" s="7">
        <f>IFERROR(INDEX('[1]Master data'!$B$2:$EF$1000,MATCH($B276,'[1]Master data'!$A$2:$A$1000,0),MATCH(K$1,'[1]Master data'!$B$1:$EF$1,0)),"")</f>
        <v>1685.8664337065263</v>
      </c>
      <c r="L276" s="7">
        <f>IFERROR(INDEX('[1]Master data'!$B$2:$EF$1000,MATCH($B276,'[1]Master data'!$A$2:$A$1000,0),MATCH(L$1,'[1]Master data'!$B$1:$EF$1,0)),"")</f>
        <v>204273.90125019083</v>
      </c>
      <c r="M276" s="33">
        <f>IFERROR(INDEX('[1]Master data'!$B$2:$EF$1000,MATCH($B276,'[1]Master data'!$A$2:$A$1000,0),MATCH(M$1,'[1]Master data'!$B$1:$EF$1,0)),"")</f>
        <v>2.3027308205366342E-2</v>
      </c>
      <c r="N276" s="7">
        <f>IFERROR(INDEX('[1]Master data'!$B$2:$EF$1000,MATCH($B276,'[1]Master data'!$A$2:$A$1000,0),MATCH(N$1,'[1]Master data'!$B$1:$EF$1,0)),"")</f>
        <v>61850</v>
      </c>
      <c r="O276" s="7">
        <f>IFERROR(INDEX('[1]Master data'!$B$2:$EF$1000,MATCH($B276,'[1]Master data'!$A$2:$A$1000,0),MATCH(O$1,'[1]Master data'!$B$1:$EF$1,0)),"")</f>
        <v>6246850</v>
      </c>
      <c r="P276" s="7">
        <f>IFERROR(INDEX('[1]Master data'!$B$2:$EF$1000,MATCH($B276,'[1]Master data'!$A$2:$A$1000,0),MATCH(P$1,'[1]Master data'!$B$1:$EF$1,0)),"")</f>
        <v>142423.90125019083</v>
      </c>
      <c r="Q276" s="30">
        <f>IFERROR(INDEX('[1]Master data'!$B$2:$EF$1000,MATCH($B276,'[1]Master data'!$A$2:$A$1000,0),MATCH(Q$1,'[1]Master data'!$B$1:$EF$1,0)),"")</f>
        <v>2.3027308205366342E-2</v>
      </c>
    </row>
    <row r="277" spans="1:17" x14ac:dyDescent="0.3">
      <c r="A277">
        <f t="shared" si="4"/>
        <v>275</v>
      </c>
      <c r="B277" t="str">
        <f>IF('[1]Master data'!A277="","",'[1]Master data'!A277)</f>
        <v>Gylfi Sigurdsson</v>
      </c>
      <c r="C277" t="str">
        <f>IFERROR(INDEX('[1]Master data'!$B$2:$EF$1000,MATCH($B277,'[1]Master data'!$A$2:$A$1000,0),MATCH(C$1,'[1]Master data'!$B$1:$EF$1,0)),"")</f>
        <v>Everton</v>
      </c>
      <c r="D277" t="str">
        <f>IFERROR(INDEX('[1]Master data'!$B$2:$EF$1000,MATCH($B277,'[1]Master data'!$A$2:$A$1000,0),MATCH(D$1,'[1]Master data'!$B$1:$EF$1,0)),"")</f>
        <v>Midfield</v>
      </c>
      <c r="E277" s="5">
        <f>IFERROR(INDEX('[1]Master data'!$B$2:$EF$1000,MATCH($B277,'[1]Master data'!$A$2:$A$1000,0),MATCH(E$1,'[1]Master data'!$B$1:$EF$1,0)),"")</f>
        <v>4836000</v>
      </c>
      <c r="F277" s="7">
        <f>IFERROR(INDEX('[1]Master data'!$B$2:$EF$1000,MATCH($B277,'[1]Master data'!$A$2:$A$1000,0),MATCH(F$1,'[1]Master data'!$B$1:$EF$1,0)),"")</f>
        <v>-5000</v>
      </c>
      <c r="G277" s="7">
        <f>IFERROR(INDEX('[1]Master data'!$B$2:$EF$1000,MATCH($B277,'[1]Master data'!$A$2:$A$1000,0),MATCH(G$1,'[1]Master data'!$B$1:$EF$1,0)),"")</f>
        <v>0</v>
      </c>
      <c r="H277" s="7">
        <f>IFERROR(INDEX('[1]Master data'!$B$2:$EF$1000,MATCH($B277,'[1]Master data'!$A$2:$A$1000,0),MATCH(H$1,'[1]Master data'!$B$1:$EF$1,0)),"")</f>
        <v>0</v>
      </c>
      <c r="I277" s="7">
        <f>IFERROR(INDEX('[1]Master data'!$B$2:$EF$1000,MATCH($B277,'[1]Master data'!$A$2:$A$1000,0),MATCH(I$1,'[1]Master data'!$B$1:$EF$1,0)),"")</f>
        <v>0</v>
      </c>
      <c r="J277" s="7">
        <f>IFERROR(INDEX('[1]Master data'!$B$2:$EF$1000,MATCH($B277,'[1]Master data'!$A$2:$A$1000,0),MATCH(J$1,'[1]Master data'!$B$1:$EF$1,0)),"")</f>
        <v>0</v>
      </c>
      <c r="K277" s="7">
        <f>IFERROR(INDEX('[1]Master data'!$B$2:$EF$1000,MATCH($B277,'[1]Master data'!$A$2:$A$1000,0),MATCH(K$1,'[1]Master data'!$B$1:$EF$1,0)),"")</f>
        <v>0</v>
      </c>
      <c r="L277" s="7">
        <f>IFERROR(INDEX('[1]Master data'!$B$2:$EF$1000,MATCH($B277,'[1]Master data'!$A$2:$A$1000,0),MATCH(L$1,'[1]Master data'!$B$1:$EF$1,0)),"")</f>
        <v>-5000</v>
      </c>
      <c r="M277" s="33">
        <f>IFERROR(INDEX('[1]Master data'!$B$2:$EF$1000,MATCH($B277,'[1]Master data'!$A$2:$A$1000,0),MATCH(M$1,'[1]Master data'!$B$1:$EF$1,0)),"")</f>
        <v>-1.1033912324234904E-2</v>
      </c>
      <c r="N277" s="7">
        <f>IFERROR(INDEX('[1]Master data'!$B$2:$EF$1000,MATCH($B277,'[1]Master data'!$A$2:$A$1000,0),MATCH(N$1,'[1]Master data'!$B$1:$EF$1,0)),"")</f>
        <v>48360</v>
      </c>
      <c r="O277" s="7">
        <f>IFERROR(INDEX('[1]Master data'!$B$2:$EF$1000,MATCH($B277,'[1]Master data'!$A$2:$A$1000,0),MATCH(O$1,'[1]Master data'!$B$1:$EF$1,0)),"")</f>
        <v>4884360</v>
      </c>
      <c r="P277" s="7">
        <f>IFERROR(INDEX('[1]Master data'!$B$2:$EF$1000,MATCH($B277,'[1]Master data'!$A$2:$A$1000,0),MATCH(P$1,'[1]Master data'!$B$1:$EF$1,0)),"")</f>
        <v>-53360</v>
      </c>
      <c r="Q277" s="30">
        <f>IFERROR(INDEX('[1]Master data'!$B$2:$EF$1000,MATCH($B277,'[1]Master data'!$A$2:$A$1000,0),MATCH(Q$1,'[1]Master data'!$B$1:$EF$1,0)),"")</f>
        <v>-1.1033912324234904E-2</v>
      </c>
    </row>
    <row r="278" spans="1:17" x14ac:dyDescent="0.3">
      <c r="A278">
        <f t="shared" si="4"/>
        <v>276</v>
      </c>
      <c r="B278" t="str">
        <f>IF('[1]Master data'!A278="","",'[1]Master data'!A278)</f>
        <v>Ben Chilwell</v>
      </c>
      <c r="C278" t="str">
        <f>IFERROR(INDEX('[1]Master data'!$B$2:$EF$1000,MATCH($B278,'[1]Master data'!$A$2:$A$1000,0),MATCH(C$1,'[1]Master data'!$B$1:$EF$1,0)),"")</f>
        <v>Chelsea</v>
      </c>
      <c r="D278" t="str">
        <f>IFERROR(INDEX('[1]Master data'!$B$2:$EF$1000,MATCH($B278,'[1]Master data'!$A$2:$A$1000,0),MATCH(D$1,'[1]Master data'!$B$1:$EF$1,0)),"")</f>
        <v>Defense</v>
      </c>
      <c r="E278" s="5">
        <f>IFERROR(INDEX('[1]Master data'!$B$2:$EF$1000,MATCH($B278,'[1]Master data'!$A$2:$A$1000,0),MATCH(E$1,'[1]Master data'!$B$1:$EF$1,0)),"")</f>
        <v>5654000</v>
      </c>
      <c r="F278" s="7">
        <f>IFERROR(INDEX('[1]Master data'!$B$2:$EF$1000,MATCH($B278,'[1]Master data'!$A$2:$A$1000,0),MATCH(F$1,'[1]Master data'!$B$1:$EF$1,0)),"")</f>
        <v>62878.898986659085</v>
      </c>
      <c r="G278" s="7">
        <f>IFERROR(INDEX('[1]Master data'!$B$2:$EF$1000,MATCH($B278,'[1]Master data'!$A$2:$A$1000,0),MATCH(G$1,'[1]Master data'!$B$1:$EF$1,0)),"")</f>
        <v>27340.889823045094</v>
      </c>
      <c r="H278" s="7">
        <f>IFERROR(INDEX('[1]Master data'!$B$2:$EF$1000,MATCH($B278,'[1]Master data'!$A$2:$A$1000,0),MATCH(H$1,'[1]Master data'!$B$1:$EF$1,0)),"")</f>
        <v>10740.902000501728</v>
      </c>
      <c r="I278" s="7">
        <f>IFERROR(INDEX('[1]Master data'!$B$2:$EF$1000,MATCH($B278,'[1]Master data'!$A$2:$A$1000,0),MATCH(I$1,'[1]Master data'!$B$1:$EF$1,0)),"")</f>
        <v>-550</v>
      </c>
      <c r="J278" s="7">
        <f>IFERROR(INDEX('[1]Master data'!$B$2:$EF$1000,MATCH($B278,'[1]Master data'!$A$2:$A$1000,0),MATCH(J$1,'[1]Master data'!$B$1:$EF$1,0)),"")</f>
        <v>5140.4229889105945</v>
      </c>
      <c r="K278" s="7">
        <f>IFERROR(INDEX('[1]Master data'!$B$2:$EF$1000,MATCH($B278,'[1]Master data'!$A$2:$A$1000,0),MATCH(K$1,'[1]Master data'!$B$1:$EF$1,0)),"")</f>
        <v>1312.4783907832639</v>
      </c>
      <c r="L278" s="7">
        <f>IFERROR(INDEX('[1]Master data'!$B$2:$EF$1000,MATCH($B278,'[1]Master data'!$A$2:$A$1000,0),MATCH(L$1,'[1]Master data'!$B$1:$EF$1,0)),"")</f>
        <v>106863.59218989976</v>
      </c>
      <c r="M278" s="33">
        <f>IFERROR(INDEX('[1]Master data'!$B$2:$EF$1000,MATCH($B278,'[1]Master data'!$A$2:$A$1000,0),MATCH(M$1,'[1]Master data'!$B$1:$EF$1,0)),"")</f>
        <v>8.9005292164661774E-3</v>
      </c>
      <c r="N278" s="7">
        <f>IFERROR(INDEX('[1]Master data'!$B$2:$EF$1000,MATCH($B278,'[1]Master data'!$A$2:$A$1000,0),MATCH(N$1,'[1]Master data'!$B$1:$EF$1,0)),"")</f>
        <v>56540</v>
      </c>
      <c r="O278" s="7">
        <f>IFERROR(INDEX('[1]Master data'!$B$2:$EF$1000,MATCH($B278,'[1]Master data'!$A$2:$A$1000,0),MATCH(O$1,'[1]Master data'!$B$1:$EF$1,0)),"")</f>
        <v>5710540</v>
      </c>
      <c r="P278" s="7">
        <f>IFERROR(INDEX('[1]Master data'!$B$2:$EF$1000,MATCH($B278,'[1]Master data'!$A$2:$A$1000,0),MATCH(P$1,'[1]Master data'!$B$1:$EF$1,0)),"")</f>
        <v>50323.592189899762</v>
      </c>
      <c r="Q278" s="30">
        <f>IFERROR(INDEX('[1]Master data'!$B$2:$EF$1000,MATCH($B278,'[1]Master data'!$A$2:$A$1000,0),MATCH(Q$1,'[1]Master data'!$B$1:$EF$1,0)),"")</f>
        <v>8.9005292164661774E-3</v>
      </c>
    </row>
    <row r="279" spans="1:17" x14ac:dyDescent="0.3">
      <c r="A279">
        <f t="shared" si="4"/>
        <v>277</v>
      </c>
      <c r="B279" t="str">
        <f>IF('[1]Master data'!A279="","",'[1]Master data'!A279)</f>
        <v>Tyler Roberts</v>
      </c>
      <c r="C279" t="str">
        <f>IFERROR(INDEX('[1]Master data'!$B$2:$EF$1000,MATCH($B279,'[1]Master data'!$A$2:$A$1000,0),MATCH(C$1,'[1]Master data'!$B$1:$EF$1,0)),"")</f>
        <v>Leeds United</v>
      </c>
      <c r="D279" t="str">
        <f>IFERROR(INDEX('[1]Master data'!$B$2:$EF$1000,MATCH($B279,'[1]Master data'!$A$2:$A$1000,0),MATCH(D$1,'[1]Master data'!$B$1:$EF$1,0)),"")</f>
        <v>Striker</v>
      </c>
      <c r="E279" s="5">
        <f>IFERROR(INDEX('[1]Master data'!$B$2:$EF$1000,MATCH($B279,'[1]Master data'!$A$2:$A$1000,0),MATCH(E$1,'[1]Master data'!$B$1:$EF$1,0)),"")</f>
        <v>2666000</v>
      </c>
      <c r="F279" s="7">
        <f>IFERROR(INDEX('[1]Master data'!$B$2:$EF$1000,MATCH($B279,'[1]Master data'!$A$2:$A$1000,0),MATCH(F$1,'[1]Master data'!$B$1:$EF$1,0)),"")</f>
        <v>61925.238095238106</v>
      </c>
      <c r="G279" s="7">
        <f>IFERROR(INDEX('[1]Master data'!$B$2:$EF$1000,MATCH($B279,'[1]Master data'!$A$2:$A$1000,0),MATCH(G$1,'[1]Master data'!$B$1:$EF$1,0)),"")</f>
        <v>18877.988095238095</v>
      </c>
      <c r="H279" s="7">
        <f>IFERROR(INDEX('[1]Master data'!$B$2:$EF$1000,MATCH($B279,'[1]Master data'!$A$2:$A$1000,0),MATCH(H$1,'[1]Master data'!$B$1:$EF$1,0)),"")</f>
        <v>7402.9107142857156</v>
      </c>
      <c r="I279" s="7">
        <f>IFERROR(INDEX('[1]Master data'!$B$2:$EF$1000,MATCH($B279,'[1]Master data'!$A$2:$A$1000,0),MATCH(I$1,'[1]Master data'!$B$1:$EF$1,0)),"")</f>
        <v>5788.8690476190477</v>
      </c>
      <c r="J279" s="7">
        <f>IFERROR(INDEX('[1]Master data'!$B$2:$EF$1000,MATCH($B279,'[1]Master data'!$A$2:$A$1000,0),MATCH(J$1,'[1]Master data'!$B$1:$EF$1,0)),"")</f>
        <v>4423.3110119047615</v>
      </c>
      <c r="K279" s="7">
        <f>IFERROR(INDEX('[1]Master data'!$B$2:$EF$1000,MATCH($B279,'[1]Master data'!$A$2:$A$1000,0),MATCH(K$1,'[1]Master data'!$B$1:$EF$1,0)),"")</f>
        <v>68.171123184756212</v>
      </c>
      <c r="L279" s="7">
        <f>IFERROR(INDEX('[1]Master data'!$B$2:$EF$1000,MATCH($B279,'[1]Master data'!$A$2:$A$1000,0),MATCH(L$1,'[1]Master data'!$B$1:$EF$1,0)),"")</f>
        <v>98486.488087470483</v>
      </c>
      <c r="M279" s="33">
        <f>IFERROR(INDEX('[1]Master data'!$B$2:$EF$1000,MATCH($B279,'[1]Master data'!$A$2:$A$1000,0),MATCH(M$1,'[1]Master data'!$B$1:$EF$1,0)),"")</f>
        <v>2.694166844991391E-2</v>
      </c>
      <c r="N279" s="7">
        <f>IFERROR(INDEX('[1]Master data'!$B$2:$EF$1000,MATCH($B279,'[1]Master data'!$A$2:$A$1000,0),MATCH(N$1,'[1]Master data'!$B$1:$EF$1,0)),"")</f>
        <v>26660</v>
      </c>
      <c r="O279" s="7">
        <f>IFERROR(INDEX('[1]Master data'!$B$2:$EF$1000,MATCH($B279,'[1]Master data'!$A$2:$A$1000,0),MATCH(O$1,'[1]Master data'!$B$1:$EF$1,0)),"")</f>
        <v>2692660</v>
      </c>
      <c r="P279" s="7">
        <f>IFERROR(INDEX('[1]Master data'!$B$2:$EF$1000,MATCH($B279,'[1]Master data'!$A$2:$A$1000,0),MATCH(P$1,'[1]Master data'!$B$1:$EF$1,0)),"")</f>
        <v>71826.488087470483</v>
      </c>
      <c r="Q279" s="30">
        <f>IFERROR(INDEX('[1]Master data'!$B$2:$EF$1000,MATCH($B279,'[1]Master data'!$A$2:$A$1000,0),MATCH(Q$1,'[1]Master data'!$B$1:$EF$1,0)),"")</f>
        <v>2.694166844991391E-2</v>
      </c>
    </row>
    <row r="280" spans="1:17" x14ac:dyDescent="0.3">
      <c r="A280">
        <f t="shared" si="4"/>
        <v>278</v>
      </c>
      <c r="B280" t="str">
        <f>IF('[1]Master data'!A280="","",'[1]Master data'!A280)</f>
        <v>Alexandre Lacazette</v>
      </c>
      <c r="C280" t="str">
        <f>IFERROR(INDEX('[1]Master data'!$B$2:$EF$1000,MATCH($B280,'[1]Master data'!$A$2:$A$1000,0),MATCH(C$1,'[1]Master data'!$B$1:$EF$1,0)),"")</f>
        <v>Arsenal</v>
      </c>
      <c r="D280" t="str">
        <f>IFERROR(INDEX('[1]Master data'!$B$2:$EF$1000,MATCH($B280,'[1]Master data'!$A$2:$A$1000,0),MATCH(D$1,'[1]Master data'!$B$1:$EF$1,0)),"")</f>
        <v>Striker</v>
      </c>
      <c r="E280" s="5">
        <f>IFERROR(INDEX('[1]Master data'!$B$2:$EF$1000,MATCH($B280,'[1]Master data'!$A$2:$A$1000,0),MATCH(E$1,'[1]Master data'!$B$1:$EF$1,0)),"")</f>
        <v>6345000</v>
      </c>
      <c r="F280" s="7">
        <f>IFERROR(INDEX('[1]Master data'!$B$2:$EF$1000,MATCH($B280,'[1]Master data'!$A$2:$A$1000,0),MATCH(F$1,'[1]Master data'!$B$1:$EF$1,0)),"")</f>
        <v>-5000</v>
      </c>
      <c r="G280" s="7">
        <f>IFERROR(INDEX('[1]Master data'!$B$2:$EF$1000,MATCH($B280,'[1]Master data'!$A$2:$A$1000,0),MATCH(G$1,'[1]Master data'!$B$1:$EF$1,0)),"")</f>
        <v>0</v>
      </c>
      <c r="H280" s="7">
        <f>IFERROR(INDEX('[1]Master data'!$B$2:$EF$1000,MATCH($B280,'[1]Master data'!$A$2:$A$1000,0),MATCH(H$1,'[1]Master data'!$B$1:$EF$1,0)),"")</f>
        <v>0</v>
      </c>
      <c r="I280" s="7">
        <f>IFERROR(INDEX('[1]Master data'!$B$2:$EF$1000,MATCH($B280,'[1]Master data'!$A$2:$A$1000,0),MATCH(I$1,'[1]Master data'!$B$1:$EF$1,0)),"")</f>
        <v>0</v>
      </c>
      <c r="J280" s="7">
        <f>IFERROR(INDEX('[1]Master data'!$B$2:$EF$1000,MATCH($B280,'[1]Master data'!$A$2:$A$1000,0),MATCH(J$1,'[1]Master data'!$B$1:$EF$1,0)),"")</f>
        <v>0</v>
      </c>
      <c r="K280" s="7">
        <f>IFERROR(INDEX('[1]Master data'!$B$2:$EF$1000,MATCH($B280,'[1]Master data'!$A$2:$A$1000,0),MATCH(K$1,'[1]Master data'!$B$1:$EF$1,0)),"")</f>
        <v>0</v>
      </c>
      <c r="L280" s="7">
        <f>IFERROR(INDEX('[1]Master data'!$B$2:$EF$1000,MATCH($B280,'[1]Master data'!$A$2:$A$1000,0),MATCH(L$1,'[1]Master data'!$B$1:$EF$1,0)),"")</f>
        <v>-5000</v>
      </c>
      <c r="M280" s="33">
        <f>IFERROR(INDEX('[1]Master data'!$B$2:$EF$1000,MATCH($B280,'[1]Master data'!$A$2:$A$1000,0),MATCH(M$1,'[1]Master data'!$B$1:$EF$1,0)),"")</f>
        <v>-1.0788022064617809E-2</v>
      </c>
      <c r="N280" s="7">
        <f>IFERROR(INDEX('[1]Master data'!$B$2:$EF$1000,MATCH($B280,'[1]Master data'!$A$2:$A$1000,0),MATCH(N$1,'[1]Master data'!$B$1:$EF$1,0)),"")</f>
        <v>63450</v>
      </c>
      <c r="O280" s="7">
        <f>IFERROR(INDEX('[1]Master data'!$B$2:$EF$1000,MATCH($B280,'[1]Master data'!$A$2:$A$1000,0),MATCH(O$1,'[1]Master data'!$B$1:$EF$1,0)),"")</f>
        <v>6408450</v>
      </c>
      <c r="P280" s="7">
        <f>IFERROR(INDEX('[1]Master data'!$B$2:$EF$1000,MATCH($B280,'[1]Master data'!$A$2:$A$1000,0),MATCH(P$1,'[1]Master data'!$B$1:$EF$1,0)),"")</f>
        <v>-68450</v>
      </c>
      <c r="Q280" s="30">
        <f>IFERROR(INDEX('[1]Master data'!$B$2:$EF$1000,MATCH($B280,'[1]Master data'!$A$2:$A$1000,0),MATCH(Q$1,'[1]Master data'!$B$1:$EF$1,0)),"")</f>
        <v>-1.0788022064617809E-2</v>
      </c>
    </row>
    <row r="281" spans="1:17" x14ac:dyDescent="0.3">
      <c r="A281">
        <f t="shared" si="4"/>
        <v>279</v>
      </c>
      <c r="B281" t="str">
        <f>IF('[1]Master data'!A281="","",'[1]Master data'!A281)</f>
        <v>Nathaniel Phillips</v>
      </c>
      <c r="C281" t="str">
        <f>IFERROR(INDEX('[1]Master data'!$B$2:$EF$1000,MATCH($B281,'[1]Master data'!$A$2:$A$1000,0),MATCH(C$1,'[1]Master data'!$B$1:$EF$1,0)),"")</f>
        <v>Liverpool</v>
      </c>
      <c r="D281" t="str">
        <f>IFERROR(INDEX('[1]Master data'!$B$2:$EF$1000,MATCH($B281,'[1]Master data'!$A$2:$A$1000,0),MATCH(D$1,'[1]Master data'!$B$1:$EF$1,0)),"")</f>
        <v>Defense</v>
      </c>
      <c r="E281" s="5">
        <f>IFERROR(INDEX('[1]Master data'!$B$2:$EF$1000,MATCH($B281,'[1]Master data'!$A$2:$A$1000,0),MATCH(E$1,'[1]Master data'!$B$1:$EF$1,0)),"")</f>
        <v>3026000</v>
      </c>
      <c r="F281" s="7">
        <f>IFERROR(INDEX('[1]Master data'!$B$2:$EF$1000,MATCH($B281,'[1]Master data'!$A$2:$A$1000,0),MATCH(F$1,'[1]Master data'!$B$1:$EF$1,0)),"")</f>
        <v>102563.52935327444</v>
      </c>
      <c r="G281" s="7">
        <f>IFERROR(INDEX('[1]Master data'!$B$2:$EF$1000,MATCH($B281,'[1]Master data'!$A$2:$A$1000,0),MATCH(G$1,'[1]Master data'!$B$1:$EF$1,0)),"")</f>
        <v>27142.701087935922</v>
      </c>
      <c r="H281" s="7">
        <f>IFERROR(INDEX('[1]Master data'!$B$2:$EF$1000,MATCH($B281,'[1]Master data'!$A$2:$A$1000,0),MATCH(H$1,'[1]Master data'!$B$1:$EF$1,0)),"")</f>
        <v>8623.1933571087829</v>
      </c>
      <c r="I281" s="7">
        <f>IFERROR(INDEX('[1]Master data'!$B$2:$EF$1000,MATCH($B281,'[1]Master data'!$A$2:$A$1000,0),MATCH(I$1,'[1]Master data'!$B$1:$EF$1,0)),"")</f>
        <v>-1400.0000000000002</v>
      </c>
      <c r="J281" s="7">
        <f>IFERROR(INDEX('[1]Master data'!$B$2:$EF$1000,MATCH($B281,'[1]Master data'!$A$2:$A$1000,0),MATCH(J$1,'[1]Master data'!$B$1:$EF$1,0)),"")</f>
        <v>1352.1561286623255</v>
      </c>
      <c r="K281" s="7">
        <f>IFERROR(INDEX('[1]Master data'!$B$2:$EF$1000,MATCH($B281,'[1]Master data'!$A$2:$A$1000,0),MATCH(K$1,'[1]Master data'!$B$1:$EF$1,0)),"")</f>
        <v>1372.2403455102199</v>
      </c>
      <c r="L281" s="7">
        <f>IFERROR(INDEX('[1]Master data'!$B$2:$EF$1000,MATCH($B281,'[1]Master data'!$A$2:$A$1000,0),MATCH(L$1,'[1]Master data'!$B$1:$EF$1,0)),"")</f>
        <v>139653.82027249166</v>
      </c>
      <c r="M281" s="33">
        <f>IFERROR(INDEX('[1]Master data'!$B$2:$EF$1000,MATCH($B281,'[1]Master data'!$A$2:$A$1000,0),MATCH(M$1,'[1]Master data'!$B$1:$EF$1,0)),"")</f>
        <v>3.6151295529574246E-2</v>
      </c>
      <c r="N281" s="7">
        <f>IFERROR(INDEX('[1]Master data'!$B$2:$EF$1000,MATCH($B281,'[1]Master data'!$A$2:$A$1000,0),MATCH(N$1,'[1]Master data'!$B$1:$EF$1,0)),"")</f>
        <v>30260</v>
      </c>
      <c r="O281" s="7">
        <f>IFERROR(INDEX('[1]Master data'!$B$2:$EF$1000,MATCH($B281,'[1]Master data'!$A$2:$A$1000,0),MATCH(O$1,'[1]Master data'!$B$1:$EF$1,0)),"")</f>
        <v>3056260</v>
      </c>
      <c r="P281" s="7">
        <f>IFERROR(INDEX('[1]Master data'!$B$2:$EF$1000,MATCH($B281,'[1]Master data'!$A$2:$A$1000,0),MATCH(P$1,'[1]Master data'!$B$1:$EF$1,0)),"")</f>
        <v>109393.82027249166</v>
      </c>
      <c r="Q281" s="30">
        <f>IFERROR(INDEX('[1]Master data'!$B$2:$EF$1000,MATCH($B281,'[1]Master data'!$A$2:$A$1000,0),MATCH(Q$1,'[1]Master data'!$B$1:$EF$1,0)),"")</f>
        <v>3.6151295529574246E-2</v>
      </c>
    </row>
    <row r="282" spans="1:17" x14ac:dyDescent="0.3">
      <c r="A282">
        <f t="shared" si="4"/>
        <v>280</v>
      </c>
      <c r="B282" t="str">
        <f>IF('[1]Master data'!A282="","",'[1]Master data'!A282)</f>
        <v>Jason Steele</v>
      </c>
      <c r="C282" t="str">
        <f>IFERROR(INDEX('[1]Master data'!$B$2:$EF$1000,MATCH($B282,'[1]Master data'!$A$2:$A$1000,0),MATCH(C$1,'[1]Master data'!$B$1:$EF$1,0)),"")</f>
        <v>Brighton and Hove</v>
      </c>
      <c r="D282" t="str">
        <f>IFERROR(INDEX('[1]Master data'!$B$2:$EF$1000,MATCH($B282,'[1]Master data'!$A$2:$A$1000,0),MATCH(D$1,'[1]Master data'!$B$1:$EF$1,0)),"")</f>
        <v>Goalkeeper</v>
      </c>
      <c r="E282" s="5">
        <f>IFERROR(INDEX('[1]Master data'!$B$2:$EF$1000,MATCH($B282,'[1]Master data'!$A$2:$A$1000,0),MATCH(E$1,'[1]Master data'!$B$1:$EF$1,0)),"")</f>
        <v>2960000</v>
      </c>
      <c r="F282" s="7">
        <f>IFERROR(INDEX('[1]Master data'!$B$2:$EF$1000,MATCH($B282,'[1]Master data'!$A$2:$A$1000,0),MATCH(F$1,'[1]Master data'!$B$1:$EF$1,0)),"")</f>
        <v>-5000</v>
      </c>
      <c r="G282" s="7">
        <f>IFERROR(INDEX('[1]Master data'!$B$2:$EF$1000,MATCH($B282,'[1]Master data'!$A$2:$A$1000,0),MATCH(G$1,'[1]Master data'!$B$1:$EF$1,0)),"")</f>
        <v>0</v>
      </c>
      <c r="H282" s="7">
        <f>IFERROR(INDEX('[1]Master data'!$B$2:$EF$1000,MATCH($B282,'[1]Master data'!$A$2:$A$1000,0),MATCH(H$1,'[1]Master data'!$B$1:$EF$1,0)),"")</f>
        <v>0</v>
      </c>
      <c r="I282" s="7">
        <f>IFERROR(INDEX('[1]Master data'!$B$2:$EF$1000,MATCH($B282,'[1]Master data'!$A$2:$A$1000,0),MATCH(I$1,'[1]Master data'!$B$1:$EF$1,0)),"")</f>
        <v>0</v>
      </c>
      <c r="J282" s="7">
        <f>IFERROR(INDEX('[1]Master data'!$B$2:$EF$1000,MATCH($B282,'[1]Master data'!$A$2:$A$1000,0),MATCH(J$1,'[1]Master data'!$B$1:$EF$1,0)),"")</f>
        <v>0</v>
      </c>
      <c r="K282" s="7">
        <f>IFERROR(INDEX('[1]Master data'!$B$2:$EF$1000,MATCH($B282,'[1]Master data'!$A$2:$A$1000,0),MATCH(K$1,'[1]Master data'!$B$1:$EF$1,0)),"")</f>
        <v>0</v>
      </c>
      <c r="L282" s="7">
        <f>IFERROR(INDEX('[1]Master data'!$B$2:$EF$1000,MATCH($B282,'[1]Master data'!$A$2:$A$1000,0),MATCH(L$1,'[1]Master data'!$B$1:$EF$1,0)),"")</f>
        <v>-5000</v>
      </c>
      <c r="M282" s="33">
        <f>IFERROR(INDEX('[1]Master data'!$B$2:$EF$1000,MATCH($B282,'[1]Master data'!$A$2:$A$1000,0),MATCH(M$1,'[1]Master data'!$B$1:$EF$1,0)),"")</f>
        <v>-1.1689189189189189E-2</v>
      </c>
      <c r="N282" s="7">
        <f>IFERROR(INDEX('[1]Master data'!$B$2:$EF$1000,MATCH($B282,'[1]Master data'!$A$2:$A$1000,0),MATCH(N$1,'[1]Master data'!$B$1:$EF$1,0)),"")</f>
        <v>29600</v>
      </c>
      <c r="O282" s="7">
        <f>IFERROR(INDEX('[1]Master data'!$B$2:$EF$1000,MATCH($B282,'[1]Master data'!$A$2:$A$1000,0),MATCH(O$1,'[1]Master data'!$B$1:$EF$1,0)),"")</f>
        <v>2989600</v>
      </c>
      <c r="P282" s="7">
        <f>IFERROR(INDEX('[1]Master data'!$B$2:$EF$1000,MATCH($B282,'[1]Master data'!$A$2:$A$1000,0),MATCH(P$1,'[1]Master data'!$B$1:$EF$1,0)),"")</f>
        <v>-34600</v>
      </c>
      <c r="Q282" s="30">
        <f>IFERROR(INDEX('[1]Master data'!$B$2:$EF$1000,MATCH($B282,'[1]Master data'!$A$2:$A$1000,0),MATCH(Q$1,'[1]Master data'!$B$1:$EF$1,0)),"")</f>
        <v>-1.1689189189189189E-2</v>
      </c>
    </row>
    <row r="283" spans="1:17" x14ac:dyDescent="0.3">
      <c r="A283">
        <f t="shared" si="4"/>
        <v>281</v>
      </c>
      <c r="B283" t="str">
        <f>IF('[1]Master data'!A283="","",'[1]Master data'!A283)</f>
        <v>Moises Caicedo</v>
      </c>
      <c r="C283" t="str">
        <f>IFERROR(INDEX('[1]Master data'!$B$2:$EF$1000,MATCH($B283,'[1]Master data'!$A$2:$A$1000,0),MATCH(C$1,'[1]Master data'!$B$1:$EF$1,0)),"")</f>
        <v>Brighton and Hove</v>
      </c>
      <c r="D283" t="str">
        <f>IFERROR(INDEX('[1]Master data'!$B$2:$EF$1000,MATCH($B283,'[1]Master data'!$A$2:$A$1000,0),MATCH(D$1,'[1]Master data'!$B$1:$EF$1,0)),"")</f>
        <v>Midfield</v>
      </c>
      <c r="E283" s="5">
        <f>IFERROR(INDEX('[1]Master data'!$B$2:$EF$1000,MATCH($B283,'[1]Master data'!$A$2:$A$1000,0),MATCH(E$1,'[1]Master data'!$B$1:$EF$1,0)),"")</f>
        <v>2480000</v>
      </c>
      <c r="F283" s="7">
        <f>IFERROR(INDEX('[1]Master data'!$B$2:$EF$1000,MATCH($B283,'[1]Master data'!$A$2:$A$1000,0),MATCH(F$1,'[1]Master data'!$B$1:$EF$1,0)),"")</f>
        <v>-5000</v>
      </c>
      <c r="G283" s="7">
        <f>IFERROR(INDEX('[1]Master data'!$B$2:$EF$1000,MATCH($B283,'[1]Master data'!$A$2:$A$1000,0),MATCH(G$1,'[1]Master data'!$B$1:$EF$1,0)),"")</f>
        <v>0</v>
      </c>
      <c r="H283" s="7">
        <f>IFERROR(INDEX('[1]Master data'!$B$2:$EF$1000,MATCH($B283,'[1]Master data'!$A$2:$A$1000,0),MATCH(H$1,'[1]Master data'!$B$1:$EF$1,0)),"")</f>
        <v>0</v>
      </c>
      <c r="I283" s="7">
        <f>IFERROR(INDEX('[1]Master data'!$B$2:$EF$1000,MATCH($B283,'[1]Master data'!$A$2:$A$1000,0),MATCH(I$1,'[1]Master data'!$B$1:$EF$1,0)),"")</f>
        <v>0</v>
      </c>
      <c r="J283" s="7">
        <f>IFERROR(INDEX('[1]Master data'!$B$2:$EF$1000,MATCH($B283,'[1]Master data'!$A$2:$A$1000,0),MATCH(J$1,'[1]Master data'!$B$1:$EF$1,0)),"")</f>
        <v>0</v>
      </c>
      <c r="K283" s="7">
        <f>IFERROR(INDEX('[1]Master data'!$B$2:$EF$1000,MATCH($B283,'[1]Master data'!$A$2:$A$1000,0),MATCH(K$1,'[1]Master data'!$B$1:$EF$1,0)),"")</f>
        <v>0</v>
      </c>
      <c r="L283" s="7">
        <f>IFERROR(INDEX('[1]Master data'!$B$2:$EF$1000,MATCH($B283,'[1]Master data'!$A$2:$A$1000,0),MATCH(L$1,'[1]Master data'!$B$1:$EF$1,0)),"")</f>
        <v>-5000</v>
      </c>
      <c r="M283" s="33">
        <f>IFERROR(INDEX('[1]Master data'!$B$2:$EF$1000,MATCH($B283,'[1]Master data'!$A$2:$A$1000,0),MATCH(M$1,'[1]Master data'!$B$1:$EF$1,0)),"")</f>
        <v>-1.2016129032258065E-2</v>
      </c>
      <c r="N283" s="7">
        <f>IFERROR(INDEX('[1]Master data'!$B$2:$EF$1000,MATCH($B283,'[1]Master data'!$A$2:$A$1000,0),MATCH(N$1,'[1]Master data'!$B$1:$EF$1,0)),"")</f>
        <v>24800</v>
      </c>
      <c r="O283" s="7">
        <f>IFERROR(INDEX('[1]Master data'!$B$2:$EF$1000,MATCH($B283,'[1]Master data'!$A$2:$A$1000,0),MATCH(O$1,'[1]Master data'!$B$1:$EF$1,0)),"")</f>
        <v>2504800</v>
      </c>
      <c r="P283" s="7">
        <f>IFERROR(INDEX('[1]Master data'!$B$2:$EF$1000,MATCH($B283,'[1]Master data'!$A$2:$A$1000,0),MATCH(P$1,'[1]Master data'!$B$1:$EF$1,0)),"")</f>
        <v>-29800</v>
      </c>
      <c r="Q283" s="30">
        <f>IFERROR(INDEX('[1]Master data'!$B$2:$EF$1000,MATCH($B283,'[1]Master data'!$A$2:$A$1000,0),MATCH(Q$1,'[1]Master data'!$B$1:$EF$1,0)),"")</f>
        <v>-1.2016129032258065E-2</v>
      </c>
    </row>
    <row r="284" spans="1:17" x14ac:dyDescent="0.3">
      <c r="A284">
        <f t="shared" si="4"/>
        <v>282</v>
      </c>
      <c r="B284" t="str">
        <f>IF('[1]Master data'!A284="","",'[1]Master data'!A284)</f>
        <v>Abdoulaye Doucoure</v>
      </c>
      <c r="C284" t="str">
        <f>IFERROR(INDEX('[1]Master data'!$B$2:$EF$1000,MATCH($B284,'[1]Master data'!$A$2:$A$1000,0),MATCH(C$1,'[1]Master data'!$B$1:$EF$1,0)),"")</f>
        <v>Everton</v>
      </c>
      <c r="D284" t="str">
        <f>IFERROR(INDEX('[1]Master data'!$B$2:$EF$1000,MATCH($B284,'[1]Master data'!$A$2:$A$1000,0),MATCH(D$1,'[1]Master data'!$B$1:$EF$1,0)),"")</f>
        <v>Midfield</v>
      </c>
      <c r="E284" s="5">
        <f>IFERROR(INDEX('[1]Master data'!$B$2:$EF$1000,MATCH($B284,'[1]Master data'!$A$2:$A$1000,0),MATCH(E$1,'[1]Master data'!$B$1:$EF$1,0)),"")</f>
        <v>4208000</v>
      </c>
      <c r="F284" s="7">
        <f>IFERROR(INDEX('[1]Master data'!$B$2:$EF$1000,MATCH($B284,'[1]Master data'!$A$2:$A$1000,0),MATCH(F$1,'[1]Master data'!$B$1:$EF$1,0)),"")</f>
        <v>74103.003105590076</v>
      </c>
      <c r="G284" s="7">
        <f>IFERROR(INDEX('[1]Master data'!$B$2:$EF$1000,MATCH($B284,'[1]Master data'!$A$2:$A$1000,0),MATCH(G$1,'[1]Master data'!$B$1:$EF$1,0)),"")</f>
        <v>-6923.402173913044</v>
      </c>
      <c r="H284" s="7">
        <f>IFERROR(INDEX('[1]Master data'!$B$2:$EF$1000,MATCH($B284,'[1]Master data'!$A$2:$A$1000,0),MATCH(H$1,'[1]Master data'!$B$1:$EF$1,0)),"")</f>
        <v>5489.2795031055903</v>
      </c>
      <c r="I284" s="7">
        <f>IFERROR(INDEX('[1]Master data'!$B$2:$EF$1000,MATCH($B284,'[1]Master data'!$A$2:$A$1000,0),MATCH(I$1,'[1]Master data'!$B$1:$EF$1,0)),"")</f>
        <v>-1425.0000000000002</v>
      </c>
      <c r="J284" s="7">
        <f>IFERROR(INDEX('[1]Master data'!$B$2:$EF$1000,MATCH($B284,'[1]Master data'!$A$2:$A$1000,0),MATCH(J$1,'[1]Master data'!$B$1:$EF$1,0)),"")</f>
        <v>1844.7220496894411</v>
      </c>
      <c r="K284" s="7">
        <f>IFERROR(INDEX('[1]Master data'!$B$2:$EF$1000,MATCH($B284,'[1]Master data'!$A$2:$A$1000,0),MATCH(K$1,'[1]Master data'!$B$1:$EF$1,0)),"")</f>
        <v>222.24689953448706</v>
      </c>
      <c r="L284" s="7">
        <f>IFERROR(INDEX('[1]Master data'!$B$2:$EF$1000,MATCH($B284,'[1]Master data'!$A$2:$A$1000,0),MATCH(L$1,'[1]Master data'!$B$1:$EF$1,0)),"")</f>
        <v>73310.849384006549</v>
      </c>
      <c r="M284" s="33">
        <f>IFERROR(INDEX('[1]Master data'!$B$2:$EF$1000,MATCH($B284,'[1]Master data'!$A$2:$A$1000,0),MATCH(M$1,'[1]Master data'!$B$1:$EF$1,0)),"")</f>
        <v>7.4217797965795028E-3</v>
      </c>
      <c r="N284" s="7">
        <f>IFERROR(INDEX('[1]Master data'!$B$2:$EF$1000,MATCH($B284,'[1]Master data'!$A$2:$A$1000,0),MATCH(N$1,'[1]Master data'!$B$1:$EF$1,0)),"")</f>
        <v>42080</v>
      </c>
      <c r="O284" s="7">
        <f>IFERROR(INDEX('[1]Master data'!$B$2:$EF$1000,MATCH($B284,'[1]Master data'!$A$2:$A$1000,0),MATCH(O$1,'[1]Master data'!$B$1:$EF$1,0)),"")</f>
        <v>4250080</v>
      </c>
      <c r="P284" s="7">
        <f>IFERROR(INDEX('[1]Master data'!$B$2:$EF$1000,MATCH($B284,'[1]Master data'!$A$2:$A$1000,0),MATCH(P$1,'[1]Master data'!$B$1:$EF$1,0)),"")</f>
        <v>31230.849384006549</v>
      </c>
      <c r="Q284" s="30">
        <f>IFERROR(INDEX('[1]Master data'!$B$2:$EF$1000,MATCH($B284,'[1]Master data'!$A$2:$A$1000,0),MATCH(Q$1,'[1]Master data'!$B$1:$EF$1,0)),"")</f>
        <v>7.4217797965795028E-3</v>
      </c>
    </row>
    <row r="285" spans="1:17" x14ac:dyDescent="0.3">
      <c r="A285">
        <f t="shared" si="4"/>
        <v>283</v>
      </c>
      <c r="B285" t="str">
        <f>IF('[1]Master data'!A285="","",'[1]Master data'!A285)</f>
        <v>Lys Mousset</v>
      </c>
      <c r="C285" t="str">
        <f>IFERROR(INDEX('[1]Master data'!$B$2:$EF$1000,MATCH($B285,'[1]Master data'!$A$2:$A$1000,0),MATCH(C$1,'[1]Master data'!$B$1:$EF$1,0)),"")</f>
        <v>Sheffield United</v>
      </c>
      <c r="D285" t="str">
        <f>IFERROR(INDEX('[1]Master data'!$B$2:$EF$1000,MATCH($B285,'[1]Master data'!$A$2:$A$1000,0),MATCH(D$1,'[1]Master data'!$B$1:$EF$1,0)),"")</f>
        <v>Striker</v>
      </c>
      <c r="E285" s="5">
        <f>IFERROR(INDEX('[1]Master data'!$B$2:$EF$1000,MATCH($B285,'[1]Master data'!$A$2:$A$1000,0),MATCH(E$1,'[1]Master data'!$B$1:$EF$1,0)),"")</f>
        <v>2460000</v>
      </c>
      <c r="F285" s="7">
        <f>IFERROR(INDEX('[1]Master data'!$B$2:$EF$1000,MATCH($B285,'[1]Master data'!$A$2:$A$1000,0),MATCH(F$1,'[1]Master data'!$B$1:$EF$1,0)),"")</f>
        <v>-5000</v>
      </c>
      <c r="G285" s="7">
        <f>IFERROR(INDEX('[1]Master data'!$B$2:$EF$1000,MATCH($B285,'[1]Master data'!$A$2:$A$1000,0),MATCH(G$1,'[1]Master data'!$B$1:$EF$1,0)),"")</f>
        <v>0</v>
      </c>
      <c r="H285" s="7">
        <f>IFERROR(INDEX('[1]Master data'!$B$2:$EF$1000,MATCH($B285,'[1]Master data'!$A$2:$A$1000,0),MATCH(H$1,'[1]Master data'!$B$1:$EF$1,0)),"")</f>
        <v>0</v>
      </c>
      <c r="I285" s="7">
        <f>IFERROR(INDEX('[1]Master data'!$B$2:$EF$1000,MATCH($B285,'[1]Master data'!$A$2:$A$1000,0),MATCH(I$1,'[1]Master data'!$B$1:$EF$1,0)),"")</f>
        <v>0</v>
      </c>
      <c r="J285" s="7">
        <f>IFERROR(INDEX('[1]Master data'!$B$2:$EF$1000,MATCH($B285,'[1]Master data'!$A$2:$A$1000,0),MATCH(J$1,'[1]Master data'!$B$1:$EF$1,0)),"")</f>
        <v>0</v>
      </c>
      <c r="K285" s="7">
        <f>IFERROR(INDEX('[1]Master data'!$B$2:$EF$1000,MATCH($B285,'[1]Master data'!$A$2:$A$1000,0),MATCH(K$1,'[1]Master data'!$B$1:$EF$1,0)),"")</f>
        <v>0</v>
      </c>
      <c r="L285" s="7">
        <f>IFERROR(INDEX('[1]Master data'!$B$2:$EF$1000,MATCH($B285,'[1]Master data'!$A$2:$A$1000,0),MATCH(L$1,'[1]Master data'!$B$1:$EF$1,0)),"")</f>
        <v>-5000</v>
      </c>
      <c r="M285" s="33">
        <f>IFERROR(INDEX('[1]Master data'!$B$2:$EF$1000,MATCH($B285,'[1]Master data'!$A$2:$A$1000,0),MATCH(M$1,'[1]Master data'!$B$1:$EF$1,0)),"")</f>
        <v>-1.2032520325203253E-2</v>
      </c>
      <c r="N285" s="7">
        <f>IFERROR(INDEX('[1]Master data'!$B$2:$EF$1000,MATCH($B285,'[1]Master data'!$A$2:$A$1000,0),MATCH(N$1,'[1]Master data'!$B$1:$EF$1,0)),"")</f>
        <v>24600</v>
      </c>
      <c r="O285" s="7">
        <f>IFERROR(INDEX('[1]Master data'!$B$2:$EF$1000,MATCH($B285,'[1]Master data'!$A$2:$A$1000,0),MATCH(O$1,'[1]Master data'!$B$1:$EF$1,0)),"")</f>
        <v>2484600</v>
      </c>
      <c r="P285" s="7">
        <f>IFERROR(INDEX('[1]Master data'!$B$2:$EF$1000,MATCH($B285,'[1]Master data'!$A$2:$A$1000,0),MATCH(P$1,'[1]Master data'!$B$1:$EF$1,0)),"")</f>
        <v>-29600</v>
      </c>
      <c r="Q285" s="30">
        <f>IFERROR(INDEX('[1]Master data'!$B$2:$EF$1000,MATCH($B285,'[1]Master data'!$A$2:$A$1000,0),MATCH(Q$1,'[1]Master data'!$B$1:$EF$1,0)),"")</f>
        <v>-1.2032520325203253E-2</v>
      </c>
    </row>
    <row r="286" spans="1:17" x14ac:dyDescent="0.3">
      <c r="A286">
        <f t="shared" si="4"/>
        <v>284</v>
      </c>
      <c r="B286" t="str">
        <f>IF('[1]Master data'!A286="","",'[1]Master data'!A286)</f>
        <v>Henri Saivet</v>
      </c>
      <c r="C286" t="str">
        <f>IFERROR(INDEX('[1]Master data'!$B$2:$EF$1000,MATCH($B286,'[1]Master data'!$A$2:$A$1000,0),MATCH(C$1,'[1]Master data'!$B$1:$EF$1,0)),"")</f>
        <v>Newcastle</v>
      </c>
      <c r="D286" t="str">
        <f>IFERROR(INDEX('[1]Master data'!$B$2:$EF$1000,MATCH($B286,'[1]Master data'!$A$2:$A$1000,0),MATCH(D$1,'[1]Master data'!$B$1:$EF$1,0)),"")</f>
        <v>Midfield</v>
      </c>
      <c r="E286" s="5">
        <f>IFERROR(INDEX('[1]Master data'!$B$2:$EF$1000,MATCH($B286,'[1]Master data'!$A$2:$A$1000,0),MATCH(E$1,'[1]Master data'!$B$1:$EF$1,0)),"")</f>
        <v>1955000</v>
      </c>
      <c r="F286" s="7">
        <f>IFERROR(INDEX('[1]Master data'!$B$2:$EF$1000,MATCH($B286,'[1]Master data'!$A$2:$A$1000,0),MATCH(F$1,'[1]Master data'!$B$1:$EF$1,0)),"")</f>
        <v>-5000</v>
      </c>
      <c r="G286" s="7">
        <f>IFERROR(INDEX('[1]Master data'!$B$2:$EF$1000,MATCH($B286,'[1]Master data'!$A$2:$A$1000,0),MATCH(G$1,'[1]Master data'!$B$1:$EF$1,0)),"")</f>
        <v>0</v>
      </c>
      <c r="H286" s="7">
        <f>IFERROR(INDEX('[1]Master data'!$B$2:$EF$1000,MATCH($B286,'[1]Master data'!$A$2:$A$1000,0),MATCH(H$1,'[1]Master data'!$B$1:$EF$1,0)),"")</f>
        <v>0</v>
      </c>
      <c r="I286" s="7">
        <f>IFERROR(INDEX('[1]Master data'!$B$2:$EF$1000,MATCH($B286,'[1]Master data'!$A$2:$A$1000,0),MATCH(I$1,'[1]Master data'!$B$1:$EF$1,0)),"")</f>
        <v>0</v>
      </c>
      <c r="J286" s="7">
        <f>IFERROR(INDEX('[1]Master data'!$B$2:$EF$1000,MATCH($B286,'[1]Master data'!$A$2:$A$1000,0),MATCH(J$1,'[1]Master data'!$B$1:$EF$1,0)),"")</f>
        <v>0</v>
      </c>
      <c r="K286" s="7">
        <f>IFERROR(INDEX('[1]Master data'!$B$2:$EF$1000,MATCH($B286,'[1]Master data'!$A$2:$A$1000,0),MATCH(K$1,'[1]Master data'!$B$1:$EF$1,0)),"")</f>
        <v>0</v>
      </c>
      <c r="L286" s="7">
        <f>IFERROR(INDEX('[1]Master data'!$B$2:$EF$1000,MATCH($B286,'[1]Master data'!$A$2:$A$1000,0),MATCH(L$1,'[1]Master data'!$B$1:$EF$1,0)),"")</f>
        <v>-5000</v>
      </c>
      <c r="M286" s="33">
        <f>IFERROR(INDEX('[1]Master data'!$B$2:$EF$1000,MATCH($B286,'[1]Master data'!$A$2:$A$1000,0),MATCH(M$1,'[1]Master data'!$B$1:$EF$1,0)),"")</f>
        <v>-1.2557544757033249E-2</v>
      </c>
      <c r="N286" s="7">
        <f>IFERROR(INDEX('[1]Master data'!$B$2:$EF$1000,MATCH($B286,'[1]Master data'!$A$2:$A$1000,0),MATCH(N$1,'[1]Master data'!$B$1:$EF$1,0)),"")</f>
        <v>19550</v>
      </c>
      <c r="O286" s="7">
        <f>IFERROR(INDEX('[1]Master data'!$B$2:$EF$1000,MATCH($B286,'[1]Master data'!$A$2:$A$1000,0),MATCH(O$1,'[1]Master data'!$B$1:$EF$1,0)),"")</f>
        <v>1974550</v>
      </c>
      <c r="P286" s="7">
        <f>IFERROR(INDEX('[1]Master data'!$B$2:$EF$1000,MATCH($B286,'[1]Master data'!$A$2:$A$1000,0),MATCH(P$1,'[1]Master data'!$B$1:$EF$1,0)),"")</f>
        <v>-24550</v>
      </c>
      <c r="Q286" s="30">
        <f>IFERROR(INDEX('[1]Master data'!$B$2:$EF$1000,MATCH($B286,'[1]Master data'!$A$2:$A$1000,0),MATCH(Q$1,'[1]Master data'!$B$1:$EF$1,0)),"")</f>
        <v>-1.2557544757033249E-2</v>
      </c>
    </row>
    <row r="287" spans="1:17" x14ac:dyDescent="0.3">
      <c r="A287">
        <f t="shared" si="4"/>
        <v>285</v>
      </c>
      <c r="B287" t="str">
        <f>IF('[1]Master data'!A287="","",'[1]Master data'!A287)</f>
        <v>Wilfred Ndidi</v>
      </c>
      <c r="C287" t="str">
        <f>IFERROR(INDEX('[1]Master data'!$B$2:$EF$1000,MATCH($B287,'[1]Master data'!$A$2:$A$1000,0),MATCH(C$1,'[1]Master data'!$B$1:$EF$1,0)),"")</f>
        <v>Leicester City</v>
      </c>
      <c r="D287" t="str">
        <f>IFERROR(INDEX('[1]Master data'!$B$2:$EF$1000,MATCH($B287,'[1]Master data'!$A$2:$A$1000,0),MATCH(D$1,'[1]Master data'!$B$1:$EF$1,0)),"")</f>
        <v>Midfield</v>
      </c>
      <c r="E287" s="5">
        <f>IFERROR(INDEX('[1]Master data'!$B$2:$EF$1000,MATCH($B287,'[1]Master data'!$A$2:$A$1000,0),MATCH(E$1,'[1]Master data'!$B$1:$EF$1,0)),"")</f>
        <v>3886000</v>
      </c>
      <c r="F287" s="7">
        <f>IFERROR(INDEX('[1]Master data'!$B$2:$EF$1000,MATCH($B287,'[1]Master data'!$A$2:$A$1000,0),MATCH(F$1,'[1]Master data'!$B$1:$EF$1,0)),"")</f>
        <v>49732.405315614626</v>
      </c>
      <c r="G287" s="7">
        <f>IFERROR(INDEX('[1]Master data'!$B$2:$EF$1000,MATCH($B287,'[1]Master data'!$A$2:$A$1000,0),MATCH(G$1,'[1]Master data'!$B$1:$EF$1,0)),"")</f>
        <v>-1032.5656146179381</v>
      </c>
      <c r="H287" s="7">
        <f>IFERROR(INDEX('[1]Master data'!$B$2:$EF$1000,MATCH($B287,'[1]Master data'!$A$2:$A$1000,0),MATCH(H$1,'[1]Master data'!$B$1:$EF$1,0)),"")</f>
        <v>5828.3770764119618</v>
      </c>
      <c r="I287" s="7">
        <f>IFERROR(INDEX('[1]Master data'!$B$2:$EF$1000,MATCH($B287,'[1]Master data'!$A$2:$A$1000,0),MATCH(I$1,'[1]Master data'!$B$1:$EF$1,0)),"")</f>
        <v>-2162.5</v>
      </c>
      <c r="J287" s="7">
        <f>IFERROR(INDEX('[1]Master data'!$B$2:$EF$1000,MATCH($B287,'[1]Master data'!$A$2:$A$1000,0),MATCH(J$1,'[1]Master data'!$B$1:$EF$1,0)),"")</f>
        <v>-1365.1528239202657</v>
      </c>
      <c r="K287" s="7">
        <f>IFERROR(INDEX('[1]Master data'!$B$2:$EF$1000,MATCH($B287,'[1]Master data'!$A$2:$A$1000,0),MATCH(K$1,'[1]Master data'!$B$1:$EF$1,0)),"")</f>
        <v>140.42717997383997</v>
      </c>
      <c r="L287" s="7">
        <f>IFERROR(INDEX('[1]Master data'!$B$2:$EF$1000,MATCH($B287,'[1]Master data'!$A$2:$A$1000,0),MATCH(L$1,'[1]Master data'!$B$1:$EF$1,0)),"")</f>
        <v>51140.991133462223</v>
      </c>
      <c r="M287" s="33">
        <f>IFERROR(INDEX('[1]Master data'!$B$2:$EF$1000,MATCH($B287,'[1]Master data'!$A$2:$A$1000,0),MATCH(M$1,'[1]Master data'!$B$1:$EF$1,0)),"")</f>
        <v>3.1603168125224454E-3</v>
      </c>
      <c r="N287" s="7">
        <f>IFERROR(INDEX('[1]Master data'!$B$2:$EF$1000,MATCH($B287,'[1]Master data'!$A$2:$A$1000,0),MATCH(N$1,'[1]Master data'!$B$1:$EF$1,0)),"")</f>
        <v>38860</v>
      </c>
      <c r="O287" s="7">
        <f>IFERROR(INDEX('[1]Master data'!$B$2:$EF$1000,MATCH($B287,'[1]Master data'!$A$2:$A$1000,0),MATCH(O$1,'[1]Master data'!$B$1:$EF$1,0)),"")</f>
        <v>3924860</v>
      </c>
      <c r="P287" s="7">
        <f>IFERROR(INDEX('[1]Master data'!$B$2:$EF$1000,MATCH($B287,'[1]Master data'!$A$2:$A$1000,0),MATCH(P$1,'[1]Master data'!$B$1:$EF$1,0)),"")</f>
        <v>12280.991133462223</v>
      </c>
      <c r="Q287" s="30">
        <f>IFERROR(INDEX('[1]Master data'!$B$2:$EF$1000,MATCH($B287,'[1]Master data'!$A$2:$A$1000,0),MATCH(Q$1,'[1]Master data'!$B$1:$EF$1,0)),"")</f>
        <v>3.1603168125224454E-3</v>
      </c>
    </row>
    <row r="288" spans="1:17" x14ac:dyDescent="0.3">
      <c r="A288">
        <f t="shared" si="4"/>
        <v>286</v>
      </c>
      <c r="B288" t="str">
        <f>IF('[1]Master data'!A288="","",'[1]Master data'!A288)</f>
        <v>Okay Yokuslu</v>
      </c>
      <c r="C288" t="str">
        <f>IFERROR(INDEX('[1]Master data'!$B$2:$EF$1000,MATCH($B288,'[1]Master data'!$A$2:$A$1000,0),MATCH(C$1,'[1]Master data'!$B$1:$EF$1,0)),"")</f>
        <v>West Bromwich</v>
      </c>
      <c r="D288" t="str">
        <f>IFERROR(INDEX('[1]Master data'!$B$2:$EF$1000,MATCH($B288,'[1]Master data'!$A$2:$A$1000,0),MATCH(D$1,'[1]Master data'!$B$1:$EF$1,0)),"")</f>
        <v>Midfield</v>
      </c>
      <c r="E288" s="5">
        <f>IFERROR(INDEX('[1]Master data'!$B$2:$EF$1000,MATCH($B288,'[1]Master data'!$A$2:$A$1000,0),MATCH(E$1,'[1]Master data'!$B$1:$EF$1,0)),"")</f>
        <v>3013000</v>
      </c>
      <c r="F288" s="7">
        <f>IFERROR(INDEX('[1]Master data'!$B$2:$EF$1000,MATCH($B288,'[1]Master data'!$A$2:$A$1000,0),MATCH(F$1,'[1]Master data'!$B$1:$EF$1,0)),"")</f>
        <v>-5000</v>
      </c>
      <c r="G288" s="7">
        <f>IFERROR(INDEX('[1]Master data'!$B$2:$EF$1000,MATCH($B288,'[1]Master data'!$A$2:$A$1000,0),MATCH(G$1,'[1]Master data'!$B$1:$EF$1,0)),"")</f>
        <v>0</v>
      </c>
      <c r="H288" s="7">
        <f>IFERROR(INDEX('[1]Master data'!$B$2:$EF$1000,MATCH($B288,'[1]Master data'!$A$2:$A$1000,0),MATCH(H$1,'[1]Master data'!$B$1:$EF$1,0)),"")</f>
        <v>0</v>
      </c>
      <c r="I288" s="7">
        <f>IFERROR(INDEX('[1]Master data'!$B$2:$EF$1000,MATCH($B288,'[1]Master data'!$A$2:$A$1000,0),MATCH(I$1,'[1]Master data'!$B$1:$EF$1,0)),"")</f>
        <v>0</v>
      </c>
      <c r="J288" s="7">
        <f>IFERROR(INDEX('[1]Master data'!$B$2:$EF$1000,MATCH($B288,'[1]Master data'!$A$2:$A$1000,0),MATCH(J$1,'[1]Master data'!$B$1:$EF$1,0)),"")</f>
        <v>0</v>
      </c>
      <c r="K288" s="7">
        <f>IFERROR(INDEX('[1]Master data'!$B$2:$EF$1000,MATCH($B288,'[1]Master data'!$A$2:$A$1000,0),MATCH(K$1,'[1]Master data'!$B$1:$EF$1,0)),"")</f>
        <v>0</v>
      </c>
      <c r="L288" s="7">
        <f>IFERROR(INDEX('[1]Master data'!$B$2:$EF$1000,MATCH($B288,'[1]Master data'!$A$2:$A$1000,0),MATCH(L$1,'[1]Master data'!$B$1:$EF$1,0)),"")</f>
        <v>-5000</v>
      </c>
      <c r="M288" s="33">
        <f>IFERROR(INDEX('[1]Master data'!$B$2:$EF$1000,MATCH($B288,'[1]Master data'!$A$2:$A$1000,0),MATCH(M$1,'[1]Master data'!$B$1:$EF$1,0)),"")</f>
        <v>-1.1659475605708597E-2</v>
      </c>
      <c r="N288" s="7">
        <f>IFERROR(INDEX('[1]Master data'!$B$2:$EF$1000,MATCH($B288,'[1]Master data'!$A$2:$A$1000,0),MATCH(N$1,'[1]Master data'!$B$1:$EF$1,0)),"")</f>
        <v>30130</v>
      </c>
      <c r="O288" s="7">
        <f>IFERROR(INDEX('[1]Master data'!$B$2:$EF$1000,MATCH($B288,'[1]Master data'!$A$2:$A$1000,0),MATCH(O$1,'[1]Master data'!$B$1:$EF$1,0)),"")</f>
        <v>3043130</v>
      </c>
      <c r="P288" s="7">
        <f>IFERROR(INDEX('[1]Master data'!$B$2:$EF$1000,MATCH($B288,'[1]Master data'!$A$2:$A$1000,0),MATCH(P$1,'[1]Master data'!$B$1:$EF$1,0)),"")</f>
        <v>-35130</v>
      </c>
      <c r="Q288" s="30">
        <f>IFERROR(INDEX('[1]Master data'!$B$2:$EF$1000,MATCH($B288,'[1]Master data'!$A$2:$A$1000,0),MATCH(Q$1,'[1]Master data'!$B$1:$EF$1,0)),"")</f>
        <v>-1.1659475605708597E-2</v>
      </c>
    </row>
    <row r="289" spans="1:17" x14ac:dyDescent="0.3">
      <c r="A289">
        <f t="shared" si="4"/>
        <v>287</v>
      </c>
      <c r="B289" t="str">
        <f>IF('[1]Master data'!A289="","",'[1]Master data'!A289)</f>
        <v>Bruno Fernandes</v>
      </c>
      <c r="C289" t="str">
        <f>IFERROR(INDEX('[1]Master data'!$B$2:$EF$1000,MATCH($B289,'[1]Master data'!$A$2:$A$1000,0),MATCH(C$1,'[1]Master data'!$B$1:$EF$1,0)),"")</f>
        <v>Manchester United</v>
      </c>
      <c r="D289" t="str">
        <f>IFERROR(INDEX('[1]Master data'!$B$2:$EF$1000,MATCH($B289,'[1]Master data'!$A$2:$A$1000,0),MATCH(D$1,'[1]Master data'!$B$1:$EF$1,0)),"")</f>
        <v>Midfield</v>
      </c>
      <c r="E289" s="5">
        <f>IFERROR(INDEX('[1]Master data'!$B$2:$EF$1000,MATCH($B289,'[1]Master data'!$A$2:$A$1000,0),MATCH(E$1,'[1]Master data'!$B$1:$EF$1,0)),"")</f>
        <v>10039000</v>
      </c>
      <c r="F289" s="7">
        <f>IFERROR(INDEX('[1]Master data'!$B$2:$EF$1000,MATCH($B289,'[1]Master data'!$A$2:$A$1000,0),MATCH(F$1,'[1]Master data'!$B$1:$EF$1,0)),"")</f>
        <v>239749.49363057336</v>
      </c>
      <c r="G289" s="7">
        <f>IFERROR(INDEX('[1]Master data'!$B$2:$EF$1000,MATCH($B289,'[1]Master data'!$A$2:$A$1000,0),MATCH(G$1,'[1]Master data'!$B$1:$EF$1,0)),"")</f>
        <v>13998.37420382167</v>
      </c>
      <c r="H289" s="7">
        <f>IFERROR(INDEX('[1]Master data'!$B$2:$EF$1000,MATCH($B289,'[1]Master data'!$A$2:$A$1000,0),MATCH(H$1,'[1]Master data'!$B$1:$EF$1,0)),"")</f>
        <v>34223.885350318495</v>
      </c>
      <c r="I289" s="7">
        <f>IFERROR(INDEX('[1]Master data'!$B$2:$EF$1000,MATCH($B289,'[1]Master data'!$A$2:$A$1000,0),MATCH(I$1,'[1]Master data'!$B$1:$EF$1,0)),"")</f>
        <v>-1412.5</v>
      </c>
      <c r="J289" s="7">
        <f>IFERROR(INDEX('[1]Master data'!$B$2:$EF$1000,MATCH($B289,'[1]Master data'!$A$2:$A$1000,0),MATCH(J$1,'[1]Master data'!$B$1:$EF$1,0)),"")</f>
        <v>8058.7354697452283</v>
      </c>
      <c r="K289" s="7">
        <f>IFERROR(INDEX('[1]Master data'!$B$2:$EF$1000,MATCH($B289,'[1]Master data'!$A$2:$A$1000,0),MATCH(K$1,'[1]Master data'!$B$1:$EF$1,0)),"")</f>
        <v>3505.6661110252862</v>
      </c>
      <c r="L289" s="7">
        <f>IFERROR(INDEX('[1]Master data'!$B$2:$EF$1000,MATCH($B289,'[1]Master data'!$A$2:$A$1000,0),MATCH(L$1,'[1]Master data'!$B$1:$EF$1,0)),"")</f>
        <v>298123.65476548404</v>
      </c>
      <c r="M289" s="33">
        <f>IFERROR(INDEX('[1]Master data'!$B$2:$EF$1000,MATCH($B289,'[1]Master data'!$A$2:$A$1000,0),MATCH(M$1,'[1]Master data'!$B$1:$EF$1,0)),"")</f>
        <v>1.9696548935699176E-2</v>
      </c>
      <c r="N289" s="7">
        <f>IFERROR(INDEX('[1]Master data'!$B$2:$EF$1000,MATCH($B289,'[1]Master data'!$A$2:$A$1000,0),MATCH(N$1,'[1]Master data'!$B$1:$EF$1,0)),"")</f>
        <v>100390</v>
      </c>
      <c r="O289" s="7">
        <f>IFERROR(INDEX('[1]Master data'!$B$2:$EF$1000,MATCH($B289,'[1]Master data'!$A$2:$A$1000,0),MATCH(O$1,'[1]Master data'!$B$1:$EF$1,0)),"")</f>
        <v>10139390</v>
      </c>
      <c r="P289" s="7">
        <f>IFERROR(INDEX('[1]Master data'!$B$2:$EF$1000,MATCH($B289,'[1]Master data'!$A$2:$A$1000,0),MATCH(P$1,'[1]Master data'!$B$1:$EF$1,0)),"")</f>
        <v>197733.65476548404</v>
      </c>
      <c r="Q289" s="30">
        <f>IFERROR(INDEX('[1]Master data'!$B$2:$EF$1000,MATCH($B289,'[1]Master data'!$A$2:$A$1000,0),MATCH(Q$1,'[1]Master data'!$B$1:$EF$1,0)),"")</f>
        <v>1.9696548935699176E-2</v>
      </c>
    </row>
    <row r="290" spans="1:17" x14ac:dyDescent="0.3">
      <c r="A290">
        <f t="shared" si="4"/>
        <v>288</v>
      </c>
      <c r="B290" t="str">
        <f>IF('[1]Master data'!A290="","",'[1]Master data'!A290)</f>
        <v>Jean-Philippe Mateta</v>
      </c>
      <c r="C290" t="str">
        <f>IFERROR(INDEX('[1]Master data'!$B$2:$EF$1000,MATCH($B290,'[1]Master data'!$A$2:$A$1000,0),MATCH(C$1,'[1]Master data'!$B$1:$EF$1,0)),"")</f>
        <v>Crystal Palace</v>
      </c>
      <c r="D290" t="str">
        <f>IFERROR(INDEX('[1]Master data'!$B$2:$EF$1000,MATCH($B290,'[1]Master data'!$A$2:$A$1000,0),MATCH(D$1,'[1]Master data'!$B$1:$EF$1,0)),"")</f>
        <v>Striker</v>
      </c>
      <c r="E290" s="5">
        <f>IFERROR(INDEX('[1]Master data'!$B$2:$EF$1000,MATCH($B290,'[1]Master data'!$A$2:$A$1000,0),MATCH(E$1,'[1]Master data'!$B$1:$EF$1,0)),"")</f>
        <v>3587000</v>
      </c>
      <c r="F290" s="7">
        <f>IFERROR(INDEX('[1]Master data'!$B$2:$EF$1000,MATCH($B290,'[1]Master data'!$A$2:$A$1000,0),MATCH(F$1,'[1]Master data'!$B$1:$EF$1,0)),"")</f>
        <v>-5000</v>
      </c>
      <c r="G290" s="7">
        <f>IFERROR(INDEX('[1]Master data'!$B$2:$EF$1000,MATCH($B290,'[1]Master data'!$A$2:$A$1000,0),MATCH(G$1,'[1]Master data'!$B$1:$EF$1,0)),"")</f>
        <v>0</v>
      </c>
      <c r="H290" s="7">
        <f>IFERROR(INDEX('[1]Master data'!$B$2:$EF$1000,MATCH($B290,'[1]Master data'!$A$2:$A$1000,0),MATCH(H$1,'[1]Master data'!$B$1:$EF$1,0)),"")</f>
        <v>0</v>
      </c>
      <c r="I290" s="7">
        <f>IFERROR(INDEX('[1]Master data'!$B$2:$EF$1000,MATCH($B290,'[1]Master data'!$A$2:$A$1000,0),MATCH(I$1,'[1]Master data'!$B$1:$EF$1,0)),"")</f>
        <v>0</v>
      </c>
      <c r="J290" s="7">
        <f>IFERROR(INDEX('[1]Master data'!$B$2:$EF$1000,MATCH($B290,'[1]Master data'!$A$2:$A$1000,0),MATCH(J$1,'[1]Master data'!$B$1:$EF$1,0)),"")</f>
        <v>0</v>
      </c>
      <c r="K290" s="7">
        <f>IFERROR(INDEX('[1]Master data'!$B$2:$EF$1000,MATCH($B290,'[1]Master data'!$A$2:$A$1000,0),MATCH(K$1,'[1]Master data'!$B$1:$EF$1,0)),"")</f>
        <v>0</v>
      </c>
      <c r="L290" s="7">
        <f>IFERROR(INDEX('[1]Master data'!$B$2:$EF$1000,MATCH($B290,'[1]Master data'!$A$2:$A$1000,0),MATCH(L$1,'[1]Master data'!$B$1:$EF$1,0)),"")</f>
        <v>-5000</v>
      </c>
      <c r="M290" s="33">
        <f>IFERROR(INDEX('[1]Master data'!$B$2:$EF$1000,MATCH($B290,'[1]Master data'!$A$2:$A$1000,0),MATCH(M$1,'[1]Master data'!$B$1:$EF$1,0)),"")</f>
        <v>-1.1393922497909116E-2</v>
      </c>
      <c r="N290" s="7">
        <f>IFERROR(INDEX('[1]Master data'!$B$2:$EF$1000,MATCH($B290,'[1]Master data'!$A$2:$A$1000,0),MATCH(N$1,'[1]Master data'!$B$1:$EF$1,0)),"")</f>
        <v>35870</v>
      </c>
      <c r="O290" s="7">
        <f>IFERROR(INDEX('[1]Master data'!$B$2:$EF$1000,MATCH($B290,'[1]Master data'!$A$2:$A$1000,0),MATCH(O$1,'[1]Master data'!$B$1:$EF$1,0)),"")</f>
        <v>3622870</v>
      </c>
      <c r="P290" s="7">
        <f>IFERROR(INDEX('[1]Master data'!$B$2:$EF$1000,MATCH($B290,'[1]Master data'!$A$2:$A$1000,0),MATCH(P$1,'[1]Master data'!$B$1:$EF$1,0)),"")</f>
        <v>-40870</v>
      </c>
      <c r="Q290" s="30">
        <f>IFERROR(INDEX('[1]Master data'!$B$2:$EF$1000,MATCH($B290,'[1]Master data'!$A$2:$A$1000,0),MATCH(Q$1,'[1]Master data'!$B$1:$EF$1,0)),"")</f>
        <v>-1.1393922497909116E-2</v>
      </c>
    </row>
    <row r="291" spans="1:17" x14ac:dyDescent="0.3">
      <c r="A291">
        <f t="shared" si="4"/>
        <v>289</v>
      </c>
      <c r="B291" t="str">
        <f>IF('[1]Master data'!A291="","",'[1]Master data'!A291)</f>
        <v>Darren Randolph</v>
      </c>
      <c r="C291" t="str">
        <f>IFERROR(INDEX('[1]Master data'!$B$2:$EF$1000,MATCH($B291,'[1]Master data'!$A$2:$A$1000,0),MATCH(C$1,'[1]Master data'!$B$1:$EF$1,0)),"")</f>
        <v>West Ham</v>
      </c>
      <c r="D291" t="str">
        <f>IFERROR(INDEX('[1]Master data'!$B$2:$EF$1000,MATCH($B291,'[1]Master data'!$A$2:$A$1000,0),MATCH(D$1,'[1]Master data'!$B$1:$EF$1,0)),"")</f>
        <v>Goalkeeper</v>
      </c>
      <c r="E291" s="5">
        <f>IFERROR(INDEX('[1]Master data'!$B$2:$EF$1000,MATCH($B291,'[1]Master data'!$A$2:$A$1000,0),MATCH(E$1,'[1]Master data'!$B$1:$EF$1,0)),"")</f>
        <v>3960000</v>
      </c>
      <c r="F291" s="7">
        <f>IFERROR(INDEX('[1]Master data'!$B$2:$EF$1000,MATCH($B291,'[1]Master data'!$A$2:$A$1000,0),MATCH(F$1,'[1]Master data'!$B$1:$EF$1,0)),"")</f>
        <v>-5000</v>
      </c>
      <c r="G291" s="7">
        <f>IFERROR(INDEX('[1]Master data'!$B$2:$EF$1000,MATCH($B291,'[1]Master data'!$A$2:$A$1000,0),MATCH(G$1,'[1]Master data'!$B$1:$EF$1,0)),"")</f>
        <v>0</v>
      </c>
      <c r="H291" s="7">
        <f>IFERROR(INDEX('[1]Master data'!$B$2:$EF$1000,MATCH($B291,'[1]Master data'!$A$2:$A$1000,0),MATCH(H$1,'[1]Master data'!$B$1:$EF$1,0)),"")</f>
        <v>0</v>
      </c>
      <c r="I291" s="7">
        <f>IFERROR(INDEX('[1]Master data'!$B$2:$EF$1000,MATCH($B291,'[1]Master data'!$A$2:$A$1000,0),MATCH(I$1,'[1]Master data'!$B$1:$EF$1,0)),"")</f>
        <v>0</v>
      </c>
      <c r="J291" s="7">
        <f>IFERROR(INDEX('[1]Master data'!$B$2:$EF$1000,MATCH($B291,'[1]Master data'!$A$2:$A$1000,0),MATCH(J$1,'[1]Master data'!$B$1:$EF$1,0)),"")</f>
        <v>0</v>
      </c>
      <c r="K291" s="7">
        <f>IFERROR(INDEX('[1]Master data'!$B$2:$EF$1000,MATCH($B291,'[1]Master data'!$A$2:$A$1000,0),MATCH(K$1,'[1]Master data'!$B$1:$EF$1,0)),"")</f>
        <v>0</v>
      </c>
      <c r="L291" s="7">
        <f>IFERROR(INDEX('[1]Master data'!$B$2:$EF$1000,MATCH($B291,'[1]Master data'!$A$2:$A$1000,0),MATCH(L$1,'[1]Master data'!$B$1:$EF$1,0)),"")</f>
        <v>-5000</v>
      </c>
      <c r="M291" s="33">
        <f>IFERROR(INDEX('[1]Master data'!$B$2:$EF$1000,MATCH($B291,'[1]Master data'!$A$2:$A$1000,0),MATCH(M$1,'[1]Master data'!$B$1:$EF$1,0)),"")</f>
        <v>-1.1262626262626262E-2</v>
      </c>
      <c r="N291" s="7">
        <f>IFERROR(INDEX('[1]Master data'!$B$2:$EF$1000,MATCH($B291,'[1]Master data'!$A$2:$A$1000,0),MATCH(N$1,'[1]Master data'!$B$1:$EF$1,0)),"")</f>
        <v>39600</v>
      </c>
      <c r="O291" s="7">
        <f>IFERROR(INDEX('[1]Master data'!$B$2:$EF$1000,MATCH($B291,'[1]Master data'!$A$2:$A$1000,0),MATCH(O$1,'[1]Master data'!$B$1:$EF$1,0)),"")</f>
        <v>3999600</v>
      </c>
      <c r="P291" s="7">
        <f>IFERROR(INDEX('[1]Master data'!$B$2:$EF$1000,MATCH($B291,'[1]Master data'!$A$2:$A$1000,0),MATCH(P$1,'[1]Master data'!$B$1:$EF$1,0)),"")</f>
        <v>-44600</v>
      </c>
      <c r="Q291" s="30">
        <f>IFERROR(INDEX('[1]Master data'!$B$2:$EF$1000,MATCH($B291,'[1]Master data'!$A$2:$A$1000,0),MATCH(Q$1,'[1]Master data'!$B$1:$EF$1,0)),"")</f>
        <v>-1.1262626262626262E-2</v>
      </c>
    </row>
    <row r="292" spans="1:17" x14ac:dyDescent="0.3">
      <c r="A292">
        <f t="shared" si="4"/>
        <v>290</v>
      </c>
      <c r="B292" t="str">
        <f>IF('[1]Master data'!A292="","",'[1]Master data'!A292)</f>
        <v>John Egan</v>
      </c>
      <c r="C292" t="str">
        <f>IFERROR(INDEX('[1]Master data'!$B$2:$EF$1000,MATCH($B292,'[1]Master data'!$A$2:$A$1000,0),MATCH(C$1,'[1]Master data'!$B$1:$EF$1,0)),"")</f>
        <v>Sheffield United</v>
      </c>
      <c r="D292" t="str">
        <f>IFERROR(INDEX('[1]Master data'!$B$2:$EF$1000,MATCH($B292,'[1]Master data'!$A$2:$A$1000,0),MATCH(D$1,'[1]Master data'!$B$1:$EF$1,0)),"")</f>
        <v>Defense</v>
      </c>
      <c r="E292" s="5">
        <f>IFERROR(INDEX('[1]Master data'!$B$2:$EF$1000,MATCH($B292,'[1]Master data'!$A$2:$A$1000,0),MATCH(E$1,'[1]Master data'!$B$1:$EF$1,0)),"")</f>
        <v>3040000</v>
      </c>
      <c r="F292" s="7">
        <f>IFERROR(INDEX('[1]Master data'!$B$2:$EF$1000,MATCH($B292,'[1]Master data'!$A$2:$A$1000,0),MATCH(F$1,'[1]Master data'!$B$1:$EF$1,0)),"")</f>
        <v>-5000</v>
      </c>
      <c r="G292" s="7">
        <f>IFERROR(INDEX('[1]Master data'!$B$2:$EF$1000,MATCH($B292,'[1]Master data'!$A$2:$A$1000,0),MATCH(G$1,'[1]Master data'!$B$1:$EF$1,0)),"")</f>
        <v>0</v>
      </c>
      <c r="H292" s="7">
        <f>IFERROR(INDEX('[1]Master data'!$B$2:$EF$1000,MATCH($B292,'[1]Master data'!$A$2:$A$1000,0),MATCH(H$1,'[1]Master data'!$B$1:$EF$1,0)),"")</f>
        <v>0</v>
      </c>
      <c r="I292" s="7">
        <f>IFERROR(INDEX('[1]Master data'!$B$2:$EF$1000,MATCH($B292,'[1]Master data'!$A$2:$A$1000,0),MATCH(I$1,'[1]Master data'!$B$1:$EF$1,0)),"")</f>
        <v>0</v>
      </c>
      <c r="J292" s="7">
        <f>IFERROR(INDEX('[1]Master data'!$B$2:$EF$1000,MATCH($B292,'[1]Master data'!$A$2:$A$1000,0),MATCH(J$1,'[1]Master data'!$B$1:$EF$1,0)),"")</f>
        <v>0</v>
      </c>
      <c r="K292" s="7">
        <f>IFERROR(INDEX('[1]Master data'!$B$2:$EF$1000,MATCH($B292,'[1]Master data'!$A$2:$A$1000,0),MATCH(K$1,'[1]Master data'!$B$1:$EF$1,0)),"")</f>
        <v>0</v>
      </c>
      <c r="L292" s="7">
        <f>IFERROR(INDEX('[1]Master data'!$B$2:$EF$1000,MATCH($B292,'[1]Master data'!$A$2:$A$1000,0),MATCH(L$1,'[1]Master data'!$B$1:$EF$1,0)),"")</f>
        <v>-5000</v>
      </c>
      <c r="M292" s="33">
        <f>IFERROR(INDEX('[1]Master data'!$B$2:$EF$1000,MATCH($B292,'[1]Master data'!$A$2:$A$1000,0),MATCH(M$1,'[1]Master data'!$B$1:$EF$1,0)),"")</f>
        <v>-1.1644736842105263E-2</v>
      </c>
      <c r="N292" s="7">
        <f>IFERROR(INDEX('[1]Master data'!$B$2:$EF$1000,MATCH($B292,'[1]Master data'!$A$2:$A$1000,0),MATCH(N$1,'[1]Master data'!$B$1:$EF$1,0)),"")</f>
        <v>30400</v>
      </c>
      <c r="O292" s="7">
        <f>IFERROR(INDEX('[1]Master data'!$B$2:$EF$1000,MATCH($B292,'[1]Master data'!$A$2:$A$1000,0),MATCH(O$1,'[1]Master data'!$B$1:$EF$1,0)),"")</f>
        <v>3070400</v>
      </c>
      <c r="P292" s="7">
        <f>IFERROR(INDEX('[1]Master data'!$B$2:$EF$1000,MATCH($B292,'[1]Master data'!$A$2:$A$1000,0),MATCH(P$1,'[1]Master data'!$B$1:$EF$1,0)),"")</f>
        <v>-35400</v>
      </c>
      <c r="Q292" s="30">
        <f>IFERROR(INDEX('[1]Master data'!$B$2:$EF$1000,MATCH($B292,'[1]Master data'!$A$2:$A$1000,0),MATCH(Q$1,'[1]Master data'!$B$1:$EF$1,0)),"")</f>
        <v>-1.1644736842105263E-2</v>
      </c>
    </row>
    <row r="293" spans="1:17" x14ac:dyDescent="0.3">
      <c r="A293">
        <f t="shared" si="4"/>
        <v>291</v>
      </c>
      <c r="B293" t="str">
        <f>IF('[1]Master data'!A293="","",'[1]Master data'!A293)</f>
        <v>Rhian Brewster</v>
      </c>
      <c r="C293" t="str">
        <f>IFERROR(INDEX('[1]Master data'!$B$2:$EF$1000,MATCH($B293,'[1]Master data'!$A$2:$A$1000,0),MATCH(C$1,'[1]Master data'!$B$1:$EF$1,0)),"")</f>
        <v>Sheffield United</v>
      </c>
      <c r="D293" t="str">
        <f>IFERROR(INDEX('[1]Master data'!$B$2:$EF$1000,MATCH($B293,'[1]Master data'!$A$2:$A$1000,0),MATCH(D$1,'[1]Master data'!$B$1:$EF$1,0)),"")</f>
        <v>Striker</v>
      </c>
      <c r="E293" s="5">
        <f>IFERROR(INDEX('[1]Master data'!$B$2:$EF$1000,MATCH($B293,'[1]Master data'!$A$2:$A$1000,0),MATCH(E$1,'[1]Master data'!$B$1:$EF$1,0)),"")</f>
        <v>2527000</v>
      </c>
      <c r="F293" s="7">
        <f>IFERROR(INDEX('[1]Master data'!$B$2:$EF$1000,MATCH($B293,'[1]Master data'!$A$2:$A$1000,0),MATCH(F$1,'[1]Master data'!$B$1:$EF$1,0)),"")</f>
        <v>-5000</v>
      </c>
      <c r="G293" s="7">
        <f>IFERROR(INDEX('[1]Master data'!$B$2:$EF$1000,MATCH($B293,'[1]Master data'!$A$2:$A$1000,0),MATCH(G$1,'[1]Master data'!$B$1:$EF$1,0)),"")</f>
        <v>0</v>
      </c>
      <c r="H293" s="7">
        <f>IFERROR(INDEX('[1]Master data'!$B$2:$EF$1000,MATCH($B293,'[1]Master data'!$A$2:$A$1000,0),MATCH(H$1,'[1]Master data'!$B$1:$EF$1,0)),"")</f>
        <v>0</v>
      </c>
      <c r="I293" s="7">
        <f>IFERROR(INDEX('[1]Master data'!$B$2:$EF$1000,MATCH($B293,'[1]Master data'!$A$2:$A$1000,0),MATCH(I$1,'[1]Master data'!$B$1:$EF$1,0)),"")</f>
        <v>0</v>
      </c>
      <c r="J293" s="7">
        <f>IFERROR(INDEX('[1]Master data'!$B$2:$EF$1000,MATCH($B293,'[1]Master data'!$A$2:$A$1000,0),MATCH(J$1,'[1]Master data'!$B$1:$EF$1,0)),"")</f>
        <v>0</v>
      </c>
      <c r="K293" s="7">
        <f>IFERROR(INDEX('[1]Master data'!$B$2:$EF$1000,MATCH($B293,'[1]Master data'!$A$2:$A$1000,0),MATCH(K$1,'[1]Master data'!$B$1:$EF$1,0)),"")</f>
        <v>0</v>
      </c>
      <c r="L293" s="7">
        <f>IFERROR(INDEX('[1]Master data'!$B$2:$EF$1000,MATCH($B293,'[1]Master data'!$A$2:$A$1000,0),MATCH(L$1,'[1]Master data'!$B$1:$EF$1,0)),"")</f>
        <v>-5000</v>
      </c>
      <c r="M293" s="33">
        <f>IFERROR(INDEX('[1]Master data'!$B$2:$EF$1000,MATCH($B293,'[1]Master data'!$A$2:$A$1000,0),MATCH(M$1,'[1]Master data'!$B$1:$EF$1,0)),"")</f>
        <v>-1.1978630787495054E-2</v>
      </c>
      <c r="N293" s="7">
        <f>IFERROR(INDEX('[1]Master data'!$B$2:$EF$1000,MATCH($B293,'[1]Master data'!$A$2:$A$1000,0),MATCH(N$1,'[1]Master data'!$B$1:$EF$1,0)),"")</f>
        <v>25270</v>
      </c>
      <c r="O293" s="7">
        <f>IFERROR(INDEX('[1]Master data'!$B$2:$EF$1000,MATCH($B293,'[1]Master data'!$A$2:$A$1000,0),MATCH(O$1,'[1]Master data'!$B$1:$EF$1,0)),"")</f>
        <v>2552270</v>
      </c>
      <c r="P293" s="7">
        <f>IFERROR(INDEX('[1]Master data'!$B$2:$EF$1000,MATCH($B293,'[1]Master data'!$A$2:$A$1000,0),MATCH(P$1,'[1]Master data'!$B$1:$EF$1,0)),"")</f>
        <v>-30270</v>
      </c>
      <c r="Q293" s="30">
        <f>IFERROR(INDEX('[1]Master data'!$B$2:$EF$1000,MATCH($B293,'[1]Master data'!$A$2:$A$1000,0),MATCH(Q$1,'[1]Master data'!$B$1:$EF$1,0)),"")</f>
        <v>-1.1978630787495054E-2</v>
      </c>
    </row>
    <row r="294" spans="1:17" x14ac:dyDescent="0.3">
      <c r="A294">
        <f t="shared" si="4"/>
        <v>292</v>
      </c>
      <c r="B294" t="str">
        <f>IF('[1]Master data'!A294="","",'[1]Master data'!A294)</f>
        <v>Nicolas Pepe</v>
      </c>
      <c r="C294" t="str">
        <f>IFERROR(INDEX('[1]Master data'!$B$2:$EF$1000,MATCH($B294,'[1]Master data'!$A$2:$A$1000,0),MATCH(C$1,'[1]Master data'!$B$1:$EF$1,0)),"")</f>
        <v>Arsenal</v>
      </c>
      <c r="D294" t="str">
        <f>IFERROR(INDEX('[1]Master data'!$B$2:$EF$1000,MATCH($B294,'[1]Master data'!$A$2:$A$1000,0),MATCH(D$1,'[1]Master data'!$B$1:$EF$1,0)),"")</f>
        <v>Striker</v>
      </c>
      <c r="E294" s="5">
        <f>IFERROR(INDEX('[1]Master data'!$B$2:$EF$1000,MATCH($B294,'[1]Master data'!$A$2:$A$1000,0),MATCH(E$1,'[1]Master data'!$B$1:$EF$1,0)),"")</f>
        <v>4712000</v>
      </c>
      <c r="F294" s="7">
        <f>IFERROR(INDEX('[1]Master data'!$B$2:$EF$1000,MATCH($B294,'[1]Master data'!$A$2:$A$1000,0),MATCH(F$1,'[1]Master data'!$B$1:$EF$1,0)),"")</f>
        <v>-5000</v>
      </c>
      <c r="G294" s="7">
        <f>IFERROR(INDEX('[1]Master data'!$B$2:$EF$1000,MATCH($B294,'[1]Master data'!$A$2:$A$1000,0),MATCH(G$1,'[1]Master data'!$B$1:$EF$1,0)),"")</f>
        <v>0</v>
      </c>
      <c r="H294" s="7">
        <f>IFERROR(INDEX('[1]Master data'!$B$2:$EF$1000,MATCH($B294,'[1]Master data'!$A$2:$A$1000,0),MATCH(H$1,'[1]Master data'!$B$1:$EF$1,0)),"")</f>
        <v>0</v>
      </c>
      <c r="I294" s="7">
        <f>IFERROR(INDEX('[1]Master data'!$B$2:$EF$1000,MATCH($B294,'[1]Master data'!$A$2:$A$1000,0),MATCH(I$1,'[1]Master data'!$B$1:$EF$1,0)),"")</f>
        <v>0</v>
      </c>
      <c r="J294" s="7">
        <f>IFERROR(INDEX('[1]Master data'!$B$2:$EF$1000,MATCH($B294,'[1]Master data'!$A$2:$A$1000,0),MATCH(J$1,'[1]Master data'!$B$1:$EF$1,0)),"")</f>
        <v>0</v>
      </c>
      <c r="K294" s="7">
        <f>IFERROR(INDEX('[1]Master data'!$B$2:$EF$1000,MATCH($B294,'[1]Master data'!$A$2:$A$1000,0),MATCH(K$1,'[1]Master data'!$B$1:$EF$1,0)),"")</f>
        <v>0</v>
      </c>
      <c r="L294" s="7">
        <f>IFERROR(INDEX('[1]Master data'!$B$2:$EF$1000,MATCH($B294,'[1]Master data'!$A$2:$A$1000,0),MATCH(L$1,'[1]Master data'!$B$1:$EF$1,0)),"")</f>
        <v>-5000</v>
      </c>
      <c r="M294" s="33">
        <f>IFERROR(INDEX('[1]Master data'!$B$2:$EF$1000,MATCH($B294,'[1]Master data'!$A$2:$A$1000,0),MATCH(M$1,'[1]Master data'!$B$1:$EF$1,0)),"")</f>
        <v>-1.1061120543293718E-2</v>
      </c>
      <c r="N294" s="7">
        <f>IFERROR(INDEX('[1]Master data'!$B$2:$EF$1000,MATCH($B294,'[1]Master data'!$A$2:$A$1000,0),MATCH(N$1,'[1]Master data'!$B$1:$EF$1,0)),"")</f>
        <v>47120</v>
      </c>
      <c r="O294" s="7">
        <f>IFERROR(INDEX('[1]Master data'!$B$2:$EF$1000,MATCH($B294,'[1]Master data'!$A$2:$A$1000,0),MATCH(O$1,'[1]Master data'!$B$1:$EF$1,0)),"")</f>
        <v>4759120</v>
      </c>
      <c r="P294" s="7">
        <f>IFERROR(INDEX('[1]Master data'!$B$2:$EF$1000,MATCH($B294,'[1]Master data'!$A$2:$A$1000,0),MATCH(P$1,'[1]Master data'!$B$1:$EF$1,0)),"")</f>
        <v>-52120</v>
      </c>
      <c r="Q294" s="30">
        <f>IFERROR(INDEX('[1]Master data'!$B$2:$EF$1000,MATCH($B294,'[1]Master data'!$A$2:$A$1000,0),MATCH(Q$1,'[1]Master data'!$B$1:$EF$1,0)),"")</f>
        <v>-1.1061120543293718E-2</v>
      </c>
    </row>
    <row r="295" spans="1:17" x14ac:dyDescent="0.3">
      <c r="A295">
        <f t="shared" si="4"/>
        <v>293</v>
      </c>
      <c r="B295" t="str">
        <f>IF('[1]Master data'!A295="","",'[1]Master data'!A295)</f>
        <v>Nathan Redmond</v>
      </c>
      <c r="C295" t="str">
        <f>IFERROR(INDEX('[1]Master data'!$B$2:$EF$1000,MATCH($B295,'[1]Master data'!$A$2:$A$1000,0),MATCH(C$1,'[1]Master data'!$B$1:$EF$1,0)),"")</f>
        <v>Southampton</v>
      </c>
      <c r="D295" t="str">
        <f>IFERROR(INDEX('[1]Master data'!$B$2:$EF$1000,MATCH($B295,'[1]Master data'!$A$2:$A$1000,0),MATCH(D$1,'[1]Master data'!$B$1:$EF$1,0)),"")</f>
        <v>Midfield</v>
      </c>
      <c r="E295" s="5">
        <f>IFERROR(INDEX('[1]Master data'!$B$2:$EF$1000,MATCH($B295,'[1]Master data'!$A$2:$A$1000,0),MATCH(E$1,'[1]Master data'!$B$1:$EF$1,0)),"")</f>
        <v>4435000</v>
      </c>
      <c r="F295" s="7">
        <f>IFERROR(INDEX('[1]Master data'!$B$2:$EF$1000,MATCH($B295,'[1]Master data'!$A$2:$A$1000,0),MATCH(F$1,'[1]Master data'!$B$1:$EF$1,0)),"")</f>
        <v>34639.879310344826</v>
      </c>
      <c r="G295" s="7">
        <f>IFERROR(INDEX('[1]Master data'!$B$2:$EF$1000,MATCH($B295,'[1]Master data'!$A$2:$A$1000,0),MATCH(G$1,'[1]Master data'!$B$1:$EF$1,0)),"")</f>
        <v>8545.724137931029</v>
      </c>
      <c r="H295" s="7">
        <f>IFERROR(INDEX('[1]Master data'!$B$2:$EF$1000,MATCH($B295,'[1]Master data'!$A$2:$A$1000,0),MATCH(H$1,'[1]Master data'!$B$1:$EF$1,0)),"")</f>
        <v>9508.3103448275851</v>
      </c>
      <c r="I295" s="7">
        <f>IFERROR(INDEX('[1]Master data'!$B$2:$EF$1000,MATCH($B295,'[1]Master data'!$A$2:$A$1000,0),MATCH(I$1,'[1]Master data'!$B$1:$EF$1,0)),"")</f>
        <v>2799.1681034482754</v>
      </c>
      <c r="J295" s="7">
        <f>IFERROR(INDEX('[1]Master data'!$B$2:$EF$1000,MATCH($B295,'[1]Master data'!$A$2:$A$1000,0),MATCH(J$1,'[1]Master data'!$B$1:$EF$1,0)),"")</f>
        <v>3093.411637931034</v>
      </c>
      <c r="K295" s="7">
        <f>IFERROR(INDEX('[1]Master data'!$B$2:$EF$1000,MATCH($B295,'[1]Master data'!$A$2:$A$1000,0),MATCH(K$1,'[1]Master data'!$B$1:$EF$1,0)),"")</f>
        <v>1371.5660182869287</v>
      </c>
      <c r="L295" s="7">
        <f>IFERROR(INDEX('[1]Master data'!$B$2:$EF$1000,MATCH($B295,'[1]Master data'!$A$2:$A$1000,0),MATCH(L$1,'[1]Master data'!$B$1:$EF$1,0)),"")</f>
        <v>59958.059552769686</v>
      </c>
      <c r="M295" s="33">
        <f>IFERROR(INDEX('[1]Master data'!$B$2:$EF$1000,MATCH($B295,'[1]Master data'!$A$2:$A$1000,0),MATCH(M$1,'[1]Master data'!$B$1:$EF$1,0)),"")</f>
        <v>3.519291894649309E-3</v>
      </c>
      <c r="N295" s="7">
        <f>IFERROR(INDEX('[1]Master data'!$B$2:$EF$1000,MATCH($B295,'[1]Master data'!$A$2:$A$1000,0),MATCH(N$1,'[1]Master data'!$B$1:$EF$1,0)),"")</f>
        <v>44350</v>
      </c>
      <c r="O295" s="7">
        <f>IFERROR(INDEX('[1]Master data'!$B$2:$EF$1000,MATCH($B295,'[1]Master data'!$A$2:$A$1000,0),MATCH(O$1,'[1]Master data'!$B$1:$EF$1,0)),"")</f>
        <v>4479350</v>
      </c>
      <c r="P295" s="7">
        <f>IFERROR(INDEX('[1]Master data'!$B$2:$EF$1000,MATCH($B295,'[1]Master data'!$A$2:$A$1000,0),MATCH(P$1,'[1]Master data'!$B$1:$EF$1,0)),"")</f>
        <v>15608.059552769686</v>
      </c>
      <c r="Q295" s="30">
        <f>IFERROR(INDEX('[1]Master data'!$B$2:$EF$1000,MATCH($B295,'[1]Master data'!$A$2:$A$1000,0),MATCH(Q$1,'[1]Master data'!$B$1:$EF$1,0)),"")</f>
        <v>3.519291894649309E-3</v>
      </c>
    </row>
    <row r="296" spans="1:17" x14ac:dyDescent="0.3">
      <c r="A296">
        <f t="shared" si="4"/>
        <v>294</v>
      </c>
      <c r="B296" t="str">
        <f>IF('[1]Master data'!A296="","",'[1]Master data'!A296)</f>
        <v>Nathan Ferguson</v>
      </c>
      <c r="C296" t="str">
        <f>IFERROR(INDEX('[1]Master data'!$B$2:$EF$1000,MATCH($B296,'[1]Master data'!$A$2:$A$1000,0),MATCH(C$1,'[1]Master data'!$B$1:$EF$1,0)),"")</f>
        <v>Crystal Palace</v>
      </c>
      <c r="D296" t="str">
        <f>IFERROR(INDEX('[1]Master data'!$B$2:$EF$1000,MATCH($B296,'[1]Master data'!$A$2:$A$1000,0),MATCH(D$1,'[1]Master data'!$B$1:$EF$1,0)),"")</f>
        <v>Defense</v>
      </c>
      <c r="E296" s="5">
        <f>IFERROR(INDEX('[1]Master data'!$B$2:$EF$1000,MATCH($B296,'[1]Master data'!$A$2:$A$1000,0),MATCH(E$1,'[1]Master data'!$B$1:$EF$1,0)),"")</f>
        <v>1960000</v>
      </c>
      <c r="F296" s="7">
        <f>IFERROR(INDEX('[1]Master data'!$B$2:$EF$1000,MATCH($B296,'[1]Master data'!$A$2:$A$1000,0),MATCH(F$1,'[1]Master data'!$B$1:$EF$1,0)),"")</f>
        <v>-5000</v>
      </c>
      <c r="G296" s="7">
        <f>IFERROR(INDEX('[1]Master data'!$B$2:$EF$1000,MATCH($B296,'[1]Master data'!$A$2:$A$1000,0),MATCH(G$1,'[1]Master data'!$B$1:$EF$1,0)),"")</f>
        <v>0</v>
      </c>
      <c r="H296" s="7">
        <f>IFERROR(INDEX('[1]Master data'!$B$2:$EF$1000,MATCH($B296,'[1]Master data'!$A$2:$A$1000,0),MATCH(H$1,'[1]Master data'!$B$1:$EF$1,0)),"")</f>
        <v>0</v>
      </c>
      <c r="I296" s="7">
        <f>IFERROR(INDEX('[1]Master data'!$B$2:$EF$1000,MATCH($B296,'[1]Master data'!$A$2:$A$1000,0),MATCH(I$1,'[1]Master data'!$B$1:$EF$1,0)),"")</f>
        <v>0</v>
      </c>
      <c r="J296" s="7">
        <f>IFERROR(INDEX('[1]Master data'!$B$2:$EF$1000,MATCH($B296,'[1]Master data'!$A$2:$A$1000,0),MATCH(J$1,'[1]Master data'!$B$1:$EF$1,0)),"")</f>
        <v>0</v>
      </c>
      <c r="K296" s="7">
        <f>IFERROR(INDEX('[1]Master data'!$B$2:$EF$1000,MATCH($B296,'[1]Master data'!$A$2:$A$1000,0),MATCH(K$1,'[1]Master data'!$B$1:$EF$1,0)),"")</f>
        <v>0</v>
      </c>
      <c r="L296" s="7">
        <f>IFERROR(INDEX('[1]Master data'!$B$2:$EF$1000,MATCH($B296,'[1]Master data'!$A$2:$A$1000,0),MATCH(L$1,'[1]Master data'!$B$1:$EF$1,0)),"")</f>
        <v>-5000</v>
      </c>
      <c r="M296" s="33">
        <f>IFERROR(INDEX('[1]Master data'!$B$2:$EF$1000,MATCH($B296,'[1]Master data'!$A$2:$A$1000,0),MATCH(M$1,'[1]Master data'!$B$1:$EF$1,0)),"")</f>
        <v>-1.2551020408163265E-2</v>
      </c>
      <c r="N296" s="7">
        <f>IFERROR(INDEX('[1]Master data'!$B$2:$EF$1000,MATCH($B296,'[1]Master data'!$A$2:$A$1000,0),MATCH(N$1,'[1]Master data'!$B$1:$EF$1,0)),"")</f>
        <v>19600</v>
      </c>
      <c r="O296" s="7">
        <f>IFERROR(INDEX('[1]Master data'!$B$2:$EF$1000,MATCH($B296,'[1]Master data'!$A$2:$A$1000,0),MATCH(O$1,'[1]Master data'!$B$1:$EF$1,0)),"")</f>
        <v>1979600</v>
      </c>
      <c r="P296" s="7">
        <f>IFERROR(INDEX('[1]Master data'!$B$2:$EF$1000,MATCH($B296,'[1]Master data'!$A$2:$A$1000,0),MATCH(P$1,'[1]Master data'!$B$1:$EF$1,0)),"")</f>
        <v>-24600</v>
      </c>
      <c r="Q296" s="30">
        <f>IFERROR(INDEX('[1]Master data'!$B$2:$EF$1000,MATCH($B296,'[1]Master data'!$A$2:$A$1000,0),MATCH(Q$1,'[1]Master data'!$B$1:$EF$1,0)),"")</f>
        <v>-1.2551020408163265E-2</v>
      </c>
    </row>
    <row r="297" spans="1:17" x14ac:dyDescent="0.3">
      <c r="A297">
        <f t="shared" si="4"/>
        <v>295</v>
      </c>
      <c r="B297" t="str">
        <f>IF('[1]Master data'!A297="","",'[1]Master data'!A297)</f>
        <v>Max Lowe</v>
      </c>
      <c r="C297" t="str">
        <f>IFERROR(INDEX('[1]Master data'!$B$2:$EF$1000,MATCH($B297,'[1]Master data'!$A$2:$A$1000,0),MATCH(C$1,'[1]Master data'!$B$1:$EF$1,0)),"")</f>
        <v>Sheffield United</v>
      </c>
      <c r="D297" t="str">
        <f>IFERROR(INDEX('[1]Master data'!$B$2:$EF$1000,MATCH($B297,'[1]Master data'!$A$2:$A$1000,0),MATCH(D$1,'[1]Master data'!$B$1:$EF$1,0)),"")</f>
        <v>Defense</v>
      </c>
      <c r="E297" s="5">
        <f>IFERROR(INDEX('[1]Master data'!$B$2:$EF$1000,MATCH($B297,'[1]Master data'!$A$2:$A$1000,0),MATCH(E$1,'[1]Master data'!$B$1:$EF$1,0)),"")</f>
        <v>2498000</v>
      </c>
      <c r="F297" s="7">
        <f>IFERROR(INDEX('[1]Master data'!$B$2:$EF$1000,MATCH($B297,'[1]Master data'!$A$2:$A$1000,0),MATCH(F$1,'[1]Master data'!$B$1:$EF$1,0)),"")</f>
        <v>-5000</v>
      </c>
      <c r="G297" s="7">
        <f>IFERROR(INDEX('[1]Master data'!$B$2:$EF$1000,MATCH($B297,'[1]Master data'!$A$2:$A$1000,0),MATCH(G$1,'[1]Master data'!$B$1:$EF$1,0)),"")</f>
        <v>0</v>
      </c>
      <c r="H297" s="7">
        <f>IFERROR(INDEX('[1]Master data'!$B$2:$EF$1000,MATCH($B297,'[1]Master data'!$A$2:$A$1000,0),MATCH(H$1,'[1]Master data'!$B$1:$EF$1,0)),"")</f>
        <v>0</v>
      </c>
      <c r="I297" s="7">
        <f>IFERROR(INDEX('[1]Master data'!$B$2:$EF$1000,MATCH($B297,'[1]Master data'!$A$2:$A$1000,0),MATCH(I$1,'[1]Master data'!$B$1:$EF$1,0)),"")</f>
        <v>0</v>
      </c>
      <c r="J297" s="7">
        <f>IFERROR(INDEX('[1]Master data'!$B$2:$EF$1000,MATCH($B297,'[1]Master data'!$A$2:$A$1000,0),MATCH(J$1,'[1]Master data'!$B$1:$EF$1,0)),"")</f>
        <v>0</v>
      </c>
      <c r="K297" s="7">
        <f>IFERROR(INDEX('[1]Master data'!$B$2:$EF$1000,MATCH($B297,'[1]Master data'!$A$2:$A$1000,0),MATCH(K$1,'[1]Master data'!$B$1:$EF$1,0)),"")</f>
        <v>0</v>
      </c>
      <c r="L297" s="7">
        <f>IFERROR(INDEX('[1]Master data'!$B$2:$EF$1000,MATCH($B297,'[1]Master data'!$A$2:$A$1000,0),MATCH(L$1,'[1]Master data'!$B$1:$EF$1,0)),"")</f>
        <v>-5000</v>
      </c>
      <c r="M297" s="33">
        <f>IFERROR(INDEX('[1]Master data'!$B$2:$EF$1000,MATCH($B297,'[1]Master data'!$A$2:$A$1000,0),MATCH(M$1,'[1]Master data'!$B$1:$EF$1,0)),"")</f>
        <v>-1.200160128102482E-2</v>
      </c>
      <c r="N297" s="7">
        <f>IFERROR(INDEX('[1]Master data'!$B$2:$EF$1000,MATCH($B297,'[1]Master data'!$A$2:$A$1000,0),MATCH(N$1,'[1]Master data'!$B$1:$EF$1,0)),"")</f>
        <v>24980</v>
      </c>
      <c r="O297" s="7">
        <f>IFERROR(INDEX('[1]Master data'!$B$2:$EF$1000,MATCH($B297,'[1]Master data'!$A$2:$A$1000,0),MATCH(O$1,'[1]Master data'!$B$1:$EF$1,0)),"")</f>
        <v>2522980</v>
      </c>
      <c r="P297" s="7">
        <f>IFERROR(INDEX('[1]Master data'!$B$2:$EF$1000,MATCH($B297,'[1]Master data'!$A$2:$A$1000,0),MATCH(P$1,'[1]Master data'!$B$1:$EF$1,0)),"")</f>
        <v>-29980</v>
      </c>
      <c r="Q297" s="30">
        <f>IFERROR(INDEX('[1]Master data'!$B$2:$EF$1000,MATCH($B297,'[1]Master data'!$A$2:$A$1000,0),MATCH(Q$1,'[1]Master data'!$B$1:$EF$1,0)),"")</f>
        <v>-1.200160128102482E-2</v>
      </c>
    </row>
    <row r="298" spans="1:17" x14ac:dyDescent="0.3">
      <c r="A298">
        <f t="shared" si="4"/>
        <v>296</v>
      </c>
      <c r="B298" t="str">
        <f>IF('[1]Master data'!A298="","",'[1]Master data'!A298)</f>
        <v>Percy Tau</v>
      </c>
      <c r="C298" t="str">
        <f>IFERROR(INDEX('[1]Master data'!$B$2:$EF$1000,MATCH($B298,'[1]Master data'!$A$2:$A$1000,0),MATCH(C$1,'[1]Master data'!$B$1:$EF$1,0)),"")</f>
        <v>Brighton and Hove</v>
      </c>
      <c r="D298" t="str">
        <f>IFERROR(INDEX('[1]Master data'!$B$2:$EF$1000,MATCH($B298,'[1]Master data'!$A$2:$A$1000,0),MATCH(D$1,'[1]Master data'!$B$1:$EF$1,0)),"")</f>
        <v>Striker</v>
      </c>
      <c r="E298" s="5">
        <f>IFERROR(INDEX('[1]Master data'!$B$2:$EF$1000,MATCH($B298,'[1]Master data'!$A$2:$A$1000,0),MATCH(E$1,'[1]Master data'!$B$1:$EF$1,0)),"")</f>
        <v>2496000</v>
      </c>
      <c r="F298" s="7">
        <f>IFERROR(INDEX('[1]Master data'!$B$2:$EF$1000,MATCH($B298,'[1]Master data'!$A$2:$A$1000,0),MATCH(F$1,'[1]Master data'!$B$1:$EF$1,0)),"")</f>
        <v>-5000</v>
      </c>
      <c r="G298" s="7">
        <f>IFERROR(INDEX('[1]Master data'!$B$2:$EF$1000,MATCH($B298,'[1]Master data'!$A$2:$A$1000,0),MATCH(G$1,'[1]Master data'!$B$1:$EF$1,0)),"")</f>
        <v>0</v>
      </c>
      <c r="H298" s="7">
        <f>IFERROR(INDEX('[1]Master data'!$B$2:$EF$1000,MATCH($B298,'[1]Master data'!$A$2:$A$1000,0),MATCH(H$1,'[1]Master data'!$B$1:$EF$1,0)),"")</f>
        <v>0</v>
      </c>
      <c r="I298" s="7">
        <f>IFERROR(INDEX('[1]Master data'!$B$2:$EF$1000,MATCH($B298,'[1]Master data'!$A$2:$A$1000,0),MATCH(I$1,'[1]Master data'!$B$1:$EF$1,0)),"")</f>
        <v>0</v>
      </c>
      <c r="J298" s="7">
        <f>IFERROR(INDEX('[1]Master data'!$B$2:$EF$1000,MATCH($B298,'[1]Master data'!$A$2:$A$1000,0),MATCH(J$1,'[1]Master data'!$B$1:$EF$1,0)),"")</f>
        <v>0</v>
      </c>
      <c r="K298" s="7">
        <f>IFERROR(INDEX('[1]Master data'!$B$2:$EF$1000,MATCH($B298,'[1]Master data'!$A$2:$A$1000,0),MATCH(K$1,'[1]Master data'!$B$1:$EF$1,0)),"")</f>
        <v>0</v>
      </c>
      <c r="L298" s="7">
        <f>IFERROR(INDEX('[1]Master data'!$B$2:$EF$1000,MATCH($B298,'[1]Master data'!$A$2:$A$1000,0),MATCH(L$1,'[1]Master data'!$B$1:$EF$1,0)),"")</f>
        <v>-5000</v>
      </c>
      <c r="M298" s="33">
        <f>IFERROR(INDEX('[1]Master data'!$B$2:$EF$1000,MATCH($B298,'[1]Master data'!$A$2:$A$1000,0),MATCH(M$1,'[1]Master data'!$B$1:$EF$1,0)),"")</f>
        <v>-1.2003205128205128E-2</v>
      </c>
      <c r="N298" s="7">
        <f>IFERROR(INDEX('[1]Master data'!$B$2:$EF$1000,MATCH($B298,'[1]Master data'!$A$2:$A$1000,0),MATCH(N$1,'[1]Master data'!$B$1:$EF$1,0)),"")</f>
        <v>24960</v>
      </c>
      <c r="O298" s="7">
        <f>IFERROR(INDEX('[1]Master data'!$B$2:$EF$1000,MATCH($B298,'[1]Master data'!$A$2:$A$1000,0),MATCH(O$1,'[1]Master data'!$B$1:$EF$1,0)),"")</f>
        <v>2520960</v>
      </c>
      <c r="P298" s="7">
        <f>IFERROR(INDEX('[1]Master data'!$B$2:$EF$1000,MATCH($B298,'[1]Master data'!$A$2:$A$1000,0),MATCH(P$1,'[1]Master data'!$B$1:$EF$1,0)),"")</f>
        <v>-29960</v>
      </c>
      <c r="Q298" s="30">
        <f>IFERROR(INDEX('[1]Master data'!$B$2:$EF$1000,MATCH($B298,'[1]Master data'!$A$2:$A$1000,0),MATCH(Q$1,'[1]Master data'!$B$1:$EF$1,0)),"")</f>
        <v>-1.2003205128205128E-2</v>
      </c>
    </row>
    <row r="299" spans="1:17" x14ac:dyDescent="0.3">
      <c r="A299">
        <f t="shared" si="4"/>
        <v>297</v>
      </c>
      <c r="B299" t="str">
        <f>IF('[1]Master data'!A299="","",'[1]Master data'!A299)</f>
        <v>Kyle Edwards</v>
      </c>
      <c r="C299" t="str">
        <f>IFERROR(INDEX('[1]Master data'!$B$2:$EF$1000,MATCH($B299,'[1]Master data'!$A$2:$A$1000,0),MATCH(C$1,'[1]Master data'!$B$1:$EF$1,0)),"")</f>
        <v>West Bromwich</v>
      </c>
      <c r="D299" t="str">
        <f>IFERROR(INDEX('[1]Master data'!$B$2:$EF$1000,MATCH($B299,'[1]Master data'!$A$2:$A$1000,0),MATCH(D$1,'[1]Master data'!$B$1:$EF$1,0)),"")</f>
        <v>Striker</v>
      </c>
      <c r="E299" s="5">
        <f>IFERROR(INDEX('[1]Master data'!$B$2:$EF$1000,MATCH($B299,'[1]Master data'!$A$2:$A$1000,0),MATCH(E$1,'[1]Master data'!$B$1:$EF$1,0)),"")</f>
        <v>2460000</v>
      </c>
      <c r="F299" s="7">
        <f>IFERROR(INDEX('[1]Master data'!$B$2:$EF$1000,MATCH($B299,'[1]Master data'!$A$2:$A$1000,0),MATCH(F$1,'[1]Master data'!$B$1:$EF$1,0)),"")</f>
        <v>-5000</v>
      </c>
      <c r="G299" s="7">
        <f>IFERROR(INDEX('[1]Master data'!$B$2:$EF$1000,MATCH($B299,'[1]Master data'!$A$2:$A$1000,0),MATCH(G$1,'[1]Master data'!$B$1:$EF$1,0)),"")</f>
        <v>0</v>
      </c>
      <c r="H299" s="7">
        <f>IFERROR(INDEX('[1]Master data'!$B$2:$EF$1000,MATCH($B299,'[1]Master data'!$A$2:$A$1000,0),MATCH(H$1,'[1]Master data'!$B$1:$EF$1,0)),"")</f>
        <v>0</v>
      </c>
      <c r="I299" s="7">
        <f>IFERROR(INDEX('[1]Master data'!$B$2:$EF$1000,MATCH($B299,'[1]Master data'!$A$2:$A$1000,0),MATCH(I$1,'[1]Master data'!$B$1:$EF$1,0)),"")</f>
        <v>0</v>
      </c>
      <c r="J299" s="7">
        <f>IFERROR(INDEX('[1]Master data'!$B$2:$EF$1000,MATCH($B299,'[1]Master data'!$A$2:$A$1000,0),MATCH(J$1,'[1]Master data'!$B$1:$EF$1,0)),"")</f>
        <v>0</v>
      </c>
      <c r="K299" s="7">
        <f>IFERROR(INDEX('[1]Master data'!$B$2:$EF$1000,MATCH($B299,'[1]Master data'!$A$2:$A$1000,0),MATCH(K$1,'[1]Master data'!$B$1:$EF$1,0)),"")</f>
        <v>0</v>
      </c>
      <c r="L299" s="7">
        <f>IFERROR(INDEX('[1]Master data'!$B$2:$EF$1000,MATCH($B299,'[1]Master data'!$A$2:$A$1000,0),MATCH(L$1,'[1]Master data'!$B$1:$EF$1,0)),"")</f>
        <v>-5000</v>
      </c>
      <c r="M299" s="33">
        <f>IFERROR(INDEX('[1]Master data'!$B$2:$EF$1000,MATCH($B299,'[1]Master data'!$A$2:$A$1000,0),MATCH(M$1,'[1]Master data'!$B$1:$EF$1,0)),"")</f>
        <v>-1.2032520325203253E-2</v>
      </c>
      <c r="N299" s="7">
        <f>IFERROR(INDEX('[1]Master data'!$B$2:$EF$1000,MATCH($B299,'[1]Master data'!$A$2:$A$1000,0),MATCH(N$1,'[1]Master data'!$B$1:$EF$1,0)),"")</f>
        <v>24600</v>
      </c>
      <c r="O299" s="7">
        <f>IFERROR(INDEX('[1]Master data'!$B$2:$EF$1000,MATCH($B299,'[1]Master data'!$A$2:$A$1000,0),MATCH(O$1,'[1]Master data'!$B$1:$EF$1,0)),"")</f>
        <v>2484600</v>
      </c>
      <c r="P299" s="7">
        <f>IFERROR(INDEX('[1]Master data'!$B$2:$EF$1000,MATCH($B299,'[1]Master data'!$A$2:$A$1000,0),MATCH(P$1,'[1]Master data'!$B$1:$EF$1,0)),"")</f>
        <v>-29600</v>
      </c>
      <c r="Q299" s="30">
        <f>IFERROR(INDEX('[1]Master data'!$B$2:$EF$1000,MATCH($B299,'[1]Master data'!$A$2:$A$1000,0),MATCH(Q$1,'[1]Master data'!$B$1:$EF$1,0)),"")</f>
        <v>-1.2032520325203253E-2</v>
      </c>
    </row>
    <row r="300" spans="1:17" x14ac:dyDescent="0.3">
      <c r="A300">
        <f t="shared" si="4"/>
        <v>298</v>
      </c>
      <c r="B300" t="str">
        <f>IF('[1]Master data'!A300="","",'[1]Master data'!A300)</f>
        <v>Zak Brunt</v>
      </c>
      <c r="C300" t="str">
        <f>IFERROR(INDEX('[1]Master data'!$B$2:$EF$1000,MATCH($B300,'[1]Master data'!$A$2:$A$1000,0),MATCH(C$1,'[1]Master data'!$B$1:$EF$1,0)),"")</f>
        <v>Sheffield United</v>
      </c>
      <c r="D300" t="str">
        <f>IFERROR(INDEX('[1]Master data'!$B$2:$EF$1000,MATCH($B300,'[1]Master data'!$A$2:$A$1000,0),MATCH(D$1,'[1]Master data'!$B$1:$EF$1,0)),"")</f>
        <v>Midfield</v>
      </c>
      <c r="E300" s="5">
        <f>IFERROR(INDEX('[1]Master data'!$B$2:$EF$1000,MATCH($B300,'[1]Master data'!$A$2:$A$1000,0),MATCH(E$1,'[1]Master data'!$B$1:$EF$1,0)),"")</f>
        <v>1980000</v>
      </c>
      <c r="F300" s="7">
        <f>IFERROR(INDEX('[1]Master data'!$B$2:$EF$1000,MATCH($B300,'[1]Master data'!$A$2:$A$1000,0),MATCH(F$1,'[1]Master data'!$B$1:$EF$1,0)),"")</f>
        <v>-5000</v>
      </c>
      <c r="G300" s="7">
        <f>IFERROR(INDEX('[1]Master data'!$B$2:$EF$1000,MATCH($B300,'[1]Master data'!$A$2:$A$1000,0),MATCH(G$1,'[1]Master data'!$B$1:$EF$1,0)),"")</f>
        <v>0</v>
      </c>
      <c r="H300" s="7">
        <f>IFERROR(INDEX('[1]Master data'!$B$2:$EF$1000,MATCH($B300,'[1]Master data'!$A$2:$A$1000,0),MATCH(H$1,'[1]Master data'!$B$1:$EF$1,0)),"")</f>
        <v>0</v>
      </c>
      <c r="I300" s="7">
        <f>IFERROR(INDEX('[1]Master data'!$B$2:$EF$1000,MATCH($B300,'[1]Master data'!$A$2:$A$1000,0),MATCH(I$1,'[1]Master data'!$B$1:$EF$1,0)),"")</f>
        <v>0</v>
      </c>
      <c r="J300" s="7">
        <f>IFERROR(INDEX('[1]Master data'!$B$2:$EF$1000,MATCH($B300,'[1]Master data'!$A$2:$A$1000,0),MATCH(J$1,'[1]Master data'!$B$1:$EF$1,0)),"")</f>
        <v>0</v>
      </c>
      <c r="K300" s="7">
        <f>IFERROR(INDEX('[1]Master data'!$B$2:$EF$1000,MATCH($B300,'[1]Master data'!$A$2:$A$1000,0),MATCH(K$1,'[1]Master data'!$B$1:$EF$1,0)),"")</f>
        <v>0</v>
      </c>
      <c r="L300" s="7">
        <f>IFERROR(INDEX('[1]Master data'!$B$2:$EF$1000,MATCH($B300,'[1]Master data'!$A$2:$A$1000,0),MATCH(L$1,'[1]Master data'!$B$1:$EF$1,0)),"")</f>
        <v>-5000</v>
      </c>
      <c r="M300" s="33">
        <f>IFERROR(INDEX('[1]Master data'!$B$2:$EF$1000,MATCH($B300,'[1]Master data'!$A$2:$A$1000,0),MATCH(M$1,'[1]Master data'!$B$1:$EF$1,0)),"")</f>
        <v>-1.2525252525252526E-2</v>
      </c>
      <c r="N300" s="7">
        <f>IFERROR(INDEX('[1]Master data'!$B$2:$EF$1000,MATCH($B300,'[1]Master data'!$A$2:$A$1000,0),MATCH(N$1,'[1]Master data'!$B$1:$EF$1,0)),"")</f>
        <v>19800</v>
      </c>
      <c r="O300" s="7">
        <f>IFERROR(INDEX('[1]Master data'!$B$2:$EF$1000,MATCH($B300,'[1]Master data'!$A$2:$A$1000,0),MATCH(O$1,'[1]Master data'!$B$1:$EF$1,0)),"")</f>
        <v>1999800</v>
      </c>
      <c r="P300" s="7">
        <f>IFERROR(INDEX('[1]Master data'!$B$2:$EF$1000,MATCH($B300,'[1]Master data'!$A$2:$A$1000,0),MATCH(P$1,'[1]Master data'!$B$1:$EF$1,0)),"")</f>
        <v>-24800</v>
      </c>
      <c r="Q300" s="30">
        <f>IFERROR(INDEX('[1]Master data'!$B$2:$EF$1000,MATCH($B300,'[1]Master data'!$A$2:$A$1000,0),MATCH(Q$1,'[1]Master data'!$B$1:$EF$1,0)),"")</f>
        <v>-1.2525252525252526E-2</v>
      </c>
    </row>
    <row r="301" spans="1:17" x14ac:dyDescent="0.3">
      <c r="A301">
        <f t="shared" si="4"/>
        <v>299</v>
      </c>
      <c r="B301" t="str">
        <f>IF('[1]Master data'!A301="","",'[1]Master data'!A301)</f>
        <v>Andrew Crofts</v>
      </c>
      <c r="C301" t="str">
        <f>IFERROR(INDEX('[1]Master data'!$B$2:$EF$1000,MATCH($B301,'[1]Master data'!$A$2:$A$1000,0),MATCH(C$1,'[1]Master data'!$B$1:$EF$1,0)),"")</f>
        <v>Brighton and Hove</v>
      </c>
      <c r="D301" t="str">
        <f>IFERROR(INDEX('[1]Master data'!$B$2:$EF$1000,MATCH($B301,'[1]Master data'!$A$2:$A$1000,0),MATCH(D$1,'[1]Master data'!$B$1:$EF$1,0)),"")</f>
        <v>Midfield</v>
      </c>
      <c r="E301" s="5">
        <f>IFERROR(INDEX('[1]Master data'!$B$2:$EF$1000,MATCH($B301,'[1]Master data'!$A$2:$A$1000,0),MATCH(E$1,'[1]Master data'!$B$1:$EF$1,0)),"")</f>
        <v>1960000</v>
      </c>
      <c r="F301" s="7">
        <f>IFERROR(INDEX('[1]Master data'!$B$2:$EF$1000,MATCH($B301,'[1]Master data'!$A$2:$A$1000,0),MATCH(F$1,'[1]Master data'!$B$1:$EF$1,0)),"")</f>
        <v>-5000</v>
      </c>
      <c r="G301" s="7">
        <f>IFERROR(INDEX('[1]Master data'!$B$2:$EF$1000,MATCH($B301,'[1]Master data'!$A$2:$A$1000,0),MATCH(G$1,'[1]Master data'!$B$1:$EF$1,0)),"")</f>
        <v>0</v>
      </c>
      <c r="H301" s="7">
        <f>IFERROR(INDEX('[1]Master data'!$B$2:$EF$1000,MATCH($B301,'[1]Master data'!$A$2:$A$1000,0),MATCH(H$1,'[1]Master data'!$B$1:$EF$1,0)),"")</f>
        <v>0</v>
      </c>
      <c r="I301" s="7">
        <f>IFERROR(INDEX('[1]Master data'!$B$2:$EF$1000,MATCH($B301,'[1]Master data'!$A$2:$A$1000,0),MATCH(I$1,'[1]Master data'!$B$1:$EF$1,0)),"")</f>
        <v>0</v>
      </c>
      <c r="J301" s="7">
        <f>IFERROR(INDEX('[1]Master data'!$B$2:$EF$1000,MATCH($B301,'[1]Master data'!$A$2:$A$1000,0),MATCH(J$1,'[1]Master data'!$B$1:$EF$1,0)),"")</f>
        <v>0</v>
      </c>
      <c r="K301" s="7">
        <f>IFERROR(INDEX('[1]Master data'!$B$2:$EF$1000,MATCH($B301,'[1]Master data'!$A$2:$A$1000,0),MATCH(K$1,'[1]Master data'!$B$1:$EF$1,0)),"")</f>
        <v>0</v>
      </c>
      <c r="L301" s="7">
        <f>IFERROR(INDEX('[1]Master data'!$B$2:$EF$1000,MATCH($B301,'[1]Master data'!$A$2:$A$1000,0),MATCH(L$1,'[1]Master data'!$B$1:$EF$1,0)),"")</f>
        <v>-5000</v>
      </c>
      <c r="M301" s="33">
        <f>IFERROR(INDEX('[1]Master data'!$B$2:$EF$1000,MATCH($B301,'[1]Master data'!$A$2:$A$1000,0),MATCH(M$1,'[1]Master data'!$B$1:$EF$1,0)),"")</f>
        <v>-1.2551020408163265E-2</v>
      </c>
      <c r="N301" s="7">
        <f>IFERROR(INDEX('[1]Master data'!$B$2:$EF$1000,MATCH($B301,'[1]Master data'!$A$2:$A$1000,0),MATCH(N$1,'[1]Master data'!$B$1:$EF$1,0)),"")</f>
        <v>19600</v>
      </c>
      <c r="O301" s="7">
        <f>IFERROR(INDEX('[1]Master data'!$B$2:$EF$1000,MATCH($B301,'[1]Master data'!$A$2:$A$1000,0),MATCH(O$1,'[1]Master data'!$B$1:$EF$1,0)),"")</f>
        <v>1979600</v>
      </c>
      <c r="P301" s="7">
        <f>IFERROR(INDEX('[1]Master data'!$B$2:$EF$1000,MATCH($B301,'[1]Master data'!$A$2:$A$1000,0),MATCH(P$1,'[1]Master data'!$B$1:$EF$1,0)),"")</f>
        <v>-24600</v>
      </c>
      <c r="Q301" s="30">
        <f>IFERROR(INDEX('[1]Master data'!$B$2:$EF$1000,MATCH($B301,'[1]Master data'!$A$2:$A$1000,0),MATCH(Q$1,'[1]Master data'!$B$1:$EF$1,0)),"")</f>
        <v>-1.2551020408163265E-2</v>
      </c>
    </row>
    <row r="302" spans="1:17" x14ac:dyDescent="0.3">
      <c r="A302">
        <f t="shared" si="4"/>
        <v>300</v>
      </c>
      <c r="B302" t="str">
        <f>IF('[1]Master data'!A302="","",'[1]Master data'!A302)</f>
        <v>Jeff Schlupp</v>
      </c>
      <c r="C302" t="str">
        <f>IFERROR(INDEX('[1]Master data'!$B$2:$EF$1000,MATCH($B302,'[1]Master data'!$A$2:$A$1000,0),MATCH(C$1,'[1]Master data'!$B$1:$EF$1,0)),"")</f>
        <v>Crystal Palace</v>
      </c>
      <c r="D302" t="str">
        <f>IFERROR(INDEX('[1]Master data'!$B$2:$EF$1000,MATCH($B302,'[1]Master data'!$A$2:$A$1000,0),MATCH(D$1,'[1]Master data'!$B$1:$EF$1,0)),"")</f>
        <v>Midfield</v>
      </c>
      <c r="E302" s="5">
        <f>IFERROR(INDEX('[1]Master data'!$B$2:$EF$1000,MATCH($B302,'[1]Master data'!$A$2:$A$1000,0),MATCH(E$1,'[1]Master data'!$B$1:$EF$1,0)),"")</f>
        <v>2960000</v>
      </c>
      <c r="F302" s="7">
        <f>IFERROR(INDEX('[1]Master data'!$B$2:$EF$1000,MATCH($B302,'[1]Master data'!$A$2:$A$1000,0),MATCH(F$1,'[1]Master data'!$B$1:$EF$1,0)),"")</f>
        <v>-5000</v>
      </c>
      <c r="G302" s="7">
        <f>IFERROR(INDEX('[1]Master data'!$B$2:$EF$1000,MATCH($B302,'[1]Master data'!$A$2:$A$1000,0),MATCH(G$1,'[1]Master data'!$B$1:$EF$1,0)),"")</f>
        <v>0</v>
      </c>
      <c r="H302" s="7">
        <f>IFERROR(INDEX('[1]Master data'!$B$2:$EF$1000,MATCH($B302,'[1]Master data'!$A$2:$A$1000,0),MATCH(H$1,'[1]Master data'!$B$1:$EF$1,0)),"")</f>
        <v>0</v>
      </c>
      <c r="I302" s="7">
        <f>IFERROR(INDEX('[1]Master data'!$B$2:$EF$1000,MATCH($B302,'[1]Master data'!$A$2:$A$1000,0),MATCH(I$1,'[1]Master data'!$B$1:$EF$1,0)),"")</f>
        <v>0</v>
      </c>
      <c r="J302" s="7">
        <f>IFERROR(INDEX('[1]Master data'!$B$2:$EF$1000,MATCH($B302,'[1]Master data'!$A$2:$A$1000,0),MATCH(J$1,'[1]Master data'!$B$1:$EF$1,0)),"")</f>
        <v>0</v>
      </c>
      <c r="K302" s="7">
        <f>IFERROR(INDEX('[1]Master data'!$B$2:$EF$1000,MATCH($B302,'[1]Master data'!$A$2:$A$1000,0),MATCH(K$1,'[1]Master data'!$B$1:$EF$1,0)),"")</f>
        <v>0</v>
      </c>
      <c r="L302" s="7">
        <f>IFERROR(INDEX('[1]Master data'!$B$2:$EF$1000,MATCH($B302,'[1]Master data'!$A$2:$A$1000,0),MATCH(L$1,'[1]Master data'!$B$1:$EF$1,0)),"")</f>
        <v>-5000</v>
      </c>
      <c r="M302" s="33">
        <f>IFERROR(INDEX('[1]Master data'!$B$2:$EF$1000,MATCH($B302,'[1]Master data'!$A$2:$A$1000,0),MATCH(M$1,'[1]Master data'!$B$1:$EF$1,0)),"")</f>
        <v>-1.1689189189189189E-2</v>
      </c>
      <c r="N302" s="7">
        <f>IFERROR(INDEX('[1]Master data'!$B$2:$EF$1000,MATCH($B302,'[1]Master data'!$A$2:$A$1000,0),MATCH(N$1,'[1]Master data'!$B$1:$EF$1,0)),"")</f>
        <v>29600</v>
      </c>
      <c r="O302" s="7">
        <f>IFERROR(INDEX('[1]Master data'!$B$2:$EF$1000,MATCH($B302,'[1]Master data'!$A$2:$A$1000,0),MATCH(O$1,'[1]Master data'!$B$1:$EF$1,0)),"")</f>
        <v>2989600</v>
      </c>
      <c r="P302" s="7">
        <f>IFERROR(INDEX('[1]Master data'!$B$2:$EF$1000,MATCH($B302,'[1]Master data'!$A$2:$A$1000,0),MATCH(P$1,'[1]Master data'!$B$1:$EF$1,0)),"")</f>
        <v>-34600</v>
      </c>
      <c r="Q302" s="30">
        <f>IFERROR(INDEX('[1]Master data'!$B$2:$EF$1000,MATCH($B302,'[1]Master data'!$A$2:$A$1000,0),MATCH(Q$1,'[1]Master data'!$B$1:$EF$1,0)),"")</f>
        <v>-1.1689189189189189E-2</v>
      </c>
    </row>
    <row r="303" spans="1:17" x14ac:dyDescent="0.3">
      <c r="A303">
        <f t="shared" si="4"/>
        <v>301</v>
      </c>
      <c r="B303" t="str">
        <f>IF('[1]Master data'!A303="","",'[1]Master data'!A303)</f>
        <v>Jeff Hendrick</v>
      </c>
      <c r="C303" t="str">
        <f>IFERROR(INDEX('[1]Master data'!$B$2:$EF$1000,MATCH($B303,'[1]Master data'!$A$2:$A$1000,0),MATCH(C$1,'[1]Master data'!$B$1:$EF$1,0)),"")</f>
        <v>Newcastle</v>
      </c>
      <c r="D303" t="str">
        <f>IFERROR(INDEX('[1]Master data'!$B$2:$EF$1000,MATCH($B303,'[1]Master data'!$A$2:$A$1000,0),MATCH(D$1,'[1]Master data'!$B$1:$EF$1,0)),"")</f>
        <v>Midfield</v>
      </c>
      <c r="E303" s="5">
        <f>IFERROR(INDEX('[1]Master data'!$B$2:$EF$1000,MATCH($B303,'[1]Master data'!$A$2:$A$1000,0),MATCH(E$1,'[1]Master data'!$B$1:$EF$1,0)),"")</f>
        <v>3442000</v>
      </c>
      <c r="F303" s="7">
        <f>IFERROR(INDEX('[1]Master data'!$B$2:$EF$1000,MATCH($B303,'[1]Master data'!$A$2:$A$1000,0),MATCH(F$1,'[1]Master data'!$B$1:$EF$1,0)),"")</f>
        <v>-5000</v>
      </c>
      <c r="G303" s="7">
        <f>IFERROR(INDEX('[1]Master data'!$B$2:$EF$1000,MATCH($B303,'[1]Master data'!$A$2:$A$1000,0),MATCH(G$1,'[1]Master data'!$B$1:$EF$1,0)),"")</f>
        <v>0</v>
      </c>
      <c r="H303" s="7">
        <f>IFERROR(INDEX('[1]Master data'!$B$2:$EF$1000,MATCH($B303,'[1]Master data'!$A$2:$A$1000,0),MATCH(H$1,'[1]Master data'!$B$1:$EF$1,0)),"")</f>
        <v>0</v>
      </c>
      <c r="I303" s="7">
        <f>IFERROR(INDEX('[1]Master data'!$B$2:$EF$1000,MATCH($B303,'[1]Master data'!$A$2:$A$1000,0),MATCH(I$1,'[1]Master data'!$B$1:$EF$1,0)),"")</f>
        <v>0</v>
      </c>
      <c r="J303" s="7">
        <f>IFERROR(INDEX('[1]Master data'!$B$2:$EF$1000,MATCH($B303,'[1]Master data'!$A$2:$A$1000,0),MATCH(J$1,'[1]Master data'!$B$1:$EF$1,0)),"")</f>
        <v>0</v>
      </c>
      <c r="K303" s="7">
        <f>IFERROR(INDEX('[1]Master data'!$B$2:$EF$1000,MATCH($B303,'[1]Master data'!$A$2:$A$1000,0),MATCH(K$1,'[1]Master data'!$B$1:$EF$1,0)),"")</f>
        <v>0</v>
      </c>
      <c r="L303" s="7">
        <f>IFERROR(INDEX('[1]Master data'!$B$2:$EF$1000,MATCH($B303,'[1]Master data'!$A$2:$A$1000,0),MATCH(L$1,'[1]Master data'!$B$1:$EF$1,0)),"")</f>
        <v>-5000</v>
      </c>
      <c r="M303" s="33">
        <f>IFERROR(INDEX('[1]Master data'!$B$2:$EF$1000,MATCH($B303,'[1]Master data'!$A$2:$A$1000,0),MATCH(M$1,'[1]Master data'!$B$1:$EF$1,0)),"")</f>
        <v>-1.1452643811737362E-2</v>
      </c>
      <c r="N303" s="7">
        <f>IFERROR(INDEX('[1]Master data'!$B$2:$EF$1000,MATCH($B303,'[1]Master data'!$A$2:$A$1000,0),MATCH(N$1,'[1]Master data'!$B$1:$EF$1,0)),"")</f>
        <v>34420</v>
      </c>
      <c r="O303" s="7">
        <f>IFERROR(INDEX('[1]Master data'!$B$2:$EF$1000,MATCH($B303,'[1]Master data'!$A$2:$A$1000,0),MATCH(O$1,'[1]Master data'!$B$1:$EF$1,0)),"")</f>
        <v>3476420</v>
      </c>
      <c r="P303" s="7">
        <f>IFERROR(INDEX('[1]Master data'!$B$2:$EF$1000,MATCH($B303,'[1]Master data'!$A$2:$A$1000,0),MATCH(P$1,'[1]Master data'!$B$1:$EF$1,0)),"")</f>
        <v>-39420</v>
      </c>
      <c r="Q303" s="30">
        <f>IFERROR(INDEX('[1]Master data'!$B$2:$EF$1000,MATCH($B303,'[1]Master data'!$A$2:$A$1000,0),MATCH(Q$1,'[1]Master data'!$B$1:$EF$1,0)),"")</f>
        <v>-1.1452643811737362E-2</v>
      </c>
    </row>
    <row r="304" spans="1:17" x14ac:dyDescent="0.3">
      <c r="A304">
        <f t="shared" si="4"/>
        <v>302</v>
      </c>
      <c r="B304" t="str">
        <f>IF('[1]Master data'!A304="","",'[1]Master data'!A304)</f>
        <v>Emil Krafth</v>
      </c>
      <c r="C304" t="str">
        <f>IFERROR(INDEX('[1]Master data'!$B$2:$EF$1000,MATCH($B304,'[1]Master data'!$A$2:$A$1000,0),MATCH(C$1,'[1]Master data'!$B$1:$EF$1,0)),"")</f>
        <v>Newcastle</v>
      </c>
      <c r="D304" t="str">
        <f>IFERROR(INDEX('[1]Master data'!$B$2:$EF$1000,MATCH($B304,'[1]Master data'!$A$2:$A$1000,0),MATCH(D$1,'[1]Master data'!$B$1:$EF$1,0)),"")</f>
        <v>Defense</v>
      </c>
      <c r="E304" s="5">
        <f>IFERROR(INDEX('[1]Master data'!$B$2:$EF$1000,MATCH($B304,'[1]Master data'!$A$2:$A$1000,0),MATCH(E$1,'[1]Master data'!$B$1:$EF$1,0)),"")</f>
        <v>2413000</v>
      </c>
      <c r="F304" s="7">
        <f>IFERROR(INDEX('[1]Master data'!$B$2:$EF$1000,MATCH($B304,'[1]Master data'!$A$2:$A$1000,0),MATCH(F$1,'[1]Master data'!$B$1:$EF$1,0)),"")</f>
        <v>27529.315251374399</v>
      </c>
      <c r="G304" s="7">
        <f>IFERROR(INDEX('[1]Master data'!$B$2:$EF$1000,MATCH($B304,'[1]Master data'!$A$2:$A$1000,0),MATCH(G$1,'[1]Master data'!$B$1:$EF$1,0)),"")</f>
        <v>9580.9136771392987</v>
      </c>
      <c r="H304" s="7">
        <f>IFERROR(INDEX('[1]Master data'!$B$2:$EF$1000,MATCH($B304,'[1]Master data'!$A$2:$A$1000,0),MATCH(H$1,'[1]Master data'!$B$1:$EF$1,0)),"")</f>
        <v>1948.6577433601506</v>
      </c>
      <c r="I304" s="7">
        <f>IFERROR(INDEX('[1]Master data'!$B$2:$EF$1000,MATCH($B304,'[1]Master data'!$A$2:$A$1000,0),MATCH(I$1,'[1]Master data'!$B$1:$EF$1,0)),"")</f>
        <v>-583.03131145594602</v>
      </c>
      <c r="J304" s="7">
        <f>IFERROR(INDEX('[1]Master data'!$B$2:$EF$1000,MATCH($B304,'[1]Master data'!$A$2:$A$1000,0),MATCH(J$1,'[1]Master data'!$B$1:$EF$1,0)),"")</f>
        <v>206.01635782583696</v>
      </c>
      <c r="K304" s="7">
        <f>IFERROR(INDEX('[1]Master data'!$B$2:$EF$1000,MATCH($B304,'[1]Master data'!$A$2:$A$1000,0),MATCH(K$1,'[1]Master data'!$B$1:$EF$1,0)),"")</f>
        <v>337.94402226007134</v>
      </c>
      <c r="L304" s="7">
        <f>IFERROR(INDEX('[1]Master data'!$B$2:$EF$1000,MATCH($B304,'[1]Master data'!$A$2:$A$1000,0),MATCH(L$1,'[1]Master data'!$B$1:$EF$1,0)),"")</f>
        <v>39019.8157405038</v>
      </c>
      <c r="M304" s="33">
        <f>IFERROR(INDEX('[1]Master data'!$B$2:$EF$1000,MATCH($B304,'[1]Master data'!$A$2:$A$1000,0),MATCH(M$1,'[1]Master data'!$B$1:$EF$1,0)),"")</f>
        <v>6.1706654540007464E-3</v>
      </c>
      <c r="N304" s="7">
        <f>IFERROR(INDEX('[1]Master data'!$B$2:$EF$1000,MATCH($B304,'[1]Master data'!$A$2:$A$1000,0),MATCH(N$1,'[1]Master data'!$B$1:$EF$1,0)),"")</f>
        <v>24130</v>
      </c>
      <c r="O304" s="7">
        <f>IFERROR(INDEX('[1]Master data'!$B$2:$EF$1000,MATCH($B304,'[1]Master data'!$A$2:$A$1000,0),MATCH(O$1,'[1]Master data'!$B$1:$EF$1,0)),"")</f>
        <v>2437130</v>
      </c>
      <c r="P304" s="7">
        <f>IFERROR(INDEX('[1]Master data'!$B$2:$EF$1000,MATCH($B304,'[1]Master data'!$A$2:$A$1000,0),MATCH(P$1,'[1]Master data'!$B$1:$EF$1,0)),"")</f>
        <v>14889.8157405038</v>
      </c>
      <c r="Q304" s="30">
        <f>IFERROR(INDEX('[1]Master data'!$B$2:$EF$1000,MATCH($B304,'[1]Master data'!$A$2:$A$1000,0),MATCH(Q$1,'[1]Master data'!$B$1:$EF$1,0)),"")</f>
        <v>6.1706654540007464E-3</v>
      </c>
    </row>
    <row r="305" spans="1:17" x14ac:dyDescent="0.3">
      <c r="A305">
        <f t="shared" si="4"/>
        <v>303</v>
      </c>
      <c r="B305" t="str">
        <f>IF('[1]Master data'!A305="","",'[1]Master data'!A305)</f>
        <v>Bernard Duarte</v>
      </c>
      <c r="C305" t="str">
        <f>IFERROR(INDEX('[1]Master data'!$B$2:$EF$1000,MATCH($B305,'[1]Master data'!$A$2:$A$1000,0),MATCH(C$1,'[1]Master data'!$B$1:$EF$1,0)),"")</f>
        <v>Everton</v>
      </c>
      <c r="D305" t="str">
        <f>IFERROR(INDEX('[1]Master data'!$B$2:$EF$1000,MATCH($B305,'[1]Master data'!$A$2:$A$1000,0),MATCH(D$1,'[1]Master data'!$B$1:$EF$1,0)),"")</f>
        <v>Striker</v>
      </c>
      <c r="E305" s="5">
        <f>IFERROR(INDEX('[1]Master data'!$B$2:$EF$1000,MATCH($B305,'[1]Master data'!$A$2:$A$1000,0),MATCH(E$1,'[1]Master data'!$B$1:$EF$1,0)),"")</f>
        <v>3447000</v>
      </c>
      <c r="F305" s="7">
        <f>IFERROR(INDEX('[1]Master data'!$B$2:$EF$1000,MATCH($B305,'[1]Master data'!$A$2:$A$1000,0),MATCH(F$1,'[1]Master data'!$B$1:$EF$1,0)),"")</f>
        <v>-5000</v>
      </c>
      <c r="G305" s="7">
        <f>IFERROR(INDEX('[1]Master data'!$B$2:$EF$1000,MATCH($B305,'[1]Master data'!$A$2:$A$1000,0),MATCH(G$1,'[1]Master data'!$B$1:$EF$1,0)),"")</f>
        <v>0</v>
      </c>
      <c r="H305" s="7">
        <f>IFERROR(INDEX('[1]Master data'!$B$2:$EF$1000,MATCH($B305,'[1]Master data'!$A$2:$A$1000,0),MATCH(H$1,'[1]Master data'!$B$1:$EF$1,0)),"")</f>
        <v>0</v>
      </c>
      <c r="I305" s="7">
        <f>IFERROR(INDEX('[1]Master data'!$B$2:$EF$1000,MATCH($B305,'[1]Master data'!$A$2:$A$1000,0),MATCH(I$1,'[1]Master data'!$B$1:$EF$1,0)),"")</f>
        <v>0</v>
      </c>
      <c r="J305" s="7">
        <f>IFERROR(INDEX('[1]Master data'!$B$2:$EF$1000,MATCH($B305,'[1]Master data'!$A$2:$A$1000,0),MATCH(J$1,'[1]Master data'!$B$1:$EF$1,0)),"")</f>
        <v>0</v>
      </c>
      <c r="K305" s="7">
        <f>IFERROR(INDEX('[1]Master data'!$B$2:$EF$1000,MATCH($B305,'[1]Master data'!$A$2:$A$1000,0),MATCH(K$1,'[1]Master data'!$B$1:$EF$1,0)),"")</f>
        <v>0</v>
      </c>
      <c r="L305" s="7">
        <f>IFERROR(INDEX('[1]Master data'!$B$2:$EF$1000,MATCH($B305,'[1]Master data'!$A$2:$A$1000,0),MATCH(L$1,'[1]Master data'!$B$1:$EF$1,0)),"")</f>
        <v>-5000</v>
      </c>
      <c r="M305" s="33">
        <f>IFERROR(INDEX('[1]Master data'!$B$2:$EF$1000,MATCH($B305,'[1]Master data'!$A$2:$A$1000,0),MATCH(M$1,'[1]Master data'!$B$1:$EF$1,0)),"")</f>
        <v>-1.1450536698578474E-2</v>
      </c>
      <c r="N305" s="7">
        <f>IFERROR(INDEX('[1]Master data'!$B$2:$EF$1000,MATCH($B305,'[1]Master data'!$A$2:$A$1000,0),MATCH(N$1,'[1]Master data'!$B$1:$EF$1,0)),"")</f>
        <v>34470</v>
      </c>
      <c r="O305" s="7">
        <f>IFERROR(INDEX('[1]Master data'!$B$2:$EF$1000,MATCH($B305,'[1]Master data'!$A$2:$A$1000,0),MATCH(O$1,'[1]Master data'!$B$1:$EF$1,0)),"")</f>
        <v>3481470</v>
      </c>
      <c r="P305" s="7">
        <f>IFERROR(INDEX('[1]Master data'!$B$2:$EF$1000,MATCH($B305,'[1]Master data'!$A$2:$A$1000,0),MATCH(P$1,'[1]Master data'!$B$1:$EF$1,0)),"")</f>
        <v>-39470</v>
      </c>
      <c r="Q305" s="30">
        <f>IFERROR(INDEX('[1]Master data'!$B$2:$EF$1000,MATCH($B305,'[1]Master data'!$A$2:$A$1000,0),MATCH(Q$1,'[1]Master data'!$B$1:$EF$1,0)),"")</f>
        <v>-1.1450536698578474E-2</v>
      </c>
    </row>
    <row r="306" spans="1:17" x14ac:dyDescent="0.3">
      <c r="A306">
        <f t="shared" si="4"/>
        <v>304</v>
      </c>
      <c r="B306" t="str">
        <f>IF('[1]Master data'!A306="","",'[1]Master data'!A306)</f>
        <v>Kgaogelo Chauke</v>
      </c>
      <c r="C306" t="str">
        <f>IFERROR(INDEX('[1]Master data'!$B$2:$EF$1000,MATCH($B306,'[1]Master data'!$A$2:$A$1000,0),MATCH(C$1,'[1]Master data'!$B$1:$EF$1,0)),"")</f>
        <v>Southampton</v>
      </c>
      <c r="D306" t="str">
        <f>IFERROR(INDEX('[1]Master data'!$B$2:$EF$1000,MATCH($B306,'[1]Master data'!$A$2:$A$1000,0),MATCH(D$1,'[1]Master data'!$B$1:$EF$1,0)),"")</f>
        <v>Midfield</v>
      </c>
      <c r="E306" s="5">
        <f>IFERROR(INDEX('[1]Master data'!$B$2:$EF$1000,MATCH($B306,'[1]Master data'!$A$2:$A$1000,0),MATCH(E$1,'[1]Master data'!$B$1:$EF$1,0)),"")</f>
        <v>1960000</v>
      </c>
      <c r="F306" s="7">
        <f>IFERROR(INDEX('[1]Master data'!$B$2:$EF$1000,MATCH($B306,'[1]Master data'!$A$2:$A$1000,0),MATCH(F$1,'[1]Master data'!$B$1:$EF$1,0)),"")</f>
        <v>-5000</v>
      </c>
      <c r="G306" s="7">
        <f>IFERROR(INDEX('[1]Master data'!$B$2:$EF$1000,MATCH($B306,'[1]Master data'!$A$2:$A$1000,0),MATCH(G$1,'[1]Master data'!$B$1:$EF$1,0)),"")</f>
        <v>0</v>
      </c>
      <c r="H306" s="7">
        <f>IFERROR(INDEX('[1]Master data'!$B$2:$EF$1000,MATCH($B306,'[1]Master data'!$A$2:$A$1000,0),MATCH(H$1,'[1]Master data'!$B$1:$EF$1,0)),"")</f>
        <v>0</v>
      </c>
      <c r="I306" s="7">
        <f>IFERROR(INDEX('[1]Master data'!$B$2:$EF$1000,MATCH($B306,'[1]Master data'!$A$2:$A$1000,0),MATCH(I$1,'[1]Master data'!$B$1:$EF$1,0)),"")</f>
        <v>0</v>
      </c>
      <c r="J306" s="7">
        <f>IFERROR(INDEX('[1]Master data'!$B$2:$EF$1000,MATCH($B306,'[1]Master data'!$A$2:$A$1000,0),MATCH(J$1,'[1]Master data'!$B$1:$EF$1,0)),"")</f>
        <v>0</v>
      </c>
      <c r="K306" s="7">
        <f>IFERROR(INDEX('[1]Master data'!$B$2:$EF$1000,MATCH($B306,'[1]Master data'!$A$2:$A$1000,0),MATCH(K$1,'[1]Master data'!$B$1:$EF$1,0)),"")</f>
        <v>0</v>
      </c>
      <c r="L306" s="7">
        <f>IFERROR(INDEX('[1]Master data'!$B$2:$EF$1000,MATCH($B306,'[1]Master data'!$A$2:$A$1000,0),MATCH(L$1,'[1]Master data'!$B$1:$EF$1,0)),"")</f>
        <v>-5000</v>
      </c>
      <c r="M306" s="33">
        <f>IFERROR(INDEX('[1]Master data'!$B$2:$EF$1000,MATCH($B306,'[1]Master data'!$A$2:$A$1000,0),MATCH(M$1,'[1]Master data'!$B$1:$EF$1,0)),"")</f>
        <v>-1.2551020408163265E-2</v>
      </c>
      <c r="N306" s="7">
        <f>IFERROR(INDEX('[1]Master data'!$B$2:$EF$1000,MATCH($B306,'[1]Master data'!$A$2:$A$1000,0),MATCH(N$1,'[1]Master data'!$B$1:$EF$1,0)),"")</f>
        <v>19600</v>
      </c>
      <c r="O306" s="7">
        <f>IFERROR(INDEX('[1]Master data'!$B$2:$EF$1000,MATCH($B306,'[1]Master data'!$A$2:$A$1000,0),MATCH(O$1,'[1]Master data'!$B$1:$EF$1,0)),"")</f>
        <v>1979600</v>
      </c>
      <c r="P306" s="7">
        <f>IFERROR(INDEX('[1]Master data'!$B$2:$EF$1000,MATCH($B306,'[1]Master data'!$A$2:$A$1000,0),MATCH(P$1,'[1]Master data'!$B$1:$EF$1,0)),"")</f>
        <v>-24600</v>
      </c>
      <c r="Q306" s="30">
        <f>IFERROR(INDEX('[1]Master data'!$B$2:$EF$1000,MATCH($B306,'[1]Master data'!$A$2:$A$1000,0),MATCH(Q$1,'[1]Master data'!$B$1:$EF$1,0)),"")</f>
        <v>-1.2551020408163265E-2</v>
      </c>
    </row>
    <row r="307" spans="1:17" x14ac:dyDescent="0.3">
      <c r="A307">
        <f t="shared" si="4"/>
        <v>305</v>
      </c>
      <c r="B307" t="str">
        <f>IF('[1]Master data'!A307="","",'[1]Master data'!A307)</f>
        <v>Javier Manquillo</v>
      </c>
      <c r="C307" t="str">
        <f>IFERROR(INDEX('[1]Master data'!$B$2:$EF$1000,MATCH($B307,'[1]Master data'!$A$2:$A$1000,0),MATCH(C$1,'[1]Master data'!$B$1:$EF$1,0)),"")</f>
        <v>Newcastle</v>
      </c>
      <c r="D307" t="str">
        <f>IFERROR(INDEX('[1]Master data'!$B$2:$EF$1000,MATCH($B307,'[1]Master data'!$A$2:$A$1000,0),MATCH(D$1,'[1]Master data'!$B$1:$EF$1,0)),"")</f>
        <v>Defense</v>
      </c>
      <c r="E307" s="5">
        <f>IFERROR(INDEX('[1]Master data'!$B$2:$EF$1000,MATCH($B307,'[1]Master data'!$A$2:$A$1000,0),MATCH(E$1,'[1]Master data'!$B$1:$EF$1,0)),"")</f>
        <v>2581000</v>
      </c>
      <c r="F307" s="7">
        <f>IFERROR(INDEX('[1]Master data'!$B$2:$EF$1000,MATCH($B307,'[1]Master data'!$A$2:$A$1000,0),MATCH(F$1,'[1]Master data'!$B$1:$EF$1,0)),"")</f>
        <v>-5000</v>
      </c>
      <c r="G307" s="7">
        <f>IFERROR(INDEX('[1]Master data'!$B$2:$EF$1000,MATCH($B307,'[1]Master data'!$A$2:$A$1000,0),MATCH(G$1,'[1]Master data'!$B$1:$EF$1,0)),"")</f>
        <v>0</v>
      </c>
      <c r="H307" s="7">
        <f>IFERROR(INDEX('[1]Master data'!$B$2:$EF$1000,MATCH($B307,'[1]Master data'!$A$2:$A$1000,0),MATCH(H$1,'[1]Master data'!$B$1:$EF$1,0)),"")</f>
        <v>0</v>
      </c>
      <c r="I307" s="7">
        <f>IFERROR(INDEX('[1]Master data'!$B$2:$EF$1000,MATCH($B307,'[1]Master data'!$A$2:$A$1000,0),MATCH(I$1,'[1]Master data'!$B$1:$EF$1,0)),"")</f>
        <v>0</v>
      </c>
      <c r="J307" s="7">
        <f>IFERROR(INDEX('[1]Master data'!$B$2:$EF$1000,MATCH($B307,'[1]Master data'!$A$2:$A$1000,0),MATCH(J$1,'[1]Master data'!$B$1:$EF$1,0)),"")</f>
        <v>0</v>
      </c>
      <c r="K307" s="7">
        <f>IFERROR(INDEX('[1]Master data'!$B$2:$EF$1000,MATCH($B307,'[1]Master data'!$A$2:$A$1000,0),MATCH(K$1,'[1]Master data'!$B$1:$EF$1,0)),"")</f>
        <v>0</v>
      </c>
      <c r="L307" s="7">
        <f>IFERROR(INDEX('[1]Master data'!$B$2:$EF$1000,MATCH($B307,'[1]Master data'!$A$2:$A$1000,0),MATCH(L$1,'[1]Master data'!$B$1:$EF$1,0)),"")</f>
        <v>-5000</v>
      </c>
      <c r="M307" s="33">
        <f>IFERROR(INDEX('[1]Master data'!$B$2:$EF$1000,MATCH($B307,'[1]Master data'!$A$2:$A$1000,0),MATCH(M$1,'[1]Master data'!$B$1:$EF$1,0)),"")</f>
        <v>-1.1937233630375823E-2</v>
      </c>
      <c r="N307" s="7">
        <f>IFERROR(INDEX('[1]Master data'!$B$2:$EF$1000,MATCH($B307,'[1]Master data'!$A$2:$A$1000,0),MATCH(N$1,'[1]Master data'!$B$1:$EF$1,0)),"")</f>
        <v>25810</v>
      </c>
      <c r="O307" s="7">
        <f>IFERROR(INDEX('[1]Master data'!$B$2:$EF$1000,MATCH($B307,'[1]Master data'!$A$2:$A$1000,0),MATCH(O$1,'[1]Master data'!$B$1:$EF$1,0)),"")</f>
        <v>2606810</v>
      </c>
      <c r="P307" s="7">
        <f>IFERROR(INDEX('[1]Master data'!$B$2:$EF$1000,MATCH($B307,'[1]Master data'!$A$2:$A$1000,0),MATCH(P$1,'[1]Master data'!$B$1:$EF$1,0)),"")</f>
        <v>-30810</v>
      </c>
      <c r="Q307" s="30">
        <f>IFERROR(INDEX('[1]Master data'!$B$2:$EF$1000,MATCH($B307,'[1]Master data'!$A$2:$A$1000,0),MATCH(Q$1,'[1]Master data'!$B$1:$EF$1,0)),"")</f>
        <v>-1.1937233630375823E-2</v>
      </c>
    </row>
    <row r="308" spans="1:17" x14ac:dyDescent="0.3">
      <c r="A308">
        <f t="shared" si="4"/>
        <v>306</v>
      </c>
      <c r="B308" t="str">
        <f>IF('[1]Master data'!A308="","",'[1]Master data'!A308)</f>
        <v>Ricardo Pereira</v>
      </c>
      <c r="C308" t="str">
        <f>IFERROR(INDEX('[1]Master data'!$B$2:$EF$1000,MATCH($B308,'[1]Master data'!$A$2:$A$1000,0),MATCH(C$1,'[1]Master data'!$B$1:$EF$1,0)),"")</f>
        <v>Leicester City</v>
      </c>
      <c r="D308" t="str">
        <f>IFERROR(INDEX('[1]Master data'!$B$2:$EF$1000,MATCH($B308,'[1]Master data'!$A$2:$A$1000,0),MATCH(D$1,'[1]Master data'!$B$1:$EF$1,0)),"")</f>
        <v>Defense</v>
      </c>
      <c r="E308" s="5">
        <f>IFERROR(INDEX('[1]Master data'!$B$2:$EF$1000,MATCH($B308,'[1]Master data'!$A$2:$A$1000,0),MATCH(E$1,'[1]Master data'!$B$1:$EF$1,0)),"")</f>
        <v>4800000</v>
      </c>
      <c r="F308" s="7">
        <f>IFERROR(INDEX('[1]Master data'!$B$2:$EF$1000,MATCH($B308,'[1]Master data'!$A$2:$A$1000,0),MATCH(F$1,'[1]Master data'!$B$1:$EF$1,0)),"")</f>
        <v>80116.218206860431</v>
      </c>
      <c r="G308" s="7">
        <f>IFERROR(INDEX('[1]Master data'!$B$2:$EF$1000,MATCH($B308,'[1]Master data'!$A$2:$A$1000,0),MATCH(G$1,'[1]Master data'!$B$1:$EF$1,0)),"")</f>
        <v>6359.3967970441408</v>
      </c>
      <c r="H308" s="7">
        <f>IFERROR(INDEX('[1]Master data'!$B$2:$EF$1000,MATCH($B308,'[1]Master data'!$A$2:$A$1000,0),MATCH(H$1,'[1]Master data'!$B$1:$EF$1,0)),"")</f>
        <v>11767.069547427012</v>
      </c>
      <c r="I308" s="7">
        <f>IFERROR(INDEX('[1]Master data'!$B$2:$EF$1000,MATCH($B308,'[1]Master data'!$A$2:$A$1000,0),MATCH(I$1,'[1]Master data'!$B$1:$EF$1,0)),"")</f>
        <v>-1375</v>
      </c>
      <c r="J308" s="7">
        <f>IFERROR(INDEX('[1]Master data'!$B$2:$EF$1000,MATCH($B308,'[1]Master data'!$A$2:$A$1000,0),MATCH(J$1,'[1]Master data'!$B$1:$EF$1,0)),"")</f>
        <v>-708.91956955562796</v>
      </c>
      <c r="K308" s="7">
        <f>IFERROR(INDEX('[1]Master data'!$B$2:$EF$1000,MATCH($B308,'[1]Master data'!$A$2:$A$1000,0),MATCH(K$1,'[1]Master data'!$B$1:$EF$1,0)),"")</f>
        <v>572.84892982704253</v>
      </c>
      <c r="L308" s="7">
        <f>IFERROR(INDEX('[1]Master data'!$B$2:$EF$1000,MATCH($B308,'[1]Master data'!$A$2:$A$1000,0),MATCH(L$1,'[1]Master data'!$B$1:$EF$1,0)),"")</f>
        <v>96731.61391160301</v>
      </c>
      <c r="M308" s="33">
        <f>IFERROR(INDEX('[1]Master data'!$B$2:$EF$1000,MATCH($B308,'[1]Master data'!$A$2:$A$1000,0),MATCH(M$1,'[1]Master data'!$B$1:$EF$1,0)),"")</f>
        <v>1.0152419564917295E-2</v>
      </c>
      <c r="N308" s="7">
        <f>IFERROR(INDEX('[1]Master data'!$B$2:$EF$1000,MATCH($B308,'[1]Master data'!$A$2:$A$1000,0),MATCH(N$1,'[1]Master data'!$B$1:$EF$1,0)),"")</f>
        <v>48000</v>
      </c>
      <c r="O308" s="7">
        <f>IFERROR(INDEX('[1]Master data'!$B$2:$EF$1000,MATCH($B308,'[1]Master data'!$A$2:$A$1000,0),MATCH(O$1,'[1]Master data'!$B$1:$EF$1,0)),"")</f>
        <v>4848000</v>
      </c>
      <c r="P308" s="7">
        <f>IFERROR(INDEX('[1]Master data'!$B$2:$EF$1000,MATCH($B308,'[1]Master data'!$A$2:$A$1000,0),MATCH(P$1,'[1]Master data'!$B$1:$EF$1,0)),"")</f>
        <v>48731.61391160301</v>
      </c>
      <c r="Q308" s="30">
        <f>IFERROR(INDEX('[1]Master data'!$B$2:$EF$1000,MATCH($B308,'[1]Master data'!$A$2:$A$1000,0),MATCH(Q$1,'[1]Master data'!$B$1:$EF$1,0)),"")</f>
        <v>1.0152419564917295E-2</v>
      </c>
    </row>
    <row r="309" spans="1:17" x14ac:dyDescent="0.3">
      <c r="A309">
        <f t="shared" si="4"/>
        <v>307</v>
      </c>
      <c r="B309" t="str">
        <f>IF('[1]Master data'!A309="","",'[1]Master data'!A309)</f>
        <v>Emile Smith Rowe</v>
      </c>
      <c r="C309" t="str">
        <f>IFERROR(INDEX('[1]Master data'!$B$2:$EF$1000,MATCH($B309,'[1]Master data'!$A$2:$A$1000,0),MATCH(C$1,'[1]Master data'!$B$1:$EF$1,0)),"")</f>
        <v>Arsenal</v>
      </c>
      <c r="D309" t="str">
        <f>IFERROR(INDEX('[1]Master data'!$B$2:$EF$1000,MATCH($B309,'[1]Master data'!$A$2:$A$1000,0),MATCH(D$1,'[1]Master data'!$B$1:$EF$1,0)),"")</f>
        <v>Midfield</v>
      </c>
      <c r="E309" s="5">
        <f>IFERROR(INDEX('[1]Master data'!$B$2:$EF$1000,MATCH($B309,'[1]Master data'!$A$2:$A$1000,0),MATCH(E$1,'[1]Master data'!$B$1:$EF$1,0)),"")</f>
        <v>2266000</v>
      </c>
      <c r="F309" s="7">
        <f>IFERROR(INDEX('[1]Master data'!$B$2:$EF$1000,MATCH($B309,'[1]Master data'!$A$2:$A$1000,0),MATCH(F$1,'[1]Master data'!$B$1:$EF$1,0)),"")</f>
        <v>43322.434108527123</v>
      </c>
      <c r="G309" s="7">
        <f>IFERROR(INDEX('[1]Master data'!$B$2:$EF$1000,MATCH($B309,'[1]Master data'!$A$2:$A$1000,0),MATCH(G$1,'[1]Master data'!$B$1:$EF$1,0)),"")</f>
        <v>31191.218992248061</v>
      </c>
      <c r="H309" s="7">
        <f>IFERROR(INDEX('[1]Master data'!$B$2:$EF$1000,MATCH($B309,'[1]Master data'!$A$2:$A$1000,0),MATCH(H$1,'[1]Master data'!$B$1:$EF$1,0)),"")</f>
        <v>17689.403100775191</v>
      </c>
      <c r="I309" s="7">
        <f>IFERROR(INDEX('[1]Master data'!$B$2:$EF$1000,MATCH($B309,'[1]Master data'!$A$2:$A$1000,0),MATCH(I$1,'[1]Master data'!$B$1:$EF$1,0)),"")</f>
        <v>6821.9355620155038</v>
      </c>
      <c r="J309" s="7">
        <f>IFERROR(INDEX('[1]Master data'!$B$2:$EF$1000,MATCH($B309,'[1]Master data'!$A$2:$A$1000,0),MATCH(J$1,'[1]Master data'!$B$1:$EF$1,0)),"")</f>
        <v>3105.6249999999991</v>
      </c>
      <c r="K309" s="7">
        <f>IFERROR(INDEX('[1]Master data'!$B$2:$EF$1000,MATCH($B309,'[1]Master data'!$A$2:$A$1000,0),MATCH(K$1,'[1]Master data'!$B$1:$EF$1,0)),"")</f>
        <v>1888.7281419059018</v>
      </c>
      <c r="L309" s="7">
        <f>IFERROR(INDEX('[1]Master data'!$B$2:$EF$1000,MATCH($B309,'[1]Master data'!$A$2:$A$1000,0),MATCH(L$1,'[1]Master data'!$B$1:$EF$1,0)),"")</f>
        <v>104019.34490547176</v>
      </c>
      <c r="M309" s="33">
        <f>IFERROR(INDEX('[1]Master data'!$B$2:$EF$1000,MATCH($B309,'[1]Master data'!$A$2:$A$1000,0),MATCH(M$1,'[1]Master data'!$B$1:$EF$1,0)),"")</f>
        <v>4.5904388749104928E-2</v>
      </c>
      <c r="N309" s="7">
        <f>IFERROR(INDEX('[1]Master data'!$B$2:$EF$1000,MATCH($B309,'[1]Master data'!$A$2:$A$1000,0),MATCH(N$1,'[1]Master data'!$B$1:$EF$1,0)),"")</f>
        <v>0</v>
      </c>
      <c r="O309" s="7">
        <f>IFERROR(INDEX('[1]Master data'!$B$2:$EF$1000,MATCH($B309,'[1]Master data'!$A$2:$A$1000,0),MATCH(O$1,'[1]Master data'!$B$1:$EF$1,0)),"")</f>
        <v>2266000</v>
      </c>
      <c r="P309" s="7">
        <f>IFERROR(INDEX('[1]Master data'!$B$2:$EF$1000,MATCH($B309,'[1]Master data'!$A$2:$A$1000,0),MATCH(P$1,'[1]Master data'!$B$1:$EF$1,0)),"")</f>
        <v>104019.34490547176</v>
      </c>
      <c r="Q309" s="30">
        <f>IFERROR(INDEX('[1]Master data'!$B$2:$EF$1000,MATCH($B309,'[1]Master data'!$A$2:$A$1000,0),MATCH(Q$1,'[1]Master data'!$B$1:$EF$1,0)),"")</f>
        <v>4.5904388749104928E-2</v>
      </c>
    </row>
    <row r="310" spans="1:17" x14ac:dyDescent="0.3">
      <c r="A310">
        <f t="shared" si="4"/>
        <v>308</v>
      </c>
      <c r="B310" t="str">
        <f>IF('[1]Master data'!A310="","",'[1]Master data'!A310)</f>
        <v>Pierre-Emerick Aubameyang</v>
      </c>
      <c r="C310" t="str">
        <f>IFERROR(INDEX('[1]Master data'!$B$2:$EF$1000,MATCH($B310,'[1]Master data'!$A$2:$A$1000,0),MATCH(C$1,'[1]Master data'!$B$1:$EF$1,0)),"")</f>
        <v>Arsenal</v>
      </c>
      <c r="D310" t="str">
        <f>IFERROR(INDEX('[1]Master data'!$B$2:$EF$1000,MATCH($B310,'[1]Master data'!$A$2:$A$1000,0),MATCH(D$1,'[1]Master data'!$B$1:$EF$1,0)),"")</f>
        <v>Striker</v>
      </c>
      <c r="E310" s="5">
        <f>IFERROR(INDEX('[1]Master data'!$B$2:$EF$1000,MATCH($B310,'[1]Master data'!$A$2:$A$1000,0),MATCH(E$1,'[1]Master data'!$B$1:$EF$1,0)),"")</f>
        <v>8718000</v>
      </c>
      <c r="F310" s="7">
        <f>IFERROR(INDEX('[1]Master data'!$B$2:$EF$1000,MATCH($B310,'[1]Master data'!$A$2:$A$1000,0),MATCH(F$1,'[1]Master data'!$B$1:$EF$1,0)),"")</f>
        <v>44763.131782945726</v>
      </c>
      <c r="G310" s="7">
        <f>IFERROR(INDEX('[1]Master data'!$B$2:$EF$1000,MATCH($B310,'[1]Master data'!$A$2:$A$1000,0),MATCH(G$1,'[1]Master data'!$B$1:$EF$1,0)),"")</f>
        <v>32488.312015503863</v>
      </c>
      <c r="H310" s="7">
        <f>IFERROR(INDEX('[1]Master data'!$B$2:$EF$1000,MATCH($B310,'[1]Master data'!$A$2:$A$1000,0),MATCH(H$1,'[1]Master data'!$B$1:$EF$1,0)),"")</f>
        <v>18527.193798449607</v>
      </c>
      <c r="I310" s="7">
        <f>IFERROR(INDEX('[1]Master data'!$B$2:$EF$1000,MATCH($B310,'[1]Master data'!$A$2:$A$1000,0),MATCH(I$1,'[1]Master data'!$B$1:$EF$1,0)),"")</f>
        <v>7132.6913759689887</v>
      </c>
      <c r="J310" s="7">
        <f>IFERROR(INDEX('[1]Master data'!$B$2:$EF$1000,MATCH($B310,'[1]Master data'!$A$2:$A$1000,0),MATCH(J$1,'[1]Master data'!$B$1:$EF$1,0)),"")</f>
        <v>3258.7499999999991</v>
      </c>
      <c r="K310" s="7">
        <f>IFERROR(INDEX('[1]Master data'!$B$2:$EF$1000,MATCH($B310,'[1]Master data'!$A$2:$A$1000,0),MATCH(K$1,'[1]Master data'!$B$1:$EF$1,0)),"")</f>
        <v>1984.4403512082267</v>
      </c>
      <c r="L310" s="7">
        <f>IFERROR(INDEX('[1]Master data'!$B$2:$EF$1000,MATCH($B310,'[1]Master data'!$A$2:$A$1000,0),MATCH(L$1,'[1]Master data'!$B$1:$EF$1,0)),"")</f>
        <v>108154.51932407641</v>
      </c>
      <c r="M310" s="33">
        <f>IFERROR(INDEX('[1]Master data'!$B$2:$EF$1000,MATCH($B310,'[1]Master data'!$A$2:$A$1000,0),MATCH(M$1,'[1]Master data'!$B$1:$EF$1,0)),"")</f>
        <v>2.4058865937229188E-3</v>
      </c>
      <c r="N310" s="7">
        <f>IFERROR(INDEX('[1]Master data'!$B$2:$EF$1000,MATCH($B310,'[1]Master data'!$A$2:$A$1000,0),MATCH(N$1,'[1]Master data'!$B$1:$EF$1,0)),"")</f>
        <v>87180</v>
      </c>
      <c r="O310" s="7">
        <f>IFERROR(INDEX('[1]Master data'!$B$2:$EF$1000,MATCH($B310,'[1]Master data'!$A$2:$A$1000,0),MATCH(O$1,'[1]Master data'!$B$1:$EF$1,0)),"")</f>
        <v>8805180</v>
      </c>
      <c r="P310" s="7">
        <f>IFERROR(INDEX('[1]Master data'!$B$2:$EF$1000,MATCH($B310,'[1]Master data'!$A$2:$A$1000,0),MATCH(P$1,'[1]Master data'!$B$1:$EF$1,0)),"")</f>
        <v>20974.519324076406</v>
      </c>
      <c r="Q310" s="30">
        <f>IFERROR(INDEX('[1]Master data'!$B$2:$EF$1000,MATCH($B310,'[1]Master data'!$A$2:$A$1000,0),MATCH(Q$1,'[1]Master data'!$B$1:$EF$1,0)),"")</f>
        <v>2.4058865937229188E-3</v>
      </c>
    </row>
    <row r="311" spans="1:17" x14ac:dyDescent="0.3">
      <c r="A311">
        <f t="shared" si="4"/>
        <v>309</v>
      </c>
      <c r="B311" t="str">
        <f>IF('[1]Master data'!A311="","",'[1]Master data'!A311)</f>
        <v>John McGinn</v>
      </c>
      <c r="C311" t="str">
        <f>IFERROR(INDEX('[1]Master data'!$B$2:$EF$1000,MATCH($B311,'[1]Master data'!$A$2:$A$1000,0),MATCH(C$1,'[1]Master data'!$B$1:$EF$1,0)),"")</f>
        <v>Aston Villa</v>
      </c>
      <c r="D311" t="str">
        <f>IFERROR(INDEX('[1]Master data'!$B$2:$EF$1000,MATCH($B311,'[1]Master data'!$A$2:$A$1000,0),MATCH(D$1,'[1]Master data'!$B$1:$EF$1,0)),"")</f>
        <v>Midfield</v>
      </c>
      <c r="E311" s="5">
        <f>IFERROR(INDEX('[1]Master data'!$B$2:$EF$1000,MATCH($B311,'[1]Master data'!$A$2:$A$1000,0),MATCH(E$1,'[1]Master data'!$B$1:$EF$1,0)),"")</f>
        <v>4009000</v>
      </c>
      <c r="F311" s="7">
        <f>IFERROR(INDEX('[1]Master data'!$B$2:$EF$1000,MATCH($B311,'[1]Master data'!$A$2:$A$1000,0),MATCH(F$1,'[1]Master data'!$B$1:$EF$1,0)),"")</f>
        <v>58776.39323843419</v>
      </c>
      <c r="G311" s="7">
        <f>IFERROR(INDEX('[1]Master data'!$B$2:$EF$1000,MATCH($B311,'[1]Master data'!$A$2:$A$1000,0),MATCH(G$1,'[1]Master data'!$B$1:$EF$1,0)),"")</f>
        <v>10657.903914590752</v>
      </c>
      <c r="H311" s="7">
        <f>IFERROR(INDEX('[1]Master data'!$B$2:$EF$1000,MATCH($B311,'[1]Master data'!$A$2:$A$1000,0),MATCH(H$1,'[1]Master data'!$B$1:$EF$1,0)),"")</f>
        <v>5368.498220640573</v>
      </c>
      <c r="I311" s="7">
        <f>IFERROR(INDEX('[1]Master data'!$B$2:$EF$1000,MATCH($B311,'[1]Master data'!$A$2:$A$1000,0),MATCH(I$1,'[1]Master data'!$B$1:$EF$1,0)),"")</f>
        <v>1777.8567615658376</v>
      </c>
      <c r="J311" s="7">
        <f>IFERROR(INDEX('[1]Master data'!$B$2:$EF$1000,MATCH($B311,'[1]Master data'!$A$2:$A$1000,0),MATCH(J$1,'[1]Master data'!$B$1:$EF$1,0)),"")</f>
        <v>1616.1303380782929</v>
      </c>
      <c r="K311" s="7">
        <f>IFERROR(INDEX('[1]Master data'!$B$2:$EF$1000,MATCH($B311,'[1]Master data'!$A$2:$A$1000,0),MATCH(K$1,'[1]Master data'!$B$1:$EF$1,0)),"")</f>
        <v>72.877198902806299</v>
      </c>
      <c r="L311" s="7">
        <f>IFERROR(INDEX('[1]Master data'!$B$2:$EF$1000,MATCH($B311,'[1]Master data'!$A$2:$A$1000,0),MATCH(L$1,'[1]Master data'!$B$1:$EF$1,0)),"")</f>
        <v>78269.659672212438</v>
      </c>
      <c r="M311" s="33">
        <f>IFERROR(INDEX('[1]Master data'!$B$2:$EF$1000,MATCH($B311,'[1]Master data'!$A$2:$A$1000,0),MATCH(M$1,'[1]Master data'!$B$1:$EF$1,0)),"")</f>
        <v>9.5234870721407922E-3</v>
      </c>
      <c r="N311" s="7">
        <f>IFERROR(INDEX('[1]Master data'!$B$2:$EF$1000,MATCH($B311,'[1]Master data'!$A$2:$A$1000,0),MATCH(N$1,'[1]Master data'!$B$1:$EF$1,0)),"")</f>
        <v>40090</v>
      </c>
      <c r="O311" s="7">
        <f>IFERROR(INDEX('[1]Master data'!$B$2:$EF$1000,MATCH($B311,'[1]Master data'!$A$2:$A$1000,0),MATCH(O$1,'[1]Master data'!$B$1:$EF$1,0)),"")</f>
        <v>4049090</v>
      </c>
      <c r="P311" s="7">
        <f>IFERROR(INDEX('[1]Master data'!$B$2:$EF$1000,MATCH($B311,'[1]Master data'!$A$2:$A$1000,0),MATCH(P$1,'[1]Master data'!$B$1:$EF$1,0)),"")</f>
        <v>38179.659672212438</v>
      </c>
      <c r="Q311" s="30">
        <f>IFERROR(INDEX('[1]Master data'!$B$2:$EF$1000,MATCH($B311,'[1]Master data'!$A$2:$A$1000,0),MATCH(Q$1,'[1]Master data'!$B$1:$EF$1,0)),"")</f>
        <v>9.5234870721407922E-3</v>
      </c>
    </row>
    <row r="312" spans="1:17" x14ac:dyDescent="0.3">
      <c r="A312">
        <f t="shared" si="4"/>
        <v>310</v>
      </c>
      <c r="B312" t="str">
        <f>IF('[1]Master data'!A312="","",'[1]Master data'!A312)</f>
        <v>Jack Harrison</v>
      </c>
      <c r="C312" t="str">
        <f>IFERROR(INDEX('[1]Master data'!$B$2:$EF$1000,MATCH($B312,'[1]Master data'!$A$2:$A$1000,0),MATCH(C$1,'[1]Master data'!$B$1:$EF$1,0)),"")</f>
        <v>Leeds United</v>
      </c>
      <c r="D312" t="str">
        <f>IFERROR(INDEX('[1]Master data'!$B$2:$EF$1000,MATCH($B312,'[1]Master data'!$A$2:$A$1000,0),MATCH(D$1,'[1]Master data'!$B$1:$EF$1,0)),"")</f>
        <v>Midfield</v>
      </c>
      <c r="E312" s="5">
        <f>IFERROR(INDEX('[1]Master data'!$B$2:$EF$1000,MATCH($B312,'[1]Master data'!$A$2:$A$1000,0),MATCH(E$1,'[1]Master data'!$B$1:$EF$1,0)),"")</f>
        <v>4529000</v>
      </c>
      <c r="F312" s="7">
        <f>IFERROR(INDEX('[1]Master data'!$B$2:$EF$1000,MATCH($B312,'[1]Master data'!$A$2:$A$1000,0),MATCH(F$1,'[1]Master data'!$B$1:$EF$1,0)),"")</f>
        <v>55372.857142857145</v>
      </c>
      <c r="G312" s="7">
        <f>IFERROR(INDEX('[1]Master data'!$B$2:$EF$1000,MATCH($B312,'[1]Master data'!$A$2:$A$1000,0),MATCH(G$1,'[1]Master data'!$B$1:$EF$1,0)),"")</f>
        <v>16141.232142857141</v>
      </c>
      <c r="H312" s="7">
        <f>IFERROR(INDEX('[1]Master data'!$B$2:$EF$1000,MATCH($B312,'[1]Master data'!$A$2:$A$1000,0),MATCH(H$1,'[1]Master data'!$B$1:$EF$1,0)),"")</f>
        <v>6164.7410714285706</v>
      </c>
      <c r="I312" s="7">
        <f>IFERROR(INDEX('[1]Master data'!$B$2:$EF$1000,MATCH($B312,'[1]Master data'!$A$2:$A$1000,0),MATCH(I$1,'[1]Master data'!$B$1:$EF$1,0)),"")</f>
        <v>5081.4285714285716</v>
      </c>
      <c r="J312" s="7">
        <f>IFERROR(INDEX('[1]Master data'!$B$2:$EF$1000,MATCH($B312,'[1]Master data'!$A$2:$A$1000,0),MATCH(J$1,'[1]Master data'!$B$1:$EF$1,0)),"")</f>
        <v>3983.5602678571422</v>
      </c>
      <c r="K312" s="7">
        <f>IFERROR(INDEX('[1]Master data'!$B$2:$EF$1000,MATCH($B312,'[1]Master data'!$A$2:$A$1000,0),MATCH(K$1,'[1]Master data'!$B$1:$EF$1,0)),"")</f>
        <v>-5.2198738390532782</v>
      </c>
      <c r="L312" s="7">
        <f>IFERROR(INDEX('[1]Master data'!$B$2:$EF$1000,MATCH($B312,'[1]Master data'!$A$2:$A$1000,0),MATCH(L$1,'[1]Master data'!$B$1:$EF$1,0)),"")</f>
        <v>86738.599322589507</v>
      </c>
      <c r="M312" s="33">
        <f>IFERROR(INDEX('[1]Master data'!$B$2:$EF$1000,MATCH($B312,'[1]Master data'!$A$2:$A$1000,0),MATCH(M$1,'[1]Master data'!$B$1:$EF$1,0)),"")</f>
        <v>1.9151821444599142E-2</v>
      </c>
      <c r="N312" s="7">
        <f>IFERROR(INDEX('[1]Master data'!$B$2:$EF$1000,MATCH($B312,'[1]Master data'!$A$2:$A$1000,0),MATCH(N$1,'[1]Master data'!$B$1:$EF$1,0)),"")</f>
        <v>0</v>
      </c>
      <c r="O312" s="7">
        <f>IFERROR(INDEX('[1]Master data'!$B$2:$EF$1000,MATCH($B312,'[1]Master data'!$A$2:$A$1000,0),MATCH(O$1,'[1]Master data'!$B$1:$EF$1,0)),"")</f>
        <v>4529000</v>
      </c>
      <c r="P312" s="7">
        <f>IFERROR(INDEX('[1]Master data'!$B$2:$EF$1000,MATCH($B312,'[1]Master data'!$A$2:$A$1000,0),MATCH(P$1,'[1]Master data'!$B$1:$EF$1,0)),"")</f>
        <v>86738.599322589507</v>
      </c>
      <c r="Q312" s="30">
        <f>IFERROR(INDEX('[1]Master data'!$B$2:$EF$1000,MATCH($B312,'[1]Master data'!$A$2:$A$1000,0),MATCH(Q$1,'[1]Master data'!$B$1:$EF$1,0)),"")</f>
        <v>1.9151821444599142E-2</v>
      </c>
    </row>
    <row r="313" spans="1:17" x14ac:dyDescent="0.3">
      <c r="A313">
        <f t="shared" si="4"/>
        <v>311</v>
      </c>
      <c r="B313" t="str">
        <f>IF('[1]Master data'!A313="","",'[1]Master data'!A313)</f>
        <v>Allan Saint-Maximin</v>
      </c>
      <c r="C313" t="str">
        <f>IFERROR(INDEX('[1]Master data'!$B$2:$EF$1000,MATCH($B313,'[1]Master data'!$A$2:$A$1000,0),MATCH(C$1,'[1]Master data'!$B$1:$EF$1,0)),"")</f>
        <v>Newcastle</v>
      </c>
      <c r="D313" t="str">
        <f>IFERROR(INDEX('[1]Master data'!$B$2:$EF$1000,MATCH($B313,'[1]Master data'!$A$2:$A$1000,0),MATCH(D$1,'[1]Master data'!$B$1:$EF$1,0)),"")</f>
        <v>Midfield</v>
      </c>
      <c r="E313" s="5">
        <f>IFERROR(INDEX('[1]Master data'!$B$2:$EF$1000,MATCH($B313,'[1]Master data'!$A$2:$A$1000,0),MATCH(E$1,'[1]Master data'!$B$1:$EF$1,0)),"")</f>
        <v>4753000</v>
      </c>
      <c r="F313" s="7">
        <f>IFERROR(INDEX('[1]Master data'!$B$2:$EF$1000,MATCH($B313,'[1]Master data'!$A$2:$A$1000,0),MATCH(F$1,'[1]Master data'!$B$1:$EF$1,0)),"")</f>
        <v>63277.45283018866</v>
      </c>
      <c r="G313" s="7">
        <f>IFERROR(INDEX('[1]Master data'!$B$2:$EF$1000,MATCH($B313,'[1]Master data'!$A$2:$A$1000,0),MATCH(G$1,'[1]Master data'!$B$1:$EF$1,0)),"")</f>
        <v>30124.910377358494</v>
      </c>
      <c r="H313" s="7">
        <f>IFERROR(INDEX('[1]Master data'!$B$2:$EF$1000,MATCH($B313,'[1]Master data'!$A$2:$A$1000,0),MATCH(H$1,'[1]Master data'!$B$1:$EF$1,0)),"")</f>
        <v>12430.91509433962</v>
      </c>
      <c r="I313" s="7">
        <f>IFERROR(INDEX('[1]Master data'!$B$2:$EF$1000,MATCH($B313,'[1]Master data'!$A$2:$A$1000,0),MATCH(I$1,'[1]Master data'!$B$1:$EF$1,0)),"")</f>
        <v>2940.2476415094334</v>
      </c>
      <c r="J313" s="7">
        <f>IFERROR(INDEX('[1]Master data'!$B$2:$EF$1000,MATCH($B313,'[1]Master data'!$A$2:$A$1000,0),MATCH(J$1,'[1]Master data'!$B$1:$EF$1,0)),"")</f>
        <v>2748.8071933962265</v>
      </c>
      <c r="K313" s="7">
        <f>IFERROR(INDEX('[1]Master data'!$B$2:$EF$1000,MATCH($B313,'[1]Master data'!$A$2:$A$1000,0),MATCH(K$1,'[1]Master data'!$B$1:$EF$1,0)),"")</f>
        <v>1208.1839105740926</v>
      </c>
      <c r="L313" s="7">
        <f>IFERROR(INDEX('[1]Master data'!$B$2:$EF$1000,MATCH($B313,'[1]Master data'!$A$2:$A$1000,0),MATCH(L$1,'[1]Master data'!$B$1:$EF$1,0)),"")</f>
        <v>112730.51704736652</v>
      </c>
      <c r="M313" s="33">
        <f>IFERROR(INDEX('[1]Master data'!$B$2:$EF$1000,MATCH($B313,'[1]Master data'!$A$2:$A$1000,0),MATCH(M$1,'[1]Master data'!$B$1:$EF$1,0)),"")</f>
        <v>1.3717760792629185E-2</v>
      </c>
      <c r="N313" s="7">
        <f>IFERROR(INDEX('[1]Master data'!$B$2:$EF$1000,MATCH($B313,'[1]Master data'!$A$2:$A$1000,0),MATCH(N$1,'[1]Master data'!$B$1:$EF$1,0)),"")</f>
        <v>47530</v>
      </c>
      <c r="O313" s="7">
        <f>IFERROR(INDEX('[1]Master data'!$B$2:$EF$1000,MATCH($B313,'[1]Master data'!$A$2:$A$1000,0),MATCH(O$1,'[1]Master data'!$B$1:$EF$1,0)),"")</f>
        <v>4800530</v>
      </c>
      <c r="P313" s="7">
        <f>IFERROR(INDEX('[1]Master data'!$B$2:$EF$1000,MATCH($B313,'[1]Master data'!$A$2:$A$1000,0),MATCH(P$1,'[1]Master data'!$B$1:$EF$1,0)),"")</f>
        <v>65200.51704736652</v>
      </c>
      <c r="Q313" s="30">
        <f>IFERROR(INDEX('[1]Master data'!$B$2:$EF$1000,MATCH($B313,'[1]Master data'!$A$2:$A$1000,0),MATCH(Q$1,'[1]Master data'!$B$1:$EF$1,0)),"")</f>
        <v>1.3717760792629185E-2</v>
      </c>
    </row>
    <row r="314" spans="1:17" x14ac:dyDescent="0.3">
      <c r="A314">
        <f t="shared" si="4"/>
        <v>312</v>
      </c>
      <c r="B314" t="str">
        <f>IF('[1]Master data'!A314="","",'[1]Master data'!A314)</f>
        <v>Willian</v>
      </c>
      <c r="C314" t="str">
        <f>IFERROR(INDEX('[1]Master data'!$B$2:$EF$1000,MATCH($B314,'[1]Master data'!$A$2:$A$1000,0),MATCH(C$1,'[1]Master data'!$B$1:$EF$1,0)),"")</f>
        <v>Arsenal</v>
      </c>
      <c r="D314" t="str">
        <f>IFERROR(INDEX('[1]Master data'!$B$2:$EF$1000,MATCH($B314,'[1]Master data'!$A$2:$A$1000,0),MATCH(D$1,'[1]Master data'!$B$1:$EF$1,0)),"")</f>
        <v>Striker</v>
      </c>
      <c r="E314" s="5">
        <f>IFERROR(INDEX('[1]Master data'!$B$2:$EF$1000,MATCH($B314,'[1]Master data'!$A$2:$A$1000,0),MATCH(E$1,'[1]Master data'!$B$1:$EF$1,0)),"")</f>
        <v>5597000</v>
      </c>
      <c r="F314" s="7">
        <f>IFERROR(INDEX('[1]Master data'!$B$2:$EF$1000,MATCH($B314,'[1]Master data'!$A$2:$A$1000,0),MATCH(F$1,'[1]Master data'!$B$1:$EF$1,0)),"")</f>
        <v>-5000</v>
      </c>
      <c r="G314" s="7">
        <f>IFERROR(INDEX('[1]Master data'!$B$2:$EF$1000,MATCH($B314,'[1]Master data'!$A$2:$A$1000,0),MATCH(G$1,'[1]Master data'!$B$1:$EF$1,0)),"")</f>
        <v>0</v>
      </c>
      <c r="H314" s="7">
        <f>IFERROR(INDEX('[1]Master data'!$B$2:$EF$1000,MATCH($B314,'[1]Master data'!$A$2:$A$1000,0),MATCH(H$1,'[1]Master data'!$B$1:$EF$1,0)),"")</f>
        <v>0</v>
      </c>
      <c r="I314" s="7">
        <f>IFERROR(INDEX('[1]Master data'!$B$2:$EF$1000,MATCH($B314,'[1]Master data'!$A$2:$A$1000,0),MATCH(I$1,'[1]Master data'!$B$1:$EF$1,0)),"")</f>
        <v>0</v>
      </c>
      <c r="J314" s="7">
        <f>IFERROR(INDEX('[1]Master data'!$B$2:$EF$1000,MATCH($B314,'[1]Master data'!$A$2:$A$1000,0),MATCH(J$1,'[1]Master data'!$B$1:$EF$1,0)),"")</f>
        <v>0</v>
      </c>
      <c r="K314" s="7">
        <f>IFERROR(INDEX('[1]Master data'!$B$2:$EF$1000,MATCH($B314,'[1]Master data'!$A$2:$A$1000,0),MATCH(K$1,'[1]Master data'!$B$1:$EF$1,0)),"")</f>
        <v>0</v>
      </c>
      <c r="L314" s="7">
        <f>IFERROR(INDEX('[1]Master data'!$B$2:$EF$1000,MATCH($B314,'[1]Master data'!$A$2:$A$1000,0),MATCH(L$1,'[1]Master data'!$B$1:$EF$1,0)),"")</f>
        <v>-5000</v>
      </c>
      <c r="M314" s="33">
        <f>IFERROR(INDEX('[1]Master data'!$B$2:$EF$1000,MATCH($B314,'[1]Master data'!$A$2:$A$1000,0),MATCH(M$1,'[1]Master data'!$B$1:$EF$1,0)),"")</f>
        <v>-1.0893335715561909E-2</v>
      </c>
      <c r="N314" s="7">
        <f>IFERROR(INDEX('[1]Master data'!$B$2:$EF$1000,MATCH($B314,'[1]Master data'!$A$2:$A$1000,0),MATCH(N$1,'[1]Master data'!$B$1:$EF$1,0)),"")</f>
        <v>55970</v>
      </c>
      <c r="O314" s="7">
        <f>IFERROR(INDEX('[1]Master data'!$B$2:$EF$1000,MATCH($B314,'[1]Master data'!$A$2:$A$1000,0),MATCH(O$1,'[1]Master data'!$B$1:$EF$1,0)),"")</f>
        <v>5652970</v>
      </c>
      <c r="P314" s="7">
        <f>IFERROR(INDEX('[1]Master data'!$B$2:$EF$1000,MATCH($B314,'[1]Master data'!$A$2:$A$1000,0),MATCH(P$1,'[1]Master data'!$B$1:$EF$1,0)),"")</f>
        <v>-60970</v>
      </c>
      <c r="Q314" s="30">
        <f>IFERROR(INDEX('[1]Master data'!$B$2:$EF$1000,MATCH($B314,'[1]Master data'!$A$2:$A$1000,0),MATCH(Q$1,'[1]Master data'!$B$1:$EF$1,0)),"")</f>
        <v>-1.0893335715561909E-2</v>
      </c>
    </row>
    <row r="315" spans="1:17" x14ac:dyDescent="0.3">
      <c r="A315">
        <f t="shared" si="4"/>
        <v>313</v>
      </c>
      <c r="B315" t="str">
        <f>IF('[1]Master data'!A315="","",'[1]Master data'!A315)</f>
        <v>Tom Cairney</v>
      </c>
      <c r="C315" t="str">
        <f>IFERROR(INDEX('[1]Master data'!$B$2:$EF$1000,MATCH($B315,'[1]Master data'!$A$2:$A$1000,0),MATCH(C$1,'[1]Master data'!$B$1:$EF$1,0)),"")</f>
        <v>Fulham</v>
      </c>
      <c r="D315" t="str">
        <f>IFERROR(INDEX('[1]Master data'!$B$2:$EF$1000,MATCH($B315,'[1]Master data'!$A$2:$A$1000,0),MATCH(D$1,'[1]Master data'!$B$1:$EF$1,0)),"")</f>
        <v>Midfield</v>
      </c>
      <c r="E315" s="5">
        <f>IFERROR(INDEX('[1]Master data'!$B$2:$EF$1000,MATCH($B315,'[1]Master data'!$A$2:$A$1000,0),MATCH(E$1,'[1]Master data'!$B$1:$EF$1,0)),"")</f>
        <v>2950000</v>
      </c>
      <c r="F315" s="7">
        <f>IFERROR(INDEX('[1]Master data'!$B$2:$EF$1000,MATCH($B315,'[1]Master data'!$A$2:$A$1000,0),MATCH(F$1,'[1]Master data'!$B$1:$EF$1,0)),"")</f>
        <v>-5000</v>
      </c>
      <c r="G315" s="7">
        <f>IFERROR(INDEX('[1]Master data'!$B$2:$EF$1000,MATCH($B315,'[1]Master data'!$A$2:$A$1000,0),MATCH(G$1,'[1]Master data'!$B$1:$EF$1,0)),"")</f>
        <v>0</v>
      </c>
      <c r="H315" s="7">
        <f>IFERROR(INDEX('[1]Master data'!$B$2:$EF$1000,MATCH($B315,'[1]Master data'!$A$2:$A$1000,0),MATCH(H$1,'[1]Master data'!$B$1:$EF$1,0)),"")</f>
        <v>0</v>
      </c>
      <c r="I315" s="7">
        <f>IFERROR(INDEX('[1]Master data'!$B$2:$EF$1000,MATCH($B315,'[1]Master data'!$A$2:$A$1000,0),MATCH(I$1,'[1]Master data'!$B$1:$EF$1,0)),"")</f>
        <v>0</v>
      </c>
      <c r="J315" s="7">
        <f>IFERROR(INDEX('[1]Master data'!$B$2:$EF$1000,MATCH($B315,'[1]Master data'!$A$2:$A$1000,0),MATCH(J$1,'[1]Master data'!$B$1:$EF$1,0)),"")</f>
        <v>0</v>
      </c>
      <c r="K315" s="7">
        <f>IFERROR(INDEX('[1]Master data'!$B$2:$EF$1000,MATCH($B315,'[1]Master data'!$A$2:$A$1000,0),MATCH(K$1,'[1]Master data'!$B$1:$EF$1,0)),"")</f>
        <v>0</v>
      </c>
      <c r="L315" s="7">
        <f>IFERROR(INDEX('[1]Master data'!$B$2:$EF$1000,MATCH($B315,'[1]Master data'!$A$2:$A$1000,0),MATCH(L$1,'[1]Master data'!$B$1:$EF$1,0)),"")</f>
        <v>-5000</v>
      </c>
      <c r="M315" s="33">
        <f>IFERROR(INDEX('[1]Master data'!$B$2:$EF$1000,MATCH($B315,'[1]Master data'!$A$2:$A$1000,0),MATCH(M$1,'[1]Master data'!$B$1:$EF$1,0)),"")</f>
        <v>-1.1694915254237288E-2</v>
      </c>
      <c r="N315" s="7">
        <f>IFERROR(INDEX('[1]Master data'!$B$2:$EF$1000,MATCH($B315,'[1]Master data'!$A$2:$A$1000,0),MATCH(N$1,'[1]Master data'!$B$1:$EF$1,0)),"")</f>
        <v>29500</v>
      </c>
      <c r="O315" s="7">
        <f>IFERROR(INDEX('[1]Master data'!$B$2:$EF$1000,MATCH($B315,'[1]Master data'!$A$2:$A$1000,0),MATCH(O$1,'[1]Master data'!$B$1:$EF$1,0)),"")</f>
        <v>2979500</v>
      </c>
      <c r="P315" s="7">
        <f>IFERROR(INDEX('[1]Master data'!$B$2:$EF$1000,MATCH($B315,'[1]Master data'!$A$2:$A$1000,0),MATCH(P$1,'[1]Master data'!$B$1:$EF$1,0)),"")</f>
        <v>-34500</v>
      </c>
      <c r="Q315" s="30">
        <f>IFERROR(INDEX('[1]Master data'!$B$2:$EF$1000,MATCH($B315,'[1]Master data'!$A$2:$A$1000,0),MATCH(Q$1,'[1]Master data'!$B$1:$EF$1,0)),"")</f>
        <v>-1.1694915254237288E-2</v>
      </c>
    </row>
    <row r="316" spans="1:17" x14ac:dyDescent="0.3">
      <c r="A316">
        <f t="shared" si="4"/>
        <v>314</v>
      </c>
      <c r="B316" t="str">
        <f>IF('[1]Master data'!A316="","",'[1]Master data'!A316)</f>
        <v>Joelinton</v>
      </c>
      <c r="C316" t="str">
        <f>IFERROR(INDEX('[1]Master data'!$B$2:$EF$1000,MATCH($B316,'[1]Master data'!$A$2:$A$1000,0),MATCH(C$1,'[1]Master data'!$B$1:$EF$1,0)),"")</f>
        <v>Newcastle</v>
      </c>
      <c r="D316" t="str">
        <f>IFERROR(INDEX('[1]Master data'!$B$2:$EF$1000,MATCH($B316,'[1]Master data'!$A$2:$A$1000,0),MATCH(D$1,'[1]Master data'!$B$1:$EF$1,0)),"")</f>
        <v>Striker</v>
      </c>
      <c r="E316" s="5">
        <f>IFERROR(INDEX('[1]Master data'!$B$2:$EF$1000,MATCH($B316,'[1]Master data'!$A$2:$A$1000,0),MATCH(E$1,'[1]Master data'!$B$1:$EF$1,0)),"")</f>
        <v>3453000</v>
      </c>
      <c r="F316" s="7">
        <f>IFERROR(INDEX('[1]Master data'!$B$2:$EF$1000,MATCH($B316,'[1]Master data'!$A$2:$A$1000,0),MATCH(F$1,'[1]Master data'!$B$1:$EF$1,0)),"")</f>
        <v>45846.792452830181</v>
      </c>
      <c r="G316" s="7">
        <f>IFERROR(INDEX('[1]Master data'!$B$2:$EF$1000,MATCH($B316,'[1]Master data'!$A$2:$A$1000,0),MATCH(G$1,'[1]Master data'!$B$1:$EF$1,0)),"")</f>
        <v>20779.155660377357</v>
      </c>
      <c r="H316" s="7">
        <f>IFERROR(INDEX('[1]Master data'!$B$2:$EF$1000,MATCH($B316,'[1]Master data'!$A$2:$A$1000,0),MATCH(H$1,'[1]Master data'!$B$1:$EF$1,0)),"")</f>
        <v>8038.2264150943374</v>
      </c>
      <c r="I316" s="7">
        <f>IFERROR(INDEX('[1]Master data'!$B$2:$EF$1000,MATCH($B316,'[1]Master data'!$A$2:$A$1000,0),MATCH(I$1,'[1]Master data'!$B$1:$EF$1,0)),"")</f>
        <v>1391.8396226415089</v>
      </c>
      <c r="J316" s="7">
        <f>IFERROR(INDEX('[1]Master data'!$B$2:$EF$1000,MATCH($B316,'[1]Master data'!$A$2:$A$1000,0),MATCH(J$1,'[1]Master data'!$B$1:$EF$1,0)),"")</f>
        <v>1703.1704009433961</v>
      </c>
      <c r="K316" s="7">
        <f>IFERROR(INDEX('[1]Master data'!$B$2:$EF$1000,MATCH($B316,'[1]Master data'!$A$2:$A$1000,0),MATCH(K$1,'[1]Master data'!$B$1:$EF$1,0)),"")</f>
        <v>781.68037283824356</v>
      </c>
      <c r="L316" s="7">
        <f>IFERROR(INDEX('[1]Master data'!$B$2:$EF$1000,MATCH($B316,'[1]Master data'!$A$2:$A$1000,0),MATCH(L$1,'[1]Master data'!$B$1:$EF$1,0)),"")</f>
        <v>78540.864924725014</v>
      </c>
      <c r="M316" s="33">
        <f>IFERROR(INDEX('[1]Master data'!$B$2:$EF$1000,MATCH($B316,'[1]Master data'!$A$2:$A$1000,0),MATCH(M$1,'[1]Master data'!$B$1:$EF$1,0)),"")</f>
        <v>1.2745689233919784E-2</v>
      </c>
      <c r="N316" s="7">
        <f>IFERROR(INDEX('[1]Master data'!$B$2:$EF$1000,MATCH($B316,'[1]Master data'!$A$2:$A$1000,0),MATCH(N$1,'[1]Master data'!$B$1:$EF$1,0)),"")</f>
        <v>34530</v>
      </c>
      <c r="O316" s="7">
        <f>IFERROR(INDEX('[1]Master data'!$B$2:$EF$1000,MATCH($B316,'[1]Master data'!$A$2:$A$1000,0),MATCH(O$1,'[1]Master data'!$B$1:$EF$1,0)),"")</f>
        <v>3487530</v>
      </c>
      <c r="P316" s="7">
        <f>IFERROR(INDEX('[1]Master data'!$B$2:$EF$1000,MATCH($B316,'[1]Master data'!$A$2:$A$1000,0),MATCH(P$1,'[1]Master data'!$B$1:$EF$1,0)),"")</f>
        <v>44010.864924725014</v>
      </c>
      <c r="Q316" s="30">
        <f>IFERROR(INDEX('[1]Master data'!$B$2:$EF$1000,MATCH($B316,'[1]Master data'!$A$2:$A$1000,0),MATCH(Q$1,'[1]Master data'!$B$1:$EF$1,0)),"")</f>
        <v>1.2745689233919784E-2</v>
      </c>
    </row>
    <row r="317" spans="1:17" x14ac:dyDescent="0.3">
      <c r="A317">
        <f t="shared" si="4"/>
        <v>315</v>
      </c>
      <c r="B317" t="str">
        <f>IF('[1]Master data'!A317="","",'[1]Master data'!A317)</f>
        <v>Daniel Ceballos</v>
      </c>
      <c r="C317" t="str">
        <f>IFERROR(INDEX('[1]Master data'!$B$2:$EF$1000,MATCH($B317,'[1]Master data'!$A$2:$A$1000,0),MATCH(C$1,'[1]Master data'!$B$1:$EF$1,0)),"")</f>
        <v>Arsenal</v>
      </c>
      <c r="D317" t="str">
        <f>IFERROR(INDEX('[1]Master data'!$B$2:$EF$1000,MATCH($B317,'[1]Master data'!$A$2:$A$1000,0),MATCH(D$1,'[1]Master data'!$B$1:$EF$1,0)),"")</f>
        <v>Midfield</v>
      </c>
      <c r="E317" s="5">
        <f>IFERROR(INDEX('[1]Master data'!$B$2:$EF$1000,MATCH($B317,'[1]Master data'!$A$2:$A$1000,0),MATCH(E$1,'[1]Master data'!$B$1:$EF$1,0)),"")</f>
        <v>3575000</v>
      </c>
      <c r="F317" s="7">
        <f>IFERROR(INDEX('[1]Master data'!$B$2:$EF$1000,MATCH($B317,'[1]Master data'!$A$2:$A$1000,0),MATCH(F$1,'[1]Master data'!$B$1:$EF$1,0)),"")</f>
        <v>-5000</v>
      </c>
      <c r="G317" s="7">
        <f>IFERROR(INDEX('[1]Master data'!$B$2:$EF$1000,MATCH($B317,'[1]Master data'!$A$2:$A$1000,0),MATCH(G$1,'[1]Master data'!$B$1:$EF$1,0)),"")</f>
        <v>0</v>
      </c>
      <c r="H317" s="7">
        <f>IFERROR(INDEX('[1]Master data'!$B$2:$EF$1000,MATCH($B317,'[1]Master data'!$A$2:$A$1000,0),MATCH(H$1,'[1]Master data'!$B$1:$EF$1,0)),"")</f>
        <v>0</v>
      </c>
      <c r="I317" s="7">
        <f>IFERROR(INDEX('[1]Master data'!$B$2:$EF$1000,MATCH($B317,'[1]Master data'!$A$2:$A$1000,0),MATCH(I$1,'[1]Master data'!$B$1:$EF$1,0)),"")</f>
        <v>0</v>
      </c>
      <c r="J317" s="7">
        <f>IFERROR(INDEX('[1]Master data'!$B$2:$EF$1000,MATCH($B317,'[1]Master data'!$A$2:$A$1000,0),MATCH(J$1,'[1]Master data'!$B$1:$EF$1,0)),"")</f>
        <v>0</v>
      </c>
      <c r="K317" s="7">
        <f>IFERROR(INDEX('[1]Master data'!$B$2:$EF$1000,MATCH($B317,'[1]Master data'!$A$2:$A$1000,0),MATCH(K$1,'[1]Master data'!$B$1:$EF$1,0)),"")</f>
        <v>0</v>
      </c>
      <c r="L317" s="7">
        <f>IFERROR(INDEX('[1]Master data'!$B$2:$EF$1000,MATCH($B317,'[1]Master data'!$A$2:$A$1000,0),MATCH(L$1,'[1]Master data'!$B$1:$EF$1,0)),"")</f>
        <v>-5000</v>
      </c>
      <c r="M317" s="33">
        <f>IFERROR(INDEX('[1]Master data'!$B$2:$EF$1000,MATCH($B317,'[1]Master data'!$A$2:$A$1000,0),MATCH(M$1,'[1]Master data'!$B$1:$EF$1,0)),"")</f>
        <v>-1.1398601398601398E-2</v>
      </c>
      <c r="N317" s="7">
        <f>IFERROR(INDEX('[1]Master data'!$B$2:$EF$1000,MATCH($B317,'[1]Master data'!$A$2:$A$1000,0),MATCH(N$1,'[1]Master data'!$B$1:$EF$1,0)),"")</f>
        <v>35750</v>
      </c>
      <c r="O317" s="7">
        <f>IFERROR(INDEX('[1]Master data'!$B$2:$EF$1000,MATCH($B317,'[1]Master data'!$A$2:$A$1000,0),MATCH(O$1,'[1]Master data'!$B$1:$EF$1,0)),"")</f>
        <v>3610750</v>
      </c>
      <c r="P317" s="7">
        <f>IFERROR(INDEX('[1]Master data'!$B$2:$EF$1000,MATCH($B317,'[1]Master data'!$A$2:$A$1000,0),MATCH(P$1,'[1]Master data'!$B$1:$EF$1,0)),"")</f>
        <v>-40750</v>
      </c>
      <c r="Q317" s="30">
        <f>IFERROR(INDEX('[1]Master data'!$B$2:$EF$1000,MATCH($B317,'[1]Master data'!$A$2:$A$1000,0),MATCH(Q$1,'[1]Master data'!$B$1:$EF$1,0)),"")</f>
        <v>-1.1398601398601398E-2</v>
      </c>
    </row>
    <row r="318" spans="1:17" x14ac:dyDescent="0.3">
      <c r="A318">
        <f t="shared" si="4"/>
        <v>316</v>
      </c>
      <c r="B318" t="str">
        <f>IF('[1]Master data'!A318="","",'[1]Master data'!A318)</f>
        <v>Vicente Guaita</v>
      </c>
      <c r="C318" t="str">
        <f>IFERROR(INDEX('[1]Master data'!$B$2:$EF$1000,MATCH($B318,'[1]Master data'!$A$2:$A$1000,0),MATCH(C$1,'[1]Master data'!$B$1:$EF$1,0)),"")</f>
        <v>Crystal Palace</v>
      </c>
      <c r="D318" t="str">
        <f>IFERROR(INDEX('[1]Master data'!$B$2:$EF$1000,MATCH($B318,'[1]Master data'!$A$2:$A$1000,0),MATCH(D$1,'[1]Master data'!$B$1:$EF$1,0)),"")</f>
        <v>Goalkeeper</v>
      </c>
      <c r="E318" s="5">
        <f>IFERROR(INDEX('[1]Master data'!$B$2:$EF$1000,MATCH($B318,'[1]Master data'!$A$2:$A$1000,0),MATCH(E$1,'[1]Master data'!$B$1:$EF$1,0)),"")</f>
        <v>4334000</v>
      </c>
      <c r="F318" s="7">
        <f>IFERROR(INDEX('[1]Master data'!$B$2:$EF$1000,MATCH($B318,'[1]Master data'!$A$2:$A$1000,0),MATCH(F$1,'[1]Master data'!$B$1:$EF$1,0)),"")</f>
        <v>85049.002872567347</v>
      </c>
      <c r="G318" s="7">
        <f>IFERROR(INDEX('[1]Master data'!$B$2:$EF$1000,MATCH($B318,'[1]Master data'!$A$2:$A$1000,0),MATCH(G$1,'[1]Master data'!$B$1:$EF$1,0)),"")</f>
        <v>13283.27768449426</v>
      </c>
      <c r="H318" s="7">
        <f>IFERROR(INDEX('[1]Master data'!$B$2:$EF$1000,MATCH($B318,'[1]Master data'!$A$2:$A$1000,0),MATCH(H$1,'[1]Master data'!$B$1:$EF$1,0)),"")</f>
        <v>14425.870648971049</v>
      </c>
      <c r="I318" s="7">
        <f>IFERROR(INDEX('[1]Master data'!$B$2:$EF$1000,MATCH($B318,'[1]Master data'!$A$2:$A$1000,0),MATCH(I$1,'[1]Master data'!$B$1:$EF$1,0)),"")</f>
        <v>-325</v>
      </c>
      <c r="J318" s="7">
        <f>IFERROR(INDEX('[1]Master data'!$B$2:$EF$1000,MATCH($B318,'[1]Master data'!$A$2:$A$1000,0),MATCH(J$1,'[1]Master data'!$B$1:$EF$1,0)),"")</f>
        <v>1943.8102687171372</v>
      </c>
      <c r="K318" s="7">
        <f>IFERROR(INDEX('[1]Master data'!$B$2:$EF$1000,MATCH($B318,'[1]Master data'!$A$2:$A$1000,0),MATCH(K$1,'[1]Master data'!$B$1:$EF$1,0)),"")</f>
        <v>970.44354679140349</v>
      </c>
      <c r="L318" s="7">
        <f>IFERROR(INDEX('[1]Master data'!$B$2:$EF$1000,MATCH($B318,'[1]Master data'!$A$2:$A$1000,0),MATCH(L$1,'[1]Master data'!$B$1:$EF$1,0)),"")</f>
        <v>115347.40502154118</v>
      </c>
      <c r="M318" s="33">
        <f>IFERROR(INDEX('[1]Master data'!$B$2:$EF$1000,MATCH($B318,'[1]Master data'!$A$2:$A$1000,0),MATCH(M$1,'[1]Master data'!$B$1:$EF$1,0)),"")</f>
        <v>1.6614537383835067E-2</v>
      </c>
      <c r="N318" s="7">
        <f>IFERROR(INDEX('[1]Master data'!$B$2:$EF$1000,MATCH($B318,'[1]Master data'!$A$2:$A$1000,0),MATCH(N$1,'[1]Master data'!$B$1:$EF$1,0)),"")</f>
        <v>43340</v>
      </c>
      <c r="O318" s="7">
        <f>IFERROR(INDEX('[1]Master data'!$B$2:$EF$1000,MATCH($B318,'[1]Master data'!$A$2:$A$1000,0),MATCH(O$1,'[1]Master data'!$B$1:$EF$1,0)),"")</f>
        <v>4377340</v>
      </c>
      <c r="P318" s="7">
        <f>IFERROR(INDEX('[1]Master data'!$B$2:$EF$1000,MATCH($B318,'[1]Master data'!$A$2:$A$1000,0),MATCH(P$1,'[1]Master data'!$B$1:$EF$1,0)),"")</f>
        <v>72007.405021541184</v>
      </c>
      <c r="Q318" s="30">
        <f>IFERROR(INDEX('[1]Master data'!$B$2:$EF$1000,MATCH($B318,'[1]Master data'!$A$2:$A$1000,0),MATCH(Q$1,'[1]Master data'!$B$1:$EF$1,0)),"")</f>
        <v>1.6614537383835067E-2</v>
      </c>
    </row>
    <row r="319" spans="1:17" x14ac:dyDescent="0.3">
      <c r="A319">
        <f t="shared" si="4"/>
        <v>317</v>
      </c>
      <c r="B319" t="str">
        <f>IF('[1]Master data'!A319="","",'[1]Master data'!A319)</f>
        <v>Phillip Bardsley</v>
      </c>
      <c r="C319" t="str">
        <f>IFERROR(INDEX('[1]Master data'!$B$2:$EF$1000,MATCH($B319,'[1]Master data'!$A$2:$A$1000,0),MATCH(C$1,'[1]Master data'!$B$1:$EF$1,0)),"")</f>
        <v>Burnley</v>
      </c>
      <c r="D319" t="str">
        <f>IFERROR(INDEX('[1]Master data'!$B$2:$EF$1000,MATCH($B319,'[1]Master data'!$A$2:$A$1000,0),MATCH(D$1,'[1]Master data'!$B$1:$EF$1,0)),"")</f>
        <v>Defense</v>
      </c>
      <c r="E319" s="5">
        <f>IFERROR(INDEX('[1]Master data'!$B$2:$EF$1000,MATCH($B319,'[1]Master data'!$A$2:$A$1000,0),MATCH(E$1,'[1]Master data'!$B$1:$EF$1,0)),"")</f>
        <v>2497000</v>
      </c>
      <c r="F319" s="7">
        <f>IFERROR(INDEX('[1]Master data'!$B$2:$EF$1000,MATCH($B319,'[1]Master data'!$A$2:$A$1000,0),MATCH(F$1,'[1]Master data'!$B$1:$EF$1,0)),"")</f>
        <v>-5000</v>
      </c>
      <c r="G319" s="7">
        <f>IFERROR(INDEX('[1]Master data'!$B$2:$EF$1000,MATCH($B319,'[1]Master data'!$A$2:$A$1000,0),MATCH(G$1,'[1]Master data'!$B$1:$EF$1,0)),"")</f>
        <v>0</v>
      </c>
      <c r="H319" s="7">
        <f>IFERROR(INDEX('[1]Master data'!$B$2:$EF$1000,MATCH($B319,'[1]Master data'!$A$2:$A$1000,0),MATCH(H$1,'[1]Master data'!$B$1:$EF$1,0)),"")</f>
        <v>0</v>
      </c>
      <c r="I319" s="7">
        <f>IFERROR(INDEX('[1]Master data'!$B$2:$EF$1000,MATCH($B319,'[1]Master data'!$A$2:$A$1000,0),MATCH(I$1,'[1]Master data'!$B$1:$EF$1,0)),"")</f>
        <v>0</v>
      </c>
      <c r="J319" s="7">
        <f>IFERROR(INDEX('[1]Master data'!$B$2:$EF$1000,MATCH($B319,'[1]Master data'!$A$2:$A$1000,0),MATCH(J$1,'[1]Master data'!$B$1:$EF$1,0)),"")</f>
        <v>0</v>
      </c>
      <c r="K319" s="7">
        <f>IFERROR(INDEX('[1]Master data'!$B$2:$EF$1000,MATCH($B319,'[1]Master data'!$A$2:$A$1000,0),MATCH(K$1,'[1]Master data'!$B$1:$EF$1,0)),"")</f>
        <v>0</v>
      </c>
      <c r="L319" s="7">
        <f>IFERROR(INDEX('[1]Master data'!$B$2:$EF$1000,MATCH($B319,'[1]Master data'!$A$2:$A$1000,0),MATCH(L$1,'[1]Master data'!$B$1:$EF$1,0)),"")</f>
        <v>-5000</v>
      </c>
      <c r="M319" s="33">
        <f>IFERROR(INDEX('[1]Master data'!$B$2:$EF$1000,MATCH($B319,'[1]Master data'!$A$2:$A$1000,0),MATCH(M$1,'[1]Master data'!$B$1:$EF$1,0)),"")</f>
        <v>-1.2002402883460153E-2</v>
      </c>
      <c r="N319" s="7">
        <f>IFERROR(INDEX('[1]Master data'!$B$2:$EF$1000,MATCH($B319,'[1]Master data'!$A$2:$A$1000,0),MATCH(N$1,'[1]Master data'!$B$1:$EF$1,0)),"")</f>
        <v>24970</v>
      </c>
      <c r="O319" s="7">
        <f>IFERROR(INDEX('[1]Master data'!$B$2:$EF$1000,MATCH($B319,'[1]Master data'!$A$2:$A$1000,0),MATCH(O$1,'[1]Master data'!$B$1:$EF$1,0)),"")</f>
        <v>2521970</v>
      </c>
      <c r="P319" s="7">
        <f>IFERROR(INDEX('[1]Master data'!$B$2:$EF$1000,MATCH($B319,'[1]Master data'!$A$2:$A$1000,0),MATCH(P$1,'[1]Master data'!$B$1:$EF$1,0)),"")</f>
        <v>-29970</v>
      </c>
      <c r="Q319" s="30">
        <f>IFERROR(INDEX('[1]Master data'!$B$2:$EF$1000,MATCH($B319,'[1]Master data'!$A$2:$A$1000,0),MATCH(Q$1,'[1]Master data'!$B$1:$EF$1,0)),"")</f>
        <v>-1.2002402883460153E-2</v>
      </c>
    </row>
    <row r="320" spans="1:17" x14ac:dyDescent="0.3">
      <c r="A320">
        <f t="shared" si="4"/>
        <v>318</v>
      </c>
      <c r="B320" t="str">
        <f>IF('[1]Master data'!A320="","",'[1]Master data'!A320)</f>
        <v>Tariq Lamptey</v>
      </c>
      <c r="C320" t="str">
        <f>IFERROR(INDEX('[1]Master data'!$B$2:$EF$1000,MATCH($B320,'[1]Master data'!$A$2:$A$1000,0),MATCH(C$1,'[1]Master data'!$B$1:$EF$1,0)),"")</f>
        <v>Brighton and Hove</v>
      </c>
      <c r="D320" t="str">
        <f>IFERROR(INDEX('[1]Master data'!$B$2:$EF$1000,MATCH($B320,'[1]Master data'!$A$2:$A$1000,0),MATCH(D$1,'[1]Master data'!$B$1:$EF$1,0)),"")</f>
        <v>Defense</v>
      </c>
      <c r="E320" s="5">
        <f>IFERROR(INDEX('[1]Master data'!$B$2:$EF$1000,MATCH($B320,'[1]Master data'!$A$2:$A$1000,0),MATCH(E$1,'[1]Master data'!$B$1:$EF$1,0)),"")</f>
        <v>2960000</v>
      </c>
      <c r="F320" s="7">
        <f>IFERROR(INDEX('[1]Master data'!$B$2:$EF$1000,MATCH($B320,'[1]Master data'!$A$2:$A$1000,0),MATCH(F$1,'[1]Master data'!$B$1:$EF$1,0)),"")</f>
        <v>-5000</v>
      </c>
      <c r="G320" s="7">
        <f>IFERROR(INDEX('[1]Master data'!$B$2:$EF$1000,MATCH($B320,'[1]Master data'!$A$2:$A$1000,0),MATCH(G$1,'[1]Master data'!$B$1:$EF$1,0)),"")</f>
        <v>0</v>
      </c>
      <c r="H320" s="7">
        <f>IFERROR(INDEX('[1]Master data'!$B$2:$EF$1000,MATCH($B320,'[1]Master data'!$A$2:$A$1000,0),MATCH(H$1,'[1]Master data'!$B$1:$EF$1,0)),"")</f>
        <v>0</v>
      </c>
      <c r="I320" s="7">
        <f>IFERROR(INDEX('[1]Master data'!$B$2:$EF$1000,MATCH($B320,'[1]Master data'!$A$2:$A$1000,0),MATCH(I$1,'[1]Master data'!$B$1:$EF$1,0)),"")</f>
        <v>0</v>
      </c>
      <c r="J320" s="7">
        <f>IFERROR(INDEX('[1]Master data'!$B$2:$EF$1000,MATCH($B320,'[1]Master data'!$A$2:$A$1000,0),MATCH(J$1,'[1]Master data'!$B$1:$EF$1,0)),"")</f>
        <v>0</v>
      </c>
      <c r="K320" s="7">
        <f>IFERROR(INDEX('[1]Master data'!$B$2:$EF$1000,MATCH($B320,'[1]Master data'!$A$2:$A$1000,0),MATCH(K$1,'[1]Master data'!$B$1:$EF$1,0)),"")</f>
        <v>0</v>
      </c>
      <c r="L320" s="7">
        <f>IFERROR(INDEX('[1]Master data'!$B$2:$EF$1000,MATCH($B320,'[1]Master data'!$A$2:$A$1000,0),MATCH(L$1,'[1]Master data'!$B$1:$EF$1,0)),"")</f>
        <v>-5000</v>
      </c>
      <c r="M320" s="33">
        <f>IFERROR(INDEX('[1]Master data'!$B$2:$EF$1000,MATCH($B320,'[1]Master data'!$A$2:$A$1000,0),MATCH(M$1,'[1]Master data'!$B$1:$EF$1,0)),"")</f>
        <v>-1.1689189189189189E-2</v>
      </c>
      <c r="N320" s="7">
        <f>IFERROR(INDEX('[1]Master data'!$B$2:$EF$1000,MATCH($B320,'[1]Master data'!$A$2:$A$1000,0),MATCH(N$1,'[1]Master data'!$B$1:$EF$1,0)),"")</f>
        <v>29600</v>
      </c>
      <c r="O320" s="7">
        <f>IFERROR(INDEX('[1]Master data'!$B$2:$EF$1000,MATCH($B320,'[1]Master data'!$A$2:$A$1000,0),MATCH(O$1,'[1]Master data'!$B$1:$EF$1,0)),"")</f>
        <v>2989600</v>
      </c>
      <c r="P320" s="7">
        <f>IFERROR(INDEX('[1]Master data'!$B$2:$EF$1000,MATCH($B320,'[1]Master data'!$A$2:$A$1000,0),MATCH(P$1,'[1]Master data'!$B$1:$EF$1,0)),"")</f>
        <v>-34600</v>
      </c>
      <c r="Q320" s="30">
        <f>IFERROR(INDEX('[1]Master data'!$B$2:$EF$1000,MATCH($B320,'[1]Master data'!$A$2:$A$1000,0),MATCH(Q$1,'[1]Master data'!$B$1:$EF$1,0)),"")</f>
        <v>-1.1689189189189189E-2</v>
      </c>
    </row>
    <row r="321" spans="1:17" x14ac:dyDescent="0.3">
      <c r="A321">
        <f t="shared" si="4"/>
        <v>319</v>
      </c>
      <c r="B321" t="str">
        <f>IF('[1]Master data'!A321="","",'[1]Master data'!A321)</f>
        <v>Declan Rice</v>
      </c>
      <c r="C321" t="str">
        <f>IFERROR(INDEX('[1]Master data'!$B$2:$EF$1000,MATCH($B321,'[1]Master data'!$A$2:$A$1000,0),MATCH(C$1,'[1]Master data'!$B$1:$EF$1,0)),"")</f>
        <v>West Ham</v>
      </c>
      <c r="D321" t="str">
        <f>IFERROR(INDEX('[1]Master data'!$B$2:$EF$1000,MATCH($B321,'[1]Master data'!$A$2:$A$1000,0),MATCH(D$1,'[1]Master data'!$B$1:$EF$1,0)),"")</f>
        <v>Midfield</v>
      </c>
      <c r="E321" s="5">
        <f>IFERROR(INDEX('[1]Master data'!$B$2:$EF$1000,MATCH($B321,'[1]Master data'!$A$2:$A$1000,0),MATCH(E$1,'[1]Master data'!$B$1:$EF$1,0)),"")</f>
        <v>4457000</v>
      </c>
      <c r="F321" s="7">
        <f>IFERROR(INDEX('[1]Master data'!$B$2:$EF$1000,MATCH($B321,'[1]Master data'!$A$2:$A$1000,0),MATCH(F$1,'[1]Master data'!$B$1:$EF$1,0)),"")</f>
        <v>-11448.202898550726</v>
      </c>
      <c r="G321" s="7">
        <f>IFERROR(INDEX('[1]Master data'!$B$2:$EF$1000,MATCH($B321,'[1]Master data'!$A$2:$A$1000,0),MATCH(G$1,'[1]Master data'!$B$1:$EF$1,0)),"")</f>
        <v>17499.115942028984</v>
      </c>
      <c r="H321" s="7">
        <f>IFERROR(INDEX('[1]Master data'!$B$2:$EF$1000,MATCH($B321,'[1]Master data'!$A$2:$A$1000,0),MATCH(H$1,'[1]Master data'!$B$1:$EF$1,0)),"")</f>
        <v>298.26086956521658</v>
      </c>
      <c r="I321" s="7">
        <f>IFERROR(INDEX('[1]Master data'!$B$2:$EF$1000,MATCH($B321,'[1]Master data'!$A$2:$A$1000,0),MATCH(I$1,'[1]Master data'!$B$1:$EF$1,0)),"")</f>
        <v>2620.5498188405791</v>
      </c>
      <c r="J321" s="7">
        <f>IFERROR(INDEX('[1]Master data'!$B$2:$EF$1000,MATCH($B321,'[1]Master data'!$A$2:$A$1000,0),MATCH(J$1,'[1]Master data'!$B$1:$EF$1,0)),"")</f>
        <v>1128.248188405797</v>
      </c>
      <c r="K321" s="7">
        <f>IFERROR(INDEX('[1]Master data'!$B$2:$EF$1000,MATCH($B321,'[1]Master data'!$A$2:$A$1000,0),MATCH(K$1,'[1]Master data'!$B$1:$EF$1,0)),"")</f>
        <v>-758.62075019943086</v>
      </c>
      <c r="L321" s="7">
        <f>IFERROR(INDEX('[1]Master data'!$B$2:$EF$1000,MATCH($B321,'[1]Master data'!$A$2:$A$1000,0),MATCH(L$1,'[1]Master data'!$B$1:$EF$1,0)),"")</f>
        <v>9339.3511700904182</v>
      </c>
      <c r="M321" s="33">
        <f>IFERROR(INDEX('[1]Master data'!$B$2:$EF$1000,MATCH($B321,'[1]Master data'!$A$2:$A$1000,0),MATCH(M$1,'[1]Master data'!$B$1:$EF$1,0)),"")</f>
        <v>-7.9045655889408966E-3</v>
      </c>
      <c r="N321" s="7">
        <f>IFERROR(INDEX('[1]Master data'!$B$2:$EF$1000,MATCH($B321,'[1]Master data'!$A$2:$A$1000,0),MATCH(N$1,'[1]Master data'!$B$1:$EF$1,0)),"")</f>
        <v>44570</v>
      </c>
      <c r="O321" s="7">
        <f>IFERROR(INDEX('[1]Master data'!$B$2:$EF$1000,MATCH($B321,'[1]Master data'!$A$2:$A$1000,0),MATCH(O$1,'[1]Master data'!$B$1:$EF$1,0)),"")</f>
        <v>4501570</v>
      </c>
      <c r="P321" s="7">
        <f>IFERROR(INDEX('[1]Master data'!$B$2:$EF$1000,MATCH($B321,'[1]Master data'!$A$2:$A$1000,0),MATCH(P$1,'[1]Master data'!$B$1:$EF$1,0)),"")</f>
        <v>-35230.64882990958</v>
      </c>
      <c r="Q321" s="30">
        <f>IFERROR(INDEX('[1]Master data'!$B$2:$EF$1000,MATCH($B321,'[1]Master data'!$A$2:$A$1000,0),MATCH(Q$1,'[1]Master data'!$B$1:$EF$1,0)),"")</f>
        <v>-7.9045655889408966E-3</v>
      </c>
    </row>
    <row r="322" spans="1:17" x14ac:dyDescent="0.3">
      <c r="A322">
        <f t="shared" si="4"/>
        <v>320</v>
      </c>
      <c r="B322" t="str">
        <f>IF('[1]Master data'!A322="","",'[1]Master data'!A322)</f>
        <v>Reiss Nelson</v>
      </c>
      <c r="C322" t="str">
        <f>IFERROR(INDEX('[1]Master data'!$B$2:$EF$1000,MATCH($B322,'[1]Master data'!$A$2:$A$1000,0),MATCH(C$1,'[1]Master data'!$B$1:$EF$1,0)),"")</f>
        <v>Arsenal</v>
      </c>
      <c r="D322" t="str">
        <f>IFERROR(INDEX('[1]Master data'!$B$2:$EF$1000,MATCH($B322,'[1]Master data'!$A$2:$A$1000,0),MATCH(D$1,'[1]Master data'!$B$1:$EF$1,0)),"")</f>
        <v>Striker</v>
      </c>
      <c r="E322" s="5">
        <f>IFERROR(INDEX('[1]Master data'!$B$2:$EF$1000,MATCH($B322,'[1]Master data'!$A$2:$A$1000,0),MATCH(E$1,'[1]Master data'!$B$1:$EF$1,0)),"")</f>
        <v>1960000</v>
      </c>
      <c r="F322" s="7">
        <f>IFERROR(INDEX('[1]Master data'!$B$2:$EF$1000,MATCH($B322,'[1]Master data'!$A$2:$A$1000,0),MATCH(F$1,'[1]Master data'!$B$1:$EF$1,0)),"")</f>
        <v>-5000</v>
      </c>
      <c r="G322" s="7">
        <f>IFERROR(INDEX('[1]Master data'!$B$2:$EF$1000,MATCH($B322,'[1]Master data'!$A$2:$A$1000,0),MATCH(G$1,'[1]Master data'!$B$1:$EF$1,0)),"")</f>
        <v>0</v>
      </c>
      <c r="H322" s="7">
        <f>IFERROR(INDEX('[1]Master data'!$B$2:$EF$1000,MATCH($B322,'[1]Master data'!$A$2:$A$1000,0),MATCH(H$1,'[1]Master data'!$B$1:$EF$1,0)),"")</f>
        <v>0</v>
      </c>
      <c r="I322" s="7">
        <f>IFERROR(INDEX('[1]Master data'!$B$2:$EF$1000,MATCH($B322,'[1]Master data'!$A$2:$A$1000,0),MATCH(I$1,'[1]Master data'!$B$1:$EF$1,0)),"")</f>
        <v>0</v>
      </c>
      <c r="J322" s="7">
        <f>IFERROR(INDEX('[1]Master data'!$B$2:$EF$1000,MATCH($B322,'[1]Master data'!$A$2:$A$1000,0),MATCH(J$1,'[1]Master data'!$B$1:$EF$1,0)),"")</f>
        <v>0</v>
      </c>
      <c r="K322" s="7">
        <f>IFERROR(INDEX('[1]Master data'!$B$2:$EF$1000,MATCH($B322,'[1]Master data'!$A$2:$A$1000,0),MATCH(K$1,'[1]Master data'!$B$1:$EF$1,0)),"")</f>
        <v>0</v>
      </c>
      <c r="L322" s="7">
        <f>IFERROR(INDEX('[1]Master data'!$B$2:$EF$1000,MATCH($B322,'[1]Master data'!$A$2:$A$1000,0),MATCH(L$1,'[1]Master data'!$B$1:$EF$1,0)),"")</f>
        <v>-5000</v>
      </c>
      <c r="M322" s="33">
        <f>IFERROR(INDEX('[1]Master data'!$B$2:$EF$1000,MATCH($B322,'[1]Master data'!$A$2:$A$1000,0),MATCH(M$1,'[1]Master data'!$B$1:$EF$1,0)),"")</f>
        <v>-1.2551020408163265E-2</v>
      </c>
      <c r="N322" s="7">
        <f>IFERROR(INDEX('[1]Master data'!$B$2:$EF$1000,MATCH($B322,'[1]Master data'!$A$2:$A$1000,0),MATCH(N$1,'[1]Master data'!$B$1:$EF$1,0)),"")</f>
        <v>19600</v>
      </c>
      <c r="O322" s="7">
        <f>IFERROR(INDEX('[1]Master data'!$B$2:$EF$1000,MATCH($B322,'[1]Master data'!$A$2:$A$1000,0),MATCH(O$1,'[1]Master data'!$B$1:$EF$1,0)),"")</f>
        <v>1979600</v>
      </c>
      <c r="P322" s="7">
        <f>IFERROR(INDEX('[1]Master data'!$B$2:$EF$1000,MATCH($B322,'[1]Master data'!$A$2:$A$1000,0),MATCH(P$1,'[1]Master data'!$B$1:$EF$1,0)),"")</f>
        <v>-24600</v>
      </c>
      <c r="Q322" s="30">
        <f>IFERROR(INDEX('[1]Master data'!$B$2:$EF$1000,MATCH($B322,'[1]Master data'!$A$2:$A$1000,0),MATCH(Q$1,'[1]Master data'!$B$1:$EF$1,0)),"")</f>
        <v>-1.2551020408163265E-2</v>
      </c>
    </row>
    <row r="323" spans="1:17" x14ac:dyDescent="0.3">
      <c r="A323">
        <f t="shared" ref="A323:A386" si="5">IF(B323="","",ROW()-2)</f>
        <v>321</v>
      </c>
      <c r="B323" t="str">
        <f>IF('[1]Master data'!A323="","",'[1]Master data'!A323)</f>
        <v>Billy Sharp</v>
      </c>
      <c r="C323" t="str">
        <f>IFERROR(INDEX('[1]Master data'!$B$2:$EF$1000,MATCH($B323,'[1]Master data'!$A$2:$A$1000,0),MATCH(C$1,'[1]Master data'!$B$1:$EF$1,0)),"")</f>
        <v>Sheffield United</v>
      </c>
      <c r="D323" t="str">
        <f>IFERROR(INDEX('[1]Master data'!$B$2:$EF$1000,MATCH($B323,'[1]Master data'!$A$2:$A$1000,0),MATCH(D$1,'[1]Master data'!$B$1:$EF$1,0)),"")</f>
        <v>Striker</v>
      </c>
      <c r="E323" s="5">
        <f>IFERROR(INDEX('[1]Master data'!$B$2:$EF$1000,MATCH($B323,'[1]Master data'!$A$2:$A$1000,0),MATCH(E$1,'[1]Master data'!$B$1:$EF$1,0)),"")</f>
        <v>3298000</v>
      </c>
      <c r="F323" s="7">
        <f>IFERROR(INDEX('[1]Master data'!$B$2:$EF$1000,MATCH($B323,'[1]Master data'!$A$2:$A$1000,0),MATCH(F$1,'[1]Master data'!$B$1:$EF$1,0)),"")</f>
        <v>39023.928571428551</v>
      </c>
      <c r="G323" s="7">
        <f>IFERROR(INDEX('[1]Master data'!$B$2:$EF$1000,MATCH($B323,'[1]Master data'!$A$2:$A$1000,0),MATCH(G$1,'[1]Master data'!$B$1:$EF$1,0)),"")</f>
        <v>17732.811224489793</v>
      </c>
      <c r="H323" s="7">
        <f>IFERROR(INDEX('[1]Master data'!$B$2:$EF$1000,MATCH($B323,'[1]Master data'!$A$2:$A$1000,0),MATCH(H$1,'[1]Master data'!$B$1:$EF$1,0)),"")</f>
        <v>1264.6224489795904</v>
      </c>
      <c r="I323" s="7">
        <f>IFERROR(INDEX('[1]Master data'!$B$2:$EF$1000,MATCH($B323,'[1]Master data'!$A$2:$A$1000,0),MATCH(I$1,'[1]Master data'!$B$1:$EF$1,0)),"")</f>
        <v>-625</v>
      </c>
      <c r="J323" s="7">
        <f>IFERROR(INDEX('[1]Master data'!$B$2:$EF$1000,MATCH($B323,'[1]Master data'!$A$2:$A$1000,0),MATCH(J$1,'[1]Master data'!$B$1:$EF$1,0)),"")</f>
        <v>1163.2844387755094</v>
      </c>
      <c r="K323" s="7">
        <f>IFERROR(INDEX('[1]Master data'!$B$2:$EF$1000,MATCH($B323,'[1]Master data'!$A$2:$A$1000,0),MATCH(K$1,'[1]Master data'!$B$1:$EF$1,0)),"")</f>
        <v>361.96802303052198</v>
      </c>
      <c r="L323" s="7">
        <f>IFERROR(INDEX('[1]Master data'!$B$2:$EF$1000,MATCH($B323,'[1]Master data'!$A$2:$A$1000,0),MATCH(L$1,'[1]Master data'!$B$1:$EF$1,0)),"")</f>
        <v>58921.614706703971</v>
      </c>
      <c r="M323" s="33">
        <f>IFERROR(INDEX('[1]Master data'!$B$2:$EF$1000,MATCH($B323,'[1]Master data'!$A$2:$A$1000,0),MATCH(M$1,'[1]Master data'!$B$1:$EF$1,0)),"")</f>
        <v>7.8658625550952002E-3</v>
      </c>
      <c r="N323" s="7">
        <f>IFERROR(INDEX('[1]Master data'!$B$2:$EF$1000,MATCH($B323,'[1]Master data'!$A$2:$A$1000,0),MATCH(N$1,'[1]Master data'!$B$1:$EF$1,0)),"")</f>
        <v>32980</v>
      </c>
      <c r="O323" s="7">
        <f>IFERROR(INDEX('[1]Master data'!$B$2:$EF$1000,MATCH($B323,'[1]Master data'!$A$2:$A$1000,0),MATCH(O$1,'[1]Master data'!$B$1:$EF$1,0)),"")</f>
        <v>3330980</v>
      </c>
      <c r="P323" s="7">
        <f>IFERROR(INDEX('[1]Master data'!$B$2:$EF$1000,MATCH($B323,'[1]Master data'!$A$2:$A$1000,0),MATCH(P$1,'[1]Master data'!$B$1:$EF$1,0)),"")</f>
        <v>25941.614706703971</v>
      </c>
      <c r="Q323" s="30">
        <f>IFERROR(INDEX('[1]Master data'!$B$2:$EF$1000,MATCH($B323,'[1]Master data'!$A$2:$A$1000,0),MATCH(Q$1,'[1]Master data'!$B$1:$EF$1,0)),"")</f>
        <v>7.8658625550952002E-3</v>
      </c>
    </row>
    <row r="324" spans="1:17" x14ac:dyDescent="0.3">
      <c r="A324">
        <f t="shared" si="5"/>
        <v>322</v>
      </c>
      <c r="B324" t="str">
        <f>IF('[1]Master data'!A324="","",'[1]Master data'!A324)</f>
        <v>Pedro Neto</v>
      </c>
      <c r="C324" t="str">
        <f>IFERROR(INDEX('[1]Master data'!$B$2:$EF$1000,MATCH($B324,'[1]Master data'!$A$2:$A$1000,0),MATCH(C$1,'[1]Master data'!$B$1:$EF$1,0)),"")</f>
        <v>Wolverhampton</v>
      </c>
      <c r="D324" t="str">
        <f>IFERROR(INDEX('[1]Master data'!$B$2:$EF$1000,MATCH($B324,'[1]Master data'!$A$2:$A$1000,0),MATCH(D$1,'[1]Master data'!$B$1:$EF$1,0)),"")</f>
        <v>Striker</v>
      </c>
      <c r="E324" s="5">
        <f>IFERROR(INDEX('[1]Master data'!$B$2:$EF$1000,MATCH($B324,'[1]Master data'!$A$2:$A$1000,0),MATCH(E$1,'[1]Master data'!$B$1:$EF$1,0)),"")</f>
        <v>5262000</v>
      </c>
      <c r="F324" s="7">
        <f>IFERROR(INDEX('[1]Master data'!$B$2:$EF$1000,MATCH($B324,'[1]Master data'!$A$2:$A$1000,0),MATCH(F$1,'[1]Master data'!$B$1:$EF$1,0)),"")</f>
        <v>41198.129032258046</v>
      </c>
      <c r="G324" s="7">
        <f>IFERROR(INDEX('[1]Master data'!$B$2:$EF$1000,MATCH($B324,'[1]Master data'!$A$2:$A$1000,0),MATCH(G$1,'[1]Master data'!$B$1:$EF$1,0)),"")</f>
        <v>17491.258064516122</v>
      </c>
      <c r="H324" s="7">
        <f>IFERROR(INDEX('[1]Master data'!$B$2:$EF$1000,MATCH($B324,'[1]Master data'!$A$2:$A$1000,0),MATCH(H$1,'[1]Master data'!$B$1:$EF$1,0)),"")</f>
        <v>7362.4475806451555</v>
      </c>
      <c r="I324" s="7">
        <f>IFERROR(INDEX('[1]Master data'!$B$2:$EF$1000,MATCH($B324,'[1]Master data'!$A$2:$A$1000,0),MATCH(I$1,'[1]Master data'!$B$1:$EF$1,0)),"")</f>
        <v>-725.00000000000011</v>
      </c>
      <c r="J324" s="7">
        <f>IFERROR(INDEX('[1]Master data'!$B$2:$EF$1000,MATCH($B324,'[1]Master data'!$A$2:$A$1000,0),MATCH(J$1,'[1]Master data'!$B$1:$EF$1,0)),"")</f>
        <v>3190.0725806451596</v>
      </c>
      <c r="K324" s="7">
        <f>IFERROR(INDEX('[1]Master data'!$B$2:$EF$1000,MATCH($B324,'[1]Master data'!$A$2:$A$1000,0),MATCH(K$1,'[1]Master data'!$B$1:$EF$1,0)),"")</f>
        <v>828.64863990336187</v>
      </c>
      <c r="L324" s="7">
        <f>IFERROR(INDEX('[1]Master data'!$B$2:$EF$1000,MATCH($B324,'[1]Master data'!$A$2:$A$1000,0),MATCH(L$1,'[1]Master data'!$B$1:$EF$1,0)),"")</f>
        <v>69345.555897967846</v>
      </c>
      <c r="M324" s="33">
        <f>IFERROR(INDEX('[1]Master data'!$B$2:$EF$1000,MATCH($B324,'[1]Master data'!$A$2:$A$1000,0),MATCH(M$1,'[1]Master data'!$B$1:$EF$1,0)),"")</f>
        <v>3.1785549026924829E-3</v>
      </c>
      <c r="N324" s="7">
        <f>IFERROR(INDEX('[1]Master data'!$B$2:$EF$1000,MATCH($B324,'[1]Master data'!$A$2:$A$1000,0),MATCH(N$1,'[1]Master data'!$B$1:$EF$1,0)),"")</f>
        <v>52620</v>
      </c>
      <c r="O324" s="7">
        <f>IFERROR(INDEX('[1]Master data'!$B$2:$EF$1000,MATCH($B324,'[1]Master data'!$A$2:$A$1000,0),MATCH(O$1,'[1]Master data'!$B$1:$EF$1,0)),"")</f>
        <v>5314620</v>
      </c>
      <c r="P324" s="7">
        <f>IFERROR(INDEX('[1]Master data'!$B$2:$EF$1000,MATCH($B324,'[1]Master data'!$A$2:$A$1000,0),MATCH(P$1,'[1]Master data'!$B$1:$EF$1,0)),"")</f>
        <v>16725.555897967846</v>
      </c>
      <c r="Q324" s="30">
        <f>IFERROR(INDEX('[1]Master data'!$B$2:$EF$1000,MATCH($B324,'[1]Master data'!$A$2:$A$1000,0),MATCH(Q$1,'[1]Master data'!$B$1:$EF$1,0)),"")</f>
        <v>3.1785549026924829E-3</v>
      </c>
    </row>
    <row r="325" spans="1:17" x14ac:dyDescent="0.3">
      <c r="A325">
        <f t="shared" si="5"/>
        <v>323</v>
      </c>
      <c r="B325" t="str">
        <f>IF('[1]Master data'!A325="","",'[1]Master data'!A325)</f>
        <v>Ayoze Perez</v>
      </c>
      <c r="C325" t="str">
        <f>IFERROR(INDEX('[1]Master data'!$B$2:$EF$1000,MATCH($B325,'[1]Master data'!$A$2:$A$1000,0),MATCH(C$1,'[1]Master data'!$B$1:$EF$1,0)),"")</f>
        <v>Leicester City</v>
      </c>
      <c r="D325" t="str">
        <f>IFERROR(INDEX('[1]Master data'!$B$2:$EF$1000,MATCH($B325,'[1]Master data'!$A$2:$A$1000,0),MATCH(D$1,'[1]Master data'!$B$1:$EF$1,0)),"")</f>
        <v>Striker</v>
      </c>
      <c r="E325" s="5">
        <f>IFERROR(INDEX('[1]Master data'!$B$2:$EF$1000,MATCH($B325,'[1]Master data'!$A$2:$A$1000,0),MATCH(E$1,'[1]Master data'!$B$1:$EF$1,0)),"")</f>
        <v>4717000</v>
      </c>
      <c r="F325" s="7">
        <f>IFERROR(INDEX('[1]Master data'!$B$2:$EF$1000,MATCH($B325,'[1]Master data'!$A$2:$A$1000,0),MATCH(F$1,'[1]Master data'!$B$1:$EF$1,0)),"")</f>
        <v>-5000</v>
      </c>
      <c r="G325" s="7">
        <f>IFERROR(INDEX('[1]Master data'!$B$2:$EF$1000,MATCH($B325,'[1]Master data'!$A$2:$A$1000,0),MATCH(G$1,'[1]Master data'!$B$1:$EF$1,0)),"")</f>
        <v>0</v>
      </c>
      <c r="H325" s="7">
        <f>IFERROR(INDEX('[1]Master data'!$B$2:$EF$1000,MATCH($B325,'[1]Master data'!$A$2:$A$1000,0),MATCH(H$1,'[1]Master data'!$B$1:$EF$1,0)),"")</f>
        <v>0</v>
      </c>
      <c r="I325" s="7">
        <f>IFERROR(INDEX('[1]Master data'!$B$2:$EF$1000,MATCH($B325,'[1]Master data'!$A$2:$A$1000,0),MATCH(I$1,'[1]Master data'!$B$1:$EF$1,0)),"")</f>
        <v>0</v>
      </c>
      <c r="J325" s="7">
        <f>IFERROR(INDEX('[1]Master data'!$B$2:$EF$1000,MATCH($B325,'[1]Master data'!$A$2:$A$1000,0),MATCH(J$1,'[1]Master data'!$B$1:$EF$1,0)),"")</f>
        <v>0</v>
      </c>
      <c r="K325" s="7">
        <f>IFERROR(INDEX('[1]Master data'!$B$2:$EF$1000,MATCH($B325,'[1]Master data'!$A$2:$A$1000,0),MATCH(K$1,'[1]Master data'!$B$1:$EF$1,0)),"")</f>
        <v>0</v>
      </c>
      <c r="L325" s="7">
        <f>IFERROR(INDEX('[1]Master data'!$B$2:$EF$1000,MATCH($B325,'[1]Master data'!$A$2:$A$1000,0),MATCH(L$1,'[1]Master data'!$B$1:$EF$1,0)),"")</f>
        <v>-5000</v>
      </c>
      <c r="M325" s="33">
        <f>IFERROR(INDEX('[1]Master data'!$B$2:$EF$1000,MATCH($B325,'[1]Master data'!$A$2:$A$1000,0),MATCH(M$1,'[1]Master data'!$B$1:$EF$1,0)),"")</f>
        <v>-1.105999576001696E-2</v>
      </c>
      <c r="N325" s="7">
        <f>IFERROR(INDEX('[1]Master data'!$B$2:$EF$1000,MATCH($B325,'[1]Master data'!$A$2:$A$1000,0),MATCH(N$1,'[1]Master data'!$B$1:$EF$1,0)),"")</f>
        <v>47170</v>
      </c>
      <c r="O325" s="7">
        <f>IFERROR(INDEX('[1]Master data'!$B$2:$EF$1000,MATCH($B325,'[1]Master data'!$A$2:$A$1000,0),MATCH(O$1,'[1]Master data'!$B$1:$EF$1,0)),"")</f>
        <v>4764170</v>
      </c>
      <c r="P325" s="7">
        <f>IFERROR(INDEX('[1]Master data'!$B$2:$EF$1000,MATCH($B325,'[1]Master data'!$A$2:$A$1000,0),MATCH(P$1,'[1]Master data'!$B$1:$EF$1,0)),"")</f>
        <v>-52170</v>
      </c>
      <c r="Q325" s="30">
        <f>IFERROR(INDEX('[1]Master data'!$B$2:$EF$1000,MATCH($B325,'[1]Master data'!$A$2:$A$1000,0),MATCH(Q$1,'[1]Master data'!$B$1:$EF$1,0)),"")</f>
        <v>-1.105999576001696E-2</v>
      </c>
    </row>
    <row r="326" spans="1:17" x14ac:dyDescent="0.3">
      <c r="A326">
        <f t="shared" si="5"/>
        <v>324</v>
      </c>
      <c r="B326" t="str">
        <f>IF('[1]Master data'!A326="","",'[1]Master data'!A326)</f>
        <v>Jose Izquierdo</v>
      </c>
      <c r="C326" t="str">
        <f>IFERROR(INDEX('[1]Master data'!$B$2:$EF$1000,MATCH($B326,'[1]Master data'!$A$2:$A$1000,0),MATCH(C$1,'[1]Master data'!$B$1:$EF$1,0)),"")</f>
        <v>Brighton and Hove</v>
      </c>
      <c r="D326" t="str">
        <f>IFERROR(INDEX('[1]Master data'!$B$2:$EF$1000,MATCH($B326,'[1]Master data'!$A$2:$A$1000,0),MATCH(D$1,'[1]Master data'!$B$1:$EF$1,0)),"")</f>
        <v>Striker</v>
      </c>
      <c r="E326" s="5">
        <f>IFERROR(INDEX('[1]Master data'!$B$2:$EF$1000,MATCH($B326,'[1]Master data'!$A$2:$A$1000,0),MATCH(E$1,'[1]Master data'!$B$1:$EF$1,0)),"")</f>
        <v>1960000</v>
      </c>
      <c r="F326" s="7">
        <f>IFERROR(INDEX('[1]Master data'!$B$2:$EF$1000,MATCH($B326,'[1]Master data'!$A$2:$A$1000,0),MATCH(F$1,'[1]Master data'!$B$1:$EF$1,0)),"")</f>
        <v>-5000</v>
      </c>
      <c r="G326" s="7">
        <f>IFERROR(INDEX('[1]Master data'!$B$2:$EF$1000,MATCH($B326,'[1]Master data'!$A$2:$A$1000,0),MATCH(G$1,'[1]Master data'!$B$1:$EF$1,0)),"")</f>
        <v>0</v>
      </c>
      <c r="H326" s="7">
        <f>IFERROR(INDEX('[1]Master data'!$B$2:$EF$1000,MATCH($B326,'[1]Master data'!$A$2:$A$1000,0),MATCH(H$1,'[1]Master data'!$B$1:$EF$1,0)),"")</f>
        <v>0</v>
      </c>
      <c r="I326" s="7">
        <f>IFERROR(INDEX('[1]Master data'!$B$2:$EF$1000,MATCH($B326,'[1]Master data'!$A$2:$A$1000,0),MATCH(I$1,'[1]Master data'!$B$1:$EF$1,0)),"")</f>
        <v>0</v>
      </c>
      <c r="J326" s="7">
        <f>IFERROR(INDEX('[1]Master data'!$B$2:$EF$1000,MATCH($B326,'[1]Master data'!$A$2:$A$1000,0),MATCH(J$1,'[1]Master data'!$B$1:$EF$1,0)),"")</f>
        <v>0</v>
      </c>
      <c r="K326" s="7">
        <f>IFERROR(INDEX('[1]Master data'!$B$2:$EF$1000,MATCH($B326,'[1]Master data'!$A$2:$A$1000,0),MATCH(K$1,'[1]Master data'!$B$1:$EF$1,0)),"")</f>
        <v>0</v>
      </c>
      <c r="L326" s="7">
        <f>IFERROR(INDEX('[1]Master data'!$B$2:$EF$1000,MATCH($B326,'[1]Master data'!$A$2:$A$1000,0),MATCH(L$1,'[1]Master data'!$B$1:$EF$1,0)),"")</f>
        <v>-5000</v>
      </c>
      <c r="M326" s="33">
        <f>IFERROR(INDEX('[1]Master data'!$B$2:$EF$1000,MATCH($B326,'[1]Master data'!$A$2:$A$1000,0),MATCH(M$1,'[1]Master data'!$B$1:$EF$1,0)),"")</f>
        <v>-1.2551020408163265E-2</v>
      </c>
      <c r="N326" s="7">
        <f>IFERROR(INDEX('[1]Master data'!$B$2:$EF$1000,MATCH($B326,'[1]Master data'!$A$2:$A$1000,0),MATCH(N$1,'[1]Master data'!$B$1:$EF$1,0)),"")</f>
        <v>19600</v>
      </c>
      <c r="O326" s="7">
        <f>IFERROR(INDEX('[1]Master data'!$B$2:$EF$1000,MATCH($B326,'[1]Master data'!$A$2:$A$1000,0),MATCH(O$1,'[1]Master data'!$B$1:$EF$1,0)),"")</f>
        <v>1979600</v>
      </c>
      <c r="P326" s="7">
        <f>IFERROR(INDEX('[1]Master data'!$B$2:$EF$1000,MATCH($B326,'[1]Master data'!$A$2:$A$1000,0),MATCH(P$1,'[1]Master data'!$B$1:$EF$1,0)),"")</f>
        <v>-24600</v>
      </c>
      <c r="Q326" s="30">
        <f>IFERROR(INDEX('[1]Master data'!$B$2:$EF$1000,MATCH($B326,'[1]Master data'!$A$2:$A$1000,0),MATCH(Q$1,'[1]Master data'!$B$1:$EF$1,0)),"")</f>
        <v>-1.2551020408163265E-2</v>
      </c>
    </row>
    <row r="327" spans="1:17" x14ac:dyDescent="0.3">
      <c r="A327">
        <f t="shared" si="5"/>
        <v>325</v>
      </c>
      <c r="B327" t="str">
        <f>IF('[1]Master data'!A327="","",'[1]Master data'!A327)</f>
        <v>Callum Wilson</v>
      </c>
      <c r="C327" t="str">
        <f>IFERROR(INDEX('[1]Master data'!$B$2:$EF$1000,MATCH($B327,'[1]Master data'!$A$2:$A$1000,0),MATCH(C$1,'[1]Master data'!$B$1:$EF$1,0)),"")</f>
        <v>Newcastle</v>
      </c>
      <c r="D327" t="str">
        <f>IFERROR(INDEX('[1]Master data'!$B$2:$EF$1000,MATCH($B327,'[1]Master data'!$A$2:$A$1000,0),MATCH(D$1,'[1]Master data'!$B$1:$EF$1,0)),"")</f>
        <v>Striker</v>
      </c>
      <c r="E327" s="5">
        <f>IFERROR(INDEX('[1]Master data'!$B$2:$EF$1000,MATCH($B327,'[1]Master data'!$A$2:$A$1000,0),MATCH(E$1,'[1]Master data'!$B$1:$EF$1,0)),"")</f>
        <v>6336000</v>
      </c>
      <c r="F327" s="7">
        <f>IFERROR(INDEX('[1]Master data'!$B$2:$EF$1000,MATCH($B327,'[1]Master data'!$A$2:$A$1000,0),MATCH(F$1,'[1]Master data'!$B$1:$EF$1,0)),"")</f>
        <v>-5000</v>
      </c>
      <c r="G327" s="7">
        <f>IFERROR(INDEX('[1]Master data'!$B$2:$EF$1000,MATCH($B327,'[1]Master data'!$A$2:$A$1000,0),MATCH(G$1,'[1]Master data'!$B$1:$EF$1,0)),"")</f>
        <v>0</v>
      </c>
      <c r="H327" s="7">
        <f>IFERROR(INDEX('[1]Master data'!$B$2:$EF$1000,MATCH($B327,'[1]Master data'!$A$2:$A$1000,0),MATCH(H$1,'[1]Master data'!$B$1:$EF$1,0)),"")</f>
        <v>0</v>
      </c>
      <c r="I327" s="7">
        <f>IFERROR(INDEX('[1]Master data'!$B$2:$EF$1000,MATCH($B327,'[1]Master data'!$A$2:$A$1000,0),MATCH(I$1,'[1]Master data'!$B$1:$EF$1,0)),"")</f>
        <v>0</v>
      </c>
      <c r="J327" s="7">
        <f>IFERROR(INDEX('[1]Master data'!$B$2:$EF$1000,MATCH($B327,'[1]Master data'!$A$2:$A$1000,0),MATCH(J$1,'[1]Master data'!$B$1:$EF$1,0)),"")</f>
        <v>0</v>
      </c>
      <c r="K327" s="7">
        <f>IFERROR(INDEX('[1]Master data'!$B$2:$EF$1000,MATCH($B327,'[1]Master data'!$A$2:$A$1000,0),MATCH(K$1,'[1]Master data'!$B$1:$EF$1,0)),"")</f>
        <v>0</v>
      </c>
      <c r="L327" s="7">
        <f>IFERROR(INDEX('[1]Master data'!$B$2:$EF$1000,MATCH($B327,'[1]Master data'!$A$2:$A$1000,0),MATCH(L$1,'[1]Master data'!$B$1:$EF$1,0)),"")</f>
        <v>-5000</v>
      </c>
      <c r="M327" s="33">
        <f>IFERROR(INDEX('[1]Master data'!$B$2:$EF$1000,MATCH($B327,'[1]Master data'!$A$2:$A$1000,0),MATCH(M$1,'[1]Master data'!$B$1:$EF$1,0)),"")</f>
        <v>-1.0789141414141414E-2</v>
      </c>
      <c r="N327" s="7">
        <f>IFERROR(INDEX('[1]Master data'!$B$2:$EF$1000,MATCH($B327,'[1]Master data'!$A$2:$A$1000,0),MATCH(N$1,'[1]Master data'!$B$1:$EF$1,0)),"")</f>
        <v>63360</v>
      </c>
      <c r="O327" s="7">
        <f>IFERROR(INDEX('[1]Master data'!$B$2:$EF$1000,MATCH($B327,'[1]Master data'!$A$2:$A$1000,0),MATCH(O$1,'[1]Master data'!$B$1:$EF$1,0)),"")</f>
        <v>6399360</v>
      </c>
      <c r="P327" s="7">
        <f>IFERROR(INDEX('[1]Master data'!$B$2:$EF$1000,MATCH($B327,'[1]Master data'!$A$2:$A$1000,0),MATCH(P$1,'[1]Master data'!$B$1:$EF$1,0)),"")</f>
        <v>-68360</v>
      </c>
      <c r="Q327" s="30">
        <f>IFERROR(INDEX('[1]Master data'!$B$2:$EF$1000,MATCH($B327,'[1]Master data'!$A$2:$A$1000,0),MATCH(Q$1,'[1]Master data'!$B$1:$EF$1,0)),"")</f>
        <v>-1.0789141414141414E-2</v>
      </c>
    </row>
    <row r="328" spans="1:17" x14ac:dyDescent="0.3">
      <c r="A328">
        <f t="shared" si="5"/>
        <v>326</v>
      </c>
      <c r="B328" t="str">
        <f>IF('[1]Master data'!A328="","",'[1]Master data'!A328)</f>
        <v>Reece James</v>
      </c>
      <c r="C328" t="str">
        <f>IFERROR(INDEX('[1]Master data'!$B$2:$EF$1000,MATCH($B328,'[1]Master data'!$A$2:$A$1000,0),MATCH(C$1,'[1]Master data'!$B$1:$EF$1,0)),"")</f>
        <v>Chelsea</v>
      </c>
      <c r="D328" t="str">
        <f>IFERROR(INDEX('[1]Master data'!$B$2:$EF$1000,MATCH($B328,'[1]Master data'!$A$2:$A$1000,0),MATCH(D$1,'[1]Master data'!$B$1:$EF$1,0)),"")</f>
        <v>Defense</v>
      </c>
      <c r="E328" s="5">
        <f>IFERROR(INDEX('[1]Master data'!$B$2:$EF$1000,MATCH($B328,'[1]Master data'!$A$2:$A$1000,0),MATCH(E$1,'[1]Master data'!$B$1:$EF$1,0)),"")</f>
        <v>5250000</v>
      </c>
      <c r="F328" s="7">
        <f>IFERROR(INDEX('[1]Master data'!$B$2:$EF$1000,MATCH($B328,'[1]Master data'!$A$2:$A$1000,0),MATCH(F$1,'[1]Master data'!$B$1:$EF$1,0)),"")</f>
        <v>50638.184700944796</v>
      </c>
      <c r="G328" s="7">
        <f>IFERROR(INDEX('[1]Master data'!$B$2:$EF$1000,MATCH($B328,'[1]Master data'!$A$2:$A$1000,0),MATCH(G$1,'[1]Master data'!$B$1:$EF$1,0)),"")</f>
        <v>23174.818394473663</v>
      </c>
      <c r="H328" s="7">
        <f>IFERROR(INDEX('[1]Master data'!$B$2:$EF$1000,MATCH($B328,'[1]Master data'!$A$2:$A$1000,0),MATCH(H$1,'[1]Master data'!$B$1:$EF$1,0)),"")</f>
        <v>8668.0448576445851</v>
      </c>
      <c r="I328" s="7">
        <f>IFERROR(INDEX('[1]Master data'!$B$2:$EF$1000,MATCH($B328,'[1]Master data'!$A$2:$A$1000,0),MATCH(I$1,'[1]Master data'!$B$1:$EF$1,0)),"")</f>
        <v>-650</v>
      </c>
      <c r="J328" s="7">
        <f>IFERROR(INDEX('[1]Master data'!$B$2:$EF$1000,MATCH($B328,'[1]Master data'!$A$2:$A$1000,0),MATCH(J$1,'[1]Master data'!$B$1:$EF$1,0)),"")</f>
        <v>4474.619417482023</v>
      </c>
      <c r="K328" s="7">
        <f>IFERROR(INDEX('[1]Master data'!$B$2:$EF$1000,MATCH($B328,'[1]Master data'!$A$2:$A$1000,0),MATCH(K$1,'[1]Master data'!$B$1:$EF$1,0)),"")</f>
        <v>1047.0096407832636</v>
      </c>
      <c r="L328" s="7">
        <f>IFERROR(INDEX('[1]Master data'!$B$2:$EF$1000,MATCH($B328,'[1]Master data'!$A$2:$A$1000,0),MATCH(L$1,'[1]Master data'!$B$1:$EF$1,0)),"")</f>
        <v>87352.677011328327</v>
      </c>
      <c r="M328" s="33">
        <f>IFERROR(INDEX('[1]Master data'!$B$2:$EF$1000,MATCH($B328,'[1]Master data'!$A$2:$A$1000,0),MATCH(M$1,'[1]Master data'!$B$1:$EF$1,0)),"")</f>
        <v>6.6386051450149199E-3</v>
      </c>
      <c r="N328" s="7">
        <f>IFERROR(INDEX('[1]Master data'!$B$2:$EF$1000,MATCH($B328,'[1]Master data'!$A$2:$A$1000,0),MATCH(N$1,'[1]Master data'!$B$1:$EF$1,0)),"")</f>
        <v>52500</v>
      </c>
      <c r="O328" s="7">
        <f>IFERROR(INDEX('[1]Master data'!$B$2:$EF$1000,MATCH($B328,'[1]Master data'!$A$2:$A$1000,0),MATCH(O$1,'[1]Master data'!$B$1:$EF$1,0)),"")</f>
        <v>5302500</v>
      </c>
      <c r="P328" s="7">
        <f>IFERROR(INDEX('[1]Master data'!$B$2:$EF$1000,MATCH($B328,'[1]Master data'!$A$2:$A$1000,0),MATCH(P$1,'[1]Master data'!$B$1:$EF$1,0)),"")</f>
        <v>34852.677011328327</v>
      </c>
      <c r="Q328" s="30">
        <f>IFERROR(INDEX('[1]Master data'!$B$2:$EF$1000,MATCH($B328,'[1]Master data'!$A$2:$A$1000,0),MATCH(Q$1,'[1]Master data'!$B$1:$EF$1,0)),"")</f>
        <v>6.6386051450149199E-3</v>
      </c>
    </row>
    <row r="329" spans="1:17" x14ac:dyDescent="0.3">
      <c r="A329">
        <f t="shared" si="5"/>
        <v>327</v>
      </c>
      <c r="B329" t="str">
        <f>IF('[1]Master data'!A329="","",'[1]Master data'!A329)</f>
        <v>Neal Maupay</v>
      </c>
      <c r="C329" t="str">
        <f>IFERROR(INDEX('[1]Master data'!$B$2:$EF$1000,MATCH($B329,'[1]Master data'!$A$2:$A$1000,0),MATCH(C$1,'[1]Master data'!$B$1:$EF$1,0)),"")</f>
        <v>Brighton and Hove</v>
      </c>
      <c r="D329" t="str">
        <f>IFERROR(INDEX('[1]Master data'!$B$2:$EF$1000,MATCH($B329,'[1]Master data'!$A$2:$A$1000,0),MATCH(D$1,'[1]Master data'!$B$1:$EF$1,0)),"")</f>
        <v>Striker</v>
      </c>
      <c r="E329" s="5">
        <f>IFERROR(INDEX('[1]Master data'!$B$2:$EF$1000,MATCH($B329,'[1]Master data'!$A$2:$A$1000,0),MATCH(E$1,'[1]Master data'!$B$1:$EF$1,0)),"")</f>
        <v>5292000</v>
      </c>
      <c r="F329" s="7">
        <f>IFERROR(INDEX('[1]Master data'!$B$2:$EF$1000,MATCH($B329,'[1]Master data'!$A$2:$A$1000,0),MATCH(F$1,'[1]Master data'!$B$1:$EF$1,0)),"")</f>
        <v>100246.30065359475</v>
      </c>
      <c r="G329" s="7">
        <f>IFERROR(INDEX('[1]Master data'!$B$2:$EF$1000,MATCH($B329,'[1]Master data'!$A$2:$A$1000,0),MATCH(G$1,'[1]Master data'!$B$1:$EF$1,0)),"")</f>
        <v>33288.383986928093</v>
      </c>
      <c r="H329" s="7">
        <f>IFERROR(INDEX('[1]Master data'!$B$2:$EF$1000,MATCH($B329,'[1]Master data'!$A$2:$A$1000,0),MATCH(H$1,'[1]Master data'!$B$1:$EF$1,0)),"")</f>
        <v>16651.376633986925</v>
      </c>
      <c r="I329" s="7">
        <f>IFERROR(INDEX('[1]Master data'!$B$2:$EF$1000,MATCH($B329,'[1]Master data'!$A$2:$A$1000,0),MATCH(I$1,'[1]Master data'!$B$1:$EF$1,0)),"")</f>
        <v>12069.771241830062</v>
      </c>
      <c r="J329" s="7">
        <f>IFERROR(INDEX('[1]Master data'!$B$2:$EF$1000,MATCH($B329,'[1]Master data'!$A$2:$A$1000,0),MATCH(J$1,'[1]Master data'!$B$1:$EF$1,0)),"")</f>
        <v>2123.8012663398686</v>
      </c>
      <c r="K329" s="7">
        <f>IFERROR(INDEX('[1]Master data'!$B$2:$EF$1000,MATCH($B329,'[1]Master data'!$A$2:$A$1000,0),MATCH(K$1,'[1]Master data'!$B$1:$EF$1,0)),"")</f>
        <v>2591.9878057902306</v>
      </c>
      <c r="L329" s="7">
        <f>IFERROR(INDEX('[1]Master data'!$B$2:$EF$1000,MATCH($B329,'[1]Master data'!$A$2:$A$1000,0),MATCH(L$1,'[1]Master data'!$B$1:$EF$1,0)),"")</f>
        <v>166971.62158846992</v>
      </c>
      <c r="M329" s="33">
        <f>IFERROR(INDEX('[1]Master data'!$B$2:$EF$1000,MATCH($B329,'[1]Master data'!$A$2:$A$1000,0),MATCH(M$1,'[1]Master data'!$B$1:$EF$1,0)),"")</f>
        <v>2.1551704759725985E-2</v>
      </c>
      <c r="N329" s="7">
        <f>IFERROR(INDEX('[1]Master data'!$B$2:$EF$1000,MATCH($B329,'[1]Master data'!$A$2:$A$1000,0),MATCH(N$1,'[1]Master data'!$B$1:$EF$1,0)),"")</f>
        <v>52920</v>
      </c>
      <c r="O329" s="7">
        <f>IFERROR(INDEX('[1]Master data'!$B$2:$EF$1000,MATCH($B329,'[1]Master data'!$A$2:$A$1000,0),MATCH(O$1,'[1]Master data'!$B$1:$EF$1,0)),"")</f>
        <v>5344920</v>
      </c>
      <c r="P329" s="7">
        <f>IFERROR(INDEX('[1]Master data'!$B$2:$EF$1000,MATCH($B329,'[1]Master data'!$A$2:$A$1000,0),MATCH(P$1,'[1]Master data'!$B$1:$EF$1,0)),"")</f>
        <v>114051.62158846992</v>
      </c>
      <c r="Q329" s="30">
        <f>IFERROR(INDEX('[1]Master data'!$B$2:$EF$1000,MATCH($B329,'[1]Master data'!$A$2:$A$1000,0),MATCH(Q$1,'[1]Master data'!$B$1:$EF$1,0)),"")</f>
        <v>2.1551704759725985E-2</v>
      </c>
    </row>
    <row r="330" spans="1:17" x14ac:dyDescent="0.3">
      <c r="A330">
        <f t="shared" si="5"/>
        <v>328</v>
      </c>
      <c r="B330" t="str">
        <f>IF('[1]Master data'!A330="","",'[1]Master data'!A330)</f>
        <v>Tomas Soucek</v>
      </c>
      <c r="C330" t="str">
        <f>IFERROR(INDEX('[1]Master data'!$B$2:$EF$1000,MATCH($B330,'[1]Master data'!$A$2:$A$1000,0),MATCH(C$1,'[1]Master data'!$B$1:$EF$1,0)),"")</f>
        <v>West Ham</v>
      </c>
      <c r="D330" t="str">
        <f>IFERROR(INDEX('[1]Master data'!$B$2:$EF$1000,MATCH($B330,'[1]Master data'!$A$2:$A$1000,0),MATCH(D$1,'[1]Master data'!$B$1:$EF$1,0)),"")</f>
        <v>Midfield</v>
      </c>
      <c r="E330" s="5">
        <f>IFERROR(INDEX('[1]Master data'!$B$2:$EF$1000,MATCH($B330,'[1]Master data'!$A$2:$A$1000,0),MATCH(E$1,'[1]Master data'!$B$1:$EF$1,0)),"")</f>
        <v>5077000</v>
      </c>
      <c r="F330" s="7">
        <f>IFERROR(INDEX('[1]Master data'!$B$2:$EF$1000,MATCH($B330,'[1]Master data'!$A$2:$A$1000,0),MATCH(F$1,'[1]Master data'!$B$1:$EF$1,0)),"")</f>
        <v>-6237.3333333333376</v>
      </c>
      <c r="G330" s="7">
        <f>IFERROR(INDEX('[1]Master data'!$B$2:$EF$1000,MATCH($B330,'[1]Master data'!$A$2:$A$1000,0),MATCH(G$1,'[1]Master data'!$B$1:$EF$1,0)),"")</f>
        <v>29864.333333333328</v>
      </c>
      <c r="H330" s="7">
        <f>IFERROR(INDEX('[1]Master data'!$B$2:$EF$1000,MATCH($B330,'[1]Master data'!$A$2:$A$1000,0),MATCH(H$1,'[1]Master data'!$B$1:$EF$1,0)),"")</f>
        <v>3544.9999999999986</v>
      </c>
      <c r="I330" s="7">
        <f>IFERROR(INDEX('[1]Master data'!$B$2:$EF$1000,MATCH($B330,'[1]Master data'!$A$2:$A$1000,0),MATCH(I$1,'[1]Master data'!$B$1:$EF$1,0)),"")</f>
        <v>4799.3541666666652</v>
      </c>
      <c r="J330" s="7">
        <f>IFERROR(INDEX('[1]Master data'!$B$2:$EF$1000,MATCH($B330,'[1]Master data'!$A$2:$A$1000,0),MATCH(J$1,'[1]Master data'!$B$1:$EF$1,0)),"")</f>
        <v>2078.7916666666661</v>
      </c>
      <c r="K330" s="7">
        <f>IFERROR(INDEX('[1]Master data'!$B$2:$EF$1000,MATCH($B330,'[1]Master data'!$A$2:$A$1000,0),MATCH(K$1,'[1]Master data'!$B$1:$EF$1,0)),"")</f>
        <v>-204.0011849820396</v>
      </c>
      <c r="L330" s="7">
        <f>IFERROR(INDEX('[1]Master data'!$B$2:$EF$1000,MATCH($B330,'[1]Master data'!$A$2:$A$1000,0),MATCH(L$1,'[1]Master data'!$B$1:$EF$1,0)),"")</f>
        <v>33846.144648351285</v>
      </c>
      <c r="M330" s="33">
        <f>IFERROR(INDEX('[1]Master data'!$B$2:$EF$1000,MATCH($B330,'[1]Master data'!$A$2:$A$1000,0),MATCH(M$1,'[1]Master data'!$B$1:$EF$1,0)),"")</f>
        <v>-3.3334361535648444E-3</v>
      </c>
      <c r="N330" s="7">
        <f>IFERROR(INDEX('[1]Master data'!$B$2:$EF$1000,MATCH($B330,'[1]Master data'!$A$2:$A$1000,0),MATCH(N$1,'[1]Master data'!$B$1:$EF$1,0)),"")</f>
        <v>50770</v>
      </c>
      <c r="O330" s="7">
        <f>IFERROR(INDEX('[1]Master data'!$B$2:$EF$1000,MATCH($B330,'[1]Master data'!$A$2:$A$1000,0),MATCH(O$1,'[1]Master data'!$B$1:$EF$1,0)),"")</f>
        <v>5127770</v>
      </c>
      <c r="P330" s="7">
        <f>IFERROR(INDEX('[1]Master data'!$B$2:$EF$1000,MATCH($B330,'[1]Master data'!$A$2:$A$1000,0),MATCH(P$1,'[1]Master data'!$B$1:$EF$1,0)),"")</f>
        <v>-16923.855351648715</v>
      </c>
      <c r="Q330" s="30">
        <f>IFERROR(INDEX('[1]Master data'!$B$2:$EF$1000,MATCH($B330,'[1]Master data'!$A$2:$A$1000,0),MATCH(Q$1,'[1]Master data'!$B$1:$EF$1,0)),"")</f>
        <v>-3.3334361535648444E-3</v>
      </c>
    </row>
    <row r="331" spans="1:17" x14ac:dyDescent="0.3">
      <c r="A331">
        <f t="shared" si="5"/>
        <v>329</v>
      </c>
      <c r="B331" t="str">
        <f>IF('[1]Master data'!A331="","",'[1]Master data'!A331)</f>
        <v>Ademipo Odubeko</v>
      </c>
      <c r="C331" t="str">
        <f>IFERROR(INDEX('[1]Master data'!$B$2:$EF$1000,MATCH($B331,'[1]Master data'!$A$2:$A$1000,0),MATCH(C$1,'[1]Master data'!$B$1:$EF$1,0)),"")</f>
        <v>West Ham</v>
      </c>
      <c r="D331" t="str">
        <f>IFERROR(INDEX('[1]Master data'!$B$2:$EF$1000,MATCH($B331,'[1]Master data'!$A$2:$A$1000,0),MATCH(D$1,'[1]Master data'!$B$1:$EF$1,0)),"")</f>
        <v>Striker</v>
      </c>
      <c r="E331" s="5">
        <f>IFERROR(INDEX('[1]Master data'!$B$2:$EF$1000,MATCH($B331,'[1]Master data'!$A$2:$A$1000,0),MATCH(E$1,'[1]Master data'!$B$1:$EF$1,0)),"")</f>
        <v>1960000</v>
      </c>
      <c r="F331" s="7">
        <f>IFERROR(INDEX('[1]Master data'!$B$2:$EF$1000,MATCH($B331,'[1]Master data'!$A$2:$A$1000,0),MATCH(F$1,'[1]Master data'!$B$1:$EF$1,0)),"")</f>
        <v>-5000</v>
      </c>
      <c r="G331" s="7">
        <f>IFERROR(INDEX('[1]Master data'!$B$2:$EF$1000,MATCH($B331,'[1]Master data'!$A$2:$A$1000,0),MATCH(G$1,'[1]Master data'!$B$1:$EF$1,0)),"")</f>
        <v>0</v>
      </c>
      <c r="H331" s="7">
        <f>IFERROR(INDEX('[1]Master data'!$B$2:$EF$1000,MATCH($B331,'[1]Master data'!$A$2:$A$1000,0),MATCH(H$1,'[1]Master data'!$B$1:$EF$1,0)),"")</f>
        <v>0</v>
      </c>
      <c r="I331" s="7">
        <f>IFERROR(INDEX('[1]Master data'!$B$2:$EF$1000,MATCH($B331,'[1]Master data'!$A$2:$A$1000,0),MATCH(I$1,'[1]Master data'!$B$1:$EF$1,0)),"")</f>
        <v>0</v>
      </c>
      <c r="J331" s="7">
        <f>IFERROR(INDEX('[1]Master data'!$B$2:$EF$1000,MATCH($B331,'[1]Master data'!$A$2:$A$1000,0),MATCH(J$1,'[1]Master data'!$B$1:$EF$1,0)),"")</f>
        <v>0</v>
      </c>
      <c r="K331" s="7">
        <f>IFERROR(INDEX('[1]Master data'!$B$2:$EF$1000,MATCH($B331,'[1]Master data'!$A$2:$A$1000,0),MATCH(K$1,'[1]Master data'!$B$1:$EF$1,0)),"")</f>
        <v>0</v>
      </c>
      <c r="L331" s="7">
        <f>IFERROR(INDEX('[1]Master data'!$B$2:$EF$1000,MATCH($B331,'[1]Master data'!$A$2:$A$1000,0),MATCH(L$1,'[1]Master data'!$B$1:$EF$1,0)),"")</f>
        <v>-5000</v>
      </c>
      <c r="M331" s="33">
        <f>IFERROR(INDEX('[1]Master data'!$B$2:$EF$1000,MATCH($B331,'[1]Master data'!$A$2:$A$1000,0),MATCH(M$1,'[1]Master data'!$B$1:$EF$1,0)),"")</f>
        <v>-1.2551020408163265E-2</v>
      </c>
      <c r="N331" s="7">
        <f>IFERROR(INDEX('[1]Master data'!$B$2:$EF$1000,MATCH($B331,'[1]Master data'!$A$2:$A$1000,0),MATCH(N$1,'[1]Master data'!$B$1:$EF$1,0)),"")</f>
        <v>19600</v>
      </c>
      <c r="O331" s="7">
        <f>IFERROR(INDEX('[1]Master data'!$B$2:$EF$1000,MATCH($B331,'[1]Master data'!$A$2:$A$1000,0),MATCH(O$1,'[1]Master data'!$B$1:$EF$1,0)),"")</f>
        <v>1979600</v>
      </c>
      <c r="P331" s="7">
        <f>IFERROR(INDEX('[1]Master data'!$B$2:$EF$1000,MATCH($B331,'[1]Master data'!$A$2:$A$1000,0),MATCH(P$1,'[1]Master data'!$B$1:$EF$1,0)),"")</f>
        <v>-24600</v>
      </c>
      <c r="Q331" s="30">
        <f>IFERROR(INDEX('[1]Master data'!$B$2:$EF$1000,MATCH($B331,'[1]Master data'!$A$2:$A$1000,0),MATCH(Q$1,'[1]Master data'!$B$1:$EF$1,0)),"")</f>
        <v>-1.2551020408163265E-2</v>
      </c>
    </row>
    <row r="332" spans="1:17" x14ac:dyDescent="0.3">
      <c r="A332">
        <f t="shared" si="5"/>
        <v>330</v>
      </c>
      <c r="B332" t="str">
        <f>IF('[1]Master data'!A332="","",'[1]Master data'!A332)</f>
        <v>Kieran Gibbs</v>
      </c>
      <c r="C332" t="str">
        <f>IFERROR(INDEX('[1]Master data'!$B$2:$EF$1000,MATCH($B332,'[1]Master data'!$A$2:$A$1000,0),MATCH(C$1,'[1]Master data'!$B$1:$EF$1,0)),"")</f>
        <v>West Bromwich</v>
      </c>
      <c r="D332" t="str">
        <f>IFERROR(INDEX('[1]Master data'!$B$2:$EF$1000,MATCH($B332,'[1]Master data'!$A$2:$A$1000,0),MATCH(D$1,'[1]Master data'!$B$1:$EF$1,0)),"")</f>
        <v>Defense</v>
      </c>
      <c r="E332" s="5">
        <f>IFERROR(INDEX('[1]Master data'!$B$2:$EF$1000,MATCH($B332,'[1]Master data'!$A$2:$A$1000,0),MATCH(E$1,'[1]Master data'!$B$1:$EF$1,0)),"")</f>
        <v>2480000</v>
      </c>
      <c r="F332" s="7">
        <f>IFERROR(INDEX('[1]Master data'!$B$2:$EF$1000,MATCH($B332,'[1]Master data'!$A$2:$A$1000,0),MATCH(F$1,'[1]Master data'!$B$1:$EF$1,0)),"")</f>
        <v>-5000</v>
      </c>
      <c r="G332" s="7">
        <f>IFERROR(INDEX('[1]Master data'!$B$2:$EF$1000,MATCH($B332,'[1]Master data'!$A$2:$A$1000,0),MATCH(G$1,'[1]Master data'!$B$1:$EF$1,0)),"")</f>
        <v>0</v>
      </c>
      <c r="H332" s="7">
        <f>IFERROR(INDEX('[1]Master data'!$B$2:$EF$1000,MATCH($B332,'[1]Master data'!$A$2:$A$1000,0),MATCH(H$1,'[1]Master data'!$B$1:$EF$1,0)),"")</f>
        <v>0</v>
      </c>
      <c r="I332" s="7">
        <f>IFERROR(INDEX('[1]Master data'!$B$2:$EF$1000,MATCH($B332,'[1]Master data'!$A$2:$A$1000,0),MATCH(I$1,'[1]Master data'!$B$1:$EF$1,0)),"")</f>
        <v>0</v>
      </c>
      <c r="J332" s="7">
        <f>IFERROR(INDEX('[1]Master data'!$B$2:$EF$1000,MATCH($B332,'[1]Master data'!$A$2:$A$1000,0),MATCH(J$1,'[1]Master data'!$B$1:$EF$1,0)),"")</f>
        <v>0</v>
      </c>
      <c r="K332" s="7">
        <f>IFERROR(INDEX('[1]Master data'!$B$2:$EF$1000,MATCH($B332,'[1]Master data'!$A$2:$A$1000,0),MATCH(K$1,'[1]Master data'!$B$1:$EF$1,0)),"")</f>
        <v>0</v>
      </c>
      <c r="L332" s="7">
        <f>IFERROR(INDEX('[1]Master data'!$B$2:$EF$1000,MATCH($B332,'[1]Master data'!$A$2:$A$1000,0),MATCH(L$1,'[1]Master data'!$B$1:$EF$1,0)),"")</f>
        <v>-5000</v>
      </c>
      <c r="M332" s="33">
        <f>IFERROR(INDEX('[1]Master data'!$B$2:$EF$1000,MATCH($B332,'[1]Master data'!$A$2:$A$1000,0),MATCH(M$1,'[1]Master data'!$B$1:$EF$1,0)),"")</f>
        <v>-1.2016129032258065E-2</v>
      </c>
      <c r="N332" s="7">
        <f>IFERROR(INDEX('[1]Master data'!$B$2:$EF$1000,MATCH($B332,'[1]Master data'!$A$2:$A$1000,0),MATCH(N$1,'[1]Master data'!$B$1:$EF$1,0)),"")</f>
        <v>24800</v>
      </c>
      <c r="O332" s="7">
        <f>IFERROR(INDEX('[1]Master data'!$B$2:$EF$1000,MATCH($B332,'[1]Master data'!$A$2:$A$1000,0),MATCH(O$1,'[1]Master data'!$B$1:$EF$1,0)),"")</f>
        <v>2504800</v>
      </c>
      <c r="P332" s="7">
        <f>IFERROR(INDEX('[1]Master data'!$B$2:$EF$1000,MATCH($B332,'[1]Master data'!$A$2:$A$1000,0),MATCH(P$1,'[1]Master data'!$B$1:$EF$1,0)),"")</f>
        <v>-29800</v>
      </c>
      <c r="Q332" s="30">
        <f>IFERROR(INDEX('[1]Master data'!$B$2:$EF$1000,MATCH($B332,'[1]Master data'!$A$2:$A$1000,0),MATCH(Q$1,'[1]Master data'!$B$1:$EF$1,0)),"")</f>
        <v>-1.2016129032258065E-2</v>
      </c>
    </row>
    <row r="333" spans="1:17" x14ac:dyDescent="0.3">
      <c r="A333">
        <f t="shared" si="5"/>
        <v>331</v>
      </c>
      <c r="B333" t="str">
        <f>IF('[1]Master data'!A333="","",'[1]Master data'!A333)</f>
        <v>Kai Havertz</v>
      </c>
      <c r="C333" t="str">
        <f>IFERROR(INDEX('[1]Master data'!$B$2:$EF$1000,MATCH($B333,'[1]Master data'!$A$2:$A$1000,0),MATCH(C$1,'[1]Master data'!$B$1:$EF$1,0)),"")</f>
        <v>Chelsea</v>
      </c>
      <c r="D333" t="str">
        <f>IFERROR(INDEX('[1]Master data'!$B$2:$EF$1000,MATCH($B333,'[1]Master data'!$A$2:$A$1000,0),MATCH(D$1,'[1]Master data'!$B$1:$EF$1,0)),"")</f>
        <v>Midfield</v>
      </c>
      <c r="E333" s="5">
        <f>IFERROR(INDEX('[1]Master data'!$B$2:$EF$1000,MATCH($B333,'[1]Master data'!$A$2:$A$1000,0),MATCH(E$1,'[1]Master data'!$B$1:$EF$1,0)),"")</f>
        <v>5985000</v>
      </c>
      <c r="F333" s="7">
        <f>IFERROR(INDEX('[1]Master data'!$B$2:$EF$1000,MATCH($B333,'[1]Master data'!$A$2:$A$1000,0),MATCH(F$1,'[1]Master data'!$B$1:$EF$1,0)),"")</f>
        <v>-5000</v>
      </c>
      <c r="G333" s="7">
        <f>IFERROR(INDEX('[1]Master data'!$B$2:$EF$1000,MATCH($B333,'[1]Master data'!$A$2:$A$1000,0),MATCH(G$1,'[1]Master data'!$B$1:$EF$1,0)),"")</f>
        <v>0</v>
      </c>
      <c r="H333" s="7">
        <f>IFERROR(INDEX('[1]Master data'!$B$2:$EF$1000,MATCH($B333,'[1]Master data'!$A$2:$A$1000,0),MATCH(H$1,'[1]Master data'!$B$1:$EF$1,0)),"")</f>
        <v>0</v>
      </c>
      <c r="I333" s="7">
        <f>IFERROR(INDEX('[1]Master data'!$B$2:$EF$1000,MATCH($B333,'[1]Master data'!$A$2:$A$1000,0),MATCH(I$1,'[1]Master data'!$B$1:$EF$1,0)),"")</f>
        <v>0</v>
      </c>
      <c r="J333" s="7">
        <f>IFERROR(INDEX('[1]Master data'!$B$2:$EF$1000,MATCH($B333,'[1]Master data'!$A$2:$A$1000,0),MATCH(J$1,'[1]Master data'!$B$1:$EF$1,0)),"")</f>
        <v>0</v>
      </c>
      <c r="K333" s="7">
        <f>IFERROR(INDEX('[1]Master data'!$B$2:$EF$1000,MATCH($B333,'[1]Master data'!$A$2:$A$1000,0),MATCH(K$1,'[1]Master data'!$B$1:$EF$1,0)),"")</f>
        <v>0</v>
      </c>
      <c r="L333" s="7">
        <f>IFERROR(INDEX('[1]Master data'!$B$2:$EF$1000,MATCH($B333,'[1]Master data'!$A$2:$A$1000,0),MATCH(L$1,'[1]Master data'!$B$1:$EF$1,0)),"")</f>
        <v>-5000</v>
      </c>
      <c r="M333" s="33">
        <f>IFERROR(INDEX('[1]Master data'!$B$2:$EF$1000,MATCH($B333,'[1]Master data'!$A$2:$A$1000,0),MATCH(M$1,'[1]Master data'!$B$1:$EF$1,0)),"")</f>
        <v>-1.0835421888053467E-2</v>
      </c>
      <c r="N333" s="7">
        <f>IFERROR(INDEX('[1]Master data'!$B$2:$EF$1000,MATCH($B333,'[1]Master data'!$A$2:$A$1000,0),MATCH(N$1,'[1]Master data'!$B$1:$EF$1,0)),"")</f>
        <v>59850</v>
      </c>
      <c r="O333" s="7">
        <f>IFERROR(INDEX('[1]Master data'!$B$2:$EF$1000,MATCH($B333,'[1]Master data'!$A$2:$A$1000,0),MATCH(O$1,'[1]Master data'!$B$1:$EF$1,0)),"")</f>
        <v>6044850</v>
      </c>
      <c r="P333" s="7">
        <f>IFERROR(INDEX('[1]Master data'!$B$2:$EF$1000,MATCH($B333,'[1]Master data'!$A$2:$A$1000,0),MATCH(P$1,'[1]Master data'!$B$1:$EF$1,0)),"")</f>
        <v>-64850</v>
      </c>
      <c r="Q333" s="30">
        <f>IFERROR(INDEX('[1]Master data'!$B$2:$EF$1000,MATCH($B333,'[1]Master data'!$A$2:$A$1000,0),MATCH(Q$1,'[1]Master data'!$B$1:$EF$1,0)),"")</f>
        <v>-1.0835421888053467E-2</v>
      </c>
    </row>
    <row r="334" spans="1:17" x14ac:dyDescent="0.3">
      <c r="A334">
        <f t="shared" si="5"/>
        <v>332</v>
      </c>
      <c r="B334" t="str">
        <f>IF('[1]Master data'!A334="","",'[1]Master data'!A334)</f>
        <v>Bukayo Saka</v>
      </c>
      <c r="C334" t="str">
        <f>IFERROR(INDEX('[1]Master data'!$B$2:$EF$1000,MATCH($B334,'[1]Master data'!$A$2:$A$1000,0),MATCH(C$1,'[1]Master data'!$B$1:$EF$1,0)),"")</f>
        <v>Arsenal</v>
      </c>
      <c r="D334" t="str">
        <f>IFERROR(INDEX('[1]Master data'!$B$2:$EF$1000,MATCH($B334,'[1]Master data'!$A$2:$A$1000,0),MATCH(D$1,'[1]Master data'!$B$1:$EF$1,0)),"")</f>
        <v>Midfield</v>
      </c>
      <c r="E334" s="5">
        <f>IFERROR(INDEX('[1]Master data'!$B$2:$EF$1000,MATCH($B334,'[1]Master data'!$A$2:$A$1000,0),MATCH(E$1,'[1]Master data'!$B$1:$EF$1,0)),"")</f>
        <v>4503000</v>
      </c>
      <c r="F334" s="7">
        <f>IFERROR(INDEX('[1]Master data'!$B$2:$EF$1000,MATCH($B334,'[1]Master data'!$A$2:$A$1000,0),MATCH(F$1,'[1]Master data'!$B$1:$EF$1,0)),"")</f>
        <v>48228.248062015497</v>
      </c>
      <c r="G334" s="7">
        <f>IFERROR(INDEX('[1]Master data'!$B$2:$EF$1000,MATCH($B334,'[1]Master data'!$A$2:$A$1000,0),MATCH(G$1,'[1]Master data'!$B$1:$EF$1,0)),"")</f>
        <v>34183.660852713176</v>
      </c>
      <c r="H334" s="7">
        <f>IFERROR(INDEX('[1]Master data'!$B$2:$EF$1000,MATCH($B334,'[1]Master data'!$A$2:$A$1000,0),MATCH(H$1,'[1]Master data'!$B$1:$EF$1,0)),"")</f>
        <v>19362.65891472868</v>
      </c>
      <c r="I334" s="7">
        <f>IFERROR(INDEX('[1]Master data'!$B$2:$EF$1000,MATCH($B334,'[1]Master data'!$A$2:$A$1000,0),MATCH(I$1,'[1]Master data'!$B$1:$EF$1,0)),"")</f>
        <v>7557.4006782945726</v>
      </c>
      <c r="J334" s="7">
        <f>IFERROR(INDEX('[1]Master data'!$B$2:$EF$1000,MATCH($B334,'[1]Master data'!$A$2:$A$1000,0),MATCH(J$1,'[1]Master data'!$B$1:$EF$1,0)),"")</f>
        <v>3471.25</v>
      </c>
      <c r="K334" s="7">
        <f>IFERROR(INDEX('[1]Master data'!$B$2:$EF$1000,MATCH($B334,'[1]Master data'!$A$2:$A$1000,0),MATCH(K$1,'[1]Master data'!$B$1:$EF$1,0)),"")</f>
        <v>2089.4548860919481</v>
      </c>
      <c r="L334" s="7">
        <f>IFERROR(INDEX('[1]Master data'!$B$2:$EF$1000,MATCH($B334,'[1]Master data'!$A$2:$A$1000,0),MATCH(L$1,'[1]Master data'!$B$1:$EF$1,0)),"")</f>
        <v>114892.67339384386</v>
      </c>
      <c r="M334" s="33">
        <f>IFERROR(INDEX('[1]Master data'!$B$2:$EF$1000,MATCH($B334,'[1]Master data'!$A$2:$A$1000,0),MATCH(M$1,'[1]Master data'!$B$1:$EF$1,0)),"")</f>
        <v>1.5514695401697504E-2</v>
      </c>
      <c r="N334" s="7">
        <f>IFERROR(INDEX('[1]Master data'!$B$2:$EF$1000,MATCH($B334,'[1]Master data'!$A$2:$A$1000,0),MATCH(N$1,'[1]Master data'!$B$1:$EF$1,0)),"")</f>
        <v>45030</v>
      </c>
      <c r="O334" s="7">
        <f>IFERROR(INDEX('[1]Master data'!$B$2:$EF$1000,MATCH($B334,'[1]Master data'!$A$2:$A$1000,0),MATCH(O$1,'[1]Master data'!$B$1:$EF$1,0)),"")</f>
        <v>4548030</v>
      </c>
      <c r="P334" s="7">
        <f>IFERROR(INDEX('[1]Master data'!$B$2:$EF$1000,MATCH($B334,'[1]Master data'!$A$2:$A$1000,0),MATCH(P$1,'[1]Master data'!$B$1:$EF$1,0)),"")</f>
        <v>69862.673393843856</v>
      </c>
      <c r="Q334" s="30">
        <f>IFERROR(INDEX('[1]Master data'!$B$2:$EF$1000,MATCH($B334,'[1]Master data'!$A$2:$A$1000,0),MATCH(Q$1,'[1]Master data'!$B$1:$EF$1,0)),"")</f>
        <v>1.5514695401697504E-2</v>
      </c>
    </row>
    <row r="335" spans="1:17" x14ac:dyDescent="0.3">
      <c r="A335">
        <f t="shared" si="5"/>
        <v>333</v>
      </c>
      <c r="B335" t="str">
        <f>IF('[1]Master data'!A335="","",'[1]Master data'!A335)</f>
        <v>Matthew Lowton</v>
      </c>
      <c r="C335" t="str">
        <f>IFERROR(INDEX('[1]Master data'!$B$2:$EF$1000,MATCH($B335,'[1]Master data'!$A$2:$A$1000,0),MATCH(C$1,'[1]Master data'!$B$1:$EF$1,0)),"")</f>
        <v>Burnley</v>
      </c>
      <c r="D335" t="str">
        <f>IFERROR(INDEX('[1]Master data'!$B$2:$EF$1000,MATCH($B335,'[1]Master data'!$A$2:$A$1000,0),MATCH(D$1,'[1]Master data'!$B$1:$EF$1,0)),"")</f>
        <v>Defense</v>
      </c>
      <c r="E335" s="5">
        <f>IFERROR(INDEX('[1]Master data'!$B$2:$EF$1000,MATCH($B335,'[1]Master data'!$A$2:$A$1000,0),MATCH(E$1,'[1]Master data'!$B$1:$EF$1,0)),"")</f>
        <v>2890000</v>
      </c>
      <c r="F335" s="7">
        <f>IFERROR(INDEX('[1]Master data'!$B$2:$EF$1000,MATCH($B335,'[1]Master data'!$A$2:$A$1000,0),MATCH(F$1,'[1]Master data'!$B$1:$EF$1,0)),"")</f>
        <v>54286.235883050147</v>
      </c>
      <c r="G335" s="7">
        <f>IFERROR(INDEX('[1]Master data'!$B$2:$EF$1000,MATCH($B335,'[1]Master data'!$A$2:$A$1000,0),MATCH(G$1,'[1]Master data'!$B$1:$EF$1,0)),"")</f>
        <v>10620.118040432102</v>
      </c>
      <c r="H335" s="7">
        <f>IFERROR(INDEX('[1]Master data'!$B$2:$EF$1000,MATCH($B335,'[1]Master data'!$A$2:$A$1000,0),MATCH(H$1,'[1]Master data'!$B$1:$EF$1,0)),"")</f>
        <v>4289.3651134920374</v>
      </c>
      <c r="I335" s="7">
        <f>IFERROR(INDEX('[1]Master data'!$B$2:$EF$1000,MATCH($B335,'[1]Master data'!$A$2:$A$1000,0),MATCH(I$1,'[1]Master data'!$B$1:$EF$1,0)),"")</f>
        <v>-775</v>
      </c>
      <c r="J335" s="7">
        <f>IFERROR(INDEX('[1]Master data'!$B$2:$EF$1000,MATCH($B335,'[1]Master data'!$A$2:$A$1000,0),MATCH(J$1,'[1]Master data'!$B$1:$EF$1,0)),"")</f>
        <v>1459.1608963038457</v>
      </c>
      <c r="K335" s="7">
        <f>IFERROR(INDEX('[1]Master data'!$B$2:$EF$1000,MATCH($B335,'[1]Master data'!$A$2:$A$1000,0),MATCH(K$1,'[1]Master data'!$B$1:$EF$1,0)),"")</f>
        <v>1155.1266340474504</v>
      </c>
      <c r="L335" s="7">
        <f>IFERROR(INDEX('[1]Master data'!$B$2:$EF$1000,MATCH($B335,'[1]Master data'!$A$2:$A$1000,0),MATCH(L$1,'[1]Master data'!$B$1:$EF$1,0)),"")</f>
        <v>71035.006567325589</v>
      </c>
      <c r="M335" s="33">
        <f>IFERROR(INDEX('[1]Master data'!$B$2:$EF$1000,MATCH($B335,'[1]Master data'!$A$2:$A$1000,0),MATCH(M$1,'[1]Master data'!$B$1:$EF$1,0)),"")</f>
        <v>1.4579587047517505E-2</v>
      </c>
      <c r="N335" s="7">
        <f>IFERROR(INDEX('[1]Master data'!$B$2:$EF$1000,MATCH($B335,'[1]Master data'!$A$2:$A$1000,0),MATCH(N$1,'[1]Master data'!$B$1:$EF$1,0)),"")</f>
        <v>28900</v>
      </c>
      <c r="O335" s="7">
        <f>IFERROR(INDEX('[1]Master data'!$B$2:$EF$1000,MATCH($B335,'[1]Master data'!$A$2:$A$1000,0),MATCH(O$1,'[1]Master data'!$B$1:$EF$1,0)),"")</f>
        <v>2918900</v>
      </c>
      <c r="P335" s="7">
        <f>IFERROR(INDEX('[1]Master data'!$B$2:$EF$1000,MATCH($B335,'[1]Master data'!$A$2:$A$1000,0),MATCH(P$1,'[1]Master data'!$B$1:$EF$1,0)),"")</f>
        <v>42135.006567325589</v>
      </c>
      <c r="Q335" s="30">
        <f>IFERROR(INDEX('[1]Master data'!$B$2:$EF$1000,MATCH($B335,'[1]Master data'!$A$2:$A$1000,0),MATCH(Q$1,'[1]Master data'!$B$1:$EF$1,0)),"")</f>
        <v>1.4579587047517505E-2</v>
      </c>
    </row>
    <row r="336" spans="1:17" x14ac:dyDescent="0.3">
      <c r="A336">
        <f t="shared" si="5"/>
        <v>334</v>
      </c>
      <c r="B336" t="str">
        <f>IF('[1]Master data'!A336="","",'[1]Master data'!A336)</f>
        <v>Richarlison</v>
      </c>
      <c r="C336" t="str">
        <f>IFERROR(INDEX('[1]Master data'!$B$2:$EF$1000,MATCH($B336,'[1]Master data'!$A$2:$A$1000,0),MATCH(C$1,'[1]Master data'!$B$1:$EF$1,0)),"")</f>
        <v>Everton</v>
      </c>
      <c r="D336" t="str">
        <f>IFERROR(INDEX('[1]Master data'!$B$2:$EF$1000,MATCH($B336,'[1]Master data'!$A$2:$A$1000,0),MATCH(D$1,'[1]Master data'!$B$1:$EF$1,0)),"")</f>
        <v>Striker</v>
      </c>
      <c r="E336" s="5">
        <f>IFERROR(INDEX('[1]Master data'!$B$2:$EF$1000,MATCH($B336,'[1]Master data'!$A$2:$A$1000,0),MATCH(E$1,'[1]Master data'!$B$1:$EF$1,0)),"")</f>
        <v>6320000</v>
      </c>
      <c r="F336" s="7">
        <f>IFERROR(INDEX('[1]Master data'!$B$2:$EF$1000,MATCH($B336,'[1]Master data'!$A$2:$A$1000,0),MATCH(F$1,'[1]Master data'!$B$1:$EF$1,0)),"")</f>
        <v>143363.25155279506</v>
      </c>
      <c r="G336" s="7">
        <f>IFERROR(INDEX('[1]Master data'!$B$2:$EF$1000,MATCH($B336,'[1]Master data'!$A$2:$A$1000,0),MATCH(G$1,'[1]Master data'!$B$1:$EF$1,0)),"")</f>
        <v>2274.4239130434808</v>
      </c>
      <c r="H336" s="7">
        <f>IFERROR(INDEX('[1]Master data'!$B$2:$EF$1000,MATCH($B336,'[1]Master data'!$A$2:$A$1000,0),MATCH(H$1,'[1]Master data'!$B$1:$EF$1,0)),"")</f>
        <v>13536.639751552797</v>
      </c>
      <c r="I336" s="7">
        <f>IFERROR(INDEX('[1]Master data'!$B$2:$EF$1000,MATCH($B336,'[1]Master data'!$A$2:$A$1000,0),MATCH(I$1,'[1]Master data'!$B$1:$EF$1,0)),"")</f>
        <v>-1200</v>
      </c>
      <c r="J336" s="7">
        <f>IFERROR(INDEX('[1]Master data'!$B$2:$EF$1000,MATCH($B336,'[1]Master data'!$A$2:$A$1000,0),MATCH(J$1,'[1]Master data'!$B$1:$EF$1,0)),"")</f>
        <v>4233.7360248447212</v>
      </c>
      <c r="K336" s="7">
        <f>IFERROR(INDEX('[1]Master data'!$B$2:$EF$1000,MATCH($B336,'[1]Master data'!$A$2:$A$1000,0),MATCH(K$1,'[1]Master data'!$B$1:$EF$1,0)),"")</f>
        <v>985.69798649100903</v>
      </c>
      <c r="L336" s="7">
        <f>IFERROR(INDEX('[1]Master data'!$B$2:$EF$1000,MATCH($B336,'[1]Master data'!$A$2:$A$1000,0),MATCH(L$1,'[1]Master data'!$B$1:$EF$1,0)),"")</f>
        <v>163193.74922872707</v>
      </c>
      <c r="M336" s="33">
        <f>IFERROR(INDEX('[1]Master data'!$B$2:$EF$1000,MATCH($B336,'[1]Master data'!$A$2:$A$1000,0),MATCH(M$1,'[1]Master data'!$B$1:$EF$1,0)),"")</f>
        <v>1.5821795764039092E-2</v>
      </c>
      <c r="N336" s="7">
        <f>IFERROR(INDEX('[1]Master data'!$B$2:$EF$1000,MATCH($B336,'[1]Master data'!$A$2:$A$1000,0),MATCH(N$1,'[1]Master data'!$B$1:$EF$1,0)),"")</f>
        <v>63200</v>
      </c>
      <c r="O336" s="7">
        <f>IFERROR(INDEX('[1]Master data'!$B$2:$EF$1000,MATCH($B336,'[1]Master data'!$A$2:$A$1000,0),MATCH(O$1,'[1]Master data'!$B$1:$EF$1,0)),"")</f>
        <v>6383200</v>
      </c>
      <c r="P336" s="7">
        <f>IFERROR(INDEX('[1]Master data'!$B$2:$EF$1000,MATCH($B336,'[1]Master data'!$A$2:$A$1000,0),MATCH(P$1,'[1]Master data'!$B$1:$EF$1,0)),"")</f>
        <v>99993.749228727072</v>
      </c>
      <c r="Q336" s="30">
        <f>IFERROR(INDEX('[1]Master data'!$B$2:$EF$1000,MATCH($B336,'[1]Master data'!$A$2:$A$1000,0),MATCH(Q$1,'[1]Master data'!$B$1:$EF$1,0)),"")</f>
        <v>1.5821795764039092E-2</v>
      </c>
    </row>
    <row r="337" spans="1:17" x14ac:dyDescent="0.3">
      <c r="A337">
        <f t="shared" si="5"/>
        <v>335</v>
      </c>
      <c r="B337" t="str">
        <f>IF('[1]Master data'!A337="","",'[1]Master data'!A337)</f>
        <v>Dominic Calvert-Lewin</v>
      </c>
      <c r="C337" t="str">
        <f>IFERROR(INDEX('[1]Master data'!$B$2:$EF$1000,MATCH($B337,'[1]Master data'!$A$2:$A$1000,0),MATCH(C$1,'[1]Master data'!$B$1:$EF$1,0)),"")</f>
        <v>Everton</v>
      </c>
      <c r="D337" t="str">
        <f>IFERROR(INDEX('[1]Master data'!$B$2:$EF$1000,MATCH($B337,'[1]Master data'!$A$2:$A$1000,0),MATCH(D$1,'[1]Master data'!$B$1:$EF$1,0)),"")</f>
        <v>Striker</v>
      </c>
      <c r="E337" s="5">
        <f>IFERROR(INDEX('[1]Master data'!$B$2:$EF$1000,MATCH($B337,'[1]Master data'!$A$2:$A$1000,0),MATCH(E$1,'[1]Master data'!$B$1:$EF$1,0)),"")</f>
        <v>8894000</v>
      </c>
      <c r="F337" s="7">
        <f>IFERROR(INDEX('[1]Master data'!$B$2:$EF$1000,MATCH($B337,'[1]Master data'!$A$2:$A$1000,0),MATCH(F$1,'[1]Master data'!$B$1:$EF$1,0)),"")</f>
        <v>191613.87267080747</v>
      </c>
      <c r="G337" s="7">
        <f>IFERROR(INDEX('[1]Master data'!$B$2:$EF$1000,MATCH($B337,'[1]Master data'!$A$2:$A$1000,0),MATCH(G$1,'[1]Master data'!$B$1:$EF$1,0)),"")</f>
        <v>10018.989130434788</v>
      </c>
      <c r="H337" s="7">
        <f>IFERROR(INDEX('[1]Master data'!$B$2:$EF$1000,MATCH($B337,'[1]Master data'!$A$2:$A$1000,0),MATCH(H$1,'[1]Master data'!$B$1:$EF$1,0)),"")</f>
        <v>19630.04037267081</v>
      </c>
      <c r="I337" s="7">
        <f>IFERROR(INDEX('[1]Master data'!$B$2:$EF$1000,MATCH($B337,'[1]Master data'!$A$2:$A$1000,0),MATCH(I$1,'[1]Master data'!$B$1:$EF$1,0)),"")</f>
        <v>-600</v>
      </c>
      <c r="J337" s="7">
        <f>IFERROR(INDEX('[1]Master data'!$B$2:$EF$1000,MATCH($B337,'[1]Master data'!$A$2:$A$1000,0),MATCH(J$1,'[1]Master data'!$B$1:$EF$1,0)),"")</f>
        <v>6000.0209627329205</v>
      </c>
      <c r="K337" s="7">
        <f>IFERROR(INDEX('[1]Master data'!$B$2:$EF$1000,MATCH($B337,'[1]Master data'!$A$2:$A$1000,0),MATCH(K$1,'[1]Master data'!$B$1:$EF$1,0)),"")</f>
        <v>1591.2007038823135</v>
      </c>
      <c r="L337" s="7">
        <f>IFERROR(INDEX('[1]Master data'!$B$2:$EF$1000,MATCH($B337,'[1]Master data'!$A$2:$A$1000,0),MATCH(L$1,'[1]Master data'!$B$1:$EF$1,0)),"")</f>
        <v>228254.12384052831</v>
      </c>
      <c r="M337" s="33">
        <f>IFERROR(INDEX('[1]Master data'!$B$2:$EF$1000,MATCH($B337,'[1]Master data'!$A$2:$A$1000,0),MATCH(M$1,'[1]Master data'!$B$1:$EF$1,0)),"")</f>
        <v>1.5663832228528032E-2</v>
      </c>
      <c r="N337" s="7">
        <f>IFERROR(INDEX('[1]Master data'!$B$2:$EF$1000,MATCH($B337,'[1]Master data'!$A$2:$A$1000,0),MATCH(N$1,'[1]Master data'!$B$1:$EF$1,0)),"")</f>
        <v>88940</v>
      </c>
      <c r="O337" s="7">
        <f>IFERROR(INDEX('[1]Master data'!$B$2:$EF$1000,MATCH($B337,'[1]Master data'!$A$2:$A$1000,0),MATCH(O$1,'[1]Master data'!$B$1:$EF$1,0)),"")</f>
        <v>8982940</v>
      </c>
      <c r="P337" s="7">
        <f>IFERROR(INDEX('[1]Master data'!$B$2:$EF$1000,MATCH($B337,'[1]Master data'!$A$2:$A$1000,0),MATCH(P$1,'[1]Master data'!$B$1:$EF$1,0)),"")</f>
        <v>139314.12384052831</v>
      </c>
      <c r="Q337" s="30">
        <f>IFERROR(INDEX('[1]Master data'!$B$2:$EF$1000,MATCH($B337,'[1]Master data'!$A$2:$A$1000,0),MATCH(Q$1,'[1]Master data'!$B$1:$EF$1,0)),"")</f>
        <v>1.5663832228528032E-2</v>
      </c>
    </row>
    <row r="338" spans="1:17" x14ac:dyDescent="0.3">
      <c r="A338">
        <f t="shared" si="5"/>
        <v>336</v>
      </c>
      <c r="B338" t="str">
        <f>IF('[1]Master data'!A338="","",'[1]Master data'!A338)</f>
        <v>Harry Winks</v>
      </c>
      <c r="C338" t="str">
        <f>IFERROR(INDEX('[1]Master data'!$B$2:$EF$1000,MATCH($B338,'[1]Master data'!$A$2:$A$1000,0),MATCH(C$1,'[1]Master data'!$B$1:$EF$1,0)),"")</f>
        <v>Tottenham</v>
      </c>
      <c r="D338" t="str">
        <f>IFERROR(INDEX('[1]Master data'!$B$2:$EF$1000,MATCH($B338,'[1]Master data'!$A$2:$A$1000,0),MATCH(D$1,'[1]Master data'!$B$1:$EF$1,0)),"")</f>
        <v>Midfield</v>
      </c>
      <c r="E338" s="5">
        <f>IFERROR(INDEX('[1]Master data'!$B$2:$EF$1000,MATCH($B338,'[1]Master data'!$A$2:$A$1000,0),MATCH(E$1,'[1]Master data'!$B$1:$EF$1,0)),"")</f>
        <v>2970000</v>
      </c>
      <c r="F338" s="7">
        <f>IFERROR(INDEX('[1]Master data'!$B$2:$EF$1000,MATCH($B338,'[1]Master data'!$A$2:$A$1000,0),MATCH(F$1,'[1]Master data'!$B$1:$EF$1,0)),"")</f>
        <v>-5000</v>
      </c>
      <c r="G338" s="7">
        <f>IFERROR(INDEX('[1]Master data'!$B$2:$EF$1000,MATCH($B338,'[1]Master data'!$A$2:$A$1000,0),MATCH(G$1,'[1]Master data'!$B$1:$EF$1,0)),"")</f>
        <v>0</v>
      </c>
      <c r="H338" s="7">
        <f>IFERROR(INDEX('[1]Master data'!$B$2:$EF$1000,MATCH($B338,'[1]Master data'!$A$2:$A$1000,0),MATCH(H$1,'[1]Master data'!$B$1:$EF$1,0)),"")</f>
        <v>0</v>
      </c>
      <c r="I338" s="7">
        <f>IFERROR(INDEX('[1]Master data'!$B$2:$EF$1000,MATCH($B338,'[1]Master data'!$A$2:$A$1000,0),MATCH(I$1,'[1]Master data'!$B$1:$EF$1,0)),"")</f>
        <v>0</v>
      </c>
      <c r="J338" s="7">
        <f>IFERROR(INDEX('[1]Master data'!$B$2:$EF$1000,MATCH($B338,'[1]Master data'!$A$2:$A$1000,0),MATCH(J$1,'[1]Master data'!$B$1:$EF$1,0)),"")</f>
        <v>0</v>
      </c>
      <c r="K338" s="7">
        <f>IFERROR(INDEX('[1]Master data'!$B$2:$EF$1000,MATCH($B338,'[1]Master data'!$A$2:$A$1000,0),MATCH(K$1,'[1]Master data'!$B$1:$EF$1,0)),"")</f>
        <v>0</v>
      </c>
      <c r="L338" s="7">
        <f>IFERROR(INDEX('[1]Master data'!$B$2:$EF$1000,MATCH($B338,'[1]Master data'!$A$2:$A$1000,0),MATCH(L$1,'[1]Master data'!$B$1:$EF$1,0)),"")</f>
        <v>-5000</v>
      </c>
      <c r="M338" s="33">
        <f>IFERROR(INDEX('[1]Master data'!$B$2:$EF$1000,MATCH($B338,'[1]Master data'!$A$2:$A$1000,0),MATCH(M$1,'[1]Master data'!$B$1:$EF$1,0)),"")</f>
        <v>-1.1683501683501683E-2</v>
      </c>
      <c r="N338" s="7">
        <f>IFERROR(INDEX('[1]Master data'!$B$2:$EF$1000,MATCH($B338,'[1]Master data'!$A$2:$A$1000,0),MATCH(N$1,'[1]Master data'!$B$1:$EF$1,0)),"")</f>
        <v>29700</v>
      </c>
      <c r="O338" s="7">
        <f>IFERROR(INDEX('[1]Master data'!$B$2:$EF$1000,MATCH($B338,'[1]Master data'!$A$2:$A$1000,0),MATCH(O$1,'[1]Master data'!$B$1:$EF$1,0)),"")</f>
        <v>2999700</v>
      </c>
      <c r="P338" s="7">
        <f>IFERROR(INDEX('[1]Master data'!$B$2:$EF$1000,MATCH($B338,'[1]Master data'!$A$2:$A$1000,0),MATCH(P$1,'[1]Master data'!$B$1:$EF$1,0)),"")</f>
        <v>-34700</v>
      </c>
      <c r="Q338" s="30">
        <f>IFERROR(INDEX('[1]Master data'!$B$2:$EF$1000,MATCH($B338,'[1]Master data'!$A$2:$A$1000,0),MATCH(Q$1,'[1]Master data'!$B$1:$EF$1,0)),"")</f>
        <v>-1.1683501683501683E-2</v>
      </c>
    </row>
    <row r="339" spans="1:17" x14ac:dyDescent="0.3">
      <c r="A339">
        <f t="shared" si="5"/>
        <v>337</v>
      </c>
      <c r="B339" t="str">
        <f>IF('[1]Master data'!A339="","",'[1]Master data'!A339)</f>
        <v>Jack Grealish</v>
      </c>
      <c r="C339" t="str">
        <f>IFERROR(INDEX('[1]Master data'!$B$2:$EF$1000,MATCH($B339,'[1]Master data'!$A$2:$A$1000,0),MATCH(C$1,'[1]Master data'!$B$1:$EF$1,0)),"")</f>
        <v>Aston Villa</v>
      </c>
      <c r="D339" t="str">
        <f>IFERROR(INDEX('[1]Master data'!$B$2:$EF$1000,MATCH($B339,'[1]Master data'!$A$2:$A$1000,0),MATCH(D$1,'[1]Master data'!$B$1:$EF$1,0)),"")</f>
        <v>Midfield</v>
      </c>
      <c r="E339" s="5">
        <f>IFERROR(INDEX('[1]Master data'!$B$2:$EF$1000,MATCH($B339,'[1]Master data'!$A$2:$A$1000,0),MATCH(E$1,'[1]Master data'!$B$1:$EF$1,0)),"")</f>
        <v>7350000</v>
      </c>
      <c r="F339" s="7">
        <f>IFERROR(INDEX('[1]Master data'!$B$2:$EF$1000,MATCH($B339,'[1]Master data'!$A$2:$A$1000,0),MATCH(F$1,'[1]Master data'!$B$1:$EF$1,0)),"")</f>
        <v>110805.93060498225</v>
      </c>
      <c r="G339" s="7">
        <f>IFERROR(INDEX('[1]Master data'!$B$2:$EF$1000,MATCH($B339,'[1]Master data'!$A$2:$A$1000,0),MATCH(G$1,'[1]Master data'!$B$1:$EF$1,0)),"")</f>
        <v>26589.487544483996</v>
      </c>
      <c r="H339" s="7">
        <f>IFERROR(INDEX('[1]Master data'!$B$2:$EF$1000,MATCH($B339,'[1]Master data'!$A$2:$A$1000,0),MATCH(H$1,'[1]Master data'!$B$1:$EF$1,0)),"")</f>
        <v>13684.823843416374</v>
      </c>
      <c r="I339" s="7">
        <f>IFERROR(INDEX('[1]Master data'!$B$2:$EF$1000,MATCH($B339,'[1]Master data'!$A$2:$A$1000,0),MATCH(I$1,'[1]Master data'!$B$1:$EF$1,0)),"")</f>
        <v>5804.5693950177956</v>
      </c>
      <c r="J339" s="7">
        <f>IFERROR(INDEX('[1]Master data'!$B$2:$EF$1000,MATCH($B339,'[1]Master data'!$A$2:$A$1000,0),MATCH(J$1,'[1]Master data'!$B$1:$EF$1,0)),"")</f>
        <v>3739.0284697508914</v>
      </c>
      <c r="K339" s="7">
        <f>IFERROR(INDEX('[1]Master data'!$B$2:$EF$1000,MATCH($B339,'[1]Master data'!$A$2:$A$1000,0),MATCH(K$1,'[1]Master data'!$B$1:$EF$1,0)),"")</f>
        <v>833.08627363590267</v>
      </c>
      <c r="L339" s="7">
        <f>IFERROR(INDEX('[1]Master data'!$B$2:$EF$1000,MATCH($B339,'[1]Master data'!$A$2:$A$1000,0),MATCH(L$1,'[1]Master data'!$B$1:$EF$1,0)),"")</f>
        <v>161456.92613128724</v>
      </c>
      <c r="M339" s="33">
        <f>IFERROR(INDEX('[1]Master data'!$B$2:$EF$1000,MATCH($B339,'[1]Master data'!$A$2:$A$1000,0),MATCH(M$1,'[1]Master data'!$B$1:$EF$1,0)),"")</f>
        <v>1.1966928725345202E-2</v>
      </c>
      <c r="N339" s="7">
        <f>IFERROR(INDEX('[1]Master data'!$B$2:$EF$1000,MATCH($B339,'[1]Master data'!$A$2:$A$1000,0),MATCH(N$1,'[1]Master data'!$B$1:$EF$1,0)),"")</f>
        <v>73500</v>
      </c>
      <c r="O339" s="7">
        <f>IFERROR(INDEX('[1]Master data'!$B$2:$EF$1000,MATCH($B339,'[1]Master data'!$A$2:$A$1000,0),MATCH(O$1,'[1]Master data'!$B$1:$EF$1,0)),"")</f>
        <v>7423500</v>
      </c>
      <c r="P339" s="7">
        <f>IFERROR(INDEX('[1]Master data'!$B$2:$EF$1000,MATCH($B339,'[1]Master data'!$A$2:$A$1000,0),MATCH(P$1,'[1]Master data'!$B$1:$EF$1,0)),"")</f>
        <v>87956.92613128724</v>
      </c>
      <c r="Q339" s="30">
        <f>IFERROR(INDEX('[1]Master data'!$B$2:$EF$1000,MATCH($B339,'[1]Master data'!$A$2:$A$1000,0),MATCH(Q$1,'[1]Master data'!$B$1:$EF$1,0)),"")</f>
        <v>1.1966928725345202E-2</v>
      </c>
    </row>
    <row r="340" spans="1:17" x14ac:dyDescent="0.3">
      <c r="A340">
        <f t="shared" si="5"/>
        <v>338</v>
      </c>
      <c r="B340" t="str">
        <f>IF('[1]Master data'!A340="","",'[1]Master data'!A340)</f>
        <v>Mason Mount</v>
      </c>
      <c r="C340" t="str">
        <f>IFERROR(INDEX('[1]Master data'!$B$2:$EF$1000,MATCH($B340,'[1]Master data'!$A$2:$A$1000,0),MATCH(C$1,'[1]Master data'!$B$1:$EF$1,0)),"")</f>
        <v>Chelsea</v>
      </c>
      <c r="D340" t="str">
        <f>IFERROR(INDEX('[1]Master data'!$B$2:$EF$1000,MATCH($B340,'[1]Master data'!$A$2:$A$1000,0),MATCH(D$1,'[1]Master data'!$B$1:$EF$1,0)),"")</f>
        <v>Midfield</v>
      </c>
      <c r="E340" s="5">
        <f>IFERROR(INDEX('[1]Master data'!$B$2:$EF$1000,MATCH($B340,'[1]Master data'!$A$2:$A$1000,0),MATCH(E$1,'[1]Master data'!$B$1:$EF$1,0)),"")</f>
        <v>6684000</v>
      </c>
      <c r="F340" s="7">
        <f>IFERROR(INDEX('[1]Master data'!$B$2:$EF$1000,MATCH($B340,'[1]Master data'!$A$2:$A$1000,0),MATCH(F$1,'[1]Master data'!$B$1:$EF$1,0)),"")</f>
        <v>67918.964285714304</v>
      </c>
      <c r="G340" s="7">
        <f>IFERROR(INDEX('[1]Master data'!$B$2:$EF$1000,MATCH($B340,'[1]Master data'!$A$2:$A$1000,0),MATCH(G$1,'[1]Master data'!$B$1:$EF$1,0)),"")</f>
        <v>23086.196428571435</v>
      </c>
      <c r="H340" s="7">
        <f>IFERROR(INDEX('[1]Master data'!$B$2:$EF$1000,MATCH($B340,'[1]Master data'!$A$2:$A$1000,0),MATCH(H$1,'[1]Master data'!$B$1:$EF$1,0)),"")</f>
        <v>9729.8571428571468</v>
      </c>
      <c r="I340" s="7">
        <f>IFERROR(INDEX('[1]Master data'!$B$2:$EF$1000,MATCH($B340,'[1]Master data'!$A$2:$A$1000,0),MATCH(I$1,'[1]Master data'!$B$1:$EF$1,0)),"")</f>
        <v>-1850</v>
      </c>
      <c r="J340" s="7">
        <f>IFERROR(INDEX('[1]Master data'!$B$2:$EF$1000,MATCH($B340,'[1]Master data'!$A$2:$A$1000,0),MATCH(J$1,'[1]Master data'!$B$1:$EF$1,0)),"")</f>
        <v>4486.5223214285725</v>
      </c>
      <c r="K340" s="7">
        <f>IFERROR(INDEX('[1]Master data'!$B$2:$EF$1000,MATCH($B340,'[1]Master data'!$A$2:$A$1000,0),MATCH(K$1,'[1]Master data'!$B$1:$EF$1,0)),"")</f>
        <v>1082.2792358563529</v>
      </c>
      <c r="L340" s="7">
        <f>IFERROR(INDEX('[1]Master data'!$B$2:$EF$1000,MATCH($B340,'[1]Master data'!$A$2:$A$1000,0),MATCH(L$1,'[1]Master data'!$B$1:$EF$1,0)),"")</f>
        <v>104453.81941442779</v>
      </c>
      <c r="M340" s="33">
        <f>IFERROR(INDEX('[1]Master data'!$B$2:$EF$1000,MATCH($B340,'[1]Master data'!$A$2:$A$1000,0),MATCH(M$1,'[1]Master data'!$B$1:$EF$1,0)),"")</f>
        <v>5.6274415640975156E-3</v>
      </c>
      <c r="N340" s="7">
        <f>IFERROR(INDEX('[1]Master data'!$B$2:$EF$1000,MATCH($B340,'[1]Master data'!$A$2:$A$1000,0),MATCH(N$1,'[1]Master data'!$B$1:$EF$1,0)),"")</f>
        <v>66840</v>
      </c>
      <c r="O340" s="7">
        <f>IFERROR(INDEX('[1]Master data'!$B$2:$EF$1000,MATCH($B340,'[1]Master data'!$A$2:$A$1000,0),MATCH(O$1,'[1]Master data'!$B$1:$EF$1,0)),"")</f>
        <v>6750840</v>
      </c>
      <c r="P340" s="7">
        <f>IFERROR(INDEX('[1]Master data'!$B$2:$EF$1000,MATCH($B340,'[1]Master data'!$A$2:$A$1000,0),MATCH(P$1,'[1]Master data'!$B$1:$EF$1,0)),"")</f>
        <v>37613.819414427795</v>
      </c>
      <c r="Q340" s="30">
        <f>IFERROR(INDEX('[1]Master data'!$B$2:$EF$1000,MATCH($B340,'[1]Master data'!$A$2:$A$1000,0),MATCH(Q$1,'[1]Master data'!$B$1:$EF$1,0)),"")</f>
        <v>5.6274415640975156E-3</v>
      </c>
    </row>
    <row r="341" spans="1:17" x14ac:dyDescent="0.3">
      <c r="A341">
        <f t="shared" si="5"/>
        <v>339</v>
      </c>
      <c r="B341" t="str">
        <f>IF('[1]Master data'!A341="","",'[1]Master data'!A341)</f>
        <v>Semi Ajayi</v>
      </c>
      <c r="C341" t="str">
        <f>IFERROR(INDEX('[1]Master data'!$B$2:$EF$1000,MATCH($B341,'[1]Master data'!$A$2:$A$1000,0),MATCH(C$1,'[1]Master data'!$B$1:$EF$1,0)),"")</f>
        <v>West Bromwich</v>
      </c>
      <c r="D341" t="str">
        <f>IFERROR(INDEX('[1]Master data'!$B$2:$EF$1000,MATCH($B341,'[1]Master data'!$A$2:$A$1000,0),MATCH(D$1,'[1]Master data'!$B$1:$EF$1,0)),"")</f>
        <v>Defense</v>
      </c>
      <c r="E341" s="5">
        <f>IFERROR(INDEX('[1]Master data'!$B$2:$EF$1000,MATCH($B341,'[1]Master data'!$A$2:$A$1000,0),MATCH(E$1,'[1]Master data'!$B$1:$EF$1,0)),"")</f>
        <v>3078000</v>
      </c>
      <c r="F341" s="7">
        <f>IFERROR(INDEX('[1]Master data'!$B$2:$EF$1000,MATCH($B341,'[1]Master data'!$A$2:$A$1000,0),MATCH(F$1,'[1]Master data'!$B$1:$EF$1,0)),"")</f>
        <v>-5000</v>
      </c>
      <c r="G341" s="7">
        <f>IFERROR(INDEX('[1]Master data'!$B$2:$EF$1000,MATCH($B341,'[1]Master data'!$A$2:$A$1000,0),MATCH(G$1,'[1]Master data'!$B$1:$EF$1,0)),"")</f>
        <v>0</v>
      </c>
      <c r="H341" s="7">
        <f>IFERROR(INDEX('[1]Master data'!$B$2:$EF$1000,MATCH($B341,'[1]Master data'!$A$2:$A$1000,0),MATCH(H$1,'[1]Master data'!$B$1:$EF$1,0)),"")</f>
        <v>0</v>
      </c>
      <c r="I341" s="7">
        <f>IFERROR(INDEX('[1]Master data'!$B$2:$EF$1000,MATCH($B341,'[1]Master data'!$A$2:$A$1000,0),MATCH(I$1,'[1]Master data'!$B$1:$EF$1,0)),"")</f>
        <v>0</v>
      </c>
      <c r="J341" s="7">
        <f>IFERROR(INDEX('[1]Master data'!$B$2:$EF$1000,MATCH($B341,'[1]Master data'!$A$2:$A$1000,0),MATCH(J$1,'[1]Master data'!$B$1:$EF$1,0)),"")</f>
        <v>0</v>
      </c>
      <c r="K341" s="7">
        <f>IFERROR(INDEX('[1]Master data'!$B$2:$EF$1000,MATCH($B341,'[1]Master data'!$A$2:$A$1000,0),MATCH(K$1,'[1]Master data'!$B$1:$EF$1,0)),"")</f>
        <v>0</v>
      </c>
      <c r="L341" s="7">
        <f>IFERROR(INDEX('[1]Master data'!$B$2:$EF$1000,MATCH($B341,'[1]Master data'!$A$2:$A$1000,0),MATCH(L$1,'[1]Master data'!$B$1:$EF$1,0)),"")</f>
        <v>-5000</v>
      </c>
      <c r="M341" s="33">
        <f>IFERROR(INDEX('[1]Master data'!$B$2:$EF$1000,MATCH($B341,'[1]Master data'!$A$2:$A$1000,0),MATCH(M$1,'[1]Master data'!$B$1:$EF$1,0)),"")</f>
        <v>-1.1624431448992853E-2</v>
      </c>
      <c r="N341" s="7">
        <f>IFERROR(INDEX('[1]Master data'!$B$2:$EF$1000,MATCH($B341,'[1]Master data'!$A$2:$A$1000,0),MATCH(N$1,'[1]Master data'!$B$1:$EF$1,0)),"")</f>
        <v>30780</v>
      </c>
      <c r="O341" s="7">
        <f>IFERROR(INDEX('[1]Master data'!$B$2:$EF$1000,MATCH($B341,'[1]Master data'!$A$2:$A$1000,0),MATCH(O$1,'[1]Master data'!$B$1:$EF$1,0)),"")</f>
        <v>3108780</v>
      </c>
      <c r="P341" s="7">
        <f>IFERROR(INDEX('[1]Master data'!$B$2:$EF$1000,MATCH($B341,'[1]Master data'!$A$2:$A$1000,0),MATCH(P$1,'[1]Master data'!$B$1:$EF$1,0)),"")</f>
        <v>-35780</v>
      </c>
      <c r="Q341" s="30">
        <f>IFERROR(INDEX('[1]Master data'!$B$2:$EF$1000,MATCH($B341,'[1]Master data'!$A$2:$A$1000,0),MATCH(Q$1,'[1]Master data'!$B$1:$EF$1,0)),"")</f>
        <v>-1.1624431448992853E-2</v>
      </c>
    </row>
    <row r="342" spans="1:17" x14ac:dyDescent="0.3">
      <c r="A342">
        <f t="shared" si="5"/>
        <v>340</v>
      </c>
      <c r="B342" t="str">
        <f>IF('[1]Master data'!A342="","",'[1]Master data'!A342)</f>
        <v>Antonee Robinson</v>
      </c>
      <c r="C342" t="str">
        <f>IFERROR(INDEX('[1]Master data'!$B$2:$EF$1000,MATCH($B342,'[1]Master data'!$A$2:$A$1000,0),MATCH(C$1,'[1]Master data'!$B$1:$EF$1,0)),"")</f>
        <v>Fulham</v>
      </c>
      <c r="D342" t="str">
        <f>IFERROR(INDEX('[1]Master data'!$B$2:$EF$1000,MATCH($B342,'[1]Master data'!$A$2:$A$1000,0),MATCH(D$1,'[1]Master data'!$B$1:$EF$1,0)),"")</f>
        <v>Defense</v>
      </c>
      <c r="E342" s="5">
        <f>IFERROR(INDEX('[1]Master data'!$B$2:$EF$1000,MATCH($B342,'[1]Master data'!$A$2:$A$1000,0),MATCH(E$1,'[1]Master data'!$B$1:$EF$1,0)),"")</f>
        <v>3079000</v>
      </c>
      <c r="F342" s="7">
        <f>IFERROR(INDEX('[1]Master data'!$B$2:$EF$1000,MATCH($B342,'[1]Master data'!$A$2:$A$1000,0),MATCH(F$1,'[1]Master data'!$B$1:$EF$1,0)),"")</f>
        <v>33467.297944764461</v>
      </c>
      <c r="G342" s="7">
        <f>IFERROR(INDEX('[1]Master data'!$B$2:$EF$1000,MATCH($B342,'[1]Master data'!$A$2:$A$1000,0),MATCH(G$1,'[1]Master data'!$B$1:$EF$1,0)),"")</f>
        <v>-8669.1936502747412</v>
      </c>
      <c r="H342" s="7">
        <f>IFERROR(INDEX('[1]Master data'!$B$2:$EF$1000,MATCH($B342,'[1]Master data'!$A$2:$A$1000,0),MATCH(H$1,'[1]Master data'!$B$1:$EF$1,0)),"")</f>
        <v>-5180.9615566933617</v>
      </c>
      <c r="I342" s="7">
        <f>IFERROR(INDEX('[1]Master data'!$B$2:$EF$1000,MATCH($B342,'[1]Master data'!$A$2:$A$1000,0),MATCH(I$1,'[1]Master data'!$B$1:$EF$1,0)),"")</f>
        <v>1516.4165766869419</v>
      </c>
      <c r="J342" s="7">
        <f>IFERROR(INDEX('[1]Master data'!$B$2:$EF$1000,MATCH($B342,'[1]Master data'!$A$2:$A$1000,0),MATCH(J$1,'[1]Master data'!$B$1:$EF$1,0)),"")</f>
        <v>-101.5212849450354</v>
      </c>
      <c r="K342" s="7">
        <f>IFERROR(INDEX('[1]Master data'!$B$2:$EF$1000,MATCH($B342,'[1]Master data'!$A$2:$A$1000,0),MATCH(K$1,'[1]Master data'!$B$1:$EF$1,0)),"")</f>
        <v>291.28203579392596</v>
      </c>
      <c r="L342" s="7">
        <f>IFERROR(INDEX('[1]Master data'!$B$2:$EF$1000,MATCH($B342,'[1]Master data'!$A$2:$A$1000,0),MATCH(L$1,'[1]Master data'!$B$1:$EF$1,0)),"")</f>
        <v>21323.320065332191</v>
      </c>
      <c r="M342" s="33">
        <f>IFERROR(INDEX('[1]Master data'!$B$2:$EF$1000,MATCH($B342,'[1]Master data'!$A$2:$A$1000,0),MATCH(M$1,'[1]Master data'!$B$1:$EF$1,0)),"")</f>
        <v>-3.0745956267190025E-3</v>
      </c>
      <c r="N342" s="7">
        <f>IFERROR(INDEX('[1]Master data'!$B$2:$EF$1000,MATCH($B342,'[1]Master data'!$A$2:$A$1000,0),MATCH(N$1,'[1]Master data'!$B$1:$EF$1,0)),"")</f>
        <v>30790</v>
      </c>
      <c r="O342" s="7">
        <f>IFERROR(INDEX('[1]Master data'!$B$2:$EF$1000,MATCH($B342,'[1]Master data'!$A$2:$A$1000,0),MATCH(O$1,'[1]Master data'!$B$1:$EF$1,0)),"")</f>
        <v>3109790</v>
      </c>
      <c r="P342" s="7">
        <f>IFERROR(INDEX('[1]Master data'!$B$2:$EF$1000,MATCH($B342,'[1]Master data'!$A$2:$A$1000,0),MATCH(P$1,'[1]Master data'!$B$1:$EF$1,0)),"")</f>
        <v>-9466.679934667809</v>
      </c>
      <c r="Q342" s="30">
        <f>IFERROR(INDEX('[1]Master data'!$B$2:$EF$1000,MATCH($B342,'[1]Master data'!$A$2:$A$1000,0),MATCH(Q$1,'[1]Master data'!$B$1:$EF$1,0)),"")</f>
        <v>-3.0745956267190025E-3</v>
      </c>
    </row>
    <row r="343" spans="1:17" x14ac:dyDescent="0.3">
      <c r="A343">
        <f t="shared" si="5"/>
        <v>341</v>
      </c>
      <c r="B343" t="str">
        <f>IF('[1]Master data'!A343="","",'[1]Master data'!A343)</f>
        <v>Daniel Amartey</v>
      </c>
      <c r="C343" t="str">
        <f>IFERROR(INDEX('[1]Master data'!$B$2:$EF$1000,MATCH($B343,'[1]Master data'!$A$2:$A$1000,0),MATCH(C$1,'[1]Master data'!$B$1:$EF$1,0)),"")</f>
        <v>Leicester City</v>
      </c>
      <c r="D343" t="str">
        <f>IFERROR(INDEX('[1]Master data'!$B$2:$EF$1000,MATCH($B343,'[1]Master data'!$A$2:$A$1000,0),MATCH(D$1,'[1]Master data'!$B$1:$EF$1,0)),"")</f>
        <v>Defense</v>
      </c>
      <c r="E343" s="5">
        <f>IFERROR(INDEX('[1]Master data'!$B$2:$EF$1000,MATCH($B343,'[1]Master data'!$A$2:$A$1000,0),MATCH(E$1,'[1]Master data'!$B$1:$EF$1,0)),"")</f>
        <v>2613000</v>
      </c>
      <c r="F343" s="7">
        <f>IFERROR(INDEX('[1]Master data'!$B$2:$EF$1000,MATCH($B343,'[1]Master data'!$A$2:$A$1000,0),MATCH(F$1,'[1]Master data'!$B$1:$EF$1,0)),"")</f>
        <v>-5000</v>
      </c>
      <c r="G343" s="7">
        <f>IFERROR(INDEX('[1]Master data'!$B$2:$EF$1000,MATCH($B343,'[1]Master data'!$A$2:$A$1000,0),MATCH(G$1,'[1]Master data'!$B$1:$EF$1,0)),"")</f>
        <v>0</v>
      </c>
      <c r="H343" s="7">
        <f>IFERROR(INDEX('[1]Master data'!$B$2:$EF$1000,MATCH($B343,'[1]Master data'!$A$2:$A$1000,0),MATCH(H$1,'[1]Master data'!$B$1:$EF$1,0)),"")</f>
        <v>0</v>
      </c>
      <c r="I343" s="7">
        <f>IFERROR(INDEX('[1]Master data'!$B$2:$EF$1000,MATCH($B343,'[1]Master data'!$A$2:$A$1000,0),MATCH(I$1,'[1]Master data'!$B$1:$EF$1,0)),"")</f>
        <v>0</v>
      </c>
      <c r="J343" s="7">
        <f>IFERROR(INDEX('[1]Master data'!$B$2:$EF$1000,MATCH($B343,'[1]Master data'!$A$2:$A$1000,0),MATCH(J$1,'[1]Master data'!$B$1:$EF$1,0)),"")</f>
        <v>0</v>
      </c>
      <c r="K343" s="7">
        <f>IFERROR(INDEX('[1]Master data'!$B$2:$EF$1000,MATCH($B343,'[1]Master data'!$A$2:$A$1000,0),MATCH(K$1,'[1]Master data'!$B$1:$EF$1,0)),"")</f>
        <v>0</v>
      </c>
      <c r="L343" s="7">
        <f>IFERROR(INDEX('[1]Master data'!$B$2:$EF$1000,MATCH($B343,'[1]Master data'!$A$2:$A$1000,0),MATCH(L$1,'[1]Master data'!$B$1:$EF$1,0)),"")</f>
        <v>-5000</v>
      </c>
      <c r="M343" s="33">
        <f>IFERROR(INDEX('[1]Master data'!$B$2:$EF$1000,MATCH($B343,'[1]Master data'!$A$2:$A$1000,0),MATCH(M$1,'[1]Master data'!$B$1:$EF$1,0)),"")</f>
        <v>-1.1913509376195943E-2</v>
      </c>
      <c r="N343" s="7">
        <f>IFERROR(INDEX('[1]Master data'!$B$2:$EF$1000,MATCH($B343,'[1]Master data'!$A$2:$A$1000,0),MATCH(N$1,'[1]Master data'!$B$1:$EF$1,0)),"")</f>
        <v>26130</v>
      </c>
      <c r="O343" s="7">
        <f>IFERROR(INDEX('[1]Master data'!$B$2:$EF$1000,MATCH($B343,'[1]Master data'!$A$2:$A$1000,0),MATCH(O$1,'[1]Master data'!$B$1:$EF$1,0)),"")</f>
        <v>2639130</v>
      </c>
      <c r="P343" s="7">
        <f>IFERROR(INDEX('[1]Master data'!$B$2:$EF$1000,MATCH($B343,'[1]Master data'!$A$2:$A$1000,0),MATCH(P$1,'[1]Master data'!$B$1:$EF$1,0)),"")</f>
        <v>-31130</v>
      </c>
      <c r="Q343" s="30">
        <f>IFERROR(INDEX('[1]Master data'!$B$2:$EF$1000,MATCH($B343,'[1]Master data'!$A$2:$A$1000,0),MATCH(Q$1,'[1]Master data'!$B$1:$EF$1,0)),"")</f>
        <v>-1.1913509376195943E-2</v>
      </c>
    </row>
    <row r="344" spans="1:17" x14ac:dyDescent="0.3">
      <c r="A344">
        <f t="shared" si="5"/>
        <v>342</v>
      </c>
      <c r="B344" t="str">
        <f>IF('[1]Master data'!A344="","",'[1]Master data'!A344)</f>
        <v>James Justin</v>
      </c>
      <c r="C344" t="str">
        <f>IFERROR(INDEX('[1]Master data'!$B$2:$EF$1000,MATCH($B344,'[1]Master data'!$A$2:$A$1000,0),MATCH(C$1,'[1]Master data'!$B$1:$EF$1,0)),"")</f>
        <v>Leicester City</v>
      </c>
      <c r="D344" t="str">
        <f>IFERROR(INDEX('[1]Master data'!$B$2:$EF$1000,MATCH($B344,'[1]Master data'!$A$2:$A$1000,0),MATCH(D$1,'[1]Master data'!$B$1:$EF$1,0)),"")</f>
        <v>Defense</v>
      </c>
      <c r="E344" s="5">
        <f>IFERROR(INDEX('[1]Master data'!$B$2:$EF$1000,MATCH($B344,'[1]Master data'!$A$2:$A$1000,0),MATCH(E$1,'[1]Master data'!$B$1:$EF$1,0)),"")</f>
        <v>4990000</v>
      </c>
      <c r="F344" s="7">
        <f>IFERROR(INDEX('[1]Master data'!$B$2:$EF$1000,MATCH($B344,'[1]Master data'!$A$2:$A$1000,0),MATCH(F$1,'[1]Master data'!$B$1:$EF$1,0)),"")</f>
        <v>-5000</v>
      </c>
      <c r="G344" s="7">
        <f>IFERROR(INDEX('[1]Master data'!$B$2:$EF$1000,MATCH($B344,'[1]Master data'!$A$2:$A$1000,0),MATCH(G$1,'[1]Master data'!$B$1:$EF$1,0)),"")</f>
        <v>0</v>
      </c>
      <c r="H344" s="7">
        <f>IFERROR(INDEX('[1]Master data'!$B$2:$EF$1000,MATCH($B344,'[1]Master data'!$A$2:$A$1000,0),MATCH(H$1,'[1]Master data'!$B$1:$EF$1,0)),"")</f>
        <v>0</v>
      </c>
      <c r="I344" s="7">
        <f>IFERROR(INDEX('[1]Master data'!$B$2:$EF$1000,MATCH($B344,'[1]Master data'!$A$2:$A$1000,0),MATCH(I$1,'[1]Master data'!$B$1:$EF$1,0)),"")</f>
        <v>0</v>
      </c>
      <c r="J344" s="7">
        <f>IFERROR(INDEX('[1]Master data'!$B$2:$EF$1000,MATCH($B344,'[1]Master data'!$A$2:$A$1000,0),MATCH(J$1,'[1]Master data'!$B$1:$EF$1,0)),"")</f>
        <v>0</v>
      </c>
      <c r="K344" s="7">
        <f>IFERROR(INDEX('[1]Master data'!$B$2:$EF$1000,MATCH($B344,'[1]Master data'!$A$2:$A$1000,0),MATCH(K$1,'[1]Master data'!$B$1:$EF$1,0)),"")</f>
        <v>0</v>
      </c>
      <c r="L344" s="7">
        <f>IFERROR(INDEX('[1]Master data'!$B$2:$EF$1000,MATCH($B344,'[1]Master data'!$A$2:$A$1000,0),MATCH(L$1,'[1]Master data'!$B$1:$EF$1,0)),"")</f>
        <v>-5000</v>
      </c>
      <c r="M344" s="33">
        <f>IFERROR(INDEX('[1]Master data'!$B$2:$EF$1000,MATCH($B344,'[1]Master data'!$A$2:$A$1000,0),MATCH(M$1,'[1]Master data'!$B$1:$EF$1,0)),"")</f>
        <v>-1.1002004008016032E-2</v>
      </c>
      <c r="N344" s="7">
        <f>IFERROR(INDEX('[1]Master data'!$B$2:$EF$1000,MATCH($B344,'[1]Master data'!$A$2:$A$1000,0),MATCH(N$1,'[1]Master data'!$B$1:$EF$1,0)),"")</f>
        <v>49900</v>
      </c>
      <c r="O344" s="7">
        <f>IFERROR(INDEX('[1]Master data'!$B$2:$EF$1000,MATCH($B344,'[1]Master data'!$A$2:$A$1000,0),MATCH(O$1,'[1]Master data'!$B$1:$EF$1,0)),"")</f>
        <v>5039900</v>
      </c>
      <c r="P344" s="7">
        <f>IFERROR(INDEX('[1]Master data'!$B$2:$EF$1000,MATCH($B344,'[1]Master data'!$A$2:$A$1000,0),MATCH(P$1,'[1]Master data'!$B$1:$EF$1,0)),"")</f>
        <v>-54900</v>
      </c>
      <c r="Q344" s="30">
        <f>IFERROR(INDEX('[1]Master data'!$B$2:$EF$1000,MATCH($B344,'[1]Master data'!$A$2:$A$1000,0),MATCH(Q$1,'[1]Master data'!$B$1:$EF$1,0)),"")</f>
        <v>-1.1002004008016032E-2</v>
      </c>
    </row>
    <row r="345" spans="1:17" x14ac:dyDescent="0.3">
      <c r="A345">
        <f t="shared" si="5"/>
        <v>343</v>
      </c>
      <c r="B345" t="str">
        <f>IF('[1]Master data'!A345="","",'[1]Master data'!A345)</f>
        <v>Sander Berge</v>
      </c>
      <c r="C345" t="str">
        <f>IFERROR(INDEX('[1]Master data'!$B$2:$EF$1000,MATCH($B345,'[1]Master data'!$A$2:$A$1000,0),MATCH(C$1,'[1]Master data'!$B$1:$EF$1,0)),"")</f>
        <v>Sheffield United</v>
      </c>
      <c r="D345" t="str">
        <f>IFERROR(INDEX('[1]Master data'!$B$2:$EF$1000,MATCH($B345,'[1]Master data'!$A$2:$A$1000,0),MATCH(D$1,'[1]Master data'!$B$1:$EF$1,0)),"")</f>
        <v>Midfield</v>
      </c>
      <c r="E345" s="5">
        <f>IFERROR(INDEX('[1]Master data'!$B$2:$EF$1000,MATCH($B345,'[1]Master data'!$A$2:$A$1000,0),MATCH(E$1,'[1]Master data'!$B$1:$EF$1,0)),"")</f>
        <v>2960000</v>
      </c>
      <c r="F345" s="7">
        <f>IFERROR(INDEX('[1]Master data'!$B$2:$EF$1000,MATCH($B345,'[1]Master data'!$A$2:$A$1000,0),MATCH(F$1,'[1]Master data'!$B$1:$EF$1,0)),"")</f>
        <v>-5000</v>
      </c>
      <c r="G345" s="7">
        <f>IFERROR(INDEX('[1]Master data'!$B$2:$EF$1000,MATCH($B345,'[1]Master data'!$A$2:$A$1000,0),MATCH(G$1,'[1]Master data'!$B$1:$EF$1,0)),"")</f>
        <v>0</v>
      </c>
      <c r="H345" s="7">
        <f>IFERROR(INDEX('[1]Master data'!$B$2:$EF$1000,MATCH($B345,'[1]Master data'!$A$2:$A$1000,0),MATCH(H$1,'[1]Master data'!$B$1:$EF$1,0)),"")</f>
        <v>0</v>
      </c>
      <c r="I345" s="7">
        <f>IFERROR(INDEX('[1]Master data'!$B$2:$EF$1000,MATCH($B345,'[1]Master data'!$A$2:$A$1000,0),MATCH(I$1,'[1]Master data'!$B$1:$EF$1,0)),"")</f>
        <v>0</v>
      </c>
      <c r="J345" s="7">
        <f>IFERROR(INDEX('[1]Master data'!$B$2:$EF$1000,MATCH($B345,'[1]Master data'!$A$2:$A$1000,0),MATCH(J$1,'[1]Master data'!$B$1:$EF$1,0)),"")</f>
        <v>0</v>
      </c>
      <c r="K345" s="7">
        <f>IFERROR(INDEX('[1]Master data'!$B$2:$EF$1000,MATCH($B345,'[1]Master data'!$A$2:$A$1000,0),MATCH(K$1,'[1]Master data'!$B$1:$EF$1,0)),"")</f>
        <v>0</v>
      </c>
      <c r="L345" s="7">
        <f>IFERROR(INDEX('[1]Master data'!$B$2:$EF$1000,MATCH($B345,'[1]Master data'!$A$2:$A$1000,0),MATCH(L$1,'[1]Master data'!$B$1:$EF$1,0)),"")</f>
        <v>-5000</v>
      </c>
      <c r="M345" s="33">
        <f>IFERROR(INDEX('[1]Master data'!$B$2:$EF$1000,MATCH($B345,'[1]Master data'!$A$2:$A$1000,0),MATCH(M$1,'[1]Master data'!$B$1:$EF$1,0)),"")</f>
        <v>-1.1689189189189189E-2</v>
      </c>
      <c r="N345" s="7">
        <f>IFERROR(INDEX('[1]Master data'!$B$2:$EF$1000,MATCH($B345,'[1]Master data'!$A$2:$A$1000,0),MATCH(N$1,'[1]Master data'!$B$1:$EF$1,0)),"")</f>
        <v>29600</v>
      </c>
      <c r="O345" s="7">
        <f>IFERROR(INDEX('[1]Master data'!$B$2:$EF$1000,MATCH($B345,'[1]Master data'!$A$2:$A$1000,0),MATCH(O$1,'[1]Master data'!$B$1:$EF$1,0)),"")</f>
        <v>2989600</v>
      </c>
      <c r="P345" s="7">
        <f>IFERROR(INDEX('[1]Master data'!$B$2:$EF$1000,MATCH($B345,'[1]Master data'!$A$2:$A$1000,0),MATCH(P$1,'[1]Master data'!$B$1:$EF$1,0)),"")</f>
        <v>-34600</v>
      </c>
      <c r="Q345" s="30">
        <f>IFERROR(INDEX('[1]Master data'!$B$2:$EF$1000,MATCH($B345,'[1]Master data'!$A$2:$A$1000,0),MATCH(Q$1,'[1]Master data'!$B$1:$EF$1,0)),"")</f>
        <v>-1.1689189189189189E-2</v>
      </c>
    </row>
    <row r="346" spans="1:17" x14ac:dyDescent="0.3">
      <c r="A346">
        <f t="shared" si="5"/>
        <v>344</v>
      </c>
      <c r="B346" t="str">
        <f>IF('[1]Master data'!A346="","",'[1]Master data'!A346)</f>
        <v>Josh Benson</v>
      </c>
      <c r="C346" t="str">
        <f>IFERROR(INDEX('[1]Master data'!$B$2:$EF$1000,MATCH($B346,'[1]Master data'!$A$2:$A$1000,0),MATCH(C$1,'[1]Master data'!$B$1:$EF$1,0)),"")</f>
        <v>Burnley</v>
      </c>
      <c r="D346" t="str">
        <f>IFERROR(INDEX('[1]Master data'!$B$2:$EF$1000,MATCH($B346,'[1]Master data'!$A$2:$A$1000,0),MATCH(D$1,'[1]Master data'!$B$1:$EF$1,0)),"")</f>
        <v>Midfield</v>
      </c>
      <c r="E346" s="5">
        <f>IFERROR(INDEX('[1]Master data'!$B$2:$EF$1000,MATCH($B346,'[1]Master data'!$A$2:$A$1000,0),MATCH(E$1,'[1]Master data'!$B$1:$EF$1,0)),"")</f>
        <v>1937000</v>
      </c>
      <c r="F346" s="7">
        <f>IFERROR(INDEX('[1]Master data'!$B$2:$EF$1000,MATCH($B346,'[1]Master data'!$A$2:$A$1000,0),MATCH(F$1,'[1]Master data'!$B$1:$EF$1,0)),"")</f>
        <v>-5000</v>
      </c>
      <c r="G346" s="7">
        <f>IFERROR(INDEX('[1]Master data'!$B$2:$EF$1000,MATCH($B346,'[1]Master data'!$A$2:$A$1000,0),MATCH(G$1,'[1]Master data'!$B$1:$EF$1,0)),"")</f>
        <v>0</v>
      </c>
      <c r="H346" s="7">
        <f>IFERROR(INDEX('[1]Master data'!$B$2:$EF$1000,MATCH($B346,'[1]Master data'!$A$2:$A$1000,0),MATCH(H$1,'[1]Master data'!$B$1:$EF$1,0)),"")</f>
        <v>0</v>
      </c>
      <c r="I346" s="7">
        <f>IFERROR(INDEX('[1]Master data'!$B$2:$EF$1000,MATCH($B346,'[1]Master data'!$A$2:$A$1000,0),MATCH(I$1,'[1]Master data'!$B$1:$EF$1,0)),"")</f>
        <v>0</v>
      </c>
      <c r="J346" s="7">
        <f>IFERROR(INDEX('[1]Master data'!$B$2:$EF$1000,MATCH($B346,'[1]Master data'!$A$2:$A$1000,0),MATCH(J$1,'[1]Master data'!$B$1:$EF$1,0)),"")</f>
        <v>0</v>
      </c>
      <c r="K346" s="7">
        <f>IFERROR(INDEX('[1]Master data'!$B$2:$EF$1000,MATCH($B346,'[1]Master data'!$A$2:$A$1000,0),MATCH(K$1,'[1]Master data'!$B$1:$EF$1,0)),"")</f>
        <v>0</v>
      </c>
      <c r="L346" s="7">
        <f>IFERROR(INDEX('[1]Master data'!$B$2:$EF$1000,MATCH($B346,'[1]Master data'!$A$2:$A$1000,0),MATCH(L$1,'[1]Master data'!$B$1:$EF$1,0)),"")</f>
        <v>-5000</v>
      </c>
      <c r="M346" s="33">
        <f>IFERROR(INDEX('[1]Master data'!$B$2:$EF$1000,MATCH($B346,'[1]Master data'!$A$2:$A$1000,0),MATCH(M$1,'[1]Master data'!$B$1:$EF$1,0)),"")</f>
        <v>-1.2581311306143522E-2</v>
      </c>
      <c r="N346" s="7">
        <f>IFERROR(INDEX('[1]Master data'!$B$2:$EF$1000,MATCH($B346,'[1]Master data'!$A$2:$A$1000,0),MATCH(N$1,'[1]Master data'!$B$1:$EF$1,0)),"")</f>
        <v>19370</v>
      </c>
      <c r="O346" s="7">
        <f>IFERROR(INDEX('[1]Master data'!$B$2:$EF$1000,MATCH($B346,'[1]Master data'!$A$2:$A$1000,0),MATCH(O$1,'[1]Master data'!$B$1:$EF$1,0)),"")</f>
        <v>1956370</v>
      </c>
      <c r="P346" s="7">
        <f>IFERROR(INDEX('[1]Master data'!$B$2:$EF$1000,MATCH($B346,'[1]Master data'!$A$2:$A$1000,0),MATCH(P$1,'[1]Master data'!$B$1:$EF$1,0)),"")</f>
        <v>-24370</v>
      </c>
      <c r="Q346" s="30">
        <f>IFERROR(INDEX('[1]Master data'!$B$2:$EF$1000,MATCH($B346,'[1]Master data'!$A$2:$A$1000,0),MATCH(Q$1,'[1]Master data'!$B$1:$EF$1,0)),"")</f>
        <v>-1.2581311306143522E-2</v>
      </c>
    </row>
    <row r="347" spans="1:17" x14ac:dyDescent="0.3">
      <c r="A347">
        <f t="shared" si="5"/>
        <v>345</v>
      </c>
      <c r="B347" t="str">
        <f>IF('[1]Master data'!A347="","",'[1]Master data'!A347)</f>
        <v>Lewis Richards</v>
      </c>
      <c r="C347" t="str">
        <f>IFERROR(INDEX('[1]Master data'!$B$2:$EF$1000,MATCH($B347,'[1]Master data'!$A$2:$A$1000,0),MATCH(C$1,'[1]Master data'!$B$1:$EF$1,0)),"")</f>
        <v>Wolverhampton</v>
      </c>
      <c r="D347" t="str">
        <f>IFERROR(INDEX('[1]Master data'!$B$2:$EF$1000,MATCH($B347,'[1]Master data'!$A$2:$A$1000,0),MATCH(D$1,'[1]Master data'!$B$1:$EF$1,0)),"")</f>
        <v>Defense</v>
      </c>
      <c r="E347" s="5">
        <f>IFERROR(INDEX('[1]Master data'!$B$2:$EF$1000,MATCH($B347,'[1]Master data'!$A$2:$A$1000,0),MATCH(E$1,'[1]Master data'!$B$1:$EF$1,0)),"")</f>
        <v>1960000</v>
      </c>
      <c r="F347" s="7">
        <f>IFERROR(INDEX('[1]Master data'!$B$2:$EF$1000,MATCH($B347,'[1]Master data'!$A$2:$A$1000,0),MATCH(F$1,'[1]Master data'!$B$1:$EF$1,0)),"")</f>
        <v>-5000</v>
      </c>
      <c r="G347" s="7">
        <f>IFERROR(INDEX('[1]Master data'!$B$2:$EF$1000,MATCH($B347,'[1]Master data'!$A$2:$A$1000,0),MATCH(G$1,'[1]Master data'!$B$1:$EF$1,0)),"")</f>
        <v>0</v>
      </c>
      <c r="H347" s="7">
        <f>IFERROR(INDEX('[1]Master data'!$B$2:$EF$1000,MATCH($B347,'[1]Master data'!$A$2:$A$1000,0),MATCH(H$1,'[1]Master data'!$B$1:$EF$1,0)),"")</f>
        <v>0</v>
      </c>
      <c r="I347" s="7">
        <f>IFERROR(INDEX('[1]Master data'!$B$2:$EF$1000,MATCH($B347,'[1]Master data'!$A$2:$A$1000,0),MATCH(I$1,'[1]Master data'!$B$1:$EF$1,0)),"")</f>
        <v>0</v>
      </c>
      <c r="J347" s="7">
        <f>IFERROR(INDEX('[1]Master data'!$B$2:$EF$1000,MATCH($B347,'[1]Master data'!$A$2:$A$1000,0),MATCH(J$1,'[1]Master data'!$B$1:$EF$1,0)),"")</f>
        <v>0</v>
      </c>
      <c r="K347" s="7">
        <f>IFERROR(INDEX('[1]Master data'!$B$2:$EF$1000,MATCH($B347,'[1]Master data'!$A$2:$A$1000,0),MATCH(K$1,'[1]Master data'!$B$1:$EF$1,0)),"")</f>
        <v>0</v>
      </c>
      <c r="L347" s="7">
        <f>IFERROR(INDEX('[1]Master data'!$B$2:$EF$1000,MATCH($B347,'[1]Master data'!$A$2:$A$1000,0),MATCH(L$1,'[1]Master data'!$B$1:$EF$1,0)),"")</f>
        <v>-5000</v>
      </c>
      <c r="M347" s="33">
        <f>IFERROR(INDEX('[1]Master data'!$B$2:$EF$1000,MATCH($B347,'[1]Master data'!$A$2:$A$1000,0),MATCH(M$1,'[1]Master data'!$B$1:$EF$1,0)),"")</f>
        <v>-1.2551020408163265E-2</v>
      </c>
      <c r="N347" s="7">
        <f>IFERROR(INDEX('[1]Master data'!$B$2:$EF$1000,MATCH($B347,'[1]Master data'!$A$2:$A$1000,0),MATCH(N$1,'[1]Master data'!$B$1:$EF$1,0)),"")</f>
        <v>19600</v>
      </c>
      <c r="O347" s="7">
        <f>IFERROR(INDEX('[1]Master data'!$B$2:$EF$1000,MATCH($B347,'[1]Master data'!$A$2:$A$1000,0),MATCH(O$1,'[1]Master data'!$B$1:$EF$1,0)),"")</f>
        <v>1979600</v>
      </c>
      <c r="P347" s="7">
        <f>IFERROR(INDEX('[1]Master data'!$B$2:$EF$1000,MATCH($B347,'[1]Master data'!$A$2:$A$1000,0),MATCH(P$1,'[1]Master data'!$B$1:$EF$1,0)),"")</f>
        <v>-24600</v>
      </c>
      <c r="Q347" s="30">
        <f>IFERROR(INDEX('[1]Master data'!$B$2:$EF$1000,MATCH($B347,'[1]Master data'!$A$2:$A$1000,0),MATCH(Q$1,'[1]Master data'!$B$1:$EF$1,0)),"")</f>
        <v>-1.2551020408163265E-2</v>
      </c>
    </row>
    <row r="348" spans="1:17" x14ac:dyDescent="0.3">
      <c r="A348">
        <f t="shared" si="5"/>
        <v>346</v>
      </c>
      <c r="B348" t="str">
        <f>IF('[1]Master data'!A348="","",'[1]Master data'!A348)</f>
        <v>Jack Butland</v>
      </c>
      <c r="C348" t="str">
        <f>IFERROR(INDEX('[1]Master data'!$B$2:$EF$1000,MATCH($B348,'[1]Master data'!$A$2:$A$1000,0),MATCH(C$1,'[1]Master data'!$B$1:$EF$1,0)),"")</f>
        <v>Crystal Palace</v>
      </c>
      <c r="D348" t="str">
        <f>IFERROR(INDEX('[1]Master data'!$B$2:$EF$1000,MATCH($B348,'[1]Master data'!$A$2:$A$1000,0),MATCH(D$1,'[1]Master data'!$B$1:$EF$1,0)),"")</f>
        <v>Goalkeeper</v>
      </c>
      <c r="E348" s="5">
        <f>IFERROR(INDEX('[1]Master data'!$B$2:$EF$1000,MATCH($B348,'[1]Master data'!$A$2:$A$1000,0),MATCH(E$1,'[1]Master data'!$B$1:$EF$1,0)),"")</f>
        <v>3460000</v>
      </c>
      <c r="F348" s="7">
        <f>IFERROR(INDEX('[1]Master data'!$B$2:$EF$1000,MATCH($B348,'[1]Master data'!$A$2:$A$1000,0),MATCH(F$1,'[1]Master data'!$B$1:$EF$1,0)),"")</f>
        <v>-5000</v>
      </c>
      <c r="G348" s="7">
        <f>IFERROR(INDEX('[1]Master data'!$B$2:$EF$1000,MATCH($B348,'[1]Master data'!$A$2:$A$1000,0),MATCH(G$1,'[1]Master data'!$B$1:$EF$1,0)),"")</f>
        <v>0</v>
      </c>
      <c r="H348" s="7">
        <f>IFERROR(INDEX('[1]Master data'!$B$2:$EF$1000,MATCH($B348,'[1]Master data'!$A$2:$A$1000,0),MATCH(H$1,'[1]Master data'!$B$1:$EF$1,0)),"")</f>
        <v>0</v>
      </c>
      <c r="I348" s="7">
        <f>IFERROR(INDEX('[1]Master data'!$B$2:$EF$1000,MATCH($B348,'[1]Master data'!$A$2:$A$1000,0),MATCH(I$1,'[1]Master data'!$B$1:$EF$1,0)),"")</f>
        <v>0</v>
      </c>
      <c r="J348" s="7">
        <f>IFERROR(INDEX('[1]Master data'!$B$2:$EF$1000,MATCH($B348,'[1]Master data'!$A$2:$A$1000,0),MATCH(J$1,'[1]Master data'!$B$1:$EF$1,0)),"")</f>
        <v>0</v>
      </c>
      <c r="K348" s="7">
        <f>IFERROR(INDEX('[1]Master data'!$B$2:$EF$1000,MATCH($B348,'[1]Master data'!$A$2:$A$1000,0),MATCH(K$1,'[1]Master data'!$B$1:$EF$1,0)),"")</f>
        <v>0</v>
      </c>
      <c r="L348" s="7">
        <f>IFERROR(INDEX('[1]Master data'!$B$2:$EF$1000,MATCH($B348,'[1]Master data'!$A$2:$A$1000,0),MATCH(L$1,'[1]Master data'!$B$1:$EF$1,0)),"")</f>
        <v>-5000</v>
      </c>
      <c r="M348" s="33">
        <f>IFERROR(INDEX('[1]Master data'!$B$2:$EF$1000,MATCH($B348,'[1]Master data'!$A$2:$A$1000,0),MATCH(M$1,'[1]Master data'!$B$1:$EF$1,0)),"")</f>
        <v>-1.1445086705202312E-2</v>
      </c>
      <c r="N348" s="7">
        <f>IFERROR(INDEX('[1]Master data'!$B$2:$EF$1000,MATCH($B348,'[1]Master data'!$A$2:$A$1000,0),MATCH(N$1,'[1]Master data'!$B$1:$EF$1,0)),"")</f>
        <v>34600</v>
      </c>
      <c r="O348" s="7">
        <f>IFERROR(INDEX('[1]Master data'!$B$2:$EF$1000,MATCH($B348,'[1]Master data'!$A$2:$A$1000,0),MATCH(O$1,'[1]Master data'!$B$1:$EF$1,0)),"")</f>
        <v>3494600</v>
      </c>
      <c r="P348" s="7">
        <f>IFERROR(INDEX('[1]Master data'!$B$2:$EF$1000,MATCH($B348,'[1]Master data'!$A$2:$A$1000,0),MATCH(P$1,'[1]Master data'!$B$1:$EF$1,0)),"")</f>
        <v>-39600</v>
      </c>
      <c r="Q348" s="30">
        <f>IFERROR(INDEX('[1]Master data'!$B$2:$EF$1000,MATCH($B348,'[1]Master data'!$A$2:$A$1000,0),MATCH(Q$1,'[1]Master data'!$B$1:$EF$1,0)),"")</f>
        <v>-1.1445086705202312E-2</v>
      </c>
    </row>
    <row r="349" spans="1:17" x14ac:dyDescent="0.3">
      <c r="A349">
        <f t="shared" si="5"/>
        <v>347</v>
      </c>
      <c r="B349" t="str">
        <f>IF('[1]Master data'!A349="","",'[1]Master data'!A349)</f>
        <v>Joe Hart</v>
      </c>
      <c r="C349" t="str">
        <f>IFERROR(INDEX('[1]Master data'!$B$2:$EF$1000,MATCH($B349,'[1]Master data'!$A$2:$A$1000,0),MATCH(C$1,'[1]Master data'!$B$1:$EF$1,0)),"")</f>
        <v>Tottenham</v>
      </c>
      <c r="D349" t="str">
        <f>IFERROR(INDEX('[1]Master data'!$B$2:$EF$1000,MATCH($B349,'[1]Master data'!$A$2:$A$1000,0),MATCH(D$1,'[1]Master data'!$B$1:$EF$1,0)),"")</f>
        <v>Goalkeeper</v>
      </c>
      <c r="E349" s="5">
        <f>IFERROR(INDEX('[1]Master data'!$B$2:$EF$1000,MATCH($B349,'[1]Master data'!$A$2:$A$1000,0),MATCH(E$1,'[1]Master data'!$B$1:$EF$1,0)),"")</f>
        <v>5460000</v>
      </c>
      <c r="F349" s="7">
        <f>IFERROR(INDEX('[1]Master data'!$B$2:$EF$1000,MATCH($B349,'[1]Master data'!$A$2:$A$1000,0),MATCH(F$1,'[1]Master data'!$B$1:$EF$1,0)),"")</f>
        <v>-5000</v>
      </c>
      <c r="G349" s="7">
        <f>IFERROR(INDEX('[1]Master data'!$B$2:$EF$1000,MATCH($B349,'[1]Master data'!$A$2:$A$1000,0),MATCH(G$1,'[1]Master data'!$B$1:$EF$1,0)),"")</f>
        <v>0</v>
      </c>
      <c r="H349" s="7">
        <f>IFERROR(INDEX('[1]Master data'!$B$2:$EF$1000,MATCH($B349,'[1]Master data'!$A$2:$A$1000,0),MATCH(H$1,'[1]Master data'!$B$1:$EF$1,0)),"")</f>
        <v>0</v>
      </c>
      <c r="I349" s="7">
        <f>IFERROR(INDEX('[1]Master data'!$B$2:$EF$1000,MATCH($B349,'[1]Master data'!$A$2:$A$1000,0),MATCH(I$1,'[1]Master data'!$B$1:$EF$1,0)),"")</f>
        <v>0</v>
      </c>
      <c r="J349" s="7">
        <f>IFERROR(INDEX('[1]Master data'!$B$2:$EF$1000,MATCH($B349,'[1]Master data'!$A$2:$A$1000,0),MATCH(J$1,'[1]Master data'!$B$1:$EF$1,0)),"")</f>
        <v>0</v>
      </c>
      <c r="K349" s="7">
        <f>IFERROR(INDEX('[1]Master data'!$B$2:$EF$1000,MATCH($B349,'[1]Master data'!$A$2:$A$1000,0),MATCH(K$1,'[1]Master data'!$B$1:$EF$1,0)),"")</f>
        <v>0</v>
      </c>
      <c r="L349" s="7">
        <f>IFERROR(INDEX('[1]Master data'!$B$2:$EF$1000,MATCH($B349,'[1]Master data'!$A$2:$A$1000,0),MATCH(L$1,'[1]Master data'!$B$1:$EF$1,0)),"")</f>
        <v>-5000</v>
      </c>
      <c r="M349" s="33">
        <f>IFERROR(INDEX('[1]Master data'!$B$2:$EF$1000,MATCH($B349,'[1]Master data'!$A$2:$A$1000,0),MATCH(M$1,'[1]Master data'!$B$1:$EF$1,0)),"")</f>
        <v>-1.0915750915750916E-2</v>
      </c>
      <c r="N349" s="7">
        <f>IFERROR(INDEX('[1]Master data'!$B$2:$EF$1000,MATCH($B349,'[1]Master data'!$A$2:$A$1000,0),MATCH(N$1,'[1]Master data'!$B$1:$EF$1,0)),"")</f>
        <v>54600</v>
      </c>
      <c r="O349" s="7">
        <f>IFERROR(INDEX('[1]Master data'!$B$2:$EF$1000,MATCH($B349,'[1]Master data'!$A$2:$A$1000,0),MATCH(O$1,'[1]Master data'!$B$1:$EF$1,0)),"")</f>
        <v>5514600</v>
      </c>
      <c r="P349" s="7">
        <f>IFERROR(INDEX('[1]Master data'!$B$2:$EF$1000,MATCH($B349,'[1]Master data'!$A$2:$A$1000,0),MATCH(P$1,'[1]Master data'!$B$1:$EF$1,0)),"")</f>
        <v>-59600</v>
      </c>
      <c r="Q349" s="30">
        <f>IFERROR(INDEX('[1]Master data'!$B$2:$EF$1000,MATCH($B349,'[1]Master data'!$A$2:$A$1000,0),MATCH(Q$1,'[1]Master data'!$B$1:$EF$1,0)),"")</f>
        <v>-1.0915750915750916E-2</v>
      </c>
    </row>
    <row r="350" spans="1:17" x14ac:dyDescent="0.3">
      <c r="A350">
        <f t="shared" si="5"/>
        <v>348</v>
      </c>
      <c r="B350" t="str">
        <f>IF('[1]Master data'!A350="","",'[1]Master data'!A350)</f>
        <v>Matthew Longstaff</v>
      </c>
      <c r="C350" t="str">
        <f>IFERROR(INDEX('[1]Master data'!$B$2:$EF$1000,MATCH($B350,'[1]Master data'!$A$2:$A$1000,0),MATCH(C$1,'[1]Master data'!$B$1:$EF$1,0)),"")</f>
        <v>Newcastle</v>
      </c>
      <c r="D350" t="str">
        <f>IFERROR(INDEX('[1]Master data'!$B$2:$EF$1000,MATCH($B350,'[1]Master data'!$A$2:$A$1000,0),MATCH(D$1,'[1]Master data'!$B$1:$EF$1,0)),"")</f>
        <v>Midfield</v>
      </c>
      <c r="E350" s="5">
        <f>IFERROR(INDEX('[1]Master data'!$B$2:$EF$1000,MATCH($B350,'[1]Master data'!$A$2:$A$1000,0),MATCH(E$1,'[1]Master data'!$B$1:$EF$1,0)),"")</f>
        <v>2428000</v>
      </c>
      <c r="F350" s="7">
        <f>IFERROR(INDEX('[1]Master data'!$B$2:$EF$1000,MATCH($B350,'[1]Master data'!$A$2:$A$1000,0),MATCH(F$1,'[1]Master data'!$B$1:$EF$1,0)),"")</f>
        <v>-5000</v>
      </c>
      <c r="G350" s="7">
        <f>IFERROR(INDEX('[1]Master data'!$B$2:$EF$1000,MATCH($B350,'[1]Master data'!$A$2:$A$1000,0),MATCH(G$1,'[1]Master data'!$B$1:$EF$1,0)),"")</f>
        <v>0</v>
      </c>
      <c r="H350" s="7">
        <f>IFERROR(INDEX('[1]Master data'!$B$2:$EF$1000,MATCH($B350,'[1]Master data'!$A$2:$A$1000,0),MATCH(H$1,'[1]Master data'!$B$1:$EF$1,0)),"")</f>
        <v>0</v>
      </c>
      <c r="I350" s="7">
        <f>IFERROR(INDEX('[1]Master data'!$B$2:$EF$1000,MATCH($B350,'[1]Master data'!$A$2:$A$1000,0),MATCH(I$1,'[1]Master data'!$B$1:$EF$1,0)),"")</f>
        <v>0</v>
      </c>
      <c r="J350" s="7">
        <f>IFERROR(INDEX('[1]Master data'!$B$2:$EF$1000,MATCH($B350,'[1]Master data'!$A$2:$A$1000,0),MATCH(J$1,'[1]Master data'!$B$1:$EF$1,0)),"")</f>
        <v>0</v>
      </c>
      <c r="K350" s="7">
        <f>IFERROR(INDEX('[1]Master data'!$B$2:$EF$1000,MATCH($B350,'[1]Master data'!$A$2:$A$1000,0),MATCH(K$1,'[1]Master data'!$B$1:$EF$1,0)),"")</f>
        <v>0</v>
      </c>
      <c r="L350" s="7">
        <f>IFERROR(INDEX('[1]Master data'!$B$2:$EF$1000,MATCH($B350,'[1]Master data'!$A$2:$A$1000,0),MATCH(L$1,'[1]Master data'!$B$1:$EF$1,0)),"")</f>
        <v>-5000</v>
      </c>
      <c r="M350" s="33">
        <f>IFERROR(INDEX('[1]Master data'!$B$2:$EF$1000,MATCH($B350,'[1]Master data'!$A$2:$A$1000,0),MATCH(M$1,'[1]Master data'!$B$1:$EF$1,0)),"")</f>
        <v>-1.2059308072487644E-2</v>
      </c>
      <c r="N350" s="7">
        <f>IFERROR(INDEX('[1]Master data'!$B$2:$EF$1000,MATCH($B350,'[1]Master data'!$A$2:$A$1000,0),MATCH(N$1,'[1]Master data'!$B$1:$EF$1,0)),"")</f>
        <v>24280</v>
      </c>
      <c r="O350" s="7">
        <f>IFERROR(INDEX('[1]Master data'!$B$2:$EF$1000,MATCH($B350,'[1]Master data'!$A$2:$A$1000,0),MATCH(O$1,'[1]Master data'!$B$1:$EF$1,0)),"")</f>
        <v>2452280</v>
      </c>
      <c r="P350" s="7">
        <f>IFERROR(INDEX('[1]Master data'!$B$2:$EF$1000,MATCH($B350,'[1]Master data'!$A$2:$A$1000,0),MATCH(P$1,'[1]Master data'!$B$1:$EF$1,0)),"")</f>
        <v>-29280</v>
      </c>
      <c r="Q350" s="30">
        <f>IFERROR(INDEX('[1]Master data'!$B$2:$EF$1000,MATCH($B350,'[1]Master data'!$A$2:$A$1000,0),MATCH(Q$1,'[1]Master data'!$B$1:$EF$1,0)),"")</f>
        <v>-1.2059308072487644E-2</v>
      </c>
    </row>
    <row r="351" spans="1:17" x14ac:dyDescent="0.3">
      <c r="A351">
        <f t="shared" si="5"/>
        <v>349</v>
      </c>
      <c r="B351" t="str">
        <f>IF('[1]Master data'!A351="","",'[1]Master data'!A351)</f>
        <v>Caleb Watts</v>
      </c>
      <c r="C351" t="str">
        <f>IFERROR(INDEX('[1]Master data'!$B$2:$EF$1000,MATCH($B351,'[1]Master data'!$A$2:$A$1000,0),MATCH(C$1,'[1]Master data'!$B$1:$EF$1,0)),"")</f>
        <v>Southampton</v>
      </c>
      <c r="D351" t="str">
        <f>IFERROR(INDEX('[1]Master data'!$B$2:$EF$1000,MATCH($B351,'[1]Master data'!$A$2:$A$1000,0),MATCH(D$1,'[1]Master data'!$B$1:$EF$1,0)),"")</f>
        <v>Midfield</v>
      </c>
      <c r="E351" s="5">
        <f>IFERROR(INDEX('[1]Master data'!$B$2:$EF$1000,MATCH($B351,'[1]Master data'!$A$2:$A$1000,0),MATCH(E$1,'[1]Master data'!$B$1:$EF$1,0)),"")</f>
        <v>1927000</v>
      </c>
      <c r="F351" s="7">
        <f>IFERROR(INDEX('[1]Master data'!$B$2:$EF$1000,MATCH($B351,'[1]Master data'!$A$2:$A$1000,0),MATCH(F$1,'[1]Master data'!$B$1:$EF$1,0)),"")</f>
        <v>-5000</v>
      </c>
      <c r="G351" s="7">
        <f>IFERROR(INDEX('[1]Master data'!$B$2:$EF$1000,MATCH($B351,'[1]Master data'!$A$2:$A$1000,0),MATCH(G$1,'[1]Master data'!$B$1:$EF$1,0)),"")</f>
        <v>0</v>
      </c>
      <c r="H351" s="7">
        <f>IFERROR(INDEX('[1]Master data'!$B$2:$EF$1000,MATCH($B351,'[1]Master data'!$A$2:$A$1000,0),MATCH(H$1,'[1]Master data'!$B$1:$EF$1,0)),"")</f>
        <v>0</v>
      </c>
      <c r="I351" s="7">
        <f>IFERROR(INDEX('[1]Master data'!$B$2:$EF$1000,MATCH($B351,'[1]Master data'!$A$2:$A$1000,0),MATCH(I$1,'[1]Master data'!$B$1:$EF$1,0)),"")</f>
        <v>0</v>
      </c>
      <c r="J351" s="7">
        <f>IFERROR(INDEX('[1]Master data'!$B$2:$EF$1000,MATCH($B351,'[1]Master data'!$A$2:$A$1000,0),MATCH(J$1,'[1]Master data'!$B$1:$EF$1,0)),"")</f>
        <v>0</v>
      </c>
      <c r="K351" s="7">
        <f>IFERROR(INDEX('[1]Master data'!$B$2:$EF$1000,MATCH($B351,'[1]Master data'!$A$2:$A$1000,0),MATCH(K$1,'[1]Master data'!$B$1:$EF$1,0)),"")</f>
        <v>0</v>
      </c>
      <c r="L351" s="7">
        <f>IFERROR(INDEX('[1]Master data'!$B$2:$EF$1000,MATCH($B351,'[1]Master data'!$A$2:$A$1000,0),MATCH(L$1,'[1]Master data'!$B$1:$EF$1,0)),"")</f>
        <v>-5000</v>
      </c>
      <c r="M351" s="33">
        <f>IFERROR(INDEX('[1]Master data'!$B$2:$EF$1000,MATCH($B351,'[1]Master data'!$A$2:$A$1000,0),MATCH(M$1,'[1]Master data'!$B$1:$EF$1,0)),"")</f>
        <v>-1.2594706798131811E-2</v>
      </c>
      <c r="N351" s="7">
        <f>IFERROR(INDEX('[1]Master data'!$B$2:$EF$1000,MATCH($B351,'[1]Master data'!$A$2:$A$1000,0),MATCH(N$1,'[1]Master data'!$B$1:$EF$1,0)),"")</f>
        <v>19270</v>
      </c>
      <c r="O351" s="7">
        <f>IFERROR(INDEX('[1]Master data'!$B$2:$EF$1000,MATCH($B351,'[1]Master data'!$A$2:$A$1000,0),MATCH(O$1,'[1]Master data'!$B$1:$EF$1,0)),"")</f>
        <v>1946270</v>
      </c>
      <c r="P351" s="7">
        <f>IFERROR(INDEX('[1]Master data'!$B$2:$EF$1000,MATCH($B351,'[1]Master data'!$A$2:$A$1000,0),MATCH(P$1,'[1]Master data'!$B$1:$EF$1,0)),"")</f>
        <v>-24270</v>
      </c>
      <c r="Q351" s="30">
        <f>IFERROR(INDEX('[1]Master data'!$B$2:$EF$1000,MATCH($B351,'[1]Master data'!$A$2:$A$1000,0),MATCH(Q$1,'[1]Master data'!$B$1:$EF$1,0)),"")</f>
        <v>-1.2594706798131811E-2</v>
      </c>
    </row>
    <row r="352" spans="1:17" x14ac:dyDescent="0.3">
      <c r="A352">
        <f t="shared" si="5"/>
        <v>350</v>
      </c>
      <c r="B352" t="str">
        <f>IF('[1]Master data'!A352="","",'[1]Master data'!A352)</f>
        <v>Japhet Tanganga</v>
      </c>
      <c r="C352" t="str">
        <f>IFERROR(INDEX('[1]Master data'!$B$2:$EF$1000,MATCH($B352,'[1]Master data'!$A$2:$A$1000,0),MATCH(C$1,'[1]Master data'!$B$1:$EF$1,0)),"")</f>
        <v>Tottenham</v>
      </c>
      <c r="D352" t="str">
        <f>IFERROR(INDEX('[1]Master data'!$B$2:$EF$1000,MATCH($B352,'[1]Master data'!$A$2:$A$1000,0),MATCH(D$1,'[1]Master data'!$B$1:$EF$1,0)),"")</f>
        <v>Defense</v>
      </c>
      <c r="E352" s="5">
        <f>IFERROR(INDEX('[1]Master data'!$B$2:$EF$1000,MATCH($B352,'[1]Master data'!$A$2:$A$1000,0),MATCH(E$1,'[1]Master data'!$B$1:$EF$1,0)),"")</f>
        <v>2422000</v>
      </c>
      <c r="F352" s="7">
        <f>IFERROR(INDEX('[1]Master data'!$B$2:$EF$1000,MATCH($B352,'[1]Master data'!$A$2:$A$1000,0),MATCH(F$1,'[1]Master data'!$B$1:$EF$1,0)),"")</f>
        <v>69643.277633044578</v>
      </c>
      <c r="G352" s="7">
        <f>IFERROR(INDEX('[1]Master data'!$B$2:$EF$1000,MATCH($B352,'[1]Master data'!$A$2:$A$1000,0),MATCH(G$1,'[1]Master data'!$B$1:$EF$1,0)),"")</f>
        <v>20582.488656057973</v>
      </c>
      <c r="H352" s="7">
        <f>IFERROR(INDEX('[1]Master data'!$B$2:$EF$1000,MATCH($B352,'[1]Master data'!$A$2:$A$1000,0),MATCH(H$1,'[1]Master data'!$B$1:$EF$1,0)),"")</f>
        <v>1894.6837624585496</v>
      </c>
      <c r="I352" s="7">
        <f>IFERROR(INDEX('[1]Master data'!$B$2:$EF$1000,MATCH($B352,'[1]Master data'!$A$2:$A$1000,0),MATCH(I$1,'[1]Master data'!$B$1:$EF$1,0)),"")</f>
        <v>6744.5911967507236</v>
      </c>
      <c r="J352" s="7">
        <f>IFERROR(INDEX('[1]Master data'!$B$2:$EF$1000,MATCH($B352,'[1]Master data'!$A$2:$A$1000,0),MATCH(J$1,'[1]Master data'!$B$1:$EF$1,0)),"")</f>
        <v>1824.6606698257924</v>
      </c>
      <c r="K352" s="7">
        <f>IFERROR(INDEX('[1]Master data'!$B$2:$EF$1000,MATCH($B352,'[1]Master data'!$A$2:$A$1000,0),MATCH(K$1,'[1]Master data'!$B$1:$EF$1,0)),"")</f>
        <v>577.1612885399079</v>
      </c>
      <c r="L352" s="7">
        <f>IFERROR(INDEX('[1]Master data'!$B$2:$EF$1000,MATCH($B352,'[1]Master data'!$A$2:$A$1000,0),MATCH(L$1,'[1]Master data'!$B$1:$EF$1,0)),"")</f>
        <v>101266.86320667753</v>
      </c>
      <c r="M352" s="33">
        <f>IFERROR(INDEX('[1]Master data'!$B$2:$EF$1000,MATCH($B352,'[1]Master data'!$A$2:$A$1000,0),MATCH(M$1,'[1]Master data'!$B$1:$EF$1,0)),"")</f>
        <v>3.181125648500311E-2</v>
      </c>
      <c r="N352" s="7">
        <f>IFERROR(INDEX('[1]Master data'!$B$2:$EF$1000,MATCH($B352,'[1]Master data'!$A$2:$A$1000,0),MATCH(N$1,'[1]Master data'!$B$1:$EF$1,0)),"")</f>
        <v>24220</v>
      </c>
      <c r="O352" s="7">
        <f>IFERROR(INDEX('[1]Master data'!$B$2:$EF$1000,MATCH($B352,'[1]Master data'!$A$2:$A$1000,0),MATCH(O$1,'[1]Master data'!$B$1:$EF$1,0)),"")</f>
        <v>2446220</v>
      </c>
      <c r="P352" s="7">
        <f>IFERROR(INDEX('[1]Master data'!$B$2:$EF$1000,MATCH($B352,'[1]Master data'!$A$2:$A$1000,0),MATCH(P$1,'[1]Master data'!$B$1:$EF$1,0)),"")</f>
        <v>77046.863206677532</v>
      </c>
      <c r="Q352" s="30">
        <f>IFERROR(INDEX('[1]Master data'!$B$2:$EF$1000,MATCH($B352,'[1]Master data'!$A$2:$A$1000,0),MATCH(Q$1,'[1]Master data'!$B$1:$EF$1,0)),"")</f>
        <v>3.181125648500311E-2</v>
      </c>
    </row>
    <row r="353" spans="1:17" x14ac:dyDescent="0.3">
      <c r="A353">
        <f t="shared" si="5"/>
        <v>351</v>
      </c>
      <c r="B353" t="str">
        <f>IF('[1]Master data'!A353="","",'[1]Master data'!A353)</f>
        <v>Serge Aurier</v>
      </c>
      <c r="C353" t="str">
        <f>IFERROR(INDEX('[1]Master data'!$B$2:$EF$1000,MATCH($B353,'[1]Master data'!$A$2:$A$1000,0),MATCH(C$1,'[1]Master data'!$B$1:$EF$1,0)),"")</f>
        <v>Tottenham</v>
      </c>
      <c r="D353" t="str">
        <f>IFERROR(INDEX('[1]Master data'!$B$2:$EF$1000,MATCH($B353,'[1]Master data'!$A$2:$A$1000,0),MATCH(D$1,'[1]Master data'!$B$1:$EF$1,0)),"")</f>
        <v>Defense</v>
      </c>
      <c r="E353" s="5">
        <f>IFERROR(INDEX('[1]Master data'!$B$2:$EF$1000,MATCH($B353,'[1]Master data'!$A$2:$A$1000,0),MATCH(E$1,'[1]Master data'!$B$1:$EF$1,0)),"")</f>
        <v>4773000</v>
      </c>
      <c r="F353" s="7">
        <f>IFERROR(INDEX('[1]Master data'!$B$2:$EF$1000,MATCH($B353,'[1]Master data'!$A$2:$A$1000,0),MATCH(F$1,'[1]Master data'!$B$1:$EF$1,0)),"")</f>
        <v>76121.681956718603</v>
      </c>
      <c r="G353" s="7">
        <f>IFERROR(INDEX('[1]Master data'!$B$2:$EF$1000,MATCH($B353,'[1]Master data'!$A$2:$A$1000,0),MATCH(G$1,'[1]Master data'!$B$1:$EF$1,0)),"")</f>
        <v>22949.828239673745</v>
      </c>
      <c r="H353" s="7">
        <f>IFERROR(INDEX('[1]Master data'!$B$2:$EF$1000,MATCH($B353,'[1]Master data'!$A$2:$A$1000,0),MATCH(H$1,'[1]Master data'!$B$1:$EF$1,0)),"")</f>
        <v>2701.6569284555972</v>
      </c>
      <c r="I353" s="7">
        <f>IFERROR(INDEX('[1]Master data'!$B$2:$EF$1000,MATCH($B353,'[1]Master data'!$A$2:$A$1000,0),MATCH(I$1,'[1]Master data'!$B$1:$EF$1,0)),"")</f>
        <v>7722.5077083431497</v>
      </c>
      <c r="J353" s="7">
        <f>IFERROR(INDEX('[1]Master data'!$B$2:$EF$1000,MATCH($B353,'[1]Master data'!$A$2:$A$1000,0),MATCH(J$1,'[1]Master data'!$B$1:$EF$1,0)),"")</f>
        <v>2078.4862205957074</v>
      </c>
      <c r="K353" s="7">
        <f>IFERROR(INDEX('[1]Master data'!$B$2:$EF$1000,MATCH($B353,'[1]Master data'!$A$2:$A$1000,0),MATCH(K$1,'[1]Master data'!$B$1:$EF$1,0)),"")</f>
        <v>706.48186332922398</v>
      </c>
      <c r="L353" s="7">
        <f>IFERROR(INDEX('[1]Master data'!$B$2:$EF$1000,MATCH($B353,'[1]Master data'!$A$2:$A$1000,0),MATCH(L$1,'[1]Master data'!$B$1:$EF$1,0)),"")</f>
        <v>112280.64291711604</v>
      </c>
      <c r="M353" s="33">
        <f>IFERROR(INDEX('[1]Master data'!$B$2:$EF$1000,MATCH($B353,'[1]Master data'!$A$2:$A$1000,0),MATCH(M$1,'[1]Master data'!$B$1:$EF$1,0)),"")</f>
        <v>1.3524123804130744E-2</v>
      </c>
      <c r="N353" s="7">
        <f>IFERROR(INDEX('[1]Master data'!$B$2:$EF$1000,MATCH($B353,'[1]Master data'!$A$2:$A$1000,0),MATCH(N$1,'[1]Master data'!$B$1:$EF$1,0)),"")</f>
        <v>47730</v>
      </c>
      <c r="O353" s="7">
        <f>IFERROR(INDEX('[1]Master data'!$B$2:$EF$1000,MATCH($B353,'[1]Master data'!$A$2:$A$1000,0),MATCH(O$1,'[1]Master data'!$B$1:$EF$1,0)),"")</f>
        <v>4820730</v>
      </c>
      <c r="P353" s="7">
        <f>IFERROR(INDEX('[1]Master data'!$B$2:$EF$1000,MATCH($B353,'[1]Master data'!$A$2:$A$1000,0),MATCH(P$1,'[1]Master data'!$B$1:$EF$1,0)),"")</f>
        <v>64550.642917116042</v>
      </c>
      <c r="Q353" s="30">
        <f>IFERROR(INDEX('[1]Master data'!$B$2:$EF$1000,MATCH($B353,'[1]Master data'!$A$2:$A$1000,0),MATCH(Q$1,'[1]Master data'!$B$1:$EF$1,0)),"")</f>
        <v>1.3524123804130744E-2</v>
      </c>
    </row>
    <row r="354" spans="1:17" x14ac:dyDescent="0.3">
      <c r="A354">
        <f t="shared" si="5"/>
        <v>352</v>
      </c>
      <c r="B354" t="str">
        <f>IF('[1]Master data'!A354="","",'[1]Master data'!A354)</f>
        <v>Lucas Moura</v>
      </c>
      <c r="C354" t="str">
        <f>IFERROR(INDEX('[1]Master data'!$B$2:$EF$1000,MATCH($B354,'[1]Master data'!$A$2:$A$1000,0),MATCH(C$1,'[1]Master data'!$B$1:$EF$1,0)),"")</f>
        <v>Tottenham</v>
      </c>
      <c r="D354" t="str">
        <f>IFERROR(INDEX('[1]Master data'!$B$2:$EF$1000,MATCH($B354,'[1]Master data'!$A$2:$A$1000,0),MATCH(D$1,'[1]Master data'!$B$1:$EF$1,0)),"")</f>
        <v>Striker</v>
      </c>
      <c r="E354" s="5">
        <f>IFERROR(INDEX('[1]Master data'!$B$2:$EF$1000,MATCH($B354,'[1]Master data'!$A$2:$A$1000,0),MATCH(E$1,'[1]Master data'!$B$1:$EF$1,0)),"")</f>
        <v>5678000</v>
      </c>
      <c r="F354" s="7">
        <f>IFERROR(INDEX('[1]Master data'!$B$2:$EF$1000,MATCH($B354,'[1]Master data'!$A$2:$A$1000,0),MATCH(F$1,'[1]Master data'!$B$1:$EF$1,0)),"")</f>
        <v>124355.41715976331</v>
      </c>
      <c r="G354" s="7">
        <f>IFERROR(INDEX('[1]Master data'!$B$2:$EF$1000,MATCH($B354,'[1]Master data'!$A$2:$A$1000,0),MATCH(G$1,'[1]Master data'!$B$1:$EF$1,0)),"")</f>
        <v>36928.153846153851</v>
      </c>
      <c r="H354" s="7">
        <f>IFERROR(INDEX('[1]Master data'!$B$2:$EF$1000,MATCH($B354,'[1]Master data'!$A$2:$A$1000,0),MATCH(H$1,'[1]Master data'!$B$1:$EF$1,0)),"")</f>
        <v>7081.8461538461543</v>
      </c>
      <c r="I354" s="7">
        <f>IFERROR(INDEX('[1]Master data'!$B$2:$EF$1000,MATCH($B354,'[1]Master data'!$A$2:$A$1000,0),MATCH(I$1,'[1]Master data'!$B$1:$EF$1,0)),"")</f>
        <v>13625.857988165682</v>
      </c>
      <c r="J354" s="7">
        <f>IFERROR(INDEX('[1]Master data'!$B$2:$EF$1000,MATCH($B354,'[1]Master data'!$A$2:$A$1000,0),MATCH(J$1,'[1]Master data'!$B$1:$EF$1,0)),"")</f>
        <v>3545.1325813609469</v>
      </c>
      <c r="K354" s="7">
        <f>IFERROR(INDEX('[1]Master data'!$B$2:$EF$1000,MATCH($B354,'[1]Master data'!$A$2:$A$1000,0),MATCH(K$1,'[1]Master data'!$B$1:$EF$1,0)),"")</f>
        <v>1401.389258292676</v>
      </c>
      <c r="L354" s="7">
        <f>IFERROR(INDEX('[1]Master data'!$B$2:$EF$1000,MATCH($B354,'[1]Master data'!$A$2:$A$1000,0),MATCH(L$1,'[1]Master data'!$B$1:$EF$1,0)),"")</f>
        <v>186937.79698758264</v>
      </c>
      <c r="M354" s="33">
        <f>IFERROR(INDEX('[1]Master data'!$B$2:$EF$1000,MATCH($B354,'[1]Master data'!$A$2:$A$1000,0),MATCH(M$1,'[1]Master data'!$B$1:$EF$1,0)),"")</f>
        <v>2.2923176644519663E-2</v>
      </c>
      <c r="N354" s="7">
        <f>IFERROR(INDEX('[1]Master data'!$B$2:$EF$1000,MATCH($B354,'[1]Master data'!$A$2:$A$1000,0),MATCH(N$1,'[1]Master data'!$B$1:$EF$1,0)),"")</f>
        <v>56780</v>
      </c>
      <c r="O354" s="7">
        <f>IFERROR(INDEX('[1]Master data'!$B$2:$EF$1000,MATCH($B354,'[1]Master data'!$A$2:$A$1000,0),MATCH(O$1,'[1]Master data'!$B$1:$EF$1,0)),"")</f>
        <v>5734780</v>
      </c>
      <c r="P354" s="7">
        <f>IFERROR(INDEX('[1]Master data'!$B$2:$EF$1000,MATCH($B354,'[1]Master data'!$A$2:$A$1000,0),MATCH(P$1,'[1]Master data'!$B$1:$EF$1,0)),"")</f>
        <v>130157.79698758264</v>
      </c>
      <c r="Q354" s="30">
        <f>IFERROR(INDEX('[1]Master data'!$B$2:$EF$1000,MATCH($B354,'[1]Master data'!$A$2:$A$1000,0),MATCH(Q$1,'[1]Master data'!$B$1:$EF$1,0)),"")</f>
        <v>2.2923176644519663E-2</v>
      </c>
    </row>
    <row r="355" spans="1:17" x14ac:dyDescent="0.3">
      <c r="A355">
        <f t="shared" si="5"/>
        <v>353</v>
      </c>
      <c r="B355" t="str">
        <f>IF('[1]Master data'!A355="","",'[1]Master data'!A355)</f>
        <v>James Rodriguez</v>
      </c>
      <c r="C355" t="str">
        <f>IFERROR(INDEX('[1]Master data'!$B$2:$EF$1000,MATCH($B355,'[1]Master data'!$A$2:$A$1000,0),MATCH(C$1,'[1]Master data'!$B$1:$EF$1,0)),"")</f>
        <v>Everton</v>
      </c>
      <c r="D355" t="str">
        <f>IFERROR(INDEX('[1]Master data'!$B$2:$EF$1000,MATCH($B355,'[1]Master data'!$A$2:$A$1000,0),MATCH(D$1,'[1]Master data'!$B$1:$EF$1,0)),"")</f>
        <v>Midfield</v>
      </c>
      <c r="E355" s="5">
        <f>IFERROR(INDEX('[1]Master data'!$B$2:$EF$1000,MATCH($B355,'[1]Master data'!$A$2:$A$1000,0),MATCH(E$1,'[1]Master data'!$B$1:$EF$1,0)),"")</f>
        <v>6817000</v>
      </c>
      <c r="F355" s="7">
        <f>IFERROR(INDEX('[1]Master data'!$B$2:$EF$1000,MATCH($B355,'[1]Master data'!$A$2:$A$1000,0),MATCH(F$1,'[1]Master data'!$B$1:$EF$1,0)),"")</f>
        <v>156180.95341614913</v>
      </c>
      <c r="G355" s="7">
        <f>IFERROR(INDEX('[1]Master data'!$B$2:$EF$1000,MATCH($B355,'[1]Master data'!$A$2:$A$1000,0),MATCH(G$1,'[1]Master data'!$B$1:$EF$1,0)),"")</f>
        <v>4982.0326086956584</v>
      </c>
      <c r="H355" s="7">
        <f>IFERROR(INDEX('[1]Master data'!$B$2:$EF$1000,MATCH($B355,'[1]Master data'!$A$2:$A$1000,0),MATCH(H$1,'[1]Master data'!$B$1:$EF$1,0)),"")</f>
        <v>15392.30745341615</v>
      </c>
      <c r="I355" s="7">
        <f>IFERROR(INDEX('[1]Master data'!$B$2:$EF$1000,MATCH($B355,'[1]Master data'!$A$2:$A$1000,0),MATCH(I$1,'[1]Master data'!$B$1:$EF$1,0)),"")</f>
        <v>-825</v>
      </c>
      <c r="J355" s="7">
        <f>IFERROR(INDEX('[1]Master data'!$B$2:$EF$1000,MATCH($B355,'[1]Master data'!$A$2:$A$1000,0),MATCH(J$1,'[1]Master data'!$B$1:$EF$1,0)),"")</f>
        <v>4752.5442546583872</v>
      </c>
      <c r="K355" s="7">
        <f>IFERROR(INDEX('[1]Master data'!$B$2:$EF$1000,MATCH($B355,'[1]Master data'!$A$2:$A$1000,0),MATCH(K$1,'[1]Master data'!$B$1:$EF$1,0)),"")</f>
        <v>1182.3691821431835</v>
      </c>
      <c r="L355" s="7">
        <f>IFERROR(INDEX('[1]Master data'!$B$2:$EF$1000,MATCH($B355,'[1]Master data'!$A$2:$A$1000,0),MATCH(L$1,'[1]Master data'!$B$1:$EF$1,0)),"")</f>
        <v>181665.2069150625</v>
      </c>
      <c r="M355" s="33">
        <f>IFERROR(INDEX('[1]Master data'!$B$2:$EF$1000,MATCH($B355,'[1]Master data'!$A$2:$A$1000,0),MATCH(M$1,'[1]Master data'!$B$1:$EF$1,0)),"")</f>
        <v>1.6648849481452618E-2</v>
      </c>
      <c r="N355" s="7">
        <f>IFERROR(INDEX('[1]Master data'!$B$2:$EF$1000,MATCH($B355,'[1]Master data'!$A$2:$A$1000,0),MATCH(N$1,'[1]Master data'!$B$1:$EF$1,0)),"")</f>
        <v>68170</v>
      </c>
      <c r="O355" s="7">
        <f>IFERROR(INDEX('[1]Master data'!$B$2:$EF$1000,MATCH($B355,'[1]Master data'!$A$2:$A$1000,0),MATCH(O$1,'[1]Master data'!$B$1:$EF$1,0)),"")</f>
        <v>6885170</v>
      </c>
      <c r="P355" s="7">
        <f>IFERROR(INDEX('[1]Master data'!$B$2:$EF$1000,MATCH($B355,'[1]Master data'!$A$2:$A$1000,0),MATCH(P$1,'[1]Master data'!$B$1:$EF$1,0)),"")</f>
        <v>113495.2069150625</v>
      </c>
      <c r="Q355" s="30">
        <f>IFERROR(INDEX('[1]Master data'!$B$2:$EF$1000,MATCH($B355,'[1]Master data'!$A$2:$A$1000,0),MATCH(Q$1,'[1]Master data'!$B$1:$EF$1,0)),"")</f>
        <v>1.6648849481452618E-2</v>
      </c>
    </row>
    <row r="356" spans="1:17" x14ac:dyDescent="0.3">
      <c r="A356">
        <f t="shared" si="5"/>
        <v>354</v>
      </c>
      <c r="B356" t="str">
        <f>IF('[1]Master data'!A356="","",'[1]Master data'!A356)</f>
        <v>Jack Cork</v>
      </c>
      <c r="C356" t="str">
        <f>IFERROR(INDEX('[1]Master data'!$B$2:$EF$1000,MATCH($B356,'[1]Master data'!$A$2:$A$1000,0),MATCH(C$1,'[1]Master data'!$B$1:$EF$1,0)),"")</f>
        <v>Burnley</v>
      </c>
      <c r="D356" t="str">
        <f>IFERROR(INDEX('[1]Master data'!$B$2:$EF$1000,MATCH($B356,'[1]Master data'!$A$2:$A$1000,0),MATCH(D$1,'[1]Master data'!$B$1:$EF$1,0)),"")</f>
        <v>Midfield</v>
      </c>
      <c r="E356" s="5">
        <f>IFERROR(INDEX('[1]Master data'!$B$2:$EF$1000,MATCH($B356,'[1]Master data'!$A$2:$A$1000,0),MATCH(E$1,'[1]Master data'!$B$1:$EF$1,0)),"")</f>
        <v>2073000</v>
      </c>
      <c r="F356" s="7">
        <f>IFERROR(INDEX('[1]Master data'!$B$2:$EF$1000,MATCH($B356,'[1]Master data'!$A$2:$A$1000,0),MATCH(F$1,'[1]Master data'!$B$1:$EF$1,0)),"")</f>
        <v>24515.005291005284</v>
      </c>
      <c r="G356" s="7">
        <f>IFERROR(INDEX('[1]Master data'!$B$2:$EF$1000,MATCH($B356,'[1]Master data'!$A$2:$A$1000,0),MATCH(G$1,'[1]Master data'!$B$1:$EF$1,0)),"")</f>
        <v>1754.2182539682517</v>
      </c>
      <c r="H356" s="7">
        <f>IFERROR(INDEX('[1]Master data'!$B$2:$EF$1000,MATCH($B356,'[1]Master data'!$A$2:$A$1000,0),MATCH(H$1,'[1]Master data'!$B$1:$EF$1,0)),"")</f>
        <v>117.20370370370301</v>
      </c>
      <c r="I356" s="7">
        <f>IFERROR(INDEX('[1]Master data'!$B$2:$EF$1000,MATCH($B356,'[1]Master data'!$A$2:$A$1000,0),MATCH(I$1,'[1]Master data'!$B$1:$EF$1,0)),"")</f>
        <v>-1275</v>
      </c>
      <c r="J356" s="7">
        <f>IFERROR(INDEX('[1]Master data'!$B$2:$EF$1000,MATCH($B356,'[1]Master data'!$A$2:$A$1000,0),MATCH(J$1,'[1]Master data'!$B$1:$EF$1,0)),"")</f>
        <v>290.99603174603158</v>
      </c>
      <c r="K356" s="7">
        <f>IFERROR(INDEX('[1]Master data'!$B$2:$EF$1000,MATCH($B356,'[1]Master data'!$A$2:$A$1000,0),MATCH(K$1,'[1]Master data'!$B$1:$EF$1,0)),"")</f>
        <v>347.2758275159149</v>
      </c>
      <c r="L356" s="7">
        <f>IFERROR(INDEX('[1]Master data'!$B$2:$EF$1000,MATCH($B356,'[1]Master data'!$A$2:$A$1000,0),MATCH(L$1,'[1]Master data'!$B$1:$EF$1,0)),"")</f>
        <v>25749.699107939185</v>
      </c>
      <c r="M356" s="33">
        <f>IFERROR(INDEX('[1]Master data'!$B$2:$EF$1000,MATCH($B356,'[1]Master data'!$A$2:$A$1000,0),MATCH(M$1,'[1]Master data'!$B$1:$EF$1,0)),"")</f>
        <v>2.4214660433860033E-3</v>
      </c>
      <c r="N356" s="7">
        <f>IFERROR(INDEX('[1]Master data'!$B$2:$EF$1000,MATCH($B356,'[1]Master data'!$A$2:$A$1000,0),MATCH(N$1,'[1]Master data'!$B$1:$EF$1,0)),"")</f>
        <v>20730</v>
      </c>
      <c r="O356" s="7">
        <f>IFERROR(INDEX('[1]Master data'!$B$2:$EF$1000,MATCH($B356,'[1]Master data'!$A$2:$A$1000,0),MATCH(O$1,'[1]Master data'!$B$1:$EF$1,0)),"")</f>
        <v>2093730</v>
      </c>
      <c r="P356" s="7">
        <f>IFERROR(INDEX('[1]Master data'!$B$2:$EF$1000,MATCH($B356,'[1]Master data'!$A$2:$A$1000,0),MATCH(P$1,'[1]Master data'!$B$1:$EF$1,0)),"")</f>
        <v>5019.6991079391846</v>
      </c>
      <c r="Q356" s="30">
        <f>IFERROR(INDEX('[1]Master data'!$B$2:$EF$1000,MATCH($B356,'[1]Master data'!$A$2:$A$1000,0),MATCH(Q$1,'[1]Master data'!$B$1:$EF$1,0)),"")</f>
        <v>2.4214660433860033E-3</v>
      </c>
    </row>
    <row r="357" spans="1:17" x14ac:dyDescent="0.3">
      <c r="A357">
        <f t="shared" si="5"/>
        <v>355</v>
      </c>
      <c r="B357" t="str">
        <f>IF('[1]Master data'!A357="","",'[1]Master data'!A357)</f>
        <v>Kyle Walker</v>
      </c>
      <c r="C357" t="str">
        <f>IFERROR(INDEX('[1]Master data'!$B$2:$EF$1000,MATCH($B357,'[1]Master data'!$A$2:$A$1000,0),MATCH(C$1,'[1]Master data'!$B$1:$EF$1,0)),"")</f>
        <v>Manchester City</v>
      </c>
      <c r="D357" t="str">
        <f>IFERROR(INDEX('[1]Master data'!$B$2:$EF$1000,MATCH($B357,'[1]Master data'!$A$2:$A$1000,0),MATCH(D$1,'[1]Master data'!$B$1:$EF$1,0)),"")</f>
        <v>Defense</v>
      </c>
      <c r="E357" s="5">
        <f>IFERROR(INDEX('[1]Master data'!$B$2:$EF$1000,MATCH($B357,'[1]Master data'!$A$2:$A$1000,0),MATCH(E$1,'[1]Master data'!$B$1:$EF$1,0)),"")</f>
        <v>5780000</v>
      </c>
      <c r="F357" s="7">
        <f>IFERROR(INDEX('[1]Master data'!$B$2:$EF$1000,MATCH($B357,'[1]Master data'!$A$2:$A$1000,0),MATCH(F$1,'[1]Master data'!$B$1:$EF$1,0)),"")</f>
        <v>129529.30628653718</v>
      </c>
      <c r="G357" s="7">
        <f>IFERROR(INDEX('[1]Master data'!$B$2:$EF$1000,MATCH($B357,'[1]Master data'!$A$2:$A$1000,0),MATCH(G$1,'[1]Master data'!$B$1:$EF$1,0)),"")</f>
        <v>56369.937923300124</v>
      </c>
      <c r="H357" s="7">
        <f>IFERROR(INDEX('[1]Master data'!$B$2:$EF$1000,MATCH($B357,'[1]Master data'!$A$2:$A$1000,0),MATCH(H$1,'[1]Master data'!$B$1:$EF$1,0)),"")</f>
        <v>12397.630500265643</v>
      </c>
      <c r="I357" s="7">
        <f>IFERROR(INDEX('[1]Master data'!$B$2:$EF$1000,MATCH($B357,'[1]Master data'!$A$2:$A$1000,0),MATCH(I$1,'[1]Master data'!$B$1:$EF$1,0)),"")</f>
        <v>-725</v>
      </c>
      <c r="J357" s="7">
        <f>IFERROR(INDEX('[1]Master data'!$B$2:$EF$1000,MATCH($B357,'[1]Master data'!$A$2:$A$1000,0),MATCH(J$1,'[1]Master data'!$B$1:$EF$1,0)),"")</f>
        <v>2467.4792738675474</v>
      </c>
      <c r="K357" s="7">
        <f>IFERROR(INDEX('[1]Master data'!$B$2:$EF$1000,MATCH($B357,'[1]Master data'!$A$2:$A$1000,0),MATCH(K$1,'[1]Master data'!$B$1:$EF$1,0)),"")</f>
        <v>2041.4226256162317</v>
      </c>
      <c r="L357" s="7">
        <f>IFERROR(INDEX('[1]Master data'!$B$2:$EF$1000,MATCH($B357,'[1]Master data'!$A$2:$A$1000,0),MATCH(L$1,'[1]Master data'!$B$1:$EF$1,0)),"")</f>
        <v>202080.7766095867</v>
      </c>
      <c r="M357" s="33">
        <f>IFERROR(INDEX('[1]Master data'!$B$2:$EF$1000,MATCH($B357,'[1]Master data'!$A$2:$A$1000,0),MATCH(M$1,'[1]Master data'!$B$1:$EF$1,0)),"")</f>
        <v>2.4962072077783167E-2</v>
      </c>
      <c r="N357" s="7">
        <f>IFERROR(INDEX('[1]Master data'!$B$2:$EF$1000,MATCH($B357,'[1]Master data'!$A$2:$A$1000,0),MATCH(N$1,'[1]Master data'!$B$1:$EF$1,0)),"")</f>
        <v>57800</v>
      </c>
      <c r="O357" s="7">
        <f>IFERROR(INDEX('[1]Master data'!$B$2:$EF$1000,MATCH($B357,'[1]Master data'!$A$2:$A$1000,0),MATCH(O$1,'[1]Master data'!$B$1:$EF$1,0)),"")</f>
        <v>5837800</v>
      </c>
      <c r="P357" s="7">
        <f>IFERROR(INDEX('[1]Master data'!$B$2:$EF$1000,MATCH($B357,'[1]Master data'!$A$2:$A$1000,0),MATCH(P$1,'[1]Master data'!$B$1:$EF$1,0)),"")</f>
        <v>144280.7766095867</v>
      </c>
      <c r="Q357" s="30">
        <f>IFERROR(INDEX('[1]Master data'!$B$2:$EF$1000,MATCH($B357,'[1]Master data'!$A$2:$A$1000,0),MATCH(Q$1,'[1]Master data'!$B$1:$EF$1,0)),"")</f>
        <v>2.4962072077783167E-2</v>
      </c>
    </row>
    <row r="358" spans="1:17" x14ac:dyDescent="0.3">
      <c r="A358">
        <f t="shared" si="5"/>
        <v>356</v>
      </c>
      <c r="B358" t="str">
        <f>IF('[1]Master data'!A358="","",'[1]Master data'!A358)</f>
        <v>Daniel Langley</v>
      </c>
      <c r="C358" t="str">
        <f>IFERROR(INDEX('[1]Master data'!$B$2:$EF$1000,MATCH($B358,'[1]Master data'!$A$2:$A$1000,0),MATCH(C$1,'[1]Master data'!$B$1:$EF$1,0)),"")</f>
        <v>Newcastle</v>
      </c>
      <c r="D358" t="str">
        <f>IFERROR(INDEX('[1]Master data'!$B$2:$EF$1000,MATCH($B358,'[1]Master data'!$A$2:$A$1000,0),MATCH(D$1,'[1]Master data'!$B$1:$EF$1,0)),"")</f>
        <v>Goalkeeper</v>
      </c>
      <c r="E358" s="5">
        <f>IFERROR(INDEX('[1]Master data'!$B$2:$EF$1000,MATCH($B358,'[1]Master data'!$A$2:$A$1000,0),MATCH(E$1,'[1]Master data'!$B$1:$EF$1,0)),"")</f>
        <v>2955000</v>
      </c>
      <c r="F358" s="7">
        <f>IFERROR(INDEX('[1]Master data'!$B$2:$EF$1000,MATCH($B358,'[1]Master data'!$A$2:$A$1000,0),MATCH(F$1,'[1]Master data'!$B$1:$EF$1,0)),"")</f>
        <v>-5000</v>
      </c>
      <c r="G358" s="7">
        <f>IFERROR(INDEX('[1]Master data'!$B$2:$EF$1000,MATCH($B358,'[1]Master data'!$A$2:$A$1000,0),MATCH(G$1,'[1]Master data'!$B$1:$EF$1,0)),"")</f>
        <v>0</v>
      </c>
      <c r="H358" s="7">
        <f>IFERROR(INDEX('[1]Master data'!$B$2:$EF$1000,MATCH($B358,'[1]Master data'!$A$2:$A$1000,0),MATCH(H$1,'[1]Master data'!$B$1:$EF$1,0)),"")</f>
        <v>0</v>
      </c>
      <c r="I358" s="7">
        <f>IFERROR(INDEX('[1]Master data'!$B$2:$EF$1000,MATCH($B358,'[1]Master data'!$A$2:$A$1000,0),MATCH(I$1,'[1]Master data'!$B$1:$EF$1,0)),"")</f>
        <v>0</v>
      </c>
      <c r="J358" s="7">
        <f>IFERROR(INDEX('[1]Master data'!$B$2:$EF$1000,MATCH($B358,'[1]Master data'!$A$2:$A$1000,0),MATCH(J$1,'[1]Master data'!$B$1:$EF$1,0)),"")</f>
        <v>0</v>
      </c>
      <c r="K358" s="7">
        <f>IFERROR(INDEX('[1]Master data'!$B$2:$EF$1000,MATCH($B358,'[1]Master data'!$A$2:$A$1000,0),MATCH(K$1,'[1]Master data'!$B$1:$EF$1,0)),"")</f>
        <v>0</v>
      </c>
      <c r="L358" s="7">
        <f>IFERROR(INDEX('[1]Master data'!$B$2:$EF$1000,MATCH($B358,'[1]Master data'!$A$2:$A$1000,0),MATCH(L$1,'[1]Master data'!$B$1:$EF$1,0)),"")</f>
        <v>-5000</v>
      </c>
      <c r="M358" s="33">
        <f>IFERROR(INDEX('[1]Master data'!$B$2:$EF$1000,MATCH($B358,'[1]Master data'!$A$2:$A$1000,0),MATCH(M$1,'[1]Master data'!$B$1:$EF$1,0)),"")</f>
        <v>-1.1692047377326565E-2</v>
      </c>
      <c r="N358" s="7">
        <f>IFERROR(INDEX('[1]Master data'!$B$2:$EF$1000,MATCH($B358,'[1]Master data'!$A$2:$A$1000,0),MATCH(N$1,'[1]Master data'!$B$1:$EF$1,0)),"")</f>
        <v>29550</v>
      </c>
      <c r="O358" s="7">
        <f>IFERROR(INDEX('[1]Master data'!$B$2:$EF$1000,MATCH($B358,'[1]Master data'!$A$2:$A$1000,0),MATCH(O$1,'[1]Master data'!$B$1:$EF$1,0)),"")</f>
        <v>2984550</v>
      </c>
      <c r="P358" s="7">
        <f>IFERROR(INDEX('[1]Master data'!$B$2:$EF$1000,MATCH($B358,'[1]Master data'!$A$2:$A$1000,0),MATCH(P$1,'[1]Master data'!$B$1:$EF$1,0)),"")</f>
        <v>-34550</v>
      </c>
      <c r="Q358" s="30">
        <f>IFERROR(INDEX('[1]Master data'!$B$2:$EF$1000,MATCH($B358,'[1]Master data'!$A$2:$A$1000,0),MATCH(Q$1,'[1]Master data'!$B$1:$EF$1,0)),"")</f>
        <v>-1.1692047377326565E-2</v>
      </c>
    </row>
    <row r="359" spans="1:17" x14ac:dyDescent="0.3">
      <c r="A359">
        <f t="shared" si="5"/>
        <v>357</v>
      </c>
      <c r="B359" t="str">
        <f>IF('[1]Master data'!A359="","",'[1]Master data'!A359)</f>
        <v>Rhys Williams</v>
      </c>
      <c r="C359" t="str">
        <f>IFERROR(INDEX('[1]Master data'!$B$2:$EF$1000,MATCH($B359,'[1]Master data'!$A$2:$A$1000,0),MATCH(C$1,'[1]Master data'!$B$1:$EF$1,0)),"")</f>
        <v>Liverpool</v>
      </c>
      <c r="D359" t="str">
        <f>IFERROR(INDEX('[1]Master data'!$B$2:$EF$1000,MATCH($B359,'[1]Master data'!$A$2:$A$1000,0),MATCH(D$1,'[1]Master data'!$B$1:$EF$1,0)),"")</f>
        <v>Defense</v>
      </c>
      <c r="E359" s="5">
        <f>IFERROR(INDEX('[1]Master data'!$B$2:$EF$1000,MATCH($B359,'[1]Master data'!$A$2:$A$1000,0),MATCH(E$1,'[1]Master data'!$B$1:$EF$1,0)),"")</f>
        <v>2960000</v>
      </c>
      <c r="F359" s="7">
        <f>IFERROR(INDEX('[1]Master data'!$B$2:$EF$1000,MATCH($B359,'[1]Master data'!$A$2:$A$1000,0),MATCH(F$1,'[1]Master data'!$B$1:$EF$1,0)),"")</f>
        <v>-5000</v>
      </c>
      <c r="G359" s="7">
        <f>IFERROR(INDEX('[1]Master data'!$B$2:$EF$1000,MATCH($B359,'[1]Master data'!$A$2:$A$1000,0),MATCH(G$1,'[1]Master data'!$B$1:$EF$1,0)),"")</f>
        <v>0</v>
      </c>
      <c r="H359" s="7">
        <f>IFERROR(INDEX('[1]Master data'!$B$2:$EF$1000,MATCH($B359,'[1]Master data'!$A$2:$A$1000,0),MATCH(H$1,'[1]Master data'!$B$1:$EF$1,0)),"")</f>
        <v>0</v>
      </c>
      <c r="I359" s="7">
        <f>IFERROR(INDEX('[1]Master data'!$B$2:$EF$1000,MATCH($B359,'[1]Master data'!$A$2:$A$1000,0),MATCH(I$1,'[1]Master data'!$B$1:$EF$1,0)),"")</f>
        <v>0</v>
      </c>
      <c r="J359" s="7">
        <f>IFERROR(INDEX('[1]Master data'!$B$2:$EF$1000,MATCH($B359,'[1]Master data'!$A$2:$A$1000,0),MATCH(J$1,'[1]Master data'!$B$1:$EF$1,0)),"")</f>
        <v>0</v>
      </c>
      <c r="K359" s="7">
        <f>IFERROR(INDEX('[1]Master data'!$B$2:$EF$1000,MATCH($B359,'[1]Master data'!$A$2:$A$1000,0),MATCH(K$1,'[1]Master data'!$B$1:$EF$1,0)),"")</f>
        <v>0</v>
      </c>
      <c r="L359" s="7">
        <f>IFERROR(INDEX('[1]Master data'!$B$2:$EF$1000,MATCH($B359,'[1]Master data'!$A$2:$A$1000,0),MATCH(L$1,'[1]Master data'!$B$1:$EF$1,0)),"")</f>
        <v>-5000</v>
      </c>
      <c r="M359" s="33">
        <f>IFERROR(INDEX('[1]Master data'!$B$2:$EF$1000,MATCH($B359,'[1]Master data'!$A$2:$A$1000,0),MATCH(M$1,'[1]Master data'!$B$1:$EF$1,0)),"")</f>
        <v>-1.1689189189189189E-2</v>
      </c>
      <c r="N359" s="7">
        <f>IFERROR(INDEX('[1]Master data'!$B$2:$EF$1000,MATCH($B359,'[1]Master data'!$A$2:$A$1000,0),MATCH(N$1,'[1]Master data'!$B$1:$EF$1,0)),"")</f>
        <v>29600</v>
      </c>
      <c r="O359" s="7">
        <f>IFERROR(INDEX('[1]Master data'!$B$2:$EF$1000,MATCH($B359,'[1]Master data'!$A$2:$A$1000,0),MATCH(O$1,'[1]Master data'!$B$1:$EF$1,0)),"")</f>
        <v>2989600</v>
      </c>
      <c r="P359" s="7">
        <f>IFERROR(INDEX('[1]Master data'!$B$2:$EF$1000,MATCH($B359,'[1]Master data'!$A$2:$A$1000,0),MATCH(P$1,'[1]Master data'!$B$1:$EF$1,0)),"")</f>
        <v>-34600</v>
      </c>
      <c r="Q359" s="30">
        <f>IFERROR(INDEX('[1]Master data'!$B$2:$EF$1000,MATCH($B359,'[1]Master data'!$A$2:$A$1000,0),MATCH(Q$1,'[1]Master data'!$B$1:$EF$1,0)),"")</f>
        <v>-1.1689189189189189E-2</v>
      </c>
    </row>
    <row r="360" spans="1:17" x14ac:dyDescent="0.3">
      <c r="A360">
        <f t="shared" si="5"/>
        <v>358</v>
      </c>
      <c r="B360" t="str">
        <f>IF('[1]Master data'!A360="","",'[1]Master data'!A360)</f>
        <v>Paul Dummett</v>
      </c>
      <c r="C360" t="str">
        <f>IFERROR(INDEX('[1]Master data'!$B$2:$EF$1000,MATCH($B360,'[1]Master data'!$A$2:$A$1000,0),MATCH(C$1,'[1]Master data'!$B$1:$EF$1,0)),"")</f>
        <v>Newcastle</v>
      </c>
      <c r="D360" t="str">
        <f>IFERROR(INDEX('[1]Master data'!$B$2:$EF$1000,MATCH($B360,'[1]Master data'!$A$2:$A$1000,0),MATCH(D$1,'[1]Master data'!$B$1:$EF$1,0)),"")</f>
        <v>Defense</v>
      </c>
      <c r="E360" s="5">
        <f>IFERROR(INDEX('[1]Master data'!$B$2:$EF$1000,MATCH($B360,'[1]Master data'!$A$2:$A$1000,0),MATCH(E$1,'[1]Master data'!$B$1:$EF$1,0)),"")</f>
        <v>1989000</v>
      </c>
      <c r="F360" s="7">
        <f>IFERROR(INDEX('[1]Master data'!$B$2:$EF$1000,MATCH($B360,'[1]Master data'!$A$2:$A$1000,0),MATCH(F$1,'[1]Master data'!$B$1:$EF$1,0)),"")</f>
        <v>-5000</v>
      </c>
      <c r="G360" s="7">
        <f>IFERROR(INDEX('[1]Master data'!$B$2:$EF$1000,MATCH($B360,'[1]Master data'!$A$2:$A$1000,0),MATCH(G$1,'[1]Master data'!$B$1:$EF$1,0)),"")</f>
        <v>0</v>
      </c>
      <c r="H360" s="7">
        <f>IFERROR(INDEX('[1]Master data'!$B$2:$EF$1000,MATCH($B360,'[1]Master data'!$A$2:$A$1000,0),MATCH(H$1,'[1]Master data'!$B$1:$EF$1,0)),"")</f>
        <v>0</v>
      </c>
      <c r="I360" s="7">
        <f>IFERROR(INDEX('[1]Master data'!$B$2:$EF$1000,MATCH($B360,'[1]Master data'!$A$2:$A$1000,0),MATCH(I$1,'[1]Master data'!$B$1:$EF$1,0)),"")</f>
        <v>0</v>
      </c>
      <c r="J360" s="7">
        <f>IFERROR(INDEX('[1]Master data'!$B$2:$EF$1000,MATCH($B360,'[1]Master data'!$A$2:$A$1000,0),MATCH(J$1,'[1]Master data'!$B$1:$EF$1,0)),"")</f>
        <v>0</v>
      </c>
      <c r="K360" s="7">
        <f>IFERROR(INDEX('[1]Master data'!$B$2:$EF$1000,MATCH($B360,'[1]Master data'!$A$2:$A$1000,0),MATCH(K$1,'[1]Master data'!$B$1:$EF$1,0)),"")</f>
        <v>0</v>
      </c>
      <c r="L360" s="7">
        <f>IFERROR(INDEX('[1]Master data'!$B$2:$EF$1000,MATCH($B360,'[1]Master data'!$A$2:$A$1000,0),MATCH(L$1,'[1]Master data'!$B$1:$EF$1,0)),"")</f>
        <v>-5000</v>
      </c>
      <c r="M360" s="33">
        <f>IFERROR(INDEX('[1]Master data'!$B$2:$EF$1000,MATCH($B360,'[1]Master data'!$A$2:$A$1000,0),MATCH(M$1,'[1]Master data'!$B$1:$EF$1,0)),"")</f>
        <v>-1.2513826043237808E-2</v>
      </c>
      <c r="N360" s="7">
        <f>IFERROR(INDEX('[1]Master data'!$B$2:$EF$1000,MATCH($B360,'[1]Master data'!$A$2:$A$1000,0),MATCH(N$1,'[1]Master data'!$B$1:$EF$1,0)),"")</f>
        <v>19890</v>
      </c>
      <c r="O360" s="7">
        <f>IFERROR(INDEX('[1]Master data'!$B$2:$EF$1000,MATCH($B360,'[1]Master data'!$A$2:$A$1000,0),MATCH(O$1,'[1]Master data'!$B$1:$EF$1,0)),"")</f>
        <v>2008890</v>
      </c>
      <c r="P360" s="7">
        <f>IFERROR(INDEX('[1]Master data'!$B$2:$EF$1000,MATCH($B360,'[1]Master data'!$A$2:$A$1000,0),MATCH(P$1,'[1]Master data'!$B$1:$EF$1,0)),"")</f>
        <v>-24890</v>
      </c>
      <c r="Q360" s="30">
        <f>IFERROR(INDEX('[1]Master data'!$B$2:$EF$1000,MATCH($B360,'[1]Master data'!$A$2:$A$1000,0),MATCH(Q$1,'[1]Master data'!$B$1:$EF$1,0)),"")</f>
        <v>-1.2513826043237808E-2</v>
      </c>
    </row>
    <row r="361" spans="1:17" x14ac:dyDescent="0.3">
      <c r="A361">
        <f t="shared" si="5"/>
        <v>359</v>
      </c>
      <c r="B361" t="str">
        <f>IF('[1]Master data'!A361="","",'[1]Master data'!A361)</f>
        <v>Sean Longstaff</v>
      </c>
      <c r="C361" t="str">
        <f>IFERROR(INDEX('[1]Master data'!$B$2:$EF$1000,MATCH($B361,'[1]Master data'!$A$2:$A$1000,0),MATCH(C$1,'[1]Master data'!$B$1:$EF$1,0)),"")</f>
        <v>Newcastle</v>
      </c>
      <c r="D361" t="str">
        <f>IFERROR(INDEX('[1]Master data'!$B$2:$EF$1000,MATCH($B361,'[1]Master data'!$A$2:$A$1000,0),MATCH(D$1,'[1]Master data'!$B$1:$EF$1,0)),"")</f>
        <v>Midfield</v>
      </c>
      <c r="E361" s="5">
        <f>IFERROR(INDEX('[1]Master data'!$B$2:$EF$1000,MATCH($B361,'[1]Master data'!$A$2:$A$1000,0),MATCH(E$1,'[1]Master data'!$B$1:$EF$1,0)),"")</f>
        <v>2944000</v>
      </c>
      <c r="F361" s="7">
        <f>IFERROR(INDEX('[1]Master data'!$B$2:$EF$1000,MATCH($B361,'[1]Master data'!$A$2:$A$1000,0),MATCH(F$1,'[1]Master data'!$B$1:$EF$1,0)),"")</f>
        <v>-5000</v>
      </c>
      <c r="G361" s="7">
        <f>IFERROR(INDEX('[1]Master data'!$B$2:$EF$1000,MATCH($B361,'[1]Master data'!$A$2:$A$1000,0),MATCH(G$1,'[1]Master data'!$B$1:$EF$1,0)),"")</f>
        <v>0</v>
      </c>
      <c r="H361" s="7">
        <f>IFERROR(INDEX('[1]Master data'!$B$2:$EF$1000,MATCH($B361,'[1]Master data'!$A$2:$A$1000,0),MATCH(H$1,'[1]Master data'!$B$1:$EF$1,0)),"")</f>
        <v>0</v>
      </c>
      <c r="I361" s="7">
        <f>IFERROR(INDEX('[1]Master data'!$B$2:$EF$1000,MATCH($B361,'[1]Master data'!$A$2:$A$1000,0),MATCH(I$1,'[1]Master data'!$B$1:$EF$1,0)),"")</f>
        <v>0</v>
      </c>
      <c r="J361" s="7">
        <f>IFERROR(INDEX('[1]Master data'!$B$2:$EF$1000,MATCH($B361,'[1]Master data'!$A$2:$A$1000,0),MATCH(J$1,'[1]Master data'!$B$1:$EF$1,0)),"")</f>
        <v>0</v>
      </c>
      <c r="K361" s="7">
        <f>IFERROR(INDEX('[1]Master data'!$B$2:$EF$1000,MATCH($B361,'[1]Master data'!$A$2:$A$1000,0),MATCH(K$1,'[1]Master data'!$B$1:$EF$1,0)),"")</f>
        <v>0</v>
      </c>
      <c r="L361" s="7">
        <f>IFERROR(INDEX('[1]Master data'!$B$2:$EF$1000,MATCH($B361,'[1]Master data'!$A$2:$A$1000,0),MATCH(L$1,'[1]Master data'!$B$1:$EF$1,0)),"")</f>
        <v>-5000</v>
      </c>
      <c r="M361" s="33">
        <f>IFERROR(INDEX('[1]Master data'!$B$2:$EF$1000,MATCH($B361,'[1]Master data'!$A$2:$A$1000,0),MATCH(M$1,'[1]Master data'!$B$1:$EF$1,0)),"")</f>
        <v>-1.1698369565217392E-2</v>
      </c>
      <c r="N361" s="7">
        <f>IFERROR(INDEX('[1]Master data'!$B$2:$EF$1000,MATCH($B361,'[1]Master data'!$A$2:$A$1000,0),MATCH(N$1,'[1]Master data'!$B$1:$EF$1,0)),"")</f>
        <v>29440</v>
      </c>
      <c r="O361" s="7">
        <f>IFERROR(INDEX('[1]Master data'!$B$2:$EF$1000,MATCH($B361,'[1]Master data'!$A$2:$A$1000,0),MATCH(O$1,'[1]Master data'!$B$1:$EF$1,0)),"")</f>
        <v>2973440</v>
      </c>
      <c r="P361" s="7">
        <f>IFERROR(INDEX('[1]Master data'!$B$2:$EF$1000,MATCH($B361,'[1]Master data'!$A$2:$A$1000,0),MATCH(P$1,'[1]Master data'!$B$1:$EF$1,0)),"")</f>
        <v>-34440</v>
      </c>
      <c r="Q361" s="30">
        <f>IFERROR(INDEX('[1]Master data'!$B$2:$EF$1000,MATCH($B361,'[1]Master data'!$A$2:$A$1000,0),MATCH(Q$1,'[1]Master data'!$B$1:$EF$1,0)),"")</f>
        <v>-1.1698369565217392E-2</v>
      </c>
    </row>
    <row r="362" spans="1:17" x14ac:dyDescent="0.3">
      <c r="A362">
        <f t="shared" si="5"/>
        <v>360</v>
      </c>
      <c r="B362" t="str">
        <f>IF('[1]Master data'!A362="","",'[1]Master data'!A362)</f>
        <v>Aleksandar Mitrovic</v>
      </c>
      <c r="C362" t="str">
        <f>IFERROR(INDEX('[1]Master data'!$B$2:$EF$1000,MATCH($B362,'[1]Master data'!$A$2:$A$1000,0),MATCH(C$1,'[1]Master data'!$B$1:$EF$1,0)),"")</f>
        <v>Fulham</v>
      </c>
      <c r="D362" t="str">
        <f>IFERROR(INDEX('[1]Master data'!$B$2:$EF$1000,MATCH($B362,'[1]Master data'!$A$2:$A$1000,0),MATCH(D$1,'[1]Master data'!$B$1:$EF$1,0)),"")</f>
        <v>Striker</v>
      </c>
      <c r="E362" s="5">
        <f>IFERROR(INDEX('[1]Master data'!$B$2:$EF$1000,MATCH($B362,'[1]Master data'!$A$2:$A$1000,0),MATCH(E$1,'[1]Master data'!$B$1:$EF$1,0)),"")</f>
        <v>5033000</v>
      </c>
      <c r="F362" s="7">
        <f>IFERROR(INDEX('[1]Master data'!$B$2:$EF$1000,MATCH($B362,'[1]Master data'!$A$2:$A$1000,0),MATCH(F$1,'[1]Master data'!$B$1:$EF$1,0)),"")</f>
        <v>-5000</v>
      </c>
      <c r="G362" s="7">
        <f>IFERROR(INDEX('[1]Master data'!$B$2:$EF$1000,MATCH($B362,'[1]Master data'!$A$2:$A$1000,0),MATCH(G$1,'[1]Master data'!$B$1:$EF$1,0)),"")</f>
        <v>0</v>
      </c>
      <c r="H362" s="7">
        <f>IFERROR(INDEX('[1]Master data'!$B$2:$EF$1000,MATCH($B362,'[1]Master data'!$A$2:$A$1000,0),MATCH(H$1,'[1]Master data'!$B$1:$EF$1,0)),"")</f>
        <v>0</v>
      </c>
      <c r="I362" s="7">
        <f>IFERROR(INDEX('[1]Master data'!$B$2:$EF$1000,MATCH($B362,'[1]Master data'!$A$2:$A$1000,0),MATCH(I$1,'[1]Master data'!$B$1:$EF$1,0)),"")</f>
        <v>0</v>
      </c>
      <c r="J362" s="7">
        <f>IFERROR(INDEX('[1]Master data'!$B$2:$EF$1000,MATCH($B362,'[1]Master data'!$A$2:$A$1000,0),MATCH(J$1,'[1]Master data'!$B$1:$EF$1,0)),"")</f>
        <v>0</v>
      </c>
      <c r="K362" s="7">
        <f>IFERROR(INDEX('[1]Master data'!$B$2:$EF$1000,MATCH($B362,'[1]Master data'!$A$2:$A$1000,0),MATCH(K$1,'[1]Master data'!$B$1:$EF$1,0)),"")</f>
        <v>0</v>
      </c>
      <c r="L362" s="7">
        <f>IFERROR(INDEX('[1]Master data'!$B$2:$EF$1000,MATCH($B362,'[1]Master data'!$A$2:$A$1000,0),MATCH(L$1,'[1]Master data'!$B$1:$EF$1,0)),"")</f>
        <v>-5000</v>
      </c>
      <c r="M362" s="33">
        <f>IFERROR(INDEX('[1]Master data'!$B$2:$EF$1000,MATCH($B362,'[1]Master data'!$A$2:$A$1000,0),MATCH(M$1,'[1]Master data'!$B$1:$EF$1,0)),"")</f>
        <v>-1.0993443274389033E-2</v>
      </c>
      <c r="N362" s="7">
        <f>IFERROR(INDEX('[1]Master data'!$B$2:$EF$1000,MATCH($B362,'[1]Master data'!$A$2:$A$1000,0),MATCH(N$1,'[1]Master data'!$B$1:$EF$1,0)),"")</f>
        <v>50330</v>
      </c>
      <c r="O362" s="7">
        <f>IFERROR(INDEX('[1]Master data'!$B$2:$EF$1000,MATCH($B362,'[1]Master data'!$A$2:$A$1000,0),MATCH(O$1,'[1]Master data'!$B$1:$EF$1,0)),"")</f>
        <v>5083330</v>
      </c>
      <c r="P362" s="7">
        <f>IFERROR(INDEX('[1]Master data'!$B$2:$EF$1000,MATCH($B362,'[1]Master data'!$A$2:$A$1000,0),MATCH(P$1,'[1]Master data'!$B$1:$EF$1,0)),"")</f>
        <v>-55330</v>
      </c>
      <c r="Q362" s="30">
        <f>IFERROR(INDEX('[1]Master data'!$B$2:$EF$1000,MATCH($B362,'[1]Master data'!$A$2:$A$1000,0),MATCH(Q$1,'[1]Master data'!$B$1:$EF$1,0)),"")</f>
        <v>-1.0993443274389033E-2</v>
      </c>
    </row>
    <row r="363" spans="1:17" x14ac:dyDescent="0.3">
      <c r="A363">
        <f t="shared" si="5"/>
        <v>361</v>
      </c>
      <c r="B363" t="str">
        <f>IF('[1]Master data'!A363="","",'[1]Master data'!A363)</f>
        <v>Aaron Ramsdale</v>
      </c>
      <c r="C363" t="str">
        <f>IFERROR(INDEX('[1]Master data'!$B$2:$EF$1000,MATCH($B363,'[1]Master data'!$A$2:$A$1000,0),MATCH(C$1,'[1]Master data'!$B$1:$EF$1,0)),"")</f>
        <v>Sheffield United</v>
      </c>
      <c r="D363" t="str">
        <f>IFERROR(INDEX('[1]Master data'!$B$2:$EF$1000,MATCH($B363,'[1]Master data'!$A$2:$A$1000,0),MATCH(D$1,'[1]Master data'!$B$1:$EF$1,0)),"")</f>
        <v>Goalkeeper</v>
      </c>
      <c r="E363" s="5">
        <f>IFERROR(INDEX('[1]Master data'!$B$2:$EF$1000,MATCH($B363,'[1]Master data'!$A$2:$A$1000,0),MATCH(E$1,'[1]Master data'!$B$1:$EF$1,0)),"")</f>
        <v>3745000</v>
      </c>
      <c r="F363" s="7">
        <f>IFERROR(INDEX('[1]Master data'!$B$2:$EF$1000,MATCH($B363,'[1]Master data'!$A$2:$A$1000,0),MATCH(F$1,'[1]Master data'!$B$1:$EF$1,0)),"")</f>
        <v>69491.461142873683</v>
      </c>
      <c r="G363" s="7">
        <f>IFERROR(INDEX('[1]Master data'!$B$2:$EF$1000,MATCH($B363,'[1]Master data'!$A$2:$A$1000,0),MATCH(G$1,'[1]Master data'!$B$1:$EF$1,0)),"")</f>
        <v>22651.085237845251</v>
      </c>
      <c r="H363" s="7">
        <f>IFERROR(INDEX('[1]Master data'!$B$2:$EF$1000,MATCH($B363,'[1]Master data'!$A$2:$A$1000,0),MATCH(H$1,'[1]Master data'!$B$1:$EF$1,0)),"")</f>
        <v>6236.8687830269882</v>
      </c>
      <c r="I363" s="7">
        <f>IFERROR(INDEX('[1]Master data'!$B$2:$EF$1000,MATCH($B363,'[1]Master data'!$A$2:$A$1000,0),MATCH(I$1,'[1]Master data'!$B$1:$EF$1,0)),"")</f>
        <v>-100</v>
      </c>
      <c r="J363" s="7">
        <f>IFERROR(INDEX('[1]Master data'!$B$2:$EF$1000,MATCH($B363,'[1]Master data'!$A$2:$A$1000,0),MATCH(J$1,'[1]Master data'!$B$1:$EF$1,0)),"")</f>
        <v>1799.6571991113242</v>
      </c>
      <c r="K363" s="7">
        <f>IFERROR(INDEX('[1]Master data'!$B$2:$EF$1000,MATCH($B363,'[1]Master data'!$A$2:$A$1000,0),MATCH(K$1,'[1]Master data'!$B$1:$EF$1,0)),"")</f>
        <v>793.44147338166772</v>
      </c>
      <c r="L363" s="7">
        <f>IFERROR(INDEX('[1]Master data'!$B$2:$EF$1000,MATCH($B363,'[1]Master data'!$A$2:$A$1000,0),MATCH(L$1,'[1]Master data'!$B$1:$EF$1,0)),"")</f>
        <v>100872.51383623893</v>
      </c>
      <c r="M363" s="33">
        <f>IFERROR(INDEX('[1]Master data'!$B$2:$EF$1000,MATCH($B363,'[1]Master data'!$A$2:$A$1000,0),MATCH(M$1,'[1]Master data'!$B$1:$EF$1,0)),"")</f>
        <v>1.6935250690584491E-2</v>
      </c>
      <c r="N363" s="7">
        <f>IFERROR(INDEX('[1]Master data'!$B$2:$EF$1000,MATCH($B363,'[1]Master data'!$A$2:$A$1000,0),MATCH(N$1,'[1]Master data'!$B$1:$EF$1,0)),"")</f>
        <v>37450</v>
      </c>
      <c r="O363" s="7">
        <f>IFERROR(INDEX('[1]Master data'!$B$2:$EF$1000,MATCH($B363,'[1]Master data'!$A$2:$A$1000,0),MATCH(O$1,'[1]Master data'!$B$1:$EF$1,0)),"")</f>
        <v>3782450</v>
      </c>
      <c r="P363" s="7">
        <f>IFERROR(INDEX('[1]Master data'!$B$2:$EF$1000,MATCH($B363,'[1]Master data'!$A$2:$A$1000,0),MATCH(P$1,'[1]Master data'!$B$1:$EF$1,0)),"")</f>
        <v>63422.513836238926</v>
      </c>
      <c r="Q363" s="30">
        <f>IFERROR(INDEX('[1]Master data'!$B$2:$EF$1000,MATCH($B363,'[1]Master data'!$A$2:$A$1000,0),MATCH(Q$1,'[1]Master data'!$B$1:$EF$1,0)),"")</f>
        <v>1.6935250690584491E-2</v>
      </c>
    </row>
    <row r="364" spans="1:17" x14ac:dyDescent="0.3">
      <c r="A364">
        <f t="shared" si="5"/>
        <v>362</v>
      </c>
      <c r="B364" t="str">
        <f>IF('[1]Master data'!A364="","",'[1]Master data'!A364)</f>
        <v>Phil Foden</v>
      </c>
      <c r="C364" t="str">
        <f>IFERROR(INDEX('[1]Master data'!$B$2:$EF$1000,MATCH($B364,'[1]Master data'!$A$2:$A$1000,0),MATCH(C$1,'[1]Master data'!$B$1:$EF$1,0)),"")</f>
        <v>Manchester City</v>
      </c>
      <c r="D364" t="str">
        <f>IFERROR(INDEX('[1]Master data'!$B$2:$EF$1000,MATCH($B364,'[1]Master data'!$A$2:$A$1000,0),MATCH(D$1,'[1]Master data'!$B$1:$EF$1,0)),"")</f>
        <v>Midfield</v>
      </c>
      <c r="E364" s="5">
        <f>IFERROR(INDEX('[1]Master data'!$B$2:$EF$1000,MATCH($B364,'[1]Master data'!$A$2:$A$1000,0),MATCH(E$1,'[1]Master data'!$B$1:$EF$1,0)),"")</f>
        <v>6955000</v>
      </c>
      <c r="F364" s="7">
        <f>IFERROR(INDEX('[1]Master data'!$B$2:$EF$1000,MATCH($B364,'[1]Master data'!$A$2:$A$1000,0),MATCH(F$1,'[1]Master data'!$B$1:$EF$1,0)),"")</f>
        <v>-5000</v>
      </c>
      <c r="G364" s="7">
        <f>IFERROR(INDEX('[1]Master data'!$B$2:$EF$1000,MATCH($B364,'[1]Master data'!$A$2:$A$1000,0),MATCH(G$1,'[1]Master data'!$B$1:$EF$1,0)),"")</f>
        <v>0</v>
      </c>
      <c r="H364" s="7">
        <f>IFERROR(INDEX('[1]Master data'!$B$2:$EF$1000,MATCH($B364,'[1]Master data'!$A$2:$A$1000,0),MATCH(H$1,'[1]Master data'!$B$1:$EF$1,0)),"")</f>
        <v>0</v>
      </c>
      <c r="I364" s="7">
        <f>IFERROR(INDEX('[1]Master data'!$B$2:$EF$1000,MATCH($B364,'[1]Master data'!$A$2:$A$1000,0),MATCH(I$1,'[1]Master data'!$B$1:$EF$1,0)),"")</f>
        <v>0</v>
      </c>
      <c r="J364" s="7">
        <f>IFERROR(INDEX('[1]Master data'!$B$2:$EF$1000,MATCH($B364,'[1]Master data'!$A$2:$A$1000,0),MATCH(J$1,'[1]Master data'!$B$1:$EF$1,0)),"")</f>
        <v>0</v>
      </c>
      <c r="K364" s="7">
        <f>IFERROR(INDEX('[1]Master data'!$B$2:$EF$1000,MATCH($B364,'[1]Master data'!$A$2:$A$1000,0),MATCH(K$1,'[1]Master data'!$B$1:$EF$1,0)),"")</f>
        <v>0</v>
      </c>
      <c r="L364" s="7">
        <f>IFERROR(INDEX('[1]Master data'!$B$2:$EF$1000,MATCH($B364,'[1]Master data'!$A$2:$A$1000,0),MATCH(L$1,'[1]Master data'!$B$1:$EF$1,0)),"")</f>
        <v>-5000</v>
      </c>
      <c r="M364" s="33">
        <f>IFERROR(INDEX('[1]Master data'!$B$2:$EF$1000,MATCH($B364,'[1]Master data'!$A$2:$A$1000,0),MATCH(M$1,'[1]Master data'!$B$1:$EF$1,0)),"")</f>
        <v>-7.1890726096333576E-4</v>
      </c>
      <c r="N364" s="7">
        <f>IFERROR(INDEX('[1]Master data'!$B$2:$EF$1000,MATCH($B364,'[1]Master data'!$A$2:$A$1000,0),MATCH(N$1,'[1]Master data'!$B$1:$EF$1,0)),"")</f>
        <v>0</v>
      </c>
      <c r="O364" s="7">
        <f>IFERROR(INDEX('[1]Master data'!$B$2:$EF$1000,MATCH($B364,'[1]Master data'!$A$2:$A$1000,0),MATCH(O$1,'[1]Master data'!$B$1:$EF$1,0)),"")</f>
        <v>6955000</v>
      </c>
      <c r="P364" s="7">
        <f>IFERROR(INDEX('[1]Master data'!$B$2:$EF$1000,MATCH($B364,'[1]Master data'!$A$2:$A$1000,0),MATCH(P$1,'[1]Master data'!$B$1:$EF$1,0)),"")</f>
        <v>-5000</v>
      </c>
      <c r="Q364" s="30">
        <f>IFERROR(INDEX('[1]Master data'!$B$2:$EF$1000,MATCH($B364,'[1]Master data'!$A$2:$A$1000,0),MATCH(Q$1,'[1]Master data'!$B$1:$EF$1,0)),"")</f>
        <v>-7.1890726096333576E-4</v>
      </c>
    </row>
    <row r="365" spans="1:17" x14ac:dyDescent="0.3">
      <c r="A365">
        <f t="shared" si="5"/>
        <v>363</v>
      </c>
      <c r="B365" t="str">
        <f>IF('[1]Master data'!A365="","",'[1]Master data'!A365)</f>
        <v>Luke Ayling</v>
      </c>
      <c r="C365" t="str">
        <f>IFERROR(INDEX('[1]Master data'!$B$2:$EF$1000,MATCH($B365,'[1]Master data'!$A$2:$A$1000,0),MATCH(C$1,'[1]Master data'!$B$1:$EF$1,0)),"")</f>
        <v>Leeds United</v>
      </c>
      <c r="D365" t="str">
        <f>IFERROR(INDEX('[1]Master data'!$B$2:$EF$1000,MATCH($B365,'[1]Master data'!$A$2:$A$1000,0),MATCH(D$1,'[1]Master data'!$B$1:$EF$1,0)),"")</f>
        <v>Defense</v>
      </c>
      <c r="E365" s="5">
        <f>IFERROR(INDEX('[1]Master data'!$B$2:$EF$1000,MATCH($B365,'[1]Master data'!$A$2:$A$1000,0),MATCH(E$1,'[1]Master data'!$B$1:$EF$1,0)),"")</f>
        <v>3186000</v>
      </c>
      <c r="F365" s="7">
        <f>IFERROR(INDEX('[1]Master data'!$B$2:$EF$1000,MATCH($B365,'[1]Master data'!$A$2:$A$1000,0),MATCH(F$1,'[1]Master data'!$B$1:$EF$1,0)),"")</f>
        <v>29698.925784517691</v>
      </c>
      <c r="G365" s="7">
        <f>IFERROR(INDEX('[1]Master data'!$B$2:$EF$1000,MATCH($B365,'[1]Master data'!$A$2:$A$1000,0),MATCH(G$1,'[1]Master data'!$B$1:$EF$1,0)),"")</f>
        <v>5438.0382622429297</v>
      </c>
      <c r="H365" s="7">
        <f>IFERROR(INDEX('[1]Master data'!$B$2:$EF$1000,MATCH($B365,'[1]Master data'!$A$2:$A$1000,0),MATCH(H$1,'[1]Master data'!$B$1:$EF$1,0)),"")</f>
        <v>1380.0928263365086</v>
      </c>
      <c r="I365" s="7">
        <f>IFERROR(INDEX('[1]Master data'!$B$2:$EF$1000,MATCH($B365,'[1]Master data'!$A$2:$A$1000,0),MATCH(I$1,'[1]Master data'!$B$1:$EF$1,0)),"")</f>
        <v>2756.3039872812597</v>
      </c>
      <c r="J365" s="7">
        <f>IFERROR(INDEX('[1]Master data'!$B$2:$EF$1000,MATCH($B365,'[1]Master data'!$A$2:$A$1000,0),MATCH(J$1,'[1]Master data'!$B$1:$EF$1,0)),"")</f>
        <v>2696.9863944943436</v>
      </c>
      <c r="K365" s="7">
        <f>IFERROR(INDEX('[1]Master data'!$B$2:$EF$1000,MATCH($B365,'[1]Master data'!$A$2:$A$1000,0),MATCH(K$1,'[1]Master data'!$B$1:$EF$1,0)),"")</f>
        <v>-300.63655561824027</v>
      </c>
      <c r="L365" s="7">
        <f>IFERROR(INDEX('[1]Master data'!$B$2:$EF$1000,MATCH($B365,'[1]Master data'!$A$2:$A$1000,0),MATCH(L$1,'[1]Master data'!$B$1:$EF$1,0)),"")</f>
        <v>41669.710699254487</v>
      </c>
      <c r="M365" s="33">
        <f>IFERROR(INDEX('[1]Master data'!$B$2:$EF$1000,MATCH($B365,'[1]Master data'!$A$2:$A$1000,0),MATCH(M$1,'[1]Master data'!$B$1:$EF$1,0)),"")</f>
        <v>3.0790052414483636E-3</v>
      </c>
      <c r="N365" s="7">
        <f>IFERROR(INDEX('[1]Master data'!$B$2:$EF$1000,MATCH($B365,'[1]Master data'!$A$2:$A$1000,0),MATCH(N$1,'[1]Master data'!$B$1:$EF$1,0)),"")</f>
        <v>31860</v>
      </c>
      <c r="O365" s="7">
        <f>IFERROR(INDEX('[1]Master data'!$B$2:$EF$1000,MATCH($B365,'[1]Master data'!$A$2:$A$1000,0),MATCH(O$1,'[1]Master data'!$B$1:$EF$1,0)),"")</f>
        <v>3217860</v>
      </c>
      <c r="P365" s="7">
        <f>IFERROR(INDEX('[1]Master data'!$B$2:$EF$1000,MATCH($B365,'[1]Master data'!$A$2:$A$1000,0),MATCH(P$1,'[1]Master data'!$B$1:$EF$1,0)),"")</f>
        <v>9809.7106992544868</v>
      </c>
      <c r="Q365" s="30">
        <f>IFERROR(INDEX('[1]Master data'!$B$2:$EF$1000,MATCH($B365,'[1]Master data'!$A$2:$A$1000,0),MATCH(Q$1,'[1]Master data'!$B$1:$EF$1,0)),"")</f>
        <v>3.0790052414483636E-3</v>
      </c>
    </row>
    <row r="366" spans="1:17" x14ac:dyDescent="0.3">
      <c r="A366">
        <f t="shared" si="5"/>
        <v>364</v>
      </c>
      <c r="B366" t="str">
        <f>IF('[1]Master data'!A366="","",'[1]Master data'!A366)</f>
        <v>Elliot Anderson</v>
      </c>
      <c r="C366" t="str">
        <f>IFERROR(INDEX('[1]Master data'!$B$2:$EF$1000,MATCH($B366,'[1]Master data'!$A$2:$A$1000,0),MATCH(C$1,'[1]Master data'!$B$1:$EF$1,0)),"")</f>
        <v>Newcastle</v>
      </c>
      <c r="D366" t="str">
        <f>IFERROR(INDEX('[1]Master data'!$B$2:$EF$1000,MATCH($B366,'[1]Master data'!$A$2:$A$1000,0),MATCH(D$1,'[1]Master data'!$B$1:$EF$1,0)),"")</f>
        <v>Midfield</v>
      </c>
      <c r="E366" s="5">
        <f>IFERROR(INDEX('[1]Master data'!$B$2:$EF$1000,MATCH($B366,'[1]Master data'!$A$2:$A$1000,0),MATCH(E$1,'[1]Master data'!$B$1:$EF$1,0)),"")</f>
        <v>1952000</v>
      </c>
      <c r="F366" s="7">
        <f>IFERROR(INDEX('[1]Master data'!$B$2:$EF$1000,MATCH($B366,'[1]Master data'!$A$2:$A$1000,0),MATCH(F$1,'[1]Master data'!$B$1:$EF$1,0)),"")</f>
        <v>-5000</v>
      </c>
      <c r="G366" s="7">
        <f>IFERROR(INDEX('[1]Master data'!$B$2:$EF$1000,MATCH($B366,'[1]Master data'!$A$2:$A$1000,0),MATCH(G$1,'[1]Master data'!$B$1:$EF$1,0)),"")</f>
        <v>0</v>
      </c>
      <c r="H366" s="7">
        <f>IFERROR(INDEX('[1]Master data'!$B$2:$EF$1000,MATCH($B366,'[1]Master data'!$A$2:$A$1000,0),MATCH(H$1,'[1]Master data'!$B$1:$EF$1,0)),"")</f>
        <v>0</v>
      </c>
      <c r="I366" s="7">
        <f>IFERROR(INDEX('[1]Master data'!$B$2:$EF$1000,MATCH($B366,'[1]Master data'!$A$2:$A$1000,0),MATCH(I$1,'[1]Master data'!$B$1:$EF$1,0)),"")</f>
        <v>0</v>
      </c>
      <c r="J366" s="7">
        <f>IFERROR(INDEX('[1]Master data'!$B$2:$EF$1000,MATCH($B366,'[1]Master data'!$A$2:$A$1000,0),MATCH(J$1,'[1]Master data'!$B$1:$EF$1,0)),"")</f>
        <v>0</v>
      </c>
      <c r="K366" s="7">
        <f>IFERROR(INDEX('[1]Master data'!$B$2:$EF$1000,MATCH($B366,'[1]Master data'!$A$2:$A$1000,0),MATCH(K$1,'[1]Master data'!$B$1:$EF$1,0)),"")</f>
        <v>0</v>
      </c>
      <c r="L366" s="7">
        <f>IFERROR(INDEX('[1]Master data'!$B$2:$EF$1000,MATCH($B366,'[1]Master data'!$A$2:$A$1000,0),MATCH(L$1,'[1]Master data'!$B$1:$EF$1,0)),"")</f>
        <v>-5000</v>
      </c>
      <c r="M366" s="33">
        <f>IFERROR(INDEX('[1]Master data'!$B$2:$EF$1000,MATCH($B366,'[1]Master data'!$A$2:$A$1000,0),MATCH(M$1,'[1]Master data'!$B$1:$EF$1,0)),"")</f>
        <v>-1.2561475409836065E-2</v>
      </c>
      <c r="N366" s="7">
        <f>IFERROR(INDEX('[1]Master data'!$B$2:$EF$1000,MATCH($B366,'[1]Master data'!$A$2:$A$1000,0),MATCH(N$1,'[1]Master data'!$B$1:$EF$1,0)),"")</f>
        <v>19520</v>
      </c>
      <c r="O366" s="7">
        <f>IFERROR(INDEX('[1]Master data'!$B$2:$EF$1000,MATCH($B366,'[1]Master data'!$A$2:$A$1000,0),MATCH(O$1,'[1]Master data'!$B$1:$EF$1,0)),"")</f>
        <v>1971520</v>
      </c>
      <c r="P366" s="7">
        <f>IFERROR(INDEX('[1]Master data'!$B$2:$EF$1000,MATCH($B366,'[1]Master data'!$A$2:$A$1000,0),MATCH(P$1,'[1]Master data'!$B$1:$EF$1,0)),"")</f>
        <v>-24520</v>
      </c>
      <c r="Q366" s="30">
        <f>IFERROR(INDEX('[1]Master data'!$B$2:$EF$1000,MATCH($B366,'[1]Master data'!$A$2:$A$1000,0),MATCH(Q$1,'[1]Master data'!$B$1:$EF$1,0)),"")</f>
        <v>-1.2561475409836065E-2</v>
      </c>
    </row>
    <row r="367" spans="1:17" x14ac:dyDescent="0.3">
      <c r="A367">
        <f t="shared" si="5"/>
        <v>365</v>
      </c>
      <c r="B367" t="str">
        <f>IF('[1]Master data'!A367="","",'[1]Master data'!A367)</f>
        <v>Billy Gilmour</v>
      </c>
      <c r="C367" t="str">
        <f>IFERROR(INDEX('[1]Master data'!$B$2:$EF$1000,MATCH($B367,'[1]Master data'!$A$2:$A$1000,0),MATCH(C$1,'[1]Master data'!$B$1:$EF$1,0)),"")</f>
        <v>Chelsea</v>
      </c>
      <c r="D367" t="str">
        <f>IFERROR(INDEX('[1]Master data'!$B$2:$EF$1000,MATCH($B367,'[1]Master data'!$A$2:$A$1000,0),MATCH(D$1,'[1]Master data'!$B$1:$EF$1,0)),"")</f>
        <v>Midfield</v>
      </c>
      <c r="E367" s="5">
        <f>IFERROR(INDEX('[1]Master data'!$B$2:$EF$1000,MATCH($B367,'[1]Master data'!$A$2:$A$1000,0),MATCH(E$1,'[1]Master data'!$B$1:$EF$1,0)),"")</f>
        <v>2960000</v>
      </c>
      <c r="F367" s="7">
        <f>IFERROR(INDEX('[1]Master data'!$B$2:$EF$1000,MATCH($B367,'[1]Master data'!$A$2:$A$1000,0),MATCH(F$1,'[1]Master data'!$B$1:$EF$1,0)),"")</f>
        <v>-5000</v>
      </c>
      <c r="G367" s="7">
        <f>IFERROR(INDEX('[1]Master data'!$B$2:$EF$1000,MATCH($B367,'[1]Master data'!$A$2:$A$1000,0),MATCH(G$1,'[1]Master data'!$B$1:$EF$1,0)),"")</f>
        <v>0</v>
      </c>
      <c r="H367" s="7">
        <f>IFERROR(INDEX('[1]Master data'!$B$2:$EF$1000,MATCH($B367,'[1]Master data'!$A$2:$A$1000,0),MATCH(H$1,'[1]Master data'!$B$1:$EF$1,0)),"")</f>
        <v>0</v>
      </c>
      <c r="I367" s="7">
        <f>IFERROR(INDEX('[1]Master data'!$B$2:$EF$1000,MATCH($B367,'[1]Master data'!$A$2:$A$1000,0),MATCH(I$1,'[1]Master data'!$B$1:$EF$1,0)),"")</f>
        <v>0</v>
      </c>
      <c r="J367" s="7">
        <f>IFERROR(INDEX('[1]Master data'!$B$2:$EF$1000,MATCH($B367,'[1]Master data'!$A$2:$A$1000,0),MATCH(J$1,'[1]Master data'!$B$1:$EF$1,0)),"")</f>
        <v>0</v>
      </c>
      <c r="K367" s="7">
        <f>IFERROR(INDEX('[1]Master data'!$B$2:$EF$1000,MATCH($B367,'[1]Master data'!$A$2:$A$1000,0),MATCH(K$1,'[1]Master data'!$B$1:$EF$1,0)),"")</f>
        <v>0</v>
      </c>
      <c r="L367" s="7">
        <f>IFERROR(INDEX('[1]Master data'!$B$2:$EF$1000,MATCH($B367,'[1]Master data'!$A$2:$A$1000,0),MATCH(L$1,'[1]Master data'!$B$1:$EF$1,0)),"")</f>
        <v>-5000</v>
      </c>
      <c r="M367" s="33">
        <f>IFERROR(INDEX('[1]Master data'!$B$2:$EF$1000,MATCH($B367,'[1]Master data'!$A$2:$A$1000,0),MATCH(M$1,'[1]Master data'!$B$1:$EF$1,0)),"")</f>
        <v>-1.1689189189189189E-2</v>
      </c>
      <c r="N367" s="7">
        <f>IFERROR(INDEX('[1]Master data'!$B$2:$EF$1000,MATCH($B367,'[1]Master data'!$A$2:$A$1000,0),MATCH(N$1,'[1]Master data'!$B$1:$EF$1,0)),"")</f>
        <v>29600</v>
      </c>
      <c r="O367" s="7">
        <f>IFERROR(INDEX('[1]Master data'!$B$2:$EF$1000,MATCH($B367,'[1]Master data'!$A$2:$A$1000,0),MATCH(O$1,'[1]Master data'!$B$1:$EF$1,0)),"")</f>
        <v>2989600</v>
      </c>
      <c r="P367" s="7">
        <f>IFERROR(INDEX('[1]Master data'!$B$2:$EF$1000,MATCH($B367,'[1]Master data'!$A$2:$A$1000,0),MATCH(P$1,'[1]Master data'!$B$1:$EF$1,0)),"")</f>
        <v>-34600</v>
      </c>
      <c r="Q367" s="30">
        <f>IFERROR(INDEX('[1]Master data'!$B$2:$EF$1000,MATCH($B367,'[1]Master data'!$A$2:$A$1000,0),MATCH(Q$1,'[1]Master data'!$B$1:$EF$1,0)),"")</f>
        <v>-1.1689189189189189E-2</v>
      </c>
    </row>
    <row r="368" spans="1:17" x14ac:dyDescent="0.3">
      <c r="A368">
        <f t="shared" si="5"/>
        <v>366</v>
      </c>
      <c r="B368" t="str">
        <f>IF('[1]Master data'!A368="","",'[1]Master data'!A368)</f>
        <v>Dara O'Shea</v>
      </c>
      <c r="C368" t="str">
        <f>IFERROR(INDEX('[1]Master data'!$B$2:$EF$1000,MATCH($B368,'[1]Master data'!$A$2:$A$1000,0),MATCH(C$1,'[1]Master data'!$B$1:$EF$1,0)),"")</f>
        <v>West Bromwich</v>
      </c>
      <c r="D368" t="str">
        <f>IFERROR(INDEX('[1]Master data'!$B$2:$EF$1000,MATCH($B368,'[1]Master data'!$A$2:$A$1000,0),MATCH(D$1,'[1]Master data'!$B$1:$EF$1,0)),"")</f>
        <v>Defense</v>
      </c>
      <c r="E368" s="5">
        <f>IFERROR(INDEX('[1]Master data'!$B$2:$EF$1000,MATCH($B368,'[1]Master data'!$A$2:$A$1000,0),MATCH(E$1,'[1]Master data'!$B$1:$EF$1,0)),"")</f>
        <v>2456000</v>
      </c>
      <c r="F368" s="7">
        <f>IFERROR(INDEX('[1]Master data'!$B$2:$EF$1000,MATCH($B368,'[1]Master data'!$A$2:$A$1000,0),MATCH(F$1,'[1]Master data'!$B$1:$EF$1,0)),"")</f>
        <v>-5000</v>
      </c>
      <c r="G368" s="7">
        <f>IFERROR(INDEX('[1]Master data'!$B$2:$EF$1000,MATCH($B368,'[1]Master data'!$A$2:$A$1000,0),MATCH(G$1,'[1]Master data'!$B$1:$EF$1,0)),"")</f>
        <v>0</v>
      </c>
      <c r="H368" s="7">
        <f>IFERROR(INDEX('[1]Master data'!$B$2:$EF$1000,MATCH($B368,'[1]Master data'!$A$2:$A$1000,0),MATCH(H$1,'[1]Master data'!$B$1:$EF$1,0)),"")</f>
        <v>0</v>
      </c>
      <c r="I368" s="7">
        <f>IFERROR(INDEX('[1]Master data'!$B$2:$EF$1000,MATCH($B368,'[1]Master data'!$A$2:$A$1000,0),MATCH(I$1,'[1]Master data'!$B$1:$EF$1,0)),"")</f>
        <v>0</v>
      </c>
      <c r="J368" s="7">
        <f>IFERROR(INDEX('[1]Master data'!$B$2:$EF$1000,MATCH($B368,'[1]Master data'!$A$2:$A$1000,0),MATCH(J$1,'[1]Master data'!$B$1:$EF$1,0)),"")</f>
        <v>0</v>
      </c>
      <c r="K368" s="7">
        <f>IFERROR(INDEX('[1]Master data'!$B$2:$EF$1000,MATCH($B368,'[1]Master data'!$A$2:$A$1000,0),MATCH(K$1,'[1]Master data'!$B$1:$EF$1,0)),"")</f>
        <v>0</v>
      </c>
      <c r="L368" s="7">
        <f>IFERROR(INDEX('[1]Master data'!$B$2:$EF$1000,MATCH($B368,'[1]Master data'!$A$2:$A$1000,0),MATCH(L$1,'[1]Master data'!$B$1:$EF$1,0)),"")</f>
        <v>-5000</v>
      </c>
      <c r="M368" s="33">
        <f>IFERROR(INDEX('[1]Master data'!$B$2:$EF$1000,MATCH($B368,'[1]Master data'!$A$2:$A$1000,0),MATCH(M$1,'[1]Master data'!$B$1:$EF$1,0)),"")</f>
        <v>-1.2035830618892508E-2</v>
      </c>
      <c r="N368" s="7">
        <f>IFERROR(INDEX('[1]Master data'!$B$2:$EF$1000,MATCH($B368,'[1]Master data'!$A$2:$A$1000,0),MATCH(N$1,'[1]Master data'!$B$1:$EF$1,0)),"")</f>
        <v>24560</v>
      </c>
      <c r="O368" s="7">
        <f>IFERROR(INDEX('[1]Master data'!$B$2:$EF$1000,MATCH($B368,'[1]Master data'!$A$2:$A$1000,0),MATCH(O$1,'[1]Master data'!$B$1:$EF$1,0)),"")</f>
        <v>2480560</v>
      </c>
      <c r="P368" s="7">
        <f>IFERROR(INDEX('[1]Master data'!$B$2:$EF$1000,MATCH($B368,'[1]Master data'!$A$2:$A$1000,0),MATCH(P$1,'[1]Master data'!$B$1:$EF$1,0)),"")</f>
        <v>-29560</v>
      </c>
      <c r="Q368" s="30">
        <f>IFERROR(INDEX('[1]Master data'!$B$2:$EF$1000,MATCH($B368,'[1]Master data'!$A$2:$A$1000,0),MATCH(Q$1,'[1]Master data'!$B$1:$EF$1,0)),"")</f>
        <v>-1.2035830618892508E-2</v>
      </c>
    </row>
    <row r="369" spans="1:17" x14ac:dyDescent="0.3">
      <c r="A369">
        <f t="shared" si="5"/>
        <v>367</v>
      </c>
      <c r="B369" t="str">
        <f>IF('[1]Master data'!A369="","",'[1]Master data'!A369)</f>
        <v>Gary Cahill</v>
      </c>
      <c r="C369" t="str">
        <f>IFERROR(INDEX('[1]Master data'!$B$2:$EF$1000,MATCH($B369,'[1]Master data'!$A$2:$A$1000,0),MATCH(C$1,'[1]Master data'!$B$1:$EF$1,0)),"")</f>
        <v>Crystal Palace</v>
      </c>
      <c r="D369" t="str">
        <f>IFERROR(INDEX('[1]Master data'!$B$2:$EF$1000,MATCH($B369,'[1]Master data'!$A$2:$A$1000,0),MATCH(D$1,'[1]Master data'!$B$1:$EF$1,0)),"")</f>
        <v>Defense</v>
      </c>
      <c r="E369" s="5">
        <f>IFERROR(INDEX('[1]Master data'!$B$2:$EF$1000,MATCH($B369,'[1]Master data'!$A$2:$A$1000,0),MATCH(E$1,'[1]Master data'!$B$1:$EF$1,0)),"")</f>
        <v>2667000</v>
      </c>
      <c r="F369" s="7">
        <f>IFERROR(INDEX('[1]Master data'!$B$2:$EF$1000,MATCH($B369,'[1]Master data'!$A$2:$A$1000,0),MATCH(F$1,'[1]Master data'!$B$1:$EF$1,0)),"")</f>
        <v>35789.302859714269</v>
      </c>
      <c r="G369" s="7">
        <f>IFERROR(INDEX('[1]Master data'!$B$2:$EF$1000,MATCH($B369,'[1]Master data'!$A$2:$A$1000,0),MATCH(G$1,'[1]Master data'!$B$1:$EF$1,0)),"")</f>
        <v>-2158.042947179264</v>
      </c>
      <c r="H369" s="7">
        <f>IFERROR(INDEX('[1]Master data'!$B$2:$EF$1000,MATCH($B369,'[1]Master data'!$A$2:$A$1000,0),MATCH(H$1,'[1]Master data'!$B$1:$EF$1,0)),"")</f>
        <v>10218.524427249256</v>
      </c>
      <c r="I369" s="7">
        <f>IFERROR(INDEX('[1]Master data'!$B$2:$EF$1000,MATCH($B369,'[1]Master data'!$A$2:$A$1000,0),MATCH(I$1,'[1]Master data'!$B$1:$EF$1,0)),"")</f>
        <v>-1000</v>
      </c>
      <c r="J369" s="7">
        <f>IFERROR(INDEX('[1]Master data'!$B$2:$EF$1000,MATCH($B369,'[1]Master data'!$A$2:$A$1000,0),MATCH(J$1,'[1]Master data'!$B$1:$EF$1,0)),"")</f>
        <v>227.78798616230188</v>
      </c>
      <c r="K369" s="7">
        <f>IFERROR(INDEX('[1]Master data'!$B$2:$EF$1000,MATCH($B369,'[1]Master data'!$A$2:$A$1000,0),MATCH(K$1,'[1]Master data'!$B$1:$EF$1,0)),"")</f>
        <v>11.148200186571785</v>
      </c>
      <c r="L369" s="7">
        <f>IFERROR(INDEX('[1]Master data'!$B$2:$EF$1000,MATCH($B369,'[1]Master data'!$A$2:$A$1000,0),MATCH(L$1,'[1]Master data'!$B$1:$EF$1,0)),"")</f>
        <v>43088.720526133133</v>
      </c>
      <c r="M369" s="33">
        <f>IFERROR(INDEX('[1]Master data'!$B$2:$EF$1000,MATCH($B369,'[1]Master data'!$A$2:$A$1000,0),MATCH(M$1,'[1]Master data'!$B$1:$EF$1,0)),"")</f>
        <v>6.1562506659666788E-3</v>
      </c>
      <c r="N369" s="7">
        <f>IFERROR(INDEX('[1]Master data'!$B$2:$EF$1000,MATCH($B369,'[1]Master data'!$A$2:$A$1000,0),MATCH(N$1,'[1]Master data'!$B$1:$EF$1,0)),"")</f>
        <v>26670</v>
      </c>
      <c r="O369" s="7">
        <f>IFERROR(INDEX('[1]Master data'!$B$2:$EF$1000,MATCH($B369,'[1]Master data'!$A$2:$A$1000,0),MATCH(O$1,'[1]Master data'!$B$1:$EF$1,0)),"")</f>
        <v>2693670</v>
      </c>
      <c r="P369" s="7">
        <f>IFERROR(INDEX('[1]Master data'!$B$2:$EF$1000,MATCH($B369,'[1]Master data'!$A$2:$A$1000,0),MATCH(P$1,'[1]Master data'!$B$1:$EF$1,0)),"")</f>
        <v>16418.720526133133</v>
      </c>
      <c r="Q369" s="30">
        <f>IFERROR(INDEX('[1]Master data'!$B$2:$EF$1000,MATCH($B369,'[1]Master data'!$A$2:$A$1000,0),MATCH(Q$1,'[1]Master data'!$B$1:$EF$1,0)),"")</f>
        <v>6.1562506659666788E-3</v>
      </c>
    </row>
    <row r="370" spans="1:17" x14ac:dyDescent="0.3">
      <c r="A370">
        <f t="shared" si="5"/>
        <v>368</v>
      </c>
      <c r="B370" t="str">
        <f>IF('[1]Master data'!A370="","",'[1]Master data'!A370)</f>
        <v>Kevin McDonald</v>
      </c>
      <c r="C370" t="str">
        <f>IFERROR(INDEX('[1]Master data'!$B$2:$EF$1000,MATCH($B370,'[1]Master data'!$A$2:$A$1000,0),MATCH(C$1,'[1]Master data'!$B$1:$EF$1,0)),"")</f>
        <v>Fulham</v>
      </c>
      <c r="D370" t="str">
        <f>IFERROR(INDEX('[1]Master data'!$B$2:$EF$1000,MATCH($B370,'[1]Master data'!$A$2:$A$1000,0),MATCH(D$1,'[1]Master data'!$B$1:$EF$1,0)),"")</f>
        <v>Midfield</v>
      </c>
      <c r="E370" s="5">
        <f>IFERROR(INDEX('[1]Master data'!$B$2:$EF$1000,MATCH($B370,'[1]Master data'!$A$2:$A$1000,0),MATCH(E$1,'[1]Master data'!$B$1:$EF$1,0)),"")</f>
        <v>1950000</v>
      </c>
      <c r="F370" s="7">
        <f>IFERROR(INDEX('[1]Master data'!$B$2:$EF$1000,MATCH($B370,'[1]Master data'!$A$2:$A$1000,0),MATCH(F$1,'[1]Master data'!$B$1:$EF$1,0)),"")</f>
        <v>-5000</v>
      </c>
      <c r="G370" s="7">
        <f>IFERROR(INDEX('[1]Master data'!$B$2:$EF$1000,MATCH($B370,'[1]Master data'!$A$2:$A$1000,0),MATCH(G$1,'[1]Master data'!$B$1:$EF$1,0)),"")</f>
        <v>0</v>
      </c>
      <c r="H370" s="7">
        <f>IFERROR(INDEX('[1]Master data'!$B$2:$EF$1000,MATCH($B370,'[1]Master data'!$A$2:$A$1000,0),MATCH(H$1,'[1]Master data'!$B$1:$EF$1,0)),"")</f>
        <v>0</v>
      </c>
      <c r="I370" s="7">
        <f>IFERROR(INDEX('[1]Master data'!$B$2:$EF$1000,MATCH($B370,'[1]Master data'!$A$2:$A$1000,0),MATCH(I$1,'[1]Master data'!$B$1:$EF$1,0)),"")</f>
        <v>0</v>
      </c>
      <c r="J370" s="7">
        <f>IFERROR(INDEX('[1]Master data'!$B$2:$EF$1000,MATCH($B370,'[1]Master data'!$A$2:$A$1000,0),MATCH(J$1,'[1]Master data'!$B$1:$EF$1,0)),"")</f>
        <v>0</v>
      </c>
      <c r="K370" s="7">
        <f>IFERROR(INDEX('[1]Master data'!$B$2:$EF$1000,MATCH($B370,'[1]Master data'!$A$2:$A$1000,0),MATCH(K$1,'[1]Master data'!$B$1:$EF$1,0)),"")</f>
        <v>0</v>
      </c>
      <c r="L370" s="7">
        <f>IFERROR(INDEX('[1]Master data'!$B$2:$EF$1000,MATCH($B370,'[1]Master data'!$A$2:$A$1000,0),MATCH(L$1,'[1]Master data'!$B$1:$EF$1,0)),"")</f>
        <v>-5000</v>
      </c>
      <c r="M370" s="33">
        <f>IFERROR(INDEX('[1]Master data'!$B$2:$EF$1000,MATCH($B370,'[1]Master data'!$A$2:$A$1000,0),MATCH(M$1,'[1]Master data'!$B$1:$EF$1,0)),"")</f>
        <v>-1.2564102564102564E-2</v>
      </c>
      <c r="N370" s="7">
        <f>IFERROR(INDEX('[1]Master data'!$B$2:$EF$1000,MATCH($B370,'[1]Master data'!$A$2:$A$1000,0),MATCH(N$1,'[1]Master data'!$B$1:$EF$1,0)),"")</f>
        <v>19500</v>
      </c>
      <c r="O370" s="7">
        <f>IFERROR(INDEX('[1]Master data'!$B$2:$EF$1000,MATCH($B370,'[1]Master data'!$A$2:$A$1000,0),MATCH(O$1,'[1]Master data'!$B$1:$EF$1,0)),"")</f>
        <v>1969500</v>
      </c>
      <c r="P370" s="7">
        <f>IFERROR(INDEX('[1]Master data'!$B$2:$EF$1000,MATCH($B370,'[1]Master data'!$A$2:$A$1000,0),MATCH(P$1,'[1]Master data'!$B$1:$EF$1,0)),"")</f>
        <v>-24500</v>
      </c>
      <c r="Q370" s="30">
        <f>IFERROR(INDEX('[1]Master data'!$B$2:$EF$1000,MATCH($B370,'[1]Master data'!$A$2:$A$1000,0),MATCH(Q$1,'[1]Master data'!$B$1:$EF$1,0)),"")</f>
        <v>-1.2564102564102564E-2</v>
      </c>
    </row>
    <row r="371" spans="1:17" x14ac:dyDescent="0.3">
      <c r="A371">
        <f t="shared" si="5"/>
        <v>369</v>
      </c>
      <c r="B371" t="str">
        <f>IF('[1]Master data'!A371="","",'[1]Master data'!A371)</f>
        <v>Anthony Driscoll-Glennon</v>
      </c>
      <c r="C371" t="str">
        <f>IFERROR(INDEX('[1]Master data'!$B$2:$EF$1000,MATCH($B371,'[1]Master data'!$A$2:$A$1000,0),MATCH(C$1,'[1]Master data'!$B$1:$EF$1,0)),"")</f>
        <v>Burnley</v>
      </c>
      <c r="D371" t="str">
        <f>IFERROR(INDEX('[1]Master data'!$B$2:$EF$1000,MATCH($B371,'[1]Master data'!$A$2:$A$1000,0),MATCH(D$1,'[1]Master data'!$B$1:$EF$1,0)),"")</f>
        <v>Defense</v>
      </c>
      <c r="E371" s="5">
        <f>IFERROR(INDEX('[1]Master data'!$B$2:$EF$1000,MATCH($B371,'[1]Master data'!$A$2:$A$1000,0),MATCH(E$1,'[1]Master data'!$B$1:$EF$1,0)),"")</f>
        <v>1950000</v>
      </c>
      <c r="F371" s="7">
        <f>IFERROR(INDEX('[1]Master data'!$B$2:$EF$1000,MATCH($B371,'[1]Master data'!$A$2:$A$1000,0),MATCH(F$1,'[1]Master data'!$B$1:$EF$1,0)),"")</f>
        <v>-5000</v>
      </c>
      <c r="G371" s="7">
        <f>IFERROR(INDEX('[1]Master data'!$B$2:$EF$1000,MATCH($B371,'[1]Master data'!$A$2:$A$1000,0),MATCH(G$1,'[1]Master data'!$B$1:$EF$1,0)),"")</f>
        <v>0</v>
      </c>
      <c r="H371" s="7">
        <f>IFERROR(INDEX('[1]Master data'!$B$2:$EF$1000,MATCH($B371,'[1]Master data'!$A$2:$A$1000,0),MATCH(H$1,'[1]Master data'!$B$1:$EF$1,0)),"")</f>
        <v>0</v>
      </c>
      <c r="I371" s="7">
        <f>IFERROR(INDEX('[1]Master data'!$B$2:$EF$1000,MATCH($B371,'[1]Master data'!$A$2:$A$1000,0),MATCH(I$1,'[1]Master data'!$B$1:$EF$1,0)),"")</f>
        <v>0</v>
      </c>
      <c r="J371" s="7">
        <f>IFERROR(INDEX('[1]Master data'!$B$2:$EF$1000,MATCH($B371,'[1]Master data'!$A$2:$A$1000,0),MATCH(J$1,'[1]Master data'!$B$1:$EF$1,0)),"")</f>
        <v>0</v>
      </c>
      <c r="K371" s="7">
        <f>IFERROR(INDEX('[1]Master data'!$B$2:$EF$1000,MATCH($B371,'[1]Master data'!$A$2:$A$1000,0),MATCH(K$1,'[1]Master data'!$B$1:$EF$1,0)),"")</f>
        <v>0</v>
      </c>
      <c r="L371" s="7">
        <f>IFERROR(INDEX('[1]Master data'!$B$2:$EF$1000,MATCH($B371,'[1]Master data'!$A$2:$A$1000,0),MATCH(L$1,'[1]Master data'!$B$1:$EF$1,0)),"")</f>
        <v>-5000</v>
      </c>
      <c r="M371" s="33">
        <f>IFERROR(INDEX('[1]Master data'!$B$2:$EF$1000,MATCH($B371,'[1]Master data'!$A$2:$A$1000,0),MATCH(M$1,'[1]Master data'!$B$1:$EF$1,0)),"")</f>
        <v>-1.2564102564102564E-2</v>
      </c>
      <c r="N371" s="7">
        <f>IFERROR(INDEX('[1]Master data'!$B$2:$EF$1000,MATCH($B371,'[1]Master data'!$A$2:$A$1000,0),MATCH(N$1,'[1]Master data'!$B$1:$EF$1,0)),"")</f>
        <v>19500</v>
      </c>
      <c r="O371" s="7">
        <f>IFERROR(INDEX('[1]Master data'!$B$2:$EF$1000,MATCH($B371,'[1]Master data'!$A$2:$A$1000,0),MATCH(O$1,'[1]Master data'!$B$1:$EF$1,0)),"")</f>
        <v>1969500</v>
      </c>
      <c r="P371" s="7">
        <f>IFERROR(INDEX('[1]Master data'!$B$2:$EF$1000,MATCH($B371,'[1]Master data'!$A$2:$A$1000,0),MATCH(P$1,'[1]Master data'!$B$1:$EF$1,0)),"")</f>
        <v>-24500</v>
      </c>
      <c r="Q371" s="30">
        <f>IFERROR(INDEX('[1]Master data'!$B$2:$EF$1000,MATCH($B371,'[1]Master data'!$A$2:$A$1000,0),MATCH(Q$1,'[1]Master data'!$B$1:$EF$1,0)),"")</f>
        <v>-1.2564102564102564E-2</v>
      </c>
    </row>
    <row r="372" spans="1:17" x14ac:dyDescent="0.3">
      <c r="A372">
        <f t="shared" si="5"/>
        <v>370</v>
      </c>
      <c r="B372" t="str">
        <f>IF('[1]Master data'!A372="","",'[1]Master data'!A372)</f>
        <v>Erik Pieters</v>
      </c>
      <c r="C372" t="str">
        <f>IFERROR(INDEX('[1]Master data'!$B$2:$EF$1000,MATCH($B372,'[1]Master data'!$A$2:$A$1000,0),MATCH(C$1,'[1]Master data'!$B$1:$EF$1,0)),"")</f>
        <v>Burnley</v>
      </c>
      <c r="D372" t="str">
        <f>IFERROR(INDEX('[1]Master data'!$B$2:$EF$1000,MATCH($B372,'[1]Master data'!$A$2:$A$1000,0),MATCH(D$1,'[1]Master data'!$B$1:$EF$1,0)),"")</f>
        <v>Defense</v>
      </c>
      <c r="E372" s="5">
        <f>IFERROR(INDEX('[1]Master data'!$B$2:$EF$1000,MATCH($B372,'[1]Master data'!$A$2:$A$1000,0),MATCH(E$1,'[1]Master data'!$B$1:$EF$1,0)),"")</f>
        <v>2684000</v>
      </c>
      <c r="F372" s="7">
        <f>IFERROR(INDEX('[1]Master data'!$B$2:$EF$1000,MATCH($B372,'[1]Master data'!$A$2:$A$1000,0),MATCH(F$1,'[1]Master data'!$B$1:$EF$1,0)),"")</f>
        <v>-5000</v>
      </c>
      <c r="G372" s="7">
        <f>IFERROR(INDEX('[1]Master data'!$B$2:$EF$1000,MATCH($B372,'[1]Master data'!$A$2:$A$1000,0),MATCH(G$1,'[1]Master data'!$B$1:$EF$1,0)),"")</f>
        <v>0</v>
      </c>
      <c r="H372" s="7">
        <f>IFERROR(INDEX('[1]Master data'!$B$2:$EF$1000,MATCH($B372,'[1]Master data'!$A$2:$A$1000,0),MATCH(H$1,'[1]Master data'!$B$1:$EF$1,0)),"")</f>
        <v>0</v>
      </c>
      <c r="I372" s="7">
        <f>IFERROR(INDEX('[1]Master data'!$B$2:$EF$1000,MATCH($B372,'[1]Master data'!$A$2:$A$1000,0),MATCH(I$1,'[1]Master data'!$B$1:$EF$1,0)),"")</f>
        <v>0</v>
      </c>
      <c r="J372" s="7">
        <f>IFERROR(INDEX('[1]Master data'!$B$2:$EF$1000,MATCH($B372,'[1]Master data'!$A$2:$A$1000,0),MATCH(J$1,'[1]Master data'!$B$1:$EF$1,0)),"")</f>
        <v>0</v>
      </c>
      <c r="K372" s="7">
        <f>IFERROR(INDEX('[1]Master data'!$B$2:$EF$1000,MATCH($B372,'[1]Master data'!$A$2:$A$1000,0),MATCH(K$1,'[1]Master data'!$B$1:$EF$1,0)),"")</f>
        <v>0</v>
      </c>
      <c r="L372" s="7">
        <f>IFERROR(INDEX('[1]Master data'!$B$2:$EF$1000,MATCH($B372,'[1]Master data'!$A$2:$A$1000,0),MATCH(L$1,'[1]Master data'!$B$1:$EF$1,0)),"")</f>
        <v>-5000</v>
      </c>
      <c r="M372" s="33">
        <f>IFERROR(INDEX('[1]Master data'!$B$2:$EF$1000,MATCH($B372,'[1]Master data'!$A$2:$A$1000,0),MATCH(M$1,'[1]Master data'!$B$1:$EF$1,0)),"")</f>
        <v>-1.1862891207153503E-2</v>
      </c>
      <c r="N372" s="7">
        <f>IFERROR(INDEX('[1]Master data'!$B$2:$EF$1000,MATCH($B372,'[1]Master data'!$A$2:$A$1000,0),MATCH(N$1,'[1]Master data'!$B$1:$EF$1,0)),"")</f>
        <v>26840</v>
      </c>
      <c r="O372" s="7">
        <f>IFERROR(INDEX('[1]Master data'!$B$2:$EF$1000,MATCH($B372,'[1]Master data'!$A$2:$A$1000,0),MATCH(O$1,'[1]Master data'!$B$1:$EF$1,0)),"")</f>
        <v>2710840</v>
      </c>
      <c r="P372" s="7">
        <f>IFERROR(INDEX('[1]Master data'!$B$2:$EF$1000,MATCH($B372,'[1]Master data'!$A$2:$A$1000,0),MATCH(P$1,'[1]Master data'!$B$1:$EF$1,0)),"")</f>
        <v>-31840</v>
      </c>
      <c r="Q372" s="30">
        <f>IFERROR(INDEX('[1]Master data'!$B$2:$EF$1000,MATCH($B372,'[1]Master data'!$A$2:$A$1000,0),MATCH(Q$1,'[1]Master data'!$B$1:$EF$1,0)),"")</f>
        <v>-1.1862891207153503E-2</v>
      </c>
    </row>
    <row r="373" spans="1:17" x14ac:dyDescent="0.3">
      <c r="A373">
        <f t="shared" si="5"/>
        <v>371</v>
      </c>
      <c r="B373" t="str">
        <f>IF('[1]Master data'!A373="","",'[1]Master data'!A373)</f>
        <v>Robbie Brady</v>
      </c>
      <c r="C373" t="str">
        <f>IFERROR(INDEX('[1]Master data'!$B$2:$EF$1000,MATCH($B373,'[1]Master data'!$A$2:$A$1000,0),MATCH(C$1,'[1]Master data'!$B$1:$EF$1,0)),"")</f>
        <v>Burnley</v>
      </c>
      <c r="D373" t="str">
        <f>IFERROR(INDEX('[1]Master data'!$B$2:$EF$1000,MATCH($B373,'[1]Master data'!$A$2:$A$1000,0),MATCH(D$1,'[1]Master data'!$B$1:$EF$1,0)),"")</f>
        <v>Midfield</v>
      </c>
      <c r="E373" s="5">
        <f>IFERROR(INDEX('[1]Master data'!$B$2:$EF$1000,MATCH($B373,'[1]Master data'!$A$2:$A$1000,0),MATCH(E$1,'[1]Master data'!$B$1:$EF$1,0)),"")</f>
        <v>3057000</v>
      </c>
      <c r="F373" s="7">
        <f>IFERROR(INDEX('[1]Master data'!$B$2:$EF$1000,MATCH($B373,'[1]Master data'!$A$2:$A$1000,0),MATCH(F$1,'[1]Master data'!$B$1:$EF$1,0)),"")</f>
        <v>-5000</v>
      </c>
      <c r="G373" s="7">
        <f>IFERROR(INDEX('[1]Master data'!$B$2:$EF$1000,MATCH($B373,'[1]Master data'!$A$2:$A$1000,0),MATCH(G$1,'[1]Master data'!$B$1:$EF$1,0)),"")</f>
        <v>0</v>
      </c>
      <c r="H373" s="7">
        <f>IFERROR(INDEX('[1]Master data'!$B$2:$EF$1000,MATCH($B373,'[1]Master data'!$A$2:$A$1000,0),MATCH(H$1,'[1]Master data'!$B$1:$EF$1,0)),"")</f>
        <v>0</v>
      </c>
      <c r="I373" s="7">
        <f>IFERROR(INDEX('[1]Master data'!$B$2:$EF$1000,MATCH($B373,'[1]Master data'!$A$2:$A$1000,0),MATCH(I$1,'[1]Master data'!$B$1:$EF$1,0)),"")</f>
        <v>0</v>
      </c>
      <c r="J373" s="7">
        <f>IFERROR(INDEX('[1]Master data'!$B$2:$EF$1000,MATCH($B373,'[1]Master data'!$A$2:$A$1000,0),MATCH(J$1,'[1]Master data'!$B$1:$EF$1,0)),"")</f>
        <v>0</v>
      </c>
      <c r="K373" s="7">
        <f>IFERROR(INDEX('[1]Master data'!$B$2:$EF$1000,MATCH($B373,'[1]Master data'!$A$2:$A$1000,0),MATCH(K$1,'[1]Master data'!$B$1:$EF$1,0)),"")</f>
        <v>0</v>
      </c>
      <c r="L373" s="7">
        <f>IFERROR(INDEX('[1]Master data'!$B$2:$EF$1000,MATCH($B373,'[1]Master data'!$A$2:$A$1000,0),MATCH(L$1,'[1]Master data'!$B$1:$EF$1,0)),"")</f>
        <v>-5000</v>
      </c>
      <c r="M373" s="33">
        <f>IFERROR(INDEX('[1]Master data'!$B$2:$EF$1000,MATCH($B373,'[1]Master data'!$A$2:$A$1000,0),MATCH(M$1,'[1]Master data'!$B$1:$EF$1,0)),"")</f>
        <v>-1.1635590448151783E-2</v>
      </c>
      <c r="N373" s="7">
        <f>IFERROR(INDEX('[1]Master data'!$B$2:$EF$1000,MATCH($B373,'[1]Master data'!$A$2:$A$1000,0),MATCH(N$1,'[1]Master data'!$B$1:$EF$1,0)),"")</f>
        <v>30570</v>
      </c>
      <c r="O373" s="7">
        <f>IFERROR(INDEX('[1]Master data'!$B$2:$EF$1000,MATCH($B373,'[1]Master data'!$A$2:$A$1000,0),MATCH(O$1,'[1]Master data'!$B$1:$EF$1,0)),"")</f>
        <v>3087570</v>
      </c>
      <c r="P373" s="7">
        <f>IFERROR(INDEX('[1]Master data'!$B$2:$EF$1000,MATCH($B373,'[1]Master data'!$A$2:$A$1000,0),MATCH(P$1,'[1]Master data'!$B$1:$EF$1,0)),"")</f>
        <v>-35570</v>
      </c>
      <c r="Q373" s="30">
        <f>IFERROR(INDEX('[1]Master data'!$B$2:$EF$1000,MATCH($B373,'[1]Master data'!$A$2:$A$1000,0),MATCH(Q$1,'[1]Master data'!$B$1:$EF$1,0)),"")</f>
        <v>-1.1635590448151783E-2</v>
      </c>
    </row>
    <row r="374" spans="1:17" x14ac:dyDescent="0.3">
      <c r="A374">
        <f t="shared" si="5"/>
        <v>372</v>
      </c>
      <c r="B374" t="str">
        <f>IF('[1]Master data'!A374="","",'[1]Master data'!A374)</f>
        <v>Matt Doherty</v>
      </c>
      <c r="C374" t="str">
        <f>IFERROR(INDEX('[1]Master data'!$B$2:$EF$1000,MATCH($B374,'[1]Master data'!$A$2:$A$1000,0),MATCH(C$1,'[1]Master data'!$B$1:$EF$1,0)),"")</f>
        <v>Tottenham</v>
      </c>
      <c r="D374" t="str">
        <f>IFERROR(INDEX('[1]Master data'!$B$2:$EF$1000,MATCH($B374,'[1]Master data'!$A$2:$A$1000,0),MATCH(D$1,'[1]Master data'!$B$1:$EF$1,0)),"")</f>
        <v>Defense</v>
      </c>
      <c r="E374" s="5">
        <f>IFERROR(INDEX('[1]Master data'!$B$2:$EF$1000,MATCH($B374,'[1]Master data'!$A$2:$A$1000,0),MATCH(E$1,'[1]Master data'!$B$1:$EF$1,0)),"")</f>
        <v>4469000</v>
      </c>
      <c r="F374" s="7">
        <f>IFERROR(INDEX('[1]Master data'!$B$2:$EF$1000,MATCH($B374,'[1]Master data'!$A$2:$A$1000,0),MATCH(F$1,'[1]Master data'!$B$1:$EF$1,0)),"")</f>
        <v>-5000</v>
      </c>
      <c r="G374" s="7">
        <f>IFERROR(INDEX('[1]Master data'!$B$2:$EF$1000,MATCH($B374,'[1]Master data'!$A$2:$A$1000,0),MATCH(G$1,'[1]Master data'!$B$1:$EF$1,0)),"")</f>
        <v>0</v>
      </c>
      <c r="H374" s="7">
        <f>IFERROR(INDEX('[1]Master data'!$B$2:$EF$1000,MATCH($B374,'[1]Master data'!$A$2:$A$1000,0),MATCH(H$1,'[1]Master data'!$B$1:$EF$1,0)),"")</f>
        <v>0</v>
      </c>
      <c r="I374" s="7">
        <f>IFERROR(INDEX('[1]Master data'!$B$2:$EF$1000,MATCH($B374,'[1]Master data'!$A$2:$A$1000,0),MATCH(I$1,'[1]Master data'!$B$1:$EF$1,0)),"")</f>
        <v>0</v>
      </c>
      <c r="J374" s="7">
        <f>IFERROR(INDEX('[1]Master data'!$B$2:$EF$1000,MATCH($B374,'[1]Master data'!$A$2:$A$1000,0),MATCH(J$1,'[1]Master data'!$B$1:$EF$1,0)),"")</f>
        <v>0</v>
      </c>
      <c r="K374" s="7">
        <f>IFERROR(INDEX('[1]Master data'!$B$2:$EF$1000,MATCH($B374,'[1]Master data'!$A$2:$A$1000,0),MATCH(K$1,'[1]Master data'!$B$1:$EF$1,0)),"")</f>
        <v>0</v>
      </c>
      <c r="L374" s="7">
        <f>IFERROR(INDEX('[1]Master data'!$B$2:$EF$1000,MATCH($B374,'[1]Master data'!$A$2:$A$1000,0),MATCH(L$1,'[1]Master data'!$B$1:$EF$1,0)),"")</f>
        <v>-5000</v>
      </c>
      <c r="M374" s="33">
        <f>IFERROR(INDEX('[1]Master data'!$B$2:$EF$1000,MATCH($B374,'[1]Master data'!$A$2:$A$1000,0),MATCH(M$1,'[1]Master data'!$B$1:$EF$1,0)),"")</f>
        <v>-1.1118818527634817E-2</v>
      </c>
      <c r="N374" s="7">
        <f>IFERROR(INDEX('[1]Master data'!$B$2:$EF$1000,MATCH($B374,'[1]Master data'!$A$2:$A$1000,0),MATCH(N$1,'[1]Master data'!$B$1:$EF$1,0)),"")</f>
        <v>44690</v>
      </c>
      <c r="O374" s="7">
        <f>IFERROR(INDEX('[1]Master data'!$B$2:$EF$1000,MATCH($B374,'[1]Master data'!$A$2:$A$1000,0),MATCH(O$1,'[1]Master data'!$B$1:$EF$1,0)),"")</f>
        <v>4513690</v>
      </c>
      <c r="P374" s="7">
        <f>IFERROR(INDEX('[1]Master data'!$B$2:$EF$1000,MATCH($B374,'[1]Master data'!$A$2:$A$1000,0),MATCH(P$1,'[1]Master data'!$B$1:$EF$1,0)),"")</f>
        <v>-49690</v>
      </c>
      <c r="Q374" s="30">
        <f>IFERROR(INDEX('[1]Master data'!$B$2:$EF$1000,MATCH($B374,'[1]Master data'!$A$2:$A$1000,0),MATCH(Q$1,'[1]Master data'!$B$1:$EF$1,0)),"")</f>
        <v>-1.1118818527634817E-2</v>
      </c>
    </row>
    <row r="375" spans="1:17" x14ac:dyDescent="0.3">
      <c r="A375">
        <f t="shared" si="5"/>
        <v>373</v>
      </c>
      <c r="B375" t="str">
        <f>IF('[1]Master data'!A375="","",'[1]Master data'!A375)</f>
        <v>Che Adams</v>
      </c>
      <c r="C375" t="str">
        <f>IFERROR(INDEX('[1]Master data'!$B$2:$EF$1000,MATCH($B375,'[1]Master data'!$A$2:$A$1000,0),MATCH(C$1,'[1]Master data'!$B$1:$EF$1,0)),"")</f>
        <v>Southampton</v>
      </c>
      <c r="D375" t="str">
        <f>IFERROR(INDEX('[1]Master data'!$B$2:$EF$1000,MATCH($B375,'[1]Master data'!$A$2:$A$1000,0),MATCH(D$1,'[1]Master data'!$B$1:$EF$1,0)),"")</f>
        <v>Striker</v>
      </c>
      <c r="E375" s="5">
        <f>IFERROR(INDEX('[1]Master data'!$B$2:$EF$1000,MATCH($B375,'[1]Master data'!$A$2:$A$1000,0),MATCH(E$1,'[1]Master data'!$B$1:$EF$1,0)),"")</f>
        <v>5344000</v>
      </c>
      <c r="F375" s="7">
        <f>IFERROR(INDEX('[1]Master data'!$B$2:$EF$1000,MATCH($B375,'[1]Master data'!$A$2:$A$1000,0),MATCH(F$1,'[1]Master data'!$B$1:$EF$1,0)),"")</f>
        <v>-5000</v>
      </c>
      <c r="G375" s="7">
        <f>IFERROR(INDEX('[1]Master data'!$B$2:$EF$1000,MATCH($B375,'[1]Master data'!$A$2:$A$1000,0),MATCH(G$1,'[1]Master data'!$B$1:$EF$1,0)),"")</f>
        <v>0</v>
      </c>
      <c r="H375" s="7">
        <f>IFERROR(INDEX('[1]Master data'!$B$2:$EF$1000,MATCH($B375,'[1]Master data'!$A$2:$A$1000,0),MATCH(H$1,'[1]Master data'!$B$1:$EF$1,0)),"")</f>
        <v>0</v>
      </c>
      <c r="I375" s="7">
        <f>IFERROR(INDEX('[1]Master data'!$B$2:$EF$1000,MATCH($B375,'[1]Master data'!$A$2:$A$1000,0),MATCH(I$1,'[1]Master data'!$B$1:$EF$1,0)),"")</f>
        <v>0</v>
      </c>
      <c r="J375" s="7">
        <f>IFERROR(INDEX('[1]Master data'!$B$2:$EF$1000,MATCH($B375,'[1]Master data'!$A$2:$A$1000,0),MATCH(J$1,'[1]Master data'!$B$1:$EF$1,0)),"")</f>
        <v>0</v>
      </c>
      <c r="K375" s="7">
        <f>IFERROR(INDEX('[1]Master data'!$B$2:$EF$1000,MATCH($B375,'[1]Master data'!$A$2:$A$1000,0),MATCH(K$1,'[1]Master data'!$B$1:$EF$1,0)),"")</f>
        <v>0</v>
      </c>
      <c r="L375" s="7">
        <f>IFERROR(INDEX('[1]Master data'!$B$2:$EF$1000,MATCH($B375,'[1]Master data'!$A$2:$A$1000,0),MATCH(L$1,'[1]Master data'!$B$1:$EF$1,0)),"")</f>
        <v>-5000</v>
      </c>
      <c r="M375" s="33">
        <f>IFERROR(INDEX('[1]Master data'!$B$2:$EF$1000,MATCH($B375,'[1]Master data'!$A$2:$A$1000,0),MATCH(M$1,'[1]Master data'!$B$1:$EF$1,0)),"")</f>
        <v>-1.0935628742514971E-2</v>
      </c>
      <c r="N375" s="7">
        <f>IFERROR(INDEX('[1]Master data'!$B$2:$EF$1000,MATCH($B375,'[1]Master data'!$A$2:$A$1000,0),MATCH(N$1,'[1]Master data'!$B$1:$EF$1,0)),"")</f>
        <v>53440</v>
      </c>
      <c r="O375" s="7">
        <f>IFERROR(INDEX('[1]Master data'!$B$2:$EF$1000,MATCH($B375,'[1]Master data'!$A$2:$A$1000,0),MATCH(O$1,'[1]Master data'!$B$1:$EF$1,0)),"")</f>
        <v>5397440</v>
      </c>
      <c r="P375" s="7">
        <f>IFERROR(INDEX('[1]Master data'!$B$2:$EF$1000,MATCH($B375,'[1]Master data'!$A$2:$A$1000,0),MATCH(P$1,'[1]Master data'!$B$1:$EF$1,0)),"")</f>
        <v>-58440</v>
      </c>
      <c r="Q375" s="30">
        <f>IFERROR(INDEX('[1]Master data'!$B$2:$EF$1000,MATCH($B375,'[1]Master data'!$A$2:$A$1000,0),MATCH(Q$1,'[1]Master data'!$B$1:$EF$1,0)),"")</f>
        <v>-1.0935628742514971E-2</v>
      </c>
    </row>
    <row r="376" spans="1:17" x14ac:dyDescent="0.3">
      <c r="A376">
        <f t="shared" si="5"/>
        <v>374</v>
      </c>
      <c r="B376" t="str">
        <f>IF('[1]Master data'!A376="","",'[1]Master data'!A376)</f>
        <v>Ferran Torres</v>
      </c>
      <c r="C376" t="str">
        <f>IFERROR(INDEX('[1]Master data'!$B$2:$EF$1000,MATCH($B376,'[1]Master data'!$A$2:$A$1000,0),MATCH(C$1,'[1]Master data'!$B$1:$EF$1,0)),"")</f>
        <v>Manchester City</v>
      </c>
      <c r="D376" t="str">
        <f>IFERROR(INDEX('[1]Master data'!$B$2:$EF$1000,MATCH($B376,'[1]Master data'!$A$2:$A$1000,0),MATCH(D$1,'[1]Master data'!$B$1:$EF$1,0)),"")</f>
        <v>Striker</v>
      </c>
      <c r="E376" s="5">
        <f>IFERROR(INDEX('[1]Master data'!$B$2:$EF$1000,MATCH($B376,'[1]Master data'!$A$2:$A$1000,0),MATCH(E$1,'[1]Master data'!$B$1:$EF$1,0)),"")</f>
        <v>6188000</v>
      </c>
      <c r="F376" s="7">
        <f>IFERROR(INDEX('[1]Master data'!$B$2:$EF$1000,MATCH($B376,'[1]Master data'!$A$2:$A$1000,0),MATCH(F$1,'[1]Master data'!$B$1:$EF$1,0)),"")</f>
        <v>135945.30453563714</v>
      </c>
      <c r="G376" s="7">
        <f>IFERROR(INDEX('[1]Master data'!$B$2:$EF$1000,MATCH($B376,'[1]Master data'!$A$2:$A$1000,0),MATCH(G$1,'[1]Master data'!$B$1:$EF$1,0)),"")</f>
        <v>61507.402267818572</v>
      </c>
      <c r="H376" s="7">
        <f>IFERROR(INDEX('[1]Master data'!$B$2:$EF$1000,MATCH($B376,'[1]Master data'!$A$2:$A$1000,0),MATCH(H$1,'[1]Master data'!$B$1:$EF$1,0)),"")</f>
        <v>14210.533477321815</v>
      </c>
      <c r="I376" s="7">
        <f>IFERROR(INDEX('[1]Master data'!$B$2:$EF$1000,MATCH($B376,'[1]Master data'!$A$2:$A$1000,0),MATCH(I$1,'[1]Master data'!$B$1:$EF$1,0)),"")</f>
        <v>-75</v>
      </c>
      <c r="J376" s="7">
        <f>IFERROR(INDEX('[1]Master data'!$B$2:$EF$1000,MATCH($B376,'[1]Master data'!$A$2:$A$1000,0),MATCH(J$1,'[1]Master data'!$B$1:$EF$1,0)),"")</f>
        <v>2917.1663066954652</v>
      </c>
      <c r="K376" s="7">
        <f>IFERROR(INDEX('[1]Master data'!$B$2:$EF$1000,MATCH($B376,'[1]Master data'!$A$2:$A$1000,0),MATCH(K$1,'[1]Master data'!$B$1:$EF$1,0)),"")</f>
        <v>2377.6248272487674</v>
      </c>
      <c r="L376" s="7">
        <f>IFERROR(INDEX('[1]Master data'!$B$2:$EF$1000,MATCH($B376,'[1]Master data'!$A$2:$A$1000,0),MATCH(L$1,'[1]Master data'!$B$1:$EF$1,0)),"")</f>
        <v>216883.03141472177</v>
      </c>
      <c r="M376" s="33">
        <f>IFERROR(INDEX('[1]Master data'!$B$2:$EF$1000,MATCH($B376,'[1]Master data'!$A$2:$A$1000,0),MATCH(M$1,'[1]Master data'!$B$1:$EF$1,0)),"")</f>
        <v>2.5048970816858723E-2</v>
      </c>
      <c r="N376" s="7">
        <f>IFERROR(INDEX('[1]Master data'!$B$2:$EF$1000,MATCH($B376,'[1]Master data'!$A$2:$A$1000,0),MATCH(N$1,'[1]Master data'!$B$1:$EF$1,0)),"")</f>
        <v>61880</v>
      </c>
      <c r="O376" s="7">
        <f>IFERROR(INDEX('[1]Master data'!$B$2:$EF$1000,MATCH($B376,'[1]Master data'!$A$2:$A$1000,0),MATCH(O$1,'[1]Master data'!$B$1:$EF$1,0)),"")</f>
        <v>6249880</v>
      </c>
      <c r="P376" s="7">
        <f>IFERROR(INDEX('[1]Master data'!$B$2:$EF$1000,MATCH($B376,'[1]Master data'!$A$2:$A$1000,0),MATCH(P$1,'[1]Master data'!$B$1:$EF$1,0)),"")</f>
        <v>155003.03141472177</v>
      </c>
      <c r="Q376" s="30">
        <f>IFERROR(INDEX('[1]Master data'!$B$2:$EF$1000,MATCH($B376,'[1]Master data'!$A$2:$A$1000,0),MATCH(Q$1,'[1]Master data'!$B$1:$EF$1,0)),"")</f>
        <v>2.5048970816858723E-2</v>
      </c>
    </row>
    <row r="377" spans="1:17" x14ac:dyDescent="0.3">
      <c r="A377">
        <f t="shared" si="5"/>
        <v>375</v>
      </c>
      <c r="B377" t="str">
        <f>IF('[1]Master data'!A377="","",'[1]Master data'!A377)</f>
        <v>Mbaye Diagne</v>
      </c>
      <c r="C377" t="str">
        <f>IFERROR(INDEX('[1]Master data'!$B$2:$EF$1000,MATCH($B377,'[1]Master data'!$A$2:$A$1000,0),MATCH(C$1,'[1]Master data'!$B$1:$EF$1,0)),"")</f>
        <v>West Bromwich</v>
      </c>
      <c r="D377" t="str">
        <f>IFERROR(INDEX('[1]Master data'!$B$2:$EF$1000,MATCH($B377,'[1]Master data'!$A$2:$A$1000,0),MATCH(D$1,'[1]Master data'!$B$1:$EF$1,0)),"")</f>
        <v>Striker</v>
      </c>
      <c r="E377" s="5">
        <f>IFERROR(INDEX('[1]Master data'!$B$2:$EF$1000,MATCH($B377,'[1]Master data'!$A$2:$A$1000,0),MATCH(E$1,'[1]Master data'!$B$1:$EF$1,0)),"")</f>
        <v>2680000</v>
      </c>
      <c r="F377" s="7">
        <f>IFERROR(INDEX('[1]Master data'!$B$2:$EF$1000,MATCH($B377,'[1]Master data'!$A$2:$A$1000,0),MATCH(F$1,'[1]Master data'!$B$1:$EF$1,0)),"")</f>
        <v>-5000</v>
      </c>
      <c r="G377" s="7">
        <f>IFERROR(INDEX('[1]Master data'!$B$2:$EF$1000,MATCH($B377,'[1]Master data'!$A$2:$A$1000,0),MATCH(G$1,'[1]Master data'!$B$1:$EF$1,0)),"")</f>
        <v>0</v>
      </c>
      <c r="H377" s="7">
        <f>IFERROR(INDEX('[1]Master data'!$B$2:$EF$1000,MATCH($B377,'[1]Master data'!$A$2:$A$1000,0),MATCH(H$1,'[1]Master data'!$B$1:$EF$1,0)),"")</f>
        <v>0</v>
      </c>
      <c r="I377" s="7">
        <f>IFERROR(INDEX('[1]Master data'!$B$2:$EF$1000,MATCH($B377,'[1]Master data'!$A$2:$A$1000,0),MATCH(I$1,'[1]Master data'!$B$1:$EF$1,0)),"")</f>
        <v>0</v>
      </c>
      <c r="J377" s="7">
        <f>IFERROR(INDEX('[1]Master data'!$B$2:$EF$1000,MATCH($B377,'[1]Master data'!$A$2:$A$1000,0),MATCH(J$1,'[1]Master data'!$B$1:$EF$1,0)),"")</f>
        <v>0</v>
      </c>
      <c r="K377" s="7">
        <f>IFERROR(INDEX('[1]Master data'!$B$2:$EF$1000,MATCH($B377,'[1]Master data'!$A$2:$A$1000,0),MATCH(K$1,'[1]Master data'!$B$1:$EF$1,0)),"")</f>
        <v>0</v>
      </c>
      <c r="L377" s="7">
        <f>IFERROR(INDEX('[1]Master data'!$B$2:$EF$1000,MATCH($B377,'[1]Master data'!$A$2:$A$1000,0),MATCH(L$1,'[1]Master data'!$B$1:$EF$1,0)),"")</f>
        <v>-5000</v>
      </c>
      <c r="M377" s="33">
        <f>IFERROR(INDEX('[1]Master data'!$B$2:$EF$1000,MATCH($B377,'[1]Master data'!$A$2:$A$1000,0),MATCH(M$1,'[1]Master data'!$B$1:$EF$1,0)),"")</f>
        <v>-1.1865671641791045E-2</v>
      </c>
      <c r="N377" s="7">
        <f>IFERROR(INDEX('[1]Master data'!$B$2:$EF$1000,MATCH($B377,'[1]Master data'!$A$2:$A$1000,0),MATCH(N$1,'[1]Master data'!$B$1:$EF$1,0)),"")</f>
        <v>26800</v>
      </c>
      <c r="O377" s="7">
        <f>IFERROR(INDEX('[1]Master data'!$B$2:$EF$1000,MATCH($B377,'[1]Master data'!$A$2:$A$1000,0),MATCH(O$1,'[1]Master data'!$B$1:$EF$1,0)),"")</f>
        <v>2706800</v>
      </c>
      <c r="P377" s="7">
        <f>IFERROR(INDEX('[1]Master data'!$B$2:$EF$1000,MATCH($B377,'[1]Master data'!$A$2:$A$1000,0),MATCH(P$1,'[1]Master data'!$B$1:$EF$1,0)),"")</f>
        <v>-31800</v>
      </c>
      <c r="Q377" s="30">
        <f>IFERROR(INDEX('[1]Master data'!$B$2:$EF$1000,MATCH($B377,'[1]Master data'!$A$2:$A$1000,0),MATCH(Q$1,'[1]Master data'!$B$1:$EF$1,0)),"")</f>
        <v>-1.1865671641791045E-2</v>
      </c>
    </row>
    <row r="378" spans="1:17" x14ac:dyDescent="0.3">
      <c r="A378">
        <f t="shared" si="5"/>
        <v>376</v>
      </c>
      <c r="B378" t="str">
        <f>IF('[1]Master data'!A378="","",'[1]Master data'!A378)</f>
        <v>Tommy Doyle</v>
      </c>
      <c r="C378" t="str">
        <f>IFERROR(INDEX('[1]Master data'!$B$2:$EF$1000,MATCH($B378,'[1]Master data'!$A$2:$A$1000,0),MATCH(C$1,'[1]Master data'!$B$1:$EF$1,0)),"")</f>
        <v>Manchester City</v>
      </c>
      <c r="D378" t="str">
        <f>IFERROR(INDEX('[1]Master data'!$B$2:$EF$1000,MATCH($B378,'[1]Master data'!$A$2:$A$1000,0),MATCH(D$1,'[1]Master data'!$B$1:$EF$1,0)),"")</f>
        <v>Midfield</v>
      </c>
      <c r="E378" s="5">
        <f>IFERROR(INDEX('[1]Master data'!$B$2:$EF$1000,MATCH($B378,'[1]Master data'!$A$2:$A$1000,0),MATCH(E$1,'[1]Master data'!$B$1:$EF$1,0)),"")</f>
        <v>1950000</v>
      </c>
      <c r="F378" s="7">
        <f>IFERROR(INDEX('[1]Master data'!$B$2:$EF$1000,MATCH($B378,'[1]Master data'!$A$2:$A$1000,0),MATCH(F$1,'[1]Master data'!$B$1:$EF$1,0)),"")</f>
        <v>-5000</v>
      </c>
      <c r="G378" s="7">
        <f>IFERROR(INDEX('[1]Master data'!$B$2:$EF$1000,MATCH($B378,'[1]Master data'!$A$2:$A$1000,0),MATCH(G$1,'[1]Master data'!$B$1:$EF$1,0)),"")</f>
        <v>0</v>
      </c>
      <c r="H378" s="7">
        <f>IFERROR(INDEX('[1]Master data'!$B$2:$EF$1000,MATCH($B378,'[1]Master data'!$A$2:$A$1000,0),MATCH(H$1,'[1]Master data'!$B$1:$EF$1,0)),"")</f>
        <v>0</v>
      </c>
      <c r="I378" s="7">
        <f>IFERROR(INDEX('[1]Master data'!$B$2:$EF$1000,MATCH($B378,'[1]Master data'!$A$2:$A$1000,0),MATCH(I$1,'[1]Master data'!$B$1:$EF$1,0)),"")</f>
        <v>0</v>
      </c>
      <c r="J378" s="7">
        <f>IFERROR(INDEX('[1]Master data'!$B$2:$EF$1000,MATCH($B378,'[1]Master data'!$A$2:$A$1000,0),MATCH(J$1,'[1]Master data'!$B$1:$EF$1,0)),"")</f>
        <v>0</v>
      </c>
      <c r="K378" s="7">
        <f>IFERROR(INDEX('[1]Master data'!$B$2:$EF$1000,MATCH($B378,'[1]Master data'!$A$2:$A$1000,0),MATCH(K$1,'[1]Master data'!$B$1:$EF$1,0)),"")</f>
        <v>0</v>
      </c>
      <c r="L378" s="7">
        <f>IFERROR(INDEX('[1]Master data'!$B$2:$EF$1000,MATCH($B378,'[1]Master data'!$A$2:$A$1000,0),MATCH(L$1,'[1]Master data'!$B$1:$EF$1,0)),"")</f>
        <v>-5000</v>
      </c>
      <c r="M378" s="33">
        <f>IFERROR(INDEX('[1]Master data'!$B$2:$EF$1000,MATCH($B378,'[1]Master data'!$A$2:$A$1000,0),MATCH(M$1,'[1]Master data'!$B$1:$EF$1,0)),"")</f>
        <v>-1.2564102564102564E-2</v>
      </c>
      <c r="N378" s="7">
        <f>IFERROR(INDEX('[1]Master data'!$B$2:$EF$1000,MATCH($B378,'[1]Master data'!$A$2:$A$1000,0),MATCH(N$1,'[1]Master data'!$B$1:$EF$1,0)),"")</f>
        <v>19500</v>
      </c>
      <c r="O378" s="7">
        <f>IFERROR(INDEX('[1]Master data'!$B$2:$EF$1000,MATCH($B378,'[1]Master data'!$A$2:$A$1000,0),MATCH(O$1,'[1]Master data'!$B$1:$EF$1,0)),"")</f>
        <v>1969500</v>
      </c>
      <c r="P378" s="7">
        <f>IFERROR(INDEX('[1]Master data'!$B$2:$EF$1000,MATCH($B378,'[1]Master data'!$A$2:$A$1000,0),MATCH(P$1,'[1]Master data'!$B$1:$EF$1,0)),"")</f>
        <v>-24500</v>
      </c>
      <c r="Q378" s="30">
        <f>IFERROR(INDEX('[1]Master data'!$B$2:$EF$1000,MATCH($B378,'[1]Master data'!$A$2:$A$1000,0),MATCH(Q$1,'[1]Master data'!$B$1:$EF$1,0)),"")</f>
        <v>-1.2564102564102564E-2</v>
      </c>
    </row>
    <row r="379" spans="1:17" x14ac:dyDescent="0.3">
      <c r="A379">
        <f t="shared" si="5"/>
        <v>377</v>
      </c>
      <c r="B379" t="str">
        <f>IF('[1]Master data'!A379="","",'[1]Master data'!A379)</f>
        <v>Jack Robinson</v>
      </c>
      <c r="C379" t="str">
        <f>IFERROR(INDEX('[1]Master data'!$B$2:$EF$1000,MATCH($B379,'[1]Master data'!$A$2:$A$1000,0),MATCH(C$1,'[1]Master data'!$B$1:$EF$1,0)),"")</f>
        <v>Sheffield United</v>
      </c>
      <c r="D379" t="str">
        <f>IFERROR(INDEX('[1]Master data'!$B$2:$EF$1000,MATCH($B379,'[1]Master data'!$A$2:$A$1000,0),MATCH(D$1,'[1]Master data'!$B$1:$EF$1,0)),"")</f>
        <v>Defense</v>
      </c>
      <c r="E379" s="5">
        <f>IFERROR(INDEX('[1]Master data'!$B$2:$EF$1000,MATCH($B379,'[1]Master data'!$A$2:$A$1000,0),MATCH(E$1,'[1]Master data'!$B$1:$EF$1,0)),"")</f>
        <v>2460000</v>
      </c>
      <c r="F379" s="7">
        <f>IFERROR(INDEX('[1]Master data'!$B$2:$EF$1000,MATCH($B379,'[1]Master data'!$A$2:$A$1000,0),MATCH(F$1,'[1]Master data'!$B$1:$EF$1,0)),"")</f>
        <v>-5000</v>
      </c>
      <c r="G379" s="7">
        <f>IFERROR(INDEX('[1]Master data'!$B$2:$EF$1000,MATCH($B379,'[1]Master data'!$A$2:$A$1000,0),MATCH(G$1,'[1]Master data'!$B$1:$EF$1,0)),"")</f>
        <v>0</v>
      </c>
      <c r="H379" s="7">
        <f>IFERROR(INDEX('[1]Master data'!$B$2:$EF$1000,MATCH($B379,'[1]Master data'!$A$2:$A$1000,0),MATCH(H$1,'[1]Master data'!$B$1:$EF$1,0)),"")</f>
        <v>0</v>
      </c>
      <c r="I379" s="7">
        <f>IFERROR(INDEX('[1]Master data'!$B$2:$EF$1000,MATCH($B379,'[1]Master data'!$A$2:$A$1000,0),MATCH(I$1,'[1]Master data'!$B$1:$EF$1,0)),"")</f>
        <v>0</v>
      </c>
      <c r="J379" s="7">
        <f>IFERROR(INDEX('[1]Master data'!$B$2:$EF$1000,MATCH($B379,'[1]Master data'!$A$2:$A$1000,0),MATCH(J$1,'[1]Master data'!$B$1:$EF$1,0)),"")</f>
        <v>0</v>
      </c>
      <c r="K379" s="7">
        <f>IFERROR(INDEX('[1]Master data'!$B$2:$EF$1000,MATCH($B379,'[1]Master data'!$A$2:$A$1000,0),MATCH(K$1,'[1]Master data'!$B$1:$EF$1,0)),"")</f>
        <v>0</v>
      </c>
      <c r="L379" s="7">
        <f>IFERROR(INDEX('[1]Master data'!$B$2:$EF$1000,MATCH($B379,'[1]Master data'!$A$2:$A$1000,0),MATCH(L$1,'[1]Master data'!$B$1:$EF$1,0)),"")</f>
        <v>-5000</v>
      </c>
      <c r="M379" s="33">
        <f>IFERROR(INDEX('[1]Master data'!$B$2:$EF$1000,MATCH($B379,'[1]Master data'!$A$2:$A$1000,0),MATCH(M$1,'[1]Master data'!$B$1:$EF$1,0)),"")</f>
        <v>-1.2032520325203253E-2</v>
      </c>
      <c r="N379" s="7">
        <f>IFERROR(INDEX('[1]Master data'!$B$2:$EF$1000,MATCH($B379,'[1]Master data'!$A$2:$A$1000,0),MATCH(N$1,'[1]Master data'!$B$1:$EF$1,0)),"")</f>
        <v>24600</v>
      </c>
      <c r="O379" s="7">
        <f>IFERROR(INDEX('[1]Master data'!$B$2:$EF$1000,MATCH($B379,'[1]Master data'!$A$2:$A$1000,0),MATCH(O$1,'[1]Master data'!$B$1:$EF$1,0)),"")</f>
        <v>2484600</v>
      </c>
      <c r="P379" s="7">
        <f>IFERROR(INDEX('[1]Master data'!$B$2:$EF$1000,MATCH($B379,'[1]Master data'!$A$2:$A$1000,0),MATCH(P$1,'[1]Master data'!$B$1:$EF$1,0)),"")</f>
        <v>-29600</v>
      </c>
      <c r="Q379" s="30">
        <f>IFERROR(INDEX('[1]Master data'!$B$2:$EF$1000,MATCH($B379,'[1]Master data'!$A$2:$A$1000,0),MATCH(Q$1,'[1]Master data'!$B$1:$EF$1,0)),"")</f>
        <v>-1.2032520325203253E-2</v>
      </c>
    </row>
    <row r="380" spans="1:17" x14ac:dyDescent="0.3">
      <c r="A380">
        <f t="shared" si="5"/>
        <v>378</v>
      </c>
      <c r="B380" t="str">
        <f>IF('[1]Master data'!A380="","",'[1]Master data'!A380)</f>
        <v>Andre Zambo Anguissa</v>
      </c>
      <c r="C380" t="str">
        <f>IFERROR(INDEX('[1]Master data'!$B$2:$EF$1000,MATCH($B380,'[1]Master data'!$A$2:$A$1000,0),MATCH(C$1,'[1]Master data'!$B$1:$EF$1,0)),"")</f>
        <v>Fulham</v>
      </c>
      <c r="D380" t="str">
        <f>IFERROR(INDEX('[1]Master data'!$B$2:$EF$1000,MATCH($B380,'[1]Master data'!$A$2:$A$1000,0),MATCH(D$1,'[1]Master data'!$B$1:$EF$1,0)),"")</f>
        <v>Midfield</v>
      </c>
      <c r="E380" s="5">
        <f>IFERROR(INDEX('[1]Master data'!$B$2:$EF$1000,MATCH($B380,'[1]Master data'!$A$2:$A$1000,0),MATCH(E$1,'[1]Master data'!$B$1:$EF$1,0)),"")</f>
        <v>3096000</v>
      </c>
      <c r="F380" s="7">
        <f>IFERROR(INDEX('[1]Master data'!$B$2:$EF$1000,MATCH($B380,'[1]Master data'!$A$2:$A$1000,0),MATCH(F$1,'[1]Master data'!$B$1:$EF$1,0)),"")</f>
        <v>33707.895061728406</v>
      </c>
      <c r="G380" s="7">
        <f>IFERROR(INDEX('[1]Master data'!$B$2:$EF$1000,MATCH($B380,'[1]Master data'!$A$2:$A$1000,0),MATCH(G$1,'[1]Master data'!$B$1:$EF$1,0)),"")</f>
        <v>-8809.9135802469136</v>
      </c>
      <c r="H380" s="7">
        <f>IFERROR(INDEX('[1]Master data'!$B$2:$EF$1000,MATCH($B380,'[1]Master data'!$A$2:$A$1000,0),MATCH(H$1,'[1]Master data'!$B$1:$EF$1,0)),"")</f>
        <v>-5406.3148148148148</v>
      </c>
      <c r="I380" s="7">
        <f>IFERROR(INDEX('[1]Master data'!$B$2:$EF$1000,MATCH($B380,'[1]Master data'!$A$2:$A$1000,0),MATCH(I$1,'[1]Master data'!$B$1:$EF$1,0)),"")</f>
        <v>1624.5679012345681</v>
      </c>
      <c r="J380" s="7">
        <f>IFERROR(INDEX('[1]Master data'!$B$2:$EF$1000,MATCH($B380,'[1]Master data'!$A$2:$A$1000,0),MATCH(J$1,'[1]Master data'!$B$1:$EF$1,0)),"")</f>
        <v>-137.81018518518499</v>
      </c>
      <c r="K380" s="7">
        <f>IFERROR(INDEX('[1]Master data'!$B$2:$EF$1000,MATCH($B380,'[1]Master data'!$A$2:$A$1000,0),MATCH(K$1,'[1]Master data'!$B$1:$EF$1,0)),"")</f>
        <v>205.59776035030438</v>
      </c>
      <c r="L380" s="7">
        <f>IFERROR(INDEX('[1]Master data'!$B$2:$EF$1000,MATCH($B380,'[1]Master data'!$A$2:$A$1000,0),MATCH(L$1,'[1]Master data'!$B$1:$EF$1,0)),"")</f>
        <v>21184.022143066366</v>
      </c>
      <c r="M380" s="33">
        <f>IFERROR(INDEX('[1]Master data'!$B$2:$EF$1000,MATCH($B380,'[1]Master data'!$A$2:$A$1000,0),MATCH(M$1,'[1]Master data'!$B$1:$EF$1,0)),"")</f>
        <v>-3.1576155868648687E-3</v>
      </c>
      <c r="N380" s="7">
        <f>IFERROR(INDEX('[1]Master data'!$B$2:$EF$1000,MATCH($B380,'[1]Master data'!$A$2:$A$1000,0),MATCH(N$1,'[1]Master data'!$B$1:$EF$1,0)),"")</f>
        <v>30960</v>
      </c>
      <c r="O380" s="7">
        <f>IFERROR(INDEX('[1]Master data'!$B$2:$EF$1000,MATCH($B380,'[1]Master data'!$A$2:$A$1000,0),MATCH(O$1,'[1]Master data'!$B$1:$EF$1,0)),"")</f>
        <v>3126960</v>
      </c>
      <c r="P380" s="7">
        <f>IFERROR(INDEX('[1]Master data'!$B$2:$EF$1000,MATCH($B380,'[1]Master data'!$A$2:$A$1000,0),MATCH(P$1,'[1]Master data'!$B$1:$EF$1,0)),"")</f>
        <v>-9775.977856933634</v>
      </c>
      <c r="Q380" s="30">
        <f>IFERROR(INDEX('[1]Master data'!$B$2:$EF$1000,MATCH($B380,'[1]Master data'!$A$2:$A$1000,0),MATCH(Q$1,'[1]Master data'!$B$1:$EF$1,0)),"")</f>
        <v>-3.1576155868648687E-3</v>
      </c>
    </row>
    <row r="381" spans="1:17" x14ac:dyDescent="0.3">
      <c r="A381">
        <f t="shared" si="5"/>
        <v>379</v>
      </c>
      <c r="B381" t="str">
        <f>IF('[1]Master data'!A381="","",'[1]Master data'!A381)</f>
        <v>Jensen Weir</v>
      </c>
      <c r="C381" t="str">
        <f>IFERROR(INDEX('[1]Master data'!$B$2:$EF$1000,MATCH($B381,'[1]Master data'!$A$2:$A$1000,0),MATCH(C$1,'[1]Master data'!$B$1:$EF$1,0)),"")</f>
        <v>Brighton and Hove</v>
      </c>
      <c r="D381" t="str">
        <f>IFERROR(INDEX('[1]Master data'!$B$2:$EF$1000,MATCH($B381,'[1]Master data'!$A$2:$A$1000,0),MATCH(D$1,'[1]Master data'!$B$1:$EF$1,0)),"")</f>
        <v>Midfield</v>
      </c>
      <c r="E381" s="5">
        <f>IFERROR(INDEX('[1]Master data'!$B$2:$EF$1000,MATCH($B381,'[1]Master data'!$A$2:$A$1000,0),MATCH(E$1,'[1]Master data'!$B$1:$EF$1,0)),"")</f>
        <v>1960000</v>
      </c>
      <c r="F381" s="7">
        <f>IFERROR(INDEX('[1]Master data'!$B$2:$EF$1000,MATCH($B381,'[1]Master data'!$A$2:$A$1000,0),MATCH(F$1,'[1]Master data'!$B$1:$EF$1,0)),"")</f>
        <v>-5000</v>
      </c>
      <c r="G381" s="7">
        <f>IFERROR(INDEX('[1]Master data'!$B$2:$EF$1000,MATCH($B381,'[1]Master data'!$A$2:$A$1000,0),MATCH(G$1,'[1]Master data'!$B$1:$EF$1,0)),"")</f>
        <v>0</v>
      </c>
      <c r="H381" s="7">
        <f>IFERROR(INDEX('[1]Master data'!$B$2:$EF$1000,MATCH($B381,'[1]Master data'!$A$2:$A$1000,0),MATCH(H$1,'[1]Master data'!$B$1:$EF$1,0)),"")</f>
        <v>0</v>
      </c>
      <c r="I381" s="7">
        <f>IFERROR(INDEX('[1]Master data'!$B$2:$EF$1000,MATCH($B381,'[1]Master data'!$A$2:$A$1000,0),MATCH(I$1,'[1]Master data'!$B$1:$EF$1,0)),"")</f>
        <v>0</v>
      </c>
      <c r="J381" s="7">
        <f>IFERROR(INDEX('[1]Master data'!$B$2:$EF$1000,MATCH($B381,'[1]Master data'!$A$2:$A$1000,0),MATCH(J$1,'[1]Master data'!$B$1:$EF$1,0)),"")</f>
        <v>0</v>
      </c>
      <c r="K381" s="7">
        <f>IFERROR(INDEX('[1]Master data'!$B$2:$EF$1000,MATCH($B381,'[1]Master data'!$A$2:$A$1000,0),MATCH(K$1,'[1]Master data'!$B$1:$EF$1,0)),"")</f>
        <v>0</v>
      </c>
      <c r="L381" s="7">
        <f>IFERROR(INDEX('[1]Master data'!$B$2:$EF$1000,MATCH($B381,'[1]Master data'!$A$2:$A$1000,0),MATCH(L$1,'[1]Master data'!$B$1:$EF$1,0)),"")</f>
        <v>-5000</v>
      </c>
      <c r="M381" s="33">
        <f>IFERROR(INDEX('[1]Master data'!$B$2:$EF$1000,MATCH($B381,'[1]Master data'!$A$2:$A$1000,0),MATCH(M$1,'[1]Master data'!$B$1:$EF$1,0)),"")</f>
        <v>-1.2551020408163265E-2</v>
      </c>
      <c r="N381" s="7">
        <f>IFERROR(INDEX('[1]Master data'!$B$2:$EF$1000,MATCH($B381,'[1]Master data'!$A$2:$A$1000,0),MATCH(N$1,'[1]Master data'!$B$1:$EF$1,0)),"")</f>
        <v>19600</v>
      </c>
      <c r="O381" s="7">
        <f>IFERROR(INDEX('[1]Master data'!$B$2:$EF$1000,MATCH($B381,'[1]Master data'!$A$2:$A$1000,0),MATCH(O$1,'[1]Master data'!$B$1:$EF$1,0)),"")</f>
        <v>1979600</v>
      </c>
      <c r="P381" s="7">
        <f>IFERROR(INDEX('[1]Master data'!$B$2:$EF$1000,MATCH($B381,'[1]Master data'!$A$2:$A$1000,0),MATCH(P$1,'[1]Master data'!$B$1:$EF$1,0)),"")</f>
        <v>-24600</v>
      </c>
      <c r="Q381" s="30">
        <f>IFERROR(INDEX('[1]Master data'!$B$2:$EF$1000,MATCH($B381,'[1]Master data'!$A$2:$A$1000,0),MATCH(Q$1,'[1]Master data'!$B$1:$EF$1,0)),"")</f>
        <v>-1.2551020408163265E-2</v>
      </c>
    </row>
    <row r="382" spans="1:17" x14ac:dyDescent="0.3">
      <c r="A382">
        <f t="shared" si="5"/>
        <v>380</v>
      </c>
      <c r="B382" t="str">
        <f>IF('[1]Master data'!A382="","",'[1]Master data'!A382)</f>
        <v>George Baldock</v>
      </c>
      <c r="C382" t="str">
        <f>IFERROR(INDEX('[1]Master data'!$B$2:$EF$1000,MATCH($B382,'[1]Master data'!$A$2:$A$1000,0),MATCH(C$1,'[1]Master data'!$B$1:$EF$1,0)),"")</f>
        <v>Sheffield United</v>
      </c>
      <c r="D382" t="str">
        <f>IFERROR(INDEX('[1]Master data'!$B$2:$EF$1000,MATCH($B382,'[1]Master data'!$A$2:$A$1000,0),MATCH(D$1,'[1]Master data'!$B$1:$EF$1,0)),"")</f>
        <v>Defense</v>
      </c>
      <c r="E382" s="5">
        <f>IFERROR(INDEX('[1]Master data'!$B$2:$EF$1000,MATCH($B382,'[1]Master data'!$A$2:$A$1000,0),MATCH(E$1,'[1]Master data'!$B$1:$EF$1,0)),"")</f>
        <v>3486000</v>
      </c>
      <c r="F382" s="7">
        <f>IFERROR(INDEX('[1]Master data'!$B$2:$EF$1000,MATCH($B382,'[1]Master data'!$A$2:$A$1000,0),MATCH(F$1,'[1]Master data'!$B$1:$EF$1,0)),"")</f>
        <v>26472.957421720901</v>
      </c>
      <c r="G382" s="7">
        <f>IFERROR(INDEX('[1]Master data'!$B$2:$EF$1000,MATCH($B382,'[1]Master data'!$A$2:$A$1000,0),MATCH(G$1,'[1]Master data'!$B$1:$EF$1,0)),"")</f>
        <v>13261.234661494353</v>
      </c>
      <c r="H382" s="7">
        <f>IFERROR(INDEX('[1]Master data'!$B$2:$EF$1000,MATCH($B382,'[1]Master data'!$A$2:$A$1000,0),MATCH(H$1,'[1]Master data'!$B$1:$EF$1,0)),"")</f>
        <v>-266.95562870050981</v>
      </c>
      <c r="I382" s="7">
        <f>IFERROR(INDEX('[1]Master data'!$B$2:$EF$1000,MATCH($B382,'[1]Master data'!$A$2:$A$1000,0),MATCH(I$1,'[1]Master data'!$B$1:$EF$1,0)),"")</f>
        <v>-1112.5</v>
      </c>
      <c r="J382" s="7">
        <f>IFERROR(INDEX('[1]Master data'!$B$2:$EF$1000,MATCH($B382,'[1]Master data'!$A$2:$A$1000,0),MATCH(J$1,'[1]Master data'!$B$1:$EF$1,0)),"")</f>
        <v>301.22679135994963</v>
      </c>
      <c r="K382" s="7">
        <f>IFERROR(INDEX('[1]Master data'!$B$2:$EF$1000,MATCH($B382,'[1]Master data'!$A$2:$A$1000,0),MATCH(K$1,'[1]Master data'!$B$1:$EF$1,0)),"")</f>
        <v>74.837202295770226</v>
      </c>
      <c r="L382" s="7">
        <f>IFERROR(INDEX('[1]Master data'!$B$2:$EF$1000,MATCH($B382,'[1]Master data'!$A$2:$A$1000,0),MATCH(L$1,'[1]Master data'!$B$1:$EF$1,0)),"")</f>
        <v>38730.800448170463</v>
      </c>
      <c r="M382" s="33">
        <f>IFERROR(INDEX('[1]Master data'!$B$2:$EF$1000,MATCH($B382,'[1]Master data'!$A$2:$A$1000,0),MATCH(M$1,'[1]Master data'!$B$1:$EF$1,0)),"")</f>
        <v>1.1103845232846997E-3</v>
      </c>
      <c r="N382" s="7">
        <f>IFERROR(INDEX('[1]Master data'!$B$2:$EF$1000,MATCH($B382,'[1]Master data'!$A$2:$A$1000,0),MATCH(N$1,'[1]Master data'!$B$1:$EF$1,0)),"")</f>
        <v>34860</v>
      </c>
      <c r="O382" s="7">
        <f>IFERROR(INDEX('[1]Master data'!$B$2:$EF$1000,MATCH($B382,'[1]Master data'!$A$2:$A$1000,0),MATCH(O$1,'[1]Master data'!$B$1:$EF$1,0)),"")</f>
        <v>3520860</v>
      </c>
      <c r="P382" s="7">
        <f>IFERROR(INDEX('[1]Master data'!$B$2:$EF$1000,MATCH($B382,'[1]Master data'!$A$2:$A$1000,0),MATCH(P$1,'[1]Master data'!$B$1:$EF$1,0)),"")</f>
        <v>3870.8004481704629</v>
      </c>
      <c r="Q382" s="30">
        <f>IFERROR(INDEX('[1]Master data'!$B$2:$EF$1000,MATCH($B382,'[1]Master data'!$A$2:$A$1000,0),MATCH(Q$1,'[1]Master data'!$B$1:$EF$1,0)),"")</f>
        <v>1.1103845232846997E-3</v>
      </c>
    </row>
    <row r="383" spans="1:17" x14ac:dyDescent="0.3">
      <c r="A383">
        <f t="shared" si="5"/>
        <v>381</v>
      </c>
      <c r="B383" t="str">
        <f>IF('[1]Master data'!A383="","",'[1]Master data'!A383)</f>
        <v>Liam Cooper</v>
      </c>
      <c r="C383" t="str">
        <f>IFERROR(INDEX('[1]Master data'!$B$2:$EF$1000,MATCH($B383,'[1]Master data'!$A$2:$A$1000,0),MATCH(C$1,'[1]Master data'!$B$1:$EF$1,0)),"")</f>
        <v>Leeds United</v>
      </c>
      <c r="D383" t="str">
        <f>IFERROR(INDEX('[1]Master data'!$B$2:$EF$1000,MATCH($B383,'[1]Master data'!$A$2:$A$1000,0),MATCH(D$1,'[1]Master data'!$B$1:$EF$1,0)),"")</f>
        <v>Defense</v>
      </c>
      <c r="E383" s="5">
        <f>IFERROR(INDEX('[1]Master data'!$B$2:$EF$1000,MATCH($B383,'[1]Master data'!$A$2:$A$1000,0),MATCH(E$1,'[1]Master data'!$B$1:$EF$1,0)),"")</f>
        <v>3286000</v>
      </c>
      <c r="F383" s="7">
        <f>IFERROR(INDEX('[1]Master data'!$B$2:$EF$1000,MATCH($B383,'[1]Master data'!$A$2:$A$1000,0),MATCH(F$1,'[1]Master data'!$B$1:$EF$1,0)),"")</f>
        <v>33422.735308327217</v>
      </c>
      <c r="G383" s="7">
        <f>IFERROR(INDEX('[1]Master data'!$B$2:$EF$1000,MATCH($B383,'[1]Master data'!$A$2:$A$1000,0),MATCH(G$1,'[1]Master data'!$B$1:$EF$1,0)),"")</f>
        <v>7161.8477860524545</v>
      </c>
      <c r="H383" s="7">
        <f>IFERROR(INDEX('[1]Master data'!$B$2:$EF$1000,MATCH($B383,'[1]Master data'!$A$2:$A$1000,0),MATCH(H$1,'[1]Master data'!$B$1:$EF$1,0)),"")</f>
        <v>2208.664254907937</v>
      </c>
      <c r="I383" s="7">
        <f>IFERROR(INDEX('[1]Master data'!$B$2:$EF$1000,MATCH($B383,'[1]Master data'!$A$2:$A$1000,0),MATCH(I$1,'[1]Master data'!$B$1:$EF$1,0)),"")</f>
        <v>3193.208749186022</v>
      </c>
      <c r="J383" s="7">
        <f>IFERROR(INDEX('[1]Master data'!$B$2:$EF$1000,MATCH($B383,'[1]Master data'!$A$2:$A$1000,0),MATCH(J$1,'[1]Master data'!$B$1:$EF$1,0)),"")</f>
        <v>2937.4625849705344</v>
      </c>
      <c r="K383" s="7">
        <f>IFERROR(INDEX('[1]Master data'!$B$2:$EF$1000,MATCH($B383,'[1]Master data'!$A$2:$A$1000,0),MATCH(K$1,'[1]Master data'!$B$1:$EF$1,0)),"")</f>
        <v>-217.89846038014497</v>
      </c>
      <c r="L383" s="7">
        <f>IFERROR(INDEX('[1]Master data'!$B$2:$EF$1000,MATCH($B383,'[1]Master data'!$A$2:$A$1000,0),MATCH(L$1,'[1]Master data'!$B$1:$EF$1,0)),"")</f>
        <v>48706.020223064028</v>
      </c>
      <c r="M383" s="33">
        <f>IFERROR(INDEX('[1]Master data'!$B$2:$EF$1000,MATCH($B383,'[1]Master data'!$A$2:$A$1000,0),MATCH(M$1,'[1]Master data'!$B$1:$EF$1,0)),"")</f>
        <v>4.822282478108347E-3</v>
      </c>
      <c r="N383" s="7">
        <f>IFERROR(INDEX('[1]Master data'!$B$2:$EF$1000,MATCH($B383,'[1]Master data'!$A$2:$A$1000,0),MATCH(N$1,'[1]Master data'!$B$1:$EF$1,0)),"")</f>
        <v>32860</v>
      </c>
      <c r="O383" s="7">
        <f>IFERROR(INDEX('[1]Master data'!$B$2:$EF$1000,MATCH($B383,'[1]Master data'!$A$2:$A$1000,0),MATCH(O$1,'[1]Master data'!$B$1:$EF$1,0)),"")</f>
        <v>3318860</v>
      </c>
      <c r="P383" s="7">
        <f>IFERROR(INDEX('[1]Master data'!$B$2:$EF$1000,MATCH($B383,'[1]Master data'!$A$2:$A$1000,0),MATCH(P$1,'[1]Master data'!$B$1:$EF$1,0)),"")</f>
        <v>15846.020223064028</v>
      </c>
      <c r="Q383" s="30">
        <f>IFERROR(INDEX('[1]Master data'!$B$2:$EF$1000,MATCH($B383,'[1]Master data'!$A$2:$A$1000,0),MATCH(Q$1,'[1]Master data'!$B$1:$EF$1,0)),"")</f>
        <v>4.822282478108347E-3</v>
      </c>
    </row>
    <row r="384" spans="1:17" x14ac:dyDescent="0.3">
      <c r="A384">
        <f t="shared" si="5"/>
        <v>382</v>
      </c>
      <c r="B384" t="str">
        <f>IF('[1]Master data'!A384="","",'[1]Master data'!A384)</f>
        <v>James Ward-Prowse</v>
      </c>
      <c r="C384" t="str">
        <f>IFERROR(INDEX('[1]Master data'!$B$2:$EF$1000,MATCH($B384,'[1]Master data'!$A$2:$A$1000,0),MATCH(C$1,'[1]Master data'!$B$1:$EF$1,0)),"")</f>
        <v>Southampton</v>
      </c>
      <c r="D384" t="str">
        <f>IFERROR(INDEX('[1]Master data'!$B$2:$EF$1000,MATCH($B384,'[1]Master data'!$A$2:$A$1000,0),MATCH(D$1,'[1]Master data'!$B$1:$EF$1,0)),"")</f>
        <v>Midfield</v>
      </c>
      <c r="E384" s="5">
        <f>IFERROR(INDEX('[1]Master data'!$B$2:$EF$1000,MATCH($B384,'[1]Master data'!$A$2:$A$1000,0),MATCH(E$1,'[1]Master data'!$B$1:$EF$1,0)),"")</f>
        <v>5479000</v>
      </c>
      <c r="F384" s="7">
        <f>IFERROR(INDEX('[1]Master data'!$B$2:$EF$1000,MATCH($B384,'[1]Master data'!$A$2:$A$1000,0),MATCH(F$1,'[1]Master data'!$B$1:$EF$1,0)),"")</f>
        <v>27031.258620689652</v>
      </c>
      <c r="G384" s="7">
        <f>IFERROR(INDEX('[1]Master data'!$B$2:$EF$1000,MATCH($B384,'[1]Master data'!$A$2:$A$1000,0),MATCH(G$1,'[1]Master data'!$B$1:$EF$1,0)),"")</f>
        <v>3959.9482758620652</v>
      </c>
      <c r="H384" s="7">
        <f>IFERROR(INDEX('[1]Master data'!$B$2:$EF$1000,MATCH($B384,'[1]Master data'!$A$2:$A$1000,0),MATCH(H$1,'[1]Master data'!$B$1:$EF$1,0)),"")</f>
        <v>7468.8706896551703</v>
      </c>
      <c r="I384" s="7">
        <f>IFERROR(INDEX('[1]Master data'!$B$2:$EF$1000,MATCH($B384,'[1]Master data'!$A$2:$A$1000,0),MATCH(I$1,'[1]Master data'!$B$1:$EF$1,0)),"")</f>
        <v>1869.2112068965512</v>
      </c>
      <c r="J384" s="7">
        <f>IFERROR(INDEX('[1]Master data'!$B$2:$EF$1000,MATCH($B384,'[1]Master data'!$A$2:$A$1000,0),MATCH(J$1,'[1]Master data'!$B$1:$EF$1,0)),"")</f>
        <v>2554.5107758620688</v>
      </c>
      <c r="K384" s="7">
        <f>IFERROR(INDEX('[1]Master data'!$B$2:$EF$1000,MATCH($B384,'[1]Master data'!$A$2:$A$1000,0),MATCH(K$1,'[1]Master data'!$B$1:$EF$1,0)),"")</f>
        <v>1082.3149407007218</v>
      </c>
      <c r="L384" s="7">
        <f>IFERROR(INDEX('[1]Master data'!$B$2:$EF$1000,MATCH($B384,'[1]Master data'!$A$2:$A$1000,0),MATCH(L$1,'[1]Master data'!$B$1:$EF$1,0)),"")</f>
        <v>43966.114509666229</v>
      </c>
      <c r="M384" s="33">
        <f>IFERROR(INDEX('[1]Master data'!$B$2:$EF$1000,MATCH($B384,'[1]Master data'!$A$2:$A$1000,0),MATCH(M$1,'[1]Master data'!$B$1:$EF$1,0)),"")</f>
        <v>-1.9755220825577241E-3</v>
      </c>
      <c r="N384" s="7">
        <f>IFERROR(INDEX('[1]Master data'!$B$2:$EF$1000,MATCH($B384,'[1]Master data'!$A$2:$A$1000,0),MATCH(N$1,'[1]Master data'!$B$1:$EF$1,0)),"")</f>
        <v>54790</v>
      </c>
      <c r="O384" s="7">
        <f>IFERROR(INDEX('[1]Master data'!$B$2:$EF$1000,MATCH($B384,'[1]Master data'!$A$2:$A$1000,0),MATCH(O$1,'[1]Master data'!$B$1:$EF$1,0)),"")</f>
        <v>5533790</v>
      </c>
      <c r="P384" s="7">
        <f>IFERROR(INDEX('[1]Master data'!$B$2:$EF$1000,MATCH($B384,'[1]Master data'!$A$2:$A$1000,0),MATCH(P$1,'[1]Master data'!$B$1:$EF$1,0)),"")</f>
        <v>-10823.885490333771</v>
      </c>
      <c r="Q384" s="30">
        <f>IFERROR(INDEX('[1]Master data'!$B$2:$EF$1000,MATCH($B384,'[1]Master data'!$A$2:$A$1000,0),MATCH(Q$1,'[1]Master data'!$B$1:$EF$1,0)),"")</f>
        <v>-1.9755220825577241E-3</v>
      </c>
    </row>
    <row r="385" spans="1:17" x14ac:dyDescent="0.3">
      <c r="A385">
        <f t="shared" si="5"/>
        <v>383</v>
      </c>
      <c r="B385" t="str">
        <f>IF('[1]Master data'!A385="","",'[1]Master data'!A385)</f>
        <v>Joe Gomez</v>
      </c>
      <c r="C385" t="str">
        <f>IFERROR(INDEX('[1]Master data'!$B$2:$EF$1000,MATCH($B385,'[1]Master data'!$A$2:$A$1000,0),MATCH(C$1,'[1]Master data'!$B$1:$EF$1,0)),"")</f>
        <v>Liverpool</v>
      </c>
      <c r="D385" t="str">
        <f>IFERROR(INDEX('[1]Master data'!$B$2:$EF$1000,MATCH($B385,'[1]Master data'!$A$2:$A$1000,0),MATCH(D$1,'[1]Master data'!$B$1:$EF$1,0)),"")</f>
        <v>Defense</v>
      </c>
      <c r="E385" s="5">
        <f>IFERROR(INDEX('[1]Master data'!$B$2:$EF$1000,MATCH($B385,'[1]Master data'!$A$2:$A$1000,0),MATCH(E$1,'[1]Master data'!$B$1:$EF$1,0)),"")</f>
        <v>3960000</v>
      </c>
      <c r="F385" s="7">
        <f>IFERROR(INDEX('[1]Master data'!$B$2:$EF$1000,MATCH($B385,'[1]Master data'!$A$2:$A$1000,0),MATCH(F$1,'[1]Master data'!$B$1:$EF$1,0)),"")</f>
        <v>-5000</v>
      </c>
      <c r="G385" s="7">
        <f>IFERROR(INDEX('[1]Master data'!$B$2:$EF$1000,MATCH($B385,'[1]Master data'!$A$2:$A$1000,0),MATCH(G$1,'[1]Master data'!$B$1:$EF$1,0)),"")</f>
        <v>0</v>
      </c>
      <c r="H385" s="7">
        <f>IFERROR(INDEX('[1]Master data'!$B$2:$EF$1000,MATCH($B385,'[1]Master data'!$A$2:$A$1000,0),MATCH(H$1,'[1]Master data'!$B$1:$EF$1,0)),"")</f>
        <v>0</v>
      </c>
      <c r="I385" s="7">
        <f>IFERROR(INDEX('[1]Master data'!$B$2:$EF$1000,MATCH($B385,'[1]Master data'!$A$2:$A$1000,0),MATCH(I$1,'[1]Master data'!$B$1:$EF$1,0)),"")</f>
        <v>0</v>
      </c>
      <c r="J385" s="7">
        <f>IFERROR(INDEX('[1]Master data'!$B$2:$EF$1000,MATCH($B385,'[1]Master data'!$A$2:$A$1000,0),MATCH(J$1,'[1]Master data'!$B$1:$EF$1,0)),"")</f>
        <v>0</v>
      </c>
      <c r="K385" s="7">
        <f>IFERROR(INDEX('[1]Master data'!$B$2:$EF$1000,MATCH($B385,'[1]Master data'!$A$2:$A$1000,0),MATCH(K$1,'[1]Master data'!$B$1:$EF$1,0)),"")</f>
        <v>0</v>
      </c>
      <c r="L385" s="7">
        <f>IFERROR(INDEX('[1]Master data'!$B$2:$EF$1000,MATCH($B385,'[1]Master data'!$A$2:$A$1000,0),MATCH(L$1,'[1]Master data'!$B$1:$EF$1,0)),"")</f>
        <v>-5000</v>
      </c>
      <c r="M385" s="33">
        <f>IFERROR(INDEX('[1]Master data'!$B$2:$EF$1000,MATCH($B385,'[1]Master data'!$A$2:$A$1000,0),MATCH(M$1,'[1]Master data'!$B$1:$EF$1,0)),"")</f>
        <v>-1.1262626262626262E-2</v>
      </c>
      <c r="N385" s="7">
        <f>IFERROR(INDEX('[1]Master data'!$B$2:$EF$1000,MATCH($B385,'[1]Master data'!$A$2:$A$1000,0),MATCH(N$1,'[1]Master data'!$B$1:$EF$1,0)),"")</f>
        <v>39600</v>
      </c>
      <c r="O385" s="7">
        <f>IFERROR(INDEX('[1]Master data'!$B$2:$EF$1000,MATCH($B385,'[1]Master data'!$A$2:$A$1000,0),MATCH(O$1,'[1]Master data'!$B$1:$EF$1,0)),"")</f>
        <v>3999600</v>
      </c>
      <c r="P385" s="7">
        <f>IFERROR(INDEX('[1]Master data'!$B$2:$EF$1000,MATCH($B385,'[1]Master data'!$A$2:$A$1000,0),MATCH(P$1,'[1]Master data'!$B$1:$EF$1,0)),"")</f>
        <v>-44600</v>
      </c>
      <c r="Q385" s="30">
        <f>IFERROR(INDEX('[1]Master data'!$B$2:$EF$1000,MATCH($B385,'[1]Master data'!$A$2:$A$1000,0),MATCH(Q$1,'[1]Master data'!$B$1:$EF$1,0)),"")</f>
        <v>-1.1262626262626262E-2</v>
      </c>
    </row>
    <row r="386" spans="1:17" x14ac:dyDescent="0.3">
      <c r="A386">
        <f t="shared" si="5"/>
        <v>384</v>
      </c>
      <c r="B386" t="str">
        <f>IF('[1]Master data'!A386="","",'[1]Master data'!A386)</f>
        <v>Fabian Delph</v>
      </c>
      <c r="C386" t="str">
        <f>IFERROR(INDEX('[1]Master data'!$B$2:$EF$1000,MATCH($B386,'[1]Master data'!$A$2:$A$1000,0),MATCH(C$1,'[1]Master data'!$B$1:$EF$1,0)),"")</f>
        <v>Everton</v>
      </c>
      <c r="D386" t="str">
        <f>IFERROR(INDEX('[1]Master data'!$B$2:$EF$1000,MATCH($B386,'[1]Master data'!$A$2:$A$1000,0),MATCH(D$1,'[1]Master data'!$B$1:$EF$1,0)),"")</f>
        <v>Midfield</v>
      </c>
      <c r="E386" s="5">
        <f>IFERROR(INDEX('[1]Master data'!$B$2:$EF$1000,MATCH($B386,'[1]Master data'!$A$2:$A$1000,0),MATCH(E$1,'[1]Master data'!$B$1:$EF$1,0)),"")</f>
        <v>2460000</v>
      </c>
      <c r="F386" s="7">
        <f>IFERROR(INDEX('[1]Master data'!$B$2:$EF$1000,MATCH($B386,'[1]Master data'!$A$2:$A$1000,0),MATCH(F$1,'[1]Master data'!$B$1:$EF$1,0)),"")</f>
        <v>-5000</v>
      </c>
      <c r="G386" s="7">
        <f>IFERROR(INDEX('[1]Master data'!$B$2:$EF$1000,MATCH($B386,'[1]Master data'!$A$2:$A$1000,0),MATCH(G$1,'[1]Master data'!$B$1:$EF$1,0)),"")</f>
        <v>0</v>
      </c>
      <c r="H386" s="7">
        <f>IFERROR(INDEX('[1]Master data'!$B$2:$EF$1000,MATCH($B386,'[1]Master data'!$A$2:$A$1000,0),MATCH(H$1,'[1]Master data'!$B$1:$EF$1,0)),"")</f>
        <v>0</v>
      </c>
      <c r="I386" s="7">
        <f>IFERROR(INDEX('[1]Master data'!$B$2:$EF$1000,MATCH($B386,'[1]Master data'!$A$2:$A$1000,0),MATCH(I$1,'[1]Master data'!$B$1:$EF$1,0)),"")</f>
        <v>0</v>
      </c>
      <c r="J386" s="7">
        <f>IFERROR(INDEX('[1]Master data'!$B$2:$EF$1000,MATCH($B386,'[1]Master data'!$A$2:$A$1000,0),MATCH(J$1,'[1]Master data'!$B$1:$EF$1,0)),"")</f>
        <v>0</v>
      </c>
      <c r="K386" s="7">
        <f>IFERROR(INDEX('[1]Master data'!$B$2:$EF$1000,MATCH($B386,'[1]Master data'!$A$2:$A$1000,0),MATCH(K$1,'[1]Master data'!$B$1:$EF$1,0)),"")</f>
        <v>0</v>
      </c>
      <c r="L386" s="7">
        <f>IFERROR(INDEX('[1]Master data'!$B$2:$EF$1000,MATCH($B386,'[1]Master data'!$A$2:$A$1000,0),MATCH(L$1,'[1]Master data'!$B$1:$EF$1,0)),"")</f>
        <v>-5000</v>
      </c>
      <c r="M386" s="33">
        <f>IFERROR(INDEX('[1]Master data'!$B$2:$EF$1000,MATCH($B386,'[1]Master data'!$A$2:$A$1000,0),MATCH(M$1,'[1]Master data'!$B$1:$EF$1,0)),"")</f>
        <v>-1.2032520325203253E-2</v>
      </c>
      <c r="N386" s="7">
        <f>IFERROR(INDEX('[1]Master data'!$B$2:$EF$1000,MATCH($B386,'[1]Master data'!$A$2:$A$1000,0),MATCH(N$1,'[1]Master data'!$B$1:$EF$1,0)),"")</f>
        <v>24600</v>
      </c>
      <c r="O386" s="7">
        <f>IFERROR(INDEX('[1]Master data'!$B$2:$EF$1000,MATCH($B386,'[1]Master data'!$A$2:$A$1000,0),MATCH(O$1,'[1]Master data'!$B$1:$EF$1,0)),"")</f>
        <v>2484600</v>
      </c>
      <c r="P386" s="7">
        <f>IFERROR(INDEX('[1]Master data'!$B$2:$EF$1000,MATCH($B386,'[1]Master data'!$A$2:$A$1000,0),MATCH(P$1,'[1]Master data'!$B$1:$EF$1,0)),"")</f>
        <v>-29600</v>
      </c>
      <c r="Q386" s="30">
        <f>IFERROR(INDEX('[1]Master data'!$B$2:$EF$1000,MATCH($B386,'[1]Master data'!$A$2:$A$1000,0),MATCH(Q$1,'[1]Master data'!$B$1:$EF$1,0)),"")</f>
        <v>-1.2032520325203253E-2</v>
      </c>
    </row>
    <row r="387" spans="1:17" x14ac:dyDescent="0.3">
      <c r="A387">
        <f t="shared" ref="A387:A450" si="6">IF(B387="","",ROW()-2)</f>
        <v>385</v>
      </c>
      <c r="B387" t="str">
        <f>IF('[1]Master data'!A387="","",'[1]Master data'!A387)</f>
        <v>James Trafford</v>
      </c>
      <c r="C387" t="str">
        <f>IFERROR(INDEX('[1]Master data'!$B$2:$EF$1000,MATCH($B387,'[1]Master data'!$A$2:$A$1000,0),MATCH(C$1,'[1]Master data'!$B$1:$EF$1,0)),"")</f>
        <v>Manchester City</v>
      </c>
      <c r="D387" t="str">
        <f>IFERROR(INDEX('[1]Master data'!$B$2:$EF$1000,MATCH($B387,'[1]Master data'!$A$2:$A$1000,0),MATCH(D$1,'[1]Master data'!$B$1:$EF$1,0)),"")</f>
        <v>Goalkeeper</v>
      </c>
      <c r="E387" s="5">
        <f>IFERROR(INDEX('[1]Master data'!$B$2:$EF$1000,MATCH($B387,'[1]Master data'!$A$2:$A$1000,0),MATCH(E$1,'[1]Master data'!$B$1:$EF$1,0)),"")</f>
        <v>4450000</v>
      </c>
      <c r="F387" s="7">
        <f>IFERROR(INDEX('[1]Master data'!$B$2:$EF$1000,MATCH($B387,'[1]Master data'!$A$2:$A$1000,0),MATCH(F$1,'[1]Master data'!$B$1:$EF$1,0)),"")</f>
        <v>-5000</v>
      </c>
      <c r="G387" s="7">
        <f>IFERROR(INDEX('[1]Master data'!$B$2:$EF$1000,MATCH($B387,'[1]Master data'!$A$2:$A$1000,0),MATCH(G$1,'[1]Master data'!$B$1:$EF$1,0)),"")</f>
        <v>0</v>
      </c>
      <c r="H387" s="7">
        <f>IFERROR(INDEX('[1]Master data'!$B$2:$EF$1000,MATCH($B387,'[1]Master data'!$A$2:$A$1000,0),MATCH(H$1,'[1]Master data'!$B$1:$EF$1,0)),"")</f>
        <v>0</v>
      </c>
      <c r="I387" s="7">
        <f>IFERROR(INDEX('[1]Master data'!$B$2:$EF$1000,MATCH($B387,'[1]Master data'!$A$2:$A$1000,0),MATCH(I$1,'[1]Master data'!$B$1:$EF$1,0)),"")</f>
        <v>0</v>
      </c>
      <c r="J387" s="7">
        <f>IFERROR(INDEX('[1]Master data'!$B$2:$EF$1000,MATCH($B387,'[1]Master data'!$A$2:$A$1000,0),MATCH(J$1,'[1]Master data'!$B$1:$EF$1,0)),"")</f>
        <v>0</v>
      </c>
      <c r="K387" s="7">
        <f>IFERROR(INDEX('[1]Master data'!$B$2:$EF$1000,MATCH($B387,'[1]Master data'!$A$2:$A$1000,0),MATCH(K$1,'[1]Master data'!$B$1:$EF$1,0)),"")</f>
        <v>0</v>
      </c>
      <c r="L387" s="7">
        <f>IFERROR(INDEX('[1]Master data'!$B$2:$EF$1000,MATCH($B387,'[1]Master data'!$A$2:$A$1000,0),MATCH(L$1,'[1]Master data'!$B$1:$EF$1,0)),"")</f>
        <v>-5000</v>
      </c>
      <c r="M387" s="33">
        <f>IFERROR(INDEX('[1]Master data'!$B$2:$EF$1000,MATCH($B387,'[1]Master data'!$A$2:$A$1000,0),MATCH(M$1,'[1]Master data'!$B$1:$EF$1,0)),"")</f>
        <v>-1.1123595505617978E-2</v>
      </c>
      <c r="N387" s="7">
        <f>IFERROR(INDEX('[1]Master data'!$B$2:$EF$1000,MATCH($B387,'[1]Master data'!$A$2:$A$1000,0),MATCH(N$1,'[1]Master data'!$B$1:$EF$1,0)),"")</f>
        <v>44500</v>
      </c>
      <c r="O387" s="7">
        <f>IFERROR(INDEX('[1]Master data'!$B$2:$EF$1000,MATCH($B387,'[1]Master data'!$A$2:$A$1000,0),MATCH(O$1,'[1]Master data'!$B$1:$EF$1,0)),"")</f>
        <v>4494500</v>
      </c>
      <c r="P387" s="7">
        <f>IFERROR(INDEX('[1]Master data'!$B$2:$EF$1000,MATCH($B387,'[1]Master data'!$A$2:$A$1000,0),MATCH(P$1,'[1]Master data'!$B$1:$EF$1,0)),"")</f>
        <v>-49500</v>
      </c>
      <c r="Q387" s="30">
        <f>IFERROR(INDEX('[1]Master data'!$B$2:$EF$1000,MATCH($B387,'[1]Master data'!$A$2:$A$1000,0),MATCH(Q$1,'[1]Master data'!$B$1:$EF$1,0)),"")</f>
        <v>-1.1123595505617978E-2</v>
      </c>
    </row>
    <row r="388" spans="1:17" x14ac:dyDescent="0.3">
      <c r="A388">
        <f t="shared" si="6"/>
        <v>386</v>
      </c>
      <c r="B388" t="str">
        <f>IF('[1]Master data'!A388="","",'[1]Master data'!A388)</f>
        <v>Conor Gallagher</v>
      </c>
      <c r="C388" t="str">
        <f>IFERROR(INDEX('[1]Master data'!$B$2:$EF$1000,MATCH($B388,'[1]Master data'!$A$2:$A$1000,0),MATCH(C$1,'[1]Master data'!$B$1:$EF$1,0)),"")</f>
        <v>West Bromwich</v>
      </c>
      <c r="D388" t="str">
        <f>IFERROR(INDEX('[1]Master data'!$B$2:$EF$1000,MATCH($B388,'[1]Master data'!$A$2:$A$1000,0),MATCH(D$1,'[1]Master data'!$B$1:$EF$1,0)),"")</f>
        <v>Midfield</v>
      </c>
      <c r="E388" s="5">
        <f>IFERROR(INDEX('[1]Master data'!$B$2:$EF$1000,MATCH($B388,'[1]Master data'!$A$2:$A$1000,0),MATCH(E$1,'[1]Master data'!$B$1:$EF$1,0)),"")</f>
        <v>3486000</v>
      </c>
      <c r="F388" s="7">
        <f>IFERROR(INDEX('[1]Master data'!$B$2:$EF$1000,MATCH($B388,'[1]Master data'!$A$2:$A$1000,0),MATCH(F$1,'[1]Master data'!$B$1:$EF$1,0)),"")</f>
        <v>34890.453201970435</v>
      </c>
      <c r="G388" s="7">
        <f>IFERROR(INDEX('[1]Master data'!$B$2:$EF$1000,MATCH($B388,'[1]Master data'!$A$2:$A$1000,0),MATCH(G$1,'[1]Master data'!$B$1:$EF$1,0)),"")</f>
        <v>9777.456896551721</v>
      </c>
      <c r="H388" s="7">
        <f>IFERROR(INDEX('[1]Master data'!$B$2:$EF$1000,MATCH($B388,'[1]Master data'!$A$2:$A$1000,0),MATCH(H$1,'[1]Master data'!$B$1:$EF$1,0)),"")</f>
        <v>1539.5566502463043</v>
      </c>
      <c r="I388" s="7">
        <f>IFERROR(INDEX('[1]Master data'!$B$2:$EF$1000,MATCH($B388,'[1]Master data'!$A$2:$A$1000,0),MATCH(I$1,'[1]Master data'!$B$1:$EF$1,0)),"")</f>
        <v>-1425</v>
      </c>
      <c r="J388" s="7">
        <f>IFERROR(INDEX('[1]Master data'!$B$2:$EF$1000,MATCH($B388,'[1]Master data'!$A$2:$A$1000,0),MATCH(J$1,'[1]Master data'!$B$1:$EF$1,0)),"")</f>
        <v>-1891.4846059113302</v>
      </c>
      <c r="K388" s="7">
        <f>IFERROR(INDEX('[1]Master data'!$B$2:$EF$1000,MATCH($B388,'[1]Master data'!$A$2:$A$1000,0),MATCH(K$1,'[1]Master data'!$B$1:$EF$1,0)),"")</f>
        <v>246.92788312241822</v>
      </c>
      <c r="L388" s="7">
        <f>IFERROR(INDEX('[1]Master data'!$B$2:$EF$1000,MATCH($B388,'[1]Master data'!$A$2:$A$1000,0),MATCH(L$1,'[1]Master data'!$B$1:$EF$1,0)),"")</f>
        <v>43137.910025979545</v>
      </c>
      <c r="M388" s="33">
        <f>IFERROR(INDEX('[1]Master data'!$B$2:$EF$1000,MATCH($B388,'[1]Master data'!$A$2:$A$1000,0),MATCH(M$1,'[1]Master data'!$B$1:$EF$1,0)),"")</f>
        <v>2.3746156127307932E-3</v>
      </c>
      <c r="N388" s="7">
        <f>IFERROR(INDEX('[1]Master data'!$B$2:$EF$1000,MATCH($B388,'[1]Master data'!$A$2:$A$1000,0),MATCH(N$1,'[1]Master data'!$B$1:$EF$1,0)),"")</f>
        <v>34860</v>
      </c>
      <c r="O388" s="7">
        <f>IFERROR(INDEX('[1]Master data'!$B$2:$EF$1000,MATCH($B388,'[1]Master data'!$A$2:$A$1000,0),MATCH(O$1,'[1]Master data'!$B$1:$EF$1,0)),"")</f>
        <v>3520860</v>
      </c>
      <c r="P388" s="7">
        <f>IFERROR(INDEX('[1]Master data'!$B$2:$EF$1000,MATCH($B388,'[1]Master data'!$A$2:$A$1000,0),MATCH(P$1,'[1]Master data'!$B$1:$EF$1,0)),"")</f>
        <v>8277.910025979545</v>
      </c>
      <c r="Q388" s="30">
        <f>IFERROR(INDEX('[1]Master data'!$B$2:$EF$1000,MATCH($B388,'[1]Master data'!$A$2:$A$1000,0),MATCH(Q$1,'[1]Master data'!$B$1:$EF$1,0)),"")</f>
        <v>2.3746156127307932E-3</v>
      </c>
    </row>
    <row r="389" spans="1:17" x14ac:dyDescent="0.3">
      <c r="A389">
        <f t="shared" si="6"/>
        <v>387</v>
      </c>
      <c r="B389" t="str">
        <f>IF('[1]Master data'!A389="","",'[1]Master data'!A389)</f>
        <v>Alex Iwobi</v>
      </c>
      <c r="C389" t="str">
        <f>IFERROR(INDEX('[1]Master data'!$B$2:$EF$1000,MATCH($B389,'[1]Master data'!$A$2:$A$1000,0),MATCH(C$1,'[1]Master data'!$B$1:$EF$1,0)),"")</f>
        <v>Everton</v>
      </c>
      <c r="D389" t="str">
        <f>IFERROR(INDEX('[1]Master data'!$B$2:$EF$1000,MATCH($B389,'[1]Master data'!$A$2:$A$1000,0),MATCH(D$1,'[1]Master data'!$B$1:$EF$1,0)),"")</f>
        <v>Striker</v>
      </c>
      <c r="E389" s="5">
        <f>IFERROR(INDEX('[1]Master data'!$B$2:$EF$1000,MATCH($B389,'[1]Master data'!$A$2:$A$1000,0),MATCH(E$1,'[1]Master data'!$B$1:$EF$1,0)),"")</f>
        <v>3747000</v>
      </c>
      <c r="F389" s="7">
        <f>IFERROR(INDEX('[1]Master data'!$B$2:$EF$1000,MATCH($B389,'[1]Master data'!$A$2:$A$1000,0),MATCH(F$1,'[1]Master data'!$B$1:$EF$1,0)),"")</f>
        <v>-5000</v>
      </c>
      <c r="G389" s="7">
        <f>IFERROR(INDEX('[1]Master data'!$B$2:$EF$1000,MATCH($B389,'[1]Master data'!$A$2:$A$1000,0),MATCH(G$1,'[1]Master data'!$B$1:$EF$1,0)),"")</f>
        <v>0</v>
      </c>
      <c r="H389" s="7">
        <f>IFERROR(INDEX('[1]Master data'!$B$2:$EF$1000,MATCH($B389,'[1]Master data'!$A$2:$A$1000,0),MATCH(H$1,'[1]Master data'!$B$1:$EF$1,0)),"")</f>
        <v>0</v>
      </c>
      <c r="I389" s="7">
        <f>IFERROR(INDEX('[1]Master data'!$B$2:$EF$1000,MATCH($B389,'[1]Master data'!$A$2:$A$1000,0),MATCH(I$1,'[1]Master data'!$B$1:$EF$1,0)),"")</f>
        <v>0</v>
      </c>
      <c r="J389" s="7">
        <f>IFERROR(INDEX('[1]Master data'!$B$2:$EF$1000,MATCH($B389,'[1]Master data'!$A$2:$A$1000,0),MATCH(J$1,'[1]Master data'!$B$1:$EF$1,0)),"")</f>
        <v>0</v>
      </c>
      <c r="K389" s="7">
        <f>IFERROR(INDEX('[1]Master data'!$B$2:$EF$1000,MATCH($B389,'[1]Master data'!$A$2:$A$1000,0),MATCH(K$1,'[1]Master data'!$B$1:$EF$1,0)),"")</f>
        <v>0</v>
      </c>
      <c r="L389" s="7">
        <f>IFERROR(INDEX('[1]Master data'!$B$2:$EF$1000,MATCH($B389,'[1]Master data'!$A$2:$A$1000,0),MATCH(L$1,'[1]Master data'!$B$1:$EF$1,0)),"")</f>
        <v>-5000</v>
      </c>
      <c r="M389" s="33">
        <f>IFERROR(INDEX('[1]Master data'!$B$2:$EF$1000,MATCH($B389,'[1]Master data'!$A$2:$A$1000,0),MATCH(M$1,'[1]Master data'!$B$1:$EF$1,0)),"")</f>
        <v>-1.1334400854016546E-2</v>
      </c>
      <c r="N389" s="7">
        <f>IFERROR(INDEX('[1]Master data'!$B$2:$EF$1000,MATCH($B389,'[1]Master data'!$A$2:$A$1000,0),MATCH(N$1,'[1]Master data'!$B$1:$EF$1,0)),"")</f>
        <v>37470</v>
      </c>
      <c r="O389" s="7">
        <f>IFERROR(INDEX('[1]Master data'!$B$2:$EF$1000,MATCH($B389,'[1]Master data'!$A$2:$A$1000,0),MATCH(O$1,'[1]Master data'!$B$1:$EF$1,0)),"")</f>
        <v>3784470</v>
      </c>
      <c r="P389" s="7">
        <f>IFERROR(INDEX('[1]Master data'!$B$2:$EF$1000,MATCH($B389,'[1]Master data'!$A$2:$A$1000,0),MATCH(P$1,'[1]Master data'!$B$1:$EF$1,0)),"")</f>
        <v>-42470</v>
      </c>
      <c r="Q389" s="30">
        <f>IFERROR(INDEX('[1]Master data'!$B$2:$EF$1000,MATCH($B389,'[1]Master data'!$A$2:$A$1000,0),MATCH(Q$1,'[1]Master data'!$B$1:$EF$1,0)),"")</f>
        <v>-1.1334400854016546E-2</v>
      </c>
    </row>
    <row r="390" spans="1:17" x14ac:dyDescent="0.3">
      <c r="A390">
        <f t="shared" si="6"/>
        <v>388</v>
      </c>
      <c r="B390" t="str">
        <f>IF('[1]Master data'!A390="","",'[1]Master data'!A390)</f>
        <v>Andros Townsend</v>
      </c>
      <c r="C390" t="str">
        <f>IFERROR(INDEX('[1]Master data'!$B$2:$EF$1000,MATCH($B390,'[1]Master data'!$A$2:$A$1000,0),MATCH(C$1,'[1]Master data'!$B$1:$EF$1,0)),"")</f>
        <v>Crystal Palace</v>
      </c>
      <c r="D390" t="str">
        <f>IFERROR(INDEX('[1]Master data'!$B$2:$EF$1000,MATCH($B390,'[1]Master data'!$A$2:$A$1000,0),MATCH(D$1,'[1]Master data'!$B$1:$EF$1,0)),"")</f>
        <v>Midfield</v>
      </c>
      <c r="E390" s="5">
        <f>IFERROR(INDEX('[1]Master data'!$B$2:$EF$1000,MATCH($B390,'[1]Master data'!$A$2:$A$1000,0),MATCH(E$1,'[1]Master data'!$B$1:$EF$1,0)),"")</f>
        <v>4102000</v>
      </c>
      <c r="F390" s="7">
        <f>IFERROR(INDEX('[1]Master data'!$B$2:$EF$1000,MATCH($B390,'[1]Master data'!$A$2:$A$1000,0),MATCH(F$1,'[1]Master data'!$B$1:$EF$1,0)),"")</f>
        <v>77245.000000000015</v>
      </c>
      <c r="G390" s="7">
        <f>IFERROR(INDEX('[1]Master data'!$B$2:$EF$1000,MATCH($B390,'[1]Master data'!$A$2:$A$1000,0),MATCH(G$1,'[1]Master data'!$B$1:$EF$1,0)),"")</f>
        <v>9005.5</v>
      </c>
      <c r="H390" s="7">
        <f>IFERROR(INDEX('[1]Master data'!$B$2:$EF$1000,MATCH($B390,'[1]Master data'!$A$2:$A$1000,0),MATCH(H$1,'[1]Master data'!$B$1:$EF$1,0)),"")</f>
        <v>17360</v>
      </c>
      <c r="I390" s="7">
        <f>IFERROR(INDEX('[1]Master data'!$B$2:$EF$1000,MATCH($B390,'[1]Master data'!$A$2:$A$1000,0),MATCH(I$1,'[1]Master data'!$B$1:$EF$1,0)),"")</f>
        <v>-350.00000000000006</v>
      </c>
      <c r="J390" s="7">
        <f>IFERROR(INDEX('[1]Master data'!$B$2:$EF$1000,MATCH($B390,'[1]Master data'!$A$2:$A$1000,0),MATCH(J$1,'[1]Master data'!$B$1:$EF$1,0)),"")</f>
        <v>1610.375</v>
      </c>
      <c r="K390" s="7">
        <f>IFERROR(INDEX('[1]Master data'!$B$2:$EF$1000,MATCH($B390,'[1]Master data'!$A$2:$A$1000,0),MATCH(K$1,'[1]Master data'!$B$1:$EF$1,0)),"")</f>
        <v>644.05409098500536</v>
      </c>
      <c r="L390" s="7">
        <f>IFERROR(INDEX('[1]Master data'!$B$2:$EF$1000,MATCH($B390,'[1]Master data'!$A$2:$A$1000,0),MATCH(L$1,'[1]Master data'!$B$1:$EF$1,0)),"")</f>
        <v>105514.92909098502</v>
      </c>
      <c r="M390" s="33">
        <f>IFERROR(INDEX('[1]Master data'!$B$2:$EF$1000,MATCH($B390,'[1]Master data'!$A$2:$A$1000,0),MATCH(M$1,'[1]Master data'!$B$1:$EF$1,0)),"")</f>
        <v>1.5722800851044619E-2</v>
      </c>
      <c r="N390" s="7">
        <f>IFERROR(INDEX('[1]Master data'!$B$2:$EF$1000,MATCH($B390,'[1]Master data'!$A$2:$A$1000,0),MATCH(N$1,'[1]Master data'!$B$1:$EF$1,0)),"")</f>
        <v>41020</v>
      </c>
      <c r="O390" s="7">
        <f>IFERROR(INDEX('[1]Master data'!$B$2:$EF$1000,MATCH($B390,'[1]Master data'!$A$2:$A$1000,0),MATCH(O$1,'[1]Master data'!$B$1:$EF$1,0)),"")</f>
        <v>4143020</v>
      </c>
      <c r="P390" s="7">
        <f>IFERROR(INDEX('[1]Master data'!$B$2:$EF$1000,MATCH($B390,'[1]Master data'!$A$2:$A$1000,0),MATCH(P$1,'[1]Master data'!$B$1:$EF$1,0)),"")</f>
        <v>64494.929090985024</v>
      </c>
      <c r="Q390" s="30">
        <f>IFERROR(INDEX('[1]Master data'!$B$2:$EF$1000,MATCH($B390,'[1]Master data'!$A$2:$A$1000,0),MATCH(Q$1,'[1]Master data'!$B$1:$EF$1,0)),"")</f>
        <v>1.5722800851044619E-2</v>
      </c>
    </row>
    <row r="391" spans="1:17" x14ac:dyDescent="0.3">
      <c r="A391">
        <f t="shared" si="6"/>
        <v>389</v>
      </c>
      <c r="B391" t="str">
        <f>IF('[1]Master data'!A391="","",'[1]Master data'!A391)</f>
        <v>Theo Corbeanu</v>
      </c>
      <c r="C391" t="str">
        <f>IFERROR(INDEX('[1]Master data'!$B$2:$EF$1000,MATCH($B391,'[1]Master data'!$A$2:$A$1000,0),MATCH(C$1,'[1]Master data'!$B$1:$EF$1,0)),"")</f>
        <v>Wolverhampton</v>
      </c>
      <c r="D391" t="str">
        <f>IFERROR(INDEX('[1]Master data'!$B$2:$EF$1000,MATCH($B391,'[1]Master data'!$A$2:$A$1000,0),MATCH(D$1,'[1]Master data'!$B$1:$EF$1,0)),"")</f>
        <v>Striker</v>
      </c>
      <c r="E391" s="5">
        <f>IFERROR(INDEX('[1]Master data'!$B$2:$EF$1000,MATCH($B391,'[1]Master data'!$A$2:$A$1000,0),MATCH(E$1,'[1]Master data'!$B$1:$EF$1,0)),"")</f>
        <v>2460000</v>
      </c>
      <c r="F391" s="7">
        <f>IFERROR(INDEX('[1]Master data'!$B$2:$EF$1000,MATCH($B391,'[1]Master data'!$A$2:$A$1000,0),MATCH(F$1,'[1]Master data'!$B$1:$EF$1,0)),"")</f>
        <v>-5000</v>
      </c>
      <c r="G391" s="7">
        <f>IFERROR(INDEX('[1]Master data'!$B$2:$EF$1000,MATCH($B391,'[1]Master data'!$A$2:$A$1000,0),MATCH(G$1,'[1]Master data'!$B$1:$EF$1,0)),"")</f>
        <v>0</v>
      </c>
      <c r="H391" s="7">
        <f>IFERROR(INDEX('[1]Master data'!$B$2:$EF$1000,MATCH($B391,'[1]Master data'!$A$2:$A$1000,0),MATCH(H$1,'[1]Master data'!$B$1:$EF$1,0)),"")</f>
        <v>0</v>
      </c>
      <c r="I391" s="7">
        <f>IFERROR(INDEX('[1]Master data'!$B$2:$EF$1000,MATCH($B391,'[1]Master data'!$A$2:$A$1000,0),MATCH(I$1,'[1]Master data'!$B$1:$EF$1,0)),"")</f>
        <v>0</v>
      </c>
      <c r="J391" s="7">
        <f>IFERROR(INDEX('[1]Master data'!$B$2:$EF$1000,MATCH($B391,'[1]Master data'!$A$2:$A$1000,0),MATCH(J$1,'[1]Master data'!$B$1:$EF$1,0)),"")</f>
        <v>0</v>
      </c>
      <c r="K391" s="7">
        <f>IFERROR(INDEX('[1]Master data'!$B$2:$EF$1000,MATCH($B391,'[1]Master data'!$A$2:$A$1000,0),MATCH(K$1,'[1]Master data'!$B$1:$EF$1,0)),"")</f>
        <v>0</v>
      </c>
      <c r="L391" s="7">
        <f>IFERROR(INDEX('[1]Master data'!$B$2:$EF$1000,MATCH($B391,'[1]Master data'!$A$2:$A$1000,0),MATCH(L$1,'[1]Master data'!$B$1:$EF$1,0)),"")</f>
        <v>-5000</v>
      </c>
      <c r="M391" s="33">
        <f>IFERROR(INDEX('[1]Master data'!$B$2:$EF$1000,MATCH($B391,'[1]Master data'!$A$2:$A$1000,0),MATCH(M$1,'[1]Master data'!$B$1:$EF$1,0)),"")</f>
        <v>-1.2032520325203253E-2</v>
      </c>
      <c r="N391" s="7">
        <f>IFERROR(INDEX('[1]Master data'!$B$2:$EF$1000,MATCH($B391,'[1]Master data'!$A$2:$A$1000,0),MATCH(N$1,'[1]Master data'!$B$1:$EF$1,0)),"")</f>
        <v>24600</v>
      </c>
      <c r="O391" s="7">
        <f>IFERROR(INDEX('[1]Master data'!$B$2:$EF$1000,MATCH($B391,'[1]Master data'!$A$2:$A$1000,0),MATCH(O$1,'[1]Master data'!$B$1:$EF$1,0)),"")</f>
        <v>2484600</v>
      </c>
      <c r="P391" s="7">
        <f>IFERROR(INDEX('[1]Master data'!$B$2:$EF$1000,MATCH($B391,'[1]Master data'!$A$2:$A$1000,0),MATCH(P$1,'[1]Master data'!$B$1:$EF$1,0)),"")</f>
        <v>-29600</v>
      </c>
      <c r="Q391" s="30">
        <f>IFERROR(INDEX('[1]Master data'!$B$2:$EF$1000,MATCH($B391,'[1]Master data'!$A$2:$A$1000,0),MATCH(Q$1,'[1]Master data'!$B$1:$EF$1,0)),"")</f>
        <v>-1.2032520325203253E-2</v>
      </c>
    </row>
    <row r="392" spans="1:17" x14ac:dyDescent="0.3">
      <c r="A392">
        <f t="shared" si="6"/>
        <v>390</v>
      </c>
      <c r="B392" t="str">
        <f>IF('[1]Master data'!A392="","",'[1]Master data'!A392)</f>
        <v>Karlo Ziger</v>
      </c>
      <c r="C392" t="str">
        <f>IFERROR(INDEX('[1]Master data'!$B$2:$EF$1000,MATCH($B392,'[1]Master data'!$A$2:$A$1000,0),MATCH(C$1,'[1]Master data'!$B$1:$EF$1,0)),"")</f>
        <v>Chelsea</v>
      </c>
      <c r="D392" t="str">
        <f>IFERROR(INDEX('[1]Master data'!$B$2:$EF$1000,MATCH($B392,'[1]Master data'!$A$2:$A$1000,0),MATCH(D$1,'[1]Master data'!$B$1:$EF$1,0)),"")</f>
        <v>Goalkeeper</v>
      </c>
      <c r="E392" s="5">
        <f>IFERROR(INDEX('[1]Master data'!$B$2:$EF$1000,MATCH($B392,'[1]Master data'!$A$2:$A$1000,0),MATCH(E$1,'[1]Master data'!$B$1:$EF$1,0)),"")</f>
        <v>3960000</v>
      </c>
      <c r="F392" s="7">
        <f>IFERROR(INDEX('[1]Master data'!$B$2:$EF$1000,MATCH($B392,'[1]Master data'!$A$2:$A$1000,0),MATCH(F$1,'[1]Master data'!$B$1:$EF$1,0)),"")</f>
        <v>-5000</v>
      </c>
      <c r="G392" s="7">
        <f>IFERROR(INDEX('[1]Master data'!$B$2:$EF$1000,MATCH($B392,'[1]Master data'!$A$2:$A$1000,0),MATCH(G$1,'[1]Master data'!$B$1:$EF$1,0)),"")</f>
        <v>0</v>
      </c>
      <c r="H392" s="7">
        <f>IFERROR(INDEX('[1]Master data'!$B$2:$EF$1000,MATCH($B392,'[1]Master data'!$A$2:$A$1000,0),MATCH(H$1,'[1]Master data'!$B$1:$EF$1,0)),"")</f>
        <v>0</v>
      </c>
      <c r="I392" s="7">
        <f>IFERROR(INDEX('[1]Master data'!$B$2:$EF$1000,MATCH($B392,'[1]Master data'!$A$2:$A$1000,0),MATCH(I$1,'[1]Master data'!$B$1:$EF$1,0)),"")</f>
        <v>0</v>
      </c>
      <c r="J392" s="7">
        <f>IFERROR(INDEX('[1]Master data'!$B$2:$EF$1000,MATCH($B392,'[1]Master data'!$A$2:$A$1000,0),MATCH(J$1,'[1]Master data'!$B$1:$EF$1,0)),"")</f>
        <v>0</v>
      </c>
      <c r="K392" s="7">
        <f>IFERROR(INDEX('[1]Master data'!$B$2:$EF$1000,MATCH($B392,'[1]Master data'!$A$2:$A$1000,0),MATCH(K$1,'[1]Master data'!$B$1:$EF$1,0)),"")</f>
        <v>0</v>
      </c>
      <c r="L392" s="7">
        <f>IFERROR(INDEX('[1]Master data'!$B$2:$EF$1000,MATCH($B392,'[1]Master data'!$A$2:$A$1000,0),MATCH(L$1,'[1]Master data'!$B$1:$EF$1,0)),"")</f>
        <v>-5000</v>
      </c>
      <c r="M392" s="33">
        <f>IFERROR(INDEX('[1]Master data'!$B$2:$EF$1000,MATCH($B392,'[1]Master data'!$A$2:$A$1000,0),MATCH(M$1,'[1]Master data'!$B$1:$EF$1,0)),"")</f>
        <v>-1.1262626262626262E-2</v>
      </c>
      <c r="N392" s="7">
        <f>IFERROR(INDEX('[1]Master data'!$B$2:$EF$1000,MATCH($B392,'[1]Master data'!$A$2:$A$1000,0),MATCH(N$1,'[1]Master data'!$B$1:$EF$1,0)),"")</f>
        <v>39600</v>
      </c>
      <c r="O392" s="7">
        <f>IFERROR(INDEX('[1]Master data'!$B$2:$EF$1000,MATCH($B392,'[1]Master data'!$A$2:$A$1000,0),MATCH(O$1,'[1]Master data'!$B$1:$EF$1,0)),"")</f>
        <v>3999600</v>
      </c>
      <c r="P392" s="7">
        <f>IFERROR(INDEX('[1]Master data'!$B$2:$EF$1000,MATCH($B392,'[1]Master data'!$A$2:$A$1000,0),MATCH(P$1,'[1]Master data'!$B$1:$EF$1,0)),"")</f>
        <v>-44600</v>
      </c>
      <c r="Q392" s="30">
        <f>IFERROR(INDEX('[1]Master data'!$B$2:$EF$1000,MATCH($B392,'[1]Master data'!$A$2:$A$1000,0),MATCH(Q$1,'[1]Master data'!$B$1:$EF$1,0)),"")</f>
        <v>-1.1262626262626262E-2</v>
      </c>
    </row>
    <row r="393" spans="1:17" x14ac:dyDescent="0.3">
      <c r="A393">
        <f t="shared" si="6"/>
        <v>391</v>
      </c>
      <c r="B393" t="str">
        <f>IF('[1]Master data'!A393="","",'[1]Master data'!A393)</f>
        <v>Tyrone Mings</v>
      </c>
      <c r="C393" t="str">
        <f>IFERROR(INDEX('[1]Master data'!$B$2:$EF$1000,MATCH($B393,'[1]Master data'!$A$2:$A$1000,0),MATCH(C$1,'[1]Master data'!$B$1:$EF$1,0)),"")</f>
        <v>Aston Villa</v>
      </c>
      <c r="D393" t="str">
        <f>IFERROR(INDEX('[1]Master data'!$B$2:$EF$1000,MATCH($B393,'[1]Master data'!$A$2:$A$1000,0),MATCH(D$1,'[1]Master data'!$B$1:$EF$1,0)),"")</f>
        <v>Defense</v>
      </c>
      <c r="E393" s="5">
        <f>IFERROR(INDEX('[1]Master data'!$B$2:$EF$1000,MATCH($B393,'[1]Master data'!$A$2:$A$1000,0),MATCH(E$1,'[1]Master data'!$B$1:$EF$1,0)),"")</f>
        <v>4276000</v>
      </c>
      <c r="F393" s="7">
        <f>IFERROR(INDEX('[1]Master data'!$B$2:$EF$1000,MATCH($B393,'[1]Master data'!$A$2:$A$1000,0),MATCH(F$1,'[1]Master data'!$B$1:$EF$1,0)),"")</f>
        <v>85227.228839085161</v>
      </c>
      <c r="G393" s="7">
        <f>IFERROR(INDEX('[1]Master data'!$B$2:$EF$1000,MATCH($B393,'[1]Master data'!$A$2:$A$1000,0),MATCH(G$1,'[1]Master data'!$B$1:$EF$1,0)),"")</f>
        <v>20383.987383330521</v>
      </c>
      <c r="H393" s="7">
        <f>IFERROR(INDEX('[1]Master data'!$B$2:$EF$1000,MATCH($B393,'[1]Master data'!$A$2:$A$1000,0),MATCH(H$1,'[1]Master data'!$B$1:$EF$1,0)),"")</f>
        <v>9699.7769186112746</v>
      </c>
      <c r="I393" s="7">
        <f>IFERROR(INDEX('[1]Master data'!$B$2:$EF$1000,MATCH($B393,'[1]Master data'!$A$2:$A$1000,0),MATCH(I$1,'[1]Master data'!$B$1:$EF$1,0)),"")</f>
        <v>3404.3779626125943</v>
      </c>
      <c r="J393" s="7">
        <f>IFERROR(INDEX('[1]Master data'!$B$2:$EF$1000,MATCH($B393,'[1]Master data'!$A$2:$A$1000,0),MATCH(J$1,'[1]Master data'!$B$1:$EF$1,0)),"")</f>
        <v>2893.2978309498058</v>
      </c>
      <c r="K393" s="7">
        <f>IFERROR(INDEX('[1]Master data'!$B$2:$EF$1000,MATCH($B393,'[1]Master data'!$A$2:$A$1000,0),MATCH(K$1,'[1]Master data'!$B$1:$EF$1,0)),"")</f>
        <v>319.70152948398589</v>
      </c>
      <c r="L393" s="7">
        <f>IFERROR(INDEX('[1]Master data'!$B$2:$EF$1000,MATCH($B393,'[1]Master data'!$A$2:$A$1000,0),MATCH(L$1,'[1]Master data'!$B$1:$EF$1,0)),"")</f>
        <v>121928.37046407332</v>
      </c>
      <c r="M393" s="33">
        <f>IFERROR(INDEX('[1]Master data'!$B$2:$EF$1000,MATCH($B393,'[1]Master data'!$A$2:$A$1000,0),MATCH(M$1,'[1]Master data'!$B$1:$EF$1,0)),"")</f>
        <v>1.8514586170269718E-2</v>
      </c>
      <c r="N393" s="7">
        <f>IFERROR(INDEX('[1]Master data'!$B$2:$EF$1000,MATCH($B393,'[1]Master data'!$A$2:$A$1000,0),MATCH(N$1,'[1]Master data'!$B$1:$EF$1,0)),"")</f>
        <v>42760</v>
      </c>
      <c r="O393" s="7">
        <f>IFERROR(INDEX('[1]Master data'!$B$2:$EF$1000,MATCH($B393,'[1]Master data'!$A$2:$A$1000,0),MATCH(O$1,'[1]Master data'!$B$1:$EF$1,0)),"")</f>
        <v>4318760</v>
      </c>
      <c r="P393" s="7">
        <f>IFERROR(INDEX('[1]Master data'!$B$2:$EF$1000,MATCH($B393,'[1]Master data'!$A$2:$A$1000,0),MATCH(P$1,'[1]Master data'!$B$1:$EF$1,0)),"")</f>
        <v>79168.370464073319</v>
      </c>
      <c r="Q393" s="30">
        <f>IFERROR(INDEX('[1]Master data'!$B$2:$EF$1000,MATCH($B393,'[1]Master data'!$A$2:$A$1000,0),MATCH(Q$1,'[1]Master data'!$B$1:$EF$1,0)),"")</f>
        <v>1.8514586170269718E-2</v>
      </c>
    </row>
    <row r="394" spans="1:17" x14ac:dyDescent="0.3">
      <c r="A394">
        <f t="shared" si="6"/>
        <v>392</v>
      </c>
      <c r="B394" t="str">
        <f>IF('[1]Master data'!A394="","",'[1]Master data'!A394)</f>
        <v>Meritan Shabani</v>
      </c>
      <c r="C394" t="str">
        <f>IFERROR(INDEX('[1]Master data'!$B$2:$EF$1000,MATCH($B394,'[1]Master data'!$A$2:$A$1000,0),MATCH(C$1,'[1]Master data'!$B$1:$EF$1,0)),"")</f>
        <v>Wolverhampton</v>
      </c>
      <c r="D394" t="str">
        <f>IFERROR(INDEX('[1]Master data'!$B$2:$EF$1000,MATCH($B394,'[1]Master data'!$A$2:$A$1000,0),MATCH(D$1,'[1]Master data'!$B$1:$EF$1,0)),"")</f>
        <v>Midfield</v>
      </c>
      <c r="E394" s="5">
        <f>IFERROR(INDEX('[1]Master data'!$B$2:$EF$1000,MATCH($B394,'[1]Master data'!$A$2:$A$1000,0),MATCH(E$1,'[1]Master data'!$B$1:$EF$1,0)),"")</f>
        <v>2465000</v>
      </c>
      <c r="F394" s="7">
        <f>IFERROR(INDEX('[1]Master data'!$B$2:$EF$1000,MATCH($B394,'[1]Master data'!$A$2:$A$1000,0),MATCH(F$1,'[1]Master data'!$B$1:$EF$1,0)),"")</f>
        <v>-5000</v>
      </c>
      <c r="G394" s="7">
        <f>IFERROR(INDEX('[1]Master data'!$B$2:$EF$1000,MATCH($B394,'[1]Master data'!$A$2:$A$1000,0),MATCH(G$1,'[1]Master data'!$B$1:$EF$1,0)),"")</f>
        <v>0</v>
      </c>
      <c r="H394" s="7">
        <f>IFERROR(INDEX('[1]Master data'!$B$2:$EF$1000,MATCH($B394,'[1]Master data'!$A$2:$A$1000,0),MATCH(H$1,'[1]Master data'!$B$1:$EF$1,0)),"")</f>
        <v>0</v>
      </c>
      <c r="I394" s="7">
        <f>IFERROR(INDEX('[1]Master data'!$B$2:$EF$1000,MATCH($B394,'[1]Master data'!$A$2:$A$1000,0),MATCH(I$1,'[1]Master data'!$B$1:$EF$1,0)),"")</f>
        <v>0</v>
      </c>
      <c r="J394" s="7">
        <f>IFERROR(INDEX('[1]Master data'!$B$2:$EF$1000,MATCH($B394,'[1]Master data'!$A$2:$A$1000,0),MATCH(J$1,'[1]Master data'!$B$1:$EF$1,0)),"")</f>
        <v>0</v>
      </c>
      <c r="K394" s="7">
        <f>IFERROR(INDEX('[1]Master data'!$B$2:$EF$1000,MATCH($B394,'[1]Master data'!$A$2:$A$1000,0),MATCH(K$1,'[1]Master data'!$B$1:$EF$1,0)),"")</f>
        <v>0</v>
      </c>
      <c r="L394" s="7">
        <f>IFERROR(INDEX('[1]Master data'!$B$2:$EF$1000,MATCH($B394,'[1]Master data'!$A$2:$A$1000,0),MATCH(L$1,'[1]Master data'!$B$1:$EF$1,0)),"")</f>
        <v>-5000</v>
      </c>
      <c r="M394" s="33">
        <f>IFERROR(INDEX('[1]Master data'!$B$2:$EF$1000,MATCH($B394,'[1]Master data'!$A$2:$A$1000,0),MATCH(M$1,'[1]Master data'!$B$1:$EF$1,0)),"")</f>
        <v>-1.2028397565922921E-2</v>
      </c>
      <c r="N394" s="7">
        <f>IFERROR(INDEX('[1]Master data'!$B$2:$EF$1000,MATCH($B394,'[1]Master data'!$A$2:$A$1000,0),MATCH(N$1,'[1]Master data'!$B$1:$EF$1,0)),"")</f>
        <v>24650</v>
      </c>
      <c r="O394" s="7">
        <f>IFERROR(INDEX('[1]Master data'!$B$2:$EF$1000,MATCH($B394,'[1]Master data'!$A$2:$A$1000,0),MATCH(O$1,'[1]Master data'!$B$1:$EF$1,0)),"")</f>
        <v>2489650</v>
      </c>
      <c r="P394" s="7">
        <f>IFERROR(INDEX('[1]Master data'!$B$2:$EF$1000,MATCH($B394,'[1]Master data'!$A$2:$A$1000,0),MATCH(P$1,'[1]Master data'!$B$1:$EF$1,0)),"")</f>
        <v>-29650</v>
      </c>
      <c r="Q394" s="30">
        <f>IFERROR(INDEX('[1]Master data'!$B$2:$EF$1000,MATCH($B394,'[1]Master data'!$A$2:$A$1000,0),MATCH(Q$1,'[1]Master data'!$B$1:$EF$1,0)),"")</f>
        <v>-1.2028397565922921E-2</v>
      </c>
    </row>
    <row r="395" spans="1:17" x14ac:dyDescent="0.3">
      <c r="A395">
        <f t="shared" si="6"/>
        <v>393</v>
      </c>
      <c r="B395" t="str">
        <f>IF('[1]Master data'!A395="","",'[1]Master data'!A395)</f>
        <v>David Button</v>
      </c>
      <c r="C395" t="str">
        <f>IFERROR(INDEX('[1]Master data'!$B$2:$EF$1000,MATCH($B395,'[1]Master data'!$A$2:$A$1000,0),MATCH(C$1,'[1]Master data'!$B$1:$EF$1,0)),"")</f>
        <v>West Bromwich</v>
      </c>
      <c r="D395" t="str">
        <f>IFERROR(INDEX('[1]Master data'!$B$2:$EF$1000,MATCH($B395,'[1]Master data'!$A$2:$A$1000,0),MATCH(D$1,'[1]Master data'!$B$1:$EF$1,0)),"")</f>
        <v>Goalkeeper</v>
      </c>
      <c r="E395" s="5">
        <f>IFERROR(INDEX('[1]Master data'!$B$2:$EF$1000,MATCH($B395,'[1]Master data'!$A$2:$A$1000,0),MATCH(E$1,'[1]Master data'!$B$1:$EF$1,0)),"")</f>
        <v>3041000</v>
      </c>
      <c r="F395" s="7">
        <f>IFERROR(INDEX('[1]Master data'!$B$2:$EF$1000,MATCH($B395,'[1]Master data'!$A$2:$A$1000,0),MATCH(F$1,'[1]Master data'!$B$1:$EF$1,0)),"")</f>
        <v>-5000</v>
      </c>
      <c r="G395" s="7">
        <f>IFERROR(INDEX('[1]Master data'!$B$2:$EF$1000,MATCH($B395,'[1]Master data'!$A$2:$A$1000,0),MATCH(G$1,'[1]Master data'!$B$1:$EF$1,0)),"")</f>
        <v>0</v>
      </c>
      <c r="H395" s="7">
        <f>IFERROR(INDEX('[1]Master data'!$B$2:$EF$1000,MATCH($B395,'[1]Master data'!$A$2:$A$1000,0),MATCH(H$1,'[1]Master data'!$B$1:$EF$1,0)),"")</f>
        <v>0</v>
      </c>
      <c r="I395" s="7">
        <f>IFERROR(INDEX('[1]Master data'!$B$2:$EF$1000,MATCH($B395,'[1]Master data'!$A$2:$A$1000,0),MATCH(I$1,'[1]Master data'!$B$1:$EF$1,0)),"")</f>
        <v>0</v>
      </c>
      <c r="J395" s="7">
        <f>IFERROR(INDEX('[1]Master data'!$B$2:$EF$1000,MATCH($B395,'[1]Master data'!$A$2:$A$1000,0),MATCH(J$1,'[1]Master data'!$B$1:$EF$1,0)),"")</f>
        <v>0</v>
      </c>
      <c r="K395" s="7">
        <f>IFERROR(INDEX('[1]Master data'!$B$2:$EF$1000,MATCH($B395,'[1]Master data'!$A$2:$A$1000,0),MATCH(K$1,'[1]Master data'!$B$1:$EF$1,0)),"")</f>
        <v>0</v>
      </c>
      <c r="L395" s="7">
        <f>IFERROR(INDEX('[1]Master data'!$B$2:$EF$1000,MATCH($B395,'[1]Master data'!$A$2:$A$1000,0),MATCH(L$1,'[1]Master data'!$B$1:$EF$1,0)),"")</f>
        <v>-5000</v>
      </c>
      <c r="M395" s="33">
        <f>IFERROR(INDEX('[1]Master data'!$B$2:$EF$1000,MATCH($B395,'[1]Master data'!$A$2:$A$1000,0),MATCH(M$1,'[1]Master data'!$B$1:$EF$1,0)),"")</f>
        <v>-1.1644195988161788E-2</v>
      </c>
      <c r="N395" s="7">
        <f>IFERROR(INDEX('[1]Master data'!$B$2:$EF$1000,MATCH($B395,'[1]Master data'!$A$2:$A$1000,0),MATCH(N$1,'[1]Master data'!$B$1:$EF$1,0)),"")</f>
        <v>30410</v>
      </c>
      <c r="O395" s="7">
        <f>IFERROR(INDEX('[1]Master data'!$B$2:$EF$1000,MATCH($B395,'[1]Master data'!$A$2:$A$1000,0),MATCH(O$1,'[1]Master data'!$B$1:$EF$1,0)),"")</f>
        <v>3071410</v>
      </c>
      <c r="P395" s="7">
        <f>IFERROR(INDEX('[1]Master data'!$B$2:$EF$1000,MATCH($B395,'[1]Master data'!$A$2:$A$1000,0),MATCH(P$1,'[1]Master data'!$B$1:$EF$1,0)),"")</f>
        <v>-35410</v>
      </c>
      <c r="Q395" s="30">
        <f>IFERROR(INDEX('[1]Master data'!$B$2:$EF$1000,MATCH($B395,'[1]Master data'!$A$2:$A$1000,0),MATCH(Q$1,'[1]Master data'!$B$1:$EF$1,0)),"")</f>
        <v>-1.1644195988161788E-2</v>
      </c>
    </row>
    <row r="396" spans="1:17" x14ac:dyDescent="0.3">
      <c r="A396">
        <f t="shared" si="6"/>
        <v>394</v>
      </c>
      <c r="B396" t="str">
        <f>IF('[1]Master data'!A396="","",'[1]Master data'!A396)</f>
        <v>Wesley Moraes</v>
      </c>
      <c r="C396" t="str">
        <f>IFERROR(INDEX('[1]Master data'!$B$2:$EF$1000,MATCH($B396,'[1]Master data'!$A$2:$A$1000,0),MATCH(C$1,'[1]Master data'!$B$1:$EF$1,0)),"")</f>
        <v>Aston Villa</v>
      </c>
      <c r="D396" t="str">
        <f>IFERROR(INDEX('[1]Master data'!$B$2:$EF$1000,MATCH($B396,'[1]Master data'!$A$2:$A$1000,0),MATCH(D$1,'[1]Master data'!$B$1:$EF$1,0)),"")</f>
        <v>Striker</v>
      </c>
      <c r="E396" s="5">
        <f>IFERROR(INDEX('[1]Master data'!$B$2:$EF$1000,MATCH($B396,'[1]Master data'!$A$2:$A$1000,0),MATCH(E$1,'[1]Master data'!$B$1:$EF$1,0)),"")</f>
        <v>3460000</v>
      </c>
      <c r="F396" s="7">
        <f>IFERROR(INDEX('[1]Master data'!$B$2:$EF$1000,MATCH($B396,'[1]Master data'!$A$2:$A$1000,0),MATCH(F$1,'[1]Master data'!$B$1:$EF$1,0)),"")</f>
        <v>-5000</v>
      </c>
      <c r="G396" s="7">
        <f>IFERROR(INDEX('[1]Master data'!$B$2:$EF$1000,MATCH($B396,'[1]Master data'!$A$2:$A$1000,0),MATCH(G$1,'[1]Master data'!$B$1:$EF$1,0)),"")</f>
        <v>0</v>
      </c>
      <c r="H396" s="7">
        <f>IFERROR(INDEX('[1]Master data'!$B$2:$EF$1000,MATCH($B396,'[1]Master data'!$A$2:$A$1000,0),MATCH(H$1,'[1]Master data'!$B$1:$EF$1,0)),"")</f>
        <v>0</v>
      </c>
      <c r="I396" s="7">
        <f>IFERROR(INDEX('[1]Master data'!$B$2:$EF$1000,MATCH($B396,'[1]Master data'!$A$2:$A$1000,0),MATCH(I$1,'[1]Master data'!$B$1:$EF$1,0)),"")</f>
        <v>0</v>
      </c>
      <c r="J396" s="7">
        <f>IFERROR(INDEX('[1]Master data'!$B$2:$EF$1000,MATCH($B396,'[1]Master data'!$A$2:$A$1000,0),MATCH(J$1,'[1]Master data'!$B$1:$EF$1,0)),"")</f>
        <v>0</v>
      </c>
      <c r="K396" s="7">
        <f>IFERROR(INDEX('[1]Master data'!$B$2:$EF$1000,MATCH($B396,'[1]Master data'!$A$2:$A$1000,0),MATCH(K$1,'[1]Master data'!$B$1:$EF$1,0)),"")</f>
        <v>0</v>
      </c>
      <c r="L396" s="7">
        <f>IFERROR(INDEX('[1]Master data'!$B$2:$EF$1000,MATCH($B396,'[1]Master data'!$A$2:$A$1000,0),MATCH(L$1,'[1]Master data'!$B$1:$EF$1,0)),"")</f>
        <v>-5000</v>
      </c>
      <c r="M396" s="33">
        <f>IFERROR(INDEX('[1]Master data'!$B$2:$EF$1000,MATCH($B396,'[1]Master data'!$A$2:$A$1000,0),MATCH(M$1,'[1]Master data'!$B$1:$EF$1,0)),"")</f>
        <v>-1.1445086705202312E-2</v>
      </c>
      <c r="N396" s="7">
        <f>IFERROR(INDEX('[1]Master data'!$B$2:$EF$1000,MATCH($B396,'[1]Master data'!$A$2:$A$1000,0),MATCH(N$1,'[1]Master data'!$B$1:$EF$1,0)),"")</f>
        <v>34600</v>
      </c>
      <c r="O396" s="7">
        <f>IFERROR(INDEX('[1]Master data'!$B$2:$EF$1000,MATCH($B396,'[1]Master data'!$A$2:$A$1000,0),MATCH(O$1,'[1]Master data'!$B$1:$EF$1,0)),"")</f>
        <v>3494600</v>
      </c>
      <c r="P396" s="7">
        <f>IFERROR(INDEX('[1]Master data'!$B$2:$EF$1000,MATCH($B396,'[1]Master data'!$A$2:$A$1000,0),MATCH(P$1,'[1]Master data'!$B$1:$EF$1,0)),"")</f>
        <v>-39600</v>
      </c>
      <c r="Q396" s="30">
        <f>IFERROR(INDEX('[1]Master data'!$B$2:$EF$1000,MATCH($B396,'[1]Master data'!$A$2:$A$1000,0),MATCH(Q$1,'[1]Master data'!$B$1:$EF$1,0)),"")</f>
        <v>-1.1445086705202312E-2</v>
      </c>
    </row>
    <row r="397" spans="1:17" x14ac:dyDescent="0.3">
      <c r="A397">
        <f t="shared" si="6"/>
        <v>395</v>
      </c>
      <c r="B397" t="str">
        <f>IF('[1]Master data'!A397="","",'[1]Master data'!A397)</f>
        <v>Moussa Djenepo</v>
      </c>
      <c r="C397" t="str">
        <f>IFERROR(INDEX('[1]Master data'!$B$2:$EF$1000,MATCH($B397,'[1]Master data'!$A$2:$A$1000,0),MATCH(C$1,'[1]Master data'!$B$1:$EF$1,0)),"")</f>
        <v>Southampton</v>
      </c>
      <c r="D397" t="str">
        <f>IFERROR(INDEX('[1]Master data'!$B$2:$EF$1000,MATCH($B397,'[1]Master data'!$A$2:$A$1000,0),MATCH(D$1,'[1]Master data'!$B$1:$EF$1,0)),"")</f>
        <v>Midfield</v>
      </c>
      <c r="E397" s="5">
        <f>IFERROR(INDEX('[1]Master data'!$B$2:$EF$1000,MATCH($B397,'[1]Master data'!$A$2:$A$1000,0),MATCH(E$1,'[1]Master data'!$B$1:$EF$1,0)),"")</f>
        <v>2855000</v>
      </c>
      <c r="F397" s="7">
        <f>IFERROR(INDEX('[1]Master data'!$B$2:$EF$1000,MATCH($B397,'[1]Master data'!$A$2:$A$1000,0),MATCH(F$1,'[1]Master data'!$B$1:$EF$1,0)),"")</f>
        <v>16278.672413793101</v>
      </c>
      <c r="G397" s="7">
        <f>IFERROR(INDEX('[1]Master data'!$B$2:$EF$1000,MATCH($B397,'[1]Master data'!$A$2:$A$1000,0),MATCH(G$1,'[1]Master data'!$B$1:$EF$1,0)),"")</f>
        <v>-3130.7844827586196</v>
      </c>
      <c r="H397" s="7">
        <f>IFERROR(INDEX('[1]Master data'!$B$2:$EF$1000,MATCH($B397,'[1]Master data'!$A$2:$A$1000,0),MATCH(H$1,'[1]Master data'!$B$1:$EF$1,0)),"")</f>
        <v>4479.5387931034475</v>
      </c>
      <c r="I397" s="7">
        <f>IFERROR(INDEX('[1]Master data'!$B$2:$EF$1000,MATCH($B397,'[1]Master data'!$A$2:$A$1000,0),MATCH(I$1,'[1]Master data'!$B$1:$EF$1,0)),"")</f>
        <v>571.47413793103442</v>
      </c>
      <c r="J397" s="7">
        <f>IFERROR(INDEX('[1]Master data'!$B$2:$EF$1000,MATCH($B397,'[1]Master data'!$A$2:$A$1000,0),MATCH(J$1,'[1]Master data'!$B$1:$EF$1,0)),"")</f>
        <v>1743.4655172413795</v>
      </c>
      <c r="K397" s="7">
        <f>IFERROR(INDEX('[1]Master data'!$B$2:$EF$1000,MATCH($B397,'[1]Master data'!$A$2:$A$1000,0),MATCH(K$1,'[1]Master data'!$B$1:$EF$1,0)),"")</f>
        <v>633.35211742485978</v>
      </c>
      <c r="L397" s="7">
        <f>IFERROR(INDEX('[1]Master data'!$B$2:$EF$1000,MATCH($B397,'[1]Master data'!$A$2:$A$1000,0),MATCH(L$1,'[1]Master data'!$B$1:$EF$1,0)),"")</f>
        <v>20575.718496735204</v>
      </c>
      <c r="M397" s="33">
        <f>IFERROR(INDEX('[1]Master data'!$B$2:$EF$1000,MATCH($B397,'[1]Master data'!$A$2:$A$1000,0),MATCH(M$1,'[1]Master data'!$B$1:$EF$1,0)),"")</f>
        <v>-2.793093346152293E-3</v>
      </c>
      <c r="N397" s="7">
        <f>IFERROR(INDEX('[1]Master data'!$B$2:$EF$1000,MATCH($B397,'[1]Master data'!$A$2:$A$1000,0),MATCH(N$1,'[1]Master data'!$B$1:$EF$1,0)),"")</f>
        <v>28550</v>
      </c>
      <c r="O397" s="7">
        <f>IFERROR(INDEX('[1]Master data'!$B$2:$EF$1000,MATCH($B397,'[1]Master data'!$A$2:$A$1000,0),MATCH(O$1,'[1]Master data'!$B$1:$EF$1,0)),"")</f>
        <v>2883550</v>
      </c>
      <c r="P397" s="7">
        <f>IFERROR(INDEX('[1]Master data'!$B$2:$EF$1000,MATCH($B397,'[1]Master data'!$A$2:$A$1000,0),MATCH(P$1,'[1]Master data'!$B$1:$EF$1,0)),"")</f>
        <v>-7974.2815032647959</v>
      </c>
      <c r="Q397" s="30">
        <f>IFERROR(INDEX('[1]Master data'!$B$2:$EF$1000,MATCH($B397,'[1]Master data'!$A$2:$A$1000,0),MATCH(Q$1,'[1]Master data'!$B$1:$EF$1,0)),"")</f>
        <v>-2.793093346152293E-3</v>
      </c>
    </row>
    <row r="398" spans="1:17" x14ac:dyDescent="0.3">
      <c r="A398">
        <f t="shared" si="6"/>
        <v>396</v>
      </c>
      <c r="B398" t="str">
        <f>IF('[1]Master data'!A398="","",'[1]Master data'!A398)</f>
        <v>Issa Diop</v>
      </c>
      <c r="C398" t="str">
        <f>IFERROR(INDEX('[1]Master data'!$B$2:$EF$1000,MATCH($B398,'[1]Master data'!$A$2:$A$1000,0),MATCH(C$1,'[1]Master data'!$B$1:$EF$1,0)),"")</f>
        <v>West Ham</v>
      </c>
      <c r="D398" t="str">
        <f>IFERROR(INDEX('[1]Master data'!$B$2:$EF$1000,MATCH($B398,'[1]Master data'!$A$2:$A$1000,0),MATCH(D$1,'[1]Master data'!$B$1:$EF$1,0)),"")</f>
        <v>Defense</v>
      </c>
      <c r="E398" s="5">
        <f>IFERROR(INDEX('[1]Master data'!$B$2:$EF$1000,MATCH($B398,'[1]Master data'!$A$2:$A$1000,0),MATCH(E$1,'[1]Master data'!$B$1:$EF$1,0)),"")</f>
        <v>3256000</v>
      </c>
      <c r="F398" s="7">
        <f>IFERROR(INDEX('[1]Master data'!$B$2:$EF$1000,MATCH($B398,'[1]Master data'!$A$2:$A$1000,0),MATCH(F$1,'[1]Master data'!$B$1:$EF$1,0)),"")</f>
        <v>-9548.3041906714079</v>
      </c>
      <c r="G398" s="7">
        <f>IFERROR(INDEX('[1]Master data'!$B$2:$EF$1000,MATCH($B398,'[1]Master data'!$A$2:$A$1000,0),MATCH(G$1,'[1]Master data'!$B$1:$EF$1,0)),"")</f>
        <v>20816.356482080937</v>
      </c>
      <c r="H398" s="7">
        <f>IFERROR(INDEX('[1]Master data'!$B$2:$EF$1000,MATCH($B398,'[1]Master data'!$A$2:$A$1000,0),MATCH(H$1,'[1]Master data'!$B$1:$EF$1,0)),"")</f>
        <v>890.3846157316143</v>
      </c>
      <c r="I398" s="7">
        <f>IFERROR(INDEX('[1]Master data'!$B$2:$EF$1000,MATCH($B398,'[1]Master data'!$A$2:$A$1000,0),MATCH(I$1,'[1]Master data'!$B$1:$EF$1,0)),"")</f>
        <v>3641.8083079118533</v>
      </c>
      <c r="J398" s="7">
        <f>IFERROR(INDEX('[1]Master data'!$B$2:$EF$1000,MATCH($B398,'[1]Master data'!$A$2:$A$1000,0),MATCH(J$1,'[1]Master data'!$B$1:$EF$1,0)),"")</f>
        <v>1745.7125127111512</v>
      </c>
      <c r="K398" s="7">
        <f>IFERROR(INDEX('[1]Master data'!$B$2:$EF$1000,MATCH($B398,'[1]Master data'!$A$2:$A$1000,0),MATCH(K$1,'[1]Master data'!$B$1:$EF$1,0)),"")</f>
        <v>-441.21707083122965</v>
      </c>
      <c r="L398" s="7">
        <f>IFERROR(INDEX('[1]Master data'!$B$2:$EF$1000,MATCH($B398,'[1]Master data'!$A$2:$A$1000,0),MATCH(L$1,'[1]Master data'!$B$1:$EF$1,0)),"")</f>
        <v>17104.740656932918</v>
      </c>
      <c r="M398" s="33">
        <f>IFERROR(INDEX('[1]Master data'!$B$2:$EF$1000,MATCH($B398,'[1]Master data'!$A$2:$A$1000,0),MATCH(M$1,'[1]Master data'!$B$1:$EF$1,0)),"")</f>
        <v>-4.7467012724407504E-3</v>
      </c>
      <c r="N398" s="7">
        <f>IFERROR(INDEX('[1]Master data'!$B$2:$EF$1000,MATCH($B398,'[1]Master data'!$A$2:$A$1000,0),MATCH(N$1,'[1]Master data'!$B$1:$EF$1,0)),"")</f>
        <v>32560</v>
      </c>
      <c r="O398" s="7">
        <f>IFERROR(INDEX('[1]Master data'!$B$2:$EF$1000,MATCH($B398,'[1]Master data'!$A$2:$A$1000,0),MATCH(O$1,'[1]Master data'!$B$1:$EF$1,0)),"")</f>
        <v>3288560</v>
      </c>
      <c r="P398" s="7">
        <f>IFERROR(INDEX('[1]Master data'!$B$2:$EF$1000,MATCH($B398,'[1]Master data'!$A$2:$A$1000,0),MATCH(P$1,'[1]Master data'!$B$1:$EF$1,0)),"")</f>
        <v>-15455.259343067082</v>
      </c>
      <c r="Q398" s="30">
        <f>IFERROR(INDEX('[1]Master data'!$B$2:$EF$1000,MATCH($B398,'[1]Master data'!$A$2:$A$1000,0),MATCH(Q$1,'[1]Master data'!$B$1:$EF$1,0)),"")</f>
        <v>-4.7467012724407504E-3</v>
      </c>
    </row>
    <row r="399" spans="1:17" x14ac:dyDescent="0.3">
      <c r="A399">
        <f t="shared" si="6"/>
        <v>397</v>
      </c>
      <c r="B399" t="str">
        <f>IF('[1]Master data'!A399="","",'[1]Master data'!A399)</f>
        <v>Kortney Hause</v>
      </c>
      <c r="C399" t="str">
        <f>IFERROR(INDEX('[1]Master data'!$B$2:$EF$1000,MATCH($B399,'[1]Master data'!$A$2:$A$1000,0),MATCH(C$1,'[1]Master data'!$B$1:$EF$1,0)),"")</f>
        <v>Aston Villa</v>
      </c>
      <c r="D399" t="str">
        <f>IFERROR(INDEX('[1]Master data'!$B$2:$EF$1000,MATCH($B399,'[1]Master data'!$A$2:$A$1000,0),MATCH(D$1,'[1]Master data'!$B$1:$EF$1,0)),"")</f>
        <v>Defense</v>
      </c>
      <c r="E399" s="5">
        <f>IFERROR(INDEX('[1]Master data'!$B$2:$EF$1000,MATCH($B399,'[1]Master data'!$A$2:$A$1000,0),MATCH(E$1,'[1]Master data'!$B$1:$EF$1,0)),"")</f>
        <v>1960000</v>
      </c>
      <c r="F399" s="7">
        <f>IFERROR(INDEX('[1]Master data'!$B$2:$EF$1000,MATCH($B399,'[1]Master data'!$A$2:$A$1000,0),MATCH(F$1,'[1]Master data'!$B$1:$EF$1,0)),"")</f>
        <v>-5000</v>
      </c>
      <c r="G399" s="7">
        <f>IFERROR(INDEX('[1]Master data'!$B$2:$EF$1000,MATCH($B399,'[1]Master data'!$A$2:$A$1000,0),MATCH(G$1,'[1]Master data'!$B$1:$EF$1,0)),"")</f>
        <v>0</v>
      </c>
      <c r="H399" s="7">
        <f>IFERROR(INDEX('[1]Master data'!$B$2:$EF$1000,MATCH($B399,'[1]Master data'!$A$2:$A$1000,0),MATCH(H$1,'[1]Master data'!$B$1:$EF$1,0)),"")</f>
        <v>0</v>
      </c>
      <c r="I399" s="7">
        <f>IFERROR(INDEX('[1]Master data'!$B$2:$EF$1000,MATCH($B399,'[1]Master data'!$A$2:$A$1000,0),MATCH(I$1,'[1]Master data'!$B$1:$EF$1,0)),"")</f>
        <v>0</v>
      </c>
      <c r="J399" s="7">
        <f>IFERROR(INDEX('[1]Master data'!$B$2:$EF$1000,MATCH($B399,'[1]Master data'!$A$2:$A$1000,0),MATCH(J$1,'[1]Master data'!$B$1:$EF$1,0)),"")</f>
        <v>0</v>
      </c>
      <c r="K399" s="7">
        <f>IFERROR(INDEX('[1]Master data'!$B$2:$EF$1000,MATCH($B399,'[1]Master data'!$A$2:$A$1000,0),MATCH(K$1,'[1]Master data'!$B$1:$EF$1,0)),"")</f>
        <v>0</v>
      </c>
      <c r="L399" s="7">
        <f>IFERROR(INDEX('[1]Master data'!$B$2:$EF$1000,MATCH($B399,'[1]Master data'!$A$2:$A$1000,0),MATCH(L$1,'[1]Master data'!$B$1:$EF$1,0)),"")</f>
        <v>-5000</v>
      </c>
      <c r="M399" s="33">
        <f>IFERROR(INDEX('[1]Master data'!$B$2:$EF$1000,MATCH($B399,'[1]Master data'!$A$2:$A$1000,0),MATCH(M$1,'[1]Master data'!$B$1:$EF$1,0)),"")</f>
        <v>-1.2551020408163265E-2</v>
      </c>
      <c r="N399" s="7">
        <f>IFERROR(INDEX('[1]Master data'!$B$2:$EF$1000,MATCH($B399,'[1]Master data'!$A$2:$A$1000,0),MATCH(N$1,'[1]Master data'!$B$1:$EF$1,0)),"")</f>
        <v>19600</v>
      </c>
      <c r="O399" s="7">
        <f>IFERROR(INDEX('[1]Master data'!$B$2:$EF$1000,MATCH($B399,'[1]Master data'!$A$2:$A$1000,0),MATCH(O$1,'[1]Master data'!$B$1:$EF$1,0)),"")</f>
        <v>1979600</v>
      </c>
      <c r="P399" s="7">
        <f>IFERROR(INDEX('[1]Master data'!$B$2:$EF$1000,MATCH($B399,'[1]Master data'!$A$2:$A$1000,0),MATCH(P$1,'[1]Master data'!$B$1:$EF$1,0)),"")</f>
        <v>-24600</v>
      </c>
      <c r="Q399" s="30">
        <f>IFERROR(INDEX('[1]Master data'!$B$2:$EF$1000,MATCH($B399,'[1]Master data'!$A$2:$A$1000,0),MATCH(Q$1,'[1]Master data'!$B$1:$EF$1,0)),"")</f>
        <v>-1.2551020408163265E-2</v>
      </c>
    </row>
    <row r="400" spans="1:17" x14ac:dyDescent="0.3">
      <c r="A400">
        <f t="shared" si="6"/>
        <v>398</v>
      </c>
      <c r="B400" t="str">
        <f>IF('[1]Master data'!A400="","",'[1]Master data'!A400)</f>
        <v>Mark Noble</v>
      </c>
      <c r="C400" t="str">
        <f>IFERROR(INDEX('[1]Master data'!$B$2:$EF$1000,MATCH($B400,'[1]Master data'!$A$2:$A$1000,0),MATCH(C$1,'[1]Master data'!$B$1:$EF$1,0)),"")</f>
        <v>West Ham</v>
      </c>
      <c r="D400" t="str">
        <f>IFERROR(INDEX('[1]Master data'!$B$2:$EF$1000,MATCH($B400,'[1]Master data'!$A$2:$A$1000,0),MATCH(D$1,'[1]Master data'!$B$1:$EF$1,0)),"")</f>
        <v>Midfield</v>
      </c>
      <c r="E400" s="5">
        <f>IFERROR(INDEX('[1]Master data'!$B$2:$EF$1000,MATCH($B400,'[1]Master data'!$A$2:$A$1000,0),MATCH(E$1,'[1]Master data'!$B$1:$EF$1,0)),"")</f>
        <v>3626000</v>
      </c>
      <c r="F400" s="7">
        <f>IFERROR(INDEX('[1]Master data'!$B$2:$EF$1000,MATCH($B400,'[1]Master data'!$A$2:$A$1000,0),MATCH(F$1,'[1]Master data'!$B$1:$EF$1,0)),"")</f>
        <v>-5000</v>
      </c>
      <c r="G400" s="7">
        <f>IFERROR(INDEX('[1]Master data'!$B$2:$EF$1000,MATCH($B400,'[1]Master data'!$A$2:$A$1000,0),MATCH(G$1,'[1]Master data'!$B$1:$EF$1,0)),"")</f>
        <v>0</v>
      </c>
      <c r="H400" s="7">
        <f>IFERROR(INDEX('[1]Master data'!$B$2:$EF$1000,MATCH($B400,'[1]Master data'!$A$2:$A$1000,0),MATCH(H$1,'[1]Master data'!$B$1:$EF$1,0)),"")</f>
        <v>0</v>
      </c>
      <c r="I400" s="7">
        <f>IFERROR(INDEX('[1]Master data'!$B$2:$EF$1000,MATCH($B400,'[1]Master data'!$A$2:$A$1000,0),MATCH(I$1,'[1]Master data'!$B$1:$EF$1,0)),"")</f>
        <v>0</v>
      </c>
      <c r="J400" s="7">
        <f>IFERROR(INDEX('[1]Master data'!$B$2:$EF$1000,MATCH($B400,'[1]Master data'!$A$2:$A$1000,0),MATCH(J$1,'[1]Master data'!$B$1:$EF$1,0)),"")</f>
        <v>0</v>
      </c>
      <c r="K400" s="7">
        <f>IFERROR(INDEX('[1]Master data'!$B$2:$EF$1000,MATCH($B400,'[1]Master data'!$A$2:$A$1000,0),MATCH(K$1,'[1]Master data'!$B$1:$EF$1,0)),"")</f>
        <v>0</v>
      </c>
      <c r="L400" s="7">
        <f>IFERROR(INDEX('[1]Master data'!$B$2:$EF$1000,MATCH($B400,'[1]Master data'!$A$2:$A$1000,0),MATCH(L$1,'[1]Master data'!$B$1:$EF$1,0)),"")</f>
        <v>-5000</v>
      </c>
      <c r="M400" s="33">
        <f>IFERROR(INDEX('[1]Master data'!$B$2:$EF$1000,MATCH($B400,'[1]Master data'!$A$2:$A$1000,0),MATCH(M$1,'[1]Master data'!$B$1:$EF$1,0)),"")</f>
        <v>-1.1378929950358522E-2</v>
      </c>
      <c r="N400" s="7">
        <f>IFERROR(INDEX('[1]Master data'!$B$2:$EF$1000,MATCH($B400,'[1]Master data'!$A$2:$A$1000,0),MATCH(N$1,'[1]Master data'!$B$1:$EF$1,0)),"")</f>
        <v>36260</v>
      </c>
      <c r="O400" s="7">
        <f>IFERROR(INDEX('[1]Master data'!$B$2:$EF$1000,MATCH($B400,'[1]Master data'!$A$2:$A$1000,0),MATCH(O$1,'[1]Master data'!$B$1:$EF$1,0)),"")</f>
        <v>3662260</v>
      </c>
      <c r="P400" s="7">
        <f>IFERROR(INDEX('[1]Master data'!$B$2:$EF$1000,MATCH($B400,'[1]Master data'!$A$2:$A$1000,0),MATCH(P$1,'[1]Master data'!$B$1:$EF$1,0)),"")</f>
        <v>-41260</v>
      </c>
      <c r="Q400" s="30">
        <f>IFERROR(INDEX('[1]Master data'!$B$2:$EF$1000,MATCH($B400,'[1]Master data'!$A$2:$A$1000,0),MATCH(Q$1,'[1]Master data'!$B$1:$EF$1,0)),"")</f>
        <v>-1.1378929950358522E-2</v>
      </c>
    </row>
    <row r="401" spans="1:17" x14ac:dyDescent="0.3">
      <c r="A401">
        <f t="shared" si="6"/>
        <v>399</v>
      </c>
      <c r="B401" t="str">
        <f>IF('[1]Master data'!A401="","",'[1]Master data'!A401)</f>
        <v>Fraser Forster</v>
      </c>
      <c r="C401" t="str">
        <f>IFERROR(INDEX('[1]Master data'!$B$2:$EF$1000,MATCH($B401,'[1]Master data'!$A$2:$A$1000,0),MATCH(C$1,'[1]Master data'!$B$1:$EF$1,0)),"")</f>
        <v>Southampton</v>
      </c>
      <c r="D401" t="str">
        <f>IFERROR(INDEX('[1]Master data'!$B$2:$EF$1000,MATCH($B401,'[1]Master data'!$A$2:$A$1000,0),MATCH(D$1,'[1]Master data'!$B$1:$EF$1,0)),"")</f>
        <v>Goalkeeper</v>
      </c>
      <c r="E401" s="5">
        <f>IFERROR(INDEX('[1]Master data'!$B$2:$EF$1000,MATCH($B401,'[1]Master data'!$A$2:$A$1000,0),MATCH(E$1,'[1]Master data'!$B$1:$EF$1,0)),"")</f>
        <v>3960000</v>
      </c>
      <c r="F401" s="7">
        <f>IFERROR(INDEX('[1]Master data'!$B$2:$EF$1000,MATCH($B401,'[1]Master data'!$A$2:$A$1000,0),MATCH(F$1,'[1]Master data'!$B$1:$EF$1,0)),"")</f>
        <v>-5000</v>
      </c>
      <c r="G401" s="7">
        <f>IFERROR(INDEX('[1]Master data'!$B$2:$EF$1000,MATCH($B401,'[1]Master data'!$A$2:$A$1000,0),MATCH(G$1,'[1]Master data'!$B$1:$EF$1,0)),"")</f>
        <v>0</v>
      </c>
      <c r="H401" s="7">
        <f>IFERROR(INDEX('[1]Master data'!$B$2:$EF$1000,MATCH($B401,'[1]Master data'!$A$2:$A$1000,0),MATCH(H$1,'[1]Master data'!$B$1:$EF$1,0)),"")</f>
        <v>0</v>
      </c>
      <c r="I401" s="7">
        <f>IFERROR(INDEX('[1]Master data'!$B$2:$EF$1000,MATCH($B401,'[1]Master data'!$A$2:$A$1000,0),MATCH(I$1,'[1]Master data'!$B$1:$EF$1,0)),"")</f>
        <v>0</v>
      </c>
      <c r="J401" s="7">
        <f>IFERROR(INDEX('[1]Master data'!$B$2:$EF$1000,MATCH($B401,'[1]Master data'!$A$2:$A$1000,0),MATCH(J$1,'[1]Master data'!$B$1:$EF$1,0)),"")</f>
        <v>0</v>
      </c>
      <c r="K401" s="7">
        <f>IFERROR(INDEX('[1]Master data'!$B$2:$EF$1000,MATCH($B401,'[1]Master data'!$A$2:$A$1000,0),MATCH(K$1,'[1]Master data'!$B$1:$EF$1,0)),"")</f>
        <v>0</v>
      </c>
      <c r="L401" s="7">
        <f>IFERROR(INDEX('[1]Master data'!$B$2:$EF$1000,MATCH($B401,'[1]Master data'!$A$2:$A$1000,0),MATCH(L$1,'[1]Master data'!$B$1:$EF$1,0)),"")</f>
        <v>-5000</v>
      </c>
      <c r="M401" s="33">
        <f>IFERROR(INDEX('[1]Master data'!$B$2:$EF$1000,MATCH($B401,'[1]Master data'!$A$2:$A$1000,0),MATCH(M$1,'[1]Master data'!$B$1:$EF$1,0)),"")</f>
        <v>-1.1262626262626262E-2</v>
      </c>
      <c r="N401" s="7">
        <f>IFERROR(INDEX('[1]Master data'!$B$2:$EF$1000,MATCH($B401,'[1]Master data'!$A$2:$A$1000,0),MATCH(N$1,'[1]Master data'!$B$1:$EF$1,0)),"")</f>
        <v>39600</v>
      </c>
      <c r="O401" s="7">
        <f>IFERROR(INDEX('[1]Master data'!$B$2:$EF$1000,MATCH($B401,'[1]Master data'!$A$2:$A$1000,0),MATCH(O$1,'[1]Master data'!$B$1:$EF$1,0)),"")</f>
        <v>3999600</v>
      </c>
      <c r="P401" s="7">
        <f>IFERROR(INDEX('[1]Master data'!$B$2:$EF$1000,MATCH($B401,'[1]Master data'!$A$2:$A$1000,0),MATCH(P$1,'[1]Master data'!$B$1:$EF$1,0)),"")</f>
        <v>-44600</v>
      </c>
      <c r="Q401" s="30">
        <f>IFERROR(INDEX('[1]Master data'!$B$2:$EF$1000,MATCH($B401,'[1]Master data'!$A$2:$A$1000,0),MATCH(Q$1,'[1]Master data'!$B$1:$EF$1,0)),"")</f>
        <v>-1.1262626262626262E-2</v>
      </c>
    </row>
    <row r="402" spans="1:17" x14ac:dyDescent="0.3">
      <c r="A402">
        <f t="shared" si="6"/>
        <v>400</v>
      </c>
      <c r="B402" t="str">
        <f>IF('[1]Master data'!A402="","",'[1]Master data'!A402)</f>
        <v>Charlie Taylor</v>
      </c>
      <c r="C402" t="str">
        <f>IFERROR(INDEX('[1]Master data'!$B$2:$EF$1000,MATCH($B402,'[1]Master data'!$A$2:$A$1000,0),MATCH(C$1,'[1]Master data'!$B$1:$EF$1,0)),"")</f>
        <v>Burnley</v>
      </c>
      <c r="D402" t="str">
        <f>IFERROR(INDEX('[1]Master data'!$B$2:$EF$1000,MATCH($B402,'[1]Master data'!$A$2:$A$1000,0),MATCH(D$1,'[1]Master data'!$B$1:$EF$1,0)),"")</f>
        <v>Defense</v>
      </c>
      <c r="E402" s="5">
        <f>IFERROR(INDEX('[1]Master data'!$B$2:$EF$1000,MATCH($B402,'[1]Master data'!$A$2:$A$1000,0),MATCH(E$1,'[1]Master data'!$B$1:$EF$1,0)),"")</f>
        <v>3083000</v>
      </c>
      <c r="F402" s="7">
        <f>IFERROR(INDEX('[1]Master data'!$B$2:$EF$1000,MATCH($B402,'[1]Master data'!$A$2:$A$1000,0),MATCH(F$1,'[1]Master data'!$B$1:$EF$1,0)),"")</f>
        <v>39577.241174055453</v>
      </c>
      <c r="G402" s="7">
        <f>IFERROR(INDEX('[1]Master data'!$B$2:$EF$1000,MATCH($B402,'[1]Master data'!$A$2:$A$1000,0),MATCH(G$1,'[1]Master data'!$B$1:$EF$1,0)),"")</f>
        <v>5874.0862944003593</v>
      </c>
      <c r="H402" s="7">
        <f>IFERROR(INDEX('[1]Master data'!$B$2:$EF$1000,MATCH($B402,'[1]Master data'!$A$2:$A$1000,0),MATCH(H$1,'[1]Master data'!$B$1:$EF$1,0)),"")</f>
        <v>1993.0688171957408</v>
      </c>
      <c r="I402" s="7">
        <f>IFERROR(INDEX('[1]Master data'!$B$2:$EF$1000,MATCH($B402,'[1]Master data'!$A$2:$A$1000,0),MATCH(I$1,'[1]Master data'!$B$1:$EF$1,0)),"")</f>
        <v>-1225</v>
      </c>
      <c r="J402" s="7">
        <f>IFERROR(INDEX('[1]Master data'!$B$2:$EF$1000,MATCH($B402,'[1]Master data'!$A$2:$A$1000,0),MATCH(J$1,'[1]Master data'!$B$1:$EF$1,0)),"")</f>
        <v>865.90692804987748</v>
      </c>
      <c r="K402" s="7">
        <f>IFERROR(INDEX('[1]Master data'!$B$2:$EF$1000,MATCH($B402,'[1]Master data'!$A$2:$A$1000,0),MATCH(K$1,'[1]Master data'!$B$1:$EF$1,0)),"")</f>
        <v>791.37002029083669</v>
      </c>
      <c r="L402" s="7">
        <f>IFERROR(INDEX('[1]Master data'!$B$2:$EF$1000,MATCH($B402,'[1]Master data'!$A$2:$A$1000,0),MATCH(L$1,'[1]Master data'!$B$1:$EF$1,0)),"")</f>
        <v>47876.673233992275</v>
      </c>
      <c r="M402" s="33">
        <f>IFERROR(INDEX('[1]Master data'!$B$2:$EF$1000,MATCH($B402,'[1]Master data'!$A$2:$A$1000,0),MATCH(M$1,'[1]Master data'!$B$1:$EF$1,0)),"")</f>
        <v>5.5292485351904879E-3</v>
      </c>
      <c r="N402" s="7">
        <f>IFERROR(INDEX('[1]Master data'!$B$2:$EF$1000,MATCH($B402,'[1]Master data'!$A$2:$A$1000,0),MATCH(N$1,'[1]Master data'!$B$1:$EF$1,0)),"")</f>
        <v>30830</v>
      </c>
      <c r="O402" s="7">
        <f>IFERROR(INDEX('[1]Master data'!$B$2:$EF$1000,MATCH($B402,'[1]Master data'!$A$2:$A$1000,0),MATCH(O$1,'[1]Master data'!$B$1:$EF$1,0)),"")</f>
        <v>3113830</v>
      </c>
      <c r="P402" s="7">
        <f>IFERROR(INDEX('[1]Master data'!$B$2:$EF$1000,MATCH($B402,'[1]Master data'!$A$2:$A$1000,0),MATCH(P$1,'[1]Master data'!$B$1:$EF$1,0)),"")</f>
        <v>17046.673233992275</v>
      </c>
      <c r="Q402" s="30">
        <f>IFERROR(INDEX('[1]Master data'!$B$2:$EF$1000,MATCH($B402,'[1]Master data'!$A$2:$A$1000,0),MATCH(Q$1,'[1]Master data'!$B$1:$EF$1,0)),"")</f>
        <v>5.5292485351904879E-3</v>
      </c>
    </row>
    <row r="403" spans="1:17" x14ac:dyDescent="0.3">
      <c r="A403">
        <f t="shared" si="6"/>
        <v>401</v>
      </c>
      <c r="B403" t="str">
        <f>IF('[1]Master data'!A403="","",'[1]Master data'!A403)</f>
        <v>Mark Gillespie</v>
      </c>
      <c r="C403" t="str">
        <f>IFERROR(INDEX('[1]Master data'!$B$2:$EF$1000,MATCH($B403,'[1]Master data'!$A$2:$A$1000,0),MATCH(C$1,'[1]Master data'!$B$1:$EF$1,0)),"")</f>
        <v>Newcastle</v>
      </c>
      <c r="D403" t="str">
        <f>IFERROR(INDEX('[1]Master data'!$B$2:$EF$1000,MATCH($B403,'[1]Master data'!$A$2:$A$1000,0),MATCH(D$1,'[1]Master data'!$B$1:$EF$1,0)),"")</f>
        <v>Goalkeeper</v>
      </c>
      <c r="E403" s="5">
        <f>IFERROR(INDEX('[1]Master data'!$B$2:$EF$1000,MATCH($B403,'[1]Master data'!$A$2:$A$1000,0),MATCH(E$1,'[1]Master data'!$B$1:$EF$1,0)),"")</f>
        <v>3455000</v>
      </c>
      <c r="F403" s="7">
        <f>IFERROR(INDEX('[1]Master data'!$B$2:$EF$1000,MATCH($B403,'[1]Master data'!$A$2:$A$1000,0),MATCH(F$1,'[1]Master data'!$B$1:$EF$1,0)),"")</f>
        <v>-5000</v>
      </c>
      <c r="G403" s="7">
        <f>IFERROR(INDEX('[1]Master data'!$B$2:$EF$1000,MATCH($B403,'[1]Master data'!$A$2:$A$1000,0),MATCH(G$1,'[1]Master data'!$B$1:$EF$1,0)),"")</f>
        <v>0</v>
      </c>
      <c r="H403" s="7">
        <f>IFERROR(INDEX('[1]Master data'!$B$2:$EF$1000,MATCH($B403,'[1]Master data'!$A$2:$A$1000,0),MATCH(H$1,'[1]Master data'!$B$1:$EF$1,0)),"")</f>
        <v>0</v>
      </c>
      <c r="I403" s="7">
        <f>IFERROR(INDEX('[1]Master data'!$B$2:$EF$1000,MATCH($B403,'[1]Master data'!$A$2:$A$1000,0),MATCH(I$1,'[1]Master data'!$B$1:$EF$1,0)),"")</f>
        <v>0</v>
      </c>
      <c r="J403" s="7">
        <f>IFERROR(INDEX('[1]Master data'!$B$2:$EF$1000,MATCH($B403,'[1]Master data'!$A$2:$A$1000,0),MATCH(J$1,'[1]Master data'!$B$1:$EF$1,0)),"")</f>
        <v>0</v>
      </c>
      <c r="K403" s="7">
        <f>IFERROR(INDEX('[1]Master data'!$B$2:$EF$1000,MATCH($B403,'[1]Master data'!$A$2:$A$1000,0),MATCH(K$1,'[1]Master data'!$B$1:$EF$1,0)),"")</f>
        <v>0</v>
      </c>
      <c r="L403" s="7">
        <f>IFERROR(INDEX('[1]Master data'!$B$2:$EF$1000,MATCH($B403,'[1]Master data'!$A$2:$A$1000,0),MATCH(L$1,'[1]Master data'!$B$1:$EF$1,0)),"")</f>
        <v>-5000</v>
      </c>
      <c r="M403" s="33">
        <f>IFERROR(INDEX('[1]Master data'!$B$2:$EF$1000,MATCH($B403,'[1]Master data'!$A$2:$A$1000,0),MATCH(M$1,'[1]Master data'!$B$1:$EF$1,0)),"")</f>
        <v>-1.1447178002894355E-2</v>
      </c>
      <c r="N403" s="7">
        <f>IFERROR(INDEX('[1]Master data'!$B$2:$EF$1000,MATCH($B403,'[1]Master data'!$A$2:$A$1000,0),MATCH(N$1,'[1]Master data'!$B$1:$EF$1,0)),"")</f>
        <v>34550</v>
      </c>
      <c r="O403" s="7">
        <f>IFERROR(INDEX('[1]Master data'!$B$2:$EF$1000,MATCH($B403,'[1]Master data'!$A$2:$A$1000,0),MATCH(O$1,'[1]Master data'!$B$1:$EF$1,0)),"")</f>
        <v>3489550</v>
      </c>
      <c r="P403" s="7">
        <f>IFERROR(INDEX('[1]Master data'!$B$2:$EF$1000,MATCH($B403,'[1]Master data'!$A$2:$A$1000,0),MATCH(P$1,'[1]Master data'!$B$1:$EF$1,0)),"")</f>
        <v>-39550</v>
      </c>
      <c r="Q403" s="30">
        <f>IFERROR(INDEX('[1]Master data'!$B$2:$EF$1000,MATCH($B403,'[1]Master data'!$A$2:$A$1000,0),MATCH(Q$1,'[1]Master data'!$B$1:$EF$1,0)),"")</f>
        <v>-1.1447178002894355E-2</v>
      </c>
    </row>
    <row r="404" spans="1:17" x14ac:dyDescent="0.3">
      <c r="A404">
        <f t="shared" si="6"/>
        <v>402</v>
      </c>
      <c r="B404" t="str">
        <f>IF('[1]Master data'!A404="","",'[1]Master data'!A404)</f>
        <v>Dale Stephens</v>
      </c>
      <c r="C404" t="str">
        <f>IFERROR(INDEX('[1]Master data'!$B$2:$EF$1000,MATCH($B404,'[1]Master data'!$A$2:$A$1000,0),MATCH(C$1,'[1]Master data'!$B$1:$EF$1,0)),"")</f>
        <v>Burnley</v>
      </c>
      <c r="D404" t="str">
        <f>IFERROR(INDEX('[1]Master data'!$B$2:$EF$1000,MATCH($B404,'[1]Master data'!$A$2:$A$1000,0),MATCH(D$1,'[1]Master data'!$B$1:$EF$1,0)),"")</f>
        <v>Midfield</v>
      </c>
      <c r="E404" s="5">
        <f>IFERROR(INDEX('[1]Master data'!$B$2:$EF$1000,MATCH($B404,'[1]Master data'!$A$2:$A$1000,0),MATCH(E$1,'[1]Master data'!$B$1:$EF$1,0)),"")</f>
        <v>2417000</v>
      </c>
      <c r="F404" s="7">
        <f>IFERROR(INDEX('[1]Master data'!$B$2:$EF$1000,MATCH($B404,'[1]Master data'!$A$2:$A$1000,0),MATCH(F$1,'[1]Master data'!$B$1:$EF$1,0)),"")</f>
        <v>-5000</v>
      </c>
      <c r="G404" s="7">
        <f>IFERROR(INDEX('[1]Master data'!$B$2:$EF$1000,MATCH($B404,'[1]Master data'!$A$2:$A$1000,0),MATCH(G$1,'[1]Master data'!$B$1:$EF$1,0)),"")</f>
        <v>0</v>
      </c>
      <c r="H404" s="7">
        <f>IFERROR(INDEX('[1]Master data'!$B$2:$EF$1000,MATCH($B404,'[1]Master data'!$A$2:$A$1000,0),MATCH(H$1,'[1]Master data'!$B$1:$EF$1,0)),"")</f>
        <v>0</v>
      </c>
      <c r="I404" s="7">
        <f>IFERROR(INDEX('[1]Master data'!$B$2:$EF$1000,MATCH($B404,'[1]Master data'!$A$2:$A$1000,0),MATCH(I$1,'[1]Master data'!$B$1:$EF$1,0)),"")</f>
        <v>0</v>
      </c>
      <c r="J404" s="7">
        <f>IFERROR(INDEX('[1]Master data'!$B$2:$EF$1000,MATCH($B404,'[1]Master data'!$A$2:$A$1000,0),MATCH(J$1,'[1]Master data'!$B$1:$EF$1,0)),"")</f>
        <v>0</v>
      </c>
      <c r="K404" s="7">
        <f>IFERROR(INDEX('[1]Master data'!$B$2:$EF$1000,MATCH($B404,'[1]Master data'!$A$2:$A$1000,0),MATCH(K$1,'[1]Master data'!$B$1:$EF$1,0)),"")</f>
        <v>0</v>
      </c>
      <c r="L404" s="7">
        <f>IFERROR(INDEX('[1]Master data'!$B$2:$EF$1000,MATCH($B404,'[1]Master data'!$A$2:$A$1000,0),MATCH(L$1,'[1]Master data'!$B$1:$EF$1,0)),"")</f>
        <v>-5000</v>
      </c>
      <c r="M404" s="33">
        <f>IFERROR(INDEX('[1]Master data'!$B$2:$EF$1000,MATCH($B404,'[1]Master data'!$A$2:$A$1000,0),MATCH(M$1,'[1]Master data'!$B$1:$EF$1,0)),"")</f>
        <v>-1.2068680182043856E-2</v>
      </c>
      <c r="N404" s="7">
        <f>IFERROR(INDEX('[1]Master data'!$B$2:$EF$1000,MATCH($B404,'[1]Master data'!$A$2:$A$1000,0),MATCH(N$1,'[1]Master data'!$B$1:$EF$1,0)),"")</f>
        <v>24170</v>
      </c>
      <c r="O404" s="7">
        <f>IFERROR(INDEX('[1]Master data'!$B$2:$EF$1000,MATCH($B404,'[1]Master data'!$A$2:$A$1000,0),MATCH(O$1,'[1]Master data'!$B$1:$EF$1,0)),"")</f>
        <v>2441170</v>
      </c>
      <c r="P404" s="7">
        <f>IFERROR(INDEX('[1]Master data'!$B$2:$EF$1000,MATCH($B404,'[1]Master data'!$A$2:$A$1000,0),MATCH(P$1,'[1]Master data'!$B$1:$EF$1,0)),"")</f>
        <v>-29170</v>
      </c>
      <c r="Q404" s="30">
        <f>IFERROR(INDEX('[1]Master data'!$B$2:$EF$1000,MATCH($B404,'[1]Master data'!$A$2:$A$1000,0),MATCH(Q$1,'[1]Master data'!$B$1:$EF$1,0)),"")</f>
        <v>-1.2068680182043856E-2</v>
      </c>
    </row>
    <row r="405" spans="1:17" x14ac:dyDescent="0.3">
      <c r="A405">
        <f t="shared" si="6"/>
        <v>403</v>
      </c>
      <c r="B405" t="str">
        <f>IF('[1]Master data'!A405="","",'[1]Master data'!A405)</f>
        <v>Seamus Coleman</v>
      </c>
      <c r="C405" t="str">
        <f>IFERROR(INDEX('[1]Master data'!$B$2:$EF$1000,MATCH($B405,'[1]Master data'!$A$2:$A$1000,0),MATCH(C$1,'[1]Master data'!$B$1:$EF$1,0)),"")</f>
        <v>Everton</v>
      </c>
      <c r="D405" t="str">
        <f>IFERROR(INDEX('[1]Master data'!$B$2:$EF$1000,MATCH($B405,'[1]Master data'!$A$2:$A$1000,0),MATCH(D$1,'[1]Master data'!$B$1:$EF$1,0)),"")</f>
        <v>Defense</v>
      </c>
      <c r="E405" s="5">
        <f>IFERROR(INDEX('[1]Master data'!$B$2:$EF$1000,MATCH($B405,'[1]Master data'!$A$2:$A$1000,0),MATCH(E$1,'[1]Master data'!$B$1:$EF$1,0)),"")</f>
        <v>3574000</v>
      </c>
      <c r="F405" s="7">
        <f>IFERROR(INDEX('[1]Master data'!$B$2:$EF$1000,MATCH($B405,'[1]Master data'!$A$2:$A$1000,0),MATCH(F$1,'[1]Master data'!$B$1:$EF$1,0)),"")</f>
        <v>66353.635656772763</v>
      </c>
      <c r="G405" s="7">
        <f>IFERROR(INDEX('[1]Master data'!$B$2:$EF$1000,MATCH($B405,'[1]Master data'!$A$2:$A$1000,0),MATCH(G$1,'[1]Master data'!$B$1:$EF$1,0)),"")</f>
        <v>-3822.0304281825124</v>
      </c>
      <c r="H405" s="7">
        <f>IFERROR(INDEX('[1]Master data'!$B$2:$EF$1000,MATCH($B405,'[1]Master data'!$A$2:$A$1000,0),MATCH(H$1,'[1]Master data'!$B$1:$EF$1,0)),"")</f>
        <v>7142.8750373381081</v>
      </c>
      <c r="I405" s="7">
        <f>IFERROR(INDEX('[1]Master data'!$B$2:$EF$1000,MATCH($B405,'[1]Master data'!$A$2:$A$1000,0),MATCH(I$1,'[1]Master data'!$B$1:$EF$1,0)),"")</f>
        <v>-300</v>
      </c>
      <c r="J405" s="7">
        <f>IFERROR(INDEX('[1]Master data'!$B$2:$EF$1000,MATCH($B405,'[1]Master data'!$A$2:$A$1000,0),MATCH(J$1,'[1]Master data'!$B$1:$EF$1,0)),"")</f>
        <v>2079.9073852043484</v>
      </c>
      <c r="K405" s="7">
        <f>IFERROR(INDEX('[1]Master data'!$B$2:$EF$1000,MATCH($B405,'[1]Master data'!$A$2:$A$1000,0),MATCH(K$1,'[1]Master data'!$B$1:$EF$1,0)),"")</f>
        <v>390.79998789963582</v>
      </c>
      <c r="L405" s="7">
        <f>IFERROR(INDEX('[1]Master data'!$B$2:$EF$1000,MATCH($B405,'[1]Master data'!$A$2:$A$1000,0),MATCH(L$1,'[1]Master data'!$B$1:$EF$1,0)),"")</f>
        <v>71845.187639032345</v>
      </c>
      <c r="M405" s="33">
        <f>IFERROR(INDEX('[1]Master data'!$B$2:$EF$1000,MATCH($B405,'[1]Master data'!$A$2:$A$1000,0),MATCH(M$1,'[1]Master data'!$B$1:$EF$1,0)),"")</f>
        <v>1.0102178970070605E-2</v>
      </c>
      <c r="N405" s="7">
        <f>IFERROR(INDEX('[1]Master data'!$B$2:$EF$1000,MATCH($B405,'[1]Master data'!$A$2:$A$1000,0),MATCH(N$1,'[1]Master data'!$B$1:$EF$1,0)),"")</f>
        <v>35740</v>
      </c>
      <c r="O405" s="7">
        <f>IFERROR(INDEX('[1]Master data'!$B$2:$EF$1000,MATCH($B405,'[1]Master data'!$A$2:$A$1000,0),MATCH(O$1,'[1]Master data'!$B$1:$EF$1,0)),"")</f>
        <v>3609740</v>
      </c>
      <c r="P405" s="7">
        <f>IFERROR(INDEX('[1]Master data'!$B$2:$EF$1000,MATCH($B405,'[1]Master data'!$A$2:$A$1000,0),MATCH(P$1,'[1]Master data'!$B$1:$EF$1,0)),"")</f>
        <v>36105.187639032345</v>
      </c>
      <c r="Q405" s="30">
        <f>IFERROR(INDEX('[1]Master data'!$B$2:$EF$1000,MATCH($B405,'[1]Master data'!$A$2:$A$1000,0),MATCH(Q$1,'[1]Master data'!$B$1:$EF$1,0)),"")</f>
        <v>1.0102178970070605E-2</v>
      </c>
    </row>
    <row r="406" spans="1:17" x14ac:dyDescent="0.3">
      <c r="A406">
        <f t="shared" si="6"/>
        <v>404</v>
      </c>
      <c r="B406" t="str">
        <f>IF('[1]Master data'!A406="","",'[1]Master data'!A406)</f>
        <v>Ben Mee</v>
      </c>
      <c r="C406" t="str">
        <f>IFERROR(INDEX('[1]Master data'!$B$2:$EF$1000,MATCH($B406,'[1]Master data'!$A$2:$A$1000,0),MATCH(C$1,'[1]Master data'!$B$1:$EF$1,0)),"")</f>
        <v>Burnley</v>
      </c>
      <c r="D406" t="str">
        <f>IFERROR(INDEX('[1]Master data'!$B$2:$EF$1000,MATCH($B406,'[1]Master data'!$A$2:$A$1000,0),MATCH(D$1,'[1]Master data'!$B$1:$EF$1,0)),"")</f>
        <v>Defense</v>
      </c>
      <c r="E406" s="5">
        <f>IFERROR(INDEX('[1]Master data'!$B$2:$EF$1000,MATCH($B406,'[1]Master data'!$A$2:$A$1000,0),MATCH(E$1,'[1]Master data'!$B$1:$EF$1,0)),"")</f>
        <v>3361000</v>
      </c>
      <c r="F406" s="7">
        <f>IFERROR(INDEX('[1]Master data'!$B$2:$EF$1000,MATCH($B406,'[1]Master data'!$A$2:$A$1000,0),MATCH(F$1,'[1]Master data'!$B$1:$EF$1,0)),"")</f>
        <v>53531.209428023692</v>
      </c>
      <c r="G406" s="7">
        <f>IFERROR(INDEX('[1]Master data'!$B$2:$EF$1000,MATCH($B406,'[1]Master data'!$A$2:$A$1000,0),MATCH(G$1,'[1]Master data'!$B$1:$EF$1,0)),"")</f>
        <v>9950.2767705908336</v>
      </c>
      <c r="H406" s="7">
        <f>IFERROR(INDEX('[1]Master data'!$B$2:$EF$1000,MATCH($B406,'[1]Master data'!$A$2:$A$1000,0),MATCH(H$1,'[1]Master data'!$B$1:$EF$1,0)),"")</f>
        <v>3945.8465949735191</v>
      </c>
      <c r="I406" s="7">
        <f>IFERROR(INDEX('[1]Master data'!$B$2:$EF$1000,MATCH($B406,'[1]Master data'!$A$2:$A$1000,0),MATCH(I$1,'[1]Master data'!$B$1:$EF$1,0)),"")</f>
        <v>-1025</v>
      </c>
      <c r="J406" s="7">
        <f>IFERROR(INDEX('[1]Master data'!$B$2:$EF$1000,MATCH($B406,'[1]Master data'!$A$2:$A$1000,0),MATCH(J$1,'[1]Master data'!$B$1:$EF$1,0)),"")</f>
        <v>1375.4307375736871</v>
      </c>
      <c r="K406" s="7">
        <f>IFERROR(INDEX('[1]Master data'!$B$2:$EF$1000,MATCH($B406,'[1]Master data'!$A$2:$A$1000,0),MATCH(K$1,'[1]Master data'!$B$1:$EF$1,0)),"")</f>
        <v>1120.7847028305193</v>
      </c>
      <c r="L406" s="7">
        <f>IFERROR(INDEX('[1]Master data'!$B$2:$EF$1000,MATCH($B406,'[1]Master data'!$A$2:$A$1000,0),MATCH(L$1,'[1]Master data'!$B$1:$EF$1,0)),"")</f>
        <v>68898.54823399226</v>
      </c>
      <c r="M406" s="33">
        <f>IFERROR(INDEX('[1]Master data'!$B$2:$EF$1000,MATCH($B406,'[1]Master data'!$A$2:$A$1000,0),MATCH(M$1,'[1]Master data'!$B$1:$EF$1,0)),"")</f>
        <v>1.0499419290089932E-2</v>
      </c>
      <c r="N406" s="7">
        <f>IFERROR(INDEX('[1]Master data'!$B$2:$EF$1000,MATCH($B406,'[1]Master data'!$A$2:$A$1000,0),MATCH(N$1,'[1]Master data'!$B$1:$EF$1,0)),"")</f>
        <v>33610</v>
      </c>
      <c r="O406" s="7">
        <f>IFERROR(INDEX('[1]Master data'!$B$2:$EF$1000,MATCH($B406,'[1]Master data'!$A$2:$A$1000,0),MATCH(O$1,'[1]Master data'!$B$1:$EF$1,0)),"")</f>
        <v>3394610</v>
      </c>
      <c r="P406" s="7">
        <f>IFERROR(INDEX('[1]Master data'!$B$2:$EF$1000,MATCH($B406,'[1]Master data'!$A$2:$A$1000,0),MATCH(P$1,'[1]Master data'!$B$1:$EF$1,0)),"")</f>
        <v>35288.54823399226</v>
      </c>
      <c r="Q406" s="30">
        <f>IFERROR(INDEX('[1]Master data'!$B$2:$EF$1000,MATCH($B406,'[1]Master data'!$A$2:$A$1000,0),MATCH(Q$1,'[1]Master data'!$B$1:$EF$1,0)),"")</f>
        <v>1.0499419290089932E-2</v>
      </c>
    </row>
    <row r="407" spans="1:17" x14ac:dyDescent="0.3">
      <c r="A407">
        <f t="shared" si="6"/>
        <v>405</v>
      </c>
      <c r="B407" t="str">
        <f>IF('[1]Master data'!A407="","",'[1]Master data'!A407)</f>
        <v>Joachim Andersen</v>
      </c>
      <c r="C407" t="str">
        <f>IFERROR(INDEX('[1]Master data'!$B$2:$EF$1000,MATCH($B407,'[1]Master data'!$A$2:$A$1000,0),MATCH(C$1,'[1]Master data'!$B$1:$EF$1,0)),"")</f>
        <v>Fulham</v>
      </c>
      <c r="D407" t="str">
        <f>IFERROR(INDEX('[1]Master data'!$B$2:$EF$1000,MATCH($B407,'[1]Master data'!$A$2:$A$1000,0),MATCH(D$1,'[1]Master data'!$B$1:$EF$1,0)),"")</f>
        <v>Defense</v>
      </c>
      <c r="E407" s="5">
        <f>IFERROR(INDEX('[1]Master data'!$B$2:$EF$1000,MATCH($B407,'[1]Master data'!$A$2:$A$1000,0),MATCH(E$1,'[1]Master data'!$B$1:$EF$1,0)),"")</f>
        <v>3798000</v>
      </c>
      <c r="F407" s="7">
        <f>IFERROR(INDEX('[1]Master data'!$B$2:$EF$1000,MATCH($B407,'[1]Master data'!$A$2:$A$1000,0),MATCH(F$1,'[1]Master data'!$B$1:$EF$1,0)),"")</f>
        <v>53214.836538362899</v>
      </c>
      <c r="G407" s="7">
        <f>IFERROR(INDEX('[1]Master data'!$B$2:$EF$1000,MATCH($B407,'[1]Master data'!$A$2:$A$1000,0),MATCH(G$1,'[1]Master data'!$B$1:$EF$1,0)),"")</f>
        <v>-10410.437030300967</v>
      </c>
      <c r="H407" s="7">
        <f>IFERROR(INDEX('[1]Master data'!$B$2:$EF$1000,MATCH($B407,'[1]Master data'!$A$2:$A$1000,0),MATCH(H$1,'[1]Master data'!$B$1:$EF$1,0)),"")</f>
        <v>-6116.0646910424102</v>
      </c>
      <c r="I407" s="7">
        <f>IFERROR(INDEX('[1]Master data'!$B$2:$EF$1000,MATCH($B407,'[1]Master data'!$A$2:$A$1000,0),MATCH(I$1,'[1]Master data'!$B$1:$EF$1,0)),"")</f>
        <v>1702.95187242063</v>
      </c>
      <c r="J407" s="7">
        <f>IFERROR(INDEX('[1]Master data'!$B$2:$EF$1000,MATCH($B407,'[1]Master data'!$A$2:$A$1000,0),MATCH(J$1,'[1]Master data'!$B$1:$EF$1,0)),"")</f>
        <v>-125.15255092723032</v>
      </c>
      <c r="K407" s="7">
        <f>IFERROR(INDEX('[1]Master data'!$B$2:$EF$1000,MATCH($B407,'[1]Master data'!$A$2:$A$1000,0),MATCH(K$1,'[1]Master data'!$B$1:$EF$1,0)),"")</f>
        <v>436.82656825064169</v>
      </c>
      <c r="L407" s="7">
        <f>IFERROR(INDEX('[1]Master data'!$B$2:$EF$1000,MATCH($B407,'[1]Master data'!$A$2:$A$1000,0),MATCH(L$1,'[1]Master data'!$B$1:$EF$1,0)),"")</f>
        <v>38702.960706763559</v>
      </c>
      <c r="M407" s="33">
        <f>IFERROR(INDEX('[1]Master data'!$B$2:$EF$1000,MATCH($B407,'[1]Master data'!$A$2:$A$1000,0),MATCH(M$1,'[1]Master data'!$B$1:$EF$1,0)),"")</f>
        <v>1.903530033606E-4</v>
      </c>
      <c r="N407" s="7">
        <f>IFERROR(INDEX('[1]Master data'!$B$2:$EF$1000,MATCH($B407,'[1]Master data'!$A$2:$A$1000,0),MATCH(N$1,'[1]Master data'!$B$1:$EF$1,0)),"")</f>
        <v>37980</v>
      </c>
      <c r="O407" s="7">
        <f>IFERROR(INDEX('[1]Master data'!$B$2:$EF$1000,MATCH($B407,'[1]Master data'!$A$2:$A$1000,0),MATCH(O$1,'[1]Master data'!$B$1:$EF$1,0)),"")</f>
        <v>3835980</v>
      </c>
      <c r="P407" s="7">
        <f>IFERROR(INDEX('[1]Master data'!$B$2:$EF$1000,MATCH($B407,'[1]Master data'!$A$2:$A$1000,0),MATCH(P$1,'[1]Master data'!$B$1:$EF$1,0)),"")</f>
        <v>722.96070676355885</v>
      </c>
      <c r="Q407" s="30">
        <f>IFERROR(INDEX('[1]Master data'!$B$2:$EF$1000,MATCH($B407,'[1]Master data'!$A$2:$A$1000,0),MATCH(Q$1,'[1]Master data'!$B$1:$EF$1,0)),"")</f>
        <v>1.903530033606E-4</v>
      </c>
    </row>
    <row r="408" spans="1:17" x14ac:dyDescent="0.3">
      <c r="A408">
        <f t="shared" si="6"/>
        <v>406</v>
      </c>
      <c r="B408" t="str">
        <f>IF('[1]Master data'!A408="","",'[1]Master data'!A408)</f>
        <v>Ilkay Gündogan</v>
      </c>
      <c r="C408" t="str">
        <f>IFERROR(INDEX('[1]Master data'!$B$2:$EF$1000,MATCH($B408,'[1]Master data'!$A$2:$A$1000,0),MATCH(C$1,'[1]Master data'!$B$1:$EF$1,0)),"")</f>
        <v>Manchester City</v>
      </c>
      <c r="D408" t="str">
        <f>IFERROR(INDEX('[1]Master data'!$B$2:$EF$1000,MATCH($B408,'[1]Master data'!$A$2:$A$1000,0),MATCH(D$1,'[1]Master data'!$B$1:$EF$1,0)),"")</f>
        <v>Midfield</v>
      </c>
      <c r="E408" s="5">
        <f>IFERROR(INDEX('[1]Master data'!$B$2:$EF$1000,MATCH($B408,'[1]Master data'!$A$2:$A$1000,0),MATCH(E$1,'[1]Master data'!$B$1:$EF$1,0)),"")</f>
        <v>6635000</v>
      </c>
      <c r="F408" s="7">
        <f>IFERROR(INDEX('[1]Master data'!$B$2:$EF$1000,MATCH($B408,'[1]Master data'!$A$2:$A$1000,0),MATCH(F$1,'[1]Master data'!$B$1:$EF$1,0)),"")</f>
        <v>226055.23974082072</v>
      </c>
      <c r="G408" s="7">
        <f>IFERROR(INDEX('[1]Master data'!$B$2:$EF$1000,MATCH($B408,'[1]Master data'!$A$2:$A$1000,0),MATCH(G$1,'[1]Master data'!$B$1:$EF$1,0)),"")</f>
        <v>103062.36987041036</v>
      </c>
      <c r="H408" s="7">
        <f>IFERROR(INDEX('[1]Master data'!$B$2:$EF$1000,MATCH($B408,'[1]Master data'!$A$2:$A$1000,0),MATCH(H$1,'[1]Master data'!$B$1:$EF$1,0)),"")</f>
        <v>23156.483801295901</v>
      </c>
      <c r="I408" s="7">
        <f>IFERROR(INDEX('[1]Master data'!$B$2:$EF$1000,MATCH($B408,'[1]Master data'!$A$2:$A$1000,0),MATCH(I$1,'[1]Master data'!$B$1:$EF$1,0)),"")</f>
        <v>-662.5</v>
      </c>
      <c r="J408" s="7">
        <f>IFERROR(INDEX('[1]Master data'!$B$2:$EF$1000,MATCH($B408,'[1]Master data'!$A$2:$A$1000,0),MATCH(J$1,'[1]Master data'!$B$1:$EF$1,0)),"")</f>
        <v>4821.0404967602608</v>
      </c>
      <c r="K408" s="7">
        <f>IFERROR(INDEX('[1]Master data'!$B$2:$EF$1000,MATCH($B408,'[1]Master data'!$A$2:$A$1000,0),MATCH(K$1,'[1]Master data'!$B$1:$EF$1,0)),"")</f>
        <v>3905.6958315684224</v>
      </c>
      <c r="L408" s="7">
        <f>IFERROR(INDEX('[1]Master data'!$B$2:$EF$1000,MATCH($B408,'[1]Master data'!$A$2:$A$1000,0),MATCH(L$1,'[1]Master data'!$B$1:$EF$1,0)),"")</f>
        <v>360338.32974085573</v>
      </c>
      <c r="M408" s="33">
        <f>IFERROR(INDEX('[1]Master data'!$B$2:$EF$1000,MATCH($B408,'[1]Master data'!$A$2:$A$1000,0),MATCH(M$1,'[1]Master data'!$B$1:$EF$1,0)),"")</f>
        <v>4.4308715861470345E-2</v>
      </c>
      <c r="N408" s="7">
        <f>IFERROR(INDEX('[1]Master data'!$B$2:$EF$1000,MATCH($B408,'[1]Master data'!$A$2:$A$1000,0),MATCH(N$1,'[1]Master data'!$B$1:$EF$1,0)),"")</f>
        <v>66350</v>
      </c>
      <c r="O408" s="7">
        <f>IFERROR(INDEX('[1]Master data'!$B$2:$EF$1000,MATCH($B408,'[1]Master data'!$A$2:$A$1000,0),MATCH(O$1,'[1]Master data'!$B$1:$EF$1,0)),"")</f>
        <v>6701350</v>
      </c>
      <c r="P408" s="7">
        <f>IFERROR(INDEX('[1]Master data'!$B$2:$EF$1000,MATCH($B408,'[1]Master data'!$A$2:$A$1000,0),MATCH(P$1,'[1]Master data'!$B$1:$EF$1,0)),"")</f>
        <v>293988.32974085573</v>
      </c>
      <c r="Q408" s="30">
        <f>IFERROR(INDEX('[1]Master data'!$B$2:$EF$1000,MATCH($B408,'[1]Master data'!$A$2:$A$1000,0),MATCH(Q$1,'[1]Master data'!$B$1:$EF$1,0)),"")</f>
        <v>4.4308715861470345E-2</v>
      </c>
    </row>
    <row r="409" spans="1:17" x14ac:dyDescent="0.3">
      <c r="A409">
        <f t="shared" si="6"/>
        <v>407</v>
      </c>
      <c r="B409" t="str">
        <f>IF('[1]Master data'!A409="","",'[1]Master data'!A409)</f>
        <v>Dwight Gayle</v>
      </c>
      <c r="C409" t="str">
        <f>IFERROR(INDEX('[1]Master data'!$B$2:$EF$1000,MATCH($B409,'[1]Master data'!$A$2:$A$1000,0),MATCH(C$1,'[1]Master data'!$B$1:$EF$1,0)),"")</f>
        <v>Newcastle</v>
      </c>
      <c r="D409" t="str">
        <f>IFERROR(INDEX('[1]Master data'!$B$2:$EF$1000,MATCH($B409,'[1]Master data'!$A$2:$A$1000,0),MATCH(D$1,'[1]Master data'!$B$1:$EF$1,0)),"")</f>
        <v>Striker</v>
      </c>
      <c r="E409" s="5">
        <f>IFERROR(INDEX('[1]Master data'!$B$2:$EF$1000,MATCH($B409,'[1]Master data'!$A$2:$A$1000,0),MATCH(E$1,'[1]Master data'!$B$1:$EF$1,0)),"")</f>
        <v>2914000</v>
      </c>
      <c r="F409" s="7">
        <f>IFERROR(INDEX('[1]Master data'!$B$2:$EF$1000,MATCH($B409,'[1]Master data'!$A$2:$A$1000,0),MATCH(F$1,'[1]Master data'!$B$1:$EF$1,0)),"")</f>
        <v>-5000</v>
      </c>
      <c r="G409" s="7">
        <f>IFERROR(INDEX('[1]Master data'!$B$2:$EF$1000,MATCH($B409,'[1]Master data'!$A$2:$A$1000,0),MATCH(G$1,'[1]Master data'!$B$1:$EF$1,0)),"")</f>
        <v>0</v>
      </c>
      <c r="H409" s="7">
        <f>IFERROR(INDEX('[1]Master data'!$B$2:$EF$1000,MATCH($B409,'[1]Master data'!$A$2:$A$1000,0),MATCH(H$1,'[1]Master data'!$B$1:$EF$1,0)),"")</f>
        <v>0</v>
      </c>
      <c r="I409" s="7">
        <f>IFERROR(INDEX('[1]Master data'!$B$2:$EF$1000,MATCH($B409,'[1]Master data'!$A$2:$A$1000,0),MATCH(I$1,'[1]Master data'!$B$1:$EF$1,0)),"")</f>
        <v>0</v>
      </c>
      <c r="J409" s="7">
        <f>IFERROR(INDEX('[1]Master data'!$B$2:$EF$1000,MATCH($B409,'[1]Master data'!$A$2:$A$1000,0),MATCH(J$1,'[1]Master data'!$B$1:$EF$1,0)),"")</f>
        <v>0</v>
      </c>
      <c r="K409" s="7">
        <f>IFERROR(INDEX('[1]Master data'!$B$2:$EF$1000,MATCH($B409,'[1]Master data'!$A$2:$A$1000,0),MATCH(K$1,'[1]Master data'!$B$1:$EF$1,0)),"")</f>
        <v>0</v>
      </c>
      <c r="L409" s="7">
        <f>IFERROR(INDEX('[1]Master data'!$B$2:$EF$1000,MATCH($B409,'[1]Master data'!$A$2:$A$1000,0),MATCH(L$1,'[1]Master data'!$B$1:$EF$1,0)),"")</f>
        <v>-5000</v>
      </c>
      <c r="M409" s="33">
        <f>IFERROR(INDEX('[1]Master data'!$B$2:$EF$1000,MATCH($B409,'[1]Master data'!$A$2:$A$1000,0),MATCH(M$1,'[1]Master data'!$B$1:$EF$1,0)),"")</f>
        <v>-1.1715854495538778E-2</v>
      </c>
      <c r="N409" s="7">
        <f>IFERROR(INDEX('[1]Master data'!$B$2:$EF$1000,MATCH($B409,'[1]Master data'!$A$2:$A$1000,0),MATCH(N$1,'[1]Master data'!$B$1:$EF$1,0)),"")</f>
        <v>29140</v>
      </c>
      <c r="O409" s="7">
        <f>IFERROR(INDEX('[1]Master data'!$B$2:$EF$1000,MATCH($B409,'[1]Master data'!$A$2:$A$1000,0),MATCH(O$1,'[1]Master data'!$B$1:$EF$1,0)),"")</f>
        <v>2943140</v>
      </c>
      <c r="P409" s="7">
        <f>IFERROR(INDEX('[1]Master data'!$B$2:$EF$1000,MATCH($B409,'[1]Master data'!$A$2:$A$1000,0),MATCH(P$1,'[1]Master data'!$B$1:$EF$1,0)),"")</f>
        <v>-34140</v>
      </c>
      <c r="Q409" s="30">
        <f>IFERROR(INDEX('[1]Master data'!$B$2:$EF$1000,MATCH($B409,'[1]Master data'!$A$2:$A$1000,0),MATCH(Q$1,'[1]Master data'!$B$1:$EF$1,0)),"")</f>
        <v>-1.1715854495538778E-2</v>
      </c>
    </row>
    <row r="410" spans="1:17" x14ac:dyDescent="0.3">
      <c r="A410">
        <f t="shared" si="6"/>
        <v>408</v>
      </c>
      <c r="B410" t="str">
        <f>IF('[1]Master data'!A410="","",'[1]Master data'!A410)</f>
        <v>Davy Pröpper</v>
      </c>
      <c r="C410" t="str">
        <f>IFERROR(INDEX('[1]Master data'!$B$2:$EF$1000,MATCH($B410,'[1]Master data'!$A$2:$A$1000,0),MATCH(C$1,'[1]Master data'!$B$1:$EF$1,0)),"")</f>
        <v>Brighton and Hove</v>
      </c>
      <c r="D410" t="str">
        <f>IFERROR(INDEX('[1]Master data'!$B$2:$EF$1000,MATCH($B410,'[1]Master data'!$A$2:$A$1000,0),MATCH(D$1,'[1]Master data'!$B$1:$EF$1,0)),"")</f>
        <v>Midfield</v>
      </c>
      <c r="E410" s="5">
        <f>IFERROR(INDEX('[1]Master data'!$B$2:$EF$1000,MATCH($B410,'[1]Master data'!$A$2:$A$1000,0),MATCH(E$1,'[1]Master data'!$B$1:$EF$1,0)),"")</f>
        <v>2523000</v>
      </c>
      <c r="F410" s="7">
        <f>IFERROR(INDEX('[1]Master data'!$B$2:$EF$1000,MATCH($B410,'[1]Master data'!$A$2:$A$1000,0),MATCH(F$1,'[1]Master data'!$B$1:$EF$1,0)),"")</f>
        <v>-5000</v>
      </c>
      <c r="G410" s="7">
        <f>IFERROR(INDEX('[1]Master data'!$B$2:$EF$1000,MATCH($B410,'[1]Master data'!$A$2:$A$1000,0),MATCH(G$1,'[1]Master data'!$B$1:$EF$1,0)),"")</f>
        <v>0</v>
      </c>
      <c r="H410" s="7">
        <f>IFERROR(INDEX('[1]Master data'!$B$2:$EF$1000,MATCH($B410,'[1]Master data'!$A$2:$A$1000,0),MATCH(H$1,'[1]Master data'!$B$1:$EF$1,0)),"")</f>
        <v>0</v>
      </c>
      <c r="I410" s="7">
        <f>IFERROR(INDEX('[1]Master data'!$B$2:$EF$1000,MATCH($B410,'[1]Master data'!$A$2:$A$1000,0),MATCH(I$1,'[1]Master data'!$B$1:$EF$1,0)),"")</f>
        <v>0</v>
      </c>
      <c r="J410" s="7">
        <f>IFERROR(INDEX('[1]Master data'!$B$2:$EF$1000,MATCH($B410,'[1]Master data'!$A$2:$A$1000,0),MATCH(J$1,'[1]Master data'!$B$1:$EF$1,0)),"")</f>
        <v>0</v>
      </c>
      <c r="K410" s="7">
        <f>IFERROR(INDEX('[1]Master data'!$B$2:$EF$1000,MATCH($B410,'[1]Master data'!$A$2:$A$1000,0),MATCH(K$1,'[1]Master data'!$B$1:$EF$1,0)),"")</f>
        <v>0</v>
      </c>
      <c r="L410" s="7">
        <f>IFERROR(INDEX('[1]Master data'!$B$2:$EF$1000,MATCH($B410,'[1]Master data'!$A$2:$A$1000,0),MATCH(L$1,'[1]Master data'!$B$1:$EF$1,0)),"")</f>
        <v>-5000</v>
      </c>
      <c r="M410" s="33">
        <f>IFERROR(INDEX('[1]Master data'!$B$2:$EF$1000,MATCH($B410,'[1]Master data'!$A$2:$A$1000,0),MATCH(M$1,'[1]Master data'!$B$1:$EF$1,0)),"")</f>
        <v>-1.1981767736821244E-2</v>
      </c>
      <c r="N410" s="7">
        <f>IFERROR(INDEX('[1]Master data'!$B$2:$EF$1000,MATCH($B410,'[1]Master data'!$A$2:$A$1000,0),MATCH(N$1,'[1]Master data'!$B$1:$EF$1,0)),"")</f>
        <v>25230</v>
      </c>
      <c r="O410" s="7">
        <f>IFERROR(INDEX('[1]Master data'!$B$2:$EF$1000,MATCH($B410,'[1]Master data'!$A$2:$A$1000,0),MATCH(O$1,'[1]Master data'!$B$1:$EF$1,0)),"")</f>
        <v>2548230</v>
      </c>
      <c r="P410" s="7">
        <f>IFERROR(INDEX('[1]Master data'!$B$2:$EF$1000,MATCH($B410,'[1]Master data'!$A$2:$A$1000,0),MATCH(P$1,'[1]Master data'!$B$1:$EF$1,0)),"")</f>
        <v>-30230</v>
      </c>
      <c r="Q410" s="30">
        <f>IFERROR(INDEX('[1]Master data'!$B$2:$EF$1000,MATCH($B410,'[1]Master data'!$A$2:$A$1000,0),MATCH(Q$1,'[1]Master data'!$B$1:$EF$1,0)),"")</f>
        <v>-1.1981767736821244E-2</v>
      </c>
    </row>
    <row r="411" spans="1:17" x14ac:dyDescent="0.3">
      <c r="A411">
        <f t="shared" si="6"/>
        <v>409</v>
      </c>
      <c r="B411" t="str">
        <f>IF('[1]Master data'!A411="","",'[1]Master data'!A411)</f>
        <v>Harry Wilson</v>
      </c>
      <c r="C411" t="str">
        <f>IFERROR(INDEX('[1]Master data'!$B$2:$EF$1000,MATCH($B411,'[1]Master data'!$A$2:$A$1000,0),MATCH(C$1,'[1]Master data'!$B$1:$EF$1,0)),"")</f>
        <v>Liverpool</v>
      </c>
      <c r="D411" t="str">
        <f>IFERROR(INDEX('[1]Master data'!$B$2:$EF$1000,MATCH($B411,'[1]Master data'!$A$2:$A$1000,0),MATCH(D$1,'[1]Master data'!$B$1:$EF$1,0)),"")</f>
        <v>Midfield</v>
      </c>
      <c r="E411" s="5">
        <f>IFERROR(INDEX('[1]Master data'!$B$2:$EF$1000,MATCH($B411,'[1]Master data'!$A$2:$A$1000,0),MATCH(E$1,'[1]Master data'!$B$1:$EF$1,0)),"")</f>
        <v>2960000</v>
      </c>
      <c r="F411" s="7">
        <f>IFERROR(INDEX('[1]Master data'!$B$2:$EF$1000,MATCH($B411,'[1]Master data'!$A$2:$A$1000,0),MATCH(F$1,'[1]Master data'!$B$1:$EF$1,0)),"")</f>
        <v>-5000</v>
      </c>
      <c r="G411" s="7">
        <f>IFERROR(INDEX('[1]Master data'!$B$2:$EF$1000,MATCH($B411,'[1]Master data'!$A$2:$A$1000,0),MATCH(G$1,'[1]Master data'!$B$1:$EF$1,0)),"")</f>
        <v>0</v>
      </c>
      <c r="H411" s="7">
        <f>IFERROR(INDEX('[1]Master data'!$B$2:$EF$1000,MATCH($B411,'[1]Master data'!$A$2:$A$1000,0),MATCH(H$1,'[1]Master data'!$B$1:$EF$1,0)),"")</f>
        <v>0</v>
      </c>
      <c r="I411" s="7">
        <f>IFERROR(INDEX('[1]Master data'!$B$2:$EF$1000,MATCH($B411,'[1]Master data'!$A$2:$A$1000,0),MATCH(I$1,'[1]Master data'!$B$1:$EF$1,0)),"")</f>
        <v>0</v>
      </c>
      <c r="J411" s="7">
        <f>IFERROR(INDEX('[1]Master data'!$B$2:$EF$1000,MATCH($B411,'[1]Master data'!$A$2:$A$1000,0),MATCH(J$1,'[1]Master data'!$B$1:$EF$1,0)),"")</f>
        <v>0</v>
      </c>
      <c r="K411" s="7">
        <f>IFERROR(INDEX('[1]Master data'!$B$2:$EF$1000,MATCH($B411,'[1]Master data'!$A$2:$A$1000,0),MATCH(K$1,'[1]Master data'!$B$1:$EF$1,0)),"")</f>
        <v>0</v>
      </c>
      <c r="L411" s="7">
        <f>IFERROR(INDEX('[1]Master data'!$B$2:$EF$1000,MATCH($B411,'[1]Master data'!$A$2:$A$1000,0),MATCH(L$1,'[1]Master data'!$B$1:$EF$1,0)),"")</f>
        <v>-5000</v>
      </c>
      <c r="M411" s="33">
        <f>IFERROR(INDEX('[1]Master data'!$B$2:$EF$1000,MATCH($B411,'[1]Master data'!$A$2:$A$1000,0),MATCH(M$1,'[1]Master data'!$B$1:$EF$1,0)),"")</f>
        <v>-1.1689189189189189E-2</v>
      </c>
      <c r="N411" s="7">
        <f>IFERROR(INDEX('[1]Master data'!$B$2:$EF$1000,MATCH($B411,'[1]Master data'!$A$2:$A$1000,0),MATCH(N$1,'[1]Master data'!$B$1:$EF$1,0)),"")</f>
        <v>29600</v>
      </c>
      <c r="O411" s="7">
        <f>IFERROR(INDEX('[1]Master data'!$B$2:$EF$1000,MATCH($B411,'[1]Master data'!$A$2:$A$1000,0),MATCH(O$1,'[1]Master data'!$B$1:$EF$1,0)),"")</f>
        <v>2989600</v>
      </c>
      <c r="P411" s="7">
        <f>IFERROR(INDEX('[1]Master data'!$B$2:$EF$1000,MATCH($B411,'[1]Master data'!$A$2:$A$1000,0),MATCH(P$1,'[1]Master data'!$B$1:$EF$1,0)),"")</f>
        <v>-34600</v>
      </c>
      <c r="Q411" s="30">
        <f>IFERROR(INDEX('[1]Master data'!$B$2:$EF$1000,MATCH($B411,'[1]Master data'!$A$2:$A$1000,0),MATCH(Q$1,'[1]Master data'!$B$1:$EF$1,0)),"")</f>
        <v>-1.1689189189189189E-2</v>
      </c>
    </row>
    <row r="412" spans="1:17" x14ac:dyDescent="0.3">
      <c r="A412">
        <f t="shared" si="6"/>
        <v>410</v>
      </c>
      <c r="B412" t="str">
        <f>IF('[1]Master data'!A412="","",'[1]Master data'!A412)</f>
        <v>Andy Lonergan</v>
      </c>
      <c r="C412" t="str">
        <f>IFERROR(INDEX('[1]Master data'!$B$2:$EF$1000,MATCH($B412,'[1]Master data'!$A$2:$A$1000,0),MATCH(C$1,'[1]Master data'!$B$1:$EF$1,0)),"")</f>
        <v>West Bromwich</v>
      </c>
      <c r="D412" t="str">
        <f>IFERROR(INDEX('[1]Master data'!$B$2:$EF$1000,MATCH($B412,'[1]Master data'!$A$2:$A$1000,0),MATCH(D$1,'[1]Master data'!$B$1:$EF$1,0)),"")</f>
        <v>Goalkeeper</v>
      </c>
      <c r="E412" s="5">
        <f>IFERROR(INDEX('[1]Master data'!$B$2:$EF$1000,MATCH($B412,'[1]Master data'!$A$2:$A$1000,0),MATCH(E$1,'[1]Master data'!$B$1:$EF$1,0)),"")</f>
        <v>2960000</v>
      </c>
      <c r="F412" s="7">
        <f>IFERROR(INDEX('[1]Master data'!$B$2:$EF$1000,MATCH($B412,'[1]Master data'!$A$2:$A$1000,0),MATCH(F$1,'[1]Master data'!$B$1:$EF$1,0)),"")</f>
        <v>-5000</v>
      </c>
      <c r="G412" s="7">
        <f>IFERROR(INDEX('[1]Master data'!$B$2:$EF$1000,MATCH($B412,'[1]Master data'!$A$2:$A$1000,0),MATCH(G$1,'[1]Master data'!$B$1:$EF$1,0)),"")</f>
        <v>0</v>
      </c>
      <c r="H412" s="7">
        <f>IFERROR(INDEX('[1]Master data'!$B$2:$EF$1000,MATCH($B412,'[1]Master data'!$A$2:$A$1000,0),MATCH(H$1,'[1]Master data'!$B$1:$EF$1,0)),"")</f>
        <v>0</v>
      </c>
      <c r="I412" s="7">
        <f>IFERROR(INDEX('[1]Master data'!$B$2:$EF$1000,MATCH($B412,'[1]Master data'!$A$2:$A$1000,0),MATCH(I$1,'[1]Master data'!$B$1:$EF$1,0)),"")</f>
        <v>0</v>
      </c>
      <c r="J412" s="7">
        <f>IFERROR(INDEX('[1]Master data'!$B$2:$EF$1000,MATCH($B412,'[1]Master data'!$A$2:$A$1000,0),MATCH(J$1,'[1]Master data'!$B$1:$EF$1,0)),"")</f>
        <v>0</v>
      </c>
      <c r="K412" s="7">
        <f>IFERROR(INDEX('[1]Master data'!$B$2:$EF$1000,MATCH($B412,'[1]Master data'!$A$2:$A$1000,0),MATCH(K$1,'[1]Master data'!$B$1:$EF$1,0)),"")</f>
        <v>0</v>
      </c>
      <c r="L412" s="7">
        <f>IFERROR(INDEX('[1]Master data'!$B$2:$EF$1000,MATCH($B412,'[1]Master data'!$A$2:$A$1000,0),MATCH(L$1,'[1]Master data'!$B$1:$EF$1,0)),"")</f>
        <v>-5000</v>
      </c>
      <c r="M412" s="33">
        <f>IFERROR(INDEX('[1]Master data'!$B$2:$EF$1000,MATCH($B412,'[1]Master data'!$A$2:$A$1000,0),MATCH(M$1,'[1]Master data'!$B$1:$EF$1,0)),"")</f>
        <v>-1.1689189189189189E-2</v>
      </c>
      <c r="N412" s="7">
        <f>IFERROR(INDEX('[1]Master data'!$B$2:$EF$1000,MATCH($B412,'[1]Master data'!$A$2:$A$1000,0),MATCH(N$1,'[1]Master data'!$B$1:$EF$1,0)),"")</f>
        <v>29600</v>
      </c>
      <c r="O412" s="7">
        <f>IFERROR(INDEX('[1]Master data'!$B$2:$EF$1000,MATCH($B412,'[1]Master data'!$A$2:$A$1000,0),MATCH(O$1,'[1]Master data'!$B$1:$EF$1,0)),"")</f>
        <v>2989600</v>
      </c>
      <c r="P412" s="7">
        <f>IFERROR(INDEX('[1]Master data'!$B$2:$EF$1000,MATCH($B412,'[1]Master data'!$A$2:$A$1000,0),MATCH(P$1,'[1]Master data'!$B$1:$EF$1,0)),"")</f>
        <v>-34600</v>
      </c>
      <c r="Q412" s="30">
        <f>IFERROR(INDEX('[1]Master data'!$B$2:$EF$1000,MATCH($B412,'[1]Master data'!$A$2:$A$1000,0),MATCH(Q$1,'[1]Master data'!$B$1:$EF$1,0)),"")</f>
        <v>-1.1689189189189189E-2</v>
      </c>
    </row>
    <row r="413" spans="1:17" x14ac:dyDescent="0.3">
      <c r="A413">
        <f t="shared" si="6"/>
        <v>411</v>
      </c>
      <c r="B413" t="str">
        <f>IF('[1]Master data'!A413="","",'[1]Master data'!A413)</f>
        <v>Paul Pogba</v>
      </c>
      <c r="C413" t="str">
        <f>IFERROR(INDEX('[1]Master data'!$B$2:$EF$1000,MATCH($B413,'[1]Master data'!$A$2:$A$1000,0),MATCH(C$1,'[1]Master data'!$B$1:$EF$1,0)),"")</f>
        <v>Manchester United</v>
      </c>
      <c r="D413" t="str">
        <f>IFERROR(INDEX('[1]Master data'!$B$2:$EF$1000,MATCH($B413,'[1]Master data'!$A$2:$A$1000,0),MATCH(D$1,'[1]Master data'!$B$1:$EF$1,0)),"")</f>
        <v>Midfield</v>
      </c>
      <c r="E413" s="5">
        <f>IFERROR(INDEX('[1]Master data'!$B$2:$EF$1000,MATCH($B413,'[1]Master data'!$A$2:$A$1000,0),MATCH(E$1,'[1]Master data'!$B$1:$EF$1,0)),"")</f>
        <v>6403000</v>
      </c>
      <c r="F413" s="7">
        <f>IFERROR(INDEX('[1]Master data'!$B$2:$EF$1000,MATCH($B413,'[1]Master data'!$A$2:$A$1000,0),MATCH(F$1,'[1]Master data'!$B$1:$EF$1,0)),"")</f>
        <v>-5000</v>
      </c>
      <c r="G413" s="7">
        <f>IFERROR(INDEX('[1]Master data'!$B$2:$EF$1000,MATCH($B413,'[1]Master data'!$A$2:$A$1000,0),MATCH(G$1,'[1]Master data'!$B$1:$EF$1,0)),"")</f>
        <v>0</v>
      </c>
      <c r="H413" s="7">
        <f>IFERROR(INDEX('[1]Master data'!$B$2:$EF$1000,MATCH($B413,'[1]Master data'!$A$2:$A$1000,0),MATCH(H$1,'[1]Master data'!$B$1:$EF$1,0)),"")</f>
        <v>0</v>
      </c>
      <c r="I413" s="7">
        <f>IFERROR(INDEX('[1]Master data'!$B$2:$EF$1000,MATCH($B413,'[1]Master data'!$A$2:$A$1000,0),MATCH(I$1,'[1]Master data'!$B$1:$EF$1,0)),"")</f>
        <v>0</v>
      </c>
      <c r="J413" s="7">
        <f>IFERROR(INDEX('[1]Master data'!$B$2:$EF$1000,MATCH($B413,'[1]Master data'!$A$2:$A$1000,0),MATCH(J$1,'[1]Master data'!$B$1:$EF$1,0)),"")</f>
        <v>0</v>
      </c>
      <c r="K413" s="7">
        <f>IFERROR(INDEX('[1]Master data'!$B$2:$EF$1000,MATCH($B413,'[1]Master data'!$A$2:$A$1000,0),MATCH(K$1,'[1]Master data'!$B$1:$EF$1,0)),"")</f>
        <v>0</v>
      </c>
      <c r="L413" s="7">
        <f>IFERROR(INDEX('[1]Master data'!$B$2:$EF$1000,MATCH($B413,'[1]Master data'!$A$2:$A$1000,0),MATCH(L$1,'[1]Master data'!$B$1:$EF$1,0)),"")</f>
        <v>-5000</v>
      </c>
      <c r="M413" s="33">
        <f>IFERROR(INDEX('[1]Master data'!$B$2:$EF$1000,MATCH($B413,'[1]Master data'!$A$2:$A$1000,0),MATCH(M$1,'[1]Master data'!$B$1:$EF$1,0)),"")</f>
        <v>-1.0780883960643448E-2</v>
      </c>
      <c r="N413" s="7">
        <f>IFERROR(INDEX('[1]Master data'!$B$2:$EF$1000,MATCH($B413,'[1]Master data'!$A$2:$A$1000,0),MATCH(N$1,'[1]Master data'!$B$1:$EF$1,0)),"")</f>
        <v>64030</v>
      </c>
      <c r="O413" s="7">
        <f>IFERROR(INDEX('[1]Master data'!$B$2:$EF$1000,MATCH($B413,'[1]Master data'!$A$2:$A$1000,0),MATCH(O$1,'[1]Master data'!$B$1:$EF$1,0)),"")</f>
        <v>6467030</v>
      </c>
      <c r="P413" s="7">
        <f>IFERROR(INDEX('[1]Master data'!$B$2:$EF$1000,MATCH($B413,'[1]Master data'!$A$2:$A$1000,0),MATCH(P$1,'[1]Master data'!$B$1:$EF$1,0)),"")</f>
        <v>-69030</v>
      </c>
      <c r="Q413" s="30">
        <f>IFERROR(INDEX('[1]Master data'!$B$2:$EF$1000,MATCH($B413,'[1]Master data'!$A$2:$A$1000,0),MATCH(Q$1,'[1]Master data'!$B$1:$EF$1,0)),"")</f>
        <v>-1.0780883960643448E-2</v>
      </c>
    </row>
    <row r="414" spans="1:17" x14ac:dyDescent="0.3">
      <c r="A414">
        <f t="shared" si="6"/>
        <v>412</v>
      </c>
      <c r="B414" t="str">
        <f>IF('[1]Master data'!A414="","",'[1]Master data'!A414)</f>
        <v>Michael Hector</v>
      </c>
      <c r="C414" t="str">
        <f>IFERROR(INDEX('[1]Master data'!$B$2:$EF$1000,MATCH($B414,'[1]Master data'!$A$2:$A$1000,0),MATCH(C$1,'[1]Master data'!$B$1:$EF$1,0)),"")</f>
        <v>Fulham</v>
      </c>
      <c r="D414" t="str">
        <f>IFERROR(INDEX('[1]Master data'!$B$2:$EF$1000,MATCH($B414,'[1]Master data'!$A$2:$A$1000,0),MATCH(D$1,'[1]Master data'!$B$1:$EF$1,0)),"")</f>
        <v>Defense</v>
      </c>
      <c r="E414" s="5">
        <f>IFERROR(INDEX('[1]Master data'!$B$2:$EF$1000,MATCH($B414,'[1]Master data'!$A$2:$A$1000,0),MATCH(E$1,'[1]Master data'!$B$1:$EF$1,0)),"")</f>
        <v>2450000</v>
      </c>
      <c r="F414" s="7">
        <f>IFERROR(INDEX('[1]Master data'!$B$2:$EF$1000,MATCH($B414,'[1]Master data'!$A$2:$A$1000,0),MATCH(F$1,'[1]Master data'!$B$1:$EF$1,0)),"")</f>
        <v>-5000</v>
      </c>
      <c r="G414" s="7">
        <f>IFERROR(INDEX('[1]Master data'!$B$2:$EF$1000,MATCH($B414,'[1]Master data'!$A$2:$A$1000,0),MATCH(G$1,'[1]Master data'!$B$1:$EF$1,0)),"")</f>
        <v>0</v>
      </c>
      <c r="H414" s="7">
        <f>IFERROR(INDEX('[1]Master data'!$B$2:$EF$1000,MATCH($B414,'[1]Master data'!$A$2:$A$1000,0),MATCH(H$1,'[1]Master data'!$B$1:$EF$1,0)),"")</f>
        <v>0</v>
      </c>
      <c r="I414" s="7">
        <f>IFERROR(INDEX('[1]Master data'!$B$2:$EF$1000,MATCH($B414,'[1]Master data'!$A$2:$A$1000,0),MATCH(I$1,'[1]Master data'!$B$1:$EF$1,0)),"")</f>
        <v>0</v>
      </c>
      <c r="J414" s="7">
        <f>IFERROR(INDEX('[1]Master data'!$B$2:$EF$1000,MATCH($B414,'[1]Master data'!$A$2:$A$1000,0),MATCH(J$1,'[1]Master data'!$B$1:$EF$1,0)),"")</f>
        <v>0</v>
      </c>
      <c r="K414" s="7">
        <f>IFERROR(INDEX('[1]Master data'!$B$2:$EF$1000,MATCH($B414,'[1]Master data'!$A$2:$A$1000,0),MATCH(K$1,'[1]Master data'!$B$1:$EF$1,0)),"")</f>
        <v>0</v>
      </c>
      <c r="L414" s="7">
        <f>IFERROR(INDEX('[1]Master data'!$B$2:$EF$1000,MATCH($B414,'[1]Master data'!$A$2:$A$1000,0),MATCH(L$1,'[1]Master data'!$B$1:$EF$1,0)),"")</f>
        <v>-5000</v>
      </c>
      <c r="M414" s="33">
        <f>IFERROR(INDEX('[1]Master data'!$B$2:$EF$1000,MATCH($B414,'[1]Master data'!$A$2:$A$1000,0),MATCH(M$1,'[1]Master data'!$B$1:$EF$1,0)),"")</f>
        <v>-1.2040816326530613E-2</v>
      </c>
      <c r="N414" s="7">
        <f>IFERROR(INDEX('[1]Master data'!$B$2:$EF$1000,MATCH($B414,'[1]Master data'!$A$2:$A$1000,0),MATCH(N$1,'[1]Master data'!$B$1:$EF$1,0)),"")</f>
        <v>24500</v>
      </c>
      <c r="O414" s="7">
        <f>IFERROR(INDEX('[1]Master data'!$B$2:$EF$1000,MATCH($B414,'[1]Master data'!$A$2:$A$1000,0),MATCH(O$1,'[1]Master data'!$B$1:$EF$1,0)),"")</f>
        <v>2474500</v>
      </c>
      <c r="P414" s="7">
        <f>IFERROR(INDEX('[1]Master data'!$B$2:$EF$1000,MATCH($B414,'[1]Master data'!$A$2:$A$1000,0),MATCH(P$1,'[1]Master data'!$B$1:$EF$1,0)),"")</f>
        <v>-29500</v>
      </c>
      <c r="Q414" s="30">
        <f>IFERROR(INDEX('[1]Master data'!$B$2:$EF$1000,MATCH($B414,'[1]Master data'!$A$2:$A$1000,0),MATCH(Q$1,'[1]Master data'!$B$1:$EF$1,0)),"")</f>
        <v>-1.2040816326530613E-2</v>
      </c>
    </row>
    <row r="415" spans="1:17" x14ac:dyDescent="0.3">
      <c r="A415">
        <f t="shared" si="6"/>
        <v>413</v>
      </c>
      <c r="B415" t="str">
        <f>IF('[1]Master data'!A415="","",'[1]Master data'!A415)</f>
        <v>Eldin Jakupovic</v>
      </c>
      <c r="C415" t="str">
        <f>IFERROR(INDEX('[1]Master data'!$B$2:$EF$1000,MATCH($B415,'[1]Master data'!$A$2:$A$1000,0),MATCH(C$1,'[1]Master data'!$B$1:$EF$1,0)),"")</f>
        <v>Leicester City</v>
      </c>
      <c r="D415" t="str">
        <f>IFERROR(INDEX('[1]Master data'!$B$2:$EF$1000,MATCH($B415,'[1]Master data'!$A$2:$A$1000,0),MATCH(D$1,'[1]Master data'!$B$1:$EF$1,0)),"")</f>
        <v>Goalkeeper</v>
      </c>
      <c r="E415" s="5">
        <f>IFERROR(INDEX('[1]Master data'!$B$2:$EF$1000,MATCH($B415,'[1]Master data'!$A$2:$A$1000,0),MATCH(E$1,'[1]Master data'!$B$1:$EF$1,0)),"")</f>
        <v>3960000</v>
      </c>
      <c r="F415" s="7">
        <f>IFERROR(INDEX('[1]Master data'!$B$2:$EF$1000,MATCH($B415,'[1]Master data'!$A$2:$A$1000,0),MATCH(F$1,'[1]Master data'!$B$1:$EF$1,0)),"")</f>
        <v>-5000</v>
      </c>
      <c r="G415" s="7">
        <f>IFERROR(INDEX('[1]Master data'!$B$2:$EF$1000,MATCH($B415,'[1]Master data'!$A$2:$A$1000,0),MATCH(G$1,'[1]Master data'!$B$1:$EF$1,0)),"")</f>
        <v>0</v>
      </c>
      <c r="H415" s="7">
        <f>IFERROR(INDEX('[1]Master data'!$B$2:$EF$1000,MATCH($B415,'[1]Master data'!$A$2:$A$1000,0),MATCH(H$1,'[1]Master data'!$B$1:$EF$1,0)),"")</f>
        <v>0</v>
      </c>
      <c r="I415" s="7">
        <f>IFERROR(INDEX('[1]Master data'!$B$2:$EF$1000,MATCH($B415,'[1]Master data'!$A$2:$A$1000,0),MATCH(I$1,'[1]Master data'!$B$1:$EF$1,0)),"")</f>
        <v>0</v>
      </c>
      <c r="J415" s="7">
        <f>IFERROR(INDEX('[1]Master data'!$B$2:$EF$1000,MATCH($B415,'[1]Master data'!$A$2:$A$1000,0),MATCH(J$1,'[1]Master data'!$B$1:$EF$1,0)),"")</f>
        <v>0</v>
      </c>
      <c r="K415" s="7">
        <f>IFERROR(INDEX('[1]Master data'!$B$2:$EF$1000,MATCH($B415,'[1]Master data'!$A$2:$A$1000,0),MATCH(K$1,'[1]Master data'!$B$1:$EF$1,0)),"")</f>
        <v>0</v>
      </c>
      <c r="L415" s="7">
        <f>IFERROR(INDEX('[1]Master data'!$B$2:$EF$1000,MATCH($B415,'[1]Master data'!$A$2:$A$1000,0),MATCH(L$1,'[1]Master data'!$B$1:$EF$1,0)),"")</f>
        <v>-5000</v>
      </c>
      <c r="M415" s="33">
        <f>IFERROR(INDEX('[1]Master data'!$B$2:$EF$1000,MATCH($B415,'[1]Master data'!$A$2:$A$1000,0),MATCH(M$1,'[1]Master data'!$B$1:$EF$1,0)),"")</f>
        <v>-1.1262626262626262E-2</v>
      </c>
      <c r="N415" s="7">
        <f>IFERROR(INDEX('[1]Master data'!$B$2:$EF$1000,MATCH($B415,'[1]Master data'!$A$2:$A$1000,0),MATCH(N$1,'[1]Master data'!$B$1:$EF$1,0)),"")</f>
        <v>39600</v>
      </c>
      <c r="O415" s="7">
        <f>IFERROR(INDEX('[1]Master data'!$B$2:$EF$1000,MATCH($B415,'[1]Master data'!$A$2:$A$1000,0),MATCH(O$1,'[1]Master data'!$B$1:$EF$1,0)),"")</f>
        <v>3999600</v>
      </c>
      <c r="P415" s="7">
        <f>IFERROR(INDEX('[1]Master data'!$B$2:$EF$1000,MATCH($B415,'[1]Master data'!$A$2:$A$1000,0),MATCH(P$1,'[1]Master data'!$B$1:$EF$1,0)),"")</f>
        <v>-44600</v>
      </c>
      <c r="Q415" s="30">
        <f>IFERROR(INDEX('[1]Master data'!$B$2:$EF$1000,MATCH($B415,'[1]Master data'!$A$2:$A$1000,0),MATCH(Q$1,'[1]Master data'!$B$1:$EF$1,0)),"")</f>
        <v>-1.1262626262626262E-2</v>
      </c>
    </row>
    <row r="416" spans="1:17" x14ac:dyDescent="0.3">
      <c r="A416">
        <f t="shared" si="6"/>
        <v>414</v>
      </c>
      <c r="B416" t="str">
        <f>IF('[1]Master data'!A416="","",'[1]Master data'!A416)</f>
        <v>Will Norris</v>
      </c>
      <c r="C416" t="str">
        <f>IFERROR(INDEX('[1]Master data'!$B$2:$EF$1000,MATCH($B416,'[1]Master data'!$A$2:$A$1000,0),MATCH(C$1,'[1]Master data'!$B$1:$EF$1,0)),"")</f>
        <v>Burnley</v>
      </c>
      <c r="D416" t="str">
        <f>IFERROR(INDEX('[1]Master data'!$B$2:$EF$1000,MATCH($B416,'[1]Master data'!$A$2:$A$1000,0),MATCH(D$1,'[1]Master data'!$B$1:$EF$1,0)),"")</f>
        <v>Goalkeeper</v>
      </c>
      <c r="E416" s="5">
        <f>IFERROR(INDEX('[1]Master data'!$B$2:$EF$1000,MATCH($B416,'[1]Master data'!$A$2:$A$1000,0),MATCH(E$1,'[1]Master data'!$B$1:$EF$1,0)),"")</f>
        <v>2950000</v>
      </c>
      <c r="F416" s="7">
        <f>IFERROR(INDEX('[1]Master data'!$B$2:$EF$1000,MATCH($B416,'[1]Master data'!$A$2:$A$1000,0),MATCH(F$1,'[1]Master data'!$B$1:$EF$1,0)),"")</f>
        <v>-5000</v>
      </c>
      <c r="G416" s="7">
        <f>IFERROR(INDEX('[1]Master data'!$B$2:$EF$1000,MATCH($B416,'[1]Master data'!$A$2:$A$1000,0),MATCH(G$1,'[1]Master data'!$B$1:$EF$1,0)),"")</f>
        <v>0</v>
      </c>
      <c r="H416" s="7">
        <f>IFERROR(INDEX('[1]Master data'!$B$2:$EF$1000,MATCH($B416,'[1]Master data'!$A$2:$A$1000,0),MATCH(H$1,'[1]Master data'!$B$1:$EF$1,0)),"")</f>
        <v>0</v>
      </c>
      <c r="I416" s="7">
        <f>IFERROR(INDEX('[1]Master data'!$B$2:$EF$1000,MATCH($B416,'[1]Master data'!$A$2:$A$1000,0),MATCH(I$1,'[1]Master data'!$B$1:$EF$1,0)),"")</f>
        <v>0</v>
      </c>
      <c r="J416" s="7">
        <f>IFERROR(INDEX('[1]Master data'!$B$2:$EF$1000,MATCH($B416,'[1]Master data'!$A$2:$A$1000,0),MATCH(J$1,'[1]Master data'!$B$1:$EF$1,0)),"")</f>
        <v>0</v>
      </c>
      <c r="K416" s="7">
        <f>IFERROR(INDEX('[1]Master data'!$B$2:$EF$1000,MATCH($B416,'[1]Master data'!$A$2:$A$1000,0),MATCH(K$1,'[1]Master data'!$B$1:$EF$1,0)),"")</f>
        <v>0</v>
      </c>
      <c r="L416" s="7">
        <f>IFERROR(INDEX('[1]Master data'!$B$2:$EF$1000,MATCH($B416,'[1]Master data'!$A$2:$A$1000,0),MATCH(L$1,'[1]Master data'!$B$1:$EF$1,0)),"")</f>
        <v>-5000</v>
      </c>
      <c r="M416" s="33">
        <f>IFERROR(INDEX('[1]Master data'!$B$2:$EF$1000,MATCH($B416,'[1]Master data'!$A$2:$A$1000,0),MATCH(M$1,'[1]Master data'!$B$1:$EF$1,0)),"")</f>
        <v>-1.1694915254237288E-2</v>
      </c>
      <c r="N416" s="7">
        <f>IFERROR(INDEX('[1]Master data'!$B$2:$EF$1000,MATCH($B416,'[1]Master data'!$A$2:$A$1000,0),MATCH(N$1,'[1]Master data'!$B$1:$EF$1,0)),"")</f>
        <v>29500</v>
      </c>
      <c r="O416" s="7">
        <f>IFERROR(INDEX('[1]Master data'!$B$2:$EF$1000,MATCH($B416,'[1]Master data'!$A$2:$A$1000,0),MATCH(O$1,'[1]Master data'!$B$1:$EF$1,0)),"")</f>
        <v>2979500</v>
      </c>
      <c r="P416" s="7">
        <f>IFERROR(INDEX('[1]Master data'!$B$2:$EF$1000,MATCH($B416,'[1]Master data'!$A$2:$A$1000,0),MATCH(P$1,'[1]Master data'!$B$1:$EF$1,0)),"")</f>
        <v>-34500</v>
      </c>
      <c r="Q416" s="30">
        <f>IFERROR(INDEX('[1]Master data'!$B$2:$EF$1000,MATCH($B416,'[1]Master data'!$A$2:$A$1000,0),MATCH(Q$1,'[1]Master data'!$B$1:$EF$1,0)),"")</f>
        <v>-1.1694915254237288E-2</v>
      </c>
    </row>
    <row r="417" spans="1:17" x14ac:dyDescent="0.3">
      <c r="A417">
        <f t="shared" si="6"/>
        <v>415</v>
      </c>
      <c r="B417" t="str">
        <f>IF('[1]Master data'!A417="","",'[1]Master data'!A417)</f>
        <v>Ezgjan Alioski</v>
      </c>
      <c r="C417" t="str">
        <f>IFERROR(INDEX('[1]Master data'!$B$2:$EF$1000,MATCH($B417,'[1]Master data'!$A$2:$A$1000,0),MATCH(C$1,'[1]Master data'!$B$1:$EF$1,0)),"")</f>
        <v>Leeds United</v>
      </c>
      <c r="D417" t="str">
        <f>IFERROR(INDEX('[1]Master data'!$B$2:$EF$1000,MATCH($B417,'[1]Master data'!$A$2:$A$1000,0),MATCH(D$1,'[1]Master data'!$B$1:$EF$1,0)),"")</f>
        <v>Defense</v>
      </c>
      <c r="E417" s="5">
        <f>IFERROR(INDEX('[1]Master data'!$B$2:$EF$1000,MATCH($B417,'[1]Master data'!$A$2:$A$1000,0),MATCH(E$1,'[1]Master data'!$B$1:$EF$1,0)),"")</f>
        <v>3152000</v>
      </c>
      <c r="F417" s="7">
        <f>IFERROR(INDEX('[1]Master data'!$B$2:$EF$1000,MATCH($B417,'[1]Master data'!$A$2:$A$1000,0),MATCH(F$1,'[1]Master data'!$B$1:$EF$1,0)),"")</f>
        <v>-5000</v>
      </c>
      <c r="G417" s="7">
        <f>IFERROR(INDEX('[1]Master data'!$B$2:$EF$1000,MATCH($B417,'[1]Master data'!$A$2:$A$1000,0),MATCH(G$1,'[1]Master data'!$B$1:$EF$1,0)),"")</f>
        <v>0</v>
      </c>
      <c r="H417" s="7">
        <f>IFERROR(INDEX('[1]Master data'!$B$2:$EF$1000,MATCH($B417,'[1]Master data'!$A$2:$A$1000,0),MATCH(H$1,'[1]Master data'!$B$1:$EF$1,0)),"")</f>
        <v>0</v>
      </c>
      <c r="I417" s="7">
        <f>IFERROR(INDEX('[1]Master data'!$B$2:$EF$1000,MATCH($B417,'[1]Master data'!$A$2:$A$1000,0),MATCH(I$1,'[1]Master data'!$B$1:$EF$1,0)),"")</f>
        <v>0</v>
      </c>
      <c r="J417" s="7">
        <f>IFERROR(INDEX('[1]Master data'!$B$2:$EF$1000,MATCH($B417,'[1]Master data'!$A$2:$A$1000,0),MATCH(J$1,'[1]Master data'!$B$1:$EF$1,0)),"")</f>
        <v>0</v>
      </c>
      <c r="K417" s="7">
        <f>IFERROR(INDEX('[1]Master data'!$B$2:$EF$1000,MATCH($B417,'[1]Master data'!$A$2:$A$1000,0),MATCH(K$1,'[1]Master data'!$B$1:$EF$1,0)),"")</f>
        <v>0</v>
      </c>
      <c r="L417" s="7">
        <f>IFERROR(INDEX('[1]Master data'!$B$2:$EF$1000,MATCH($B417,'[1]Master data'!$A$2:$A$1000,0),MATCH(L$1,'[1]Master data'!$B$1:$EF$1,0)),"")</f>
        <v>-5000</v>
      </c>
      <c r="M417" s="33">
        <f>IFERROR(INDEX('[1]Master data'!$B$2:$EF$1000,MATCH($B417,'[1]Master data'!$A$2:$A$1000,0),MATCH(M$1,'[1]Master data'!$B$1:$EF$1,0)),"")</f>
        <v>-1.1586294416243655E-2</v>
      </c>
      <c r="N417" s="7">
        <f>IFERROR(INDEX('[1]Master data'!$B$2:$EF$1000,MATCH($B417,'[1]Master data'!$A$2:$A$1000,0),MATCH(N$1,'[1]Master data'!$B$1:$EF$1,0)),"")</f>
        <v>31520</v>
      </c>
      <c r="O417" s="7">
        <f>IFERROR(INDEX('[1]Master data'!$B$2:$EF$1000,MATCH($B417,'[1]Master data'!$A$2:$A$1000,0),MATCH(O$1,'[1]Master data'!$B$1:$EF$1,0)),"")</f>
        <v>3183520</v>
      </c>
      <c r="P417" s="7">
        <f>IFERROR(INDEX('[1]Master data'!$B$2:$EF$1000,MATCH($B417,'[1]Master data'!$A$2:$A$1000,0),MATCH(P$1,'[1]Master data'!$B$1:$EF$1,0)),"")</f>
        <v>-36520</v>
      </c>
      <c r="Q417" s="30">
        <f>IFERROR(INDEX('[1]Master data'!$B$2:$EF$1000,MATCH($B417,'[1]Master data'!$A$2:$A$1000,0),MATCH(Q$1,'[1]Master data'!$B$1:$EF$1,0)),"")</f>
        <v>-1.1586294416243655E-2</v>
      </c>
    </row>
    <row r="418" spans="1:17" x14ac:dyDescent="0.3">
      <c r="A418">
        <f t="shared" si="6"/>
        <v>416</v>
      </c>
      <c r="B418" t="str">
        <f>IF('[1]Master data'!A418="","",'[1]Master data'!A418)</f>
        <v>Mateo Kovacic</v>
      </c>
      <c r="C418" t="str">
        <f>IFERROR(INDEX('[1]Master data'!$B$2:$EF$1000,MATCH($B418,'[1]Master data'!$A$2:$A$1000,0),MATCH(C$1,'[1]Master data'!$B$1:$EF$1,0)),"")</f>
        <v>Chelsea</v>
      </c>
      <c r="D418" t="str">
        <f>IFERROR(INDEX('[1]Master data'!$B$2:$EF$1000,MATCH($B418,'[1]Master data'!$A$2:$A$1000,0),MATCH(D$1,'[1]Master data'!$B$1:$EF$1,0)),"")</f>
        <v>Midfield</v>
      </c>
      <c r="E418" s="5">
        <f>IFERROR(INDEX('[1]Master data'!$B$2:$EF$1000,MATCH($B418,'[1]Master data'!$A$2:$A$1000,0),MATCH(E$1,'[1]Master data'!$B$1:$EF$1,0)),"")</f>
        <v>4254000</v>
      </c>
      <c r="F418" s="7">
        <f>IFERROR(INDEX('[1]Master data'!$B$2:$EF$1000,MATCH($B418,'[1]Master data'!$A$2:$A$1000,0),MATCH(F$1,'[1]Master data'!$B$1:$EF$1,0)),"")</f>
        <v>52716.285714285739</v>
      </c>
      <c r="G418" s="7">
        <f>IFERROR(INDEX('[1]Master data'!$B$2:$EF$1000,MATCH($B418,'[1]Master data'!$A$2:$A$1000,0),MATCH(G$1,'[1]Master data'!$B$1:$EF$1,0)),"")</f>
        <v>18013.42857142858</v>
      </c>
      <c r="H418" s="7">
        <f>IFERROR(INDEX('[1]Master data'!$B$2:$EF$1000,MATCH($B418,'[1]Master data'!$A$2:$A$1000,0),MATCH(H$1,'[1]Master data'!$B$1:$EF$1,0)),"")</f>
        <v>7206.6428571428605</v>
      </c>
      <c r="I418" s="7">
        <f>IFERROR(INDEX('[1]Master data'!$B$2:$EF$1000,MATCH($B418,'[1]Master data'!$A$2:$A$1000,0),MATCH(I$1,'[1]Master data'!$B$1:$EF$1,0)),"")</f>
        <v>-1900</v>
      </c>
      <c r="J418" s="7">
        <f>IFERROR(INDEX('[1]Master data'!$B$2:$EF$1000,MATCH($B418,'[1]Master data'!$A$2:$A$1000,0),MATCH(J$1,'[1]Master data'!$B$1:$EF$1,0)),"")</f>
        <v>3664.7589285714298</v>
      </c>
      <c r="K418" s="7">
        <f>IFERROR(INDEX('[1]Master data'!$B$2:$EF$1000,MATCH($B418,'[1]Master data'!$A$2:$A$1000,0),MATCH(K$1,'[1]Master data'!$B$1:$EF$1,0)),"")</f>
        <v>758.64642335635267</v>
      </c>
      <c r="L418" s="7">
        <f>IFERROR(INDEX('[1]Master data'!$B$2:$EF$1000,MATCH($B418,'[1]Master data'!$A$2:$A$1000,0),MATCH(L$1,'[1]Master data'!$B$1:$EF$1,0)),"")</f>
        <v>80459.762494784954</v>
      </c>
      <c r="M418" s="33">
        <f>IFERROR(INDEX('[1]Master data'!$B$2:$EF$1000,MATCH($B418,'[1]Master data'!$A$2:$A$1000,0),MATCH(M$1,'[1]Master data'!$B$1:$EF$1,0)),"")</f>
        <v>8.9139074975987196E-3</v>
      </c>
      <c r="N418" s="7">
        <f>IFERROR(INDEX('[1]Master data'!$B$2:$EF$1000,MATCH($B418,'[1]Master data'!$A$2:$A$1000,0),MATCH(N$1,'[1]Master data'!$B$1:$EF$1,0)),"")</f>
        <v>42540</v>
      </c>
      <c r="O418" s="7">
        <f>IFERROR(INDEX('[1]Master data'!$B$2:$EF$1000,MATCH($B418,'[1]Master data'!$A$2:$A$1000,0),MATCH(O$1,'[1]Master data'!$B$1:$EF$1,0)),"")</f>
        <v>4296540</v>
      </c>
      <c r="P418" s="7">
        <f>IFERROR(INDEX('[1]Master data'!$B$2:$EF$1000,MATCH($B418,'[1]Master data'!$A$2:$A$1000,0),MATCH(P$1,'[1]Master data'!$B$1:$EF$1,0)),"")</f>
        <v>37919.762494784954</v>
      </c>
      <c r="Q418" s="30">
        <f>IFERROR(INDEX('[1]Master data'!$B$2:$EF$1000,MATCH($B418,'[1]Master data'!$A$2:$A$1000,0),MATCH(Q$1,'[1]Master data'!$B$1:$EF$1,0)),"")</f>
        <v>8.9139074975987196E-3</v>
      </c>
    </row>
    <row r="419" spans="1:17" x14ac:dyDescent="0.3">
      <c r="A419">
        <f t="shared" si="6"/>
        <v>417</v>
      </c>
      <c r="B419" t="str">
        <f>IF('[1]Master data'!A419="","",'[1]Master data'!A419)</f>
        <v>David Luiz</v>
      </c>
      <c r="C419" t="str">
        <f>IFERROR(INDEX('[1]Master data'!$B$2:$EF$1000,MATCH($B419,'[1]Master data'!$A$2:$A$1000,0),MATCH(C$1,'[1]Master data'!$B$1:$EF$1,0)),"")</f>
        <v>Arsenal</v>
      </c>
      <c r="D419" t="str">
        <f>IFERROR(INDEX('[1]Master data'!$B$2:$EF$1000,MATCH($B419,'[1]Master data'!$A$2:$A$1000,0),MATCH(D$1,'[1]Master data'!$B$1:$EF$1,0)),"")</f>
        <v>Defense</v>
      </c>
      <c r="E419" s="5">
        <f>IFERROR(INDEX('[1]Master data'!$B$2:$EF$1000,MATCH($B419,'[1]Master data'!$A$2:$A$1000,0),MATCH(E$1,'[1]Master data'!$B$1:$EF$1,0)),"")</f>
        <v>3775000</v>
      </c>
      <c r="F419" s="7">
        <f>IFERROR(INDEX('[1]Master data'!$B$2:$EF$1000,MATCH($B419,'[1]Master data'!$A$2:$A$1000,0),MATCH(F$1,'[1]Master data'!$B$1:$EF$1,0)),"")</f>
        <v>25898.648583220376</v>
      </c>
      <c r="G419" s="7">
        <f>IFERROR(INDEX('[1]Master data'!$B$2:$EF$1000,MATCH($B419,'[1]Master data'!$A$2:$A$1000,0),MATCH(G$1,'[1]Master data'!$B$1:$EF$1,0)),"")</f>
        <v>21563.734940075476</v>
      </c>
      <c r="H419" s="7">
        <f>IFERROR(INDEX('[1]Master data'!$B$2:$EF$1000,MATCH($B419,'[1]Master data'!$A$2:$A$1000,0),MATCH(H$1,'[1]Master data'!$B$1:$EF$1,0)),"")</f>
        <v>10591.470486748794</v>
      </c>
      <c r="I419" s="7">
        <f>IFERROR(INDEX('[1]Master data'!$B$2:$EF$1000,MATCH($B419,'[1]Master data'!$A$2:$A$1000,0),MATCH(I$1,'[1]Master data'!$B$1:$EF$1,0)),"")</f>
        <v>3823.7088808811832</v>
      </c>
      <c r="J419" s="7">
        <f>IFERROR(INDEX('[1]Master data'!$B$2:$EF$1000,MATCH($B419,'[1]Master data'!$A$2:$A$1000,0),MATCH(J$1,'[1]Master data'!$B$1:$EF$1,0)),"")</f>
        <v>1427.9252225023893</v>
      </c>
      <c r="K419" s="7">
        <f>IFERROR(INDEX('[1]Master data'!$B$2:$EF$1000,MATCH($B419,'[1]Master data'!$A$2:$A$1000,0),MATCH(K$1,'[1]Master data'!$B$1:$EF$1,0)),"")</f>
        <v>1211.0830946716364</v>
      </c>
      <c r="L419" s="7">
        <f>IFERROR(INDEX('[1]Master data'!$B$2:$EF$1000,MATCH($B419,'[1]Master data'!$A$2:$A$1000,0),MATCH(L$1,'[1]Master data'!$B$1:$EF$1,0)),"")</f>
        <v>64516.571208099856</v>
      </c>
      <c r="M419" s="33">
        <f>IFERROR(INDEX('[1]Master data'!$B$2:$EF$1000,MATCH($B419,'[1]Master data'!$A$2:$A$1000,0),MATCH(M$1,'[1]Master data'!$B$1:$EF$1,0)),"")</f>
        <v>7.0904824392317503E-3</v>
      </c>
      <c r="N419" s="7">
        <f>IFERROR(INDEX('[1]Master data'!$B$2:$EF$1000,MATCH($B419,'[1]Master data'!$A$2:$A$1000,0),MATCH(N$1,'[1]Master data'!$B$1:$EF$1,0)),"")</f>
        <v>37750</v>
      </c>
      <c r="O419" s="7">
        <f>IFERROR(INDEX('[1]Master data'!$B$2:$EF$1000,MATCH($B419,'[1]Master data'!$A$2:$A$1000,0),MATCH(O$1,'[1]Master data'!$B$1:$EF$1,0)),"")</f>
        <v>3812750</v>
      </c>
      <c r="P419" s="7">
        <f>IFERROR(INDEX('[1]Master data'!$B$2:$EF$1000,MATCH($B419,'[1]Master data'!$A$2:$A$1000,0),MATCH(P$1,'[1]Master data'!$B$1:$EF$1,0)),"")</f>
        <v>26766.571208099856</v>
      </c>
      <c r="Q419" s="30">
        <f>IFERROR(INDEX('[1]Master data'!$B$2:$EF$1000,MATCH($B419,'[1]Master data'!$A$2:$A$1000,0),MATCH(Q$1,'[1]Master data'!$B$1:$EF$1,0)),"")</f>
        <v>7.0904824392317503E-3</v>
      </c>
    </row>
    <row r="420" spans="1:17" x14ac:dyDescent="0.3">
      <c r="A420">
        <f t="shared" si="6"/>
        <v>418</v>
      </c>
      <c r="B420" t="str">
        <f>IF('[1]Master data'!A420="","",'[1]Master data'!A420)</f>
        <v>Oli McBurnie</v>
      </c>
      <c r="C420" t="str">
        <f>IFERROR(INDEX('[1]Master data'!$B$2:$EF$1000,MATCH($B420,'[1]Master data'!$A$2:$A$1000,0),MATCH(C$1,'[1]Master data'!$B$1:$EF$1,0)),"")</f>
        <v>Sheffield United</v>
      </c>
      <c r="D420" t="str">
        <f>IFERROR(INDEX('[1]Master data'!$B$2:$EF$1000,MATCH($B420,'[1]Master data'!$A$2:$A$1000,0),MATCH(D$1,'[1]Master data'!$B$1:$EF$1,0)),"")</f>
        <v>Striker</v>
      </c>
      <c r="E420" s="5">
        <f>IFERROR(INDEX('[1]Master data'!$B$2:$EF$1000,MATCH($B420,'[1]Master data'!$A$2:$A$1000,0),MATCH(E$1,'[1]Master data'!$B$1:$EF$1,0)),"")</f>
        <v>3983000</v>
      </c>
      <c r="F420" s="7">
        <f>IFERROR(INDEX('[1]Master data'!$B$2:$EF$1000,MATCH($B420,'[1]Master data'!$A$2:$A$1000,0),MATCH(F$1,'[1]Master data'!$B$1:$EF$1,0)),"")</f>
        <v>23959.642857142855</v>
      </c>
      <c r="G420" s="7">
        <f>IFERROR(INDEX('[1]Master data'!$B$2:$EF$1000,MATCH($B420,'[1]Master data'!$A$2:$A$1000,0),MATCH(G$1,'[1]Master data'!$B$1:$EF$1,0)),"")</f>
        <v>13157.556122448979</v>
      </c>
      <c r="H420" s="7">
        <f>IFERROR(INDEX('[1]Master data'!$B$2:$EF$1000,MATCH($B420,'[1]Master data'!$A$2:$A$1000,0),MATCH(H$1,'[1]Master data'!$B$1:$EF$1,0)),"")</f>
        <v>14.11224489795859</v>
      </c>
      <c r="I420" s="7">
        <f>IFERROR(INDEX('[1]Master data'!$B$2:$EF$1000,MATCH($B420,'[1]Master data'!$A$2:$A$1000,0),MATCH(I$1,'[1]Master data'!$B$1:$EF$1,0)),"")</f>
        <v>-500</v>
      </c>
      <c r="J420" s="7">
        <f>IFERROR(INDEX('[1]Master data'!$B$2:$EF$1000,MATCH($B420,'[1]Master data'!$A$2:$A$1000,0),MATCH(J$1,'[1]Master data'!$B$1:$EF$1,0)),"")</f>
        <v>668.60969387755085</v>
      </c>
      <c r="K420" s="7">
        <f>IFERROR(INDEX('[1]Master data'!$B$2:$EF$1000,MATCH($B420,'[1]Master data'!$A$2:$A$1000,0),MATCH(K$1,'[1]Master data'!$B$1:$EF$1,0)),"")</f>
        <v>142.21355874480787</v>
      </c>
      <c r="L420" s="7">
        <f>IFERROR(INDEX('[1]Master data'!$B$2:$EF$1000,MATCH($B420,'[1]Master data'!$A$2:$A$1000,0),MATCH(L$1,'[1]Master data'!$B$1:$EF$1,0)),"")</f>
        <v>37442.134477112151</v>
      </c>
      <c r="M420" s="33">
        <f>IFERROR(INDEX('[1]Master data'!$B$2:$EF$1000,MATCH($B420,'[1]Master data'!$A$2:$A$1000,0),MATCH(M$1,'[1]Master data'!$B$1:$EF$1,0)),"")</f>
        <v>-5.9951431656737355E-4</v>
      </c>
      <c r="N420" s="7">
        <f>IFERROR(INDEX('[1]Master data'!$B$2:$EF$1000,MATCH($B420,'[1]Master data'!$A$2:$A$1000,0),MATCH(N$1,'[1]Master data'!$B$1:$EF$1,0)),"")</f>
        <v>39830</v>
      </c>
      <c r="O420" s="7">
        <f>IFERROR(INDEX('[1]Master data'!$B$2:$EF$1000,MATCH($B420,'[1]Master data'!$A$2:$A$1000,0),MATCH(O$1,'[1]Master data'!$B$1:$EF$1,0)),"")</f>
        <v>4022830</v>
      </c>
      <c r="P420" s="7">
        <f>IFERROR(INDEX('[1]Master data'!$B$2:$EF$1000,MATCH($B420,'[1]Master data'!$A$2:$A$1000,0),MATCH(P$1,'[1]Master data'!$B$1:$EF$1,0)),"")</f>
        <v>-2387.8655228878488</v>
      </c>
      <c r="Q420" s="30">
        <f>IFERROR(INDEX('[1]Master data'!$B$2:$EF$1000,MATCH($B420,'[1]Master data'!$A$2:$A$1000,0),MATCH(Q$1,'[1]Master data'!$B$1:$EF$1,0)),"")</f>
        <v>-5.9951431656737355E-4</v>
      </c>
    </row>
    <row r="421" spans="1:17" x14ac:dyDescent="0.3">
      <c r="A421">
        <f t="shared" si="6"/>
        <v>419</v>
      </c>
      <c r="B421" t="str">
        <f>IF('[1]Master data'!A421="","",'[1]Master data'!A421)</f>
        <v>Ryan Fredericks</v>
      </c>
      <c r="C421" t="str">
        <f>IFERROR(INDEX('[1]Master data'!$B$2:$EF$1000,MATCH($B421,'[1]Master data'!$A$2:$A$1000,0),MATCH(C$1,'[1]Master data'!$B$1:$EF$1,0)),"")</f>
        <v>West Ham</v>
      </c>
      <c r="D421" t="str">
        <f>IFERROR(INDEX('[1]Master data'!$B$2:$EF$1000,MATCH($B421,'[1]Master data'!$A$2:$A$1000,0),MATCH(D$1,'[1]Master data'!$B$1:$EF$1,0)),"")</f>
        <v>Defense</v>
      </c>
      <c r="E421" s="5">
        <f>IFERROR(INDEX('[1]Master data'!$B$2:$EF$1000,MATCH($B421,'[1]Master data'!$A$2:$A$1000,0),MATCH(E$1,'[1]Master data'!$B$1:$EF$1,0)),"")</f>
        <v>2771000</v>
      </c>
      <c r="F421" s="7">
        <f>IFERROR(INDEX('[1]Master data'!$B$2:$EF$1000,MATCH($B421,'[1]Master data'!$A$2:$A$1000,0),MATCH(F$1,'[1]Master data'!$B$1:$EF$1,0)),"")</f>
        <v>-5000</v>
      </c>
      <c r="G421" s="7">
        <f>IFERROR(INDEX('[1]Master data'!$B$2:$EF$1000,MATCH($B421,'[1]Master data'!$A$2:$A$1000,0),MATCH(G$1,'[1]Master data'!$B$1:$EF$1,0)),"")</f>
        <v>0</v>
      </c>
      <c r="H421" s="7">
        <f>IFERROR(INDEX('[1]Master data'!$B$2:$EF$1000,MATCH($B421,'[1]Master data'!$A$2:$A$1000,0),MATCH(H$1,'[1]Master data'!$B$1:$EF$1,0)),"")</f>
        <v>0</v>
      </c>
      <c r="I421" s="7">
        <f>IFERROR(INDEX('[1]Master data'!$B$2:$EF$1000,MATCH($B421,'[1]Master data'!$A$2:$A$1000,0),MATCH(I$1,'[1]Master data'!$B$1:$EF$1,0)),"")</f>
        <v>0</v>
      </c>
      <c r="J421" s="7">
        <f>IFERROR(INDEX('[1]Master data'!$B$2:$EF$1000,MATCH($B421,'[1]Master data'!$A$2:$A$1000,0),MATCH(J$1,'[1]Master data'!$B$1:$EF$1,0)),"")</f>
        <v>0</v>
      </c>
      <c r="K421" s="7">
        <f>IFERROR(INDEX('[1]Master data'!$B$2:$EF$1000,MATCH($B421,'[1]Master data'!$A$2:$A$1000,0),MATCH(K$1,'[1]Master data'!$B$1:$EF$1,0)),"")</f>
        <v>0</v>
      </c>
      <c r="L421" s="7">
        <f>IFERROR(INDEX('[1]Master data'!$B$2:$EF$1000,MATCH($B421,'[1]Master data'!$A$2:$A$1000,0),MATCH(L$1,'[1]Master data'!$B$1:$EF$1,0)),"")</f>
        <v>-5000</v>
      </c>
      <c r="M421" s="33">
        <f>IFERROR(INDEX('[1]Master data'!$B$2:$EF$1000,MATCH($B421,'[1]Master data'!$A$2:$A$1000,0),MATCH(M$1,'[1]Master data'!$B$1:$EF$1,0)),"")</f>
        <v>-1.1804402742692168E-2</v>
      </c>
      <c r="N421" s="7">
        <f>IFERROR(INDEX('[1]Master data'!$B$2:$EF$1000,MATCH($B421,'[1]Master data'!$A$2:$A$1000,0),MATCH(N$1,'[1]Master data'!$B$1:$EF$1,0)),"")</f>
        <v>27710</v>
      </c>
      <c r="O421" s="7">
        <f>IFERROR(INDEX('[1]Master data'!$B$2:$EF$1000,MATCH($B421,'[1]Master data'!$A$2:$A$1000,0),MATCH(O$1,'[1]Master data'!$B$1:$EF$1,0)),"")</f>
        <v>2798710</v>
      </c>
      <c r="P421" s="7">
        <f>IFERROR(INDEX('[1]Master data'!$B$2:$EF$1000,MATCH($B421,'[1]Master data'!$A$2:$A$1000,0),MATCH(P$1,'[1]Master data'!$B$1:$EF$1,0)),"")</f>
        <v>-32710</v>
      </c>
      <c r="Q421" s="30">
        <f>IFERROR(INDEX('[1]Master data'!$B$2:$EF$1000,MATCH($B421,'[1]Master data'!$A$2:$A$1000,0),MATCH(Q$1,'[1]Master data'!$B$1:$EF$1,0)),"")</f>
        <v>-1.1804402742692168E-2</v>
      </c>
    </row>
    <row r="422" spans="1:17" x14ac:dyDescent="0.3">
      <c r="A422">
        <f t="shared" si="6"/>
        <v>420</v>
      </c>
      <c r="B422" t="str">
        <f>IF('[1]Master data'!A422="","",'[1]Master data'!A422)</f>
        <v>Vitinha</v>
      </c>
      <c r="C422" t="str">
        <f>IFERROR(INDEX('[1]Master data'!$B$2:$EF$1000,MATCH($B422,'[1]Master data'!$A$2:$A$1000,0),MATCH(C$1,'[1]Master data'!$B$1:$EF$1,0)),"")</f>
        <v>Wolverhampton</v>
      </c>
      <c r="D422" t="str">
        <f>IFERROR(INDEX('[1]Master data'!$B$2:$EF$1000,MATCH($B422,'[1]Master data'!$A$2:$A$1000,0),MATCH(D$1,'[1]Master data'!$B$1:$EF$1,0)),"")</f>
        <v>Midfield</v>
      </c>
      <c r="E422" s="5">
        <f>IFERROR(INDEX('[1]Master data'!$B$2:$EF$1000,MATCH($B422,'[1]Master data'!$A$2:$A$1000,0),MATCH(E$1,'[1]Master data'!$B$1:$EF$1,0)),"")</f>
        <v>2491000</v>
      </c>
      <c r="F422" s="7">
        <f>IFERROR(INDEX('[1]Master data'!$B$2:$EF$1000,MATCH($B422,'[1]Master data'!$A$2:$A$1000,0),MATCH(F$1,'[1]Master data'!$B$1:$EF$1,0)),"")</f>
        <v>-5000</v>
      </c>
      <c r="G422" s="7">
        <f>IFERROR(INDEX('[1]Master data'!$B$2:$EF$1000,MATCH($B422,'[1]Master data'!$A$2:$A$1000,0),MATCH(G$1,'[1]Master data'!$B$1:$EF$1,0)),"")</f>
        <v>0</v>
      </c>
      <c r="H422" s="7">
        <f>IFERROR(INDEX('[1]Master data'!$B$2:$EF$1000,MATCH($B422,'[1]Master data'!$A$2:$A$1000,0),MATCH(H$1,'[1]Master data'!$B$1:$EF$1,0)),"")</f>
        <v>0</v>
      </c>
      <c r="I422" s="7">
        <f>IFERROR(INDEX('[1]Master data'!$B$2:$EF$1000,MATCH($B422,'[1]Master data'!$A$2:$A$1000,0),MATCH(I$1,'[1]Master data'!$B$1:$EF$1,0)),"")</f>
        <v>0</v>
      </c>
      <c r="J422" s="7">
        <f>IFERROR(INDEX('[1]Master data'!$B$2:$EF$1000,MATCH($B422,'[1]Master data'!$A$2:$A$1000,0),MATCH(J$1,'[1]Master data'!$B$1:$EF$1,0)),"")</f>
        <v>0</v>
      </c>
      <c r="K422" s="7">
        <f>IFERROR(INDEX('[1]Master data'!$B$2:$EF$1000,MATCH($B422,'[1]Master data'!$A$2:$A$1000,0),MATCH(K$1,'[1]Master data'!$B$1:$EF$1,0)),"")</f>
        <v>0</v>
      </c>
      <c r="L422" s="7">
        <f>IFERROR(INDEX('[1]Master data'!$B$2:$EF$1000,MATCH($B422,'[1]Master data'!$A$2:$A$1000,0),MATCH(L$1,'[1]Master data'!$B$1:$EF$1,0)),"")</f>
        <v>-5000</v>
      </c>
      <c r="M422" s="33">
        <f>IFERROR(INDEX('[1]Master data'!$B$2:$EF$1000,MATCH($B422,'[1]Master data'!$A$2:$A$1000,0),MATCH(M$1,'[1]Master data'!$B$1:$EF$1,0)),"")</f>
        <v>-1.2007226013649137E-2</v>
      </c>
      <c r="N422" s="7">
        <f>IFERROR(INDEX('[1]Master data'!$B$2:$EF$1000,MATCH($B422,'[1]Master data'!$A$2:$A$1000,0),MATCH(N$1,'[1]Master data'!$B$1:$EF$1,0)),"")</f>
        <v>24910</v>
      </c>
      <c r="O422" s="7">
        <f>IFERROR(INDEX('[1]Master data'!$B$2:$EF$1000,MATCH($B422,'[1]Master data'!$A$2:$A$1000,0),MATCH(O$1,'[1]Master data'!$B$1:$EF$1,0)),"")</f>
        <v>2515910</v>
      </c>
      <c r="P422" s="7">
        <f>IFERROR(INDEX('[1]Master data'!$B$2:$EF$1000,MATCH($B422,'[1]Master data'!$A$2:$A$1000,0),MATCH(P$1,'[1]Master data'!$B$1:$EF$1,0)),"")</f>
        <v>-29910</v>
      </c>
      <c r="Q422" s="30">
        <f>IFERROR(INDEX('[1]Master data'!$B$2:$EF$1000,MATCH($B422,'[1]Master data'!$A$2:$A$1000,0),MATCH(Q$1,'[1]Master data'!$B$1:$EF$1,0)),"")</f>
        <v>-1.2007226013649137E-2</v>
      </c>
    </row>
    <row r="423" spans="1:17" x14ac:dyDescent="0.3">
      <c r="A423">
        <f t="shared" si="6"/>
        <v>421</v>
      </c>
      <c r="B423" t="str">
        <f>IF('[1]Master data'!A423="","",'[1]Master data'!A423)</f>
        <v>Eric Bailly</v>
      </c>
      <c r="C423" t="str">
        <f>IFERROR(INDEX('[1]Master data'!$B$2:$EF$1000,MATCH($B423,'[1]Master data'!$A$2:$A$1000,0),MATCH(C$1,'[1]Master data'!$B$1:$EF$1,0)),"")</f>
        <v>Manchester United</v>
      </c>
      <c r="D423" t="str">
        <f>IFERROR(INDEX('[1]Master data'!$B$2:$EF$1000,MATCH($B423,'[1]Master data'!$A$2:$A$1000,0),MATCH(D$1,'[1]Master data'!$B$1:$EF$1,0)),"")</f>
        <v>Defense</v>
      </c>
      <c r="E423" s="5">
        <f>IFERROR(INDEX('[1]Master data'!$B$2:$EF$1000,MATCH($B423,'[1]Master data'!$A$2:$A$1000,0),MATCH(E$1,'[1]Master data'!$B$1:$EF$1,0)),"")</f>
        <v>2621000</v>
      </c>
      <c r="F423" s="7">
        <f>IFERROR(INDEX('[1]Master data'!$B$2:$EF$1000,MATCH($B423,'[1]Master data'!$A$2:$A$1000,0),MATCH(F$1,'[1]Master data'!$B$1:$EF$1,0)),"")</f>
        <v>-5000</v>
      </c>
      <c r="G423" s="7">
        <f>IFERROR(INDEX('[1]Master data'!$B$2:$EF$1000,MATCH($B423,'[1]Master data'!$A$2:$A$1000,0),MATCH(G$1,'[1]Master data'!$B$1:$EF$1,0)),"")</f>
        <v>0</v>
      </c>
      <c r="H423" s="7">
        <f>IFERROR(INDEX('[1]Master data'!$B$2:$EF$1000,MATCH($B423,'[1]Master data'!$A$2:$A$1000,0),MATCH(H$1,'[1]Master data'!$B$1:$EF$1,0)),"")</f>
        <v>0</v>
      </c>
      <c r="I423" s="7">
        <f>IFERROR(INDEX('[1]Master data'!$B$2:$EF$1000,MATCH($B423,'[1]Master data'!$A$2:$A$1000,0),MATCH(I$1,'[1]Master data'!$B$1:$EF$1,0)),"")</f>
        <v>0</v>
      </c>
      <c r="J423" s="7">
        <f>IFERROR(INDEX('[1]Master data'!$B$2:$EF$1000,MATCH($B423,'[1]Master data'!$A$2:$A$1000,0),MATCH(J$1,'[1]Master data'!$B$1:$EF$1,0)),"")</f>
        <v>0</v>
      </c>
      <c r="K423" s="7">
        <f>IFERROR(INDEX('[1]Master data'!$B$2:$EF$1000,MATCH($B423,'[1]Master data'!$A$2:$A$1000,0),MATCH(K$1,'[1]Master data'!$B$1:$EF$1,0)),"")</f>
        <v>0</v>
      </c>
      <c r="L423" s="7">
        <f>IFERROR(INDEX('[1]Master data'!$B$2:$EF$1000,MATCH($B423,'[1]Master data'!$A$2:$A$1000,0),MATCH(L$1,'[1]Master data'!$B$1:$EF$1,0)),"")</f>
        <v>-5000</v>
      </c>
      <c r="M423" s="33">
        <f>IFERROR(INDEX('[1]Master data'!$B$2:$EF$1000,MATCH($B423,'[1]Master data'!$A$2:$A$1000,0),MATCH(M$1,'[1]Master data'!$B$1:$EF$1,0)),"")</f>
        <v>-1.1907668828691339E-2</v>
      </c>
      <c r="N423" s="7">
        <f>IFERROR(INDEX('[1]Master data'!$B$2:$EF$1000,MATCH($B423,'[1]Master data'!$A$2:$A$1000,0),MATCH(N$1,'[1]Master data'!$B$1:$EF$1,0)),"")</f>
        <v>26210</v>
      </c>
      <c r="O423" s="7">
        <f>IFERROR(INDEX('[1]Master data'!$B$2:$EF$1000,MATCH($B423,'[1]Master data'!$A$2:$A$1000,0),MATCH(O$1,'[1]Master data'!$B$1:$EF$1,0)),"")</f>
        <v>2647210</v>
      </c>
      <c r="P423" s="7">
        <f>IFERROR(INDEX('[1]Master data'!$B$2:$EF$1000,MATCH($B423,'[1]Master data'!$A$2:$A$1000,0),MATCH(P$1,'[1]Master data'!$B$1:$EF$1,0)),"")</f>
        <v>-31210</v>
      </c>
      <c r="Q423" s="30">
        <f>IFERROR(INDEX('[1]Master data'!$B$2:$EF$1000,MATCH($B423,'[1]Master data'!$A$2:$A$1000,0),MATCH(Q$1,'[1]Master data'!$B$1:$EF$1,0)),"")</f>
        <v>-1.1907668828691339E-2</v>
      </c>
    </row>
    <row r="424" spans="1:17" x14ac:dyDescent="0.3">
      <c r="A424">
        <f t="shared" si="6"/>
        <v>422</v>
      </c>
      <c r="B424" t="str">
        <f>IF('[1]Master data'!A424="","",'[1]Master data'!A424)</f>
        <v>Kalvin Phillips</v>
      </c>
      <c r="C424" t="str">
        <f>IFERROR(INDEX('[1]Master data'!$B$2:$EF$1000,MATCH($B424,'[1]Master data'!$A$2:$A$1000,0),MATCH(C$1,'[1]Master data'!$B$1:$EF$1,0)),"")</f>
        <v>Leeds United</v>
      </c>
      <c r="D424" t="str">
        <f>IFERROR(INDEX('[1]Master data'!$B$2:$EF$1000,MATCH($B424,'[1]Master data'!$A$2:$A$1000,0),MATCH(D$1,'[1]Master data'!$B$1:$EF$1,0)),"")</f>
        <v>Midfield</v>
      </c>
      <c r="E424" s="5">
        <f>IFERROR(INDEX('[1]Master data'!$B$2:$EF$1000,MATCH($B424,'[1]Master data'!$A$2:$A$1000,0),MATCH(E$1,'[1]Master data'!$B$1:$EF$1,0)),"")</f>
        <v>3126000</v>
      </c>
      <c r="F424" s="7">
        <f>IFERROR(INDEX('[1]Master data'!$B$2:$EF$1000,MATCH($B424,'[1]Master data'!$A$2:$A$1000,0),MATCH(F$1,'[1]Master data'!$B$1:$EF$1,0)),"")</f>
        <v>-5000</v>
      </c>
      <c r="G424" s="7">
        <f>IFERROR(INDEX('[1]Master data'!$B$2:$EF$1000,MATCH($B424,'[1]Master data'!$A$2:$A$1000,0),MATCH(G$1,'[1]Master data'!$B$1:$EF$1,0)),"")</f>
        <v>0</v>
      </c>
      <c r="H424" s="7">
        <f>IFERROR(INDEX('[1]Master data'!$B$2:$EF$1000,MATCH($B424,'[1]Master data'!$A$2:$A$1000,0),MATCH(H$1,'[1]Master data'!$B$1:$EF$1,0)),"")</f>
        <v>0</v>
      </c>
      <c r="I424" s="7">
        <f>IFERROR(INDEX('[1]Master data'!$B$2:$EF$1000,MATCH($B424,'[1]Master data'!$A$2:$A$1000,0),MATCH(I$1,'[1]Master data'!$B$1:$EF$1,0)),"")</f>
        <v>0</v>
      </c>
      <c r="J424" s="7">
        <f>IFERROR(INDEX('[1]Master data'!$B$2:$EF$1000,MATCH($B424,'[1]Master data'!$A$2:$A$1000,0),MATCH(J$1,'[1]Master data'!$B$1:$EF$1,0)),"")</f>
        <v>0</v>
      </c>
      <c r="K424" s="7">
        <f>IFERROR(INDEX('[1]Master data'!$B$2:$EF$1000,MATCH($B424,'[1]Master data'!$A$2:$A$1000,0),MATCH(K$1,'[1]Master data'!$B$1:$EF$1,0)),"")</f>
        <v>0</v>
      </c>
      <c r="L424" s="7">
        <f>IFERROR(INDEX('[1]Master data'!$B$2:$EF$1000,MATCH($B424,'[1]Master data'!$A$2:$A$1000,0),MATCH(L$1,'[1]Master data'!$B$1:$EF$1,0)),"")</f>
        <v>-5000</v>
      </c>
      <c r="M424" s="33">
        <f>IFERROR(INDEX('[1]Master data'!$B$2:$EF$1000,MATCH($B424,'[1]Master data'!$A$2:$A$1000,0),MATCH(M$1,'[1]Master data'!$B$1:$EF$1,0)),"")</f>
        <v>-1.1599488163787587E-2</v>
      </c>
      <c r="N424" s="7">
        <f>IFERROR(INDEX('[1]Master data'!$B$2:$EF$1000,MATCH($B424,'[1]Master data'!$A$2:$A$1000,0),MATCH(N$1,'[1]Master data'!$B$1:$EF$1,0)),"")</f>
        <v>31260</v>
      </c>
      <c r="O424" s="7">
        <f>IFERROR(INDEX('[1]Master data'!$B$2:$EF$1000,MATCH($B424,'[1]Master data'!$A$2:$A$1000,0),MATCH(O$1,'[1]Master data'!$B$1:$EF$1,0)),"")</f>
        <v>3157260</v>
      </c>
      <c r="P424" s="7">
        <f>IFERROR(INDEX('[1]Master data'!$B$2:$EF$1000,MATCH($B424,'[1]Master data'!$A$2:$A$1000,0),MATCH(P$1,'[1]Master data'!$B$1:$EF$1,0)),"")</f>
        <v>-36260</v>
      </c>
      <c r="Q424" s="30">
        <f>IFERROR(INDEX('[1]Master data'!$B$2:$EF$1000,MATCH($B424,'[1]Master data'!$A$2:$A$1000,0),MATCH(Q$1,'[1]Master data'!$B$1:$EF$1,0)),"")</f>
        <v>-1.1599488163787587E-2</v>
      </c>
    </row>
    <row r="425" spans="1:17" x14ac:dyDescent="0.3">
      <c r="A425">
        <f t="shared" si="6"/>
        <v>423</v>
      </c>
      <c r="B425" t="str">
        <f>IF('[1]Master data'!A425="","",'[1]Master data'!A425)</f>
        <v>Miguel Almiron</v>
      </c>
      <c r="C425" t="str">
        <f>IFERROR(INDEX('[1]Master data'!$B$2:$EF$1000,MATCH($B425,'[1]Master data'!$A$2:$A$1000,0),MATCH(C$1,'[1]Master data'!$B$1:$EF$1,0)),"")</f>
        <v>Newcastle</v>
      </c>
      <c r="D425" t="str">
        <f>IFERROR(INDEX('[1]Master data'!$B$2:$EF$1000,MATCH($B425,'[1]Master data'!$A$2:$A$1000,0),MATCH(D$1,'[1]Master data'!$B$1:$EF$1,0)),"")</f>
        <v>Striker</v>
      </c>
      <c r="E425" s="5">
        <f>IFERROR(INDEX('[1]Master data'!$B$2:$EF$1000,MATCH($B425,'[1]Master data'!$A$2:$A$1000,0),MATCH(E$1,'[1]Master data'!$B$1:$EF$1,0)),"")</f>
        <v>3813000</v>
      </c>
      <c r="F425" s="7">
        <f>IFERROR(INDEX('[1]Master data'!$B$2:$EF$1000,MATCH($B425,'[1]Master data'!$A$2:$A$1000,0),MATCH(F$1,'[1]Master data'!$B$1:$EF$1,0)),"")</f>
        <v>59893.018867924533</v>
      </c>
      <c r="G425" s="7">
        <f>IFERROR(INDEX('[1]Master data'!$B$2:$EF$1000,MATCH($B425,'[1]Master data'!$A$2:$A$1000,0),MATCH(G$1,'[1]Master data'!$B$1:$EF$1,0)),"")</f>
        <v>28281.985849056604</v>
      </c>
      <c r="H425" s="7">
        <f>IFERROR(INDEX('[1]Master data'!$B$2:$EF$1000,MATCH($B425,'[1]Master data'!$A$2:$A$1000,0),MATCH(H$1,'[1]Master data'!$B$1:$EF$1,0)),"")</f>
        <v>11576.433962264151</v>
      </c>
      <c r="I425" s="7">
        <f>IFERROR(INDEX('[1]Master data'!$B$2:$EF$1000,MATCH($B425,'[1]Master data'!$A$2:$A$1000,0),MATCH(I$1,'[1]Master data'!$B$1:$EF$1,0)),"")</f>
        <v>2667.9009433962265</v>
      </c>
      <c r="J425" s="7">
        <f>IFERROR(INDEX('[1]Master data'!$B$2:$EF$1000,MATCH($B425,'[1]Master data'!$A$2:$A$1000,0),MATCH(J$1,'[1]Master data'!$B$1:$EF$1,0)),"")</f>
        <v>2547.7458726415098</v>
      </c>
      <c r="K425" s="7">
        <f>IFERROR(INDEX('[1]Master data'!$B$2:$EF$1000,MATCH($B425,'[1]Master data'!$A$2:$A$1000,0),MATCH(K$1,'[1]Master data'!$B$1:$EF$1,0)),"")</f>
        <v>1130.6780143476776</v>
      </c>
      <c r="L425" s="7">
        <f>IFERROR(INDEX('[1]Master data'!$B$2:$EF$1000,MATCH($B425,'[1]Master data'!$A$2:$A$1000,0),MATCH(L$1,'[1]Master data'!$B$1:$EF$1,0)),"")</f>
        <v>106097.76350963071</v>
      </c>
      <c r="M425" s="33">
        <f>IFERROR(INDEX('[1]Master data'!$B$2:$EF$1000,MATCH($B425,'[1]Master data'!$A$2:$A$1000,0),MATCH(M$1,'[1]Master data'!$B$1:$EF$1,0)),"")</f>
        <v>1.7825272360249333E-2</v>
      </c>
      <c r="N425" s="7">
        <f>IFERROR(INDEX('[1]Master data'!$B$2:$EF$1000,MATCH($B425,'[1]Master data'!$A$2:$A$1000,0),MATCH(N$1,'[1]Master data'!$B$1:$EF$1,0)),"")</f>
        <v>38130</v>
      </c>
      <c r="O425" s="7">
        <f>IFERROR(INDEX('[1]Master data'!$B$2:$EF$1000,MATCH($B425,'[1]Master data'!$A$2:$A$1000,0),MATCH(O$1,'[1]Master data'!$B$1:$EF$1,0)),"")</f>
        <v>3851130</v>
      </c>
      <c r="P425" s="7">
        <f>IFERROR(INDEX('[1]Master data'!$B$2:$EF$1000,MATCH($B425,'[1]Master data'!$A$2:$A$1000,0),MATCH(P$1,'[1]Master data'!$B$1:$EF$1,0)),"")</f>
        <v>67967.763509630706</v>
      </c>
      <c r="Q425" s="30">
        <f>IFERROR(INDEX('[1]Master data'!$B$2:$EF$1000,MATCH($B425,'[1]Master data'!$A$2:$A$1000,0),MATCH(Q$1,'[1]Master data'!$B$1:$EF$1,0)),"")</f>
        <v>1.7825272360249333E-2</v>
      </c>
    </row>
    <row r="426" spans="1:17" x14ac:dyDescent="0.3">
      <c r="A426">
        <f t="shared" si="6"/>
        <v>424</v>
      </c>
      <c r="B426" t="str">
        <f>IF('[1]Master data'!A426="","",'[1]Master data'!A426)</f>
        <v>Jed Steer</v>
      </c>
      <c r="C426" t="str">
        <f>IFERROR(INDEX('[1]Master data'!$B$2:$EF$1000,MATCH($B426,'[1]Master data'!$A$2:$A$1000,0),MATCH(C$1,'[1]Master data'!$B$1:$EF$1,0)),"")</f>
        <v>Aston Villa</v>
      </c>
      <c r="D426" t="str">
        <f>IFERROR(INDEX('[1]Master data'!$B$2:$EF$1000,MATCH($B426,'[1]Master data'!$A$2:$A$1000,0),MATCH(D$1,'[1]Master data'!$B$1:$EF$1,0)),"")</f>
        <v>Goalkeeper</v>
      </c>
      <c r="E426" s="5">
        <f>IFERROR(INDEX('[1]Master data'!$B$2:$EF$1000,MATCH($B426,'[1]Master data'!$A$2:$A$1000,0),MATCH(E$1,'[1]Master data'!$B$1:$EF$1,0)),"")</f>
        <v>2460000</v>
      </c>
      <c r="F426" s="7">
        <f>IFERROR(INDEX('[1]Master data'!$B$2:$EF$1000,MATCH($B426,'[1]Master data'!$A$2:$A$1000,0),MATCH(F$1,'[1]Master data'!$B$1:$EF$1,0)),"")</f>
        <v>-5000</v>
      </c>
      <c r="G426" s="7">
        <f>IFERROR(INDEX('[1]Master data'!$B$2:$EF$1000,MATCH($B426,'[1]Master data'!$A$2:$A$1000,0),MATCH(G$1,'[1]Master data'!$B$1:$EF$1,0)),"")</f>
        <v>0</v>
      </c>
      <c r="H426" s="7">
        <f>IFERROR(INDEX('[1]Master data'!$B$2:$EF$1000,MATCH($B426,'[1]Master data'!$A$2:$A$1000,0),MATCH(H$1,'[1]Master data'!$B$1:$EF$1,0)),"")</f>
        <v>0</v>
      </c>
      <c r="I426" s="7">
        <f>IFERROR(INDEX('[1]Master data'!$B$2:$EF$1000,MATCH($B426,'[1]Master data'!$A$2:$A$1000,0),MATCH(I$1,'[1]Master data'!$B$1:$EF$1,0)),"")</f>
        <v>0</v>
      </c>
      <c r="J426" s="7">
        <f>IFERROR(INDEX('[1]Master data'!$B$2:$EF$1000,MATCH($B426,'[1]Master data'!$A$2:$A$1000,0),MATCH(J$1,'[1]Master data'!$B$1:$EF$1,0)),"")</f>
        <v>0</v>
      </c>
      <c r="K426" s="7">
        <f>IFERROR(INDEX('[1]Master data'!$B$2:$EF$1000,MATCH($B426,'[1]Master data'!$A$2:$A$1000,0),MATCH(K$1,'[1]Master data'!$B$1:$EF$1,0)),"")</f>
        <v>0</v>
      </c>
      <c r="L426" s="7">
        <f>IFERROR(INDEX('[1]Master data'!$B$2:$EF$1000,MATCH($B426,'[1]Master data'!$A$2:$A$1000,0),MATCH(L$1,'[1]Master data'!$B$1:$EF$1,0)),"")</f>
        <v>-5000</v>
      </c>
      <c r="M426" s="33">
        <f>IFERROR(INDEX('[1]Master data'!$B$2:$EF$1000,MATCH($B426,'[1]Master data'!$A$2:$A$1000,0),MATCH(M$1,'[1]Master data'!$B$1:$EF$1,0)),"")</f>
        <v>-1.2032520325203253E-2</v>
      </c>
      <c r="N426" s="7">
        <f>IFERROR(INDEX('[1]Master data'!$B$2:$EF$1000,MATCH($B426,'[1]Master data'!$A$2:$A$1000,0),MATCH(N$1,'[1]Master data'!$B$1:$EF$1,0)),"")</f>
        <v>24600</v>
      </c>
      <c r="O426" s="7">
        <f>IFERROR(INDEX('[1]Master data'!$B$2:$EF$1000,MATCH($B426,'[1]Master data'!$A$2:$A$1000,0),MATCH(O$1,'[1]Master data'!$B$1:$EF$1,0)),"")</f>
        <v>2484600</v>
      </c>
      <c r="P426" s="7">
        <f>IFERROR(INDEX('[1]Master data'!$B$2:$EF$1000,MATCH($B426,'[1]Master data'!$A$2:$A$1000,0),MATCH(P$1,'[1]Master data'!$B$1:$EF$1,0)),"")</f>
        <v>-29600</v>
      </c>
      <c r="Q426" s="30">
        <f>IFERROR(INDEX('[1]Master data'!$B$2:$EF$1000,MATCH($B426,'[1]Master data'!$A$2:$A$1000,0),MATCH(Q$1,'[1]Master data'!$B$1:$EF$1,0)),"")</f>
        <v>-1.2032520325203253E-2</v>
      </c>
    </row>
    <row r="427" spans="1:17" x14ac:dyDescent="0.3">
      <c r="A427">
        <f t="shared" si="6"/>
        <v>425</v>
      </c>
      <c r="B427" t="str">
        <f>IF('[1]Master data'!A427="","",'[1]Master data'!A427)</f>
        <v>Ross Barkley</v>
      </c>
      <c r="C427" t="str">
        <f>IFERROR(INDEX('[1]Master data'!$B$2:$EF$1000,MATCH($B427,'[1]Master data'!$A$2:$A$1000,0),MATCH(C$1,'[1]Master data'!$B$1:$EF$1,0)),"")</f>
        <v>Aston Villa</v>
      </c>
      <c r="D427" t="str">
        <f>IFERROR(INDEX('[1]Master data'!$B$2:$EF$1000,MATCH($B427,'[1]Master data'!$A$2:$A$1000,0),MATCH(D$1,'[1]Master data'!$B$1:$EF$1,0)),"")</f>
        <v>Midfield</v>
      </c>
      <c r="E427" s="5">
        <f>IFERROR(INDEX('[1]Master data'!$B$2:$EF$1000,MATCH($B427,'[1]Master data'!$A$2:$A$1000,0),MATCH(E$1,'[1]Master data'!$B$1:$EF$1,0)),"")</f>
        <v>4765000</v>
      </c>
      <c r="F427" s="7">
        <f>IFERROR(INDEX('[1]Master data'!$B$2:$EF$1000,MATCH($B427,'[1]Master data'!$A$2:$A$1000,0),MATCH(F$1,'[1]Master data'!$B$1:$EF$1,0)),"")</f>
        <v>136557.17615658368</v>
      </c>
      <c r="G427" s="7">
        <f>IFERROR(INDEX('[1]Master data'!$B$2:$EF$1000,MATCH($B427,'[1]Master data'!$A$2:$A$1000,0),MATCH(G$1,'[1]Master data'!$B$1:$EF$1,0)),"")</f>
        <v>31400.60854092527</v>
      </c>
      <c r="H427" s="7">
        <f>IFERROR(INDEX('[1]Master data'!$B$2:$EF$1000,MATCH($B427,'[1]Master data'!$A$2:$A$1000,0),MATCH(H$1,'[1]Master data'!$B$1:$EF$1,0)),"")</f>
        <v>16208.177935943066</v>
      </c>
      <c r="I427" s="7">
        <f>IFERROR(INDEX('[1]Master data'!$B$2:$EF$1000,MATCH($B427,'[1]Master data'!$A$2:$A$1000,0),MATCH(I$1,'[1]Master data'!$B$1:$EF$1,0)),"")</f>
        <v>7022.0738434163723</v>
      </c>
      <c r="J427" s="7">
        <f>IFERROR(INDEX('[1]Master data'!$B$2:$EF$1000,MATCH($B427,'[1]Master data'!$A$2:$A$1000,0),MATCH(J$1,'[1]Master data'!$B$1:$EF$1,0)),"")</f>
        <v>4384.5911921708202</v>
      </c>
      <c r="K427" s="7">
        <f>IFERROR(INDEX('[1]Master data'!$B$2:$EF$1000,MATCH($B427,'[1]Master data'!$A$2:$A$1000,0),MATCH(K$1,'[1]Master data'!$B$1:$EF$1,0)),"")</f>
        <v>1054.6387647391057</v>
      </c>
      <c r="L427" s="7">
        <f>IFERROR(INDEX('[1]Master data'!$B$2:$EF$1000,MATCH($B427,'[1]Master data'!$A$2:$A$1000,0),MATCH(L$1,'[1]Master data'!$B$1:$EF$1,0)),"")</f>
        <v>196627.26643377834</v>
      </c>
      <c r="M427" s="33">
        <f>IFERROR(INDEX('[1]Master data'!$B$2:$EF$1000,MATCH($B427,'[1]Master data'!$A$2:$A$1000,0),MATCH(M$1,'[1]Master data'!$B$1:$EF$1,0)),"")</f>
        <v>3.126490376364708E-2</v>
      </c>
      <c r="N427" s="7">
        <f>IFERROR(INDEX('[1]Master data'!$B$2:$EF$1000,MATCH($B427,'[1]Master data'!$A$2:$A$1000,0),MATCH(N$1,'[1]Master data'!$B$1:$EF$1,0)),"")</f>
        <v>47650</v>
      </c>
      <c r="O427" s="7">
        <f>IFERROR(INDEX('[1]Master data'!$B$2:$EF$1000,MATCH($B427,'[1]Master data'!$A$2:$A$1000,0),MATCH(O$1,'[1]Master data'!$B$1:$EF$1,0)),"")</f>
        <v>4812650</v>
      </c>
      <c r="P427" s="7">
        <f>IFERROR(INDEX('[1]Master data'!$B$2:$EF$1000,MATCH($B427,'[1]Master data'!$A$2:$A$1000,0),MATCH(P$1,'[1]Master data'!$B$1:$EF$1,0)),"")</f>
        <v>148977.26643377834</v>
      </c>
      <c r="Q427" s="30">
        <f>IFERROR(INDEX('[1]Master data'!$B$2:$EF$1000,MATCH($B427,'[1]Master data'!$A$2:$A$1000,0),MATCH(Q$1,'[1]Master data'!$B$1:$EF$1,0)),"")</f>
        <v>3.126490376364708E-2</v>
      </c>
    </row>
    <row r="428" spans="1:17" x14ac:dyDescent="0.3">
      <c r="A428">
        <f t="shared" si="6"/>
        <v>426</v>
      </c>
      <c r="B428" t="str">
        <f>IF('[1]Master data'!A428="","",'[1]Master data'!A428)</f>
        <v>Stuart Armstrong</v>
      </c>
      <c r="C428" t="str">
        <f>IFERROR(INDEX('[1]Master data'!$B$2:$EF$1000,MATCH($B428,'[1]Master data'!$A$2:$A$1000,0),MATCH(C$1,'[1]Master data'!$B$1:$EF$1,0)),"")</f>
        <v>Southampton</v>
      </c>
      <c r="D428" t="str">
        <f>IFERROR(INDEX('[1]Master data'!$B$2:$EF$1000,MATCH($B428,'[1]Master data'!$A$2:$A$1000,0),MATCH(D$1,'[1]Master data'!$B$1:$EF$1,0)),"")</f>
        <v>Midfield</v>
      </c>
      <c r="E428" s="5">
        <f>IFERROR(INDEX('[1]Master data'!$B$2:$EF$1000,MATCH($B428,'[1]Master data'!$A$2:$A$1000,0),MATCH(E$1,'[1]Master data'!$B$1:$EF$1,0)),"")</f>
        <v>4937000</v>
      </c>
      <c r="F428" s="7">
        <f>IFERROR(INDEX('[1]Master data'!$B$2:$EF$1000,MATCH($B428,'[1]Master data'!$A$2:$A$1000,0),MATCH(F$1,'[1]Master data'!$B$1:$EF$1,0)),"")</f>
        <v>32564.879310344826</v>
      </c>
      <c r="G428" s="7">
        <f>IFERROR(INDEX('[1]Master data'!$B$2:$EF$1000,MATCH($B428,'[1]Master data'!$A$2:$A$1000,0),MATCH(G$1,'[1]Master data'!$B$1:$EF$1,0)),"")</f>
        <v>7276.9741379310326</v>
      </c>
      <c r="H428" s="7">
        <f>IFERROR(INDEX('[1]Master data'!$B$2:$EF$1000,MATCH($B428,'[1]Master data'!$A$2:$A$1000,0),MATCH(H$1,'[1]Master data'!$B$1:$EF$1,0)),"")</f>
        <v>8948.9353448275833</v>
      </c>
      <c r="I428" s="7">
        <f>IFERROR(INDEX('[1]Master data'!$B$2:$EF$1000,MATCH($B428,'[1]Master data'!$A$2:$A$1000,0),MATCH(I$1,'[1]Master data'!$B$1:$EF$1,0)),"")</f>
        <v>2546.0431034482754</v>
      </c>
      <c r="J428" s="7">
        <f>IFERROR(INDEX('[1]Master data'!$B$2:$EF$1000,MATCH($B428,'[1]Master data'!$A$2:$A$1000,0),MATCH(J$1,'[1]Master data'!$B$1:$EF$1,0)),"")</f>
        <v>2944.974137931034</v>
      </c>
      <c r="K428" s="7">
        <f>IFERROR(INDEX('[1]Master data'!$B$2:$EF$1000,MATCH($B428,'[1]Master data'!$A$2:$A$1000,0),MATCH(K$1,'[1]Master data'!$B$1:$EF$1,0)),"")</f>
        <v>1291.4878932869283</v>
      </c>
      <c r="L428" s="7">
        <f>IFERROR(INDEX('[1]Master data'!$B$2:$EF$1000,MATCH($B428,'[1]Master data'!$A$2:$A$1000,0),MATCH(L$1,'[1]Master data'!$B$1:$EF$1,0)),"")</f>
        <v>55573.293927769671</v>
      </c>
      <c r="M428" s="33">
        <f>IFERROR(INDEX('[1]Master data'!$B$2:$EF$1000,MATCH($B428,'[1]Master data'!$A$2:$A$1000,0),MATCH(M$1,'[1]Master data'!$B$1:$EF$1,0)),"")</f>
        <v>1.2564905666942823E-3</v>
      </c>
      <c r="N428" s="7">
        <f>IFERROR(INDEX('[1]Master data'!$B$2:$EF$1000,MATCH($B428,'[1]Master data'!$A$2:$A$1000,0),MATCH(N$1,'[1]Master data'!$B$1:$EF$1,0)),"")</f>
        <v>49370</v>
      </c>
      <c r="O428" s="7">
        <f>IFERROR(INDEX('[1]Master data'!$B$2:$EF$1000,MATCH($B428,'[1]Master data'!$A$2:$A$1000,0),MATCH(O$1,'[1]Master data'!$B$1:$EF$1,0)),"")</f>
        <v>4986370</v>
      </c>
      <c r="P428" s="7">
        <f>IFERROR(INDEX('[1]Master data'!$B$2:$EF$1000,MATCH($B428,'[1]Master data'!$A$2:$A$1000,0),MATCH(P$1,'[1]Master data'!$B$1:$EF$1,0)),"")</f>
        <v>6203.2939277696714</v>
      </c>
      <c r="Q428" s="30">
        <f>IFERROR(INDEX('[1]Master data'!$B$2:$EF$1000,MATCH($B428,'[1]Master data'!$A$2:$A$1000,0),MATCH(Q$1,'[1]Master data'!$B$1:$EF$1,0)),"")</f>
        <v>1.2564905666942823E-3</v>
      </c>
    </row>
    <row r="429" spans="1:17" x14ac:dyDescent="0.3">
      <c r="A429">
        <f t="shared" si="6"/>
        <v>427</v>
      </c>
      <c r="B429" t="str">
        <f>IF('[1]Master data'!A429="","",'[1]Master data'!A429)</f>
        <v>Max Sanders</v>
      </c>
      <c r="C429" t="str">
        <f>IFERROR(INDEX('[1]Master data'!$B$2:$EF$1000,MATCH($B429,'[1]Master data'!$A$2:$A$1000,0),MATCH(C$1,'[1]Master data'!$B$1:$EF$1,0)),"")</f>
        <v>Brighton and Hove</v>
      </c>
      <c r="D429" t="str">
        <f>IFERROR(INDEX('[1]Master data'!$B$2:$EF$1000,MATCH($B429,'[1]Master data'!$A$2:$A$1000,0),MATCH(D$1,'[1]Master data'!$B$1:$EF$1,0)),"")</f>
        <v>Midfield</v>
      </c>
      <c r="E429" s="5">
        <f>IFERROR(INDEX('[1]Master data'!$B$2:$EF$1000,MATCH($B429,'[1]Master data'!$A$2:$A$1000,0),MATCH(E$1,'[1]Master data'!$B$1:$EF$1,0)),"")</f>
        <v>1960000</v>
      </c>
      <c r="F429" s="7">
        <f>IFERROR(INDEX('[1]Master data'!$B$2:$EF$1000,MATCH($B429,'[1]Master data'!$A$2:$A$1000,0),MATCH(F$1,'[1]Master data'!$B$1:$EF$1,0)),"")</f>
        <v>-5000</v>
      </c>
      <c r="G429" s="7">
        <f>IFERROR(INDEX('[1]Master data'!$B$2:$EF$1000,MATCH($B429,'[1]Master data'!$A$2:$A$1000,0),MATCH(G$1,'[1]Master data'!$B$1:$EF$1,0)),"")</f>
        <v>0</v>
      </c>
      <c r="H429" s="7">
        <f>IFERROR(INDEX('[1]Master data'!$B$2:$EF$1000,MATCH($B429,'[1]Master data'!$A$2:$A$1000,0),MATCH(H$1,'[1]Master data'!$B$1:$EF$1,0)),"")</f>
        <v>0</v>
      </c>
      <c r="I429" s="7">
        <f>IFERROR(INDEX('[1]Master data'!$B$2:$EF$1000,MATCH($B429,'[1]Master data'!$A$2:$A$1000,0),MATCH(I$1,'[1]Master data'!$B$1:$EF$1,0)),"")</f>
        <v>0</v>
      </c>
      <c r="J429" s="7">
        <f>IFERROR(INDEX('[1]Master data'!$B$2:$EF$1000,MATCH($B429,'[1]Master data'!$A$2:$A$1000,0),MATCH(J$1,'[1]Master data'!$B$1:$EF$1,0)),"")</f>
        <v>0</v>
      </c>
      <c r="K429" s="7">
        <f>IFERROR(INDEX('[1]Master data'!$B$2:$EF$1000,MATCH($B429,'[1]Master data'!$A$2:$A$1000,0),MATCH(K$1,'[1]Master data'!$B$1:$EF$1,0)),"")</f>
        <v>0</v>
      </c>
      <c r="L429" s="7">
        <f>IFERROR(INDEX('[1]Master data'!$B$2:$EF$1000,MATCH($B429,'[1]Master data'!$A$2:$A$1000,0),MATCH(L$1,'[1]Master data'!$B$1:$EF$1,0)),"")</f>
        <v>-5000</v>
      </c>
      <c r="M429" s="33">
        <f>IFERROR(INDEX('[1]Master data'!$B$2:$EF$1000,MATCH($B429,'[1]Master data'!$A$2:$A$1000,0),MATCH(M$1,'[1]Master data'!$B$1:$EF$1,0)),"")</f>
        <v>-1.2551020408163265E-2</v>
      </c>
      <c r="N429" s="7">
        <f>IFERROR(INDEX('[1]Master data'!$B$2:$EF$1000,MATCH($B429,'[1]Master data'!$A$2:$A$1000,0),MATCH(N$1,'[1]Master data'!$B$1:$EF$1,0)),"")</f>
        <v>19600</v>
      </c>
      <c r="O429" s="7">
        <f>IFERROR(INDEX('[1]Master data'!$B$2:$EF$1000,MATCH($B429,'[1]Master data'!$A$2:$A$1000,0),MATCH(O$1,'[1]Master data'!$B$1:$EF$1,0)),"")</f>
        <v>1979600</v>
      </c>
      <c r="P429" s="7">
        <f>IFERROR(INDEX('[1]Master data'!$B$2:$EF$1000,MATCH($B429,'[1]Master data'!$A$2:$A$1000,0),MATCH(P$1,'[1]Master data'!$B$1:$EF$1,0)),"")</f>
        <v>-24600</v>
      </c>
      <c r="Q429" s="30">
        <f>IFERROR(INDEX('[1]Master data'!$B$2:$EF$1000,MATCH($B429,'[1]Master data'!$A$2:$A$1000,0),MATCH(Q$1,'[1]Master data'!$B$1:$EF$1,0)),"")</f>
        <v>-1.2551020408163265E-2</v>
      </c>
    </row>
    <row r="430" spans="1:17" x14ac:dyDescent="0.3">
      <c r="A430">
        <f t="shared" si="6"/>
        <v>428</v>
      </c>
      <c r="B430" t="str">
        <f>IF('[1]Master data'!A430="","",'[1]Master data'!A430)</f>
        <v>Benjamin Mendy</v>
      </c>
      <c r="C430" t="str">
        <f>IFERROR(INDEX('[1]Master data'!$B$2:$EF$1000,MATCH($B430,'[1]Master data'!$A$2:$A$1000,0),MATCH(C$1,'[1]Master data'!$B$1:$EF$1,0)),"")</f>
        <v>Manchester City</v>
      </c>
      <c r="D430" t="str">
        <f>IFERROR(INDEX('[1]Master data'!$B$2:$EF$1000,MATCH($B430,'[1]Master data'!$A$2:$A$1000,0),MATCH(D$1,'[1]Master data'!$B$1:$EF$1,0)),"")</f>
        <v>Defense</v>
      </c>
      <c r="E430" s="5">
        <f>IFERROR(INDEX('[1]Master data'!$B$2:$EF$1000,MATCH($B430,'[1]Master data'!$A$2:$A$1000,0),MATCH(E$1,'[1]Master data'!$B$1:$EF$1,0)),"")</f>
        <v>4450000</v>
      </c>
      <c r="F430" s="7">
        <f>IFERROR(INDEX('[1]Master data'!$B$2:$EF$1000,MATCH($B430,'[1]Master data'!$A$2:$A$1000,0),MATCH(F$1,'[1]Master data'!$B$1:$EF$1,0)),"")</f>
        <v>-5000</v>
      </c>
      <c r="G430" s="7">
        <f>IFERROR(INDEX('[1]Master data'!$B$2:$EF$1000,MATCH($B430,'[1]Master data'!$A$2:$A$1000,0),MATCH(G$1,'[1]Master data'!$B$1:$EF$1,0)),"")</f>
        <v>0</v>
      </c>
      <c r="H430" s="7">
        <f>IFERROR(INDEX('[1]Master data'!$B$2:$EF$1000,MATCH($B430,'[1]Master data'!$A$2:$A$1000,0),MATCH(H$1,'[1]Master data'!$B$1:$EF$1,0)),"")</f>
        <v>0</v>
      </c>
      <c r="I430" s="7">
        <f>IFERROR(INDEX('[1]Master data'!$B$2:$EF$1000,MATCH($B430,'[1]Master data'!$A$2:$A$1000,0),MATCH(I$1,'[1]Master data'!$B$1:$EF$1,0)),"")</f>
        <v>0</v>
      </c>
      <c r="J430" s="7">
        <f>IFERROR(INDEX('[1]Master data'!$B$2:$EF$1000,MATCH($B430,'[1]Master data'!$A$2:$A$1000,0),MATCH(J$1,'[1]Master data'!$B$1:$EF$1,0)),"")</f>
        <v>0</v>
      </c>
      <c r="K430" s="7">
        <f>IFERROR(INDEX('[1]Master data'!$B$2:$EF$1000,MATCH($B430,'[1]Master data'!$A$2:$A$1000,0),MATCH(K$1,'[1]Master data'!$B$1:$EF$1,0)),"")</f>
        <v>0</v>
      </c>
      <c r="L430" s="7">
        <f>IFERROR(INDEX('[1]Master data'!$B$2:$EF$1000,MATCH($B430,'[1]Master data'!$A$2:$A$1000,0),MATCH(L$1,'[1]Master data'!$B$1:$EF$1,0)),"")</f>
        <v>-5000</v>
      </c>
      <c r="M430" s="33">
        <f>IFERROR(INDEX('[1]Master data'!$B$2:$EF$1000,MATCH($B430,'[1]Master data'!$A$2:$A$1000,0),MATCH(M$1,'[1]Master data'!$B$1:$EF$1,0)),"")</f>
        <v>-1.1123595505617978E-2</v>
      </c>
      <c r="N430" s="7">
        <f>IFERROR(INDEX('[1]Master data'!$B$2:$EF$1000,MATCH($B430,'[1]Master data'!$A$2:$A$1000,0),MATCH(N$1,'[1]Master data'!$B$1:$EF$1,0)),"")</f>
        <v>44500</v>
      </c>
      <c r="O430" s="7">
        <f>IFERROR(INDEX('[1]Master data'!$B$2:$EF$1000,MATCH($B430,'[1]Master data'!$A$2:$A$1000,0),MATCH(O$1,'[1]Master data'!$B$1:$EF$1,0)),"")</f>
        <v>4494500</v>
      </c>
      <c r="P430" s="7">
        <f>IFERROR(INDEX('[1]Master data'!$B$2:$EF$1000,MATCH($B430,'[1]Master data'!$A$2:$A$1000,0),MATCH(P$1,'[1]Master data'!$B$1:$EF$1,0)),"")</f>
        <v>-49500</v>
      </c>
      <c r="Q430" s="30">
        <f>IFERROR(INDEX('[1]Master data'!$B$2:$EF$1000,MATCH($B430,'[1]Master data'!$A$2:$A$1000,0),MATCH(Q$1,'[1]Master data'!$B$1:$EF$1,0)),"")</f>
        <v>-1.1123595505617978E-2</v>
      </c>
    </row>
    <row r="431" spans="1:17" x14ac:dyDescent="0.3">
      <c r="A431">
        <f t="shared" si="6"/>
        <v>429</v>
      </c>
      <c r="B431" t="str">
        <f>IF('[1]Master data'!A431="","",'[1]Master data'!A431)</f>
        <v>Fred</v>
      </c>
      <c r="C431" t="str">
        <f>IFERROR(INDEX('[1]Master data'!$B$2:$EF$1000,MATCH($B431,'[1]Master data'!$A$2:$A$1000,0),MATCH(C$1,'[1]Master data'!$B$1:$EF$1,0)),"")</f>
        <v>Manchester United</v>
      </c>
      <c r="D431" t="str">
        <f>IFERROR(INDEX('[1]Master data'!$B$2:$EF$1000,MATCH($B431,'[1]Master data'!$A$2:$A$1000,0),MATCH(D$1,'[1]Master data'!$B$1:$EF$1,0)),"")</f>
        <v>Midfield</v>
      </c>
      <c r="E431" s="5">
        <f>IFERROR(INDEX('[1]Master data'!$B$2:$EF$1000,MATCH($B431,'[1]Master data'!$A$2:$A$1000,0),MATCH(E$1,'[1]Master data'!$B$1:$EF$1,0)),"")</f>
        <v>3796000</v>
      </c>
      <c r="F431" s="7">
        <f>IFERROR(INDEX('[1]Master data'!$B$2:$EF$1000,MATCH($B431,'[1]Master data'!$A$2:$A$1000,0),MATCH(F$1,'[1]Master data'!$B$1:$EF$1,0)),"")</f>
        <v>72120.8312101911</v>
      </c>
      <c r="G431" s="7">
        <f>IFERROR(INDEX('[1]Master data'!$B$2:$EF$1000,MATCH($B431,'[1]Master data'!$A$2:$A$1000,0),MATCH(G$1,'[1]Master data'!$B$1:$EF$1,0)),"")</f>
        <v>-7367.7085987261125</v>
      </c>
      <c r="H431" s="7">
        <f>IFERROR(INDEX('[1]Master data'!$B$2:$EF$1000,MATCH($B431,'[1]Master data'!$A$2:$A$1000,0),MATCH(H$1,'[1]Master data'!$B$1:$EF$1,0)),"")</f>
        <v>9245.461783439494</v>
      </c>
      <c r="I431" s="7">
        <f>IFERROR(INDEX('[1]Master data'!$B$2:$EF$1000,MATCH($B431,'[1]Master data'!$A$2:$A$1000,0),MATCH(I$1,'[1]Master data'!$B$1:$EF$1,0)),"")</f>
        <v>-1550</v>
      </c>
      <c r="J431" s="7">
        <f>IFERROR(INDEX('[1]Master data'!$B$2:$EF$1000,MATCH($B431,'[1]Master data'!$A$2:$A$1000,0),MATCH(J$1,'[1]Master data'!$B$1:$EF$1,0)),"")</f>
        <v>2158.9743232484088</v>
      </c>
      <c r="K431" s="7">
        <f>IFERROR(INDEX('[1]Master data'!$B$2:$EF$1000,MATCH($B431,'[1]Master data'!$A$2:$A$1000,0),MATCH(K$1,'[1]Master data'!$B$1:$EF$1,0)),"")</f>
        <v>790.90695497432944</v>
      </c>
      <c r="L431" s="7">
        <f>IFERROR(INDEX('[1]Master data'!$B$2:$EF$1000,MATCH($B431,'[1]Master data'!$A$2:$A$1000,0),MATCH(L$1,'[1]Master data'!$B$1:$EF$1,0)),"")</f>
        <v>75398.465673127212</v>
      </c>
      <c r="M431" s="33">
        <f>IFERROR(INDEX('[1]Master data'!$B$2:$EF$1000,MATCH($B431,'[1]Master data'!$A$2:$A$1000,0),MATCH(M$1,'[1]Master data'!$B$1:$EF$1,0)),"")</f>
        <v>9.8626095029312986E-3</v>
      </c>
      <c r="N431" s="7">
        <f>IFERROR(INDEX('[1]Master data'!$B$2:$EF$1000,MATCH($B431,'[1]Master data'!$A$2:$A$1000,0),MATCH(N$1,'[1]Master data'!$B$1:$EF$1,0)),"")</f>
        <v>37960</v>
      </c>
      <c r="O431" s="7">
        <f>IFERROR(INDEX('[1]Master data'!$B$2:$EF$1000,MATCH($B431,'[1]Master data'!$A$2:$A$1000,0),MATCH(O$1,'[1]Master data'!$B$1:$EF$1,0)),"")</f>
        <v>3833960</v>
      </c>
      <c r="P431" s="7">
        <f>IFERROR(INDEX('[1]Master data'!$B$2:$EF$1000,MATCH($B431,'[1]Master data'!$A$2:$A$1000,0),MATCH(P$1,'[1]Master data'!$B$1:$EF$1,0)),"")</f>
        <v>37438.465673127212</v>
      </c>
      <c r="Q431" s="30">
        <f>IFERROR(INDEX('[1]Master data'!$B$2:$EF$1000,MATCH($B431,'[1]Master data'!$A$2:$A$1000,0),MATCH(Q$1,'[1]Master data'!$B$1:$EF$1,0)),"")</f>
        <v>9.8626095029312986E-3</v>
      </c>
    </row>
    <row r="432" spans="1:17" x14ac:dyDescent="0.3">
      <c r="A432">
        <f t="shared" si="6"/>
        <v>430</v>
      </c>
      <c r="B432" t="str">
        <f>IF('[1]Master data'!A432="","",'[1]Master data'!A432)</f>
        <v>Donny van de Beek</v>
      </c>
      <c r="C432" t="str">
        <f>IFERROR(INDEX('[1]Master data'!$B$2:$EF$1000,MATCH($B432,'[1]Master data'!$A$2:$A$1000,0),MATCH(C$1,'[1]Master data'!$B$1:$EF$1,0)),"")</f>
        <v>Manchester United</v>
      </c>
      <c r="D432" t="str">
        <f>IFERROR(INDEX('[1]Master data'!$B$2:$EF$1000,MATCH($B432,'[1]Master data'!$A$2:$A$1000,0),MATCH(D$1,'[1]Master data'!$B$1:$EF$1,0)),"")</f>
        <v>Midfield</v>
      </c>
      <c r="E432" s="5">
        <f>IFERROR(INDEX('[1]Master data'!$B$2:$EF$1000,MATCH($B432,'[1]Master data'!$A$2:$A$1000,0),MATCH(E$1,'[1]Master data'!$B$1:$EF$1,0)),"")</f>
        <v>4526000</v>
      </c>
      <c r="F432" s="7">
        <f>IFERROR(INDEX('[1]Master data'!$B$2:$EF$1000,MATCH($B432,'[1]Master data'!$A$2:$A$1000,0),MATCH(F$1,'[1]Master data'!$B$1:$EF$1,0)),"")</f>
        <v>-5000</v>
      </c>
      <c r="G432" s="7">
        <f>IFERROR(INDEX('[1]Master data'!$B$2:$EF$1000,MATCH($B432,'[1]Master data'!$A$2:$A$1000,0),MATCH(G$1,'[1]Master data'!$B$1:$EF$1,0)),"")</f>
        <v>0</v>
      </c>
      <c r="H432" s="7">
        <f>IFERROR(INDEX('[1]Master data'!$B$2:$EF$1000,MATCH($B432,'[1]Master data'!$A$2:$A$1000,0),MATCH(H$1,'[1]Master data'!$B$1:$EF$1,0)),"")</f>
        <v>0</v>
      </c>
      <c r="I432" s="7">
        <f>IFERROR(INDEX('[1]Master data'!$B$2:$EF$1000,MATCH($B432,'[1]Master data'!$A$2:$A$1000,0),MATCH(I$1,'[1]Master data'!$B$1:$EF$1,0)),"")</f>
        <v>0</v>
      </c>
      <c r="J432" s="7">
        <f>IFERROR(INDEX('[1]Master data'!$B$2:$EF$1000,MATCH($B432,'[1]Master data'!$A$2:$A$1000,0),MATCH(J$1,'[1]Master data'!$B$1:$EF$1,0)),"")</f>
        <v>0</v>
      </c>
      <c r="K432" s="7">
        <f>IFERROR(INDEX('[1]Master data'!$B$2:$EF$1000,MATCH($B432,'[1]Master data'!$A$2:$A$1000,0),MATCH(K$1,'[1]Master data'!$B$1:$EF$1,0)),"")</f>
        <v>0</v>
      </c>
      <c r="L432" s="7">
        <f>IFERROR(INDEX('[1]Master data'!$B$2:$EF$1000,MATCH($B432,'[1]Master data'!$A$2:$A$1000,0),MATCH(L$1,'[1]Master data'!$B$1:$EF$1,0)),"")</f>
        <v>-5000</v>
      </c>
      <c r="M432" s="33">
        <f>IFERROR(INDEX('[1]Master data'!$B$2:$EF$1000,MATCH($B432,'[1]Master data'!$A$2:$A$1000,0),MATCH(M$1,'[1]Master data'!$B$1:$EF$1,0)),"")</f>
        <v>-1.1104728236853734E-2</v>
      </c>
      <c r="N432" s="7">
        <f>IFERROR(INDEX('[1]Master data'!$B$2:$EF$1000,MATCH($B432,'[1]Master data'!$A$2:$A$1000,0),MATCH(N$1,'[1]Master data'!$B$1:$EF$1,0)),"")</f>
        <v>45260</v>
      </c>
      <c r="O432" s="7">
        <f>IFERROR(INDEX('[1]Master data'!$B$2:$EF$1000,MATCH($B432,'[1]Master data'!$A$2:$A$1000,0),MATCH(O$1,'[1]Master data'!$B$1:$EF$1,0)),"")</f>
        <v>4571260</v>
      </c>
      <c r="P432" s="7">
        <f>IFERROR(INDEX('[1]Master data'!$B$2:$EF$1000,MATCH($B432,'[1]Master data'!$A$2:$A$1000,0),MATCH(P$1,'[1]Master data'!$B$1:$EF$1,0)),"")</f>
        <v>-50260</v>
      </c>
      <c r="Q432" s="30">
        <f>IFERROR(INDEX('[1]Master data'!$B$2:$EF$1000,MATCH($B432,'[1]Master data'!$A$2:$A$1000,0),MATCH(Q$1,'[1]Master data'!$B$1:$EF$1,0)),"")</f>
        <v>-1.1104728236853734E-2</v>
      </c>
    </row>
    <row r="433" spans="1:17" x14ac:dyDescent="0.3">
      <c r="A433">
        <f t="shared" si="6"/>
        <v>431</v>
      </c>
      <c r="B433" t="str">
        <f>IF('[1]Master data'!A433="","",'[1]Master data'!A433)</f>
        <v>Morgan Sanson</v>
      </c>
      <c r="C433" t="str">
        <f>IFERROR(INDEX('[1]Master data'!$B$2:$EF$1000,MATCH($B433,'[1]Master data'!$A$2:$A$1000,0),MATCH(C$1,'[1]Master data'!$B$1:$EF$1,0)),"")</f>
        <v>Aston Villa</v>
      </c>
      <c r="D433" t="str">
        <f>IFERROR(INDEX('[1]Master data'!$B$2:$EF$1000,MATCH($B433,'[1]Master data'!$A$2:$A$1000,0),MATCH(D$1,'[1]Master data'!$B$1:$EF$1,0)),"")</f>
        <v>Midfield</v>
      </c>
      <c r="E433" s="5">
        <f>IFERROR(INDEX('[1]Master data'!$B$2:$EF$1000,MATCH($B433,'[1]Master data'!$A$2:$A$1000,0),MATCH(E$1,'[1]Master data'!$B$1:$EF$1,0)),"")</f>
        <v>3943000</v>
      </c>
      <c r="F433" s="7">
        <f>IFERROR(INDEX('[1]Master data'!$B$2:$EF$1000,MATCH($B433,'[1]Master data'!$A$2:$A$1000,0),MATCH(F$1,'[1]Master data'!$B$1:$EF$1,0)),"")</f>
        <v>-5000</v>
      </c>
      <c r="G433" s="7">
        <f>IFERROR(INDEX('[1]Master data'!$B$2:$EF$1000,MATCH($B433,'[1]Master data'!$A$2:$A$1000,0),MATCH(G$1,'[1]Master data'!$B$1:$EF$1,0)),"")</f>
        <v>0</v>
      </c>
      <c r="H433" s="7">
        <f>IFERROR(INDEX('[1]Master data'!$B$2:$EF$1000,MATCH($B433,'[1]Master data'!$A$2:$A$1000,0),MATCH(H$1,'[1]Master data'!$B$1:$EF$1,0)),"")</f>
        <v>0</v>
      </c>
      <c r="I433" s="7">
        <f>IFERROR(INDEX('[1]Master data'!$B$2:$EF$1000,MATCH($B433,'[1]Master data'!$A$2:$A$1000,0),MATCH(I$1,'[1]Master data'!$B$1:$EF$1,0)),"")</f>
        <v>0</v>
      </c>
      <c r="J433" s="7">
        <f>IFERROR(INDEX('[1]Master data'!$B$2:$EF$1000,MATCH($B433,'[1]Master data'!$A$2:$A$1000,0),MATCH(J$1,'[1]Master data'!$B$1:$EF$1,0)),"")</f>
        <v>0</v>
      </c>
      <c r="K433" s="7">
        <f>IFERROR(INDEX('[1]Master data'!$B$2:$EF$1000,MATCH($B433,'[1]Master data'!$A$2:$A$1000,0),MATCH(K$1,'[1]Master data'!$B$1:$EF$1,0)),"")</f>
        <v>0</v>
      </c>
      <c r="L433" s="7">
        <f>IFERROR(INDEX('[1]Master data'!$B$2:$EF$1000,MATCH($B433,'[1]Master data'!$A$2:$A$1000,0),MATCH(L$1,'[1]Master data'!$B$1:$EF$1,0)),"")</f>
        <v>-5000</v>
      </c>
      <c r="M433" s="33">
        <f>IFERROR(INDEX('[1]Master data'!$B$2:$EF$1000,MATCH($B433,'[1]Master data'!$A$2:$A$1000,0),MATCH(M$1,'[1]Master data'!$B$1:$EF$1,0)),"")</f>
        <v>-1.126806999746386E-2</v>
      </c>
      <c r="N433" s="7">
        <f>IFERROR(INDEX('[1]Master data'!$B$2:$EF$1000,MATCH($B433,'[1]Master data'!$A$2:$A$1000,0),MATCH(N$1,'[1]Master data'!$B$1:$EF$1,0)),"")</f>
        <v>39430</v>
      </c>
      <c r="O433" s="7">
        <f>IFERROR(INDEX('[1]Master data'!$B$2:$EF$1000,MATCH($B433,'[1]Master data'!$A$2:$A$1000,0),MATCH(O$1,'[1]Master data'!$B$1:$EF$1,0)),"")</f>
        <v>3982430</v>
      </c>
      <c r="P433" s="7">
        <f>IFERROR(INDEX('[1]Master data'!$B$2:$EF$1000,MATCH($B433,'[1]Master data'!$A$2:$A$1000,0),MATCH(P$1,'[1]Master data'!$B$1:$EF$1,0)),"")</f>
        <v>-44430</v>
      </c>
      <c r="Q433" s="30">
        <f>IFERROR(INDEX('[1]Master data'!$B$2:$EF$1000,MATCH($B433,'[1]Master data'!$A$2:$A$1000,0),MATCH(Q$1,'[1]Master data'!$B$1:$EF$1,0)),"")</f>
        <v>-1.126806999746386E-2</v>
      </c>
    </row>
    <row r="434" spans="1:17" x14ac:dyDescent="0.3">
      <c r="A434">
        <f t="shared" si="6"/>
        <v>432</v>
      </c>
      <c r="B434" t="str">
        <f>IF('[1]Master data'!A434="","",'[1]Master data'!A434)</f>
        <v>Pascal Struijk</v>
      </c>
      <c r="C434" t="str">
        <f>IFERROR(INDEX('[1]Master data'!$B$2:$EF$1000,MATCH($B434,'[1]Master data'!$A$2:$A$1000,0),MATCH(C$1,'[1]Master data'!$B$1:$EF$1,0)),"")</f>
        <v>Leeds United</v>
      </c>
      <c r="D434" t="str">
        <f>IFERROR(INDEX('[1]Master data'!$B$2:$EF$1000,MATCH($B434,'[1]Master data'!$A$2:$A$1000,0),MATCH(D$1,'[1]Master data'!$B$1:$EF$1,0)),"")</f>
        <v>Defense</v>
      </c>
      <c r="E434" s="5">
        <f>IFERROR(INDEX('[1]Master data'!$B$2:$EF$1000,MATCH($B434,'[1]Master data'!$A$2:$A$1000,0),MATCH(E$1,'[1]Master data'!$B$1:$EF$1,0)),"")</f>
        <v>2896000</v>
      </c>
      <c r="F434" s="7">
        <f>IFERROR(INDEX('[1]Master data'!$B$2:$EF$1000,MATCH($B434,'[1]Master data'!$A$2:$A$1000,0),MATCH(F$1,'[1]Master data'!$B$1:$EF$1,0)),"")</f>
        <v>33060.830546422454</v>
      </c>
      <c r="G434" s="7">
        <f>IFERROR(INDEX('[1]Master data'!$B$2:$EF$1000,MATCH($B434,'[1]Master data'!$A$2:$A$1000,0),MATCH(G$1,'[1]Master data'!$B$1:$EF$1,0)),"")</f>
        <v>7049.9430241476912</v>
      </c>
      <c r="H434" s="7">
        <f>IFERROR(INDEX('[1]Master data'!$B$2:$EF$1000,MATCH($B434,'[1]Master data'!$A$2:$A$1000,0),MATCH(H$1,'[1]Master data'!$B$1:$EF$1,0)),"")</f>
        <v>2169.3785406222232</v>
      </c>
      <c r="I434" s="7">
        <f>IFERROR(INDEX('[1]Master data'!$B$2:$EF$1000,MATCH($B434,'[1]Master data'!$A$2:$A$1000,0),MATCH(I$1,'[1]Master data'!$B$1:$EF$1,0)),"")</f>
        <v>3162.2563682336404</v>
      </c>
      <c r="J434" s="7">
        <f>IFERROR(INDEX('[1]Master data'!$B$2:$EF$1000,MATCH($B434,'[1]Master data'!$A$2:$A$1000,0),MATCH(J$1,'[1]Master data'!$B$1:$EF$1,0)),"")</f>
        <v>2910.974489732439</v>
      </c>
      <c r="K434" s="7">
        <f>IFERROR(INDEX('[1]Master data'!$B$2:$EF$1000,MATCH($B434,'[1]Master data'!$A$2:$A$1000,0),MATCH(K$1,'[1]Master data'!$B$1:$EF$1,0)),"")</f>
        <v>-212.39250799919262</v>
      </c>
      <c r="L434" s="7">
        <f>IFERROR(INDEX('[1]Master data'!$B$2:$EF$1000,MATCH($B434,'[1]Master data'!$A$2:$A$1000,0),MATCH(L$1,'[1]Master data'!$B$1:$EF$1,0)),"")</f>
        <v>48140.990461159265</v>
      </c>
      <c r="M434" s="33">
        <f>IFERROR(INDEX('[1]Master data'!$B$2:$EF$1000,MATCH($B434,'[1]Master data'!$A$2:$A$1000,0),MATCH(M$1,'[1]Master data'!$B$1:$EF$1,0)),"")</f>
        <v>6.6232701868643874E-3</v>
      </c>
      <c r="N434" s="7">
        <f>IFERROR(INDEX('[1]Master data'!$B$2:$EF$1000,MATCH($B434,'[1]Master data'!$A$2:$A$1000,0),MATCH(N$1,'[1]Master data'!$B$1:$EF$1,0)),"")</f>
        <v>28960</v>
      </c>
      <c r="O434" s="7">
        <f>IFERROR(INDEX('[1]Master data'!$B$2:$EF$1000,MATCH($B434,'[1]Master data'!$A$2:$A$1000,0),MATCH(O$1,'[1]Master data'!$B$1:$EF$1,0)),"")</f>
        <v>2924960</v>
      </c>
      <c r="P434" s="7">
        <f>IFERROR(INDEX('[1]Master data'!$B$2:$EF$1000,MATCH($B434,'[1]Master data'!$A$2:$A$1000,0),MATCH(P$1,'[1]Master data'!$B$1:$EF$1,0)),"")</f>
        <v>19180.990461159265</v>
      </c>
      <c r="Q434" s="30">
        <f>IFERROR(INDEX('[1]Master data'!$B$2:$EF$1000,MATCH($B434,'[1]Master data'!$A$2:$A$1000,0),MATCH(Q$1,'[1]Master data'!$B$1:$EF$1,0)),"")</f>
        <v>6.6232701868643874E-3</v>
      </c>
    </row>
    <row r="435" spans="1:17" x14ac:dyDescent="0.3">
      <c r="A435">
        <f t="shared" si="6"/>
        <v>433</v>
      </c>
      <c r="B435" t="str">
        <f>IF('[1]Master data'!A435="","",'[1]Master data'!A435)</f>
        <v>Jack Jenkins</v>
      </c>
      <c r="C435" t="str">
        <f>IFERROR(INDEX('[1]Master data'!$B$2:$EF$1000,MATCH($B435,'[1]Master data'!$A$2:$A$1000,0),MATCH(C$1,'[1]Master data'!$B$1:$EF$1,0)),"")</f>
        <v>Leeds United</v>
      </c>
      <c r="D435" t="str">
        <f>IFERROR(INDEX('[1]Master data'!$B$2:$EF$1000,MATCH($B435,'[1]Master data'!$A$2:$A$1000,0),MATCH(D$1,'[1]Master data'!$B$1:$EF$1,0)),"")</f>
        <v>Midfield</v>
      </c>
      <c r="E435" s="5">
        <f>IFERROR(INDEX('[1]Master data'!$B$2:$EF$1000,MATCH($B435,'[1]Master data'!$A$2:$A$1000,0),MATCH(E$1,'[1]Master data'!$B$1:$EF$1,0)),"")</f>
        <v>1960000</v>
      </c>
      <c r="F435" s="7">
        <f>IFERROR(INDEX('[1]Master data'!$B$2:$EF$1000,MATCH($B435,'[1]Master data'!$A$2:$A$1000,0),MATCH(F$1,'[1]Master data'!$B$1:$EF$1,0)),"")</f>
        <v>-5000</v>
      </c>
      <c r="G435" s="7">
        <f>IFERROR(INDEX('[1]Master data'!$B$2:$EF$1000,MATCH($B435,'[1]Master data'!$A$2:$A$1000,0),MATCH(G$1,'[1]Master data'!$B$1:$EF$1,0)),"")</f>
        <v>0</v>
      </c>
      <c r="H435" s="7">
        <f>IFERROR(INDEX('[1]Master data'!$B$2:$EF$1000,MATCH($B435,'[1]Master data'!$A$2:$A$1000,0),MATCH(H$1,'[1]Master data'!$B$1:$EF$1,0)),"")</f>
        <v>0</v>
      </c>
      <c r="I435" s="7">
        <f>IFERROR(INDEX('[1]Master data'!$B$2:$EF$1000,MATCH($B435,'[1]Master data'!$A$2:$A$1000,0),MATCH(I$1,'[1]Master data'!$B$1:$EF$1,0)),"")</f>
        <v>0</v>
      </c>
      <c r="J435" s="7">
        <f>IFERROR(INDEX('[1]Master data'!$B$2:$EF$1000,MATCH($B435,'[1]Master data'!$A$2:$A$1000,0),MATCH(J$1,'[1]Master data'!$B$1:$EF$1,0)),"")</f>
        <v>0</v>
      </c>
      <c r="K435" s="7">
        <f>IFERROR(INDEX('[1]Master data'!$B$2:$EF$1000,MATCH($B435,'[1]Master data'!$A$2:$A$1000,0),MATCH(K$1,'[1]Master data'!$B$1:$EF$1,0)),"")</f>
        <v>0</v>
      </c>
      <c r="L435" s="7">
        <f>IFERROR(INDEX('[1]Master data'!$B$2:$EF$1000,MATCH($B435,'[1]Master data'!$A$2:$A$1000,0),MATCH(L$1,'[1]Master data'!$B$1:$EF$1,0)),"")</f>
        <v>-5000</v>
      </c>
      <c r="M435" s="33">
        <f>IFERROR(INDEX('[1]Master data'!$B$2:$EF$1000,MATCH($B435,'[1]Master data'!$A$2:$A$1000,0),MATCH(M$1,'[1]Master data'!$B$1:$EF$1,0)),"")</f>
        <v>-1.2551020408163265E-2</v>
      </c>
      <c r="N435" s="7">
        <f>IFERROR(INDEX('[1]Master data'!$B$2:$EF$1000,MATCH($B435,'[1]Master data'!$A$2:$A$1000,0),MATCH(N$1,'[1]Master data'!$B$1:$EF$1,0)),"")</f>
        <v>19600</v>
      </c>
      <c r="O435" s="7">
        <f>IFERROR(INDEX('[1]Master data'!$B$2:$EF$1000,MATCH($B435,'[1]Master data'!$A$2:$A$1000,0),MATCH(O$1,'[1]Master data'!$B$1:$EF$1,0)),"")</f>
        <v>1979600</v>
      </c>
      <c r="P435" s="7">
        <f>IFERROR(INDEX('[1]Master data'!$B$2:$EF$1000,MATCH($B435,'[1]Master data'!$A$2:$A$1000,0),MATCH(P$1,'[1]Master data'!$B$1:$EF$1,0)),"")</f>
        <v>-24600</v>
      </c>
      <c r="Q435" s="30">
        <f>IFERROR(INDEX('[1]Master data'!$B$2:$EF$1000,MATCH($B435,'[1]Master data'!$A$2:$A$1000,0),MATCH(Q$1,'[1]Master data'!$B$1:$EF$1,0)),"")</f>
        <v>-1.2551020408163265E-2</v>
      </c>
    </row>
    <row r="436" spans="1:17" x14ac:dyDescent="0.3">
      <c r="A436">
        <f t="shared" si="6"/>
        <v>434</v>
      </c>
      <c r="B436" t="str">
        <f>IF('[1]Master data'!A436="","",'[1]Master data'!A436)</f>
        <v>Georginio Wijnaldum</v>
      </c>
      <c r="C436" t="str">
        <f>IFERROR(INDEX('[1]Master data'!$B$2:$EF$1000,MATCH($B436,'[1]Master data'!$A$2:$A$1000,0),MATCH(C$1,'[1]Master data'!$B$1:$EF$1,0)),"")</f>
        <v>Liverpool</v>
      </c>
      <c r="D436" t="str">
        <f>IFERROR(INDEX('[1]Master data'!$B$2:$EF$1000,MATCH($B436,'[1]Master data'!$A$2:$A$1000,0),MATCH(D$1,'[1]Master data'!$B$1:$EF$1,0)),"")</f>
        <v>Midfield</v>
      </c>
      <c r="E436" s="5">
        <f>IFERROR(INDEX('[1]Master data'!$B$2:$EF$1000,MATCH($B436,'[1]Master data'!$A$2:$A$1000,0),MATCH(E$1,'[1]Master data'!$B$1:$EF$1,0)),"")</f>
        <v>5607000</v>
      </c>
      <c r="F436" s="7">
        <f>IFERROR(INDEX('[1]Master data'!$B$2:$EF$1000,MATCH($B436,'[1]Master data'!$A$2:$A$1000,0),MATCH(F$1,'[1]Master data'!$B$1:$EF$1,0)),"")</f>
        <v>88042.520547945212</v>
      </c>
      <c r="G436" s="7">
        <f>IFERROR(INDEX('[1]Master data'!$B$2:$EF$1000,MATCH($B436,'[1]Master data'!$A$2:$A$1000,0),MATCH(G$1,'[1]Master data'!$B$1:$EF$1,0)),"")</f>
        <v>22171.219178082203</v>
      </c>
      <c r="H436" s="7">
        <f>IFERROR(INDEX('[1]Master data'!$B$2:$EF$1000,MATCH($B436,'[1]Master data'!$A$2:$A$1000,0),MATCH(H$1,'[1]Master data'!$B$1:$EF$1,0)),"")</f>
        <v>7142.1660958904122</v>
      </c>
      <c r="I436" s="7">
        <f>IFERROR(INDEX('[1]Master data'!$B$2:$EF$1000,MATCH($B436,'[1]Master data'!$A$2:$A$1000,0),MATCH(I$1,'[1]Master data'!$B$1:$EF$1,0)),"")</f>
        <v>-1125</v>
      </c>
      <c r="J436" s="7">
        <f>IFERROR(INDEX('[1]Master data'!$B$2:$EF$1000,MATCH($B436,'[1]Master data'!$A$2:$A$1000,0),MATCH(J$1,'[1]Master data'!$B$1:$EF$1,0)),"")</f>
        <v>1218.4417808219182</v>
      </c>
      <c r="K436" s="7">
        <f>IFERROR(INDEX('[1]Master data'!$B$2:$EF$1000,MATCH($B436,'[1]Master data'!$A$2:$A$1000,0),MATCH(K$1,'[1]Master data'!$B$1:$EF$1,0)),"")</f>
        <v>1266.4013214195679</v>
      </c>
      <c r="L436" s="7">
        <f>IFERROR(INDEX('[1]Master data'!$B$2:$EF$1000,MATCH($B436,'[1]Master data'!$A$2:$A$1000,0),MATCH(L$1,'[1]Master data'!$B$1:$EF$1,0)),"")</f>
        <v>118715.74892415931</v>
      </c>
      <c r="M436" s="33">
        <f>IFERROR(INDEX('[1]Master data'!$B$2:$EF$1000,MATCH($B436,'[1]Master data'!$A$2:$A$1000,0),MATCH(M$1,'[1]Master data'!$B$1:$EF$1,0)),"")</f>
        <v>1.1172774910675818E-2</v>
      </c>
      <c r="N436" s="7">
        <f>IFERROR(INDEX('[1]Master data'!$B$2:$EF$1000,MATCH($B436,'[1]Master data'!$A$2:$A$1000,0),MATCH(N$1,'[1]Master data'!$B$1:$EF$1,0)),"")</f>
        <v>56070</v>
      </c>
      <c r="O436" s="7">
        <f>IFERROR(INDEX('[1]Master data'!$B$2:$EF$1000,MATCH($B436,'[1]Master data'!$A$2:$A$1000,0),MATCH(O$1,'[1]Master data'!$B$1:$EF$1,0)),"")</f>
        <v>5663070</v>
      </c>
      <c r="P436" s="7">
        <f>IFERROR(INDEX('[1]Master data'!$B$2:$EF$1000,MATCH($B436,'[1]Master data'!$A$2:$A$1000,0),MATCH(P$1,'[1]Master data'!$B$1:$EF$1,0)),"")</f>
        <v>62645.748924159314</v>
      </c>
      <c r="Q436" s="30">
        <f>IFERROR(INDEX('[1]Master data'!$B$2:$EF$1000,MATCH($B436,'[1]Master data'!$A$2:$A$1000,0),MATCH(Q$1,'[1]Master data'!$B$1:$EF$1,0)),"")</f>
        <v>1.1172774910675818E-2</v>
      </c>
    </row>
    <row r="437" spans="1:17" x14ac:dyDescent="0.3">
      <c r="A437">
        <f t="shared" si="6"/>
        <v>435</v>
      </c>
      <c r="B437" t="str">
        <f>IF('[1]Master data'!A437="","",'[1]Master data'!A437)</f>
        <v>Raphinha</v>
      </c>
      <c r="C437" t="str">
        <f>IFERROR(INDEX('[1]Master data'!$B$2:$EF$1000,MATCH($B437,'[1]Master data'!$A$2:$A$1000,0),MATCH(C$1,'[1]Master data'!$B$1:$EF$1,0)),"")</f>
        <v>Leeds United</v>
      </c>
      <c r="D437" t="str">
        <f>IFERROR(INDEX('[1]Master data'!$B$2:$EF$1000,MATCH($B437,'[1]Master data'!$A$2:$A$1000,0),MATCH(D$1,'[1]Master data'!$B$1:$EF$1,0)),"")</f>
        <v>Midfield</v>
      </c>
      <c r="E437" s="5">
        <f>IFERROR(INDEX('[1]Master data'!$B$2:$EF$1000,MATCH($B437,'[1]Master data'!$A$2:$A$1000,0),MATCH(E$1,'[1]Master data'!$B$1:$EF$1,0)),"")</f>
        <v>4201000</v>
      </c>
      <c r="F437" s="7">
        <f>IFERROR(INDEX('[1]Master data'!$B$2:$EF$1000,MATCH($B437,'[1]Master data'!$A$2:$A$1000,0),MATCH(F$1,'[1]Master data'!$B$1:$EF$1,0)),"")</f>
        <v>51739.523809523809</v>
      </c>
      <c r="G437" s="7">
        <f>IFERROR(INDEX('[1]Master data'!$B$2:$EF$1000,MATCH($B437,'[1]Master data'!$A$2:$A$1000,0),MATCH(G$1,'[1]Master data'!$B$1:$EF$1,0)),"")</f>
        <v>14536.023809523809</v>
      </c>
      <c r="H437" s="7">
        <f>IFERROR(INDEX('[1]Master data'!$B$2:$EF$1000,MATCH($B437,'[1]Master data'!$A$2:$A$1000,0),MATCH(H$1,'[1]Master data'!$B$1:$EF$1,0)),"")</f>
        <v>5413.1785714285706</v>
      </c>
      <c r="I437" s="7">
        <f>IFERROR(INDEX('[1]Master data'!$B$2:$EF$1000,MATCH($B437,'[1]Master data'!$A$2:$A$1000,0),MATCH(I$1,'[1]Master data'!$B$1:$EF$1,0)),"")</f>
        <v>4671.0119047619046</v>
      </c>
      <c r="J437" s="7">
        <f>IFERROR(INDEX('[1]Master data'!$B$2:$EF$1000,MATCH($B437,'[1]Master data'!$A$2:$A$1000,0),MATCH(J$1,'[1]Master data'!$B$1:$EF$1,0)),"")</f>
        <v>3744.6279761904761</v>
      </c>
      <c r="K437" s="7">
        <f>IFERROR(INDEX('[1]Master data'!$B$2:$EF$1000,MATCH($B437,'[1]Master data'!$A$2:$A$1000,0),MATCH(K$1,'[1]Master data'!$B$1:$EF$1,0)),"")</f>
        <v>-67.264144672386621</v>
      </c>
      <c r="L437" s="7">
        <f>IFERROR(INDEX('[1]Master data'!$B$2:$EF$1000,MATCH($B437,'[1]Master data'!$A$2:$A$1000,0),MATCH(L$1,'[1]Master data'!$B$1:$EF$1,0)),"")</f>
        <v>80037.101926756179</v>
      </c>
      <c r="M437" s="33">
        <f>IFERROR(INDEX('[1]Master data'!$B$2:$EF$1000,MATCH($B437,'[1]Master data'!$A$2:$A$1000,0),MATCH(M$1,'[1]Master data'!$B$1:$EF$1,0)),"")</f>
        <v>1.9051916669068358E-2</v>
      </c>
      <c r="N437" s="7">
        <f>IFERROR(INDEX('[1]Master data'!$B$2:$EF$1000,MATCH($B437,'[1]Master data'!$A$2:$A$1000,0),MATCH(N$1,'[1]Master data'!$B$1:$EF$1,0)),"")</f>
        <v>0</v>
      </c>
      <c r="O437" s="7">
        <f>IFERROR(INDEX('[1]Master data'!$B$2:$EF$1000,MATCH($B437,'[1]Master data'!$A$2:$A$1000,0),MATCH(O$1,'[1]Master data'!$B$1:$EF$1,0)),"")</f>
        <v>4201000</v>
      </c>
      <c r="P437" s="7">
        <f>IFERROR(INDEX('[1]Master data'!$B$2:$EF$1000,MATCH($B437,'[1]Master data'!$A$2:$A$1000,0),MATCH(P$1,'[1]Master data'!$B$1:$EF$1,0)),"")</f>
        <v>80037.101926756179</v>
      </c>
      <c r="Q437" s="30">
        <f>IFERROR(INDEX('[1]Master data'!$B$2:$EF$1000,MATCH($B437,'[1]Master data'!$A$2:$A$1000,0),MATCH(Q$1,'[1]Master data'!$B$1:$EF$1,0)),"")</f>
        <v>1.9051916669068358E-2</v>
      </c>
    </row>
    <row r="438" spans="1:17" x14ac:dyDescent="0.3">
      <c r="A438">
        <f t="shared" si="6"/>
        <v>436</v>
      </c>
      <c r="B438" t="str">
        <f>IF('[1]Master data'!A438="","",'[1]Master data'!A438)</f>
        <v>Adam Forshaw</v>
      </c>
      <c r="C438" t="str">
        <f>IFERROR(INDEX('[1]Master data'!$B$2:$EF$1000,MATCH($B438,'[1]Master data'!$A$2:$A$1000,0),MATCH(C$1,'[1]Master data'!$B$1:$EF$1,0)),"")</f>
        <v>Leeds United</v>
      </c>
      <c r="D438" t="str">
        <f>IFERROR(INDEX('[1]Master data'!$B$2:$EF$1000,MATCH($B438,'[1]Master data'!$A$2:$A$1000,0),MATCH(D$1,'[1]Master data'!$B$1:$EF$1,0)),"")</f>
        <v>Midfield</v>
      </c>
      <c r="E438" s="5">
        <f>IFERROR(INDEX('[1]Master data'!$B$2:$EF$1000,MATCH($B438,'[1]Master data'!$A$2:$A$1000,0),MATCH(E$1,'[1]Master data'!$B$1:$EF$1,0)),"")</f>
        <v>1960000</v>
      </c>
      <c r="F438" s="7">
        <f>IFERROR(INDEX('[1]Master data'!$B$2:$EF$1000,MATCH($B438,'[1]Master data'!$A$2:$A$1000,0),MATCH(F$1,'[1]Master data'!$B$1:$EF$1,0)),"")</f>
        <v>-5000</v>
      </c>
      <c r="G438" s="7">
        <f>IFERROR(INDEX('[1]Master data'!$B$2:$EF$1000,MATCH($B438,'[1]Master data'!$A$2:$A$1000,0),MATCH(G$1,'[1]Master data'!$B$1:$EF$1,0)),"")</f>
        <v>0</v>
      </c>
      <c r="H438" s="7">
        <f>IFERROR(INDEX('[1]Master data'!$B$2:$EF$1000,MATCH($B438,'[1]Master data'!$A$2:$A$1000,0),MATCH(H$1,'[1]Master data'!$B$1:$EF$1,0)),"")</f>
        <v>0</v>
      </c>
      <c r="I438" s="7">
        <f>IFERROR(INDEX('[1]Master data'!$B$2:$EF$1000,MATCH($B438,'[1]Master data'!$A$2:$A$1000,0),MATCH(I$1,'[1]Master data'!$B$1:$EF$1,0)),"")</f>
        <v>0</v>
      </c>
      <c r="J438" s="7">
        <f>IFERROR(INDEX('[1]Master data'!$B$2:$EF$1000,MATCH($B438,'[1]Master data'!$A$2:$A$1000,0),MATCH(J$1,'[1]Master data'!$B$1:$EF$1,0)),"")</f>
        <v>0</v>
      </c>
      <c r="K438" s="7">
        <f>IFERROR(INDEX('[1]Master data'!$B$2:$EF$1000,MATCH($B438,'[1]Master data'!$A$2:$A$1000,0),MATCH(K$1,'[1]Master data'!$B$1:$EF$1,0)),"")</f>
        <v>0</v>
      </c>
      <c r="L438" s="7">
        <f>IFERROR(INDEX('[1]Master data'!$B$2:$EF$1000,MATCH($B438,'[1]Master data'!$A$2:$A$1000,0),MATCH(L$1,'[1]Master data'!$B$1:$EF$1,0)),"")</f>
        <v>-5000</v>
      </c>
      <c r="M438" s="33">
        <f>IFERROR(INDEX('[1]Master data'!$B$2:$EF$1000,MATCH($B438,'[1]Master data'!$A$2:$A$1000,0),MATCH(M$1,'[1]Master data'!$B$1:$EF$1,0)),"")</f>
        <v>-1.2551020408163265E-2</v>
      </c>
      <c r="N438" s="7">
        <f>IFERROR(INDEX('[1]Master data'!$B$2:$EF$1000,MATCH($B438,'[1]Master data'!$A$2:$A$1000,0),MATCH(N$1,'[1]Master data'!$B$1:$EF$1,0)),"")</f>
        <v>19600</v>
      </c>
      <c r="O438" s="7">
        <f>IFERROR(INDEX('[1]Master data'!$B$2:$EF$1000,MATCH($B438,'[1]Master data'!$A$2:$A$1000,0),MATCH(O$1,'[1]Master data'!$B$1:$EF$1,0)),"")</f>
        <v>1979600</v>
      </c>
      <c r="P438" s="7">
        <f>IFERROR(INDEX('[1]Master data'!$B$2:$EF$1000,MATCH($B438,'[1]Master data'!$A$2:$A$1000,0),MATCH(P$1,'[1]Master data'!$B$1:$EF$1,0)),"")</f>
        <v>-24600</v>
      </c>
      <c r="Q438" s="30">
        <f>IFERROR(INDEX('[1]Master data'!$B$2:$EF$1000,MATCH($B438,'[1]Master data'!$A$2:$A$1000,0),MATCH(Q$1,'[1]Master data'!$B$1:$EF$1,0)),"")</f>
        <v>-1.2551020408163265E-2</v>
      </c>
    </row>
    <row r="439" spans="1:17" x14ac:dyDescent="0.3">
      <c r="A439">
        <f t="shared" si="6"/>
        <v>437</v>
      </c>
      <c r="B439" t="str">
        <f>IF('[1]Master data'!A439="","",'[1]Master data'!A439)</f>
        <v>Simon Moore</v>
      </c>
      <c r="C439" t="str">
        <f>IFERROR(INDEX('[1]Master data'!$B$2:$EF$1000,MATCH($B439,'[1]Master data'!$A$2:$A$1000,0),MATCH(C$1,'[1]Master data'!$B$1:$EF$1,0)),"")</f>
        <v>Sheffield United</v>
      </c>
      <c r="D439" t="str">
        <f>IFERROR(INDEX('[1]Master data'!$B$2:$EF$1000,MATCH($B439,'[1]Master data'!$A$2:$A$1000,0),MATCH(D$1,'[1]Master data'!$B$1:$EF$1,0)),"")</f>
        <v>Goalkeeper</v>
      </c>
      <c r="E439" s="5">
        <f>IFERROR(INDEX('[1]Master data'!$B$2:$EF$1000,MATCH($B439,'[1]Master data'!$A$2:$A$1000,0),MATCH(E$1,'[1]Master data'!$B$1:$EF$1,0)),"")</f>
        <v>2960000</v>
      </c>
      <c r="F439" s="7">
        <f>IFERROR(INDEX('[1]Master data'!$B$2:$EF$1000,MATCH($B439,'[1]Master data'!$A$2:$A$1000,0),MATCH(F$1,'[1]Master data'!$B$1:$EF$1,0)),"")</f>
        <v>-5000</v>
      </c>
      <c r="G439" s="7">
        <f>IFERROR(INDEX('[1]Master data'!$B$2:$EF$1000,MATCH($B439,'[1]Master data'!$A$2:$A$1000,0),MATCH(G$1,'[1]Master data'!$B$1:$EF$1,0)),"")</f>
        <v>0</v>
      </c>
      <c r="H439" s="7">
        <f>IFERROR(INDEX('[1]Master data'!$B$2:$EF$1000,MATCH($B439,'[1]Master data'!$A$2:$A$1000,0),MATCH(H$1,'[1]Master data'!$B$1:$EF$1,0)),"")</f>
        <v>0</v>
      </c>
      <c r="I439" s="7">
        <f>IFERROR(INDEX('[1]Master data'!$B$2:$EF$1000,MATCH($B439,'[1]Master data'!$A$2:$A$1000,0),MATCH(I$1,'[1]Master data'!$B$1:$EF$1,0)),"")</f>
        <v>0</v>
      </c>
      <c r="J439" s="7">
        <f>IFERROR(INDEX('[1]Master data'!$B$2:$EF$1000,MATCH($B439,'[1]Master data'!$A$2:$A$1000,0),MATCH(J$1,'[1]Master data'!$B$1:$EF$1,0)),"")</f>
        <v>0</v>
      </c>
      <c r="K439" s="7">
        <f>IFERROR(INDEX('[1]Master data'!$B$2:$EF$1000,MATCH($B439,'[1]Master data'!$A$2:$A$1000,0),MATCH(K$1,'[1]Master data'!$B$1:$EF$1,0)),"")</f>
        <v>0</v>
      </c>
      <c r="L439" s="7">
        <f>IFERROR(INDEX('[1]Master data'!$B$2:$EF$1000,MATCH($B439,'[1]Master data'!$A$2:$A$1000,0),MATCH(L$1,'[1]Master data'!$B$1:$EF$1,0)),"")</f>
        <v>-5000</v>
      </c>
      <c r="M439" s="33">
        <f>IFERROR(INDEX('[1]Master data'!$B$2:$EF$1000,MATCH($B439,'[1]Master data'!$A$2:$A$1000,0),MATCH(M$1,'[1]Master data'!$B$1:$EF$1,0)),"")</f>
        <v>-1.1689189189189189E-2</v>
      </c>
      <c r="N439" s="7">
        <f>IFERROR(INDEX('[1]Master data'!$B$2:$EF$1000,MATCH($B439,'[1]Master data'!$A$2:$A$1000,0),MATCH(N$1,'[1]Master data'!$B$1:$EF$1,0)),"")</f>
        <v>29600</v>
      </c>
      <c r="O439" s="7">
        <f>IFERROR(INDEX('[1]Master data'!$B$2:$EF$1000,MATCH($B439,'[1]Master data'!$A$2:$A$1000,0),MATCH(O$1,'[1]Master data'!$B$1:$EF$1,0)),"")</f>
        <v>2989600</v>
      </c>
      <c r="P439" s="7">
        <f>IFERROR(INDEX('[1]Master data'!$B$2:$EF$1000,MATCH($B439,'[1]Master data'!$A$2:$A$1000,0),MATCH(P$1,'[1]Master data'!$B$1:$EF$1,0)),"")</f>
        <v>-34600</v>
      </c>
      <c r="Q439" s="30">
        <f>IFERROR(INDEX('[1]Master data'!$B$2:$EF$1000,MATCH($B439,'[1]Master data'!$A$2:$A$1000,0),MATCH(Q$1,'[1]Master data'!$B$1:$EF$1,0)),"")</f>
        <v>-1.1689189189189189E-2</v>
      </c>
    </row>
    <row r="440" spans="1:17" x14ac:dyDescent="0.3">
      <c r="A440">
        <f t="shared" si="6"/>
        <v>438</v>
      </c>
      <c r="B440" t="str">
        <f>IF('[1]Master data'!A440="","",'[1]Master data'!A440)</f>
        <v>Jack Rodwell</v>
      </c>
      <c r="C440" t="str">
        <f>IFERROR(INDEX('[1]Master data'!$B$2:$EF$1000,MATCH($B440,'[1]Master data'!$A$2:$A$1000,0),MATCH(C$1,'[1]Master data'!$B$1:$EF$1,0)),"")</f>
        <v>Sheffield United</v>
      </c>
      <c r="D440" t="str">
        <f>IFERROR(INDEX('[1]Master data'!$B$2:$EF$1000,MATCH($B440,'[1]Master data'!$A$2:$A$1000,0),MATCH(D$1,'[1]Master data'!$B$1:$EF$1,0)),"")</f>
        <v>Midfield</v>
      </c>
      <c r="E440" s="5">
        <f>IFERROR(INDEX('[1]Master data'!$B$2:$EF$1000,MATCH($B440,'[1]Master data'!$A$2:$A$1000,0),MATCH(E$1,'[1]Master data'!$B$1:$EF$1,0)),"")</f>
        <v>1960000</v>
      </c>
      <c r="F440" s="7">
        <f>IFERROR(INDEX('[1]Master data'!$B$2:$EF$1000,MATCH($B440,'[1]Master data'!$A$2:$A$1000,0),MATCH(F$1,'[1]Master data'!$B$1:$EF$1,0)),"")</f>
        <v>-5000</v>
      </c>
      <c r="G440" s="7">
        <f>IFERROR(INDEX('[1]Master data'!$B$2:$EF$1000,MATCH($B440,'[1]Master data'!$A$2:$A$1000,0),MATCH(G$1,'[1]Master data'!$B$1:$EF$1,0)),"")</f>
        <v>0</v>
      </c>
      <c r="H440" s="7">
        <f>IFERROR(INDEX('[1]Master data'!$B$2:$EF$1000,MATCH($B440,'[1]Master data'!$A$2:$A$1000,0),MATCH(H$1,'[1]Master data'!$B$1:$EF$1,0)),"")</f>
        <v>0</v>
      </c>
      <c r="I440" s="7">
        <f>IFERROR(INDEX('[1]Master data'!$B$2:$EF$1000,MATCH($B440,'[1]Master data'!$A$2:$A$1000,0),MATCH(I$1,'[1]Master data'!$B$1:$EF$1,0)),"")</f>
        <v>0</v>
      </c>
      <c r="J440" s="7">
        <f>IFERROR(INDEX('[1]Master data'!$B$2:$EF$1000,MATCH($B440,'[1]Master data'!$A$2:$A$1000,0),MATCH(J$1,'[1]Master data'!$B$1:$EF$1,0)),"")</f>
        <v>0</v>
      </c>
      <c r="K440" s="7">
        <f>IFERROR(INDEX('[1]Master data'!$B$2:$EF$1000,MATCH($B440,'[1]Master data'!$A$2:$A$1000,0),MATCH(K$1,'[1]Master data'!$B$1:$EF$1,0)),"")</f>
        <v>0</v>
      </c>
      <c r="L440" s="7">
        <f>IFERROR(INDEX('[1]Master data'!$B$2:$EF$1000,MATCH($B440,'[1]Master data'!$A$2:$A$1000,0),MATCH(L$1,'[1]Master data'!$B$1:$EF$1,0)),"")</f>
        <v>-5000</v>
      </c>
      <c r="M440" s="33">
        <f>IFERROR(INDEX('[1]Master data'!$B$2:$EF$1000,MATCH($B440,'[1]Master data'!$A$2:$A$1000,0),MATCH(M$1,'[1]Master data'!$B$1:$EF$1,0)),"")</f>
        <v>-1.2551020408163265E-2</v>
      </c>
      <c r="N440" s="7">
        <f>IFERROR(INDEX('[1]Master data'!$B$2:$EF$1000,MATCH($B440,'[1]Master data'!$A$2:$A$1000,0),MATCH(N$1,'[1]Master data'!$B$1:$EF$1,0)),"")</f>
        <v>19600</v>
      </c>
      <c r="O440" s="7">
        <f>IFERROR(INDEX('[1]Master data'!$B$2:$EF$1000,MATCH($B440,'[1]Master data'!$A$2:$A$1000,0),MATCH(O$1,'[1]Master data'!$B$1:$EF$1,0)),"")</f>
        <v>1979600</v>
      </c>
      <c r="P440" s="7">
        <f>IFERROR(INDEX('[1]Master data'!$B$2:$EF$1000,MATCH($B440,'[1]Master data'!$A$2:$A$1000,0),MATCH(P$1,'[1]Master data'!$B$1:$EF$1,0)),"")</f>
        <v>-24600</v>
      </c>
      <c r="Q440" s="30">
        <f>IFERROR(INDEX('[1]Master data'!$B$2:$EF$1000,MATCH($B440,'[1]Master data'!$A$2:$A$1000,0),MATCH(Q$1,'[1]Master data'!$B$1:$EF$1,0)),"")</f>
        <v>-1.2551020408163265E-2</v>
      </c>
    </row>
    <row r="441" spans="1:17" x14ac:dyDescent="0.3">
      <c r="A441">
        <f t="shared" si="6"/>
        <v>439</v>
      </c>
      <c r="B441" t="str">
        <f>IF('[1]Master data'!A441="","",'[1]Master data'!A441)</f>
        <v>Will Ferry</v>
      </c>
      <c r="C441" t="str">
        <f>IFERROR(INDEX('[1]Master data'!$B$2:$EF$1000,MATCH($B441,'[1]Master data'!$A$2:$A$1000,0),MATCH(C$1,'[1]Master data'!$B$1:$EF$1,0)),"")</f>
        <v>Southampton</v>
      </c>
      <c r="D441" t="str">
        <f>IFERROR(INDEX('[1]Master data'!$B$2:$EF$1000,MATCH($B441,'[1]Master data'!$A$2:$A$1000,0),MATCH(D$1,'[1]Master data'!$B$1:$EF$1,0)),"")</f>
        <v>Striker</v>
      </c>
      <c r="E441" s="5">
        <f>IFERROR(INDEX('[1]Master data'!$B$2:$EF$1000,MATCH($B441,'[1]Master data'!$A$2:$A$1000,0),MATCH(E$1,'[1]Master data'!$B$1:$EF$1,0)),"")</f>
        <v>1960000</v>
      </c>
      <c r="F441" s="7">
        <f>IFERROR(INDEX('[1]Master data'!$B$2:$EF$1000,MATCH($B441,'[1]Master data'!$A$2:$A$1000,0),MATCH(F$1,'[1]Master data'!$B$1:$EF$1,0)),"")</f>
        <v>-5000</v>
      </c>
      <c r="G441" s="7">
        <f>IFERROR(INDEX('[1]Master data'!$B$2:$EF$1000,MATCH($B441,'[1]Master data'!$A$2:$A$1000,0),MATCH(G$1,'[1]Master data'!$B$1:$EF$1,0)),"")</f>
        <v>0</v>
      </c>
      <c r="H441" s="7">
        <f>IFERROR(INDEX('[1]Master data'!$B$2:$EF$1000,MATCH($B441,'[1]Master data'!$A$2:$A$1000,0),MATCH(H$1,'[1]Master data'!$B$1:$EF$1,0)),"")</f>
        <v>0</v>
      </c>
      <c r="I441" s="7">
        <f>IFERROR(INDEX('[1]Master data'!$B$2:$EF$1000,MATCH($B441,'[1]Master data'!$A$2:$A$1000,0),MATCH(I$1,'[1]Master data'!$B$1:$EF$1,0)),"")</f>
        <v>0</v>
      </c>
      <c r="J441" s="7">
        <f>IFERROR(INDEX('[1]Master data'!$B$2:$EF$1000,MATCH($B441,'[1]Master data'!$A$2:$A$1000,0),MATCH(J$1,'[1]Master data'!$B$1:$EF$1,0)),"")</f>
        <v>0</v>
      </c>
      <c r="K441" s="7">
        <f>IFERROR(INDEX('[1]Master data'!$B$2:$EF$1000,MATCH($B441,'[1]Master data'!$A$2:$A$1000,0),MATCH(K$1,'[1]Master data'!$B$1:$EF$1,0)),"")</f>
        <v>0</v>
      </c>
      <c r="L441" s="7">
        <f>IFERROR(INDEX('[1]Master data'!$B$2:$EF$1000,MATCH($B441,'[1]Master data'!$A$2:$A$1000,0),MATCH(L$1,'[1]Master data'!$B$1:$EF$1,0)),"")</f>
        <v>-5000</v>
      </c>
      <c r="M441" s="33">
        <f>IFERROR(INDEX('[1]Master data'!$B$2:$EF$1000,MATCH($B441,'[1]Master data'!$A$2:$A$1000,0),MATCH(M$1,'[1]Master data'!$B$1:$EF$1,0)),"")</f>
        <v>-1.2551020408163265E-2</v>
      </c>
      <c r="N441" s="7">
        <f>IFERROR(INDEX('[1]Master data'!$B$2:$EF$1000,MATCH($B441,'[1]Master data'!$A$2:$A$1000,0),MATCH(N$1,'[1]Master data'!$B$1:$EF$1,0)),"")</f>
        <v>19600</v>
      </c>
      <c r="O441" s="7">
        <f>IFERROR(INDEX('[1]Master data'!$B$2:$EF$1000,MATCH($B441,'[1]Master data'!$A$2:$A$1000,0),MATCH(O$1,'[1]Master data'!$B$1:$EF$1,0)),"")</f>
        <v>1979600</v>
      </c>
      <c r="P441" s="7">
        <f>IFERROR(INDEX('[1]Master data'!$B$2:$EF$1000,MATCH($B441,'[1]Master data'!$A$2:$A$1000,0),MATCH(P$1,'[1]Master data'!$B$1:$EF$1,0)),"")</f>
        <v>-24600</v>
      </c>
      <c r="Q441" s="30">
        <f>IFERROR(INDEX('[1]Master data'!$B$2:$EF$1000,MATCH($B441,'[1]Master data'!$A$2:$A$1000,0),MATCH(Q$1,'[1]Master data'!$B$1:$EF$1,0)),"")</f>
        <v>-1.2551020408163265E-2</v>
      </c>
    </row>
    <row r="442" spans="1:17" x14ac:dyDescent="0.3">
      <c r="A442">
        <f t="shared" si="6"/>
        <v>440</v>
      </c>
      <c r="B442" t="str">
        <f>IF('[1]Master data'!A442="","",'[1]Master data'!A442)</f>
        <v>Matt Phillips</v>
      </c>
      <c r="C442" t="str">
        <f>IFERROR(INDEX('[1]Master data'!$B$2:$EF$1000,MATCH($B442,'[1]Master data'!$A$2:$A$1000,0),MATCH(C$1,'[1]Master data'!$B$1:$EF$1,0)),"")</f>
        <v>West Bromwich</v>
      </c>
      <c r="D442" t="str">
        <f>IFERROR(INDEX('[1]Master data'!$B$2:$EF$1000,MATCH($B442,'[1]Master data'!$A$2:$A$1000,0),MATCH(D$1,'[1]Master data'!$B$1:$EF$1,0)),"")</f>
        <v>Midfield</v>
      </c>
      <c r="E442" s="5">
        <f>IFERROR(INDEX('[1]Master data'!$B$2:$EF$1000,MATCH($B442,'[1]Master data'!$A$2:$A$1000,0),MATCH(E$1,'[1]Master data'!$B$1:$EF$1,0)),"")</f>
        <v>3611000</v>
      </c>
      <c r="F442" s="7">
        <f>IFERROR(INDEX('[1]Master data'!$B$2:$EF$1000,MATCH($B442,'[1]Master data'!$A$2:$A$1000,0),MATCH(F$1,'[1]Master data'!$B$1:$EF$1,0)),"")</f>
        <v>14193.408866995072</v>
      </c>
      <c r="G442" s="7">
        <f>IFERROR(INDEX('[1]Master data'!$B$2:$EF$1000,MATCH($B442,'[1]Master data'!$A$2:$A$1000,0),MATCH(G$1,'[1]Master data'!$B$1:$EF$1,0)),"")</f>
        <v>7297.2844827586196</v>
      </c>
      <c r="H442" s="7">
        <f>IFERROR(INDEX('[1]Master data'!$B$2:$EF$1000,MATCH($B442,'[1]Master data'!$A$2:$A$1000,0),MATCH(H$1,'[1]Master data'!$B$1:$EF$1,0)),"")</f>
        <v>852.42610837438406</v>
      </c>
      <c r="I442" s="7">
        <f>IFERROR(INDEX('[1]Master data'!$B$2:$EF$1000,MATCH($B442,'[1]Master data'!$A$2:$A$1000,0),MATCH(I$1,'[1]Master data'!$B$1:$EF$1,0)),"")</f>
        <v>-400</v>
      </c>
      <c r="J442" s="7">
        <f>IFERROR(INDEX('[1]Master data'!$B$2:$EF$1000,MATCH($B442,'[1]Master data'!$A$2:$A$1000,0),MATCH(J$1,'[1]Master data'!$B$1:$EF$1,0)),"")</f>
        <v>-1634.7266009852217</v>
      </c>
      <c r="K442" s="7">
        <f>IFERROR(INDEX('[1]Master data'!$B$2:$EF$1000,MATCH($B442,'[1]Master data'!$A$2:$A$1000,0),MATCH(K$1,'[1]Master data'!$B$1:$EF$1,0)),"")</f>
        <v>123.0208634179848</v>
      </c>
      <c r="L442" s="7">
        <f>IFERROR(INDEX('[1]Master data'!$B$2:$EF$1000,MATCH($B442,'[1]Master data'!$A$2:$A$1000,0),MATCH(L$1,'[1]Master data'!$B$1:$EF$1,0)),"")</f>
        <v>20431.413720560839</v>
      </c>
      <c r="M442" s="33">
        <f>IFERROR(INDEX('[1]Master data'!$B$2:$EF$1000,MATCH($B442,'[1]Master data'!$A$2:$A$1000,0),MATCH(M$1,'[1]Master data'!$B$1:$EF$1,0)),"")</f>
        <v>-4.3418959511047246E-3</v>
      </c>
      <c r="N442" s="7">
        <f>IFERROR(INDEX('[1]Master data'!$B$2:$EF$1000,MATCH($B442,'[1]Master data'!$A$2:$A$1000,0),MATCH(N$1,'[1]Master data'!$B$1:$EF$1,0)),"")</f>
        <v>36110</v>
      </c>
      <c r="O442" s="7">
        <f>IFERROR(INDEX('[1]Master data'!$B$2:$EF$1000,MATCH($B442,'[1]Master data'!$A$2:$A$1000,0),MATCH(O$1,'[1]Master data'!$B$1:$EF$1,0)),"")</f>
        <v>3647110</v>
      </c>
      <c r="P442" s="7">
        <f>IFERROR(INDEX('[1]Master data'!$B$2:$EF$1000,MATCH($B442,'[1]Master data'!$A$2:$A$1000,0),MATCH(P$1,'[1]Master data'!$B$1:$EF$1,0)),"")</f>
        <v>-15678.586279439161</v>
      </c>
      <c r="Q442" s="30">
        <f>IFERROR(INDEX('[1]Master data'!$B$2:$EF$1000,MATCH($B442,'[1]Master data'!$A$2:$A$1000,0),MATCH(Q$1,'[1]Master data'!$B$1:$EF$1,0)),"")</f>
        <v>-4.3418959511047246E-3</v>
      </c>
    </row>
    <row r="443" spans="1:17" x14ac:dyDescent="0.3">
      <c r="A443">
        <f t="shared" si="6"/>
        <v>441</v>
      </c>
      <c r="B443" t="str">
        <f>IF('[1]Master data'!A443="","",'[1]Master data'!A443)</f>
        <v>Wilfredo Caballero</v>
      </c>
      <c r="C443" t="str">
        <f>IFERROR(INDEX('[1]Master data'!$B$2:$EF$1000,MATCH($B443,'[1]Master data'!$A$2:$A$1000,0),MATCH(C$1,'[1]Master data'!$B$1:$EF$1,0)),"")</f>
        <v>Chelsea</v>
      </c>
      <c r="D443" t="str">
        <f>IFERROR(INDEX('[1]Master data'!$B$2:$EF$1000,MATCH($B443,'[1]Master data'!$A$2:$A$1000,0),MATCH(D$1,'[1]Master data'!$B$1:$EF$1,0)),"")</f>
        <v>Goalkeeper</v>
      </c>
      <c r="E443" s="5">
        <f>IFERROR(INDEX('[1]Master data'!$B$2:$EF$1000,MATCH($B443,'[1]Master data'!$A$2:$A$1000,0),MATCH(E$1,'[1]Master data'!$B$1:$EF$1,0)),"")</f>
        <v>5460000</v>
      </c>
      <c r="F443" s="7">
        <f>IFERROR(INDEX('[1]Master data'!$B$2:$EF$1000,MATCH($B443,'[1]Master data'!$A$2:$A$1000,0),MATCH(F$1,'[1]Master data'!$B$1:$EF$1,0)),"")</f>
        <v>-5000</v>
      </c>
      <c r="G443" s="7">
        <f>IFERROR(INDEX('[1]Master data'!$B$2:$EF$1000,MATCH($B443,'[1]Master data'!$A$2:$A$1000,0),MATCH(G$1,'[1]Master data'!$B$1:$EF$1,0)),"")</f>
        <v>0</v>
      </c>
      <c r="H443" s="7">
        <f>IFERROR(INDEX('[1]Master data'!$B$2:$EF$1000,MATCH($B443,'[1]Master data'!$A$2:$A$1000,0),MATCH(H$1,'[1]Master data'!$B$1:$EF$1,0)),"")</f>
        <v>0</v>
      </c>
      <c r="I443" s="7">
        <f>IFERROR(INDEX('[1]Master data'!$B$2:$EF$1000,MATCH($B443,'[1]Master data'!$A$2:$A$1000,0),MATCH(I$1,'[1]Master data'!$B$1:$EF$1,0)),"")</f>
        <v>0</v>
      </c>
      <c r="J443" s="7">
        <f>IFERROR(INDEX('[1]Master data'!$B$2:$EF$1000,MATCH($B443,'[1]Master data'!$A$2:$A$1000,0),MATCH(J$1,'[1]Master data'!$B$1:$EF$1,0)),"")</f>
        <v>0</v>
      </c>
      <c r="K443" s="7">
        <f>IFERROR(INDEX('[1]Master data'!$B$2:$EF$1000,MATCH($B443,'[1]Master data'!$A$2:$A$1000,0),MATCH(K$1,'[1]Master data'!$B$1:$EF$1,0)),"")</f>
        <v>0</v>
      </c>
      <c r="L443" s="7">
        <f>IFERROR(INDEX('[1]Master data'!$B$2:$EF$1000,MATCH($B443,'[1]Master data'!$A$2:$A$1000,0),MATCH(L$1,'[1]Master data'!$B$1:$EF$1,0)),"")</f>
        <v>-5000</v>
      </c>
      <c r="M443" s="33">
        <f>IFERROR(INDEX('[1]Master data'!$B$2:$EF$1000,MATCH($B443,'[1]Master data'!$A$2:$A$1000,0),MATCH(M$1,'[1]Master data'!$B$1:$EF$1,0)),"")</f>
        <v>-1.0915750915750916E-2</v>
      </c>
      <c r="N443" s="7">
        <f>IFERROR(INDEX('[1]Master data'!$B$2:$EF$1000,MATCH($B443,'[1]Master data'!$A$2:$A$1000,0),MATCH(N$1,'[1]Master data'!$B$1:$EF$1,0)),"")</f>
        <v>54600</v>
      </c>
      <c r="O443" s="7">
        <f>IFERROR(INDEX('[1]Master data'!$B$2:$EF$1000,MATCH($B443,'[1]Master data'!$A$2:$A$1000,0),MATCH(O$1,'[1]Master data'!$B$1:$EF$1,0)),"")</f>
        <v>5514600</v>
      </c>
      <c r="P443" s="7">
        <f>IFERROR(INDEX('[1]Master data'!$B$2:$EF$1000,MATCH($B443,'[1]Master data'!$A$2:$A$1000,0),MATCH(P$1,'[1]Master data'!$B$1:$EF$1,0)),"")</f>
        <v>-59600</v>
      </c>
      <c r="Q443" s="30">
        <f>IFERROR(INDEX('[1]Master data'!$B$2:$EF$1000,MATCH($B443,'[1]Master data'!$A$2:$A$1000,0),MATCH(Q$1,'[1]Master data'!$B$1:$EF$1,0)),"")</f>
        <v>-1.0915750915750916E-2</v>
      </c>
    </row>
    <row r="444" spans="1:17" x14ac:dyDescent="0.3">
      <c r="A444">
        <f t="shared" si="6"/>
        <v>442</v>
      </c>
      <c r="B444" t="str">
        <f>IF('[1]Master data'!A444="","",'[1]Master data'!A444)</f>
        <v>Patrick Van Aanholt</v>
      </c>
      <c r="C444" t="str">
        <f>IFERROR(INDEX('[1]Master data'!$B$2:$EF$1000,MATCH($B444,'[1]Master data'!$A$2:$A$1000,0),MATCH(C$1,'[1]Master data'!$B$1:$EF$1,0)),"")</f>
        <v>Crystal Palace</v>
      </c>
      <c r="D444" t="str">
        <f>IFERROR(INDEX('[1]Master data'!$B$2:$EF$1000,MATCH($B444,'[1]Master data'!$A$2:$A$1000,0),MATCH(D$1,'[1]Master data'!$B$1:$EF$1,0)),"")</f>
        <v>Defense</v>
      </c>
      <c r="E444" s="5">
        <f>IFERROR(INDEX('[1]Master data'!$B$2:$EF$1000,MATCH($B444,'[1]Master data'!$A$2:$A$1000,0),MATCH(E$1,'[1]Master data'!$B$1:$EF$1,0)),"")</f>
        <v>4068000</v>
      </c>
      <c r="F444" s="7">
        <f>IFERROR(INDEX('[1]Master data'!$B$2:$EF$1000,MATCH($B444,'[1]Master data'!$A$2:$A$1000,0),MATCH(F$1,'[1]Master data'!$B$1:$EF$1,0)),"")</f>
        <v>11799.957639933458</v>
      </c>
      <c r="G444" s="7">
        <f>IFERROR(INDEX('[1]Master data'!$B$2:$EF$1000,MATCH($B444,'[1]Master data'!$A$2:$A$1000,0),MATCH(G$1,'[1]Master data'!$B$1:$EF$1,0)),"")</f>
        <v>-3466.8126420437866</v>
      </c>
      <c r="H444" s="7">
        <f>IFERROR(INDEX('[1]Master data'!$B$2:$EF$1000,MATCH($B444,'[1]Master data'!$A$2:$A$1000,0),MATCH(H$1,'[1]Master data'!$B$1:$EF$1,0)),"")</f>
        <v>6859.6618862244286</v>
      </c>
      <c r="I444" s="7">
        <f>IFERROR(INDEX('[1]Master data'!$B$2:$EF$1000,MATCH($B444,'[1]Master data'!$A$2:$A$1000,0),MATCH(I$1,'[1]Master data'!$B$1:$EF$1,0)),"")</f>
        <v>-200</v>
      </c>
      <c r="J444" s="7">
        <f>IFERROR(INDEX('[1]Master data'!$B$2:$EF$1000,MATCH($B444,'[1]Master data'!$A$2:$A$1000,0),MATCH(J$1,'[1]Master data'!$B$1:$EF$1,0)),"")</f>
        <v>-45.6434110761993</v>
      </c>
      <c r="K444" s="7">
        <f>IFERROR(INDEX('[1]Master data'!$B$2:$EF$1000,MATCH($B444,'[1]Master data'!$A$2:$A$1000,0),MATCH(K$1,'[1]Master data'!$B$1:$EF$1,0)),"")</f>
        <v>-71.047190300801276</v>
      </c>
      <c r="L444" s="7">
        <f>IFERROR(INDEX('[1]Master data'!$B$2:$EF$1000,MATCH($B444,'[1]Master data'!$A$2:$A$1000,0),MATCH(L$1,'[1]Master data'!$B$1:$EF$1,0)),"")</f>
        <v>14876.116282737099</v>
      </c>
      <c r="M444" s="33">
        <f>IFERROR(INDEX('[1]Master data'!$B$2:$EF$1000,MATCH($B444,'[1]Master data'!$A$2:$A$1000,0),MATCH(M$1,'[1]Master data'!$B$1:$EF$1,0)),"")</f>
        <v>-6.3431375902809487E-3</v>
      </c>
      <c r="N444" s="7">
        <f>IFERROR(INDEX('[1]Master data'!$B$2:$EF$1000,MATCH($B444,'[1]Master data'!$A$2:$A$1000,0),MATCH(N$1,'[1]Master data'!$B$1:$EF$1,0)),"")</f>
        <v>40680</v>
      </c>
      <c r="O444" s="7">
        <f>IFERROR(INDEX('[1]Master data'!$B$2:$EF$1000,MATCH($B444,'[1]Master data'!$A$2:$A$1000,0),MATCH(O$1,'[1]Master data'!$B$1:$EF$1,0)),"")</f>
        <v>4108680</v>
      </c>
      <c r="P444" s="7">
        <f>IFERROR(INDEX('[1]Master data'!$B$2:$EF$1000,MATCH($B444,'[1]Master data'!$A$2:$A$1000,0),MATCH(P$1,'[1]Master data'!$B$1:$EF$1,0)),"")</f>
        <v>-25803.883717262899</v>
      </c>
      <c r="Q444" s="30">
        <f>IFERROR(INDEX('[1]Master data'!$B$2:$EF$1000,MATCH($B444,'[1]Master data'!$A$2:$A$1000,0),MATCH(Q$1,'[1]Master data'!$B$1:$EF$1,0)),"")</f>
        <v>-6.3431375902809487E-3</v>
      </c>
    </row>
    <row r="445" spans="1:17" x14ac:dyDescent="0.3">
      <c r="A445">
        <f t="shared" si="6"/>
        <v>443</v>
      </c>
      <c r="B445" t="str">
        <f>IF('[1]Master data'!A445="","",'[1]Master data'!A445)</f>
        <v>Harrison Reed</v>
      </c>
      <c r="C445" t="str">
        <f>IFERROR(INDEX('[1]Master data'!$B$2:$EF$1000,MATCH($B445,'[1]Master data'!$A$2:$A$1000,0),MATCH(C$1,'[1]Master data'!$B$1:$EF$1,0)),"")</f>
        <v>Fulham</v>
      </c>
      <c r="D445" t="str">
        <f>IFERROR(INDEX('[1]Master data'!$B$2:$EF$1000,MATCH($B445,'[1]Master data'!$A$2:$A$1000,0),MATCH(D$1,'[1]Master data'!$B$1:$EF$1,0)),"")</f>
        <v>Midfield</v>
      </c>
      <c r="E445" s="5">
        <f>IFERROR(INDEX('[1]Master data'!$B$2:$EF$1000,MATCH($B445,'[1]Master data'!$A$2:$A$1000,0),MATCH(E$1,'[1]Master data'!$B$1:$EF$1,0)),"")</f>
        <v>3134000</v>
      </c>
      <c r="F445" s="7">
        <f>IFERROR(INDEX('[1]Master data'!$B$2:$EF$1000,MATCH($B445,'[1]Master data'!$A$2:$A$1000,0),MATCH(F$1,'[1]Master data'!$B$1:$EF$1,0)),"")</f>
        <v>46078.471193415651</v>
      </c>
      <c r="G445" s="7">
        <f>IFERROR(INDEX('[1]Master data'!$B$2:$EF$1000,MATCH($B445,'[1]Master data'!$A$2:$A$1000,0),MATCH(G$1,'[1]Master data'!$B$1:$EF$1,0)),"")</f>
        <v>-9519.9958847736634</v>
      </c>
      <c r="H445" s="7">
        <f>IFERROR(INDEX('[1]Master data'!$B$2:$EF$1000,MATCH($B445,'[1]Master data'!$A$2:$A$1000,0),MATCH(H$1,'[1]Master data'!$B$1:$EF$1,0)),"")</f>
        <v>-5890.4197530864203</v>
      </c>
      <c r="I445" s="7">
        <f>IFERROR(INDEX('[1]Master data'!$B$2:$EF$1000,MATCH($B445,'[1]Master data'!$A$2:$A$1000,0),MATCH(I$1,'[1]Master data'!$B$1:$EF$1,0)),"")</f>
        <v>1789.562757201646</v>
      </c>
      <c r="J445" s="7">
        <f>IFERROR(INDEX('[1]Master data'!$B$2:$EF$1000,MATCH($B445,'[1]Master data'!$A$2:$A$1000,0),MATCH(J$1,'[1]Master data'!$B$1:$EF$1,0)),"")</f>
        <v>-162.0385802469134</v>
      </c>
      <c r="K445" s="7">
        <f>IFERROR(INDEX('[1]Master data'!$B$2:$EF$1000,MATCH($B445,'[1]Master data'!$A$2:$A$1000,0),MATCH(K$1,'[1]Master data'!$B$1:$EF$1,0)),"")</f>
        <v>210.85753401285569</v>
      </c>
      <c r="L445" s="7">
        <f>IFERROR(INDEX('[1]Master data'!$B$2:$EF$1000,MATCH($B445,'[1]Master data'!$A$2:$A$1000,0),MATCH(L$1,'[1]Master data'!$B$1:$EF$1,0)),"")</f>
        <v>32506.437266523157</v>
      </c>
      <c r="M445" s="33">
        <f>IFERROR(INDEX('[1]Master data'!$B$2:$EF$1000,MATCH($B445,'[1]Master data'!$A$2:$A$1000,0),MATCH(M$1,'[1]Master data'!$B$1:$EF$1,0)),"")</f>
        <v>3.7218802377892682E-4</v>
      </c>
      <c r="N445" s="7">
        <f>IFERROR(INDEX('[1]Master data'!$B$2:$EF$1000,MATCH($B445,'[1]Master data'!$A$2:$A$1000,0),MATCH(N$1,'[1]Master data'!$B$1:$EF$1,0)),"")</f>
        <v>31340</v>
      </c>
      <c r="O445" s="7">
        <f>IFERROR(INDEX('[1]Master data'!$B$2:$EF$1000,MATCH($B445,'[1]Master data'!$A$2:$A$1000,0),MATCH(O$1,'[1]Master data'!$B$1:$EF$1,0)),"")</f>
        <v>3165340</v>
      </c>
      <c r="P445" s="7">
        <f>IFERROR(INDEX('[1]Master data'!$B$2:$EF$1000,MATCH($B445,'[1]Master data'!$A$2:$A$1000,0),MATCH(P$1,'[1]Master data'!$B$1:$EF$1,0)),"")</f>
        <v>1166.4372665231567</v>
      </c>
      <c r="Q445" s="30">
        <f>IFERROR(INDEX('[1]Master data'!$B$2:$EF$1000,MATCH($B445,'[1]Master data'!$A$2:$A$1000,0),MATCH(Q$1,'[1]Master data'!$B$1:$EF$1,0)),"")</f>
        <v>3.7218802377892682E-4</v>
      </c>
    </row>
    <row r="446" spans="1:17" x14ac:dyDescent="0.3">
      <c r="A446">
        <f t="shared" si="6"/>
        <v>444</v>
      </c>
      <c r="B446" t="str">
        <f>IF('[1]Master data'!A446="","",'[1]Master data'!A446)</f>
        <v>Matt Ritchie</v>
      </c>
      <c r="C446" t="str">
        <f>IFERROR(INDEX('[1]Master data'!$B$2:$EF$1000,MATCH($B446,'[1]Master data'!$A$2:$A$1000,0),MATCH(C$1,'[1]Master data'!$B$1:$EF$1,0)),"")</f>
        <v>Newcastle</v>
      </c>
      <c r="D446" t="str">
        <f>IFERROR(INDEX('[1]Master data'!$B$2:$EF$1000,MATCH($B446,'[1]Master data'!$A$2:$A$1000,0),MATCH(D$1,'[1]Master data'!$B$1:$EF$1,0)),"")</f>
        <v>Midfield</v>
      </c>
      <c r="E446" s="5">
        <f>IFERROR(INDEX('[1]Master data'!$B$2:$EF$1000,MATCH($B446,'[1]Master data'!$A$2:$A$1000,0),MATCH(E$1,'[1]Master data'!$B$1:$EF$1,0)),"")</f>
        <v>2944000</v>
      </c>
      <c r="F446" s="7">
        <f>IFERROR(INDEX('[1]Master data'!$B$2:$EF$1000,MATCH($B446,'[1]Master data'!$A$2:$A$1000,0),MATCH(F$1,'[1]Master data'!$B$1:$EF$1,0)),"")</f>
        <v>-5000</v>
      </c>
      <c r="G446" s="7">
        <f>IFERROR(INDEX('[1]Master data'!$B$2:$EF$1000,MATCH($B446,'[1]Master data'!$A$2:$A$1000,0),MATCH(G$1,'[1]Master data'!$B$1:$EF$1,0)),"")</f>
        <v>0</v>
      </c>
      <c r="H446" s="7">
        <f>IFERROR(INDEX('[1]Master data'!$B$2:$EF$1000,MATCH($B446,'[1]Master data'!$A$2:$A$1000,0),MATCH(H$1,'[1]Master data'!$B$1:$EF$1,0)),"")</f>
        <v>0</v>
      </c>
      <c r="I446" s="7">
        <f>IFERROR(INDEX('[1]Master data'!$B$2:$EF$1000,MATCH($B446,'[1]Master data'!$A$2:$A$1000,0),MATCH(I$1,'[1]Master data'!$B$1:$EF$1,0)),"")</f>
        <v>0</v>
      </c>
      <c r="J446" s="7">
        <f>IFERROR(INDEX('[1]Master data'!$B$2:$EF$1000,MATCH($B446,'[1]Master data'!$A$2:$A$1000,0),MATCH(J$1,'[1]Master data'!$B$1:$EF$1,0)),"")</f>
        <v>0</v>
      </c>
      <c r="K446" s="7">
        <f>IFERROR(INDEX('[1]Master data'!$B$2:$EF$1000,MATCH($B446,'[1]Master data'!$A$2:$A$1000,0),MATCH(K$1,'[1]Master data'!$B$1:$EF$1,0)),"")</f>
        <v>0</v>
      </c>
      <c r="L446" s="7">
        <f>IFERROR(INDEX('[1]Master data'!$B$2:$EF$1000,MATCH($B446,'[1]Master data'!$A$2:$A$1000,0),MATCH(L$1,'[1]Master data'!$B$1:$EF$1,0)),"")</f>
        <v>-5000</v>
      </c>
      <c r="M446" s="33">
        <f>IFERROR(INDEX('[1]Master data'!$B$2:$EF$1000,MATCH($B446,'[1]Master data'!$A$2:$A$1000,0),MATCH(M$1,'[1]Master data'!$B$1:$EF$1,0)),"")</f>
        <v>-1.1698369565217392E-2</v>
      </c>
      <c r="N446" s="7">
        <f>IFERROR(INDEX('[1]Master data'!$B$2:$EF$1000,MATCH($B446,'[1]Master data'!$A$2:$A$1000,0),MATCH(N$1,'[1]Master data'!$B$1:$EF$1,0)),"")</f>
        <v>29440</v>
      </c>
      <c r="O446" s="7">
        <f>IFERROR(INDEX('[1]Master data'!$B$2:$EF$1000,MATCH($B446,'[1]Master data'!$A$2:$A$1000,0),MATCH(O$1,'[1]Master data'!$B$1:$EF$1,0)),"")</f>
        <v>2973440</v>
      </c>
      <c r="P446" s="7">
        <f>IFERROR(INDEX('[1]Master data'!$B$2:$EF$1000,MATCH($B446,'[1]Master data'!$A$2:$A$1000,0),MATCH(P$1,'[1]Master data'!$B$1:$EF$1,0)),"")</f>
        <v>-34440</v>
      </c>
      <c r="Q446" s="30">
        <f>IFERROR(INDEX('[1]Master data'!$B$2:$EF$1000,MATCH($B446,'[1]Master data'!$A$2:$A$1000,0),MATCH(Q$1,'[1]Master data'!$B$1:$EF$1,0)),"")</f>
        <v>-1.1698369565217392E-2</v>
      </c>
    </row>
    <row r="447" spans="1:17" x14ac:dyDescent="0.3">
      <c r="A447">
        <f t="shared" si="6"/>
        <v>445</v>
      </c>
      <c r="B447" t="str">
        <f>IF('[1]Master data'!A447="","",'[1]Master data'!A447)</f>
        <v>Joe Rodon</v>
      </c>
      <c r="C447" t="str">
        <f>IFERROR(INDEX('[1]Master data'!$B$2:$EF$1000,MATCH($B447,'[1]Master data'!$A$2:$A$1000,0),MATCH(C$1,'[1]Master data'!$B$1:$EF$1,0)),"")</f>
        <v>Tottenham</v>
      </c>
      <c r="D447" t="str">
        <f>IFERROR(INDEX('[1]Master data'!$B$2:$EF$1000,MATCH($B447,'[1]Master data'!$A$2:$A$1000,0),MATCH(D$1,'[1]Master data'!$B$1:$EF$1,0)),"")</f>
        <v>Defense</v>
      </c>
      <c r="E447" s="5">
        <f>IFERROR(INDEX('[1]Master data'!$B$2:$EF$1000,MATCH($B447,'[1]Master data'!$A$2:$A$1000,0),MATCH(E$1,'[1]Master data'!$B$1:$EF$1,0)),"")</f>
        <v>2991000</v>
      </c>
      <c r="F447" s="7">
        <f>IFERROR(INDEX('[1]Master data'!$B$2:$EF$1000,MATCH($B447,'[1]Master data'!$A$2:$A$1000,0),MATCH(F$1,'[1]Master data'!$B$1:$EF$1,0)),"")</f>
        <v>-5000</v>
      </c>
      <c r="G447" s="7">
        <f>IFERROR(INDEX('[1]Master data'!$B$2:$EF$1000,MATCH($B447,'[1]Master data'!$A$2:$A$1000,0),MATCH(G$1,'[1]Master data'!$B$1:$EF$1,0)),"")</f>
        <v>0</v>
      </c>
      <c r="H447" s="7">
        <f>IFERROR(INDEX('[1]Master data'!$B$2:$EF$1000,MATCH($B447,'[1]Master data'!$A$2:$A$1000,0),MATCH(H$1,'[1]Master data'!$B$1:$EF$1,0)),"")</f>
        <v>0</v>
      </c>
      <c r="I447" s="7">
        <f>IFERROR(INDEX('[1]Master data'!$B$2:$EF$1000,MATCH($B447,'[1]Master data'!$A$2:$A$1000,0),MATCH(I$1,'[1]Master data'!$B$1:$EF$1,0)),"")</f>
        <v>0</v>
      </c>
      <c r="J447" s="7">
        <f>IFERROR(INDEX('[1]Master data'!$B$2:$EF$1000,MATCH($B447,'[1]Master data'!$A$2:$A$1000,0),MATCH(J$1,'[1]Master data'!$B$1:$EF$1,0)),"")</f>
        <v>0</v>
      </c>
      <c r="K447" s="7">
        <f>IFERROR(INDEX('[1]Master data'!$B$2:$EF$1000,MATCH($B447,'[1]Master data'!$A$2:$A$1000,0),MATCH(K$1,'[1]Master data'!$B$1:$EF$1,0)),"")</f>
        <v>0</v>
      </c>
      <c r="L447" s="7">
        <f>IFERROR(INDEX('[1]Master data'!$B$2:$EF$1000,MATCH($B447,'[1]Master data'!$A$2:$A$1000,0),MATCH(L$1,'[1]Master data'!$B$1:$EF$1,0)),"")</f>
        <v>-5000</v>
      </c>
      <c r="M447" s="33">
        <f>IFERROR(INDEX('[1]Master data'!$B$2:$EF$1000,MATCH($B447,'[1]Master data'!$A$2:$A$1000,0),MATCH(M$1,'[1]Master data'!$B$1:$EF$1,0)),"")</f>
        <v>-1.1671681711802074E-2</v>
      </c>
      <c r="N447" s="7">
        <f>IFERROR(INDEX('[1]Master data'!$B$2:$EF$1000,MATCH($B447,'[1]Master data'!$A$2:$A$1000,0),MATCH(N$1,'[1]Master data'!$B$1:$EF$1,0)),"")</f>
        <v>29910</v>
      </c>
      <c r="O447" s="7">
        <f>IFERROR(INDEX('[1]Master data'!$B$2:$EF$1000,MATCH($B447,'[1]Master data'!$A$2:$A$1000,0),MATCH(O$1,'[1]Master data'!$B$1:$EF$1,0)),"")</f>
        <v>3020910</v>
      </c>
      <c r="P447" s="7">
        <f>IFERROR(INDEX('[1]Master data'!$B$2:$EF$1000,MATCH($B447,'[1]Master data'!$A$2:$A$1000,0),MATCH(P$1,'[1]Master data'!$B$1:$EF$1,0)),"")</f>
        <v>-34910</v>
      </c>
      <c r="Q447" s="30">
        <f>IFERROR(INDEX('[1]Master data'!$B$2:$EF$1000,MATCH($B447,'[1]Master data'!$A$2:$A$1000,0),MATCH(Q$1,'[1]Master data'!$B$1:$EF$1,0)),"")</f>
        <v>-1.1671681711802074E-2</v>
      </c>
    </row>
    <row r="448" spans="1:17" x14ac:dyDescent="0.3">
      <c r="A448">
        <f t="shared" si="6"/>
        <v>446</v>
      </c>
      <c r="B448" t="str">
        <f>IF('[1]Master data'!A448="","",'[1]Master data'!A448)</f>
        <v>Andy Carroll</v>
      </c>
      <c r="C448" t="str">
        <f>IFERROR(INDEX('[1]Master data'!$B$2:$EF$1000,MATCH($B448,'[1]Master data'!$A$2:$A$1000,0),MATCH(C$1,'[1]Master data'!$B$1:$EF$1,0)),"")</f>
        <v>Newcastle</v>
      </c>
      <c r="D448" t="str">
        <f>IFERROR(INDEX('[1]Master data'!$B$2:$EF$1000,MATCH($B448,'[1]Master data'!$A$2:$A$1000,0),MATCH(D$1,'[1]Master data'!$B$1:$EF$1,0)),"")</f>
        <v>Striker</v>
      </c>
      <c r="E448" s="5">
        <f>IFERROR(INDEX('[1]Master data'!$B$2:$EF$1000,MATCH($B448,'[1]Master data'!$A$2:$A$1000,0),MATCH(E$1,'[1]Master data'!$B$1:$EF$1,0)),"")</f>
        <v>2388000</v>
      </c>
      <c r="F448" s="7">
        <f>IFERROR(INDEX('[1]Master data'!$B$2:$EF$1000,MATCH($B448,'[1]Master data'!$A$2:$A$1000,0),MATCH(F$1,'[1]Master data'!$B$1:$EF$1,0)),"")</f>
        <v>-5000</v>
      </c>
      <c r="G448" s="7">
        <f>IFERROR(INDEX('[1]Master data'!$B$2:$EF$1000,MATCH($B448,'[1]Master data'!$A$2:$A$1000,0),MATCH(G$1,'[1]Master data'!$B$1:$EF$1,0)),"")</f>
        <v>0</v>
      </c>
      <c r="H448" s="7">
        <f>IFERROR(INDEX('[1]Master data'!$B$2:$EF$1000,MATCH($B448,'[1]Master data'!$A$2:$A$1000,0),MATCH(H$1,'[1]Master data'!$B$1:$EF$1,0)),"")</f>
        <v>0</v>
      </c>
      <c r="I448" s="7">
        <f>IFERROR(INDEX('[1]Master data'!$B$2:$EF$1000,MATCH($B448,'[1]Master data'!$A$2:$A$1000,0),MATCH(I$1,'[1]Master data'!$B$1:$EF$1,0)),"")</f>
        <v>0</v>
      </c>
      <c r="J448" s="7">
        <f>IFERROR(INDEX('[1]Master data'!$B$2:$EF$1000,MATCH($B448,'[1]Master data'!$A$2:$A$1000,0),MATCH(J$1,'[1]Master data'!$B$1:$EF$1,0)),"")</f>
        <v>0</v>
      </c>
      <c r="K448" s="7">
        <f>IFERROR(INDEX('[1]Master data'!$B$2:$EF$1000,MATCH($B448,'[1]Master data'!$A$2:$A$1000,0),MATCH(K$1,'[1]Master data'!$B$1:$EF$1,0)),"")</f>
        <v>0</v>
      </c>
      <c r="L448" s="7">
        <f>IFERROR(INDEX('[1]Master data'!$B$2:$EF$1000,MATCH($B448,'[1]Master data'!$A$2:$A$1000,0),MATCH(L$1,'[1]Master data'!$B$1:$EF$1,0)),"")</f>
        <v>-5000</v>
      </c>
      <c r="M448" s="33">
        <f>IFERROR(INDEX('[1]Master data'!$B$2:$EF$1000,MATCH($B448,'[1]Master data'!$A$2:$A$1000,0),MATCH(M$1,'[1]Master data'!$B$1:$EF$1,0)),"")</f>
        <v>-1.2093802345058626E-2</v>
      </c>
      <c r="N448" s="7">
        <f>IFERROR(INDEX('[1]Master data'!$B$2:$EF$1000,MATCH($B448,'[1]Master data'!$A$2:$A$1000,0),MATCH(N$1,'[1]Master data'!$B$1:$EF$1,0)),"")</f>
        <v>23880</v>
      </c>
      <c r="O448" s="7">
        <f>IFERROR(INDEX('[1]Master data'!$B$2:$EF$1000,MATCH($B448,'[1]Master data'!$A$2:$A$1000,0),MATCH(O$1,'[1]Master data'!$B$1:$EF$1,0)),"")</f>
        <v>2411880</v>
      </c>
      <c r="P448" s="7">
        <f>IFERROR(INDEX('[1]Master data'!$B$2:$EF$1000,MATCH($B448,'[1]Master data'!$A$2:$A$1000,0),MATCH(P$1,'[1]Master data'!$B$1:$EF$1,0)),"")</f>
        <v>-28880</v>
      </c>
      <c r="Q448" s="30">
        <f>IFERROR(INDEX('[1]Master data'!$B$2:$EF$1000,MATCH($B448,'[1]Master data'!$A$2:$A$1000,0),MATCH(Q$1,'[1]Master data'!$B$1:$EF$1,0)),"")</f>
        <v>-1.2093802345058626E-2</v>
      </c>
    </row>
    <row r="449" spans="1:17" x14ac:dyDescent="0.3">
      <c r="A449">
        <f t="shared" si="6"/>
        <v>447</v>
      </c>
      <c r="B449" t="str">
        <f>IF('[1]Master data'!A449="","",'[1]Master data'!A449)</f>
        <v>Liam Delap</v>
      </c>
      <c r="C449" t="str">
        <f>IFERROR(INDEX('[1]Master data'!$B$2:$EF$1000,MATCH($B449,'[1]Master data'!$A$2:$A$1000,0),MATCH(C$1,'[1]Master data'!$B$1:$EF$1,0)),"")</f>
        <v>Manchester City</v>
      </c>
      <c r="D449" t="str">
        <f>IFERROR(INDEX('[1]Master data'!$B$2:$EF$1000,MATCH($B449,'[1]Master data'!$A$2:$A$1000,0),MATCH(D$1,'[1]Master data'!$B$1:$EF$1,0)),"")</f>
        <v>Striker</v>
      </c>
      <c r="E449" s="5">
        <f>IFERROR(INDEX('[1]Master data'!$B$2:$EF$1000,MATCH($B449,'[1]Master data'!$A$2:$A$1000,0),MATCH(E$1,'[1]Master data'!$B$1:$EF$1,0)),"")</f>
        <v>1950000</v>
      </c>
      <c r="F449" s="7">
        <f>IFERROR(INDEX('[1]Master data'!$B$2:$EF$1000,MATCH($B449,'[1]Master data'!$A$2:$A$1000,0),MATCH(F$1,'[1]Master data'!$B$1:$EF$1,0)),"")</f>
        <v>-5000</v>
      </c>
      <c r="G449" s="7">
        <f>IFERROR(INDEX('[1]Master data'!$B$2:$EF$1000,MATCH($B449,'[1]Master data'!$A$2:$A$1000,0),MATCH(G$1,'[1]Master data'!$B$1:$EF$1,0)),"")</f>
        <v>0</v>
      </c>
      <c r="H449" s="7">
        <f>IFERROR(INDEX('[1]Master data'!$B$2:$EF$1000,MATCH($B449,'[1]Master data'!$A$2:$A$1000,0),MATCH(H$1,'[1]Master data'!$B$1:$EF$1,0)),"")</f>
        <v>0</v>
      </c>
      <c r="I449" s="7">
        <f>IFERROR(INDEX('[1]Master data'!$B$2:$EF$1000,MATCH($B449,'[1]Master data'!$A$2:$A$1000,0),MATCH(I$1,'[1]Master data'!$B$1:$EF$1,0)),"")</f>
        <v>0</v>
      </c>
      <c r="J449" s="7">
        <f>IFERROR(INDEX('[1]Master data'!$B$2:$EF$1000,MATCH($B449,'[1]Master data'!$A$2:$A$1000,0),MATCH(J$1,'[1]Master data'!$B$1:$EF$1,0)),"")</f>
        <v>0</v>
      </c>
      <c r="K449" s="7">
        <f>IFERROR(INDEX('[1]Master data'!$B$2:$EF$1000,MATCH($B449,'[1]Master data'!$A$2:$A$1000,0),MATCH(K$1,'[1]Master data'!$B$1:$EF$1,0)),"")</f>
        <v>0</v>
      </c>
      <c r="L449" s="7">
        <f>IFERROR(INDEX('[1]Master data'!$B$2:$EF$1000,MATCH($B449,'[1]Master data'!$A$2:$A$1000,0),MATCH(L$1,'[1]Master data'!$B$1:$EF$1,0)),"")</f>
        <v>-5000</v>
      </c>
      <c r="M449" s="33">
        <f>IFERROR(INDEX('[1]Master data'!$B$2:$EF$1000,MATCH($B449,'[1]Master data'!$A$2:$A$1000,0),MATCH(M$1,'[1]Master data'!$B$1:$EF$1,0)),"")</f>
        <v>-1.2564102564102564E-2</v>
      </c>
      <c r="N449" s="7">
        <f>IFERROR(INDEX('[1]Master data'!$B$2:$EF$1000,MATCH($B449,'[1]Master data'!$A$2:$A$1000,0),MATCH(N$1,'[1]Master data'!$B$1:$EF$1,0)),"")</f>
        <v>19500</v>
      </c>
      <c r="O449" s="7">
        <f>IFERROR(INDEX('[1]Master data'!$B$2:$EF$1000,MATCH($B449,'[1]Master data'!$A$2:$A$1000,0),MATCH(O$1,'[1]Master data'!$B$1:$EF$1,0)),"")</f>
        <v>1969500</v>
      </c>
      <c r="P449" s="7">
        <f>IFERROR(INDEX('[1]Master data'!$B$2:$EF$1000,MATCH($B449,'[1]Master data'!$A$2:$A$1000,0),MATCH(P$1,'[1]Master data'!$B$1:$EF$1,0)),"")</f>
        <v>-24500</v>
      </c>
      <c r="Q449" s="30">
        <f>IFERROR(INDEX('[1]Master data'!$B$2:$EF$1000,MATCH($B449,'[1]Master data'!$A$2:$A$1000,0),MATCH(Q$1,'[1]Master data'!$B$1:$EF$1,0)),"")</f>
        <v>-1.2564102564102564E-2</v>
      </c>
    </row>
    <row r="450" spans="1:17" x14ac:dyDescent="0.3">
      <c r="A450">
        <f t="shared" si="6"/>
        <v>448</v>
      </c>
      <c r="B450" t="str">
        <f>IF('[1]Master data'!A450="","",'[1]Master data'!A450)</f>
        <v>James 'Jimmy' Dunne</v>
      </c>
      <c r="C450" t="str">
        <f>IFERROR(INDEX('[1]Master data'!$B$2:$EF$1000,MATCH($B450,'[1]Master data'!$A$2:$A$1000,0),MATCH(C$1,'[1]Master data'!$B$1:$EF$1,0)),"")</f>
        <v>Burnley</v>
      </c>
      <c r="D450" t="str">
        <f>IFERROR(INDEX('[1]Master data'!$B$2:$EF$1000,MATCH($B450,'[1]Master data'!$A$2:$A$1000,0),MATCH(D$1,'[1]Master data'!$B$1:$EF$1,0)),"")</f>
        <v>Defense</v>
      </c>
      <c r="E450" s="5">
        <f>IFERROR(INDEX('[1]Master data'!$B$2:$EF$1000,MATCH($B450,'[1]Master data'!$A$2:$A$1000,0),MATCH(E$1,'[1]Master data'!$B$1:$EF$1,0)),"")</f>
        <v>1950000</v>
      </c>
      <c r="F450" s="7">
        <f>IFERROR(INDEX('[1]Master data'!$B$2:$EF$1000,MATCH($B450,'[1]Master data'!$A$2:$A$1000,0),MATCH(F$1,'[1]Master data'!$B$1:$EF$1,0)),"")</f>
        <v>-5000</v>
      </c>
      <c r="G450" s="7">
        <f>IFERROR(INDEX('[1]Master data'!$B$2:$EF$1000,MATCH($B450,'[1]Master data'!$A$2:$A$1000,0),MATCH(G$1,'[1]Master data'!$B$1:$EF$1,0)),"")</f>
        <v>0</v>
      </c>
      <c r="H450" s="7">
        <f>IFERROR(INDEX('[1]Master data'!$B$2:$EF$1000,MATCH($B450,'[1]Master data'!$A$2:$A$1000,0),MATCH(H$1,'[1]Master data'!$B$1:$EF$1,0)),"")</f>
        <v>0</v>
      </c>
      <c r="I450" s="7">
        <f>IFERROR(INDEX('[1]Master data'!$B$2:$EF$1000,MATCH($B450,'[1]Master data'!$A$2:$A$1000,0),MATCH(I$1,'[1]Master data'!$B$1:$EF$1,0)),"")</f>
        <v>0</v>
      </c>
      <c r="J450" s="7">
        <f>IFERROR(INDEX('[1]Master data'!$B$2:$EF$1000,MATCH($B450,'[1]Master data'!$A$2:$A$1000,0),MATCH(J$1,'[1]Master data'!$B$1:$EF$1,0)),"")</f>
        <v>0</v>
      </c>
      <c r="K450" s="7">
        <f>IFERROR(INDEX('[1]Master data'!$B$2:$EF$1000,MATCH($B450,'[1]Master data'!$A$2:$A$1000,0),MATCH(K$1,'[1]Master data'!$B$1:$EF$1,0)),"")</f>
        <v>0</v>
      </c>
      <c r="L450" s="7">
        <f>IFERROR(INDEX('[1]Master data'!$B$2:$EF$1000,MATCH($B450,'[1]Master data'!$A$2:$A$1000,0),MATCH(L$1,'[1]Master data'!$B$1:$EF$1,0)),"")</f>
        <v>-5000</v>
      </c>
      <c r="M450" s="33">
        <f>IFERROR(INDEX('[1]Master data'!$B$2:$EF$1000,MATCH($B450,'[1]Master data'!$A$2:$A$1000,0),MATCH(M$1,'[1]Master data'!$B$1:$EF$1,0)),"")</f>
        <v>-1.2564102564102564E-2</v>
      </c>
      <c r="N450" s="7">
        <f>IFERROR(INDEX('[1]Master data'!$B$2:$EF$1000,MATCH($B450,'[1]Master data'!$A$2:$A$1000,0),MATCH(N$1,'[1]Master data'!$B$1:$EF$1,0)),"")</f>
        <v>19500</v>
      </c>
      <c r="O450" s="7">
        <f>IFERROR(INDEX('[1]Master data'!$B$2:$EF$1000,MATCH($B450,'[1]Master data'!$A$2:$A$1000,0),MATCH(O$1,'[1]Master data'!$B$1:$EF$1,0)),"")</f>
        <v>1969500</v>
      </c>
      <c r="P450" s="7">
        <f>IFERROR(INDEX('[1]Master data'!$B$2:$EF$1000,MATCH($B450,'[1]Master data'!$A$2:$A$1000,0),MATCH(P$1,'[1]Master data'!$B$1:$EF$1,0)),"")</f>
        <v>-24500</v>
      </c>
      <c r="Q450" s="30">
        <f>IFERROR(INDEX('[1]Master data'!$B$2:$EF$1000,MATCH($B450,'[1]Master data'!$A$2:$A$1000,0),MATCH(Q$1,'[1]Master data'!$B$1:$EF$1,0)),"")</f>
        <v>-1.2564102564102564E-2</v>
      </c>
    </row>
    <row r="451" spans="1:17" x14ac:dyDescent="0.3">
      <c r="A451">
        <f t="shared" ref="A451:A514" si="7">IF(B451="","",ROW()-2)</f>
        <v>449</v>
      </c>
      <c r="B451" t="str">
        <f>IF('[1]Master data'!A451="","",'[1]Master data'!A451)</f>
        <v>Ruben Loftus-Cheek</v>
      </c>
      <c r="C451" t="str">
        <f>IFERROR(INDEX('[1]Master data'!$B$2:$EF$1000,MATCH($B451,'[1]Master data'!$A$2:$A$1000,0),MATCH(C$1,'[1]Master data'!$B$1:$EF$1,0)),"")</f>
        <v>Fulham</v>
      </c>
      <c r="D451" t="str">
        <f>IFERROR(INDEX('[1]Master data'!$B$2:$EF$1000,MATCH($B451,'[1]Master data'!$A$2:$A$1000,0),MATCH(D$1,'[1]Master data'!$B$1:$EF$1,0)),"")</f>
        <v>Midfield</v>
      </c>
      <c r="E451" s="5">
        <f>IFERROR(INDEX('[1]Master data'!$B$2:$EF$1000,MATCH($B451,'[1]Master data'!$A$2:$A$1000,0),MATCH(E$1,'[1]Master data'!$B$1:$EF$1,0)),"")</f>
        <v>3649000</v>
      </c>
      <c r="F451" s="7">
        <f>IFERROR(INDEX('[1]Master data'!$B$2:$EF$1000,MATCH($B451,'[1]Master data'!$A$2:$A$1000,0),MATCH(F$1,'[1]Master data'!$B$1:$EF$1,0)),"")</f>
        <v>71800.693415637885</v>
      </c>
      <c r="G451" s="7">
        <f>IFERROR(INDEX('[1]Master data'!$B$2:$EF$1000,MATCH($B451,'[1]Master data'!$A$2:$A$1000,0),MATCH(G$1,'[1]Master data'!$B$1:$EF$1,0)),"")</f>
        <v>-4258.8847736625485</v>
      </c>
      <c r="H451" s="7">
        <f>IFERROR(INDEX('[1]Master data'!$B$2:$EF$1000,MATCH($B451,'[1]Master data'!$A$2:$A$1000,0),MATCH(H$1,'[1]Master data'!$B$1:$EF$1,0)),"")</f>
        <v>-3548.7530864197524</v>
      </c>
      <c r="I451" s="7">
        <f>IFERROR(INDEX('[1]Master data'!$B$2:$EF$1000,MATCH($B451,'[1]Master data'!$A$2:$A$1000,0),MATCH(I$1,'[1]Master data'!$B$1:$EF$1,0)),"")</f>
        <v>3871.5072016460927</v>
      </c>
      <c r="J451" s="7">
        <f>IFERROR(INDEX('[1]Master data'!$B$2:$EF$1000,MATCH($B451,'[1]Master data'!$A$2:$A$1000,0),MATCH(J$1,'[1]Master data'!$B$1:$EF$1,0)),"")</f>
        <v>640.04475308642031</v>
      </c>
      <c r="K451" s="7">
        <f>IFERROR(INDEX('[1]Master data'!$B$2:$EF$1000,MATCH($B451,'[1]Master data'!$A$2:$A$1000,0),MATCH(K$1,'[1]Master data'!$B$1:$EF$1,0)),"")</f>
        <v>650.78808956841158</v>
      </c>
      <c r="L451" s="7">
        <f>IFERROR(INDEX('[1]Master data'!$B$2:$EF$1000,MATCH($B451,'[1]Master data'!$A$2:$A$1000,0),MATCH(L$1,'[1]Master data'!$B$1:$EF$1,0)),"")</f>
        <v>69155.395599856507</v>
      </c>
      <c r="M451" s="33">
        <f>IFERROR(INDEX('[1]Master data'!$B$2:$EF$1000,MATCH($B451,'[1]Master data'!$A$2:$A$1000,0),MATCH(M$1,'[1]Master data'!$B$1:$EF$1,0)),"")</f>
        <v>8.9518760207883009E-3</v>
      </c>
      <c r="N451" s="7">
        <f>IFERROR(INDEX('[1]Master data'!$B$2:$EF$1000,MATCH($B451,'[1]Master data'!$A$2:$A$1000,0),MATCH(N$1,'[1]Master data'!$B$1:$EF$1,0)),"")</f>
        <v>36490</v>
      </c>
      <c r="O451" s="7">
        <f>IFERROR(INDEX('[1]Master data'!$B$2:$EF$1000,MATCH($B451,'[1]Master data'!$A$2:$A$1000,0),MATCH(O$1,'[1]Master data'!$B$1:$EF$1,0)),"")</f>
        <v>3685490</v>
      </c>
      <c r="P451" s="7">
        <f>IFERROR(INDEX('[1]Master data'!$B$2:$EF$1000,MATCH($B451,'[1]Master data'!$A$2:$A$1000,0),MATCH(P$1,'[1]Master data'!$B$1:$EF$1,0)),"")</f>
        <v>32665.395599856507</v>
      </c>
      <c r="Q451" s="30">
        <f>IFERROR(INDEX('[1]Master data'!$B$2:$EF$1000,MATCH($B451,'[1]Master data'!$A$2:$A$1000,0),MATCH(Q$1,'[1]Master data'!$B$1:$EF$1,0)),"")</f>
        <v>8.9518760207883009E-3</v>
      </c>
    </row>
    <row r="452" spans="1:17" x14ac:dyDescent="0.3">
      <c r="A452">
        <f t="shared" si="7"/>
        <v>450</v>
      </c>
      <c r="B452" t="str">
        <f>IF('[1]Master data'!A452="","",'[1]Master data'!A452)</f>
        <v>Patrick Bamford</v>
      </c>
      <c r="C452" t="str">
        <f>IFERROR(INDEX('[1]Master data'!$B$2:$EF$1000,MATCH($B452,'[1]Master data'!$A$2:$A$1000,0),MATCH(C$1,'[1]Master data'!$B$1:$EF$1,0)),"")</f>
        <v>Leeds United</v>
      </c>
      <c r="D452" t="str">
        <f>IFERROR(INDEX('[1]Master data'!$B$2:$EF$1000,MATCH($B452,'[1]Master data'!$A$2:$A$1000,0),MATCH(D$1,'[1]Master data'!$B$1:$EF$1,0)),"")</f>
        <v>Striker</v>
      </c>
      <c r="E452" s="5">
        <f>IFERROR(INDEX('[1]Master data'!$B$2:$EF$1000,MATCH($B452,'[1]Master data'!$A$2:$A$1000,0),MATCH(E$1,'[1]Master data'!$B$1:$EF$1,0)),"")</f>
        <v>6706000</v>
      </c>
      <c r="F452" s="7">
        <f>IFERROR(INDEX('[1]Master data'!$B$2:$EF$1000,MATCH($B452,'[1]Master data'!$A$2:$A$1000,0),MATCH(F$1,'[1]Master data'!$B$1:$EF$1,0)),"")</f>
        <v>80953.809523809512</v>
      </c>
      <c r="G452" s="7">
        <f>IFERROR(INDEX('[1]Master data'!$B$2:$EF$1000,MATCH($B452,'[1]Master data'!$A$2:$A$1000,0),MATCH(G$1,'[1]Master data'!$B$1:$EF$1,0)),"")</f>
        <v>26631.559523809519</v>
      </c>
      <c r="H452" s="7">
        <f>IFERROR(INDEX('[1]Master data'!$B$2:$EF$1000,MATCH($B452,'[1]Master data'!$A$2:$A$1000,0),MATCH(H$1,'[1]Master data'!$B$1:$EF$1,0)),"")</f>
        <v>10854.696428571426</v>
      </c>
      <c r="I452" s="7">
        <f>IFERROR(INDEX('[1]Master data'!$B$2:$EF$1000,MATCH($B452,'[1]Master data'!$A$2:$A$1000,0),MATCH(I$1,'[1]Master data'!$B$1:$EF$1,0)),"")</f>
        <v>7803.1547619047615</v>
      </c>
      <c r="J452" s="7">
        <f>IFERROR(INDEX('[1]Master data'!$B$2:$EF$1000,MATCH($B452,'[1]Master data'!$A$2:$A$1000,0),MATCH(J$1,'[1]Master data'!$B$1:$EF$1,0)),"")</f>
        <v>5711.257440476189</v>
      </c>
      <c r="K452" s="7">
        <f>IFERROR(INDEX('[1]Master data'!$B$2:$EF$1000,MATCH($B452,'[1]Master data'!$A$2:$A$1000,0),MATCH(K$1,'[1]Master data'!$B$1:$EF$1,0)),"")</f>
        <v>234.01933747047042</v>
      </c>
      <c r="L452" s="7">
        <f>IFERROR(INDEX('[1]Master data'!$B$2:$EF$1000,MATCH($B452,'[1]Master data'!$A$2:$A$1000,0),MATCH(L$1,'[1]Master data'!$B$1:$EF$1,0)),"")</f>
        <v>132188.49701604186</v>
      </c>
      <c r="M452" s="33">
        <f>IFERROR(INDEX('[1]Master data'!$B$2:$EF$1000,MATCH($B452,'[1]Master data'!$A$2:$A$1000,0),MATCH(M$1,'[1]Master data'!$B$1:$EF$1,0)),"")</f>
        <v>1.9711973906358763E-2</v>
      </c>
      <c r="N452" s="7">
        <f>IFERROR(INDEX('[1]Master data'!$B$2:$EF$1000,MATCH($B452,'[1]Master data'!$A$2:$A$1000,0),MATCH(N$1,'[1]Master data'!$B$1:$EF$1,0)),"")</f>
        <v>0</v>
      </c>
      <c r="O452" s="7">
        <f>IFERROR(INDEX('[1]Master data'!$B$2:$EF$1000,MATCH($B452,'[1]Master data'!$A$2:$A$1000,0),MATCH(O$1,'[1]Master data'!$B$1:$EF$1,0)),"")</f>
        <v>6706000</v>
      </c>
      <c r="P452" s="7">
        <f>IFERROR(INDEX('[1]Master data'!$B$2:$EF$1000,MATCH($B452,'[1]Master data'!$A$2:$A$1000,0),MATCH(P$1,'[1]Master data'!$B$1:$EF$1,0)),"")</f>
        <v>132188.49701604186</v>
      </c>
      <c r="Q452" s="30">
        <f>IFERROR(INDEX('[1]Master data'!$B$2:$EF$1000,MATCH($B452,'[1]Master data'!$A$2:$A$1000,0),MATCH(Q$1,'[1]Master data'!$B$1:$EF$1,0)),"")</f>
        <v>1.9711973906358763E-2</v>
      </c>
    </row>
    <row r="453" spans="1:17" x14ac:dyDescent="0.3">
      <c r="A453">
        <f t="shared" si="7"/>
        <v>451</v>
      </c>
      <c r="B453" t="str">
        <f>IF('[1]Master data'!A453="","",'[1]Master data'!A453)</f>
        <v>Benjamin Woodburn</v>
      </c>
      <c r="C453" t="str">
        <f>IFERROR(INDEX('[1]Master data'!$B$2:$EF$1000,MATCH($B453,'[1]Master data'!$A$2:$A$1000,0),MATCH(C$1,'[1]Master data'!$B$1:$EF$1,0)),"")</f>
        <v>Liverpool</v>
      </c>
      <c r="D453" t="str">
        <f>IFERROR(INDEX('[1]Master data'!$B$2:$EF$1000,MATCH($B453,'[1]Master data'!$A$2:$A$1000,0),MATCH(D$1,'[1]Master data'!$B$1:$EF$1,0)),"")</f>
        <v>Midfield</v>
      </c>
      <c r="E453" s="5">
        <f>IFERROR(INDEX('[1]Master data'!$B$2:$EF$1000,MATCH($B453,'[1]Master data'!$A$2:$A$1000,0),MATCH(E$1,'[1]Master data'!$B$1:$EF$1,0)),"")</f>
        <v>1960000</v>
      </c>
      <c r="F453" s="7">
        <f>IFERROR(INDEX('[1]Master data'!$B$2:$EF$1000,MATCH($B453,'[1]Master data'!$A$2:$A$1000,0),MATCH(F$1,'[1]Master data'!$B$1:$EF$1,0)),"")</f>
        <v>-5000</v>
      </c>
      <c r="G453" s="7">
        <f>IFERROR(INDEX('[1]Master data'!$B$2:$EF$1000,MATCH($B453,'[1]Master data'!$A$2:$A$1000,0),MATCH(G$1,'[1]Master data'!$B$1:$EF$1,0)),"")</f>
        <v>0</v>
      </c>
      <c r="H453" s="7">
        <f>IFERROR(INDEX('[1]Master data'!$B$2:$EF$1000,MATCH($B453,'[1]Master data'!$A$2:$A$1000,0),MATCH(H$1,'[1]Master data'!$B$1:$EF$1,0)),"")</f>
        <v>0</v>
      </c>
      <c r="I453" s="7">
        <f>IFERROR(INDEX('[1]Master data'!$B$2:$EF$1000,MATCH($B453,'[1]Master data'!$A$2:$A$1000,0),MATCH(I$1,'[1]Master data'!$B$1:$EF$1,0)),"")</f>
        <v>0</v>
      </c>
      <c r="J453" s="7">
        <f>IFERROR(INDEX('[1]Master data'!$B$2:$EF$1000,MATCH($B453,'[1]Master data'!$A$2:$A$1000,0),MATCH(J$1,'[1]Master data'!$B$1:$EF$1,0)),"")</f>
        <v>0</v>
      </c>
      <c r="K453" s="7">
        <f>IFERROR(INDEX('[1]Master data'!$B$2:$EF$1000,MATCH($B453,'[1]Master data'!$A$2:$A$1000,0),MATCH(K$1,'[1]Master data'!$B$1:$EF$1,0)),"")</f>
        <v>0</v>
      </c>
      <c r="L453" s="7">
        <f>IFERROR(INDEX('[1]Master data'!$B$2:$EF$1000,MATCH($B453,'[1]Master data'!$A$2:$A$1000,0),MATCH(L$1,'[1]Master data'!$B$1:$EF$1,0)),"")</f>
        <v>-5000</v>
      </c>
      <c r="M453" s="33">
        <f>IFERROR(INDEX('[1]Master data'!$B$2:$EF$1000,MATCH($B453,'[1]Master data'!$A$2:$A$1000,0),MATCH(M$1,'[1]Master data'!$B$1:$EF$1,0)),"")</f>
        <v>-1.2551020408163265E-2</v>
      </c>
      <c r="N453" s="7">
        <f>IFERROR(INDEX('[1]Master data'!$B$2:$EF$1000,MATCH($B453,'[1]Master data'!$A$2:$A$1000,0),MATCH(N$1,'[1]Master data'!$B$1:$EF$1,0)),"")</f>
        <v>19600</v>
      </c>
      <c r="O453" s="7">
        <f>IFERROR(INDEX('[1]Master data'!$B$2:$EF$1000,MATCH($B453,'[1]Master data'!$A$2:$A$1000,0),MATCH(O$1,'[1]Master data'!$B$1:$EF$1,0)),"")</f>
        <v>1979600</v>
      </c>
      <c r="P453" s="7">
        <f>IFERROR(INDEX('[1]Master data'!$B$2:$EF$1000,MATCH($B453,'[1]Master data'!$A$2:$A$1000,0),MATCH(P$1,'[1]Master data'!$B$1:$EF$1,0)),"")</f>
        <v>-24600</v>
      </c>
      <c r="Q453" s="30">
        <f>IFERROR(INDEX('[1]Master data'!$B$2:$EF$1000,MATCH($B453,'[1]Master data'!$A$2:$A$1000,0),MATCH(Q$1,'[1]Master data'!$B$1:$EF$1,0)),"")</f>
        <v>-1.2551020408163265E-2</v>
      </c>
    </row>
    <row r="454" spans="1:17" x14ac:dyDescent="0.3">
      <c r="A454">
        <f t="shared" si="7"/>
        <v>452</v>
      </c>
      <c r="B454" t="str">
        <f>IF('[1]Master data'!A454="","",'[1]Master data'!A454)</f>
        <v>Trezeguet</v>
      </c>
      <c r="C454" t="str">
        <f>IFERROR(INDEX('[1]Master data'!$B$2:$EF$1000,MATCH($B454,'[1]Master data'!$A$2:$A$1000,0),MATCH(C$1,'[1]Master data'!$B$1:$EF$1,0)),"")</f>
        <v>Aston Villa</v>
      </c>
      <c r="D454" t="str">
        <f>IFERROR(INDEX('[1]Master data'!$B$2:$EF$1000,MATCH($B454,'[1]Master data'!$A$2:$A$1000,0),MATCH(D$1,'[1]Master data'!$B$1:$EF$1,0)),"")</f>
        <v>Midfield</v>
      </c>
      <c r="E454" s="5">
        <f>IFERROR(INDEX('[1]Master data'!$B$2:$EF$1000,MATCH($B454,'[1]Master data'!$A$2:$A$1000,0),MATCH(E$1,'[1]Master data'!$B$1:$EF$1,0)),"")</f>
        <v>3544000</v>
      </c>
      <c r="F454" s="7">
        <f>IFERROR(INDEX('[1]Master data'!$B$2:$EF$1000,MATCH($B454,'[1]Master data'!$A$2:$A$1000,0),MATCH(F$1,'[1]Master data'!$B$1:$EF$1,0)),"")</f>
        <v>-5000</v>
      </c>
      <c r="G454" s="7">
        <f>IFERROR(INDEX('[1]Master data'!$B$2:$EF$1000,MATCH($B454,'[1]Master data'!$A$2:$A$1000,0),MATCH(G$1,'[1]Master data'!$B$1:$EF$1,0)),"")</f>
        <v>0</v>
      </c>
      <c r="H454" s="7">
        <f>IFERROR(INDEX('[1]Master data'!$B$2:$EF$1000,MATCH($B454,'[1]Master data'!$A$2:$A$1000,0),MATCH(H$1,'[1]Master data'!$B$1:$EF$1,0)),"")</f>
        <v>0</v>
      </c>
      <c r="I454" s="7">
        <f>IFERROR(INDEX('[1]Master data'!$B$2:$EF$1000,MATCH($B454,'[1]Master data'!$A$2:$A$1000,0),MATCH(I$1,'[1]Master data'!$B$1:$EF$1,0)),"")</f>
        <v>0</v>
      </c>
      <c r="J454" s="7">
        <f>IFERROR(INDEX('[1]Master data'!$B$2:$EF$1000,MATCH($B454,'[1]Master data'!$A$2:$A$1000,0),MATCH(J$1,'[1]Master data'!$B$1:$EF$1,0)),"")</f>
        <v>0</v>
      </c>
      <c r="K454" s="7">
        <f>IFERROR(INDEX('[1]Master data'!$B$2:$EF$1000,MATCH($B454,'[1]Master data'!$A$2:$A$1000,0),MATCH(K$1,'[1]Master data'!$B$1:$EF$1,0)),"")</f>
        <v>0</v>
      </c>
      <c r="L454" s="7">
        <f>IFERROR(INDEX('[1]Master data'!$B$2:$EF$1000,MATCH($B454,'[1]Master data'!$A$2:$A$1000,0),MATCH(L$1,'[1]Master data'!$B$1:$EF$1,0)),"")</f>
        <v>-5000</v>
      </c>
      <c r="M454" s="33">
        <f>IFERROR(INDEX('[1]Master data'!$B$2:$EF$1000,MATCH($B454,'[1]Master data'!$A$2:$A$1000,0),MATCH(M$1,'[1]Master data'!$B$1:$EF$1,0)),"")</f>
        <v>-1.1410835214446953E-2</v>
      </c>
      <c r="N454" s="7">
        <f>IFERROR(INDEX('[1]Master data'!$B$2:$EF$1000,MATCH($B454,'[1]Master data'!$A$2:$A$1000,0),MATCH(N$1,'[1]Master data'!$B$1:$EF$1,0)),"")</f>
        <v>35440</v>
      </c>
      <c r="O454" s="7">
        <f>IFERROR(INDEX('[1]Master data'!$B$2:$EF$1000,MATCH($B454,'[1]Master data'!$A$2:$A$1000,0),MATCH(O$1,'[1]Master data'!$B$1:$EF$1,0)),"")</f>
        <v>3579440</v>
      </c>
      <c r="P454" s="7">
        <f>IFERROR(INDEX('[1]Master data'!$B$2:$EF$1000,MATCH($B454,'[1]Master data'!$A$2:$A$1000,0),MATCH(P$1,'[1]Master data'!$B$1:$EF$1,0)),"")</f>
        <v>-40440</v>
      </c>
      <c r="Q454" s="30">
        <f>IFERROR(INDEX('[1]Master data'!$B$2:$EF$1000,MATCH($B454,'[1]Master data'!$A$2:$A$1000,0),MATCH(Q$1,'[1]Master data'!$B$1:$EF$1,0)),"")</f>
        <v>-1.1410835214446953E-2</v>
      </c>
    </row>
    <row r="455" spans="1:17" x14ac:dyDescent="0.3">
      <c r="A455">
        <f t="shared" si="7"/>
        <v>453</v>
      </c>
      <c r="B455" t="str">
        <f>IF('[1]Master data'!A455="","",'[1]Master data'!A455)</f>
        <v>Carney Chukwuemeka</v>
      </c>
      <c r="C455" t="str">
        <f>IFERROR(INDEX('[1]Master data'!$B$2:$EF$1000,MATCH($B455,'[1]Master data'!$A$2:$A$1000,0),MATCH(C$1,'[1]Master data'!$B$1:$EF$1,0)),"")</f>
        <v>Aston Villa</v>
      </c>
      <c r="D455" t="str">
        <f>IFERROR(INDEX('[1]Master data'!$B$2:$EF$1000,MATCH($B455,'[1]Master data'!$A$2:$A$1000,0),MATCH(D$1,'[1]Master data'!$B$1:$EF$1,0)),"")</f>
        <v>Midfield</v>
      </c>
      <c r="E455" s="5">
        <f>IFERROR(INDEX('[1]Master data'!$B$2:$EF$1000,MATCH($B455,'[1]Master data'!$A$2:$A$1000,0),MATCH(E$1,'[1]Master data'!$B$1:$EF$1,0)),"")</f>
        <v>1995000</v>
      </c>
      <c r="F455" s="7">
        <f>IFERROR(INDEX('[1]Master data'!$B$2:$EF$1000,MATCH($B455,'[1]Master data'!$A$2:$A$1000,0),MATCH(F$1,'[1]Master data'!$B$1:$EF$1,0)),"")</f>
        <v>-5000</v>
      </c>
      <c r="G455" s="7">
        <f>IFERROR(INDEX('[1]Master data'!$B$2:$EF$1000,MATCH($B455,'[1]Master data'!$A$2:$A$1000,0),MATCH(G$1,'[1]Master data'!$B$1:$EF$1,0)),"")</f>
        <v>0</v>
      </c>
      <c r="H455" s="7">
        <f>IFERROR(INDEX('[1]Master data'!$B$2:$EF$1000,MATCH($B455,'[1]Master data'!$A$2:$A$1000,0),MATCH(H$1,'[1]Master data'!$B$1:$EF$1,0)),"")</f>
        <v>0</v>
      </c>
      <c r="I455" s="7">
        <f>IFERROR(INDEX('[1]Master data'!$B$2:$EF$1000,MATCH($B455,'[1]Master data'!$A$2:$A$1000,0),MATCH(I$1,'[1]Master data'!$B$1:$EF$1,0)),"")</f>
        <v>0</v>
      </c>
      <c r="J455" s="7">
        <f>IFERROR(INDEX('[1]Master data'!$B$2:$EF$1000,MATCH($B455,'[1]Master data'!$A$2:$A$1000,0),MATCH(J$1,'[1]Master data'!$B$1:$EF$1,0)),"")</f>
        <v>0</v>
      </c>
      <c r="K455" s="7">
        <f>IFERROR(INDEX('[1]Master data'!$B$2:$EF$1000,MATCH($B455,'[1]Master data'!$A$2:$A$1000,0),MATCH(K$1,'[1]Master data'!$B$1:$EF$1,0)),"")</f>
        <v>0</v>
      </c>
      <c r="L455" s="7">
        <f>IFERROR(INDEX('[1]Master data'!$B$2:$EF$1000,MATCH($B455,'[1]Master data'!$A$2:$A$1000,0),MATCH(L$1,'[1]Master data'!$B$1:$EF$1,0)),"")</f>
        <v>-5000</v>
      </c>
      <c r="M455" s="33">
        <f>IFERROR(INDEX('[1]Master data'!$B$2:$EF$1000,MATCH($B455,'[1]Master data'!$A$2:$A$1000,0),MATCH(M$1,'[1]Master data'!$B$1:$EF$1,0)),"")</f>
        <v>-1.2506265664160401E-2</v>
      </c>
      <c r="N455" s="7">
        <f>IFERROR(INDEX('[1]Master data'!$B$2:$EF$1000,MATCH($B455,'[1]Master data'!$A$2:$A$1000,0),MATCH(N$1,'[1]Master data'!$B$1:$EF$1,0)),"")</f>
        <v>19950</v>
      </c>
      <c r="O455" s="7">
        <f>IFERROR(INDEX('[1]Master data'!$B$2:$EF$1000,MATCH($B455,'[1]Master data'!$A$2:$A$1000,0),MATCH(O$1,'[1]Master data'!$B$1:$EF$1,0)),"")</f>
        <v>2014950</v>
      </c>
      <c r="P455" s="7">
        <f>IFERROR(INDEX('[1]Master data'!$B$2:$EF$1000,MATCH($B455,'[1]Master data'!$A$2:$A$1000,0),MATCH(P$1,'[1]Master data'!$B$1:$EF$1,0)),"")</f>
        <v>-24950</v>
      </c>
      <c r="Q455" s="30">
        <f>IFERROR(INDEX('[1]Master data'!$B$2:$EF$1000,MATCH($B455,'[1]Master data'!$A$2:$A$1000,0),MATCH(Q$1,'[1]Master data'!$B$1:$EF$1,0)),"")</f>
        <v>-1.2506265664160401E-2</v>
      </c>
    </row>
    <row r="456" spans="1:17" x14ac:dyDescent="0.3">
      <c r="A456">
        <f t="shared" si="7"/>
        <v>454</v>
      </c>
      <c r="B456" t="str">
        <f>IF('[1]Master data'!A456="","",'[1]Master data'!A456)</f>
        <v>Muhamed Besic</v>
      </c>
      <c r="C456" t="str">
        <f>IFERROR(INDEX('[1]Master data'!$B$2:$EF$1000,MATCH($B456,'[1]Master data'!$A$2:$A$1000,0),MATCH(C$1,'[1]Master data'!$B$1:$EF$1,0)),"")</f>
        <v>Everton</v>
      </c>
      <c r="D456" t="str">
        <f>IFERROR(INDEX('[1]Master data'!$B$2:$EF$1000,MATCH($B456,'[1]Master data'!$A$2:$A$1000,0),MATCH(D$1,'[1]Master data'!$B$1:$EF$1,0)),"")</f>
        <v>Midfield</v>
      </c>
      <c r="E456" s="5">
        <f>IFERROR(INDEX('[1]Master data'!$B$2:$EF$1000,MATCH($B456,'[1]Master data'!$A$2:$A$1000,0),MATCH(E$1,'[1]Master data'!$B$1:$EF$1,0)),"")</f>
        <v>1960000</v>
      </c>
      <c r="F456" s="7">
        <f>IFERROR(INDEX('[1]Master data'!$B$2:$EF$1000,MATCH($B456,'[1]Master data'!$A$2:$A$1000,0),MATCH(F$1,'[1]Master data'!$B$1:$EF$1,0)),"")</f>
        <v>-5000</v>
      </c>
      <c r="G456" s="7">
        <f>IFERROR(INDEX('[1]Master data'!$B$2:$EF$1000,MATCH($B456,'[1]Master data'!$A$2:$A$1000,0),MATCH(G$1,'[1]Master data'!$B$1:$EF$1,0)),"")</f>
        <v>0</v>
      </c>
      <c r="H456" s="7">
        <f>IFERROR(INDEX('[1]Master data'!$B$2:$EF$1000,MATCH($B456,'[1]Master data'!$A$2:$A$1000,0),MATCH(H$1,'[1]Master data'!$B$1:$EF$1,0)),"")</f>
        <v>0</v>
      </c>
      <c r="I456" s="7">
        <f>IFERROR(INDEX('[1]Master data'!$B$2:$EF$1000,MATCH($B456,'[1]Master data'!$A$2:$A$1000,0),MATCH(I$1,'[1]Master data'!$B$1:$EF$1,0)),"")</f>
        <v>0</v>
      </c>
      <c r="J456" s="7">
        <f>IFERROR(INDEX('[1]Master data'!$B$2:$EF$1000,MATCH($B456,'[1]Master data'!$A$2:$A$1000,0),MATCH(J$1,'[1]Master data'!$B$1:$EF$1,0)),"")</f>
        <v>0</v>
      </c>
      <c r="K456" s="7">
        <f>IFERROR(INDEX('[1]Master data'!$B$2:$EF$1000,MATCH($B456,'[1]Master data'!$A$2:$A$1000,0),MATCH(K$1,'[1]Master data'!$B$1:$EF$1,0)),"")</f>
        <v>0</v>
      </c>
      <c r="L456" s="7">
        <f>IFERROR(INDEX('[1]Master data'!$B$2:$EF$1000,MATCH($B456,'[1]Master data'!$A$2:$A$1000,0),MATCH(L$1,'[1]Master data'!$B$1:$EF$1,0)),"")</f>
        <v>-5000</v>
      </c>
      <c r="M456" s="33">
        <f>IFERROR(INDEX('[1]Master data'!$B$2:$EF$1000,MATCH($B456,'[1]Master data'!$A$2:$A$1000,0),MATCH(M$1,'[1]Master data'!$B$1:$EF$1,0)),"")</f>
        <v>-1.2551020408163265E-2</v>
      </c>
      <c r="N456" s="7">
        <f>IFERROR(INDEX('[1]Master data'!$B$2:$EF$1000,MATCH($B456,'[1]Master data'!$A$2:$A$1000,0),MATCH(N$1,'[1]Master data'!$B$1:$EF$1,0)),"")</f>
        <v>19600</v>
      </c>
      <c r="O456" s="7">
        <f>IFERROR(INDEX('[1]Master data'!$B$2:$EF$1000,MATCH($B456,'[1]Master data'!$A$2:$A$1000,0),MATCH(O$1,'[1]Master data'!$B$1:$EF$1,0)),"")</f>
        <v>1979600</v>
      </c>
      <c r="P456" s="7">
        <f>IFERROR(INDEX('[1]Master data'!$B$2:$EF$1000,MATCH($B456,'[1]Master data'!$A$2:$A$1000,0),MATCH(P$1,'[1]Master data'!$B$1:$EF$1,0)),"")</f>
        <v>-24600</v>
      </c>
      <c r="Q456" s="30">
        <f>IFERROR(INDEX('[1]Master data'!$B$2:$EF$1000,MATCH($B456,'[1]Master data'!$A$2:$A$1000,0),MATCH(Q$1,'[1]Master data'!$B$1:$EF$1,0)),"")</f>
        <v>-1.2551020408163265E-2</v>
      </c>
    </row>
    <row r="457" spans="1:17" x14ac:dyDescent="0.3">
      <c r="A457">
        <f t="shared" si="7"/>
        <v>455</v>
      </c>
      <c r="B457" t="str">
        <f>IF('[1]Master data'!A457="","",'[1]Master data'!A457)</f>
        <v>Ben T. Davies</v>
      </c>
      <c r="C457" t="str">
        <f>IFERROR(INDEX('[1]Master data'!$B$2:$EF$1000,MATCH($B457,'[1]Master data'!$A$2:$A$1000,0),MATCH(C$1,'[1]Master data'!$B$1:$EF$1,0)),"")</f>
        <v>Tottenham</v>
      </c>
      <c r="D457" t="str">
        <f>IFERROR(INDEX('[1]Master data'!$B$2:$EF$1000,MATCH($B457,'[1]Master data'!$A$2:$A$1000,0),MATCH(D$1,'[1]Master data'!$B$1:$EF$1,0)),"")</f>
        <v>Defense</v>
      </c>
      <c r="E457" s="5">
        <f>IFERROR(INDEX('[1]Master data'!$B$2:$EF$1000,MATCH($B457,'[1]Master data'!$A$2:$A$1000,0),MATCH(E$1,'[1]Master data'!$B$1:$EF$1,0)),"")</f>
        <v>4030000</v>
      </c>
      <c r="F457" s="7">
        <f>IFERROR(INDEX('[1]Master data'!$B$2:$EF$1000,MATCH($B457,'[1]Master data'!$A$2:$A$1000,0),MATCH(F$1,'[1]Master data'!$B$1:$EF$1,0)),"")</f>
        <v>-5000</v>
      </c>
      <c r="G457" s="7">
        <f>IFERROR(INDEX('[1]Master data'!$B$2:$EF$1000,MATCH($B457,'[1]Master data'!$A$2:$A$1000,0),MATCH(G$1,'[1]Master data'!$B$1:$EF$1,0)),"")</f>
        <v>0</v>
      </c>
      <c r="H457" s="7">
        <f>IFERROR(INDEX('[1]Master data'!$B$2:$EF$1000,MATCH($B457,'[1]Master data'!$A$2:$A$1000,0),MATCH(H$1,'[1]Master data'!$B$1:$EF$1,0)),"")</f>
        <v>0</v>
      </c>
      <c r="I457" s="7">
        <f>IFERROR(INDEX('[1]Master data'!$B$2:$EF$1000,MATCH($B457,'[1]Master data'!$A$2:$A$1000,0),MATCH(I$1,'[1]Master data'!$B$1:$EF$1,0)),"")</f>
        <v>0</v>
      </c>
      <c r="J457" s="7">
        <f>IFERROR(INDEX('[1]Master data'!$B$2:$EF$1000,MATCH($B457,'[1]Master data'!$A$2:$A$1000,0),MATCH(J$1,'[1]Master data'!$B$1:$EF$1,0)),"")</f>
        <v>0</v>
      </c>
      <c r="K457" s="7">
        <f>IFERROR(INDEX('[1]Master data'!$B$2:$EF$1000,MATCH($B457,'[1]Master data'!$A$2:$A$1000,0),MATCH(K$1,'[1]Master data'!$B$1:$EF$1,0)),"")</f>
        <v>0</v>
      </c>
      <c r="L457" s="7">
        <f>IFERROR(INDEX('[1]Master data'!$B$2:$EF$1000,MATCH($B457,'[1]Master data'!$A$2:$A$1000,0),MATCH(L$1,'[1]Master data'!$B$1:$EF$1,0)),"")</f>
        <v>-5000</v>
      </c>
      <c r="M457" s="33">
        <f>IFERROR(INDEX('[1]Master data'!$B$2:$EF$1000,MATCH($B457,'[1]Master data'!$A$2:$A$1000,0),MATCH(M$1,'[1]Master data'!$B$1:$EF$1,0)),"")</f>
        <v>-1.1240694789081886E-2</v>
      </c>
      <c r="N457" s="7">
        <f>IFERROR(INDEX('[1]Master data'!$B$2:$EF$1000,MATCH($B457,'[1]Master data'!$A$2:$A$1000,0),MATCH(N$1,'[1]Master data'!$B$1:$EF$1,0)),"")</f>
        <v>40300</v>
      </c>
      <c r="O457" s="7">
        <f>IFERROR(INDEX('[1]Master data'!$B$2:$EF$1000,MATCH($B457,'[1]Master data'!$A$2:$A$1000,0),MATCH(O$1,'[1]Master data'!$B$1:$EF$1,0)),"")</f>
        <v>4070300</v>
      </c>
      <c r="P457" s="7">
        <f>IFERROR(INDEX('[1]Master data'!$B$2:$EF$1000,MATCH($B457,'[1]Master data'!$A$2:$A$1000,0),MATCH(P$1,'[1]Master data'!$B$1:$EF$1,0)),"")</f>
        <v>-45300</v>
      </c>
      <c r="Q457" s="30">
        <f>IFERROR(INDEX('[1]Master data'!$B$2:$EF$1000,MATCH($B457,'[1]Master data'!$A$2:$A$1000,0),MATCH(Q$1,'[1]Master data'!$B$1:$EF$1,0)),"")</f>
        <v>-1.1240694789081886E-2</v>
      </c>
    </row>
    <row r="458" spans="1:17" x14ac:dyDescent="0.3">
      <c r="A458">
        <f t="shared" si="7"/>
        <v>456</v>
      </c>
      <c r="B458" t="str">
        <f>IF('[1]Master data'!A458="","",'[1]Master data'!A458)</f>
        <v>Konstantinos Tsimikas</v>
      </c>
      <c r="C458" t="str">
        <f>IFERROR(INDEX('[1]Master data'!$B$2:$EF$1000,MATCH($B458,'[1]Master data'!$A$2:$A$1000,0),MATCH(C$1,'[1]Master data'!$B$1:$EF$1,0)),"")</f>
        <v>Liverpool</v>
      </c>
      <c r="D458" t="str">
        <f>IFERROR(INDEX('[1]Master data'!$B$2:$EF$1000,MATCH($B458,'[1]Master data'!$A$2:$A$1000,0),MATCH(D$1,'[1]Master data'!$B$1:$EF$1,0)),"")</f>
        <v>Defense</v>
      </c>
      <c r="E458" s="5">
        <f>IFERROR(INDEX('[1]Master data'!$B$2:$EF$1000,MATCH($B458,'[1]Master data'!$A$2:$A$1000,0),MATCH(E$1,'[1]Master data'!$B$1:$EF$1,0)),"")</f>
        <v>2947000</v>
      </c>
      <c r="F458" s="7">
        <f>IFERROR(INDEX('[1]Master data'!$B$2:$EF$1000,MATCH($B458,'[1]Master data'!$A$2:$A$1000,0),MATCH(F$1,'[1]Master data'!$B$1:$EF$1,0)),"")</f>
        <v>-5000</v>
      </c>
      <c r="G458" s="7">
        <f>IFERROR(INDEX('[1]Master data'!$B$2:$EF$1000,MATCH($B458,'[1]Master data'!$A$2:$A$1000,0),MATCH(G$1,'[1]Master data'!$B$1:$EF$1,0)),"")</f>
        <v>0</v>
      </c>
      <c r="H458" s="7">
        <f>IFERROR(INDEX('[1]Master data'!$B$2:$EF$1000,MATCH($B458,'[1]Master data'!$A$2:$A$1000,0),MATCH(H$1,'[1]Master data'!$B$1:$EF$1,0)),"")</f>
        <v>0</v>
      </c>
      <c r="I458" s="7">
        <f>IFERROR(INDEX('[1]Master data'!$B$2:$EF$1000,MATCH($B458,'[1]Master data'!$A$2:$A$1000,0),MATCH(I$1,'[1]Master data'!$B$1:$EF$1,0)),"")</f>
        <v>0</v>
      </c>
      <c r="J458" s="7">
        <f>IFERROR(INDEX('[1]Master data'!$B$2:$EF$1000,MATCH($B458,'[1]Master data'!$A$2:$A$1000,0),MATCH(J$1,'[1]Master data'!$B$1:$EF$1,0)),"")</f>
        <v>0</v>
      </c>
      <c r="K458" s="7">
        <f>IFERROR(INDEX('[1]Master data'!$B$2:$EF$1000,MATCH($B458,'[1]Master data'!$A$2:$A$1000,0),MATCH(K$1,'[1]Master data'!$B$1:$EF$1,0)),"")</f>
        <v>0</v>
      </c>
      <c r="L458" s="7">
        <f>IFERROR(INDEX('[1]Master data'!$B$2:$EF$1000,MATCH($B458,'[1]Master data'!$A$2:$A$1000,0),MATCH(L$1,'[1]Master data'!$B$1:$EF$1,0)),"")</f>
        <v>-5000</v>
      </c>
      <c r="M458" s="33">
        <f>IFERROR(INDEX('[1]Master data'!$B$2:$EF$1000,MATCH($B458,'[1]Master data'!$A$2:$A$1000,0),MATCH(M$1,'[1]Master data'!$B$1:$EF$1,0)),"")</f>
        <v>-1.169664065151001E-2</v>
      </c>
      <c r="N458" s="7">
        <f>IFERROR(INDEX('[1]Master data'!$B$2:$EF$1000,MATCH($B458,'[1]Master data'!$A$2:$A$1000,0),MATCH(N$1,'[1]Master data'!$B$1:$EF$1,0)),"")</f>
        <v>29470</v>
      </c>
      <c r="O458" s="7">
        <f>IFERROR(INDEX('[1]Master data'!$B$2:$EF$1000,MATCH($B458,'[1]Master data'!$A$2:$A$1000,0),MATCH(O$1,'[1]Master data'!$B$1:$EF$1,0)),"")</f>
        <v>2976470</v>
      </c>
      <c r="P458" s="7">
        <f>IFERROR(INDEX('[1]Master data'!$B$2:$EF$1000,MATCH($B458,'[1]Master data'!$A$2:$A$1000,0),MATCH(P$1,'[1]Master data'!$B$1:$EF$1,0)),"")</f>
        <v>-34470</v>
      </c>
      <c r="Q458" s="30">
        <f>IFERROR(INDEX('[1]Master data'!$B$2:$EF$1000,MATCH($B458,'[1]Master data'!$A$2:$A$1000,0),MATCH(Q$1,'[1]Master data'!$B$1:$EF$1,0)),"")</f>
        <v>-1.169664065151001E-2</v>
      </c>
    </row>
    <row r="459" spans="1:17" x14ac:dyDescent="0.3">
      <c r="A459">
        <f t="shared" si="7"/>
        <v>457</v>
      </c>
      <c r="B459" t="str">
        <f>IF('[1]Master data'!A459="","",'[1]Master data'!A459)</f>
        <v>Aaron Connolly</v>
      </c>
      <c r="C459" t="str">
        <f>IFERROR(INDEX('[1]Master data'!$B$2:$EF$1000,MATCH($B459,'[1]Master data'!$A$2:$A$1000,0),MATCH(C$1,'[1]Master data'!$B$1:$EF$1,0)),"")</f>
        <v>Brighton and Hove</v>
      </c>
      <c r="D459" t="str">
        <f>IFERROR(INDEX('[1]Master data'!$B$2:$EF$1000,MATCH($B459,'[1]Master data'!$A$2:$A$1000,0),MATCH(D$1,'[1]Master data'!$B$1:$EF$1,0)),"")</f>
        <v>Striker</v>
      </c>
      <c r="E459" s="5">
        <f>IFERROR(INDEX('[1]Master data'!$B$2:$EF$1000,MATCH($B459,'[1]Master data'!$A$2:$A$1000,0),MATCH(E$1,'[1]Master data'!$B$1:$EF$1,0)),"")</f>
        <v>4073000</v>
      </c>
      <c r="F459" s="7">
        <f>IFERROR(INDEX('[1]Master data'!$B$2:$EF$1000,MATCH($B459,'[1]Master data'!$A$2:$A$1000,0),MATCH(F$1,'[1]Master data'!$B$1:$EF$1,0)),"")</f>
        <v>-5000</v>
      </c>
      <c r="G459" s="7">
        <f>IFERROR(INDEX('[1]Master data'!$B$2:$EF$1000,MATCH($B459,'[1]Master data'!$A$2:$A$1000,0),MATCH(G$1,'[1]Master data'!$B$1:$EF$1,0)),"")</f>
        <v>0</v>
      </c>
      <c r="H459" s="7">
        <f>IFERROR(INDEX('[1]Master data'!$B$2:$EF$1000,MATCH($B459,'[1]Master data'!$A$2:$A$1000,0),MATCH(H$1,'[1]Master data'!$B$1:$EF$1,0)),"")</f>
        <v>0</v>
      </c>
      <c r="I459" s="7">
        <f>IFERROR(INDEX('[1]Master data'!$B$2:$EF$1000,MATCH($B459,'[1]Master data'!$A$2:$A$1000,0),MATCH(I$1,'[1]Master data'!$B$1:$EF$1,0)),"")</f>
        <v>0</v>
      </c>
      <c r="J459" s="7">
        <f>IFERROR(INDEX('[1]Master data'!$B$2:$EF$1000,MATCH($B459,'[1]Master data'!$A$2:$A$1000,0),MATCH(J$1,'[1]Master data'!$B$1:$EF$1,0)),"")</f>
        <v>0</v>
      </c>
      <c r="K459" s="7">
        <f>IFERROR(INDEX('[1]Master data'!$B$2:$EF$1000,MATCH($B459,'[1]Master data'!$A$2:$A$1000,0),MATCH(K$1,'[1]Master data'!$B$1:$EF$1,0)),"")</f>
        <v>0</v>
      </c>
      <c r="L459" s="7">
        <f>IFERROR(INDEX('[1]Master data'!$B$2:$EF$1000,MATCH($B459,'[1]Master data'!$A$2:$A$1000,0),MATCH(L$1,'[1]Master data'!$B$1:$EF$1,0)),"")</f>
        <v>-5000</v>
      </c>
      <c r="M459" s="33">
        <f>IFERROR(INDEX('[1]Master data'!$B$2:$EF$1000,MATCH($B459,'[1]Master data'!$A$2:$A$1000,0),MATCH(M$1,'[1]Master data'!$B$1:$EF$1,0)),"")</f>
        <v>-1.1227596366314756E-2</v>
      </c>
      <c r="N459" s="7">
        <f>IFERROR(INDEX('[1]Master data'!$B$2:$EF$1000,MATCH($B459,'[1]Master data'!$A$2:$A$1000,0),MATCH(N$1,'[1]Master data'!$B$1:$EF$1,0)),"")</f>
        <v>40730</v>
      </c>
      <c r="O459" s="7">
        <f>IFERROR(INDEX('[1]Master data'!$B$2:$EF$1000,MATCH($B459,'[1]Master data'!$A$2:$A$1000,0),MATCH(O$1,'[1]Master data'!$B$1:$EF$1,0)),"")</f>
        <v>4113730</v>
      </c>
      <c r="P459" s="7">
        <f>IFERROR(INDEX('[1]Master data'!$B$2:$EF$1000,MATCH($B459,'[1]Master data'!$A$2:$A$1000,0),MATCH(P$1,'[1]Master data'!$B$1:$EF$1,0)),"")</f>
        <v>-45730</v>
      </c>
      <c r="Q459" s="30">
        <f>IFERROR(INDEX('[1]Master data'!$B$2:$EF$1000,MATCH($B459,'[1]Master data'!$A$2:$A$1000,0),MATCH(Q$1,'[1]Master data'!$B$1:$EF$1,0)),"")</f>
        <v>-1.1227596366314756E-2</v>
      </c>
    </row>
    <row r="460" spans="1:17" x14ac:dyDescent="0.3">
      <c r="A460">
        <f t="shared" si="7"/>
        <v>458</v>
      </c>
      <c r="B460" t="str">
        <f>IF('[1]Master data'!A460="","",'[1]Master data'!A460)</f>
        <v>Danny Welbeck</v>
      </c>
      <c r="C460" t="str">
        <f>IFERROR(INDEX('[1]Master data'!$B$2:$EF$1000,MATCH($B460,'[1]Master data'!$A$2:$A$1000,0),MATCH(C$1,'[1]Master data'!$B$1:$EF$1,0)),"")</f>
        <v>Brighton and Hove</v>
      </c>
      <c r="D460" t="str">
        <f>IFERROR(INDEX('[1]Master data'!$B$2:$EF$1000,MATCH($B460,'[1]Master data'!$A$2:$A$1000,0),MATCH(D$1,'[1]Master data'!$B$1:$EF$1,0)),"")</f>
        <v>Striker</v>
      </c>
      <c r="E460" s="5">
        <f>IFERROR(INDEX('[1]Master data'!$B$2:$EF$1000,MATCH($B460,'[1]Master data'!$A$2:$A$1000,0),MATCH(E$1,'[1]Master data'!$B$1:$EF$1,0)),"")</f>
        <v>3503000</v>
      </c>
      <c r="F460" s="7">
        <f>IFERROR(INDEX('[1]Master data'!$B$2:$EF$1000,MATCH($B460,'[1]Master data'!$A$2:$A$1000,0),MATCH(F$1,'[1]Master data'!$B$1:$EF$1,0)),"")</f>
        <v>-5000</v>
      </c>
      <c r="G460" s="7">
        <f>IFERROR(INDEX('[1]Master data'!$B$2:$EF$1000,MATCH($B460,'[1]Master data'!$A$2:$A$1000,0),MATCH(G$1,'[1]Master data'!$B$1:$EF$1,0)),"")</f>
        <v>0</v>
      </c>
      <c r="H460" s="7">
        <f>IFERROR(INDEX('[1]Master data'!$B$2:$EF$1000,MATCH($B460,'[1]Master data'!$A$2:$A$1000,0),MATCH(H$1,'[1]Master data'!$B$1:$EF$1,0)),"")</f>
        <v>0</v>
      </c>
      <c r="I460" s="7">
        <f>IFERROR(INDEX('[1]Master data'!$B$2:$EF$1000,MATCH($B460,'[1]Master data'!$A$2:$A$1000,0),MATCH(I$1,'[1]Master data'!$B$1:$EF$1,0)),"")</f>
        <v>0</v>
      </c>
      <c r="J460" s="7">
        <f>IFERROR(INDEX('[1]Master data'!$B$2:$EF$1000,MATCH($B460,'[1]Master data'!$A$2:$A$1000,0),MATCH(J$1,'[1]Master data'!$B$1:$EF$1,0)),"")</f>
        <v>0</v>
      </c>
      <c r="K460" s="7">
        <f>IFERROR(INDEX('[1]Master data'!$B$2:$EF$1000,MATCH($B460,'[1]Master data'!$A$2:$A$1000,0),MATCH(K$1,'[1]Master data'!$B$1:$EF$1,0)),"")</f>
        <v>0</v>
      </c>
      <c r="L460" s="7">
        <f>IFERROR(INDEX('[1]Master data'!$B$2:$EF$1000,MATCH($B460,'[1]Master data'!$A$2:$A$1000,0),MATCH(L$1,'[1]Master data'!$B$1:$EF$1,0)),"")</f>
        <v>-5000</v>
      </c>
      <c r="M460" s="33">
        <f>IFERROR(INDEX('[1]Master data'!$B$2:$EF$1000,MATCH($B460,'[1]Master data'!$A$2:$A$1000,0),MATCH(M$1,'[1]Master data'!$B$1:$EF$1,0)),"")</f>
        <v>-1.1427347987439338E-2</v>
      </c>
      <c r="N460" s="7">
        <f>IFERROR(INDEX('[1]Master data'!$B$2:$EF$1000,MATCH($B460,'[1]Master data'!$A$2:$A$1000,0),MATCH(N$1,'[1]Master data'!$B$1:$EF$1,0)),"")</f>
        <v>35030</v>
      </c>
      <c r="O460" s="7">
        <f>IFERROR(INDEX('[1]Master data'!$B$2:$EF$1000,MATCH($B460,'[1]Master data'!$A$2:$A$1000,0),MATCH(O$1,'[1]Master data'!$B$1:$EF$1,0)),"")</f>
        <v>3538030</v>
      </c>
      <c r="P460" s="7">
        <f>IFERROR(INDEX('[1]Master data'!$B$2:$EF$1000,MATCH($B460,'[1]Master data'!$A$2:$A$1000,0),MATCH(P$1,'[1]Master data'!$B$1:$EF$1,0)),"")</f>
        <v>-40030</v>
      </c>
      <c r="Q460" s="30">
        <f>IFERROR(INDEX('[1]Master data'!$B$2:$EF$1000,MATCH($B460,'[1]Master data'!$A$2:$A$1000,0),MATCH(Q$1,'[1]Master data'!$B$1:$EF$1,0)),"")</f>
        <v>-1.1427347987439338E-2</v>
      </c>
    </row>
    <row r="461" spans="1:17" x14ac:dyDescent="0.3">
      <c r="A461">
        <f t="shared" si="7"/>
        <v>459</v>
      </c>
      <c r="B461" t="str">
        <f>IF('[1]Master data'!A461="","",'[1]Master data'!A461)</f>
        <v>Joshua King</v>
      </c>
      <c r="C461" t="str">
        <f>IFERROR(INDEX('[1]Master data'!$B$2:$EF$1000,MATCH($B461,'[1]Master data'!$A$2:$A$1000,0),MATCH(C$1,'[1]Master data'!$B$1:$EF$1,0)),"")</f>
        <v>Everton</v>
      </c>
      <c r="D461" t="str">
        <f>IFERROR(INDEX('[1]Master data'!$B$2:$EF$1000,MATCH($B461,'[1]Master data'!$A$2:$A$1000,0),MATCH(D$1,'[1]Master data'!$B$1:$EF$1,0)),"")</f>
        <v>Striker</v>
      </c>
      <c r="E461" s="5">
        <f>IFERROR(INDEX('[1]Master data'!$B$2:$EF$1000,MATCH($B461,'[1]Master data'!$A$2:$A$1000,0),MATCH(E$1,'[1]Master data'!$B$1:$EF$1,0)),"")</f>
        <v>4007000</v>
      </c>
      <c r="F461" s="7">
        <f>IFERROR(INDEX('[1]Master data'!$B$2:$EF$1000,MATCH($B461,'[1]Master data'!$A$2:$A$1000,0),MATCH(F$1,'[1]Master data'!$B$1:$EF$1,0)),"")</f>
        <v>-5000</v>
      </c>
      <c r="G461" s="7">
        <f>IFERROR(INDEX('[1]Master data'!$B$2:$EF$1000,MATCH($B461,'[1]Master data'!$A$2:$A$1000,0),MATCH(G$1,'[1]Master data'!$B$1:$EF$1,0)),"")</f>
        <v>0</v>
      </c>
      <c r="H461" s="7">
        <f>IFERROR(INDEX('[1]Master data'!$B$2:$EF$1000,MATCH($B461,'[1]Master data'!$A$2:$A$1000,0),MATCH(H$1,'[1]Master data'!$B$1:$EF$1,0)),"")</f>
        <v>0</v>
      </c>
      <c r="I461" s="7">
        <f>IFERROR(INDEX('[1]Master data'!$B$2:$EF$1000,MATCH($B461,'[1]Master data'!$A$2:$A$1000,0),MATCH(I$1,'[1]Master data'!$B$1:$EF$1,0)),"")</f>
        <v>0</v>
      </c>
      <c r="J461" s="7">
        <f>IFERROR(INDEX('[1]Master data'!$B$2:$EF$1000,MATCH($B461,'[1]Master data'!$A$2:$A$1000,0),MATCH(J$1,'[1]Master data'!$B$1:$EF$1,0)),"")</f>
        <v>0</v>
      </c>
      <c r="K461" s="7">
        <f>IFERROR(INDEX('[1]Master data'!$B$2:$EF$1000,MATCH($B461,'[1]Master data'!$A$2:$A$1000,0),MATCH(K$1,'[1]Master data'!$B$1:$EF$1,0)),"")</f>
        <v>0</v>
      </c>
      <c r="L461" s="7">
        <f>IFERROR(INDEX('[1]Master data'!$B$2:$EF$1000,MATCH($B461,'[1]Master data'!$A$2:$A$1000,0),MATCH(L$1,'[1]Master data'!$B$1:$EF$1,0)),"")</f>
        <v>-5000</v>
      </c>
      <c r="M461" s="33">
        <f>IFERROR(INDEX('[1]Master data'!$B$2:$EF$1000,MATCH($B461,'[1]Master data'!$A$2:$A$1000,0),MATCH(M$1,'[1]Master data'!$B$1:$EF$1,0)),"")</f>
        <v>-1.1247816321437485E-2</v>
      </c>
      <c r="N461" s="7">
        <f>IFERROR(INDEX('[1]Master data'!$B$2:$EF$1000,MATCH($B461,'[1]Master data'!$A$2:$A$1000,0),MATCH(N$1,'[1]Master data'!$B$1:$EF$1,0)),"")</f>
        <v>40070</v>
      </c>
      <c r="O461" s="7">
        <f>IFERROR(INDEX('[1]Master data'!$B$2:$EF$1000,MATCH($B461,'[1]Master data'!$A$2:$A$1000,0),MATCH(O$1,'[1]Master data'!$B$1:$EF$1,0)),"")</f>
        <v>4047070</v>
      </c>
      <c r="P461" s="7">
        <f>IFERROR(INDEX('[1]Master data'!$B$2:$EF$1000,MATCH($B461,'[1]Master data'!$A$2:$A$1000,0),MATCH(P$1,'[1]Master data'!$B$1:$EF$1,0)),"")</f>
        <v>-45070</v>
      </c>
      <c r="Q461" s="30">
        <f>IFERROR(INDEX('[1]Master data'!$B$2:$EF$1000,MATCH($B461,'[1]Master data'!$A$2:$A$1000,0),MATCH(Q$1,'[1]Master data'!$B$1:$EF$1,0)),"")</f>
        <v>-1.1247816321437485E-2</v>
      </c>
    </row>
    <row r="462" spans="1:17" x14ac:dyDescent="0.3">
      <c r="A462">
        <f t="shared" si="7"/>
        <v>460</v>
      </c>
      <c r="B462" t="str">
        <f>IF('[1]Master data'!A462="","",'[1]Master data'!A462)</f>
        <v>Ederson Moraes</v>
      </c>
      <c r="C462" t="str">
        <f>IFERROR(INDEX('[1]Master data'!$B$2:$EF$1000,MATCH($B462,'[1]Master data'!$A$2:$A$1000,0),MATCH(C$1,'[1]Master data'!$B$1:$EF$1,0)),"")</f>
        <v>Manchester City</v>
      </c>
      <c r="D462" t="str">
        <f>IFERROR(INDEX('[1]Master data'!$B$2:$EF$1000,MATCH($B462,'[1]Master data'!$A$2:$A$1000,0),MATCH(D$1,'[1]Master data'!$B$1:$EF$1,0)),"")</f>
        <v>Goalkeeper</v>
      </c>
      <c r="E462" s="5">
        <f>IFERROR(INDEX('[1]Master data'!$B$2:$EF$1000,MATCH($B462,'[1]Master data'!$A$2:$A$1000,0),MATCH(E$1,'[1]Master data'!$B$1:$EF$1,0)),"")</f>
        <v>7814000</v>
      </c>
      <c r="F462" s="7">
        <f>IFERROR(INDEX('[1]Master data'!$B$2:$EF$1000,MATCH($B462,'[1]Master data'!$A$2:$A$1000,0),MATCH(F$1,'[1]Master data'!$B$1:$EF$1,0)),"")</f>
        <v>223631.05021189284</v>
      </c>
      <c r="G462" s="7">
        <f>IFERROR(INDEX('[1]Master data'!$B$2:$EF$1000,MATCH($B462,'[1]Master data'!$A$2:$A$1000,0),MATCH(G$1,'[1]Master data'!$B$1:$EF$1,0)),"")</f>
        <v>100583.39671703613</v>
      </c>
      <c r="H462" s="7">
        <f>IFERROR(INDEX('[1]Master data'!$B$2:$EF$1000,MATCH($B462,'[1]Master data'!$A$2:$A$1000,0),MATCH(H$1,'[1]Master data'!$B$1:$EF$1,0)),"")</f>
        <v>23799.500010870273</v>
      </c>
      <c r="I462" s="7">
        <f>IFERROR(INDEX('[1]Master data'!$B$2:$EF$1000,MATCH($B462,'[1]Master data'!$A$2:$A$1000,0),MATCH(I$1,'[1]Master data'!$B$1:$EF$1,0)),"")</f>
        <v>-212.5</v>
      </c>
      <c r="J462" s="7">
        <f>IFERROR(INDEX('[1]Master data'!$B$2:$EF$1000,MATCH($B462,'[1]Master data'!$A$2:$A$1000,0),MATCH(J$1,'[1]Master data'!$B$1:$EF$1,0)),"")</f>
        <v>5408.5702383968101</v>
      </c>
      <c r="K462" s="7">
        <f>IFERROR(INDEX('[1]Master data'!$B$2:$EF$1000,MATCH($B462,'[1]Master data'!$A$2:$A$1000,0),MATCH(K$1,'[1]Master data'!$B$1:$EF$1,0)),"")</f>
        <v>3405.9245876421087</v>
      </c>
      <c r="L462" s="7">
        <f>IFERROR(INDEX('[1]Master data'!$B$2:$EF$1000,MATCH($B462,'[1]Master data'!$A$2:$A$1000,0),MATCH(L$1,'[1]Master data'!$B$1:$EF$1,0)),"")</f>
        <v>356615.94176583819</v>
      </c>
      <c r="M462" s="33">
        <f>IFERROR(INDEX('[1]Master data'!$B$2:$EF$1000,MATCH($B462,'[1]Master data'!$A$2:$A$1000,0),MATCH(M$1,'[1]Master data'!$B$1:$EF$1,0)),"")</f>
        <v>3.5638078035044561E-2</v>
      </c>
      <c r="N462" s="7">
        <f>IFERROR(INDEX('[1]Master data'!$B$2:$EF$1000,MATCH($B462,'[1]Master data'!$A$2:$A$1000,0),MATCH(N$1,'[1]Master data'!$B$1:$EF$1,0)),"")</f>
        <v>78140</v>
      </c>
      <c r="O462" s="7">
        <f>IFERROR(INDEX('[1]Master data'!$B$2:$EF$1000,MATCH($B462,'[1]Master data'!$A$2:$A$1000,0),MATCH(O$1,'[1]Master data'!$B$1:$EF$1,0)),"")</f>
        <v>7892140</v>
      </c>
      <c r="P462" s="7">
        <f>IFERROR(INDEX('[1]Master data'!$B$2:$EF$1000,MATCH($B462,'[1]Master data'!$A$2:$A$1000,0),MATCH(P$1,'[1]Master data'!$B$1:$EF$1,0)),"")</f>
        <v>278475.94176583819</v>
      </c>
      <c r="Q462" s="30">
        <f>IFERROR(INDEX('[1]Master data'!$B$2:$EF$1000,MATCH($B462,'[1]Master data'!$A$2:$A$1000,0),MATCH(Q$1,'[1]Master data'!$B$1:$EF$1,0)),"")</f>
        <v>3.5638078035044561E-2</v>
      </c>
    </row>
    <row r="463" spans="1:17" x14ac:dyDescent="0.3">
      <c r="A463">
        <f t="shared" si="7"/>
        <v>461</v>
      </c>
      <c r="B463" t="str">
        <f>IF('[1]Master data'!A463="","",'[1]Master data'!A463)</f>
        <v>Alex Oxlade-Chamberlain</v>
      </c>
      <c r="C463" t="str">
        <f>IFERROR(INDEX('[1]Master data'!$B$2:$EF$1000,MATCH($B463,'[1]Master data'!$A$2:$A$1000,0),MATCH(C$1,'[1]Master data'!$B$1:$EF$1,0)),"")</f>
        <v>Liverpool</v>
      </c>
      <c r="D463" t="str">
        <f>IFERROR(INDEX('[1]Master data'!$B$2:$EF$1000,MATCH($B463,'[1]Master data'!$A$2:$A$1000,0),MATCH(D$1,'[1]Master data'!$B$1:$EF$1,0)),"")</f>
        <v>Midfield</v>
      </c>
      <c r="E463" s="5">
        <f>IFERROR(INDEX('[1]Master data'!$B$2:$EF$1000,MATCH($B463,'[1]Master data'!$A$2:$A$1000,0),MATCH(E$1,'[1]Master data'!$B$1:$EF$1,0)),"")</f>
        <v>3966000</v>
      </c>
      <c r="F463" s="7">
        <f>IFERROR(INDEX('[1]Master data'!$B$2:$EF$1000,MATCH($B463,'[1]Master data'!$A$2:$A$1000,0),MATCH(F$1,'[1]Master data'!$B$1:$EF$1,0)),"")</f>
        <v>-5000</v>
      </c>
      <c r="G463" s="7">
        <f>IFERROR(INDEX('[1]Master data'!$B$2:$EF$1000,MATCH($B463,'[1]Master data'!$A$2:$A$1000,0),MATCH(G$1,'[1]Master data'!$B$1:$EF$1,0)),"")</f>
        <v>0</v>
      </c>
      <c r="H463" s="7">
        <f>IFERROR(INDEX('[1]Master data'!$B$2:$EF$1000,MATCH($B463,'[1]Master data'!$A$2:$A$1000,0),MATCH(H$1,'[1]Master data'!$B$1:$EF$1,0)),"")</f>
        <v>0</v>
      </c>
      <c r="I463" s="7">
        <f>IFERROR(INDEX('[1]Master data'!$B$2:$EF$1000,MATCH($B463,'[1]Master data'!$A$2:$A$1000,0),MATCH(I$1,'[1]Master data'!$B$1:$EF$1,0)),"")</f>
        <v>0</v>
      </c>
      <c r="J463" s="7">
        <f>IFERROR(INDEX('[1]Master data'!$B$2:$EF$1000,MATCH($B463,'[1]Master data'!$A$2:$A$1000,0),MATCH(J$1,'[1]Master data'!$B$1:$EF$1,0)),"")</f>
        <v>0</v>
      </c>
      <c r="K463" s="7">
        <f>IFERROR(INDEX('[1]Master data'!$B$2:$EF$1000,MATCH($B463,'[1]Master data'!$A$2:$A$1000,0),MATCH(K$1,'[1]Master data'!$B$1:$EF$1,0)),"")</f>
        <v>0</v>
      </c>
      <c r="L463" s="7">
        <f>IFERROR(INDEX('[1]Master data'!$B$2:$EF$1000,MATCH($B463,'[1]Master data'!$A$2:$A$1000,0),MATCH(L$1,'[1]Master data'!$B$1:$EF$1,0)),"")</f>
        <v>-5000</v>
      </c>
      <c r="M463" s="33">
        <f>IFERROR(INDEX('[1]Master data'!$B$2:$EF$1000,MATCH($B463,'[1]Master data'!$A$2:$A$1000,0),MATCH(M$1,'[1]Master data'!$B$1:$EF$1,0)),"")</f>
        <v>-1.1260716086737267E-2</v>
      </c>
      <c r="N463" s="7">
        <f>IFERROR(INDEX('[1]Master data'!$B$2:$EF$1000,MATCH($B463,'[1]Master data'!$A$2:$A$1000,0),MATCH(N$1,'[1]Master data'!$B$1:$EF$1,0)),"")</f>
        <v>39660</v>
      </c>
      <c r="O463" s="7">
        <f>IFERROR(INDEX('[1]Master data'!$B$2:$EF$1000,MATCH($B463,'[1]Master data'!$A$2:$A$1000,0),MATCH(O$1,'[1]Master data'!$B$1:$EF$1,0)),"")</f>
        <v>4005660</v>
      </c>
      <c r="P463" s="7">
        <f>IFERROR(INDEX('[1]Master data'!$B$2:$EF$1000,MATCH($B463,'[1]Master data'!$A$2:$A$1000,0),MATCH(P$1,'[1]Master data'!$B$1:$EF$1,0)),"")</f>
        <v>-44660</v>
      </c>
      <c r="Q463" s="30">
        <f>IFERROR(INDEX('[1]Master data'!$B$2:$EF$1000,MATCH($B463,'[1]Master data'!$A$2:$A$1000,0),MATCH(Q$1,'[1]Master data'!$B$1:$EF$1,0)),"")</f>
        <v>-1.1260716086737267E-2</v>
      </c>
    </row>
    <row r="464" spans="1:17" x14ac:dyDescent="0.3">
      <c r="A464">
        <f t="shared" si="7"/>
        <v>462</v>
      </c>
      <c r="B464" t="str">
        <f>IF('[1]Master data'!A464="","",'[1]Master data'!A464)</f>
        <v>Ola Aina</v>
      </c>
      <c r="C464" t="str">
        <f>IFERROR(INDEX('[1]Master data'!$B$2:$EF$1000,MATCH($B464,'[1]Master data'!$A$2:$A$1000,0),MATCH(C$1,'[1]Master data'!$B$1:$EF$1,0)),"")</f>
        <v>Fulham</v>
      </c>
      <c r="D464" t="str">
        <f>IFERROR(INDEX('[1]Master data'!$B$2:$EF$1000,MATCH($B464,'[1]Master data'!$A$2:$A$1000,0),MATCH(D$1,'[1]Master data'!$B$1:$EF$1,0)),"")</f>
        <v>Defense</v>
      </c>
      <c r="E464" s="5">
        <f>IFERROR(INDEX('[1]Master data'!$B$2:$EF$1000,MATCH($B464,'[1]Master data'!$A$2:$A$1000,0),MATCH(E$1,'[1]Master data'!$B$1:$EF$1,0)),"")</f>
        <v>3391000</v>
      </c>
      <c r="F464" s="7">
        <f>IFERROR(INDEX('[1]Master data'!$B$2:$EF$1000,MATCH($B464,'[1]Master data'!$A$2:$A$1000,0),MATCH(F$1,'[1]Master data'!$B$1:$EF$1,0)),"")</f>
        <v>70805.371517786785</v>
      </c>
      <c r="G464" s="7">
        <f>IFERROR(INDEX('[1]Master data'!$B$2:$EF$1000,MATCH($B464,'[1]Master data'!$A$2:$A$1000,0),MATCH(G$1,'[1]Master data'!$B$1:$EF$1,0)),"")</f>
        <v>-6294.7991702186609</v>
      </c>
      <c r="H464" s="7">
        <f>IFERROR(INDEX('[1]Master data'!$B$2:$EF$1000,MATCH($B464,'[1]Master data'!$A$2:$A$1000,0),MATCH(H$1,'[1]Master data'!$B$1:$EF$1,0)),"")</f>
        <v>-4236.1264194374717</v>
      </c>
      <c r="I464" s="7">
        <f>IFERROR(INDEX('[1]Master data'!$B$2:$EF$1000,MATCH($B464,'[1]Master data'!$A$2:$A$1000,0),MATCH(I$1,'[1]Master data'!$B$1:$EF$1,0)),"")</f>
        <v>3203.9292386757743</v>
      </c>
      <c r="J464" s="7">
        <f>IFERROR(INDEX('[1]Master data'!$B$2:$EF$1000,MATCH($B464,'[1]Master data'!$A$2:$A$1000,0),MATCH(J$1,'[1]Master data'!$B$1:$EF$1,0)),"")</f>
        <v>478.24251080116483</v>
      </c>
      <c r="K464" s="7">
        <f>IFERROR(INDEX('[1]Master data'!$B$2:$EF$1000,MATCH($B464,'[1]Master data'!$A$2:$A$1000,0),MATCH(K$1,'[1]Master data'!$B$1:$EF$1,0)),"")</f>
        <v>762.46957236586832</v>
      </c>
      <c r="L464" s="7">
        <f>IFERROR(INDEX('[1]Master data'!$B$2:$EF$1000,MATCH($B464,'[1]Master data'!$A$2:$A$1000,0),MATCH(L$1,'[1]Master data'!$B$1:$EF$1,0)),"")</f>
        <v>64719.087249973454</v>
      </c>
      <c r="M464" s="33">
        <f>IFERROR(INDEX('[1]Master data'!$B$2:$EF$1000,MATCH($B464,'[1]Master data'!$A$2:$A$1000,0),MATCH(M$1,'[1]Master data'!$B$1:$EF$1,0)),"")</f>
        <v>9.0855462252944427E-3</v>
      </c>
      <c r="N464" s="7">
        <f>IFERROR(INDEX('[1]Master data'!$B$2:$EF$1000,MATCH($B464,'[1]Master data'!$A$2:$A$1000,0),MATCH(N$1,'[1]Master data'!$B$1:$EF$1,0)),"")</f>
        <v>33910</v>
      </c>
      <c r="O464" s="7">
        <f>IFERROR(INDEX('[1]Master data'!$B$2:$EF$1000,MATCH($B464,'[1]Master data'!$A$2:$A$1000,0),MATCH(O$1,'[1]Master data'!$B$1:$EF$1,0)),"")</f>
        <v>3424910</v>
      </c>
      <c r="P464" s="7">
        <f>IFERROR(INDEX('[1]Master data'!$B$2:$EF$1000,MATCH($B464,'[1]Master data'!$A$2:$A$1000,0),MATCH(P$1,'[1]Master data'!$B$1:$EF$1,0)),"")</f>
        <v>30809.087249973454</v>
      </c>
      <c r="Q464" s="30">
        <f>IFERROR(INDEX('[1]Master data'!$B$2:$EF$1000,MATCH($B464,'[1]Master data'!$A$2:$A$1000,0),MATCH(Q$1,'[1]Master data'!$B$1:$EF$1,0)),"")</f>
        <v>9.0855462252944427E-3</v>
      </c>
    </row>
    <row r="465" spans="1:17" x14ac:dyDescent="0.3">
      <c r="A465">
        <f t="shared" si="7"/>
        <v>463</v>
      </c>
      <c r="B465" t="str">
        <f>IF('[1]Master data'!A465="","",'[1]Master data'!A465)</f>
        <v>Alex McCarthy</v>
      </c>
      <c r="C465" t="str">
        <f>IFERROR(INDEX('[1]Master data'!$B$2:$EF$1000,MATCH($B465,'[1]Master data'!$A$2:$A$1000,0),MATCH(C$1,'[1]Master data'!$B$1:$EF$1,0)),"")</f>
        <v>Southampton</v>
      </c>
      <c r="D465" t="str">
        <f>IFERROR(INDEX('[1]Master data'!$B$2:$EF$1000,MATCH($B465,'[1]Master data'!$A$2:$A$1000,0),MATCH(D$1,'[1]Master data'!$B$1:$EF$1,0)),"")</f>
        <v>Goalkeeper</v>
      </c>
      <c r="E465" s="5">
        <f>IFERROR(INDEX('[1]Master data'!$B$2:$EF$1000,MATCH($B465,'[1]Master data'!$A$2:$A$1000,0),MATCH(E$1,'[1]Master data'!$B$1:$EF$1,0)),"")</f>
        <v>4869000</v>
      </c>
      <c r="F465" s="7">
        <f>IFERROR(INDEX('[1]Master data'!$B$2:$EF$1000,MATCH($B465,'[1]Master data'!$A$2:$A$1000,0),MATCH(F$1,'[1]Master data'!$B$1:$EF$1,0)),"")</f>
        <v>35802.082607023345</v>
      </c>
      <c r="G465" s="7">
        <f>IFERROR(INDEX('[1]Master data'!$B$2:$EF$1000,MATCH($B465,'[1]Master data'!$A$2:$A$1000,0),MATCH(G$1,'[1]Master data'!$B$1:$EF$1,0)),"")</f>
        <v>21933.297619452518</v>
      </c>
      <c r="H465" s="7">
        <f>IFERROR(INDEX('[1]Master data'!$B$2:$EF$1000,MATCH($B465,'[1]Master data'!$A$2:$A$1000,0),MATCH(H$1,'[1]Master data'!$B$1:$EF$1,0)),"")</f>
        <v>9298.4272882189052</v>
      </c>
      <c r="I465" s="7">
        <f>IFERROR(INDEX('[1]Master data'!$B$2:$EF$1000,MATCH($B465,'[1]Master data'!$A$2:$A$1000,0),MATCH(I$1,'[1]Master data'!$B$1:$EF$1,0)),"")</f>
        <v>2990.7407687713585</v>
      </c>
      <c r="J465" s="7">
        <f>IFERROR(INDEX('[1]Master data'!$B$2:$EF$1000,MATCH($B465,'[1]Master data'!$A$2:$A$1000,0),MATCH(J$1,'[1]Master data'!$B$1:$EF$1,0)),"")</f>
        <v>3131.729234177169</v>
      </c>
      <c r="K465" s="7">
        <f>IFERROR(INDEX('[1]Master data'!$B$2:$EF$1000,MATCH($B465,'[1]Master data'!$A$2:$A$1000,0),MATCH(K$1,'[1]Master data'!$B$1:$EF$1,0)),"")</f>
        <v>1181.1064661476526</v>
      </c>
      <c r="L465" s="7">
        <f>IFERROR(INDEX('[1]Master data'!$B$2:$EF$1000,MATCH($B465,'[1]Master data'!$A$2:$A$1000,0),MATCH(L$1,'[1]Master data'!$B$1:$EF$1,0)),"")</f>
        <v>74337.383983790947</v>
      </c>
      <c r="M465" s="33">
        <f>IFERROR(INDEX('[1]Master data'!$B$2:$EF$1000,MATCH($B465,'[1]Master data'!$A$2:$A$1000,0),MATCH(M$1,'[1]Master data'!$B$1:$EF$1,0)),"")</f>
        <v>5.2674849011688125E-3</v>
      </c>
      <c r="N465" s="7">
        <f>IFERROR(INDEX('[1]Master data'!$B$2:$EF$1000,MATCH($B465,'[1]Master data'!$A$2:$A$1000,0),MATCH(N$1,'[1]Master data'!$B$1:$EF$1,0)),"")</f>
        <v>48690</v>
      </c>
      <c r="O465" s="7">
        <f>IFERROR(INDEX('[1]Master data'!$B$2:$EF$1000,MATCH($B465,'[1]Master data'!$A$2:$A$1000,0),MATCH(O$1,'[1]Master data'!$B$1:$EF$1,0)),"")</f>
        <v>4917690</v>
      </c>
      <c r="P465" s="7">
        <f>IFERROR(INDEX('[1]Master data'!$B$2:$EF$1000,MATCH($B465,'[1]Master data'!$A$2:$A$1000,0),MATCH(P$1,'[1]Master data'!$B$1:$EF$1,0)),"")</f>
        <v>25647.383983790947</v>
      </c>
      <c r="Q465" s="30">
        <f>IFERROR(INDEX('[1]Master data'!$B$2:$EF$1000,MATCH($B465,'[1]Master data'!$A$2:$A$1000,0),MATCH(Q$1,'[1]Master data'!$B$1:$EF$1,0)),"")</f>
        <v>5.2674849011688125E-3</v>
      </c>
    </row>
    <row r="466" spans="1:17" x14ac:dyDescent="0.3">
      <c r="A466">
        <f t="shared" si="7"/>
        <v>464</v>
      </c>
      <c r="B466" t="str">
        <f>IF('[1]Master data'!A466="","",'[1]Master data'!A466)</f>
        <v>Nemanja Matic</v>
      </c>
      <c r="C466" t="str">
        <f>IFERROR(INDEX('[1]Master data'!$B$2:$EF$1000,MATCH($B466,'[1]Master data'!$A$2:$A$1000,0),MATCH(C$1,'[1]Master data'!$B$1:$EF$1,0)),"")</f>
        <v>Manchester United</v>
      </c>
      <c r="D466" t="str">
        <f>IFERROR(INDEX('[1]Master data'!$B$2:$EF$1000,MATCH($B466,'[1]Master data'!$A$2:$A$1000,0),MATCH(D$1,'[1]Master data'!$B$1:$EF$1,0)),"")</f>
        <v>Midfield</v>
      </c>
      <c r="E466" s="5">
        <f>IFERROR(INDEX('[1]Master data'!$B$2:$EF$1000,MATCH($B466,'[1]Master data'!$A$2:$A$1000,0),MATCH(E$1,'[1]Master data'!$B$1:$EF$1,0)),"")</f>
        <v>3599000</v>
      </c>
      <c r="F466" s="7">
        <f>IFERROR(INDEX('[1]Master data'!$B$2:$EF$1000,MATCH($B466,'[1]Master data'!$A$2:$A$1000,0),MATCH(F$1,'[1]Master data'!$B$1:$EF$1,0)),"")</f>
        <v>67562.869426751611</v>
      </c>
      <c r="G466" s="7">
        <f>IFERROR(INDEX('[1]Master data'!$B$2:$EF$1000,MATCH($B466,'[1]Master data'!$A$2:$A$1000,0),MATCH(G$1,'[1]Master data'!$B$1:$EF$1,0)),"")</f>
        <v>-7862.4538216560486</v>
      </c>
      <c r="H466" s="7">
        <f>IFERROR(INDEX('[1]Master data'!$B$2:$EF$1000,MATCH($B466,'[1]Master data'!$A$2:$A$1000,0),MATCH(H$1,'[1]Master data'!$B$1:$EF$1,0)),"")</f>
        <v>8589.6496815286664</v>
      </c>
      <c r="I466" s="7">
        <f>IFERROR(INDEX('[1]Master data'!$B$2:$EF$1000,MATCH($B466,'[1]Master data'!$A$2:$A$1000,0),MATCH(I$1,'[1]Master data'!$B$1:$EF$1,0)),"")</f>
        <v>-1525</v>
      </c>
      <c r="J466" s="7">
        <f>IFERROR(INDEX('[1]Master data'!$B$2:$EF$1000,MATCH($B466,'[1]Master data'!$A$2:$A$1000,0),MATCH(J$1,'[1]Master data'!$B$1:$EF$1,0)),"")</f>
        <v>2004.8740047770707</v>
      </c>
      <c r="K466" s="7">
        <f>IFERROR(INDEX('[1]Master data'!$B$2:$EF$1000,MATCH($B466,'[1]Master data'!$A$2:$A$1000,0),MATCH(K$1,'[1]Master data'!$B$1:$EF$1,0)),"")</f>
        <v>720.57455051573049</v>
      </c>
      <c r="L466" s="7">
        <f>IFERROR(INDEX('[1]Master data'!$B$2:$EF$1000,MATCH($B466,'[1]Master data'!$A$2:$A$1000,0),MATCH(L$1,'[1]Master data'!$B$1:$EF$1,0)),"")</f>
        <v>69490.513841917025</v>
      </c>
      <c r="M466" s="33">
        <f>IFERROR(INDEX('[1]Master data'!$B$2:$EF$1000,MATCH($B466,'[1]Master data'!$A$2:$A$1000,0),MATCH(M$1,'[1]Master data'!$B$1:$EF$1,0)),"")</f>
        <v>9.3082839238446853E-3</v>
      </c>
      <c r="N466" s="7">
        <f>IFERROR(INDEX('[1]Master data'!$B$2:$EF$1000,MATCH($B466,'[1]Master data'!$A$2:$A$1000,0),MATCH(N$1,'[1]Master data'!$B$1:$EF$1,0)),"")</f>
        <v>35990</v>
      </c>
      <c r="O466" s="7">
        <f>IFERROR(INDEX('[1]Master data'!$B$2:$EF$1000,MATCH($B466,'[1]Master data'!$A$2:$A$1000,0),MATCH(O$1,'[1]Master data'!$B$1:$EF$1,0)),"")</f>
        <v>3634990</v>
      </c>
      <c r="P466" s="7">
        <f>IFERROR(INDEX('[1]Master data'!$B$2:$EF$1000,MATCH($B466,'[1]Master data'!$A$2:$A$1000,0),MATCH(P$1,'[1]Master data'!$B$1:$EF$1,0)),"")</f>
        <v>33500.513841917025</v>
      </c>
      <c r="Q466" s="30">
        <f>IFERROR(INDEX('[1]Master data'!$B$2:$EF$1000,MATCH($B466,'[1]Master data'!$A$2:$A$1000,0),MATCH(Q$1,'[1]Master data'!$B$1:$EF$1,0)),"")</f>
        <v>9.3082839238446853E-3</v>
      </c>
    </row>
    <row r="467" spans="1:17" x14ac:dyDescent="0.3">
      <c r="A467">
        <f t="shared" si="7"/>
        <v>465</v>
      </c>
      <c r="B467" t="str">
        <f>IF('[1]Master data'!A467="","",'[1]Master data'!A467)</f>
        <v>Heung-Min Son</v>
      </c>
      <c r="C467" t="str">
        <f>IFERROR(INDEX('[1]Master data'!$B$2:$EF$1000,MATCH($B467,'[1]Master data'!$A$2:$A$1000,0),MATCH(C$1,'[1]Master data'!$B$1:$EF$1,0)),"")</f>
        <v>Tottenham</v>
      </c>
      <c r="D467" t="str">
        <f>IFERROR(INDEX('[1]Master data'!$B$2:$EF$1000,MATCH($B467,'[1]Master data'!$A$2:$A$1000,0),MATCH(D$1,'[1]Master data'!$B$1:$EF$1,0)),"")</f>
        <v>Striker</v>
      </c>
      <c r="E467" s="5">
        <f>IFERROR(INDEX('[1]Master data'!$B$2:$EF$1000,MATCH($B467,'[1]Master data'!$A$2:$A$1000,0),MATCH(E$1,'[1]Master data'!$B$1:$EF$1,0)),"")</f>
        <v>9230000</v>
      </c>
      <c r="F467" s="7">
        <f>IFERROR(INDEX('[1]Master data'!$B$2:$EF$1000,MATCH($B467,'[1]Master data'!$A$2:$A$1000,0),MATCH(F$1,'[1]Master data'!$B$1:$EF$1,0)),"")</f>
        <v>164781.45266272192</v>
      </c>
      <c r="G467" s="7">
        <f>IFERROR(INDEX('[1]Master data'!$B$2:$EF$1000,MATCH($B467,'[1]Master data'!$A$2:$A$1000,0),MATCH(G$1,'[1]Master data'!$B$1:$EF$1,0)),"")</f>
        <v>49851.230769230773</v>
      </c>
      <c r="H467" s="7">
        <f>IFERROR(INDEX('[1]Master data'!$B$2:$EF$1000,MATCH($B467,'[1]Master data'!$A$2:$A$1000,0),MATCH(H$1,'[1]Master data'!$B$1:$EF$1,0)),"")</f>
        <v>10958.76923076923</v>
      </c>
      <c r="I467" s="7">
        <f>IFERROR(INDEX('[1]Master data'!$B$2:$EF$1000,MATCH($B467,'[1]Master data'!$A$2:$A$1000,0),MATCH(I$1,'[1]Master data'!$B$1:$EF$1,0)),"")</f>
        <v>18927.633136094675</v>
      </c>
      <c r="J467" s="7">
        <f>IFERROR(INDEX('[1]Master data'!$B$2:$EF$1000,MATCH($B467,'[1]Master data'!$A$2:$A$1000,0),MATCH(J$1,'[1]Master data'!$B$1:$EF$1,0)),"")</f>
        <v>4895.4284393491125</v>
      </c>
      <c r="K467" s="7">
        <f>IFERROR(INDEX('[1]Master data'!$B$2:$EF$1000,MATCH($B467,'[1]Master data'!$A$2:$A$1000,0),MATCH(K$1,'[1]Master data'!$B$1:$EF$1,0)),"")</f>
        <v>1972.9868914287711</v>
      </c>
      <c r="L467" s="7">
        <f>IFERROR(INDEX('[1]Master data'!$B$2:$EF$1000,MATCH($B467,'[1]Master data'!$A$2:$A$1000,0),MATCH(L$1,'[1]Master data'!$B$1:$EF$1,0)),"")</f>
        <v>251387.50112959446</v>
      </c>
      <c r="M467" s="33">
        <f>IFERROR(INDEX('[1]Master data'!$B$2:$EF$1000,MATCH($B467,'[1]Master data'!$A$2:$A$1000,0),MATCH(M$1,'[1]Master data'!$B$1:$EF$1,0)),"")</f>
        <v>1.7235915615340679E-2</v>
      </c>
      <c r="N467" s="7">
        <f>IFERROR(INDEX('[1]Master data'!$B$2:$EF$1000,MATCH($B467,'[1]Master data'!$A$2:$A$1000,0),MATCH(N$1,'[1]Master data'!$B$1:$EF$1,0)),"")</f>
        <v>92300</v>
      </c>
      <c r="O467" s="7">
        <f>IFERROR(INDEX('[1]Master data'!$B$2:$EF$1000,MATCH($B467,'[1]Master data'!$A$2:$A$1000,0),MATCH(O$1,'[1]Master data'!$B$1:$EF$1,0)),"")</f>
        <v>9322300</v>
      </c>
      <c r="P467" s="7">
        <f>IFERROR(INDEX('[1]Master data'!$B$2:$EF$1000,MATCH($B467,'[1]Master data'!$A$2:$A$1000,0),MATCH(P$1,'[1]Master data'!$B$1:$EF$1,0)),"")</f>
        <v>159087.50112959446</v>
      </c>
      <c r="Q467" s="30">
        <f>IFERROR(INDEX('[1]Master data'!$B$2:$EF$1000,MATCH($B467,'[1]Master data'!$A$2:$A$1000,0),MATCH(Q$1,'[1]Master data'!$B$1:$EF$1,0)),"")</f>
        <v>1.7235915615340679E-2</v>
      </c>
    </row>
    <row r="468" spans="1:17" x14ac:dyDescent="0.3">
      <c r="A468">
        <f t="shared" si="7"/>
        <v>466</v>
      </c>
      <c r="B468" t="str">
        <f>IF('[1]Master data'!A468="","",'[1]Master data'!A468)</f>
        <v>Juan Mata</v>
      </c>
      <c r="C468" t="str">
        <f>IFERROR(INDEX('[1]Master data'!$B$2:$EF$1000,MATCH($B468,'[1]Master data'!$A$2:$A$1000,0),MATCH(C$1,'[1]Master data'!$B$1:$EF$1,0)),"")</f>
        <v>Manchester United</v>
      </c>
      <c r="D468" t="str">
        <f>IFERROR(INDEX('[1]Master data'!$B$2:$EF$1000,MATCH($B468,'[1]Master data'!$A$2:$A$1000,0),MATCH(D$1,'[1]Master data'!$B$1:$EF$1,0)),"")</f>
        <v>Midfield</v>
      </c>
      <c r="E468" s="5">
        <f>IFERROR(INDEX('[1]Master data'!$B$2:$EF$1000,MATCH($B468,'[1]Master data'!$A$2:$A$1000,0),MATCH(E$1,'[1]Master data'!$B$1:$EF$1,0)),"")</f>
        <v>3492000</v>
      </c>
      <c r="F468" s="7">
        <f>IFERROR(INDEX('[1]Master data'!$B$2:$EF$1000,MATCH($B468,'[1]Master data'!$A$2:$A$1000,0),MATCH(F$1,'[1]Master data'!$B$1:$EF$1,0)),"")</f>
        <v>-5000</v>
      </c>
      <c r="G468" s="7">
        <f>IFERROR(INDEX('[1]Master data'!$B$2:$EF$1000,MATCH($B468,'[1]Master data'!$A$2:$A$1000,0),MATCH(G$1,'[1]Master data'!$B$1:$EF$1,0)),"")</f>
        <v>0</v>
      </c>
      <c r="H468" s="7">
        <f>IFERROR(INDEX('[1]Master data'!$B$2:$EF$1000,MATCH($B468,'[1]Master data'!$A$2:$A$1000,0),MATCH(H$1,'[1]Master data'!$B$1:$EF$1,0)),"")</f>
        <v>0</v>
      </c>
      <c r="I468" s="7">
        <f>IFERROR(INDEX('[1]Master data'!$B$2:$EF$1000,MATCH($B468,'[1]Master data'!$A$2:$A$1000,0),MATCH(I$1,'[1]Master data'!$B$1:$EF$1,0)),"")</f>
        <v>0</v>
      </c>
      <c r="J468" s="7">
        <f>IFERROR(INDEX('[1]Master data'!$B$2:$EF$1000,MATCH($B468,'[1]Master data'!$A$2:$A$1000,0),MATCH(J$1,'[1]Master data'!$B$1:$EF$1,0)),"")</f>
        <v>0</v>
      </c>
      <c r="K468" s="7">
        <f>IFERROR(INDEX('[1]Master data'!$B$2:$EF$1000,MATCH($B468,'[1]Master data'!$A$2:$A$1000,0),MATCH(K$1,'[1]Master data'!$B$1:$EF$1,0)),"")</f>
        <v>0</v>
      </c>
      <c r="L468" s="7">
        <f>IFERROR(INDEX('[1]Master data'!$B$2:$EF$1000,MATCH($B468,'[1]Master data'!$A$2:$A$1000,0),MATCH(L$1,'[1]Master data'!$B$1:$EF$1,0)),"")</f>
        <v>-5000</v>
      </c>
      <c r="M468" s="33">
        <f>IFERROR(INDEX('[1]Master data'!$B$2:$EF$1000,MATCH($B468,'[1]Master data'!$A$2:$A$1000,0),MATCH(M$1,'[1]Master data'!$B$1:$EF$1,0)),"")</f>
        <v>-1.143184421534937E-2</v>
      </c>
      <c r="N468" s="7">
        <f>IFERROR(INDEX('[1]Master data'!$B$2:$EF$1000,MATCH($B468,'[1]Master data'!$A$2:$A$1000,0),MATCH(N$1,'[1]Master data'!$B$1:$EF$1,0)),"")</f>
        <v>34920</v>
      </c>
      <c r="O468" s="7">
        <f>IFERROR(INDEX('[1]Master data'!$B$2:$EF$1000,MATCH($B468,'[1]Master data'!$A$2:$A$1000,0),MATCH(O$1,'[1]Master data'!$B$1:$EF$1,0)),"")</f>
        <v>3526920</v>
      </c>
      <c r="P468" s="7">
        <f>IFERROR(INDEX('[1]Master data'!$B$2:$EF$1000,MATCH($B468,'[1]Master data'!$A$2:$A$1000,0),MATCH(P$1,'[1]Master data'!$B$1:$EF$1,0)),"")</f>
        <v>-39920</v>
      </c>
      <c r="Q468" s="30">
        <f>IFERROR(INDEX('[1]Master data'!$B$2:$EF$1000,MATCH($B468,'[1]Master data'!$A$2:$A$1000,0),MATCH(Q$1,'[1]Master data'!$B$1:$EF$1,0)),"")</f>
        <v>-1.143184421534937E-2</v>
      </c>
    </row>
    <row r="469" spans="1:17" x14ac:dyDescent="0.3">
      <c r="A469">
        <f t="shared" si="7"/>
        <v>467</v>
      </c>
      <c r="B469" t="str">
        <f>IF('[1]Master data'!A469="","",'[1]Master data'!A469)</f>
        <v>Shola Shoretire</v>
      </c>
      <c r="C469" t="str">
        <f>IFERROR(INDEX('[1]Master data'!$B$2:$EF$1000,MATCH($B469,'[1]Master data'!$A$2:$A$1000,0),MATCH(C$1,'[1]Master data'!$B$1:$EF$1,0)),"")</f>
        <v>Manchester United</v>
      </c>
      <c r="D469" t="str">
        <f>IFERROR(INDEX('[1]Master data'!$B$2:$EF$1000,MATCH($B469,'[1]Master data'!$A$2:$A$1000,0),MATCH(D$1,'[1]Master data'!$B$1:$EF$1,0)),"")</f>
        <v>Striker</v>
      </c>
      <c r="E469" s="5">
        <f>IFERROR(INDEX('[1]Master data'!$B$2:$EF$1000,MATCH($B469,'[1]Master data'!$A$2:$A$1000,0),MATCH(E$1,'[1]Master data'!$B$1:$EF$1,0)),"")</f>
        <v>2032000</v>
      </c>
      <c r="F469" s="7">
        <f>IFERROR(INDEX('[1]Master data'!$B$2:$EF$1000,MATCH($B469,'[1]Master data'!$A$2:$A$1000,0),MATCH(F$1,'[1]Master data'!$B$1:$EF$1,0)),"")</f>
        <v>-5000</v>
      </c>
      <c r="G469" s="7">
        <f>IFERROR(INDEX('[1]Master data'!$B$2:$EF$1000,MATCH($B469,'[1]Master data'!$A$2:$A$1000,0),MATCH(G$1,'[1]Master data'!$B$1:$EF$1,0)),"")</f>
        <v>0</v>
      </c>
      <c r="H469" s="7">
        <f>IFERROR(INDEX('[1]Master data'!$B$2:$EF$1000,MATCH($B469,'[1]Master data'!$A$2:$A$1000,0),MATCH(H$1,'[1]Master data'!$B$1:$EF$1,0)),"")</f>
        <v>0</v>
      </c>
      <c r="I469" s="7">
        <f>IFERROR(INDEX('[1]Master data'!$B$2:$EF$1000,MATCH($B469,'[1]Master data'!$A$2:$A$1000,0),MATCH(I$1,'[1]Master data'!$B$1:$EF$1,0)),"")</f>
        <v>0</v>
      </c>
      <c r="J469" s="7">
        <f>IFERROR(INDEX('[1]Master data'!$B$2:$EF$1000,MATCH($B469,'[1]Master data'!$A$2:$A$1000,0),MATCH(J$1,'[1]Master data'!$B$1:$EF$1,0)),"")</f>
        <v>0</v>
      </c>
      <c r="K469" s="7">
        <f>IFERROR(INDEX('[1]Master data'!$B$2:$EF$1000,MATCH($B469,'[1]Master data'!$A$2:$A$1000,0),MATCH(K$1,'[1]Master data'!$B$1:$EF$1,0)),"")</f>
        <v>0</v>
      </c>
      <c r="L469" s="7">
        <f>IFERROR(INDEX('[1]Master data'!$B$2:$EF$1000,MATCH($B469,'[1]Master data'!$A$2:$A$1000,0),MATCH(L$1,'[1]Master data'!$B$1:$EF$1,0)),"")</f>
        <v>-5000</v>
      </c>
      <c r="M469" s="33">
        <f>IFERROR(INDEX('[1]Master data'!$B$2:$EF$1000,MATCH($B469,'[1]Master data'!$A$2:$A$1000,0),MATCH(M$1,'[1]Master data'!$B$1:$EF$1,0)),"")</f>
        <v>-1.2460629921259842E-2</v>
      </c>
      <c r="N469" s="7">
        <f>IFERROR(INDEX('[1]Master data'!$B$2:$EF$1000,MATCH($B469,'[1]Master data'!$A$2:$A$1000,0),MATCH(N$1,'[1]Master data'!$B$1:$EF$1,0)),"")</f>
        <v>20320</v>
      </c>
      <c r="O469" s="7">
        <f>IFERROR(INDEX('[1]Master data'!$B$2:$EF$1000,MATCH($B469,'[1]Master data'!$A$2:$A$1000,0),MATCH(O$1,'[1]Master data'!$B$1:$EF$1,0)),"")</f>
        <v>2052320</v>
      </c>
      <c r="P469" s="7">
        <f>IFERROR(INDEX('[1]Master data'!$B$2:$EF$1000,MATCH($B469,'[1]Master data'!$A$2:$A$1000,0),MATCH(P$1,'[1]Master data'!$B$1:$EF$1,0)),"")</f>
        <v>-25320</v>
      </c>
      <c r="Q469" s="30">
        <f>IFERROR(INDEX('[1]Master data'!$B$2:$EF$1000,MATCH($B469,'[1]Master data'!$A$2:$A$1000,0),MATCH(Q$1,'[1]Master data'!$B$1:$EF$1,0)),"")</f>
        <v>-1.2460629921259842E-2</v>
      </c>
    </row>
    <row r="470" spans="1:17" x14ac:dyDescent="0.3">
      <c r="A470">
        <f t="shared" si="7"/>
        <v>468</v>
      </c>
      <c r="B470" t="str">
        <f>IF('[1]Master data'!A470="","",'[1]Master data'!A470)</f>
        <v>Ben K. Davies</v>
      </c>
      <c r="C470" t="str">
        <f>IFERROR(INDEX('[1]Master data'!$B$2:$EF$1000,MATCH($B470,'[1]Master data'!$A$2:$A$1000,0),MATCH(C$1,'[1]Master data'!$B$1:$EF$1,0)),"")</f>
        <v>Liverpool</v>
      </c>
      <c r="D470" t="str">
        <f>IFERROR(INDEX('[1]Master data'!$B$2:$EF$1000,MATCH($B470,'[1]Master data'!$A$2:$A$1000,0),MATCH(D$1,'[1]Master data'!$B$1:$EF$1,0)),"")</f>
        <v>Defense</v>
      </c>
      <c r="E470" s="5">
        <f>IFERROR(INDEX('[1]Master data'!$B$2:$EF$1000,MATCH($B470,'[1]Master data'!$A$2:$A$1000,0),MATCH(E$1,'[1]Master data'!$B$1:$EF$1,0)),"")</f>
        <v>2980000</v>
      </c>
      <c r="F470" s="7">
        <f>IFERROR(INDEX('[1]Master data'!$B$2:$EF$1000,MATCH($B470,'[1]Master data'!$A$2:$A$1000,0),MATCH(F$1,'[1]Master data'!$B$1:$EF$1,0)),"")</f>
        <v>-5000</v>
      </c>
      <c r="G470" s="7">
        <f>IFERROR(INDEX('[1]Master data'!$B$2:$EF$1000,MATCH($B470,'[1]Master data'!$A$2:$A$1000,0),MATCH(G$1,'[1]Master data'!$B$1:$EF$1,0)),"")</f>
        <v>0</v>
      </c>
      <c r="H470" s="7">
        <f>IFERROR(INDEX('[1]Master data'!$B$2:$EF$1000,MATCH($B470,'[1]Master data'!$A$2:$A$1000,0),MATCH(H$1,'[1]Master data'!$B$1:$EF$1,0)),"")</f>
        <v>0</v>
      </c>
      <c r="I470" s="7">
        <f>IFERROR(INDEX('[1]Master data'!$B$2:$EF$1000,MATCH($B470,'[1]Master data'!$A$2:$A$1000,0),MATCH(I$1,'[1]Master data'!$B$1:$EF$1,0)),"")</f>
        <v>0</v>
      </c>
      <c r="J470" s="7">
        <f>IFERROR(INDEX('[1]Master data'!$B$2:$EF$1000,MATCH($B470,'[1]Master data'!$A$2:$A$1000,0),MATCH(J$1,'[1]Master data'!$B$1:$EF$1,0)),"")</f>
        <v>0</v>
      </c>
      <c r="K470" s="7">
        <f>IFERROR(INDEX('[1]Master data'!$B$2:$EF$1000,MATCH($B470,'[1]Master data'!$A$2:$A$1000,0),MATCH(K$1,'[1]Master data'!$B$1:$EF$1,0)),"")</f>
        <v>0</v>
      </c>
      <c r="L470" s="7">
        <f>IFERROR(INDEX('[1]Master data'!$B$2:$EF$1000,MATCH($B470,'[1]Master data'!$A$2:$A$1000,0),MATCH(L$1,'[1]Master data'!$B$1:$EF$1,0)),"")</f>
        <v>-5000</v>
      </c>
      <c r="M470" s="33">
        <f>IFERROR(INDEX('[1]Master data'!$B$2:$EF$1000,MATCH($B470,'[1]Master data'!$A$2:$A$1000,0),MATCH(M$1,'[1]Master data'!$B$1:$EF$1,0)),"")</f>
        <v>-1.1677852348993288E-2</v>
      </c>
      <c r="N470" s="7">
        <f>IFERROR(INDEX('[1]Master data'!$B$2:$EF$1000,MATCH($B470,'[1]Master data'!$A$2:$A$1000,0),MATCH(N$1,'[1]Master data'!$B$1:$EF$1,0)),"")</f>
        <v>29800</v>
      </c>
      <c r="O470" s="7">
        <f>IFERROR(INDEX('[1]Master data'!$B$2:$EF$1000,MATCH($B470,'[1]Master data'!$A$2:$A$1000,0),MATCH(O$1,'[1]Master data'!$B$1:$EF$1,0)),"")</f>
        <v>3009800</v>
      </c>
      <c r="P470" s="7">
        <f>IFERROR(INDEX('[1]Master data'!$B$2:$EF$1000,MATCH($B470,'[1]Master data'!$A$2:$A$1000,0),MATCH(P$1,'[1]Master data'!$B$1:$EF$1,0)),"")</f>
        <v>-34800</v>
      </c>
      <c r="Q470" s="30">
        <f>IFERROR(INDEX('[1]Master data'!$B$2:$EF$1000,MATCH($B470,'[1]Master data'!$A$2:$A$1000,0),MATCH(Q$1,'[1]Master data'!$B$1:$EF$1,0)),"")</f>
        <v>-1.1677852348993288E-2</v>
      </c>
    </row>
    <row r="471" spans="1:17" x14ac:dyDescent="0.3">
      <c r="A471">
        <f t="shared" si="7"/>
        <v>469</v>
      </c>
      <c r="B471" t="str">
        <f>IF('[1]Master data'!A471="","",'[1]Master data'!A471)</f>
        <v>Kelechi Iheanacho</v>
      </c>
      <c r="C471" t="str">
        <f>IFERROR(INDEX('[1]Master data'!$B$2:$EF$1000,MATCH($B471,'[1]Master data'!$A$2:$A$1000,0),MATCH(C$1,'[1]Master data'!$B$1:$EF$1,0)),"")</f>
        <v>Leicester City</v>
      </c>
      <c r="D471" t="str">
        <f>IFERROR(INDEX('[1]Master data'!$B$2:$EF$1000,MATCH($B471,'[1]Master data'!$A$2:$A$1000,0),MATCH(D$1,'[1]Master data'!$B$1:$EF$1,0)),"")</f>
        <v>Striker</v>
      </c>
      <c r="E471" s="5">
        <f>IFERROR(INDEX('[1]Master data'!$B$2:$EF$1000,MATCH($B471,'[1]Master data'!$A$2:$A$1000,0),MATCH(E$1,'[1]Master data'!$B$1:$EF$1,0)),"")</f>
        <v>4258000</v>
      </c>
      <c r="F471" s="7">
        <f>IFERROR(INDEX('[1]Master data'!$B$2:$EF$1000,MATCH($B471,'[1]Master data'!$A$2:$A$1000,0),MATCH(F$1,'[1]Master data'!$B$1:$EF$1,0)),"")</f>
        <v>-5000</v>
      </c>
      <c r="G471" s="7">
        <f>IFERROR(INDEX('[1]Master data'!$B$2:$EF$1000,MATCH($B471,'[1]Master data'!$A$2:$A$1000,0),MATCH(G$1,'[1]Master data'!$B$1:$EF$1,0)),"")</f>
        <v>0</v>
      </c>
      <c r="H471" s="7">
        <f>IFERROR(INDEX('[1]Master data'!$B$2:$EF$1000,MATCH($B471,'[1]Master data'!$A$2:$A$1000,0),MATCH(H$1,'[1]Master data'!$B$1:$EF$1,0)),"")</f>
        <v>0</v>
      </c>
      <c r="I471" s="7">
        <f>IFERROR(INDEX('[1]Master data'!$B$2:$EF$1000,MATCH($B471,'[1]Master data'!$A$2:$A$1000,0),MATCH(I$1,'[1]Master data'!$B$1:$EF$1,0)),"")</f>
        <v>0</v>
      </c>
      <c r="J471" s="7">
        <f>IFERROR(INDEX('[1]Master data'!$B$2:$EF$1000,MATCH($B471,'[1]Master data'!$A$2:$A$1000,0),MATCH(J$1,'[1]Master data'!$B$1:$EF$1,0)),"")</f>
        <v>0</v>
      </c>
      <c r="K471" s="7">
        <f>IFERROR(INDEX('[1]Master data'!$B$2:$EF$1000,MATCH($B471,'[1]Master data'!$A$2:$A$1000,0),MATCH(K$1,'[1]Master data'!$B$1:$EF$1,0)),"")</f>
        <v>0</v>
      </c>
      <c r="L471" s="7">
        <f>IFERROR(INDEX('[1]Master data'!$B$2:$EF$1000,MATCH($B471,'[1]Master data'!$A$2:$A$1000,0),MATCH(L$1,'[1]Master data'!$B$1:$EF$1,0)),"")</f>
        <v>-5000</v>
      </c>
      <c r="M471" s="33">
        <f>IFERROR(INDEX('[1]Master data'!$B$2:$EF$1000,MATCH($B471,'[1]Master data'!$A$2:$A$1000,0),MATCH(M$1,'[1]Master data'!$B$1:$EF$1,0)),"")</f>
        <v>-1.117426021606388E-2</v>
      </c>
      <c r="N471" s="7">
        <f>IFERROR(INDEX('[1]Master data'!$B$2:$EF$1000,MATCH($B471,'[1]Master data'!$A$2:$A$1000,0),MATCH(N$1,'[1]Master data'!$B$1:$EF$1,0)),"")</f>
        <v>42580</v>
      </c>
      <c r="O471" s="7">
        <f>IFERROR(INDEX('[1]Master data'!$B$2:$EF$1000,MATCH($B471,'[1]Master data'!$A$2:$A$1000,0),MATCH(O$1,'[1]Master data'!$B$1:$EF$1,0)),"")</f>
        <v>4300580</v>
      </c>
      <c r="P471" s="7">
        <f>IFERROR(INDEX('[1]Master data'!$B$2:$EF$1000,MATCH($B471,'[1]Master data'!$A$2:$A$1000,0),MATCH(P$1,'[1]Master data'!$B$1:$EF$1,0)),"")</f>
        <v>-47580</v>
      </c>
      <c r="Q471" s="30">
        <f>IFERROR(INDEX('[1]Master data'!$B$2:$EF$1000,MATCH($B471,'[1]Master data'!$A$2:$A$1000,0),MATCH(Q$1,'[1]Master data'!$B$1:$EF$1,0)),"")</f>
        <v>-1.117426021606388E-2</v>
      </c>
    </row>
    <row r="472" spans="1:17" x14ac:dyDescent="0.3">
      <c r="A472">
        <f t="shared" si="7"/>
        <v>470</v>
      </c>
      <c r="B472" t="str">
        <f>IF('[1]Master data'!A472="","",'[1]Master data'!A472)</f>
        <v>Zack Steffen</v>
      </c>
      <c r="C472" t="str">
        <f>IFERROR(INDEX('[1]Master data'!$B$2:$EF$1000,MATCH($B472,'[1]Master data'!$A$2:$A$1000,0),MATCH(C$1,'[1]Master data'!$B$1:$EF$1,0)),"")</f>
        <v>Manchester City</v>
      </c>
      <c r="D472" t="str">
        <f>IFERROR(INDEX('[1]Master data'!$B$2:$EF$1000,MATCH($B472,'[1]Master data'!$A$2:$A$1000,0),MATCH(D$1,'[1]Master data'!$B$1:$EF$1,0)),"")</f>
        <v>Goalkeeper</v>
      </c>
      <c r="E472" s="5">
        <f>IFERROR(INDEX('[1]Master data'!$B$2:$EF$1000,MATCH($B472,'[1]Master data'!$A$2:$A$1000,0),MATCH(E$1,'[1]Master data'!$B$1:$EF$1,0)),"")</f>
        <v>4450000</v>
      </c>
      <c r="F472" s="7">
        <f>IFERROR(INDEX('[1]Master data'!$B$2:$EF$1000,MATCH($B472,'[1]Master data'!$A$2:$A$1000,0),MATCH(F$1,'[1]Master data'!$B$1:$EF$1,0)),"")</f>
        <v>-5000</v>
      </c>
      <c r="G472" s="7">
        <f>IFERROR(INDEX('[1]Master data'!$B$2:$EF$1000,MATCH($B472,'[1]Master data'!$A$2:$A$1000,0),MATCH(G$1,'[1]Master data'!$B$1:$EF$1,0)),"")</f>
        <v>0</v>
      </c>
      <c r="H472" s="7">
        <f>IFERROR(INDEX('[1]Master data'!$B$2:$EF$1000,MATCH($B472,'[1]Master data'!$A$2:$A$1000,0),MATCH(H$1,'[1]Master data'!$B$1:$EF$1,0)),"")</f>
        <v>0</v>
      </c>
      <c r="I472" s="7">
        <f>IFERROR(INDEX('[1]Master data'!$B$2:$EF$1000,MATCH($B472,'[1]Master data'!$A$2:$A$1000,0),MATCH(I$1,'[1]Master data'!$B$1:$EF$1,0)),"")</f>
        <v>0</v>
      </c>
      <c r="J472" s="7">
        <f>IFERROR(INDEX('[1]Master data'!$B$2:$EF$1000,MATCH($B472,'[1]Master data'!$A$2:$A$1000,0),MATCH(J$1,'[1]Master data'!$B$1:$EF$1,0)),"")</f>
        <v>0</v>
      </c>
      <c r="K472" s="7">
        <f>IFERROR(INDEX('[1]Master data'!$B$2:$EF$1000,MATCH($B472,'[1]Master data'!$A$2:$A$1000,0),MATCH(K$1,'[1]Master data'!$B$1:$EF$1,0)),"")</f>
        <v>0</v>
      </c>
      <c r="L472" s="7">
        <f>IFERROR(INDEX('[1]Master data'!$B$2:$EF$1000,MATCH($B472,'[1]Master data'!$A$2:$A$1000,0),MATCH(L$1,'[1]Master data'!$B$1:$EF$1,0)),"")</f>
        <v>-5000</v>
      </c>
      <c r="M472" s="33">
        <f>IFERROR(INDEX('[1]Master data'!$B$2:$EF$1000,MATCH($B472,'[1]Master data'!$A$2:$A$1000,0),MATCH(M$1,'[1]Master data'!$B$1:$EF$1,0)),"")</f>
        <v>-1.1123595505617978E-2</v>
      </c>
      <c r="N472" s="7">
        <f>IFERROR(INDEX('[1]Master data'!$B$2:$EF$1000,MATCH($B472,'[1]Master data'!$A$2:$A$1000,0),MATCH(N$1,'[1]Master data'!$B$1:$EF$1,0)),"")</f>
        <v>44500</v>
      </c>
      <c r="O472" s="7">
        <f>IFERROR(INDEX('[1]Master data'!$B$2:$EF$1000,MATCH($B472,'[1]Master data'!$A$2:$A$1000,0),MATCH(O$1,'[1]Master data'!$B$1:$EF$1,0)),"")</f>
        <v>4494500</v>
      </c>
      <c r="P472" s="7">
        <f>IFERROR(INDEX('[1]Master data'!$B$2:$EF$1000,MATCH($B472,'[1]Master data'!$A$2:$A$1000,0),MATCH(P$1,'[1]Master data'!$B$1:$EF$1,0)),"")</f>
        <v>-49500</v>
      </c>
      <c r="Q472" s="30">
        <f>IFERROR(INDEX('[1]Master data'!$B$2:$EF$1000,MATCH($B472,'[1]Master data'!$A$2:$A$1000,0),MATCH(Q$1,'[1]Master data'!$B$1:$EF$1,0)),"")</f>
        <v>-1.1123595505617978E-2</v>
      </c>
    </row>
    <row r="473" spans="1:17" x14ac:dyDescent="0.3">
      <c r="A473">
        <f t="shared" si="7"/>
        <v>471</v>
      </c>
      <c r="B473" t="str">
        <f>IF('[1]Master data'!A473="","",'[1]Master data'!A473)</f>
        <v>Robert Sanchez</v>
      </c>
      <c r="C473" t="str">
        <f>IFERROR(INDEX('[1]Master data'!$B$2:$EF$1000,MATCH($B473,'[1]Master data'!$A$2:$A$1000,0),MATCH(C$1,'[1]Master data'!$B$1:$EF$1,0)),"")</f>
        <v>Brighton and Hove</v>
      </c>
      <c r="D473" t="str">
        <f>IFERROR(INDEX('[1]Master data'!$B$2:$EF$1000,MATCH($B473,'[1]Master data'!$A$2:$A$1000,0),MATCH(D$1,'[1]Master data'!$B$1:$EF$1,0)),"")</f>
        <v>Goalkeeper</v>
      </c>
      <c r="E473" s="5">
        <f>IFERROR(INDEX('[1]Master data'!$B$2:$EF$1000,MATCH($B473,'[1]Master data'!$A$2:$A$1000,0),MATCH(E$1,'[1]Master data'!$B$1:$EF$1,0)),"")</f>
        <v>4719000</v>
      </c>
      <c r="F473" s="7">
        <f>IFERROR(INDEX('[1]Master data'!$B$2:$EF$1000,MATCH($B473,'[1]Master data'!$A$2:$A$1000,0),MATCH(F$1,'[1]Master data'!$B$1:$EF$1,0)),"")</f>
        <v>70890.12395762722</v>
      </c>
      <c r="G473" s="7">
        <f>IFERROR(INDEX('[1]Master data'!$B$2:$EF$1000,MATCH($B473,'[1]Master data'!$A$2:$A$1000,0),MATCH(G$1,'[1]Master data'!$B$1:$EF$1,0)),"")</f>
        <v>25921.066747767691</v>
      </c>
      <c r="H473" s="7">
        <f>IFERROR(INDEX('[1]Master data'!$B$2:$EF$1000,MATCH($B473,'[1]Master data'!$A$2:$A$1000,0),MATCH(H$1,'[1]Master data'!$B$1:$EF$1,0)),"")</f>
        <v>12571.688137197456</v>
      </c>
      <c r="I473" s="7">
        <f>IFERROR(INDEX('[1]Master data'!$B$2:$EF$1000,MATCH($B473,'[1]Master data'!$A$2:$A$1000,0),MATCH(I$1,'[1]Master data'!$B$1:$EF$1,0)),"")</f>
        <v>8677.3454535620931</v>
      </c>
      <c r="J473" s="7">
        <f>IFERROR(INDEX('[1]Master data'!$B$2:$EF$1000,MATCH($B473,'[1]Master data'!$A$2:$A$1000,0),MATCH(J$1,'[1]Master data'!$B$1:$EF$1,0)),"")</f>
        <v>1901.6287924788535</v>
      </c>
      <c r="K473" s="7">
        <f>IFERROR(INDEX('[1]Master data'!$B$2:$EF$1000,MATCH($B473,'[1]Master data'!$A$2:$A$1000,0),MATCH(K$1,'[1]Master data'!$B$1:$EF$1,0)),"")</f>
        <v>1839.732356553108</v>
      </c>
      <c r="L473" s="7">
        <f>IFERROR(INDEX('[1]Master data'!$B$2:$EF$1000,MATCH($B473,'[1]Master data'!$A$2:$A$1000,0),MATCH(L$1,'[1]Master data'!$B$1:$EF$1,0)),"")</f>
        <v>121801.58544518643</v>
      </c>
      <c r="M473" s="33">
        <f>IFERROR(INDEX('[1]Master data'!$B$2:$EF$1000,MATCH($B473,'[1]Master data'!$A$2:$A$1000,0),MATCH(M$1,'[1]Master data'!$B$1:$EF$1,0)),"")</f>
        <v>1.581088905386447E-2</v>
      </c>
      <c r="N473" s="7">
        <f>IFERROR(INDEX('[1]Master data'!$B$2:$EF$1000,MATCH($B473,'[1]Master data'!$A$2:$A$1000,0),MATCH(N$1,'[1]Master data'!$B$1:$EF$1,0)),"")</f>
        <v>47190</v>
      </c>
      <c r="O473" s="7">
        <f>IFERROR(INDEX('[1]Master data'!$B$2:$EF$1000,MATCH($B473,'[1]Master data'!$A$2:$A$1000,0),MATCH(O$1,'[1]Master data'!$B$1:$EF$1,0)),"")</f>
        <v>4766190</v>
      </c>
      <c r="P473" s="7">
        <f>IFERROR(INDEX('[1]Master data'!$B$2:$EF$1000,MATCH($B473,'[1]Master data'!$A$2:$A$1000,0),MATCH(P$1,'[1]Master data'!$B$1:$EF$1,0)),"")</f>
        <v>74611.585445186429</v>
      </c>
      <c r="Q473" s="30">
        <f>IFERROR(INDEX('[1]Master data'!$B$2:$EF$1000,MATCH($B473,'[1]Master data'!$A$2:$A$1000,0),MATCH(Q$1,'[1]Master data'!$B$1:$EF$1,0)),"")</f>
        <v>1.581088905386447E-2</v>
      </c>
    </row>
    <row r="474" spans="1:17" x14ac:dyDescent="0.3">
      <c r="A474">
        <f t="shared" si="7"/>
        <v>472</v>
      </c>
      <c r="B474" t="str">
        <f>IF('[1]Master data'!A474="","",'[1]Master data'!A474)</f>
        <v>Romain Saiss</v>
      </c>
      <c r="C474" t="str">
        <f>IFERROR(INDEX('[1]Master data'!$B$2:$EF$1000,MATCH($B474,'[1]Master data'!$A$2:$A$1000,0),MATCH(C$1,'[1]Master data'!$B$1:$EF$1,0)),"")</f>
        <v>Wolverhampton</v>
      </c>
      <c r="D474" t="str">
        <f>IFERROR(INDEX('[1]Master data'!$B$2:$EF$1000,MATCH($B474,'[1]Master data'!$A$2:$A$1000,0),MATCH(D$1,'[1]Master data'!$B$1:$EF$1,0)),"")</f>
        <v>Defense</v>
      </c>
      <c r="E474" s="5">
        <f>IFERROR(INDEX('[1]Master data'!$B$2:$EF$1000,MATCH($B474,'[1]Master data'!$A$2:$A$1000,0),MATCH(E$1,'[1]Master data'!$B$1:$EF$1,0)),"")</f>
        <v>3060000</v>
      </c>
      <c r="F474" s="7">
        <f>IFERROR(INDEX('[1]Master data'!$B$2:$EF$1000,MATCH($B474,'[1]Master data'!$A$2:$A$1000,0),MATCH(F$1,'[1]Master data'!$B$1:$EF$1,0)),"")</f>
        <v>30569.922746492008</v>
      </c>
      <c r="G474" s="7">
        <f>IFERROR(INDEX('[1]Master data'!$B$2:$EF$1000,MATCH($B474,'[1]Master data'!$A$2:$A$1000,0),MATCH(G$1,'[1]Master data'!$B$1:$EF$1,0)),"")</f>
        <v>11136.884346416438</v>
      </c>
      <c r="H474" s="7">
        <f>IFERROR(INDEX('[1]Master data'!$B$2:$EF$1000,MATCH($B474,'[1]Master data'!$A$2:$A$1000,0),MATCH(H$1,'[1]Master data'!$B$1:$EF$1,0)),"")</f>
        <v>3587.1206635624071</v>
      </c>
      <c r="I474" s="7">
        <f>IFERROR(INDEX('[1]Master data'!$B$2:$EF$1000,MATCH($B474,'[1]Master data'!$A$2:$A$1000,0),MATCH(I$1,'[1]Master data'!$B$1:$EF$1,0)),"")</f>
        <v>-1012.5</v>
      </c>
      <c r="J474" s="7">
        <f>IFERROR(INDEX('[1]Master data'!$B$2:$EF$1000,MATCH($B474,'[1]Master data'!$A$2:$A$1000,0),MATCH(J$1,'[1]Master data'!$B$1:$EF$1,0)),"")</f>
        <v>2367.0959281613668</v>
      </c>
      <c r="K474" s="7">
        <f>IFERROR(INDEX('[1]Master data'!$B$2:$EF$1000,MATCH($B474,'[1]Master data'!$A$2:$A$1000,0),MATCH(K$1,'[1]Master data'!$B$1:$EF$1,0)),"")</f>
        <v>591.40083721386952</v>
      </c>
      <c r="L474" s="7">
        <f>IFERROR(INDEX('[1]Master data'!$B$2:$EF$1000,MATCH($B474,'[1]Master data'!$A$2:$A$1000,0),MATCH(L$1,'[1]Master data'!$B$1:$EF$1,0)),"")</f>
        <v>47239.924521846093</v>
      </c>
      <c r="M474" s="33">
        <f>IFERROR(INDEX('[1]Master data'!$B$2:$EF$1000,MATCH($B474,'[1]Master data'!$A$2:$A$1000,0),MATCH(M$1,'[1]Master data'!$B$1:$EF$1,0)),"")</f>
        <v>5.4378838306686581E-3</v>
      </c>
      <c r="N474" s="7">
        <f>IFERROR(INDEX('[1]Master data'!$B$2:$EF$1000,MATCH($B474,'[1]Master data'!$A$2:$A$1000,0),MATCH(N$1,'[1]Master data'!$B$1:$EF$1,0)),"")</f>
        <v>30600</v>
      </c>
      <c r="O474" s="7">
        <f>IFERROR(INDEX('[1]Master data'!$B$2:$EF$1000,MATCH($B474,'[1]Master data'!$A$2:$A$1000,0),MATCH(O$1,'[1]Master data'!$B$1:$EF$1,0)),"")</f>
        <v>3090600</v>
      </c>
      <c r="P474" s="7">
        <f>IFERROR(INDEX('[1]Master data'!$B$2:$EF$1000,MATCH($B474,'[1]Master data'!$A$2:$A$1000,0),MATCH(P$1,'[1]Master data'!$B$1:$EF$1,0)),"")</f>
        <v>16639.924521846093</v>
      </c>
      <c r="Q474" s="30">
        <f>IFERROR(INDEX('[1]Master data'!$B$2:$EF$1000,MATCH($B474,'[1]Master data'!$A$2:$A$1000,0),MATCH(Q$1,'[1]Master data'!$B$1:$EF$1,0)),"")</f>
        <v>5.4378838306686581E-3</v>
      </c>
    </row>
    <row r="475" spans="1:17" x14ac:dyDescent="0.3">
      <c r="A475">
        <f t="shared" si="7"/>
        <v>473</v>
      </c>
      <c r="B475" t="str">
        <f>IF('[1]Master data'!A475="","",'[1]Master data'!A475)</f>
        <v>Edouard Mendy</v>
      </c>
      <c r="C475" t="str">
        <f>IFERROR(INDEX('[1]Master data'!$B$2:$EF$1000,MATCH($B475,'[1]Master data'!$A$2:$A$1000,0),MATCH(C$1,'[1]Master data'!$B$1:$EF$1,0)),"")</f>
        <v>Chelsea</v>
      </c>
      <c r="D475" t="str">
        <f>IFERROR(INDEX('[1]Master data'!$B$2:$EF$1000,MATCH($B475,'[1]Master data'!$A$2:$A$1000,0),MATCH(D$1,'[1]Master data'!$B$1:$EF$1,0)),"")</f>
        <v>Goalkeeper</v>
      </c>
      <c r="E475" s="5">
        <f>IFERROR(INDEX('[1]Master data'!$B$2:$EF$1000,MATCH($B475,'[1]Master data'!$A$2:$A$1000,0),MATCH(E$1,'[1]Master data'!$B$1:$EF$1,0)),"")</f>
        <v>6562000</v>
      </c>
      <c r="F475" s="7">
        <f>IFERROR(INDEX('[1]Master data'!$B$2:$EF$1000,MATCH($B475,'[1]Master data'!$A$2:$A$1000,0),MATCH(F$1,'[1]Master data'!$B$1:$EF$1,0)),"")</f>
        <v>123720.78375109949</v>
      </c>
      <c r="G475" s="7">
        <f>IFERROR(INDEX('[1]Master data'!$B$2:$EF$1000,MATCH($B475,'[1]Master data'!$A$2:$A$1000,0),MATCH(G$1,'[1]Master data'!$B$1:$EF$1,0)),"")</f>
        <v>38244.240061671058</v>
      </c>
      <c r="H475" s="7">
        <f>IFERROR(INDEX('[1]Master data'!$B$2:$EF$1000,MATCH($B475,'[1]Master data'!$A$2:$A$1000,0),MATCH(H$1,'[1]Master data'!$B$1:$EF$1,0)),"")</f>
        <v>16481.971057818755</v>
      </c>
      <c r="I475" s="7">
        <f>IFERROR(INDEX('[1]Master data'!$B$2:$EF$1000,MATCH($B475,'[1]Master data'!$A$2:$A$1000,0),MATCH(I$1,'[1]Master data'!$B$1:$EF$1,0)),"")</f>
        <v>-50</v>
      </c>
      <c r="J475" s="7">
        <f>IFERROR(INDEX('[1]Master data'!$B$2:$EF$1000,MATCH($B475,'[1]Master data'!$A$2:$A$1000,0),MATCH(J$1,'[1]Master data'!$B$1:$EF$1,0)),"")</f>
        <v>6294.294447589873</v>
      </c>
      <c r="K475" s="7">
        <f>IFERROR(INDEX('[1]Master data'!$B$2:$EF$1000,MATCH($B475,'[1]Master data'!$A$2:$A$1000,0),MATCH(K$1,'[1]Master data'!$B$1:$EF$1,0)),"")</f>
        <v>1980.6980177179066</v>
      </c>
      <c r="L475" s="7">
        <f>IFERROR(INDEX('[1]Master data'!$B$2:$EF$1000,MATCH($B475,'[1]Master data'!$A$2:$A$1000,0),MATCH(L$1,'[1]Master data'!$B$1:$EF$1,0)),"")</f>
        <v>186671.98733589711</v>
      </c>
      <c r="M475" s="33">
        <f>IFERROR(INDEX('[1]Master data'!$B$2:$EF$1000,MATCH($B475,'[1]Master data'!$A$2:$A$1000,0),MATCH(M$1,'[1]Master data'!$B$1:$EF$1,0)),"")</f>
        <v>1.8447422635766094E-2</v>
      </c>
      <c r="N475" s="7">
        <f>IFERROR(INDEX('[1]Master data'!$B$2:$EF$1000,MATCH($B475,'[1]Master data'!$A$2:$A$1000,0),MATCH(N$1,'[1]Master data'!$B$1:$EF$1,0)),"")</f>
        <v>65620</v>
      </c>
      <c r="O475" s="7">
        <f>IFERROR(INDEX('[1]Master data'!$B$2:$EF$1000,MATCH($B475,'[1]Master data'!$A$2:$A$1000,0),MATCH(O$1,'[1]Master data'!$B$1:$EF$1,0)),"")</f>
        <v>6627620</v>
      </c>
      <c r="P475" s="7">
        <f>IFERROR(INDEX('[1]Master data'!$B$2:$EF$1000,MATCH($B475,'[1]Master data'!$A$2:$A$1000,0),MATCH(P$1,'[1]Master data'!$B$1:$EF$1,0)),"")</f>
        <v>121051.98733589711</v>
      </c>
      <c r="Q475" s="30">
        <f>IFERROR(INDEX('[1]Master data'!$B$2:$EF$1000,MATCH($B475,'[1]Master data'!$A$2:$A$1000,0),MATCH(Q$1,'[1]Master data'!$B$1:$EF$1,0)),"")</f>
        <v>1.8447422635766094E-2</v>
      </c>
    </row>
    <row r="476" spans="1:17" x14ac:dyDescent="0.3">
      <c r="A476">
        <f t="shared" si="7"/>
        <v>474</v>
      </c>
      <c r="B476" t="str">
        <f>IF('[1]Master data'!A476="","",'[1]Master data'!A476)</f>
        <v>Andriy Yarmolenko</v>
      </c>
      <c r="C476" t="str">
        <f>IFERROR(INDEX('[1]Master data'!$B$2:$EF$1000,MATCH($B476,'[1]Master data'!$A$2:$A$1000,0),MATCH(C$1,'[1]Master data'!$B$1:$EF$1,0)),"")</f>
        <v>West Ham</v>
      </c>
      <c r="D476" t="str">
        <f>IFERROR(INDEX('[1]Master data'!$B$2:$EF$1000,MATCH($B476,'[1]Master data'!$A$2:$A$1000,0),MATCH(D$1,'[1]Master data'!$B$1:$EF$1,0)),"")</f>
        <v>Striker</v>
      </c>
      <c r="E476" s="5">
        <f>IFERROR(INDEX('[1]Master data'!$B$2:$EF$1000,MATCH($B476,'[1]Master data'!$A$2:$A$1000,0),MATCH(E$1,'[1]Master data'!$B$1:$EF$1,0)),"")</f>
        <v>3621000</v>
      </c>
      <c r="F476" s="7">
        <f>IFERROR(INDEX('[1]Master data'!$B$2:$EF$1000,MATCH($B476,'[1]Master data'!$A$2:$A$1000,0),MATCH(F$1,'[1]Master data'!$B$1:$EF$1,0)),"")</f>
        <v>-5000</v>
      </c>
      <c r="G476" s="7">
        <f>IFERROR(INDEX('[1]Master data'!$B$2:$EF$1000,MATCH($B476,'[1]Master data'!$A$2:$A$1000,0),MATCH(G$1,'[1]Master data'!$B$1:$EF$1,0)),"")</f>
        <v>0</v>
      </c>
      <c r="H476" s="7">
        <f>IFERROR(INDEX('[1]Master data'!$B$2:$EF$1000,MATCH($B476,'[1]Master data'!$A$2:$A$1000,0),MATCH(H$1,'[1]Master data'!$B$1:$EF$1,0)),"")</f>
        <v>0</v>
      </c>
      <c r="I476" s="7">
        <f>IFERROR(INDEX('[1]Master data'!$B$2:$EF$1000,MATCH($B476,'[1]Master data'!$A$2:$A$1000,0),MATCH(I$1,'[1]Master data'!$B$1:$EF$1,0)),"")</f>
        <v>0</v>
      </c>
      <c r="J476" s="7">
        <f>IFERROR(INDEX('[1]Master data'!$B$2:$EF$1000,MATCH($B476,'[1]Master data'!$A$2:$A$1000,0),MATCH(J$1,'[1]Master data'!$B$1:$EF$1,0)),"")</f>
        <v>0</v>
      </c>
      <c r="K476" s="7">
        <f>IFERROR(INDEX('[1]Master data'!$B$2:$EF$1000,MATCH($B476,'[1]Master data'!$A$2:$A$1000,0),MATCH(K$1,'[1]Master data'!$B$1:$EF$1,0)),"")</f>
        <v>0</v>
      </c>
      <c r="L476" s="7">
        <f>IFERROR(INDEX('[1]Master data'!$B$2:$EF$1000,MATCH($B476,'[1]Master data'!$A$2:$A$1000,0),MATCH(L$1,'[1]Master data'!$B$1:$EF$1,0)),"")</f>
        <v>-5000</v>
      </c>
      <c r="M476" s="33">
        <f>IFERROR(INDEX('[1]Master data'!$B$2:$EF$1000,MATCH($B476,'[1]Master data'!$A$2:$A$1000,0),MATCH(M$1,'[1]Master data'!$B$1:$EF$1,0)),"")</f>
        <v>-1.1380834023750345E-2</v>
      </c>
      <c r="N476" s="7">
        <f>IFERROR(INDEX('[1]Master data'!$B$2:$EF$1000,MATCH($B476,'[1]Master data'!$A$2:$A$1000,0),MATCH(N$1,'[1]Master data'!$B$1:$EF$1,0)),"")</f>
        <v>36210</v>
      </c>
      <c r="O476" s="7">
        <f>IFERROR(INDEX('[1]Master data'!$B$2:$EF$1000,MATCH($B476,'[1]Master data'!$A$2:$A$1000,0),MATCH(O$1,'[1]Master data'!$B$1:$EF$1,0)),"")</f>
        <v>3657210</v>
      </c>
      <c r="P476" s="7">
        <f>IFERROR(INDEX('[1]Master data'!$B$2:$EF$1000,MATCH($B476,'[1]Master data'!$A$2:$A$1000,0),MATCH(P$1,'[1]Master data'!$B$1:$EF$1,0)),"")</f>
        <v>-41210</v>
      </c>
      <c r="Q476" s="30">
        <f>IFERROR(INDEX('[1]Master data'!$B$2:$EF$1000,MATCH($B476,'[1]Master data'!$A$2:$A$1000,0),MATCH(Q$1,'[1]Master data'!$B$1:$EF$1,0)),"")</f>
        <v>-1.1380834023750345E-2</v>
      </c>
    </row>
    <row r="477" spans="1:17" x14ac:dyDescent="0.3">
      <c r="A477">
        <f t="shared" si="7"/>
        <v>475</v>
      </c>
      <c r="B477" t="str">
        <f>IF('[1]Master data'!A477="","",'[1]Master data'!A477)</f>
        <v>Jordan Ayew</v>
      </c>
      <c r="C477" t="str">
        <f>IFERROR(INDEX('[1]Master data'!$B$2:$EF$1000,MATCH($B477,'[1]Master data'!$A$2:$A$1000,0),MATCH(C$1,'[1]Master data'!$B$1:$EF$1,0)),"")</f>
        <v>Crystal Palace</v>
      </c>
      <c r="D477" t="str">
        <f>IFERROR(INDEX('[1]Master data'!$B$2:$EF$1000,MATCH($B477,'[1]Master data'!$A$2:$A$1000,0),MATCH(D$1,'[1]Master data'!$B$1:$EF$1,0)),"")</f>
        <v>Striker</v>
      </c>
      <c r="E477" s="5">
        <f>IFERROR(INDEX('[1]Master data'!$B$2:$EF$1000,MATCH($B477,'[1]Master data'!$A$2:$A$1000,0),MATCH(E$1,'[1]Master data'!$B$1:$EF$1,0)),"")</f>
        <v>4688000</v>
      </c>
      <c r="F477" s="7">
        <f>IFERROR(INDEX('[1]Master data'!$B$2:$EF$1000,MATCH($B477,'[1]Master data'!$A$2:$A$1000,0),MATCH(F$1,'[1]Master data'!$B$1:$EF$1,0)),"")</f>
        <v>39615.263157894733</v>
      </c>
      <c r="G477" s="7">
        <f>IFERROR(INDEX('[1]Master data'!$B$2:$EF$1000,MATCH($B477,'[1]Master data'!$A$2:$A$1000,0),MATCH(G$1,'[1]Master data'!$B$1:$EF$1,0)),"")</f>
        <v>2990.8947368421059</v>
      </c>
      <c r="H477" s="7">
        <f>IFERROR(INDEX('[1]Master data'!$B$2:$EF$1000,MATCH($B477,'[1]Master data'!$A$2:$A$1000,0),MATCH(H$1,'[1]Master data'!$B$1:$EF$1,0)),"")</f>
        <v>11791.184210526315</v>
      </c>
      <c r="I477" s="7">
        <f>IFERROR(INDEX('[1]Master data'!$B$2:$EF$1000,MATCH($B477,'[1]Master data'!$A$2:$A$1000,0),MATCH(I$1,'[1]Master data'!$B$1:$EF$1,0)),"")</f>
        <v>-100</v>
      </c>
      <c r="J477" s="7">
        <f>IFERROR(INDEX('[1]Master data'!$B$2:$EF$1000,MATCH($B477,'[1]Master data'!$A$2:$A$1000,0),MATCH(J$1,'[1]Master data'!$B$1:$EF$1,0)),"")</f>
        <v>789.58552631578914</v>
      </c>
      <c r="K477" s="7">
        <f>IFERROR(INDEX('[1]Master data'!$B$2:$EF$1000,MATCH($B477,'[1]Master data'!$A$2:$A$1000,0),MATCH(K$1,'[1]Master data'!$B$1:$EF$1,0)),"")</f>
        <v>297.6971830902686</v>
      </c>
      <c r="L477" s="7">
        <f>IFERROR(INDEX('[1]Master data'!$B$2:$EF$1000,MATCH($B477,'[1]Master data'!$A$2:$A$1000,0),MATCH(L$1,'[1]Master data'!$B$1:$EF$1,0)),"")</f>
        <v>55384.624814669209</v>
      </c>
      <c r="M477" s="33">
        <f>IFERROR(INDEX('[1]Master data'!$B$2:$EF$1000,MATCH($B477,'[1]Master data'!$A$2:$A$1000,0),MATCH(M$1,'[1]Master data'!$B$1:$EF$1,0)),"")</f>
        <v>1.8141264536410428E-3</v>
      </c>
      <c r="N477" s="7">
        <f>IFERROR(INDEX('[1]Master data'!$B$2:$EF$1000,MATCH($B477,'[1]Master data'!$A$2:$A$1000,0),MATCH(N$1,'[1]Master data'!$B$1:$EF$1,0)),"")</f>
        <v>46880</v>
      </c>
      <c r="O477" s="7">
        <f>IFERROR(INDEX('[1]Master data'!$B$2:$EF$1000,MATCH($B477,'[1]Master data'!$A$2:$A$1000,0),MATCH(O$1,'[1]Master data'!$B$1:$EF$1,0)),"")</f>
        <v>4734880</v>
      </c>
      <c r="P477" s="7">
        <f>IFERROR(INDEX('[1]Master data'!$B$2:$EF$1000,MATCH($B477,'[1]Master data'!$A$2:$A$1000,0),MATCH(P$1,'[1]Master data'!$B$1:$EF$1,0)),"")</f>
        <v>8504.6248146692087</v>
      </c>
      <c r="Q477" s="30">
        <f>IFERROR(INDEX('[1]Master data'!$B$2:$EF$1000,MATCH($B477,'[1]Master data'!$A$2:$A$1000,0),MATCH(Q$1,'[1]Master data'!$B$1:$EF$1,0)),"")</f>
        <v>1.8141264536410428E-3</v>
      </c>
    </row>
    <row r="478" spans="1:17" x14ac:dyDescent="0.3">
      <c r="A478">
        <f t="shared" si="7"/>
        <v>476</v>
      </c>
      <c r="B478" t="str">
        <f>IF('[1]Master data'!A478="","",'[1]Master data'!A478)</f>
        <v>Reda Khadra</v>
      </c>
      <c r="C478" t="str">
        <f>IFERROR(INDEX('[1]Master data'!$B$2:$EF$1000,MATCH($B478,'[1]Master data'!$A$2:$A$1000,0),MATCH(C$1,'[1]Master data'!$B$1:$EF$1,0)),"")</f>
        <v>Brighton and Hove</v>
      </c>
      <c r="D478" t="str">
        <f>IFERROR(INDEX('[1]Master data'!$B$2:$EF$1000,MATCH($B478,'[1]Master data'!$A$2:$A$1000,0),MATCH(D$1,'[1]Master data'!$B$1:$EF$1,0)),"")</f>
        <v>Midfield</v>
      </c>
      <c r="E478" s="5">
        <f>IFERROR(INDEX('[1]Master data'!$B$2:$EF$1000,MATCH($B478,'[1]Master data'!$A$2:$A$1000,0),MATCH(E$1,'[1]Master data'!$B$1:$EF$1,0)),"")</f>
        <v>2457000</v>
      </c>
      <c r="F478" s="7">
        <f>IFERROR(INDEX('[1]Master data'!$B$2:$EF$1000,MATCH($B478,'[1]Master data'!$A$2:$A$1000,0),MATCH(F$1,'[1]Master data'!$B$1:$EF$1,0)),"")</f>
        <v>-5000</v>
      </c>
      <c r="G478" s="7">
        <f>IFERROR(INDEX('[1]Master data'!$B$2:$EF$1000,MATCH($B478,'[1]Master data'!$A$2:$A$1000,0),MATCH(G$1,'[1]Master data'!$B$1:$EF$1,0)),"")</f>
        <v>0</v>
      </c>
      <c r="H478" s="7">
        <f>IFERROR(INDEX('[1]Master data'!$B$2:$EF$1000,MATCH($B478,'[1]Master data'!$A$2:$A$1000,0),MATCH(H$1,'[1]Master data'!$B$1:$EF$1,0)),"")</f>
        <v>0</v>
      </c>
      <c r="I478" s="7">
        <f>IFERROR(INDEX('[1]Master data'!$B$2:$EF$1000,MATCH($B478,'[1]Master data'!$A$2:$A$1000,0),MATCH(I$1,'[1]Master data'!$B$1:$EF$1,0)),"")</f>
        <v>0</v>
      </c>
      <c r="J478" s="7">
        <f>IFERROR(INDEX('[1]Master data'!$B$2:$EF$1000,MATCH($B478,'[1]Master data'!$A$2:$A$1000,0),MATCH(J$1,'[1]Master data'!$B$1:$EF$1,0)),"")</f>
        <v>0</v>
      </c>
      <c r="K478" s="7">
        <f>IFERROR(INDEX('[1]Master data'!$B$2:$EF$1000,MATCH($B478,'[1]Master data'!$A$2:$A$1000,0),MATCH(K$1,'[1]Master data'!$B$1:$EF$1,0)),"")</f>
        <v>0</v>
      </c>
      <c r="L478" s="7">
        <f>IFERROR(INDEX('[1]Master data'!$B$2:$EF$1000,MATCH($B478,'[1]Master data'!$A$2:$A$1000,0),MATCH(L$1,'[1]Master data'!$B$1:$EF$1,0)),"")</f>
        <v>-5000</v>
      </c>
      <c r="M478" s="33">
        <f>IFERROR(INDEX('[1]Master data'!$B$2:$EF$1000,MATCH($B478,'[1]Master data'!$A$2:$A$1000,0),MATCH(M$1,'[1]Master data'!$B$1:$EF$1,0)),"")</f>
        <v>-1.2035002035002035E-2</v>
      </c>
      <c r="N478" s="7">
        <f>IFERROR(INDEX('[1]Master data'!$B$2:$EF$1000,MATCH($B478,'[1]Master data'!$A$2:$A$1000,0),MATCH(N$1,'[1]Master data'!$B$1:$EF$1,0)),"")</f>
        <v>24570</v>
      </c>
      <c r="O478" s="7">
        <f>IFERROR(INDEX('[1]Master data'!$B$2:$EF$1000,MATCH($B478,'[1]Master data'!$A$2:$A$1000,0),MATCH(O$1,'[1]Master data'!$B$1:$EF$1,0)),"")</f>
        <v>2481570</v>
      </c>
      <c r="P478" s="7">
        <f>IFERROR(INDEX('[1]Master data'!$B$2:$EF$1000,MATCH($B478,'[1]Master data'!$A$2:$A$1000,0),MATCH(P$1,'[1]Master data'!$B$1:$EF$1,0)),"")</f>
        <v>-29570</v>
      </c>
      <c r="Q478" s="30">
        <f>IFERROR(INDEX('[1]Master data'!$B$2:$EF$1000,MATCH($B478,'[1]Master data'!$A$2:$A$1000,0),MATCH(Q$1,'[1]Master data'!$B$1:$EF$1,0)),"")</f>
        <v>-1.2035002035002035E-2</v>
      </c>
    </row>
    <row r="479" spans="1:17" x14ac:dyDescent="0.3">
      <c r="A479">
        <f t="shared" si="7"/>
        <v>477</v>
      </c>
      <c r="B479" t="str">
        <f>IF('[1]Master data'!A479="","",'[1]Master data'!A479)</f>
        <v>Fabinho</v>
      </c>
      <c r="C479" t="str">
        <f>IFERROR(INDEX('[1]Master data'!$B$2:$EF$1000,MATCH($B479,'[1]Master data'!$A$2:$A$1000,0),MATCH(C$1,'[1]Master data'!$B$1:$EF$1,0)),"")</f>
        <v>Liverpool</v>
      </c>
      <c r="D479" t="str">
        <f>IFERROR(INDEX('[1]Master data'!$B$2:$EF$1000,MATCH($B479,'[1]Master data'!$A$2:$A$1000,0),MATCH(D$1,'[1]Master data'!$B$1:$EF$1,0)),"")</f>
        <v>Midfield</v>
      </c>
      <c r="E479" s="5">
        <f>IFERROR(INDEX('[1]Master data'!$B$2:$EF$1000,MATCH($B479,'[1]Master data'!$A$2:$A$1000,0),MATCH(E$1,'[1]Master data'!$B$1:$EF$1,0)),"")</f>
        <v>4861000</v>
      </c>
      <c r="F479" s="7">
        <f>IFERROR(INDEX('[1]Master data'!$B$2:$EF$1000,MATCH($B479,'[1]Master data'!$A$2:$A$1000,0),MATCH(F$1,'[1]Master data'!$B$1:$EF$1,0)),"")</f>
        <v>-5000</v>
      </c>
      <c r="G479" s="7">
        <f>IFERROR(INDEX('[1]Master data'!$B$2:$EF$1000,MATCH($B479,'[1]Master data'!$A$2:$A$1000,0),MATCH(G$1,'[1]Master data'!$B$1:$EF$1,0)),"")</f>
        <v>0</v>
      </c>
      <c r="H479" s="7">
        <f>IFERROR(INDEX('[1]Master data'!$B$2:$EF$1000,MATCH($B479,'[1]Master data'!$A$2:$A$1000,0),MATCH(H$1,'[1]Master data'!$B$1:$EF$1,0)),"")</f>
        <v>0</v>
      </c>
      <c r="I479" s="7">
        <f>IFERROR(INDEX('[1]Master data'!$B$2:$EF$1000,MATCH($B479,'[1]Master data'!$A$2:$A$1000,0),MATCH(I$1,'[1]Master data'!$B$1:$EF$1,0)),"")</f>
        <v>0</v>
      </c>
      <c r="J479" s="7">
        <f>IFERROR(INDEX('[1]Master data'!$B$2:$EF$1000,MATCH($B479,'[1]Master data'!$A$2:$A$1000,0),MATCH(J$1,'[1]Master data'!$B$1:$EF$1,0)),"")</f>
        <v>0</v>
      </c>
      <c r="K479" s="7">
        <f>IFERROR(INDEX('[1]Master data'!$B$2:$EF$1000,MATCH($B479,'[1]Master data'!$A$2:$A$1000,0),MATCH(K$1,'[1]Master data'!$B$1:$EF$1,0)),"")</f>
        <v>0</v>
      </c>
      <c r="L479" s="7">
        <f>IFERROR(INDEX('[1]Master data'!$B$2:$EF$1000,MATCH($B479,'[1]Master data'!$A$2:$A$1000,0),MATCH(L$1,'[1]Master data'!$B$1:$EF$1,0)),"")</f>
        <v>-5000</v>
      </c>
      <c r="M479" s="33">
        <f>IFERROR(INDEX('[1]Master data'!$B$2:$EF$1000,MATCH($B479,'[1]Master data'!$A$2:$A$1000,0),MATCH(M$1,'[1]Master data'!$B$1:$EF$1,0)),"")</f>
        <v>-1.1028594939312899E-2</v>
      </c>
      <c r="N479" s="7">
        <f>IFERROR(INDEX('[1]Master data'!$B$2:$EF$1000,MATCH($B479,'[1]Master data'!$A$2:$A$1000,0),MATCH(N$1,'[1]Master data'!$B$1:$EF$1,0)),"")</f>
        <v>48610</v>
      </c>
      <c r="O479" s="7">
        <f>IFERROR(INDEX('[1]Master data'!$B$2:$EF$1000,MATCH($B479,'[1]Master data'!$A$2:$A$1000,0),MATCH(O$1,'[1]Master data'!$B$1:$EF$1,0)),"")</f>
        <v>4909610</v>
      </c>
      <c r="P479" s="7">
        <f>IFERROR(INDEX('[1]Master data'!$B$2:$EF$1000,MATCH($B479,'[1]Master data'!$A$2:$A$1000,0),MATCH(P$1,'[1]Master data'!$B$1:$EF$1,0)),"")</f>
        <v>-53610</v>
      </c>
      <c r="Q479" s="30">
        <f>IFERROR(INDEX('[1]Master data'!$B$2:$EF$1000,MATCH($B479,'[1]Master data'!$A$2:$A$1000,0),MATCH(Q$1,'[1]Master data'!$B$1:$EF$1,0)),"")</f>
        <v>-1.1028594939312899E-2</v>
      </c>
    </row>
    <row r="480" spans="1:17" x14ac:dyDescent="0.3">
      <c r="A480">
        <f t="shared" si="7"/>
        <v>478</v>
      </c>
      <c r="B480" t="str">
        <f>IF('[1]Master data'!A480="","",'[1]Master data'!A480)</f>
        <v>Daniel Owen James</v>
      </c>
      <c r="C480" t="str">
        <f>IFERROR(INDEX('[1]Master data'!$B$2:$EF$1000,MATCH($B480,'[1]Master data'!$A$2:$A$1000,0),MATCH(C$1,'[1]Master data'!$B$1:$EF$1,0)),"")</f>
        <v>Manchester United</v>
      </c>
      <c r="D480" t="str">
        <f>IFERROR(INDEX('[1]Master data'!$B$2:$EF$1000,MATCH($B480,'[1]Master data'!$A$2:$A$1000,0),MATCH(D$1,'[1]Master data'!$B$1:$EF$1,0)),"")</f>
        <v>Midfield</v>
      </c>
      <c r="E480" s="5">
        <f>IFERROR(INDEX('[1]Master data'!$B$2:$EF$1000,MATCH($B480,'[1]Master data'!$A$2:$A$1000,0),MATCH(E$1,'[1]Master data'!$B$1:$EF$1,0)),"")</f>
        <v>4381000</v>
      </c>
      <c r="F480" s="7">
        <f>IFERROR(INDEX('[1]Master data'!$B$2:$EF$1000,MATCH($B480,'[1]Master data'!$A$2:$A$1000,0),MATCH(F$1,'[1]Master data'!$B$1:$EF$1,0)),"")</f>
        <v>-5000</v>
      </c>
      <c r="G480" s="7">
        <f>IFERROR(INDEX('[1]Master data'!$B$2:$EF$1000,MATCH($B480,'[1]Master data'!$A$2:$A$1000,0),MATCH(G$1,'[1]Master data'!$B$1:$EF$1,0)),"")</f>
        <v>0</v>
      </c>
      <c r="H480" s="7">
        <f>IFERROR(INDEX('[1]Master data'!$B$2:$EF$1000,MATCH($B480,'[1]Master data'!$A$2:$A$1000,0),MATCH(H$1,'[1]Master data'!$B$1:$EF$1,0)),"")</f>
        <v>0</v>
      </c>
      <c r="I480" s="7">
        <f>IFERROR(INDEX('[1]Master data'!$B$2:$EF$1000,MATCH($B480,'[1]Master data'!$A$2:$A$1000,0),MATCH(I$1,'[1]Master data'!$B$1:$EF$1,0)),"")</f>
        <v>0</v>
      </c>
      <c r="J480" s="7">
        <f>IFERROR(INDEX('[1]Master data'!$B$2:$EF$1000,MATCH($B480,'[1]Master data'!$A$2:$A$1000,0),MATCH(J$1,'[1]Master data'!$B$1:$EF$1,0)),"")</f>
        <v>0</v>
      </c>
      <c r="K480" s="7">
        <f>IFERROR(INDEX('[1]Master data'!$B$2:$EF$1000,MATCH($B480,'[1]Master data'!$A$2:$A$1000,0),MATCH(K$1,'[1]Master data'!$B$1:$EF$1,0)),"")</f>
        <v>0</v>
      </c>
      <c r="L480" s="7">
        <f>IFERROR(INDEX('[1]Master data'!$B$2:$EF$1000,MATCH($B480,'[1]Master data'!$A$2:$A$1000,0),MATCH(L$1,'[1]Master data'!$B$1:$EF$1,0)),"")</f>
        <v>-5000</v>
      </c>
      <c r="M480" s="33">
        <f>IFERROR(INDEX('[1]Master data'!$B$2:$EF$1000,MATCH($B480,'[1]Master data'!$A$2:$A$1000,0),MATCH(M$1,'[1]Master data'!$B$1:$EF$1,0)),"")</f>
        <v>-1.1141291942478886E-2</v>
      </c>
      <c r="N480" s="7">
        <f>IFERROR(INDEX('[1]Master data'!$B$2:$EF$1000,MATCH($B480,'[1]Master data'!$A$2:$A$1000,0),MATCH(N$1,'[1]Master data'!$B$1:$EF$1,0)),"")</f>
        <v>43810</v>
      </c>
      <c r="O480" s="7">
        <f>IFERROR(INDEX('[1]Master data'!$B$2:$EF$1000,MATCH($B480,'[1]Master data'!$A$2:$A$1000,0),MATCH(O$1,'[1]Master data'!$B$1:$EF$1,0)),"")</f>
        <v>4424810</v>
      </c>
      <c r="P480" s="7">
        <f>IFERROR(INDEX('[1]Master data'!$B$2:$EF$1000,MATCH($B480,'[1]Master data'!$A$2:$A$1000,0),MATCH(P$1,'[1]Master data'!$B$1:$EF$1,0)),"")</f>
        <v>-48810</v>
      </c>
      <c r="Q480" s="30">
        <f>IFERROR(INDEX('[1]Master data'!$B$2:$EF$1000,MATCH($B480,'[1]Master data'!$A$2:$A$1000,0),MATCH(Q$1,'[1]Master data'!$B$1:$EF$1,0)),"")</f>
        <v>-1.1141291942478886E-2</v>
      </c>
    </row>
    <row r="481" spans="1:17" x14ac:dyDescent="0.3">
      <c r="A481">
        <f t="shared" si="7"/>
        <v>479</v>
      </c>
      <c r="B481" t="str">
        <f>IF('[1]Master data'!A481="","",'[1]Master data'!A481)</f>
        <v>Jake Livermore</v>
      </c>
      <c r="C481" t="str">
        <f>IFERROR(INDEX('[1]Master data'!$B$2:$EF$1000,MATCH($B481,'[1]Master data'!$A$2:$A$1000,0),MATCH(C$1,'[1]Master data'!$B$1:$EF$1,0)),"")</f>
        <v>West Bromwich</v>
      </c>
      <c r="D481" t="str">
        <f>IFERROR(INDEX('[1]Master data'!$B$2:$EF$1000,MATCH($B481,'[1]Master data'!$A$2:$A$1000,0),MATCH(D$1,'[1]Master data'!$B$1:$EF$1,0)),"")</f>
        <v>Midfield</v>
      </c>
      <c r="E481" s="5">
        <f>IFERROR(INDEX('[1]Master data'!$B$2:$EF$1000,MATCH($B481,'[1]Master data'!$A$2:$A$1000,0),MATCH(E$1,'[1]Master data'!$B$1:$EF$1,0)),"")</f>
        <v>2988000</v>
      </c>
      <c r="F481" s="7">
        <f>IFERROR(INDEX('[1]Master data'!$B$2:$EF$1000,MATCH($B481,'[1]Master data'!$A$2:$A$1000,0),MATCH(F$1,'[1]Master data'!$B$1:$EF$1,0)),"")</f>
        <v>-5000</v>
      </c>
      <c r="G481" s="7">
        <f>IFERROR(INDEX('[1]Master data'!$B$2:$EF$1000,MATCH($B481,'[1]Master data'!$A$2:$A$1000,0),MATCH(G$1,'[1]Master data'!$B$1:$EF$1,0)),"")</f>
        <v>0</v>
      </c>
      <c r="H481" s="7">
        <f>IFERROR(INDEX('[1]Master data'!$B$2:$EF$1000,MATCH($B481,'[1]Master data'!$A$2:$A$1000,0),MATCH(H$1,'[1]Master data'!$B$1:$EF$1,0)),"")</f>
        <v>0</v>
      </c>
      <c r="I481" s="7">
        <f>IFERROR(INDEX('[1]Master data'!$B$2:$EF$1000,MATCH($B481,'[1]Master data'!$A$2:$A$1000,0),MATCH(I$1,'[1]Master data'!$B$1:$EF$1,0)),"")</f>
        <v>0</v>
      </c>
      <c r="J481" s="7">
        <f>IFERROR(INDEX('[1]Master data'!$B$2:$EF$1000,MATCH($B481,'[1]Master data'!$A$2:$A$1000,0),MATCH(J$1,'[1]Master data'!$B$1:$EF$1,0)),"")</f>
        <v>0</v>
      </c>
      <c r="K481" s="7">
        <f>IFERROR(INDEX('[1]Master data'!$B$2:$EF$1000,MATCH($B481,'[1]Master data'!$A$2:$A$1000,0),MATCH(K$1,'[1]Master data'!$B$1:$EF$1,0)),"")</f>
        <v>0</v>
      </c>
      <c r="L481" s="7">
        <f>IFERROR(INDEX('[1]Master data'!$B$2:$EF$1000,MATCH($B481,'[1]Master data'!$A$2:$A$1000,0),MATCH(L$1,'[1]Master data'!$B$1:$EF$1,0)),"")</f>
        <v>-5000</v>
      </c>
      <c r="M481" s="33">
        <f>IFERROR(INDEX('[1]Master data'!$B$2:$EF$1000,MATCH($B481,'[1]Master data'!$A$2:$A$1000,0),MATCH(M$1,'[1]Master data'!$B$1:$EF$1,0)),"")</f>
        <v>-1.1673360107095047E-2</v>
      </c>
      <c r="N481" s="7">
        <f>IFERROR(INDEX('[1]Master data'!$B$2:$EF$1000,MATCH($B481,'[1]Master data'!$A$2:$A$1000,0),MATCH(N$1,'[1]Master data'!$B$1:$EF$1,0)),"")</f>
        <v>29880</v>
      </c>
      <c r="O481" s="7">
        <f>IFERROR(INDEX('[1]Master data'!$B$2:$EF$1000,MATCH($B481,'[1]Master data'!$A$2:$A$1000,0),MATCH(O$1,'[1]Master data'!$B$1:$EF$1,0)),"")</f>
        <v>3017880</v>
      </c>
      <c r="P481" s="7">
        <f>IFERROR(INDEX('[1]Master data'!$B$2:$EF$1000,MATCH($B481,'[1]Master data'!$A$2:$A$1000,0),MATCH(P$1,'[1]Master data'!$B$1:$EF$1,0)),"")</f>
        <v>-34880</v>
      </c>
      <c r="Q481" s="30">
        <f>IFERROR(INDEX('[1]Master data'!$B$2:$EF$1000,MATCH($B481,'[1]Master data'!$A$2:$A$1000,0),MATCH(Q$1,'[1]Master data'!$B$1:$EF$1,0)),"")</f>
        <v>-1.1673360107095047E-2</v>
      </c>
    </row>
    <row r="482" spans="1:17" x14ac:dyDescent="0.3">
      <c r="A482">
        <f t="shared" si="7"/>
        <v>480</v>
      </c>
      <c r="B482" t="str">
        <f>IF('[1]Master data'!A482="","",'[1]Master data'!A482)</f>
        <v>Alireza Jahanbakhsh</v>
      </c>
      <c r="C482" t="str">
        <f>IFERROR(INDEX('[1]Master data'!$B$2:$EF$1000,MATCH($B482,'[1]Master data'!$A$2:$A$1000,0),MATCH(C$1,'[1]Master data'!$B$1:$EF$1,0)),"")</f>
        <v>Brighton and Hove</v>
      </c>
      <c r="D482" t="str">
        <f>IFERROR(INDEX('[1]Master data'!$B$2:$EF$1000,MATCH($B482,'[1]Master data'!$A$2:$A$1000,0),MATCH(D$1,'[1]Master data'!$B$1:$EF$1,0)),"")</f>
        <v>Striker</v>
      </c>
      <c r="E482" s="5">
        <f>IFERROR(INDEX('[1]Master data'!$B$2:$EF$1000,MATCH($B482,'[1]Master data'!$A$2:$A$1000,0),MATCH(E$1,'[1]Master data'!$B$1:$EF$1,0)),"")</f>
        <v>3439000</v>
      </c>
      <c r="F482" s="7">
        <f>IFERROR(INDEX('[1]Master data'!$B$2:$EF$1000,MATCH($B482,'[1]Master data'!$A$2:$A$1000,0),MATCH(F$1,'[1]Master data'!$B$1:$EF$1,0)),"")</f>
        <v>-5000</v>
      </c>
      <c r="G482" s="7">
        <f>IFERROR(INDEX('[1]Master data'!$B$2:$EF$1000,MATCH($B482,'[1]Master data'!$A$2:$A$1000,0),MATCH(G$1,'[1]Master data'!$B$1:$EF$1,0)),"")</f>
        <v>0</v>
      </c>
      <c r="H482" s="7">
        <f>IFERROR(INDEX('[1]Master data'!$B$2:$EF$1000,MATCH($B482,'[1]Master data'!$A$2:$A$1000,0),MATCH(H$1,'[1]Master data'!$B$1:$EF$1,0)),"")</f>
        <v>0</v>
      </c>
      <c r="I482" s="7">
        <f>IFERROR(INDEX('[1]Master data'!$B$2:$EF$1000,MATCH($B482,'[1]Master data'!$A$2:$A$1000,0),MATCH(I$1,'[1]Master data'!$B$1:$EF$1,0)),"")</f>
        <v>0</v>
      </c>
      <c r="J482" s="7">
        <f>IFERROR(INDEX('[1]Master data'!$B$2:$EF$1000,MATCH($B482,'[1]Master data'!$A$2:$A$1000,0),MATCH(J$1,'[1]Master data'!$B$1:$EF$1,0)),"")</f>
        <v>0</v>
      </c>
      <c r="K482" s="7">
        <f>IFERROR(INDEX('[1]Master data'!$B$2:$EF$1000,MATCH($B482,'[1]Master data'!$A$2:$A$1000,0),MATCH(K$1,'[1]Master data'!$B$1:$EF$1,0)),"")</f>
        <v>0</v>
      </c>
      <c r="L482" s="7">
        <f>IFERROR(INDEX('[1]Master data'!$B$2:$EF$1000,MATCH($B482,'[1]Master data'!$A$2:$A$1000,0),MATCH(L$1,'[1]Master data'!$B$1:$EF$1,0)),"")</f>
        <v>-5000</v>
      </c>
      <c r="M482" s="33">
        <f>IFERROR(INDEX('[1]Master data'!$B$2:$EF$1000,MATCH($B482,'[1]Master data'!$A$2:$A$1000,0),MATCH(M$1,'[1]Master data'!$B$1:$EF$1,0)),"")</f>
        <v>-1.1453911020645536E-2</v>
      </c>
      <c r="N482" s="7">
        <f>IFERROR(INDEX('[1]Master data'!$B$2:$EF$1000,MATCH($B482,'[1]Master data'!$A$2:$A$1000,0),MATCH(N$1,'[1]Master data'!$B$1:$EF$1,0)),"")</f>
        <v>34390</v>
      </c>
      <c r="O482" s="7">
        <f>IFERROR(INDEX('[1]Master data'!$B$2:$EF$1000,MATCH($B482,'[1]Master data'!$A$2:$A$1000,0),MATCH(O$1,'[1]Master data'!$B$1:$EF$1,0)),"")</f>
        <v>3473390</v>
      </c>
      <c r="P482" s="7">
        <f>IFERROR(INDEX('[1]Master data'!$B$2:$EF$1000,MATCH($B482,'[1]Master data'!$A$2:$A$1000,0),MATCH(P$1,'[1]Master data'!$B$1:$EF$1,0)),"")</f>
        <v>-39390</v>
      </c>
      <c r="Q482" s="30">
        <f>IFERROR(INDEX('[1]Master data'!$B$2:$EF$1000,MATCH($B482,'[1]Master data'!$A$2:$A$1000,0),MATCH(Q$1,'[1]Master data'!$B$1:$EF$1,0)),"")</f>
        <v>-1.1453911020645536E-2</v>
      </c>
    </row>
    <row r="483" spans="1:17" x14ac:dyDescent="0.3">
      <c r="A483">
        <f t="shared" si="7"/>
        <v>481</v>
      </c>
      <c r="B483" t="str">
        <f>IF('[1]Master data'!A483="","",'[1]Master data'!A483)</f>
        <v>Jakub Moder</v>
      </c>
      <c r="C483" t="str">
        <f>IFERROR(INDEX('[1]Master data'!$B$2:$EF$1000,MATCH($B483,'[1]Master data'!$A$2:$A$1000,0),MATCH(C$1,'[1]Master data'!$B$1:$EF$1,0)),"")</f>
        <v>Brighton and Hove</v>
      </c>
      <c r="D483" t="str">
        <f>IFERROR(INDEX('[1]Master data'!$B$2:$EF$1000,MATCH($B483,'[1]Master data'!$A$2:$A$1000,0),MATCH(D$1,'[1]Master data'!$B$1:$EF$1,0)),"")</f>
        <v>Midfield</v>
      </c>
      <c r="E483" s="5">
        <f>IFERROR(INDEX('[1]Master data'!$B$2:$EF$1000,MATCH($B483,'[1]Master data'!$A$2:$A$1000,0),MATCH(E$1,'[1]Master data'!$B$1:$EF$1,0)),"")</f>
        <v>2470000</v>
      </c>
      <c r="F483" s="7">
        <f>IFERROR(INDEX('[1]Master data'!$B$2:$EF$1000,MATCH($B483,'[1]Master data'!$A$2:$A$1000,0),MATCH(F$1,'[1]Master data'!$B$1:$EF$1,0)),"")</f>
        <v>-5000</v>
      </c>
      <c r="G483" s="7">
        <f>IFERROR(INDEX('[1]Master data'!$B$2:$EF$1000,MATCH($B483,'[1]Master data'!$A$2:$A$1000,0),MATCH(G$1,'[1]Master data'!$B$1:$EF$1,0)),"")</f>
        <v>0</v>
      </c>
      <c r="H483" s="7">
        <f>IFERROR(INDEX('[1]Master data'!$B$2:$EF$1000,MATCH($B483,'[1]Master data'!$A$2:$A$1000,0),MATCH(H$1,'[1]Master data'!$B$1:$EF$1,0)),"")</f>
        <v>0</v>
      </c>
      <c r="I483" s="7">
        <f>IFERROR(INDEX('[1]Master data'!$B$2:$EF$1000,MATCH($B483,'[1]Master data'!$A$2:$A$1000,0),MATCH(I$1,'[1]Master data'!$B$1:$EF$1,0)),"")</f>
        <v>0</v>
      </c>
      <c r="J483" s="7">
        <f>IFERROR(INDEX('[1]Master data'!$B$2:$EF$1000,MATCH($B483,'[1]Master data'!$A$2:$A$1000,0),MATCH(J$1,'[1]Master data'!$B$1:$EF$1,0)),"")</f>
        <v>0</v>
      </c>
      <c r="K483" s="7">
        <f>IFERROR(INDEX('[1]Master data'!$B$2:$EF$1000,MATCH($B483,'[1]Master data'!$A$2:$A$1000,0),MATCH(K$1,'[1]Master data'!$B$1:$EF$1,0)),"")</f>
        <v>0</v>
      </c>
      <c r="L483" s="7">
        <f>IFERROR(INDEX('[1]Master data'!$B$2:$EF$1000,MATCH($B483,'[1]Master data'!$A$2:$A$1000,0),MATCH(L$1,'[1]Master data'!$B$1:$EF$1,0)),"")</f>
        <v>-5000</v>
      </c>
      <c r="M483" s="33">
        <f>IFERROR(INDEX('[1]Master data'!$B$2:$EF$1000,MATCH($B483,'[1]Master data'!$A$2:$A$1000,0),MATCH(M$1,'[1]Master data'!$B$1:$EF$1,0)),"")</f>
        <v>-1.2024291497975709E-2</v>
      </c>
      <c r="N483" s="7">
        <f>IFERROR(INDEX('[1]Master data'!$B$2:$EF$1000,MATCH($B483,'[1]Master data'!$A$2:$A$1000,0),MATCH(N$1,'[1]Master data'!$B$1:$EF$1,0)),"")</f>
        <v>24700</v>
      </c>
      <c r="O483" s="7">
        <f>IFERROR(INDEX('[1]Master data'!$B$2:$EF$1000,MATCH($B483,'[1]Master data'!$A$2:$A$1000,0),MATCH(O$1,'[1]Master data'!$B$1:$EF$1,0)),"")</f>
        <v>2494700</v>
      </c>
      <c r="P483" s="7">
        <f>IFERROR(INDEX('[1]Master data'!$B$2:$EF$1000,MATCH($B483,'[1]Master data'!$A$2:$A$1000,0),MATCH(P$1,'[1]Master data'!$B$1:$EF$1,0)),"")</f>
        <v>-29700</v>
      </c>
      <c r="Q483" s="30">
        <f>IFERROR(INDEX('[1]Master data'!$B$2:$EF$1000,MATCH($B483,'[1]Master data'!$A$2:$A$1000,0),MATCH(Q$1,'[1]Master data'!$B$1:$EF$1,0)),"")</f>
        <v>-1.2024291497975709E-2</v>
      </c>
    </row>
    <row r="484" spans="1:17" x14ac:dyDescent="0.3">
      <c r="A484">
        <f t="shared" si="7"/>
        <v>482</v>
      </c>
      <c r="B484" t="str">
        <f>IF('[1]Master data'!A484="","",'[1]Master data'!A484)</f>
        <v>Christian Pulisic</v>
      </c>
      <c r="C484" t="str">
        <f>IFERROR(INDEX('[1]Master data'!$B$2:$EF$1000,MATCH($B484,'[1]Master data'!$A$2:$A$1000,0),MATCH(C$1,'[1]Master data'!$B$1:$EF$1,0)),"")</f>
        <v>Chelsea</v>
      </c>
      <c r="D484" t="str">
        <f>IFERROR(INDEX('[1]Master data'!$B$2:$EF$1000,MATCH($B484,'[1]Master data'!$A$2:$A$1000,0),MATCH(D$1,'[1]Master data'!$B$1:$EF$1,0)),"")</f>
        <v>Striker</v>
      </c>
      <c r="E484" s="5">
        <f>IFERROR(INDEX('[1]Master data'!$B$2:$EF$1000,MATCH($B484,'[1]Master data'!$A$2:$A$1000,0),MATCH(E$1,'[1]Master data'!$B$1:$EF$1,0)),"")</f>
        <v>6639000</v>
      </c>
      <c r="F484" s="7">
        <f>IFERROR(INDEX('[1]Master data'!$B$2:$EF$1000,MATCH($B484,'[1]Master data'!$A$2:$A$1000,0),MATCH(F$1,'[1]Master data'!$B$1:$EF$1,0)),"")</f>
        <v>-5000</v>
      </c>
      <c r="G484" s="7">
        <f>IFERROR(INDEX('[1]Master data'!$B$2:$EF$1000,MATCH($B484,'[1]Master data'!$A$2:$A$1000,0),MATCH(G$1,'[1]Master data'!$B$1:$EF$1,0)),"")</f>
        <v>0</v>
      </c>
      <c r="H484" s="7">
        <f>IFERROR(INDEX('[1]Master data'!$B$2:$EF$1000,MATCH($B484,'[1]Master data'!$A$2:$A$1000,0),MATCH(H$1,'[1]Master data'!$B$1:$EF$1,0)),"")</f>
        <v>0</v>
      </c>
      <c r="I484" s="7">
        <f>IFERROR(INDEX('[1]Master data'!$B$2:$EF$1000,MATCH($B484,'[1]Master data'!$A$2:$A$1000,0),MATCH(I$1,'[1]Master data'!$B$1:$EF$1,0)),"")</f>
        <v>0</v>
      </c>
      <c r="J484" s="7">
        <f>IFERROR(INDEX('[1]Master data'!$B$2:$EF$1000,MATCH($B484,'[1]Master data'!$A$2:$A$1000,0),MATCH(J$1,'[1]Master data'!$B$1:$EF$1,0)),"")</f>
        <v>0</v>
      </c>
      <c r="K484" s="7">
        <f>IFERROR(INDEX('[1]Master data'!$B$2:$EF$1000,MATCH($B484,'[1]Master data'!$A$2:$A$1000,0),MATCH(K$1,'[1]Master data'!$B$1:$EF$1,0)),"")</f>
        <v>0</v>
      </c>
      <c r="L484" s="7">
        <f>IFERROR(INDEX('[1]Master data'!$B$2:$EF$1000,MATCH($B484,'[1]Master data'!$A$2:$A$1000,0),MATCH(L$1,'[1]Master data'!$B$1:$EF$1,0)),"")</f>
        <v>-5000</v>
      </c>
      <c r="M484" s="33">
        <f>IFERROR(INDEX('[1]Master data'!$B$2:$EF$1000,MATCH($B484,'[1]Master data'!$A$2:$A$1000,0),MATCH(M$1,'[1]Master data'!$B$1:$EF$1,0)),"")</f>
        <v>-1.0753125470703419E-2</v>
      </c>
      <c r="N484" s="7">
        <f>IFERROR(INDEX('[1]Master data'!$B$2:$EF$1000,MATCH($B484,'[1]Master data'!$A$2:$A$1000,0),MATCH(N$1,'[1]Master data'!$B$1:$EF$1,0)),"")</f>
        <v>66390</v>
      </c>
      <c r="O484" s="7">
        <f>IFERROR(INDEX('[1]Master data'!$B$2:$EF$1000,MATCH($B484,'[1]Master data'!$A$2:$A$1000,0),MATCH(O$1,'[1]Master data'!$B$1:$EF$1,0)),"")</f>
        <v>6705390</v>
      </c>
      <c r="P484" s="7">
        <f>IFERROR(INDEX('[1]Master data'!$B$2:$EF$1000,MATCH($B484,'[1]Master data'!$A$2:$A$1000,0),MATCH(P$1,'[1]Master data'!$B$1:$EF$1,0)),"")</f>
        <v>-71390</v>
      </c>
      <c r="Q484" s="30">
        <f>IFERROR(INDEX('[1]Master data'!$B$2:$EF$1000,MATCH($B484,'[1]Master data'!$A$2:$A$1000,0),MATCH(Q$1,'[1]Master data'!$B$1:$EF$1,0)),"")</f>
        <v>-1.0753125470703419E-2</v>
      </c>
    </row>
    <row r="485" spans="1:17" x14ac:dyDescent="0.3">
      <c r="A485">
        <f t="shared" si="7"/>
        <v>483</v>
      </c>
      <c r="B485" t="str">
        <f>IF('[1]Master data'!A485="","",'[1]Master data'!A485)</f>
        <v>Diogo Jota</v>
      </c>
      <c r="C485" t="str">
        <f>IFERROR(INDEX('[1]Master data'!$B$2:$EF$1000,MATCH($B485,'[1]Master data'!$A$2:$A$1000,0),MATCH(C$1,'[1]Master data'!$B$1:$EF$1,0)),"")</f>
        <v>Liverpool</v>
      </c>
      <c r="D485" t="str">
        <f>IFERROR(INDEX('[1]Master data'!$B$2:$EF$1000,MATCH($B485,'[1]Master data'!$A$2:$A$1000,0),MATCH(D$1,'[1]Master data'!$B$1:$EF$1,0)),"")</f>
        <v>Striker</v>
      </c>
      <c r="E485" s="5">
        <f>IFERROR(INDEX('[1]Master data'!$B$2:$EF$1000,MATCH($B485,'[1]Master data'!$A$2:$A$1000,0),MATCH(E$1,'[1]Master data'!$B$1:$EF$1,0)),"")</f>
        <v>7460000</v>
      </c>
      <c r="F485" s="7">
        <f>IFERROR(INDEX('[1]Master data'!$B$2:$EF$1000,MATCH($B485,'[1]Master data'!$A$2:$A$1000,0),MATCH(F$1,'[1]Master data'!$B$1:$EF$1,0)),"")</f>
        <v>-5000</v>
      </c>
      <c r="G485" s="7">
        <f>IFERROR(INDEX('[1]Master data'!$B$2:$EF$1000,MATCH($B485,'[1]Master data'!$A$2:$A$1000,0),MATCH(G$1,'[1]Master data'!$B$1:$EF$1,0)),"")</f>
        <v>0</v>
      </c>
      <c r="H485" s="7">
        <f>IFERROR(INDEX('[1]Master data'!$B$2:$EF$1000,MATCH($B485,'[1]Master data'!$A$2:$A$1000,0),MATCH(H$1,'[1]Master data'!$B$1:$EF$1,0)),"")</f>
        <v>0</v>
      </c>
      <c r="I485" s="7">
        <f>IFERROR(INDEX('[1]Master data'!$B$2:$EF$1000,MATCH($B485,'[1]Master data'!$A$2:$A$1000,0),MATCH(I$1,'[1]Master data'!$B$1:$EF$1,0)),"")</f>
        <v>0</v>
      </c>
      <c r="J485" s="7">
        <f>IFERROR(INDEX('[1]Master data'!$B$2:$EF$1000,MATCH($B485,'[1]Master data'!$A$2:$A$1000,0),MATCH(J$1,'[1]Master data'!$B$1:$EF$1,0)),"")</f>
        <v>0</v>
      </c>
      <c r="K485" s="7">
        <f>IFERROR(INDEX('[1]Master data'!$B$2:$EF$1000,MATCH($B485,'[1]Master data'!$A$2:$A$1000,0),MATCH(K$1,'[1]Master data'!$B$1:$EF$1,0)),"")</f>
        <v>0</v>
      </c>
      <c r="L485" s="7">
        <f>IFERROR(INDEX('[1]Master data'!$B$2:$EF$1000,MATCH($B485,'[1]Master data'!$A$2:$A$1000,0),MATCH(L$1,'[1]Master data'!$B$1:$EF$1,0)),"")</f>
        <v>-5000</v>
      </c>
      <c r="M485" s="33">
        <f>IFERROR(INDEX('[1]Master data'!$B$2:$EF$1000,MATCH($B485,'[1]Master data'!$A$2:$A$1000,0),MATCH(M$1,'[1]Master data'!$B$1:$EF$1,0)),"")</f>
        <v>-1.0670241286863271E-2</v>
      </c>
      <c r="N485" s="7">
        <f>IFERROR(INDEX('[1]Master data'!$B$2:$EF$1000,MATCH($B485,'[1]Master data'!$A$2:$A$1000,0),MATCH(N$1,'[1]Master data'!$B$1:$EF$1,0)),"")</f>
        <v>74600</v>
      </c>
      <c r="O485" s="7">
        <f>IFERROR(INDEX('[1]Master data'!$B$2:$EF$1000,MATCH($B485,'[1]Master data'!$A$2:$A$1000,0),MATCH(O$1,'[1]Master data'!$B$1:$EF$1,0)),"")</f>
        <v>7534600</v>
      </c>
      <c r="P485" s="7">
        <f>IFERROR(INDEX('[1]Master data'!$B$2:$EF$1000,MATCH($B485,'[1]Master data'!$A$2:$A$1000,0),MATCH(P$1,'[1]Master data'!$B$1:$EF$1,0)),"")</f>
        <v>-79600</v>
      </c>
      <c r="Q485" s="30">
        <f>IFERROR(INDEX('[1]Master data'!$B$2:$EF$1000,MATCH($B485,'[1]Master data'!$A$2:$A$1000,0),MATCH(Q$1,'[1]Master data'!$B$1:$EF$1,0)),"")</f>
        <v>-1.0670241286863271E-2</v>
      </c>
    </row>
    <row r="486" spans="1:17" x14ac:dyDescent="0.3">
      <c r="A486">
        <f t="shared" si="7"/>
        <v>484</v>
      </c>
      <c r="B486" t="str">
        <f>IF('[1]Master data'!A486="","",'[1]Master data'!A486)</f>
        <v>Andreas Christensen</v>
      </c>
      <c r="C486" t="str">
        <f>IFERROR(INDEX('[1]Master data'!$B$2:$EF$1000,MATCH($B486,'[1]Master data'!$A$2:$A$1000,0),MATCH(C$1,'[1]Master data'!$B$1:$EF$1,0)),"")</f>
        <v>Chelsea</v>
      </c>
      <c r="D486" t="str">
        <f>IFERROR(INDEX('[1]Master data'!$B$2:$EF$1000,MATCH($B486,'[1]Master data'!$A$2:$A$1000,0),MATCH(D$1,'[1]Master data'!$B$1:$EF$1,0)),"")</f>
        <v>Defense</v>
      </c>
      <c r="E486" s="5">
        <f>IFERROR(INDEX('[1]Master data'!$B$2:$EF$1000,MATCH($B486,'[1]Master data'!$A$2:$A$1000,0),MATCH(E$1,'[1]Master data'!$B$1:$EF$1,0)),"")</f>
        <v>3673000</v>
      </c>
      <c r="F486" s="7">
        <f>IFERROR(INDEX('[1]Master data'!$B$2:$EF$1000,MATCH($B486,'[1]Master data'!$A$2:$A$1000,0),MATCH(F$1,'[1]Master data'!$B$1:$EF$1,0)),"")</f>
        <v>-5000</v>
      </c>
      <c r="G486" s="7">
        <f>IFERROR(INDEX('[1]Master data'!$B$2:$EF$1000,MATCH($B486,'[1]Master data'!$A$2:$A$1000,0),MATCH(G$1,'[1]Master data'!$B$1:$EF$1,0)),"")</f>
        <v>0</v>
      </c>
      <c r="H486" s="7">
        <f>IFERROR(INDEX('[1]Master data'!$B$2:$EF$1000,MATCH($B486,'[1]Master data'!$A$2:$A$1000,0),MATCH(H$1,'[1]Master data'!$B$1:$EF$1,0)),"")</f>
        <v>0</v>
      </c>
      <c r="I486" s="7">
        <f>IFERROR(INDEX('[1]Master data'!$B$2:$EF$1000,MATCH($B486,'[1]Master data'!$A$2:$A$1000,0),MATCH(I$1,'[1]Master data'!$B$1:$EF$1,0)),"")</f>
        <v>0</v>
      </c>
      <c r="J486" s="7">
        <f>IFERROR(INDEX('[1]Master data'!$B$2:$EF$1000,MATCH($B486,'[1]Master data'!$A$2:$A$1000,0),MATCH(J$1,'[1]Master data'!$B$1:$EF$1,0)),"")</f>
        <v>0</v>
      </c>
      <c r="K486" s="7">
        <f>IFERROR(INDEX('[1]Master data'!$B$2:$EF$1000,MATCH($B486,'[1]Master data'!$A$2:$A$1000,0),MATCH(K$1,'[1]Master data'!$B$1:$EF$1,0)),"")</f>
        <v>0</v>
      </c>
      <c r="L486" s="7">
        <f>IFERROR(INDEX('[1]Master data'!$B$2:$EF$1000,MATCH($B486,'[1]Master data'!$A$2:$A$1000,0),MATCH(L$1,'[1]Master data'!$B$1:$EF$1,0)),"")</f>
        <v>-5000</v>
      </c>
      <c r="M486" s="33">
        <f>IFERROR(INDEX('[1]Master data'!$B$2:$EF$1000,MATCH($B486,'[1]Master data'!$A$2:$A$1000,0),MATCH(M$1,'[1]Master data'!$B$1:$EF$1,0)),"")</f>
        <v>-1.1361285053090118E-2</v>
      </c>
      <c r="N486" s="7">
        <f>IFERROR(INDEX('[1]Master data'!$B$2:$EF$1000,MATCH($B486,'[1]Master data'!$A$2:$A$1000,0),MATCH(N$1,'[1]Master data'!$B$1:$EF$1,0)),"")</f>
        <v>36730</v>
      </c>
      <c r="O486" s="7">
        <f>IFERROR(INDEX('[1]Master data'!$B$2:$EF$1000,MATCH($B486,'[1]Master data'!$A$2:$A$1000,0),MATCH(O$1,'[1]Master data'!$B$1:$EF$1,0)),"")</f>
        <v>3709730</v>
      </c>
      <c r="P486" s="7">
        <f>IFERROR(INDEX('[1]Master data'!$B$2:$EF$1000,MATCH($B486,'[1]Master data'!$A$2:$A$1000,0),MATCH(P$1,'[1]Master data'!$B$1:$EF$1,0)),"")</f>
        <v>-41730</v>
      </c>
      <c r="Q486" s="30">
        <f>IFERROR(INDEX('[1]Master data'!$B$2:$EF$1000,MATCH($B486,'[1]Master data'!$A$2:$A$1000,0),MATCH(Q$1,'[1]Master data'!$B$1:$EF$1,0)),"")</f>
        <v>-1.1361285053090118E-2</v>
      </c>
    </row>
    <row r="487" spans="1:17" x14ac:dyDescent="0.3">
      <c r="A487">
        <f t="shared" si="7"/>
        <v>485</v>
      </c>
      <c r="B487" t="str">
        <f>IF('[1]Master data'!A487="","",'[1]Master data'!A487)</f>
        <v>Conor Coady</v>
      </c>
      <c r="C487" t="str">
        <f>IFERROR(INDEX('[1]Master data'!$B$2:$EF$1000,MATCH($B487,'[1]Master data'!$A$2:$A$1000,0),MATCH(C$1,'[1]Master data'!$B$1:$EF$1,0)),"")</f>
        <v>Wolverhampton</v>
      </c>
      <c r="D487" t="str">
        <f>IFERROR(INDEX('[1]Master data'!$B$2:$EF$1000,MATCH($B487,'[1]Master data'!$A$2:$A$1000,0),MATCH(D$1,'[1]Master data'!$B$1:$EF$1,0)),"")</f>
        <v>Defense</v>
      </c>
      <c r="E487" s="5">
        <f>IFERROR(INDEX('[1]Master data'!$B$2:$EF$1000,MATCH($B487,'[1]Master data'!$A$2:$A$1000,0),MATCH(E$1,'[1]Master data'!$B$1:$EF$1,0)),"")</f>
        <v>3732000</v>
      </c>
      <c r="F487" s="7">
        <f>IFERROR(INDEX('[1]Master data'!$B$2:$EF$1000,MATCH($B487,'[1]Master data'!$A$2:$A$1000,0),MATCH(F$1,'[1]Master data'!$B$1:$EF$1,0)),"")</f>
        <v>10543.041026061914</v>
      </c>
      <c r="G487" s="7">
        <f>IFERROR(INDEX('[1]Master data'!$B$2:$EF$1000,MATCH($B487,'[1]Master data'!$A$2:$A$1000,0),MATCH(G$1,'[1]Master data'!$B$1:$EF$1,0)),"")</f>
        <v>3299.7875722228946</v>
      </c>
      <c r="H487" s="7">
        <f>IFERROR(INDEX('[1]Master data'!$B$2:$EF$1000,MATCH($B487,'[1]Master data'!$A$2:$A$1000,0),MATCH(H$1,'[1]Master data'!$B$1:$EF$1,0)),"")</f>
        <v>-263.41697084619273</v>
      </c>
      <c r="I487" s="7">
        <f>IFERROR(INDEX('[1]Master data'!$B$2:$EF$1000,MATCH($B487,'[1]Master data'!$A$2:$A$1000,0),MATCH(I$1,'[1]Master data'!$B$1:$EF$1,0)),"")</f>
        <v>-1237.5</v>
      </c>
      <c r="J487" s="7">
        <f>IFERROR(INDEX('[1]Master data'!$B$2:$EF$1000,MATCH($B487,'[1]Master data'!$A$2:$A$1000,0),MATCH(J$1,'[1]Master data'!$B$1:$EF$1,0)),"")</f>
        <v>1225.9332937527652</v>
      </c>
      <c r="K487" s="7">
        <f>IFERROR(INDEX('[1]Master data'!$B$2:$EF$1000,MATCH($B487,'[1]Master data'!$A$2:$A$1000,0),MATCH(K$1,'[1]Master data'!$B$1:$EF$1,0)),"")</f>
        <v>110.08363291279454</v>
      </c>
      <c r="L487" s="7">
        <f>IFERROR(INDEX('[1]Master data'!$B$2:$EF$1000,MATCH($B487,'[1]Master data'!$A$2:$A$1000,0),MATCH(L$1,'[1]Master data'!$B$1:$EF$1,0)),"")</f>
        <v>13677.928554104175</v>
      </c>
      <c r="M487" s="33">
        <f>IFERROR(INDEX('[1]Master data'!$B$2:$EF$1000,MATCH($B487,'[1]Master data'!$A$2:$A$1000,0),MATCH(M$1,'[1]Master data'!$B$1:$EF$1,0)),"")</f>
        <v>-6.3349601945058478E-3</v>
      </c>
      <c r="N487" s="7">
        <f>IFERROR(INDEX('[1]Master data'!$B$2:$EF$1000,MATCH($B487,'[1]Master data'!$A$2:$A$1000,0),MATCH(N$1,'[1]Master data'!$B$1:$EF$1,0)),"")</f>
        <v>37320</v>
      </c>
      <c r="O487" s="7">
        <f>IFERROR(INDEX('[1]Master data'!$B$2:$EF$1000,MATCH($B487,'[1]Master data'!$A$2:$A$1000,0),MATCH(O$1,'[1]Master data'!$B$1:$EF$1,0)),"")</f>
        <v>3769320</v>
      </c>
      <c r="P487" s="7">
        <f>IFERROR(INDEX('[1]Master data'!$B$2:$EF$1000,MATCH($B487,'[1]Master data'!$A$2:$A$1000,0),MATCH(P$1,'[1]Master data'!$B$1:$EF$1,0)),"")</f>
        <v>-23642.071445895825</v>
      </c>
      <c r="Q487" s="30">
        <f>IFERROR(INDEX('[1]Master data'!$B$2:$EF$1000,MATCH($B487,'[1]Master data'!$A$2:$A$1000,0),MATCH(Q$1,'[1]Master data'!$B$1:$EF$1,0)),"")</f>
        <v>-6.3349601945058478E-3</v>
      </c>
    </row>
    <row r="488" spans="1:17" x14ac:dyDescent="0.3">
      <c r="A488">
        <f t="shared" si="7"/>
        <v>486</v>
      </c>
      <c r="B488" t="str">
        <f>IF('[1]Master data'!A488="","",'[1]Master data'!A488)</f>
        <v>Dwight McNeil</v>
      </c>
      <c r="C488" t="str">
        <f>IFERROR(INDEX('[1]Master data'!$B$2:$EF$1000,MATCH($B488,'[1]Master data'!$A$2:$A$1000,0),MATCH(C$1,'[1]Master data'!$B$1:$EF$1,0)),"")</f>
        <v>Burnley</v>
      </c>
      <c r="D488" t="str">
        <f>IFERROR(INDEX('[1]Master data'!$B$2:$EF$1000,MATCH($B488,'[1]Master data'!$A$2:$A$1000,0),MATCH(D$1,'[1]Master data'!$B$1:$EF$1,0)),"")</f>
        <v>Midfield</v>
      </c>
      <c r="E488" s="5">
        <f>IFERROR(INDEX('[1]Master data'!$B$2:$EF$1000,MATCH($B488,'[1]Master data'!$A$2:$A$1000,0),MATCH(E$1,'[1]Master data'!$B$1:$EF$1,0)),"")</f>
        <v>3863000</v>
      </c>
      <c r="F488" s="7">
        <f>IFERROR(INDEX('[1]Master data'!$B$2:$EF$1000,MATCH($B488,'[1]Master data'!$A$2:$A$1000,0),MATCH(F$1,'[1]Master data'!$B$1:$EF$1,0)),"")</f>
        <v>43559.185185185168</v>
      </c>
      <c r="G488" s="7">
        <f>IFERROR(INDEX('[1]Master data'!$B$2:$EF$1000,MATCH($B488,'[1]Master data'!$A$2:$A$1000,0),MATCH(G$1,'[1]Master data'!$B$1:$EF$1,0)),"")</f>
        <v>8589.1388888888832</v>
      </c>
      <c r="H488" s="7">
        <f>IFERROR(INDEX('[1]Master data'!$B$2:$EF$1000,MATCH($B488,'[1]Master data'!$A$2:$A$1000,0),MATCH(H$1,'[1]Master data'!$B$1:$EF$1,0)),"")</f>
        <v>3455.6296296296296</v>
      </c>
      <c r="I488" s="7">
        <f>IFERROR(INDEX('[1]Master data'!$B$2:$EF$1000,MATCH($B488,'[1]Master data'!$A$2:$A$1000,0),MATCH(I$1,'[1]Master data'!$B$1:$EF$1,0)),"")</f>
        <v>-325</v>
      </c>
      <c r="J488" s="7">
        <f>IFERROR(INDEX('[1]Master data'!$B$2:$EF$1000,MATCH($B488,'[1]Master data'!$A$2:$A$1000,0),MATCH(J$1,'[1]Master data'!$B$1:$EF$1,0)),"")</f>
        <v>1145.3611111111106</v>
      </c>
      <c r="K488" s="7">
        <f>IFERROR(INDEX('[1]Master data'!$B$2:$EF$1000,MATCH($B488,'[1]Master data'!$A$2:$A$1000,0),MATCH(K$1,'[1]Master data'!$B$1:$EF$1,0)),"")</f>
        <v>843.61345979104726</v>
      </c>
      <c r="L488" s="7">
        <f>IFERROR(INDEX('[1]Master data'!$B$2:$EF$1000,MATCH($B488,'[1]Master data'!$A$2:$A$1000,0),MATCH(L$1,'[1]Master data'!$B$1:$EF$1,0)),"")</f>
        <v>57267.928274605838</v>
      </c>
      <c r="M488" s="33">
        <f>IFERROR(INDEX('[1]Master data'!$B$2:$EF$1000,MATCH($B488,'[1]Master data'!$A$2:$A$1000,0),MATCH(M$1,'[1]Master data'!$B$1:$EF$1,0)),"")</f>
        <v>4.8247290382101571E-3</v>
      </c>
      <c r="N488" s="7">
        <f>IFERROR(INDEX('[1]Master data'!$B$2:$EF$1000,MATCH($B488,'[1]Master data'!$A$2:$A$1000,0),MATCH(N$1,'[1]Master data'!$B$1:$EF$1,0)),"")</f>
        <v>38630</v>
      </c>
      <c r="O488" s="7">
        <f>IFERROR(INDEX('[1]Master data'!$B$2:$EF$1000,MATCH($B488,'[1]Master data'!$A$2:$A$1000,0),MATCH(O$1,'[1]Master data'!$B$1:$EF$1,0)),"")</f>
        <v>3901630</v>
      </c>
      <c r="P488" s="7">
        <f>IFERROR(INDEX('[1]Master data'!$B$2:$EF$1000,MATCH($B488,'[1]Master data'!$A$2:$A$1000,0),MATCH(P$1,'[1]Master data'!$B$1:$EF$1,0)),"")</f>
        <v>18637.928274605838</v>
      </c>
      <c r="Q488" s="30">
        <f>IFERROR(INDEX('[1]Master data'!$B$2:$EF$1000,MATCH($B488,'[1]Master data'!$A$2:$A$1000,0),MATCH(Q$1,'[1]Master data'!$B$1:$EF$1,0)),"")</f>
        <v>4.8247290382101571E-3</v>
      </c>
    </row>
    <row r="489" spans="1:17" x14ac:dyDescent="0.3">
      <c r="A489">
        <f t="shared" si="7"/>
        <v>487</v>
      </c>
      <c r="B489" t="str">
        <f>IF('[1]Master data'!A489="","",'[1]Master data'!A489)</f>
        <v>Matheus Pereira</v>
      </c>
      <c r="C489" t="str">
        <f>IFERROR(INDEX('[1]Master data'!$B$2:$EF$1000,MATCH($B489,'[1]Master data'!$A$2:$A$1000,0),MATCH(C$1,'[1]Master data'!$B$1:$EF$1,0)),"")</f>
        <v>West Bromwich</v>
      </c>
      <c r="D489" t="str">
        <f>IFERROR(INDEX('[1]Master data'!$B$2:$EF$1000,MATCH($B489,'[1]Master data'!$A$2:$A$1000,0),MATCH(D$1,'[1]Master data'!$B$1:$EF$1,0)),"")</f>
        <v>Midfield</v>
      </c>
      <c r="E489" s="5">
        <f>IFERROR(INDEX('[1]Master data'!$B$2:$EF$1000,MATCH($B489,'[1]Master data'!$A$2:$A$1000,0),MATCH(E$1,'[1]Master data'!$B$1:$EF$1,0)),"")</f>
        <v>4554000</v>
      </c>
      <c r="F489" s="7">
        <f>IFERROR(INDEX('[1]Master data'!$B$2:$EF$1000,MATCH($B489,'[1]Master data'!$A$2:$A$1000,0),MATCH(F$1,'[1]Master data'!$B$1:$EF$1,0)),"")</f>
        <v>75538.236453201971</v>
      </c>
      <c r="G489" s="7">
        <f>IFERROR(INDEX('[1]Master data'!$B$2:$EF$1000,MATCH($B489,'[1]Master data'!$A$2:$A$1000,0),MATCH(G$1,'[1]Master data'!$B$1:$EF$1,0)),"")</f>
        <v>21393.836206896547</v>
      </c>
      <c r="H489" s="7">
        <f>IFERROR(INDEX('[1]Master data'!$B$2:$EF$1000,MATCH($B489,'[1]Master data'!$A$2:$A$1000,0),MATCH(H$1,'[1]Master data'!$B$1:$EF$1,0)),"")</f>
        <v>6245.5295566502464</v>
      </c>
      <c r="I489" s="7">
        <f>IFERROR(INDEX('[1]Master data'!$B$2:$EF$1000,MATCH($B489,'[1]Master data'!$A$2:$A$1000,0),MATCH(I$1,'[1]Master data'!$B$1:$EF$1,0)),"")</f>
        <v>-1800</v>
      </c>
      <c r="J489" s="7">
        <f>IFERROR(INDEX('[1]Master data'!$B$2:$EF$1000,MATCH($B489,'[1]Master data'!$A$2:$A$1000,0),MATCH(J$1,'[1]Master data'!$B$1:$EF$1,0)),"")</f>
        <v>-1569.2093596059115</v>
      </c>
      <c r="K489" s="7">
        <f>IFERROR(INDEX('[1]Master data'!$B$2:$EF$1000,MATCH($B489,'[1]Master data'!$A$2:$A$1000,0),MATCH(K$1,'[1]Master data'!$B$1:$EF$1,0)),"")</f>
        <v>910.95189790074323</v>
      </c>
      <c r="L489" s="7">
        <f>IFERROR(INDEX('[1]Master data'!$B$2:$EF$1000,MATCH($B489,'[1]Master data'!$A$2:$A$1000,0),MATCH(L$1,'[1]Master data'!$B$1:$EF$1,0)),"")</f>
        <v>100719.3447550436</v>
      </c>
      <c r="M489" s="33">
        <f>IFERROR(INDEX('[1]Master data'!$B$2:$EF$1000,MATCH($B489,'[1]Master data'!$A$2:$A$1000,0),MATCH(M$1,'[1]Master data'!$B$1:$EF$1,0)),"")</f>
        <v>1.2116676494300307E-2</v>
      </c>
      <c r="N489" s="7">
        <f>IFERROR(INDEX('[1]Master data'!$B$2:$EF$1000,MATCH($B489,'[1]Master data'!$A$2:$A$1000,0),MATCH(N$1,'[1]Master data'!$B$1:$EF$1,0)),"")</f>
        <v>45540</v>
      </c>
      <c r="O489" s="7">
        <f>IFERROR(INDEX('[1]Master data'!$B$2:$EF$1000,MATCH($B489,'[1]Master data'!$A$2:$A$1000,0),MATCH(O$1,'[1]Master data'!$B$1:$EF$1,0)),"")</f>
        <v>4599540</v>
      </c>
      <c r="P489" s="7">
        <f>IFERROR(INDEX('[1]Master data'!$B$2:$EF$1000,MATCH($B489,'[1]Master data'!$A$2:$A$1000,0),MATCH(P$1,'[1]Master data'!$B$1:$EF$1,0)),"")</f>
        <v>55179.344755043596</v>
      </c>
      <c r="Q489" s="30">
        <f>IFERROR(INDEX('[1]Master data'!$B$2:$EF$1000,MATCH($B489,'[1]Master data'!$A$2:$A$1000,0),MATCH(Q$1,'[1]Master data'!$B$1:$EF$1,0)),"")</f>
        <v>1.2116676494300307E-2</v>
      </c>
    </row>
    <row r="490" spans="1:17" x14ac:dyDescent="0.3">
      <c r="A490">
        <f t="shared" si="7"/>
        <v>488</v>
      </c>
      <c r="B490" t="str">
        <f>IF('[1]Master data'!A490="","",'[1]Master data'!A490)</f>
        <v>Ian Poveda</v>
      </c>
      <c r="C490" t="str">
        <f>IFERROR(INDEX('[1]Master data'!$B$2:$EF$1000,MATCH($B490,'[1]Master data'!$A$2:$A$1000,0),MATCH(C$1,'[1]Master data'!$B$1:$EF$1,0)),"")</f>
        <v>Leeds United</v>
      </c>
      <c r="D490" t="str">
        <f>IFERROR(INDEX('[1]Master data'!$B$2:$EF$1000,MATCH($B490,'[1]Master data'!$A$2:$A$1000,0),MATCH(D$1,'[1]Master data'!$B$1:$EF$1,0)),"")</f>
        <v>Midfield</v>
      </c>
      <c r="E490" s="5">
        <f>IFERROR(INDEX('[1]Master data'!$B$2:$EF$1000,MATCH($B490,'[1]Master data'!$A$2:$A$1000,0),MATCH(E$1,'[1]Master data'!$B$1:$EF$1,0)),"")</f>
        <v>2447000</v>
      </c>
      <c r="F490" s="7">
        <f>IFERROR(INDEX('[1]Master data'!$B$2:$EF$1000,MATCH($B490,'[1]Master data'!$A$2:$A$1000,0),MATCH(F$1,'[1]Master data'!$B$1:$EF$1,0)),"")</f>
        <v>-5000</v>
      </c>
      <c r="G490" s="7">
        <f>IFERROR(INDEX('[1]Master data'!$B$2:$EF$1000,MATCH($B490,'[1]Master data'!$A$2:$A$1000,0),MATCH(G$1,'[1]Master data'!$B$1:$EF$1,0)),"")</f>
        <v>0</v>
      </c>
      <c r="H490" s="7">
        <f>IFERROR(INDEX('[1]Master data'!$B$2:$EF$1000,MATCH($B490,'[1]Master data'!$A$2:$A$1000,0),MATCH(H$1,'[1]Master data'!$B$1:$EF$1,0)),"")</f>
        <v>0</v>
      </c>
      <c r="I490" s="7">
        <f>IFERROR(INDEX('[1]Master data'!$B$2:$EF$1000,MATCH($B490,'[1]Master data'!$A$2:$A$1000,0),MATCH(I$1,'[1]Master data'!$B$1:$EF$1,0)),"")</f>
        <v>0</v>
      </c>
      <c r="J490" s="7">
        <f>IFERROR(INDEX('[1]Master data'!$B$2:$EF$1000,MATCH($B490,'[1]Master data'!$A$2:$A$1000,0),MATCH(J$1,'[1]Master data'!$B$1:$EF$1,0)),"")</f>
        <v>0</v>
      </c>
      <c r="K490" s="7">
        <f>IFERROR(INDEX('[1]Master data'!$B$2:$EF$1000,MATCH($B490,'[1]Master data'!$A$2:$A$1000,0),MATCH(K$1,'[1]Master data'!$B$1:$EF$1,0)),"")</f>
        <v>0</v>
      </c>
      <c r="L490" s="7">
        <f>IFERROR(INDEX('[1]Master data'!$B$2:$EF$1000,MATCH($B490,'[1]Master data'!$A$2:$A$1000,0),MATCH(L$1,'[1]Master data'!$B$1:$EF$1,0)),"")</f>
        <v>-5000</v>
      </c>
      <c r="M490" s="33">
        <f>IFERROR(INDEX('[1]Master data'!$B$2:$EF$1000,MATCH($B490,'[1]Master data'!$A$2:$A$1000,0),MATCH(M$1,'[1]Master data'!$B$1:$EF$1,0)),"")</f>
        <v>-1.2043318348998773E-2</v>
      </c>
      <c r="N490" s="7">
        <f>IFERROR(INDEX('[1]Master data'!$B$2:$EF$1000,MATCH($B490,'[1]Master data'!$A$2:$A$1000,0),MATCH(N$1,'[1]Master data'!$B$1:$EF$1,0)),"")</f>
        <v>24470</v>
      </c>
      <c r="O490" s="7">
        <f>IFERROR(INDEX('[1]Master data'!$B$2:$EF$1000,MATCH($B490,'[1]Master data'!$A$2:$A$1000,0),MATCH(O$1,'[1]Master data'!$B$1:$EF$1,0)),"")</f>
        <v>2471470</v>
      </c>
      <c r="P490" s="7">
        <f>IFERROR(INDEX('[1]Master data'!$B$2:$EF$1000,MATCH($B490,'[1]Master data'!$A$2:$A$1000,0),MATCH(P$1,'[1]Master data'!$B$1:$EF$1,0)),"")</f>
        <v>-29470</v>
      </c>
      <c r="Q490" s="30">
        <f>IFERROR(INDEX('[1]Master data'!$B$2:$EF$1000,MATCH($B490,'[1]Master data'!$A$2:$A$1000,0),MATCH(Q$1,'[1]Master data'!$B$1:$EF$1,0)),"")</f>
        <v>-1.2043318348998773E-2</v>
      </c>
    </row>
    <row r="491" spans="1:17" x14ac:dyDescent="0.3">
      <c r="A491">
        <f t="shared" si="7"/>
        <v>489</v>
      </c>
      <c r="B491" t="str">
        <f>IF('[1]Master data'!A491="","",'[1]Master data'!A491)</f>
        <v>Tom Heaton</v>
      </c>
      <c r="C491" t="str">
        <f>IFERROR(INDEX('[1]Master data'!$B$2:$EF$1000,MATCH($B491,'[1]Master data'!$A$2:$A$1000,0),MATCH(C$1,'[1]Master data'!$B$1:$EF$1,0)),"")</f>
        <v>Aston Villa</v>
      </c>
      <c r="D491" t="str">
        <f>IFERROR(INDEX('[1]Master data'!$B$2:$EF$1000,MATCH($B491,'[1]Master data'!$A$2:$A$1000,0),MATCH(D$1,'[1]Master data'!$B$1:$EF$1,0)),"")</f>
        <v>Goalkeeper</v>
      </c>
      <c r="E491" s="5">
        <f>IFERROR(INDEX('[1]Master data'!$B$2:$EF$1000,MATCH($B491,'[1]Master data'!$A$2:$A$1000,0),MATCH(E$1,'[1]Master data'!$B$1:$EF$1,0)),"")</f>
        <v>3460000</v>
      </c>
      <c r="F491" s="7">
        <f>IFERROR(INDEX('[1]Master data'!$B$2:$EF$1000,MATCH($B491,'[1]Master data'!$A$2:$A$1000,0),MATCH(F$1,'[1]Master data'!$B$1:$EF$1,0)),"")</f>
        <v>-5000</v>
      </c>
      <c r="G491" s="7">
        <f>IFERROR(INDEX('[1]Master data'!$B$2:$EF$1000,MATCH($B491,'[1]Master data'!$A$2:$A$1000,0),MATCH(G$1,'[1]Master data'!$B$1:$EF$1,0)),"")</f>
        <v>0</v>
      </c>
      <c r="H491" s="7">
        <f>IFERROR(INDEX('[1]Master data'!$B$2:$EF$1000,MATCH($B491,'[1]Master data'!$A$2:$A$1000,0),MATCH(H$1,'[1]Master data'!$B$1:$EF$1,0)),"")</f>
        <v>0</v>
      </c>
      <c r="I491" s="7">
        <f>IFERROR(INDEX('[1]Master data'!$B$2:$EF$1000,MATCH($B491,'[1]Master data'!$A$2:$A$1000,0),MATCH(I$1,'[1]Master data'!$B$1:$EF$1,0)),"")</f>
        <v>0</v>
      </c>
      <c r="J491" s="7">
        <f>IFERROR(INDEX('[1]Master data'!$B$2:$EF$1000,MATCH($B491,'[1]Master data'!$A$2:$A$1000,0),MATCH(J$1,'[1]Master data'!$B$1:$EF$1,0)),"")</f>
        <v>0</v>
      </c>
      <c r="K491" s="7">
        <f>IFERROR(INDEX('[1]Master data'!$B$2:$EF$1000,MATCH($B491,'[1]Master data'!$A$2:$A$1000,0),MATCH(K$1,'[1]Master data'!$B$1:$EF$1,0)),"")</f>
        <v>0</v>
      </c>
      <c r="L491" s="7">
        <f>IFERROR(INDEX('[1]Master data'!$B$2:$EF$1000,MATCH($B491,'[1]Master data'!$A$2:$A$1000,0),MATCH(L$1,'[1]Master data'!$B$1:$EF$1,0)),"")</f>
        <v>-5000</v>
      </c>
      <c r="M491" s="33">
        <f>IFERROR(INDEX('[1]Master data'!$B$2:$EF$1000,MATCH($B491,'[1]Master data'!$A$2:$A$1000,0),MATCH(M$1,'[1]Master data'!$B$1:$EF$1,0)),"")</f>
        <v>-1.1445086705202312E-2</v>
      </c>
      <c r="N491" s="7">
        <f>IFERROR(INDEX('[1]Master data'!$B$2:$EF$1000,MATCH($B491,'[1]Master data'!$A$2:$A$1000,0),MATCH(N$1,'[1]Master data'!$B$1:$EF$1,0)),"")</f>
        <v>34600</v>
      </c>
      <c r="O491" s="7">
        <f>IFERROR(INDEX('[1]Master data'!$B$2:$EF$1000,MATCH($B491,'[1]Master data'!$A$2:$A$1000,0),MATCH(O$1,'[1]Master data'!$B$1:$EF$1,0)),"")</f>
        <v>3494600</v>
      </c>
      <c r="P491" s="7">
        <f>IFERROR(INDEX('[1]Master data'!$B$2:$EF$1000,MATCH($B491,'[1]Master data'!$A$2:$A$1000,0),MATCH(P$1,'[1]Master data'!$B$1:$EF$1,0)),"")</f>
        <v>-39600</v>
      </c>
      <c r="Q491" s="30">
        <f>IFERROR(INDEX('[1]Master data'!$B$2:$EF$1000,MATCH($B491,'[1]Master data'!$A$2:$A$1000,0),MATCH(Q$1,'[1]Master data'!$B$1:$EF$1,0)),"")</f>
        <v>-1.1445086705202312E-2</v>
      </c>
    </row>
    <row r="492" spans="1:17" x14ac:dyDescent="0.3">
      <c r="A492">
        <f t="shared" si="7"/>
        <v>490</v>
      </c>
      <c r="B492" t="str">
        <f>IF('[1]Master data'!A492="","",'[1]Master data'!A492)</f>
        <v>Josh Maja</v>
      </c>
      <c r="C492" t="str">
        <f>IFERROR(INDEX('[1]Master data'!$B$2:$EF$1000,MATCH($B492,'[1]Master data'!$A$2:$A$1000,0),MATCH(C$1,'[1]Master data'!$B$1:$EF$1,0)),"")</f>
        <v>Fulham</v>
      </c>
      <c r="D492" t="str">
        <f>IFERROR(INDEX('[1]Master data'!$B$2:$EF$1000,MATCH($B492,'[1]Master data'!$A$2:$A$1000,0),MATCH(D$1,'[1]Master data'!$B$1:$EF$1,0)),"")</f>
        <v>Striker</v>
      </c>
      <c r="E492" s="5">
        <f>IFERROR(INDEX('[1]Master data'!$B$2:$EF$1000,MATCH($B492,'[1]Master data'!$A$2:$A$1000,0),MATCH(E$1,'[1]Master data'!$B$1:$EF$1,0)),"")</f>
        <v>2865000</v>
      </c>
      <c r="F492" s="7">
        <f>IFERROR(INDEX('[1]Master data'!$B$2:$EF$1000,MATCH($B492,'[1]Master data'!$A$2:$A$1000,0),MATCH(F$1,'[1]Master data'!$B$1:$EF$1,0)),"")</f>
        <v>-5000</v>
      </c>
      <c r="G492" s="7">
        <f>IFERROR(INDEX('[1]Master data'!$B$2:$EF$1000,MATCH($B492,'[1]Master data'!$A$2:$A$1000,0),MATCH(G$1,'[1]Master data'!$B$1:$EF$1,0)),"")</f>
        <v>0</v>
      </c>
      <c r="H492" s="7">
        <f>IFERROR(INDEX('[1]Master data'!$B$2:$EF$1000,MATCH($B492,'[1]Master data'!$A$2:$A$1000,0),MATCH(H$1,'[1]Master data'!$B$1:$EF$1,0)),"")</f>
        <v>0</v>
      </c>
      <c r="I492" s="7">
        <f>IFERROR(INDEX('[1]Master data'!$B$2:$EF$1000,MATCH($B492,'[1]Master data'!$A$2:$A$1000,0),MATCH(I$1,'[1]Master data'!$B$1:$EF$1,0)),"")</f>
        <v>0</v>
      </c>
      <c r="J492" s="7">
        <f>IFERROR(INDEX('[1]Master data'!$B$2:$EF$1000,MATCH($B492,'[1]Master data'!$A$2:$A$1000,0),MATCH(J$1,'[1]Master data'!$B$1:$EF$1,0)),"")</f>
        <v>0</v>
      </c>
      <c r="K492" s="7">
        <f>IFERROR(INDEX('[1]Master data'!$B$2:$EF$1000,MATCH($B492,'[1]Master data'!$A$2:$A$1000,0),MATCH(K$1,'[1]Master data'!$B$1:$EF$1,0)),"")</f>
        <v>0</v>
      </c>
      <c r="L492" s="7">
        <f>IFERROR(INDEX('[1]Master data'!$B$2:$EF$1000,MATCH($B492,'[1]Master data'!$A$2:$A$1000,0),MATCH(L$1,'[1]Master data'!$B$1:$EF$1,0)),"")</f>
        <v>-5000</v>
      </c>
      <c r="M492" s="33">
        <f>IFERROR(INDEX('[1]Master data'!$B$2:$EF$1000,MATCH($B492,'[1]Master data'!$A$2:$A$1000,0),MATCH(M$1,'[1]Master data'!$B$1:$EF$1,0)),"")</f>
        <v>-1.1745200698080278E-2</v>
      </c>
      <c r="N492" s="7">
        <f>IFERROR(INDEX('[1]Master data'!$B$2:$EF$1000,MATCH($B492,'[1]Master data'!$A$2:$A$1000,0),MATCH(N$1,'[1]Master data'!$B$1:$EF$1,0)),"")</f>
        <v>28650</v>
      </c>
      <c r="O492" s="7">
        <f>IFERROR(INDEX('[1]Master data'!$B$2:$EF$1000,MATCH($B492,'[1]Master data'!$A$2:$A$1000,0),MATCH(O$1,'[1]Master data'!$B$1:$EF$1,0)),"")</f>
        <v>2893650</v>
      </c>
      <c r="P492" s="7">
        <f>IFERROR(INDEX('[1]Master data'!$B$2:$EF$1000,MATCH($B492,'[1]Master data'!$A$2:$A$1000,0),MATCH(P$1,'[1]Master data'!$B$1:$EF$1,0)),"")</f>
        <v>-33650</v>
      </c>
      <c r="Q492" s="30">
        <f>IFERROR(INDEX('[1]Master data'!$B$2:$EF$1000,MATCH($B492,'[1]Master data'!$A$2:$A$1000,0),MATCH(Q$1,'[1]Master data'!$B$1:$EF$1,0)),"")</f>
        <v>-1.1745200698080278E-2</v>
      </c>
    </row>
    <row r="493" spans="1:17" x14ac:dyDescent="0.3">
      <c r="A493">
        <f t="shared" si="7"/>
        <v>491</v>
      </c>
      <c r="B493" t="str">
        <f>IF('[1]Master data'!A493="","",'[1]Master data'!A493)</f>
        <v>Matej Vydra</v>
      </c>
      <c r="C493" t="str">
        <f>IFERROR(INDEX('[1]Master data'!$B$2:$EF$1000,MATCH($B493,'[1]Master data'!$A$2:$A$1000,0),MATCH(C$1,'[1]Master data'!$B$1:$EF$1,0)),"")</f>
        <v>Burnley</v>
      </c>
      <c r="D493" t="str">
        <f>IFERROR(INDEX('[1]Master data'!$B$2:$EF$1000,MATCH($B493,'[1]Master data'!$A$2:$A$1000,0),MATCH(D$1,'[1]Master data'!$B$1:$EF$1,0)),"")</f>
        <v>Striker</v>
      </c>
      <c r="E493" s="5">
        <f>IFERROR(INDEX('[1]Master data'!$B$2:$EF$1000,MATCH($B493,'[1]Master data'!$A$2:$A$1000,0),MATCH(E$1,'[1]Master data'!$B$1:$EF$1,0)),"")</f>
        <v>3497000</v>
      </c>
      <c r="F493" s="7">
        <f>IFERROR(INDEX('[1]Master data'!$B$2:$EF$1000,MATCH($B493,'[1]Master data'!$A$2:$A$1000,0),MATCH(F$1,'[1]Master data'!$B$1:$EF$1,0)),"")</f>
        <v>68332.994708994695</v>
      </c>
      <c r="G493" s="7">
        <f>IFERROR(INDEX('[1]Master data'!$B$2:$EF$1000,MATCH($B493,'[1]Master data'!$A$2:$A$1000,0),MATCH(G$1,'[1]Master data'!$B$1:$EF$1,0)),"")</f>
        <v>14196.281746031742</v>
      </c>
      <c r="H493" s="7">
        <f>IFERROR(INDEX('[1]Master data'!$B$2:$EF$1000,MATCH($B493,'[1]Master data'!$A$2:$A$1000,0),MATCH(H$1,'[1]Master data'!$B$1:$EF$1,0)),"")</f>
        <v>6059.7962962962956</v>
      </c>
      <c r="I493" s="7">
        <f>IFERROR(INDEX('[1]Master data'!$B$2:$EF$1000,MATCH($B493,'[1]Master data'!$A$2:$A$1000,0),MATCH(I$1,'[1]Master data'!$B$1:$EF$1,0)),"")</f>
        <v>-837.50000000000011</v>
      </c>
      <c r="J493" s="7">
        <f>IFERROR(INDEX('[1]Master data'!$B$2:$EF$1000,MATCH($B493,'[1]Master data'!$A$2:$A$1000,0),MATCH(J$1,'[1]Master data'!$B$1:$EF$1,0)),"")</f>
        <v>1846.2539682539677</v>
      </c>
      <c r="K493" s="7">
        <f>IFERROR(INDEX('[1]Master data'!$B$2:$EF$1000,MATCH($B493,'[1]Master data'!$A$2:$A$1000,0),MATCH(K$1,'[1]Master data'!$B$1:$EF$1,0)),"")</f>
        <v>1368.5390550291422</v>
      </c>
      <c r="L493" s="7">
        <f>IFERROR(INDEX('[1]Master data'!$B$2:$EF$1000,MATCH($B493,'[1]Master data'!$A$2:$A$1000,0),MATCH(L$1,'[1]Master data'!$B$1:$EF$1,0)),"")</f>
        <v>90966.365774605845</v>
      </c>
      <c r="M493" s="33">
        <f>IFERROR(INDEX('[1]Master data'!$B$2:$EF$1000,MATCH($B493,'[1]Master data'!$A$2:$A$1000,0),MATCH(M$1,'[1]Master data'!$B$1:$EF$1,0)),"")</f>
        <v>1.6012686810010252E-2</v>
      </c>
      <c r="N493" s="7">
        <f>IFERROR(INDEX('[1]Master data'!$B$2:$EF$1000,MATCH($B493,'[1]Master data'!$A$2:$A$1000,0),MATCH(N$1,'[1]Master data'!$B$1:$EF$1,0)),"")</f>
        <v>34970</v>
      </c>
      <c r="O493" s="7">
        <f>IFERROR(INDEX('[1]Master data'!$B$2:$EF$1000,MATCH($B493,'[1]Master data'!$A$2:$A$1000,0),MATCH(O$1,'[1]Master data'!$B$1:$EF$1,0)),"")</f>
        <v>3531970</v>
      </c>
      <c r="P493" s="7">
        <f>IFERROR(INDEX('[1]Master data'!$B$2:$EF$1000,MATCH($B493,'[1]Master data'!$A$2:$A$1000,0),MATCH(P$1,'[1]Master data'!$B$1:$EF$1,0)),"")</f>
        <v>55996.365774605845</v>
      </c>
      <c r="Q493" s="30">
        <f>IFERROR(INDEX('[1]Master data'!$B$2:$EF$1000,MATCH($B493,'[1]Master data'!$A$2:$A$1000,0),MATCH(Q$1,'[1]Master data'!$B$1:$EF$1,0)),"")</f>
        <v>1.6012686810010252E-2</v>
      </c>
    </row>
    <row r="494" spans="1:17" x14ac:dyDescent="0.3">
      <c r="A494">
        <f t="shared" si="7"/>
        <v>492</v>
      </c>
      <c r="B494" t="str">
        <f>IF('[1]Master data'!A494="","",'[1]Master data'!A494)</f>
        <v>Edward Nketiah</v>
      </c>
      <c r="C494" t="str">
        <f>IFERROR(INDEX('[1]Master data'!$B$2:$EF$1000,MATCH($B494,'[1]Master data'!$A$2:$A$1000,0),MATCH(C$1,'[1]Master data'!$B$1:$EF$1,0)),"")</f>
        <v>Arsenal</v>
      </c>
      <c r="D494" t="str">
        <f>IFERROR(INDEX('[1]Master data'!$B$2:$EF$1000,MATCH($B494,'[1]Master data'!$A$2:$A$1000,0),MATCH(D$1,'[1]Master data'!$B$1:$EF$1,0)),"")</f>
        <v>Striker</v>
      </c>
      <c r="E494" s="5">
        <f>IFERROR(INDEX('[1]Master data'!$B$2:$EF$1000,MATCH($B494,'[1]Master data'!$A$2:$A$1000,0),MATCH(E$1,'[1]Master data'!$B$1:$EF$1,0)),"")</f>
        <v>3494000</v>
      </c>
      <c r="F494" s="7">
        <f>IFERROR(INDEX('[1]Master data'!$B$2:$EF$1000,MATCH($B494,'[1]Master data'!$A$2:$A$1000,0),MATCH(F$1,'[1]Master data'!$B$1:$EF$1,0)),"")</f>
        <v>-5000</v>
      </c>
      <c r="G494" s="7">
        <f>IFERROR(INDEX('[1]Master data'!$B$2:$EF$1000,MATCH($B494,'[1]Master data'!$A$2:$A$1000,0),MATCH(G$1,'[1]Master data'!$B$1:$EF$1,0)),"")</f>
        <v>0</v>
      </c>
      <c r="H494" s="7">
        <f>IFERROR(INDEX('[1]Master data'!$B$2:$EF$1000,MATCH($B494,'[1]Master data'!$A$2:$A$1000,0),MATCH(H$1,'[1]Master data'!$B$1:$EF$1,0)),"")</f>
        <v>0</v>
      </c>
      <c r="I494" s="7">
        <f>IFERROR(INDEX('[1]Master data'!$B$2:$EF$1000,MATCH($B494,'[1]Master data'!$A$2:$A$1000,0),MATCH(I$1,'[1]Master data'!$B$1:$EF$1,0)),"")</f>
        <v>0</v>
      </c>
      <c r="J494" s="7">
        <f>IFERROR(INDEX('[1]Master data'!$B$2:$EF$1000,MATCH($B494,'[1]Master data'!$A$2:$A$1000,0),MATCH(J$1,'[1]Master data'!$B$1:$EF$1,0)),"")</f>
        <v>0</v>
      </c>
      <c r="K494" s="7">
        <f>IFERROR(INDEX('[1]Master data'!$B$2:$EF$1000,MATCH($B494,'[1]Master data'!$A$2:$A$1000,0),MATCH(K$1,'[1]Master data'!$B$1:$EF$1,0)),"")</f>
        <v>0</v>
      </c>
      <c r="L494" s="7">
        <f>IFERROR(INDEX('[1]Master data'!$B$2:$EF$1000,MATCH($B494,'[1]Master data'!$A$2:$A$1000,0),MATCH(L$1,'[1]Master data'!$B$1:$EF$1,0)),"")</f>
        <v>-5000</v>
      </c>
      <c r="M494" s="33">
        <f>IFERROR(INDEX('[1]Master data'!$B$2:$EF$1000,MATCH($B494,'[1]Master data'!$A$2:$A$1000,0),MATCH(M$1,'[1]Master data'!$B$1:$EF$1,0)),"")</f>
        <v>-1.1431024613623355E-2</v>
      </c>
      <c r="N494" s="7">
        <f>IFERROR(INDEX('[1]Master data'!$B$2:$EF$1000,MATCH($B494,'[1]Master data'!$A$2:$A$1000,0),MATCH(N$1,'[1]Master data'!$B$1:$EF$1,0)),"")</f>
        <v>34940</v>
      </c>
      <c r="O494" s="7">
        <f>IFERROR(INDEX('[1]Master data'!$B$2:$EF$1000,MATCH($B494,'[1]Master data'!$A$2:$A$1000,0),MATCH(O$1,'[1]Master data'!$B$1:$EF$1,0)),"")</f>
        <v>3528940</v>
      </c>
      <c r="P494" s="7">
        <f>IFERROR(INDEX('[1]Master data'!$B$2:$EF$1000,MATCH($B494,'[1]Master data'!$A$2:$A$1000,0),MATCH(P$1,'[1]Master data'!$B$1:$EF$1,0)),"")</f>
        <v>-39940</v>
      </c>
      <c r="Q494" s="30">
        <f>IFERROR(INDEX('[1]Master data'!$B$2:$EF$1000,MATCH($B494,'[1]Master data'!$A$2:$A$1000,0),MATCH(Q$1,'[1]Master data'!$B$1:$EF$1,0)),"")</f>
        <v>-1.1431024613623355E-2</v>
      </c>
    </row>
    <row r="495" spans="1:17" x14ac:dyDescent="0.3">
      <c r="A495">
        <f t="shared" si="7"/>
        <v>493</v>
      </c>
      <c r="B495" t="str">
        <f>IF('[1]Master data'!A495="","",'[1]Master data'!A495)</f>
        <v>John Stones</v>
      </c>
      <c r="C495" t="str">
        <f>IFERROR(INDEX('[1]Master data'!$B$2:$EF$1000,MATCH($B495,'[1]Master data'!$A$2:$A$1000,0),MATCH(C$1,'[1]Master data'!$B$1:$EF$1,0)),"")</f>
        <v>Manchester City</v>
      </c>
      <c r="D495" t="str">
        <f>IFERROR(INDEX('[1]Master data'!$B$2:$EF$1000,MATCH($B495,'[1]Master data'!$A$2:$A$1000,0),MATCH(D$1,'[1]Master data'!$B$1:$EF$1,0)),"")</f>
        <v>Defense</v>
      </c>
      <c r="E495" s="5">
        <f>IFERROR(INDEX('[1]Master data'!$B$2:$EF$1000,MATCH($B495,'[1]Master data'!$A$2:$A$1000,0),MATCH(E$1,'[1]Master data'!$B$1:$EF$1,0)),"")</f>
        <v>5178000</v>
      </c>
      <c r="F495" s="7">
        <f>IFERROR(INDEX('[1]Master data'!$B$2:$EF$1000,MATCH($B495,'[1]Master data'!$A$2:$A$1000,0),MATCH(F$1,'[1]Master data'!$B$1:$EF$1,0)),"")</f>
        <v>200229.19908457226</v>
      </c>
      <c r="G495" s="7">
        <f>IFERROR(INDEX('[1]Master data'!$B$2:$EF$1000,MATCH($B495,'[1]Master data'!$A$2:$A$1000,0),MATCH(G$1,'[1]Master data'!$B$1:$EF$1,0)),"")</f>
        <v>85949.925240001845</v>
      </c>
      <c r="H495" s="7">
        <f>IFERROR(INDEX('[1]Master data'!$B$2:$EF$1000,MATCH($B495,'[1]Master data'!$A$2:$A$1000,0),MATCH(H$1,'[1]Master data'!$B$1:$EF$1,0)),"")</f>
        <v>19355.033426508791</v>
      </c>
      <c r="I495" s="7">
        <f>IFERROR(INDEX('[1]Master data'!$B$2:$EF$1000,MATCH($B495,'[1]Master data'!$A$2:$A$1000,0),MATCH(I$1,'[1]Master data'!$B$1:$EF$1,0)),"")</f>
        <v>-675</v>
      </c>
      <c r="J495" s="7">
        <f>IFERROR(INDEX('[1]Master data'!$B$2:$EF$1000,MATCH($B495,'[1]Master data'!$A$2:$A$1000,0),MATCH(J$1,'[1]Master data'!$B$1:$EF$1,0)),"")</f>
        <v>3965.801987120436</v>
      </c>
      <c r="K495" s="7">
        <f>IFERROR(INDEX('[1]Master data'!$B$2:$EF$1000,MATCH($B495,'[1]Master data'!$A$2:$A$1000,0),MATCH(K$1,'[1]Master data'!$B$1:$EF$1,0)),"")</f>
        <v>3084.2799643130575</v>
      </c>
      <c r="L495" s="7">
        <f>IFERROR(INDEX('[1]Master data'!$B$2:$EF$1000,MATCH($B495,'[1]Master data'!$A$2:$A$1000,0),MATCH(L$1,'[1]Master data'!$B$1:$EF$1,0)),"")</f>
        <v>311909.23970251641</v>
      </c>
      <c r="M495" s="33">
        <f>IFERROR(INDEX('[1]Master data'!$B$2:$EF$1000,MATCH($B495,'[1]Master data'!$A$2:$A$1000,0),MATCH(M$1,'[1]Master data'!$B$1:$EF$1,0)),"")</f>
        <v>6.0237396620802706E-2</v>
      </c>
      <c r="N495" s="7">
        <f>IFERROR(INDEX('[1]Master data'!$B$2:$EF$1000,MATCH($B495,'[1]Master data'!$A$2:$A$1000,0),MATCH(N$1,'[1]Master data'!$B$1:$EF$1,0)),"")</f>
        <v>0</v>
      </c>
      <c r="O495" s="7">
        <f>IFERROR(INDEX('[1]Master data'!$B$2:$EF$1000,MATCH($B495,'[1]Master data'!$A$2:$A$1000,0),MATCH(O$1,'[1]Master data'!$B$1:$EF$1,0)),"")</f>
        <v>5178000</v>
      </c>
      <c r="P495" s="7">
        <f>IFERROR(INDEX('[1]Master data'!$B$2:$EF$1000,MATCH($B495,'[1]Master data'!$A$2:$A$1000,0),MATCH(P$1,'[1]Master data'!$B$1:$EF$1,0)),"")</f>
        <v>311909.23970251641</v>
      </c>
      <c r="Q495" s="30">
        <f>IFERROR(INDEX('[1]Master data'!$B$2:$EF$1000,MATCH($B495,'[1]Master data'!$A$2:$A$1000,0),MATCH(Q$1,'[1]Master data'!$B$1:$EF$1,0)),"")</f>
        <v>6.0237396620802706E-2</v>
      </c>
    </row>
    <row r="496" spans="1:17" x14ac:dyDescent="0.3">
      <c r="A496">
        <f t="shared" si="7"/>
        <v>494</v>
      </c>
      <c r="B496" t="str">
        <f>IF('[1]Master data'!A496="","",'[1]Master data'!A496)</f>
        <v>Florin Andone</v>
      </c>
      <c r="C496" t="str">
        <f>IFERROR(INDEX('[1]Master data'!$B$2:$EF$1000,MATCH($B496,'[1]Master data'!$A$2:$A$1000,0),MATCH(C$1,'[1]Master data'!$B$1:$EF$1,0)),"")</f>
        <v>Brighton and Hove</v>
      </c>
      <c r="D496" t="str">
        <f>IFERROR(INDEX('[1]Master data'!$B$2:$EF$1000,MATCH($B496,'[1]Master data'!$A$2:$A$1000,0),MATCH(D$1,'[1]Master data'!$B$1:$EF$1,0)),"")</f>
        <v>Striker</v>
      </c>
      <c r="E496" s="5">
        <f>IFERROR(INDEX('[1]Master data'!$B$2:$EF$1000,MATCH($B496,'[1]Master data'!$A$2:$A$1000,0),MATCH(E$1,'[1]Master data'!$B$1:$EF$1,0)),"")</f>
        <v>1960000</v>
      </c>
      <c r="F496" s="7">
        <f>IFERROR(INDEX('[1]Master data'!$B$2:$EF$1000,MATCH($B496,'[1]Master data'!$A$2:$A$1000,0),MATCH(F$1,'[1]Master data'!$B$1:$EF$1,0)),"")</f>
        <v>-5000</v>
      </c>
      <c r="G496" s="7">
        <f>IFERROR(INDEX('[1]Master data'!$B$2:$EF$1000,MATCH($B496,'[1]Master data'!$A$2:$A$1000,0),MATCH(G$1,'[1]Master data'!$B$1:$EF$1,0)),"")</f>
        <v>0</v>
      </c>
      <c r="H496" s="7">
        <f>IFERROR(INDEX('[1]Master data'!$B$2:$EF$1000,MATCH($B496,'[1]Master data'!$A$2:$A$1000,0),MATCH(H$1,'[1]Master data'!$B$1:$EF$1,0)),"")</f>
        <v>0</v>
      </c>
      <c r="I496" s="7">
        <f>IFERROR(INDEX('[1]Master data'!$B$2:$EF$1000,MATCH($B496,'[1]Master data'!$A$2:$A$1000,0),MATCH(I$1,'[1]Master data'!$B$1:$EF$1,0)),"")</f>
        <v>0</v>
      </c>
      <c r="J496" s="7">
        <f>IFERROR(INDEX('[1]Master data'!$B$2:$EF$1000,MATCH($B496,'[1]Master data'!$A$2:$A$1000,0),MATCH(J$1,'[1]Master data'!$B$1:$EF$1,0)),"")</f>
        <v>0</v>
      </c>
      <c r="K496" s="7">
        <f>IFERROR(INDEX('[1]Master data'!$B$2:$EF$1000,MATCH($B496,'[1]Master data'!$A$2:$A$1000,0),MATCH(K$1,'[1]Master data'!$B$1:$EF$1,0)),"")</f>
        <v>0</v>
      </c>
      <c r="L496" s="7">
        <f>IFERROR(INDEX('[1]Master data'!$B$2:$EF$1000,MATCH($B496,'[1]Master data'!$A$2:$A$1000,0),MATCH(L$1,'[1]Master data'!$B$1:$EF$1,0)),"")</f>
        <v>-5000</v>
      </c>
      <c r="M496" s="33">
        <f>IFERROR(INDEX('[1]Master data'!$B$2:$EF$1000,MATCH($B496,'[1]Master data'!$A$2:$A$1000,0),MATCH(M$1,'[1]Master data'!$B$1:$EF$1,0)),"")</f>
        <v>-1.2551020408163265E-2</v>
      </c>
      <c r="N496" s="7">
        <f>IFERROR(INDEX('[1]Master data'!$B$2:$EF$1000,MATCH($B496,'[1]Master data'!$A$2:$A$1000,0),MATCH(N$1,'[1]Master data'!$B$1:$EF$1,0)),"")</f>
        <v>19600</v>
      </c>
      <c r="O496" s="7">
        <f>IFERROR(INDEX('[1]Master data'!$B$2:$EF$1000,MATCH($B496,'[1]Master data'!$A$2:$A$1000,0),MATCH(O$1,'[1]Master data'!$B$1:$EF$1,0)),"")</f>
        <v>1979600</v>
      </c>
      <c r="P496" s="7">
        <f>IFERROR(INDEX('[1]Master data'!$B$2:$EF$1000,MATCH($B496,'[1]Master data'!$A$2:$A$1000,0),MATCH(P$1,'[1]Master data'!$B$1:$EF$1,0)),"")</f>
        <v>-24600</v>
      </c>
      <c r="Q496" s="30">
        <f>IFERROR(INDEX('[1]Master data'!$B$2:$EF$1000,MATCH($B496,'[1]Master data'!$A$2:$A$1000,0),MATCH(Q$1,'[1]Master data'!$B$1:$EF$1,0)),"")</f>
        <v>-1.2551020408163265E-2</v>
      </c>
    </row>
    <row r="497" spans="1:17" x14ac:dyDescent="0.3">
      <c r="A497">
        <f t="shared" si="7"/>
        <v>495</v>
      </c>
      <c r="B497" t="str">
        <f>IF('[1]Master data'!A497="","",'[1]Master data'!A497)</f>
        <v>Marco van Ginkel</v>
      </c>
      <c r="C497" t="str">
        <f>IFERROR(INDEX('[1]Master data'!$B$2:$EF$1000,MATCH($B497,'[1]Master data'!$A$2:$A$1000,0),MATCH(C$1,'[1]Master data'!$B$1:$EF$1,0)),"")</f>
        <v>Chelsea</v>
      </c>
      <c r="D497" t="str">
        <f>IFERROR(INDEX('[1]Master data'!$B$2:$EF$1000,MATCH($B497,'[1]Master data'!$A$2:$A$1000,0),MATCH(D$1,'[1]Master data'!$B$1:$EF$1,0)),"")</f>
        <v>Midfield</v>
      </c>
      <c r="E497" s="5">
        <f>IFERROR(INDEX('[1]Master data'!$B$2:$EF$1000,MATCH($B497,'[1]Master data'!$A$2:$A$1000,0),MATCH(E$1,'[1]Master data'!$B$1:$EF$1,0)),"")</f>
        <v>1960000</v>
      </c>
      <c r="F497" s="7">
        <f>IFERROR(INDEX('[1]Master data'!$B$2:$EF$1000,MATCH($B497,'[1]Master data'!$A$2:$A$1000,0),MATCH(F$1,'[1]Master data'!$B$1:$EF$1,0)),"")</f>
        <v>-5000</v>
      </c>
      <c r="G497" s="7">
        <f>IFERROR(INDEX('[1]Master data'!$B$2:$EF$1000,MATCH($B497,'[1]Master data'!$A$2:$A$1000,0),MATCH(G$1,'[1]Master data'!$B$1:$EF$1,0)),"")</f>
        <v>0</v>
      </c>
      <c r="H497" s="7">
        <f>IFERROR(INDEX('[1]Master data'!$B$2:$EF$1000,MATCH($B497,'[1]Master data'!$A$2:$A$1000,0),MATCH(H$1,'[1]Master data'!$B$1:$EF$1,0)),"")</f>
        <v>0</v>
      </c>
      <c r="I497" s="7">
        <f>IFERROR(INDEX('[1]Master data'!$B$2:$EF$1000,MATCH($B497,'[1]Master data'!$A$2:$A$1000,0),MATCH(I$1,'[1]Master data'!$B$1:$EF$1,0)),"")</f>
        <v>0</v>
      </c>
      <c r="J497" s="7">
        <f>IFERROR(INDEX('[1]Master data'!$B$2:$EF$1000,MATCH($B497,'[1]Master data'!$A$2:$A$1000,0),MATCH(J$1,'[1]Master data'!$B$1:$EF$1,0)),"")</f>
        <v>0</v>
      </c>
      <c r="K497" s="7">
        <f>IFERROR(INDEX('[1]Master data'!$B$2:$EF$1000,MATCH($B497,'[1]Master data'!$A$2:$A$1000,0),MATCH(K$1,'[1]Master data'!$B$1:$EF$1,0)),"")</f>
        <v>0</v>
      </c>
      <c r="L497" s="7">
        <f>IFERROR(INDEX('[1]Master data'!$B$2:$EF$1000,MATCH($B497,'[1]Master data'!$A$2:$A$1000,0),MATCH(L$1,'[1]Master data'!$B$1:$EF$1,0)),"")</f>
        <v>-5000</v>
      </c>
      <c r="M497" s="33">
        <f>IFERROR(INDEX('[1]Master data'!$B$2:$EF$1000,MATCH($B497,'[1]Master data'!$A$2:$A$1000,0),MATCH(M$1,'[1]Master data'!$B$1:$EF$1,0)),"")</f>
        <v>-1.2551020408163265E-2</v>
      </c>
      <c r="N497" s="7">
        <f>IFERROR(INDEX('[1]Master data'!$B$2:$EF$1000,MATCH($B497,'[1]Master data'!$A$2:$A$1000,0),MATCH(N$1,'[1]Master data'!$B$1:$EF$1,0)),"")</f>
        <v>19600</v>
      </c>
      <c r="O497" s="7">
        <f>IFERROR(INDEX('[1]Master data'!$B$2:$EF$1000,MATCH($B497,'[1]Master data'!$A$2:$A$1000,0),MATCH(O$1,'[1]Master data'!$B$1:$EF$1,0)),"")</f>
        <v>1979600</v>
      </c>
      <c r="P497" s="7">
        <f>IFERROR(INDEX('[1]Master data'!$B$2:$EF$1000,MATCH($B497,'[1]Master data'!$A$2:$A$1000,0),MATCH(P$1,'[1]Master data'!$B$1:$EF$1,0)),"")</f>
        <v>-24600</v>
      </c>
      <c r="Q497" s="30">
        <f>IFERROR(INDEX('[1]Master data'!$B$2:$EF$1000,MATCH($B497,'[1]Master data'!$A$2:$A$1000,0),MATCH(Q$1,'[1]Master data'!$B$1:$EF$1,0)),"")</f>
        <v>-1.2551020408163265E-2</v>
      </c>
    </row>
    <row r="498" spans="1:17" x14ac:dyDescent="0.3">
      <c r="A498">
        <f t="shared" si="7"/>
        <v>496</v>
      </c>
      <c r="B498" t="str">
        <f>IF('[1]Master data'!A498="","",'[1]Master data'!A498)</f>
        <v>Divock Origi</v>
      </c>
      <c r="C498" t="str">
        <f>IFERROR(INDEX('[1]Master data'!$B$2:$EF$1000,MATCH($B498,'[1]Master data'!$A$2:$A$1000,0),MATCH(C$1,'[1]Master data'!$B$1:$EF$1,0)),"")</f>
        <v>Liverpool</v>
      </c>
      <c r="D498" t="str">
        <f>IFERROR(INDEX('[1]Master data'!$B$2:$EF$1000,MATCH($B498,'[1]Master data'!$A$2:$A$1000,0),MATCH(D$1,'[1]Master data'!$B$1:$EF$1,0)),"")</f>
        <v>Striker</v>
      </c>
      <c r="E498" s="5">
        <f>IFERROR(INDEX('[1]Master data'!$B$2:$EF$1000,MATCH($B498,'[1]Master data'!$A$2:$A$1000,0),MATCH(E$1,'[1]Master data'!$B$1:$EF$1,0)),"")</f>
        <v>3572000</v>
      </c>
      <c r="F498" s="7">
        <f>IFERROR(INDEX('[1]Master data'!$B$2:$EF$1000,MATCH($B498,'[1]Master data'!$A$2:$A$1000,0),MATCH(F$1,'[1]Master data'!$B$1:$EF$1,0)),"")</f>
        <v>-5000</v>
      </c>
      <c r="G498" s="7">
        <f>IFERROR(INDEX('[1]Master data'!$B$2:$EF$1000,MATCH($B498,'[1]Master data'!$A$2:$A$1000,0),MATCH(G$1,'[1]Master data'!$B$1:$EF$1,0)),"")</f>
        <v>0</v>
      </c>
      <c r="H498" s="7">
        <f>IFERROR(INDEX('[1]Master data'!$B$2:$EF$1000,MATCH($B498,'[1]Master data'!$A$2:$A$1000,0),MATCH(H$1,'[1]Master data'!$B$1:$EF$1,0)),"")</f>
        <v>0</v>
      </c>
      <c r="I498" s="7">
        <f>IFERROR(INDEX('[1]Master data'!$B$2:$EF$1000,MATCH($B498,'[1]Master data'!$A$2:$A$1000,0),MATCH(I$1,'[1]Master data'!$B$1:$EF$1,0)),"")</f>
        <v>0</v>
      </c>
      <c r="J498" s="7">
        <f>IFERROR(INDEX('[1]Master data'!$B$2:$EF$1000,MATCH($B498,'[1]Master data'!$A$2:$A$1000,0),MATCH(J$1,'[1]Master data'!$B$1:$EF$1,0)),"")</f>
        <v>0</v>
      </c>
      <c r="K498" s="7">
        <f>IFERROR(INDEX('[1]Master data'!$B$2:$EF$1000,MATCH($B498,'[1]Master data'!$A$2:$A$1000,0),MATCH(K$1,'[1]Master data'!$B$1:$EF$1,0)),"")</f>
        <v>0</v>
      </c>
      <c r="L498" s="7">
        <f>IFERROR(INDEX('[1]Master data'!$B$2:$EF$1000,MATCH($B498,'[1]Master data'!$A$2:$A$1000,0),MATCH(L$1,'[1]Master data'!$B$1:$EF$1,0)),"")</f>
        <v>-5000</v>
      </c>
      <c r="M498" s="33">
        <f>IFERROR(INDEX('[1]Master data'!$B$2:$EF$1000,MATCH($B498,'[1]Master data'!$A$2:$A$1000,0),MATCH(M$1,'[1]Master data'!$B$1:$EF$1,0)),"")</f>
        <v>-1.1399776035834266E-2</v>
      </c>
      <c r="N498" s="7">
        <f>IFERROR(INDEX('[1]Master data'!$B$2:$EF$1000,MATCH($B498,'[1]Master data'!$A$2:$A$1000,0),MATCH(N$1,'[1]Master data'!$B$1:$EF$1,0)),"")</f>
        <v>35720</v>
      </c>
      <c r="O498" s="7">
        <f>IFERROR(INDEX('[1]Master data'!$B$2:$EF$1000,MATCH($B498,'[1]Master data'!$A$2:$A$1000,0),MATCH(O$1,'[1]Master data'!$B$1:$EF$1,0)),"")</f>
        <v>3607720</v>
      </c>
      <c r="P498" s="7">
        <f>IFERROR(INDEX('[1]Master data'!$B$2:$EF$1000,MATCH($B498,'[1]Master data'!$A$2:$A$1000,0),MATCH(P$1,'[1]Master data'!$B$1:$EF$1,0)),"")</f>
        <v>-40720</v>
      </c>
      <c r="Q498" s="30">
        <f>IFERROR(INDEX('[1]Master data'!$B$2:$EF$1000,MATCH($B498,'[1]Master data'!$A$2:$A$1000,0),MATCH(Q$1,'[1]Master data'!$B$1:$EF$1,0)),"")</f>
        <v>-1.1399776035834266E-2</v>
      </c>
    </row>
    <row r="499" spans="1:17" x14ac:dyDescent="0.3">
      <c r="A499">
        <f t="shared" si="7"/>
        <v>497</v>
      </c>
      <c r="B499" t="str">
        <f>IF('[1]Master data'!A499="","",'[1]Master data'!A499)</f>
        <v>Ryan Finnigan</v>
      </c>
      <c r="C499" t="str">
        <f>IFERROR(INDEX('[1]Master data'!$B$2:$EF$1000,MATCH($B499,'[1]Master data'!$A$2:$A$1000,0),MATCH(C$1,'[1]Master data'!$B$1:$EF$1,0)),"")</f>
        <v>Southampton</v>
      </c>
      <c r="D499" t="str">
        <f>IFERROR(INDEX('[1]Master data'!$B$2:$EF$1000,MATCH($B499,'[1]Master data'!$A$2:$A$1000,0),MATCH(D$1,'[1]Master data'!$B$1:$EF$1,0)),"")</f>
        <v>Midfield</v>
      </c>
      <c r="E499" s="5">
        <f>IFERROR(INDEX('[1]Master data'!$B$2:$EF$1000,MATCH($B499,'[1]Master data'!$A$2:$A$1000,0),MATCH(E$1,'[1]Master data'!$B$1:$EF$1,0)),"")</f>
        <v>1975000</v>
      </c>
      <c r="F499" s="7">
        <f>IFERROR(INDEX('[1]Master data'!$B$2:$EF$1000,MATCH($B499,'[1]Master data'!$A$2:$A$1000,0),MATCH(F$1,'[1]Master data'!$B$1:$EF$1,0)),"")</f>
        <v>-5000</v>
      </c>
      <c r="G499" s="7">
        <f>IFERROR(INDEX('[1]Master data'!$B$2:$EF$1000,MATCH($B499,'[1]Master data'!$A$2:$A$1000,0),MATCH(G$1,'[1]Master data'!$B$1:$EF$1,0)),"")</f>
        <v>0</v>
      </c>
      <c r="H499" s="7">
        <f>IFERROR(INDEX('[1]Master data'!$B$2:$EF$1000,MATCH($B499,'[1]Master data'!$A$2:$A$1000,0),MATCH(H$1,'[1]Master data'!$B$1:$EF$1,0)),"")</f>
        <v>0</v>
      </c>
      <c r="I499" s="7">
        <f>IFERROR(INDEX('[1]Master data'!$B$2:$EF$1000,MATCH($B499,'[1]Master data'!$A$2:$A$1000,0),MATCH(I$1,'[1]Master data'!$B$1:$EF$1,0)),"")</f>
        <v>0</v>
      </c>
      <c r="J499" s="7">
        <f>IFERROR(INDEX('[1]Master data'!$B$2:$EF$1000,MATCH($B499,'[1]Master data'!$A$2:$A$1000,0),MATCH(J$1,'[1]Master data'!$B$1:$EF$1,0)),"")</f>
        <v>0</v>
      </c>
      <c r="K499" s="7">
        <f>IFERROR(INDEX('[1]Master data'!$B$2:$EF$1000,MATCH($B499,'[1]Master data'!$A$2:$A$1000,0),MATCH(K$1,'[1]Master data'!$B$1:$EF$1,0)),"")</f>
        <v>0</v>
      </c>
      <c r="L499" s="7">
        <f>IFERROR(INDEX('[1]Master data'!$B$2:$EF$1000,MATCH($B499,'[1]Master data'!$A$2:$A$1000,0),MATCH(L$1,'[1]Master data'!$B$1:$EF$1,0)),"")</f>
        <v>-5000</v>
      </c>
      <c r="M499" s="33">
        <f>IFERROR(INDEX('[1]Master data'!$B$2:$EF$1000,MATCH($B499,'[1]Master data'!$A$2:$A$1000,0),MATCH(M$1,'[1]Master data'!$B$1:$EF$1,0)),"")</f>
        <v>-1.2531645569620253E-2</v>
      </c>
      <c r="N499" s="7">
        <f>IFERROR(INDEX('[1]Master data'!$B$2:$EF$1000,MATCH($B499,'[1]Master data'!$A$2:$A$1000,0),MATCH(N$1,'[1]Master data'!$B$1:$EF$1,0)),"")</f>
        <v>19750</v>
      </c>
      <c r="O499" s="7">
        <f>IFERROR(INDEX('[1]Master data'!$B$2:$EF$1000,MATCH($B499,'[1]Master data'!$A$2:$A$1000,0),MATCH(O$1,'[1]Master data'!$B$1:$EF$1,0)),"")</f>
        <v>1994750</v>
      </c>
      <c r="P499" s="7">
        <f>IFERROR(INDEX('[1]Master data'!$B$2:$EF$1000,MATCH($B499,'[1]Master data'!$A$2:$A$1000,0),MATCH(P$1,'[1]Master data'!$B$1:$EF$1,0)),"")</f>
        <v>-24750</v>
      </c>
      <c r="Q499" s="30">
        <f>IFERROR(INDEX('[1]Master data'!$B$2:$EF$1000,MATCH($B499,'[1]Master data'!$A$2:$A$1000,0),MATCH(Q$1,'[1]Master data'!$B$1:$EF$1,0)),"")</f>
        <v>-1.2531645569620253E-2</v>
      </c>
    </row>
    <row r="500" spans="1:17" x14ac:dyDescent="0.3">
      <c r="A500">
        <f t="shared" si="7"/>
        <v>498</v>
      </c>
      <c r="B500" t="str">
        <f>IF('[1]Master data'!A500="","",'[1]Master data'!A500)</f>
        <v>Ahmed El Mohamadi</v>
      </c>
      <c r="C500" t="str">
        <f>IFERROR(INDEX('[1]Master data'!$B$2:$EF$1000,MATCH($B500,'[1]Master data'!$A$2:$A$1000,0),MATCH(C$1,'[1]Master data'!$B$1:$EF$1,0)),"")</f>
        <v>Aston Villa</v>
      </c>
      <c r="D500" t="str">
        <f>IFERROR(INDEX('[1]Master data'!$B$2:$EF$1000,MATCH($B500,'[1]Master data'!$A$2:$A$1000,0),MATCH(D$1,'[1]Master data'!$B$1:$EF$1,0)),"")</f>
        <v>Defense</v>
      </c>
      <c r="E500" s="5">
        <f>IFERROR(INDEX('[1]Master data'!$B$2:$EF$1000,MATCH($B500,'[1]Master data'!$A$2:$A$1000,0),MATCH(E$1,'[1]Master data'!$B$1:$EF$1,0)),"")</f>
        <v>2438000</v>
      </c>
      <c r="F500" s="7">
        <f>IFERROR(INDEX('[1]Master data'!$B$2:$EF$1000,MATCH($B500,'[1]Master data'!$A$2:$A$1000,0),MATCH(F$1,'[1]Master data'!$B$1:$EF$1,0)),"")</f>
        <v>70540.751970757759</v>
      </c>
      <c r="G500" s="7">
        <f>IFERROR(INDEX('[1]Master data'!$B$2:$EF$1000,MATCH($B500,'[1]Master data'!$A$2:$A$1000,0),MATCH(G$1,'[1]Master data'!$B$1:$EF$1,0)),"")</f>
        <v>16626.158201835857</v>
      </c>
      <c r="H500" s="7">
        <f>IFERROR(INDEX('[1]Master data'!$B$2:$EF$1000,MATCH($B500,'[1]Master data'!$A$2:$A$1000,0),MATCH(H$1,'[1]Master data'!$B$1:$EF$1,0)),"")</f>
        <v>7728.3356374724826</v>
      </c>
      <c r="I500" s="7">
        <f>IFERROR(INDEX('[1]Master data'!$B$2:$EF$1000,MATCH($B500,'[1]Master data'!$A$2:$A$1000,0),MATCH(I$1,'[1]Master data'!$B$1:$EF$1,0)),"")</f>
        <v>2453.3548309399966</v>
      </c>
      <c r="J500" s="7">
        <f>IFERROR(INDEX('[1]Master data'!$B$2:$EF$1000,MATCH($B500,'[1]Master data'!$A$2:$A$1000,0),MATCH(J$1,'[1]Master data'!$B$1:$EF$1,0)),"")</f>
        <v>2388.8716743661757</v>
      </c>
      <c r="K500" s="7">
        <f>IFERROR(INDEX('[1]Master data'!$B$2:$EF$1000,MATCH($B500,'[1]Master data'!$A$2:$A$1000,0),MATCH(K$1,'[1]Master data'!$B$1:$EF$1,0)),"")</f>
        <v>147.00357574733101</v>
      </c>
      <c r="L500" s="7">
        <f>IFERROR(INDEX('[1]Master data'!$B$2:$EF$1000,MATCH($B500,'[1]Master data'!$A$2:$A$1000,0),MATCH(L$1,'[1]Master data'!$B$1:$EF$1,0)),"")</f>
        <v>99884.475891119611</v>
      </c>
      <c r="M500" s="33">
        <f>IFERROR(INDEX('[1]Master data'!$B$2:$EF$1000,MATCH($B500,'[1]Master data'!$A$2:$A$1000,0),MATCH(M$1,'[1]Master data'!$B$1:$EF$1,0)),"")</f>
        <v>3.0969842449187698E-2</v>
      </c>
      <c r="N500" s="7">
        <f>IFERROR(INDEX('[1]Master data'!$B$2:$EF$1000,MATCH($B500,'[1]Master data'!$A$2:$A$1000,0),MATCH(N$1,'[1]Master data'!$B$1:$EF$1,0)),"")</f>
        <v>24380</v>
      </c>
      <c r="O500" s="7">
        <f>IFERROR(INDEX('[1]Master data'!$B$2:$EF$1000,MATCH($B500,'[1]Master data'!$A$2:$A$1000,0),MATCH(O$1,'[1]Master data'!$B$1:$EF$1,0)),"")</f>
        <v>2462380</v>
      </c>
      <c r="P500" s="7">
        <f>IFERROR(INDEX('[1]Master data'!$B$2:$EF$1000,MATCH($B500,'[1]Master data'!$A$2:$A$1000,0),MATCH(P$1,'[1]Master data'!$B$1:$EF$1,0)),"")</f>
        <v>75504.475891119611</v>
      </c>
      <c r="Q500" s="30">
        <f>IFERROR(INDEX('[1]Master data'!$B$2:$EF$1000,MATCH($B500,'[1]Master data'!$A$2:$A$1000,0),MATCH(Q$1,'[1]Master data'!$B$1:$EF$1,0)),"")</f>
        <v>3.0969842449187698E-2</v>
      </c>
    </row>
    <row r="501" spans="1:17" x14ac:dyDescent="0.3">
      <c r="A501">
        <f t="shared" si="7"/>
        <v>499</v>
      </c>
      <c r="B501" t="str">
        <f>IF('[1]Master data'!A501="","",'[1]Master data'!A501)</f>
        <v>Wes Foderingham</v>
      </c>
      <c r="C501" t="str">
        <f>IFERROR(INDEX('[1]Master data'!$B$2:$EF$1000,MATCH($B501,'[1]Master data'!$A$2:$A$1000,0),MATCH(C$1,'[1]Master data'!$B$1:$EF$1,0)),"")</f>
        <v>Sheffield United</v>
      </c>
      <c r="D501" t="str">
        <f>IFERROR(INDEX('[1]Master data'!$B$2:$EF$1000,MATCH($B501,'[1]Master data'!$A$2:$A$1000,0),MATCH(D$1,'[1]Master data'!$B$1:$EF$1,0)),"")</f>
        <v>Goalkeeper</v>
      </c>
      <c r="E501" s="5">
        <f>IFERROR(INDEX('[1]Master data'!$B$2:$EF$1000,MATCH($B501,'[1]Master data'!$A$2:$A$1000,0),MATCH(E$1,'[1]Master data'!$B$1:$EF$1,0)),"")</f>
        <v>2960000</v>
      </c>
      <c r="F501" s="7">
        <f>IFERROR(INDEX('[1]Master data'!$B$2:$EF$1000,MATCH($B501,'[1]Master data'!$A$2:$A$1000,0),MATCH(F$1,'[1]Master data'!$B$1:$EF$1,0)),"")</f>
        <v>-5000</v>
      </c>
      <c r="G501" s="7">
        <f>IFERROR(INDEX('[1]Master data'!$B$2:$EF$1000,MATCH($B501,'[1]Master data'!$A$2:$A$1000,0),MATCH(G$1,'[1]Master data'!$B$1:$EF$1,0)),"")</f>
        <v>0</v>
      </c>
      <c r="H501" s="7">
        <f>IFERROR(INDEX('[1]Master data'!$B$2:$EF$1000,MATCH($B501,'[1]Master data'!$A$2:$A$1000,0),MATCH(H$1,'[1]Master data'!$B$1:$EF$1,0)),"")</f>
        <v>0</v>
      </c>
      <c r="I501" s="7">
        <f>IFERROR(INDEX('[1]Master data'!$B$2:$EF$1000,MATCH($B501,'[1]Master data'!$A$2:$A$1000,0),MATCH(I$1,'[1]Master data'!$B$1:$EF$1,0)),"")</f>
        <v>0</v>
      </c>
      <c r="J501" s="7">
        <f>IFERROR(INDEX('[1]Master data'!$B$2:$EF$1000,MATCH($B501,'[1]Master data'!$A$2:$A$1000,0),MATCH(J$1,'[1]Master data'!$B$1:$EF$1,0)),"")</f>
        <v>0</v>
      </c>
      <c r="K501" s="7">
        <f>IFERROR(INDEX('[1]Master data'!$B$2:$EF$1000,MATCH($B501,'[1]Master data'!$A$2:$A$1000,0),MATCH(K$1,'[1]Master data'!$B$1:$EF$1,0)),"")</f>
        <v>0</v>
      </c>
      <c r="L501" s="7">
        <f>IFERROR(INDEX('[1]Master data'!$B$2:$EF$1000,MATCH($B501,'[1]Master data'!$A$2:$A$1000,0),MATCH(L$1,'[1]Master data'!$B$1:$EF$1,0)),"")</f>
        <v>-5000</v>
      </c>
      <c r="M501" s="33">
        <f>IFERROR(INDEX('[1]Master data'!$B$2:$EF$1000,MATCH($B501,'[1]Master data'!$A$2:$A$1000,0),MATCH(M$1,'[1]Master data'!$B$1:$EF$1,0)),"")</f>
        <v>-1.1689189189189189E-2</v>
      </c>
      <c r="N501" s="7">
        <f>IFERROR(INDEX('[1]Master data'!$B$2:$EF$1000,MATCH($B501,'[1]Master data'!$A$2:$A$1000,0),MATCH(N$1,'[1]Master data'!$B$1:$EF$1,0)),"")</f>
        <v>29600</v>
      </c>
      <c r="O501" s="7">
        <f>IFERROR(INDEX('[1]Master data'!$B$2:$EF$1000,MATCH($B501,'[1]Master data'!$A$2:$A$1000,0),MATCH(O$1,'[1]Master data'!$B$1:$EF$1,0)),"")</f>
        <v>2989600</v>
      </c>
      <c r="P501" s="7">
        <f>IFERROR(INDEX('[1]Master data'!$B$2:$EF$1000,MATCH($B501,'[1]Master data'!$A$2:$A$1000,0),MATCH(P$1,'[1]Master data'!$B$1:$EF$1,0)),"")</f>
        <v>-34600</v>
      </c>
      <c r="Q501" s="30">
        <f>IFERROR(INDEX('[1]Master data'!$B$2:$EF$1000,MATCH($B501,'[1]Master data'!$A$2:$A$1000,0),MATCH(Q$1,'[1]Master data'!$B$1:$EF$1,0)),"")</f>
        <v>-1.1689189189189189E-2</v>
      </c>
    </row>
    <row r="502" spans="1:17" x14ac:dyDescent="0.3">
      <c r="A502">
        <f t="shared" si="7"/>
        <v>500</v>
      </c>
      <c r="B502" t="str">
        <f>IF('[1]Master data'!A502="","",'[1]Master data'!A502)</f>
        <v>Callum Robinson</v>
      </c>
      <c r="C502" t="str">
        <f>IFERROR(INDEX('[1]Master data'!$B$2:$EF$1000,MATCH($B502,'[1]Master data'!$A$2:$A$1000,0),MATCH(C$1,'[1]Master data'!$B$1:$EF$1,0)),"")</f>
        <v>West Bromwich</v>
      </c>
      <c r="D502" t="str">
        <f>IFERROR(INDEX('[1]Master data'!$B$2:$EF$1000,MATCH($B502,'[1]Master data'!$A$2:$A$1000,0),MATCH(D$1,'[1]Master data'!$B$1:$EF$1,0)),"")</f>
        <v>Striker</v>
      </c>
      <c r="E502" s="5">
        <f>IFERROR(INDEX('[1]Master data'!$B$2:$EF$1000,MATCH($B502,'[1]Master data'!$A$2:$A$1000,0),MATCH(E$1,'[1]Master data'!$B$1:$EF$1,0)),"")</f>
        <v>4005000</v>
      </c>
      <c r="F502" s="7">
        <f>IFERROR(INDEX('[1]Master data'!$B$2:$EF$1000,MATCH($B502,'[1]Master data'!$A$2:$A$1000,0),MATCH(F$1,'[1]Master data'!$B$1:$EF$1,0)),"")</f>
        <v>-5000</v>
      </c>
      <c r="G502" s="7">
        <f>IFERROR(INDEX('[1]Master data'!$B$2:$EF$1000,MATCH($B502,'[1]Master data'!$A$2:$A$1000,0),MATCH(G$1,'[1]Master data'!$B$1:$EF$1,0)),"")</f>
        <v>0</v>
      </c>
      <c r="H502" s="7">
        <f>IFERROR(INDEX('[1]Master data'!$B$2:$EF$1000,MATCH($B502,'[1]Master data'!$A$2:$A$1000,0),MATCH(H$1,'[1]Master data'!$B$1:$EF$1,0)),"")</f>
        <v>0</v>
      </c>
      <c r="I502" s="7">
        <f>IFERROR(INDEX('[1]Master data'!$B$2:$EF$1000,MATCH($B502,'[1]Master data'!$A$2:$A$1000,0),MATCH(I$1,'[1]Master data'!$B$1:$EF$1,0)),"")</f>
        <v>0</v>
      </c>
      <c r="J502" s="7">
        <f>IFERROR(INDEX('[1]Master data'!$B$2:$EF$1000,MATCH($B502,'[1]Master data'!$A$2:$A$1000,0),MATCH(J$1,'[1]Master data'!$B$1:$EF$1,0)),"")</f>
        <v>0</v>
      </c>
      <c r="K502" s="7">
        <f>IFERROR(INDEX('[1]Master data'!$B$2:$EF$1000,MATCH($B502,'[1]Master data'!$A$2:$A$1000,0),MATCH(K$1,'[1]Master data'!$B$1:$EF$1,0)),"")</f>
        <v>0</v>
      </c>
      <c r="L502" s="7">
        <f>IFERROR(INDEX('[1]Master data'!$B$2:$EF$1000,MATCH($B502,'[1]Master data'!$A$2:$A$1000,0),MATCH(L$1,'[1]Master data'!$B$1:$EF$1,0)),"")</f>
        <v>-5000</v>
      </c>
      <c r="M502" s="33">
        <f>IFERROR(INDEX('[1]Master data'!$B$2:$EF$1000,MATCH($B502,'[1]Master data'!$A$2:$A$1000,0),MATCH(M$1,'[1]Master data'!$B$1:$EF$1,0)),"")</f>
        <v>-1.1248439450686641E-2</v>
      </c>
      <c r="N502" s="7">
        <f>IFERROR(INDEX('[1]Master data'!$B$2:$EF$1000,MATCH($B502,'[1]Master data'!$A$2:$A$1000,0),MATCH(N$1,'[1]Master data'!$B$1:$EF$1,0)),"")</f>
        <v>40050</v>
      </c>
      <c r="O502" s="7">
        <f>IFERROR(INDEX('[1]Master data'!$B$2:$EF$1000,MATCH($B502,'[1]Master data'!$A$2:$A$1000,0),MATCH(O$1,'[1]Master data'!$B$1:$EF$1,0)),"")</f>
        <v>4045050</v>
      </c>
      <c r="P502" s="7">
        <f>IFERROR(INDEX('[1]Master data'!$B$2:$EF$1000,MATCH($B502,'[1]Master data'!$A$2:$A$1000,0),MATCH(P$1,'[1]Master data'!$B$1:$EF$1,0)),"")</f>
        <v>-45050</v>
      </c>
      <c r="Q502" s="30">
        <f>IFERROR(INDEX('[1]Master data'!$B$2:$EF$1000,MATCH($B502,'[1]Master data'!$A$2:$A$1000,0),MATCH(Q$1,'[1]Master data'!$B$1:$EF$1,0)),"")</f>
        <v>-1.1248439450686641E-2</v>
      </c>
    </row>
    <row r="503" spans="1:17" x14ac:dyDescent="0.3">
      <c r="A503">
        <f t="shared" si="7"/>
        <v>501</v>
      </c>
      <c r="B503" t="str">
        <f>IF('[1]Master data'!A503="","",'[1]Master data'!A503)</f>
        <v>Leighton Clarkson</v>
      </c>
      <c r="C503" t="str">
        <f>IFERROR(INDEX('[1]Master data'!$B$2:$EF$1000,MATCH($B503,'[1]Master data'!$A$2:$A$1000,0),MATCH(C$1,'[1]Master data'!$B$1:$EF$1,0)),"")</f>
        <v>Liverpool</v>
      </c>
      <c r="D503" t="str">
        <f>IFERROR(INDEX('[1]Master data'!$B$2:$EF$1000,MATCH($B503,'[1]Master data'!$A$2:$A$1000,0),MATCH(D$1,'[1]Master data'!$B$1:$EF$1,0)),"")</f>
        <v>Midfield</v>
      </c>
      <c r="E503" s="5">
        <f>IFERROR(INDEX('[1]Master data'!$B$2:$EF$1000,MATCH($B503,'[1]Master data'!$A$2:$A$1000,0),MATCH(E$1,'[1]Master data'!$B$1:$EF$1,0)),"")</f>
        <v>2490000</v>
      </c>
      <c r="F503" s="7">
        <f>IFERROR(INDEX('[1]Master data'!$B$2:$EF$1000,MATCH($B503,'[1]Master data'!$A$2:$A$1000,0),MATCH(F$1,'[1]Master data'!$B$1:$EF$1,0)),"")</f>
        <v>-5000</v>
      </c>
      <c r="G503" s="7">
        <f>IFERROR(INDEX('[1]Master data'!$B$2:$EF$1000,MATCH($B503,'[1]Master data'!$A$2:$A$1000,0),MATCH(G$1,'[1]Master data'!$B$1:$EF$1,0)),"")</f>
        <v>0</v>
      </c>
      <c r="H503" s="7">
        <f>IFERROR(INDEX('[1]Master data'!$B$2:$EF$1000,MATCH($B503,'[1]Master data'!$A$2:$A$1000,0),MATCH(H$1,'[1]Master data'!$B$1:$EF$1,0)),"")</f>
        <v>0</v>
      </c>
      <c r="I503" s="7">
        <f>IFERROR(INDEX('[1]Master data'!$B$2:$EF$1000,MATCH($B503,'[1]Master data'!$A$2:$A$1000,0),MATCH(I$1,'[1]Master data'!$B$1:$EF$1,0)),"")</f>
        <v>0</v>
      </c>
      <c r="J503" s="7">
        <f>IFERROR(INDEX('[1]Master data'!$B$2:$EF$1000,MATCH($B503,'[1]Master data'!$A$2:$A$1000,0),MATCH(J$1,'[1]Master data'!$B$1:$EF$1,0)),"")</f>
        <v>0</v>
      </c>
      <c r="K503" s="7">
        <f>IFERROR(INDEX('[1]Master data'!$B$2:$EF$1000,MATCH($B503,'[1]Master data'!$A$2:$A$1000,0),MATCH(K$1,'[1]Master data'!$B$1:$EF$1,0)),"")</f>
        <v>0</v>
      </c>
      <c r="L503" s="7">
        <f>IFERROR(INDEX('[1]Master data'!$B$2:$EF$1000,MATCH($B503,'[1]Master data'!$A$2:$A$1000,0),MATCH(L$1,'[1]Master data'!$B$1:$EF$1,0)),"")</f>
        <v>-5000</v>
      </c>
      <c r="M503" s="33">
        <f>IFERROR(INDEX('[1]Master data'!$B$2:$EF$1000,MATCH($B503,'[1]Master data'!$A$2:$A$1000,0),MATCH(M$1,'[1]Master data'!$B$1:$EF$1,0)),"")</f>
        <v>-1.2008032128514055E-2</v>
      </c>
      <c r="N503" s="7">
        <f>IFERROR(INDEX('[1]Master data'!$B$2:$EF$1000,MATCH($B503,'[1]Master data'!$A$2:$A$1000,0),MATCH(N$1,'[1]Master data'!$B$1:$EF$1,0)),"")</f>
        <v>24900</v>
      </c>
      <c r="O503" s="7">
        <f>IFERROR(INDEX('[1]Master data'!$B$2:$EF$1000,MATCH($B503,'[1]Master data'!$A$2:$A$1000,0),MATCH(O$1,'[1]Master data'!$B$1:$EF$1,0)),"")</f>
        <v>2514900</v>
      </c>
      <c r="P503" s="7">
        <f>IFERROR(INDEX('[1]Master data'!$B$2:$EF$1000,MATCH($B503,'[1]Master data'!$A$2:$A$1000,0),MATCH(P$1,'[1]Master data'!$B$1:$EF$1,0)),"")</f>
        <v>-29900</v>
      </c>
      <c r="Q503" s="30">
        <f>IFERROR(INDEX('[1]Master data'!$B$2:$EF$1000,MATCH($B503,'[1]Master data'!$A$2:$A$1000,0),MATCH(Q$1,'[1]Master data'!$B$1:$EF$1,0)),"")</f>
        <v>-1.2008032128514055E-2</v>
      </c>
    </row>
    <row r="504" spans="1:17" x14ac:dyDescent="0.3">
      <c r="A504">
        <f t="shared" si="7"/>
        <v>502</v>
      </c>
      <c r="B504" t="str">
        <f>IF('[1]Master data'!A504="","",'[1]Master data'!A504)</f>
        <v>Takumi Minamino</v>
      </c>
      <c r="C504" t="str">
        <f>IFERROR(INDEX('[1]Master data'!$B$2:$EF$1000,MATCH($B504,'[1]Master data'!$A$2:$A$1000,0),MATCH(C$1,'[1]Master data'!$B$1:$EF$1,0)),"")</f>
        <v>Southampton</v>
      </c>
      <c r="D504" t="str">
        <f>IFERROR(INDEX('[1]Master data'!$B$2:$EF$1000,MATCH($B504,'[1]Master data'!$A$2:$A$1000,0),MATCH(D$1,'[1]Master data'!$B$1:$EF$1,0)),"")</f>
        <v>Striker</v>
      </c>
      <c r="E504" s="5">
        <f>IFERROR(INDEX('[1]Master data'!$B$2:$EF$1000,MATCH($B504,'[1]Master data'!$A$2:$A$1000,0),MATCH(E$1,'[1]Master data'!$B$1:$EF$1,0)),"")</f>
        <v>4124000</v>
      </c>
      <c r="F504" s="7">
        <f>IFERROR(INDEX('[1]Master data'!$B$2:$EF$1000,MATCH($B504,'[1]Master data'!$A$2:$A$1000,0),MATCH(F$1,'[1]Master data'!$B$1:$EF$1,0)),"")</f>
        <v>-5000</v>
      </c>
      <c r="G504" s="7">
        <f>IFERROR(INDEX('[1]Master data'!$B$2:$EF$1000,MATCH($B504,'[1]Master data'!$A$2:$A$1000,0),MATCH(G$1,'[1]Master data'!$B$1:$EF$1,0)),"")</f>
        <v>0</v>
      </c>
      <c r="H504" s="7">
        <f>IFERROR(INDEX('[1]Master data'!$B$2:$EF$1000,MATCH($B504,'[1]Master data'!$A$2:$A$1000,0),MATCH(H$1,'[1]Master data'!$B$1:$EF$1,0)),"")</f>
        <v>0</v>
      </c>
      <c r="I504" s="7">
        <f>IFERROR(INDEX('[1]Master data'!$B$2:$EF$1000,MATCH($B504,'[1]Master data'!$A$2:$A$1000,0),MATCH(I$1,'[1]Master data'!$B$1:$EF$1,0)),"")</f>
        <v>0</v>
      </c>
      <c r="J504" s="7">
        <f>IFERROR(INDEX('[1]Master data'!$B$2:$EF$1000,MATCH($B504,'[1]Master data'!$A$2:$A$1000,0),MATCH(J$1,'[1]Master data'!$B$1:$EF$1,0)),"")</f>
        <v>0</v>
      </c>
      <c r="K504" s="7">
        <f>IFERROR(INDEX('[1]Master data'!$B$2:$EF$1000,MATCH($B504,'[1]Master data'!$A$2:$A$1000,0),MATCH(K$1,'[1]Master data'!$B$1:$EF$1,0)),"")</f>
        <v>0</v>
      </c>
      <c r="L504" s="7">
        <f>IFERROR(INDEX('[1]Master data'!$B$2:$EF$1000,MATCH($B504,'[1]Master data'!$A$2:$A$1000,0),MATCH(L$1,'[1]Master data'!$B$1:$EF$1,0)),"")</f>
        <v>-5000</v>
      </c>
      <c r="M504" s="33">
        <f>IFERROR(INDEX('[1]Master data'!$B$2:$EF$1000,MATCH($B504,'[1]Master data'!$A$2:$A$1000,0),MATCH(M$1,'[1]Master data'!$B$1:$EF$1,0)),"")</f>
        <v>-1.1212415130940834E-2</v>
      </c>
      <c r="N504" s="7">
        <f>IFERROR(INDEX('[1]Master data'!$B$2:$EF$1000,MATCH($B504,'[1]Master data'!$A$2:$A$1000,0),MATCH(N$1,'[1]Master data'!$B$1:$EF$1,0)),"")</f>
        <v>41240</v>
      </c>
      <c r="O504" s="7">
        <f>IFERROR(INDEX('[1]Master data'!$B$2:$EF$1000,MATCH($B504,'[1]Master data'!$A$2:$A$1000,0),MATCH(O$1,'[1]Master data'!$B$1:$EF$1,0)),"")</f>
        <v>4165240</v>
      </c>
      <c r="P504" s="7">
        <f>IFERROR(INDEX('[1]Master data'!$B$2:$EF$1000,MATCH($B504,'[1]Master data'!$A$2:$A$1000,0),MATCH(P$1,'[1]Master data'!$B$1:$EF$1,0)),"")</f>
        <v>-46240</v>
      </c>
      <c r="Q504" s="30">
        <f>IFERROR(INDEX('[1]Master data'!$B$2:$EF$1000,MATCH($B504,'[1]Master data'!$A$2:$A$1000,0),MATCH(Q$1,'[1]Master data'!$B$1:$EF$1,0)),"")</f>
        <v>-1.1212415130940834E-2</v>
      </c>
    </row>
    <row r="505" spans="1:17" x14ac:dyDescent="0.3">
      <c r="A505">
        <f t="shared" si="7"/>
        <v>503</v>
      </c>
      <c r="B505" t="str">
        <f>IF('[1]Master data'!A505="","",'[1]Master data'!A505)</f>
        <v>Ben Godfrey</v>
      </c>
      <c r="C505" t="str">
        <f>IFERROR(INDEX('[1]Master data'!$B$2:$EF$1000,MATCH($B505,'[1]Master data'!$A$2:$A$1000,0),MATCH(C$1,'[1]Master data'!$B$1:$EF$1,0)),"")</f>
        <v>Everton</v>
      </c>
      <c r="D505" t="str">
        <f>IFERROR(INDEX('[1]Master data'!$B$2:$EF$1000,MATCH($B505,'[1]Master data'!$A$2:$A$1000,0),MATCH(D$1,'[1]Master data'!$B$1:$EF$1,0)),"")</f>
        <v>Defense</v>
      </c>
      <c r="E505" s="5">
        <f>IFERROR(INDEX('[1]Master data'!$B$2:$EF$1000,MATCH($B505,'[1]Master data'!$A$2:$A$1000,0),MATCH(E$1,'[1]Master data'!$B$1:$EF$1,0)),"")</f>
        <v>3211000</v>
      </c>
      <c r="F505" s="7">
        <f>IFERROR(INDEX('[1]Master data'!$B$2:$EF$1000,MATCH($B505,'[1]Master data'!$A$2:$A$1000,0),MATCH(F$1,'[1]Master data'!$B$1:$EF$1,0)),"")</f>
        <v>97627.279761181635</v>
      </c>
      <c r="G505" s="7">
        <f>IFERROR(INDEX('[1]Master data'!$B$2:$EF$1000,MATCH($B505,'[1]Master data'!$A$2:$A$1000,0),MATCH(G$1,'[1]Master data'!$B$1:$EF$1,0)),"")</f>
        <v>-4032.6904073767009</v>
      </c>
      <c r="H505" s="7">
        <f>IFERROR(INDEX('[1]Master data'!$B$2:$EF$1000,MATCH($B505,'[1]Master data'!$A$2:$A$1000,0),MATCH(H$1,'[1]Master data'!$B$1:$EF$1,0)),"")</f>
        <v>9339.8540426564759</v>
      </c>
      <c r="I505" s="7">
        <f>IFERROR(INDEX('[1]Master data'!$B$2:$EF$1000,MATCH($B505,'[1]Master data'!$A$2:$A$1000,0),MATCH(I$1,'[1]Master data'!$B$1:$EF$1,0)),"")</f>
        <v>-1287.5000000000002</v>
      </c>
      <c r="J505" s="7">
        <f>IFERROR(INDEX('[1]Master data'!$B$2:$EF$1000,MATCH($B505,'[1]Master data'!$A$2:$A$1000,0),MATCH(J$1,'[1]Master data'!$B$1:$EF$1,0)),"")</f>
        <v>2673.735144448623</v>
      </c>
      <c r="K505" s="7">
        <f>IFERROR(INDEX('[1]Master data'!$B$2:$EF$1000,MATCH($B505,'[1]Master data'!$A$2:$A$1000,0),MATCH(K$1,'[1]Master data'!$B$1:$EF$1,0)),"")</f>
        <v>469.7328834620609</v>
      </c>
      <c r="L505" s="7">
        <f>IFERROR(INDEX('[1]Master data'!$B$2:$EF$1000,MATCH($B505,'[1]Master data'!$A$2:$A$1000,0),MATCH(L$1,'[1]Master data'!$B$1:$EF$1,0)),"")</f>
        <v>104790.41142437208</v>
      </c>
      <c r="M505" s="33">
        <f>IFERROR(INDEX('[1]Master data'!$B$2:$EF$1000,MATCH($B505,'[1]Master data'!$A$2:$A$1000,0),MATCH(M$1,'[1]Master data'!$B$1:$EF$1,0)),"")</f>
        <v>2.2634821371651227E-2</v>
      </c>
      <c r="N505" s="7">
        <f>IFERROR(INDEX('[1]Master data'!$B$2:$EF$1000,MATCH($B505,'[1]Master data'!$A$2:$A$1000,0),MATCH(N$1,'[1]Master data'!$B$1:$EF$1,0)),"")</f>
        <v>32110</v>
      </c>
      <c r="O505" s="7">
        <f>IFERROR(INDEX('[1]Master data'!$B$2:$EF$1000,MATCH($B505,'[1]Master data'!$A$2:$A$1000,0),MATCH(O$1,'[1]Master data'!$B$1:$EF$1,0)),"")</f>
        <v>3243110</v>
      </c>
      <c r="P505" s="7">
        <f>IFERROR(INDEX('[1]Master data'!$B$2:$EF$1000,MATCH($B505,'[1]Master data'!$A$2:$A$1000,0),MATCH(P$1,'[1]Master data'!$B$1:$EF$1,0)),"")</f>
        <v>72680.411424372083</v>
      </c>
      <c r="Q505" s="30">
        <f>IFERROR(INDEX('[1]Master data'!$B$2:$EF$1000,MATCH($B505,'[1]Master data'!$A$2:$A$1000,0),MATCH(Q$1,'[1]Master data'!$B$1:$EF$1,0)),"")</f>
        <v>2.2634821371651227E-2</v>
      </c>
    </row>
    <row r="506" spans="1:17" x14ac:dyDescent="0.3">
      <c r="A506">
        <f t="shared" si="7"/>
        <v>504</v>
      </c>
      <c r="B506" t="str">
        <f>IF('[1]Master data'!A506="","",'[1]Master data'!A506)</f>
        <v>Wilfried Zaha</v>
      </c>
      <c r="C506" t="str">
        <f>IFERROR(INDEX('[1]Master data'!$B$2:$EF$1000,MATCH($B506,'[1]Master data'!$A$2:$A$1000,0),MATCH(C$1,'[1]Master data'!$B$1:$EF$1,0)),"")</f>
        <v>Crystal Palace</v>
      </c>
      <c r="D506" t="str">
        <f>IFERROR(INDEX('[1]Master data'!$B$2:$EF$1000,MATCH($B506,'[1]Master data'!$A$2:$A$1000,0),MATCH(D$1,'[1]Master data'!$B$1:$EF$1,0)),"")</f>
        <v>Striker</v>
      </c>
      <c r="E506" s="5">
        <f>IFERROR(INDEX('[1]Master data'!$B$2:$EF$1000,MATCH($B506,'[1]Master data'!$A$2:$A$1000,0),MATCH(E$1,'[1]Master data'!$B$1:$EF$1,0)),"")</f>
        <v>6156000</v>
      </c>
      <c r="F506" s="7">
        <f>IFERROR(INDEX('[1]Master data'!$B$2:$EF$1000,MATCH($B506,'[1]Master data'!$A$2:$A$1000,0),MATCH(F$1,'[1]Master data'!$B$1:$EF$1,0)),"")</f>
        <v>-5000</v>
      </c>
      <c r="G506" s="7">
        <f>IFERROR(INDEX('[1]Master data'!$B$2:$EF$1000,MATCH($B506,'[1]Master data'!$A$2:$A$1000,0),MATCH(G$1,'[1]Master data'!$B$1:$EF$1,0)),"")</f>
        <v>0</v>
      </c>
      <c r="H506" s="7">
        <f>IFERROR(INDEX('[1]Master data'!$B$2:$EF$1000,MATCH($B506,'[1]Master data'!$A$2:$A$1000,0),MATCH(H$1,'[1]Master data'!$B$1:$EF$1,0)),"")</f>
        <v>0</v>
      </c>
      <c r="I506" s="7">
        <f>IFERROR(INDEX('[1]Master data'!$B$2:$EF$1000,MATCH($B506,'[1]Master data'!$A$2:$A$1000,0),MATCH(I$1,'[1]Master data'!$B$1:$EF$1,0)),"")</f>
        <v>0</v>
      </c>
      <c r="J506" s="7">
        <f>IFERROR(INDEX('[1]Master data'!$B$2:$EF$1000,MATCH($B506,'[1]Master data'!$A$2:$A$1000,0),MATCH(J$1,'[1]Master data'!$B$1:$EF$1,0)),"")</f>
        <v>0</v>
      </c>
      <c r="K506" s="7">
        <f>IFERROR(INDEX('[1]Master data'!$B$2:$EF$1000,MATCH($B506,'[1]Master data'!$A$2:$A$1000,0),MATCH(K$1,'[1]Master data'!$B$1:$EF$1,0)),"")</f>
        <v>0</v>
      </c>
      <c r="L506" s="7">
        <f>IFERROR(INDEX('[1]Master data'!$B$2:$EF$1000,MATCH($B506,'[1]Master data'!$A$2:$A$1000,0),MATCH(L$1,'[1]Master data'!$B$1:$EF$1,0)),"")</f>
        <v>-5000</v>
      </c>
      <c r="M506" s="33">
        <f>IFERROR(INDEX('[1]Master data'!$B$2:$EF$1000,MATCH($B506,'[1]Master data'!$A$2:$A$1000,0),MATCH(M$1,'[1]Master data'!$B$1:$EF$1,0)),"")</f>
        <v>-1.0812215724496426E-2</v>
      </c>
      <c r="N506" s="7">
        <f>IFERROR(INDEX('[1]Master data'!$B$2:$EF$1000,MATCH($B506,'[1]Master data'!$A$2:$A$1000,0),MATCH(N$1,'[1]Master data'!$B$1:$EF$1,0)),"")</f>
        <v>61560</v>
      </c>
      <c r="O506" s="7">
        <f>IFERROR(INDEX('[1]Master data'!$B$2:$EF$1000,MATCH($B506,'[1]Master data'!$A$2:$A$1000,0),MATCH(O$1,'[1]Master data'!$B$1:$EF$1,0)),"")</f>
        <v>6217560</v>
      </c>
      <c r="P506" s="7">
        <f>IFERROR(INDEX('[1]Master data'!$B$2:$EF$1000,MATCH($B506,'[1]Master data'!$A$2:$A$1000,0),MATCH(P$1,'[1]Master data'!$B$1:$EF$1,0)),"")</f>
        <v>-66560</v>
      </c>
      <c r="Q506" s="30">
        <f>IFERROR(INDEX('[1]Master data'!$B$2:$EF$1000,MATCH($B506,'[1]Master data'!$A$2:$A$1000,0),MATCH(Q$1,'[1]Master data'!$B$1:$EF$1,0)),"")</f>
        <v>-1.0812215724496426E-2</v>
      </c>
    </row>
    <row r="507" spans="1:17" x14ac:dyDescent="0.3">
      <c r="A507">
        <f t="shared" si="7"/>
        <v>505</v>
      </c>
      <c r="B507" t="str">
        <f>IF('[1]Master data'!A507="","",'[1]Master data'!A507)</f>
        <v>Wayne Hennessey</v>
      </c>
      <c r="C507" t="str">
        <f>IFERROR(INDEX('[1]Master data'!$B$2:$EF$1000,MATCH($B507,'[1]Master data'!$A$2:$A$1000,0),MATCH(C$1,'[1]Master data'!$B$1:$EF$1,0)),"")</f>
        <v>Crystal Palace</v>
      </c>
      <c r="D507" t="str">
        <f>IFERROR(INDEX('[1]Master data'!$B$2:$EF$1000,MATCH($B507,'[1]Master data'!$A$2:$A$1000,0),MATCH(D$1,'[1]Master data'!$B$1:$EF$1,0)),"")</f>
        <v>Goalkeeper</v>
      </c>
      <c r="E507" s="5">
        <f>IFERROR(INDEX('[1]Master data'!$B$2:$EF$1000,MATCH($B507,'[1]Master data'!$A$2:$A$1000,0),MATCH(E$1,'[1]Master data'!$B$1:$EF$1,0)),"")</f>
        <v>3460000</v>
      </c>
      <c r="F507" s="7">
        <f>IFERROR(INDEX('[1]Master data'!$B$2:$EF$1000,MATCH($B507,'[1]Master data'!$A$2:$A$1000,0),MATCH(F$1,'[1]Master data'!$B$1:$EF$1,0)),"")</f>
        <v>-5000</v>
      </c>
      <c r="G507" s="7">
        <f>IFERROR(INDEX('[1]Master data'!$B$2:$EF$1000,MATCH($B507,'[1]Master data'!$A$2:$A$1000,0),MATCH(G$1,'[1]Master data'!$B$1:$EF$1,0)),"")</f>
        <v>0</v>
      </c>
      <c r="H507" s="7">
        <f>IFERROR(INDEX('[1]Master data'!$B$2:$EF$1000,MATCH($B507,'[1]Master data'!$A$2:$A$1000,0),MATCH(H$1,'[1]Master data'!$B$1:$EF$1,0)),"")</f>
        <v>0</v>
      </c>
      <c r="I507" s="7">
        <f>IFERROR(INDEX('[1]Master data'!$B$2:$EF$1000,MATCH($B507,'[1]Master data'!$A$2:$A$1000,0),MATCH(I$1,'[1]Master data'!$B$1:$EF$1,0)),"")</f>
        <v>0</v>
      </c>
      <c r="J507" s="7">
        <f>IFERROR(INDEX('[1]Master data'!$B$2:$EF$1000,MATCH($B507,'[1]Master data'!$A$2:$A$1000,0),MATCH(J$1,'[1]Master data'!$B$1:$EF$1,0)),"")</f>
        <v>0</v>
      </c>
      <c r="K507" s="7">
        <f>IFERROR(INDEX('[1]Master data'!$B$2:$EF$1000,MATCH($B507,'[1]Master data'!$A$2:$A$1000,0),MATCH(K$1,'[1]Master data'!$B$1:$EF$1,0)),"")</f>
        <v>0</v>
      </c>
      <c r="L507" s="7">
        <f>IFERROR(INDEX('[1]Master data'!$B$2:$EF$1000,MATCH($B507,'[1]Master data'!$A$2:$A$1000,0),MATCH(L$1,'[1]Master data'!$B$1:$EF$1,0)),"")</f>
        <v>-5000</v>
      </c>
      <c r="M507" s="33">
        <f>IFERROR(INDEX('[1]Master data'!$B$2:$EF$1000,MATCH($B507,'[1]Master data'!$A$2:$A$1000,0),MATCH(M$1,'[1]Master data'!$B$1:$EF$1,0)),"")</f>
        <v>-1.1445086705202312E-2</v>
      </c>
      <c r="N507" s="7">
        <f>IFERROR(INDEX('[1]Master data'!$B$2:$EF$1000,MATCH($B507,'[1]Master data'!$A$2:$A$1000,0),MATCH(N$1,'[1]Master data'!$B$1:$EF$1,0)),"")</f>
        <v>34600</v>
      </c>
      <c r="O507" s="7">
        <f>IFERROR(INDEX('[1]Master data'!$B$2:$EF$1000,MATCH($B507,'[1]Master data'!$A$2:$A$1000,0),MATCH(O$1,'[1]Master data'!$B$1:$EF$1,0)),"")</f>
        <v>3494600</v>
      </c>
      <c r="P507" s="7">
        <f>IFERROR(INDEX('[1]Master data'!$B$2:$EF$1000,MATCH($B507,'[1]Master data'!$A$2:$A$1000,0),MATCH(P$1,'[1]Master data'!$B$1:$EF$1,0)),"")</f>
        <v>-39600</v>
      </c>
      <c r="Q507" s="30">
        <f>IFERROR(INDEX('[1]Master data'!$B$2:$EF$1000,MATCH($B507,'[1]Master data'!$A$2:$A$1000,0),MATCH(Q$1,'[1]Master data'!$B$1:$EF$1,0)),"")</f>
        <v>-1.1445086705202312E-2</v>
      </c>
    </row>
    <row r="508" spans="1:17" x14ac:dyDescent="0.3">
      <c r="A508">
        <f t="shared" si="7"/>
        <v>506</v>
      </c>
      <c r="B508" t="str">
        <f>IF('[1]Master data'!A508="","",'[1]Master data'!A508)</f>
        <v>Ryan Bertrand</v>
      </c>
      <c r="C508" t="str">
        <f>IFERROR(INDEX('[1]Master data'!$B$2:$EF$1000,MATCH($B508,'[1]Master data'!$A$2:$A$1000,0),MATCH(C$1,'[1]Master data'!$B$1:$EF$1,0)),"")</f>
        <v>Southampton</v>
      </c>
      <c r="D508" t="str">
        <f>IFERROR(INDEX('[1]Master data'!$B$2:$EF$1000,MATCH($B508,'[1]Master data'!$A$2:$A$1000,0),MATCH(D$1,'[1]Master data'!$B$1:$EF$1,0)),"")</f>
        <v>Defense</v>
      </c>
      <c r="E508" s="5">
        <f>IFERROR(INDEX('[1]Master data'!$B$2:$EF$1000,MATCH($B508,'[1]Master data'!$A$2:$A$1000,0),MATCH(E$1,'[1]Master data'!$B$1:$EF$1,0)),"")</f>
        <v>3361000</v>
      </c>
      <c r="F508" s="7">
        <f>IFERROR(INDEX('[1]Master data'!$B$2:$EF$1000,MATCH($B508,'[1]Master data'!$A$2:$A$1000,0),MATCH(F$1,'[1]Master data'!$B$1:$EF$1,0)),"")</f>
        <v>19423.589554107515</v>
      </c>
      <c r="G508" s="7">
        <f>IFERROR(INDEX('[1]Master data'!$B$2:$EF$1000,MATCH($B508,'[1]Master data'!$A$2:$A$1000,0),MATCH(G$1,'[1]Master data'!$B$1:$EF$1,0)),"")</f>
        <v>1480.8259320010329</v>
      </c>
      <c r="H508" s="7">
        <f>IFERROR(INDEX('[1]Master data'!$B$2:$EF$1000,MATCH($B508,'[1]Master data'!$A$2:$A$1000,0),MATCH(H$1,'[1]Master data'!$B$1:$EF$1,0)),"")</f>
        <v>5754.5051715458467</v>
      </c>
      <c r="I508" s="7">
        <f>IFERROR(INDEX('[1]Master data'!$B$2:$EF$1000,MATCH($B508,'[1]Master data'!$A$2:$A$1000,0),MATCH(I$1,'[1]Master data'!$B$1:$EF$1,0)),"")</f>
        <v>758.34733144243728</v>
      </c>
      <c r="J508" s="7">
        <f>IFERROR(INDEX('[1]Master data'!$B$2:$EF$1000,MATCH($B508,'[1]Master data'!$A$2:$A$1000,0),MATCH(J$1,'[1]Master data'!$B$1:$EF$1,0)),"")</f>
        <v>2356.7083721205008</v>
      </c>
      <c r="K508" s="7">
        <f>IFERROR(INDEX('[1]Master data'!$B$2:$EF$1000,MATCH($B508,'[1]Master data'!$A$2:$A$1000,0),MATCH(K$1,'[1]Master data'!$B$1:$EF$1,0)),"")</f>
        <v>827.46641846172986</v>
      </c>
      <c r="L508" s="7">
        <f>IFERROR(INDEX('[1]Master data'!$B$2:$EF$1000,MATCH($B508,'[1]Master data'!$A$2:$A$1000,0),MATCH(L$1,'[1]Master data'!$B$1:$EF$1,0)),"")</f>
        <v>30601.442779679062</v>
      </c>
      <c r="M508" s="33">
        <f>IFERROR(INDEX('[1]Master data'!$B$2:$EF$1000,MATCH($B508,'[1]Master data'!$A$2:$A$1000,0),MATCH(M$1,'[1]Master data'!$B$1:$EF$1,0)),"")</f>
        <v>-8.9513752464175469E-4</v>
      </c>
      <c r="N508" s="7">
        <f>IFERROR(INDEX('[1]Master data'!$B$2:$EF$1000,MATCH($B508,'[1]Master data'!$A$2:$A$1000,0),MATCH(N$1,'[1]Master data'!$B$1:$EF$1,0)),"")</f>
        <v>33610</v>
      </c>
      <c r="O508" s="7">
        <f>IFERROR(INDEX('[1]Master data'!$B$2:$EF$1000,MATCH($B508,'[1]Master data'!$A$2:$A$1000,0),MATCH(O$1,'[1]Master data'!$B$1:$EF$1,0)),"")</f>
        <v>3394610</v>
      </c>
      <c r="P508" s="7">
        <f>IFERROR(INDEX('[1]Master data'!$B$2:$EF$1000,MATCH($B508,'[1]Master data'!$A$2:$A$1000,0),MATCH(P$1,'[1]Master data'!$B$1:$EF$1,0)),"")</f>
        <v>-3008.5572203209376</v>
      </c>
      <c r="Q508" s="30">
        <f>IFERROR(INDEX('[1]Master data'!$B$2:$EF$1000,MATCH($B508,'[1]Master data'!$A$2:$A$1000,0),MATCH(Q$1,'[1]Master data'!$B$1:$EF$1,0)),"")</f>
        <v>-8.9513752464175469E-4</v>
      </c>
    </row>
    <row r="509" spans="1:17" x14ac:dyDescent="0.3">
      <c r="A509">
        <f t="shared" si="7"/>
        <v>507</v>
      </c>
      <c r="B509" t="str">
        <f>IF('[1]Master data'!A509="","",'[1]Master data'!A509)</f>
        <v>Bobby Reid</v>
      </c>
      <c r="C509" t="str">
        <f>IFERROR(INDEX('[1]Master data'!$B$2:$EF$1000,MATCH($B509,'[1]Master data'!$A$2:$A$1000,0),MATCH(C$1,'[1]Master data'!$B$1:$EF$1,0)),"")</f>
        <v>Fulham</v>
      </c>
      <c r="D509" t="str">
        <f>IFERROR(INDEX('[1]Master data'!$B$2:$EF$1000,MATCH($B509,'[1]Master data'!$A$2:$A$1000,0),MATCH(D$1,'[1]Master data'!$B$1:$EF$1,0)),"")</f>
        <v>Striker</v>
      </c>
      <c r="E509" s="5">
        <f>IFERROR(INDEX('[1]Master data'!$B$2:$EF$1000,MATCH($B509,'[1]Master data'!$A$2:$A$1000,0),MATCH(E$1,'[1]Master data'!$B$1:$EF$1,0)),"")</f>
        <v>4183000</v>
      </c>
      <c r="F509" s="7">
        <f>IFERROR(INDEX('[1]Master data'!$B$2:$EF$1000,MATCH($B509,'[1]Master data'!$A$2:$A$1000,0),MATCH(F$1,'[1]Master data'!$B$1:$EF$1,0)),"")</f>
        <v>45068.594650205778</v>
      </c>
      <c r="G509" s="7">
        <f>IFERROR(INDEX('[1]Master data'!$B$2:$EF$1000,MATCH($B509,'[1]Master data'!$A$2:$A$1000,0),MATCH(G$1,'[1]Master data'!$B$1:$EF$1,0)),"")</f>
        <v>-6947.156378600821</v>
      </c>
      <c r="H509" s="7">
        <f>IFERROR(INDEX('[1]Master data'!$B$2:$EF$1000,MATCH($B509,'[1]Master data'!$A$2:$A$1000,0),MATCH(H$1,'[1]Master data'!$B$1:$EF$1,0)),"")</f>
        <v>-4620.049382716049</v>
      </c>
      <c r="I509" s="7">
        <f>IFERROR(INDEX('[1]Master data'!$B$2:$EF$1000,MATCH($B509,'[1]Master data'!$A$2:$A$1000,0),MATCH(I$1,'[1]Master data'!$B$1:$EF$1,0)),"")</f>
        <v>2475.3652263374488</v>
      </c>
      <c r="J509" s="7">
        <f>IFERROR(INDEX('[1]Master data'!$B$2:$EF$1000,MATCH($B509,'[1]Master data'!$A$2:$A$1000,0),MATCH(J$1,'[1]Master data'!$B$1:$EF$1,0)),"")</f>
        <v>167.59104938271639</v>
      </c>
      <c r="K509" s="7">
        <f>IFERROR(INDEX('[1]Master data'!$B$2:$EF$1000,MATCH($B509,'[1]Master data'!$A$2:$A$1000,0),MATCH(K$1,'[1]Master data'!$B$1:$EF$1,0)),"")</f>
        <v>377.83284265483132</v>
      </c>
      <c r="L509" s="7">
        <f>IFERROR(INDEX('[1]Master data'!$B$2:$EF$1000,MATCH($B509,'[1]Master data'!$A$2:$A$1000,0),MATCH(L$1,'[1]Master data'!$B$1:$EF$1,0)),"")</f>
        <v>36522.178007263909</v>
      </c>
      <c r="M509" s="33">
        <f>IFERROR(INDEX('[1]Master data'!$B$2:$EF$1000,MATCH($B509,'[1]Master data'!$A$2:$A$1000,0),MATCH(M$1,'[1]Master data'!$B$1:$EF$1,0)),"")</f>
        <v>-1.2689031777996871E-3</v>
      </c>
      <c r="N509" s="7">
        <f>IFERROR(INDEX('[1]Master data'!$B$2:$EF$1000,MATCH($B509,'[1]Master data'!$A$2:$A$1000,0),MATCH(N$1,'[1]Master data'!$B$1:$EF$1,0)),"")</f>
        <v>41830</v>
      </c>
      <c r="O509" s="7">
        <f>IFERROR(INDEX('[1]Master data'!$B$2:$EF$1000,MATCH($B509,'[1]Master data'!$A$2:$A$1000,0),MATCH(O$1,'[1]Master data'!$B$1:$EF$1,0)),"")</f>
        <v>4224830</v>
      </c>
      <c r="P509" s="7">
        <f>IFERROR(INDEX('[1]Master data'!$B$2:$EF$1000,MATCH($B509,'[1]Master data'!$A$2:$A$1000,0),MATCH(P$1,'[1]Master data'!$B$1:$EF$1,0)),"")</f>
        <v>-5307.8219927360915</v>
      </c>
      <c r="Q509" s="30">
        <f>IFERROR(INDEX('[1]Master data'!$B$2:$EF$1000,MATCH($B509,'[1]Master data'!$A$2:$A$1000,0),MATCH(Q$1,'[1]Master data'!$B$1:$EF$1,0)),"")</f>
        <v>-1.2689031777996871E-3</v>
      </c>
    </row>
    <row r="510" spans="1:17" x14ac:dyDescent="0.3">
      <c r="A510">
        <f t="shared" si="7"/>
        <v>508</v>
      </c>
      <c r="B510" t="str">
        <f>IF('[1]Master data'!A510="","",'[1]Master data'!A510)</f>
        <v>Antonio Rüdiger</v>
      </c>
      <c r="C510" t="str">
        <f>IFERROR(INDEX('[1]Master data'!$B$2:$EF$1000,MATCH($B510,'[1]Master data'!$A$2:$A$1000,0),MATCH(C$1,'[1]Master data'!$B$1:$EF$1,0)),"")</f>
        <v>Chelsea</v>
      </c>
      <c r="D510" t="str">
        <f>IFERROR(INDEX('[1]Master data'!$B$2:$EF$1000,MATCH($B510,'[1]Master data'!$A$2:$A$1000,0),MATCH(D$1,'[1]Master data'!$B$1:$EF$1,0)),"")</f>
        <v>Defense</v>
      </c>
      <c r="E510" s="5">
        <f>IFERROR(INDEX('[1]Master data'!$B$2:$EF$1000,MATCH($B510,'[1]Master data'!$A$2:$A$1000,0),MATCH(E$1,'[1]Master data'!$B$1:$EF$1,0)),"")</f>
        <v>3969000</v>
      </c>
      <c r="F510" s="7">
        <f>IFERROR(INDEX('[1]Master data'!$B$2:$EF$1000,MATCH($B510,'[1]Master data'!$A$2:$A$1000,0),MATCH(F$1,'[1]Master data'!$B$1:$EF$1,0)),"")</f>
        <v>64173.676180386654</v>
      </c>
      <c r="G510" s="7">
        <f>IFERROR(INDEX('[1]Master data'!$B$2:$EF$1000,MATCH($B510,'[1]Master data'!$A$2:$A$1000,0),MATCH(G$1,'[1]Master data'!$B$1:$EF$1,0)),"")</f>
        <v>25577.148136352134</v>
      </c>
      <c r="H510" s="7">
        <f>IFERROR(INDEX('[1]Master data'!$B$2:$EF$1000,MATCH($B510,'[1]Master data'!$A$2:$A$1000,0),MATCH(H$1,'[1]Master data'!$B$1:$EF$1,0)),"")</f>
        <v>9096.9439086757066</v>
      </c>
      <c r="I510" s="7">
        <f>IFERROR(INDEX('[1]Master data'!$B$2:$EF$1000,MATCH($B510,'[1]Master data'!$A$2:$A$1000,0),MATCH(I$1,'[1]Master data'!$B$1:$EF$1,0)),"")</f>
        <v>-1375</v>
      </c>
      <c r="J510" s="7">
        <f>IFERROR(INDEX('[1]Master data'!$B$2:$EF$1000,MATCH($B510,'[1]Master data'!$A$2:$A$1000,0),MATCH(J$1,'[1]Master data'!$B$1:$EF$1,0)),"")</f>
        <v>5086.4733546703055</v>
      </c>
      <c r="K510" s="7">
        <f>IFERROR(INDEX('[1]Master data'!$B$2:$EF$1000,MATCH($B510,'[1]Master data'!$A$2:$A$1000,0),MATCH(K$1,'[1]Master data'!$B$1:$EF$1,0)),"")</f>
        <v>1180.9890582337521</v>
      </c>
      <c r="L510" s="7">
        <f>IFERROR(INDEX('[1]Master data'!$B$2:$EF$1000,MATCH($B510,'[1]Master data'!$A$2:$A$1000,0),MATCH(L$1,'[1]Master data'!$B$1:$EF$1,0)),"")</f>
        <v>103740.23063831855</v>
      </c>
      <c r="M510" s="33">
        <f>IFERROR(INDEX('[1]Master data'!$B$2:$EF$1000,MATCH($B510,'[1]Master data'!$A$2:$A$1000,0),MATCH(M$1,'[1]Master data'!$B$1:$EF$1,0)),"")</f>
        <v>1.6137624247497744E-2</v>
      </c>
      <c r="N510" s="7">
        <f>IFERROR(INDEX('[1]Master data'!$B$2:$EF$1000,MATCH($B510,'[1]Master data'!$A$2:$A$1000,0),MATCH(N$1,'[1]Master data'!$B$1:$EF$1,0)),"")</f>
        <v>39690</v>
      </c>
      <c r="O510" s="7">
        <f>IFERROR(INDEX('[1]Master data'!$B$2:$EF$1000,MATCH($B510,'[1]Master data'!$A$2:$A$1000,0),MATCH(O$1,'[1]Master data'!$B$1:$EF$1,0)),"")</f>
        <v>4008690</v>
      </c>
      <c r="P510" s="7">
        <f>IFERROR(INDEX('[1]Master data'!$B$2:$EF$1000,MATCH($B510,'[1]Master data'!$A$2:$A$1000,0),MATCH(P$1,'[1]Master data'!$B$1:$EF$1,0)),"")</f>
        <v>64050.23063831855</v>
      </c>
      <c r="Q510" s="30">
        <f>IFERROR(INDEX('[1]Master data'!$B$2:$EF$1000,MATCH($B510,'[1]Master data'!$A$2:$A$1000,0),MATCH(Q$1,'[1]Master data'!$B$1:$EF$1,0)),"")</f>
        <v>1.6137624247497744E-2</v>
      </c>
    </row>
    <row r="511" spans="1:17" x14ac:dyDescent="0.3">
      <c r="A511">
        <f t="shared" si="7"/>
        <v>509</v>
      </c>
      <c r="B511" t="str">
        <f>IF('[1]Master data'!A511="","",'[1]Master data'!A511)</f>
        <v>Aaron Wan-Bissaka</v>
      </c>
      <c r="C511" t="str">
        <f>IFERROR(INDEX('[1]Master data'!$B$2:$EF$1000,MATCH($B511,'[1]Master data'!$A$2:$A$1000,0),MATCH(C$1,'[1]Master data'!$B$1:$EF$1,0)),"")</f>
        <v>Manchester United</v>
      </c>
      <c r="D511" t="str">
        <f>IFERROR(INDEX('[1]Master data'!$B$2:$EF$1000,MATCH($B511,'[1]Master data'!$A$2:$A$1000,0),MATCH(D$1,'[1]Master data'!$B$1:$EF$1,0)),"")</f>
        <v>Defense</v>
      </c>
      <c r="E511" s="5">
        <f>IFERROR(INDEX('[1]Master data'!$B$2:$EF$1000,MATCH($B511,'[1]Master data'!$A$2:$A$1000,0),MATCH(E$1,'[1]Master data'!$B$1:$EF$1,0)),"")</f>
        <v>5724000</v>
      </c>
      <c r="F511" s="7">
        <f>IFERROR(INDEX('[1]Master data'!$B$2:$EF$1000,MATCH($B511,'[1]Master data'!$A$2:$A$1000,0),MATCH(F$1,'[1]Master data'!$B$1:$EF$1,0)),"")</f>
        <v>95694.757133885461</v>
      </c>
      <c r="G511" s="7">
        <f>IFERROR(INDEX('[1]Master data'!$B$2:$EF$1000,MATCH($B511,'[1]Master data'!$A$2:$A$1000,0),MATCH(G$1,'[1]Master data'!$B$1:$EF$1,0)),"")</f>
        <v>-2852.8643434709566</v>
      </c>
      <c r="H511" s="7">
        <f>IFERROR(INDEX('[1]Master data'!$B$2:$EF$1000,MATCH($B511,'[1]Master data'!$A$2:$A$1000,0),MATCH(H$1,'[1]Master data'!$B$1:$EF$1,0)),"")</f>
        <v>13418.742484647555</v>
      </c>
      <c r="I511" s="7">
        <f>IFERROR(INDEX('[1]Master data'!$B$2:$EF$1000,MATCH($B511,'[1]Master data'!$A$2:$A$1000,0),MATCH(I$1,'[1]Master data'!$B$1:$EF$1,0)),"")</f>
        <v>-925</v>
      </c>
      <c r="J511" s="7">
        <f>IFERROR(INDEX('[1]Master data'!$B$2:$EF$1000,MATCH($B511,'[1]Master data'!$A$2:$A$1000,0),MATCH(J$1,'[1]Master data'!$B$1:$EF$1,0)),"")</f>
        <v>3282.1836580858608</v>
      </c>
      <c r="K511" s="7">
        <f>IFERROR(INDEX('[1]Master data'!$B$2:$EF$1000,MATCH($B511,'[1]Master data'!$A$2:$A$1000,0),MATCH(K$1,'[1]Master data'!$B$1:$EF$1,0)),"")</f>
        <v>1168.3634919008994</v>
      </c>
      <c r="L511" s="7">
        <f>IFERROR(INDEX('[1]Master data'!$B$2:$EF$1000,MATCH($B511,'[1]Master data'!$A$2:$A$1000,0),MATCH(L$1,'[1]Master data'!$B$1:$EF$1,0)),"")</f>
        <v>109786.18242504883</v>
      </c>
      <c r="M511" s="33">
        <f>IFERROR(INDEX('[1]Master data'!$B$2:$EF$1000,MATCH($B511,'[1]Master data'!$A$2:$A$1000,0),MATCH(M$1,'[1]Master data'!$B$1:$EF$1,0)),"")</f>
        <v>9.1799759652426323E-3</v>
      </c>
      <c r="N511" s="7">
        <f>IFERROR(INDEX('[1]Master data'!$B$2:$EF$1000,MATCH($B511,'[1]Master data'!$A$2:$A$1000,0),MATCH(N$1,'[1]Master data'!$B$1:$EF$1,0)),"")</f>
        <v>57240</v>
      </c>
      <c r="O511" s="7">
        <f>IFERROR(INDEX('[1]Master data'!$B$2:$EF$1000,MATCH($B511,'[1]Master data'!$A$2:$A$1000,0),MATCH(O$1,'[1]Master data'!$B$1:$EF$1,0)),"")</f>
        <v>5781240</v>
      </c>
      <c r="P511" s="7">
        <f>IFERROR(INDEX('[1]Master data'!$B$2:$EF$1000,MATCH($B511,'[1]Master data'!$A$2:$A$1000,0),MATCH(P$1,'[1]Master data'!$B$1:$EF$1,0)),"")</f>
        <v>52546.182425048828</v>
      </c>
      <c r="Q511" s="30">
        <f>IFERROR(INDEX('[1]Master data'!$B$2:$EF$1000,MATCH($B511,'[1]Master data'!$A$2:$A$1000,0),MATCH(Q$1,'[1]Master data'!$B$1:$EF$1,0)),"")</f>
        <v>9.1799759652426323E-3</v>
      </c>
    </row>
    <row r="512" spans="1:17" x14ac:dyDescent="0.3">
      <c r="A512">
        <f t="shared" si="7"/>
        <v>510</v>
      </c>
      <c r="B512" t="str">
        <f>IF('[1]Master data'!A512="","",'[1]Master data'!A512)</f>
        <v>Toby Alderweireld</v>
      </c>
      <c r="C512" t="str">
        <f>IFERROR(INDEX('[1]Master data'!$B$2:$EF$1000,MATCH($B512,'[1]Master data'!$A$2:$A$1000,0),MATCH(C$1,'[1]Master data'!$B$1:$EF$1,0)),"")</f>
        <v>Tottenham</v>
      </c>
      <c r="D512" t="str">
        <f>IFERROR(INDEX('[1]Master data'!$B$2:$EF$1000,MATCH($B512,'[1]Master data'!$A$2:$A$1000,0),MATCH(D$1,'[1]Master data'!$B$1:$EF$1,0)),"")</f>
        <v>Defense</v>
      </c>
      <c r="E512" s="5">
        <f>IFERROR(INDEX('[1]Master data'!$B$2:$EF$1000,MATCH($B512,'[1]Master data'!$A$2:$A$1000,0),MATCH(E$1,'[1]Master data'!$B$1:$EF$1,0)),"")</f>
        <v>4495000</v>
      </c>
      <c r="F512" s="7">
        <f>IFERROR(INDEX('[1]Master data'!$B$2:$EF$1000,MATCH($B512,'[1]Master data'!$A$2:$A$1000,0),MATCH(F$1,'[1]Master data'!$B$1:$EF$1,0)),"")</f>
        <v>-5000</v>
      </c>
      <c r="G512" s="7">
        <f>IFERROR(INDEX('[1]Master data'!$B$2:$EF$1000,MATCH($B512,'[1]Master data'!$A$2:$A$1000,0),MATCH(G$1,'[1]Master data'!$B$1:$EF$1,0)),"")</f>
        <v>0</v>
      </c>
      <c r="H512" s="7">
        <f>IFERROR(INDEX('[1]Master data'!$B$2:$EF$1000,MATCH($B512,'[1]Master data'!$A$2:$A$1000,0),MATCH(H$1,'[1]Master data'!$B$1:$EF$1,0)),"")</f>
        <v>0</v>
      </c>
      <c r="I512" s="7">
        <f>IFERROR(INDEX('[1]Master data'!$B$2:$EF$1000,MATCH($B512,'[1]Master data'!$A$2:$A$1000,0),MATCH(I$1,'[1]Master data'!$B$1:$EF$1,0)),"")</f>
        <v>0</v>
      </c>
      <c r="J512" s="7">
        <f>IFERROR(INDEX('[1]Master data'!$B$2:$EF$1000,MATCH($B512,'[1]Master data'!$A$2:$A$1000,0),MATCH(J$1,'[1]Master data'!$B$1:$EF$1,0)),"")</f>
        <v>0</v>
      </c>
      <c r="K512" s="7">
        <f>IFERROR(INDEX('[1]Master data'!$B$2:$EF$1000,MATCH($B512,'[1]Master data'!$A$2:$A$1000,0),MATCH(K$1,'[1]Master data'!$B$1:$EF$1,0)),"")</f>
        <v>0</v>
      </c>
      <c r="L512" s="7">
        <f>IFERROR(INDEX('[1]Master data'!$B$2:$EF$1000,MATCH($B512,'[1]Master data'!$A$2:$A$1000,0),MATCH(L$1,'[1]Master data'!$B$1:$EF$1,0)),"")</f>
        <v>-5000</v>
      </c>
      <c r="M512" s="33">
        <f>IFERROR(INDEX('[1]Master data'!$B$2:$EF$1000,MATCH($B512,'[1]Master data'!$A$2:$A$1000,0),MATCH(M$1,'[1]Master data'!$B$1:$EF$1,0)),"")</f>
        <v>-1.1112347052280312E-2</v>
      </c>
      <c r="N512" s="7">
        <f>IFERROR(INDEX('[1]Master data'!$B$2:$EF$1000,MATCH($B512,'[1]Master data'!$A$2:$A$1000,0),MATCH(N$1,'[1]Master data'!$B$1:$EF$1,0)),"")</f>
        <v>44950</v>
      </c>
      <c r="O512" s="7">
        <f>IFERROR(INDEX('[1]Master data'!$B$2:$EF$1000,MATCH($B512,'[1]Master data'!$A$2:$A$1000,0),MATCH(O$1,'[1]Master data'!$B$1:$EF$1,0)),"")</f>
        <v>4539950</v>
      </c>
      <c r="P512" s="7">
        <f>IFERROR(INDEX('[1]Master data'!$B$2:$EF$1000,MATCH($B512,'[1]Master data'!$A$2:$A$1000,0),MATCH(P$1,'[1]Master data'!$B$1:$EF$1,0)),"")</f>
        <v>-49950</v>
      </c>
      <c r="Q512" s="30">
        <f>IFERROR(INDEX('[1]Master data'!$B$2:$EF$1000,MATCH($B512,'[1]Master data'!$A$2:$A$1000,0),MATCH(Q$1,'[1]Master data'!$B$1:$EF$1,0)),"")</f>
        <v>-1.1112347052280312E-2</v>
      </c>
    </row>
    <row r="513" spans="1:17" x14ac:dyDescent="0.3">
      <c r="A513">
        <f t="shared" si="7"/>
        <v>511</v>
      </c>
      <c r="B513" t="str">
        <f>IF('[1]Master data'!A513="","",'[1]Master data'!A513)</f>
        <v>Jack O'Connell</v>
      </c>
      <c r="C513" t="str">
        <f>IFERROR(INDEX('[1]Master data'!$B$2:$EF$1000,MATCH($B513,'[1]Master data'!$A$2:$A$1000,0),MATCH(C$1,'[1]Master data'!$B$1:$EF$1,0)),"")</f>
        <v>Sheffield United</v>
      </c>
      <c r="D513" t="str">
        <f>IFERROR(INDEX('[1]Master data'!$B$2:$EF$1000,MATCH($B513,'[1]Master data'!$A$2:$A$1000,0),MATCH(D$1,'[1]Master data'!$B$1:$EF$1,0)),"")</f>
        <v>Defense</v>
      </c>
      <c r="E513" s="5">
        <f>IFERROR(INDEX('[1]Master data'!$B$2:$EF$1000,MATCH($B513,'[1]Master data'!$A$2:$A$1000,0),MATCH(E$1,'[1]Master data'!$B$1:$EF$1,0)),"")</f>
        <v>2460000</v>
      </c>
      <c r="F513" s="7">
        <f>IFERROR(INDEX('[1]Master data'!$B$2:$EF$1000,MATCH($B513,'[1]Master data'!$A$2:$A$1000,0),MATCH(F$1,'[1]Master data'!$B$1:$EF$1,0)),"")</f>
        <v>-5000</v>
      </c>
      <c r="G513" s="7">
        <f>IFERROR(INDEX('[1]Master data'!$B$2:$EF$1000,MATCH($B513,'[1]Master data'!$A$2:$A$1000,0),MATCH(G$1,'[1]Master data'!$B$1:$EF$1,0)),"")</f>
        <v>0</v>
      </c>
      <c r="H513" s="7">
        <f>IFERROR(INDEX('[1]Master data'!$B$2:$EF$1000,MATCH($B513,'[1]Master data'!$A$2:$A$1000,0),MATCH(H$1,'[1]Master data'!$B$1:$EF$1,0)),"")</f>
        <v>0</v>
      </c>
      <c r="I513" s="7">
        <f>IFERROR(INDEX('[1]Master data'!$B$2:$EF$1000,MATCH($B513,'[1]Master data'!$A$2:$A$1000,0),MATCH(I$1,'[1]Master data'!$B$1:$EF$1,0)),"")</f>
        <v>0</v>
      </c>
      <c r="J513" s="7">
        <f>IFERROR(INDEX('[1]Master data'!$B$2:$EF$1000,MATCH($B513,'[1]Master data'!$A$2:$A$1000,0),MATCH(J$1,'[1]Master data'!$B$1:$EF$1,0)),"")</f>
        <v>0</v>
      </c>
      <c r="K513" s="7">
        <f>IFERROR(INDEX('[1]Master data'!$B$2:$EF$1000,MATCH($B513,'[1]Master data'!$A$2:$A$1000,0),MATCH(K$1,'[1]Master data'!$B$1:$EF$1,0)),"")</f>
        <v>0</v>
      </c>
      <c r="L513" s="7">
        <f>IFERROR(INDEX('[1]Master data'!$B$2:$EF$1000,MATCH($B513,'[1]Master data'!$A$2:$A$1000,0),MATCH(L$1,'[1]Master data'!$B$1:$EF$1,0)),"")</f>
        <v>-5000</v>
      </c>
      <c r="M513" s="33">
        <f>IFERROR(INDEX('[1]Master data'!$B$2:$EF$1000,MATCH($B513,'[1]Master data'!$A$2:$A$1000,0),MATCH(M$1,'[1]Master data'!$B$1:$EF$1,0)),"")</f>
        <v>-1.2032520325203253E-2</v>
      </c>
      <c r="N513" s="7">
        <f>IFERROR(INDEX('[1]Master data'!$B$2:$EF$1000,MATCH($B513,'[1]Master data'!$A$2:$A$1000,0),MATCH(N$1,'[1]Master data'!$B$1:$EF$1,0)),"")</f>
        <v>24600</v>
      </c>
      <c r="O513" s="7">
        <f>IFERROR(INDEX('[1]Master data'!$B$2:$EF$1000,MATCH($B513,'[1]Master data'!$A$2:$A$1000,0),MATCH(O$1,'[1]Master data'!$B$1:$EF$1,0)),"")</f>
        <v>2484600</v>
      </c>
      <c r="P513" s="7">
        <f>IFERROR(INDEX('[1]Master data'!$B$2:$EF$1000,MATCH($B513,'[1]Master data'!$A$2:$A$1000,0),MATCH(P$1,'[1]Master data'!$B$1:$EF$1,0)),"")</f>
        <v>-29600</v>
      </c>
      <c r="Q513" s="30">
        <f>IFERROR(INDEX('[1]Master data'!$B$2:$EF$1000,MATCH($B513,'[1]Master data'!$A$2:$A$1000,0),MATCH(Q$1,'[1]Master data'!$B$1:$EF$1,0)),"")</f>
        <v>-1.2032520325203253E-2</v>
      </c>
    </row>
    <row r="514" spans="1:17" x14ac:dyDescent="0.3">
      <c r="A514">
        <f t="shared" si="7"/>
        <v>512</v>
      </c>
      <c r="B514" t="str">
        <f>IF('[1]Master data'!A514="","",'[1]Master data'!A514)</f>
        <v>Olexandr Zinchenko</v>
      </c>
      <c r="C514" t="str">
        <f>IFERROR(INDEX('[1]Master data'!$B$2:$EF$1000,MATCH($B514,'[1]Master data'!$A$2:$A$1000,0),MATCH(C$1,'[1]Master data'!$B$1:$EF$1,0)),"")</f>
        <v>Manchester City</v>
      </c>
      <c r="D514" t="str">
        <f>IFERROR(INDEX('[1]Master data'!$B$2:$EF$1000,MATCH($B514,'[1]Master data'!$A$2:$A$1000,0),MATCH(D$1,'[1]Master data'!$B$1:$EF$1,0)),"")</f>
        <v>Midfield</v>
      </c>
      <c r="E514" s="5">
        <f>IFERROR(INDEX('[1]Master data'!$B$2:$EF$1000,MATCH($B514,'[1]Master data'!$A$2:$A$1000,0),MATCH(E$1,'[1]Master data'!$B$1:$EF$1,0)),"")</f>
        <v>3535000</v>
      </c>
      <c r="F514" s="7">
        <f>IFERROR(INDEX('[1]Master data'!$B$2:$EF$1000,MATCH($B514,'[1]Master data'!$A$2:$A$1000,0),MATCH(F$1,'[1]Master data'!$B$1:$EF$1,0)),"")</f>
        <v>106711.6112311015</v>
      </c>
      <c r="G514" s="7">
        <f>IFERROR(INDEX('[1]Master data'!$B$2:$EF$1000,MATCH($B514,'[1]Master data'!$A$2:$A$1000,0),MATCH(G$1,'[1]Master data'!$B$1:$EF$1,0)),"")</f>
        <v>43390.555615550751</v>
      </c>
      <c r="H514" s="7">
        <f>IFERROR(INDEX('[1]Master data'!$B$2:$EF$1000,MATCH($B514,'[1]Master data'!$A$2:$A$1000,0),MATCH(H$1,'[1]Master data'!$B$1:$EF$1,0)),"")</f>
        <v>9279.7019438444931</v>
      </c>
      <c r="I514" s="7">
        <f>IFERROR(INDEX('[1]Master data'!$B$2:$EF$1000,MATCH($B514,'[1]Master data'!$A$2:$A$1000,0),MATCH(I$1,'[1]Master data'!$B$1:$EF$1,0)),"")</f>
        <v>-775</v>
      </c>
      <c r="J514" s="7">
        <f>IFERROR(INDEX('[1]Master data'!$B$2:$EF$1000,MATCH($B514,'[1]Master data'!$A$2:$A$1000,0),MATCH(J$1,'[1]Master data'!$B$1:$EF$1,0)),"")</f>
        <v>1800.495140388769</v>
      </c>
      <c r="K514" s="7">
        <f>IFERROR(INDEX('[1]Master data'!$B$2:$EF$1000,MATCH($B514,'[1]Master data'!$A$2:$A$1000,0),MATCH(K$1,'[1]Master data'!$B$1:$EF$1,0)),"")</f>
        <v>1618.29707346907</v>
      </c>
      <c r="L514" s="7">
        <f>IFERROR(INDEX('[1]Master data'!$B$2:$EF$1000,MATCH($B514,'[1]Master data'!$A$2:$A$1000,0),MATCH(L$1,'[1]Master data'!$B$1:$EF$1,0)),"")</f>
        <v>162025.6610043546</v>
      </c>
      <c r="M514" s="33">
        <f>IFERROR(INDEX('[1]Master data'!$B$2:$EF$1000,MATCH($B514,'[1]Master data'!$A$2:$A$1000,0),MATCH(M$1,'[1]Master data'!$B$1:$EF$1,0)),"")</f>
        <v>3.5834699011132842E-2</v>
      </c>
      <c r="N514" s="7">
        <f>IFERROR(INDEX('[1]Master data'!$B$2:$EF$1000,MATCH($B514,'[1]Master data'!$A$2:$A$1000,0),MATCH(N$1,'[1]Master data'!$B$1:$EF$1,0)),"")</f>
        <v>35350</v>
      </c>
      <c r="O514" s="7">
        <f>IFERROR(INDEX('[1]Master data'!$B$2:$EF$1000,MATCH($B514,'[1]Master data'!$A$2:$A$1000,0),MATCH(O$1,'[1]Master data'!$B$1:$EF$1,0)),"")</f>
        <v>3570350</v>
      </c>
      <c r="P514" s="7">
        <f>IFERROR(INDEX('[1]Master data'!$B$2:$EF$1000,MATCH($B514,'[1]Master data'!$A$2:$A$1000,0),MATCH(P$1,'[1]Master data'!$B$1:$EF$1,0)),"")</f>
        <v>126675.6610043546</v>
      </c>
      <c r="Q514" s="30">
        <f>IFERROR(INDEX('[1]Master data'!$B$2:$EF$1000,MATCH($B514,'[1]Master data'!$A$2:$A$1000,0),MATCH(Q$1,'[1]Master data'!$B$1:$EF$1,0)),"")</f>
        <v>3.5834699011132842E-2</v>
      </c>
    </row>
    <row r="515" spans="1:17" x14ac:dyDescent="0.3">
      <c r="A515">
        <f t="shared" ref="A515:A578" si="8">IF(B515="","",ROW()-2)</f>
        <v>513</v>
      </c>
      <c r="B515" t="str">
        <f>IF('[1]Master data'!A515="","",'[1]Master data'!A515)</f>
        <v>Robert Snodgrass</v>
      </c>
      <c r="C515" t="str">
        <f>IFERROR(INDEX('[1]Master data'!$B$2:$EF$1000,MATCH($B515,'[1]Master data'!$A$2:$A$1000,0),MATCH(C$1,'[1]Master data'!$B$1:$EF$1,0)),"")</f>
        <v>West Bromwich</v>
      </c>
      <c r="D515" t="str">
        <f>IFERROR(INDEX('[1]Master data'!$B$2:$EF$1000,MATCH($B515,'[1]Master data'!$A$2:$A$1000,0),MATCH(D$1,'[1]Master data'!$B$1:$EF$1,0)),"")</f>
        <v>Midfield</v>
      </c>
      <c r="E515" s="5">
        <f>IFERROR(INDEX('[1]Master data'!$B$2:$EF$1000,MATCH($B515,'[1]Master data'!$A$2:$A$1000,0),MATCH(E$1,'[1]Master data'!$B$1:$EF$1,0)),"")</f>
        <v>2950000</v>
      </c>
      <c r="F515" s="7">
        <f>IFERROR(INDEX('[1]Master data'!$B$2:$EF$1000,MATCH($B515,'[1]Master data'!$A$2:$A$1000,0),MATCH(F$1,'[1]Master data'!$B$1:$EF$1,0)),"")</f>
        <v>21366.807881773399</v>
      </c>
      <c r="G515" s="7">
        <f>IFERROR(INDEX('[1]Master data'!$B$2:$EF$1000,MATCH($B515,'[1]Master data'!$A$2:$A$1000,0),MATCH(G$1,'[1]Master data'!$B$1:$EF$1,0)),"")</f>
        <v>9093.8362068965525</v>
      </c>
      <c r="H515" s="7">
        <f>IFERROR(INDEX('[1]Master data'!$B$2:$EF$1000,MATCH($B515,'[1]Master data'!$A$2:$A$1000,0),MATCH(H$1,'[1]Master data'!$B$1:$EF$1,0)),"")</f>
        <v>1524.1009852216748</v>
      </c>
      <c r="I515" s="7">
        <f>IFERROR(INDEX('[1]Master data'!$B$2:$EF$1000,MATCH($B515,'[1]Master data'!$A$2:$A$1000,0),MATCH(I$1,'[1]Master data'!$B$1:$EF$1,0)),"")</f>
        <v>-625</v>
      </c>
      <c r="J515" s="7">
        <f>IFERROR(INDEX('[1]Master data'!$B$2:$EF$1000,MATCH($B515,'[1]Master data'!$A$2:$A$1000,0),MATCH(J$1,'[1]Master data'!$B$1:$EF$1,0)),"")</f>
        <v>-1642.423645320197</v>
      </c>
      <c r="K515" s="7">
        <f>IFERROR(INDEX('[1]Master data'!$B$2:$EF$1000,MATCH($B515,'[1]Master data'!$A$2:$A$1000,0),MATCH(K$1,'[1]Master data'!$B$1:$EF$1,0)),"")</f>
        <v>222.55904075788641</v>
      </c>
      <c r="L515" s="7">
        <f>IFERROR(INDEX('[1]Master data'!$B$2:$EF$1000,MATCH($B515,'[1]Master data'!$A$2:$A$1000,0),MATCH(L$1,'[1]Master data'!$B$1:$EF$1,0)),"")</f>
        <v>29939.880469329313</v>
      </c>
      <c r="M515" s="33">
        <f>IFERROR(INDEX('[1]Master data'!$B$2:$EF$1000,MATCH($B515,'[1]Master data'!$A$2:$A$1000,0),MATCH(M$1,'[1]Master data'!$B$1:$EF$1,0)),"")</f>
        <v>1.4911202350146211E-4</v>
      </c>
      <c r="N515" s="7">
        <f>IFERROR(INDEX('[1]Master data'!$B$2:$EF$1000,MATCH($B515,'[1]Master data'!$A$2:$A$1000,0),MATCH(N$1,'[1]Master data'!$B$1:$EF$1,0)),"")</f>
        <v>29500</v>
      </c>
      <c r="O515" s="7">
        <f>IFERROR(INDEX('[1]Master data'!$B$2:$EF$1000,MATCH($B515,'[1]Master data'!$A$2:$A$1000,0),MATCH(O$1,'[1]Master data'!$B$1:$EF$1,0)),"")</f>
        <v>2979500</v>
      </c>
      <c r="P515" s="7">
        <f>IFERROR(INDEX('[1]Master data'!$B$2:$EF$1000,MATCH($B515,'[1]Master data'!$A$2:$A$1000,0),MATCH(P$1,'[1]Master data'!$B$1:$EF$1,0)),"")</f>
        <v>439.8804693293132</v>
      </c>
      <c r="Q515" s="30">
        <f>IFERROR(INDEX('[1]Master data'!$B$2:$EF$1000,MATCH($B515,'[1]Master data'!$A$2:$A$1000,0),MATCH(Q$1,'[1]Master data'!$B$1:$EF$1,0)),"")</f>
        <v>1.4911202350146211E-4</v>
      </c>
    </row>
    <row r="516" spans="1:17" x14ac:dyDescent="0.3">
      <c r="A516">
        <f t="shared" si="8"/>
        <v>514</v>
      </c>
      <c r="B516" t="str">
        <f>IF('[1]Master data'!A516="","",'[1]Master data'!A516)</f>
        <v>Nigel Lonwijk</v>
      </c>
      <c r="C516" t="str">
        <f>IFERROR(INDEX('[1]Master data'!$B$2:$EF$1000,MATCH($B516,'[1]Master data'!$A$2:$A$1000,0),MATCH(C$1,'[1]Master data'!$B$1:$EF$1,0)),"")</f>
        <v>Wolverhampton</v>
      </c>
      <c r="D516" t="str">
        <f>IFERROR(INDEX('[1]Master data'!$B$2:$EF$1000,MATCH($B516,'[1]Master data'!$A$2:$A$1000,0),MATCH(D$1,'[1]Master data'!$B$1:$EF$1,0)),"")</f>
        <v>Defense</v>
      </c>
      <c r="E516" s="5">
        <f>IFERROR(INDEX('[1]Master data'!$B$2:$EF$1000,MATCH($B516,'[1]Master data'!$A$2:$A$1000,0),MATCH(E$1,'[1]Master data'!$B$1:$EF$1,0)),"")</f>
        <v>1960000</v>
      </c>
      <c r="F516" s="7">
        <f>IFERROR(INDEX('[1]Master data'!$B$2:$EF$1000,MATCH($B516,'[1]Master data'!$A$2:$A$1000,0),MATCH(F$1,'[1]Master data'!$B$1:$EF$1,0)),"")</f>
        <v>-5000</v>
      </c>
      <c r="G516" s="7">
        <f>IFERROR(INDEX('[1]Master data'!$B$2:$EF$1000,MATCH($B516,'[1]Master data'!$A$2:$A$1000,0),MATCH(G$1,'[1]Master data'!$B$1:$EF$1,0)),"")</f>
        <v>0</v>
      </c>
      <c r="H516" s="7">
        <f>IFERROR(INDEX('[1]Master data'!$B$2:$EF$1000,MATCH($B516,'[1]Master data'!$A$2:$A$1000,0),MATCH(H$1,'[1]Master data'!$B$1:$EF$1,0)),"")</f>
        <v>0</v>
      </c>
      <c r="I516" s="7">
        <f>IFERROR(INDEX('[1]Master data'!$B$2:$EF$1000,MATCH($B516,'[1]Master data'!$A$2:$A$1000,0),MATCH(I$1,'[1]Master data'!$B$1:$EF$1,0)),"")</f>
        <v>0</v>
      </c>
      <c r="J516" s="7">
        <f>IFERROR(INDEX('[1]Master data'!$B$2:$EF$1000,MATCH($B516,'[1]Master data'!$A$2:$A$1000,0),MATCH(J$1,'[1]Master data'!$B$1:$EF$1,0)),"")</f>
        <v>0</v>
      </c>
      <c r="K516" s="7">
        <f>IFERROR(INDEX('[1]Master data'!$B$2:$EF$1000,MATCH($B516,'[1]Master data'!$A$2:$A$1000,0),MATCH(K$1,'[1]Master data'!$B$1:$EF$1,0)),"")</f>
        <v>0</v>
      </c>
      <c r="L516" s="7">
        <f>IFERROR(INDEX('[1]Master data'!$B$2:$EF$1000,MATCH($B516,'[1]Master data'!$A$2:$A$1000,0),MATCH(L$1,'[1]Master data'!$B$1:$EF$1,0)),"")</f>
        <v>-5000</v>
      </c>
      <c r="M516" s="33">
        <f>IFERROR(INDEX('[1]Master data'!$B$2:$EF$1000,MATCH($B516,'[1]Master data'!$A$2:$A$1000,0),MATCH(M$1,'[1]Master data'!$B$1:$EF$1,0)),"")</f>
        <v>-1.2551020408163265E-2</v>
      </c>
      <c r="N516" s="7">
        <f>IFERROR(INDEX('[1]Master data'!$B$2:$EF$1000,MATCH($B516,'[1]Master data'!$A$2:$A$1000,0),MATCH(N$1,'[1]Master data'!$B$1:$EF$1,0)),"")</f>
        <v>19600</v>
      </c>
      <c r="O516" s="7">
        <f>IFERROR(INDEX('[1]Master data'!$B$2:$EF$1000,MATCH($B516,'[1]Master data'!$A$2:$A$1000,0),MATCH(O$1,'[1]Master data'!$B$1:$EF$1,0)),"")</f>
        <v>1979600</v>
      </c>
      <c r="P516" s="7">
        <f>IFERROR(INDEX('[1]Master data'!$B$2:$EF$1000,MATCH($B516,'[1]Master data'!$A$2:$A$1000,0),MATCH(P$1,'[1]Master data'!$B$1:$EF$1,0)),"")</f>
        <v>-24600</v>
      </c>
      <c r="Q516" s="30">
        <f>IFERROR(INDEX('[1]Master data'!$B$2:$EF$1000,MATCH($B516,'[1]Master data'!$A$2:$A$1000,0),MATCH(Q$1,'[1]Master data'!$B$1:$EF$1,0)),"")</f>
        <v>-1.2551020408163265E-2</v>
      </c>
    </row>
    <row r="517" spans="1:17" x14ac:dyDescent="0.3">
      <c r="A517">
        <f t="shared" si="8"/>
        <v>515</v>
      </c>
      <c r="B517" t="str">
        <f>IF('[1]Master data'!A517="","",'[1]Master data'!A517)</f>
        <v>Adam Webster</v>
      </c>
      <c r="C517" t="str">
        <f>IFERROR(INDEX('[1]Master data'!$B$2:$EF$1000,MATCH($B517,'[1]Master data'!$A$2:$A$1000,0),MATCH(C$1,'[1]Master data'!$B$1:$EF$1,0)),"")</f>
        <v>Brighton and Hove</v>
      </c>
      <c r="D517" t="str">
        <f>IFERROR(INDEX('[1]Master data'!$B$2:$EF$1000,MATCH($B517,'[1]Master data'!$A$2:$A$1000,0),MATCH(D$1,'[1]Master data'!$B$1:$EF$1,0)),"")</f>
        <v>Defense</v>
      </c>
      <c r="E517" s="5">
        <f>IFERROR(INDEX('[1]Master data'!$B$2:$EF$1000,MATCH($B517,'[1]Master data'!$A$2:$A$1000,0),MATCH(E$1,'[1]Master data'!$B$1:$EF$1,0)),"")</f>
        <v>3316000</v>
      </c>
      <c r="F517" s="7">
        <f>IFERROR(INDEX('[1]Master data'!$B$2:$EF$1000,MATCH($B517,'[1]Master data'!$A$2:$A$1000,0),MATCH(F$1,'[1]Master data'!$B$1:$EF$1,0)),"")</f>
        <v>-5000</v>
      </c>
      <c r="G517" s="7">
        <f>IFERROR(INDEX('[1]Master data'!$B$2:$EF$1000,MATCH($B517,'[1]Master data'!$A$2:$A$1000,0),MATCH(G$1,'[1]Master data'!$B$1:$EF$1,0)),"")</f>
        <v>0</v>
      </c>
      <c r="H517" s="7">
        <f>IFERROR(INDEX('[1]Master data'!$B$2:$EF$1000,MATCH($B517,'[1]Master data'!$A$2:$A$1000,0),MATCH(H$1,'[1]Master data'!$B$1:$EF$1,0)),"")</f>
        <v>0</v>
      </c>
      <c r="I517" s="7">
        <f>IFERROR(INDEX('[1]Master data'!$B$2:$EF$1000,MATCH($B517,'[1]Master data'!$A$2:$A$1000,0),MATCH(I$1,'[1]Master data'!$B$1:$EF$1,0)),"")</f>
        <v>0</v>
      </c>
      <c r="J517" s="7">
        <f>IFERROR(INDEX('[1]Master data'!$B$2:$EF$1000,MATCH($B517,'[1]Master data'!$A$2:$A$1000,0),MATCH(J$1,'[1]Master data'!$B$1:$EF$1,0)),"")</f>
        <v>0</v>
      </c>
      <c r="K517" s="7">
        <f>IFERROR(INDEX('[1]Master data'!$B$2:$EF$1000,MATCH($B517,'[1]Master data'!$A$2:$A$1000,0),MATCH(K$1,'[1]Master data'!$B$1:$EF$1,0)),"")</f>
        <v>0</v>
      </c>
      <c r="L517" s="7">
        <f>IFERROR(INDEX('[1]Master data'!$B$2:$EF$1000,MATCH($B517,'[1]Master data'!$A$2:$A$1000,0),MATCH(L$1,'[1]Master data'!$B$1:$EF$1,0)),"")</f>
        <v>-5000</v>
      </c>
      <c r="M517" s="33">
        <f>IFERROR(INDEX('[1]Master data'!$B$2:$EF$1000,MATCH($B517,'[1]Master data'!$A$2:$A$1000,0),MATCH(M$1,'[1]Master data'!$B$1:$EF$1,0)),"")</f>
        <v>-1.1507840772014475E-2</v>
      </c>
      <c r="N517" s="7">
        <f>IFERROR(INDEX('[1]Master data'!$B$2:$EF$1000,MATCH($B517,'[1]Master data'!$A$2:$A$1000,0),MATCH(N$1,'[1]Master data'!$B$1:$EF$1,0)),"")</f>
        <v>33160</v>
      </c>
      <c r="O517" s="7">
        <f>IFERROR(INDEX('[1]Master data'!$B$2:$EF$1000,MATCH($B517,'[1]Master data'!$A$2:$A$1000,0),MATCH(O$1,'[1]Master data'!$B$1:$EF$1,0)),"")</f>
        <v>3349160</v>
      </c>
      <c r="P517" s="7">
        <f>IFERROR(INDEX('[1]Master data'!$B$2:$EF$1000,MATCH($B517,'[1]Master data'!$A$2:$A$1000,0),MATCH(P$1,'[1]Master data'!$B$1:$EF$1,0)),"")</f>
        <v>-38160</v>
      </c>
      <c r="Q517" s="30">
        <f>IFERROR(INDEX('[1]Master data'!$B$2:$EF$1000,MATCH($B517,'[1]Master data'!$A$2:$A$1000,0),MATCH(Q$1,'[1]Master data'!$B$1:$EF$1,0)),"")</f>
        <v>-1.1507840772014475E-2</v>
      </c>
    </row>
    <row r="518" spans="1:17" x14ac:dyDescent="0.3">
      <c r="A518">
        <f t="shared" si="8"/>
        <v>516</v>
      </c>
      <c r="B518" t="str">
        <f>IF('[1]Master data'!A518="","",'[1]Master data'!A518)</f>
        <v>John Ruddy</v>
      </c>
      <c r="C518" t="str">
        <f>IFERROR(INDEX('[1]Master data'!$B$2:$EF$1000,MATCH($B518,'[1]Master data'!$A$2:$A$1000,0),MATCH(C$1,'[1]Master data'!$B$1:$EF$1,0)),"")</f>
        <v>Wolverhampton</v>
      </c>
      <c r="D518" t="str">
        <f>IFERROR(INDEX('[1]Master data'!$B$2:$EF$1000,MATCH($B518,'[1]Master data'!$A$2:$A$1000,0),MATCH(D$1,'[1]Master data'!$B$1:$EF$1,0)),"")</f>
        <v>Goalkeeper</v>
      </c>
      <c r="E518" s="5">
        <f>IFERROR(INDEX('[1]Master data'!$B$2:$EF$1000,MATCH($B518,'[1]Master data'!$A$2:$A$1000,0),MATCH(E$1,'[1]Master data'!$B$1:$EF$1,0)),"")</f>
        <v>3960000</v>
      </c>
      <c r="F518" s="7">
        <f>IFERROR(INDEX('[1]Master data'!$B$2:$EF$1000,MATCH($B518,'[1]Master data'!$A$2:$A$1000,0),MATCH(F$1,'[1]Master data'!$B$1:$EF$1,0)),"")</f>
        <v>-5000</v>
      </c>
      <c r="G518" s="7">
        <f>IFERROR(INDEX('[1]Master data'!$B$2:$EF$1000,MATCH($B518,'[1]Master data'!$A$2:$A$1000,0),MATCH(G$1,'[1]Master data'!$B$1:$EF$1,0)),"")</f>
        <v>0</v>
      </c>
      <c r="H518" s="7">
        <f>IFERROR(INDEX('[1]Master data'!$B$2:$EF$1000,MATCH($B518,'[1]Master data'!$A$2:$A$1000,0),MATCH(H$1,'[1]Master data'!$B$1:$EF$1,0)),"")</f>
        <v>0</v>
      </c>
      <c r="I518" s="7">
        <f>IFERROR(INDEX('[1]Master data'!$B$2:$EF$1000,MATCH($B518,'[1]Master data'!$A$2:$A$1000,0),MATCH(I$1,'[1]Master data'!$B$1:$EF$1,0)),"")</f>
        <v>0</v>
      </c>
      <c r="J518" s="7">
        <f>IFERROR(INDEX('[1]Master data'!$B$2:$EF$1000,MATCH($B518,'[1]Master data'!$A$2:$A$1000,0),MATCH(J$1,'[1]Master data'!$B$1:$EF$1,0)),"")</f>
        <v>0</v>
      </c>
      <c r="K518" s="7">
        <f>IFERROR(INDEX('[1]Master data'!$B$2:$EF$1000,MATCH($B518,'[1]Master data'!$A$2:$A$1000,0),MATCH(K$1,'[1]Master data'!$B$1:$EF$1,0)),"")</f>
        <v>0</v>
      </c>
      <c r="L518" s="7">
        <f>IFERROR(INDEX('[1]Master data'!$B$2:$EF$1000,MATCH($B518,'[1]Master data'!$A$2:$A$1000,0),MATCH(L$1,'[1]Master data'!$B$1:$EF$1,0)),"")</f>
        <v>-5000</v>
      </c>
      <c r="M518" s="33">
        <f>IFERROR(INDEX('[1]Master data'!$B$2:$EF$1000,MATCH($B518,'[1]Master data'!$A$2:$A$1000,0),MATCH(M$1,'[1]Master data'!$B$1:$EF$1,0)),"")</f>
        <v>-1.1262626262626262E-2</v>
      </c>
      <c r="N518" s="7">
        <f>IFERROR(INDEX('[1]Master data'!$B$2:$EF$1000,MATCH($B518,'[1]Master data'!$A$2:$A$1000,0),MATCH(N$1,'[1]Master data'!$B$1:$EF$1,0)),"")</f>
        <v>39600</v>
      </c>
      <c r="O518" s="7">
        <f>IFERROR(INDEX('[1]Master data'!$B$2:$EF$1000,MATCH($B518,'[1]Master data'!$A$2:$A$1000,0),MATCH(O$1,'[1]Master data'!$B$1:$EF$1,0)),"")</f>
        <v>3999600</v>
      </c>
      <c r="P518" s="7">
        <f>IFERROR(INDEX('[1]Master data'!$B$2:$EF$1000,MATCH($B518,'[1]Master data'!$A$2:$A$1000,0),MATCH(P$1,'[1]Master data'!$B$1:$EF$1,0)),"")</f>
        <v>-44600</v>
      </c>
      <c r="Q518" s="30">
        <f>IFERROR(INDEX('[1]Master data'!$B$2:$EF$1000,MATCH($B518,'[1]Master data'!$A$2:$A$1000,0),MATCH(Q$1,'[1]Master data'!$B$1:$EF$1,0)),"")</f>
        <v>-1.1262626262626262E-2</v>
      </c>
    </row>
    <row r="519" spans="1:17" x14ac:dyDescent="0.3">
      <c r="A519">
        <f t="shared" si="8"/>
        <v>517</v>
      </c>
      <c r="B519" t="str">
        <f>IF('[1]Master data'!A519="","",'[1]Master data'!A519)</f>
        <v>Keinan Davis</v>
      </c>
      <c r="C519" t="str">
        <f>IFERROR(INDEX('[1]Master data'!$B$2:$EF$1000,MATCH($B519,'[1]Master data'!$A$2:$A$1000,0),MATCH(C$1,'[1]Master data'!$B$1:$EF$1,0)),"")</f>
        <v>Aston Villa</v>
      </c>
      <c r="D519" t="str">
        <f>IFERROR(INDEX('[1]Master data'!$B$2:$EF$1000,MATCH($B519,'[1]Master data'!$A$2:$A$1000,0),MATCH(D$1,'[1]Master data'!$B$1:$EF$1,0)),"")</f>
        <v>Striker</v>
      </c>
      <c r="E519" s="5">
        <f>IFERROR(INDEX('[1]Master data'!$B$2:$EF$1000,MATCH($B519,'[1]Master data'!$A$2:$A$1000,0),MATCH(E$1,'[1]Master data'!$B$1:$EF$1,0)),"")</f>
        <v>1957000</v>
      </c>
      <c r="F519" s="7">
        <f>IFERROR(INDEX('[1]Master data'!$B$2:$EF$1000,MATCH($B519,'[1]Master data'!$A$2:$A$1000,0),MATCH(F$1,'[1]Master data'!$B$1:$EF$1,0)),"")</f>
        <v>-5000</v>
      </c>
      <c r="G519" s="7">
        <f>IFERROR(INDEX('[1]Master data'!$B$2:$EF$1000,MATCH($B519,'[1]Master data'!$A$2:$A$1000,0),MATCH(G$1,'[1]Master data'!$B$1:$EF$1,0)),"")</f>
        <v>0</v>
      </c>
      <c r="H519" s="7">
        <f>IFERROR(INDEX('[1]Master data'!$B$2:$EF$1000,MATCH($B519,'[1]Master data'!$A$2:$A$1000,0),MATCH(H$1,'[1]Master data'!$B$1:$EF$1,0)),"")</f>
        <v>0</v>
      </c>
      <c r="I519" s="7">
        <f>IFERROR(INDEX('[1]Master data'!$B$2:$EF$1000,MATCH($B519,'[1]Master data'!$A$2:$A$1000,0),MATCH(I$1,'[1]Master data'!$B$1:$EF$1,0)),"")</f>
        <v>0</v>
      </c>
      <c r="J519" s="7">
        <f>IFERROR(INDEX('[1]Master data'!$B$2:$EF$1000,MATCH($B519,'[1]Master data'!$A$2:$A$1000,0),MATCH(J$1,'[1]Master data'!$B$1:$EF$1,0)),"")</f>
        <v>0</v>
      </c>
      <c r="K519" s="7">
        <f>IFERROR(INDEX('[1]Master data'!$B$2:$EF$1000,MATCH($B519,'[1]Master data'!$A$2:$A$1000,0),MATCH(K$1,'[1]Master data'!$B$1:$EF$1,0)),"")</f>
        <v>0</v>
      </c>
      <c r="L519" s="7">
        <f>IFERROR(INDEX('[1]Master data'!$B$2:$EF$1000,MATCH($B519,'[1]Master data'!$A$2:$A$1000,0),MATCH(L$1,'[1]Master data'!$B$1:$EF$1,0)),"")</f>
        <v>-5000</v>
      </c>
      <c r="M519" s="33">
        <f>IFERROR(INDEX('[1]Master data'!$B$2:$EF$1000,MATCH($B519,'[1]Master data'!$A$2:$A$1000,0),MATCH(M$1,'[1]Master data'!$B$1:$EF$1,0)),"")</f>
        <v>-1.2554931016862544E-2</v>
      </c>
      <c r="N519" s="7">
        <f>IFERROR(INDEX('[1]Master data'!$B$2:$EF$1000,MATCH($B519,'[1]Master data'!$A$2:$A$1000,0),MATCH(N$1,'[1]Master data'!$B$1:$EF$1,0)),"")</f>
        <v>19570</v>
      </c>
      <c r="O519" s="7">
        <f>IFERROR(INDEX('[1]Master data'!$B$2:$EF$1000,MATCH($B519,'[1]Master data'!$A$2:$A$1000,0),MATCH(O$1,'[1]Master data'!$B$1:$EF$1,0)),"")</f>
        <v>1976570</v>
      </c>
      <c r="P519" s="7">
        <f>IFERROR(INDEX('[1]Master data'!$B$2:$EF$1000,MATCH($B519,'[1]Master data'!$A$2:$A$1000,0),MATCH(P$1,'[1]Master data'!$B$1:$EF$1,0)),"")</f>
        <v>-24570</v>
      </c>
      <c r="Q519" s="30">
        <f>IFERROR(INDEX('[1]Master data'!$B$2:$EF$1000,MATCH($B519,'[1]Master data'!$A$2:$A$1000,0),MATCH(Q$1,'[1]Master data'!$B$1:$EF$1,0)),"")</f>
        <v>-1.2554931016862544E-2</v>
      </c>
    </row>
    <row r="520" spans="1:17" x14ac:dyDescent="0.3">
      <c r="A520">
        <f t="shared" si="8"/>
        <v>518</v>
      </c>
      <c r="B520" t="str">
        <f>IF('[1]Master data'!A520="","",'[1]Master data'!A520)</f>
        <v>Jordan Pickford</v>
      </c>
      <c r="C520" t="str">
        <f>IFERROR(INDEX('[1]Master data'!$B$2:$EF$1000,MATCH($B520,'[1]Master data'!$A$2:$A$1000,0),MATCH(C$1,'[1]Master data'!$B$1:$EF$1,0)),"")</f>
        <v>Everton</v>
      </c>
      <c r="D520" t="str">
        <f>IFERROR(INDEX('[1]Master data'!$B$2:$EF$1000,MATCH($B520,'[1]Master data'!$A$2:$A$1000,0),MATCH(D$1,'[1]Master data'!$B$1:$EF$1,0)),"")</f>
        <v>Goalkeeper</v>
      </c>
      <c r="E520" s="5">
        <f>IFERROR(INDEX('[1]Master data'!$B$2:$EF$1000,MATCH($B520,'[1]Master data'!$A$2:$A$1000,0),MATCH(E$1,'[1]Master data'!$B$1:$EF$1,0)),"")</f>
        <v>5719000</v>
      </c>
      <c r="F520" s="7">
        <f>IFERROR(INDEX('[1]Master data'!$B$2:$EF$1000,MATCH($B520,'[1]Master data'!$A$2:$A$1000,0),MATCH(F$1,'[1]Master data'!$B$1:$EF$1,0)),"")</f>
        <v>125042.84682827571</v>
      </c>
      <c r="G520" s="7">
        <f>IFERROR(INDEX('[1]Master data'!$B$2:$EF$1000,MATCH($B520,'[1]Master data'!$A$2:$A$1000,0),MATCH(G$1,'[1]Master data'!$B$1:$EF$1,0)),"")</f>
        <v>10518.643736761042</v>
      </c>
      <c r="H520" s="7">
        <f>IFERROR(INDEX('[1]Master data'!$B$2:$EF$1000,MATCH($B520,'[1]Master data'!$A$2:$A$1000,0),MATCH(H$1,'[1]Master data'!$B$1:$EF$1,0)),"")</f>
        <v>13952.950822252296</v>
      </c>
      <c r="I520" s="7">
        <f>IFERROR(INDEX('[1]Master data'!$B$2:$EF$1000,MATCH($B520,'[1]Master data'!$A$2:$A$1000,0),MATCH(I$1,'[1]Master data'!$B$1:$EF$1,0)),"")</f>
        <v>-300</v>
      </c>
      <c r="J520" s="7">
        <f>IFERROR(INDEX('[1]Master data'!$B$2:$EF$1000,MATCH($B520,'[1]Master data'!$A$2:$A$1000,0),MATCH(J$1,'[1]Master data'!$B$1:$EF$1,0)),"")</f>
        <v>3699.7394570623919</v>
      </c>
      <c r="K520" s="7">
        <f>IFERROR(INDEX('[1]Master data'!$B$2:$EF$1000,MATCH($B520,'[1]Master data'!$A$2:$A$1000,0),MATCH(K$1,'[1]Master data'!$B$1:$EF$1,0)),"")</f>
        <v>1225.2776160251428</v>
      </c>
      <c r="L520" s="7">
        <f>IFERROR(INDEX('[1]Master data'!$B$2:$EF$1000,MATCH($B520,'[1]Master data'!$A$2:$A$1000,0),MATCH(L$1,'[1]Master data'!$B$1:$EF$1,0)),"")</f>
        <v>154139.45846037657</v>
      </c>
      <c r="M520" s="33">
        <f>IFERROR(INDEX('[1]Master data'!$B$2:$EF$1000,MATCH($B520,'[1]Master data'!$A$2:$A$1000,0),MATCH(M$1,'[1]Master data'!$B$1:$EF$1,0)),"")</f>
        <v>1.695216969057118E-2</v>
      </c>
      <c r="N520" s="7">
        <f>IFERROR(INDEX('[1]Master data'!$B$2:$EF$1000,MATCH($B520,'[1]Master data'!$A$2:$A$1000,0),MATCH(N$1,'[1]Master data'!$B$1:$EF$1,0)),"")</f>
        <v>57190</v>
      </c>
      <c r="O520" s="7">
        <f>IFERROR(INDEX('[1]Master data'!$B$2:$EF$1000,MATCH($B520,'[1]Master data'!$A$2:$A$1000,0),MATCH(O$1,'[1]Master data'!$B$1:$EF$1,0)),"")</f>
        <v>5776190</v>
      </c>
      <c r="P520" s="7">
        <f>IFERROR(INDEX('[1]Master data'!$B$2:$EF$1000,MATCH($B520,'[1]Master data'!$A$2:$A$1000,0),MATCH(P$1,'[1]Master data'!$B$1:$EF$1,0)),"")</f>
        <v>96949.458460376569</v>
      </c>
      <c r="Q520" s="30">
        <f>IFERROR(INDEX('[1]Master data'!$B$2:$EF$1000,MATCH($B520,'[1]Master data'!$A$2:$A$1000,0),MATCH(Q$1,'[1]Master data'!$B$1:$EF$1,0)),"")</f>
        <v>1.695216969057118E-2</v>
      </c>
    </row>
    <row r="521" spans="1:17" x14ac:dyDescent="0.3">
      <c r="A521">
        <f t="shared" si="8"/>
        <v>519</v>
      </c>
      <c r="B521" t="str">
        <f>IF('[1]Master data'!A521="","",'[1]Master data'!A521)</f>
        <v>Darnell Furlong</v>
      </c>
      <c r="C521" t="str">
        <f>IFERROR(INDEX('[1]Master data'!$B$2:$EF$1000,MATCH($B521,'[1]Master data'!$A$2:$A$1000,0),MATCH(C$1,'[1]Master data'!$B$1:$EF$1,0)),"")</f>
        <v>West Bromwich</v>
      </c>
      <c r="D521" t="str">
        <f>IFERROR(INDEX('[1]Master data'!$B$2:$EF$1000,MATCH($B521,'[1]Master data'!$A$2:$A$1000,0),MATCH(D$1,'[1]Master data'!$B$1:$EF$1,0)),"")</f>
        <v>Defense</v>
      </c>
      <c r="E521" s="5">
        <f>IFERROR(INDEX('[1]Master data'!$B$2:$EF$1000,MATCH($B521,'[1]Master data'!$A$2:$A$1000,0),MATCH(E$1,'[1]Master data'!$B$1:$EF$1,0)),"")</f>
        <v>3056000</v>
      </c>
      <c r="F521" s="7">
        <f>IFERROR(INDEX('[1]Master data'!$B$2:$EF$1000,MATCH($B521,'[1]Master data'!$A$2:$A$1000,0),MATCH(F$1,'[1]Master data'!$B$1:$EF$1,0)),"")</f>
        <v>38394.175404594578</v>
      </c>
      <c r="G521" s="7">
        <f>IFERROR(INDEX('[1]Master data'!$B$2:$EF$1000,MATCH($B521,'[1]Master data'!$A$2:$A$1000,0),MATCH(G$1,'[1]Master data'!$B$1:$EF$1,0)),"")</f>
        <v>13407.349000686561</v>
      </c>
      <c r="H521" s="7">
        <f>IFERROR(INDEX('[1]Master data'!$B$2:$EF$1000,MATCH($B521,'[1]Master data'!$A$2:$A$1000,0),MATCH(H$1,'[1]Master data'!$B$1:$EF$1,0)),"")</f>
        <v>2894.3819944382094</v>
      </c>
      <c r="I521" s="7">
        <f>IFERROR(INDEX('[1]Master data'!$B$2:$EF$1000,MATCH($B521,'[1]Master data'!$A$2:$A$1000,0),MATCH(I$1,'[1]Master data'!$B$1:$EF$1,0)),"")</f>
        <v>-725.00000000000011</v>
      </c>
      <c r="J521" s="7">
        <f>IFERROR(INDEX('[1]Master data'!$B$2:$EF$1000,MATCH($B521,'[1]Master data'!$A$2:$A$1000,0),MATCH(J$1,'[1]Master data'!$B$1:$EF$1,0)),"")</f>
        <v>-1518.2073838630631</v>
      </c>
      <c r="K521" s="7">
        <f>IFERROR(INDEX('[1]Master data'!$B$2:$EF$1000,MATCH($B521,'[1]Master data'!$A$2:$A$1000,0),MATCH(K$1,'[1]Master data'!$B$1:$EF$1,0)),"")</f>
        <v>424.93809309892487</v>
      </c>
      <c r="L521" s="7">
        <f>IFERROR(INDEX('[1]Master data'!$B$2:$EF$1000,MATCH($B521,'[1]Master data'!$A$2:$A$1000,0),MATCH(L$1,'[1]Master data'!$B$1:$EF$1,0)),"")</f>
        <v>52877.637108955219</v>
      </c>
      <c r="M521" s="33">
        <f>IFERROR(INDEX('[1]Master data'!$B$2:$EF$1000,MATCH($B521,'[1]Master data'!$A$2:$A$1000,0),MATCH(M$1,'[1]Master data'!$B$1:$EF$1,0)),"")</f>
        <v>7.3028917241345611E-3</v>
      </c>
      <c r="N521" s="7">
        <f>IFERROR(INDEX('[1]Master data'!$B$2:$EF$1000,MATCH($B521,'[1]Master data'!$A$2:$A$1000,0),MATCH(N$1,'[1]Master data'!$B$1:$EF$1,0)),"")</f>
        <v>30560</v>
      </c>
      <c r="O521" s="7">
        <f>IFERROR(INDEX('[1]Master data'!$B$2:$EF$1000,MATCH($B521,'[1]Master data'!$A$2:$A$1000,0),MATCH(O$1,'[1]Master data'!$B$1:$EF$1,0)),"")</f>
        <v>3086560</v>
      </c>
      <c r="P521" s="7">
        <f>IFERROR(INDEX('[1]Master data'!$B$2:$EF$1000,MATCH($B521,'[1]Master data'!$A$2:$A$1000,0),MATCH(P$1,'[1]Master data'!$B$1:$EF$1,0)),"")</f>
        <v>22317.637108955219</v>
      </c>
      <c r="Q521" s="30">
        <f>IFERROR(INDEX('[1]Master data'!$B$2:$EF$1000,MATCH($B521,'[1]Master data'!$A$2:$A$1000,0),MATCH(Q$1,'[1]Master data'!$B$1:$EF$1,0)),"")</f>
        <v>7.3028917241345611E-3</v>
      </c>
    </row>
    <row r="522" spans="1:17" x14ac:dyDescent="0.3">
      <c r="A522">
        <f t="shared" si="8"/>
        <v>520</v>
      </c>
      <c r="B522" t="str">
        <f>IF('[1]Master data'!A522="","",'[1]Master data'!A522)</f>
        <v>Anthony Gomez Mancini</v>
      </c>
      <c r="C522" t="str">
        <f>IFERROR(INDEX('[1]Master data'!$B$2:$EF$1000,MATCH($B522,'[1]Master data'!$A$2:$A$1000,0),MATCH(C$1,'[1]Master data'!$B$1:$EF$1,0)),"")</f>
        <v>Burnley</v>
      </c>
      <c r="D522" t="str">
        <f>IFERROR(INDEX('[1]Master data'!$B$2:$EF$1000,MATCH($B522,'[1]Master data'!$A$2:$A$1000,0),MATCH(D$1,'[1]Master data'!$B$1:$EF$1,0)),"")</f>
        <v>Striker</v>
      </c>
      <c r="E522" s="5">
        <f>IFERROR(INDEX('[1]Master data'!$B$2:$EF$1000,MATCH($B522,'[1]Master data'!$A$2:$A$1000,0),MATCH(E$1,'[1]Master data'!$B$1:$EF$1,0)),"")</f>
        <v>1950000</v>
      </c>
      <c r="F522" s="7">
        <f>IFERROR(INDEX('[1]Master data'!$B$2:$EF$1000,MATCH($B522,'[1]Master data'!$A$2:$A$1000,0),MATCH(F$1,'[1]Master data'!$B$1:$EF$1,0)),"")</f>
        <v>-5000</v>
      </c>
      <c r="G522" s="7">
        <f>IFERROR(INDEX('[1]Master data'!$B$2:$EF$1000,MATCH($B522,'[1]Master data'!$A$2:$A$1000,0),MATCH(G$1,'[1]Master data'!$B$1:$EF$1,0)),"")</f>
        <v>0</v>
      </c>
      <c r="H522" s="7">
        <f>IFERROR(INDEX('[1]Master data'!$B$2:$EF$1000,MATCH($B522,'[1]Master data'!$A$2:$A$1000,0),MATCH(H$1,'[1]Master data'!$B$1:$EF$1,0)),"")</f>
        <v>0</v>
      </c>
      <c r="I522" s="7">
        <f>IFERROR(INDEX('[1]Master data'!$B$2:$EF$1000,MATCH($B522,'[1]Master data'!$A$2:$A$1000,0),MATCH(I$1,'[1]Master data'!$B$1:$EF$1,0)),"")</f>
        <v>0</v>
      </c>
      <c r="J522" s="7">
        <f>IFERROR(INDEX('[1]Master data'!$B$2:$EF$1000,MATCH($B522,'[1]Master data'!$A$2:$A$1000,0),MATCH(J$1,'[1]Master data'!$B$1:$EF$1,0)),"")</f>
        <v>0</v>
      </c>
      <c r="K522" s="7">
        <f>IFERROR(INDEX('[1]Master data'!$B$2:$EF$1000,MATCH($B522,'[1]Master data'!$A$2:$A$1000,0),MATCH(K$1,'[1]Master data'!$B$1:$EF$1,0)),"")</f>
        <v>0</v>
      </c>
      <c r="L522" s="7">
        <f>IFERROR(INDEX('[1]Master data'!$B$2:$EF$1000,MATCH($B522,'[1]Master data'!$A$2:$A$1000,0),MATCH(L$1,'[1]Master data'!$B$1:$EF$1,0)),"")</f>
        <v>-5000</v>
      </c>
      <c r="M522" s="33">
        <f>IFERROR(INDEX('[1]Master data'!$B$2:$EF$1000,MATCH($B522,'[1]Master data'!$A$2:$A$1000,0),MATCH(M$1,'[1]Master data'!$B$1:$EF$1,0)),"")</f>
        <v>-1.2564102564102564E-2</v>
      </c>
      <c r="N522" s="7">
        <f>IFERROR(INDEX('[1]Master data'!$B$2:$EF$1000,MATCH($B522,'[1]Master data'!$A$2:$A$1000,0),MATCH(N$1,'[1]Master data'!$B$1:$EF$1,0)),"")</f>
        <v>19500</v>
      </c>
      <c r="O522" s="7">
        <f>IFERROR(INDEX('[1]Master data'!$B$2:$EF$1000,MATCH($B522,'[1]Master data'!$A$2:$A$1000,0),MATCH(O$1,'[1]Master data'!$B$1:$EF$1,0)),"")</f>
        <v>1969500</v>
      </c>
      <c r="P522" s="7">
        <f>IFERROR(INDEX('[1]Master data'!$B$2:$EF$1000,MATCH($B522,'[1]Master data'!$A$2:$A$1000,0),MATCH(P$1,'[1]Master data'!$B$1:$EF$1,0)),"")</f>
        <v>-24500</v>
      </c>
      <c r="Q522" s="30">
        <f>IFERROR(INDEX('[1]Master data'!$B$2:$EF$1000,MATCH($B522,'[1]Master data'!$A$2:$A$1000,0),MATCH(Q$1,'[1]Master data'!$B$1:$EF$1,0)),"")</f>
        <v>-1.2564102564102564E-2</v>
      </c>
    </row>
    <row r="523" spans="1:17" x14ac:dyDescent="0.3">
      <c r="A523">
        <f t="shared" si="8"/>
        <v>521</v>
      </c>
      <c r="B523" t="str">
        <f>IF('[1]Master data'!A523="","",'[1]Master data'!A523)</f>
        <v>Caoimhin Kelleher</v>
      </c>
      <c r="C523" t="str">
        <f>IFERROR(INDEX('[1]Master data'!$B$2:$EF$1000,MATCH($B523,'[1]Master data'!$A$2:$A$1000,0),MATCH(C$1,'[1]Master data'!$B$1:$EF$1,0)),"")</f>
        <v>Liverpool</v>
      </c>
      <c r="D523" t="str">
        <f>IFERROR(INDEX('[1]Master data'!$B$2:$EF$1000,MATCH($B523,'[1]Master data'!$A$2:$A$1000,0),MATCH(D$1,'[1]Master data'!$B$1:$EF$1,0)),"")</f>
        <v>Goalkeeper</v>
      </c>
      <c r="E523" s="5">
        <f>IFERROR(INDEX('[1]Master data'!$B$2:$EF$1000,MATCH($B523,'[1]Master data'!$A$2:$A$1000,0),MATCH(E$1,'[1]Master data'!$B$1:$EF$1,0)),"")</f>
        <v>4454000</v>
      </c>
      <c r="F523" s="7">
        <f>IFERROR(INDEX('[1]Master data'!$B$2:$EF$1000,MATCH($B523,'[1]Master data'!$A$2:$A$1000,0),MATCH(F$1,'[1]Master data'!$B$1:$EF$1,0)),"")</f>
        <v>-5000</v>
      </c>
      <c r="G523" s="7">
        <f>IFERROR(INDEX('[1]Master data'!$B$2:$EF$1000,MATCH($B523,'[1]Master data'!$A$2:$A$1000,0),MATCH(G$1,'[1]Master data'!$B$1:$EF$1,0)),"")</f>
        <v>0</v>
      </c>
      <c r="H523" s="7">
        <f>IFERROR(INDEX('[1]Master data'!$B$2:$EF$1000,MATCH($B523,'[1]Master data'!$A$2:$A$1000,0),MATCH(H$1,'[1]Master data'!$B$1:$EF$1,0)),"")</f>
        <v>0</v>
      </c>
      <c r="I523" s="7">
        <f>IFERROR(INDEX('[1]Master data'!$B$2:$EF$1000,MATCH($B523,'[1]Master data'!$A$2:$A$1000,0),MATCH(I$1,'[1]Master data'!$B$1:$EF$1,0)),"")</f>
        <v>0</v>
      </c>
      <c r="J523" s="7">
        <f>IFERROR(INDEX('[1]Master data'!$B$2:$EF$1000,MATCH($B523,'[1]Master data'!$A$2:$A$1000,0),MATCH(J$1,'[1]Master data'!$B$1:$EF$1,0)),"")</f>
        <v>0</v>
      </c>
      <c r="K523" s="7">
        <f>IFERROR(INDEX('[1]Master data'!$B$2:$EF$1000,MATCH($B523,'[1]Master data'!$A$2:$A$1000,0),MATCH(K$1,'[1]Master data'!$B$1:$EF$1,0)),"")</f>
        <v>0</v>
      </c>
      <c r="L523" s="7">
        <f>IFERROR(INDEX('[1]Master data'!$B$2:$EF$1000,MATCH($B523,'[1]Master data'!$A$2:$A$1000,0),MATCH(L$1,'[1]Master data'!$B$1:$EF$1,0)),"")</f>
        <v>-5000</v>
      </c>
      <c r="M523" s="33">
        <f>IFERROR(INDEX('[1]Master data'!$B$2:$EF$1000,MATCH($B523,'[1]Master data'!$A$2:$A$1000,0),MATCH(M$1,'[1]Master data'!$B$1:$EF$1,0)),"")</f>
        <v>-1.1122586439155814E-2</v>
      </c>
      <c r="N523" s="7">
        <f>IFERROR(INDEX('[1]Master data'!$B$2:$EF$1000,MATCH($B523,'[1]Master data'!$A$2:$A$1000,0),MATCH(N$1,'[1]Master data'!$B$1:$EF$1,0)),"")</f>
        <v>44540</v>
      </c>
      <c r="O523" s="7">
        <f>IFERROR(INDEX('[1]Master data'!$B$2:$EF$1000,MATCH($B523,'[1]Master data'!$A$2:$A$1000,0),MATCH(O$1,'[1]Master data'!$B$1:$EF$1,0)),"")</f>
        <v>4498540</v>
      </c>
      <c r="P523" s="7">
        <f>IFERROR(INDEX('[1]Master data'!$B$2:$EF$1000,MATCH($B523,'[1]Master data'!$A$2:$A$1000,0),MATCH(P$1,'[1]Master data'!$B$1:$EF$1,0)),"")</f>
        <v>-49540</v>
      </c>
      <c r="Q523" s="30">
        <f>IFERROR(INDEX('[1]Master data'!$B$2:$EF$1000,MATCH($B523,'[1]Master data'!$A$2:$A$1000,0),MATCH(Q$1,'[1]Master data'!$B$1:$EF$1,0)),"")</f>
        <v>-1.1122586439155814E-2</v>
      </c>
    </row>
    <row r="524" spans="1:17" x14ac:dyDescent="0.3">
      <c r="A524">
        <f t="shared" si="8"/>
        <v>522</v>
      </c>
      <c r="B524" t="str">
        <f>IF('[1]Master data'!A524="","",'[1]Master data'!A524)</f>
        <v>Hamza Choudhury</v>
      </c>
      <c r="C524" t="str">
        <f>IFERROR(INDEX('[1]Master data'!$B$2:$EF$1000,MATCH($B524,'[1]Master data'!$A$2:$A$1000,0),MATCH(C$1,'[1]Master data'!$B$1:$EF$1,0)),"")</f>
        <v>Leicester City</v>
      </c>
      <c r="D524" t="str">
        <f>IFERROR(INDEX('[1]Master data'!$B$2:$EF$1000,MATCH($B524,'[1]Master data'!$A$2:$A$1000,0),MATCH(D$1,'[1]Master data'!$B$1:$EF$1,0)),"")</f>
        <v>Midfield</v>
      </c>
      <c r="E524" s="5">
        <f>IFERROR(INDEX('[1]Master data'!$B$2:$EF$1000,MATCH($B524,'[1]Master data'!$A$2:$A$1000,0),MATCH(E$1,'[1]Master data'!$B$1:$EF$1,0)),"")</f>
        <v>3128000</v>
      </c>
      <c r="F524" s="7">
        <f>IFERROR(INDEX('[1]Master data'!$B$2:$EF$1000,MATCH($B524,'[1]Master data'!$A$2:$A$1000,0),MATCH(F$1,'[1]Master data'!$B$1:$EF$1,0)),"")</f>
        <v>55435.395348837221</v>
      </c>
      <c r="G524" s="7">
        <f>IFERROR(INDEX('[1]Master data'!$B$2:$EF$1000,MATCH($B524,'[1]Master data'!$A$2:$A$1000,0),MATCH(G$1,'[1]Master data'!$B$1:$EF$1,0)),"")</f>
        <v>977.40116279070116</v>
      </c>
      <c r="H524" s="7">
        <f>IFERROR(INDEX('[1]Master data'!$B$2:$EF$1000,MATCH($B524,'[1]Master data'!$A$2:$A$1000,0),MATCH(H$1,'[1]Master data'!$B$1:$EF$1,0)),"")</f>
        <v>6971.732558139538</v>
      </c>
      <c r="I524" s="7">
        <f>IFERROR(INDEX('[1]Master data'!$B$2:$EF$1000,MATCH($B524,'[1]Master data'!$A$2:$A$1000,0),MATCH(I$1,'[1]Master data'!$B$1:$EF$1,0)),"")</f>
        <v>-1812.5</v>
      </c>
      <c r="J524" s="7">
        <f>IFERROR(INDEX('[1]Master data'!$B$2:$EF$1000,MATCH($B524,'[1]Master data'!$A$2:$A$1000,0),MATCH(J$1,'[1]Master data'!$B$1:$EF$1,0)),"")</f>
        <v>-1138.6162790697674</v>
      </c>
      <c r="K524" s="7">
        <f>IFERROR(INDEX('[1]Master data'!$B$2:$EF$1000,MATCH($B524,'[1]Master data'!$A$2:$A$1000,0),MATCH(K$1,'[1]Master data'!$B$1:$EF$1,0)),"")</f>
        <v>268.87402382766061</v>
      </c>
      <c r="L524" s="7">
        <f>IFERROR(INDEX('[1]Master data'!$B$2:$EF$1000,MATCH($B524,'[1]Master data'!$A$2:$A$1000,0),MATCH(L$1,'[1]Master data'!$B$1:$EF$1,0)),"")</f>
        <v>60702.286814525352</v>
      </c>
      <c r="M524" s="33">
        <f>IFERROR(INDEX('[1]Master data'!$B$2:$EF$1000,MATCH($B524,'[1]Master data'!$A$2:$A$1000,0),MATCH(M$1,'[1]Master data'!$B$1:$EF$1,0)),"")</f>
        <v>9.4061019228022218E-3</v>
      </c>
      <c r="N524" s="7">
        <f>IFERROR(INDEX('[1]Master data'!$B$2:$EF$1000,MATCH($B524,'[1]Master data'!$A$2:$A$1000,0),MATCH(N$1,'[1]Master data'!$B$1:$EF$1,0)),"")</f>
        <v>31280</v>
      </c>
      <c r="O524" s="7">
        <f>IFERROR(INDEX('[1]Master data'!$B$2:$EF$1000,MATCH($B524,'[1]Master data'!$A$2:$A$1000,0),MATCH(O$1,'[1]Master data'!$B$1:$EF$1,0)),"")</f>
        <v>3159280</v>
      </c>
      <c r="P524" s="7">
        <f>IFERROR(INDEX('[1]Master data'!$B$2:$EF$1000,MATCH($B524,'[1]Master data'!$A$2:$A$1000,0),MATCH(P$1,'[1]Master data'!$B$1:$EF$1,0)),"")</f>
        <v>29422.286814525352</v>
      </c>
      <c r="Q524" s="30">
        <f>IFERROR(INDEX('[1]Master data'!$B$2:$EF$1000,MATCH($B524,'[1]Master data'!$A$2:$A$1000,0),MATCH(Q$1,'[1]Master data'!$B$1:$EF$1,0)),"")</f>
        <v>9.4061019228022218E-3</v>
      </c>
    </row>
    <row r="525" spans="1:17" x14ac:dyDescent="0.3">
      <c r="A525">
        <f t="shared" si="8"/>
        <v>523</v>
      </c>
      <c r="B525" t="str">
        <f>IF('[1]Master data'!A525="","",'[1]Master data'!A525)</f>
        <v>Ki-Jana Hoever</v>
      </c>
      <c r="C525" t="str">
        <f>IFERROR(INDEX('[1]Master data'!$B$2:$EF$1000,MATCH($B525,'[1]Master data'!$A$2:$A$1000,0),MATCH(C$1,'[1]Master data'!$B$1:$EF$1,0)),"")</f>
        <v>Wolverhampton</v>
      </c>
      <c r="D525" t="str">
        <f>IFERROR(INDEX('[1]Master data'!$B$2:$EF$1000,MATCH($B525,'[1]Master data'!$A$2:$A$1000,0),MATCH(D$1,'[1]Master data'!$B$1:$EF$1,0)),"")</f>
        <v>Defense</v>
      </c>
      <c r="E525" s="5">
        <f>IFERROR(INDEX('[1]Master data'!$B$2:$EF$1000,MATCH($B525,'[1]Master data'!$A$2:$A$1000,0),MATCH(E$1,'[1]Master data'!$B$1:$EF$1,0)),"")</f>
        <v>2442000</v>
      </c>
      <c r="F525" s="7">
        <f>IFERROR(INDEX('[1]Master data'!$B$2:$EF$1000,MATCH($B525,'[1]Master data'!$A$2:$A$1000,0),MATCH(F$1,'[1]Master data'!$B$1:$EF$1,0)),"")</f>
        <v>-5000</v>
      </c>
      <c r="G525" s="7">
        <f>IFERROR(INDEX('[1]Master data'!$B$2:$EF$1000,MATCH($B525,'[1]Master data'!$A$2:$A$1000,0),MATCH(G$1,'[1]Master data'!$B$1:$EF$1,0)),"")</f>
        <v>0</v>
      </c>
      <c r="H525" s="7">
        <f>IFERROR(INDEX('[1]Master data'!$B$2:$EF$1000,MATCH($B525,'[1]Master data'!$A$2:$A$1000,0),MATCH(H$1,'[1]Master data'!$B$1:$EF$1,0)),"")</f>
        <v>0</v>
      </c>
      <c r="I525" s="7">
        <f>IFERROR(INDEX('[1]Master data'!$B$2:$EF$1000,MATCH($B525,'[1]Master data'!$A$2:$A$1000,0),MATCH(I$1,'[1]Master data'!$B$1:$EF$1,0)),"")</f>
        <v>0</v>
      </c>
      <c r="J525" s="7">
        <f>IFERROR(INDEX('[1]Master data'!$B$2:$EF$1000,MATCH($B525,'[1]Master data'!$A$2:$A$1000,0),MATCH(J$1,'[1]Master data'!$B$1:$EF$1,0)),"")</f>
        <v>0</v>
      </c>
      <c r="K525" s="7">
        <f>IFERROR(INDEX('[1]Master data'!$B$2:$EF$1000,MATCH($B525,'[1]Master data'!$A$2:$A$1000,0),MATCH(K$1,'[1]Master data'!$B$1:$EF$1,0)),"")</f>
        <v>0</v>
      </c>
      <c r="L525" s="7">
        <f>IFERROR(INDEX('[1]Master data'!$B$2:$EF$1000,MATCH($B525,'[1]Master data'!$A$2:$A$1000,0),MATCH(L$1,'[1]Master data'!$B$1:$EF$1,0)),"")</f>
        <v>-5000</v>
      </c>
      <c r="M525" s="33">
        <f>IFERROR(INDEX('[1]Master data'!$B$2:$EF$1000,MATCH($B525,'[1]Master data'!$A$2:$A$1000,0),MATCH(M$1,'[1]Master data'!$B$1:$EF$1,0)),"")</f>
        <v>-1.2047502047502047E-2</v>
      </c>
      <c r="N525" s="7">
        <f>IFERROR(INDEX('[1]Master data'!$B$2:$EF$1000,MATCH($B525,'[1]Master data'!$A$2:$A$1000,0),MATCH(N$1,'[1]Master data'!$B$1:$EF$1,0)),"")</f>
        <v>24420</v>
      </c>
      <c r="O525" s="7">
        <f>IFERROR(INDEX('[1]Master data'!$B$2:$EF$1000,MATCH($B525,'[1]Master data'!$A$2:$A$1000,0),MATCH(O$1,'[1]Master data'!$B$1:$EF$1,0)),"")</f>
        <v>2466420</v>
      </c>
      <c r="P525" s="7">
        <f>IFERROR(INDEX('[1]Master data'!$B$2:$EF$1000,MATCH($B525,'[1]Master data'!$A$2:$A$1000,0),MATCH(P$1,'[1]Master data'!$B$1:$EF$1,0)),"")</f>
        <v>-29420</v>
      </c>
      <c r="Q525" s="30">
        <f>IFERROR(INDEX('[1]Master data'!$B$2:$EF$1000,MATCH($B525,'[1]Master data'!$A$2:$A$1000,0),MATCH(Q$1,'[1]Master data'!$B$1:$EF$1,0)),"")</f>
        <v>-1.2047502047502047E-2</v>
      </c>
    </row>
    <row r="526" spans="1:17" x14ac:dyDescent="0.3">
      <c r="A526">
        <f t="shared" si="8"/>
        <v>524</v>
      </c>
      <c r="B526" t="str">
        <f>IF('[1]Master data'!A526="","",'[1]Master data'!A526)</f>
        <v>Jorginho</v>
      </c>
      <c r="C526" t="str">
        <f>IFERROR(INDEX('[1]Master data'!$B$2:$EF$1000,MATCH($B526,'[1]Master data'!$A$2:$A$1000,0),MATCH(C$1,'[1]Master data'!$B$1:$EF$1,0)),"")</f>
        <v>Chelsea</v>
      </c>
      <c r="D526" t="str">
        <f>IFERROR(INDEX('[1]Master data'!$B$2:$EF$1000,MATCH($B526,'[1]Master data'!$A$2:$A$1000,0),MATCH(D$1,'[1]Master data'!$B$1:$EF$1,0)),"")</f>
        <v>Midfield</v>
      </c>
      <c r="E526" s="5">
        <f>IFERROR(INDEX('[1]Master data'!$B$2:$EF$1000,MATCH($B526,'[1]Master data'!$A$2:$A$1000,0),MATCH(E$1,'[1]Master data'!$B$1:$EF$1,0)),"")</f>
        <v>5581000</v>
      </c>
      <c r="F526" s="7">
        <f>IFERROR(INDEX('[1]Master data'!$B$2:$EF$1000,MATCH($B526,'[1]Master data'!$A$2:$A$1000,0),MATCH(F$1,'[1]Master data'!$B$1:$EF$1,0)),"")</f>
        <v>45833.250000000015</v>
      </c>
      <c r="G526" s="7">
        <f>IFERROR(INDEX('[1]Master data'!$B$2:$EF$1000,MATCH($B526,'[1]Master data'!$A$2:$A$1000,0),MATCH(G$1,'[1]Master data'!$B$1:$EF$1,0)),"")</f>
        <v>19657.625000000004</v>
      </c>
      <c r="H526" s="7">
        <f>IFERROR(INDEX('[1]Master data'!$B$2:$EF$1000,MATCH($B526,'[1]Master data'!$A$2:$A$1000,0),MATCH(H$1,'[1]Master data'!$B$1:$EF$1,0)),"")</f>
        <v>8037.0000000000036</v>
      </c>
      <c r="I526" s="7">
        <f>IFERROR(INDEX('[1]Master data'!$B$2:$EF$1000,MATCH($B526,'[1]Master data'!$A$2:$A$1000,0),MATCH(I$1,'[1]Master data'!$B$1:$EF$1,0)),"")</f>
        <v>-725</v>
      </c>
      <c r="J526" s="7">
        <f>IFERROR(INDEX('[1]Master data'!$B$2:$EF$1000,MATCH($B526,'[1]Master data'!$A$2:$A$1000,0),MATCH(J$1,'[1]Master data'!$B$1:$EF$1,0)),"")</f>
        <v>3752.5937500000009</v>
      </c>
      <c r="K526" s="7">
        <f>IFERROR(INDEX('[1]Master data'!$B$2:$EF$1000,MATCH($B526,'[1]Master data'!$A$2:$A$1000,0),MATCH(K$1,'[1]Master data'!$B$1:$EF$1,0)),"")</f>
        <v>857.27923585635267</v>
      </c>
      <c r="L526" s="7">
        <f>IFERROR(INDEX('[1]Master data'!$B$2:$EF$1000,MATCH($B526,'[1]Master data'!$A$2:$A$1000,0),MATCH(L$1,'[1]Master data'!$B$1:$EF$1,0)),"")</f>
        <v>77412.74798585636</v>
      </c>
      <c r="M526" s="33">
        <f>IFERROR(INDEX('[1]Master data'!$B$2:$EF$1000,MATCH($B526,'[1]Master data'!$A$2:$A$1000,0),MATCH(M$1,'[1]Master data'!$B$1:$EF$1,0)),"")</f>
        <v>3.8707665267615769E-3</v>
      </c>
      <c r="N526" s="7">
        <f>IFERROR(INDEX('[1]Master data'!$B$2:$EF$1000,MATCH($B526,'[1]Master data'!$A$2:$A$1000,0),MATCH(N$1,'[1]Master data'!$B$1:$EF$1,0)),"")</f>
        <v>55810</v>
      </c>
      <c r="O526" s="7">
        <f>IFERROR(INDEX('[1]Master data'!$B$2:$EF$1000,MATCH($B526,'[1]Master data'!$A$2:$A$1000,0),MATCH(O$1,'[1]Master data'!$B$1:$EF$1,0)),"")</f>
        <v>5636810</v>
      </c>
      <c r="P526" s="7">
        <f>IFERROR(INDEX('[1]Master data'!$B$2:$EF$1000,MATCH($B526,'[1]Master data'!$A$2:$A$1000,0),MATCH(P$1,'[1]Master data'!$B$1:$EF$1,0)),"")</f>
        <v>21602.74798585636</v>
      </c>
      <c r="Q526" s="30">
        <f>IFERROR(INDEX('[1]Master data'!$B$2:$EF$1000,MATCH($B526,'[1]Master data'!$A$2:$A$1000,0),MATCH(Q$1,'[1]Master data'!$B$1:$EF$1,0)),"")</f>
        <v>3.8707665267615769E-3</v>
      </c>
    </row>
    <row r="527" spans="1:17" x14ac:dyDescent="0.3">
      <c r="A527">
        <f t="shared" si="8"/>
        <v>525</v>
      </c>
      <c r="B527" t="str">
        <f>IF('[1]Master data'!A527="","",'[1]Master data'!A527)</f>
        <v>Odion Ighalo</v>
      </c>
      <c r="C527" t="str">
        <f>IFERROR(INDEX('[1]Master data'!$B$2:$EF$1000,MATCH($B527,'[1]Master data'!$A$2:$A$1000,0),MATCH(C$1,'[1]Master data'!$B$1:$EF$1,0)),"")</f>
        <v>Manchester United</v>
      </c>
      <c r="D527" t="str">
        <f>IFERROR(INDEX('[1]Master data'!$B$2:$EF$1000,MATCH($B527,'[1]Master data'!$A$2:$A$1000,0),MATCH(D$1,'[1]Master data'!$B$1:$EF$1,0)),"")</f>
        <v>Striker</v>
      </c>
      <c r="E527" s="5">
        <f>IFERROR(INDEX('[1]Master data'!$B$2:$EF$1000,MATCH($B527,'[1]Master data'!$A$2:$A$1000,0),MATCH(E$1,'[1]Master data'!$B$1:$EF$1,0)),"")</f>
        <v>2455000</v>
      </c>
      <c r="F527" s="7">
        <f>IFERROR(INDEX('[1]Master data'!$B$2:$EF$1000,MATCH($B527,'[1]Master data'!$A$2:$A$1000,0),MATCH(F$1,'[1]Master data'!$B$1:$EF$1,0)),"")</f>
        <v>-5000</v>
      </c>
      <c r="G527" s="7">
        <f>IFERROR(INDEX('[1]Master data'!$B$2:$EF$1000,MATCH($B527,'[1]Master data'!$A$2:$A$1000,0),MATCH(G$1,'[1]Master data'!$B$1:$EF$1,0)),"")</f>
        <v>0</v>
      </c>
      <c r="H527" s="7">
        <f>IFERROR(INDEX('[1]Master data'!$B$2:$EF$1000,MATCH($B527,'[1]Master data'!$A$2:$A$1000,0),MATCH(H$1,'[1]Master data'!$B$1:$EF$1,0)),"")</f>
        <v>0</v>
      </c>
      <c r="I527" s="7">
        <f>IFERROR(INDEX('[1]Master data'!$B$2:$EF$1000,MATCH($B527,'[1]Master data'!$A$2:$A$1000,0),MATCH(I$1,'[1]Master data'!$B$1:$EF$1,0)),"")</f>
        <v>0</v>
      </c>
      <c r="J527" s="7">
        <f>IFERROR(INDEX('[1]Master data'!$B$2:$EF$1000,MATCH($B527,'[1]Master data'!$A$2:$A$1000,0),MATCH(J$1,'[1]Master data'!$B$1:$EF$1,0)),"")</f>
        <v>0</v>
      </c>
      <c r="K527" s="7">
        <f>IFERROR(INDEX('[1]Master data'!$B$2:$EF$1000,MATCH($B527,'[1]Master data'!$A$2:$A$1000,0),MATCH(K$1,'[1]Master data'!$B$1:$EF$1,0)),"")</f>
        <v>0</v>
      </c>
      <c r="L527" s="7">
        <f>IFERROR(INDEX('[1]Master data'!$B$2:$EF$1000,MATCH($B527,'[1]Master data'!$A$2:$A$1000,0),MATCH(L$1,'[1]Master data'!$B$1:$EF$1,0)),"")</f>
        <v>-5000</v>
      </c>
      <c r="M527" s="33">
        <f>IFERROR(INDEX('[1]Master data'!$B$2:$EF$1000,MATCH($B527,'[1]Master data'!$A$2:$A$1000,0),MATCH(M$1,'[1]Master data'!$B$1:$EF$1,0)),"")</f>
        <v>-1.2036659877800407E-2</v>
      </c>
      <c r="N527" s="7">
        <f>IFERROR(INDEX('[1]Master data'!$B$2:$EF$1000,MATCH($B527,'[1]Master data'!$A$2:$A$1000,0),MATCH(N$1,'[1]Master data'!$B$1:$EF$1,0)),"")</f>
        <v>24550</v>
      </c>
      <c r="O527" s="7">
        <f>IFERROR(INDEX('[1]Master data'!$B$2:$EF$1000,MATCH($B527,'[1]Master data'!$A$2:$A$1000,0),MATCH(O$1,'[1]Master data'!$B$1:$EF$1,0)),"")</f>
        <v>2479550</v>
      </c>
      <c r="P527" s="7">
        <f>IFERROR(INDEX('[1]Master data'!$B$2:$EF$1000,MATCH($B527,'[1]Master data'!$A$2:$A$1000,0),MATCH(P$1,'[1]Master data'!$B$1:$EF$1,0)),"")</f>
        <v>-29550</v>
      </c>
      <c r="Q527" s="30">
        <f>IFERROR(INDEX('[1]Master data'!$B$2:$EF$1000,MATCH($B527,'[1]Master data'!$A$2:$A$1000,0),MATCH(Q$1,'[1]Master data'!$B$1:$EF$1,0)),"")</f>
        <v>-1.2036659877800407E-2</v>
      </c>
    </row>
    <row r="528" spans="1:17" x14ac:dyDescent="0.3">
      <c r="A528">
        <f t="shared" si="8"/>
        <v>526</v>
      </c>
      <c r="B528" t="str">
        <f>IF('[1]Master data'!A528="","",'[1]Master data'!A528)</f>
        <v>Wesley Fofana</v>
      </c>
      <c r="C528" t="str">
        <f>IFERROR(INDEX('[1]Master data'!$B$2:$EF$1000,MATCH($B528,'[1]Master data'!$A$2:$A$1000,0),MATCH(C$1,'[1]Master data'!$B$1:$EF$1,0)),"")</f>
        <v>Leicester City</v>
      </c>
      <c r="D528" t="str">
        <f>IFERROR(INDEX('[1]Master data'!$B$2:$EF$1000,MATCH($B528,'[1]Master data'!$A$2:$A$1000,0),MATCH(D$1,'[1]Master data'!$B$1:$EF$1,0)),"")</f>
        <v>Defense</v>
      </c>
      <c r="E528" s="5">
        <f>IFERROR(INDEX('[1]Master data'!$B$2:$EF$1000,MATCH($B528,'[1]Master data'!$A$2:$A$1000,0),MATCH(E$1,'[1]Master data'!$B$1:$EF$1,0)),"")</f>
        <v>3574000</v>
      </c>
      <c r="F528" s="7">
        <f>IFERROR(INDEX('[1]Master data'!$B$2:$EF$1000,MATCH($B528,'[1]Master data'!$A$2:$A$1000,0),MATCH(F$1,'[1]Master data'!$B$1:$EF$1,0)),"")</f>
        <v>-5000</v>
      </c>
      <c r="G528" s="7">
        <f>IFERROR(INDEX('[1]Master data'!$B$2:$EF$1000,MATCH($B528,'[1]Master data'!$A$2:$A$1000,0),MATCH(G$1,'[1]Master data'!$B$1:$EF$1,0)),"")</f>
        <v>0</v>
      </c>
      <c r="H528" s="7">
        <f>IFERROR(INDEX('[1]Master data'!$B$2:$EF$1000,MATCH($B528,'[1]Master data'!$A$2:$A$1000,0),MATCH(H$1,'[1]Master data'!$B$1:$EF$1,0)),"")</f>
        <v>0</v>
      </c>
      <c r="I528" s="7">
        <f>IFERROR(INDEX('[1]Master data'!$B$2:$EF$1000,MATCH($B528,'[1]Master data'!$A$2:$A$1000,0),MATCH(I$1,'[1]Master data'!$B$1:$EF$1,0)),"")</f>
        <v>0</v>
      </c>
      <c r="J528" s="7">
        <f>IFERROR(INDEX('[1]Master data'!$B$2:$EF$1000,MATCH($B528,'[1]Master data'!$A$2:$A$1000,0),MATCH(J$1,'[1]Master data'!$B$1:$EF$1,0)),"")</f>
        <v>0</v>
      </c>
      <c r="K528" s="7">
        <f>IFERROR(INDEX('[1]Master data'!$B$2:$EF$1000,MATCH($B528,'[1]Master data'!$A$2:$A$1000,0),MATCH(K$1,'[1]Master data'!$B$1:$EF$1,0)),"")</f>
        <v>0</v>
      </c>
      <c r="L528" s="7">
        <f>IFERROR(INDEX('[1]Master data'!$B$2:$EF$1000,MATCH($B528,'[1]Master data'!$A$2:$A$1000,0),MATCH(L$1,'[1]Master data'!$B$1:$EF$1,0)),"")</f>
        <v>-5000</v>
      </c>
      <c r="M528" s="33">
        <f>IFERROR(INDEX('[1]Master data'!$B$2:$EF$1000,MATCH($B528,'[1]Master data'!$A$2:$A$1000,0),MATCH(M$1,'[1]Master data'!$B$1:$EF$1,0)),"")</f>
        <v>-1.1398992725237828E-2</v>
      </c>
      <c r="N528" s="7">
        <f>IFERROR(INDEX('[1]Master data'!$B$2:$EF$1000,MATCH($B528,'[1]Master data'!$A$2:$A$1000,0),MATCH(N$1,'[1]Master data'!$B$1:$EF$1,0)),"")</f>
        <v>35740</v>
      </c>
      <c r="O528" s="7">
        <f>IFERROR(INDEX('[1]Master data'!$B$2:$EF$1000,MATCH($B528,'[1]Master data'!$A$2:$A$1000,0),MATCH(O$1,'[1]Master data'!$B$1:$EF$1,0)),"")</f>
        <v>3609740</v>
      </c>
      <c r="P528" s="7">
        <f>IFERROR(INDEX('[1]Master data'!$B$2:$EF$1000,MATCH($B528,'[1]Master data'!$A$2:$A$1000,0),MATCH(P$1,'[1]Master data'!$B$1:$EF$1,0)),"")</f>
        <v>-40740</v>
      </c>
      <c r="Q528" s="30">
        <f>IFERROR(INDEX('[1]Master data'!$B$2:$EF$1000,MATCH($B528,'[1]Master data'!$A$2:$A$1000,0),MATCH(Q$1,'[1]Master data'!$B$1:$EF$1,0)),"")</f>
        <v>-1.1398992725237828E-2</v>
      </c>
    </row>
    <row r="529" spans="1:17" x14ac:dyDescent="0.3">
      <c r="A529">
        <f t="shared" si="8"/>
        <v>527</v>
      </c>
      <c r="B529" t="str">
        <f>IF('[1]Master data'!A529="","",'[1]Master data'!A529)</f>
        <v>Xherdan Shaqiri</v>
      </c>
      <c r="C529" t="str">
        <f>IFERROR(INDEX('[1]Master data'!$B$2:$EF$1000,MATCH($B529,'[1]Master data'!$A$2:$A$1000,0),MATCH(C$1,'[1]Master data'!$B$1:$EF$1,0)),"")</f>
        <v>Liverpool</v>
      </c>
      <c r="D529" t="str">
        <f>IFERROR(INDEX('[1]Master data'!$B$2:$EF$1000,MATCH($B529,'[1]Master data'!$A$2:$A$1000,0),MATCH(D$1,'[1]Master data'!$B$1:$EF$1,0)),"")</f>
        <v>Midfield</v>
      </c>
      <c r="E529" s="5">
        <f>IFERROR(INDEX('[1]Master data'!$B$2:$EF$1000,MATCH($B529,'[1]Master data'!$A$2:$A$1000,0),MATCH(E$1,'[1]Master data'!$B$1:$EF$1,0)),"")</f>
        <v>2971000</v>
      </c>
      <c r="F529" s="7">
        <f>IFERROR(INDEX('[1]Master data'!$B$2:$EF$1000,MATCH($B529,'[1]Master data'!$A$2:$A$1000,0),MATCH(F$1,'[1]Master data'!$B$1:$EF$1,0)),"")</f>
        <v>-5000</v>
      </c>
      <c r="G529" s="7">
        <f>IFERROR(INDEX('[1]Master data'!$B$2:$EF$1000,MATCH($B529,'[1]Master data'!$A$2:$A$1000,0),MATCH(G$1,'[1]Master data'!$B$1:$EF$1,0)),"")</f>
        <v>0</v>
      </c>
      <c r="H529" s="7">
        <f>IFERROR(INDEX('[1]Master data'!$B$2:$EF$1000,MATCH($B529,'[1]Master data'!$A$2:$A$1000,0),MATCH(H$1,'[1]Master data'!$B$1:$EF$1,0)),"")</f>
        <v>0</v>
      </c>
      <c r="I529" s="7">
        <f>IFERROR(INDEX('[1]Master data'!$B$2:$EF$1000,MATCH($B529,'[1]Master data'!$A$2:$A$1000,0),MATCH(I$1,'[1]Master data'!$B$1:$EF$1,0)),"")</f>
        <v>0</v>
      </c>
      <c r="J529" s="7">
        <f>IFERROR(INDEX('[1]Master data'!$B$2:$EF$1000,MATCH($B529,'[1]Master data'!$A$2:$A$1000,0),MATCH(J$1,'[1]Master data'!$B$1:$EF$1,0)),"")</f>
        <v>0</v>
      </c>
      <c r="K529" s="7">
        <f>IFERROR(INDEX('[1]Master data'!$B$2:$EF$1000,MATCH($B529,'[1]Master data'!$A$2:$A$1000,0),MATCH(K$1,'[1]Master data'!$B$1:$EF$1,0)),"")</f>
        <v>0</v>
      </c>
      <c r="L529" s="7">
        <f>IFERROR(INDEX('[1]Master data'!$B$2:$EF$1000,MATCH($B529,'[1]Master data'!$A$2:$A$1000,0),MATCH(L$1,'[1]Master data'!$B$1:$EF$1,0)),"")</f>
        <v>-5000</v>
      </c>
      <c r="M529" s="33">
        <f>IFERROR(INDEX('[1]Master data'!$B$2:$EF$1000,MATCH($B529,'[1]Master data'!$A$2:$A$1000,0),MATCH(M$1,'[1]Master data'!$B$1:$EF$1,0)),"")</f>
        <v>-1.1682935038707506E-2</v>
      </c>
      <c r="N529" s="7">
        <f>IFERROR(INDEX('[1]Master data'!$B$2:$EF$1000,MATCH($B529,'[1]Master data'!$A$2:$A$1000,0),MATCH(N$1,'[1]Master data'!$B$1:$EF$1,0)),"")</f>
        <v>29710</v>
      </c>
      <c r="O529" s="7">
        <f>IFERROR(INDEX('[1]Master data'!$B$2:$EF$1000,MATCH($B529,'[1]Master data'!$A$2:$A$1000,0),MATCH(O$1,'[1]Master data'!$B$1:$EF$1,0)),"")</f>
        <v>3000710</v>
      </c>
      <c r="P529" s="7">
        <f>IFERROR(INDEX('[1]Master data'!$B$2:$EF$1000,MATCH($B529,'[1]Master data'!$A$2:$A$1000,0),MATCH(P$1,'[1]Master data'!$B$1:$EF$1,0)),"")</f>
        <v>-34710</v>
      </c>
      <c r="Q529" s="30">
        <f>IFERROR(INDEX('[1]Master data'!$B$2:$EF$1000,MATCH($B529,'[1]Master data'!$A$2:$A$1000,0),MATCH(Q$1,'[1]Master data'!$B$1:$EF$1,0)),"")</f>
        <v>-1.1682935038707506E-2</v>
      </c>
    </row>
    <row r="530" spans="1:17" x14ac:dyDescent="0.3">
      <c r="A530">
        <f t="shared" si="8"/>
        <v>528</v>
      </c>
      <c r="B530" t="str">
        <f>IF('[1]Master data'!A530="","",'[1]Master data'!A530)</f>
        <v>Cesar Azpilicueta</v>
      </c>
      <c r="C530" t="str">
        <f>IFERROR(INDEX('[1]Master data'!$B$2:$EF$1000,MATCH($B530,'[1]Master data'!$A$2:$A$1000,0),MATCH(C$1,'[1]Master data'!$B$1:$EF$1,0)),"")</f>
        <v>Chelsea</v>
      </c>
      <c r="D530" t="str">
        <f>IFERROR(INDEX('[1]Master data'!$B$2:$EF$1000,MATCH($B530,'[1]Master data'!$A$2:$A$1000,0),MATCH(D$1,'[1]Master data'!$B$1:$EF$1,0)),"")</f>
        <v>Defense</v>
      </c>
      <c r="E530" s="5">
        <f>IFERROR(INDEX('[1]Master data'!$B$2:$EF$1000,MATCH($B530,'[1]Master data'!$A$2:$A$1000,0),MATCH(E$1,'[1]Master data'!$B$1:$EF$1,0)),"")</f>
        <v>4683000</v>
      </c>
      <c r="F530" s="7">
        <f>IFERROR(INDEX('[1]Master data'!$B$2:$EF$1000,MATCH($B530,'[1]Master data'!$A$2:$A$1000,0),MATCH(F$1,'[1]Master data'!$B$1:$EF$1,0)),"")</f>
        <v>65092.604751815234</v>
      </c>
      <c r="G530" s="7">
        <f>IFERROR(INDEX('[1]Master data'!$B$2:$EF$1000,MATCH($B530,'[1]Master data'!$A$2:$A$1000,0),MATCH(G$1,'[1]Master data'!$B$1:$EF$1,0)),"")</f>
        <v>25128.040993494993</v>
      </c>
      <c r="H530" s="7">
        <f>IFERROR(INDEX('[1]Master data'!$B$2:$EF$1000,MATCH($B530,'[1]Master data'!$A$2:$A$1000,0),MATCH(H$1,'[1]Master data'!$B$1:$EF$1,0)),"")</f>
        <v>8867.6581943899928</v>
      </c>
      <c r="I530" s="7">
        <f>IFERROR(INDEX('[1]Master data'!$B$2:$EF$1000,MATCH($B530,'[1]Master data'!$A$2:$A$1000,0),MATCH(I$1,'[1]Master data'!$B$1:$EF$1,0)),"")</f>
        <v>-1925</v>
      </c>
      <c r="J530" s="7">
        <f>IFERROR(INDEX('[1]Master data'!$B$2:$EF$1000,MATCH($B530,'[1]Master data'!$A$2:$A$1000,0),MATCH(J$1,'[1]Master data'!$B$1:$EF$1,0)),"")</f>
        <v>5097.7679975274477</v>
      </c>
      <c r="K530" s="7">
        <f>IFERROR(INDEX('[1]Master data'!$B$2:$EF$1000,MATCH($B530,'[1]Master data'!$A$2:$A$1000,0),MATCH(K$1,'[1]Master data'!$B$1:$EF$1,0)),"")</f>
        <v>1155.2859332337521</v>
      </c>
      <c r="L530" s="7">
        <f>IFERROR(INDEX('[1]Master data'!$B$2:$EF$1000,MATCH($B530,'[1]Master data'!$A$2:$A$1000,0),MATCH(L$1,'[1]Master data'!$B$1:$EF$1,0)),"")</f>
        <v>103416.35787046143</v>
      </c>
      <c r="M530" s="33">
        <f>IFERROR(INDEX('[1]Master data'!$B$2:$EF$1000,MATCH($B530,'[1]Master data'!$A$2:$A$1000,0),MATCH(M$1,'[1]Master data'!$B$1:$EF$1,0)),"")</f>
        <v>1.2083356367811538E-2</v>
      </c>
      <c r="N530" s="7">
        <f>IFERROR(INDEX('[1]Master data'!$B$2:$EF$1000,MATCH($B530,'[1]Master data'!$A$2:$A$1000,0),MATCH(N$1,'[1]Master data'!$B$1:$EF$1,0)),"")</f>
        <v>46830</v>
      </c>
      <c r="O530" s="7">
        <f>IFERROR(INDEX('[1]Master data'!$B$2:$EF$1000,MATCH($B530,'[1]Master data'!$A$2:$A$1000,0),MATCH(O$1,'[1]Master data'!$B$1:$EF$1,0)),"")</f>
        <v>4729830</v>
      </c>
      <c r="P530" s="7">
        <f>IFERROR(INDEX('[1]Master data'!$B$2:$EF$1000,MATCH($B530,'[1]Master data'!$A$2:$A$1000,0),MATCH(P$1,'[1]Master data'!$B$1:$EF$1,0)),"")</f>
        <v>56586.357870461434</v>
      </c>
      <c r="Q530" s="30">
        <f>IFERROR(INDEX('[1]Master data'!$B$2:$EF$1000,MATCH($B530,'[1]Master data'!$A$2:$A$1000,0),MATCH(Q$1,'[1]Master data'!$B$1:$EF$1,0)),"")</f>
        <v>1.2083356367811538E-2</v>
      </c>
    </row>
    <row r="531" spans="1:17" x14ac:dyDescent="0.3">
      <c r="A531">
        <f t="shared" si="8"/>
        <v>529</v>
      </c>
      <c r="B531" t="str">
        <f>IF('[1]Master data'!A531="","",'[1]Master data'!A531)</f>
        <v>Jamaal Lascelles</v>
      </c>
      <c r="C531" t="str">
        <f>IFERROR(INDEX('[1]Master data'!$B$2:$EF$1000,MATCH($B531,'[1]Master data'!$A$2:$A$1000,0),MATCH(C$1,'[1]Master data'!$B$1:$EF$1,0)),"")</f>
        <v>Newcastle</v>
      </c>
      <c r="D531" t="str">
        <f>IFERROR(INDEX('[1]Master data'!$B$2:$EF$1000,MATCH($B531,'[1]Master data'!$A$2:$A$1000,0),MATCH(D$1,'[1]Master data'!$B$1:$EF$1,0)),"")</f>
        <v>Defense</v>
      </c>
      <c r="E531" s="5">
        <f>IFERROR(INDEX('[1]Master data'!$B$2:$EF$1000,MATCH($B531,'[1]Master data'!$A$2:$A$1000,0),MATCH(E$1,'[1]Master data'!$B$1:$EF$1,0)),"")</f>
        <v>2871000</v>
      </c>
      <c r="F531" s="7">
        <f>IFERROR(INDEX('[1]Master data'!$B$2:$EF$1000,MATCH($B531,'[1]Master data'!$A$2:$A$1000,0),MATCH(F$1,'[1]Master data'!$B$1:$EF$1,0)),"")</f>
        <v>34180.258647600815</v>
      </c>
      <c r="G531" s="7">
        <f>IFERROR(INDEX('[1]Master data'!$B$2:$EF$1000,MATCH($B531,'[1]Master data'!$A$2:$A$1000,0),MATCH(G$1,'[1]Master data'!$B$1:$EF$1,0)),"")</f>
        <v>13067.706129969487</v>
      </c>
      <c r="H531" s="7">
        <f>IFERROR(INDEX('[1]Master data'!$B$2:$EF$1000,MATCH($B531,'[1]Master data'!$A$2:$A$1000,0),MATCH(H$1,'[1]Master data'!$B$1:$EF$1,0)),"")</f>
        <v>3620.3558565676976</v>
      </c>
      <c r="I531" s="7">
        <f>IFERROR(INDEX('[1]Master data'!$B$2:$EF$1000,MATCH($B531,'[1]Master data'!$A$2:$A$1000,0),MATCH(I$1,'[1]Master data'!$B$1:$EF$1,0)),"")</f>
        <v>87.015858355374803</v>
      </c>
      <c r="J531" s="7">
        <f>IFERROR(INDEX('[1]Master data'!$B$2:$EF$1000,MATCH($B531,'[1]Master data'!$A$2:$A$1000,0),MATCH(J$1,'[1]Master data'!$B$1:$EF$1,0)),"")</f>
        <v>610.49748990130877</v>
      </c>
      <c r="K531" s="7">
        <f>IFERROR(INDEX('[1]Master data'!$B$2:$EF$1000,MATCH($B531,'[1]Master data'!$A$2:$A$1000,0),MATCH(K$1,'[1]Master data'!$B$1:$EF$1,0)),"")</f>
        <v>515.53836188271293</v>
      </c>
      <c r="L531" s="7">
        <f>IFERROR(INDEX('[1]Master data'!$B$2:$EF$1000,MATCH($B531,'[1]Master data'!$A$2:$A$1000,0),MATCH(L$1,'[1]Master data'!$B$1:$EF$1,0)),"")</f>
        <v>52081.372344277392</v>
      </c>
      <c r="M531" s="33">
        <f>IFERROR(INDEX('[1]Master data'!$B$2:$EF$1000,MATCH($B531,'[1]Master data'!$A$2:$A$1000,0),MATCH(M$1,'[1]Master data'!$B$1:$EF$1,0)),"")</f>
        <v>8.1404989008280713E-3</v>
      </c>
      <c r="N531" s="7">
        <f>IFERROR(INDEX('[1]Master data'!$B$2:$EF$1000,MATCH($B531,'[1]Master data'!$A$2:$A$1000,0),MATCH(N$1,'[1]Master data'!$B$1:$EF$1,0)),"")</f>
        <v>28710</v>
      </c>
      <c r="O531" s="7">
        <f>IFERROR(INDEX('[1]Master data'!$B$2:$EF$1000,MATCH($B531,'[1]Master data'!$A$2:$A$1000,0),MATCH(O$1,'[1]Master data'!$B$1:$EF$1,0)),"")</f>
        <v>2899710</v>
      </c>
      <c r="P531" s="7">
        <f>IFERROR(INDEX('[1]Master data'!$B$2:$EF$1000,MATCH($B531,'[1]Master data'!$A$2:$A$1000,0),MATCH(P$1,'[1]Master data'!$B$1:$EF$1,0)),"")</f>
        <v>23371.372344277392</v>
      </c>
      <c r="Q531" s="30">
        <f>IFERROR(INDEX('[1]Master data'!$B$2:$EF$1000,MATCH($B531,'[1]Master data'!$A$2:$A$1000,0),MATCH(Q$1,'[1]Master data'!$B$1:$EF$1,0)),"")</f>
        <v>8.1404989008280713E-3</v>
      </c>
    </row>
    <row r="532" spans="1:17" x14ac:dyDescent="0.3">
      <c r="A532">
        <f t="shared" si="8"/>
        <v>530</v>
      </c>
      <c r="B532" t="str">
        <f>IF('[1]Master data'!A532="","",'[1]Master data'!A532)</f>
        <v>Aymeric Laporte</v>
      </c>
      <c r="C532" t="str">
        <f>IFERROR(INDEX('[1]Master data'!$B$2:$EF$1000,MATCH($B532,'[1]Master data'!$A$2:$A$1000,0),MATCH(C$1,'[1]Master data'!$B$1:$EF$1,0)),"")</f>
        <v>Manchester City</v>
      </c>
      <c r="D532" t="str">
        <f>IFERROR(INDEX('[1]Master data'!$B$2:$EF$1000,MATCH($B532,'[1]Master data'!$A$2:$A$1000,0),MATCH(D$1,'[1]Master data'!$B$1:$EF$1,0)),"")</f>
        <v>Defense</v>
      </c>
      <c r="E532" s="5">
        <f>IFERROR(INDEX('[1]Master data'!$B$2:$EF$1000,MATCH($B532,'[1]Master data'!$A$2:$A$1000,0),MATCH(E$1,'[1]Master data'!$B$1:$EF$1,0)),"")</f>
        <v>4917000</v>
      </c>
      <c r="F532" s="7">
        <f>IFERROR(INDEX('[1]Master data'!$B$2:$EF$1000,MATCH($B532,'[1]Master data'!$A$2:$A$1000,0),MATCH(F$1,'[1]Master data'!$B$1:$EF$1,0)),"")</f>
        <v>130784.29020624244</v>
      </c>
      <c r="G532" s="7">
        <f>IFERROR(INDEX('[1]Master data'!$B$2:$EF$1000,MATCH($B532,'[1]Master data'!$A$2:$A$1000,0),MATCH(G$1,'[1]Master data'!$B$1:$EF$1,0)),"")</f>
        <v>56656.936020805384</v>
      </c>
      <c r="H532" s="7">
        <f>IFERROR(INDEX('[1]Master data'!$B$2:$EF$1000,MATCH($B532,'[1]Master data'!$A$2:$A$1000,0),MATCH(H$1,'[1]Master data'!$B$1:$EF$1,0)),"")</f>
        <v>12611.240939202115</v>
      </c>
      <c r="I532" s="7">
        <f>IFERROR(INDEX('[1]Master data'!$B$2:$EF$1000,MATCH($B532,'[1]Master data'!$A$2:$A$1000,0),MATCH(I$1,'[1]Master data'!$B$1:$EF$1,0)),"")</f>
        <v>-600</v>
      </c>
      <c r="J532" s="7">
        <f>IFERROR(INDEX('[1]Master data'!$B$2:$EF$1000,MATCH($B532,'[1]Master data'!$A$2:$A$1000,0),MATCH(J$1,'[1]Master data'!$B$1:$EF$1,0)),"")</f>
        <v>2519.7276808554802</v>
      </c>
      <c r="K532" s="7">
        <f>IFERROR(INDEX('[1]Master data'!$B$2:$EF$1000,MATCH($B532,'[1]Master data'!$A$2:$A$1000,0),MATCH(K$1,'[1]Master data'!$B$1:$EF$1,0)),"")</f>
        <v>2050.9762264207552</v>
      </c>
      <c r="L532" s="7">
        <f>IFERROR(INDEX('[1]Master data'!$B$2:$EF$1000,MATCH($B532,'[1]Master data'!$A$2:$A$1000,0),MATCH(L$1,'[1]Master data'!$B$1:$EF$1,0)),"")</f>
        <v>204023.17107352617</v>
      </c>
      <c r="M532" s="33">
        <f>IFERROR(INDEX('[1]Master data'!$B$2:$EF$1000,MATCH($B532,'[1]Master data'!$A$2:$A$1000,0),MATCH(M$1,'[1]Master data'!$B$1:$EF$1,0)),"")</f>
        <v>3.1493425070881875E-2</v>
      </c>
      <c r="N532" s="7">
        <f>IFERROR(INDEX('[1]Master data'!$B$2:$EF$1000,MATCH($B532,'[1]Master data'!$A$2:$A$1000,0),MATCH(N$1,'[1]Master data'!$B$1:$EF$1,0)),"")</f>
        <v>49170</v>
      </c>
      <c r="O532" s="7">
        <f>IFERROR(INDEX('[1]Master data'!$B$2:$EF$1000,MATCH($B532,'[1]Master data'!$A$2:$A$1000,0),MATCH(O$1,'[1]Master data'!$B$1:$EF$1,0)),"")</f>
        <v>4966170</v>
      </c>
      <c r="P532" s="7">
        <f>IFERROR(INDEX('[1]Master data'!$B$2:$EF$1000,MATCH($B532,'[1]Master data'!$A$2:$A$1000,0),MATCH(P$1,'[1]Master data'!$B$1:$EF$1,0)),"")</f>
        <v>154853.17107352617</v>
      </c>
      <c r="Q532" s="30">
        <f>IFERROR(INDEX('[1]Master data'!$B$2:$EF$1000,MATCH($B532,'[1]Master data'!$A$2:$A$1000,0),MATCH(Q$1,'[1]Master data'!$B$1:$EF$1,0)),"")</f>
        <v>3.1493425070881875E-2</v>
      </c>
    </row>
    <row r="533" spans="1:17" x14ac:dyDescent="0.3">
      <c r="A533">
        <f t="shared" si="8"/>
        <v>531</v>
      </c>
      <c r="B533" t="str">
        <f>IF('[1]Master data'!A533="","",'[1]Master data'!A533)</f>
        <v>Alex Telles</v>
      </c>
      <c r="C533" t="str">
        <f>IFERROR(INDEX('[1]Master data'!$B$2:$EF$1000,MATCH($B533,'[1]Master data'!$A$2:$A$1000,0),MATCH(C$1,'[1]Master data'!$B$1:$EF$1,0)),"")</f>
        <v>Manchester United</v>
      </c>
      <c r="D533" t="str">
        <f>IFERROR(INDEX('[1]Master data'!$B$2:$EF$1000,MATCH($B533,'[1]Master data'!$A$2:$A$1000,0),MATCH(D$1,'[1]Master data'!$B$1:$EF$1,0)),"")</f>
        <v>Defense</v>
      </c>
      <c r="E533" s="5">
        <f>IFERROR(INDEX('[1]Master data'!$B$2:$EF$1000,MATCH($B533,'[1]Master data'!$A$2:$A$1000,0),MATCH(E$1,'[1]Master data'!$B$1:$EF$1,0)),"")</f>
        <v>4996000</v>
      </c>
      <c r="F533" s="7">
        <f>IFERROR(INDEX('[1]Master data'!$B$2:$EF$1000,MATCH($B533,'[1]Master data'!$A$2:$A$1000,0),MATCH(F$1,'[1]Master data'!$B$1:$EF$1,0)),"")</f>
        <v>-5000</v>
      </c>
      <c r="G533" s="7">
        <f>IFERROR(INDEX('[1]Master data'!$B$2:$EF$1000,MATCH($B533,'[1]Master data'!$A$2:$A$1000,0),MATCH(G$1,'[1]Master data'!$B$1:$EF$1,0)),"")</f>
        <v>0</v>
      </c>
      <c r="H533" s="7">
        <f>IFERROR(INDEX('[1]Master data'!$B$2:$EF$1000,MATCH($B533,'[1]Master data'!$A$2:$A$1000,0),MATCH(H$1,'[1]Master data'!$B$1:$EF$1,0)),"")</f>
        <v>0</v>
      </c>
      <c r="I533" s="7">
        <f>IFERROR(INDEX('[1]Master data'!$B$2:$EF$1000,MATCH($B533,'[1]Master data'!$A$2:$A$1000,0),MATCH(I$1,'[1]Master data'!$B$1:$EF$1,0)),"")</f>
        <v>0</v>
      </c>
      <c r="J533" s="7">
        <f>IFERROR(INDEX('[1]Master data'!$B$2:$EF$1000,MATCH($B533,'[1]Master data'!$A$2:$A$1000,0),MATCH(J$1,'[1]Master data'!$B$1:$EF$1,0)),"")</f>
        <v>0</v>
      </c>
      <c r="K533" s="7">
        <f>IFERROR(INDEX('[1]Master data'!$B$2:$EF$1000,MATCH($B533,'[1]Master data'!$A$2:$A$1000,0),MATCH(K$1,'[1]Master data'!$B$1:$EF$1,0)),"")</f>
        <v>0</v>
      </c>
      <c r="L533" s="7">
        <f>IFERROR(INDEX('[1]Master data'!$B$2:$EF$1000,MATCH($B533,'[1]Master data'!$A$2:$A$1000,0),MATCH(L$1,'[1]Master data'!$B$1:$EF$1,0)),"")</f>
        <v>-5000</v>
      </c>
      <c r="M533" s="33">
        <f>IFERROR(INDEX('[1]Master data'!$B$2:$EF$1000,MATCH($B533,'[1]Master data'!$A$2:$A$1000,0),MATCH(M$1,'[1]Master data'!$B$1:$EF$1,0)),"")</f>
        <v>-1.100080064051241E-2</v>
      </c>
      <c r="N533" s="7">
        <f>IFERROR(INDEX('[1]Master data'!$B$2:$EF$1000,MATCH($B533,'[1]Master data'!$A$2:$A$1000,0),MATCH(N$1,'[1]Master data'!$B$1:$EF$1,0)),"")</f>
        <v>49960</v>
      </c>
      <c r="O533" s="7">
        <f>IFERROR(INDEX('[1]Master data'!$B$2:$EF$1000,MATCH($B533,'[1]Master data'!$A$2:$A$1000,0),MATCH(O$1,'[1]Master data'!$B$1:$EF$1,0)),"")</f>
        <v>5045960</v>
      </c>
      <c r="P533" s="7">
        <f>IFERROR(INDEX('[1]Master data'!$B$2:$EF$1000,MATCH($B533,'[1]Master data'!$A$2:$A$1000,0),MATCH(P$1,'[1]Master data'!$B$1:$EF$1,0)),"")</f>
        <v>-54960</v>
      </c>
      <c r="Q533" s="30">
        <f>IFERROR(INDEX('[1]Master data'!$B$2:$EF$1000,MATCH($B533,'[1]Master data'!$A$2:$A$1000,0),MATCH(Q$1,'[1]Master data'!$B$1:$EF$1,0)),"")</f>
        <v>-1.100080064051241E-2</v>
      </c>
    </row>
    <row r="534" spans="1:17" x14ac:dyDescent="0.3">
      <c r="A534">
        <f t="shared" si="8"/>
        <v>532</v>
      </c>
      <c r="B534" t="str">
        <f>IF('[1]Master data'!A534="","",'[1]Master data'!A534)</f>
        <v>Amad Diallo</v>
      </c>
      <c r="C534" t="str">
        <f>IFERROR(INDEX('[1]Master data'!$B$2:$EF$1000,MATCH($B534,'[1]Master data'!$A$2:$A$1000,0),MATCH(C$1,'[1]Master data'!$B$1:$EF$1,0)),"")</f>
        <v>Manchester United</v>
      </c>
      <c r="D534" t="str">
        <f>IFERROR(INDEX('[1]Master data'!$B$2:$EF$1000,MATCH($B534,'[1]Master data'!$A$2:$A$1000,0),MATCH(D$1,'[1]Master data'!$B$1:$EF$1,0)),"")</f>
        <v>Midfield</v>
      </c>
      <c r="E534" s="5">
        <f>IFERROR(INDEX('[1]Master data'!$B$2:$EF$1000,MATCH($B534,'[1]Master data'!$A$2:$A$1000,0),MATCH(E$1,'[1]Master data'!$B$1:$EF$1,0)),"")</f>
        <v>2955000</v>
      </c>
      <c r="F534" s="7">
        <f>IFERROR(INDEX('[1]Master data'!$B$2:$EF$1000,MATCH($B534,'[1]Master data'!$A$2:$A$1000,0),MATCH(F$1,'[1]Master data'!$B$1:$EF$1,0)),"")</f>
        <v>-5000</v>
      </c>
      <c r="G534" s="7">
        <f>IFERROR(INDEX('[1]Master data'!$B$2:$EF$1000,MATCH($B534,'[1]Master data'!$A$2:$A$1000,0),MATCH(G$1,'[1]Master data'!$B$1:$EF$1,0)),"")</f>
        <v>0</v>
      </c>
      <c r="H534" s="7">
        <f>IFERROR(INDEX('[1]Master data'!$B$2:$EF$1000,MATCH($B534,'[1]Master data'!$A$2:$A$1000,0),MATCH(H$1,'[1]Master data'!$B$1:$EF$1,0)),"")</f>
        <v>0</v>
      </c>
      <c r="I534" s="7">
        <f>IFERROR(INDEX('[1]Master data'!$B$2:$EF$1000,MATCH($B534,'[1]Master data'!$A$2:$A$1000,0),MATCH(I$1,'[1]Master data'!$B$1:$EF$1,0)),"")</f>
        <v>0</v>
      </c>
      <c r="J534" s="7">
        <f>IFERROR(INDEX('[1]Master data'!$B$2:$EF$1000,MATCH($B534,'[1]Master data'!$A$2:$A$1000,0),MATCH(J$1,'[1]Master data'!$B$1:$EF$1,0)),"")</f>
        <v>0</v>
      </c>
      <c r="K534" s="7">
        <f>IFERROR(INDEX('[1]Master data'!$B$2:$EF$1000,MATCH($B534,'[1]Master data'!$A$2:$A$1000,0),MATCH(K$1,'[1]Master data'!$B$1:$EF$1,0)),"")</f>
        <v>0</v>
      </c>
      <c r="L534" s="7">
        <f>IFERROR(INDEX('[1]Master data'!$B$2:$EF$1000,MATCH($B534,'[1]Master data'!$A$2:$A$1000,0),MATCH(L$1,'[1]Master data'!$B$1:$EF$1,0)),"")</f>
        <v>-5000</v>
      </c>
      <c r="M534" s="33">
        <f>IFERROR(INDEX('[1]Master data'!$B$2:$EF$1000,MATCH($B534,'[1]Master data'!$A$2:$A$1000,0),MATCH(M$1,'[1]Master data'!$B$1:$EF$1,0)),"")</f>
        <v>-1.1692047377326565E-2</v>
      </c>
      <c r="N534" s="7">
        <f>IFERROR(INDEX('[1]Master data'!$B$2:$EF$1000,MATCH($B534,'[1]Master data'!$A$2:$A$1000,0),MATCH(N$1,'[1]Master data'!$B$1:$EF$1,0)),"")</f>
        <v>29550</v>
      </c>
      <c r="O534" s="7">
        <f>IFERROR(INDEX('[1]Master data'!$B$2:$EF$1000,MATCH($B534,'[1]Master data'!$A$2:$A$1000,0),MATCH(O$1,'[1]Master data'!$B$1:$EF$1,0)),"")</f>
        <v>2984550</v>
      </c>
      <c r="P534" s="7">
        <f>IFERROR(INDEX('[1]Master data'!$B$2:$EF$1000,MATCH($B534,'[1]Master data'!$A$2:$A$1000,0),MATCH(P$1,'[1]Master data'!$B$1:$EF$1,0)),"")</f>
        <v>-34550</v>
      </c>
      <c r="Q534" s="30">
        <f>IFERROR(INDEX('[1]Master data'!$B$2:$EF$1000,MATCH($B534,'[1]Master data'!$A$2:$A$1000,0),MATCH(Q$1,'[1]Master data'!$B$1:$EF$1,0)),"")</f>
        <v>-1.1692047377326565E-2</v>
      </c>
    </row>
    <row r="535" spans="1:17" x14ac:dyDescent="0.3">
      <c r="A535">
        <f t="shared" si="8"/>
        <v>533</v>
      </c>
      <c r="B535" t="str">
        <f>IF('[1]Master data'!A535="","",'[1]Master data'!A535)</f>
        <v>Ben Johnson</v>
      </c>
      <c r="C535" t="str">
        <f>IFERROR(INDEX('[1]Master data'!$B$2:$EF$1000,MATCH($B535,'[1]Master data'!$A$2:$A$1000,0),MATCH(C$1,'[1]Master data'!$B$1:$EF$1,0)),"")</f>
        <v>West Ham</v>
      </c>
      <c r="D535" t="str">
        <f>IFERROR(INDEX('[1]Master data'!$B$2:$EF$1000,MATCH($B535,'[1]Master data'!$A$2:$A$1000,0),MATCH(D$1,'[1]Master data'!$B$1:$EF$1,0)),"")</f>
        <v>Defense</v>
      </c>
      <c r="E535" s="5">
        <f>IFERROR(INDEX('[1]Master data'!$B$2:$EF$1000,MATCH($B535,'[1]Master data'!$A$2:$A$1000,0),MATCH(E$1,'[1]Master data'!$B$1:$EF$1,0)),"")</f>
        <v>2151000</v>
      </c>
      <c r="F535" s="7">
        <f>IFERROR(INDEX('[1]Master data'!$B$2:$EF$1000,MATCH($B535,'[1]Master data'!$A$2:$A$1000,0),MATCH(F$1,'[1]Master data'!$B$1:$EF$1,0)),"")</f>
        <v>-5000</v>
      </c>
      <c r="G535" s="7">
        <f>IFERROR(INDEX('[1]Master data'!$B$2:$EF$1000,MATCH($B535,'[1]Master data'!$A$2:$A$1000,0),MATCH(G$1,'[1]Master data'!$B$1:$EF$1,0)),"")</f>
        <v>0</v>
      </c>
      <c r="H535" s="7">
        <f>IFERROR(INDEX('[1]Master data'!$B$2:$EF$1000,MATCH($B535,'[1]Master data'!$A$2:$A$1000,0),MATCH(H$1,'[1]Master data'!$B$1:$EF$1,0)),"")</f>
        <v>0</v>
      </c>
      <c r="I535" s="7">
        <f>IFERROR(INDEX('[1]Master data'!$B$2:$EF$1000,MATCH($B535,'[1]Master data'!$A$2:$A$1000,0),MATCH(I$1,'[1]Master data'!$B$1:$EF$1,0)),"")</f>
        <v>0</v>
      </c>
      <c r="J535" s="7">
        <f>IFERROR(INDEX('[1]Master data'!$B$2:$EF$1000,MATCH($B535,'[1]Master data'!$A$2:$A$1000,0),MATCH(J$1,'[1]Master data'!$B$1:$EF$1,0)),"")</f>
        <v>0</v>
      </c>
      <c r="K535" s="7">
        <f>IFERROR(INDEX('[1]Master data'!$B$2:$EF$1000,MATCH($B535,'[1]Master data'!$A$2:$A$1000,0),MATCH(K$1,'[1]Master data'!$B$1:$EF$1,0)),"")</f>
        <v>0</v>
      </c>
      <c r="L535" s="7">
        <f>IFERROR(INDEX('[1]Master data'!$B$2:$EF$1000,MATCH($B535,'[1]Master data'!$A$2:$A$1000,0),MATCH(L$1,'[1]Master data'!$B$1:$EF$1,0)),"")</f>
        <v>-5000</v>
      </c>
      <c r="M535" s="33">
        <f>IFERROR(INDEX('[1]Master data'!$B$2:$EF$1000,MATCH($B535,'[1]Master data'!$A$2:$A$1000,0),MATCH(M$1,'[1]Master data'!$B$1:$EF$1,0)),"")</f>
        <v>-1.2324500232450023E-2</v>
      </c>
      <c r="N535" s="7">
        <f>IFERROR(INDEX('[1]Master data'!$B$2:$EF$1000,MATCH($B535,'[1]Master data'!$A$2:$A$1000,0),MATCH(N$1,'[1]Master data'!$B$1:$EF$1,0)),"")</f>
        <v>21510</v>
      </c>
      <c r="O535" s="7">
        <f>IFERROR(INDEX('[1]Master data'!$B$2:$EF$1000,MATCH($B535,'[1]Master data'!$A$2:$A$1000,0),MATCH(O$1,'[1]Master data'!$B$1:$EF$1,0)),"")</f>
        <v>2172510</v>
      </c>
      <c r="P535" s="7">
        <f>IFERROR(INDEX('[1]Master data'!$B$2:$EF$1000,MATCH($B535,'[1]Master data'!$A$2:$A$1000,0),MATCH(P$1,'[1]Master data'!$B$1:$EF$1,0)),"")</f>
        <v>-26510</v>
      </c>
      <c r="Q535" s="30">
        <f>IFERROR(INDEX('[1]Master data'!$B$2:$EF$1000,MATCH($B535,'[1]Master data'!$A$2:$A$1000,0),MATCH(Q$1,'[1]Master data'!$B$1:$EF$1,0)),"")</f>
        <v>-1.2324500232450023E-2</v>
      </c>
    </row>
    <row r="536" spans="1:17" x14ac:dyDescent="0.3">
      <c r="A536">
        <f t="shared" si="8"/>
        <v>534</v>
      </c>
      <c r="B536" t="str">
        <f>IF('[1]Master data'!A536="","",'[1]Master data'!A536)</f>
        <v>Willy Boly</v>
      </c>
      <c r="C536" t="str">
        <f>IFERROR(INDEX('[1]Master data'!$B$2:$EF$1000,MATCH($B536,'[1]Master data'!$A$2:$A$1000,0),MATCH(C$1,'[1]Master data'!$B$1:$EF$1,0)),"")</f>
        <v>Wolverhampton</v>
      </c>
      <c r="D536" t="str">
        <f>IFERROR(INDEX('[1]Master data'!$B$2:$EF$1000,MATCH($B536,'[1]Master data'!$A$2:$A$1000,0),MATCH(D$1,'[1]Master data'!$B$1:$EF$1,0)),"")</f>
        <v>Defense</v>
      </c>
      <c r="E536" s="5">
        <f>IFERROR(INDEX('[1]Master data'!$B$2:$EF$1000,MATCH($B536,'[1]Master data'!$A$2:$A$1000,0),MATCH(E$1,'[1]Master data'!$B$1:$EF$1,0)),"")</f>
        <v>3768000</v>
      </c>
      <c r="F536" s="7">
        <f>IFERROR(INDEX('[1]Master data'!$B$2:$EF$1000,MATCH($B536,'[1]Master data'!$A$2:$A$1000,0),MATCH(F$1,'[1]Master data'!$B$1:$EF$1,0)),"")</f>
        <v>-5000</v>
      </c>
      <c r="G536" s="7">
        <f>IFERROR(INDEX('[1]Master data'!$B$2:$EF$1000,MATCH($B536,'[1]Master data'!$A$2:$A$1000,0),MATCH(G$1,'[1]Master data'!$B$1:$EF$1,0)),"")</f>
        <v>0</v>
      </c>
      <c r="H536" s="7">
        <f>IFERROR(INDEX('[1]Master data'!$B$2:$EF$1000,MATCH($B536,'[1]Master data'!$A$2:$A$1000,0),MATCH(H$1,'[1]Master data'!$B$1:$EF$1,0)),"")</f>
        <v>0</v>
      </c>
      <c r="I536" s="7">
        <f>IFERROR(INDEX('[1]Master data'!$B$2:$EF$1000,MATCH($B536,'[1]Master data'!$A$2:$A$1000,0),MATCH(I$1,'[1]Master data'!$B$1:$EF$1,0)),"")</f>
        <v>0</v>
      </c>
      <c r="J536" s="7">
        <f>IFERROR(INDEX('[1]Master data'!$B$2:$EF$1000,MATCH($B536,'[1]Master data'!$A$2:$A$1000,0),MATCH(J$1,'[1]Master data'!$B$1:$EF$1,0)),"")</f>
        <v>0</v>
      </c>
      <c r="K536" s="7">
        <f>IFERROR(INDEX('[1]Master data'!$B$2:$EF$1000,MATCH($B536,'[1]Master data'!$A$2:$A$1000,0),MATCH(K$1,'[1]Master data'!$B$1:$EF$1,0)),"")</f>
        <v>0</v>
      </c>
      <c r="L536" s="7">
        <f>IFERROR(INDEX('[1]Master data'!$B$2:$EF$1000,MATCH($B536,'[1]Master data'!$A$2:$A$1000,0),MATCH(L$1,'[1]Master data'!$B$1:$EF$1,0)),"")</f>
        <v>-5000</v>
      </c>
      <c r="M536" s="33">
        <f>IFERROR(INDEX('[1]Master data'!$B$2:$EF$1000,MATCH($B536,'[1]Master data'!$A$2:$A$1000,0),MATCH(M$1,'[1]Master data'!$B$1:$EF$1,0)),"")</f>
        <v>-1.1326963906581741E-2</v>
      </c>
      <c r="N536" s="7">
        <f>IFERROR(INDEX('[1]Master data'!$B$2:$EF$1000,MATCH($B536,'[1]Master data'!$A$2:$A$1000,0),MATCH(N$1,'[1]Master data'!$B$1:$EF$1,0)),"")</f>
        <v>37680</v>
      </c>
      <c r="O536" s="7">
        <f>IFERROR(INDEX('[1]Master data'!$B$2:$EF$1000,MATCH($B536,'[1]Master data'!$A$2:$A$1000,0),MATCH(O$1,'[1]Master data'!$B$1:$EF$1,0)),"")</f>
        <v>3805680</v>
      </c>
      <c r="P536" s="7">
        <f>IFERROR(INDEX('[1]Master data'!$B$2:$EF$1000,MATCH($B536,'[1]Master data'!$A$2:$A$1000,0),MATCH(P$1,'[1]Master data'!$B$1:$EF$1,0)),"")</f>
        <v>-42680</v>
      </c>
      <c r="Q536" s="30">
        <f>IFERROR(INDEX('[1]Master data'!$B$2:$EF$1000,MATCH($B536,'[1]Master data'!$A$2:$A$1000,0),MATCH(Q$1,'[1]Master data'!$B$1:$EF$1,0)),"")</f>
        <v>-1.1326963906581741E-2</v>
      </c>
    </row>
    <row r="537" spans="1:17" x14ac:dyDescent="0.3">
      <c r="A537">
        <f t="shared" si="8"/>
        <v>535</v>
      </c>
      <c r="B537" t="str">
        <f>IF('[1]Master data'!A537="","",'[1]Master data'!A537)</f>
        <v>Jacob Ramsey</v>
      </c>
      <c r="C537" t="str">
        <f>IFERROR(INDEX('[1]Master data'!$B$2:$EF$1000,MATCH($B537,'[1]Master data'!$A$2:$A$1000,0),MATCH(C$1,'[1]Master data'!$B$1:$EF$1,0)),"")</f>
        <v>Aston Villa</v>
      </c>
      <c r="D537" t="str">
        <f>IFERROR(INDEX('[1]Master data'!$B$2:$EF$1000,MATCH($B537,'[1]Master data'!$A$2:$A$1000,0),MATCH(D$1,'[1]Master data'!$B$1:$EF$1,0)),"")</f>
        <v>Midfield</v>
      </c>
      <c r="E537" s="5">
        <f>IFERROR(INDEX('[1]Master data'!$B$2:$EF$1000,MATCH($B537,'[1]Master data'!$A$2:$A$1000,0),MATCH(E$1,'[1]Master data'!$B$1:$EF$1,0)),"")</f>
        <v>2512000</v>
      </c>
      <c r="F537" s="7">
        <f>IFERROR(INDEX('[1]Master data'!$B$2:$EF$1000,MATCH($B537,'[1]Master data'!$A$2:$A$1000,0),MATCH(F$1,'[1]Master data'!$B$1:$EF$1,0)),"")</f>
        <v>-5000</v>
      </c>
      <c r="G537" s="7">
        <f>IFERROR(INDEX('[1]Master data'!$B$2:$EF$1000,MATCH($B537,'[1]Master data'!$A$2:$A$1000,0),MATCH(G$1,'[1]Master data'!$B$1:$EF$1,0)),"")</f>
        <v>0</v>
      </c>
      <c r="H537" s="7">
        <f>IFERROR(INDEX('[1]Master data'!$B$2:$EF$1000,MATCH($B537,'[1]Master data'!$A$2:$A$1000,0),MATCH(H$1,'[1]Master data'!$B$1:$EF$1,0)),"")</f>
        <v>0</v>
      </c>
      <c r="I537" s="7">
        <f>IFERROR(INDEX('[1]Master data'!$B$2:$EF$1000,MATCH($B537,'[1]Master data'!$A$2:$A$1000,0),MATCH(I$1,'[1]Master data'!$B$1:$EF$1,0)),"")</f>
        <v>0</v>
      </c>
      <c r="J537" s="7">
        <f>IFERROR(INDEX('[1]Master data'!$B$2:$EF$1000,MATCH($B537,'[1]Master data'!$A$2:$A$1000,0),MATCH(J$1,'[1]Master data'!$B$1:$EF$1,0)),"")</f>
        <v>0</v>
      </c>
      <c r="K537" s="7">
        <f>IFERROR(INDEX('[1]Master data'!$B$2:$EF$1000,MATCH($B537,'[1]Master data'!$A$2:$A$1000,0),MATCH(K$1,'[1]Master data'!$B$1:$EF$1,0)),"")</f>
        <v>0</v>
      </c>
      <c r="L537" s="7">
        <f>IFERROR(INDEX('[1]Master data'!$B$2:$EF$1000,MATCH($B537,'[1]Master data'!$A$2:$A$1000,0),MATCH(L$1,'[1]Master data'!$B$1:$EF$1,0)),"")</f>
        <v>-5000</v>
      </c>
      <c r="M537" s="33">
        <f>IFERROR(INDEX('[1]Master data'!$B$2:$EF$1000,MATCH($B537,'[1]Master data'!$A$2:$A$1000,0),MATCH(M$1,'[1]Master data'!$B$1:$EF$1,0)),"")</f>
        <v>-1.1990445859872611E-2</v>
      </c>
      <c r="N537" s="7">
        <f>IFERROR(INDEX('[1]Master data'!$B$2:$EF$1000,MATCH($B537,'[1]Master data'!$A$2:$A$1000,0),MATCH(N$1,'[1]Master data'!$B$1:$EF$1,0)),"")</f>
        <v>25120</v>
      </c>
      <c r="O537" s="7">
        <f>IFERROR(INDEX('[1]Master data'!$B$2:$EF$1000,MATCH($B537,'[1]Master data'!$A$2:$A$1000,0),MATCH(O$1,'[1]Master data'!$B$1:$EF$1,0)),"")</f>
        <v>2537120</v>
      </c>
      <c r="P537" s="7">
        <f>IFERROR(INDEX('[1]Master data'!$B$2:$EF$1000,MATCH($B537,'[1]Master data'!$A$2:$A$1000,0),MATCH(P$1,'[1]Master data'!$B$1:$EF$1,0)),"")</f>
        <v>-30120</v>
      </c>
      <c r="Q537" s="30">
        <f>IFERROR(INDEX('[1]Master data'!$B$2:$EF$1000,MATCH($B537,'[1]Master data'!$A$2:$A$1000,0),MATCH(Q$1,'[1]Master data'!$B$1:$EF$1,0)),"")</f>
        <v>-1.1990445859872611E-2</v>
      </c>
    </row>
    <row r="538" spans="1:17" x14ac:dyDescent="0.3">
      <c r="A538">
        <f t="shared" si="8"/>
        <v>536</v>
      </c>
      <c r="B538" t="str">
        <f>IF('[1]Master data'!A538="","",'[1]Master data'!A538)</f>
        <v>Cameron Carter-Vickers</v>
      </c>
      <c r="C538" t="str">
        <f>IFERROR(INDEX('[1]Master data'!$B$2:$EF$1000,MATCH($B538,'[1]Master data'!$A$2:$A$1000,0),MATCH(C$1,'[1]Master data'!$B$1:$EF$1,0)),"")</f>
        <v>Tottenham</v>
      </c>
      <c r="D538" t="str">
        <f>IFERROR(INDEX('[1]Master data'!$B$2:$EF$1000,MATCH($B538,'[1]Master data'!$A$2:$A$1000,0),MATCH(D$1,'[1]Master data'!$B$1:$EF$1,0)),"")</f>
        <v>Defense</v>
      </c>
      <c r="E538" s="5">
        <f>IFERROR(INDEX('[1]Master data'!$B$2:$EF$1000,MATCH($B538,'[1]Master data'!$A$2:$A$1000,0),MATCH(E$1,'[1]Master data'!$B$1:$EF$1,0)),"")</f>
        <v>1960000</v>
      </c>
      <c r="F538" s="7">
        <f>IFERROR(INDEX('[1]Master data'!$B$2:$EF$1000,MATCH($B538,'[1]Master data'!$A$2:$A$1000,0),MATCH(F$1,'[1]Master data'!$B$1:$EF$1,0)),"")</f>
        <v>-5000</v>
      </c>
      <c r="G538" s="7">
        <f>IFERROR(INDEX('[1]Master data'!$B$2:$EF$1000,MATCH($B538,'[1]Master data'!$A$2:$A$1000,0),MATCH(G$1,'[1]Master data'!$B$1:$EF$1,0)),"")</f>
        <v>0</v>
      </c>
      <c r="H538" s="7">
        <f>IFERROR(INDEX('[1]Master data'!$B$2:$EF$1000,MATCH($B538,'[1]Master data'!$A$2:$A$1000,0),MATCH(H$1,'[1]Master data'!$B$1:$EF$1,0)),"")</f>
        <v>0</v>
      </c>
      <c r="I538" s="7">
        <f>IFERROR(INDEX('[1]Master data'!$B$2:$EF$1000,MATCH($B538,'[1]Master data'!$A$2:$A$1000,0),MATCH(I$1,'[1]Master data'!$B$1:$EF$1,0)),"")</f>
        <v>0</v>
      </c>
      <c r="J538" s="7">
        <f>IFERROR(INDEX('[1]Master data'!$B$2:$EF$1000,MATCH($B538,'[1]Master data'!$A$2:$A$1000,0),MATCH(J$1,'[1]Master data'!$B$1:$EF$1,0)),"")</f>
        <v>0</v>
      </c>
      <c r="K538" s="7">
        <f>IFERROR(INDEX('[1]Master data'!$B$2:$EF$1000,MATCH($B538,'[1]Master data'!$A$2:$A$1000,0),MATCH(K$1,'[1]Master data'!$B$1:$EF$1,0)),"")</f>
        <v>0</v>
      </c>
      <c r="L538" s="7">
        <f>IFERROR(INDEX('[1]Master data'!$B$2:$EF$1000,MATCH($B538,'[1]Master data'!$A$2:$A$1000,0),MATCH(L$1,'[1]Master data'!$B$1:$EF$1,0)),"")</f>
        <v>-5000</v>
      </c>
      <c r="M538" s="33">
        <f>IFERROR(INDEX('[1]Master data'!$B$2:$EF$1000,MATCH($B538,'[1]Master data'!$A$2:$A$1000,0),MATCH(M$1,'[1]Master data'!$B$1:$EF$1,0)),"")</f>
        <v>-1.2551020408163265E-2</v>
      </c>
      <c r="N538" s="7">
        <f>IFERROR(INDEX('[1]Master data'!$B$2:$EF$1000,MATCH($B538,'[1]Master data'!$A$2:$A$1000,0),MATCH(N$1,'[1]Master data'!$B$1:$EF$1,0)),"")</f>
        <v>19600</v>
      </c>
      <c r="O538" s="7">
        <f>IFERROR(INDEX('[1]Master data'!$B$2:$EF$1000,MATCH($B538,'[1]Master data'!$A$2:$A$1000,0),MATCH(O$1,'[1]Master data'!$B$1:$EF$1,0)),"")</f>
        <v>1979600</v>
      </c>
      <c r="P538" s="7">
        <f>IFERROR(INDEX('[1]Master data'!$B$2:$EF$1000,MATCH($B538,'[1]Master data'!$A$2:$A$1000,0),MATCH(P$1,'[1]Master data'!$B$1:$EF$1,0)),"")</f>
        <v>-24600</v>
      </c>
      <c r="Q538" s="30">
        <f>IFERROR(INDEX('[1]Master data'!$B$2:$EF$1000,MATCH($B538,'[1]Master data'!$A$2:$A$1000,0),MATCH(Q$1,'[1]Master data'!$B$1:$EF$1,0)),"")</f>
        <v>-1.2551020408163265E-2</v>
      </c>
    </row>
    <row r="539" spans="1:17" x14ac:dyDescent="0.3">
      <c r="A539">
        <f t="shared" si="8"/>
        <v>537</v>
      </c>
      <c r="B539" t="str">
        <f>IF('[1]Master data'!A539="","",'[1]Master data'!A539)</f>
        <v>Christian Marques</v>
      </c>
      <c r="C539" t="str">
        <f>IFERROR(INDEX('[1]Master data'!$B$2:$EF$1000,MATCH($B539,'[1]Master data'!$A$2:$A$1000,0),MATCH(C$1,'[1]Master data'!$B$1:$EF$1,0)),"")</f>
        <v>Wolverhampton</v>
      </c>
      <c r="D539" t="str">
        <f>IFERROR(INDEX('[1]Master data'!$B$2:$EF$1000,MATCH($B539,'[1]Master data'!$A$2:$A$1000,0),MATCH(D$1,'[1]Master data'!$B$1:$EF$1,0)),"")</f>
        <v>Defense</v>
      </c>
      <c r="E539" s="5">
        <f>IFERROR(INDEX('[1]Master data'!$B$2:$EF$1000,MATCH($B539,'[1]Master data'!$A$2:$A$1000,0),MATCH(E$1,'[1]Master data'!$B$1:$EF$1,0)),"")</f>
        <v>1960000</v>
      </c>
      <c r="F539" s="7">
        <f>IFERROR(INDEX('[1]Master data'!$B$2:$EF$1000,MATCH($B539,'[1]Master data'!$A$2:$A$1000,0),MATCH(F$1,'[1]Master data'!$B$1:$EF$1,0)),"")</f>
        <v>-5000</v>
      </c>
      <c r="G539" s="7">
        <f>IFERROR(INDEX('[1]Master data'!$B$2:$EF$1000,MATCH($B539,'[1]Master data'!$A$2:$A$1000,0),MATCH(G$1,'[1]Master data'!$B$1:$EF$1,0)),"")</f>
        <v>0</v>
      </c>
      <c r="H539" s="7">
        <f>IFERROR(INDEX('[1]Master data'!$B$2:$EF$1000,MATCH($B539,'[1]Master data'!$A$2:$A$1000,0),MATCH(H$1,'[1]Master data'!$B$1:$EF$1,0)),"")</f>
        <v>0</v>
      </c>
      <c r="I539" s="7">
        <f>IFERROR(INDEX('[1]Master data'!$B$2:$EF$1000,MATCH($B539,'[1]Master data'!$A$2:$A$1000,0),MATCH(I$1,'[1]Master data'!$B$1:$EF$1,0)),"")</f>
        <v>0</v>
      </c>
      <c r="J539" s="7">
        <f>IFERROR(INDEX('[1]Master data'!$B$2:$EF$1000,MATCH($B539,'[1]Master data'!$A$2:$A$1000,0),MATCH(J$1,'[1]Master data'!$B$1:$EF$1,0)),"")</f>
        <v>0</v>
      </c>
      <c r="K539" s="7">
        <f>IFERROR(INDEX('[1]Master data'!$B$2:$EF$1000,MATCH($B539,'[1]Master data'!$A$2:$A$1000,0),MATCH(K$1,'[1]Master data'!$B$1:$EF$1,0)),"")</f>
        <v>0</v>
      </c>
      <c r="L539" s="7">
        <f>IFERROR(INDEX('[1]Master data'!$B$2:$EF$1000,MATCH($B539,'[1]Master data'!$A$2:$A$1000,0),MATCH(L$1,'[1]Master data'!$B$1:$EF$1,0)),"")</f>
        <v>-5000</v>
      </c>
      <c r="M539" s="33">
        <f>IFERROR(INDEX('[1]Master data'!$B$2:$EF$1000,MATCH($B539,'[1]Master data'!$A$2:$A$1000,0),MATCH(M$1,'[1]Master data'!$B$1:$EF$1,0)),"")</f>
        <v>-1.2551020408163265E-2</v>
      </c>
      <c r="N539" s="7">
        <f>IFERROR(INDEX('[1]Master data'!$B$2:$EF$1000,MATCH($B539,'[1]Master data'!$A$2:$A$1000,0),MATCH(N$1,'[1]Master data'!$B$1:$EF$1,0)),"")</f>
        <v>19600</v>
      </c>
      <c r="O539" s="7">
        <f>IFERROR(INDEX('[1]Master data'!$B$2:$EF$1000,MATCH($B539,'[1]Master data'!$A$2:$A$1000,0),MATCH(O$1,'[1]Master data'!$B$1:$EF$1,0)),"")</f>
        <v>1979600</v>
      </c>
      <c r="P539" s="7">
        <f>IFERROR(INDEX('[1]Master data'!$B$2:$EF$1000,MATCH($B539,'[1]Master data'!$A$2:$A$1000,0),MATCH(P$1,'[1]Master data'!$B$1:$EF$1,0)),"")</f>
        <v>-24600</v>
      </c>
      <c r="Q539" s="30">
        <f>IFERROR(INDEX('[1]Master data'!$B$2:$EF$1000,MATCH($B539,'[1]Master data'!$A$2:$A$1000,0),MATCH(Q$1,'[1]Master data'!$B$1:$EF$1,0)),"")</f>
        <v>-1.2551020408163265E-2</v>
      </c>
    </row>
    <row r="540" spans="1:17" x14ac:dyDescent="0.3">
      <c r="A540">
        <f t="shared" si="8"/>
        <v>538</v>
      </c>
      <c r="B540" t="str">
        <f>IF('[1]Master data'!A540="","",'[1]Master data'!A540)</f>
        <v>David de Gea</v>
      </c>
      <c r="C540" t="str">
        <f>IFERROR(INDEX('[1]Master data'!$B$2:$EF$1000,MATCH($B540,'[1]Master data'!$A$2:$A$1000,0),MATCH(C$1,'[1]Master data'!$B$1:$EF$1,0)),"")</f>
        <v>Manchester United</v>
      </c>
      <c r="D540" t="str">
        <f>IFERROR(INDEX('[1]Master data'!$B$2:$EF$1000,MATCH($B540,'[1]Master data'!$A$2:$A$1000,0),MATCH(D$1,'[1]Master data'!$B$1:$EF$1,0)),"")</f>
        <v>Goalkeeper</v>
      </c>
      <c r="E540" s="5">
        <f>IFERROR(INDEX('[1]Master data'!$B$2:$EF$1000,MATCH($B540,'[1]Master data'!$A$2:$A$1000,0),MATCH(E$1,'[1]Master data'!$B$1:$EF$1,0)),"")</f>
        <v>6709000</v>
      </c>
      <c r="F540" s="7">
        <f>IFERROR(INDEX('[1]Master data'!$B$2:$EF$1000,MATCH($B540,'[1]Master data'!$A$2:$A$1000,0),MATCH(F$1,'[1]Master data'!$B$1:$EF$1,0)),"")</f>
        <v>144239.739533466</v>
      </c>
      <c r="G540" s="7">
        <f>IFERROR(INDEX('[1]Master data'!$B$2:$EF$1000,MATCH($B540,'[1]Master data'!$A$2:$A$1000,0),MATCH(G$1,'[1]Master data'!$B$1:$EF$1,0)),"")</f>
        <v>21211.97185180433</v>
      </c>
      <c r="H540" s="7">
        <f>IFERROR(INDEX('[1]Master data'!$B$2:$EF$1000,MATCH($B540,'[1]Master data'!$A$2:$A$1000,0),MATCH(H$1,'[1]Master data'!$B$1:$EF$1,0)),"")</f>
        <v>18491.543059279702</v>
      </c>
      <c r="I540" s="7">
        <f>IFERROR(INDEX('[1]Master data'!$B$2:$EF$1000,MATCH($B540,'[1]Master data'!$A$2:$A$1000,0),MATCH(I$1,'[1]Master data'!$B$1:$EF$1,0)),"")</f>
        <v>-150</v>
      </c>
      <c r="J540" s="7">
        <f>IFERROR(INDEX('[1]Master data'!$B$2:$EF$1000,MATCH($B540,'[1]Master data'!$A$2:$A$1000,0),MATCH(J$1,'[1]Master data'!$B$1:$EF$1,0)),"")</f>
        <v>4571.5788962820961</v>
      </c>
      <c r="K540" s="7">
        <f>IFERROR(INDEX('[1]Master data'!$B$2:$EF$1000,MATCH($B540,'[1]Master data'!$A$2:$A$1000,0),MATCH(K$1,'[1]Master data'!$B$1:$EF$1,0)),"")</f>
        <v>2052.798231372311</v>
      </c>
      <c r="L540" s="7">
        <f>IFERROR(INDEX('[1]Master data'!$B$2:$EF$1000,MATCH($B540,'[1]Master data'!$A$2:$A$1000,0),MATCH(L$1,'[1]Master data'!$B$1:$EF$1,0)),"")</f>
        <v>190417.63157220444</v>
      </c>
      <c r="M540" s="33">
        <f>IFERROR(INDEX('[1]Master data'!$B$2:$EF$1000,MATCH($B540,'[1]Master data'!$A$2:$A$1000,0),MATCH(M$1,'[1]Master data'!$B$1:$EF$1,0)),"")</f>
        <v>2.8382416391743097E-2</v>
      </c>
      <c r="N540" s="7">
        <f>IFERROR(INDEX('[1]Master data'!$B$2:$EF$1000,MATCH($B540,'[1]Master data'!$A$2:$A$1000,0),MATCH(N$1,'[1]Master data'!$B$1:$EF$1,0)),"")</f>
        <v>0</v>
      </c>
      <c r="O540" s="7">
        <f>IFERROR(INDEX('[1]Master data'!$B$2:$EF$1000,MATCH($B540,'[1]Master data'!$A$2:$A$1000,0),MATCH(O$1,'[1]Master data'!$B$1:$EF$1,0)),"")</f>
        <v>6709000</v>
      </c>
      <c r="P540" s="7">
        <f>IFERROR(INDEX('[1]Master data'!$B$2:$EF$1000,MATCH($B540,'[1]Master data'!$A$2:$A$1000,0),MATCH(P$1,'[1]Master data'!$B$1:$EF$1,0)),"")</f>
        <v>190417.63157220444</v>
      </c>
      <c r="Q540" s="30">
        <f>IFERROR(INDEX('[1]Master data'!$B$2:$EF$1000,MATCH($B540,'[1]Master data'!$A$2:$A$1000,0),MATCH(Q$1,'[1]Master data'!$B$1:$EF$1,0)),"")</f>
        <v>2.8382416391743097E-2</v>
      </c>
    </row>
    <row r="541" spans="1:17" x14ac:dyDescent="0.3">
      <c r="A541">
        <f t="shared" si="8"/>
        <v>539</v>
      </c>
      <c r="B541" t="str">
        <f>IF('[1]Master data'!A541="","",'[1]Master data'!A541)</f>
        <v>Steven Alzate</v>
      </c>
      <c r="C541" t="str">
        <f>IFERROR(INDEX('[1]Master data'!$B$2:$EF$1000,MATCH($B541,'[1]Master data'!$A$2:$A$1000,0),MATCH(C$1,'[1]Master data'!$B$1:$EF$1,0)),"")</f>
        <v>Brighton and Hove</v>
      </c>
      <c r="D541" t="str">
        <f>IFERROR(INDEX('[1]Master data'!$B$2:$EF$1000,MATCH($B541,'[1]Master data'!$A$2:$A$1000,0),MATCH(D$1,'[1]Master data'!$B$1:$EF$1,0)),"")</f>
        <v>Midfield</v>
      </c>
      <c r="E541" s="5">
        <f>IFERROR(INDEX('[1]Master data'!$B$2:$EF$1000,MATCH($B541,'[1]Master data'!$A$2:$A$1000,0),MATCH(E$1,'[1]Master data'!$B$1:$EF$1,0)),"")</f>
        <v>2648000</v>
      </c>
      <c r="F541" s="7">
        <f>IFERROR(INDEX('[1]Master data'!$B$2:$EF$1000,MATCH($B541,'[1]Master data'!$A$2:$A$1000,0),MATCH(F$1,'[1]Master data'!$B$1:$EF$1,0)),"")</f>
        <v>51442.37908496731</v>
      </c>
      <c r="G541" s="7">
        <f>IFERROR(INDEX('[1]Master data'!$B$2:$EF$1000,MATCH($B541,'[1]Master data'!$A$2:$A$1000,0),MATCH(G$1,'[1]Master data'!$B$1:$EF$1,0)),"")</f>
        <v>13934.462418300653</v>
      </c>
      <c r="H541" s="7">
        <f>IFERROR(INDEX('[1]Master data'!$B$2:$EF$1000,MATCH($B541,'[1]Master data'!$A$2:$A$1000,0),MATCH(H$1,'[1]Master data'!$B$1:$EF$1,0)),"")</f>
        <v>6841.5727124182995</v>
      </c>
      <c r="I541" s="7">
        <f>IFERROR(INDEX('[1]Master data'!$B$2:$EF$1000,MATCH($B541,'[1]Master data'!$A$2:$A$1000,0),MATCH(I$1,'[1]Master data'!$B$1:$EF$1,0)),"")</f>
        <v>5936.0702614379088</v>
      </c>
      <c r="J541" s="7">
        <f>IFERROR(INDEX('[1]Master data'!$B$2:$EF$1000,MATCH($B541,'[1]Master data'!$A$2:$A$1000,0),MATCH(J$1,'[1]Master data'!$B$1:$EF$1,0)),"")</f>
        <v>219.32822712418283</v>
      </c>
      <c r="K541" s="7">
        <f>IFERROR(INDEX('[1]Master data'!$B$2:$EF$1000,MATCH($B541,'[1]Master data'!$A$2:$A$1000,0),MATCH(K$1,'[1]Master data'!$B$1:$EF$1,0)),"")</f>
        <v>1199.7083940255254</v>
      </c>
      <c r="L541" s="7">
        <f>IFERROR(INDEX('[1]Master data'!$B$2:$EF$1000,MATCH($B541,'[1]Master data'!$A$2:$A$1000,0),MATCH(L$1,'[1]Master data'!$B$1:$EF$1,0)),"")</f>
        <v>79573.521098273879</v>
      </c>
      <c r="M541" s="33">
        <f>IFERROR(INDEX('[1]Master data'!$B$2:$EF$1000,MATCH($B541,'[1]Master data'!$A$2:$A$1000,0),MATCH(M$1,'[1]Master data'!$B$1:$EF$1,0)),"")</f>
        <v>2.0050423375481071E-2</v>
      </c>
      <c r="N541" s="7">
        <f>IFERROR(INDEX('[1]Master data'!$B$2:$EF$1000,MATCH($B541,'[1]Master data'!$A$2:$A$1000,0),MATCH(N$1,'[1]Master data'!$B$1:$EF$1,0)),"")</f>
        <v>26480</v>
      </c>
      <c r="O541" s="7">
        <f>IFERROR(INDEX('[1]Master data'!$B$2:$EF$1000,MATCH($B541,'[1]Master data'!$A$2:$A$1000,0),MATCH(O$1,'[1]Master data'!$B$1:$EF$1,0)),"")</f>
        <v>2674480</v>
      </c>
      <c r="P541" s="7">
        <f>IFERROR(INDEX('[1]Master data'!$B$2:$EF$1000,MATCH($B541,'[1]Master data'!$A$2:$A$1000,0),MATCH(P$1,'[1]Master data'!$B$1:$EF$1,0)),"")</f>
        <v>53093.521098273879</v>
      </c>
      <c r="Q541" s="30">
        <f>IFERROR(INDEX('[1]Master data'!$B$2:$EF$1000,MATCH($B541,'[1]Master data'!$A$2:$A$1000,0),MATCH(Q$1,'[1]Master data'!$B$1:$EF$1,0)),"")</f>
        <v>2.0050423375481071E-2</v>
      </c>
    </row>
    <row r="542" spans="1:17" x14ac:dyDescent="0.3">
      <c r="A542">
        <f t="shared" si="8"/>
        <v>540</v>
      </c>
      <c r="B542" t="str">
        <f>IF('[1]Master data'!A542="","",'[1]Master data'!A542)</f>
        <v>Luke Cundle</v>
      </c>
      <c r="C542" t="str">
        <f>IFERROR(INDEX('[1]Master data'!$B$2:$EF$1000,MATCH($B542,'[1]Master data'!$A$2:$A$1000,0),MATCH(C$1,'[1]Master data'!$B$1:$EF$1,0)),"")</f>
        <v>Wolverhampton</v>
      </c>
      <c r="D542" t="str">
        <f>IFERROR(INDEX('[1]Master data'!$B$2:$EF$1000,MATCH($B542,'[1]Master data'!$A$2:$A$1000,0),MATCH(D$1,'[1]Master data'!$B$1:$EF$1,0)),"")</f>
        <v>Midfield</v>
      </c>
      <c r="E542" s="5">
        <f>IFERROR(INDEX('[1]Master data'!$B$2:$EF$1000,MATCH($B542,'[1]Master data'!$A$2:$A$1000,0),MATCH(E$1,'[1]Master data'!$B$1:$EF$1,0)),"")</f>
        <v>1960000</v>
      </c>
      <c r="F542" s="7">
        <f>IFERROR(INDEX('[1]Master data'!$B$2:$EF$1000,MATCH($B542,'[1]Master data'!$A$2:$A$1000,0),MATCH(F$1,'[1]Master data'!$B$1:$EF$1,0)),"")</f>
        <v>-5000</v>
      </c>
      <c r="G542" s="7">
        <f>IFERROR(INDEX('[1]Master data'!$B$2:$EF$1000,MATCH($B542,'[1]Master data'!$A$2:$A$1000,0),MATCH(G$1,'[1]Master data'!$B$1:$EF$1,0)),"")</f>
        <v>0</v>
      </c>
      <c r="H542" s="7">
        <f>IFERROR(INDEX('[1]Master data'!$B$2:$EF$1000,MATCH($B542,'[1]Master data'!$A$2:$A$1000,0),MATCH(H$1,'[1]Master data'!$B$1:$EF$1,0)),"")</f>
        <v>0</v>
      </c>
      <c r="I542" s="7">
        <f>IFERROR(INDEX('[1]Master data'!$B$2:$EF$1000,MATCH($B542,'[1]Master data'!$A$2:$A$1000,0),MATCH(I$1,'[1]Master data'!$B$1:$EF$1,0)),"")</f>
        <v>0</v>
      </c>
      <c r="J542" s="7">
        <f>IFERROR(INDEX('[1]Master data'!$B$2:$EF$1000,MATCH($B542,'[1]Master data'!$A$2:$A$1000,0),MATCH(J$1,'[1]Master data'!$B$1:$EF$1,0)),"")</f>
        <v>0</v>
      </c>
      <c r="K542" s="7">
        <f>IFERROR(INDEX('[1]Master data'!$B$2:$EF$1000,MATCH($B542,'[1]Master data'!$A$2:$A$1000,0),MATCH(K$1,'[1]Master data'!$B$1:$EF$1,0)),"")</f>
        <v>0</v>
      </c>
      <c r="L542" s="7">
        <f>IFERROR(INDEX('[1]Master data'!$B$2:$EF$1000,MATCH($B542,'[1]Master data'!$A$2:$A$1000,0),MATCH(L$1,'[1]Master data'!$B$1:$EF$1,0)),"")</f>
        <v>-5000</v>
      </c>
      <c r="M542" s="33">
        <f>IFERROR(INDEX('[1]Master data'!$B$2:$EF$1000,MATCH($B542,'[1]Master data'!$A$2:$A$1000,0),MATCH(M$1,'[1]Master data'!$B$1:$EF$1,0)),"")</f>
        <v>-1.2551020408163265E-2</v>
      </c>
      <c r="N542" s="7">
        <f>IFERROR(INDEX('[1]Master data'!$B$2:$EF$1000,MATCH($B542,'[1]Master data'!$A$2:$A$1000,0),MATCH(N$1,'[1]Master data'!$B$1:$EF$1,0)),"")</f>
        <v>19600</v>
      </c>
      <c r="O542" s="7">
        <f>IFERROR(INDEX('[1]Master data'!$B$2:$EF$1000,MATCH($B542,'[1]Master data'!$A$2:$A$1000,0),MATCH(O$1,'[1]Master data'!$B$1:$EF$1,0)),"")</f>
        <v>1979600</v>
      </c>
      <c r="P542" s="7">
        <f>IFERROR(INDEX('[1]Master data'!$B$2:$EF$1000,MATCH($B542,'[1]Master data'!$A$2:$A$1000,0),MATCH(P$1,'[1]Master data'!$B$1:$EF$1,0)),"")</f>
        <v>-24600</v>
      </c>
      <c r="Q542" s="30">
        <f>IFERROR(INDEX('[1]Master data'!$B$2:$EF$1000,MATCH($B542,'[1]Master data'!$A$2:$A$1000,0),MATCH(Q$1,'[1]Master data'!$B$1:$EF$1,0)),"")</f>
        <v>-1.2551020408163265E-2</v>
      </c>
    </row>
    <row r="543" spans="1:17" x14ac:dyDescent="0.3">
      <c r="A543">
        <f t="shared" si="8"/>
        <v>541</v>
      </c>
      <c r="B543" t="str">
        <f>IF('[1]Master data'!A543="","",'[1]Master data'!A543)</f>
        <v>Owen Otasowie</v>
      </c>
      <c r="C543" t="str">
        <f>IFERROR(INDEX('[1]Master data'!$B$2:$EF$1000,MATCH($B543,'[1]Master data'!$A$2:$A$1000,0),MATCH(C$1,'[1]Master data'!$B$1:$EF$1,0)),"")</f>
        <v>Wolverhampton</v>
      </c>
      <c r="D543" t="str">
        <f>IFERROR(INDEX('[1]Master data'!$B$2:$EF$1000,MATCH($B543,'[1]Master data'!$A$2:$A$1000,0),MATCH(D$1,'[1]Master data'!$B$1:$EF$1,0)),"")</f>
        <v>Midfield</v>
      </c>
      <c r="E543" s="5">
        <f>IFERROR(INDEX('[1]Master data'!$B$2:$EF$1000,MATCH($B543,'[1]Master data'!$A$2:$A$1000,0),MATCH(E$1,'[1]Master data'!$B$1:$EF$1,0)),"")</f>
        <v>1960000</v>
      </c>
      <c r="F543" s="7">
        <f>IFERROR(INDEX('[1]Master data'!$B$2:$EF$1000,MATCH($B543,'[1]Master data'!$A$2:$A$1000,0),MATCH(F$1,'[1]Master data'!$B$1:$EF$1,0)),"")</f>
        <v>-5000</v>
      </c>
      <c r="G543" s="7">
        <f>IFERROR(INDEX('[1]Master data'!$B$2:$EF$1000,MATCH($B543,'[1]Master data'!$A$2:$A$1000,0),MATCH(G$1,'[1]Master data'!$B$1:$EF$1,0)),"")</f>
        <v>0</v>
      </c>
      <c r="H543" s="7">
        <f>IFERROR(INDEX('[1]Master data'!$B$2:$EF$1000,MATCH($B543,'[1]Master data'!$A$2:$A$1000,0),MATCH(H$1,'[1]Master data'!$B$1:$EF$1,0)),"")</f>
        <v>0</v>
      </c>
      <c r="I543" s="7">
        <f>IFERROR(INDEX('[1]Master data'!$B$2:$EF$1000,MATCH($B543,'[1]Master data'!$A$2:$A$1000,0),MATCH(I$1,'[1]Master data'!$B$1:$EF$1,0)),"")</f>
        <v>0</v>
      </c>
      <c r="J543" s="7">
        <f>IFERROR(INDEX('[1]Master data'!$B$2:$EF$1000,MATCH($B543,'[1]Master data'!$A$2:$A$1000,0),MATCH(J$1,'[1]Master data'!$B$1:$EF$1,0)),"")</f>
        <v>0</v>
      </c>
      <c r="K543" s="7">
        <f>IFERROR(INDEX('[1]Master data'!$B$2:$EF$1000,MATCH($B543,'[1]Master data'!$A$2:$A$1000,0),MATCH(K$1,'[1]Master data'!$B$1:$EF$1,0)),"")</f>
        <v>0</v>
      </c>
      <c r="L543" s="7">
        <f>IFERROR(INDEX('[1]Master data'!$B$2:$EF$1000,MATCH($B543,'[1]Master data'!$A$2:$A$1000,0),MATCH(L$1,'[1]Master data'!$B$1:$EF$1,0)),"")</f>
        <v>-5000</v>
      </c>
      <c r="M543" s="33">
        <f>IFERROR(INDEX('[1]Master data'!$B$2:$EF$1000,MATCH($B543,'[1]Master data'!$A$2:$A$1000,0),MATCH(M$1,'[1]Master data'!$B$1:$EF$1,0)),"")</f>
        <v>-1.2551020408163265E-2</v>
      </c>
      <c r="N543" s="7">
        <f>IFERROR(INDEX('[1]Master data'!$B$2:$EF$1000,MATCH($B543,'[1]Master data'!$A$2:$A$1000,0),MATCH(N$1,'[1]Master data'!$B$1:$EF$1,0)),"")</f>
        <v>19600</v>
      </c>
      <c r="O543" s="7">
        <f>IFERROR(INDEX('[1]Master data'!$B$2:$EF$1000,MATCH($B543,'[1]Master data'!$A$2:$A$1000,0),MATCH(O$1,'[1]Master data'!$B$1:$EF$1,0)),"")</f>
        <v>1979600</v>
      </c>
      <c r="P543" s="7">
        <f>IFERROR(INDEX('[1]Master data'!$B$2:$EF$1000,MATCH($B543,'[1]Master data'!$A$2:$A$1000,0),MATCH(P$1,'[1]Master data'!$B$1:$EF$1,0)),"")</f>
        <v>-24600</v>
      </c>
      <c r="Q543" s="30">
        <f>IFERROR(INDEX('[1]Master data'!$B$2:$EF$1000,MATCH($B543,'[1]Master data'!$A$2:$A$1000,0),MATCH(Q$1,'[1]Master data'!$B$1:$EF$1,0)),"")</f>
        <v>-1.2551020408163265E-2</v>
      </c>
    </row>
    <row r="544" spans="1:17" x14ac:dyDescent="0.3">
      <c r="A544">
        <f t="shared" si="8"/>
        <v>542</v>
      </c>
      <c r="B544" t="str">
        <f>IF('[1]Master data'!A544="","",'[1]Master data'!A544)</f>
        <v>Davinson Sanchez</v>
      </c>
      <c r="C544" t="str">
        <f>IFERROR(INDEX('[1]Master data'!$B$2:$EF$1000,MATCH($B544,'[1]Master data'!$A$2:$A$1000,0),MATCH(C$1,'[1]Master data'!$B$1:$EF$1,0)),"")</f>
        <v>Tottenham</v>
      </c>
      <c r="D544" t="str">
        <f>IFERROR(INDEX('[1]Master data'!$B$2:$EF$1000,MATCH($B544,'[1]Master data'!$A$2:$A$1000,0),MATCH(D$1,'[1]Master data'!$B$1:$EF$1,0)),"")</f>
        <v>Defense</v>
      </c>
      <c r="E544" s="5">
        <f>IFERROR(INDEX('[1]Master data'!$B$2:$EF$1000,MATCH($B544,'[1]Master data'!$A$2:$A$1000,0),MATCH(E$1,'[1]Master data'!$B$1:$EF$1,0)),"")</f>
        <v>3586000</v>
      </c>
      <c r="F544" s="7">
        <f>IFERROR(INDEX('[1]Master data'!$B$2:$EF$1000,MATCH($B544,'[1]Master data'!$A$2:$A$1000,0),MATCH(F$1,'[1]Master data'!$B$1:$EF$1,0)),"")</f>
        <v>89895.341246567914</v>
      </c>
      <c r="G544" s="7">
        <f>IFERROR(INDEX('[1]Master data'!$B$2:$EF$1000,MATCH($B544,'[1]Master data'!$A$2:$A$1000,0),MATCH(G$1,'[1]Master data'!$B$1:$EF$1,0)),"")</f>
        <v>23823.393818808639</v>
      </c>
      <c r="H544" s="7">
        <f>IFERROR(INDEX('[1]Master data'!$B$2:$EF$1000,MATCH($B544,'[1]Master data'!$A$2:$A$1000,0),MATCH(H$1,'[1]Master data'!$B$1:$EF$1,0)),"")</f>
        <v>2570.2637678372248</v>
      </c>
      <c r="I544" s="7">
        <f>IFERROR(INDEX('[1]Master data'!$B$2:$EF$1000,MATCH($B544,'[1]Master data'!$A$2:$A$1000,0),MATCH(I$1,'[1]Master data'!$B$1:$EF$1,0)),"")</f>
        <v>7993.6817453305594</v>
      </c>
      <c r="J544" s="7">
        <f>IFERROR(INDEX('[1]Master data'!$B$2:$EF$1000,MATCH($B544,'[1]Master data'!$A$2:$A$1000,0),MATCH(J$1,'[1]Master data'!$B$1:$EF$1,0)),"")</f>
        <v>2145.9211137942812</v>
      </c>
      <c r="K544" s="7">
        <f>IFERROR(INDEX('[1]Master data'!$B$2:$EF$1000,MATCH($B544,'[1]Master data'!$A$2:$A$1000,0),MATCH(K$1,'[1]Master data'!$B$1:$EF$1,0)),"")</f>
        <v>633.8256391385861</v>
      </c>
      <c r="L544" s="7">
        <f>IFERROR(INDEX('[1]Master data'!$B$2:$EF$1000,MATCH($B544,'[1]Master data'!$A$2:$A$1000,0),MATCH(L$1,'[1]Master data'!$B$1:$EF$1,0)),"")</f>
        <v>127062.4273314772</v>
      </c>
      <c r="M544" s="33">
        <f>IFERROR(INDEX('[1]Master data'!$B$2:$EF$1000,MATCH($B544,'[1]Master data'!$A$2:$A$1000,0),MATCH(M$1,'[1]Master data'!$B$1:$EF$1,0)),"")</f>
        <v>2.5432913366279196E-2</v>
      </c>
      <c r="N544" s="7">
        <f>IFERROR(INDEX('[1]Master data'!$B$2:$EF$1000,MATCH($B544,'[1]Master data'!$A$2:$A$1000,0),MATCH(N$1,'[1]Master data'!$B$1:$EF$1,0)),"")</f>
        <v>35860</v>
      </c>
      <c r="O544" s="7">
        <f>IFERROR(INDEX('[1]Master data'!$B$2:$EF$1000,MATCH($B544,'[1]Master data'!$A$2:$A$1000,0),MATCH(O$1,'[1]Master data'!$B$1:$EF$1,0)),"")</f>
        <v>3621860</v>
      </c>
      <c r="P544" s="7">
        <f>IFERROR(INDEX('[1]Master data'!$B$2:$EF$1000,MATCH($B544,'[1]Master data'!$A$2:$A$1000,0),MATCH(P$1,'[1]Master data'!$B$1:$EF$1,0)),"")</f>
        <v>91202.4273314772</v>
      </c>
      <c r="Q544" s="30">
        <f>IFERROR(INDEX('[1]Master data'!$B$2:$EF$1000,MATCH($B544,'[1]Master data'!$A$2:$A$1000,0),MATCH(Q$1,'[1]Master data'!$B$1:$EF$1,0)),"")</f>
        <v>2.5432913366279196E-2</v>
      </c>
    </row>
    <row r="545" spans="1:17" x14ac:dyDescent="0.3">
      <c r="A545">
        <f t="shared" si="8"/>
        <v>543</v>
      </c>
      <c r="B545" t="str">
        <f>IF('[1]Master data'!A545="","",'[1]Master data'!A545)</f>
        <v>Joao Cancelo</v>
      </c>
      <c r="C545" t="str">
        <f>IFERROR(INDEX('[1]Master data'!$B$2:$EF$1000,MATCH($B545,'[1]Master data'!$A$2:$A$1000,0),MATCH(C$1,'[1]Master data'!$B$1:$EF$1,0)),"")</f>
        <v>Manchester City</v>
      </c>
      <c r="D545" t="str">
        <f>IFERROR(INDEX('[1]Master data'!$B$2:$EF$1000,MATCH($B545,'[1]Master data'!$A$2:$A$1000,0),MATCH(D$1,'[1]Master data'!$B$1:$EF$1,0)),"")</f>
        <v>Defense</v>
      </c>
      <c r="E545" s="5">
        <f>IFERROR(INDEX('[1]Master data'!$B$2:$EF$1000,MATCH($B545,'[1]Master data'!$A$2:$A$1000,0),MATCH(E$1,'[1]Master data'!$B$1:$EF$1,0)),"")</f>
        <v>5577000</v>
      </c>
      <c r="F545" s="7">
        <f>IFERROR(INDEX('[1]Master data'!$B$2:$EF$1000,MATCH($B545,'[1]Master data'!$A$2:$A$1000,0),MATCH(F$1,'[1]Master data'!$B$1:$EF$1,0)),"")</f>
        <v>128886.66601617762</v>
      </c>
      <c r="G545" s="7">
        <f>IFERROR(INDEX('[1]Master data'!$B$2:$EF$1000,MATCH($B545,'[1]Master data'!$A$2:$A$1000,0),MATCH(G$1,'[1]Master data'!$B$1:$EF$1,0)),"")</f>
        <v>55708.12392577299</v>
      </c>
      <c r="H545" s="7">
        <f>IFERROR(INDEX('[1]Master data'!$B$2:$EF$1000,MATCH($B545,'[1]Master data'!$A$2:$A$1000,0),MATCH(H$1,'[1]Master data'!$B$1:$EF$1,0)),"")</f>
        <v>12284.729060152438</v>
      </c>
      <c r="I545" s="7">
        <f>IFERROR(INDEX('[1]Master data'!$B$2:$EF$1000,MATCH($B545,'[1]Master data'!$A$2:$A$1000,0),MATCH(I$1,'[1]Master data'!$B$1:$EF$1,0)),"")</f>
        <v>-700.00000000000011</v>
      </c>
      <c r="J545" s="7">
        <f>IFERROR(INDEX('[1]Master data'!$B$2:$EF$1000,MATCH($B545,'[1]Master data'!$A$2:$A$1000,0),MATCH(J$1,'[1]Master data'!$B$1:$EF$1,0)),"")</f>
        <v>2442.2573784796705</v>
      </c>
      <c r="K545" s="7">
        <f>IFERROR(INDEX('[1]Master data'!$B$2:$EF$1000,MATCH($B545,'[1]Master data'!$A$2:$A$1000,0),MATCH(K$1,'[1]Master data'!$B$1:$EF$1,0)),"")</f>
        <v>2005.0394013667599</v>
      </c>
      <c r="L545" s="7">
        <f>IFERROR(INDEX('[1]Master data'!$B$2:$EF$1000,MATCH($B545,'[1]Master data'!$A$2:$A$1000,0),MATCH(L$1,'[1]Master data'!$B$1:$EF$1,0)),"")</f>
        <v>200626.81578194947</v>
      </c>
      <c r="M545" s="33">
        <f>IFERROR(INDEX('[1]Master data'!$B$2:$EF$1000,MATCH($B545,'[1]Master data'!$A$2:$A$1000,0),MATCH(M$1,'[1]Master data'!$B$1:$EF$1,0)),"")</f>
        <v>3.5973967326869187E-2</v>
      </c>
      <c r="N545" s="7">
        <f>IFERROR(INDEX('[1]Master data'!$B$2:$EF$1000,MATCH($B545,'[1]Master data'!$A$2:$A$1000,0),MATCH(N$1,'[1]Master data'!$B$1:$EF$1,0)),"")</f>
        <v>0</v>
      </c>
      <c r="O545" s="7">
        <f>IFERROR(INDEX('[1]Master data'!$B$2:$EF$1000,MATCH($B545,'[1]Master data'!$A$2:$A$1000,0),MATCH(O$1,'[1]Master data'!$B$1:$EF$1,0)),"")</f>
        <v>5577000</v>
      </c>
      <c r="P545" s="7">
        <f>IFERROR(INDEX('[1]Master data'!$B$2:$EF$1000,MATCH($B545,'[1]Master data'!$A$2:$A$1000,0),MATCH(P$1,'[1]Master data'!$B$1:$EF$1,0)),"")</f>
        <v>200626.81578194947</v>
      </c>
      <c r="Q545" s="30">
        <f>IFERROR(INDEX('[1]Master data'!$B$2:$EF$1000,MATCH($B545,'[1]Master data'!$A$2:$A$1000,0),MATCH(Q$1,'[1]Master data'!$B$1:$EF$1,0)),"")</f>
        <v>3.5973967326869187E-2</v>
      </c>
    </row>
    <row r="546" spans="1:17" x14ac:dyDescent="0.3">
      <c r="A546">
        <f t="shared" si="8"/>
        <v>544</v>
      </c>
      <c r="B546" t="str">
        <f>IF('[1]Master data'!A546="","",'[1]Master data'!A546)</f>
        <v>Fernando Marcal</v>
      </c>
      <c r="C546" t="str">
        <f>IFERROR(INDEX('[1]Master data'!$B$2:$EF$1000,MATCH($B546,'[1]Master data'!$A$2:$A$1000,0),MATCH(C$1,'[1]Master data'!$B$1:$EF$1,0)),"")</f>
        <v>Wolverhampton</v>
      </c>
      <c r="D546" t="str">
        <f>IFERROR(INDEX('[1]Master data'!$B$2:$EF$1000,MATCH($B546,'[1]Master data'!$A$2:$A$1000,0),MATCH(D$1,'[1]Master data'!$B$1:$EF$1,0)),"")</f>
        <v>Defense</v>
      </c>
      <c r="E546" s="5">
        <f>IFERROR(INDEX('[1]Master data'!$B$2:$EF$1000,MATCH($B546,'[1]Master data'!$A$2:$A$1000,0),MATCH(E$1,'[1]Master data'!$B$1:$EF$1,0)),"")</f>
        <v>2554000</v>
      </c>
      <c r="F546" s="7">
        <f>IFERROR(INDEX('[1]Master data'!$B$2:$EF$1000,MATCH($B546,'[1]Master data'!$A$2:$A$1000,0),MATCH(F$1,'[1]Master data'!$B$1:$EF$1,0)),"")</f>
        <v>-5000</v>
      </c>
      <c r="G546" s="7">
        <f>IFERROR(INDEX('[1]Master data'!$B$2:$EF$1000,MATCH($B546,'[1]Master data'!$A$2:$A$1000,0),MATCH(G$1,'[1]Master data'!$B$1:$EF$1,0)),"")</f>
        <v>0</v>
      </c>
      <c r="H546" s="7">
        <f>IFERROR(INDEX('[1]Master data'!$B$2:$EF$1000,MATCH($B546,'[1]Master data'!$A$2:$A$1000,0),MATCH(H$1,'[1]Master data'!$B$1:$EF$1,0)),"")</f>
        <v>0</v>
      </c>
      <c r="I546" s="7">
        <f>IFERROR(INDEX('[1]Master data'!$B$2:$EF$1000,MATCH($B546,'[1]Master data'!$A$2:$A$1000,0),MATCH(I$1,'[1]Master data'!$B$1:$EF$1,0)),"")</f>
        <v>0</v>
      </c>
      <c r="J546" s="7">
        <f>IFERROR(INDEX('[1]Master data'!$B$2:$EF$1000,MATCH($B546,'[1]Master data'!$A$2:$A$1000,0),MATCH(J$1,'[1]Master data'!$B$1:$EF$1,0)),"")</f>
        <v>0</v>
      </c>
      <c r="K546" s="7">
        <f>IFERROR(INDEX('[1]Master data'!$B$2:$EF$1000,MATCH($B546,'[1]Master data'!$A$2:$A$1000,0),MATCH(K$1,'[1]Master data'!$B$1:$EF$1,0)),"")</f>
        <v>0</v>
      </c>
      <c r="L546" s="7">
        <f>IFERROR(INDEX('[1]Master data'!$B$2:$EF$1000,MATCH($B546,'[1]Master data'!$A$2:$A$1000,0),MATCH(L$1,'[1]Master data'!$B$1:$EF$1,0)),"")</f>
        <v>-5000</v>
      </c>
      <c r="M546" s="33">
        <f>IFERROR(INDEX('[1]Master data'!$B$2:$EF$1000,MATCH($B546,'[1]Master data'!$A$2:$A$1000,0),MATCH(M$1,'[1]Master data'!$B$1:$EF$1,0)),"")</f>
        <v>-1.1957713390759593E-2</v>
      </c>
      <c r="N546" s="7">
        <f>IFERROR(INDEX('[1]Master data'!$B$2:$EF$1000,MATCH($B546,'[1]Master data'!$A$2:$A$1000,0),MATCH(N$1,'[1]Master data'!$B$1:$EF$1,0)),"")</f>
        <v>25540</v>
      </c>
      <c r="O546" s="7">
        <f>IFERROR(INDEX('[1]Master data'!$B$2:$EF$1000,MATCH($B546,'[1]Master data'!$A$2:$A$1000,0),MATCH(O$1,'[1]Master data'!$B$1:$EF$1,0)),"")</f>
        <v>2579540</v>
      </c>
      <c r="P546" s="7">
        <f>IFERROR(INDEX('[1]Master data'!$B$2:$EF$1000,MATCH($B546,'[1]Master data'!$A$2:$A$1000,0),MATCH(P$1,'[1]Master data'!$B$1:$EF$1,0)),"")</f>
        <v>-30540</v>
      </c>
      <c r="Q546" s="30">
        <f>IFERROR(INDEX('[1]Master data'!$B$2:$EF$1000,MATCH($B546,'[1]Master data'!$A$2:$A$1000,0),MATCH(Q$1,'[1]Master data'!$B$1:$EF$1,0)),"")</f>
        <v>-1.1957713390759593E-2</v>
      </c>
    </row>
    <row r="547" spans="1:17" x14ac:dyDescent="0.3">
      <c r="A547">
        <f t="shared" si="8"/>
        <v>545</v>
      </c>
      <c r="B547" t="str">
        <f>IF('[1]Master data'!A547="","",'[1]Master data'!A547)</f>
        <v>Joe Willock</v>
      </c>
      <c r="C547" t="str">
        <f>IFERROR(INDEX('[1]Master data'!$B$2:$EF$1000,MATCH($B547,'[1]Master data'!$A$2:$A$1000,0),MATCH(C$1,'[1]Master data'!$B$1:$EF$1,0)),"")</f>
        <v>Newcastle</v>
      </c>
      <c r="D547" t="str">
        <f>IFERROR(INDEX('[1]Master data'!$B$2:$EF$1000,MATCH($B547,'[1]Master data'!$A$2:$A$1000,0),MATCH(D$1,'[1]Master data'!$B$1:$EF$1,0)),"")</f>
        <v>Midfield</v>
      </c>
      <c r="E547" s="5">
        <f>IFERROR(INDEX('[1]Master data'!$B$2:$EF$1000,MATCH($B547,'[1]Master data'!$A$2:$A$1000,0),MATCH(E$1,'[1]Master data'!$B$1:$EF$1,0)),"")</f>
        <v>3167000</v>
      </c>
      <c r="F547" s="7">
        <f>IFERROR(INDEX('[1]Master data'!$B$2:$EF$1000,MATCH($B547,'[1]Master data'!$A$2:$A$1000,0),MATCH(F$1,'[1]Master data'!$B$1:$EF$1,0)),"")</f>
        <v>68340.660377358479</v>
      </c>
      <c r="G547" s="7">
        <f>IFERROR(INDEX('[1]Master data'!$B$2:$EF$1000,MATCH($B547,'[1]Master data'!$A$2:$A$1000,0),MATCH(G$1,'[1]Master data'!$B$1:$EF$1,0)),"")</f>
        <v>32890.00471698113</v>
      </c>
      <c r="H547" s="7">
        <f>IFERROR(INDEX('[1]Master data'!$B$2:$EF$1000,MATCH($B547,'[1]Master data'!$A$2:$A$1000,0),MATCH(H$1,'[1]Master data'!$B$1:$EF$1,0)),"")</f>
        <v>13709.688679245279</v>
      </c>
      <c r="I547" s="7">
        <f>IFERROR(INDEX('[1]Master data'!$B$2:$EF$1000,MATCH($B547,'[1]Master data'!$A$2:$A$1000,0),MATCH(I$1,'[1]Master data'!$B$1:$EF$1,0)),"")</f>
        <v>3339.6580188679245</v>
      </c>
      <c r="J547" s="7">
        <f>IFERROR(INDEX('[1]Master data'!$B$2:$EF$1000,MATCH($B547,'[1]Master data'!$A$2:$A$1000,0),MATCH(J$1,'[1]Master data'!$B$1:$EF$1,0)),"")</f>
        <v>3049.0430424528304</v>
      </c>
      <c r="K547" s="7">
        <f>IFERROR(INDEX('[1]Master data'!$B$2:$EF$1000,MATCH($B547,'[1]Master data'!$A$2:$A$1000,0),MATCH(K$1,'[1]Master data'!$B$1:$EF$1,0)),"")</f>
        <v>1322.6296652910737</v>
      </c>
      <c r="L547" s="7">
        <f>IFERROR(INDEX('[1]Master data'!$B$2:$EF$1000,MATCH($B547,'[1]Master data'!$A$2:$A$1000,0),MATCH(L$1,'[1]Master data'!$B$1:$EF$1,0)),"")</f>
        <v>122651.6845001967</v>
      </c>
      <c r="M547" s="33">
        <f>IFERROR(INDEX('[1]Master data'!$B$2:$EF$1000,MATCH($B547,'[1]Master data'!$A$2:$A$1000,0),MATCH(M$1,'[1]Master data'!$B$1:$EF$1,0)),"")</f>
        <v>2.8728034259613736E-2</v>
      </c>
      <c r="N547" s="7">
        <f>IFERROR(INDEX('[1]Master data'!$B$2:$EF$1000,MATCH($B547,'[1]Master data'!$A$2:$A$1000,0),MATCH(N$1,'[1]Master data'!$B$1:$EF$1,0)),"")</f>
        <v>31670</v>
      </c>
      <c r="O547" s="7">
        <f>IFERROR(INDEX('[1]Master data'!$B$2:$EF$1000,MATCH($B547,'[1]Master data'!$A$2:$A$1000,0),MATCH(O$1,'[1]Master data'!$B$1:$EF$1,0)),"")</f>
        <v>3198670</v>
      </c>
      <c r="P547" s="7">
        <f>IFERROR(INDEX('[1]Master data'!$B$2:$EF$1000,MATCH($B547,'[1]Master data'!$A$2:$A$1000,0),MATCH(P$1,'[1]Master data'!$B$1:$EF$1,0)),"")</f>
        <v>90981.684500196701</v>
      </c>
      <c r="Q547" s="30">
        <f>IFERROR(INDEX('[1]Master data'!$B$2:$EF$1000,MATCH($B547,'[1]Master data'!$A$2:$A$1000,0),MATCH(Q$1,'[1]Master data'!$B$1:$EF$1,0)),"")</f>
        <v>2.8728034259613736E-2</v>
      </c>
    </row>
    <row r="548" spans="1:17" x14ac:dyDescent="0.3">
      <c r="A548">
        <f t="shared" si="8"/>
        <v>546</v>
      </c>
      <c r="B548" t="str">
        <f>IF('[1]Master data'!A548="","",'[1]Master data'!A548)</f>
        <v>Willian Jose</v>
      </c>
      <c r="C548" t="str">
        <f>IFERROR(INDEX('[1]Master data'!$B$2:$EF$1000,MATCH($B548,'[1]Master data'!$A$2:$A$1000,0),MATCH(C$1,'[1]Master data'!$B$1:$EF$1,0)),"")</f>
        <v>Wolverhampton</v>
      </c>
      <c r="D548" t="str">
        <f>IFERROR(INDEX('[1]Master data'!$B$2:$EF$1000,MATCH($B548,'[1]Master data'!$A$2:$A$1000,0),MATCH(D$1,'[1]Master data'!$B$1:$EF$1,0)),"")</f>
        <v>Striker</v>
      </c>
      <c r="E548" s="5">
        <f>IFERROR(INDEX('[1]Master data'!$B$2:$EF$1000,MATCH($B548,'[1]Master data'!$A$2:$A$1000,0),MATCH(E$1,'[1]Master data'!$B$1:$EF$1,0)),"")</f>
        <v>5188000</v>
      </c>
      <c r="F548" s="7">
        <f>IFERROR(INDEX('[1]Master data'!$B$2:$EF$1000,MATCH($B548,'[1]Master data'!$A$2:$A$1000,0),MATCH(F$1,'[1]Master data'!$B$1:$EF$1,0)),"")</f>
        <v>-5000</v>
      </c>
      <c r="G548" s="7">
        <f>IFERROR(INDEX('[1]Master data'!$B$2:$EF$1000,MATCH($B548,'[1]Master data'!$A$2:$A$1000,0),MATCH(G$1,'[1]Master data'!$B$1:$EF$1,0)),"")</f>
        <v>0</v>
      </c>
      <c r="H548" s="7">
        <f>IFERROR(INDEX('[1]Master data'!$B$2:$EF$1000,MATCH($B548,'[1]Master data'!$A$2:$A$1000,0),MATCH(H$1,'[1]Master data'!$B$1:$EF$1,0)),"")</f>
        <v>0</v>
      </c>
      <c r="I548" s="7">
        <f>IFERROR(INDEX('[1]Master data'!$B$2:$EF$1000,MATCH($B548,'[1]Master data'!$A$2:$A$1000,0),MATCH(I$1,'[1]Master data'!$B$1:$EF$1,0)),"")</f>
        <v>0</v>
      </c>
      <c r="J548" s="7">
        <f>IFERROR(INDEX('[1]Master data'!$B$2:$EF$1000,MATCH($B548,'[1]Master data'!$A$2:$A$1000,0),MATCH(J$1,'[1]Master data'!$B$1:$EF$1,0)),"")</f>
        <v>0</v>
      </c>
      <c r="K548" s="7">
        <f>IFERROR(INDEX('[1]Master data'!$B$2:$EF$1000,MATCH($B548,'[1]Master data'!$A$2:$A$1000,0),MATCH(K$1,'[1]Master data'!$B$1:$EF$1,0)),"")</f>
        <v>0</v>
      </c>
      <c r="L548" s="7">
        <f>IFERROR(INDEX('[1]Master data'!$B$2:$EF$1000,MATCH($B548,'[1]Master data'!$A$2:$A$1000,0),MATCH(L$1,'[1]Master data'!$B$1:$EF$1,0)),"")</f>
        <v>-5000</v>
      </c>
      <c r="M548" s="33">
        <f>IFERROR(INDEX('[1]Master data'!$B$2:$EF$1000,MATCH($B548,'[1]Master data'!$A$2:$A$1000,0),MATCH(M$1,'[1]Master data'!$B$1:$EF$1,0)),"")</f>
        <v>-1.0963762528912875E-2</v>
      </c>
      <c r="N548" s="7">
        <f>IFERROR(INDEX('[1]Master data'!$B$2:$EF$1000,MATCH($B548,'[1]Master data'!$A$2:$A$1000,0),MATCH(N$1,'[1]Master data'!$B$1:$EF$1,0)),"")</f>
        <v>51880</v>
      </c>
      <c r="O548" s="7">
        <f>IFERROR(INDEX('[1]Master data'!$B$2:$EF$1000,MATCH($B548,'[1]Master data'!$A$2:$A$1000,0),MATCH(O$1,'[1]Master data'!$B$1:$EF$1,0)),"")</f>
        <v>5239880</v>
      </c>
      <c r="P548" s="7">
        <f>IFERROR(INDEX('[1]Master data'!$B$2:$EF$1000,MATCH($B548,'[1]Master data'!$A$2:$A$1000,0),MATCH(P$1,'[1]Master data'!$B$1:$EF$1,0)),"")</f>
        <v>-56880</v>
      </c>
      <c r="Q548" s="30">
        <f>IFERROR(INDEX('[1]Master data'!$B$2:$EF$1000,MATCH($B548,'[1]Master data'!$A$2:$A$1000,0),MATCH(Q$1,'[1]Master data'!$B$1:$EF$1,0)),"")</f>
        <v>-1.0963762528912875E-2</v>
      </c>
    </row>
    <row r="549" spans="1:17" x14ac:dyDescent="0.3">
      <c r="A549">
        <f t="shared" si="8"/>
        <v>547</v>
      </c>
      <c r="B549" t="str">
        <f>IF('[1]Master data'!A549="","",'[1]Master data'!A549)</f>
        <v>Jake Cain</v>
      </c>
      <c r="C549" t="str">
        <f>IFERROR(INDEX('[1]Master data'!$B$2:$EF$1000,MATCH($B549,'[1]Master data'!$A$2:$A$1000,0),MATCH(C$1,'[1]Master data'!$B$1:$EF$1,0)),"")</f>
        <v>Liverpool</v>
      </c>
      <c r="D549" t="str">
        <f>IFERROR(INDEX('[1]Master data'!$B$2:$EF$1000,MATCH($B549,'[1]Master data'!$A$2:$A$1000,0),MATCH(D$1,'[1]Master data'!$B$1:$EF$1,0)),"")</f>
        <v>Midfield</v>
      </c>
      <c r="E549" s="5">
        <f>IFERROR(INDEX('[1]Master data'!$B$2:$EF$1000,MATCH($B549,'[1]Master data'!$A$2:$A$1000,0),MATCH(E$1,'[1]Master data'!$B$1:$EF$1,0)),"")</f>
        <v>1960000</v>
      </c>
      <c r="F549" s="7">
        <f>IFERROR(INDEX('[1]Master data'!$B$2:$EF$1000,MATCH($B549,'[1]Master data'!$A$2:$A$1000,0),MATCH(F$1,'[1]Master data'!$B$1:$EF$1,0)),"")</f>
        <v>-5000</v>
      </c>
      <c r="G549" s="7">
        <f>IFERROR(INDEX('[1]Master data'!$B$2:$EF$1000,MATCH($B549,'[1]Master data'!$A$2:$A$1000,0),MATCH(G$1,'[1]Master data'!$B$1:$EF$1,0)),"")</f>
        <v>0</v>
      </c>
      <c r="H549" s="7">
        <f>IFERROR(INDEX('[1]Master data'!$B$2:$EF$1000,MATCH($B549,'[1]Master data'!$A$2:$A$1000,0),MATCH(H$1,'[1]Master data'!$B$1:$EF$1,0)),"")</f>
        <v>0</v>
      </c>
      <c r="I549" s="7">
        <f>IFERROR(INDEX('[1]Master data'!$B$2:$EF$1000,MATCH($B549,'[1]Master data'!$A$2:$A$1000,0),MATCH(I$1,'[1]Master data'!$B$1:$EF$1,0)),"")</f>
        <v>0</v>
      </c>
      <c r="J549" s="7">
        <f>IFERROR(INDEX('[1]Master data'!$B$2:$EF$1000,MATCH($B549,'[1]Master data'!$A$2:$A$1000,0),MATCH(J$1,'[1]Master data'!$B$1:$EF$1,0)),"")</f>
        <v>0</v>
      </c>
      <c r="K549" s="7">
        <f>IFERROR(INDEX('[1]Master data'!$B$2:$EF$1000,MATCH($B549,'[1]Master data'!$A$2:$A$1000,0),MATCH(K$1,'[1]Master data'!$B$1:$EF$1,0)),"")</f>
        <v>0</v>
      </c>
      <c r="L549" s="7">
        <f>IFERROR(INDEX('[1]Master data'!$B$2:$EF$1000,MATCH($B549,'[1]Master data'!$A$2:$A$1000,0),MATCH(L$1,'[1]Master data'!$B$1:$EF$1,0)),"")</f>
        <v>-5000</v>
      </c>
      <c r="M549" s="33">
        <f>IFERROR(INDEX('[1]Master data'!$B$2:$EF$1000,MATCH($B549,'[1]Master data'!$A$2:$A$1000,0),MATCH(M$1,'[1]Master data'!$B$1:$EF$1,0)),"")</f>
        <v>-1.2551020408163265E-2</v>
      </c>
      <c r="N549" s="7">
        <f>IFERROR(INDEX('[1]Master data'!$B$2:$EF$1000,MATCH($B549,'[1]Master data'!$A$2:$A$1000,0),MATCH(N$1,'[1]Master data'!$B$1:$EF$1,0)),"")</f>
        <v>19600</v>
      </c>
      <c r="O549" s="7">
        <f>IFERROR(INDEX('[1]Master data'!$B$2:$EF$1000,MATCH($B549,'[1]Master data'!$A$2:$A$1000,0),MATCH(O$1,'[1]Master data'!$B$1:$EF$1,0)),"")</f>
        <v>1979600</v>
      </c>
      <c r="P549" s="7">
        <f>IFERROR(INDEX('[1]Master data'!$B$2:$EF$1000,MATCH($B549,'[1]Master data'!$A$2:$A$1000,0),MATCH(P$1,'[1]Master data'!$B$1:$EF$1,0)),"")</f>
        <v>-24600</v>
      </c>
      <c r="Q549" s="30">
        <f>IFERROR(INDEX('[1]Master data'!$B$2:$EF$1000,MATCH($B549,'[1]Master data'!$A$2:$A$1000,0),MATCH(Q$1,'[1]Master data'!$B$1:$EF$1,0)),"")</f>
        <v>-1.2551020408163265E-2</v>
      </c>
    </row>
    <row r="550" spans="1:17" x14ac:dyDescent="0.3">
      <c r="A550">
        <f t="shared" si="8"/>
        <v>548</v>
      </c>
      <c r="B550" t="str">
        <f>IF('[1]Master data'!A550="","",'[1]Master data'!A550)</f>
        <v>Tanguy Ndombele</v>
      </c>
      <c r="C550" t="str">
        <f>IFERROR(INDEX('[1]Master data'!$B$2:$EF$1000,MATCH($B550,'[1]Master data'!$A$2:$A$1000,0),MATCH(C$1,'[1]Master data'!$B$1:$EF$1,0)),"")</f>
        <v>Tottenham</v>
      </c>
      <c r="D550" t="str">
        <f>IFERROR(INDEX('[1]Master data'!$B$2:$EF$1000,MATCH($B550,'[1]Master data'!$A$2:$A$1000,0),MATCH(D$1,'[1]Master data'!$B$1:$EF$1,0)),"")</f>
        <v>Midfield</v>
      </c>
      <c r="E550" s="5">
        <f>IFERROR(INDEX('[1]Master data'!$B$2:$EF$1000,MATCH($B550,'[1]Master data'!$A$2:$A$1000,0),MATCH(E$1,'[1]Master data'!$B$1:$EF$1,0)),"")</f>
        <v>4153000</v>
      </c>
      <c r="F550" s="7">
        <f>IFERROR(INDEX('[1]Master data'!$B$2:$EF$1000,MATCH($B550,'[1]Master data'!$A$2:$A$1000,0),MATCH(F$1,'[1]Master data'!$B$1:$EF$1,0)),"")</f>
        <v>119162.81360946747</v>
      </c>
      <c r="G550" s="7">
        <f>IFERROR(INDEX('[1]Master data'!$B$2:$EF$1000,MATCH($B550,'[1]Master data'!$A$2:$A$1000,0),MATCH(G$1,'[1]Master data'!$B$1:$EF$1,0)),"")</f>
        <v>34510.846153846156</v>
      </c>
      <c r="H550" s="7">
        <f>IFERROR(INDEX('[1]Master data'!$B$2:$EF$1000,MATCH($B550,'[1]Master data'!$A$2:$A$1000,0),MATCH(H$1,'[1]Master data'!$B$1:$EF$1,0)),"")</f>
        <v>5936.6538461538476</v>
      </c>
      <c r="I550" s="7">
        <f>IFERROR(INDEX('[1]Master data'!$B$2:$EF$1000,MATCH($B550,'[1]Master data'!$A$2:$A$1000,0),MATCH(I$1,'[1]Master data'!$B$1:$EF$1,0)),"")</f>
        <v>12970.68047337278</v>
      </c>
      <c r="J550" s="7">
        <f>IFERROR(INDEX('[1]Master data'!$B$2:$EF$1000,MATCH($B550,'[1]Master data'!$A$2:$A$1000,0),MATCH(J$1,'[1]Master data'!$B$1:$EF$1,0)),"")</f>
        <v>3249.4779955621302</v>
      </c>
      <c r="K550" s="7">
        <f>IFERROR(INDEX('[1]Master data'!$B$2:$EF$1000,MATCH($B550,'[1]Master data'!$A$2:$A$1000,0),MATCH(K$1,'[1]Master data'!$B$1:$EF$1,0)),"")</f>
        <v>1256.1044949790667</v>
      </c>
      <c r="L550" s="7">
        <f>IFERROR(INDEX('[1]Master data'!$B$2:$EF$1000,MATCH($B550,'[1]Master data'!$A$2:$A$1000,0),MATCH(L$1,'[1]Master data'!$B$1:$EF$1,0)),"")</f>
        <v>177086.57657338143</v>
      </c>
      <c r="M550" s="33">
        <f>IFERROR(INDEX('[1]Master data'!$B$2:$EF$1000,MATCH($B550,'[1]Master data'!$A$2:$A$1000,0),MATCH(M$1,'[1]Master data'!$B$1:$EF$1,0)),"")</f>
        <v>3.2640639675747998E-2</v>
      </c>
      <c r="N550" s="7">
        <f>IFERROR(INDEX('[1]Master data'!$B$2:$EF$1000,MATCH($B550,'[1]Master data'!$A$2:$A$1000,0),MATCH(N$1,'[1]Master data'!$B$1:$EF$1,0)),"")</f>
        <v>41530</v>
      </c>
      <c r="O550" s="7">
        <f>IFERROR(INDEX('[1]Master data'!$B$2:$EF$1000,MATCH($B550,'[1]Master data'!$A$2:$A$1000,0),MATCH(O$1,'[1]Master data'!$B$1:$EF$1,0)),"")</f>
        <v>4194530</v>
      </c>
      <c r="P550" s="7">
        <f>IFERROR(INDEX('[1]Master data'!$B$2:$EF$1000,MATCH($B550,'[1]Master data'!$A$2:$A$1000,0),MATCH(P$1,'[1]Master data'!$B$1:$EF$1,0)),"")</f>
        <v>135556.57657338143</v>
      </c>
      <c r="Q550" s="30">
        <f>IFERROR(INDEX('[1]Master data'!$B$2:$EF$1000,MATCH($B550,'[1]Master data'!$A$2:$A$1000,0),MATCH(Q$1,'[1]Master data'!$B$1:$EF$1,0)),"")</f>
        <v>3.2640639675747998E-2</v>
      </c>
    </row>
    <row r="551" spans="1:17" x14ac:dyDescent="0.3">
      <c r="A551">
        <f t="shared" si="8"/>
        <v>549</v>
      </c>
      <c r="B551" t="str">
        <f>IF('[1]Master data'!A551="","",'[1]Master data'!A551)</f>
        <v>Marcus Rashford</v>
      </c>
      <c r="C551" t="str">
        <f>IFERROR(INDEX('[1]Master data'!$B$2:$EF$1000,MATCH($B551,'[1]Master data'!$A$2:$A$1000,0),MATCH(C$1,'[1]Master data'!$B$1:$EF$1,0)),"")</f>
        <v>Manchester United</v>
      </c>
      <c r="D551" t="str">
        <f>IFERROR(INDEX('[1]Master data'!$B$2:$EF$1000,MATCH($B551,'[1]Master data'!$A$2:$A$1000,0),MATCH(D$1,'[1]Master data'!$B$1:$EF$1,0)),"")</f>
        <v>Striker</v>
      </c>
      <c r="E551" s="5">
        <f>IFERROR(INDEX('[1]Master data'!$B$2:$EF$1000,MATCH($B551,'[1]Master data'!$A$2:$A$1000,0),MATCH(E$1,'[1]Master data'!$B$1:$EF$1,0)),"")</f>
        <v>9072000</v>
      </c>
      <c r="F551" s="7">
        <f>IFERROR(INDEX('[1]Master data'!$B$2:$EF$1000,MATCH($B551,'[1]Master data'!$A$2:$A$1000,0),MATCH(F$1,'[1]Master data'!$B$1:$EF$1,0)),"")</f>
        <v>161141.21337579624</v>
      </c>
      <c r="G551" s="7">
        <f>IFERROR(INDEX('[1]Master data'!$B$2:$EF$1000,MATCH($B551,'[1]Master data'!$A$2:$A$1000,0),MATCH(G$1,'[1]Master data'!$B$1:$EF$1,0)),"")</f>
        <v>5184.8391719745305</v>
      </c>
      <c r="H551" s="7">
        <f>IFERROR(INDEX('[1]Master data'!$B$2:$EF$1000,MATCH($B551,'[1]Master data'!$A$2:$A$1000,0),MATCH(H$1,'[1]Master data'!$B$1:$EF$1,0)),"")</f>
        <v>22837.340764331217</v>
      </c>
      <c r="I551" s="7">
        <f>IFERROR(INDEX('[1]Master data'!$B$2:$EF$1000,MATCH($B551,'[1]Master data'!$A$2:$A$1000,0),MATCH(I$1,'[1]Master data'!$B$1:$EF$1,0)),"")</f>
        <v>-1075.0000000000002</v>
      </c>
      <c r="J551" s="7">
        <f>IFERROR(INDEX('[1]Master data'!$B$2:$EF$1000,MATCH($B551,'[1]Master data'!$A$2:$A$1000,0),MATCH(J$1,'[1]Master data'!$B$1:$EF$1,0)),"")</f>
        <v>5380.4711385350347</v>
      </c>
      <c r="K551" s="7">
        <f>IFERROR(INDEX('[1]Master data'!$B$2:$EF$1000,MATCH($B551,'[1]Master data'!$A$2:$A$1000,0),MATCH(K$1,'[1]Master data'!$B$1:$EF$1,0)),"")</f>
        <v>2281.3329103883425</v>
      </c>
      <c r="L551" s="7">
        <f>IFERROR(INDEX('[1]Master data'!$B$2:$EF$1000,MATCH($B551,'[1]Master data'!$A$2:$A$1000,0),MATCH(L$1,'[1]Master data'!$B$1:$EF$1,0)),"")</f>
        <v>195750.19736102538</v>
      </c>
      <c r="M551" s="33">
        <f>IFERROR(INDEX('[1]Master data'!$B$2:$EF$1000,MATCH($B551,'[1]Master data'!$A$2:$A$1000,0),MATCH(M$1,'[1]Master data'!$B$1:$EF$1,0)),"")</f>
        <v>1.1577402707344068E-2</v>
      </c>
      <c r="N551" s="7">
        <f>IFERROR(INDEX('[1]Master data'!$B$2:$EF$1000,MATCH($B551,'[1]Master data'!$A$2:$A$1000,0),MATCH(N$1,'[1]Master data'!$B$1:$EF$1,0)),"")</f>
        <v>90720</v>
      </c>
      <c r="O551" s="7">
        <f>IFERROR(INDEX('[1]Master data'!$B$2:$EF$1000,MATCH($B551,'[1]Master data'!$A$2:$A$1000,0),MATCH(O$1,'[1]Master data'!$B$1:$EF$1,0)),"")</f>
        <v>9162720</v>
      </c>
      <c r="P551" s="7">
        <f>IFERROR(INDEX('[1]Master data'!$B$2:$EF$1000,MATCH($B551,'[1]Master data'!$A$2:$A$1000,0),MATCH(P$1,'[1]Master data'!$B$1:$EF$1,0)),"")</f>
        <v>105030.19736102538</v>
      </c>
      <c r="Q551" s="30">
        <f>IFERROR(INDEX('[1]Master data'!$B$2:$EF$1000,MATCH($B551,'[1]Master data'!$A$2:$A$1000,0),MATCH(Q$1,'[1]Master data'!$B$1:$EF$1,0)),"")</f>
        <v>1.1577402707344068E-2</v>
      </c>
    </row>
    <row r="552" spans="1:17" x14ac:dyDescent="0.3">
      <c r="A552">
        <f t="shared" si="8"/>
        <v>550</v>
      </c>
      <c r="B552" t="str">
        <f>IF('[1]Master data'!A552="","",'[1]Master data'!A552)</f>
        <v>Angelo Ogbonna</v>
      </c>
      <c r="C552" t="str">
        <f>IFERROR(INDEX('[1]Master data'!$B$2:$EF$1000,MATCH($B552,'[1]Master data'!$A$2:$A$1000,0),MATCH(C$1,'[1]Master data'!$B$1:$EF$1,0)),"")</f>
        <v>West Ham</v>
      </c>
      <c r="D552" t="str">
        <f>IFERROR(INDEX('[1]Master data'!$B$2:$EF$1000,MATCH($B552,'[1]Master data'!$A$2:$A$1000,0),MATCH(D$1,'[1]Master data'!$B$1:$EF$1,0)),"")</f>
        <v>Defense</v>
      </c>
      <c r="E552" s="5">
        <f>IFERROR(INDEX('[1]Master data'!$B$2:$EF$1000,MATCH($B552,'[1]Master data'!$A$2:$A$1000,0),MATCH(E$1,'[1]Master data'!$B$1:$EF$1,0)),"")</f>
        <v>4236000</v>
      </c>
      <c r="F552" s="7">
        <f>IFERROR(INDEX('[1]Master data'!$B$2:$EF$1000,MATCH($B552,'[1]Master data'!$A$2:$A$1000,0),MATCH(F$1,'[1]Master data'!$B$1:$EF$1,0)),"")</f>
        <v>-5000</v>
      </c>
      <c r="G552" s="7">
        <f>IFERROR(INDEX('[1]Master data'!$B$2:$EF$1000,MATCH($B552,'[1]Master data'!$A$2:$A$1000,0),MATCH(G$1,'[1]Master data'!$B$1:$EF$1,0)),"")</f>
        <v>0</v>
      </c>
      <c r="H552" s="7">
        <f>IFERROR(INDEX('[1]Master data'!$B$2:$EF$1000,MATCH($B552,'[1]Master data'!$A$2:$A$1000,0),MATCH(H$1,'[1]Master data'!$B$1:$EF$1,0)),"")</f>
        <v>0</v>
      </c>
      <c r="I552" s="7">
        <f>IFERROR(INDEX('[1]Master data'!$B$2:$EF$1000,MATCH($B552,'[1]Master data'!$A$2:$A$1000,0),MATCH(I$1,'[1]Master data'!$B$1:$EF$1,0)),"")</f>
        <v>0</v>
      </c>
      <c r="J552" s="7">
        <f>IFERROR(INDEX('[1]Master data'!$B$2:$EF$1000,MATCH($B552,'[1]Master data'!$A$2:$A$1000,0),MATCH(J$1,'[1]Master data'!$B$1:$EF$1,0)),"")</f>
        <v>0</v>
      </c>
      <c r="K552" s="7">
        <f>IFERROR(INDEX('[1]Master data'!$B$2:$EF$1000,MATCH($B552,'[1]Master data'!$A$2:$A$1000,0),MATCH(K$1,'[1]Master data'!$B$1:$EF$1,0)),"")</f>
        <v>0</v>
      </c>
      <c r="L552" s="7">
        <f>IFERROR(INDEX('[1]Master data'!$B$2:$EF$1000,MATCH($B552,'[1]Master data'!$A$2:$A$1000,0),MATCH(L$1,'[1]Master data'!$B$1:$EF$1,0)),"")</f>
        <v>-5000</v>
      </c>
      <c r="M552" s="33">
        <f>IFERROR(INDEX('[1]Master data'!$B$2:$EF$1000,MATCH($B552,'[1]Master data'!$A$2:$A$1000,0),MATCH(M$1,'[1]Master data'!$B$1:$EF$1,0)),"")</f>
        <v>-1.1180358829084042E-2</v>
      </c>
      <c r="N552" s="7">
        <f>IFERROR(INDEX('[1]Master data'!$B$2:$EF$1000,MATCH($B552,'[1]Master data'!$A$2:$A$1000,0),MATCH(N$1,'[1]Master data'!$B$1:$EF$1,0)),"")</f>
        <v>42360</v>
      </c>
      <c r="O552" s="7">
        <f>IFERROR(INDEX('[1]Master data'!$B$2:$EF$1000,MATCH($B552,'[1]Master data'!$A$2:$A$1000,0),MATCH(O$1,'[1]Master data'!$B$1:$EF$1,0)),"")</f>
        <v>4278360</v>
      </c>
      <c r="P552" s="7">
        <f>IFERROR(INDEX('[1]Master data'!$B$2:$EF$1000,MATCH($B552,'[1]Master data'!$A$2:$A$1000,0),MATCH(P$1,'[1]Master data'!$B$1:$EF$1,0)),"")</f>
        <v>-47360</v>
      </c>
      <c r="Q552" s="30">
        <f>IFERROR(INDEX('[1]Master data'!$B$2:$EF$1000,MATCH($B552,'[1]Master data'!$A$2:$A$1000,0),MATCH(Q$1,'[1]Master data'!$B$1:$EF$1,0)),"")</f>
        <v>-1.1180358829084042E-2</v>
      </c>
    </row>
    <row r="553" spans="1:17" x14ac:dyDescent="0.3">
      <c r="A553">
        <f t="shared" si="8"/>
        <v>551</v>
      </c>
      <c r="B553" t="str">
        <f>IF('[1]Master data'!A553="","",'[1]Master data'!A553)</f>
        <v>Charlie Cresswell</v>
      </c>
      <c r="C553" t="str">
        <f>IFERROR(INDEX('[1]Master data'!$B$2:$EF$1000,MATCH($B553,'[1]Master data'!$A$2:$A$1000,0),MATCH(C$1,'[1]Master data'!$B$1:$EF$1,0)),"")</f>
        <v>Leeds United</v>
      </c>
      <c r="D553" t="str">
        <f>IFERROR(INDEX('[1]Master data'!$B$2:$EF$1000,MATCH($B553,'[1]Master data'!$A$2:$A$1000,0),MATCH(D$1,'[1]Master data'!$B$1:$EF$1,0)),"")</f>
        <v>Defense</v>
      </c>
      <c r="E553" s="5">
        <f>IFERROR(INDEX('[1]Master data'!$B$2:$EF$1000,MATCH($B553,'[1]Master data'!$A$2:$A$1000,0),MATCH(E$1,'[1]Master data'!$B$1:$EF$1,0)),"")</f>
        <v>1960000</v>
      </c>
      <c r="F553" s="7">
        <f>IFERROR(INDEX('[1]Master data'!$B$2:$EF$1000,MATCH($B553,'[1]Master data'!$A$2:$A$1000,0),MATCH(F$1,'[1]Master data'!$B$1:$EF$1,0)),"")</f>
        <v>-5000</v>
      </c>
      <c r="G553" s="7">
        <f>IFERROR(INDEX('[1]Master data'!$B$2:$EF$1000,MATCH($B553,'[1]Master data'!$A$2:$A$1000,0),MATCH(G$1,'[1]Master data'!$B$1:$EF$1,0)),"")</f>
        <v>0</v>
      </c>
      <c r="H553" s="7">
        <f>IFERROR(INDEX('[1]Master data'!$B$2:$EF$1000,MATCH($B553,'[1]Master data'!$A$2:$A$1000,0),MATCH(H$1,'[1]Master data'!$B$1:$EF$1,0)),"")</f>
        <v>0</v>
      </c>
      <c r="I553" s="7">
        <f>IFERROR(INDEX('[1]Master data'!$B$2:$EF$1000,MATCH($B553,'[1]Master data'!$A$2:$A$1000,0),MATCH(I$1,'[1]Master data'!$B$1:$EF$1,0)),"")</f>
        <v>0</v>
      </c>
      <c r="J553" s="7">
        <f>IFERROR(INDEX('[1]Master data'!$B$2:$EF$1000,MATCH($B553,'[1]Master data'!$A$2:$A$1000,0),MATCH(J$1,'[1]Master data'!$B$1:$EF$1,0)),"")</f>
        <v>0</v>
      </c>
      <c r="K553" s="7">
        <f>IFERROR(INDEX('[1]Master data'!$B$2:$EF$1000,MATCH($B553,'[1]Master data'!$A$2:$A$1000,0),MATCH(K$1,'[1]Master data'!$B$1:$EF$1,0)),"")</f>
        <v>0</v>
      </c>
      <c r="L553" s="7">
        <f>IFERROR(INDEX('[1]Master data'!$B$2:$EF$1000,MATCH($B553,'[1]Master data'!$A$2:$A$1000,0),MATCH(L$1,'[1]Master data'!$B$1:$EF$1,0)),"")</f>
        <v>-5000</v>
      </c>
      <c r="M553" s="33">
        <f>IFERROR(INDEX('[1]Master data'!$B$2:$EF$1000,MATCH($B553,'[1]Master data'!$A$2:$A$1000,0),MATCH(M$1,'[1]Master data'!$B$1:$EF$1,0)),"")</f>
        <v>-1.2551020408163265E-2</v>
      </c>
      <c r="N553" s="7">
        <f>IFERROR(INDEX('[1]Master data'!$B$2:$EF$1000,MATCH($B553,'[1]Master data'!$A$2:$A$1000,0),MATCH(N$1,'[1]Master data'!$B$1:$EF$1,0)),"")</f>
        <v>19600</v>
      </c>
      <c r="O553" s="7">
        <f>IFERROR(INDEX('[1]Master data'!$B$2:$EF$1000,MATCH($B553,'[1]Master data'!$A$2:$A$1000,0),MATCH(O$1,'[1]Master data'!$B$1:$EF$1,0)),"")</f>
        <v>1979600</v>
      </c>
      <c r="P553" s="7">
        <f>IFERROR(INDEX('[1]Master data'!$B$2:$EF$1000,MATCH($B553,'[1]Master data'!$A$2:$A$1000,0),MATCH(P$1,'[1]Master data'!$B$1:$EF$1,0)),"")</f>
        <v>-24600</v>
      </c>
      <c r="Q553" s="30">
        <f>IFERROR(INDEX('[1]Master data'!$B$2:$EF$1000,MATCH($B553,'[1]Master data'!$A$2:$A$1000,0),MATCH(Q$1,'[1]Master data'!$B$1:$EF$1,0)),"")</f>
        <v>-1.2551020408163265E-2</v>
      </c>
    </row>
    <row r="554" spans="1:17" x14ac:dyDescent="0.3">
      <c r="A554">
        <f t="shared" si="8"/>
        <v>552</v>
      </c>
      <c r="B554" t="str">
        <f>IF('[1]Master data'!A554="","",'[1]Master data'!A554)</f>
        <v>Johann Gudmundsson</v>
      </c>
      <c r="C554" t="str">
        <f>IFERROR(INDEX('[1]Master data'!$B$2:$EF$1000,MATCH($B554,'[1]Master data'!$A$2:$A$1000,0),MATCH(C$1,'[1]Master data'!$B$1:$EF$1,0)),"")</f>
        <v>Burnley</v>
      </c>
      <c r="D554" t="str">
        <f>IFERROR(INDEX('[1]Master data'!$B$2:$EF$1000,MATCH($B554,'[1]Master data'!$A$2:$A$1000,0),MATCH(D$1,'[1]Master data'!$B$1:$EF$1,0)),"")</f>
        <v>Midfield</v>
      </c>
      <c r="E554" s="5">
        <f>IFERROR(INDEX('[1]Master data'!$B$2:$EF$1000,MATCH($B554,'[1]Master data'!$A$2:$A$1000,0),MATCH(E$1,'[1]Master data'!$B$1:$EF$1,0)),"")</f>
        <v>2892000</v>
      </c>
      <c r="F554" s="7">
        <f>IFERROR(INDEX('[1]Master data'!$B$2:$EF$1000,MATCH($B554,'[1]Master data'!$A$2:$A$1000,0),MATCH(F$1,'[1]Master data'!$B$1:$EF$1,0)),"")</f>
        <v>-5000</v>
      </c>
      <c r="G554" s="7">
        <f>IFERROR(INDEX('[1]Master data'!$B$2:$EF$1000,MATCH($B554,'[1]Master data'!$A$2:$A$1000,0),MATCH(G$1,'[1]Master data'!$B$1:$EF$1,0)),"")</f>
        <v>0</v>
      </c>
      <c r="H554" s="7">
        <f>IFERROR(INDEX('[1]Master data'!$B$2:$EF$1000,MATCH($B554,'[1]Master data'!$A$2:$A$1000,0),MATCH(H$1,'[1]Master data'!$B$1:$EF$1,0)),"")</f>
        <v>0</v>
      </c>
      <c r="I554" s="7">
        <f>IFERROR(INDEX('[1]Master data'!$B$2:$EF$1000,MATCH($B554,'[1]Master data'!$A$2:$A$1000,0),MATCH(I$1,'[1]Master data'!$B$1:$EF$1,0)),"")</f>
        <v>0</v>
      </c>
      <c r="J554" s="7">
        <f>IFERROR(INDEX('[1]Master data'!$B$2:$EF$1000,MATCH($B554,'[1]Master data'!$A$2:$A$1000,0),MATCH(J$1,'[1]Master data'!$B$1:$EF$1,0)),"")</f>
        <v>0</v>
      </c>
      <c r="K554" s="7">
        <f>IFERROR(INDEX('[1]Master data'!$B$2:$EF$1000,MATCH($B554,'[1]Master data'!$A$2:$A$1000,0),MATCH(K$1,'[1]Master data'!$B$1:$EF$1,0)),"")</f>
        <v>0</v>
      </c>
      <c r="L554" s="7">
        <f>IFERROR(INDEX('[1]Master data'!$B$2:$EF$1000,MATCH($B554,'[1]Master data'!$A$2:$A$1000,0),MATCH(L$1,'[1]Master data'!$B$1:$EF$1,0)),"")</f>
        <v>-5000</v>
      </c>
      <c r="M554" s="33">
        <f>IFERROR(INDEX('[1]Master data'!$B$2:$EF$1000,MATCH($B554,'[1]Master data'!$A$2:$A$1000,0),MATCH(M$1,'[1]Master data'!$B$1:$EF$1,0)),"")</f>
        <v>-1.1728907330567081E-2</v>
      </c>
      <c r="N554" s="7">
        <f>IFERROR(INDEX('[1]Master data'!$B$2:$EF$1000,MATCH($B554,'[1]Master data'!$A$2:$A$1000,0),MATCH(N$1,'[1]Master data'!$B$1:$EF$1,0)),"")</f>
        <v>28920</v>
      </c>
      <c r="O554" s="7">
        <f>IFERROR(INDEX('[1]Master data'!$B$2:$EF$1000,MATCH($B554,'[1]Master data'!$A$2:$A$1000,0),MATCH(O$1,'[1]Master data'!$B$1:$EF$1,0)),"")</f>
        <v>2920920</v>
      </c>
      <c r="P554" s="7">
        <f>IFERROR(INDEX('[1]Master data'!$B$2:$EF$1000,MATCH($B554,'[1]Master data'!$A$2:$A$1000,0),MATCH(P$1,'[1]Master data'!$B$1:$EF$1,0)),"")</f>
        <v>-33920</v>
      </c>
      <c r="Q554" s="30">
        <f>IFERROR(INDEX('[1]Master data'!$B$2:$EF$1000,MATCH($B554,'[1]Master data'!$A$2:$A$1000,0),MATCH(Q$1,'[1]Master data'!$B$1:$EF$1,0)),"")</f>
        <v>-1.1728907330567081E-2</v>
      </c>
    </row>
    <row r="555" spans="1:17" x14ac:dyDescent="0.3">
      <c r="A555">
        <f t="shared" si="8"/>
        <v>553</v>
      </c>
      <c r="B555" t="str">
        <f>IF('[1]Master data'!A555="","",'[1]Master data'!A555)</f>
        <v>Steven Sessegnon</v>
      </c>
      <c r="C555" t="str">
        <f>IFERROR(INDEX('[1]Master data'!$B$2:$EF$1000,MATCH($B555,'[1]Master data'!$A$2:$A$1000,0),MATCH(C$1,'[1]Master data'!$B$1:$EF$1,0)),"")</f>
        <v>Fulham</v>
      </c>
      <c r="D555" t="str">
        <f>IFERROR(INDEX('[1]Master data'!$B$2:$EF$1000,MATCH($B555,'[1]Master data'!$A$2:$A$1000,0),MATCH(D$1,'[1]Master data'!$B$1:$EF$1,0)),"")</f>
        <v>Defense</v>
      </c>
      <c r="E555" s="5">
        <f>IFERROR(INDEX('[1]Master data'!$B$2:$EF$1000,MATCH($B555,'[1]Master data'!$A$2:$A$1000,0),MATCH(E$1,'[1]Master data'!$B$1:$EF$1,0)),"")</f>
        <v>1950000</v>
      </c>
      <c r="F555" s="7">
        <f>IFERROR(INDEX('[1]Master data'!$B$2:$EF$1000,MATCH($B555,'[1]Master data'!$A$2:$A$1000,0),MATCH(F$1,'[1]Master data'!$B$1:$EF$1,0)),"")</f>
        <v>-5000</v>
      </c>
      <c r="G555" s="7">
        <f>IFERROR(INDEX('[1]Master data'!$B$2:$EF$1000,MATCH($B555,'[1]Master data'!$A$2:$A$1000,0),MATCH(G$1,'[1]Master data'!$B$1:$EF$1,0)),"")</f>
        <v>0</v>
      </c>
      <c r="H555" s="7">
        <f>IFERROR(INDEX('[1]Master data'!$B$2:$EF$1000,MATCH($B555,'[1]Master data'!$A$2:$A$1000,0),MATCH(H$1,'[1]Master data'!$B$1:$EF$1,0)),"")</f>
        <v>0</v>
      </c>
      <c r="I555" s="7">
        <f>IFERROR(INDEX('[1]Master data'!$B$2:$EF$1000,MATCH($B555,'[1]Master data'!$A$2:$A$1000,0),MATCH(I$1,'[1]Master data'!$B$1:$EF$1,0)),"")</f>
        <v>0</v>
      </c>
      <c r="J555" s="7">
        <f>IFERROR(INDEX('[1]Master data'!$B$2:$EF$1000,MATCH($B555,'[1]Master data'!$A$2:$A$1000,0),MATCH(J$1,'[1]Master data'!$B$1:$EF$1,0)),"")</f>
        <v>0</v>
      </c>
      <c r="K555" s="7">
        <f>IFERROR(INDEX('[1]Master data'!$B$2:$EF$1000,MATCH($B555,'[1]Master data'!$A$2:$A$1000,0),MATCH(K$1,'[1]Master data'!$B$1:$EF$1,0)),"")</f>
        <v>0</v>
      </c>
      <c r="L555" s="7">
        <f>IFERROR(INDEX('[1]Master data'!$B$2:$EF$1000,MATCH($B555,'[1]Master data'!$A$2:$A$1000,0),MATCH(L$1,'[1]Master data'!$B$1:$EF$1,0)),"")</f>
        <v>-5000</v>
      </c>
      <c r="M555" s="33">
        <f>IFERROR(INDEX('[1]Master data'!$B$2:$EF$1000,MATCH($B555,'[1]Master data'!$A$2:$A$1000,0),MATCH(M$1,'[1]Master data'!$B$1:$EF$1,0)),"")</f>
        <v>-1.2564102564102564E-2</v>
      </c>
      <c r="N555" s="7">
        <f>IFERROR(INDEX('[1]Master data'!$B$2:$EF$1000,MATCH($B555,'[1]Master data'!$A$2:$A$1000,0),MATCH(N$1,'[1]Master data'!$B$1:$EF$1,0)),"")</f>
        <v>19500</v>
      </c>
      <c r="O555" s="7">
        <f>IFERROR(INDEX('[1]Master data'!$B$2:$EF$1000,MATCH($B555,'[1]Master data'!$A$2:$A$1000,0),MATCH(O$1,'[1]Master data'!$B$1:$EF$1,0)),"")</f>
        <v>1969500</v>
      </c>
      <c r="P555" s="7">
        <f>IFERROR(INDEX('[1]Master data'!$B$2:$EF$1000,MATCH($B555,'[1]Master data'!$A$2:$A$1000,0),MATCH(P$1,'[1]Master data'!$B$1:$EF$1,0)),"")</f>
        <v>-24500</v>
      </c>
      <c r="Q555" s="30">
        <f>IFERROR(INDEX('[1]Master data'!$B$2:$EF$1000,MATCH($B555,'[1]Master data'!$A$2:$A$1000,0),MATCH(Q$1,'[1]Master data'!$B$1:$EF$1,0)),"")</f>
        <v>-1.2564102564102564E-2</v>
      </c>
    </row>
    <row r="556" spans="1:17" x14ac:dyDescent="0.3">
      <c r="A556">
        <f t="shared" si="8"/>
        <v>554</v>
      </c>
      <c r="B556" t="str">
        <f>IF('[1]Master data'!A556="","",'[1]Master data'!A556)</f>
        <v>Rob Holding</v>
      </c>
      <c r="C556" t="str">
        <f>IFERROR(INDEX('[1]Master data'!$B$2:$EF$1000,MATCH($B556,'[1]Master data'!$A$2:$A$1000,0),MATCH(C$1,'[1]Master data'!$B$1:$EF$1,0)),"")</f>
        <v>Arsenal</v>
      </c>
      <c r="D556" t="str">
        <f>IFERROR(INDEX('[1]Master data'!$B$2:$EF$1000,MATCH($B556,'[1]Master data'!$A$2:$A$1000,0),MATCH(D$1,'[1]Master data'!$B$1:$EF$1,0)),"")</f>
        <v>Defense</v>
      </c>
      <c r="E556" s="5">
        <f>IFERROR(INDEX('[1]Master data'!$B$2:$EF$1000,MATCH($B556,'[1]Master data'!$A$2:$A$1000,0),MATCH(E$1,'[1]Master data'!$B$1:$EF$1,0)),"")</f>
        <v>3276000</v>
      </c>
      <c r="F556" s="7">
        <f>IFERROR(INDEX('[1]Master data'!$B$2:$EF$1000,MATCH($B556,'[1]Master data'!$A$2:$A$1000,0),MATCH(F$1,'[1]Master data'!$B$1:$EF$1,0)),"")</f>
        <v>-5000</v>
      </c>
      <c r="G556" s="7">
        <f>IFERROR(INDEX('[1]Master data'!$B$2:$EF$1000,MATCH($B556,'[1]Master data'!$A$2:$A$1000,0),MATCH(G$1,'[1]Master data'!$B$1:$EF$1,0)),"")</f>
        <v>0</v>
      </c>
      <c r="H556" s="7">
        <f>IFERROR(INDEX('[1]Master data'!$B$2:$EF$1000,MATCH($B556,'[1]Master data'!$A$2:$A$1000,0),MATCH(H$1,'[1]Master data'!$B$1:$EF$1,0)),"")</f>
        <v>0</v>
      </c>
      <c r="I556" s="7">
        <f>IFERROR(INDEX('[1]Master data'!$B$2:$EF$1000,MATCH($B556,'[1]Master data'!$A$2:$A$1000,0),MATCH(I$1,'[1]Master data'!$B$1:$EF$1,0)),"")</f>
        <v>0</v>
      </c>
      <c r="J556" s="7">
        <f>IFERROR(INDEX('[1]Master data'!$B$2:$EF$1000,MATCH($B556,'[1]Master data'!$A$2:$A$1000,0),MATCH(J$1,'[1]Master data'!$B$1:$EF$1,0)),"")</f>
        <v>0</v>
      </c>
      <c r="K556" s="7">
        <f>IFERROR(INDEX('[1]Master data'!$B$2:$EF$1000,MATCH($B556,'[1]Master data'!$A$2:$A$1000,0),MATCH(K$1,'[1]Master data'!$B$1:$EF$1,0)),"")</f>
        <v>0</v>
      </c>
      <c r="L556" s="7">
        <f>IFERROR(INDEX('[1]Master data'!$B$2:$EF$1000,MATCH($B556,'[1]Master data'!$A$2:$A$1000,0),MATCH(L$1,'[1]Master data'!$B$1:$EF$1,0)),"")</f>
        <v>-5000</v>
      </c>
      <c r="M556" s="33">
        <f>IFERROR(INDEX('[1]Master data'!$B$2:$EF$1000,MATCH($B556,'[1]Master data'!$A$2:$A$1000,0),MATCH(M$1,'[1]Master data'!$B$1:$EF$1,0)),"")</f>
        <v>-1.1526251526251526E-2</v>
      </c>
      <c r="N556" s="7">
        <f>IFERROR(INDEX('[1]Master data'!$B$2:$EF$1000,MATCH($B556,'[1]Master data'!$A$2:$A$1000,0),MATCH(N$1,'[1]Master data'!$B$1:$EF$1,0)),"")</f>
        <v>32760</v>
      </c>
      <c r="O556" s="7">
        <f>IFERROR(INDEX('[1]Master data'!$B$2:$EF$1000,MATCH($B556,'[1]Master data'!$A$2:$A$1000,0),MATCH(O$1,'[1]Master data'!$B$1:$EF$1,0)),"")</f>
        <v>3308760</v>
      </c>
      <c r="P556" s="7">
        <f>IFERROR(INDEX('[1]Master data'!$B$2:$EF$1000,MATCH($B556,'[1]Master data'!$A$2:$A$1000,0),MATCH(P$1,'[1]Master data'!$B$1:$EF$1,0)),"")</f>
        <v>-37760</v>
      </c>
      <c r="Q556" s="30">
        <f>IFERROR(INDEX('[1]Master data'!$B$2:$EF$1000,MATCH($B556,'[1]Master data'!$A$2:$A$1000,0),MATCH(Q$1,'[1]Master data'!$B$1:$EF$1,0)),"")</f>
        <v>-1.1526251526251526E-2</v>
      </c>
    </row>
    <row r="557" spans="1:17" x14ac:dyDescent="0.3">
      <c r="A557">
        <f t="shared" si="8"/>
        <v>555</v>
      </c>
      <c r="B557" t="str">
        <f>IF('[1]Master data'!A557="","",'[1]Master data'!A557)</f>
        <v>Gabriel Martinelli</v>
      </c>
      <c r="C557" t="str">
        <f>IFERROR(INDEX('[1]Master data'!$B$2:$EF$1000,MATCH($B557,'[1]Master data'!$A$2:$A$1000,0),MATCH(C$1,'[1]Master data'!$B$1:$EF$1,0)),"")</f>
        <v>Arsenal</v>
      </c>
      <c r="D557" t="str">
        <f>IFERROR(INDEX('[1]Master data'!$B$2:$EF$1000,MATCH($B557,'[1]Master data'!$A$2:$A$1000,0),MATCH(D$1,'[1]Master data'!$B$1:$EF$1,0)),"")</f>
        <v>Striker</v>
      </c>
      <c r="E557" s="5">
        <f>IFERROR(INDEX('[1]Master data'!$B$2:$EF$1000,MATCH($B557,'[1]Master data'!$A$2:$A$1000,0),MATCH(E$1,'[1]Master data'!$B$1:$EF$1,0)),"")</f>
        <v>2514000</v>
      </c>
      <c r="F557" s="7">
        <f>IFERROR(INDEX('[1]Master data'!$B$2:$EF$1000,MATCH($B557,'[1]Master data'!$A$2:$A$1000,0),MATCH(F$1,'[1]Master data'!$B$1:$EF$1,0)),"")</f>
        <v>-5000</v>
      </c>
      <c r="G557" s="7">
        <f>IFERROR(INDEX('[1]Master data'!$B$2:$EF$1000,MATCH($B557,'[1]Master data'!$A$2:$A$1000,0),MATCH(G$1,'[1]Master data'!$B$1:$EF$1,0)),"")</f>
        <v>0</v>
      </c>
      <c r="H557" s="7">
        <f>IFERROR(INDEX('[1]Master data'!$B$2:$EF$1000,MATCH($B557,'[1]Master data'!$A$2:$A$1000,0),MATCH(H$1,'[1]Master data'!$B$1:$EF$1,0)),"")</f>
        <v>0</v>
      </c>
      <c r="I557" s="7">
        <f>IFERROR(INDEX('[1]Master data'!$B$2:$EF$1000,MATCH($B557,'[1]Master data'!$A$2:$A$1000,0),MATCH(I$1,'[1]Master data'!$B$1:$EF$1,0)),"")</f>
        <v>0</v>
      </c>
      <c r="J557" s="7">
        <f>IFERROR(INDEX('[1]Master data'!$B$2:$EF$1000,MATCH($B557,'[1]Master data'!$A$2:$A$1000,0),MATCH(J$1,'[1]Master data'!$B$1:$EF$1,0)),"")</f>
        <v>0</v>
      </c>
      <c r="K557" s="7">
        <f>IFERROR(INDEX('[1]Master data'!$B$2:$EF$1000,MATCH($B557,'[1]Master data'!$A$2:$A$1000,0),MATCH(K$1,'[1]Master data'!$B$1:$EF$1,0)),"")</f>
        <v>0</v>
      </c>
      <c r="L557" s="7">
        <f>IFERROR(INDEX('[1]Master data'!$B$2:$EF$1000,MATCH($B557,'[1]Master data'!$A$2:$A$1000,0),MATCH(L$1,'[1]Master data'!$B$1:$EF$1,0)),"")</f>
        <v>-5000</v>
      </c>
      <c r="M557" s="33">
        <f>IFERROR(INDEX('[1]Master data'!$B$2:$EF$1000,MATCH($B557,'[1]Master data'!$A$2:$A$1000,0),MATCH(M$1,'[1]Master data'!$B$1:$EF$1,0)),"")</f>
        <v>-1.1988862370723946E-2</v>
      </c>
      <c r="N557" s="7">
        <f>IFERROR(INDEX('[1]Master data'!$B$2:$EF$1000,MATCH($B557,'[1]Master data'!$A$2:$A$1000,0),MATCH(N$1,'[1]Master data'!$B$1:$EF$1,0)),"")</f>
        <v>25140</v>
      </c>
      <c r="O557" s="7">
        <f>IFERROR(INDEX('[1]Master data'!$B$2:$EF$1000,MATCH($B557,'[1]Master data'!$A$2:$A$1000,0),MATCH(O$1,'[1]Master data'!$B$1:$EF$1,0)),"")</f>
        <v>2539140</v>
      </c>
      <c r="P557" s="7">
        <f>IFERROR(INDEX('[1]Master data'!$B$2:$EF$1000,MATCH($B557,'[1]Master data'!$A$2:$A$1000,0),MATCH(P$1,'[1]Master data'!$B$1:$EF$1,0)),"")</f>
        <v>-30140</v>
      </c>
      <c r="Q557" s="30">
        <f>IFERROR(INDEX('[1]Master data'!$B$2:$EF$1000,MATCH($B557,'[1]Master data'!$A$2:$A$1000,0),MATCH(Q$1,'[1]Master data'!$B$1:$EF$1,0)),"")</f>
        <v>-1.1988862370723946E-2</v>
      </c>
    </row>
    <row r="558" spans="1:17" x14ac:dyDescent="0.3">
      <c r="A558">
        <f t="shared" si="8"/>
        <v>556</v>
      </c>
      <c r="B558" t="str">
        <f>IF('[1]Master data'!A558="","",'[1]Master data'!A558)</f>
        <v>Timo Werner</v>
      </c>
      <c r="C558" t="str">
        <f>IFERROR(INDEX('[1]Master data'!$B$2:$EF$1000,MATCH($B558,'[1]Master data'!$A$2:$A$1000,0),MATCH(C$1,'[1]Master data'!$B$1:$EF$1,0)),"")</f>
        <v>Chelsea</v>
      </c>
      <c r="D558" t="str">
        <f>IFERROR(INDEX('[1]Master data'!$B$2:$EF$1000,MATCH($B558,'[1]Master data'!$A$2:$A$1000,0),MATCH(D$1,'[1]Master data'!$B$1:$EF$1,0)),"")</f>
        <v>Striker</v>
      </c>
      <c r="E558" s="5">
        <f>IFERROR(INDEX('[1]Master data'!$B$2:$EF$1000,MATCH($B558,'[1]Master data'!$A$2:$A$1000,0),MATCH(E$1,'[1]Master data'!$B$1:$EF$1,0)),"")</f>
        <v>8953000</v>
      </c>
      <c r="F558" s="7">
        <f>IFERROR(INDEX('[1]Master data'!$B$2:$EF$1000,MATCH($B558,'[1]Master data'!$A$2:$A$1000,0),MATCH(F$1,'[1]Master data'!$B$1:$EF$1,0)),"")</f>
        <v>146218.78571428577</v>
      </c>
      <c r="G558" s="7">
        <f>IFERROR(INDEX('[1]Master data'!$B$2:$EF$1000,MATCH($B558,'[1]Master data'!$A$2:$A$1000,0),MATCH(G$1,'[1]Master data'!$B$1:$EF$1,0)),"")</f>
        <v>50244.678571428594</v>
      </c>
      <c r="H558" s="7">
        <f>IFERROR(INDEX('[1]Master data'!$B$2:$EF$1000,MATCH($B558,'[1]Master data'!$A$2:$A$1000,0),MATCH(H$1,'[1]Master data'!$B$1:$EF$1,0)),"")</f>
        <v>23246.64285714287</v>
      </c>
      <c r="I558" s="7">
        <f>IFERROR(INDEX('[1]Master data'!$B$2:$EF$1000,MATCH($B558,'[1]Master data'!$A$2:$A$1000,0),MATCH(I$1,'[1]Master data'!$B$1:$EF$1,0)),"")</f>
        <v>-837.5</v>
      </c>
      <c r="J558" s="7">
        <f>IFERROR(INDEX('[1]Master data'!$B$2:$EF$1000,MATCH($B558,'[1]Master data'!$A$2:$A$1000,0),MATCH(J$1,'[1]Master data'!$B$1:$EF$1,0)),"")</f>
        <v>8771.321428571433</v>
      </c>
      <c r="K558" s="7">
        <f>IFERROR(INDEX('[1]Master data'!$B$2:$EF$1000,MATCH($B558,'[1]Master data'!$A$2:$A$1000,0),MATCH(K$1,'[1]Master data'!$B$1:$EF$1,0)),"")</f>
        <v>2810.9120483563534</v>
      </c>
      <c r="L558" s="7">
        <f>IFERROR(INDEX('[1]Master data'!$B$2:$EF$1000,MATCH($B558,'[1]Master data'!$A$2:$A$1000,0),MATCH(L$1,'[1]Master data'!$B$1:$EF$1,0)),"")</f>
        <v>230454.84061978501</v>
      </c>
      <c r="M558" s="33">
        <f>IFERROR(INDEX('[1]Master data'!$B$2:$EF$1000,MATCH($B558,'[1]Master data'!$A$2:$A$1000,0),MATCH(M$1,'[1]Master data'!$B$1:$EF$1,0)),"")</f>
        <v>1.5740516097373508E-2</v>
      </c>
      <c r="N558" s="7">
        <f>IFERROR(INDEX('[1]Master data'!$B$2:$EF$1000,MATCH($B558,'[1]Master data'!$A$2:$A$1000,0),MATCH(N$1,'[1]Master data'!$B$1:$EF$1,0)),"")</f>
        <v>89530</v>
      </c>
      <c r="O558" s="7">
        <f>IFERROR(INDEX('[1]Master data'!$B$2:$EF$1000,MATCH($B558,'[1]Master data'!$A$2:$A$1000,0),MATCH(O$1,'[1]Master data'!$B$1:$EF$1,0)),"")</f>
        <v>9042530</v>
      </c>
      <c r="P558" s="7">
        <f>IFERROR(INDEX('[1]Master data'!$B$2:$EF$1000,MATCH($B558,'[1]Master data'!$A$2:$A$1000,0),MATCH(P$1,'[1]Master data'!$B$1:$EF$1,0)),"")</f>
        <v>140924.84061978501</v>
      </c>
      <c r="Q558" s="30">
        <f>IFERROR(INDEX('[1]Master data'!$B$2:$EF$1000,MATCH($B558,'[1]Master data'!$A$2:$A$1000,0),MATCH(Q$1,'[1]Master data'!$B$1:$EF$1,0)),"")</f>
        <v>1.5740516097373508E-2</v>
      </c>
    </row>
    <row r="559" spans="1:17" x14ac:dyDescent="0.3">
      <c r="A559">
        <f t="shared" si="8"/>
        <v>557</v>
      </c>
      <c r="B559" t="str">
        <f>IF('[1]Master data'!A559="","",'[1]Master data'!A559)</f>
        <v>Giovani Lo Celso</v>
      </c>
      <c r="C559" t="str">
        <f>IFERROR(INDEX('[1]Master data'!$B$2:$EF$1000,MATCH($B559,'[1]Master data'!$A$2:$A$1000,0),MATCH(C$1,'[1]Master data'!$B$1:$EF$1,0)),"")</f>
        <v>Tottenham</v>
      </c>
      <c r="D559" t="str">
        <f>IFERROR(INDEX('[1]Master data'!$B$2:$EF$1000,MATCH($B559,'[1]Master data'!$A$2:$A$1000,0),MATCH(D$1,'[1]Master data'!$B$1:$EF$1,0)),"")</f>
        <v>Midfield</v>
      </c>
      <c r="E559" s="5">
        <f>IFERROR(INDEX('[1]Master data'!$B$2:$EF$1000,MATCH($B559,'[1]Master data'!$A$2:$A$1000,0),MATCH(E$1,'[1]Master data'!$B$1:$EF$1,0)),"")</f>
        <v>4960000</v>
      </c>
      <c r="F559" s="7">
        <f>IFERROR(INDEX('[1]Master data'!$B$2:$EF$1000,MATCH($B559,'[1]Master data'!$A$2:$A$1000,0),MATCH(F$1,'[1]Master data'!$B$1:$EF$1,0)),"")</f>
        <v>-5000</v>
      </c>
      <c r="G559" s="7">
        <f>IFERROR(INDEX('[1]Master data'!$B$2:$EF$1000,MATCH($B559,'[1]Master data'!$A$2:$A$1000,0),MATCH(G$1,'[1]Master data'!$B$1:$EF$1,0)),"")</f>
        <v>0</v>
      </c>
      <c r="H559" s="7">
        <f>IFERROR(INDEX('[1]Master data'!$B$2:$EF$1000,MATCH($B559,'[1]Master data'!$A$2:$A$1000,0),MATCH(H$1,'[1]Master data'!$B$1:$EF$1,0)),"")</f>
        <v>0</v>
      </c>
      <c r="I559" s="7">
        <f>IFERROR(INDEX('[1]Master data'!$B$2:$EF$1000,MATCH($B559,'[1]Master data'!$A$2:$A$1000,0),MATCH(I$1,'[1]Master data'!$B$1:$EF$1,0)),"")</f>
        <v>0</v>
      </c>
      <c r="J559" s="7">
        <f>IFERROR(INDEX('[1]Master data'!$B$2:$EF$1000,MATCH($B559,'[1]Master data'!$A$2:$A$1000,0),MATCH(J$1,'[1]Master data'!$B$1:$EF$1,0)),"")</f>
        <v>0</v>
      </c>
      <c r="K559" s="7">
        <f>IFERROR(INDEX('[1]Master data'!$B$2:$EF$1000,MATCH($B559,'[1]Master data'!$A$2:$A$1000,0),MATCH(K$1,'[1]Master data'!$B$1:$EF$1,0)),"")</f>
        <v>0</v>
      </c>
      <c r="L559" s="7">
        <f>IFERROR(INDEX('[1]Master data'!$B$2:$EF$1000,MATCH($B559,'[1]Master data'!$A$2:$A$1000,0),MATCH(L$1,'[1]Master data'!$B$1:$EF$1,0)),"")</f>
        <v>-5000</v>
      </c>
      <c r="M559" s="33">
        <f>IFERROR(INDEX('[1]Master data'!$B$2:$EF$1000,MATCH($B559,'[1]Master data'!$A$2:$A$1000,0),MATCH(M$1,'[1]Master data'!$B$1:$EF$1,0)),"")</f>
        <v>-1.1008064516129032E-2</v>
      </c>
      <c r="N559" s="7">
        <f>IFERROR(INDEX('[1]Master data'!$B$2:$EF$1000,MATCH($B559,'[1]Master data'!$A$2:$A$1000,0),MATCH(N$1,'[1]Master data'!$B$1:$EF$1,0)),"")</f>
        <v>49600</v>
      </c>
      <c r="O559" s="7">
        <f>IFERROR(INDEX('[1]Master data'!$B$2:$EF$1000,MATCH($B559,'[1]Master data'!$A$2:$A$1000,0),MATCH(O$1,'[1]Master data'!$B$1:$EF$1,0)),"")</f>
        <v>5009600</v>
      </c>
      <c r="P559" s="7">
        <f>IFERROR(INDEX('[1]Master data'!$B$2:$EF$1000,MATCH($B559,'[1]Master data'!$A$2:$A$1000,0),MATCH(P$1,'[1]Master data'!$B$1:$EF$1,0)),"")</f>
        <v>-54600</v>
      </c>
      <c r="Q559" s="30">
        <f>IFERROR(INDEX('[1]Master data'!$B$2:$EF$1000,MATCH($B559,'[1]Master data'!$A$2:$A$1000,0),MATCH(Q$1,'[1]Master data'!$B$1:$EF$1,0)),"")</f>
        <v>-1.1008064516129032E-2</v>
      </c>
    </row>
    <row r="560" spans="1:17" x14ac:dyDescent="0.3">
      <c r="A560">
        <f t="shared" si="8"/>
        <v>558</v>
      </c>
      <c r="B560" t="str">
        <f>IF('[1]Master data'!A560="","",'[1]Master data'!A560)</f>
        <v>Allan Tchaptchet</v>
      </c>
      <c r="C560" t="str">
        <f>IFERROR(INDEX('[1]Master data'!$B$2:$EF$1000,MATCH($B560,'[1]Master data'!$A$2:$A$1000,0),MATCH(C$1,'[1]Master data'!$B$1:$EF$1,0)),"")</f>
        <v>Southampton</v>
      </c>
      <c r="D560" t="str">
        <f>IFERROR(INDEX('[1]Master data'!$B$2:$EF$1000,MATCH($B560,'[1]Master data'!$A$2:$A$1000,0),MATCH(D$1,'[1]Master data'!$B$1:$EF$1,0)),"")</f>
        <v>Defense</v>
      </c>
      <c r="E560" s="5">
        <f>IFERROR(INDEX('[1]Master data'!$B$2:$EF$1000,MATCH($B560,'[1]Master data'!$A$2:$A$1000,0),MATCH(E$1,'[1]Master data'!$B$1:$EF$1,0)),"")</f>
        <v>1933000</v>
      </c>
      <c r="F560" s="7">
        <f>IFERROR(INDEX('[1]Master data'!$B$2:$EF$1000,MATCH($B560,'[1]Master data'!$A$2:$A$1000,0),MATCH(F$1,'[1]Master data'!$B$1:$EF$1,0)),"")</f>
        <v>-5000</v>
      </c>
      <c r="G560" s="7">
        <f>IFERROR(INDEX('[1]Master data'!$B$2:$EF$1000,MATCH($B560,'[1]Master data'!$A$2:$A$1000,0),MATCH(G$1,'[1]Master data'!$B$1:$EF$1,0)),"")</f>
        <v>0</v>
      </c>
      <c r="H560" s="7">
        <f>IFERROR(INDEX('[1]Master data'!$B$2:$EF$1000,MATCH($B560,'[1]Master data'!$A$2:$A$1000,0),MATCH(H$1,'[1]Master data'!$B$1:$EF$1,0)),"")</f>
        <v>0</v>
      </c>
      <c r="I560" s="7">
        <f>IFERROR(INDEX('[1]Master data'!$B$2:$EF$1000,MATCH($B560,'[1]Master data'!$A$2:$A$1000,0),MATCH(I$1,'[1]Master data'!$B$1:$EF$1,0)),"")</f>
        <v>0</v>
      </c>
      <c r="J560" s="7">
        <f>IFERROR(INDEX('[1]Master data'!$B$2:$EF$1000,MATCH($B560,'[1]Master data'!$A$2:$A$1000,0),MATCH(J$1,'[1]Master data'!$B$1:$EF$1,0)),"")</f>
        <v>0</v>
      </c>
      <c r="K560" s="7">
        <f>IFERROR(INDEX('[1]Master data'!$B$2:$EF$1000,MATCH($B560,'[1]Master data'!$A$2:$A$1000,0),MATCH(K$1,'[1]Master data'!$B$1:$EF$1,0)),"")</f>
        <v>0</v>
      </c>
      <c r="L560" s="7">
        <f>IFERROR(INDEX('[1]Master data'!$B$2:$EF$1000,MATCH($B560,'[1]Master data'!$A$2:$A$1000,0),MATCH(L$1,'[1]Master data'!$B$1:$EF$1,0)),"")</f>
        <v>-5000</v>
      </c>
      <c r="M560" s="33">
        <f>IFERROR(INDEX('[1]Master data'!$B$2:$EF$1000,MATCH($B560,'[1]Master data'!$A$2:$A$1000,0),MATCH(M$1,'[1]Master data'!$B$1:$EF$1,0)),"")</f>
        <v>-1.2586652871184687E-2</v>
      </c>
      <c r="N560" s="7">
        <f>IFERROR(INDEX('[1]Master data'!$B$2:$EF$1000,MATCH($B560,'[1]Master data'!$A$2:$A$1000,0),MATCH(N$1,'[1]Master data'!$B$1:$EF$1,0)),"")</f>
        <v>19330</v>
      </c>
      <c r="O560" s="7">
        <f>IFERROR(INDEX('[1]Master data'!$B$2:$EF$1000,MATCH($B560,'[1]Master data'!$A$2:$A$1000,0),MATCH(O$1,'[1]Master data'!$B$1:$EF$1,0)),"")</f>
        <v>1952330</v>
      </c>
      <c r="P560" s="7">
        <f>IFERROR(INDEX('[1]Master data'!$B$2:$EF$1000,MATCH($B560,'[1]Master data'!$A$2:$A$1000,0),MATCH(P$1,'[1]Master data'!$B$1:$EF$1,0)),"")</f>
        <v>-24330</v>
      </c>
      <c r="Q560" s="30">
        <f>IFERROR(INDEX('[1]Master data'!$B$2:$EF$1000,MATCH($B560,'[1]Master data'!$A$2:$A$1000,0),MATCH(Q$1,'[1]Master data'!$B$1:$EF$1,0)),"")</f>
        <v>-1.2586652871184687E-2</v>
      </c>
    </row>
    <row r="561" spans="1:17" x14ac:dyDescent="0.3">
      <c r="A561">
        <f t="shared" si="8"/>
        <v>559</v>
      </c>
      <c r="B561" t="str">
        <f>IF('[1]Master data'!A561="","",'[1]Master data'!A561)</f>
        <v>Jannik Vestergaard</v>
      </c>
      <c r="C561" t="str">
        <f>IFERROR(INDEX('[1]Master data'!$B$2:$EF$1000,MATCH($B561,'[1]Master data'!$A$2:$A$1000,0),MATCH(C$1,'[1]Master data'!$B$1:$EF$1,0)),"")</f>
        <v>Southampton</v>
      </c>
      <c r="D561" t="str">
        <f>IFERROR(INDEX('[1]Master data'!$B$2:$EF$1000,MATCH($B561,'[1]Master data'!$A$2:$A$1000,0),MATCH(D$1,'[1]Master data'!$B$1:$EF$1,0)),"")</f>
        <v>Defense</v>
      </c>
      <c r="E561" s="5">
        <f>IFERROR(INDEX('[1]Master data'!$B$2:$EF$1000,MATCH($B561,'[1]Master data'!$A$2:$A$1000,0),MATCH(E$1,'[1]Master data'!$B$1:$EF$1,0)),"")</f>
        <v>4426000</v>
      </c>
      <c r="F561" s="7">
        <f>IFERROR(INDEX('[1]Master data'!$B$2:$EF$1000,MATCH($B561,'[1]Master data'!$A$2:$A$1000,0),MATCH(F$1,'[1]Master data'!$B$1:$EF$1,0)),"")</f>
        <v>30944.279209279928</v>
      </c>
      <c r="G561" s="7">
        <f>IFERROR(INDEX('[1]Master data'!$B$2:$EF$1000,MATCH($B561,'[1]Master data'!$A$2:$A$1000,0),MATCH(G$1,'[1]Master data'!$B$1:$EF$1,0)),"")</f>
        <v>8931.688000966551</v>
      </c>
      <c r="H561" s="7">
        <f>IFERROR(INDEX('[1]Master data'!$B$2:$EF$1000,MATCH($B561,'[1]Master data'!$A$2:$A$1000,0),MATCH(H$1,'[1]Master data'!$B$1:$EF$1,0)),"")</f>
        <v>8931.6603439596402</v>
      </c>
      <c r="I561" s="7">
        <f>IFERROR(INDEX('[1]Master data'!$B$2:$EF$1000,MATCH($B561,'[1]Master data'!$A$2:$A$1000,0),MATCH(I$1,'[1]Master data'!$B$1:$EF$1,0)),"")</f>
        <v>2152.7438831665745</v>
      </c>
      <c r="J561" s="7">
        <f>IFERROR(INDEX('[1]Master data'!$B$2:$EF$1000,MATCH($B561,'[1]Master data'!$A$2:$A$1000,0),MATCH(J$1,'[1]Master data'!$B$1:$EF$1,0)),"")</f>
        <v>3213.820441086018</v>
      </c>
      <c r="K561" s="7">
        <f>IFERROR(INDEX('[1]Master data'!$B$2:$EF$1000,MATCH($B561,'[1]Master data'!$A$2:$A$1000,0),MATCH(K$1,'[1]Master data'!$B$1:$EF$1,0)),"")</f>
        <v>1298.8565046686263</v>
      </c>
      <c r="L561" s="7">
        <f>IFERROR(INDEX('[1]Master data'!$B$2:$EF$1000,MATCH($B561,'[1]Master data'!$A$2:$A$1000,0),MATCH(L$1,'[1]Master data'!$B$1:$EF$1,0)),"")</f>
        <v>55473.048383127338</v>
      </c>
      <c r="M561" s="33">
        <f>IFERROR(INDEX('[1]Master data'!$B$2:$EF$1000,MATCH($B561,'[1]Master data'!$A$2:$A$1000,0),MATCH(M$1,'[1]Master data'!$B$1:$EF$1,0)),"")</f>
        <v>2.533449702468897E-3</v>
      </c>
      <c r="N561" s="7">
        <f>IFERROR(INDEX('[1]Master data'!$B$2:$EF$1000,MATCH($B561,'[1]Master data'!$A$2:$A$1000,0),MATCH(N$1,'[1]Master data'!$B$1:$EF$1,0)),"")</f>
        <v>44260</v>
      </c>
      <c r="O561" s="7">
        <f>IFERROR(INDEX('[1]Master data'!$B$2:$EF$1000,MATCH($B561,'[1]Master data'!$A$2:$A$1000,0),MATCH(O$1,'[1]Master data'!$B$1:$EF$1,0)),"")</f>
        <v>4470260</v>
      </c>
      <c r="P561" s="7">
        <f>IFERROR(INDEX('[1]Master data'!$B$2:$EF$1000,MATCH($B561,'[1]Master data'!$A$2:$A$1000,0),MATCH(P$1,'[1]Master data'!$B$1:$EF$1,0)),"")</f>
        <v>11213.048383127338</v>
      </c>
      <c r="Q561" s="30">
        <f>IFERROR(INDEX('[1]Master data'!$B$2:$EF$1000,MATCH($B561,'[1]Master data'!$A$2:$A$1000,0),MATCH(Q$1,'[1]Master data'!$B$1:$EF$1,0)),"")</f>
        <v>2.533449702468897E-3</v>
      </c>
    </row>
    <row r="562" spans="1:17" x14ac:dyDescent="0.3">
      <c r="A562">
        <f t="shared" si="8"/>
        <v>560</v>
      </c>
      <c r="B562" t="str">
        <f>IF('[1]Master data'!A562="","",'[1]Master data'!A562)</f>
        <v>Robin Olsen</v>
      </c>
      <c r="C562" t="str">
        <f>IFERROR(INDEX('[1]Master data'!$B$2:$EF$1000,MATCH($B562,'[1]Master data'!$A$2:$A$1000,0),MATCH(C$1,'[1]Master data'!$B$1:$EF$1,0)),"")</f>
        <v>Everton</v>
      </c>
      <c r="D562" t="str">
        <f>IFERROR(INDEX('[1]Master data'!$B$2:$EF$1000,MATCH($B562,'[1]Master data'!$A$2:$A$1000,0),MATCH(D$1,'[1]Master data'!$B$1:$EF$1,0)),"")</f>
        <v>Goalkeeper</v>
      </c>
      <c r="E562" s="5">
        <f>IFERROR(INDEX('[1]Master data'!$B$2:$EF$1000,MATCH($B562,'[1]Master data'!$A$2:$A$1000,0),MATCH(E$1,'[1]Master data'!$B$1:$EF$1,0)),"")</f>
        <v>5043000</v>
      </c>
      <c r="F562" s="7">
        <f>IFERROR(INDEX('[1]Master data'!$B$2:$EF$1000,MATCH($B562,'[1]Master data'!$A$2:$A$1000,0),MATCH(F$1,'[1]Master data'!$B$1:$EF$1,0)),"")</f>
        <v>-5000</v>
      </c>
      <c r="G562" s="7">
        <f>IFERROR(INDEX('[1]Master data'!$B$2:$EF$1000,MATCH($B562,'[1]Master data'!$A$2:$A$1000,0),MATCH(G$1,'[1]Master data'!$B$1:$EF$1,0)),"")</f>
        <v>0</v>
      </c>
      <c r="H562" s="7">
        <f>IFERROR(INDEX('[1]Master data'!$B$2:$EF$1000,MATCH($B562,'[1]Master data'!$A$2:$A$1000,0),MATCH(H$1,'[1]Master data'!$B$1:$EF$1,0)),"")</f>
        <v>0</v>
      </c>
      <c r="I562" s="7">
        <f>IFERROR(INDEX('[1]Master data'!$B$2:$EF$1000,MATCH($B562,'[1]Master data'!$A$2:$A$1000,0),MATCH(I$1,'[1]Master data'!$B$1:$EF$1,0)),"")</f>
        <v>0</v>
      </c>
      <c r="J562" s="7">
        <f>IFERROR(INDEX('[1]Master data'!$B$2:$EF$1000,MATCH($B562,'[1]Master data'!$A$2:$A$1000,0),MATCH(J$1,'[1]Master data'!$B$1:$EF$1,0)),"")</f>
        <v>0</v>
      </c>
      <c r="K562" s="7">
        <f>IFERROR(INDEX('[1]Master data'!$B$2:$EF$1000,MATCH($B562,'[1]Master data'!$A$2:$A$1000,0),MATCH(K$1,'[1]Master data'!$B$1:$EF$1,0)),"")</f>
        <v>0</v>
      </c>
      <c r="L562" s="7">
        <f>IFERROR(INDEX('[1]Master data'!$B$2:$EF$1000,MATCH($B562,'[1]Master data'!$A$2:$A$1000,0),MATCH(L$1,'[1]Master data'!$B$1:$EF$1,0)),"")</f>
        <v>-5000</v>
      </c>
      <c r="M562" s="33">
        <f>IFERROR(INDEX('[1]Master data'!$B$2:$EF$1000,MATCH($B562,'[1]Master data'!$A$2:$A$1000,0),MATCH(M$1,'[1]Master data'!$B$1:$EF$1,0)),"")</f>
        <v>-1.0991473329367439E-2</v>
      </c>
      <c r="N562" s="7">
        <f>IFERROR(INDEX('[1]Master data'!$B$2:$EF$1000,MATCH($B562,'[1]Master data'!$A$2:$A$1000,0),MATCH(N$1,'[1]Master data'!$B$1:$EF$1,0)),"")</f>
        <v>50430</v>
      </c>
      <c r="O562" s="7">
        <f>IFERROR(INDEX('[1]Master data'!$B$2:$EF$1000,MATCH($B562,'[1]Master data'!$A$2:$A$1000,0),MATCH(O$1,'[1]Master data'!$B$1:$EF$1,0)),"")</f>
        <v>5093430</v>
      </c>
      <c r="P562" s="7">
        <f>IFERROR(INDEX('[1]Master data'!$B$2:$EF$1000,MATCH($B562,'[1]Master data'!$A$2:$A$1000,0),MATCH(P$1,'[1]Master data'!$B$1:$EF$1,0)),"")</f>
        <v>-55430</v>
      </c>
      <c r="Q562" s="30">
        <f>IFERROR(INDEX('[1]Master data'!$B$2:$EF$1000,MATCH($B562,'[1]Master data'!$A$2:$A$1000,0),MATCH(Q$1,'[1]Master data'!$B$1:$EF$1,0)),"")</f>
        <v>-1.0991473329367439E-2</v>
      </c>
    </row>
    <row r="563" spans="1:17" x14ac:dyDescent="0.3">
      <c r="A563">
        <f t="shared" si="8"/>
        <v>561</v>
      </c>
      <c r="B563" t="str">
        <f>IF('[1]Master data'!A563="","",'[1]Master data'!A563)</f>
        <v>Helder Costa</v>
      </c>
      <c r="C563" t="str">
        <f>IFERROR(INDEX('[1]Master data'!$B$2:$EF$1000,MATCH($B563,'[1]Master data'!$A$2:$A$1000,0),MATCH(C$1,'[1]Master data'!$B$1:$EF$1,0)),"")</f>
        <v>Leeds United</v>
      </c>
      <c r="D563" t="str">
        <f>IFERROR(INDEX('[1]Master data'!$B$2:$EF$1000,MATCH($B563,'[1]Master data'!$A$2:$A$1000,0),MATCH(D$1,'[1]Master data'!$B$1:$EF$1,0)),"")</f>
        <v>Midfield</v>
      </c>
      <c r="E563" s="5">
        <f>IFERROR(INDEX('[1]Master data'!$B$2:$EF$1000,MATCH($B563,'[1]Master data'!$A$2:$A$1000,0),MATCH(E$1,'[1]Master data'!$B$1:$EF$1,0)),"")</f>
        <v>3762000</v>
      </c>
      <c r="F563" s="7">
        <f>IFERROR(INDEX('[1]Master data'!$B$2:$EF$1000,MATCH($B563,'[1]Master data'!$A$2:$A$1000,0),MATCH(F$1,'[1]Master data'!$B$1:$EF$1,0)),"")</f>
        <v>-5000</v>
      </c>
      <c r="G563" s="7">
        <f>IFERROR(INDEX('[1]Master data'!$B$2:$EF$1000,MATCH($B563,'[1]Master data'!$A$2:$A$1000,0),MATCH(G$1,'[1]Master data'!$B$1:$EF$1,0)),"")</f>
        <v>0</v>
      </c>
      <c r="H563" s="7">
        <f>IFERROR(INDEX('[1]Master data'!$B$2:$EF$1000,MATCH($B563,'[1]Master data'!$A$2:$A$1000,0),MATCH(H$1,'[1]Master data'!$B$1:$EF$1,0)),"")</f>
        <v>0</v>
      </c>
      <c r="I563" s="7">
        <f>IFERROR(INDEX('[1]Master data'!$B$2:$EF$1000,MATCH($B563,'[1]Master data'!$A$2:$A$1000,0),MATCH(I$1,'[1]Master data'!$B$1:$EF$1,0)),"")</f>
        <v>0</v>
      </c>
      <c r="J563" s="7">
        <f>IFERROR(INDEX('[1]Master data'!$B$2:$EF$1000,MATCH($B563,'[1]Master data'!$A$2:$A$1000,0),MATCH(J$1,'[1]Master data'!$B$1:$EF$1,0)),"")</f>
        <v>0</v>
      </c>
      <c r="K563" s="7">
        <f>IFERROR(INDEX('[1]Master data'!$B$2:$EF$1000,MATCH($B563,'[1]Master data'!$A$2:$A$1000,0),MATCH(K$1,'[1]Master data'!$B$1:$EF$1,0)),"")</f>
        <v>0</v>
      </c>
      <c r="L563" s="7">
        <f>IFERROR(INDEX('[1]Master data'!$B$2:$EF$1000,MATCH($B563,'[1]Master data'!$A$2:$A$1000,0),MATCH(L$1,'[1]Master data'!$B$1:$EF$1,0)),"")</f>
        <v>-5000</v>
      </c>
      <c r="M563" s="33">
        <f>IFERROR(INDEX('[1]Master data'!$B$2:$EF$1000,MATCH($B563,'[1]Master data'!$A$2:$A$1000,0),MATCH(M$1,'[1]Master data'!$B$1:$EF$1,0)),"")</f>
        <v>-1.1329080276448697E-2</v>
      </c>
      <c r="N563" s="7">
        <f>IFERROR(INDEX('[1]Master data'!$B$2:$EF$1000,MATCH($B563,'[1]Master data'!$A$2:$A$1000,0),MATCH(N$1,'[1]Master data'!$B$1:$EF$1,0)),"")</f>
        <v>37620</v>
      </c>
      <c r="O563" s="7">
        <f>IFERROR(INDEX('[1]Master data'!$B$2:$EF$1000,MATCH($B563,'[1]Master data'!$A$2:$A$1000,0),MATCH(O$1,'[1]Master data'!$B$1:$EF$1,0)),"")</f>
        <v>3799620</v>
      </c>
      <c r="P563" s="7">
        <f>IFERROR(INDEX('[1]Master data'!$B$2:$EF$1000,MATCH($B563,'[1]Master data'!$A$2:$A$1000,0),MATCH(P$1,'[1]Master data'!$B$1:$EF$1,0)),"")</f>
        <v>-42620</v>
      </c>
      <c r="Q563" s="30">
        <f>IFERROR(INDEX('[1]Master data'!$B$2:$EF$1000,MATCH($B563,'[1]Master data'!$A$2:$A$1000,0),MATCH(Q$1,'[1]Master data'!$B$1:$EF$1,0)),"")</f>
        <v>-1.1329080276448697E-2</v>
      </c>
    </row>
    <row r="564" spans="1:17" x14ac:dyDescent="0.3">
      <c r="A564">
        <f t="shared" si="8"/>
        <v>562</v>
      </c>
      <c r="B564" t="str">
        <f>IF('[1]Master data'!A564="","",'[1]Master data'!A564)</f>
        <v>Trent Alexander-Arnold</v>
      </c>
      <c r="C564" t="str">
        <f>IFERROR(INDEX('[1]Master data'!$B$2:$EF$1000,MATCH($B564,'[1]Master data'!$A$2:$A$1000,0),MATCH(C$1,'[1]Master data'!$B$1:$EF$1,0)),"")</f>
        <v>Liverpool</v>
      </c>
      <c r="D564" t="str">
        <f>IFERROR(INDEX('[1]Master data'!$B$2:$EF$1000,MATCH($B564,'[1]Master data'!$A$2:$A$1000,0),MATCH(D$1,'[1]Master data'!$B$1:$EF$1,0)),"")</f>
        <v>Defense</v>
      </c>
      <c r="E564" s="5">
        <f>IFERROR(INDEX('[1]Master data'!$B$2:$EF$1000,MATCH($B564,'[1]Master data'!$A$2:$A$1000,0),MATCH(E$1,'[1]Master data'!$B$1:$EF$1,0)),"")</f>
        <v>6302000</v>
      </c>
      <c r="F564" s="7">
        <f>IFERROR(INDEX('[1]Master data'!$B$2:$EF$1000,MATCH($B564,'[1]Master data'!$A$2:$A$1000,0),MATCH(F$1,'[1]Master data'!$B$1:$EF$1,0)),"")</f>
        <v>139915.85812039772</v>
      </c>
      <c r="G564" s="7">
        <f>IFERROR(INDEX('[1]Master data'!$B$2:$EF$1000,MATCH($B564,'[1]Master data'!$A$2:$A$1000,0),MATCH(G$1,'[1]Master data'!$B$1:$EF$1,0)),"")</f>
        <v>39174.207937250998</v>
      </c>
      <c r="H564" s="7">
        <f>IFERROR(INDEX('[1]Master data'!$B$2:$EF$1000,MATCH($B564,'[1]Master data'!$A$2:$A$1000,0),MATCH(H$1,'[1]Master data'!$B$1:$EF$1,0)),"")</f>
        <v>13797.850891355358</v>
      </c>
      <c r="I564" s="7">
        <f>IFERROR(INDEX('[1]Master data'!$B$2:$EF$1000,MATCH($B564,'[1]Master data'!$A$2:$A$1000,0),MATCH(I$1,'[1]Master data'!$B$1:$EF$1,0)),"")</f>
        <v>-600</v>
      </c>
      <c r="J564" s="7">
        <f>IFERROR(INDEX('[1]Master data'!$B$2:$EF$1000,MATCH($B564,'[1]Master data'!$A$2:$A$1000,0),MATCH(J$1,'[1]Master data'!$B$1:$EF$1,0)),"")</f>
        <v>2572.2246218130108</v>
      </c>
      <c r="K564" s="7">
        <f>IFERROR(INDEX('[1]Master data'!$B$2:$EF$1000,MATCH($B564,'[1]Master data'!$A$2:$A$1000,0),MATCH(K$1,'[1]Master data'!$B$1:$EF$1,0)),"")</f>
        <v>2129.4663729074805</v>
      </c>
      <c r="L564" s="7">
        <f>IFERROR(INDEX('[1]Master data'!$B$2:$EF$1000,MATCH($B564,'[1]Master data'!$A$2:$A$1000,0),MATCH(L$1,'[1]Master data'!$B$1:$EF$1,0)),"")</f>
        <v>196989.60794372458</v>
      </c>
      <c r="M564" s="33">
        <f>IFERROR(INDEX('[1]Master data'!$B$2:$EF$1000,MATCH($B564,'[1]Master data'!$A$2:$A$1000,0),MATCH(M$1,'[1]Master data'!$B$1:$EF$1,0)),"")</f>
        <v>2.1258268477265085E-2</v>
      </c>
      <c r="N564" s="7">
        <f>IFERROR(INDEX('[1]Master data'!$B$2:$EF$1000,MATCH($B564,'[1]Master data'!$A$2:$A$1000,0),MATCH(N$1,'[1]Master data'!$B$1:$EF$1,0)),"")</f>
        <v>63020</v>
      </c>
      <c r="O564" s="7">
        <f>IFERROR(INDEX('[1]Master data'!$B$2:$EF$1000,MATCH($B564,'[1]Master data'!$A$2:$A$1000,0),MATCH(O$1,'[1]Master data'!$B$1:$EF$1,0)),"")</f>
        <v>6365020</v>
      </c>
      <c r="P564" s="7">
        <f>IFERROR(INDEX('[1]Master data'!$B$2:$EF$1000,MATCH($B564,'[1]Master data'!$A$2:$A$1000,0),MATCH(P$1,'[1]Master data'!$B$1:$EF$1,0)),"")</f>
        <v>133969.60794372458</v>
      </c>
      <c r="Q564" s="30">
        <f>IFERROR(INDEX('[1]Master data'!$B$2:$EF$1000,MATCH($B564,'[1]Master data'!$A$2:$A$1000,0),MATCH(Q$1,'[1]Master data'!$B$1:$EF$1,0)),"")</f>
        <v>2.1258268477265085E-2</v>
      </c>
    </row>
    <row r="565" spans="1:17" x14ac:dyDescent="0.3">
      <c r="A565">
        <f t="shared" si="8"/>
        <v>563</v>
      </c>
      <c r="B565" t="str">
        <f>IF('[1]Master data'!A565="","",'[1]Master data'!A565)</f>
        <v>Niels Nkounkou</v>
      </c>
      <c r="C565" t="str">
        <f>IFERROR(INDEX('[1]Master data'!$B$2:$EF$1000,MATCH($B565,'[1]Master data'!$A$2:$A$1000,0),MATCH(C$1,'[1]Master data'!$B$1:$EF$1,0)),"")</f>
        <v>Everton</v>
      </c>
      <c r="D565" t="str">
        <f>IFERROR(INDEX('[1]Master data'!$B$2:$EF$1000,MATCH($B565,'[1]Master data'!$A$2:$A$1000,0),MATCH(D$1,'[1]Master data'!$B$1:$EF$1,0)),"")</f>
        <v>Defense</v>
      </c>
      <c r="E565" s="5">
        <f>IFERROR(INDEX('[1]Master data'!$B$2:$EF$1000,MATCH($B565,'[1]Master data'!$A$2:$A$1000,0),MATCH(E$1,'[1]Master data'!$B$1:$EF$1,0)),"")</f>
        <v>1960000</v>
      </c>
      <c r="F565" s="7">
        <f>IFERROR(INDEX('[1]Master data'!$B$2:$EF$1000,MATCH($B565,'[1]Master data'!$A$2:$A$1000,0),MATCH(F$1,'[1]Master data'!$B$1:$EF$1,0)),"")</f>
        <v>-5000</v>
      </c>
      <c r="G565" s="7">
        <f>IFERROR(INDEX('[1]Master data'!$B$2:$EF$1000,MATCH($B565,'[1]Master data'!$A$2:$A$1000,0),MATCH(G$1,'[1]Master data'!$B$1:$EF$1,0)),"")</f>
        <v>0</v>
      </c>
      <c r="H565" s="7">
        <f>IFERROR(INDEX('[1]Master data'!$B$2:$EF$1000,MATCH($B565,'[1]Master data'!$A$2:$A$1000,0),MATCH(H$1,'[1]Master data'!$B$1:$EF$1,0)),"")</f>
        <v>0</v>
      </c>
      <c r="I565" s="7">
        <f>IFERROR(INDEX('[1]Master data'!$B$2:$EF$1000,MATCH($B565,'[1]Master data'!$A$2:$A$1000,0),MATCH(I$1,'[1]Master data'!$B$1:$EF$1,0)),"")</f>
        <v>0</v>
      </c>
      <c r="J565" s="7">
        <f>IFERROR(INDEX('[1]Master data'!$B$2:$EF$1000,MATCH($B565,'[1]Master data'!$A$2:$A$1000,0),MATCH(J$1,'[1]Master data'!$B$1:$EF$1,0)),"")</f>
        <v>0</v>
      </c>
      <c r="K565" s="7">
        <f>IFERROR(INDEX('[1]Master data'!$B$2:$EF$1000,MATCH($B565,'[1]Master data'!$A$2:$A$1000,0),MATCH(K$1,'[1]Master data'!$B$1:$EF$1,0)),"")</f>
        <v>0</v>
      </c>
      <c r="L565" s="7">
        <f>IFERROR(INDEX('[1]Master data'!$B$2:$EF$1000,MATCH($B565,'[1]Master data'!$A$2:$A$1000,0),MATCH(L$1,'[1]Master data'!$B$1:$EF$1,0)),"")</f>
        <v>-5000</v>
      </c>
      <c r="M565" s="33">
        <f>IFERROR(INDEX('[1]Master data'!$B$2:$EF$1000,MATCH($B565,'[1]Master data'!$A$2:$A$1000,0),MATCH(M$1,'[1]Master data'!$B$1:$EF$1,0)),"")</f>
        <v>-1.2551020408163265E-2</v>
      </c>
      <c r="N565" s="7">
        <f>IFERROR(INDEX('[1]Master data'!$B$2:$EF$1000,MATCH($B565,'[1]Master data'!$A$2:$A$1000,0),MATCH(N$1,'[1]Master data'!$B$1:$EF$1,0)),"")</f>
        <v>19600</v>
      </c>
      <c r="O565" s="7">
        <f>IFERROR(INDEX('[1]Master data'!$B$2:$EF$1000,MATCH($B565,'[1]Master data'!$A$2:$A$1000,0),MATCH(O$1,'[1]Master data'!$B$1:$EF$1,0)),"")</f>
        <v>1979600</v>
      </c>
      <c r="P565" s="7">
        <f>IFERROR(INDEX('[1]Master data'!$B$2:$EF$1000,MATCH($B565,'[1]Master data'!$A$2:$A$1000,0),MATCH(P$1,'[1]Master data'!$B$1:$EF$1,0)),"")</f>
        <v>-24600</v>
      </c>
      <c r="Q565" s="30">
        <f>IFERROR(INDEX('[1]Master data'!$B$2:$EF$1000,MATCH($B565,'[1]Master data'!$A$2:$A$1000,0),MATCH(Q$1,'[1]Master data'!$B$1:$EF$1,0)),"")</f>
        <v>-1.2551020408163265E-2</v>
      </c>
    </row>
    <row r="566" spans="1:17" x14ac:dyDescent="0.3">
      <c r="A566">
        <f t="shared" si="8"/>
        <v>564</v>
      </c>
      <c r="B566" t="str">
        <f>IF('[1]Master data'!A566="","",'[1]Master data'!A566)</f>
        <v>Frederik Alves</v>
      </c>
      <c r="C566" t="str">
        <f>IFERROR(INDEX('[1]Master data'!$B$2:$EF$1000,MATCH($B566,'[1]Master data'!$A$2:$A$1000,0),MATCH(C$1,'[1]Master data'!$B$1:$EF$1,0)),"")</f>
        <v>West Ham</v>
      </c>
      <c r="D566" t="str">
        <f>IFERROR(INDEX('[1]Master data'!$B$2:$EF$1000,MATCH($B566,'[1]Master data'!$A$2:$A$1000,0),MATCH(D$1,'[1]Master data'!$B$1:$EF$1,0)),"")</f>
        <v>Defense</v>
      </c>
      <c r="E566" s="5">
        <f>IFERROR(INDEX('[1]Master data'!$B$2:$EF$1000,MATCH($B566,'[1]Master data'!$A$2:$A$1000,0),MATCH(E$1,'[1]Master data'!$B$1:$EF$1,0)),"")</f>
        <v>1960000</v>
      </c>
      <c r="F566" s="7">
        <f>IFERROR(INDEX('[1]Master data'!$B$2:$EF$1000,MATCH($B566,'[1]Master data'!$A$2:$A$1000,0),MATCH(F$1,'[1]Master data'!$B$1:$EF$1,0)),"")</f>
        <v>-5000</v>
      </c>
      <c r="G566" s="7">
        <f>IFERROR(INDEX('[1]Master data'!$B$2:$EF$1000,MATCH($B566,'[1]Master data'!$A$2:$A$1000,0),MATCH(G$1,'[1]Master data'!$B$1:$EF$1,0)),"")</f>
        <v>0</v>
      </c>
      <c r="H566" s="7">
        <f>IFERROR(INDEX('[1]Master data'!$B$2:$EF$1000,MATCH($B566,'[1]Master data'!$A$2:$A$1000,0),MATCH(H$1,'[1]Master data'!$B$1:$EF$1,0)),"")</f>
        <v>0</v>
      </c>
      <c r="I566" s="7">
        <f>IFERROR(INDEX('[1]Master data'!$B$2:$EF$1000,MATCH($B566,'[1]Master data'!$A$2:$A$1000,0),MATCH(I$1,'[1]Master data'!$B$1:$EF$1,0)),"")</f>
        <v>0</v>
      </c>
      <c r="J566" s="7">
        <f>IFERROR(INDEX('[1]Master data'!$B$2:$EF$1000,MATCH($B566,'[1]Master data'!$A$2:$A$1000,0),MATCH(J$1,'[1]Master data'!$B$1:$EF$1,0)),"")</f>
        <v>0</v>
      </c>
      <c r="K566" s="7">
        <f>IFERROR(INDEX('[1]Master data'!$B$2:$EF$1000,MATCH($B566,'[1]Master data'!$A$2:$A$1000,0),MATCH(K$1,'[1]Master data'!$B$1:$EF$1,0)),"")</f>
        <v>0</v>
      </c>
      <c r="L566" s="7">
        <f>IFERROR(INDEX('[1]Master data'!$B$2:$EF$1000,MATCH($B566,'[1]Master data'!$A$2:$A$1000,0),MATCH(L$1,'[1]Master data'!$B$1:$EF$1,0)),"")</f>
        <v>-5000</v>
      </c>
      <c r="M566" s="33">
        <f>IFERROR(INDEX('[1]Master data'!$B$2:$EF$1000,MATCH($B566,'[1]Master data'!$A$2:$A$1000,0),MATCH(M$1,'[1]Master data'!$B$1:$EF$1,0)),"")</f>
        <v>-1.2551020408163265E-2</v>
      </c>
      <c r="N566" s="7">
        <f>IFERROR(INDEX('[1]Master data'!$B$2:$EF$1000,MATCH($B566,'[1]Master data'!$A$2:$A$1000,0),MATCH(N$1,'[1]Master data'!$B$1:$EF$1,0)),"")</f>
        <v>19600</v>
      </c>
      <c r="O566" s="7">
        <f>IFERROR(INDEX('[1]Master data'!$B$2:$EF$1000,MATCH($B566,'[1]Master data'!$A$2:$A$1000,0),MATCH(O$1,'[1]Master data'!$B$1:$EF$1,0)),"")</f>
        <v>1979600</v>
      </c>
      <c r="P566" s="7">
        <f>IFERROR(INDEX('[1]Master data'!$B$2:$EF$1000,MATCH($B566,'[1]Master data'!$A$2:$A$1000,0),MATCH(P$1,'[1]Master data'!$B$1:$EF$1,0)),"")</f>
        <v>-24600</v>
      </c>
      <c r="Q566" s="30">
        <f>IFERROR(INDEX('[1]Master data'!$B$2:$EF$1000,MATCH($B566,'[1]Master data'!$A$2:$A$1000,0),MATCH(Q$1,'[1]Master data'!$B$1:$EF$1,0)),"")</f>
        <v>-1.2551020408163265E-2</v>
      </c>
    </row>
    <row r="567" spans="1:17" x14ac:dyDescent="0.3">
      <c r="A567">
        <f t="shared" si="8"/>
        <v>565</v>
      </c>
      <c r="B567" t="str">
        <f>IF('[1]Master data'!A567="","",'[1]Master data'!A567)</f>
        <v>Martin Ødegaard</v>
      </c>
      <c r="C567" t="str">
        <f>IFERROR(INDEX('[1]Master data'!$B$2:$EF$1000,MATCH($B567,'[1]Master data'!$A$2:$A$1000,0),MATCH(C$1,'[1]Master data'!$B$1:$EF$1,0)),"")</f>
        <v>Arsenal</v>
      </c>
      <c r="D567" t="str">
        <f>IFERROR(INDEX('[1]Master data'!$B$2:$EF$1000,MATCH($B567,'[1]Master data'!$A$2:$A$1000,0),MATCH(D$1,'[1]Master data'!$B$1:$EF$1,0)),"")</f>
        <v>Midfield</v>
      </c>
      <c r="E567" s="5">
        <f>IFERROR(INDEX('[1]Master data'!$B$2:$EF$1000,MATCH($B567,'[1]Master data'!$A$2:$A$1000,0),MATCH(E$1,'[1]Master data'!$B$1:$EF$1,0)),"")</f>
        <v>4029000</v>
      </c>
      <c r="F567" s="7">
        <f>IFERROR(INDEX('[1]Master data'!$B$2:$EF$1000,MATCH($B567,'[1]Master data'!$A$2:$A$1000,0),MATCH(F$1,'[1]Master data'!$B$1:$EF$1,0)),"")</f>
        <v>-5000</v>
      </c>
      <c r="G567" s="7">
        <f>IFERROR(INDEX('[1]Master data'!$B$2:$EF$1000,MATCH($B567,'[1]Master data'!$A$2:$A$1000,0),MATCH(G$1,'[1]Master data'!$B$1:$EF$1,0)),"")</f>
        <v>0</v>
      </c>
      <c r="H567" s="7">
        <f>IFERROR(INDEX('[1]Master data'!$B$2:$EF$1000,MATCH($B567,'[1]Master data'!$A$2:$A$1000,0),MATCH(H$1,'[1]Master data'!$B$1:$EF$1,0)),"")</f>
        <v>0</v>
      </c>
      <c r="I567" s="7">
        <f>IFERROR(INDEX('[1]Master data'!$B$2:$EF$1000,MATCH($B567,'[1]Master data'!$A$2:$A$1000,0),MATCH(I$1,'[1]Master data'!$B$1:$EF$1,0)),"")</f>
        <v>0</v>
      </c>
      <c r="J567" s="7">
        <f>IFERROR(INDEX('[1]Master data'!$B$2:$EF$1000,MATCH($B567,'[1]Master data'!$A$2:$A$1000,0),MATCH(J$1,'[1]Master data'!$B$1:$EF$1,0)),"")</f>
        <v>0</v>
      </c>
      <c r="K567" s="7">
        <f>IFERROR(INDEX('[1]Master data'!$B$2:$EF$1000,MATCH($B567,'[1]Master data'!$A$2:$A$1000,0),MATCH(K$1,'[1]Master data'!$B$1:$EF$1,0)),"")</f>
        <v>0</v>
      </c>
      <c r="L567" s="7">
        <f>IFERROR(INDEX('[1]Master data'!$B$2:$EF$1000,MATCH($B567,'[1]Master data'!$A$2:$A$1000,0),MATCH(L$1,'[1]Master data'!$B$1:$EF$1,0)),"")</f>
        <v>-5000</v>
      </c>
      <c r="M567" s="33">
        <f>IFERROR(INDEX('[1]Master data'!$B$2:$EF$1000,MATCH($B567,'[1]Master data'!$A$2:$A$1000,0),MATCH(M$1,'[1]Master data'!$B$1:$EF$1,0)),"")</f>
        <v>-1.1241002730206007E-2</v>
      </c>
      <c r="N567" s="7">
        <f>IFERROR(INDEX('[1]Master data'!$B$2:$EF$1000,MATCH($B567,'[1]Master data'!$A$2:$A$1000,0),MATCH(N$1,'[1]Master data'!$B$1:$EF$1,0)),"")</f>
        <v>40290</v>
      </c>
      <c r="O567" s="7">
        <f>IFERROR(INDEX('[1]Master data'!$B$2:$EF$1000,MATCH($B567,'[1]Master data'!$A$2:$A$1000,0),MATCH(O$1,'[1]Master data'!$B$1:$EF$1,0)),"")</f>
        <v>4069290</v>
      </c>
      <c r="P567" s="7">
        <f>IFERROR(INDEX('[1]Master data'!$B$2:$EF$1000,MATCH($B567,'[1]Master data'!$A$2:$A$1000,0),MATCH(P$1,'[1]Master data'!$B$1:$EF$1,0)),"")</f>
        <v>-45290</v>
      </c>
      <c r="Q567" s="30">
        <f>IFERROR(INDEX('[1]Master data'!$B$2:$EF$1000,MATCH($B567,'[1]Master data'!$A$2:$A$1000,0),MATCH(Q$1,'[1]Master data'!$B$1:$EF$1,0)),"")</f>
        <v>-1.1241002730206007E-2</v>
      </c>
    </row>
    <row r="568" spans="1:17" x14ac:dyDescent="0.3">
      <c r="A568">
        <f t="shared" si="8"/>
        <v>566</v>
      </c>
      <c r="B568" t="str">
        <f>IF('[1]Master data'!A568="","",'[1]Master data'!A568)</f>
        <v>Steven Bergwijn</v>
      </c>
      <c r="C568" t="str">
        <f>IFERROR(INDEX('[1]Master data'!$B$2:$EF$1000,MATCH($B568,'[1]Master data'!$A$2:$A$1000,0),MATCH(C$1,'[1]Master data'!$B$1:$EF$1,0)),"")</f>
        <v>Tottenham</v>
      </c>
      <c r="D568" t="str">
        <f>IFERROR(INDEX('[1]Master data'!$B$2:$EF$1000,MATCH($B568,'[1]Master data'!$A$2:$A$1000,0),MATCH(D$1,'[1]Master data'!$B$1:$EF$1,0)),"")</f>
        <v>Striker</v>
      </c>
      <c r="E568" s="5">
        <f>IFERROR(INDEX('[1]Master data'!$B$2:$EF$1000,MATCH($B568,'[1]Master data'!$A$2:$A$1000,0),MATCH(E$1,'[1]Master data'!$B$1:$EF$1,0)),"")</f>
        <v>5097000</v>
      </c>
      <c r="F568" s="7">
        <f>IFERROR(INDEX('[1]Master data'!$B$2:$EF$1000,MATCH($B568,'[1]Master data'!$A$2:$A$1000,0),MATCH(F$1,'[1]Master data'!$B$1:$EF$1,0)),"")</f>
        <v>-5000</v>
      </c>
      <c r="G568" s="7">
        <f>IFERROR(INDEX('[1]Master data'!$B$2:$EF$1000,MATCH($B568,'[1]Master data'!$A$2:$A$1000,0),MATCH(G$1,'[1]Master data'!$B$1:$EF$1,0)),"")</f>
        <v>0</v>
      </c>
      <c r="H568" s="7">
        <f>IFERROR(INDEX('[1]Master data'!$B$2:$EF$1000,MATCH($B568,'[1]Master data'!$A$2:$A$1000,0),MATCH(H$1,'[1]Master data'!$B$1:$EF$1,0)),"")</f>
        <v>0</v>
      </c>
      <c r="I568" s="7">
        <f>IFERROR(INDEX('[1]Master data'!$B$2:$EF$1000,MATCH($B568,'[1]Master data'!$A$2:$A$1000,0),MATCH(I$1,'[1]Master data'!$B$1:$EF$1,0)),"")</f>
        <v>0</v>
      </c>
      <c r="J568" s="7">
        <f>IFERROR(INDEX('[1]Master data'!$B$2:$EF$1000,MATCH($B568,'[1]Master data'!$A$2:$A$1000,0),MATCH(J$1,'[1]Master data'!$B$1:$EF$1,0)),"")</f>
        <v>0</v>
      </c>
      <c r="K568" s="7">
        <f>IFERROR(INDEX('[1]Master data'!$B$2:$EF$1000,MATCH($B568,'[1]Master data'!$A$2:$A$1000,0),MATCH(K$1,'[1]Master data'!$B$1:$EF$1,0)),"")</f>
        <v>0</v>
      </c>
      <c r="L568" s="7">
        <f>IFERROR(INDEX('[1]Master data'!$B$2:$EF$1000,MATCH($B568,'[1]Master data'!$A$2:$A$1000,0),MATCH(L$1,'[1]Master data'!$B$1:$EF$1,0)),"")</f>
        <v>-5000</v>
      </c>
      <c r="M568" s="33">
        <f>IFERROR(INDEX('[1]Master data'!$B$2:$EF$1000,MATCH($B568,'[1]Master data'!$A$2:$A$1000,0),MATCH(M$1,'[1]Master data'!$B$1:$EF$1,0)),"")</f>
        <v>-1.0980969197567197E-2</v>
      </c>
      <c r="N568" s="7">
        <f>IFERROR(INDEX('[1]Master data'!$B$2:$EF$1000,MATCH($B568,'[1]Master data'!$A$2:$A$1000,0),MATCH(N$1,'[1]Master data'!$B$1:$EF$1,0)),"")</f>
        <v>50970</v>
      </c>
      <c r="O568" s="7">
        <f>IFERROR(INDEX('[1]Master data'!$B$2:$EF$1000,MATCH($B568,'[1]Master data'!$A$2:$A$1000,0),MATCH(O$1,'[1]Master data'!$B$1:$EF$1,0)),"")</f>
        <v>5147970</v>
      </c>
      <c r="P568" s="7">
        <f>IFERROR(INDEX('[1]Master data'!$B$2:$EF$1000,MATCH($B568,'[1]Master data'!$A$2:$A$1000,0),MATCH(P$1,'[1]Master data'!$B$1:$EF$1,0)),"")</f>
        <v>-55970</v>
      </c>
      <c r="Q568" s="30">
        <f>IFERROR(INDEX('[1]Master data'!$B$2:$EF$1000,MATCH($B568,'[1]Master data'!$A$2:$A$1000,0),MATCH(Q$1,'[1]Master data'!$B$1:$EF$1,0)),"")</f>
        <v>-1.0980969197567197E-2</v>
      </c>
    </row>
    <row r="569" spans="1:17" x14ac:dyDescent="0.3">
      <c r="A569">
        <f t="shared" si="8"/>
        <v>567</v>
      </c>
      <c r="B569" t="str">
        <f>IF('[1]Master data'!A569="","",'[1]Master data'!A569)</f>
        <v>Jonathan 'Jonny' Castro Otto</v>
      </c>
      <c r="C569" t="str">
        <f>IFERROR(INDEX('[1]Master data'!$B$2:$EF$1000,MATCH($B569,'[1]Master data'!$A$2:$A$1000,0),MATCH(C$1,'[1]Master data'!$B$1:$EF$1,0)),"")</f>
        <v>Wolverhampton</v>
      </c>
      <c r="D569" t="str">
        <f>IFERROR(INDEX('[1]Master data'!$B$2:$EF$1000,MATCH($B569,'[1]Master data'!$A$2:$A$1000,0),MATCH(D$1,'[1]Master data'!$B$1:$EF$1,0)),"")</f>
        <v>Defense</v>
      </c>
      <c r="E569" s="5">
        <f>IFERROR(INDEX('[1]Master data'!$B$2:$EF$1000,MATCH($B569,'[1]Master data'!$A$2:$A$1000,0),MATCH(E$1,'[1]Master data'!$B$1:$EF$1,0)),"")</f>
        <v>3573000</v>
      </c>
      <c r="F569" s="7">
        <f>IFERROR(INDEX('[1]Master data'!$B$2:$EF$1000,MATCH($B569,'[1]Master data'!$A$2:$A$1000,0),MATCH(F$1,'[1]Master data'!$B$1:$EF$1,0)),"")</f>
        <v>-5000</v>
      </c>
      <c r="G569" s="7">
        <f>IFERROR(INDEX('[1]Master data'!$B$2:$EF$1000,MATCH($B569,'[1]Master data'!$A$2:$A$1000,0),MATCH(G$1,'[1]Master data'!$B$1:$EF$1,0)),"")</f>
        <v>0</v>
      </c>
      <c r="H569" s="7">
        <f>IFERROR(INDEX('[1]Master data'!$B$2:$EF$1000,MATCH($B569,'[1]Master data'!$A$2:$A$1000,0),MATCH(H$1,'[1]Master data'!$B$1:$EF$1,0)),"")</f>
        <v>0</v>
      </c>
      <c r="I569" s="7">
        <f>IFERROR(INDEX('[1]Master data'!$B$2:$EF$1000,MATCH($B569,'[1]Master data'!$A$2:$A$1000,0),MATCH(I$1,'[1]Master data'!$B$1:$EF$1,0)),"")</f>
        <v>0</v>
      </c>
      <c r="J569" s="7">
        <f>IFERROR(INDEX('[1]Master data'!$B$2:$EF$1000,MATCH($B569,'[1]Master data'!$A$2:$A$1000,0),MATCH(J$1,'[1]Master data'!$B$1:$EF$1,0)),"")</f>
        <v>0</v>
      </c>
      <c r="K569" s="7">
        <f>IFERROR(INDEX('[1]Master data'!$B$2:$EF$1000,MATCH($B569,'[1]Master data'!$A$2:$A$1000,0),MATCH(K$1,'[1]Master data'!$B$1:$EF$1,0)),"")</f>
        <v>0</v>
      </c>
      <c r="L569" s="7">
        <f>IFERROR(INDEX('[1]Master data'!$B$2:$EF$1000,MATCH($B569,'[1]Master data'!$A$2:$A$1000,0),MATCH(L$1,'[1]Master data'!$B$1:$EF$1,0)),"")</f>
        <v>-5000</v>
      </c>
      <c r="M569" s="33">
        <f>IFERROR(INDEX('[1]Master data'!$B$2:$EF$1000,MATCH($B569,'[1]Master data'!$A$2:$A$1000,0),MATCH(M$1,'[1]Master data'!$B$1:$EF$1,0)),"")</f>
        <v>-1.1399384270920795E-2</v>
      </c>
      <c r="N569" s="7">
        <f>IFERROR(INDEX('[1]Master data'!$B$2:$EF$1000,MATCH($B569,'[1]Master data'!$A$2:$A$1000,0),MATCH(N$1,'[1]Master data'!$B$1:$EF$1,0)),"")</f>
        <v>35730</v>
      </c>
      <c r="O569" s="7">
        <f>IFERROR(INDEX('[1]Master data'!$B$2:$EF$1000,MATCH($B569,'[1]Master data'!$A$2:$A$1000,0),MATCH(O$1,'[1]Master data'!$B$1:$EF$1,0)),"")</f>
        <v>3608730</v>
      </c>
      <c r="P569" s="7">
        <f>IFERROR(INDEX('[1]Master data'!$B$2:$EF$1000,MATCH($B569,'[1]Master data'!$A$2:$A$1000,0),MATCH(P$1,'[1]Master data'!$B$1:$EF$1,0)),"")</f>
        <v>-40730</v>
      </c>
      <c r="Q569" s="30">
        <f>IFERROR(INDEX('[1]Master data'!$B$2:$EF$1000,MATCH($B569,'[1]Master data'!$A$2:$A$1000,0),MATCH(Q$1,'[1]Master data'!$B$1:$EF$1,0)),"")</f>
        <v>-1.1399384270920795E-2</v>
      </c>
    </row>
    <row r="570" spans="1:17" x14ac:dyDescent="0.3">
      <c r="A570">
        <f t="shared" si="8"/>
        <v>568</v>
      </c>
      <c r="B570" t="str">
        <f>IF('[1]Master data'!A570="","",'[1]Master data'!A570)</f>
        <v>Phil Jones</v>
      </c>
      <c r="C570" t="str">
        <f>IFERROR(INDEX('[1]Master data'!$B$2:$EF$1000,MATCH($B570,'[1]Master data'!$A$2:$A$1000,0),MATCH(C$1,'[1]Master data'!$B$1:$EF$1,0)),"")</f>
        <v>Manchester United</v>
      </c>
      <c r="D570" t="str">
        <f>IFERROR(INDEX('[1]Master data'!$B$2:$EF$1000,MATCH($B570,'[1]Master data'!$A$2:$A$1000,0),MATCH(D$1,'[1]Master data'!$B$1:$EF$1,0)),"")</f>
        <v>Defense</v>
      </c>
      <c r="E570" s="5">
        <f>IFERROR(INDEX('[1]Master data'!$B$2:$EF$1000,MATCH($B570,'[1]Master data'!$A$2:$A$1000,0),MATCH(E$1,'[1]Master data'!$B$1:$EF$1,0)),"")</f>
        <v>2455000</v>
      </c>
      <c r="F570" s="7">
        <f>IFERROR(INDEX('[1]Master data'!$B$2:$EF$1000,MATCH($B570,'[1]Master data'!$A$2:$A$1000,0),MATCH(F$1,'[1]Master data'!$B$1:$EF$1,0)),"")</f>
        <v>-5000</v>
      </c>
      <c r="G570" s="7">
        <f>IFERROR(INDEX('[1]Master data'!$B$2:$EF$1000,MATCH($B570,'[1]Master data'!$A$2:$A$1000,0),MATCH(G$1,'[1]Master data'!$B$1:$EF$1,0)),"")</f>
        <v>0</v>
      </c>
      <c r="H570" s="7">
        <f>IFERROR(INDEX('[1]Master data'!$B$2:$EF$1000,MATCH($B570,'[1]Master data'!$A$2:$A$1000,0),MATCH(H$1,'[1]Master data'!$B$1:$EF$1,0)),"")</f>
        <v>0</v>
      </c>
      <c r="I570" s="7">
        <f>IFERROR(INDEX('[1]Master data'!$B$2:$EF$1000,MATCH($B570,'[1]Master data'!$A$2:$A$1000,0),MATCH(I$1,'[1]Master data'!$B$1:$EF$1,0)),"")</f>
        <v>0</v>
      </c>
      <c r="J570" s="7">
        <f>IFERROR(INDEX('[1]Master data'!$B$2:$EF$1000,MATCH($B570,'[1]Master data'!$A$2:$A$1000,0),MATCH(J$1,'[1]Master data'!$B$1:$EF$1,0)),"")</f>
        <v>0</v>
      </c>
      <c r="K570" s="7">
        <f>IFERROR(INDEX('[1]Master data'!$B$2:$EF$1000,MATCH($B570,'[1]Master data'!$A$2:$A$1000,0),MATCH(K$1,'[1]Master data'!$B$1:$EF$1,0)),"")</f>
        <v>0</v>
      </c>
      <c r="L570" s="7">
        <f>IFERROR(INDEX('[1]Master data'!$B$2:$EF$1000,MATCH($B570,'[1]Master data'!$A$2:$A$1000,0),MATCH(L$1,'[1]Master data'!$B$1:$EF$1,0)),"")</f>
        <v>-5000</v>
      </c>
      <c r="M570" s="33">
        <f>IFERROR(INDEX('[1]Master data'!$B$2:$EF$1000,MATCH($B570,'[1]Master data'!$A$2:$A$1000,0),MATCH(M$1,'[1]Master data'!$B$1:$EF$1,0)),"")</f>
        <v>-1.2036659877800407E-2</v>
      </c>
      <c r="N570" s="7">
        <f>IFERROR(INDEX('[1]Master data'!$B$2:$EF$1000,MATCH($B570,'[1]Master data'!$A$2:$A$1000,0),MATCH(N$1,'[1]Master data'!$B$1:$EF$1,0)),"")</f>
        <v>24550</v>
      </c>
      <c r="O570" s="7">
        <f>IFERROR(INDEX('[1]Master data'!$B$2:$EF$1000,MATCH($B570,'[1]Master data'!$A$2:$A$1000,0),MATCH(O$1,'[1]Master data'!$B$1:$EF$1,0)),"")</f>
        <v>2479550</v>
      </c>
      <c r="P570" s="7">
        <f>IFERROR(INDEX('[1]Master data'!$B$2:$EF$1000,MATCH($B570,'[1]Master data'!$A$2:$A$1000,0),MATCH(P$1,'[1]Master data'!$B$1:$EF$1,0)),"")</f>
        <v>-29550</v>
      </c>
      <c r="Q570" s="30">
        <f>IFERROR(INDEX('[1]Master data'!$B$2:$EF$1000,MATCH($B570,'[1]Master data'!$A$2:$A$1000,0),MATCH(Q$1,'[1]Master data'!$B$1:$EF$1,0)),"")</f>
        <v>-1.2036659877800407E-2</v>
      </c>
    </row>
    <row r="571" spans="1:17" x14ac:dyDescent="0.3">
      <c r="A571">
        <f t="shared" si="8"/>
        <v>569</v>
      </c>
      <c r="B571" t="str">
        <f>IF('[1]Master data'!A571="","",'[1]Master data'!A571)</f>
        <v>Manuel Lanzini</v>
      </c>
      <c r="C571" t="str">
        <f>IFERROR(INDEX('[1]Master data'!$B$2:$EF$1000,MATCH($B571,'[1]Master data'!$A$2:$A$1000,0),MATCH(C$1,'[1]Master data'!$B$1:$EF$1,0)),"")</f>
        <v>West Ham</v>
      </c>
      <c r="D571" t="str">
        <f>IFERROR(INDEX('[1]Master data'!$B$2:$EF$1000,MATCH($B571,'[1]Master data'!$A$2:$A$1000,0),MATCH(D$1,'[1]Master data'!$B$1:$EF$1,0)),"")</f>
        <v>Midfield</v>
      </c>
      <c r="E571" s="5">
        <f>IFERROR(INDEX('[1]Master data'!$B$2:$EF$1000,MATCH($B571,'[1]Master data'!$A$2:$A$1000,0),MATCH(E$1,'[1]Master data'!$B$1:$EF$1,0)),"")</f>
        <v>3613000</v>
      </c>
      <c r="F571" s="7">
        <f>IFERROR(INDEX('[1]Master data'!$B$2:$EF$1000,MATCH($B571,'[1]Master data'!$A$2:$A$1000,0),MATCH(F$1,'[1]Master data'!$B$1:$EF$1,0)),"")</f>
        <v>-5000</v>
      </c>
      <c r="G571" s="7">
        <f>IFERROR(INDEX('[1]Master data'!$B$2:$EF$1000,MATCH($B571,'[1]Master data'!$A$2:$A$1000,0),MATCH(G$1,'[1]Master data'!$B$1:$EF$1,0)),"")</f>
        <v>0</v>
      </c>
      <c r="H571" s="7">
        <f>IFERROR(INDEX('[1]Master data'!$B$2:$EF$1000,MATCH($B571,'[1]Master data'!$A$2:$A$1000,0),MATCH(H$1,'[1]Master data'!$B$1:$EF$1,0)),"")</f>
        <v>0</v>
      </c>
      <c r="I571" s="7">
        <f>IFERROR(INDEX('[1]Master data'!$B$2:$EF$1000,MATCH($B571,'[1]Master data'!$A$2:$A$1000,0),MATCH(I$1,'[1]Master data'!$B$1:$EF$1,0)),"")</f>
        <v>0</v>
      </c>
      <c r="J571" s="7">
        <f>IFERROR(INDEX('[1]Master data'!$B$2:$EF$1000,MATCH($B571,'[1]Master data'!$A$2:$A$1000,0),MATCH(J$1,'[1]Master data'!$B$1:$EF$1,0)),"")</f>
        <v>0</v>
      </c>
      <c r="K571" s="7">
        <f>IFERROR(INDEX('[1]Master data'!$B$2:$EF$1000,MATCH($B571,'[1]Master data'!$A$2:$A$1000,0),MATCH(K$1,'[1]Master data'!$B$1:$EF$1,0)),"")</f>
        <v>0</v>
      </c>
      <c r="L571" s="7">
        <f>IFERROR(INDEX('[1]Master data'!$B$2:$EF$1000,MATCH($B571,'[1]Master data'!$A$2:$A$1000,0),MATCH(L$1,'[1]Master data'!$B$1:$EF$1,0)),"")</f>
        <v>-5000</v>
      </c>
      <c r="M571" s="33">
        <f>IFERROR(INDEX('[1]Master data'!$B$2:$EF$1000,MATCH($B571,'[1]Master data'!$A$2:$A$1000,0),MATCH(M$1,'[1]Master data'!$B$1:$EF$1,0)),"")</f>
        <v>-1.1383891502906172E-2</v>
      </c>
      <c r="N571" s="7">
        <f>IFERROR(INDEX('[1]Master data'!$B$2:$EF$1000,MATCH($B571,'[1]Master data'!$A$2:$A$1000,0),MATCH(N$1,'[1]Master data'!$B$1:$EF$1,0)),"")</f>
        <v>36130</v>
      </c>
      <c r="O571" s="7">
        <f>IFERROR(INDEX('[1]Master data'!$B$2:$EF$1000,MATCH($B571,'[1]Master data'!$A$2:$A$1000,0),MATCH(O$1,'[1]Master data'!$B$1:$EF$1,0)),"")</f>
        <v>3649130</v>
      </c>
      <c r="P571" s="7">
        <f>IFERROR(INDEX('[1]Master data'!$B$2:$EF$1000,MATCH($B571,'[1]Master data'!$A$2:$A$1000,0),MATCH(P$1,'[1]Master data'!$B$1:$EF$1,0)),"")</f>
        <v>-41130</v>
      </c>
      <c r="Q571" s="30">
        <f>IFERROR(INDEX('[1]Master data'!$B$2:$EF$1000,MATCH($B571,'[1]Master data'!$A$2:$A$1000,0),MATCH(Q$1,'[1]Master data'!$B$1:$EF$1,0)),"")</f>
        <v>-1.1383891502906172E-2</v>
      </c>
    </row>
    <row r="572" spans="1:17" x14ac:dyDescent="0.3">
      <c r="A572">
        <f t="shared" si="8"/>
        <v>570</v>
      </c>
      <c r="B572" t="str">
        <f>IF('[1]Master data'!A572="","",'[1]Master data'!A572)</f>
        <v>Mateusz Bogusz</v>
      </c>
      <c r="C572" t="str">
        <f>IFERROR(INDEX('[1]Master data'!$B$2:$EF$1000,MATCH($B572,'[1]Master data'!$A$2:$A$1000,0),MATCH(C$1,'[1]Master data'!$B$1:$EF$1,0)),"")</f>
        <v>Leeds United</v>
      </c>
      <c r="D572" t="str">
        <f>IFERROR(INDEX('[1]Master data'!$B$2:$EF$1000,MATCH($B572,'[1]Master data'!$A$2:$A$1000,0),MATCH(D$1,'[1]Master data'!$B$1:$EF$1,0)),"")</f>
        <v>Midfield</v>
      </c>
      <c r="E572" s="5">
        <f>IFERROR(INDEX('[1]Master data'!$B$2:$EF$1000,MATCH($B572,'[1]Master data'!$A$2:$A$1000,0),MATCH(E$1,'[1]Master data'!$B$1:$EF$1,0)),"")</f>
        <v>1960000</v>
      </c>
      <c r="F572" s="7">
        <f>IFERROR(INDEX('[1]Master data'!$B$2:$EF$1000,MATCH($B572,'[1]Master data'!$A$2:$A$1000,0),MATCH(F$1,'[1]Master data'!$B$1:$EF$1,0)),"")</f>
        <v>-5000</v>
      </c>
      <c r="G572" s="7">
        <f>IFERROR(INDEX('[1]Master data'!$B$2:$EF$1000,MATCH($B572,'[1]Master data'!$A$2:$A$1000,0),MATCH(G$1,'[1]Master data'!$B$1:$EF$1,0)),"")</f>
        <v>0</v>
      </c>
      <c r="H572" s="7">
        <f>IFERROR(INDEX('[1]Master data'!$B$2:$EF$1000,MATCH($B572,'[1]Master data'!$A$2:$A$1000,0),MATCH(H$1,'[1]Master data'!$B$1:$EF$1,0)),"")</f>
        <v>0</v>
      </c>
      <c r="I572" s="7">
        <f>IFERROR(INDEX('[1]Master data'!$B$2:$EF$1000,MATCH($B572,'[1]Master data'!$A$2:$A$1000,0),MATCH(I$1,'[1]Master data'!$B$1:$EF$1,0)),"")</f>
        <v>0</v>
      </c>
      <c r="J572" s="7">
        <f>IFERROR(INDEX('[1]Master data'!$B$2:$EF$1000,MATCH($B572,'[1]Master data'!$A$2:$A$1000,0),MATCH(J$1,'[1]Master data'!$B$1:$EF$1,0)),"")</f>
        <v>0</v>
      </c>
      <c r="K572" s="7">
        <f>IFERROR(INDEX('[1]Master data'!$B$2:$EF$1000,MATCH($B572,'[1]Master data'!$A$2:$A$1000,0),MATCH(K$1,'[1]Master data'!$B$1:$EF$1,0)),"")</f>
        <v>0</v>
      </c>
      <c r="L572" s="7">
        <f>IFERROR(INDEX('[1]Master data'!$B$2:$EF$1000,MATCH($B572,'[1]Master data'!$A$2:$A$1000,0),MATCH(L$1,'[1]Master data'!$B$1:$EF$1,0)),"")</f>
        <v>-5000</v>
      </c>
      <c r="M572" s="33">
        <f>IFERROR(INDEX('[1]Master data'!$B$2:$EF$1000,MATCH($B572,'[1]Master data'!$A$2:$A$1000,0),MATCH(M$1,'[1]Master data'!$B$1:$EF$1,0)),"")</f>
        <v>-1.2551020408163265E-2</v>
      </c>
      <c r="N572" s="7">
        <f>IFERROR(INDEX('[1]Master data'!$B$2:$EF$1000,MATCH($B572,'[1]Master data'!$A$2:$A$1000,0),MATCH(N$1,'[1]Master data'!$B$1:$EF$1,0)),"")</f>
        <v>19600</v>
      </c>
      <c r="O572" s="7">
        <f>IFERROR(INDEX('[1]Master data'!$B$2:$EF$1000,MATCH($B572,'[1]Master data'!$A$2:$A$1000,0),MATCH(O$1,'[1]Master data'!$B$1:$EF$1,0)),"")</f>
        <v>1979600</v>
      </c>
      <c r="P572" s="7">
        <f>IFERROR(INDEX('[1]Master data'!$B$2:$EF$1000,MATCH($B572,'[1]Master data'!$A$2:$A$1000,0),MATCH(P$1,'[1]Master data'!$B$1:$EF$1,0)),"")</f>
        <v>-24600</v>
      </c>
      <c r="Q572" s="30">
        <f>IFERROR(INDEX('[1]Master data'!$B$2:$EF$1000,MATCH($B572,'[1]Master data'!$A$2:$A$1000,0),MATCH(Q$1,'[1]Master data'!$B$1:$EF$1,0)),"")</f>
        <v>-1.2551020408163265E-2</v>
      </c>
    </row>
    <row r="573" spans="1:17" x14ac:dyDescent="0.3">
      <c r="A573">
        <f t="shared" si="8"/>
        <v>571</v>
      </c>
      <c r="B573" t="str">
        <f>IF('[1]Master data'!A573="","",'[1]Master data'!A573)</f>
        <v>Daniel NLundulu</v>
      </c>
      <c r="C573" t="str">
        <f>IFERROR(INDEX('[1]Master data'!$B$2:$EF$1000,MATCH($B573,'[1]Master data'!$A$2:$A$1000,0),MATCH(C$1,'[1]Master data'!$B$1:$EF$1,0)),"")</f>
        <v>Southampton</v>
      </c>
      <c r="D573" t="str">
        <f>IFERROR(INDEX('[1]Master data'!$B$2:$EF$1000,MATCH($B573,'[1]Master data'!$A$2:$A$1000,0),MATCH(D$1,'[1]Master data'!$B$1:$EF$1,0)),"")</f>
        <v>Striker</v>
      </c>
      <c r="E573" s="5">
        <f>IFERROR(INDEX('[1]Master data'!$B$2:$EF$1000,MATCH($B573,'[1]Master data'!$A$2:$A$1000,0),MATCH(E$1,'[1]Master data'!$B$1:$EF$1,0)),"")</f>
        <v>2450000</v>
      </c>
      <c r="F573" s="7">
        <f>IFERROR(INDEX('[1]Master data'!$B$2:$EF$1000,MATCH($B573,'[1]Master data'!$A$2:$A$1000,0),MATCH(F$1,'[1]Master data'!$B$1:$EF$1,0)),"")</f>
        <v>-5000</v>
      </c>
      <c r="G573" s="7">
        <f>IFERROR(INDEX('[1]Master data'!$B$2:$EF$1000,MATCH($B573,'[1]Master data'!$A$2:$A$1000,0),MATCH(G$1,'[1]Master data'!$B$1:$EF$1,0)),"")</f>
        <v>0</v>
      </c>
      <c r="H573" s="7">
        <f>IFERROR(INDEX('[1]Master data'!$B$2:$EF$1000,MATCH($B573,'[1]Master data'!$A$2:$A$1000,0),MATCH(H$1,'[1]Master data'!$B$1:$EF$1,0)),"")</f>
        <v>0</v>
      </c>
      <c r="I573" s="7">
        <f>IFERROR(INDEX('[1]Master data'!$B$2:$EF$1000,MATCH($B573,'[1]Master data'!$A$2:$A$1000,0),MATCH(I$1,'[1]Master data'!$B$1:$EF$1,0)),"")</f>
        <v>0</v>
      </c>
      <c r="J573" s="7">
        <f>IFERROR(INDEX('[1]Master data'!$B$2:$EF$1000,MATCH($B573,'[1]Master data'!$A$2:$A$1000,0),MATCH(J$1,'[1]Master data'!$B$1:$EF$1,0)),"")</f>
        <v>0</v>
      </c>
      <c r="K573" s="7">
        <f>IFERROR(INDEX('[1]Master data'!$B$2:$EF$1000,MATCH($B573,'[1]Master data'!$A$2:$A$1000,0),MATCH(K$1,'[1]Master data'!$B$1:$EF$1,0)),"")</f>
        <v>0</v>
      </c>
      <c r="L573" s="7">
        <f>IFERROR(INDEX('[1]Master data'!$B$2:$EF$1000,MATCH($B573,'[1]Master data'!$A$2:$A$1000,0),MATCH(L$1,'[1]Master data'!$B$1:$EF$1,0)),"")</f>
        <v>-5000</v>
      </c>
      <c r="M573" s="33">
        <f>IFERROR(INDEX('[1]Master data'!$B$2:$EF$1000,MATCH($B573,'[1]Master data'!$A$2:$A$1000,0),MATCH(M$1,'[1]Master data'!$B$1:$EF$1,0)),"")</f>
        <v>-1.2040816326530613E-2</v>
      </c>
      <c r="N573" s="7">
        <f>IFERROR(INDEX('[1]Master data'!$B$2:$EF$1000,MATCH($B573,'[1]Master data'!$A$2:$A$1000,0),MATCH(N$1,'[1]Master data'!$B$1:$EF$1,0)),"")</f>
        <v>24500</v>
      </c>
      <c r="O573" s="7">
        <f>IFERROR(INDEX('[1]Master data'!$B$2:$EF$1000,MATCH($B573,'[1]Master data'!$A$2:$A$1000,0),MATCH(O$1,'[1]Master data'!$B$1:$EF$1,0)),"")</f>
        <v>2474500</v>
      </c>
      <c r="P573" s="7">
        <f>IFERROR(INDEX('[1]Master data'!$B$2:$EF$1000,MATCH($B573,'[1]Master data'!$A$2:$A$1000,0),MATCH(P$1,'[1]Master data'!$B$1:$EF$1,0)),"")</f>
        <v>-29500</v>
      </c>
      <c r="Q573" s="30">
        <f>IFERROR(INDEX('[1]Master data'!$B$2:$EF$1000,MATCH($B573,'[1]Master data'!$A$2:$A$1000,0),MATCH(Q$1,'[1]Master data'!$B$1:$EF$1,0)),"")</f>
        <v>-1.2040816326530613E-2</v>
      </c>
    </row>
    <row r="574" spans="1:17" x14ac:dyDescent="0.3">
      <c r="A574">
        <f t="shared" si="8"/>
        <v>572</v>
      </c>
      <c r="B574" t="str">
        <f>IF('[1]Master data'!A574="","",'[1]Master data'!A574)</f>
        <v>Brandon Williams</v>
      </c>
      <c r="C574" t="str">
        <f>IFERROR(INDEX('[1]Master data'!$B$2:$EF$1000,MATCH($B574,'[1]Master data'!$A$2:$A$1000,0),MATCH(C$1,'[1]Master data'!$B$1:$EF$1,0)),"")</f>
        <v>Manchester United</v>
      </c>
      <c r="D574" t="str">
        <f>IFERROR(INDEX('[1]Master data'!$B$2:$EF$1000,MATCH($B574,'[1]Master data'!$A$2:$A$1000,0),MATCH(D$1,'[1]Master data'!$B$1:$EF$1,0)),"")</f>
        <v>Defense</v>
      </c>
      <c r="E574" s="5">
        <f>IFERROR(INDEX('[1]Master data'!$B$2:$EF$1000,MATCH($B574,'[1]Master data'!$A$2:$A$1000,0),MATCH(E$1,'[1]Master data'!$B$1:$EF$1,0)),"")</f>
        <v>2955000</v>
      </c>
      <c r="F574" s="7">
        <f>IFERROR(INDEX('[1]Master data'!$B$2:$EF$1000,MATCH($B574,'[1]Master data'!$A$2:$A$1000,0),MATCH(F$1,'[1]Master data'!$B$1:$EF$1,0)),"")</f>
        <v>-5000</v>
      </c>
      <c r="G574" s="7">
        <f>IFERROR(INDEX('[1]Master data'!$B$2:$EF$1000,MATCH($B574,'[1]Master data'!$A$2:$A$1000,0),MATCH(G$1,'[1]Master data'!$B$1:$EF$1,0)),"")</f>
        <v>0</v>
      </c>
      <c r="H574" s="7">
        <f>IFERROR(INDEX('[1]Master data'!$B$2:$EF$1000,MATCH($B574,'[1]Master data'!$A$2:$A$1000,0),MATCH(H$1,'[1]Master data'!$B$1:$EF$1,0)),"")</f>
        <v>0</v>
      </c>
      <c r="I574" s="7">
        <f>IFERROR(INDEX('[1]Master data'!$B$2:$EF$1000,MATCH($B574,'[1]Master data'!$A$2:$A$1000,0),MATCH(I$1,'[1]Master data'!$B$1:$EF$1,0)),"")</f>
        <v>0</v>
      </c>
      <c r="J574" s="7">
        <f>IFERROR(INDEX('[1]Master data'!$B$2:$EF$1000,MATCH($B574,'[1]Master data'!$A$2:$A$1000,0),MATCH(J$1,'[1]Master data'!$B$1:$EF$1,0)),"")</f>
        <v>0</v>
      </c>
      <c r="K574" s="7">
        <f>IFERROR(INDEX('[1]Master data'!$B$2:$EF$1000,MATCH($B574,'[1]Master data'!$A$2:$A$1000,0),MATCH(K$1,'[1]Master data'!$B$1:$EF$1,0)),"")</f>
        <v>0</v>
      </c>
      <c r="L574" s="7">
        <f>IFERROR(INDEX('[1]Master data'!$B$2:$EF$1000,MATCH($B574,'[1]Master data'!$A$2:$A$1000,0),MATCH(L$1,'[1]Master data'!$B$1:$EF$1,0)),"")</f>
        <v>-5000</v>
      </c>
      <c r="M574" s="33">
        <f>IFERROR(INDEX('[1]Master data'!$B$2:$EF$1000,MATCH($B574,'[1]Master data'!$A$2:$A$1000,0),MATCH(M$1,'[1]Master data'!$B$1:$EF$1,0)),"")</f>
        <v>-1.1692047377326565E-2</v>
      </c>
      <c r="N574" s="7">
        <f>IFERROR(INDEX('[1]Master data'!$B$2:$EF$1000,MATCH($B574,'[1]Master data'!$A$2:$A$1000,0),MATCH(N$1,'[1]Master data'!$B$1:$EF$1,0)),"")</f>
        <v>29550</v>
      </c>
      <c r="O574" s="7">
        <f>IFERROR(INDEX('[1]Master data'!$B$2:$EF$1000,MATCH($B574,'[1]Master data'!$A$2:$A$1000,0),MATCH(O$1,'[1]Master data'!$B$1:$EF$1,0)),"")</f>
        <v>2984550</v>
      </c>
      <c r="P574" s="7">
        <f>IFERROR(INDEX('[1]Master data'!$B$2:$EF$1000,MATCH($B574,'[1]Master data'!$A$2:$A$1000,0),MATCH(P$1,'[1]Master data'!$B$1:$EF$1,0)),"")</f>
        <v>-34550</v>
      </c>
      <c r="Q574" s="30">
        <f>IFERROR(INDEX('[1]Master data'!$B$2:$EF$1000,MATCH($B574,'[1]Master data'!$A$2:$A$1000,0),MATCH(Q$1,'[1]Master data'!$B$1:$EF$1,0)),"")</f>
        <v>-1.1692047377326565E-2</v>
      </c>
    </row>
    <row r="575" spans="1:17" x14ac:dyDescent="0.3">
      <c r="A575">
        <f t="shared" si="8"/>
        <v>573</v>
      </c>
      <c r="B575" t="str">
        <f>IF('[1]Master data'!A575="","",'[1]Master data'!A575)</f>
        <v>Virgil van Dijk</v>
      </c>
      <c r="C575" t="str">
        <f>IFERROR(INDEX('[1]Master data'!$B$2:$EF$1000,MATCH($B575,'[1]Master data'!$A$2:$A$1000,0),MATCH(C$1,'[1]Master data'!$B$1:$EF$1,0)),"")</f>
        <v>Liverpool</v>
      </c>
      <c r="D575" t="str">
        <f>IFERROR(INDEX('[1]Master data'!$B$2:$EF$1000,MATCH($B575,'[1]Master data'!$A$2:$A$1000,0),MATCH(D$1,'[1]Master data'!$B$1:$EF$1,0)),"")</f>
        <v>Defense</v>
      </c>
      <c r="E575" s="5">
        <f>IFERROR(INDEX('[1]Master data'!$B$2:$EF$1000,MATCH($B575,'[1]Master data'!$A$2:$A$1000,0),MATCH(E$1,'[1]Master data'!$B$1:$EF$1,0)),"")</f>
        <v>5460000</v>
      </c>
      <c r="F575" s="7">
        <f>IFERROR(INDEX('[1]Master data'!$B$2:$EF$1000,MATCH($B575,'[1]Master data'!$A$2:$A$1000,0),MATCH(F$1,'[1]Master data'!$B$1:$EF$1,0)),"")</f>
        <v>-5000</v>
      </c>
      <c r="G575" s="7">
        <f>IFERROR(INDEX('[1]Master data'!$B$2:$EF$1000,MATCH($B575,'[1]Master data'!$A$2:$A$1000,0),MATCH(G$1,'[1]Master data'!$B$1:$EF$1,0)),"")</f>
        <v>0</v>
      </c>
      <c r="H575" s="7">
        <f>IFERROR(INDEX('[1]Master data'!$B$2:$EF$1000,MATCH($B575,'[1]Master data'!$A$2:$A$1000,0),MATCH(H$1,'[1]Master data'!$B$1:$EF$1,0)),"")</f>
        <v>0</v>
      </c>
      <c r="I575" s="7">
        <f>IFERROR(INDEX('[1]Master data'!$B$2:$EF$1000,MATCH($B575,'[1]Master data'!$A$2:$A$1000,0),MATCH(I$1,'[1]Master data'!$B$1:$EF$1,0)),"")</f>
        <v>0</v>
      </c>
      <c r="J575" s="7">
        <f>IFERROR(INDEX('[1]Master data'!$B$2:$EF$1000,MATCH($B575,'[1]Master data'!$A$2:$A$1000,0),MATCH(J$1,'[1]Master data'!$B$1:$EF$1,0)),"")</f>
        <v>0</v>
      </c>
      <c r="K575" s="7">
        <f>IFERROR(INDEX('[1]Master data'!$B$2:$EF$1000,MATCH($B575,'[1]Master data'!$A$2:$A$1000,0),MATCH(K$1,'[1]Master data'!$B$1:$EF$1,0)),"")</f>
        <v>0</v>
      </c>
      <c r="L575" s="7">
        <f>IFERROR(INDEX('[1]Master data'!$B$2:$EF$1000,MATCH($B575,'[1]Master data'!$A$2:$A$1000,0),MATCH(L$1,'[1]Master data'!$B$1:$EF$1,0)),"")</f>
        <v>-5000</v>
      </c>
      <c r="M575" s="33">
        <f>IFERROR(INDEX('[1]Master data'!$B$2:$EF$1000,MATCH($B575,'[1]Master data'!$A$2:$A$1000,0),MATCH(M$1,'[1]Master data'!$B$1:$EF$1,0)),"")</f>
        <v>-1.0915750915750916E-2</v>
      </c>
      <c r="N575" s="7">
        <f>IFERROR(INDEX('[1]Master data'!$B$2:$EF$1000,MATCH($B575,'[1]Master data'!$A$2:$A$1000,0),MATCH(N$1,'[1]Master data'!$B$1:$EF$1,0)),"")</f>
        <v>54600</v>
      </c>
      <c r="O575" s="7">
        <f>IFERROR(INDEX('[1]Master data'!$B$2:$EF$1000,MATCH($B575,'[1]Master data'!$A$2:$A$1000,0),MATCH(O$1,'[1]Master data'!$B$1:$EF$1,0)),"")</f>
        <v>5514600</v>
      </c>
      <c r="P575" s="7">
        <f>IFERROR(INDEX('[1]Master data'!$B$2:$EF$1000,MATCH($B575,'[1]Master data'!$A$2:$A$1000,0),MATCH(P$1,'[1]Master data'!$B$1:$EF$1,0)),"")</f>
        <v>-59600</v>
      </c>
      <c r="Q575" s="30">
        <f>IFERROR(INDEX('[1]Master data'!$B$2:$EF$1000,MATCH($B575,'[1]Master data'!$A$2:$A$1000,0),MATCH(Q$1,'[1]Master data'!$B$1:$EF$1,0)),"")</f>
        <v>-1.0915750915750916E-2</v>
      </c>
    </row>
    <row r="576" spans="1:17" x14ac:dyDescent="0.3">
      <c r="A576">
        <f t="shared" si="8"/>
        <v>574</v>
      </c>
      <c r="B576" t="str">
        <f>IF('[1]Master data'!A576="","",'[1]Master data'!A576)</f>
        <v>Allan</v>
      </c>
      <c r="C576" t="str">
        <f>IFERROR(INDEX('[1]Master data'!$B$2:$EF$1000,MATCH($B576,'[1]Master data'!$A$2:$A$1000,0),MATCH(C$1,'[1]Master data'!$B$1:$EF$1,0)),"")</f>
        <v>Everton</v>
      </c>
      <c r="D576" t="str">
        <f>IFERROR(INDEX('[1]Master data'!$B$2:$EF$1000,MATCH($B576,'[1]Master data'!$A$2:$A$1000,0),MATCH(D$1,'[1]Master data'!$B$1:$EF$1,0)),"")</f>
        <v>Midfield</v>
      </c>
      <c r="E576" s="5">
        <f>IFERROR(INDEX('[1]Master data'!$B$2:$EF$1000,MATCH($B576,'[1]Master data'!$A$2:$A$1000,0),MATCH(E$1,'[1]Master data'!$B$1:$EF$1,0)),"")</f>
        <v>3960000</v>
      </c>
      <c r="F576" s="7">
        <f>IFERROR(INDEX('[1]Master data'!$B$2:$EF$1000,MATCH($B576,'[1]Master data'!$A$2:$A$1000,0),MATCH(F$1,'[1]Master data'!$B$1:$EF$1,0)),"")</f>
        <v>50211.23291925466</v>
      </c>
      <c r="G576" s="7">
        <f>IFERROR(INDEX('[1]Master data'!$B$2:$EF$1000,MATCH($B576,'[1]Master data'!$A$2:$A$1000,0),MATCH(G$1,'[1]Master data'!$B$1:$EF$1,0)),"")</f>
        <v>-6739.163043478261</v>
      </c>
      <c r="H576" s="7">
        <f>IFERROR(INDEX('[1]Master data'!$B$2:$EF$1000,MATCH($B576,'[1]Master data'!$A$2:$A$1000,0),MATCH(H$1,'[1]Master data'!$B$1:$EF$1,0)),"")</f>
        <v>4411.2127329192554</v>
      </c>
      <c r="I576" s="7">
        <f>IFERROR(INDEX('[1]Master data'!$B$2:$EF$1000,MATCH($B576,'[1]Master data'!$A$2:$A$1000,0),MATCH(I$1,'[1]Master data'!$B$1:$EF$1,0)),"")</f>
        <v>-675</v>
      </c>
      <c r="J576" s="7">
        <f>IFERROR(INDEX('[1]Master data'!$B$2:$EF$1000,MATCH($B576,'[1]Master data'!$A$2:$A$1000,0),MATCH(J$1,'[1]Master data'!$B$1:$EF$1,0)),"")</f>
        <v>1447.2162267080746</v>
      </c>
      <c r="K576" s="7">
        <f>IFERROR(INDEX('[1]Master data'!$B$2:$EF$1000,MATCH($B576,'[1]Master data'!$A$2:$A$1000,0),MATCH(K$1,'[1]Master data'!$B$1:$EF$1,0)),"")</f>
        <v>169.76727996926974</v>
      </c>
      <c r="L576" s="7">
        <f>IFERROR(INDEX('[1]Master data'!$B$2:$EF$1000,MATCH($B576,'[1]Master data'!$A$2:$A$1000,0),MATCH(L$1,'[1]Master data'!$B$1:$EF$1,0)),"")</f>
        <v>48825.266115372986</v>
      </c>
      <c r="M576" s="33">
        <f>IFERROR(INDEX('[1]Master data'!$B$2:$EF$1000,MATCH($B576,'[1]Master data'!$A$2:$A$1000,0),MATCH(M$1,'[1]Master data'!$B$1:$EF$1,0)),"")</f>
        <v>2.3296126553972187E-3</v>
      </c>
      <c r="N576" s="7">
        <f>IFERROR(INDEX('[1]Master data'!$B$2:$EF$1000,MATCH($B576,'[1]Master data'!$A$2:$A$1000,0),MATCH(N$1,'[1]Master data'!$B$1:$EF$1,0)),"")</f>
        <v>39600</v>
      </c>
      <c r="O576" s="7">
        <f>IFERROR(INDEX('[1]Master data'!$B$2:$EF$1000,MATCH($B576,'[1]Master data'!$A$2:$A$1000,0),MATCH(O$1,'[1]Master data'!$B$1:$EF$1,0)),"")</f>
        <v>3999600</v>
      </c>
      <c r="P576" s="7">
        <f>IFERROR(INDEX('[1]Master data'!$B$2:$EF$1000,MATCH($B576,'[1]Master data'!$A$2:$A$1000,0),MATCH(P$1,'[1]Master data'!$B$1:$EF$1,0)),"")</f>
        <v>9225.266115372986</v>
      </c>
      <c r="Q576" s="30">
        <f>IFERROR(INDEX('[1]Master data'!$B$2:$EF$1000,MATCH($B576,'[1]Master data'!$A$2:$A$1000,0),MATCH(Q$1,'[1]Master data'!$B$1:$EF$1,0)),"")</f>
        <v>2.3296126553972187E-3</v>
      </c>
    </row>
    <row r="577" spans="1:17" x14ac:dyDescent="0.3">
      <c r="A577" t="str">
        <f t="shared" si="8"/>
        <v/>
      </c>
      <c r="B577" t="str">
        <f>IF('[1]Master data'!A577="","",'[1]Master data'!A577)</f>
        <v/>
      </c>
      <c r="C577" t="str">
        <f>IFERROR(INDEX('[1]Master data'!$B$2:$EF$1000,MATCH($B577,'[1]Master data'!$A$2:$A$1000,0),MATCH(C$1,'[1]Master data'!$B$1:$EF$1,0)),"")</f>
        <v/>
      </c>
      <c r="D577" t="str">
        <f>IFERROR(INDEX('[1]Master data'!$B$2:$EF$1000,MATCH($B577,'[1]Master data'!$A$2:$A$1000,0),MATCH(D$1,'[1]Master data'!$B$1:$EF$1,0)),"")</f>
        <v/>
      </c>
      <c r="E577" s="5">
        <f>IFERROR(INDEX('[1]Master data'!$B$2:$EF$1000,MATCH($B577,'[1]Master data'!$A$2:$A$1000,0),MATCH(E$1,'[1]Master data'!$B$1:$EF$1,0)),"")</f>
        <v>0</v>
      </c>
      <c r="F577" s="7">
        <f>IFERROR(INDEX('[1]Master data'!$B$2:$EF$1000,MATCH($B577,'[1]Master data'!$A$2:$A$1000,0),MATCH(F$1,'[1]Master data'!$B$1:$EF$1,0)),"")</f>
        <v>-5000</v>
      </c>
      <c r="G577" s="7">
        <f>IFERROR(INDEX('[1]Master data'!$B$2:$EF$1000,MATCH($B577,'[1]Master data'!$A$2:$A$1000,0),MATCH(G$1,'[1]Master data'!$B$1:$EF$1,0)),"")</f>
        <v>0</v>
      </c>
      <c r="H577" s="7">
        <f>IFERROR(INDEX('[1]Master data'!$B$2:$EF$1000,MATCH($B577,'[1]Master data'!$A$2:$A$1000,0),MATCH(H$1,'[1]Master data'!$B$1:$EF$1,0)),"")</f>
        <v>0</v>
      </c>
      <c r="I577" s="7">
        <f>IFERROR(INDEX('[1]Master data'!$B$2:$EF$1000,MATCH($B577,'[1]Master data'!$A$2:$A$1000,0),MATCH(I$1,'[1]Master data'!$B$1:$EF$1,0)),"")</f>
        <v>0</v>
      </c>
      <c r="J577" s="7">
        <f>IFERROR(INDEX('[1]Master data'!$B$2:$EF$1000,MATCH($B577,'[1]Master data'!$A$2:$A$1000,0),MATCH(J$1,'[1]Master data'!$B$1:$EF$1,0)),"")</f>
        <v>0</v>
      </c>
      <c r="K577" s="7">
        <f>IFERROR(INDEX('[1]Master data'!$B$2:$EF$1000,MATCH($B577,'[1]Master data'!$A$2:$A$1000,0),MATCH(K$1,'[1]Master data'!$B$1:$EF$1,0)),"")</f>
        <v>0</v>
      </c>
      <c r="L577" s="7">
        <f>IFERROR(INDEX('[1]Master data'!$B$2:$EF$1000,MATCH($B577,'[1]Master data'!$A$2:$A$1000,0),MATCH(L$1,'[1]Master data'!$B$1:$EF$1,0)),"")</f>
        <v>-5000</v>
      </c>
      <c r="M577" s="33">
        <f>IFERROR(INDEX('[1]Master data'!$B$2:$EF$1000,MATCH($B577,'[1]Master data'!$A$2:$A$1000,0),MATCH(M$1,'[1]Master data'!$B$1:$EF$1,0)),"")</f>
        <v>-1</v>
      </c>
      <c r="N577" s="7">
        <f>IFERROR(INDEX('[1]Master data'!$B$2:$EF$1000,MATCH($B577,'[1]Master data'!$A$2:$A$1000,0),MATCH(N$1,'[1]Master data'!$B$1:$EF$1,0)),"")</f>
        <v>0</v>
      </c>
      <c r="O577" s="7">
        <f>IFERROR(INDEX('[1]Master data'!$B$2:$EF$1000,MATCH($B577,'[1]Master data'!$A$2:$A$1000,0),MATCH(O$1,'[1]Master data'!$B$1:$EF$1,0)),"")</f>
        <v>0</v>
      </c>
      <c r="P577" s="7">
        <f>IFERROR(INDEX('[1]Master data'!$B$2:$EF$1000,MATCH($B577,'[1]Master data'!$A$2:$A$1000,0),MATCH(P$1,'[1]Master data'!$B$1:$EF$1,0)),"")</f>
        <v>-5000</v>
      </c>
      <c r="Q577" s="30">
        <f>IFERROR(INDEX('[1]Master data'!$B$2:$EF$1000,MATCH($B577,'[1]Master data'!$A$2:$A$1000,0),MATCH(Q$1,'[1]Master data'!$B$1:$EF$1,0)),"")</f>
        <v>-1</v>
      </c>
    </row>
    <row r="578" spans="1:17" x14ac:dyDescent="0.3">
      <c r="A578" t="str">
        <f t="shared" si="8"/>
        <v/>
      </c>
      <c r="B578" t="str">
        <f>IF('[1]Master data'!A578="","",'[1]Master data'!A578)</f>
        <v/>
      </c>
      <c r="C578" t="str">
        <f>IFERROR(INDEX('[1]Master data'!$B$2:$EF$1000,MATCH($B578,'[1]Master data'!$A$2:$A$1000,0),MATCH(C$1,'[1]Master data'!$B$1:$EF$1,0)),"")</f>
        <v/>
      </c>
      <c r="D578" t="str">
        <f>IFERROR(INDEX('[1]Master data'!$B$2:$EF$1000,MATCH($B578,'[1]Master data'!$A$2:$A$1000,0),MATCH(D$1,'[1]Master data'!$B$1:$EF$1,0)),"")</f>
        <v/>
      </c>
      <c r="E578" s="5">
        <f>IFERROR(INDEX('[1]Master data'!$B$2:$EF$1000,MATCH($B578,'[1]Master data'!$A$2:$A$1000,0),MATCH(E$1,'[1]Master data'!$B$1:$EF$1,0)),"")</f>
        <v>0</v>
      </c>
      <c r="F578" s="7">
        <f>IFERROR(INDEX('[1]Master data'!$B$2:$EF$1000,MATCH($B578,'[1]Master data'!$A$2:$A$1000,0),MATCH(F$1,'[1]Master data'!$B$1:$EF$1,0)),"")</f>
        <v>-5000</v>
      </c>
      <c r="G578" s="7">
        <f>IFERROR(INDEX('[1]Master data'!$B$2:$EF$1000,MATCH($B578,'[1]Master data'!$A$2:$A$1000,0),MATCH(G$1,'[1]Master data'!$B$1:$EF$1,0)),"")</f>
        <v>0</v>
      </c>
      <c r="H578" s="7">
        <f>IFERROR(INDEX('[1]Master data'!$B$2:$EF$1000,MATCH($B578,'[1]Master data'!$A$2:$A$1000,0),MATCH(H$1,'[1]Master data'!$B$1:$EF$1,0)),"")</f>
        <v>0</v>
      </c>
      <c r="I578" s="7">
        <f>IFERROR(INDEX('[1]Master data'!$B$2:$EF$1000,MATCH($B578,'[1]Master data'!$A$2:$A$1000,0),MATCH(I$1,'[1]Master data'!$B$1:$EF$1,0)),"")</f>
        <v>0</v>
      </c>
      <c r="J578" s="7">
        <f>IFERROR(INDEX('[1]Master data'!$B$2:$EF$1000,MATCH($B578,'[1]Master data'!$A$2:$A$1000,0),MATCH(J$1,'[1]Master data'!$B$1:$EF$1,0)),"")</f>
        <v>0</v>
      </c>
      <c r="K578" s="7">
        <f>IFERROR(INDEX('[1]Master data'!$B$2:$EF$1000,MATCH($B578,'[1]Master data'!$A$2:$A$1000,0),MATCH(K$1,'[1]Master data'!$B$1:$EF$1,0)),"")</f>
        <v>0</v>
      </c>
      <c r="L578" s="7">
        <f>IFERROR(INDEX('[1]Master data'!$B$2:$EF$1000,MATCH($B578,'[1]Master data'!$A$2:$A$1000,0),MATCH(L$1,'[1]Master data'!$B$1:$EF$1,0)),"")</f>
        <v>-5000</v>
      </c>
      <c r="M578" s="33">
        <f>IFERROR(INDEX('[1]Master data'!$B$2:$EF$1000,MATCH($B578,'[1]Master data'!$A$2:$A$1000,0),MATCH(M$1,'[1]Master data'!$B$1:$EF$1,0)),"")</f>
        <v>-1</v>
      </c>
      <c r="N578" s="7">
        <f>IFERROR(INDEX('[1]Master data'!$B$2:$EF$1000,MATCH($B578,'[1]Master data'!$A$2:$A$1000,0),MATCH(N$1,'[1]Master data'!$B$1:$EF$1,0)),"")</f>
        <v>0</v>
      </c>
      <c r="O578" s="7">
        <f>IFERROR(INDEX('[1]Master data'!$B$2:$EF$1000,MATCH($B578,'[1]Master data'!$A$2:$A$1000,0),MATCH(O$1,'[1]Master data'!$B$1:$EF$1,0)),"")</f>
        <v>0</v>
      </c>
      <c r="P578" s="7">
        <f>IFERROR(INDEX('[1]Master data'!$B$2:$EF$1000,MATCH($B578,'[1]Master data'!$A$2:$A$1000,0),MATCH(P$1,'[1]Master data'!$B$1:$EF$1,0)),"")</f>
        <v>-5000</v>
      </c>
      <c r="Q578" s="30">
        <f>IFERROR(INDEX('[1]Master data'!$B$2:$EF$1000,MATCH($B578,'[1]Master data'!$A$2:$A$1000,0),MATCH(Q$1,'[1]Master data'!$B$1:$EF$1,0)),"")</f>
        <v>-1</v>
      </c>
    </row>
    <row r="579" spans="1:17" x14ac:dyDescent="0.3">
      <c r="A579" t="str">
        <f t="shared" ref="A579:A642" si="9">IF(B579="","",ROW()-2)</f>
        <v/>
      </c>
      <c r="B579" t="str">
        <f>IF('[1]Master data'!A579="","",'[1]Master data'!A579)</f>
        <v/>
      </c>
      <c r="C579" t="str">
        <f>IFERROR(INDEX('[1]Master data'!$B$2:$EF$1000,MATCH($B579,'[1]Master data'!$A$2:$A$1000,0),MATCH(C$1,'[1]Master data'!$B$1:$EF$1,0)),"")</f>
        <v/>
      </c>
      <c r="D579" t="str">
        <f>IFERROR(INDEX('[1]Master data'!$B$2:$EF$1000,MATCH($B579,'[1]Master data'!$A$2:$A$1000,0),MATCH(D$1,'[1]Master data'!$B$1:$EF$1,0)),"")</f>
        <v/>
      </c>
      <c r="E579" s="5">
        <f>IFERROR(INDEX('[1]Master data'!$B$2:$EF$1000,MATCH($B579,'[1]Master data'!$A$2:$A$1000,0),MATCH(E$1,'[1]Master data'!$B$1:$EF$1,0)),"")</f>
        <v>0</v>
      </c>
      <c r="F579" s="7">
        <f>IFERROR(INDEX('[1]Master data'!$B$2:$EF$1000,MATCH($B579,'[1]Master data'!$A$2:$A$1000,0),MATCH(F$1,'[1]Master data'!$B$1:$EF$1,0)),"")</f>
        <v>-5000</v>
      </c>
      <c r="G579" s="7">
        <f>IFERROR(INDEX('[1]Master data'!$B$2:$EF$1000,MATCH($B579,'[1]Master data'!$A$2:$A$1000,0),MATCH(G$1,'[1]Master data'!$B$1:$EF$1,0)),"")</f>
        <v>0</v>
      </c>
      <c r="H579" s="7">
        <f>IFERROR(INDEX('[1]Master data'!$B$2:$EF$1000,MATCH($B579,'[1]Master data'!$A$2:$A$1000,0),MATCH(H$1,'[1]Master data'!$B$1:$EF$1,0)),"")</f>
        <v>0</v>
      </c>
      <c r="I579" s="7">
        <f>IFERROR(INDEX('[1]Master data'!$B$2:$EF$1000,MATCH($B579,'[1]Master data'!$A$2:$A$1000,0),MATCH(I$1,'[1]Master data'!$B$1:$EF$1,0)),"")</f>
        <v>0</v>
      </c>
      <c r="J579" s="7">
        <f>IFERROR(INDEX('[1]Master data'!$B$2:$EF$1000,MATCH($B579,'[1]Master data'!$A$2:$A$1000,0),MATCH(J$1,'[1]Master data'!$B$1:$EF$1,0)),"")</f>
        <v>0</v>
      </c>
      <c r="K579" s="7">
        <f>IFERROR(INDEX('[1]Master data'!$B$2:$EF$1000,MATCH($B579,'[1]Master data'!$A$2:$A$1000,0),MATCH(K$1,'[1]Master data'!$B$1:$EF$1,0)),"")</f>
        <v>0</v>
      </c>
      <c r="L579" s="7">
        <f>IFERROR(INDEX('[1]Master data'!$B$2:$EF$1000,MATCH($B579,'[1]Master data'!$A$2:$A$1000,0),MATCH(L$1,'[1]Master data'!$B$1:$EF$1,0)),"")</f>
        <v>-5000</v>
      </c>
      <c r="M579" s="33">
        <f>IFERROR(INDEX('[1]Master data'!$B$2:$EF$1000,MATCH($B579,'[1]Master data'!$A$2:$A$1000,0),MATCH(M$1,'[1]Master data'!$B$1:$EF$1,0)),"")</f>
        <v>-1</v>
      </c>
      <c r="N579" s="7">
        <f>IFERROR(INDEX('[1]Master data'!$B$2:$EF$1000,MATCH($B579,'[1]Master data'!$A$2:$A$1000,0),MATCH(N$1,'[1]Master data'!$B$1:$EF$1,0)),"")</f>
        <v>0</v>
      </c>
      <c r="O579" s="7">
        <f>IFERROR(INDEX('[1]Master data'!$B$2:$EF$1000,MATCH($B579,'[1]Master data'!$A$2:$A$1000,0),MATCH(O$1,'[1]Master data'!$B$1:$EF$1,0)),"")</f>
        <v>0</v>
      </c>
      <c r="P579" s="7">
        <f>IFERROR(INDEX('[1]Master data'!$B$2:$EF$1000,MATCH($B579,'[1]Master data'!$A$2:$A$1000,0),MATCH(P$1,'[1]Master data'!$B$1:$EF$1,0)),"")</f>
        <v>-5000</v>
      </c>
      <c r="Q579" s="30">
        <f>IFERROR(INDEX('[1]Master data'!$B$2:$EF$1000,MATCH($B579,'[1]Master data'!$A$2:$A$1000,0),MATCH(Q$1,'[1]Master data'!$B$1:$EF$1,0)),"")</f>
        <v>-1</v>
      </c>
    </row>
    <row r="580" spans="1:17" x14ac:dyDescent="0.3">
      <c r="A580" t="str">
        <f t="shared" si="9"/>
        <v/>
      </c>
      <c r="B580" t="str">
        <f>IF('[1]Master data'!A580="","",'[1]Master data'!A580)</f>
        <v/>
      </c>
      <c r="C580" t="str">
        <f>IFERROR(INDEX('[1]Master data'!$B$2:$EF$1000,MATCH($B580,'[1]Master data'!$A$2:$A$1000,0),MATCH(C$1,'[1]Master data'!$B$1:$EF$1,0)),"")</f>
        <v/>
      </c>
      <c r="D580" t="str">
        <f>IFERROR(INDEX('[1]Master data'!$B$2:$EF$1000,MATCH($B580,'[1]Master data'!$A$2:$A$1000,0),MATCH(D$1,'[1]Master data'!$B$1:$EF$1,0)),"")</f>
        <v/>
      </c>
      <c r="E580" s="5">
        <f>IFERROR(INDEX('[1]Master data'!$B$2:$EF$1000,MATCH($B580,'[1]Master data'!$A$2:$A$1000,0),MATCH(E$1,'[1]Master data'!$B$1:$EF$1,0)),"")</f>
        <v>0</v>
      </c>
      <c r="F580" s="7">
        <f>IFERROR(INDEX('[1]Master data'!$B$2:$EF$1000,MATCH($B580,'[1]Master data'!$A$2:$A$1000,0),MATCH(F$1,'[1]Master data'!$B$1:$EF$1,0)),"")</f>
        <v>-5000</v>
      </c>
      <c r="G580" s="7">
        <f>IFERROR(INDEX('[1]Master data'!$B$2:$EF$1000,MATCH($B580,'[1]Master data'!$A$2:$A$1000,0),MATCH(G$1,'[1]Master data'!$B$1:$EF$1,0)),"")</f>
        <v>0</v>
      </c>
      <c r="H580" s="7">
        <f>IFERROR(INDEX('[1]Master data'!$B$2:$EF$1000,MATCH($B580,'[1]Master data'!$A$2:$A$1000,0),MATCH(H$1,'[1]Master data'!$B$1:$EF$1,0)),"")</f>
        <v>0</v>
      </c>
      <c r="I580" s="7">
        <f>IFERROR(INDEX('[1]Master data'!$B$2:$EF$1000,MATCH($B580,'[1]Master data'!$A$2:$A$1000,0),MATCH(I$1,'[1]Master data'!$B$1:$EF$1,0)),"")</f>
        <v>0</v>
      </c>
      <c r="J580" s="7">
        <f>IFERROR(INDEX('[1]Master data'!$B$2:$EF$1000,MATCH($B580,'[1]Master data'!$A$2:$A$1000,0),MATCH(J$1,'[1]Master data'!$B$1:$EF$1,0)),"")</f>
        <v>0</v>
      </c>
      <c r="K580" s="7">
        <f>IFERROR(INDEX('[1]Master data'!$B$2:$EF$1000,MATCH($B580,'[1]Master data'!$A$2:$A$1000,0),MATCH(K$1,'[1]Master data'!$B$1:$EF$1,0)),"")</f>
        <v>0</v>
      </c>
      <c r="L580" s="7">
        <f>IFERROR(INDEX('[1]Master data'!$B$2:$EF$1000,MATCH($B580,'[1]Master data'!$A$2:$A$1000,0),MATCH(L$1,'[1]Master data'!$B$1:$EF$1,0)),"")</f>
        <v>-5000</v>
      </c>
      <c r="M580" s="33">
        <f>IFERROR(INDEX('[1]Master data'!$B$2:$EF$1000,MATCH($B580,'[1]Master data'!$A$2:$A$1000,0),MATCH(M$1,'[1]Master data'!$B$1:$EF$1,0)),"")</f>
        <v>-1</v>
      </c>
      <c r="N580" s="7">
        <f>IFERROR(INDEX('[1]Master data'!$B$2:$EF$1000,MATCH($B580,'[1]Master data'!$A$2:$A$1000,0),MATCH(N$1,'[1]Master data'!$B$1:$EF$1,0)),"")</f>
        <v>0</v>
      </c>
      <c r="O580" s="7">
        <f>IFERROR(INDEX('[1]Master data'!$B$2:$EF$1000,MATCH($B580,'[1]Master data'!$A$2:$A$1000,0),MATCH(O$1,'[1]Master data'!$B$1:$EF$1,0)),"")</f>
        <v>0</v>
      </c>
      <c r="P580" s="7">
        <f>IFERROR(INDEX('[1]Master data'!$B$2:$EF$1000,MATCH($B580,'[1]Master data'!$A$2:$A$1000,0),MATCH(P$1,'[1]Master data'!$B$1:$EF$1,0)),"")</f>
        <v>-5000</v>
      </c>
      <c r="Q580" s="30">
        <f>IFERROR(INDEX('[1]Master data'!$B$2:$EF$1000,MATCH($B580,'[1]Master data'!$A$2:$A$1000,0),MATCH(Q$1,'[1]Master data'!$B$1:$EF$1,0)),"")</f>
        <v>-1</v>
      </c>
    </row>
    <row r="581" spans="1:17" x14ac:dyDescent="0.3">
      <c r="A581" t="str">
        <f t="shared" si="9"/>
        <v/>
      </c>
      <c r="B581" t="str">
        <f>IF('[1]Master data'!A581="","",'[1]Master data'!A581)</f>
        <v/>
      </c>
      <c r="C581" t="str">
        <f>IFERROR(INDEX('[1]Master data'!$B$2:$EF$1000,MATCH($B581,'[1]Master data'!$A$2:$A$1000,0),MATCH(C$1,'[1]Master data'!$B$1:$EF$1,0)),"")</f>
        <v/>
      </c>
      <c r="D581" t="str">
        <f>IFERROR(INDEX('[1]Master data'!$B$2:$EF$1000,MATCH($B581,'[1]Master data'!$A$2:$A$1000,0),MATCH(D$1,'[1]Master data'!$B$1:$EF$1,0)),"")</f>
        <v/>
      </c>
      <c r="E581" s="5">
        <f>IFERROR(INDEX('[1]Master data'!$B$2:$EF$1000,MATCH($B581,'[1]Master data'!$A$2:$A$1000,0),MATCH(E$1,'[1]Master data'!$B$1:$EF$1,0)),"")</f>
        <v>0</v>
      </c>
      <c r="F581" s="7">
        <f>IFERROR(INDEX('[1]Master data'!$B$2:$EF$1000,MATCH($B581,'[1]Master data'!$A$2:$A$1000,0),MATCH(F$1,'[1]Master data'!$B$1:$EF$1,0)),"")</f>
        <v>-5000</v>
      </c>
      <c r="G581" s="7">
        <f>IFERROR(INDEX('[1]Master data'!$B$2:$EF$1000,MATCH($B581,'[1]Master data'!$A$2:$A$1000,0),MATCH(G$1,'[1]Master data'!$B$1:$EF$1,0)),"")</f>
        <v>0</v>
      </c>
      <c r="H581" s="7">
        <f>IFERROR(INDEX('[1]Master data'!$B$2:$EF$1000,MATCH($B581,'[1]Master data'!$A$2:$A$1000,0),MATCH(H$1,'[1]Master data'!$B$1:$EF$1,0)),"")</f>
        <v>0</v>
      </c>
      <c r="I581" s="7">
        <f>IFERROR(INDEX('[1]Master data'!$B$2:$EF$1000,MATCH($B581,'[1]Master data'!$A$2:$A$1000,0),MATCH(I$1,'[1]Master data'!$B$1:$EF$1,0)),"")</f>
        <v>0</v>
      </c>
      <c r="J581" s="7">
        <f>IFERROR(INDEX('[1]Master data'!$B$2:$EF$1000,MATCH($B581,'[1]Master data'!$A$2:$A$1000,0),MATCH(J$1,'[1]Master data'!$B$1:$EF$1,0)),"")</f>
        <v>0</v>
      </c>
      <c r="K581" s="7">
        <f>IFERROR(INDEX('[1]Master data'!$B$2:$EF$1000,MATCH($B581,'[1]Master data'!$A$2:$A$1000,0),MATCH(K$1,'[1]Master data'!$B$1:$EF$1,0)),"")</f>
        <v>0</v>
      </c>
      <c r="L581" s="7">
        <f>IFERROR(INDEX('[1]Master data'!$B$2:$EF$1000,MATCH($B581,'[1]Master data'!$A$2:$A$1000,0),MATCH(L$1,'[1]Master data'!$B$1:$EF$1,0)),"")</f>
        <v>-5000</v>
      </c>
      <c r="M581" s="33">
        <f>IFERROR(INDEX('[1]Master data'!$B$2:$EF$1000,MATCH($B581,'[1]Master data'!$A$2:$A$1000,0),MATCH(M$1,'[1]Master data'!$B$1:$EF$1,0)),"")</f>
        <v>-1</v>
      </c>
      <c r="N581" s="7">
        <f>IFERROR(INDEX('[1]Master data'!$B$2:$EF$1000,MATCH($B581,'[1]Master data'!$A$2:$A$1000,0),MATCH(N$1,'[1]Master data'!$B$1:$EF$1,0)),"")</f>
        <v>0</v>
      </c>
      <c r="O581" s="7">
        <f>IFERROR(INDEX('[1]Master data'!$B$2:$EF$1000,MATCH($B581,'[1]Master data'!$A$2:$A$1000,0),MATCH(O$1,'[1]Master data'!$B$1:$EF$1,0)),"")</f>
        <v>0</v>
      </c>
      <c r="P581" s="7">
        <f>IFERROR(INDEX('[1]Master data'!$B$2:$EF$1000,MATCH($B581,'[1]Master data'!$A$2:$A$1000,0),MATCH(P$1,'[1]Master data'!$B$1:$EF$1,0)),"")</f>
        <v>-5000</v>
      </c>
      <c r="Q581" s="30">
        <f>IFERROR(INDEX('[1]Master data'!$B$2:$EF$1000,MATCH($B581,'[1]Master data'!$A$2:$A$1000,0),MATCH(Q$1,'[1]Master data'!$B$1:$EF$1,0)),"")</f>
        <v>-1</v>
      </c>
    </row>
    <row r="582" spans="1:17" x14ac:dyDescent="0.3">
      <c r="A582" t="str">
        <f t="shared" si="9"/>
        <v/>
      </c>
      <c r="B582" t="str">
        <f>IF('[1]Master data'!A582="","",'[1]Master data'!A582)</f>
        <v/>
      </c>
      <c r="C582" t="str">
        <f>IFERROR(INDEX('[1]Master data'!$B$2:$EF$1000,MATCH($B582,'[1]Master data'!$A$2:$A$1000,0),MATCH(C$1,'[1]Master data'!$B$1:$EF$1,0)),"")</f>
        <v/>
      </c>
      <c r="D582" t="str">
        <f>IFERROR(INDEX('[1]Master data'!$B$2:$EF$1000,MATCH($B582,'[1]Master data'!$A$2:$A$1000,0),MATCH(D$1,'[1]Master data'!$B$1:$EF$1,0)),"")</f>
        <v/>
      </c>
      <c r="E582" s="5">
        <f>IFERROR(INDEX('[1]Master data'!$B$2:$EF$1000,MATCH($B582,'[1]Master data'!$A$2:$A$1000,0),MATCH(E$1,'[1]Master data'!$B$1:$EF$1,0)),"")</f>
        <v>0</v>
      </c>
      <c r="F582" s="7">
        <f>IFERROR(INDEX('[1]Master data'!$B$2:$EF$1000,MATCH($B582,'[1]Master data'!$A$2:$A$1000,0),MATCH(F$1,'[1]Master data'!$B$1:$EF$1,0)),"")</f>
        <v>-5000</v>
      </c>
      <c r="G582" s="7">
        <f>IFERROR(INDEX('[1]Master data'!$B$2:$EF$1000,MATCH($B582,'[1]Master data'!$A$2:$A$1000,0),MATCH(G$1,'[1]Master data'!$B$1:$EF$1,0)),"")</f>
        <v>0</v>
      </c>
      <c r="H582" s="7">
        <f>IFERROR(INDEX('[1]Master data'!$B$2:$EF$1000,MATCH($B582,'[1]Master data'!$A$2:$A$1000,0),MATCH(H$1,'[1]Master data'!$B$1:$EF$1,0)),"")</f>
        <v>0</v>
      </c>
      <c r="I582" s="7">
        <f>IFERROR(INDEX('[1]Master data'!$B$2:$EF$1000,MATCH($B582,'[1]Master data'!$A$2:$A$1000,0),MATCH(I$1,'[1]Master data'!$B$1:$EF$1,0)),"")</f>
        <v>0</v>
      </c>
      <c r="J582" s="7">
        <f>IFERROR(INDEX('[1]Master data'!$B$2:$EF$1000,MATCH($B582,'[1]Master data'!$A$2:$A$1000,0),MATCH(J$1,'[1]Master data'!$B$1:$EF$1,0)),"")</f>
        <v>0</v>
      </c>
      <c r="K582" s="7">
        <f>IFERROR(INDEX('[1]Master data'!$B$2:$EF$1000,MATCH($B582,'[1]Master data'!$A$2:$A$1000,0),MATCH(K$1,'[1]Master data'!$B$1:$EF$1,0)),"")</f>
        <v>0</v>
      </c>
      <c r="L582" s="7">
        <f>IFERROR(INDEX('[1]Master data'!$B$2:$EF$1000,MATCH($B582,'[1]Master data'!$A$2:$A$1000,0),MATCH(L$1,'[1]Master data'!$B$1:$EF$1,0)),"")</f>
        <v>-5000</v>
      </c>
      <c r="M582" s="33">
        <f>IFERROR(INDEX('[1]Master data'!$B$2:$EF$1000,MATCH($B582,'[1]Master data'!$A$2:$A$1000,0),MATCH(M$1,'[1]Master data'!$B$1:$EF$1,0)),"")</f>
        <v>-1</v>
      </c>
      <c r="N582" s="7">
        <f>IFERROR(INDEX('[1]Master data'!$B$2:$EF$1000,MATCH($B582,'[1]Master data'!$A$2:$A$1000,0),MATCH(N$1,'[1]Master data'!$B$1:$EF$1,0)),"")</f>
        <v>0</v>
      </c>
      <c r="O582" s="7">
        <f>IFERROR(INDEX('[1]Master data'!$B$2:$EF$1000,MATCH($B582,'[1]Master data'!$A$2:$A$1000,0),MATCH(O$1,'[1]Master data'!$B$1:$EF$1,0)),"")</f>
        <v>0</v>
      </c>
      <c r="P582" s="7">
        <f>IFERROR(INDEX('[1]Master data'!$B$2:$EF$1000,MATCH($B582,'[1]Master data'!$A$2:$A$1000,0),MATCH(P$1,'[1]Master data'!$B$1:$EF$1,0)),"")</f>
        <v>-5000</v>
      </c>
      <c r="Q582" s="30">
        <f>IFERROR(INDEX('[1]Master data'!$B$2:$EF$1000,MATCH($B582,'[1]Master data'!$A$2:$A$1000,0),MATCH(Q$1,'[1]Master data'!$B$1:$EF$1,0)),"")</f>
        <v>-1</v>
      </c>
    </row>
    <row r="583" spans="1:17" x14ac:dyDescent="0.3">
      <c r="A583" t="str">
        <f t="shared" si="9"/>
        <v/>
      </c>
      <c r="B583" t="str">
        <f>IF('[1]Master data'!A583="","",'[1]Master data'!A583)</f>
        <v/>
      </c>
      <c r="C583" t="str">
        <f>IFERROR(INDEX('[1]Master data'!$B$2:$EF$1000,MATCH($B583,'[1]Master data'!$A$2:$A$1000,0),MATCH(C$1,'[1]Master data'!$B$1:$EF$1,0)),"")</f>
        <v/>
      </c>
      <c r="D583" t="str">
        <f>IFERROR(INDEX('[1]Master data'!$B$2:$EF$1000,MATCH($B583,'[1]Master data'!$A$2:$A$1000,0),MATCH(D$1,'[1]Master data'!$B$1:$EF$1,0)),"")</f>
        <v/>
      </c>
      <c r="E583" s="5">
        <f>IFERROR(INDEX('[1]Master data'!$B$2:$EF$1000,MATCH($B583,'[1]Master data'!$A$2:$A$1000,0),MATCH(E$1,'[1]Master data'!$B$1:$EF$1,0)),"")</f>
        <v>0</v>
      </c>
      <c r="F583" s="7">
        <f>IFERROR(INDEX('[1]Master data'!$B$2:$EF$1000,MATCH($B583,'[1]Master data'!$A$2:$A$1000,0),MATCH(F$1,'[1]Master data'!$B$1:$EF$1,0)),"")</f>
        <v>-5000</v>
      </c>
      <c r="G583" s="7">
        <f>IFERROR(INDEX('[1]Master data'!$B$2:$EF$1000,MATCH($B583,'[1]Master data'!$A$2:$A$1000,0),MATCH(G$1,'[1]Master data'!$B$1:$EF$1,0)),"")</f>
        <v>0</v>
      </c>
      <c r="H583" s="7">
        <f>IFERROR(INDEX('[1]Master data'!$B$2:$EF$1000,MATCH($B583,'[1]Master data'!$A$2:$A$1000,0),MATCH(H$1,'[1]Master data'!$B$1:$EF$1,0)),"")</f>
        <v>0</v>
      </c>
      <c r="I583" s="7">
        <f>IFERROR(INDEX('[1]Master data'!$B$2:$EF$1000,MATCH($B583,'[1]Master data'!$A$2:$A$1000,0),MATCH(I$1,'[1]Master data'!$B$1:$EF$1,0)),"")</f>
        <v>0</v>
      </c>
      <c r="J583" s="7">
        <f>IFERROR(INDEX('[1]Master data'!$B$2:$EF$1000,MATCH($B583,'[1]Master data'!$A$2:$A$1000,0),MATCH(J$1,'[1]Master data'!$B$1:$EF$1,0)),"")</f>
        <v>0</v>
      </c>
      <c r="K583" s="7">
        <f>IFERROR(INDEX('[1]Master data'!$B$2:$EF$1000,MATCH($B583,'[1]Master data'!$A$2:$A$1000,0),MATCH(K$1,'[1]Master data'!$B$1:$EF$1,0)),"")</f>
        <v>0</v>
      </c>
      <c r="L583" s="7">
        <f>IFERROR(INDEX('[1]Master data'!$B$2:$EF$1000,MATCH($B583,'[1]Master data'!$A$2:$A$1000,0),MATCH(L$1,'[1]Master data'!$B$1:$EF$1,0)),"")</f>
        <v>-5000</v>
      </c>
      <c r="M583" s="33">
        <f>IFERROR(INDEX('[1]Master data'!$B$2:$EF$1000,MATCH($B583,'[1]Master data'!$A$2:$A$1000,0),MATCH(M$1,'[1]Master data'!$B$1:$EF$1,0)),"")</f>
        <v>-1</v>
      </c>
      <c r="N583" s="7">
        <f>IFERROR(INDEX('[1]Master data'!$B$2:$EF$1000,MATCH($B583,'[1]Master data'!$A$2:$A$1000,0),MATCH(N$1,'[1]Master data'!$B$1:$EF$1,0)),"")</f>
        <v>0</v>
      </c>
      <c r="O583" s="7">
        <f>IFERROR(INDEX('[1]Master data'!$B$2:$EF$1000,MATCH($B583,'[1]Master data'!$A$2:$A$1000,0),MATCH(O$1,'[1]Master data'!$B$1:$EF$1,0)),"")</f>
        <v>0</v>
      </c>
      <c r="P583" s="7">
        <f>IFERROR(INDEX('[1]Master data'!$B$2:$EF$1000,MATCH($B583,'[1]Master data'!$A$2:$A$1000,0),MATCH(P$1,'[1]Master data'!$B$1:$EF$1,0)),"")</f>
        <v>-5000</v>
      </c>
      <c r="Q583" s="30">
        <f>IFERROR(INDEX('[1]Master data'!$B$2:$EF$1000,MATCH($B583,'[1]Master data'!$A$2:$A$1000,0),MATCH(Q$1,'[1]Master data'!$B$1:$EF$1,0)),"")</f>
        <v>-1</v>
      </c>
    </row>
    <row r="584" spans="1:17" x14ac:dyDescent="0.3">
      <c r="A584" t="str">
        <f t="shared" si="9"/>
        <v/>
      </c>
      <c r="B584" t="str">
        <f>IF('[1]Master data'!A584="","",'[1]Master data'!A584)</f>
        <v/>
      </c>
      <c r="C584" t="str">
        <f>IFERROR(INDEX('[1]Master data'!$B$2:$EF$1000,MATCH($B584,'[1]Master data'!$A$2:$A$1000,0),MATCH(C$1,'[1]Master data'!$B$1:$EF$1,0)),"")</f>
        <v/>
      </c>
      <c r="D584" t="str">
        <f>IFERROR(INDEX('[1]Master data'!$B$2:$EF$1000,MATCH($B584,'[1]Master data'!$A$2:$A$1000,0),MATCH(D$1,'[1]Master data'!$B$1:$EF$1,0)),"")</f>
        <v/>
      </c>
      <c r="E584" s="5">
        <f>IFERROR(INDEX('[1]Master data'!$B$2:$EF$1000,MATCH($B584,'[1]Master data'!$A$2:$A$1000,0),MATCH(E$1,'[1]Master data'!$B$1:$EF$1,0)),"")</f>
        <v>0</v>
      </c>
      <c r="F584" s="7">
        <f>IFERROR(INDEX('[1]Master data'!$B$2:$EF$1000,MATCH($B584,'[1]Master data'!$A$2:$A$1000,0),MATCH(F$1,'[1]Master data'!$B$1:$EF$1,0)),"")</f>
        <v>-5000</v>
      </c>
      <c r="G584" s="7">
        <f>IFERROR(INDEX('[1]Master data'!$B$2:$EF$1000,MATCH($B584,'[1]Master data'!$A$2:$A$1000,0),MATCH(G$1,'[1]Master data'!$B$1:$EF$1,0)),"")</f>
        <v>0</v>
      </c>
      <c r="H584" s="7">
        <f>IFERROR(INDEX('[1]Master data'!$B$2:$EF$1000,MATCH($B584,'[1]Master data'!$A$2:$A$1000,0),MATCH(H$1,'[1]Master data'!$B$1:$EF$1,0)),"")</f>
        <v>0</v>
      </c>
      <c r="I584" s="7">
        <f>IFERROR(INDEX('[1]Master data'!$B$2:$EF$1000,MATCH($B584,'[1]Master data'!$A$2:$A$1000,0),MATCH(I$1,'[1]Master data'!$B$1:$EF$1,0)),"")</f>
        <v>0</v>
      </c>
      <c r="J584" s="7">
        <f>IFERROR(INDEX('[1]Master data'!$B$2:$EF$1000,MATCH($B584,'[1]Master data'!$A$2:$A$1000,0),MATCH(J$1,'[1]Master data'!$B$1:$EF$1,0)),"")</f>
        <v>0</v>
      </c>
      <c r="K584" s="7">
        <f>IFERROR(INDEX('[1]Master data'!$B$2:$EF$1000,MATCH($B584,'[1]Master data'!$A$2:$A$1000,0),MATCH(K$1,'[1]Master data'!$B$1:$EF$1,0)),"")</f>
        <v>0</v>
      </c>
      <c r="L584" s="7">
        <f>IFERROR(INDEX('[1]Master data'!$B$2:$EF$1000,MATCH($B584,'[1]Master data'!$A$2:$A$1000,0),MATCH(L$1,'[1]Master data'!$B$1:$EF$1,0)),"")</f>
        <v>-5000</v>
      </c>
      <c r="M584" s="33">
        <f>IFERROR(INDEX('[1]Master data'!$B$2:$EF$1000,MATCH($B584,'[1]Master data'!$A$2:$A$1000,0),MATCH(M$1,'[1]Master data'!$B$1:$EF$1,0)),"")</f>
        <v>-1</v>
      </c>
      <c r="N584" s="7">
        <f>IFERROR(INDEX('[1]Master data'!$B$2:$EF$1000,MATCH($B584,'[1]Master data'!$A$2:$A$1000,0),MATCH(N$1,'[1]Master data'!$B$1:$EF$1,0)),"")</f>
        <v>0</v>
      </c>
      <c r="O584" s="7">
        <f>IFERROR(INDEX('[1]Master data'!$B$2:$EF$1000,MATCH($B584,'[1]Master data'!$A$2:$A$1000,0),MATCH(O$1,'[1]Master data'!$B$1:$EF$1,0)),"")</f>
        <v>0</v>
      </c>
      <c r="P584" s="7">
        <f>IFERROR(INDEX('[1]Master data'!$B$2:$EF$1000,MATCH($B584,'[1]Master data'!$A$2:$A$1000,0),MATCH(P$1,'[1]Master data'!$B$1:$EF$1,0)),"")</f>
        <v>-5000</v>
      </c>
      <c r="Q584" s="30">
        <f>IFERROR(INDEX('[1]Master data'!$B$2:$EF$1000,MATCH($B584,'[1]Master data'!$A$2:$A$1000,0),MATCH(Q$1,'[1]Master data'!$B$1:$EF$1,0)),"")</f>
        <v>-1</v>
      </c>
    </row>
    <row r="585" spans="1:17" x14ac:dyDescent="0.3">
      <c r="A585" t="str">
        <f t="shared" si="9"/>
        <v/>
      </c>
      <c r="B585" t="str">
        <f>IF('[1]Master data'!A585="","",'[1]Master data'!A585)</f>
        <v/>
      </c>
      <c r="C585" t="str">
        <f>IFERROR(INDEX('[1]Master data'!$B$2:$EF$1000,MATCH($B585,'[1]Master data'!$A$2:$A$1000,0),MATCH(C$1,'[1]Master data'!$B$1:$EF$1,0)),"")</f>
        <v/>
      </c>
      <c r="D585" t="str">
        <f>IFERROR(INDEX('[1]Master data'!$B$2:$EF$1000,MATCH($B585,'[1]Master data'!$A$2:$A$1000,0),MATCH(D$1,'[1]Master data'!$B$1:$EF$1,0)),"")</f>
        <v/>
      </c>
      <c r="E585" s="5">
        <f>IFERROR(INDEX('[1]Master data'!$B$2:$EF$1000,MATCH($B585,'[1]Master data'!$A$2:$A$1000,0),MATCH(E$1,'[1]Master data'!$B$1:$EF$1,0)),"")</f>
        <v>0</v>
      </c>
      <c r="F585" s="7">
        <f>IFERROR(INDEX('[1]Master data'!$B$2:$EF$1000,MATCH($B585,'[1]Master data'!$A$2:$A$1000,0),MATCH(F$1,'[1]Master data'!$B$1:$EF$1,0)),"")</f>
        <v>-5000</v>
      </c>
      <c r="G585" s="7">
        <f>IFERROR(INDEX('[1]Master data'!$B$2:$EF$1000,MATCH($B585,'[1]Master data'!$A$2:$A$1000,0),MATCH(G$1,'[1]Master data'!$B$1:$EF$1,0)),"")</f>
        <v>0</v>
      </c>
      <c r="H585" s="7">
        <f>IFERROR(INDEX('[1]Master data'!$B$2:$EF$1000,MATCH($B585,'[1]Master data'!$A$2:$A$1000,0),MATCH(H$1,'[1]Master data'!$B$1:$EF$1,0)),"")</f>
        <v>0</v>
      </c>
      <c r="I585" s="7">
        <f>IFERROR(INDEX('[1]Master data'!$B$2:$EF$1000,MATCH($B585,'[1]Master data'!$A$2:$A$1000,0),MATCH(I$1,'[1]Master data'!$B$1:$EF$1,0)),"")</f>
        <v>0</v>
      </c>
      <c r="J585" s="7">
        <f>IFERROR(INDEX('[1]Master data'!$B$2:$EF$1000,MATCH($B585,'[1]Master data'!$A$2:$A$1000,0),MATCH(J$1,'[1]Master data'!$B$1:$EF$1,0)),"")</f>
        <v>0</v>
      </c>
      <c r="K585" s="7">
        <f>IFERROR(INDEX('[1]Master data'!$B$2:$EF$1000,MATCH($B585,'[1]Master data'!$A$2:$A$1000,0),MATCH(K$1,'[1]Master data'!$B$1:$EF$1,0)),"")</f>
        <v>0</v>
      </c>
      <c r="L585" s="7">
        <f>IFERROR(INDEX('[1]Master data'!$B$2:$EF$1000,MATCH($B585,'[1]Master data'!$A$2:$A$1000,0),MATCH(L$1,'[1]Master data'!$B$1:$EF$1,0)),"")</f>
        <v>-5000</v>
      </c>
      <c r="M585" s="33">
        <f>IFERROR(INDEX('[1]Master data'!$B$2:$EF$1000,MATCH($B585,'[1]Master data'!$A$2:$A$1000,0),MATCH(M$1,'[1]Master data'!$B$1:$EF$1,0)),"")</f>
        <v>-1</v>
      </c>
      <c r="N585" s="7">
        <f>IFERROR(INDEX('[1]Master data'!$B$2:$EF$1000,MATCH($B585,'[1]Master data'!$A$2:$A$1000,0),MATCH(N$1,'[1]Master data'!$B$1:$EF$1,0)),"")</f>
        <v>0</v>
      </c>
      <c r="O585" s="7">
        <f>IFERROR(INDEX('[1]Master data'!$B$2:$EF$1000,MATCH($B585,'[1]Master data'!$A$2:$A$1000,0),MATCH(O$1,'[1]Master data'!$B$1:$EF$1,0)),"")</f>
        <v>0</v>
      </c>
      <c r="P585" s="7">
        <f>IFERROR(INDEX('[1]Master data'!$B$2:$EF$1000,MATCH($B585,'[1]Master data'!$A$2:$A$1000,0),MATCH(P$1,'[1]Master data'!$B$1:$EF$1,0)),"")</f>
        <v>-5000</v>
      </c>
      <c r="Q585" s="30">
        <f>IFERROR(INDEX('[1]Master data'!$B$2:$EF$1000,MATCH($B585,'[1]Master data'!$A$2:$A$1000,0),MATCH(Q$1,'[1]Master data'!$B$1:$EF$1,0)),"")</f>
        <v>-1</v>
      </c>
    </row>
    <row r="586" spans="1:17" x14ac:dyDescent="0.3">
      <c r="A586" t="str">
        <f t="shared" si="9"/>
        <v/>
      </c>
      <c r="B586" t="str">
        <f>IF('[1]Master data'!A586="","",'[1]Master data'!A586)</f>
        <v/>
      </c>
      <c r="C586" t="str">
        <f>IFERROR(INDEX('[1]Master data'!$B$2:$EF$1000,MATCH($B586,'[1]Master data'!$A$2:$A$1000,0),MATCH(C$1,'[1]Master data'!$B$1:$EF$1,0)),"")</f>
        <v/>
      </c>
      <c r="D586" t="str">
        <f>IFERROR(INDEX('[1]Master data'!$B$2:$EF$1000,MATCH($B586,'[1]Master data'!$A$2:$A$1000,0),MATCH(D$1,'[1]Master data'!$B$1:$EF$1,0)),"")</f>
        <v/>
      </c>
      <c r="E586" s="5">
        <f>IFERROR(INDEX('[1]Master data'!$B$2:$EF$1000,MATCH($B586,'[1]Master data'!$A$2:$A$1000,0),MATCH(E$1,'[1]Master data'!$B$1:$EF$1,0)),"")</f>
        <v>0</v>
      </c>
      <c r="F586" s="7">
        <f>IFERROR(INDEX('[1]Master data'!$B$2:$EF$1000,MATCH($B586,'[1]Master data'!$A$2:$A$1000,0),MATCH(F$1,'[1]Master data'!$B$1:$EF$1,0)),"")</f>
        <v>-5000</v>
      </c>
      <c r="G586" s="7">
        <f>IFERROR(INDEX('[1]Master data'!$B$2:$EF$1000,MATCH($B586,'[1]Master data'!$A$2:$A$1000,0),MATCH(G$1,'[1]Master data'!$B$1:$EF$1,0)),"")</f>
        <v>0</v>
      </c>
      <c r="H586" s="7">
        <f>IFERROR(INDEX('[1]Master data'!$B$2:$EF$1000,MATCH($B586,'[1]Master data'!$A$2:$A$1000,0),MATCH(H$1,'[1]Master data'!$B$1:$EF$1,0)),"")</f>
        <v>0</v>
      </c>
      <c r="I586" s="7">
        <f>IFERROR(INDEX('[1]Master data'!$B$2:$EF$1000,MATCH($B586,'[1]Master data'!$A$2:$A$1000,0),MATCH(I$1,'[1]Master data'!$B$1:$EF$1,0)),"")</f>
        <v>0</v>
      </c>
      <c r="J586" s="7">
        <f>IFERROR(INDEX('[1]Master data'!$B$2:$EF$1000,MATCH($B586,'[1]Master data'!$A$2:$A$1000,0),MATCH(J$1,'[1]Master data'!$B$1:$EF$1,0)),"")</f>
        <v>0</v>
      </c>
      <c r="K586" s="7">
        <f>IFERROR(INDEX('[1]Master data'!$B$2:$EF$1000,MATCH($B586,'[1]Master data'!$A$2:$A$1000,0),MATCH(K$1,'[1]Master data'!$B$1:$EF$1,0)),"")</f>
        <v>0</v>
      </c>
      <c r="L586" s="7">
        <f>IFERROR(INDEX('[1]Master data'!$B$2:$EF$1000,MATCH($B586,'[1]Master data'!$A$2:$A$1000,0),MATCH(L$1,'[1]Master data'!$B$1:$EF$1,0)),"")</f>
        <v>-5000</v>
      </c>
      <c r="M586" s="33">
        <f>IFERROR(INDEX('[1]Master data'!$B$2:$EF$1000,MATCH($B586,'[1]Master data'!$A$2:$A$1000,0),MATCH(M$1,'[1]Master data'!$B$1:$EF$1,0)),"")</f>
        <v>-1</v>
      </c>
      <c r="N586" s="7">
        <f>IFERROR(INDEX('[1]Master data'!$B$2:$EF$1000,MATCH($B586,'[1]Master data'!$A$2:$A$1000,0),MATCH(N$1,'[1]Master data'!$B$1:$EF$1,0)),"")</f>
        <v>0</v>
      </c>
      <c r="O586" s="7">
        <f>IFERROR(INDEX('[1]Master data'!$B$2:$EF$1000,MATCH($B586,'[1]Master data'!$A$2:$A$1000,0),MATCH(O$1,'[1]Master data'!$B$1:$EF$1,0)),"")</f>
        <v>0</v>
      </c>
      <c r="P586" s="7">
        <f>IFERROR(INDEX('[1]Master data'!$B$2:$EF$1000,MATCH($B586,'[1]Master data'!$A$2:$A$1000,0),MATCH(P$1,'[1]Master data'!$B$1:$EF$1,0)),"")</f>
        <v>-5000</v>
      </c>
      <c r="Q586" s="30">
        <f>IFERROR(INDEX('[1]Master data'!$B$2:$EF$1000,MATCH($B586,'[1]Master data'!$A$2:$A$1000,0),MATCH(Q$1,'[1]Master data'!$B$1:$EF$1,0)),"")</f>
        <v>-1</v>
      </c>
    </row>
    <row r="587" spans="1:17" x14ac:dyDescent="0.3">
      <c r="A587" t="str">
        <f t="shared" si="9"/>
        <v/>
      </c>
      <c r="B587" t="str">
        <f>IF('[1]Master data'!A587="","",'[1]Master data'!A587)</f>
        <v/>
      </c>
      <c r="C587" t="str">
        <f>IFERROR(INDEX('[1]Master data'!$B$2:$EF$1000,MATCH($B587,'[1]Master data'!$A$2:$A$1000,0),MATCH(C$1,'[1]Master data'!$B$1:$EF$1,0)),"")</f>
        <v/>
      </c>
      <c r="D587" t="str">
        <f>IFERROR(INDEX('[1]Master data'!$B$2:$EF$1000,MATCH($B587,'[1]Master data'!$A$2:$A$1000,0),MATCH(D$1,'[1]Master data'!$B$1:$EF$1,0)),"")</f>
        <v/>
      </c>
      <c r="E587" s="5">
        <f>IFERROR(INDEX('[1]Master data'!$B$2:$EF$1000,MATCH($B587,'[1]Master data'!$A$2:$A$1000,0),MATCH(E$1,'[1]Master data'!$B$1:$EF$1,0)),"")</f>
        <v>0</v>
      </c>
      <c r="F587" s="7">
        <f>IFERROR(INDEX('[1]Master data'!$B$2:$EF$1000,MATCH($B587,'[1]Master data'!$A$2:$A$1000,0),MATCH(F$1,'[1]Master data'!$B$1:$EF$1,0)),"")</f>
        <v>-5000</v>
      </c>
      <c r="G587" s="7">
        <f>IFERROR(INDEX('[1]Master data'!$B$2:$EF$1000,MATCH($B587,'[1]Master data'!$A$2:$A$1000,0),MATCH(G$1,'[1]Master data'!$B$1:$EF$1,0)),"")</f>
        <v>0</v>
      </c>
      <c r="H587" s="7">
        <f>IFERROR(INDEX('[1]Master data'!$B$2:$EF$1000,MATCH($B587,'[1]Master data'!$A$2:$A$1000,0),MATCH(H$1,'[1]Master data'!$B$1:$EF$1,0)),"")</f>
        <v>0</v>
      </c>
      <c r="I587" s="7">
        <f>IFERROR(INDEX('[1]Master data'!$B$2:$EF$1000,MATCH($B587,'[1]Master data'!$A$2:$A$1000,0),MATCH(I$1,'[1]Master data'!$B$1:$EF$1,0)),"")</f>
        <v>0</v>
      </c>
      <c r="J587" s="7">
        <f>IFERROR(INDEX('[1]Master data'!$B$2:$EF$1000,MATCH($B587,'[1]Master data'!$A$2:$A$1000,0),MATCH(J$1,'[1]Master data'!$B$1:$EF$1,0)),"")</f>
        <v>0</v>
      </c>
      <c r="K587" s="7">
        <f>IFERROR(INDEX('[1]Master data'!$B$2:$EF$1000,MATCH($B587,'[1]Master data'!$A$2:$A$1000,0),MATCH(K$1,'[1]Master data'!$B$1:$EF$1,0)),"")</f>
        <v>0</v>
      </c>
      <c r="L587" s="7">
        <f>IFERROR(INDEX('[1]Master data'!$B$2:$EF$1000,MATCH($B587,'[1]Master data'!$A$2:$A$1000,0),MATCH(L$1,'[1]Master data'!$B$1:$EF$1,0)),"")</f>
        <v>-5000</v>
      </c>
      <c r="M587" s="33">
        <f>IFERROR(INDEX('[1]Master data'!$B$2:$EF$1000,MATCH($B587,'[1]Master data'!$A$2:$A$1000,0),MATCH(M$1,'[1]Master data'!$B$1:$EF$1,0)),"")</f>
        <v>-1</v>
      </c>
      <c r="N587" s="7">
        <f>IFERROR(INDEX('[1]Master data'!$B$2:$EF$1000,MATCH($B587,'[1]Master data'!$A$2:$A$1000,0),MATCH(N$1,'[1]Master data'!$B$1:$EF$1,0)),"")</f>
        <v>0</v>
      </c>
      <c r="O587" s="7">
        <f>IFERROR(INDEX('[1]Master data'!$B$2:$EF$1000,MATCH($B587,'[1]Master data'!$A$2:$A$1000,0),MATCH(O$1,'[1]Master data'!$B$1:$EF$1,0)),"")</f>
        <v>0</v>
      </c>
      <c r="P587" s="7">
        <f>IFERROR(INDEX('[1]Master data'!$B$2:$EF$1000,MATCH($B587,'[1]Master data'!$A$2:$A$1000,0),MATCH(P$1,'[1]Master data'!$B$1:$EF$1,0)),"")</f>
        <v>-5000</v>
      </c>
      <c r="Q587" s="30">
        <f>IFERROR(INDEX('[1]Master data'!$B$2:$EF$1000,MATCH($B587,'[1]Master data'!$A$2:$A$1000,0),MATCH(Q$1,'[1]Master data'!$B$1:$EF$1,0)),"")</f>
        <v>-1</v>
      </c>
    </row>
    <row r="588" spans="1:17" x14ac:dyDescent="0.3">
      <c r="A588" t="str">
        <f t="shared" si="9"/>
        <v/>
      </c>
      <c r="B588" t="str">
        <f>IF('[1]Master data'!A588="","",'[1]Master data'!A588)</f>
        <v/>
      </c>
      <c r="C588" t="str">
        <f>IFERROR(INDEX('[1]Master data'!$B$2:$EF$1000,MATCH($B588,'[1]Master data'!$A$2:$A$1000,0),MATCH(C$1,'[1]Master data'!$B$1:$EF$1,0)),"")</f>
        <v/>
      </c>
      <c r="D588" t="str">
        <f>IFERROR(INDEX('[1]Master data'!$B$2:$EF$1000,MATCH($B588,'[1]Master data'!$A$2:$A$1000,0),MATCH(D$1,'[1]Master data'!$B$1:$EF$1,0)),"")</f>
        <v/>
      </c>
      <c r="E588" s="5">
        <f>IFERROR(INDEX('[1]Master data'!$B$2:$EF$1000,MATCH($B588,'[1]Master data'!$A$2:$A$1000,0),MATCH(E$1,'[1]Master data'!$B$1:$EF$1,0)),"")</f>
        <v>0</v>
      </c>
      <c r="F588" s="7">
        <f>IFERROR(INDEX('[1]Master data'!$B$2:$EF$1000,MATCH($B588,'[1]Master data'!$A$2:$A$1000,0),MATCH(F$1,'[1]Master data'!$B$1:$EF$1,0)),"")</f>
        <v>-5000</v>
      </c>
      <c r="G588" s="7">
        <f>IFERROR(INDEX('[1]Master data'!$B$2:$EF$1000,MATCH($B588,'[1]Master data'!$A$2:$A$1000,0),MATCH(G$1,'[1]Master data'!$B$1:$EF$1,0)),"")</f>
        <v>0</v>
      </c>
      <c r="H588" s="7">
        <f>IFERROR(INDEX('[1]Master data'!$B$2:$EF$1000,MATCH($B588,'[1]Master data'!$A$2:$A$1000,0),MATCH(H$1,'[1]Master data'!$B$1:$EF$1,0)),"")</f>
        <v>0</v>
      </c>
      <c r="I588" s="7">
        <f>IFERROR(INDEX('[1]Master data'!$B$2:$EF$1000,MATCH($B588,'[1]Master data'!$A$2:$A$1000,0),MATCH(I$1,'[1]Master data'!$B$1:$EF$1,0)),"")</f>
        <v>0</v>
      </c>
      <c r="J588" s="7">
        <f>IFERROR(INDEX('[1]Master data'!$B$2:$EF$1000,MATCH($B588,'[1]Master data'!$A$2:$A$1000,0),MATCH(J$1,'[1]Master data'!$B$1:$EF$1,0)),"")</f>
        <v>0</v>
      </c>
      <c r="K588" s="7">
        <f>IFERROR(INDEX('[1]Master data'!$B$2:$EF$1000,MATCH($B588,'[1]Master data'!$A$2:$A$1000,0),MATCH(K$1,'[1]Master data'!$B$1:$EF$1,0)),"")</f>
        <v>0</v>
      </c>
      <c r="L588" s="7">
        <f>IFERROR(INDEX('[1]Master data'!$B$2:$EF$1000,MATCH($B588,'[1]Master data'!$A$2:$A$1000,0),MATCH(L$1,'[1]Master data'!$B$1:$EF$1,0)),"")</f>
        <v>-5000</v>
      </c>
      <c r="M588" s="33">
        <f>IFERROR(INDEX('[1]Master data'!$B$2:$EF$1000,MATCH($B588,'[1]Master data'!$A$2:$A$1000,0),MATCH(M$1,'[1]Master data'!$B$1:$EF$1,0)),"")</f>
        <v>-1</v>
      </c>
      <c r="N588" s="7">
        <f>IFERROR(INDEX('[1]Master data'!$B$2:$EF$1000,MATCH($B588,'[1]Master data'!$A$2:$A$1000,0),MATCH(N$1,'[1]Master data'!$B$1:$EF$1,0)),"")</f>
        <v>0</v>
      </c>
      <c r="O588" s="7">
        <f>IFERROR(INDEX('[1]Master data'!$B$2:$EF$1000,MATCH($B588,'[1]Master data'!$A$2:$A$1000,0),MATCH(O$1,'[1]Master data'!$B$1:$EF$1,0)),"")</f>
        <v>0</v>
      </c>
      <c r="P588" s="7">
        <f>IFERROR(INDEX('[1]Master data'!$B$2:$EF$1000,MATCH($B588,'[1]Master data'!$A$2:$A$1000,0),MATCH(P$1,'[1]Master data'!$B$1:$EF$1,0)),"")</f>
        <v>-5000</v>
      </c>
      <c r="Q588" s="30">
        <f>IFERROR(INDEX('[1]Master data'!$B$2:$EF$1000,MATCH($B588,'[1]Master data'!$A$2:$A$1000,0),MATCH(Q$1,'[1]Master data'!$B$1:$EF$1,0)),"")</f>
        <v>-1</v>
      </c>
    </row>
    <row r="589" spans="1:17" x14ac:dyDescent="0.3">
      <c r="A589" t="str">
        <f t="shared" si="9"/>
        <v/>
      </c>
      <c r="B589" t="str">
        <f>IF('[1]Master data'!A589="","",'[1]Master data'!A589)</f>
        <v/>
      </c>
      <c r="C589" t="str">
        <f>IFERROR(INDEX('[1]Master data'!$B$2:$EF$1000,MATCH($B589,'[1]Master data'!$A$2:$A$1000,0),MATCH(C$1,'[1]Master data'!$B$1:$EF$1,0)),"")</f>
        <v/>
      </c>
      <c r="D589" t="str">
        <f>IFERROR(INDEX('[1]Master data'!$B$2:$EF$1000,MATCH($B589,'[1]Master data'!$A$2:$A$1000,0),MATCH(D$1,'[1]Master data'!$B$1:$EF$1,0)),"")</f>
        <v/>
      </c>
      <c r="E589" s="5">
        <f>IFERROR(INDEX('[1]Master data'!$B$2:$EF$1000,MATCH($B589,'[1]Master data'!$A$2:$A$1000,0),MATCH(E$1,'[1]Master data'!$B$1:$EF$1,0)),"")</f>
        <v>0</v>
      </c>
      <c r="F589" s="7">
        <f>IFERROR(INDEX('[1]Master data'!$B$2:$EF$1000,MATCH($B589,'[1]Master data'!$A$2:$A$1000,0),MATCH(F$1,'[1]Master data'!$B$1:$EF$1,0)),"")</f>
        <v>-5000</v>
      </c>
      <c r="G589" s="7">
        <f>IFERROR(INDEX('[1]Master data'!$B$2:$EF$1000,MATCH($B589,'[1]Master data'!$A$2:$A$1000,0),MATCH(G$1,'[1]Master data'!$B$1:$EF$1,0)),"")</f>
        <v>0</v>
      </c>
      <c r="H589" s="7">
        <f>IFERROR(INDEX('[1]Master data'!$B$2:$EF$1000,MATCH($B589,'[1]Master data'!$A$2:$A$1000,0),MATCH(H$1,'[1]Master data'!$B$1:$EF$1,0)),"")</f>
        <v>0</v>
      </c>
      <c r="I589" s="7">
        <f>IFERROR(INDEX('[1]Master data'!$B$2:$EF$1000,MATCH($B589,'[1]Master data'!$A$2:$A$1000,0),MATCH(I$1,'[1]Master data'!$B$1:$EF$1,0)),"")</f>
        <v>0</v>
      </c>
      <c r="J589" s="7">
        <f>IFERROR(INDEX('[1]Master data'!$B$2:$EF$1000,MATCH($B589,'[1]Master data'!$A$2:$A$1000,0),MATCH(J$1,'[1]Master data'!$B$1:$EF$1,0)),"")</f>
        <v>0</v>
      </c>
      <c r="K589" s="7">
        <f>IFERROR(INDEX('[1]Master data'!$B$2:$EF$1000,MATCH($B589,'[1]Master data'!$A$2:$A$1000,0),MATCH(K$1,'[1]Master data'!$B$1:$EF$1,0)),"")</f>
        <v>0</v>
      </c>
      <c r="L589" s="7">
        <f>IFERROR(INDEX('[1]Master data'!$B$2:$EF$1000,MATCH($B589,'[1]Master data'!$A$2:$A$1000,0),MATCH(L$1,'[1]Master data'!$B$1:$EF$1,0)),"")</f>
        <v>-5000</v>
      </c>
      <c r="M589" s="33">
        <f>IFERROR(INDEX('[1]Master data'!$B$2:$EF$1000,MATCH($B589,'[1]Master data'!$A$2:$A$1000,0),MATCH(M$1,'[1]Master data'!$B$1:$EF$1,0)),"")</f>
        <v>-1</v>
      </c>
      <c r="N589" s="7">
        <f>IFERROR(INDEX('[1]Master data'!$B$2:$EF$1000,MATCH($B589,'[1]Master data'!$A$2:$A$1000,0),MATCH(N$1,'[1]Master data'!$B$1:$EF$1,0)),"")</f>
        <v>0</v>
      </c>
      <c r="O589" s="7">
        <f>IFERROR(INDEX('[1]Master data'!$B$2:$EF$1000,MATCH($B589,'[1]Master data'!$A$2:$A$1000,0),MATCH(O$1,'[1]Master data'!$B$1:$EF$1,0)),"")</f>
        <v>0</v>
      </c>
      <c r="P589" s="7">
        <f>IFERROR(INDEX('[1]Master data'!$B$2:$EF$1000,MATCH($B589,'[1]Master data'!$A$2:$A$1000,0),MATCH(P$1,'[1]Master data'!$B$1:$EF$1,0)),"")</f>
        <v>-5000</v>
      </c>
      <c r="Q589" s="30">
        <f>IFERROR(INDEX('[1]Master data'!$B$2:$EF$1000,MATCH($B589,'[1]Master data'!$A$2:$A$1000,0),MATCH(Q$1,'[1]Master data'!$B$1:$EF$1,0)),"")</f>
        <v>-1</v>
      </c>
    </row>
    <row r="590" spans="1:17" x14ac:dyDescent="0.3">
      <c r="A590" t="str">
        <f t="shared" si="9"/>
        <v/>
      </c>
      <c r="B590" t="str">
        <f>IF('[1]Master data'!A590="","",'[1]Master data'!A590)</f>
        <v/>
      </c>
      <c r="C590" t="str">
        <f>IFERROR(INDEX('[1]Master data'!$B$2:$EF$1000,MATCH($B590,'[1]Master data'!$A$2:$A$1000,0),MATCH(C$1,'[1]Master data'!$B$1:$EF$1,0)),"")</f>
        <v/>
      </c>
      <c r="D590" t="str">
        <f>IFERROR(INDEX('[1]Master data'!$B$2:$EF$1000,MATCH($B590,'[1]Master data'!$A$2:$A$1000,0),MATCH(D$1,'[1]Master data'!$B$1:$EF$1,0)),"")</f>
        <v/>
      </c>
      <c r="E590" s="5">
        <f>IFERROR(INDEX('[1]Master data'!$B$2:$EF$1000,MATCH($B590,'[1]Master data'!$A$2:$A$1000,0),MATCH(E$1,'[1]Master data'!$B$1:$EF$1,0)),"")</f>
        <v>0</v>
      </c>
      <c r="F590" s="7">
        <f>IFERROR(INDEX('[1]Master data'!$B$2:$EF$1000,MATCH($B590,'[1]Master data'!$A$2:$A$1000,0),MATCH(F$1,'[1]Master data'!$B$1:$EF$1,0)),"")</f>
        <v>-5000</v>
      </c>
      <c r="G590" s="7">
        <f>IFERROR(INDEX('[1]Master data'!$B$2:$EF$1000,MATCH($B590,'[1]Master data'!$A$2:$A$1000,0),MATCH(G$1,'[1]Master data'!$B$1:$EF$1,0)),"")</f>
        <v>0</v>
      </c>
      <c r="H590" s="7">
        <f>IFERROR(INDEX('[1]Master data'!$B$2:$EF$1000,MATCH($B590,'[1]Master data'!$A$2:$A$1000,0),MATCH(H$1,'[1]Master data'!$B$1:$EF$1,0)),"")</f>
        <v>0</v>
      </c>
      <c r="I590" s="7">
        <f>IFERROR(INDEX('[1]Master data'!$B$2:$EF$1000,MATCH($B590,'[1]Master data'!$A$2:$A$1000,0),MATCH(I$1,'[1]Master data'!$B$1:$EF$1,0)),"")</f>
        <v>0</v>
      </c>
      <c r="J590" s="7">
        <f>IFERROR(INDEX('[1]Master data'!$B$2:$EF$1000,MATCH($B590,'[1]Master data'!$A$2:$A$1000,0),MATCH(J$1,'[1]Master data'!$B$1:$EF$1,0)),"")</f>
        <v>0</v>
      </c>
      <c r="K590" s="7">
        <f>IFERROR(INDEX('[1]Master data'!$B$2:$EF$1000,MATCH($B590,'[1]Master data'!$A$2:$A$1000,0),MATCH(K$1,'[1]Master data'!$B$1:$EF$1,0)),"")</f>
        <v>0</v>
      </c>
      <c r="L590" s="7">
        <f>IFERROR(INDEX('[1]Master data'!$B$2:$EF$1000,MATCH($B590,'[1]Master data'!$A$2:$A$1000,0),MATCH(L$1,'[1]Master data'!$B$1:$EF$1,0)),"")</f>
        <v>-5000</v>
      </c>
      <c r="M590" s="33">
        <f>IFERROR(INDEX('[1]Master data'!$B$2:$EF$1000,MATCH($B590,'[1]Master data'!$A$2:$A$1000,0),MATCH(M$1,'[1]Master data'!$B$1:$EF$1,0)),"")</f>
        <v>-1</v>
      </c>
      <c r="N590" s="7">
        <f>IFERROR(INDEX('[1]Master data'!$B$2:$EF$1000,MATCH($B590,'[1]Master data'!$A$2:$A$1000,0),MATCH(N$1,'[1]Master data'!$B$1:$EF$1,0)),"")</f>
        <v>0</v>
      </c>
      <c r="O590" s="7">
        <f>IFERROR(INDEX('[1]Master data'!$B$2:$EF$1000,MATCH($B590,'[1]Master data'!$A$2:$A$1000,0),MATCH(O$1,'[1]Master data'!$B$1:$EF$1,0)),"")</f>
        <v>0</v>
      </c>
      <c r="P590" s="7">
        <f>IFERROR(INDEX('[1]Master data'!$B$2:$EF$1000,MATCH($B590,'[1]Master data'!$A$2:$A$1000,0),MATCH(P$1,'[1]Master data'!$B$1:$EF$1,0)),"")</f>
        <v>-5000</v>
      </c>
      <c r="Q590" s="30">
        <f>IFERROR(INDEX('[1]Master data'!$B$2:$EF$1000,MATCH($B590,'[1]Master data'!$A$2:$A$1000,0),MATCH(Q$1,'[1]Master data'!$B$1:$EF$1,0)),"")</f>
        <v>-1</v>
      </c>
    </row>
    <row r="591" spans="1:17" x14ac:dyDescent="0.3">
      <c r="A591" t="str">
        <f t="shared" si="9"/>
        <v/>
      </c>
      <c r="B591" t="str">
        <f>IF('[1]Master data'!A591="","",'[1]Master data'!A591)</f>
        <v/>
      </c>
      <c r="C591" t="str">
        <f>IFERROR(INDEX('[1]Master data'!$B$2:$EF$1000,MATCH($B591,'[1]Master data'!$A$2:$A$1000,0),MATCH(C$1,'[1]Master data'!$B$1:$EF$1,0)),"")</f>
        <v/>
      </c>
      <c r="D591" t="str">
        <f>IFERROR(INDEX('[1]Master data'!$B$2:$EF$1000,MATCH($B591,'[1]Master data'!$A$2:$A$1000,0),MATCH(D$1,'[1]Master data'!$B$1:$EF$1,0)),"")</f>
        <v/>
      </c>
      <c r="E591" s="5">
        <f>IFERROR(INDEX('[1]Master data'!$B$2:$EF$1000,MATCH($B591,'[1]Master data'!$A$2:$A$1000,0),MATCH(E$1,'[1]Master data'!$B$1:$EF$1,0)),"")</f>
        <v>0</v>
      </c>
      <c r="F591" s="7">
        <f>IFERROR(INDEX('[1]Master data'!$B$2:$EF$1000,MATCH($B591,'[1]Master data'!$A$2:$A$1000,0),MATCH(F$1,'[1]Master data'!$B$1:$EF$1,0)),"")</f>
        <v>-5000</v>
      </c>
      <c r="G591" s="7">
        <f>IFERROR(INDEX('[1]Master data'!$B$2:$EF$1000,MATCH($B591,'[1]Master data'!$A$2:$A$1000,0),MATCH(G$1,'[1]Master data'!$B$1:$EF$1,0)),"")</f>
        <v>0</v>
      </c>
      <c r="H591" s="7">
        <f>IFERROR(INDEX('[1]Master data'!$B$2:$EF$1000,MATCH($B591,'[1]Master data'!$A$2:$A$1000,0),MATCH(H$1,'[1]Master data'!$B$1:$EF$1,0)),"")</f>
        <v>0</v>
      </c>
      <c r="I591" s="7">
        <f>IFERROR(INDEX('[1]Master data'!$B$2:$EF$1000,MATCH($B591,'[1]Master data'!$A$2:$A$1000,0),MATCH(I$1,'[1]Master data'!$B$1:$EF$1,0)),"")</f>
        <v>0</v>
      </c>
      <c r="J591" s="7">
        <f>IFERROR(INDEX('[1]Master data'!$B$2:$EF$1000,MATCH($B591,'[1]Master data'!$A$2:$A$1000,0),MATCH(J$1,'[1]Master data'!$B$1:$EF$1,0)),"")</f>
        <v>0</v>
      </c>
      <c r="K591" s="7">
        <f>IFERROR(INDEX('[1]Master data'!$B$2:$EF$1000,MATCH($B591,'[1]Master data'!$A$2:$A$1000,0),MATCH(K$1,'[1]Master data'!$B$1:$EF$1,0)),"")</f>
        <v>0</v>
      </c>
      <c r="L591" s="7">
        <f>IFERROR(INDEX('[1]Master data'!$B$2:$EF$1000,MATCH($B591,'[1]Master data'!$A$2:$A$1000,0),MATCH(L$1,'[1]Master data'!$B$1:$EF$1,0)),"")</f>
        <v>-5000</v>
      </c>
      <c r="M591" s="33">
        <f>IFERROR(INDEX('[1]Master data'!$B$2:$EF$1000,MATCH($B591,'[1]Master data'!$A$2:$A$1000,0),MATCH(M$1,'[1]Master data'!$B$1:$EF$1,0)),"")</f>
        <v>-1</v>
      </c>
      <c r="N591" s="7">
        <f>IFERROR(INDEX('[1]Master data'!$B$2:$EF$1000,MATCH($B591,'[1]Master data'!$A$2:$A$1000,0),MATCH(N$1,'[1]Master data'!$B$1:$EF$1,0)),"")</f>
        <v>0</v>
      </c>
      <c r="O591" s="7">
        <f>IFERROR(INDEX('[1]Master data'!$B$2:$EF$1000,MATCH($B591,'[1]Master data'!$A$2:$A$1000,0),MATCH(O$1,'[1]Master data'!$B$1:$EF$1,0)),"")</f>
        <v>0</v>
      </c>
      <c r="P591" s="7">
        <f>IFERROR(INDEX('[1]Master data'!$B$2:$EF$1000,MATCH($B591,'[1]Master data'!$A$2:$A$1000,0),MATCH(P$1,'[1]Master data'!$B$1:$EF$1,0)),"")</f>
        <v>-5000</v>
      </c>
      <c r="Q591" s="30">
        <f>IFERROR(INDEX('[1]Master data'!$B$2:$EF$1000,MATCH($B591,'[1]Master data'!$A$2:$A$1000,0),MATCH(Q$1,'[1]Master data'!$B$1:$EF$1,0)),"")</f>
        <v>-1</v>
      </c>
    </row>
    <row r="592" spans="1:17" x14ac:dyDescent="0.3">
      <c r="A592" t="str">
        <f t="shared" si="9"/>
        <v/>
      </c>
      <c r="B592" t="str">
        <f>IF('[1]Master data'!A592="","",'[1]Master data'!A592)</f>
        <v/>
      </c>
      <c r="C592" t="str">
        <f>IFERROR(INDEX('[1]Master data'!$B$2:$EF$1000,MATCH($B592,'[1]Master data'!$A$2:$A$1000,0),MATCH(C$1,'[1]Master data'!$B$1:$EF$1,0)),"")</f>
        <v/>
      </c>
      <c r="D592" t="str">
        <f>IFERROR(INDEX('[1]Master data'!$B$2:$EF$1000,MATCH($B592,'[1]Master data'!$A$2:$A$1000,0),MATCH(D$1,'[1]Master data'!$B$1:$EF$1,0)),"")</f>
        <v/>
      </c>
      <c r="E592" s="5">
        <f>IFERROR(INDEX('[1]Master data'!$B$2:$EF$1000,MATCH($B592,'[1]Master data'!$A$2:$A$1000,0),MATCH(E$1,'[1]Master data'!$B$1:$EF$1,0)),"")</f>
        <v>0</v>
      </c>
      <c r="F592" s="7">
        <f>IFERROR(INDEX('[1]Master data'!$B$2:$EF$1000,MATCH($B592,'[1]Master data'!$A$2:$A$1000,0),MATCH(F$1,'[1]Master data'!$B$1:$EF$1,0)),"")</f>
        <v>-5000</v>
      </c>
      <c r="G592" s="7">
        <f>IFERROR(INDEX('[1]Master data'!$B$2:$EF$1000,MATCH($B592,'[1]Master data'!$A$2:$A$1000,0),MATCH(G$1,'[1]Master data'!$B$1:$EF$1,0)),"")</f>
        <v>0</v>
      </c>
      <c r="H592" s="7">
        <f>IFERROR(INDEX('[1]Master data'!$B$2:$EF$1000,MATCH($B592,'[1]Master data'!$A$2:$A$1000,0),MATCH(H$1,'[1]Master data'!$B$1:$EF$1,0)),"")</f>
        <v>0</v>
      </c>
      <c r="I592" s="7">
        <f>IFERROR(INDEX('[1]Master data'!$B$2:$EF$1000,MATCH($B592,'[1]Master data'!$A$2:$A$1000,0),MATCH(I$1,'[1]Master data'!$B$1:$EF$1,0)),"")</f>
        <v>0</v>
      </c>
      <c r="J592" s="7">
        <f>IFERROR(INDEX('[1]Master data'!$B$2:$EF$1000,MATCH($B592,'[1]Master data'!$A$2:$A$1000,0),MATCH(J$1,'[1]Master data'!$B$1:$EF$1,0)),"")</f>
        <v>0</v>
      </c>
      <c r="K592" s="7">
        <f>IFERROR(INDEX('[1]Master data'!$B$2:$EF$1000,MATCH($B592,'[1]Master data'!$A$2:$A$1000,0),MATCH(K$1,'[1]Master data'!$B$1:$EF$1,0)),"")</f>
        <v>0</v>
      </c>
      <c r="L592" s="7">
        <f>IFERROR(INDEX('[1]Master data'!$B$2:$EF$1000,MATCH($B592,'[1]Master data'!$A$2:$A$1000,0),MATCH(L$1,'[1]Master data'!$B$1:$EF$1,0)),"")</f>
        <v>-5000</v>
      </c>
      <c r="M592" s="33">
        <f>IFERROR(INDEX('[1]Master data'!$B$2:$EF$1000,MATCH($B592,'[1]Master data'!$A$2:$A$1000,0),MATCH(M$1,'[1]Master data'!$B$1:$EF$1,0)),"")</f>
        <v>-1</v>
      </c>
      <c r="N592" s="7">
        <f>IFERROR(INDEX('[1]Master data'!$B$2:$EF$1000,MATCH($B592,'[1]Master data'!$A$2:$A$1000,0),MATCH(N$1,'[1]Master data'!$B$1:$EF$1,0)),"")</f>
        <v>0</v>
      </c>
      <c r="O592" s="7">
        <f>IFERROR(INDEX('[1]Master data'!$B$2:$EF$1000,MATCH($B592,'[1]Master data'!$A$2:$A$1000,0),MATCH(O$1,'[1]Master data'!$B$1:$EF$1,0)),"")</f>
        <v>0</v>
      </c>
      <c r="P592" s="7">
        <f>IFERROR(INDEX('[1]Master data'!$B$2:$EF$1000,MATCH($B592,'[1]Master data'!$A$2:$A$1000,0),MATCH(P$1,'[1]Master data'!$B$1:$EF$1,0)),"")</f>
        <v>-5000</v>
      </c>
      <c r="Q592" s="30">
        <f>IFERROR(INDEX('[1]Master data'!$B$2:$EF$1000,MATCH($B592,'[1]Master data'!$A$2:$A$1000,0),MATCH(Q$1,'[1]Master data'!$B$1:$EF$1,0)),"")</f>
        <v>-1</v>
      </c>
    </row>
    <row r="593" spans="1:17" x14ac:dyDescent="0.3">
      <c r="A593" t="str">
        <f t="shared" si="9"/>
        <v/>
      </c>
      <c r="B593" t="str">
        <f>IF('[1]Master data'!A593="","",'[1]Master data'!A593)</f>
        <v/>
      </c>
      <c r="C593" t="str">
        <f>IFERROR(INDEX('[1]Master data'!$B$2:$EF$1000,MATCH($B593,'[1]Master data'!$A$2:$A$1000,0),MATCH(C$1,'[1]Master data'!$B$1:$EF$1,0)),"")</f>
        <v/>
      </c>
      <c r="D593" t="str">
        <f>IFERROR(INDEX('[1]Master data'!$B$2:$EF$1000,MATCH($B593,'[1]Master data'!$A$2:$A$1000,0),MATCH(D$1,'[1]Master data'!$B$1:$EF$1,0)),"")</f>
        <v/>
      </c>
      <c r="E593" s="5">
        <f>IFERROR(INDEX('[1]Master data'!$B$2:$EF$1000,MATCH($B593,'[1]Master data'!$A$2:$A$1000,0),MATCH(E$1,'[1]Master data'!$B$1:$EF$1,0)),"")</f>
        <v>0</v>
      </c>
      <c r="F593" s="7">
        <f>IFERROR(INDEX('[1]Master data'!$B$2:$EF$1000,MATCH($B593,'[1]Master data'!$A$2:$A$1000,0),MATCH(F$1,'[1]Master data'!$B$1:$EF$1,0)),"")</f>
        <v>-5000</v>
      </c>
      <c r="G593" s="7">
        <f>IFERROR(INDEX('[1]Master data'!$B$2:$EF$1000,MATCH($B593,'[1]Master data'!$A$2:$A$1000,0),MATCH(G$1,'[1]Master data'!$B$1:$EF$1,0)),"")</f>
        <v>0</v>
      </c>
      <c r="H593" s="7">
        <f>IFERROR(INDEX('[1]Master data'!$B$2:$EF$1000,MATCH($B593,'[1]Master data'!$A$2:$A$1000,0),MATCH(H$1,'[1]Master data'!$B$1:$EF$1,0)),"")</f>
        <v>0</v>
      </c>
      <c r="I593" s="7">
        <f>IFERROR(INDEX('[1]Master data'!$B$2:$EF$1000,MATCH($B593,'[1]Master data'!$A$2:$A$1000,0),MATCH(I$1,'[1]Master data'!$B$1:$EF$1,0)),"")</f>
        <v>0</v>
      </c>
      <c r="J593" s="7">
        <f>IFERROR(INDEX('[1]Master data'!$B$2:$EF$1000,MATCH($B593,'[1]Master data'!$A$2:$A$1000,0),MATCH(J$1,'[1]Master data'!$B$1:$EF$1,0)),"")</f>
        <v>0</v>
      </c>
      <c r="K593" s="7">
        <f>IFERROR(INDEX('[1]Master data'!$B$2:$EF$1000,MATCH($B593,'[1]Master data'!$A$2:$A$1000,0),MATCH(K$1,'[1]Master data'!$B$1:$EF$1,0)),"")</f>
        <v>0</v>
      </c>
      <c r="L593" s="7">
        <f>IFERROR(INDEX('[1]Master data'!$B$2:$EF$1000,MATCH($B593,'[1]Master data'!$A$2:$A$1000,0),MATCH(L$1,'[1]Master data'!$B$1:$EF$1,0)),"")</f>
        <v>-5000</v>
      </c>
      <c r="M593" s="33">
        <f>IFERROR(INDEX('[1]Master data'!$B$2:$EF$1000,MATCH($B593,'[1]Master data'!$A$2:$A$1000,0),MATCH(M$1,'[1]Master data'!$B$1:$EF$1,0)),"")</f>
        <v>-1</v>
      </c>
      <c r="N593" s="7">
        <f>IFERROR(INDEX('[1]Master data'!$B$2:$EF$1000,MATCH($B593,'[1]Master data'!$A$2:$A$1000,0),MATCH(N$1,'[1]Master data'!$B$1:$EF$1,0)),"")</f>
        <v>0</v>
      </c>
      <c r="O593" s="7">
        <f>IFERROR(INDEX('[1]Master data'!$B$2:$EF$1000,MATCH($B593,'[1]Master data'!$A$2:$A$1000,0),MATCH(O$1,'[1]Master data'!$B$1:$EF$1,0)),"")</f>
        <v>0</v>
      </c>
      <c r="P593" s="7">
        <f>IFERROR(INDEX('[1]Master data'!$B$2:$EF$1000,MATCH($B593,'[1]Master data'!$A$2:$A$1000,0),MATCH(P$1,'[1]Master data'!$B$1:$EF$1,0)),"")</f>
        <v>-5000</v>
      </c>
      <c r="Q593" s="30">
        <f>IFERROR(INDEX('[1]Master data'!$B$2:$EF$1000,MATCH($B593,'[1]Master data'!$A$2:$A$1000,0),MATCH(Q$1,'[1]Master data'!$B$1:$EF$1,0)),"")</f>
        <v>-1</v>
      </c>
    </row>
    <row r="594" spans="1:17" x14ac:dyDescent="0.3">
      <c r="A594" t="str">
        <f t="shared" si="9"/>
        <v/>
      </c>
      <c r="B594" t="str">
        <f>IF('[1]Master data'!A594="","",'[1]Master data'!A594)</f>
        <v/>
      </c>
      <c r="C594" t="str">
        <f>IFERROR(INDEX('[1]Master data'!$B$2:$EF$1000,MATCH($B594,'[1]Master data'!$A$2:$A$1000,0),MATCH(C$1,'[1]Master data'!$B$1:$EF$1,0)),"")</f>
        <v/>
      </c>
      <c r="D594" t="str">
        <f>IFERROR(INDEX('[1]Master data'!$B$2:$EF$1000,MATCH($B594,'[1]Master data'!$A$2:$A$1000,0),MATCH(D$1,'[1]Master data'!$B$1:$EF$1,0)),"")</f>
        <v/>
      </c>
      <c r="E594" s="5">
        <f>IFERROR(INDEX('[1]Master data'!$B$2:$EF$1000,MATCH($B594,'[1]Master data'!$A$2:$A$1000,0),MATCH(E$1,'[1]Master data'!$B$1:$EF$1,0)),"")</f>
        <v>0</v>
      </c>
      <c r="F594" s="7">
        <f>IFERROR(INDEX('[1]Master data'!$B$2:$EF$1000,MATCH($B594,'[1]Master data'!$A$2:$A$1000,0),MATCH(F$1,'[1]Master data'!$B$1:$EF$1,0)),"")</f>
        <v>-5000</v>
      </c>
      <c r="G594" s="7">
        <f>IFERROR(INDEX('[1]Master data'!$B$2:$EF$1000,MATCH($B594,'[1]Master data'!$A$2:$A$1000,0),MATCH(G$1,'[1]Master data'!$B$1:$EF$1,0)),"")</f>
        <v>0</v>
      </c>
      <c r="H594" s="7">
        <f>IFERROR(INDEX('[1]Master data'!$B$2:$EF$1000,MATCH($B594,'[1]Master data'!$A$2:$A$1000,0),MATCH(H$1,'[1]Master data'!$B$1:$EF$1,0)),"")</f>
        <v>0</v>
      </c>
      <c r="I594" s="7">
        <f>IFERROR(INDEX('[1]Master data'!$B$2:$EF$1000,MATCH($B594,'[1]Master data'!$A$2:$A$1000,0),MATCH(I$1,'[1]Master data'!$B$1:$EF$1,0)),"")</f>
        <v>0</v>
      </c>
      <c r="J594" s="7">
        <f>IFERROR(INDEX('[1]Master data'!$B$2:$EF$1000,MATCH($B594,'[1]Master data'!$A$2:$A$1000,0),MATCH(J$1,'[1]Master data'!$B$1:$EF$1,0)),"")</f>
        <v>0</v>
      </c>
      <c r="K594" s="7">
        <f>IFERROR(INDEX('[1]Master data'!$B$2:$EF$1000,MATCH($B594,'[1]Master data'!$A$2:$A$1000,0),MATCH(K$1,'[1]Master data'!$B$1:$EF$1,0)),"")</f>
        <v>0</v>
      </c>
      <c r="L594" s="7">
        <f>IFERROR(INDEX('[1]Master data'!$B$2:$EF$1000,MATCH($B594,'[1]Master data'!$A$2:$A$1000,0),MATCH(L$1,'[1]Master data'!$B$1:$EF$1,0)),"")</f>
        <v>-5000</v>
      </c>
      <c r="M594" s="33">
        <f>IFERROR(INDEX('[1]Master data'!$B$2:$EF$1000,MATCH($B594,'[1]Master data'!$A$2:$A$1000,0),MATCH(M$1,'[1]Master data'!$B$1:$EF$1,0)),"")</f>
        <v>-1</v>
      </c>
      <c r="N594" s="7">
        <f>IFERROR(INDEX('[1]Master data'!$B$2:$EF$1000,MATCH($B594,'[1]Master data'!$A$2:$A$1000,0),MATCH(N$1,'[1]Master data'!$B$1:$EF$1,0)),"")</f>
        <v>0</v>
      </c>
      <c r="O594" s="7">
        <f>IFERROR(INDEX('[1]Master data'!$B$2:$EF$1000,MATCH($B594,'[1]Master data'!$A$2:$A$1000,0),MATCH(O$1,'[1]Master data'!$B$1:$EF$1,0)),"")</f>
        <v>0</v>
      </c>
      <c r="P594" s="7">
        <f>IFERROR(INDEX('[1]Master data'!$B$2:$EF$1000,MATCH($B594,'[1]Master data'!$A$2:$A$1000,0),MATCH(P$1,'[1]Master data'!$B$1:$EF$1,0)),"")</f>
        <v>-5000</v>
      </c>
      <c r="Q594" s="30">
        <f>IFERROR(INDEX('[1]Master data'!$B$2:$EF$1000,MATCH($B594,'[1]Master data'!$A$2:$A$1000,0),MATCH(Q$1,'[1]Master data'!$B$1:$EF$1,0)),"")</f>
        <v>-1</v>
      </c>
    </row>
    <row r="595" spans="1:17" x14ac:dyDescent="0.3">
      <c r="A595" t="str">
        <f t="shared" si="9"/>
        <v/>
      </c>
      <c r="B595" t="str">
        <f>IF('[1]Master data'!A595="","",'[1]Master data'!A595)</f>
        <v/>
      </c>
      <c r="C595" t="str">
        <f>IFERROR(INDEX('[1]Master data'!$B$2:$EF$1000,MATCH($B595,'[1]Master data'!$A$2:$A$1000,0),MATCH(C$1,'[1]Master data'!$B$1:$EF$1,0)),"")</f>
        <v/>
      </c>
      <c r="D595" t="str">
        <f>IFERROR(INDEX('[1]Master data'!$B$2:$EF$1000,MATCH($B595,'[1]Master data'!$A$2:$A$1000,0),MATCH(D$1,'[1]Master data'!$B$1:$EF$1,0)),"")</f>
        <v/>
      </c>
      <c r="E595" s="5">
        <f>IFERROR(INDEX('[1]Master data'!$B$2:$EF$1000,MATCH($B595,'[1]Master data'!$A$2:$A$1000,0),MATCH(E$1,'[1]Master data'!$B$1:$EF$1,0)),"")</f>
        <v>0</v>
      </c>
      <c r="F595" s="7">
        <f>IFERROR(INDEX('[1]Master data'!$B$2:$EF$1000,MATCH($B595,'[1]Master data'!$A$2:$A$1000,0),MATCH(F$1,'[1]Master data'!$B$1:$EF$1,0)),"")</f>
        <v>-5000</v>
      </c>
      <c r="G595" s="7">
        <f>IFERROR(INDEX('[1]Master data'!$B$2:$EF$1000,MATCH($B595,'[1]Master data'!$A$2:$A$1000,0),MATCH(G$1,'[1]Master data'!$B$1:$EF$1,0)),"")</f>
        <v>0</v>
      </c>
      <c r="H595" s="7">
        <f>IFERROR(INDEX('[1]Master data'!$B$2:$EF$1000,MATCH($B595,'[1]Master data'!$A$2:$A$1000,0),MATCH(H$1,'[1]Master data'!$B$1:$EF$1,0)),"")</f>
        <v>0</v>
      </c>
      <c r="I595" s="7">
        <f>IFERROR(INDEX('[1]Master data'!$B$2:$EF$1000,MATCH($B595,'[1]Master data'!$A$2:$A$1000,0),MATCH(I$1,'[1]Master data'!$B$1:$EF$1,0)),"")</f>
        <v>0</v>
      </c>
      <c r="J595" s="7">
        <f>IFERROR(INDEX('[1]Master data'!$B$2:$EF$1000,MATCH($B595,'[1]Master data'!$A$2:$A$1000,0),MATCH(J$1,'[1]Master data'!$B$1:$EF$1,0)),"")</f>
        <v>0</v>
      </c>
      <c r="K595" s="7">
        <f>IFERROR(INDEX('[1]Master data'!$B$2:$EF$1000,MATCH($B595,'[1]Master data'!$A$2:$A$1000,0),MATCH(K$1,'[1]Master data'!$B$1:$EF$1,0)),"")</f>
        <v>0</v>
      </c>
      <c r="L595" s="7">
        <f>IFERROR(INDEX('[1]Master data'!$B$2:$EF$1000,MATCH($B595,'[1]Master data'!$A$2:$A$1000,0),MATCH(L$1,'[1]Master data'!$B$1:$EF$1,0)),"")</f>
        <v>-5000</v>
      </c>
      <c r="M595" s="33">
        <f>IFERROR(INDEX('[1]Master data'!$B$2:$EF$1000,MATCH($B595,'[1]Master data'!$A$2:$A$1000,0),MATCH(M$1,'[1]Master data'!$B$1:$EF$1,0)),"")</f>
        <v>-1</v>
      </c>
      <c r="N595" s="7">
        <f>IFERROR(INDEX('[1]Master data'!$B$2:$EF$1000,MATCH($B595,'[1]Master data'!$A$2:$A$1000,0),MATCH(N$1,'[1]Master data'!$B$1:$EF$1,0)),"")</f>
        <v>0</v>
      </c>
      <c r="O595" s="7">
        <f>IFERROR(INDEX('[1]Master data'!$B$2:$EF$1000,MATCH($B595,'[1]Master data'!$A$2:$A$1000,0),MATCH(O$1,'[1]Master data'!$B$1:$EF$1,0)),"")</f>
        <v>0</v>
      </c>
      <c r="P595" s="7">
        <f>IFERROR(INDEX('[1]Master data'!$B$2:$EF$1000,MATCH($B595,'[1]Master data'!$A$2:$A$1000,0),MATCH(P$1,'[1]Master data'!$B$1:$EF$1,0)),"")</f>
        <v>-5000</v>
      </c>
      <c r="Q595" s="30">
        <f>IFERROR(INDEX('[1]Master data'!$B$2:$EF$1000,MATCH($B595,'[1]Master data'!$A$2:$A$1000,0),MATCH(Q$1,'[1]Master data'!$B$1:$EF$1,0)),"")</f>
        <v>-1</v>
      </c>
    </row>
    <row r="596" spans="1:17" x14ac:dyDescent="0.3">
      <c r="A596" t="str">
        <f t="shared" si="9"/>
        <v/>
      </c>
      <c r="B596" t="str">
        <f>IF('[1]Master data'!A596="","",'[1]Master data'!A596)</f>
        <v/>
      </c>
      <c r="C596" t="str">
        <f>IFERROR(INDEX('[1]Master data'!$B$2:$EF$1000,MATCH($B596,'[1]Master data'!$A$2:$A$1000,0),MATCH(C$1,'[1]Master data'!$B$1:$EF$1,0)),"")</f>
        <v/>
      </c>
      <c r="D596" t="str">
        <f>IFERROR(INDEX('[1]Master data'!$B$2:$EF$1000,MATCH($B596,'[1]Master data'!$A$2:$A$1000,0),MATCH(D$1,'[1]Master data'!$B$1:$EF$1,0)),"")</f>
        <v/>
      </c>
      <c r="E596" s="5">
        <f>IFERROR(INDEX('[1]Master data'!$B$2:$EF$1000,MATCH($B596,'[1]Master data'!$A$2:$A$1000,0),MATCH(E$1,'[1]Master data'!$B$1:$EF$1,0)),"")</f>
        <v>0</v>
      </c>
      <c r="F596" s="7">
        <f>IFERROR(INDEX('[1]Master data'!$B$2:$EF$1000,MATCH($B596,'[1]Master data'!$A$2:$A$1000,0),MATCH(F$1,'[1]Master data'!$B$1:$EF$1,0)),"")</f>
        <v>-5000</v>
      </c>
      <c r="G596" s="7">
        <f>IFERROR(INDEX('[1]Master data'!$B$2:$EF$1000,MATCH($B596,'[1]Master data'!$A$2:$A$1000,0),MATCH(G$1,'[1]Master data'!$B$1:$EF$1,0)),"")</f>
        <v>0</v>
      </c>
      <c r="H596" s="7">
        <f>IFERROR(INDEX('[1]Master data'!$B$2:$EF$1000,MATCH($B596,'[1]Master data'!$A$2:$A$1000,0),MATCH(H$1,'[1]Master data'!$B$1:$EF$1,0)),"")</f>
        <v>0</v>
      </c>
      <c r="I596" s="7">
        <f>IFERROR(INDEX('[1]Master data'!$B$2:$EF$1000,MATCH($B596,'[1]Master data'!$A$2:$A$1000,0),MATCH(I$1,'[1]Master data'!$B$1:$EF$1,0)),"")</f>
        <v>0</v>
      </c>
      <c r="J596" s="7">
        <f>IFERROR(INDEX('[1]Master data'!$B$2:$EF$1000,MATCH($B596,'[1]Master data'!$A$2:$A$1000,0),MATCH(J$1,'[1]Master data'!$B$1:$EF$1,0)),"")</f>
        <v>0</v>
      </c>
      <c r="K596" s="7">
        <f>IFERROR(INDEX('[1]Master data'!$B$2:$EF$1000,MATCH($B596,'[1]Master data'!$A$2:$A$1000,0),MATCH(K$1,'[1]Master data'!$B$1:$EF$1,0)),"")</f>
        <v>0</v>
      </c>
      <c r="L596" s="7">
        <f>IFERROR(INDEX('[1]Master data'!$B$2:$EF$1000,MATCH($B596,'[1]Master data'!$A$2:$A$1000,0),MATCH(L$1,'[1]Master data'!$B$1:$EF$1,0)),"")</f>
        <v>-5000</v>
      </c>
      <c r="M596" s="33">
        <f>IFERROR(INDEX('[1]Master data'!$B$2:$EF$1000,MATCH($B596,'[1]Master data'!$A$2:$A$1000,0),MATCH(M$1,'[1]Master data'!$B$1:$EF$1,0)),"")</f>
        <v>-1</v>
      </c>
      <c r="N596" s="7">
        <f>IFERROR(INDEX('[1]Master data'!$B$2:$EF$1000,MATCH($B596,'[1]Master data'!$A$2:$A$1000,0),MATCH(N$1,'[1]Master data'!$B$1:$EF$1,0)),"")</f>
        <v>0</v>
      </c>
      <c r="O596" s="7">
        <f>IFERROR(INDEX('[1]Master data'!$B$2:$EF$1000,MATCH($B596,'[1]Master data'!$A$2:$A$1000,0),MATCH(O$1,'[1]Master data'!$B$1:$EF$1,0)),"")</f>
        <v>0</v>
      </c>
      <c r="P596" s="7">
        <f>IFERROR(INDEX('[1]Master data'!$B$2:$EF$1000,MATCH($B596,'[1]Master data'!$A$2:$A$1000,0),MATCH(P$1,'[1]Master data'!$B$1:$EF$1,0)),"")</f>
        <v>-5000</v>
      </c>
      <c r="Q596" s="30">
        <f>IFERROR(INDEX('[1]Master data'!$B$2:$EF$1000,MATCH($B596,'[1]Master data'!$A$2:$A$1000,0),MATCH(Q$1,'[1]Master data'!$B$1:$EF$1,0)),"")</f>
        <v>-1</v>
      </c>
    </row>
    <row r="597" spans="1:17" x14ac:dyDescent="0.3">
      <c r="A597" t="str">
        <f t="shared" si="9"/>
        <v/>
      </c>
      <c r="B597" t="str">
        <f>IF('[1]Master data'!A597="","",'[1]Master data'!A597)</f>
        <v/>
      </c>
      <c r="C597" t="str">
        <f>IFERROR(INDEX('[1]Master data'!$B$2:$EF$1000,MATCH($B597,'[1]Master data'!$A$2:$A$1000,0),MATCH(C$1,'[1]Master data'!$B$1:$EF$1,0)),"")</f>
        <v/>
      </c>
      <c r="D597" t="str">
        <f>IFERROR(INDEX('[1]Master data'!$B$2:$EF$1000,MATCH($B597,'[1]Master data'!$A$2:$A$1000,0),MATCH(D$1,'[1]Master data'!$B$1:$EF$1,0)),"")</f>
        <v/>
      </c>
      <c r="E597" s="5">
        <f>IFERROR(INDEX('[1]Master data'!$B$2:$EF$1000,MATCH($B597,'[1]Master data'!$A$2:$A$1000,0),MATCH(E$1,'[1]Master data'!$B$1:$EF$1,0)),"")</f>
        <v>0</v>
      </c>
      <c r="F597" s="7">
        <f>IFERROR(INDEX('[1]Master data'!$B$2:$EF$1000,MATCH($B597,'[1]Master data'!$A$2:$A$1000,0),MATCH(F$1,'[1]Master data'!$B$1:$EF$1,0)),"")</f>
        <v>-5000</v>
      </c>
      <c r="G597" s="7">
        <f>IFERROR(INDEX('[1]Master data'!$B$2:$EF$1000,MATCH($B597,'[1]Master data'!$A$2:$A$1000,0),MATCH(G$1,'[1]Master data'!$B$1:$EF$1,0)),"")</f>
        <v>0</v>
      </c>
      <c r="H597" s="7">
        <f>IFERROR(INDEX('[1]Master data'!$B$2:$EF$1000,MATCH($B597,'[1]Master data'!$A$2:$A$1000,0),MATCH(H$1,'[1]Master data'!$B$1:$EF$1,0)),"")</f>
        <v>0</v>
      </c>
      <c r="I597" s="7">
        <f>IFERROR(INDEX('[1]Master data'!$B$2:$EF$1000,MATCH($B597,'[1]Master data'!$A$2:$A$1000,0),MATCH(I$1,'[1]Master data'!$B$1:$EF$1,0)),"")</f>
        <v>0</v>
      </c>
      <c r="J597" s="7">
        <f>IFERROR(INDEX('[1]Master data'!$B$2:$EF$1000,MATCH($B597,'[1]Master data'!$A$2:$A$1000,0),MATCH(J$1,'[1]Master data'!$B$1:$EF$1,0)),"")</f>
        <v>0</v>
      </c>
      <c r="K597" s="7">
        <f>IFERROR(INDEX('[1]Master data'!$B$2:$EF$1000,MATCH($B597,'[1]Master data'!$A$2:$A$1000,0),MATCH(K$1,'[1]Master data'!$B$1:$EF$1,0)),"")</f>
        <v>0</v>
      </c>
      <c r="L597" s="7">
        <f>IFERROR(INDEX('[1]Master data'!$B$2:$EF$1000,MATCH($B597,'[1]Master data'!$A$2:$A$1000,0),MATCH(L$1,'[1]Master data'!$B$1:$EF$1,0)),"")</f>
        <v>-5000</v>
      </c>
      <c r="M597" s="33">
        <f>IFERROR(INDEX('[1]Master data'!$B$2:$EF$1000,MATCH($B597,'[1]Master data'!$A$2:$A$1000,0),MATCH(M$1,'[1]Master data'!$B$1:$EF$1,0)),"")</f>
        <v>-1</v>
      </c>
      <c r="N597" s="7">
        <f>IFERROR(INDEX('[1]Master data'!$B$2:$EF$1000,MATCH($B597,'[1]Master data'!$A$2:$A$1000,0),MATCH(N$1,'[1]Master data'!$B$1:$EF$1,0)),"")</f>
        <v>0</v>
      </c>
      <c r="O597" s="7">
        <f>IFERROR(INDEX('[1]Master data'!$B$2:$EF$1000,MATCH($B597,'[1]Master data'!$A$2:$A$1000,0),MATCH(O$1,'[1]Master data'!$B$1:$EF$1,0)),"")</f>
        <v>0</v>
      </c>
      <c r="P597" s="7">
        <f>IFERROR(INDEX('[1]Master data'!$B$2:$EF$1000,MATCH($B597,'[1]Master data'!$A$2:$A$1000,0),MATCH(P$1,'[1]Master data'!$B$1:$EF$1,0)),"")</f>
        <v>-5000</v>
      </c>
      <c r="Q597" s="30">
        <f>IFERROR(INDEX('[1]Master data'!$B$2:$EF$1000,MATCH($B597,'[1]Master data'!$A$2:$A$1000,0),MATCH(Q$1,'[1]Master data'!$B$1:$EF$1,0)),"")</f>
        <v>-1</v>
      </c>
    </row>
    <row r="598" spans="1:17" x14ac:dyDescent="0.3">
      <c r="A598" t="str">
        <f t="shared" si="9"/>
        <v/>
      </c>
      <c r="B598" t="str">
        <f>IF('[1]Master data'!A598="","",'[1]Master data'!A598)</f>
        <v/>
      </c>
      <c r="C598" t="str">
        <f>IFERROR(INDEX('[1]Master data'!$B$2:$EF$1000,MATCH($B598,'[1]Master data'!$A$2:$A$1000,0),MATCH(C$1,'[1]Master data'!$B$1:$EF$1,0)),"")</f>
        <v/>
      </c>
      <c r="D598" t="str">
        <f>IFERROR(INDEX('[1]Master data'!$B$2:$EF$1000,MATCH($B598,'[1]Master data'!$A$2:$A$1000,0),MATCH(D$1,'[1]Master data'!$B$1:$EF$1,0)),"")</f>
        <v/>
      </c>
      <c r="E598" s="5">
        <f>IFERROR(INDEX('[1]Master data'!$B$2:$EF$1000,MATCH($B598,'[1]Master data'!$A$2:$A$1000,0),MATCH(E$1,'[1]Master data'!$B$1:$EF$1,0)),"")</f>
        <v>0</v>
      </c>
      <c r="F598" s="7">
        <f>IFERROR(INDEX('[1]Master data'!$B$2:$EF$1000,MATCH($B598,'[1]Master data'!$A$2:$A$1000,0),MATCH(F$1,'[1]Master data'!$B$1:$EF$1,0)),"")</f>
        <v>-5000</v>
      </c>
      <c r="G598" s="7">
        <f>IFERROR(INDEX('[1]Master data'!$B$2:$EF$1000,MATCH($B598,'[1]Master data'!$A$2:$A$1000,0),MATCH(G$1,'[1]Master data'!$B$1:$EF$1,0)),"")</f>
        <v>0</v>
      </c>
      <c r="H598" s="7">
        <f>IFERROR(INDEX('[1]Master data'!$B$2:$EF$1000,MATCH($B598,'[1]Master data'!$A$2:$A$1000,0),MATCH(H$1,'[1]Master data'!$B$1:$EF$1,0)),"")</f>
        <v>0</v>
      </c>
      <c r="I598" s="7">
        <f>IFERROR(INDEX('[1]Master data'!$B$2:$EF$1000,MATCH($B598,'[1]Master data'!$A$2:$A$1000,0),MATCH(I$1,'[1]Master data'!$B$1:$EF$1,0)),"")</f>
        <v>0</v>
      </c>
      <c r="J598" s="7">
        <f>IFERROR(INDEX('[1]Master data'!$B$2:$EF$1000,MATCH($B598,'[1]Master data'!$A$2:$A$1000,0),MATCH(J$1,'[1]Master data'!$B$1:$EF$1,0)),"")</f>
        <v>0</v>
      </c>
      <c r="K598" s="7">
        <f>IFERROR(INDEX('[1]Master data'!$B$2:$EF$1000,MATCH($B598,'[1]Master data'!$A$2:$A$1000,0),MATCH(K$1,'[1]Master data'!$B$1:$EF$1,0)),"")</f>
        <v>0</v>
      </c>
      <c r="L598" s="7">
        <f>IFERROR(INDEX('[1]Master data'!$B$2:$EF$1000,MATCH($B598,'[1]Master data'!$A$2:$A$1000,0),MATCH(L$1,'[1]Master data'!$B$1:$EF$1,0)),"")</f>
        <v>-5000</v>
      </c>
      <c r="M598" s="33">
        <f>IFERROR(INDEX('[1]Master data'!$B$2:$EF$1000,MATCH($B598,'[1]Master data'!$A$2:$A$1000,0),MATCH(M$1,'[1]Master data'!$B$1:$EF$1,0)),"")</f>
        <v>-1</v>
      </c>
      <c r="N598" s="7">
        <f>IFERROR(INDEX('[1]Master data'!$B$2:$EF$1000,MATCH($B598,'[1]Master data'!$A$2:$A$1000,0),MATCH(N$1,'[1]Master data'!$B$1:$EF$1,0)),"")</f>
        <v>0</v>
      </c>
      <c r="O598" s="7">
        <f>IFERROR(INDEX('[1]Master data'!$B$2:$EF$1000,MATCH($B598,'[1]Master data'!$A$2:$A$1000,0),MATCH(O$1,'[1]Master data'!$B$1:$EF$1,0)),"")</f>
        <v>0</v>
      </c>
      <c r="P598" s="7">
        <f>IFERROR(INDEX('[1]Master data'!$B$2:$EF$1000,MATCH($B598,'[1]Master data'!$A$2:$A$1000,0),MATCH(P$1,'[1]Master data'!$B$1:$EF$1,0)),"")</f>
        <v>-5000</v>
      </c>
      <c r="Q598" s="30">
        <f>IFERROR(INDEX('[1]Master data'!$B$2:$EF$1000,MATCH($B598,'[1]Master data'!$A$2:$A$1000,0),MATCH(Q$1,'[1]Master data'!$B$1:$EF$1,0)),"")</f>
        <v>-1</v>
      </c>
    </row>
    <row r="599" spans="1:17" x14ac:dyDescent="0.3">
      <c r="A599" t="str">
        <f t="shared" si="9"/>
        <v/>
      </c>
      <c r="B599" t="str">
        <f>IF('[1]Master data'!A599="","",'[1]Master data'!A599)</f>
        <v/>
      </c>
      <c r="C599" t="str">
        <f>IFERROR(INDEX('[1]Master data'!$B$2:$EF$1000,MATCH($B599,'[1]Master data'!$A$2:$A$1000,0),MATCH(C$1,'[1]Master data'!$B$1:$EF$1,0)),"")</f>
        <v/>
      </c>
      <c r="D599" t="str">
        <f>IFERROR(INDEX('[1]Master data'!$B$2:$EF$1000,MATCH($B599,'[1]Master data'!$A$2:$A$1000,0),MATCH(D$1,'[1]Master data'!$B$1:$EF$1,0)),"")</f>
        <v/>
      </c>
      <c r="E599" s="5">
        <f>IFERROR(INDEX('[1]Master data'!$B$2:$EF$1000,MATCH($B599,'[1]Master data'!$A$2:$A$1000,0),MATCH(E$1,'[1]Master data'!$B$1:$EF$1,0)),"")</f>
        <v>0</v>
      </c>
      <c r="F599" s="7">
        <f>IFERROR(INDEX('[1]Master data'!$B$2:$EF$1000,MATCH($B599,'[1]Master data'!$A$2:$A$1000,0),MATCH(F$1,'[1]Master data'!$B$1:$EF$1,0)),"")</f>
        <v>-5000</v>
      </c>
      <c r="G599" s="7">
        <f>IFERROR(INDEX('[1]Master data'!$B$2:$EF$1000,MATCH($B599,'[1]Master data'!$A$2:$A$1000,0),MATCH(G$1,'[1]Master data'!$B$1:$EF$1,0)),"")</f>
        <v>0</v>
      </c>
      <c r="H599" s="7">
        <f>IFERROR(INDEX('[1]Master data'!$B$2:$EF$1000,MATCH($B599,'[1]Master data'!$A$2:$A$1000,0),MATCH(H$1,'[1]Master data'!$B$1:$EF$1,0)),"")</f>
        <v>0</v>
      </c>
      <c r="I599" s="7">
        <f>IFERROR(INDEX('[1]Master data'!$B$2:$EF$1000,MATCH($B599,'[1]Master data'!$A$2:$A$1000,0),MATCH(I$1,'[1]Master data'!$B$1:$EF$1,0)),"")</f>
        <v>0</v>
      </c>
      <c r="J599" s="7">
        <f>IFERROR(INDEX('[1]Master data'!$B$2:$EF$1000,MATCH($B599,'[1]Master data'!$A$2:$A$1000,0),MATCH(J$1,'[1]Master data'!$B$1:$EF$1,0)),"")</f>
        <v>0</v>
      </c>
      <c r="K599" s="7">
        <f>IFERROR(INDEX('[1]Master data'!$B$2:$EF$1000,MATCH($B599,'[1]Master data'!$A$2:$A$1000,0),MATCH(K$1,'[1]Master data'!$B$1:$EF$1,0)),"")</f>
        <v>0</v>
      </c>
      <c r="L599" s="7">
        <f>IFERROR(INDEX('[1]Master data'!$B$2:$EF$1000,MATCH($B599,'[1]Master data'!$A$2:$A$1000,0),MATCH(L$1,'[1]Master data'!$B$1:$EF$1,0)),"")</f>
        <v>-5000</v>
      </c>
      <c r="M599" s="33">
        <f>IFERROR(INDEX('[1]Master data'!$B$2:$EF$1000,MATCH($B599,'[1]Master data'!$A$2:$A$1000,0),MATCH(M$1,'[1]Master data'!$B$1:$EF$1,0)),"")</f>
        <v>-1</v>
      </c>
      <c r="N599" s="7">
        <f>IFERROR(INDEX('[1]Master data'!$B$2:$EF$1000,MATCH($B599,'[1]Master data'!$A$2:$A$1000,0),MATCH(N$1,'[1]Master data'!$B$1:$EF$1,0)),"")</f>
        <v>0</v>
      </c>
      <c r="O599" s="7">
        <f>IFERROR(INDEX('[1]Master data'!$B$2:$EF$1000,MATCH($B599,'[1]Master data'!$A$2:$A$1000,0),MATCH(O$1,'[1]Master data'!$B$1:$EF$1,0)),"")</f>
        <v>0</v>
      </c>
      <c r="P599" s="7">
        <f>IFERROR(INDEX('[1]Master data'!$B$2:$EF$1000,MATCH($B599,'[1]Master data'!$A$2:$A$1000,0),MATCH(P$1,'[1]Master data'!$B$1:$EF$1,0)),"")</f>
        <v>-5000</v>
      </c>
      <c r="Q599" s="30">
        <f>IFERROR(INDEX('[1]Master data'!$B$2:$EF$1000,MATCH($B599,'[1]Master data'!$A$2:$A$1000,0),MATCH(Q$1,'[1]Master data'!$B$1:$EF$1,0)),"")</f>
        <v>-1</v>
      </c>
    </row>
    <row r="600" spans="1:17" x14ac:dyDescent="0.3">
      <c r="A600" t="str">
        <f t="shared" si="9"/>
        <v/>
      </c>
      <c r="B600" t="str">
        <f>IF('[1]Master data'!A600="","",'[1]Master data'!A600)</f>
        <v/>
      </c>
      <c r="C600" t="str">
        <f>IFERROR(INDEX('[1]Master data'!$B$2:$EF$1000,MATCH($B600,'[1]Master data'!$A$2:$A$1000,0),MATCH(C$1,'[1]Master data'!$B$1:$EF$1,0)),"")</f>
        <v/>
      </c>
      <c r="D600" t="str">
        <f>IFERROR(INDEX('[1]Master data'!$B$2:$EF$1000,MATCH($B600,'[1]Master data'!$A$2:$A$1000,0),MATCH(D$1,'[1]Master data'!$B$1:$EF$1,0)),"")</f>
        <v/>
      </c>
      <c r="E600" s="5">
        <f>IFERROR(INDEX('[1]Master data'!$B$2:$EF$1000,MATCH($B600,'[1]Master data'!$A$2:$A$1000,0),MATCH(E$1,'[1]Master data'!$B$1:$EF$1,0)),"")</f>
        <v>0</v>
      </c>
      <c r="F600" s="7">
        <f>IFERROR(INDEX('[1]Master data'!$B$2:$EF$1000,MATCH($B600,'[1]Master data'!$A$2:$A$1000,0),MATCH(F$1,'[1]Master data'!$B$1:$EF$1,0)),"")</f>
        <v>-5000</v>
      </c>
      <c r="G600" s="7">
        <f>IFERROR(INDEX('[1]Master data'!$B$2:$EF$1000,MATCH($B600,'[1]Master data'!$A$2:$A$1000,0),MATCH(G$1,'[1]Master data'!$B$1:$EF$1,0)),"")</f>
        <v>0</v>
      </c>
      <c r="H600" s="7">
        <f>IFERROR(INDEX('[1]Master data'!$B$2:$EF$1000,MATCH($B600,'[1]Master data'!$A$2:$A$1000,0),MATCH(H$1,'[1]Master data'!$B$1:$EF$1,0)),"")</f>
        <v>0</v>
      </c>
      <c r="I600" s="7">
        <f>IFERROR(INDEX('[1]Master data'!$B$2:$EF$1000,MATCH($B600,'[1]Master data'!$A$2:$A$1000,0),MATCH(I$1,'[1]Master data'!$B$1:$EF$1,0)),"")</f>
        <v>0</v>
      </c>
      <c r="J600" s="7">
        <f>IFERROR(INDEX('[1]Master data'!$B$2:$EF$1000,MATCH($B600,'[1]Master data'!$A$2:$A$1000,0),MATCH(J$1,'[1]Master data'!$B$1:$EF$1,0)),"")</f>
        <v>0</v>
      </c>
      <c r="K600" s="7">
        <f>IFERROR(INDEX('[1]Master data'!$B$2:$EF$1000,MATCH($B600,'[1]Master data'!$A$2:$A$1000,0),MATCH(K$1,'[1]Master data'!$B$1:$EF$1,0)),"")</f>
        <v>0</v>
      </c>
      <c r="L600" s="7">
        <f>IFERROR(INDEX('[1]Master data'!$B$2:$EF$1000,MATCH($B600,'[1]Master data'!$A$2:$A$1000,0),MATCH(L$1,'[1]Master data'!$B$1:$EF$1,0)),"")</f>
        <v>-5000</v>
      </c>
      <c r="M600" s="33">
        <f>IFERROR(INDEX('[1]Master data'!$B$2:$EF$1000,MATCH($B600,'[1]Master data'!$A$2:$A$1000,0),MATCH(M$1,'[1]Master data'!$B$1:$EF$1,0)),"")</f>
        <v>-1</v>
      </c>
      <c r="N600" s="7">
        <f>IFERROR(INDEX('[1]Master data'!$B$2:$EF$1000,MATCH($B600,'[1]Master data'!$A$2:$A$1000,0),MATCH(N$1,'[1]Master data'!$B$1:$EF$1,0)),"")</f>
        <v>0</v>
      </c>
      <c r="O600" s="7">
        <f>IFERROR(INDEX('[1]Master data'!$B$2:$EF$1000,MATCH($B600,'[1]Master data'!$A$2:$A$1000,0),MATCH(O$1,'[1]Master data'!$B$1:$EF$1,0)),"")</f>
        <v>0</v>
      </c>
      <c r="P600" s="7">
        <f>IFERROR(INDEX('[1]Master data'!$B$2:$EF$1000,MATCH($B600,'[1]Master data'!$A$2:$A$1000,0),MATCH(P$1,'[1]Master data'!$B$1:$EF$1,0)),"")</f>
        <v>-5000</v>
      </c>
      <c r="Q600" s="30">
        <f>IFERROR(INDEX('[1]Master data'!$B$2:$EF$1000,MATCH($B600,'[1]Master data'!$A$2:$A$1000,0),MATCH(Q$1,'[1]Master data'!$B$1:$EF$1,0)),"")</f>
        <v>-1</v>
      </c>
    </row>
    <row r="601" spans="1:17" x14ac:dyDescent="0.3">
      <c r="A601" t="str">
        <f t="shared" si="9"/>
        <v/>
      </c>
      <c r="B601" t="str">
        <f>IF('[1]Master data'!A601="","",'[1]Master data'!A601)</f>
        <v/>
      </c>
      <c r="C601" t="str">
        <f>IFERROR(INDEX('[1]Master data'!$B$2:$EF$1000,MATCH($B601,'[1]Master data'!$A$2:$A$1000,0),MATCH(C$1,'[1]Master data'!$B$1:$EF$1,0)),"")</f>
        <v/>
      </c>
      <c r="D601" t="str">
        <f>IFERROR(INDEX('[1]Master data'!$B$2:$EF$1000,MATCH($B601,'[1]Master data'!$A$2:$A$1000,0),MATCH(D$1,'[1]Master data'!$B$1:$EF$1,0)),"")</f>
        <v/>
      </c>
      <c r="E601" s="5">
        <f>IFERROR(INDEX('[1]Master data'!$B$2:$EF$1000,MATCH($B601,'[1]Master data'!$A$2:$A$1000,0),MATCH(E$1,'[1]Master data'!$B$1:$EF$1,0)),"")</f>
        <v>0</v>
      </c>
      <c r="F601" s="7">
        <f>IFERROR(INDEX('[1]Master data'!$B$2:$EF$1000,MATCH($B601,'[1]Master data'!$A$2:$A$1000,0),MATCH(F$1,'[1]Master data'!$B$1:$EF$1,0)),"")</f>
        <v>-5000</v>
      </c>
      <c r="G601" s="7">
        <f>IFERROR(INDEX('[1]Master data'!$B$2:$EF$1000,MATCH($B601,'[1]Master data'!$A$2:$A$1000,0),MATCH(G$1,'[1]Master data'!$B$1:$EF$1,0)),"")</f>
        <v>0</v>
      </c>
      <c r="H601" s="7">
        <f>IFERROR(INDEX('[1]Master data'!$B$2:$EF$1000,MATCH($B601,'[1]Master data'!$A$2:$A$1000,0),MATCH(H$1,'[1]Master data'!$B$1:$EF$1,0)),"")</f>
        <v>0</v>
      </c>
      <c r="I601" s="7">
        <f>IFERROR(INDEX('[1]Master data'!$B$2:$EF$1000,MATCH($B601,'[1]Master data'!$A$2:$A$1000,0),MATCH(I$1,'[1]Master data'!$B$1:$EF$1,0)),"")</f>
        <v>0</v>
      </c>
      <c r="J601" s="7">
        <f>IFERROR(INDEX('[1]Master data'!$B$2:$EF$1000,MATCH($B601,'[1]Master data'!$A$2:$A$1000,0),MATCH(J$1,'[1]Master data'!$B$1:$EF$1,0)),"")</f>
        <v>0</v>
      </c>
      <c r="K601" s="7">
        <f>IFERROR(INDEX('[1]Master data'!$B$2:$EF$1000,MATCH($B601,'[1]Master data'!$A$2:$A$1000,0),MATCH(K$1,'[1]Master data'!$B$1:$EF$1,0)),"")</f>
        <v>0</v>
      </c>
      <c r="L601" s="7">
        <f>IFERROR(INDEX('[1]Master data'!$B$2:$EF$1000,MATCH($B601,'[1]Master data'!$A$2:$A$1000,0),MATCH(L$1,'[1]Master data'!$B$1:$EF$1,0)),"")</f>
        <v>-5000</v>
      </c>
      <c r="M601" s="33">
        <f>IFERROR(INDEX('[1]Master data'!$B$2:$EF$1000,MATCH($B601,'[1]Master data'!$A$2:$A$1000,0),MATCH(M$1,'[1]Master data'!$B$1:$EF$1,0)),"")</f>
        <v>-1</v>
      </c>
      <c r="N601" s="7">
        <f>IFERROR(INDEX('[1]Master data'!$B$2:$EF$1000,MATCH($B601,'[1]Master data'!$A$2:$A$1000,0),MATCH(N$1,'[1]Master data'!$B$1:$EF$1,0)),"")</f>
        <v>0</v>
      </c>
      <c r="O601" s="7">
        <f>IFERROR(INDEX('[1]Master data'!$B$2:$EF$1000,MATCH($B601,'[1]Master data'!$A$2:$A$1000,0),MATCH(O$1,'[1]Master data'!$B$1:$EF$1,0)),"")</f>
        <v>0</v>
      </c>
      <c r="P601" s="7">
        <f>IFERROR(INDEX('[1]Master data'!$B$2:$EF$1000,MATCH($B601,'[1]Master data'!$A$2:$A$1000,0),MATCH(P$1,'[1]Master data'!$B$1:$EF$1,0)),"")</f>
        <v>-5000</v>
      </c>
      <c r="Q601" s="30">
        <f>IFERROR(INDEX('[1]Master data'!$B$2:$EF$1000,MATCH($B601,'[1]Master data'!$A$2:$A$1000,0),MATCH(Q$1,'[1]Master data'!$B$1:$EF$1,0)),"")</f>
        <v>-1</v>
      </c>
    </row>
    <row r="602" spans="1:17" x14ac:dyDescent="0.3">
      <c r="A602" t="str">
        <f t="shared" si="9"/>
        <v/>
      </c>
      <c r="B602" t="str">
        <f>IF('[1]Master data'!A602="","",'[1]Master data'!A602)</f>
        <v/>
      </c>
      <c r="C602" t="str">
        <f>IFERROR(INDEX('[1]Master data'!$B$2:$EF$1000,MATCH($B602,'[1]Master data'!$A$2:$A$1000,0),MATCH(C$1,'[1]Master data'!$B$1:$EF$1,0)),"")</f>
        <v/>
      </c>
      <c r="D602" t="str">
        <f>IFERROR(INDEX('[1]Master data'!$B$2:$EF$1000,MATCH($B602,'[1]Master data'!$A$2:$A$1000,0),MATCH(D$1,'[1]Master data'!$B$1:$EF$1,0)),"")</f>
        <v/>
      </c>
      <c r="E602" s="5">
        <f>IFERROR(INDEX('[1]Master data'!$B$2:$EF$1000,MATCH($B602,'[1]Master data'!$A$2:$A$1000,0),MATCH(E$1,'[1]Master data'!$B$1:$EF$1,0)),"")</f>
        <v>0</v>
      </c>
      <c r="F602" s="7">
        <f>IFERROR(INDEX('[1]Master data'!$B$2:$EF$1000,MATCH($B602,'[1]Master data'!$A$2:$A$1000,0),MATCH(F$1,'[1]Master data'!$B$1:$EF$1,0)),"")</f>
        <v>-5000</v>
      </c>
      <c r="G602" s="7">
        <f>IFERROR(INDEX('[1]Master data'!$B$2:$EF$1000,MATCH($B602,'[1]Master data'!$A$2:$A$1000,0),MATCH(G$1,'[1]Master data'!$B$1:$EF$1,0)),"")</f>
        <v>0</v>
      </c>
      <c r="H602" s="7">
        <f>IFERROR(INDEX('[1]Master data'!$B$2:$EF$1000,MATCH($B602,'[1]Master data'!$A$2:$A$1000,0),MATCH(H$1,'[1]Master data'!$B$1:$EF$1,0)),"")</f>
        <v>0</v>
      </c>
      <c r="I602" s="7">
        <f>IFERROR(INDEX('[1]Master data'!$B$2:$EF$1000,MATCH($B602,'[1]Master data'!$A$2:$A$1000,0),MATCH(I$1,'[1]Master data'!$B$1:$EF$1,0)),"")</f>
        <v>0</v>
      </c>
      <c r="J602" s="7">
        <f>IFERROR(INDEX('[1]Master data'!$B$2:$EF$1000,MATCH($B602,'[1]Master data'!$A$2:$A$1000,0),MATCH(J$1,'[1]Master data'!$B$1:$EF$1,0)),"")</f>
        <v>0</v>
      </c>
      <c r="K602" s="7">
        <f>IFERROR(INDEX('[1]Master data'!$B$2:$EF$1000,MATCH($B602,'[1]Master data'!$A$2:$A$1000,0),MATCH(K$1,'[1]Master data'!$B$1:$EF$1,0)),"")</f>
        <v>0</v>
      </c>
      <c r="L602" s="7">
        <f>IFERROR(INDEX('[1]Master data'!$B$2:$EF$1000,MATCH($B602,'[1]Master data'!$A$2:$A$1000,0),MATCH(L$1,'[1]Master data'!$B$1:$EF$1,0)),"")</f>
        <v>-5000</v>
      </c>
      <c r="M602" s="33">
        <f>IFERROR(INDEX('[1]Master data'!$B$2:$EF$1000,MATCH($B602,'[1]Master data'!$A$2:$A$1000,0),MATCH(M$1,'[1]Master data'!$B$1:$EF$1,0)),"")</f>
        <v>-1</v>
      </c>
      <c r="N602" s="7">
        <f>IFERROR(INDEX('[1]Master data'!$B$2:$EF$1000,MATCH($B602,'[1]Master data'!$A$2:$A$1000,0),MATCH(N$1,'[1]Master data'!$B$1:$EF$1,0)),"")</f>
        <v>0</v>
      </c>
      <c r="O602" s="7">
        <f>IFERROR(INDEX('[1]Master data'!$B$2:$EF$1000,MATCH($B602,'[1]Master data'!$A$2:$A$1000,0),MATCH(O$1,'[1]Master data'!$B$1:$EF$1,0)),"")</f>
        <v>0</v>
      </c>
      <c r="P602" s="7">
        <f>IFERROR(INDEX('[1]Master data'!$B$2:$EF$1000,MATCH($B602,'[1]Master data'!$A$2:$A$1000,0),MATCH(P$1,'[1]Master data'!$B$1:$EF$1,0)),"")</f>
        <v>-5000</v>
      </c>
      <c r="Q602" s="30">
        <f>IFERROR(INDEX('[1]Master data'!$B$2:$EF$1000,MATCH($B602,'[1]Master data'!$A$2:$A$1000,0),MATCH(Q$1,'[1]Master data'!$B$1:$EF$1,0)),"")</f>
        <v>-1</v>
      </c>
    </row>
    <row r="603" spans="1:17" x14ac:dyDescent="0.3">
      <c r="A603" t="str">
        <f t="shared" si="9"/>
        <v/>
      </c>
      <c r="B603" t="str">
        <f>IF('[1]Master data'!A603="","",'[1]Master data'!A603)</f>
        <v/>
      </c>
      <c r="C603" t="str">
        <f>IFERROR(INDEX('[1]Master data'!$B$2:$EF$1000,MATCH($B603,'[1]Master data'!$A$2:$A$1000,0),MATCH(C$1,'[1]Master data'!$B$1:$EF$1,0)),"")</f>
        <v/>
      </c>
      <c r="D603" t="str">
        <f>IFERROR(INDEX('[1]Master data'!$B$2:$EF$1000,MATCH($B603,'[1]Master data'!$A$2:$A$1000,0),MATCH(D$1,'[1]Master data'!$B$1:$EF$1,0)),"")</f>
        <v/>
      </c>
      <c r="E603" s="5">
        <f>IFERROR(INDEX('[1]Master data'!$B$2:$EF$1000,MATCH($B603,'[1]Master data'!$A$2:$A$1000,0),MATCH(E$1,'[1]Master data'!$B$1:$EF$1,0)),"")</f>
        <v>0</v>
      </c>
      <c r="F603" s="7">
        <f>IFERROR(INDEX('[1]Master data'!$B$2:$EF$1000,MATCH($B603,'[1]Master data'!$A$2:$A$1000,0),MATCH(F$1,'[1]Master data'!$B$1:$EF$1,0)),"")</f>
        <v>-5000</v>
      </c>
      <c r="G603" s="7">
        <f>IFERROR(INDEX('[1]Master data'!$B$2:$EF$1000,MATCH($B603,'[1]Master data'!$A$2:$A$1000,0),MATCH(G$1,'[1]Master data'!$B$1:$EF$1,0)),"")</f>
        <v>0</v>
      </c>
      <c r="H603" s="7">
        <f>IFERROR(INDEX('[1]Master data'!$B$2:$EF$1000,MATCH($B603,'[1]Master data'!$A$2:$A$1000,0),MATCH(H$1,'[1]Master data'!$B$1:$EF$1,0)),"")</f>
        <v>0</v>
      </c>
      <c r="I603" s="7">
        <f>IFERROR(INDEX('[1]Master data'!$B$2:$EF$1000,MATCH($B603,'[1]Master data'!$A$2:$A$1000,0),MATCH(I$1,'[1]Master data'!$B$1:$EF$1,0)),"")</f>
        <v>0</v>
      </c>
      <c r="J603" s="7">
        <f>IFERROR(INDEX('[1]Master data'!$B$2:$EF$1000,MATCH($B603,'[1]Master data'!$A$2:$A$1000,0),MATCH(J$1,'[1]Master data'!$B$1:$EF$1,0)),"")</f>
        <v>0</v>
      </c>
      <c r="K603" s="7">
        <f>IFERROR(INDEX('[1]Master data'!$B$2:$EF$1000,MATCH($B603,'[1]Master data'!$A$2:$A$1000,0),MATCH(K$1,'[1]Master data'!$B$1:$EF$1,0)),"")</f>
        <v>0</v>
      </c>
      <c r="L603" s="7">
        <f>IFERROR(INDEX('[1]Master data'!$B$2:$EF$1000,MATCH($B603,'[1]Master data'!$A$2:$A$1000,0),MATCH(L$1,'[1]Master data'!$B$1:$EF$1,0)),"")</f>
        <v>-5000</v>
      </c>
      <c r="M603" s="33">
        <f>IFERROR(INDEX('[1]Master data'!$B$2:$EF$1000,MATCH($B603,'[1]Master data'!$A$2:$A$1000,0),MATCH(M$1,'[1]Master data'!$B$1:$EF$1,0)),"")</f>
        <v>-1</v>
      </c>
      <c r="N603" s="7">
        <f>IFERROR(INDEX('[1]Master data'!$B$2:$EF$1000,MATCH($B603,'[1]Master data'!$A$2:$A$1000,0),MATCH(N$1,'[1]Master data'!$B$1:$EF$1,0)),"")</f>
        <v>0</v>
      </c>
      <c r="O603" s="7">
        <f>IFERROR(INDEX('[1]Master data'!$B$2:$EF$1000,MATCH($B603,'[1]Master data'!$A$2:$A$1000,0),MATCH(O$1,'[1]Master data'!$B$1:$EF$1,0)),"")</f>
        <v>0</v>
      </c>
      <c r="P603" s="7">
        <f>IFERROR(INDEX('[1]Master data'!$B$2:$EF$1000,MATCH($B603,'[1]Master data'!$A$2:$A$1000,0),MATCH(P$1,'[1]Master data'!$B$1:$EF$1,0)),"")</f>
        <v>-5000</v>
      </c>
      <c r="Q603" s="30">
        <f>IFERROR(INDEX('[1]Master data'!$B$2:$EF$1000,MATCH($B603,'[1]Master data'!$A$2:$A$1000,0),MATCH(Q$1,'[1]Master data'!$B$1:$EF$1,0)),"")</f>
        <v>-1</v>
      </c>
    </row>
    <row r="604" spans="1:17" x14ac:dyDescent="0.3">
      <c r="A604" t="str">
        <f t="shared" si="9"/>
        <v/>
      </c>
      <c r="B604" t="str">
        <f>IF('[1]Master data'!A604="","",'[1]Master data'!A604)</f>
        <v/>
      </c>
      <c r="C604" t="str">
        <f>IFERROR(INDEX('[1]Master data'!$B$2:$EF$1000,MATCH($B604,'[1]Master data'!$A$2:$A$1000,0),MATCH(C$1,'[1]Master data'!$B$1:$EF$1,0)),"")</f>
        <v/>
      </c>
      <c r="D604" t="str">
        <f>IFERROR(INDEX('[1]Master data'!$B$2:$EF$1000,MATCH($B604,'[1]Master data'!$A$2:$A$1000,0),MATCH(D$1,'[1]Master data'!$B$1:$EF$1,0)),"")</f>
        <v/>
      </c>
      <c r="E604" s="5">
        <f>IFERROR(INDEX('[1]Master data'!$B$2:$EF$1000,MATCH($B604,'[1]Master data'!$A$2:$A$1000,0),MATCH(E$1,'[1]Master data'!$B$1:$EF$1,0)),"")</f>
        <v>0</v>
      </c>
      <c r="F604" s="7">
        <f>IFERROR(INDEX('[1]Master data'!$B$2:$EF$1000,MATCH($B604,'[1]Master data'!$A$2:$A$1000,0),MATCH(F$1,'[1]Master data'!$B$1:$EF$1,0)),"")</f>
        <v>-5000</v>
      </c>
      <c r="G604" s="7">
        <f>IFERROR(INDEX('[1]Master data'!$B$2:$EF$1000,MATCH($B604,'[1]Master data'!$A$2:$A$1000,0),MATCH(G$1,'[1]Master data'!$B$1:$EF$1,0)),"")</f>
        <v>0</v>
      </c>
      <c r="H604" s="7">
        <f>IFERROR(INDEX('[1]Master data'!$B$2:$EF$1000,MATCH($B604,'[1]Master data'!$A$2:$A$1000,0),MATCH(H$1,'[1]Master data'!$B$1:$EF$1,0)),"")</f>
        <v>0</v>
      </c>
      <c r="I604" s="7">
        <f>IFERROR(INDEX('[1]Master data'!$B$2:$EF$1000,MATCH($B604,'[1]Master data'!$A$2:$A$1000,0),MATCH(I$1,'[1]Master data'!$B$1:$EF$1,0)),"")</f>
        <v>0</v>
      </c>
      <c r="J604" s="7">
        <f>IFERROR(INDEX('[1]Master data'!$B$2:$EF$1000,MATCH($B604,'[1]Master data'!$A$2:$A$1000,0),MATCH(J$1,'[1]Master data'!$B$1:$EF$1,0)),"")</f>
        <v>0</v>
      </c>
      <c r="K604" s="7">
        <f>IFERROR(INDEX('[1]Master data'!$B$2:$EF$1000,MATCH($B604,'[1]Master data'!$A$2:$A$1000,0),MATCH(K$1,'[1]Master data'!$B$1:$EF$1,0)),"")</f>
        <v>0</v>
      </c>
      <c r="L604" s="7">
        <f>IFERROR(INDEX('[1]Master data'!$B$2:$EF$1000,MATCH($B604,'[1]Master data'!$A$2:$A$1000,0),MATCH(L$1,'[1]Master data'!$B$1:$EF$1,0)),"")</f>
        <v>-5000</v>
      </c>
      <c r="M604" s="33">
        <f>IFERROR(INDEX('[1]Master data'!$B$2:$EF$1000,MATCH($B604,'[1]Master data'!$A$2:$A$1000,0),MATCH(M$1,'[1]Master data'!$B$1:$EF$1,0)),"")</f>
        <v>-1</v>
      </c>
      <c r="N604" s="7">
        <f>IFERROR(INDEX('[1]Master data'!$B$2:$EF$1000,MATCH($B604,'[1]Master data'!$A$2:$A$1000,0),MATCH(N$1,'[1]Master data'!$B$1:$EF$1,0)),"")</f>
        <v>0</v>
      </c>
      <c r="O604" s="7">
        <f>IFERROR(INDEX('[1]Master data'!$B$2:$EF$1000,MATCH($B604,'[1]Master data'!$A$2:$A$1000,0),MATCH(O$1,'[1]Master data'!$B$1:$EF$1,0)),"")</f>
        <v>0</v>
      </c>
      <c r="P604" s="7">
        <f>IFERROR(INDEX('[1]Master data'!$B$2:$EF$1000,MATCH($B604,'[1]Master data'!$A$2:$A$1000,0),MATCH(P$1,'[1]Master data'!$B$1:$EF$1,0)),"")</f>
        <v>-5000</v>
      </c>
      <c r="Q604" s="30">
        <f>IFERROR(INDEX('[1]Master data'!$B$2:$EF$1000,MATCH($B604,'[1]Master data'!$A$2:$A$1000,0),MATCH(Q$1,'[1]Master data'!$B$1:$EF$1,0)),"")</f>
        <v>-1</v>
      </c>
    </row>
    <row r="605" spans="1:17" x14ac:dyDescent="0.3">
      <c r="A605" t="str">
        <f t="shared" si="9"/>
        <v/>
      </c>
      <c r="B605" t="str">
        <f>IF('[1]Master data'!A605="","",'[1]Master data'!A605)</f>
        <v/>
      </c>
      <c r="C605" t="str">
        <f>IFERROR(INDEX('[1]Master data'!$B$2:$EF$1000,MATCH($B605,'[1]Master data'!$A$2:$A$1000,0),MATCH(C$1,'[1]Master data'!$B$1:$EF$1,0)),"")</f>
        <v/>
      </c>
      <c r="D605" t="str">
        <f>IFERROR(INDEX('[1]Master data'!$B$2:$EF$1000,MATCH($B605,'[1]Master data'!$A$2:$A$1000,0),MATCH(D$1,'[1]Master data'!$B$1:$EF$1,0)),"")</f>
        <v/>
      </c>
      <c r="E605" s="5">
        <f>IFERROR(INDEX('[1]Master data'!$B$2:$EF$1000,MATCH($B605,'[1]Master data'!$A$2:$A$1000,0),MATCH(E$1,'[1]Master data'!$B$1:$EF$1,0)),"")</f>
        <v>0</v>
      </c>
      <c r="F605" s="7">
        <f>IFERROR(INDEX('[1]Master data'!$B$2:$EF$1000,MATCH($B605,'[1]Master data'!$A$2:$A$1000,0),MATCH(F$1,'[1]Master data'!$B$1:$EF$1,0)),"")</f>
        <v>-5000</v>
      </c>
      <c r="G605" s="7">
        <f>IFERROR(INDEX('[1]Master data'!$B$2:$EF$1000,MATCH($B605,'[1]Master data'!$A$2:$A$1000,0),MATCH(G$1,'[1]Master data'!$B$1:$EF$1,0)),"")</f>
        <v>0</v>
      </c>
      <c r="H605" s="7">
        <f>IFERROR(INDEX('[1]Master data'!$B$2:$EF$1000,MATCH($B605,'[1]Master data'!$A$2:$A$1000,0),MATCH(H$1,'[1]Master data'!$B$1:$EF$1,0)),"")</f>
        <v>0</v>
      </c>
      <c r="I605" s="7">
        <f>IFERROR(INDEX('[1]Master data'!$B$2:$EF$1000,MATCH($B605,'[1]Master data'!$A$2:$A$1000,0),MATCH(I$1,'[1]Master data'!$B$1:$EF$1,0)),"")</f>
        <v>0</v>
      </c>
      <c r="J605" s="7">
        <f>IFERROR(INDEX('[1]Master data'!$B$2:$EF$1000,MATCH($B605,'[1]Master data'!$A$2:$A$1000,0),MATCH(J$1,'[1]Master data'!$B$1:$EF$1,0)),"")</f>
        <v>0</v>
      </c>
      <c r="K605" s="7">
        <f>IFERROR(INDEX('[1]Master data'!$B$2:$EF$1000,MATCH($B605,'[1]Master data'!$A$2:$A$1000,0),MATCH(K$1,'[1]Master data'!$B$1:$EF$1,0)),"")</f>
        <v>0</v>
      </c>
      <c r="L605" s="7">
        <f>IFERROR(INDEX('[1]Master data'!$B$2:$EF$1000,MATCH($B605,'[1]Master data'!$A$2:$A$1000,0),MATCH(L$1,'[1]Master data'!$B$1:$EF$1,0)),"")</f>
        <v>-5000</v>
      </c>
      <c r="M605" s="33">
        <f>IFERROR(INDEX('[1]Master data'!$B$2:$EF$1000,MATCH($B605,'[1]Master data'!$A$2:$A$1000,0),MATCH(M$1,'[1]Master data'!$B$1:$EF$1,0)),"")</f>
        <v>-1</v>
      </c>
      <c r="N605" s="7">
        <f>IFERROR(INDEX('[1]Master data'!$B$2:$EF$1000,MATCH($B605,'[1]Master data'!$A$2:$A$1000,0),MATCH(N$1,'[1]Master data'!$B$1:$EF$1,0)),"")</f>
        <v>0</v>
      </c>
      <c r="O605" s="7">
        <f>IFERROR(INDEX('[1]Master data'!$B$2:$EF$1000,MATCH($B605,'[1]Master data'!$A$2:$A$1000,0),MATCH(O$1,'[1]Master data'!$B$1:$EF$1,0)),"")</f>
        <v>0</v>
      </c>
      <c r="P605" s="7">
        <f>IFERROR(INDEX('[1]Master data'!$B$2:$EF$1000,MATCH($B605,'[1]Master data'!$A$2:$A$1000,0),MATCH(P$1,'[1]Master data'!$B$1:$EF$1,0)),"")</f>
        <v>-5000</v>
      </c>
      <c r="Q605" s="30">
        <f>IFERROR(INDEX('[1]Master data'!$B$2:$EF$1000,MATCH($B605,'[1]Master data'!$A$2:$A$1000,0),MATCH(Q$1,'[1]Master data'!$B$1:$EF$1,0)),"")</f>
        <v>-1</v>
      </c>
    </row>
    <row r="606" spans="1:17" x14ac:dyDescent="0.3">
      <c r="A606" t="str">
        <f t="shared" si="9"/>
        <v/>
      </c>
      <c r="B606" t="str">
        <f>IF('[1]Master data'!A606="","",'[1]Master data'!A606)</f>
        <v/>
      </c>
      <c r="C606" t="str">
        <f>IFERROR(INDEX('[1]Master data'!$B$2:$EF$1000,MATCH($B606,'[1]Master data'!$A$2:$A$1000,0),MATCH(C$1,'[1]Master data'!$B$1:$EF$1,0)),"")</f>
        <v/>
      </c>
      <c r="D606" t="str">
        <f>IFERROR(INDEX('[1]Master data'!$B$2:$EF$1000,MATCH($B606,'[1]Master data'!$A$2:$A$1000,0),MATCH(D$1,'[1]Master data'!$B$1:$EF$1,0)),"")</f>
        <v/>
      </c>
      <c r="E606" s="5">
        <f>IFERROR(INDEX('[1]Master data'!$B$2:$EF$1000,MATCH($B606,'[1]Master data'!$A$2:$A$1000,0),MATCH(E$1,'[1]Master data'!$B$1:$EF$1,0)),"")</f>
        <v>0</v>
      </c>
      <c r="F606" s="7">
        <f>IFERROR(INDEX('[1]Master data'!$B$2:$EF$1000,MATCH($B606,'[1]Master data'!$A$2:$A$1000,0),MATCH(F$1,'[1]Master data'!$B$1:$EF$1,0)),"")</f>
        <v>-5000</v>
      </c>
      <c r="G606" s="7">
        <f>IFERROR(INDEX('[1]Master data'!$B$2:$EF$1000,MATCH($B606,'[1]Master data'!$A$2:$A$1000,0),MATCH(G$1,'[1]Master data'!$B$1:$EF$1,0)),"")</f>
        <v>0</v>
      </c>
      <c r="H606" s="7">
        <f>IFERROR(INDEX('[1]Master data'!$B$2:$EF$1000,MATCH($B606,'[1]Master data'!$A$2:$A$1000,0),MATCH(H$1,'[1]Master data'!$B$1:$EF$1,0)),"")</f>
        <v>0</v>
      </c>
      <c r="I606" s="7">
        <f>IFERROR(INDEX('[1]Master data'!$B$2:$EF$1000,MATCH($B606,'[1]Master data'!$A$2:$A$1000,0),MATCH(I$1,'[1]Master data'!$B$1:$EF$1,0)),"")</f>
        <v>0</v>
      </c>
      <c r="J606" s="7">
        <f>IFERROR(INDEX('[1]Master data'!$B$2:$EF$1000,MATCH($B606,'[1]Master data'!$A$2:$A$1000,0),MATCH(J$1,'[1]Master data'!$B$1:$EF$1,0)),"")</f>
        <v>0</v>
      </c>
      <c r="K606" s="7">
        <f>IFERROR(INDEX('[1]Master data'!$B$2:$EF$1000,MATCH($B606,'[1]Master data'!$A$2:$A$1000,0),MATCH(K$1,'[1]Master data'!$B$1:$EF$1,0)),"")</f>
        <v>0</v>
      </c>
      <c r="L606" s="7">
        <f>IFERROR(INDEX('[1]Master data'!$B$2:$EF$1000,MATCH($B606,'[1]Master data'!$A$2:$A$1000,0),MATCH(L$1,'[1]Master data'!$B$1:$EF$1,0)),"")</f>
        <v>-5000</v>
      </c>
      <c r="M606" s="33">
        <f>IFERROR(INDEX('[1]Master data'!$B$2:$EF$1000,MATCH($B606,'[1]Master data'!$A$2:$A$1000,0),MATCH(M$1,'[1]Master data'!$B$1:$EF$1,0)),"")</f>
        <v>-1</v>
      </c>
      <c r="N606" s="7">
        <f>IFERROR(INDEX('[1]Master data'!$B$2:$EF$1000,MATCH($B606,'[1]Master data'!$A$2:$A$1000,0),MATCH(N$1,'[1]Master data'!$B$1:$EF$1,0)),"")</f>
        <v>0</v>
      </c>
      <c r="O606" s="7">
        <f>IFERROR(INDEX('[1]Master data'!$B$2:$EF$1000,MATCH($B606,'[1]Master data'!$A$2:$A$1000,0),MATCH(O$1,'[1]Master data'!$B$1:$EF$1,0)),"")</f>
        <v>0</v>
      </c>
      <c r="P606" s="7">
        <f>IFERROR(INDEX('[1]Master data'!$B$2:$EF$1000,MATCH($B606,'[1]Master data'!$A$2:$A$1000,0),MATCH(P$1,'[1]Master data'!$B$1:$EF$1,0)),"")</f>
        <v>-5000</v>
      </c>
      <c r="Q606" s="30">
        <f>IFERROR(INDEX('[1]Master data'!$B$2:$EF$1000,MATCH($B606,'[1]Master data'!$A$2:$A$1000,0),MATCH(Q$1,'[1]Master data'!$B$1:$EF$1,0)),"")</f>
        <v>-1</v>
      </c>
    </row>
    <row r="607" spans="1:17" x14ac:dyDescent="0.3">
      <c r="A607" t="str">
        <f t="shared" si="9"/>
        <v/>
      </c>
      <c r="B607" t="str">
        <f>IF('[1]Master data'!A607="","",'[1]Master data'!A607)</f>
        <v/>
      </c>
      <c r="C607" t="str">
        <f>IFERROR(INDEX('[1]Master data'!$B$2:$EF$1000,MATCH($B607,'[1]Master data'!$A$2:$A$1000,0),MATCH(C$1,'[1]Master data'!$B$1:$EF$1,0)),"")</f>
        <v/>
      </c>
      <c r="D607" t="str">
        <f>IFERROR(INDEX('[1]Master data'!$B$2:$EF$1000,MATCH($B607,'[1]Master data'!$A$2:$A$1000,0),MATCH(D$1,'[1]Master data'!$B$1:$EF$1,0)),"")</f>
        <v/>
      </c>
      <c r="E607" s="5">
        <f>IFERROR(INDEX('[1]Master data'!$B$2:$EF$1000,MATCH($B607,'[1]Master data'!$A$2:$A$1000,0),MATCH(E$1,'[1]Master data'!$B$1:$EF$1,0)),"")</f>
        <v>0</v>
      </c>
      <c r="F607" s="7">
        <f>IFERROR(INDEX('[1]Master data'!$B$2:$EF$1000,MATCH($B607,'[1]Master data'!$A$2:$A$1000,0),MATCH(F$1,'[1]Master data'!$B$1:$EF$1,0)),"")</f>
        <v>-5000</v>
      </c>
      <c r="G607" s="7">
        <f>IFERROR(INDEX('[1]Master data'!$B$2:$EF$1000,MATCH($B607,'[1]Master data'!$A$2:$A$1000,0),MATCH(G$1,'[1]Master data'!$B$1:$EF$1,0)),"")</f>
        <v>0</v>
      </c>
      <c r="H607" s="7">
        <f>IFERROR(INDEX('[1]Master data'!$B$2:$EF$1000,MATCH($B607,'[1]Master data'!$A$2:$A$1000,0),MATCH(H$1,'[1]Master data'!$B$1:$EF$1,0)),"")</f>
        <v>0</v>
      </c>
      <c r="I607" s="7">
        <f>IFERROR(INDEX('[1]Master data'!$B$2:$EF$1000,MATCH($B607,'[1]Master data'!$A$2:$A$1000,0),MATCH(I$1,'[1]Master data'!$B$1:$EF$1,0)),"")</f>
        <v>0</v>
      </c>
      <c r="J607" s="7">
        <f>IFERROR(INDEX('[1]Master data'!$B$2:$EF$1000,MATCH($B607,'[1]Master data'!$A$2:$A$1000,0),MATCH(J$1,'[1]Master data'!$B$1:$EF$1,0)),"")</f>
        <v>0</v>
      </c>
      <c r="K607" s="7">
        <f>IFERROR(INDEX('[1]Master data'!$B$2:$EF$1000,MATCH($B607,'[1]Master data'!$A$2:$A$1000,0),MATCH(K$1,'[1]Master data'!$B$1:$EF$1,0)),"")</f>
        <v>0</v>
      </c>
      <c r="L607" s="7">
        <f>IFERROR(INDEX('[1]Master data'!$B$2:$EF$1000,MATCH($B607,'[1]Master data'!$A$2:$A$1000,0),MATCH(L$1,'[1]Master data'!$B$1:$EF$1,0)),"")</f>
        <v>-5000</v>
      </c>
      <c r="M607" s="33">
        <f>IFERROR(INDEX('[1]Master data'!$B$2:$EF$1000,MATCH($B607,'[1]Master data'!$A$2:$A$1000,0),MATCH(M$1,'[1]Master data'!$B$1:$EF$1,0)),"")</f>
        <v>-1</v>
      </c>
      <c r="N607" s="7">
        <f>IFERROR(INDEX('[1]Master data'!$B$2:$EF$1000,MATCH($B607,'[1]Master data'!$A$2:$A$1000,0),MATCH(N$1,'[1]Master data'!$B$1:$EF$1,0)),"")</f>
        <v>0</v>
      </c>
      <c r="O607" s="7">
        <f>IFERROR(INDEX('[1]Master data'!$B$2:$EF$1000,MATCH($B607,'[1]Master data'!$A$2:$A$1000,0),MATCH(O$1,'[1]Master data'!$B$1:$EF$1,0)),"")</f>
        <v>0</v>
      </c>
      <c r="P607" s="7">
        <f>IFERROR(INDEX('[1]Master data'!$B$2:$EF$1000,MATCH($B607,'[1]Master data'!$A$2:$A$1000,0),MATCH(P$1,'[1]Master data'!$B$1:$EF$1,0)),"")</f>
        <v>-5000</v>
      </c>
      <c r="Q607" s="30">
        <f>IFERROR(INDEX('[1]Master data'!$B$2:$EF$1000,MATCH($B607,'[1]Master data'!$A$2:$A$1000,0),MATCH(Q$1,'[1]Master data'!$B$1:$EF$1,0)),"")</f>
        <v>-1</v>
      </c>
    </row>
    <row r="608" spans="1:17" x14ac:dyDescent="0.3">
      <c r="A608" t="str">
        <f t="shared" si="9"/>
        <v/>
      </c>
      <c r="B608" t="str">
        <f>IF('[1]Master data'!A608="","",'[1]Master data'!A608)</f>
        <v/>
      </c>
      <c r="C608" t="str">
        <f>IFERROR(INDEX('[1]Master data'!$B$2:$EF$1000,MATCH($B608,'[1]Master data'!$A$2:$A$1000,0),MATCH(C$1,'[1]Master data'!$B$1:$EF$1,0)),"")</f>
        <v/>
      </c>
      <c r="D608" t="str">
        <f>IFERROR(INDEX('[1]Master data'!$B$2:$EF$1000,MATCH($B608,'[1]Master data'!$A$2:$A$1000,0),MATCH(D$1,'[1]Master data'!$B$1:$EF$1,0)),"")</f>
        <v/>
      </c>
      <c r="E608" s="5">
        <f>IFERROR(INDEX('[1]Master data'!$B$2:$EF$1000,MATCH($B608,'[1]Master data'!$A$2:$A$1000,0),MATCH(E$1,'[1]Master data'!$B$1:$EF$1,0)),"")</f>
        <v>0</v>
      </c>
      <c r="F608" s="7">
        <f>IFERROR(INDEX('[1]Master data'!$B$2:$EF$1000,MATCH($B608,'[1]Master data'!$A$2:$A$1000,0),MATCH(F$1,'[1]Master data'!$B$1:$EF$1,0)),"")</f>
        <v>-5000</v>
      </c>
      <c r="G608" s="7">
        <f>IFERROR(INDEX('[1]Master data'!$B$2:$EF$1000,MATCH($B608,'[1]Master data'!$A$2:$A$1000,0),MATCH(G$1,'[1]Master data'!$B$1:$EF$1,0)),"")</f>
        <v>0</v>
      </c>
      <c r="H608" s="7">
        <f>IFERROR(INDEX('[1]Master data'!$B$2:$EF$1000,MATCH($B608,'[1]Master data'!$A$2:$A$1000,0),MATCH(H$1,'[1]Master data'!$B$1:$EF$1,0)),"")</f>
        <v>0</v>
      </c>
      <c r="I608" s="7">
        <f>IFERROR(INDEX('[1]Master data'!$B$2:$EF$1000,MATCH($B608,'[1]Master data'!$A$2:$A$1000,0),MATCH(I$1,'[1]Master data'!$B$1:$EF$1,0)),"")</f>
        <v>0</v>
      </c>
      <c r="J608" s="7">
        <f>IFERROR(INDEX('[1]Master data'!$B$2:$EF$1000,MATCH($B608,'[1]Master data'!$A$2:$A$1000,0),MATCH(J$1,'[1]Master data'!$B$1:$EF$1,0)),"")</f>
        <v>0</v>
      </c>
      <c r="K608" s="7">
        <f>IFERROR(INDEX('[1]Master data'!$B$2:$EF$1000,MATCH($B608,'[1]Master data'!$A$2:$A$1000,0),MATCH(K$1,'[1]Master data'!$B$1:$EF$1,0)),"")</f>
        <v>0</v>
      </c>
      <c r="L608" s="7">
        <f>IFERROR(INDEX('[1]Master data'!$B$2:$EF$1000,MATCH($B608,'[1]Master data'!$A$2:$A$1000,0),MATCH(L$1,'[1]Master data'!$B$1:$EF$1,0)),"")</f>
        <v>-5000</v>
      </c>
      <c r="M608" s="33">
        <f>IFERROR(INDEX('[1]Master data'!$B$2:$EF$1000,MATCH($B608,'[1]Master data'!$A$2:$A$1000,0),MATCH(M$1,'[1]Master data'!$B$1:$EF$1,0)),"")</f>
        <v>-1</v>
      </c>
      <c r="N608" s="7">
        <f>IFERROR(INDEX('[1]Master data'!$B$2:$EF$1000,MATCH($B608,'[1]Master data'!$A$2:$A$1000,0),MATCH(N$1,'[1]Master data'!$B$1:$EF$1,0)),"")</f>
        <v>0</v>
      </c>
      <c r="O608" s="7">
        <f>IFERROR(INDEX('[1]Master data'!$B$2:$EF$1000,MATCH($B608,'[1]Master data'!$A$2:$A$1000,0),MATCH(O$1,'[1]Master data'!$B$1:$EF$1,0)),"")</f>
        <v>0</v>
      </c>
      <c r="P608" s="7">
        <f>IFERROR(INDEX('[1]Master data'!$B$2:$EF$1000,MATCH($B608,'[1]Master data'!$A$2:$A$1000,0),MATCH(P$1,'[1]Master data'!$B$1:$EF$1,0)),"")</f>
        <v>-5000</v>
      </c>
      <c r="Q608" s="30">
        <f>IFERROR(INDEX('[1]Master data'!$B$2:$EF$1000,MATCH($B608,'[1]Master data'!$A$2:$A$1000,0),MATCH(Q$1,'[1]Master data'!$B$1:$EF$1,0)),"")</f>
        <v>-1</v>
      </c>
    </row>
    <row r="609" spans="1:17" x14ac:dyDescent="0.3">
      <c r="A609" t="str">
        <f t="shared" si="9"/>
        <v/>
      </c>
      <c r="B609" t="str">
        <f>IF('[1]Master data'!A609="","",'[1]Master data'!A609)</f>
        <v/>
      </c>
      <c r="C609" t="str">
        <f>IFERROR(INDEX('[1]Master data'!$B$2:$EF$1000,MATCH($B609,'[1]Master data'!$A$2:$A$1000,0),MATCH(C$1,'[1]Master data'!$B$1:$EF$1,0)),"")</f>
        <v/>
      </c>
      <c r="D609" t="str">
        <f>IFERROR(INDEX('[1]Master data'!$B$2:$EF$1000,MATCH($B609,'[1]Master data'!$A$2:$A$1000,0),MATCH(D$1,'[1]Master data'!$B$1:$EF$1,0)),"")</f>
        <v/>
      </c>
      <c r="E609" s="5">
        <f>IFERROR(INDEX('[1]Master data'!$B$2:$EF$1000,MATCH($B609,'[1]Master data'!$A$2:$A$1000,0),MATCH(E$1,'[1]Master data'!$B$1:$EF$1,0)),"")</f>
        <v>0</v>
      </c>
      <c r="F609" s="7">
        <f>IFERROR(INDEX('[1]Master data'!$B$2:$EF$1000,MATCH($B609,'[1]Master data'!$A$2:$A$1000,0),MATCH(F$1,'[1]Master data'!$B$1:$EF$1,0)),"")</f>
        <v>-5000</v>
      </c>
      <c r="G609" s="7">
        <f>IFERROR(INDEX('[1]Master data'!$B$2:$EF$1000,MATCH($B609,'[1]Master data'!$A$2:$A$1000,0),MATCH(G$1,'[1]Master data'!$B$1:$EF$1,0)),"")</f>
        <v>0</v>
      </c>
      <c r="H609" s="7">
        <f>IFERROR(INDEX('[1]Master data'!$B$2:$EF$1000,MATCH($B609,'[1]Master data'!$A$2:$A$1000,0),MATCH(H$1,'[1]Master data'!$B$1:$EF$1,0)),"")</f>
        <v>0</v>
      </c>
      <c r="I609" s="7">
        <f>IFERROR(INDEX('[1]Master data'!$B$2:$EF$1000,MATCH($B609,'[1]Master data'!$A$2:$A$1000,0),MATCH(I$1,'[1]Master data'!$B$1:$EF$1,0)),"")</f>
        <v>0</v>
      </c>
      <c r="J609" s="7">
        <f>IFERROR(INDEX('[1]Master data'!$B$2:$EF$1000,MATCH($B609,'[1]Master data'!$A$2:$A$1000,0),MATCH(J$1,'[1]Master data'!$B$1:$EF$1,0)),"")</f>
        <v>0</v>
      </c>
      <c r="K609" s="7">
        <f>IFERROR(INDEX('[1]Master data'!$B$2:$EF$1000,MATCH($B609,'[1]Master data'!$A$2:$A$1000,0),MATCH(K$1,'[1]Master data'!$B$1:$EF$1,0)),"")</f>
        <v>0</v>
      </c>
      <c r="L609" s="7">
        <f>IFERROR(INDEX('[1]Master data'!$B$2:$EF$1000,MATCH($B609,'[1]Master data'!$A$2:$A$1000,0),MATCH(L$1,'[1]Master data'!$B$1:$EF$1,0)),"")</f>
        <v>-5000</v>
      </c>
      <c r="M609" s="33">
        <f>IFERROR(INDEX('[1]Master data'!$B$2:$EF$1000,MATCH($B609,'[1]Master data'!$A$2:$A$1000,0),MATCH(M$1,'[1]Master data'!$B$1:$EF$1,0)),"")</f>
        <v>-1</v>
      </c>
      <c r="N609" s="7">
        <f>IFERROR(INDEX('[1]Master data'!$B$2:$EF$1000,MATCH($B609,'[1]Master data'!$A$2:$A$1000,0),MATCH(N$1,'[1]Master data'!$B$1:$EF$1,0)),"")</f>
        <v>0</v>
      </c>
      <c r="O609" s="7">
        <f>IFERROR(INDEX('[1]Master data'!$B$2:$EF$1000,MATCH($B609,'[1]Master data'!$A$2:$A$1000,0),MATCH(O$1,'[1]Master data'!$B$1:$EF$1,0)),"")</f>
        <v>0</v>
      </c>
      <c r="P609" s="7">
        <f>IFERROR(INDEX('[1]Master data'!$B$2:$EF$1000,MATCH($B609,'[1]Master data'!$A$2:$A$1000,0),MATCH(P$1,'[1]Master data'!$B$1:$EF$1,0)),"")</f>
        <v>-5000</v>
      </c>
      <c r="Q609" s="30">
        <f>IFERROR(INDEX('[1]Master data'!$B$2:$EF$1000,MATCH($B609,'[1]Master data'!$A$2:$A$1000,0),MATCH(Q$1,'[1]Master data'!$B$1:$EF$1,0)),"")</f>
        <v>-1</v>
      </c>
    </row>
    <row r="610" spans="1:17" x14ac:dyDescent="0.3">
      <c r="A610" t="str">
        <f t="shared" si="9"/>
        <v/>
      </c>
      <c r="B610" t="str">
        <f>IF('[1]Master data'!A610="","",'[1]Master data'!A610)</f>
        <v/>
      </c>
      <c r="C610" t="str">
        <f>IFERROR(INDEX('[1]Master data'!$B$2:$EF$1000,MATCH($B610,'[1]Master data'!$A$2:$A$1000,0),MATCH(C$1,'[1]Master data'!$B$1:$EF$1,0)),"")</f>
        <v/>
      </c>
      <c r="D610" t="str">
        <f>IFERROR(INDEX('[1]Master data'!$B$2:$EF$1000,MATCH($B610,'[1]Master data'!$A$2:$A$1000,0),MATCH(D$1,'[1]Master data'!$B$1:$EF$1,0)),"")</f>
        <v/>
      </c>
      <c r="E610" s="5">
        <f>IFERROR(INDEX('[1]Master data'!$B$2:$EF$1000,MATCH($B610,'[1]Master data'!$A$2:$A$1000,0),MATCH(E$1,'[1]Master data'!$B$1:$EF$1,0)),"")</f>
        <v>0</v>
      </c>
      <c r="F610" s="7">
        <f>IFERROR(INDEX('[1]Master data'!$B$2:$EF$1000,MATCH($B610,'[1]Master data'!$A$2:$A$1000,0),MATCH(F$1,'[1]Master data'!$B$1:$EF$1,0)),"")</f>
        <v>-5000</v>
      </c>
      <c r="G610" s="7">
        <f>IFERROR(INDEX('[1]Master data'!$B$2:$EF$1000,MATCH($B610,'[1]Master data'!$A$2:$A$1000,0),MATCH(G$1,'[1]Master data'!$B$1:$EF$1,0)),"")</f>
        <v>0</v>
      </c>
      <c r="H610" s="7">
        <f>IFERROR(INDEX('[1]Master data'!$B$2:$EF$1000,MATCH($B610,'[1]Master data'!$A$2:$A$1000,0),MATCH(H$1,'[1]Master data'!$B$1:$EF$1,0)),"")</f>
        <v>0</v>
      </c>
      <c r="I610" s="7">
        <f>IFERROR(INDEX('[1]Master data'!$B$2:$EF$1000,MATCH($B610,'[1]Master data'!$A$2:$A$1000,0),MATCH(I$1,'[1]Master data'!$B$1:$EF$1,0)),"")</f>
        <v>0</v>
      </c>
      <c r="J610" s="7">
        <f>IFERROR(INDEX('[1]Master data'!$B$2:$EF$1000,MATCH($B610,'[1]Master data'!$A$2:$A$1000,0),MATCH(J$1,'[1]Master data'!$B$1:$EF$1,0)),"")</f>
        <v>0</v>
      </c>
      <c r="K610" s="7">
        <f>IFERROR(INDEX('[1]Master data'!$B$2:$EF$1000,MATCH($B610,'[1]Master data'!$A$2:$A$1000,0),MATCH(K$1,'[1]Master data'!$B$1:$EF$1,0)),"")</f>
        <v>0</v>
      </c>
      <c r="L610" s="7">
        <f>IFERROR(INDEX('[1]Master data'!$B$2:$EF$1000,MATCH($B610,'[1]Master data'!$A$2:$A$1000,0),MATCH(L$1,'[1]Master data'!$B$1:$EF$1,0)),"")</f>
        <v>-5000</v>
      </c>
      <c r="M610" s="33">
        <f>IFERROR(INDEX('[1]Master data'!$B$2:$EF$1000,MATCH($B610,'[1]Master data'!$A$2:$A$1000,0),MATCH(M$1,'[1]Master data'!$B$1:$EF$1,0)),"")</f>
        <v>-1</v>
      </c>
      <c r="N610" s="7">
        <f>IFERROR(INDEX('[1]Master data'!$B$2:$EF$1000,MATCH($B610,'[1]Master data'!$A$2:$A$1000,0),MATCH(N$1,'[1]Master data'!$B$1:$EF$1,0)),"")</f>
        <v>0</v>
      </c>
      <c r="O610" s="7">
        <f>IFERROR(INDEX('[1]Master data'!$B$2:$EF$1000,MATCH($B610,'[1]Master data'!$A$2:$A$1000,0),MATCH(O$1,'[1]Master data'!$B$1:$EF$1,0)),"")</f>
        <v>0</v>
      </c>
      <c r="P610" s="7">
        <f>IFERROR(INDEX('[1]Master data'!$B$2:$EF$1000,MATCH($B610,'[1]Master data'!$A$2:$A$1000,0),MATCH(P$1,'[1]Master data'!$B$1:$EF$1,0)),"")</f>
        <v>-5000</v>
      </c>
      <c r="Q610" s="30">
        <f>IFERROR(INDEX('[1]Master data'!$B$2:$EF$1000,MATCH($B610,'[1]Master data'!$A$2:$A$1000,0),MATCH(Q$1,'[1]Master data'!$B$1:$EF$1,0)),"")</f>
        <v>-1</v>
      </c>
    </row>
    <row r="611" spans="1:17" x14ac:dyDescent="0.3">
      <c r="A611" t="str">
        <f t="shared" si="9"/>
        <v/>
      </c>
      <c r="B611" t="str">
        <f>IF('[1]Master data'!A611="","",'[1]Master data'!A611)</f>
        <v/>
      </c>
      <c r="C611" t="str">
        <f>IFERROR(INDEX('[1]Master data'!$B$2:$EF$1000,MATCH($B611,'[1]Master data'!$A$2:$A$1000,0),MATCH(C$1,'[1]Master data'!$B$1:$EF$1,0)),"")</f>
        <v/>
      </c>
      <c r="D611" t="str">
        <f>IFERROR(INDEX('[1]Master data'!$B$2:$EF$1000,MATCH($B611,'[1]Master data'!$A$2:$A$1000,0),MATCH(D$1,'[1]Master data'!$B$1:$EF$1,0)),"")</f>
        <v/>
      </c>
      <c r="E611" s="5">
        <f>IFERROR(INDEX('[1]Master data'!$B$2:$EF$1000,MATCH($B611,'[1]Master data'!$A$2:$A$1000,0),MATCH(E$1,'[1]Master data'!$B$1:$EF$1,0)),"")</f>
        <v>0</v>
      </c>
      <c r="F611" s="7">
        <f>IFERROR(INDEX('[1]Master data'!$B$2:$EF$1000,MATCH($B611,'[1]Master data'!$A$2:$A$1000,0),MATCH(F$1,'[1]Master data'!$B$1:$EF$1,0)),"")</f>
        <v>-5000</v>
      </c>
      <c r="G611" s="7">
        <f>IFERROR(INDEX('[1]Master data'!$B$2:$EF$1000,MATCH($B611,'[1]Master data'!$A$2:$A$1000,0),MATCH(G$1,'[1]Master data'!$B$1:$EF$1,0)),"")</f>
        <v>0</v>
      </c>
      <c r="H611" s="7">
        <f>IFERROR(INDEX('[1]Master data'!$B$2:$EF$1000,MATCH($B611,'[1]Master data'!$A$2:$A$1000,0),MATCH(H$1,'[1]Master data'!$B$1:$EF$1,0)),"")</f>
        <v>0</v>
      </c>
      <c r="I611" s="7">
        <f>IFERROR(INDEX('[1]Master data'!$B$2:$EF$1000,MATCH($B611,'[1]Master data'!$A$2:$A$1000,0),MATCH(I$1,'[1]Master data'!$B$1:$EF$1,0)),"")</f>
        <v>0</v>
      </c>
      <c r="J611" s="7">
        <f>IFERROR(INDEX('[1]Master data'!$B$2:$EF$1000,MATCH($B611,'[1]Master data'!$A$2:$A$1000,0),MATCH(J$1,'[1]Master data'!$B$1:$EF$1,0)),"")</f>
        <v>0</v>
      </c>
      <c r="K611" s="7">
        <f>IFERROR(INDEX('[1]Master data'!$B$2:$EF$1000,MATCH($B611,'[1]Master data'!$A$2:$A$1000,0),MATCH(K$1,'[1]Master data'!$B$1:$EF$1,0)),"")</f>
        <v>0</v>
      </c>
      <c r="L611" s="7">
        <f>IFERROR(INDEX('[1]Master data'!$B$2:$EF$1000,MATCH($B611,'[1]Master data'!$A$2:$A$1000,0),MATCH(L$1,'[1]Master data'!$B$1:$EF$1,0)),"")</f>
        <v>-5000</v>
      </c>
      <c r="M611" s="33">
        <f>IFERROR(INDEX('[1]Master data'!$B$2:$EF$1000,MATCH($B611,'[1]Master data'!$A$2:$A$1000,0),MATCH(M$1,'[1]Master data'!$B$1:$EF$1,0)),"")</f>
        <v>-1</v>
      </c>
      <c r="N611" s="7">
        <f>IFERROR(INDEX('[1]Master data'!$B$2:$EF$1000,MATCH($B611,'[1]Master data'!$A$2:$A$1000,0),MATCH(N$1,'[1]Master data'!$B$1:$EF$1,0)),"")</f>
        <v>0</v>
      </c>
      <c r="O611" s="7">
        <f>IFERROR(INDEX('[1]Master data'!$B$2:$EF$1000,MATCH($B611,'[1]Master data'!$A$2:$A$1000,0),MATCH(O$1,'[1]Master data'!$B$1:$EF$1,0)),"")</f>
        <v>0</v>
      </c>
      <c r="P611" s="7">
        <f>IFERROR(INDEX('[1]Master data'!$B$2:$EF$1000,MATCH($B611,'[1]Master data'!$A$2:$A$1000,0),MATCH(P$1,'[1]Master data'!$B$1:$EF$1,0)),"")</f>
        <v>-5000</v>
      </c>
      <c r="Q611" s="30">
        <f>IFERROR(INDEX('[1]Master data'!$B$2:$EF$1000,MATCH($B611,'[1]Master data'!$A$2:$A$1000,0),MATCH(Q$1,'[1]Master data'!$B$1:$EF$1,0)),"")</f>
        <v>-1</v>
      </c>
    </row>
    <row r="612" spans="1:17" x14ac:dyDescent="0.3">
      <c r="A612" t="str">
        <f t="shared" si="9"/>
        <v/>
      </c>
      <c r="B612" t="str">
        <f>IF('[1]Master data'!A612="","",'[1]Master data'!A612)</f>
        <v/>
      </c>
      <c r="C612" t="str">
        <f>IFERROR(INDEX('[1]Master data'!$B$2:$EF$1000,MATCH($B612,'[1]Master data'!$A$2:$A$1000,0),MATCH(C$1,'[1]Master data'!$B$1:$EF$1,0)),"")</f>
        <v/>
      </c>
      <c r="D612" t="str">
        <f>IFERROR(INDEX('[1]Master data'!$B$2:$EF$1000,MATCH($B612,'[1]Master data'!$A$2:$A$1000,0),MATCH(D$1,'[1]Master data'!$B$1:$EF$1,0)),"")</f>
        <v/>
      </c>
      <c r="E612" s="5">
        <f>IFERROR(INDEX('[1]Master data'!$B$2:$EF$1000,MATCH($B612,'[1]Master data'!$A$2:$A$1000,0),MATCH(E$1,'[1]Master data'!$B$1:$EF$1,0)),"")</f>
        <v>0</v>
      </c>
      <c r="F612" s="7">
        <f>IFERROR(INDEX('[1]Master data'!$B$2:$EF$1000,MATCH($B612,'[1]Master data'!$A$2:$A$1000,0),MATCH(F$1,'[1]Master data'!$B$1:$EF$1,0)),"")</f>
        <v>-5000</v>
      </c>
      <c r="G612" s="7">
        <f>IFERROR(INDEX('[1]Master data'!$B$2:$EF$1000,MATCH($B612,'[1]Master data'!$A$2:$A$1000,0),MATCH(G$1,'[1]Master data'!$B$1:$EF$1,0)),"")</f>
        <v>0</v>
      </c>
      <c r="H612" s="7">
        <f>IFERROR(INDEX('[1]Master data'!$B$2:$EF$1000,MATCH($B612,'[1]Master data'!$A$2:$A$1000,0),MATCH(H$1,'[1]Master data'!$B$1:$EF$1,0)),"")</f>
        <v>0</v>
      </c>
      <c r="I612" s="7">
        <f>IFERROR(INDEX('[1]Master data'!$B$2:$EF$1000,MATCH($B612,'[1]Master data'!$A$2:$A$1000,0),MATCH(I$1,'[1]Master data'!$B$1:$EF$1,0)),"")</f>
        <v>0</v>
      </c>
      <c r="J612" s="7">
        <f>IFERROR(INDEX('[1]Master data'!$B$2:$EF$1000,MATCH($B612,'[1]Master data'!$A$2:$A$1000,0),MATCH(J$1,'[1]Master data'!$B$1:$EF$1,0)),"")</f>
        <v>0</v>
      </c>
      <c r="K612" s="7">
        <f>IFERROR(INDEX('[1]Master data'!$B$2:$EF$1000,MATCH($B612,'[1]Master data'!$A$2:$A$1000,0),MATCH(K$1,'[1]Master data'!$B$1:$EF$1,0)),"")</f>
        <v>0</v>
      </c>
      <c r="L612" s="7">
        <f>IFERROR(INDEX('[1]Master data'!$B$2:$EF$1000,MATCH($B612,'[1]Master data'!$A$2:$A$1000,0),MATCH(L$1,'[1]Master data'!$B$1:$EF$1,0)),"")</f>
        <v>-5000</v>
      </c>
      <c r="M612" s="33">
        <f>IFERROR(INDEX('[1]Master data'!$B$2:$EF$1000,MATCH($B612,'[1]Master data'!$A$2:$A$1000,0),MATCH(M$1,'[1]Master data'!$B$1:$EF$1,0)),"")</f>
        <v>-1</v>
      </c>
      <c r="N612" s="7">
        <f>IFERROR(INDEX('[1]Master data'!$B$2:$EF$1000,MATCH($B612,'[1]Master data'!$A$2:$A$1000,0),MATCH(N$1,'[1]Master data'!$B$1:$EF$1,0)),"")</f>
        <v>0</v>
      </c>
      <c r="O612" s="7">
        <f>IFERROR(INDEX('[1]Master data'!$B$2:$EF$1000,MATCH($B612,'[1]Master data'!$A$2:$A$1000,0),MATCH(O$1,'[1]Master data'!$B$1:$EF$1,0)),"")</f>
        <v>0</v>
      </c>
      <c r="P612" s="7">
        <f>IFERROR(INDEX('[1]Master data'!$B$2:$EF$1000,MATCH($B612,'[1]Master data'!$A$2:$A$1000,0),MATCH(P$1,'[1]Master data'!$B$1:$EF$1,0)),"")</f>
        <v>-5000</v>
      </c>
      <c r="Q612" s="30">
        <f>IFERROR(INDEX('[1]Master data'!$B$2:$EF$1000,MATCH($B612,'[1]Master data'!$A$2:$A$1000,0),MATCH(Q$1,'[1]Master data'!$B$1:$EF$1,0)),"")</f>
        <v>-1</v>
      </c>
    </row>
    <row r="613" spans="1:17" x14ac:dyDescent="0.3">
      <c r="A613" t="str">
        <f t="shared" si="9"/>
        <v/>
      </c>
      <c r="B613" t="str">
        <f>IF('[1]Master data'!A613="","",'[1]Master data'!A613)</f>
        <v/>
      </c>
      <c r="C613" t="str">
        <f>IFERROR(INDEX('[1]Master data'!$B$2:$EF$1000,MATCH($B613,'[1]Master data'!$A$2:$A$1000,0),MATCH(C$1,'[1]Master data'!$B$1:$EF$1,0)),"")</f>
        <v/>
      </c>
      <c r="D613" t="str">
        <f>IFERROR(INDEX('[1]Master data'!$B$2:$EF$1000,MATCH($B613,'[1]Master data'!$A$2:$A$1000,0),MATCH(D$1,'[1]Master data'!$B$1:$EF$1,0)),"")</f>
        <v/>
      </c>
      <c r="E613" s="5">
        <f>IFERROR(INDEX('[1]Master data'!$B$2:$EF$1000,MATCH($B613,'[1]Master data'!$A$2:$A$1000,0),MATCH(E$1,'[1]Master data'!$B$1:$EF$1,0)),"")</f>
        <v>0</v>
      </c>
      <c r="F613" s="7">
        <f>IFERROR(INDEX('[1]Master data'!$B$2:$EF$1000,MATCH($B613,'[1]Master data'!$A$2:$A$1000,0),MATCH(F$1,'[1]Master data'!$B$1:$EF$1,0)),"")</f>
        <v>-5000</v>
      </c>
      <c r="G613" s="7">
        <f>IFERROR(INDEX('[1]Master data'!$B$2:$EF$1000,MATCH($B613,'[1]Master data'!$A$2:$A$1000,0),MATCH(G$1,'[1]Master data'!$B$1:$EF$1,0)),"")</f>
        <v>0</v>
      </c>
      <c r="H613" s="7">
        <f>IFERROR(INDEX('[1]Master data'!$B$2:$EF$1000,MATCH($B613,'[1]Master data'!$A$2:$A$1000,0),MATCH(H$1,'[1]Master data'!$B$1:$EF$1,0)),"")</f>
        <v>0</v>
      </c>
      <c r="I613" s="7">
        <f>IFERROR(INDEX('[1]Master data'!$B$2:$EF$1000,MATCH($B613,'[1]Master data'!$A$2:$A$1000,0),MATCH(I$1,'[1]Master data'!$B$1:$EF$1,0)),"")</f>
        <v>0</v>
      </c>
      <c r="J613" s="7">
        <f>IFERROR(INDEX('[1]Master data'!$B$2:$EF$1000,MATCH($B613,'[1]Master data'!$A$2:$A$1000,0),MATCH(J$1,'[1]Master data'!$B$1:$EF$1,0)),"")</f>
        <v>0</v>
      </c>
      <c r="K613" s="7">
        <f>IFERROR(INDEX('[1]Master data'!$B$2:$EF$1000,MATCH($B613,'[1]Master data'!$A$2:$A$1000,0),MATCH(K$1,'[1]Master data'!$B$1:$EF$1,0)),"")</f>
        <v>0</v>
      </c>
      <c r="L613" s="7">
        <f>IFERROR(INDEX('[1]Master data'!$B$2:$EF$1000,MATCH($B613,'[1]Master data'!$A$2:$A$1000,0),MATCH(L$1,'[1]Master data'!$B$1:$EF$1,0)),"")</f>
        <v>-5000</v>
      </c>
      <c r="M613" s="33">
        <f>IFERROR(INDEX('[1]Master data'!$B$2:$EF$1000,MATCH($B613,'[1]Master data'!$A$2:$A$1000,0),MATCH(M$1,'[1]Master data'!$B$1:$EF$1,0)),"")</f>
        <v>-1</v>
      </c>
      <c r="N613" s="7">
        <f>IFERROR(INDEX('[1]Master data'!$B$2:$EF$1000,MATCH($B613,'[1]Master data'!$A$2:$A$1000,0),MATCH(N$1,'[1]Master data'!$B$1:$EF$1,0)),"")</f>
        <v>0</v>
      </c>
      <c r="O613" s="7">
        <f>IFERROR(INDEX('[1]Master data'!$B$2:$EF$1000,MATCH($B613,'[1]Master data'!$A$2:$A$1000,0),MATCH(O$1,'[1]Master data'!$B$1:$EF$1,0)),"")</f>
        <v>0</v>
      </c>
      <c r="P613" s="7">
        <f>IFERROR(INDEX('[1]Master data'!$B$2:$EF$1000,MATCH($B613,'[1]Master data'!$A$2:$A$1000,0),MATCH(P$1,'[1]Master data'!$B$1:$EF$1,0)),"")</f>
        <v>-5000</v>
      </c>
      <c r="Q613" s="30">
        <f>IFERROR(INDEX('[1]Master data'!$B$2:$EF$1000,MATCH($B613,'[1]Master data'!$A$2:$A$1000,0),MATCH(Q$1,'[1]Master data'!$B$1:$EF$1,0)),"")</f>
        <v>-1</v>
      </c>
    </row>
    <row r="614" spans="1:17" x14ac:dyDescent="0.3">
      <c r="A614" t="str">
        <f t="shared" si="9"/>
        <v/>
      </c>
      <c r="B614" t="str">
        <f>IF('[1]Master data'!A614="","",'[1]Master data'!A614)</f>
        <v/>
      </c>
      <c r="C614" t="str">
        <f>IFERROR(INDEX('[1]Master data'!$B$2:$EF$1000,MATCH($B614,'[1]Master data'!$A$2:$A$1000,0),MATCH(C$1,'[1]Master data'!$B$1:$EF$1,0)),"")</f>
        <v/>
      </c>
      <c r="D614" t="str">
        <f>IFERROR(INDEX('[1]Master data'!$B$2:$EF$1000,MATCH($B614,'[1]Master data'!$A$2:$A$1000,0),MATCH(D$1,'[1]Master data'!$B$1:$EF$1,0)),"")</f>
        <v/>
      </c>
      <c r="E614" s="5">
        <f>IFERROR(INDEX('[1]Master data'!$B$2:$EF$1000,MATCH($B614,'[1]Master data'!$A$2:$A$1000,0),MATCH(E$1,'[1]Master data'!$B$1:$EF$1,0)),"")</f>
        <v>0</v>
      </c>
      <c r="F614" s="7">
        <f>IFERROR(INDEX('[1]Master data'!$B$2:$EF$1000,MATCH($B614,'[1]Master data'!$A$2:$A$1000,0),MATCH(F$1,'[1]Master data'!$B$1:$EF$1,0)),"")</f>
        <v>-5000</v>
      </c>
      <c r="G614" s="7">
        <f>IFERROR(INDEX('[1]Master data'!$B$2:$EF$1000,MATCH($B614,'[1]Master data'!$A$2:$A$1000,0),MATCH(G$1,'[1]Master data'!$B$1:$EF$1,0)),"")</f>
        <v>0</v>
      </c>
      <c r="H614" s="7">
        <f>IFERROR(INDEX('[1]Master data'!$B$2:$EF$1000,MATCH($B614,'[1]Master data'!$A$2:$A$1000,0),MATCH(H$1,'[1]Master data'!$B$1:$EF$1,0)),"")</f>
        <v>0</v>
      </c>
      <c r="I614" s="7">
        <f>IFERROR(INDEX('[1]Master data'!$B$2:$EF$1000,MATCH($B614,'[1]Master data'!$A$2:$A$1000,0),MATCH(I$1,'[1]Master data'!$B$1:$EF$1,0)),"")</f>
        <v>0</v>
      </c>
      <c r="J614" s="7">
        <f>IFERROR(INDEX('[1]Master data'!$B$2:$EF$1000,MATCH($B614,'[1]Master data'!$A$2:$A$1000,0),MATCH(J$1,'[1]Master data'!$B$1:$EF$1,0)),"")</f>
        <v>0</v>
      </c>
      <c r="K614" s="7">
        <f>IFERROR(INDEX('[1]Master data'!$B$2:$EF$1000,MATCH($B614,'[1]Master data'!$A$2:$A$1000,0),MATCH(K$1,'[1]Master data'!$B$1:$EF$1,0)),"")</f>
        <v>0</v>
      </c>
      <c r="L614" s="7">
        <f>IFERROR(INDEX('[1]Master data'!$B$2:$EF$1000,MATCH($B614,'[1]Master data'!$A$2:$A$1000,0),MATCH(L$1,'[1]Master data'!$B$1:$EF$1,0)),"")</f>
        <v>-5000</v>
      </c>
      <c r="M614" s="33">
        <f>IFERROR(INDEX('[1]Master data'!$B$2:$EF$1000,MATCH($B614,'[1]Master data'!$A$2:$A$1000,0),MATCH(M$1,'[1]Master data'!$B$1:$EF$1,0)),"")</f>
        <v>-1</v>
      </c>
      <c r="N614" s="7">
        <f>IFERROR(INDEX('[1]Master data'!$B$2:$EF$1000,MATCH($B614,'[1]Master data'!$A$2:$A$1000,0),MATCH(N$1,'[1]Master data'!$B$1:$EF$1,0)),"")</f>
        <v>0</v>
      </c>
      <c r="O614" s="7">
        <f>IFERROR(INDEX('[1]Master data'!$B$2:$EF$1000,MATCH($B614,'[1]Master data'!$A$2:$A$1000,0),MATCH(O$1,'[1]Master data'!$B$1:$EF$1,0)),"")</f>
        <v>0</v>
      </c>
      <c r="P614" s="7">
        <f>IFERROR(INDEX('[1]Master data'!$B$2:$EF$1000,MATCH($B614,'[1]Master data'!$A$2:$A$1000,0),MATCH(P$1,'[1]Master data'!$B$1:$EF$1,0)),"")</f>
        <v>-5000</v>
      </c>
      <c r="Q614" s="30">
        <f>IFERROR(INDEX('[1]Master data'!$B$2:$EF$1000,MATCH($B614,'[1]Master data'!$A$2:$A$1000,0),MATCH(Q$1,'[1]Master data'!$B$1:$EF$1,0)),"")</f>
        <v>-1</v>
      </c>
    </row>
    <row r="615" spans="1:17" x14ac:dyDescent="0.3">
      <c r="A615" t="str">
        <f t="shared" si="9"/>
        <v/>
      </c>
      <c r="B615" t="str">
        <f>IF('[1]Master data'!A615="","",'[1]Master data'!A615)</f>
        <v/>
      </c>
      <c r="C615" t="str">
        <f>IFERROR(INDEX('[1]Master data'!$B$2:$EF$1000,MATCH($B615,'[1]Master data'!$A$2:$A$1000,0),MATCH(C$1,'[1]Master data'!$B$1:$EF$1,0)),"")</f>
        <v/>
      </c>
      <c r="D615" t="str">
        <f>IFERROR(INDEX('[1]Master data'!$B$2:$EF$1000,MATCH($B615,'[1]Master data'!$A$2:$A$1000,0),MATCH(D$1,'[1]Master data'!$B$1:$EF$1,0)),"")</f>
        <v/>
      </c>
      <c r="E615" s="5">
        <f>IFERROR(INDEX('[1]Master data'!$B$2:$EF$1000,MATCH($B615,'[1]Master data'!$A$2:$A$1000,0),MATCH(E$1,'[1]Master data'!$B$1:$EF$1,0)),"")</f>
        <v>0</v>
      </c>
      <c r="F615" s="7">
        <f>IFERROR(INDEX('[1]Master data'!$B$2:$EF$1000,MATCH($B615,'[1]Master data'!$A$2:$A$1000,0),MATCH(F$1,'[1]Master data'!$B$1:$EF$1,0)),"")</f>
        <v>-5000</v>
      </c>
      <c r="G615" s="7">
        <f>IFERROR(INDEX('[1]Master data'!$B$2:$EF$1000,MATCH($B615,'[1]Master data'!$A$2:$A$1000,0),MATCH(G$1,'[1]Master data'!$B$1:$EF$1,0)),"")</f>
        <v>0</v>
      </c>
      <c r="H615" s="7">
        <f>IFERROR(INDEX('[1]Master data'!$B$2:$EF$1000,MATCH($B615,'[1]Master data'!$A$2:$A$1000,0),MATCH(H$1,'[1]Master data'!$B$1:$EF$1,0)),"")</f>
        <v>0</v>
      </c>
      <c r="I615" s="7">
        <f>IFERROR(INDEX('[1]Master data'!$B$2:$EF$1000,MATCH($B615,'[1]Master data'!$A$2:$A$1000,0),MATCH(I$1,'[1]Master data'!$B$1:$EF$1,0)),"")</f>
        <v>0</v>
      </c>
      <c r="J615" s="7">
        <f>IFERROR(INDEX('[1]Master data'!$B$2:$EF$1000,MATCH($B615,'[1]Master data'!$A$2:$A$1000,0),MATCH(J$1,'[1]Master data'!$B$1:$EF$1,0)),"")</f>
        <v>0</v>
      </c>
      <c r="K615" s="7">
        <f>IFERROR(INDEX('[1]Master data'!$B$2:$EF$1000,MATCH($B615,'[1]Master data'!$A$2:$A$1000,0),MATCH(K$1,'[1]Master data'!$B$1:$EF$1,0)),"")</f>
        <v>0</v>
      </c>
      <c r="L615" s="7">
        <f>IFERROR(INDEX('[1]Master data'!$B$2:$EF$1000,MATCH($B615,'[1]Master data'!$A$2:$A$1000,0),MATCH(L$1,'[1]Master data'!$B$1:$EF$1,0)),"")</f>
        <v>-5000</v>
      </c>
      <c r="M615" s="33">
        <f>IFERROR(INDEX('[1]Master data'!$B$2:$EF$1000,MATCH($B615,'[1]Master data'!$A$2:$A$1000,0),MATCH(M$1,'[1]Master data'!$B$1:$EF$1,0)),"")</f>
        <v>-1</v>
      </c>
      <c r="N615" s="7">
        <f>IFERROR(INDEX('[1]Master data'!$B$2:$EF$1000,MATCH($B615,'[1]Master data'!$A$2:$A$1000,0),MATCH(N$1,'[1]Master data'!$B$1:$EF$1,0)),"")</f>
        <v>0</v>
      </c>
      <c r="O615" s="7">
        <f>IFERROR(INDEX('[1]Master data'!$B$2:$EF$1000,MATCH($B615,'[1]Master data'!$A$2:$A$1000,0),MATCH(O$1,'[1]Master data'!$B$1:$EF$1,0)),"")</f>
        <v>0</v>
      </c>
      <c r="P615" s="7">
        <f>IFERROR(INDEX('[1]Master data'!$B$2:$EF$1000,MATCH($B615,'[1]Master data'!$A$2:$A$1000,0),MATCH(P$1,'[1]Master data'!$B$1:$EF$1,0)),"")</f>
        <v>-5000</v>
      </c>
      <c r="Q615" s="30">
        <f>IFERROR(INDEX('[1]Master data'!$B$2:$EF$1000,MATCH($B615,'[1]Master data'!$A$2:$A$1000,0),MATCH(Q$1,'[1]Master data'!$B$1:$EF$1,0)),"")</f>
        <v>-1</v>
      </c>
    </row>
    <row r="616" spans="1:17" x14ac:dyDescent="0.3">
      <c r="A616" t="str">
        <f t="shared" si="9"/>
        <v/>
      </c>
      <c r="B616" t="str">
        <f>IF('[1]Master data'!A616="","",'[1]Master data'!A616)</f>
        <v/>
      </c>
      <c r="C616" t="str">
        <f>IFERROR(INDEX('[1]Master data'!$B$2:$EF$1000,MATCH($B616,'[1]Master data'!$A$2:$A$1000,0),MATCH(C$1,'[1]Master data'!$B$1:$EF$1,0)),"")</f>
        <v/>
      </c>
      <c r="D616" t="str">
        <f>IFERROR(INDEX('[1]Master data'!$B$2:$EF$1000,MATCH($B616,'[1]Master data'!$A$2:$A$1000,0),MATCH(D$1,'[1]Master data'!$B$1:$EF$1,0)),"")</f>
        <v/>
      </c>
      <c r="E616" s="5">
        <f>IFERROR(INDEX('[1]Master data'!$B$2:$EF$1000,MATCH($B616,'[1]Master data'!$A$2:$A$1000,0),MATCH(E$1,'[1]Master data'!$B$1:$EF$1,0)),"")</f>
        <v>0</v>
      </c>
      <c r="F616" s="7">
        <f>IFERROR(INDEX('[1]Master data'!$B$2:$EF$1000,MATCH($B616,'[1]Master data'!$A$2:$A$1000,0),MATCH(F$1,'[1]Master data'!$B$1:$EF$1,0)),"")</f>
        <v>-5000</v>
      </c>
      <c r="G616" s="7">
        <f>IFERROR(INDEX('[1]Master data'!$B$2:$EF$1000,MATCH($B616,'[1]Master data'!$A$2:$A$1000,0),MATCH(G$1,'[1]Master data'!$B$1:$EF$1,0)),"")</f>
        <v>0</v>
      </c>
      <c r="H616" s="7">
        <f>IFERROR(INDEX('[1]Master data'!$B$2:$EF$1000,MATCH($B616,'[1]Master data'!$A$2:$A$1000,0),MATCH(H$1,'[1]Master data'!$B$1:$EF$1,0)),"")</f>
        <v>0</v>
      </c>
      <c r="I616" s="7">
        <f>IFERROR(INDEX('[1]Master data'!$B$2:$EF$1000,MATCH($B616,'[1]Master data'!$A$2:$A$1000,0),MATCH(I$1,'[1]Master data'!$B$1:$EF$1,0)),"")</f>
        <v>0</v>
      </c>
      <c r="J616" s="7">
        <f>IFERROR(INDEX('[1]Master data'!$B$2:$EF$1000,MATCH($B616,'[1]Master data'!$A$2:$A$1000,0),MATCH(J$1,'[1]Master data'!$B$1:$EF$1,0)),"")</f>
        <v>0</v>
      </c>
      <c r="K616" s="7">
        <f>IFERROR(INDEX('[1]Master data'!$B$2:$EF$1000,MATCH($B616,'[1]Master data'!$A$2:$A$1000,0),MATCH(K$1,'[1]Master data'!$B$1:$EF$1,0)),"")</f>
        <v>0</v>
      </c>
      <c r="L616" s="7">
        <f>IFERROR(INDEX('[1]Master data'!$B$2:$EF$1000,MATCH($B616,'[1]Master data'!$A$2:$A$1000,0),MATCH(L$1,'[1]Master data'!$B$1:$EF$1,0)),"")</f>
        <v>-5000</v>
      </c>
      <c r="M616" s="33">
        <f>IFERROR(INDEX('[1]Master data'!$B$2:$EF$1000,MATCH($B616,'[1]Master data'!$A$2:$A$1000,0),MATCH(M$1,'[1]Master data'!$B$1:$EF$1,0)),"")</f>
        <v>-1</v>
      </c>
      <c r="N616" s="7">
        <f>IFERROR(INDEX('[1]Master data'!$B$2:$EF$1000,MATCH($B616,'[1]Master data'!$A$2:$A$1000,0),MATCH(N$1,'[1]Master data'!$B$1:$EF$1,0)),"")</f>
        <v>0</v>
      </c>
      <c r="O616" s="7">
        <f>IFERROR(INDEX('[1]Master data'!$B$2:$EF$1000,MATCH($B616,'[1]Master data'!$A$2:$A$1000,0),MATCH(O$1,'[1]Master data'!$B$1:$EF$1,0)),"")</f>
        <v>0</v>
      </c>
      <c r="P616" s="7">
        <f>IFERROR(INDEX('[1]Master data'!$B$2:$EF$1000,MATCH($B616,'[1]Master data'!$A$2:$A$1000,0),MATCH(P$1,'[1]Master data'!$B$1:$EF$1,0)),"")</f>
        <v>-5000</v>
      </c>
      <c r="Q616" s="30">
        <f>IFERROR(INDEX('[1]Master data'!$B$2:$EF$1000,MATCH($B616,'[1]Master data'!$A$2:$A$1000,0),MATCH(Q$1,'[1]Master data'!$B$1:$EF$1,0)),"")</f>
        <v>-1</v>
      </c>
    </row>
    <row r="617" spans="1:17" x14ac:dyDescent="0.3">
      <c r="A617" t="str">
        <f t="shared" si="9"/>
        <v/>
      </c>
      <c r="B617" t="str">
        <f>IF('[1]Master data'!A617="","",'[1]Master data'!A617)</f>
        <v/>
      </c>
      <c r="C617" t="str">
        <f>IFERROR(INDEX('[1]Master data'!$B$2:$EF$1000,MATCH($B617,'[1]Master data'!$A$2:$A$1000,0),MATCH(C$1,'[1]Master data'!$B$1:$EF$1,0)),"")</f>
        <v/>
      </c>
      <c r="D617" t="str">
        <f>IFERROR(INDEX('[1]Master data'!$B$2:$EF$1000,MATCH($B617,'[1]Master data'!$A$2:$A$1000,0),MATCH(D$1,'[1]Master data'!$B$1:$EF$1,0)),"")</f>
        <v/>
      </c>
      <c r="E617" s="5">
        <f>IFERROR(INDEX('[1]Master data'!$B$2:$EF$1000,MATCH($B617,'[1]Master data'!$A$2:$A$1000,0),MATCH(E$1,'[1]Master data'!$B$1:$EF$1,0)),"")</f>
        <v>0</v>
      </c>
      <c r="F617" s="7">
        <f>IFERROR(INDEX('[1]Master data'!$B$2:$EF$1000,MATCH($B617,'[1]Master data'!$A$2:$A$1000,0),MATCH(F$1,'[1]Master data'!$B$1:$EF$1,0)),"")</f>
        <v>-5000</v>
      </c>
      <c r="G617" s="7">
        <f>IFERROR(INDEX('[1]Master data'!$B$2:$EF$1000,MATCH($B617,'[1]Master data'!$A$2:$A$1000,0),MATCH(G$1,'[1]Master data'!$B$1:$EF$1,0)),"")</f>
        <v>0</v>
      </c>
      <c r="H617" s="7">
        <f>IFERROR(INDEX('[1]Master data'!$B$2:$EF$1000,MATCH($B617,'[1]Master data'!$A$2:$A$1000,0),MATCH(H$1,'[1]Master data'!$B$1:$EF$1,0)),"")</f>
        <v>0</v>
      </c>
      <c r="I617" s="7">
        <f>IFERROR(INDEX('[1]Master data'!$B$2:$EF$1000,MATCH($B617,'[1]Master data'!$A$2:$A$1000,0),MATCH(I$1,'[1]Master data'!$B$1:$EF$1,0)),"")</f>
        <v>0</v>
      </c>
      <c r="J617" s="7">
        <f>IFERROR(INDEX('[1]Master data'!$B$2:$EF$1000,MATCH($B617,'[1]Master data'!$A$2:$A$1000,0),MATCH(J$1,'[1]Master data'!$B$1:$EF$1,0)),"")</f>
        <v>0</v>
      </c>
      <c r="K617" s="7">
        <f>IFERROR(INDEX('[1]Master data'!$B$2:$EF$1000,MATCH($B617,'[1]Master data'!$A$2:$A$1000,0),MATCH(K$1,'[1]Master data'!$B$1:$EF$1,0)),"")</f>
        <v>0</v>
      </c>
      <c r="L617" s="7">
        <f>IFERROR(INDEX('[1]Master data'!$B$2:$EF$1000,MATCH($B617,'[1]Master data'!$A$2:$A$1000,0),MATCH(L$1,'[1]Master data'!$B$1:$EF$1,0)),"")</f>
        <v>-5000</v>
      </c>
      <c r="M617" s="33">
        <f>IFERROR(INDEX('[1]Master data'!$B$2:$EF$1000,MATCH($B617,'[1]Master data'!$A$2:$A$1000,0),MATCH(M$1,'[1]Master data'!$B$1:$EF$1,0)),"")</f>
        <v>-1</v>
      </c>
      <c r="N617" s="7">
        <f>IFERROR(INDEX('[1]Master data'!$B$2:$EF$1000,MATCH($B617,'[1]Master data'!$A$2:$A$1000,0),MATCH(N$1,'[1]Master data'!$B$1:$EF$1,0)),"")</f>
        <v>0</v>
      </c>
      <c r="O617" s="7">
        <f>IFERROR(INDEX('[1]Master data'!$B$2:$EF$1000,MATCH($B617,'[1]Master data'!$A$2:$A$1000,0),MATCH(O$1,'[1]Master data'!$B$1:$EF$1,0)),"")</f>
        <v>0</v>
      </c>
      <c r="P617" s="7">
        <f>IFERROR(INDEX('[1]Master data'!$B$2:$EF$1000,MATCH($B617,'[1]Master data'!$A$2:$A$1000,0),MATCH(P$1,'[1]Master data'!$B$1:$EF$1,0)),"")</f>
        <v>-5000</v>
      </c>
      <c r="Q617" s="30">
        <f>IFERROR(INDEX('[1]Master data'!$B$2:$EF$1000,MATCH($B617,'[1]Master data'!$A$2:$A$1000,0),MATCH(Q$1,'[1]Master data'!$B$1:$EF$1,0)),"")</f>
        <v>-1</v>
      </c>
    </row>
    <row r="618" spans="1:17" x14ac:dyDescent="0.3">
      <c r="A618" t="str">
        <f t="shared" si="9"/>
        <v/>
      </c>
      <c r="B618" t="str">
        <f>IF('[1]Master data'!A618="","",'[1]Master data'!A618)</f>
        <v/>
      </c>
      <c r="C618" t="str">
        <f>IFERROR(INDEX('[1]Master data'!$B$2:$EF$1000,MATCH($B618,'[1]Master data'!$A$2:$A$1000,0),MATCH(C$1,'[1]Master data'!$B$1:$EF$1,0)),"")</f>
        <v/>
      </c>
      <c r="D618" t="str">
        <f>IFERROR(INDEX('[1]Master data'!$B$2:$EF$1000,MATCH($B618,'[1]Master data'!$A$2:$A$1000,0),MATCH(D$1,'[1]Master data'!$B$1:$EF$1,0)),"")</f>
        <v/>
      </c>
      <c r="E618" s="5">
        <f>IFERROR(INDEX('[1]Master data'!$B$2:$EF$1000,MATCH($B618,'[1]Master data'!$A$2:$A$1000,0),MATCH(E$1,'[1]Master data'!$B$1:$EF$1,0)),"")</f>
        <v>0</v>
      </c>
      <c r="F618" s="7">
        <f>IFERROR(INDEX('[1]Master data'!$B$2:$EF$1000,MATCH($B618,'[1]Master data'!$A$2:$A$1000,0),MATCH(F$1,'[1]Master data'!$B$1:$EF$1,0)),"")</f>
        <v>-5000</v>
      </c>
      <c r="G618" s="7">
        <f>IFERROR(INDEX('[1]Master data'!$B$2:$EF$1000,MATCH($B618,'[1]Master data'!$A$2:$A$1000,0),MATCH(G$1,'[1]Master data'!$B$1:$EF$1,0)),"")</f>
        <v>0</v>
      </c>
      <c r="H618" s="7">
        <f>IFERROR(INDEX('[1]Master data'!$B$2:$EF$1000,MATCH($B618,'[1]Master data'!$A$2:$A$1000,0),MATCH(H$1,'[1]Master data'!$B$1:$EF$1,0)),"")</f>
        <v>0</v>
      </c>
      <c r="I618" s="7">
        <f>IFERROR(INDEX('[1]Master data'!$B$2:$EF$1000,MATCH($B618,'[1]Master data'!$A$2:$A$1000,0),MATCH(I$1,'[1]Master data'!$B$1:$EF$1,0)),"")</f>
        <v>0</v>
      </c>
      <c r="J618" s="7">
        <f>IFERROR(INDEX('[1]Master data'!$B$2:$EF$1000,MATCH($B618,'[1]Master data'!$A$2:$A$1000,0),MATCH(J$1,'[1]Master data'!$B$1:$EF$1,0)),"")</f>
        <v>0</v>
      </c>
      <c r="K618" s="7">
        <f>IFERROR(INDEX('[1]Master data'!$B$2:$EF$1000,MATCH($B618,'[1]Master data'!$A$2:$A$1000,0),MATCH(K$1,'[1]Master data'!$B$1:$EF$1,0)),"")</f>
        <v>0</v>
      </c>
      <c r="L618" s="7">
        <f>IFERROR(INDEX('[1]Master data'!$B$2:$EF$1000,MATCH($B618,'[1]Master data'!$A$2:$A$1000,0),MATCH(L$1,'[1]Master data'!$B$1:$EF$1,0)),"")</f>
        <v>-5000</v>
      </c>
      <c r="M618" s="33">
        <f>IFERROR(INDEX('[1]Master data'!$B$2:$EF$1000,MATCH($B618,'[1]Master data'!$A$2:$A$1000,0),MATCH(M$1,'[1]Master data'!$B$1:$EF$1,0)),"")</f>
        <v>-1</v>
      </c>
      <c r="N618" s="7">
        <f>IFERROR(INDEX('[1]Master data'!$B$2:$EF$1000,MATCH($B618,'[1]Master data'!$A$2:$A$1000,0),MATCH(N$1,'[1]Master data'!$B$1:$EF$1,0)),"")</f>
        <v>0</v>
      </c>
      <c r="O618" s="7">
        <f>IFERROR(INDEX('[1]Master data'!$B$2:$EF$1000,MATCH($B618,'[1]Master data'!$A$2:$A$1000,0),MATCH(O$1,'[1]Master data'!$B$1:$EF$1,0)),"")</f>
        <v>0</v>
      </c>
      <c r="P618" s="7">
        <f>IFERROR(INDEX('[1]Master data'!$B$2:$EF$1000,MATCH($B618,'[1]Master data'!$A$2:$A$1000,0),MATCH(P$1,'[1]Master data'!$B$1:$EF$1,0)),"")</f>
        <v>-5000</v>
      </c>
      <c r="Q618" s="30">
        <f>IFERROR(INDEX('[1]Master data'!$B$2:$EF$1000,MATCH($B618,'[1]Master data'!$A$2:$A$1000,0),MATCH(Q$1,'[1]Master data'!$B$1:$EF$1,0)),"")</f>
        <v>-1</v>
      </c>
    </row>
    <row r="619" spans="1:17" x14ac:dyDescent="0.3">
      <c r="A619" t="str">
        <f t="shared" si="9"/>
        <v/>
      </c>
      <c r="B619" t="str">
        <f>IF('[1]Master data'!A619="","",'[1]Master data'!A619)</f>
        <v/>
      </c>
      <c r="C619" t="str">
        <f>IFERROR(INDEX('[1]Master data'!$B$2:$EF$1000,MATCH($B619,'[1]Master data'!$A$2:$A$1000,0),MATCH(C$1,'[1]Master data'!$B$1:$EF$1,0)),"")</f>
        <v/>
      </c>
      <c r="D619" t="str">
        <f>IFERROR(INDEX('[1]Master data'!$B$2:$EF$1000,MATCH($B619,'[1]Master data'!$A$2:$A$1000,0),MATCH(D$1,'[1]Master data'!$B$1:$EF$1,0)),"")</f>
        <v/>
      </c>
      <c r="E619" s="5">
        <f>IFERROR(INDEX('[1]Master data'!$B$2:$EF$1000,MATCH($B619,'[1]Master data'!$A$2:$A$1000,0),MATCH(E$1,'[1]Master data'!$B$1:$EF$1,0)),"")</f>
        <v>0</v>
      </c>
      <c r="F619" s="7">
        <f>IFERROR(INDEX('[1]Master data'!$B$2:$EF$1000,MATCH($B619,'[1]Master data'!$A$2:$A$1000,0),MATCH(F$1,'[1]Master data'!$B$1:$EF$1,0)),"")</f>
        <v>-5000</v>
      </c>
      <c r="G619" s="7">
        <f>IFERROR(INDEX('[1]Master data'!$B$2:$EF$1000,MATCH($B619,'[1]Master data'!$A$2:$A$1000,0),MATCH(G$1,'[1]Master data'!$B$1:$EF$1,0)),"")</f>
        <v>0</v>
      </c>
      <c r="H619" s="7">
        <f>IFERROR(INDEX('[1]Master data'!$B$2:$EF$1000,MATCH($B619,'[1]Master data'!$A$2:$A$1000,0),MATCH(H$1,'[1]Master data'!$B$1:$EF$1,0)),"")</f>
        <v>0</v>
      </c>
      <c r="I619" s="7">
        <f>IFERROR(INDEX('[1]Master data'!$B$2:$EF$1000,MATCH($B619,'[1]Master data'!$A$2:$A$1000,0),MATCH(I$1,'[1]Master data'!$B$1:$EF$1,0)),"")</f>
        <v>0</v>
      </c>
      <c r="J619" s="7">
        <f>IFERROR(INDEX('[1]Master data'!$B$2:$EF$1000,MATCH($B619,'[1]Master data'!$A$2:$A$1000,0),MATCH(J$1,'[1]Master data'!$B$1:$EF$1,0)),"")</f>
        <v>0</v>
      </c>
      <c r="K619" s="7">
        <f>IFERROR(INDEX('[1]Master data'!$B$2:$EF$1000,MATCH($B619,'[1]Master data'!$A$2:$A$1000,0),MATCH(K$1,'[1]Master data'!$B$1:$EF$1,0)),"")</f>
        <v>0</v>
      </c>
      <c r="L619" s="7">
        <f>IFERROR(INDEX('[1]Master data'!$B$2:$EF$1000,MATCH($B619,'[1]Master data'!$A$2:$A$1000,0),MATCH(L$1,'[1]Master data'!$B$1:$EF$1,0)),"")</f>
        <v>-5000</v>
      </c>
      <c r="M619" s="33">
        <f>IFERROR(INDEX('[1]Master data'!$B$2:$EF$1000,MATCH($B619,'[1]Master data'!$A$2:$A$1000,0),MATCH(M$1,'[1]Master data'!$B$1:$EF$1,0)),"")</f>
        <v>-1</v>
      </c>
      <c r="N619" s="7">
        <f>IFERROR(INDEX('[1]Master data'!$B$2:$EF$1000,MATCH($B619,'[1]Master data'!$A$2:$A$1000,0),MATCH(N$1,'[1]Master data'!$B$1:$EF$1,0)),"")</f>
        <v>0</v>
      </c>
      <c r="O619" s="7">
        <f>IFERROR(INDEX('[1]Master data'!$B$2:$EF$1000,MATCH($B619,'[1]Master data'!$A$2:$A$1000,0),MATCH(O$1,'[1]Master data'!$B$1:$EF$1,0)),"")</f>
        <v>0</v>
      </c>
      <c r="P619" s="7">
        <f>IFERROR(INDEX('[1]Master data'!$B$2:$EF$1000,MATCH($B619,'[1]Master data'!$A$2:$A$1000,0),MATCH(P$1,'[1]Master data'!$B$1:$EF$1,0)),"")</f>
        <v>-5000</v>
      </c>
      <c r="Q619" s="30">
        <f>IFERROR(INDEX('[1]Master data'!$B$2:$EF$1000,MATCH($B619,'[1]Master data'!$A$2:$A$1000,0),MATCH(Q$1,'[1]Master data'!$B$1:$EF$1,0)),"")</f>
        <v>-1</v>
      </c>
    </row>
    <row r="620" spans="1:17" x14ac:dyDescent="0.3">
      <c r="A620" t="str">
        <f t="shared" si="9"/>
        <v/>
      </c>
      <c r="B620" t="str">
        <f>IF('[1]Master data'!A620="","",'[1]Master data'!A620)</f>
        <v/>
      </c>
      <c r="C620" t="str">
        <f>IFERROR(INDEX('[1]Master data'!$B$2:$EF$1000,MATCH($B620,'[1]Master data'!$A$2:$A$1000,0),MATCH(C$1,'[1]Master data'!$B$1:$EF$1,0)),"")</f>
        <v/>
      </c>
      <c r="D620" t="str">
        <f>IFERROR(INDEX('[1]Master data'!$B$2:$EF$1000,MATCH($B620,'[1]Master data'!$A$2:$A$1000,0),MATCH(D$1,'[1]Master data'!$B$1:$EF$1,0)),"")</f>
        <v/>
      </c>
      <c r="E620" s="5">
        <f>IFERROR(INDEX('[1]Master data'!$B$2:$EF$1000,MATCH($B620,'[1]Master data'!$A$2:$A$1000,0),MATCH(E$1,'[1]Master data'!$B$1:$EF$1,0)),"")</f>
        <v>0</v>
      </c>
      <c r="F620" s="7">
        <f>IFERROR(INDEX('[1]Master data'!$B$2:$EF$1000,MATCH($B620,'[1]Master data'!$A$2:$A$1000,0),MATCH(F$1,'[1]Master data'!$B$1:$EF$1,0)),"")</f>
        <v>-5000</v>
      </c>
      <c r="G620" s="7">
        <f>IFERROR(INDEX('[1]Master data'!$B$2:$EF$1000,MATCH($B620,'[1]Master data'!$A$2:$A$1000,0),MATCH(G$1,'[1]Master data'!$B$1:$EF$1,0)),"")</f>
        <v>0</v>
      </c>
      <c r="H620" s="7">
        <f>IFERROR(INDEX('[1]Master data'!$B$2:$EF$1000,MATCH($B620,'[1]Master data'!$A$2:$A$1000,0),MATCH(H$1,'[1]Master data'!$B$1:$EF$1,0)),"")</f>
        <v>0</v>
      </c>
      <c r="I620" s="7">
        <f>IFERROR(INDEX('[1]Master data'!$B$2:$EF$1000,MATCH($B620,'[1]Master data'!$A$2:$A$1000,0),MATCH(I$1,'[1]Master data'!$B$1:$EF$1,0)),"")</f>
        <v>0</v>
      </c>
      <c r="J620" s="7">
        <f>IFERROR(INDEX('[1]Master data'!$B$2:$EF$1000,MATCH($B620,'[1]Master data'!$A$2:$A$1000,0),MATCH(J$1,'[1]Master data'!$B$1:$EF$1,0)),"")</f>
        <v>0</v>
      </c>
      <c r="K620" s="7">
        <f>IFERROR(INDEX('[1]Master data'!$B$2:$EF$1000,MATCH($B620,'[1]Master data'!$A$2:$A$1000,0),MATCH(K$1,'[1]Master data'!$B$1:$EF$1,0)),"")</f>
        <v>0</v>
      </c>
      <c r="L620" s="7">
        <f>IFERROR(INDEX('[1]Master data'!$B$2:$EF$1000,MATCH($B620,'[1]Master data'!$A$2:$A$1000,0),MATCH(L$1,'[1]Master data'!$B$1:$EF$1,0)),"")</f>
        <v>-5000</v>
      </c>
      <c r="M620" s="33">
        <f>IFERROR(INDEX('[1]Master data'!$B$2:$EF$1000,MATCH($B620,'[1]Master data'!$A$2:$A$1000,0),MATCH(M$1,'[1]Master data'!$B$1:$EF$1,0)),"")</f>
        <v>-1</v>
      </c>
      <c r="N620" s="7">
        <f>IFERROR(INDEX('[1]Master data'!$B$2:$EF$1000,MATCH($B620,'[1]Master data'!$A$2:$A$1000,0),MATCH(N$1,'[1]Master data'!$B$1:$EF$1,0)),"")</f>
        <v>0</v>
      </c>
      <c r="O620" s="7">
        <f>IFERROR(INDEX('[1]Master data'!$B$2:$EF$1000,MATCH($B620,'[1]Master data'!$A$2:$A$1000,0),MATCH(O$1,'[1]Master data'!$B$1:$EF$1,0)),"")</f>
        <v>0</v>
      </c>
      <c r="P620" s="7">
        <f>IFERROR(INDEX('[1]Master data'!$B$2:$EF$1000,MATCH($B620,'[1]Master data'!$A$2:$A$1000,0),MATCH(P$1,'[1]Master data'!$B$1:$EF$1,0)),"")</f>
        <v>-5000</v>
      </c>
      <c r="Q620" s="30">
        <f>IFERROR(INDEX('[1]Master data'!$B$2:$EF$1000,MATCH($B620,'[1]Master data'!$A$2:$A$1000,0),MATCH(Q$1,'[1]Master data'!$B$1:$EF$1,0)),"")</f>
        <v>-1</v>
      </c>
    </row>
    <row r="621" spans="1:17" x14ac:dyDescent="0.3">
      <c r="A621" t="str">
        <f t="shared" si="9"/>
        <v/>
      </c>
      <c r="B621" t="str">
        <f>IF('[1]Master data'!A621="","",'[1]Master data'!A621)</f>
        <v/>
      </c>
      <c r="C621" t="str">
        <f>IFERROR(INDEX('[1]Master data'!$B$2:$EF$1000,MATCH($B621,'[1]Master data'!$A$2:$A$1000,0),MATCH(C$1,'[1]Master data'!$B$1:$EF$1,0)),"")</f>
        <v/>
      </c>
      <c r="D621" t="str">
        <f>IFERROR(INDEX('[1]Master data'!$B$2:$EF$1000,MATCH($B621,'[1]Master data'!$A$2:$A$1000,0),MATCH(D$1,'[1]Master data'!$B$1:$EF$1,0)),"")</f>
        <v/>
      </c>
      <c r="E621" s="5">
        <f>IFERROR(INDEX('[1]Master data'!$B$2:$EF$1000,MATCH($B621,'[1]Master data'!$A$2:$A$1000,0),MATCH(E$1,'[1]Master data'!$B$1:$EF$1,0)),"")</f>
        <v>0</v>
      </c>
      <c r="F621" s="7">
        <f>IFERROR(INDEX('[1]Master data'!$B$2:$EF$1000,MATCH($B621,'[1]Master data'!$A$2:$A$1000,0),MATCH(F$1,'[1]Master data'!$B$1:$EF$1,0)),"")</f>
        <v>-5000</v>
      </c>
      <c r="G621" s="7">
        <f>IFERROR(INDEX('[1]Master data'!$B$2:$EF$1000,MATCH($B621,'[1]Master data'!$A$2:$A$1000,0),MATCH(G$1,'[1]Master data'!$B$1:$EF$1,0)),"")</f>
        <v>0</v>
      </c>
      <c r="H621" s="7">
        <f>IFERROR(INDEX('[1]Master data'!$B$2:$EF$1000,MATCH($B621,'[1]Master data'!$A$2:$A$1000,0),MATCH(H$1,'[1]Master data'!$B$1:$EF$1,0)),"")</f>
        <v>0</v>
      </c>
      <c r="I621" s="7">
        <f>IFERROR(INDEX('[1]Master data'!$B$2:$EF$1000,MATCH($B621,'[1]Master data'!$A$2:$A$1000,0),MATCH(I$1,'[1]Master data'!$B$1:$EF$1,0)),"")</f>
        <v>0</v>
      </c>
      <c r="J621" s="7">
        <f>IFERROR(INDEX('[1]Master data'!$B$2:$EF$1000,MATCH($B621,'[1]Master data'!$A$2:$A$1000,0),MATCH(J$1,'[1]Master data'!$B$1:$EF$1,0)),"")</f>
        <v>0</v>
      </c>
      <c r="K621" s="7">
        <f>IFERROR(INDEX('[1]Master data'!$B$2:$EF$1000,MATCH($B621,'[1]Master data'!$A$2:$A$1000,0),MATCH(K$1,'[1]Master data'!$B$1:$EF$1,0)),"")</f>
        <v>0</v>
      </c>
      <c r="L621" s="7">
        <f>IFERROR(INDEX('[1]Master data'!$B$2:$EF$1000,MATCH($B621,'[1]Master data'!$A$2:$A$1000,0),MATCH(L$1,'[1]Master data'!$B$1:$EF$1,0)),"")</f>
        <v>-5000</v>
      </c>
      <c r="M621" s="33">
        <f>IFERROR(INDEX('[1]Master data'!$B$2:$EF$1000,MATCH($B621,'[1]Master data'!$A$2:$A$1000,0),MATCH(M$1,'[1]Master data'!$B$1:$EF$1,0)),"")</f>
        <v>-1</v>
      </c>
      <c r="N621" s="7">
        <f>IFERROR(INDEX('[1]Master data'!$B$2:$EF$1000,MATCH($B621,'[1]Master data'!$A$2:$A$1000,0),MATCH(N$1,'[1]Master data'!$B$1:$EF$1,0)),"")</f>
        <v>0</v>
      </c>
      <c r="O621" s="7">
        <f>IFERROR(INDEX('[1]Master data'!$B$2:$EF$1000,MATCH($B621,'[1]Master data'!$A$2:$A$1000,0),MATCH(O$1,'[1]Master data'!$B$1:$EF$1,0)),"")</f>
        <v>0</v>
      </c>
      <c r="P621" s="7">
        <f>IFERROR(INDEX('[1]Master data'!$B$2:$EF$1000,MATCH($B621,'[1]Master data'!$A$2:$A$1000,0),MATCH(P$1,'[1]Master data'!$B$1:$EF$1,0)),"")</f>
        <v>-5000</v>
      </c>
      <c r="Q621" s="30">
        <f>IFERROR(INDEX('[1]Master data'!$B$2:$EF$1000,MATCH($B621,'[1]Master data'!$A$2:$A$1000,0),MATCH(Q$1,'[1]Master data'!$B$1:$EF$1,0)),"")</f>
        <v>-1</v>
      </c>
    </row>
    <row r="622" spans="1:17" x14ac:dyDescent="0.3">
      <c r="A622" t="str">
        <f t="shared" si="9"/>
        <v/>
      </c>
      <c r="B622" t="str">
        <f>IF('[1]Master data'!A622="","",'[1]Master data'!A622)</f>
        <v/>
      </c>
      <c r="C622" t="str">
        <f>IFERROR(INDEX('[1]Master data'!$B$2:$EF$1000,MATCH($B622,'[1]Master data'!$A$2:$A$1000,0),MATCH(C$1,'[1]Master data'!$B$1:$EF$1,0)),"")</f>
        <v/>
      </c>
      <c r="D622" t="str">
        <f>IFERROR(INDEX('[1]Master data'!$B$2:$EF$1000,MATCH($B622,'[1]Master data'!$A$2:$A$1000,0),MATCH(D$1,'[1]Master data'!$B$1:$EF$1,0)),"")</f>
        <v/>
      </c>
      <c r="E622" s="5">
        <f>IFERROR(INDEX('[1]Master data'!$B$2:$EF$1000,MATCH($B622,'[1]Master data'!$A$2:$A$1000,0),MATCH(E$1,'[1]Master data'!$B$1:$EF$1,0)),"")</f>
        <v>0</v>
      </c>
      <c r="F622" s="7">
        <f>IFERROR(INDEX('[1]Master data'!$B$2:$EF$1000,MATCH($B622,'[1]Master data'!$A$2:$A$1000,0),MATCH(F$1,'[1]Master data'!$B$1:$EF$1,0)),"")</f>
        <v>-5000</v>
      </c>
      <c r="G622" s="7">
        <f>IFERROR(INDEX('[1]Master data'!$B$2:$EF$1000,MATCH($B622,'[1]Master data'!$A$2:$A$1000,0),MATCH(G$1,'[1]Master data'!$B$1:$EF$1,0)),"")</f>
        <v>0</v>
      </c>
      <c r="H622" s="7">
        <f>IFERROR(INDEX('[1]Master data'!$B$2:$EF$1000,MATCH($B622,'[1]Master data'!$A$2:$A$1000,0),MATCH(H$1,'[1]Master data'!$B$1:$EF$1,0)),"")</f>
        <v>0</v>
      </c>
      <c r="I622" s="7">
        <f>IFERROR(INDEX('[1]Master data'!$B$2:$EF$1000,MATCH($B622,'[1]Master data'!$A$2:$A$1000,0),MATCH(I$1,'[1]Master data'!$B$1:$EF$1,0)),"")</f>
        <v>0</v>
      </c>
      <c r="J622" s="7">
        <f>IFERROR(INDEX('[1]Master data'!$B$2:$EF$1000,MATCH($B622,'[1]Master data'!$A$2:$A$1000,0),MATCH(J$1,'[1]Master data'!$B$1:$EF$1,0)),"")</f>
        <v>0</v>
      </c>
      <c r="K622" s="7">
        <f>IFERROR(INDEX('[1]Master data'!$B$2:$EF$1000,MATCH($B622,'[1]Master data'!$A$2:$A$1000,0),MATCH(K$1,'[1]Master data'!$B$1:$EF$1,0)),"")</f>
        <v>0</v>
      </c>
      <c r="L622" s="7">
        <f>IFERROR(INDEX('[1]Master data'!$B$2:$EF$1000,MATCH($B622,'[1]Master data'!$A$2:$A$1000,0),MATCH(L$1,'[1]Master data'!$B$1:$EF$1,0)),"")</f>
        <v>-5000</v>
      </c>
      <c r="M622" s="33">
        <f>IFERROR(INDEX('[1]Master data'!$B$2:$EF$1000,MATCH($B622,'[1]Master data'!$A$2:$A$1000,0),MATCH(M$1,'[1]Master data'!$B$1:$EF$1,0)),"")</f>
        <v>-1</v>
      </c>
      <c r="N622" s="7">
        <f>IFERROR(INDEX('[1]Master data'!$B$2:$EF$1000,MATCH($B622,'[1]Master data'!$A$2:$A$1000,0),MATCH(N$1,'[1]Master data'!$B$1:$EF$1,0)),"")</f>
        <v>0</v>
      </c>
      <c r="O622" s="7">
        <f>IFERROR(INDEX('[1]Master data'!$B$2:$EF$1000,MATCH($B622,'[1]Master data'!$A$2:$A$1000,0),MATCH(O$1,'[1]Master data'!$B$1:$EF$1,0)),"")</f>
        <v>0</v>
      </c>
      <c r="P622" s="7">
        <f>IFERROR(INDEX('[1]Master data'!$B$2:$EF$1000,MATCH($B622,'[1]Master data'!$A$2:$A$1000,0),MATCH(P$1,'[1]Master data'!$B$1:$EF$1,0)),"")</f>
        <v>-5000</v>
      </c>
      <c r="Q622" s="30">
        <f>IFERROR(INDEX('[1]Master data'!$B$2:$EF$1000,MATCH($B622,'[1]Master data'!$A$2:$A$1000,0),MATCH(Q$1,'[1]Master data'!$B$1:$EF$1,0)),"")</f>
        <v>-1</v>
      </c>
    </row>
    <row r="623" spans="1:17" x14ac:dyDescent="0.3">
      <c r="A623" t="str">
        <f t="shared" si="9"/>
        <v/>
      </c>
      <c r="B623" t="str">
        <f>IF('[1]Master data'!A623="","",'[1]Master data'!A623)</f>
        <v/>
      </c>
      <c r="C623" t="str">
        <f>IFERROR(INDEX('[1]Master data'!$B$2:$EF$1000,MATCH($B623,'[1]Master data'!$A$2:$A$1000,0),MATCH(C$1,'[1]Master data'!$B$1:$EF$1,0)),"")</f>
        <v/>
      </c>
      <c r="D623" t="str">
        <f>IFERROR(INDEX('[1]Master data'!$B$2:$EF$1000,MATCH($B623,'[1]Master data'!$A$2:$A$1000,0),MATCH(D$1,'[1]Master data'!$B$1:$EF$1,0)),"")</f>
        <v/>
      </c>
      <c r="E623" s="5">
        <f>IFERROR(INDEX('[1]Master data'!$B$2:$EF$1000,MATCH($B623,'[1]Master data'!$A$2:$A$1000,0),MATCH(E$1,'[1]Master data'!$B$1:$EF$1,0)),"")</f>
        <v>0</v>
      </c>
      <c r="F623" s="7">
        <f>IFERROR(INDEX('[1]Master data'!$B$2:$EF$1000,MATCH($B623,'[1]Master data'!$A$2:$A$1000,0),MATCH(F$1,'[1]Master data'!$B$1:$EF$1,0)),"")</f>
        <v>-5000</v>
      </c>
      <c r="G623" s="7">
        <f>IFERROR(INDEX('[1]Master data'!$B$2:$EF$1000,MATCH($B623,'[1]Master data'!$A$2:$A$1000,0),MATCH(G$1,'[1]Master data'!$B$1:$EF$1,0)),"")</f>
        <v>0</v>
      </c>
      <c r="H623" s="7">
        <f>IFERROR(INDEX('[1]Master data'!$B$2:$EF$1000,MATCH($B623,'[1]Master data'!$A$2:$A$1000,0),MATCH(H$1,'[1]Master data'!$B$1:$EF$1,0)),"")</f>
        <v>0</v>
      </c>
      <c r="I623" s="7">
        <f>IFERROR(INDEX('[1]Master data'!$B$2:$EF$1000,MATCH($B623,'[1]Master data'!$A$2:$A$1000,0),MATCH(I$1,'[1]Master data'!$B$1:$EF$1,0)),"")</f>
        <v>0</v>
      </c>
      <c r="J623" s="7">
        <f>IFERROR(INDEX('[1]Master data'!$B$2:$EF$1000,MATCH($B623,'[1]Master data'!$A$2:$A$1000,0),MATCH(J$1,'[1]Master data'!$B$1:$EF$1,0)),"")</f>
        <v>0</v>
      </c>
      <c r="K623" s="7">
        <f>IFERROR(INDEX('[1]Master data'!$B$2:$EF$1000,MATCH($B623,'[1]Master data'!$A$2:$A$1000,0),MATCH(K$1,'[1]Master data'!$B$1:$EF$1,0)),"")</f>
        <v>0</v>
      </c>
      <c r="L623" s="7">
        <f>IFERROR(INDEX('[1]Master data'!$B$2:$EF$1000,MATCH($B623,'[1]Master data'!$A$2:$A$1000,0),MATCH(L$1,'[1]Master data'!$B$1:$EF$1,0)),"")</f>
        <v>-5000</v>
      </c>
      <c r="M623" s="33">
        <f>IFERROR(INDEX('[1]Master data'!$B$2:$EF$1000,MATCH($B623,'[1]Master data'!$A$2:$A$1000,0),MATCH(M$1,'[1]Master data'!$B$1:$EF$1,0)),"")</f>
        <v>-1</v>
      </c>
      <c r="N623" s="7">
        <f>IFERROR(INDEX('[1]Master data'!$B$2:$EF$1000,MATCH($B623,'[1]Master data'!$A$2:$A$1000,0),MATCH(N$1,'[1]Master data'!$B$1:$EF$1,0)),"")</f>
        <v>0</v>
      </c>
      <c r="O623" s="7">
        <f>IFERROR(INDEX('[1]Master data'!$B$2:$EF$1000,MATCH($B623,'[1]Master data'!$A$2:$A$1000,0),MATCH(O$1,'[1]Master data'!$B$1:$EF$1,0)),"")</f>
        <v>0</v>
      </c>
      <c r="P623" s="7">
        <f>IFERROR(INDEX('[1]Master data'!$B$2:$EF$1000,MATCH($B623,'[1]Master data'!$A$2:$A$1000,0),MATCH(P$1,'[1]Master data'!$B$1:$EF$1,0)),"")</f>
        <v>-5000</v>
      </c>
      <c r="Q623" s="30">
        <f>IFERROR(INDEX('[1]Master data'!$B$2:$EF$1000,MATCH($B623,'[1]Master data'!$A$2:$A$1000,0),MATCH(Q$1,'[1]Master data'!$B$1:$EF$1,0)),"")</f>
        <v>-1</v>
      </c>
    </row>
    <row r="624" spans="1:17" x14ac:dyDescent="0.3">
      <c r="A624" t="str">
        <f t="shared" si="9"/>
        <v/>
      </c>
      <c r="B624" t="str">
        <f>IF('[1]Master data'!A624="","",'[1]Master data'!A624)</f>
        <v/>
      </c>
      <c r="C624" t="str">
        <f>IFERROR(INDEX('[1]Master data'!$B$2:$EF$1000,MATCH($B624,'[1]Master data'!$A$2:$A$1000,0),MATCH(C$1,'[1]Master data'!$B$1:$EF$1,0)),"")</f>
        <v/>
      </c>
      <c r="D624" t="str">
        <f>IFERROR(INDEX('[1]Master data'!$B$2:$EF$1000,MATCH($B624,'[1]Master data'!$A$2:$A$1000,0),MATCH(D$1,'[1]Master data'!$B$1:$EF$1,0)),"")</f>
        <v/>
      </c>
      <c r="E624" s="5">
        <f>IFERROR(INDEX('[1]Master data'!$B$2:$EF$1000,MATCH($B624,'[1]Master data'!$A$2:$A$1000,0),MATCH(E$1,'[1]Master data'!$B$1:$EF$1,0)),"")</f>
        <v>0</v>
      </c>
      <c r="F624" s="7">
        <f>IFERROR(INDEX('[1]Master data'!$B$2:$EF$1000,MATCH($B624,'[1]Master data'!$A$2:$A$1000,0),MATCH(F$1,'[1]Master data'!$B$1:$EF$1,0)),"")</f>
        <v>-5000</v>
      </c>
      <c r="G624" s="7">
        <f>IFERROR(INDEX('[1]Master data'!$B$2:$EF$1000,MATCH($B624,'[1]Master data'!$A$2:$A$1000,0),MATCH(G$1,'[1]Master data'!$B$1:$EF$1,0)),"")</f>
        <v>0</v>
      </c>
      <c r="H624" s="7">
        <f>IFERROR(INDEX('[1]Master data'!$B$2:$EF$1000,MATCH($B624,'[1]Master data'!$A$2:$A$1000,0),MATCH(H$1,'[1]Master data'!$B$1:$EF$1,0)),"")</f>
        <v>0</v>
      </c>
      <c r="I624" s="7">
        <f>IFERROR(INDEX('[1]Master data'!$B$2:$EF$1000,MATCH($B624,'[1]Master data'!$A$2:$A$1000,0),MATCH(I$1,'[1]Master data'!$B$1:$EF$1,0)),"")</f>
        <v>0</v>
      </c>
      <c r="J624" s="7">
        <f>IFERROR(INDEX('[1]Master data'!$B$2:$EF$1000,MATCH($B624,'[1]Master data'!$A$2:$A$1000,0),MATCH(J$1,'[1]Master data'!$B$1:$EF$1,0)),"")</f>
        <v>0</v>
      </c>
      <c r="K624" s="7">
        <f>IFERROR(INDEX('[1]Master data'!$B$2:$EF$1000,MATCH($B624,'[1]Master data'!$A$2:$A$1000,0),MATCH(K$1,'[1]Master data'!$B$1:$EF$1,0)),"")</f>
        <v>0</v>
      </c>
      <c r="L624" s="7">
        <f>IFERROR(INDEX('[1]Master data'!$B$2:$EF$1000,MATCH($B624,'[1]Master data'!$A$2:$A$1000,0),MATCH(L$1,'[1]Master data'!$B$1:$EF$1,0)),"")</f>
        <v>-5000</v>
      </c>
      <c r="M624" s="33">
        <f>IFERROR(INDEX('[1]Master data'!$B$2:$EF$1000,MATCH($B624,'[1]Master data'!$A$2:$A$1000,0),MATCH(M$1,'[1]Master data'!$B$1:$EF$1,0)),"")</f>
        <v>-1</v>
      </c>
      <c r="N624" s="7">
        <f>IFERROR(INDEX('[1]Master data'!$B$2:$EF$1000,MATCH($B624,'[1]Master data'!$A$2:$A$1000,0),MATCH(N$1,'[1]Master data'!$B$1:$EF$1,0)),"")</f>
        <v>0</v>
      </c>
      <c r="O624" s="7">
        <f>IFERROR(INDEX('[1]Master data'!$B$2:$EF$1000,MATCH($B624,'[1]Master data'!$A$2:$A$1000,0),MATCH(O$1,'[1]Master data'!$B$1:$EF$1,0)),"")</f>
        <v>0</v>
      </c>
      <c r="P624" s="7">
        <f>IFERROR(INDEX('[1]Master data'!$B$2:$EF$1000,MATCH($B624,'[1]Master data'!$A$2:$A$1000,0),MATCH(P$1,'[1]Master data'!$B$1:$EF$1,0)),"")</f>
        <v>-5000</v>
      </c>
      <c r="Q624" s="30">
        <f>IFERROR(INDEX('[1]Master data'!$B$2:$EF$1000,MATCH($B624,'[1]Master data'!$A$2:$A$1000,0),MATCH(Q$1,'[1]Master data'!$B$1:$EF$1,0)),"")</f>
        <v>-1</v>
      </c>
    </row>
    <row r="625" spans="1:17" x14ac:dyDescent="0.3">
      <c r="A625" t="str">
        <f t="shared" si="9"/>
        <v/>
      </c>
      <c r="B625" t="str">
        <f>IF('[1]Master data'!A625="","",'[1]Master data'!A625)</f>
        <v/>
      </c>
      <c r="C625" t="str">
        <f>IFERROR(INDEX('[1]Master data'!$B$2:$EF$1000,MATCH($B625,'[1]Master data'!$A$2:$A$1000,0),MATCH(C$1,'[1]Master data'!$B$1:$EF$1,0)),"")</f>
        <v/>
      </c>
      <c r="D625" t="str">
        <f>IFERROR(INDEX('[1]Master data'!$B$2:$EF$1000,MATCH($B625,'[1]Master data'!$A$2:$A$1000,0),MATCH(D$1,'[1]Master data'!$B$1:$EF$1,0)),"")</f>
        <v/>
      </c>
      <c r="E625" s="5">
        <f>IFERROR(INDEX('[1]Master data'!$B$2:$EF$1000,MATCH($B625,'[1]Master data'!$A$2:$A$1000,0),MATCH(E$1,'[1]Master data'!$B$1:$EF$1,0)),"")</f>
        <v>0</v>
      </c>
      <c r="F625" s="7">
        <f>IFERROR(INDEX('[1]Master data'!$B$2:$EF$1000,MATCH($B625,'[1]Master data'!$A$2:$A$1000,0),MATCH(F$1,'[1]Master data'!$B$1:$EF$1,0)),"")</f>
        <v>-5000</v>
      </c>
      <c r="G625" s="7">
        <f>IFERROR(INDEX('[1]Master data'!$B$2:$EF$1000,MATCH($B625,'[1]Master data'!$A$2:$A$1000,0),MATCH(G$1,'[1]Master data'!$B$1:$EF$1,0)),"")</f>
        <v>0</v>
      </c>
      <c r="H625" s="7">
        <f>IFERROR(INDEX('[1]Master data'!$B$2:$EF$1000,MATCH($B625,'[1]Master data'!$A$2:$A$1000,0),MATCH(H$1,'[1]Master data'!$B$1:$EF$1,0)),"")</f>
        <v>0</v>
      </c>
      <c r="I625" s="7">
        <f>IFERROR(INDEX('[1]Master data'!$B$2:$EF$1000,MATCH($B625,'[1]Master data'!$A$2:$A$1000,0),MATCH(I$1,'[1]Master data'!$B$1:$EF$1,0)),"")</f>
        <v>0</v>
      </c>
      <c r="J625" s="7">
        <f>IFERROR(INDEX('[1]Master data'!$B$2:$EF$1000,MATCH($B625,'[1]Master data'!$A$2:$A$1000,0),MATCH(J$1,'[1]Master data'!$B$1:$EF$1,0)),"")</f>
        <v>0</v>
      </c>
      <c r="K625" s="7">
        <f>IFERROR(INDEX('[1]Master data'!$B$2:$EF$1000,MATCH($B625,'[1]Master data'!$A$2:$A$1000,0),MATCH(K$1,'[1]Master data'!$B$1:$EF$1,0)),"")</f>
        <v>0</v>
      </c>
      <c r="L625" s="7">
        <f>IFERROR(INDEX('[1]Master data'!$B$2:$EF$1000,MATCH($B625,'[1]Master data'!$A$2:$A$1000,0),MATCH(L$1,'[1]Master data'!$B$1:$EF$1,0)),"")</f>
        <v>-5000</v>
      </c>
      <c r="M625" s="33">
        <f>IFERROR(INDEX('[1]Master data'!$B$2:$EF$1000,MATCH($B625,'[1]Master data'!$A$2:$A$1000,0),MATCH(M$1,'[1]Master data'!$B$1:$EF$1,0)),"")</f>
        <v>-1</v>
      </c>
      <c r="N625" s="7">
        <f>IFERROR(INDEX('[1]Master data'!$B$2:$EF$1000,MATCH($B625,'[1]Master data'!$A$2:$A$1000,0),MATCH(N$1,'[1]Master data'!$B$1:$EF$1,0)),"")</f>
        <v>0</v>
      </c>
      <c r="O625" s="7">
        <f>IFERROR(INDEX('[1]Master data'!$B$2:$EF$1000,MATCH($B625,'[1]Master data'!$A$2:$A$1000,0),MATCH(O$1,'[1]Master data'!$B$1:$EF$1,0)),"")</f>
        <v>0</v>
      </c>
      <c r="P625" s="7">
        <f>IFERROR(INDEX('[1]Master data'!$B$2:$EF$1000,MATCH($B625,'[1]Master data'!$A$2:$A$1000,0),MATCH(P$1,'[1]Master data'!$B$1:$EF$1,0)),"")</f>
        <v>-5000</v>
      </c>
      <c r="Q625" s="30">
        <f>IFERROR(INDEX('[1]Master data'!$B$2:$EF$1000,MATCH($B625,'[1]Master data'!$A$2:$A$1000,0),MATCH(Q$1,'[1]Master data'!$B$1:$EF$1,0)),"")</f>
        <v>-1</v>
      </c>
    </row>
    <row r="626" spans="1:17" x14ac:dyDescent="0.3">
      <c r="A626" t="str">
        <f t="shared" si="9"/>
        <v/>
      </c>
      <c r="B626" t="str">
        <f>IF('[1]Master data'!A626="","",'[1]Master data'!A626)</f>
        <v/>
      </c>
      <c r="C626" t="str">
        <f>IFERROR(INDEX('[1]Master data'!$B$2:$EF$1000,MATCH($B626,'[1]Master data'!$A$2:$A$1000,0),MATCH(C$1,'[1]Master data'!$B$1:$EF$1,0)),"")</f>
        <v/>
      </c>
      <c r="D626" t="str">
        <f>IFERROR(INDEX('[1]Master data'!$B$2:$EF$1000,MATCH($B626,'[1]Master data'!$A$2:$A$1000,0),MATCH(D$1,'[1]Master data'!$B$1:$EF$1,0)),"")</f>
        <v/>
      </c>
      <c r="E626" s="5">
        <f>IFERROR(INDEX('[1]Master data'!$B$2:$EF$1000,MATCH($B626,'[1]Master data'!$A$2:$A$1000,0),MATCH(E$1,'[1]Master data'!$B$1:$EF$1,0)),"")</f>
        <v>0</v>
      </c>
      <c r="F626" s="7">
        <f>IFERROR(INDEX('[1]Master data'!$B$2:$EF$1000,MATCH($B626,'[1]Master data'!$A$2:$A$1000,0),MATCH(F$1,'[1]Master data'!$B$1:$EF$1,0)),"")</f>
        <v>-5000</v>
      </c>
      <c r="G626" s="7">
        <f>IFERROR(INDEX('[1]Master data'!$B$2:$EF$1000,MATCH($B626,'[1]Master data'!$A$2:$A$1000,0),MATCH(G$1,'[1]Master data'!$B$1:$EF$1,0)),"")</f>
        <v>0</v>
      </c>
      <c r="H626" s="7">
        <f>IFERROR(INDEX('[1]Master data'!$B$2:$EF$1000,MATCH($B626,'[1]Master data'!$A$2:$A$1000,0),MATCH(H$1,'[1]Master data'!$B$1:$EF$1,0)),"")</f>
        <v>0</v>
      </c>
      <c r="I626" s="7">
        <f>IFERROR(INDEX('[1]Master data'!$B$2:$EF$1000,MATCH($B626,'[1]Master data'!$A$2:$A$1000,0),MATCH(I$1,'[1]Master data'!$B$1:$EF$1,0)),"")</f>
        <v>0</v>
      </c>
      <c r="J626" s="7">
        <f>IFERROR(INDEX('[1]Master data'!$B$2:$EF$1000,MATCH($B626,'[1]Master data'!$A$2:$A$1000,0),MATCH(J$1,'[1]Master data'!$B$1:$EF$1,0)),"")</f>
        <v>0</v>
      </c>
      <c r="K626" s="7">
        <f>IFERROR(INDEX('[1]Master data'!$B$2:$EF$1000,MATCH($B626,'[1]Master data'!$A$2:$A$1000,0),MATCH(K$1,'[1]Master data'!$B$1:$EF$1,0)),"")</f>
        <v>0</v>
      </c>
      <c r="L626" s="7">
        <f>IFERROR(INDEX('[1]Master data'!$B$2:$EF$1000,MATCH($B626,'[1]Master data'!$A$2:$A$1000,0),MATCH(L$1,'[1]Master data'!$B$1:$EF$1,0)),"")</f>
        <v>-5000</v>
      </c>
      <c r="M626" s="33">
        <f>IFERROR(INDEX('[1]Master data'!$B$2:$EF$1000,MATCH($B626,'[1]Master data'!$A$2:$A$1000,0),MATCH(M$1,'[1]Master data'!$B$1:$EF$1,0)),"")</f>
        <v>-1</v>
      </c>
      <c r="N626" s="7">
        <f>IFERROR(INDEX('[1]Master data'!$B$2:$EF$1000,MATCH($B626,'[1]Master data'!$A$2:$A$1000,0),MATCH(N$1,'[1]Master data'!$B$1:$EF$1,0)),"")</f>
        <v>0</v>
      </c>
      <c r="O626" s="7">
        <f>IFERROR(INDEX('[1]Master data'!$B$2:$EF$1000,MATCH($B626,'[1]Master data'!$A$2:$A$1000,0),MATCH(O$1,'[1]Master data'!$B$1:$EF$1,0)),"")</f>
        <v>0</v>
      </c>
      <c r="P626" s="7">
        <f>IFERROR(INDEX('[1]Master data'!$B$2:$EF$1000,MATCH($B626,'[1]Master data'!$A$2:$A$1000,0),MATCH(P$1,'[1]Master data'!$B$1:$EF$1,0)),"")</f>
        <v>-5000</v>
      </c>
      <c r="Q626" s="30">
        <f>IFERROR(INDEX('[1]Master data'!$B$2:$EF$1000,MATCH($B626,'[1]Master data'!$A$2:$A$1000,0),MATCH(Q$1,'[1]Master data'!$B$1:$EF$1,0)),"")</f>
        <v>-1</v>
      </c>
    </row>
    <row r="627" spans="1:17" x14ac:dyDescent="0.3">
      <c r="A627" t="str">
        <f t="shared" si="9"/>
        <v/>
      </c>
      <c r="B627" t="str">
        <f>IF('[1]Master data'!A627="","",'[1]Master data'!A627)</f>
        <v/>
      </c>
      <c r="C627" t="str">
        <f>IFERROR(INDEX('[1]Master data'!$B$2:$EF$1000,MATCH($B627,'[1]Master data'!$A$2:$A$1000,0),MATCH(C$1,'[1]Master data'!$B$1:$EF$1,0)),"")</f>
        <v/>
      </c>
      <c r="D627" t="str">
        <f>IFERROR(INDEX('[1]Master data'!$B$2:$EF$1000,MATCH($B627,'[1]Master data'!$A$2:$A$1000,0),MATCH(D$1,'[1]Master data'!$B$1:$EF$1,0)),"")</f>
        <v/>
      </c>
      <c r="E627" s="5">
        <f>IFERROR(INDEX('[1]Master data'!$B$2:$EF$1000,MATCH($B627,'[1]Master data'!$A$2:$A$1000,0),MATCH(E$1,'[1]Master data'!$B$1:$EF$1,0)),"")</f>
        <v>0</v>
      </c>
      <c r="F627" s="7">
        <f>IFERROR(INDEX('[1]Master data'!$B$2:$EF$1000,MATCH($B627,'[1]Master data'!$A$2:$A$1000,0),MATCH(F$1,'[1]Master data'!$B$1:$EF$1,0)),"")</f>
        <v>-5000</v>
      </c>
      <c r="G627" s="7">
        <f>IFERROR(INDEX('[1]Master data'!$B$2:$EF$1000,MATCH($B627,'[1]Master data'!$A$2:$A$1000,0),MATCH(G$1,'[1]Master data'!$B$1:$EF$1,0)),"")</f>
        <v>0</v>
      </c>
      <c r="H627" s="7">
        <f>IFERROR(INDEX('[1]Master data'!$B$2:$EF$1000,MATCH($B627,'[1]Master data'!$A$2:$A$1000,0),MATCH(H$1,'[1]Master data'!$B$1:$EF$1,0)),"")</f>
        <v>0</v>
      </c>
      <c r="I627" s="7">
        <f>IFERROR(INDEX('[1]Master data'!$B$2:$EF$1000,MATCH($B627,'[1]Master data'!$A$2:$A$1000,0),MATCH(I$1,'[1]Master data'!$B$1:$EF$1,0)),"")</f>
        <v>0</v>
      </c>
      <c r="J627" s="7">
        <f>IFERROR(INDEX('[1]Master data'!$B$2:$EF$1000,MATCH($B627,'[1]Master data'!$A$2:$A$1000,0),MATCH(J$1,'[1]Master data'!$B$1:$EF$1,0)),"")</f>
        <v>0</v>
      </c>
      <c r="K627" s="7">
        <f>IFERROR(INDEX('[1]Master data'!$B$2:$EF$1000,MATCH($B627,'[1]Master data'!$A$2:$A$1000,0),MATCH(K$1,'[1]Master data'!$B$1:$EF$1,0)),"")</f>
        <v>0</v>
      </c>
      <c r="L627" s="7">
        <f>IFERROR(INDEX('[1]Master data'!$B$2:$EF$1000,MATCH($B627,'[1]Master data'!$A$2:$A$1000,0),MATCH(L$1,'[1]Master data'!$B$1:$EF$1,0)),"")</f>
        <v>-5000</v>
      </c>
      <c r="M627" s="33">
        <f>IFERROR(INDEX('[1]Master data'!$B$2:$EF$1000,MATCH($B627,'[1]Master data'!$A$2:$A$1000,0),MATCH(M$1,'[1]Master data'!$B$1:$EF$1,0)),"")</f>
        <v>-1</v>
      </c>
      <c r="N627" s="7">
        <f>IFERROR(INDEX('[1]Master data'!$B$2:$EF$1000,MATCH($B627,'[1]Master data'!$A$2:$A$1000,0),MATCH(N$1,'[1]Master data'!$B$1:$EF$1,0)),"")</f>
        <v>0</v>
      </c>
      <c r="O627" s="7">
        <f>IFERROR(INDEX('[1]Master data'!$B$2:$EF$1000,MATCH($B627,'[1]Master data'!$A$2:$A$1000,0),MATCH(O$1,'[1]Master data'!$B$1:$EF$1,0)),"")</f>
        <v>0</v>
      </c>
      <c r="P627" s="7">
        <f>IFERROR(INDEX('[1]Master data'!$B$2:$EF$1000,MATCH($B627,'[1]Master data'!$A$2:$A$1000,0),MATCH(P$1,'[1]Master data'!$B$1:$EF$1,0)),"")</f>
        <v>-5000</v>
      </c>
      <c r="Q627" s="30">
        <f>IFERROR(INDEX('[1]Master data'!$B$2:$EF$1000,MATCH($B627,'[1]Master data'!$A$2:$A$1000,0),MATCH(Q$1,'[1]Master data'!$B$1:$EF$1,0)),"")</f>
        <v>-1</v>
      </c>
    </row>
    <row r="628" spans="1:17" x14ac:dyDescent="0.3">
      <c r="A628" t="str">
        <f t="shared" si="9"/>
        <v/>
      </c>
      <c r="B628" t="str">
        <f>IF('[1]Master data'!A628="","",'[1]Master data'!A628)</f>
        <v/>
      </c>
      <c r="C628" t="str">
        <f>IFERROR(INDEX('[1]Master data'!$B$2:$EF$1000,MATCH($B628,'[1]Master data'!$A$2:$A$1000,0),MATCH(C$1,'[1]Master data'!$B$1:$EF$1,0)),"")</f>
        <v/>
      </c>
      <c r="D628" t="str">
        <f>IFERROR(INDEX('[1]Master data'!$B$2:$EF$1000,MATCH($B628,'[1]Master data'!$A$2:$A$1000,0),MATCH(D$1,'[1]Master data'!$B$1:$EF$1,0)),"")</f>
        <v/>
      </c>
      <c r="E628" s="5">
        <f>IFERROR(INDEX('[1]Master data'!$B$2:$EF$1000,MATCH($B628,'[1]Master data'!$A$2:$A$1000,0),MATCH(E$1,'[1]Master data'!$B$1:$EF$1,0)),"")</f>
        <v>0</v>
      </c>
      <c r="F628" s="7">
        <f>IFERROR(INDEX('[1]Master data'!$B$2:$EF$1000,MATCH($B628,'[1]Master data'!$A$2:$A$1000,0),MATCH(F$1,'[1]Master data'!$B$1:$EF$1,0)),"")</f>
        <v>-5000</v>
      </c>
      <c r="G628" s="7">
        <f>IFERROR(INDEX('[1]Master data'!$B$2:$EF$1000,MATCH($B628,'[1]Master data'!$A$2:$A$1000,0),MATCH(G$1,'[1]Master data'!$B$1:$EF$1,0)),"")</f>
        <v>0</v>
      </c>
      <c r="H628" s="7">
        <f>IFERROR(INDEX('[1]Master data'!$B$2:$EF$1000,MATCH($B628,'[1]Master data'!$A$2:$A$1000,0),MATCH(H$1,'[1]Master data'!$B$1:$EF$1,0)),"")</f>
        <v>0</v>
      </c>
      <c r="I628" s="7">
        <f>IFERROR(INDEX('[1]Master data'!$B$2:$EF$1000,MATCH($B628,'[1]Master data'!$A$2:$A$1000,0),MATCH(I$1,'[1]Master data'!$B$1:$EF$1,0)),"")</f>
        <v>0</v>
      </c>
      <c r="J628" s="7">
        <f>IFERROR(INDEX('[1]Master data'!$B$2:$EF$1000,MATCH($B628,'[1]Master data'!$A$2:$A$1000,0),MATCH(J$1,'[1]Master data'!$B$1:$EF$1,0)),"")</f>
        <v>0</v>
      </c>
      <c r="K628" s="7">
        <f>IFERROR(INDEX('[1]Master data'!$B$2:$EF$1000,MATCH($B628,'[1]Master data'!$A$2:$A$1000,0),MATCH(K$1,'[1]Master data'!$B$1:$EF$1,0)),"")</f>
        <v>0</v>
      </c>
      <c r="L628" s="7">
        <f>IFERROR(INDEX('[1]Master data'!$B$2:$EF$1000,MATCH($B628,'[1]Master data'!$A$2:$A$1000,0),MATCH(L$1,'[1]Master data'!$B$1:$EF$1,0)),"")</f>
        <v>-5000</v>
      </c>
      <c r="M628" s="33">
        <f>IFERROR(INDEX('[1]Master data'!$B$2:$EF$1000,MATCH($B628,'[1]Master data'!$A$2:$A$1000,0),MATCH(M$1,'[1]Master data'!$B$1:$EF$1,0)),"")</f>
        <v>-1</v>
      </c>
      <c r="N628" s="7">
        <f>IFERROR(INDEX('[1]Master data'!$B$2:$EF$1000,MATCH($B628,'[1]Master data'!$A$2:$A$1000,0),MATCH(N$1,'[1]Master data'!$B$1:$EF$1,0)),"")</f>
        <v>0</v>
      </c>
      <c r="O628" s="7">
        <f>IFERROR(INDEX('[1]Master data'!$B$2:$EF$1000,MATCH($B628,'[1]Master data'!$A$2:$A$1000,0),MATCH(O$1,'[1]Master data'!$B$1:$EF$1,0)),"")</f>
        <v>0</v>
      </c>
      <c r="P628" s="7">
        <f>IFERROR(INDEX('[1]Master data'!$B$2:$EF$1000,MATCH($B628,'[1]Master data'!$A$2:$A$1000,0),MATCH(P$1,'[1]Master data'!$B$1:$EF$1,0)),"")</f>
        <v>-5000</v>
      </c>
      <c r="Q628" s="30">
        <f>IFERROR(INDEX('[1]Master data'!$B$2:$EF$1000,MATCH($B628,'[1]Master data'!$A$2:$A$1000,0),MATCH(Q$1,'[1]Master data'!$B$1:$EF$1,0)),"")</f>
        <v>-1</v>
      </c>
    </row>
    <row r="629" spans="1:17" x14ac:dyDescent="0.3">
      <c r="A629" t="str">
        <f t="shared" si="9"/>
        <v/>
      </c>
      <c r="B629" t="str">
        <f>IF('[1]Master data'!A629="","",'[1]Master data'!A629)</f>
        <v/>
      </c>
      <c r="C629" t="str">
        <f>IFERROR(INDEX('[1]Master data'!$B$2:$EF$1000,MATCH($B629,'[1]Master data'!$A$2:$A$1000,0),MATCH(C$1,'[1]Master data'!$B$1:$EF$1,0)),"")</f>
        <v/>
      </c>
      <c r="D629" t="str">
        <f>IFERROR(INDEX('[1]Master data'!$B$2:$EF$1000,MATCH($B629,'[1]Master data'!$A$2:$A$1000,0),MATCH(D$1,'[1]Master data'!$B$1:$EF$1,0)),"")</f>
        <v/>
      </c>
      <c r="E629" s="5">
        <f>IFERROR(INDEX('[1]Master data'!$B$2:$EF$1000,MATCH($B629,'[1]Master data'!$A$2:$A$1000,0),MATCH(E$1,'[1]Master data'!$B$1:$EF$1,0)),"")</f>
        <v>0</v>
      </c>
      <c r="F629" s="7">
        <f>IFERROR(INDEX('[1]Master data'!$B$2:$EF$1000,MATCH($B629,'[1]Master data'!$A$2:$A$1000,0),MATCH(F$1,'[1]Master data'!$B$1:$EF$1,0)),"")</f>
        <v>-5000</v>
      </c>
      <c r="G629" s="7">
        <f>IFERROR(INDEX('[1]Master data'!$B$2:$EF$1000,MATCH($B629,'[1]Master data'!$A$2:$A$1000,0),MATCH(G$1,'[1]Master data'!$B$1:$EF$1,0)),"")</f>
        <v>0</v>
      </c>
      <c r="H629" s="7">
        <f>IFERROR(INDEX('[1]Master data'!$B$2:$EF$1000,MATCH($B629,'[1]Master data'!$A$2:$A$1000,0),MATCH(H$1,'[1]Master data'!$B$1:$EF$1,0)),"")</f>
        <v>0</v>
      </c>
      <c r="I629" s="7">
        <f>IFERROR(INDEX('[1]Master data'!$B$2:$EF$1000,MATCH($B629,'[1]Master data'!$A$2:$A$1000,0),MATCH(I$1,'[1]Master data'!$B$1:$EF$1,0)),"")</f>
        <v>0</v>
      </c>
      <c r="J629" s="7">
        <f>IFERROR(INDEX('[1]Master data'!$B$2:$EF$1000,MATCH($B629,'[1]Master data'!$A$2:$A$1000,0),MATCH(J$1,'[1]Master data'!$B$1:$EF$1,0)),"")</f>
        <v>0</v>
      </c>
      <c r="K629" s="7">
        <f>IFERROR(INDEX('[1]Master data'!$B$2:$EF$1000,MATCH($B629,'[1]Master data'!$A$2:$A$1000,0),MATCH(K$1,'[1]Master data'!$B$1:$EF$1,0)),"")</f>
        <v>0</v>
      </c>
      <c r="L629" s="7">
        <f>IFERROR(INDEX('[1]Master data'!$B$2:$EF$1000,MATCH($B629,'[1]Master data'!$A$2:$A$1000,0),MATCH(L$1,'[1]Master data'!$B$1:$EF$1,0)),"")</f>
        <v>-5000</v>
      </c>
      <c r="M629" s="33">
        <f>IFERROR(INDEX('[1]Master data'!$B$2:$EF$1000,MATCH($B629,'[1]Master data'!$A$2:$A$1000,0),MATCH(M$1,'[1]Master data'!$B$1:$EF$1,0)),"")</f>
        <v>-1</v>
      </c>
      <c r="N629" s="7">
        <f>IFERROR(INDEX('[1]Master data'!$B$2:$EF$1000,MATCH($B629,'[1]Master data'!$A$2:$A$1000,0),MATCH(N$1,'[1]Master data'!$B$1:$EF$1,0)),"")</f>
        <v>0</v>
      </c>
      <c r="O629" s="7">
        <f>IFERROR(INDEX('[1]Master data'!$B$2:$EF$1000,MATCH($B629,'[1]Master data'!$A$2:$A$1000,0),MATCH(O$1,'[1]Master data'!$B$1:$EF$1,0)),"")</f>
        <v>0</v>
      </c>
      <c r="P629" s="7">
        <f>IFERROR(INDEX('[1]Master data'!$B$2:$EF$1000,MATCH($B629,'[1]Master data'!$A$2:$A$1000,0),MATCH(P$1,'[1]Master data'!$B$1:$EF$1,0)),"")</f>
        <v>-5000</v>
      </c>
      <c r="Q629" s="30">
        <f>IFERROR(INDEX('[1]Master data'!$B$2:$EF$1000,MATCH($B629,'[1]Master data'!$A$2:$A$1000,0),MATCH(Q$1,'[1]Master data'!$B$1:$EF$1,0)),"")</f>
        <v>-1</v>
      </c>
    </row>
    <row r="630" spans="1:17" x14ac:dyDescent="0.3">
      <c r="A630" t="str">
        <f t="shared" si="9"/>
        <v/>
      </c>
      <c r="B630" t="str">
        <f>IF('[1]Master data'!A630="","",'[1]Master data'!A630)</f>
        <v/>
      </c>
      <c r="C630" t="str">
        <f>IFERROR(INDEX('[1]Master data'!$B$2:$EF$1000,MATCH($B630,'[1]Master data'!$A$2:$A$1000,0),MATCH(C$1,'[1]Master data'!$B$1:$EF$1,0)),"")</f>
        <v/>
      </c>
      <c r="D630" t="str">
        <f>IFERROR(INDEX('[1]Master data'!$B$2:$EF$1000,MATCH($B630,'[1]Master data'!$A$2:$A$1000,0),MATCH(D$1,'[1]Master data'!$B$1:$EF$1,0)),"")</f>
        <v/>
      </c>
      <c r="E630" s="5">
        <f>IFERROR(INDEX('[1]Master data'!$B$2:$EF$1000,MATCH($B630,'[1]Master data'!$A$2:$A$1000,0),MATCH(E$1,'[1]Master data'!$B$1:$EF$1,0)),"")</f>
        <v>0</v>
      </c>
      <c r="F630" s="7">
        <f>IFERROR(INDEX('[1]Master data'!$B$2:$EF$1000,MATCH($B630,'[1]Master data'!$A$2:$A$1000,0),MATCH(F$1,'[1]Master data'!$B$1:$EF$1,0)),"")</f>
        <v>-5000</v>
      </c>
      <c r="G630" s="7">
        <f>IFERROR(INDEX('[1]Master data'!$B$2:$EF$1000,MATCH($B630,'[1]Master data'!$A$2:$A$1000,0),MATCH(G$1,'[1]Master data'!$B$1:$EF$1,0)),"")</f>
        <v>0</v>
      </c>
      <c r="H630" s="7">
        <f>IFERROR(INDEX('[1]Master data'!$B$2:$EF$1000,MATCH($B630,'[1]Master data'!$A$2:$A$1000,0),MATCH(H$1,'[1]Master data'!$B$1:$EF$1,0)),"")</f>
        <v>0</v>
      </c>
      <c r="I630" s="7">
        <f>IFERROR(INDEX('[1]Master data'!$B$2:$EF$1000,MATCH($B630,'[1]Master data'!$A$2:$A$1000,0),MATCH(I$1,'[1]Master data'!$B$1:$EF$1,0)),"")</f>
        <v>0</v>
      </c>
      <c r="J630" s="7">
        <f>IFERROR(INDEX('[1]Master data'!$B$2:$EF$1000,MATCH($B630,'[1]Master data'!$A$2:$A$1000,0),MATCH(J$1,'[1]Master data'!$B$1:$EF$1,0)),"")</f>
        <v>0</v>
      </c>
      <c r="K630" s="7">
        <f>IFERROR(INDEX('[1]Master data'!$B$2:$EF$1000,MATCH($B630,'[1]Master data'!$A$2:$A$1000,0),MATCH(K$1,'[1]Master data'!$B$1:$EF$1,0)),"")</f>
        <v>0</v>
      </c>
      <c r="L630" s="7">
        <f>IFERROR(INDEX('[1]Master data'!$B$2:$EF$1000,MATCH($B630,'[1]Master data'!$A$2:$A$1000,0),MATCH(L$1,'[1]Master data'!$B$1:$EF$1,0)),"")</f>
        <v>-5000</v>
      </c>
      <c r="M630" s="33">
        <f>IFERROR(INDEX('[1]Master data'!$B$2:$EF$1000,MATCH($B630,'[1]Master data'!$A$2:$A$1000,0),MATCH(M$1,'[1]Master data'!$B$1:$EF$1,0)),"")</f>
        <v>-1</v>
      </c>
      <c r="N630" s="7">
        <f>IFERROR(INDEX('[1]Master data'!$B$2:$EF$1000,MATCH($B630,'[1]Master data'!$A$2:$A$1000,0),MATCH(N$1,'[1]Master data'!$B$1:$EF$1,0)),"")</f>
        <v>0</v>
      </c>
      <c r="O630" s="7">
        <f>IFERROR(INDEX('[1]Master data'!$B$2:$EF$1000,MATCH($B630,'[1]Master data'!$A$2:$A$1000,0),MATCH(O$1,'[1]Master data'!$B$1:$EF$1,0)),"")</f>
        <v>0</v>
      </c>
      <c r="P630" s="7">
        <f>IFERROR(INDEX('[1]Master data'!$B$2:$EF$1000,MATCH($B630,'[1]Master data'!$A$2:$A$1000,0),MATCH(P$1,'[1]Master data'!$B$1:$EF$1,0)),"")</f>
        <v>-5000</v>
      </c>
      <c r="Q630" s="30">
        <f>IFERROR(INDEX('[1]Master data'!$B$2:$EF$1000,MATCH($B630,'[1]Master data'!$A$2:$A$1000,0),MATCH(Q$1,'[1]Master data'!$B$1:$EF$1,0)),"")</f>
        <v>-1</v>
      </c>
    </row>
    <row r="631" spans="1:17" x14ac:dyDescent="0.3">
      <c r="A631" t="str">
        <f t="shared" si="9"/>
        <v/>
      </c>
      <c r="B631" t="str">
        <f>IF('[1]Master data'!A631="","",'[1]Master data'!A631)</f>
        <v/>
      </c>
      <c r="C631" t="str">
        <f>IFERROR(INDEX('[1]Master data'!$B$2:$EF$1000,MATCH($B631,'[1]Master data'!$A$2:$A$1000,0),MATCH(C$1,'[1]Master data'!$B$1:$EF$1,0)),"")</f>
        <v/>
      </c>
      <c r="D631" t="str">
        <f>IFERROR(INDEX('[1]Master data'!$B$2:$EF$1000,MATCH($B631,'[1]Master data'!$A$2:$A$1000,0),MATCH(D$1,'[1]Master data'!$B$1:$EF$1,0)),"")</f>
        <v/>
      </c>
      <c r="E631" s="5">
        <f>IFERROR(INDEX('[1]Master data'!$B$2:$EF$1000,MATCH($B631,'[1]Master data'!$A$2:$A$1000,0),MATCH(E$1,'[1]Master data'!$B$1:$EF$1,0)),"")</f>
        <v>0</v>
      </c>
      <c r="F631" s="7">
        <f>IFERROR(INDEX('[1]Master data'!$B$2:$EF$1000,MATCH($B631,'[1]Master data'!$A$2:$A$1000,0),MATCH(F$1,'[1]Master data'!$B$1:$EF$1,0)),"")</f>
        <v>-5000</v>
      </c>
      <c r="G631" s="7">
        <f>IFERROR(INDEX('[1]Master data'!$B$2:$EF$1000,MATCH($B631,'[1]Master data'!$A$2:$A$1000,0),MATCH(G$1,'[1]Master data'!$B$1:$EF$1,0)),"")</f>
        <v>0</v>
      </c>
      <c r="H631" s="7">
        <f>IFERROR(INDEX('[1]Master data'!$B$2:$EF$1000,MATCH($B631,'[1]Master data'!$A$2:$A$1000,0),MATCH(H$1,'[1]Master data'!$B$1:$EF$1,0)),"")</f>
        <v>0</v>
      </c>
      <c r="I631" s="7">
        <f>IFERROR(INDEX('[1]Master data'!$B$2:$EF$1000,MATCH($B631,'[1]Master data'!$A$2:$A$1000,0),MATCH(I$1,'[1]Master data'!$B$1:$EF$1,0)),"")</f>
        <v>0</v>
      </c>
      <c r="J631" s="7">
        <f>IFERROR(INDEX('[1]Master data'!$B$2:$EF$1000,MATCH($B631,'[1]Master data'!$A$2:$A$1000,0),MATCH(J$1,'[1]Master data'!$B$1:$EF$1,0)),"")</f>
        <v>0</v>
      </c>
      <c r="K631" s="7">
        <f>IFERROR(INDEX('[1]Master data'!$B$2:$EF$1000,MATCH($B631,'[1]Master data'!$A$2:$A$1000,0),MATCH(K$1,'[1]Master data'!$B$1:$EF$1,0)),"")</f>
        <v>0</v>
      </c>
      <c r="L631" s="7">
        <f>IFERROR(INDEX('[1]Master data'!$B$2:$EF$1000,MATCH($B631,'[1]Master data'!$A$2:$A$1000,0),MATCH(L$1,'[1]Master data'!$B$1:$EF$1,0)),"")</f>
        <v>-5000</v>
      </c>
      <c r="M631" s="33">
        <f>IFERROR(INDEX('[1]Master data'!$B$2:$EF$1000,MATCH($B631,'[1]Master data'!$A$2:$A$1000,0),MATCH(M$1,'[1]Master data'!$B$1:$EF$1,0)),"")</f>
        <v>-1</v>
      </c>
      <c r="N631" s="7">
        <f>IFERROR(INDEX('[1]Master data'!$B$2:$EF$1000,MATCH($B631,'[1]Master data'!$A$2:$A$1000,0),MATCH(N$1,'[1]Master data'!$B$1:$EF$1,0)),"")</f>
        <v>0</v>
      </c>
      <c r="O631" s="7">
        <f>IFERROR(INDEX('[1]Master data'!$B$2:$EF$1000,MATCH($B631,'[1]Master data'!$A$2:$A$1000,0),MATCH(O$1,'[1]Master data'!$B$1:$EF$1,0)),"")</f>
        <v>0</v>
      </c>
      <c r="P631" s="7">
        <f>IFERROR(INDEX('[1]Master data'!$B$2:$EF$1000,MATCH($B631,'[1]Master data'!$A$2:$A$1000,0),MATCH(P$1,'[1]Master data'!$B$1:$EF$1,0)),"")</f>
        <v>-5000</v>
      </c>
      <c r="Q631" s="30">
        <f>IFERROR(INDEX('[1]Master data'!$B$2:$EF$1000,MATCH($B631,'[1]Master data'!$A$2:$A$1000,0),MATCH(Q$1,'[1]Master data'!$B$1:$EF$1,0)),"")</f>
        <v>-1</v>
      </c>
    </row>
    <row r="632" spans="1:17" x14ac:dyDescent="0.3">
      <c r="A632" t="str">
        <f t="shared" si="9"/>
        <v/>
      </c>
      <c r="B632" t="str">
        <f>IF('[1]Master data'!A632="","",'[1]Master data'!A632)</f>
        <v/>
      </c>
      <c r="C632" t="str">
        <f>IFERROR(INDEX('[1]Master data'!$B$2:$EF$1000,MATCH($B632,'[1]Master data'!$A$2:$A$1000,0),MATCH(C$1,'[1]Master data'!$B$1:$EF$1,0)),"")</f>
        <v/>
      </c>
      <c r="D632" t="str">
        <f>IFERROR(INDEX('[1]Master data'!$B$2:$EF$1000,MATCH($B632,'[1]Master data'!$A$2:$A$1000,0),MATCH(D$1,'[1]Master data'!$B$1:$EF$1,0)),"")</f>
        <v/>
      </c>
      <c r="E632" s="5">
        <f>IFERROR(INDEX('[1]Master data'!$B$2:$EF$1000,MATCH($B632,'[1]Master data'!$A$2:$A$1000,0),MATCH(E$1,'[1]Master data'!$B$1:$EF$1,0)),"")</f>
        <v>0</v>
      </c>
      <c r="F632" s="7">
        <f>IFERROR(INDEX('[1]Master data'!$B$2:$EF$1000,MATCH($B632,'[1]Master data'!$A$2:$A$1000,0),MATCH(F$1,'[1]Master data'!$B$1:$EF$1,0)),"")</f>
        <v>-5000</v>
      </c>
      <c r="G632" s="7">
        <f>IFERROR(INDEX('[1]Master data'!$B$2:$EF$1000,MATCH($B632,'[1]Master data'!$A$2:$A$1000,0),MATCH(G$1,'[1]Master data'!$B$1:$EF$1,0)),"")</f>
        <v>0</v>
      </c>
      <c r="H632" s="7">
        <f>IFERROR(INDEX('[1]Master data'!$B$2:$EF$1000,MATCH($B632,'[1]Master data'!$A$2:$A$1000,0),MATCH(H$1,'[1]Master data'!$B$1:$EF$1,0)),"")</f>
        <v>0</v>
      </c>
      <c r="I632" s="7">
        <f>IFERROR(INDEX('[1]Master data'!$B$2:$EF$1000,MATCH($B632,'[1]Master data'!$A$2:$A$1000,0),MATCH(I$1,'[1]Master data'!$B$1:$EF$1,0)),"")</f>
        <v>0</v>
      </c>
      <c r="J632" s="7">
        <f>IFERROR(INDEX('[1]Master data'!$B$2:$EF$1000,MATCH($B632,'[1]Master data'!$A$2:$A$1000,0),MATCH(J$1,'[1]Master data'!$B$1:$EF$1,0)),"")</f>
        <v>0</v>
      </c>
      <c r="K632" s="7">
        <f>IFERROR(INDEX('[1]Master data'!$B$2:$EF$1000,MATCH($B632,'[1]Master data'!$A$2:$A$1000,0),MATCH(K$1,'[1]Master data'!$B$1:$EF$1,0)),"")</f>
        <v>0</v>
      </c>
      <c r="L632" s="7">
        <f>IFERROR(INDEX('[1]Master data'!$B$2:$EF$1000,MATCH($B632,'[1]Master data'!$A$2:$A$1000,0),MATCH(L$1,'[1]Master data'!$B$1:$EF$1,0)),"")</f>
        <v>-5000</v>
      </c>
      <c r="M632" s="33">
        <f>IFERROR(INDEX('[1]Master data'!$B$2:$EF$1000,MATCH($B632,'[1]Master data'!$A$2:$A$1000,0),MATCH(M$1,'[1]Master data'!$B$1:$EF$1,0)),"")</f>
        <v>-1</v>
      </c>
      <c r="N632" s="7">
        <f>IFERROR(INDEX('[1]Master data'!$B$2:$EF$1000,MATCH($B632,'[1]Master data'!$A$2:$A$1000,0),MATCH(N$1,'[1]Master data'!$B$1:$EF$1,0)),"")</f>
        <v>0</v>
      </c>
      <c r="O632" s="7">
        <f>IFERROR(INDEX('[1]Master data'!$B$2:$EF$1000,MATCH($B632,'[1]Master data'!$A$2:$A$1000,0),MATCH(O$1,'[1]Master data'!$B$1:$EF$1,0)),"")</f>
        <v>0</v>
      </c>
      <c r="P632" s="7">
        <f>IFERROR(INDEX('[1]Master data'!$B$2:$EF$1000,MATCH($B632,'[1]Master data'!$A$2:$A$1000,0),MATCH(P$1,'[1]Master data'!$B$1:$EF$1,0)),"")</f>
        <v>-5000</v>
      </c>
      <c r="Q632" s="30">
        <f>IFERROR(INDEX('[1]Master data'!$B$2:$EF$1000,MATCH($B632,'[1]Master data'!$A$2:$A$1000,0),MATCH(Q$1,'[1]Master data'!$B$1:$EF$1,0)),"")</f>
        <v>-1</v>
      </c>
    </row>
    <row r="633" spans="1:17" x14ac:dyDescent="0.3">
      <c r="A633" t="str">
        <f t="shared" si="9"/>
        <v/>
      </c>
      <c r="B633" t="str">
        <f>IF('[1]Master data'!A633="","",'[1]Master data'!A633)</f>
        <v/>
      </c>
      <c r="C633" t="str">
        <f>IFERROR(INDEX('[1]Master data'!$B$2:$EF$1000,MATCH($B633,'[1]Master data'!$A$2:$A$1000,0),MATCH(C$1,'[1]Master data'!$B$1:$EF$1,0)),"")</f>
        <v/>
      </c>
      <c r="D633" t="str">
        <f>IFERROR(INDEX('[1]Master data'!$B$2:$EF$1000,MATCH($B633,'[1]Master data'!$A$2:$A$1000,0),MATCH(D$1,'[1]Master data'!$B$1:$EF$1,0)),"")</f>
        <v/>
      </c>
      <c r="E633" s="5">
        <f>IFERROR(INDEX('[1]Master data'!$B$2:$EF$1000,MATCH($B633,'[1]Master data'!$A$2:$A$1000,0),MATCH(E$1,'[1]Master data'!$B$1:$EF$1,0)),"")</f>
        <v>0</v>
      </c>
      <c r="F633" s="7">
        <f>IFERROR(INDEX('[1]Master data'!$B$2:$EF$1000,MATCH($B633,'[1]Master data'!$A$2:$A$1000,0),MATCH(F$1,'[1]Master data'!$B$1:$EF$1,0)),"")</f>
        <v>-5000</v>
      </c>
      <c r="G633" s="7">
        <f>IFERROR(INDEX('[1]Master data'!$B$2:$EF$1000,MATCH($B633,'[1]Master data'!$A$2:$A$1000,0),MATCH(G$1,'[1]Master data'!$B$1:$EF$1,0)),"")</f>
        <v>0</v>
      </c>
      <c r="H633" s="7">
        <f>IFERROR(INDEX('[1]Master data'!$B$2:$EF$1000,MATCH($B633,'[1]Master data'!$A$2:$A$1000,0),MATCH(H$1,'[1]Master data'!$B$1:$EF$1,0)),"")</f>
        <v>0</v>
      </c>
      <c r="I633" s="7">
        <f>IFERROR(INDEX('[1]Master data'!$B$2:$EF$1000,MATCH($B633,'[1]Master data'!$A$2:$A$1000,0),MATCH(I$1,'[1]Master data'!$B$1:$EF$1,0)),"")</f>
        <v>0</v>
      </c>
      <c r="J633" s="7">
        <f>IFERROR(INDEX('[1]Master data'!$B$2:$EF$1000,MATCH($B633,'[1]Master data'!$A$2:$A$1000,0),MATCH(J$1,'[1]Master data'!$B$1:$EF$1,0)),"")</f>
        <v>0</v>
      </c>
      <c r="K633" s="7">
        <f>IFERROR(INDEX('[1]Master data'!$B$2:$EF$1000,MATCH($B633,'[1]Master data'!$A$2:$A$1000,0),MATCH(K$1,'[1]Master data'!$B$1:$EF$1,0)),"")</f>
        <v>0</v>
      </c>
      <c r="L633" s="7">
        <f>IFERROR(INDEX('[1]Master data'!$B$2:$EF$1000,MATCH($B633,'[1]Master data'!$A$2:$A$1000,0),MATCH(L$1,'[1]Master data'!$B$1:$EF$1,0)),"")</f>
        <v>-5000</v>
      </c>
      <c r="M633" s="33">
        <f>IFERROR(INDEX('[1]Master data'!$B$2:$EF$1000,MATCH($B633,'[1]Master data'!$A$2:$A$1000,0),MATCH(M$1,'[1]Master data'!$B$1:$EF$1,0)),"")</f>
        <v>-1</v>
      </c>
      <c r="N633" s="7">
        <f>IFERROR(INDEX('[1]Master data'!$B$2:$EF$1000,MATCH($B633,'[1]Master data'!$A$2:$A$1000,0),MATCH(N$1,'[1]Master data'!$B$1:$EF$1,0)),"")</f>
        <v>0</v>
      </c>
      <c r="O633" s="7">
        <f>IFERROR(INDEX('[1]Master data'!$B$2:$EF$1000,MATCH($B633,'[1]Master data'!$A$2:$A$1000,0),MATCH(O$1,'[1]Master data'!$B$1:$EF$1,0)),"")</f>
        <v>0</v>
      </c>
      <c r="P633" s="7">
        <f>IFERROR(INDEX('[1]Master data'!$B$2:$EF$1000,MATCH($B633,'[1]Master data'!$A$2:$A$1000,0),MATCH(P$1,'[1]Master data'!$B$1:$EF$1,0)),"")</f>
        <v>-5000</v>
      </c>
      <c r="Q633" s="30">
        <f>IFERROR(INDEX('[1]Master data'!$B$2:$EF$1000,MATCH($B633,'[1]Master data'!$A$2:$A$1000,0),MATCH(Q$1,'[1]Master data'!$B$1:$EF$1,0)),"")</f>
        <v>-1</v>
      </c>
    </row>
    <row r="634" spans="1:17" x14ac:dyDescent="0.3">
      <c r="A634" t="str">
        <f t="shared" si="9"/>
        <v/>
      </c>
      <c r="B634" t="str">
        <f>IF('[1]Master data'!A634="","",'[1]Master data'!A634)</f>
        <v/>
      </c>
      <c r="C634" t="str">
        <f>IFERROR(INDEX('[1]Master data'!$B$2:$EF$1000,MATCH($B634,'[1]Master data'!$A$2:$A$1000,0),MATCH(C$1,'[1]Master data'!$B$1:$EF$1,0)),"")</f>
        <v/>
      </c>
      <c r="D634" t="str">
        <f>IFERROR(INDEX('[1]Master data'!$B$2:$EF$1000,MATCH($B634,'[1]Master data'!$A$2:$A$1000,0),MATCH(D$1,'[1]Master data'!$B$1:$EF$1,0)),"")</f>
        <v/>
      </c>
      <c r="E634" s="5">
        <f>IFERROR(INDEX('[1]Master data'!$B$2:$EF$1000,MATCH($B634,'[1]Master data'!$A$2:$A$1000,0),MATCH(E$1,'[1]Master data'!$B$1:$EF$1,0)),"")</f>
        <v>0</v>
      </c>
      <c r="F634" s="7">
        <f>IFERROR(INDEX('[1]Master data'!$B$2:$EF$1000,MATCH($B634,'[1]Master data'!$A$2:$A$1000,0),MATCH(F$1,'[1]Master data'!$B$1:$EF$1,0)),"")</f>
        <v>-5000</v>
      </c>
      <c r="G634" s="7">
        <f>IFERROR(INDEX('[1]Master data'!$B$2:$EF$1000,MATCH($B634,'[1]Master data'!$A$2:$A$1000,0),MATCH(G$1,'[1]Master data'!$B$1:$EF$1,0)),"")</f>
        <v>0</v>
      </c>
      <c r="H634" s="7">
        <f>IFERROR(INDEX('[1]Master data'!$B$2:$EF$1000,MATCH($B634,'[1]Master data'!$A$2:$A$1000,0),MATCH(H$1,'[1]Master data'!$B$1:$EF$1,0)),"")</f>
        <v>0</v>
      </c>
      <c r="I634" s="7">
        <f>IFERROR(INDEX('[1]Master data'!$B$2:$EF$1000,MATCH($B634,'[1]Master data'!$A$2:$A$1000,0),MATCH(I$1,'[1]Master data'!$B$1:$EF$1,0)),"")</f>
        <v>0</v>
      </c>
      <c r="J634" s="7">
        <f>IFERROR(INDEX('[1]Master data'!$B$2:$EF$1000,MATCH($B634,'[1]Master data'!$A$2:$A$1000,0),MATCH(J$1,'[1]Master data'!$B$1:$EF$1,0)),"")</f>
        <v>0</v>
      </c>
      <c r="K634" s="7">
        <f>IFERROR(INDEX('[1]Master data'!$B$2:$EF$1000,MATCH($B634,'[1]Master data'!$A$2:$A$1000,0),MATCH(K$1,'[1]Master data'!$B$1:$EF$1,0)),"")</f>
        <v>0</v>
      </c>
      <c r="L634" s="7">
        <f>IFERROR(INDEX('[1]Master data'!$B$2:$EF$1000,MATCH($B634,'[1]Master data'!$A$2:$A$1000,0),MATCH(L$1,'[1]Master data'!$B$1:$EF$1,0)),"")</f>
        <v>-5000</v>
      </c>
      <c r="M634" s="33">
        <f>IFERROR(INDEX('[1]Master data'!$B$2:$EF$1000,MATCH($B634,'[1]Master data'!$A$2:$A$1000,0),MATCH(M$1,'[1]Master data'!$B$1:$EF$1,0)),"")</f>
        <v>-1</v>
      </c>
      <c r="N634" s="7">
        <f>IFERROR(INDEX('[1]Master data'!$B$2:$EF$1000,MATCH($B634,'[1]Master data'!$A$2:$A$1000,0),MATCH(N$1,'[1]Master data'!$B$1:$EF$1,0)),"")</f>
        <v>0</v>
      </c>
      <c r="O634" s="7">
        <f>IFERROR(INDEX('[1]Master data'!$B$2:$EF$1000,MATCH($B634,'[1]Master data'!$A$2:$A$1000,0),MATCH(O$1,'[1]Master data'!$B$1:$EF$1,0)),"")</f>
        <v>0</v>
      </c>
      <c r="P634" s="7">
        <f>IFERROR(INDEX('[1]Master data'!$B$2:$EF$1000,MATCH($B634,'[1]Master data'!$A$2:$A$1000,0),MATCH(P$1,'[1]Master data'!$B$1:$EF$1,0)),"")</f>
        <v>-5000</v>
      </c>
      <c r="Q634" s="30">
        <f>IFERROR(INDEX('[1]Master data'!$B$2:$EF$1000,MATCH($B634,'[1]Master data'!$A$2:$A$1000,0),MATCH(Q$1,'[1]Master data'!$B$1:$EF$1,0)),"")</f>
        <v>-1</v>
      </c>
    </row>
    <row r="635" spans="1:17" x14ac:dyDescent="0.3">
      <c r="A635" t="str">
        <f t="shared" si="9"/>
        <v/>
      </c>
      <c r="B635" t="str">
        <f>IF('[1]Master data'!A635="","",'[1]Master data'!A635)</f>
        <v/>
      </c>
      <c r="C635" t="str">
        <f>IFERROR(INDEX('[1]Master data'!$B$2:$EF$1000,MATCH($B635,'[1]Master data'!$A$2:$A$1000,0),MATCH(C$1,'[1]Master data'!$B$1:$EF$1,0)),"")</f>
        <v/>
      </c>
      <c r="D635" t="str">
        <f>IFERROR(INDEX('[1]Master data'!$B$2:$EF$1000,MATCH($B635,'[1]Master data'!$A$2:$A$1000,0),MATCH(D$1,'[1]Master data'!$B$1:$EF$1,0)),"")</f>
        <v/>
      </c>
      <c r="E635" s="5">
        <f>IFERROR(INDEX('[1]Master data'!$B$2:$EF$1000,MATCH($B635,'[1]Master data'!$A$2:$A$1000,0),MATCH(E$1,'[1]Master data'!$B$1:$EF$1,0)),"")</f>
        <v>0</v>
      </c>
      <c r="F635" s="7">
        <f>IFERROR(INDEX('[1]Master data'!$B$2:$EF$1000,MATCH($B635,'[1]Master data'!$A$2:$A$1000,0),MATCH(F$1,'[1]Master data'!$B$1:$EF$1,0)),"")</f>
        <v>-5000</v>
      </c>
      <c r="G635" s="7">
        <f>IFERROR(INDEX('[1]Master data'!$B$2:$EF$1000,MATCH($B635,'[1]Master data'!$A$2:$A$1000,0),MATCH(G$1,'[1]Master data'!$B$1:$EF$1,0)),"")</f>
        <v>0</v>
      </c>
      <c r="H635" s="7">
        <f>IFERROR(INDEX('[1]Master data'!$B$2:$EF$1000,MATCH($B635,'[1]Master data'!$A$2:$A$1000,0),MATCH(H$1,'[1]Master data'!$B$1:$EF$1,0)),"")</f>
        <v>0</v>
      </c>
      <c r="I635" s="7">
        <f>IFERROR(INDEX('[1]Master data'!$B$2:$EF$1000,MATCH($B635,'[1]Master data'!$A$2:$A$1000,0),MATCH(I$1,'[1]Master data'!$B$1:$EF$1,0)),"")</f>
        <v>0</v>
      </c>
      <c r="J635" s="7">
        <f>IFERROR(INDEX('[1]Master data'!$B$2:$EF$1000,MATCH($B635,'[1]Master data'!$A$2:$A$1000,0),MATCH(J$1,'[1]Master data'!$B$1:$EF$1,0)),"")</f>
        <v>0</v>
      </c>
      <c r="K635" s="7">
        <f>IFERROR(INDEX('[1]Master data'!$B$2:$EF$1000,MATCH($B635,'[1]Master data'!$A$2:$A$1000,0),MATCH(K$1,'[1]Master data'!$B$1:$EF$1,0)),"")</f>
        <v>0</v>
      </c>
      <c r="L635" s="7">
        <f>IFERROR(INDEX('[1]Master data'!$B$2:$EF$1000,MATCH($B635,'[1]Master data'!$A$2:$A$1000,0),MATCH(L$1,'[1]Master data'!$B$1:$EF$1,0)),"")</f>
        <v>-5000</v>
      </c>
      <c r="M635" s="33">
        <f>IFERROR(INDEX('[1]Master data'!$B$2:$EF$1000,MATCH($B635,'[1]Master data'!$A$2:$A$1000,0),MATCH(M$1,'[1]Master data'!$B$1:$EF$1,0)),"")</f>
        <v>-1</v>
      </c>
      <c r="N635" s="7">
        <f>IFERROR(INDEX('[1]Master data'!$B$2:$EF$1000,MATCH($B635,'[1]Master data'!$A$2:$A$1000,0),MATCH(N$1,'[1]Master data'!$B$1:$EF$1,0)),"")</f>
        <v>0</v>
      </c>
      <c r="O635" s="7">
        <f>IFERROR(INDEX('[1]Master data'!$B$2:$EF$1000,MATCH($B635,'[1]Master data'!$A$2:$A$1000,0),MATCH(O$1,'[1]Master data'!$B$1:$EF$1,0)),"")</f>
        <v>0</v>
      </c>
      <c r="P635" s="7">
        <f>IFERROR(INDEX('[1]Master data'!$B$2:$EF$1000,MATCH($B635,'[1]Master data'!$A$2:$A$1000,0),MATCH(P$1,'[1]Master data'!$B$1:$EF$1,0)),"")</f>
        <v>-5000</v>
      </c>
      <c r="Q635" s="30">
        <f>IFERROR(INDEX('[1]Master data'!$B$2:$EF$1000,MATCH($B635,'[1]Master data'!$A$2:$A$1000,0),MATCH(Q$1,'[1]Master data'!$B$1:$EF$1,0)),"")</f>
        <v>-1</v>
      </c>
    </row>
    <row r="636" spans="1:17" x14ac:dyDescent="0.3">
      <c r="A636" t="str">
        <f t="shared" si="9"/>
        <v/>
      </c>
      <c r="B636" t="str">
        <f>IF('[1]Master data'!A636="","",'[1]Master data'!A636)</f>
        <v/>
      </c>
      <c r="C636" t="str">
        <f>IFERROR(INDEX('[1]Master data'!$B$2:$EF$1000,MATCH($B636,'[1]Master data'!$A$2:$A$1000,0),MATCH(C$1,'[1]Master data'!$B$1:$EF$1,0)),"")</f>
        <v/>
      </c>
      <c r="D636" t="str">
        <f>IFERROR(INDEX('[1]Master data'!$B$2:$EF$1000,MATCH($B636,'[1]Master data'!$A$2:$A$1000,0),MATCH(D$1,'[1]Master data'!$B$1:$EF$1,0)),"")</f>
        <v/>
      </c>
      <c r="E636" s="5">
        <f>IFERROR(INDEX('[1]Master data'!$B$2:$EF$1000,MATCH($B636,'[1]Master data'!$A$2:$A$1000,0),MATCH(E$1,'[1]Master data'!$B$1:$EF$1,0)),"")</f>
        <v>0</v>
      </c>
      <c r="F636" s="7">
        <f>IFERROR(INDEX('[1]Master data'!$B$2:$EF$1000,MATCH($B636,'[1]Master data'!$A$2:$A$1000,0),MATCH(F$1,'[1]Master data'!$B$1:$EF$1,0)),"")</f>
        <v>-5000</v>
      </c>
      <c r="G636" s="7">
        <f>IFERROR(INDEX('[1]Master data'!$B$2:$EF$1000,MATCH($B636,'[1]Master data'!$A$2:$A$1000,0),MATCH(G$1,'[1]Master data'!$B$1:$EF$1,0)),"")</f>
        <v>0</v>
      </c>
      <c r="H636" s="7">
        <f>IFERROR(INDEX('[1]Master data'!$B$2:$EF$1000,MATCH($B636,'[1]Master data'!$A$2:$A$1000,0),MATCH(H$1,'[1]Master data'!$B$1:$EF$1,0)),"")</f>
        <v>0</v>
      </c>
      <c r="I636" s="7">
        <f>IFERROR(INDEX('[1]Master data'!$B$2:$EF$1000,MATCH($B636,'[1]Master data'!$A$2:$A$1000,0),MATCH(I$1,'[1]Master data'!$B$1:$EF$1,0)),"")</f>
        <v>0</v>
      </c>
      <c r="J636" s="7">
        <f>IFERROR(INDEX('[1]Master data'!$B$2:$EF$1000,MATCH($B636,'[1]Master data'!$A$2:$A$1000,0),MATCH(J$1,'[1]Master data'!$B$1:$EF$1,0)),"")</f>
        <v>0</v>
      </c>
      <c r="K636" s="7">
        <f>IFERROR(INDEX('[1]Master data'!$B$2:$EF$1000,MATCH($B636,'[1]Master data'!$A$2:$A$1000,0),MATCH(K$1,'[1]Master data'!$B$1:$EF$1,0)),"")</f>
        <v>0</v>
      </c>
      <c r="L636" s="7">
        <f>IFERROR(INDEX('[1]Master data'!$B$2:$EF$1000,MATCH($B636,'[1]Master data'!$A$2:$A$1000,0),MATCH(L$1,'[1]Master data'!$B$1:$EF$1,0)),"")</f>
        <v>-5000</v>
      </c>
      <c r="M636" s="33">
        <f>IFERROR(INDEX('[1]Master data'!$B$2:$EF$1000,MATCH($B636,'[1]Master data'!$A$2:$A$1000,0),MATCH(M$1,'[1]Master data'!$B$1:$EF$1,0)),"")</f>
        <v>-1</v>
      </c>
      <c r="N636" s="7">
        <f>IFERROR(INDEX('[1]Master data'!$B$2:$EF$1000,MATCH($B636,'[1]Master data'!$A$2:$A$1000,0),MATCH(N$1,'[1]Master data'!$B$1:$EF$1,0)),"")</f>
        <v>0</v>
      </c>
      <c r="O636" s="7">
        <f>IFERROR(INDEX('[1]Master data'!$B$2:$EF$1000,MATCH($B636,'[1]Master data'!$A$2:$A$1000,0),MATCH(O$1,'[1]Master data'!$B$1:$EF$1,0)),"")</f>
        <v>0</v>
      </c>
      <c r="P636" s="7">
        <f>IFERROR(INDEX('[1]Master data'!$B$2:$EF$1000,MATCH($B636,'[1]Master data'!$A$2:$A$1000,0),MATCH(P$1,'[1]Master data'!$B$1:$EF$1,0)),"")</f>
        <v>-5000</v>
      </c>
      <c r="Q636" s="30">
        <f>IFERROR(INDEX('[1]Master data'!$B$2:$EF$1000,MATCH($B636,'[1]Master data'!$A$2:$A$1000,0),MATCH(Q$1,'[1]Master data'!$B$1:$EF$1,0)),"")</f>
        <v>-1</v>
      </c>
    </row>
    <row r="637" spans="1:17" x14ac:dyDescent="0.3">
      <c r="A637" t="str">
        <f t="shared" si="9"/>
        <v/>
      </c>
      <c r="B637" t="str">
        <f>IF('[1]Master data'!A637="","",'[1]Master data'!A637)</f>
        <v/>
      </c>
      <c r="C637" t="str">
        <f>IFERROR(INDEX('[1]Master data'!$B$2:$EF$1000,MATCH($B637,'[1]Master data'!$A$2:$A$1000,0),MATCH(C$1,'[1]Master data'!$B$1:$EF$1,0)),"")</f>
        <v/>
      </c>
      <c r="D637" t="str">
        <f>IFERROR(INDEX('[1]Master data'!$B$2:$EF$1000,MATCH($B637,'[1]Master data'!$A$2:$A$1000,0),MATCH(D$1,'[1]Master data'!$B$1:$EF$1,0)),"")</f>
        <v/>
      </c>
      <c r="E637" s="5">
        <f>IFERROR(INDEX('[1]Master data'!$B$2:$EF$1000,MATCH($B637,'[1]Master data'!$A$2:$A$1000,0),MATCH(E$1,'[1]Master data'!$B$1:$EF$1,0)),"")</f>
        <v>0</v>
      </c>
      <c r="F637" s="7">
        <f>IFERROR(INDEX('[1]Master data'!$B$2:$EF$1000,MATCH($B637,'[1]Master data'!$A$2:$A$1000,0),MATCH(F$1,'[1]Master data'!$B$1:$EF$1,0)),"")</f>
        <v>-5000</v>
      </c>
      <c r="G637" s="7">
        <f>IFERROR(INDEX('[1]Master data'!$B$2:$EF$1000,MATCH($B637,'[1]Master data'!$A$2:$A$1000,0),MATCH(G$1,'[1]Master data'!$B$1:$EF$1,0)),"")</f>
        <v>0</v>
      </c>
      <c r="H637" s="7">
        <f>IFERROR(INDEX('[1]Master data'!$B$2:$EF$1000,MATCH($B637,'[1]Master data'!$A$2:$A$1000,0),MATCH(H$1,'[1]Master data'!$B$1:$EF$1,0)),"")</f>
        <v>0</v>
      </c>
      <c r="I637" s="7">
        <f>IFERROR(INDEX('[1]Master data'!$B$2:$EF$1000,MATCH($B637,'[1]Master data'!$A$2:$A$1000,0),MATCH(I$1,'[1]Master data'!$B$1:$EF$1,0)),"")</f>
        <v>0</v>
      </c>
      <c r="J637" s="7">
        <f>IFERROR(INDEX('[1]Master data'!$B$2:$EF$1000,MATCH($B637,'[1]Master data'!$A$2:$A$1000,0),MATCH(J$1,'[1]Master data'!$B$1:$EF$1,0)),"")</f>
        <v>0</v>
      </c>
      <c r="K637" s="7">
        <f>IFERROR(INDEX('[1]Master data'!$B$2:$EF$1000,MATCH($B637,'[1]Master data'!$A$2:$A$1000,0),MATCH(K$1,'[1]Master data'!$B$1:$EF$1,0)),"")</f>
        <v>0</v>
      </c>
      <c r="L637" s="7">
        <f>IFERROR(INDEX('[1]Master data'!$B$2:$EF$1000,MATCH($B637,'[1]Master data'!$A$2:$A$1000,0),MATCH(L$1,'[1]Master data'!$B$1:$EF$1,0)),"")</f>
        <v>-5000</v>
      </c>
      <c r="M637" s="33">
        <f>IFERROR(INDEX('[1]Master data'!$B$2:$EF$1000,MATCH($B637,'[1]Master data'!$A$2:$A$1000,0),MATCH(M$1,'[1]Master data'!$B$1:$EF$1,0)),"")</f>
        <v>-1</v>
      </c>
      <c r="N637" s="7">
        <f>IFERROR(INDEX('[1]Master data'!$B$2:$EF$1000,MATCH($B637,'[1]Master data'!$A$2:$A$1000,0),MATCH(N$1,'[1]Master data'!$B$1:$EF$1,0)),"")</f>
        <v>0</v>
      </c>
      <c r="O637" s="7">
        <f>IFERROR(INDEX('[1]Master data'!$B$2:$EF$1000,MATCH($B637,'[1]Master data'!$A$2:$A$1000,0),MATCH(O$1,'[1]Master data'!$B$1:$EF$1,0)),"")</f>
        <v>0</v>
      </c>
      <c r="P637" s="7">
        <f>IFERROR(INDEX('[1]Master data'!$B$2:$EF$1000,MATCH($B637,'[1]Master data'!$A$2:$A$1000,0),MATCH(P$1,'[1]Master data'!$B$1:$EF$1,0)),"")</f>
        <v>-5000</v>
      </c>
      <c r="Q637" s="30">
        <f>IFERROR(INDEX('[1]Master data'!$B$2:$EF$1000,MATCH($B637,'[1]Master data'!$A$2:$A$1000,0),MATCH(Q$1,'[1]Master data'!$B$1:$EF$1,0)),"")</f>
        <v>-1</v>
      </c>
    </row>
    <row r="638" spans="1:17" x14ac:dyDescent="0.3">
      <c r="A638" t="str">
        <f t="shared" si="9"/>
        <v/>
      </c>
      <c r="B638" t="str">
        <f>IF('[1]Master data'!A638="","",'[1]Master data'!A638)</f>
        <v/>
      </c>
      <c r="C638" t="str">
        <f>IFERROR(INDEX('[1]Master data'!$B$2:$EF$1000,MATCH($B638,'[1]Master data'!$A$2:$A$1000,0),MATCH(C$1,'[1]Master data'!$B$1:$EF$1,0)),"")</f>
        <v/>
      </c>
      <c r="D638" t="str">
        <f>IFERROR(INDEX('[1]Master data'!$B$2:$EF$1000,MATCH($B638,'[1]Master data'!$A$2:$A$1000,0),MATCH(D$1,'[1]Master data'!$B$1:$EF$1,0)),"")</f>
        <v/>
      </c>
      <c r="E638" s="5">
        <f>IFERROR(INDEX('[1]Master data'!$B$2:$EF$1000,MATCH($B638,'[1]Master data'!$A$2:$A$1000,0),MATCH(E$1,'[1]Master data'!$B$1:$EF$1,0)),"")</f>
        <v>0</v>
      </c>
      <c r="F638" s="7">
        <f>IFERROR(INDEX('[1]Master data'!$B$2:$EF$1000,MATCH($B638,'[1]Master data'!$A$2:$A$1000,0),MATCH(F$1,'[1]Master data'!$B$1:$EF$1,0)),"")</f>
        <v>-5000</v>
      </c>
      <c r="G638" s="7">
        <f>IFERROR(INDEX('[1]Master data'!$B$2:$EF$1000,MATCH($B638,'[1]Master data'!$A$2:$A$1000,0),MATCH(G$1,'[1]Master data'!$B$1:$EF$1,0)),"")</f>
        <v>0</v>
      </c>
      <c r="H638" s="7">
        <f>IFERROR(INDEX('[1]Master data'!$B$2:$EF$1000,MATCH($B638,'[1]Master data'!$A$2:$A$1000,0),MATCH(H$1,'[1]Master data'!$B$1:$EF$1,0)),"")</f>
        <v>0</v>
      </c>
      <c r="I638" s="7">
        <f>IFERROR(INDEX('[1]Master data'!$B$2:$EF$1000,MATCH($B638,'[1]Master data'!$A$2:$A$1000,0),MATCH(I$1,'[1]Master data'!$B$1:$EF$1,0)),"")</f>
        <v>0</v>
      </c>
      <c r="J638" s="7">
        <f>IFERROR(INDEX('[1]Master data'!$B$2:$EF$1000,MATCH($B638,'[1]Master data'!$A$2:$A$1000,0),MATCH(J$1,'[1]Master data'!$B$1:$EF$1,0)),"")</f>
        <v>0</v>
      </c>
      <c r="K638" s="7">
        <f>IFERROR(INDEX('[1]Master data'!$B$2:$EF$1000,MATCH($B638,'[1]Master data'!$A$2:$A$1000,0),MATCH(K$1,'[1]Master data'!$B$1:$EF$1,0)),"")</f>
        <v>0</v>
      </c>
      <c r="L638" s="7">
        <f>IFERROR(INDEX('[1]Master data'!$B$2:$EF$1000,MATCH($B638,'[1]Master data'!$A$2:$A$1000,0),MATCH(L$1,'[1]Master data'!$B$1:$EF$1,0)),"")</f>
        <v>-5000</v>
      </c>
      <c r="M638" s="33">
        <f>IFERROR(INDEX('[1]Master data'!$B$2:$EF$1000,MATCH($B638,'[1]Master data'!$A$2:$A$1000,0),MATCH(M$1,'[1]Master data'!$B$1:$EF$1,0)),"")</f>
        <v>-1</v>
      </c>
      <c r="N638" s="7">
        <f>IFERROR(INDEX('[1]Master data'!$B$2:$EF$1000,MATCH($B638,'[1]Master data'!$A$2:$A$1000,0),MATCH(N$1,'[1]Master data'!$B$1:$EF$1,0)),"")</f>
        <v>0</v>
      </c>
      <c r="O638" s="7">
        <f>IFERROR(INDEX('[1]Master data'!$B$2:$EF$1000,MATCH($B638,'[1]Master data'!$A$2:$A$1000,0),MATCH(O$1,'[1]Master data'!$B$1:$EF$1,0)),"")</f>
        <v>0</v>
      </c>
      <c r="P638" s="7">
        <f>IFERROR(INDEX('[1]Master data'!$B$2:$EF$1000,MATCH($B638,'[1]Master data'!$A$2:$A$1000,0),MATCH(P$1,'[1]Master data'!$B$1:$EF$1,0)),"")</f>
        <v>-5000</v>
      </c>
      <c r="Q638" s="30">
        <f>IFERROR(INDEX('[1]Master data'!$B$2:$EF$1000,MATCH($B638,'[1]Master data'!$A$2:$A$1000,0),MATCH(Q$1,'[1]Master data'!$B$1:$EF$1,0)),"")</f>
        <v>-1</v>
      </c>
    </row>
    <row r="639" spans="1:17" x14ac:dyDescent="0.3">
      <c r="A639" t="str">
        <f t="shared" si="9"/>
        <v/>
      </c>
      <c r="B639" t="str">
        <f>IF('[1]Master data'!A639="","",'[1]Master data'!A639)</f>
        <v/>
      </c>
      <c r="C639" t="str">
        <f>IFERROR(INDEX('[1]Master data'!$B$2:$EF$1000,MATCH($B639,'[1]Master data'!$A$2:$A$1000,0),MATCH(C$1,'[1]Master data'!$B$1:$EF$1,0)),"")</f>
        <v/>
      </c>
      <c r="D639" t="str">
        <f>IFERROR(INDEX('[1]Master data'!$B$2:$EF$1000,MATCH($B639,'[1]Master data'!$A$2:$A$1000,0),MATCH(D$1,'[1]Master data'!$B$1:$EF$1,0)),"")</f>
        <v/>
      </c>
      <c r="E639" s="5">
        <f>IFERROR(INDEX('[1]Master data'!$B$2:$EF$1000,MATCH($B639,'[1]Master data'!$A$2:$A$1000,0),MATCH(E$1,'[1]Master data'!$B$1:$EF$1,0)),"")</f>
        <v>0</v>
      </c>
      <c r="F639" s="7">
        <f>IFERROR(INDEX('[1]Master data'!$B$2:$EF$1000,MATCH($B639,'[1]Master data'!$A$2:$A$1000,0),MATCH(F$1,'[1]Master data'!$B$1:$EF$1,0)),"")</f>
        <v>-5000</v>
      </c>
      <c r="G639" s="7">
        <f>IFERROR(INDEX('[1]Master data'!$B$2:$EF$1000,MATCH($B639,'[1]Master data'!$A$2:$A$1000,0),MATCH(G$1,'[1]Master data'!$B$1:$EF$1,0)),"")</f>
        <v>0</v>
      </c>
      <c r="H639" s="7">
        <f>IFERROR(INDEX('[1]Master data'!$B$2:$EF$1000,MATCH($B639,'[1]Master data'!$A$2:$A$1000,0),MATCH(H$1,'[1]Master data'!$B$1:$EF$1,0)),"")</f>
        <v>0</v>
      </c>
      <c r="I639" s="7">
        <f>IFERROR(INDEX('[1]Master data'!$B$2:$EF$1000,MATCH($B639,'[1]Master data'!$A$2:$A$1000,0),MATCH(I$1,'[1]Master data'!$B$1:$EF$1,0)),"")</f>
        <v>0</v>
      </c>
      <c r="J639" s="7">
        <f>IFERROR(INDEX('[1]Master data'!$B$2:$EF$1000,MATCH($B639,'[1]Master data'!$A$2:$A$1000,0),MATCH(J$1,'[1]Master data'!$B$1:$EF$1,0)),"")</f>
        <v>0</v>
      </c>
      <c r="K639" s="7">
        <f>IFERROR(INDEX('[1]Master data'!$B$2:$EF$1000,MATCH($B639,'[1]Master data'!$A$2:$A$1000,0),MATCH(K$1,'[1]Master data'!$B$1:$EF$1,0)),"")</f>
        <v>0</v>
      </c>
      <c r="L639" s="7">
        <f>IFERROR(INDEX('[1]Master data'!$B$2:$EF$1000,MATCH($B639,'[1]Master data'!$A$2:$A$1000,0),MATCH(L$1,'[1]Master data'!$B$1:$EF$1,0)),"")</f>
        <v>-5000</v>
      </c>
      <c r="M639" s="33">
        <f>IFERROR(INDEX('[1]Master data'!$B$2:$EF$1000,MATCH($B639,'[1]Master data'!$A$2:$A$1000,0),MATCH(M$1,'[1]Master data'!$B$1:$EF$1,0)),"")</f>
        <v>-1</v>
      </c>
      <c r="N639" s="7">
        <f>IFERROR(INDEX('[1]Master data'!$B$2:$EF$1000,MATCH($B639,'[1]Master data'!$A$2:$A$1000,0),MATCH(N$1,'[1]Master data'!$B$1:$EF$1,0)),"")</f>
        <v>0</v>
      </c>
      <c r="O639" s="7">
        <f>IFERROR(INDEX('[1]Master data'!$B$2:$EF$1000,MATCH($B639,'[1]Master data'!$A$2:$A$1000,0),MATCH(O$1,'[1]Master data'!$B$1:$EF$1,0)),"")</f>
        <v>0</v>
      </c>
      <c r="P639" s="7">
        <f>IFERROR(INDEX('[1]Master data'!$B$2:$EF$1000,MATCH($B639,'[1]Master data'!$A$2:$A$1000,0),MATCH(P$1,'[1]Master data'!$B$1:$EF$1,0)),"")</f>
        <v>-5000</v>
      </c>
      <c r="Q639" s="30">
        <f>IFERROR(INDEX('[1]Master data'!$B$2:$EF$1000,MATCH($B639,'[1]Master data'!$A$2:$A$1000,0),MATCH(Q$1,'[1]Master data'!$B$1:$EF$1,0)),"")</f>
        <v>-1</v>
      </c>
    </row>
    <row r="640" spans="1:17" x14ac:dyDescent="0.3">
      <c r="A640" t="str">
        <f t="shared" si="9"/>
        <v/>
      </c>
      <c r="B640" t="str">
        <f>IF('[1]Master data'!A640="","",'[1]Master data'!A640)</f>
        <v/>
      </c>
      <c r="C640" t="str">
        <f>IFERROR(INDEX('[1]Master data'!$B$2:$EF$1000,MATCH($B640,'[1]Master data'!$A$2:$A$1000,0),MATCH(C$1,'[1]Master data'!$B$1:$EF$1,0)),"")</f>
        <v/>
      </c>
      <c r="D640" t="str">
        <f>IFERROR(INDEX('[1]Master data'!$B$2:$EF$1000,MATCH($B640,'[1]Master data'!$A$2:$A$1000,0),MATCH(D$1,'[1]Master data'!$B$1:$EF$1,0)),"")</f>
        <v/>
      </c>
      <c r="E640" s="5">
        <f>IFERROR(INDEX('[1]Master data'!$B$2:$EF$1000,MATCH($B640,'[1]Master data'!$A$2:$A$1000,0),MATCH(E$1,'[1]Master data'!$B$1:$EF$1,0)),"")</f>
        <v>0</v>
      </c>
      <c r="F640" s="7">
        <f>IFERROR(INDEX('[1]Master data'!$B$2:$EF$1000,MATCH($B640,'[1]Master data'!$A$2:$A$1000,0),MATCH(F$1,'[1]Master data'!$B$1:$EF$1,0)),"")</f>
        <v>-5000</v>
      </c>
      <c r="G640" s="7">
        <f>IFERROR(INDEX('[1]Master data'!$B$2:$EF$1000,MATCH($B640,'[1]Master data'!$A$2:$A$1000,0),MATCH(G$1,'[1]Master data'!$B$1:$EF$1,0)),"")</f>
        <v>0</v>
      </c>
      <c r="H640" s="7">
        <f>IFERROR(INDEX('[1]Master data'!$B$2:$EF$1000,MATCH($B640,'[1]Master data'!$A$2:$A$1000,0),MATCH(H$1,'[1]Master data'!$B$1:$EF$1,0)),"")</f>
        <v>0</v>
      </c>
      <c r="I640" s="7">
        <f>IFERROR(INDEX('[1]Master data'!$B$2:$EF$1000,MATCH($B640,'[1]Master data'!$A$2:$A$1000,0),MATCH(I$1,'[1]Master data'!$B$1:$EF$1,0)),"")</f>
        <v>0</v>
      </c>
      <c r="J640" s="7">
        <f>IFERROR(INDEX('[1]Master data'!$B$2:$EF$1000,MATCH($B640,'[1]Master data'!$A$2:$A$1000,0),MATCH(J$1,'[1]Master data'!$B$1:$EF$1,0)),"")</f>
        <v>0</v>
      </c>
      <c r="K640" s="7">
        <f>IFERROR(INDEX('[1]Master data'!$B$2:$EF$1000,MATCH($B640,'[1]Master data'!$A$2:$A$1000,0),MATCH(K$1,'[1]Master data'!$B$1:$EF$1,0)),"")</f>
        <v>0</v>
      </c>
      <c r="L640" s="7">
        <f>IFERROR(INDEX('[1]Master data'!$B$2:$EF$1000,MATCH($B640,'[1]Master data'!$A$2:$A$1000,0),MATCH(L$1,'[1]Master data'!$B$1:$EF$1,0)),"")</f>
        <v>-5000</v>
      </c>
      <c r="M640" s="33">
        <f>IFERROR(INDEX('[1]Master data'!$B$2:$EF$1000,MATCH($B640,'[1]Master data'!$A$2:$A$1000,0),MATCH(M$1,'[1]Master data'!$B$1:$EF$1,0)),"")</f>
        <v>-1</v>
      </c>
      <c r="N640" s="7">
        <f>IFERROR(INDEX('[1]Master data'!$B$2:$EF$1000,MATCH($B640,'[1]Master data'!$A$2:$A$1000,0),MATCH(N$1,'[1]Master data'!$B$1:$EF$1,0)),"")</f>
        <v>0</v>
      </c>
      <c r="O640" s="7">
        <f>IFERROR(INDEX('[1]Master data'!$B$2:$EF$1000,MATCH($B640,'[1]Master data'!$A$2:$A$1000,0),MATCH(O$1,'[1]Master data'!$B$1:$EF$1,0)),"")</f>
        <v>0</v>
      </c>
      <c r="P640" s="7">
        <f>IFERROR(INDEX('[1]Master data'!$B$2:$EF$1000,MATCH($B640,'[1]Master data'!$A$2:$A$1000,0),MATCH(P$1,'[1]Master data'!$B$1:$EF$1,0)),"")</f>
        <v>-5000</v>
      </c>
      <c r="Q640" s="30">
        <f>IFERROR(INDEX('[1]Master data'!$B$2:$EF$1000,MATCH($B640,'[1]Master data'!$A$2:$A$1000,0),MATCH(Q$1,'[1]Master data'!$B$1:$EF$1,0)),"")</f>
        <v>-1</v>
      </c>
    </row>
    <row r="641" spans="1:17" x14ac:dyDescent="0.3">
      <c r="A641" t="str">
        <f t="shared" si="9"/>
        <v/>
      </c>
      <c r="B641" t="str">
        <f>IF('[1]Master data'!A641="","",'[1]Master data'!A641)</f>
        <v/>
      </c>
      <c r="C641" t="str">
        <f>IFERROR(INDEX('[1]Master data'!$B$2:$EF$1000,MATCH($B641,'[1]Master data'!$A$2:$A$1000,0),MATCH(C$1,'[1]Master data'!$B$1:$EF$1,0)),"")</f>
        <v/>
      </c>
      <c r="D641" t="str">
        <f>IFERROR(INDEX('[1]Master data'!$B$2:$EF$1000,MATCH($B641,'[1]Master data'!$A$2:$A$1000,0),MATCH(D$1,'[1]Master data'!$B$1:$EF$1,0)),"")</f>
        <v/>
      </c>
      <c r="E641" s="5">
        <f>IFERROR(INDEX('[1]Master data'!$B$2:$EF$1000,MATCH($B641,'[1]Master data'!$A$2:$A$1000,0),MATCH(E$1,'[1]Master data'!$B$1:$EF$1,0)),"")</f>
        <v>0</v>
      </c>
      <c r="F641" s="7">
        <f>IFERROR(INDEX('[1]Master data'!$B$2:$EF$1000,MATCH($B641,'[1]Master data'!$A$2:$A$1000,0),MATCH(F$1,'[1]Master data'!$B$1:$EF$1,0)),"")</f>
        <v>-5000</v>
      </c>
      <c r="G641" s="7">
        <f>IFERROR(INDEX('[1]Master data'!$B$2:$EF$1000,MATCH($B641,'[1]Master data'!$A$2:$A$1000,0),MATCH(G$1,'[1]Master data'!$B$1:$EF$1,0)),"")</f>
        <v>0</v>
      </c>
      <c r="H641" s="7">
        <f>IFERROR(INDEX('[1]Master data'!$B$2:$EF$1000,MATCH($B641,'[1]Master data'!$A$2:$A$1000,0),MATCH(H$1,'[1]Master data'!$B$1:$EF$1,0)),"")</f>
        <v>0</v>
      </c>
      <c r="I641" s="7">
        <f>IFERROR(INDEX('[1]Master data'!$B$2:$EF$1000,MATCH($B641,'[1]Master data'!$A$2:$A$1000,0),MATCH(I$1,'[1]Master data'!$B$1:$EF$1,0)),"")</f>
        <v>0</v>
      </c>
      <c r="J641" s="7">
        <f>IFERROR(INDEX('[1]Master data'!$B$2:$EF$1000,MATCH($B641,'[1]Master data'!$A$2:$A$1000,0),MATCH(J$1,'[1]Master data'!$B$1:$EF$1,0)),"")</f>
        <v>0</v>
      </c>
      <c r="K641" s="7">
        <f>IFERROR(INDEX('[1]Master data'!$B$2:$EF$1000,MATCH($B641,'[1]Master data'!$A$2:$A$1000,0),MATCH(K$1,'[1]Master data'!$B$1:$EF$1,0)),"")</f>
        <v>0</v>
      </c>
      <c r="L641" s="7">
        <f>IFERROR(INDEX('[1]Master data'!$B$2:$EF$1000,MATCH($B641,'[1]Master data'!$A$2:$A$1000,0),MATCH(L$1,'[1]Master data'!$B$1:$EF$1,0)),"")</f>
        <v>-5000</v>
      </c>
      <c r="M641" s="33">
        <f>IFERROR(INDEX('[1]Master data'!$B$2:$EF$1000,MATCH($B641,'[1]Master data'!$A$2:$A$1000,0),MATCH(M$1,'[1]Master data'!$B$1:$EF$1,0)),"")</f>
        <v>-1</v>
      </c>
      <c r="N641" s="7">
        <f>IFERROR(INDEX('[1]Master data'!$B$2:$EF$1000,MATCH($B641,'[1]Master data'!$A$2:$A$1000,0),MATCH(N$1,'[1]Master data'!$B$1:$EF$1,0)),"")</f>
        <v>0</v>
      </c>
      <c r="O641" s="7">
        <f>IFERROR(INDEX('[1]Master data'!$B$2:$EF$1000,MATCH($B641,'[1]Master data'!$A$2:$A$1000,0),MATCH(O$1,'[1]Master data'!$B$1:$EF$1,0)),"")</f>
        <v>0</v>
      </c>
      <c r="P641" s="7">
        <f>IFERROR(INDEX('[1]Master data'!$B$2:$EF$1000,MATCH($B641,'[1]Master data'!$A$2:$A$1000,0),MATCH(P$1,'[1]Master data'!$B$1:$EF$1,0)),"")</f>
        <v>-5000</v>
      </c>
      <c r="Q641" s="30">
        <f>IFERROR(INDEX('[1]Master data'!$B$2:$EF$1000,MATCH($B641,'[1]Master data'!$A$2:$A$1000,0),MATCH(Q$1,'[1]Master data'!$B$1:$EF$1,0)),"")</f>
        <v>-1</v>
      </c>
    </row>
    <row r="642" spans="1:17" x14ac:dyDescent="0.3">
      <c r="A642" t="str">
        <f t="shared" si="9"/>
        <v/>
      </c>
      <c r="B642" t="str">
        <f>IF('[1]Master data'!A642="","",'[1]Master data'!A642)</f>
        <v/>
      </c>
      <c r="C642" t="str">
        <f>IFERROR(INDEX('[1]Master data'!$B$2:$EF$1000,MATCH($B642,'[1]Master data'!$A$2:$A$1000,0),MATCH(C$1,'[1]Master data'!$B$1:$EF$1,0)),"")</f>
        <v/>
      </c>
      <c r="D642" t="str">
        <f>IFERROR(INDEX('[1]Master data'!$B$2:$EF$1000,MATCH($B642,'[1]Master data'!$A$2:$A$1000,0),MATCH(D$1,'[1]Master data'!$B$1:$EF$1,0)),"")</f>
        <v/>
      </c>
      <c r="E642" s="5">
        <f>IFERROR(INDEX('[1]Master data'!$B$2:$EF$1000,MATCH($B642,'[1]Master data'!$A$2:$A$1000,0),MATCH(E$1,'[1]Master data'!$B$1:$EF$1,0)),"")</f>
        <v>0</v>
      </c>
      <c r="F642" s="7">
        <f>IFERROR(INDEX('[1]Master data'!$B$2:$EF$1000,MATCH($B642,'[1]Master data'!$A$2:$A$1000,0),MATCH(F$1,'[1]Master data'!$B$1:$EF$1,0)),"")</f>
        <v>-5000</v>
      </c>
      <c r="G642" s="7">
        <f>IFERROR(INDEX('[1]Master data'!$B$2:$EF$1000,MATCH($B642,'[1]Master data'!$A$2:$A$1000,0),MATCH(G$1,'[1]Master data'!$B$1:$EF$1,0)),"")</f>
        <v>0</v>
      </c>
      <c r="H642" s="7">
        <f>IFERROR(INDEX('[1]Master data'!$B$2:$EF$1000,MATCH($B642,'[1]Master data'!$A$2:$A$1000,0),MATCH(H$1,'[1]Master data'!$B$1:$EF$1,0)),"")</f>
        <v>0</v>
      </c>
      <c r="I642" s="7">
        <f>IFERROR(INDEX('[1]Master data'!$B$2:$EF$1000,MATCH($B642,'[1]Master data'!$A$2:$A$1000,0),MATCH(I$1,'[1]Master data'!$B$1:$EF$1,0)),"")</f>
        <v>0</v>
      </c>
      <c r="J642" s="7">
        <f>IFERROR(INDEX('[1]Master data'!$B$2:$EF$1000,MATCH($B642,'[1]Master data'!$A$2:$A$1000,0),MATCH(J$1,'[1]Master data'!$B$1:$EF$1,0)),"")</f>
        <v>0</v>
      </c>
      <c r="K642" s="7">
        <f>IFERROR(INDEX('[1]Master data'!$B$2:$EF$1000,MATCH($B642,'[1]Master data'!$A$2:$A$1000,0),MATCH(K$1,'[1]Master data'!$B$1:$EF$1,0)),"")</f>
        <v>0</v>
      </c>
      <c r="L642" s="7">
        <f>IFERROR(INDEX('[1]Master data'!$B$2:$EF$1000,MATCH($B642,'[1]Master data'!$A$2:$A$1000,0),MATCH(L$1,'[1]Master data'!$B$1:$EF$1,0)),"")</f>
        <v>-5000</v>
      </c>
      <c r="M642" s="33">
        <f>IFERROR(INDEX('[1]Master data'!$B$2:$EF$1000,MATCH($B642,'[1]Master data'!$A$2:$A$1000,0),MATCH(M$1,'[1]Master data'!$B$1:$EF$1,0)),"")</f>
        <v>-1</v>
      </c>
      <c r="N642" s="7">
        <f>IFERROR(INDEX('[1]Master data'!$B$2:$EF$1000,MATCH($B642,'[1]Master data'!$A$2:$A$1000,0),MATCH(N$1,'[1]Master data'!$B$1:$EF$1,0)),"")</f>
        <v>0</v>
      </c>
      <c r="O642" s="7">
        <f>IFERROR(INDEX('[1]Master data'!$B$2:$EF$1000,MATCH($B642,'[1]Master data'!$A$2:$A$1000,0),MATCH(O$1,'[1]Master data'!$B$1:$EF$1,0)),"")</f>
        <v>0</v>
      </c>
      <c r="P642" s="7">
        <f>IFERROR(INDEX('[1]Master data'!$B$2:$EF$1000,MATCH($B642,'[1]Master data'!$A$2:$A$1000,0),MATCH(P$1,'[1]Master data'!$B$1:$EF$1,0)),"")</f>
        <v>-5000</v>
      </c>
      <c r="Q642" s="30">
        <f>IFERROR(INDEX('[1]Master data'!$B$2:$EF$1000,MATCH($B642,'[1]Master data'!$A$2:$A$1000,0),MATCH(Q$1,'[1]Master data'!$B$1:$EF$1,0)),"")</f>
        <v>-1</v>
      </c>
    </row>
    <row r="643" spans="1:17" x14ac:dyDescent="0.3">
      <c r="A643" t="str">
        <f t="shared" ref="A643:A706" si="10">IF(B643="","",ROW()-2)</f>
        <v/>
      </c>
      <c r="B643" t="str">
        <f>IF('[1]Master data'!A643="","",'[1]Master data'!A643)</f>
        <v/>
      </c>
      <c r="C643" t="str">
        <f>IFERROR(INDEX('[1]Master data'!$B$2:$EF$1000,MATCH($B643,'[1]Master data'!$A$2:$A$1000,0),MATCH(C$1,'[1]Master data'!$B$1:$EF$1,0)),"")</f>
        <v/>
      </c>
      <c r="D643" t="str">
        <f>IFERROR(INDEX('[1]Master data'!$B$2:$EF$1000,MATCH($B643,'[1]Master data'!$A$2:$A$1000,0),MATCH(D$1,'[1]Master data'!$B$1:$EF$1,0)),"")</f>
        <v/>
      </c>
      <c r="E643" s="5">
        <f>IFERROR(INDEX('[1]Master data'!$B$2:$EF$1000,MATCH($B643,'[1]Master data'!$A$2:$A$1000,0),MATCH(E$1,'[1]Master data'!$B$1:$EF$1,0)),"")</f>
        <v>0</v>
      </c>
      <c r="F643" s="7">
        <f>IFERROR(INDEX('[1]Master data'!$B$2:$EF$1000,MATCH($B643,'[1]Master data'!$A$2:$A$1000,0),MATCH(F$1,'[1]Master data'!$B$1:$EF$1,0)),"")</f>
        <v>-5000</v>
      </c>
      <c r="G643" s="7">
        <f>IFERROR(INDEX('[1]Master data'!$B$2:$EF$1000,MATCH($B643,'[1]Master data'!$A$2:$A$1000,0),MATCH(G$1,'[1]Master data'!$B$1:$EF$1,0)),"")</f>
        <v>0</v>
      </c>
      <c r="H643" s="7">
        <f>IFERROR(INDEX('[1]Master data'!$B$2:$EF$1000,MATCH($B643,'[1]Master data'!$A$2:$A$1000,0),MATCH(H$1,'[1]Master data'!$B$1:$EF$1,0)),"")</f>
        <v>0</v>
      </c>
      <c r="I643" s="7">
        <f>IFERROR(INDEX('[1]Master data'!$B$2:$EF$1000,MATCH($B643,'[1]Master data'!$A$2:$A$1000,0),MATCH(I$1,'[1]Master data'!$B$1:$EF$1,0)),"")</f>
        <v>0</v>
      </c>
      <c r="J643" s="7">
        <f>IFERROR(INDEX('[1]Master data'!$B$2:$EF$1000,MATCH($B643,'[1]Master data'!$A$2:$A$1000,0),MATCH(J$1,'[1]Master data'!$B$1:$EF$1,0)),"")</f>
        <v>0</v>
      </c>
      <c r="K643" s="7">
        <f>IFERROR(INDEX('[1]Master data'!$B$2:$EF$1000,MATCH($B643,'[1]Master data'!$A$2:$A$1000,0),MATCH(K$1,'[1]Master data'!$B$1:$EF$1,0)),"")</f>
        <v>0</v>
      </c>
      <c r="L643" s="7">
        <f>IFERROR(INDEX('[1]Master data'!$B$2:$EF$1000,MATCH($B643,'[1]Master data'!$A$2:$A$1000,0),MATCH(L$1,'[1]Master data'!$B$1:$EF$1,0)),"")</f>
        <v>-5000</v>
      </c>
      <c r="M643" s="33">
        <f>IFERROR(INDEX('[1]Master data'!$B$2:$EF$1000,MATCH($B643,'[1]Master data'!$A$2:$A$1000,0),MATCH(M$1,'[1]Master data'!$B$1:$EF$1,0)),"")</f>
        <v>-1</v>
      </c>
      <c r="N643" s="7">
        <f>IFERROR(INDEX('[1]Master data'!$B$2:$EF$1000,MATCH($B643,'[1]Master data'!$A$2:$A$1000,0),MATCH(N$1,'[1]Master data'!$B$1:$EF$1,0)),"")</f>
        <v>0</v>
      </c>
      <c r="O643" s="7">
        <f>IFERROR(INDEX('[1]Master data'!$B$2:$EF$1000,MATCH($B643,'[1]Master data'!$A$2:$A$1000,0),MATCH(O$1,'[1]Master data'!$B$1:$EF$1,0)),"")</f>
        <v>0</v>
      </c>
      <c r="P643" s="7">
        <f>IFERROR(INDEX('[1]Master data'!$B$2:$EF$1000,MATCH($B643,'[1]Master data'!$A$2:$A$1000,0),MATCH(P$1,'[1]Master data'!$B$1:$EF$1,0)),"")</f>
        <v>-5000</v>
      </c>
      <c r="Q643" s="30">
        <f>IFERROR(INDEX('[1]Master data'!$B$2:$EF$1000,MATCH($B643,'[1]Master data'!$A$2:$A$1000,0),MATCH(Q$1,'[1]Master data'!$B$1:$EF$1,0)),"")</f>
        <v>-1</v>
      </c>
    </row>
    <row r="644" spans="1:17" x14ac:dyDescent="0.3">
      <c r="A644" t="str">
        <f t="shared" si="10"/>
        <v/>
      </c>
      <c r="B644" t="str">
        <f>IF('[1]Master data'!A644="","",'[1]Master data'!A644)</f>
        <v/>
      </c>
      <c r="C644" t="str">
        <f>IFERROR(INDEX('[1]Master data'!$B$2:$EF$1000,MATCH($B644,'[1]Master data'!$A$2:$A$1000,0),MATCH(C$1,'[1]Master data'!$B$1:$EF$1,0)),"")</f>
        <v/>
      </c>
      <c r="D644" t="str">
        <f>IFERROR(INDEX('[1]Master data'!$B$2:$EF$1000,MATCH($B644,'[1]Master data'!$A$2:$A$1000,0),MATCH(D$1,'[1]Master data'!$B$1:$EF$1,0)),"")</f>
        <v/>
      </c>
      <c r="E644" s="5">
        <f>IFERROR(INDEX('[1]Master data'!$B$2:$EF$1000,MATCH($B644,'[1]Master data'!$A$2:$A$1000,0),MATCH(E$1,'[1]Master data'!$B$1:$EF$1,0)),"")</f>
        <v>0</v>
      </c>
      <c r="F644" s="7">
        <f>IFERROR(INDEX('[1]Master data'!$B$2:$EF$1000,MATCH($B644,'[1]Master data'!$A$2:$A$1000,0),MATCH(F$1,'[1]Master data'!$B$1:$EF$1,0)),"")</f>
        <v>-5000</v>
      </c>
      <c r="G644" s="7">
        <f>IFERROR(INDEX('[1]Master data'!$B$2:$EF$1000,MATCH($B644,'[1]Master data'!$A$2:$A$1000,0),MATCH(G$1,'[1]Master data'!$B$1:$EF$1,0)),"")</f>
        <v>0</v>
      </c>
      <c r="H644" s="7">
        <f>IFERROR(INDEX('[1]Master data'!$B$2:$EF$1000,MATCH($B644,'[1]Master data'!$A$2:$A$1000,0),MATCH(H$1,'[1]Master data'!$B$1:$EF$1,0)),"")</f>
        <v>0</v>
      </c>
      <c r="I644" s="7">
        <f>IFERROR(INDEX('[1]Master data'!$B$2:$EF$1000,MATCH($B644,'[1]Master data'!$A$2:$A$1000,0),MATCH(I$1,'[1]Master data'!$B$1:$EF$1,0)),"")</f>
        <v>0</v>
      </c>
      <c r="J644" s="7">
        <f>IFERROR(INDEX('[1]Master data'!$B$2:$EF$1000,MATCH($B644,'[1]Master data'!$A$2:$A$1000,0),MATCH(J$1,'[1]Master data'!$B$1:$EF$1,0)),"")</f>
        <v>0</v>
      </c>
      <c r="K644" s="7">
        <f>IFERROR(INDEX('[1]Master data'!$B$2:$EF$1000,MATCH($B644,'[1]Master data'!$A$2:$A$1000,0),MATCH(K$1,'[1]Master data'!$B$1:$EF$1,0)),"")</f>
        <v>0</v>
      </c>
      <c r="L644" s="7">
        <f>IFERROR(INDEX('[1]Master data'!$B$2:$EF$1000,MATCH($B644,'[1]Master data'!$A$2:$A$1000,0),MATCH(L$1,'[1]Master data'!$B$1:$EF$1,0)),"")</f>
        <v>-5000</v>
      </c>
      <c r="M644" s="33">
        <f>IFERROR(INDEX('[1]Master data'!$B$2:$EF$1000,MATCH($B644,'[1]Master data'!$A$2:$A$1000,0),MATCH(M$1,'[1]Master data'!$B$1:$EF$1,0)),"")</f>
        <v>-1</v>
      </c>
      <c r="N644" s="7">
        <f>IFERROR(INDEX('[1]Master data'!$B$2:$EF$1000,MATCH($B644,'[1]Master data'!$A$2:$A$1000,0),MATCH(N$1,'[1]Master data'!$B$1:$EF$1,0)),"")</f>
        <v>0</v>
      </c>
      <c r="O644" s="7">
        <f>IFERROR(INDEX('[1]Master data'!$B$2:$EF$1000,MATCH($B644,'[1]Master data'!$A$2:$A$1000,0),MATCH(O$1,'[1]Master data'!$B$1:$EF$1,0)),"")</f>
        <v>0</v>
      </c>
      <c r="P644" s="7">
        <f>IFERROR(INDEX('[1]Master data'!$B$2:$EF$1000,MATCH($B644,'[1]Master data'!$A$2:$A$1000,0),MATCH(P$1,'[1]Master data'!$B$1:$EF$1,0)),"")</f>
        <v>-5000</v>
      </c>
      <c r="Q644" s="30">
        <f>IFERROR(INDEX('[1]Master data'!$B$2:$EF$1000,MATCH($B644,'[1]Master data'!$A$2:$A$1000,0),MATCH(Q$1,'[1]Master data'!$B$1:$EF$1,0)),"")</f>
        <v>-1</v>
      </c>
    </row>
    <row r="645" spans="1:17" x14ac:dyDescent="0.3">
      <c r="A645" t="str">
        <f t="shared" si="10"/>
        <v/>
      </c>
      <c r="B645" t="str">
        <f>IF('[1]Master data'!A645="","",'[1]Master data'!A645)</f>
        <v/>
      </c>
      <c r="C645" t="str">
        <f>IFERROR(INDEX('[1]Master data'!$B$2:$EF$1000,MATCH($B645,'[1]Master data'!$A$2:$A$1000,0),MATCH(C$1,'[1]Master data'!$B$1:$EF$1,0)),"")</f>
        <v/>
      </c>
      <c r="D645" t="str">
        <f>IFERROR(INDEX('[1]Master data'!$B$2:$EF$1000,MATCH($B645,'[1]Master data'!$A$2:$A$1000,0),MATCH(D$1,'[1]Master data'!$B$1:$EF$1,0)),"")</f>
        <v/>
      </c>
      <c r="E645" s="5">
        <f>IFERROR(INDEX('[1]Master data'!$B$2:$EF$1000,MATCH($B645,'[1]Master data'!$A$2:$A$1000,0),MATCH(E$1,'[1]Master data'!$B$1:$EF$1,0)),"")</f>
        <v>0</v>
      </c>
      <c r="F645" s="7">
        <f>IFERROR(INDEX('[1]Master data'!$B$2:$EF$1000,MATCH($B645,'[1]Master data'!$A$2:$A$1000,0),MATCH(F$1,'[1]Master data'!$B$1:$EF$1,0)),"")</f>
        <v>-5000</v>
      </c>
      <c r="G645" s="7">
        <f>IFERROR(INDEX('[1]Master data'!$B$2:$EF$1000,MATCH($B645,'[1]Master data'!$A$2:$A$1000,0),MATCH(G$1,'[1]Master data'!$B$1:$EF$1,0)),"")</f>
        <v>0</v>
      </c>
      <c r="H645" s="7">
        <f>IFERROR(INDEX('[1]Master data'!$B$2:$EF$1000,MATCH($B645,'[1]Master data'!$A$2:$A$1000,0),MATCH(H$1,'[1]Master data'!$B$1:$EF$1,0)),"")</f>
        <v>0</v>
      </c>
      <c r="I645" s="7">
        <f>IFERROR(INDEX('[1]Master data'!$B$2:$EF$1000,MATCH($B645,'[1]Master data'!$A$2:$A$1000,0),MATCH(I$1,'[1]Master data'!$B$1:$EF$1,0)),"")</f>
        <v>0</v>
      </c>
      <c r="J645" s="7">
        <f>IFERROR(INDEX('[1]Master data'!$B$2:$EF$1000,MATCH($B645,'[1]Master data'!$A$2:$A$1000,0),MATCH(J$1,'[1]Master data'!$B$1:$EF$1,0)),"")</f>
        <v>0</v>
      </c>
      <c r="K645" s="7">
        <f>IFERROR(INDEX('[1]Master data'!$B$2:$EF$1000,MATCH($B645,'[1]Master data'!$A$2:$A$1000,0),MATCH(K$1,'[1]Master data'!$B$1:$EF$1,0)),"")</f>
        <v>0</v>
      </c>
      <c r="L645" s="7">
        <f>IFERROR(INDEX('[1]Master data'!$B$2:$EF$1000,MATCH($B645,'[1]Master data'!$A$2:$A$1000,0),MATCH(L$1,'[1]Master data'!$B$1:$EF$1,0)),"")</f>
        <v>-5000</v>
      </c>
      <c r="M645" s="33">
        <f>IFERROR(INDEX('[1]Master data'!$B$2:$EF$1000,MATCH($B645,'[1]Master data'!$A$2:$A$1000,0),MATCH(M$1,'[1]Master data'!$B$1:$EF$1,0)),"")</f>
        <v>-1</v>
      </c>
      <c r="N645" s="7">
        <f>IFERROR(INDEX('[1]Master data'!$B$2:$EF$1000,MATCH($B645,'[1]Master data'!$A$2:$A$1000,0),MATCH(N$1,'[1]Master data'!$B$1:$EF$1,0)),"")</f>
        <v>0</v>
      </c>
      <c r="O645" s="7">
        <f>IFERROR(INDEX('[1]Master data'!$B$2:$EF$1000,MATCH($B645,'[1]Master data'!$A$2:$A$1000,0),MATCH(O$1,'[1]Master data'!$B$1:$EF$1,0)),"")</f>
        <v>0</v>
      </c>
      <c r="P645" s="7">
        <f>IFERROR(INDEX('[1]Master data'!$B$2:$EF$1000,MATCH($B645,'[1]Master data'!$A$2:$A$1000,0),MATCH(P$1,'[1]Master data'!$B$1:$EF$1,0)),"")</f>
        <v>-5000</v>
      </c>
      <c r="Q645" s="30">
        <f>IFERROR(INDEX('[1]Master data'!$B$2:$EF$1000,MATCH($B645,'[1]Master data'!$A$2:$A$1000,0),MATCH(Q$1,'[1]Master data'!$B$1:$EF$1,0)),"")</f>
        <v>-1</v>
      </c>
    </row>
    <row r="646" spans="1:17" x14ac:dyDescent="0.3">
      <c r="A646" t="str">
        <f t="shared" si="10"/>
        <v/>
      </c>
      <c r="B646" t="str">
        <f>IF('[1]Master data'!A646="","",'[1]Master data'!A646)</f>
        <v/>
      </c>
      <c r="C646" t="str">
        <f>IFERROR(INDEX('[1]Master data'!$B$2:$EF$1000,MATCH($B646,'[1]Master data'!$A$2:$A$1000,0),MATCH(C$1,'[1]Master data'!$B$1:$EF$1,0)),"")</f>
        <v/>
      </c>
      <c r="D646" t="str">
        <f>IFERROR(INDEX('[1]Master data'!$B$2:$EF$1000,MATCH($B646,'[1]Master data'!$A$2:$A$1000,0),MATCH(D$1,'[1]Master data'!$B$1:$EF$1,0)),"")</f>
        <v/>
      </c>
      <c r="E646" s="5">
        <f>IFERROR(INDEX('[1]Master data'!$B$2:$EF$1000,MATCH($B646,'[1]Master data'!$A$2:$A$1000,0),MATCH(E$1,'[1]Master data'!$B$1:$EF$1,0)),"")</f>
        <v>0</v>
      </c>
      <c r="F646" s="7">
        <f>IFERROR(INDEX('[1]Master data'!$B$2:$EF$1000,MATCH($B646,'[1]Master data'!$A$2:$A$1000,0),MATCH(F$1,'[1]Master data'!$B$1:$EF$1,0)),"")</f>
        <v>-5000</v>
      </c>
      <c r="G646" s="7">
        <f>IFERROR(INDEX('[1]Master data'!$B$2:$EF$1000,MATCH($B646,'[1]Master data'!$A$2:$A$1000,0),MATCH(G$1,'[1]Master data'!$B$1:$EF$1,0)),"")</f>
        <v>0</v>
      </c>
      <c r="H646" s="7">
        <f>IFERROR(INDEX('[1]Master data'!$B$2:$EF$1000,MATCH($B646,'[1]Master data'!$A$2:$A$1000,0),MATCH(H$1,'[1]Master data'!$B$1:$EF$1,0)),"")</f>
        <v>0</v>
      </c>
      <c r="I646" s="7">
        <f>IFERROR(INDEX('[1]Master data'!$B$2:$EF$1000,MATCH($B646,'[1]Master data'!$A$2:$A$1000,0),MATCH(I$1,'[1]Master data'!$B$1:$EF$1,0)),"")</f>
        <v>0</v>
      </c>
      <c r="J646" s="7">
        <f>IFERROR(INDEX('[1]Master data'!$B$2:$EF$1000,MATCH($B646,'[1]Master data'!$A$2:$A$1000,0),MATCH(J$1,'[1]Master data'!$B$1:$EF$1,0)),"")</f>
        <v>0</v>
      </c>
      <c r="K646" s="7">
        <f>IFERROR(INDEX('[1]Master data'!$B$2:$EF$1000,MATCH($B646,'[1]Master data'!$A$2:$A$1000,0),MATCH(K$1,'[1]Master data'!$B$1:$EF$1,0)),"")</f>
        <v>0</v>
      </c>
      <c r="L646" s="7">
        <f>IFERROR(INDEX('[1]Master data'!$B$2:$EF$1000,MATCH($B646,'[1]Master data'!$A$2:$A$1000,0),MATCH(L$1,'[1]Master data'!$B$1:$EF$1,0)),"")</f>
        <v>-5000</v>
      </c>
      <c r="M646" s="33">
        <f>IFERROR(INDEX('[1]Master data'!$B$2:$EF$1000,MATCH($B646,'[1]Master data'!$A$2:$A$1000,0),MATCH(M$1,'[1]Master data'!$B$1:$EF$1,0)),"")</f>
        <v>-1</v>
      </c>
      <c r="N646" s="7">
        <f>IFERROR(INDEX('[1]Master data'!$B$2:$EF$1000,MATCH($B646,'[1]Master data'!$A$2:$A$1000,0),MATCH(N$1,'[1]Master data'!$B$1:$EF$1,0)),"")</f>
        <v>0</v>
      </c>
      <c r="O646" s="7">
        <f>IFERROR(INDEX('[1]Master data'!$B$2:$EF$1000,MATCH($B646,'[1]Master data'!$A$2:$A$1000,0),MATCH(O$1,'[1]Master data'!$B$1:$EF$1,0)),"")</f>
        <v>0</v>
      </c>
      <c r="P646" s="7">
        <f>IFERROR(INDEX('[1]Master data'!$B$2:$EF$1000,MATCH($B646,'[1]Master data'!$A$2:$A$1000,0),MATCH(P$1,'[1]Master data'!$B$1:$EF$1,0)),"")</f>
        <v>-5000</v>
      </c>
      <c r="Q646" s="30">
        <f>IFERROR(INDEX('[1]Master data'!$B$2:$EF$1000,MATCH($B646,'[1]Master data'!$A$2:$A$1000,0),MATCH(Q$1,'[1]Master data'!$B$1:$EF$1,0)),"")</f>
        <v>-1</v>
      </c>
    </row>
    <row r="647" spans="1:17" x14ac:dyDescent="0.3">
      <c r="A647" t="str">
        <f t="shared" si="10"/>
        <v/>
      </c>
      <c r="B647" t="str">
        <f>IF('[1]Master data'!A647="","",'[1]Master data'!A647)</f>
        <v/>
      </c>
      <c r="C647" t="str">
        <f>IFERROR(INDEX('[1]Master data'!$B$2:$EF$1000,MATCH($B647,'[1]Master data'!$A$2:$A$1000,0),MATCH(C$1,'[1]Master data'!$B$1:$EF$1,0)),"")</f>
        <v/>
      </c>
      <c r="D647" t="str">
        <f>IFERROR(INDEX('[1]Master data'!$B$2:$EF$1000,MATCH($B647,'[1]Master data'!$A$2:$A$1000,0),MATCH(D$1,'[1]Master data'!$B$1:$EF$1,0)),"")</f>
        <v/>
      </c>
      <c r="E647" s="5">
        <f>IFERROR(INDEX('[1]Master data'!$B$2:$EF$1000,MATCH($B647,'[1]Master data'!$A$2:$A$1000,0),MATCH(E$1,'[1]Master data'!$B$1:$EF$1,0)),"")</f>
        <v>0</v>
      </c>
      <c r="F647" s="7">
        <f>IFERROR(INDEX('[1]Master data'!$B$2:$EF$1000,MATCH($B647,'[1]Master data'!$A$2:$A$1000,0),MATCH(F$1,'[1]Master data'!$B$1:$EF$1,0)),"")</f>
        <v>-5000</v>
      </c>
      <c r="G647" s="7">
        <f>IFERROR(INDEX('[1]Master data'!$B$2:$EF$1000,MATCH($B647,'[1]Master data'!$A$2:$A$1000,0),MATCH(G$1,'[1]Master data'!$B$1:$EF$1,0)),"")</f>
        <v>0</v>
      </c>
      <c r="H647" s="7">
        <f>IFERROR(INDEX('[1]Master data'!$B$2:$EF$1000,MATCH($B647,'[1]Master data'!$A$2:$A$1000,0),MATCH(H$1,'[1]Master data'!$B$1:$EF$1,0)),"")</f>
        <v>0</v>
      </c>
      <c r="I647" s="7">
        <f>IFERROR(INDEX('[1]Master data'!$B$2:$EF$1000,MATCH($B647,'[1]Master data'!$A$2:$A$1000,0),MATCH(I$1,'[1]Master data'!$B$1:$EF$1,0)),"")</f>
        <v>0</v>
      </c>
      <c r="J647" s="7">
        <f>IFERROR(INDEX('[1]Master data'!$B$2:$EF$1000,MATCH($B647,'[1]Master data'!$A$2:$A$1000,0),MATCH(J$1,'[1]Master data'!$B$1:$EF$1,0)),"")</f>
        <v>0</v>
      </c>
      <c r="K647" s="7">
        <f>IFERROR(INDEX('[1]Master data'!$B$2:$EF$1000,MATCH($B647,'[1]Master data'!$A$2:$A$1000,0),MATCH(K$1,'[1]Master data'!$B$1:$EF$1,0)),"")</f>
        <v>0</v>
      </c>
      <c r="L647" s="7">
        <f>IFERROR(INDEX('[1]Master data'!$B$2:$EF$1000,MATCH($B647,'[1]Master data'!$A$2:$A$1000,0),MATCH(L$1,'[1]Master data'!$B$1:$EF$1,0)),"")</f>
        <v>-5000</v>
      </c>
      <c r="M647" s="33">
        <f>IFERROR(INDEX('[1]Master data'!$B$2:$EF$1000,MATCH($B647,'[1]Master data'!$A$2:$A$1000,0),MATCH(M$1,'[1]Master data'!$B$1:$EF$1,0)),"")</f>
        <v>-1</v>
      </c>
      <c r="N647" s="7">
        <f>IFERROR(INDEX('[1]Master data'!$B$2:$EF$1000,MATCH($B647,'[1]Master data'!$A$2:$A$1000,0),MATCH(N$1,'[1]Master data'!$B$1:$EF$1,0)),"")</f>
        <v>0</v>
      </c>
      <c r="O647" s="7">
        <f>IFERROR(INDEX('[1]Master data'!$B$2:$EF$1000,MATCH($B647,'[1]Master data'!$A$2:$A$1000,0),MATCH(O$1,'[1]Master data'!$B$1:$EF$1,0)),"")</f>
        <v>0</v>
      </c>
      <c r="P647" s="7">
        <f>IFERROR(INDEX('[1]Master data'!$B$2:$EF$1000,MATCH($B647,'[1]Master data'!$A$2:$A$1000,0),MATCH(P$1,'[1]Master data'!$B$1:$EF$1,0)),"")</f>
        <v>-5000</v>
      </c>
      <c r="Q647" s="30">
        <f>IFERROR(INDEX('[1]Master data'!$B$2:$EF$1000,MATCH($B647,'[1]Master data'!$A$2:$A$1000,0),MATCH(Q$1,'[1]Master data'!$B$1:$EF$1,0)),"")</f>
        <v>-1</v>
      </c>
    </row>
    <row r="648" spans="1:17" x14ac:dyDescent="0.3">
      <c r="A648" t="str">
        <f t="shared" si="10"/>
        <v/>
      </c>
      <c r="B648" t="str">
        <f>IF('[1]Master data'!A648="","",'[1]Master data'!A648)</f>
        <v/>
      </c>
      <c r="C648" t="str">
        <f>IFERROR(INDEX('[1]Master data'!$B$2:$EF$1000,MATCH($B648,'[1]Master data'!$A$2:$A$1000,0),MATCH(C$1,'[1]Master data'!$B$1:$EF$1,0)),"")</f>
        <v/>
      </c>
      <c r="D648" t="str">
        <f>IFERROR(INDEX('[1]Master data'!$B$2:$EF$1000,MATCH($B648,'[1]Master data'!$A$2:$A$1000,0),MATCH(D$1,'[1]Master data'!$B$1:$EF$1,0)),"")</f>
        <v/>
      </c>
      <c r="E648" s="5">
        <f>IFERROR(INDEX('[1]Master data'!$B$2:$EF$1000,MATCH($B648,'[1]Master data'!$A$2:$A$1000,0),MATCH(E$1,'[1]Master data'!$B$1:$EF$1,0)),"")</f>
        <v>0</v>
      </c>
      <c r="F648" s="7">
        <f>IFERROR(INDEX('[1]Master data'!$B$2:$EF$1000,MATCH($B648,'[1]Master data'!$A$2:$A$1000,0),MATCH(F$1,'[1]Master data'!$B$1:$EF$1,0)),"")</f>
        <v>-5000</v>
      </c>
      <c r="G648" s="7">
        <f>IFERROR(INDEX('[1]Master data'!$B$2:$EF$1000,MATCH($B648,'[1]Master data'!$A$2:$A$1000,0),MATCH(G$1,'[1]Master data'!$B$1:$EF$1,0)),"")</f>
        <v>0</v>
      </c>
      <c r="H648" s="7">
        <f>IFERROR(INDEX('[1]Master data'!$B$2:$EF$1000,MATCH($B648,'[1]Master data'!$A$2:$A$1000,0),MATCH(H$1,'[1]Master data'!$B$1:$EF$1,0)),"")</f>
        <v>0</v>
      </c>
      <c r="I648" s="7">
        <f>IFERROR(INDEX('[1]Master data'!$B$2:$EF$1000,MATCH($B648,'[1]Master data'!$A$2:$A$1000,0),MATCH(I$1,'[1]Master data'!$B$1:$EF$1,0)),"")</f>
        <v>0</v>
      </c>
      <c r="J648" s="7">
        <f>IFERROR(INDEX('[1]Master data'!$B$2:$EF$1000,MATCH($B648,'[1]Master data'!$A$2:$A$1000,0),MATCH(J$1,'[1]Master data'!$B$1:$EF$1,0)),"")</f>
        <v>0</v>
      </c>
      <c r="K648" s="7">
        <f>IFERROR(INDEX('[1]Master data'!$B$2:$EF$1000,MATCH($B648,'[1]Master data'!$A$2:$A$1000,0),MATCH(K$1,'[1]Master data'!$B$1:$EF$1,0)),"")</f>
        <v>0</v>
      </c>
      <c r="L648" s="7">
        <f>IFERROR(INDEX('[1]Master data'!$B$2:$EF$1000,MATCH($B648,'[1]Master data'!$A$2:$A$1000,0),MATCH(L$1,'[1]Master data'!$B$1:$EF$1,0)),"")</f>
        <v>-5000</v>
      </c>
      <c r="M648" s="33">
        <f>IFERROR(INDEX('[1]Master data'!$B$2:$EF$1000,MATCH($B648,'[1]Master data'!$A$2:$A$1000,0),MATCH(M$1,'[1]Master data'!$B$1:$EF$1,0)),"")</f>
        <v>-1</v>
      </c>
      <c r="N648" s="7">
        <f>IFERROR(INDEX('[1]Master data'!$B$2:$EF$1000,MATCH($B648,'[1]Master data'!$A$2:$A$1000,0),MATCH(N$1,'[1]Master data'!$B$1:$EF$1,0)),"")</f>
        <v>0</v>
      </c>
      <c r="O648" s="7">
        <f>IFERROR(INDEX('[1]Master data'!$B$2:$EF$1000,MATCH($B648,'[1]Master data'!$A$2:$A$1000,0),MATCH(O$1,'[1]Master data'!$B$1:$EF$1,0)),"")</f>
        <v>0</v>
      </c>
      <c r="P648" s="7">
        <f>IFERROR(INDEX('[1]Master data'!$B$2:$EF$1000,MATCH($B648,'[1]Master data'!$A$2:$A$1000,0),MATCH(P$1,'[1]Master data'!$B$1:$EF$1,0)),"")</f>
        <v>-5000</v>
      </c>
      <c r="Q648" s="30">
        <f>IFERROR(INDEX('[1]Master data'!$B$2:$EF$1000,MATCH($B648,'[1]Master data'!$A$2:$A$1000,0),MATCH(Q$1,'[1]Master data'!$B$1:$EF$1,0)),"")</f>
        <v>-1</v>
      </c>
    </row>
    <row r="649" spans="1:17" x14ac:dyDescent="0.3">
      <c r="A649" t="str">
        <f t="shared" si="10"/>
        <v/>
      </c>
      <c r="B649" t="str">
        <f>IF('[1]Master data'!A649="","",'[1]Master data'!A649)</f>
        <v/>
      </c>
      <c r="C649" t="str">
        <f>IFERROR(INDEX('[1]Master data'!$B$2:$EF$1000,MATCH($B649,'[1]Master data'!$A$2:$A$1000,0),MATCH(C$1,'[1]Master data'!$B$1:$EF$1,0)),"")</f>
        <v/>
      </c>
      <c r="D649" t="str">
        <f>IFERROR(INDEX('[1]Master data'!$B$2:$EF$1000,MATCH($B649,'[1]Master data'!$A$2:$A$1000,0),MATCH(D$1,'[1]Master data'!$B$1:$EF$1,0)),"")</f>
        <v/>
      </c>
      <c r="E649" s="5">
        <f>IFERROR(INDEX('[1]Master data'!$B$2:$EF$1000,MATCH($B649,'[1]Master data'!$A$2:$A$1000,0),MATCH(E$1,'[1]Master data'!$B$1:$EF$1,0)),"")</f>
        <v>0</v>
      </c>
      <c r="F649" s="7">
        <f>IFERROR(INDEX('[1]Master data'!$B$2:$EF$1000,MATCH($B649,'[1]Master data'!$A$2:$A$1000,0),MATCH(F$1,'[1]Master data'!$B$1:$EF$1,0)),"")</f>
        <v>-5000</v>
      </c>
      <c r="G649" s="7">
        <f>IFERROR(INDEX('[1]Master data'!$B$2:$EF$1000,MATCH($B649,'[1]Master data'!$A$2:$A$1000,0),MATCH(G$1,'[1]Master data'!$B$1:$EF$1,0)),"")</f>
        <v>0</v>
      </c>
      <c r="H649" s="7">
        <f>IFERROR(INDEX('[1]Master data'!$B$2:$EF$1000,MATCH($B649,'[1]Master data'!$A$2:$A$1000,0),MATCH(H$1,'[1]Master data'!$B$1:$EF$1,0)),"")</f>
        <v>0</v>
      </c>
      <c r="I649" s="7">
        <f>IFERROR(INDEX('[1]Master data'!$B$2:$EF$1000,MATCH($B649,'[1]Master data'!$A$2:$A$1000,0),MATCH(I$1,'[1]Master data'!$B$1:$EF$1,0)),"")</f>
        <v>0</v>
      </c>
      <c r="J649" s="7">
        <f>IFERROR(INDEX('[1]Master data'!$B$2:$EF$1000,MATCH($B649,'[1]Master data'!$A$2:$A$1000,0),MATCH(J$1,'[1]Master data'!$B$1:$EF$1,0)),"")</f>
        <v>0</v>
      </c>
      <c r="K649" s="7">
        <f>IFERROR(INDEX('[1]Master data'!$B$2:$EF$1000,MATCH($B649,'[1]Master data'!$A$2:$A$1000,0),MATCH(K$1,'[1]Master data'!$B$1:$EF$1,0)),"")</f>
        <v>0</v>
      </c>
      <c r="L649" s="7">
        <f>IFERROR(INDEX('[1]Master data'!$B$2:$EF$1000,MATCH($B649,'[1]Master data'!$A$2:$A$1000,0),MATCH(L$1,'[1]Master data'!$B$1:$EF$1,0)),"")</f>
        <v>-5000</v>
      </c>
      <c r="M649" s="33">
        <f>IFERROR(INDEX('[1]Master data'!$B$2:$EF$1000,MATCH($B649,'[1]Master data'!$A$2:$A$1000,0),MATCH(M$1,'[1]Master data'!$B$1:$EF$1,0)),"")</f>
        <v>-1</v>
      </c>
      <c r="N649" s="7">
        <f>IFERROR(INDEX('[1]Master data'!$B$2:$EF$1000,MATCH($B649,'[1]Master data'!$A$2:$A$1000,0),MATCH(N$1,'[1]Master data'!$B$1:$EF$1,0)),"")</f>
        <v>0</v>
      </c>
      <c r="O649" s="7">
        <f>IFERROR(INDEX('[1]Master data'!$B$2:$EF$1000,MATCH($B649,'[1]Master data'!$A$2:$A$1000,0),MATCH(O$1,'[1]Master data'!$B$1:$EF$1,0)),"")</f>
        <v>0</v>
      </c>
      <c r="P649" s="7">
        <f>IFERROR(INDEX('[1]Master data'!$B$2:$EF$1000,MATCH($B649,'[1]Master data'!$A$2:$A$1000,0),MATCH(P$1,'[1]Master data'!$B$1:$EF$1,0)),"")</f>
        <v>-5000</v>
      </c>
      <c r="Q649" s="30">
        <f>IFERROR(INDEX('[1]Master data'!$B$2:$EF$1000,MATCH($B649,'[1]Master data'!$A$2:$A$1000,0),MATCH(Q$1,'[1]Master data'!$B$1:$EF$1,0)),"")</f>
        <v>-1</v>
      </c>
    </row>
    <row r="650" spans="1:17" x14ac:dyDescent="0.3">
      <c r="A650" t="str">
        <f t="shared" si="10"/>
        <v/>
      </c>
      <c r="B650" t="str">
        <f>IF('[1]Master data'!A650="","",'[1]Master data'!A650)</f>
        <v/>
      </c>
      <c r="C650" t="str">
        <f>IFERROR(INDEX('[1]Master data'!$B$2:$EF$1000,MATCH($B650,'[1]Master data'!$A$2:$A$1000,0),MATCH(C$1,'[1]Master data'!$B$1:$EF$1,0)),"")</f>
        <v/>
      </c>
      <c r="D650" t="str">
        <f>IFERROR(INDEX('[1]Master data'!$B$2:$EF$1000,MATCH($B650,'[1]Master data'!$A$2:$A$1000,0),MATCH(D$1,'[1]Master data'!$B$1:$EF$1,0)),"")</f>
        <v/>
      </c>
      <c r="E650" s="5">
        <f>IFERROR(INDEX('[1]Master data'!$B$2:$EF$1000,MATCH($B650,'[1]Master data'!$A$2:$A$1000,0),MATCH(E$1,'[1]Master data'!$B$1:$EF$1,0)),"")</f>
        <v>0</v>
      </c>
      <c r="F650" s="7">
        <f>IFERROR(INDEX('[1]Master data'!$B$2:$EF$1000,MATCH($B650,'[1]Master data'!$A$2:$A$1000,0),MATCH(F$1,'[1]Master data'!$B$1:$EF$1,0)),"")</f>
        <v>-5000</v>
      </c>
      <c r="G650" s="7">
        <f>IFERROR(INDEX('[1]Master data'!$B$2:$EF$1000,MATCH($B650,'[1]Master data'!$A$2:$A$1000,0),MATCH(G$1,'[1]Master data'!$B$1:$EF$1,0)),"")</f>
        <v>0</v>
      </c>
      <c r="H650" s="7">
        <f>IFERROR(INDEX('[1]Master data'!$B$2:$EF$1000,MATCH($B650,'[1]Master data'!$A$2:$A$1000,0),MATCH(H$1,'[1]Master data'!$B$1:$EF$1,0)),"")</f>
        <v>0</v>
      </c>
      <c r="I650" s="7">
        <f>IFERROR(INDEX('[1]Master data'!$B$2:$EF$1000,MATCH($B650,'[1]Master data'!$A$2:$A$1000,0),MATCH(I$1,'[1]Master data'!$B$1:$EF$1,0)),"")</f>
        <v>0</v>
      </c>
      <c r="J650" s="7">
        <f>IFERROR(INDEX('[1]Master data'!$B$2:$EF$1000,MATCH($B650,'[1]Master data'!$A$2:$A$1000,0),MATCH(J$1,'[1]Master data'!$B$1:$EF$1,0)),"")</f>
        <v>0</v>
      </c>
      <c r="K650" s="7">
        <f>IFERROR(INDEX('[1]Master data'!$B$2:$EF$1000,MATCH($B650,'[1]Master data'!$A$2:$A$1000,0),MATCH(K$1,'[1]Master data'!$B$1:$EF$1,0)),"")</f>
        <v>0</v>
      </c>
      <c r="L650" s="7">
        <f>IFERROR(INDEX('[1]Master data'!$B$2:$EF$1000,MATCH($B650,'[1]Master data'!$A$2:$A$1000,0),MATCH(L$1,'[1]Master data'!$B$1:$EF$1,0)),"")</f>
        <v>-5000</v>
      </c>
      <c r="M650" s="33">
        <f>IFERROR(INDEX('[1]Master data'!$B$2:$EF$1000,MATCH($B650,'[1]Master data'!$A$2:$A$1000,0),MATCH(M$1,'[1]Master data'!$B$1:$EF$1,0)),"")</f>
        <v>-1</v>
      </c>
      <c r="N650" s="7">
        <f>IFERROR(INDEX('[1]Master data'!$B$2:$EF$1000,MATCH($B650,'[1]Master data'!$A$2:$A$1000,0),MATCH(N$1,'[1]Master data'!$B$1:$EF$1,0)),"")</f>
        <v>0</v>
      </c>
      <c r="O650" s="7">
        <f>IFERROR(INDEX('[1]Master data'!$B$2:$EF$1000,MATCH($B650,'[1]Master data'!$A$2:$A$1000,0),MATCH(O$1,'[1]Master data'!$B$1:$EF$1,0)),"")</f>
        <v>0</v>
      </c>
      <c r="P650" s="7">
        <f>IFERROR(INDEX('[1]Master data'!$B$2:$EF$1000,MATCH($B650,'[1]Master data'!$A$2:$A$1000,0),MATCH(P$1,'[1]Master data'!$B$1:$EF$1,0)),"")</f>
        <v>-5000</v>
      </c>
      <c r="Q650" s="30">
        <f>IFERROR(INDEX('[1]Master data'!$B$2:$EF$1000,MATCH($B650,'[1]Master data'!$A$2:$A$1000,0),MATCH(Q$1,'[1]Master data'!$B$1:$EF$1,0)),"")</f>
        <v>-1</v>
      </c>
    </row>
    <row r="651" spans="1:17" x14ac:dyDescent="0.3">
      <c r="A651" t="str">
        <f t="shared" si="10"/>
        <v/>
      </c>
      <c r="B651" t="str">
        <f>IF('[1]Master data'!A651="","",'[1]Master data'!A651)</f>
        <v/>
      </c>
      <c r="C651" t="str">
        <f>IFERROR(INDEX('[1]Master data'!$B$2:$EF$1000,MATCH($B651,'[1]Master data'!$A$2:$A$1000,0),MATCH(C$1,'[1]Master data'!$B$1:$EF$1,0)),"")</f>
        <v/>
      </c>
      <c r="D651" t="str">
        <f>IFERROR(INDEX('[1]Master data'!$B$2:$EF$1000,MATCH($B651,'[1]Master data'!$A$2:$A$1000,0),MATCH(D$1,'[1]Master data'!$B$1:$EF$1,0)),"")</f>
        <v/>
      </c>
      <c r="E651" s="5">
        <f>IFERROR(INDEX('[1]Master data'!$B$2:$EF$1000,MATCH($B651,'[1]Master data'!$A$2:$A$1000,0),MATCH(E$1,'[1]Master data'!$B$1:$EF$1,0)),"")</f>
        <v>0</v>
      </c>
      <c r="F651" s="7">
        <f>IFERROR(INDEX('[1]Master data'!$B$2:$EF$1000,MATCH($B651,'[1]Master data'!$A$2:$A$1000,0),MATCH(F$1,'[1]Master data'!$B$1:$EF$1,0)),"")</f>
        <v>-5000</v>
      </c>
      <c r="G651" s="7">
        <f>IFERROR(INDEX('[1]Master data'!$B$2:$EF$1000,MATCH($B651,'[1]Master data'!$A$2:$A$1000,0),MATCH(G$1,'[1]Master data'!$B$1:$EF$1,0)),"")</f>
        <v>0</v>
      </c>
      <c r="H651" s="7">
        <f>IFERROR(INDEX('[1]Master data'!$B$2:$EF$1000,MATCH($B651,'[1]Master data'!$A$2:$A$1000,0),MATCH(H$1,'[1]Master data'!$B$1:$EF$1,0)),"")</f>
        <v>0</v>
      </c>
      <c r="I651" s="7">
        <f>IFERROR(INDEX('[1]Master data'!$B$2:$EF$1000,MATCH($B651,'[1]Master data'!$A$2:$A$1000,0),MATCH(I$1,'[1]Master data'!$B$1:$EF$1,0)),"")</f>
        <v>0</v>
      </c>
      <c r="J651" s="7">
        <f>IFERROR(INDEX('[1]Master data'!$B$2:$EF$1000,MATCH($B651,'[1]Master data'!$A$2:$A$1000,0),MATCH(J$1,'[1]Master data'!$B$1:$EF$1,0)),"")</f>
        <v>0</v>
      </c>
      <c r="K651" s="7">
        <f>IFERROR(INDEX('[1]Master data'!$B$2:$EF$1000,MATCH($B651,'[1]Master data'!$A$2:$A$1000,0),MATCH(K$1,'[1]Master data'!$B$1:$EF$1,0)),"")</f>
        <v>0</v>
      </c>
      <c r="L651" s="7">
        <f>IFERROR(INDEX('[1]Master data'!$B$2:$EF$1000,MATCH($B651,'[1]Master data'!$A$2:$A$1000,0),MATCH(L$1,'[1]Master data'!$B$1:$EF$1,0)),"")</f>
        <v>-5000</v>
      </c>
      <c r="M651" s="33">
        <f>IFERROR(INDEX('[1]Master data'!$B$2:$EF$1000,MATCH($B651,'[1]Master data'!$A$2:$A$1000,0),MATCH(M$1,'[1]Master data'!$B$1:$EF$1,0)),"")</f>
        <v>-1</v>
      </c>
      <c r="N651" s="7">
        <f>IFERROR(INDEX('[1]Master data'!$B$2:$EF$1000,MATCH($B651,'[1]Master data'!$A$2:$A$1000,0),MATCH(N$1,'[1]Master data'!$B$1:$EF$1,0)),"")</f>
        <v>0</v>
      </c>
      <c r="O651" s="7">
        <f>IFERROR(INDEX('[1]Master data'!$B$2:$EF$1000,MATCH($B651,'[1]Master data'!$A$2:$A$1000,0),MATCH(O$1,'[1]Master data'!$B$1:$EF$1,0)),"")</f>
        <v>0</v>
      </c>
      <c r="P651" s="7">
        <f>IFERROR(INDEX('[1]Master data'!$B$2:$EF$1000,MATCH($B651,'[1]Master data'!$A$2:$A$1000,0),MATCH(P$1,'[1]Master data'!$B$1:$EF$1,0)),"")</f>
        <v>-5000</v>
      </c>
      <c r="Q651" s="30">
        <f>IFERROR(INDEX('[1]Master data'!$B$2:$EF$1000,MATCH($B651,'[1]Master data'!$A$2:$A$1000,0),MATCH(Q$1,'[1]Master data'!$B$1:$EF$1,0)),"")</f>
        <v>-1</v>
      </c>
    </row>
    <row r="652" spans="1:17" x14ac:dyDescent="0.3">
      <c r="A652" t="str">
        <f t="shared" si="10"/>
        <v/>
      </c>
      <c r="B652" t="str">
        <f>IF('[1]Master data'!A652="","",'[1]Master data'!A652)</f>
        <v/>
      </c>
      <c r="C652" t="str">
        <f>IFERROR(INDEX('[1]Master data'!$B$2:$EF$1000,MATCH($B652,'[1]Master data'!$A$2:$A$1000,0),MATCH(C$1,'[1]Master data'!$B$1:$EF$1,0)),"")</f>
        <v/>
      </c>
      <c r="D652" t="str">
        <f>IFERROR(INDEX('[1]Master data'!$B$2:$EF$1000,MATCH($B652,'[1]Master data'!$A$2:$A$1000,0),MATCH(D$1,'[1]Master data'!$B$1:$EF$1,0)),"")</f>
        <v/>
      </c>
      <c r="E652" s="5">
        <f>IFERROR(INDEX('[1]Master data'!$B$2:$EF$1000,MATCH($B652,'[1]Master data'!$A$2:$A$1000,0),MATCH(E$1,'[1]Master data'!$B$1:$EF$1,0)),"")</f>
        <v>0</v>
      </c>
      <c r="F652" s="7">
        <f>IFERROR(INDEX('[1]Master data'!$B$2:$EF$1000,MATCH($B652,'[1]Master data'!$A$2:$A$1000,0),MATCH(F$1,'[1]Master data'!$B$1:$EF$1,0)),"")</f>
        <v>-5000</v>
      </c>
      <c r="G652" s="7">
        <f>IFERROR(INDEX('[1]Master data'!$B$2:$EF$1000,MATCH($B652,'[1]Master data'!$A$2:$A$1000,0),MATCH(G$1,'[1]Master data'!$B$1:$EF$1,0)),"")</f>
        <v>0</v>
      </c>
      <c r="H652" s="7">
        <f>IFERROR(INDEX('[1]Master data'!$B$2:$EF$1000,MATCH($B652,'[1]Master data'!$A$2:$A$1000,0),MATCH(H$1,'[1]Master data'!$B$1:$EF$1,0)),"")</f>
        <v>0</v>
      </c>
      <c r="I652" s="7">
        <f>IFERROR(INDEX('[1]Master data'!$B$2:$EF$1000,MATCH($B652,'[1]Master data'!$A$2:$A$1000,0),MATCH(I$1,'[1]Master data'!$B$1:$EF$1,0)),"")</f>
        <v>0</v>
      </c>
      <c r="J652" s="7">
        <f>IFERROR(INDEX('[1]Master data'!$B$2:$EF$1000,MATCH($B652,'[1]Master data'!$A$2:$A$1000,0),MATCH(J$1,'[1]Master data'!$B$1:$EF$1,0)),"")</f>
        <v>0</v>
      </c>
      <c r="K652" s="7">
        <f>IFERROR(INDEX('[1]Master data'!$B$2:$EF$1000,MATCH($B652,'[1]Master data'!$A$2:$A$1000,0),MATCH(K$1,'[1]Master data'!$B$1:$EF$1,0)),"")</f>
        <v>0</v>
      </c>
      <c r="L652" s="7">
        <f>IFERROR(INDEX('[1]Master data'!$B$2:$EF$1000,MATCH($B652,'[1]Master data'!$A$2:$A$1000,0),MATCH(L$1,'[1]Master data'!$B$1:$EF$1,0)),"")</f>
        <v>-5000</v>
      </c>
      <c r="M652" s="33">
        <f>IFERROR(INDEX('[1]Master data'!$B$2:$EF$1000,MATCH($B652,'[1]Master data'!$A$2:$A$1000,0),MATCH(M$1,'[1]Master data'!$B$1:$EF$1,0)),"")</f>
        <v>-1</v>
      </c>
      <c r="N652" s="7">
        <f>IFERROR(INDEX('[1]Master data'!$B$2:$EF$1000,MATCH($B652,'[1]Master data'!$A$2:$A$1000,0),MATCH(N$1,'[1]Master data'!$B$1:$EF$1,0)),"")</f>
        <v>0</v>
      </c>
      <c r="O652" s="7">
        <f>IFERROR(INDEX('[1]Master data'!$B$2:$EF$1000,MATCH($B652,'[1]Master data'!$A$2:$A$1000,0),MATCH(O$1,'[1]Master data'!$B$1:$EF$1,0)),"")</f>
        <v>0</v>
      </c>
      <c r="P652" s="7">
        <f>IFERROR(INDEX('[1]Master data'!$B$2:$EF$1000,MATCH($B652,'[1]Master data'!$A$2:$A$1000,0),MATCH(P$1,'[1]Master data'!$B$1:$EF$1,0)),"")</f>
        <v>-5000</v>
      </c>
      <c r="Q652" s="30">
        <f>IFERROR(INDEX('[1]Master data'!$B$2:$EF$1000,MATCH($B652,'[1]Master data'!$A$2:$A$1000,0),MATCH(Q$1,'[1]Master data'!$B$1:$EF$1,0)),"")</f>
        <v>-1</v>
      </c>
    </row>
    <row r="653" spans="1:17" x14ac:dyDescent="0.3">
      <c r="A653" t="str">
        <f t="shared" si="10"/>
        <v/>
      </c>
      <c r="B653" t="str">
        <f>IF('[1]Master data'!A653="","",'[1]Master data'!A653)</f>
        <v/>
      </c>
      <c r="C653" t="str">
        <f>IFERROR(INDEX('[1]Master data'!$B$2:$EF$1000,MATCH($B653,'[1]Master data'!$A$2:$A$1000,0),MATCH(C$1,'[1]Master data'!$B$1:$EF$1,0)),"")</f>
        <v/>
      </c>
      <c r="D653" t="str">
        <f>IFERROR(INDEX('[1]Master data'!$B$2:$EF$1000,MATCH($B653,'[1]Master data'!$A$2:$A$1000,0),MATCH(D$1,'[1]Master data'!$B$1:$EF$1,0)),"")</f>
        <v/>
      </c>
      <c r="E653" s="5">
        <f>IFERROR(INDEX('[1]Master data'!$B$2:$EF$1000,MATCH($B653,'[1]Master data'!$A$2:$A$1000,0),MATCH(E$1,'[1]Master data'!$B$1:$EF$1,0)),"")</f>
        <v>0</v>
      </c>
      <c r="F653" s="7">
        <f>IFERROR(INDEX('[1]Master data'!$B$2:$EF$1000,MATCH($B653,'[1]Master data'!$A$2:$A$1000,0),MATCH(F$1,'[1]Master data'!$B$1:$EF$1,0)),"")</f>
        <v>-5000</v>
      </c>
      <c r="G653" s="7">
        <f>IFERROR(INDEX('[1]Master data'!$B$2:$EF$1000,MATCH($B653,'[1]Master data'!$A$2:$A$1000,0),MATCH(G$1,'[1]Master data'!$B$1:$EF$1,0)),"")</f>
        <v>0</v>
      </c>
      <c r="H653" s="7">
        <f>IFERROR(INDEX('[1]Master data'!$B$2:$EF$1000,MATCH($B653,'[1]Master data'!$A$2:$A$1000,0),MATCH(H$1,'[1]Master data'!$B$1:$EF$1,0)),"")</f>
        <v>0</v>
      </c>
      <c r="I653" s="7">
        <f>IFERROR(INDEX('[1]Master data'!$B$2:$EF$1000,MATCH($B653,'[1]Master data'!$A$2:$A$1000,0),MATCH(I$1,'[1]Master data'!$B$1:$EF$1,0)),"")</f>
        <v>0</v>
      </c>
      <c r="J653" s="7">
        <f>IFERROR(INDEX('[1]Master data'!$B$2:$EF$1000,MATCH($B653,'[1]Master data'!$A$2:$A$1000,0),MATCH(J$1,'[1]Master data'!$B$1:$EF$1,0)),"")</f>
        <v>0</v>
      </c>
      <c r="K653" s="7">
        <f>IFERROR(INDEX('[1]Master data'!$B$2:$EF$1000,MATCH($B653,'[1]Master data'!$A$2:$A$1000,0),MATCH(K$1,'[1]Master data'!$B$1:$EF$1,0)),"")</f>
        <v>0</v>
      </c>
      <c r="L653" s="7">
        <f>IFERROR(INDEX('[1]Master data'!$B$2:$EF$1000,MATCH($B653,'[1]Master data'!$A$2:$A$1000,0),MATCH(L$1,'[1]Master data'!$B$1:$EF$1,0)),"")</f>
        <v>-5000</v>
      </c>
      <c r="M653" s="33">
        <f>IFERROR(INDEX('[1]Master data'!$B$2:$EF$1000,MATCH($B653,'[1]Master data'!$A$2:$A$1000,0),MATCH(M$1,'[1]Master data'!$B$1:$EF$1,0)),"")</f>
        <v>-1</v>
      </c>
      <c r="N653" s="7">
        <f>IFERROR(INDEX('[1]Master data'!$B$2:$EF$1000,MATCH($B653,'[1]Master data'!$A$2:$A$1000,0),MATCH(N$1,'[1]Master data'!$B$1:$EF$1,0)),"")</f>
        <v>0</v>
      </c>
      <c r="O653" s="7">
        <f>IFERROR(INDEX('[1]Master data'!$B$2:$EF$1000,MATCH($B653,'[1]Master data'!$A$2:$A$1000,0),MATCH(O$1,'[1]Master data'!$B$1:$EF$1,0)),"")</f>
        <v>0</v>
      </c>
      <c r="P653" s="7">
        <f>IFERROR(INDEX('[1]Master data'!$B$2:$EF$1000,MATCH($B653,'[1]Master data'!$A$2:$A$1000,0),MATCH(P$1,'[1]Master data'!$B$1:$EF$1,0)),"")</f>
        <v>-5000</v>
      </c>
      <c r="Q653" s="30">
        <f>IFERROR(INDEX('[1]Master data'!$B$2:$EF$1000,MATCH($B653,'[1]Master data'!$A$2:$A$1000,0),MATCH(Q$1,'[1]Master data'!$B$1:$EF$1,0)),"")</f>
        <v>-1</v>
      </c>
    </row>
    <row r="654" spans="1:17" x14ac:dyDescent="0.3">
      <c r="A654" t="str">
        <f t="shared" si="10"/>
        <v/>
      </c>
      <c r="B654" t="str">
        <f>IF('[1]Master data'!A654="","",'[1]Master data'!A654)</f>
        <v/>
      </c>
      <c r="C654" t="str">
        <f>IFERROR(INDEX('[1]Master data'!$B$2:$EF$1000,MATCH($B654,'[1]Master data'!$A$2:$A$1000,0),MATCH(C$1,'[1]Master data'!$B$1:$EF$1,0)),"")</f>
        <v/>
      </c>
      <c r="D654" t="str">
        <f>IFERROR(INDEX('[1]Master data'!$B$2:$EF$1000,MATCH($B654,'[1]Master data'!$A$2:$A$1000,0),MATCH(D$1,'[1]Master data'!$B$1:$EF$1,0)),"")</f>
        <v/>
      </c>
      <c r="E654" s="5">
        <f>IFERROR(INDEX('[1]Master data'!$B$2:$EF$1000,MATCH($B654,'[1]Master data'!$A$2:$A$1000,0),MATCH(E$1,'[1]Master data'!$B$1:$EF$1,0)),"")</f>
        <v>0</v>
      </c>
      <c r="F654" s="7">
        <f>IFERROR(INDEX('[1]Master data'!$B$2:$EF$1000,MATCH($B654,'[1]Master data'!$A$2:$A$1000,0),MATCH(F$1,'[1]Master data'!$B$1:$EF$1,0)),"")</f>
        <v>-5000</v>
      </c>
      <c r="G654" s="7">
        <f>IFERROR(INDEX('[1]Master data'!$B$2:$EF$1000,MATCH($B654,'[1]Master data'!$A$2:$A$1000,0),MATCH(G$1,'[1]Master data'!$B$1:$EF$1,0)),"")</f>
        <v>0</v>
      </c>
      <c r="H654" s="7">
        <f>IFERROR(INDEX('[1]Master data'!$B$2:$EF$1000,MATCH($B654,'[1]Master data'!$A$2:$A$1000,0),MATCH(H$1,'[1]Master data'!$B$1:$EF$1,0)),"")</f>
        <v>0</v>
      </c>
      <c r="I654" s="7">
        <f>IFERROR(INDEX('[1]Master data'!$B$2:$EF$1000,MATCH($B654,'[1]Master data'!$A$2:$A$1000,0),MATCH(I$1,'[1]Master data'!$B$1:$EF$1,0)),"")</f>
        <v>0</v>
      </c>
      <c r="J654" s="7">
        <f>IFERROR(INDEX('[1]Master data'!$B$2:$EF$1000,MATCH($B654,'[1]Master data'!$A$2:$A$1000,0),MATCH(J$1,'[1]Master data'!$B$1:$EF$1,0)),"")</f>
        <v>0</v>
      </c>
      <c r="K654" s="7">
        <f>IFERROR(INDEX('[1]Master data'!$B$2:$EF$1000,MATCH($B654,'[1]Master data'!$A$2:$A$1000,0),MATCH(K$1,'[1]Master data'!$B$1:$EF$1,0)),"")</f>
        <v>0</v>
      </c>
      <c r="L654" s="7">
        <f>IFERROR(INDEX('[1]Master data'!$B$2:$EF$1000,MATCH($B654,'[1]Master data'!$A$2:$A$1000,0),MATCH(L$1,'[1]Master data'!$B$1:$EF$1,0)),"")</f>
        <v>-5000</v>
      </c>
      <c r="M654" s="33">
        <f>IFERROR(INDEX('[1]Master data'!$B$2:$EF$1000,MATCH($B654,'[1]Master data'!$A$2:$A$1000,0),MATCH(M$1,'[1]Master data'!$B$1:$EF$1,0)),"")</f>
        <v>-1</v>
      </c>
      <c r="N654" s="7">
        <f>IFERROR(INDEX('[1]Master data'!$B$2:$EF$1000,MATCH($B654,'[1]Master data'!$A$2:$A$1000,0),MATCH(N$1,'[1]Master data'!$B$1:$EF$1,0)),"")</f>
        <v>0</v>
      </c>
      <c r="O654" s="7">
        <f>IFERROR(INDEX('[1]Master data'!$B$2:$EF$1000,MATCH($B654,'[1]Master data'!$A$2:$A$1000,0),MATCH(O$1,'[1]Master data'!$B$1:$EF$1,0)),"")</f>
        <v>0</v>
      </c>
      <c r="P654" s="7">
        <f>IFERROR(INDEX('[1]Master data'!$B$2:$EF$1000,MATCH($B654,'[1]Master data'!$A$2:$A$1000,0),MATCH(P$1,'[1]Master data'!$B$1:$EF$1,0)),"")</f>
        <v>-5000</v>
      </c>
      <c r="Q654" s="30">
        <f>IFERROR(INDEX('[1]Master data'!$B$2:$EF$1000,MATCH($B654,'[1]Master data'!$A$2:$A$1000,0),MATCH(Q$1,'[1]Master data'!$B$1:$EF$1,0)),"")</f>
        <v>-1</v>
      </c>
    </row>
    <row r="655" spans="1:17" x14ac:dyDescent="0.3">
      <c r="A655" t="str">
        <f t="shared" si="10"/>
        <v/>
      </c>
      <c r="B655" t="str">
        <f>IF('[1]Master data'!A655="","",'[1]Master data'!A655)</f>
        <v/>
      </c>
      <c r="C655" t="str">
        <f>IFERROR(INDEX('[1]Master data'!$B$2:$EF$1000,MATCH($B655,'[1]Master data'!$A$2:$A$1000,0),MATCH(C$1,'[1]Master data'!$B$1:$EF$1,0)),"")</f>
        <v/>
      </c>
      <c r="D655" t="str">
        <f>IFERROR(INDEX('[1]Master data'!$B$2:$EF$1000,MATCH($B655,'[1]Master data'!$A$2:$A$1000,0),MATCH(D$1,'[1]Master data'!$B$1:$EF$1,0)),"")</f>
        <v/>
      </c>
      <c r="E655" s="5">
        <f>IFERROR(INDEX('[1]Master data'!$B$2:$EF$1000,MATCH($B655,'[1]Master data'!$A$2:$A$1000,0),MATCH(E$1,'[1]Master data'!$B$1:$EF$1,0)),"")</f>
        <v>0</v>
      </c>
      <c r="F655" s="7">
        <f>IFERROR(INDEX('[1]Master data'!$B$2:$EF$1000,MATCH($B655,'[1]Master data'!$A$2:$A$1000,0),MATCH(F$1,'[1]Master data'!$B$1:$EF$1,0)),"")</f>
        <v>-5000</v>
      </c>
      <c r="G655" s="7">
        <f>IFERROR(INDEX('[1]Master data'!$B$2:$EF$1000,MATCH($B655,'[1]Master data'!$A$2:$A$1000,0),MATCH(G$1,'[1]Master data'!$B$1:$EF$1,0)),"")</f>
        <v>0</v>
      </c>
      <c r="H655" s="7">
        <f>IFERROR(INDEX('[1]Master data'!$B$2:$EF$1000,MATCH($B655,'[1]Master data'!$A$2:$A$1000,0),MATCH(H$1,'[1]Master data'!$B$1:$EF$1,0)),"")</f>
        <v>0</v>
      </c>
      <c r="I655" s="7">
        <f>IFERROR(INDEX('[1]Master data'!$B$2:$EF$1000,MATCH($B655,'[1]Master data'!$A$2:$A$1000,0),MATCH(I$1,'[1]Master data'!$B$1:$EF$1,0)),"")</f>
        <v>0</v>
      </c>
      <c r="J655" s="7">
        <f>IFERROR(INDEX('[1]Master data'!$B$2:$EF$1000,MATCH($B655,'[1]Master data'!$A$2:$A$1000,0),MATCH(J$1,'[1]Master data'!$B$1:$EF$1,0)),"")</f>
        <v>0</v>
      </c>
      <c r="K655" s="7">
        <f>IFERROR(INDEX('[1]Master data'!$B$2:$EF$1000,MATCH($B655,'[1]Master data'!$A$2:$A$1000,0),MATCH(K$1,'[1]Master data'!$B$1:$EF$1,0)),"")</f>
        <v>0</v>
      </c>
      <c r="L655" s="7">
        <f>IFERROR(INDEX('[1]Master data'!$B$2:$EF$1000,MATCH($B655,'[1]Master data'!$A$2:$A$1000,0),MATCH(L$1,'[1]Master data'!$B$1:$EF$1,0)),"")</f>
        <v>-5000</v>
      </c>
      <c r="M655" s="33">
        <f>IFERROR(INDEX('[1]Master data'!$B$2:$EF$1000,MATCH($B655,'[1]Master data'!$A$2:$A$1000,0),MATCH(M$1,'[1]Master data'!$B$1:$EF$1,0)),"")</f>
        <v>-1</v>
      </c>
      <c r="N655" s="7">
        <f>IFERROR(INDEX('[1]Master data'!$B$2:$EF$1000,MATCH($B655,'[1]Master data'!$A$2:$A$1000,0),MATCH(N$1,'[1]Master data'!$B$1:$EF$1,0)),"")</f>
        <v>0</v>
      </c>
      <c r="O655" s="7">
        <f>IFERROR(INDEX('[1]Master data'!$B$2:$EF$1000,MATCH($B655,'[1]Master data'!$A$2:$A$1000,0),MATCH(O$1,'[1]Master data'!$B$1:$EF$1,0)),"")</f>
        <v>0</v>
      </c>
      <c r="P655" s="7">
        <f>IFERROR(INDEX('[1]Master data'!$B$2:$EF$1000,MATCH($B655,'[1]Master data'!$A$2:$A$1000,0),MATCH(P$1,'[1]Master data'!$B$1:$EF$1,0)),"")</f>
        <v>-5000</v>
      </c>
      <c r="Q655" s="30">
        <f>IFERROR(INDEX('[1]Master data'!$B$2:$EF$1000,MATCH($B655,'[1]Master data'!$A$2:$A$1000,0),MATCH(Q$1,'[1]Master data'!$B$1:$EF$1,0)),"")</f>
        <v>-1</v>
      </c>
    </row>
    <row r="656" spans="1:17" x14ac:dyDescent="0.3">
      <c r="A656" t="str">
        <f t="shared" si="10"/>
        <v/>
      </c>
      <c r="B656" t="str">
        <f>IF('[1]Master data'!A656="","",'[1]Master data'!A656)</f>
        <v/>
      </c>
      <c r="C656" t="str">
        <f>IFERROR(INDEX('[1]Master data'!$B$2:$EF$1000,MATCH($B656,'[1]Master data'!$A$2:$A$1000,0),MATCH(C$1,'[1]Master data'!$B$1:$EF$1,0)),"")</f>
        <v/>
      </c>
      <c r="D656" t="str">
        <f>IFERROR(INDEX('[1]Master data'!$B$2:$EF$1000,MATCH($B656,'[1]Master data'!$A$2:$A$1000,0),MATCH(D$1,'[1]Master data'!$B$1:$EF$1,0)),"")</f>
        <v/>
      </c>
      <c r="E656" s="5">
        <f>IFERROR(INDEX('[1]Master data'!$B$2:$EF$1000,MATCH($B656,'[1]Master data'!$A$2:$A$1000,0),MATCH(E$1,'[1]Master data'!$B$1:$EF$1,0)),"")</f>
        <v>0</v>
      </c>
      <c r="F656" s="7">
        <f>IFERROR(INDEX('[1]Master data'!$B$2:$EF$1000,MATCH($B656,'[1]Master data'!$A$2:$A$1000,0),MATCH(F$1,'[1]Master data'!$B$1:$EF$1,0)),"")</f>
        <v>-5000</v>
      </c>
      <c r="G656" s="7">
        <f>IFERROR(INDEX('[1]Master data'!$B$2:$EF$1000,MATCH($B656,'[1]Master data'!$A$2:$A$1000,0),MATCH(G$1,'[1]Master data'!$B$1:$EF$1,0)),"")</f>
        <v>0</v>
      </c>
      <c r="H656" s="7">
        <f>IFERROR(INDEX('[1]Master data'!$B$2:$EF$1000,MATCH($B656,'[1]Master data'!$A$2:$A$1000,0),MATCH(H$1,'[1]Master data'!$B$1:$EF$1,0)),"")</f>
        <v>0</v>
      </c>
      <c r="I656" s="7">
        <f>IFERROR(INDEX('[1]Master data'!$B$2:$EF$1000,MATCH($B656,'[1]Master data'!$A$2:$A$1000,0),MATCH(I$1,'[1]Master data'!$B$1:$EF$1,0)),"")</f>
        <v>0</v>
      </c>
      <c r="J656" s="7">
        <f>IFERROR(INDEX('[1]Master data'!$B$2:$EF$1000,MATCH($B656,'[1]Master data'!$A$2:$A$1000,0),MATCH(J$1,'[1]Master data'!$B$1:$EF$1,0)),"")</f>
        <v>0</v>
      </c>
      <c r="K656" s="7">
        <f>IFERROR(INDEX('[1]Master data'!$B$2:$EF$1000,MATCH($B656,'[1]Master data'!$A$2:$A$1000,0),MATCH(K$1,'[1]Master data'!$B$1:$EF$1,0)),"")</f>
        <v>0</v>
      </c>
      <c r="L656" s="7">
        <f>IFERROR(INDEX('[1]Master data'!$B$2:$EF$1000,MATCH($B656,'[1]Master data'!$A$2:$A$1000,0),MATCH(L$1,'[1]Master data'!$B$1:$EF$1,0)),"")</f>
        <v>-5000</v>
      </c>
      <c r="M656" s="33">
        <f>IFERROR(INDEX('[1]Master data'!$B$2:$EF$1000,MATCH($B656,'[1]Master data'!$A$2:$A$1000,0),MATCH(M$1,'[1]Master data'!$B$1:$EF$1,0)),"")</f>
        <v>-1</v>
      </c>
      <c r="N656" s="7">
        <f>IFERROR(INDEX('[1]Master data'!$B$2:$EF$1000,MATCH($B656,'[1]Master data'!$A$2:$A$1000,0),MATCH(N$1,'[1]Master data'!$B$1:$EF$1,0)),"")</f>
        <v>0</v>
      </c>
      <c r="O656" s="7">
        <f>IFERROR(INDEX('[1]Master data'!$B$2:$EF$1000,MATCH($B656,'[1]Master data'!$A$2:$A$1000,0),MATCH(O$1,'[1]Master data'!$B$1:$EF$1,0)),"")</f>
        <v>0</v>
      </c>
      <c r="P656" s="7">
        <f>IFERROR(INDEX('[1]Master data'!$B$2:$EF$1000,MATCH($B656,'[1]Master data'!$A$2:$A$1000,0),MATCH(P$1,'[1]Master data'!$B$1:$EF$1,0)),"")</f>
        <v>-5000</v>
      </c>
      <c r="Q656" s="30">
        <f>IFERROR(INDEX('[1]Master data'!$B$2:$EF$1000,MATCH($B656,'[1]Master data'!$A$2:$A$1000,0),MATCH(Q$1,'[1]Master data'!$B$1:$EF$1,0)),"")</f>
        <v>-1</v>
      </c>
    </row>
    <row r="657" spans="1:17" x14ac:dyDescent="0.3">
      <c r="A657" t="str">
        <f t="shared" si="10"/>
        <v/>
      </c>
      <c r="B657" t="str">
        <f>IF('[1]Master data'!A657="","",'[1]Master data'!A657)</f>
        <v/>
      </c>
      <c r="C657" t="str">
        <f>IFERROR(INDEX('[1]Master data'!$B$2:$EF$1000,MATCH($B657,'[1]Master data'!$A$2:$A$1000,0),MATCH(C$1,'[1]Master data'!$B$1:$EF$1,0)),"")</f>
        <v/>
      </c>
      <c r="D657" t="str">
        <f>IFERROR(INDEX('[1]Master data'!$B$2:$EF$1000,MATCH($B657,'[1]Master data'!$A$2:$A$1000,0),MATCH(D$1,'[1]Master data'!$B$1:$EF$1,0)),"")</f>
        <v/>
      </c>
      <c r="E657" s="5">
        <f>IFERROR(INDEX('[1]Master data'!$B$2:$EF$1000,MATCH($B657,'[1]Master data'!$A$2:$A$1000,0),MATCH(E$1,'[1]Master data'!$B$1:$EF$1,0)),"")</f>
        <v>0</v>
      </c>
      <c r="F657" s="7">
        <f>IFERROR(INDEX('[1]Master data'!$B$2:$EF$1000,MATCH($B657,'[1]Master data'!$A$2:$A$1000,0),MATCH(F$1,'[1]Master data'!$B$1:$EF$1,0)),"")</f>
        <v>-5000</v>
      </c>
      <c r="G657" s="7">
        <f>IFERROR(INDEX('[1]Master data'!$B$2:$EF$1000,MATCH($B657,'[1]Master data'!$A$2:$A$1000,0),MATCH(G$1,'[1]Master data'!$B$1:$EF$1,0)),"")</f>
        <v>0</v>
      </c>
      <c r="H657" s="7">
        <f>IFERROR(INDEX('[1]Master data'!$B$2:$EF$1000,MATCH($B657,'[1]Master data'!$A$2:$A$1000,0),MATCH(H$1,'[1]Master data'!$B$1:$EF$1,0)),"")</f>
        <v>0</v>
      </c>
      <c r="I657" s="7">
        <f>IFERROR(INDEX('[1]Master data'!$B$2:$EF$1000,MATCH($B657,'[1]Master data'!$A$2:$A$1000,0),MATCH(I$1,'[1]Master data'!$B$1:$EF$1,0)),"")</f>
        <v>0</v>
      </c>
      <c r="J657" s="7">
        <f>IFERROR(INDEX('[1]Master data'!$B$2:$EF$1000,MATCH($B657,'[1]Master data'!$A$2:$A$1000,0),MATCH(J$1,'[1]Master data'!$B$1:$EF$1,0)),"")</f>
        <v>0</v>
      </c>
      <c r="K657" s="7">
        <f>IFERROR(INDEX('[1]Master data'!$B$2:$EF$1000,MATCH($B657,'[1]Master data'!$A$2:$A$1000,0),MATCH(K$1,'[1]Master data'!$B$1:$EF$1,0)),"")</f>
        <v>0</v>
      </c>
      <c r="L657" s="7">
        <f>IFERROR(INDEX('[1]Master data'!$B$2:$EF$1000,MATCH($B657,'[1]Master data'!$A$2:$A$1000,0),MATCH(L$1,'[1]Master data'!$B$1:$EF$1,0)),"")</f>
        <v>-5000</v>
      </c>
      <c r="M657" s="33">
        <f>IFERROR(INDEX('[1]Master data'!$B$2:$EF$1000,MATCH($B657,'[1]Master data'!$A$2:$A$1000,0),MATCH(M$1,'[1]Master data'!$B$1:$EF$1,0)),"")</f>
        <v>-1</v>
      </c>
      <c r="N657" s="7">
        <f>IFERROR(INDEX('[1]Master data'!$B$2:$EF$1000,MATCH($B657,'[1]Master data'!$A$2:$A$1000,0),MATCH(N$1,'[1]Master data'!$B$1:$EF$1,0)),"")</f>
        <v>0</v>
      </c>
      <c r="O657" s="7">
        <f>IFERROR(INDEX('[1]Master data'!$B$2:$EF$1000,MATCH($B657,'[1]Master data'!$A$2:$A$1000,0),MATCH(O$1,'[1]Master data'!$B$1:$EF$1,0)),"")</f>
        <v>0</v>
      </c>
      <c r="P657" s="7">
        <f>IFERROR(INDEX('[1]Master data'!$B$2:$EF$1000,MATCH($B657,'[1]Master data'!$A$2:$A$1000,0),MATCH(P$1,'[1]Master data'!$B$1:$EF$1,0)),"")</f>
        <v>-5000</v>
      </c>
      <c r="Q657" s="30">
        <f>IFERROR(INDEX('[1]Master data'!$B$2:$EF$1000,MATCH($B657,'[1]Master data'!$A$2:$A$1000,0),MATCH(Q$1,'[1]Master data'!$B$1:$EF$1,0)),"")</f>
        <v>-1</v>
      </c>
    </row>
    <row r="658" spans="1:17" x14ac:dyDescent="0.3">
      <c r="A658" t="str">
        <f t="shared" si="10"/>
        <v/>
      </c>
      <c r="B658" t="str">
        <f>IF('[1]Master data'!A658="","",'[1]Master data'!A658)</f>
        <v/>
      </c>
      <c r="C658" t="str">
        <f>IFERROR(INDEX('[1]Master data'!$B$2:$EF$1000,MATCH($B658,'[1]Master data'!$A$2:$A$1000,0),MATCH(C$1,'[1]Master data'!$B$1:$EF$1,0)),"")</f>
        <v/>
      </c>
      <c r="D658" t="str">
        <f>IFERROR(INDEX('[1]Master data'!$B$2:$EF$1000,MATCH($B658,'[1]Master data'!$A$2:$A$1000,0),MATCH(D$1,'[1]Master data'!$B$1:$EF$1,0)),"")</f>
        <v/>
      </c>
      <c r="E658" s="5">
        <f>IFERROR(INDEX('[1]Master data'!$B$2:$EF$1000,MATCH($B658,'[1]Master data'!$A$2:$A$1000,0),MATCH(E$1,'[1]Master data'!$B$1:$EF$1,0)),"")</f>
        <v>0</v>
      </c>
      <c r="F658" s="7">
        <f>IFERROR(INDEX('[1]Master data'!$B$2:$EF$1000,MATCH($B658,'[1]Master data'!$A$2:$A$1000,0),MATCH(F$1,'[1]Master data'!$B$1:$EF$1,0)),"")</f>
        <v>-5000</v>
      </c>
      <c r="G658" s="7">
        <f>IFERROR(INDEX('[1]Master data'!$B$2:$EF$1000,MATCH($B658,'[1]Master data'!$A$2:$A$1000,0),MATCH(G$1,'[1]Master data'!$B$1:$EF$1,0)),"")</f>
        <v>0</v>
      </c>
      <c r="H658" s="7">
        <f>IFERROR(INDEX('[1]Master data'!$B$2:$EF$1000,MATCH($B658,'[1]Master data'!$A$2:$A$1000,0),MATCH(H$1,'[1]Master data'!$B$1:$EF$1,0)),"")</f>
        <v>0</v>
      </c>
      <c r="I658" s="7">
        <f>IFERROR(INDEX('[1]Master data'!$B$2:$EF$1000,MATCH($B658,'[1]Master data'!$A$2:$A$1000,0),MATCH(I$1,'[1]Master data'!$B$1:$EF$1,0)),"")</f>
        <v>0</v>
      </c>
      <c r="J658" s="7">
        <f>IFERROR(INDEX('[1]Master data'!$B$2:$EF$1000,MATCH($B658,'[1]Master data'!$A$2:$A$1000,0),MATCH(J$1,'[1]Master data'!$B$1:$EF$1,0)),"")</f>
        <v>0</v>
      </c>
      <c r="K658" s="7">
        <f>IFERROR(INDEX('[1]Master data'!$B$2:$EF$1000,MATCH($B658,'[1]Master data'!$A$2:$A$1000,0),MATCH(K$1,'[1]Master data'!$B$1:$EF$1,0)),"")</f>
        <v>0</v>
      </c>
      <c r="L658" s="7">
        <f>IFERROR(INDEX('[1]Master data'!$B$2:$EF$1000,MATCH($B658,'[1]Master data'!$A$2:$A$1000,0),MATCH(L$1,'[1]Master data'!$B$1:$EF$1,0)),"")</f>
        <v>-5000</v>
      </c>
      <c r="M658" s="33">
        <f>IFERROR(INDEX('[1]Master data'!$B$2:$EF$1000,MATCH($B658,'[1]Master data'!$A$2:$A$1000,0),MATCH(M$1,'[1]Master data'!$B$1:$EF$1,0)),"")</f>
        <v>-1</v>
      </c>
      <c r="N658" s="7">
        <f>IFERROR(INDEX('[1]Master data'!$B$2:$EF$1000,MATCH($B658,'[1]Master data'!$A$2:$A$1000,0),MATCH(N$1,'[1]Master data'!$B$1:$EF$1,0)),"")</f>
        <v>0</v>
      </c>
      <c r="O658" s="7">
        <f>IFERROR(INDEX('[1]Master data'!$B$2:$EF$1000,MATCH($B658,'[1]Master data'!$A$2:$A$1000,0),MATCH(O$1,'[1]Master data'!$B$1:$EF$1,0)),"")</f>
        <v>0</v>
      </c>
      <c r="P658" s="7">
        <f>IFERROR(INDEX('[1]Master data'!$B$2:$EF$1000,MATCH($B658,'[1]Master data'!$A$2:$A$1000,0),MATCH(P$1,'[1]Master data'!$B$1:$EF$1,0)),"")</f>
        <v>-5000</v>
      </c>
      <c r="Q658" s="30">
        <f>IFERROR(INDEX('[1]Master data'!$B$2:$EF$1000,MATCH($B658,'[1]Master data'!$A$2:$A$1000,0),MATCH(Q$1,'[1]Master data'!$B$1:$EF$1,0)),"")</f>
        <v>-1</v>
      </c>
    </row>
    <row r="659" spans="1:17" x14ac:dyDescent="0.3">
      <c r="A659" t="str">
        <f t="shared" si="10"/>
        <v/>
      </c>
      <c r="B659" t="str">
        <f>IF('[1]Master data'!A659="","",'[1]Master data'!A659)</f>
        <v/>
      </c>
      <c r="C659" t="str">
        <f>IFERROR(INDEX('[1]Master data'!$B$2:$EF$1000,MATCH($B659,'[1]Master data'!$A$2:$A$1000,0),MATCH(C$1,'[1]Master data'!$B$1:$EF$1,0)),"")</f>
        <v/>
      </c>
      <c r="D659" t="str">
        <f>IFERROR(INDEX('[1]Master data'!$B$2:$EF$1000,MATCH($B659,'[1]Master data'!$A$2:$A$1000,0),MATCH(D$1,'[1]Master data'!$B$1:$EF$1,0)),"")</f>
        <v/>
      </c>
      <c r="E659" s="5">
        <f>IFERROR(INDEX('[1]Master data'!$B$2:$EF$1000,MATCH($B659,'[1]Master data'!$A$2:$A$1000,0),MATCH(E$1,'[1]Master data'!$B$1:$EF$1,0)),"")</f>
        <v>0</v>
      </c>
      <c r="F659" s="7">
        <f>IFERROR(INDEX('[1]Master data'!$B$2:$EF$1000,MATCH($B659,'[1]Master data'!$A$2:$A$1000,0),MATCH(F$1,'[1]Master data'!$B$1:$EF$1,0)),"")</f>
        <v>-5000</v>
      </c>
      <c r="G659" s="7">
        <f>IFERROR(INDEX('[1]Master data'!$B$2:$EF$1000,MATCH($B659,'[1]Master data'!$A$2:$A$1000,0),MATCH(G$1,'[1]Master data'!$B$1:$EF$1,0)),"")</f>
        <v>0</v>
      </c>
      <c r="H659" s="7">
        <f>IFERROR(INDEX('[1]Master data'!$B$2:$EF$1000,MATCH($B659,'[1]Master data'!$A$2:$A$1000,0),MATCH(H$1,'[1]Master data'!$B$1:$EF$1,0)),"")</f>
        <v>0</v>
      </c>
      <c r="I659" s="7">
        <f>IFERROR(INDEX('[1]Master data'!$B$2:$EF$1000,MATCH($B659,'[1]Master data'!$A$2:$A$1000,0),MATCH(I$1,'[1]Master data'!$B$1:$EF$1,0)),"")</f>
        <v>0</v>
      </c>
      <c r="J659" s="7">
        <f>IFERROR(INDEX('[1]Master data'!$B$2:$EF$1000,MATCH($B659,'[1]Master data'!$A$2:$A$1000,0),MATCH(J$1,'[1]Master data'!$B$1:$EF$1,0)),"")</f>
        <v>0</v>
      </c>
      <c r="K659" s="7">
        <f>IFERROR(INDEX('[1]Master data'!$B$2:$EF$1000,MATCH($B659,'[1]Master data'!$A$2:$A$1000,0),MATCH(K$1,'[1]Master data'!$B$1:$EF$1,0)),"")</f>
        <v>0</v>
      </c>
      <c r="L659" s="7">
        <f>IFERROR(INDEX('[1]Master data'!$B$2:$EF$1000,MATCH($B659,'[1]Master data'!$A$2:$A$1000,0),MATCH(L$1,'[1]Master data'!$B$1:$EF$1,0)),"")</f>
        <v>-5000</v>
      </c>
      <c r="M659" s="33">
        <f>IFERROR(INDEX('[1]Master data'!$B$2:$EF$1000,MATCH($B659,'[1]Master data'!$A$2:$A$1000,0),MATCH(M$1,'[1]Master data'!$B$1:$EF$1,0)),"")</f>
        <v>-1</v>
      </c>
      <c r="N659" s="7">
        <f>IFERROR(INDEX('[1]Master data'!$B$2:$EF$1000,MATCH($B659,'[1]Master data'!$A$2:$A$1000,0),MATCH(N$1,'[1]Master data'!$B$1:$EF$1,0)),"")</f>
        <v>0</v>
      </c>
      <c r="O659" s="7">
        <f>IFERROR(INDEX('[1]Master data'!$B$2:$EF$1000,MATCH($B659,'[1]Master data'!$A$2:$A$1000,0),MATCH(O$1,'[1]Master data'!$B$1:$EF$1,0)),"")</f>
        <v>0</v>
      </c>
      <c r="P659" s="7">
        <f>IFERROR(INDEX('[1]Master data'!$B$2:$EF$1000,MATCH($B659,'[1]Master data'!$A$2:$A$1000,0),MATCH(P$1,'[1]Master data'!$B$1:$EF$1,0)),"")</f>
        <v>-5000</v>
      </c>
      <c r="Q659" s="30">
        <f>IFERROR(INDEX('[1]Master data'!$B$2:$EF$1000,MATCH($B659,'[1]Master data'!$A$2:$A$1000,0),MATCH(Q$1,'[1]Master data'!$B$1:$EF$1,0)),"")</f>
        <v>-1</v>
      </c>
    </row>
    <row r="660" spans="1:17" x14ac:dyDescent="0.3">
      <c r="A660" t="str">
        <f t="shared" si="10"/>
        <v/>
      </c>
      <c r="B660" t="str">
        <f>IF('[1]Master data'!A660="","",'[1]Master data'!A660)</f>
        <v/>
      </c>
      <c r="C660" t="str">
        <f>IFERROR(INDEX('[1]Master data'!$B$2:$EF$1000,MATCH($B660,'[1]Master data'!$A$2:$A$1000,0),MATCH(C$1,'[1]Master data'!$B$1:$EF$1,0)),"")</f>
        <v/>
      </c>
      <c r="D660" t="str">
        <f>IFERROR(INDEX('[1]Master data'!$B$2:$EF$1000,MATCH($B660,'[1]Master data'!$A$2:$A$1000,0),MATCH(D$1,'[1]Master data'!$B$1:$EF$1,0)),"")</f>
        <v/>
      </c>
      <c r="E660" s="5">
        <f>IFERROR(INDEX('[1]Master data'!$B$2:$EF$1000,MATCH($B660,'[1]Master data'!$A$2:$A$1000,0),MATCH(E$1,'[1]Master data'!$B$1:$EF$1,0)),"")</f>
        <v>0</v>
      </c>
      <c r="F660" s="7">
        <f>IFERROR(INDEX('[1]Master data'!$B$2:$EF$1000,MATCH($B660,'[1]Master data'!$A$2:$A$1000,0),MATCH(F$1,'[1]Master data'!$B$1:$EF$1,0)),"")</f>
        <v>-5000</v>
      </c>
      <c r="G660" s="7">
        <f>IFERROR(INDEX('[1]Master data'!$B$2:$EF$1000,MATCH($B660,'[1]Master data'!$A$2:$A$1000,0),MATCH(G$1,'[1]Master data'!$B$1:$EF$1,0)),"")</f>
        <v>0</v>
      </c>
      <c r="H660" s="7">
        <f>IFERROR(INDEX('[1]Master data'!$B$2:$EF$1000,MATCH($B660,'[1]Master data'!$A$2:$A$1000,0),MATCH(H$1,'[1]Master data'!$B$1:$EF$1,0)),"")</f>
        <v>0</v>
      </c>
      <c r="I660" s="7">
        <f>IFERROR(INDEX('[1]Master data'!$B$2:$EF$1000,MATCH($B660,'[1]Master data'!$A$2:$A$1000,0),MATCH(I$1,'[1]Master data'!$B$1:$EF$1,0)),"")</f>
        <v>0</v>
      </c>
      <c r="J660" s="7">
        <f>IFERROR(INDEX('[1]Master data'!$B$2:$EF$1000,MATCH($B660,'[1]Master data'!$A$2:$A$1000,0),MATCH(J$1,'[1]Master data'!$B$1:$EF$1,0)),"")</f>
        <v>0</v>
      </c>
      <c r="K660" s="7">
        <f>IFERROR(INDEX('[1]Master data'!$B$2:$EF$1000,MATCH($B660,'[1]Master data'!$A$2:$A$1000,0),MATCH(K$1,'[1]Master data'!$B$1:$EF$1,0)),"")</f>
        <v>0</v>
      </c>
      <c r="L660" s="7">
        <f>IFERROR(INDEX('[1]Master data'!$B$2:$EF$1000,MATCH($B660,'[1]Master data'!$A$2:$A$1000,0),MATCH(L$1,'[1]Master data'!$B$1:$EF$1,0)),"")</f>
        <v>-5000</v>
      </c>
      <c r="M660" s="33">
        <f>IFERROR(INDEX('[1]Master data'!$B$2:$EF$1000,MATCH($B660,'[1]Master data'!$A$2:$A$1000,0),MATCH(M$1,'[1]Master data'!$B$1:$EF$1,0)),"")</f>
        <v>-1</v>
      </c>
      <c r="N660" s="7">
        <f>IFERROR(INDEX('[1]Master data'!$B$2:$EF$1000,MATCH($B660,'[1]Master data'!$A$2:$A$1000,0),MATCH(N$1,'[1]Master data'!$B$1:$EF$1,0)),"")</f>
        <v>0</v>
      </c>
      <c r="O660" s="7">
        <f>IFERROR(INDEX('[1]Master data'!$B$2:$EF$1000,MATCH($B660,'[1]Master data'!$A$2:$A$1000,0),MATCH(O$1,'[1]Master data'!$B$1:$EF$1,0)),"")</f>
        <v>0</v>
      </c>
      <c r="P660" s="7">
        <f>IFERROR(INDEX('[1]Master data'!$B$2:$EF$1000,MATCH($B660,'[1]Master data'!$A$2:$A$1000,0),MATCH(P$1,'[1]Master data'!$B$1:$EF$1,0)),"")</f>
        <v>-5000</v>
      </c>
      <c r="Q660" s="30">
        <f>IFERROR(INDEX('[1]Master data'!$B$2:$EF$1000,MATCH($B660,'[1]Master data'!$A$2:$A$1000,0),MATCH(Q$1,'[1]Master data'!$B$1:$EF$1,0)),"")</f>
        <v>-1</v>
      </c>
    </row>
    <row r="661" spans="1:17" x14ac:dyDescent="0.3">
      <c r="A661" t="str">
        <f t="shared" si="10"/>
        <v/>
      </c>
      <c r="B661" t="str">
        <f>IF('[1]Master data'!A661="","",'[1]Master data'!A661)</f>
        <v/>
      </c>
      <c r="C661" t="str">
        <f>IFERROR(INDEX('[1]Master data'!$B$2:$EF$1000,MATCH($B661,'[1]Master data'!$A$2:$A$1000,0),MATCH(C$1,'[1]Master data'!$B$1:$EF$1,0)),"")</f>
        <v/>
      </c>
      <c r="D661" t="str">
        <f>IFERROR(INDEX('[1]Master data'!$B$2:$EF$1000,MATCH($B661,'[1]Master data'!$A$2:$A$1000,0),MATCH(D$1,'[1]Master data'!$B$1:$EF$1,0)),"")</f>
        <v/>
      </c>
      <c r="E661" s="5">
        <f>IFERROR(INDEX('[1]Master data'!$B$2:$EF$1000,MATCH($B661,'[1]Master data'!$A$2:$A$1000,0),MATCH(E$1,'[1]Master data'!$B$1:$EF$1,0)),"")</f>
        <v>0</v>
      </c>
      <c r="F661" s="7">
        <f>IFERROR(INDEX('[1]Master data'!$B$2:$EF$1000,MATCH($B661,'[1]Master data'!$A$2:$A$1000,0),MATCH(F$1,'[1]Master data'!$B$1:$EF$1,0)),"")</f>
        <v>-5000</v>
      </c>
      <c r="G661" s="7">
        <f>IFERROR(INDEX('[1]Master data'!$B$2:$EF$1000,MATCH($B661,'[1]Master data'!$A$2:$A$1000,0),MATCH(G$1,'[1]Master data'!$B$1:$EF$1,0)),"")</f>
        <v>0</v>
      </c>
      <c r="H661" s="7">
        <f>IFERROR(INDEX('[1]Master data'!$B$2:$EF$1000,MATCH($B661,'[1]Master data'!$A$2:$A$1000,0),MATCH(H$1,'[1]Master data'!$B$1:$EF$1,0)),"")</f>
        <v>0</v>
      </c>
      <c r="I661" s="7">
        <f>IFERROR(INDEX('[1]Master data'!$B$2:$EF$1000,MATCH($B661,'[1]Master data'!$A$2:$A$1000,0),MATCH(I$1,'[1]Master data'!$B$1:$EF$1,0)),"")</f>
        <v>0</v>
      </c>
      <c r="J661" s="7">
        <f>IFERROR(INDEX('[1]Master data'!$B$2:$EF$1000,MATCH($B661,'[1]Master data'!$A$2:$A$1000,0),MATCH(J$1,'[1]Master data'!$B$1:$EF$1,0)),"")</f>
        <v>0</v>
      </c>
      <c r="K661" s="7">
        <f>IFERROR(INDEX('[1]Master data'!$B$2:$EF$1000,MATCH($B661,'[1]Master data'!$A$2:$A$1000,0),MATCH(K$1,'[1]Master data'!$B$1:$EF$1,0)),"")</f>
        <v>0</v>
      </c>
      <c r="L661" s="7">
        <f>IFERROR(INDEX('[1]Master data'!$B$2:$EF$1000,MATCH($B661,'[1]Master data'!$A$2:$A$1000,0),MATCH(L$1,'[1]Master data'!$B$1:$EF$1,0)),"")</f>
        <v>-5000</v>
      </c>
      <c r="M661" s="33">
        <f>IFERROR(INDEX('[1]Master data'!$B$2:$EF$1000,MATCH($B661,'[1]Master data'!$A$2:$A$1000,0),MATCH(M$1,'[1]Master data'!$B$1:$EF$1,0)),"")</f>
        <v>-1</v>
      </c>
      <c r="N661" s="7">
        <f>IFERROR(INDEX('[1]Master data'!$B$2:$EF$1000,MATCH($B661,'[1]Master data'!$A$2:$A$1000,0),MATCH(N$1,'[1]Master data'!$B$1:$EF$1,0)),"")</f>
        <v>0</v>
      </c>
      <c r="O661" s="7">
        <f>IFERROR(INDEX('[1]Master data'!$B$2:$EF$1000,MATCH($B661,'[1]Master data'!$A$2:$A$1000,0),MATCH(O$1,'[1]Master data'!$B$1:$EF$1,0)),"")</f>
        <v>0</v>
      </c>
      <c r="P661" s="7">
        <f>IFERROR(INDEX('[1]Master data'!$B$2:$EF$1000,MATCH($B661,'[1]Master data'!$A$2:$A$1000,0),MATCH(P$1,'[1]Master data'!$B$1:$EF$1,0)),"")</f>
        <v>-5000</v>
      </c>
      <c r="Q661" s="30">
        <f>IFERROR(INDEX('[1]Master data'!$B$2:$EF$1000,MATCH($B661,'[1]Master data'!$A$2:$A$1000,0),MATCH(Q$1,'[1]Master data'!$B$1:$EF$1,0)),"")</f>
        <v>-1</v>
      </c>
    </row>
    <row r="662" spans="1:17" x14ac:dyDescent="0.3">
      <c r="A662" t="str">
        <f t="shared" si="10"/>
        <v/>
      </c>
      <c r="B662" t="str">
        <f>IF('[1]Master data'!A662="","",'[1]Master data'!A662)</f>
        <v/>
      </c>
      <c r="C662" t="str">
        <f>IFERROR(INDEX('[1]Master data'!$B$2:$EF$1000,MATCH($B662,'[1]Master data'!$A$2:$A$1000,0),MATCH(C$1,'[1]Master data'!$B$1:$EF$1,0)),"")</f>
        <v/>
      </c>
      <c r="D662" t="str">
        <f>IFERROR(INDEX('[1]Master data'!$B$2:$EF$1000,MATCH($B662,'[1]Master data'!$A$2:$A$1000,0),MATCH(D$1,'[1]Master data'!$B$1:$EF$1,0)),"")</f>
        <v/>
      </c>
      <c r="E662" s="5">
        <f>IFERROR(INDEX('[1]Master data'!$B$2:$EF$1000,MATCH($B662,'[1]Master data'!$A$2:$A$1000,0),MATCH(E$1,'[1]Master data'!$B$1:$EF$1,0)),"")</f>
        <v>0</v>
      </c>
      <c r="F662" s="7">
        <f>IFERROR(INDEX('[1]Master data'!$B$2:$EF$1000,MATCH($B662,'[1]Master data'!$A$2:$A$1000,0),MATCH(F$1,'[1]Master data'!$B$1:$EF$1,0)),"")</f>
        <v>-5000</v>
      </c>
      <c r="G662" s="7">
        <f>IFERROR(INDEX('[1]Master data'!$B$2:$EF$1000,MATCH($B662,'[1]Master data'!$A$2:$A$1000,0),MATCH(G$1,'[1]Master data'!$B$1:$EF$1,0)),"")</f>
        <v>0</v>
      </c>
      <c r="H662" s="7">
        <f>IFERROR(INDEX('[1]Master data'!$B$2:$EF$1000,MATCH($B662,'[1]Master data'!$A$2:$A$1000,0),MATCH(H$1,'[1]Master data'!$B$1:$EF$1,0)),"")</f>
        <v>0</v>
      </c>
      <c r="I662" s="7">
        <f>IFERROR(INDEX('[1]Master data'!$B$2:$EF$1000,MATCH($B662,'[1]Master data'!$A$2:$A$1000,0),MATCH(I$1,'[1]Master data'!$B$1:$EF$1,0)),"")</f>
        <v>0</v>
      </c>
      <c r="J662" s="7">
        <f>IFERROR(INDEX('[1]Master data'!$B$2:$EF$1000,MATCH($B662,'[1]Master data'!$A$2:$A$1000,0),MATCH(J$1,'[1]Master data'!$B$1:$EF$1,0)),"")</f>
        <v>0</v>
      </c>
      <c r="K662" s="7">
        <f>IFERROR(INDEX('[1]Master data'!$B$2:$EF$1000,MATCH($B662,'[1]Master data'!$A$2:$A$1000,0),MATCH(K$1,'[1]Master data'!$B$1:$EF$1,0)),"")</f>
        <v>0</v>
      </c>
      <c r="L662" s="7">
        <f>IFERROR(INDEX('[1]Master data'!$B$2:$EF$1000,MATCH($B662,'[1]Master data'!$A$2:$A$1000,0),MATCH(L$1,'[1]Master data'!$B$1:$EF$1,0)),"")</f>
        <v>-5000</v>
      </c>
      <c r="M662" s="33">
        <f>IFERROR(INDEX('[1]Master data'!$B$2:$EF$1000,MATCH($B662,'[1]Master data'!$A$2:$A$1000,0),MATCH(M$1,'[1]Master data'!$B$1:$EF$1,0)),"")</f>
        <v>-1</v>
      </c>
      <c r="N662" s="7">
        <f>IFERROR(INDEX('[1]Master data'!$B$2:$EF$1000,MATCH($B662,'[1]Master data'!$A$2:$A$1000,0),MATCH(N$1,'[1]Master data'!$B$1:$EF$1,0)),"")</f>
        <v>0</v>
      </c>
      <c r="O662" s="7">
        <f>IFERROR(INDEX('[1]Master data'!$B$2:$EF$1000,MATCH($B662,'[1]Master data'!$A$2:$A$1000,0),MATCH(O$1,'[1]Master data'!$B$1:$EF$1,0)),"")</f>
        <v>0</v>
      </c>
      <c r="P662" s="7">
        <f>IFERROR(INDEX('[1]Master data'!$B$2:$EF$1000,MATCH($B662,'[1]Master data'!$A$2:$A$1000,0),MATCH(P$1,'[1]Master data'!$B$1:$EF$1,0)),"")</f>
        <v>-5000</v>
      </c>
      <c r="Q662" s="30">
        <f>IFERROR(INDEX('[1]Master data'!$B$2:$EF$1000,MATCH($B662,'[1]Master data'!$A$2:$A$1000,0),MATCH(Q$1,'[1]Master data'!$B$1:$EF$1,0)),"")</f>
        <v>-1</v>
      </c>
    </row>
    <row r="663" spans="1:17" x14ac:dyDescent="0.3">
      <c r="A663" t="str">
        <f t="shared" si="10"/>
        <v/>
      </c>
      <c r="B663" t="str">
        <f>IF('[1]Master data'!A663="","",'[1]Master data'!A663)</f>
        <v/>
      </c>
      <c r="C663" t="str">
        <f>IFERROR(INDEX('[1]Master data'!$B$2:$EF$1000,MATCH($B663,'[1]Master data'!$A$2:$A$1000,0),MATCH(C$1,'[1]Master data'!$B$1:$EF$1,0)),"")</f>
        <v/>
      </c>
      <c r="D663" t="str">
        <f>IFERROR(INDEX('[1]Master data'!$B$2:$EF$1000,MATCH($B663,'[1]Master data'!$A$2:$A$1000,0),MATCH(D$1,'[1]Master data'!$B$1:$EF$1,0)),"")</f>
        <v/>
      </c>
      <c r="E663" s="5">
        <f>IFERROR(INDEX('[1]Master data'!$B$2:$EF$1000,MATCH($B663,'[1]Master data'!$A$2:$A$1000,0),MATCH(E$1,'[1]Master data'!$B$1:$EF$1,0)),"")</f>
        <v>0</v>
      </c>
      <c r="F663" s="7">
        <f>IFERROR(INDEX('[1]Master data'!$B$2:$EF$1000,MATCH($B663,'[1]Master data'!$A$2:$A$1000,0),MATCH(F$1,'[1]Master data'!$B$1:$EF$1,0)),"")</f>
        <v>-5000</v>
      </c>
      <c r="G663" s="7">
        <f>IFERROR(INDEX('[1]Master data'!$B$2:$EF$1000,MATCH($B663,'[1]Master data'!$A$2:$A$1000,0),MATCH(G$1,'[1]Master data'!$B$1:$EF$1,0)),"")</f>
        <v>0</v>
      </c>
      <c r="H663" s="7">
        <f>IFERROR(INDEX('[1]Master data'!$B$2:$EF$1000,MATCH($B663,'[1]Master data'!$A$2:$A$1000,0),MATCH(H$1,'[1]Master data'!$B$1:$EF$1,0)),"")</f>
        <v>0</v>
      </c>
      <c r="I663" s="7">
        <f>IFERROR(INDEX('[1]Master data'!$B$2:$EF$1000,MATCH($B663,'[1]Master data'!$A$2:$A$1000,0),MATCH(I$1,'[1]Master data'!$B$1:$EF$1,0)),"")</f>
        <v>0</v>
      </c>
      <c r="J663" s="7">
        <f>IFERROR(INDEX('[1]Master data'!$B$2:$EF$1000,MATCH($B663,'[1]Master data'!$A$2:$A$1000,0),MATCH(J$1,'[1]Master data'!$B$1:$EF$1,0)),"")</f>
        <v>0</v>
      </c>
      <c r="K663" s="7">
        <f>IFERROR(INDEX('[1]Master data'!$B$2:$EF$1000,MATCH($B663,'[1]Master data'!$A$2:$A$1000,0),MATCH(K$1,'[1]Master data'!$B$1:$EF$1,0)),"")</f>
        <v>0</v>
      </c>
      <c r="L663" s="7">
        <f>IFERROR(INDEX('[1]Master data'!$B$2:$EF$1000,MATCH($B663,'[1]Master data'!$A$2:$A$1000,0),MATCH(L$1,'[1]Master data'!$B$1:$EF$1,0)),"")</f>
        <v>-5000</v>
      </c>
      <c r="M663" s="33">
        <f>IFERROR(INDEX('[1]Master data'!$B$2:$EF$1000,MATCH($B663,'[1]Master data'!$A$2:$A$1000,0),MATCH(M$1,'[1]Master data'!$B$1:$EF$1,0)),"")</f>
        <v>-1</v>
      </c>
      <c r="N663" s="7">
        <f>IFERROR(INDEX('[1]Master data'!$B$2:$EF$1000,MATCH($B663,'[1]Master data'!$A$2:$A$1000,0),MATCH(N$1,'[1]Master data'!$B$1:$EF$1,0)),"")</f>
        <v>0</v>
      </c>
      <c r="O663" s="7">
        <f>IFERROR(INDEX('[1]Master data'!$B$2:$EF$1000,MATCH($B663,'[1]Master data'!$A$2:$A$1000,0),MATCH(O$1,'[1]Master data'!$B$1:$EF$1,0)),"")</f>
        <v>0</v>
      </c>
      <c r="P663" s="7">
        <f>IFERROR(INDEX('[1]Master data'!$B$2:$EF$1000,MATCH($B663,'[1]Master data'!$A$2:$A$1000,0),MATCH(P$1,'[1]Master data'!$B$1:$EF$1,0)),"")</f>
        <v>-5000</v>
      </c>
      <c r="Q663" s="30">
        <f>IFERROR(INDEX('[1]Master data'!$B$2:$EF$1000,MATCH($B663,'[1]Master data'!$A$2:$A$1000,0),MATCH(Q$1,'[1]Master data'!$B$1:$EF$1,0)),"")</f>
        <v>-1</v>
      </c>
    </row>
    <row r="664" spans="1:17" x14ac:dyDescent="0.3">
      <c r="A664" t="str">
        <f t="shared" si="10"/>
        <v/>
      </c>
      <c r="B664" t="str">
        <f>IF('[1]Master data'!A664="","",'[1]Master data'!A664)</f>
        <v/>
      </c>
      <c r="C664" t="str">
        <f>IFERROR(INDEX('[1]Master data'!$B$2:$EF$1000,MATCH($B664,'[1]Master data'!$A$2:$A$1000,0),MATCH(C$1,'[1]Master data'!$B$1:$EF$1,0)),"")</f>
        <v/>
      </c>
      <c r="D664" t="str">
        <f>IFERROR(INDEX('[1]Master data'!$B$2:$EF$1000,MATCH($B664,'[1]Master data'!$A$2:$A$1000,0),MATCH(D$1,'[1]Master data'!$B$1:$EF$1,0)),"")</f>
        <v/>
      </c>
      <c r="E664" s="5">
        <f>IFERROR(INDEX('[1]Master data'!$B$2:$EF$1000,MATCH($B664,'[1]Master data'!$A$2:$A$1000,0),MATCH(E$1,'[1]Master data'!$B$1:$EF$1,0)),"")</f>
        <v>0</v>
      </c>
      <c r="F664" s="7">
        <f>IFERROR(INDEX('[1]Master data'!$B$2:$EF$1000,MATCH($B664,'[1]Master data'!$A$2:$A$1000,0),MATCH(F$1,'[1]Master data'!$B$1:$EF$1,0)),"")</f>
        <v>-5000</v>
      </c>
      <c r="G664" s="7">
        <f>IFERROR(INDEX('[1]Master data'!$B$2:$EF$1000,MATCH($B664,'[1]Master data'!$A$2:$A$1000,0),MATCH(G$1,'[1]Master data'!$B$1:$EF$1,0)),"")</f>
        <v>0</v>
      </c>
      <c r="H664" s="7">
        <f>IFERROR(INDEX('[1]Master data'!$B$2:$EF$1000,MATCH($B664,'[1]Master data'!$A$2:$A$1000,0),MATCH(H$1,'[1]Master data'!$B$1:$EF$1,0)),"")</f>
        <v>0</v>
      </c>
      <c r="I664" s="7">
        <f>IFERROR(INDEX('[1]Master data'!$B$2:$EF$1000,MATCH($B664,'[1]Master data'!$A$2:$A$1000,0),MATCH(I$1,'[1]Master data'!$B$1:$EF$1,0)),"")</f>
        <v>0</v>
      </c>
      <c r="J664" s="7">
        <f>IFERROR(INDEX('[1]Master data'!$B$2:$EF$1000,MATCH($B664,'[1]Master data'!$A$2:$A$1000,0),MATCH(J$1,'[1]Master data'!$B$1:$EF$1,0)),"")</f>
        <v>0</v>
      </c>
      <c r="K664" s="7">
        <f>IFERROR(INDEX('[1]Master data'!$B$2:$EF$1000,MATCH($B664,'[1]Master data'!$A$2:$A$1000,0),MATCH(K$1,'[1]Master data'!$B$1:$EF$1,0)),"")</f>
        <v>0</v>
      </c>
      <c r="L664" s="7">
        <f>IFERROR(INDEX('[1]Master data'!$B$2:$EF$1000,MATCH($B664,'[1]Master data'!$A$2:$A$1000,0),MATCH(L$1,'[1]Master data'!$B$1:$EF$1,0)),"")</f>
        <v>-5000</v>
      </c>
      <c r="M664" s="33">
        <f>IFERROR(INDEX('[1]Master data'!$B$2:$EF$1000,MATCH($B664,'[1]Master data'!$A$2:$A$1000,0),MATCH(M$1,'[1]Master data'!$B$1:$EF$1,0)),"")</f>
        <v>-1</v>
      </c>
      <c r="N664" s="7">
        <f>IFERROR(INDEX('[1]Master data'!$B$2:$EF$1000,MATCH($B664,'[1]Master data'!$A$2:$A$1000,0),MATCH(N$1,'[1]Master data'!$B$1:$EF$1,0)),"")</f>
        <v>0</v>
      </c>
      <c r="O664" s="7">
        <f>IFERROR(INDEX('[1]Master data'!$B$2:$EF$1000,MATCH($B664,'[1]Master data'!$A$2:$A$1000,0),MATCH(O$1,'[1]Master data'!$B$1:$EF$1,0)),"")</f>
        <v>0</v>
      </c>
      <c r="P664" s="7">
        <f>IFERROR(INDEX('[1]Master data'!$B$2:$EF$1000,MATCH($B664,'[1]Master data'!$A$2:$A$1000,0),MATCH(P$1,'[1]Master data'!$B$1:$EF$1,0)),"")</f>
        <v>-5000</v>
      </c>
      <c r="Q664" s="30">
        <f>IFERROR(INDEX('[1]Master data'!$B$2:$EF$1000,MATCH($B664,'[1]Master data'!$A$2:$A$1000,0),MATCH(Q$1,'[1]Master data'!$B$1:$EF$1,0)),"")</f>
        <v>-1</v>
      </c>
    </row>
    <row r="665" spans="1:17" x14ac:dyDescent="0.3">
      <c r="A665" t="str">
        <f t="shared" si="10"/>
        <v/>
      </c>
      <c r="B665" t="str">
        <f>IF('[1]Master data'!A665="","",'[1]Master data'!A665)</f>
        <v/>
      </c>
      <c r="C665" t="str">
        <f>IFERROR(INDEX('[1]Master data'!$B$2:$EF$1000,MATCH($B665,'[1]Master data'!$A$2:$A$1000,0),MATCH(C$1,'[1]Master data'!$B$1:$EF$1,0)),"")</f>
        <v/>
      </c>
      <c r="D665" t="str">
        <f>IFERROR(INDEX('[1]Master data'!$B$2:$EF$1000,MATCH($B665,'[1]Master data'!$A$2:$A$1000,0),MATCH(D$1,'[1]Master data'!$B$1:$EF$1,0)),"")</f>
        <v/>
      </c>
      <c r="E665" s="5">
        <f>IFERROR(INDEX('[1]Master data'!$B$2:$EF$1000,MATCH($B665,'[1]Master data'!$A$2:$A$1000,0),MATCH(E$1,'[1]Master data'!$B$1:$EF$1,0)),"")</f>
        <v>0</v>
      </c>
      <c r="F665" s="7">
        <f>IFERROR(INDEX('[1]Master data'!$B$2:$EF$1000,MATCH($B665,'[1]Master data'!$A$2:$A$1000,0),MATCH(F$1,'[1]Master data'!$B$1:$EF$1,0)),"")</f>
        <v>-5000</v>
      </c>
      <c r="G665" s="7">
        <f>IFERROR(INDEX('[1]Master data'!$B$2:$EF$1000,MATCH($B665,'[1]Master data'!$A$2:$A$1000,0),MATCH(G$1,'[1]Master data'!$B$1:$EF$1,0)),"")</f>
        <v>0</v>
      </c>
      <c r="H665" s="7">
        <f>IFERROR(INDEX('[1]Master data'!$B$2:$EF$1000,MATCH($B665,'[1]Master data'!$A$2:$A$1000,0),MATCH(H$1,'[1]Master data'!$B$1:$EF$1,0)),"")</f>
        <v>0</v>
      </c>
      <c r="I665" s="7">
        <f>IFERROR(INDEX('[1]Master data'!$B$2:$EF$1000,MATCH($B665,'[1]Master data'!$A$2:$A$1000,0),MATCH(I$1,'[1]Master data'!$B$1:$EF$1,0)),"")</f>
        <v>0</v>
      </c>
      <c r="J665" s="7">
        <f>IFERROR(INDEX('[1]Master data'!$B$2:$EF$1000,MATCH($B665,'[1]Master data'!$A$2:$A$1000,0),MATCH(J$1,'[1]Master data'!$B$1:$EF$1,0)),"")</f>
        <v>0</v>
      </c>
      <c r="K665" s="7">
        <f>IFERROR(INDEX('[1]Master data'!$B$2:$EF$1000,MATCH($B665,'[1]Master data'!$A$2:$A$1000,0),MATCH(K$1,'[1]Master data'!$B$1:$EF$1,0)),"")</f>
        <v>0</v>
      </c>
      <c r="L665" s="7">
        <f>IFERROR(INDEX('[1]Master data'!$B$2:$EF$1000,MATCH($B665,'[1]Master data'!$A$2:$A$1000,0),MATCH(L$1,'[1]Master data'!$B$1:$EF$1,0)),"")</f>
        <v>-5000</v>
      </c>
      <c r="M665" s="33">
        <f>IFERROR(INDEX('[1]Master data'!$B$2:$EF$1000,MATCH($B665,'[1]Master data'!$A$2:$A$1000,0),MATCH(M$1,'[1]Master data'!$B$1:$EF$1,0)),"")</f>
        <v>-1</v>
      </c>
      <c r="N665" s="7">
        <f>IFERROR(INDEX('[1]Master data'!$B$2:$EF$1000,MATCH($B665,'[1]Master data'!$A$2:$A$1000,0),MATCH(N$1,'[1]Master data'!$B$1:$EF$1,0)),"")</f>
        <v>0</v>
      </c>
      <c r="O665" s="7">
        <f>IFERROR(INDEX('[1]Master data'!$B$2:$EF$1000,MATCH($B665,'[1]Master data'!$A$2:$A$1000,0),MATCH(O$1,'[1]Master data'!$B$1:$EF$1,0)),"")</f>
        <v>0</v>
      </c>
      <c r="P665" s="7">
        <f>IFERROR(INDEX('[1]Master data'!$B$2:$EF$1000,MATCH($B665,'[1]Master data'!$A$2:$A$1000,0),MATCH(P$1,'[1]Master data'!$B$1:$EF$1,0)),"")</f>
        <v>-5000</v>
      </c>
      <c r="Q665" s="30">
        <f>IFERROR(INDEX('[1]Master data'!$B$2:$EF$1000,MATCH($B665,'[1]Master data'!$A$2:$A$1000,0),MATCH(Q$1,'[1]Master data'!$B$1:$EF$1,0)),"")</f>
        <v>-1</v>
      </c>
    </row>
    <row r="666" spans="1:17" x14ac:dyDescent="0.3">
      <c r="A666" t="str">
        <f t="shared" si="10"/>
        <v/>
      </c>
      <c r="B666" t="str">
        <f>IF('[1]Master data'!A666="","",'[1]Master data'!A666)</f>
        <v/>
      </c>
      <c r="C666" t="str">
        <f>IFERROR(INDEX('[1]Master data'!$B$2:$EF$1000,MATCH($B666,'[1]Master data'!$A$2:$A$1000,0),MATCH(C$1,'[1]Master data'!$B$1:$EF$1,0)),"")</f>
        <v/>
      </c>
      <c r="D666" t="str">
        <f>IFERROR(INDEX('[1]Master data'!$B$2:$EF$1000,MATCH($B666,'[1]Master data'!$A$2:$A$1000,0),MATCH(D$1,'[1]Master data'!$B$1:$EF$1,0)),"")</f>
        <v/>
      </c>
      <c r="E666" s="5">
        <f>IFERROR(INDEX('[1]Master data'!$B$2:$EF$1000,MATCH($B666,'[1]Master data'!$A$2:$A$1000,0),MATCH(E$1,'[1]Master data'!$B$1:$EF$1,0)),"")</f>
        <v>0</v>
      </c>
      <c r="F666" s="7">
        <f>IFERROR(INDEX('[1]Master data'!$B$2:$EF$1000,MATCH($B666,'[1]Master data'!$A$2:$A$1000,0),MATCH(F$1,'[1]Master data'!$B$1:$EF$1,0)),"")</f>
        <v>-5000</v>
      </c>
      <c r="G666" s="7">
        <f>IFERROR(INDEX('[1]Master data'!$B$2:$EF$1000,MATCH($B666,'[1]Master data'!$A$2:$A$1000,0),MATCH(G$1,'[1]Master data'!$B$1:$EF$1,0)),"")</f>
        <v>0</v>
      </c>
      <c r="H666" s="7">
        <f>IFERROR(INDEX('[1]Master data'!$B$2:$EF$1000,MATCH($B666,'[1]Master data'!$A$2:$A$1000,0),MATCH(H$1,'[1]Master data'!$B$1:$EF$1,0)),"")</f>
        <v>0</v>
      </c>
      <c r="I666" s="7">
        <f>IFERROR(INDEX('[1]Master data'!$B$2:$EF$1000,MATCH($B666,'[1]Master data'!$A$2:$A$1000,0),MATCH(I$1,'[1]Master data'!$B$1:$EF$1,0)),"")</f>
        <v>0</v>
      </c>
      <c r="J666" s="7">
        <f>IFERROR(INDEX('[1]Master data'!$B$2:$EF$1000,MATCH($B666,'[1]Master data'!$A$2:$A$1000,0),MATCH(J$1,'[1]Master data'!$B$1:$EF$1,0)),"")</f>
        <v>0</v>
      </c>
      <c r="K666" s="7">
        <f>IFERROR(INDEX('[1]Master data'!$B$2:$EF$1000,MATCH($B666,'[1]Master data'!$A$2:$A$1000,0),MATCH(K$1,'[1]Master data'!$B$1:$EF$1,0)),"")</f>
        <v>0</v>
      </c>
      <c r="L666" s="7">
        <f>IFERROR(INDEX('[1]Master data'!$B$2:$EF$1000,MATCH($B666,'[1]Master data'!$A$2:$A$1000,0),MATCH(L$1,'[1]Master data'!$B$1:$EF$1,0)),"")</f>
        <v>-5000</v>
      </c>
      <c r="M666" s="33">
        <f>IFERROR(INDEX('[1]Master data'!$B$2:$EF$1000,MATCH($B666,'[1]Master data'!$A$2:$A$1000,0),MATCH(M$1,'[1]Master data'!$B$1:$EF$1,0)),"")</f>
        <v>-1</v>
      </c>
      <c r="N666" s="7">
        <f>IFERROR(INDEX('[1]Master data'!$B$2:$EF$1000,MATCH($B666,'[1]Master data'!$A$2:$A$1000,0),MATCH(N$1,'[1]Master data'!$B$1:$EF$1,0)),"")</f>
        <v>0</v>
      </c>
      <c r="O666" s="7">
        <f>IFERROR(INDEX('[1]Master data'!$B$2:$EF$1000,MATCH($B666,'[1]Master data'!$A$2:$A$1000,0),MATCH(O$1,'[1]Master data'!$B$1:$EF$1,0)),"")</f>
        <v>0</v>
      </c>
      <c r="P666" s="7">
        <f>IFERROR(INDEX('[1]Master data'!$B$2:$EF$1000,MATCH($B666,'[1]Master data'!$A$2:$A$1000,0),MATCH(P$1,'[1]Master data'!$B$1:$EF$1,0)),"")</f>
        <v>-5000</v>
      </c>
      <c r="Q666" s="30">
        <f>IFERROR(INDEX('[1]Master data'!$B$2:$EF$1000,MATCH($B666,'[1]Master data'!$A$2:$A$1000,0),MATCH(Q$1,'[1]Master data'!$B$1:$EF$1,0)),"")</f>
        <v>-1</v>
      </c>
    </row>
    <row r="667" spans="1:17" x14ac:dyDescent="0.3">
      <c r="A667" t="str">
        <f t="shared" si="10"/>
        <v/>
      </c>
      <c r="B667" t="str">
        <f>IF('[1]Master data'!A667="","",'[1]Master data'!A667)</f>
        <v/>
      </c>
      <c r="C667" t="str">
        <f>IFERROR(INDEX('[1]Master data'!$B$2:$EF$1000,MATCH($B667,'[1]Master data'!$A$2:$A$1000,0),MATCH(C$1,'[1]Master data'!$B$1:$EF$1,0)),"")</f>
        <v/>
      </c>
      <c r="D667" t="str">
        <f>IFERROR(INDEX('[1]Master data'!$B$2:$EF$1000,MATCH($B667,'[1]Master data'!$A$2:$A$1000,0),MATCH(D$1,'[1]Master data'!$B$1:$EF$1,0)),"")</f>
        <v/>
      </c>
      <c r="E667" s="5">
        <f>IFERROR(INDEX('[1]Master data'!$B$2:$EF$1000,MATCH($B667,'[1]Master data'!$A$2:$A$1000,0),MATCH(E$1,'[1]Master data'!$B$1:$EF$1,0)),"")</f>
        <v>0</v>
      </c>
      <c r="F667" s="7">
        <f>IFERROR(INDEX('[1]Master data'!$B$2:$EF$1000,MATCH($B667,'[1]Master data'!$A$2:$A$1000,0),MATCH(F$1,'[1]Master data'!$B$1:$EF$1,0)),"")</f>
        <v>-5000</v>
      </c>
      <c r="G667" s="7">
        <f>IFERROR(INDEX('[1]Master data'!$B$2:$EF$1000,MATCH($B667,'[1]Master data'!$A$2:$A$1000,0),MATCH(G$1,'[1]Master data'!$B$1:$EF$1,0)),"")</f>
        <v>0</v>
      </c>
      <c r="H667" s="7">
        <f>IFERROR(INDEX('[1]Master data'!$B$2:$EF$1000,MATCH($B667,'[1]Master data'!$A$2:$A$1000,0),MATCH(H$1,'[1]Master data'!$B$1:$EF$1,0)),"")</f>
        <v>0</v>
      </c>
      <c r="I667" s="7">
        <f>IFERROR(INDEX('[1]Master data'!$B$2:$EF$1000,MATCH($B667,'[1]Master data'!$A$2:$A$1000,0),MATCH(I$1,'[1]Master data'!$B$1:$EF$1,0)),"")</f>
        <v>0</v>
      </c>
      <c r="J667" s="7">
        <f>IFERROR(INDEX('[1]Master data'!$B$2:$EF$1000,MATCH($B667,'[1]Master data'!$A$2:$A$1000,0),MATCH(J$1,'[1]Master data'!$B$1:$EF$1,0)),"")</f>
        <v>0</v>
      </c>
      <c r="K667" s="7">
        <f>IFERROR(INDEX('[1]Master data'!$B$2:$EF$1000,MATCH($B667,'[1]Master data'!$A$2:$A$1000,0),MATCH(K$1,'[1]Master data'!$B$1:$EF$1,0)),"")</f>
        <v>0</v>
      </c>
      <c r="L667" s="7">
        <f>IFERROR(INDEX('[1]Master data'!$B$2:$EF$1000,MATCH($B667,'[1]Master data'!$A$2:$A$1000,0),MATCH(L$1,'[1]Master data'!$B$1:$EF$1,0)),"")</f>
        <v>-5000</v>
      </c>
      <c r="M667" s="33">
        <f>IFERROR(INDEX('[1]Master data'!$B$2:$EF$1000,MATCH($B667,'[1]Master data'!$A$2:$A$1000,0),MATCH(M$1,'[1]Master data'!$B$1:$EF$1,0)),"")</f>
        <v>-1</v>
      </c>
      <c r="N667" s="7">
        <f>IFERROR(INDEX('[1]Master data'!$B$2:$EF$1000,MATCH($B667,'[1]Master data'!$A$2:$A$1000,0),MATCH(N$1,'[1]Master data'!$B$1:$EF$1,0)),"")</f>
        <v>0</v>
      </c>
      <c r="O667" s="7">
        <f>IFERROR(INDEX('[1]Master data'!$B$2:$EF$1000,MATCH($B667,'[1]Master data'!$A$2:$A$1000,0),MATCH(O$1,'[1]Master data'!$B$1:$EF$1,0)),"")</f>
        <v>0</v>
      </c>
      <c r="P667" s="7">
        <f>IFERROR(INDEX('[1]Master data'!$B$2:$EF$1000,MATCH($B667,'[1]Master data'!$A$2:$A$1000,0),MATCH(P$1,'[1]Master data'!$B$1:$EF$1,0)),"")</f>
        <v>-5000</v>
      </c>
      <c r="Q667" s="30">
        <f>IFERROR(INDEX('[1]Master data'!$B$2:$EF$1000,MATCH($B667,'[1]Master data'!$A$2:$A$1000,0),MATCH(Q$1,'[1]Master data'!$B$1:$EF$1,0)),"")</f>
        <v>-1</v>
      </c>
    </row>
    <row r="668" spans="1:17" x14ac:dyDescent="0.3">
      <c r="A668" t="str">
        <f t="shared" si="10"/>
        <v/>
      </c>
      <c r="B668" t="str">
        <f>IF('[1]Master data'!A668="","",'[1]Master data'!A668)</f>
        <v/>
      </c>
      <c r="C668" t="str">
        <f>IFERROR(INDEX('[1]Master data'!$B$2:$EF$1000,MATCH($B668,'[1]Master data'!$A$2:$A$1000,0),MATCH(C$1,'[1]Master data'!$B$1:$EF$1,0)),"")</f>
        <v/>
      </c>
      <c r="D668" t="str">
        <f>IFERROR(INDEX('[1]Master data'!$B$2:$EF$1000,MATCH($B668,'[1]Master data'!$A$2:$A$1000,0),MATCH(D$1,'[1]Master data'!$B$1:$EF$1,0)),"")</f>
        <v/>
      </c>
      <c r="E668" s="5">
        <f>IFERROR(INDEX('[1]Master data'!$B$2:$EF$1000,MATCH($B668,'[1]Master data'!$A$2:$A$1000,0),MATCH(E$1,'[1]Master data'!$B$1:$EF$1,0)),"")</f>
        <v>0</v>
      </c>
      <c r="F668" s="7">
        <f>IFERROR(INDEX('[1]Master data'!$B$2:$EF$1000,MATCH($B668,'[1]Master data'!$A$2:$A$1000,0),MATCH(F$1,'[1]Master data'!$B$1:$EF$1,0)),"")</f>
        <v>-5000</v>
      </c>
      <c r="G668" s="7">
        <f>IFERROR(INDEX('[1]Master data'!$B$2:$EF$1000,MATCH($B668,'[1]Master data'!$A$2:$A$1000,0),MATCH(G$1,'[1]Master data'!$B$1:$EF$1,0)),"")</f>
        <v>0</v>
      </c>
      <c r="H668" s="7">
        <f>IFERROR(INDEX('[1]Master data'!$B$2:$EF$1000,MATCH($B668,'[1]Master data'!$A$2:$A$1000,0),MATCH(H$1,'[1]Master data'!$B$1:$EF$1,0)),"")</f>
        <v>0</v>
      </c>
      <c r="I668" s="7">
        <f>IFERROR(INDEX('[1]Master data'!$B$2:$EF$1000,MATCH($B668,'[1]Master data'!$A$2:$A$1000,0),MATCH(I$1,'[1]Master data'!$B$1:$EF$1,0)),"")</f>
        <v>0</v>
      </c>
      <c r="J668" s="7">
        <f>IFERROR(INDEX('[1]Master data'!$B$2:$EF$1000,MATCH($B668,'[1]Master data'!$A$2:$A$1000,0),MATCH(J$1,'[1]Master data'!$B$1:$EF$1,0)),"")</f>
        <v>0</v>
      </c>
      <c r="K668" s="7">
        <f>IFERROR(INDEX('[1]Master data'!$B$2:$EF$1000,MATCH($B668,'[1]Master data'!$A$2:$A$1000,0),MATCH(K$1,'[1]Master data'!$B$1:$EF$1,0)),"")</f>
        <v>0</v>
      </c>
      <c r="L668" s="7">
        <f>IFERROR(INDEX('[1]Master data'!$B$2:$EF$1000,MATCH($B668,'[1]Master data'!$A$2:$A$1000,0),MATCH(L$1,'[1]Master data'!$B$1:$EF$1,0)),"")</f>
        <v>-5000</v>
      </c>
      <c r="M668" s="33">
        <f>IFERROR(INDEX('[1]Master data'!$B$2:$EF$1000,MATCH($B668,'[1]Master data'!$A$2:$A$1000,0),MATCH(M$1,'[1]Master data'!$B$1:$EF$1,0)),"")</f>
        <v>-1</v>
      </c>
      <c r="N668" s="7">
        <f>IFERROR(INDEX('[1]Master data'!$B$2:$EF$1000,MATCH($B668,'[1]Master data'!$A$2:$A$1000,0),MATCH(N$1,'[1]Master data'!$B$1:$EF$1,0)),"")</f>
        <v>0</v>
      </c>
      <c r="O668" s="7">
        <f>IFERROR(INDEX('[1]Master data'!$B$2:$EF$1000,MATCH($B668,'[1]Master data'!$A$2:$A$1000,0),MATCH(O$1,'[1]Master data'!$B$1:$EF$1,0)),"")</f>
        <v>0</v>
      </c>
      <c r="P668" s="7">
        <f>IFERROR(INDEX('[1]Master data'!$B$2:$EF$1000,MATCH($B668,'[1]Master data'!$A$2:$A$1000,0),MATCH(P$1,'[1]Master data'!$B$1:$EF$1,0)),"")</f>
        <v>-5000</v>
      </c>
      <c r="Q668" s="30">
        <f>IFERROR(INDEX('[1]Master data'!$B$2:$EF$1000,MATCH($B668,'[1]Master data'!$A$2:$A$1000,0),MATCH(Q$1,'[1]Master data'!$B$1:$EF$1,0)),"")</f>
        <v>-1</v>
      </c>
    </row>
    <row r="669" spans="1:17" x14ac:dyDescent="0.3">
      <c r="A669" t="str">
        <f t="shared" si="10"/>
        <v/>
      </c>
      <c r="B669" t="str">
        <f>IF('[1]Master data'!A669="","",'[1]Master data'!A669)</f>
        <v/>
      </c>
      <c r="C669" t="str">
        <f>IFERROR(INDEX('[1]Master data'!$B$2:$EF$1000,MATCH($B669,'[1]Master data'!$A$2:$A$1000,0),MATCH(C$1,'[1]Master data'!$B$1:$EF$1,0)),"")</f>
        <v/>
      </c>
      <c r="D669" t="str">
        <f>IFERROR(INDEX('[1]Master data'!$B$2:$EF$1000,MATCH($B669,'[1]Master data'!$A$2:$A$1000,0),MATCH(D$1,'[1]Master data'!$B$1:$EF$1,0)),"")</f>
        <v/>
      </c>
      <c r="E669" s="5">
        <f>IFERROR(INDEX('[1]Master data'!$B$2:$EF$1000,MATCH($B669,'[1]Master data'!$A$2:$A$1000,0),MATCH(E$1,'[1]Master data'!$B$1:$EF$1,0)),"")</f>
        <v>0</v>
      </c>
      <c r="F669" s="7">
        <f>IFERROR(INDEX('[1]Master data'!$B$2:$EF$1000,MATCH($B669,'[1]Master data'!$A$2:$A$1000,0),MATCH(F$1,'[1]Master data'!$B$1:$EF$1,0)),"")</f>
        <v>-5000</v>
      </c>
      <c r="G669" s="7">
        <f>IFERROR(INDEX('[1]Master data'!$B$2:$EF$1000,MATCH($B669,'[1]Master data'!$A$2:$A$1000,0),MATCH(G$1,'[1]Master data'!$B$1:$EF$1,0)),"")</f>
        <v>0</v>
      </c>
      <c r="H669" s="7">
        <f>IFERROR(INDEX('[1]Master data'!$B$2:$EF$1000,MATCH($B669,'[1]Master data'!$A$2:$A$1000,0),MATCH(H$1,'[1]Master data'!$B$1:$EF$1,0)),"")</f>
        <v>0</v>
      </c>
      <c r="I669" s="7">
        <f>IFERROR(INDEX('[1]Master data'!$B$2:$EF$1000,MATCH($B669,'[1]Master data'!$A$2:$A$1000,0),MATCH(I$1,'[1]Master data'!$B$1:$EF$1,0)),"")</f>
        <v>0</v>
      </c>
      <c r="J669" s="7">
        <f>IFERROR(INDEX('[1]Master data'!$B$2:$EF$1000,MATCH($B669,'[1]Master data'!$A$2:$A$1000,0),MATCH(J$1,'[1]Master data'!$B$1:$EF$1,0)),"")</f>
        <v>0</v>
      </c>
      <c r="K669" s="7">
        <f>IFERROR(INDEX('[1]Master data'!$B$2:$EF$1000,MATCH($B669,'[1]Master data'!$A$2:$A$1000,0),MATCH(K$1,'[1]Master data'!$B$1:$EF$1,0)),"")</f>
        <v>0</v>
      </c>
      <c r="L669" s="7">
        <f>IFERROR(INDEX('[1]Master data'!$B$2:$EF$1000,MATCH($B669,'[1]Master data'!$A$2:$A$1000,0),MATCH(L$1,'[1]Master data'!$B$1:$EF$1,0)),"")</f>
        <v>-5000</v>
      </c>
      <c r="M669" s="33">
        <f>IFERROR(INDEX('[1]Master data'!$B$2:$EF$1000,MATCH($B669,'[1]Master data'!$A$2:$A$1000,0),MATCH(M$1,'[1]Master data'!$B$1:$EF$1,0)),"")</f>
        <v>-1</v>
      </c>
      <c r="N669" s="7">
        <f>IFERROR(INDEX('[1]Master data'!$B$2:$EF$1000,MATCH($B669,'[1]Master data'!$A$2:$A$1000,0),MATCH(N$1,'[1]Master data'!$B$1:$EF$1,0)),"")</f>
        <v>0</v>
      </c>
      <c r="O669" s="7">
        <f>IFERROR(INDEX('[1]Master data'!$B$2:$EF$1000,MATCH($B669,'[1]Master data'!$A$2:$A$1000,0),MATCH(O$1,'[1]Master data'!$B$1:$EF$1,0)),"")</f>
        <v>0</v>
      </c>
      <c r="P669" s="7">
        <f>IFERROR(INDEX('[1]Master data'!$B$2:$EF$1000,MATCH($B669,'[1]Master data'!$A$2:$A$1000,0),MATCH(P$1,'[1]Master data'!$B$1:$EF$1,0)),"")</f>
        <v>-5000</v>
      </c>
      <c r="Q669" s="30">
        <f>IFERROR(INDEX('[1]Master data'!$B$2:$EF$1000,MATCH($B669,'[1]Master data'!$A$2:$A$1000,0),MATCH(Q$1,'[1]Master data'!$B$1:$EF$1,0)),"")</f>
        <v>-1</v>
      </c>
    </row>
    <row r="670" spans="1:17" x14ac:dyDescent="0.3">
      <c r="A670" t="str">
        <f t="shared" si="10"/>
        <v/>
      </c>
      <c r="B670" t="str">
        <f>IF('[1]Master data'!A670="","",'[1]Master data'!A670)</f>
        <v/>
      </c>
      <c r="C670" t="str">
        <f>IFERROR(INDEX('[1]Master data'!$B$2:$EF$1000,MATCH($B670,'[1]Master data'!$A$2:$A$1000,0),MATCH(C$1,'[1]Master data'!$B$1:$EF$1,0)),"")</f>
        <v/>
      </c>
      <c r="D670" t="str">
        <f>IFERROR(INDEX('[1]Master data'!$B$2:$EF$1000,MATCH($B670,'[1]Master data'!$A$2:$A$1000,0),MATCH(D$1,'[1]Master data'!$B$1:$EF$1,0)),"")</f>
        <v/>
      </c>
      <c r="E670" s="5">
        <f>IFERROR(INDEX('[1]Master data'!$B$2:$EF$1000,MATCH($B670,'[1]Master data'!$A$2:$A$1000,0),MATCH(E$1,'[1]Master data'!$B$1:$EF$1,0)),"")</f>
        <v>0</v>
      </c>
      <c r="F670" s="7">
        <f>IFERROR(INDEX('[1]Master data'!$B$2:$EF$1000,MATCH($B670,'[1]Master data'!$A$2:$A$1000,0),MATCH(F$1,'[1]Master data'!$B$1:$EF$1,0)),"")</f>
        <v>-5000</v>
      </c>
      <c r="G670" s="7">
        <f>IFERROR(INDEX('[1]Master data'!$B$2:$EF$1000,MATCH($B670,'[1]Master data'!$A$2:$A$1000,0),MATCH(G$1,'[1]Master data'!$B$1:$EF$1,0)),"")</f>
        <v>0</v>
      </c>
      <c r="H670" s="7">
        <f>IFERROR(INDEX('[1]Master data'!$B$2:$EF$1000,MATCH($B670,'[1]Master data'!$A$2:$A$1000,0),MATCH(H$1,'[1]Master data'!$B$1:$EF$1,0)),"")</f>
        <v>0</v>
      </c>
      <c r="I670" s="7">
        <f>IFERROR(INDEX('[1]Master data'!$B$2:$EF$1000,MATCH($B670,'[1]Master data'!$A$2:$A$1000,0),MATCH(I$1,'[1]Master data'!$B$1:$EF$1,0)),"")</f>
        <v>0</v>
      </c>
      <c r="J670" s="7">
        <f>IFERROR(INDEX('[1]Master data'!$B$2:$EF$1000,MATCH($B670,'[1]Master data'!$A$2:$A$1000,0),MATCH(J$1,'[1]Master data'!$B$1:$EF$1,0)),"")</f>
        <v>0</v>
      </c>
      <c r="K670" s="7">
        <f>IFERROR(INDEX('[1]Master data'!$B$2:$EF$1000,MATCH($B670,'[1]Master data'!$A$2:$A$1000,0),MATCH(K$1,'[1]Master data'!$B$1:$EF$1,0)),"")</f>
        <v>0</v>
      </c>
      <c r="L670" s="7">
        <f>IFERROR(INDEX('[1]Master data'!$B$2:$EF$1000,MATCH($B670,'[1]Master data'!$A$2:$A$1000,0),MATCH(L$1,'[1]Master data'!$B$1:$EF$1,0)),"")</f>
        <v>-5000</v>
      </c>
      <c r="M670" s="33">
        <f>IFERROR(INDEX('[1]Master data'!$B$2:$EF$1000,MATCH($B670,'[1]Master data'!$A$2:$A$1000,0),MATCH(M$1,'[1]Master data'!$B$1:$EF$1,0)),"")</f>
        <v>-1</v>
      </c>
      <c r="N670" s="7">
        <f>IFERROR(INDEX('[1]Master data'!$B$2:$EF$1000,MATCH($B670,'[1]Master data'!$A$2:$A$1000,0),MATCH(N$1,'[1]Master data'!$B$1:$EF$1,0)),"")</f>
        <v>0</v>
      </c>
      <c r="O670" s="7">
        <f>IFERROR(INDEX('[1]Master data'!$B$2:$EF$1000,MATCH($B670,'[1]Master data'!$A$2:$A$1000,0),MATCH(O$1,'[1]Master data'!$B$1:$EF$1,0)),"")</f>
        <v>0</v>
      </c>
      <c r="P670" s="7">
        <f>IFERROR(INDEX('[1]Master data'!$B$2:$EF$1000,MATCH($B670,'[1]Master data'!$A$2:$A$1000,0),MATCH(P$1,'[1]Master data'!$B$1:$EF$1,0)),"")</f>
        <v>-5000</v>
      </c>
      <c r="Q670" s="30">
        <f>IFERROR(INDEX('[1]Master data'!$B$2:$EF$1000,MATCH($B670,'[1]Master data'!$A$2:$A$1000,0),MATCH(Q$1,'[1]Master data'!$B$1:$EF$1,0)),"")</f>
        <v>-1</v>
      </c>
    </row>
    <row r="671" spans="1:17" x14ac:dyDescent="0.3">
      <c r="A671" t="str">
        <f t="shared" si="10"/>
        <v/>
      </c>
      <c r="B671" t="str">
        <f>IF('[1]Master data'!A671="","",'[1]Master data'!A671)</f>
        <v/>
      </c>
      <c r="C671" t="str">
        <f>IFERROR(INDEX('[1]Master data'!$B$2:$EF$1000,MATCH($B671,'[1]Master data'!$A$2:$A$1000,0),MATCH(C$1,'[1]Master data'!$B$1:$EF$1,0)),"")</f>
        <v/>
      </c>
      <c r="D671" t="str">
        <f>IFERROR(INDEX('[1]Master data'!$B$2:$EF$1000,MATCH($B671,'[1]Master data'!$A$2:$A$1000,0),MATCH(D$1,'[1]Master data'!$B$1:$EF$1,0)),"")</f>
        <v/>
      </c>
      <c r="E671" s="5">
        <f>IFERROR(INDEX('[1]Master data'!$B$2:$EF$1000,MATCH($B671,'[1]Master data'!$A$2:$A$1000,0),MATCH(E$1,'[1]Master data'!$B$1:$EF$1,0)),"")</f>
        <v>0</v>
      </c>
      <c r="F671" s="7">
        <f>IFERROR(INDEX('[1]Master data'!$B$2:$EF$1000,MATCH($B671,'[1]Master data'!$A$2:$A$1000,0),MATCH(F$1,'[1]Master data'!$B$1:$EF$1,0)),"")</f>
        <v>-5000</v>
      </c>
      <c r="G671" s="7">
        <f>IFERROR(INDEX('[1]Master data'!$B$2:$EF$1000,MATCH($B671,'[1]Master data'!$A$2:$A$1000,0),MATCH(G$1,'[1]Master data'!$B$1:$EF$1,0)),"")</f>
        <v>0</v>
      </c>
      <c r="H671" s="7">
        <f>IFERROR(INDEX('[1]Master data'!$B$2:$EF$1000,MATCH($B671,'[1]Master data'!$A$2:$A$1000,0),MATCH(H$1,'[1]Master data'!$B$1:$EF$1,0)),"")</f>
        <v>0</v>
      </c>
      <c r="I671" s="7">
        <f>IFERROR(INDEX('[1]Master data'!$B$2:$EF$1000,MATCH($B671,'[1]Master data'!$A$2:$A$1000,0),MATCH(I$1,'[1]Master data'!$B$1:$EF$1,0)),"")</f>
        <v>0</v>
      </c>
      <c r="J671" s="7">
        <f>IFERROR(INDEX('[1]Master data'!$B$2:$EF$1000,MATCH($B671,'[1]Master data'!$A$2:$A$1000,0),MATCH(J$1,'[1]Master data'!$B$1:$EF$1,0)),"")</f>
        <v>0</v>
      </c>
      <c r="K671" s="7">
        <f>IFERROR(INDEX('[1]Master data'!$B$2:$EF$1000,MATCH($B671,'[1]Master data'!$A$2:$A$1000,0),MATCH(K$1,'[1]Master data'!$B$1:$EF$1,0)),"")</f>
        <v>0</v>
      </c>
      <c r="L671" s="7">
        <f>IFERROR(INDEX('[1]Master data'!$B$2:$EF$1000,MATCH($B671,'[1]Master data'!$A$2:$A$1000,0),MATCH(L$1,'[1]Master data'!$B$1:$EF$1,0)),"")</f>
        <v>-5000</v>
      </c>
      <c r="M671" s="33">
        <f>IFERROR(INDEX('[1]Master data'!$B$2:$EF$1000,MATCH($B671,'[1]Master data'!$A$2:$A$1000,0),MATCH(M$1,'[1]Master data'!$B$1:$EF$1,0)),"")</f>
        <v>-1</v>
      </c>
      <c r="N671" s="7">
        <f>IFERROR(INDEX('[1]Master data'!$B$2:$EF$1000,MATCH($B671,'[1]Master data'!$A$2:$A$1000,0),MATCH(N$1,'[1]Master data'!$B$1:$EF$1,0)),"")</f>
        <v>0</v>
      </c>
      <c r="O671" s="7">
        <f>IFERROR(INDEX('[1]Master data'!$B$2:$EF$1000,MATCH($B671,'[1]Master data'!$A$2:$A$1000,0),MATCH(O$1,'[1]Master data'!$B$1:$EF$1,0)),"")</f>
        <v>0</v>
      </c>
      <c r="P671" s="7">
        <f>IFERROR(INDEX('[1]Master data'!$B$2:$EF$1000,MATCH($B671,'[1]Master data'!$A$2:$A$1000,0),MATCH(P$1,'[1]Master data'!$B$1:$EF$1,0)),"")</f>
        <v>-5000</v>
      </c>
      <c r="Q671" s="30">
        <f>IFERROR(INDEX('[1]Master data'!$B$2:$EF$1000,MATCH($B671,'[1]Master data'!$A$2:$A$1000,0),MATCH(Q$1,'[1]Master data'!$B$1:$EF$1,0)),"")</f>
        <v>-1</v>
      </c>
    </row>
    <row r="672" spans="1:17" x14ac:dyDescent="0.3">
      <c r="A672" t="str">
        <f t="shared" si="10"/>
        <v/>
      </c>
      <c r="B672" t="str">
        <f>IF('[1]Master data'!A672="","",'[1]Master data'!A672)</f>
        <v/>
      </c>
      <c r="C672" t="str">
        <f>IFERROR(INDEX('[1]Master data'!$B$2:$EF$1000,MATCH($B672,'[1]Master data'!$A$2:$A$1000,0),MATCH(C$1,'[1]Master data'!$B$1:$EF$1,0)),"")</f>
        <v/>
      </c>
      <c r="D672" t="str">
        <f>IFERROR(INDEX('[1]Master data'!$B$2:$EF$1000,MATCH($B672,'[1]Master data'!$A$2:$A$1000,0),MATCH(D$1,'[1]Master data'!$B$1:$EF$1,0)),"")</f>
        <v/>
      </c>
      <c r="E672" s="5">
        <f>IFERROR(INDEX('[1]Master data'!$B$2:$EF$1000,MATCH($B672,'[1]Master data'!$A$2:$A$1000,0),MATCH(E$1,'[1]Master data'!$B$1:$EF$1,0)),"")</f>
        <v>0</v>
      </c>
      <c r="F672" s="7">
        <f>IFERROR(INDEX('[1]Master data'!$B$2:$EF$1000,MATCH($B672,'[1]Master data'!$A$2:$A$1000,0),MATCH(F$1,'[1]Master data'!$B$1:$EF$1,0)),"")</f>
        <v>-5000</v>
      </c>
      <c r="G672" s="7">
        <f>IFERROR(INDEX('[1]Master data'!$B$2:$EF$1000,MATCH($B672,'[1]Master data'!$A$2:$A$1000,0),MATCH(G$1,'[1]Master data'!$B$1:$EF$1,0)),"")</f>
        <v>0</v>
      </c>
      <c r="H672" s="7">
        <f>IFERROR(INDEX('[1]Master data'!$B$2:$EF$1000,MATCH($B672,'[1]Master data'!$A$2:$A$1000,0),MATCH(H$1,'[1]Master data'!$B$1:$EF$1,0)),"")</f>
        <v>0</v>
      </c>
      <c r="I672" s="7">
        <f>IFERROR(INDEX('[1]Master data'!$B$2:$EF$1000,MATCH($B672,'[1]Master data'!$A$2:$A$1000,0),MATCH(I$1,'[1]Master data'!$B$1:$EF$1,0)),"")</f>
        <v>0</v>
      </c>
      <c r="J672" s="7">
        <f>IFERROR(INDEX('[1]Master data'!$B$2:$EF$1000,MATCH($B672,'[1]Master data'!$A$2:$A$1000,0),MATCH(J$1,'[1]Master data'!$B$1:$EF$1,0)),"")</f>
        <v>0</v>
      </c>
      <c r="K672" s="7">
        <f>IFERROR(INDEX('[1]Master data'!$B$2:$EF$1000,MATCH($B672,'[1]Master data'!$A$2:$A$1000,0),MATCH(K$1,'[1]Master data'!$B$1:$EF$1,0)),"")</f>
        <v>0</v>
      </c>
      <c r="L672" s="7">
        <f>IFERROR(INDEX('[1]Master data'!$B$2:$EF$1000,MATCH($B672,'[1]Master data'!$A$2:$A$1000,0),MATCH(L$1,'[1]Master data'!$B$1:$EF$1,0)),"")</f>
        <v>-5000</v>
      </c>
      <c r="M672" s="33">
        <f>IFERROR(INDEX('[1]Master data'!$B$2:$EF$1000,MATCH($B672,'[1]Master data'!$A$2:$A$1000,0),MATCH(M$1,'[1]Master data'!$B$1:$EF$1,0)),"")</f>
        <v>-1</v>
      </c>
      <c r="N672" s="7">
        <f>IFERROR(INDEX('[1]Master data'!$B$2:$EF$1000,MATCH($B672,'[1]Master data'!$A$2:$A$1000,0),MATCH(N$1,'[1]Master data'!$B$1:$EF$1,0)),"")</f>
        <v>0</v>
      </c>
      <c r="O672" s="7">
        <f>IFERROR(INDEX('[1]Master data'!$B$2:$EF$1000,MATCH($B672,'[1]Master data'!$A$2:$A$1000,0),MATCH(O$1,'[1]Master data'!$B$1:$EF$1,0)),"")</f>
        <v>0</v>
      </c>
      <c r="P672" s="7">
        <f>IFERROR(INDEX('[1]Master data'!$B$2:$EF$1000,MATCH($B672,'[1]Master data'!$A$2:$A$1000,0),MATCH(P$1,'[1]Master data'!$B$1:$EF$1,0)),"")</f>
        <v>-5000</v>
      </c>
      <c r="Q672" s="30">
        <f>IFERROR(INDEX('[1]Master data'!$B$2:$EF$1000,MATCH($B672,'[1]Master data'!$A$2:$A$1000,0),MATCH(Q$1,'[1]Master data'!$B$1:$EF$1,0)),"")</f>
        <v>-1</v>
      </c>
    </row>
    <row r="673" spans="1:17" x14ac:dyDescent="0.3">
      <c r="A673" t="str">
        <f t="shared" si="10"/>
        <v/>
      </c>
      <c r="B673" t="str">
        <f>IF('[1]Master data'!A673="","",'[1]Master data'!A673)</f>
        <v/>
      </c>
      <c r="C673" t="str">
        <f>IFERROR(INDEX('[1]Master data'!$B$2:$EF$1000,MATCH($B673,'[1]Master data'!$A$2:$A$1000,0),MATCH(C$1,'[1]Master data'!$B$1:$EF$1,0)),"")</f>
        <v/>
      </c>
      <c r="D673" t="str">
        <f>IFERROR(INDEX('[1]Master data'!$B$2:$EF$1000,MATCH($B673,'[1]Master data'!$A$2:$A$1000,0),MATCH(D$1,'[1]Master data'!$B$1:$EF$1,0)),"")</f>
        <v/>
      </c>
      <c r="E673" s="5">
        <f>IFERROR(INDEX('[1]Master data'!$B$2:$EF$1000,MATCH($B673,'[1]Master data'!$A$2:$A$1000,0),MATCH(E$1,'[1]Master data'!$B$1:$EF$1,0)),"")</f>
        <v>0</v>
      </c>
      <c r="F673" s="7">
        <f>IFERROR(INDEX('[1]Master data'!$B$2:$EF$1000,MATCH($B673,'[1]Master data'!$A$2:$A$1000,0),MATCH(F$1,'[1]Master data'!$B$1:$EF$1,0)),"")</f>
        <v>-5000</v>
      </c>
      <c r="G673" s="7">
        <f>IFERROR(INDEX('[1]Master data'!$B$2:$EF$1000,MATCH($B673,'[1]Master data'!$A$2:$A$1000,0),MATCH(G$1,'[1]Master data'!$B$1:$EF$1,0)),"")</f>
        <v>0</v>
      </c>
      <c r="H673" s="7">
        <f>IFERROR(INDEX('[1]Master data'!$B$2:$EF$1000,MATCH($B673,'[1]Master data'!$A$2:$A$1000,0),MATCH(H$1,'[1]Master data'!$B$1:$EF$1,0)),"")</f>
        <v>0</v>
      </c>
      <c r="I673" s="7">
        <f>IFERROR(INDEX('[1]Master data'!$B$2:$EF$1000,MATCH($B673,'[1]Master data'!$A$2:$A$1000,0),MATCH(I$1,'[1]Master data'!$B$1:$EF$1,0)),"")</f>
        <v>0</v>
      </c>
      <c r="J673" s="7">
        <f>IFERROR(INDEX('[1]Master data'!$B$2:$EF$1000,MATCH($B673,'[1]Master data'!$A$2:$A$1000,0),MATCH(J$1,'[1]Master data'!$B$1:$EF$1,0)),"")</f>
        <v>0</v>
      </c>
      <c r="K673" s="7">
        <f>IFERROR(INDEX('[1]Master data'!$B$2:$EF$1000,MATCH($B673,'[1]Master data'!$A$2:$A$1000,0),MATCH(K$1,'[1]Master data'!$B$1:$EF$1,0)),"")</f>
        <v>0</v>
      </c>
      <c r="L673" s="7">
        <f>IFERROR(INDEX('[1]Master data'!$B$2:$EF$1000,MATCH($B673,'[1]Master data'!$A$2:$A$1000,0),MATCH(L$1,'[1]Master data'!$B$1:$EF$1,0)),"")</f>
        <v>-5000</v>
      </c>
      <c r="M673" s="33">
        <f>IFERROR(INDEX('[1]Master data'!$B$2:$EF$1000,MATCH($B673,'[1]Master data'!$A$2:$A$1000,0),MATCH(M$1,'[1]Master data'!$B$1:$EF$1,0)),"")</f>
        <v>-1</v>
      </c>
      <c r="N673" s="7">
        <f>IFERROR(INDEX('[1]Master data'!$B$2:$EF$1000,MATCH($B673,'[1]Master data'!$A$2:$A$1000,0),MATCH(N$1,'[1]Master data'!$B$1:$EF$1,0)),"")</f>
        <v>0</v>
      </c>
      <c r="O673" s="7">
        <f>IFERROR(INDEX('[1]Master data'!$B$2:$EF$1000,MATCH($B673,'[1]Master data'!$A$2:$A$1000,0),MATCH(O$1,'[1]Master data'!$B$1:$EF$1,0)),"")</f>
        <v>0</v>
      </c>
      <c r="P673" s="7">
        <f>IFERROR(INDEX('[1]Master data'!$B$2:$EF$1000,MATCH($B673,'[1]Master data'!$A$2:$A$1000,0),MATCH(P$1,'[1]Master data'!$B$1:$EF$1,0)),"")</f>
        <v>-5000</v>
      </c>
      <c r="Q673" s="30">
        <f>IFERROR(INDEX('[1]Master data'!$B$2:$EF$1000,MATCH($B673,'[1]Master data'!$A$2:$A$1000,0),MATCH(Q$1,'[1]Master data'!$B$1:$EF$1,0)),"")</f>
        <v>-1</v>
      </c>
    </row>
    <row r="674" spans="1:17" x14ac:dyDescent="0.3">
      <c r="A674" t="str">
        <f t="shared" si="10"/>
        <v/>
      </c>
      <c r="B674" t="str">
        <f>IF('[1]Master data'!A674="","",'[1]Master data'!A674)</f>
        <v/>
      </c>
      <c r="C674" t="str">
        <f>IFERROR(INDEX('[1]Master data'!$B$2:$EF$1000,MATCH($B674,'[1]Master data'!$A$2:$A$1000,0),MATCH(C$1,'[1]Master data'!$B$1:$EF$1,0)),"")</f>
        <v/>
      </c>
      <c r="D674" t="str">
        <f>IFERROR(INDEX('[1]Master data'!$B$2:$EF$1000,MATCH($B674,'[1]Master data'!$A$2:$A$1000,0),MATCH(D$1,'[1]Master data'!$B$1:$EF$1,0)),"")</f>
        <v/>
      </c>
      <c r="E674" s="5">
        <f>IFERROR(INDEX('[1]Master data'!$B$2:$EF$1000,MATCH($B674,'[1]Master data'!$A$2:$A$1000,0),MATCH(E$1,'[1]Master data'!$B$1:$EF$1,0)),"")</f>
        <v>0</v>
      </c>
      <c r="F674" s="7">
        <f>IFERROR(INDEX('[1]Master data'!$B$2:$EF$1000,MATCH($B674,'[1]Master data'!$A$2:$A$1000,0),MATCH(F$1,'[1]Master data'!$B$1:$EF$1,0)),"")</f>
        <v>-5000</v>
      </c>
      <c r="G674" s="7">
        <f>IFERROR(INDEX('[1]Master data'!$B$2:$EF$1000,MATCH($B674,'[1]Master data'!$A$2:$A$1000,0),MATCH(G$1,'[1]Master data'!$B$1:$EF$1,0)),"")</f>
        <v>0</v>
      </c>
      <c r="H674" s="7">
        <f>IFERROR(INDEX('[1]Master data'!$B$2:$EF$1000,MATCH($B674,'[1]Master data'!$A$2:$A$1000,0),MATCH(H$1,'[1]Master data'!$B$1:$EF$1,0)),"")</f>
        <v>0</v>
      </c>
      <c r="I674" s="7">
        <f>IFERROR(INDEX('[1]Master data'!$B$2:$EF$1000,MATCH($B674,'[1]Master data'!$A$2:$A$1000,0),MATCH(I$1,'[1]Master data'!$B$1:$EF$1,0)),"")</f>
        <v>0</v>
      </c>
      <c r="J674" s="7">
        <f>IFERROR(INDEX('[1]Master data'!$B$2:$EF$1000,MATCH($B674,'[1]Master data'!$A$2:$A$1000,0),MATCH(J$1,'[1]Master data'!$B$1:$EF$1,0)),"")</f>
        <v>0</v>
      </c>
      <c r="K674" s="7">
        <f>IFERROR(INDEX('[1]Master data'!$B$2:$EF$1000,MATCH($B674,'[1]Master data'!$A$2:$A$1000,0),MATCH(K$1,'[1]Master data'!$B$1:$EF$1,0)),"")</f>
        <v>0</v>
      </c>
      <c r="L674" s="7">
        <f>IFERROR(INDEX('[1]Master data'!$B$2:$EF$1000,MATCH($B674,'[1]Master data'!$A$2:$A$1000,0),MATCH(L$1,'[1]Master data'!$B$1:$EF$1,0)),"")</f>
        <v>-5000</v>
      </c>
      <c r="M674" s="33">
        <f>IFERROR(INDEX('[1]Master data'!$B$2:$EF$1000,MATCH($B674,'[1]Master data'!$A$2:$A$1000,0),MATCH(M$1,'[1]Master data'!$B$1:$EF$1,0)),"")</f>
        <v>-1</v>
      </c>
      <c r="N674" s="7">
        <f>IFERROR(INDEX('[1]Master data'!$B$2:$EF$1000,MATCH($B674,'[1]Master data'!$A$2:$A$1000,0),MATCH(N$1,'[1]Master data'!$B$1:$EF$1,0)),"")</f>
        <v>0</v>
      </c>
      <c r="O674" s="7">
        <f>IFERROR(INDEX('[1]Master data'!$B$2:$EF$1000,MATCH($B674,'[1]Master data'!$A$2:$A$1000,0),MATCH(O$1,'[1]Master data'!$B$1:$EF$1,0)),"")</f>
        <v>0</v>
      </c>
      <c r="P674" s="7">
        <f>IFERROR(INDEX('[1]Master data'!$B$2:$EF$1000,MATCH($B674,'[1]Master data'!$A$2:$A$1000,0),MATCH(P$1,'[1]Master data'!$B$1:$EF$1,0)),"")</f>
        <v>-5000</v>
      </c>
      <c r="Q674" s="30">
        <f>IFERROR(INDEX('[1]Master data'!$B$2:$EF$1000,MATCH($B674,'[1]Master data'!$A$2:$A$1000,0),MATCH(Q$1,'[1]Master data'!$B$1:$EF$1,0)),"")</f>
        <v>-1</v>
      </c>
    </row>
    <row r="675" spans="1:17" x14ac:dyDescent="0.3">
      <c r="A675" t="str">
        <f t="shared" si="10"/>
        <v/>
      </c>
      <c r="B675" t="str">
        <f>IF('[1]Master data'!A675="","",'[1]Master data'!A675)</f>
        <v/>
      </c>
      <c r="C675" t="str">
        <f>IFERROR(INDEX('[1]Master data'!$B$2:$EF$1000,MATCH($B675,'[1]Master data'!$A$2:$A$1000,0),MATCH(C$1,'[1]Master data'!$B$1:$EF$1,0)),"")</f>
        <v/>
      </c>
      <c r="D675" t="str">
        <f>IFERROR(INDEX('[1]Master data'!$B$2:$EF$1000,MATCH($B675,'[1]Master data'!$A$2:$A$1000,0),MATCH(D$1,'[1]Master data'!$B$1:$EF$1,0)),"")</f>
        <v/>
      </c>
      <c r="E675" s="5">
        <f>IFERROR(INDEX('[1]Master data'!$B$2:$EF$1000,MATCH($B675,'[1]Master data'!$A$2:$A$1000,0),MATCH(E$1,'[1]Master data'!$B$1:$EF$1,0)),"")</f>
        <v>0</v>
      </c>
      <c r="F675" s="7">
        <f>IFERROR(INDEX('[1]Master data'!$B$2:$EF$1000,MATCH($B675,'[1]Master data'!$A$2:$A$1000,0),MATCH(F$1,'[1]Master data'!$B$1:$EF$1,0)),"")</f>
        <v>-5000</v>
      </c>
      <c r="G675" s="7">
        <f>IFERROR(INDEX('[1]Master data'!$B$2:$EF$1000,MATCH($B675,'[1]Master data'!$A$2:$A$1000,0),MATCH(G$1,'[1]Master data'!$B$1:$EF$1,0)),"")</f>
        <v>0</v>
      </c>
      <c r="H675" s="7">
        <f>IFERROR(INDEX('[1]Master data'!$B$2:$EF$1000,MATCH($B675,'[1]Master data'!$A$2:$A$1000,0),MATCH(H$1,'[1]Master data'!$B$1:$EF$1,0)),"")</f>
        <v>0</v>
      </c>
      <c r="I675" s="7">
        <f>IFERROR(INDEX('[1]Master data'!$B$2:$EF$1000,MATCH($B675,'[1]Master data'!$A$2:$A$1000,0),MATCH(I$1,'[1]Master data'!$B$1:$EF$1,0)),"")</f>
        <v>0</v>
      </c>
      <c r="J675" s="7">
        <f>IFERROR(INDEX('[1]Master data'!$B$2:$EF$1000,MATCH($B675,'[1]Master data'!$A$2:$A$1000,0),MATCH(J$1,'[1]Master data'!$B$1:$EF$1,0)),"")</f>
        <v>0</v>
      </c>
      <c r="K675" s="7">
        <f>IFERROR(INDEX('[1]Master data'!$B$2:$EF$1000,MATCH($B675,'[1]Master data'!$A$2:$A$1000,0),MATCH(K$1,'[1]Master data'!$B$1:$EF$1,0)),"")</f>
        <v>0</v>
      </c>
      <c r="L675" s="7">
        <f>IFERROR(INDEX('[1]Master data'!$B$2:$EF$1000,MATCH($B675,'[1]Master data'!$A$2:$A$1000,0),MATCH(L$1,'[1]Master data'!$B$1:$EF$1,0)),"")</f>
        <v>-5000</v>
      </c>
      <c r="M675" s="33">
        <f>IFERROR(INDEX('[1]Master data'!$B$2:$EF$1000,MATCH($B675,'[1]Master data'!$A$2:$A$1000,0),MATCH(M$1,'[1]Master data'!$B$1:$EF$1,0)),"")</f>
        <v>-1</v>
      </c>
      <c r="N675" s="7">
        <f>IFERROR(INDEX('[1]Master data'!$B$2:$EF$1000,MATCH($B675,'[1]Master data'!$A$2:$A$1000,0),MATCH(N$1,'[1]Master data'!$B$1:$EF$1,0)),"")</f>
        <v>0</v>
      </c>
      <c r="O675" s="7">
        <f>IFERROR(INDEX('[1]Master data'!$B$2:$EF$1000,MATCH($B675,'[1]Master data'!$A$2:$A$1000,0),MATCH(O$1,'[1]Master data'!$B$1:$EF$1,0)),"")</f>
        <v>0</v>
      </c>
      <c r="P675" s="7">
        <f>IFERROR(INDEX('[1]Master data'!$B$2:$EF$1000,MATCH($B675,'[1]Master data'!$A$2:$A$1000,0),MATCH(P$1,'[1]Master data'!$B$1:$EF$1,0)),"")</f>
        <v>-5000</v>
      </c>
      <c r="Q675" s="30">
        <f>IFERROR(INDEX('[1]Master data'!$B$2:$EF$1000,MATCH($B675,'[1]Master data'!$A$2:$A$1000,0),MATCH(Q$1,'[1]Master data'!$B$1:$EF$1,0)),"")</f>
        <v>-1</v>
      </c>
    </row>
    <row r="676" spans="1:17" x14ac:dyDescent="0.3">
      <c r="A676" t="str">
        <f t="shared" si="10"/>
        <v/>
      </c>
      <c r="B676" t="str">
        <f>IF('[1]Master data'!A676="","",'[1]Master data'!A676)</f>
        <v/>
      </c>
      <c r="C676" t="str">
        <f>IFERROR(INDEX('[1]Master data'!$B$2:$EF$1000,MATCH($B676,'[1]Master data'!$A$2:$A$1000,0),MATCH(C$1,'[1]Master data'!$B$1:$EF$1,0)),"")</f>
        <v/>
      </c>
      <c r="D676" t="str">
        <f>IFERROR(INDEX('[1]Master data'!$B$2:$EF$1000,MATCH($B676,'[1]Master data'!$A$2:$A$1000,0),MATCH(D$1,'[1]Master data'!$B$1:$EF$1,0)),"")</f>
        <v/>
      </c>
      <c r="E676" s="5">
        <f>IFERROR(INDEX('[1]Master data'!$B$2:$EF$1000,MATCH($B676,'[1]Master data'!$A$2:$A$1000,0),MATCH(E$1,'[1]Master data'!$B$1:$EF$1,0)),"")</f>
        <v>0</v>
      </c>
      <c r="F676" s="7">
        <f>IFERROR(INDEX('[1]Master data'!$B$2:$EF$1000,MATCH($B676,'[1]Master data'!$A$2:$A$1000,0),MATCH(F$1,'[1]Master data'!$B$1:$EF$1,0)),"")</f>
        <v>-5000</v>
      </c>
      <c r="G676" s="7">
        <f>IFERROR(INDEX('[1]Master data'!$B$2:$EF$1000,MATCH($B676,'[1]Master data'!$A$2:$A$1000,0),MATCH(G$1,'[1]Master data'!$B$1:$EF$1,0)),"")</f>
        <v>0</v>
      </c>
      <c r="H676" s="7">
        <f>IFERROR(INDEX('[1]Master data'!$B$2:$EF$1000,MATCH($B676,'[1]Master data'!$A$2:$A$1000,0),MATCH(H$1,'[1]Master data'!$B$1:$EF$1,0)),"")</f>
        <v>0</v>
      </c>
      <c r="I676" s="7">
        <f>IFERROR(INDEX('[1]Master data'!$B$2:$EF$1000,MATCH($B676,'[1]Master data'!$A$2:$A$1000,0),MATCH(I$1,'[1]Master data'!$B$1:$EF$1,0)),"")</f>
        <v>0</v>
      </c>
      <c r="J676" s="7">
        <f>IFERROR(INDEX('[1]Master data'!$B$2:$EF$1000,MATCH($B676,'[1]Master data'!$A$2:$A$1000,0),MATCH(J$1,'[1]Master data'!$B$1:$EF$1,0)),"")</f>
        <v>0</v>
      </c>
      <c r="K676" s="7">
        <f>IFERROR(INDEX('[1]Master data'!$B$2:$EF$1000,MATCH($B676,'[1]Master data'!$A$2:$A$1000,0),MATCH(K$1,'[1]Master data'!$B$1:$EF$1,0)),"")</f>
        <v>0</v>
      </c>
      <c r="L676" s="7">
        <f>IFERROR(INDEX('[1]Master data'!$B$2:$EF$1000,MATCH($B676,'[1]Master data'!$A$2:$A$1000,0),MATCH(L$1,'[1]Master data'!$B$1:$EF$1,0)),"")</f>
        <v>-5000</v>
      </c>
      <c r="M676" s="33">
        <f>IFERROR(INDEX('[1]Master data'!$B$2:$EF$1000,MATCH($B676,'[1]Master data'!$A$2:$A$1000,0),MATCH(M$1,'[1]Master data'!$B$1:$EF$1,0)),"")</f>
        <v>-1</v>
      </c>
      <c r="N676" s="7">
        <f>IFERROR(INDEX('[1]Master data'!$B$2:$EF$1000,MATCH($B676,'[1]Master data'!$A$2:$A$1000,0),MATCH(N$1,'[1]Master data'!$B$1:$EF$1,0)),"")</f>
        <v>0</v>
      </c>
      <c r="O676" s="7">
        <f>IFERROR(INDEX('[1]Master data'!$B$2:$EF$1000,MATCH($B676,'[1]Master data'!$A$2:$A$1000,0),MATCH(O$1,'[1]Master data'!$B$1:$EF$1,0)),"")</f>
        <v>0</v>
      </c>
      <c r="P676" s="7">
        <f>IFERROR(INDEX('[1]Master data'!$B$2:$EF$1000,MATCH($B676,'[1]Master data'!$A$2:$A$1000,0),MATCH(P$1,'[1]Master data'!$B$1:$EF$1,0)),"")</f>
        <v>-5000</v>
      </c>
      <c r="Q676" s="30">
        <f>IFERROR(INDEX('[1]Master data'!$B$2:$EF$1000,MATCH($B676,'[1]Master data'!$A$2:$A$1000,0),MATCH(Q$1,'[1]Master data'!$B$1:$EF$1,0)),"")</f>
        <v>-1</v>
      </c>
    </row>
    <row r="677" spans="1:17" x14ac:dyDescent="0.3">
      <c r="A677" t="str">
        <f t="shared" si="10"/>
        <v/>
      </c>
      <c r="B677" t="str">
        <f>IF('[1]Master data'!A677="","",'[1]Master data'!A677)</f>
        <v/>
      </c>
      <c r="C677" t="str">
        <f>IFERROR(INDEX('[1]Master data'!$B$2:$EF$1000,MATCH($B677,'[1]Master data'!$A$2:$A$1000,0),MATCH(C$1,'[1]Master data'!$B$1:$EF$1,0)),"")</f>
        <v/>
      </c>
      <c r="D677" t="str">
        <f>IFERROR(INDEX('[1]Master data'!$B$2:$EF$1000,MATCH($B677,'[1]Master data'!$A$2:$A$1000,0),MATCH(D$1,'[1]Master data'!$B$1:$EF$1,0)),"")</f>
        <v/>
      </c>
      <c r="E677" s="5">
        <f>IFERROR(INDEX('[1]Master data'!$B$2:$EF$1000,MATCH($B677,'[1]Master data'!$A$2:$A$1000,0),MATCH(E$1,'[1]Master data'!$B$1:$EF$1,0)),"")</f>
        <v>0</v>
      </c>
      <c r="F677" s="7">
        <f>IFERROR(INDEX('[1]Master data'!$B$2:$EF$1000,MATCH($B677,'[1]Master data'!$A$2:$A$1000,0),MATCH(F$1,'[1]Master data'!$B$1:$EF$1,0)),"")</f>
        <v>-5000</v>
      </c>
      <c r="G677" s="7">
        <f>IFERROR(INDEX('[1]Master data'!$B$2:$EF$1000,MATCH($B677,'[1]Master data'!$A$2:$A$1000,0),MATCH(G$1,'[1]Master data'!$B$1:$EF$1,0)),"")</f>
        <v>0</v>
      </c>
      <c r="H677" s="7">
        <f>IFERROR(INDEX('[1]Master data'!$B$2:$EF$1000,MATCH($B677,'[1]Master data'!$A$2:$A$1000,0),MATCH(H$1,'[1]Master data'!$B$1:$EF$1,0)),"")</f>
        <v>0</v>
      </c>
      <c r="I677" s="7">
        <f>IFERROR(INDEX('[1]Master data'!$B$2:$EF$1000,MATCH($B677,'[1]Master data'!$A$2:$A$1000,0),MATCH(I$1,'[1]Master data'!$B$1:$EF$1,0)),"")</f>
        <v>0</v>
      </c>
      <c r="J677" s="7">
        <f>IFERROR(INDEX('[1]Master data'!$B$2:$EF$1000,MATCH($B677,'[1]Master data'!$A$2:$A$1000,0),MATCH(J$1,'[1]Master data'!$B$1:$EF$1,0)),"")</f>
        <v>0</v>
      </c>
      <c r="K677" s="7">
        <f>IFERROR(INDEX('[1]Master data'!$B$2:$EF$1000,MATCH($B677,'[1]Master data'!$A$2:$A$1000,0),MATCH(K$1,'[1]Master data'!$B$1:$EF$1,0)),"")</f>
        <v>0</v>
      </c>
      <c r="L677" s="7">
        <f>IFERROR(INDEX('[1]Master data'!$B$2:$EF$1000,MATCH($B677,'[1]Master data'!$A$2:$A$1000,0),MATCH(L$1,'[1]Master data'!$B$1:$EF$1,0)),"")</f>
        <v>-5000</v>
      </c>
      <c r="M677" s="33">
        <f>IFERROR(INDEX('[1]Master data'!$B$2:$EF$1000,MATCH($B677,'[1]Master data'!$A$2:$A$1000,0),MATCH(M$1,'[1]Master data'!$B$1:$EF$1,0)),"")</f>
        <v>-1</v>
      </c>
      <c r="N677" s="7">
        <f>IFERROR(INDEX('[1]Master data'!$B$2:$EF$1000,MATCH($B677,'[1]Master data'!$A$2:$A$1000,0),MATCH(N$1,'[1]Master data'!$B$1:$EF$1,0)),"")</f>
        <v>0</v>
      </c>
      <c r="O677" s="7">
        <f>IFERROR(INDEX('[1]Master data'!$B$2:$EF$1000,MATCH($B677,'[1]Master data'!$A$2:$A$1000,0),MATCH(O$1,'[1]Master data'!$B$1:$EF$1,0)),"")</f>
        <v>0</v>
      </c>
      <c r="P677" s="7">
        <f>IFERROR(INDEX('[1]Master data'!$B$2:$EF$1000,MATCH($B677,'[1]Master data'!$A$2:$A$1000,0),MATCH(P$1,'[1]Master data'!$B$1:$EF$1,0)),"")</f>
        <v>-5000</v>
      </c>
      <c r="Q677" s="30">
        <f>IFERROR(INDEX('[1]Master data'!$B$2:$EF$1000,MATCH($B677,'[1]Master data'!$A$2:$A$1000,0),MATCH(Q$1,'[1]Master data'!$B$1:$EF$1,0)),"")</f>
        <v>-1</v>
      </c>
    </row>
    <row r="678" spans="1:17" x14ac:dyDescent="0.3">
      <c r="A678" t="str">
        <f t="shared" si="10"/>
        <v/>
      </c>
      <c r="B678" t="str">
        <f>IF('[1]Master data'!A678="","",'[1]Master data'!A678)</f>
        <v/>
      </c>
      <c r="C678" t="str">
        <f>IFERROR(INDEX('[1]Master data'!$B$2:$EF$1000,MATCH($B678,'[1]Master data'!$A$2:$A$1000,0),MATCH(C$1,'[1]Master data'!$B$1:$EF$1,0)),"")</f>
        <v/>
      </c>
      <c r="D678" t="str">
        <f>IFERROR(INDEX('[1]Master data'!$B$2:$EF$1000,MATCH($B678,'[1]Master data'!$A$2:$A$1000,0),MATCH(D$1,'[1]Master data'!$B$1:$EF$1,0)),"")</f>
        <v/>
      </c>
      <c r="E678" s="5">
        <f>IFERROR(INDEX('[1]Master data'!$B$2:$EF$1000,MATCH($B678,'[1]Master data'!$A$2:$A$1000,0),MATCH(E$1,'[1]Master data'!$B$1:$EF$1,0)),"")</f>
        <v>0</v>
      </c>
      <c r="F678" s="7">
        <f>IFERROR(INDEX('[1]Master data'!$B$2:$EF$1000,MATCH($B678,'[1]Master data'!$A$2:$A$1000,0),MATCH(F$1,'[1]Master data'!$B$1:$EF$1,0)),"")</f>
        <v>-5000</v>
      </c>
      <c r="G678" s="7">
        <f>IFERROR(INDEX('[1]Master data'!$B$2:$EF$1000,MATCH($B678,'[1]Master data'!$A$2:$A$1000,0),MATCH(G$1,'[1]Master data'!$B$1:$EF$1,0)),"")</f>
        <v>0</v>
      </c>
      <c r="H678" s="7">
        <f>IFERROR(INDEX('[1]Master data'!$B$2:$EF$1000,MATCH($B678,'[1]Master data'!$A$2:$A$1000,0),MATCH(H$1,'[1]Master data'!$B$1:$EF$1,0)),"")</f>
        <v>0</v>
      </c>
      <c r="I678" s="7">
        <f>IFERROR(INDEX('[1]Master data'!$B$2:$EF$1000,MATCH($B678,'[1]Master data'!$A$2:$A$1000,0),MATCH(I$1,'[1]Master data'!$B$1:$EF$1,0)),"")</f>
        <v>0</v>
      </c>
      <c r="J678" s="7">
        <f>IFERROR(INDEX('[1]Master data'!$B$2:$EF$1000,MATCH($B678,'[1]Master data'!$A$2:$A$1000,0),MATCH(J$1,'[1]Master data'!$B$1:$EF$1,0)),"")</f>
        <v>0</v>
      </c>
      <c r="K678" s="7">
        <f>IFERROR(INDEX('[1]Master data'!$B$2:$EF$1000,MATCH($B678,'[1]Master data'!$A$2:$A$1000,0),MATCH(K$1,'[1]Master data'!$B$1:$EF$1,0)),"")</f>
        <v>0</v>
      </c>
      <c r="L678" s="7">
        <f>IFERROR(INDEX('[1]Master data'!$B$2:$EF$1000,MATCH($B678,'[1]Master data'!$A$2:$A$1000,0),MATCH(L$1,'[1]Master data'!$B$1:$EF$1,0)),"")</f>
        <v>-5000</v>
      </c>
      <c r="M678" s="33">
        <f>IFERROR(INDEX('[1]Master data'!$B$2:$EF$1000,MATCH($B678,'[1]Master data'!$A$2:$A$1000,0),MATCH(M$1,'[1]Master data'!$B$1:$EF$1,0)),"")</f>
        <v>-1</v>
      </c>
      <c r="N678" s="7">
        <f>IFERROR(INDEX('[1]Master data'!$B$2:$EF$1000,MATCH($B678,'[1]Master data'!$A$2:$A$1000,0),MATCH(N$1,'[1]Master data'!$B$1:$EF$1,0)),"")</f>
        <v>0</v>
      </c>
      <c r="O678" s="7">
        <f>IFERROR(INDEX('[1]Master data'!$B$2:$EF$1000,MATCH($B678,'[1]Master data'!$A$2:$A$1000,0),MATCH(O$1,'[1]Master data'!$B$1:$EF$1,0)),"")</f>
        <v>0</v>
      </c>
      <c r="P678" s="7">
        <f>IFERROR(INDEX('[1]Master data'!$B$2:$EF$1000,MATCH($B678,'[1]Master data'!$A$2:$A$1000,0),MATCH(P$1,'[1]Master data'!$B$1:$EF$1,0)),"")</f>
        <v>-5000</v>
      </c>
      <c r="Q678" s="30">
        <f>IFERROR(INDEX('[1]Master data'!$B$2:$EF$1000,MATCH($B678,'[1]Master data'!$A$2:$A$1000,0),MATCH(Q$1,'[1]Master data'!$B$1:$EF$1,0)),"")</f>
        <v>-1</v>
      </c>
    </row>
    <row r="679" spans="1:17" x14ac:dyDescent="0.3">
      <c r="A679" t="str">
        <f t="shared" si="10"/>
        <v/>
      </c>
      <c r="B679" t="str">
        <f>IF('[1]Master data'!A679="","",'[1]Master data'!A679)</f>
        <v/>
      </c>
      <c r="C679" t="str">
        <f>IFERROR(INDEX('[1]Master data'!$B$2:$EF$1000,MATCH($B679,'[1]Master data'!$A$2:$A$1000,0),MATCH(C$1,'[1]Master data'!$B$1:$EF$1,0)),"")</f>
        <v/>
      </c>
      <c r="D679" t="str">
        <f>IFERROR(INDEX('[1]Master data'!$B$2:$EF$1000,MATCH($B679,'[1]Master data'!$A$2:$A$1000,0),MATCH(D$1,'[1]Master data'!$B$1:$EF$1,0)),"")</f>
        <v/>
      </c>
      <c r="E679" s="5">
        <f>IFERROR(INDEX('[1]Master data'!$B$2:$EF$1000,MATCH($B679,'[1]Master data'!$A$2:$A$1000,0),MATCH(E$1,'[1]Master data'!$B$1:$EF$1,0)),"")</f>
        <v>0</v>
      </c>
      <c r="F679" s="7">
        <f>IFERROR(INDEX('[1]Master data'!$B$2:$EF$1000,MATCH($B679,'[1]Master data'!$A$2:$A$1000,0),MATCH(F$1,'[1]Master data'!$B$1:$EF$1,0)),"")</f>
        <v>-5000</v>
      </c>
      <c r="G679" s="7">
        <f>IFERROR(INDEX('[1]Master data'!$B$2:$EF$1000,MATCH($B679,'[1]Master data'!$A$2:$A$1000,0),MATCH(G$1,'[1]Master data'!$B$1:$EF$1,0)),"")</f>
        <v>0</v>
      </c>
      <c r="H679" s="7">
        <f>IFERROR(INDEX('[1]Master data'!$B$2:$EF$1000,MATCH($B679,'[1]Master data'!$A$2:$A$1000,0),MATCH(H$1,'[1]Master data'!$B$1:$EF$1,0)),"")</f>
        <v>0</v>
      </c>
      <c r="I679" s="7">
        <f>IFERROR(INDEX('[1]Master data'!$B$2:$EF$1000,MATCH($B679,'[1]Master data'!$A$2:$A$1000,0),MATCH(I$1,'[1]Master data'!$B$1:$EF$1,0)),"")</f>
        <v>0</v>
      </c>
      <c r="J679" s="7">
        <f>IFERROR(INDEX('[1]Master data'!$B$2:$EF$1000,MATCH($B679,'[1]Master data'!$A$2:$A$1000,0),MATCH(J$1,'[1]Master data'!$B$1:$EF$1,0)),"")</f>
        <v>0</v>
      </c>
      <c r="K679" s="7">
        <f>IFERROR(INDEX('[1]Master data'!$B$2:$EF$1000,MATCH($B679,'[1]Master data'!$A$2:$A$1000,0),MATCH(K$1,'[1]Master data'!$B$1:$EF$1,0)),"")</f>
        <v>0</v>
      </c>
      <c r="L679" s="7">
        <f>IFERROR(INDEX('[1]Master data'!$B$2:$EF$1000,MATCH($B679,'[1]Master data'!$A$2:$A$1000,0),MATCH(L$1,'[1]Master data'!$B$1:$EF$1,0)),"")</f>
        <v>-5000</v>
      </c>
      <c r="M679" s="33">
        <f>IFERROR(INDEX('[1]Master data'!$B$2:$EF$1000,MATCH($B679,'[1]Master data'!$A$2:$A$1000,0),MATCH(M$1,'[1]Master data'!$B$1:$EF$1,0)),"")</f>
        <v>-1</v>
      </c>
      <c r="N679" s="7">
        <f>IFERROR(INDEX('[1]Master data'!$B$2:$EF$1000,MATCH($B679,'[1]Master data'!$A$2:$A$1000,0),MATCH(N$1,'[1]Master data'!$B$1:$EF$1,0)),"")</f>
        <v>0</v>
      </c>
      <c r="O679" s="7">
        <f>IFERROR(INDEX('[1]Master data'!$B$2:$EF$1000,MATCH($B679,'[1]Master data'!$A$2:$A$1000,0),MATCH(O$1,'[1]Master data'!$B$1:$EF$1,0)),"")</f>
        <v>0</v>
      </c>
      <c r="P679" s="7">
        <f>IFERROR(INDEX('[1]Master data'!$B$2:$EF$1000,MATCH($B679,'[1]Master data'!$A$2:$A$1000,0),MATCH(P$1,'[1]Master data'!$B$1:$EF$1,0)),"")</f>
        <v>-5000</v>
      </c>
      <c r="Q679" s="30">
        <f>IFERROR(INDEX('[1]Master data'!$B$2:$EF$1000,MATCH($B679,'[1]Master data'!$A$2:$A$1000,0),MATCH(Q$1,'[1]Master data'!$B$1:$EF$1,0)),"")</f>
        <v>-1</v>
      </c>
    </row>
    <row r="680" spans="1:17" x14ac:dyDescent="0.3">
      <c r="A680" t="str">
        <f t="shared" si="10"/>
        <v/>
      </c>
      <c r="B680" t="str">
        <f>IF('[1]Master data'!A680="","",'[1]Master data'!A680)</f>
        <v/>
      </c>
      <c r="C680" t="str">
        <f>IFERROR(INDEX('[1]Master data'!$B$2:$EF$1000,MATCH($B680,'[1]Master data'!$A$2:$A$1000,0),MATCH(C$1,'[1]Master data'!$B$1:$EF$1,0)),"")</f>
        <v/>
      </c>
      <c r="D680" t="str">
        <f>IFERROR(INDEX('[1]Master data'!$B$2:$EF$1000,MATCH($B680,'[1]Master data'!$A$2:$A$1000,0),MATCH(D$1,'[1]Master data'!$B$1:$EF$1,0)),"")</f>
        <v/>
      </c>
      <c r="E680" s="5">
        <f>IFERROR(INDEX('[1]Master data'!$B$2:$EF$1000,MATCH($B680,'[1]Master data'!$A$2:$A$1000,0),MATCH(E$1,'[1]Master data'!$B$1:$EF$1,0)),"")</f>
        <v>0</v>
      </c>
      <c r="F680" s="7">
        <f>IFERROR(INDEX('[1]Master data'!$B$2:$EF$1000,MATCH($B680,'[1]Master data'!$A$2:$A$1000,0),MATCH(F$1,'[1]Master data'!$B$1:$EF$1,0)),"")</f>
        <v>-5000</v>
      </c>
      <c r="G680" s="7">
        <f>IFERROR(INDEX('[1]Master data'!$B$2:$EF$1000,MATCH($B680,'[1]Master data'!$A$2:$A$1000,0),MATCH(G$1,'[1]Master data'!$B$1:$EF$1,0)),"")</f>
        <v>0</v>
      </c>
      <c r="H680" s="7">
        <f>IFERROR(INDEX('[1]Master data'!$B$2:$EF$1000,MATCH($B680,'[1]Master data'!$A$2:$A$1000,0),MATCH(H$1,'[1]Master data'!$B$1:$EF$1,0)),"")</f>
        <v>0</v>
      </c>
      <c r="I680" s="7">
        <f>IFERROR(INDEX('[1]Master data'!$B$2:$EF$1000,MATCH($B680,'[1]Master data'!$A$2:$A$1000,0),MATCH(I$1,'[1]Master data'!$B$1:$EF$1,0)),"")</f>
        <v>0</v>
      </c>
      <c r="J680" s="7">
        <f>IFERROR(INDEX('[1]Master data'!$B$2:$EF$1000,MATCH($B680,'[1]Master data'!$A$2:$A$1000,0),MATCH(J$1,'[1]Master data'!$B$1:$EF$1,0)),"")</f>
        <v>0</v>
      </c>
      <c r="K680" s="7">
        <f>IFERROR(INDEX('[1]Master data'!$B$2:$EF$1000,MATCH($B680,'[1]Master data'!$A$2:$A$1000,0),MATCH(K$1,'[1]Master data'!$B$1:$EF$1,0)),"")</f>
        <v>0</v>
      </c>
      <c r="L680" s="7">
        <f>IFERROR(INDEX('[1]Master data'!$B$2:$EF$1000,MATCH($B680,'[1]Master data'!$A$2:$A$1000,0),MATCH(L$1,'[1]Master data'!$B$1:$EF$1,0)),"")</f>
        <v>-5000</v>
      </c>
      <c r="M680" s="33">
        <f>IFERROR(INDEX('[1]Master data'!$B$2:$EF$1000,MATCH($B680,'[1]Master data'!$A$2:$A$1000,0),MATCH(M$1,'[1]Master data'!$B$1:$EF$1,0)),"")</f>
        <v>-1</v>
      </c>
      <c r="N680" s="7">
        <f>IFERROR(INDEX('[1]Master data'!$B$2:$EF$1000,MATCH($B680,'[1]Master data'!$A$2:$A$1000,0),MATCH(N$1,'[1]Master data'!$B$1:$EF$1,0)),"")</f>
        <v>0</v>
      </c>
      <c r="O680" s="7">
        <f>IFERROR(INDEX('[1]Master data'!$B$2:$EF$1000,MATCH($B680,'[1]Master data'!$A$2:$A$1000,0),MATCH(O$1,'[1]Master data'!$B$1:$EF$1,0)),"")</f>
        <v>0</v>
      </c>
      <c r="P680" s="7">
        <f>IFERROR(INDEX('[1]Master data'!$B$2:$EF$1000,MATCH($B680,'[1]Master data'!$A$2:$A$1000,0),MATCH(P$1,'[1]Master data'!$B$1:$EF$1,0)),"")</f>
        <v>-5000</v>
      </c>
      <c r="Q680" s="30">
        <f>IFERROR(INDEX('[1]Master data'!$B$2:$EF$1000,MATCH($B680,'[1]Master data'!$A$2:$A$1000,0),MATCH(Q$1,'[1]Master data'!$B$1:$EF$1,0)),"")</f>
        <v>-1</v>
      </c>
    </row>
    <row r="681" spans="1:17" x14ac:dyDescent="0.3">
      <c r="A681" t="str">
        <f t="shared" si="10"/>
        <v/>
      </c>
      <c r="B681" t="str">
        <f>IF('[1]Master data'!A681="","",'[1]Master data'!A681)</f>
        <v/>
      </c>
      <c r="C681" t="str">
        <f>IFERROR(INDEX('[1]Master data'!$B$2:$EF$1000,MATCH($B681,'[1]Master data'!$A$2:$A$1000,0),MATCH(C$1,'[1]Master data'!$B$1:$EF$1,0)),"")</f>
        <v/>
      </c>
      <c r="D681" t="str">
        <f>IFERROR(INDEX('[1]Master data'!$B$2:$EF$1000,MATCH($B681,'[1]Master data'!$A$2:$A$1000,0),MATCH(D$1,'[1]Master data'!$B$1:$EF$1,0)),"")</f>
        <v/>
      </c>
      <c r="E681" s="5">
        <f>IFERROR(INDEX('[1]Master data'!$B$2:$EF$1000,MATCH($B681,'[1]Master data'!$A$2:$A$1000,0),MATCH(E$1,'[1]Master data'!$B$1:$EF$1,0)),"")</f>
        <v>0</v>
      </c>
      <c r="F681" s="7">
        <f>IFERROR(INDEX('[1]Master data'!$B$2:$EF$1000,MATCH($B681,'[1]Master data'!$A$2:$A$1000,0),MATCH(F$1,'[1]Master data'!$B$1:$EF$1,0)),"")</f>
        <v>-5000</v>
      </c>
      <c r="G681" s="7">
        <f>IFERROR(INDEX('[1]Master data'!$B$2:$EF$1000,MATCH($B681,'[1]Master data'!$A$2:$A$1000,0),MATCH(G$1,'[1]Master data'!$B$1:$EF$1,0)),"")</f>
        <v>0</v>
      </c>
      <c r="H681" s="7">
        <f>IFERROR(INDEX('[1]Master data'!$B$2:$EF$1000,MATCH($B681,'[1]Master data'!$A$2:$A$1000,0),MATCH(H$1,'[1]Master data'!$B$1:$EF$1,0)),"")</f>
        <v>0</v>
      </c>
      <c r="I681" s="7">
        <f>IFERROR(INDEX('[1]Master data'!$B$2:$EF$1000,MATCH($B681,'[1]Master data'!$A$2:$A$1000,0),MATCH(I$1,'[1]Master data'!$B$1:$EF$1,0)),"")</f>
        <v>0</v>
      </c>
      <c r="J681" s="7">
        <f>IFERROR(INDEX('[1]Master data'!$B$2:$EF$1000,MATCH($B681,'[1]Master data'!$A$2:$A$1000,0),MATCH(J$1,'[1]Master data'!$B$1:$EF$1,0)),"")</f>
        <v>0</v>
      </c>
      <c r="K681" s="7">
        <f>IFERROR(INDEX('[1]Master data'!$B$2:$EF$1000,MATCH($B681,'[1]Master data'!$A$2:$A$1000,0),MATCH(K$1,'[1]Master data'!$B$1:$EF$1,0)),"")</f>
        <v>0</v>
      </c>
      <c r="L681" s="7">
        <f>IFERROR(INDEX('[1]Master data'!$B$2:$EF$1000,MATCH($B681,'[1]Master data'!$A$2:$A$1000,0),MATCH(L$1,'[1]Master data'!$B$1:$EF$1,0)),"")</f>
        <v>-5000</v>
      </c>
      <c r="M681" s="33">
        <f>IFERROR(INDEX('[1]Master data'!$B$2:$EF$1000,MATCH($B681,'[1]Master data'!$A$2:$A$1000,0),MATCH(M$1,'[1]Master data'!$B$1:$EF$1,0)),"")</f>
        <v>-1</v>
      </c>
      <c r="N681" s="7">
        <f>IFERROR(INDEX('[1]Master data'!$B$2:$EF$1000,MATCH($B681,'[1]Master data'!$A$2:$A$1000,0),MATCH(N$1,'[1]Master data'!$B$1:$EF$1,0)),"")</f>
        <v>0</v>
      </c>
      <c r="O681" s="7">
        <f>IFERROR(INDEX('[1]Master data'!$B$2:$EF$1000,MATCH($B681,'[1]Master data'!$A$2:$A$1000,0),MATCH(O$1,'[1]Master data'!$B$1:$EF$1,0)),"")</f>
        <v>0</v>
      </c>
      <c r="P681" s="7">
        <f>IFERROR(INDEX('[1]Master data'!$B$2:$EF$1000,MATCH($B681,'[1]Master data'!$A$2:$A$1000,0),MATCH(P$1,'[1]Master data'!$B$1:$EF$1,0)),"")</f>
        <v>-5000</v>
      </c>
      <c r="Q681" s="30">
        <f>IFERROR(INDEX('[1]Master data'!$B$2:$EF$1000,MATCH($B681,'[1]Master data'!$A$2:$A$1000,0),MATCH(Q$1,'[1]Master data'!$B$1:$EF$1,0)),"")</f>
        <v>-1</v>
      </c>
    </row>
    <row r="682" spans="1:17" x14ac:dyDescent="0.3">
      <c r="A682" t="str">
        <f t="shared" si="10"/>
        <v/>
      </c>
      <c r="B682" t="str">
        <f>IF('[1]Master data'!A682="","",'[1]Master data'!A682)</f>
        <v/>
      </c>
      <c r="C682" t="str">
        <f>IFERROR(INDEX('[1]Master data'!$B$2:$EF$1000,MATCH($B682,'[1]Master data'!$A$2:$A$1000,0),MATCH(C$1,'[1]Master data'!$B$1:$EF$1,0)),"")</f>
        <v/>
      </c>
      <c r="D682" t="str">
        <f>IFERROR(INDEX('[1]Master data'!$B$2:$EF$1000,MATCH($B682,'[1]Master data'!$A$2:$A$1000,0),MATCH(D$1,'[1]Master data'!$B$1:$EF$1,0)),"")</f>
        <v/>
      </c>
      <c r="E682" s="5">
        <f>IFERROR(INDEX('[1]Master data'!$B$2:$EF$1000,MATCH($B682,'[1]Master data'!$A$2:$A$1000,0),MATCH(E$1,'[1]Master data'!$B$1:$EF$1,0)),"")</f>
        <v>0</v>
      </c>
      <c r="F682" s="7">
        <f>IFERROR(INDEX('[1]Master data'!$B$2:$EF$1000,MATCH($B682,'[1]Master data'!$A$2:$A$1000,0),MATCH(F$1,'[1]Master data'!$B$1:$EF$1,0)),"")</f>
        <v>-5000</v>
      </c>
      <c r="G682" s="7">
        <f>IFERROR(INDEX('[1]Master data'!$B$2:$EF$1000,MATCH($B682,'[1]Master data'!$A$2:$A$1000,0),MATCH(G$1,'[1]Master data'!$B$1:$EF$1,0)),"")</f>
        <v>0</v>
      </c>
      <c r="H682" s="7">
        <f>IFERROR(INDEX('[1]Master data'!$B$2:$EF$1000,MATCH($B682,'[1]Master data'!$A$2:$A$1000,0),MATCH(H$1,'[1]Master data'!$B$1:$EF$1,0)),"")</f>
        <v>0</v>
      </c>
      <c r="I682" s="7">
        <f>IFERROR(INDEX('[1]Master data'!$B$2:$EF$1000,MATCH($B682,'[1]Master data'!$A$2:$A$1000,0),MATCH(I$1,'[1]Master data'!$B$1:$EF$1,0)),"")</f>
        <v>0</v>
      </c>
      <c r="J682" s="7">
        <f>IFERROR(INDEX('[1]Master data'!$B$2:$EF$1000,MATCH($B682,'[1]Master data'!$A$2:$A$1000,0),MATCH(J$1,'[1]Master data'!$B$1:$EF$1,0)),"")</f>
        <v>0</v>
      </c>
      <c r="K682" s="7">
        <f>IFERROR(INDEX('[1]Master data'!$B$2:$EF$1000,MATCH($B682,'[1]Master data'!$A$2:$A$1000,0),MATCH(K$1,'[1]Master data'!$B$1:$EF$1,0)),"")</f>
        <v>0</v>
      </c>
      <c r="L682" s="7">
        <f>IFERROR(INDEX('[1]Master data'!$B$2:$EF$1000,MATCH($B682,'[1]Master data'!$A$2:$A$1000,0),MATCH(L$1,'[1]Master data'!$B$1:$EF$1,0)),"")</f>
        <v>-5000</v>
      </c>
      <c r="M682" s="33">
        <f>IFERROR(INDEX('[1]Master data'!$B$2:$EF$1000,MATCH($B682,'[1]Master data'!$A$2:$A$1000,0),MATCH(M$1,'[1]Master data'!$B$1:$EF$1,0)),"")</f>
        <v>-1</v>
      </c>
      <c r="N682" s="7">
        <f>IFERROR(INDEX('[1]Master data'!$B$2:$EF$1000,MATCH($B682,'[1]Master data'!$A$2:$A$1000,0),MATCH(N$1,'[1]Master data'!$B$1:$EF$1,0)),"")</f>
        <v>0</v>
      </c>
      <c r="O682" s="7">
        <f>IFERROR(INDEX('[1]Master data'!$B$2:$EF$1000,MATCH($B682,'[1]Master data'!$A$2:$A$1000,0),MATCH(O$1,'[1]Master data'!$B$1:$EF$1,0)),"")</f>
        <v>0</v>
      </c>
      <c r="P682" s="7">
        <f>IFERROR(INDEX('[1]Master data'!$B$2:$EF$1000,MATCH($B682,'[1]Master data'!$A$2:$A$1000,0),MATCH(P$1,'[1]Master data'!$B$1:$EF$1,0)),"")</f>
        <v>-5000</v>
      </c>
      <c r="Q682" s="30">
        <f>IFERROR(INDEX('[1]Master data'!$B$2:$EF$1000,MATCH($B682,'[1]Master data'!$A$2:$A$1000,0),MATCH(Q$1,'[1]Master data'!$B$1:$EF$1,0)),"")</f>
        <v>-1</v>
      </c>
    </row>
    <row r="683" spans="1:17" x14ac:dyDescent="0.3">
      <c r="A683" t="str">
        <f t="shared" si="10"/>
        <v/>
      </c>
      <c r="B683" t="str">
        <f>IF('[1]Master data'!A683="","",'[1]Master data'!A683)</f>
        <v/>
      </c>
      <c r="C683" t="str">
        <f>IFERROR(INDEX('[1]Master data'!$B$2:$EF$1000,MATCH($B683,'[1]Master data'!$A$2:$A$1000,0),MATCH(C$1,'[1]Master data'!$B$1:$EF$1,0)),"")</f>
        <v/>
      </c>
      <c r="D683" t="str">
        <f>IFERROR(INDEX('[1]Master data'!$B$2:$EF$1000,MATCH($B683,'[1]Master data'!$A$2:$A$1000,0),MATCH(D$1,'[1]Master data'!$B$1:$EF$1,0)),"")</f>
        <v/>
      </c>
      <c r="E683" s="5">
        <f>IFERROR(INDEX('[1]Master data'!$B$2:$EF$1000,MATCH($B683,'[1]Master data'!$A$2:$A$1000,0),MATCH(E$1,'[1]Master data'!$B$1:$EF$1,0)),"")</f>
        <v>0</v>
      </c>
      <c r="F683" s="7">
        <f>IFERROR(INDEX('[1]Master data'!$B$2:$EF$1000,MATCH($B683,'[1]Master data'!$A$2:$A$1000,0),MATCH(F$1,'[1]Master data'!$B$1:$EF$1,0)),"")</f>
        <v>-5000</v>
      </c>
      <c r="G683" s="7">
        <f>IFERROR(INDEX('[1]Master data'!$B$2:$EF$1000,MATCH($B683,'[1]Master data'!$A$2:$A$1000,0),MATCH(G$1,'[1]Master data'!$B$1:$EF$1,0)),"")</f>
        <v>0</v>
      </c>
      <c r="H683" s="7">
        <f>IFERROR(INDEX('[1]Master data'!$B$2:$EF$1000,MATCH($B683,'[1]Master data'!$A$2:$A$1000,0),MATCH(H$1,'[1]Master data'!$B$1:$EF$1,0)),"")</f>
        <v>0</v>
      </c>
      <c r="I683" s="7">
        <f>IFERROR(INDEX('[1]Master data'!$B$2:$EF$1000,MATCH($B683,'[1]Master data'!$A$2:$A$1000,0),MATCH(I$1,'[1]Master data'!$B$1:$EF$1,0)),"")</f>
        <v>0</v>
      </c>
      <c r="J683" s="7">
        <f>IFERROR(INDEX('[1]Master data'!$B$2:$EF$1000,MATCH($B683,'[1]Master data'!$A$2:$A$1000,0),MATCH(J$1,'[1]Master data'!$B$1:$EF$1,0)),"")</f>
        <v>0</v>
      </c>
      <c r="K683" s="7">
        <f>IFERROR(INDEX('[1]Master data'!$B$2:$EF$1000,MATCH($B683,'[1]Master data'!$A$2:$A$1000,0),MATCH(K$1,'[1]Master data'!$B$1:$EF$1,0)),"")</f>
        <v>0</v>
      </c>
      <c r="L683" s="7">
        <f>IFERROR(INDEX('[1]Master data'!$B$2:$EF$1000,MATCH($B683,'[1]Master data'!$A$2:$A$1000,0),MATCH(L$1,'[1]Master data'!$B$1:$EF$1,0)),"")</f>
        <v>-5000</v>
      </c>
      <c r="M683" s="33">
        <f>IFERROR(INDEX('[1]Master data'!$B$2:$EF$1000,MATCH($B683,'[1]Master data'!$A$2:$A$1000,0),MATCH(M$1,'[1]Master data'!$B$1:$EF$1,0)),"")</f>
        <v>-1</v>
      </c>
      <c r="N683" s="7">
        <f>IFERROR(INDEX('[1]Master data'!$B$2:$EF$1000,MATCH($B683,'[1]Master data'!$A$2:$A$1000,0),MATCH(N$1,'[1]Master data'!$B$1:$EF$1,0)),"")</f>
        <v>0</v>
      </c>
      <c r="O683" s="7">
        <f>IFERROR(INDEX('[1]Master data'!$B$2:$EF$1000,MATCH($B683,'[1]Master data'!$A$2:$A$1000,0),MATCH(O$1,'[1]Master data'!$B$1:$EF$1,0)),"")</f>
        <v>0</v>
      </c>
      <c r="P683" s="7">
        <f>IFERROR(INDEX('[1]Master data'!$B$2:$EF$1000,MATCH($B683,'[1]Master data'!$A$2:$A$1000,0),MATCH(P$1,'[1]Master data'!$B$1:$EF$1,0)),"")</f>
        <v>-5000</v>
      </c>
      <c r="Q683" s="30">
        <f>IFERROR(INDEX('[1]Master data'!$B$2:$EF$1000,MATCH($B683,'[1]Master data'!$A$2:$A$1000,0),MATCH(Q$1,'[1]Master data'!$B$1:$EF$1,0)),"")</f>
        <v>-1</v>
      </c>
    </row>
    <row r="684" spans="1:17" x14ac:dyDescent="0.3">
      <c r="A684" t="str">
        <f t="shared" si="10"/>
        <v/>
      </c>
      <c r="B684" t="str">
        <f>IF('[1]Master data'!A684="","",'[1]Master data'!A684)</f>
        <v/>
      </c>
      <c r="C684" t="str">
        <f>IFERROR(INDEX('[1]Master data'!$B$2:$EF$1000,MATCH($B684,'[1]Master data'!$A$2:$A$1000,0),MATCH(C$1,'[1]Master data'!$B$1:$EF$1,0)),"")</f>
        <v/>
      </c>
      <c r="D684" t="str">
        <f>IFERROR(INDEX('[1]Master data'!$B$2:$EF$1000,MATCH($B684,'[1]Master data'!$A$2:$A$1000,0),MATCH(D$1,'[1]Master data'!$B$1:$EF$1,0)),"")</f>
        <v/>
      </c>
      <c r="E684" s="5">
        <f>IFERROR(INDEX('[1]Master data'!$B$2:$EF$1000,MATCH($B684,'[1]Master data'!$A$2:$A$1000,0),MATCH(E$1,'[1]Master data'!$B$1:$EF$1,0)),"")</f>
        <v>0</v>
      </c>
      <c r="F684" s="7">
        <f>IFERROR(INDEX('[1]Master data'!$B$2:$EF$1000,MATCH($B684,'[1]Master data'!$A$2:$A$1000,0),MATCH(F$1,'[1]Master data'!$B$1:$EF$1,0)),"")</f>
        <v>-5000</v>
      </c>
      <c r="G684" s="7">
        <f>IFERROR(INDEX('[1]Master data'!$B$2:$EF$1000,MATCH($B684,'[1]Master data'!$A$2:$A$1000,0),MATCH(G$1,'[1]Master data'!$B$1:$EF$1,0)),"")</f>
        <v>0</v>
      </c>
      <c r="H684" s="7">
        <f>IFERROR(INDEX('[1]Master data'!$B$2:$EF$1000,MATCH($B684,'[1]Master data'!$A$2:$A$1000,0),MATCH(H$1,'[1]Master data'!$B$1:$EF$1,0)),"")</f>
        <v>0</v>
      </c>
      <c r="I684" s="7">
        <f>IFERROR(INDEX('[1]Master data'!$B$2:$EF$1000,MATCH($B684,'[1]Master data'!$A$2:$A$1000,0),MATCH(I$1,'[1]Master data'!$B$1:$EF$1,0)),"")</f>
        <v>0</v>
      </c>
      <c r="J684" s="7">
        <f>IFERROR(INDEX('[1]Master data'!$B$2:$EF$1000,MATCH($B684,'[1]Master data'!$A$2:$A$1000,0),MATCH(J$1,'[1]Master data'!$B$1:$EF$1,0)),"")</f>
        <v>0</v>
      </c>
      <c r="K684" s="7">
        <f>IFERROR(INDEX('[1]Master data'!$B$2:$EF$1000,MATCH($B684,'[1]Master data'!$A$2:$A$1000,0),MATCH(K$1,'[1]Master data'!$B$1:$EF$1,0)),"")</f>
        <v>0</v>
      </c>
      <c r="L684" s="7">
        <f>IFERROR(INDEX('[1]Master data'!$B$2:$EF$1000,MATCH($B684,'[1]Master data'!$A$2:$A$1000,0),MATCH(L$1,'[1]Master data'!$B$1:$EF$1,0)),"")</f>
        <v>-5000</v>
      </c>
      <c r="M684" s="33">
        <f>IFERROR(INDEX('[1]Master data'!$B$2:$EF$1000,MATCH($B684,'[1]Master data'!$A$2:$A$1000,0),MATCH(M$1,'[1]Master data'!$B$1:$EF$1,0)),"")</f>
        <v>-1</v>
      </c>
      <c r="N684" s="7">
        <f>IFERROR(INDEX('[1]Master data'!$B$2:$EF$1000,MATCH($B684,'[1]Master data'!$A$2:$A$1000,0),MATCH(N$1,'[1]Master data'!$B$1:$EF$1,0)),"")</f>
        <v>0</v>
      </c>
      <c r="O684" s="7">
        <f>IFERROR(INDEX('[1]Master data'!$B$2:$EF$1000,MATCH($B684,'[1]Master data'!$A$2:$A$1000,0),MATCH(O$1,'[1]Master data'!$B$1:$EF$1,0)),"")</f>
        <v>0</v>
      </c>
      <c r="P684" s="7">
        <f>IFERROR(INDEX('[1]Master data'!$B$2:$EF$1000,MATCH($B684,'[1]Master data'!$A$2:$A$1000,0),MATCH(P$1,'[1]Master data'!$B$1:$EF$1,0)),"")</f>
        <v>-5000</v>
      </c>
      <c r="Q684" s="30">
        <f>IFERROR(INDEX('[1]Master data'!$B$2:$EF$1000,MATCH($B684,'[1]Master data'!$A$2:$A$1000,0),MATCH(Q$1,'[1]Master data'!$B$1:$EF$1,0)),"")</f>
        <v>-1</v>
      </c>
    </row>
    <row r="685" spans="1:17" x14ac:dyDescent="0.3">
      <c r="A685" t="str">
        <f t="shared" si="10"/>
        <v/>
      </c>
      <c r="B685" t="str">
        <f>IF('[1]Master data'!A685="","",'[1]Master data'!A685)</f>
        <v/>
      </c>
      <c r="C685" t="str">
        <f>IFERROR(INDEX('[1]Master data'!$B$2:$EF$1000,MATCH($B685,'[1]Master data'!$A$2:$A$1000,0),MATCH(C$1,'[1]Master data'!$B$1:$EF$1,0)),"")</f>
        <v/>
      </c>
      <c r="D685" t="str">
        <f>IFERROR(INDEX('[1]Master data'!$B$2:$EF$1000,MATCH($B685,'[1]Master data'!$A$2:$A$1000,0),MATCH(D$1,'[1]Master data'!$B$1:$EF$1,0)),"")</f>
        <v/>
      </c>
      <c r="E685" s="5">
        <f>IFERROR(INDEX('[1]Master data'!$B$2:$EF$1000,MATCH($B685,'[1]Master data'!$A$2:$A$1000,0),MATCH(E$1,'[1]Master data'!$B$1:$EF$1,0)),"")</f>
        <v>0</v>
      </c>
      <c r="F685" s="7">
        <f>IFERROR(INDEX('[1]Master data'!$B$2:$EF$1000,MATCH($B685,'[1]Master data'!$A$2:$A$1000,0),MATCH(F$1,'[1]Master data'!$B$1:$EF$1,0)),"")</f>
        <v>-5000</v>
      </c>
      <c r="G685" s="7">
        <f>IFERROR(INDEX('[1]Master data'!$B$2:$EF$1000,MATCH($B685,'[1]Master data'!$A$2:$A$1000,0),MATCH(G$1,'[1]Master data'!$B$1:$EF$1,0)),"")</f>
        <v>0</v>
      </c>
      <c r="H685" s="7">
        <f>IFERROR(INDEX('[1]Master data'!$B$2:$EF$1000,MATCH($B685,'[1]Master data'!$A$2:$A$1000,0),MATCH(H$1,'[1]Master data'!$B$1:$EF$1,0)),"")</f>
        <v>0</v>
      </c>
      <c r="I685" s="7">
        <f>IFERROR(INDEX('[1]Master data'!$B$2:$EF$1000,MATCH($B685,'[1]Master data'!$A$2:$A$1000,0),MATCH(I$1,'[1]Master data'!$B$1:$EF$1,0)),"")</f>
        <v>0</v>
      </c>
      <c r="J685" s="7">
        <f>IFERROR(INDEX('[1]Master data'!$B$2:$EF$1000,MATCH($B685,'[1]Master data'!$A$2:$A$1000,0),MATCH(J$1,'[1]Master data'!$B$1:$EF$1,0)),"")</f>
        <v>0</v>
      </c>
      <c r="K685" s="7">
        <f>IFERROR(INDEX('[1]Master data'!$B$2:$EF$1000,MATCH($B685,'[1]Master data'!$A$2:$A$1000,0),MATCH(K$1,'[1]Master data'!$B$1:$EF$1,0)),"")</f>
        <v>0</v>
      </c>
      <c r="L685" s="7">
        <f>IFERROR(INDEX('[1]Master data'!$B$2:$EF$1000,MATCH($B685,'[1]Master data'!$A$2:$A$1000,0),MATCH(L$1,'[1]Master data'!$B$1:$EF$1,0)),"")</f>
        <v>-5000</v>
      </c>
      <c r="M685" s="33">
        <f>IFERROR(INDEX('[1]Master data'!$B$2:$EF$1000,MATCH($B685,'[1]Master data'!$A$2:$A$1000,0),MATCH(M$1,'[1]Master data'!$B$1:$EF$1,0)),"")</f>
        <v>-1</v>
      </c>
      <c r="N685" s="7">
        <f>IFERROR(INDEX('[1]Master data'!$B$2:$EF$1000,MATCH($B685,'[1]Master data'!$A$2:$A$1000,0),MATCH(N$1,'[1]Master data'!$B$1:$EF$1,0)),"")</f>
        <v>0</v>
      </c>
      <c r="O685" s="7">
        <f>IFERROR(INDEX('[1]Master data'!$B$2:$EF$1000,MATCH($B685,'[1]Master data'!$A$2:$A$1000,0),MATCH(O$1,'[1]Master data'!$B$1:$EF$1,0)),"")</f>
        <v>0</v>
      </c>
      <c r="P685" s="7">
        <f>IFERROR(INDEX('[1]Master data'!$B$2:$EF$1000,MATCH($B685,'[1]Master data'!$A$2:$A$1000,0),MATCH(P$1,'[1]Master data'!$B$1:$EF$1,0)),"")</f>
        <v>-5000</v>
      </c>
      <c r="Q685" s="30">
        <f>IFERROR(INDEX('[1]Master data'!$B$2:$EF$1000,MATCH($B685,'[1]Master data'!$A$2:$A$1000,0),MATCH(Q$1,'[1]Master data'!$B$1:$EF$1,0)),"")</f>
        <v>-1</v>
      </c>
    </row>
    <row r="686" spans="1:17" x14ac:dyDescent="0.3">
      <c r="A686" t="str">
        <f t="shared" si="10"/>
        <v/>
      </c>
      <c r="B686" t="str">
        <f>IF('[1]Master data'!A686="","",'[1]Master data'!A686)</f>
        <v/>
      </c>
      <c r="C686" t="str">
        <f>IFERROR(INDEX('[1]Master data'!$B$2:$EF$1000,MATCH($B686,'[1]Master data'!$A$2:$A$1000,0),MATCH(C$1,'[1]Master data'!$B$1:$EF$1,0)),"")</f>
        <v/>
      </c>
      <c r="D686" t="str">
        <f>IFERROR(INDEX('[1]Master data'!$B$2:$EF$1000,MATCH($B686,'[1]Master data'!$A$2:$A$1000,0),MATCH(D$1,'[1]Master data'!$B$1:$EF$1,0)),"")</f>
        <v/>
      </c>
      <c r="E686" s="5">
        <f>IFERROR(INDEX('[1]Master data'!$B$2:$EF$1000,MATCH($B686,'[1]Master data'!$A$2:$A$1000,0),MATCH(E$1,'[1]Master data'!$B$1:$EF$1,0)),"")</f>
        <v>0</v>
      </c>
      <c r="F686" s="7">
        <f>IFERROR(INDEX('[1]Master data'!$B$2:$EF$1000,MATCH($B686,'[1]Master data'!$A$2:$A$1000,0),MATCH(F$1,'[1]Master data'!$B$1:$EF$1,0)),"")</f>
        <v>-5000</v>
      </c>
      <c r="G686" s="7">
        <f>IFERROR(INDEX('[1]Master data'!$B$2:$EF$1000,MATCH($B686,'[1]Master data'!$A$2:$A$1000,0),MATCH(G$1,'[1]Master data'!$B$1:$EF$1,0)),"")</f>
        <v>0</v>
      </c>
      <c r="H686" s="7">
        <f>IFERROR(INDEX('[1]Master data'!$B$2:$EF$1000,MATCH($B686,'[1]Master data'!$A$2:$A$1000,0),MATCH(H$1,'[1]Master data'!$B$1:$EF$1,0)),"")</f>
        <v>0</v>
      </c>
      <c r="I686" s="7">
        <f>IFERROR(INDEX('[1]Master data'!$B$2:$EF$1000,MATCH($B686,'[1]Master data'!$A$2:$A$1000,0),MATCH(I$1,'[1]Master data'!$B$1:$EF$1,0)),"")</f>
        <v>0</v>
      </c>
      <c r="J686" s="7">
        <f>IFERROR(INDEX('[1]Master data'!$B$2:$EF$1000,MATCH($B686,'[1]Master data'!$A$2:$A$1000,0),MATCH(J$1,'[1]Master data'!$B$1:$EF$1,0)),"")</f>
        <v>0</v>
      </c>
      <c r="K686" s="7">
        <f>IFERROR(INDEX('[1]Master data'!$B$2:$EF$1000,MATCH($B686,'[1]Master data'!$A$2:$A$1000,0),MATCH(K$1,'[1]Master data'!$B$1:$EF$1,0)),"")</f>
        <v>0</v>
      </c>
      <c r="L686" s="7">
        <f>IFERROR(INDEX('[1]Master data'!$B$2:$EF$1000,MATCH($B686,'[1]Master data'!$A$2:$A$1000,0),MATCH(L$1,'[1]Master data'!$B$1:$EF$1,0)),"")</f>
        <v>-5000</v>
      </c>
      <c r="M686" s="33">
        <f>IFERROR(INDEX('[1]Master data'!$B$2:$EF$1000,MATCH($B686,'[1]Master data'!$A$2:$A$1000,0),MATCH(M$1,'[1]Master data'!$B$1:$EF$1,0)),"")</f>
        <v>-1</v>
      </c>
      <c r="N686" s="7">
        <f>IFERROR(INDEX('[1]Master data'!$B$2:$EF$1000,MATCH($B686,'[1]Master data'!$A$2:$A$1000,0),MATCH(N$1,'[1]Master data'!$B$1:$EF$1,0)),"")</f>
        <v>0</v>
      </c>
      <c r="O686" s="7">
        <f>IFERROR(INDEX('[1]Master data'!$B$2:$EF$1000,MATCH($B686,'[1]Master data'!$A$2:$A$1000,0),MATCH(O$1,'[1]Master data'!$B$1:$EF$1,0)),"")</f>
        <v>0</v>
      </c>
      <c r="P686" s="7">
        <f>IFERROR(INDEX('[1]Master data'!$B$2:$EF$1000,MATCH($B686,'[1]Master data'!$A$2:$A$1000,0),MATCH(P$1,'[1]Master data'!$B$1:$EF$1,0)),"")</f>
        <v>-5000</v>
      </c>
      <c r="Q686" s="30">
        <f>IFERROR(INDEX('[1]Master data'!$B$2:$EF$1000,MATCH($B686,'[1]Master data'!$A$2:$A$1000,0),MATCH(Q$1,'[1]Master data'!$B$1:$EF$1,0)),"")</f>
        <v>-1</v>
      </c>
    </row>
    <row r="687" spans="1:17" x14ac:dyDescent="0.3">
      <c r="A687" t="str">
        <f t="shared" si="10"/>
        <v/>
      </c>
      <c r="B687" t="str">
        <f>IF('[1]Master data'!A687="","",'[1]Master data'!A687)</f>
        <v/>
      </c>
      <c r="C687" t="str">
        <f>IFERROR(INDEX('[1]Master data'!$B$2:$EF$1000,MATCH($B687,'[1]Master data'!$A$2:$A$1000,0),MATCH(C$1,'[1]Master data'!$B$1:$EF$1,0)),"")</f>
        <v/>
      </c>
      <c r="D687" t="str">
        <f>IFERROR(INDEX('[1]Master data'!$B$2:$EF$1000,MATCH($B687,'[1]Master data'!$A$2:$A$1000,0),MATCH(D$1,'[1]Master data'!$B$1:$EF$1,0)),"")</f>
        <v/>
      </c>
      <c r="E687" s="5">
        <f>IFERROR(INDEX('[1]Master data'!$B$2:$EF$1000,MATCH($B687,'[1]Master data'!$A$2:$A$1000,0),MATCH(E$1,'[1]Master data'!$B$1:$EF$1,0)),"")</f>
        <v>0</v>
      </c>
      <c r="F687" s="7">
        <f>IFERROR(INDEX('[1]Master data'!$B$2:$EF$1000,MATCH($B687,'[1]Master data'!$A$2:$A$1000,0),MATCH(F$1,'[1]Master data'!$B$1:$EF$1,0)),"")</f>
        <v>-5000</v>
      </c>
      <c r="G687" s="7">
        <f>IFERROR(INDEX('[1]Master data'!$B$2:$EF$1000,MATCH($B687,'[1]Master data'!$A$2:$A$1000,0),MATCH(G$1,'[1]Master data'!$B$1:$EF$1,0)),"")</f>
        <v>0</v>
      </c>
      <c r="H687" s="7">
        <f>IFERROR(INDEX('[1]Master data'!$B$2:$EF$1000,MATCH($B687,'[1]Master data'!$A$2:$A$1000,0),MATCH(H$1,'[1]Master data'!$B$1:$EF$1,0)),"")</f>
        <v>0</v>
      </c>
      <c r="I687" s="7">
        <f>IFERROR(INDEX('[1]Master data'!$B$2:$EF$1000,MATCH($B687,'[1]Master data'!$A$2:$A$1000,0),MATCH(I$1,'[1]Master data'!$B$1:$EF$1,0)),"")</f>
        <v>0</v>
      </c>
      <c r="J687" s="7">
        <f>IFERROR(INDEX('[1]Master data'!$B$2:$EF$1000,MATCH($B687,'[1]Master data'!$A$2:$A$1000,0),MATCH(J$1,'[1]Master data'!$B$1:$EF$1,0)),"")</f>
        <v>0</v>
      </c>
      <c r="K687" s="7">
        <f>IFERROR(INDEX('[1]Master data'!$B$2:$EF$1000,MATCH($B687,'[1]Master data'!$A$2:$A$1000,0),MATCH(K$1,'[1]Master data'!$B$1:$EF$1,0)),"")</f>
        <v>0</v>
      </c>
      <c r="L687" s="7">
        <f>IFERROR(INDEX('[1]Master data'!$B$2:$EF$1000,MATCH($B687,'[1]Master data'!$A$2:$A$1000,0),MATCH(L$1,'[1]Master data'!$B$1:$EF$1,0)),"")</f>
        <v>-5000</v>
      </c>
      <c r="M687" s="33">
        <f>IFERROR(INDEX('[1]Master data'!$B$2:$EF$1000,MATCH($B687,'[1]Master data'!$A$2:$A$1000,0),MATCH(M$1,'[1]Master data'!$B$1:$EF$1,0)),"")</f>
        <v>-1</v>
      </c>
      <c r="N687" s="7">
        <f>IFERROR(INDEX('[1]Master data'!$B$2:$EF$1000,MATCH($B687,'[1]Master data'!$A$2:$A$1000,0),MATCH(N$1,'[1]Master data'!$B$1:$EF$1,0)),"")</f>
        <v>0</v>
      </c>
      <c r="O687" s="7">
        <f>IFERROR(INDEX('[1]Master data'!$B$2:$EF$1000,MATCH($B687,'[1]Master data'!$A$2:$A$1000,0),MATCH(O$1,'[1]Master data'!$B$1:$EF$1,0)),"")</f>
        <v>0</v>
      </c>
      <c r="P687" s="7">
        <f>IFERROR(INDEX('[1]Master data'!$B$2:$EF$1000,MATCH($B687,'[1]Master data'!$A$2:$A$1000,0),MATCH(P$1,'[1]Master data'!$B$1:$EF$1,0)),"")</f>
        <v>-5000</v>
      </c>
      <c r="Q687" s="30">
        <f>IFERROR(INDEX('[1]Master data'!$B$2:$EF$1000,MATCH($B687,'[1]Master data'!$A$2:$A$1000,0),MATCH(Q$1,'[1]Master data'!$B$1:$EF$1,0)),"")</f>
        <v>-1</v>
      </c>
    </row>
    <row r="688" spans="1:17" x14ac:dyDescent="0.3">
      <c r="A688" t="str">
        <f t="shared" si="10"/>
        <v/>
      </c>
      <c r="B688" t="str">
        <f>IF('[1]Master data'!A688="","",'[1]Master data'!A688)</f>
        <v/>
      </c>
      <c r="C688" t="str">
        <f>IFERROR(INDEX('[1]Master data'!$B$2:$EF$1000,MATCH($B688,'[1]Master data'!$A$2:$A$1000,0),MATCH(C$1,'[1]Master data'!$B$1:$EF$1,0)),"")</f>
        <v/>
      </c>
      <c r="D688" t="str">
        <f>IFERROR(INDEX('[1]Master data'!$B$2:$EF$1000,MATCH($B688,'[1]Master data'!$A$2:$A$1000,0),MATCH(D$1,'[1]Master data'!$B$1:$EF$1,0)),"")</f>
        <v/>
      </c>
      <c r="E688" s="5">
        <f>IFERROR(INDEX('[1]Master data'!$B$2:$EF$1000,MATCH($B688,'[1]Master data'!$A$2:$A$1000,0),MATCH(E$1,'[1]Master data'!$B$1:$EF$1,0)),"")</f>
        <v>0</v>
      </c>
      <c r="F688" s="7">
        <f>IFERROR(INDEX('[1]Master data'!$B$2:$EF$1000,MATCH($B688,'[1]Master data'!$A$2:$A$1000,0),MATCH(F$1,'[1]Master data'!$B$1:$EF$1,0)),"")</f>
        <v>-5000</v>
      </c>
      <c r="G688" s="7">
        <f>IFERROR(INDEX('[1]Master data'!$B$2:$EF$1000,MATCH($B688,'[1]Master data'!$A$2:$A$1000,0),MATCH(G$1,'[1]Master data'!$B$1:$EF$1,0)),"")</f>
        <v>0</v>
      </c>
      <c r="H688" s="7">
        <f>IFERROR(INDEX('[1]Master data'!$B$2:$EF$1000,MATCH($B688,'[1]Master data'!$A$2:$A$1000,0),MATCH(H$1,'[1]Master data'!$B$1:$EF$1,0)),"")</f>
        <v>0</v>
      </c>
      <c r="I688" s="7">
        <f>IFERROR(INDEX('[1]Master data'!$B$2:$EF$1000,MATCH($B688,'[1]Master data'!$A$2:$A$1000,0),MATCH(I$1,'[1]Master data'!$B$1:$EF$1,0)),"")</f>
        <v>0</v>
      </c>
      <c r="J688" s="7">
        <f>IFERROR(INDEX('[1]Master data'!$B$2:$EF$1000,MATCH($B688,'[1]Master data'!$A$2:$A$1000,0),MATCH(J$1,'[1]Master data'!$B$1:$EF$1,0)),"")</f>
        <v>0</v>
      </c>
      <c r="K688" s="7">
        <f>IFERROR(INDEX('[1]Master data'!$B$2:$EF$1000,MATCH($B688,'[1]Master data'!$A$2:$A$1000,0),MATCH(K$1,'[1]Master data'!$B$1:$EF$1,0)),"")</f>
        <v>0</v>
      </c>
      <c r="L688" s="7">
        <f>IFERROR(INDEX('[1]Master data'!$B$2:$EF$1000,MATCH($B688,'[1]Master data'!$A$2:$A$1000,0),MATCH(L$1,'[1]Master data'!$B$1:$EF$1,0)),"")</f>
        <v>-5000</v>
      </c>
      <c r="M688" s="33">
        <f>IFERROR(INDEX('[1]Master data'!$B$2:$EF$1000,MATCH($B688,'[1]Master data'!$A$2:$A$1000,0),MATCH(M$1,'[1]Master data'!$B$1:$EF$1,0)),"")</f>
        <v>-1</v>
      </c>
      <c r="N688" s="7">
        <f>IFERROR(INDEX('[1]Master data'!$B$2:$EF$1000,MATCH($B688,'[1]Master data'!$A$2:$A$1000,0),MATCH(N$1,'[1]Master data'!$B$1:$EF$1,0)),"")</f>
        <v>0</v>
      </c>
      <c r="O688" s="7">
        <f>IFERROR(INDEX('[1]Master data'!$B$2:$EF$1000,MATCH($B688,'[1]Master data'!$A$2:$A$1000,0),MATCH(O$1,'[1]Master data'!$B$1:$EF$1,0)),"")</f>
        <v>0</v>
      </c>
      <c r="P688" s="7">
        <f>IFERROR(INDEX('[1]Master data'!$B$2:$EF$1000,MATCH($B688,'[1]Master data'!$A$2:$A$1000,0),MATCH(P$1,'[1]Master data'!$B$1:$EF$1,0)),"")</f>
        <v>-5000</v>
      </c>
      <c r="Q688" s="30">
        <f>IFERROR(INDEX('[1]Master data'!$B$2:$EF$1000,MATCH($B688,'[1]Master data'!$A$2:$A$1000,0),MATCH(Q$1,'[1]Master data'!$B$1:$EF$1,0)),"")</f>
        <v>-1</v>
      </c>
    </row>
    <row r="689" spans="1:17" x14ac:dyDescent="0.3">
      <c r="A689" t="str">
        <f t="shared" si="10"/>
        <v/>
      </c>
      <c r="B689" t="str">
        <f>IF('[1]Master data'!A689="","",'[1]Master data'!A689)</f>
        <v/>
      </c>
      <c r="C689" t="str">
        <f>IFERROR(INDEX('[1]Master data'!$B$2:$EF$1000,MATCH($B689,'[1]Master data'!$A$2:$A$1000,0),MATCH(C$1,'[1]Master data'!$B$1:$EF$1,0)),"")</f>
        <v/>
      </c>
      <c r="D689" t="str">
        <f>IFERROR(INDEX('[1]Master data'!$B$2:$EF$1000,MATCH($B689,'[1]Master data'!$A$2:$A$1000,0),MATCH(D$1,'[1]Master data'!$B$1:$EF$1,0)),"")</f>
        <v/>
      </c>
      <c r="E689" s="5">
        <f>IFERROR(INDEX('[1]Master data'!$B$2:$EF$1000,MATCH($B689,'[1]Master data'!$A$2:$A$1000,0),MATCH(E$1,'[1]Master data'!$B$1:$EF$1,0)),"")</f>
        <v>0</v>
      </c>
      <c r="F689" s="7">
        <f>IFERROR(INDEX('[1]Master data'!$B$2:$EF$1000,MATCH($B689,'[1]Master data'!$A$2:$A$1000,0),MATCH(F$1,'[1]Master data'!$B$1:$EF$1,0)),"")</f>
        <v>-5000</v>
      </c>
      <c r="G689" s="7">
        <f>IFERROR(INDEX('[1]Master data'!$B$2:$EF$1000,MATCH($B689,'[1]Master data'!$A$2:$A$1000,0),MATCH(G$1,'[1]Master data'!$B$1:$EF$1,0)),"")</f>
        <v>0</v>
      </c>
      <c r="H689" s="7">
        <f>IFERROR(INDEX('[1]Master data'!$B$2:$EF$1000,MATCH($B689,'[1]Master data'!$A$2:$A$1000,0),MATCH(H$1,'[1]Master data'!$B$1:$EF$1,0)),"")</f>
        <v>0</v>
      </c>
      <c r="I689" s="7">
        <f>IFERROR(INDEX('[1]Master data'!$B$2:$EF$1000,MATCH($B689,'[1]Master data'!$A$2:$A$1000,0),MATCH(I$1,'[1]Master data'!$B$1:$EF$1,0)),"")</f>
        <v>0</v>
      </c>
      <c r="J689" s="7">
        <f>IFERROR(INDEX('[1]Master data'!$B$2:$EF$1000,MATCH($B689,'[1]Master data'!$A$2:$A$1000,0),MATCH(J$1,'[1]Master data'!$B$1:$EF$1,0)),"")</f>
        <v>0</v>
      </c>
      <c r="K689" s="7">
        <f>IFERROR(INDEX('[1]Master data'!$B$2:$EF$1000,MATCH($B689,'[1]Master data'!$A$2:$A$1000,0),MATCH(K$1,'[1]Master data'!$B$1:$EF$1,0)),"")</f>
        <v>0</v>
      </c>
      <c r="L689" s="7">
        <f>IFERROR(INDEX('[1]Master data'!$B$2:$EF$1000,MATCH($B689,'[1]Master data'!$A$2:$A$1000,0),MATCH(L$1,'[1]Master data'!$B$1:$EF$1,0)),"")</f>
        <v>-5000</v>
      </c>
      <c r="M689" s="33">
        <f>IFERROR(INDEX('[1]Master data'!$B$2:$EF$1000,MATCH($B689,'[1]Master data'!$A$2:$A$1000,0),MATCH(M$1,'[1]Master data'!$B$1:$EF$1,0)),"")</f>
        <v>-1</v>
      </c>
      <c r="N689" s="7">
        <f>IFERROR(INDEX('[1]Master data'!$B$2:$EF$1000,MATCH($B689,'[1]Master data'!$A$2:$A$1000,0),MATCH(N$1,'[1]Master data'!$B$1:$EF$1,0)),"")</f>
        <v>0</v>
      </c>
      <c r="O689" s="7">
        <f>IFERROR(INDEX('[1]Master data'!$B$2:$EF$1000,MATCH($B689,'[1]Master data'!$A$2:$A$1000,0),MATCH(O$1,'[1]Master data'!$B$1:$EF$1,0)),"")</f>
        <v>0</v>
      </c>
      <c r="P689" s="7">
        <f>IFERROR(INDEX('[1]Master data'!$B$2:$EF$1000,MATCH($B689,'[1]Master data'!$A$2:$A$1000,0),MATCH(P$1,'[1]Master data'!$B$1:$EF$1,0)),"")</f>
        <v>-5000</v>
      </c>
      <c r="Q689" s="30">
        <f>IFERROR(INDEX('[1]Master data'!$B$2:$EF$1000,MATCH($B689,'[1]Master data'!$A$2:$A$1000,0),MATCH(Q$1,'[1]Master data'!$B$1:$EF$1,0)),"")</f>
        <v>-1</v>
      </c>
    </row>
    <row r="690" spans="1:17" x14ac:dyDescent="0.3">
      <c r="A690" t="str">
        <f t="shared" si="10"/>
        <v/>
      </c>
      <c r="B690" t="str">
        <f>IF('[1]Master data'!A690="","",'[1]Master data'!A690)</f>
        <v/>
      </c>
      <c r="C690" t="str">
        <f>IFERROR(INDEX('[1]Master data'!$B$2:$EF$1000,MATCH($B690,'[1]Master data'!$A$2:$A$1000,0),MATCH(C$1,'[1]Master data'!$B$1:$EF$1,0)),"")</f>
        <v/>
      </c>
      <c r="D690" t="str">
        <f>IFERROR(INDEX('[1]Master data'!$B$2:$EF$1000,MATCH($B690,'[1]Master data'!$A$2:$A$1000,0),MATCH(D$1,'[1]Master data'!$B$1:$EF$1,0)),"")</f>
        <v/>
      </c>
      <c r="E690" s="5">
        <f>IFERROR(INDEX('[1]Master data'!$B$2:$EF$1000,MATCH($B690,'[1]Master data'!$A$2:$A$1000,0),MATCH(E$1,'[1]Master data'!$B$1:$EF$1,0)),"")</f>
        <v>0</v>
      </c>
      <c r="F690" s="7">
        <f>IFERROR(INDEX('[1]Master data'!$B$2:$EF$1000,MATCH($B690,'[1]Master data'!$A$2:$A$1000,0),MATCH(F$1,'[1]Master data'!$B$1:$EF$1,0)),"")</f>
        <v>-5000</v>
      </c>
      <c r="G690" s="7">
        <f>IFERROR(INDEX('[1]Master data'!$B$2:$EF$1000,MATCH($B690,'[1]Master data'!$A$2:$A$1000,0),MATCH(G$1,'[1]Master data'!$B$1:$EF$1,0)),"")</f>
        <v>0</v>
      </c>
      <c r="H690" s="7">
        <f>IFERROR(INDEX('[1]Master data'!$B$2:$EF$1000,MATCH($B690,'[1]Master data'!$A$2:$A$1000,0),MATCH(H$1,'[1]Master data'!$B$1:$EF$1,0)),"")</f>
        <v>0</v>
      </c>
      <c r="I690" s="7">
        <f>IFERROR(INDEX('[1]Master data'!$B$2:$EF$1000,MATCH($B690,'[1]Master data'!$A$2:$A$1000,0),MATCH(I$1,'[1]Master data'!$B$1:$EF$1,0)),"")</f>
        <v>0</v>
      </c>
      <c r="J690" s="7">
        <f>IFERROR(INDEX('[1]Master data'!$B$2:$EF$1000,MATCH($B690,'[1]Master data'!$A$2:$A$1000,0),MATCH(J$1,'[1]Master data'!$B$1:$EF$1,0)),"")</f>
        <v>0</v>
      </c>
      <c r="K690" s="7">
        <f>IFERROR(INDEX('[1]Master data'!$B$2:$EF$1000,MATCH($B690,'[1]Master data'!$A$2:$A$1000,0),MATCH(K$1,'[1]Master data'!$B$1:$EF$1,0)),"")</f>
        <v>0</v>
      </c>
      <c r="L690" s="7">
        <f>IFERROR(INDEX('[1]Master data'!$B$2:$EF$1000,MATCH($B690,'[1]Master data'!$A$2:$A$1000,0),MATCH(L$1,'[1]Master data'!$B$1:$EF$1,0)),"")</f>
        <v>-5000</v>
      </c>
      <c r="M690" s="33">
        <f>IFERROR(INDEX('[1]Master data'!$B$2:$EF$1000,MATCH($B690,'[1]Master data'!$A$2:$A$1000,0),MATCH(M$1,'[1]Master data'!$B$1:$EF$1,0)),"")</f>
        <v>-1</v>
      </c>
      <c r="N690" s="7">
        <f>IFERROR(INDEX('[1]Master data'!$B$2:$EF$1000,MATCH($B690,'[1]Master data'!$A$2:$A$1000,0),MATCH(N$1,'[1]Master data'!$B$1:$EF$1,0)),"")</f>
        <v>0</v>
      </c>
      <c r="O690" s="7">
        <f>IFERROR(INDEX('[1]Master data'!$B$2:$EF$1000,MATCH($B690,'[1]Master data'!$A$2:$A$1000,0),MATCH(O$1,'[1]Master data'!$B$1:$EF$1,0)),"")</f>
        <v>0</v>
      </c>
      <c r="P690" s="7">
        <f>IFERROR(INDEX('[1]Master data'!$B$2:$EF$1000,MATCH($B690,'[1]Master data'!$A$2:$A$1000,0),MATCH(P$1,'[1]Master data'!$B$1:$EF$1,0)),"")</f>
        <v>-5000</v>
      </c>
      <c r="Q690" s="30">
        <f>IFERROR(INDEX('[1]Master data'!$B$2:$EF$1000,MATCH($B690,'[1]Master data'!$A$2:$A$1000,0),MATCH(Q$1,'[1]Master data'!$B$1:$EF$1,0)),"")</f>
        <v>-1</v>
      </c>
    </row>
    <row r="691" spans="1:17" x14ac:dyDescent="0.3">
      <c r="A691" t="str">
        <f t="shared" si="10"/>
        <v/>
      </c>
      <c r="B691" t="str">
        <f>IF('[1]Master data'!A691="","",'[1]Master data'!A691)</f>
        <v/>
      </c>
      <c r="C691" t="str">
        <f>IFERROR(INDEX('[1]Master data'!$B$2:$EF$1000,MATCH($B691,'[1]Master data'!$A$2:$A$1000,0),MATCH(C$1,'[1]Master data'!$B$1:$EF$1,0)),"")</f>
        <v/>
      </c>
      <c r="D691" t="str">
        <f>IFERROR(INDEX('[1]Master data'!$B$2:$EF$1000,MATCH($B691,'[1]Master data'!$A$2:$A$1000,0),MATCH(D$1,'[1]Master data'!$B$1:$EF$1,0)),"")</f>
        <v/>
      </c>
      <c r="E691" s="5">
        <f>IFERROR(INDEX('[1]Master data'!$B$2:$EF$1000,MATCH($B691,'[1]Master data'!$A$2:$A$1000,0),MATCH(E$1,'[1]Master data'!$B$1:$EF$1,0)),"")</f>
        <v>0</v>
      </c>
      <c r="F691" s="7">
        <f>IFERROR(INDEX('[1]Master data'!$B$2:$EF$1000,MATCH($B691,'[1]Master data'!$A$2:$A$1000,0),MATCH(F$1,'[1]Master data'!$B$1:$EF$1,0)),"")</f>
        <v>-5000</v>
      </c>
      <c r="G691" s="7">
        <f>IFERROR(INDEX('[1]Master data'!$B$2:$EF$1000,MATCH($B691,'[1]Master data'!$A$2:$A$1000,0),MATCH(G$1,'[1]Master data'!$B$1:$EF$1,0)),"")</f>
        <v>0</v>
      </c>
      <c r="H691" s="7">
        <f>IFERROR(INDEX('[1]Master data'!$B$2:$EF$1000,MATCH($B691,'[1]Master data'!$A$2:$A$1000,0),MATCH(H$1,'[1]Master data'!$B$1:$EF$1,0)),"")</f>
        <v>0</v>
      </c>
      <c r="I691" s="7">
        <f>IFERROR(INDEX('[1]Master data'!$B$2:$EF$1000,MATCH($B691,'[1]Master data'!$A$2:$A$1000,0),MATCH(I$1,'[1]Master data'!$B$1:$EF$1,0)),"")</f>
        <v>0</v>
      </c>
      <c r="J691" s="7">
        <f>IFERROR(INDEX('[1]Master data'!$B$2:$EF$1000,MATCH($B691,'[1]Master data'!$A$2:$A$1000,0),MATCH(J$1,'[1]Master data'!$B$1:$EF$1,0)),"")</f>
        <v>0</v>
      </c>
      <c r="K691" s="7">
        <f>IFERROR(INDEX('[1]Master data'!$B$2:$EF$1000,MATCH($B691,'[1]Master data'!$A$2:$A$1000,0),MATCH(K$1,'[1]Master data'!$B$1:$EF$1,0)),"")</f>
        <v>0</v>
      </c>
      <c r="L691" s="7">
        <f>IFERROR(INDEX('[1]Master data'!$B$2:$EF$1000,MATCH($B691,'[1]Master data'!$A$2:$A$1000,0),MATCH(L$1,'[1]Master data'!$B$1:$EF$1,0)),"")</f>
        <v>-5000</v>
      </c>
      <c r="M691" s="33">
        <f>IFERROR(INDEX('[1]Master data'!$B$2:$EF$1000,MATCH($B691,'[1]Master data'!$A$2:$A$1000,0),MATCH(M$1,'[1]Master data'!$B$1:$EF$1,0)),"")</f>
        <v>-1</v>
      </c>
      <c r="N691" s="7">
        <f>IFERROR(INDEX('[1]Master data'!$B$2:$EF$1000,MATCH($B691,'[1]Master data'!$A$2:$A$1000,0),MATCH(N$1,'[1]Master data'!$B$1:$EF$1,0)),"")</f>
        <v>0</v>
      </c>
      <c r="O691" s="7">
        <f>IFERROR(INDEX('[1]Master data'!$B$2:$EF$1000,MATCH($B691,'[1]Master data'!$A$2:$A$1000,0),MATCH(O$1,'[1]Master data'!$B$1:$EF$1,0)),"")</f>
        <v>0</v>
      </c>
      <c r="P691" s="7">
        <f>IFERROR(INDEX('[1]Master data'!$B$2:$EF$1000,MATCH($B691,'[1]Master data'!$A$2:$A$1000,0),MATCH(P$1,'[1]Master data'!$B$1:$EF$1,0)),"")</f>
        <v>-5000</v>
      </c>
      <c r="Q691" s="30">
        <f>IFERROR(INDEX('[1]Master data'!$B$2:$EF$1000,MATCH($B691,'[1]Master data'!$A$2:$A$1000,0),MATCH(Q$1,'[1]Master data'!$B$1:$EF$1,0)),"")</f>
        <v>-1</v>
      </c>
    </row>
    <row r="692" spans="1:17" x14ac:dyDescent="0.3">
      <c r="A692" t="str">
        <f t="shared" si="10"/>
        <v/>
      </c>
      <c r="B692" t="str">
        <f>IF('[1]Master data'!A692="","",'[1]Master data'!A692)</f>
        <v/>
      </c>
      <c r="C692" t="str">
        <f>IFERROR(INDEX('[1]Master data'!$B$2:$EF$1000,MATCH($B692,'[1]Master data'!$A$2:$A$1000,0),MATCH(C$1,'[1]Master data'!$B$1:$EF$1,0)),"")</f>
        <v/>
      </c>
      <c r="D692" t="str">
        <f>IFERROR(INDEX('[1]Master data'!$B$2:$EF$1000,MATCH($B692,'[1]Master data'!$A$2:$A$1000,0),MATCH(D$1,'[1]Master data'!$B$1:$EF$1,0)),"")</f>
        <v/>
      </c>
      <c r="E692" s="5">
        <f>IFERROR(INDEX('[1]Master data'!$B$2:$EF$1000,MATCH($B692,'[1]Master data'!$A$2:$A$1000,0),MATCH(E$1,'[1]Master data'!$B$1:$EF$1,0)),"")</f>
        <v>0</v>
      </c>
      <c r="F692" s="7">
        <f>IFERROR(INDEX('[1]Master data'!$B$2:$EF$1000,MATCH($B692,'[1]Master data'!$A$2:$A$1000,0),MATCH(F$1,'[1]Master data'!$B$1:$EF$1,0)),"")</f>
        <v>-5000</v>
      </c>
      <c r="G692" s="7">
        <f>IFERROR(INDEX('[1]Master data'!$B$2:$EF$1000,MATCH($B692,'[1]Master data'!$A$2:$A$1000,0),MATCH(G$1,'[1]Master data'!$B$1:$EF$1,0)),"")</f>
        <v>0</v>
      </c>
      <c r="H692" s="7">
        <f>IFERROR(INDEX('[1]Master data'!$B$2:$EF$1000,MATCH($B692,'[1]Master data'!$A$2:$A$1000,0),MATCH(H$1,'[1]Master data'!$B$1:$EF$1,0)),"")</f>
        <v>0</v>
      </c>
      <c r="I692" s="7">
        <f>IFERROR(INDEX('[1]Master data'!$B$2:$EF$1000,MATCH($B692,'[1]Master data'!$A$2:$A$1000,0),MATCH(I$1,'[1]Master data'!$B$1:$EF$1,0)),"")</f>
        <v>0</v>
      </c>
      <c r="J692" s="7">
        <f>IFERROR(INDEX('[1]Master data'!$B$2:$EF$1000,MATCH($B692,'[1]Master data'!$A$2:$A$1000,0),MATCH(J$1,'[1]Master data'!$B$1:$EF$1,0)),"")</f>
        <v>0</v>
      </c>
      <c r="K692" s="7">
        <f>IFERROR(INDEX('[1]Master data'!$B$2:$EF$1000,MATCH($B692,'[1]Master data'!$A$2:$A$1000,0),MATCH(K$1,'[1]Master data'!$B$1:$EF$1,0)),"")</f>
        <v>0</v>
      </c>
      <c r="L692" s="7">
        <f>IFERROR(INDEX('[1]Master data'!$B$2:$EF$1000,MATCH($B692,'[1]Master data'!$A$2:$A$1000,0),MATCH(L$1,'[1]Master data'!$B$1:$EF$1,0)),"")</f>
        <v>-5000</v>
      </c>
      <c r="M692" s="33">
        <f>IFERROR(INDEX('[1]Master data'!$B$2:$EF$1000,MATCH($B692,'[1]Master data'!$A$2:$A$1000,0),MATCH(M$1,'[1]Master data'!$B$1:$EF$1,0)),"")</f>
        <v>-1</v>
      </c>
      <c r="N692" s="7">
        <f>IFERROR(INDEX('[1]Master data'!$B$2:$EF$1000,MATCH($B692,'[1]Master data'!$A$2:$A$1000,0),MATCH(N$1,'[1]Master data'!$B$1:$EF$1,0)),"")</f>
        <v>0</v>
      </c>
      <c r="O692" s="7">
        <f>IFERROR(INDEX('[1]Master data'!$B$2:$EF$1000,MATCH($B692,'[1]Master data'!$A$2:$A$1000,0),MATCH(O$1,'[1]Master data'!$B$1:$EF$1,0)),"")</f>
        <v>0</v>
      </c>
      <c r="P692" s="7">
        <f>IFERROR(INDEX('[1]Master data'!$B$2:$EF$1000,MATCH($B692,'[1]Master data'!$A$2:$A$1000,0),MATCH(P$1,'[1]Master data'!$B$1:$EF$1,0)),"")</f>
        <v>-5000</v>
      </c>
      <c r="Q692" s="30">
        <f>IFERROR(INDEX('[1]Master data'!$B$2:$EF$1000,MATCH($B692,'[1]Master data'!$A$2:$A$1000,0),MATCH(Q$1,'[1]Master data'!$B$1:$EF$1,0)),"")</f>
        <v>-1</v>
      </c>
    </row>
    <row r="693" spans="1:17" x14ac:dyDescent="0.3">
      <c r="A693" t="str">
        <f t="shared" si="10"/>
        <v/>
      </c>
      <c r="B693" t="str">
        <f>IF('[1]Master data'!A693="","",'[1]Master data'!A693)</f>
        <v/>
      </c>
      <c r="C693" t="str">
        <f>IFERROR(INDEX('[1]Master data'!$B$2:$EF$1000,MATCH($B693,'[1]Master data'!$A$2:$A$1000,0),MATCH(C$1,'[1]Master data'!$B$1:$EF$1,0)),"")</f>
        <v/>
      </c>
      <c r="D693" t="str">
        <f>IFERROR(INDEX('[1]Master data'!$B$2:$EF$1000,MATCH($B693,'[1]Master data'!$A$2:$A$1000,0),MATCH(D$1,'[1]Master data'!$B$1:$EF$1,0)),"")</f>
        <v/>
      </c>
      <c r="E693" s="5">
        <f>IFERROR(INDEX('[1]Master data'!$B$2:$EF$1000,MATCH($B693,'[1]Master data'!$A$2:$A$1000,0),MATCH(E$1,'[1]Master data'!$B$1:$EF$1,0)),"")</f>
        <v>0</v>
      </c>
      <c r="F693" s="7">
        <f>IFERROR(INDEX('[1]Master data'!$B$2:$EF$1000,MATCH($B693,'[1]Master data'!$A$2:$A$1000,0),MATCH(F$1,'[1]Master data'!$B$1:$EF$1,0)),"")</f>
        <v>-5000</v>
      </c>
      <c r="G693" s="7">
        <f>IFERROR(INDEX('[1]Master data'!$B$2:$EF$1000,MATCH($B693,'[1]Master data'!$A$2:$A$1000,0),MATCH(G$1,'[1]Master data'!$B$1:$EF$1,0)),"")</f>
        <v>0</v>
      </c>
      <c r="H693" s="7">
        <f>IFERROR(INDEX('[1]Master data'!$B$2:$EF$1000,MATCH($B693,'[1]Master data'!$A$2:$A$1000,0),MATCH(H$1,'[1]Master data'!$B$1:$EF$1,0)),"")</f>
        <v>0</v>
      </c>
      <c r="I693" s="7">
        <f>IFERROR(INDEX('[1]Master data'!$B$2:$EF$1000,MATCH($B693,'[1]Master data'!$A$2:$A$1000,0),MATCH(I$1,'[1]Master data'!$B$1:$EF$1,0)),"")</f>
        <v>0</v>
      </c>
      <c r="J693" s="7">
        <f>IFERROR(INDEX('[1]Master data'!$B$2:$EF$1000,MATCH($B693,'[1]Master data'!$A$2:$A$1000,0),MATCH(J$1,'[1]Master data'!$B$1:$EF$1,0)),"")</f>
        <v>0</v>
      </c>
      <c r="K693" s="7">
        <f>IFERROR(INDEX('[1]Master data'!$B$2:$EF$1000,MATCH($B693,'[1]Master data'!$A$2:$A$1000,0),MATCH(K$1,'[1]Master data'!$B$1:$EF$1,0)),"")</f>
        <v>0</v>
      </c>
      <c r="L693" s="7">
        <f>IFERROR(INDEX('[1]Master data'!$B$2:$EF$1000,MATCH($B693,'[1]Master data'!$A$2:$A$1000,0),MATCH(L$1,'[1]Master data'!$B$1:$EF$1,0)),"")</f>
        <v>-5000</v>
      </c>
      <c r="M693" s="33">
        <f>IFERROR(INDEX('[1]Master data'!$B$2:$EF$1000,MATCH($B693,'[1]Master data'!$A$2:$A$1000,0),MATCH(M$1,'[1]Master data'!$B$1:$EF$1,0)),"")</f>
        <v>-1</v>
      </c>
      <c r="N693" s="7">
        <f>IFERROR(INDEX('[1]Master data'!$B$2:$EF$1000,MATCH($B693,'[1]Master data'!$A$2:$A$1000,0),MATCH(N$1,'[1]Master data'!$B$1:$EF$1,0)),"")</f>
        <v>0</v>
      </c>
      <c r="O693" s="7">
        <f>IFERROR(INDEX('[1]Master data'!$B$2:$EF$1000,MATCH($B693,'[1]Master data'!$A$2:$A$1000,0),MATCH(O$1,'[1]Master data'!$B$1:$EF$1,0)),"")</f>
        <v>0</v>
      </c>
      <c r="P693" s="7">
        <f>IFERROR(INDEX('[1]Master data'!$B$2:$EF$1000,MATCH($B693,'[1]Master data'!$A$2:$A$1000,0),MATCH(P$1,'[1]Master data'!$B$1:$EF$1,0)),"")</f>
        <v>-5000</v>
      </c>
      <c r="Q693" s="30">
        <f>IFERROR(INDEX('[1]Master data'!$B$2:$EF$1000,MATCH($B693,'[1]Master data'!$A$2:$A$1000,0),MATCH(Q$1,'[1]Master data'!$B$1:$EF$1,0)),"")</f>
        <v>-1</v>
      </c>
    </row>
    <row r="694" spans="1:17" x14ac:dyDescent="0.3">
      <c r="A694" t="str">
        <f t="shared" si="10"/>
        <v/>
      </c>
      <c r="B694" t="str">
        <f>IF('[1]Master data'!A694="","",'[1]Master data'!A694)</f>
        <v/>
      </c>
      <c r="C694" t="str">
        <f>IFERROR(INDEX('[1]Master data'!$B$2:$EF$1000,MATCH($B694,'[1]Master data'!$A$2:$A$1000,0),MATCH(C$1,'[1]Master data'!$B$1:$EF$1,0)),"")</f>
        <v/>
      </c>
      <c r="D694" t="str">
        <f>IFERROR(INDEX('[1]Master data'!$B$2:$EF$1000,MATCH($B694,'[1]Master data'!$A$2:$A$1000,0),MATCH(D$1,'[1]Master data'!$B$1:$EF$1,0)),"")</f>
        <v/>
      </c>
      <c r="E694" s="5">
        <f>IFERROR(INDEX('[1]Master data'!$B$2:$EF$1000,MATCH($B694,'[1]Master data'!$A$2:$A$1000,0),MATCH(E$1,'[1]Master data'!$B$1:$EF$1,0)),"")</f>
        <v>0</v>
      </c>
      <c r="F694" s="7">
        <f>IFERROR(INDEX('[1]Master data'!$B$2:$EF$1000,MATCH($B694,'[1]Master data'!$A$2:$A$1000,0),MATCH(F$1,'[1]Master data'!$B$1:$EF$1,0)),"")</f>
        <v>-5000</v>
      </c>
      <c r="G694" s="7">
        <f>IFERROR(INDEX('[1]Master data'!$B$2:$EF$1000,MATCH($B694,'[1]Master data'!$A$2:$A$1000,0),MATCH(G$1,'[1]Master data'!$B$1:$EF$1,0)),"")</f>
        <v>0</v>
      </c>
      <c r="H694" s="7">
        <f>IFERROR(INDEX('[1]Master data'!$B$2:$EF$1000,MATCH($B694,'[1]Master data'!$A$2:$A$1000,0),MATCH(H$1,'[1]Master data'!$B$1:$EF$1,0)),"")</f>
        <v>0</v>
      </c>
      <c r="I694" s="7">
        <f>IFERROR(INDEX('[1]Master data'!$B$2:$EF$1000,MATCH($B694,'[1]Master data'!$A$2:$A$1000,0),MATCH(I$1,'[1]Master data'!$B$1:$EF$1,0)),"")</f>
        <v>0</v>
      </c>
      <c r="J694" s="7">
        <f>IFERROR(INDEX('[1]Master data'!$B$2:$EF$1000,MATCH($B694,'[1]Master data'!$A$2:$A$1000,0),MATCH(J$1,'[1]Master data'!$B$1:$EF$1,0)),"")</f>
        <v>0</v>
      </c>
      <c r="K694" s="7">
        <f>IFERROR(INDEX('[1]Master data'!$B$2:$EF$1000,MATCH($B694,'[1]Master data'!$A$2:$A$1000,0),MATCH(K$1,'[1]Master data'!$B$1:$EF$1,0)),"")</f>
        <v>0</v>
      </c>
      <c r="L694" s="7">
        <f>IFERROR(INDEX('[1]Master data'!$B$2:$EF$1000,MATCH($B694,'[1]Master data'!$A$2:$A$1000,0),MATCH(L$1,'[1]Master data'!$B$1:$EF$1,0)),"")</f>
        <v>-5000</v>
      </c>
      <c r="M694" s="33">
        <f>IFERROR(INDEX('[1]Master data'!$B$2:$EF$1000,MATCH($B694,'[1]Master data'!$A$2:$A$1000,0),MATCH(M$1,'[1]Master data'!$B$1:$EF$1,0)),"")</f>
        <v>-1</v>
      </c>
      <c r="N694" s="7">
        <f>IFERROR(INDEX('[1]Master data'!$B$2:$EF$1000,MATCH($B694,'[1]Master data'!$A$2:$A$1000,0),MATCH(N$1,'[1]Master data'!$B$1:$EF$1,0)),"")</f>
        <v>0</v>
      </c>
      <c r="O694" s="7">
        <f>IFERROR(INDEX('[1]Master data'!$B$2:$EF$1000,MATCH($B694,'[1]Master data'!$A$2:$A$1000,0),MATCH(O$1,'[1]Master data'!$B$1:$EF$1,0)),"")</f>
        <v>0</v>
      </c>
      <c r="P694" s="7">
        <f>IFERROR(INDEX('[1]Master data'!$B$2:$EF$1000,MATCH($B694,'[1]Master data'!$A$2:$A$1000,0),MATCH(P$1,'[1]Master data'!$B$1:$EF$1,0)),"")</f>
        <v>-5000</v>
      </c>
      <c r="Q694" s="30">
        <f>IFERROR(INDEX('[1]Master data'!$B$2:$EF$1000,MATCH($B694,'[1]Master data'!$A$2:$A$1000,0),MATCH(Q$1,'[1]Master data'!$B$1:$EF$1,0)),"")</f>
        <v>-1</v>
      </c>
    </row>
    <row r="695" spans="1:17" x14ac:dyDescent="0.3">
      <c r="A695" t="str">
        <f t="shared" si="10"/>
        <v/>
      </c>
      <c r="B695" t="str">
        <f>IF('[1]Master data'!A695="","",'[1]Master data'!A695)</f>
        <v/>
      </c>
      <c r="C695" t="str">
        <f>IFERROR(INDEX('[1]Master data'!$B$2:$EF$1000,MATCH($B695,'[1]Master data'!$A$2:$A$1000,0),MATCH(C$1,'[1]Master data'!$B$1:$EF$1,0)),"")</f>
        <v/>
      </c>
      <c r="D695" t="str">
        <f>IFERROR(INDEX('[1]Master data'!$B$2:$EF$1000,MATCH($B695,'[1]Master data'!$A$2:$A$1000,0),MATCH(D$1,'[1]Master data'!$B$1:$EF$1,0)),"")</f>
        <v/>
      </c>
      <c r="E695" s="5">
        <f>IFERROR(INDEX('[1]Master data'!$B$2:$EF$1000,MATCH($B695,'[1]Master data'!$A$2:$A$1000,0),MATCH(E$1,'[1]Master data'!$B$1:$EF$1,0)),"")</f>
        <v>0</v>
      </c>
      <c r="F695" s="7">
        <f>IFERROR(INDEX('[1]Master data'!$B$2:$EF$1000,MATCH($B695,'[1]Master data'!$A$2:$A$1000,0),MATCH(F$1,'[1]Master data'!$B$1:$EF$1,0)),"")</f>
        <v>-5000</v>
      </c>
      <c r="G695" s="7">
        <f>IFERROR(INDEX('[1]Master data'!$B$2:$EF$1000,MATCH($B695,'[1]Master data'!$A$2:$A$1000,0),MATCH(G$1,'[1]Master data'!$B$1:$EF$1,0)),"")</f>
        <v>0</v>
      </c>
      <c r="H695" s="7">
        <f>IFERROR(INDEX('[1]Master data'!$B$2:$EF$1000,MATCH($B695,'[1]Master data'!$A$2:$A$1000,0),MATCH(H$1,'[1]Master data'!$B$1:$EF$1,0)),"")</f>
        <v>0</v>
      </c>
      <c r="I695" s="7">
        <f>IFERROR(INDEX('[1]Master data'!$B$2:$EF$1000,MATCH($B695,'[1]Master data'!$A$2:$A$1000,0),MATCH(I$1,'[1]Master data'!$B$1:$EF$1,0)),"")</f>
        <v>0</v>
      </c>
      <c r="J695" s="7">
        <f>IFERROR(INDEX('[1]Master data'!$B$2:$EF$1000,MATCH($B695,'[1]Master data'!$A$2:$A$1000,0),MATCH(J$1,'[1]Master data'!$B$1:$EF$1,0)),"")</f>
        <v>0</v>
      </c>
      <c r="K695" s="7">
        <f>IFERROR(INDEX('[1]Master data'!$B$2:$EF$1000,MATCH($B695,'[1]Master data'!$A$2:$A$1000,0),MATCH(K$1,'[1]Master data'!$B$1:$EF$1,0)),"")</f>
        <v>0</v>
      </c>
      <c r="L695" s="7">
        <f>IFERROR(INDEX('[1]Master data'!$B$2:$EF$1000,MATCH($B695,'[1]Master data'!$A$2:$A$1000,0),MATCH(L$1,'[1]Master data'!$B$1:$EF$1,0)),"")</f>
        <v>-5000</v>
      </c>
      <c r="M695" s="33">
        <f>IFERROR(INDEX('[1]Master data'!$B$2:$EF$1000,MATCH($B695,'[1]Master data'!$A$2:$A$1000,0),MATCH(M$1,'[1]Master data'!$B$1:$EF$1,0)),"")</f>
        <v>-1</v>
      </c>
      <c r="N695" s="7">
        <f>IFERROR(INDEX('[1]Master data'!$B$2:$EF$1000,MATCH($B695,'[1]Master data'!$A$2:$A$1000,0),MATCH(N$1,'[1]Master data'!$B$1:$EF$1,0)),"")</f>
        <v>0</v>
      </c>
      <c r="O695" s="7">
        <f>IFERROR(INDEX('[1]Master data'!$B$2:$EF$1000,MATCH($B695,'[1]Master data'!$A$2:$A$1000,0),MATCH(O$1,'[1]Master data'!$B$1:$EF$1,0)),"")</f>
        <v>0</v>
      </c>
      <c r="P695" s="7">
        <f>IFERROR(INDEX('[1]Master data'!$B$2:$EF$1000,MATCH($B695,'[1]Master data'!$A$2:$A$1000,0),MATCH(P$1,'[1]Master data'!$B$1:$EF$1,0)),"")</f>
        <v>-5000</v>
      </c>
      <c r="Q695" s="30">
        <f>IFERROR(INDEX('[1]Master data'!$B$2:$EF$1000,MATCH($B695,'[1]Master data'!$A$2:$A$1000,0),MATCH(Q$1,'[1]Master data'!$B$1:$EF$1,0)),"")</f>
        <v>-1</v>
      </c>
    </row>
    <row r="696" spans="1:17" x14ac:dyDescent="0.3">
      <c r="A696" t="str">
        <f t="shared" si="10"/>
        <v/>
      </c>
      <c r="B696" t="str">
        <f>IF('[1]Master data'!A696="","",'[1]Master data'!A696)</f>
        <v/>
      </c>
      <c r="C696" t="str">
        <f>IFERROR(INDEX('[1]Master data'!$B$2:$EF$1000,MATCH($B696,'[1]Master data'!$A$2:$A$1000,0),MATCH(C$1,'[1]Master data'!$B$1:$EF$1,0)),"")</f>
        <v/>
      </c>
      <c r="D696" t="str">
        <f>IFERROR(INDEX('[1]Master data'!$B$2:$EF$1000,MATCH($B696,'[1]Master data'!$A$2:$A$1000,0),MATCH(D$1,'[1]Master data'!$B$1:$EF$1,0)),"")</f>
        <v/>
      </c>
      <c r="E696" s="5">
        <f>IFERROR(INDEX('[1]Master data'!$B$2:$EF$1000,MATCH($B696,'[1]Master data'!$A$2:$A$1000,0),MATCH(E$1,'[1]Master data'!$B$1:$EF$1,0)),"")</f>
        <v>0</v>
      </c>
      <c r="F696" s="7">
        <f>IFERROR(INDEX('[1]Master data'!$B$2:$EF$1000,MATCH($B696,'[1]Master data'!$A$2:$A$1000,0),MATCH(F$1,'[1]Master data'!$B$1:$EF$1,0)),"")</f>
        <v>-5000</v>
      </c>
      <c r="G696" s="7">
        <f>IFERROR(INDEX('[1]Master data'!$B$2:$EF$1000,MATCH($B696,'[1]Master data'!$A$2:$A$1000,0),MATCH(G$1,'[1]Master data'!$B$1:$EF$1,0)),"")</f>
        <v>0</v>
      </c>
      <c r="H696" s="7">
        <f>IFERROR(INDEX('[1]Master data'!$B$2:$EF$1000,MATCH($B696,'[1]Master data'!$A$2:$A$1000,0),MATCH(H$1,'[1]Master data'!$B$1:$EF$1,0)),"")</f>
        <v>0</v>
      </c>
      <c r="I696" s="7">
        <f>IFERROR(INDEX('[1]Master data'!$B$2:$EF$1000,MATCH($B696,'[1]Master data'!$A$2:$A$1000,0),MATCH(I$1,'[1]Master data'!$B$1:$EF$1,0)),"")</f>
        <v>0</v>
      </c>
      <c r="J696" s="7">
        <f>IFERROR(INDEX('[1]Master data'!$B$2:$EF$1000,MATCH($B696,'[1]Master data'!$A$2:$A$1000,0),MATCH(J$1,'[1]Master data'!$B$1:$EF$1,0)),"")</f>
        <v>0</v>
      </c>
      <c r="K696" s="7">
        <f>IFERROR(INDEX('[1]Master data'!$B$2:$EF$1000,MATCH($B696,'[1]Master data'!$A$2:$A$1000,0),MATCH(K$1,'[1]Master data'!$B$1:$EF$1,0)),"")</f>
        <v>0</v>
      </c>
      <c r="L696" s="7">
        <f>IFERROR(INDEX('[1]Master data'!$B$2:$EF$1000,MATCH($B696,'[1]Master data'!$A$2:$A$1000,0),MATCH(L$1,'[1]Master data'!$B$1:$EF$1,0)),"")</f>
        <v>-5000</v>
      </c>
      <c r="M696" s="33">
        <f>IFERROR(INDEX('[1]Master data'!$B$2:$EF$1000,MATCH($B696,'[1]Master data'!$A$2:$A$1000,0),MATCH(M$1,'[1]Master data'!$B$1:$EF$1,0)),"")</f>
        <v>-1</v>
      </c>
      <c r="N696" s="7">
        <f>IFERROR(INDEX('[1]Master data'!$B$2:$EF$1000,MATCH($B696,'[1]Master data'!$A$2:$A$1000,0),MATCH(N$1,'[1]Master data'!$B$1:$EF$1,0)),"")</f>
        <v>0</v>
      </c>
      <c r="O696" s="7">
        <f>IFERROR(INDEX('[1]Master data'!$B$2:$EF$1000,MATCH($B696,'[1]Master data'!$A$2:$A$1000,0),MATCH(O$1,'[1]Master data'!$B$1:$EF$1,0)),"")</f>
        <v>0</v>
      </c>
      <c r="P696" s="7">
        <f>IFERROR(INDEX('[1]Master data'!$B$2:$EF$1000,MATCH($B696,'[1]Master data'!$A$2:$A$1000,0),MATCH(P$1,'[1]Master data'!$B$1:$EF$1,0)),"")</f>
        <v>-5000</v>
      </c>
      <c r="Q696" s="30">
        <f>IFERROR(INDEX('[1]Master data'!$B$2:$EF$1000,MATCH($B696,'[1]Master data'!$A$2:$A$1000,0),MATCH(Q$1,'[1]Master data'!$B$1:$EF$1,0)),"")</f>
        <v>-1</v>
      </c>
    </row>
    <row r="697" spans="1:17" x14ac:dyDescent="0.3">
      <c r="A697" t="str">
        <f t="shared" si="10"/>
        <v/>
      </c>
      <c r="B697" t="str">
        <f>IF('[1]Master data'!A697="","",'[1]Master data'!A697)</f>
        <v/>
      </c>
      <c r="C697" t="str">
        <f>IFERROR(INDEX('[1]Master data'!$B$2:$EF$1000,MATCH($B697,'[1]Master data'!$A$2:$A$1000,0),MATCH(C$1,'[1]Master data'!$B$1:$EF$1,0)),"")</f>
        <v/>
      </c>
      <c r="D697" t="str">
        <f>IFERROR(INDEX('[1]Master data'!$B$2:$EF$1000,MATCH($B697,'[1]Master data'!$A$2:$A$1000,0),MATCH(D$1,'[1]Master data'!$B$1:$EF$1,0)),"")</f>
        <v/>
      </c>
      <c r="E697" s="5">
        <f>IFERROR(INDEX('[1]Master data'!$B$2:$EF$1000,MATCH($B697,'[1]Master data'!$A$2:$A$1000,0),MATCH(E$1,'[1]Master data'!$B$1:$EF$1,0)),"")</f>
        <v>0</v>
      </c>
      <c r="F697" s="7">
        <f>IFERROR(INDEX('[1]Master data'!$B$2:$EF$1000,MATCH($B697,'[1]Master data'!$A$2:$A$1000,0),MATCH(F$1,'[1]Master data'!$B$1:$EF$1,0)),"")</f>
        <v>-5000</v>
      </c>
      <c r="G697" s="7">
        <f>IFERROR(INDEX('[1]Master data'!$B$2:$EF$1000,MATCH($B697,'[1]Master data'!$A$2:$A$1000,0),MATCH(G$1,'[1]Master data'!$B$1:$EF$1,0)),"")</f>
        <v>0</v>
      </c>
      <c r="H697" s="7">
        <f>IFERROR(INDEX('[1]Master data'!$B$2:$EF$1000,MATCH($B697,'[1]Master data'!$A$2:$A$1000,0),MATCH(H$1,'[1]Master data'!$B$1:$EF$1,0)),"")</f>
        <v>0</v>
      </c>
      <c r="I697" s="7">
        <f>IFERROR(INDEX('[1]Master data'!$B$2:$EF$1000,MATCH($B697,'[1]Master data'!$A$2:$A$1000,0),MATCH(I$1,'[1]Master data'!$B$1:$EF$1,0)),"")</f>
        <v>0</v>
      </c>
      <c r="J697" s="7">
        <f>IFERROR(INDEX('[1]Master data'!$B$2:$EF$1000,MATCH($B697,'[1]Master data'!$A$2:$A$1000,0),MATCH(J$1,'[1]Master data'!$B$1:$EF$1,0)),"")</f>
        <v>0</v>
      </c>
      <c r="K697" s="7">
        <f>IFERROR(INDEX('[1]Master data'!$B$2:$EF$1000,MATCH($B697,'[1]Master data'!$A$2:$A$1000,0),MATCH(K$1,'[1]Master data'!$B$1:$EF$1,0)),"")</f>
        <v>0</v>
      </c>
      <c r="L697" s="7">
        <f>IFERROR(INDEX('[1]Master data'!$B$2:$EF$1000,MATCH($B697,'[1]Master data'!$A$2:$A$1000,0),MATCH(L$1,'[1]Master data'!$B$1:$EF$1,0)),"")</f>
        <v>-5000</v>
      </c>
      <c r="M697" s="33">
        <f>IFERROR(INDEX('[1]Master data'!$B$2:$EF$1000,MATCH($B697,'[1]Master data'!$A$2:$A$1000,0),MATCH(M$1,'[1]Master data'!$B$1:$EF$1,0)),"")</f>
        <v>-1</v>
      </c>
      <c r="N697" s="7">
        <f>IFERROR(INDEX('[1]Master data'!$B$2:$EF$1000,MATCH($B697,'[1]Master data'!$A$2:$A$1000,0),MATCH(N$1,'[1]Master data'!$B$1:$EF$1,0)),"")</f>
        <v>0</v>
      </c>
      <c r="O697" s="7">
        <f>IFERROR(INDEX('[1]Master data'!$B$2:$EF$1000,MATCH($B697,'[1]Master data'!$A$2:$A$1000,0),MATCH(O$1,'[1]Master data'!$B$1:$EF$1,0)),"")</f>
        <v>0</v>
      </c>
      <c r="P697" s="7">
        <f>IFERROR(INDEX('[1]Master data'!$B$2:$EF$1000,MATCH($B697,'[1]Master data'!$A$2:$A$1000,0),MATCH(P$1,'[1]Master data'!$B$1:$EF$1,0)),"")</f>
        <v>-5000</v>
      </c>
      <c r="Q697" s="30">
        <f>IFERROR(INDEX('[1]Master data'!$B$2:$EF$1000,MATCH($B697,'[1]Master data'!$A$2:$A$1000,0),MATCH(Q$1,'[1]Master data'!$B$1:$EF$1,0)),"")</f>
        <v>-1</v>
      </c>
    </row>
    <row r="698" spans="1:17" x14ac:dyDescent="0.3">
      <c r="A698" t="str">
        <f t="shared" si="10"/>
        <v/>
      </c>
      <c r="B698" t="str">
        <f>IF('[1]Master data'!A698="","",'[1]Master data'!A698)</f>
        <v/>
      </c>
      <c r="C698" t="str">
        <f>IFERROR(INDEX('[1]Master data'!$B$2:$EF$1000,MATCH($B698,'[1]Master data'!$A$2:$A$1000,0),MATCH(C$1,'[1]Master data'!$B$1:$EF$1,0)),"")</f>
        <v/>
      </c>
      <c r="D698" t="str">
        <f>IFERROR(INDEX('[1]Master data'!$B$2:$EF$1000,MATCH($B698,'[1]Master data'!$A$2:$A$1000,0),MATCH(D$1,'[1]Master data'!$B$1:$EF$1,0)),"")</f>
        <v/>
      </c>
      <c r="E698" s="5">
        <f>IFERROR(INDEX('[1]Master data'!$B$2:$EF$1000,MATCH($B698,'[1]Master data'!$A$2:$A$1000,0),MATCH(E$1,'[1]Master data'!$B$1:$EF$1,0)),"")</f>
        <v>0</v>
      </c>
      <c r="F698" s="7">
        <f>IFERROR(INDEX('[1]Master data'!$B$2:$EF$1000,MATCH($B698,'[1]Master data'!$A$2:$A$1000,0),MATCH(F$1,'[1]Master data'!$B$1:$EF$1,0)),"")</f>
        <v>-5000</v>
      </c>
      <c r="G698" s="7">
        <f>IFERROR(INDEX('[1]Master data'!$B$2:$EF$1000,MATCH($B698,'[1]Master data'!$A$2:$A$1000,0),MATCH(G$1,'[1]Master data'!$B$1:$EF$1,0)),"")</f>
        <v>0</v>
      </c>
      <c r="H698" s="7">
        <f>IFERROR(INDEX('[1]Master data'!$B$2:$EF$1000,MATCH($B698,'[1]Master data'!$A$2:$A$1000,0),MATCH(H$1,'[1]Master data'!$B$1:$EF$1,0)),"")</f>
        <v>0</v>
      </c>
      <c r="I698" s="7">
        <f>IFERROR(INDEX('[1]Master data'!$B$2:$EF$1000,MATCH($B698,'[1]Master data'!$A$2:$A$1000,0),MATCH(I$1,'[1]Master data'!$B$1:$EF$1,0)),"")</f>
        <v>0</v>
      </c>
      <c r="J698" s="7">
        <f>IFERROR(INDEX('[1]Master data'!$B$2:$EF$1000,MATCH($B698,'[1]Master data'!$A$2:$A$1000,0),MATCH(J$1,'[1]Master data'!$B$1:$EF$1,0)),"")</f>
        <v>0</v>
      </c>
      <c r="K698" s="7">
        <f>IFERROR(INDEX('[1]Master data'!$B$2:$EF$1000,MATCH($B698,'[1]Master data'!$A$2:$A$1000,0),MATCH(K$1,'[1]Master data'!$B$1:$EF$1,0)),"")</f>
        <v>0</v>
      </c>
      <c r="L698" s="7">
        <f>IFERROR(INDEX('[1]Master data'!$B$2:$EF$1000,MATCH($B698,'[1]Master data'!$A$2:$A$1000,0),MATCH(L$1,'[1]Master data'!$B$1:$EF$1,0)),"")</f>
        <v>-5000</v>
      </c>
      <c r="M698" s="33">
        <f>IFERROR(INDEX('[1]Master data'!$B$2:$EF$1000,MATCH($B698,'[1]Master data'!$A$2:$A$1000,0),MATCH(M$1,'[1]Master data'!$B$1:$EF$1,0)),"")</f>
        <v>-1</v>
      </c>
      <c r="N698" s="7">
        <f>IFERROR(INDEX('[1]Master data'!$B$2:$EF$1000,MATCH($B698,'[1]Master data'!$A$2:$A$1000,0),MATCH(N$1,'[1]Master data'!$B$1:$EF$1,0)),"")</f>
        <v>0</v>
      </c>
      <c r="O698" s="7">
        <f>IFERROR(INDEX('[1]Master data'!$B$2:$EF$1000,MATCH($B698,'[1]Master data'!$A$2:$A$1000,0),MATCH(O$1,'[1]Master data'!$B$1:$EF$1,0)),"")</f>
        <v>0</v>
      </c>
      <c r="P698" s="7">
        <f>IFERROR(INDEX('[1]Master data'!$B$2:$EF$1000,MATCH($B698,'[1]Master data'!$A$2:$A$1000,0),MATCH(P$1,'[1]Master data'!$B$1:$EF$1,0)),"")</f>
        <v>-5000</v>
      </c>
      <c r="Q698" s="30">
        <f>IFERROR(INDEX('[1]Master data'!$B$2:$EF$1000,MATCH($B698,'[1]Master data'!$A$2:$A$1000,0),MATCH(Q$1,'[1]Master data'!$B$1:$EF$1,0)),"")</f>
        <v>-1</v>
      </c>
    </row>
    <row r="699" spans="1:17" x14ac:dyDescent="0.3">
      <c r="A699" t="str">
        <f t="shared" si="10"/>
        <v/>
      </c>
      <c r="B699" t="str">
        <f>IF('[1]Master data'!A699="","",'[1]Master data'!A699)</f>
        <v/>
      </c>
      <c r="C699" t="str">
        <f>IFERROR(INDEX('[1]Master data'!$B$2:$EF$1000,MATCH($B699,'[1]Master data'!$A$2:$A$1000,0),MATCH(C$1,'[1]Master data'!$B$1:$EF$1,0)),"")</f>
        <v/>
      </c>
      <c r="D699" t="str">
        <f>IFERROR(INDEX('[1]Master data'!$B$2:$EF$1000,MATCH($B699,'[1]Master data'!$A$2:$A$1000,0),MATCH(D$1,'[1]Master data'!$B$1:$EF$1,0)),"")</f>
        <v/>
      </c>
      <c r="E699" s="5">
        <f>IFERROR(INDEX('[1]Master data'!$B$2:$EF$1000,MATCH($B699,'[1]Master data'!$A$2:$A$1000,0),MATCH(E$1,'[1]Master data'!$B$1:$EF$1,0)),"")</f>
        <v>0</v>
      </c>
      <c r="F699" s="7">
        <f>IFERROR(INDEX('[1]Master data'!$B$2:$EF$1000,MATCH($B699,'[1]Master data'!$A$2:$A$1000,0),MATCH(F$1,'[1]Master data'!$B$1:$EF$1,0)),"")</f>
        <v>-5000</v>
      </c>
      <c r="G699" s="7">
        <f>IFERROR(INDEX('[1]Master data'!$B$2:$EF$1000,MATCH($B699,'[1]Master data'!$A$2:$A$1000,0),MATCH(G$1,'[1]Master data'!$B$1:$EF$1,0)),"")</f>
        <v>0</v>
      </c>
      <c r="H699" s="7">
        <f>IFERROR(INDEX('[1]Master data'!$B$2:$EF$1000,MATCH($B699,'[1]Master data'!$A$2:$A$1000,0),MATCH(H$1,'[1]Master data'!$B$1:$EF$1,0)),"")</f>
        <v>0</v>
      </c>
      <c r="I699" s="7">
        <f>IFERROR(INDEX('[1]Master data'!$B$2:$EF$1000,MATCH($B699,'[1]Master data'!$A$2:$A$1000,0),MATCH(I$1,'[1]Master data'!$B$1:$EF$1,0)),"")</f>
        <v>0</v>
      </c>
      <c r="J699" s="7">
        <f>IFERROR(INDEX('[1]Master data'!$B$2:$EF$1000,MATCH($B699,'[1]Master data'!$A$2:$A$1000,0),MATCH(J$1,'[1]Master data'!$B$1:$EF$1,0)),"")</f>
        <v>0</v>
      </c>
      <c r="K699" s="7">
        <f>IFERROR(INDEX('[1]Master data'!$B$2:$EF$1000,MATCH($B699,'[1]Master data'!$A$2:$A$1000,0),MATCH(K$1,'[1]Master data'!$B$1:$EF$1,0)),"")</f>
        <v>0</v>
      </c>
      <c r="L699" s="7">
        <f>IFERROR(INDEX('[1]Master data'!$B$2:$EF$1000,MATCH($B699,'[1]Master data'!$A$2:$A$1000,0),MATCH(L$1,'[1]Master data'!$B$1:$EF$1,0)),"")</f>
        <v>-5000</v>
      </c>
      <c r="M699" s="33">
        <f>IFERROR(INDEX('[1]Master data'!$B$2:$EF$1000,MATCH($B699,'[1]Master data'!$A$2:$A$1000,0),MATCH(M$1,'[1]Master data'!$B$1:$EF$1,0)),"")</f>
        <v>-1</v>
      </c>
      <c r="N699" s="7">
        <f>IFERROR(INDEX('[1]Master data'!$B$2:$EF$1000,MATCH($B699,'[1]Master data'!$A$2:$A$1000,0),MATCH(N$1,'[1]Master data'!$B$1:$EF$1,0)),"")</f>
        <v>0</v>
      </c>
      <c r="O699" s="7">
        <f>IFERROR(INDEX('[1]Master data'!$B$2:$EF$1000,MATCH($B699,'[1]Master data'!$A$2:$A$1000,0),MATCH(O$1,'[1]Master data'!$B$1:$EF$1,0)),"")</f>
        <v>0</v>
      </c>
      <c r="P699" s="7">
        <f>IFERROR(INDEX('[1]Master data'!$B$2:$EF$1000,MATCH($B699,'[1]Master data'!$A$2:$A$1000,0),MATCH(P$1,'[1]Master data'!$B$1:$EF$1,0)),"")</f>
        <v>-5000</v>
      </c>
      <c r="Q699" s="30">
        <f>IFERROR(INDEX('[1]Master data'!$B$2:$EF$1000,MATCH($B699,'[1]Master data'!$A$2:$A$1000,0),MATCH(Q$1,'[1]Master data'!$B$1:$EF$1,0)),"")</f>
        <v>-1</v>
      </c>
    </row>
    <row r="700" spans="1:17" x14ac:dyDescent="0.3">
      <c r="A700" t="str">
        <f t="shared" si="10"/>
        <v/>
      </c>
      <c r="B700" t="str">
        <f>IF('[1]Master data'!A700="","",'[1]Master data'!A700)</f>
        <v/>
      </c>
      <c r="C700" t="str">
        <f>IFERROR(INDEX('[1]Master data'!$B$2:$EF$1000,MATCH($B700,'[1]Master data'!$A$2:$A$1000,0),MATCH(C$1,'[1]Master data'!$B$1:$EF$1,0)),"")</f>
        <v/>
      </c>
      <c r="D700" t="str">
        <f>IFERROR(INDEX('[1]Master data'!$B$2:$EF$1000,MATCH($B700,'[1]Master data'!$A$2:$A$1000,0),MATCH(D$1,'[1]Master data'!$B$1:$EF$1,0)),"")</f>
        <v/>
      </c>
      <c r="E700" s="5">
        <f>IFERROR(INDEX('[1]Master data'!$B$2:$EF$1000,MATCH($B700,'[1]Master data'!$A$2:$A$1000,0),MATCH(E$1,'[1]Master data'!$B$1:$EF$1,0)),"")</f>
        <v>0</v>
      </c>
      <c r="F700" s="7">
        <f>IFERROR(INDEX('[1]Master data'!$B$2:$EF$1000,MATCH($B700,'[1]Master data'!$A$2:$A$1000,0),MATCH(F$1,'[1]Master data'!$B$1:$EF$1,0)),"")</f>
        <v>-5000</v>
      </c>
      <c r="G700" s="7">
        <f>IFERROR(INDEX('[1]Master data'!$B$2:$EF$1000,MATCH($B700,'[1]Master data'!$A$2:$A$1000,0),MATCH(G$1,'[1]Master data'!$B$1:$EF$1,0)),"")</f>
        <v>0</v>
      </c>
      <c r="H700" s="7">
        <f>IFERROR(INDEX('[1]Master data'!$B$2:$EF$1000,MATCH($B700,'[1]Master data'!$A$2:$A$1000,0),MATCH(H$1,'[1]Master data'!$B$1:$EF$1,0)),"")</f>
        <v>0</v>
      </c>
      <c r="I700" s="7">
        <f>IFERROR(INDEX('[1]Master data'!$B$2:$EF$1000,MATCH($B700,'[1]Master data'!$A$2:$A$1000,0),MATCH(I$1,'[1]Master data'!$B$1:$EF$1,0)),"")</f>
        <v>0</v>
      </c>
      <c r="J700" s="7">
        <f>IFERROR(INDEX('[1]Master data'!$B$2:$EF$1000,MATCH($B700,'[1]Master data'!$A$2:$A$1000,0),MATCH(J$1,'[1]Master data'!$B$1:$EF$1,0)),"")</f>
        <v>0</v>
      </c>
      <c r="K700" s="7">
        <f>IFERROR(INDEX('[1]Master data'!$B$2:$EF$1000,MATCH($B700,'[1]Master data'!$A$2:$A$1000,0),MATCH(K$1,'[1]Master data'!$B$1:$EF$1,0)),"")</f>
        <v>0</v>
      </c>
      <c r="L700" s="7">
        <f>IFERROR(INDEX('[1]Master data'!$B$2:$EF$1000,MATCH($B700,'[1]Master data'!$A$2:$A$1000,0),MATCH(L$1,'[1]Master data'!$B$1:$EF$1,0)),"")</f>
        <v>-5000</v>
      </c>
      <c r="M700" s="33">
        <f>IFERROR(INDEX('[1]Master data'!$B$2:$EF$1000,MATCH($B700,'[1]Master data'!$A$2:$A$1000,0),MATCH(M$1,'[1]Master data'!$B$1:$EF$1,0)),"")</f>
        <v>-1</v>
      </c>
      <c r="N700" s="7">
        <f>IFERROR(INDEX('[1]Master data'!$B$2:$EF$1000,MATCH($B700,'[1]Master data'!$A$2:$A$1000,0),MATCH(N$1,'[1]Master data'!$B$1:$EF$1,0)),"")</f>
        <v>0</v>
      </c>
      <c r="O700" s="7">
        <f>IFERROR(INDEX('[1]Master data'!$B$2:$EF$1000,MATCH($B700,'[1]Master data'!$A$2:$A$1000,0),MATCH(O$1,'[1]Master data'!$B$1:$EF$1,0)),"")</f>
        <v>0</v>
      </c>
      <c r="P700" s="7">
        <f>IFERROR(INDEX('[1]Master data'!$B$2:$EF$1000,MATCH($B700,'[1]Master data'!$A$2:$A$1000,0),MATCH(P$1,'[1]Master data'!$B$1:$EF$1,0)),"")</f>
        <v>-5000</v>
      </c>
      <c r="Q700" s="30">
        <f>IFERROR(INDEX('[1]Master data'!$B$2:$EF$1000,MATCH($B700,'[1]Master data'!$A$2:$A$1000,0),MATCH(Q$1,'[1]Master data'!$B$1:$EF$1,0)),"")</f>
        <v>-1</v>
      </c>
    </row>
    <row r="701" spans="1:17" x14ac:dyDescent="0.3">
      <c r="A701" t="str">
        <f t="shared" si="10"/>
        <v/>
      </c>
      <c r="B701" t="str">
        <f>IF('[1]Master data'!A701="","",'[1]Master data'!A701)</f>
        <v/>
      </c>
      <c r="C701" t="str">
        <f>IFERROR(INDEX('[1]Master data'!$B$2:$EF$1000,MATCH($B701,'[1]Master data'!$A$2:$A$1000,0),MATCH(C$1,'[1]Master data'!$B$1:$EF$1,0)),"")</f>
        <v/>
      </c>
      <c r="D701" t="str">
        <f>IFERROR(INDEX('[1]Master data'!$B$2:$EF$1000,MATCH($B701,'[1]Master data'!$A$2:$A$1000,0),MATCH(D$1,'[1]Master data'!$B$1:$EF$1,0)),"")</f>
        <v/>
      </c>
      <c r="E701" s="5">
        <f>IFERROR(INDEX('[1]Master data'!$B$2:$EF$1000,MATCH($B701,'[1]Master data'!$A$2:$A$1000,0),MATCH(E$1,'[1]Master data'!$B$1:$EF$1,0)),"")</f>
        <v>0</v>
      </c>
      <c r="F701" s="7">
        <f>IFERROR(INDEX('[1]Master data'!$B$2:$EF$1000,MATCH($B701,'[1]Master data'!$A$2:$A$1000,0),MATCH(F$1,'[1]Master data'!$B$1:$EF$1,0)),"")</f>
        <v>-5000</v>
      </c>
      <c r="G701" s="7">
        <f>IFERROR(INDEX('[1]Master data'!$B$2:$EF$1000,MATCH($B701,'[1]Master data'!$A$2:$A$1000,0),MATCH(G$1,'[1]Master data'!$B$1:$EF$1,0)),"")</f>
        <v>0</v>
      </c>
      <c r="H701" s="7">
        <f>IFERROR(INDEX('[1]Master data'!$B$2:$EF$1000,MATCH($B701,'[1]Master data'!$A$2:$A$1000,0),MATCH(H$1,'[1]Master data'!$B$1:$EF$1,0)),"")</f>
        <v>0</v>
      </c>
      <c r="I701" s="7">
        <f>IFERROR(INDEX('[1]Master data'!$B$2:$EF$1000,MATCH($B701,'[1]Master data'!$A$2:$A$1000,0),MATCH(I$1,'[1]Master data'!$B$1:$EF$1,0)),"")</f>
        <v>0</v>
      </c>
      <c r="J701" s="7">
        <f>IFERROR(INDEX('[1]Master data'!$B$2:$EF$1000,MATCH($B701,'[1]Master data'!$A$2:$A$1000,0),MATCH(J$1,'[1]Master data'!$B$1:$EF$1,0)),"")</f>
        <v>0</v>
      </c>
      <c r="K701" s="7">
        <f>IFERROR(INDEX('[1]Master data'!$B$2:$EF$1000,MATCH($B701,'[1]Master data'!$A$2:$A$1000,0),MATCH(K$1,'[1]Master data'!$B$1:$EF$1,0)),"")</f>
        <v>0</v>
      </c>
      <c r="L701" s="7">
        <f>IFERROR(INDEX('[1]Master data'!$B$2:$EF$1000,MATCH($B701,'[1]Master data'!$A$2:$A$1000,0),MATCH(L$1,'[1]Master data'!$B$1:$EF$1,0)),"")</f>
        <v>-5000</v>
      </c>
      <c r="M701" s="33">
        <f>IFERROR(INDEX('[1]Master data'!$B$2:$EF$1000,MATCH($B701,'[1]Master data'!$A$2:$A$1000,0),MATCH(M$1,'[1]Master data'!$B$1:$EF$1,0)),"")</f>
        <v>-1</v>
      </c>
      <c r="N701" s="7">
        <f>IFERROR(INDEX('[1]Master data'!$B$2:$EF$1000,MATCH($B701,'[1]Master data'!$A$2:$A$1000,0),MATCH(N$1,'[1]Master data'!$B$1:$EF$1,0)),"")</f>
        <v>0</v>
      </c>
      <c r="O701" s="7">
        <f>IFERROR(INDEX('[1]Master data'!$B$2:$EF$1000,MATCH($B701,'[1]Master data'!$A$2:$A$1000,0),MATCH(O$1,'[1]Master data'!$B$1:$EF$1,0)),"")</f>
        <v>0</v>
      </c>
      <c r="P701" s="7">
        <f>IFERROR(INDEX('[1]Master data'!$B$2:$EF$1000,MATCH($B701,'[1]Master data'!$A$2:$A$1000,0),MATCH(P$1,'[1]Master data'!$B$1:$EF$1,0)),"")</f>
        <v>-5000</v>
      </c>
      <c r="Q701" s="30">
        <f>IFERROR(INDEX('[1]Master data'!$B$2:$EF$1000,MATCH($B701,'[1]Master data'!$A$2:$A$1000,0),MATCH(Q$1,'[1]Master data'!$B$1:$EF$1,0)),"")</f>
        <v>-1</v>
      </c>
    </row>
    <row r="702" spans="1:17" x14ac:dyDescent="0.3">
      <c r="A702" t="str">
        <f t="shared" si="10"/>
        <v/>
      </c>
      <c r="B702" t="str">
        <f>IF('[1]Master data'!A702="","",'[1]Master data'!A702)</f>
        <v/>
      </c>
      <c r="C702" t="str">
        <f>IFERROR(INDEX('[1]Master data'!$B$2:$EF$1000,MATCH($B702,'[1]Master data'!$A$2:$A$1000,0),MATCH(C$1,'[1]Master data'!$B$1:$EF$1,0)),"")</f>
        <v/>
      </c>
      <c r="D702" t="str">
        <f>IFERROR(INDEX('[1]Master data'!$B$2:$EF$1000,MATCH($B702,'[1]Master data'!$A$2:$A$1000,0),MATCH(D$1,'[1]Master data'!$B$1:$EF$1,0)),"")</f>
        <v/>
      </c>
      <c r="E702" s="5">
        <f>IFERROR(INDEX('[1]Master data'!$B$2:$EF$1000,MATCH($B702,'[1]Master data'!$A$2:$A$1000,0),MATCH(E$1,'[1]Master data'!$B$1:$EF$1,0)),"")</f>
        <v>0</v>
      </c>
      <c r="F702" s="7">
        <f>IFERROR(INDEX('[1]Master data'!$B$2:$EF$1000,MATCH($B702,'[1]Master data'!$A$2:$A$1000,0),MATCH(F$1,'[1]Master data'!$B$1:$EF$1,0)),"")</f>
        <v>-5000</v>
      </c>
      <c r="G702" s="7">
        <f>IFERROR(INDEX('[1]Master data'!$B$2:$EF$1000,MATCH($B702,'[1]Master data'!$A$2:$A$1000,0),MATCH(G$1,'[1]Master data'!$B$1:$EF$1,0)),"")</f>
        <v>0</v>
      </c>
      <c r="H702" s="7">
        <f>IFERROR(INDEX('[1]Master data'!$B$2:$EF$1000,MATCH($B702,'[1]Master data'!$A$2:$A$1000,0),MATCH(H$1,'[1]Master data'!$B$1:$EF$1,0)),"")</f>
        <v>0</v>
      </c>
      <c r="I702" s="7">
        <f>IFERROR(INDEX('[1]Master data'!$B$2:$EF$1000,MATCH($B702,'[1]Master data'!$A$2:$A$1000,0),MATCH(I$1,'[1]Master data'!$B$1:$EF$1,0)),"")</f>
        <v>0</v>
      </c>
      <c r="J702" s="7">
        <f>IFERROR(INDEX('[1]Master data'!$B$2:$EF$1000,MATCH($B702,'[1]Master data'!$A$2:$A$1000,0),MATCH(J$1,'[1]Master data'!$B$1:$EF$1,0)),"")</f>
        <v>0</v>
      </c>
      <c r="K702" s="7">
        <f>IFERROR(INDEX('[1]Master data'!$B$2:$EF$1000,MATCH($B702,'[1]Master data'!$A$2:$A$1000,0),MATCH(K$1,'[1]Master data'!$B$1:$EF$1,0)),"")</f>
        <v>0</v>
      </c>
      <c r="L702" s="7">
        <f>IFERROR(INDEX('[1]Master data'!$B$2:$EF$1000,MATCH($B702,'[1]Master data'!$A$2:$A$1000,0),MATCH(L$1,'[1]Master data'!$B$1:$EF$1,0)),"")</f>
        <v>-5000</v>
      </c>
      <c r="M702" s="33">
        <f>IFERROR(INDEX('[1]Master data'!$B$2:$EF$1000,MATCH($B702,'[1]Master data'!$A$2:$A$1000,0),MATCH(M$1,'[1]Master data'!$B$1:$EF$1,0)),"")</f>
        <v>-1</v>
      </c>
      <c r="N702" s="7">
        <f>IFERROR(INDEX('[1]Master data'!$B$2:$EF$1000,MATCH($B702,'[1]Master data'!$A$2:$A$1000,0),MATCH(N$1,'[1]Master data'!$B$1:$EF$1,0)),"")</f>
        <v>0</v>
      </c>
      <c r="O702" s="7">
        <f>IFERROR(INDEX('[1]Master data'!$B$2:$EF$1000,MATCH($B702,'[1]Master data'!$A$2:$A$1000,0),MATCH(O$1,'[1]Master data'!$B$1:$EF$1,0)),"")</f>
        <v>0</v>
      </c>
      <c r="P702" s="7">
        <f>IFERROR(INDEX('[1]Master data'!$B$2:$EF$1000,MATCH($B702,'[1]Master data'!$A$2:$A$1000,0),MATCH(P$1,'[1]Master data'!$B$1:$EF$1,0)),"")</f>
        <v>-5000</v>
      </c>
      <c r="Q702" s="30">
        <f>IFERROR(INDEX('[1]Master data'!$B$2:$EF$1000,MATCH($B702,'[1]Master data'!$A$2:$A$1000,0),MATCH(Q$1,'[1]Master data'!$B$1:$EF$1,0)),"")</f>
        <v>-1</v>
      </c>
    </row>
    <row r="703" spans="1:17" x14ac:dyDescent="0.3">
      <c r="A703" t="str">
        <f t="shared" si="10"/>
        <v/>
      </c>
      <c r="B703" t="str">
        <f>IF('[1]Master data'!A703="","",'[1]Master data'!A703)</f>
        <v/>
      </c>
      <c r="C703" t="str">
        <f>IFERROR(INDEX('[1]Master data'!$B$2:$EF$1000,MATCH($B703,'[1]Master data'!$A$2:$A$1000,0),MATCH(C$1,'[1]Master data'!$B$1:$EF$1,0)),"")</f>
        <v/>
      </c>
      <c r="D703" t="str">
        <f>IFERROR(INDEX('[1]Master data'!$B$2:$EF$1000,MATCH($B703,'[1]Master data'!$A$2:$A$1000,0),MATCH(D$1,'[1]Master data'!$B$1:$EF$1,0)),"")</f>
        <v/>
      </c>
      <c r="E703" s="5">
        <f>IFERROR(INDEX('[1]Master data'!$B$2:$EF$1000,MATCH($B703,'[1]Master data'!$A$2:$A$1000,0),MATCH(E$1,'[1]Master data'!$B$1:$EF$1,0)),"")</f>
        <v>0</v>
      </c>
      <c r="F703" s="7">
        <f>IFERROR(INDEX('[1]Master data'!$B$2:$EF$1000,MATCH($B703,'[1]Master data'!$A$2:$A$1000,0),MATCH(F$1,'[1]Master data'!$B$1:$EF$1,0)),"")</f>
        <v>-5000</v>
      </c>
      <c r="G703" s="7">
        <f>IFERROR(INDEX('[1]Master data'!$B$2:$EF$1000,MATCH($B703,'[1]Master data'!$A$2:$A$1000,0),MATCH(G$1,'[1]Master data'!$B$1:$EF$1,0)),"")</f>
        <v>0</v>
      </c>
      <c r="H703" s="7">
        <f>IFERROR(INDEX('[1]Master data'!$B$2:$EF$1000,MATCH($B703,'[1]Master data'!$A$2:$A$1000,0),MATCH(H$1,'[1]Master data'!$B$1:$EF$1,0)),"")</f>
        <v>0</v>
      </c>
      <c r="I703" s="7">
        <f>IFERROR(INDEX('[1]Master data'!$B$2:$EF$1000,MATCH($B703,'[1]Master data'!$A$2:$A$1000,0),MATCH(I$1,'[1]Master data'!$B$1:$EF$1,0)),"")</f>
        <v>0</v>
      </c>
      <c r="J703" s="7">
        <f>IFERROR(INDEX('[1]Master data'!$B$2:$EF$1000,MATCH($B703,'[1]Master data'!$A$2:$A$1000,0),MATCH(J$1,'[1]Master data'!$B$1:$EF$1,0)),"")</f>
        <v>0</v>
      </c>
      <c r="K703" s="7">
        <f>IFERROR(INDEX('[1]Master data'!$B$2:$EF$1000,MATCH($B703,'[1]Master data'!$A$2:$A$1000,0),MATCH(K$1,'[1]Master data'!$B$1:$EF$1,0)),"")</f>
        <v>0</v>
      </c>
      <c r="L703" s="7">
        <f>IFERROR(INDEX('[1]Master data'!$B$2:$EF$1000,MATCH($B703,'[1]Master data'!$A$2:$A$1000,0),MATCH(L$1,'[1]Master data'!$B$1:$EF$1,0)),"")</f>
        <v>-5000</v>
      </c>
      <c r="M703" s="33">
        <f>IFERROR(INDEX('[1]Master data'!$B$2:$EF$1000,MATCH($B703,'[1]Master data'!$A$2:$A$1000,0),MATCH(M$1,'[1]Master data'!$B$1:$EF$1,0)),"")</f>
        <v>-1</v>
      </c>
      <c r="N703" s="7">
        <f>IFERROR(INDEX('[1]Master data'!$B$2:$EF$1000,MATCH($B703,'[1]Master data'!$A$2:$A$1000,0),MATCH(N$1,'[1]Master data'!$B$1:$EF$1,0)),"")</f>
        <v>0</v>
      </c>
      <c r="O703" s="7">
        <f>IFERROR(INDEX('[1]Master data'!$B$2:$EF$1000,MATCH($B703,'[1]Master data'!$A$2:$A$1000,0),MATCH(O$1,'[1]Master data'!$B$1:$EF$1,0)),"")</f>
        <v>0</v>
      </c>
      <c r="P703" s="7">
        <f>IFERROR(INDEX('[1]Master data'!$B$2:$EF$1000,MATCH($B703,'[1]Master data'!$A$2:$A$1000,0),MATCH(P$1,'[1]Master data'!$B$1:$EF$1,0)),"")</f>
        <v>-5000</v>
      </c>
      <c r="Q703" s="30">
        <f>IFERROR(INDEX('[1]Master data'!$B$2:$EF$1000,MATCH($B703,'[1]Master data'!$A$2:$A$1000,0),MATCH(Q$1,'[1]Master data'!$B$1:$EF$1,0)),"")</f>
        <v>-1</v>
      </c>
    </row>
    <row r="704" spans="1:17" x14ac:dyDescent="0.3">
      <c r="A704" t="str">
        <f t="shared" si="10"/>
        <v/>
      </c>
      <c r="B704" t="str">
        <f>IF('[1]Master data'!A704="","",'[1]Master data'!A704)</f>
        <v/>
      </c>
      <c r="C704" t="str">
        <f>IFERROR(INDEX('[1]Master data'!$B$2:$EF$1000,MATCH($B704,'[1]Master data'!$A$2:$A$1000,0),MATCH(C$1,'[1]Master data'!$B$1:$EF$1,0)),"")</f>
        <v/>
      </c>
      <c r="D704" t="str">
        <f>IFERROR(INDEX('[1]Master data'!$B$2:$EF$1000,MATCH($B704,'[1]Master data'!$A$2:$A$1000,0),MATCH(D$1,'[1]Master data'!$B$1:$EF$1,0)),"")</f>
        <v/>
      </c>
      <c r="E704" s="5">
        <f>IFERROR(INDEX('[1]Master data'!$B$2:$EF$1000,MATCH($B704,'[1]Master data'!$A$2:$A$1000,0),MATCH(E$1,'[1]Master data'!$B$1:$EF$1,0)),"")</f>
        <v>0</v>
      </c>
      <c r="F704" s="7">
        <f>IFERROR(INDEX('[1]Master data'!$B$2:$EF$1000,MATCH($B704,'[1]Master data'!$A$2:$A$1000,0),MATCH(F$1,'[1]Master data'!$B$1:$EF$1,0)),"")</f>
        <v>-5000</v>
      </c>
      <c r="G704" s="7">
        <f>IFERROR(INDEX('[1]Master data'!$B$2:$EF$1000,MATCH($B704,'[1]Master data'!$A$2:$A$1000,0),MATCH(G$1,'[1]Master data'!$B$1:$EF$1,0)),"")</f>
        <v>0</v>
      </c>
      <c r="H704" s="7">
        <f>IFERROR(INDEX('[1]Master data'!$B$2:$EF$1000,MATCH($B704,'[1]Master data'!$A$2:$A$1000,0),MATCH(H$1,'[1]Master data'!$B$1:$EF$1,0)),"")</f>
        <v>0</v>
      </c>
      <c r="I704" s="7">
        <f>IFERROR(INDEX('[1]Master data'!$B$2:$EF$1000,MATCH($B704,'[1]Master data'!$A$2:$A$1000,0),MATCH(I$1,'[1]Master data'!$B$1:$EF$1,0)),"")</f>
        <v>0</v>
      </c>
      <c r="J704" s="7">
        <f>IFERROR(INDEX('[1]Master data'!$B$2:$EF$1000,MATCH($B704,'[1]Master data'!$A$2:$A$1000,0),MATCH(J$1,'[1]Master data'!$B$1:$EF$1,0)),"")</f>
        <v>0</v>
      </c>
      <c r="K704" s="7">
        <f>IFERROR(INDEX('[1]Master data'!$B$2:$EF$1000,MATCH($B704,'[1]Master data'!$A$2:$A$1000,0),MATCH(K$1,'[1]Master data'!$B$1:$EF$1,0)),"")</f>
        <v>0</v>
      </c>
      <c r="L704" s="7">
        <f>IFERROR(INDEX('[1]Master data'!$B$2:$EF$1000,MATCH($B704,'[1]Master data'!$A$2:$A$1000,0),MATCH(L$1,'[1]Master data'!$B$1:$EF$1,0)),"")</f>
        <v>-5000</v>
      </c>
      <c r="M704" s="33">
        <f>IFERROR(INDEX('[1]Master data'!$B$2:$EF$1000,MATCH($B704,'[1]Master data'!$A$2:$A$1000,0),MATCH(M$1,'[1]Master data'!$B$1:$EF$1,0)),"")</f>
        <v>-1</v>
      </c>
      <c r="N704" s="7">
        <f>IFERROR(INDEX('[1]Master data'!$B$2:$EF$1000,MATCH($B704,'[1]Master data'!$A$2:$A$1000,0),MATCH(N$1,'[1]Master data'!$B$1:$EF$1,0)),"")</f>
        <v>0</v>
      </c>
      <c r="O704" s="7">
        <f>IFERROR(INDEX('[1]Master data'!$B$2:$EF$1000,MATCH($B704,'[1]Master data'!$A$2:$A$1000,0),MATCH(O$1,'[1]Master data'!$B$1:$EF$1,0)),"")</f>
        <v>0</v>
      </c>
      <c r="P704" s="7">
        <f>IFERROR(INDEX('[1]Master data'!$B$2:$EF$1000,MATCH($B704,'[1]Master data'!$A$2:$A$1000,0),MATCH(P$1,'[1]Master data'!$B$1:$EF$1,0)),"")</f>
        <v>-5000</v>
      </c>
      <c r="Q704" s="30">
        <f>IFERROR(INDEX('[1]Master data'!$B$2:$EF$1000,MATCH($B704,'[1]Master data'!$A$2:$A$1000,0),MATCH(Q$1,'[1]Master data'!$B$1:$EF$1,0)),"")</f>
        <v>-1</v>
      </c>
    </row>
    <row r="705" spans="1:17" x14ac:dyDescent="0.3">
      <c r="A705" t="str">
        <f t="shared" si="10"/>
        <v/>
      </c>
      <c r="B705" t="str">
        <f>IF('[1]Master data'!A705="","",'[1]Master data'!A705)</f>
        <v/>
      </c>
      <c r="C705" t="str">
        <f>IFERROR(INDEX('[1]Master data'!$B$2:$EF$1000,MATCH($B705,'[1]Master data'!$A$2:$A$1000,0),MATCH(C$1,'[1]Master data'!$B$1:$EF$1,0)),"")</f>
        <v/>
      </c>
      <c r="D705" t="str">
        <f>IFERROR(INDEX('[1]Master data'!$B$2:$EF$1000,MATCH($B705,'[1]Master data'!$A$2:$A$1000,0),MATCH(D$1,'[1]Master data'!$B$1:$EF$1,0)),"")</f>
        <v/>
      </c>
      <c r="E705" s="5">
        <f>IFERROR(INDEX('[1]Master data'!$B$2:$EF$1000,MATCH($B705,'[1]Master data'!$A$2:$A$1000,0),MATCH(E$1,'[1]Master data'!$B$1:$EF$1,0)),"")</f>
        <v>0</v>
      </c>
      <c r="F705" s="7">
        <f>IFERROR(INDEX('[1]Master data'!$B$2:$EF$1000,MATCH($B705,'[1]Master data'!$A$2:$A$1000,0),MATCH(F$1,'[1]Master data'!$B$1:$EF$1,0)),"")</f>
        <v>-5000</v>
      </c>
      <c r="G705" s="7">
        <f>IFERROR(INDEX('[1]Master data'!$B$2:$EF$1000,MATCH($B705,'[1]Master data'!$A$2:$A$1000,0),MATCH(G$1,'[1]Master data'!$B$1:$EF$1,0)),"")</f>
        <v>0</v>
      </c>
      <c r="H705" s="7">
        <f>IFERROR(INDEX('[1]Master data'!$B$2:$EF$1000,MATCH($B705,'[1]Master data'!$A$2:$A$1000,0),MATCH(H$1,'[1]Master data'!$B$1:$EF$1,0)),"")</f>
        <v>0</v>
      </c>
      <c r="I705" s="7">
        <f>IFERROR(INDEX('[1]Master data'!$B$2:$EF$1000,MATCH($B705,'[1]Master data'!$A$2:$A$1000,0),MATCH(I$1,'[1]Master data'!$B$1:$EF$1,0)),"")</f>
        <v>0</v>
      </c>
      <c r="J705" s="7">
        <f>IFERROR(INDEX('[1]Master data'!$B$2:$EF$1000,MATCH($B705,'[1]Master data'!$A$2:$A$1000,0),MATCH(J$1,'[1]Master data'!$B$1:$EF$1,0)),"")</f>
        <v>0</v>
      </c>
      <c r="K705" s="7">
        <f>IFERROR(INDEX('[1]Master data'!$B$2:$EF$1000,MATCH($B705,'[1]Master data'!$A$2:$A$1000,0),MATCH(K$1,'[1]Master data'!$B$1:$EF$1,0)),"")</f>
        <v>0</v>
      </c>
      <c r="L705" s="7">
        <f>IFERROR(INDEX('[1]Master data'!$B$2:$EF$1000,MATCH($B705,'[1]Master data'!$A$2:$A$1000,0),MATCH(L$1,'[1]Master data'!$B$1:$EF$1,0)),"")</f>
        <v>-5000</v>
      </c>
      <c r="M705" s="33">
        <f>IFERROR(INDEX('[1]Master data'!$B$2:$EF$1000,MATCH($B705,'[1]Master data'!$A$2:$A$1000,0),MATCH(M$1,'[1]Master data'!$B$1:$EF$1,0)),"")</f>
        <v>-1</v>
      </c>
      <c r="N705" s="7">
        <f>IFERROR(INDEX('[1]Master data'!$B$2:$EF$1000,MATCH($B705,'[1]Master data'!$A$2:$A$1000,0),MATCH(N$1,'[1]Master data'!$B$1:$EF$1,0)),"")</f>
        <v>0</v>
      </c>
      <c r="O705" s="7">
        <f>IFERROR(INDEX('[1]Master data'!$B$2:$EF$1000,MATCH($B705,'[1]Master data'!$A$2:$A$1000,0),MATCH(O$1,'[1]Master data'!$B$1:$EF$1,0)),"")</f>
        <v>0</v>
      </c>
      <c r="P705" s="7">
        <f>IFERROR(INDEX('[1]Master data'!$B$2:$EF$1000,MATCH($B705,'[1]Master data'!$A$2:$A$1000,0),MATCH(P$1,'[1]Master data'!$B$1:$EF$1,0)),"")</f>
        <v>-5000</v>
      </c>
      <c r="Q705" s="30">
        <f>IFERROR(INDEX('[1]Master data'!$B$2:$EF$1000,MATCH($B705,'[1]Master data'!$A$2:$A$1000,0),MATCH(Q$1,'[1]Master data'!$B$1:$EF$1,0)),"")</f>
        <v>-1</v>
      </c>
    </row>
    <row r="706" spans="1:17" x14ac:dyDescent="0.3">
      <c r="A706" t="str">
        <f t="shared" si="10"/>
        <v/>
      </c>
      <c r="B706" t="str">
        <f>IF('[1]Master data'!A706="","",'[1]Master data'!A706)</f>
        <v/>
      </c>
      <c r="C706" t="str">
        <f>IFERROR(INDEX('[1]Master data'!$B$2:$EF$1000,MATCH($B706,'[1]Master data'!$A$2:$A$1000,0),MATCH(C$1,'[1]Master data'!$B$1:$EF$1,0)),"")</f>
        <v/>
      </c>
      <c r="D706" t="str">
        <f>IFERROR(INDEX('[1]Master data'!$B$2:$EF$1000,MATCH($B706,'[1]Master data'!$A$2:$A$1000,0),MATCH(D$1,'[1]Master data'!$B$1:$EF$1,0)),"")</f>
        <v/>
      </c>
      <c r="E706" s="5">
        <f>IFERROR(INDEX('[1]Master data'!$B$2:$EF$1000,MATCH($B706,'[1]Master data'!$A$2:$A$1000,0),MATCH(E$1,'[1]Master data'!$B$1:$EF$1,0)),"")</f>
        <v>0</v>
      </c>
      <c r="F706" s="7">
        <f>IFERROR(INDEX('[1]Master data'!$B$2:$EF$1000,MATCH($B706,'[1]Master data'!$A$2:$A$1000,0),MATCH(F$1,'[1]Master data'!$B$1:$EF$1,0)),"")</f>
        <v>-5000</v>
      </c>
      <c r="G706" s="7">
        <f>IFERROR(INDEX('[1]Master data'!$B$2:$EF$1000,MATCH($B706,'[1]Master data'!$A$2:$A$1000,0),MATCH(G$1,'[1]Master data'!$B$1:$EF$1,0)),"")</f>
        <v>0</v>
      </c>
      <c r="H706" s="7">
        <f>IFERROR(INDEX('[1]Master data'!$B$2:$EF$1000,MATCH($B706,'[1]Master data'!$A$2:$A$1000,0),MATCH(H$1,'[1]Master data'!$B$1:$EF$1,0)),"")</f>
        <v>0</v>
      </c>
      <c r="I706" s="7">
        <f>IFERROR(INDEX('[1]Master data'!$B$2:$EF$1000,MATCH($B706,'[1]Master data'!$A$2:$A$1000,0),MATCH(I$1,'[1]Master data'!$B$1:$EF$1,0)),"")</f>
        <v>0</v>
      </c>
      <c r="J706" s="7">
        <f>IFERROR(INDEX('[1]Master data'!$B$2:$EF$1000,MATCH($B706,'[1]Master data'!$A$2:$A$1000,0),MATCH(J$1,'[1]Master data'!$B$1:$EF$1,0)),"")</f>
        <v>0</v>
      </c>
      <c r="K706" s="7">
        <f>IFERROR(INDEX('[1]Master data'!$B$2:$EF$1000,MATCH($B706,'[1]Master data'!$A$2:$A$1000,0),MATCH(K$1,'[1]Master data'!$B$1:$EF$1,0)),"")</f>
        <v>0</v>
      </c>
      <c r="L706" s="7">
        <f>IFERROR(INDEX('[1]Master data'!$B$2:$EF$1000,MATCH($B706,'[1]Master data'!$A$2:$A$1000,0),MATCH(L$1,'[1]Master data'!$B$1:$EF$1,0)),"")</f>
        <v>-5000</v>
      </c>
      <c r="M706" s="33">
        <f>IFERROR(INDEX('[1]Master data'!$B$2:$EF$1000,MATCH($B706,'[1]Master data'!$A$2:$A$1000,0),MATCH(M$1,'[1]Master data'!$B$1:$EF$1,0)),"")</f>
        <v>-1</v>
      </c>
      <c r="N706" s="7">
        <f>IFERROR(INDEX('[1]Master data'!$B$2:$EF$1000,MATCH($B706,'[1]Master data'!$A$2:$A$1000,0),MATCH(N$1,'[1]Master data'!$B$1:$EF$1,0)),"")</f>
        <v>0</v>
      </c>
      <c r="O706" s="7">
        <f>IFERROR(INDEX('[1]Master data'!$B$2:$EF$1000,MATCH($B706,'[1]Master data'!$A$2:$A$1000,0),MATCH(O$1,'[1]Master data'!$B$1:$EF$1,0)),"")</f>
        <v>0</v>
      </c>
      <c r="P706" s="7">
        <f>IFERROR(INDEX('[1]Master data'!$B$2:$EF$1000,MATCH($B706,'[1]Master data'!$A$2:$A$1000,0),MATCH(P$1,'[1]Master data'!$B$1:$EF$1,0)),"")</f>
        <v>-5000</v>
      </c>
      <c r="Q706" s="30">
        <f>IFERROR(INDEX('[1]Master data'!$B$2:$EF$1000,MATCH($B706,'[1]Master data'!$A$2:$A$1000,0),MATCH(Q$1,'[1]Master data'!$B$1:$EF$1,0)),"")</f>
        <v>-1</v>
      </c>
    </row>
    <row r="707" spans="1:17" x14ac:dyDescent="0.3">
      <c r="A707" t="str">
        <f t="shared" ref="A707:A770" si="11">IF(B707="","",ROW()-2)</f>
        <v/>
      </c>
      <c r="B707" t="str">
        <f>IF('[1]Master data'!A707="","",'[1]Master data'!A707)</f>
        <v/>
      </c>
      <c r="C707" t="str">
        <f>IFERROR(INDEX('[1]Master data'!$B$2:$EF$1000,MATCH($B707,'[1]Master data'!$A$2:$A$1000,0),MATCH(C$1,'[1]Master data'!$B$1:$EF$1,0)),"")</f>
        <v/>
      </c>
      <c r="D707" t="str">
        <f>IFERROR(INDEX('[1]Master data'!$B$2:$EF$1000,MATCH($B707,'[1]Master data'!$A$2:$A$1000,0),MATCH(D$1,'[1]Master data'!$B$1:$EF$1,0)),"")</f>
        <v/>
      </c>
      <c r="E707" s="5">
        <f>IFERROR(INDEX('[1]Master data'!$B$2:$EF$1000,MATCH($B707,'[1]Master data'!$A$2:$A$1000,0),MATCH(E$1,'[1]Master data'!$B$1:$EF$1,0)),"")</f>
        <v>0</v>
      </c>
      <c r="F707" s="7">
        <f>IFERROR(INDEX('[1]Master data'!$B$2:$EF$1000,MATCH($B707,'[1]Master data'!$A$2:$A$1000,0),MATCH(F$1,'[1]Master data'!$B$1:$EF$1,0)),"")</f>
        <v>-5000</v>
      </c>
      <c r="G707" s="7">
        <f>IFERROR(INDEX('[1]Master data'!$B$2:$EF$1000,MATCH($B707,'[1]Master data'!$A$2:$A$1000,0),MATCH(G$1,'[1]Master data'!$B$1:$EF$1,0)),"")</f>
        <v>0</v>
      </c>
      <c r="H707" s="7">
        <f>IFERROR(INDEX('[1]Master data'!$B$2:$EF$1000,MATCH($B707,'[1]Master data'!$A$2:$A$1000,0),MATCH(H$1,'[1]Master data'!$B$1:$EF$1,0)),"")</f>
        <v>0</v>
      </c>
      <c r="I707" s="7">
        <f>IFERROR(INDEX('[1]Master data'!$B$2:$EF$1000,MATCH($B707,'[1]Master data'!$A$2:$A$1000,0),MATCH(I$1,'[1]Master data'!$B$1:$EF$1,0)),"")</f>
        <v>0</v>
      </c>
      <c r="J707" s="7">
        <f>IFERROR(INDEX('[1]Master data'!$B$2:$EF$1000,MATCH($B707,'[1]Master data'!$A$2:$A$1000,0),MATCH(J$1,'[1]Master data'!$B$1:$EF$1,0)),"")</f>
        <v>0</v>
      </c>
      <c r="K707" s="7">
        <f>IFERROR(INDEX('[1]Master data'!$B$2:$EF$1000,MATCH($B707,'[1]Master data'!$A$2:$A$1000,0),MATCH(K$1,'[1]Master data'!$B$1:$EF$1,0)),"")</f>
        <v>0</v>
      </c>
      <c r="L707" s="7">
        <f>IFERROR(INDEX('[1]Master data'!$B$2:$EF$1000,MATCH($B707,'[1]Master data'!$A$2:$A$1000,0),MATCH(L$1,'[1]Master data'!$B$1:$EF$1,0)),"")</f>
        <v>-5000</v>
      </c>
      <c r="M707" s="33">
        <f>IFERROR(INDEX('[1]Master data'!$B$2:$EF$1000,MATCH($B707,'[1]Master data'!$A$2:$A$1000,0),MATCH(M$1,'[1]Master data'!$B$1:$EF$1,0)),"")</f>
        <v>-1</v>
      </c>
      <c r="N707" s="7">
        <f>IFERROR(INDEX('[1]Master data'!$B$2:$EF$1000,MATCH($B707,'[1]Master data'!$A$2:$A$1000,0),MATCH(N$1,'[1]Master data'!$B$1:$EF$1,0)),"")</f>
        <v>0</v>
      </c>
      <c r="O707" s="7">
        <f>IFERROR(INDEX('[1]Master data'!$B$2:$EF$1000,MATCH($B707,'[1]Master data'!$A$2:$A$1000,0),MATCH(O$1,'[1]Master data'!$B$1:$EF$1,0)),"")</f>
        <v>0</v>
      </c>
      <c r="P707" s="7">
        <f>IFERROR(INDEX('[1]Master data'!$B$2:$EF$1000,MATCH($B707,'[1]Master data'!$A$2:$A$1000,0),MATCH(P$1,'[1]Master data'!$B$1:$EF$1,0)),"")</f>
        <v>-5000</v>
      </c>
      <c r="Q707" s="30">
        <f>IFERROR(INDEX('[1]Master data'!$B$2:$EF$1000,MATCH($B707,'[1]Master data'!$A$2:$A$1000,0),MATCH(Q$1,'[1]Master data'!$B$1:$EF$1,0)),"")</f>
        <v>-1</v>
      </c>
    </row>
    <row r="708" spans="1:17" x14ac:dyDescent="0.3">
      <c r="A708" t="str">
        <f t="shared" si="11"/>
        <v/>
      </c>
      <c r="B708" t="str">
        <f>IF('[1]Master data'!A708="","",'[1]Master data'!A708)</f>
        <v/>
      </c>
      <c r="C708" t="str">
        <f>IFERROR(INDEX('[1]Master data'!$B$2:$EF$1000,MATCH($B708,'[1]Master data'!$A$2:$A$1000,0),MATCH(C$1,'[1]Master data'!$B$1:$EF$1,0)),"")</f>
        <v/>
      </c>
      <c r="D708" t="str">
        <f>IFERROR(INDEX('[1]Master data'!$B$2:$EF$1000,MATCH($B708,'[1]Master data'!$A$2:$A$1000,0),MATCH(D$1,'[1]Master data'!$B$1:$EF$1,0)),"")</f>
        <v/>
      </c>
      <c r="E708" s="5">
        <f>IFERROR(INDEX('[1]Master data'!$B$2:$EF$1000,MATCH($B708,'[1]Master data'!$A$2:$A$1000,0),MATCH(E$1,'[1]Master data'!$B$1:$EF$1,0)),"")</f>
        <v>0</v>
      </c>
      <c r="F708" s="7">
        <f>IFERROR(INDEX('[1]Master data'!$B$2:$EF$1000,MATCH($B708,'[1]Master data'!$A$2:$A$1000,0),MATCH(F$1,'[1]Master data'!$B$1:$EF$1,0)),"")</f>
        <v>-5000</v>
      </c>
      <c r="G708" s="7">
        <f>IFERROR(INDEX('[1]Master data'!$B$2:$EF$1000,MATCH($B708,'[1]Master data'!$A$2:$A$1000,0),MATCH(G$1,'[1]Master data'!$B$1:$EF$1,0)),"")</f>
        <v>0</v>
      </c>
      <c r="H708" s="7">
        <f>IFERROR(INDEX('[1]Master data'!$B$2:$EF$1000,MATCH($B708,'[1]Master data'!$A$2:$A$1000,0),MATCH(H$1,'[1]Master data'!$B$1:$EF$1,0)),"")</f>
        <v>0</v>
      </c>
      <c r="I708" s="7">
        <f>IFERROR(INDEX('[1]Master data'!$B$2:$EF$1000,MATCH($B708,'[1]Master data'!$A$2:$A$1000,0),MATCH(I$1,'[1]Master data'!$B$1:$EF$1,0)),"")</f>
        <v>0</v>
      </c>
      <c r="J708" s="7">
        <f>IFERROR(INDEX('[1]Master data'!$B$2:$EF$1000,MATCH($B708,'[1]Master data'!$A$2:$A$1000,0),MATCH(J$1,'[1]Master data'!$B$1:$EF$1,0)),"")</f>
        <v>0</v>
      </c>
      <c r="K708" s="7">
        <f>IFERROR(INDEX('[1]Master data'!$B$2:$EF$1000,MATCH($B708,'[1]Master data'!$A$2:$A$1000,0),MATCH(K$1,'[1]Master data'!$B$1:$EF$1,0)),"")</f>
        <v>0</v>
      </c>
      <c r="L708" s="7">
        <f>IFERROR(INDEX('[1]Master data'!$B$2:$EF$1000,MATCH($B708,'[1]Master data'!$A$2:$A$1000,0),MATCH(L$1,'[1]Master data'!$B$1:$EF$1,0)),"")</f>
        <v>-5000</v>
      </c>
      <c r="M708" s="33">
        <f>IFERROR(INDEX('[1]Master data'!$B$2:$EF$1000,MATCH($B708,'[1]Master data'!$A$2:$A$1000,0),MATCH(M$1,'[1]Master data'!$B$1:$EF$1,0)),"")</f>
        <v>-1</v>
      </c>
      <c r="N708" s="7">
        <f>IFERROR(INDEX('[1]Master data'!$B$2:$EF$1000,MATCH($B708,'[1]Master data'!$A$2:$A$1000,0),MATCH(N$1,'[1]Master data'!$B$1:$EF$1,0)),"")</f>
        <v>0</v>
      </c>
      <c r="O708" s="7">
        <f>IFERROR(INDEX('[1]Master data'!$B$2:$EF$1000,MATCH($B708,'[1]Master data'!$A$2:$A$1000,0),MATCH(O$1,'[1]Master data'!$B$1:$EF$1,0)),"")</f>
        <v>0</v>
      </c>
      <c r="P708" s="7">
        <f>IFERROR(INDEX('[1]Master data'!$B$2:$EF$1000,MATCH($B708,'[1]Master data'!$A$2:$A$1000,0),MATCH(P$1,'[1]Master data'!$B$1:$EF$1,0)),"")</f>
        <v>-5000</v>
      </c>
      <c r="Q708" s="30">
        <f>IFERROR(INDEX('[1]Master data'!$B$2:$EF$1000,MATCH($B708,'[1]Master data'!$A$2:$A$1000,0),MATCH(Q$1,'[1]Master data'!$B$1:$EF$1,0)),"")</f>
        <v>-1</v>
      </c>
    </row>
    <row r="709" spans="1:17" x14ac:dyDescent="0.3">
      <c r="A709" t="str">
        <f t="shared" si="11"/>
        <v/>
      </c>
      <c r="B709" t="str">
        <f>IF('[1]Master data'!A709="","",'[1]Master data'!A709)</f>
        <v/>
      </c>
      <c r="C709" t="str">
        <f>IFERROR(INDEX('[1]Master data'!$B$2:$EF$1000,MATCH($B709,'[1]Master data'!$A$2:$A$1000,0),MATCH(C$1,'[1]Master data'!$B$1:$EF$1,0)),"")</f>
        <v/>
      </c>
      <c r="D709" t="str">
        <f>IFERROR(INDEX('[1]Master data'!$B$2:$EF$1000,MATCH($B709,'[1]Master data'!$A$2:$A$1000,0),MATCH(D$1,'[1]Master data'!$B$1:$EF$1,0)),"")</f>
        <v/>
      </c>
      <c r="E709" s="5">
        <f>IFERROR(INDEX('[1]Master data'!$B$2:$EF$1000,MATCH($B709,'[1]Master data'!$A$2:$A$1000,0),MATCH(E$1,'[1]Master data'!$B$1:$EF$1,0)),"")</f>
        <v>0</v>
      </c>
      <c r="F709" s="7">
        <f>IFERROR(INDEX('[1]Master data'!$B$2:$EF$1000,MATCH($B709,'[1]Master data'!$A$2:$A$1000,0),MATCH(F$1,'[1]Master data'!$B$1:$EF$1,0)),"")</f>
        <v>-5000</v>
      </c>
      <c r="G709" s="7">
        <f>IFERROR(INDEX('[1]Master data'!$B$2:$EF$1000,MATCH($B709,'[1]Master data'!$A$2:$A$1000,0),MATCH(G$1,'[1]Master data'!$B$1:$EF$1,0)),"")</f>
        <v>0</v>
      </c>
      <c r="H709" s="7">
        <f>IFERROR(INDEX('[1]Master data'!$B$2:$EF$1000,MATCH($B709,'[1]Master data'!$A$2:$A$1000,0),MATCH(H$1,'[1]Master data'!$B$1:$EF$1,0)),"")</f>
        <v>0</v>
      </c>
      <c r="I709" s="7">
        <f>IFERROR(INDEX('[1]Master data'!$B$2:$EF$1000,MATCH($B709,'[1]Master data'!$A$2:$A$1000,0),MATCH(I$1,'[1]Master data'!$B$1:$EF$1,0)),"")</f>
        <v>0</v>
      </c>
      <c r="J709" s="7">
        <f>IFERROR(INDEX('[1]Master data'!$B$2:$EF$1000,MATCH($B709,'[1]Master data'!$A$2:$A$1000,0),MATCH(J$1,'[1]Master data'!$B$1:$EF$1,0)),"")</f>
        <v>0</v>
      </c>
      <c r="K709" s="7">
        <f>IFERROR(INDEX('[1]Master data'!$B$2:$EF$1000,MATCH($B709,'[1]Master data'!$A$2:$A$1000,0),MATCH(K$1,'[1]Master data'!$B$1:$EF$1,0)),"")</f>
        <v>0</v>
      </c>
      <c r="L709" s="7">
        <f>IFERROR(INDEX('[1]Master data'!$B$2:$EF$1000,MATCH($B709,'[1]Master data'!$A$2:$A$1000,0),MATCH(L$1,'[1]Master data'!$B$1:$EF$1,0)),"")</f>
        <v>-5000</v>
      </c>
      <c r="M709" s="33">
        <f>IFERROR(INDEX('[1]Master data'!$B$2:$EF$1000,MATCH($B709,'[1]Master data'!$A$2:$A$1000,0),MATCH(M$1,'[1]Master data'!$B$1:$EF$1,0)),"")</f>
        <v>-1</v>
      </c>
      <c r="N709" s="7">
        <f>IFERROR(INDEX('[1]Master data'!$B$2:$EF$1000,MATCH($B709,'[1]Master data'!$A$2:$A$1000,0),MATCH(N$1,'[1]Master data'!$B$1:$EF$1,0)),"")</f>
        <v>0</v>
      </c>
      <c r="O709" s="7">
        <f>IFERROR(INDEX('[1]Master data'!$B$2:$EF$1000,MATCH($B709,'[1]Master data'!$A$2:$A$1000,0),MATCH(O$1,'[1]Master data'!$B$1:$EF$1,0)),"")</f>
        <v>0</v>
      </c>
      <c r="P709" s="7">
        <f>IFERROR(INDEX('[1]Master data'!$B$2:$EF$1000,MATCH($B709,'[1]Master data'!$A$2:$A$1000,0),MATCH(P$1,'[1]Master data'!$B$1:$EF$1,0)),"")</f>
        <v>-5000</v>
      </c>
      <c r="Q709" s="30">
        <f>IFERROR(INDEX('[1]Master data'!$B$2:$EF$1000,MATCH($B709,'[1]Master data'!$A$2:$A$1000,0),MATCH(Q$1,'[1]Master data'!$B$1:$EF$1,0)),"")</f>
        <v>-1</v>
      </c>
    </row>
    <row r="710" spans="1:17" x14ac:dyDescent="0.3">
      <c r="A710" t="str">
        <f t="shared" si="11"/>
        <v/>
      </c>
      <c r="B710" t="str">
        <f>IF('[1]Master data'!A710="","",'[1]Master data'!A710)</f>
        <v/>
      </c>
      <c r="C710" t="str">
        <f>IFERROR(INDEX('[1]Master data'!$B$2:$EF$1000,MATCH($B710,'[1]Master data'!$A$2:$A$1000,0),MATCH(C$1,'[1]Master data'!$B$1:$EF$1,0)),"")</f>
        <v/>
      </c>
      <c r="D710" t="str">
        <f>IFERROR(INDEX('[1]Master data'!$B$2:$EF$1000,MATCH($B710,'[1]Master data'!$A$2:$A$1000,0),MATCH(D$1,'[1]Master data'!$B$1:$EF$1,0)),"")</f>
        <v/>
      </c>
      <c r="E710" s="5">
        <f>IFERROR(INDEX('[1]Master data'!$B$2:$EF$1000,MATCH($B710,'[1]Master data'!$A$2:$A$1000,0),MATCH(E$1,'[1]Master data'!$B$1:$EF$1,0)),"")</f>
        <v>0</v>
      </c>
      <c r="F710" s="7">
        <f>IFERROR(INDEX('[1]Master data'!$B$2:$EF$1000,MATCH($B710,'[1]Master data'!$A$2:$A$1000,0),MATCH(F$1,'[1]Master data'!$B$1:$EF$1,0)),"")</f>
        <v>-5000</v>
      </c>
      <c r="G710" s="7">
        <f>IFERROR(INDEX('[1]Master data'!$B$2:$EF$1000,MATCH($B710,'[1]Master data'!$A$2:$A$1000,0),MATCH(G$1,'[1]Master data'!$B$1:$EF$1,0)),"")</f>
        <v>0</v>
      </c>
      <c r="H710" s="7">
        <f>IFERROR(INDEX('[1]Master data'!$B$2:$EF$1000,MATCH($B710,'[1]Master data'!$A$2:$A$1000,0),MATCH(H$1,'[1]Master data'!$B$1:$EF$1,0)),"")</f>
        <v>0</v>
      </c>
      <c r="I710" s="7">
        <f>IFERROR(INDEX('[1]Master data'!$B$2:$EF$1000,MATCH($B710,'[1]Master data'!$A$2:$A$1000,0),MATCH(I$1,'[1]Master data'!$B$1:$EF$1,0)),"")</f>
        <v>0</v>
      </c>
      <c r="J710" s="7">
        <f>IFERROR(INDEX('[1]Master data'!$B$2:$EF$1000,MATCH($B710,'[1]Master data'!$A$2:$A$1000,0),MATCH(J$1,'[1]Master data'!$B$1:$EF$1,0)),"")</f>
        <v>0</v>
      </c>
      <c r="K710" s="7">
        <f>IFERROR(INDEX('[1]Master data'!$B$2:$EF$1000,MATCH($B710,'[1]Master data'!$A$2:$A$1000,0),MATCH(K$1,'[1]Master data'!$B$1:$EF$1,0)),"")</f>
        <v>0</v>
      </c>
      <c r="L710" s="7">
        <f>IFERROR(INDEX('[1]Master data'!$B$2:$EF$1000,MATCH($B710,'[1]Master data'!$A$2:$A$1000,0),MATCH(L$1,'[1]Master data'!$B$1:$EF$1,0)),"")</f>
        <v>-5000</v>
      </c>
      <c r="M710" s="33">
        <f>IFERROR(INDEX('[1]Master data'!$B$2:$EF$1000,MATCH($B710,'[1]Master data'!$A$2:$A$1000,0),MATCH(M$1,'[1]Master data'!$B$1:$EF$1,0)),"")</f>
        <v>-1</v>
      </c>
      <c r="N710" s="7">
        <f>IFERROR(INDEX('[1]Master data'!$B$2:$EF$1000,MATCH($B710,'[1]Master data'!$A$2:$A$1000,0),MATCH(N$1,'[1]Master data'!$B$1:$EF$1,0)),"")</f>
        <v>0</v>
      </c>
      <c r="O710" s="7">
        <f>IFERROR(INDEX('[1]Master data'!$B$2:$EF$1000,MATCH($B710,'[1]Master data'!$A$2:$A$1000,0),MATCH(O$1,'[1]Master data'!$B$1:$EF$1,0)),"")</f>
        <v>0</v>
      </c>
      <c r="P710" s="7">
        <f>IFERROR(INDEX('[1]Master data'!$B$2:$EF$1000,MATCH($B710,'[1]Master data'!$A$2:$A$1000,0),MATCH(P$1,'[1]Master data'!$B$1:$EF$1,0)),"")</f>
        <v>-5000</v>
      </c>
      <c r="Q710" s="30">
        <f>IFERROR(INDEX('[1]Master data'!$B$2:$EF$1000,MATCH($B710,'[1]Master data'!$A$2:$A$1000,0),MATCH(Q$1,'[1]Master data'!$B$1:$EF$1,0)),"")</f>
        <v>-1</v>
      </c>
    </row>
    <row r="711" spans="1:17" x14ac:dyDescent="0.3">
      <c r="A711" t="str">
        <f t="shared" si="11"/>
        <v/>
      </c>
      <c r="B711" t="str">
        <f>IF('[1]Master data'!A711="","",'[1]Master data'!A711)</f>
        <v/>
      </c>
      <c r="C711" t="str">
        <f>IFERROR(INDEX('[1]Master data'!$B$2:$EF$1000,MATCH($B711,'[1]Master data'!$A$2:$A$1000,0),MATCH(C$1,'[1]Master data'!$B$1:$EF$1,0)),"")</f>
        <v/>
      </c>
      <c r="D711" t="str">
        <f>IFERROR(INDEX('[1]Master data'!$B$2:$EF$1000,MATCH($B711,'[1]Master data'!$A$2:$A$1000,0),MATCH(D$1,'[1]Master data'!$B$1:$EF$1,0)),"")</f>
        <v/>
      </c>
      <c r="E711" s="5">
        <f>IFERROR(INDEX('[1]Master data'!$B$2:$EF$1000,MATCH($B711,'[1]Master data'!$A$2:$A$1000,0),MATCH(E$1,'[1]Master data'!$B$1:$EF$1,0)),"")</f>
        <v>0</v>
      </c>
      <c r="F711" s="7">
        <f>IFERROR(INDEX('[1]Master data'!$B$2:$EF$1000,MATCH($B711,'[1]Master data'!$A$2:$A$1000,0),MATCH(F$1,'[1]Master data'!$B$1:$EF$1,0)),"")</f>
        <v>-5000</v>
      </c>
      <c r="G711" s="7">
        <f>IFERROR(INDEX('[1]Master data'!$B$2:$EF$1000,MATCH($B711,'[1]Master data'!$A$2:$A$1000,0),MATCH(G$1,'[1]Master data'!$B$1:$EF$1,0)),"")</f>
        <v>0</v>
      </c>
      <c r="H711" s="7">
        <f>IFERROR(INDEX('[1]Master data'!$B$2:$EF$1000,MATCH($B711,'[1]Master data'!$A$2:$A$1000,0),MATCH(H$1,'[1]Master data'!$B$1:$EF$1,0)),"")</f>
        <v>0</v>
      </c>
      <c r="I711" s="7">
        <f>IFERROR(INDEX('[1]Master data'!$B$2:$EF$1000,MATCH($B711,'[1]Master data'!$A$2:$A$1000,0),MATCH(I$1,'[1]Master data'!$B$1:$EF$1,0)),"")</f>
        <v>0</v>
      </c>
      <c r="J711" s="7">
        <f>IFERROR(INDEX('[1]Master data'!$B$2:$EF$1000,MATCH($B711,'[1]Master data'!$A$2:$A$1000,0),MATCH(J$1,'[1]Master data'!$B$1:$EF$1,0)),"")</f>
        <v>0</v>
      </c>
      <c r="K711" s="7">
        <f>IFERROR(INDEX('[1]Master data'!$B$2:$EF$1000,MATCH($B711,'[1]Master data'!$A$2:$A$1000,0),MATCH(K$1,'[1]Master data'!$B$1:$EF$1,0)),"")</f>
        <v>0</v>
      </c>
      <c r="L711" s="7">
        <f>IFERROR(INDEX('[1]Master data'!$B$2:$EF$1000,MATCH($B711,'[1]Master data'!$A$2:$A$1000,0),MATCH(L$1,'[1]Master data'!$B$1:$EF$1,0)),"")</f>
        <v>-5000</v>
      </c>
      <c r="M711" s="33">
        <f>IFERROR(INDEX('[1]Master data'!$B$2:$EF$1000,MATCH($B711,'[1]Master data'!$A$2:$A$1000,0),MATCH(M$1,'[1]Master data'!$B$1:$EF$1,0)),"")</f>
        <v>-1</v>
      </c>
      <c r="N711" s="7">
        <f>IFERROR(INDEX('[1]Master data'!$B$2:$EF$1000,MATCH($B711,'[1]Master data'!$A$2:$A$1000,0),MATCH(N$1,'[1]Master data'!$B$1:$EF$1,0)),"")</f>
        <v>0</v>
      </c>
      <c r="O711" s="7">
        <f>IFERROR(INDEX('[1]Master data'!$B$2:$EF$1000,MATCH($B711,'[1]Master data'!$A$2:$A$1000,0),MATCH(O$1,'[1]Master data'!$B$1:$EF$1,0)),"")</f>
        <v>0</v>
      </c>
      <c r="P711" s="7">
        <f>IFERROR(INDEX('[1]Master data'!$B$2:$EF$1000,MATCH($B711,'[1]Master data'!$A$2:$A$1000,0),MATCH(P$1,'[1]Master data'!$B$1:$EF$1,0)),"")</f>
        <v>-5000</v>
      </c>
      <c r="Q711" s="30">
        <f>IFERROR(INDEX('[1]Master data'!$B$2:$EF$1000,MATCH($B711,'[1]Master data'!$A$2:$A$1000,0),MATCH(Q$1,'[1]Master data'!$B$1:$EF$1,0)),"")</f>
        <v>-1</v>
      </c>
    </row>
    <row r="712" spans="1:17" x14ac:dyDescent="0.3">
      <c r="A712" t="str">
        <f t="shared" si="11"/>
        <v/>
      </c>
      <c r="B712" t="str">
        <f>IF('[1]Master data'!A712="","",'[1]Master data'!A712)</f>
        <v/>
      </c>
      <c r="C712" t="str">
        <f>IFERROR(INDEX('[1]Master data'!$B$2:$EF$1000,MATCH($B712,'[1]Master data'!$A$2:$A$1000,0),MATCH(C$1,'[1]Master data'!$B$1:$EF$1,0)),"")</f>
        <v/>
      </c>
      <c r="D712" t="str">
        <f>IFERROR(INDEX('[1]Master data'!$B$2:$EF$1000,MATCH($B712,'[1]Master data'!$A$2:$A$1000,0),MATCH(D$1,'[1]Master data'!$B$1:$EF$1,0)),"")</f>
        <v/>
      </c>
      <c r="E712" s="5">
        <f>IFERROR(INDEX('[1]Master data'!$B$2:$EF$1000,MATCH($B712,'[1]Master data'!$A$2:$A$1000,0),MATCH(E$1,'[1]Master data'!$B$1:$EF$1,0)),"")</f>
        <v>0</v>
      </c>
      <c r="F712" s="7">
        <f>IFERROR(INDEX('[1]Master data'!$B$2:$EF$1000,MATCH($B712,'[1]Master data'!$A$2:$A$1000,0),MATCH(F$1,'[1]Master data'!$B$1:$EF$1,0)),"")</f>
        <v>-5000</v>
      </c>
      <c r="G712" s="7">
        <f>IFERROR(INDEX('[1]Master data'!$B$2:$EF$1000,MATCH($B712,'[1]Master data'!$A$2:$A$1000,0),MATCH(G$1,'[1]Master data'!$B$1:$EF$1,0)),"")</f>
        <v>0</v>
      </c>
      <c r="H712" s="7">
        <f>IFERROR(INDEX('[1]Master data'!$B$2:$EF$1000,MATCH($B712,'[1]Master data'!$A$2:$A$1000,0),MATCH(H$1,'[1]Master data'!$B$1:$EF$1,0)),"")</f>
        <v>0</v>
      </c>
      <c r="I712" s="7">
        <f>IFERROR(INDEX('[1]Master data'!$B$2:$EF$1000,MATCH($B712,'[1]Master data'!$A$2:$A$1000,0),MATCH(I$1,'[1]Master data'!$B$1:$EF$1,0)),"")</f>
        <v>0</v>
      </c>
      <c r="J712" s="7">
        <f>IFERROR(INDEX('[1]Master data'!$B$2:$EF$1000,MATCH($B712,'[1]Master data'!$A$2:$A$1000,0),MATCH(J$1,'[1]Master data'!$B$1:$EF$1,0)),"")</f>
        <v>0</v>
      </c>
      <c r="K712" s="7">
        <f>IFERROR(INDEX('[1]Master data'!$B$2:$EF$1000,MATCH($B712,'[1]Master data'!$A$2:$A$1000,0),MATCH(K$1,'[1]Master data'!$B$1:$EF$1,0)),"")</f>
        <v>0</v>
      </c>
      <c r="L712" s="7">
        <f>IFERROR(INDEX('[1]Master data'!$B$2:$EF$1000,MATCH($B712,'[1]Master data'!$A$2:$A$1000,0),MATCH(L$1,'[1]Master data'!$B$1:$EF$1,0)),"")</f>
        <v>-5000</v>
      </c>
      <c r="M712" s="33">
        <f>IFERROR(INDEX('[1]Master data'!$B$2:$EF$1000,MATCH($B712,'[1]Master data'!$A$2:$A$1000,0),MATCH(M$1,'[1]Master data'!$B$1:$EF$1,0)),"")</f>
        <v>-1</v>
      </c>
      <c r="N712" s="7">
        <f>IFERROR(INDEX('[1]Master data'!$B$2:$EF$1000,MATCH($B712,'[1]Master data'!$A$2:$A$1000,0),MATCH(N$1,'[1]Master data'!$B$1:$EF$1,0)),"")</f>
        <v>0</v>
      </c>
      <c r="O712" s="7">
        <f>IFERROR(INDEX('[1]Master data'!$B$2:$EF$1000,MATCH($B712,'[1]Master data'!$A$2:$A$1000,0),MATCH(O$1,'[1]Master data'!$B$1:$EF$1,0)),"")</f>
        <v>0</v>
      </c>
      <c r="P712" s="7">
        <f>IFERROR(INDEX('[1]Master data'!$B$2:$EF$1000,MATCH($B712,'[1]Master data'!$A$2:$A$1000,0),MATCH(P$1,'[1]Master data'!$B$1:$EF$1,0)),"")</f>
        <v>-5000</v>
      </c>
      <c r="Q712" s="30">
        <f>IFERROR(INDEX('[1]Master data'!$B$2:$EF$1000,MATCH($B712,'[1]Master data'!$A$2:$A$1000,0),MATCH(Q$1,'[1]Master data'!$B$1:$EF$1,0)),"")</f>
        <v>-1</v>
      </c>
    </row>
    <row r="713" spans="1:17" x14ac:dyDescent="0.3">
      <c r="A713" t="str">
        <f t="shared" si="11"/>
        <v/>
      </c>
      <c r="B713" t="str">
        <f>IF('[1]Master data'!A713="","",'[1]Master data'!A713)</f>
        <v/>
      </c>
      <c r="C713" t="str">
        <f>IFERROR(INDEX('[1]Master data'!$B$2:$EF$1000,MATCH($B713,'[1]Master data'!$A$2:$A$1000,0),MATCH(C$1,'[1]Master data'!$B$1:$EF$1,0)),"")</f>
        <v/>
      </c>
      <c r="D713" t="str">
        <f>IFERROR(INDEX('[1]Master data'!$B$2:$EF$1000,MATCH($B713,'[1]Master data'!$A$2:$A$1000,0),MATCH(D$1,'[1]Master data'!$B$1:$EF$1,0)),"")</f>
        <v/>
      </c>
      <c r="E713" s="5">
        <f>IFERROR(INDEX('[1]Master data'!$B$2:$EF$1000,MATCH($B713,'[1]Master data'!$A$2:$A$1000,0),MATCH(E$1,'[1]Master data'!$B$1:$EF$1,0)),"")</f>
        <v>0</v>
      </c>
      <c r="F713" s="7">
        <f>IFERROR(INDEX('[1]Master data'!$B$2:$EF$1000,MATCH($B713,'[1]Master data'!$A$2:$A$1000,0),MATCH(F$1,'[1]Master data'!$B$1:$EF$1,0)),"")</f>
        <v>-5000</v>
      </c>
      <c r="G713" s="7">
        <f>IFERROR(INDEX('[1]Master data'!$B$2:$EF$1000,MATCH($B713,'[1]Master data'!$A$2:$A$1000,0),MATCH(G$1,'[1]Master data'!$B$1:$EF$1,0)),"")</f>
        <v>0</v>
      </c>
      <c r="H713" s="7">
        <f>IFERROR(INDEX('[1]Master data'!$B$2:$EF$1000,MATCH($B713,'[1]Master data'!$A$2:$A$1000,0),MATCH(H$1,'[1]Master data'!$B$1:$EF$1,0)),"")</f>
        <v>0</v>
      </c>
      <c r="I713" s="7">
        <f>IFERROR(INDEX('[1]Master data'!$B$2:$EF$1000,MATCH($B713,'[1]Master data'!$A$2:$A$1000,0),MATCH(I$1,'[1]Master data'!$B$1:$EF$1,0)),"")</f>
        <v>0</v>
      </c>
      <c r="J713" s="7">
        <f>IFERROR(INDEX('[1]Master data'!$B$2:$EF$1000,MATCH($B713,'[1]Master data'!$A$2:$A$1000,0),MATCH(J$1,'[1]Master data'!$B$1:$EF$1,0)),"")</f>
        <v>0</v>
      </c>
      <c r="K713" s="7">
        <f>IFERROR(INDEX('[1]Master data'!$B$2:$EF$1000,MATCH($B713,'[1]Master data'!$A$2:$A$1000,0),MATCH(K$1,'[1]Master data'!$B$1:$EF$1,0)),"")</f>
        <v>0</v>
      </c>
      <c r="L713" s="7">
        <f>IFERROR(INDEX('[1]Master data'!$B$2:$EF$1000,MATCH($B713,'[1]Master data'!$A$2:$A$1000,0),MATCH(L$1,'[1]Master data'!$B$1:$EF$1,0)),"")</f>
        <v>-5000</v>
      </c>
      <c r="M713" s="33">
        <f>IFERROR(INDEX('[1]Master data'!$B$2:$EF$1000,MATCH($B713,'[1]Master data'!$A$2:$A$1000,0),MATCH(M$1,'[1]Master data'!$B$1:$EF$1,0)),"")</f>
        <v>-1</v>
      </c>
      <c r="N713" s="7">
        <f>IFERROR(INDEX('[1]Master data'!$B$2:$EF$1000,MATCH($B713,'[1]Master data'!$A$2:$A$1000,0),MATCH(N$1,'[1]Master data'!$B$1:$EF$1,0)),"")</f>
        <v>0</v>
      </c>
      <c r="O713" s="7">
        <f>IFERROR(INDEX('[1]Master data'!$B$2:$EF$1000,MATCH($B713,'[1]Master data'!$A$2:$A$1000,0),MATCH(O$1,'[1]Master data'!$B$1:$EF$1,0)),"")</f>
        <v>0</v>
      </c>
      <c r="P713" s="7">
        <f>IFERROR(INDEX('[1]Master data'!$B$2:$EF$1000,MATCH($B713,'[1]Master data'!$A$2:$A$1000,0),MATCH(P$1,'[1]Master data'!$B$1:$EF$1,0)),"")</f>
        <v>-5000</v>
      </c>
      <c r="Q713" s="30">
        <f>IFERROR(INDEX('[1]Master data'!$B$2:$EF$1000,MATCH($B713,'[1]Master data'!$A$2:$A$1000,0),MATCH(Q$1,'[1]Master data'!$B$1:$EF$1,0)),"")</f>
        <v>-1</v>
      </c>
    </row>
    <row r="714" spans="1:17" x14ac:dyDescent="0.3">
      <c r="A714" t="str">
        <f t="shared" si="11"/>
        <v/>
      </c>
      <c r="B714" t="str">
        <f>IF('[1]Master data'!A714="","",'[1]Master data'!A714)</f>
        <v/>
      </c>
      <c r="C714" t="str">
        <f>IFERROR(INDEX('[1]Master data'!$B$2:$EF$1000,MATCH($B714,'[1]Master data'!$A$2:$A$1000,0),MATCH(C$1,'[1]Master data'!$B$1:$EF$1,0)),"")</f>
        <v/>
      </c>
      <c r="D714" t="str">
        <f>IFERROR(INDEX('[1]Master data'!$B$2:$EF$1000,MATCH($B714,'[1]Master data'!$A$2:$A$1000,0),MATCH(D$1,'[1]Master data'!$B$1:$EF$1,0)),"")</f>
        <v/>
      </c>
      <c r="E714" s="5">
        <f>IFERROR(INDEX('[1]Master data'!$B$2:$EF$1000,MATCH($B714,'[1]Master data'!$A$2:$A$1000,0),MATCH(E$1,'[1]Master data'!$B$1:$EF$1,0)),"")</f>
        <v>0</v>
      </c>
      <c r="F714" s="7">
        <f>IFERROR(INDEX('[1]Master data'!$B$2:$EF$1000,MATCH($B714,'[1]Master data'!$A$2:$A$1000,0),MATCH(F$1,'[1]Master data'!$B$1:$EF$1,0)),"")</f>
        <v>-5000</v>
      </c>
      <c r="G714" s="7">
        <f>IFERROR(INDEX('[1]Master data'!$B$2:$EF$1000,MATCH($B714,'[1]Master data'!$A$2:$A$1000,0),MATCH(G$1,'[1]Master data'!$B$1:$EF$1,0)),"")</f>
        <v>0</v>
      </c>
      <c r="H714" s="7">
        <f>IFERROR(INDEX('[1]Master data'!$B$2:$EF$1000,MATCH($B714,'[1]Master data'!$A$2:$A$1000,0),MATCH(H$1,'[1]Master data'!$B$1:$EF$1,0)),"")</f>
        <v>0</v>
      </c>
      <c r="I714" s="7">
        <f>IFERROR(INDEX('[1]Master data'!$B$2:$EF$1000,MATCH($B714,'[1]Master data'!$A$2:$A$1000,0),MATCH(I$1,'[1]Master data'!$B$1:$EF$1,0)),"")</f>
        <v>0</v>
      </c>
      <c r="J714" s="7">
        <f>IFERROR(INDEX('[1]Master data'!$B$2:$EF$1000,MATCH($B714,'[1]Master data'!$A$2:$A$1000,0),MATCH(J$1,'[1]Master data'!$B$1:$EF$1,0)),"")</f>
        <v>0</v>
      </c>
      <c r="K714" s="7">
        <f>IFERROR(INDEX('[1]Master data'!$B$2:$EF$1000,MATCH($B714,'[1]Master data'!$A$2:$A$1000,0),MATCH(K$1,'[1]Master data'!$B$1:$EF$1,0)),"")</f>
        <v>0</v>
      </c>
      <c r="L714" s="7">
        <f>IFERROR(INDEX('[1]Master data'!$B$2:$EF$1000,MATCH($B714,'[1]Master data'!$A$2:$A$1000,0),MATCH(L$1,'[1]Master data'!$B$1:$EF$1,0)),"")</f>
        <v>-5000</v>
      </c>
      <c r="M714" s="33">
        <f>IFERROR(INDEX('[1]Master data'!$B$2:$EF$1000,MATCH($B714,'[1]Master data'!$A$2:$A$1000,0),MATCH(M$1,'[1]Master data'!$B$1:$EF$1,0)),"")</f>
        <v>-1</v>
      </c>
      <c r="N714" s="7">
        <f>IFERROR(INDEX('[1]Master data'!$B$2:$EF$1000,MATCH($B714,'[1]Master data'!$A$2:$A$1000,0),MATCH(N$1,'[1]Master data'!$B$1:$EF$1,0)),"")</f>
        <v>0</v>
      </c>
      <c r="O714" s="7">
        <f>IFERROR(INDEX('[1]Master data'!$B$2:$EF$1000,MATCH($B714,'[1]Master data'!$A$2:$A$1000,0),MATCH(O$1,'[1]Master data'!$B$1:$EF$1,0)),"")</f>
        <v>0</v>
      </c>
      <c r="P714" s="7">
        <f>IFERROR(INDEX('[1]Master data'!$B$2:$EF$1000,MATCH($B714,'[1]Master data'!$A$2:$A$1000,0),MATCH(P$1,'[1]Master data'!$B$1:$EF$1,0)),"")</f>
        <v>-5000</v>
      </c>
      <c r="Q714" s="30">
        <f>IFERROR(INDEX('[1]Master data'!$B$2:$EF$1000,MATCH($B714,'[1]Master data'!$A$2:$A$1000,0),MATCH(Q$1,'[1]Master data'!$B$1:$EF$1,0)),"")</f>
        <v>-1</v>
      </c>
    </row>
    <row r="715" spans="1:17" x14ac:dyDescent="0.3">
      <c r="A715" t="str">
        <f t="shared" si="11"/>
        <v/>
      </c>
      <c r="B715" t="str">
        <f>IF('[1]Master data'!A715="","",'[1]Master data'!A715)</f>
        <v/>
      </c>
      <c r="C715" t="str">
        <f>IFERROR(INDEX('[1]Master data'!$B$2:$EF$1000,MATCH($B715,'[1]Master data'!$A$2:$A$1000,0),MATCH(C$1,'[1]Master data'!$B$1:$EF$1,0)),"")</f>
        <v/>
      </c>
      <c r="D715" t="str">
        <f>IFERROR(INDEX('[1]Master data'!$B$2:$EF$1000,MATCH($B715,'[1]Master data'!$A$2:$A$1000,0),MATCH(D$1,'[1]Master data'!$B$1:$EF$1,0)),"")</f>
        <v/>
      </c>
      <c r="E715" s="5">
        <f>IFERROR(INDEX('[1]Master data'!$B$2:$EF$1000,MATCH($B715,'[1]Master data'!$A$2:$A$1000,0),MATCH(E$1,'[1]Master data'!$B$1:$EF$1,0)),"")</f>
        <v>0</v>
      </c>
      <c r="F715" s="7">
        <f>IFERROR(INDEX('[1]Master data'!$B$2:$EF$1000,MATCH($B715,'[1]Master data'!$A$2:$A$1000,0),MATCH(F$1,'[1]Master data'!$B$1:$EF$1,0)),"")</f>
        <v>-5000</v>
      </c>
      <c r="G715" s="7">
        <f>IFERROR(INDEX('[1]Master data'!$B$2:$EF$1000,MATCH($B715,'[1]Master data'!$A$2:$A$1000,0),MATCH(G$1,'[1]Master data'!$B$1:$EF$1,0)),"")</f>
        <v>0</v>
      </c>
      <c r="H715" s="7">
        <f>IFERROR(INDEX('[1]Master data'!$B$2:$EF$1000,MATCH($B715,'[1]Master data'!$A$2:$A$1000,0),MATCH(H$1,'[1]Master data'!$B$1:$EF$1,0)),"")</f>
        <v>0</v>
      </c>
      <c r="I715" s="7">
        <f>IFERROR(INDEX('[1]Master data'!$B$2:$EF$1000,MATCH($B715,'[1]Master data'!$A$2:$A$1000,0),MATCH(I$1,'[1]Master data'!$B$1:$EF$1,0)),"")</f>
        <v>0</v>
      </c>
      <c r="J715" s="7">
        <f>IFERROR(INDEX('[1]Master data'!$B$2:$EF$1000,MATCH($B715,'[1]Master data'!$A$2:$A$1000,0),MATCH(J$1,'[1]Master data'!$B$1:$EF$1,0)),"")</f>
        <v>0</v>
      </c>
      <c r="K715" s="7">
        <f>IFERROR(INDEX('[1]Master data'!$B$2:$EF$1000,MATCH($B715,'[1]Master data'!$A$2:$A$1000,0),MATCH(K$1,'[1]Master data'!$B$1:$EF$1,0)),"")</f>
        <v>0</v>
      </c>
      <c r="L715" s="7">
        <f>IFERROR(INDEX('[1]Master data'!$B$2:$EF$1000,MATCH($B715,'[1]Master data'!$A$2:$A$1000,0),MATCH(L$1,'[1]Master data'!$B$1:$EF$1,0)),"")</f>
        <v>-5000</v>
      </c>
      <c r="M715" s="33">
        <f>IFERROR(INDEX('[1]Master data'!$B$2:$EF$1000,MATCH($B715,'[1]Master data'!$A$2:$A$1000,0),MATCH(M$1,'[1]Master data'!$B$1:$EF$1,0)),"")</f>
        <v>-1</v>
      </c>
      <c r="N715" s="7">
        <f>IFERROR(INDEX('[1]Master data'!$B$2:$EF$1000,MATCH($B715,'[1]Master data'!$A$2:$A$1000,0),MATCH(N$1,'[1]Master data'!$B$1:$EF$1,0)),"")</f>
        <v>0</v>
      </c>
      <c r="O715" s="7">
        <f>IFERROR(INDEX('[1]Master data'!$B$2:$EF$1000,MATCH($B715,'[1]Master data'!$A$2:$A$1000,0),MATCH(O$1,'[1]Master data'!$B$1:$EF$1,0)),"")</f>
        <v>0</v>
      </c>
      <c r="P715" s="7">
        <f>IFERROR(INDEX('[1]Master data'!$B$2:$EF$1000,MATCH($B715,'[1]Master data'!$A$2:$A$1000,0),MATCH(P$1,'[1]Master data'!$B$1:$EF$1,0)),"")</f>
        <v>-5000</v>
      </c>
      <c r="Q715" s="30">
        <f>IFERROR(INDEX('[1]Master data'!$B$2:$EF$1000,MATCH($B715,'[1]Master data'!$A$2:$A$1000,0),MATCH(Q$1,'[1]Master data'!$B$1:$EF$1,0)),"")</f>
        <v>-1</v>
      </c>
    </row>
    <row r="716" spans="1:17" x14ac:dyDescent="0.3">
      <c r="A716" t="str">
        <f t="shared" si="11"/>
        <v/>
      </c>
      <c r="B716" t="str">
        <f>IF('[1]Master data'!A716="","",'[1]Master data'!A716)</f>
        <v/>
      </c>
      <c r="C716" t="str">
        <f>IFERROR(INDEX('[1]Master data'!$B$2:$EF$1000,MATCH($B716,'[1]Master data'!$A$2:$A$1000,0),MATCH(C$1,'[1]Master data'!$B$1:$EF$1,0)),"")</f>
        <v/>
      </c>
      <c r="D716" t="str">
        <f>IFERROR(INDEX('[1]Master data'!$B$2:$EF$1000,MATCH($B716,'[1]Master data'!$A$2:$A$1000,0),MATCH(D$1,'[1]Master data'!$B$1:$EF$1,0)),"")</f>
        <v/>
      </c>
      <c r="E716" s="5">
        <f>IFERROR(INDEX('[1]Master data'!$B$2:$EF$1000,MATCH($B716,'[1]Master data'!$A$2:$A$1000,0),MATCH(E$1,'[1]Master data'!$B$1:$EF$1,0)),"")</f>
        <v>0</v>
      </c>
      <c r="F716" s="7">
        <f>IFERROR(INDEX('[1]Master data'!$B$2:$EF$1000,MATCH($B716,'[1]Master data'!$A$2:$A$1000,0),MATCH(F$1,'[1]Master data'!$B$1:$EF$1,0)),"")</f>
        <v>-5000</v>
      </c>
      <c r="G716" s="7">
        <f>IFERROR(INDEX('[1]Master data'!$B$2:$EF$1000,MATCH($B716,'[1]Master data'!$A$2:$A$1000,0),MATCH(G$1,'[1]Master data'!$B$1:$EF$1,0)),"")</f>
        <v>0</v>
      </c>
      <c r="H716" s="7">
        <f>IFERROR(INDEX('[1]Master data'!$B$2:$EF$1000,MATCH($B716,'[1]Master data'!$A$2:$A$1000,0),MATCH(H$1,'[1]Master data'!$B$1:$EF$1,0)),"")</f>
        <v>0</v>
      </c>
      <c r="I716" s="7">
        <f>IFERROR(INDEX('[1]Master data'!$B$2:$EF$1000,MATCH($B716,'[1]Master data'!$A$2:$A$1000,0),MATCH(I$1,'[1]Master data'!$B$1:$EF$1,0)),"")</f>
        <v>0</v>
      </c>
      <c r="J716" s="7">
        <f>IFERROR(INDEX('[1]Master data'!$B$2:$EF$1000,MATCH($B716,'[1]Master data'!$A$2:$A$1000,0),MATCH(J$1,'[1]Master data'!$B$1:$EF$1,0)),"")</f>
        <v>0</v>
      </c>
      <c r="K716" s="7">
        <f>IFERROR(INDEX('[1]Master data'!$B$2:$EF$1000,MATCH($B716,'[1]Master data'!$A$2:$A$1000,0),MATCH(K$1,'[1]Master data'!$B$1:$EF$1,0)),"")</f>
        <v>0</v>
      </c>
      <c r="L716" s="7">
        <f>IFERROR(INDEX('[1]Master data'!$B$2:$EF$1000,MATCH($B716,'[1]Master data'!$A$2:$A$1000,0),MATCH(L$1,'[1]Master data'!$B$1:$EF$1,0)),"")</f>
        <v>-5000</v>
      </c>
      <c r="M716" s="33">
        <f>IFERROR(INDEX('[1]Master data'!$B$2:$EF$1000,MATCH($B716,'[1]Master data'!$A$2:$A$1000,0),MATCH(M$1,'[1]Master data'!$B$1:$EF$1,0)),"")</f>
        <v>-1</v>
      </c>
      <c r="N716" s="7">
        <f>IFERROR(INDEX('[1]Master data'!$B$2:$EF$1000,MATCH($B716,'[1]Master data'!$A$2:$A$1000,0),MATCH(N$1,'[1]Master data'!$B$1:$EF$1,0)),"")</f>
        <v>0</v>
      </c>
      <c r="O716" s="7">
        <f>IFERROR(INDEX('[1]Master data'!$B$2:$EF$1000,MATCH($B716,'[1]Master data'!$A$2:$A$1000,0),MATCH(O$1,'[1]Master data'!$B$1:$EF$1,0)),"")</f>
        <v>0</v>
      </c>
      <c r="P716" s="7">
        <f>IFERROR(INDEX('[1]Master data'!$B$2:$EF$1000,MATCH($B716,'[1]Master data'!$A$2:$A$1000,0),MATCH(P$1,'[1]Master data'!$B$1:$EF$1,0)),"")</f>
        <v>-5000</v>
      </c>
      <c r="Q716" s="30">
        <f>IFERROR(INDEX('[1]Master data'!$B$2:$EF$1000,MATCH($B716,'[1]Master data'!$A$2:$A$1000,0),MATCH(Q$1,'[1]Master data'!$B$1:$EF$1,0)),"")</f>
        <v>-1</v>
      </c>
    </row>
    <row r="717" spans="1:17" x14ac:dyDescent="0.3">
      <c r="A717" t="str">
        <f t="shared" si="11"/>
        <v/>
      </c>
      <c r="B717" t="str">
        <f>IF('[1]Master data'!A717="","",'[1]Master data'!A717)</f>
        <v/>
      </c>
      <c r="C717" t="str">
        <f>IFERROR(INDEX('[1]Master data'!$B$2:$EF$1000,MATCH($B717,'[1]Master data'!$A$2:$A$1000,0),MATCH(C$1,'[1]Master data'!$B$1:$EF$1,0)),"")</f>
        <v/>
      </c>
      <c r="D717" t="str">
        <f>IFERROR(INDEX('[1]Master data'!$B$2:$EF$1000,MATCH($B717,'[1]Master data'!$A$2:$A$1000,0),MATCH(D$1,'[1]Master data'!$B$1:$EF$1,0)),"")</f>
        <v/>
      </c>
      <c r="E717" s="5">
        <f>IFERROR(INDEX('[1]Master data'!$B$2:$EF$1000,MATCH($B717,'[1]Master data'!$A$2:$A$1000,0),MATCH(E$1,'[1]Master data'!$B$1:$EF$1,0)),"")</f>
        <v>0</v>
      </c>
      <c r="F717" s="7">
        <f>IFERROR(INDEX('[1]Master data'!$B$2:$EF$1000,MATCH($B717,'[1]Master data'!$A$2:$A$1000,0),MATCH(F$1,'[1]Master data'!$B$1:$EF$1,0)),"")</f>
        <v>-5000</v>
      </c>
      <c r="G717" s="7">
        <f>IFERROR(INDEX('[1]Master data'!$B$2:$EF$1000,MATCH($B717,'[1]Master data'!$A$2:$A$1000,0),MATCH(G$1,'[1]Master data'!$B$1:$EF$1,0)),"")</f>
        <v>0</v>
      </c>
      <c r="H717" s="7">
        <f>IFERROR(INDEX('[1]Master data'!$B$2:$EF$1000,MATCH($B717,'[1]Master data'!$A$2:$A$1000,0),MATCH(H$1,'[1]Master data'!$B$1:$EF$1,0)),"")</f>
        <v>0</v>
      </c>
      <c r="I717" s="7">
        <f>IFERROR(INDEX('[1]Master data'!$B$2:$EF$1000,MATCH($B717,'[1]Master data'!$A$2:$A$1000,0),MATCH(I$1,'[1]Master data'!$B$1:$EF$1,0)),"")</f>
        <v>0</v>
      </c>
      <c r="J717" s="7">
        <f>IFERROR(INDEX('[1]Master data'!$B$2:$EF$1000,MATCH($B717,'[1]Master data'!$A$2:$A$1000,0),MATCH(J$1,'[1]Master data'!$B$1:$EF$1,0)),"")</f>
        <v>0</v>
      </c>
      <c r="K717" s="7">
        <f>IFERROR(INDEX('[1]Master data'!$B$2:$EF$1000,MATCH($B717,'[1]Master data'!$A$2:$A$1000,0),MATCH(K$1,'[1]Master data'!$B$1:$EF$1,0)),"")</f>
        <v>0</v>
      </c>
      <c r="L717" s="7">
        <f>IFERROR(INDEX('[1]Master data'!$B$2:$EF$1000,MATCH($B717,'[1]Master data'!$A$2:$A$1000,0),MATCH(L$1,'[1]Master data'!$B$1:$EF$1,0)),"")</f>
        <v>-5000</v>
      </c>
      <c r="M717" s="33">
        <f>IFERROR(INDEX('[1]Master data'!$B$2:$EF$1000,MATCH($B717,'[1]Master data'!$A$2:$A$1000,0),MATCH(M$1,'[1]Master data'!$B$1:$EF$1,0)),"")</f>
        <v>-1</v>
      </c>
      <c r="N717" s="7">
        <f>IFERROR(INDEX('[1]Master data'!$B$2:$EF$1000,MATCH($B717,'[1]Master data'!$A$2:$A$1000,0),MATCH(N$1,'[1]Master data'!$B$1:$EF$1,0)),"")</f>
        <v>0</v>
      </c>
      <c r="O717" s="7">
        <f>IFERROR(INDEX('[1]Master data'!$B$2:$EF$1000,MATCH($B717,'[1]Master data'!$A$2:$A$1000,0),MATCH(O$1,'[1]Master data'!$B$1:$EF$1,0)),"")</f>
        <v>0</v>
      </c>
      <c r="P717" s="7">
        <f>IFERROR(INDEX('[1]Master data'!$B$2:$EF$1000,MATCH($B717,'[1]Master data'!$A$2:$A$1000,0),MATCH(P$1,'[1]Master data'!$B$1:$EF$1,0)),"")</f>
        <v>-5000</v>
      </c>
      <c r="Q717" s="30">
        <f>IFERROR(INDEX('[1]Master data'!$B$2:$EF$1000,MATCH($B717,'[1]Master data'!$A$2:$A$1000,0),MATCH(Q$1,'[1]Master data'!$B$1:$EF$1,0)),"")</f>
        <v>-1</v>
      </c>
    </row>
    <row r="718" spans="1:17" x14ac:dyDescent="0.3">
      <c r="A718" t="str">
        <f t="shared" si="11"/>
        <v/>
      </c>
      <c r="B718" t="str">
        <f>IF('[1]Master data'!A718="","",'[1]Master data'!A718)</f>
        <v/>
      </c>
      <c r="C718" t="str">
        <f>IFERROR(INDEX('[1]Master data'!$B$2:$EF$1000,MATCH($B718,'[1]Master data'!$A$2:$A$1000,0),MATCH(C$1,'[1]Master data'!$B$1:$EF$1,0)),"")</f>
        <v/>
      </c>
      <c r="D718" t="str">
        <f>IFERROR(INDEX('[1]Master data'!$B$2:$EF$1000,MATCH($B718,'[1]Master data'!$A$2:$A$1000,0),MATCH(D$1,'[1]Master data'!$B$1:$EF$1,0)),"")</f>
        <v/>
      </c>
      <c r="E718" s="5">
        <f>IFERROR(INDEX('[1]Master data'!$B$2:$EF$1000,MATCH($B718,'[1]Master data'!$A$2:$A$1000,0),MATCH(E$1,'[1]Master data'!$B$1:$EF$1,0)),"")</f>
        <v>0</v>
      </c>
      <c r="F718" s="7">
        <f>IFERROR(INDEX('[1]Master data'!$B$2:$EF$1000,MATCH($B718,'[1]Master data'!$A$2:$A$1000,0),MATCH(F$1,'[1]Master data'!$B$1:$EF$1,0)),"")</f>
        <v>-5000</v>
      </c>
      <c r="G718" s="7">
        <f>IFERROR(INDEX('[1]Master data'!$B$2:$EF$1000,MATCH($B718,'[1]Master data'!$A$2:$A$1000,0),MATCH(G$1,'[1]Master data'!$B$1:$EF$1,0)),"")</f>
        <v>0</v>
      </c>
      <c r="H718" s="7">
        <f>IFERROR(INDEX('[1]Master data'!$B$2:$EF$1000,MATCH($B718,'[1]Master data'!$A$2:$A$1000,0),MATCH(H$1,'[1]Master data'!$B$1:$EF$1,0)),"")</f>
        <v>0</v>
      </c>
      <c r="I718" s="7">
        <f>IFERROR(INDEX('[1]Master data'!$B$2:$EF$1000,MATCH($B718,'[1]Master data'!$A$2:$A$1000,0),MATCH(I$1,'[1]Master data'!$B$1:$EF$1,0)),"")</f>
        <v>0</v>
      </c>
      <c r="J718" s="7">
        <f>IFERROR(INDEX('[1]Master data'!$B$2:$EF$1000,MATCH($B718,'[1]Master data'!$A$2:$A$1000,0),MATCH(J$1,'[1]Master data'!$B$1:$EF$1,0)),"")</f>
        <v>0</v>
      </c>
      <c r="K718" s="7">
        <f>IFERROR(INDEX('[1]Master data'!$B$2:$EF$1000,MATCH($B718,'[1]Master data'!$A$2:$A$1000,0),MATCH(K$1,'[1]Master data'!$B$1:$EF$1,0)),"")</f>
        <v>0</v>
      </c>
      <c r="L718" s="7">
        <f>IFERROR(INDEX('[1]Master data'!$B$2:$EF$1000,MATCH($B718,'[1]Master data'!$A$2:$A$1000,0),MATCH(L$1,'[1]Master data'!$B$1:$EF$1,0)),"")</f>
        <v>-5000</v>
      </c>
      <c r="M718" s="33">
        <f>IFERROR(INDEX('[1]Master data'!$B$2:$EF$1000,MATCH($B718,'[1]Master data'!$A$2:$A$1000,0),MATCH(M$1,'[1]Master data'!$B$1:$EF$1,0)),"")</f>
        <v>-1</v>
      </c>
      <c r="N718" s="7">
        <f>IFERROR(INDEX('[1]Master data'!$B$2:$EF$1000,MATCH($B718,'[1]Master data'!$A$2:$A$1000,0),MATCH(N$1,'[1]Master data'!$B$1:$EF$1,0)),"")</f>
        <v>0</v>
      </c>
      <c r="O718" s="7">
        <f>IFERROR(INDEX('[1]Master data'!$B$2:$EF$1000,MATCH($B718,'[1]Master data'!$A$2:$A$1000,0),MATCH(O$1,'[1]Master data'!$B$1:$EF$1,0)),"")</f>
        <v>0</v>
      </c>
      <c r="P718" s="7">
        <f>IFERROR(INDEX('[1]Master data'!$B$2:$EF$1000,MATCH($B718,'[1]Master data'!$A$2:$A$1000,0),MATCH(P$1,'[1]Master data'!$B$1:$EF$1,0)),"")</f>
        <v>-5000</v>
      </c>
      <c r="Q718" s="30">
        <f>IFERROR(INDEX('[1]Master data'!$B$2:$EF$1000,MATCH($B718,'[1]Master data'!$A$2:$A$1000,0),MATCH(Q$1,'[1]Master data'!$B$1:$EF$1,0)),"")</f>
        <v>-1</v>
      </c>
    </row>
    <row r="719" spans="1:17" x14ac:dyDescent="0.3">
      <c r="A719" t="str">
        <f t="shared" si="11"/>
        <v/>
      </c>
      <c r="B719" t="str">
        <f>IF('[1]Master data'!A719="","",'[1]Master data'!A719)</f>
        <v/>
      </c>
      <c r="C719" t="str">
        <f>IFERROR(INDEX('[1]Master data'!$B$2:$EF$1000,MATCH($B719,'[1]Master data'!$A$2:$A$1000,0),MATCH(C$1,'[1]Master data'!$B$1:$EF$1,0)),"")</f>
        <v/>
      </c>
      <c r="D719" t="str">
        <f>IFERROR(INDEX('[1]Master data'!$B$2:$EF$1000,MATCH($B719,'[1]Master data'!$A$2:$A$1000,0),MATCH(D$1,'[1]Master data'!$B$1:$EF$1,0)),"")</f>
        <v/>
      </c>
      <c r="E719" s="5">
        <f>IFERROR(INDEX('[1]Master data'!$B$2:$EF$1000,MATCH($B719,'[1]Master data'!$A$2:$A$1000,0),MATCH(E$1,'[1]Master data'!$B$1:$EF$1,0)),"")</f>
        <v>0</v>
      </c>
      <c r="F719" s="7">
        <f>IFERROR(INDEX('[1]Master data'!$B$2:$EF$1000,MATCH($B719,'[1]Master data'!$A$2:$A$1000,0),MATCH(F$1,'[1]Master data'!$B$1:$EF$1,0)),"")</f>
        <v>-5000</v>
      </c>
      <c r="G719" s="7">
        <f>IFERROR(INDEX('[1]Master data'!$B$2:$EF$1000,MATCH($B719,'[1]Master data'!$A$2:$A$1000,0),MATCH(G$1,'[1]Master data'!$B$1:$EF$1,0)),"")</f>
        <v>0</v>
      </c>
      <c r="H719" s="7">
        <f>IFERROR(INDEX('[1]Master data'!$B$2:$EF$1000,MATCH($B719,'[1]Master data'!$A$2:$A$1000,0),MATCH(H$1,'[1]Master data'!$B$1:$EF$1,0)),"")</f>
        <v>0</v>
      </c>
      <c r="I719" s="7">
        <f>IFERROR(INDEX('[1]Master data'!$B$2:$EF$1000,MATCH($B719,'[1]Master data'!$A$2:$A$1000,0),MATCH(I$1,'[1]Master data'!$B$1:$EF$1,0)),"")</f>
        <v>0</v>
      </c>
      <c r="J719" s="7">
        <f>IFERROR(INDEX('[1]Master data'!$B$2:$EF$1000,MATCH($B719,'[1]Master data'!$A$2:$A$1000,0),MATCH(J$1,'[1]Master data'!$B$1:$EF$1,0)),"")</f>
        <v>0</v>
      </c>
      <c r="K719" s="7">
        <f>IFERROR(INDEX('[1]Master data'!$B$2:$EF$1000,MATCH($B719,'[1]Master data'!$A$2:$A$1000,0),MATCH(K$1,'[1]Master data'!$B$1:$EF$1,0)),"")</f>
        <v>0</v>
      </c>
      <c r="L719" s="7">
        <f>IFERROR(INDEX('[1]Master data'!$B$2:$EF$1000,MATCH($B719,'[1]Master data'!$A$2:$A$1000,0),MATCH(L$1,'[1]Master data'!$B$1:$EF$1,0)),"")</f>
        <v>-5000</v>
      </c>
      <c r="M719" s="33">
        <f>IFERROR(INDEX('[1]Master data'!$B$2:$EF$1000,MATCH($B719,'[1]Master data'!$A$2:$A$1000,0),MATCH(M$1,'[1]Master data'!$B$1:$EF$1,0)),"")</f>
        <v>-1</v>
      </c>
      <c r="N719" s="7">
        <f>IFERROR(INDEX('[1]Master data'!$B$2:$EF$1000,MATCH($B719,'[1]Master data'!$A$2:$A$1000,0),MATCH(N$1,'[1]Master data'!$B$1:$EF$1,0)),"")</f>
        <v>0</v>
      </c>
      <c r="O719" s="7">
        <f>IFERROR(INDEX('[1]Master data'!$B$2:$EF$1000,MATCH($B719,'[1]Master data'!$A$2:$A$1000,0),MATCH(O$1,'[1]Master data'!$B$1:$EF$1,0)),"")</f>
        <v>0</v>
      </c>
      <c r="P719" s="7">
        <f>IFERROR(INDEX('[1]Master data'!$B$2:$EF$1000,MATCH($B719,'[1]Master data'!$A$2:$A$1000,0),MATCH(P$1,'[1]Master data'!$B$1:$EF$1,0)),"")</f>
        <v>-5000</v>
      </c>
      <c r="Q719" s="30">
        <f>IFERROR(INDEX('[1]Master data'!$B$2:$EF$1000,MATCH($B719,'[1]Master data'!$A$2:$A$1000,0),MATCH(Q$1,'[1]Master data'!$B$1:$EF$1,0)),"")</f>
        <v>-1</v>
      </c>
    </row>
    <row r="720" spans="1:17" x14ac:dyDescent="0.3">
      <c r="A720" t="str">
        <f t="shared" si="11"/>
        <v/>
      </c>
      <c r="B720" t="str">
        <f>IF('[1]Master data'!A720="","",'[1]Master data'!A720)</f>
        <v/>
      </c>
      <c r="C720" t="str">
        <f>IFERROR(INDEX('[1]Master data'!$B$2:$EF$1000,MATCH($B720,'[1]Master data'!$A$2:$A$1000,0),MATCH(C$1,'[1]Master data'!$B$1:$EF$1,0)),"")</f>
        <v/>
      </c>
      <c r="D720" t="str">
        <f>IFERROR(INDEX('[1]Master data'!$B$2:$EF$1000,MATCH($B720,'[1]Master data'!$A$2:$A$1000,0),MATCH(D$1,'[1]Master data'!$B$1:$EF$1,0)),"")</f>
        <v/>
      </c>
      <c r="E720" s="5">
        <f>IFERROR(INDEX('[1]Master data'!$B$2:$EF$1000,MATCH($B720,'[1]Master data'!$A$2:$A$1000,0),MATCH(E$1,'[1]Master data'!$B$1:$EF$1,0)),"")</f>
        <v>0</v>
      </c>
      <c r="F720" s="7">
        <f>IFERROR(INDEX('[1]Master data'!$B$2:$EF$1000,MATCH($B720,'[1]Master data'!$A$2:$A$1000,0),MATCH(F$1,'[1]Master data'!$B$1:$EF$1,0)),"")</f>
        <v>-5000</v>
      </c>
      <c r="G720" s="7">
        <f>IFERROR(INDEX('[1]Master data'!$B$2:$EF$1000,MATCH($B720,'[1]Master data'!$A$2:$A$1000,0),MATCH(G$1,'[1]Master data'!$B$1:$EF$1,0)),"")</f>
        <v>0</v>
      </c>
      <c r="H720" s="7">
        <f>IFERROR(INDEX('[1]Master data'!$B$2:$EF$1000,MATCH($B720,'[1]Master data'!$A$2:$A$1000,0),MATCH(H$1,'[1]Master data'!$B$1:$EF$1,0)),"")</f>
        <v>0</v>
      </c>
      <c r="I720" s="7">
        <f>IFERROR(INDEX('[1]Master data'!$B$2:$EF$1000,MATCH($B720,'[1]Master data'!$A$2:$A$1000,0),MATCH(I$1,'[1]Master data'!$B$1:$EF$1,0)),"")</f>
        <v>0</v>
      </c>
      <c r="J720" s="7">
        <f>IFERROR(INDEX('[1]Master data'!$B$2:$EF$1000,MATCH($B720,'[1]Master data'!$A$2:$A$1000,0),MATCH(J$1,'[1]Master data'!$B$1:$EF$1,0)),"")</f>
        <v>0</v>
      </c>
      <c r="K720" s="7">
        <f>IFERROR(INDEX('[1]Master data'!$B$2:$EF$1000,MATCH($B720,'[1]Master data'!$A$2:$A$1000,0),MATCH(K$1,'[1]Master data'!$B$1:$EF$1,0)),"")</f>
        <v>0</v>
      </c>
      <c r="L720" s="7">
        <f>IFERROR(INDEX('[1]Master data'!$B$2:$EF$1000,MATCH($B720,'[1]Master data'!$A$2:$A$1000,0),MATCH(L$1,'[1]Master data'!$B$1:$EF$1,0)),"")</f>
        <v>-5000</v>
      </c>
      <c r="M720" s="33">
        <f>IFERROR(INDEX('[1]Master data'!$B$2:$EF$1000,MATCH($B720,'[1]Master data'!$A$2:$A$1000,0),MATCH(M$1,'[1]Master data'!$B$1:$EF$1,0)),"")</f>
        <v>-1</v>
      </c>
      <c r="N720" s="7">
        <f>IFERROR(INDEX('[1]Master data'!$B$2:$EF$1000,MATCH($B720,'[1]Master data'!$A$2:$A$1000,0),MATCH(N$1,'[1]Master data'!$B$1:$EF$1,0)),"")</f>
        <v>0</v>
      </c>
      <c r="O720" s="7">
        <f>IFERROR(INDEX('[1]Master data'!$B$2:$EF$1000,MATCH($B720,'[1]Master data'!$A$2:$A$1000,0),MATCH(O$1,'[1]Master data'!$B$1:$EF$1,0)),"")</f>
        <v>0</v>
      </c>
      <c r="P720" s="7">
        <f>IFERROR(INDEX('[1]Master data'!$B$2:$EF$1000,MATCH($B720,'[1]Master data'!$A$2:$A$1000,0),MATCH(P$1,'[1]Master data'!$B$1:$EF$1,0)),"")</f>
        <v>-5000</v>
      </c>
      <c r="Q720" s="30">
        <f>IFERROR(INDEX('[1]Master data'!$B$2:$EF$1000,MATCH($B720,'[1]Master data'!$A$2:$A$1000,0),MATCH(Q$1,'[1]Master data'!$B$1:$EF$1,0)),"")</f>
        <v>-1</v>
      </c>
    </row>
    <row r="721" spans="1:17" x14ac:dyDescent="0.3">
      <c r="A721" t="str">
        <f t="shared" si="11"/>
        <v/>
      </c>
      <c r="B721" t="str">
        <f>IF('[1]Master data'!A721="","",'[1]Master data'!A721)</f>
        <v/>
      </c>
      <c r="C721" t="str">
        <f>IFERROR(INDEX('[1]Master data'!$B$2:$EF$1000,MATCH($B721,'[1]Master data'!$A$2:$A$1000,0),MATCH(C$1,'[1]Master data'!$B$1:$EF$1,0)),"")</f>
        <v/>
      </c>
      <c r="D721" t="str">
        <f>IFERROR(INDEX('[1]Master data'!$B$2:$EF$1000,MATCH($B721,'[1]Master data'!$A$2:$A$1000,0),MATCH(D$1,'[1]Master data'!$B$1:$EF$1,0)),"")</f>
        <v/>
      </c>
      <c r="E721" s="5">
        <f>IFERROR(INDEX('[1]Master data'!$B$2:$EF$1000,MATCH($B721,'[1]Master data'!$A$2:$A$1000,0),MATCH(E$1,'[1]Master data'!$B$1:$EF$1,0)),"")</f>
        <v>0</v>
      </c>
      <c r="F721" s="7">
        <f>IFERROR(INDEX('[1]Master data'!$B$2:$EF$1000,MATCH($B721,'[1]Master data'!$A$2:$A$1000,0),MATCH(F$1,'[1]Master data'!$B$1:$EF$1,0)),"")</f>
        <v>-5000</v>
      </c>
      <c r="G721" s="7">
        <f>IFERROR(INDEX('[1]Master data'!$B$2:$EF$1000,MATCH($B721,'[1]Master data'!$A$2:$A$1000,0),MATCH(G$1,'[1]Master data'!$B$1:$EF$1,0)),"")</f>
        <v>0</v>
      </c>
      <c r="H721" s="7">
        <f>IFERROR(INDEX('[1]Master data'!$B$2:$EF$1000,MATCH($B721,'[1]Master data'!$A$2:$A$1000,0),MATCH(H$1,'[1]Master data'!$B$1:$EF$1,0)),"")</f>
        <v>0</v>
      </c>
      <c r="I721" s="7">
        <f>IFERROR(INDEX('[1]Master data'!$B$2:$EF$1000,MATCH($B721,'[1]Master data'!$A$2:$A$1000,0),MATCH(I$1,'[1]Master data'!$B$1:$EF$1,0)),"")</f>
        <v>0</v>
      </c>
      <c r="J721" s="7">
        <f>IFERROR(INDEX('[1]Master data'!$B$2:$EF$1000,MATCH($B721,'[1]Master data'!$A$2:$A$1000,0),MATCH(J$1,'[1]Master data'!$B$1:$EF$1,0)),"")</f>
        <v>0</v>
      </c>
      <c r="K721" s="7">
        <f>IFERROR(INDEX('[1]Master data'!$B$2:$EF$1000,MATCH($B721,'[1]Master data'!$A$2:$A$1000,0),MATCH(K$1,'[1]Master data'!$B$1:$EF$1,0)),"")</f>
        <v>0</v>
      </c>
      <c r="L721" s="7">
        <f>IFERROR(INDEX('[1]Master data'!$B$2:$EF$1000,MATCH($B721,'[1]Master data'!$A$2:$A$1000,0),MATCH(L$1,'[1]Master data'!$B$1:$EF$1,0)),"")</f>
        <v>-5000</v>
      </c>
      <c r="M721" s="33">
        <f>IFERROR(INDEX('[1]Master data'!$B$2:$EF$1000,MATCH($B721,'[1]Master data'!$A$2:$A$1000,0),MATCH(M$1,'[1]Master data'!$B$1:$EF$1,0)),"")</f>
        <v>-1</v>
      </c>
      <c r="N721" s="7">
        <f>IFERROR(INDEX('[1]Master data'!$B$2:$EF$1000,MATCH($B721,'[1]Master data'!$A$2:$A$1000,0),MATCH(N$1,'[1]Master data'!$B$1:$EF$1,0)),"")</f>
        <v>0</v>
      </c>
      <c r="O721" s="7">
        <f>IFERROR(INDEX('[1]Master data'!$B$2:$EF$1000,MATCH($B721,'[1]Master data'!$A$2:$A$1000,0),MATCH(O$1,'[1]Master data'!$B$1:$EF$1,0)),"")</f>
        <v>0</v>
      </c>
      <c r="P721" s="7">
        <f>IFERROR(INDEX('[1]Master data'!$B$2:$EF$1000,MATCH($B721,'[1]Master data'!$A$2:$A$1000,0),MATCH(P$1,'[1]Master data'!$B$1:$EF$1,0)),"")</f>
        <v>-5000</v>
      </c>
      <c r="Q721" s="30">
        <f>IFERROR(INDEX('[1]Master data'!$B$2:$EF$1000,MATCH($B721,'[1]Master data'!$A$2:$A$1000,0),MATCH(Q$1,'[1]Master data'!$B$1:$EF$1,0)),"")</f>
        <v>-1</v>
      </c>
    </row>
    <row r="722" spans="1:17" x14ac:dyDescent="0.3">
      <c r="A722" t="str">
        <f t="shared" si="11"/>
        <v/>
      </c>
      <c r="B722" t="str">
        <f>IF('[1]Master data'!A722="","",'[1]Master data'!A722)</f>
        <v/>
      </c>
      <c r="C722" t="str">
        <f>IFERROR(INDEX('[1]Master data'!$B$2:$EF$1000,MATCH($B722,'[1]Master data'!$A$2:$A$1000,0),MATCH(C$1,'[1]Master data'!$B$1:$EF$1,0)),"")</f>
        <v/>
      </c>
      <c r="D722" t="str">
        <f>IFERROR(INDEX('[1]Master data'!$B$2:$EF$1000,MATCH($B722,'[1]Master data'!$A$2:$A$1000,0),MATCH(D$1,'[1]Master data'!$B$1:$EF$1,0)),"")</f>
        <v/>
      </c>
      <c r="E722" s="5">
        <f>IFERROR(INDEX('[1]Master data'!$B$2:$EF$1000,MATCH($B722,'[1]Master data'!$A$2:$A$1000,0),MATCH(E$1,'[1]Master data'!$B$1:$EF$1,0)),"")</f>
        <v>0</v>
      </c>
      <c r="F722" s="7">
        <f>IFERROR(INDEX('[1]Master data'!$B$2:$EF$1000,MATCH($B722,'[1]Master data'!$A$2:$A$1000,0),MATCH(F$1,'[1]Master data'!$B$1:$EF$1,0)),"")</f>
        <v>-5000</v>
      </c>
      <c r="G722" s="7">
        <f>IFERROR(INDEX('[1]Master data'!$B$2:$EF$1000,MATCH($B722,'[1]Master data'!$A$2:$A$1000,0),MATCH(G$1,'[1]Master data'!$B$1:$EF$1,0)),"")</f>
        <v>0</v>
      </c>
      <c r="H722" s="7">
        <f>IFERROR(INDEX('[1]Master data'!$B$2:$EF$1000,MATCH($B722,'[1]Master data'!$A$2:$A$1000,0),MATCH(H$1,'[1]Master data'!$B$1:$EF$1,0)),"")</f>
        <v>0</v>
      </c>
      <c r="I722" s="7">
        <f>IFERROR(INDEX('[1]Master data'!$B$2:$EF$1000,MATCH($B722,'[1]Master data'!$A$2:$A$1000,0),MATCH(I$1,'[1]Master data'!$B$1:$EF$1,0)),"")</f>
        <v>0</v>
      </c>
      <c r="J722" s="7">
        <f>IFERROR(INDEX('[1]Master data'!$B$2:$EF$1000,MATCH($B722,'[1]Master data'!$A$2:$A$1000,0),MATCH(J$1,'[1]Master data'!$B$1:$EF$1,0)),"")</f>
        <v>0</v>
      </c>
      <c r="K722" s="7">
        <f>IFERROR(INDEX('[1]Master data'!$B$2:$EF$1000,MATCH($B722,'[1]Master data'!$A$2:$A$1000,0),MATCH(K$1,'[1]Master data'!$B$1:$EF$1,0)),"")</f>
        <v>0</v>
      </c>
      <c r="L722" s="7">
        <f>IFERROR(INDEX('[1]Master data'!$B$2:$EF$1000,MATCH($B722,'[1]Master data'!$A$2:$A$1000,0),MATCH(L$1,'[1]Master data'!$B$1:$EF$1,0)),"")</f>
        <v>-5000</v>
      </c>
      <c r="M722" s="33">
        <f>IFERROR(INDEX('[1]Master data'!$B$2:$EF$1000,MATCH($B722,'[1]Master data'!$A$2:$A$1000,0),MATCH(M$1,'[1]Master data'!$B$1:$EF$1,0)),"")</f>
        <v>-1</v>
      </c>
      <c r="N722" s="7">
        <f>IFERROR(INDEX('[1]Master data'!$B$2:$EF$1000,MATCH($B722,'[1]Master data'!$A$2:$A$1000,0),MATCH(N$1,'[1]Master data'!$B$1:$EF$1,0)),"")</f>
        <v>0</v>
      </c>
      <c r="O722" s="7">
        <f>IFERROR(INDEX('[1]Master data'!$B$2:$EF$1000,MATCH($B722,'[1]Master data'!$A$2:$A$1000,0),MATCH(O$1,'[1]Master data'!$B$1:$EF$1,0)),"")</f>
        <v>0</v>
      </c>
      <c r="P722" s="7">
        <f>IFERROR(INDEX('[1]Master data'!$B$2:$EF$1000,MATCH($B722,'[1]Master data'!$A$2:$A$1000,0),MATCH(P$1,'[1]Master data'!$B$1:$EF$1,0)),"")</f>
        <v>-5000</v>
      </c>
      <c r="Q722" s="30">
        <f>IFERROR(INDEX('[1]Master data'!$B$2:$EF$1000,MATCH($B722,'[1]Master data'!$A$2:$A$1000,0),MATCH(Q$1,'[1]Master data'!$B$1:$EF$1,0)),"")</f>
        <v>-1</v>
      </c>
    </row>
    <row r="723" spans="1:17" x14ac:dyDescent="0.3">
      <c r="A723" t="str">
        <f t="shared" si="11"/>
        <v/>
      </c>
      <c r="B723" t="str">
        <f>IF('[1]Master data'!A723="","",'[1]Master data'!A723)</f>
        <v/>
      </c>
      <c r="C723" t="str">
        <f>IFERROR(INDEX('[1]Master data'!$B$2:$EF$1000,MATCH($B723,'[1]Master data'!$A$2:$A$1000,0),MATCH(C$1,'[1]Master data'!$B$1:$EF$1,0)),"")</f>
        <v/>
      </c>
      <c r="D723" t="str">
        <f>IFERROR(INDEX('[1]Master data'!$B$2:$EF$1000,MATCH($B723,'[1]Master data'!$A$2:$A$1000,0),MATCH(D$1,'[1]Master data'!$B$1:$EF$1,0)),"")</f>
        <v/>
      </c>
      <c r="E723" s="5">
        <f>IFERROR(INDEX('[1]Master data'!$B$2:$EF$1000,MATCH($B723,'[1]Master data'!$A$2:$A$1000,0),MATCH(E$1,'[1]Master data'!$B$1:$EF$1,0)),"")</f>
        <v>0</v>
      </c>
      <c r="F723" s="7">
        <f>IFERROR(INDEX('[1]Master data'!$B$2:$EF$1000,MATCH($B723,'[1]Master data'!$A$2:$A$1000,0),MATCH(F$1,'[1]Master data'!$B$1:$EF$1,0)),"")</f>
        <v>-5000</v>
      </c>
      <c r="G723" s="7">
        <f>IFERROR(INDEX('[1]Master data'!$B$2:$EF$1000,MATCH($B723,'[1]Master data'!$A$2:$A$1000,0),MATCH(G$1,'[1]Master data'!$B$1:$EF$1,0)),"")</f>
        <v>0</v>
      </c>
      <c r="H723" s="7">
        <f>IFERROR(INDEX('[1]Master data'!$B$2:$EF$1000,MATCH($B723,'[1]Master data'!$A$2:$A$1000,0),MATCH(H$1,'[1]Master data'!$B$1:$EF$1,0)),"")</f>
        <v>0</v>
      </c>
      <c r="I723" s="7">
        <f>IFERROR(INDEX('[1]Master data'!$B$2:$EF$1000,MATCH($B723,'[1]Master data'!$A$2:$A$1000,0),MATCH(I$1,'[1]Master data'!$B$1:$EF$1,0)),"")</f>
        <v>0</v>
      </c>
      <c r="J723" s="7">
        <f>IFERROR(INDEX('[1]Master data'!$B$2:$EF$1000,MATCH($B723,'[1]Master data'!$A$2:$A$1000,0),MATCH(J$1,'[1]Master data'!$B$1:$EF$1,0)),"")</f>
        <v>0</v>
      </c>
      <c r="K723" s="7">
        <f>IFERROR(INDEX('[1]Master data'!$B$2:$EF$1000,MATCH($B723,'[1]Master data'!$A$2:$A$1000,0),MATCH(K$1,'[1]Master data'!$B$1:$EF$1,0)),"")</f>
        <v>0</v>
      </c>
      <c r="L723" s="7">
        <f>IFERROR(INDEX('[1]Master data'!$B$2:$EF$1000,MATCH($B723,'[1]Master data'!$A$2:$A$1000,0),MATCH(L$1,'[1]Master data'!$B$1:$EF$1,0)),"")</f>
        <v>-5000</v>
      </c>
      <c r="M723" s="33">
        <f>IFERROR(INDEX('[1]Master data'!$B$2:$EF$1000,MATCH($B723,'[1]Master data'!$A$2:$A$1000,0),MATCH(M$1,'[1]Master data'!$B$1:$EF$1,0)),"")</f>
        <v>-1</v>
      </c>
      <c r="N723" s="7">
        <f>IFERROR(INDEX('[1]Master data'!$B$2:$EF$1000,MATCH($B723,'[1]Master data'!$A$2:$A$1000,0),MATCH(N$1,'[1]Master data'!$B$1:$EF$1,0)),"")</f>
        <v>0</v>
      </c>
      <c r="O723" s="7">
        <f>IFERROR(INDEX('[1]Master data'!$B$2:$EF$1000,MATCH($B723,'[1]Master data'!$A$2:$A$1000,0),MATCH(O$1,'[1]Master data'!$B$1:$EF$1,0)),"")</f>
        <v>0</v>
      </c>
      <c r="P723" s="7">
        <f>IFERROR(INDEX('[1]Master data'!$B$2:$EF$1000,MATCH($B723,'[1]Master data'!$A$2:$A$1000,0),MATCH(P$1,'[1]Master data'!$B$1:$EF$1,0)),"")</f>
        <v>-5000</v>
      </c>
      <c r="Q723" s="30">
        <f>IFERROR(INDEX('[1]Master data'!$B$2:$EF$1000,MATCH($B723,'[1]Master data'!$A$2:$A$1000,0),MATCH(Q$1,'[1]Master data'!$B$1:$EF$1,0)),"")</f>
        <v>-1</v>
      </c>
    </row>
    <row r="724" spans="1:17" x14ac:dyDescent="0.3">
      <c r="A724" t="str">
        <f t="shared" si="11"/>
        <v/>
      </c>
      <c r="B724" t="str">
        <f>IF('[1]Master data'!A724="","",'[1]Master data'!A724)</f>
        <v/>
      </c>
      <c r="C724" t="str">
        <f>IFERROR(INDEX('[1]Master data'!$B$2:$EF$1000,MATCH($B724,'[1]Master data'!$A$2:$A$1000,0),MATCH(C$1,'[1]Master data'!$B$1:$EF$1,0)),"")</f>
        <v/>
      </c>
      <c r="D724" t="str">
        <f>IFERROR(INDEX('[1]Master data'!$B$2:$EF$1000,MATCH($B724,'[1]Master data'!$A$2:$A$1000,0),MATCH(D$1,'[1]Master data'!$B$1:$EF$1,0)),"")</f>
        <v/>
      </c>
      <c r="E724" s="5">
        <f>IFERROR(INDEX('[1]Master data'!$B$2:$EF$1000,MATCH($B724,'[1]Master data'!$A$2:$A$1000,0),MATCH(E$1,'[1]Master data'!$B$1:$EF$1,0)),"")</f>
        <v>0</v>
      </c>
      <c r="F724" s="7">
        <f>IFERROR(INDEX('[1]Master data'!$B$2:$EF$1000,MATCH($B724,'[1]Master data'!$A$2:$A$1000,0),MATCH(F$1,'[1]Master data'!$B$1:$EF$1,0)),"")</f>
        <v>-5000</v>
      </c>
      <c r="G724" s="7">
        <f>IFERROR(INDEX('[1]Master data'!$B$2:$EF$1000,MATCH($B724,'[1]Master data'!$A$2:$A$1000,0),MATCH(G$1,'[1]Master data'!$B$1:$EF$1,0)),"")</f>
        <v>0</v>
      </c>
      <c r="H724" s="7">
        <f>IFERROR(INDEX('[1]Master data'!$B$2:$EF$1000,MATCH($B724,'[1]Master data'!$A$2:$A$1000,0),MATCH(H$1,'[1]Master data'!$B$1:$EF$1,0)),"")</f>
        <v>0</v>
      </c>
      <c r="I724" s="7">
        <f>IFERROR(INDEX('[1]Master data'!$B$2:$EF$1000,MATCH($B724,'[1]Master data'!$A$2:$A$1000,0),MATCH(I$1,'[1]Master data'!$B$1:$EF$1,0)),"")</f>
        <v>0</v>
      </c>
      <c r="J724" s="7">
        <f>IFERROR(INDEX('[1]Master data'!$B$2:$EF$1000,MATCH($B724,'[1]Master data'!$A$2:$A$1000,0),MATCH(J$1,'[1]Master data'!$B$1:$EF$1,0)),"")</f>
        <v>0</v>
      </c>
      <c r="K724" s="7">
        <f>IFERROR(INDEX('[1]Master data'!$B$2:$EF$1000,MATCH($B724,'[1]Master data'!$A$2:$A$1000,0),MATCH(K$1,'[1]Master data'!$B$1:$EF$1,0)),"")</f>
        <v>0</v>
      </c>
      <c r="L724" s="7">
        <f>IFERROR(INDEX('[1]Master data'!$B$2:$EF$1000,MATCH($B724,'[1]Master data'!$A$2:$A$1000,0),MATCH(L$1,'[1]Master data'!$B$1:$EF$1,0)),"")</f>
        <v>-5000</v>
      </c>
      <c r="M724" s="33">
        <f>IFERROR(INDEX('[1]Master data'!$B$2:$EF$1000,MATCH($B724,'[1]Master data'!$A$2:$A$1000,0),MATCH(M$1,'[1]Master data'!$B$1:$EF$1,0)),"")</f>
        <v>-1</v>
      </c>
      <c r="N724" s="7">
        <f>IFERROR(INDEX('[1]Master data'!$B$2:$EF$1000,MATCH($B724,'[1]Master data'!$A$2:$A$1000,0),MATCH(N$1,'[1]Master data'!$B$1:$EF$1,0)),"")</f>
        <v>0</v>
      </c>
      <c r="O724" s="7">
        <f>IFERROR(INDEX('[1]Master data'!$B$2:$EF$1000,MATCH($B724,'[1]Master data'!$A$2:$A$1000,0),MATCH(O$1,'[1]Master data'!$B$1:$EF$1,0)),"")</f>
        <v>0</v>
      </c>
      <c r="P724" s="7">
        <f>IFERROR(INDEX('[1]Master data'!$B$2:$EF$1000,MATCH($B724,'[1]Master data'!$A$2:$A$1000,0),MATCH(P$1,'[1]Master data'!$B$1:$EF$1,0)),"")</f>
        <v>-5000</v>
      </c>
      <c r="Q724" s="30">
        <f>IFERROR(INDEX('[1]Master data'!$B$2:$EF$1000,MATCH($B724,'[1]Master data'!$A$2:$A$1000,0),MATCH(Q$1,'[1]Master data'!$B$1:$EF$1,0)),"")</f>
        <v>-1</v>
      </c>
    </row>
    <row r="725" spans="1:17" x14ac:dyDescent="0.3">
      <c r="A725" t="str">
        <f t="shared" si="11"/>
        <v/>
      </c>
      <c r="B725" t="str">
        <f>IF('[1]Master data'!A725="","",'[1]Master data'!A725)</f>
        <v/>
      </c>
      <c r="C725" t="str">
        <f>IFERROR(INDEX('[1]Master data'!$B$2:$EF$1000,MATCH($B725,'[1]Master data'!$A$2:$A$1000,0),MATCH(C$1,'[1]Master data'!$B$1:$EF$1,0)),"")</f>
        <v/>
      </c>
      <c r="D725" t="str">
        <f>IFERROR(INDEX('[1]Master data'!$B$2:$EF$1000,MATCH($B725,'[1]Master data'!$A$2:$A$1000,0),MATCH(D$1,'[1]Master data'!$B$1:$EF$1,0)),"")</f>
        <v/>
      </c>
      <c r="E725" s="5">
        <f>IFERROR(INDEX('[1]Master data'!$B$2:$EF$1000,MATCH($B725,'[1]Master data'!$A$2:$A$1000,0),MATCH(E$1,'[1]Master data'!$B$1:$EF$1,0)),"")</f>
        <v>0</v>
      </c>
      <c r="F725" s="7">
        <f>IFERROR(INDEX('[1]Master data'!$B$2:$EF$1000,MATCH($B725,'[1]Master data'!$A$2:$A$1000,0),MATCH(F$1,'[1]Master data'!$B$1:$EF$1,0)),"")</f>
        <v>-5000</v>
      </c>
      <c r="G725" s="7">
        <f>IFERROR(INDEX('[1]Master data'!$B$2:$EF$1000,MATCH($B725,'[1]Master data'!$A$2:$A$1000,0),MATCH(G$1,'[1]Master data'!$B$1:$EF$1,0)),"")</f>
        <v>0</v>
      </c>
      <c r="H725" s="7">
        <f>IFERROR(INDEX('[1]Master data'!$B$2:$EF$1000,MATCH($B725,'[1]Master data'!$A$2:$A$1000,0),MATCH(H$1,'[1]Master data'!$B$1:$EF$1,0)),"")</f>
        <v>0</v>
      </c>
      <c r="I725" s="7">
        <f>IFERROR(INDEX('[1]Master data'!$B$2:$EF$1000,MATCH($B725,'[1]Master data'!$A$2:$A$1000,0),MATCH(I$1,'[1]Master data'!$B$1:$EF$1,0)),"")</f>
        <v>0</v>
      </c>
      <c r="J725" s="7">
        <f>IFERROR(INDEX('[1]Master data'!$B$2:$EF$1000,MATCH($B725,'[1]Master data'!$A$2:$A$1000,0),MATCH(J$1,'[1]Master data'!$B$1:$EF$1,0)),"")</f>
        <v>0</v>
      </c>
      <c r="K725" s="7">
        <f>IFERROR(INDEX('[1]Master data'!$B$2:$EF$1000,MATCH($B725,'[1]Master data'!$A$2:$A$1000,0),MATCH(K$1,'[1]Master data'!$B$1:$EF$1,0)),"")</f>
        <v>0</v>
      </c>
      <c r="L725" s="7">
        <f>IFERROR(INDEX('[1]Master data'!$B$2:$EF$1000,MATCH($B725,'[1]Master data'!$A$2:$A$1000,0),MATCH(L$1,'[1]Master data'!$B$1:$EF$1,0)),"")</f>
        <v>-5000</v>
      </c>
      <c r="M725" s="33">
        <f>IFERROR(INDEX('[1]Master data'!$B$2:$EF$1000,MATCH($B725,'[1]Master data'!$A$2:$A$1000,0),MATCH(M$1,'[1]Master data'!$B$1:$EF$1,0)),"")</f>
        <v>-1</v>
      </c>
      <c r="N725" s="7">
        <f>IFERROR(INDEX('[1]Master data'!$B$2:$EF$1000,MATCH($B725,'[1]Master data'!$A$2:$A$1000,0),MATCH(N$1,'[1]Master data'!$B$1:$EF$1,0)),"")</f>
        <v>0</v>
      </c>
      <c r="O725" s="7">
        <f>IFERROR(INDEX('[1]Master data'!$B$2:$EF$1000,MATCH($B725,'[1]Master data'!$A$2:$A$1000,0),MATCH(O$1,'[1]Master data'!$B$1:$EF$1,0)),"")</f>
        <v>0</v>
      </c>
      <c r="P725" s="7">
        <f>IFERROR(INDEX('[1]Master data'!$B$2:$EF$1000,MATCH($B725,'[1]Master data'!$A$2:$A$1000,0),MATCH(P$1,'[1]Master data'!$B$1:$EF$1,0)),"")</f>
        <v>-5000</v>
      </c>
      <c r="Q725" s="30">
        <f>IFERROR(INDEX('[1]Master data'!$B$2:$EF$1000,MATCH($B725,'[1]Master data'!$A$2:$A$1000,0),MATCH(Q$1,'[1]Master data'!$B$1:$EF$1,0)),"")</f>
        <v>-1</v>
      </c>
    </row>
    <row r="726" spans="1:17" x14ac:dyDescent="0.3">
      <c r="A726" t="str">
        <f t="shared" si="11"/>
        <v/>
      </c>
      <c r="B726" t="str">
        <f>IF('[1]Master data'!A726="","",'[1]Master data'!A726)</f>
        <v/>
      </c>
      <c r="C726" t="str">
        <f>IFERROR(INDEX('[1]Master data'!$B$2:$EF$1000,MATCH($B726,'[1]Master data'!$A$2:$A$1000,0),MATCH(C$1,'[1]Master data'!$B$1:$EF$1,0)),"")</f>
        <v/>
      </c>
      <c r="D726" t="str">
        <f>IFERROR(INDEX('[1]Master data'!$B$2:$EF$1000,MATCH($B726,'[1]Master data'!$A$2:$A$1000,0),MATCH(D$1,'[1]Master data'!$B$1:$EF$1,0)),"")</f>
        <v/>
      </c>
      <c r="E726" s="5">
        <f>IFERROR(INDEX('[1]Master data'!$B$2:$EF$1000,MATCH($B726,'[1]Master data'!$A$2:$A$1000,0),MATCH(E$1,'[1]Master data'!$B$1:$EF$1,0)),"")</f>
        <v>0</v>
      </c>
      <c r="F726" s="7">
        <f>IFERROR(INDEX('[1]Master data'!$B$2:$EF$1000,MATCH($B726,'[1]Master data'!$A$2:$A$1000,0),MATCH(F$1,'[1]Master data'!$B$1:$EF$1,0)),"")</f>
        <v>-5000</v>
      </c>
      <c r="G726" s="7">
        <f>IFERROR(INDEX('[1]Master data'!$B$2:$EF$1000,MATCH($B726,'[1]Master data'!$A$2:$A$1000,0),MATCH(G$1,'[1]Master data'!$B$1:$EF$1,0)),"")</f>
        <v>0</v>
      </c>
      <c r="H726" s="7">
        <f>IFERROR(INDEX('[1]Master data'!$B$2:$EF$1000,MATCH($B726,'[1]Master data'!$A$2:$A$1000,0),MATCH(H$1,'[1]Master data'!$B$1:$EF$1,0)),"")</f>
        <v>0</v>
      </c>
      <c r="I726" s="7">
        <f>IFERROR(INDEX('[1]Master data'!$B$2:$EF$1000,MATCH($B726,'[1]Master data'!$A$2:$A$1000,0),MATCH(I$1,'[1]Master data'!$B$1:$EF$1,0)),"")</f>
        <v>0</v>
      </c>
      <c r="J726" s="7">
        <f>IFERROR(INDEX('[1]Master data'!$B$2:$EF$1000,MATCH($B726,'[1]Master data'!$A$2:$A$1000,0),MATCH(J$1,'[1]Master data'!$B$1:$EF$1,0)),"")</f>
        <v>0</v>
      </c>
      <c r="K726" s="7">
        <f>IFERROR(INDEX('[1]Master data'!$B$2:$EF$1000,MATCH($B726,'[1]Master data'!$A$2:$A$1000,0),MATCH(K$1,'[1]Master data'!$B$1:$EF$1,0)),"")</f>
        <v>0</v>
      </c>
      <c r="L726" s="7">
        <f>IFERROR(INDEX('[1]Master data'!$B$2:$EF$1000,MATCH($B726,'[1]Master data'!$A$2:$A$1000,0),MATCH(L$1,'[1]Master data'!$B$1:$EF$1,0)),"")</f>
        <v>-5000</v>
      </c>
      <c r="M726" s="33">
        <f>IFERROR(INDEX('[1]Master data'!$B$2:$EF$1000,MATCH($B726,'[1]Master data'!$A$2:$A$1000,0),MATCH(M$1,'[1]Master data'!$B$1:$EF$1,0)),"")</f>
        <v>-1</v>
      </c>
      <c r="N726" s="7">
        <f>IFERROR(INDEX('[1]Master data'!$B$2:$EF$1000,MATCH($B726,'[1]Master data'!$A$2:$A$1000,0),MATCH(N$1,'[1]Master data'!$B$1:$EF$1,0)),"")</f>
        <v>0</v>
      </c>
      <c r="O726" s="7">
        <f>IFERROR(INDEX('[1]Master data'!$B$2:$EF$1000,MATCH($B726,'[1]Master data'!$A$2:$A$1000,0),MATCH(O$1,'[1]Master data'!$B$1:$EF$1,0)),"")</f>
        <v>0</v>
      </c>
      <c r="P726" s="7">
        <f>IFERROR(INDEX('[1]Master data'!$B$2:$EF$1000,MATCH($B726,'[1]Master data'!$A$2:$A$1000,0),MATCH(P$1,'[1]Master data'!$B$1:$EF$1,0)),"")</f>
        <v>-5000</v>
      </c>
      <c r="Q726" s="30">
        <f>IFERROR(INDEX('[1]Master data'!$B$2:$EF$1000,MATCH($B726,'[1]Master data'!$A$2:$A$1000,0),MATCH(Q$1,'[1]Master data'!$B$1:$EF$1,0)),"")</f>
        <v>-1</v>
      </c>
    </row>
    <row r="727" spans="1:17" x14ac:dyDescent="0.3">
      <c r="A727" t="str">
        <f t="shared" si="11"/>
        <v/>
      </c>
      <c r="B727" t="str">
        <f>IF('[1]Master data'!A727="","",'[1]Master data'!A727)</f>
        <v/>
      </c>
      <c r="C727" t="str">
        <f>IFERROR(INDEX('[1]Master data'!$B$2:$EF$1000,MATCH($B727,'[1]Master data'!$A$2:$A$1000,0),MATCH(C$1,'[1]Master data'!$B$1:$EF$1,0)),"")</f>
        <v/>
      </c>
      <c r="D727" t="str">
        <f>IFERROR(INDEX('[1]Master data'!$B$2:$EF$1000,MATCH($B727,'[1]Master data'!$A$2:$A$1000,0),MATCH(D$1,'[1]Master data'!$B$1:$EF$1,0)),"")</f>
        <v/>
      </c>
      <c r="E727" s="5">
        <f>IFERROR(INDEX('[1]Master data'!$B$2:$EF$1000,MATCH($B727,'[1]Master data'!$A$2:$A$1000,0),MATCH(E$1,'[1]Master data'!$B$1:$EF$1,0)),"")</f>
        <v>0</v>
      </c>
      <c r="F727" s="7">
        <f>IFERROR(INDEX('[1]Master data'!$B$2:$EF$1000,MATCH($B727,'[1]Master data'!$A$2:$A$1000,0),MATCH(F$1,'[1]Master data'!$B$1:$EF$1,0)),"")</f>
        <v>-5000</v>
      </c>
      <c r="G727" s="7">
        <f>IFERROR(INDEX('[1]Master data'!$B$2:$EF$1000,MATCH($B727,'[1]Master data'!$A$2:$A$1000,0),MATCH(G$1,'[1]Master data'!$B$1:$EF$1,0)),"")</f>
        <v>0</v>
      </c>
      <c r="H727" s="7">
        <f>IFERROR(INDEX('[1]Master data'!$B$2:$EF$1000,MATCH($B727,'[1]Master data'!$A$2:$A$1000,0),MATCH(H$1,'[1]Master data'!$B$1:$EF$1,0)),"")</f>
        <v>0</v>
      </c>
      <c r="I727" s="7">
        <f>IFERROR(INDEX('[1]Master data'!$B$2:$EF$1000,MATCH($B727,'[1]Master data'!$A$2:$A$1000,0),MATCH(I$1,'[1]Master data'!$B$1:$EF$1,0)),"")</f>
        <v>0</v>
      </c>
      <c r="J727" s="7">
        <f>IFERROR(INDEX('[1]Master data'!$B$2:$EF$1000,MATCH($B727,'[1]Master data'!$A$2:$A$1000,0),MATCH(J$1,'[1]Master data'!$B$1:$EF$1,0)),"")</f>
        <v>0</v>
      </c>
      <c r="K727" s="7">
        <f>IFERROR(INDEX('[1]Master data'!$B$2:$EF$1000,MATCH($B727,'[1]Master data'!$A$2:$A$1000,0),MATCH(K$1,'[1]Master data'!$B$1:$EF$1,0)),"")</f>
        <v>0</v>
      </c>
      <c r="L727" s="7">
        <f>IFERROR(INDEX('[1]Master data'!$B$2:$EF$1000,MATCH($B727,'[1]Master data'!$A$2:$A$1000,0),MATCH(L$1,'[1]Master data'!$B$1:$EF$1,0)),"")</f>
        <v>-5000</v>
      </c>
      <c r="M727" s="33">
        <f>IFERROR(INDEX('[1]Master data'!$B$2:$EF$1000,MATCH($B727,'[1]Master data'!$A$2:$A$1000,0),MATCH(M$1,'[1]Master data'!$B$1:$EF$1,0)),"")</f>
        <v>-1</v>
      </c>
      <c r="N727" s="7">
        <f>IFERROR(INDEX('[1]Master data'!$B$2:$EF$1000,MATCH($B727,'[1]Master data'!$A$2:$A$1000,0),MATCH(N$1,'[1]Master data'!$B$1:$EF$1,0)),"")</f>
        <v>0</v>
      </c>
      <c r="O727" s="7">
        <f>IFERROR(INDEX('[1]Master data'!$B$2:$EF$1000,MATCH($B727,'[1]Master data'!$A$2:$A$1000,0),MATCH(O$1,'[1]Master data'!$B$1:$EF$1,0)),"")</f>
        <v>0</v>
      </c>
      <c r="P727" s="7">
        <f>IFERROR(INDEX('[1]Master data'!$B$2:$EF$1000,MATCH($B727,'[1]Master data'!$A$2:$A$1000,0),MATCH(P$1,'[1]Master data'!$B$1:$EF$1,0)),"")</f>
        <v>-5000</v>
      </c>
      <c r="Q727" s="30">
        <f>IFERROR(INDEX('[1]Master data'!$B$2:$EF$1000,MATCH($B727,'[1]Master data'!$A$2:$A$1000,0),MATCH(Q$1,'[1]Master data'!$B$1:$EF$1,0)),"")</f>
        <v>-1</v>
      </c>
    </row>
    <row r="728" spans="1:17" x14ac:dyDescent="0.3">
      <c r="A728" t="str">
        <f t="shared" si="11"/>
        <v/>
      </c>
      <c r="B728" t="str">
        <f>IF('[1]Master data'!A728="","",'[1]Master data'!A728)</f>
        <v/>
      </c>
      <c r="C728" t="str">
        <f>IFERROR(INDEX('[1]Master data'!$B$2:$EF$1000,MATCH($B728,'[1]Master data'!$A$2:$A$1000,0),MATCH(C$1,'[1]Master data'!$B$1:$EF$1,0)),"")</f>
        <v/>
      </c>
      <c r="D728" t="str">
        <f>IFERROR(INDEX('[1]Master data'!$B$2:$EF$1000,MATCH($B728,'[1]Master data'!$A$2:$A$1000,0),MATCH(D$1,'[1]Master data'!$B$1:$EF$1,0)),"")</f>
        <v/>
      </c>
      <c r="E728" s="5">
        <f>IFERROR(INDEX('[1]Master data'!$B$2:$EF$1000,MATCH($B728,'[1]Master data'!$A$2:$A$1000,0),MATCH(E$1,'[1]Master data'!$B$1:$EF$1,0)),"")</f>
        <v>0</v>
      </c>
      <c r="F728" s="7">
        <f>IFERROR(INDEX('[1]Master data'!$B$2:$EF$1000,MATCH($B728,'[1]Master data'!$A$2:$A$1000,0),MATCH(F$1,'[1]Master data'!$B$1:$EF$1,0)),"")</f>
        <v>-5000</v>
      </c>
      <c r="G728" s="7">
        <f>IFERROR(INDEX('[1]Master data'!$B$2:$EF$1000,MATCH($B728,'[1]Master data'!$A$2:$A$1000,0),MATCH(G$1,'[1]Master data'!$B$1:$EF$1,0)),"")</f>
        <v>0</v>
      </c>
      <c r="H728" s="7">
        <f>IFERROR(INDEX('[1]Master data'!$B$2:$EF$1000,MATCH($B728,'[1]Master data'!$A$2:$A$1000,0),MATCH(H$1,'[1]Master data'!$B$1:$EF$1,0)),"")</f>
        <v>0</v>
      </c>
      <c r="I728" s="7">
        <f>IFERROR(INDEX('[1]Master data'!$B$2:$EF$1000,MATCH($B728,'[1]Master data'!$A$2:$A$1000,0),MATCH(I$1,'[1]Master data'!$B$1:$EF$1,0)),"")</f>
        <v>0</v>
      </c>
      <c r="J728" s="7">
        <f>IFERROR(INDEX('[1]Master data'!$B$2:$EF$1000,MATCH($B728,'[1]Master data'!$A$2:$A$1000,0),MATCH(J$1,'[1]Master data'!$B$1:$EF$1,0)),"")</f>
        <v>0</v>
      </c>
      <c r="K728" s="7">
        <f>IFERROR(INDEX('[1]Master data'!$B$2:$EF$1000,MATCH($B728,'[1]Master data'!$A$2:$A$1000,0),MATCH(K$1,'[1]Master data'!$B$1:$EF$1,0)),"")</f>
        <v>0</v>
      </c>
      <c r="L728" s="7">
        <f>IFERROR(INDEX('[1]Master data'!$B$2:$EF$1000,MATCH($B728,'[1]Master data'!$A$2:$A$1000,0),MATCH(L$1,'[1]Master data'!$B$1:$EF$1,0)),"")</f>
        <v>-5000</v>
      </c>
      <c r="M728" s="33">
        <f>IFERROR(INDEX('[1]Master data'!$B$2:$EF$1000,MATCH($B728,'[1]Master data'!$A$2:$A$1000,0),MATCH(M$1,'[1]Master data'!$B$1:$EF$1,0)),"")</f>
        <v>-1</v>
      </c>
      <c r="N728" s="7">
        <f>IFERROR(INDEX('[1]Master data'!$B$2:$EF$1000,MATCH($B728,'[1]Master data'!$A$2:$A$1000,0),MATCH(N$1,'[1]Master data'!$B$1:$EF$1,0)),"")</f>
        <v>0</v>
      </c>
      <c r="O728" s="7">
        <f>IFERROR(INDEX('[1]Master data'!$B$2:$EF$1000,MATCH($B728,'[1]Master data'!$A$2:$A$1000,0),MATCH(O$1,'[1]Master data'!$B$1:$EF$1,0)),"")</f>
        <v>0</v>
      </c>
      <c r="P728" s="7">
        <f>IFERROR(INDEX('[1]Master data'!$B$2:$EF$1000,MATCH($B728,'[1]Master data'!$A$2:$A$1000,0),MATCH(P$1,'[1]Master data'!$B$1:$EF$1,0)),"")</f>
        <v>-5000</v>
      </c>
      <c r="Q728" s="30">
        <f>IFERROR(INDEX('[1]Master data'!$B$2:$EF$1000,MATCH($B728,'[1]Master data'!$A$2:$A$1000,0),MATCH(Q$1,'[1]Master data'!$B$1:$EF$1,0)),"")</f>
        <v>-1</v>
      </c>
    </row>
    <row r="729" spans="1:17" x14ac:dyDescent="0.3">
      <c r="A729" t="str">
        <f t="shared" si="11"/>
        <v/>
      </c>
      <c r="B729" t="str">
        <f>IF('[1]Master data'!A729="","",'[1]Master data'!A729)</f>
        <v/>
      </c>
      <c r="C729" t="str">
        <f>IFERROR(INDEX('[1]Master data'!$B$2:$EF$1000,MATCH($B729,'[1]Master data'!$A$2:$A$1000,0),MATCH(C$1,'[1]Master data'!$B$1:$EF$1,0)),"")</f>
        <v/>
      </c>
      <c r="D729" t="str">
        <f>IFERROR(INDEX('[1]Master data'!$B$2:$EF$1000,MATCH($B729,'[1]Master data'!$A$2:$A$1000,0),MATCH(D$1,'[1]Master data'!$B$1:$EF$1,0)),"")</f>
        <v/>
      </c>
      <c r="E729" s="5">
        <f>IFERROR(INDEX('[1]Master data'!$B$2:$EF$1000,MATCH($B729,'[1]Master data'!$A$2:$A$1000,0),MATCH(E$1,'[1]Master data'!$B$1:$EF$1,0)),"")</f>
        <v>0</v>
      </c>
      <c r="F729" s="7">
        <f>IFERROR(INDEX('[1]Master data'!$B$2:$EF$1000,MATCH($B729,'[1]Master data'!$A$2:$A$1000,0),MATCH(F$1,'[1]Master data'!$B$1:$EF$1,0)),"")</f>
        <v>-5000</v>
      </c>
      <c r="G729" s="7">
        <f>IFERROR(INDEX('[1]Master data'!$B$2:$EF$1000,MATCH($B729,'[1]Master data'!$A$2:$A$1000,0),MATCH(G$1,'[1]Master data'!$B$1:$EF$1,0)),"")</f>
        <v>0</v>
      </c>
      <c r="H729" s="7">
        <f>IFERROR(INDEX('[1]Master data'!$B$2:$EF$1000,MATCH($B729,'[1]Master data'!$A$2:$A$1000,0),MATCH(H$1,'[1]Master data'!$B$1:$EF$1,0)),"")</f>
        <v>0</v>
      </c>
      <c r="I729" s="7">
        <f>IFERROR(INDEX('[1]Master data'!$B$2:$EF$1000,MATCH($B729,'[1]Master data'!$A$2:$A$1000,0),MATCH(I$1,'[1]Master data'!$B$1:$EF$1,0)),"")</f>
        <v>0</v>
      </c>
      <c r="J729" s="7">
        <f>IFERROR(INDEX('[1]Master data'!$B$2:$EF$1000,MATCH($B729,'[1]Master data'!$A$2:$A$1000,0),MATCH(J$1,'[1]Master data'!$B$1:$EF$1,0)),"")</f>
        <v>0</v>
      </c>
      <c r="K729" s="7">
        <f>IFERROR(INDEX('[1]Master data'!$B$2:$EF$1000,MATCH($B729,'[1]Master data'!$A$2:$A$1000,0),MATCH(K$1,'[1]Master data'!$B$1:$EF$1,0)),"")</f>
        <v>0</v>
      </c>
      <c r="L729" s="7">
        <f>IFERROR(INDEX('[1]Master data'!$B$2:$EF$1000,MATCH($B729,'[1]Master data'!$A$2:$A$1000,0),MATCH(L$1,'[1]Master data'!$B$1:$EF$1,0)),"")</f>
        <v>-5000</v>
      </c>
      <c r="M729" s="33">
        <f>IFERROR(INDEX('[1]Master data'!$B$2:$EF$1000,MATCH($B729,'[1]Master data'!$A$2:$A$1000,0),MATCH(M$1,'[1]Master data'!$B$1:$EF$1,0)),"")</f>
        <v>-1</v>
      </c>
      <c r="N729" s="7">
        <f>IFERROR(INDEX('[1]Master data'!$B$2:$EF$1000,MATCH($B729,'[1]Master data'!$A$2:$A$1000,0),MATCH(N$1,'[1]Master data'!$B$1:$EF$1,0)),"")</f>
        <v>0</v>
      </c>
      <c r="O729" s="7">
        <f>IFERROR(INDEX('[1]Master data'!$B$2:$EF$1000,MATCH($B729,'[1]Master data'!$A$2:$A$1000,0),MATCH(O$1,'[1]Master data'!$B$1:$EF$1,0)),"")</f>
        <v>0</v>
      </c>
      <c r="P729" s="7">
        <f>IFERROR(INDEX('[1]Master data'!$B$2:$EF$1000,MATCH($B729,'[1]Master data'!$A$2:$A$1000,0),MATCH(P$1,'[1]Master data'!$B$1:$EF$1,0)),"")</f>
        <v>-5000</v>
      </c>
      <c r="Q729" s="30">
        <f>IFERROR(INDEX('[1]Master data'!$B$2:$EF$1000,MATCH($B729,'[1]Master data'!$A$2:$A$1000,0),MATCH(Q$1,'[1]Master data'!$B$1:$EF$1,0)),"")</f>
        <v>-1</v>
      </c>
    </row>
    <row r="730" spans="1:17" x14ac:dyDescent="0.3">
      <c r="A730" t="str">
        <f t="shared" si="11"/>
        <v/>
      </c>
      <c r="B730" t="str">
        <f>IF('[1]Master data'!A730="","",'[1]Master data'!A730)</f>
        <v/>
      </c>
      <c r="C730" t="str">
        <f>IFERROR(INDEX('[1]Master data'!$B$2:$EF$1000,MATCH($B730,'[1]Master data'!$A$2:$A$1000,0),MATCH(C$1,'[1]Master data'!$B$1:$EF$1,0)),"")</f>
        <v/>
      </c>
      <c r="D730" t="str">
        <f>IFERROR(INDEX('[1]Master data'!$B$2:$EF$1000,MATCH($B730,'[1]Master data'!$A$2:$A$1000,0),MATCH(D$1,'[1]Master data'!$B$1:$EF$1,0)),"")</f>
        <v/>
      </c>
      <c r="E730" s="5">
        <f>IFERROR(INDEX('[1]Master data'!$B$2:$EF$1000,MATCH($B730,'[1]Master data'!$A$2:$A$1000,0),MATCH(E$1,'[1]Master data'!$B$1:$EF$1,0)),"")</f>
        <v>0</v>
      </c>
      <c r="F730" s="7">
        <f>IFERROR(INDEX('[1]Master data'!$B$2:$EF$1000,MATCH($B730,'[1]Master data'!$A$2:$A$1000,0),MATCH(F$1,'[1]Master data'!$B$1:$EF$1,0)),"")</f>
        <v>-5000</v>
      </c>
      <c r="G730" s="7">
        <f>IFERROR(INDEX('[1]Master data'!$B$2:$EF$1000,MATCH($B730,'[1]Master data'!$A$2:$A$1000,0),MATCH(G$1,'[1]Master data'!$B$1:$EF$1,0)),"")</f>
        <v>0</v>
      </c>
      <c r="H730" s="7">
        <f>IFERROR(INDEX('[1]Master data'!$B$2:$EF$1000,MATCH($B730,'[1]Master data'!$A$2:$A$1000,0),MATCH(H$1,'[1]Master data'!$B$1:$EF$1,0)),"")</f>
        <v>0</v>
      </c>
      <c r="I730" s="7">
        <f>IFERROR(INDEX('[1]Master data'!$B$2:$EF$1000,MATCH($B730,'[1]Master data'!$A$2:$A$1000,0),MATCH(I$1,'[1]Master data'!$B$1:$EF$1,0)),"")</f>
        <v>0</v>
      </c>
      <c r="J730" s="7">
        <f>IFERROR(INDEX('[1]Master data'!$B$2:$EF$1000,MATCH($B730,'[1]Master data'!$A$2:$A$1000,0),MATCH(J$1,'[1]Master data'!$B$1:$EF$1,0)),"")</f>
        <v>0</v>
      </c>
      <c r="K730" s="7">
        <f>IFERROR(INDEX('[1]Master data'!$B$2:$EF$1000,MATCH($B730,'[1]Master data'!$A$2:$A$1000,0),MATCH(K$1,'[1]Master data'!$B$1:$EF$1,0)),"")</f>
        <v>0</v>
      </c>
      <c r="L730" s="7">
        <f>IFERROR(INDEX('[1]Master data'!$B$2:$EF$1000,MATCH($B730,'[1]Master data'!$A$2:$A$1000,0),MATCH(L$1,'[1]Master data'!$B$1:$EF$1,0)),"")</f>
        <v>-5000</v>
      </c>
      <c r="M730" s="33">
        <f>IFERROR(INDEX('[1]Master data'!$B$2:$EF$1000,MATCH($B730,'[1]Master data'!$A$2:$A$1000,0),MATCH(M$1,'[1]Master data'!$B$1:$EF$1,0)),"")</f>
        <v>-1</v>
      </c>
      <c r="N730" s="7">
        <f>IFERROR(INDEX('[1]Master data'!$B$2:$EF$1000,MATCH($B730,'[1]Master data'!$A$2:$A$1000,0),MATCH(N$1,'[1]Master data'!$B$1:$EF$1,0)),"")</f>
        <v>0</v>
      </c>
      <c r="O730" s="7">
        <f>IFERROR(INDEX('[1]Master data'!$B$2:$EF$1000,MATCH($B730,'[1]Master data'!$A$2:$A$1000,0),MATCH(O$1,'[1]Master data'!$B$1:$EF$1,0)),"")</f>
        <v>0</v>
      </c>
      <c r="P730" s="7">
        <f>IFERROR(INDEX('[1]Master data'!$B$2:$EF$1000,MATCH($B730,'[1]Master data'!$A$2:$A$1000,0),MATCH(P$1,'[1]Master data'!$B$1:$EF$1,0)),"")</f>
        <v>-5000</v>
      </c>
      <c r="Q730" s="30">
        <f>IFERROR(INDEX('[1]Master data'!$B$2:$EF$1000,MATCH($B730,'[1]Master data'!$A$2:$A$1000,0),MATCH(Q$1,'[1]Master data'!$B$1:$EF$1,0)),"")</f>
        <v>-1</v>
      </c>
    </row>
    <row r="731" spans="1:17" x14ac:dyDescent="0.3">
      <c r="A731" t="str">
        <f t="shared" si="11"/>
        <v/>
      </c>
      <c r="B731" t="str">
        <f>IF('[1]Master data'!A731="","",'[1]Master data'!A731)</f>
        <v/>
      </c>
      <c r="C731" t="str">
        <f>IFERROR(INDEX('[1]Master data'!$B$2:$EF$1000,MATCH($B731,'[1]Master data'!$A$2:$A$1000,0),MATCH(C$1,'[1]Master data'!$B$1:$EF$1,0)),"")</f>
        <v/>
      </c>
      <c r="D731" t="str">
        <f>IFERROR(INDEX('[1]Master data'!$B$2:$EF$1000,MATCH($B731,'[1]Master data'!$A$2:$A$1000,0),MATCH(D$1,'[1]Master data'!$B$1:$EF$1,0)),"")</f>
        <v/>
      </c>
      <c r="E731" s="5">
        <f>IFERROR(INDEX('[1]Master data'!$B$2:$EF$1000,MATCH($B731,'[1]Master data'!$A$2:$A$1000,0),MATCH(E$1,'[1]Master data'!$B$1:$EF$1,0)),"")</f>
        <v>0</v>
      </c>
      <c r="F731" s="7">
        <f>IFERROR(INDEX('[1]Master data'!$B$2:$EF$1000,MATCH($B731,'[1]Master data'!$A$2:$A$1000,0),MATCH(F$1,'[1]Master data'!$B$1:$EF$1,0)),"")</f>
        <v>-5000</v>
      </c>
      <c r="G731" s="7">
        <f>IFERROR(INDEX('[1]Master data'!$B$2:$EF$1000,MATCH($B731,'[1]Master data'!$A$2:$A$1000,0),MATCH(G$1,'[1]Master data'!$B$1:$EF$1,0)),"")</f>
        <v>0</v>
      </c>
      <c r="H731" s="7">
        <f>IFERROR(INDEX('[1]Master data'!$B$2:$EF$1000,MATCH($B731,'[1]Master data'!$A$2:$A$1000,0),MATCH(H$1,'[1]Master data'!$B$1:$EF$1,0)),"")</f>
        <v>0</v>
      </c>
      <c r="I731" s="7">
        <f>IFERROR(INDEX('[1]Master data'!$B$2:$EF$1000,MATCH($B731,'[1]Master data'!$A$2:$A$1000,0),MATCH(I$1,'[1]Master data'!$B$1:$EF$1,0)),"")</f>
        <v>0</v>
      </c>
      <c r="J731" s="7">
        <f>IFERROR(INDEX('[1]Master data'!$B$2:$EF$1000,MATCH($B731,'[1]Master data'!$A$2:$A$1000,0),MATCH(J$1,'[1]Master data'!$B$1:$EF$1,0)),"")</f>
        <v>0</v>
      </c>
      <c r="K731" s="7">
        <f>IFERROR(INDEX('[1]Master data'!$B$2:$EF$1000,MATCH($B731,'[1]Master data'!$A$2:$A$1000,0),MATCH(K$1,'[1]Master data'!$B$1:$EF$1,0)),"")</f>
        <v>0</v>
      </c>
      <c r="L731" s="7">
        <f>IFERROR(INDEX('[1]Master data'!$B$2:$EF$1000,MATCH($B731,'[1]Master data'!$A$2:$A$1000,0),MATCH(L$1,'[1]Master data'!$B$1:$EF$1,0)),"")</f>
        <v>-5000</v>
      </c>
      <c r="M731" s="33">
        <f>IFERROR(INDEX('[1]Master data'!$B$2:$EF$1000,MATCH($B731,'[1]Master data'!$A$2:$A$1000,0),MATCH(M$1,'[1]Master data'!$B$1:$EF$1,0)),"")</f>
        <v>-1</v>
      </c>
      <c r="N731" s="7">
        <f>IFERROR(INDEX('[1]Master data'!$B$2:$EF$1000,MATCH($B731,'[1]Master data'!$A$2:$A$1000,0),MATCH(N$1,'[1]Master data'!$B$1:$EF$1,0)),"")</f>
        <v>0</v>
      </c>
      <c r="O731" s="7">
        <f>IFERROR(INDEX('[1]Master data'!$B$2:$EF$1000,MATCH($B731,'[1]Master data'!$A$2:$A$1000,0),MATCH(O$1,'[1]Master data'!$B$1:$EF$1,0)),"")</f>
        <v>0</v>
      </c>
      <c r="P731" s="7">
        <f>IFERROR(INDEX('[1]Master data'!$B$2:$EF$1000,MATCH($B731,'[1]Master data'!$A$2:$A$1000,0),MATCH(P$1,'[1]Master data'!$B$1:$EF$1,0)),"")</f>
        <v>-5000</v>
      </c>
      <c r="Q731" s="30">
        <f>IFERROR(INDEX('[1]Master data'!$B$2:$EF$1000,MATCH($B731,'[1]Master data'!$A$2:$A$1000,0),MATCH(Q$1,'[1]Master data'!$B$1:$EF$1,0)),"")</f>
        <v>-1</v>
      </c>
    </row>
    <row r="732" spans="1:17" x14ac:dyDescent="0.3">
      <c r="A732" t="str">
        <f t="shared" si="11"/>
        <v/>
      </c>
      <c r="B732" t="str">
        <f>IF('[1]Master data'!A732="","",'[1]Master data'!A732)</f>
        <v/>
      </c>
      <c r="C732" t="str">
        <f>IFERROR(INDEX('[1]Master data'!$B$2:$EF$1000,MATCH($B732,'[1]Master data'!$A$2:$A$1000,0),MATCH(C$1,'[1]Master data'!$B$1:$EF$1,0)),"")</f>
        <v/>
      </c>
      <c r="D732" t="str">
        <f>IFERROR(INDEX('[1]Master data'!$B$2:$EF$1000,MATCH($B732,'[1]Master data'!$A$2:$A$1000,0),MATCH(D$1,'[1]Master data'!$B$1:$EF$1,0)),"")</f>
        <v/>
      </c>
      <c r="E732" s="5">
        <f>IFERROR(INDEX('[1]Master data'!$B$2:$EF$1000,MATCH($B732,'[1]Master data'!$A$2:$A$1000,0),MATCH(E$1,'[1]Master data'!$B$1:$EF$1,0)),"")</f>
        <v>0</v>
      </c>
      <c r="F732" s="7">
        <f>IFERROR(INDEX('[1]Master data'!$B$2:$EF$1000,MATCH($B732,'[1]Master data'!$A$2:$A$1000,0),MATCH(F$1,'[1]Master data'!$B$1:$EF$1,0)),"")</f>
        <v>-5000</v>
      </c>
      <c r="G732" s="7">
        <f>IFERROR(INDEX('[1]Master data'!$B$2:$EF$1000,MATCH($B732,'[1]Master data'!$A$2:$A$1000,0),MATCH(G$1,'[1]Master data'!$B$1:$EF$1,0)),"")</f>
        <v>0</v>
      </c>
      <c r="H732" s="7">
        <f>IFERROR(INDEX('[1]Master data'!$B$2:$EF$1000,MATCH($B732,'[1]Master data'!$A$2:$A$1000,0),MATCH(H$1,'[1]Master data'!$B$1:$EF$1,0)),"")</f>
        <v>0</v>
      </c>
      <c r="I732" s="7">
        <f>IFERROR(INDEX('[1]Master data'!$B$2:$EF$1000,MATCH($B732,'[1]Master data'!$A$2:$A$1000,0),MATCH(I$1,'[1]Master data'!$B$1:$EF$1,0)),"")</f>
        <v>0</v>
      </c>
      <c r="J732" s="7">
        <f>IFERROR(INDEX('[1]Master data'!$B$2:$EF$1000,MATCH($B732,'[1]Master data'!$A$2:$A$1000,0),MATCH(J$1,'[1]Master data'!$B$1:$EF$1,0)),"")</f>
        <v>0</v>
      </c>
      <c r="K732" s="7">
        <f>IFERROR(INDEX('[1]Master data'!$B$2:$EF$1000,MATCH($B732,'[1]Master data'!$A$2:$A$1000,0),MATCH(K$1,'[1]Master data'!$B$1:$EF$1,0)),"")</f>
        <v>0</v>
      </c>
      <c r="L732" s="7">
        <f>IFERROR(INDEX('[1]Master data'!$B$2:$EF$1000,MATCH($B732,'[1]Master data'!$A$2:$A$1000,0),MATCH(L$1,'[1]Master data'!$B$1:$EF$1,0)),"")</f>
        <v>-5000</v>
      </c>
      <c r="M732" s="33">
        <f>IFERROR(INDEX('[1]Master data'!$B$2:$EF$1000,MATCH($B732,'[1]Master data'!$A$2:$A$1000,0),MATCH(M$1,'[1]Master data'!$B$1:$EF$1,0)),"")</f>
        <v>-1</v>
      </c>
      <c r="N732" s="7">
        <f>IFERROR(INDEX('[1]Master data'!$B$2:$EF$1000,MATCH($B732,'[1]Master data'!$A$2:$A$1000,0),MATCH(N$1,'[1]Master data'!$B$1:$EF$1,0)),"")</f>
        <v>0</v>
      </c>
      <c r="O732" s="7">
        <f>IFERROR(INDEX('[1]Master data'!$B$2:$EF$1000,MATCH($B732,'[1]Master data'!$A$2:$A$1000,0),MATCH(O$1,'[1]Master data'!$B$1:$EF$1,0)),"")</f>
        <v>0</v>
      </c>
      <c r="P732" s="7">
        <f>IFERROR(INDEX('[1]Master data'!$B$2:$EF$1000,MATCH($B732,'[1]Master data'!$A$2:$A$1000,0),MATCH(P$1,'[1]Master data'!$B$1:$EF$1,0)),"")</f>
        <v>-5000</v>
      </c>
      <c r="Q732" s="30">
        <f>IFERROR(INDEX('[1]Master data'!$B$2:$EF$1000,MATCH($B732,'[1]Master data'!$A$2:$A$1000,0),MATCH(Q$1,'[1]Master data'!$B$1:$EF$1,0)),"")</f>
        <v>-1</v>
      </c>
    </row>
    <row r="733" spans="1:17" x14ac:dyDescent="0.3">
      <c r="A733" t="str">
        <f t="shared" si="11"/>
        <v/>
      </c>
      <c r="B733" t="str">
        <f>IF('[1]Master data'!A733="","",'[1]Master data'!A733)</f>
        <v/>
      </c>
      <c r="C733" t="str">
        <f>IFERROR(INDEX('[1]Master data'!$B$2:$EF$1000,MATCH($B733,'[1]Master data'!$A$2:$A$1000,0),MATCH(C$1,'[1]Master data'!$B$1:$EF$1,0)),"")</f>
        <v/>
      </c>
      <c r="D733" t="str">
        <f>IFERROR(INDEX('[1]Master data'!$B$2:$EF$1000,MATCH($B733,'[1]Master data'!$A$2:$A$1000,0),MATCH(D$1,'[1]Master data'!$B$1:$EF$1,0)),"")</f>
        <v/>
      </c>
      <c r="E733" s="5">
        <f>IFERROR(INDEX('[1]Master data'!$B$2:$EF$1000,MATCH($B733,'[1]Master data'!$A$2:$A$1000,0),MATCH(E$1,'[1]Master data'!$B$1:$EF$1,0)),"")</f>
        <v>0</v>
      </c>
      <c r="F733" s="7">
        <f>IFERROR(INDEX('[1]Master data'!$B$2:$EF$1000,MATCH($B733,'[1]Master data'!$A$2:$A$1000,0),MATCH(F$1,'[1]Master data'!$B$1:$EF$1,0)),"")</f>
        <v>-5000</v>
      </c>
      <c r="G733" s="7">
        <f>IFERROR(INDEX('[1]Master data'!$B$2:$EF$1000,MATCH($B733,'[1]Master data'!$A$2:$A$1000,0),MATCH(G$1,'[1]Master data'!$B$1:$EF$1,0)),"")</f>
        <v>0</v>
      </c>
      <c r="H733" s="7">
        <f>IFERROR(INDEX('[1]Master data'!$B$2:$EF$1000,MATCH($B733,'[1]Master data'!$A$2:$A$1000,0),MATCH(H$1,'[1]Master data'!$B$1:$EF$1,0)),"")</f>
        <v>0</v>
      </c>
      <c r="I733" s="7">
        <f>IFERROR(INDEX('[1]Master data'!$B$2:$EF$1000,MATCH($B733,'[1]Master data'!$A$2:$A$1000,0),MATCH(I$1,'[1]Master data'!$B$1:$EF$1,0)),"")</f>
        <v>0</v>
      </c>
      <c r="J733" s="7">
        <f>IFERROR(INDEX('[1]Master data'!$B$2:$EF$1000,MATCH($B733,'[1]Master data'!$A$2:$A$1000,0),MATCH(J$1,'[1]Master data'!$B$1:$EF$1,0)),"")</f>
        <v>0</v>
      </c>
      <c r="K733" s="7">
        <f>IFERROR(INDEX('[1]Master data'!$B$2:$EF$1000,MATCH($B733,'[1]Master data'!$A$2:$A$1000,0),MATCH(K$1,'[1]Master data'!$B$1:$EF$1,0)),"")</f>
        <v>0</v>
      </c>
      <c r="L733" s="7">
        <f>IFERROR(INDEX('[1]Master data'!$B$2:$EF$1000,MATCH($B733,'[1]Master data'!$A$2:$A$1000,0),MATCH(L$1,'[1]Master data'!$B$1:$EF$1,0)),"")</f>
        <v>-5000</v>
      </c>
      <c r="M733" s="33">
        <f>IFERROR(INDEX('[1]Master data'!$B$2:$EF$1000,MATCH($B733,'[1]Master data'!$A$2:$A$1000,0),MATCH(M$1,'[1]Master data'!$B$1:$EF$1,0)),"")</f>
        <v>-1</v>
      </c>
      <c r="N733" s="7">
        <f>IFERROR(INDEX('[1]Master data'!$B$2:$EF$1000,MATCH($B733,'[1]Master data'!$A$2:$A$1000,0),MATCH(N$1,'[1]Master data'!$B$1:$EF$1,0)),"")</f>
        <v>0</v>
      </c>
      <c r="O733" s="7">
        <f>IFERROR(INDEX('[1]Master data'!$B$2:$EF$1000,MATCH($B733,'[1]Master data'!$A$2:$A$1000,0),MATCH(O$1,'[1]Master data'!$B$1:$EF$1,0)),"")</f>
        <v>0</v>
      </c>
      <c r="P733" s="7">
        <f>IFERROR(INDEX('[1]Master data'!$B$2:$EF$1000,MATCH($B733,'[1]Master data'!$A$2:$A$1000,0),MATCH(P$1,'[1]Master data'!$B$1:$EF$1,0)),"")</f>
        <v>-5000</v>
      </c>
      <c r="Q733" s="30">
        <f>IFERROR(INDEX('[1]Master data'!$B$2:$EF$1000,MATCH($B733,'[1]Master data'!$A$2:$A$1000,0),MATCH(Q$1,'[1]Master data'!$B$1:$EF$1,0)),"")</f>
        <v>-1</v>
      </c>
    </row>
    <row r="734" spans="1:17" x14ac:dyDescent="0.3">
      <c r="A734" t="str">
        <f t="shared" si="11"/>
        <v/>
      </c>
      <c r="B734" t="str">
        <f>IF('[1]Master data'!A734="","",'[1]Master data'!A734)</f>
        <v/>
      </c>
      <c r="C734" t="str">
        <f>IFERROR(INDEX('[1]Master data'!$B$2:$EF$1000,MATCH($B734,'[1]Master data'!$A$2:$A$1000,0),MATCH(C$1,'[1]Master data'!$B$1:$EF$1,0)),"")</f>
        <v/>
      </c>
      <c r="D734" t="str">
        <f>IFERROR(INDEX('[1]Master data'!$B$2:$EF$1000,MATCH($B734,'[1]Master data'!$A$2:$A$1000,0),MATCH(D$1,'[1]Master data'!$B$1:$EF$1,0)),"")</f>
        <v/>
      </c>
      <c r="E734" s="5">
        <f>IFERROR(INDEX('[1]Master data'!$B$2:$EF$1000,MATCH($B734,'[1]Master data'!$A$2:$A$1000,0),MATCH(E$1,'[1]Master data'!$B$1:$EF$1,0)),"")</f>
        <v>0</v>
      </c>
      <c r="F734" s="7">
        <f>IFERROR(INDEX('[1]Master data'!$B$2:$EF$1000,MATCH($B734,'[1]Master data'!$A$2:$A$1000,0),MATCH(F$1,'[1]Master data'!$B$1:$EF$1,0)),"")</f>
        <v>-5000</v>
      </c>
      <c r="G734" s="7">
        <f>IFERROR(INDEX('[1]Master data'!$B$2:$EF$1000,MATCH($B734,'[1]Master data'!$A$2:$A$1000,0),MATCH(G$1,'[1]Master data'!$B$1:$EF$1,0)),"")</f>
        <v>0</v>
      </c>
      <c r="H734" s="7">
        <f>IFERROR(INDEX('[1]Master data'!$B$2:$EF$1000,MATCH($B734,'[1]Master data'!$A$2:$A$1000,0),MATCH(H$1,'[1]Master data'!$B$1:$EF$1,0)),"")</f>
        <v>0</v>
      </c>
      <c r="I734" s="7">
        <f>IFERROR(INDEX('[1]Master data'!$B$2:$EF$1000,MATCH($B734,'[1]Master data'!$A$2:$A$1000,0),MATCH(I$1,'[1]Master data'!$B$1:$EF$1,0)),"")</f>
        <v>0</v>
      </c>
      <c r="J734" s="7">
        <f>IFERROR(INDEX('[1]Master data'!$B$2:$EF$1000,MATCH($B734,'[1]Master data'!$A$2:$A$1000,0),MATCH(J$1,'[1]Master data'!$B$1:$EF$1,0)),"")</f>
        <v>0</v>
      </c>
      <c r="K734" s="7">
        <f>IFERROR(INDEX('[1]Master data'!$B$2:$EF$1000,MATCH($B734,'[1]Master data'!$A$2:$A$1000,0),MATCH(K$1,'[1]Master data'!$B$1:$EF$1,0)),"")</f>
        <v>0</v>
      </c>
      <c r="L734" s="7">
        <f>IFERROR(INDEX('[1]Master data'!$B$2:$EF$1000,MATCH($B734,'[1]Master data'!$A$2:$A$1000,0),MATCH(L$1,'[1]Master data'!$B$1:$EF$1,0)),"")</f>
        <v>-5000</v>
      </c>
      <c r="M734" s="33">
        <f>IFERROR(INDEX('[1]Master data'!$B$2:$EF$1000,MATCH($B734,'[1]Master data'!$A$2:$A$1000,0),MATCH(M$1,'[1]Master data'!$B$1:$EF$1,0)),"")</f>
        <v>-1</v>
      </c>
      <c r="N734" s="7">
        <f>IFERROR(INDEX('[1]Master data'!$B$2:$EF$1000,MATCH($B734,'[1]Master data'!$A$2:$A$1000,0),MATCH(N$1,'[1]Master data'!$B$1:$EF$1,0)),"")</f>
        <v>0</v>
      </c>
      <c r="O734" s="7">
        <f>IFERROR(INDEX('[1]Master data'!$B$2:$EF$1000,MATCH($B734,'[1]Master data'!$A$2:$A$1000,0),MATCH(O$1,'[1]Master data'!$B$1:$EF$1,0)),"")</f>
        <v>0</v>
      </c>
      <c r="P734" s="7">
        <f>IFERROR(INDEX('[1]Master data'!$B$2:$EF$1000,MATCH($B734,'[1]Master data'!$A$2:$A$1000,0),MATCH(P$1,'[1]Master data'!$B$1:$EF$1,0)),"")</f>
        <v>-5000</v>
      </c>
      <c r="Q734" s="30">
        <f>IFERROR(INDEX('[1]Master data'!$B$2:$EF$1000,MATCH($B734,'[1]Master data'!$A$2:$A$1000,0),MATCH(Q$1,'[1]Master data'!$B$1:$EF$1,0)),"")</f>
        <v>-1</v>
      </c>
    </row>
    <row r="735" spans="1:17" x14ac:dyDescent="0.3">
      <c r="A735" t="str">
        <f t="shared" si="11"/>
        <v/>
      </c>
      <c r="B735" t="str">
        <f>IF('[1]Master data'!A735="","",'[1]Master data'!A735)</f>
        <v/>
      </c>
      <c r="C735" t="str">
        <f>IFERROR(INDEX('[1]Master data'!$B$2:$EF$1000,MATCH($B735,'[1]Master data'!$A$2:$A$1000,0),MATCH(C$1,'[1]Master data'!$B$1:$EF$1,0)),"")</f>
        <v/>
      </c>
      <c r="D735" t="str">
        <f>IFERROR(INDEX('[1]Master data'!$B$2:$EF$1000,MATCH($B735,'[1]Master data'!$A$2:$A$1000,0),MATCH(D$1,'[1]Master data'!$B$1:$EF$1,0)),"")</f>
        <v/>
      </c>
      <c r="E735" s="5">
        <f>IFERROR(INDEX('[1]Master data'!$B$2:$EF$1000,MATCH($B735,'[1]Master data'!$A$2:$A$1000,0),MATCH(E$1,'[1]Master data'!$B$1:$EF$1,0)),"")</f>
        <v>0</v>
      </c>
      <c r="F735" s="7">
        <f>IFERROR(INDEX('[1]Master data'!$B$2:$EF$1000,MATCH($B735,'[1]Master data'!$A$2:$A$1000,0),MATCH(F$1,'[1]Master data'!$B$1:$EF$1,0)),"")</f>
        <v>-5000</v>
      </c>
      <c r="G735" s="7">
        <f>IFERROR(INDEX('[1]Master data'!$B$2:$EF$1000,MATCH($B735,'[1]Master data'!$A$2:$A$1000,0),MATCH(G$1,'[1]Master data'!$B$1:$EF$1,0)),"")</f>
        <v>0</v>
      </c>
      <c r="H735" s="7">
        <f>IFERROR(INDEX('[1]Master data'!$B$2:$EF$1000,MATCH($B735,'[1]Master data'!$A$2:$A$1000,0),MATCH(H$1,'[1]Master data'!$B$1:$EF$1,0)),"")</f>
        <v>0</v>
      </c>
      <c r="I735" s="7">
        <f>IFERROR(INDEX('[1]Master data'!$B$2:$EF$1000,MATCH($B735,'[1]Master data'!$A$2:$A$1000,0),MATCH(I$1,'[1]Master data'!$B$1:$EF$1,0)),"")</f>
        <v>0</v>
      </c>
      <c r="J735" s="7">
        <f>IFERROR(INDEX('[1]Master data'!$B$2:$EF$1000,MATCH($B735,'[1]Master data'!$A$2:$A$1000,0),MATCH(J$1,'[1]Master data'!$B$1:$EF$1,0)),"")</f>
        <v>0</v>
      </c>
      <c r="K735" s="7">
        <f>IFERROR(INDEX('[1]Master data'!$B$2:$EF$1000,MATCH($B735,'[1]Master data'!$A$2:$A$1000,0),MATCH(K$1,'[1]Master data'!$B$1:$EF$1,0)),"")</f>
        <v>0</v>
      </c>
      <c r="L735" s="7">
        <f>IFERROR(INDEX('[1]Master data'!$B$2:$EF$1000,MATCH($B735,'[1]Master data'!$A$2:$A$1000,0),MATCH(L$1,'[1]Master data'!$B$1:$EF$1,0)),"")</f>
        <v>-5000</v>
      </c>
      <c r="M735" s="33">
        <f>IFERROR(INDEX('[1]Master data'!$B$2:$EF$1000,MATCH($B735,'[1]Master data'!$A$2:$A$1000,0),MATCH(M$1,'[1]Master data'!$B$1:$EF$1,0)),"")</f>
        <v>-1</v>
      </c>
      <c r="N735" s="7">
        <f>IFERROR(INDEX('[1]Master data'!$B$2:$EF$1000,MATCH($B735,'[1]Master data'!$A$2:$A$1000,0),MATCH(N$1,'[1]Master data'!$B$1:$EF$1,0)),"")</f>
        <v>0</v>
      </c>
      <c r="O735" s="7">
        <f>IFERROR(INDEX('[1]Master data'!$B$2:$EF$1000,MATCH($B735,'[1]Master data'!$A$2:$A$1000,0),MATCH(O$1,'[1]Master data'!$B$1:$EF$1,0)),"")</f>
        <v>0</v>
      </c>
      <c r="P735" s="7">
        <f>IFERROR(INDEX('[1]Master data'!$B$2:$EF$1000,MATCH($B735,'[1]Master data'!$A$2:$A$1000,0),MATCH(P$1,'[1]Master data'!$B$1:$EF$1,0)),"")</f>
        <v>-5000</v>
      </c>
      <c r="Q735" s="30">
        <f>IFERROR(INDEX('[1]Master data'!$B$2:$EF$1000,MATCH($B735,'[1]Master data'!$A$2:$A$1000,0),MATCH(Q$1,'[1]Master data'!$B$1:$EF$1,0)),"")</f>
        <v>-1</v>
      </c>
    </row>
    <row r="736" spans="1:17" x14ac:dyDescent="0.3">
      <c r="A736" t="str">
        <f t="shared" si="11"/>
        <v/>
      </c>
      <c r="B736" t="str">
        <f>IF('[1]Master data'!A736="","",'[1]Master data'!A736)</f>
        <v/>
      </c>
      <c r="C736" t="str">
        <f>IFERROR(INDEX('[1]Master data'!$B$2:$EF$1000,MATCH($B736,'[1]Master data'!$A$2:$A$1000,0),MATCH(C$1,'[1]Master data'!$B$1:$EF$1,0)),"")</f>
        <v/>
      </c>
      <c r="D736" t="str">
        <f>IFERROR(INDEX('[1]Master data'!$B$2:$EF$1000,MATCH($B736,'[1]Master data'!$A$2:$A$1000,0),MATCH(D$1,'[1]Master data'!$B$1:$EF$1,0)),"")</f>
        <v/>
      </c>
      <c r="E736" s="5">
        <f>IFERROR(INDEX('[1]Master data'!$B$2:$EF$1000,MATCH($B736,'[1]Master data'!$A$2:$A$1000,0),MATCH(E$1,'[1]Master data'!$B$1:$EF$1,0)),"")</f>
        <v>0</v>
      </c>
      <c r="F736" s="7">
        <f>IFERROR(INDEX('[1]Master data'!$B$2:$EF$1000,MATCH($B736,'[1]Master data'!$A$2:$A$1000,0),MATCH(F$1,'[1]Master data'!$B$1:$EF$1,0)),"")</f>
        <v>-5000</v>
      </c>
      <c r="G736" s="7">
        <f>IFERROR(INDEX('[1]Master data'!$B$2:$EF$1000,MATCH($B736,'[1]Master data'!$A$2:$A$1000,0),MATCH(G$1,'[1]Master data'!$B$1:$EF$1,0)),"")</f>
        <v>0</v>
      </c>
      <c r="H736" s="7">
        <f>IFERROR(INDEX('[1]Master data'!$B$2:$EF$1000,MATCH($B736,'[1]Master data'!$A$2:$A$1000,0),MATCH(H$1,'[1]Master data'!$B$1:$EF$1,0)),"")</f>
        <v>0</v>
      </c>
      <c r="I736" s="7">
        <f>IFERROR(INDEX('[1]Master data'!$B$2:$EF$1000,MATCH($B736,'[1]Master data'!$A$2:$A$1000,0),MATCH(I$1,'[1]Master data'!$B$1:$EF$1,0)),"")</f>
        <v>0</v>
      </c>
      <c r="J736" s="7">
        <f>IFERROR(INDEX('[1]Master data'!$B$2:$EF$1000,MATCH($B736,'[1]Master data'!$A$2:$A$1000,0),MATCH(J$1,'[1]Master data'!$B$1:$EF$1,0)),"")</f>
        <v>0</v>
      </c>
      <c r="K736" s="7">
        <f>IFERROR(INDEX('[1]Master data'!$B$2:$EF$1000,MATCH($B736,'[1]Master data'!$A$2:$A$1000,0),MATCH(K$1,'[1]Master data'!$B$1:$EF$1,0)),"")</f>
        <v>0</v>
      </c>
      <c r="L736" s="7">
        <f>IFERROR(INDEX('[1]Master data'!$B$2:$EF$1000,MATCH($B736,'[1]Master data'!$A$2:$A$1000,0),MATCH(L$1,'[1]Master data'!$B$1:$EF$1,0)),"")</f>
        <v>-5000</v>
      </c>
      <c r="M736" s="33">
        <f>IFERROR(INDEX('[1]Master data'!$B$2:$EF$1000,MATCH($B736,'[1]Master data'!$A$2:$A$1000,0),MATCH(M$1,'[1]Master data'!$B$1:$EF$1,0)),"")</f>
        <v>-1</v>
      </c>
      <c r="N736" s="7">
        <f>IFERROR(INDEX('[1]Master data'!$B$2:$EF$1000,MATCH($B736,'[1]Master data'!$A$2:$A$1000,0),MATCH(N$1,'[1]Master data'!$B$1:$EF$1,0)),"")</f>
        <v>0</v>
      </c>
      <c r="O736" s="7">
        <f>IFERROR(INDEX('[1]Master data'!$B$2:$EF$1000,MATCH($B736,'[1]Master data'!$A$2:$A$1000,0),MATCH(O$1,'[1]Master data'!$B$1:$EF$1,0)),"")</f>
        <v>0</v>
      </c>
      <c r="P736" s="7">
        <f>IFERROR(INDEX('[1]Master data'!$B$2:$EF$1000,MATCH($B736,'[1]Master data'!$A$2:$A$1000,0),MATCH(P$1,'[1]Master data'!$B$1:$EF$1,0)),"")</f>
        <v>-5000</v>
      </c>
      <c r="Q736" s="30">
        <f>IFERROR(INDEX('[1]Master data'!$B$2:$EF$1000,MATCH($B736,'[1]Master data'!$A$2:$A$1000,0),MATCH(Q$1,'[1]Master data'!$B$1:$EF$1,0)),"")</f>
        <v>-1</v>
      </c>
    </row>
    <row r="737" spans="1:17" x14ac:dyDescent="0.3">
      <c r="A737" t="str">
        <f t="shared" si="11"/>
        <v/>
      </c>
      <c r="B737" t="str">
        <f>IF('[1]Master data'!A737="","",'[1]Master data'!A737)</f>
        <v/>
      </c>
      <c r="C737" t="str">
        <f>IFERROR(INDEX('[1]Master data'!$B$2:$EF$1000,MATCH($B737,'[1]Master data'!$A$2:$A$1000,0),MATCH(C$1,'[1]Master data'!$B$1:$EF$1,0)),"")</f>
        <v/>
      </c>
      <c r="D737" t="str">
        <f>IFERROR(INDEX('[1]Master data'!$B$2:$EF$1000,MATCH($B737,'[1]Master data'!$A$2:$A$1000,0),MATCH(D$1,'[1]Master data'!$B$1:$EF$1,0)),"")</f>
        <v/>
      </c>
      <c r="E737" s="5">
        <f>IFERROR(INDEX('[1]Master data'!$B$2:$EF$1000,MATCH($B737,'[1]Master data'!$A$2:$A$1000,0),MATCH(E$1,'[1]Master data'!$B$1:$EF$1,0)),"")</f>
        <v>0</v>
      </c>
      <c r="F737" s="7">
        <f>IFERROR(INDEX('[1]Master data'!$B$2:$EF$1000,MATCH($B737,'[1]Master data'!$A$2:$A$1000,0),MATCH(F$1,'[1]Master data'!$B$1:$EF$1,0)),"")</f>
        <v>-5000</v>
      </c>
      <c r="G737" s="7">
        <f>IFERROR(INDEX('[1]Master data'!$B$2:$EF$1000,MATCH($B737,'[1]Master data'!$A$2:$A$1000,0),MATCH(G$1,'[1]Master data'!$B$1:$EF$1,0)),"")</f>
        <v>0</v>
      </c>
      <c r="H737" s="7">
        <f>IFERROR(INDEX('[1]Master data'!$B$2:$EF$1000,MATCH($B737,'[1]Master data'!$A$2:$A$1000,0),MATCH(H$1,'[1]Master data'!$B$1:$EF$1,0)),"")</f>
        <v>0</v>
      </c>
      <c r="I737" s="7">
        <f>IFERROR(INDEX('[1]Master data'!$B$2:$EF$1000,MATCH($B737,'[1]Master data'!$A$2:$A$1000,0),MATCH(I$1,'[1]Master data'!$B$1:$EF$1,0)),"")</f>
        <v>0</v>
      </c>
      <c r="J737" s="7">
        <f>IFERROR(INDEX('[1]Master data'!$B$2:$EF$1000,MATCH($B737,'[1]Master data'!$A$2:$A$1000,0),MATCH(J$1,'[1]Master data'!$B$1:$EF$1,0)),"")</f>
        <v>0</v>
      </c>
      <c r="K737" s="7">
        <f>IFERROR(INDEX('[1]Master data'!$B$2:$EF$1000,MATCH($B737,'[1]Master data'!$A$2:$A$1000,0),MATCH(K$1,'[1]Master data'!$B$1:$EF$1,0)),"")</f>
        <v>0</v>
      </c>
      <c r="L737" s="7">
        <f>IFERROR(INDEX('[1]Master data'!$B$2:$EF$1000,MATCH($B737,'[1]Master data'!$A$2:$A$1000,0),MATCH(L$1,'[1]Master data'!$B$1:$EF$1,0)),"")</f>
        <v>-5000</v>
      </c>
      <c r="M737" s="33">
        <f>IFERROR(INDEX('[1]Master data'!$B$2:$EF$1000,MATCH($B737,'[1]Master data'!$A$2:$A$1000,0),MATCH(M$1,'[1]Master data'!$B$1:$EF$1,0)),"")</f>
        <v>-1</v>
      </c>
      <c r="N737" s="7">
        <f>IFERROR(INDEX('[1]Master data'!$B$2:$EF$1000,MATCH($B737,'[1]Master data'!$A$2:$A$1000,0),MATCH(N$1,'[1]Master data'!$B$1:$EF$1,0)),"")</f>
        <v>0</v>
      </c>
      <c r="O737" s="7">
        <f>IFERROR(INDEX('[1]Master data'!$B$2:$EF$1000,MATCH($B737,'[1]Master data'!$A$2:$A$1000,0),MATCH(O$1,'[1]Master data'!$B$1:$EF$1,0)),"")</f>
        <v>0</v>
      </c>
      <c r="P737" s="7">
        <f>IFERROR(INDEX('[1]Master data'!$B$2:$EF$1000,MATCH($B737,'[1]Master data'!$A$2:$A$1000,0),MATCH(P$1,'[1]Master data'!$B$1:$EF$1,0)),"")</f>
        <v>-5000</v>
      </c>
      <c r="Q737" s="30">
        <f>IFERROR(INDEX('[1]Master data'!$B$2:$EF$1000,MATCH($B737,'[1]Master data'!$A$2:$A$1000,0),MATCH(Q$1,'[1]Master data'!$B$1:$EF$1,0)),"")</f>
        <v>-1</v>
      </c>
    </row>
    <row r="738" spans="1:17" x14ac:dyDescent="0.3">
      <c r="A738" t="str">
        <f t="shared" si="11"/>
        <v/>
      </c>
      <c r="B738" t="str">
        <f>IF('[1]Master data'!A738="","",'[1]Master data'!A738)</f>
        <v/>
      </c>
      <c r="C738" t="str">
        <f>IFERROR(INDEX('[1]Master data'!$B$2:$EF$1000,MATCH($B738,'[1]Master data'!$A$2:$A$1000,0),MATCH(C$1,'[1]Master data'!$B$1:$EF$1,0)),"")</f>
        <v/>
      </c>
      <c r="D738" t="str">
        <f>IFERROR(INDEX('[1]Master data'!$B$2:$EF$1000,MATCH($B738,'[1]Master data'!$A$2:$A$1000,0),MATCH(D$1,'[1]Master data'!$B$1:$EF$1,0)),"")</f>
        <v/>
      </c>
      <c r="E738" s="5">
        <f>IFERROR(INDEX('[1]Master data'!$B$2:$EF$1000,MATCH($B738,'[1]Master data'!$A$2:$A$1000,0),MATCH(E$1,'[1]Master data'!$B$1:$EF$1,0)),"")</f>
        <v>0</v>
      </c>
      <c r="F738" s="7">
        <f>IFERROR(INDEX('[1]Master data'!$B$2:$EF$1000,MATCH($B738,'[1]Master data'!$A$2:$A$1000,0),MATCH(F$1,'[1]Master data'!$B$1:$EF$1,0)),"")</f>
        <v>-5000</v>
      </c>
      <c r="G738" s="7">
        <f>IFERROR(INDEX('[1]Master data'!$B$2:$EF$1000,MATCH($B738,'[1]Master data'!$A$2:$A$1000,0),MATCH(G$1,'[1]Master data'!$B$1:$EF$1,0)),"")</f>
        <v>0</v>
      </c>
      <c r="H738" s="7">
        <f>IFERROR(INDEX('[1]Master data'!$B$2:$EF$1000,MATCH($B738,'[1]Master data'!$A$2:$A$1000,0),MATCH(H$1,'[1]Master data'!$B$1:$EF$1,0)),"")</f>
        <v>0</v>
      </c>
      <c r="I738" s="7">
        <f>IFERROR(INDEX('[1]Master data'!$B$2:$EF$1000,MATCH($B738,'[1]Master data'!$A$2:$A$1000,0),MATCH(I$1,'[1]Master data'!$B$1:$EF$1,0)),"")</f>
        <v>0</v>
      </c>
      <c r="J738" s="7">
        <f>IFERROR(INDEX('[1]Master data'!$B$2:$EF$1000,MATCH($B738,'[1]Master data'!$A$2:$A$1000,0),MATCH(J$1,'[1]Master data'!$B$1:$EF$1,0)),"")</f>
        <v>0</v>
      </c>
      <c r="K738" s="7">
        <f>IFERROR(INDEX('[1]Master data'!$B$2:$EF$1000,MATCH($B738,'[1]Master data'!$A$2:$A$1000,0),MATCH(K$1,'[1]Master data'!$B$1:$EF$1,0)),"")</f>
        <v>0</v>
      </c>
      <c r="L738" s="7">
        <f>IFERROR(INDEX('[1]Master data'!$B$2:$EF$1000,MATCH($B738,'[1]Master data'!$A$2:$A$1000,0),MATCH(L$1,'[1]Master data'!$B$1:$EF$1,0)),"")</f>
        <v>-5000</v>
      </c>
      <c r="M738" s="33">
        <f>IFERROR(INDEX('[1]Master data'!$B$2:$EF$1000,MATCH($B738,'[1]Master data'!$A$2:$A$1000,0),MATCH(M$1,'[1]Master data'!$B$1:$EF$1,0)),"")</f>
        <v>-1</v>
      </c>
      <c r="N738" s="7">
        <f>IFERROR(INDEX('[1]Master data'!$B$2:$EF$1000,MATCH($B738,'[1]Master data'!$A$2:$A$1000,0),MATCH(N$1,'[1]Master data'!$B$1:$EF$1,0)),"")</f>
        <v>0</v>
      </c>
      <c r="O738" s="7">
        <f>IFERROR(INDEX('[1]Master data'!$B$2:$EF$1000,MATCH($B738,'[1]Master data'!$A$2:$A$1000,0),MATCH(O$1,'[1]Master data'!$B$1:$EF$1,0)),"")</f>
        <v>0</v>
      </c>
      <c r="P738" s="7">
        <f>IFERROR(INDEX('[1]Master data'!$B$2:$EF$1000,MATCH($B738,'[1]Master data'!$A$2:$A$1000,0),MATCH(P$1,'[1]Master data'!$B$1:$EF$1,0)),"")</f>
        <v>-5000</v>
      </c>
      <c r="Q738" s="30">
        <f>IFERROR(INDEX('[1]Master data'!$B$2:$EF$1000,MATCH($B738,'[1]Master data'!$A$2:$A$1000,0),MATCH(Q$1,'[1]Master data'!$B$1:$EF$1,0)),"")</f>
        <v>-1</v>
      </c>
    </row>
    <row r="739" spans="1:17" x14ac:dyDescent="0.3">
      <c r="A739" t="str">
        <f t="shared" si="11"/>
        <v/>
      </c>
      <c r="B739" t="str">
        <f>IF('[1]Master data'!A739="","",'[1]Master data'!A739)</f>
        <v/>
      </c>
      <c r="C739" t="str">
        <f>IFERROR(INDEX('[1]Master data'!$B$2:$EF$1000,MATCH($B739,'[1]Master data'!$A$2:$A$1000,0),MATCH(C$1,'[1]Master data'!$B$1:$EF$1,0)),"")</f>
        <v/>
      </c>
      <c r="D739" t="str">
        <f>IFERROR(INDEX('[1]Master data'!$B$2:$EF$1000,MATCH($B739,'[1]Master data'!$A$2:$A$1000,0),MATCH(D$1,'[1]Master data'!$B$1:$EF$1,0)),"")</f>
        <v/>
      </c>
      <c r="E739" s="5">
        <f>IFERROR(INDEX('[1]Master data'!$B$2:$EF$1000,MATCH($B739,'[1]Master data'!$A$2:$A$1000,0),MATCH(E$1,'[1]Master data'!$B$1:$EF$1,0)),"")</f>
        <v>0</v>
      </c>
      <c r="F739" s="7">
        <f>IFERROR(INDEX('[1]Master data'!$B$2:$EF$1000,MATCH($B739,'[1]Master data'!$A$2:$A$1000,0),MATCH(F$1,'[1]Master data'!$B$1:$EF$1,0)),"")</f>
        <v>-5000</v>
      </c>
      <c r="G739" s="7">
        <f>IFERROR(INDEX('[1]Master data'!$B$2:$EF$1000,MATCH($B739,'[1]Master data'!$A$2:$A$1000,0),MATCH(G$1,'[1]Master data'!$B$1:$EF$1,0)),"")</f>
        <v>0</v>
      </c>
      <c r="H739" s="7">
        <f>IFERROR(INDEX('[1]Master data'!$B$2:$EF$1000,MATCH($B739,'[1]Master data'!$A$2:$A$1000,0),MATCH(H$1,'[1]Master data'!$B$1:$EF$1,0)),"")</f>
        <v>0</v>
      </c>
      <c r="I739" s="7">
        <f>IFERROR(INDEX('[1]Master data'!$B$2:$EF$1000,MATCH($B739,'[1]Master data'!$A$2:$A$1000,0),MATCH(I$1,'[1]Master data'!$B$1:$EF$1,0)),"")</f>
        <v>0</v>
      </c>
      <c r="J739" s="7">
        <f>IFERROR(INDEX('[1]Master data'!$B$2:$EF$1000,MATCH($B739,'[1]Master data'!$A$2:$A$1000,0),MATCH(J$1,'[1]Master data'!$B$1:$EF$1,0)),"")</f>
        <v>0</v>
      </c>
      <c r="K739" s="7">
        <f>IFERROR(INDEX('[1]Master data'!$B$2:$EF$1000,MATCH($B739,'[1]Master data'!$A$2:$A$1000,0),MATCH(K$1,'[1]Master data'!$B$1:$EF$1,0)),"")</f>
        <v>0</v>
      </c>
      <c r="L739" s="7">
        <f>IFERROR(INDEX('[1]Master data'!$B$2:$EF$1000,MATCH($B739,'[1]Master data'!$A$2:$A$1000,0),MATCH(L$1,'[1]Master data'!$B$1:$EF$1,0)),"")</f>
        <v>-5000</v>
      </c>
      <c r="M739" s="33">
        <f>IFERROR(INDEX('[1]Master data'!$B$2:$EF$1000,MATCH($B739,'[1]Master data'!$A$2:$A$1000,0),MATCH(M$1,'[1]Master data'!$B$1:$EF$1,0)),"")</f>
        <v>-1</v>
      </c>
      <c r="N739" s="7">
        <f>IFERROR(INDEX('[1]Master data'!$B$2:$EF$1000,MATCH($B739,'[1]Master data'!$A$2:$A$1000,0),MATCH(N$1,'[1]Master data'!$B$1:$EF$1,0)),"")</f>
        <v>0</v>
      </c>
      <c r="O739" s="7">
        <f>IFERROR(INDEX('[1]Master data'!$B$2:$EF$1000,MATCH($B739,'[1]Master data'!$A$2:$A$1000,0),MATCH(O$1,'[1]Master data'!$B$1:$EF$1,0)),"")</f>
        <v>0</v>
      </c>
      <c r="P739" s="7">
        <f>IFERROR(INDEX('[1]Master data'!$B$2:$EF$1000,MATCH($B739,'[1]Master data'!$A$2:$A$1000,0),MATCH(P$1,'[1]Master data'!$B$1:$EF$1,0)),"")</f>
        <v>-5000</v>
      </c>
      <c r="Q739" s="30">
        <f>IFERROR(INDEX('[1]Master data'!$B$2:$EF$1000,MATCH($B739,'[1]Master data'!$A$2:$A$1000,0),MATCH(Q$1,'[1]Master data'!$B$1:$EF$1,0)),"")</f>
        <v>-1</v>
      </c>
    </row>
    <row r="740" spans="1:17" x14ac:dyDescent="0.3">
      <c r="A740" t="str">
        <f t="shared" si="11"/>
        <v/>
      </c>
      <c r="B740" t="str">
        <f>IF('[1]Master data'!A740="","",'[1]Master data'!A740)</f>
        <v/>
      </c>
      <c r="C740" t="str">
        <f>IFERROR(INDEX('[1]Master data'!$B$2:$EF$1000,MATCH($B740,'[1]Master data'!$A$2:$A$1000,0),MATCH(C$1,'[1]Master data'!$B$1:$EF$1,0)),"")</f>
        <v/>
      </c>
      <c r="D740" t="str">
        <f>IFERROR(INDEX('[1]Master data'!$B$2:$EF$1000,MATCH($B740,'[1]Master data'!$A$2:$A$1000,0),MATCH(D$1,'[1]Master data'!$B$1:$EF$1,0)),"")</f>
        <v/>
      </c>
      <c r="E740" s="5">
        <f>IFERROR(INDEX('[1]Master data'!$B$2:$EF$1000,MATCH($B740,'[1]Master data'!$A$2:$A$1000,0),MATCH(E$1,'[1]Master data'!$B$1:$EF$1,0)),"")</f>
        <v>0</v>
      </c>
      <c r="F740" s="7">
        <f>IFERROR(INDEX('[1]Master data'!$B$2:$EF$1000,MATCH($B740,'[1]Master data'!$A$2:$A$1000,0),MATCH(F$1,'[1]Master data'!$B$1:$EF$1,0)),"")</f>
        <v>-5000</v>
      </c>
      <c r="G740" s="7">
        <f>IFERROR(INDEX('[1]Master data'!$B$2:$EF$1000,MATCH($B740,'[1]Master data'!$A$2:$A$1000,0),MATCH(G$1,'[1]Master data'!$B$1:$EF$1,0)),"")</f>
        <v>0</v>
      </c>
      <c r="H740" s="7">
        <f>IFERROR(INDEX('[1]Master data'!$B$2:$EF$1000,MATCH($B740,'[1]Master data'!$A$2:$A$1000,0),MATCH(H$1,'[1]Master data'!$B$1:$EF$1,0)),"")</f>
        <v>0</v>
      </c>
      <c r="I740" s="7">
        <f>IFERROR(INDEX('[1]Master data'!$B$2:$EF$1000,MATCH($B740,'[1]Master data'!$A$2:$A$1000,0),MATCH(I$1,'[1]Master data'!$B$1:$EF$1,0)),"")</f>
        <v>0</v>
      </c>
      <c r="J740" s="7">
        <f>IFERROR(INDEX('[1]Master data'!$B$2:$EF$1000,MATCH($B740,'[1]Master data'!$A$2:$A$1000,0),MATCH(J$1,'[1]Master data'!$B$1:$EF$1,0)),"")</f>
        <v>0</v>
      </c>
      <c r="K740" s="7">
        <f>IFERROR(INDEX('[1]Master data'!$B$2:$EF$1000,MATCH($B740,'[1]Master data'!$A$2:$A$1000,0),MATCH(K$1,'[1]Master data'!$B$1:$EF$1,0)),"")</f>
        <v>0</v>
      </c>
      <c r="L740" s="7">
        <f>IFERROR(INDEX('[1]Master data'!$B$2:$EF$1000,MATCH($B740,'[1]Master data'!$A$2:$A$1000,0),MATCH(L$1,'[1]Master data'!$B$1:$EF$1,0)),"")</f>
        <v>-5000</v>
      </c>
      <c r="M740" s="33">
        <f>IFERROR(INDEX('[1]Master data'!$B$2:$EF$1000,MATCH($B740,'[1]Master data'!$A$2:$A$1000,0),MATCH(M$1,'[1]Master data'!$B$1:$EF$1,0)),"")</f>
        <v>-1</v>
      </c>
      <c r="N740" s="7">
        <f>IFERROR(INDEX('[1]Master data'!$B$2:$EF$1000,MATCH($B740,'[1]Master data'!$A$2:$A$1000,0),MATCH(N$1,'[1]Master data'!$B$1:$EF$1,0)),"")</f>
        <v>0</v>
      </c>
      <c r="O740" s="7">
        <f>IFERROR(INDEX('[1]Master data'!$B$2:$EF$1000,MATCH($B740,'[1]Master data'!$A$2:$A$1000,0),MATCH(O$1,'[1]Master data'!$B$1:$EF$1,0)),"")</f>
        <v>0</v>
      </c>
      <c r="P740" s="7">
        <f>IFERROR(INDEX('[1]Master data'!$B$2:$EF$1000,MATCH($B740,'[1]Master data'!$A$2:$A$1000,0),MATCH(P$1,'[1]Master data'!$B$1:$EF$1,0)),"")</f>
        <v>-5000</v>
      </c>
      <c r="Q740" s="30">
        <f>IFERROR(INDEX('[1]Master data'!$B$2:$EF$1000,MATCH($B740,'[1]Master data'!$A$2:$A$1000,0),MATCH(Q$1,'[1]Master data'!$B$1:$EF$1,0)),"")</f>
        <v>-1</v>
      </c>
    </row>
    <row r="741" spans="1:17" x14ac:dyDescent="0.3">
      <c r="A741" t="str">
        <f t="shared" si="11"/>
        <v/>
      </c>
      <c r="B741" t="str">
        <f>IF('[1]Master data'!A741="","",'[1]Master data'!A741)</f>
        <v/>
      </c>
      <c r="C741" t="str">
        <f>IFERROR(INDEX('[1]Master data'!$B$2:$EF$1000,MATCH($B741,'[1]Master data'!$A$2:$A$1000,0),MATCH(C$1,'[1]Master data'!$B$1:$EF$1,0)),"")</f>
        <v/>
      </c>
      <c r="D741" t="str">
        <f>IFERROR(INDEX('[1]Master data'!$B$2:$EF$1000,MATCH($B741,'[1]Master data'!$A$2:$A$1000,0),MATCH(D$1,'[1]Master data'!$B$1:$EF$1,0)),"")</f>
        <v/>
      </c>
      <c r="E741" s="5">
        <f>IFERROR(INDEX('[1]Master data'!$B$2:$EF$1000,MATCH($B741,'[1]Master data'!$A$2:$A$1000,0),MATCH(E$1,'[1]Master data'!$B$1:$EF$1,0)),"")</f>
        <v>0</v>
      </c>
      <c r="F741" s="7">
        <f>IFERROR(INDEX('[1]Master data'!$B$2:$EF$1000,MATCH($B741,'[1]Master data'!$A$2:$A$1000,0),MATCH(F$1,'[1]Master data'!$B$1:$EF$1,0)),"")</f>
        <v>-5000</v>
      </c>
      <c r="G741" s="7">
        <f>IFERROR(INDEX('[1]Master data'!$B$2:$EF$1000,MATCH($B741,'[1]Master data'!$A$2:$A$1000,0),MATCH(G$1,'[1]Master data'!$B$1:$EF$1,0)),"")</f>
        <v>0</v>
      </c>
      <c r="H741" s="7">
        <f>IFERROR(INDEX('[1]Master data'!$B$2:$EF$1000,MATCH($B741,'[1]Master data'!$A$2:$A$1000,0),MATCH(H$1,'[1]Master data'!$B$1:$EF$1,0)),"")</f>
        <v>0</v>
      </c>
      <c r="I741" s="7">
        <f>IFERROR(INDEX('[1]Master data'!$B$2:$EF$1000,MATCH($B741,'[1]Master data'!$A$2:$A$1000,0),MATCH(I$1,'[1]Master data'!$B$1:$EF$1,0)),"")</f>
        <v>0</v>
      </c>
      <c r="J741" s="7">
        <f>IFERROR(INDEX('[1]Master data'!$B$2:$EF$1000,MATCH($B741,'[1]Master data'!$A$2:$A$1000,0),MATCH(J$1,'[1]Master data'!$B$1:$EF$1,0)),"")</f>
        <v>0</v>
      </c>
      <c r="K741" s="7">
        <f>IFERROR(INDEX('[1]Master data'!$B$2:$EF$1000,MATCH($B741,'[1]Master data'!$A$2:$A$1000,0),MATCH(K$1,'[1]Master data'!$B$1:$EF$1,0)),"")</f>
        <v>0</v>
      </c>
      <c r="L741" s="7">
        <f>IFERROR(INDEX('[1]Master data'!$B$2:$EF$1000,MATCH($B741,'[1]Master data'!$A$2:$A$1000,0),MATCH(L$1,'[1]Master data'!$B$1:$EF$1,0)),"")</f>
        <v>-5000</v>
      </c>
      <c r="M741" s="33">
        <f>IFERROR(INDEX('[1]Master data'!$B$2:$EF$1000,MATCH($B741,'[1]Master data'!$A$2:$A$1000,0),MATCH(M$1,'[1]Master data'!$B$1:$EF$1,0)),"")</f>
        <v>-1</v>
      </c>
      <c r="N741" s="7">
        <f>IFERROR(INDEX('[1]Master data'!$B$2:$EF$1000,MATCH($B741,'[1]Master data'!$A$2:$A$1000,0),MATCH(N$1,'[1]Master data'!$B$1:$EF$1,0)),"")</f>
        <v>0</v>
      </c>
      <c r="O741" s="7">
        <f>IFERROR(INDEX('[1]Master data'!$B$2:$EF$1000,MATCH($B741,'[1]Master data'!$A$2:$A$1000,0),MATCH(O$1,'[1]Master data'!$B$1:$EF$1,0)),"")</f>
        <v>0</v>
      </c>
      <c r="P741" s="7">
        <f>IFERROR(INDEX('[1]Master data'!$B$2:$EF$1000,MATCH($B741,'[1]Master data'!$A$2:$A$1000,0),MATCH(P$1,'[1]Master data'!$B$1:$EF$1,0)),"")</f>
        <v>-5000</v>
      </c>
      <c r="Q741" s="30">
        <f>IFERROR(INDEX('[1]Master data'!$B$2:$EF$1000,MATCH($B741,'[1]Master data'!$A$2:$A$1000,0),MATCH(Q$1,'[1]Master data'!$B$1:$EF$1,0)),"")</f>
        <v>-1</v>
      </c>
    </row>
    <row r="742" spans="1:17" x14ac:dyDescent="0.3">
      <c r="A742" t="str">
        <f t="shared" si="11"/>
        <v/>
      </c>
      <c r="B742" t="str">
        <f>IF('[1]Master data'!A742="","",'[1]Master data'!A742)</f>
        <v/>
      </c>
      <c r="C742" t="str">
        <f>IFERROR(INDEX('[1]Master data'!$B$2:$EF$1000,MATCH($B742,'[1]Master data'!$A$2:$A$1000,0),MATCH(C$1,'[1]Master data'!$B$1:$EF$1,0)),"")</f>
        <v/>
      </c>
      <c r="D742" t="str">
        <f>IFERROR(INDEX('[1]Master data'!$B$2:$EF$1000,MATCH($B742,'[1]Master data'!$A$2:$A$1000,0),MATCH(D$1,'[1]Master data'!$B$1:$EF$1,0)),"")</f>
        <v/>
      </c>
      <c r="E742" s="5">
        <f>IFERROR(INDEX('[1]Master data'!$B$2:$EF$1000,MATCH($B742,'[1]Master data'!$A$2:$A$1000,0),MATCH(E$1,'[1]Master data'!$B$1:$EF$1,0)),"")</f>
        <v>0</v>
      </c>
      <c r="F742" s="7">
        <f>IFERROR(INDEX('[1]Master data'!$B$2:$EF$1000,MATCH($B742,'[1]Master data'!$A$2:$A$1000,0),MATCH(F$1,'[1]Master data'!$B$1:$EF$1,0)),"")</f>
        <v>-5000</v>
      </c>
      <c r="G742" s="7">
        <f>IFERROR(INDEX('[1]Master data'!$B$2:$EF$1000,MATCH($B742,'[1]Master data'!$A$2:$A$1000,0),MATCH(G$1,'[1]Master data'!$B$1:$EF$1,0)),"")</f>
        <v>0</v>
      </c>
      <c r="H742" s="7">
        <f>IFERROR(INDEX('[1]Master data'!$B$2:$EF$1000,MATCH($B742,'[1]Master data'!$A$2:$A$1000,0),MATCH(H$1,'[1]Master data'!$B$1:$EF$1,0)),"")</f>
        <v>0</v>
      </c>
      <c r="I742" s="7">
        <f>IFERROR(INDEX('[1]Master data'!$B$2:$EF$1000,MATCH($B742,'[1]Master data'!$A$2:$A$1000,0),MATCH(I$1,'[1]Master data'!$B$1:$EF$1,0)),"")</f>
        <v>0</v>
      </c>
      <c r="J742" s="7">
        <f>IFERROR(INDEX('[1]Master data'!$B$2:$EF$1000,MATCH($B742,'[1]Master data'!$A$2:$A$1000,0),MATCH(J$1,'[1]Master data'!$B$1:$EF$1,0)),"")</f>
        <v>0</v>
      </c>
      <c r="K742" s="7">
        <f>IFERROR(INDEX('[1]Master data'!$B$2:$EF$1000,MATCH($B742,'[1]Master data'!$A$2:$A$1000,0),MATCH(K$1,'[1]Master data'!$B$1:$EF$1,0)),"")</f>
        <v>0</v>
      </c>
      <c r="L742" s="7">
        <f>IFERROR(INDEX('[1]Master data'!$B$2:$EF$1000,MATCH($B742,'[1]Master data'!$A$2:$A$1000,0),MATCH(L$1,'[1]Master data'!$B$1:$EF$1,0)),"")</f>
        <v>-5000</v>
      </c>
      <c r="M742" s="33">
        <f>IFERROR(INDEX('[1]Master data'!$B$2:$EF$1000,MATCH($B742,'[1]Master data'!$A$2:$A$1000,0),MATCH(M$1,'[1]Master data'!$B$1:$EF$1,0)),"")</f>
        <v>-1</v>
      </c>
      <c r="N742" s="7">
        <f>IFERROR(INDEX('[1]Master data'!$B$2:$EF$1000,MATCH($B742,'[1]Master data'!$A$2:$A$1000,0),MATCH(N$1,'[1]Master data'!$B$1:$EF$1,0)),"")</f>
        <v>0</v>
      </c>
      <c r="O742" s="7">
        <f>IFERROR(INDEX('[1]Master data'!$B$2:$EF$1000,MATCH($B742,'[1]Master data'!$A$2:$A$1000,0),MATCH(O$1,'[1]Master data'!$B$1:$EF$1,0)),"")</f>
        <v>0</v>
      </c>
      <c r="P742" s="7">
        <f>IFERROR(INDEX('[1]Master data'!$B$2:$EF$1000,MATCH($B742,'[1]Master data'!$A$2:$A$1000,0),MATCH(P$1,'[1]Master data'!$B$1:$EF$1,0)),"")</f>
        <v>-5000</v>
      </c>
      <c r="Q742" s="30">
        <f>IFERROR(INDEX('[1]Master data'!$B$2:$EF$1000,MATCH($B742,'[1]Master data'!$A$2:$A$1000,0),MATCH(Q$1,'[1]Master data'!$B$1:$EF$1,0)),"")</f>
        <v>-1</v>
      </c>
    </row>
    <row r="743" spans="1:17" x14ac:dyDescent="0.3">
      <c r="A743" t="str">
        <f t="shared" si="11"/>
        <v/>
      </c>
      <c r="B743" t="str">
        <f>IF('[1]Master data'!A743="","",'[1]Master data'!A743)</f>
        <v/>
      </c>
      <c r="C743" t="str">
        <f>IFERROR(INDEX('[1]Master data'!$B$2:$EF$1000,MATCH($B743,'[1]Master data'!$A$2:$A$1000,0),MATCH(C$1,'[1]Master data'!$B$1:$EF$1,0)),"")</f>
        <v/>
      </c>
      <c r="D743" t="str">
        <f>IFERROR(INDEX('[1]Master data'!$B$2:$EF$1000,MATCH($B743,'[1]Master data'!$A$2:$A$1000,0),MATCH(D$1,'[1]Master data'!$B$1:$EF$1,0)),"")</f>
        <v/>
      </c>
      <c r="E743" s="5">
        <f>IFERROR(INDEX('[1]Master data'!$B$2:$EF$1000,MATCH($B743,'[1]Master data'!$A$2:$A$1000,0),MATCH(E$1,'[1]Master data'!$B$1:$EF$1,0)),"")</f>
        <v>0</v>
      </c>
      <c r="F743" s="7">
        <f>IFERROR(INDEX('[1]Master data'!$B$2:$EF$1000,MATCH($B743,'[1]Master data'!$A$2:$A$1000,0),MATCH(F$1,'[1]Master data'!$B$1:$EF$1,0)),"")</f>
        <v>-5000</v>
      </c>
      <c r="G743" s="7">
        <f>IFERROR(INDEX('[1]Master data'!$B$2:$EF$1000,MATCH($B743,'[1]Master data'!$A$2:$A$1000,0),MATCH(G$1,'[1]Master data'!$B$1:$EF$1,0)),"")</f>
        <v>0</v>
      </c>
      <c r="H743" s="7">
        <f>IFERROR(INDEX('[1]Master data'!$B$2:$EF$1000,MATCH($B743,'[1]Master data'!$A$2:$A$1000,0),MATCH(H$1,'[1]Master data'!$B$1:$EF$1,0)),"")</f>
        <v>0</v>
      </c>
      <c r="I743" s="7">
        <f>IFERROR(INDEX('[1]Master data'!$B$2:$EF$1000,MATCH($B743,'[1]Master data'!$A$2:$A$1000,0),MATCH(I$1,'[1]Master data'!$B$1:$EF$1,0)),"")</f>
        <v>0</v>
      </c>
      <c r="J743" s="7">
        <f>IFERROR(INDEX('[1]Master data'!$B$2:$EF$1000,MATCH($B743,'[1]Master data'!$A$2:$A$1000,0),MATCH(J$1,'[1]Master data'!$B$1:$EF$1,0)),"")</f>
        <v>0</v>
      </c>
      <c r="K743" s="7">
        <f>IFERROR(INDEX('[1]Master data'!$B$2:$EF$1000,MATCH($B743,'[1]Master data'!$A$2:$A$1000,0),MATCH(K$1,'[1]Master data'!$B$1:$EF$1,0)),"")</f>
        <v>0</v>
      </c>
      <c r="L743" s="7">
        <f>IFERROR(INDEX('[1]Master data'!$B$2:$EF$1000,MATCH($B743,'[1]Master data'!$A$2:$A$1000,0),MATCH(L$1,'[1]Master data'!$B$1:$EF$1,0)),"")</f>
        <v>-5000</v>
      </c>
      <c r="M743" s="33">
        <f>IFERROR(INDEX('[1]Master data'!$B$2:$EF$1000,MATCH($B743,'[1]Master data'!$A$2:$A$1000,0),MATCH(M$1,'[1]Master data'!$B$1:$EF$1,0)),"")</f>
        <v>-1</v>
      </c>
      <c r="N743" s="7">
        <f>IFERROR(INDEX('[1]Master data'!$B$2:$EF$1000,MATCH($B743,'[1]Master data'!$A$2:$A$1000,0),MATCH(N$1,'[1]Master data'!$B$1:$EF$1,0)),"")</f>
        <v>0</v>
      </c>
      <c r="O743" s="7">
        <f>IFERROR(INDEX('[1]Master data'!$B$2:$EF$1000,MATCH($B743,'[1]Master data'!$A$2:$A$1000,0),MATCH(O$1,'[1]Master data'!$B$1:$EF$1,0)),"")</f>
        <v>0</v>
      </c>
      <c r="P743" s="7">
        <f>IFERROR(INDEX('[1]Master data'!$B$2:$EF$1000,MATCH($B743,'[1]Master data'!$A$2:$A$1000,0),MATCH(P$1,'[1]Master data'!$B$1:$EF$1,0)),"")</f>
        <v>-5000</v>
      </c>
      <c r="Q743" s="30">
        <f>IFERROR(INDEX('[1]Master data'!$B$2:$EF$1000,MATCH($B743,'[1]Master data'!$A$2:$A$1000,0),MATCH(Q$1,'[1]Master data'!$B$1:$EF$1,0)),"")</f>
        <v>-1</v>
      </c>
    </row>
    <row r="744" spans="1:17" x14ac:dyDescent="0.3">
      <c r="A744" t="str">
        <f t="shared" si="11"/>
        <v/>
      </c>
      <c r="B744" t="str">
        <f>IF('[1]Master data'!A744="","",'[1]Master data'!A744)</f>
        <v/>
      </c>
      <c r="C744" t="str">
        <f>IFERROR(INDEX('[1]Master data'!$B$2:$EF$1000,MATCH($B744,'[1]Master data'!$A$2:$A$1000,0),MATCH(C$1,'[1]Master data'!$B$1:$EF$1,0)),"")</f>
        <v/>
      </c>
      <c r="D744" t="str">
        <f>IFERROR(INDEX('[1]Master data'!$B$2:$EF$1000,MATCH($B744,'[1]Master data'!$A$2:$A$1000,0),MATCH(D$1,'[1]Master data'!$B$1:$EF$1,0)),"")</f>
        <v/>
      </c>
      <c r="E744" s="5">
        <f>IFERROR(INDEX('[1]Master data'!$B$2:$EF$1000,MATCH($B744,'[1]Master data'!$A$2:$A$1000,0),MATCH(E$1,'[1]Master data'!$B$1:$EF$1,0)),"")</f>
        <v>0</v>
      </c>
      <c r="F744" s="7">
        <f>IFERROR(INDEX('[1]Master data'!$B$2:$EF$1000,MATCH($B744,'[1]Master data'!$A$2:$A$1000,0),MATCH(F$1,'[1]Master data'!$B$1:$EF$1,0)),"")</f>
        <v>-5000</v>
      </c>
      <c r="G744" s="7">
        <f>IFERROR(INDEX('[1]Master data'!$B$2:$EF$1000,MATCH($B744,'[1]Master data'!$A$2:$A$1000,0),MATCH(G$1,'[1]Master data'!$B$1:$EF$1,0)),"")</f>
        <v>0</v>
      </c>
      <c r="H744" s="7">
        <f>IFERROR(INDEX('[1]Master data'!$B$2:$EF$1000,MATCH($B744,'[1]Master data'!$A$2:$A$1000,0),MATCH(H$1,'[1]Master data'!$B$1:$EF$1,0)),"")</f>
        <v>0</v>
      </c>
      <c r="I744" s="7">
        <f>IFERROR(INDEX('[1]Master data'!$B$2:$EF$1000,MATCH($B744,'[1]Master data'!$A$2:$A$1000,0),MATCH(I$1,'[1]Master data'!$B$1:$EF$1,0)),"")</f>
        <v>0</v>
      </c>
      <c r="J744" s="7">
        <f>IFERROR(INDEX('[1]Master data'!$B$2:$EF$1000,MATCH($B744,'[1]Master data'!$A$2:$A$1000,0),MATCH(J$1,'[1]Master data'!$B$1:$EF$1,0)),"")</f>
        <v>0</v>
      </c>
      <c r="K744" s="7">
        <f>IFERROR(INDEX('[1]Master data'!$B$2:$EF$1000,MATCH($B744,'[1]Master data'!$A$2:$A$1000,0),MATCH(K$1,'[1]Master data'!$B$1:$EF$1,0)),"")</f>
        <v>0</v>
      </c>
      <c r="L744" s="7">
        <f>IFERROR(INDEX('[1]Master data'!$B$2:$EF$1000,MATCH($B744,'[1]Master data'!$A$2:$A$1000,0),MATCH(L$1,'[1]Master data'!$B$1:$EF$1,0)),"")</f>
        <v>-5000</v>
      </c>
      <c r="M744" s="33">
        <f>IFERROR(INDEX('[1]Master data'!$B$2:$EF$1000,MATCH($B744,'[1]Master data'!$A$2:$A$1000,0),MATCH(M$1,'[1]Master data'!$B$1:$EF$1,0)),"")</f>
        <v>-1</v>
      </c>
      <c r="N744" s="7">
        <f>IFERROR(INDEX('[1]Master data'!$B$2:$EF$1000,MATCH($B744,'[1]Master data'!$A$2:$A$1000,0),MATCH(N$1,'[1]Master data'!$B$1:$EF$1,0)),"")</f>
        <v>0</v>
      </c>
      <c r="O744" s="7">
        <f>IFERROR(INDEX('[1]Master data'!$B$2:$EF$1000,MATCH($B744,'[1]Master data'!$A$2:$A$1000,0),MATCH(O$1,'[1]Master data'!$B$1:$EF$1,0)),"")</f>
        <v>0</v>
      </c>
      <c r="P744" s="7">
        <f>IFERROR(INDEX('[1]Master data'!$B$2:$EF$1000,MATCH($B744,'[1]Master data'!$A$2:$A$1000,0),MATCH(P$1,'[1]Master data'!$B$1:$EF$1,0)),"")</f>
        <v>-5000</v>
      </c>
      <c r="Q744" s="30">
        <f>IFERROR(INDEX('[1]Master data'!$B$2:$EF$1000,MATCH($B744,'[1]Master data'!$A$2:$A$1000,0),MATCH(Q$1,'[1]Master data'!$B$1:$EF$1,0)),"")</f>
        <v>-1</v>
      </c>
    </row>
    <row r="745" spans="1:17" x14ac:dyDescent="0.3">
      <c r="A745" t="str">
        <f t="shared" si="11"/>
        <v/>
      </c>
      <c r="B745" t="str">
        <f>IF('[1]Master data'!A745="","",'[1]Master data'!A745)</f>
        <v/>
      </c>
      <c r="C745" t="str">
        <f>IFERROR(INDEX('[1]Master data'!$B$2:$EF$1000,MATCH($B745,'[1]Master data'!$A$2:$A$1000,0),MATCH(C$1,'[1]Master data'!$B$1:$EF$1,0)),"")</f>
        <v/>
      </c>
      <c r="D745" t="str">
        <f>IFERROR(INDEX('[1]Master data'!$B$2:$EF$1000,MATCH($B745,'[1]Master data'!$A$2:$A$1000,0),MATCH(D$1,'[1]Master data'!$B$1:$EF$1,0)),"")</f>
        <v/>
      </c>
      <c r="E745" s="5">
        <f>IFERROR(INDEX('[1]Master data'!$B$2:$EF$1000,MATCH($B745,'[1]Master data'!$A$2:$A$1000,0),MATCH(E$1,'[1]Master data'!$B$1:$EF$1,0)),"")</f>
        <v>0</v>
      </c>
      <c r="F745" s="7">
        <f>IFERROR(INDEX('[1]Master data'!$B$2:$EF$1000,MATCH($B745,'[1]Master data'!$A$2:$A$1000,0),MATCH(F$1,'[1]Master data'!$B$1:$EF$1,0)),"")</f>
        <v>-5000</v>
      </c>
      <c r="G745" s="7">
        <f>IFERROR(INDEX('[1]Master data'!$B$2:$EF$1000,MATCH($B745,'[1]Master data'!$A$2:$A$1000,0),MATCH(G$1,'[1]Master data'!$B$1:$EF$1,0)),"")</f>
        <v>0</v>
      </c>
      <c r="H745" s="7">
        <f>IFERROR(INDEX('[1]Master data'!$B$2:$EF$1000,MATCH($B745,'[1]Master data'!$A$2:$A$1000,0),MATCH(H$1,'[1]Master data'!$B$1:$EF$1,0)),"")</f>
        <v>0</v>
      </c>
      <c r="I745" s="7">
        <f>IFERROR(INDEX('[1]Master data'!$B$2:$EF$1000,MATCH($B745,'[1]Master data'!$A$2:$A$1000,0),MATCH(I$1,'[1]Master data'!$B$1:$EF$1,0)),"")</f>
        <v>0</v>
      </c>
      <c r="J745" s="7">
        <f>IFERROR(INDEX('[1]Master data'!$B$2:$EF$1000,MATCH($B745,'[1]Master data'!$A$2:$A$1000,0),MATCH(J$1,'[1]Master data'!$B$1:$EF$1,0)),"")</f>
        <v>0</v>
      </c>
      <c r="K745" s="7">
        <f>IFERROR(INDEX('[1]Master data'!$B$2:$EF$1000,MATCH($B745,'[1]Master data'!$A$2:$A$1000,0),MATCH(K$1,'[1]Master data'!$B$1:$EF$1,0)),"")</f>
        <v>0</v>
      </c>
      <c r="L745" s="7">
        <f>IFERROR(INDEX('[1]Master data'!$B$2:$EF$1000,MATCH($B745,'[1]Master data'!$A$2:$A$1000,0),MATCH(L$1,'[1]Master data'!$B$1:$EF$1,0)),"")</f>
        <v>-5000</v>
      </c>
      <c r="M745" s="33">
        <f>IFERROR(INDEX('[1]Master data'!$B$2:$EF$1000,MATCH($B745,'[1]Master data'!$A$2:$A$1000,0),MATCH(M$1,'[1]Master data'!$B$1:$EF$1,0)),"")</f>
        <v>-1</v>
      </c>
      <c r="N745" s="7">
        <f>IFERROR(INDEX('[1]Master data'!$B$2:$EF$1000,MATCH($B745,'[1]Master data'!$A$2:$A$1000,0),MATCH(N$1,'[1]Master data'!$B$1:$EF$1,0)),"")</f>
        <v>0</v>
      </c>
      <c r="O745" s="7">
        <f>IFERROR(INDEX('[1]Master data'!$B$2:$EF$1000,MATCH($B745,'[1]Master data'!$A$2:$A$1000,0),MATCH(O$1,'[1]Master data'!$B$1:$EF$1,0)),"")</f>
        <v>0</v>
      </c>
      <c r="P745" s="7">
        <f>IFERROR(INDEX('[1]Master data'!$B$2:$EF$1000,MATCH($B745,'[1]Master data'!$A$2:$A$1000,0),MATCH(P$1,'[1]Master data'!$B$1:$EF$1,0)),"")</f>
        <v>-5000</v>
      </c>
      <c r="Q745" s="30">
        <f>IFERROR(INDEX('[1]Master data'!$B$2:$EF$1000,MATCH($B745,'[1]Master data'!$A$2:$A$1000,0),MATCH(Q$1,'[1]Master data'!$B$1:$EF$1,0)),"")</f>
        <v>-1</v>
      </c>
    </row>
    <row r="746" spans="1:17" x14ac:dyDescent="0.3">
      <c r="A746" t="str">
        <f t="shared" si="11"/>
        <v/>
      </c>
      <c r="B746" t="str">
        <f>IF('[1]Master data'!A746="","",'[1]Master data'!A746)</f>
        <v/>
      </c>
      <c r="C746" t="str">
        <f>IFERROR(INDEX('[1]Master data'!$B$2:$EF$1000,MATCH($B746,'[1]Master data'!$A$2:$A$1000,0),MATCH(C$1,'[1]Master data'!$B$1:$EF$1,0)),"")</f>
        <v/>
      </c>
      <c r="D746" t="str">
        <f>IFERROR(INDEX('[1]Master data'!$B$2:$EF$1000,MATCH($B746,'[1]Master data'!$A$2:$A$1000,0),MATCH(D$1,'[1]Master data'!$B$1:$EF$1,0)),"")</f>
        <v/>
      </c>
      <c r="E746" s="5">
        <f>IFERROR(INDEX('[1]Master data'!$B$2:$EF$1000,MATCH($B746,'[1]Master data'!$A$2:$A$1000,0),MATCH(E$1,'[1]Master data'!$B$1:$EF$1,0)),"")</f>
        <v>0</v>
      </c>
      <c r="F746" s="7">
        <f>IFERROR(INDEX('[1]Master data'!$B$2:$EF$1000,MATCH($B746,'[1]Master data'!$A$2:$A$1000,0),MATCH(F$1,'[1]Master data'!$B$1:$EF$1,0)),"")</f>
        <v>-5000</v>
      </c>
      <c r="G746" s="7">
        <f>IFERROR(INDEX('[1]Master data'!$B$2:$EF$1000,MATCH($B746,'[1]Master data'!$A$2:$A$1000,0),MATCH(G$1,'[1]Master data'!$B$1:$EF$1,0)),"")</f>
        <v>0</v>
      </c>
      <c r="H746" s="7">
        <f>IFERROR(INDEX('[1]Master data'!$B$2:$EF$1000,MATCH($B746,'[1]Master data'!$A$2:$A$1000,0),MATCH(H$1,'[1]Master data'!$B$1:$EF$1,0)),"")</f>
        <v>0</v>
      </c>
      <c r="I746" s="7">
        <f>IFERROR(INDEX('[1]Master data'!$B$2:$EF$1000,MATCH($B746,'[1]Master data'!$A$2:$A$1000,0),MATCH(I$1,'[1]Master data'!$B$1:$EF$1,0)),"")</f>
        <v>0</v>
      </c>
      <c r="J746" s="7">
        <f>IFERROR(INDEX('[1]Master data'!$B$2:$EF$1000,MATCH($B746,'[1]Master data'!$A$2:$A$1000,0),MATCH(J$1,'[1]Master data'!$B$1:$EF$1,0)),"")</f>
        <v>0</v>
      </c>
      <c r="K746" s="7">
        <f>IFERROR(INDEX('[1]Master data'!$B$2:$EF$1000,MATCH($B746,'[1]Master data'!$A$2:$A$1000,0),MATCH(K$1,'[1]Master data'!$B$1:$EF$1,0)),"")</f>
        <v>0</v>
      </c>
      <c r="L746" s="7">
        <f>IFERROR(INDEX('[1]Master data'!$B$2:$EF$1000,MATCH($B746,'[1]Master data'!$A$2:$A$1000,0),MATCH(L$1,'[1]Master data'!$B$1:$EF$1,0)),"")</f>
        <v>-5000</v>
      </c>
      <c r="M746" s="33">
        <f>IFERROR(INDEX('[1]Master data'!$B$2:$EF$1000,MATCH($B746,'[1]Master data'!$A$2:$A$1000,0),MATCH(M$1,'[1]Master data'!$B$1:$EF$1,0)),"")</f>
        <v>-1</v>
      </c>
      <c r="N746" s="7">
        <f>IFERROR(INDEX('[1]Master data'!$B$2:$EF$1000,MATCH($B746,'[1]Master data'!$A$2:$A$1000,0),MATCH(N$1,'[1]Master data'!$B$1:$EF$1,0)),"")</f>
        <v>0</v>
      </c>
      <c r="O746" s="7">
        <f>IFERROR(INDEX('[1]Master data'!$B$2:$EF$1000,MATCH($B746,'[1]Master data'!$A$2:$A$1000,0),MATCH(O$1,'[1]Master data'!$B$1:$EF$1,0)),"")</f>
        <v>0</v>
      </c>
      <c r="P746" s="7">
        <f>IFERROR(INDEX('[1]Master data'!$B$2:$EF$1000,MATCH($B746,'[1]Master data'!$A$2:$A$1000,0),MATCH(P$1,'[1]Master data'!$B$1:$EF$1,0)),"")</f>
        <v>-5000</v>
      </c>
      <c r="Q746" s="30">
        <f>IFERROR(INDEX('[1]Master data'!$B$2:$EF$1000,MATCH($B746,'[1]Master data'!$A$2:$A$1000,0),MATCH(Q$1,'[1]Master data'!$B$1:$EF$1,0)),"")</f>
        <v>-1</v>
      </c>
    </row>
    <row r="747" spans="1:17" x14ac:dyDescent="0.3">
      <c r="A747" t="str">
        <f t="shared" si="11"/>
        <v/>
      </c>
      <c r="B747" t="str">
        <f>IF('[1]Master data'!A747="","",'[1]Master data'!A747)</f>
        <v/>
      </c>
      <c r="C747" t="str">
        <f>IFERROR(INDEX('[1]Master data'!$B$2:$EF$1000,MATCH($B747,'[1]Master data'!$A$2:$A$1000,0),MATCH(C$1,'[1]Master data'!$B$1:$EF$1,0)),"")</f>
        <v/>
      </c>
      <c r="D747" t="str">
        <f>IFERROR(INDEX('[1]Master data'!$B$2:$EF$1000,MATCH($B747,'[1]Master data'!$A$2:$A$1000,0),MATCH(D$1,'[1]Master data'!$B$1:$EF$1,0)),"")</f>
        <v/>
      </c>
      <c r="E747" s="5">
        <f>IFERROR(INDEX('[1]Master data'!$B$2:$EF$1000,MATCH($B747,'[1]Master data'!$A$2:$A$1000,0),MATCH(E$1,'[1]Master data'!$B$1:$EF$1,0)),"")</f>
        <v>0</v>
      </c>
      <c r="F747" s="7">
        <f>IFERROR(INDEX('[1]Master data'!$B$2:$EF$1000,MATCH($B747,'[1]Master data'!$A$2:$A$1000,0),MATCH(F$1,'[1]Master data'!$B$1:$EF$1,0)),"")</f>
        <v>-5000</v>
      </c>
      <c r="G747" s="7">
        <f>IFERROR(INDEX('[1]Master data'!$B$2:$EF$1000,MATCH($B747,'[1]Master data'!$A$2:$A$1000,0),MATCH(G$1,'[1]Master data'!$B$1:$EF$1,0)),"")</f>
        <v>0</v>
      </c>
      <c r="H747" s="7">
        <f>IFERROR(INDEX('[1]Master data'!$B$2:$EF$1000,MATCH($B747,'[1]Master data'!$A$2:$A$1000,0),MATCH(H$1,'[1]Master data'!$B$1:$EF$1,0)),"")</f>
        <v>0</v>
      </c>
      <c r="I747" s="7">
        <f>IFERROR(INDEX('[1]Master data'!$B$2:$EF$1000,MATCH($B747,'[1]Master data'!$A$2:$A$1000,0),MATCH(I$1,'[1]Master data'!$B$1:$EF$1,0)),"")</f>
        <v>0</v>
      </c>
      <c r="J747" s="7">
        <f>IFERROR(INDEX('[1]Master data'!$B$2:$EF$1000,MATCH($B747,'[1]Master data'!$A$2:$A$1000,0),MATCH(J$1,'[1]Master data'!$B$1:$EF$1,0)),"")</f>
        <v>0</v>
      </c>
      <c r="K747" s="7">
        <f>IFERROR(INDEX('[1]Master data'!$B$2:$EF$1000,MATCH($B747,'[1]Master data'!$A$2:$A$1000,0),MATCH(K$1,'[1]Master data'!$B$1:$EF$1,0)),"")</f>
        <v>0</v>
      </c>
      <c r="L747" s="7">
        <f>IFERROR(INDEX('[1]Master data'!$B$2:$EF$1000,MATCH($B747,'[1]Master data'!$A$2:$A$1000,0),MATCH(L$1,'[1]Master data'!$B$1:$EF$1,0)),"")</f>
        <v>-5000</v>
      </c>
      <c r="M747" s="33">
        <f>IFERROR(INDEX('[1]Master data'!$B$2:$EF$1000,MATCH($B747,'[1]Master data'!$A$2:$A$1000,0),MATCH(M$1,'[1]Master data'!$B$1:$EF$1,0)),"")</f>
        <v>-1</v>
      </c>
      <c r="N747" s="7">
        <f>IFERROR(INDEX('[1]Master data'!$B$2:$EF$1000,MATCH($B747,'[1]Master data'!$A$2:$A$1000,0),MATCH(N$1,'[1]Master data'!$B$1:$EF$1,0)),"")</f>
        <v>0</v>
      </c>
      <c r="O747" s="7">
        <f>IFERROR(INDEX('[1]Master data'!$B$2:$EF$1000,MATCH($B747,'[1]Master data'!$A$2:$A$1000,0),MATCH(O$1,'[1]Master data'!$B$1:$EF$1,0)),"")</f>
        <v>0</v>
      </c>
      <c r="P747" s="7">
        <f>IFERROR(INDEX('[1]Master data'!$B$2:$EF$1000,MATCH($B747,'[1]Master data'!$A$2:$A$1000,0),MATCH(P$1,'[1]Master data'!$B$1:$EF$1,0)),"")</f>
        <v>-5000</v>
      </c>
      <c r="Q747" s="30">
        <f>IFERROR(INDEX('[1]Master data'!$B$2:$EF$1000,MATCH($B747,'[1]Master data'!$A$2:$A$1000,0),MATCH(Q$1,'[1]Master data'!$B$1:$EF$1,0)),"")</f>
        <v>-1</v>
      </c>
    </row>
    <row r="748" spans="1:17" x14ac:dyDescent="0.3">
      <c r="A748" t="str">
        <f t="shared" si="11"/>
        <v/>
      </c>
      <c r="B748" t="str">
        <f>IF('[1]Master data'!A748="","",'[1]Master data'!A748)</f>
        <v/>
      </c>
      <c r="C748" t="str">
        <f>IFERROR(INDEX('[1]Master data'!$B$2:$EF$1000,MATCH($B748,'[1]Master data'!$A$2:$A$1000,0),MATCH(C$1,'[1]Master data'!$B$1:$EF$1,0)),"")</f>
        <v/>
      </c>
      <c r="D748" t="str">
        <f>IFERROR(INDEX('[1]Master data'!$B$2:$EF$1000,MATCH($B748,'[1]Master data'!$A$2:$A$1000,0),MATCH(D$1,'[1]Master data'!$B$1:$EF$1,0)),"")</f>
        <v/>
      </c>
      <c r="E748" s="5">
        <f>IFERROR(INDEX('[1]Master data'!$B$2:$EF$1000,MATCH($B748,'[1]Master data'!$A$2:$A$1000,0),MATCH(E$1,'[1]Master data'!$B$1:$EF$1,0)),"")</f>
        <v>0</v>
      </c>
      <c r="F748" s="7">
        <f>IFERROR(INDEX('[1]Master data'!$B$2:$EF$1000,MATCH($B748,'[1]Master data'!$A$2:$A$1000,0),MATCH(F$1,'[1]Master data'!$B$1:$EF$1,0)),"")</f>
        <v>-5000</v>
      </c>
      <c r="G748" s="7">
        <f>IFERROR(INDEX('[1]Master data'!$B$2:$EF$1000,MATCH($B748,'[1]Master data'!$A$2:$A$1000,0),MATCH(G$1,'[1]Master data'!$B$1:$EF$1,0)),"")</f>
        <v>0</v>
      </c>
      <c r="H748" s="7">
        <f>IFERROR(INDEX('[1]Master data'!$B$2:$EF$1000,MATCH($B748,'[1]Master data'!$A$2:$A$1000,0),MATCH(H$1,'[1]Master data'!$B$1:$EF$1,0)),"")</f>
        <v>0</v>
      </c>
      <c r="I748" s="7">
        <f>IFERROR(INDEX('[1]Master data'!$B$2:$EF$1000,MATCH($B748,'[1]Master data'!$A$2:$A$1000,0),MATCH(I$1,'[1]Master data'!$B$1:$EF$1,0)),"")</f>
        <v>0</v>
      </c>
      <c r="J748" s="7">
        <f>IFERROR(INDEX('[1]Master data'!$B$2:$EF$1000,MATCH($B748,'[1]Master data'!$A$2:$A$1000,0),MATCH(J$1,'[1]Master data'!$B$1:$EF$1,0)),"")</f>
        <v>0</v>
      </c>
      <c r="K748" s="7">
        <f>IFERROR(INDEX('[1]Master data'!$B$2:$EF$1000,MATCH($B748,'[1]Master data'!$A$2:$A$1000,0),MATCH(K$1,'[1]Master data'!$B$1:$EF$1,0)),"")</f>
        <v>0</v>
      </c>
      <c r="L748" s="7">
        <f>IFERROR(INDEX('[1]Master data'!$B$2:$EF$1000,MATCH($B748,'[1]Master data'!$A$2:$A$1000,0),MATCH(L$1,'[1]Master data'!$B$1:$EF$1,0)),"")</f>
        <v>-5000</v>
      </c>
      <c r="M748" s="33">
        <f>IFERROR(INDEX('[1]Master data'!$B$2:$EF$1000,MATCH($B748,'[1]Master data'!$A$2:$A$1000,0),MATCH(M$1,'[1]Master data'!$B$1:$EF$1,0)),"")</f>
        <v>-1</v>
      </c>
      <c r="N748" s="7">
        <f>IFERROR(INDEX('[1]Master data'!$B$2:$EF$1000,MATCH($B748,'[1]Master data'!$A$2:$A$1000,0),MATCH(N$1,'[1]Master data'!$B$1:$EF$1,0)),"")</f>
        <v>0</v>
      </c>
      <c r="O748" s="7">
        <f>IFERROR(INDEX('[1]Master data'!$B$2:$EF$1000,MATCH($B748,'[1]Master data'!$A$2:$A$1000,0),MATCH(O$1,'[1]Master data'!$B$1:$EF$1,0)),"")</f>
        <v>0</v>
      </c>
      <c r="P748" s="7">
        <f>IFERROR(INDEX('[1]Master data'!$B$2:$EF$1000,MATCH($B748,'[1]Master data'!$A$2:$A$1000,0),MATCH(P$1,'[1]Master data'!$B$1:$EF$1,0)),"")</f>
        <v>-5000</v>
      </c>
      <c r="Q748" s="30">
        <f>IFERROR(INDEX('[1]Master data'!$B$2:$EF$1000,MATCH($B748,'[1]Master data'!$A$2:$A$1000,0),MATCH(Q$1,'[1]Master data'!$B$1:$EF$1,0)),"")</f>
        <v>-1</v>
      </c>
    </row>
    <row r="749" spans="1:17" x14ac:dyDescent="0.3">
      <c r="A749" t="str">
        <f t="shared" si="11"/>
        <v/>
      </c>
      <c r="B749" t="str">
        <f>IF('[1]Master data'!A749="","",'[1]Master data'!A749)</f>
        <v/>
      </c>
      <c r="C749" t="str">
        <f>IFERROR(INDEX('[1]Master data'!$B$2:$EF$1000,MATCH($B749,'[1]Master data'!$A$2:$A$1000,0),MATCH(C$1,'[1]Master data'!$B$1:$EF$1,0)),"")</f>
        <v/>
      </c>
      <c r="D749" t="str">
        <f>IFERROR(INDEX('[1]Master data'!$B$2:$EF$1000,MATCH($B749,'[1]Master data'!$A$2:$A$1000,0),MATCH(D$1,'[1]Master data'!$B$1:$EF$1,0)),"")</f>
        <v/>
      </c>
      <c r="E749" s="5">
        <f>IFERROR(INDEX('[1]Master data'!$B$2:$EF$1000,MATCH($B749,'[1]Master data'!$A$2:$A$1000,0),MATCH(E$1,'[1]Master data'!$B$1:$EF$1,0)),"")</f>
        <v>0</v>
      </c>
      <c r="F749" s="7">
        <f>IFERROR(INDEX('[1]Master data'!$B$2:$EF$1000,MATCH($B749,'[1]Master data'!$A$2:$A$1000,0),MATCH(F$1,'[1]Master data'!$B$1:$EF$1,0)),"")</f>
        <v>-5000</v>
      </c>
      <c r="G749" s="7">
        <f>IFERROR(INDEX('[1]Master data'!$B$2:$EF$1000,MATCH($B749,'[1]Master data'!$A$2:$A$1000,0),MATCH(G$1,'[1]Master data'!$B$1:$EF$1,0)),"")</f>
        <v>0</v>
      </c>
      <c r="H749" s="7">
        <f>IFERROR(INDEX('[1]Master data'!$B$2:$EF$1000,MATCH($B749,'[1]Master data'!$A$2:$A$1000,0),MATCH(H$1,'[1]Master data'!$B$1:$EF$1,0)),"")</f>
        <v>0</v>
      </c>
      <c r="I749" s="7">
        <f>IFERROR(INDEX('[1]Master data'!$B$2:$EF$1000,MATCH($B749,'[1]Master data'!$A$2:$A$1000,0),MATCH(I$1,'[1]Master data'!$B$1:$EF$1,0)),"")</f>
        <v>0</v>
      </c>
      <c r="J749" s="7">
        <f>IFERROR(INDEX('[1]Master data'!$B$2:$EF$1000,MATCH($B749,'[1]Master data'!$A$2:$A$1000,0),MATCH(J$1,'[1]Master data'!$B$1:$EF$1,0)),"")</f>
        <v>0</v>
      </c>
      <c r="K749" s="7">
        <f>IFERROR(INDEX('[1]Master data'!$B$2:$EF$1000,MATCH($B749,'[1]Master data'!$A$2:$A$1000,0),MATCH(K$1,'[1]Master data'!$B$1:$EF$1,0)),"")</f>
        <v>0</v>
      </c>
      <c r="L749" s="7">
        <f>IFERROR(INDEX('[1]Master data'!$B$2:$EF$1000,MATCH($B749,'[1]Master data'!$A$2:$A$1000,0),MATCH(L$1,'[1]Master data'!$B$1:$EF$1,0)),"")</f>
        <v>-5000</v>
      </c>
      <c r="M749" s="33">
        <f>IFERROR(INDEX('[1]Master data'!$B$2:$EF$1000,MATCH($B749,'[1]Master data'!$A$2:$A$1000,0),MATCH(M$1,'[1]Master data'!$B$1:$EF$1,0)),"")</f>
        <v>-1</v>
      </c>
      <c r="N749" s="7">
        <f>IFERROR(INDEX('[1]Master data'!$B$2:$EF$1000,MATCH($B749,'[1]Master data'!$A$2:$A$1000,0),MATCH(N$1,'[1]Master data'!$B$1:$EF$1,0)),"")</f>
        <v>0</v>
      </c>
      <c r="O749" s="7">
        <f>IFERROR(INDEX('[1]Master data'!$B$2:$EF$1000,MATCH($B749,'[1]Master data'!$A$2:$A$1000,0),MATCH(O$1,'[1]Master data'!$B$1:$EF$1,0)),"")</f>
        <v>0</v>
      </c>
      <c r="P749" s="7">
        <f>IFERROR(INDEX('[1]Master data'!$B$2:$EF$1000,MATCH($B749,'[1]Master data'!$A$2:$A$1000,0),MATCH(P$1,'[1]Master data'!$B$1:$EF$1,0)),"")</f>
        <v>-5000</v>
      </c>
      <c r="Q749" s="30">
        <f>IFERROR(INDEX('[1]Master data'!$B$2:$EF$1000,MATCH($B749,'[1]Master data'!$A$2:$A$1000,0),MATCH(Q$1,'[1]Master data'!$B$1:$EF$1,0)),"")</f>
        <v>-1</v>
      </c>
    </row>
    <row r="750" spans="1:17" x14ac:dyDescent="0.3">
      <c r="A750" t="str">
        <f t="shared" si="11"/>
        <v/>
      </c>
      <c r="B750" t="str">
        <f>IF('[1]Master data'!A750="","",'[1]Master data'!A750)</f>
        <v/>
      </c>
      <c r="C750" t="str">
        <f>IFERROR(INDEX('[1]Master data'!$B$2:$EF$1000,MATCH($B750,'[1]Master data'!$A$2:$A$1000,0),MATCH(C$1,'[1]Master data'!$B$1:$EF$1,0)),"")</f>
        <v/>
      </c>
      <c r="D750" t="str">
        <f>IFERROR(INDEX('[1]Master data'!$B$2:$EF$1000,MATCH($B750,'[1]Master data'!$A$2:$A$1000,0),MATCH(D$1,'[1]Master data'!$B$1:$EF$1,0)),"")</f>
        <v/>
      </c>
      <c r="E750" s="5">
        <f>IFERROR(INDEX('[1]Master data'!$B$2:$EF$1000,MATCH($B750,'[1]Master data'!$A$2:$A$1000,0),MATCH(E$1,'[1]Master data'!$B$1:$EF$1,0)),"")</f>
        <v>0</v>
      </c>
      <c r="F750" s="7">
        <f>IFERROR(INDEX('[1]Master data'!$B$2:$EF$1000,MATCH($B750,'[1]Master data'!$A$2:$A$1000,0),MATCH(F$1,'[1]Master data'!$B$1:$EF$1,0)),"")</f>
        <v>-5000</v>
      </c>
      <c r="G750" s="7">
        <f>IFERROR(INDEX('[1]Master data'!$B$2:$EF$1000,MATCH($B750,'[1]Master data'!$A$2:$A$1000,0),MATCH(G$1,'[1]Master data'!$B$1:$EF$1,0)),"")</f>
        <v>0</v>
      </c>
      <c r="H750" s="7">
        <f>IFERROR(INDEX('[1]Master data'!$B$2:$EF$1000,MATCH($B750,'[1]Master data'!$A$2:$A$1000,0),MATCH(H$1,'[1]Master data'!$B$1:$EF$1,0)),"")</f>
        <v>0</v>
      </c>
      <c r="I750" s="7">
        <f>IFERROR(INDEX('[1]Master data'!$B$2:$EF$1000,MATCH($B750,'[1]Master data'!$A$2:$A$1000,0),MATCH(I$1,'[1]Master data'!$B$1:$EF$1,0)),"")</f>
        <v>0</v>
      </c>
      <c r="J750" s="7">
        <f>IFERROR(INDEX('[1]Master data'!$B$2:$EF$1000,MATCH($B750,'[1]Master data'!$A$2:$A$1000,0),MATCH(J$1,'[1]Master data'!$B$1:$EF$1,0)),"")</f>
        <v>0</v>
      </c>
      <c r="K750" s="7">
        <f>IFERROR(INDEX('[1]Master data'!$B$2:$EF$1000,MATCH($B750,'[1]Master data'!$A$2:$A$1000,0),MATCH(K$1,'[1]Master data'!$B$1:$EF$1,0)),"")</f>
        <v>0</v>
      </c>
      <c r="L750" s="7">
        <f>IFERROR(INDEX('[1]Master data'!$B$2:$EF$1000,MATCH($B750,'[1]Master data'!$A$2:$A$1000,0),MATCH(L$1,'[1]Master data'!$B$1:$EF$1,0)),"")</f>
        <v>-5000</v>
      </c>
      <c r="M750" s="33">
        <f>IFERROR(INDEX('[1]Master data'!$B$2:$EF$1000,MATCH($B750,'[1]Master data'!$A$2:$A$1000,0),MATCH(M$1,'[1]Master data'!$B$1:$EF$1,0)),"")</f>
        <v>-1</v>
      </c>
      <c r="N750" s="7">
        <f>IFERROR(INDEX('[1]Master data'!$B$2:$EF$1000,MATCH($B750,'[1]Master data'!$A$2:$A$1000,0),MATCH(N$1,'[1]Master data'!$B$1:$EF$1,0)),"")</f>
        <v>0</v>
      </c>
      <c r="O750" s="7">
        <f>IFERROR(INDEX('[1]Master data'!$B$2:$EF$1000,MATCH($B750,'[1]Master data'!$A$2:$A$1000,0),MATCH(O$1,'[1]Master data'!$B$1:$EF$1,0)),"")</f>
        <v>0</v>
      </c>
      <c r="P750" s="7">
        <f>IFERROR(INDEX('[1]Master data'!$B$2:$EF$1000,MATCH($B750,'[1]Master data'!$A$2:$A$1000,0),MATCH(P$1,'[1]Master data'!$B$1:$EF$1,0)),"")</f>
        <v>-5000</v>
      </c>
      <c r="Q750" s="30">
        <f>IFERROR(INDEX('[1]Master data'!$B$2:$EF$1000,MATCH($B750,'[1]Master data'!$A$2:$A$1000,0),MATCH(Q$1,'[1]Master data'!$B$1:$EF$1,0)),"")</f>
        <v>-1</v>
      </c>
    </row>
    <row r="751" spans="1:17" x14ac:dyDescent="0.3">
      <c r="A751" t="str">
        <f t="shared" si="11"/>
        <v/>
      </c>
      <c r="B751" t="str">
        <f>IF('[1]Master data'!A751="","",'[1]Master data'!A751)</f>
        <v/>
      </c>
      <c r="C751" t="str">
        <f>IFERROR(INDEX('[1]Master data'!$B$2:$EF$1000,MATCH($B751,'[1]Master data'!$A$2:$A$1000,0),MATCH(C$1,'[1]Master data'!$B$1:$EF$1,0)),"")</f>
        <v/>
      </c>
      <c r="D751" t="str">
        <f>IFERROR(INDEX('[1]Master data'!$B$2:$EF$1000,MATCH($B751,'[1]Master data'!$A$2:$A$1000,0),MATCH(D$1,'[1]Master data'!$B$1:$EF$1,0)),"")</f>
        <v/>
      </c>
      <c r="E751" s="5">
        <f>IFERROR(INDEX('[1]Master data'!$B$2:$EF$1000,MATCH($B751,'[1]Master data'!$A$2:$A$1000,0),MATCH(E$1,'[1]Master data'!$B$1:$EF$1,0)),"")</f>
        <v>0</v>
      </c>
      <c r="F751" s="7">
        <f>IFERROR(INDEX('[1]Master data'!$B$2:$EF$1000,MATCH($B751,'[1]Master data'!$A$2:$A$1000,0),MATCH(F$1,'[1]Master data'!$B$1:$EF$1,0)),"")</f>
        <v>-5000</v>
      </c>
      <c r="G751" s="7">
        <f>IFERROR(INDEX('[1]Master data'!$B$2:$EF$1000,MATCH($B751,'[1]Master data'!$A$2:$A$1000,0),MATCH(G$1,'[1]Master data'!$B$1:$EF$1,0)),"")</f>
        <v>0</v>
      </c>
      <c r="H751" s="7">
        <f>IFERROR(INDEX('[1]Master data'!$B$2:$EF$1000,MATCH($B751,'[1]Master data'!$A$2:$A$1000,0),MATCH(H$1,'[1]Master data'!$B$1:$EF$1,0)),"")</f>
        <v>0</v>
      </c>
      <c r="I751" s="7">
        <f>IFERROR(INDEX('[1]Master data'!$B$2:$EF$1000,MATCH($B751,'[1]Master data'!$A$2:$A$1000,0),MATCH(I$1,'[1]Master data'!$B$1:$EF$1,0)),"")</f>
        <v>0</v>
      </c>
      <c r="J751" s="7">
        <f>IFERROR(INDEX('[1]Master data'!$B$2:$EF$1000,MATCH($B751,'[1]Master data'!$A$2:$A$1000,0),MATCH(J$1,'[1]Master data'!$B$1:$EF$1,0)),"")</f>
        <v>0</v>
      </c>
      <c r="K751" s="7">
        <f>IFERROR(INDEX('[1]Master data'!$B$2:$EF$1000,MATCH($B751,'[1]Master data'!$A$2:$A$1000,0),MATCH(K$1,'[1]Master data'!$B$1:$EF$1,0)),"")</f>
        <v>0</v>
      </c>
      <c r="L751" s="7">
        <f>IFERROR(INDEX('[1]Master data'!$B$2:$EF$1000,MATCH($B751,'[1]Master data'!$A$2:$A$1000,0),MATCH(L$1,'[1]Master data'!$B$1:$EF$1,0)),"")</f>
        <v>-5000</v>
      </c>
      <c r="M751" s="33">
        <f>IFERROR(INDEX('[1]Master data'!$B$2:$EF$1000,MATCH($B751,'[1]Master data'!$A$2:$A$1000,0),MATCH(M$1,'[1]Master data'!$B$1:$EF$1,0)),"")</f>
        <v>-1</v>
      </c>
      <c r="N751" s="7">
        <f>IFERROR(INDEX('[1]Master data'!$B$2:$EF$1000,MATCH($B751,'[1]Master data'!$A$2:$A$1000,0),MATCH(N$1,'[1]Master data'!$B$1:$EF$1,0)),"")</f>
        <v>0</v>
      </c>
      <c r="O751" s="7">
        <f>IFERROR(INDEX('[1]Master data'!$B$2:$EF$1000,MATCH($B751,'[1]Master data'!$A$2:$A$1000,0),MATCH(O$1,'[1]Master data'!$B$1:$EF$1,0)),"")</f>
        <v>0</v>
      </c>
      <c r="P751" s="7">
        <f>IFERROR(INDEX('[1]Master data'!$B$2:$EF$1000,MATCH($B751,'[1]Master data'!$A$2:$A$1000,0),MATCH(P$1,'[1]Master data'!$B$1:$EF$1,0)),"")</f>
        <v>-5000</v>
      </c>
      <c r="Q751" s="30">
        <f>IFERROR(INDEX('[1]Master data'!$B$2:$EF$1000,MATCH($B751,'[1]Master data'!$A$2:$A$1000,0),MATCH(Q$1,'[1]Master data'!$B$1:$EF$1,0)),"")</f>
        <v>-1</v>
      </c>
    </row>
    <row r="752" spans="1:17" x14ac:dyDescent="0.3">
      <c r="A752" t="str">
        <f t="shared" si="11"/>
        <v/>
      </c>
      <c r="B752" t="str">
        <f>IF('[1]Master data'!A752="","",'[1]Master data'!A752)</f>
        <v/>
      </c>
      <c r="C752" t="str">
        <f>IFERROR(INDEX('[1]Master data'!$B$2:$EF$1000,MATCH($B752,'[1]Master data'!$A$2:$A$1000,0),MATCH(C$1,'[1]Master data'!$B$1:$EF$1,0)),"")</f>
        <v/>
      </c>
      <c r="D752" t="str">
        <f>IFERROR(INDEX('[1]Master data'!$B$2:$EF$1000,MATCH($B752,'[1]Master data'!$A$2:$A$1000,0),MATCH(D$1,'[1]Master data'!$B$1:$EF$1,0)),"")</f>
        <v/>
      </c>
      <c r="E752" s="5">
        <f>IFERROR(INDEX('[1]Master data'!$B$2:$EF$1000,MATCH($B752,'[1]Master data'!$A$2:$A$1000,0),MATCH(E$1,'[1]Master data'!$B$1:$EF$1,0)),"")</f>
        <v>0</v>
      </c>
      <c r="F752" s="7">
        <f>IFERROR(INDEX('[1]Master data'!$B$2:$EF$1000,MATCH($B752,'[1]Master data'!$A$2:$A$1000,0),MATCH(F$1,'[1]Master data'!$B$1:$EF$1,0)),"")</f>
        <v>-5000</v>
      </c>
      <c r="G752" s="7">
        <f>IFERROR(INDEX('[1]Master data'!$B$2:$EF$1000,MATCH($B752,'[1]Master data'!$A$2:$A$1000,0),MATCH(G$1,'[1]Master data'!$B$1:$EF$1,0)),"")</f>
        <v>0</v>
      </c>
      <c r="H752" s="7">
        <f>IFERROR(INDEX('[1]Master data'!$B$2:$EF$1000,MATCH($B752,'[1]Master data'!$A$2:$A$1000,0),MATCH(H$1,'[1]Master data'!$B$1:$EF$1,0)),"")</f>
        <v>0</v>
      </c>
      <c r="I752" s="7">
        <f>IFERROR(INDEX('[1]Master data'!$B$2:$EF$1000,MATCH($B752,'[1]Master data'!$A$2:$A$1000,0),MATCH(I$1,'[1]Master data'!$B$1:$EF$1,0)),"")</f>
        <v>0</v>
      </c>
      <c r="J752" s="7">
        <f>IFERROR(INDEX('[1]Master data'!$B$2:$EF$1000,MATCH($B752,'[1]Master data'!$A$2:$A$1000,0),MATCH(J$1,'[1]Master data'!$B$1:$EF$1,0)),"")</f>
        <v>0</v>
      </c>
      <c r="K752" s="7">
        <f>IFERROR(INDEX('[1]Master data'!$B$2:$EF$1000,MATCH($B752,'[1]Master data'!$A$2:$A$1000,0),MATCH(K$1,'[1]Master data'!$B$1:$EF$1,0)),"")</f>
        <v>0</v>
      </c>
      <c r="L752" s="7">
        <f>IFERROR(INDEX('[1]Master data'!$B$2:$EF$1000,MATCH($B752,'[1]Master data'!$A$2:$A$1000,0),MATCH(L$1,'[1]Master data'!$B$1:$EF$1,0)),"")</f>
        <v>-5000</v>
      </c>
      <c r="M752" s="33">
        <f>IFERROR(INDEX('[1]Master data'!$B$2:$EF$1000,MATCH($B752,'[1]Master data'!$A$2:$A$1000,0),MATCH(M$1,'[1]Master data'!$B$1:$EF$1,0)),"")</f>
        <v>-1</v>
      </c>
      <c r="N752" s="7">
        <f>IFERROR(INDEX('[1]Master data'!$B$2:$EF$1000,MATCH($B752,'[1]Master data'!$A$2:$A$1000,0),MATCH(N$1,'[1]Master data'!$B$1:$EF$1,0)),"")</f>
        <v>0</v>
      </c>
      <c r="O752" s="7">
        <f>IFERROR(INDEX('[1]Master data'!$B$2:$EF$1000,MATCH($B752,'[1]Master data'!$A$2:$A$1000,0),MATCH(O$1,'[1]Master data'!$B$1:$EF$1,0)),"")</f>
        <v>0</v>
      </c>
      <c r="P752" s="7">
        <f>IFERROR(INDEX('[1]Master data'!$B$2:$EF$1000,MATCH($B752,'[1]Master data'!$A$2:$A$1000,0),MATCH(P$1,'[1]Master data'!$B$1:$EF$1,0)),"")</f>
        <v>-5000</v>
      </c>
      <c r="Q752" s="30">
        <f>IFERROR(INDEX('[1]Master data'!$B$2:$EF$1000,MATCH($B752,'[1]Master data'!$A$2:$A$1000,0),MATCH(Q$1,'[1]Master data'!$B$1:$EF$1,0)),"")</f>
        <v>-1</v>
      </c>
    </row>
    <row r="753" spans="1:17" x14ac:dyDescent="0.3">
      <c r="A753" t="str">
        <f t="shared" si="11"/>
        <v/>
      </c>
      <c r="B753" t="str">
        <f>IF('[1]Master data'!A753="","",'[1]Master data'!A753)</f>
        <v/>
      </c>
      <c r="C753" t="str">
        <f>IFERROR(INDEX('[1]Master data'!$B$2:$EF$1000,MATCH($B753,'[1]Master data'!$A$2:$A$1000,0),MATCH(C$1,'[1]Master data'!$B$1:$EF$1,0)),"")</f>
        <v/>
      </c>
      <c r="D753" t="str">
        <f>IFERROR(INDEX('[1]Master data'!$B$2:$EF$1000,MATCH($B753,'[1]Master data'!$A$2:$A$1000,0),MATCH(D$1,'[1]Master data'!$B$1:$EF$1,0)),"")</f>
        <v/>
      </c>
      <c r="E753" s="5">
        <f>IFERROR(INDEX('[1]Master data'!$B$2:$EF$1000,MATCH($B753,'[1]Master data'!$A$2:$A$1000,0),MATCH(E$1,'[1]Master data'!$B$1:$EF$1,0)),"")</f>
        <v>0</v>
      </c>
      <c r="F753" s="7">
        <f>IFERROR(INDEX('[1]Master data'!$B$2:$EF$1000,MATCH($B753,'[1]Master data'!$A$2:$A$1000,0),MATCH(F$1,'[1]Master data'!$B$1:$EF$1,0)),"")</f>
        <v>-5000</v>
      </c>
      <c r="G753" s="7">
        <f>IFERROR(INDEX('[1]Master data'!$B$2:$EF$1000,MATCH($B753,'[1]Master data'!$A$2:$A$1000,0),MATCH(G$1,'[1]Master data'!$B$1:$EF$1,0)),"")</f>
        <v>0</v>
      </c>
      <c r="H753" s="7">
        <f>IFERROR(INDEX('[1]Master data'!$B$2:$EF$1000,MATCH($B753,'[1]Master data'!$A$2:$A$1000,0),MATCH(H$1,'[1]Master data'!$B$1:$EF$1,0)),"")</f>
        <v>0</v>
      </c>
      <c r="I753" s="7">
        <f>IFERROR(INDEX('[1]Master data'!$B$2:$EF$1000,MATCH($B753,'[1]Master data'!$A$2:$A$1000,0),MATCH(I$1,'[1]Master data'!$B$1:$EF$1,0)),"")</f>
        <v>0</v>
      </c>
      <c r="J753" s="7">
        <f>IFERROR(INDEX('[1]Master data'!$B$2:$EF$1000,MATCH($B753,'[1]Master data'!$A$2:$A$1000,0),MATCH(J$1,'[1]Master data'!$B$1:$EF$1,0)),"")</f>
        <v>0</v>
      </c>
      <c r="K753" s="7">
        <f>IFERROR(INDEX('[1]Master data'!$B$2:$EF$1000,MATCH($B753,'[1]Master data'!$A$2:$A$1000,0),MATCH(K$1,'[1]Master data'!$B$1:$EF$1,0)),"")</f>
        <v>0</v>
      </c>
      <c r="L753" s="7">
        <f>IFERROR(INDEX('[1]Master data'!$B$2:$EF$1000,MATCH($B753,'[1]Master data'!$A$2:$A$1000,0),MATCH(L$1,'[1]Master data'!$B$1:$EF$1,0)),"")</f>
        <v>-5000</v>
      </c>
      <c r="M753" s="33">
        <f>IFERROR(INDEX('[1]Master data'!$B$2:$EF$1000,MATCH($B753,'[1]Master data'!$A$2:$A$1000,0),MATCH(M$1,'[1]Master data'!$B$1:$EF$1,0)),"")</f>
        <v>-1</v>
      </c>
      <c r="N753" s="7">
        <f>IFERROR(INDEX('[1]Master data'!$B$2:$EF$1000,MATCH($B753,'[1]Master data'!$A$2:$A$1000,0),MATCH(N$1,'[1]Master data'!$B$1:$EF$1,0)),"")</f>
        <v>0</v>
      </c>
      <c r="O753" s="7">
        <f>IFERROR(INDEX('[1]Master data'!$B$2:$EF$1000,MATCH($B753,'[1]Master data'!$A$2:$A$1000,0),MATCH(O$1,'[1]Master data'!$B$1:$EF$1,0)),"")</f>
        <v>0</v>
      </c>
      <c r="P753" s="7">
        <f>IFERROR(INDEX('[1]Master data'!$B$2:$EF$1000,MATCH($B753,'[1]Master data'!$A$2:$A$1000,0),MATCH(P$1,'[1]Master data'!$B$1:$EF$1,0)),"")</f>
        <v>-5000</v>
      </c>
      <c r="Q753" s="30">
        <f>IFERROR(INDEX('[1]Master data'!$B$2:$EF$1000,MATCH($B753,'[1]Master data'!$A$2:$A$1000,0),MATCH(Q$1,'[1]Master data'!$B$1:$EF$1,0)),"")</f>
        <v>-1</v>
      </c>
    </row>
    <row r="754" spans="1:17" x14ac:dyDescent="0.3">
      <c r="A754" t="str">
        <f t="shared" si="11"/>
        <v/>
      </c>
      <c r="B754" t="str">
        <f>IF('[1]Master data'!A754="","",'[1]Master data'!A754)</f>
        <v/>
      </c>
      <c r="C754" t="str">
        <f>IFERROR(INDEX('[1]Master data'!$B$2:$EF$1000,MATCH($B754,'[1]Master data'!$A$2:$A$1000,0),MATCH(C$1,'[1]Master data'!$B$1:$EF$1,0)),"")</f>
        <v/>
      </c>
      <c r="D754" t="str">
        <f>IFERROR(INDEX('[1]Master data'!$B$2:$EF$1000,MATCH($B754,'[1]Master data'!$A$2:$A$1000,0),MATCH(D$1,'[1]Master data'!$B$1:$EF$1,0)),"")</f>
        <v/>
      </c>
      <c r="E754" s="5">
        <f>IFERROR(INDEX('[1]Master data'!$B$2:$EF$1000,MATCH($B754,'[1]Master data'!$A$2:$A$1000,0),MATCH(E$1,'[1]Master data'!$B$1:$EF$1,0)),"")</f>
        <v>0</v>
      </c>
      <c r="F754" s="7">
        <f>IFERROR(INDEX('[1]Master data'!$B$2:$EF$1000,MATCH($B754,'[1]Master data'!$A$2:$A$1000,0),MATCH(F$1,'[1]Master data'!$B$1:$EF$1,0)),"")</f>
        <v>-5000</v>
      </c>
      <c r="G754" s="7">
        <f>IFERROR(INDEX('[1]Master data'!$B$2:$EF$1000,MATCH($B754,'[1]Master data'!$A$2:$A$1000,0),MATCH(G$1,'[1]Master data'!$B$1:$EF$1,0)),"")</f>
        <v>0</v>
      </c>
      <c r="H754" s="7">
        <f>IFERROR(INDEX('[1]Master data'!$B$2:$EF$1000,MATCH($B754,'[1]Master data'!$A$2:$A$1000,0),MATCH(H$1,'[1]Master data'!$B$1:$EF$1,0)),"")</f>
        <v>0</v>
      </c>
      <c r="I754" s="7">
        <f>IFERROR(INDEX('[1]Master data'!$B$2:$EF$1000,MATCH($B754,'[1]Master data'!$A$2:$A$1000,0),MATCH(I$1,'[1]Master data'!$B$1:$EF$1,0)),"")</f>
        <v>0</v>
      </c>
      <c r="J754" s="7">
        <f>IFERROR(INDEX('[1]Master data'!$B$2:$EF$1000,MATCH($B754,'[1]Master data'!$A$2:$A$1000,0),MATCH(J$1,'[1]Master data'!$B$1:$EF$1,0)),"")</f>
        <v>0</v>
      </c>
      <c r="K754" s="7">
        <f>IFERROR(INDEX('[1]Master data'!$B$2:$EF$1000,MATCH($B754,'[1]Master data'!$A$2:$A$1000,0),MATCH(K$1,'[1]Master data'!$B$1:$EF$1,0)),"")</f>
        <v>0</v>
      </c>
      <c r="L754" s="7">
        <f>IFERROR(INDEX('[1]Master data'!$B$2:$EF$1000,MATCH($B754,'[1]Master data'!$A$2:$A$1000,0),MATCH(L$1,'[1]Master data'!$B$1:$EF$1,0)),"")</f>
        <v>-5000</v>
      </c>
      <c r="M754" s="33">
        <f>IFERROR(INDEX('[1]Master data'!$B$2:$EF$1000,MATCH($B754,'[1]Master data'!$A$2:$A$1000,0),MATCH(M$1,'[1]Master data'!$B$1:$EF$1,0)),"")</f>
        <v>-1</v>
      </c>
      <c r="N754" s="7">
        <f>IFERROR(INDEX('[1]Master data'!$B$2:$EF$1000,MATCH($B754,'[1]Master data'!$A$2:$A$1000,0),MATCH(N$1,'[1]Master data'!$B$1:$EF$1,0)),"")</f>
        <v>0</v>
      </c>
      <c r="O754" s="7">
        <f>IFERROR(INDEX('[1]Master data'!$B$2:$EF$1000,MATCH($B754,'[1]Master data'!$A$2:$A$1000,0),MATCH(O$1,'[1]Master data'!$B$1:$EF$1,0)),"")</f>
        <v>0</v>
      </c>
      <c r="P754" s="7">
        <f>IFERROR(INDEX('[1]Master data'!$B$2:$EF$1000,MATCH($B754,'[1]Master data'!$A$2:$A$1000,0),MATCH(P$1,'[1]Master data'!$B$1:$EF$1,0)),"")</f>
        <v>-5000</v>
      </c>
      <c r="Q754" s="30">
        <f>IFERROR(INDEX('[1]Master data'!$B$2:$EF$1000,MATCH($B754,'[1]Master data'!$A$2:$A$1000,0),MATCH(Q$1,'[1]Master data'!$B$1:$EF$1,0)),"")</f>
        <v>-1</v>
      </c>
    </row>
    <row r="755" spans="1:17" x14ac:dyDescent="0.3">
      <c r="A755" t="str">
        <f t="shared" si="11"/>
        <v/>
      </c>
      <c r="B755" t="str">
        <f>IF('[1]Master data'!A755="","",'[1]Master data'!A755)</f>
        <v/>
      </c>
      <c r="C755" t="str">
        <f>IFERROR(INDEX('[1]Master data'!$B$2:$EF$1000,MATCH($B755,'[1]Master data'!$A$2:$A$1000,0),MATCH(C$1,'[1]Master data'!$B$1:$EF$1,0)),"")</f>
        <v/>
      </c>
      <c r="D755" t="str">
        <f>IFERROR(INDEX('[1]Master data'!$B$2:$EF$1000,MATCH($B755,'[1]Master data'!$A$2:$A$1000,0),MATCH(D$1,'[1]Master data'!$B$1:$EF$1,0)),"")</f>
        <v/>
      </c>
      <c r="E755" s="5">
        <f>IFERROR(INDEX('[1]Master data'!$B$2:$EF$1000,MATCH($B755,'[1]Master data'!$A$2:$A$1000,0),MATCH(E$1,'[1]Master data'!$B$1:$EF$1,0)),"")</f>
        <v>0</v>
      </c>
      <c r="F755" s="7">
        <f>IFERROR(INDEX('[1]Master data'!$B$2:$EF$1000,MATCH($B755,'[1]Master data'!$A$2:$A$1000,0),MATCH(F$1,'[1]Master data'!$B$1:$EF$1,0)),"")</f>
        <v>-5000</v>
      </c>
      <c r="G755" s="7">
        <f>IFERROR(INDEX('[1]Master data'!$B$2:$EF$1000,MATCH($B755,'[1]Master data'!$A$2:$A$1000,0),MATCH(G$1,'[1]Master data'!$B$1:$EF$1,0)),"")</f>
        <v>0</v>
      </c>
      <c r="H755" s="7">
        <f>IFERROR(INDEX('[1]Master data'!$B$2:$EF$1000,MATCH($B755,'[1]Master data'!$A$2:$A$1000,0),MATCH(H$1,'[1]Master data'!$B$1:$EF$1,0)),"")</f>
        <v>0</v>
      </c>
      <c r="I755" s="7">
        <f>IFERROR(INDEX('[1]Master data'!$B$2:$EF$1000,MATCH($B755,'[1]Master data'!$A$2:$A$1000,0),MATCH(I$1,'[1]Master data'!$B$1:$EF$1,0)),"")</f>
        <v>0</v>
      </c>
      <c r="J755" s="7">
        <f>IFERROR(INDEX('[1]Master data'!$B$2:$EF$1000,MATCH($B755,'[1]Master data'!$A$2:$A$1000,0),MATCH(J$1,'[1]Master data'!$B$1:$EF$1,0)),"")</f>
        <v>0</v>
      </c>
      <c r="K755" s="7">
        <f>IFERROR(INDEX('[1]Master data'!$B$2:$EF$1000,MATCH($B755,'[1]Master data'!$A$2:$A$1000,0),MATCH(K$1,'[1]Master data'!$B$1:$EF$1,0)),"")</f>
        <v>0</v>
      </c>
      <c r="L755" s="7">
        <f>IFERROR(INDEX('[1]Master data'!$B$2:$EF$1000,MATCH($B755,'[1]Master data'!$A$2:$A$1000,0),MATCH(L$1,'[1]Master data'!$B$1:$EF$1,0)),"")</f>
        <v>-5000</v>
      </c>
      <c r="M755" s="33">
        <f>IFERROR(INDEX('[1]Master data'!$B$2:$EF$1000,MATCH($B755,'[1]Master data'!$A$2:$A$1000,0),MATCH(M$1,'[1]Master data'!$B$1:$EF$1,0)),"")</f>
        <v>-1</v>
      </c>
      <c r="N755" s="7">
        <f>IFERROR(INDEX('[1]Master data'!$B$2:$EF$1000,MATCH($B755,'[1]Master data'!$A$2:$A$1000,0),MATCH(N$1,'[1]Master data'!$B$1:$EF$1,0)),"")</f>
        <v>0</v>
      </c>
      <c r="O755" s="7">
        <f>IFERROR(INDEX('[1]Master data'!$B$2:$EF$1000,MATCH($B755,'[1]Master data'!$A$2:$A$1000,0),MATCH(O$1,'[1]Master data'!$B$1:$EF$1,0)),"")</f>
        <v>0</v>
      </c>
      <c r="P755" s="7">
        <f>IFERROR(INDEX('[1]Master data'!$B$2:$EF$1000,MATCH($B755,'[1]Master data'!$A$2:$A$1000,0),MATCH(P$1,'[1]Master data'!$B$1:$EF$1,0)),"")</f>
        <v>-5000</v>
      </c>
      <c r="Q755" s="30">
        <f>IFERROR(INDEX('[1]Master data'!$B$2:$EF$1000,MATCH($B755,'[1]Master data'!$A$2:$A$1000,0),MATCH(Q$1,'[1]Master data'!$B$1:$EF$1,0)),"")</f>
        <v>-1</v>
      </c>
    </row>
    <row r="756" spans="1:17" x14ac:dyDescent="0.3">
      <c r="A756" t="str">
        <f t="shared" si="11"/>
        <v/>
      </c>
      <c r="B756" t="str">
        <f>IF('[1]Master data'!A756="","",'[1]Master data'!A756)</f>
        <v/>
      </c>
      <c r="C756" t="str">
        <f>IFERROR(INDEX('[1]Master data'!$B$2:$EF$1000,MATCH($B756,'[1]Master data'!$A$2:$A$1000,0),MATCH(C$1,'[1]Master data'!$B$1:$EF$1,0)),"")</f>
        <v/>
      </c>
      <c r="D756" t="str">
        <f>IFERROR(INDEX('[1]Master data'!$B$2:$EF$1000,MATCH($B756,'[1]Master data'!$A$2:$A$1000,0),MATCH(D$1,'[1]Master data'!$B$1:$EF$1,0)),"")</f>
        <v/>
      </c>
      <c r="E756" s="5">
        <f>IFERROR(INDEX('[1]Master data'!$B$2:$EF$1000,MATCH($B756,'[1]Master data'!$A$2:$A$1000,0),MATCH(E$1,'[1]Master data'!$B$1:$EF$1,0)),"")</f>
        <v>0</v>
      </c>
      <c r="F756" s="7">
        <f>IFERROR(INDEX('[1]Master data'!$B$2:$EF$1000,MATCH($B756,'[1]Master data'!$A$2:$A$1000,0),MATCH(F$1,'[1]Master data'!$B$1:$EF$1,0)),"")</f>
        <v>-5000</v>
      </c>
      <c r="G756" s="7">
        <f>IFERROR(INDEX('[1]Master data'!$B$2:$EF$1000,MATCH($B756,'[1]Master data'!$A$2:$A$1000,0),MATCH(G$1,'[1]Master data'!$B$1:$EF$1,0)),"")</f>
        <v>0</v>
      </c>
      <c r="H756" s="7">
        <f>IFERROR(INDEX('[1]Master data'!$B$2:$EF$1000,MATCH($B756,'[1]Master data'!$A$2:$A$1000,0),MATCH(H$1,'[1]Master data'!$B$1:$EF$1,0)),"")</f>
        <v>0</v>
      </c>
      <c r="I756" s="7">
        <f>IFERROR(INDEX('[1]Master data'!$B$2:$EF$1000,MATCH($B756,'[1]Master data'!$A$2:$A$1000,0),MATCH(I$1,'[1]Master data'!$B$1:$EF$1,0)),"")</f>
        <v>0</v>
      </c>
      <c r="J756" s="7">
        <f>IFERROR(INDEX('[1]Master data'!$B$2:$EF$1000,MATCH($B756,'[1]Master data'!$A$2:$A$1000,0),MATCH(J$1,'[1]Master data'!$B$1:$EF$1,0)),"")</f>
        <v>0</v>
      </c>
      <c r="K756" s="7">
        <f>IFERROR(INDEX('[1]Master data'!$B$2:$EF$1000,MATCH($B756,'[1]Master data'!$A$2:$A$1000,0),MATCH(K$1,'[1]Master data'!$B$1:$EF$1,0)),"")</f>
        <v>0</v>
      </c>
      <c r="L756" s="7">
        <f>IFERROR(INDEX('[1]Master data'!$B$2:$EF$1000,MATCH($B756,'[1]Master data'!$A$2:$A$1000,0),MATCH(L$1,'[1]Master data'!$B$1:$EF$1,0)),"")</f>
        <v>-5000</v>
      </c>
      <c r="M756" s="33">
        <f>IFERROR(INDEX('[1]Master data'!$B$2:$EF$1000,MATCH($B756,'[1]Master data'!$A$2:$A$1000,0),MATCH(M$1,'[1]Master data'!$B$1:$EF$1,0)),"")</f>
        <v>-1</v>
      </c>
      <c r="N756" s="7">
        <f>IFERROR(INDEX('[1]Master data'!$B$2:$EF$1000,MATCH($B756,'[1]Master data'!$A$2:$A$1000,0),MATCH(N$1,'[1]Master data'!$B$1:$EF$1,0)),"")</f>
        <v>0</v>
      </c>
      <c r="O756" s="7">
        <f>IFERROR(INDEX('[1]Master data'!$B$2:$EF$1000,MATCH($B756,'[1]Master data'!$A$2:$A$1000,0),MATCH(O$1,'[1]Master data'!$B$1:$EF$1,0)),"")</f>
        <v>0</v>
      </c>
      <c r="P756" s="7">
        <f>IFERROR(INDEX('[1]Master data'!$B$2:$EF$1000,MATCH($B756,'[1]Master data'!$A$2:$A$1000,0),MATCH(P$1,'[1]Master data'!$B$1:$EF$1,0)),"")</f>
        <v>-5000</v>
      </c>
      <c r="Q756" s="30">
        <f>IFERROR(INDEX('[1]Master data'!$B$2:$EF$1000,MATCH($B756,'[1]Master data'!$A$2:$A$1000,0),MATCH(Q$1,'[1]Master data'!$B$1:$EF$1,0)),"")</f>
        <v>-1</v>
      </c>
    </row>
    <row r="757" spans="1:17" x14ac:dyDescent="0.3">
      <c r="A757" t="str">
        <f t="shared" si="11"/>
        <v/>
      </c>
      <c r="B757" t="str">
        <f>IF('[1]Master data'!A757="","",'[1]Master data'!A757)</f>
        <v/>
      </c>
      <c r="C757" t="str">
        <f>IFERROR(INDEX('[1]Master data'!$B$2:$EF$1000,MATCH($B757,'[1]Master data'!$A$2:$A$1000,0),MATCH(C$1,'[1]Master data'!$B$1:$EF$1,0)),"")</f>
        <v/>
      </c>
      <c r="D757" t="str">
        <f>IFERROR(INDEX('[1]Master data'!$B$2:$EF$1000,MATCH($B757,'[1]Master data'!$A$2:$A$1000,0),MATCH(D$1,'[1]Master data'!$B$1:$EF$1,0)),"")</f>
        <v/>
      </c>
      <c r="E757" s="5">
        <f>IFERROR(INDEX('[1]Master data'!$B$2:$EF$1000,MATCH($B757,'[1]Master data'!$A$2:$A$1000,0),MATCH(E$1,'[1]Master data'!$B$1:$EF$1,0)),"")</f>
        <v>0</v>
      </c>
      <c r="F757" s="7">
        <f>IFERROR(INDEX('[1]Master data'!$B$2:$EF$1000,MATCH($B757,'[1]Master data'!$A$2:$A$1000,0),MATCH(F$1,'[1]Master data'!$B$1:$EF$1,0)),"")</f>
        <v>-5000</v>
      </c>
      <c r="G757" s="7">
        <f>IFERROR(INDEX('[1]Master data'!$B$2:$EF$1000,MATCH($B757,'[1]Master data'!$A$2:$A$1000,0),MATCH(G$1,'[1]Master data'!$B$1:$EF$1,0)),"")</f>
        <v>0</v>
      </c>
      <c r="H757" s="7">
        <f>IFERROR(INDEX('[1]Master data'!$B$2:$EF$1000,MATCH($B757,'[1]Master data'!$A$2:$A$1000,0),MATCH(H$1,'[1]Master data'!$B$1:$EF$1,0)),"")</f>
        <v>0</v>
      </c>
      <c r="I757" s="7">
        <f>IFERROR(INDEX('[1]Master data'!$B$2:$EF$1000,MATCH($B757,'[1]Master data'!$A$2:$A$1000,0),MATCH(I$1,'[1]Master data'!$B$1:$EF$1,0)),"")</f>
        <v>0</v>
      </c>
      <c r="J757" s="7">
        <f>IFERROR(INDEX('[1]Master data'!$B$2:$EF$1000,MATCH($B757,'[1]Master data'!$A$2:$A$1000,0),MATCH(J$1,'[1]Master data'!$B$1:$EF$1,0)),"")</f>
        <v>0</v>
      </c>
      <c r="K757" s="7">
        <f>IFERROR(INDEX('[1]Master data'!$B$2:$EF$1000,MATCH($B757,'[1]Master data'!$A$2:$A$1000,0),MATCH(K$1,'[1]Master data'!$B$1:$EF$1,0)),"")</f>
        <v>0</v>
      </c>
      <c r="L757" s="7">
        <f>IFERROR(INDEX('[1]Master data'!$B$2:$EF$1000,MATCH($B757,'[1]Master data'!$A$2:$A$1000,0),MATCH(L$1,'[1]Master data'!$B$1:$EF$1,0)),"")</f>
        <v>-5000</v>
      </c>
      <c r="M757" s="33">
        <f>IFERROR(INDEX('[1]Master data'!$B$2:$EF$1000,MATCH($B757,'[1]Master data'!$A$2:$A$1000,0),MATCH(M$1,'[1]Master data'!$B$1:$EF$1,0)),"")</f>
        <v>-1</v>
      </c>
      <c r="N757" s="7">
        <f>IFERROR(INDEX('[1]Master data'!$B$2:$EF$1000,MATCH($B757,'[1]Master data'!$A$2:$A$1000,0),MATCH(N$1,'[1]Master data'!$B$1:$EF$1,0)),"")</f>
        <v>0</v>
      </c>
      <c r="O757" s="7">
        <f>IFERROR(INDEX('[1]Master data'!$B$2:$EF$1000,MATCH($B757,'[1]Master data'!$A$2:$A$1000,0),MATCH(O$1,'[1]Master data'!$B$1:$EF$1,0)),"")</f>
        <v>0</v>
      </c>
      <c r="P757" s="7">
        <f>IFERROR(INDEX('[1]Master data'!$B$2:$EF$1000,MATCH($B757,'[1]Master data'!$A$2:$A$1000,0),MATCH(P$1,'[1]Master data'!$B$1:$EF$1,0)),"")</f>
        <v>-5000</v>
      </c>
      <c r="Q757" s="30">
        <f>IFERROR(INDEX('[1]Master data'!$B$2:$EF$1000,MATCH($B757,'[1]Master data'!$A$2:$A$1000,0),MATCH(Q$1,'[1]Master data'!$B$1:$EF$1,0)),"")</f>
        <v>-1</v>
      </c>
    </row>
    <row r="758" spans="1:17" x14ac:dyDescent="0.3">
      <c r="A758" t="str">
        <f t="shared" si="11"/>
        <v/>
      </c>
      <c r="B758" t="str">
        <f>IF('[1]Master data'!A758="","",'[1]Master data'!A758)</f>
        <v/>
      </c>
      <c r="C758" t="str">
        <f>IFERROR(INDEX('[1]Master data'!$B$2:$EF$1000,MATCH($B758,'[1]Master data'!$A$2:$A$1000,0),MATCH(C$1,'[1]Master data'!$B$1:$EF$1,0)),"")</f>
        <v/>
      </c>
      <c r="D758" t="str">
        <f>IFERROR(INDEX('[1]Master data'!$B$2:$EF$1000,MATCH($B758,'[1]Master data'!$A$2:$A$1000,0),MATCH(D$1,'[1]Master data'!$B$1:$EF$1,0)),"")</f>
        <v/>
      </c>
      <c r="E758" s="5">
        <f>IFERROR(INDEX('[1]Master data'!$B$2:$EF$1000,MATCH($B758,'[1]Master data'!$A$2:$A$1000,0),MATCH(E$1,'[1]Master data'!$B$1:$EF$1,0)),"")</f>
        <v>0</v>
      </c>
      <c r="F758" s="7">
        <f>IFERROR(INDEX('[1]Master data'!$B$2:$EF$1000,MATCH($B758,'[1]Master data'!$A$2:$A$1000,0),MATCH(F$1,'[1]Master data'!$B$1:$EF$1,0)),"")</f>
        <v>-5000</v>
      </c>
      <c r="G758" s="7">
        <f>IFERROR(INDEX('[1]Master data'!$B$2:$EF$1000,MATCH($B758,'[1]Master data'!$A$2:$A$1000,0),MATCH(G$1,'[1]Master data'!$B$1:$EF$1,0)),"")</f>
        <v>0</v>
      </c>
      <c r="H758" s="7">
        <f>IFERROR(INDEX('[1]Master data'!$B$2:$EF$1000,MATCH($B758,'[1]Master data'!$A$2:$A$1000,0),MATCH(H$1,'[1]Master data'!$B$1:$EF$1,0)),"")</f>
        <v>0</v>
      </c>
      <c r="I758" s="7">
        <f>IFERROR(INDEX('[1]Master data'!$B$2:$EF$1000,MATCH($B758,'[1]Master data'!$A$2:$A$1000,0),MATCH(I$1,'[1]Master data'!$B$1:$EF$1,0)),"")</f>
        <v>0</v>
      </c>
      <c r="J758" s="7">
        <f>IFERROR(INDEX('[1]Master data'!$B$2:$EF$1000,MATCH($B758,'[1]Master data'!$A$2:$A$1000,0),MATCH(J$1,'[1]Master data'!$B$1:$EF$1,0)),"")</f>
        <v>0</v>
      </c>
      <c r="K758" s="7">
        <f>IFERROR(INDEX('[1]Master data'!$B$2:$EF$1000,MATCH($B758,'[1]Master data'!$A$2:$A$1000,0),MATCH(K$1,'[1]Master data'!$B$1:$EF$1,0)),"")</f>
        <v>0</v>
      </c>
      <c r="L758" s="7">
        <f>IFERROR(INDEX('[1]Master data'!$B$2:$EF$1000,MATCH($B758,'[1]Master data'!$A$2:$A$1000,0),MATCH(L$1,'[1]Master data'!$B$1:$EF$1,0)),"")</f>
        <v>-5000</v>
      </c>
      <c r="M758" s="33">
        <f>IFERROR(INDEX('[1]Master data'!$B$2:$EF$1000,MATCH($B758,'[1]Master data'!$A$2:$A$1000,0),MATCH(M$1,'[1]Master data'!$B$1:$EF$1,0)),"")</f>
        <v>-1</v>
      </c>
      <c r="N758" s="7">
        <f>IFERROR(INDEX('[1]Master data'!$B$2:$EF$1000,MATCH($B758,'[1]Master data'!$A$2:$A$1000,0),MATCH(N$1,'[1]Master data'!$B$1:$EF$1,0)),"")</f>
        <v>0</v>
      </c>
      <c r="O758" s="7">
        <f>IFERROR(INDEX('[1]Master data'!$B$2:$EF$1000,MATCH($B758,'[1]Master data'!$A$2:$A$1000,0),MATCH(O$1,'[1]Master data'!$B$1:$EF$1,0)),"")</f>
        <v>0</v>
      </c>
      <c r="P758" s="7">
        <f>IFERROR(INDEX('[1]Master data'!$B$2:$EF$1000,MATCH($B758,'[1]Master data'!$A$2:$A$1000,0),MATCH(P$1,'[1]Master data'!$B$1:$EF$1,0)),"")</f>
        <v>-5000</v>
      </c>
      <c r="Q758" s="30">
        <f>IFERROR(INDEX('[1]Master data'!$B$2:$EF$1000,MATCH($B758,'[1]Master data'!$A$2:$A$1000,0),MATCH(Q$1,'[1]Master data'!$B$1:$EF$1,0)),"")</f>
        <v>-1</v>
      </c>
    </row>
    <row r="759" spans="1:17" x14ac:dyDescent="0.3">
      <c r="A759" t="str">
        <f t="shared" si="11"/>
        <v/>
      </c>
      <c r="B759" t="str">
        <f>IF('[1]Master data'!A759="","",'[1]Master data'!A759)</f>
        <v/>
      </c>
      <c r="C759" t="str">
        <f>IFERROR(INDEX('[1]Master data'!$B$2:$EF$1000,MATCH($B759,'[1]Master data'!$A$2:$A$1000,0),MATCH(C$1,'[1]Master data'!$B$1:$EF$1,0)),"")</f>
        <v/>
      </c>
      <c r="D759" t="str">
        <f>IFERROR(INDEX('[1]Master data'!$B$2:$EF$1000,MATCH($B759,'[1]Master data'!$A$2:$A$1000,0),MATCH(D$1,'[1]Master data'!$B$1:$EF$1,0)),"")</f>
        <v/>
      </c>
      <c r="E759" s="5">
        <f>IFERROR(INDEX('[1]Master data'!$B$2:$EF$1000,MATCH($B759,'[1]Master data'!$A$2:$A$1000,0),MATCH(E$1,'[1]Master data'!$B$1:$EF$1,0)),"")</f>
        <v>0</v>
      </c>
      <c r="F759" s="7">
        <f>IFERROR(INDEX('[1]Master data'!$B$2:$EF$1000,MATCH($B759,'[1]Master data'!$A$2:$A$1000,0),MATCH(F$1,'[1]Master data'!$B$1:$EF$1,0)),"")</f>
        <v>-5000</v>
      </c>
      <c r="G759" s="7">
        <f>IFERROR(INDEX('[1]Master data'!$B$2:$EF$1000,MATCH($B759,'[1]Master data'!$A$2:$A$1000,0),MATCH(G$1,'[1]Master data'!$B$1:$EF$1,0)),"")</f>
        <v>0</v>
      </c>
      <c r="H759" s="7">
        <f>IFERROR(INDEX('[1]Master data'!$B$2:$EF$1000,MATCH($B759,'[1]Master data'!$A$2:$A$1000,0),MATCH(H$1,'[1]Master data'!$B$1:$EF$1,0)),"")</f>
        <v>0</v>
      </c>
      <c r="I759" s="7">
        <f>IFERROR(INDEX('[1]Master data'!$B$2:$EF$1000,MATCH($B759,'[1]Master data'!$A$2:$A$1000,0),MATCH(I$1,'[1]Master data'!$B$1:$EF$1,0)),"")</f>
        <v>0</v>
      </c>
      <c r="J759" s="7">
        <f>IFERROR(INDEX('[1]Master data'!$B$2:$EF$1000,MATCH($B759,'[1]Master data'!$A$2:$A$1000,0),MATCH(J$1,'[1]Master data'!$B$1:$EF$1,0)),"")</f>
        <v>0</v>
      </c>
      <c r="K759" s="7">
        <f>IFERROR(INDEX('[1]Master data'!$B$2:$EF$1000,MATCH($B759,'[1]Master data'!$A$2:$A$1000,0),MATCH(K$1,'[1]Master data'!$B$1:$EF$1,0)),"")</f>
        <v>0</v>
      </c>
      <c r="L759" s="7">
        <f>IFERROR(INDEX('[1]Master data'!$B$2:$EF$1000,MATCH($B759,'[1]Master data'!$A$2:$A$1000,0),MATCH(L$1,'[1]Master data'!$B$1:$EF$1,0)),"")</f>
        <v>-5000</v>
      </c>
      <c r="M759" s="33">
        <f>IFERROR(INDEX('[1]Master data'!$B$2:$EF$1000,MATCH($B759,'[1]Master data'!$A$2:$A$1000,0),MATCH(M$1,'[1]Master data'!$B$1:$EF$1,0)),"")</f>
        <v>-1</v>
      </c>
      <c r="N759" s="7">
        <f>IFERROR(INDEX('[1]Master data'!$B$2:$EF$1000,MATCH($B759,'[1]Master data'!$A$2:$A$1000,0),MATCH(N$1,'[1]Master data'!$B$1:$EF$1,0)),"")</f>
        <v>0</v>
      </c>
      <c r="O759" s="7">
        <f>IFERROR(INDEX('[1]Master data'!$B$2:$EF$1000,MATCH($B759,'[1]Master data'!$A$2:$A$1000,0),MATCH(O$1,'[1]Master data'!$B$1:$EF$1,0)),"")</f>
        <v>0</v>
      </c>
      <c r="P759" s="7">
        <f>IFERROR(INDEX('[1]Master data'!$B$2:$EF$1000,MATCH($B759,'[1]Master data'!$A$2:$A$1000,0),MATCH(P$1,'[1]Master data'!$B$1:$EF$1,0)),"")</f>
        <v>-5000</v>
      </c>
      <c r="Q759" s="30">
        <f>IFERROR(INDEX('[1]Master data'!$B$2:$EF$1000,MATCH($B759,'[1]Master data'!$A$2:$A$1000,0),MATCH(Q$1,'[1]Master data'!$B$1:$EF$1,0)),"")</f>
        <v>-1</v>
      </c>
    </row>
    <row r="760" spans="1:17" x14ac:dyDescent="0.3">
      <c r="A760" t="str">
        <f t="shared" si="11"/>
        <v/>
      </c>
      <c r="B760" t="str">
        <f>IF('[1]Master data'!A760="","",'[1]Master data'!A760)</f>
        <v/>
      </c>
      <c r="C760" t="str">
        <f>IFERROR(INDEX('[1]Master data'!$B$2:$EF$1000,MATCH($B760,'[1]Master data'!$A$2:$A$1000,0),MATCH(C$1,'[1]Master data'!$B$1:$EF$1,0)),"")</f>
        <v/>
      </c>
      <c r="D760" t="str">
        <f>IFERROR(INDEX('[1]Master data'!$B$2:$EF$1000,MATCH($B760,'[1]Master data'!$A$2:$A$1000,0),MATCH(D$1,'[1]Master data'!$B$1:$EF$1,0)),"")</f>
        <v/>
      </c>
      <c r="E760" s="5">
        <f>IFERROR(INDEX('[1]Master data'!$B$2:$EF$1000,MATCH($B760,'[1]Master data'!$A$2:$A$1000,0),MATCH(E$1,'[1]Master data'!$B$1:$EF$1,0)),"")</f>
        <v>0</v>
      </c>
      <c r="F760" s="7">
        <f>IFERROR(INDEX('[1]Master data'!$B$2:$EF$1000,MATCH($B760,'[1]Master data'!$A$2:$A$1000,0),MATCH(F$1,'[1]Master data'!$B$1:$EF$1,0)),"")</f>
        <v>-5000</v>
      </c>
      <c r="G760" s="7">
        <f>IFERROR(INDEX('[1]Master data'!$B$2:$EF$1000,MATCH($B760,'[1]Master data'!$A$2:$A$1000,0),MATCH(G$1,'[1]Master data'!$B$1:$EF$1,0)),"")</f>
        <v>0</v>
      </c>
      <c r="H760" s="7">
        <f>IFERROR(INDEX('[1]Master data'!$B$2:$EF$1000,MATCH($B760,'[1]Master data'!$A$2:$A$1000,0),MATCH(H$1,'[1]Master data'!$B$1:$EF$1,0)),"")</f>
        <v>0</v>
      </c>
      <c r="I760" s="7">
        <f>IFERROR(INDEX('[1]Master data'!$B$2:$EF$1000,MATCH($B760,'[1]Master data'!$A$2:$A$1000,0),MATCH(I$1,'[1]Master data'!$B$1:$EF$1,0)),"")</f>
        <v>0</v>
      </c>
      <c r="J760" s="7">
        <f>IFERROR(INDEX('[1]Master data'!$B$2:$EF$1000,MATCH($B760,'[1]Master data'!$A$2:$A$1000,0),MATCH(J$1,'[1]Master data'!$B$1:$EF$1,0)),"")</f>
        <v>0</v>
      </c>
      <c r="K760" s="7">
        <f>IFERROR(INDEX('[1]Master data'!$B$2:$EF$1000,MATCH($B760,'[1]Master data'!$A$2:$A$1000,0),MATCH(K$1,'[1]Master data'!$B$1:$EF$1,0)),"")</f>
        <v>0</v>
      </c>
      <c r="L760" s="7">
        <f>IFERROR(INDEX('[1]Master data'!$B$2:$EF$1000,MATCH($B760,'[1]Master data'!$A$2:$A$1000,0),MATCH(L$1,'[1]Master data'!$B$1:$EF$1,0)),"")</f>
        <v>-5000</v>
      </c>
      <c r="M760" s="33">
        <f>IFERROR(INDEX('[1]Master data'!$B$2:$EF$1000,MATCH($B760,'[1]Master data'!$A$2:$A$1000,0),MATCH(M$1,'[1]Master data'!$B$1:$EF$1,0)),"")</f>
        <v>-1</v>
      </c>
      <c r="N760" s="7">
        <f>IFERROR(INDEX('[1]Master data'!$B$2:$EF$1000,MATCH($B760,'[1]Master data'!$A$2:$A$1000,0),MATCH(N$1,'[1]Master data'!$B$1:$EF$1,0)),"")</f>
        <v>0</v>
      </c>
      <c r="O760" s="7">
        <f>IFERROR(INDEX('[1]Master data'!$B$2:$EF$1000,MATCH($B760,'[1]Master data'!$A$2:$A$1000,0),MATCH(O$1,'[1]Master data'!$B$1:$EF$1,0)),"")</f>
        <v>0</v>
      </c>
      <c r="P760" s="7">
        <f>IFERROR(INDEX('[1]Master data'!$B$2:$EF$1000,MATCH($B760,'[1]Master data'!$A$2:$A$1000,0),MATCH(P$1,'[1]Master data'!$B$1:$EF$1,0)),"")</f>
        <v>-5000</v>
      </c>
      <c r="Q760" s="30">
        <f>IFERROR(INDEX('[1]Master data'!$B$2:$EF$1000,MATCH($B760,'[1]Master data'!$A$2:$A$1000,0),MATCH(Q$1,'[1]Master data'!$B$1:$EF$1,0)),"")</f>
        <v>-1</v>
      </c>
    </row>
    <row r="761" spans="1:17" x14ac:dyDescent="0.3">
      <c r="A761" t="str">
        <f t="shared" si="11"/>
        <v/>
      </c>
      <c r="B761" t="str">
        <f>IF('[1]Master data'!A761="","",'[1]Master data'!A761)</f>
        <v/>
      </c>
      <c r="C761" t="str">
        <f>IFERROR(INDEX('[1]Master data'!$B$2:$EF$1000,MATCH($B761,'[1]Master data'!$A$2:$A$1000,0),MATCH(C$1,'[1]Master data'!$B$1:$EF$1,0)),"")</f>
        <v/>
      </c>
      <c r="D761" t="str">
        <f>IFERROR(INDEX('[1]Master data'!$B$2:$EF$1000,MATCH($B761,'[1]Master data'!$A$2:$A$1000,0),MATCH(D$1,'[1]Master data'!$B$1:$EF$1,0)),"")</f>
        <v/>
      </c>
      <c r="E761" s="5">
        <f>IFERROR(INDEX('[1]Master data'!$B$2:$EF$1000,MATCH($B761,'[1]Master data'!$A$2:$A$1000,0),MATCH(E$1,'[1]Master data'!$B$1:$EF$1,0)),"")</f>
        <v>0</v>
      </c>
      <c r="F761" s="7">
        <f>IFERROR(INDEX('[1]Master data'!$B$2:$EF$1000,MATCH($B761,'[1]Master data'!$A$2:$A$1000,0),MATCH(F$1,'[1]Master data'!$B$1:$EF$1,0)),"")</f>
        <v>-5000</v>
      </c>
      <c r="G761" s="7">
        <f>IFERROR(INDEX('[1]Master data'!$B$2:$EF$1000,MATCH($B761,'[1]Master data'!$A$2:$A$1000,0),MATCH(G$1,'[1]Master data'!$B$1:$EF$1,0)),"")</f>
        <v>0</v>
      </c>
      <c r="H761" s="7">
        <f>IFERROR(INDEX('[1]Master data'!$B$2:$EF$1000,MATCH($B761,'[1]Master data'!$A$2:$A$1000,0),MATCH(H$1,'[1]Master data'!$B$1:$EF$1,0)),"")</f>
        <v>0</v>
      </c>
      <c r="I761" s="7">
        <f>IFERROR(INDEX('[1]Master data'!$B$2:$EF$1000,MATCH($B761,'[1]Master data'!$A$2:$A$1000,0),MATCH(I$1,'[1]Master data'!$B$1:$EF$1,0)),"")</f>
        <v>0</v>
      </c>
      <c r="J761" s="7">
        <f>IFERROR(INDEX('[1]Master data'!$B$2:$EF$1000,MATCH($B761,'[1]Master data'!$A$2:$A$1000,0),MATCH(J$1,'[1]Master data'!$B$1:$EF$1,0)),"")</f>
        <v>0</v>
      </c>
      <c r="K761" s="7">
        <f>IFERROR(INDEX('[1]Master data'!$B$2:$EF$1000,MATCH($B761,'[1]Master data'!$A$2:$A$1000,0),MATCH(K$1,'[1]Master data'!$B$1:$EF$1,0)),"")</f>
        <v>0</v>
      </c>
      <c r="L761" s="7">
        <f>IFERROR(INDEX('[1]Master data'!$B$2:$EF$1000,MATCH($B761,'[1]Master data'!$A$2:$A$1000,0),MATCH(L$1,'[1]Master data'!$B$1:$EF$1,0)),"")</f>
        <v>-5000</v>
      </c>
      <c r="M761" s="33">
        <f>IFERROR(INDEX('[1]Master data'!$B$2:$EF$1000,MATCH($B761,'[1]Master data'!$A$2:$A$1000,0),MATCH(M$1,'[1]Master data'!$B$1:$EF$1,0)),"")</f>
        <v>-1</v>
      </c>
      <c r="N761" s="7">
        <f>IFERROR(INDEX('[1]Master data'!$B$2:$EF$1000,MATCH($B761,'[1]Master data'!$A$2:$A$1000,0),MATCH(N$1,'[1]Master data'!$B$1:$EF$1,0)),"")</f>
        <v>0</v>
      </c>
      <c r="O761" s="7">
        <f>IFERROR(INDEX('[1]Master data'!$B$2:$EF$1000,MATCH($B761,'[1]Master data'!$A$2:$A$1000,0),MATCH(O$1,'[1]Master data'!$B$1:$EF$1,0)),"")</f>
        <v>0</v>
      </c>
      <c r="P761" s="7">
        <f>IFERROR(INDEX('[1]Master data'!$B$2:$EF$1000,MATCH($B761,'[1]Master data'!$A$2:$A$1000,0),MATCH(P$1,'[1]Master data'!$B$1:$EF$1,0)),"")</f>
        <v>-5000</v>
      </c>
      <c r="Q761" s="30">
        <f>IFERROR(INDEX('[1]Master data'!$B$2:$EF$1000,MATCH($B761,'[1]Master data'!$A$2:$A$1000,0),MATCH(Q$1,'[1]Master data'!$B$1:$EF$1,0)),"")</f>
        <v>-1</v>
      </c>
    </row>
    <row r="762" spans="1:17" x14ac:dyDescent="0.3">
      <c r="A762" t="str">
        <f t="shared" si="11"/>
        <v/>
      </c>
      <c r="B762" t="str">
        <f>IF('[1]Master data'!A762="","",'[1]Master data'!A762)</f>
        <v/>
      </c>
      <c r="C762" t="str">
        <f>IFERROR(INDEX('[1]Master data'!$B$2:$EF$1000,MATCH($B762,'[1]Master data'!$A$2:$A$1000,0),MATCH(C$1,'[1]Master data'!$B$1:$EF$1,0)),"")</f>
        <v/>
      </c>
      <c r="D762" t="str">
        <f>IFERROR(INDEX('[1]Master data'!$B$2:$EF$1000,MATCH($B762,'[1]Master data'!$A$2:$A$1000,0),MATCH(D$1,'[1]Master data'!$B$1:$EF$1,0)),"")</f>
        <v/>
      </c>
      <c r="E762" s="5">
        <f>IFERROR(INDEX('[1]Master data'!$B$2:$EF$1000,MATCH($B762,'[1]Master data'!$A$2:$A$1000,0),MATCH(E$1,'[1]Master data'!$B$1:$EF$1,0)),"")</f>
        <v>0</v>
      </c>
      <c r="F762" s="7">
        <f>IFERROR(INDEX('[1]Master data'!$B$2:$EF$1000,MATCH($B762,'[1]Master data'!$A$2:$A$1000,0),MATCH(F$1,'[1]Master data'!$B$1:$EF$1,0)),"")</f>
        <v>-5000</v>
      </c>
      <c r="G762" s="7">
        <f>IFERROR(INDEX('[1]Master data'!$B$2:$EF$1000,MATCH($B762,'[1]Master data'!$A$2:$A$1000,0),MATCH(G$1,'[1]Master data'!$B$1:$EF$1,0)),"")</f>
        <v>0</v>
      </c>
      <c r="H762" s="7">
        <f>IFERROR(INDEX('[1]Master data'!$B$2:$EF$1000,MATCH($B762,'[1]Master data'!$A$2:$A$1000,0),MATCH(H$1,'[1]Master data'!$B$1:$EF$1,0)),"")</f>
        <v>0</v>
      </c>
      <c r="I762" s="7">
        <f>IFERROR(INDEX('[1]Master data'!$B$2:$EF$1000,MATCH($B762,'[1]Master data'!$A$2:$A$1000,0),MATCH(I$1,'[1]Master data'!$B$1:$EF$1,0)),"")</f>
        <v>0</v>
      </c>
      <c r="J762" s="7">
        <f>IFERROR(INDEX('[1]Master data'!$B$2:$EF$1000,MATCH($B762,'[1]Master data'!$A$2:$A$1000,0),MATCH(J$1,'[1]Master data'!$B$1:$EF$1,0)),"")</f>
        <v>0</v>
      </c>
      <c r="K762" s="7">
        <f>IFERROR(INDEX('[1]Master data'!$B$2:$EF$1000,MATCH($B762,'[1]Master data'!$A$2:$A$1000,0),MATCH(K$1,'[1]Master data'!$B$1:$EF$1,0)),"")</f>
        <v>0</v>
      </c>
      <c r="L762" s="7">
        <f>IFERROR(INDEX('[1]Master data'!$B$2:$EF$1000,MATCH($B762,'[1]Master data'!$A$2:$A$1000,0),MATCH(L$1,'[1]Master data'!$B$1:$EF$1,0)),"")</f>
        <v>-5000</v>
      </c>
      <c r="M762" s="33">
        <f>IFERROR(INDEX('[1]Master data'!$B$2:$EF$1000,MATCH($B762,'[1]Master data'!$A$2:$A$1000,0),MATCH(M$1,'[1]Master data'!$B$1:$EF$1,0)),"")</f>
        <v>-1</v>
      </c>
      <c r="N762" s="7">
        <f>IFERROR(INDEX('[1]Master data'!$B$2:$EF$1000,MATCH($B762,'[1]Master data'!$A$2:$A$1000,0),MATCH(N$1,'[1]Master data'!$B$1:$EF$1,0)),"")</f>
        <v>0</v>
      </c>
      <c r="O762" s="7">
        <f>IFERROR(INDEX('[1]Master data'!$B$2:$EF$1000,MATCH($B762,'[1]Master data'!$A$2:$A$1000,0),MATCH(O$1,'[1]Master data'!$B$1:$EF$1,0)),"")</f>
        <v>0</v>
      </c>
      <c r="P762" s="7">
        <f>IFERROR(INDEX('[1]Master data'!$B$2:$EF$1000,MATCH($B762,'[1]Master data'!$A$2:$A$1000,0),MATCH(P$1,'[1]Master data'!$B$1:$EF$1,0)),"")</f>
        <v>-5000</v>
      </c>
      <c r="Q762" s="30">
        <f>IFERROR(INDEX('[1]Master data'!$B$2:$EF$1000,MATCH($B762,'[1]Master data'!$A$2:$A$1000,0),MATCH(Q$1,'[1]Master data'!$B$1:$EF$1,0)),"")</f>
        <v>-1</v>
      </c>
    </row>
    <row r="763" spans="1:17" x14ac:dyDescent="0.3">
      <c r="A763" t="str">
        <f t="shared" si="11"/>
        <v/>
      </c>
      <c r="B763" t="str">
        <f>IF('[1]Master data'!A763="","",'[1]Master data'!A763)</f>
        <v/>
      </c>
      <c r="C763" t="str">
        <f>IFERROR(INDEX('[1]Master data'!$B$2:$EF$1000,MATCH($B763,'[1]Master data'!$A$2:$A$1000,0),MATCH(C$1,'[1]Master data'!$B$1:$EF$1,0)),"")</f>
        <v/>
      </c>
      <c r="D763" t="str">
        <f>IFERROR(INDEX('[1]Master data'!$B$2:$EF$1000,MATCH($B763,'[1]Master data'!$A$2:$A$1000,0),MATCH(D$1,'[1]Master data'!$B$1:$EF$1,0)),"")</f>
        <v/>
      </c>
      <c r="E763" s="5">
        <f>IFERROR(INDEX('[1]Master data'!$B$2:$EF$1000,MATCH($B763,'[1]Master data'!$A$2:$A$1000,0),MATCH(E$1,'[1]Master data'!$B$1:$EF$1,0)),"")</f>
        <v>0</v>
      </c>
      <c r="F763" s="7">
        <f>IFERROR(INDEX('[1]Master data'!$B$2:$EF$1000,MATCH($B763,'[1]Master data'!$A$2:$A$1000,0),MATCH(F$1,'[1]Master data'!$B$1:$EF$1,0)),"")</f>
        <v>-5000</v>
      </c>
      <c r="G763" s="7">
        <f>IFERROR(INDEX('[1]Master data'!$B$2:$EF$1000,MATCH($B763,'[1]Master data'!$A$2:$A$1000,0),MATCH(G$1,'[1]Master data'!$B$1:$EF$1,0)),"")</f>
        <v>0</v>
      </c>
      <c r="H763" s="7">
        <f>IFERROR(INDEX('[1]Master data'!$B$2:$EF$1000,MATCH($B763,'[1]Master data'!$A$2:$A$1000,0),MATCH(H$1,'[1]Master data'!$B$1:$EF$1,0)),"")</f>
        <v>0</v>
      </c>
      <c r="I763" s="7">
        <f>IFERROR(INDEX('[1]Master data'!$B$2:$EF$1000,MATCH($B763,'[1]Master data'!$A$2:$A$1000,0),MATCH(I$1,'[1]Master data'!$B$1:$EF$1,0)),"")</f>
        <v>0</v>
      </c>
      <c r="J763" s="7">
        <f>IFERROR(INDEX('[1]Master data'!$B$2:$EF$1000,MATCH($B763,'[1]Master data'!$A$2:$A$1000,0),MATCH(J$1,'[1]Master data'!$B$1:$EF$1,0)),"")</f>
        <v>0</v>
      </c>
      <c r="K763" s="7">
        <f>IFERROR(INDEX('[1]Master data'!$B$2:$EF$1000,MATCH($B763,'[1]Master data'!$A$2:$A$1000,0),MATCH(K$1,'[1]Master data'!$B$1:$EF$1,0)),"")</f>
        <v>0</v>
      </c>
      <c r="L763" s="7">
        <f>IFERROR(INDEX('[1]Master data'!$B$2:$EF$1000,MATCH($B763,'[1]Master data'!$A$2:$A$1000,0),MATCH(L$1,'[1]Master data'!$B$1:$EF$1,0)),"")</f>
        <v>-5000</v>
      </c>
      <c r="M763" s="33">
        <f>IFERROR(INDEX('[1]Master data'!$B$2:$EF$1000,MATCH($B763,'[1]Master data'!$A$2:$A$1000,0),MATCH(M$1,'[1]Master data'!$B$1:$EF$1,0)),"")</f>
        <v>-1</v>
      </c>
      <c r="N763" s="7">
        <f>IFERROR(INDEX('[1]Master data'!$B$2:$EF$1000,MATCH($B763,'[1]Master data'!$A$2:$A$1000,0),MATCH(N$1,'[1]Master data'!$B$1:$EF$1,0)),"")</f>
        <v>0</v>
      </c>
      <c r="O763" s="7">
        <f>IFERROR(INDEX('[1]Master data'!$B$2:$EF$1000,MATCH($B763,'[1]Master data'!$A$2:$A$1000,0),MATCH(O$1,'[1]Master data'!$B$1:$EF$1,0)),"")</f>
        <v>0</v>
      </c>
      <c r="P763" s="7">
        <f>IFERROR(INDEX('[1]Master data'!$B$2:$EF$1000,MATCH($B763,'[1]Master data'!$A$2:$A$1000,0),MATCH(P$1,'[1]Master data'!$B$1:$EF$1,0)),"")</f>
        <v>-5000</v>
      </c>
      <c r="Q763" s="30">
        <f>IFERROR(INDEX('[1]Master data'!$B$2:$EF$1000,MATCH($B763,'[1]Master data'!$A$2:$A$1000,0),MATCH(Q$1,'[1]Master data'!$B$1:$EF$1,0)),"")</f>
        <v>-1</v>
      </c>
    </row>
    <row r="764" spans="1:17" x14ac:dyDescent="0.3">
      <c r="A764" t="str">
        <f t="shared" si="11"/>
        <v/>
      </c>
      <c r="B764" t="str">
        <f>IF('[1]Master data'!A764="","",'[1]Master data'!A764)</f>
        <v/>
      </c>
      <c r="C764" t="str">
        <f>IFERROR(INDEX('[1]Master data'!$B$2:$EF$1000,MATCH($B764,'[1]Master data'!$A$2:$A$1000,0),MATCH(C$1,'[1]Master data'!$B$1:$EF$1,0)),"")</f>
        <v/>
      </c>
      <c r="D764" t="str">
        <f>IFERROR(INDEX('[1]Master data'!$B$2:$EF$1000,MATCH($B764,'[1]Master data'!$A$2:$A$1000,0),MATCH(D$1,'[1]Master data'!$B$1:$EF$1,0)),"")</f>
        <v/>
      </c>
      <c r="E764" s="5">
        <f>IFERROR(INDEX('[1]Master data'!$B$2:$EF$1000,MATCH($B764,'[1]Master data'!$A$2:$A$1000,0),MATCH(E$1,'[1]Master data'!$B$1:$EF$1,0)),"")</f>
        <v>0</v>
      </c>
      <c r="F764" s="7">
        <f>IFERROR(INDEX('[1]Master data'!$B$2:$EF$1000,MATCH($B764,'[1]Master data'!$A$2:$A$1000,0),MATCH(F$1,'[1]Master data'!$B$1:$EF$1,0)),"")</f>
        <v>-5000</v>
      </c>
      <c r="G764" s="7">
        <f>IFERROR(INDEX('[1]Master data'!$B$2:$EF$1000,MATCH($B764,'[1]Master data'!$A$2:$A$1000,0),MATCH(G$1,'[1]Master data'!$B$1:$EF$1,0)),"")</f>
        <v>0</v>
      </c>
      <c r="H764" s="7">
        <f>IFERROR(INDEX('[1]Master data'!$B$2:$EF$1000,MATCH($B764,'[1]Master data'!$A$2:$A$1000,0),MATCH(H$1,'[1]Master data'!$B$1:$EF$1,0)),"")</f>
        <v>0</v>
      </c>
      <c r="I764" s="7">
        <f>IFERROR(INDEX('[1]Master data'!$B$2:$EF$1000,MATCH($B764,'[1]Master data'!$A$2:$A$1000,0),MATCH(I$1,'[1]Master data'!$B$1:$EF$1,0)),"")</f>
        <v>0</v>
      </c>
      <c r="J764" s="7">
        <f>IFERROR(INDEX('[1]Master data'!$B$2:$EF$1000,MATCH($B764,'[1]Master data'!$A$2:$A$1000,0),MATCH(J$1,'[1]Master data'!$B$1:$EF$1,0)),"")</f>
        <v>0</v>
      </c>
      <c r="K764" s="7">
        <f>IFERROR(INDEX('[1]Master data'!$B$2:$EF$1000,MATCH($B764,'[1]Master data'!$A$2:$A$1000,0),MATCH(K$1,'[1]Master data'!$B$1:$EF$1,0)),"")</f>
        <v>0</v>
      </c>
      <c r="L764" s="7">
        <f>IFERROR(INDEX('[1]Master data'!$B$2:$EF$1000,MATCH($B764,'[1]Master data'!$A$2:$A$1000,0),MATCH(L$1,'[1]Master data'!$B$1:$EF$1,0)),"")</f>
        <v>-5000</v>
      </c>
      <c r="M764" s="33">
        <f>IFERROR(INDEX('[1]Master data'!$B$2:$EF$1000,MATCH($B764,'[1]Master data'!$A$2:$A$1000,0),MATCH(M$1,'[1]Master data'!$B$1:$EF$1,0)),"")</f>
        <v>-1</v>
      </c>
      <c r="N764" s="7">
        <f>IFERROR(INDEX('[1]Master data'!$B$2:$EF$1000,MATCH($B764,'[1]Master data'!$A$2:$A$1000,0),MATCH(N$1,'[1]Master data'!$B$1:$EF$1,0)),"")</f>
        <v>0</v>
      </c>
      <c r="O764" s="7">
        <f>IFERROR(INDEX('[1]Master data'!$B$2:$EF$1000,MATCH($B764,'[1]Master data'!$A$2:$A$1000,0),MATCH(O$1,'[1]Master data'!$B$1:$EF$1,0)),"")</f>
        <v>0</v>
      </c>
      <c r="P764" s="7">
        <f>IFERROR(INDEX('[1]Master data'!$B$2:$EF$1000,MATCH($B764,'[1]Master data'!$A$2:$A$1000,0),MATCH(P$1,'[1]Master data'!$B$1:$EF$1,0)),"")</f>
        <v>-5000</v>
      </c>
      <c r="Q764" s="30">
        <f>IFERROR(INDEX('[1]Master data'!$B$2:$EF$1000,MATCH($B764,'[1]Master data'!$A$2:$A$1000,0),MATCH(Q$1,'[1]Master data'!$B$1:$EF$1,0)),"")</f>
        <v>-1</v>
      </c>
    </row>
    <row r="765" spans="1:17" x14ac:dyDescent="0.3">
      <c r="A765" t="str">
        <f t="shared" si="11"/>
        <v/>
      </c>
      <c r="B765" t="str">
        <f>IF('[1]Master data'!A765="","",'[1]Master data'!A765)</f>
        <v/>
      </c>
      <c r="C765" t="str">
        <f>IFERROR(INDEX('[1]Master data'!$B$2:$EF$1000,MATCH($B765,'[1]Master data'!$A$2:$A$1000,0),MATCH(C$1,'[1]Master data'!$B$1:$EF$1,0)),"")</f>
        <v/>
      </c>
      <c r="D765" t="str">
        <f>IFERROR(INDEX('[1]Master data'!$B$2:$EF$1000,MATCH($B765,'[1]Master data'!$A$2:$A$1000,0),MATCH(D$1,'[1]Master data'!$B$1:$EF$1,0)),"")</f>
        <v/>
      </c>
      <c r="E765" s="5">
        <f>IFERROR(INDEX('[1]Master data'!$B$2:$EF$1000,MATCH($B765,'[1]Master data'!$A$2:$A$1000,0),MATCH(E$1,'[1]Master data'!$B$1:$EF$1,0)),"")</f>
        <v>0</v>
      </c>
      <c r="F765" s="7">
        <f>IFERROR(INDEX('[1]Master data'!$B$2:$EF$1000,MATCH($B765,'[1]Master data'!$A$2:$A$1000,0),MATCH(F$1,'[1]Master data'!$B$1:$EF$1,0)),"")</f>
        <v>-5000</v>
      </c>
      <c r="G765" s="7">
        <f>IFERROR(INDEX('[1]Master data'!$B$2:$EF$1000,MATCH($B765,'[1]Master data'!$A$2:$A$1000,0),MATCH(G$1,'[1]Master data'!$B$1:$EF$1,0)),"")</f>
        <v>0</v>
      </c>
      <c r="H765" s="7">
        <f>IFERROR(INDEX('[1]Master data'!$B$2:$EF$1000,MATCH($B765,'[1]Master data'!$A$2:$A$1000,0),MATCH(H$1,'[1]Master data'!$B$1:$EF$1,0)),"")</f>
        <v>0</v>
      </c>
      <c r="I765" s="7">
        <f>IFERROR(INDEX('[1]Master data'!$B$2:$EF$1000,MATCH($B765,'[1]Master data'!$A$2:$A$1000,0),MATCH(I$1,'[1]Master data'!$B$1:$EF$1,0)),"")</f>
        <v>0</v>
      </c>
      <c r="J765" s="7">
        <f>IFERROR(INDEX('[1]Master data'!$B$2:$EF$1000,MATCH($B765,'[1]Master data'!$A$2:$A$1000,0),MATCH(J$1,'[1]Master data'!$B$1:$EF$1,0)),"")</f>
        <v>0</v>
      </c>
      <c r="K765" s="7">
        <f>IFERROR(INDEX('[1]Master data'!$B$2:$EF$1000,MATCH($B765,'[1]Master data'!$A$2:$A$1000,0),MATCH(K$1,'[1]Master data'!$B$1:$EF$1,0)),"")</f>
        <v>0</v>
      </c>
      <c r="L765" s="7">
        <f>IFERROR(INDEX('[1]Master data'!$B$2:$EF$1000,MATCH($B765,'[1]Master data'!$A$2:$A$1000,0),MATCH(L$1,'[1]Master data'!$B$1:$EF$1,0)),"")</f>
        <v>-5000</v>
      </c>
      <c r="M765" s="33">
        <f>IFERROR(INDEX('[1]Master data'!$B$2:$EF$1000,MATCH($B765,'[1]Master data'!$A$2:$A$1000,0),MATCH(M$1,'[1]Master data'!$B$1:$EF$1,0)),"")</f>
        <v>-1</v>
      </c>
      <c r="N765" s="7">
        <f>IFERROR(INDEX('[1]Master data'!$B$2:$EF$1000,MATCH($B765,'[1]Master data'!$A$2:$A$1000,0),MATCH(N$1,'[1]Master data'!$B$1:$EF$1,0)),"")</f>
        <v>0</v>
      </c>
      <c r="O765" s="7">
        <f>IFERROR(INDEX('[1]Master data'!$B$2:$EF$1000,MATCH($B765,'[1]Master data'!$A$2:$A$1000,0),MATCH(O$1,'[1]Master data'!$B$1:$EF$1,0)),"")</f>
        <v>0</v>
      </c>
      <c r="P765" s="7">
        <f>IFERROR(INDEX('[1]Master data'!$B$2:$EF$1000,MATCH($B765,'[1]Master data'!$A$2:$A$1000,0),MATCH(P$1,'[1]Master data'!$B$1:$EF$1,0)),"")</f>
        <v>-5000</v>
      </c>
      <c r="Q765" s="30">
        <f>IFERROR(INDEX('[1]Master data'!$B$2:$EF$1000,MATCH($B765,'[1]Master data'!$A$2:$A$1000,0),MATCH(Q$1,'[1]Master data'!$B$1:$EF$1,0)),"")</f>
        <v>-1</v>
      </c>
    </row>
    <row r="766" spans="1:17" x14ac:dyDescent="0.3">
      <c r="A766" t="str">
        <f t="shared" si="11"/>
        <v/>
      </c>
      <c r="B766" t="str">
        <f>IF('[1]Master data'!A766="","",'[1]Master data'!A766)</f>
        <v/>
      </c>
      <c r="C766" t="str">
        <f>IFERROR(INDEX('[1]Master data'!$B$2:$EF$1000,MATCH($B766,'[1]Master data'!$A$2:$A$1000,0),MATCH(C$1,'[1]Master data'!$B$1:$EF$1,0)),"")</f>
        <v/>
      </c>
      <c r="D766" t="str">
        <f>IFERROR(INDEX('[1]Master data'!$B$2:$EF$1000,MATCH($B766,'[1]Master data'!$A$2:$A$1000,0),MATCH(D$1,'[1]Master data'!$B$1:$EF$1,0)),"")</f>
        <v/>
      </c>
      <c r="E766" s="5">
        <f>IFERROR(INDEX('[1]Master data'!$B$2:$EF$1000,MATCH($B766,'[1]Master data'!$A$2:$A$1000,0),MATCH(E$1,'[1]Master data'!$B$1:$EF$1,0)),"")</f>
        <v>0</v>
      </c>
      <c r="F766" s="7">
        <f>IFERROR(INDEX('[1]Master data'!$B$2:$EF$1000,MATCH($B766,'[1]Master data'!$A$2:$A$1000,0),MATCH(F$1,'[1]Master data'!$B$1:$EF$1,0)),"")</f>
        <v>-5000</v>
      </c>
      <c r="G766" s="7">
        <f>IFERROR(INDEX('[1]Master data'!$B$2:$EF$1000,MATCH($B766,'[1]Master data'!$A$2:$A$1000,0),MATCH(G$1,'[1]Master data'!$B$1:$EF$1,0)),"")</f>
        <v>0</v>
      </c>
      <c r="H766" s="7">
        <f>IFERROR(INDEX('[1]Master data'!$B$2:$EF$1000,MATCH($B766,'[1]Master data'!$A$2:$A$1000,0),MATCH(H$1,'[1]Master data'!$B$1:$EF$1,0)),"")</f>
        <v>0</v>
      </c>
      <c r="I766" s="7">
        <f>IFERROR(INDEX('[1]Master data'!$B$2:$EF$1000,MATCH($B766,'[1]Master data'!$A$2:$A$1000,0),MATCH(I$1,'[1]Master data'!$B$1:$EF$1,0)),"")</f>
        <v>0</v>
      </c>
      <c r="J766" s="7">
        <f>IFERROR(INDEX('[1]Master data'!$B$2:$EF$1000,MATCH($B766,'[1]Master data'!$A$2:$A$1000,0),MATCH(J$1,'[1]Master data'!$B$1:$EF$1,0)),"")</f>
        <v>0</v>
      </c>
      <c r="K766" s="7">
        <f>IFERROR(INDEX('[1]Master data'!$B$2:$EF$1000,MATCH($B766,'[1]Master data'!$A$2:$A$1000,0),MATCH(K$1,'[1]Master data'!$B$1:$EF$1,0)),"")</f>
        <v>0</v>
      </c>
      <c r="L766" s="7">
        <f>IFERROR(INDEX('[1]Master data'!$B$2:$EF$1000,MATCH($B766,'[1]Master data'!$A$2:$A$1000,0),MATCH(L$1,'[1]Master data'!$B$1:$EF$1,0)),"")</f>
        <v>-5000</v>
      </c>
      <c r="M766" s="33">
        <f>IFERROR(INDEX('[1]Master data'!$B$2:$EF$1000,MATCH($B766,'[1]Master data'!$A$2:$A$1000,0),MATCH(M$1,'[1]Master data'!$B$1:$EF$1,0)),"")</f>
        <v>-1</v>
      </c>
      <c r="N766" s="7">
        <f>IFERROR(INDEX('[1]Master data'!$B$2:$EF$1000,MATCH($B766,'[1]Master data'!$A$2:$A$1000,0),MATCH(N$1,'[1]Master data'!$B$1:$EF$1,0)),"")</f>
        <v>0</v>
      </c>
      <c r="O766" s="7">
        <f>IFERROR(INDEX('[1]Master data'!$B$2:$EF$1000,MATCH($B766,'[1]Master data'!$A$2:$A$1000,0),MATCH(O$1,'[1]Master data'!$B$1:$EF$1,0)),"")</f>
        <v>0</v>
      </c>
      <c r="P766" s="7">
        <f>IFERROR(INDEX('[1]Master data'!$B$2:$EF$1000,MATCH($B766,'[1]Master data'!$A$2:$A$1000,0),MATCH(P$1,'[1]Master data'!$B$1:$EF$1,0)),"")</f>
        <v>-5000</v>
      </c>
      <c r="Q766" s="30">
        <f>IFERROR(INDEX('[1]Master data'!$B$2:$EF$1000,MATCH($B766,'[1]Master data'!$A$2:$A$1000,0),MATCH(Q$1,'[1]Master data'!$B$1:$EF$1,0)),"")</f>
        <v>-1</v>
      </c>
    </row>
    <row r="767" spans="1:17" x14ac:dyDescent="0.3">
      <c r="A767" t="str">
        <f t="shared" si="11"/>
        <v/>
      </c>
      <c r="B767" t="str">
        <f>IF('[1]Master data'!A767="","",'[1]Master data'!A767)</f>
        <v/>
      </c>
      <c r="C767" t="str">
        <f>IFERROR(INDEX('[1]Master data'!$B$2:$EF$1000,MATCH($B767,'[1]Master data'!$A$2:$A$1000,0),MATCH(C$1,'[1]Master data'!$B$1:$EF$1,0)),"")</f>
        <v/>
      </c>
      <c r="D767" t="str">
        <f>IFERROR(INDEX('[1]Master data'!$B$2:$EF$1000,MATCH($B767,'[1]Master data'!$A$2:$A$1000,0),MATCH(D$1,'[1]Master data'!$B$1:$EF$1,0)),"")</f>
        <v/>
      </c>
      <c r="E767" s="5">
        <f>IFERROR(INDEX('[1]Master data'!$B$2:$EF$1000,MATCH($B767,'[1]Master data'!$A$2:$A$1000,0),MATCH(E$1,'[1]Master data'!$B$1:$EF$1,0)),"")</f>
        <v>0</v>
      </c>
      <c r="F767" s="7">
        <f>IFERROR(INDEX('[1]Master data'!$B$2:$EF$1000,MATCH($B767,'[1]Master data'!$A$2:$A$1000,0),MATCH(F$1,'[1]Master data'!$B$1:$EF$1,0)),"")</f>
        <v>-5000</v>
      </c>
      <c r="G767" s="7">
        <f>IFERROR(INDEX('[1]Master data'!$B$2:$EF$1000,MATCH($B767,'[1]Master data'!$A$2:$A$1000,0),MATCH(G$1,'[1]Master data'!$B$1:$EF$1,0)),"")</f>
        <v>0</v>
      </c>
      <c r="H767" s="7">
        <f>IFERROR(INDEX('[1]Master data'!$B$2:$EF$1000,MATCH($B767,'[1]Master data'!$A$2:$A$1000,0),MATCH(H$1,'[1]Master data'!$B$1:$EF$1,0)),"")</f>
        <v>0</v>
      </c>
      <c r="I767" s="7">
        <f>IFERROR(INDEX('[1]Master data'!$B$2:$EF$1000,MATCH($B767,'[1]Master data'!$A$2:$A$1000,0),MATCH(I$1,'[1]Master data'!$B$1:$EF$1,0)),"")</f>
        <v>0</v>
      </c>
      <c r="J767" s="7">
        <f>IFERROR(INDEX('[1]Master data'!$B$2:$EF$1000,MATCH($B767,'[1]Master data'!$A$2:$A$1000,0),MATCH(J$1,'[1]Master data'!$B$1:$EF$1,0)),"")</f>
        <v>0</v>
      </c>
      <c r="K767" s="7">
        <f>IFERROR(INDEX('[1]Master data'!$B$2:$EF$1000,MATCH($B767,'[1]Master data'!$A$2:$A$1000,0),MATCH(K$1,'[1]Master data'!$B$1:$EF$1,0)),"")</f>
        <v>0</v>
      </c>
      <c r="L767" s="7">
        <f>IFERROR(INDEX('[1]Master data'!$B$2:$EF$1000,MATCH($B767,'[1]Master data'!$A$2:$A$1000,0),MATCH(L$1,'[1]Master data'!$B$1:$EF$1,0)),"")</f>
        <v>-5000</v>
      </c>
      <c r="M767" s="33">
        <f>IFERROR(INDEX('[1]Master data'!$B$2:$EF$1000,MATCH($B767,'[1]Master data'!$A$2:$A$1000,0),MATCH(M$1,'[1]Master data'!$B$1:$EF$1,0)),"")</f>
        <v>-1</v>
      </c>
      <c r="N767" s="7">
        <f>IFERROR(INDEX('[1]Master data'!$B$2:$EF$1000,MATCH($B767,'[1]Master data'!$A$2:$A$1000,0),MATCH(N$1,'[1]Master data'!$B$1:$EF$1,0)),"")</f>
        <v>0</v>
      </c>
      <c r="O767" s="7">
        <f>IFERROR(INDEX('[1]Master data'!$B$2:$EF$1000,MATCH($B767,'[1]Master data'!$A$2:$A$1000,0),MATCH(O$1,'[1]Master data'!$B$1:$EF$1,0)),"")</f>
        <v>0</v>
      </c>
      <c r="P767" s="7">
        <f>IFERROR(INDEX('[1]Master data'!$B$2:$EF$1000,MATCH($B767,'[1]Master data'!$A$2:$A$1000,0),MATCH(P$1,'[1]Master data'!$B$1:$EF$1,0)),"")</f>
        <v>-5000</v>
      </c>
      <c r="Q767" s="30">
        <f>IFERROR(INDEX('[1]Master data'!$B$2:$EF$1000,MATCH($B767,'[1]Master data'!$A$2:$A$1000,0),MATCH(Q$1,'[1]Master data'!$B$1:$EF$1,0)),"")</f>
        <v>-1</v>
      </c>
    </row>
    <row r="768" spans="1:17" x14ac:dyDescent="0.3">
      <c r="A768" t="str">
        <f t="shared" si="11"/>
        <v/>
      </c>
      <c r="B768" t="str">
        <f>IF('[1]Master data'!A768="","",'[1]Master data'!A768)</f>
        <v/>
      </c>
      <c r="C768" t="str">
        <f>IFERROR(INDEX('[1]Master data'!$B$2:$EF$1000,MATCH($B768,'[1]Master data'!$A$2:$A$1000,0),MATCH(C$1,'[1]Master data'!$B$1:$EF$1,0)),"")</f>
        <v/>
      </c>
      <c r="D768" t="str">
        <f>IFERROR(INDEX('[1]Master data'!$B$2:$EF$1000,MATCH($B768,'[1]Master data'!$A$2:$A$1000,0),MATCH(D$1,'[1]Master data'!$B$1:$EF$1,0)),"")</f>
        <v/>
      </c>
      <c r="E768" s="5">
        <f>IFERROR(INDEX('[1]Master data'!$B$2:$EF$1000,MATCH($B768,'[1]Master data'!$A$2:$A$1000,0),MATCH(E$1,'[1]Master data'!$B$1:$EF$1,0)),"")</f>
        <v>0</v>
      </c>
      <c r="F768" s="7">
        <f>IFERROR(INDEX('[1]Master data'!$B$2:$EF$1000,MATCH($B768,'[1]Master data'!$A$2:$A$1000,0),MATCH(F$1,'[1]Master data'!$B$1:$EF$1,0)),"")</f>
        <v>-5000</v>
      </c>
      <c r="G768" s="7">
        <f>IFERROR(INDEX('[1]Master data'!$B$2:$EF$1000,MATCH($B768,'[1]Master data'!$A$2:$A$1000,0),MATCH(G$1,'[1]Master data'!$B$1:$EF$1,0)),"")</f>
        <v>0</v>
      </c>
      <c r="H768" s="7">
        <f>IFERROR(INDEX('[1]Master data'!$B$2:$EF$1000,MATCH($B768,'[1]Master data'!$A$2:$A$1000,0),MATCH(H$1,'[1]Master data'!$B$1:$EF$1,0)),"")</f>
        <v>0</v>
      </c>
      <c r="I768" s="7">
        <f>IFERROR(INDEX('[1]Master data'!$B$2:$EF$1000,MATCH($B768,'[1]Master data'!$A$2:$A$1000,0),MATCH(I$1,'[1]Master data'!$B$1:$EF$1,0)),"")</f>
        <v>0</v>
      </c>
      <c r="J768" s="7">
        <f>IFERROR(INDEX('[1]Master data'!$B$2:$EF$1000,MATCH($B768,'[1]Master data'!$A$2:$A$1000,0),MATCH(J$1,'[1]Master data'!$B$1:$EF$1,0)),"")</f>
        <v>0</v>
      </c>
      <c r="K768" s="7">
        <f>IFERROR(INDEX('[1]Master data'!$B$2:$EF$1000,MATCH($B768,'[1]Master data'!$A$2:$A$1000,0),MATCH(K$1,'[1]Master data'!$B$1:$EF$1,0)),"")</f>
        <v>0</v>
      </c>
      <c r="L768" s="7">
        <f>IFERROR(INDEX('[1]Master data'!$B$2:$EF$1000,MATCH($B768,'[1]Master data'!$A$2:$A$1000,0),MATCH(L$1,'[1]Master data'!$B$1:$EF$1,0)),"")</f>
        <v>-5000</v>
      </c>
      <c r="M768" s="33">
        <f>IFERROR(INDEX('[1]Master data'!$B$2:$EF$1000,MATCH($B768,'[1]Master data'!$A$2:$A$1000,0),MATCH(M$1,'[1]Master data'!$B$1:$EF$1,0)),"")</f>
        <v>-1</v>
      </c>
      <c r="N768" s="7">
        <f>IFERROR(INDEX('[1]Master data'!$B$2:$EF$1000,MATCH($B768,'[1]Master data'!$A$2:$A$1000,0),MATCH(N$1,'[1]Master data'!$B$1:$EF$1,0)),"")</f>
        <v>0</v>
      </c>
      <c r="O768" s="7">
        <f>IFERROR(INDEX('[1]Master data'!$B$2:$EF$1000,MATCH($B768,'[1]Master data'!$A$2:$A$1000,0),MATCH(O$1,'[1]Master data'!$B$1:$EF$1,0)),"")</f>
        <v>0</v>
      </c>
      <c r="P768" s="7">
        <f>IFERROR(INDEX('[1]Master data'!$B$2:$EF$1000,MATCH($B768,'[1]Master data'!$A$2:$A$1000,0),MATCH(P$1,'[1]Master data'!$B$1:$EF$1,0)),"")</f>
        <v>-5000</v>
      </c>
      <c r="Q768" s="30">
        <f>IFERROR(INDEX('[1]Master data'!$B$2:$EF$1000,MATCH($B768,'[1]Master data'!$A$2:$A$1000,0),MATCH(Q$1,'[1]Master data'!$B$1:$EF$1,0)),"")</f>
        <v>-1</v>
      </c>
    </row>
    <row r="769" spans="1:17" x14ac:dyDescent="0.3">
      <c r="A769" t="str">
        <f t="shared" si="11"/>
        <v/>
      </c>
      <c r="B769" t="str">
        <f>IF('[1]Master data'!A769="","",'[1]Master data'!A769)</f>
        <v/>
      </c>
      <c r="C769" t="str">
        <f>IFERROR(INDEX('[1]Master data'!$B$2:$EF$1000,MATCH($B769,'[1]Master data'!$A$2:$A$1000,0),MATCH(C$1,'[1]Master data'!$B$1:$EF$1,0)),"")</f>
        <v/>
      </c>
      <c r="D769" t="str">
        <f>IFERROR(INDEX('[1]Master data'!$B$2:$EF$1000,MATCH($B769,'[1]Master data'!$A$2:$A$1000,0),MATCH(D$1,'[1]Master data'!$B$1:$EF$1,0)),"")</f>
        <v/>
      </c>
      <c r="E769" s="5">
        <f>IFERROR(INDEX('[1]Master data'!$B$2:$EF$1000,MATCH($B769,'[1]Master data'!$A$2:$A$1000,0),MATCH(E$1,'[1]Master data'!$B$1:$EF$1,0)),"")</f>
        <v>0</v>
      </c>
      <c r="F769" s="7">
        <f>IFERROR(INDEX('[1]Master data'!$B$2:$EF$1000,MATCH($B769,'[1]Master data'!$A$2:$A$1000,0),MATCH(F$1,'[1]Master data'!$B$1:$EF$1,0)),"")</f>
        <v>-5000</v>
      </c>
      <c r="G769" s="7">
        <f>IFERROR(INDEX('[1]Master data'!$B$2:$EF$1000,MATCH($B769,'[1]Master data'!$A$2:$A$1000,0),MATCH(G$1,'[1]Master data'!$B$1:$EF$1,0)),"")</f>
        <v>0</v>
      </c>
      <c r="H769" s="7">
        <f>IFERROR(INDEX('[1]Master data'!$B$2:$EF$1000,MATCH($B769,'[1]Master data'!$A$2:$A$1000,0),MATCH(H$1,'[1]Master data'!$B$1:$EF$1,0)),"")</f>
        <v>0</v>
      </c>
      <c r="I769" s="7">
        <f>IFERROR(INDEX('[1]Master data'!$B$2:$EF$1000,MATCH($B769,'[1]Master data'!$A$2:$A$1000,0),MATCH(I$1,'[1]Master data'!$B$1:$EF$1,0)),"")</f>
        <v>0</v>
      </c>
      <c r="J769" s="7">
        <f>IFERROR(INDEX('[1]Master data'!$B$2:$EF$1000,MATCH($B769,'[1]Master data'!$A$2:$A$1000,0),MATCH(J$1,'[1]Master data'!$B$1:$EF$1,0)),"")</f>
        <v>0</v>
      </c>
      <c r="K769" s="7">
        <f>IFERROR(INDEX('[1]Master data'!$B$2:$EF$1000,MATCH($B769,'[1]Master data'!$A$2:$A$1000,0),MATCH(K$1,'[1]Master data'!$B$1:$EF$1,0)),"")</f>
        <v>0</v>
      </c>
      <c r="L769" s="7">
        <f>IFERROR(INDEX('[1]Master data'!$B$2:$EF$1000,MATCH($B769,'[1]Master data'!$A$2:$A$1000,0),MATCH(L$1,'[1]Master data'!$B$1:$EF$1,0)),"")</f>
        <v>-5000</v>
      </c>
      <c r="M769" s="33">
        <f>IFERROR(INDEX('[1]Master data'!$B$2:$EF$1000,MATCH($B769,'[1]Master data'!$A$2:$A$1000,0),MATCH(M$1,'[1]Master data'!$B$1:$EF$1,0)),"")</f>
        <v>-1</v>
      </c>
      <c r="N769" s="7">
        <f>IFERROR(INDEX('[1]Master data'!$B$2:$EF$1000,MATCH($B769,'[1]Master data'!$A$2:$A$1000,0),MATCH(N$1,'[1]Master data'!$B$1:$EF$1,0)),"")</f>
        <v>0</v>
      </c>
      <c r="O769" s="7">
        <f>IFERROR(INDEX('[1]Master data'!$B$2:$EF$1000,MATCH($B769,'[1]Master data'!$A$2:$A$1000,0),MATCH(O$1,'[1]Master data'!$B$1:$EF$1,0)),"")</f>
        <v>0</v>
      </c>
      <c r="P769" s="7">
        <f>IFERROR(INDEX('[1]Master data'!$B$2:$EF$1000,MATCH($B769,'[1]Master data'!$A$2:$A$1000,0),MATCH(P$1,'[1]Master data'!$B$1:$EF$1,0)),"")</f>
        <v>-5000</v>
      </c>
      <c r="Q769" s="30">
        <f>IFERROR(INDEX('[1]Master data'!$B$2:$EF$1000,MATCH($B769,'[1]Master data'!$A$2:$A$1000,0),MATCH(Q$1,'[1]Master data'!$B$1:$EF$1,0)),"")</f>
        <v>-1</v>
      </c>
    </row>
    <row r="770" spans="1:17" x14ac:dyDescent="0.3">
      <c r="A770" t="str">
        <f t="shared" si="11"/>
        <v/>
      </c>
      <c r="B770" t="str">
        <f>IF('[1]Master data'!A770="","",'[1]Master data'!A770)</f>
        <v/>
      </c>
      <c r="C770" t="str">
        <f>IFERROR(INDEX('[1]Master data'!$B$2:$EF$1000,MATCH($B770,'[1]Master data'!$A$2:$A$1000,0),MATCH(C$1,'[1]Master data'!$B$1:$EF$1,0)),"")</f>
        <v/>
      </c>
      <c r="D770" t="str">
        <f>IFERROR(INDEX('[1]Master data'!$B$2:$EF$1000,MATCH($B770,'[1]Master data'!$A$2:$A$1000,0),MATCH(D$1,'[1]Master data'!$B$1:$EF$1,0)),"")</f>
        <v/>
      </c>
      <c r="E770" s="5">
        <f>IFERROR(INDEX('[1]Master data'!$B$2:$EF$1000,MATCH($B770,'[1]Master data'!$A$2:$A$1000,0),MATCH(E$1,'[1]Master data'!$B$1:$EF$1,0)),"")</f>
        <v>0</v>
      </c>
      <c r="F770" s="7">
        <f>IFERROR(INDEX('[1]Master data'!$B$2:$EF$1000,MATCH($B770,'[1]Master data'!$A$2:$A$1000,0),MATCH(F$1,'[1]Master data'!$B$1:$EF$1,0)),"")</f>
        <v>-5000</v>
      </c>
      <c r="G770" s="7">
        <f>IFERROR(INDEX('[1]Master data'!$B$2:$EF$1000,MATCH($B770,'[1]Master data'!$A$2:$A$1000,0),MATCH(G$1,'[1]Master data'!$B$1:$EF$1,0)),"")</f>
        <v>0</v>
      </c>
      <c r="H770" s="7">
        <f>IFERROR(INDEX('[1]Master data'!$B$2:$EF$1000,MATCH($B770,'[1]Master data'!$A$2:$A$1000,0),MATCH(H$1,'[1]Master data'!$B$1:$EF$1,0)),"")</f>
        <v>0</v>
      </c>
      <c r="I770" s="7">
        <f>IFERROR(INDEX('[1]Master data'!$B$2:$EF$1000,MATCH($B770,'[1]Master data'!$A$2:$A$1000,0),MATCH(I$1,'[1]Master data'!$B$1:$EF$1,0)),"")</f>
        <v>0</v>
      </c>
      <c r="J770" s="7">
        <f>IFERROR(INDEX('[1]Master data'!$B$2:$EF$1000,MATCH($B770,'[1]Master data'!$A$2:$A$1000,0),MATCH(J$1,'[1]Master data'!$B$1:$EF$1,0)),"")</f>
        <v>0</v>
      </c>
      <c r="K770" s="7">
        <f>IFERROR(INDEX('[1]Master data'!$B$2:$EF$1000,MATCH($B770,'[1]Master data'!$A$2:$A$1000,0),MATCH(K$1,'[1]Master data'!$B$1:$EF$1,0)),"")</f>
        <v>0</v>
      </c>
      <c r="L770" s="7">
        <f>IFERROR(INDEX('[1]Master data'!$B$2:$EF$1000,MATCH($B770,'[1]Master data'!$A$2:$A$1000,0),MATCH(L$1,'[1]Master data'!$B$1:$EF$1,0)),"")</f>
        <v>-5000</v>
      </c>
      <c r="M770" s="33">
        <f>IFERROR(INDEX('[1]Master data'!$B$2:$EF$1000,MATCH($B770,'[1]Master data'!$A$2:$A$1000,0),MATCH(M$1,'[1]Master data'!$B$1:$EF$1,0)),"")</f>
        <v>-1</v>
      </c>
      <c r="N770" s="7">
        <f>IFERROR(INDEX('[1]Master data'!$B$2:$EF$1000,MATCH($B770,'[1]Master data'!$A$2:$A$1000,0),MATCH(N$1,'[1]Master data'!$B$1:$EF$1,0)),"")</f>
        <v>0</v>
      </c>
      <c r="O770" s="7">
        <f>IFERROR(INDEX('[1]Master data'!$B$2:$EF$1000,MATCH($B770,'[1]Master data'!$A$2:$A$1000,0),MATCH(O$1,'[1]Master data'!$B$1:$EF$1,0)),"")</f>
        <v>0</v>
      </c>
      <c r="P770" s="7">
        <f>IFERROR(INDEX('[1]Master data'!$B$2:$EF$1000,MATCH($B770,'[1]Master data'!$A$2:$A$1000,0),MATCH(P$1,'[1]Master data'!$B$1:$EF$1,0)),"")</f>
        <v>-5000</v>
      </c>
      <c r="Q770" s="30">
        <f>IFERROR(INDEX('[1]Master data'!$B$2:$EF$1000,MATCH($B770,'[1]Master data'!$A$2:$A$1000,0),MATCH(Q$1,'[1]Master data'!$B$1:$EF$1,0)),"")</f>
        <v>-1</v>
      </c>
    </row>
    <row r="771" spans="1:17" x14ac:dyDescent="0.3">
      <c r="A771" t="str">
        <f t="shared" ref="A771:A834" si="12">IF(B771="","",ROW()-2)</f>
        <v/>
      </c>
      <c r="B771" t="str">
        <f>IF('[1]Master data'!A771="","",'[1]Master data'!A771)</f>
        <v/>
      </c>
      <c r="C771" t="str">
        <f>IFERROR(INDEX('[1]Master data'!$B$2:$EF$1000,MATCH($B771,'[1]Master data'!$A$2:$A$1000,0),MATCH(C$1,'[1]Master data'!$B$1:$EF$1,0)),"")</f>
        <v/>
      </c>
      <c r="D771" t="str">
        <f>IFERROR(INDEX('[1]Master data'!$B$2:$EF$1000,MATCH($B771,'[1]Master data'!$A$2:$A$1000,0),MATCH(D$1,'[1]Master data'!$B$1:$EF$1,0)),"")</f>
        <v/>
      </c>
      <c r="E771" s="5">
        <f>IFERROR(INDEX('[1]Master data'!$B$2:$EF$1000,MATCH($B771,'[1]Master data'!$A$2:$A$1000,0),MATCH(E$1,'[1]Master data'!$B$1:$EF$1,0)),"")</f>
        <v>0</v>
      </c>
      <c r="F771" s="7">
        <f>IFERROR(INDEX('[1]Master data'!$B$2:$EF$1000,MATCH($B771,'[1]Master data'!$A$2:$A$1000,0),MATCH(F$1,'[1]Master data'!$B$1:$EF$1,0)),"")</f>
        <v>-5000</v>
      </c>
      <c r="G771" s="7">
        <f>IFERROR(INDEX('[1]Master data'!$B$2:$EF$1000,MATCH($B771,'[1]Master data'!$A$2:$A$1000,0),MATCH(G$1,'[1]Master data'!$B$1:$EF$1,0)),"")</f>
        <v>0</v>
      </c>
      <c r="H771" s="7">
        <f>IFERROR(INDEX('[1]Master data'!$B$2:$EF$1000,MATCH($B771,'[1]Master data'!$A$2:$A$1000,0),MATCH(H$1,'[1]Master data'!$B$1:$EF$1,0)),"")</f>
        <v>0</v>
      </c>
      <c r="I771" s="7">
        <f>IFERROR(INDEX('[1]Master data'!$B$2:$EF$1000,MATCH($B771,'[1]Master data'!$A$2:$A$1000,0),MATCH(I$1,'[1]Master data'!$B$1:$EF$1,0)),"")</f>
        <v>0</v>
      </c>
      <c r="J771" s="7">
        <f>IFERROR(INDEX('[1]Master data'!$B$2:$EF$1000,MATCH($B771,'[1]Master data'!$A$2:$A$1000,0),MATCH(J$1,'[1]Master data'!$B$1:$EF$1,0)),"")</f>
        <v>0</v>
      </c>
      <c r="K771" s="7">
        <f>IFERROR(INDEX('[1]Master data'!$B$2:$EF$1000,MATCH($B771,'[1]Master data'!$A$2:$A$1000,0),MATCH(K$1,'[1]Master data'!$B$1:$EF$1,0)),"")</f>
        <v>0</v>
      </c>
      <c r="L771" s="7">
        <f>IFERROR(INDEX('[1]Master data'!$B$2:$EF$1000,MATCH($B771,'[1]Master data'!$A$2:$A$1000,0),MATCH(L$1,'[1]Master data'!$B$1:$EF$1,0)),"")</f>
        <v>-5000</v>
      </c>
      <c r="M771" s="33">
        <f>IFERROR(INDEX('[1]Master data'!$B$2:$EF$1000,MATCH($B771,'[1]Master data'!$A$2:$A$1000,0),MATCH(M$1,'[1]Master data'!$B$1:$EF$1,0)),"")</f>
        <v>-1</v>
      </c>
      <c r="N771" s="7">
        <f>IFERROR(INDEX('[1]Master data'!$B$2:$EF$1000,MATCH($B771,'[1]Master data'!$A$2:$A$1000,0),MATCH(N$1,'[1]Master data'!$B$1:$EF$1,0)),"")</f>
        <v>0</v>
      </c>
      <c r="O771" s="7">
        <f>IFERROR(INDEX('[1]Master data'!$B$2:$EF$1000,MATCH($B771,'[1]Master data'!$A$2:$A$1000,0),MATCH(O$1,'[1]Master data'!$B$1:$EF$1,0)),"")</f>
        <v>0</v>
      </c>
      <c r="P771" s="7">
        <f>IFERROR(INDEX('[1]Master data'!$B$2:$EF$1000,MATCH($B771,'[1]Master data'!$A$2:$A$1000,0),MATCH(P$1,'[1]Master data'!$B$1:$EF$1,0)),"")</f>
        <v>-5000</v>
      </c>
      <c r="Q771" s="30">
        <f>IFERROR(INDEX('[1]Master data'!$B$2:$EF$1000,MATCH($B771,'[1]Master data'!$A$2:$A$1000,0),MATCH(Q$1,'[1]Master data'!$B$1:$EF$1,0)),"")</f>
        <v>-1</v>
      </c>
    </row>
    <row r="772" spans="1:17" x14ac:dyDescent="0.3">
      <c r="A772" t="str">
        <f t="shared" si="12"/>
        <v/>
      </c>
      <c r="B772" t="str">
        <f>IF('[1]Master data'!A772="","",'[1]Master data'!A772)</f>
        <v/>
      </c>
      <c r="C772" t="str">
        <f>IFERROR(INDEX('[1]Master data'!$B$2:$EF$1000,MATCH($B772,'[1]Master data'!$A$2:$A$1000,0),MATCH(C$1,'[1]Master data'!$B$1:$EF$1,0)),"")</f>
        <v/>
      </c>
      <c r="D772" t="str">
        <f>IFERROR(INDEX('[1]Master data'!$B$2:$EF$1000,MATCH($B772,'[1]Master data'!$A$2:$A$1000,0),MATCH(D$1,'[1]Master data'!$B$1:$EF$1,0)),"")</f>
        <v/>
      </c>
      <c r="E772" s="5">
        <f>IFERROR(INDEX('[1]Master data'!$B$2:$EF$1000,MATCH($B772,'[1]Master data'!$A$2:$A$1000,0),MATCH(E$1,'[1]Master data'!$B$1:$EF$1,0)),"")</f>
        <v>0</v>
      </c>
      <c r="F772" s="7">
        <f>IFERROR(INDEX('[1]Master data'!$B$2:$EF$1000,MATCH($B772,'[1]Master data'!$A$2:$A$1000,0),MATCH(F$1,'[1]Master data'!$B$1:$EF$1,0)),"")</f>
        <v>-5000</v>
      </c>
      <c r="G772" s="7">
        <f>IFERROR(INDEX('[1]Master data'!$B$2:$EF$1000,MATCH($B772,'[1]Master data'!$A$2:$A$1000,0),MATCH(G$1,'[1]Master data'!$B$1:$EF$1,0)),"")</f>
        <v>0</v>
      </c>
      <c r="H772" s="7">
        <f>IFERROR(INDEX('[1]Master data'!$B$2:$EF$1000,MATCH($B772,'[1]Master data'!$A$2:$A$1000,0),MATCH(H$1,'[1]Master data'!$B$1:$EF$1,0)),"")</f>
        <v>0</v>
      </c>
      <c r="I772" s="7">
        <f>IFERROR(INDEX('[1]Master data'!$B$2:$EF$1000,MATCH($B772,'[1]Master data'!$A$2:$A$1000,0),MATCH(I$1,'[1]Master data'!$B$1:$EF$1,0)),"")</f>
        <v>0</v>
      </c>
      <c r="J772" s="7">
        <f>IFERROR(INDEX('[1]Master data'!$B$2:$EF$1000,MATCH($B772,'[1]Master data'!$A$2:$A$1000,0),MATCH(J$1,'[1]Master data'!$B$1:$EF$1,0)),"")</f>
        <v>0</v>
      </c>
      <c r="K772" s="7">
        <f>IFERROR(INDEX('[1]Master data'!$B$2:$EF$1000,MATCH($B772,'[1]Master data'!$A$2:$A$1000,0),MATCH(K$1,'[1]Master data'!$B$1:$EF$1,0)),"")</f>
        <v>0</v>
      </c>
      <c r="L772" s="7">
        <f>IFERROR(INDEX('[1]Master data'!$B$2:$EF$1000,MATCH($B772,'[1]Master data'!$A$2:$A$1000,0),MATCH(L$1,'[1]Master data'!$B$1:$EF$1,0)),"")</f>
        <v>-5000</v>
      </c>
      <c r="M772" s="33">
        <f>IFERROR(INDEX('[1]Master data'!$B$2:$EF$1000,MATCH($B772,'[1]Master data'!$A$2:$A$1000,0),MATCH(M$1,'[1]Master data'!$B$1:$EF$1,0)),"")</f>
        <v>-1</v>
      </c>
      <c r="N772" s="7">
        <f>IFERROR(INDEX('[1]Master data'!$B$2:$EF$1000,MATCH($B772,'[1]Master data'!$A$2:$A$1000,0),MATCH(N$1,'[1]Master data'!$B$1:$EF$1,0)),"")</f>
        <v>0</v>
      </c>
      <c r="O772" s="7">
        <f>IFERROR(INDEX('[1]Master data'!$B$2:$EF$1000,MATCH($B772,'[1]Master data'!$A$2:$A$1000,0),MATCH(O$1,'[1]Master data'!$B$1:$EF$1,0)),"")</f>
        <v>0</v>
      </c>
      <c r="P772" s="7">
        <f>IFERROR(INDEX('[1]Master data'!$B$2:$EF$1000,MATCH($B772,'[1]Master data'!$A$2:$A$1000,0),MATCH(P$1,'[1]Master data'!$B$1:$EF$1,0)),"")</f>
        <v>-5000</v>
      </c>
      <c r="Q772" s="30">
        <f>IFERROR(INDEX('[1]Master data'!$B$2:$EF$1000,MATCH($B772,'[1]Master data'!$A$2:$A$1000,0),MATCH(Q$1,'[1]Master data'!$B$1:$EF$1,0)),"")</f>
        <v>-1</v>
      </c>
    </row>
    <row r="773" spans="1:17" x14ac:dyDescent="0.3">
      <c r="A773" t="str">
        <f t="shared" si="12"/>
        <v/>
      </c>
      <c r="B773" t="str">
        <f>IF('[1]Master data'!A773="","",'[1]Master data'!A773)</f>
        <v/>
      </c>
      <c r="C773" t="str">
        <f>IFERROR(INDEX('[1]Master data'!$B$2:$EF$1000,MATCH($B773,'[1]Master data'!$A$2:$A$1000,0),MATCH(C$1,'[1]Master data'!$B$1:$EF$1,0)),"")</f>
        <v/>
      </c>
      <c r="D773" t="str">
        <f>IFERROR(INDEX('[1]Master data'!$B$2:$EF$1000,MATCH($B773,'[1]Master data'!$A$2:$A$1000,0),MATCH(D$1,'[1]Master data'!$B$1:$EF$1,0)),"")</f>
        <v/>
      </c>
      <c r="E773" s="5">
        <f>IFERROR(INDEX('[1]Master data'!$B$2:$EF$1000,MATCH($B773,'[1]Master data'!$A$2:$A$1000,0),MATCH(E$1,'[1]Master data'!$B$1:$EF$1,0)),"")</f>
        <v>0</v>
      </c>
      <c r="F773" s="7">
        <f>IFERROR(INDEX('[1]Master data'!$B$2:$EF$1000,MATCH($B773,'[1]Master data'!$A$2:$A$1000,0),MATCH(F$1,'[1]Master data'!$B$1:$EF$1,0)),"")</f>
        <v>-5000</v>
      </c>
      <c r="G773" s="7">
        <f>IFERROR(INDEX('[1]Master data'!$B$2:$EF$1000,MATCH($B773,'[1]Master data'!$A$2:$A$1000,0),MATCH(G$1,'[1]Master data'!$B$1:$EF$1,0)),"")</f>
        <v>0</v>
      </c>
      <c r="H773" s="7">
        <f>IFERROR(INDEX('[1]Master data'!$B$2:$EF$1000,MATCH($B773,'[1]Master data'!$A$2:$A$1000,0),MATCH(H$1,'[1]Master data'!$B$1:$EF$1,0)),"")</f>
        <v>0</v>
      </c>
      <c r="I773" s="7">
        <f>IFERROR(INDEX('[1]Master data'!$B$2:$EF$1000,MATCH($B773,'[1]Master data'!$A$2:$A$1000,0),MATCH(I$1,'[1]Master data'!$B$1:$EF$1,0)),"")</f>
        <v>0</v>
      </c>
      <c r="J773" s="7">
        <f>IFERROR(INDEX('[1]Master data'!$B$2:$EF$1000,MATCH($B773,'[1]Master data'!$A$2:$A$1000,0),MATCH(J$1,'[1]Master data'!$B$1:$EF$1,0)),"")</f>
        <v>0</v>
      </c>
      <c r="K773" s="7">
        <f>IFERROR(INDEX('[1]Master data'!$B$2:$EF$1000,MATCH($B773,'[1]Master data'!$A$2:$A$1000,0),MATCH(K$1,'[1]Master data'!$B$1:$EF$1,0)),"")</f>
        <v>0</v>
      </c>
      <c r="L773" s="7">
        <f>IFERROR(INDEX('[1]Master data'!$B$2:$EF$1000,MATCH($B773,'[1]Master data'!$A$2:$A$1000,0),MATCH(L$1,'[1]Master data'!$B$1:$EF$1,0)),"")</f>
        <v>-5000</v>
      </c>
      <c r="M773" s="33">
        <f>IFERROR(INDEX('[1]Master data'!$B$2:$EF$1000,MATCH($B773,'[1]Master data'!$A$2:$A$1000,0),MATCH(M$1,'[1]Master data'!$B$1:$EF$1,0)),"")</f>
        <v>-1</v>
      </c>
      <c r="N773" s="7">
        <f>IFERROR(INDEX('[1]Master data'!$B$2:$EF$1000,MATCH($B773,'[1]Master data'!$A$2:$A$1000,0),MATCH(N$1,'[1]Master data'!$B$1:$EF$1,0)),"")</f>
        <v>0</v>
      </c>
      <c r="O773" s="7">
        <f>IFERROR(INDEX('[1]Master data'!$B$2:$EF$1000,MATCH($B773,'[1]Master data'!$A$2:$A$1000,0),MATCH(O$1,'[1]Master data'!$B$1:$EF$1,0)),"")</f>
        <v>0</v>
      </c>
      <c r="P773" s="7">
        <f>IFERROR(INDEX('[1]Master data'!$B$2:$EF$1000,MATCH($B773,'[1]Master data'!$A$2:$A$1000,0),MATCH(P$1,'[1]Master data'!$B$1:$EF$1,0)),"")</f>
        <v>-5000</v>
      </c>
      <c r="Q773" s="30">
        <f>IFERROR(INDEX('[1]Master data'!$B$2:$EF$1000,MATCH($B773,'[1]Master data'!$A$2:$A$1000,0),MATCH(Q$1,'[1]Master data'!$B$1:$EF$1,0)),"")</f>
        <v>-1</v>
      </c>
    </row>
    <row r="774" spans="1:17" x14ac:dyDescent="0.3">
      <c r="A774" t="str">
        <f t="shared" si="12"/>
        <v/>
      </c>
      <c r="B774" t="str">
        <f>IF('[1]Master data'!A774="","",'[1]Master data'!A774)</f>
        <v/>
      </c>
      <c r="C774" t="str">
        <f>IFERROR(INDEX('[1]Master data'!$B$2:$EF$1000,MATCH($B774,'[1]Master data'!$A$2:$A$1000,0),MATCH(C$1,'[1]Master data'!$B$1:$EF$1,0)),"")</f>
        <v/>
      </c>
      <c r="D774" t="str">
        <f>IFERROR(INDEX('[1]Master data'!$B$2:$EF$1000,MATCH($B774,'[1]Master data'!$A$2:$A$1000,0),MATCH(D$1,'[1]Master data'!$B$1:$EF$1,0)),"")</f>
        <v/>
      </c>
      <c r="E774" s="5">
        <f>IFERROR(INDEX('[1]Master data'!$B$2:$EF$1000,MATCH($B774,'[1]Master data'!$A$2:$A$1000,0),MATCH(E$1,'[1]Master data'!$B$1:$EF$1,0)),"")</f>
        <v>0</v>
      </c>
      <c r="F774" s="7">
        <f>IFERROR(INDEX('[1]Master data'!$B$2:$EF$1000,MATCH($B774,'[1]Master data'!$A$2:$A$1000,0),MATCH(F$1,'[1]Master data'!$B$1:$EF$1,0)),"")</f>
        <v>-5000</v>
      </c>
      <c r="G774" s="7">
        <f>IFERROR(INDEX('[1]Master data'!$B$2:$EF$1000,MATCH($B774,'[1]Master data'!$A$2:$A$1000,0),MATCH(G$1,'[1]Master data'!$B$1:$EF$1,0)),"")</f>
        <v>0</v>
      </c>
      <c r="H774" s="7">
        <f>IFERROR(INDEX('[1]Master data'!$B$2:$EF$1000,MATCH($B774,'[1]Master data'!$A$2:$A$1000,0),MATCH(H$1,'[1]Master data'!$B$1:$EF$1,0)),"")</f>
        <v>0</v>
      </c>
      <c r="I774" s="7">
        <f>IFERROR(INDEX('[1]Master data'!$B$2:$EF$1000,MATCH($B774,'[1]Master data'!$A$2:$A$1000,0),MATCH(I$1,'[1]Master data'!$B$1:$EF$1,0)),"")</f>
        <v>0</v>
      </c>
      <c r="J774" s="7">
        <f>IFERROR(INDEX('[1]Master data'!$B$2:$EF$1000,MATCH($B774,'[1]Master data'!$A$2:$A$1000,0),MATCH(J$1,'[1]Master data'!$B$1:$EF$1,0)),"")</f>
        <v>0</v>
      </c>
      <c r="K774" s="7">
        <f>IFERROR(INDEX('[1]Master data'!$B$2:$EF$1000,MATCH($B774,'[1]Master data'!$A$2:$A$1000,0),MATCH(K$1,'[1]Master data'!$B$1:$EF$1,0)),"")</f>
        <v>0</v>
      </c>
      <c r="L774" s="7">
        <f>IFERROR(INDEX('[1]Master data'!$B$2:$EF$1000,MATCH($B774,'[1]Master data'!$A$2:$A$1000,0),MATCH(L$1,'[1]Master data'!$B$1:$EF$1,0)),"")</f>
        <v>-5000</v>
      </c>
      <c r="M774" s="33">
        <f>IFERROR(INDEX('[1]Master data'!$B$2:$EF$1000,MATCH($B774,'[1]Master data'!$A$2:$A$1000,0),MATCH(M$1,'[1]Master data'!$B$1:$EF$1,0)),"")</f>
        <v>-1</v>
      </c>
      <c r="N774" s="7">
        <f>IFERROR(INDEX('[1]Master data'!$B$2:$EF$1000,MATCH($B774,'[1]Master data'!$A$2:$A$1000,0),MATCH(N$1,'[1]Master data'!$B$1:$EF$1,0)),"")</f>
        <v>0</v>
      </c>
      <c r="O774" s="7">
        <f>IFERROR(INDEX('[1]Master data'!$B$2:$EF$1000,MATCH($B774,'[1]Master data'!$A$2:$A$1000,0),MATCH(O$1,'[1]Master data'!$B$1:$EF$1,0)),"")</f>
        <v>0</v>
      </c>
      <c r="P774" s="7">
        <f>IFERROR(INDEX('[1]Master data'!$B$2:$EF$1000,MATCH($B774,'[1]Master data'!$A$2:$A$1000,0),MATCH(P$1,'[1]Master data'!$B$1:$EF$1,0)),"")</f>
        <v>-5000</v>
      </c>
      <c r="Q774" s="30">
        <f>IFERROR(INDEX('[1]Master data'!$B$2:$EF$1000,MATCH($B774,'[1]Master data'!$A$2:$A$1000,0),MATCH(Q$1,'[1]Master data'!$B$1:$EF$1,0)),"")</f>
        <v>-1</v>
      </c>
    </row>
    <row r="775" spans="1:17" x14ac:dyDescent="0.3">
      <c r="A775" t="str">
        <f t="shared" si="12"/>
        <v/>
      </c>
      <c r="B775" t="str">
        <f>IF('[1]Master data'!A775="","",'[1]Master data'!A775)</f>
        <v/>
      </c>
      <c r="C775" t="str">
        <f>IFERROR(INDEX('[1]Master data'!$B$2:$EF$1000,MATCH($B775,'[1]Master data'!$A$2:$A$1000,0),MATCH(C$1,'[1]Master data'!$B$1:$EF$1,0)),"")</f>
        <v/>
      </c>
      <c r="D775" t="str">
        <f>IFERROR(INDEX('[1]Master data'!$B$2:$EF$1000,MATCH($B775,'[1]Master data'!$A$2:$A$1000,0),MATCH(D$1,'[1]Master data'!$B$1:$EF$1,0)),"")</f>
        <v/>
      </c>
      <c r="E775" s="5">
        <f>IFERROR(INDEX('[1]Master data'!$B$2:$EF$1000,MATCH($B775,'[1]Master data'!$A$2:$A$1000,0),MATCH(E$1,'[1]Master data'!$B$1:$EF$1,0)),"")</f>
        <v>0</v>
      </c>
      <c r="F775" s="7">
        <f>IFERROR(INDEX('[1]Master data'!$B$2:$EF$1000,MATCH($B775,'[1]Master data'!$A$2:$A$1000,0),MATCH(F$1,'[1]Master data'!$B$1:$EF$1,0)),"")</f>
        <v>-5000</v>
      </c>
      <c r="G775" s="7">
        <f>IFERROR(INDEX('[1]Master data'!$B$2:$EF$1000,MATCH($B775,'[1]Master data'!$A$2:$A$1000,0),MATCH(G$1,'[1]Master data'!$B$1:$EF$1,0)),"")</f>
        <v>0</v>
      </c>
      <c r="H775" s="7">
        <f>IFERROR(INDEX('[1]Master data'!$B$2:$EF$1000,MATCH($B775,'[1]Master data'!$A$2:$A$1000,0),MATCH(H$1,'[1]Master data'!$B$1:$EF$1,0)),"")</f>
        <v>0</v>
      </c>
      <c r="I775" s="7">
        <f>IFERROR(INDEX('[1]Master data'!$B$2:$EF$1000,MATCH($B775,'[1]Master data'!$A$2:$A$1000,0),MATCH(I$1,'[1]Master data'!$B$1:$EF$1,0)),"")</f>
        <v>0</v>
      </c>
      <c r="J775" s="7">
        <f>IFERROR(INDEX('[1]Master data'!$B$2:$EF$1000,MATCH($B775,'[1]Master data'!$A$2:$A$1000,0),MATCH(J$1,'[1]Master data'!$B$1:$EF$1,0)),"")</f>
        <v>0</v>
      </c>
      <c r="K775" s="7">
        <f>IFERROR(INDEX('[1]Master data'!$B$2:$EF$1000,MATCH($B775,'[1]Master data'!$A$2:$A$1000,0),MATCH(K$1,'[1]Master data'!$B$1:$EF$1,0)),"")</f>
        <v>0</v>
      </c>
      <c r="L775" s="7">
        <f>IFERROR(INDEX('[1]Master data'!$B$2:$EF$1000,MATCH($B775,'[1]Master data'!$A$2:$A$1000,0),MATCH(L$1,'[1]Master data'!$B$1:$EF$1,0)),"")</f>
        <v>-5000</v>
      </c>
      <c r="M775" s="33">
        <f>IFERROR(INDEX('[1]Master data'!$B$2:$EF$1000,MATCH($B775,'[1]Master data'!$A$2:$A$1000,0),MATCH(M$1,'[1]Master data'!$B$1:$EF$1,0)),"")</f>
        <v>-1</v>
      </c>
      <c r="N775" s="7">
        <f>IFERROR(INDEX('[1]Master data'!$B$2:$EF$1000,MATCH($B775,'[1]Master data'!$A$2:$A$1000,0),MATCH(N$1,'[1]Master data'!$B$1:$EF$1,0)),"")</f>
        <v>0</v>
      </c>
      <c r="O775" s="7">
        <f>IFERROR(INDEX('[1]Master data'!$B$2:$EF$1000,MATCH($B775,'[1]Master data'!$A$2:$A$1000,0),MATCH(O$1,'[1]Master data'!$B$1:$EF$1,0)),"")</f>
        <v>0</v>
      </c>
      <c r="P775" s="7">
        <f>IFERROR(INDEX('[1]Master data'!$B$2:$EF$1000,MATCH($B775,'[1]Master data'!$A$2:$A$1000,0),MATCH(P$1,'[1]Master data'!$B$1:$EF$1,0)),"")</f>
        <v>-5000</v>
      </c>
      <c r="Q775" s="30">
        <f>IFERROR(INDEX('[1]Master data'!$B$2:$EF$1000,MATCH($B775,'[1]Master data'!$A$2:$A$1000,0),MATCH(Q$1,'[1]Master data'!$B$1:$EF$1,0)),"")</f>
        <v>-1</v>
      </c>
    </row>
    <row r="776" spans="1:17" x14ac:dyDescent="0.3">
      <c r="A776" t="str">
        <f t="shared" si="12"/>
        <v/>
      </c>
      <c r="B776" t="str">
        <f>IF('[1]Master data'!A776="","",'[1]Master data'!A776)</f>
        <v/>
      </c>
      <c r="C776" t="str">
        <f>IFERROR(INDEX('[1]Master data'!$B$2:$EF$1000,MATCH($B776,'[1]Master data'!$A$2:$A$1000,0),MATCH(C$1,'[1]Master data'!$B$1:$EF$1,0)),"")</f>
        <v/>
      </c>
      <c r="D776" t="str">
        <f>IFERROR(INDEX('[1]Master data'!$B$2:$EF$1000,MATCH($B776,'[1]Master data'!$A$2:$A$1000,0),MATCH(D$1,'[1]Master data'!$B$1:$EF$1,0)),"")</f>
        <v/>
      </c>
      <c r="E776" s="5">
        <f>IFERROR(INDEX('[1]Master data'!$B$2:$EF$1000,MATCH($B776,'[1]Master data'!$A$2:$A$1000,0),MATCH(E$1,'[1]Master data'!$B$1:$EF$1,0)),"")</f>
        <v>0</v>
      </c>
      <c r="F776" s="7">
        <f>IFERROR(INDEX('[1]Master data'!$B$2:$EF$1000,MATCH($B776,'[1]Master data'!$A$2:$A$1000,0),MATCH(F$1,'[1]Master data'!$B$1:$EF$1,0)),"")</f>
        <v>-5000</v>
      </c>
      <c r="G776" s="7">
        <f>IFERROR(INDEX('[1]Master data'!$B$2:$EF$1000,MATCH($B776,'[1]Master data'!$A$2:$A$1000,0),MATCH(G$1,'[1]Master data'!$B$1:$EF$1,0)),"")</f>
        <v>0</v>
      </c>
      <c r="H776" s="7">
        <f>IFERROR(INDEX('[1]Master data'!$B$2:$EF$1000,MATCH($B776,'[1]Master data'!$A$2:$A$1000,0),MATCH(H$1,'[1]Master data'!$B$1:$EF$1,0)),"")</f>
        <v>0</v>
      </c>
      <c r="I776" s="7">
        <f>IFERROR(INDEX('[1]Master data'!$B$2:$EF$1000,MATCH($B776,'[1]Master data'!$A$2:$A$1000,0),MATCH(I$1,'[1]Master data'!$B$1:$EF$1,0)),"")</f>
        <v>0</v>
      </c>
      <c r="J776" s="7">
        <f>IFERROR(INDEX('[1]Master data'!$B$2:$EF$1000,MATCH($B776,'[1]Master data'!$A$2:$A$1000,0),MATCH(J$1,'[1]Master data'!$B$1:$EF$1,0)),"")</f>
        <v>0</v>
      </c>
      <c r="K776" s="7">
        <f>IFERROR(INDEX('[1]Master data'!$B$2:$EF$1000,MATCH($B776,'[1]Master data'!$A$2:$A$1000,0),MATCH(K$1,'[1]Master data'!$B$1:$EF$1,0)),"")</f>
        <v>0</v>
      </c>
      <c r="L776" s="7">
        <f>IFERROR(INDEX('[1]Master data'!$B$2:$EF$1000,MATCH($B776,'[1]Master data'!$A$2:$A$1000,0),MATCH(L$1,'[1]Master data'!$B$1:$EF$1,0)),"")</f>
        <v>-5000</v>
      </c>
      <c r="M776" s="33">
        <f>IFERROR(INDEX('[1]Master data'!$B$2:$EF$1000,MATCH($B776,'[1]Master data'!$A$2:$A$1000,0),MATCH(M$1,'[1]Master data'!$B$1:$EF$1,0)),"")</f>
        <v>-1</v>
      </c>
      <c r="N776" s="7">
        <f>IFERROR(INDEX('[1]Master data'!$B$2:$EF$1000,MATCH($B776,'[1]Master data'!$A$2:$A$1000,0),MATCH(N$1,'[1]Master data'!$B$1:$EF$1,0)),"")</f>
        <v>0</v>
      </c>
      <c r="O776" s="7">
        <f>IFERROR(INDEX('[1]Master data'!$B$2:$EF$1000,MATCH($B776,'[1]Master data'!$A$2:$A$1000,0),MATCH(O$1,'[1]Master data'!$B$1:$EF$1,0)),"")</f>
        <v>0</v>
      </c>
      <c r="P776" s="7">
        <f>IFERROR(INDEX('[1]Master data'!$B$2:$EF$1000,MATCH($B776,'[1]Master data'!$A$2:$A$1000,0),MATCH(P$1,'[1]Master data'!$B$1:$EF$1,0)),"")</f>
        <v>-5000</v>
      </c>
      <c r="Q776" s="30">
        <f>IFERROR(INDEX('[1]Master data'!$B$2:$EF$1000,MATCH($B776,'[1]Master data'!$A$2:$A$1000,0),MATCH(Q$1,'[1]Master data'!$B$1:$EF$1,0)),"")</f>
        <v>-1</v>
      </c>
    </row>
    <row r="777" spans="1:17" x14ac:dyDescent="0.3">
      <c r="A777" t="str">
        <f t="shared" si="12"/>
        <v/>
      </c>
      <c r="B777" t="str">
        <f>IF('[1]Master data'!A777="","",'[1]Master data'!A777)</f>
        <v/>
      </c>
      <c r="C777" t="str">
        <f>IFERROR(INDEX('[1]Master data'!$B$2:$EF$1000,MATCH($B777,'[1]Master data'!$A$2:$A$1000,0),MATCH(C$1,'[1]Master data'!$B$1:$EF$1,0)),"")</f>
        <v/>
      </c>
      <c r="D777" t="str">
        <f>IFERROR(INDEX('[1]Master data'!$B$2:$EF$1000,MATCH($B777,'[1]Master data'!$A$2:$A$1000,0),MATCH(D$1,'[1]Master data'!$B$1:$EF$1,0)),"")</f>
        <v/>
      </c>
      <c r="E777" s="5">
        <f>IFERROR(INDEX('[1]Master data'!$B$2:$EF$1000,MATCH($B777,'[1]Master data'!$A$2:$A$1000,0),MATCH(E$1,'[1]Master data'!$B$1:$EF$1,0)),"")</f>
        <v>0</v>
      </c>
      <c r="F777" s="7">
        <f>IFERROR(INDEX('[1]Master data'!$B$2:$EF$1000,MATCH($B777,'[1]Master data'!$A$2:$A$1000,0),MATCH(F$1,'[1]Master data'!$B$1:$EF$1,0)),"")</f>
        <v>-5000</v>
      </c>
      <c r="G777" s="7">
        <f>IFERROR(INDEX('[1]Master data'!$B$2:$EF$1000,MATCH($B777,'[1]Master data'!$A$2:$A$1000,0),MATCH(G$1,'[1]Master data'!$B$1:$EF$1,0)),"")</f>
        <v>0</v>
      </c>
      <c r="H777" s="7">
        <f>IFERROR(INDEX('[1]Master data'!$B$2:$EF$1000,MATCH($B777,'[1]Master data'!$A$2:$A$1000,0),MATCH(H$1,'[1]Master data'!$B$1:$EF$1,0)),"")</f>
        <v>0</v>
      </c>
      <c r="I777" s="7">
        <f>IFERROR(INDEX('[1]Master data'!$B$2:$EF$1000,MATCH($B777,'[1]Master data'!$A$2:$A$1000,0),MATCH(I$1,'[1]Master data'!$B$1:$EF$1,0)),"")</f>
        <v>0</v>
      </c>
      <c r="J777" s="7">
        <f>IFERROR(INDEX('[1]Master data'!$B$2:$EF$1000,MATCH($B777,'[1]Master data'!$A$2:$A$1000,0),MATCH(J$1,'[1]Master data'!$B$1:$EF$1,0)),"")</f>
        <v>0</v>
      </c>
      <c r="K777" s="7">
        <f>IFERROR(INDEX('[1]Master data'!$B$2:$EF$1000,MATCH($B777,'[1]Master data'!$A$2:$A$1000,0),MATCH(K$1,'[1]Master data'!$B$1:$EF$1,0)),"")</f>
        <v>0</v>
      </c>
      <c r="L777" s="7">
        <f>IFERROR(INDEX('[1]Master data'!$B$2:$EF$1000,MATCH($B777,'[1]Master data'!$A$2:$A$1000,0),MATCH(L$1,'[1]Master data'!$B$1:$EF$1,0)),"")</f>
        <v>-5000</v>
      </c>
      <c r="M777" s="33">
        <f>IFERROR(INDEX('[1]Master data'!$B$2:$EF$1000,MATCH($B777,'[1]Master data'!$A$2:$A$1000,0),MATCH(M$1,'[1]Master data'!$B$1:$EF$1,0)),"")</f>
        <v>-1</v>
      </c>
      <c r="N777" s="7">
        <f>IFERROR(INDEX('[1]Master data'!$B$2:$EF$1000,MATCH($B777,'[1]Master data'!$A$2:$A$1000,0),MATCH(N$1,'[1]Master data'!$B$1:$EF$1,0)),"")</f>
        <v>0</v>
      </c>
      <c r="O777" s="7">
        <f>IFERROR(INDEX('[1]Master data'!$B$2:$EF$1000,MATCH($B777,'[1]Master data'!$A$2:$A$1000,0),MATCH(O$1,'[1]Master data'!$B$1:$EF$1,0)),"")</f>
        <v>0</v>
      </c>
      <c r="P777" s="7">
        <f>IFERROR(INDEX('[1]Master data'!$B$2:$EF$1000,MATCH($B777,'[1]Master data'!$A$2:$A$1000,0),MATCH(P$1,'[1]Master data'!$B$1:$EF$1,0)),"")</f>
        <v>-5000</v>
      </c>
      <c r="Q777" s="30">
        <f>IFERROR(INDEX('[1]Master data'!$B$2:$EF$1000,MATCH($B777,'[1]Master data'!$A$2:$A$1000,0),MATCH(Q$1,'[1]Master data'!$B$1:$EF$1,0)),"")</f>
        <v>-1</v>
      </c>
    </row>
    <row r="778" spans="1:17" x14ac:dyDescent="0.3">
      <c r="A778" t="str">
        <f t="shared" si="12"/>
        <v/>
      </c>
      <c r="B778" t="str">
        <f>IF('[1]Master data'!A778="","",'[1]Master data'!A778)</f>
        <v/>
      </c>
      <c r="C778" t="str">
        <f>IFERROR(INDEX('[1]Master data'!$B$2:$EF$1000,MATCH($B778,'[1]Master data'!$A$2:$A$1000,0),MATCH(C$1,'[1]Master data'!$B$1:$EF$1,0)),"")</f>
        <v/>
      </c>
      <c r="D778" t="str">
        <f>IFERROR(INDEX('[1]Master data'!$B$2:$EF$1000,MATCH($B778,'[1]Master data'!$A$2:$A$1000,0),MATCH(D$1,'[1]Master data'!$B$1:$EF$1,0)),"")</f>
        <v/>
      </c>
      <c r="E778" s="5">
        <f>IFERROR(INDEX('[1]Master data'!$B$2:$EF$1000,MATCH($B778,'[1]Master data'!$A$2:$A$1000,0),MATCH(E$1,'[1]Master data'!$B$1:$EF$1,0)),"")</f>
        <v>0</v>
      </c>
      <c r="F778" s="7">
        <f>IFERROR(INDEX('[1]Master data'!$B$2:$EF$1000,MATCH($B778,'[1]Master data'!$A$2:$A$1000,0),MATCH(F$1,'[1]Master data'!$B$1:$EF$1,0)),"")</f>
        <v>-5000</v>
      </c>
      <c r="G778" s="7">
        <f>IFERROR(INDEX('[1]Master data'!$B$2:$EF$1000,MATCH($B778,'[1]Master data'!$A$2:$A$1000,0),MATCH(G$1,'[1]Master data'!$B$1:$EF$1,0)),"")</f>
        <v>0</v>
      </c>
      <c r="H778" s="7">
        <f>IFERROR(INDEX('[1]Master data'!$B$2:$EF$1000,MATCH($B778,'[1]Master data'!$A$2:$A$1000,0),MATCH(H$1,'[1]Master data'!$B$1:$EF$1,0)),"")</f>
        <v>0</v>
      </c>
      <c r="I778" s="7">
        <f>IFERROR(INDEX('[1]Master data'!$B$2:$EF$1000,MATCH($B778,'[1]Master data'!$A$2:$A$1000,0),MATCH(I$1,'[1]Master data'!$B$1:$EF$1,0)),"")</f>
        <v>0</v>
      </c>
      <c r="J778" s="7">
        <f>IFERROR(INDEX('[1]Master data'!$B$2:$EF$1000,MATCH($B778,'[1]Master data'!$A$2:$A$1000,0),MATCH(J$1,'[1]Master data'!$B$1:$EF$1,0)),"")</f>
        <v>0</v>
      </c>
      <c r="K778" s="7">
        <f>IFERROR(INDEX('[1]Master data'!$B$2:$EF$1000,MATCH($B778,'[1]Master data'!$A$2:$A$1000,0),MATCH(K$1,'[1]Master data'!$B$1:$EF$1,0)),"")</f>
        <v>0</v>
      </c>
      <c r="L778" s="7">
        <f>IFERROR(INDEX('[1]Master data'!$B$2:$EF$1000,MATCH($B778,'[1]Master data'!$A$2:$A$1000,0),MATCH(L$1,'[1]Master data'!$B$1:$EF$1,0)),"")</f>
        <v>-5000</v>
      </c>
      <c r="M778" s="33">
        <f>IFERROR(INDEX('[1]Master data'!$B$2:$EF$1000,MATCH($B778,'[1]Master data'!$A$2:$A$1000,0),MATCH(M$1,'[1]Master data'!$B$1:$EF$1,0)),"")</f>
        <v>-1</v>
      </c>
      <c r="N778" s="7">
        <f>IFERROR(INDEX('[1]Master data'!$B$2:$EF$1000,MATCH($B778,'[1]Master data'!$A$2:$A$1000,0),MATCH(N$1,'[1]Master data'!$B$1:$EF$1,0)),"")</f>
        <v>0</v>
      </c>
      <c r="O778" s="7">
        <f>IFERROR(INDEX('[1]Master data'!$B$2:$EF$1000,MATCH($B778,'[1]Master data'!$A$2:$A$1000,0),MATCH(O$1,'[1]Master data'!$B$1:$EF$1,0)),"")</f>
        <v>0</v>
      </c>
      <c r="P778" s="7">
        <f>IFERROR(INDEX('[1]Master data'!$B$2:$EF$1000,MATCH($B778,'[1]Master data'!$A$2:$A$1000,0),MATCH(P$1,'[1]Master data'!$B$1:$EF$1,0)),"")</f>
        <v>-5000</v>
      </c>
      <c r="Q778" s="30">
        <f>IFERROR(INDEX('[1]Master data'!$B$2:$EF$1000,MATCH($B778,'[1]Master data'!$A$2:$A$1000,0),MATCH(Q$1,'[1]Master data'!$B$1:$EF$1,0)),"")</f>
        <v>-1</v>
      </c>
    </row>
    <row r="779" spans="1:17" x14ac:dyDescent="0.3">
      <c r="A779" t="str">
        <f t="shared" si="12"/>
        <v/>
      </c>
      <c r="B779" t="str">
        <f>IF('[1]Master data'!A779="","",'[1]Master data'!A779)</f>
        <v/>
      </c>
      <c r="C779" t="str">
        <f>IFERROR(INDEX('[1]Master data'!$B$2:$EF$1000,MATCH($B779,'[1]Master data'!$A$2:$A$1000,0),MATCH(C$1,'[1]Master data'!$B$1:$EF$1,0)),"")</f>
        <v/>
      </c>
      <c r="D779" t="str">
        <f>IFERROR(INDEX('[1]Master data'!$B$2:$EF$1000,MATCH($B779,'[1]Master data'!$A$2:$A$1000,0),MATCH(D$1,'[1]Master data'!$B$1:$EF$1,0)),"")</f>
        <v/>
      </c>
      <c r="E779" s="5">
        <f>IFERROR(INDEX('[1]Master data'!$B$2:$EF$1000,MATCH($B779,'[1]Master data'!$A$2:$A$1000,0),MATCH(E$1,'[1]Master data'!$B$1:$EF$1,0)),"")</f>
        <v>0</v>
      </c>
      <c r="F779" s="7">
        <f>IFERROR(INDEX('[1]Master data'!$B$2:$EF$1000,MATCH($B779,'[1]Master data'!$A$2:$A$1000,0),MATCH(F$1,'[1]Master data'!$B$1:$EF$1,0)),"")</f>
        <v>-5000</v>
      </c>
      <c r="G779" s="7">
        <f>IFERROR(INDEX('[1]Master data'!$B$2:$EF$1000,MATCH($B779,'[1]Master data'!$A$2:$A$1000,0),MATCH(G$1,'[1]Master data'!$B$1:$EF$1,0)),"")</f>
        <v>0</v>
      </c>
      <c r="H779" s="7">
        <f>IFERROR(INDEX('[1]Master data'!$B$2:$EF$1000,MATCH($B779,'[1]Master data'!$A$2:$A$1000,0),MATCH(H$1,'[1]Master data'!$B$1:$EF$1,0)),"")</f>
        <v>0</v>
      </c>
      <c r="I779" s="7">
        <f>IFERROR(INDEX('[1]Master data'!$B$2:$EF$1000,MATCH($B779,'[1]Master data'!$A$2:$A$1000,0),MATCH(I$1,'[1]Master data'!$B$1:$EF$1,0)),"")</f>
        <v>0</v>
      </c>
      <c r="J779" s="7">
        <f>IFERROR(INDEX('[1]Master data'!$B$2:$EF$1000,MATCH($B779,'[1]Master data'!$A$2:$A$1000,0),MATCH(J$1,'[1]Master data'!$B$1:$EF$1,0)),"")</f>
        <v>0</v>
      </c>
      <c r="K779" s="7">
        <f>IFERROR(INDEX('[1]Master data'!$B$2:$EF$1000,MATCH($B779,'[1]Master data'!$A$2:$A$1000,0),MATCH(K$1,'[1]Master data'!$B$1:$EF$1,0)),"")</f>
        <v>0</v>
      </c>
      <c r="L779" s="7">
        <f>IFERROR(INDEX('[1]Master data'!$B$2:$EF$1000,MATCH($B779,'[1]Master data'!$A$2:$A$1000,0),MATCH(L$1,'[1]Master data'!$B$1:$EF$1,0)),"")</f>
        <v>-5000</v>
      </c>
      <c r="M779" s="33">
        <f>IFERROR(INDEX('[1]Master data'!$B$2:$EF$1000,MATCH($B779,'[1]Master data'!$A$2:$A$1000,0),MATCH(M$1,'[1]Master data'!$B$1:$EF$1,0)),"")</f>
        <v>-1</v>
      </c>
      <c r="N779" s="7">
        <f>IFERROR(INDEX('[1]Master data'!$B$2:$EF$1000,MATCH($B779,'[1]Master data'!$A$2:$A$1000,0),MATCH(N$1,'[1]Master data'!$B$1:$EF$1,0)),"")</f>
        <v>0</v>
      </c>
      <c r="O779" s="7">
        <f>IFERROR(INDEX('[1]Master data'!$B$2:$EF$1000,MATCH($B779,'[1]Master data'!$A$2:$A$1000,0),MATCH(O$1,'[1]Master data'!$B$1:$EF$1,0)),"")</f>
        <v>0</v>
      </c>
      <c r="P779" s="7">
        <f>IFERROR(INDEX('[1]Master data'!$B$2:$EF$1000,MATCH($B779,'[1]Master data'!$A$2:$A$1000,0),MATCH(P$1,'[1]Master data'!$B$1:$EF$1,0)),"")</f>
        <v>-5000</v>
      </c>
      <c r="Q779" s="30">
        <f>IFERROR(INDEX('[1]Master data'!$B$2:$EF$1000,MATCH($B779,'[1]Master data'!$A$2:$A$1000,0),MATCH(Q$1,'[1]Master data'!$B$1:$EF$1,0)),"")</f>
        <v>-1</v>
      </c>
    </row>
    <row r="780" spans="1:17" x14ac:dyDescent="0.3">
      <c r="A780" t="str">
        <f t="shared" si="12"/>
        <v/>
      </c>
      <c r="B780" t="str">
        <f>IF('[1]Master data'!A780="","",'[1]Master data'!A780)</f>
        <v/>
      </c>
      <c r="C780" t="str">
        <f>IFERROR(INDEX('[1]Master data'!$B$2:$EF$1000,MATCH($B780,'[1]Master data'!$A$2:$A$1000,0),MATCH(C$1,'[1]Master data'!$B$1:$EF$1,0)),"")</f>
        <v/>
      </c>
      <c r="D780" t="str">
        <f>IFERROR(INDEX('[1]Master data'!$B$2:$EF$1000,MATCH($B780,'[1]Master data'!$A$2:$A$1000,0),MATCH(D$1,'[1]Master data'!$B$1:$EF$1,0)),"")</f>
        <v/>
      </c>
      <c r="E780" s="5">
        <f>IFERROR(INDEX('[1]Master data'!$B$2:$EF$1000,MATCH($B780,'[1]Master data'!$A$2:$A$1000,0),MATCH(E$1,'[1]Master data'!$B$1:$EF$1,0)),"")</f>
        <v>0</v>
      </c>
      <c r="F780" s="7">
        <f>IFERROR(INDEX('[1]Master data'!$B$2:$EF$1000,MATCH($B780,'[1]Master data'!$A$2:$A$1000,0),MATCH(F$1,'[1]Master data'!$B$1:$EF$1,0)),"")</f>
        <v>-5000</v>
      </c>
      <c r="G780" s="7">
        <f>IFERROR(INDEX('[1]Master data'!$B$2:$EF$1000,MATCH($B780,'[1]Master data'!$A$2:$A$1000,0),MATCH(G$1,'[1]Master data'!$B$1:$EF$1,0)),"")</f>
        <v>0</v>
      </c>
      <c r="H780" s="7">
        <f>IFERROR(INDEX('[1]Master data'!$B$2:$EF$1000,MATCH($B780,'[1]Master data'!$A$2:$A$1000,0),MATCH(H$1,'[1]Master data'!$B$1:$EF$1,0)),"")</f>
        <v>0</v>
      </c>
      <c r="I780" s="7">
        <f>IFERROR(INDEX('[1]Master data'!$B$2:$EF$1000,MATCH($B780,'[1]Master data'!$A$2:$A$1000,0),MATCH(I$1,'[1]Master data'!$B$1:$EF$1,0)),"")</f>
        <v>0</v>
      </c>
      <c r="J780" s="7">
        <f>IFERROR(INDEX('[1]Master data'!$B$2:$EF$1000,MATCH($B780,'[1]Master data'!$A$2:$A$1000,0),MATCH(J$1,'[1]Master data'!$B$1:$EF$1,0)),"")</f>
        <v>0</v>
      </c>
      <c r="K780" s="7">
        <f>IFERROR(INDEX('[1]Master data'!$B$2:$EF$1000,MATCH($B780,'[1]Master data'!$A$2:$A$1000,0),MATCH(K$1,'[1]Master data'!$B$1:$EF$1,0)),"")</f>
        <v>0</v>
      </c>
      <c r="L780" s="7">
        <f>IFERROR(INDEX('[1]Master data'!$B$2:$EF$1000,MATCH($B780,'[1]Master data'!$A$2:$A$1000,0),MATCH(L$1,'[1]Master data'!$B$1:$EF$1,0)),"")</f>
        <v>-5000</v>
      </c>
      <c r="M780" s="33">
        <f>IFERROR(INDEX('[1]Master data'!$B$2:$EF$1000,MATCH($B780,'[1]Master data'!$A$2:$A$1000,0),MATCH(M$1,'[1]Master data'!$B$1:$EF$1,0)),"")</f>
        <v>-1</v>
      </c>
      <c r="N780" s="7">
        <f>IFERROR(INDEX('[1]Master data'!$B$2:$EF$1000,MATCH($B780,'[1]Master data'!$A$2:$A$1000,0),MATCH(N$1,'[1]Master data'!$B$1:$EF$1,0)),"")</f>
        <v>0</v>
      </c>
      <c r="O780" s="7">
        <f>IFERROR(INDEX('[1]Master data'!$B$2:$EF$1000,MATCH($B780,'[1]Master data'!$A$2:$A$1000,0),MATCH(O$1,'[1]Master data'!$B$1:$EF$1,0)),"")</f>
        <v>0</v>
      </c>
      <c r="P780" s="7">
        <f>IFERROR(INDEX('[1]Master data'!$B$2:$EF$1000,MATCH($B780,'[1]Master data'!$A$2:$A$1000,0),MATCH(P$1,'[1]Master data'!$B$1:$EF$1,0)),"")</f>
        <v>-5000</v>
      </c>
      <c r="Q780" s="30">
        <f>IFERROR(INDEX('[1]Master data'!$B$2:$EF$1000,MATCH($B780,'[1]Master data'!$A$2:$A$1000,0),MATCH(Q$1,'[1]Master data'!$B$1:$EF$1,0)),"")</f>
        <v>-1</v>
      </c>
    </row>
    <row r="781" spans="1:17" x14ac:dyDescent="0.3">
      <c r="A781" t="str">
        <f t="shared" si="12"/>
        <v/>
      </c>
      <c r="B781" t="str">
        <f>IF('[1]Master data'!A781="","",'[1]Master data'!A781)</f>
        <v/>
      </c>
      <c r="C781" t="str">
        <f>IFERROR(INDEX('[1]Master data'!$B$2:$EF$1000,MATCH($B781,'[1]Master data'!$A$2:$A$1000,0),MATCH(C$1,'[1]Master data'!$B$1:$EF$1,0)),"")</f>
        <v/>
      </c>
      <c r="D781" t="str">
        <f>IFERROR(INDEX('[1]Master data'!$B$2:$EF$1000,MATCH($B781,'[1]Master data'!$A$2:$A$1000,0),MATCH(D$1,'[1]Master data'!$B$1:$EF$1,0)),"")</f>
        <v/>
      </c>
      <c r="E781" s="5">
        <f>IFERROR(INDEX('[1]Master data'!$B$2:$EF$1000,MATCH($B781,'[1]Master data'!$A$2:$A$1000,0),MATCH(E$1,'[1]Master data'!$B$1:$EF$1,0)),"")</f>
        <v>0</v>
      </c>
      <c r="F781" s="7">
        <f>IFERROR(INDEX('[1]Master data'!$B$2:$EF$1000,MATCH($B781,'[1]Master data'!$A$2:$A$1000,0),MATCH(F$1,'[1]Master data'!$B$1:$EF$1,0)),"")</f>
        <v>-5000</v>
      </c>
      <c r="G781" s="7">
        <f>IFERROR(INDEX('[1]Master data'!$B$2:$EF$1000,MATCH($B781,'[1]Master data'!$A$2:$A$1000,0),MATCH(G$1,'[1]Master data'!$B$1:$EF$1,0)),"")</f>
        <v>0</v>
      </c>
      <c r="H781" s="7">
        <f>IFERROR(INDEX('[1]Master data'!$B$2:$EF$1000,MATCH($B781,'[1]Master data'!$A$2:$A$1000,0),MATCH(H$1,'[1]Master data'!$B$1:$EF$1,0)),"")</f>
        <v>0</v>
      </c>
      <c r="I781" s="7">
        <f>IFERROR(INDEX('[1]Master data'!$B$2:$EF$1000,MATCH($B781,'[1]Master data'!$A$2:$A$1000,0),MATCH(I$1,'[1]Master data'!$B$1:$EF$1,0)),"")</f>
        <v>0</v>
      </c>
      <c r="J781" s="7">
        <f>IFERROR(INDEX('[1]Master data'!$B$2:$EF$1000,MATCH($B781,'[1]Master data'!$A$2:$A$1000,0),MATCH(J$1,'[1]Master data'!$B$1:$EF$1,0)),"")</f>
        <v>0</v>
      </c>
      <c r="K781" s="7">
        <f>IFERROR(INDEX('[1]Master data'!$B$2:$EF$1000,MATCH($B781,'[1]Master data'!$A$2:$A$1000,0),MATCH(K$1,'[1]Master data'!$B$1:$EF$1,0)),"")</f>
        <v>0</v>
      </c>
      <c r="L781" s="7">
        <f>IFERROR(INDEX('[1]Master data'!$B$2:$EF$1000,MATCH($B781,'[1]Master data'!$A$2:$A$1000,0),MATCH(L$1,'[1]Master data'!$B$1:$EF$1,0)),"")</f>
        <v>-5000</v>
      </c>
      <c r="M781" s="33">
        <f>IFERROR(INDEX('[1]Master data'!$B$2:$EF$1000,MATCH($B781,'[1]Master data'!$A$2:$A$1000,0),MATCH(M$1,'[1]Master data'!$B$1:$EF$1,0)),"")</f>
        <v>-1</v>
      </c>
      <c r="N781" s="7">
        <f>IFERROR(INDEX('[1]Master data'!$B$2:$EF$1000,MATCH($B781,'[1]Master data'!$A$2:$A$1000,0),MATCH(N$1,'[1]Master data'!$B$1:$EF$1,0)),"")</f>
        <v>0</v>
      </c>
      <c r="O781" s="7">
        <f>IFERROR(INDEX('[1]Master data'!$B$2:$EF$1000,MATCH($B781,'[1]Master data'!$A$2:$A$1000,0),MATCH(O$1,'[1]Master data'!$B$1:$EF$1,0)),"")</f>
        <v>0</v>
      </c>
      <c r="P781" s="7">
        <f>IFERROR(INDEX('[1]Master data'!$B$2:$EF$1000,MATCH($B781,'[1]Master data'!$A$2:$A$1000,0),MATCH(P$1,'[1]Master data'!$B$1:$EF$1,0)),"")</f>
        <v>-5000</v>
      </c>
      <c r="Q781" s="30">
        <f>IFERROR(INDEX('[1]Master data'!$B$2:$EF$1000,MATCH($B781,'[1]Master data'!$A$2:$A$1000,0),MATCH(Q$1,'[1]Master data'!$B$1:$EF$1,0)),"")</f>
        <v>-1</v>
      </c>
    </row>
    <row r="782" spans="1:17" x14ac:dyDescent="0.3">
      <c r="A782" t="str">
        <f t="shared" si="12"/>
        <v/>
      </c>
      <c r="B782" t="str">
        <f>IF('[1]Master data'!A782="","",'[1]Master data'!A782)</f>
        <v/>
      </c>
      <c r="C782" t="str">
        <f>IFERROR(INDEX('[1]Master data'!$B$2:$EF$1000,MATCH($B782,'[1]Master data'!$A$2:$A$1000,0),MATCH(C$1,'[1]Master data'!$B$1:$EF$1,0)),"")</f>
        <v/>
      </c>
      <c r="D782" t="str">
        <f>IFERROR(INDEX('[1]Master data'!$B$2:$EF$1000,MATCH($B782,'[1]Master data'!$A$2:$A$1000,0),MATCH(D$1,'[1]Master data'!$B$1:$EF$1,0)),"")</f>
        <v/>
      </c>
      <c r="E782" s="5">
        <f>IFERROR(INDEX('[1]Master data'!$B$2:$EF$1000,MATCH($B782,'[1]Master data'!$A$2:$A$1000,0),MATCH(E$1,'[1]Master data'!$B$1:$EF$1,0)),"")</f>
        <v>0</v>
      </c>
      <c r="F782" s="7">
        <f>IFERROR(INDEX('[1]Master data'!$B$2:$EF$1000,MATCH($B782,'[1]Master data'!$A$2:$A$1000,0),MATCH(F$1,'[1]Master data'!$B$1:$EF$1,0)),"")</f>
        <v>-5000</v>
      </c>
      <c r="G782" s="7">
        <f>IFERROR(INDEX('[1]Master data'!$B$2:$EF$1000,MATCH($B782,'[1]Master data'!$A$2:$A$1000,0),MATCH(G$1,'[1]Master data'!$B$1:$EF$1,0)),"")</f>
        <v>0</v>
      </c>
      <c r="H782" s="7">
        <f>IFERROR(INDEX('[1]Master data'!$B$2:$EF$1000,MATCH($B782,'[1]Master data'!$A$2:$A$1000,0),MATCH(H$1,'[1]Master data'!$B$1:$EF$1,0)),"")</f>
        <v>0</v>
      </c>
      <c r="I782" s="7">
        <f>IFERROR(INDEX('[1]Master data'!$B$2:$EF$1000,MATCH($B782,'[1]Master data'!$A$2:$A$1000,0),MATCH(I$1,'[1]Master data'!$B$1:$EF$1,0)),"")</f>
        <v>0</v>
      </c>
      <c r="J782" s="7">
        <f>IFERROR(INDEX('[1]Master data'!$B$2:$EF$1000,MATCH($B782,'[1]Master data'!$A$2:$A$1000,0),MATCH(J$1,'[1]Master data'!$B$1:$EF$1,0)),"")</f>
        <v>0</v>
      </c>
      <c r="K782" s="7">
        <f>IFERROR(INDEX('[1]Master data'!$B$2:$EF$1000,MATCH($B782,'[1]Master data'!$A$2:$A$1000,0),MATCH(K$1,'[1]Master data'!$B$1:$EF$1,0)),"")</f>
        <v>0</v>
      </c>
      <c r="L782" s="7">
        <f>IFERROR(INDEX('[1]Master data'!$B$2:$EF$1000,MATCH($B782,'[1]Master data'!$A$2:$A$1000,0),MATCH(L$1,'[1]Master data'!$B$1:$EF$1,0)),"")</f>
        <v>-5000</v>
      </c>
      <c r="M782" s="33">
        <f>IFERROR(INDEX('[1]Master data'!$B$2:$EF$1000,MATCH($B782,'[1]Master data'!$A$2:$A$1000,0),MATCH(M$1,'[1]Master data'!$B$1:$EF$1,0)),"")</f>
        <v>-1</v>
      </c>
      <c r="N782" s="7">
        <f>IFERROR(INDEX('[1]Master data'!$B$2:$EF$1000,MATCH($B782,'[1]Master data'!$A$2:$A$1000,0),MATCH(N$1,'[1]Master data'!$B$1:$EF$1,0)),"")</f>
        <v>0</v>
      </c>
      <c r="O782" s="7">
        <f>IFERROR(INDEX('[1]Master data'!$B$2:$EF$1000,MATCH($B782,'[1]Master data'!$A$2:$A$1000,0),MATCH(O$1,'[1]Master data'!$B$1:$EF$1,0)),"")</f>
        <v>0</v>
      </c>
      <c r="P782" s="7">
        <f>IFERROR(INDEX('[1]Master data'!$B$2:$EF$1000,MATCH($B782,'[1]Master data'!$A$2:$A$1000,0),MATCH(P$1,'[1]Master data'!$B$1:$EF$1,0)),"")</f>
        <v>-5000</v>
      </c>
      <c r="Q782" s="30">
        <f>IFERROR(INDEX('[1]Master data'!$B$2:$EF$1000,MATCH($B782,'[1]Master data'!$A$2:$A$1000,0),MATCH(Q$1,'[1]Master data'!$B$1:$EF$1,0)),"")</f>
        <v>-1</v>
      </c>
    </row>
    <row r="783" spans="1:17" x14ac:dyDescent="0.3">
      <c r="A783" t="str">
        <f t="shared" si="12"/>
        <v/>
      </c>
      <c r="B783" t="str">
        <f>IF('[1]Master data'!A783="","",'[1]Master data'!A783)</f>
        <v/>
      </c>
      <c r="C783" t="str">
        <f>IFERROR(INDEX('[1]Master data'!$B$2:$EF$1000,MATCH($B783,'[1]Master data'!$A$2:$A$1000,0),MATCH(C$1,'[1]Master data'!$B$1:$EF$1,0)),"")</f>
        <v/>
      </c>
      <c r="D783" t="str">
        <f>IFERROR(INDEX('[1]Master data'!$B$2:$EF$1000,MATCH($B783,'[1]Master data'!$A$2:$A$1000,0),MATCH(D$1,'[1]Master data'!$B$1:$EF$1,0)),"")</f>
        <v/>
      </c>
      <c r="E783" s="5">
        <f>IFERROR(INDEX('[1]Master data'!$B$2:$EF$1000,MATCH($B783,'[1]Master data'!$A$2:$A$1000,0),MATCH(E$1,'[1]Master data'!$B$1:$EF$1,0)),"")</f>
        <v>0</v>
      </c>
      <c r="F783" s="7">
        <f>IFERROR(INDEX('[1]Master data'!$B$2:$EF$1000,MATCH($B783,'[1]Master data'!$A$2:$A$1000,0),MATCH(F$1,'[1]Master data'!$B$1:$EF$1,0)),"")</f>
        <v>-5000</v>
      </c>
      <c r="G783" s="7">
        <f>IFERROR(INDEX('[1]Master data'!$B$2:$EF$1000,MATCH($B783,'[1]Master data'!$A$2:$A$1000,0),MATCH(G$1,'[1]Master data'!$B$1:$EF$1,0)),"")</f>
        <v>0</v>
      </c>
      <c r="H783" s="7">
        <f>IFERROR(INDEX('[1]Master data'!$B$2:$EF$1000,MATCH($B783,'[1]Master data'!$A$2:$A$1000,0),MATCH(H$1,'[1]Master data'!$B$1:$EF$1,0)),"")</f>
        <v>0</v>
      </c>
      <c r="I783" s="7">
        <f>IFERROR(INDEX('[1]Master data'!$B$2:$EF$1000,MATCH($B783,'[1]Master data'!$A$2:$A$1000,0),MATCH(I$1,'[1]Master data'!$B$1:$EF$1,0)),"")</f>
        <v>0</v>
      </c>
      <c r="J783" s="7">
        <f>IFERROR(INDEX('[1]Master data'!$B$2:$EF$1000,MATCH($B783,'[1]Master data'!$A$2:$A$1000,0),MATCH(J$1,'[1]Master data'!$B$1:$EF$1,0)),"")</f>
        <v>0</v>
      </c>
      <c r="K783" s="7">
        <f>IFERROR(INDEX('[1]Master data'!$B$2:$EF$1000,MATCH($B783,'[1]Master data'!$A$2:$A$1000,0),MATCH(K$1,'[1]Master data'!$B$1:$EF$1,0)),"")</f>
        <v>0</v>
      </c>
      <c r="L783" s="7">
        <f>IFERROR(INDEX('[1]Master data'!$B$2:$EF$1000,MATCH($B783,'[1]Master data'!$A$2:$A$1000,0),MATCH(L$1,'[1]Master data'!$B$1:$EF$1,0)),"")</f>
        <v>-5000</v>
      </c>
      <c r="M783" s="33">
        <f>IFERROR(INDEX('[1]Master data'!$B$2:$EF$1000,MATCH($B783,'[1]Master data'!$A$2:$A$1000,0),MATCH(M$1,'[1]Master data'!$B$1:$EF$1,0)),"")</f>
        <v>-1</v>
      </c>
      <c r="N783" s="7">
        <f>IFERROR(INDEX('[1]Master data'!$B$2:$EF$1000,MATCH($B783,'[1]Master data'!$A$2:$A$1000,0),MATCH(N$1,'[1]Master data'!$B$1:$EF$1,0)),"")</f>
        <v>0</v>
      </c>
      <c r="O783" s="7">
        <f>IFERROR(INDEX('[1]Master data'!$B$2:$EF$1000,MATCH($B783,'[1]Master data'!$A$2:$A$1000,0),MATCH(O$1,'[1]Master data'!$B$1:$EF$1,0)),"")</f>
        <v>0</v>
      </c>
      <c r="P783" s="7">
        <f>IFERROR(INDEX('[1]Master data'!$B$2:$EF$1000,MATCH($B783,'[1]Master data'!$A$2:$A$1000,0),MATCH(P$1,'[1]Master data'!$B$1:$EF$1,0)),"")</f>
        <v>-5000</v>
      </c>
      <c r="Q783" s="30">
        <f>IFERROR(INDEX('[1]Master data'!$B$2:$EF$1000,MATCH($B783,'[1]Master data'!$A$2:$A$1000,0),MATCH(Q$1,'[1]Master data'!$B$1:$EF$1,0)),"")</f>
        <v>-1</v>
      </c>
    </row>
    <row r="784" spans="1:17" x14ac:dyDescent="0.3">
      <c r="A784" t="str">
        <f t="shared" si="12"/>
        <v/>
      </c>
      <c r="B784" t="str">
        <f>IF('[1]Master data'!A784="","",'[1]Master data'!A784)</f>
        <v/>
      </c>
      <c r="C784" t="str">
        <f>IFERROR(INDEX('[1]Master data'!$B$2:$EF$1000,MATCH($B784,'[1]Master data'!$A$2:$A$1000,0),MATCH(C$1,'[1]Master data'!$B$1:$EF$1,0)),"")</f>
        <v/>
      </c>
      <c r="D784" t="str">
        <f>IFERROR(INDEX('[1]Master data'!$B$2:$EF$1000,MATCH($B784,'[1]Master data'!$A$2:$A$1000,0),MATCH(D$1,'[1]Master data'!$B$1:$EF$1,0)),"")</f>
        <v/>
      </c>
      <c r="E784" s="5">
        <f>IFERROR(INDEX('[1]Master data'!$B$2:$EF$1000,MATCH($B784,'[1]Master data'!$A$2:$A$1000,0),MATCH(E$1,'[1]Master data'!$B$1:$EF$1,0)),"")</f>
        <v>0</v>
      </c>
      <c r="F784" s="7">
        <f>IFERROR(INDEX('[1]Master data'!$B$2:$EF$1000,MATCH($B784,'[1]Master data'!$A$2:$A$1000,0),MATCH(F$1,'[1]Master data'!$B$1:$EF$1,0)),"")</f>
        <v>-5000</v>
      </c>
      <c r="G784" s="7">
        <f>IFERROR(INDEX('[1]Master data'!$B$2:$EF$1000,MATCH($B784,'[1]Master data'!$A$2:$A$1000,0),MATCH(G$1,'[1]Master data'!$B$1:$EF$1,0)),"")</f>
        <v>0</v>
      </c>
      <c r="H784" s="7">
        <f>IFERROR(INDEX('[1]Master data'!$B$2:$EF$1000,MATCH($B784,'[1]Master data'!$A$2:$A$1000,0),MATCH(H$1,'[1]Master data'!$B$1:$EF$1,0)),"")</f>
        <v>0</v>
      </c>
      <c r="I784" s="7">
        <f>IFERROR(INDEX('[1]Master data'!$B$2:$EF$1000,MATCH($B784,'[1]Master data'!$A$2:$A$1000,0),MATCH(I$1,'[1]Master data'!$B$1:$EF$1,0)),"")</f>
        <v>0</v>
      </c>
      <c r="J784" s="7">
        <f>IFERROR(INDEX('[1]Master data'!$B$2:$EF$1000,MATCH($B784,'[1]Master data'!$A$2:$A$1000,0),MATCH(J$1,'[1]Master data'!$B$1:$EF$1,0)),"")</f>
        <v>0</v>
      </c>
      <c r="K784" s="7">
        <f>IFERROR(INDEX('[1]Master data'!$B$2:$EF$1000,MATCH($B784,'[1]Master data'!$A$2:$A$1000,0),MATCH(K$1,'[1]Master data'!$B$1:$EF$1,0)),"")</f>
        <v>0</v>
      </c>
      <c r="L784" s="7">
        <f>IFERROR(INDEX('[1]Master data'!$B$2:$EF$1000,MATCH($B784,'[1]Master data'!$A$2:$A$1000,0),MATCH(L$1,'[1]Master data'!$B$1:$EF$1,0)),"")</f>
        <v>-5000</v>
      </c>
      <c r="M784" s="33">
        <f>IFERROR(INDEX('[1]Master data'!$B$2:$EF$1000,MATCH($B784,'[1]Master data'!$A$2:$A$1000,0),MATCH(M$1,'[1]Master data'!$B$1:$EF$1,0)),"")</f>
        <v>-1</v>
      </c>
      <c r="N784" s="7">
        <f>IFERROR(INDEX('[1]Master data'!$B$2:$EF$1000,MATCH($B784,'[1]Master data'!$A$2:$A$1000,0),MATCH(N$1,'[1]Master data'!$B$1:$EF$1,0)),"")</f>
        <v>0</v>
      </c>
      <c r="O784" s="7">
        <f>IFERROR(INDEX('[1]Master data'!$B$2:$EF$1000,MATCH($B784,'[1]Master data'!$A$2:$A$1000,0),MATCH(O$1,'[1]Master data'!$B$1:$EF$1,0)),"")</f>
        <v>0</v>
      </c>
      <c r="P784" s="7">
        <f>IFERROR(INDEX('[1]Master data'!$B$2:$EF$1000,MATCH($B784,'[1]Master data'!$A$2:$A$1000,0),MATCH(P$1,'[1]Master data'!$B$1:$EF$1,0)),"")</f>
        <v>-5000</v>
      </c>
      <c r="Q784" s="30">
        <f>IFERROR(INDEX('[1]Master data'!$B$2:$EF$1000,MATCH($B784,'[1]Master data'!$A$2:$A$1000,0),MATCH(Q$1,'[1]Master data'!$B$1:$EF$1,0)),"")</f>
        <v>-1</v>
      </c>
    </row>
    <row r="785" spans="1:17" x14ac:dyDescent="0.3">
      <c r="A785" t="str">
        <f t="shared" si="12"/>
        <v/>
      </c>
      <c r="B785" t="str">
        <f>IF('[1]Master data'!A785="","",'[1]Master data'!A785)</f>
        <v/>
      </c>
      <c r="C785" t="str">
        <f>IFERROR(INDEX('[1]Master data'!$B$2:$EF$1000,MATCH($B785,'[1]Master data'!$A$2:$A$1000,0),MATCH(C$1,'[1]Master data'!$B$1:$EF$1,0)),"")</f>
        <v/>
      </c>
      <c r="D785" t="str">
        <f>IFERROR(INDEX('[1]Master data'!$B$2:$EF$1000,MATCH($B785,'[1]Master data'!$A$2:$A$1000,0),MATCH(D$1,'[1]Master data'!$B$1:$EF$1,0)),"")</f>
        <v/>
      </c>
      <c r="E785" s="5">
        <f>IFERROR(INDEX('[1]Master data'!$B$2:$EF$1000,MATCH($B785,'[1]Master data'!$A$2:$A$1000,0),MATCH(E$1,'[1]Master data'!$B$1:$EF$1,0)),"")</f>
        <v>0</v>
      </c>
      <c r="F785" s="7">
        <f>IFERROR(INDEX('[1]Master data'!$B$2:$EF$1000,MATCH($B785,'[1]Master data'!$A$2:$A$1000,0),MATCH(F$1,'[1]Master data'!$B$1:$EF$1,0)),"")</f>
        <v>-5000</v>
      </c>
      <c r="G785" s="7">
        <f>IFERROR(INDEX('[1]Master data'!$B$2:$EF$1000,MATCH($B785,'[1]Master data'!$A$2:$A$1000,0),MATCH(G$1,'[1]Master data'!$B$1:$EF$1,0)),"")</f>
        <v>0</v>
      </c>
      <c r="H785" s="7">
        <f>IFERROR(INDEX('[1]Master data'!$B$2:$EF$1000,MATCH($B785,'[1]Master data'!$A$2:$A$1000,0),MATCH(H$1,'[1]Master data'!$B$1:$EF$1,0)),"")</f>
        <v>0</v>
      </c>
      <c r="I785" s="7">
        <f>IFERROR(INDEX('[1]Master data'!$B$2:$EF$1000,MATCH($B785,'[1]Master data'!$A$2:$A$1000,0),MATCH(I$1,'[1]Master data'!$B$1:$EF$1,0)),"")</f>
        <v>0</v>
      </c>
      <c r="J785" s="7">
        <f>IFERROR(INDEX('[1]Master data'!$B$2:$EF$1000,MATCH($B785,'[1]Master data'!$A$2:$A$1000,0),MATCH(J$1,'[1]Master data'!$B$1:$EF$1,0)),"")</f>
        <v>0</v>
      </c>
      <c r="K785" s="7">
        <f>IFERROR(INDEX('[1]Master data'!$B$2:$EF$1000,MATCH($B785,'[1]Master data'!$A$2:$A$1000,0),MATCH(K$1,'[1]Master data'!$B$1:$EF$1,0)),"")</f>
        <v>0</v>
      </c>
      <c r="L785" s="7">
        <f>IFERROR(INDEX('[1]Master data'!$B$2:$EF$1000,MATCH($B785,'[1]Master data'!$A$2:$A$1000,0),MATCH(L$1,'[1]Master data'!$B$1:$EF$1,0)),"")</f>
        <v>-5000</v>
      </c>
      <c r="M785" s="33">
        <f>IFERROR(INDEX('[1]Master data'!$B$2:$EF$1000,MATCH($B785,'[1]Master data'!$A$2:$A$1000,0),MATCH(M$1,'[1]Master data'!$B$1:$EF$1,0)),"")</f>
        <v>-1</v>
      </c>
      <c r="N785" s="7">
        <f>IFERROR(INDEX('[1]Master data'!$B$2:$EF$1000,MATCH($B785,'[1]Master data'!$A$2:$A$1000,0),MATCH(N$1,'[1]Master data'!$B$1:$EF$1,0)),"")</f>
        <v>0</v>
      </c>
      <c r="O785" s="7">
        <f>IFERROR(INDEX('[1]Master data'!$B$2:$EF$1000,MATCH($B785,'[1]Master data'!$A$2:$A$1000,0),MATCH(O$1,'[1]Master data'!$B$1:$EF$1,0)),"")</f>
        <v>0</v>
      </c>
      <c r="P785" s="7">
        <f>IFERROR(INDEX('[1]Master data'!$B$2:$EF$1000,MATCH($B785,'[1]Master data'!$A$2:$A$1000,0),MATCH(P$1,'[1]Master data'!$B$1:$EF$1,0)),"")</f>
        <v>-5000</v>
      </c>
      <c r="Q785" s="30">
        <f>IFERROR(INDEX('[1]Master data'!$B$2:$EF$1000,MATCH($B785,'[1]Master data'!$A$2:$A$1000,0),MATCH(Q$1,'[1]Master data'!$B$1:$EF$1,0)),"")</f>
        <v>-1</v>
      </c>
    </row>
    <row r="786" spans="1:17" x14ac:dyDescent="0.3">
      <c r="A786" t="str">
        <f t="shared" si="12"/>
        <v/>
      </c>
      <c r="B786" t="str">
        <f>IF('[1]Master data'!A786="","",'[1]Master data'!A786)</f>
        <v/>
      </c>
      <c r="C786" t="str">
        <f>IFERROR(INDEX('[1]Master data'!$B$2:$EF$1000,MATCH($B786,'[1]Master data'!$A$2:$A$1000,0),MATCH(C$1,'[1]Master data'!$B$1:$EF$1,0)),"")</f>
        <v/>
      </c>
      <c r="D786" t="str">
        <f>IFERROR(INDEX('[1]Master data'!$B$2:$EF$1000,MATCH($B786,'[1]Master data'!$A$2:$A$1000,0),MATCH(D$1,'[1]Master data'!$B$1:$EF$1,0)),"")</f>
        <v/>
      </c>
      <c r="E786" s="5">
        <f>IFERROR(INDEX('[1]Master data'!$B$2:$EF$1000,MATCH($B786,'[1]Master data'!$A$2:$A$1000,0),MATCH(E$1,'[1]Master data'!$B$1:$EF$1,0)),"")</f>
        <v>0</v>
      </c>
      <c r="F786" s="7">
        <f>IFERROR(INDEX('[1]Master data'!$B$2:$EF$1000,MATCH($B786,'[1]Master data'!$A$2:$A$1000,0),MATCH(F$1,'[1]Master data'!$B$1:$EF$1,0)),"")</f>
        <v>-5000</v>
      </c>
      <c r="G786" s="7">
        <f>IFERROR(INDEX('[1]Master data'!$B$2:$EF$1000,MATCH($B786,'[1]Master data'!$A$2:$A$1000,0),MATCH(G$1,'[1]Master data'!$B$1:$EF$1,0)),"")</f>
        <v>0</v>
      </c>
      <c r="H786" s="7">
        <f>IFERROR(INDEX('[1]Master data'!$B$2:$EF$1000,MATCH($B786,'[1]Master data'!$A$2:$A$1000,0),MATCH(H$1,'[1]Master data'!$B$1:$EF$1,0)),"")</f>
        <v>0</v>
      </c>
      <c r="I786" s="7">
        <f>IFERROR(INDEX('[1]Master data'!$B$2:$EF$1000,MATCH($B786,'[1]Master data'!$A$2:$A$1000,0),MATCH(I$1,'[1]Master data'!$B$1:$EF$1,0)),"")</f>
        <v>0</v>
      </c>
      <c r="J786" s="7">
        <f>IFERROR(INDEX('[1]Master data'!$B$2:$EF$1000,MATCH($B786,'[1]Master data'!$A$2:$A$1000,0),MATCH(J$1,'[1]Master data'!$B$1:$EF$1,0)),"")</f>
        <v>0</v>
      </c>
      <c r="K786" s="7">
        <f>IFERROR(INDEX('[1]Master data'!$B$2:$EF$1000,MATCH($B786,'[1]Master data'!$A$2:$A$1000,0),MATCH(K$1,'[1]Master data'!$B$1:$EF$1,0)),"")</f>
        <v>0</v>
      </c>
      <c r="L786" s="7">
        <f>IFERROR(INDEX('[1]Master data'!$B$2:$EF$1000,MATCH($B786,'[1]Master data'!$A$2:$A$1000,0),MATCH(L$1,'[1]Master data'!$B$1:$EF$1,0)),"")</f>
        <v>-5000</v>
      </c>
      <c r="M786" s="33">
        <f>IFERROR(INDEX('[1]Master data'!$B$2:$EF$1000,MATCH($B786,'[1]Master data'!$A$2:$A$1000,0),MATCH(M$1,'[1]Master data'!$B$1:$EF$1,0)),"")</f>
        <v>-1</v>
      </c>
      <c r="N786" s="7">
        <f>IFERROR(INDEX('[1]Master data'!$B$2:$EF$1000,MATCH($B786,'[1]Master data'!$A$2:$A$1000,0),MATCH(N$1,'[1]Master data'!$B$1:$EF$1,0)),"")</f>
        <v>0</v>
      </c>
      <c r="O786" s="7">
        <f>IFERROR(INDEX('[1]Master data'!$B$2:$EF$1000,MATCH($B786,'[1]Master data'!$A$2:$A$1000,0),MATCH(O$1,'[1]Master data'!$B$1:$EF$1,0)),"")</f>
        <v>0</v>
      </c>
      <c r="P786" s="7">
        <f>IFERROR(INDEX('[1]Master data'!$B$2:$EF$1000,MATCH($B786,'[1]Master data'!$A$2:$A$1000,0),MATCH(P$1,'[1]Master data'!$B$1:$EF$1,0)),"")</f>
        <v>-5000</v>
      </c>
      <c r="Q786" s="30">
        <f>IFERROR(INDEX('[1]Master data'!$B$2:$EF$1000,MATCH($B786,'[1]Master data'!$A$2:$A$1000,0),MATCH(Q$1,'[1]Master data'!$B$1:$EF$1,0)),"")</f>
        <v>-1</v>
      </c>
    </row>
    <row r="787" spans="1:17" x14ac:dyDescent="0.3">
      <c r="A787" t="str">
        <f t="shared" si="12"/>
        <v/>
      </c>
      <c r="B787" t="str">
        <f>IF('[1]Master data'!A787="","",'[1]Master data'!A787)</f>
        <v/>
      </c>
      <c r="C787" t="str">
        <f>IFERROR(INDEX('[1]Master data'!$B$2:$EF$1000,MATCH($B787,'[1]Master data'!$A$2:$A$1000,0),MATCH(C$1,'[1]Master data'!$B$1:$EF$1,0)),"")</f>
        <v/>
      </c>
      <c r="D787" t="str">
        <f>IFERROR(INDEX('[1]Master data'!$B$2:$EF$1000,MATCH($B787,'[1]Master data'!$A$2:$A$1000,0),MATCH(D$1,'[1]Master data'!$B$1:$EF$1,0)),"")</f>
        <v/>
      </c>
      <c r="E787" s="5">
        <f>IFERROR(INDEX('[1]Master data'!$B$2:$EF$1000,MATCH($B787,'[1]Master data'!$A$2:$A$1000,0),MATCH(E$1,'[1]Master data'!$B$1:$EF$1,0)),"")</f>
        <v>0</v>
      </c>
      <c r="F787" s="7">
        <f>IFERROR(INDEX('[1]Master data'!$B$2:$EF$1000,MATCH($B787,'[1]Master data'!$A$2:$A$1000,0),MATCH(F$1,'[1]Master data'!$B$1:$EF$1,0)),"")</f>
        <v>-5000</v>
      </c>
      <c r="G787" s="7">
        <f>IFERROR(INDEX('[1]Master data'!$B$2:$EF$1000,MATCH($B787,'[1]Master data'!$A$2:$A$1000,0),MATCH(G$1,'[1]Master data'!$B$1:$EF$1,0)),"")</f>
        <v>0</v>
      </c>
      <c r="H787" s="7">
        <f>IFERROR(INDEX('[1]Master data'!$B$2:$EF$1000,MATCH($B787,'[1]Master data'!$A$2:$A$1000,0),MATCH(H$1,'[1]Master data'!$B$1:$EF$1,0)),"")</f>
        <v>0</v>
      </c>
      <c r="I787" s="7">
        <f>IFERROR(INDEX('[1]Master data'!$B$2:$EF$1000,MATCH($B787,'[1]Master data'!$A$2:$A$1000,0),MATCH(I$1,'[1]Master data'!$B$1:$EF$1,0)),"")</f>
        <v>0</v>
      </c>
      <c r="J787" s="7">
        <f>IFERROR(INDEX('[1]Master data'!$B$2:$EF$1000,MATCH($B787,'[1]Master data'!$A$2:$A$1000,0),MATCH(J$1,'[1]Master data'!$B$1:$EF$1,0)),"")</f>
        <v>0</v>
      </c>
      <c r="K787" s="7">
        <f>IFERROR(INDEX('[1]Master data'!$B$2:$EF$1000,MATCH($B787,'[1]Master data'!$A$2:$A$1000,0),MATCH(K$1,'[1]Master data'!$B$1:$EF$1,0)),"")</f>
        <v>0</v>
      </c>
      <c r="L787" s="7">
        <f>IFERROR(INDEX('[1]Master data'!$B$2:$EF$1000,MATCH($B787,'[1]Master data'!$A$2:$A$1000,0),MATCH(L$1,'[1]Master data'!$B$1:$EF$1,0)),"")</f>
        <v>-5000</v>
      </c>
      <c r="M787" s="33">
        <f>IFERROR(INDEX('[1]Master data'!$B$2:$EF$1000,MATCH($B787,'[1]Master data'!$A$2:$A$1000,0),MATCH(M$1,'[1]Master data'!$B$1:$EF$1,0)),"")</f>
        <v>-1</v>
      </c>
      <c r="N787" s="7">
        <f>IFERROR(INDEX('[1]Master data'!$B$2:$EF$1000,MATCH($B787,'[1]Master data'!$A$2:$A$1000,0),MATCH(N$1,'[1]Master data'!$B$1:$EF$1,0)),"")</f>
        <v>0</v>
      </c>
      <c r="O787" s="7">
        <f>IFERROR(INDEX('[1]Master data'!$B$2:$EF$1000,MATCH($B787,'[1]Master data'!$A$2:$A$1000,0),MATCH(O$1,'[1]Master data'!$B$1:$EF$1,0)),"")</f>
        <v>0</v>
      </c>
      <c r="P787" s="7">
        <f>IFERROR(INDEX('[1]Master data'!$B$2:$EF$1000,MATCH($B787,'[1]Master data'!$A$2:$A$1000,0),MATCH(P$1,'[1]Master data'!$B$1:$EF$1,0)),"")</f>
        <v>-5000</v>
      </c>
      <c r="Q787" s="30">
        <f>IFERROR(INDEX('[1]Master data'!$B$2:$EF$1000,MATCH($B787,'[1]Master data'!$A$2:$A$1000,0),MATCH(Q$1,'[1]Master data'!$B$1:$EF$1,0)),"")</f>
        <v>-1</v>
      </c>
    </row>
    <row r="788" spans="1:17" x14ac:dyDescent="0.3">
      <c r="A788" t="str">
        <f t="shared" si="12"/>
        <v/>
      </c>
      <c r="B788" t="str">
        <f>IF('[1]Master data'!A788="","",'[1]Master data'!A788)</f>
        <v/>
      </c>
      <c r="C788" t="str">
        <f>IFERROR(INDEX('[1]Master data'!$B$2:$EF$1000,MATCH($B788,'[1]Master data'!$A$2:$A$1000,0),MATCH(C$1,'[1]Master data'!$B$1:$EF$1,0)),"")</f>
        <v/>
      </c>
      <c r="D788" t="str">
        <f>IFERROR(INDEX('[1]Master data'!$B$2:$EF$1000,MATCH($B788,'[1]Master data'!$A$2:$A$1000,0),MATCH(D$1,'[1]Master data'!$B$1:$EF$1,0)),"")</f>
        <v/>
      </c>
      <c r="E788" s="5">
        <f>IFERROR(INDEX('[1]Master data'!$B$2:$EF$1000,MATCH($B788,'[1]Master data'!$A$2:$A$1000,0),MATCH(E$1,'[1]Master data'!$B$1:$EF$1,0)),"")</f>
        <v>0</v>
      </c>
      <c r="F788" s="7">
        <f>IFERROR(INDEX('[1]Master data'!$B$2:$EF$1000,MATCH($B788,'[1]Master data'!$A$2:$A$1000,0),MATCH(F$1,'[1]Master data'!$B$1:$EF$1,0)),"")</f>
        <v>-5000</v>
      </c>
      <c r="G788" s="7">
        <f>IFERROR(INDEX('[1]Master data'!$B$2:$EF$1000,MATCH($B788,'[1]Master data'!$A$2:$A$1000,0),MATCH(G$1,'[1]Master data'!$B$1:$EF$1,0)),"")</f>
        <v>0</v>
      </c>
      <c r="H788" s="7">
        <f>IFERROR(INDEX('[1]Master data'!$B$2:$EF$1000,MATCH($B788,'[1]Master data'!$A$2:$A$1000,0),MATCH(H$1,'[1]Master data'!$B$1:$EF$1,0)),"")</f>
        <v>0</v>
      </c>
      <c r="I788" s="7">
        <f>IFERROR(INDEX('[1]Master data'!$B$2:$EF$1000,MATCH($B788,'[1]Master data'!$A$2:$A$1000,0),MATCH(I$1,'[1]Master data'!$B$1:$EF$1,0)),"")</f>
        <v>0</v>
      </c>
      <c r="J788" s="7">
        <f>IFERROR(INDEX('[1]Master data'!$B$2:$EF$1000,MATCH($B788,'[1]Master data'!$A$2:$A$1000,0),MATCH(J$1,'[1]Master data'!$B$1:$EF$1,0)),"")</f>
        <v>0</v>
      </c>
      <c r="K788" s="7">
        <f>IFERROR(INDEX('[1]Master data'!$B$2:$EF$1000,MATCH($B788,'[1]Master data'!$A$2:$A$1000,0),MATCH(K$1,'[1]Master data'!$B$1:$EF$1,0)),"")</f>
        <v>0</v>
      </c>
      <c r="L788" s="7">
        <f>IFERROR(INDEX('[1]Master data'!$B$2:$EF$1000,MATCH($B788,'[1]Master data'!$A$2:$A$1000,0),MATCH(L$1,'[1]Master data'!$B$1:$EF$1,0)),"")</f>
        <v>-5000</v>
      </c>
      <c r="M788" s="33">
        <f>IFERROR(INDEX('[1]Master data'!$B$2:$EF$1000,MATCH($B788,'[1]Master data'!$A$2:$A$1000,0),MATCH(M$1,'[1]Master data'!$B$1:$EF$1,0)),"")</f>
        <v>-1</v>
      </c>
      <c r="N788" s="7">
        <f>IFERROR(INDEX('[1]Master data'!$B$2:$EF$1000,MATCH($B788,'[1]Master data'!$A$2:$A$1000,0),MATCH(N$1,'[1]Master data'!$B$1:$EF$1,0)),"")</f>
        <v>0</v>
      </c>
      <c r="O788" s="7">
        <f>IFERROR(INDEX('[1]Master data'!$B$2:$EF$1000,MATCH($B788,'[1]Master data'!$A$2:$A$1000,0),MATCH(O$1,'[1]Master data'!$B$1:$EF$1,0)),"")</f>
        <v>0</v>
      </c>
      <c r="P788" s="7">
        <f>IFERROR(INDEX('[1]Master data'!$B$2:$EF$1000,MATCH($B788,'[1]Master data'!$A$2:$A$1000,0),MATCH(P$1,'[1]Master data'!$B$1:$EF$1,0)),"")</f>
        <v>-5000</v>
      </c>
      <c r="Q788" s="30">
        <f>IFERROR(INDEX('[1]Master data'!$B$2:$EF$1000,MATCH($B788,'[1]Master data'!$A$2:$A$1000,0),MATCH(Q$1,'[1]Master data'!$B$1:$EF$1,0)),"")</f>
        <v>-1</v>
      </c>
    </row>
    <row r="789" spans="1:17" x14ac:dyDescent="0.3">
      <c r="A789" t="str">
        <f t="shared" si="12"/>
        <v/>
      </c>
      <c r="B789" t="str">
        <f>IF('[1]Master data'!A789="","",'[1]Master data'!A789)</f>
        <v/>
      </c>
      <c r="C789" t="str">
        <f>IFERROR(INDEX('[1]Master data'!$B$2:$EF$1000,MATCH($B789,'[1]Master data'!$A$2:$A$1000,0),MATCH(C$1,'[1]Master data'!$B$1:$EF$1,0)),"")</f>
        <v/>
      </c>
      <c r="D789" t="str">
        <f>IFERROR(INDEX('[1]Master data'!$B$2:$EF$1000,MATCH($B789,'[1]Master data'!$A$2:$A$1000,0),MATCH(D$1,'[1]Master data'!$B$1:$EF$1,0)),"")</f>
        <v/>
      </c>
      <c r="E789" s="5">
        <f>IFERROR(INDEX('[1]Master data'!$B$2:$EF$1000,MATCH($B789,'[1]Master data'!$A$2:$A$1000,0),MATCH(E$1,'[1]Master data'!$B$1:$EF$1,0)),"")</f>
        <v>0</v>
      </c>
      <c r="F789" s="7">
        <f>IFERROR(INDEX('[1]Master data'!$B$2:$EF$1000,MATCH($B789,'[1]Master data'!$A$2:$A$1000,0),MATCH(F$1,'[1]Master data'!$B$1:$EF$1,0)),"")</f>
        <v>-5000</v>
      </c>
      <c r="G789" s="7">
        <f>IFERROR(INDEX('[1]Master data'!$B$2:$EF$1000,MATCH($B789,'[1]Master data'!$A$2:$A$1000,0),MATCH(G$1,'[1]Master data'!$B$1:$EF$1,0)),"")</f>
        <v>0</v>
      </c>
      <c r="H789" s="7">
        <f>IFERROR(INDEX('[1]Master data'!$B$2:$EF$1000,MATCH($B789,'[1]Master data'!$A$2:$A$1000,0),MATCH(H$1,'[1]Master data'!$B$1:$EF$1,0)),"")</f>
        <v>0</v>
      </c>
      <c r="I789" s="7">
        <f>IFERROR(INDEX('[1]Master data'!$B$2:$EF$1000,MATCH($B789,'[1]Master data'!$A$2:$A$1000,0),MATCH(I$1,'[1]Master data'!$B$1:$EF$1,0)),"")</f>
        <v>0</v>
      </c>
      <c r="J789" s="7">
        <f>IFERROR(INDEX('[1]Master data'!$B$2:$EF$1000,MATCH($B789,'[1]Master data'!$A$2:$A$1000,0),MATCH(J$1,'[1]Master data'!$B$1:$EF$1,0)),"")</f>
        <v>0</v>
      </c>
      <c r="K789" s="7">
        <f>IFERROR(INDEX('[1]Master data'!$B$2:$EF$1000,MATCH($B789,'[1]Master data'!$A$2:$A$1000,0),MATCH(K$1,'[1]Master data'!$B$1:$EF$1,0)),"")</f>
        <v>0</v>
      </c>
      <c r="L789" s="7">
        <f>IFERROR(INDEX('[1]Master data'!$B$2:$EF$1000,MATCH($B789,'[1]Master data'!$A$2:$A$1000,0),MATCH(L$1,'[1]Master data'!$B$1:$EF$1,0)),"")</f>
        <v>-5000</v>
      </c>
      <c r="M789" s="33">
        <f>IFERROR(INDEX('[1]Master data'!$B$2:$EF$1000,MATCH($B789,'[1]Master data'!$A$2:$A$1000,0),MATCH(M$1,'[1]Master data'!$B$1:$EF$1,0)),"")</f>
        <v>-1</v>
      </c>
      <c r="N789" s="7">
        <f>IFERROR(INDEX('[1]Master data'!$B$2:$EF$1000,MATCH($B789,'[1]Master data'!$A$2:$A$1000,0),MATCH(N$1,'[1]Master data'!$B$1:$EF$1,0)),"")</f>
        <v>0</v>
      </c>
      <c r="O789" s="7">
        <f>IFERROR(INDEX('[1]Master data'!$B$2:$EF$1000,MATCH($B789,'[1]Master data'!$A$2:$A$1000,0),MATCH(O$1,'[1]Master data'!$B$1:$EF$1,0)),"")</f>
        <v>0</v>
      </c>
      <c r="P789" s="7">
        <f>IFERROR(INDEX('[1]Master data'!$B$2:$EF$1000,MATCH($B789,'[1]Master data'!$A$2:$A$1000,0),MATCH(P$1,'[1]Master data'!$B$1:$EF$1,0)),"")</f>
        <v>-5000</v>
      </c>
      <c r="Q789" s="30">
        <f>IFERROR(INDEX('[1]Master data'!$B$2:$EF$1000,MATCH($B789,'[1]Master data'!$A$2:$A$1000,0),MATCH(Q$1,'[1]Master data'!$B$1:$EF$1,0)),"")</f>
        <v>-1</v>
      </c>
    </row>
    <row r="790" spans="1:17" x14ac:dyDescent="0.3">
      <c r="A790" t="str">
        <f t="shared" si="12"/>
        <v/>
      </c>
      <c r="B790" t="str">
        <f>IF('[1]Master data'!A790="","",'[1]Master data'!A790)</f>
        <v/>
      </c>
      <c r="C790" t="str">
        <f>IFERROR(INDEX('[1]Master data'!$B$2:$EF$1000,MATCH($B790,'[1]Master data'!$A$2:$A$1000,0),MATCH(C$1,'[1]Master data'!$B$1:$EF$1,0)),"")</f>
        <v/>
      </c>
      <c r="D790" t="str">
        <f>IFERROR(INDEX('[1]Master data'!$B$2:$EF$1000,MATCH($B790,'[1]Master data'!$A$2:$A$1000,0),MATCH(D$1,'[1]Master data'!$B$1:$EF$1,0)),"")</f>
        <v/>
      </c>
      <c r="E790" s="5">
        <f>IFERROR(INDEX('[1]Master data'!$B$2:$EF$1000,MATCH($B790,'[1]Master data'!$A$2:$A$1000,0),MATCH(E$1,'[1]Master data'!$B$1:$EF$1,0)),"")</f>
        <v>0</v>
      </c>
      <c r="F790" s="7">
        <f>IFERROR(INDEX('[1]Master data'!$B$2:$EF$1000,MATCH($B790,'[1]Master data'!$A$2:$A$1000,0),MATCH(F$1,'[1]Master data'!$B$1:$EF$1,0)),"")</f>
        <v>-5000</v>
      </c>
      <c r="G790" s="7">
        <f>IFERROR(INDEX('[1]Master data'!$B$2:$EF$1000,MATCH($B790,'[1]Master data'!$A$2:$A$1000,0),MATCH(G$1,'[1]Master data'!$B$1:$EF$1,0)),"")</f>
        <v>0</v>
      </c>
      <c r="H790" s="7">
        <f>IFERROR(INDEX('[1]Master data'!$B$2:$EF$1000,MATCH($B790,'[1]Master data'!$A$2:$A$1000,0),MATCH(H$1,'[1]Master data'!$B$1:$EF$1,0)),"")</f>
        <v>0</v>
      </c>
      <c r="I790" s="7">
        <f>IFERROR(INDEX('[1]Master data'!$B$2:$EF$1000,MATCH($B790,'[1]Master data'!$A$2:$A$1000,0),MATCH(I$1,'[1]Master data'!$B$1:$EF$1,0)),"")</f>
        <v>0</v>
      </c>
      <c r="J790" s="7">
        <f>IFERROR(INDEX('[1]Master data'!$B$2:$EF$1000,MATCH($B790,'[1]Master data'!$A$2:$A$1000,0),MATCH(J$1,'[1]Master data'!$B$1:$EF$1,0)),"")</f>
        <v>0</v>
      </c>
      <c r="K790" s="7">
        <f>IFERROR(INDEX('[1]Master data'!$B$2:$EF$1000,MATCH($B790,'[1]Master data'!$A$2:$A$1000,0),MATCH(K$1,'[1]Master data'!$B$1:$EF$1,0)),"")</f>
        <v>0</v>
      </c>
      <c r="L790" s="7">
        <f>IFERROR(INDEX('[1]Master data'!$B$2:$EF$1000,MATCH($B790,'[1]Master data'!$A$2:$A$1000,0),MATCH(L$1,'[1]Master data'!$B$1:$EF$1,0)),"")</f>
        <v>-5000</v>
      </c>
      <c r="M790" s="33">
        <f>IFERROR(INDEX('[1]Master data'!$B$2:$EF$1000,MATCH($B790,'[1]Master data'!$A$2:$A$1000,0),MATCH(M$1,'[1]Master data'!$B$1:$EF$1,0)),"")</f>
        <v>-1</v>
      </c>
      <c r="N790" s="7">
        <f>IFERROR(INDEX('[1]Master data'!$B$2:$EF$1000,MATCH($B790,'[1]Master data'!$A$2:$A$1000,0),MATCH(N$1,'[1]Master data'!$B$1:$EF$1,0)),"")</f>
        <v>0</v>
      </c>
      <c r="O790" s="7">
        <f>IFERROR(INDEX('[1]Master data'!$B$2:$EF$1000,MATCH($B790,'[1]Master data'!$A$2:$A$1000,0),MATCH(O$1,'[1]Master data'!$B$1:$EF$1,0)),"")</f>
        <v>0</v>
      </c>
      <c r="P790" s="7">
        <f>IFERROR(INDEX('[1]Master data'!$B$2:$EF$1000,MATCH($B790,'[1]Master data'!$A$2:$A$1000,0),MATCH(P$1,'[1]Master data'!$B$1:$EF$1,0)),"")</f>
        <v>-5000</v>
      </c>
      <c r="Q790" s="30">
        <f>IFERROR(INDEX('[1]Master data'!$B$2:$EF$1000,MATCH($B790,'[1]Master data'!$A$2:$A$1000,0),MATCH(Q$1,'[1]Master data'!$B$1:$EF$1,0)),"")</f>
        <v>-1</v>
      </c>
    </row>
    <row r="791" spans="1:17" x14ac:dyDescent="0.3">
      <c r="A791" t="str">
        <f t="shared" si="12"/>
        <v/>
      </c>
      <c r="B791" t="str">
        <f>IF('[1]Master data'!A791="","",'[1]Master data'!A791)</f>
        <v/>
      </c>
      <c r="C791" t="str">
        <f>IFERROR(INDEX('[1]Master data'!$B$2:$EF$1000,MATCH($B791,'[1]Master data'!$A$2:$A$1000,0),MATCH(C$1,'[1]Master data'!$B$1:$EF$1,0)),"")</f>
        <v/>
      </c>
      <c r="D791" t="str">
        <f>IFERROR(INDEX('[1]Master data'!$B$2:$EF$1000,MATCH($B791,'[1]Master data'!$A$2:$A$1000,0),MATCH(D$1,'[1]Master data'!$B$1:$EF$1,0)),"")</f>
        <v/>
      </c>
      <c r="E791" s="5">
        <f>IFERROR(INDEX('[1]Master data'!$B$2:$EF$1000,MATCH($B791,'[1]Master data'!$A$2:$A$1000,0),MATCH(E$1,'[1]Master data'!$B$1:$EF$1,0)),"")</f>
        <v>0</v>
      </c>
      <c r="F791" s="7">
        <f>IFERROR(INDEX('[1]Master data'!$B$2:$EF$1000,MATCH($B791,'[1]Master data'!$A$2:$A$1000,0),MATCH(F$1,'[1]Master data'!$B$1:$EF$1,0)),"")</f>
        <v>-5000</v>
      </c>
      <c r="G791" s="7">
        <f>IFERROR(INDEX('[1]Master data'!$B$2:$EF$1000,MATCH($B791,'[1]Master data'!$A$2:$A$1000,0),MATCH(G$1,'[1]Master data'!$B$1:$EF$1,0)),"")</f>
        <v>0</v>
      </c>
      <c r="H791" s="7">
        <f>IFERROR(INDEX('[1]Master data'!$B$2:$EF$1000,MATCH($B791,'[1]Master data'!$A$2:$A$1000,0),MATCH(H$1,'[1]Master data'!$B$1:$EF$1,0)),"")</f>
        <v>0</v>
      </c>
      <c r="I791" s="7">
        <f>IFERROR(INDEX('[1]Master data'!$B$2:$EF$1000,MATCH($B791,'[1]Master data'!$A$2:$A$1000,0),MATCH(I$1,'[1]Master data'!$B$1:$EF$1,0)),"")</f>
        <v>0</v>
      </c>
      <c r="J791" s="7">
        <f>IFERROR(INDEX('[1]Master data'!$B$2:$EF$1000,MATCH($B791,'[1]Master data'!$A$2:$A$1000,0),MATCH(J$1,'[1]Master data'!$B$1:$EF$1,0)),"")</f>
        <v>0</v>
      </c>
      <c r="K791" s="7">
        <f>IFERROR(INDEX('[1]Master data'!$B$2:$EF$1000,MATCH($B791,'[1]Master data'!$A$2:$A$1000,0),MATCH(K$1,'[1]Master data'!$B$1:$EF$1,0)),"")</f>
        <v>0</v>
      </c>
      <c r="L791" s="7">
        <f>IFERROR(INDEX('[1]Master data'!$B$2:$EF$1000,MATCH($B791,'[1]Master data'!$A$2:$A$1000,0),MATCH(L$1,'[1]Master data'!$B$1:$EF$1,0)),"")</f>
        <v>-5000</v>
      </c>
      <c r="M791" s="33">
        <f>IFERROR(INDEX('[1]Master data'!$B$2:$EF$1000,MATCH($B791,'[1]Master data'!$A$2:$A$1000,0),MATCH(M$1,'[1]Master data'!$B$1:$EF$1,0)),"")</f>
        <v>-1</v>
      </c>
      <c r="N791" s="7">
        <f>IFERROR(INDEX('[1]Master data'!$B$2:$EF$1000,MATCH($B791,'[1]Master data'!$A$2:$A$1000,0),MATCH(N$1,'[1]Master data'!$B$1:$EF$1,0)),"")</f>
        <v>0</v>
      </c>
      <c r="O791" s="7">
        <f>IFERROR(INDEX('[1]Master data'!$B$2:$EF$1000,MATCH($B791,'[1]Master data'!$A$2:$A$1000,0),MATCH(O$1,'[1]Master data'!$B$1:$EF$1,0)),"")</f>
        <v>0</v>
      </c>
      <c r="P791" s="7">
        <f>IFERROR(INDEX('[1]Master data'!$B$2:$EF$1000,MATCH($B791,'[1]Master data'!$A$2:$A$1000,0),MATCH(P$1,'[1]Master data'!$B$1:$EF$1,0)),"")</f>
        <v>-5000</v>
      </c>
      <c r="Q791" s="30">
        <f>IFERROR(INDEX('[1]Master data'!$B$2:$EF$1000,MATCH($B791,'[1]Master data'!$A$2:$A$1000,0),MATCH(Q$1,'[1]Master data'!$B$1:$EF$1,0)),"")</f>
        <v>-1</v>
      </c>
    </row>
    <row r="792" spans="1:17" x14ac:dyDescent="0.3">
      <c r="A792" t="str">
        <f t="shared" si="12"/>
        <v/>
      </c>
      <c r="B792" t="str">
        <f>IF('[1]Master data'!A792="","",'[1]Master data'!A792)</f>
        <v/>
      </c>
      <c r="C792" t="str">
        <f>IFERROR(INDEX('[1]Master data'!$B$2:$EF$1000,MATCH($B792,'[1]Master data'!$A$2:$A$1000,0),MATCH(C$1,'[1]Master data'!$B$1:$EF$1,0)),"")</f>
        <v/>
      </c>
      <c r="D792" t="str">
        <f>IFERROR(INDEX('[1]Master data'!$B$2:$EF$1000,MATCH($B792,'[1]Master data'!$A$2:$A$1000,0),MATCH(D$1,'[1]Master data'!$B$1:$EF$1,0)),"")</f>
        <v/>
      </c>
      <c r="E792" s="5">
        <f>IFERROR(INDEX('[1]Master data'!$B$2:$EF$1000,MATCH($B792,'[1]Master data'!$A$2:$A$1000,0),MATCH(E$1,'[1]Master data'!$B$1:$EF$1,0)),"")</f>
        <v>0</v>
      </c>
      <c r="F792" s="7">
        <f>IFERROR(INDEX('[1]Master data'!$B$2:$EF$1000,MATCH($B792,'[1]Master data'!$A$2:$A$1000,0),MATCH(F$1,'[1]Master data'!$B$1:$EF$1,0)),"")</f>
        <v>-5000</v>
      </c>
      <c r="G792" s="7">
        <f>IFERROR(INDEX('[1]Master data'!$B$2:$EF$1000,MATCH($B792,'[1]Master data'!$A$2:$A$1000,0),MATCH(G$1,'[1]Master data'!$B$1:$EF$1,0)),"")</f>
        <v>0</v>
      </c>
      <c r="H792" s="7">
        <f>IFERROR(INDEX('[1]Master data'!$B$2:$EF$1000,MATCH($B792,'[1]Master data'!$A$2:$A$1000,0),MATCH(H$1,'[1]Master data'!$B$1:$EF$1,0)),"")</f>
        <v>0</v>
      </c>
      <c r="I792" s="7">
        <f>IFERROR(INDEX('[1]Master data'!$B$2:$EF$1000,MATCH($B792,'[1]Master data'!$A$2:$A$1000,0),MATCH(I$1,'[1]Master data'!$B$1:$EF$1,0)),"")</f>
        <v>0</v>
      </c>
      <c r="J792" s="7">
        <f>IFERROR(INDEX('[1]Master data'!$B$2:$EF$1000,MATCH($B792,'[1]Master data'!$A$2:$A$1000,0),MATCH(J$1,'[1]Master data'!$B$1:$EF$1,0)),"")</f>
        <v>0</v>
      </c>
      <c r="K792" s="7">
        <f>IFERROR(INDEX('[1]Master data'!$B$2:$EF$1000,MATCH($B792,'[1]Master data'!$A$2:$A$1000,0),MATCH(K$1,'[1]Master data'!$B$1:$EF$1,0)),"")</f>
        <v>0</v>
      </c>
      <c r="L792" s="7">
        <f>IFERROR(INDEX('[1]Master data'!$B$2:$EF$1000,MATCH($B792,'[1]Master data'!$A$2:$A$1000,0),MATCH(L$1,'[1]Master data'!$B$1:$EF$1,0)),"")</f>
        <v>-5000</v>
      </c>
      <c r="M792" s="33">
        <f>IFERROR(INDEX('[1]Master data'!$B$2:$EF$1000,MATCH($B792,'[1]Master data'!$A$2:$A$1000,0),MATCH(M$1,'[1]Master data'!$B$1:$EF$1,0)),"")</f>
        <v>-1</v>
      </c>
      <c r="N792" s="7">
        <f>IFERROR(INDEX('[1]Master data'!$B$2:$EF$1000,MATCH($B792,'[1]Master data'!$A$2:$A$1000,0),MATCH(N$1,'[1]Master data'!$B$1:$EF$1,0)),"")</f>
        <v>0</v>
      </c>
      <c r="O792" s="7">
        <f>IFERROR(INDEX('[1]Master data'!$B$2:$EF$1000,MATCH($B792,'[1]Master data'!$A$2:$A$1000,0),MATCH(O$1,'[1]Master data'!$B$1:$EF$1,0)),"")</f>
        <v>0</v>
      </c>
      <c r="P792" s="7">
        <f>IFERROR(INDEX('[1]Master data'!$B$2:$EF$1000,MATCH($B792,'[1]Master data'!$A$2:$A$1000,0),MATCH(P$1,'[1]Master data'!$B$1:$EF$1,0)),"")</f>
        <v>-5000</v>
      </c>
      <c r="Q792" s="30">
        <f>IFERROR(INDEX('[1]Master data'!$B$2:$EF$1000,MATCH($B792,'[1]Master data'!$A$2:$A$1000,0),MATCH(Q$1,'[1]Master data'!$B$1:$EF$1,0)),"")</f>
        <v>-1</v>
      </c>
    </row>
    <row r="793" spans="1:17" x14ac:dyDescent="0.3">
      <c r="A793" t="str">
        <f t="shared" si="12"/>
        <v/>
      </c>
      <c r="B793" t="str">
        <f>IF('[1]Master data'!A793="","",'[1]Master data'!A793)</f>
        <v/>
      </c>
      <c r="C793" t="str">
        <f>IFERROR(INDEX('[1]Master data'!$B$2:$EF$1000,MATCH($B793,'[1]Master data'!$A$2:$A$1000,0),MATCH(C$1,'[1]Master data'!$B$1:$EF$1,0)),"")</f>
        <v/>
      </c>
      <c r="D793" t="str">
        <f>IFERROR(INDEX('[1]Master data'!$B$2:$EF$1000,MATCH($B793,'[1]Master data'!$A$2:$A$1000,0),MATCH(D$1,'[1]Master data'!$B$1:$EF$1,0)),"")</f>
        <v/>
      </c>
      <c r="E793" s="5">
        <f>IFERROR(INDEX('[1]Master data'!$B$2:$EF$1000,MATCH($B793,'[1]Master data'!$A$2:$A$1000,0),MATCH(E$1,'[1]Master data'!$B$1:$EF$1,0)),"")</f>
        <v>0</v>
      </c>
      <c r="F793" s="7">
        <f>IFERROR(INDEX('[1]Master data'!$B$2:$EF$1000,MATCH($B793,'[1]Master data'!$A$2:$A$1000,0),MATCH(F$1,'[1]Master data'!$B$1:$EF$1,0)),"")</f>
        <v>-5000</v>
      </c>
      <c r="G793" s="7">
        <f>IFERROR(INDEX('[1]Master data'!$B$2:$EF$1000,MATCH($B793,'[1]Master data'!$A$2:$A$1000,0),MATCH(G$1,'[1]Master data'!$B$1:$EF$1,0)),"")</f>
        <v>0</v>
      </c>
      <c r="H793" s="7">
        <f>IFERROR(INDEX('[1]Master data'!$B$2:$EF$1000,MATCH($B793,'[1]Master data'!$A$2:$A$1000,0),MATCH(H$1,'[1]Master data'!$B$1:$EF$1,0)),"")</f>
        <v>0</v>
      </c>
      <c r="I793" s="7">
        <f>IFERROR(INDEX('[1]Master data'!$B$2:$EF$1000,MATCH($B793,'[1]Master data'!$A$2:$A$1000,0),MATCH(I$1,'[1]Master data'!$B$1:$EF$1,0)),"")</f>
        <v>0</v>
      </c>
      <c r="J793" s="7">
        <f>IFERROR(INDEX('[1]Master data'!$B$2:$EF$1000,MATCH($B793,'[1]Master data'!$A$2:$A$1000,0),MATCH(J$1,'[1]Master data'!$B$1:$EF$1,0)),"")</f>
        <v>0</v>
      </c>
      <c r="K793" s="7">
        <f>IFERROR(INDEX('[1]Master data'!$B$2:$EF$1000,MATCH($B793,'[1]Master data'!$A$2:$A$1000,0),MATCH(K$1,'[1]Master data'!$B$1:$EF$1,0)),"")</f>
        <v>0</v>
      </c>
      <c r="L793" s="7">
        <f>IFERROR(INDEX('[1]Master data'!$B$2:$EF$1000,MATCH($B793,'[1]Master data'!$A$2:$A$1000,0),MATCH(L$1,'[1]Master data'!$B$1:$EF$1,0)),"")</f>
        <v>-5000</v>
      </c>
      <c r="M793" s="33">
        <f>IFERROR(INDEX('[1]Master data'!$B$2:$EF$1000,MATCH($B793,'[1]Master data'!$A$2:$A$1000,0),MATCH(M$1,'[1]Master data'!$B$1:$EF$1,0)),"")</f>
        <v>-1</v>
      </c>
      <c r="N793" s="7">
        <f>IFERROR(INDEX('[1]Master data'!$B$2:$EF$1000,MATCH($B793,'[1]Master data'!$A$2:$A$1000,0),MATCH(N$1,'[1]Master data'!$B$1:$EF$1,0)),"")</f>
        <v>0</v>
      </c>
      <c r="O793" s="7">
        <f>IFERROR(INDEX('[1]Master data'!$B$2:$EF$1000,MATCH($B793,'[1]Master data'!$A$2:$A$1000,0),MATCH(O$1,'[1]Master data'!$B$1:$EF$1,0)),"")</f>
        <v>0</v>
      </c>
      <c r="P793" s="7">
        <f>IFERROR(INDEX('[1]Master data'!$B$2:$EF$1000,MATCH($B793,'[1]Master data'!$A$2:$A$1000,0),MATCH(P$1,'[1]Master data'!$B$1:$EF$1,0)),"")</f>
        <v>-5000</v>
      </c>
      <c r="Q793" s="30">
        <f>IFERROR(INDEX('[1]Master data'!$B$2:$EF$1000,MATCH($B793,'[1]Master data'!$A$2:$A$1000,0),MATCH(Q$1,'[1]Master data'!$B$1:$EF$1,0)),"")</f>
        <v>-1</v>
      </c>
    </row>
    <row r="794" spans="1:17" x14ac:dyDescent="0.3">
      <c r="A794" t="str">
        <f t="shared" si="12"/>
        <v/>
      </c>
      <c r="B794" t="str">
        <f>IF('[1]Master data'!A794="","",'[1]Master data'!A794)</f>
        <v/>
      </c>
      <c r="C794" t="str">
        <f>IFERROR(INDEX('[1]Master data'!$B$2:$EF$1000,MATCH($B794,'[1]Master data'!$A$2:$A$1000,0),MATCH(C$1,'[1]Master data'!$B$1:$EF$1,0)),"")</f>
        <v/>
      </c>
      <c r="D794" t="str">
        <f>IFERROR(INDEX('[1]Master data'!$B$2:$EF$1000,MATCH($B794,'[1]Master data'!$A$2:$A$1000,0),MATCH(D$1,'[1]Master data'!$B$1:$EF$1,0)),"")</f>
        <v/>
      </c>
      <c r="E794" s="5">
        <f>IFERROR(INDEX('[1]Master data'!$B$2:$EF$1000,MATCH($B794,'[1]Master data'!$A$2:$A$1000,0),MATCH(E$1,'[1]Master data'!$B$1:$EF$1,0)),"")</f>
        <v>0</v>
      </c>
      <c r="F794" s="7">
        <f>IFERROR(INDEX('[1]Master data'!$B$2:$EF$1000,MATCH($B794,'[1]Master data'!$A$2:$A$1000,0),MATCH(F$1,'[1]Master data'!$B$1:$EF$1,0)),"")</f>
        <v>-5000</v>
      </c>
      <c r="G794" s="7">
        <f>IFERROR(INDEX('[1]Master data'!$B$2:$EF$1000,MATCH($B794,'[1]Master data'!$A$2:$A$1000,0),MATCH(G$1,'[1]Master data'!$B$1:$EF$1,0)),"")</f>
        <v>0</v>
      </c>
      <c r="H794" s="7">
        <f>IFERROR(INDEX('[1]Master data'!$B$2:$EF$1000,MATCH($B794,'[1]Master data'!$A$2:$A$1000,0),MATCH(H$1,'[1]Master data'!$B$1:$EF$1,0)),"")</f>
        <v>0</v>
      </c>
      <c r="I794" s="7">
        <f>IFERROR(INDEX('[1]Master data'!$B$2:$EF$1000,MATCH($B794,'[1]Master data'!$A$2:$A$1000,0),MATCH(I$1,'[1]Master data'!$B$1:$EF$1,0)),"")</f>
        <v>0</v>
      </c>
      <c r="J794" s="7">
        <f>IFERROR(INDEX('[1]Master data'!$B$2:$EF$1000,MATCH($B794,'[1]Master data'!$A$2:$A$1000,0),MATCH(J$1,'[1]Master data'!$B$1:$EF$1,0)),"")</f>
        <v>0</v>
      </c>
      <c r="K794" s="7">
        <f>IFERROR(INDEX('[1]Master data'!$B$2:$EF$1000,MATCH($B794,'[1]Master data'!$A$2:$A$1000,0),MATCH(K$1,'[1]Master data'!$B$1:$EF$1,0)),"")</f>
        <v>0</v>
      </c>
      <c r="L794" s="7">
        <f>IFERROR(INDEX('[1]Master data'!$B$2:$EF$1000,MATCH($B794,'[1]Master data'!$A$2:$A$1000,0),MATCH(L$1,'[1]Master data'!$B$1:$EF$1,0)),"")</f>
        <v>-5000</v>
      </c>
      <c r="M794" s="33">
        <f>IFERROR(INDEX('[1]Master data'!$B$2:$EF$1000,MATCH($B794,'[1]Master data'!$A$2:$A$1000,0),MATCH(M$1,'[1]Master data'!$B$1:$EF$1,0)),"")</f>
        <v>-1</v>
      </c>
      <c r="N794" s="7">
        <f>IFERROR(INDEX('[1]Master data'!$B$2:$EF$1000,MATCH($B794,'[1]Master data'!$A$2:$A$1000,0),MATCH(N$1,'[1]Master data'!$B$1:$EF$1,0)),"")</f>
        <v>0</v>
      </c>
      <c r="O794" s="7">
        <f>IFERROR(INDEX('[1]Master data'!$B$2:$EF$1000,MATCH($B794,'[1]Master data'!$A$2:$A$1000,0),MATCH(O$1,'[1]Master data'!$B$1:$EF$1,0)),"")</f>
        <v>0</v>
      </c>
      <c r="P794" s="7">
        <f>IFERROR(INDEX('[1]Master data'!$B$2:$EF$1000,MATCH($B794,'[1]Master data'!$A$2:$A$1000,0),MATCH(P$1,'[1]Master data'!$B$1:$EF$1,0)),"")</f>
        <v>-5000</v>
      </c>
      <c r="Q794" s="30">
        <f>IFERROR(INDEX('[1]Master data'!$B$2:$EF$1000,MATCH($B794,'[1]Master data'!$A$2:$A$1000,0),MATCH(Q$1,'[1]Master data'!$B$1:$EF$1,0)),"")</f>
        <v>-1</v>
      </c>
    </row>
    <row r="795" spans="1:17" x14ac:dyDescent="0.3">
      <c r="A795" t="str">
        <f t="shared" si="12"/>
        <v/>
      </c>
      <c r="B795" t="str">
        <f>IF('[1]Master data'!A795="","",'[1]Master data'!A795)</f>
        <v/>
      </c>
      <c r="C795" t="str">
        <f>IFERROR(INDEX('[1]Master data'!$B$2:$EF$1000,MATCH($B795,'[1]Master data'!$A$2:$A$1000,0),MATCH(C$1,'[1]Master data'!$B$1:$EF$1,0)),"")</f>
        <v/>
      </c>
      <c r="D795" t="str">
        <f>IFERROR(INDEX('[1]Master data'!$B$2:$EF$1000,MATCH($B795,'[1]Master data'!$A$2:$A$1000,0),MATCH(D$1,'[1]Master data'!$B$1:$EF$1,0)),"")</f>
        <v/>
      </c>
      <c r="E795" s="5">
        <f>IFERROR(INDEX('[1]Master data'!$B$2:$EF$1000,MATCH($B795,'[1]Master data'!$A$2:$A$1000,0),MATCH(E$1,'[1]Master data'!$B$1:$EF$1,0)),"")</f>
        <v>0</v>
      </c>
      <c r="F795" s="7">
        <f>IFERROR(INDEX('[1]Master data'!$B$2:$EF$1000,MATCH($B795,'[1]Master data'!$A$2:$A$1000,0),MATCH(F$1,'[1]Master data'!$B$1:$EF$1,0)),"")</f>
        <v>-5000</v>
      </c>
      <c r="G795" s="7">
        <f>IFERROR(INDEX('[1]Master data'!$B$2:$EF$1000,MATCH($B795,'[1]Master data'!$A$2:$A$1000,0),MATCH(G$1,'[1]Master data'!$B$1:$EF$1,0)),"")</f>
        <v>0</v>
      </c>
      <c r="H795" s="7">
        <f>IFERROR(INDEX('[1]Master data'!$B$2:$EF$1000,MATCH($B795,'[1]Master data'!$A$2:$A$1000,0),MATCH(H$1,'[1]Master data'!$B$1:$EF$1,0)),"")</f>
        <v>0</v>
      </c>
      <c r="I795" s="7">
        <f>IFERROR(INDEX('[1]Master data'!$B$2:$EF$1000,MATCH($B795,'[1]Master data'!$A$2:$A$1000,0),MATCH(I$1,'[1]Master data'!$B$1:$EF$1,0)),"")</f>
        <v>0</v>
      </c>
      <c r="J795" s="7">
        <f>IFERROR(INDEX('[1]Master data'!$B$2:$EF$1000,MATCH($B795,'[1]Master data'!$A$2:$A$1000,0),MATCH(J$1,'[1]Master data'!$B$1:$EF$1,0)),"")</f>
        <v>0</v>
      </c>
      <c r="K795" s="7">
        <f>IFERROR(INDEX('[1]Master data'!$B$2:$EF$1000,MATCH($B795,'[1]Master data'!$A$2:$A$1000,0),MATCH(K$1,'[1]Master data'!$B$1:$EF$1,0)),"")</f>
        <v>0</v>
      </c>
      <c r="L795" s="7">
        <f>IFERROR(INDEX('[1]Master data'!$B$2:$EF$1000,MATCH($B795,'[1]Master data'!$A$2:$A$1000,0),MATCH(L$1,'[1]Master data'!$B$1:$EF$1,0)),"")</f>
        <v>-5000</v>
      </c>
      <c r="M795" s="33">
        <f>IFERROR(INDEX('[1]Master data'!$B$2:$EF$1000,MATCH($B795,'[1]Master data'!$A$2:$A$1000,0),MATCH(M$1,'[1]Master data'!$B$1:$EF$1,0)),"")</f>
        <v>-1</v>
      </c>
      <c r="N795" s="7">
        <f>IFERROR(INDEX('[1]Master data'!$B$2:$EF$1000,MATCH($B795,'[1]Master data'!$A$2:$A$1000,0),MATCH(N$1,'[1]Master data'!$B$1:$EF$1,0)),"")</f>
        <v>0</v>
      </c>
      <c r="O795" s="7">
        <f>IFERROR(INDEX('[1]Master data'!$B$2:$EF$1000,MATCH($B795,'[1]Master data'!$A$2:$A$1000,0),MATCH(O$1,'[1]Master data'!$B$1:$EF$1,0)),"")</f>
        <v>0</v>
      </c>
      <c r="P795" s="7">
        <f>IFERROR(INDEX('[1]Master data'!$B$2:$EF$1000,MATCH($B795,'[1]Master data'!$A$2:$A$1000,0),MATCH(P$1,'[1]Master data'!$B$1:$EF$1,0)),"")</f>
        <v>-5000</v>
      </c>
      <c r="Q795" s="30">
        <f>IFERROR(INDEX('[1]Master data'!$B$2:$EF$1000,MATCH($B795,'[1]Master data'!$A$2:$A$1000,0),MATCH(Q$1,'[1]Master data'!$B$1:$EF$1,0)),"")</f>
        <v>-1</v>
      </c>
    </row>
    <row r="796" spans="1:17" x14ac:dyDescent="0.3">
      <c r="A796" t="str">
        <f t="shared" si="12"/>
        <v/>
      </c>
      <c r="B796" t="str">
        <f>IF('[1]Master data'!A796="","",'[1]Master data'!A796)</f>
        <v/>
      </c>
      <c r="C796" t="str">
        <f>IFERROR(INDEX('[1]Master data'!$B$2:$EF$1000,MATCH($B796,'[1]Master data'!$A$2:$A$1000,0),MATCH(C$1,'[1]Master data'!$B$1:$EF$1,0)),"")</f>
        <v/>
      </c>
      <c r="D796" t="str">
        <f>IFERROR(INDEX('[1]Master data'!$B$2:$EF$1000,MATCH($B796,'[1]Master data'!$A$2:$A$1000,0),MATCH(D$1,'[1]Master data'!$B$1:$EF$1,0)),"")</f>
        <v/>
      </c>
      <c r="E796" s="5">
        <f>IFERROR(INDEX('[1]Master data'!$B$2:$EF$1000,MATCH($B796,'[1]Master data'!$A$2:$A$1000,0),MATCH(E$1,'[1]Master data'!$B$1:$EF$1,0)),"")</f>
        <v>0</v>
      </c>
      <c r="F796" s="7">
        <f>IFERROR(INDEX('[1]Master data'!$B$2:$EF$1000,MATCH($B796,'[1]Master data'!$A$2:$A$1000,0),MATCH(F$1,'[1]Master data'!$B$1:$EF$1,0)),"")</f>
        <v>-5000</v>
      </c>
      <c r="G796" s="7">
        <f>IFERROR(INDEX('[1]Master data'!$B$2:$EF$1000,MATCH($B796,'[1]Master data'!$A$2:$A$1000,0),MATCH(G$1,'[1]Master data'!$B$1:$EF$1,0)),"")</f>
        <v>0</v>
      </c>
      <c r="H796" s="7">
        <f>IFERROR(INDEX('[1]Master data'!$B$2:$EF$1000,MATCH($B796,'[1]Master data'!$A$2:$A$1000,0),MATCH(H$1,'[1]Master data'!$B$1:$EF$1,0)),"")</f>
        <v>0</v>
      </c>
      <c r="I796" s="7">
        <f>IFERROR(INDEX('[1]Master data'!$B$2:$EF$1000,MATCH($B796,'[1]Master data'!$A$2:$A$1000,0),MATCH(I$1,'[1]Master data'!$B$1:$EF$1,0)),"")</f>
        <v>0</v>
      </c>
      <c r="J796" s="7">
        <f>IFERROR(INDEX('[1]Master data'!$B$2:$EF$1000,MATCH($B796,'[1]Master data'!$A$2:$A$1000,0),MATCH(J$1,'[1]Master data'!$B$1:$EF$1,0)),"")</f>
        <v>0</v>
      </c>
      <c r="K796" s="7">
        <f>IFERROR(INDEX('[1]Master data'!$B$2:$EF$1000,MATCH($B796,'[1]Master data'!$A$2:$A$1000,0),MATCH(K$1,'[1]Master data'!$B$1:$EF$1,0)),"")</f>
        <v>0</v>
      </c>
      <c r="L796" s="7">
        <f>IFERROR(INDEX('[1]Master data'!$B$2:$EF$1000,MATCH($B796,'[1]Master data'!$A$2:$A$1000,0),MATCH(L$1,'[1]Master data'!$B$1:$EF$1,0)),"")</f>
        <v>-5000</v>
      </c>
      <c r="M796" s="33">
        <f>IFERROR(INDEX('[1]Master data'!$B$2:$EF$1000,MATCH($B796,'[1]Master data'!$A$2:$A$1000,0),MATCH(M$1,'[1]Master data'!$B$1:$EF$1,0)),"")</f>
        <v>-1</v>
      </c>
      <c r="N796" s="7">
        <f>IFERROR(INDEX('[1]Master data'!$B$2:$EF$1000,MATCH($B796,'[1]Master data'!$A$2:$A$1000,0),MATCH(N$1,'[1]Master data'!$B$1:$EF$1,0)),"")</f>
        <v>0</v>
      </c>
      <c r="O796" s="7">
        <f>IFERROR(INDEX('[1]Master data'!$B$2:$EF$1000,MATCH($B796,'[1]Master data'!$A$2:$A$1000,0),MATCH(O$1,'[1]Master data'!$B$1:$EF$1,0)),"")</f>
        <v>0</v>
      </c>
      <c r="P796" s="7">
        <f>IFERROR(INDEX('[1]Master data'!$B$2:$EF$1000,MATCH($B796,'[1]Master data'!$A$2:$A$1000,0),MATCH(P$1,'[1]Master data'!$B$1:$EF$1,0)),"")</f>
        <v>-5000</v>
      </c>
      <c r="Q796" s="30">
        <f>IFERROR(INDEX('[1]Master data'!$B$2:$EF$1000,MATCH($B796,'[1]Master data'!$A$2:$A$1000,0),MATCH(Q$1,'[1]Master data'!$B$1:$EF$1,0)),"")</f>
        <v>-1</v>
      </c>
    </row>
    <row r="797" spans="1:17" x14ac:dyDescent="0.3">
      <c r="A797" t="str">
        <f t="shared" si="12"/>
        <v/>
      </c>
      <c r="B797" t="str">
        <f>IF('[1]Master data'!A797="","",'[1]Master data'!A797)</f>
        <v/>
      </c>
      <c r="C797" t="str">
        <f>IFERROR(INDEX('[1]Master data'!$B$2:$EF$1000,MATCH($B797,'[1]Master data'!$A$2:$A$1000,0),MATCH(C$1,'[1]Master data'!$B$1:$EF$1,0)),"")</f>
        <v/>
      </c>
      <c r="D797" t="str">
        <f>IFERROR(INDEX('[1]Master data'!$B$2:$EF$1000,MATCH($B797,'[1]Master data'!$A$2:$A$1000,0),MATCH(D$1,'[1]Master data'!$B$1:$EF$1,0)),"")</f>
        <v/>
      </c>
      <c r="E797" s="5">
        <f>IFERROR(INDEX('[1]Master data'!$B$2:$EF$1000,MATCH($B797,'[1]Master data'!$A$2:$A$1000,0),MATCH(E$1,'[1]Master data'!$B$1:$EF$1,0)),"")</f>
        <v>0</v>
      </c>
      <c r="F797" s="7">
        <f>IFERROR(INDEX('[1]Master data'!$B$2:$EF$1000,MATCH($B797,'[1]Master data'!$A$2:$A$1000,0),MATCH(F$1,'[1]Master data'!$B$1:$EF$1,0)),"")</f>
        <v>-5000</v>
      </c>
      <c r="G797" s="7">
        <f>IFERROR(INDEX('[1]Master data'!$B$2:$EF$1000,MATCH($B797,'[1]Master data'!$A$2:$A$1000,0),MATCH(G$1,'[1]Master data'!$B$1:$EF$1,0)),"")</f>
        <v>0</v>
      </c>
      <c r="H797" s="7">
        <f>IFERROR(INDEX('[1]Master data'!$B$2:$EF$1000,MATCH($B797,'[1]Master data'!$A$2:$A$1000,0),MATCH(H$1,'[1]Master data'!$B$1:$EF$1,0)),"")</f>
        <v>0</v>
      </c>
      <c r="I797" s="7">
        <f>IFERROR(INDEX('[1]Master data'!$B$2:$EF$1000,MATCH($B797,'[1]Master data'!$A$2:$A$1000,0),MATCH(I$1,'[1]Master data'!$B$1:$EF$1,0)),"")</f>
        <v>0</v>
      </c>
      <c r="J797" s="7">
        <f>IFERROR(INDEX('[1]Master data'!$B$2:$EF$1000,MATCH($B797,'[1]Master data'!$A$2:$A$1000,0),MATCH(J$1,'[1]Master data'!$B$1:$EF$1,0)),"")</f>
        <v>0</v>
      </c>
      <c r="K797" s="7">
        <f>IFERROR(INDEX('[1]Master data'!$B$2:$EF$1000,MATCH($B797,'[1]Master data'!$A$2:$A$1000,0),MATCH(K$1,'[1]Master data'!$B$1:$EF$1,0)),"")</f>
        <v>0</v>
      </c>
      <c r="L797" s="7">
        <f>IFERROR(INDEX('[1]Master data'!$B$2:$EF$1000,MATCH($B797,'[1]Master data'!$A$2:$A$1000,0),MATCH(L$1,'[1]Master data'!$B$1:$EF$1,0)),"")</f>
        <v>-5000</v>
      </c>
      <c r="M797" s="33">
        <f>IFERROR(INDEX('[1]Master data'!$B$2:$EF$1000,MATCH($B797,'[1]Master data'!$A$2:$A$1000,0),MATCH(M$1,'[1]Master data'!$B$1:$EF$1,0)),"")</f>
        <v>-1</v>
      </c>
      <c r="N797" s="7">
        <f>IFERROR(INDEX('[1]Master data'!$B$2:$EF$1000,MATCH($B797,'[1]Master data'!$A$2:$A$1000,0),MATCH(N$1,'[1]Master data'!$B$1:$EF$1,0)),"")</f>
        <v>0</v>
      </c>
      <c r="O797" s="7">
        <f>IFERROR(INDEX('[1]Master data'!$B$2:$EF$1000,MATCH($B797,'[1]Master data'!$A$2:$A$1000,0),MATCH(O$1,'[1]Master data'!$B$1:$EF$1,0)),"")</f>
        <v>0</v>
      </c>
      <c r="P797" s="7">
        <f>IFERROR(INDEX('[1]Master data'!$B$2:$EF$1000,MATCH($B797,'[1]Master data'!$A$2:$A$1000,0),MATCH(P$1,'[1]Master data'!$B$1:$EF$1,0)),"")</f>
        <v>-5000</v>
      </c>
      <c r="Q797" s="30">
        <f>IFERROR(INDEX('[1]Master data'!$B$2:$EF$1000,MATCH($B797,'[1]Master data'!$A$2:$A$1000,0),MATCH(Q$1,'[1]Master data'!$B$1:$EF$1,0)),"")</f>
        <v>-1</v>
      </c>
    </row>
    <row r="798" spans="1:17" x14ac:dyDescent="0.3">
      <c r="A798" t="str">
        <f t="shared" si="12"/>
        <v/>
      </c>
      <c r="B798" t="str">
        <f>IF('[1]Master data'!A798="","",'[1]Master data'!A798)</f>
        <v/>
      </c>
      <c r="C798" t="str">
        <f>IFERROR(INDEX('[1]Master data'!$B$2:$EF$1000,MATCH($B798,'[1]Master data'!$A$2:$A$1000,0),MATCH(C$1,'[1]Master data'!$B$1:$EF$1,0)),"")</f>
        <v/>
      </c>
      <c r="D798" t="str">
        <f>IFERROR(INDEX('[1]Master data'!$B$2:$EF$1000,MATCH($B798,'[1]Master data'!$A$2:$A$1000,0),MATCH(D$1,'[1]Master data'!$B$1:$EF$1,0)),"")</f>
        <v/>
      </c>
      <c r="E798" s="5">
        <f>IFERROR(INDEX('[1]Master data'!$B$2:$EF$1000,MATCH($B798,'[1]Master data'!$A$2:$A$1000,0),MATCH(E$1,'[1]Master data'!$B$1:$EF$1,0)),"")</f>
        <v>0</v>
      </c>
      <c r="F798" s="7">
        <f>IFERROR(INDEX('[1]Master data'!$B$2:$EF$1000,MATCH($B798,'[1]Master data'!$A$2:$A$1000,0),MATCH(F$1,'[1]Master data'!$B$1:$EF$1,0)),"")</f>
        <v>-5000</v>
      </c>
      <c r="G798" s="7">
        <f>IFERROR(INDEX('[1]Master data'!$B$2:$EF$1000,MATCH($B798,'[1]Master data'!$A$2:$A$1000,0),MATCH(G$1,'[1]Master data'!$B$1:$EF$1,0)),"")</f>
        <v>0</v>
      </c>
      <c r="H798" s="7">
        <f>IFERROR(INDEX('[1]Master data'!$B$2:$EF$1000,MATCH($B798,'[1]Master data'!$A$2:$A$1000,0),MATCH(H$1,'[1]Master data'!$B$1:$EF$1,0)),"")</f>
        <v>0</v>
      </c>
      <c r="I798" s="7">
        <f>IFERROR(INDEX('[1]Master data'!$B$2:$EF$1000,MATCH($B798,'[1]Master data'!$A$2:$A$1000,0),MATCH(I$1,'[1]Master data'!$B$1:$EF$1,0)),"")</f>
        <v>0</v>
      </c>
      <c r="J798" s="7">
        <f>IFERROR(INDEX('[1]Master data'!$B$2:$EF$1000,MATCH($B798,'[1]Master data'!$A$2:$A$1000,0),MATCH(J$1,'[1]Master data'!$B$1:$EF$1,0)),"")</f>
        <v>0</v>
      </c>
      <c r="K798" s="7">
        <f>IFERROR(INDEX('[1]Master data'!$B$2:$EF$1000,MATCH($B798,'[1]Master data'!$A$2:$A$1000,0),MATCH(K$1,'[1]Master data'!$B$1:$EF$1,0)),"")</f>
        <v>0</v>
      </c>
      <c r="L798" s="7">
        <f>IFERROR(INDEX('[1]Master data'!$B$2:$EF$1000,MATCH($B798,'[1]Master data'!$A$2:$A$1000,0),MATCH(L$1,'[1]Master data'!$B$1:$EF$1,0)),"")</f>
        <v>-5000</v>
      </c>
      <c r="M798" s="33">
        <f>IFERROR(INDEX('[1]Master data'!$B$2:$EF$1000,MATCH($B798,'[1]Master data'!$A$2:$A$1000,0),MATCH(M$1,'[1]Master data'!$B$1:$EF$1,0)),"")</f>
        <v>-1</v>
      </c>
      <c r="N798" s="7">
        <f>IFERROR(INDEX('[1]Master data'!$B$2:$EF$1000,MATCH($B798,'[1]Master data'!$A$2:$A$1000,0),MATCH(N$1,'[1]Master data'!$B$1:$EF$1,0)),"")</f>
        <v>0</v>
      </c>
      <c r="O798" s="7">
        <f>IFERROR(INDEX('[1]Master data'!$B$2:$EF$1000,MATCH($B798,'[1]Master data'!$A$2:$A$1000,0),MATCH(O$1,'[1]Master data'!$B$1:$EF$1,0)),"")</f>
        <v>0</v>
      </c>
      <c r="P798" s="7">
        <f>IFERROR(INDEX('[1]Master data'!$B$2:$EF$1000,MATCH($B798,'[1]Master data'!$A$2:$A$1000,0),MATCH(P$1,'[1]Master data'!$B$1:$EF$1,0)),"")</f>
        <v>-5000</v>
      </c>
      <c r="Q798" s="30">
        <f>IFERROR(INDEX('[1]Master data'!$B$2:$EF$1000,MATCH($B798,'[1]Master data'!$A$2:$A$1000,0),MATCH(Q$1,'[1]Master data'!$B$1:$EF$1,0)),"")</f>
        <v>-1</v>
      </c>
    </row>
    <row r="799" spans="1:17" x14ac:dyDescent="0.3">
      <c r="A799" t="str">
        <f t="shared" si="12"/>
        <v/>
      </c>
      <c r="B799" t="str">
        <f>IF('[1]Master data'!A799="","",'[1]Master data'!A799)</f>
        <v/>
      </c>
      <c r="C799" t="str">
        <f>IFERROR(INDEX('[1]Master data'!$B$2:$EF$1000,MATCH($B799,'[1]Master data'!$A$2:$A$1000,0),MATCH(C$1,'[1]Master data'!$B$1:$EF$1,0)),"")</f>
        <v/>
      </c>
      <c r="D799" t="str">
        <f>IFERROR(INDEX('[1]Master data'!$B$2:$EF$1000,MATCH($B799,'[1]Master data'!$A$2:$A$1000,0),MATCH(D$1,'[1]Master data'!$B$1:$EF$1,0)),"")</f>
        <v/>
      </c>
      <c r="E799" s="5">
        <f>IFERROR(INDEX('[1]Master data'!$B$2:$EF$1000,MATCH($B799,'[1]Master data'!$A$2:$A$1000,0),MATCH(E$1,'[1]Master data'!$B$1:$EF$1,0)),"")</f>
        <v>0</v>
      </c>
      <c r="F799" s="7">
        <f>IFERROR(INDEX('[1]Master data'!$B$2:$EF$1000,MATCH($B799,'[1]Master data'!$A$2:$A$1000,0),MATCH(F$1,'[1]Master data'!$B$1:$EF$1,0)),"")</f>
        <v>-5000</v>
      </c>
      <c r="G799" s="7">
        <f>IFERROR(INDEX('[1]Master data'!$B$2:$EF$1000,MATCH($B799,'[1]Master data'!$A$2:$A$1000,0),MATCH(G$1,'[1]Master data'!$B$1:$EF$1,0)),"")</f>
        <v>0</v>
      </c>
      <c r="H799" s="7">
        <f>IFERROR(INDEX('[1]Master data'!$B$2:$EF$1000,MATCH($B799,'[1]Master data'!$A$2:$A$1000,0),MATCH(H$1,'[1]Master data'!$B$1:$EF$1,0)),"")</f>
        <v>0</v>
      </c>
      <c r="I799" s="7">
        <f>IFERROR(INDEX('[1]Master data'!$B$2:$EF$1000,MATCH($B799,'[1]Master data'!$A$2:$A$1000,0),MATCH(I$1,'[1]Master data'!$B$1:$EF$1,0)),"")</f>
        <v>0</v>
      </c>
      <c r="J799" s="7">
        <f>IFERROR(INDEX('[1]Master data'!$B$2:$EF$1000,MATCH($B799,'[1]Master data'!$A$2:$A$1000,0),MATCH(J$1,'[1]Master data'!$B$1:$EF$1,0)),"")</f>
        <v>0</v>
      </c>
      <c r="K799" s="7">
        <f>IFERROR(INDEX('[1]Master data'!$B$2:$EF$1000,MATCH($B799,'[1]Master data'!$A$2:$A$1000,0),MATCH(K$1,'[1]Master data'!$B$1:$EF$1,0)),"")</f>
        <v>0</v>
      </c>
      <c r="L799" s="7">
        <f>IFERROR(INDEX('[1]Master data'!$B$2:$EF$1000,MATCH($B799,'[1]Master data'!$A$2:$A$1000,0),MATCH(L$1,'[1]Master data'!$B$1:$EF$1,0)),"")</f>
        <v>-5000</v>
      </c>
      <c r="M799" s="33">
        <f>IFERROR(INDEX('[1]Master data'!$B$2:$EF$1000,MATCH($B799,'[1]Master data'!$A$2:$A$1000,0),MATCH(M$1,'[1]Master data'!$B$1:$EF$1,0)),"")</f>
        <v>-1</v>
      </c>
      <c r="N799" s="7">
        <f>IFERROR(INDEX('[1]Master data'!$B$2:$EF$1000,MATCH($B799,'[1]Master data'!$A$2:$A$1000,0),MATCH(N$1,'[1]Master data'!$B$1:$EF$1,0)),"")</f>
        <v>0</v>
      </c>
      <c r="O799" s="7">
        <f>IFERROR(INDEX('[1]Master data'!$B$2:$EF$1000,MATCH($B799,'[1]Master data'!$A$2:$A$1000,0),MATCH(O$1,'[1]Master data'!$B$1:$EF$1,0)),"")</f>
        <v>0</v>
      </c>
      <c r="P799" s="7">
        <f>IFERROR(INDEX('[1]Master data'!$B$2:$EF$1000,MATCH($B799,'[1]Master data'!$A$2:$A$1000,0),MATCH(P$1,'[1]Master data'!$B$1:$EF$1,0)),"")</f>
        <v>-5000</v>
      </c>
      <c r="Q799" s="30">
        <f>IFERROR(INDEX('[1]Master data'!$B$2:$EF$1000,MATCH($B799,'[1]Master data'!$A$2:$A$1000,0),MATCH(Q$1,'[1]Master data'!$B$1:$EF$1,0)),"")</f>
        <v>-1</v>
      </c>
    </row>
    <row r="800" spans="1:17" x14ac:dyDescent="0.3">
      <c r="A800" t="str">
        <f t="shared" si="12"/>
        <v/>
      </c>
      <c r="B800" t="str">
        <f>IF('[1]Master data'!A800="","",'[1]Master data'!A800)</f>
        <v/>
      </c>
      <c r="C800" t="str">
        <f>IFERROR(INDEX('[1]Master data'!$B$2:$EF$1000,MATCH($B800,'[1]Master data'!$A$2:$A$1000,0),MATCH(C$1,'[1]Master data'!$B$1:$EF$1,0)),"")</f>
        <v/>
      </c>
      <c r="D800" t="str">
        <f>IFERROR(INDEX('[1]Master data'!$B$2:$EF$1000,MATCH($B800,'[1]Master data'!$A$2:$A$1000,0),MATCH(D$1,'[1]Master data'!$B$1:$EF$1,0)),"")</f>
        <v/>
      </c>
      <c r="E800" s="5">
        <f>IFERROR(INDEX('[1]Master data'!$B$2:$EF$1000,MATCH($B800,'[1]Master data'!$A$2:$A$1000,0),MATCH(E$1,'[1]Master data'!$B$1:$EF$1,0)),"")</f>
        <v>0</v>
      </c>
      <c r="F800" s="7">
        <f>IFERROR(INDEX('[1]Master data'!$B$2:$EF$1000,MATCH($B800,'[1]Master data'!$A$2:$A$1000,0),MATCH(F$1,'[1]Master data'!$B$1:$EF$1,0)),"")</f>
        <v>-5000</v>
      </c>
      <c r="G800" s="7">
        <f>IFERROR(INDEX('[1]Master data'!$B$2:$EF$1000,MATCH($B800,'[1]Master data'!$A$2:$A$1000,0),MATCH(G$1,'[1]Master data'!$B$1:$EF$1,0)),"")</f>
        <v>0</v>
      </c>
      <c r="H800" s="7">
        <f>IFERROR(INDEX('[1]Master data'!$B$2:$EF$1000,MATCH($B800,'[1]Master data'!$A$2:$A$1000,0),MATCH(H$1,'[1]Master data'!$B$1:$EF$1,0)),"")</f>
        <v>0</v>
      </c>
      <c r="I800" s="7">
        <f>IFERROR(INDEX('[1]Master data'!$B$2:$EF$1000,MATCH($B800,'[1]Master data'!$A$2:$A$1000,0),MATCH(I$1,'[1]Master data'!$B$1:$EF$1,0)),"")</f>
        <v>0</v>
      </c>
      <c r="J800" s="7">
        <f>IFERROR(INDEX('[1]Master data'!$B$2:$EF$1000,MATCH($B800,'[1]Master data'!$A$2:$A$1000,0),MATCH(J$1,'[1]Master data'!$B$1:$EF$1,0)),"")</f>
        <v>0</v>
      </c>
      <c r="K800" s="7">
        <f>IFERROR(INDEX('[1]Master data'!$B$2:$EF$1000,MATCH($B800,'[1]Master data'!$A$2:$A$1000,0),MATCH(K$1,'[1]Master data'!$B$1:$EF$1,0)),"")</f>
        <v>0</v>
      </c>
      <c r="L800" s="7">
        <f>IFERROR(INDEX('[1]Master data'!$B$2:$EF$1000,MATCH($B800,'[1]Master data'!$A$2:$A$1000,0),MATCH(L$1,'[1]Master data'!$B$1:$EF$1,0)),"")</f>
        <v>-5000</v>
      </c>
      <c r="M800" s="33">
        <f>IFERROR(INDEX('[1]Master data'!$B$2:$EF$1000,MATCH($B800,'[1]Master data'!$A$2:$A$1000,0),MATCH(M$1,'[1]Master data'!$B$1:$EF$1,0)),"")</f>
        <v>-1</v>
      </c>
      <c r="N800" s="7">
        <f>IFERROR(INDEX('[1]Master data'!$B$2:$EF$1000,MATCH($B800,'[1]Master data'!$A$2:$A$1000,0),MATCH(N$1,'[1]Master data'!$B$1:$EF$1,0)),"")</f>
        <v>0</v>
      </c>
      <c r="O800" s="7">
        <f>IFERROR(INDEX('[1]Master data'!$B$2:$EF$1000,MATCH($B800,'[1]Master data'!$A$2:$A$1000,0),MATCH(O$1,'[1]Master data'!$B$1:$EF$1,0)),"")</f>
        <v>0</v>
      </c>
      <c r="P800" s="7">
        <f>IFERROR(INDEX('[1]Master data'!$B$2:$EF$1000,MATCH($B800,'[1]Master data'!$A$2:$A$1000,0),MATCH(P$1,'[1]Master data'!$B$1:$EF$1,0)),"")</f>
        <v>-5000</v>
      </c>
      <c r="Q800" s="30">
        <f>IFERROR(INDEX('[1]Master data'!$B$2:$EF$1000,MATCH($B800,'[1]Master data'!$A$2:$A$1000,0),MATCH(Q$1,'[1]Master data'!$B$1:$EF$1,0)),"")</f>
        <v>-1</v>
      </c>
    </row>
    <row r="801" spans="1:17" x14ac:dyDescent="0.3">
      <c r="A801" t="str">
        <f t="shared" si="12"/>
        <v/>
      </c>
      <c r="B801" t="str">
        <f>IF('[1]Master data'!A801="","",'[1]Master data'!A801)</f>
        <v/>
      </c>
      <c r="C801" t="str">
        <f>IFERROR(INDEX('[1]Master data'!$B$2:$EF$1000,MATCH($B801,'[1]Master data'!$A$2:$A$1000,0),MATCH(C$1,'[1]Master data'!$B$1:$EF$1,0)),"")</f>
        <v/>
      </c>
      <c r="D801" t="str">
        <f>IFERROR(INDEX('[1]Master data'!$B$2:$EF$1000,MATCH($B801,'[1]Master data'!$A$2:$A$1000,0),MATCH(D$1,'[1]Master data'!$B$1:$EF$1,0)),"")</f>
        <v/>
      </c>
      <c r="E801" s="5">
        <f>IFERROR(INDEX('[1]Master data'!$B$2:$EF$1000,MATCH($B801,'[1]Master data'!$A$2:$A$1000,0),MATCH(E$1,'[1]Master data'!$B$1:$EF$1,0)),"")</f>
        <v>0</v>
      </c>
      <c r="F801" s="7">
        <f>IFERROR(INDEX('[1]Master data'!$B$2:$EF$1000,MATCH($B801,'[1]Master data'!$A$2:$A$1000,0),MATCH(F$1,'[1]Master data'!$B$1:$EF$1,0)),"")</f>
        <v>-5000</v>
      </c>
      <c r="G801" s="7">
        <f>IFERROR(INDEX('[1]Master data'!$B$2:$EF$1000,MATCH($B801,'[1]Master data'!$A$2:$A$1000,0),MATCH(G$1,'[1]Master data'!$B$1:$EF$1,0)),"")</f>
        <v>0</v>
      </c>
      <c r="H801" s="7">
        <f>IFERROR(INDEX('[1]Master data'!$B$2:$EF$1000,MATCH($B801,'[1]Master data'!$A$2:$A$1000,0),MATCH(H$1,'[1]Master data'!$B$1:$EF$1,0)),"")</f>
        <v>0</v>
      </c>
      <c r="I801" s="7">
        <f>IFERROR(INDEX('[1]Master data'!$B$2:$EF$1000,MATCH($B801,'[1]Master data'!$A$2:$A$1000,0),MATCH(I$1,'[1]Master data'!$B$1:$EF$1,0)),"")</f>
        <v>0</v>
      </c>
      <c r="J801" s="7">
        <f>IFERROR(INDEX('[1]Master data'!$B$2:$EF$1000,MATCH($B801,'[1]Master data'!$A$2:$A$1000,0),MATCH(J$1,'[1]Master data'!$B$1:$EF$1,0)),"")</f>
        <v>0</v>
      </c>
      <c r="K801" s="7">
        <f>IFERROR(INDEX('[1]Master data'!$B$2:$EF$1000,MATCH($B801,'[1]Master data'!$A$2:$A$1000,0),MATCH(K$1,'[1]Master data'!$B$1:$EF$1,0)),"")</f>
        <v>0</v>
      </c>
      <c r="L801" s="7">
        <f>IFERROR(INDEX('[1]Master data'!$B$2:$EF$1000,MATCH($B801,'[1]Master data'!$A$2:$A$1000,0),MATCH(L$1,'[1]Master data'!$B$1:$EF$1,0)),"")</f>
        <v>-5000</v>
      </c>
      <c r="M801" s="33">
        <f>IFERROR(INDEX('[1]Master data'!$B$2:$EF$1000,MATCH($B801,'[1]Master data'!$A$2:$A$1000,0),MATCH(M$1,'[1]Master data'!$B$1:$EF$1,0)),"")</f>
        <v>-1</v>
      </c>
      <c r="N801" s="7">
        <f>IFERROR(INDEX('[1]Master data'!$B$2:$EF$1000,MATCH($B801,'[1]Master data'!$A$2:$A$1000,0),MATCH(N$1,'[1]Master data'!$B$1:$EF$1,0)),"")</f>
        <v>0</v>
      </c>
      <c r="O801" s="7">
        <f>IFERROR(INDEX('[1]Master data'!$B$2:$EF$1000,MATCH($B801,'[1]Master data'!$A$2:$A$1000,0),MATCH(O$1,'[1]Master data'!$B$1:$EF$1,0)),"")</f>
        <v>0</v>
      </c>
      <c r="P801" s="7">
        <f>IFERROR(INDEX('[1]Master data'!$B$2:$EF$1000,MATCH($B801,'[1]Master data'!$A$2:$A$1000,0),MATCH(P$1,'[1]Master data'!$B$1:$EF$1,0)),"")</f>
        <v>-5000</v>
      </c>
      <c r="Q801" s="30">
        <f>IFERROR(INDEX('[1]Master data'!$B$2:$EF$1000,MATCH($B801,'[1]Master data'!$A$2:$A$1000,0),MATCH(Q$1,'[1]Master data'!$B$1:$EF$1,0)),"")</f>
        <v>-1</v>
      </c>
    </row>
    <row r="802" spans="1:17" x14ac:dyDescent="0.3">
      <c r="A802" t="str">
        <f t="shared" si="12"/>
        <v/>
      </c>
      <c r="B802" t="str">
        <f>IF('[1]Master data'!A802="","",'[1]Master data'!A802)</f>
        <v/>
      </c>
      <c r="C802" t="str">
        <f>IFERROR(INDEX('[1]Master data'!$B$2:$EF$1000,MATCH($B802,'[1]Master data'!$A$2:$A$1000,0),MATCH(C$1,'[1]Master data'!$B$1:$EF$1,0)),"")</f>
        <v/>
      </c>
      <c r="D802" t="str">
        <f>IFERROR(INDEX('[1]Master data'!$B$2:$EF$1000,MATCH($B802,'[1]Master data'!$A$2:$A$1000,0),MATCH(D$1,'[1]Master data'!$B$1:$EF$1,0)),"")</f>
        <v/>
      </c>
      <c r="E802" s="5">
        <f>IFERROR(INDEX('[1]Master data'!$B$2:$EF$1000,MATCH($B802,'[1]Master data'!$A$2:$A$1000,0),MATCH(E$1,'[1]Master data'!$B$1:$EF$1,0)),"")</f>
        <v>0</v>
      </c>
      <c r="F802" s="7">
        <f>IFERROR(INDEX('[1]Master data'!$B$2:$EF$1000,MATCH($B802,'[1]Master data'!$A$2:$A$1000,0),MATCH(F$1,'[1]Master data'!$B$1:$EF$1,0)),"")</f>
        <v>-5000</v>
      </c>
      <c r="G802" s="7">
        <f>IFERROR(INDEX('[1]Master data'!$B$2:$EF$1000,MATCH($B802,'[1]Master data'!$A$2:$A$1000,0),MATCH(G$1,'[1]Master data'!$B$1:$EF$1,0)),"")</f>
        <v>0</v>
      </c>
      <c r="H802" s="7">
        <f>IFERROR(INDEX('[1]Master data'!$B$2:$EF$1000,MATCH($B802,'[1]Master data'!$A$2:$A$1000,0),MATCH(H$1,'[1]Master data'!$B$1:$EF$1,0)),"")</f>
        <v>0</v>
      </c>
      <c r="I802" s="7">
        <f>IFERROR(INDEX('[1]Master data'!$B$2:$EF$1000,MATCH($B802,'[1]Master data'!$A$2:$A$1000,0),MATCH(I$1,'[1]Master data'!$B$1:$EF$1,0)),"")</f>
        <v>0</v>
      </c>
      <c r="J802" s="7">
        <f>IFERROR(INDEX('[1]Master data'!$B$2:$EF$1000,MATCH($B802,'[1]Master data'!$A$2:$A$1000,0),MATCH(J$1,'[1]Master data'!$B$1:$EF$1,0)),"")</f>
        <v>0</v>
      </c>
      <c r="K802" s="7">
        <f>IFERROR(INDEX('[1]Master data'!$B$2:$EF$1000,MATCH($B802,'[1]Master data'!$A$2:$A$1000,0),MATCH(K$1,'[1]Master data'!$B$1:$EF$1,0)),"")</f>
        <v>0</v>
      </c>
      <c r="L802" s="7">
        <f>IFERROR(INDEX('[1]Master data'!$B$2:$EF$1000,MATCH($B802,'[1]Master data'!$A$2:$A$1000,0),MATCH(L$1,'[1]Master data'!$B$1:$EF$1,0)),"")</f>
        <v>-5000</v>
      </c>
      <c r="M802" s="33">
        <f>IFERROR(INDEX('[1]Master data'!$B$2:$EF$1000,MATCH($B802,'[1]Master data'!$A$2:$A$1000,0),MATCH(M$1,'[1]Master data'!$B$1:$EF$1,0)),"")</f>
        <v>-1</v>
      </c>
      <c r="N802" s="7">
        <f>IFERROR(INDEX('[1]Master data'!$B$2:$EF$1000,MATCH($B802,'[1]Master data'!$A$2:$A$1000,0),MATCH(N$1,'[1]Master data'!$B$1:$EF$1,0)),"")</f>
        <v>0</v>
      </c>
      <c r="O802" s="7">
        <f>IFERROR(INDEX('[1]Master data'!$B$2:$EF$1000,MATCH($B802,'[1]Master data'!$A$2:$A$1000,0),MATCH(O$1,'[1]Master data'!$B$1:$EF$1,0)),"")</f>
        <v>0</v>
      </c>
      <c r="P802" s="7">
        <f>IFERROR(INDEX('[1]Master data'!$B$2:$EF$1000,MATCH($B802,'[1]Master data'!$A$2:$A$1000,0),MATCH(P$1,'[1]Master data'!$B$1:$EF$1,0)),"")</f>
        <v>-5000</v>
      </c>
      <c r="Q802" s="30">
        <f>IFERROR(INDEX('[1]Master data'!$B$2:$EF$1000,MATCH($B802,'[1]Master data'!$A$2:$A$1000,0),MATCH(Q$1,'[1]Master data'!$B$1:$EF$1,0)),"")</f>
        <v>-1</v>
      </c>
    </row>
    <row r="803" spans="1:17" x14ac:dyDescent="0.3">
      <c r="A803" t="str">
        <f t="shared" si="12"/>
        <v/>
      </c>
      <c r="B803" t="str">
        <f>IF('[1]Master data'!A803="","",'[1]Master data'!A803)</f>
        <v/>
      </c>
      <c r="C803" t="str">
        <f>IFERROR(INDEX('[1]Master data'!$B$2:$EF$1000,MATCH($B803,'[1]Master data'!$A$2:$A$1000,0),MATCH(C$1,'[1]Master data'!$B$1:$EF$1,0)),"")</f>
        <v/>
      </c>
      <c r="D803" t="str">
        <f>IFERROR(INDEX('[1]Master data'!$B$2:$EF$1000,MATCH($B803,'[1]Master data'!$A$2:$A$1000,0),MATCH(D$1,'[1]Master data'!$B$1:$EF$1,0)),"")</f>
        <v/>
      </c>
      <c r="E803" s="5">
        <f>IFERROR(INDEX('[1]Master data'!$B$2:$EF$1000,MATCH($B803,'[1]Master data'!$A$2:$A$1000,0),MATCH(E$1,'[1]Master data'!$B$1:$EF$1,0)),"")</f>
        <v>0</v>
      </c>
      <c r="F803" s="7">
        <f>IFERROR(INDEX('[1]Master data'!$B$2:$EF$1000,MATCH($B803,'[1]Master data'!$A$2:$A$1000,0),MATCH(F$1,'[1]Master data'!$B$1:$EF$1,0)),"")</f>
        <v>-5000</v>
      </c>
      <c r="G803" s="7">
        <f>IFERROR(INDEX('[1]Master data'!$B$2:$EF$1000,MATCH($B803,'[1]Master data'!$A$2:$A$1000,0),MATCH(G$1,'[1]Master data'!$B$1:$EF$1,0)),"")</f>
        <v>0</v>
      </c>
      <c r="H803" s="7">
        <f>IFERROR(INDEX('[1]Master data'!$B$2:$EF$1000,MATCH($B803,'[1]Master data'!$A$2:$A$1000,0),MATCH(H$1,'[1]Master data'!$B$1:$EF$1,0)),"")</f>
        <v>0</v>
      </c>
      <c r="I803" s="7">
        <f>IFERROR(INDEX('[1]Master data'!$B$2:$EF$1000,MATCH($B803,'[1]Master data'!$A$2:$A$1000,0),MATCH(I$1,'[1]Master data'!$B$1:$EF$1,0)),"")</f>
        <v>0</v>
      </c>
      <c r="J803" s="7">
        <f>IFERROR(INDEX('[1]Master data'!$B$2:$EF$1000,MATCH($B803,'[1]Master data'!$A$2:$A$1000,0),MATCH(J$1,'[1]Master data'!$B$1:$EF$1,0)),"")</f>
        <v>0</v>
      </c>
      <c r="K803" s="7">
        <f>IFERROR(INDEX('[1]Master data'!$B$2:$EF$1000,MATCH($B803,'[1]Master data'!$A$2:$A$1000,0),MATCH(K$1,'[1]Master data'!$B$1:$EF$1,0)),"")</f>
        <v>0</v>
      </c>
      <c r="L803" s="7">
        <f>IFERROR(INDEX('[1]Master data'!$B$2:$EF$1000,MATCH($B803,'[1]Master data'!$A$2:$A$1000,0),MATCH(L$1,'[1]Master data'!$B$1:$EF$1,0)),"")</f>
        <v>-5000</v>
      </c>
      <c r="M803" s="33">
        <f>IFERROR(INDEX('[1]Master data'!$B$2:$EF$1000,MATCH($B803,'[1]Master data'!$A$2:$A$1000,0),MATCH(M$1,'[1]Master data'!$B$1:$EF$1,0)),"")</f>
        <v>-1</v>
      </c>
      <c r="N803" s="7">
        <f>IFERROR(INDEX('[1]Master data'!$B$2:$EF$1000,MATCH($B803,'[1]Master data'!$A$2:$A$1000,0),MATCH(N$1,'[1]Master data'!$B$1:$EF$1,0)),"")</f>
        <v>0</v>
      </c>
      <c r="O803" s="7">
        <f>IFERROR(INDEX('[1]Master data'!$B$2:$EF$1000,MATCH($B803,'[1]Master data'!$A$2:$A$1000,0),MATCH(O$1,'[1]Master data'!$B$1:$EF$1,0)),"")</f>
        <v>0</v>
      </c>
      <c r="P803" s="7">
        <f>IFERROR(INDEX('[1]Master data'!$B$2:$EF$1000,MATCH($B803,'[1]Master data'!$A$2:$A$1000,0),MATCH(P$1,'[1]Master data'!$B$1:$EF$1,0)),"")</f>
        <v>-5000</v>
      </c>
      <c r="Q803" s="30">
        <f>IFERROR(INDEX('[1]Master data'!$B$2:$EF$1000,MATCH($B803,'[1]Master data'!$A$2:$A$1000,0),MATCH(Q$1,'[1]Master data'!$B$1:$EF$1,0)),"")</f>
        <v>-1</v>
      </c>
    </row>
    <row r="804" spans="1:17" x14ac:dyDescent="0.3">
      <c r="A804" t="str">
        <f t="shared" si="12"/>
        <v/>
      </c>
      <c r="B804" t="str">
        <f>IF('[1]Master data'!A804="","",'[1]Master data'!A804)</f>
        <v/>
      </c>
      <c r="C804" t="str">
        <f>IFERROR(INDEX('[1]Master data'!$B$2:$EF$1000,MATCH($B804,'[1]Master data'!$A$2:$A$1000,0),MATCH(C$1,'[1]Master data'!$B$1:$EF$1,0)),"")</f>
        <v/>
      </c>
      <c r="D804" t="str">
        <f>IFERROR(INDEX('[1]Master data'!$B$2:$EF$1000,MATCH($B804,'[1]Master data'!$A$2:$A$1000,0),MATCH(D$1,'[1]Master data'!$B$1:$EF$1,0)),"")</f>
        <v/>
      </c>
      <c r="E804" s="5">
        <f>IFERROR(INDEX('[1]Master data'!$B$2:$EF$1000,MATCH($B804,'[1]Master data'!$A$2:$A$1000,0),MATCH(E$1,'[1]Master data'!$B$1:$EF$1,0)),"")</f>
        <v>0</v>
      </c>
      <c r="F804" s="7">
        <f>IFERROR(INDEX('[1]Master data'!$B$2:$EF$1000,MATCH($B804,'[1]Master data'!$A$2:$A$1000,0),MATCH(F$1,'[1]Master data'!$B$1:$EF$1,0)),"")</f>
        <v>-5000</v>
      </c>
      <c r="G804" s="7">
        <f>IFERROR(INDEX('[1]Master data'!$B$2:$EF$1000,MATCH($B804,'[1]Master data'!$A$2:$A$1000,0),MATCH(G$1,'[1]Master data'!$B$1:$EF$1,0)),"")</f>
        <v>0</v>
      </c>
      <c r="H804" s="7">
        <f>IFERROR(INDEX('[1]Master data'!$B$2:$EF$1000,MATCH($B804,'[1]Master data'!$A$2:$A$1000,0),MATCH(H$1,'[1]Master data'!$B$1:$EF$1,0)),"")</f>
        <v>0</v>
      </c>
      <c r="I804" s="7">
        <f>IFERROR(INDEX('[1]Master data'!$B$2:$EF$1000,MATCH($B804,'[1]Master data'!$A$2:$A$1000,0),MATCH(I$1,'[1]Master data'!$B$1:$EF$1,0)),"")</f>
        <v>0</v>
      </c>
      <c r="J804" s="7">
        <f>IFERROR(INDEX('[1]Master data'!$B$2:$EF$1000,MATCH($B804,'[1]Master data'!$A$2:$A$1000,0),MATCH(J$1,'[1]Master data'!$B$1:$EF$1,0)),"")</f>
        <v>0</v>
      </c>
      <c r="K804" s="7">
        <f>IFERROR(INDEX('[1]Master data'!$B$2:$EF$1000,MATCH($B804,'[1]Master data'!$A$2:$A$1000,0),MATCH(K$1,'[1]Master data'!$B$1:$EF$1,0)),"")</f>
        <v>0</v>
      </c>
      <c r="L804" s="7">
        <f>IFERROR(INDEX('[1]Master data'!$B$2:$EF$1000,MATCH($B804,'[1]Master data'!$A$2:$A$1000,0),MATCH(L$1,'[1]Master data'!$B$1:$EF$1,0)),"")</f>
        <v>-5000</v>
      </c>
      <c r="M804" s="33">
        <f>IFERROR(INDEX('[1]Master data'!$B$2:$EF$1000,MATCH($B804,'[1]Master data'!$A$2:$A$1000,0),MATCH(M$1,'[1]Master data'!$B$1:$EF$1,0)),"")</f>
        <v>-1</v>
      </c>
      <c r="N804" s="7">
        <f>IFERROR(INDEX('[1]Master data'!$B$2:$EF$1000,MATCH($B804,'[1]Master data'!$A$2:$A$1000,0),MATCH(N$1,'[1]Master data'!$B$1:$EF$1,0)),"")</f>
        <v>0</v>
      </c>
      <c r="O804" s="7">
        <f>IFERROR(INDEX('[1]Master data'!$B$2:$EF$1000,MATCH($B804,'[1]Master data'!$A$2:$A$1000,0),MATCH(O$1,'[1]Master data'!$B$1:$EF$1,0)),"")</f>
        <v>0</v>
      </c>
      <c r="P804" s="7">
        <f>IFERROR(INDEX('[1]Master data'!$B$2:$EF$1000,MATCH($B804,'[1]Master data'!$A$2:$A$1000,0),MATCH(P$1,'[1]Master data'!$B$1:$EF$1,0)),"")</f>
        <v>-5000</v>
      </c>
      <c r="Q804" s="30">
        <f>IFERROR(INDEX('[1]Master data'!$B$2:$EF$1000,MATCH($B804,'[1]Master data'!$A$2:$A$1000,0),MATCH(Q$1,'[1]Master data'!$B$1:$EF$1,0)),"")</f>
        <v>-1</v>
      </c>
    </row>
    <row r="805" spans="1:17" x14ac:dyDescent="0.3">
      <c r="A805" t="str">
        <f t="shared" si="12"/>
        <v/>
      </c>
      <c r="B805" t="str">
        <f>IF('[1]Master data'!A805="","",'[1]Master data'!A805)</f>
        <v/>
      </c>
      <c r="C805" t="str">
        <f>IFERROR(INDEX('[1]Master data'!$B$2:$EF$1000,MATCH($B805,'[1]Master data'!$A$2:$A$1000,0),MATCH(C$1,'[1]Master data'!$B$1:$EF$1,0)),"")</f>
        <v/>
      </c>
      <c r="D805" t="str">
        <f>IFERROR(INDEX('[1]Master data'!$B$2:$EF$1000,MATCH($B805,'[1]Master data'!$A$2:$A$1000,0),MATCH(D$1,'[1]Master data'!$B$1:$EF$1,0)),"")</f>
        <v/>
      </c>
      <c r="E805" s="5">
        <f>IFERROR(INDEX('[1]Master data'!$B$2:$EF$1000,MATCH($B805,'[1]Master data'!$A$2:$A$1000,0),MATCH(E$1,'[1]Master data'!$B$1:$EF$1,0)),"")</f>
        <v>0</v>
      </c>
      <c r="F805" s="7">
        <f>IFERROR(INDEX('[1]Master data'!$B$2:$EF$1000,MATCH($B805,'[1]Master data'!$A$2:$A$1000,0),MATCH(F$1,'[1]Master data'!$B$1:$EF$1,0)),"")</f>
        <v>-5000</v>
      </c>
      <c r="G805" s="7">
        <f>IFERROR(INDEX('[1]Master data'!$B$2:$EF$1000,MATCH($B805,'[1]Master data'!$A$2:$A$1000,0),MATCH(G$1,'[1]Master data'!$B$1:$EF$1,0)),"")</f>
        <v>0</v>
      </c>
      <c r="H805" s="7">
        <f>IFERROR(INDEX('[1]Master data'!$B$2:$EF$1000,MATCH($B805,'[1]Master data'!$A$2:$A$1000,0),MATCH(H$1,'[1]Master data'!$B$1:$EF$1,0)),"")</f>
        <v>0</v>
      </c>
      <c r="I805" s="7">
        <f>IFERROR(INDEX('[1]Master data'!$B$2:$EF$1000,MATCH($B805,'[1]Master data'!$A$2:$A$1000,0),MATCH(I$1,'[1]Master data'!$B$1:$EF$1,0)),"")</f>
        <v>0</v>
      </c>
      <c r="J805" s="7">
        <f>IFERROR(INDEX('[1]Master data'!$B$2:$EF$1000,MATCH($B805,'[1]Master data'!$A$2:$A$1000,0),MATCH(J$1,'[1]Master data'!$B$1:$EF$1,0)),"")</f>
        <v>0</v>
      </c>
      <c r="K805" s="7">
        <f>IFERROR(INDEX('[1]Master data'!$B$2:$EF$1000,MATCH($B805,'[1]Master data'!$A$2:$A$1000,0),MATCH(K$1,'[1]Master data'!$B$1:$EF$1,0)),"")</f>
        <v>0</v>
      </c>
      <c r="L805" s="7">
        <f>IFERROR(INDEX('[1]Master data'!$B$2:$EF$1000,MATCH($B805,'[1]Master data'!$A$2:$A$1000,0),MATCH(L$1,'[1]Master data'!$B$1:$EF$1,0)),"")</f>
        <v>-5000</v>
      </c>
      <c r="M805" s="33">
        <f>IFERROR(INDEX('[1]Master data'!$B$2:$EF$1000,MATCH($B805,'[1]Master data'!$A$2:$A$1000,0),MATCH(M$1,'[1]Master data'!$B$1:$EF$1,0)),"")</f>
        <v>-1</v>
      </c>
      <c r="N805" s="7">
        <f>IFERROR(INDEX('[1]Master data'!$B$2:$EF$1000,MATCH($B805,'[1]Master data'!$A$2:$A$1000,0),MATCH(N$1,'[1]Master data'!$B$1:$EF$1,0)),"")</f>
        <v>0</v>
      </c>
      <c r="O805" s="7">
        <f>IFERROR(INDEX('[1]Master data'!$B$2:$EF$1000,MATCH($B805,'[1]Master data'!$A$2:$A$1000,0),MATCH(O$1,'[1]Master data'!$B$1:$EF$1,0)),"")</f>
        <v>0</v>
      </c>
      <c r="P805" s="7">
        <f>IFERROR(INDEX('[1]Master data'!$B$2:$EF$1000,MATCH($B805,'[1]Master data'!$A$2:$A$1000,0),MATCH(P$1,'[1]Master data'!$B$1:$EF$1,0)),"")</f>
        <v>-5000</v>
      </c>
      <c r="Q805" s="30">
        <f>IFERROR(INDEX('[1]Master data'!$B$2:$EF$1000,MATCH($B805,'[1]Master data'!$A$2:$A$1000,0),MATCH(Q$1,'[1]Master data'!$B$1:$EF$1,0)),"")</f>
        <v>-1</v>
      </c>
    </row>
    <row r="806" spans="1:17" x14ac:dyDescent="0.3">
      <c r="A806" t="str">
        <f t="shared" si="12"/>
        <v/>
      </c>
      <c r="B806" t="str">
        <f>IF('[1]Master data'!A806="","",'[1]Master data'!A806)</f>
        <v/>
      </c>
      <c r="C806" t="str">
        <f>IFERROR(INDEX('[1]Master data'!$B$2:$EF$1000,MATCH($B806,'[1]Master data'!$A$2:$A$1000,0),MATCH(C$1,'[1]Master data'!$B$1:$EF$1,0)),"")</f>
        <v/>
      </c>
      <c r="D806" t="str">
        <f>IFERROR(INDEX('[1]Master data'!$B$2:$EF$1000,MATCH($B806,'[1]Master data'!$A$2:$A$1000,0),MATCH(D$1,'[1]Master data'!$B$1:$EF$1,0)),"")</f>
        <v/>
      </c>
      <c r="E806" s="5">
        <f>IFERROR(INDEX('[1]Master data'!$B$2:$EF$1000,MATCH($B806,'[1]Master data'!$A$2:$A$1000,0),MATCH(E$1,'[1]Master data'!$B$1:$EF$1,0)),"")</f>
        <v>0</v>
      </c>
      <c r="F806" s="7">
        <f>IFERROR(INDEX('[1]Master data'!$B$2:$EF$1000,MATCH($B806,'[1]Master data'!$A$2:$A$1000,0),MATCH(F$1,'[1]Master data'!$B$1:$EF$1,0)),"")</f>
        <v>-5000</v>
      </c>
      <c r="G806" s="7">
        <f>IFERROR(INDEX('[1]Master data'!$B$2:$EF$1000,MATCH($B806,'[1]Master data'!$A$2:$A$1000,0),MATCH(G$1,'[1]Master data'!$B$1:$EF$1,0)),"")</f>
        <v>0</v>
      </c>
      <c r="H806" s="7">
        <f>IFERROR(INDEX('[1]Master data'!$B$2:$EF$1000,MATCH($B806,'[1]Master data'!$A$2:$A$1000,0),MATCH(H$1,'[1]Master data'!$B$1:$EF$1,0)),"")</f>
        <v>0</v>
      </c>
      <c r="I806" s="7">
        <f>IFERROR(INDEX('[1]Master data'!$B$2:$EF$1000,MATCH($B806,'[1]Master data'!$A$2:$A$1000,0),MATCH(I$1,'[1]Master data'!$B$1:$EF$1,0)),"")</f>
        <v>0</v>
      </c>
      <c r="J806" s="7">
        <f>IFERROR(INDEX('[1]Master data'!$B$2:$EF$1000,MATCH($B806,'[1]Master data'!$A$2:$A$1000,0),MATCH(J$1,'[1]Master data'!$B$1:$EF$1,0)),"")</f>
        <v>0</v>
      </c>
      <c r="K806" s="7">
        <f>IFERROR(INDEX('[1]Master data'!$B$2:$EF$1000,MATCH($B806,'[1]Master data'!$A$2:$A$1000,0),MATCH(K$1,'[1]Master data'!$B$1:$EF$1,0)),"")</f>
        <v>0</v>
      </c>
      <c r="L806" s="7">
        <f>IFERROR(INDEX('[1]Master data'!$B$2:$EF$1000,MATCH($B806,'[1]Master data'!$A$2:$A$1000,0),MATCH(L$1,'[1]Master data'!$B$1:$EF$1,0)),"")</f>
        <v>-5000</v>
      </c>
      <c r="M806" s="33">
        <f>IFERROR(INDEX('[1]Master data'!$B$2:$EF$1000,MATCH($B806,'[1]Master data'!$A$2:$A$1000,0),MATCH(M$1,'[1]Master data'!$B$1:$EF$1,0)),"")</f>
        <v>-1</v>
      </c>
      <c r="N806" s="7">
        <f>IFERROR(INDEX('[1]Master data'!$B$2:$EF$1000,MATCH($B806,'[1]Master data'!$A$2:$A$1000,0),MATCH(N$1,'[1]Master data'!$B$1:$EF$1,0)),"")</f>
        <v>0</v>
      </c>
      <c r="O806" s="7">
        <f>IFERROR(INDEX('[1]Master data'!$B$2:$EF$1000,MATCH($B806,'[1]Master data'!$A$2:$A$1000,0),MATCH(O$1,'[1]Master data'!$B$1:$EF$1,0)),"")</f>
        <v>0</v>
      </c>
      <c r="P806" s="7">
        <f>IFERROR(INDEX('[1]Master data'!$B$2:$EF$1000,MATCH($B806,'[1]Master data'!$A$2:$A$1000,0),MATCH(P$1,'[1]Master data'!$B$1:$EF$1,0)),"")</f>
        <v>-5000</v>
      </c>
      <c r="Q806" s="30">
        <f>IFERROR(INDEX('[1]Master data'!$B$2:$EF$1000,MATCH($B806,'[1]Master data'!$A$2:$A$1000,0),MATCH(Q$1,'[1]Master data'!$B$1:$EF$1,0)),"")</f>
        <v>-1</v>
      </c>
    </row>
    <row r="807" spans="1:17" x14ac:dyDescent="0.3">
      <c r="A807" t="str">
        <f t="shared" si="12"/>
        <v/>
      </c>
      <c r="B807" t="str">
        <f>IF('[1]Master data'!A807="","",'[1]Master data'!A807)</f>
        <v/>
      </c>
      <c r="C807" t="str">
        <f>IFERROR(INDEX('[1]Master data'!$B$2:$EF$1000,MATCH($B807,'[1]Master data'!$A$2:$A$1000,0),MATCH(C$1,'[1]Master data'!$B$1:$EF$1,0)),"")</f>
        <v/>
      </c>
      <c r="D807" t="str">
        <f>IFERROR(INDEX('[1]Master data'!$B$2:$EF$1000,MATCH($B807,'[1]Master data'!$A$2:$A$1000,0),MATCH(D$1,'[1]Master data'!$B$1:$EF$1,0)),"")</f>
        <v/>
      </c>
      <c r="E807" s="5">
        <f>IFERROR(INDEX('[1]Master data'!$B$2:$EF$1000,MATCH($B807,'[1]Master data'!$A$2:$A$1000,0),MATCH(E$1,'[1]Master data'!$B$1:$EF$1,0)),"")</f>
        <v>0</v>
      </c>
      <c r="F807" s="7">
        <f>IFERROR(INDEX('[1]Master data'!$B$2:$EF$1000,MATCH($B807,'[1]Master data'!$A$2:$A$1000,0),MATCH(F$1,'[1]Master data'!$B$1:$EF$1,0)),"")</f>
        <v>-5000</v>
      </c>
      <c r="G807" s="7">
        <f>IFERROR(INDEX('[1]Master data'!$B$2:$EF$1000,MATCH($B807,'[1]Master data'!$A$2:$A$1000,0),MATCH(G$1,'[1]Master data'!$B$1:$EF$1,0)),"")</f>
        <v>0</v>
      </c>
      <c r="H807" s="7">
        <f>IFERROR(INDEX('[1]Master data'!$B$2:$EF$1000,MATCH($B807,'[1]Master data'!$A$2:$A$1000,0),MATCH(H$1,'[1]Master data'!$B$1:$EF$1,0)),"")</f>
        <v>0</v>
      </c>
      <c r="I807" s="7">
        <f>IFERROR(INDEX('[1]Master data'!$B$2:$EF$1000,MATCH($B807,'[1]Master data'!$A$2:$A$1000,0),MATCH(I$1,'[1]Master data'!$B$1:$EF$1,0)),"")</f>
        <v>0</v>
      </c>
      <c r="J807" s="7">
        <f>IFERROR(INDEX('[1]Master data'!$B$2:$EF$1000,MATCH($B807,'[1]Master data'!$A$2:$A$1000,0),MATCH(J$1,'[1]Master data'!$B$1:$EF$1,0)),"")</f>
        <v>0</v>
      </c>
      <c r="K807" s="7">
        <f>IFERROR(INDEX('[1]Master data'!$B$2:$EF$1000,MATCH($B807,'[1]Master data'!$A$2:$A$1000,0),MATCH(K$1,'[1]Master data'!$B$1:$EF$1,0)),"")</f>
        <v>0</v>
      </c>
      <c r="L807" s="7">
        <f>IFERROR(INDEX('[1]Master data'!$B$2:$EF$1000,MATCH($B807,'[1]Master data'!$A$2:$A$1000,0),MATCH(L$1,'[1]Master data'!$B$1:$EF$1,0)),"")</f>
        <v>-5000</v>
      </c>
      <c r="M807" s="33">
        <f>IFERROR(INDEX('[1]Master data'!$B$2:$EF$1000,MATCH($B807,'[1]Master data'!$A$2:$A$1000,0),MATCH(M$1,'[1]Master data'!$B$1:$EF$1,0)),"")</f>
        <v>-1</v>
      </c>
      <c r="N807" s="7">
        <f>IFERROR(INDEX('[1]Master data'!$B$2:$EF$1000,MATCH($B807,'[1]Master data'!$A$2:$A$1000,0),MATCH(N$1,'[1]Master data'!$B$1:$EF$1,0)),"")</f>
        <v>0</v>
      </c>
      <c r="O807" s="7">
        <f>IFERROR(INDEX('[1]Master data'!$B$2:$EF$1000,MATCH($B807,'[1]Master data'!$A$2:$A$1000,0),MATCH(O$1,'[1]Master data'!$B$1:$EF$1,0)),"")</f>
        <v>0</v>
      </c>
      <c r="P807" s="7">
        <f>IFERROR(INDEX('[1]Master data'!$B$2:$EF$1000,MATCH($B807,'[1]Master data'!$A$2:$A$1000,0),MATCH(P$1,'[1]Master data'!$B$1:$EF$1,0)),"")</f>
        <v>-5000</v>
      </c>
      <c r="Q807" s="30">
        <f>IFERROR(INDEX('[1]Master data'!$B$2:$EF$1000,MATCH($B807,'[1]Master data'!$A$2:$A$1000,0),MATCH(Q$1,'[1]Master data'!$B$1:$EF$1,0)),"")</f>
        <v>-1</v>
      </c>
    </row>
    <row r="808" spans="1:17" x14ac:dyDescent="0.3">
      <c r="A808" t="str">
        <f t="shared" si="12"/>
        <v/>
      </c>
      <c r="B808" t="str">
        <f>IF('[1]Master data'!A808="","",'[1]Master data'!A808)</f>
        <v/>
      </c>
      <c r="C808" t="str">
        <f>IFERROR(INDEX('[1]Master data'!$B$2:$EF$1000,MATCH($B808,'[1]Master data'!$A$2:$A$1000,0),MATCH(C$1,'[1]Master data'!$B$1:$EF$1,0)),"")</f>
        <v/>
      </c>
      <c r="D808" t="str">
        <f>IFERROR(INDEX('[1]Master data'!$B$2:$EF$1000,MATCH($B808,'[1]Master data'!$A$2:$A$1000,0),MATCH(D$1,'[1]Master data'!$B$1:$EF$1,0)),"")</f>
        <v/>
      </c>
      <c r="E808" s="5">
        <f>IFERROR(INDEX('[1]Master data'!$B$2:$EF$1000,MATCH($B808,'[1]Master data'!$A$2:$A$1000,0),MATCH(E$1,'[1]Master data'!$B$1:$EF$1,0)),"")</f>
        <v>0</v>
      </c>
      <c r="F808" s="7">
        <f>IFERROR(INDEX('[1]Master data'!$B$2:$EF$1000,MATCH($B808,'[1]Master data'!$A$2:$A$1000,0),MATCH(F$1,'[1]Master data'!$B$1:$EF$1,0)),"")</f>
        <v>-5000</v>
      </c>
      <c r="G808" s="7">
        <f>IFERROR(INDEX('[1]Master data'!$B$2:$EF$1000,MATCH($B808,'[1]Master data'!$A$2:$A$1000,0),MATCH(G$1,'[1]Master data'!$B$1:$EF$1,0)),"")</f>
        <v>0</v>
      </c>
      <c r="H808" s="7">
        <f>IFERROR(INDEX('[1]Master data'!$B$2:$EF$1000,MATCH($B808,'[1]Master data'!$A$2:$A$1000,0),MATCH(H$1,'[1]Master data'!$B$1:$EF$1,0)),"")</f>
        <v>0</v>
      </c>
      <c r="I808" s="7">
        <f>IFERROR(INDEX('[1]Master data'!$B$2:$EF$1000,MATCH($B808,'[1]Master data'!$A$2:$A$1000,0),MATCH(I$1,'[1]Master data'!$B$1:$EF$1,0)),"")</f>
        <v>0</v>
      </c>
      <c r="J808" s="7">
        <f>IFERROR(INDEX('[1]Master data'!$B$2:$EF$1000,MATCH($B808,'[1]Master data'!$A$2:$A$1000,0),MATCH(J$1,'[1]Master data'!$B$1:$EF$1,0)),"")</f>
        <v>0</v>
      </c>
      <c r="K808" s="7">
        <f>IFERROR(INDEX('[1]Master data'!$B$2:$EF$1000,MATCH($B808,'[1]Master data'!$A$2:$A$1000,0),MATCH(K$1,'[1]Master data'!$B$1:$EF$1,0)),"")</f>
        <v>0</v>
      </c>
      <c r="L808" s="7">
        <f>IFERROR(INDEX('[1]Master data'!$B$2:$EF$1000,MATCH($B808,'[1]Master data'!$A$2:$A$1000,0),MATCH(L$1,'[1]Master data'!$B$1:$EF$1,0)),"")</f>
        <v>-5000</v>
      </c>
      <c r="M808" s="33">
        <f>IFERROR(INDEX('[1]Master data'!$B$2:$EF$1000,MATCH($B808,'[1]Master data'!$A$2:$A$1000,0),MATCH(M$1,'[1]Master data'!$B$1:$EF$1,0)),"")</f>
        <v>-1</v>
      </c>
      <c r="N808" s="7">
        <f>IFERROR(INDEX('[1]Master data'!$B$2:$EF$1000,MATCH($B808,'[1]Master data'!$A$2:$A$1000,0),MATCH(N$1,'[1]Master data'!$B$1:$EF$1,0)),"")</f>
        <v>0</v>
      </c>
      <c r="O808" s="7">
        <f>IFERROR(INDEX('[1]Master data'!$B$2:$EF$1000,MATCH($B808,'[1]Master data'!$A$2:$A$1000,0),MATCH(O$1,'[1]Master data'!$B$1:$EF$1,0)),"")</f>
        <v>0</v>
      </c>
      <c r="P808" s="7">
        <f>IFERROR(INDEX('[1]Master data'!$B$2:$EF$1000,MATCH($B808,'[1]Master data'!$A$2:$A$1000,0),MATCH(P$1,'[1]Master data'!$B$1:$EF$1,0)),"")</f>
        <v>-5000</v>
      </c>
      <c r="Q808" s="30">
        <f>IFERROR(INDEX('[1]Master data'!$B$2:$EF$1000,MATCH($B808,'[1]Master data'!$A$2:$A$1000,0),MATCH(Q$1,'[1]Master data'!$B$1:$EF$1,0)),"")</f>
        <v>-1</v>
      </c>
    </row>
    <row r="809" spans="1:17" x14ac:dyDescent="0.3">
      <c r="A809" t="str">
        <f t="shared" si="12"/>
        <v/>
      </c>
      <c r="B809" t="str">
        <f>IF('[1]Master data'!A809="","",'[1]Master data'!A809)</f>
        <v/>
      </c>
      <c r="C809" t="str">
        <f>IFERROR(INDEX('[1]Master data'!$B$2:$EF$1000,MATCH($B809,'[1]Master data'!$A$2:$A$1000,0),MATCH(C$1,'[1]Master data'!$B$1:$EF$1,0)),"")</f>
        <v/>
      </c>
      <c r="D809" t="str">
        <f>IFERROR(INDEX('[1]Master data'!$B$2:$EF$1000,MATCH($B809,'[1]Master data'!$A$2:$A$1000,0),MATCH(D$1,'[1]Master data'!$B$1:$EF$1,0)),"")</f>
        <v/>
      </c>
      <c r="E809" s="5">
        <f>IFERROR(INDEX('[1]Master data'!$B$2:$EF$1000,MATCH($B809,'[1]Master data'!$A$2:$A$1000,0),MATCH(E$1,'[1]Master data'!$B$1:$EF$1,0)),"")</f>
        <v>0</v>
      </c>
      <c r="F809" s="7">
        <f>IFERROR(INDEX('[1]Master data'!$B$2:$EF$1000,MATCH($B809,'[1]Master data'!$A$2:$A$1000,0),MATCH(F$1,'[1]Master data'!$B$1:$EF$1,0)),"")</f>
        <v>-5000</v>
      </c>
      <c r="G809" s="7">
        <f>IFERROR(INDEX('[1]Master data'!$B$2:$EF$1000,MATCH($B809,'[1]Master data'!$A$2:$A$1000,0),MATCH(G$1,'[1]Master data'!$B$1:$EF$1,0)),"")</f>
        <v>0</v>
      </c>
      <c r="H809" s="7">
        <f>IFERROR(INDEX('[1]Master data'!$B$2:$EF$1000,MATCH($B809,'[1]Master data'!$A$2:$A$1000,0),MATCH(H$1,'[1]Master data'!$B$1:$EF$1,0)),"")</f>
        <v>0</v>
      </c>
      <c r="I809" s="7">
        <f>IFERROR(INDEX('[1]Master data'!$B$2:$EF$1000,MATCH($B809,'[1]Master data'!$A$2:$A$1000,0),MATCH(I$1,'[1]Master data'!$B$1:$EF$1,0)),"")</f>
        <v>0</v>
      </c>
      <c r="J809" s="7">
        <f>IFERROR(INDEX('[1]Master data'!$B$2:$EF$1000,MATCH($B809,'[1]Master data'!$A$2:$A$1000,0),MATCH(J$1,'[1]Master data'!$B$1:$EF$1,0)),"")</f>
        <v>0</v>
      </c>
      <c r="K809" s="7">
        <f>IFERROR(INDEX('[1]Master data'!$B$2:$EF$1000,MATCH($B809,'[1]Master data'!$A$2:$A$1000,0),MATCH(K$1,'[1]Master data'!$B$1:$EF$1,0)),"")</f>
        <v>0</v>
      </c>
      <c r="L809" s="7">
        <f>IFERROR(INDEX('[1]Master data'!$B$2:$EF$1000,MATCH($B809,'[1]Master data'!$A$2:$A$1000,0),MATCH(L$1,'[1]Master data'!$B$1:$EF$1,0)),"")</f>
        <v>-5000</v>
      </c>
      <c r="M809" s="33">
        <f>IFERROR(INDEX('[1]Master data'!$B$2:$EF$1000,MATCH($B809,'[1]Master data'!$A$2:$A$1000,0),MATCH(M$1,'[1]Master data'!$B$1:$EF$1,0)),"")</f>
        <v>-1</v>
      </c>
      <c r="N809" s="7">
        <f>IFERROR(INDEX('[1]Master data'!$B$2:$EF$1000,MATCH($B809,'[1]Master data'!$A$2:$A$1000,0),MATCH(N$1,'[1]Master data'!$B$1:$EF$1,0)),"")</f>
        <v>0</v>
      </c>
      <c r="O809" s="7">
        <f>IFERROR(INDEX('[1]Master data'!$B$2:$EF$1000,MATCH($B809,'[1]Master data'!$A$2:$A$1000,0),MATCH(O$1,'[1]Master data'!$B$1:$EF$1,0)),"")</f>
        <v>0</v>
      </c>
      <c r="P809" s="7">
        <f>IFERROR(INDEX('[1]Master data'!$B$2:$EF$1000,MATCH($B809,'[1]Master data'!$A$2:$A$1000,0),MATCH(P$1,'[1]Master data'!$B$1:$EF$1,0)),"")</f>
        <v>-5000</v>
      </c>
      <c r="Q809" s="30">
        <f>IFERROR(INDEX('[1]Master data'!$B$2:$EF$1000,MATCH($B809,'[1]Master data'!$A$2:$A$1000,0),MATCH(Q$1,'[1]Master data'!$B$1:$EF$1,0)),"")</f>
        <v>-1</v>
      </c>
    </row>
    <row r="810" spans="1:17" x14ac:dyDescent="0.3">
      <c r="A810" t="str">
        <f t="shared" si="12"/>
        <v/>
      </c>
      <c r="B810" t="str">
        <f>IF('[1]Master data'!A810="","",'[1]Master data'!A810)</f>
        <v/>
      </c>
      <c r="C810" t="str">
        <f>IFERROR(INDEX('[1]Master data'!$B$2:$EF$1000,MATCH($B810,'[1]Master data'!$A$2:$A$1000,0),MATCH(C$1,'[1]Master data'!$B$1:$EF$1,0)),"")</f>
        <v/>
      </c>
      <c r="D810" t="str">
        <f>IFERROR(INDEX('[1]Master data'!$B$2:$EF$1000,MATCH($B810,'[1]Master data'!$A$2:$A$1000,0),MATCH(D$1,'[1]Master data'!$B$1:$EF$1,0)),"")</f>
        <v/>
      </c>
      <c r="E810" s="5">
        <f>IFERROR(INDEX('[1]Master data'!$B$2:$EF$1000,MATCH($B810,'[1]Master data'!$A$2:$A$1000,0),MATCH(E$1,'[1]Master data'!$B$1:$EF$1,0)),"")</f>
        <v>0</v>
      </c>
      <c r="F810" s="7">
        <f>IFERROR(INDEX('[1]Master data'!$B$2:$EF$1000,MATCH($B810,'[1]Master data'!$A$2:$A$1000,0),MATCH(F$1,'[1]Master data'!$B$1:$EF$1,0)),"")</f>
        <v>-5000</v>
      </c>
      <c r="G810" s="7">
        <f>IFERROR(INDEX('[1]Master data'!$B$2:$EF$1000,MATCH($B810,'[1]Master data'!$A$2:$A$1000,0),MATCH(G$1,'[1]Master data'!$B$1:$EF$1,0)),"")</f>
        <v>0</v>
      </c>
      <c r="H810" s="7">
        <f>IFERROR(INDEX('[1]Master data'!$B$2:$EF$1000,MATCH($B810,'[1]Master data'!$A$2:$A$1000,0),MATCH(H$1,'[1]Master data'!$B$1:$EF$1,0)),"")</f>
        <v>0</v>
      </c>
      <c r="I810" s="7">
        <f>IFERROR(INDEX('[1]Master data'!$B$2:$EF$1000,MATCH($B810,'[1]Master data'!$A$2:$A$1000,0),MATCH(I$1,'[1]Master data'!$B$1:$EF$1,0)),"")</f>
        <v>0</v>
      </c>
      <c r="J810" s="7">
        <f>IFERROR(INDEX('[1]Master data'!$B$2:$EF$1000,MATCH($B810,'[1]Master data'!$A$2:$A$1000,0),MATCH(J$1,'[1]Master data'!$B$1:$EF$1,0)),"")</f>
        <v>0</v>
      </c>
      <c r="K810" s="7">
        <f>IFERROR(INDEX('[1]Master data'!$B$2:$EF$1000,MATCH($B810,'[1]Master data'!$A$2:$A$1000,0),MATCH(K$1,'[1]Master data'!$B$1:$EF$1,0)),"")</f>
        <v>0</v>
      </c>
      <c r="L810" s="7">
        <f>IFERROR(INDEX('[1]Master data'!$B$2:$EF$1000,MATCH($B810,'[1]Master data'!$A$2:$A$1000,0),MATCH(L$1,'[1]Master data'!$B$1:$EF$1,0)),"")</f>
        <v>-5000</v>
      </c>
      <c r="M810" s="33">
        <f>IFERROR(INDEX('[1]Master data'!$B$2:$EF$1000,MATCH($B810,'[1]Master data'!$A$2:$A$1000,0),MATCH(M$1,'[1]Master data'!$B$1:$EF$1,0)),"")</f>
        <v>-1</v>
      </c>
      <c r="N810" s="7">
        <f>IFERROR(INDEX('[1]Master data'!$B$2:$EF$1000,MATCH($B810,'[1]Master data'!$A$2:$A$1000,0),MATCH(N$1,'[1]Master data'!$B$1:$EF$1,0)),"")</f>
        <v>0</v>
      </c>
      <c r="O810" s="7">
        <f>IFERROR(INDEX('[1]Master data'!$B$2:$EF$1000,MATCH($B810,'[1]Master data'!$A$2:$A$1000,0),MATCH(O$1,'[1]Master data'!$B$1:$EF$1,0)),"")</f>
        <v>0</v>
      </c>
      <c r="P810" s="7">
        <f>IFERROR(INDEX('[1]Master data'!$B$2:$EF$1000,MATCH($B810,'[1]Master data'!$A$2:$A$1000,0),MATCH(P$1,'[1]Master data'!$B$1:$EF$1,0)),"")</f>
        <v>-5000</v>
      </c>
      <c r="Q810" s="30">
        <f>IFERROR(INDEX('[1]Master data'!$B$2:$EF$1000,MATCH($B810,'[1]Master data'!$A$2:$A$1000,0),MATCH(Q$1,'[1]Master data'!$B$1:$EF$1,0)),"")</f>
        <v>-1</v>
      </c>
    </row>
    <row r="811" spans="1:17" x14ac:dyDescent="0.3">
      <c r="A811" t="str">
        <f t="shared" si="12"/>
        <v/>
      </c>
      <c r="B811" t="str">
        <f>IF('[1]Master data'!A811="","",'[1]Master data'!A811)</f>
        <v/>
      </c>
      <c r="C811" t="str">
        <f>IFERROR(INDEX('[1]Master data'!$B$2:$EF$1000,MATCH($B811,'[1]Master data'!$A$2:$A$1000,0),MATCH(C$1,'[1]Master data'!$B$1:$EF$1,0)),"")</f>
        <v/>
      </c>
      <c r="D811" t="str">
        <f>IFERROR(INDEX('[1]Master data'!$B$2:$EF$1000,MATCH($B811,'[1]Master data'!$A$2:$A$1000,0),MATCH(D$1,'[1]Master data'!$B$1:$EF$1,0)),"")</f>
        <v/>
      </c>
      <c r="E811" s="5">
        <f>IFERROR(INDEX('[1]Master data'!$B$2:$EF$1000,MATCH($B811,'[1]Master data'!$A$2:$A$1000,0),MATCH(E$1,'[1]Master data'!$B$1:$EF$1,0)),"")</f>
        <v>0</v>
      </c>
      <c r="F811" s="7">
        <f>IFERROR(INDEX('[1]Master data'!$B$2:$EF$1000,MATCH($B811,'[1]Master data'!$A$2:$A$1000,0),MATCH(F$1,'[1]Master data'!$B$1:$EF$1,0)),"")</f>
        <v>-5000</v>
      </c>
      <c r="G811" s="7">
        <f>IFERROR(INDEX('[1]Master data'!$B$2:$EF$1000,MATCH($B811,'[1]Master data'!$A$2:$A$1000,0),MATCH(G$1,'[1]Master data'!$B$1:$EF$1,0)),"")</f>
        <v>0</v>
      </c>
      <c r="H811" s="7">
        <f>IFERROR(INDEX('[1]Master data'!$B$2:$EF$1000,MATCH($B811,'[1]Master data'!$A$2:$A$1000,0),MATCH(H$1,'[1]Master data'!$B$1:$EF$1,0)),"")</f>
        <v>0</v>
      </c>
      <c r="I811" s="7">
        <f>IFERROR(INDEX('[1]Master data'!$B$2:$EF$1000,MATCH($B811,'[1]Master data'!$A$2:$A$1000,0),MATCH(I$1,'[1]Master data'!$B$1:$EF$1,0)),"")</f>
        <v>0</v>
      </c>
      <c r="J811" s="7">
        <f>IFERROR(INDEX('[1]Master data'!$B$2:$EF$1000,MATCH($B811,'[1]Master data'!$A$2:$A$1000,0),MATCH(J$1,'[1]Master data'!$B$1:$EF$1,0)),"")</f>
        <v>0</v>
      </c>
      <c r="K811" s="7">
        <f>IFERROR(INDEX('[1]Master data'!$B$2:$EF$1000,MATCH($B811,'[1]Master data'!$A$2:$A$1000,0),MATCH(K$1,'[1]Master data'!$B$1:$EF$1,0)),"")</f>
        <v>0</v>
      </c>
      <c r="L811" s="7">
        <f>IFERROR(INDEX('[1]Master data'!$B$2:$EF$1000,MATCH($B811,'[1]Master data'!$A$2:$A$1000,0),MATCH(L$1,'[1]Master data'!$B$1:$EF$1,0)),"")</f>
        <v>-5000</v>
      </c>
      <c r="M811" s="33">
        <f>IFERROR(INDEX('[1]Master data'!$B$2:$EF$1000,MATCH($B811,'[1]Master data'!$A$2:$A$1000,0),MATCH(M$1,'[1]Master data'!$B$1:$EF$1,0)),"")</f>
        <v>-1</v>
      </c>
      <c r="N811" s="7">
        <f>IFERROR(INDEX('[1]Master data'!$B$2:$EF$1000,MATCH($B811,'[1]Master data'!$A$2:$A$1000,0),MATCH(N$1,'[1]Master data'!$B$1:$EF$1,0)),"")</f>
        <v>0</v>
      </c>
      <c r="O811" s="7">
        <f>IFERROR(INDEX('[1]Master data'!$B$2:$EF$1000,MATCH($B811,'[1]Master data'!$A$2:$A$1000,0),MATCH(O$1,'[1]Master data'!$B$1:$EF$1,0)),"")</f>
        <v>0</v>
      </c>
      <c r="P811" s="7">
        <f>IFERROR(INDEX('[1]Master data'!$B$2:$EF$1000,MATCH($B811,'[1]Master data'!$A$2:$A$1000,0),MATCH(P$1,'[1]Master data'!$B$1:$EF$1,0)),"")</f>
        <v>-5000</v>
      </c>
      <c r="Q811" s="30">
        <f>IFERROR(INDEX('[1]Master data'!$B$2:$EF$1000,MATCH($B811,'[1]Master data'!$A$2:$A$1000,0),MATCH(Q$1,'[1]Master data'!$B$1:$EF$1,0)),"")</f>
        <v>-1</v>
      </c>
    </row>
    <row r="812" spans="1:17" x14ac:dyDescent="0.3">
      <c r="A812" t="str">
        <f t="shared" si="12"/>
        <v/>
      </c>
      <c r="B812" t="str">
        <f>IF('[1]Master data'!A812="","",'[1]Master data'!A812)</f>
        <v/>
      </c>
      <c r="C812" t="str">
        <f>IFERROR(INDEX('[1]Master data'!$B$2:$EF$1000,MATCH($B812,'[1]Master data'!$A$2:$A$1000,0),MATCH(C$1,'[1]Master data'!$B$1:$EF$1,0)),"")</f>
        <v/>
      </c>
      <c r="D812" t="str">
        <f>IFERROR(INDEX('[1]Master data'!$B$2:$EF$1000,MATCH($B812,'[1]Master data'!$A$2:$A$1000,0),MATCH(D$1,'[1]Master data'!$B$1:$EF$1,0)),"")</f>
        <v/>
      </c>
      <c r="E812" s="5">
        <f>IFERROR(INDEX('[1]Master data'!$B$2:$EF$1000,MATCH($B812,'[1]Master data'!$A$2:$A$1000,0),MATCH(E$1,'[1]Master data'!$B$1:$EF$1,0)),"")</f>
        <v>0</v>
      </c>
      <c r="F812" s="7">
        <f>IFERROR(INDEX('[1]Master data'!$B$2:$EF$1000,MATCH($B812,'[1]Master data'!$A$2:$A$1000,0),MATCH(F$1,'[1]Master data'!$B$1:$EF$1,0)),"")</f>
        <v>-5000</v>
      </c>
      <c r="G812" s="7">
        <f>IFERROR(INDEX('[1]Master data'!$B$2:$EF$1000,MATCH($B812,'[1]Master data'!$A$2:$A$1000,0),MATCH(G$1,'[1]Master data'!$B$1:$EF$1,0)),"")</f>
        <v>0</v>
      </c>
      <c r="H812" s="7">
        <f>IFERROR(INDEX('[1]Master data'!$B$2:$EF$1000,MATCH($B812,'[1]Master data'!$A$2:$A$1000,0),MATCH(H$1,'[1]Master data'!$B$1:$EF$1,0)),"")</f>
        <v>0</v>
      </c>
      <c r="I812" s="7">
        <f>IFERROR(INDEX('[1]Master data'!$B$2:$EF$1000,MATCH($B812,'[1]Master data'!$A$2:$A$1000,0),MATCH(I$1,'[1]Master data'!$B$1:$EF$1,0)),"")</f>
        <v>0</v>
      </c>
      <c r="J812" s="7">
        <f>IFERROR(INDEX('[1]Master data'!$B$2:$EF$1000,MATCH($B812,'[1]Master data'!$A$2:$A$1000,0),MATCH(J$1,'[1]Master data'!$B$1:$EF$1,0)),"")</f>
        <v>0</v>
      </c>
      <c r="K812" s="7">
        <f>IFERROR(INDEX('[1]Master data'!$B$2:$EF$1000,MATCH($B812,'[1]Master data'!$A$2:$A$1000,0),MATCH(K$1,'[1]Master data'!$B$1:$EF$1,0)),"")</f>
        <v>0</v>
      </c>
      <c r="L812" s="7">
        <f>IFERROR(INDEX('[1]Master data'!$B$2:$EF$1000,MATCH($B812,'[1]Master data'!$A$2:$A$1000,0),MATCH(L$1,'[1]Master data'!$B$1:$EF$1,0)),"")</f>
        <v>-5000</v>
      </c>
      <c r="M812" s="33">
        <f>IFERROR(INDEX('[1]Master data'!$B$2:$EF$1000,MATCH($B812,'[1]Master data'!$A$2:$A$1000,0),MATCH(M$1,'[1]Master data'!$B$1:$EF$1,0)),"")</f>
        <v>-1</v>
      </c>
      <c r="N812" s="7">
        <f>IFERROR(INDEX('[1]Master data'!$B$2:$EF$1000,MATCH($B812,'[1]Master data'!$A$2:$A$1000,0),MATCH(N$1,'[1]Master data'!$B$1:$EF$1,0)),"")</f>
        <v>0</v>
      </c>
      <c r="O812" s="7">
        <f>IFERROR(INDEX('[1]Master data'!$B$2:$EF$1000,MATCH($B812,'[1]Master data'!$A$2:$A$1000,0),MATCH(O$1,'[1]Master data'!$B$1:$EF$1,0)),"")</f>
        <v>0</v>
      </c>
      <c r="P812" s="7">
        <f>IFERROR(INDEX('[1]Master data'!$B$2:$EF$1000,MATCH($B812,'[1]Master data'!$A$2:$A$1000,0),MATCH(P$1,'[1]Master data'!$B$1:$EF$1,0)),"")</f>
        <v>-5000</v>
      </c>
      <c r="Q812" s="30">
        <f>IFERROR(INDEX('[1]Master data'!$B$2:$EF$1000,MATCH($B812,'[1]Master data'!$A$2:$A$1000,0),MATCH(Q$1,'[1]Master data'!$B$1:$EF$1,0)),"")</f>
        <v>-1</v>
      </c>
    </row>
    <row r="813" spans="1:17" x14ac:dyDescent="0.3">
      <c r="A813" t="str">
        <f t="shared" si="12"/>
        <v/>
      </c>
      <c r="B813" t="str">
        <f>IF('[1]Master data'!A813="","",'[1]Master data'!A813)</f>
        <v/>
      </c>
      <c r="C813" t="str">
        <f>IFERROR(INDEX('[1]Master data'!$B$2:$EF$1000,MATCH($B813,'[1]Master data'!$A$2:$A$1000,0),MATCH(C$1,'[1]Master data'!$B$1:$EF$1,0)),"")</f>
        <v/>
      </c>
      <c r="D813" t="str">
        <f>IFERROR(INDEX('[1]Master data'!$B$2:$EF$1000,MATCH($B813,'[1]Master data'!$A$2:$A$1000,0),MATCH(D$1,'[1]Master data'!$B$1:$EF$1,0)),"")</f>
        <v/>
      </c>
      <c r="E813" s="5">
        <f>IFERROR(INDEX('[1]Master data'!$B$2:$EF$1000,MATCH($B813,'[1]Master data'!$A$2:$A$1000,0),MATCH(E$1,'[1]Master data'!$B$1:$EF$1,0)),"")</f>
        <v>0</v>
      </c>
      <c r="F813" s="7">
        <f>IFERROR(INDEX('[1]Master data'!$B$2:$EF$1000,MATCH($B813,'[1]Master data'!$A$2:$A$1000,0),MATCH(F$1,'[1]Master data'!$B$1:$EF$1,0)),"")</f>
        <v>-5000</v>
      </c>
      <c r="G813" s="7">
        <f>IFERROR(INDEX('[1]Master data'!$B$2:$EF$1000,MATCH($B813,'[1]Master data'!$A$2:$A$1000,0),MATCH(G$1,'[1]Master data'!$B$1:$EF$1,0)),"")</f>
        <v>0</v>
      </c>
      <c r="H813" s="7">
        <f>IFERROR(INDEX('[1]Master data'!$B$2:$EF$1000,MATCH($B813,'[1]Master data'!$A$2:$A$1000,0),MATCH(H$1,'[1]Master data'!$B$1:$EF$1,0)),"")</f>
        <v>0</v>
      </c>
      <c r="I813" s="7">
        <f>IFERROR(INDEX('[1]Master data'!$B$2:$EF$1000,MATCH($B813,'[1]Master data'!$A$2:$A$1000,0),MATCH(I$1,'[1]Master data'!$B$1:$EF$1,0)),"")</f>
        <v>0</v>
      </c>
      <c r="J813" s="7">
        <f>IFERROR(INDEX('[1]Master data'!$B$2:$EF$1000,MATCH($B813,'[1]Master data'!$A$2:$A$1000,0),MATCH(J$1,'[1]Master data'!$B$1:$EF$1,0)),"")</f>
        <v>0</v>
      </c>
      <c r="K813" s="7">
        <f>IFERROR(INDEX('[1]Master data'!$B$2:$EF$1000,MATCH($B813,'[1]Master data'!$A$2:$A$1000,0),MATCH(K$1,'[1]Master data'!$B$1:$EF$1,0)),"")</f>
        <v>0</v>
      </c>
      <c r="L813" s="7">
        <f>IFERROR(INDEX('[1]Master data'!$B$2:$EF$1000,MATCH($B813,'[1]Master data'!$A$2:$A$1000,0),MATCH(L$1,'[1]Master data'!$B$1:$EF$1,0)),"")</f>
        <v>-5000</v>
      </c>
      <c r="M813" s="33">
        <f>IFERROR(INDEX('[1]Master data'!$B$2:$EF$1000,MATCH($B813,'[1]Master data'!$A$2:$A$1000,0),MATCH(M$1,'[1]Master data'!$B$1:$EF$1,0)),"")</f>
        <v>-1</v>
      </c>
      <c r="N813" s="7">
        <f>IFERROR(INDEX('[1]Master data'!$B$2:$EF$1000,MATCH($B813,'[1]Master data'!$A$2:$A$1000,0),MATCH(N$1,'[1]Master data'!$B$1:$EF$1,0)),"")</f>
        <v>0</v>
      </c>
      <c r="O813" s="7">
        <f>IFERROR(INDEX('[1]Master data'!$B$2:$EF$1000,MATCH($B813,'[1]Master data'!$A$2:$A$1000,0),MATCH(O$1,'[1]Master data'!$B$1:$EF$1,0)),"")</f>
        <v>0</v>
      </c>
      <c r="P813" s="7">
        <f>IFERROR(INDEX('[1]Master data'!$B$2:$EF$1000,MATCH($B813,'[1]Master data'!$A$2:$A$1000,0),MATCH(P$1,'[1]Master data'!$B$1:$EF$1,0)),"")</f>
        <v>-5000</v>
      </c>
      <c r="Q813" s="30">
        <f>IFERROR(INDEX('[1]Master data'!$B$2:$EF$1000,MATCH($B813,'[1]Master data'!$A$2:$A$1000,0),MATCH(Q$1,'[1]Master data'!$B$1:$EF$1,0)),"")</f>
        <v>-1</v>
      </c>
    </row>
    <row r="814" spans="1:17" x14ac:dyDescent="0.3">
      <c r="A814" t="str">
        <f t="shared" si="12"/>
        <v/>
      </c>
      <c r="B814" t="str">
        <f>IF('[1]Master data'!A814="","",'[1]Master data'!A814)</f>
        <v/>
      </c>
      <c r="C814" t="str">
        <f>IFERROR(INDEX('[1]Master data'!$B$2:$EF$1000,MATCH($B814,'[1]Master data'!$A$2:$A$1000,0),MATCH(C$1,'[1]Master data'!$B$1:$EF$1,0)),"")</f>
        <v/>
      </c>
      <c r="D814" t="str">
        <f>IFERROR(INDEX('[1]Master data'!$B$2:$EF$1000,MATCH($B814,'[1]Master data'!$A$2:$A$1000,0),MATCH(D$1,'[1]Master data'!$B$1:$EF$1,0)),"")</f>
        <v/>
      </c>
      <c r="E814" s="5">
        <f>IFERROR(INDEX('[1]Master data'!$B$2:$EF$1000,MATCH($B814,'[1]Master data'!$A$2:$A$1000,0),MATCH(E$1,'[1]Master data'!$B$1:$EF$1,0)),"")</f>
        <v>0</v>
      </c>
      <c r="F814" s="7">
        <f>IFERROR(INDEX('[1]Master data'!$B$2:$EF$1000,MATCH($B814,'[1]Master data'!$A$2:$A$1000,0),MATCH(F$1,'[1]Master data'!$B$1:$EF$1,0)),"")</f>
        <v>-5000</v>
      </c>
      <c r="G814" s="7">
        <f>IFERROR(INDEX('[1]Master data'!$B$2:$EF$1000,MATCH($B814,'[1]Master data'!$A$2:$A$1000,0),MATCH(G$1,'[1]Master data'!$B$1:$EF$1,0)),"")</f>
        <v>0</v>
      </c>
      <c r="H814" s="7">
        <f>IFERROR(INDEX('[1]Master data'!$B$2:$EF$1000,MATCH($B814,'[1]Master data'!$A$2:$A$1000,0),MATCH(H$1,'[1]Master data'!$B$1:$EF$1,0)),"")</f>
        <v>0</v>
      </c>
      <c r="I814" s="7">
        <f>IFERROR(INDEX('[1]Master data'!$B$2:$EF$1000,MATCH($B814,'[1]Master data'!$A$2:$A$1000,0),MATCH(I$1,'[1]Master data'!$B$1:$EF$1,0)),"")</f>
        <v>0</v>
      </c>
      <c r="J814" s="7">
        <f>IFERROR(INDEX('[1]Master data'!$B$2:$EF$1000,MATCH($B814,'[1]Master data'!$A$2:$A$1000,0),MATCH(J$1,'[1]Master data'!$B$1:$EF$1,0)),"")</f>
        <v>0</v>
      </c>
      <c r="K814" s="7">
        <f>IFERROR(INDEX('[1]Master data'!$B$2:$EF$1000,MATCH($B814,'[1]Master data'!$A$2:$A$1000,0),MATCH(K$1,'[1]Master data'!$B$1:$EF$1,0)),"")</f>
        <v>0</v>
      </c>
      <c r="L814" s="7">
        <f>IFERROR(INDEX('[1]Master data'!$B$2:$EF$1000,MATCH($B814,'[1]Master data'!$A$2:$A$1000,0),MATCH(L$1,'[1]Master data'!$B$1:$EF$1,0)),"")</f>
        <v>-5000</v>
      </c>
      <c r="M814" s="33">
        <f>IFERROR(INDEX('[1]Master data'!$B$2:$EF$1000,MATCH($B814,'[1]Master data'!$A$2:$A$1000,0),MATCH(M$1,'[1]Master data'!$B$1:$EF$1,0)),"")</f>
        <v>-1</v>
      </c>
      <c r="N814" s="7">
        <f>IFERROR(INDEX('[1]Master data'!$B$2:$EF$1000,MATCH($B814,'[1]Master data'!$A$2:$A$1000,0),MATCH(N$1,'[1]Master data'!$B$1:$EF$1,0)),"")</f>
        <v>0</v>
      </c>
      <c r="O814" s="7">
        <f>IFERROR(INDEX('[1]Master data'!$B$2:$EF$1000,MATCH($B814,'[1]Master data'!$A$2:$A$1000,0),MATCH(O$1,'[1]Master data'!$B$1:$EF$1,0)),"")</f>
        <v>0</v>
      </c>
      <c r="P814" s="7">
        <f>IFERROR(INDEX('[1]Master data'!$B$2:$EF$1000,MATCH($B814,'[1]Master data'!$A$2:$A$1000,0),MATCH(P$1,'[1]Master data'!$B$1:$EF$1,0)),"")</f>
        <v>-5000</v>
      </c>
      <c r="Q814" s="30">
        <f>IFERROR(INDEX('[1]Master data'!$B$2:$EF$1000,MATCH($B814,'[1]Master data'!$A$2:$A$1000,0),MATCH(Q$1,'[1]Master data'!$B$1:$EF$1,0)),"")</f>
        <v>-1</v>
      </c>
    </row>
    <row r="815" spans="1:17" x14ac:dyDescent="0.3">
      <c r="A815" t="str">
        <f t="shared" si="12"/>
        <v/>
      </c>
      <c r="B815" t="str">
        <f>IF('[1]Master data'!A815="","",'[1]Master data'!A815)</f>
        <v/>
      </c>
      <c r="C815" t="str">
        <f>IFERROR(INDEX('[1]Master data'!$B$2:$EF$1000,MATCH($B815,'[1]Master data'!$A$2:$A$1000,0),MATCH(C$1,'[1]Master data'!$B$1:$EF$1,0)),"")</f>
        <v/>
      </c>
      <c r="D815" t="str">
        <f>IFERROR(INDEX('[1]Master data'!$B$2:$EF$1000,MATCH($B815,'[1]Master data'!$A$2:$A$1000,0),MATCH(D$1,'[1]Master data'!$B$1:$EF$1,0)),"")</f>
        <v/>
      </c>
      <c r="E815" s="5">
        <f>IFERROR(INDEX('[1]Master data'!$B$2:$EF$1000,MATCH($B815,'[1]Master data'!$A$2:$A$1000,0),MATCH(E$1,'[1]Master data'!$B$1:$EF$1,0)),"")</f>
        <v>0</v>
      </c>
      <c r="F815" s="7">
        <f>IFERROR(INDEX('[1]Master data'!$B$2:$EF$1000,MATCH($B815,'[1]Master data'!$A$2:$A$1000,0),MATCH(F$1,'[1]Master data'!$B$1:$EF$1,0)),"")</f>
        <v>-5000</v>
      </c>
      <c r="G815" s="7">
        <f>IFERROR(INDEX('[1]Master data'!$B$2:$EF$1000,MATCH($B815,'[1]Master data'!$A$2:$A$1000,0),MATCH(G$1,'[1]Master data'!$B$1:$EF$1,0)),"")</f>
        <v>0</v>
      </c>
      <c r="H815" s="7">
        <f>IFERROR(INDEX('[1]Master data'!$B$2:$EF$1000,MATCH($B815,'[1]Master data'!$A$2:$A$1000,0),MATCH(H$1,'[1]Master data'!$B$1:$EF$1,0)),"")</f>
        <v>0</v>
      </c>
      <c r="I815" s="7">
        <f>IFERROR(INDEX('[1]Master data'!$B$2:$EF$1000,MATCH($B815,'[1]Master data'!$A$2:$A$1000,0),MATCH(I$1,'[1]Master data'!$B$1:$EF$1,0)),"")</f>
        <v>0</v>
      </c>
      <c r="J815" s="7">
        <f>IFERROR(INDEX('[1]Master data'!$B$2:$EF$1000,MATCH($B815,'[1]Master data'!$A$2:$A$1000,0),MATCH(J$1,'[1]Master data'!$B$1:$EF$1,0)),"")</f>
        <v>0</v>
      </c>
      <c r="K815" s="7">
        <f>IFERROR(INDEX('[1]Master data'!$B$2:$EF$1000,MATCH($B815,'[1]Master data'!$A$2:$A$1000,0),MATCH(K$1,'[1]Master data'!$B$1:$EF$1,0)),"")</f>
        <v>0</v>
      </c>
      <c r="L815" s="7">
        <f>IFERROR(INDEX('[1]Master data'!$B$2:$EF$1000,MATCH($B815,'[1]Master data'!$A$2:$A$1000,0),MATCH(L$1,'[1]Master data'!$B$1:$EF$1,0)),"")</f>
        <v>-5000</v>
      </c>
      <c r="M815" s="33">
        <f>IFERROR(INDEX('[1]Master data'!$B$2:$EF$1000,MATCH($B815,'[1]Master data'!$A$2:$A$1000,0),MATCH(M$1,'[1]Master data'!$B$1:$EF$1,0)),"")</f>
        <v>-1</v>
      </c>
      <c r="N815" s="7">
        <f>IFERROR(INDEX('[1]Master data'!$B$2:$EF$1000,MATCH($B815,'[1]Master data'!$A$2:$A$1000,0),MATCH(N$1,'[1]Master data'!$B$1:$EF$1,0)),"")</f>
        <v>0</v>
      </c>
      <c r="O815" s="7">
        <f>IFERROR(INDEX('[1]Master data'!$B$2:$EF$1000,MATCH($B815,'[1]Master data'!$A$2:$A$1000,0),MATCH(O$1,'[1]Master data'!$B$1:$EF$1,0)),"")</f>
        <v>0</v>
      </c>
      <c r="P815" s="7">
        <f>IFERROR(INDEX('[1]Master data'!$B$2:$EF$1000,MATCH($B815,'[1]Master data'!$A$2:$A$1000,0),MATCH(P$1,'[1]Master data'!$B$1:$EF$1,0)),"")</f>
        <v>-5000</v>
      </c>
      <c r="Q815" s="30">
        <f>IFERROR(INDEX('[1]Master data'!$B$2:$EF$1000,MATCH($B815,'[1]Master data'!$A$2:$A$1000,0),MATCH(Q$1,'[1]Master data'!$B$1:$EF$1,0)),"")</f>
        <v>-1</v>
      </c>
    </row>
    <row r="816" spans="1:17" x14ac:dyDescent="0.3">
      <c r="A816" t="str">
        <f t="shared" si="12"/>
        <v/>
      </c>
      <c r="B816" t="str">
        <f>IF('[1]Master data'!A816="","",'[1]Master data'!A816)</f>
        <v/>
      </c>
      <c r="C816" t="str">
        <f>IFERROR(INDEX('[1]Master data'!$B$2:$EF$1000,MATCH($B816,'[1]Master data'!$A$2:$A$1000,0),MATCH(C$1,'[1]Master data'!$B$1:$EF$1,0)),"")</f>
        <v/>
      </c>
      <c r="D816" t="str">
        <f>IFERROR(INDEX('[1]Master data'!$B$2:$EF$1000,MATCH($B816,'[1]Master data'!$A$2:$A$1000,0),MATCH(D$1,'[1]Master data'!$B$1:$EF$1,0)),"")</f>
        <v/>
      </c>
      <c r="E816" s="5">
        <f>IFERROR(INDEX('[1]Master data'!$B$2:$EF$1000,MATCH($B816,'[1]Master data'!$A$2:$A$1000,0),MATCH(E$1,'[1]Master data'!$B$1:$EF$1,0)),"")</f>
        <v>0</v>
      </c>
      <c r="F816" s="7">
        <f>IFERROR(INDEX('[1]Master data'!$B$2:$EF$1000,MATCH($B816,'[1]Master data'!$A$2:$A$1000,0),MATCH(F$1,'[1]Master data'!$B$1:$EF$1,0)),"")</f>
        <v>-5000</v>
      </c>
      <c r="G816" s="7">
        <f>IFERROR(INDEX('[1]Master data'!$B$2:$EF$1000,MATCH($B816,'[1]Master data'!$A$2:$A$1000,0),MATCH(G$1,'[1]Master data'!$B$1:$EF$1,0)),"")</f>
        <v>0</v>
      </c>
      <c r="H816" s="7">
        <f>IFERROR(INDEX('[1]Master data'!$B$2:$EF$1000,MATCH($B816,'[1]Master data'!$A$2:$A$1000,0),MATCH(H$1,'[1]Master data'!$B$1:$EF$1,0)),"")</f>
        <v>0</v>
      </c>
      <c r="I816" s="7">
        <f>IFERROR(INDEX('[1]Master data'!$B$2:$EF$1000,MATCH($B816,'[1]Master data'!$A$2:$A$1000,0),MATCH(I$1,'[1]Master data'!$B$1:$EF$1,0)),"")</f>
        <v>0</v>
      </c>
      <c r="J816" s="7">
        <f>IFERROR(INDEX('[1]Master data'!$B$2:$EF$1000,MATCH($B816,'[1]Master data'!$A$2:$A$1000,0),MATCH(J$1,'[1]Master data'!$B$1:$EF$1,0)),"")</f>
        <v>0</v>
      </c>
      <c r="K816" s="7">
        <f>IFERROR(INDEX('[1]Master data'!$B$2:$EF$1000,MATCH($B816,'[1]Master data'!$A$2:$A$1000,0),MATCH(K$1,'[1]Master data'!$B$1:$EF$1,0)),"")</f>
        <v>0</v>
      </c>
      <c r="L816" s="7">
        <f>IFERROR(INDEX('[1]Master data'!$B$2:$EF$1000,MATCH($B816,'[1]Master data'!$A$2:$A$1000,0),MATCH(L$1,'[1]Master data'!$B$1:$EF$1,0)),"")</f>
        <v>-5000</v>
      </c>
      <c r="M816" s="33">
        <f>IFERROR(INDEX('[1]Master data'!$B$2:$EF$1000,MATCH($B816,'[1]Master data'!$A$2:$A$1000,0),MATCH(M$1,'[1]Master data'!$B$1:$EF$1,0)),"")</f>
        <v>-1</v>
      </c>
      <c r="N816" s="7">
        <f>IFERROR(INDEX('[1]Master data'!$B$2:$EF$1000,MATCH($B816,'[1]Master data'!$A$2:$A$1000,0),MATCH(N$1,'[1]Master data'!$B$1:$EF$1,0)),"")</f>
        <v>0</v>
      </c>
      <c r="O816" s="7">
        <f>IFERROR(INDEX('[1]Master data'!$B$2:$EF$1000,MATCH($B816,'[1]Master data'!$A$2:$A$1000,0),MATCH(O$1,'[1]Master data'!$B$1:$EF$1,0)),"")</f>
        <v>0</v>
      </c>
      <c r="P816" s="7">
        <f>IFERROR(INDEX('[1]Master data'!$B$2:$EF$1000,MATCH($B816,'[1]Master data'!$A$2:$A$1000,0),MATCH(P$1,'[1]Master data'!$B$1:$EF$1,0)),"")</f>
        <v>-5000</v>
      </c>
      <c r="Q816" s="30">
        <f>IFERROR(INDEX('[1]Master data'!$B$2:$EF$1000,MATCH($B816,'[1]Master data'!$A$2:$A$1000,0),MATCH(Q$1,'[1]Master data'!$B$1:$EF$1,0)),"")</f>
        <v>-1</v>
      </c>
    </row>
    <row r="817" spans="1:17" x14ac:dyDescent="0.3">
      <c r="A817" t="str">
        <f t="shared" si="12"/>
        <v/>
      </c>
      <c r="B817" t="str">
        <f>IF('[1]Master data'!A817="","",'[1]Master data'!A817)</f>
        <v/>
      </c>
      <c r="C817" t="str">
        <f>IFERROR(INDEX('[1]Master data'!$B$2:$EF$1000,MATCH($B817,'[1]Master data'!$A$2:$A$1000,0),MATCH(C$1,'[1]Master data'!$B$1:$EF$1,0)),"")</f>
        <v/>
      </c>
      <c r="D817" t="str">
        <f>IFERROR(INDEX('[1]Master data'!$B$2:$EF$1000,MATCH($B817,'[1]Master data'!$A$2:$A$1000,0),MATCH(D$1,'[1]Master data'!$B$1:$EF$1,0)),"")</f>
        <v/>
      </c>
      <c r="E817" s="5">
        <f>IFERROR(INDEX('[1]Master data'!$B$2:$EF$1000,MATCH($B817,'[1]Master data'!$A$2:$A$1000,0),MATCH(E$1,'[1]Master data'!$B$1:$EF$1,0)),"")</f>
        <v>0</v>
      </c>
      <c r="F817" s="7">
        <f>IFERROR(INDEX('[1]Master data'!$B$2:$EF$1000,MATCH($B817,'[1]Master data'!$A$2:$A$1000,0),MATCH(F$1,'[1]Master data'!$B$1:$EF$1,0)),"")</f>
        <v>-5000</v>
      </c>
      <c r="G817" s="7">
        <f>IFERROR(INDEX('[1]Master data'!$B$2:$EF$1000,MATCH($B817,'[1]Master data'!$A$2:$A$1000,0),MATCH(G$1,'[1]Master data'!$B$1:$EF$1,0)),"")</f>
        <v>0</v>
      </c>
      <c r="H817" s="7">
        <f>IFERROR(INDEX('[1]Master data'!$B$2:$EF$1000,MATCH($B817,'[1]Master data'!$A$2:$A$1000,0),MATCH(H$1,'[1]Master data'!$B$1:$EF$1,0)),"")</f>
        <v>0</v>
      </c>
      <c r="I817" s="7">
        <f>IFERROR(INDEX('[1]Master data'!$B$2:$EF$1000,MATCH($B817,'[1]Master data'!$A$2:$A$1000,0),MATCH(I$1,'[1]Master data'!$B$1:$EF$1,0)),"")</f>
        <v>0</v>
      </c>
      <c r="J817" s="7">
        <f>IFERROR(INDEX('[1]Master data'!$B$2:$EF$1000,MATCH($B817,'[1]Master data'!$A$2:$A$1000,0),MATCH(J$1,'[1]Master data'!$B$1:$EF$1,0)),"")</f>
        <v>0</v>
      </c>
      <c r="K817" s="7">
        <f>IFERROR(INDEX('[1]Master data'!$B$2:$EF$1000,MATCH($B817,'[1]Master data'!$A$2:$A$1000,0),MATCH(K$1,'[1]Master data'!$B$1:$EF$1,0)),"")</f>
        <v>0</v>
      </c>
      <c r="L817" s="7">
        <f>IFERROR(INDEX('[1]Master data'!$B$2:$EF$1000,MATCH($B817,'[1]Master data'!$A$2:$A$1000,0),MATCH(L$1,'[1]Master data'!$B$1:$EF$1,0)),"")</f>
        <v>-5000</v>
      </c>
      <c r="M817" s="33">
        <f>IFERROR(INDEX('[1]Master data'!$B$2:$EF$1000,MATCH($B817,'[1]Master data'!$A$2:$A$1000,0),MATCH(M$1,'[1]Master data'!$B$1:$EF$1,0)),"")</f>
        <v>-1</v>
      </c>
      <c r="N817" s="7">
        <f>IFERROR(INDEX('[1]Master data'!$B$2:$EF$1000,MATCH($B817,'[1]Master data'!$A$2:$A$1000,0),MATCH(N$1,'[1]Master data'!$B$1:$EF$1,0)),"")</f>
        <v>0</v>
      </c>
      <c r="O817" s="7">
        <f>IFERROR(INDEX('[1]Master data'!$B$2:$EF$1000,MATCH($B817,'[1]Master data'!$A$2:$A$1000,0),MATCH(O$1,'[1]Master data'!$B$1:$EF$1,0)),"")</f>
        <v>0</v>
      </c>
      <c r="P817" s="7">
        <f>IFERROR(INDEX('[1]Master data'!$B$2:$EF$1000,MATCH($B817,'[1]Master data'!$A$2:$A$1000,0),MATCH(P$1,'[1]Master data'!$B$1:$EF$1,0)),"")</f>
        <v>-5000</v>
      </c>
      <c r="Q817" s="30">
        <f>IFERROR(INDEX('[1]Master data'!$B$2:$EF$1000,MATCH($B817,'[1]Master data'!$A$2:$A$1000,0),MATCH(Q$1,'[1]Master data'!$B$1:$EF$1,0)),"")</f>
        <v>-1</v>
      </c>
    </row>
    <row r="818" spans="1:17" x14ac:dyDescent="0.3">
      <c r="A818" t="str">
        <f t="shared" si="12"/>
        <v/>
      </c>
      <c r="B818" t="str">
        <f>IF('[1]Master data'!A818="","",'[1]Master data'!A818)</f>
        <v/>
      </c>
      <c r="C818" t="str">
        <f>IFERROR(INDEX('[1]Master data'!$B$2:$EF$1000,MATCH($B818,'[1]Master data'!$A$2:$A$1000,0),MATCH(C$1,'[1]Master data'!$B$1:$EF$1,0)),"")</f>
        <v/>
      </c>
      <c r="D818" t="str">
        <f>IFERROR(INDEX('[1]Master data'!$B$2:$EF$1000,MATCH($B818,'[1]Master data'!$A$2:$A$1000,0),MATCH(D$1,'[1]Master data'!$B$1:$EF$1,0)),"")</f>
        <v/>
      </c>
      <c r="E818" s="5">
        <f>IFERROR(INDEX('[1]Master data'!$B$2:$EF$1000,MATCH($B818,'[1]Master data'!$A$2:$A$1000,0),MATCH(E$1,'[1]Master data'!$B$1:$EF$1,0)),"")</f>
        <v>0</v>
      </c>
      <c r="F818" s="7">
        <f>IFERROR(INDEX('[1]Master data'!$B$2:$EF$1000,MATCH($B818,'[1]Master data'!$A$2:$A$1000,0),MATCH(F$1,'[1]Master data'!$B$1:$EF$1,0)),"")</f>
        <v>-5000</v>
      </c>
      <c r="G818" s="7">
        <f>IFERROR(INDEX('[1]Master data'!$B$2:$EF$1000,MATCH($B818,'[1]Master data'!$A$2:$A$1000,0),MATCH(G$1,'[1]Master data'!$B$1:$EF$1,0)),"")</f>
        <v>0</v>
      </c>
      <c r="H818" s="7">
        <f>IFERROR(INDEX('[1]Master data'!$B$2:$EF$1000,MATCH($B818,'[1]Master data'!$A$2:$A$1000,0),MATCH(H$1,'[1]Master data'!$B$1:$EF$1,0)),"")</f>
        <v>0</v>
      </c>
      <c r="I818" s="7">
        <f>IFERROR(INDEX('[1]Master data'!$B$2:$EF$1000,MATCH($B818,'[1]Master data'!$A$2:$A$1000,0),MATCH(I$1,'[1]Master data'!$B$1:$EF$1,0)),"")</f>
        <v>0</v>
      </c>
      <c r="J818" s="7">
        <f>IFERROR(INDEX('[1]Master data'!$B$2:$EF$1000,MATCH($B818,'[1]Master data'!$A$2:$A$1000,0),MATCH(J$1,'[1]Master data'!$B$1:$EF$1,0)),"")</f>
        <v>0</v>
      </c>
      <c r="K818" s="7">
        <f>IFERROR(INDEX('[1]Master data'!$B$2:$EF$1000,MATCH($B818,'[1]Master data'!$A$2:$A$1000,0),MATCH(K$1,'[1]Master data'!$B$1:$EF$1,0)),"")</f>
        <v>0</v>
      </c>
      <c r="L818" s="7">
        <f>IFERROR(INDEX('[1]Master data'!$B$2:$EF$1000,MATCH($B818,'[1]Master data'!$A$2:$A$1000,0),MATCH(L$1,'[1]Master data'!$B$1:$EF$1,0)),"")</f>
        <v>-5000</v>
      </c>
      <c r="M818" s="33">
        <f>IFERROR(INDEX('[1]Master data'!$B$2:$EF$1000,MATCH($B818,'[1]Master data'!$A$2:$A$1000,0),MATCH(M$1,'[1]Master data'!$B$1:$EF$1,0)),"")</f>
        <v>-1</v>
      </c>
      <c r="N818" s="7">
        <f>IFERROR(INDEX('[1]Master data'!$B$2:$EF$1000,MATCH($B818,'[1]Master data'!$A$2:$A$1000,0),MATCH(N$1,'[1]Master data'!$B$1:$EF$1,0)),"")</f>
        <v>0</v>
      </c>
      <c r="O818" s="7">
        <f>IFERROR(INDEX('[1]Master data'!$B$2:$EF$1000,MATCH($B818,'[1]Master data'!$A$2:$A$1000,0),MATCH(O$1,'[1]Master data'!$B$1:$EF$1,0)),"")</f>
        <v>0</v>
      </c>
      <c r="P818" s="7">
        <f>IFERROR(INDEX('[1]Master data'!$B$2:$EF$1000,MATCH($B818,'[1]Master data'!$A$2:$A$1000,0),MATCH(P$1,'[1]Master data'!$B$1:$EF$1,0)),"")</f>
        <v>-5000</v>
      </c>
      <c r="Q818" s="30">
        <f>IFERROR(INDEX('[1]Master data'!$B$2:$EF$1000,MATCH($B818,'[1]Master data'!$A$2:$A$1000,0),MATCH(Q$1,'[1]Master data'!$B$1:$EF$1,0)),"")</f>
        <v>-1</v>
      </c>
    </row>
    <row r="819" spans="1:17" x14ac:dyDescent="0.3">
      <c r="A819" t="str">
        <f t="shared" si="12"/>
        <v/>
      </c>
      <c r="B819" t="str">
        <f>IF('[1]Master data'!A819="","",'[1]Master data'!A819)</f>
        <v/>
      </c>
      <c r="C819" t="str">
        <f>IFERROR(INDEX('[1]Master data'!$B$2:$EF$1000,MATCH($B819,'[1]Master data'!$A$2:$A$1000,0),MATCH(C$1,'[1]Master data'!$B$1:$EF$1,0)),"")</f>
        <v/>
      </c>
      <c r="D819" t="str">
        <f>IFERROR(INDEX('[1]Master data'!$B$2:$EF$1000,MATCH($B819,'[1]Master data'!$A$2:$A$1000,0),MATCH(D$1,'[1]Master data'!$B$1:$EF$1,0)),"")</f>
        <v/>
      </c>
      <c r="E819" s="5">
        <f>IFERROR(INDEX('[1]Master data'!$B$2:$EF$1000,MATCH($B819,'[1]Master data'!$A$2:$A$1000,0),MATCH(E$1,'[1]Master data'!$B$1:$EF$1,0)),"")</f>
        <v>0</v>
      </c>
      <c r="F819" s="7">
        <f>IFERROR(INDEX('[1]Master data'!$B$2:$EF$1000,MATCH($B819,'[1]Master data'!$A$2:$A$1000,0),MATCH(F$1,'[1]Master data'!$B$1:$EF$1,0)),"")</f>
        <v>-5000</v>
      </c>
      <c r="G819" s="7">
        <f>IFERROR(INDEX('[1]Master data'!$B$2:$EF$1000,MATCH($B819,'[1]Master data'!$A$2:$A$1000,0),MATCH(G$1,'[1]Master data'!$B$1:$EF$1,0)),"")</f>
        <v>0</v>
      </c>
      <c r="H819" s="7">
        <f>IFERROR(INDEX('[1]Master data'!$B$2:$EF$1000,MATCH($B819,'[1]Master data'!$A$2:$A$1000,0),MATCH(H$1,'[1]Master data'!$B$1:$EF$1,0)),"")</f>
        <v>0</v>
      </c>
      <c r="I819" s="7">
        <f>IFERROR(INDEX('[1]Master data'!$B$2:$EF$1000,MATCH($B819,'[1]Master data'!$A$2:$A$1000,0),MATCH(I$1,'[1]Master data'!$B$1:$EF$1,0)),"")</f>
        <v>0</v>
      </c>
      <c r="J819" s="7">
        <f>IFERROR(INDEX('[1]Master data'!$B$2:$EF$1000,MATCH($B819,'[1]Master data'!$A$2:$A$1000,0),MATCH(J$1,'[1]Master data'!$B$1:$EF$1,0)),"")</f>
        <v>0</v>
      </c>
      <c r="K819" s="7">
        <f>IFERROR(INDEX('[1]Master data'!$B$2:$EF$1000,MATCH($B819,'[1]Master data'!$A$2:$A$1000,0),MATCH(K$1,'[1]Master data'!$B$1:$EF$1,0)),"")</f>
        <v>0</v>
      </c>
      <c r="L819" s="7">
        <f>IFERROR(INDEX('[1]Master data'!$B$2:$EF$1000,MATCH($B819,'[1]Master data'!$A$2:$A$1000,0),MATCH(L$1,'[1]Master data'!$B$1:$EF$1,0)),"")</f>
        <v>-5000</v>
      </c>
      <c r="M819" s="33">
        <f>IFERROR(INDEX('[1]Master data'!$B$2:$EF$1000,MATCH($B819,'[1]Master data'!$A$2:$A$1000,0),MATCH(M$1,'[1]Master data'!$B$1:$EF$1,0)),"")</f>
        <v>-1</v>
      </c>
      <c r="N819" s="7">
        <f>IFERROR(INDEX('[1]Master data'!$B$2:$EF$1000,MATCH($B819,'[1]Master data'!$A$2:$A$1000,0),MATCH(N$1,'[1]Master data'!$B$1:$EF$1,0)),"")</f>
        <v>0</v>
      </c>
      <c r="O819" s="7">
        <f>IFERROR(INDEX('[1]Master data'!$B$2:$EF$1000,MATCH($B819,'[1]Master data'!$A$2:$A$1000,0),MATCH(O$1,'[1]Master data'!$B$1:$EF$1,0)),"")</f>
        <v>0</v>
      </c>
      <c r="P819" s="7">
        <f>IFERROR(INDEX('[1]Master data'!$B$2:$EF$1000,MATCH($B819,'[1]Master data'!$A$2:$A$1000,0),MATCH(P$1,'[1]Master data'!$B$1:$EF$1,0)),"")</f>
        <v>-5000</v>
      </c>
      <c r="Q819" s="30">
        <f>IFERROR(INDEX('[1]Master data'!$B$2:$EF$1000,MATCH($B819,'[1]Master data'!$A$2:$A$1000,0),MATCH(Q$1,'[1]Master data'!$B$1:$EF$1,0)),"")</f>
        <v>-1</v>
      </c>
    </row>
    <row r="820" spans="1:17" x14ac:dyDescent="0.3">
      <c r="A820" t="str">
        <f t="shared" si="12"/>
        <v/>
      </c>
      <c r="B820" t="str">
        <f>IF('[1]Master data'!A820="","",'[1]Master data'!A820)</f>
        <v/>
      </c>
      <c r="C820" t="str">
        <f>IFERROR(INDEX('[1]Master data'!$B$2:$EF$1000,MATCH($B820,'[1]Master data'!$A$2:$A$1000,0),MATCH(C$1,'[1]Master data'!$B$1:$EF$1,0)),"")</f>
        <v/>
      </c>
      <c r="D820" t="str">
        <f>IFERROR(INDEX('[1]Master data'!$B$2:$EF$1000,MATCH($B820,'[1]Master data'!$A$2:$A$1000,0),MATCH(D$1,'[1]Master data'!$B$1:$EF$1,0)),"")</f>
        <v/>
      </c>
      <c r="E820" s="5">
        <f>IFERROR(INDEX('[1]Master data'!$B$2:$EF$1000,MATCH($B820,'[1]Master data'!$A$2:$A$1000,0),MATCH(E$1,'[1]Master data'!$B$1:$EF$1,0)),"")</f>
        <v>0</v>
      </c>
      <c r="F820" s="7">
        <f>IFERROR(INDEX('[1]Master data'!$B$2:$EF$1000,MATCH($B820,'[1]Master data'!$A$2:$A$1000,0),MATCH(F$1,'[1]Master data'!$B$1:$EF$1,0)),"")</f>
        <v>-5000</v>
      </c>
      <c r="G820" s="7">
        <f>IFERROR(INDEX('[1]Master data'!$B$2:$EF$1000,MATCH($B820,'[1]Master data'!$A$2:$A$1000,0),MATCH(G$1,'[1]Master data'!$B$1:$EF$1,0)),"")</f>
        <v>0</v>
      </c>
      <c r="H820" s="7">
        <f>IFERROR(INDEX('[1]Master data'!$B$2:$EF$1000,MATCH($B820,'[1]Master data'!$A$2:$A$1000,0),MATCH(H$1,'[1]Master data'!$B$1:$EF$1,0)),"")</f>
        <v>0</v>
      </c>
      <c r="I820" s="7">
        <f>IFERROR(INDEX('[1]Master data'!$B$2:$EF$1000,MATCH($B820,'[1]Master data'!$A$2:$A$1000,0),MATCH(I$1,'[1]Master data'!$B$1:$EF$1,0)),"")</f>
        <v>0</v>
      </c>
      <c r="J820" s="7">
        <f>IFERROR(INDEX('[1]Master data'!$B$2:$EF$1000,MATCH($B820,'[1]Master data'!$A$2:$A$1000,0),MATCH(J$1,'[1]Master data'!$B$1:$EF$1,0)),"")</f>
        <v>0</v>
      </c>
      <c r="K820" s="7">
        <f>IFERROR(INDEX('[1]Master data'!$B$2:$EF$1000,MATCH($B820,'[1]Master data'!$A$2:$A$1000,0),MATCH(K$1,'[1]Master data'!$B$1:$EF$1,0)),"")</f>
        <v>0</v>
      </c>
      <c r="L820" s="7">
        <f>IFERROR(INDEX('[1]Master data'!$B$2:$EF$1000,MATCH($B820,'[1]Master data'!$A$2:$A$1000,0),MATCH(L$1,'[1]Master data'!$B$1:$EF$1,0)),"")</f>
        <v>-5000</v>
      </c>
      <c r="M820" s="33">
        <f>IFERROR(INDEX('[1]Master data'!$B$2:$EF$1000,MATCH($B820,'[1]Master data'!$A$2:$A$1000,0),MATCH(M$1,'[1]Master data'!$B$1:$EF$1,0)),"")</f>
        <v>-1</v>
      </c>
      <c r="N820" s="7">
        <f>IFERROR(INDEX('[1]Master data'!$B$2:$EF$1000,MATCH($B820,'[1]Master data'!$A$2:$A$1000,0),MATCH(N$1,'[1]Master data'!$B$1:$EF$1,0)),"")</f>
        <v>0</v>
      </c>
      <c r="O820" s="7">
        <f>IFERROR(INDEX('[1]Master data'!$B$2:$EF$1000,MATCH($B820,'[1]Master data'!$A$2:$A$1000,0),MATCH(O$1,'[1]Master data'!$B$1:$EF$1,0)),"")</f>
        <v>0</v>
      </c>
      <c r="P820" s="7">
        <f>IFERROR(INDEX('[1]Master data'!$B$2:$EF$1000,MATCH($B820,'[1]Master data'!$A$2:$A$1000,0),MATCH(P$1,'[1]Master data'!$B$1:$EF$1,0)),"")</f>
        <v>-5000</v>
      </c>
      <c r="Q820" s="30">
        <f>IFERROR(INDEX('[1]Master data'!$B$2:$EF$1000,MATCH($B820,'[1]Master data'!$A$2:$A$1000,0),MATCH(Q$1,'[1]Master data'!$B$1:$EF$1,0)),"")</f>
        <v>-1</v>
      </c>
    </row>
    <row r="821" spans="1:17" x14ac:dyDescent="0.3">
      <c r="A821" t="str">
        <f t="shared" si="12"/>
        <v/>
      </c>
      <c r="B821" t="str">
        <f>IF('[1]Master data'!A821="","",'[1]Master data'!A821)</f>
        <v/>
      </c>
      <c r="C821" t="str">
        <f>IFERROR(INDEX('[1]Master data'!$B$2:$EF$1000,MATCH($B821,'[1]Master data'!$A$2:$A$1000,0),MATCH(C$1,'[1]Master data'!$B$1:$EF$1,0)),"")</f>
        <v/>
      </c>
      <c r="D821" t="str">
        <f>IFERROR(INDEX('[1]Master data'!$B$2:$EF$1000,MATCH($B821,'[1]Master data'!$A$2:$A$1000,0),MATCH(D$1,'[1]Master data'!$B$1:$EF$1,0)),"")</f>
        <v/>
      </c>
      <c r="E821" s="5">
        <f>IFERROR(INDEX('[1]Master data'!$B$2:$EF$1000,MATCH($B821,'[1]Master data'!$A$2:$A$1000,0),MATCH(E$1,'[1]Master data'!$B$1:$EF$1,0)),"")</f>
        <v>0</v>
      </c>
      <c r="F821" s="7">
        <f>IFERROR(INDEX('[1]Master data'!$B$2:$EF$1000,MATCH($B821,'[1]Master data'!$A$2:$A$1000,0),MATCH(F$1,'[1]Master data'!$B$1:$EF$1,0)),"")</f>
        <v>-5000</v>
      </c>
      <c r="G821" s="7">
        <f>IFERROR(INDEX('[1]Master data'!$B$2:$EF$1000,MATCH($B821,'[1]Master data'!$A$2:$A$1000,0),MATCH(G$1,'[1]Master data'!$B$1:$EF$1,0)),"")</f>
        <v>0</v>
      </c>
      <c r="H821" s="7">
        <f>IFERROR(INDEX('[1]Master data'!$B$2:$EF$1000,MATCH($B821,'[1]Master data'!$A$2:$A$1000,0),MATCH(H$1,'[1]Master data'!$B$1:$EF$1,0)),"")</f>
        <v>0</v>
      </c>
      <c r="I821" s="7">
        <f>IFERROR(INDEX('[1]Master data'!$B$2:$EF$1000,MATCH($B821,'[1]Master data'!$A$2:$A$1000,0),MATCH(I$1,'[1]Master data'!$B$1:$EF$1,0)),"")</f>
        <v>0</v>
      </c>
      <c r="J821" s="7">
        <f>IFERROR(INDEX('[1]Master data'!$B$2:$EF$1000,MATCH($B821,'[1]Master data'!$A$2:$A$1000,0),MATCH(J$1,'[1]Master data'!$B$1:$EF$1,0)),"")</f>
        <v>0</v>
      </c>
      <c r="K821" s="7">
        <f>IFERROR(INDEX('[1]Master data'!$B$2:$EF$1000,MATCH($B821,'[1]Master data'!$A$2:$A$1000,0),MATCH(K$1,'[1]Master data'!$B$1:$EF$1,0)),"")</f>
        <v>0</v>
      </c>
      <c r="L821" s="7">
        <f>IFERROR(INDEX('[1]Master data'!$B$2:$EF$1000,MATCH($B821,'[1]Master data'!$A$2:$A$1000,0),MATCH(L$1,'[1]Master data'!$B$1:$EF$1,0)),"")</f>
        <v>-5000</v>
      </c>
      <c r="M821" s="33">
        <f>IFERROR(INDEX('[1]Master data'!$B$2:$EF$1000,MATCH($B821,'[1]Master data'!$A$2:$A$1000,0),MATCH(M$1,'[1]Master data'!$B$1:$EF$1,0)),"")</f>
        <v>-1</v>
      </c>
      <c r="N821" s="7">
        <f>IFERROR(INDEX('[1]Master data'!$B$2:$EF$1000,MATCH($B821,'[1]Master data'!$A$2:$A$1000,0),MATCH(N$1,'[1]Master data'!$B$1:$EF$1,0)),"")</f>
        <v>0</v>
      </c>
      <c r="O821" s="7">
        <f>IFERROR(INDEX('[1]Master data'!$B$2:$EF$1000,MATCH($B821,'[1]Master data'!$A$2:$A$1000,0),MATCH(O$1,'[1]Master data'!$B$1:$EF$1,0)),"")</f>
        <v>0</v>
      </c>
      <c r="P821" s="7">
        <f>IFERROR(INDEX('[1]Master data'!$B$2:$EF$1000,MATCH($B821,'[1]Master data'!$A$2:$A$1000,0),MATCH(P$1,'[1]Master data'!$B$1:$EF$1,0)),"")</f>
        <v>-5000</v>
      </c>
      <c r="Q821" s="30">
        <f>IFERROR(INDEX('[1]Master data'!$B$2:$EF$1000,MATCH($B821,'[1]Master data'!$A$2:$A$1000,0),MATCH(Q$1,'[1]Master data'!$B$1:$EF$1,0)),"")</f>
        <v>-1</v>
      </c>
    </row>
    <row r="822" spans="1:17" x14ac:dyDescent="0.3">
      <c r="A822" t="str">
        <f t="shared" si="12"/>
        <v/>
      </c>
      <c r="B822" t="str">
        <f>IF('[1]Master data'!A822="","",'[1]Master data'!A822)</f>
        <v/>
      </c>
      <c r="C822" t="str">
        <f>IFERROR(INDEX('[1]Master data'!$B$2:$EF$1000,MATCH($B822,'[1]Master data'!$A$2:$A$1000,0),MATCH(C$1,'[1]Master data'!$B$1:$EF$1,0)),"")</f>
        <v/>
      </c>
      <c r="D822" t="str">
        <f>IFERROR(INDEX('[1]Master data'!$B$2:$EF$1000,MATCH($B822,'[1]Master data'!$A$2:$A$1000,0),MATCH(D$1,'[1]Master data'!$B$1:$EF$1,0)),"")</f>
        <v/>
      </c>
      <c r="E822" s="5">
        <f>IFERROR(INDEX('[1]Master data'!$B$2:$EF$1000,MATCH($B822,'[1]Master data'!$A$2:$A$1000,0),MATCH(E$1,'[1]Master data'!$B$1:$EF$1,0)),"")</f>
        <v>0</v>
      </c>
      <c r="F822" s="7">
        <f>IFERROR(INDEX('[1]Master data'!$B$2:$EF$1000,MATCH($B822,'[1]Master data'!$A$2:$A$1000,0),MATCH(F$1,'[1]Master data'!$B$1:$EF$1,0)),"")</f>
        <v>-5000</v>
      </c>
      <c r="G822" s="7">
        <f>IFERROR(INDEX('[1]Master data'!$B$2:$EF$1000,MATCH($B822,'[1]Master data'!$A$2:$A$1000,0),MATCH(G$1,'[1]Master data'!$B$1:$EF$1,0)),"")</f>
        <v>0</v>
      </c>
      <c r="H822" s="7">
        <f>IFERROR(INDEX('[1]Master data'!$B$2:$EF$1000,MATCH($B822,'[1]Master data'!$A$2:$A$1000,0),MATCH(H$1,'[1]Master data'!$B$1:$EF$1,0)),"")</f>
        <v>0</v>
      </c>
      <c r="I822" s="7">
        <f>IFERROR(INDEX('[1]Master data'!$B$2:$EF$1000,MATCH($B822,'[1]Master data'!$A$2:$A$1000,0),MATCH(I$1,'[1]Master data'!$B$1:$EF$1,0)),"")</f>
        <v>0</v>
      </c>
      <c r="J822" s="7">
        <f>IFERROR(INDEX('[1]Master data'!$B$2:$EF$1000,MATCH($B822,'[1]Master data'!$A$2:$A$1000,0),MATCH(J$1,'[1]Master data'!$B$1:$EF$1,0)),"")</f>
        <v>0</v>
      </c>
      <c r="K822" s="7">
        <f>IFERROR(INDEX('[1]Master data'!$B$2:$EF$1000,MATCH($B822,'[1]Master data'!$A$2:$A$1000,0),MATCH(K$1,'[1]Master data'!$B$1:$EF$1,0)),"")</f>
        <v>0</v>
      </c>
      <c r="L822" s="7">
        <f>IFERROR(INDEX('[1]Master data'!$B$2:$EF$1000,MATCH($B822,'[1]Master data'!$A$2:$A$1000,0),MATCH(L$1,'[1]Master data'!$B$1:$EF$1,0)),"")</f>
        <v>-5000</v>
      </c>
      <c r="M822" s="33">
        <f>IFERROR(INDEX('[1]Master data'!$B$2:$EF$1000,MATCH($B822,'[1]Master data'!$A$2:$A$1000,0),MATCH(M$1,'[1]Master data'!$B$1:$EF$1,0)),"")</f>
        <v>-1</v>
      </c>
      <c r="N822" s="7">
        <f>IFERROR(INDEX('[1]Master data'!$B$2:$EF$1000,MATCH($B822,'[1]Master data'!$A$2:$A$1000,0),MATCH(N$1,'[1]Master data'!$B$1:$EF$1,0)),"")</f>
        <v>0</v>
      </c>
      <c r="O822" s="7">
        <f>IFERROR(INDEX('[1]Master data'!$B$2:$EF$1000,MATCH($B822,'[1]Master data'!$A$2:$A$1000,0),MATCH(O$1,'[1]Master data'!$B$1:$EF$1,0)),"")</f>
        <v>0</v>
      </c>
      <c r="P822" s="7">
        <f>IFERROR(INDEX('[1]Master data'!$B$2:$EF$1000,MATCH($B822,'[1]Master data'!$A$2:$A$1000,0),MATCH(P$1,'[1]Master data'!$B$1:$EF$1,0)),"")</f>
        <v>-5000</v>
      </c>
      <c r="Q822" s="30">
        <f>IFERROR(INDEX('[1]Master data'!$B$2:$EF$1000,MATCH($B822,'[1]Master data'!$A$2:$A$1000,0),MATCH(Q$1,'[1]Master data'!$B$1:$EF$1,0)),"")</f>
        <v>-1</v>
      </c>
    </row>
    <row r="823" spans="1:17" x14ac:dyDescent="0.3">
      <c r="A823" t="str">
        <f t="shared" si="12"/>
        <v/>
      </c>
      <c r="B823" t="str">
        <f>IF('[1]Master data'!A823="","",'[1]Master data'!A823)</f>
        <v/>
      </c>
      <c r="C823" t="str">
        <f>IFERROR(INDEX('[1]Master data'!$B$2:$EF$1000,MATCH($B823,'[1]Master data'!$A$2:$A$1000,0),MATCH(C$1,'[1]Master data'!$B$1:$EF$1,0)),"")</f>
        <v/>
      </c>
      <c r="D823" t="str">
        <f>IFERROR(INDEX('[1]Master data'!$B$2:$EF$1000,MATCH($B823,'[1]Master data'!$A$2:$A$1000,0),MATCH(D$1,'[1]Master data'!$B$1:$EF$1,0)),"")</f>
        <v/>
      </c>
      <c r="E823" s="5">
        <f>IFERROR(INDEX('[1]Master data'!$B$2:$EF$1000,MATCH($B823,'[1]Master data'!$A$2:$A$1000,0),MATCH(E$1,'[1]Master data'!$B$1:$EF$1,0)),"")</f>
        <v>0</v>
      </c>
      <c r="F823" s="7">
        <f>IFERROR(INDEX('[1]Master data'!$B$2:$EF$1000,MATCH($B823,'[1]Master data'!$A$2:$A$1000,0),MATCH(F$1,'[1]Master data'!$B$1:$EF$1,0)),"")</f>
        <v>-5000</v>
      </c>
      <c r="G823" s="7">
        <f>IFERROR(INDEX('[1]Master data'!$B$2:$EF$1000,MATCH($B823,'[1]Master data'!$A$2:$A$1000,0),MATCH(G$1,'[1]Master data'!$B$1:$EF$1,0)),"")</f>
        <v>0</v>
      </c>
      <c r="H823" s="7">
        <f>IFERROR(INDEX('[1]Master data'!$B$2:$EF$1000,MATCH($B823,'[1]Master data'!$A$2:$A$1000,0),MATCH(H$1,'[1]Master data'!$B$1:$EF$1,0)),"")</f>
        <v>0</v>
      </c>
      <c r="I823" s="7">
        <f>IFERROR(INDEX('[1]Master data'!$B$2:$EF$1000,MATCH($B823,'[1]Master data'!$A$2:$A$1000,0),MATCH(I$1,'[1]Master data'!$B$1:$EF$1,0)),"")</f>
        <v>0</v>
      </c>
      <c r="J823" s="7">
        <f>IFERROR(INDEX('[1]Master data'!$B$2:$EF$1000,MATCH($B823,'[1]Master data'!$A$2:$A$1000,0),MATCH(J$1,'[1]Master data'!$B$1:$EF$1,0)),"")</f>
        <v>0</v>
      </c>
      <c r="K823" s="7">
        <f>IFERROR(INDEX('[1]Master data'!$B$2:$EF$1000,MATCH($B823,'[1]Master data'!$A$2:$A$1000,0),MATCH(K$1,'[1]Master data'!$B$1:$EF$1,0)),"")</f>
        <v>0</v>
      </c>
      <c r="L823" s="7">
        <f>IFERROR(INDEX('[1]Master data'!$B$2:$EF$1000,MATCH($B823,'[1]Master data'!$A$2:$A$1000,0),MATCH(L$1,'[1]Master data'!$B$1:$EF$1,0)),"")</f>
        <v>-5000</v>
      </c>
      <c r="M823" s="33">
        <f>IFERROR(INDEX('[1]Master data'!$B$2:$EF$1000,MATCH($B823,'[1]Master data'!$A$2:$A$1000,0),MATCH(M$1,'[1]Master data'!$B$1:$EF$1,0)),"")</f>
        <v>-1</v>
      </c>
      <c r="N823" s="7">
        <f>IFERROR(INDEX('[1]Master data'!$B$2:$EF$1000,MATCH($B823,'[1]Master data'!$A$2:$A$1000,0),MATCH(N$1,'[1]Master data'!$B$1:$EF$1,0)),"")</f>
        <v>0</v>
      </c>
      <c r="O823" s="7">
        <f>IFERROR(INDEX('[1]Master data'!$B$2:$EF$1000,MATCH($B823,'[1]Master data'!$A$2:$A$1000,0),MATCH(O$1,'[1]Master data'!$B$1:$EF$1,0)),"")</f>
        <v>0</v>
      </c>
      <c r="P823" s="7">
        <f>IFERROR(INDEX('[1]Master data'!$B$2:$EF$1000,MATCH($B823,'[1]Master data'!$A$2:$A$1000,0),MATCH(P$1,'[1]Master data'!$B$1:$EF$1,0)),"")</f>
        <v>-5000</v>
      </c>
      <c r="Q823" s="30">
        <f>IFERROR(INDEX('[1]Master data'!$B$2:$EF$1000,MATCH($B823,'[1]Master data'!$A$2:$A$1000,0),MATCH(Q$1,'[1]Master data'!$B$1:$EF$1,0)),"")</f>
        <v>-1</v>
      </c>
    </row>
    <row r="824" spans="1:17" x14ac:dyDescent="0.3">
      <c r="A824" t="str">
        <f t="shared" si="12"/>
        <v/>
      </c>
      <c r="B824" t="str">
        <f>IF('[1]Master data'!A824="","",'[1]Master data'!A824)</f>
        <v/>
      </c>
      <c r="C824" t="str">
        <f>IFERROR(INDEX('[1]Master data'!$B$2:$EF$1000,MATCH($B824,'[1]Master data'!$A$2:$A$1000,0),MATCH(C$1,'[1]Master data'!$B$1:$EF$1,0)),"")</f>
        <v/>
      </c>
      <c r="D824" t="str">
        <f>IFERROR(INDEX('[1]Master data'!$B$2:$EF$1000,MATCH($B824,'[1]Master data'!$A$2:$A$1000,0),MATCH(D$1,'[1]Master data'!$B$1:$EF$1,0)),"")</f>
        <v/>
      </c>
      <c r="E824" s="5">
        <f>IFERROR(INDEX('[1]Master data'!$B$2:$EF$1000,MATCH($B824,'[1]Master data'!$A$2:$A$1000,0),MATCH(E$1,'[1]Master data'!$B$1:$EF$1,0)),"")</f>
        <v>0</v>
      </c>
      <c r="F824" s="7">
        <f>IFERROR(INDEX('[1]Master data'!$B$2:$EF$1000,MATCH($B824,'[1]Master data'!$A$2:$A$1000,0),MATCH(F$1,'[1]Master data'!$B$1:$EF$1,0)),"")</f>
        <v>-5000</v>
      </c>
      <c r="G824" s="7">
        <f>IFERROR(INDEX('[1]Master data'!$B$2:$EF$1000,MATCH($B824,'[1]Master data'!$A$2:$A$1000,0),MATCH(G$1,'[1]Master data'!$B$1:$EF$1,0)),"")</f>
        <v>0</v>
      </c>
      <c r="H824" s="7">
        <f>IFERROR(INDEX('[1]Master data'!$B$2:$EF$1000,MATCH($B824,'[1]Master data'!$A$2:$A$1000,0),MATCH(H$1,'[1]Master data'!$B$1:$EF$1,0)),"")</f>
        <v>0</v>
      </c>
      <c r="I824" s="7">
        <f>IFERROR(INDEX('[1]Master data'!$B$2:$EF$1000,MATCH($B824,'[1]Master data'!$A$2:$A$1000,0),MATCH(I$1,'[1]Master data'!$B$1:$EF$1,0)),"")</f>
        <v>0</v>
      </c>
      <c r="J824" s="7">
        <f>IFERROR(INDEX('[1]Master data'!$B$2:$EF$1000,MATCH($B824,'[1]Master data'!$A$2:$A$1000,0),MATCH(J$1,'[1]Master data'!$B$1:$EF$1,0)),"")</f>
        <v>0</v>
      </c>
      <c r="K824" s="7">
        <f>IFERROR(INDEX('[1]Master data'!$B$2:$EF$1000,MATCH($B824,'[1]Master data'!$A$2:$A$1000,0),MATCH(K$1,'[1]Master data'!$B$1:$EF$1,0)),"")</f>
        <v>0</v>
      </c>
      <c r="L824" s="7">
        <f>IFERROR(INDEX('[1]Master data'!$B$2:$EF$1000,MATCH($B824,'[1]Master data'!$A$2:$A$1000,0),MATCH(L$1,'[1]Master data'!$B$1:$EF$1,0)),"")</f>
        <v>-5000</v>
      </c>
      <c r="M824" s="33">
        <f>IFERROR(INDEX('[1]Master data'!$B$2:$EF$1000,MATCH($B824,'[1]Master data'!$A$2:$A$1000,0),MATCH(M$1,'[1]Master data'!$B$1:$EF$1,0)),"")</f>
        <v>-1</v>
      </c>
      <c r="N824" s="7">
        <f>IFERROR(INDEX('[1]Master data'!$B$2:$EF$1000,MATCH($B824,'[1]Master data'!$A$2:$A$1000,0),MATCH(N$1,'[1]Master data'!$B$1:$EF$1,0)),"")</f>
        <v>0</v>
      </c>
      <c r="O824" s="7">
        <f>IFERROR(INDEX('[1]Master data'!$B$2:$EF$1000,MATCH($B824,'[1]Master data'!$A$2:$A$1000,0),MATCH(O$1,'[1]Master data'!$B$1:$EF$1,0)),"")</f>
        <v>0</v>
      </c>
      <c r="P824" s="7">
        <f>IFERROR(INDEX('[1]Master data'!$B$2:$EF$1000,MATCH($B824,'[1]Master data'!$A$2:$A$1000,0),MATCH(P$1,'[1]Master data'!$B$1:$EF$1,0)),"")</f>
        <v>-5000</v>
      </c>
      <c r="Q824" s="30">
        <f>IFERROR(INDEX('[1]Master data'!$B$2:$EF$1000,MATCH($B824,'[1]Master data'!$A$2:$A$1000,0),MATCH(Q$1,'[1]Master data'!$B$1:$EF$1,0)),"")</f>
        <v>-1</v>
      </c>
    </row>
    <row r="825" spans="1:17" x14ac:dyDescent="0.3">
      <c r="A825" t="str">
        <f t="shared" si="12"/>
        <v/>
      </c>
      <c r="B825" t="str">
        <f>IF('[1]Master data'!A825="","",'[1]Master data'!A825)</f>
        <v/>
      </c>
      <c r="C825" t="str">
        <f>IFERROR(INDEX('[1]Master data'!$B$2:$EF$1000,MATCH($B825,'[1]Master data'!$A$2:$A$1000,0),MATCH(C$1,'[1]Master data'!$B$1:$EF$1,0)),"")</f>
        <v/>
      </c>
      <c r="D825" t="str">
        <f>IFERROR(INDEX('[1]Master data'!$B$2:$EF$1000,MATCH($B825,'[1]Master data'!$A$2:$A$1000,0),MATCH(D$1,'[1]Master data'!$B$1:$EF$1,0)),"")</f>
        <v/>
      </c>
      <c r="E825" s="5">
        <f>IFERROR(INDEX('[1]Master data'!$B$2:$EF$1000,MATCH($B825,'[1]Master data'!$A$2:$A$1000,0),MATCH(E$1,'[1]Master data'!$B$1:$EF$1,0)),"")</f>
        <v>0</v>
      </c>
      <c r="F825" s="7">
        <f>IFERROR(INDEX('[1]Master data'!$B$2:$EF$1000,MATCH($B825,'[1]Master data'!$A$2:$A$1000,0),MATCH(F$1,'[1]Master data'!$B$1:$EF$1,0)),"")</f>
        <v>-5000</v>
      </c>
      <c r="G825" s="7">
        <f>IFERROR(INDEX('[1]Master data'!$B$2:$EF$1000,MATCH($B825,'[1]Master data'!$A$2:$A$1000,0),MATCH(G$1,'[1]Master data'!$B$1:$EF$1,0)),"")</f>
        <v>0</v>
      </c>
      <c r="H825" s="7">
        <f>IFERROR(INDEX('[1]Master data'!$B$2:$EF$1000,MATCH($B825,'[1]Master data'!$A$2:$A$1000,0),MATCH(H$1,'[1]Master data'!$B$1:$EF$1,0)),"")</f>
        <v>0</v>
      </c>
      <c r="I825" s="7">
        <f>IFERROR(INDEX('[1]Master data'!$B$2:$EF$1000,MATCH($B825,'[1]Master data'!$A$2:$A$1000,0),MATCH(I$1,'[1]Master data'!$B$1:$EF$1,0)),"")</f>
        <v>0</v>
      </c>
      <c r="J825" s="7">
        <f>IFERROR(INDEX('[1]Master data'!$B$2:$EF$1000,MATCH($B825,'[1]Master data'!$A$2:$A$1000,0),MATCH(J$1,'[1]Master data'!$B$1:$EF$1,0)),"")</f>
        <v>0</v>
      </c>
      <c r="K825" s="7">
        <f>IFERROR(INDEX('[1]Master data'!$B$2:$EF$1000,MATCH($B825,'[1]Master data'!$A$2:$A$1000,0),MATCH(K$1,'[1]Master data'!$B$1:$EF$1,0)),"")</f>
        <v>0</v>
      </c>
      <c r="L825" s="7">
        <f>IFERROR(INDEX('[1]Master data'!$B$2:$EF$1000,MATCH($B825,'[1]Master data'!$A$2:$A$1000,0),MATCH(L$1,'[1]Master data'!$B$1:$EF$1,0)),"")</f>
        <v>-5000</v>
      </c>
      <c r="M825" s="33">
        <f>IFERROR(INDEX('[1]Master data'!$B$2:$EF$1000,MATCH($B825,'[1]Master data'!$A$2:$A$1000,0),MATCH(M$1,'[1]Master data'!$B$1:$EF$1,0)),"")</f>
        <v>-1</v>
      </c>
      <c r="N825" s="7">
        <f>IFERROR(INDEX('[1]Master data'!$B$2:$EF$1000,MATCH($B825,'[1]Master data'!$A$2:$A$1000,0),MATCH(N$1,'[1]Master data'!$B$1:$EF$1,0)),"")</f>
        <v>0</v>
      </c>
      <c r="O825" s="7">
        <f>IFERROR(INDEX('[1]Master data'!$B$2:$EF$1000,MATCH($B825,'[1]Master data'!$A$2:$A$1000,0),MATCH(O$1,'[1]Master data'!$B$1:$EF$1,0)),"")</f>
        <v>0</v>
      </c>
      <c r="P825" s="7">
        <f>IFERROR(INDEX('[1]Master data'!$B$2:$EF$1000,MATCH($B825,'[1]Master data'!$A$2:$A$1000,0),MATCH(P$1,'[1]Master data'!$B$1:$EF$1,0)),"")</f>
        <v>-5000</v>
      </c>
      <c r="Q825" s="30">
        <f>IFERROR(INDEX('[1]Master data'!$B$2:$EF$1000,MATCH($B825,'[1]Master data'!$A$2:$A$1000,0),MATCH(Q$1,'[1]Master data'!$B$1:$EF$1,0)),"")</f>
        <v>-1</v>
      </c>
    </row>
    <row r="826" spans="1:17" x14ac:dyDescent="0.3">
      <c r="A826" t="str">
        <f t="shared" si="12"/>
        <v/>
      </c>
      <c r="B826" t="str">
        <f>IF('[1]Master data'!A826="","",'[1]Master data'!A826)</f>
        <v/>
      </c>
      <c r="C826" t="str">
        <f>IFERROR(INDEX('[1]Master data'!$B$2:$EF$1000,MATCH($B826,'[1]Master data'!$A$2:$A$1000,0),MATCH(C$1,'[1]Master data'!$B$1:$EF$1,0)),"")</f>
        <v/>
      </c>
      <c r="D826" t="str">
        <f>IFERROR(INDEX('[1]Master data'!$B$2:$EF$1000,MATCH($B826,'[1]Master data'!$A$2:$A$1000,0),MATCH(D$1,'[1]Master data'!$B$1:$EF$1,0)),"")</f>
        <v/>
      </c>
      <c r="E826" s="5">
        <f>IFERROR(INDEX('[1]Master data'!$B$2:$EF$1000,MATCH($B826,'[1]Master data'!$A$2:$A$1000,0),MATCH(E$1,'[1]Master data'!$B$1:$EF$1,0)),"")</f>
        <v>0</v>
      </c>
      <c r="F826" s="7">
        <f>IFERROR(INDEX('[1]Master data'!$B$2:$EF$1000,MATCH($B826,'[1]Master data'!$A$2:$A$1000,0),MATCH(F$1,'[1]Master data'!$B$1:$EF$1,0)),"")</f>
        <v>-5000</v>
      </c>
      <c r="G826" s="7">
        <f>IFERROR(INDEX('[1]Master data'!$B$2:$EF$1000,MATCH($B826,'[1]Master data'!$A$2:$A$1000,0),MATCH(G$1,'[1]Master data'!$B$1:$EF$1,0)),"")</f>
        <v>0</v>
      </c>
      <c r="H826" s="7">
        <f>IFERROR(INDEX('[1]Master data'!$B$2:$EF$1000,MATCH($B826,'[1]Master data'!$A$2:$A$1000,0),MATCH(H$1,'[1]Master data'!$B$1:$EF$1,0)),"")</f>
        <v>0</v>
      </c>
      <c r="I826" s="7">
        <f>IFERROR(INDEX('[1]Master data'!$B$2:$EF$1000,MATCH($B826,'[1]Master data'!$A$2:$A$1000,0),MATCH(I$1,'[1]Master data'!$B$1:$EF$1,0)),"")</f>
        <v>0</v>
      </c>
      <c r="J826" s="7">
        <f>IFERROR(INDEX('[1]Master data'!$B$2:$EF$1000,MATCH($B826,'[1]Master data'!$A$2:$A$1000,0),MATCH(J$1,'[1]Master data'!$B$1:$EF$1,0)),"")</f>
        <v>0</v>
      </c>
      <c r="K826" s="7">
        <f>IFERROR(INDEX('[1]Master data'!$B$2:$EF$1000,MATCH($B826,'[1]Master data'!$A$2:$A$1000,0),MATCH(K$1,'[1]Master data'!$B$1:$EF$1,0)),"")</f>
        <v>0</v>
      </c>
      <c r="L826" s="7">
        <f>IFERROR(INDEX('[1]Master data'!$B$2:$EF$1000,MATCH($B826,'[1]Master data'!$A$2:$A$1000,0),MATCH(L$1,'[1]Master data'!$B$1:$EF$1,0)),"")</f>
        <v>-5000</v>
      </c>
      <c r="M826" s="33">
        <f>IFERROR(INDEX('[1]Master data'!$B$2:$EF$1000,MATCH($B826,'[1]Master data'!$A$2:$A$1000,0),MATCH(M$1,'[1]Master data'!$B$1:$EF$1,0)),"")</f>
        <v>-1</v>
      </c>
      <c r="N826" s="7">
        <f>IFERROR(INDEX('[1]Master data'!$B$2:$EF$1000,MATCH($B826,'[1]Master data'!$A$2:$A$1000,0),MATCH(N$1,'[1]Master data'!$B$1:$EF$1,0)),"")</f>
        <v>0</v>
      </c>
      <c r="O826" s="7">
        <f>IFERROR(INDEX('[1]Master data'!$B$2:$EF$1000,MATCH($B826,'[1]Master data'!$A$2:$A$1000,0),MATCH(O$1,'[1]Master data'!$B$1:$EF$1,0)),"")</f>
        <v>0</v>
      </c>
      <c r="P826" s="7">
        <f>IFERROR(INDEX('[1]Master data'!$B$2:$EF$1000,MATCH($B826,'[1]Master data'!$A$2:$A$1000,0),MATCH(P$1,'[1]Master data'!$B$1:$EF$1,0)),"")</f>
        <v>-5000</v>
      </c>
      <c r="Q826" s="30">
        <f>IFERROR(INDEX('[1]Master data'!$B$2:$EF$1000,MATCH($B826,'[1]Master data'!$A$2:$A$1000,0),MATCH(Q$1,'[1]Master data'!$B$1:$EF$1,0)),"")</f>
        <v>-1</v>
      </c>
    </row>
    <row r="827" spans="1:17" x14ac:dyDescent="0.3">
      <c r="A827" t="str">
        <f t="shared" si="12"/>
        <v/>
      </c>
      <c r="B827" t="str">
        <f>IF('[1]Master data'!A827="","",'[1]Master data'!A827)</f>
        <v/>
      </c>
      <c r="C827" t="str">
        <f>IFERROR(INDEX('[1]Master data'!$B$2:$EF$1000,MATCH($B827,'[1]Master data'!$A$2:$A$1000,0),MATCH(C$1,'[1]Master data'!$B$1:$EF$1,0)),"")</f>
        <v/>
      </c>
      <c r="D827" t="str">
        <f>IFERROR(INDEX('[1]Master data'!$B$2:$EF$1000,MATCH($B827,'[1]Master data'!$A$2:$A$1000,0),MATCH(D$1,'[1]Master data'!$B$1:$EF$1,0)),"")</f>
        <v/>
      </c>
      <c r="E827" s="5">
        <f>IFERROR(INDEX('[1]Master data'!$B$2:$EF$1000,MATCH($B827,'[1]Master data'!$A$2:$A$1000,0),MATCH(E$1,'[1]Master data'!$B$1:$EF$1,0)),"")</f>
        <v>0</v>
      </c>
      <c r="F827" s="7">
        <f>IFERROR(INDEX('[1]Master data'!$B$2:$EF$1000,MATCH($B827,'[1]Master data'!$A$2:$A$1000,0),MATCH(F$1,'[1]Master data'!$B$1:$EF$1,0)),"")</f>
        <v>-5000</v>
      </c>
      <c r="G827" s="7">
        <f>IFERROR(INDEX('[1]Master data'!$B$2:$EF$1000,MATCH($B827,'[1]Master data'!$A$2:$A$1000,0),MATCH(G$1,'[1]Master data'!$B$1:$EF$1,0)),"")</f>
        <v>0</v>
      </c>
      <c r="H827" s="7">
        <f>IFERROR(INDEX('[1]Master data'!$B$2:$EF$1000,MATCH($B827,'[1]Master data'!$A$2:$A$1000,0),MATCH(H$1,'[1]Master data'!$B$1:$EF$1,0)),"")</f>
        <v>0</v>
      </c>
      <c r="I827" s="7">
        <f>IFERROR(INDEX('[1]Master data'!$B$2:$EF$1000,MATCH($B827,'[1]Master data'!$A$2:$A$1000,0),MATCH(I$1,'[1]Master data'!$B$1:$EF$1,0)),"")</f>
        <v>0</v>
      </c>
      <c r="J827" s="7">
        <f>IFERROR(INDEX('[1]Master data'!$B$2:$EF$1000,MATCH($B827,'[1]Master data'!$A$2:$A$1000,0),MATCH(J$1,'[1]Master data'!$B$1:$EF$1,0)),"")</f>
        <v>0</v>
      </c>
      <c r="K827" s="7">
        <f>IFERROR(INDEX('[1]Master data'!$B$2:$EF$1000,MATCH($B827,'[1]Master data'!$A$2:$A$1000,0),MATCH(K$1,'[1]Master data'!$B$1:$EF$1,0)),"")</f>
        <v>0</v>
      </c>
      <c r="L827" s="7">
        <f>IFERROR(INDEX('[1]Master data'!$B$2:$EF$1000,MATCH($B827,'[1]Master data'!$A$2:$A$1000,0),MATCH(L$1,'[1]Master data'!$B$1:$EF$1,0)),"")</f>
        <v>-5000</v>
      </c>
      <c r="M827" s="33">
        <f>IFERROR(INDEX('[1]Master data'!$B$2:$EF$1000,MATCH($B827,'[1]Master data'!$A$2:$A$1000,0),MATCH(M$1,'[1]Master data'!$B$1:$EF$1,0)),"")</f>
        <v>-1</v>
      </c>
      <c r="N827" s="7">
        <f>IFERROR(INDEX('[1]Master data'!$B$2:$EF$1000,MATCH($B827,'[1]Master data'!$A$2:$A$1000,0),MATCH(N$1,'[1]Master data'!$B$1:$EF$1,0)),"")</f>
        <v>0</v>
      </c>
      <c r="O827" s="7">
        <f>IFERROR(INDEX('[1]Master data'!$B$2:$EF$1000,MATCH($B827,'[1]Master data'!$A$2:$A$1000,0),MATCH(O$1,'[1]Master data'!$B$1:$EF$1,0)),"")</f>
        <v>0</v>
      </c>
      <c r="P827" s="7">
        <f>IFERROR(INDEX('[1]Master data'!$B$2:$EF$1000,MATCH($B827,'[1]Master data'!$A$2:$A$1000,0),MATCH(P$1,'[1]Master data'!$B$1:$EF$1,0)),"")</f>
        <v>-5000</v>
      </c>
      <c r="Q827" s="30">
        <f>IFERROR(INDEX('[1]Master data'!$B$2:$EF$1000,MATCH($B827,'[1]Master data'!$A$2:$A$1000,0),MATCH(Q$1,'[1]Master data'!$B$1:$EF$1,0)),"")</f>
        <v>-1</v>
      </c>
    </row>
    <row r="828" spans="1:17" x14ac:dyDescent="0.3">
      <c r="A828" t="str">
        <f t="shared" si="12"/>
        <v/>
      </c>
      <c r="B828" t="str">
        <f>IF('[1]Master data'!A828="","",'[1]Master data'!A828)</f>
        <v/>
      </c>
      <c r="C828" t="str">
        <f>IFERROR(INDEX('[1]Master data'!$B$2:$EF$1000,MATCH($B828,'[1]Master data'!$A$2:$A$1000,0),MATCH(C$1,'[1]Master data'!$B$1:$EF$1,0)),"")</f>
        <v/>
      </c>
      <c r="D828" t="str">
        <f>IFERROR(INDEX('[1]Master data'!$B$2:$EF$1000,MATCH($B828,'[1]Master data'!$A$2:$A$1000,0),MATCH(D$1,'[1]Master data'!$B$1:$EF$1,0)),"")</f>
        <v/>
      </c>
      <c r="E828" s="5">
        <f>IFERROR(INDEX('[1]Master data'!$B$2:$EF$1000,MATCH($B828,'[1]Master data'!$A$2:$A$1000,0),MATCH(E$1,'[1]Master data'!$B$1:$EF$1,0)),"")</f>
        <v>0</v>
      </c>
      <c r="F828" s="7">
        <f>IFERROR(INDEX('[1]Master data'!$B$2:$EF$1000,MATCH($B828,'[1]Master data'!$A$2:$A$1000,0),MATCH(F$1,'[1]Master data'!$B$1:$EF$1,0)),"")</f>
        <v>-5000</v>
      </c>
      <c r="G828" s="7">
        <f>IFERROR(INDEX('[1]Master data'!$B$2:$EF$1000,MATCH($B828,'[1]Master data'!$A$2:$A$1000,0),MATCH(G$1,'[1]Master data'!$B$1:$EF$1,0)),"")</f>
        <v>0</v>
      </c>
      <c r="H828" s="7">
        <f>IFERROR(INDEX('[1]Master data'!$B$2:$EF$1000,MATCH($B828,'[1]Master data'!$A$2:$A$1000,0),MATCH(H$1,'[1]Master data'!$B$1:$EF$1,0)),"")</f>
        <v>0</v>
      </c>
      <c r="I828" s="7">
        <f>IFERROR(INDEX('[1]Master data'!$B$2:$EF$1000,MATCH($B828,'[1]Master data'!$A$2:$A$1000,0),MATCH(I$1,'[1]Master data'!$B$1:$EF$1,0)),"")</f>
        <v>0</v>
      </c>
      <c r="J828" s="7">
        <f>IFERROR(INDEX('[1]Master data'!$B$2:$EF$1000,MATCH($B828,'[1]Master data'!$A$2:$A$1000,0),MATCH(J$1,'[1]Master data'!$B$1:$EF$1,0)),"")</f>
        <v>0</v>
      </c>
      <c r="K828" s="7">
        <f>IFERROR(INDEX('[1]Master data'!$B$2:$EF$1000,MATCH($B828,'[1]Master data'!$A$2:$A$1000,0),MATCH(K$1,'[1]Master data'!$B$1:$EF$1,0)),"")</f>
        <v>0</v>
      </c>
      <c r="L828" s="7">
        <f>IFERROR(INDEX('[1]Master data'!$B$2:$EF$1000,MATCH($B828,'[1]Master data'!$A$2:$A$1000,0),MATCH(L$1,'[1]Master data'!$B$1:$EF$1,0)),"")</f>
        <v>-5000</v>
      </c>
      <c r="M828" s="33">
        <f>IFERROR(INDEX('[1]Master data'!$B$2:$EF$1000,MATCH($B828,'[1]Master data'!$A$2:$A$1000,0),MATCH(M$1,'[1]Master data'!$B$1:$EF$1,0)),"")</f>
        <v>-1</v>
      </c>
      <c r="N828" s="7">
        <f>IFERROR(INDEX('[1]Master data'!$B$2:$EF$1000,MATCH($B828,'[1]Master data'!$A$2:$A$1000,0),MATCH(N$1,'[1]Master data'!$B$1:$EF$1,0)),"")</f>
        <v>0</v>
      </c>
      <c r="O828" s="7">
        <f>IFERROR(INDEX('[1]Master data'!$B$2:$EF$1000,MATCH($B828,'[1]Master data'!$A$2:$A$1000,0),MATCH(O$1,'[1]Master data'!$B$1:$EF$1,0)),"")</f>
        <v>0</v>
      </c>
      <c r="P828" s="7">
        <f>IFERROR(INDEX('[1]Master data'!$B$2:$EF$1000,MATCH($B828,'[1]Master data'!$A$2:$A$1000,0),MATCH(P$1,'[1]Master data'!$B$1:$EF$1,0)),"")</f>
        <v>-5000</v>
      </c>
      <c r="Q828" s="30">
        <f>IFERROR(INDEX('[1]Master data'!$B$2:$EF$1000,MATCH($B828,'[1]Master data'!$A$2:$A$1000,0),MATCH(Q$1,'[1]Master data'!$B$1:$EF$1,0)),"")</f>
        <v>-1</v>
      </c>
    </row>
    <row r="829" spans="1:17" x14ac:dyDescent="0.3">
      <c r="A829" t="str">
        <f t="shared" si="12"/>
        <v/>
      </c>
      <c r="B829" t="str">
        <f>IF('[1]Master data'!A829="","",'[1]Master data'!A829)</f>
        <v/>
      </c>
      <c r="C829" t="str">
        <f>IFERROR(INDEX('[1]Master data'!$B$2:$EF$1000,MATCH($B829,'[1]Master data'!$A$2:$A$1000,0),MATCH(C$1,'[1]Master data'!$B$1:$EF$1,0)),"")</f>
        <v/>
      </c>
      <c r="D829" t="str">
        <f>IFERROR(INDEX('[1]Master data'!$B$2:$EF$1000,MATCH($B829,'[1]Master data'!$A$2:$A$1000,0),MATCH(D$1,'[1]Master data'!$B$1:$EF$1,0)),"")</f>
        <v/>
      </c>
      <c r="E829" s="5">
        <f>IFERROR(INDEX('[1]Master data'!$B$2:$EF$1000,MATCH($B829,'[1]Master data'!$A$2:$A$1000,0),MATCH(E$1,'[1]Master data'!$B$1:$EF$1,0)),"")</f>
        <v>0</v>
      </c>
      <c r="F829" s="7">
        <f>IFERROR(INDEX('[1]Master data'!$B$2:$EF$1000,MATCH($B829,'[1]Master data'!$A$2:$A$1000,0),MATCH(F$1,'[1]Master data'!$B$1:$EF$1,0)),"")</f>
        <v>-5000</v>
      </c>
      <c r="G829" s="7">
        <f>IFERROR(INDEX('[1]Master data'!$B$2:$EF$1000,MATCH($B829,'[1]Master data'!$A$2:$A$1000,0),MATCH(G$1,'[1]Master data'!$B$1:$EF$1,0)),"")</f>
        <v>0</v>
      </c>
      <c r="H829" s="7">
        <f>IFERROR(INDEX('[1]Master data'!$B$2:$EF$1000,MATCH($B829,'[1]Master data'!$A$2:$A$1000,0),MATCH(H$1,'[1]Master data'!$B$1:$EF$1,0)),"")</f>
        <v>0</v>
      </c>
      <c r="I829" s="7">
        <f>IFERROR(INDEX('[1]Master data'!$B$2:$EF$1000,MATCH($B829,'[1]Master data'!$A$2:$A$1000,0),MATCH(I$1,'[1]Master data'!$B$1:$EF$1,0)),"")</f>
        <v>0</v>
      </c>
      <c r="J829" s="7">
        <f>IFERROR(INDEX('[1]Master data'!$B$2:$EF$1000,MATCH($B829,'[1]Master data'!$A$2:$A$1000,0),MATCH(J$1,'[1]Master data'!$B$1:$EF$1,0)),"")</f>
        <v>0</v>
      </c>
      <c r="K829" s="7">
        <f>IFERROR(INDEX('[1]Master data'!$B$2:$EF$1000,MATCH($B829,'[1]Master data'!$A$2:$A$1000,0),MATCH(K$1,'[1]Master data'!$B$1:$EF$1,0)),"")</f>
        <v>0</v>
      </c>
      <c r="L829" s="7">
        <f>IFERROR(INDEX('[1]Master data'!$B$2:$EF$1000,MATCH($B829,'[1]Master data'!$A$2:$A$1000,0),MATCH(L$1,'[1]Master data'!$B$1:$EF$1,0)),"")</f>
        <v>-5000</v>
      </c>
      <c r="M829" s="33">
        <f>IFERROR(INDEX('[1]Master data'!$B$2:$EF$1000,MATCH($B829,'[1]Master data'!$A$2:$A$1000,0),MATCH(M$1,'[1]Master data'!$B$1:$EF$1,0)),"")</f>
        <v>-1</v>
      </c>
      <c r="N829" s="7">
        <f>IFERROR(INDEX('[1]Master data'!$B$2:$EF$1000,MATCH($B829,'[1]Master data'!$A$2:$A$1000,0),MATCH(N$1,'[1]Master data'!$B$1:$EF$1,0)),"")</f>
        <v>0</v>
      </c>
      <c r="O829" s="7">
        <f>IFERROR(INDEX('[1]Master data'!$B$2:$EF$1000,MATCH($B829,'[1]Master data'!$A$2:$A$1000,0),MATCH(O$1,'[1]Master data'!$B$1:$EF$1,0)),"")</f>
        <v>0</v>
      </c>
      <c r="P829" s="7">
        <f>IFERROR(INDEX('[1]Master data'!$B$2:$EF$1000,MATCH($B829,'[1]Master data'!$A$2:$A$1000,0),MATCH(P$1,'[1]Master data'!$B$1:$EF$1,0)),"")</f>
        <v>-5000</v>
      </c>
      <c r="Q829" s="30">
        <f>IFERROR(INDEX('[1]Master data'!$B$2:$EF$1000,MATCH($B829,'[1]Master data'!$A$2:$A$1000,0),MATCH(Q$1,'[1]Master data'!$B$1:$EF$1,0)),"")</f>
        <v>-1</v>
      </c>
    </row>
    <row r="830" spans="1:17" x14ac:dyDescent="0.3">
      <c r="A830" t="str">
        <f t="shared" si="12"/>
        <v/>
      </c>
      <c r="B830" t="str">
        <f>IF('[1]Master data'!A830="","",'[1]Master data'!A830)</f>
        <v/>
      </c>
      <c r="C830" t="str">
        <f>IFERROR(INDEX('[1]Master data'!$B$2:$EF$1000,MATCH($B830,'[1]Master data'!$A$2:$A$1000,0),MATCH(C$1,'[1]Master data'!$B$1:$EF$1,0)),"")</f>
        <v/>
      </c>
      <c r="D830" t="str">
        <f>IFERROR(INDEX('[1]Master data'!$B$2:$EF$1000,MATCH($B830,'[1]Master data'!$A$2:$A$1000,0),MATCH(D$1,'[1]Master data'!$B$1:$EF$1,0)),"")</f>
        <v/>
      </c>
      <c r="E830" s="5">
        <f>IFERROR(INDEX('[1]Master data'!$B$2:$EF$1000,MATCH($B830,'[1]Master data'!$A$2:$A$1000,0),MATCH(E$1,'[1]Master data'!$B$1:$EF$1,0)),"")</f>
        <v>0</v>
      </c>
      <c r="F830" s="7">
        <f>IFERROR(INDEX('[1]Master data'!$B$2:$EF$1000,MATCH($B830,'[1]Master data'!$A$2:$A$1000,0),MATCH(F$1,'[1]Master data'!$B$1:$EF$1,0)),"")</f>
        <v>-5000</v>
      </c>
      <c r="G830" s="7">
        <f>IFERROR(INDEX('[1]Master data'!$B$2:$EF$1000,MATCH($B830,'[1]Master data'!$A$2:$A$1000,0),MATCH(G$1,'[1]Master data'!$B$1:$EF$1,0)),"")</f>
        <v>0</v>
      </c>
      <c r="H830" s="7">
        <f>IFERROR(INDEX('[1]Master data'!$B$2:$EF$1000,MATCH($B830,'[1]Master data'!$A$2:$A$1000,0),MATCH(H$1,'[1]Master data'!$B$1:$EF$1,0)),"")</f>
        <v>0</v>
      </c>
      <c r="I830" s="7">
        <f>IFERROR(INDEX('[1]Master data'!$B$2:$EF$1000,MATCH($B830,'[1]Master data'!$A$2:$A$1000,0),MATCH(I$1,'[1]Master data'!$B$1:$EF$1,0)),"")</f>
        <v>0</v>
      </c>
      <c r="J830" s="7">
        <f>IFERROR(INDEX('[1]Master data'!$B$2:$EF$1000,MATCH($B830,'[1]Master data'!$A$2:$A$1000,0),MATCH(J$1,'[1]Master data'!$B$1:$EF$1,0)),"")</f>
        <v>0</v>
      </c>
      <c r="K830" s="7">
        <f>IFERROR(INDEX('[1]Master data'!$B$2:$EF$1000,MATCH($B830,'[1]Master data'!$A$2:$A$1000,0),MATCH(K$1,'[1]Master data'!$B$1:$EF$1,0)),"")</f>
        <v>0</v>
      </c>
      <c r="L830" s="7">
        <f>IFERROR(INDEX('[1]Master data'!$B$2:$EF$1000,MATCH($B830,'[1]Master data'!$A$2:$A$1000,0),MATCH(L$1,'[1]Master data'!$B$1:$EF$1,0)),"")</f>
        <v>-5000</v>
      </c>
      <c r="M830" s="33">
        <f>IFERROR(INDEX('[1]Master data'!$B$2:$EF$1000,MATCH($B830,'[1]Master data'!$A$2:$A$1000,0),MATCH(M$1,'[1]Master data'!$B$1:$EF$1,0)),"")</f>
        <v>-1</v>
      </c>
      <c r="N830" s="7">
        <f>IFERROR(INDEX('[1]Master data'!$B$2:$EF$1000,MATCH($B830,'[1]Master data'!$A$2:$A$1000,0),MATCH(N$1,'[1]Master data'!$B$1:$EF$1,0)),"")</f>
        <v>0</v>
      </c>
      <c r="O830" s="7">
        <f>IFERROR(INDEX('[1]Master data'!$B$2:$EF$1000,MATCH($B830,'[1]Master data'!$A$2:$A$1000,0),MATCH(O$1,'[1]Master data'!$B$1:$EF$1,0)),"")</f>
        <v>0</v>
      </c>
      <c r="P830" s="7">
        <f>IFERROR(INDEX('[1]Master data'!$B$2:$EF$1000,MATCH($B830,'[1]Master data'!$A$2:$A$1000,0),MATCH(P$1,'[1]Master data'!$B$1:$EF$1,0)),"")</f>
        <v>-5000</v>
      </c>
      <c r="Q830" s="30">
        <f>IFERROR(INDEX('[1]Master data'!$B$2:$EF$1000,MATCH($B830,'[1]Master data'!$A$2:$A$1000,0),MATCH(Q$1,'[1]Master data'!$B$1:$EF$1,0)),"")</f>
        <v>-1</v>
      </c>
    </row>
    <row r="831" spans="1:17" x14ac:dyDescent="0.3">
      <c r="A831" t="str">
        <f t="shared" si="12"/>
        <v/>
      </c>
      <c r="B831" t="str">
        <f>IF('[1]Master data'!A831="","",'[1]Master data'!A831)</f>
        <v/>
      </c>
      <c r="C831" t="str">
        <f>IFERROR(INDEX('[1]Master data'!$B$2:$EF$1000,MATCH($B831,'[1]Master data'!$A$2:$A$1000,0),MATCH(C$1,'[1]Master data'!$B$1:$EF$1,0)),"")</f>
        <v/>
      </c>
      <c r="D831" t="str">
        <f>IFERROR(INDEX('[1]Master data'!$B$2:$EF$1000,MATCH($B831,'[1]Master data'!$A$2:$A$1000,0),MATCH(D$1,'[1]Master data'!$B$1:$EF$1,0)),"")</f>
        <v/>
      </c>
      <c r="E831" s="5">
        <f>IFERROR(INDEX('[1]Master data'!$B$2:$EF$1000,MATCH($B831,'[1]Master data'!$A$2:$A$1000,0),MATCH(E$1,'[1]Master data'!$B$1:$EF$1,0)),"")</f>
        <v>0</v>
      </c>
      <c r="F831" s="7">
        <f>IFERROR(INDEX('[1]Master data'!$B$2:$EF$1000,MATCH($B831,'[1]Master data'!$A$2:$A$1000,0),MATCH(F$1,'[1]Master data'!$B$1:$EF$1,0)),"")</f>
        <v>-5000</v>
      </c>
      <c r="G831" s="7">
        <f>IFERROR(INDEX('[1]Master data'!$B$2:$EF$1000,MATCH($B831,'[1]Master data'!$A$2:$A$1000,0),MATCH(G$1,'[1]Master data'!$B$1:$EF$1,0)),"")</f>
        <v>0</v>
      </c>
      <c r="H831" s="7">
        <f>IFERROR(INDEX('[1]Master data'!$B$2:$EF$1000,MATCH($B831,'[1]Master data'!$A$2:$A$1000,0),MATCH(H$1,'[1]Master data'!$B$1:$EF$1,0)),"")</f>
        <v>0</v>
      </c>
      <c r="I831" s="7">
        <f>IFERROR(INDEX('[1]Master data'!$B$2:$EF$1000,MATCH($B831,'[1]Master data'!$A$2:$A$1000,0),MATCH(I$1,'[1]Master data'!$B$1:$EF$1,0)),"")</f>
        <v>0</v>
      </c>
      <c r="J831" s="7">
        <f>IFERROR(INDEX('[1]Master data'!$B$2:$EF$1000,MATCH($B831,'[1]Master data'!$A$2:$A$1000,0),MATCH(J$1,'[1]Master data'!$B$1:$EF$1,0)),"")</f>
        <v>0</v>
      </c>
      <c r="K831" s="7">
        <f>IFERROR(INDEX('[1]Master data'!$B$2:$EF$1000,MATCH($B831,'[1]Master data'!$A$2:$A$1000,0),MATCH(K$1,'[1]Master data'!$B$1:$EF$1,0)),"")</f>
        <v>0</v>
      </c>
      <c r="L831" s="7">
        <f>IFERROR(INDEX('[1]Master data'!$B$2:$EF$1000,MATCH($B831,'[1]Master data'!$A$2:$A$1000,0),MATCH(L$1,'[1]Master data'!$B$1:$EF$1,0)),"")</f>
        <v>-5000</v>
      </c>
      <c r="M831" s="33">
        <f>IFERROR(INDEX('[1]Master data'!$B$2:$EF$1000,MATCH($B831,'[1]Master data'!$A$2:$A$1000,0),MATCH(M$1,'[1]Master data'!$B$1:$EF$1,0)),"")</f>
        <v>-1</v>
      </c>
      <c r="N831" s="7">
        <f>IFERROR(INDEX('[1]Master data'!$B$2:$EF$1000,MATCH($B831,'[1]Master data'!$A$2:$A$1000,0),MATCH(N$1,'[1]Master data'!$B$1:$EF$1,0)),"")</f>
        <v>0</v>
      </c>
      <c r="O831" s="7">
        <f>IFERROR(INDEX('[1]Master data'!$B$2:$EF$1000,MATCH($B831,'[1]Master data'!$A$2:$A$1000,0),MATCH(O$1,'[1]Master data'!$B$1:$EF$1,0)),"")</f>
        <v>0</v>
      </c>
      <c r="P831" s="7">
        <f>IFERROR(INDEX('[1]Master data'!$B$2:$EF$1000,MATCH($B831,'[1]Master data'!$A$2:$A$1000,0),MATCH(P$1,'[1]Master data'!$B$1:$EF$1,0)),"")</f>
        <v>-5000</v>
      </c>
      <c r="Q831" s="30">
        <f>IFERROR(INDEX('[1]Master data'!$B$2:$EF$1000,MATCH($B831,'[1]Master data'!$A$2:$A$1000,0),MATCH(Q$1,'[1]Master data'!$B$1:$EF$1,0)),"")</f>
        <v>-1</v>
      </c>
    </row>
    <row r="832" spans="1:17" x14ac:dyDescent="0.3">
      <c r="A832" t="str">
        <f t="shared" si="12"/>
        <v/>
      </c>
      <c r="B832" t="str">
        <f>IF('[1]Master data'!A832="","",'[1]Master data'!A832)</f>
        <v/>
      </c>
      <c r="C832" t="str">
        <f>IFERROR(INDEX('[1]Master data'!$B$2:$EF$1000,MATCH($B832,'[1]Master data'!$A$2:$A$1000,0),MATCH(C$1,'[1]Master data'!$B$1:$EF$1,0)),"")</f>
        <v/>
      </c>
      <c r="D832" t="str">
        <f>IFERROR(INDEX('[1]Master data'!$B$2:$EF$1000,MATCH($B832,'[1]Master data'!$A$2:$A$1000,0),MATCH(D$1,'[1]Master data'!$B$1:$EF$1,0)),"")</f>
        <v/>
      </c>
      <c r="E832" s="5">
        <f>IFERROR(INDEX('[1]Master data'!$B$2:$EF$1000,MATCH($B832,'[1]Master data'!$A$2:$A$1000,0),MATCH(E$1,'[1]Master data'!$B$1:$EF$1,0)),"")</f>
        <v>0</v>
      </c>
      <c r="F832" s="7">
        <f>IFERROR(INDEX('[1]Master data'!$B$2:$EF$1000,MATCH($B832,'[1]Master data'!$A$2:$A$1000,0),MATCH(F$1,'[1]Master data'!$B$1:$EF$1,0)),"")</f>
        <v>-5000</v>
      </c>
      <c r="G832" s="7">
        <f>IFERROR(INDEX('[1]Master data'!$B$2:$EF$1000,MATCH($B832,'[1]Master data'!$A$2:$A$1000,0),MATCH(G$1,'[1]Master data'!$B$1:$EF$1,0)),"")</f>
        <v>0</v>
      </c>
      <c r="H832" s="7">
        <f>IFERROR(INDEX('[1]Master data'!$B$2:$EF$1000,MATCH($B832,'[1]Master data'!$A$2:$A$1000,0),MATCH(H$1,'[1]Master data'!$B$1:$EF$1,0)),"")</f>
        <v>0</v>
      </c>
      <c r="I832" s="7">
        <f>IFERROR(INDEX('[1]Master data'!$B$2:$EF$1000,MATCH($B832,'[1]Master data'!$A$2:$A$1000,0),MATCH(I$1,'[1]Master data'!$B$1:$EF$1,0)),"")</f>
        <v>0</v>
      </c>
      <c r="J832" s="7">
        <f>IFERROR(INDEX('[1]Master data'!$B$2:$EF$1000,MATCH($B832,'[1]Master data'!$A$2:$A$1000,0),MATCH(J$1,'[1]Master data'!$B$1:$EF$1,0)),"")</f>
        <v>0</v>
      </c>
      <c r="K832" s="7">
        <f>IFERROR(INDEX('[1]Master data'!$B$2:$EF$1000,MATCH($B832,'[1]Master data'!$A$2:$A$1000,0),MATCH(K$1,'[1]Master data'!$B$1:$EF$1,0)),"")</f>
        <v>0</v>
      </c>
      <c r="L832" s="7">
        <f>IFERROR(INDEX('[1]Master data'!$B$2:$EF$1000,MATCH($B832,'[1]Master data'!$A$2:$A$1000,0),MATCH(L$1,'[1]Master data'!$B$1:$EF$1,0)),"")</f>
        <v>-5000</v>
      </c>
      <c r="M832" s="33">
        <f>IFERROR(INDEX('[1]Master data'!$B$2:$EF$1000,MATCH($B832,'[1]Master data'!$A$2:$A$1000,0),MATCH(M$1,'[1]Master data'!$B$1:$EF$1,0)),"")</f>
        <v>-1</v>
      </c>
      <c r="N832" s="7">
        <f>IFERROR(INDEX('[1]Master data'!$B$2:$EF$1000,MATCH($B832,'[1]Master data'!$A$2:$A$1000,0),MATCH(N$1,'[1]Master data'!$B$1:$EF$1,0)),"")</f>
        <v>0</v>
      </c>
      <c r="O832" s="7">
        <f>IFERROR(INDEX('[1]Master data'!$B$2:$EF$1000,MATCH($B832,'[1]Master data'!$A$2:$A$1000,0),MATCH(O$1,'[1]Master data'!$B$1:$EF$1,0)),"")</f>
        <v>0</v>
      </c>
      <c r="P832" s="7">
        <f>IFERROR(INDEX('[1]Master data'!$B$2:$EF$1000,MATCH($B832,'[1]Master data'!$A$2:$A$1000,0),MATCH(P$1,'[1]Master data'!$B$1:$EF$1,0)),"")</f>
        <v>-5000</v>
      </c>
      <c r="Q832" s="30">
        <f>IFERROR(INDEX('[1]Master data'!$B$2:$EF$1000,MATCH($B832,'[1]Master data'!$A$2:$A$1000,0),MATCH(Q$1,'[1]Master data'!$B$1:$EF$1,0)),"")</f>
        <v>-1</v>
      </c>
    </row>
    <row r="833" spans="1:17" x14ac:dyDescent="0.3">
      <c r="A833" t="str">
        <f t="shared" si="12"/>
        <v/>
      </c>
      <c r="B833" t="str">
        <f>IF('[1]Master data'!A833="","",'[1]Master data'!A833)</f>
        <v/>
      </c>
      <c r="C833" t="str">
        <f>IFERROR(INDEX('[1]Master data'!$B$2:$EF$1000,MATCH($B833,'[1]Master data'!$A$2:$A$1000,0),MATCH(C$1,'[1]Master data'!$B$1:$EF$1,0)),"")</f>
        <v/>
      </c>
      <c r="D833" t="str">
        <f>IFERROR(INDEX('[1]Master data'!$B$2:$EF$1000,MATCH($B833,'[1]Master data'!$A$2:$A$1000,0),MATCH(D$1,'[1]Master data'!$B$1:$EF$1,0)),"")</f>
        <v/>
      </c>
      <c r="E833" s="5">
        <f>IFERROR(INDEX('[1]Master data'!$B$2:$EF$1000,MATCH($B833,'[1]Master data'!$A$2:$A$1000,0),MATCH(E$1,'[1]Master data'!$B$1:$EF$1,0)),"")</f>
        <v>0</v>
      </c>
      <c r="F833" s="7">
        <f>IFERROR(INDEX('[1]Master data'!$B$2:$EF$1000,MATCH($B833,'[1]Master data'!$A$2:$A$1000,0),MATCH(F$1,'[1]Master data'!$B$1:$EF$1,0)),"")</f>
        <v>-5000</v>
      </c>
      <c r="G833" s="7">
        <f>IFERROR(INDEX('[1]Master data'!$B$2:$EF$1000,MATCH($B833,'[1]Master data'!$A$2:$A$1000,0),MATCH(G$1,'[1]Master data'!$B$1:$EF$1,0)),"")</f>
        <v>0</v>
      </c>
      <c r="H833" s="7">
        <f>IFERROR(INDEX('[1]Master data'!$B$2:$EF$1000,MATCH($B833,'[1]Master data'!$A$2:$A$1000,0),MATCH(H$1,'[1]Master data'!$B$1:$EF$1,0)),"")</f>
        <v>0</v>
      </c>
      <c r="I833" s="7">
        <f>IFERROR(INDEX('[1]Master data'!$B$2:$EF$1000,MATCH($B833,'[1]Master data'!$A$2:$A$1000,0),MATCH(I$1,'[1]Master data'!$B$1:$EF$1,0)),"")</f>
        <v>0</v>
      </c>
      <c r="J833" s="7">
        <f>IFERROR(INDEX('[1]Master data'!$B$2:$EF$1000,MATCH($B833,'[1]Master data'!$A$2:$A$1000,0),MATCH(J$1,'[1]Master data'!$B$1:$EF$1,0)),"")</f>
        <v>0</v>
      </c>
      <c r="K833" s="7">
        <f>IFERROR(INDEX('[1]Master data'!$B$2:$EF$1000,MATCH($B833,'[1]Master data'!$A$2:$A$1000,0),MATCH(K$1,'[1]Master data'!$B$1:$EF$1,0)),"")</f>
        <v>0</v>
      </c>
      <c r="L833" s="7">
        <f>IFERROR(INDEX('[1]Master data'!$B$2:$EF$1000,MATCH($B833,'[1]Master data'!$A$2:$A$1000,0),MATCH(L$1,'[1]Master data'!$B$1:$EF$1,0)),"")</f>
        <v>-5000</v>
      </c>
      <c r="M833" s="33">
        <f>IFERROR(INDEX('[1]Master data'!$B$2:$EF$1000,MATCH($B833,'[1]Master data'!$A$2:$A$1000,0),MATCH(M$1,'[1]Master data'!$B$1:$EF$1,0)),"")</f>
        <v>-1</v>
      </c>
      <c r="N833" s="7">
        <f>IFERROR(INDEX('[1]Master data'!$B$2:$EF$1000,MATCH($B833,'[1]Master data'!$A$2:$A$1000,0),MATCH(N$1,'[1]Master data'!$B$1:$EF$1,0)),"")</f>
        <v>0</v>
      </c>
      <c r="O833" s="7">
        <f>IFERROR(INDEX('[1]Master data'!$B$2:$EF$1000,MATCH($B833,'[1]Master data'!$A$2:$A$1000,0),MATCH(O$1,'[1]Master data'!$B$1:$EF$1,0)),"")</f>
        <v>0</v>
      </c>
      <c r="P833" s="7">
        <f>IFERROR(INDEX('[1]Master data'!$B$2:$EF$1000,MATCH($B833,'[1]Master data'!$A$2:$A$1000,0),MATCH(P$1,'[1]Master data'!$B$1:$EF$1,0)),"")</f>
        <v>-5000</v>
      </c>
      <c r="Q833" s="30">
        <f>IFERROR(INDEX('[1]Master data'!$B$2:$EF$1000,MATCH($B833,'[1]Master data'!$A$2:$A$1000,0),MATCH(Q$1,'[1]Master data'!$B$1:$EF$1,0)),"")</f>
        <v>-1</v>
      </c>
    </row>
    <row r="834" spans="1:17" x14ac:dyDescent="0.3">
      <c r="A834" t="str">
        <f t="shared" si="12"/>
        <v/>
      </c>
      <c r="B834" t="str">
        <f>IF('[1]Master data'!A834="","",'[1]Master data'!A834)</f>
        <v/>
      </c>
      <c r="C834" t="str">
        <f>IFERROR(INDEX('[1]Master data'!$B$2:$EF$1000,MATCH($B834,'[1]Master data'!$A$2:$A$1000,0),MATCH(C$1,'[1]Master data'!$B$1:$EF$1,0)),"")</f>
        <v/>
      </c>
      <c r="D834" t="str">
        <f>IFERROR(INDEX('[1]Master data'!$B$2:$EF$1000,MATCH($B834,'[1]Master data'!$A$2:$A$1000,0),MATCH(D$1,'[1]Master data'!$B$1:$EF$1,0)),"")</f>
        <v/>
      </c>
      <c r="E834" s="5">
        <f>IFERROR(INDEX('[1]Master data'!$B$2:$EF$1000,MATCH($B834,'[1]Master data'!$A$2:$A$1000,0),MATCH(E$1,'[1]Master data'!$B$1:$EF$1,0)),"")</f>
        <v>0</v>
      </c>
      <c r="F834" s="7">
        <f>IFERROR(INDEX('[1]Master data'!$B$2:$EF$1000,MATCH($B834,'[1]Master data'!$A$2:$A$1000,0),MATCH(F$1,'[1]Master data'!$B$1:$EF$1,0)),"")</f>
        <v>-5000</v>
      </c>
      <c r="G834" s="7">
        <f>IFERROR(INDEX('[1]Master data'!$B$2:$EF$1000,MATCH($B834,'[1]Master data'!$A$2:$A$1000,0),MATCH(G$1,'[1]Master data'!$B$1:$EF$1,0)),"")</f>
        <v>0</v>
      </c>
      <c r="H834" s="7">
        <f>IFERROR(INDEX('[1]Master data'!$B$2:$EF$1000,MATCH($B834,'[1]Master data'!$A$2:$A$1000,0),MATCH(H$1,'[1]Master data'!$B$1:$EF$1,0)),"")</f>
        <v>0</v>
      </c>
      <c r="I834" s="7">
        <f>IFERROR(INDEX('[1]Master data'!$B$2:$EF$1000,MATCH($B834,'[1]Master data'!$A$2:$A$1000,0),MATCH(I$1,'[1]Master data'!$B$1:$EF$1,0)),"")</f>
        <v>0</v>
      </c>
      <c r="J834" s="7">
        <f>IFERROR(INDEX('[1]Master data'!$B$2:$EF$1000,MATCH($B834,'[1]Master data'!$A$2:$A$1000,0),MATCH(J$1,'[1]Master data'!$B$1:$EF$1,0)),"")</f>
        <v>0</v>
      </c>
      <c r="K834" s="7">
        <f>IFERROR(INDEX('[1]Master data'!$B$2:$EF$1000,MATCH($B834,'[1]Master data'!$A$2:$A$1000,0),MATCH(K$1,'[1]Master data'!$B$1:$EF$1,0)),"")</f>
        <v>0</v>
      </c>
      <c r="L834" s="7">
        <f>IFERROR(INDEX('[1]Master data'!$B$2:$EF$1000,MATCH($B834,'[1]Master data'!$A$2:$A$1000,0),MATCH(L$1,'[1]Master data'!$B$1:$EF$1,0)),"")</f>
        <v>-5000</v>
      </c>
      <c r="M834" s="33">
        <f>IFERROR(INDEX('[1]Master data'!$B$2:$EF$1000,MATCH($B834,'[1]Master data'!$A$2:$A$1000,0),MATCH(M$1,'[1]Master data'!$B$1:$EF$1,0)),"")</f>
        <v>-1</v>
      </c>
      <c r="N834" s="7">
        <f>IFERROR(INDEX('[1]Master data'!$B$2:$EF$1000,MATCH($B834,'[1]Master data'!$A$2:$A$1000,0),MATCH(N$1,'[1]Master data'!$B$1:$EF$1,0)),"")</f>
        <v>0</v>
      </c>
      <c r="O834" s="7">
        <f>IFERROR(INDEX('[1]Master data'!$B$2:$EF$1000,MATCH($B834,'[1]Master data'!$A$2:$A$1000,0),MATCH(O$1,'[1]Master data'!$B$1:$EF$1,0)),"")</f>
        <v>0</v>
      </c>
      <c r="P834" s="7">
        <f>IFERROR(INDEX('[1]Master data'!$B$2:$EF$1000,MATCH($B834,'[1]Master data'!$A$2:$A$1000,0),MATCH(P$1,'[1]Master data'!$B$1:$EF$1,0)),"")</f>
        <v>-5000</v>
      </c>
      <c r="Q834" s="30">
        <f>IFERROR(INDEX('[1]Master data'!$B$2:$EF$1000,MATCH($B834,'[1]Master data'!$A$2:$A$1000,0),MATCH(Q$1,'[1]Master data'!$B$1:$EF$1,0)),"")</f>
        <v>-1</v>
      </c>
    </row>
    <row r="835" spans="1:17" x14ac:dyDescent="0.3">
      <c r="A835" t="str">
        <f t="shared" ref="A835:A898" si="13">IF(B835="","",ROW()-2)</f>
        <v/>
      </c>
      <c r="B835" t="str">
        <f>IF('[1]Master data'!A835="","",'[1]Master data'!A835)</f>
        <v/>
      </c>
      <c r="C835" t="str">
        <f>IFERROR(INDEX('[1]Master data'!$B$2:$EF$1000,MATCH($B835,'[1]Master data'!$A$2:$A$1000,0),MATCH(C$1,'[1]Master data'!$B$1:$EF$1,0)),"")</f>
        <v/>
      </c>
      <c r="D835" t="str">
        <f>IFERROR(INDEX('[1]Master data'!$B$2:$EF$1000,MATCH($B835,'[1]Master data'!$A$2:$A$1000,0),MATCH(D$1,'[1]Master data'!$B$1:$EF$1,0)),"")</f>
        <v/>
      </c>
      <c r="E835" s="5">
        <f>IFERROR(INDEX('[1]Master data'!$B$2:$EF$1000,MATCH($B835,'[1]Master data'!$A$2:$A$1000,0),MATCH(E$1,'[1]Master data'!$B$1:$EF$1,0)),"")</f>
        <v>0</v>
      </c>
      <c r="F835" s="7">
        <f>IFERROR(INDEX('[1]Master data'!$B$2:$EF$1000,MATCH($B835,'[1]Master data'!$A$2:$A$1000,0),MATCH(F$1,'[1]Master data'!$B$1:$EF$1,0)),"")</f>
        <v>-5000</v>
      </c>
      <c r="G835" s="7">
        <f>IFERROR(INDEX('[1]Master data'!$B$2:$EF$1000,MATCH($B835,'[1]Master data'!$A$2:$A$1000,0),MATCH(G$1,'[1]Master data'!$B$1:$EF$1,0)),"")</f>
        <v>0</v>
      </c>
      <c r="H835" s="7">
        <f>IFERROR(INDEX('[1]Master data'!$B$2:$EF$1000,MATCH($B835,'[1]Master data'!$A$2:$A$1000,0),MATCH(H$1,'[1]Master data'!$B$1:$EF$1,0)),"")</f>
        <v>0</v>
      </c>
      <c r="I835" s="7">
        <f>IFERROR(INDEX('[1]Master data'!$B$2:$EF$1000,MATCH($B835,'[1]Master data'!$A$2:$A$1000,0),MATCH(I$1,'[1]Master data'!$B$1:$EF$1,0)),"")</f>
        <v>0</v>
      </c>
      <c r="J835" s="7">
        <f>IFERROR(INDEX('[1]Master data'!$B$2:$EF$1000,MATCH($B835,'[1]Master data'!$A$2:$A$1000,0),MATCH(J$1,'[1]Master data'!$B$1:$EF$1,0)),"")</f>
        <v>0</v>
      </c>
      <c r="K835" s="7">
        <f>IFERROR(INDEX('[1]Master data'!$B$2:$EF$1000,MATCH($B835,'[1]Master data'!$A$2:$A$1000,0),MATCH(K$1,'[1]Master data'!$B$1:$EF$1,0)),"")</f>
        <v>0</v>
      </c>
      <c r="L835" s="7">
        <f>IFERROR(INDEX('[1]Master data'!$B$2:$EF$1000,MATCH($B835,'[1]Master data'!$A$2:$A$1000,0),MATCH(L$1,'[1]Master data'!$B$1:$EF$1,0)),"")</f>
        <v>-5000</v>
      </c>
      <c r="M835" s="33">
        <f>IFERROR(INDEX('[1]Master data'!$B$2:$EF$1000,MATCH($B835,'[1]Master data'!$A$2:$A$1000,0),MATCH(M$1,'[1]Master data'!$B$1:$EF$1,0)),"")</f>
        <v>-1</v>
      </c>
      <c r="N835" s="7">
        <f>IFERROR(INDEX('[1]Master data'!$B$2:$EF$1000,MATCH($B835,'[1]Master data'!$A$2:$A$1000,0),MATCH(N$1,'[1]Master data'!$B$1:$EF$1,0)),"")</f>
        <v>0</v>
      </c>
      <c r="O835" s="7">
        <f>IFERROR(INDEX('[1]Master data'!$B$2:$EF$1000,MATCH($B835,'[1]Master data'!$A$2:$A$1000,0),MATCH(O$1,'[1]Master data'!$B$1:$EF$1,0)),"")</f>
        <v>0</v>
      </c>
      <c r="P835" s="7">
        <f>IFERROR(INDEX('[1]Master data'!$B$2:$EF$1000,MATCH($B835,'[1]Master data'!$A$2:$A$1000,0),MATCH(P$1,'[1]Master data'!$B$1:$EF$1,0)),"")</f>
        <v>-5000</v>
      </c>
      <c r="Q835" s="30">
        <f>IFERROR(INDEX('[1]Master data'!$B$2:$EF$1000,MATCH($B835,'[1]Master data'!$A$2:$A$1000,0),MATCH(Q$1,'[1]Master data'!$B$1:$EF$1,0)),"")</f>
        <v>-1</v>
      </c>
    </row>
    <row r="836" spans="1:17" x14ac:dyDescent="0.3">
      <c r="A836" t="str">
        <f t="shared" si="13"/>
        <v/>
      </c>
      <c r="B836" t="str">
        <f>IF('[1]Master data'!A836="","",'[1]Master data'!A836)</f>
        <v/>
      </c>
      <c r="C836" t="str">
        <f>IFERROR(INDEX('[1]Master data'!$B$2:$EF$1000,MATCH($B836,'[1]Master data'!$A$2:$A$1000,0),MATCH(C$1,'[1]Master data'!$B$1:$EF$1,0)),"")</f>
        <v/>
      </c>
      <c r="D836" t="str">
        <f>IFERROR(INDEX('[1]Master data'!$B$2:$EF$1000,MATCH($B836,'[1]Master data'!$A$2:$A$1000,0),MATCH(D$1,'[1]Master data'!$B$1:$EF$1,0)),"")</f>
        <v/>
      </c>
      <c r="E836" s="5">
        <f>IFERROR(INDEX('[1]Master data'!$B$2:$EF$1000,MATCH($B836,'[1]Master data'!$A$2:$A$1000,0),MATCH(E$1,'[1]Master data'!$B$1:$EF$1,0)),"")</f>
        <v>0</v>
      </c>
      <c r="F836" s="7">
        <f>IFERROR(INDEX('[1]Master data'!$B$2:$EF$1000,MATCH($B836,'[1]Master data'!$A$2:$A$1000,0),MATCH(F$1,'[1]Master data'!$B$1:$EF$1,0)),"")</f>
        <v>-5000</v>
      </c>
      <c r="G836" s="7">
        <f>IFERROR(INDEX('[1]Master data'!$B$2:$EF$1000,MATCH($B836,'[1]Master data'!$A$2:$A$1000,0),MATCH(G$1,'[1]Master data'!$B$1:$EF$1,0)),"")</f>
        <v>0</v>
      </c>
      <c r="H836" s="7">
        <f>IFERROR(INDEX('[1]Master data'!$B$2:$EF$1000,MATCH($B836,'[1]Master data'!$A$2:$A$1000,0),MATCH(H$1,'[1]Master data'!$B$1:$EF$1,0)),"")</f>
        <v>0</v>
      </c>
      <c r="I836" s="7">
        <f>IFERROR(INDEX('[1]Master data'!$B$2:$EF$1000,MATCH($B836,'[1]Master data'!$A$2:$A$1000,0),MATCH(I$1,'[1]Master data'!$B$1:$EF$1,0)),"")</f>
        <v>0</v>
      </c>
      <c r="J836" s="7">
        <f>IFERROR(INDEX('[1]Master data'!$B$2:$EF$1000,MATCH($B836,'[1]Master data'!$A$2:$A$1000,0),MATCH(J$1,'[1]Master data'!$B$1:$EF$1,0)),"")</f>
        <v>0</v>
      </c>
      <c r="K836" s="7">
        <f>IFERROR(INDEX('[1]Master data'!$B$2:$EF$1000,MATCH($B836,'[1]Master data'!$A$2:$A$1000,0),MATCH(K$1,'[1]Master data'!$B$1:$EF$1,0)),"")</f>
        <v>0</v>
      </c>
      <c r="L836" s="7">
        <f>IFERROR(INDEX('[1]Master data'!$B$2:$EF$1000,MATCH($B836,'[1]Master data'!$A$2:$A$1000,0),MATCH(L$1,'[1]Master data'!$B$1:$EF$1,0)),"")</f>
        <v>-5000</v>
      </c>
      <c r="M836" s="33">
        <f>IFERROR(INDEX('[1]Master data'!$B$2:$EF$1000,MATCH($B836,'[1]Master data'!$A$2:$A$1000,0),MATCH(M$1,'[1]Master data'!$B$1:$EF$1,0)),"")</f>
        <v>-1</v>
      </c>
      <c r="N836" s="7">
        <f>IFERROR(INDEX('[1]Master data'!$B$2:$EF$1000,MATCH($B836,'[1]Master data'!$A$2:$A$1000,0),MATCH(N$1,'[1]Master data'!$B$1:$EF$1,0)),"")</f>
        <v>0</v>
      </c>
      <c r="O836" s="7">
        <f>IFERROR(INDEX('[1]Master data'!$B$2:$EF$1000,MATCH($B836,'[1]Master data'!$A$2:$A$1000,0),MATCH(O$1,'[1]Master data'!$B$1:$EF$1,0)),"")</f>
        <v>0</v>
      </c>
      <c r="P836" s="7">
        <f>IFERROR(INDEX('[1]Master data'!$B$2:$EF$1000,MATCH($B836,'[1]Master data'!$A$2:$A$1000,0),MATCH(P$1,'[1]Master data'!$B$1:$EF$1,0)),"")</f>
        <v>-5000</v>
      </c>
      <c r="Q836" s="30">
        <f>IFERROR(INDEX('[1]Master data'!$B$2:$EF$1000,MATCH($B836,'[1]Master data'!$A$2:$A$1000,0),MATCH(Q$1,'[1]Master data'!$B$1:$EF$1,0)),"")</f>
        <v>-1</v>
      </c>
    </row>
    <row r="837" spans="1:17" x14ac:dyDescent="0.3">
      <c r="A837" t="str">
        <f t="shared" si="13"/>
        <v/>
      </c>
      <c r="B837" t="str">
        <f>IF('[1]Master data'!A837="","",'[1]Master data'!A837)</f>
        <v/>
      </c>
      <c r="C837" t="str">
        <f>IFERROR(INDEX('[1]Master data'!$B$2:$EF$1000,MATCH($B837,'[1]Master data'!$A$2:$A$1000,0),MATCH(C$1,'[1]Master data'!$B$1:$EF$1,0)),"")</f>
        <v/>
      </c>
      <c r="D837" t="str">
        <f>IFERROR(INDEX('[1]Master data'!$B$2:$EF$1000,MATCH($B837,'[1]Master data'!$A$2:$A$1000,0),MATCH(D$1,'[1]Master data'!$B$1:$EF$1,0)),"")</f>
        <v/>
      </c>
      <c r="E837" s="5">
        <f>IFERROR(INDEX('[1]Master data'!$B$2:$EF$1000,MATCH($B837,'[1]Master data'!$A$2:$A$1000,0),MATCH(E$1,'[1]Master data'!$B$1:$EF$1,0)),"")</f>
        <v>0</v>
      </c>
      <c r="F837" s="7">
        <f>IFERROR(INDEX('[1]Master data'!$B$2:$EF$1000,MATCH($B837,'[1]Master data'!$A$2:$A$1000,0),MATCH(F$1,'[1]Master data'!$B$1:$EF$1,0)),"")</f>
        <v>-5000</v>
      </c>
      <c r="G837" s="7">
        <f>IFERROR(INDEX('[1]Master data'!$B$2:$EF$1000,MATCH($B837,'[1]Master data'!$A$2:$A$1000,0),MATCH(G$1,'[1]Master data'!$B$1:$EF$1,0)),"")</f>
        <v>0</v>
      </c>
      <c r="H837" s="7">
        <f>IFERROR(INDEX('[1]Master data'!$B$2:$EF$1000,MATCH($B837,'[1]Master data'!$A$2:$A$1000,0),MATCH(H$1,'[1]Master data'!$B$1:$EF$1,0)),"")</f>
        <v>0</v>
      </c>
      <c r="I837" s="7">
        <f>IFERROR(INDEX('[1]Master data'!$B$2:$EF$1000,MATCH($B837,'[1]Master data'!$A$2:$A$1000,0),MATCH(I$1,'[1]Master data'!$B$1:$EF$1,0)),"")</f>
        <v>0</v>
      </c>
      <c r="J837" s="7">
        <f>IFERROR(INDEX('[1]Master data'!$B$2:$EF$1000,MATCH($B837,'[1]Master data'!$A$2:$A$1000,0),MATCH(J$1,'[1]Master data'!$B$1:$EF$1,0)),"")</f>
        <v>0</v>
      </c>
      <c r="K837" s="7">
        <f>IFERROR(INDEX('[1]Master data'!$B$2:$EF$1000,MATCH($B837,'[1]Master data'!$A$2:$A$1000,0),MATCH(K$1,'[1]Master data'!$B$1:$EF$1,0)),"")</f>
        <v>0</v>
      </c>
      <c r="L837" s="7">
        <f>IFERROR(INDEX('[1]Master data'!$B$2:$EF$1000,MATCH($B837,'[1]Master data'!$A$2:$A$1000,0),MATCH(L$1,'[1]Master data'!$B$1:$EF$1,0)),"")</f>
        <v>-5000</v>
      </c>
      <c r="M837" s="33">
        <f>IFERROR(INDEX('[1]Master data'!$B$2:$EF$1000,MATCH($B837,'[1]Master data'!$A$2:$A$1000,0),MATCH(M$1,'[1]Master data'!$B$1:$EF$1,0)),"")</f>
        <v>-1</v>
      </c>
      <c r="N837" s="7">
        <f>IFERROR(INDEX('[1]Master data'!$B$2:$EF$1000,MATCH($B837,'[1]Master data'!$A$2:$A$1000,0),MATCH(N$1,'[1]Master data'!$B$1:$EF$1,0)),"")</f>
        <v>0</v>
      </c>
      <c r="O837" s="7">
        <f>IFERROR(INDEX('[1]Master data'!$B$2:$EF$1000,MATCH($B837,'[1]Master data'!$A$2:$A$1000,0),MATCH(O$1,'[1]Master data'!$B$1:$EF$1,0)),"")</f>
        <v>0</v>
      </c>
      <c r="P837" s="7">
        <f>IFERROR(INDEX('[1]Master data'!$B$2:$EF$1000,MATCH($B837,'[1]Master data'!$A$2:$A$1000,0),MATCH(P$1,'[1]Master data'!$B$1:$EF$1,0)),"")</f>
        <v>-5000</v>
      </c>
      <c r="Q837" s="30">
        <f>IFERROR(INDEX('[1]Master data'!$B$2:$EF$1000,MATCH($B837,'[1]Master data'!$A$2:$A$1000,0),MATCH(Q$1,'[1]Master data'!$B$1:$EF$1,0)),"")</f>
        <v>-1</v>
      </c>
    </row>
    <row r="838" spans="1:17" x14ac:dyDescent="0.3">
      <c r="A838" t="str">
        <f t="shared" si="13"/>
        <v/>
      </c>
      <c r="B838" t="str">
        <f>IF('[1]Master data'!A838="","",'[1]Master data'!A838)</f>
        <v/>
      </c>
      <c r="C838" t="str">
        <f>IFERROR(INDEX('[1]Master data'!$B$2:$EF$1000,MATCH($B838,'[1]Master data'!$A$2:$A$1000,0),MATCH(C$1,'[1]Master data'!$B$1:$EF$1,0)),"")</f>
        <v/>
      </c>
      <c r="D838" t="str">
        <f>IFERROR(INDEX('[1]Master data'!$B$2:$EF$1000,MATCH($B838,'[1]Master data'!$A$2:$A$1000,0),MATCH(D$1,'[1]Master data'!$B$1:$EF$1,0)),"")</f>
        <v/>
      </c>
      <c r="E838" s="5">
        <f>IFERROR(INDEX('[1]Master data'!$B$2:$EF$1000,MATCH($B838,'[1]Master data'!$A$2:$A$1000,0),MATCH(E$1,'[1]Master data'!$B$1:$EF$1,0)),"")</f>
        <v>0</v>
      </c>
      <c r="F838" s="7">
        <f>IFERROR(INDEX('[1]Master data'!$B$2:$EF$1000,MATCH($B838,'[1]Master data'!$A$2:$A$1000,0),MATCH(F$1,'[1]Master data'!$B$1:$EF$1,0)),"")</f>
        <v>-5000</v>
      </c>
      <c r="G838" s="7">
        <f>IFERROR(INDEX('[1]Master data'!$B$2:$EF$1000,MATCH($B838,'[1]Master data'!$A$2:$A$1000,0),MATCH(G$1,'[1]Master data'!$B$1:$EF$1,0)),"")</f>
        <v>0</v>
      </c>
      <c r="H838" s="7">
        <f>IFERROR(INDEX('[1]Master data'!$B$2:$EF$1000,MATCH($B838,'[1]Master data'!$A$2:$A$1000,0),MATCH(H$1,'[1]Master data'!$B$1:$EF$1,0)),"")</f>
        <v>0</v>
      </c>
      <c r="I838" s="7">
        <f>IFERROR(INDEX('[1]Master data'!$B$2:$EF$1000,MATCH($B838,'[1]Master data'!$A$2:$A$1000,0),MATCH(I$1,'[1]Master data'!$B$1:$EF$1,0)),"")</f>
        <v>0</v>
      </c>
      <c r="J838" s="7">
        <f>IFERROR(INDEX('[1]Master data'!$B$2:$EF$1000,MATCH($B838,'[1]Master data'!$A$2:$A$1000,0),MATCH(J$1,'[1]Master data'!$B$1:$EF$1,0)),"")</f>
        <v>0</v>
      </c>
      <c r="K838" s="7">
        <f>IFERROR(INDEX('[1]Master data'!$B$2:$EF$1000,MATCH($B838,'[1]Master data'!$A$2:$A$1000,0),MATCH(K$1,'[1]Master data'!$B$1:$EF$1,0)),"")</f>
        <v>0</v>
      </c>
      <c r="L838" s="7">
        <f>IFERROR(INDEX('[1]Master data'!$B$2:$EF$1000,MATCH($B838,'[1]Master data'!$A$2:$A$1000,0),MATCH(L$1,'[1]Master data'!$B$1:$EF$1,0)),"")</f>
        <v>-5000</v>
      </c>
      <c r="M838" s="33">
        <f>IFERROR(INDEX('[1]Master data'!$B$2:$EF$1000,MATCH($B838,'[1]Master data'!$A$2:$A$1000,0),MATCH(M$1,'[1]Master data'!$B$1:$EF$1,0)),"")</f>
        <v>-1</v>
      </c>
      <c r="N838" s="7">
        <f>IFERROR(INDEX('[1]Master data'!$B$2:$EF$1000,MATCH($B838,'[1]Master data'!$A$2:$A$1000,0),MATCH(N$1,'[1]Master data'!$B$1:$EF$1,0)),"")</f>
        <v>0</v>
      </c>
      <c r="O838" s="7">
        <f>IFERROR(INDEX('[1]Master data'!$B$2:$EF$1000,MATCH($B838,'[1]Master data'!$A$2:$A$1000,0),MATCH(O$1,'[1]Master data'!$B$1:$EF$1,0)),"")</f>
        <v>0</v>
      </c>
      <c r="P838" s="7">
        <f>IFERROR(INDEX('[1]Master data'!$B$2:$EF$1000,MATCH($B838,'[1]Master data'!$A$2:$A$1000,0),MATCH(P$1,'[1]Master data'!$B$1:$EF$1,0)),"")</f>
        <v>-5000</v>
      </c>
      <c r="Q838" s="30">
        <f>IFERROR(INDEX('[1]Master data'!$B$2:$EF$1000,MATCH($B838,'[1]Master data'!$A$2:$A$1000,0),MATCH(Q$1,'[1]Master data'!$B$1:$EF$1,0)),"")</f>
        <v>-1</v>
      </c>
    </row>
    <row r="839" spans="1:17" x14ac:dyDescent="0.3">
      <c r="A839" t="str">
        <f t="shared" si="13"/>
        <v/>
      </c>
      <c r="B839" t="str">
        <f>IF('[1]Master data'!A839="","",'[1]Master data'!A839)</f>
        <v/>
      </c>
      <c r="C839" t="str">
        <f>IFERROR(INDEX('[1]Master data'!$B$2:$EF$1000,MATCH($B839,'[1]Master data'!$A$2:$A$1000,0),MATCH(C$1,'[1]Master data'!$B$1:$EF$1,0)),"")</f>
        <v/>
      </c>
      <c r="D839" t="str">
        <f>IFERROR(INDEX('[1]Master data'!$B$2:$EF$1000,MATCH($B839,'[1]Master data'!$A$2:$A$1000,0),MATCH(D$1,'[1]Master data'!$B$1:$EF$1,0)),"")</f>
        <v/>
      </c>
      <c r="E839" s="5">
        <f>IFERROR(INDEX('[1]Master data'!$B$2:$EF$1000,MATCH($B839,'[1]Master data'!$A$2:$A$1000,0),MATCH(E$1,'[1]Master data'!$B$1:$EF$1,0)),"")</f>
        <v>0</v>
      </c>
      <c r="F839" s="7">
        <f>IFERROR(INDEX('[1]Master data'!$B$2:$EF$1000,MATCH($B839,'[1]Master data'!$A$2:$A$1000,0),MATCH(F$1,'[1]Master data'!$B$1:$EF$1,0)),"")</f>
        <v>-5000</v>
      </c>
      <c r="G839" s="7">
        <f>IFERROR(INDEX('[1]Master data'!$B$2:$EF$1000,MATCH($B839,'[1]Master data'!$A$2:$A$1000,0),MATCH(G$1,'[1]Master data'!$B$1:$EF$1,0)),"")</f>
        <v>0</v>
      </c>
      <c r="H839" s="7">
        <f>IFERROR(INDEX('[1]Master data'!$B$2:$EF$1000,MATCH($B839,'[1]Master data'!$A$2:$A$1000,0),MATCH(H$1,'[1]Master data'!$B$1:$EF$1,0)),"")</f>
        <v>0</v>
      </c>
      <c r="I839" s="7">
        <f>IFERROR(INDEX('[1]Master data'!$B$2:$EF$1000,MATCH($B839,'[1]Master data'!$A$2:$A$1000,0),MATCH(I$1,'[1]Master data'!$B$1:$EF$1,0)),"")</f>
        <v>0</v>
      </c>
      <c r="J839" s="7">
        <f>IFERROR(INDEX('[1]Master data'!$B$2:$EF$1000,MATCH($B839,'[1]Master data'!$A$2:$A$1000,0),MATCH(J$1,'[1]Master data'!$B$1:$EF$1,0)),"")</f>
        <v>0</v>
      </c>
      <c r="K839" s="7">
        <f>IFERROR(INDEX('[1]Master data'!$B$2:$EF$1000,MATCH($B839,'[1]Master data'!$A$2:$A$1000,0),MATCH(K$1,'[1]Master data'!$B$1:$EF$1,0)),"")</f>
        <v>0</v>
      </c>
      <c r="L839" s="7">
        <f>IFERROR(INDEX('[1]Master data'!$B$2:$EF$1000,MATCH($B839,'[1]Master data'!$A$2:$A$1000,0),MATCH(L$1,'[1]Master data'!$B$1:$EF$1,0)),"")</f>
        <v>-5000</v>
      </c>
      <c r="M839" s="33">
        <f>IFERROR(INDEX('[1]Master data'!$B$2:$EF$1000,MATCH($B839,'[1]Master data'!$A$2:$A$1000,0),MATCH(M$1,'[1]Master data'!$B$1:$EF$1,0)),"")</f>
        <v>-1</v>
      </c>
      <c r="N839" s="7">
        <f>IFERROR(INDEX('[1]Master data'!$B$2:$EF$1000,MATCH($B839,'[1]Master data'!$A$2:$A$1000,0),MATCH(N$1,'[1]Master data'!$B$1:$EF$1,0)),"")</f>
        <v>0</v>
      </c>
      <c r="O839" s="7">
        <f>IFERROR(INDEX('[1]Master data'!$B$2:$EF$1000,MATCH($B839,'[1]Master data'!$A$2:$A$1000,0),MATCH(O$1,'[1]Master data'!$B$1:$EF$1,0)),"")</f>
        <v>0</v>
      </c>
      <c r="P839" s="7">
        <f>IFERROR(INDEX('[1]Master data'!$B$2:$EF$1000,MATCH($B839,'[1]Master data'!$A$2:$A$1000,0),MATCH(P$1,'[1]Master data'!$B$1:$EF$1,0)),"")</f>
        <v>-5000</v>
      </c>
      <c r="Q839" s="30">
        <f>IFERROR(INDEX('[1]Master data'!$B$2:$EF$1000,MATCH($B839,'[1]Master data'!$A$2:$A$1000,0),MATCH(Q$1,'[1]Master data'!$B$1:$EF$1,0)),"")</f>
        <v>-1</v>
      </c>
    </row>
    <row r="840" spans="1:17" x14ac:dyDescent="0.3">
      <c r="A840" t="str">
        <f t="shared" si="13"/>
        <v/>
      </c>
      <c r="B840" t="str">
        <f>IF('[1]Master data'!A840="","",'[1]Master data'!A840)</f>
        <v/>
      </c>
      <c r="C840" t="str">
        <f>IFERROR(INDEX('[1]Master data'!$B$2:$EF$1000,MATCH($B840,'[1]Master data'!$A$2:$A$1000,0),MATCH(C$1,'[1]Master data'!$B$1:$EF$1,0)),"")</f>
        <v/>
      </c>
      <c r="D840" t="str">
        <f>IFERROR(INDEX('[1]Master data'!$B$2:$EF$1000,MATCH($B840,'[1]Master data'!$A$2:$A$1000,0),MATCH(D$1,'[1]Master data'!$B$1:$EF$1,0)),"")</f>
        <v/>
      </c>
      <c r="E840" s="5">
        <f>IFERROR(INDEX('[1]Master data'!$B$2:$EF$1000,MATCH($B840,'[1]Master data'!$A$2:$A$1000,0),MATCH(E$1,'[1]Master data'!$B$1:$EF$1,0)),"")</f>
        <v>0</v>
      </c>
      <c r="F840" s="7">
        <f>IFERROR(INDEX('[1]Master data'!$B$2:$EF$1000,MATCH($B840,'[1]Master data'!$A$2:$A$1000,0),MATCH(F$1,'[1]Master data'!$B$1:$EF$1,0)),"")</f>
        <v>-5000</v>
      </c>
      <c r="G840" s="7">
        <f>IFERROR(INDEX('[1]Master data'!$B$2:$EF$1000,MATCH($B840,'[1]Master data'!$A$2:$A$1000,0),MATCH(G$1,'[1]Master data'!$B$1:$EF$1,0)),"")</f>
        <v>0</v>
      </c>
      <c r="H840" s="7">
        <f>IFERROR(INDEX('[1]Master data'!$B$2:$EF$1000,MATCH($B840,'[1]Master data'!$A$2:$A$1000,0),MATCH(H$1,'[1]Master data'!$B$1:$EF$1,0)),"")</f>
        <v>0</v>
      </c>
      <c r="I840" s="7">
        <f>IFERROR(INDEX('[1]Master data'!$B$2:$EF$1000,MATCH($B840,'[1]Master data'!$A$2:$A$1000,0),MATCH(I$1,'[1]Master data'!$B$1:$EF$1,0)),"")</f>
        <v>0</v>
      </c>
      <c r="J840" s="7">
        <f>IFERROR(INDEX('[1]Master data'!$B$2:$EF$1000,MATCH($B840,'[1]Master data'!$A$2:$A$1000,0),MATCH(J$1,'[1]Master data'!$B$1:$EF$1,0)),"")</f>
        <v>0</v>
      </c>
      <c r="K840" s="7">
        <f>IFERROR(INDEX('[1]Master data'!$B$2:$EF$1000,MATCH($B840,'[1]Master data'!$A$2:$A$1000,0),MATCH(K$1,'[1]Master data'!$B$1:$EF$1,0)),"")</f>
        <v>0</v>
      </c>
      <c r="L840" s="7">
        <f>IFERROR(INDEX('[1]Master data'!$B$2:$EF$1000,MATCH($B840,'[1]Master data'!$A$2:$A$1000,0),MATCH(L$1,'[1]Master data'!$B$1:$EF$1,0)),"")</f>
        <v>-5000</v>
      </c>
      <c r="M840" s="33">
        <f>IFERROR(INDEX('[1]Master data'!$B$2:$EF$1000,MATCH($B840,'[1]Master data'!$A$2:$A$1000,0),MATCH(M$1,'[1]Master data'!$B$1:$EF$1,0)),"")</f>
        <v>-1</v>
      </c>
      <c r="N840" s="7">
        <f>IFERROR(INDEX('[1]Master data'!$B$2:$EF$1000,MATCH($B840,'[1]Master data'!$A$2:$A$1000,0),MATCH(N$1,'[1]Master data'!$B$1:$EF$1,0)),"")</f>
        <v>0</v>
      </c>
      <c r="O840" s="7">
        <f>IFERROR(INDEX('[1]Master data'!$B$2:$EF$1000,MATCH($B840,'[1]Master data'!$A$2:$A$1000,0),MATCH(O$1,'[1]Master data'!$B$1:$EF$1,0)),"")</f>
        <v>0</v>
      </c>
      <c r="P840" s="7">
        <f>IFERROR(INDEX('[1]Master data'!$B$2:$EF$1000,MATCH($B840,'[1]Master data'!$A$2:$A$1000,0),MATCH(P$1,'[1]Master data'!$B$1:$EF$1,0)),"")</f>
        <v>-5000</v>
      </c>
      <c r="Q840" s="30">
        <f>IFERROR(INDEX('[1]Master data'!$B$2:$EF$1000,MATCH($B840,'[1]Master data'!$A$2:$A$1000,0),MATCH(Q$1,'[1]Master data'!$B$1:$EF$1,0)),"")</f>
        <v>-1</v>
      </c>
    </row>
    <row r="841" spans="1:17" x14ac:dyDescent="0.3">
      <c r="A841" t="str">
        <f t="shared" si="13"/>
        <v/>
      </c>
      <c r="B841" t="str">
        <f>IF('[1]Master data'!A841="","",'[1]Master data'!A841)</f>
        <v/>
      </c>
      <c r="C841" t="str">
        <f>IFERROR(INDEX('[1]Master data'!$B$2:$EF$1000,MATCH($B841,'[1]Master data'!$A$2:$A$1000,0),MATCH(C$1,'[1]Master data'!$B$1:$EF$1,0)),"")</f>
        <v/>
      </c>
      <c r="D841" t="str">
        <f>IFERROR(INDEX('[1]Master data'!$B$2:$EF$1000,MATCH($B841,'[1]Master data'!$A$2:$A$1000,0),MATCH(D$1,'[1]Master data'!$B$1:$EF$1,0)),"")</f>
        <v/>
      </c>
      <c r="E841" s="5">
        <f>IFERROR(INDEX('[1]Master data'!$B$2:$EF$1000,MATCH($B841,'[1]Master data'!$A$2:$A$1000,0),MATCH(E$1,'[1]Master data'!$B$1:$EF$1,0)),"")</f>
        <v>0</v>
      </c>
      <c r="F841" s="7">
        <f>IFERROR(INDEX('[1]Master data'!$B$2:$EF$1000,MATCH($B841,'[1]Master data'!$A$2:$A$1000,0),MATCH(F$1,'[1]Master data'!$B$1:$EF$1,0)),"")</f>
        <v>-5000</v>
      </c>
      <c r="G841" s="7">
        <f>IFERROR(INDEX('[1]Master data'!$B$2:$EF$1000,MATCH($B841,'[1]Master data'!$A$2:$A$1000,0),MATCH(G$1,'[1]Master data'!$B$1:$EF$1,0)),"")</f>
        <v>0</v>
      </c>
      <c r="H841" s="7">
        <f>IFERROR(INDEX('[1]Master data'!$B$2:$EF$1000,MATCH($B841,'[1]Master data'!$A$2:$A$1000,0),MATCH(H$1,'[1]Master data'!$B$1:$EF$1,0)),"")</f>
        <v>0</v>
      </c>
      <c r="I841" s="7">
        <f>IFERROR(INDEX('[1]Master data'!$B$2:$EF$1000,MATCH($B841,'[1]Master data'!$A$2:$A$1000,0),MATCH(I$1,'[1]Master data'!$B$1:$EF$1,0)),"")</f>
        <v>0</v>
      </c>
      <c r="J841" s="7">
        <f>IFERROR(INDEX('[1]Master data'!$B$2:$EF$1000,MATCH($B841,'[1]Master data'!$A$2:$A$1000,0),MATCH(J$1,'[1]Master data'!$B$1:$EF$1,0)),"")</f>
        <v>0</v>
      </c>
      <c r="K841" s="7">
        <f>IFERROR(INDEX('[1]Master data'!$B$2:$EF$1000,MATCH($B841,'[1]Master data'!$A$2:$A$1000,0),MATCH(K$1,'[1]Master data'!$B$1:$EF$1,0)),"")</f>
        <v>0</v>
      </c>
      <c r="L841" s="7">
        <f>IFERROR(INDEX('[1]Master data'!$B$2:$EF$1000,MATCH($B841,'[1]Master data'!$A$2:$A$1000,0),MATCH(L$1,'[1]Master data'!$B$1:$EF$1,0)),"")</f>
        <v>-5000</v>
      </c>
      <c r="M841" s="33">
        <f>IFERROR(INDEX('[1]Master data'!$B$2:$EF$1000,MATCH($B841,'[1]Master data'!$A$2:$A$1000,0),MATCH(M$1,'[1]Master data'!$B$1:$EF$1,0)),"")</f>
        <v>-1</v>
      </c>
      <c r="N841" s="7">
        <f>IFERROR(INDEX('[1]Master data'!$B$2:$EF$1000,MATCH($B841,'[1]Master data'!$A$2:$A$1000,0),MATCH(N$1,'[1]Master data'!$B$1:$EF$1,0)),"")</f>
        <v>0</v>
      </c>
      <c r="O841" s="7">
        <f>IFERROR(INDEX('[1]Master data'!$B$2:$EF$1000,MATCH($B841,'[1]Master data'!$A$2:$A$1000,0),MATCH(O$1,'[1]Master data'!$B$1:$EF$1,0)),"")</f>
        <v>0</v>
      </c>
      <c r="P841" s="7">
        <f>IFERROR(INDEX('[1]Master data'!$B$2:$EF$1000,MATCH($B841,'[1]Master data'!$A$2:$A$1000,0),MATCH(P$1,'[1]Master data'!$B$1:$EF$1,0)),"")</f>
        <v>-5000</v>
      </c>
      <c r="Q841" s="30">
        <f>IFERROR(INDEX('[1]Master data'!$B$2:$EF$1000,MATCH($B841,'[1]Master data'!$A$2:$A$1000,0),MATCH(Q$1,'[1]Master data'!$B$1:$EF$1,0)),"")</f>
        <v>-1</v>
      </c>
    </row>
    <row r="842" spans="1:17" x14ac:dyDescent="0.3">
      <c r="A842" t="str">
        <f t="shared" si="13"/>
        <v/>
      </c>
      <c r="B842" t="str">
        <f>IF('[1]Master data'!A842="","",'[1]Master data'!A842)</f>
        <v/>
      </c>
      <c r="C842" t="str">
        <f>IFERROR(INDEX('[1]Master data'!$B$2:$EF$1000,MATCH($B842,'[1]Master data'!$A$2:$A$1000,0),MATCH(C$1,'[1]Master data'!$B$1:$EF$1,0)),"")</f>
        <v/>
      </c>
      <c r="D842" t="str">
        <f>IFERROR(INDEX('[1]Master data'!$B$2:$EF$1000,MATCH($B842,'[1]Master data'!$A$2:$A$1000,0),MATCH(D$1,'[1]Master data'!$B$1:$EF$1,0)),"")</f>
        <v/>
      </c>
      <c r="E842" s="5">
        <f>IFERROR(INDEX('[1]Master data'!$B$2:$EF$1000,MATCH($B842,'[1]Master data'!$A$2:$A$1000,0),MATCH(E$1,'[1]Master data'!$B$1:$EF$1,0)),"")</f>
        <v>0</v>
      </c>
      <c r="F842" s="7">
        <f>IFERROR(INDEX('[1]Master data'!$B$2:$EF$1000,MATCH($B842,'[1]Master data'!$A$2:$A$1000,0),MATCH(F$1,'[1]Master data'!$B$1:$EF$1,0)),"")</f>
        <v>-5000</v>
      </c>
      <c r="G842" s="7">
        <f>IFERROR(INDEX('[1]Master data'!$B$2:$EF$1000,MATCH($B842,'[1]Master data'!$A$2:$A$1000,0),MATCH(G$1,'[1]Master data'!$B$1:$EF$1,0)),"")</f>
        <v>0</v>
      </c>
      <c r="H842" s="7">
        <f>IFERROR(INDEX('[1]Master data'!$B$2:$EF$1000,MATCH($B842,'[1]Master data'!$A$2:$A$1000,0),MATCH(H$1,'[1]Master data'!$B$1:$EF$1,0)),"")</f>
        <v>0</v>
      </c>
      <c r="I842" s="7">
        <f>IFERROR(INDEX('[1]Master data'!$B$2:$EF$1000,MATCH($B842,'[1]Master data'!$A$2:$A$1000,0),MATCH(I$1,'[1]Master data'!$B$1:$EF$1,0)),"")</f>
        <v>0</v>
      </c>
      <c r="J842" s="7">
        <f>IFERROR(INDEX('[1]Master data'!$B$2:$EF$1000,MATCH($B842,'[1]Master data'!$A$2:$A$1000,0),MATCH(J$1,'[1]Master data'!$B$1:$EF$1,0)),"")</f>
        <v>0</v>
      </c>
      <c r="K842" s="7">
        <f>IFERROR(INDEX('[1]Master data'!$B$2:$EF$1000,MATCH($B842,'[1]Master data'!$A$2:$A$1000,0),MATCH(K$1,'[1]Master data'!$B$1:$EF$1,0)),"")</f>
        <v>0</v>
      </c>
      <c r="L842" s="7">
        <f>IFERROR(INDEX('[1]Master data'!$B$2:$EF$1000,MATCH($B842,'[1]Master data'!$A$2:$A$1000,0),MATCH(L$1,'[1]Master data'!$B$1:$EF$1,0)),"")</f>
        <v>-5000</v>
      </c>
      <c r="M842" s="33">
        <f>IFERROR(INDEX('[1]Master data'!$B$2:$EF$1000,MATCH($B842,'[1]Master data'!$A$2:$A$1000,0),MATCH(M$1,'[1]Master data'!$B$1:$EF$1,0)),"")</f>
        <v>-1</v>
      </c>
      <c r="N842" s="7">
        <f>IFERROR(INDEX('[1]Master data'!$B$2:$EF$1000,MATCH($B842,'[1]Master data'!$A$2:$A$1000,0),MATCH(N$1,'[1]Master data'!$B$1:$EF$1,0)),"")</f>
        <v>0</v>
      </c>
      <c r="O842" s="7">
        <f>IFERROR(INDEX('[1]Master data'!$B$2:$EF$1000,MATCH($B842,'[1]Master data'!$A$2:$A$1000,0),MATCH(O$1,'[1]Master data'!$B$1:$EF$1,0)),"")</f>
        <v>0</v>
      </c>
      <c r="P842" s="7">
        <f>IFERROR(INDEX('[1]Master data'!$B$2:$EF$1000,MATCH($B842,'[1]Master data'!$A$2:$A$1000,0),MATCH(P$1,'[1]Master data'!$B$1:$EF$1,0)),"")</f>
        <v>-5000</v>
      </c>
      <c r="Q842" s="30">
        <f>IFERROR(INDEX('[1]Master data'!$B$2:$EF$1000,MATCH($B842,'[1]Master data'!$A$2:$A$1000,0),MATCH(Q$1,'[1]Master data'!$B$1:$EF$1,0)),"")</f>
        <v>-1</v>
      </c>
    </row>
    <row r="843" spans="1:17" x14ac:dyDescent="0.3">
      <c r="A843" t="str">
        <f t="shared" si="13"/>
        <v/>
      </c>
      <c r="B843" t="str">
        <f>IF('[1]Master data'!A843="","",'[1]Master data'!A843)</f>
        <v/>
      </c>
      <c r="C843" t="str">
        <f>IFERROR(INDEX('[1]Master data'!$B$2:$EF$1000,MATCH($B843,'[1]Master data'!$A$2:$A$1000,0),MATCH(C$1,'[1]Master data'!$B$1:$EF$1,0)),"")</f>
        <v/>
      </c>
      <c r="D843" t="str">
        <f>IFERROR(INDEX('[1]Master data'!$B$2:$EF$1000,MATCH($B843,'[1]Master data'!$A$2:$A$1000,0),MATCH(D$1,'[1]Master data'!$B$1:$EF$1,0)),"")</f>
        <v/>
      </c>
      <c r="E843" s="5">
        <f>IFERROR(INDEX('[1]Master data'!$B$2:$EF$1000,MATCH($B843,'[1]Master data'!$A$2:$A$1000,0),MATCH(E$1,'[1]Master data'!$B$1:$EF$1,0)),"")</f>
        <v>0</v>
      </c>
      <c r="F843" s="7">
        <f>IFERROR(INDEX('[1]Master data'!$B$2:$EF$1000,MATCH($B843,'[1]Master data'!$A$2:$A$1000,0),MATCH(F$1,'[1]Master data'!$B$1:$EF$1,0)),"")</f>
        <v>-5000</v>
      </c>
      <c r="G843" s="7">
        <f>IFERROR(INDEX('[1]Master data'!$B$2:$EF$1000,MATCH($B843,'[1]Master data'!$A$2:$A$1000,0),MATCH(G$1,'[1]Master data'!$B$1:$EF$1,0)),"")</f>
        <v>0</v>
      </c>
      <c r="H843" s="7">
        <f>IFERROR(INDEX('[1]Master data'!$B$2:$EF$1000,MATCH($B843,'[1]Master data'!$A$2:$A$1000,0),MATCH(H$1,'[1]Master data'!$B$1:$EF$1,0)),"")</f>
        <v>0</v>
      </c>
      <c r="I843" s="7">
        <f>IFERROR(INDEX('[1]Master data'!$B$2:$EF$1000,MATCH($B843,'[1]Master data'!$A$2:$A$1000,0),MATCH(I$1,'[1]Master data'!$B$1:$EF$1,0)),"")</f>
        <v>0</v>
      </c>
      <c r="J843" s="7">
        <f>IFERROR(INDEX('[1]Master data'!$B$2:$EF$1000,MATCH($B843,'[1]Master data'!$A$2:$A$1000,0),MATCH(J$1,'[1]Master data'!$B$1:$EF$1,0)),"")</f>
        <v>0</v>
      </c>
      <c r="K843" s="7">
        <f>IFERROR(INDEX('[1]Master data'!$B$2:$EF$1000,MATCH($B843,'[1]Master data'!$A$2:$A$1000,0),MATCH(K$1,'[1]Master data'!$B$1:$EF$1,0)),"")</f>
        <v>0</v>
      </c>
      <c r="L843" s="7">
        <f>IFERROR(INDEX('[1]Master data'!$B$2:$EF$1000,MATCH($B843,'[1]Master data'!$A$2:$A$1000,0),MATCH(L$1,'[1]Master data'!$B$1:$EF$1,0)),"")</f>
        <v>-5000</v>
      </c>
      <c r="M843" s="33">
        <f>IFERROR(INDEX('[1]Master data'!$B$2:$EF$1000,MATCH($B843,'[1]Master data'!$A$2:$A$1000,0),MATCH(M$1,'[1]Master data'!$B$1:$EF$1,0)),"")</f>
        <v>-1</v>
      </c>
      <c r="N843" s="7">
        <f>IFERROR(INDEX('[1]Master data'!$B$2:$EF$1000,MATCH($B843,'[1]Master data'!$A$2:$A$1000,0),MATCH(N$1,'[1]Master data'!$B$1:$EF$1,0)),"")</f>
        <v>0</v>
      </c>
      <c r="O843" s="7">
        <f>IFERROR(INDEX('[1]Master data'!$B$2:$EF$1000,MATCH($B843,'[1]Master data'!$A$2:$A$1000,0),MATCH(O$1,'[1]Master data'!$B$1:$EF$1,0)),"")</f>
        <v>0</v>
      </c>
      <c r="P843" s="7">
        <f>IFERROR(INDEX('[1]Master data'!$B$2:$EF$1000,MATCH($B843,'[1]Master data'!$A$2:$A$1000,0),MATCH(P$1,'[1]Master data'!$B$1:$EF$1,0)),"")</f>
        <v>-5000</v>
      </c>
      <c r="Q843" s="30">
        <f>IFERROR(INDEX('[1]Master data'!$B$2:$EF$1000,MATCH($B843,'[1]Master data'!$A$2:$A$1000,0),MATCH(Q$1,'[1]Master data'!$B$1:$EF$1,0)),"")</f>
        <v>-1</v>
      </c>
    </row>
    <row r="844" spans="1:17" x14ac:dyDescent="0.3">
      <c r="A844" t="str">
        <f t="shared" si="13"/>
        <v/>
      </c>
      <c r="B844" t="str">
        <f>IF('[1]Master data'!A844="","",'[1]Master data'!A844)</f>
        <v/>
      </c>
      <c r="C844" t="str">
        <f>IFERROR(INDEX('[1]Master data'!$B$2:$EF$1000,MATCH($B844,'[1]Master data'!$A$2:$A$1000,0),MATCH(C$1,'[1]Master data'!$B$1:$EF$1,0)),"")</f>
        <v/>
      </c>
      <c r="D844" t="str">
        <f>IFERROR(INDEX('[1]Master data'!$B$2:$EF$1000,MATCH($B844,'[1]Master data'!$A$2:$A$1000,0),MATCH(D$1,'[1]Master data'!$B$1:$EF$1,0)),"")</f>
        <v/>
      </c>
      <c r="E844" s="5">
        <f>IFERROR(INDEX('[1]Master data'!$B$2:$EF$1000,MATCH($B844,'[1]Master data'!$A$2:$A$1000,0),MATCH(E$1,'[1]Master data'!$B$1:$EF$1,0)),"")</f>
        <v>0</v>
      </c>
      <c r="F844" s="7">
        <f>IFERROR(INDEX('[1]Master data'!$B$2:$EF$1000,MATCH($B844,'[1]Master data'!$A$2:$A$1000,0),MATCH(F$1,'[1]Master data'!$B$1:$EF$1,0)),"")</f>
        <v>-5000</v>
      </c>
      <c r="G844" s="7">
        <f>IFERROR(INDEX('[1]Master data'!$B$2:$EF$1000,MATCH($B844,'[1]Master data'!$A$2:$A$1000,0),MATCH(G$1,'[1]Master data'!$B$1:$EF$1,0)),"")</f>
        <v>0</v>
      </c>
      <c r="H844" s="7">
        <f>IFERROR(INDEX('[1]Master data'!$B$2:$EF$1000,MATCH($B844,'[1]Master data'!$A$2:$A$1000,0),MATCH(H$1,'[1]Master data'!$B$1:$EF$1,0)),"")</f>
        <v>0</v>
      </c>
      <c r="I844" s="7">
        <f>IFERROR(INDEX('[1]Master data'!$B$2:$EF$1000,MATCH($B844,'[1]Master data'!$A$2:$A$1000,0),MATCH(I$1,'[1]Master data'!$B$1:$EF$1,0)),"")</f>
        <v>0</v>
      </c>
      <c r="J844" s="7">
        <f>IFERROR(INDEX('[1]Master data'!$B$2:$EF$1000,MATCH($B844,'[1]Master data'!$A$2:$A$1000,0),MATCH(J$1,'[1]Master data'!$B$1:$EF$1,0)),"")</f>
        <v>0</v>
      </c>
      <c r="K844" s="7">
        <f>IFERROR(INDEX('[1]Master data'!$B$2:$EF$1000,MATCH($B844,'[1]Master data'!$A$2:$A$1000,0),MATCH(K$1,'[1]Master data'!$B$1:$EF$1,0)),"")</f>
        <v>0</v>
      </c>
      <c r="L844" s="7">
        <f>IFERROR(INDEX('[1]Master data'!$B$2:$EF$1000,MATCH($B844,'[1]Master data'!$A$2:$A$1000,0),MATCH(L$1,'[1]Master data'!$B$1:$EF$1,0)),"")</f>
        <v>-5000</v>
      </c>
      <c r="M844" s="33">
        <f>IFERROR(INDEX('[1]Master data'!$B$2:$EF$1000,MATCH($B844,'[1]Master data'!$A$2:$A$1000,0),MATCH(M$1,'[1]Master data'!$B$1:$EF$1,0)),"")</f>
        <v>-1</v>
      </c>
      <c r="N844" s="7">
        <f>IFERROR(INDEX('[1]Master data'!$B$2:$EF$1000,MATCH($B844,'[1]Master data'!$A$2:$A$1000,0),MATCH(N$1,'[1]Master data'!$B$1:$EF$1,0)),"")</f>
        <v>0</v>
      </c>
      <c r="O844" s="7">
        <f>IFERROR(INDEX('[1]Master data'!$B$2:$EF$1000,MATCH($B844,'[1]Master data'!$A$2:$A$1000,0),MATCH(O$1,'[1]Master data'!$B$1:$EF$1,0)),"")</f>
        <v>0</v>
      </c>
      <c r="P844" s="7">
        <f>IFERROR(INDEX('[1]Master data'!$B$2:$EF$1000,MATCH($B844,'[1]Master data'!$A$2:$A$1000,0),MATCH(P$1,'[1]Master data'!$B$1:$EF$1,0)),"")</f>
        <v>-5000</v>
      </c>
      <c r="Q844" s="30">
        <f>IFERROR(INDEX('[1]Master data'!$B$2:$EF$1000,MATCH($B844,'[1]Master data'!$A$2:$A$1000,0),MATCH(Q$1,'[1]Master data'!$B$1:$EF$1,0)),"")</f>
        <v>-1</v>
      </c>
    </row>
    <row r="845" spans="1:17" x14ac:dyDescent="0.3">
      <c r="A845" t="str">
        <f t="shared" si="13"/>
        <v/>
      </c>
      <c r="B845" t="str">
        <f>IF('[1]Master data'!A845="","",'[1]Master data'!A845)</f>
        <v/>
      </c>
      <c r="C845" t="str">
        <f>IFERROR(INDEX('[1]Master data'!$B$2:$EF$1000,MATCH($B845,'[1]Master data'!$A$2:$A$1000,0),MATCH(C$1,'[1]Master data'!$B$1:$EF$1,0)),"")</f>
        <v/>
      </c>
      <c r="D845" t="str">
        <f>IFERROR(INDEX('[1]Master data'!$B$2:$EF$1000,MATCH($B845,'[1]Master data'!$A$2:$A$1000,0),MATCH(D$1,'[1]Master data'!$B$1:$EF$1,0)),"")</f>
        <v/>
      </c>
      <c r="E845" s="5">
        <f>IFERROR(INDEX('[1]Master data'!$B$2:$EF$1000,MATCH($B845,'[1]Master data'!$A$2:$A$1000,0),MATCH(E$1,'[1]Master data'!$B$1:$EF$1,0)),"")</f>
        <v>0</v>
      </c>
      <c r="F845" s="7">
        <f>IFERROR(INDEX('[1]Master data'!$B$2:$EF$1000,MATCH($B845,'[1]Master data'!$A$2:$A$1000,0),MATCH(F$1,'[1]Master data'!$B$1:$EF$1,0)),"")</f>
        <v>-5000</v>
      </c>
      <c r="G845" s="7">
        <f>IFERROR(INDEX('[1]Master data'!$B$2:$EF$1000,MATCH($B845,'[1]Master data'!$A$2:$A$1000,0),MATCH(G$1,'[1]Master data'!$B$1:$EF$1,0)),"")</f>
        <v>0</v>
      </c>
      <c r="H845" s="7">
        <f>IFERROR(INDEX('[1]Master data'!$B$2:$EF$1000,MATCH($B845,'[1]Master data'!$A$2:$A$1000,0),MATCH(H$1,'[1]Master data'!$B$1:$EF$1,0)),"")</f>
        <v>0</v>
      </c>
      <c r="I845" s="7">
        <f>IFERROR(INDEX('[1]Master data'!$B$2:$EF$1000,MATCH($B845,'[1]Master data'!$A$2:$A$1000,0),MATCH(I$1,'[1]Master data'!$B$1:$EF$1,0)),"")</f>
        <v>0</v>
      </c>
      <c r="J845" s="7">
        <f>IFERROR(INDEX('[1]Master data'!$B$2:$EF$1000,MATCH($B845,'[1]Master data'!$A$2:$A$1000,0),MATCH(J$1,'[1]Master data'!$B$1:$EF$1,0)),"")</f>
        <v>0</v>
      </c>
      <c r="K845" s="7">
        <f>IFERROR(INDEX('[1]Master data'!$B$2:$EF$1000,MATCH($B845,'[1]Master data'!$A$2:$A$1000,0),MATCH(K$1,'[1]Master data'!$B$1:$EF$1,0)),"")</f>
        <v>0</v>
      </c>
      <c r="L845" s="7">
        <f>IFERROR(INDEX('[1]Master data'!$B$2:$EF$1000,MATCH($B845,'[1]Master data'!$A$2:$A$1000,0),MATCH(L$1,'[1]Master data'!$B$1:$EF$1,0)),"")</f>
        <v>-5000</v>
      </c>
      <c r="M845" s="33">
        <f>IFERROR(INDEX('[1]Master data'!$B$2:$EF$1000,MATCH($B845,'[1]Master data'!$A$2:$A$1000,0),MATCH(M$1,'[1]Master data'!$B$1:$EF$1,0)),"")</f>
        <v>-1</v>
      </c>
      <c r="N845" s="7">
        <f>IFERROR(INDEX('[1]Master data'!$B$2:$EF$1000,MATCH($B845,'[1]Master data'!$A$2:$A$1000,0),MATCH(N$1,'[1]Master data'!$B$1:$EF$1,0)),"")</f>
        <v>0</v>
      </c>
      <c r="O845" s="7">
        <f>IFERROR(INDEX('[1]Master data'!$B$2:$EF$1000,MATCH($B845,'[1]Master data'!$A$2:$A$1000,0),MATCH(O$1,'[1]Master data'!$B$1:$EF$1,0)),"")</f>
        <v>0</v>
      </c>
      <c r="P845" s="7">
        <f>IFERROR(INDEX('[1]Master data'!$B$2:$EF$1000,MATCH($B845,'[1]Master data'!$A$2:$A$1000,0),MATCH(P$1,'[1]Master data'!$B$1:$EF$1,0)),"")</f>
        <v>-5000</v>
      </c>
      <c r="Q845" s="30">
        <f>IFERROR(INDEX('[1]Master data'!$B$2:$EF$1000,MATCH($B845,'[1]Master data'!$A$2:$A$1000,0),MATCH(Q$1,'[1]Master data'!$B$1:$EF$1,0)),"")</f>
        <v>-1</v>
      </c>
    </row>
    <row r="846" spans="1:17" x14ac:dyDescent="0.3">
      <c r="A846" t="str">
        <f t="shared" si="13"/>
        <v/>
      </c>
      <c r="B846" t="str">
        <f>IF('[1]Master data'!A846="","",'[1]Master data'!A846)</f>
        <v/>
      </c>
      <c r="C846" t="str">
        <f>IFERROR(INDEX('[1]Master data'!$B$2:$EF$1000,MATCH($B846,'[1]Master data'!$A$2:$A$1000,0),MATCH(C$1,'[1]Master data'!$B$1:$EF$1,0)),"")</f>
        <v/>
      </c>
      <c r="D846" t="str">
        <f>IFERROR(INDEX('[1]Master data'!$B$2:$EF$1000,MATCH($B846,'[1]Master data'!$A$2:$A$1000,0),MATCH(D$1,'[1]Master data'!$B$1:$EF$1,0)),"")</f>
        <v/>
      </c>
      <c r="E846" s="5">
        <f>IFERROR(INDEX('[1]Master data'!$B$2:$EF$1000,MATCH($B846,'[1]Master data'!$A$2:$A$1000,0),MATCH(E$1,'[1]Master data'!$B$1:$EF$1,0)),"")</f>
        <v>0</v>
      </c>
      <c r="F846" s="7">
        <f>IFERROR(INDEX('[1]Master data'!$B$2:$EF$1000,MATCH($B846,'[1]Master data'!$A$2:$A$1000,0),MATCH(F$1,'[1]Master data'!$B$1:$EF$1,0)),"")</f>
        <v>-5000</v>
      </c>
      <c r="G846" s="7">
        <f>IFERROR(INDEX('[1]Master data'!$B$2:$EF$1000,MATCH($B846,'[1]Master data'!$A$2:$A$1000,0),MATCH(G$1,'[1]Master data'!$B$1:$EF$1,0)),"")</f>
        <v>0</v>
      </c>
      <c r="H846" s="7">
        <f>IFERROR(INDEX('[1]Master data'!$B$2:$EF$1000,MATCH($B846,'[1]Master data'!$A$2:$A$1000,0),MATCH(H$1,'[1]Master data'!$B$1:$EF$1,0)),"")</f>
        <v>0</v>
      </c>
      <c r="I846" s="7">
        <f>IFERROR(INDEX('[1]Master data'!$B$2:$EF$1000,MATCH($B846,'[1]Master data'!$A$2:$A$1000,0),MATCH(I$1,'[1]Master data'!$B$1:$EF$1,0)),"")</f>
        <v>0</v>
      </c>
      <c r="J846" s="7">
        <f>IFERROR(INDEX('[1]Master data'!$B$2:$EF$1000,MATCH($B846,'[1]Master data'!$A$2:$A$1000,0),MATCH(J$1,'[1]Master data'!$B$1:$EF$1,0)),"")</f>
        <v>0</v>
      </c>
      <c r="K846" s="7">
        <f>IFERROR(INDEX('[1]Master data'!$B$2:$EF$1000,MATCH($B846,'[1]Master data'!$A$2:$A$1000,0),MATCH(K$1,'[1]Master data'!$B$1:$EF$1,0)),"")</f>
        <v>0</v>
      </c>
      <c r="L846" s="7">
        <f>IFERROR(INDEX('[1]Master data'!$B$2:$EF$1000,MATCH($B846,'[1]Master data'!$A$2:$A$1000,0),MATCH(L$1,'[1]Master data'!$B$1:$EF$1,0)),"")</f>
        <v>-5000</v>
      </c>
      <c r="M846" s="33">
        <f>IFERROR(INDEX('[1]Master data'!$B$2:$EF$1000,MATCH($B846,'[1]Master data'!$A$2:$A$1000,0),MATCH(M$1,'[1]Master data'!$B$1:$EF$1,0)),"")</f>
        <v>-1</v>
      </c>
      <c r="N846" s="7">
        <f>IFERROR(INDEX('[1]Master data'!$B$2:$EF$1000,MATCH($B846,'[1]Master data'!$A$2:$A$1000,0),MATCH(N$1,'[1]Master data'!$B$1:$EF$1,0)),"")</f>
        <v>0</v>
      </c>
      <c r="O846" s="7">
        <f>IFERROR(INDEX('[1]Master data'!$B$2:$EF$1000,MATCH($B846,'[1]Master data'!$A$2:$A$1000,0),MATCH(O$1,'[1]Master data'!$B$1:$EF$1,0)),"")</f>
        <v>0</v>
      </c>
      <c r="P846" s="7">
        <f>IFERROR(INDEX('[1]Master data'!$B$2:$EF$1000,MATCH($B846,'[1]Master data'!$A$2:$A$1000,0),MATCH(P$1,'[1]Master data'!$B$1:$EF$1,0)),"")</f>
        <v>-5000</v>
      </c>
      <c r="Q846" s="30">
        <f>IFERROR(INDEX('[1]Master data'!$B$2:$EF$1000,MATCH($B846,'[1]Master data'!$A$2:$A$1000,0),MATCH(Q$1,'[1]Master data'!$B$1:$EF$1,0)),"")</f>
        <v>-1</v>
      </c>
    </row>
    <row r="847" spans="1:17" x14ac:dyDescent="0.3">
      <c r="A847" t="str">
        <f t="shared" si="13"/>
        <v/>
      </c>
      <c r="B847" t="str">
        <f>IF('[1]Master data'!A847="","",'[1]Master data'!A847)</f>
        <v/>
      </c>
      <c r="C847" t="str">
        <f>IFERROR(INDEX('[1]Master data'!$B$2:$EF$1000,MATCH($B847,'[1]Master data'!$A$2:$A$1000,0),MATCH(C$1,'[1]Master data'!$B$1:$EF$1,0)),"")</f>
        <v/>
      </c>
      <c r="D847" t="str">
        <f>IFERROR(INDEX('[1]Master data'!$B$2:$EF$1000,MATCH($B847,'[1]Master data'!$A$2:$A$1000,0),MATCH(D$1,'[1]Master data'!$B$1:$EF$1,0)),"")</f>
        <v/>
      </c>
      <c r="E847" s="5">
        <f>IFERROR(INDEX('[1]Master data'!$B$2:$EF$1000,MATCH($B847,'[1]Master data'!$A$2:$A$1000,0),MATCH(E$1,'[1]Master data'!$B$1:$EF$1,0)),"")</f>
        <v>0</v>
      </c>
      <c r="F847" s="7">
        <f>IFERROR(INDEX('[1]Master data'!$B$2:$EF$1000,MATCH($B847,'[1]Master data'!$A$2:$A$1000,0),MATCH(F$1,'[1]Master data'!$B$1:$EF$1,0)),"")</f>
        <v>-5000</v>
      </c>
      <c r="G847" s="7">
        <f>IFERROR(INDEX('[1]Master data'!$B$2:$EF$1000,MATCH($B847,'[1]Master data'!$A$2:$A$1000,0),MATCH(G$1,'[1]Master data'!$B$1:$EF$1,0)),"")</f>
        <v>0</v>
      </c>
      <c r="H847" s="7">
        <f>IFERROR(INDEX('[1]Master data'!$B$2:$EF$1000,MATCH($B847,'[1]Master data'!$A$2:$A$1000,0),MATCH(H$1,'[1]Master data'!$B$1:$EF$1,0)),"")</f>
        <v>0</v>
      </c>
      <c r="I847" s="7">
        <f>IFERROR(INDEX('[1]Master data'!$B$2:$EF$1000,MATCH($B847,'[1]Master data'!$A$2:$A$1000,0),MATCH(I$1,'[1]Master data'!$B$1:$EF$1,0)),"")</f>
        <v>0</v>
      </c>
      <c r="J847" s="7">
        <f>IFERROR(INDEX('[1]Master data'!$B$2:$EF$1000,MATCH($B847,'[1]Master data'!$A$2:$A$1000,0),MATCH(J$1,'[1]Master data'!$B$1:$EF$1,0)),"")</f>
        <v>0</v>
      </c>
      <c r="K847" s="7">
        <f>IFERROR(INDEX('[1]Master data'!$B$2:$EF$1000,MATCH($B847,'[1]Master data'!$A$2:$A$1000,0),MATCH(K$1,'[1]Master data'!$B$1:$EF$1,0)),"")</f>
        <v>0</v>
      </c>
      <c r="L847" s="7">
        <f>IFERROR(INDEX('[1]Master data'!$B$2:$EF$1000,MATCH($B847,'[1]Master data'!$A$2:$A$1000,0),MATCH(L$1,'[1]Master data'!$B$1:$EF$1,0)),"")</f>
        <v>-5000</v>
      </c>
      <c r="M847" s="33">
        <f>IFERROR(INDEX('[1]Master data'!$B$2:$EF$1000,MATCH($B847,'[1]Master data'!$A$2:$A$1000,0),MATCH(M$1,'[1]Master data'!$B$1:$EF$1,0)),"")</f>
        <v>-1</v>
      </c>
      <c r="N847" s="7">
        <f>IFERROR(INDEX('[1]Master data'!$B$2:$EF$1000,MATCH($B847,'[1]Master data'!$A$2:$A$1000,0),MATCH(N$1,'[1]Master data'!$B$1:$EF$1,0)),"")</f>
        <v>0</v>
      </c>
      <c r="O847" s="7">
        <f>IFERROR(INDEX('[1]Master data'!$B$2:$EF$1000,MATCH($B847,'[1]Master data'!$A$2:$A$1000,0),MATCH(O$1,'[1]Master data'!$B$1:$EF$1,0)),"")</f>
        <v>0</v>
      </c>
      <c r="P847" s="7">
        <f>IFERROR(INDEX('[1]Master data'!$B$2:$EF$1000,MATCH($B847,'[1]Master data'!$A$2:$A$1000,0),MATCH(P$1,'[1]Master data'!$B$1:$EF$1,0)),"")</f>
        <v>-5000</v>
      </c>
      <c r="Q847" s="30">
        <f>IFERROR(INDEX('[1]Master data'!$B$2:$EF$1000,MATCH($B847,'[1]Master data'!$A$2:$A$1000,0),MATCH(Q$1,'[1]Master data'!$B$1:$EF$1,0)),"")</f>
        <v>-1</v>
      </c>
    </row>
    <row r="848" spans="1:17" x14ac:dyDescent="0.3">
      <c r="A848" t="str">
        <f t="shared" si="13"/>
        <v/>
      </c>
      <c r="B848" t="str">
        <f>IF('[1]Master data'!A848="","",'[1]Master data'!A848)</f>
        <v/>
      </c>
      <c r="C848" t="str">
        <f>IFERROR(INDEX('[1]Master data'!$B$2:$EF$1000,MATCH($B848,'[1]Master data'!$A$2:$A$1000,0),MATCH(C$1,'[1]Master data'!$B$1:$EF$1,0)),"")</f>
        <v/>
      </c>
      <c r="D848" t="str">
        <f>IFERROR(INDEX('[1]Master data'!$B$2:$EF$1000,MATCH($B848,'[1]Master data'!$A$2:$A$1000,0),MATCH(D$1,'[1]Master data'!$B$1:$EF$1,0)),"")</f>
        <v/>
      </c>
      <c r="E848" s="5">
        <f>IFERROR(INDEX('[1]Master data'!$B$2:$EF$1000,MATCH($B848,'[1]Master data'!$A$2:$A$1000,0),MATCH(E$1,'[1]Master data'!$B$1:$EF$1,0)),"")</f>
        <v>0</v>
      </c>
      <c r="F848" s="7">
        <f>IFERROR(INDEX('[1]Master data'!$B$2:$EF$1000,MATCH($B848,'[1]Master data'!$A$2:$A$1000,0),MATCH(F$1,'[1]Master data'!$B$1:$EF$1,0)),"")</f>
        <v>-5000</v>
      </c>
      <c r="G848" s="7">
        <f>IFERROR(INDEX('[1]Master data'!$B$2:$EF$1000,MATCH($B848,'[1]Master data'!$A$2:$A$1000,0),MATCH(G$1,'[1]Master data'!$B$1:$EF$1,0)),"")</f>
        <v>0</v>
      </c>
      <c r="H848" s="7">
        <f>IFERROR(INDEX('[1]Master data'!$B$2:$EF$1000,MATCH($B848,'[1]Master data'!$A$2:$A$1000,0),MATCH(H$1,'[1]Master data'!$B$1:$EF$1,0)),"")</f>
        <v>0</v>
      </c>
      <c r="I848" s="7">
        <f>IFERROR(INDEX('[1]Master data'!$B$2:$EF$1000,MATCH($B848,'[1]Master data'!$A$2:$A$1000,0),MATCH(I$1,'[1]Master data'!$B$1:$EF$1,0)),"")</f>
        <v>0</v>
      </c>
      <c r="J848" s="7">
        <f>IFERROR(INDEX('[1]Master data'!$B$2:$EF$1000,MATCH($B848,'[1]Master data'!$A$2:$A$1000,0),MATCH(J$1,'[1]Master data'!$B$1:$EF$1,0)),"")</f>
        <v>0</v>
      </c>
      <c r="K848" s="7">
        <f>IFERROR(INDEX('[1]Master data'!$B$2:$EF$1000,MATCH($B848,'[1]Master data'!$A$2:$A$1000,0),MATCH(K$1,'[1]Master data'!$B$1:$EF$1,0)),"")</f>
        <v>0</v>
      </c>
      <c r="L848" s="7">
        <f>IFERROR(INDEX('[1]Master data'!$B$2:$EF$1000,MATCH($B848,'[1]Master data'!$A$2:$A$1000,0),MATCH(L$1,'[1]Master data'!$B$1:$EF$1,0)),"")</f>
        <v>-5000</v>
      </c>
      <c r="M848" s="33">
        <f>IFERROR(INDEX('[1]Master data'!$B$2:$EF$1000,MATCH($B848,'[1]Master data'!$A$2:$A$1000,0),MATCH(M$1,'[1]Master data'!$B$1:$EF$1,0)),"")</f>
        <v>-1</v>
      </c>
      <c r="N848" s="7">
        <f>IFERROR(INDEX('[1]Master data'!$B$2:$EF$1000,MATCH($B848,'[1]Master data'!$A$2:$A$1000,0),MATCH(N$1,'[1]Master data'!$B$1:$EF$1,0)),"")</f>
        <v>0</v>
      </c>
      <c r="O848" s="7">
        <f>IFERROR(INDEX('[1]Master data'!$B$2:$EF$1000,MATCH($B848,'[1]Master data'!$A$2:$A$1000,0),MATCH(O$1,'[1]Master data'!$B$1:$EF$1,0)),"")</f>
        <v>0</v>
      </c>
      <c r="P848" s="7">
        <f>IFERROR(INDEX('[1]Master data'!$B$2:$EF$1000,MATCH($B848,'[1]Master data'!$A$2:$A$1000,0),MATCH(P$1,'[1]Master data'!$B$1:$EF$1,0)),"")</f>
        <v>-5000</v>
      </c>
      <c r="Q848" s="30">
        <f>IFERROR(INDEX('[1]Master data'!$B$2:$EF$1000,MATCH($B848,'[1]Master data'!$A$2:$A$1000,0),MATCH(Q$1,'[1]Master data'!$B$1:$EF$1,0)),"")</f>
        <v>-1</v>
      </c>
    </row>
    <row r="849" spans="1:17" x14ac:dyDescent="0.3">
      <c r="A849" t="str">
        <f t="shared" si="13"/>
        <v/>
      </c>
      <c r="B849" t="str">
        <f>IF('[1]Master data'!A849="","",'[1]Master data'!A849)</f>
        <v/>
      </c>
      <c r="C849" t="str">
        <f>IFERROR(INDEX('[1]Master data'!$B$2:$EF$1000,MATCH($B849,'[1]Master data'!$A$2:$A$1000,0),MATCH(C$1,'[1]Master data'!$B$1:$EF$1,0)),"")</f>
        <v/>
      </c>
      <c r="D849" t="str">
        <f>IFERROR(INDEX('[1]Master data'!$B$2:$EF$1000,MATCH($B849,'[1]Master data'!$A$2:$A$1000,0),MATCH(D$1,'[1]Master data'!$B$1:$EF$1,0)),"")</f>
        <v/>
      </c>
      <c r="E849" s="5">
        <f>IFERROR(INDEX('[1]Master data'!$B$2:$EF$1000,MATCH($B849,'[1]Master data'!$A$2:$A$1000,0),MATCH(E$1,'[1]Master data'!$B$1:$EF$1,0)),"")</f>
        <v>0</v>
      </c>
      <c r="F849" s="7">
        <f>IFERROR(INDEX('[1]Master data'!$B$2:$EF$1000,MATCH($B849,'[1]Master data'!$A$2:$A$1000,0),MATCH(F$1,'[1]Master data'!$B$1:$EF$1,0)),"")</f>
        <v>-5000</v>
      </c>
      <c r="G849" s="7">
        <f>IFERROR(INDEX('[1]Master data'!$B$2:$EF$1000,MATCH($B849,'[1]Master data'!$A$2:$A$1000,0),MATCH(G$1,'[1]Master data'!$B$1:$EF$1,0)),"")</f>
        <v>0</v>
      </c>
      <c r="H849" s="7">
        <f>IFERROR(INDEX('[1]Master data'!$B$2:$EF$1000,MATCH($B849,'[1]Master data'!$A$2:$A$1000,0),MATCH(H$1,'[1]Master data'!$B$1:$EF$1,0)),"")</f>
        <v>0</v>
      </c>
      <c r="I849" s="7">
        <f>IFERROR(INDEX('[1]Master data'!$B$2:$EF$1000,MATCH($B849,'[1]Master data'!$A$2:$A$1000,0),MATCH(I$1,'[1]Master data'!$B$1:$EF$1,0)),"")</f>
        <v>0</v>
      </c>
      <c r="J849" s="7">
        <f>IFERROR(INDEX('[1]Master data'!$B$2:$EF$1000,MATCH($B849,'[1]Master data'!$A$2:$A$1000,0),MATCH(J$1,'[1]Master data'!$B$1:$EF$1,0)),"")</f>
        <v>0</v>
      </c>
      <c r="K849" s="7">
        <f>IFERROR(INDEX('[1]Master data'!$B$2:$EF$1000,MATCH($B849,'[1]Master data'!$A$2:$A$1000,0),MATCH(K$1,'[1]Master data'!$B$1:$EF$1,0)),"")</f>
        <v>0</v>
      </c>
      <c r="L849" s="7">
        <f>IFERROR(INDEX('[1]Master data'!$B$2:$EF$1000,MATCH($B849,'[1]Master data'!$A$2:$A$1000,0),MATCH(L$1,'[1]Master data'!$B$1:$EF$1,0)),"")</f>
        <v>-5000</v>
      </c>
      <c r="M849" s="33">
        <f>IFERROR(INDEX('[1]Master data'!$B$2:$EF$1000,MATCH($B849,'[1]Master data'!$A$2:$A$1000,0),MATCH(M$1,'[1]Master data'!$B$1:$EF$1,0)),"")</f>
        <v>-1</v>
      </c>
      <c r="N849" s="7">
        <f>IFERROR(INDEX('[1]Master data'!$B$2:$EF$1000,MATCH($B849,'[1]Master data'!$A$2:$A$1000,0),MATCH(N$1,'[1]Master data'!$B$1:$EF$1,0)),"")</f>
        <v>0</v>
      </c>
      <c r="O849" s="7">
        <f>IFERROR(INDEX('[1]Master data'!$B$2:$EF$1000,MATCH($B849,'[1]Master data'!$A$2:$A$1000,0),MATCH(O$1,'[1]Master data'!$B$1:$EF$1,0)),"")</f>
        <v>0</v>
      </c>
      <c r="P849" s="7">
        <f>IFERROR(INDEX('[1]Master data'!$B$2:$EF$1000,MATCH($B849,'[1]Master data'!$A$2:$A$1000,0),MATCH(P$1,'[1]Master data'!$B$1:$EF$1,0)),"")</f>
        <v>-5000</v>
      </c>
      <c r="Q849" s="30">
        <f>IFERROR(INDEX('[1]Master data'!$B$2:$EF$1000,MATCH($B849,'[1]Master data'!$A$2:$A$1000,0),MATCH(Q$1,'[1]Master data'!$B$1:$EF$1,0)),"")</f>
        <v>-1</v>
      </c>
    </row>
    <row r="850" spans="1:17" x14ac:dyDescent="0.3">
      <c r="A850" t="str">
        <f t="shared" si="13"/>
        <v/>
      </c>
      <c r="B850" t="str">
        <f>IF('[1]Master data'!A850="","",'[1]Master data'!A850)</f>
        <v/>
      </c>
      <c r="C850" t="str">
        <f>IFERROR(INDEX('[1]Master data'!$B$2:$EF$1000,MATCH($B850,'[1]Master data'!$A$2:$A$1000,0),MATCH(C$1,'[1]Master data'!$B$1:$EF$1,0)),"")</f>
        <v/>
      </c>
      <c r="D850" t="str">
        <f>IFERROR(INDEX('[1]Master data'!$B$2:$EF$1000,MATCH($B850,'[1]Master data'!$A$2:$A$1000,0),MATCH(D$1,'[1]Master data'!$B$1:$EF$1,0)),"")</f>
        <v/>
      </c>
      <c r="E850" s="5">
        <f>IFERROR(INDEX('[1]Master data'!$B$2:$EF$1000,MATCH($B850,'[1]Master data'!$A$2:$A$1000,0),MATCH(E$1,'[1]Master data'!$B$1:$EF$1,0)),"")</f>
        <v>0</v>
      </c>
      <c r="F850" s="7">
        <f>IFERROR(INDEX('[1]Master data'!$B$2:$EF$1000,MATCH($B850,'[1]Master data'!$A$2:$A$1000,0),MATCH(F$1,'[1]Master data'!$B$1:$EF$1,0)),"")</f>
        <v>-5000</v>
      </c>
      <c r="G850" s="7">
        <f>IFERROR(INDEX('[1]Master data'!$B$2:$EF$1000,MATCH($B850,'[1]Master data'!$A$2:$A$1000,0),MATCH(G$1,'[1]Master data'!$B$1:$EF$1,0)),"")</f>
        <v>0</v>
      </c>
      <c r="H850" s="7">
        <f>IFERROR(INDEX('[1]Master data'!$B$2:$EF$1000,MATCH($B850,'[1]Master data'!$A$2:$A$1000,0),MATCH(H$1,'[1]Master data'!$B$1:$EF$1,0)),"")</f>
        <v>0</v>
      </c>
      <c r="I850" s="7">
        <f>IFERROR(INDEX('[1]Master data'!$B$2:$EF$1000,MATCH($B850,'[1]Master data'!$A$2:$A$1000,0),MATCH(I$1,'[1]Master data'!$B$1:$EF$1,0)),"")</f>
        <v>0</v>
      </c>
      <c r="J850" s="7">
        <f>IFERROR(INDEX('[1]Master data'!$B$2:$EF$1000,MATCH($B850,'[1]Master data'!$A$2:$A$1000,0),MATCH(J$1,'[1]Master data'!$B$1:$EF$1,0)),"")</f>
        <v>0</v>
      </c>
      <c r="K850" s="7">
        <f>IFERROR(INDEX('[1]Master data'!$B$2:$EF$1000,MATCH($B850,'[1]Master data'!$A$2:$A$1000,0),MATCH(K$1,'[1]Master data'!$B$1:$EF$1,0)),"")</f>
        <v>0</v>
      </c>
      <c r="L850" s="7">
        <f>IFERROR(INDEX('[1]Master data'!$B$2:$EF$1000,MATCH($B850,'[1]Master data'!$A$2:$A$1000,0),MATCH(L$1,'[1]Master data'!$B$1:$EF$1,0)),"")</f>
        <v>-5000</v>
      </c>
      <c r="M850" s="33">
        <f>IFERROR(INDEX('[1]Master data'!$B$2:$EF$1000,MATCH($B850,'[1]Master data'!$A$2:$A$1000,0),MATCH(M$1,'[1]Master data'!$B$1:$EF$1,0)),"")</f>
        <v>-1</v>
      </c>
      <c r="N850" s="7">
        <f>IFERROR(INDEX('[1]Master data'!$B$2:$EF$1000,MATCH($B850,'[1]Master data'!$A$2:$A$1000,0),MATCH(N$1,'[1]Master data'!$B$1:$EF$1,0)),"")</f>
        <v>0</v>
      </c>
      <c r="O850" s="7">
        <f>IFERROR(INDEX('[1]Master data'!$B$2:$EF$1000,MATCH($B850,'[1]Master data'!$A$2:$A$1000,0),MATCH(O$1,'[1]Master data'!$B$1:$EF$1,0)),"")</f>
        <v>0</v>
      </c>
      <c r="P850" s="7">
        <f>IFERROR(INDEX('[1]Master data'!$B$2:$EF$1000,MATCH($B850,'[1]Master data'!$A$2:$A$1000,0),MATCH(P$1,'[1]Master data'!$B$1:$EF$1,0)),"")</f>
        <v>-5000</v>
      </c>
      <c r="Q850" s="30">
        <f>IFERROR(INDEX('[1]Master data'!$B$2:$EF$1000,MATCH($B850,'[1]Master data'!$A$2:$A$1000,0),MATCH(Q$1,'[1]Master data'!$B$1:$EF$1,0)),"")</f>
        <v>-1</v>
      </c>
    </row>
    <row r="851" spans="1:17" x14ac:dyDescent="0.3">
      <c r="A851" t="str">
        <f t="shared" si="13"/>
        <v/>
      </c>
      <c r="B851" t="str">
        <f>IF('[1]Master data'!A851="","",'[1]Master data'!A851)</f>
        <v/>
      </c>
      <c r="C851" t="str">
        <f>IFERROR(INDEX('[1]Master data'!$B$2:$EF$1000,MATCH($B851,'[1]Master data'!$A$2:$A$1000,0),MATCH(C$1,'[1]Master data'!$B$1:$EF$1,0)),"")</f>
        <v/>
      </c>
      <c r="D851" t="str">
        <f>IFERROR(INDEX('[1]Master data'!$B$2:$EF$1000,MATCH($B851,'[1]Master data'!$A$2:$A$1000,0),MATCH(D$1,'[1]Master data'!$B$1:$EF$1,0)),"")</f>
        <v/>
      </c>
      <c r="E851" s="5">
        <f>IFERROR(INDEX('[1]Master data'!$B$2:$EF$1000,MATCH($B851,'[1]Master data'!$A$2:$A$1000,0),MATCH(E$1,'[1]Master data'!$B$1:$EF$1,0)),"")</f>
        <v>0</v>
      </c>
      <c r="F851" s="7">
        <f>IFERROR(INDEX('[1]Master data'!$B$2:$EF$1000,MATCH($B851,'[1]Master data'!$A$2:$A$1000,0),MATCH(F$1,'[1]Master data'!$B$1:$EF$1,0)),"")</f>
        <v>-5000</v>
      </c>
      <c r="G851" s="7">
        <f>IFERROR(INDEX('[1]Master data'!$B$2:$EF$1000,MATCH($B851,'[1]Master data'!$A$2:$A$1000,0),MATCH(G$1,'[1]Master data'!$B$1:$EF$1,0)),"")</f>
        <v>0</v>
      </c>
      <c r="H851" s="7">
        <f>IFERROR(INDEX('[1]Master data'!$B$2:$EF$1000,MATCH($B851,'[1]Master data'!$A$2:$A$1000,0),MATCH(H$1,'[1]Master data'!$B$1:$EF$1,0)),"")</f>
        <v>0</v>
      </c>
      <c r="I851" s="7">
        <f>IFERROR(INDEX('[1]Master data'!$B$2:$EF$1000,MATCH($B851,'[1]Master data'!$A$2:$A$1000,0),MATCH(I$1,'[1]Master data'!$B$1:$EF$1,0)),"")</f>
        <v>0</v>
      </c>
      <c r="J851" s="7">
        <f>IFERROR(INDEX('[1]Master data'!$B$2:$EF$1000,MATCH($B851,'[1]Master data'!$A$2:$A$1000,0),MATCH(J$1,'[1]Master data'!$B$1:$EF$1,0)),"")</f>
        <v>0</v>
      </c>
      <c r="K851" s="7">
        <f>IFERROR(INDEX('[1]Master data'!$B$2:$EF$1000,MATCH($B851,'[1]Master data'!$A$2:$A$1000,0),MATCH(K$1,'[1]Master data'!$B$1:$EF$1,0)),"")</f>
        <v>0</v>
      </c>
      <c r="L851" s="7">
        <f>IFERROR(INDEX('[1]Master data'!$B$2:$EF$1000,MATCH($B851,'[1]Master data'!$A$2:$A$1000,0),MATCH(L$1,'[1]Master data'!$B$1:$EF$1,0)),"")</f>
        <v>-5000</v>
      </c>
      <c r="M851" s="33">
        <f>IFERROR(INDEX('[1]Master data'!$B$2:$EF$1000,MATCH($B851,'[1]Master data'!$A$2:$A$1000,0),MATCH(M$1,'[1]Master data'!$B$1:$EF$1,0)),"")</f>
        <v>-1</v>
      </c>
      <c r="N851" s="7">
        <f>IFERROR(INDEX('[1]Master data'!$B$2:$EF$1000,MATCH($B851,'[1]Master data'!$A$2:$A$1000,0),MATCH(N$1,'[1]Master data'!$B$1:$EF$1,0)),"")</f>
        <v>0</v>
      </c>
      <c r="O851" s="7">
        <f>IFERROR(INDEX('[1]Master data'!$B$2:$EF$1000,MATCH($B851,'[1]Master data'!$A$2:$A$1000,0),MATCH(O$1,'[1]Master data'!$B$1:$EF$1,0)),"")</f>
        <v>0</v>
      </c>
      <c r="P851" s="7">
        <f>IFERROR(INDEX('[1]Master data'!$B$2:$EF$1000,MATCH($B851,'[1]Master data'!$A$2:$A$1000,0),MATCH(P$1,'[1]Master data'!$B$1:$EF$1,0)),"")</f>
        <v>-5000</v>
      </c>
      <c r="Q851" s="30">
        <f>IFERROR(INDEX('[1]Master data'!$B$2:$EF$1000,MATCH($B851,'[1]Master data'!$A$2:$A$1000,0),MATCH(Q$1,'[1]Master data'!$B$1:$EF$1,0)),"")</f>
        <v>-1</v>
      </c>
    </row>
    <row r="852" spans="1:17" x14ac:dyDescent="0.3">
      <c r="A852" t="str">
        <f t="shared" si="13"/>
        <v/>
      </c>
      <c r="B852" t="str">
        <f>IF('[1]Master data'!A852="","",'[1]Master data'!A852)</f>
        <v/>
      </c>
      <c r="C852" t="str">
        <f>IFERROR(INDEX('[1]Master data'!$B$2:$EF$1000,MATCH($B852,'[1]Master data'!$A$2:$A$1000,0),MATCH(C$1,'[1]Master data'!$B$1:$EF$1,0)),"")</f>
        <v/>
      </c>
      <c r="D852" t="str">
        <f>IFERROR(INDEX('[1]Master data'!$B$2:$EF$1000,MATCH($B852,'[1]Master data'!$A$2:$A$1000,0),MATCH(D$1,'[1]Master data'!$B$1:$EF$1,0)),"")</f>
        <v/>
      </c>
      <c r="E852" s="5">
        <f>IFERROR(INDEX('[1]Master data'!$B$2:$EF$1000,MATCH($B852,'[1]Master data'!$A$2:$A$1000,0),MATCH(E$1,'[1]Master data'!$B$1:$EF$1,0)),"")</f>
        <v>0</v>
      </c>
      <c r="F852" s="7">
        <f>IFERROR(INDEX('[1]Master data'!$B$2:$EF$1000,MATCH($B852,'[1]Master data'!$A$2:$A$1000,0),MATCH(F$1,'[1]Master data'!$B$1:$EF$1,0)),"")</f>
        <v>-5000</v>
      </c>
      <c r="G852" s="7">
        <f>IFERROR(INDEX('[1]Master data'!$B$2:$EF$1000,MATCH($B852,'[1]Master data'!$A$2:$A$1000,0),MATCH(G$1,'[1]Master data'!$B$1:$EF$1,0)),"")</f>
        <v>0</v>
      </c>
      <c r="H852" s="7">
        <f>IFERROR(INDEX('[1]Master data'!$B$2:$EF$1000,MATCH($B852,'[1]Master data'!$A$2:$A$1000,0),MATCH(H$1,'[1]Master data'!$B$1:$EF$1,0)),"")</f>
        <v>0</v>
      </c>
      <c r="I852" s="7">
        <f>IFERROR(INDEX('[1]Master data'!$B$2:$EF$1000,MATCH($B852,'[1]Master data'!$A$2:$A$1000,0),MATCH(I$1,'[1]Master data'!$B$1:$EF$1,0)),"")</f>
        <v>0</v>
      </c>
      <c r="J852" s="7">
        <f>IFERROR(INDEX('[1]Master data'!$B$2:$EF$1000,MATCH($B852,'[1]Master data'!$A$2:$A$1000,0),MATCH(J$1,'[1]Master data'!$B$1:$EF$1,0)),"")</f>
        <v>0</v>
      </c>
      <c r="K852" s="7">
        <f>IFERROR(INDEX('[1]Master data'!$B$2:$EF$1000,MATCH($B852,'[1]Master data'!$A$2:$A$1000,0),MATCH(K$1,'[1]Master data'!$B$1:$EF$1,0)),"")</f>
        <v>0</v>
      </c>
      <c r="L852" s="7">
        <f>IFERROR(INDEX('[1]Master data'!$B$2:$EF$1000,MATCH($B852,'[1]Master data'!$A$2:$A$1000,0),MATCH(L$1,'[1]Master data'!$B$1:$EF$1,0)),"")</f>
        <v>-5000</v>
      </c>
      <c r="M852" s="33">
        <f>IFERROR(INDEX('[1]Master data'!$B$2:$EF$1000,MATCH($B852,'[1]Master data'!$A$2:$A$1000,0),MATCH(M$1,'[1]Master data'!$B$1:$EF$1,0)),"")</f>
        <v>-1</v>
      </c>
      <c r="N852" s="7">
        <f>IFERROR(INDEX('[1]Master data'!$B$2:$EF$1000,MATCH($B852,'[1]Master data'!$A$2:$A$1000,0),MATCH(N$1,'[1]Master data'!$B$1:$EF$1,0)),"")</f>
        <v>0</v>
      </c>
      <c r="O852" s="7">
        <f>IFERROR(INDEX('[1]Master data'!$B$2:$EF$1000,MATCH($B852,'[1]Master data'!$A$2:$A$1000,0),MATCH(O$1,'[1]Master data'!$B$1:$EF$1,0)),"")</f>
        <v>0</v>
      </c>
      <c r="P852" s="7">
        <f>IFERROR(INDEX('[1]Master data'!$B$2:$EF$1000,MATCH($B852,'[1]Master data'!$A$2:$A$1000,0),MATCH(P$1,'[1]Master data'!$B$1:$EF$1,0)),"")</f>
        <v>-5000</v>
      </c>
      <c r="Q852" s="30">
        <f>IFERROR(INDEX('[1]Master data'!$B$2:$EF$1000,MATCH($B852,'[1]Master data'!$A$2:$A$1000,0),MATCH(Q$1,'[1]Master data'!$B$1:$EF$1,0)),"")</f>
        <v>-1</v>
      </c>
    </row>
    <row r="853" spans="1:17" x14ac:dyDescent="0.3">
      <c r="A853" t="str">
        <f t="shared" si="13"/>
        <v/>
      </c>
      <c r="B853" t="str">
        <f>IF('[1]Master data'!A853="","",'[1]Master data'!A853)</f>
        <v/>
      </c>
      <c r="C853" t="str">
        <f>IFERROR(INDEX('[1]Master data'!$B$2:$EF$1000,MATCH($B853,'[1]Master data'!$A$2:$A$1000,0),MATCH(C$1,'[1]Master data'!$B$1:$EF$1,0)),"")</f>
        <v/>
      </c>
      <c r="D853" t="str">
        <f>IFERROR(INDEX('[1]Master data'!$B$2:$EF$1000,MATCH($B853,'[1]Master data'!$A$2:$A$1000,0),MATCH(D$1,'[1]Master data'!$B$1:$EF$1,0)),"")</f>
        <v/>
      </c>
      <c r="E853" s="5">
        <f>IFERROR(INDEX('[1]Master data'!$B$2:$EF$1000,MATCH($B853,'[1]Master data'!$A$2:$A$1000,0),MATCH(E$1,'[1]Master data'!$B$1:$EF$1,0)),"")</f>
        <v>0</v>
      </c>
      <c r="F853" s="7">
        <f>IFERROR(INDEX('[1]Master data'!$B$2:$EF$1000,MATCH($B853,'[1]Master data'!$A$2:$A$1000,0),MATCH(F$1,'[1]Master data'!$B$1:$EF$1,0)),"")</f>
        <v>-5000</v>
      </c>
      <c r="G853" s="7">
        <f>IFERROR(INDEX('[1]Master data'!$B$2:$EF$1000,MATCH($B853,'[1]Master data'!$A$2:$A$1000,0),MATCH(G$1,'[1]Master data'!$B$1:$EF$1,0)),"")</f>
        <v>0</v>
      </c>
      <c r="H853" s="7">
        <f>IFERROR(INDEX('[1]Master data'!$B$2:$EF$1000,MATCH($B853,'[1]Master data'!$A$2:$A$1000,0),MATCH(H$1,'[1]Master data'!$B$1:$EF$1,0)),"")</f>
        <v>0</v>
      </c>
      <c r="I853" s="7">
        <f>IFERROR(INDEX('[1]Master data'!$B$2:$EF$1000,MATCH($B853,'[1]Master data'!$A$2:$A$1000,0),MATCH(I$1,'[1]Master data'!$B$1:$EF$1,0)),"")</f>
        <v>0</v>
      </c>
      <c r="J853" s="7">
        <f>IFERROR(INDEX('[1]Master data'!$B$2:$EF$1000,MATCH($B853,'[1]Master data'!$A$2:$A$1000,0),MATCH(J$1,'[1]Master data'!$B$1:$EF$1,0)),"")</f>
        <v>0</v>
      </c>
      <c r="K853" s="7">
        <f>IFERROR(INDEX('[1]Master data'!$B$2:$EF$1000,MATCH($B853,'[1]Master data'!$A$2:$A$1000,0),MATCH(K$1,'[1]Master data'!$B$1:$EF$1,0)),"")</f>
        <v>0</v>
      </c>
      <c r="L853" s="7">
        <f>IFERROR(INDEX('[1]Master data'!$B$2:$EF$1000,MATCH($B853,'[1]Master data'!$A$2:$A$1000,0),MATCH(L$1,'[1]Master data'!$B$1:$EF$1,0)),"")</f>
        <v>-5000</v>
      </c>
      <c r="M853" s="33">
        <f>IFERROR(INDEX('[1]Master data'!$B$2:$EF$1000,MATCH($B853,'[1]Master data'!$A$2:$A$1000,0),MATCH(M$1,'[1]Master data'!$B$1:$EF$1,0)),"")</f>
        <v>-1</v>
      </c>
      <c r="N853" s="7">
        <f>IFERROR(INDEX('[1]Master data'!$B$2:$EF$1000,MATCH($B853,'[1]Master data'!$A$2:$A$1000,0),MATCH(N$1,'[1]Master data'!$B$1:$EF$1,0)),"")</f>
        <v>0</v>
      </c>
      <c r="O853" s="7">
        <f>IFERROR(INDEX('[1]Master data'!$B$2:$EF$1000,MATCH($B853,'[1]Master data'!$A$2:$A$1000,0),MATCH(O$1,'[1]Master data'!$B$1:$EF$1,0)),"")</f>
        <v>0</v>
      </c>
      <c r="P853" s="7">
        <f>IFERROR(INDEX('[1]Master data'!$B$2:$EF$1000,MATCH($B853,'[1]Master data'!$A$2:$A$1000,0),MATCH(P$1,'[1]Master data'!$B$1:$EF$1,0)),"")</f>
        <v>-5000</v>
      </c>
      <c r="Q853" s="30">
        <f>IFERROR(INDEX('[1]Master data'!$B$2:$EF$1000,MATCH($B853,'[1]Master data'!$A$2:$A$1000,0),MATCH(Q$1,'[1]Master data'!$B$1:$EF$1,0)),"")</f>
        <v>-1</v>
      </c>
    </row>
    <row r="854" spans="1:17" x14ac:dyDescent="0.3">
      <c r="A854" t="str">
        <f t="shared" si="13"/>
        <v/>
      </c>
      <c r="B854" t="str">
        <f>IF('[1]Master data'!A854="","",'[1]Master data'!A854)</f>
        <v/>
      </c>
      <c r="C854" t="str">
        <f>IFERROR(INDEX('[1]Master data'!$B$2:$EF$1000,MATCH($B854,'[1]Master data'!$A$2:$A$1000,0),MATCH(C$1,'[1]Master data'!$B$1:$EF$1,0)),"")</f>
        <v/>
      </c>
      <c r="D854" t="str">
        <f>IFERROR(INDEX('[1]Master data'!$B$2:$EF$1000,MATCH($B854,'[1]Master data'!$A$2:$A$1000,0),MATCH(D$1,'[1]Master data'!$B$1:$EF$1,0)),"")</f>
        <v/>
      </c>
      <c r="E854" s="5">
        <f>IFERROR(INDEX('[1]Master data'!$B$2:$EF$1000,MATCH($B854,'[1]Master data'!$A$2:$A$1000,0),MATCH(E$1,'[1]Master data'!$B$1:$EF$1,0)),"")</f>
        <v>0</v>
      </c>
      <c r="F854" s="7">
        <f>IFERROR(INDEX('[1]Master data'!$B$2:$EF$1000,MATCH($B854,'[1]Master data'!$A$2:$A$1000,0),MATCH(F$1,'[1]Master data'!$B$1:$EF$1,0)),"")</f>
        <v>-5000</v>
      </c>
      <c r="G854" s="7">
        <f>IFERROR(INDEX('[1]Master data'!$B$2:$EF$1000,MATCH($B854,'[1]Master data'!$A$2:$A$1000,0),MATCH(G$1,'[1]Master data'!$B$1:$EF$1,0)),"")</f>
        <v>0</v>
      </c>
      <c r="H854" s="7">
        <f>IFERROR(INDEX('[1]Master data'!$B$2:$EF$1000,MATCH($B854,'[1]Master data'!$A$2:$A$1000,0),MATCH(H$1,'[1]Master data'!$B$1:$EF$1,0)),"")</f>
        <v>0</v>
      </c>
      <c r="I854" s="7">
        <f>IFERROR(INDEX('[1]Master data'!$B$2:$EF$1000,MATCH($B854,'[1]Master data'!$A$2:$A$1000,0),MATCH(I$1,'[1]Master data'!$B$1:$EF$1,0)),"")</f>
        <v>0</v>
      </c>
      <c r="J854" s="7">
        <f>IFERROR(INDEX('[1]Master data'!$B$2:$EF$1000,MATCH($B854,'[1]Master data'!$A$2:$A$1000,0),MATCH(J$1,'[1]Master data'!$B$1:$EF$1,0)),"")</f>
        <v>0</v>
      </c>
      <c r="K854" s="7">
        <f>IFERROR(INDEX('[1]Master data'!$B$2:$EF$1000,MATCH($B854,'[1]Master data'!$A$2:$A$1000,0),MATCH(K$1,'[1]Master data'!$B$1:$EF$1,0)),"")</f>
        <v>0</v>
      </c>
      <c r="L854" s="7">
        <f>IFERROR(INDEX('[1]Master data'!$B$2:$EF$1000,MATCH($B854,'[1]Master data'!$A$2:$A$1000,0),MATCH(L$1,'[1]Master data'!$B$1:$EF$1,0)),"")</f>
        <v>-5000</v>
      </c>
      <c r="M854" s="33">
        <f>IFERROR(INDEX('[1]Master data'!$B$2:$EF$1000,MATCH($B854,'[1]Master data'!$A$2:$A$1000,0),MATCH(M$1,'[1]Master data'!$B$1:$EF$1,0)),"")</f>
        <v>-1</v>
      </c>
      <c r="N854" s="7">
        <f>IFERROR(INDEX('[1]Master data'!$B$2:$EF$1000,MATCH($B854,'[1]Master data'!$A$2:$A$1000,0),MATCH(N$1,'[1]Master data'!$B$1:$EF$1,0)),"")</f>
        <v>0</v>
      </c>
      <c r="O854" s="7">
        <f>IFERROR(INDEX('[1]Master data'!$B$2:$EF$1000,MATCH($B854,'[1]Master data'!$A$2:$A$1000,0),MATCH(O$1,'[1]Master data'!$B$1:$EF$1,0)),"")</f>
        <v>0</v>
      </c>
      <c r="P854" s="7">
        <f>IFERROR(INDEX('[1]Master data'!$B$2:$EF$1000,MATCH($B854,'[1]Master data'!$A$2:$A$1000,0),MATCH(P$1,'[1]Master data'!$B$1:$EF$1,0)),"")</f>
        <v>-5000</v>
      </c>
      <c r="Q854" s="30">
        <f>IFERROR(INDEX('[1]Master data'!$B$2:$EF$1000,MATCH($B854,'[1]Master data'!$A$2:$A$1000,0),MATCH(Q$1,'[1]Master data'!$B$1:$EF$1,0)),"")</f>
        <v>-1</v>
      </c>
    </row>
    <row r="855" spans="1:17" x14ac:dyDescent="0.3">
      <c r="A855" t="str">
        <f t="shared" si="13"/>
        <v/>
      </c>
      <c r="B855" t="str">
        <f>IF('[1]Master data'!A855="","",'[1]Master data'!A855)</f>
        <v/>
      </c>
      <c r="C855" t="str">
        <f>IFERROR(INDEX('[1]Master data'!$B$2:$EF$1000,MATCH($B855,'[1]Master data'!$A$2:$A$1000,0),MATCH(C$1,'[1]Master data'!$B$1:$EF$1,0)),"")</f>
        <v/>
      </c>
      <c r="D855" t="str">
        <f>IFERROR(INDEX('[1]Master data'!$B$2:$EF$1000,MATCH($B855,'[1]Master data'!$A$2:$A$1000,0),MATCH(D$1,'[1]Master data'!$B$1:$EF$1,0)),"")</f>
        <v/>
      </c>
      <c r="E855" s="5">
        <f>IFERROR(INDEX('[1]Master data'!$B$2:$EF$1000,MATCH($B855,'[1]Master data'!$A$2:$A$1000,0),MATCH(E$1,'[1]Master data'!$B$1:$EF$1,0)),"")</f>
        <v>0</v>
      </c>
      <c r="F855" s="7">
        <f>IFERROR(INDEX('[1]Master data'!$B$2:$EF$1000,MATCH($B855,'[1]Master data'!$A$2:$A$1000,0),MATCH(F$1,'[1]Master data'!$B$1:$EF$1,0)),"")</f>
        <v>-5000</v>
      </c>
      <c r="G855" s="7">
        <f>IFERROR(INDEX('[1]Master data'!$B$2:$EF$1000,MATCH($B855,'[1]Master data'!$A$2:$A$1000,0),MATCH(G$1,'[1]Master data'!$B$1:$EF$1,0)),"")</f>
        <v>0</v>
      </c>
      <c r="H855" s="7">
        <f>IFERROR(INDEX('[1]Master data'!$B$2:$EF$1000,MATCH($B855,'[1]Master data'!$A$2:$A$1000,0),MATCH(H$1,'[1]Master data'!$B$1:$EF$1,0)),"")</f>
        <v>0</v>
      </c>
      <c r="I855" s="7">
        <f>IFERROR(INDEX('[1]Master data'!$B$2:$EF$1000,MATCH($B855,'[1]Master data'!$A$2:$A$1000,0),MATCH(I$1,'[1]Master data'!$B$1:$EF$1,0)),"")</f>
        <v>0</v>
      </c>
      <c r="J855" s="7">
        <f>IFERROR(INDEX('[1]Master data'!$B$2:$EF$1000,MATCH($B855,'[1]Master data'!$A$2:$A$1000,0),MATCH(J$1,'[1]Master data'!$B$1:$EF$1,0)),"")</f>
        <v>0</v>
      </c>
      <c r="K855" s="7">
        <f>IFERROR(INDEX('[1]Master data'!$B$2:$EF$1000,MATCH($B855,'[1]Master data'!$A$2:$A$1000,0),MATCH(K$1,'[1]Master data'!$B$1:$EF$1,0)),"")</f>
        <v>0</v>
      </c>
      <c r="L855" s="7">
        <f>IFERROR(INDEX('[1]Master data'!$B$2:$EF$1000,MATCH($B855,'[1]Master data'!$A$2:$A$1000,0),MATCH(L$1,'[1]Master data'!$B$1:$EF$1,0)),"")</f>
        <v>-5000</v>
      </c>
      <c r="M855" s="33">
        <f>IFERROR(INDEX('[1]Master data'!$B$2:$EF$1000,MATCH($B855,'[1]Master data'!$A$2:$A$1000,0),MATCH(M$1,'[1]Master data'!$B$1:$EF$1,0)),"")</f>
        <v>-1</v>
      </c>
      <c r="N855" s="7">
        <f>IFERROR(INDEX('[1]Master data'!$B$2:$EF$1000,MATCH($B855,'[1]Master data'!$A$2:$A$1000,0),MATCH(N$1,'[1]Master data'!$B$1:$EF$1,0)),"")</f>
        <v>0</v>
      </c>
      <c r="O855" s="7">
        <f>IFERROR(INDEX('[1]Master data'!$B$2:$EF$1000,MATCH($B855,'[1]Master data'!$A$2:$A$1000,0),MATCH(O$1,'[1]Master data'!$B$1:$EF$1,0)),"")</f>
        <v>0</v>
      </c>
      <c r="P855" s="7">
        <f>IFERROR(INDEX('[1]Master data'!$B$2:$EF$1000,MATCH($B855,'[1]Master data'!$A$2:$A$1000,0),MATCH(P$1,'[1]Master data'!$B$1:$EF$1,0)),"")</f>
        <v>-5000</v>
      </c>
      <c r="Q855" s="30">
        <f>IFERROR(INDEX('[1]Master data'!$B$2:$EF$1000,MATCH($B855,'[1]Master data'!$A$2:$A$1000,0),MATCH(Q$1,'[1]Master data'!$B$1:$EF$1,0)),"")</f>
        <v>-1</v>
      </c>
    </row>
    <row r="856" spans="1:17" x14ac:dyDescent="0.3">
      <c r="A856" t="str">
        <f t="shared" si="13"/>
        <v/>
      </c>
      <c r="B856" t="str">
        <f>IF('[1]Master data'!A856="","",'[1]Master data'!A856)</f>
        <v/>
      </c>
      <c r="C856" t="str">
        <f>IFERROR(INDEX('[1]Master data'!$B$2:$EF$1000,MATCH($B856,'[1]Master data'!$A$2:$A$1000,0),MATCH(C$1,'[1]Master data'!$B$1:$EF$1,0)),"")</f>
        <v/>
      </c>
      <c r="D856" t="str">
        <f>IFERROR(INDEX('[1]Master data'!$B$2:$EF$1000,MATCH($B856,'[1]Master data'!$A$2:$A$1000,0),MATCH(D$1,'[1]Master data'!$B$1:$EF$1,0)),"")</f>
        <v/>
      </c>
      <c r="E856" s="5">
        <f>IFERROR(INDEX('[1]Master data'!$B$2:$EF$1000,MATCH($B856,'[1]Master data'!$A$2:$A$1000,0),MATCH(E$1,'[1]Master data'!$B$1:$EF$1,0)),"")</f>
        <v>0</v>
      </c>
      <c r="F856" s="7">
        <f>IFERROR(INDEX('[1]Master data'!$B$2:$EF$1000,MATCH($B856,'[1]Master data'!$A$2:$A$1000,0),MATCH(F$1,'[1]Master data'!$B$1:$EF$1,0)),"")</f>
        <v>-5000</v>
      </c>
      <c r="G856" s="7">
        <f>IFERROR(INDEX('[1]Master data'!$B$2:$EF$1000,MATCH($B856,'[1]Master data'!$A$2:$A$1000,0),MATCH(G$1,'[1]Master data'!$B$1:$EF$1,0)),"")</f>
        <v>0</v>
      </c>
      <c r="H856" s="7">
        <f>IFERROR(INDEX('[1]Master data'!$B$2:$EF$1000,MATCH($B856,'[1]Master data'!$A$2:$A$1000,0),MATCH(H$1,'[1]Master data'!$B$1:$EF$1,0)),"")</f>
        <v>0</v>
      </c>
      <c r="I856" s="7">
        <f>IFERROR(INDEX('[1]Master data'!$B$2:$EF$1000,MATCH($B856,'[1]Master data'!$A$2:$A$1000,0),MATCH(I$1,'[1]Master data'!$B$1:$EF$1,0)),"")</f>
        <v>0</v>
      </c>
      <c r="J856" s="7">
        <f>IFERROR(INDEX('[1]Master data'!$B$2:$EF$1000,MATCH($B856,'[1]Master data'!$A$2:$A$1000,0),MATCH(J$1,'[1]Master data'!$B$1:$EF$1,0)),"")</f>
        <v>0</v>
      </c>
      <c r="K856" s="7">
        <f>IFERROR(INDEX('[1]Master data'!$B$2:$EF$1000,MATCH($B856,'[1]Master data'!$A$2:$A$1000,0),MATCH(K$1,'[1]Master data'!$B$1:$EF$1,0)),"")</f>
        <v>0</v>
      </c>
      <c r="L856" s="7">
        <f>IFERROR(INDEX('[1]Master data'!$B$2:$EF$1000,MATCH($B856,'[1]Master data'!$A$2:$A$1000,0),MATCH(L$1,'[1]Master data'!$B$1:$EF$1,0)),"")</f>
        <v>-5000</v>
      </c>
      <c r="M856" s="33">
        <f>IFERROR(INDEX('[1]Master data'!$B$2:$EF$1000,MATCH($B856,'[1]Master data'!$A$2:$A$1000,0),MATCH(M$1,'[1]Master data'!$B$1:$EF$1,0)),"")</f>
        <v>-1</v>
      </c>
      <c r="N856" s="7">
        <f>IFERROR(INDEX('[1]Master data'!$B$2:$EF$1000,MATCH($B856,'[1]Master data'!$A$2:$A$1000,0),MATCH(N$1,'[1]Master data'!$B$1:$EF$1,0)),"")</f>
        <v>0</v>
      </c>
      <c r="O856" s="7">
        <f>IFERROR(INDEX('[1]Master data'!$B$2:$EF$1000,MATCH($B856,'[1]Master data'!$A$2:$A$1000,0),MATCH(O$1,'[1]Master data'!$B$1:$EF$1,0)),"")</f>
        <v>0</v>
      </c>
      <c r="P856" s="7">
        <f>IFERROR(INDEX('[1]Master data'!$B$2:$EF$1000,MATCH($B856,'[1]Master data'!$A$2:$A$1000,0),MATCH(P$1,'[1]Master data'!$B$1:$EF$1,0)),"")</f>
        <v>-5000</v>
      </c>
      <c r="Q856" s="30">
        <f>IFERROR(INDEX('[1]Master data'!$B$2:$EF$1000,MATCH($B856,'[1]Master data'!$A$2:$A$1000,0),MATCH(Q$1,'[1]Master data'!$B$1:$EF$1,0)),"")</f>
        <v>-1</v>
      </c>
    </row>
    <row r="857" spans="1:17" x14ac:dyDescent="0.3">
      <c r="A857" t="str">
        <f t="shared" si="13"/>
        <v/>
      </c>
      <c r="B857" t="str">
        <f>IF('[1]Master data'!A857="","",'[1]Master data'!A857)</f>
        <v/>
      </c>
      <c r="C857" t="str">
        <f>IFERROR(INDEX('[1]Master data'!$B$2:$EF$1000,MATCH($B857,'[1]Master data'!$A$2:$A$1000,0),MATCH(C$1,'[1]Master data'!$B$1:$EF$1,0)),"")</f>
        <v/>
      </c>
      <c r="D857" t="str">
        <f>IFERROR(INDEX('[1]Master data'!$B$2:$EF$1000,MATCH($B857,'[1]Master data'!$A$2:$A$1000,0),MATCH(D$1,'[1]Master data'!$B$1:$EF$1,0)),"")</f>
        <v/>
      </c>
      <c r="E857" s="5">
        <f>IFERROR(INDEX('[1]Master data'!$B$2:$EF$1000,MATCH($B857,'[1]Master data'!$A$2:$A$1000,0),MATCH(E$1,'[1]Master data'!$B$1:$EF$1,0)),"")</f>
        <v>0</v>
      </c>
      <c r="F857" s="7">
        <f>IFERROR(INDEX('[1]Master data'!$B$2:$EF$1000,MATCH($B857,'[1]Master data'!$A$2:$A$1000,0),MATCH(F$1,'[1]Master data'!$B$1:$EF$1,0)),"")</f>
        <v>-5000</v>
      </c>
      <c r="G857" s="7">
        <f>IFERROR(INDEX('[1]Master data'!$B$2:$EF$1000,MATCH($B857,'[1]Master data'!$A$2:$A$1000,0),MATCH(G$1,'[1]Master data'!$B$1:$EF$1,0)),"")</f>
        <v>0</v>
      </c>
      <c r="H857" s="7">
        <f>IFERROR(INDEX('[1]Master data'!$B$2:$EF$1000,MATCH($B857,'[1]Master data'!$A$2:$A$1000,0),MATCH(H$1,'[1]Master data'!$B$1:$EF$1,0)),"")</f>
        <v>0</v>
      </c>
      <c r="I857" s="7">
        <f>IFERROR(INDEX('[1]Master data'!$B$2:$EF$1000,MATCH($B857,'[1]Master data'!$A$2:$A$1000,0),MATCH(I$1,'[1]Master data'!$B$1:$EF$1,0)),"")</f>
        <v>0</v>
      </c>
      <c r="J857" s="7">
        <f>IFERROR(INDEX('[1]Master data'!$B$2:$EF$1000,MATCH($B857,'[1]Master data'!$A$2:$A$1000,0),MATCH(J$1,'[1]Master data'!$B$1:$EF$1,0)),"")</f>
        <v>0</v>
      </c>
      <c r="K857" s="7">
        <f>IFERROR(INDEX('[1]Master data'!$B$2:$EF$1000,MATCH($B857,'[1]Master data'!$A$2:$A$1000,0),MATCH(K$1,'[1]Master data'!$B$1:$EF$1,0)),"")</f>
        <v>0</v>
      </c>
      <c r="L857" s="7">
        <f>IFERROR(INDEX('[1]Master data'!$B$2:$EF$1000,MATCH($B857,'[1]Master data'!$A$2:$A$1000,0),MATCH(L$1,'[1]Master data'!$B$1:$EF$1,0)),"")</f>
        <v>-5000</v>
      </c>
      <c r="M857" s="33">
        <f>IFERROR(INDEX('[1]Master data'!$B$2:$EF$1000,MATCH($B857,'[1]Master data'!$A$2:$A$1000,0),MATCH(M$1,'[1]Master data'!$B$1:$EF$1,0)),"")</f>
        <v>-1</v>
      </c>
      <c r="N857" s="7">
        <f>IFERROR(INDEX('[1]Master data'!$B$2:$EF$1000,MATCH($B857,'[1]Master data'!$A$2:$A$1000,0),MATCH(N$1,'[1]Master data'!$B$1:$EF$1,0)),"")</f>
        <v>0</v>
      </c>
      <c r="O857" s="7">
        <f>IFERROR(INDEX('[1]Master data'!$B$2:$EF$1000,MATCH($B857,'[1]Master data'!$A$2:$A$1000,0),MATCH(O$1,'[1]Master data'!$B$1:$EF$1,0)),"")</f>
        <v>0</v>
      </c>
      <c r="P857" s="7">
        <f>IFERROR(INDEX('[1]Master data'!$B$2:$EF$1000,MATCH($B857,'[1]Master data'!$A$2:$A$1000,0),MATCH(P$1,'[1]Master data'!$B$1:$EF$1,0)),"")</f>
        <v>-5000</v>
      </c>
      <c r="Q857" s="30">
        <f>IFERROR(INDEX('[1]Master data'!$B$2:$EF$1000,MATCH($B857,'[1]Master data'!$A$2:$A$1000,0),MATCH(Q$1,'[1]Master data'!$B$1:$EF$1,0)),"")</f>
        <v>-1</v>
      </c>
    </row>
    <row r="858" spans="1:17" x14ac:dyDescent="0.3">
      <c r="A858" t="str">
        <f t="shared" si="13"/>
        <v/>
      </c>
      <c r="B858" t="str">
        <f>IF('[1]Master data'!A858="","",'[1]Master data'!A858)</f>
        <v/>
      </c>
      <c r="C858" t="str">
        <f>IFERROR(INDEX('[1]Master data'!$B$2:$EF$1000,MATCH($B858,'[1]Master data'!$A$2:$A$1000,0),MATCH(C$1,'[1]Master data'!$B$1:$EF$1,0)),"")</f>
        <v/>
      </c>
      <c r="D858" t="str">
        <f>IFERROR(INDEX('[1]Master data'!$B$2:$EF$1000,MATCH($B858,'[1]Master data'!$A$2:$A$1000,0),MATCH(D$1,'[1]Master data'!$B$1:$EF$1,0)),"")</f>
        <v/>
      </c>
      <c r="E858" s="5">
        <f>IFERROR(INDEX('[1]Master data'!$B$2:$EF$1000,MATCH($B858,'[1]Master data'!$A$2:$A$1000,0),MATCH(E$1,'[1]Master data'!$B$1:$EF$1,0)),"")</f>
        <v>0</v>
      </c>
      <c r="F858" s="7">
        <f>IFERROR(INDEX('[1]Master data'!$B$2:$EF$1000,MATCH($B858,'[1]Master data'!$A$2:$A$1000,0),MATCH(F$1,'[1]Master data'!$B$1:$EF$1,0)),"")</f>
        <v>-5000</v>
      </c>
      <c r="G858" s="7">
        <f>IFERROR(INDEX('[1]Master data'!$B$2:$EF$1000,MATCH($B858,'[1]Master data'!$A$2:$A$1000,0),MATCH(G$1,'[1]Master data'!$B$1:$EF$1,0)),"")</f>
        <v>0</v>
      </c>
      <c r="H858" s="7">
        <f>IFERROR(INDEX('[1]Master data'!$B$2:$EF$1000,MATCH($B858,'[1]Master data'!$A$2:$A$1000,0),MATCH(H$1,'[1]Master data'!$B$1:$EF$1,0)),"")</f>
        <v>0</v>
      </c>
      <c r="I858" s="7">
        <f>IFERROR(INDEX('[1]Master data'!$B$2:$EF$1000,MATCH($B858,'[1]Master data'!$A$2:$A$1000,0),MATCH(I$1,'[1]Master data'!$B$1:$EF$1,0)),"")</f>
        <v>0</v>
      </c>
      <c r="J858" s="7">
        <f>IFERROR(INDEX('[1]Master data'!$B$2:$EF$1000,MATCH($B858,'[1]Master data'!$A$2:$A$1000,0),MATCH(J$1,'[1]Master data'!$B$1:$EF$1,0)),"")</f>
        <v>0</v>
      </c>
      <c r="K858" s="7">
        <f>IFERROR(INDEX('[1]Master data'!$B$2:$EF$1000,MATCH($B858,'[1]Master data'!$A$2:$A$1000,0),MATCH(K$1,'[1]Master data'!$B$1:$EF$1,0)),"")</f>
        <v>0</v>
      </c>
      <c r="L858" s="7">
        <f>IFERROR(INDEX('[1]Master data'!$B$2:$EF$1000,MATCH($B858,'[1]Master data'!$A$2:$A$1000,0),MATCH(L$1,'[1]Master data'!$B$1:$EF$1,0)),"")</f>
        <v>-5000</v>
      </c>
      <c r="M858" s="33">
        <f>IFERROR(INDEX('[1]Master data'!$B$2:$EF$1000,MATCH($B858,'[1]Master data'!$A$2:$A$1000,0),MATCH(M$1,'[1]Master data'!$B$1:$EF$1,0)),"")</f>
        <v>-1</v>
      </c>
      <c r="N858" s="7">
        <f>IFERROR(INDEX('[1]Master data'!$B$2:$EF$1000,MATCH($B858,'[1]Master data'!$A$2:$A$1000,0),MATCH(N$1,'[1]Master data'!$B$1:$EF$1,0)),"")</f>
        <v>0</v>
      </c>
      <c r="O858" s="7">
        <f>IFERROR(INDEX('[1]Master data'!$B$2:$EF$1000,MATCH($B858,'[1]Master data'!$A$2:$A$1000,0),MATCH(O$1,'[1]Master data'!$B$1:$EF$1,0)),"")</f>
        <v>0</v>
      </c>
      <c r="P858" s="7">
        <f>IFERROR(INDEX('[1]Master data'!$B$2:$EF$1000,MATCH($B858,'[1]Master data'!$A$2:$A$1000,0),MATCH(P$1,'[1]Master data'!$B$1:$EF$1,0)),"")</f>
        <v>-5000</v>
      </c>
      <c r="Q858" s="30">
        <f>IFERROR(INDEX('[1]Master data'!$B$2:$EF$1000,MATCH($B858,'[1]Master data'!$A$2:$A$1000,0),MATCH(Q$1,'[1]Master data'!$B$1:$EF$1,0)),"")</f>
        <v>-1</v>
      </c>
    </row>
    <row r="859" spans="1:17" x14ac:dyDescent="0.3">
      <c r="A859" t="str">
        <f t="shared" si="13"/>
        <v/>
      </c>
      <c r="B859" t="str">
        <f>IF('[1]Master data'!A859="","",'[1]Master data'!A859)</f>
        <v/>
      </c>
      <c r="C859" t="str">
        <f>IFERROR(INDEX('[1]Master data'!$B$2:$EF$1000,MATCH($B859,'[1]Master data'!$A$2:$A$1000,0),MATCH(C$1,'[1]Master data'!$B$1:$EF$1,0)),"")</f>
        <v/>
      </c>
      <c r="D859" t="str">
        <f>IFERROR(INDEX('[1]Master data'!$B$2:$EF$1000,MATCH($B859,'[1]Master data'!$A$2:$A$1000,0),MATCH(D$1,'[1]Master data'!$B$1:$EF$1,0)),"")</f>
        <v/>
      </c>
      <c r="E859" s="5">
        <f>IFERROR(INDEX('[1]Master data'!$B$2:$EF$1000,MATCH($B859,'[1]Master data'!$A$2:$A$1000,0),MATCH(E$1,'[1]Master data'!$B$1:$EF$1,0)),"")</f>
        <v>0</v>
      </c>
      <c r="F859" s="7">
        <f>IFERROR(INDEX('[1]Master data'!$B$2:$EF$1000,MATCH($B859,'[1]Master data'!$A$2:$A$1000,0),MATCH(F$1,'[1]Master data'!$B$1:$EF$1,0)),"")</f>
        <v>-5000</v>
      </c>
      <c r="G859" s="7">
        <f>IFERROR(INDEX('[1]Master data'!$B$2:$EF$1000,MATCH($B859,'[1]Master data'!$A$2:$A$1000,0),MATCH(G$1,'[1]Master data'!$B$1:$EF$1,0)),"")</f>
        <v>0</v>
      </c>
      <c r="H859" s="7">
        <f>IFERROR(INDEX('[1]Master data'!$B$2:$EF$1000,MATCH($B859,'[1]Master data'!$A$2:$A$1000,0),MATCH(H$1,'[1]Master data'!$B$1:$EF$1,0)),"")</f>
        <v>0</v>
      </c>
      <c r="I859" s="7">
        <f>IFERROR(INDEX('[1]Master data'!$B$2:$EF$1000,MATCH($B859,'[1]Master data'!$A$2:$A$1000,0),MATCH(I$1,'[1]Master data'!$B$1:$EF$1,0)),"")</f>
        <v>0</v>
      </c>
      <c r="J859" s="7">
        <f>IFERROR(INDEX('[1]Master data'!$B$2:$EF$1000,MATCH($B859,'[1]Master data'!$A$2:$A$1000,0),MATCH(J$1,'[1]Master data'!$B$1:$EF$1,0)),"")</f>
        <v>0</v>
      </c>
      <c r="K859" s="7">
        <f>IFERROR(INDEX('[1]Master data'!$B$2:$EF$1000,MATCH($B859,'[1]Master data'!$A$2:$A$1000,0),MATCH(K$1,'[1]Master data'!$B$1:$EF$1,0)),"")</f>
        <v>0</v>
      </c>
      <c r="L859" s="7">
        <f>IFERROR(INDEX('[1]Master data'!$B$2:$EF$1000,MATCH($B859,'[1]Master data'!$A$2:$A$1000,0),MATCH(L$1,'[1]Master data'!$B$1:$EF$1,0)),"")</f>
        <v>-5000</v>
      </c>
      <c r="M859" s="33">
        <f>IFERROR(INDEX('[1]Master data'!$B$2:$EF$1000,MATCH($B859,'[1]Master data'!$A$2:$A$1000,0),MATCH(M$1,'[1]Master data'!$B$1:$EF$1,0)),"")</f>
        <v>-1</v>
      </c>
      <c r="N859" s="7">
        <f>IFERROR(INDEX('[1]Master data'!$B$2:$EF$1000,MATCH($B859,'[1]Master data'!$A$2:$A$1000,0),MATCH(N$1,'[1]Master data'!$B$1:$EF$1,0)),"")</f>
        <v>0</v>
      </c>
      <c r="O859" s="7">
        <f>IFERROR(INDEX('[1]Master data'!$B$2:$EF$1000,MATCH($B859,'[1]Master data'!$A$2:$A$1000,0),MATCH(O$1,'[1]Master data'!$B$1:$EF$1,0)),"")</f>
        <v>0</v>
      </c>
      <c r="P859" s="7">
        <f>IFERROR(INDEX('[1]Master data'!$B$2:$EF$1000,MATCH($B859,'[1]Master data'!$A$2:$A$1000,0),MATCH(P$1,'[1]Master data'!$B$1:$EF$1,0)),"")</f>
        <v>-5000</v>
      </c>
      <c r="Q859" s="30">
        <f>IFERROR(INDEX('[1]Master data'!$B$2:$EF$1000,MATCH($B859,'[1]Master data'!$A$2:$A$1000,0),MATCH(Q$1,'[1]Master data'!$B$1:$EF$1,0)),"")</f>
        <v>-1</v>
      </c>
    </row>
    <row r="860" spans="1:17" x14ac:dyDescent="0.3">
      <c r="A860" t="str">
        <f t="shared" si="13"/>
        <v/>
      </c>
      <c r="B860" t="str">
        <f>IF('[1]Master data'!A860="","",'[1]Master data'!A860)</f>
        <v/>
      </c>
      <c r="C860" t="str">
        <f>IFERROR(INDEX('[1]Master data'!$B$2:$EF$1000,MATCH($B860,'[1]Master data'!$A$2:$A$1000,0),MATCH(C$1,'[1]Master data'!$B$1:$EF$1,0)),"")</f>
        <v/>
      </c>
      <c r="D860" t="str">
        <f>IFERROR(INDEX('[1]Master data'!$B$2:$EF$1000,MATCH($B860,'[1]Master data'!$A$2:$A$1000,0),MATCH(D$1,'[1]Master data'!$B$1:$EF$1,0)),"")</f>
        <v/>
      </c>
      <c r="E860" s="5">
        <f>IFERROR(INDEX('[1]Master data'!$B$2:$EF$1000,MATCH($B860,'[1]Master data'!$A$2:$A$1000,0),MATCH(E$1,'[1]Master data'!$B$1:$EF$1,0)),"")</f>
        <v>0</v>
      </c>
      <c r="F860" s="7">
        <f>IFERROR(INDEX('[1]Master data'!$B$2:$EF$1000,MATCH($B860,'[1]Master data'!$A$2:$A$1000,0),MATCH(F$1,'[1]Master data'!$B$1:$EF$1,0)),"")</f>
        <v>-5000</v>
      </c>
      <c r="G860" s="7">
        <f>IFERROR(INDEX('[1]Master data'!$B$2:$EF$1000,MATCH($B860,'[1]Master data'!$A$2:$A$1000,0),MATCH(G$1,'[1]Master data'!$B$1:$EF$1,0)),"")</f>
        <v>0</v>
      </c>
      <c r="H860" s="7">
        <f>IFERROR(INDEX('[1]Master data'!$B$2:$EF$1000,MATCH($B860,'[1]Master data'!$A$2:$A$1000,0),MATCH(H$1,'[1]Master data'!$B$1:$EF$1,0)),"")</f>
        <v>0</v>
      </c>
      <c r="I860" s="7">
        <f>IFERROR(INDEX('[1]Master data'!$B$2:$EF$1000,MATCH($B860,'[1]Master data'!$A$2:$A$1000,0),MATCH(I$1,'[1]Master data'!$B$1:$EF$1,0)),"")</f>
        <v>0</v>
      </c>
      <c r="J860" s="7">
        <f>IFERROR(INDEX('[1]Master data'!$B$2:$EF$1000,MATCH($B860,'[1]Master data'!$A$2:$A$1000,0),MATCH(J$1,'[1]Master data'!$B$1:$EF$1,0)),"")</f>
        <v>0</v>
      </c>
      <c r="K860" s="7">
        <f>IFERROR(INDEX('[1]Master data'!$B$2:$EF$1000,MATCH($B860,'[1]Master data'!$A$2:$A$1000,0),MATCH(K$1,'[1]Master data'!$B$1:$EF$1,0)),"")</f>
        <v>0</v>
      </c>
      <c r="L860" s="7">
        <f>IFERROR(INDEX('[1]Master data'!$B$2:$EF$1000,MATCH($B860,'[1]Master data'!$A$2:$A$1000,0),MATCH(L$1,'[1]Master data'!$B$1:$EF$1,0)),"")</f>
        <v>-5000</v>
      </c>
      <c r="M860" s="33">
        <f>IFERROR(INDEX('[1]Master data'!$B$2:$EF$1000,MATCH($B860,'[1]Master data'!$A$2:$A$1000,0),MATCH(M$1,'[1]Master data'!$B$1:$EF$1,0)),"")</f>
        <v>-1</v>
      </c>
      <c r="N860" s="7">
        <f>IFERROR(INDEX('[1]Master data'!$B$2:$EF$1000,MATCH($B860,'[1]Master data'!$A$2:$A$1000,0),MATCH(N$1,'[1]Master data'!$B$1:$EF$1,0)),"")</f>
        <v>0</v>
      </c>
      <c r="O860" s="7">
        <f>IFERROR(INDEX('[1]Master data'!$B$2:$EF$1000,MATCH($B860,'[1]Master data'!$A$2:$A$1000,0),MATCH(O$1,'[1]Master data'!$B$1:$EF$1,0)),"")</f>
        <v>0</v>
      </c>
      <c r="P860" s="7">
        <f>IFERROR(INDEX('[1]Master data'!$B$2:$EF$1000,MATCH($B860,'[1]Master data'!$A$2:$A$1000,0),MATCH(P$1,'[1]Master data'!$B$1:$EF$1,0)),"")</f>
        <v>-5000</v>
      </c>
      <c r="Q860" s="30">
        <f>IFERROR(INDEX('[1]Master data'!$B$2:$EF$1000,MATCH($B860,'[1]Master data'!$A$2:$A$1000,0),MATCH(Q$1,'[1]Master data'!$B$1:$EF$1,0)),"")</f>
        <v>-1</v>
      </c>
    </row>
    <row r="861" spans="1:17" x14ac:dyDescent="0.3">
      <c r="A861" t="str">
        <f t="shared" si="13"/>
        <v/>
      </c>
      <c r="B861" t="str">
        <f>IF('[1]Master data'!A861="","",'[1]Master data'!A861)</f>
        <v/>
      </c>
      <c r="C861" t="str">
        <f>IFERROR(INDEX('[1]Master data'!$B$2:$EF$1000,MATCH($B861,'[1]Master data'!$A$2:$A$1000,0),MATCH(C$1,'[1]Master data'!$B$1:$EF$1,0)),"")</f>
        <v/>
      </c>
      <c r="D861" t="str">
        <f>IFERROR(INDEX('[1]Master data'!$B$2:$EF$1000,MATCH($B861,'[1]Master data'!$A$2:$A$1000,0),MATCH(D$1,'[1]Master data'!$B$1:$EF$1,0)),"")</f>
        <v/>
      </c>
      <c r="E861" s="5">
        <f>IFERROR(INDEX('[1]Master data'!$B$2:$EF$1000,MATCH($B861,'[1]Master data'!$A$2:$A$1000,0),MATCH(E$1,'[1]Master data'!$B$1:$EF$1,0)),"")</f>
        <v>0</v>
      </c>
      <c r="F861" s="7">
        <f>IFERROR(INDEX('[1]Master data'!$B$2:$EF$1000,MATCH($B861,'[1]Master data'!$A$2:$A$1000,0),MATCH(F$1,'[1]Master data'!$B$1:$EF$1,0)),"")</f>
        <v>-5000</v>
      </c>
      <c r="G861" s="7">
        <f>IFERROR(INDEX('[1]Master data'!$B$2:$EF$1000,MATCH($B861,'[1]Master data'!$A$2:$A$1000,0),MATCH(G$1,'[1]Master data'!$B$1:$EF$1,0)),"")</f>
        <v>0</v>
      </c>
      <c r="H861" s="7">
        <f>IFERROR(INDEX('[1]Master data'!$B$2:$EF$1000,MATCH($B861,'[1]Master data'!$A$2:$A$1000,0),MATCH(H$1,'[1]Master data'!$B$1:$EF$1,0)),"")</f>
        <v>0</v>
      </c>
      <c r="I861" s="7">
        <f>IFERROR(INDEX('[1]Master data'!$B$2:$EF$1000,MATCH($B861,'[1]Master data'!$A$2:$A$1000,0),MATCH(I$1,'[1]Master data'!$B$1:$EF$1,0)),"")</f>
        <v>0</v>
      </c>
      <c r="J861" s="7">
        <f>IFERROR(INDEX('[1]Master data'!$B$2:$EF$1000,MATCH($B861,'[1]Master data'!$A$2:$A$1000,0),MATCH(J$1,'[1]Master data'!$B$1:$EF$1,0)),"")</f>
        <v>0</v>
      </c>
      <c r="K861" s="7">
        <f>IFERROR(INDEX('[1]Master data'!$B$2:$EF$1000,MATCH($B861,'[1]Master data'!$A$2:$A$1000,0),MATCH(K$1,'[1]Master data'!$B$1:$EF$1,0)),"")</f>
        <v>0</v>
      </c>
      <c r="L861" s="7">
        <f>IFERROR(INDEX('[1]Master data'!$B$2:$EF$1000,MATCH($B861,'[1]Master data'!$A$2:$A$1000,0),MATCH(L$1,'[1]Master data'!$B$1:$EF$1,0)),"")</f>
        <v>-5000</v>
      </c>
      <c r="M861" s="33">
        <f>IFERROR(INDEX('[1]Master data'!$B$2:$EF$1000,MATCH($B861,'[1]Master data'!$A$2:$A$1000,0),MATCH(M$1,'[1]Master data'!$B$1:$EF$1,0)),"")</f>
        <v>-1</v>
      </c>
      <c r="N861" s="7">
        <f>IFERROR(INDEX('[1]Master data'!$B$2:$EF$1000,MATCH($B861,'[1]Master data'!$A$2:$A$1000,0),MATCH(N$1,'[1]Master data'!$B$1:$EF$1,0)),"")</f>
        <v>0</v>
      </c>
      <c r="O861" s="7">
        <f>IFERROR(INDEX('[1]Master data'!$B$2:$EF$1000,MATCH($B861,'[1]Master data'!$A$2:$A$1000,0),MATCH(O$1,'[1]Master data'!$B$1:$EF$1,0)),"")</f>
        <v>0</v>
      </c>
      <c r="P861" s="7">
        <f>IFERROR(INDEX('[1]Master data'!$B$2:$EF$1000,MATCH($B861,'[1]Master data'!$A$2:$A$1000,0),MATCH(P$1,'[1]Master data'!$B$1:$EF$1,0)),"")</f>
        <v>-5000</v>
      </c>
      <c r="Q861" s="30">
        <f>IFERROR(INDEX('[1]Master data'!$B$2:$EF$1000,MATCH($B861,'[1]Master data'!$A$2:$A$1000,0),MATCH(Q$1,'[1]Master data'!$B$1:$EF$1,0)),"")</f>
        <v>-1</v>
      </c>
    </row>
    <row r="862" spans="1:17" x14ac:dyDescent="0.3">
      <c r="A862" t="str">
        <f t="shared" si="13"/>
        <v/>
      </c>
      <c r="B862" t="str">
        <f>IF('[1]Master data'!A862="","",'[1]Master data'!A862)</f>
        <v/>
      </c>
      <c r="C862" t="str">
        <f>IFERROR(INDEX('[1]Master data'!$B$2:$EF$1000,MATCH($B862,'[1]Master data'!$A$2:$A$1000,0),MATCH(C$1,'[1]Master data'!$B$1:$EF$1,0)),"")</f>
        <v/>
      </c>
      <c r="D862" t="str">
        <f>IFERROR(INDEX('[1]Master data'!$B$2:$EF$1000,MATCH($B862,'[1]Master data'!$A$2:$A$1000,0),MATCH(D$1,'[1]Master data'!$B$1:$EF$1,0)),"")</f>
        <v/>
      </c>
      <c r="E862" s="5">
        <f>IFERROR(INDEX('[1]Master data'!$B$2:$EF$1000,MATCH($B862,'[1]Master data'!$A$2:$A$1000,0),MATCH(E$1,'[1]Master data'!$B$1:$EF$1,0)),"")</f>
        <v>0</v>
      </c>
      <c r="F862" s="7">
        <f>IFERROR(INDEX('[1]Master data'!$B$2:$EF$1000,MATCH($B862,'[1]Master data'!$A$2:$A$1000,0),MATCH(F$1,'[1]Master data'!$B$1:$EF$1,0)),"")</f>
        <v>-5000</v>
      </c>
      <c r="G862" s="7">
        <f>IFERROR(INDEX('[1]Master data'!$B$2:$EF$1000,MATCH($B862,'[1]Master data'!$A$2:$A$1000,0),MATCH(G$1,'[1]Master data'!$B$1:$EF$1,0)),"")</f>
        <v>0</v>
      </c>
      <c r="H862" s="7">
        <f>IFERROR(INDEX('[1]Master data'!$B$2:$EF$1000,MATCH($B862,'[1]Master data'!$A$2:$A$1000,0),MATCH(H$1,'[1]Master data'!$B$1:$EF$1,0)),"")</f>
        <v>0</v>
      </c>
      <c r="I862" s="7">
        <f>IFERROR(INDEX('[1]Master data'!$B$2:$EF$1000,MATCH($B862,'[1]Master data'!$A$2:$A$1000,0),MATCH(I$1,'[1]Master data'!$B$1:$EF$1,0)),"")</f>
        <v>0</v>
      </c>
      <c r="J862" s="7">
        <f>IFERROR(INDEX('[1]Master data'!$B$2:$EF$1000,MATCH($B862,'[1]Master data'!$A$2:$A$1000,0),MATCH(J$1,'[1]Master data'!$B$1:$EF$1,0)),"")</f>
        <v>0</v>
      </c>
      <c r="K862" s="7">
        <f>IFERROR(INDEX('[1]Master data'!$B$2:$EF$1000,MATCH($B862,'[1]Master data'!$A$2:$A$1000,0),MATCH(K$1,'[1]Master data'!$B$1:$EF$1,0)),"")</f>
        <v>0</v>
      </c>
      <c r="L862" s="7">
        <f>IFERROR(INDEX('[1]Master data'!$B$2:$EF$1000,MATCH($B862,'[1]Master data'!$A$2:$A$1000,0),MATCH(L$1,'[1]Master data'!$B$1:$EF$1,0)),"")</f>
        <v>-5000</v>
      </c>
      <c r="M862" s="33">
        <f>IFERROR(INDEX('[1]Master data'!$B$2:$EF$1000,MATCH($B862,'[1]Master data'!$A$2:$A$1000,0),MATCH(M$1,'[1]Master data'!$B$1:$EF$1,0)),"")</f>
        <v>-1</v>
      </c>
      <c r="N862" s="7">
        <f>IFERROR(INDEX('[1]Master data'!$B$2:$EF$1000,MATCH($B862,'[1]Master data'!$A$2:$A$1000,0),MATCH(N$1,'[1]Master data'!$B$1:$EF$1,0)),"")</f>
        <v>0</v>
      </c>
      <c r="O862" s="7">
        <f>IFERROR(INDEX('[1]Master data'!$B$2:$EF$1000,MATCH($B862,'[1]Master data'!$A$2:$A$1000,0),MATCH(O$1,'[1]Master data'!$B$1:$EF$1,0)),"")</f>
        <v>0</v>
      </c>
      <c r="P862" s="7">
        <f>IFERROR(INDEX('[1]Master data'!$B$2:$EF$1000,MATCH($B862,'[1]Master data'!$A$2:$A$1000,0),MATCH(P$1,'[1]Master data'!$B$1:$EF$1,0)),"")</f>
        <v>-5000</v>
      </c>
      <c r="Q862" s="30">
        <f>IFERROR(INDEX('[1]Master data'!$B$2:$EF$1000,MATCH($B862,'[1]Master data'!$A$2:$A$1000,0),MATCH(Q$1,'[1]Master data'!$B$1:$EF$1,0)),"")</f>
        <v>-1</v>
      </c>
    </row>
    <row r="863" spans="1:17" x14ac:dyDescent="0.3">
      <c r="A863" t="str">
        <f t="shared" si="13"/>
        <v/>
      </c>
      <c r="B863" t="str">
        <f>IF('[1]Master data'!A863="","",'[1]Master data'!A863)</f>
        <v/>
      </c>
      <c r="C863" t="str">
        <f>IFERROR(INDEX('[1]Master data'!$B$2:$EF$1000,MATCH($B863,'[1]Master data'!$A$2:$A$1000,0),MATCH(C$1,'[1]Master data'!$B$1:$EF$1,0)),"")</f>
        <v/>
      </c>
      <c r="D863" t="str">
        <f>IFERROR(INDEX('[1]Master data'!$B$2:$EF$1000,MATCH($B863,'[1]Master data'!$A$2:$A$1000,0),MATCH(D$1,'[1]Master data'!$B$1:$EF$1,0)),"")</f>
        <v/>
      </c>
      <c r="E863" s="5">
        <f>IFERROR(INDEX('[1]Master data'!$B$2:$EF$1000,MATCH($B863,'[1]Master data'!$A$2:$A$1000,0),MATCH(E$1,'[1]Master data'!$B$1:$EF$1,0)),"")</f>
        <v>0</v>
      </c>
      <c r="F863" s="7">
        <f>IFERROR(INDEX('[1]Master data'!$B$2:$EF$1000,MATCH($B863,'[1]Master data'!$A$2:$A$1000,0),MATCH(F$1,'[1]Master data'!$B$1:$EF$1,0)),"")</f>
        <v>-5000</v>
      </c>
      <c r="G863" s="7">
        <f>IFERROR(INDEX('[1]Master data'!$B$2:$EF$1000,MATCH($B863,'[1]Master data'!$A$2:$A$1000,0),MATCH(G$1,'[1]Master data'!$B$1:$EF$1,0)),"")</f>
        <v>0</v>
      </c>
      <c r="H863" s="7">
        <f>IFERROR(INDEX('[1]Master data'!$B$2:$EF$1000,MATCH($B863,'[1]Master data'!$A$2:$A$1000,0),MATCH(H$1,'[1]Master data'!$B$1:$EF$1,0)),"")</f>
        <v>0</v>
      </c>
      <c r="I863" s="7">
        <f>IFERROR(INDEX('[1]Master data'!$B$2:$EF$1000,MATCH($B863,'[1]Master data'!$A$2:$A$1000,0),MATCH(I$1,'[1]Master data'!$B$1:$EF$1,0)),"")</f>
        <v>0</v>
      </c>
      <c r="J863" s="7">
        <f>IFERROR(INDEX('[1]Master data'!$B$2:$EF$1000,MATCH($B863,'[1]Master data'!$A$2:$A$1000,0),MATCH(J$1,'[1]Master data'!$B$1:$EF$1,0)),"")</f>
        <v>0</v>
      </c>
      <c r="K863" s="7">
        <f>IFERROR(INDEX('[1]Master data'!$B$2:$EF$1000,MATCH($B863,'[1]Master data'!$A$2:$A$1000,0),MATCH(K$1,'[1]Master data'!$B$1:$EF$1,0)),"")</f>
        <v>0</v>
      </c>
      <c r="L863" s="7">
        <f>IFERROR(INDEX('[1]Master data'!$B$2:$EF$1000,MATCH($B863,'[1]Master data'!$A$2:$A$1000,0),MATCH(L$1,'[1]Master data'!$B$1:$EF$1,0)),"")</f>
        <v>-5000</v>
      </c>
      <c r="M863" s="33">
        <f>IFERROR(INDEX('[1]Master data'!$B$2:$EF$1000,MATCH($B863,'[1]Master data'!$A$2:$A$1000,0),MATCH(M$1,'[1]Master data'!$B$1:$EF$1,0)),"")</f>
        <v>-1</v>
      </c>
      <c r="N863" s="7">
        <f>IFERROR(INDEX('[1]Master data'!$B$2:$EF$1000,MATCH($B863,'[1]Master data'!$A$2:$A$1000,0),MATCH(N$1,'[1]Master data'!$B$1:$EF$1,0)),"")</f>
        <v>0</v>
      </c>
      <c r="O863" s="7">
        <f>IFERROR(INDEX('[1]Master data'!$B$2:$EF$1000,MATCH($B863,'[1]Master data'!$A$2:$A$1000,0),MATCH(O$1,'[1]Master data'!$B$1:$EF$1,0)),"")</f>
        <v>0</v>
      </c>
      <c r="P863" s="7">
        <f>IFERROR(INDEX('[1]Master data'!$B$2:$EF$1000,MATCH($B863,'[1]Master data'!$A$2:$A$1000,0),MATCH(P$1,'[1]Master data'!$B$1:$EF$1,0)),"")</f>
        <v>-5000</v>
      </c>
      <c r="Q863" s="30">
        <f>IFERROR(INDEX('[1]Master data'!$B$2:$EF$1000,MATCH($B863,'[1]Master data'!$A$2:$A$1000,0),MATCH(Q$1,'[1]Master data'!$B$1:$EF$1,0)),"")</f>
        <v>-1</v>
      </c>
    </row>
    <row r="864" spans="1:17" x14ac:dyDescent="0.3">
      <c r="A864" t="str">
        <f t="shared" si="13"/>
        <v/>
      </c>
      <c r="B864" t="str">
        <f>IF('[1]Master data'!A864="","",'[1]Master data'!A864)</f>
        <v/>
      </c>
      <c r="C864" t="str">
        <f>IFERROR(INDEX('[1]Master data'!$B$2:$EF$1000,MATCH($B864,'[1]Master data'!$A$2:$A$1000,0),MATCH(C$1,'[1]Master data'!$B$1:$EF$1,0)),"")</f>
        <v/>
      </c>
      <c r="D864" t="str">
        <f>IFERROR(INDEX('[1]Master data'!$B$2:$EF$1000,MATCH($B864,'[1]Master data'!$A$2:$A$1000,0),MATCH(D$1,'[1]Master data'!$B$1:$EF$1,0)),"")</f>
        <v/>
      </c>
      <c r="E864" s="5">
        <f>IFERROR(INDEX('[1]Master data'!$B$2:$EF$1000,MATCH($B864,'[1]Master data'!$A$2:$A$1000,0),MATCH(E$1,'[1]Master data'!$B$1:$EF$1,0)),"")</f>
        <v>0</v>
      </c>
      <c r="F864" s="7">
        <f>IFERROR(INDEX('[1]Master data'!$B$2:$EF$1000,MATCH($B864,'[1]Master data'!$A$2:$A$1000,0),MATCH(F$1,'[1]Master data'!$B$1:$EF$1,0)),"")</f>
        <v>-5000</v>
      </c>
      <c r="G864" s="7">
        <f>IFERROR(INDEX('[1]Master data'!$B$2:$EF$1000,MATCH($B864,'[1]Master data'!$A$2:$A$1000,0),MATCH(G$1,'[1]Master data'!$B$1:$EF$1,0)),"")</f>
        <v>0</v>
      </c>
      <c r="H864" s="7">
        <f>IFERROR(INDEX('[1]Master data'!$B$2:$EF$1000,MATCH($B864,'[1]Master data'!$A$2:$A$1000,0),MATCH(H$1,'[1]Master data'!$B$1:$EF$1,0)),"")</f>
        <v>0</v>
      </c>
      <c r="I864" s="7">
        <f>IFERROR(INDEX('[1]Master data'!$B$2:$EF$1000,MATCH($B864,'[1]Master data'!$A$2:$A$1000,0),MATCH(I$1,'[1]Master data'!$B$1:$EF$1,0)),"")</f>
        <v>0</v>
      </c>
      <c r="J864" s="7">
        <f>IFERROR(INDEX('[1]Master data'!$B$2:$EF$1000,MATCH($B864,'[1]Master data'!$A$2:$A$1000,0),MATCH(J$1,'[1]Master data'!$B$1:$EF$1,0)),"")</f>
        <v>0</v>
      </c>
      <c r="K864" s="7">
        <f>IFERROR(INDEX('[1]Master data'!$B$2:$EF$1000,MATCH($B864,'[1]Master data'!$A$2:$A$1000,0),MATCH(K$1,'[1]Master data'!$B$1:$EF$1,0)),"")</f>
        <v>0</v>
      </c>
      <c r="L864" s="7">
        <f>IFERROR(INDEX('[1]Master data'!$B$2:$EF$1000,MATCH($B864,'[1]Master data'!$A$2:$A$1000,0),MATCH(L$1,'[1]Master data'!$B$1:$EF$1,0)),"")</f>
        <v>-5000</v>
      </c>
      <c r="M864" s="33">
        <f>IFERROR(INDEX('[1]Master data'!$B$2:$EF$1000,MATCH($B864,'[1]Master data'!$A$2:$A$1000,0),MATCH(M$1,'[1]Master data'!$B$1:$EF$1,0)),"")</f>
        <v>-1</v>
      </c>
      <c r="N864" s="7">
        <f>IFERROR(INDEX('[1]Master data'!$B$2:$EF$1000,MATCH($B864,'[1]Master data'!$A$2:$A$1000,0),MATCH(N$1,'[1]Master data'!$B$1:$EF$1,0)),"")</f>
        <v>0</v>
      </c>
      <c r="O864" s="7">
        <f>IFERROR(INDEX('[1]Master data'!$B$2:$EF$1000,MATCH($B864,'[1]Master data'!$A$2:$A$1000,0),MATCH(O$1,'[1]Master data'!$B$1:$EF$1,0)),"")</f>
        <v>0</v>
      </c>
      <c r="P864" s="7">
        <f>IFERROR(INDEX('[1]Master data'!$B$2:$EF$1000,MATCH($B864,'[1]Master data'!$A$2:$A$1000,0),MATCH(P$1,'[1]Master data'!$B$1:$EF$1,0)),"")</f>
        <v>-5000</v>
      </c>
      <c r="Q864" s="30">
        <f>IFERROR(INDEX('[1]Master data'!$B$2:$EF$1000,MATCH($B864,'[1]Master data'!$A$2:$A$1000,0),MATCH(Q$1,'[1]Master data'!$B$1:$EF$1,0)),"")</f>
        <v>-1</v>
      </c>
    </row>
    <row r="865" spans="1:17" x14ac:dyDescent="0.3">
      <c r="A865" t="str">
        <f t="shared" si="13"/>
        <v/>
      </c>
      <c r="B865" t="str">
        <f>IF('[1]Master data'!A865="","",'[1]Master data'!A865)</f>
        <v/>
      </c>
      <c r="C865" t="str">
        <f>IFERROR(INDEX('[1]Master data'!$B$2:$EF$1000,MATCH($B865,'[1]Master data'!$A$2:$A$1000,0),MATCH(C$1,'[1]Master data'!$B$1:$EF$1,0)),"")</f>
        <v/>
      </c>
      <c r="D865" t="str">
        <f>IFERROR(INDEX('[1]Master data'!$B$2:$EF$1000,MATCH($B865,'[1]Master data'!$A$2:$A$1000,0),MATCH(D$1,'[1]Master data'!$B$1:$EF$1,0)),"")</f>
        <v/>
      </c>
      <c r="E865" s="5">
        <f>IFERROR(INDEX('[1]Master data'!$B$2:$EF$1000,MATCH($B865,'[1]Master data'!$A$2:$A$1000,0),MATCH(E$1,'[1]Master data'!$B$1:$EF$1,0)),"")</f>
        <v>0</v>
      </c>
      <c r="F865" s="7">
        <f>IFERROR(INDEX('[1]Master data'!$B$2:$EF$1000,MATCH($B865,'[1]Master data'!$A$2:$A$1000,0),MATCH(F$1,'[1]Master data'!$B$1:$EF$1,0)),"")</f>
        <v>-5000</v>
      </c>
      <c r="G865" s="7">
        <f>IFERROR(INDEX('[1]Master data'!$B$2:$EF$1000,MATCH($B865,'[1]Master data'!$A$2:$A$1000,0),MATCH(G$1,'[1]Master data'!$B$1:$EF$1,0)),"")</f>
        <v>0</v>
      </c>
      <c r="H865" s="7">
        <f>IFERROR(INDEX('[1]Master data'!$B$2:$EF$1000,MATCH($B865,'[1]Master data'!$A$2:$A$1000,0),MATCH(H$1,'[1]Master data'!$B$1:$EF$1,0)),"")</f>
        <v>0</v>
      </c>
      <c r="I865" s="7">
        <f>IFERROR(INDEX('[1]Master data'!$B$2:$EF$1000,MATCH($B865,'[1]Master data'!$A$2:$A$1000,0),MATCH(I$1,'[1]Master data'!$B$1:$EF$1,0)),"")</f>
        <v>0</v>
      </c>
      <c r="J865" s="7">
        <f>IFERROR(INDEX('[1]Master data'!$B$2:$EF$1000,MATCH($B865,'[1]Master data'!$A$2:$A$1000,0),MATCH(J$1,'[1]Master data'!$B$1:$EF$1,0)),"")</f>
        <v>0</v>
      </c>
      <c r="K865" s="7">
        <f>IFERROR(INDEX('[1]Master data'!$B$2:$EF$1000,MATCH($B865,'[1]Master data'!$A$2:$A$1000,0),MATCH(K$1,'[1]Master data'!$B$1:$EF$1,0)),"")</f>
        <v>0</v>
      </c>
      <c r="L865" s="7">
        <f>IFERROR(INDEX('[1]Master data'!$B$2:$EF$1000,MATCH($B865,'[1]Master data'!$A$2:$A$1000,0),MATCH(L$1,'[1]Master data'!$B$1:$EF$1,0)),"")</f>
        <v>-5000</v>
      </c>
      <c r="M865" s="33">
        <f>IFERROR(INDEX('[1]Master data'!$B$2:$EF$1000,MATCH($B865,'[1]Master data'!$A$2:$A$1000,0),MATCH(M$1,'[1]Master data'!$B$1:$EF$1,0)),"")</f>
        <v>-1</v>
      </c>
      <c r="N865" s="7">
        <f>IFERROR(INDEX('[1]Master data'!$B$2:$EF$1000,MATCH($B865,'[1]Master data'!$A$2:$A$1000,0),MATCH(N$1,'[1]Master data'!$B$1:$EF$1,0)),"")</f>
        <v>0</v>
      </c>
      <c r="O865" s="7">
        <f>IFERROR(INDEX('[1]Master data'!$B$2:$EF$1000,MATCH($B865,'[1]Master data'!$A$2:$A$1000,0),MATCH(O$1,'[1]Master data'!$B$1:$EF$1,0)),"")</f>
        <v>0</v>
      </c>
      <c r="P865" s="7">
        <f>IFERROR(INDEX('[1]Master data'!$B$2:$EF$1000,MATCH($B865,'[1]Master data'!$A$2:$A$1000,0),MATCH(P$1,'[1]Master data'!$B$1:$EF$1,0)),"")</f>
        <v>-5000</v>
      </c>
      <c r="Q865" s="30">
        <f>IFERROR(INDEX('[1]Master data'!$B$2:$EF$1000,MATCH($B865,'[1]Master data'!$A$2:$A$1000,0),MATCH(Q$1,'[1]Master data'!$B$1:$EF$1,0)),"")</f>
        <v>-1</v>
      </c>
    </row>
    <row r="866" spans="1:17" x14ac:dyDescent="0.3">
      <c r="A866" t="str">
        <f t="shared" si="13"/>
        <v/>
      </c>
      <c r="B866" t="str">
        <f>IF('[1]Master data'!A866="","",'[1]Master data'!A866)</f>
        <v/>
      </c>
      <c r="C866" t="str">
        <f>IFERROR(INDEX('[1]Master data'!$B$2:$EF$1000,MATCH($B866,'[1]Master data'!$A$2:$A$1000,0),MATCH(C$1,'[1]Master data'!$B$1:$EF$1,0)),"")</f>
        <v/>
      </c>
      <c r="D866" t="str">
        <f>IFERROR(INDEX('[1]Master data'!$B$2:$EF$1000,MATCH($B866,'[1]Master data'!$A$2:$A$1000,0),MATCH(D$1,'[1]Master data'!$B$1:$EF$1,0)),"")</f>
        <v/>
      </c>
      <c r="E866" s="5">
        <f>IFERROR(INDEX('[1]Master data'!$B$2:$EF$1000,MATCH($B866,'[1]Master data'!$A$2:$A$1000,0),MATCH(E$1,'[1]Master data'!$B$1:$EF$1,0)),"")</f>
        <v>0</v>
      </c>
      <c r="F866" s="7">
        <f>IFERROR(INDEX('[1]Master data'!$B$2:$EF$1000,MATCH($B866,'[1]Master data'!$A$2:$A$1000,0),MATCH(F$1,'[1]Master data'!$B$1:$EF$1,0)),"")</f>
        <v>-5000</v>
      </c>
      <c r="G866" s="7">
        <f>IFERROR(INDEX('[1]Master data'!$B$2:$EF$1000,MATCH($B866,'[1]Master data'!$A$2:$A$1000,0),MATCH(G$1,'[1]Master data'!$B$1:$EF$1,0)),"")</f>
        <v>0</v>
      </c>
      <c r="H866" s="7">
        <f>IFERROR(INDEX('[1]Master data'!$B$2:$EF$1000,MATCH($B866,'[1]Master data'!$A$2:$A$1000,0),MATCH(H$1,'[1]Master data'!$B$1:$EF$1,0)),"")</f>
        <v>0</v>
      </c>
      <c r="I866" s="7">
        <f>IFERROR(INDEX('[1]Master data'!$B$2:$EF$1000,MATCH($B866,'[1]Master data'!$A$2:$A$1000,0),MATCH(I$1,'[1]Master data'!$B$1:$EF$1,0)),"")</f>
        <v>0</v>
      </c>
      <c r="J866" s="7">
        <f>IFERROR(INDEX('[1]Master data'!$B$2:$EF$1000,MATCH($B866,'[1]Master data'!$A$2:$A$1000,0),MATCH(J$1,'[1]Master data'!$B$1:$EF$1,0)),"")</f>
        <v>0</v>
      </c>
      <c r="K866" s="7">
        <f>IFERROR(INDEX('[1]Master data'!$B$2:$EF$1000,MATCH($B866,'[1]Master data'!$A$2:$A$1000,0),MATCH(K$1,'[1]Master data'!$B$1:$EF$1,0)),"")</f>
        <v>0</v>
      </c>
      <c r="L866" s="7">
        <f>IFERROR(INDEX('[1]Master data'!$B$2:$EF$1000,MATCH($B866,'[1]Master data'!$A$2:$A$1000,0),MATCH(L$1,'[1]Master data'!$B$1:$EF$1,0)),"")</f>
        <v>-5000</v>
      </c>
      <c r="M866" s="33">
        <f>IFERROR(INDEX('[1]Master data'!$B$2:$EF$1000,MATCH($B866,'[1]Master data'!$A$2:$A$1000,0),MATCH(M$1,'[1]Master data'!$B$1:$EF$1,0)),"")</f>
        <v>-1</v>
      </c>
      <c r="N866" s="7">
        <f>IFERROR(INDEX('[1]Master data'!$B$2:$EF$1000,MATCH($B866,'[1]Master data'!$A$2:$A$1000,0),MATCH(N$1,'[1]Master data'!$B$1:$EF$1,0)),"")</f>
        <v>0</v>
      </c>
      <c r="O866" s="7">
        <f>IFERROR(INDEX('[1]Master data'!$B$2:$EF$1000,MATCH($B866,'[1]Master data'!$A$2:$A$1000,0),MATCH(O$1,'[1]Master data'!$B$1:$EF$1,0)),"")</f>
        <v>0</v>
      </c>
      <c r="P866" s="7">
        <f>IFERROR(INDEX('[1]Master data'!$B$2:$EF$1000,MATCH($B866,'[1]Master data'!$A$2:$A$1000,0),MATCH(P$1,'[1]Master data'!$B$1:$EF$1,0)),"")</f>
        <v>-5000</v>
      </c>
      <c r="Q866" s="30">
        <f>IFERROR(INDEX('[1]Master data'!$B$2:$EF$1000,MATCH($B866,'[1]Master data'!$A$2:$A$1000,0),MATCH(Q$1,'[1]Master data'!$B$1:$EF$1,0)),"")</f>
        <v>-1</v>
      </c>
    </row>
    <row r="867" spans="1:17" x14ac:dyDescent="0.3">
      <c r="A867" t="str">
        <f t="shared" si="13"/>
        <v/>
      </c>
      <c r="B867" t="str">
        <f>IF('[1]Master data'!A867="","",'[1]Master data'!A867)</f>
        <v/>
      </c>
      <c r="C867" t="str">
        <f>IFERROR(INDEX('[1]Master data'!$B$2:$EF$1000,MATCH($B867,'[1]Master data'!$A$2:$A$1000,0),MATCH(C$1,'[1]Master data'!$B$1:$EF$1,0)),"")</f>
        <v/>
      </c>
      <c r="D867" t="str">
        <f>IFERROR(INDEX('[1]Master data'!$B$2:$EF$1000,MATCH($B867,'[1]Master data'!$A$2:$A$1000,0),MATCH(D$1,'[1]Master data'!$B$1:$EF$1,0)),"")</f>
        <v/>
      </c>
      <c r="E867" s="5">
        <f>IFERROR(INDEX('[1]Master data'!$B$2:$EF$1000,MATCH($B867,'[1]Master data'!$A$2:$A$1000,0),MATCH(E$1,'[1]Master data'!$B$1:$EF$1,0)),"")</f>
        <v>0</v>
      </c>
      <c r="F867" s="7">
        <f>IFERROR(INDEX('[1]Master data'!$B$2:$EF$1000,MATCH($B867,'[1]Master data'!$A$2:$A$1000,0),MATCH(F$1,'[1]Master data'!$B$1:$EF$1,0)),"")</f>
        <v>-5000</v>
      </c>
      <c r="G867" s="7">
        <f>IFERROR(INDEX('[1]Master data'!$B$2:$EF$1000,MATCH($B867,'[1]Master data'!$A$2:$A$1000,0),MATCH(G$1,'[1]Master data'!$B$1:$EF$1,0)),"")</f>
        <v>0</v>
      </c>
      <c r="H867" s="7">
        <f>IFERROR(INDEX('[1]Master data'!$B$2:$EF$1000,MATCH($B867,'[1]Master data'!$A$2:$A$1000,0),MATCH(H$1,'[1]Master data'!$B$1:$EF$1,0)),"")</f>
        <v>0</v>
      </c>
      <c r="I867" s="7">
        <f>IFERROR(INDEX('[1]Master data'!$B$2:$EF$1000,MATCH($B867,'[1]Master data'!$A$2:$A$1000,0),MATCH(I$1,'[1]Master data'!$B$1:$EF$1,0)),"")</f>
        <v>0</v>
      </c>
      <c r="J867" s="7">
        <f>IFERROR(INDEX('[1]Master data'!$B$2:$EF$1000,MATCH($B867,'[1]Master data'!$A$2:$A$1000,0),MATCH(J$1,'[1]Master data'!$B$1:$EF$1,0)),"")</f>
        <v>0</v>
      </c>
      <c r="K867" s="7">
        <f>IFERROR(INDEX('[1]Master data'!$B$2:$EF$1000,MATCH($B867,'[1]Master data'!$A$2:$A$1000,0),MATCH(K$1,'[1]Master data'!$B$1:$EF$1,0)),"")</f>
        <v>0</v>
      </c>
      <c r="L867" s="7">
        <f>IFERROR(INDEX('[1]Master data'!$B$2:$EF$1000,MATCH($B867,'[1]Master data'!$A$2:$A$1000,0),MATCH(L$1,'[1]Master data'!$B$1:$EF$1,0)),"")</f>
        <v>-5000</v>
      </c>
      <c r="M867" s="33">
        <f>IFERROR(INDEX('[1]Master data'!$B$2:$EF$1000,MATCH($B867,'[1]Master data'!$A$2:$A$1000,0),MATCH(M$1,'[1]Master data'!$B$1:$EF$1,0)),"")</f>
        <v>-1</v>
      </c>
      <c r="N867" s="7">
        <f>IFERROR(INDEX('[1]Master data'!$B$2:$EF$1000,MATCH($B867,'[1]Master data'!$A$2:$A$1000,0),MATCH(N$1,'[1]Master data'!$B$1:$EF$1,0)),"")</f>
        <v>0</v>
      </c>
      <c r="O867" s="7">
        <f>IFERROR(INDEX('[1]Master data'!$B$2:$EF$1000,MATCH($B867,'[1]Master data'!$A$2:$A$1000,0),MATCH(O$1,'[1]Master data'!$B$1:$EF$1,0)),"")</f>
        <v>0</v>
      </c>
      <c r="P867" s="7">
        <f>IFERROR(INDEX('[1]Master data'!$B$2:$EF$1000,MATCH($B867,'[1]Master data'!$A$2:$A$1000,0),MATCH(P$1,'[1]Master data'!$B$1:$EF$1,0)),"")</f>
        <v>-5000</v>
      </c>
      <c r="Q867" s="30">
        <f>IFERROR(INDEX('[1]Master data'!$B$2:$EF$1000,MATCH($B867,'[1]Master data'!$A$2:$A$1000,0),MATCH(Q$1,'[1]Master data'!$B$1:$EF$1,0)),"")</f>
        <v>-1</v>
      </c>
    </row>
    <row r="868" spans="1:17" x14ac:dyDescent="0.3">
      <c r="A868" t="str">
        <f t="shared" si="13"/>
        <v/>
      </c>
      <c r="B868" t="str">
        <f>IF('[1]Master data'!A868="","",'[1]Master data'!A868)</f>
        <v/>
      </c>
      <c r="C868" t="str">
        <f>IFERROR(INDEX('[1]Master data'!$B$2:$EF$1000,MATCH($B868,'[1]Master data'!$A$2:$A$1000,0),MATCH(C$1,'[1]Master data'!$B$1:$EF$1,0)),"")</f>
        <v/>
      </c>
      <c r="D868" t="str">
        <f>IFERROR(INDEX('[1]Master data'!$B$2:$EF$1000,MATCH($B868,'[1]Master data'!$A$2:$A$1000,0),MATCH(D$1,'[1]Master data'!$B$1:$EF$1,0)),"")</f>
        <v/>
      </c>
      <c r="E868" s="5">
        <f>IFERROR(INDEX('[1]Master data'!$B$2:$EF$1000,MATCH($B868,'[1]Master data'!$A$2:$A$1000,0),MATCH(E$1,'[1]Master data'!$B$1:$EF$1,0)),"")</f>
        <v>0</v>
      </c>
      <c r="F868" s="7">
        <f>IFERROR(INDEX('[1]Master data'!$B$2:$EF$1000,MATCH($B868,'[1]Master data'!$A$2:$A$1000,0),MATCH(F$1,'[1]Master data'!$B$1:$EF$1,0)),"")</f>
        <v>-5000</v>
      </c>
      <c r="G868" s="7">
        <f>IFERROR(INDEX('[1]Master data'!$B$2:$EF$1000,MATCH($B868,'[1]Master data'!$A$2:$A$1000,0),MATCH(G$1,'[1]Master data'!$B$1:$EF$1,0)),"")</f>
        <v>0</v>
      </c>
      <c r="H868" s="7">
        <f>IFERROR(INDEX('[1]Master data'!$B$2:$EF$1000,MATCH($B868,'[1]Master data'!$A$2:$A$1000,0),MATCH(H$1,'[1]Master data'!$B$1:$EF$1,0)),"")</f>
        <v>0</v>
      </c>
      <c r="I868" s="7">
        <f>IFERROR(INDEX('[1]Master data'!$B$2:$EF$1000,MATCH($B868,'[1]Master data'!$A$2:$A$1000,0),MATCH(I$1,'[1]Master data'!$B$1:$EF$1,0)),"")</f>
        <v>0</v>
      </c>
      <c r="J868" s="7">
        <f>IFERROR(INDEX('[1]Master data'!$B$2:$EF$1000,MATCH($B868,'[1]Master data'!$A$2:$A$1000,0),MATCH(J$1,'[1]Master data'!$B$1:$EF$1,0)),"")</f>
        <v>0</v>
      </c>
      <c r="K868" s="7">
        <f>IFERROR(INDEX('[1]Master data'!$B$2:$EF$1000,MATCH($B868,'[1]Master data'!$A$2:$A$1000,0),MATCH(K$1,'[1]Master data'!$B$1:$EF$1,0)),"")</f>
        <v>0</v>
      </c>
      <c r="L868" s="7">
        <f>IFERROR(INDEX('[1]Master data'!$B$2:$EF$1000,MATCH($B868,'[1]Master data'!$A$2:$A$1000,0),MATCH(L$1,'[1]Master data'!$B$1:$EF$1,0)),"")</f>
        <v>-5000</v>
      </c>
      <c r="M868" s="33">
        <f>IFERROR(INDEX('[1]Master data'!$B$2:$EF$1000,MATCH($B868,'[1]Master data'!$A$2:$A$1000,0),MATCH(M$1,'[1]Master data'!$B$1:$EF$1,0)),"")</f>
        <v>-1</v>
      </c>
      <c r="N868" s="7">
        <f>IFERROR(INDEX('[1]Master data'!$B$2:$EF$1000,MATCH($B868,'[1]Master data'!$A$2:$A$1000,0),MATCH(N$1,'[1]Master data'!$B$1:$EF$1,0)),"")</f>
        <v>0</v>
      </c>
      <c r="O868" s="7">
        <f>IFERROR(INDEX('[1]Master data'!$B$2:$EF$1000,MATCH($B868,'[1]Master data'!$A$2:$A$1000,0),MATCH(O$1,'[1]Master data'!$B$1:$EF$1,0)),"")</f>
        <v>0</v>
      </c>
      <c r="P868" s="7">
        <f>IFERROR(INDEX('[1]Master data'!$B$2:$EF$1000,MATCH($B868,'[1]Master data'!$A$2:$A$1000,0),MATCH(P$1,'[1]Master data'!$B$1:$EF$1,0)),"")</f>
        <v>-5000</v>
      </c>
      <c r="Q868" s="30">
        <f>IFERROR(INDEX('[1]Master data'!$B$2:$EF$1000,MATCH($B868,'[1]Master data'!$A$2:$A$1000,0),MATCH(Q$1,'[1]Master data'!$B$1:$EF$1,0)),"")</f>
        <v>-1</v>
      </c>
    </row>
    <row r="869" spans="1:17" x14ac:dyDescent="0.3">
      <c r="A869" t="str">
        <f t="shared" si="13"/>
        <v/>
      </c>
      <c r="B869" t="str">
        <f>IF('[1]Master data'!A869="","",'[1]Master data'!A869)</f>
        <v/>
      </c>
      <c r="C869" t="str">
        <f>IFERROR(INDEX('[1]Master data'!$B$2:$EF$1000,MATCH($B869,'[1]Master data'!$A$2:$A$1000,0),MATCH(C$1,'[1]Master data'!$B$1:$EF$1,0)),"")</f>
        <v/>
      </c>
      <c r="D869" t="str">
        <f>IFERROR(INDEX('[1]Master data'!$B$2:$EF$1000,MATCH($B869,'[1]Master data'!$A$2:$A$1000,0),MATCH(D$1,'[1]Master data'!$B$1:$EF$1,0)),"")</f>
        <v/>
      </c>
      <c r="E869" s="5">
        <f>IFERROR(INDEX('[1]Master data'!$B$2:$EF$1000,MATCH($B869,'[1]Master data'!$A$2:$A$1000,0),MATCH(E$1,'[1]Master data'!$B$1:$EF$1,0)),"")</f>
        <v>0</v>
      </c>
      <c r="F869" s="7">
        <f>IFERROR(INDEX('[1]Master data'!$B$2:$EF$1000,MATCH($B869,'[1]Master data'!$A$2:$A$1000,0),MATCH(F$1,'[1]Master data'!$B$1:$EF$1,0)),"")</f>
        <v>-5000</v>
      </c>
      <c r="G869" s="7">
        <f>IFERROR(INDEX('[1]Master data'!$B$2:$EF$1000,MATCH($B869,'[1]Master data'!$A$2:$A$1000,0),MATCH(G$1,'[1]Master data'!$B$1:$EF$1,0)),"")</f>
        <v>0</v>
      </c>
      <c r="H869" s="7">
        <f>IFERROR(INDEX('[1]Master data'!$B$2:$EF$1000,MATCH($B869,'[1]Master data'!$A$2:$A$1000,0),MATCH(H$1,'[1]Master data'!$B$1:$EF$1,0)),"")</f>
        <v>0</v>
      </c>
      <c r="I869" s="7">
        <f>IFERROR(INDEX('[1]Master data'!$B$2:$EF$1000,MATCH($B869,'[1]Master data'!$A$2:$A$1000,0),MATCH(I$1,'[1]Master data'!$B$1:$EF$1,0)),"")</f>
        <v>0</v>
      </c>
      <c r="J869" s="7">
        <f>IFERROR(INDEX('[1]Master data'!$B$2:$EF$1000,MATCH($B869,'[1]Master data'!$A$2:$A$1000,0),MATCH(J$1,'[1]Master data'!$B$1:$EF$1,0)),"")</f>
        <v>0</v>
      </c>
      <c r="K869" s="7">
        <f>IFERROR(INDEX('[1]Master data'!$B$2:$EF$1000,MATCH($B869,'[1]Master data'!$A$2:$A$1000,0),MATCH(K$1,'[1]Master data'!$B$1:$EF$1,0)),"")</f>
        <v>0</v>
      </c>
      <c r="L869" s="7">
        <f>IFERROR(INDEX('[1]Master data'!$B$2:$EF$1000,MATCH($B869,'[1]Master data'!$A$2:$A$1000,0),MATCH(L$1,'[1]Master data'!$B$1:$EF$1,0)),"")</f>
        <v>-5000</v>
      </c>
      <c r="M869" s="33">
        <f>IFERROR(INDEX('[1]Master data'!$B$2:$EF$1000,MATCH($B869,'[1]Master data'!$A$2:$A$1000,0),MATCH(M$1,'[1]Master data'!$B$1:$EF$1,0)),"")</f>
        <v>-1</v>
      </c>
      <c r="N869" s="7">
        <f>IFERROR(INDEX('[1]Master data'!$B$2:$EF$1000,MATCH($B869,'[1]Master data'!$A$2:$A$1000,0),MATCH(N$1,'[1]Master data'!$B$1:$EF$1,0)),"")</f>
        <v>0</v>
      </c>
      <c r="O869" s="7">
        <f>IFERROR(INDEX('[1]Master data'!$B$2:$EF$1000,MATCH($B869,'[1]Master data'!$A$2:$A$1000,0),MATCH(O$1,'[1]Master data'!$B$1:$EF$1,0)),"")</f>
        <v>0</v>
      </c>
      <c r="P869" s="7">
        <f>IFERROR(INDEX('[1]Master data'!$B$2:$EF$1000,MATCH($B869,'[1]Master data'!$A$2:$A$1000,0),MATCH(P$1,'[1]Master data'!$B$1:$EF$1,0)),"")</f>
        <v>-5000</v>
      </c>
      <c r="Q869" s="30">
        <f>IFERROR(INDEX('[1]Master data'!$B$2:$EF$1000,MATCH($B869,'[1]Master data'!$A$2:$A$1000,0),MATCH(Q$1,'[1]Master data'!$B$1:$EF$1,0)),"")</f>
        <v>-1</v>
      </c>
    </row>
    <row r="870" spans="1:17" x14ac:dyDescent="0.3">
      <c r="A870" t="str">
        <f t="shared" si="13"/>
        <v/>
      </c>
      <c r="B870" t="str">
        <f>IF('[1]Master data'!A870="","",'[1]Master data'!A870)</f>
        <v/>
      </c>
      <c r="C870" t="str">
        <f>IFERROR(INDEX('[1]Master data'!$B$2:$EF$1000,MATCH($B870,'[1]Master data'!$A$2:$A$1000,0),MATCH(C$1,'[1]Master data'!$B$1:$EF$1,0)),"")</f>
        <v/>
      </c>
      <c r="D870" t="str">
        <f>IFERROR(INDEX('[1]Master data'!$B$2:$EF$1000,MATCH($B870,'[1]Master data'!$A$2:$A$1000,0),MATCH(D$1,'[1]Master data'!$B$1:$EF$1,0)),"")</f>
        <v/>
      </c>
      <c r="E870" s="5">
        <f>IFERROR(INDEX('[1]Master data'!$B$2:$EF$1000,MATCH($B870,'[1]Master data'!$A$2:$A$1000,0),MATCH(E$1,'[1]Master data'!$B$1:$EF$1,0)),"")</f>
        <v>0</v>
      </c>
      <c r="F870" s="7">
        <f>IFERROR(INDEX('[1]Master data'!$B$2:$EF$1000,MATCH($B870,'[1]Master data'!$A$2:$A$1000,0),MATCH(F$1,'[1]Master data'!$B$1:$EF$1,0)),"")</f>
        <v>-5000</v>
      </c>
      <c r="G870" s="7">
        <f>IFERROR(INDEX('[1]Master data'!$B$2:$EF$1000,MATCH($B870,'[1]Master data'!$A$2:$A$1000,0),MATCH(G$1,'[1]Master data'!$B$1:$EF$1,0)),"")</f>
        <v>0</v>
      </c>
      <c r="H870" s="7">
        <f>IFERROR(INDEX('[1]Master data'!$B$2:$EF$1000,MATCH($B870,'[1]Master data'!$A$2:$A$1000,0),MATCH(H$1,'[1]Master data'!$B$1:$EF$1,0)),"")</f>
        <v>0</v>
      </c>
      <c r="I870" s="7">
        <f>IFERROR(INDEX('[1]Master data'!$B$2:$EF$1000,MATCH($B870,'[1]Master data'!$A$2:$A$1000,0),MATCH(I$1,'[1]Master data'!$B$1:$EF$1,0)),"")</f>
        <v>0</v>
      </c>
      <c r="J870" s="7">
        <f>IFERROR(INDEX('[1]Master data'!$B$2:$EF$1000,MATCH($B870,'[1]Master data'!$A$2:$A$1000,0),MATCH(J$1,'[1]Master data'!$B$1:$EF$1,0)),"")</f>
        <v>0</v>
      </c>
      <c r="K870" s="7">
        <f>IFERROR(INDEX('[1]Master data'!$B$2:$EF$1000,MATCH($B870,'[1]Master data'!$A$2:$A$1000,0),MATCH(K$1,'[1]Master data'!$B$1:$EF$1,0)),"")</f>
        <v>0</v>
      </c>
      <c r="L870" s="7">
        <f>IFERROR(INDEX('[1]Master data'!$B$2:$EF$1000,MATCH($B870,'[1]Master data'!$A$2:$A$1000,0),MATCH(L$1,'[1]Master data'!$B$1:$EF$1,0)),"")</f>
        <v>-5000</v>
      </c>
      <c r="M870" s="33">
        <f>IFERROR(INDEX('[1]Master data'!$B$2:$EF$1000,MATCH($B870,'[1]Master data'!$A$2:$A$1000,0),MATCH(M$1,'[1]Master data'!$B$1:$EF$1,0)),"")</f>
        <v>-1</v>
      </c>
      <c r="N870" s="7">
        <f>IFERROR(INDEX('[1]Master data'!$B$2:$EF$1000,MATCH($B870,'[1]Master data'!$A$2:$A$1000,0),MATCH(N$1,'[1]Master data'!$B$1:$EF$1,0)),"")</f>
        <v>0</v>
      </c>
      <c r="O870" s="7">
        <f>IFERROR(INDEX('[1]Master data'!$B$2:$EF$1000,MATCH($B870,'[1]Master data'!$A$2:$A$1000,0),MATCH(O$1,'[1]Master data'!$B$1:$EF$1,0)),"")</f>
        <v>0</v>
      </c>
      <c r="P870" s="7">
        <f>IFERROR(INDEX('[1]Master data'!$B$2:$EF$1000,MATCH($B870,'[1]Master data'!$A$2:$A$1000,0),MATCH(P$1,'[1]Master data'!$B$1:$EF$1,0)),"")</f>
        <v>-5000</v>
      </c>
      <c r="Q870" s="30">
        <f>IFERROR(INDEX('[1]Master data'!$B$2:$EF$1000,MATCH($B870,'[1]Master data'!$A$2:$A$1000,0),MATCH(Q$1,'[1]Master data'!$B$1:$EF$1,0)),"")</f>
        <v>-1</v>
      </c>
    </row>
    <row r="871" spans="1:17" x14ac:dyDescent="0.3">
      <c r="A871" t="str">
        <f t="shared" si="13"/>
        <v/>
      </c>
      <c r="B871" t="str">
        <f>IF('[1]Master data'!A871="","",'[1]Master data'!A871)</f>
        <v/>
      </c>
      <c r="C871" t="str">
        <f>IFERROR(INDEX('[1]Master data'!$B$2:$EF$1000,MATCH($B871,'[1]Master data'!$A$2:$A$1000,0),MATCH(C$1,'[1]Master data'!$B$1:$EF$1,0)),"")</f>
        <v/>
      </c>
      <c r="D871" t="str">
        <f>IFERROR(INDEX('[1]Master data'!$B$2:$EF$1000,MATCH($B871,'[1]Master data'!$A$2:$A$1000,0),MATCH(D$1,'[1]Master data'!$B$1:$EF$1,0)),"")</f>
        <v/>
      </c>
      <c r="E871" s="5">
        <f>IFERROR(INDEX('[1]Master data'!$B$2:$EF$1000,MATCH($B871,'[1]Master data'!$A$2:$A$1000,0),MATCH(E$1,'[1]Master data'!$B$1:$EF$1,0)),"")</f>
        <v>0</v>
      </c>
      <c r="F871" s="7">
        <f>IFERROR(INDEX('[1]Master data'!$B$2:$EF$1000,MATCH($B871,'[1]Master data'!$A$2:$A$1000,0),MATCH(F$1,'[1]Master data'!$B$1:$EF$1,0)),"")</f>
        <v>-5000</v>
      </c>
      <c r="G871" s="7">
        <f>IFERROR(INDEX('[1]Master data'!$B$2:$EF$1000,MATCH($B871,'[1]Master data'!$A$2:$A$1000,0),MATCH(G$1,'[1]Master data'!$B$1:$EF$1,0)),"")</f>
        <v>0</v>
      </c>
      <c r="H871" s="7">
        <f>IFERROR(INDEX('[1]Master data'!$B$2:$EF$1000,MATCH($B871,'[1]Master data'!$A$2:$A$1000,0),MATCH(H$1,'[1]Master data'!$B$1:$EF$1,0)),"")</f>
        <v>0</v>
      </c>
      <c r="I871" s="7">
        <f>IFERROR(INDEX('[1]Master data'!$B$2:$EF$1000,MATCH($B871,'[1]Master data'!$A$2:$A$1000,0),MATCH(I$1,'[1]Master data'!$B$1:$EF$1,0)),"")</f>
        <v>0</v>
      </c>
      <c r="J871" s="7">
        <f>IFERROR(INDEX('[1]Master data'!$B$2:$EF$1000,MATCH($B871,'[1]Master data'!$A$2:$A$1000,0),MATCH(J$1,'[1]Master data'!$B$1:$EF$1,0)),"")</f>
        <v>0</v>
      </c>
      <c r="K871" s="7">
        <f>IFERROR(INDEX('[1]Master data'!$B$2:$EF$1000,MATCH($B871,'[1]Master data'!$A$2:$A$1000,0),MATCH(K$1,'[1]Master data'!$B$1:$EF$1,0)),"")</f>
        <v>0</v>
      </c>
      <c r="L871" s="7">
        <f>IFERROR(INDEX('[1]Master data'!$B$2:$EF$1000,MATCH($B871,'[1]Master data'!$A$2:$A$1000,0),MATCH(L$1,'[1]Master data'!$B$1:$EF$1,0)),"")</f>
        <v>-5000</v>
      </c>
      <c r="M871" s="33">
        <f>IFERROR(INDEX('[1]Master data'!$B$2:$EF$1000,MATCH($B871,'[1]Master data'!$A$2:$A$1000,0),MATCH(M$1,'[1]Master data'!$B$1:$EF$1,0)),"")</f>
        <v>-1</v>
      </c>
      <c r="N871" s="7">
        <f>IFERROR(INDEX('[1]Master data'!$B$2:$EF$1000,MATCH($B871,'[1]Master data'!$A$2:$A$1000,0),MATCH(N$1,'[1]Master data'!$B$1:$EF$1,0)),"")</f>
        <v>0</v>
      </c>
      <c r="O871" s="7">
        <f>IFERROR(INDEX('[1]Master data'!$B$2:$EF$1000,MATCH($B871,'[1]Master data'!$A$2:$A$1000,0),MATCH(O$1,'[1]Master data'!$B$1:$EF$1,0)),"")</f>
        <v>0</v>
      </c>
      <c r="P871" s="7">
        <f>IFERROR(INDEX('[1]Master data'!$B$2:$EF$1000,MATCH($B871,'[1]Master data'!$A$2:$A$1000,0),MATCH(P$1,'[1]Master data'!$B$1:$EF$1,0)),"")</f>
        <v>-5000</v>
      </c>
      <c r="Q871" s="30">
        <f>IFERROR(INDEX('[1]Master data'!$B$2:$EF$1000,MATCH($B871,'[1]Master data'!$A$2:$A$1000,0),MATCH(Q$1,'[1]Master data'!$B$1:$EF$1,0)),"")</f>
        <v>-1</v>
      </c>
    </row>
    <row r="872" spans="1:17" x14ac:dyDescent="0.3">
      <c r="A872" t="str">
        <f t="shared" si="13"/>
        <v/>
      </c>
      <c r="B872" t="str">
        <f>IF('[1]Master data'!A872="","",'[1]Master data'!A872)</f>
        <v/>
      </c>
      <c r="C872" t="str">
        <f>IFERROR(INDEX('[1]Master data'!$B$2:$EF$1000,MATCH($B872,'[1]Master data'!$A$2:$A$1000,0),MATCH(C$1,'[1]Master data'!$B$1:$EF$1,0)),"")</f>
        <v/>
      </c>
      <c r="D872" t="str">
        <f>IFERROR(INDEX('[1]Master data'!$B$2:$EF$1000,MATCH($B872,'[1]Master data'!$A$2:$A$1000,0),MATCH(D$1,'[1]Master data'!$B$1:$EF$1,0)),"")</f>
        <v/>
      </c>
      <c r="E872" s="5">
        <f>IFERROR(INDEX('[1]Master data'!$B$2:$EF$1000,MATCH($B872,'[1]Master data'!$A$2:$A$1000,0),MATCH(E$1,'[1]Master data'!$B$1:$EF$1,0)),"")</f>
        <v>0</v>
      </c>
      <c r="F872" s="7">
        <f>IFERROR(INDEX('[1]Master data'!$B$2:$EF$1000,MATCH($B872,'[1]Master data'!$A$2:$A$1000,0),MATCH(F$1,'[1]Master data'!$B$1:$EF$1,0)),"")</f>
        <v>-5000</v>
      </c>
      <c r="G872" s="7">
        <f>IFERROR(INDEX('[1]Master data'!$B$2:$EF$1000,MATCH($B872,'[1]Master data'!$A$2:$A$1000,0),MATCH(G$1,'[1]Master data'!$B$1:$EF$1,0)),"")</f>
        <v>0</v>
      </c>
      <c r="H872" s="7">
        <f>IFERROR(INDEX('[1]Master data'!$B$2:$EF$1000,MATCH($B872,'[1]Master data'!$A$2:$A$1000,0),MATCH(H$1,'[1]Master data'!$B$1:$EF$1,0)),"")</f>
        <v>0</v>
      </c>
      <c r="I872" s="7">
        <f>IFERROR(INDEX('[1]Master data'!$B$2:$EF$1000,MATCH($B872,'[1]Master data'!$A$2:$A$1000,0),MATCH(I$1,'[1]Master data'!$B$1:$EF$1,0)),"")</f>
        <v>0</v>
      </c>
      <c r="J872" s="7">
        <f>IFERROR(INDEX('[1]Master data'!$B$2:$EF$1000,MATCH($B872,'[1]Master data'!$A$2:$A$1000,0),MATCH(J$1,'[1]Master data'!$B$1:$EF$1,0)),"")</f>
        <v>0</v>
      </c>
      <c r="K872" s="7">
        <f>IFERROR(INDEX('[1]Master data'!$B$2:$EF$1000,MATCH($B872,'[1]Master data'!$A$2:$A$1000,0),MATCH(K$1,'[1]Master data'!$B$1:$EF$1,0)),"")</f>
        <v>0</v>
      </c>
      <c r="L872" s="7">
        <f>IFERROR(INDEX('[1]Master data'!$B$2:$EF$1000,MATCH($B872,'[1]Master data'!$A$2:$A$1000,0),MATCH(L$1,'[1]Master data'!$B$1:$EF$1,0)),"")</f>
        <v>-5000</v>
      </c>
      <c r="M872" s="33">
        <f>IFERROR(INDEX('[1]Master data'!$B$2:$EF$1000,MATCH($B872,'[1]Master data'!$A$2:$A$1000,0),MATCH(M$1,'[1]Master data'!$B$1:$EF$1,0)),"")</f>
        <v>-1</v>
      </c>
      <c r="N872" s="7">
        <f>IFERROR(INDEX('[1]Master data'!$B$2:$EF$1000,MATCH($B872,'[1]Master data'!$A$2:$A$1000,0),MATCH(N$1,'[1]Master data'!$B$1:$EF$1,0)),"")</f>
        <v>0</v>
      </c>
      <c r="O872" s="7">
        <f>IFERROR(INDEX('[1]Master data'!$B$2:$EF$1000,MATCH($B872,'[1]Master data'!$A$2:$A$1000,0),MATCH(O$1,'[1]Master data'!$B$1:$EF$1,0)),"")</f>
        <v>0</v>
      </c>
      <c r="P872" s="7">
        <f>IFERROR(INDEX('[1]Master data'!$B$2:$EF$1000,MATCH($B872,'[1]Master data'!$A$2:$A$1000,0),MATCH(P$1,'[1]Master data'!$B$1:$EF$1,0)),"")</f>
        <v>-5000</v>
      </c>
      <c r="Q872" s="30">
        <f>IFERROR(INDEX('[1]Master data'!$B$2:$EF$1000,MATCH($B872,'[1]Master data'!$A$2:$A$1000,0),MATCH(Q$1,'[1]Master data'!$B$1:$EF$1,0)),"")</f>
        <v>-1</v>
      </c>
    </row>
    <row r="873" spans="1:17" x14ac:dyDescent="0.3">
      <c r="A873" t="str">
        <f t="shared" si="13"/>
        <v/>
      </c>
      <c r="B873" t="str">
        <f>IF('[1]Master data'!A873="","",'[1]Master data'!A873)</f>
        <v/>
      </c>
      <c r="C873" t="str">
        <f>IFERROR(INDEX('[1]Master data'!$B$2:$EF$1000,MATCH($B873,'[1]Master data'!$A$2:$A$1000,0),MATCH(C$1,'[1]Master data'!$B$1:$EF$1,0)),"")</f>
        <v/>
      </c>
      <c r="D873" t="str">
        <f>IFERROR(INDEX('[1]Master data'!$B$2:$EF$1000,MATCH($B873,'[1]Master data'!$A$2:$A$1000,0),MATCH(D$1,'[1]Master data'!$B$1:$EF$1,0)),"")</f>
        <v/>
      </c>
      <c r="E873" s="5">
        <f>IFERROR(INDEX('[1]Master data'!$B$2:$EF$1000,MATCH($B873,'[1]Master data'!$A$2:$A$1000,0),MATCH(E$1,'[1]Master data'!$B$1:$EF$1,0)),"")</f>
        <v>0</v>
      </c>
      <c r="F873" s="7">
        <f>IFERROR(INDEX('[1]Master data'!$B$2:$EF$1000,MATCH($B873,'[1]Master data'!$A$2:$A$1000,0),MATCH(F$1,'[1]Master data'!$B$1:$EF$1,0)),"")</f>
        <v>-5000</v>
      </c>
      <c r="G873" s="7">
        <f>IFERROR(INDEX('[1]Master data'!$B$2:$EF$1000,MATCH($B873,'[1]Master data'!$A$2:$A$1000,0),MATCH(G$1,'[1]Master data'!$B$1:$EF$1,0)),"")</f>
        <v>0</v>
      </c>
      <c r="H873" s="7">
        <f>IFERROR(INDEX('[1]Master data'!$B$2:$EF$1000,MATCH($B873,'[1]Master data'!$A$2:$A$1000,0),MATCH(H$1,'[1]Master data'!$B$1:$EF$1,0)),"")</f>
        <v>0</v>
      </c>
      <c r="I873" s="7">
        <f>IFERROR(INDEX('[1]Master data'!$B$2:$EF$1000,MATCH($B873,'[1]Master data'!$A$2:$A$1000,0),MATCH(I$1,'[1]Master data'!$B$1:$EF$1,0)),"")</f>
        <v>0</v>
      </c>
      <c r="J873" s="7">
        <f>IFERROR(INDEX('[1]Master data'!$B$2:$EF$1000,MATCH($B873,'[1]Master data'!$A$2:$A$1000,0),MATCH(J$1,'[1]Master data'!$B$1:$EF$1,0)),"")</f>
        <v>0</v>
      </c>
      <c r="K873" s="7">
        <f>IFERROR(INDEX('[1]Master data'!$B$2:$EF$1000,MATCH($B873,'[1]Master data'!$A$2:$A$1000,0),MATCH(K$1,'[1]Master data'!$B$1:$EF$1,0)),"")</f>
        <v>0</v>
      </c>
      <c r="L873" s="7">
        <f>IFERROR(INDEX('[1]Master data'!$B$2:$EF$1000,MATCH($B873,'[1]Master data'!$A$2:$A$1000,0),MATCH(L$1,'[1]Master data'!$B$1:$EF$1,0)),"")</f>
        <v>-5000</v>
      </c>
      <c r="M873" s="33">
        <f>IFERROR(INDEX('[1]Master data'!$B$2:$EF$1000,MATCH($B873,'[1]Master data'!$A$2:$A$1000,0),MATCH(M$1,'[1]Master data'!$B$1:$EF$1,0)),"")</f>
        <v>-1</v>
      </c>
      <c r="N873" s="7">
        <f>IFERROR(INDEX('[1]Master data'!$B$2:$EF$1000,MATCH($B873,'[1]Master data'!$A$2:$A$1000,0),MATCH(N$1,'[1]Master data'!$B$1:$EF$1,0)),"")</f>
        <v>0</v>
      </c>
      <c r="O873" s="7">
        <f>IFERROR(INDEX('[1]Master data'!$B$2:$EF$1000,MATCH($B873,'[1]Master data'!$A$2:$A$1000,0),MATCH(O$1,'[1]Master data'!$B$1:$EF$1,0)),"")</f>
        <v>0</v>
      </c>
      <c r="P873" s="7">
        <f>IFERROR(INDEX('[1]Master data'!$B$2:$EF$1000,MATCH($B873,'[1]Master data'!$A$2:$A$1000,0),MATCH(P$1,'[1]Master data'!$B$1:$EF$1,0)),"")</f>
        <v>-5000</v>
      </c>
      <c r="Q873" s="30">
        <f>IFERROR(INDEX('[1]Master data'!$B$2:$EF$1000,MATCH($B873,'[1]Master data'!$A$2:$A$1000,0),MATCH(Q$1,'[1]Master data'!$B$1:$EF$1,0)),"")</f>
        <v>-1</v>
      </c>
    </row>
    <row r="874" spans="1:17" x14ac:dyDescent="0.3">
      <c r="A874" t="str">
        <f t="shared" si="13"/>
        <v/>
      </c>
      <c r="B874" t="str">
        <f>IF('[1]Master data'!A874="","",'[1]Master data'!A874)</f>
        <v/>
      </c>
      <c r="C874" t="str">
        <f>IFERROR(INDEX('[1]Master data'!$B$2:$EF$1000,MATCH($B874,'[1]Master data'!$A$2:$A$1000,0),MATCH(C$1,'[1]Master data'!$B$1:$EF$1,0)),"")</f>
        <v/>
      </c>
      <c r="D874" t="str">
        <f>IFERROR(INDEX('[1]Master data'!$B$2:$EF$1000,MATCH($B874,'[1]Master data'!$A$2:$A$1000,0),MATCH(D$1,'[1]Master data'!$B$1:$EF$1,0)),"")</f>
        <v/>
      </c>
      <c r="E874" s="5">
        <f>IFERROR(INDEX('[1]Master data'!$B$2:$EF$1000,MATCH($B874,'[1]Master data'!$A$2:$A$1000,0),MATCH(E$1,'[1]Master data'!$B$1:$EF$1,0)),"")</f>
        <v>0</v>
      </c>
      <c r="F874" s="7">
        <f>IFERROR(INDEX('[1]Master data'!$B$2:$EF$1000,MATCH($B874,'[1]Master data'!$A$2:$A$1000,0),MATCH(F$1,'[1]Master data'!$B$1:$EF$1,0)),"")</f>
        <v>-5000</v>
      </c>
      <c r="G874" s="7">
        <f>IFERROR(INDEX('[1]Master data'!$B$2:$EF$1000,MATCH($B874,'[1]Master data'!$A$2:$A$1000,0),MATCH(G$1,'[1]Master data'!$B$1:$EF$1,0)),"")</f>
        <v>0</v>
      </c>
      <c r="H874" s="7">
        <f>IFERROR(INDEX('[1]Master data'!$B$2:$EF$1000,MATCH($B874,'[1]Master data'!$A$2:$A$1000,0),MATCH(H$1,'[1]Master data'!$B$1:$EF$1,0)),"")</f>
        <v>0</v>
      </c>
      <c r="I874" s="7">
        <f>IFERROR(INDEX('[1]Master data'!$B$2:$EF$1000,MATCH($B874,'[1]Master data'!$A$2:$A$1000,0),MATCH(I$1,'[1]Master data'!$B$1:$EF$1,0)),"")</f>
        <v>0</v>
      </c>
      <c r="J874" s="7">
        <f>IFERROR(INDEX('[1]Master data'!$B$2:$EF$1000,MATCH($B874,'[1]Master data'!$A$2:$A$1000,0),MATCH(J$1,'[1]Master data'!$B$1:$EF$1,0)),"")</f>
        <v>0</v>
      </c>
      <c r="K874" s="7">
        <f>IFERROR(INDEX('[1]Master data'!$B$2:$EF$1000,MATCH($B874,'[1]Master data'!$A$2:$A$1000,0),MATCH(K$1,'[1]Master data'!$B$1:$EF$1,0)),"")</f>
        <v>0</v>
      </c>
      <c r="L874" s="7">
        <f>IFERROR(INDEX('[1]Master data'!$B$2:$EF$1000,MATCH($B874,'[1]Master data'!$A$2:$A$1000,0),MATCH(L$1,'[1]Master data'!$B$1:$EF$1,0)),"")</f>
        <v>-5000</v>
      </c>
      <c r="M874" s="33">
        <f>IFERROR(INDEX('[1]Master data'!$B$2:$EF$1000,MATCH($B874,'[1]Master data'!$A$2:$A$1000,0),MATCH(M$1,'[1]Master data'!$B$1:$EF$1,0)),"")</f>
        <v>-1</v>
      </c>
      <c r="N874" s="7">
        <f>IFERROR(INDEX('[1]Master data'!$B$2:$EF$1000,MATCH($B874,'[1]Master data'!$A$2:$A$1000,0),MATCH(N$1,'[1]Master data'!$B$1:$EF$1,0)),"")</f>
        <v>0</v>
      </c>
      <c r="O874" s="7">
        <f>IFERROR(INDEX('[1]Master data'!$B$2:$EF$1000,MATCH($B874,'[1]Master data'!$A$2:$A$1000,0),MATCH(O$1,'[1]Master data'!$B$1:$EF$1,0)),"")</f>
        <v>0</v>
      </c>
      <c r="P874" s="7">
        <f>IFERROR(INDEX('[1]Master data'!$B$2:$EF$1000,MATCH($B874,'[1]Master data'!$A$2:$A$1000,0),MATCH(P$1,'[1]Master data'!$B$1:$EF$1,0)),"")</f>
        <v>-5000</v>
      </c>
      <c r="Q874" s="30">
        <f>IFERROR(INDEX('[1]Master data'!$B$2:$EF$1000,MATCH($B874,'[1]Master data'!$A$2:$A$1000,0),MATCH(Q$1,'[1]Master data'!$B$1:$EF$1,0)),"")</f>
        <v>-1</v>
      </c>
    </row>
    <row r="875" spans="1:17" x14ac:dyDescent="0.3">
      <c r="A875" t="str">
        <f t="shared" si="13"/>
        <v/>
      </c>
      <c r="B875" t="str">
        <f>IF('[1]Master data'!A875="","",'[1]Master data'!A875)</f>
        <v/>
      </c>
      <c r="C875" t="str">
        <f>IFERROR(INDEX('[1]Master data'!$B$2:$EF$1000,MATCH($B875,'[1]Master data'!$A$2:$A$1000,0),MATCH(C$1,'[1]Master data'!$B$1:$EF$1,0)),"")</f>
        <v/>
      </c>
      <c r="D875" t="str">
        <f>IFERROR(INDEX('[1]Master data'!$B$2:$EF$1000,MATCH($B875,'[1]Master data'!$A$2:$A$1000,0),MATCH(D$1,'[1]Master data'!$B$1:$EF$1,0)),"")</f>
        <v/>
      </c>
      <c r="E875" s="5">
        <f>IFERROR(INDEX('[1]Master data'!$B$2:$EF$1000,MATCH($B875,'[1]Master data'!$A$2:$A$1000,0),MATCH(E$1,'[1]Master data'!$B$1:$EF$1,0)),"")</f>
        <v>0</v>
      </c>
      <c r="F875" s="7">
        <f>IFERROR(INDEX('[1]Master data'!$B$2:$EF$1000,MATCH($B875,'[1]Master data'!$A$2:$A$1000,0),MATCH(F$1,'[1]Master data'!$B$1:$EF$1,0)),"")</f>
        <v>-5000</v>
      </c>
      <c r="G875" s="7">
        <f>IFERROR(INDEX('[1]Master data'!$B$2:$EF$1000,MATCH($B875,'[1]Master data'!$A$2:$A$1000,0),MATCH(G$1,'[1]Master data'!$B$1:$EF$1,0)),"")</f>
        <v>0</v>
      </c>
      <c r="H875" s="7">
        <f>IFERROR(INDEX('[1]Master data'!$B$2:$EF$1000,MATCH($B875,'[1]Master data'!$A$2:$A$1000,0),MATCH(H$1,'[1]Master data'!$B$1:$EF$1,0)),"")</f>
        <v>0</v>
      </c>
      <c r="I875" s="7">
        <f>IFERROR(INDEX('[1]Master data'!$B$2:$EF$1000,MATCH($B875,'[1]Master data'!$A$2:$A$1000,0),MATCH(I$1,'[1]Master data'!$B$1:$EF$1,0)),"")</f>
        <v>0</v>
      </c>
      <c r="J875" s="7">
        <f>IFERROR(INDEX('[1]Master data'!$B$2:$EF$1000,MATCH($B875,'[1]Master data'!$A$2:$A$1000,0),MATCH(J$1,'[1]Master data'!$B$1:$EF$1,0)),"")</f>
        <v>0</v>
      </c>
      <c r="K875" s="7">
        <f>IFERROR(INDEX('[1]Master data'!$B$2:$EF$1000,MATCH($B875,'[1]Master data'!$A$2:$A$1000,0),MATCH(K$1,'[1]Master data'!$B$1:$EF$1,0)),"")</f>
        <v>0</v>
      </c>
      <c r="L875" s="7">
        <f>IFERROR(INDEX('[1]Master data'!$B$2:$EF$1000,MATCH($B875,'[1]Master data'!$A$2:$A$1000,0),MATCH(L$1,'[1]Master data'!$B$1:$EF$1,0)),"")</f>
        <v>-5000</v>
      </c>
      <c r="M875" s="33">
        <f>IFERROR(INDEX('[1]Master data'!$B$2:$EF$1000,MATCH($B875,'[1]Master data'!$A$2:$A$1000,0),MATCH(M$1,'[1]Master data'!$B$1:$EF$1,0)),"")</f>
        <v>-1</v>
      </c>
      <c r="N875" s="7">
        <f>IFERROR(INDEX('[1]Master data'!$B$2:$EF$1000,MATCH($B875,'[1]Master data'!$A$2:$A$1000,0),MATCH(N$1,'[1]Master data'!$B$1:$EF$1,0)),"")</f>
        <v>0</v>
      </c>
      <c r="O875" s="7">
        <f>IFERROR(INDEX('[1]Master data'!$B$2:$EF$1000,MATCH($B875,'[1]Master data'!$A$2:$A$1000,0),MATCH(O$1,'[1]Master data'!$B$1:$EF$1,0)),"")</f>
        <v>0</v>
      </c>
      <c r="P875" s="7">
        <f>IFERROR(INDEX('[1]Master data'!$B$2:$EF$1000,MATCH($B875,'[1]Master data'!$A$2:$A$1000,0),MATCH(P$1,'[1]Master data'!$B$1:$EF$1,0)),"")</f>
        <v>-5000</v>
      </c>
      <c r="Q875" s="30">
        <f>IFERROR(INDEX('[1]Master data'!$B$2:$EF$1000,MATCH($B875,'[1]Master data'!$A$2:$A$1000,0),MATCH(Q$1,'[1]Master data'!$B$1:$EF$1,0)),"")</f>
        <v>-1</v>
      </c>
    </row>
    <row r="876" spans="1:17" x14ac:dyDescent="0.3">
      <c r="A876" t="str">
        <f t="shared" si="13"/>
        <v/>
      </c>
      <c r="B876" t="str">
        <f>IF('[1]Master data'!A876="","",'[1]Master data'!A876)</f>
        <v/>
      </c>
      <c r="C876" t="str">
        <f>IFERROR(INDEX('[1]Master data'!$B$2:$EF$1000,MATCH($B876,'[1]Master data'!$A$2:$A$1000,0),MATCH(C$1,'[1]Master data'!$B$1:$EF$1,0)),"")</f>
        <v/>
      </c>
      <c r="D876" t="str">
        <f>IFERROR(INDEX('[1]Master data'!$B$2:$EF$1000,MATCH($B876,'[1]Master data'!$A$2:$A$1000,0),MATCH(D$1,'[1]Master data'!$B$1:$EF$1,0)),"")</f>
        <v/>
      </c>
      <c r="E876" s="5">
        <f>IFERROR(INDEX('[1]Master data'!$B$2:$EF$1000,MATCH($B876,'[1]Master data'!$A$2:$A$1000,0),MATCH(E$1,'[1]Master data'!$B$1:$EF$1,0)),"")</f>
        <v>0</v>
      </c>
      <c r="F876" s="7">
        <f>IFERROR(INDEX('[1]Master data'!$B$2:$EF$1000,MATCH($B876,'[1]Master data'!$A$2:$A$1000,0),MATCH(F$1,'[1]Master data'!$B$1:$EF$1,0)),"")</f>
        <v>-5000</v>
      </c>
      <c r="G876" s="7">
        <f>IFERROR(INDEX('[1]Master data'!$B$2:$EF$1000,MATCH($B876,'[1]Master data'!$A$2:$A$1000,0),MATCH(G$1,'[1]Master data'!$B$1:$EF$1,0)),"")</f>
        <v>0</v>
      </c>
      <c r="H876" s="7">
        <f>IFERROR(INDEX('[1]Master data'!$B$2:$EF$1000,MATCH($B876,'[1]Master data'!$A$2:$A$1000,0),MATCH(H$1,'[1]Master data'!$B$1:$EF$1,0)),"")</f>
        <v>0</v>
      </c>
      <c r="I876" s="7">
        <f>IFERROR(INDEX('[1]Master data'!$B$2:$EF$1000,MATCH($B876,'[1]Master data'!$A$2:$A$1000,0),MATCH(I$1,'[1]Master data'!$B$1:$EF$1,0)),"")</f>
        <v>0</v>
      </c>
      <c r="J876" s="7">
        <f>IFERROR(INDEX('[1]Master data'!$B$2:$EF$1000,MATCH($B876,'[1]Master data'!$A$2:$A$1000,0),MATCH(J$1,'[1]Master data'!$B$1:$EF$1,0)),"")</f>
        <v>0</v>
      </c>
      <c r="K876" s="7">
        <f>IFERROR(INDEX('[1]Master data'!$B$2:$EF$1000,MATCH($B876,'[1]Master data'!$A$2:$A$1000,0),MATCH(K$1,'[1]Master data'!$B$1:$EF$1,0)),"")</f>
        <v>0</v>
      </c>
      <c r="L876" s="7">
        <f>IFERROR(INDEX('[1]Master data'!$B$2:$EF$1000,MATCH($B876,'[1]Master data'!$A$2:$A$1000,0),MATCH(L$1,'[1]Master data'!$B$1:$EF$1,0)),"")</f>
        <v>-5000</v>
      </c>
      <c r="M876" s="33">
        <f>IFERROR(INDEX('[1]Master data'!$B$2:$EF$1000,MATCH($B876,'[1]Master data'!$A$2:$A$1000,0),MATCH(M$1,'[1]Master data'!$B$1:$EF$1,0)),"")</f>
        <v>-1</v>
      </c>
      <c r="N876" s="7">
        <f>IFERROR(INDEX('[1]Master data'!$B$2:$EF$1000,MATCH($B876,'[1]Master data'!$A$2:$A$1000,0),MATCH(N$1,'[1]Master data'!$B$1:$EF$1,0)),"")</f>
        <v>0</v>
      </c>
      <c r="O876" s="7">
        <f>IFERROR(INDEX('[1]Master data'!$B$2:$EF$1000,MATCH($B876,'[1]Master data'!$A$2:$A$1000,0),MATCH(O$1,'[1]Master data'!$B$1:$EF$1,0)),"")</f>
        <v>0</v>
      </c>
      <c r="P876" s="7">
        <f>IFERROR(INDEX('[1]Master data'!$B$2:$EF$1000,MATCH($B876,'[1]Master data'!$A$2:$A$1000,0),MATCH(P$1,'[1]Master data'!$B$1:$EF$1,0)),"")</f>
        <v>-5000</v>
      </c>
      <c r="Q876" s="30">
        <f>IFERROR(INDEX('[1]Master data'!$B$2:$EF$1000,MATCH($B876,'[1]Master data'!$A$2:$A$1000,0),MATCH(Q$1,'[1]Master data'!$B$1:$EF$1,0)),"")</f>
        <v>-1</v>
      </c>
    </row>
    <row r="877" spans="1:17" x14ac:dyDescent="0.3">
      <c r="A877" t="str">
        <f t="shared" si="13"/>
        <v/>
      </c>
      <c r="B877" t="str">
        <f>IF('[1]Master data'!A877="","",'[1]Master data'!A877)</f>
        <v/>
      </c>
      <c r="C877" t="str">
        <f>IFERROR(INDEX('[1]Master data'!$B$2:$EF$1000,MATCH($B877,'[1]Master data'!$A$2:$A$1000,0),MATCH(C$1,'[1]Master data'!$B$1:$EF$1,0)),"")</f>
        <v/>
      </c>
      <c r="D877" t="str">
        <f>IFERROR(INDEX('[1]Master data'!$B$2:$EF$1000,MATCH($B877,'[1]Master data'!$A$2:$A$1000,0),MATCH(D$1,'[1]Master data'!$B$1:$EF$1,0)),"")</f>
        <v/>
      </c>
      <c r="E877" s="5">
        <f>IFERROR(INDEX('[1]Master data'!$B$2:$EF$1000,MATCH($B877,'[1]Master data'!$A$2:$A$1000,0),MATCH(E$1,'[1]Master data'!$B$1:$EF$1,0)),"")</f>
        <v>0</v>
      </c>
      <c r="F877" s="7">
        <f>IFERROR(INDEX('[1]Master data'!$B$2:$EF$1000,MATCH($B877,'[1]Master data'!$A$2:$A$1000,0),MATCH(F$1,'[1]Master data'!$B$1:$EF$1,0)),"")</f>
        <v>-5000</v>
      </c>
      <c r="G877" s="7">
        <f>IFERROR(INDEX('[1]Master data'!$B$2:$EF$1000,MATCH($B877,'[1]Master data'!$A$2:$A$1000,0),MATCH(G$1,'[1]Master data'!$B$1:$EF$1,0)),"")</f>
        <v>0</v>
      </c>
      <c r="H877" s="7">
        <f>IFERROR(INDEX('[1]Master data'!$B$2:$EF$1000,MATCH($B877,'[1]Master data'!$A$2:$A$1000,0),MATCH(H$1,'[1]Master data'!$B$1:$EF$1,0)),"")</f>
        <v>0</v>
      </c>
      <c r="I877" s="7">
        <f>IFERROR(INDEX('[1]Master data'!$B$2:$EF$1000,MATCH($B877,'[1]Master data'!$A$2:$A$1000,0),MATCH(I$1,'[1]Master data'!$B$1:$EF$1,0)),"")</f>
        <v>0</v>
      </c>
      <c r="J877" s="7">
        <f>IFERROR(INDEX('[1]Master data'!$B$2:$EF$1000,MATCH($B877,'[1]Master data'!$A$2:$A$1000,0),MATCH(J$1,'[1]Master data'!$B$1:$EF$1,0)),"")</f>
        <v>0</v>
      </c>
      <c r="K877" s="7">
        <f>IFERROR(INDEX('[1]Master data'!$B$2:$EF$1000,MATCH($B877,'[1]Master data'!$A$2:$A$1000,0),MATCH(K$1,'[1]Master data'!$B$1:$EF$1,0)),"")</f>
        <v>0</v>
      </c>
      <c r="L877" s="7">
        <f>IFERROR(INDEX('[1]Master data'!$B$2:$EF$1000,MATCH($B877,'[1]Master data'!$A$2:$A$1000,0),MATCH(L$1,'[1]Master data'!$B$1:$EF$1,0)),"")</f>
        <v>-5000</v>
      </c>
      <c r="M877" s="33">
        <f>IFERROR(INDEX('[1]Master data'!$B$2:$EF$1000,MATCH($B877,'[1]Master data'!$A$2:$A$1000,0),MATCH(M$1,'[1]Master data'!$B$1:$EF$1,0)),"")</f>
        <v>-1</v>
      </c>
      <c r="N877" s="7">
        <f>IFERROR(INDEX('[1]Master data'!$B$2:$EF$1000,MATCH($B877,'[1]Master data'!$A$2:$A$1000,0),MATCH(N$1,'[1]Master data'!$B$1:$EF$1,0)),"")</f>
        <v>0</v>
      </c>
      <c r="O877" s="7">
        <f>IFERROR(INDEX('[1]Master data'!$B$2:$EF$1000,MATCH($B877,'[1]Master data'!$A$2:$A$1000,0),MATCH(O$1,'[1]Master data'!$B$1:$EF$1,0)),"")</f>
        <v>0</v>
      </c>
      <c r="P877" s="7">
        <f>IFERROR(INDEX('[1]Master data'!$B$2:$EF$1000,MATCH($B877,'[1]Master data'!$A$2:$A$1000,0),MATCH(P$1,'[1]Master data'!$B$1:$EF$1,0)),"")</f>
        <v>-5000</v>
      </c>
      <c r="Q877" s="30">
        <f>IFERROR(INDEX('[1]Master data'!$B$2:$EF$1000,MATCH($B877,'[1]Master data'!$A$2:$A$1000,0),MATCH(Q$1,'[1]Master data'!$B$1:$EF$1,0)),"")</f>
        <v>-1</v>
      </c>
    </row>
    <row r="878" spans="1:17" x14ac:dyDescent="0.3">
      <c r="A878" t="str">
        <f t="shared" si="13"/>
        <v/>
      </c>
      <c r="B878" t="str">
        <f>IF('[1]Master data'!A878="","",'[1]Master data'!A878)</f>
        <v/>
      </c>
      <c r="C878" t="str">
        <f>IFERROR(INDEX('[1]Master data'!$B$2:$EF$1000,MATCH($B878,'[1]Master data'!$A$2:$A$1000,0),MATCH(C$1,'[1]Master data'!$B$1:$EF$1,0)),"")</f>
        <v/>
      </c>
      <c r="D878" t="str">
        <f>IFERROR(INDEX('[1]Master data'!$B$2:$EF$1000,MATCH($B878,'[1]Master data'!$A$2:$A$1000,0),MATCH(D$1,'[1]Master data'!$B$1:$EF$1,0)),"")</f>
        <v/>
      </c>
      <c r="E878" s="5">
        <f>IFERROR(INDEX('[1]Master data'!$B$2:$EF$1000,MATCH($B878,'[1]Master data'!$A$2:$A$1000,0),MATCH(E$1,'[1]Master data'!$B$1:$EF$1,0)),"")</f>
        <v>0</v>
      </c>
      <c r="F878" s="7">
        <f>IFERROR(INDEX('[1]Master data'!$B$2:$EF$1000,MATCH($B878,'[1]Master data'!$A$2:$A$1000,0),MATCH(F$1,'[1]Master data'!$B$1:$EF$1,0)),"")</f>
        <v>-5000</v>
      </c>
      <c r="G878" s="7">
        <f>IFERROR(INDEX('[1]Master data'!$B$2:$EF$1000,MATCH($B878,'[1]Master data'!$A$2:$A$1000,0),MATCH(G$1,'[1]Master data'!$B$1:$EF$1,0)),"")</f>
        <v>0</v>
      </c>
      <c r="H878" s="7">
        <f>IFERROR(INDEX('[1]Master data'!$B$2:$EF$1000,MATCH($B878,'[1]Master data'!$A$2:$A$1000,0),MATCH(H$1,'[1]Master data'!$B$1:$EF$1,0)),"")</f>
        <v>0</v>
      </c>
      <c r="I878" s="7">
        <f>IFERROR(INDEX('[1]Master data'!$B$2:$EF$1000,MATCH($B878,'[1]Master data'!$A$2:$A$1000,0),MATCH(I$1,'[1]Master data'!$B$1:$EF$1,0)),"")</f>
        <v>0</v>
      </c>
      <c r="J878" s="7">
        <f>IFERROR(INDEX('[1]Master data'!$B$2:$EF$1000,MATCH($B878,'[1]Master data'!$A$2:$A$1000,0),MATCH(J$1,'[1]Master data'!$B$1:$EF$1,0)),"")</f>
        <v>0</v>
      </c>
      <c r="K878" s="7">
        <f>IFERROR(INDEX('[1]Master data'!$B$2:$EF$1000,MATCH($B878,'[1]Master data'!$A$2:$A$1000,0),MATCH(K$1,'[1]Master data'!$B$1:$EF$1,0)),"")</f>
        <v>0</v>
      </c>
      <c r="L878" s="7">
        <f>IFERROR(INDEX('[1]Master data'!$B$2:$EF$1000,MATCH($B878,'[1]Master data'!$A$2:$A$1000,0),MATCH(L$1,'[1]Master data'!$B$1:$EF$1,0)),"")</f>
        <v>-5000</v>
      </c>
      <c r="M878" s="33">
        <f>IFERROR(INDEX('[1]Master data'!$B$2:$EF$1000,MATCH($B878,'[1]Master data'!$A$2:$A$1000,0),MATCH(M$1,'[1]Master data'!$B$1:$EF$1,0)),"")</f>
        <v>-1</v>
      </c>
      <c r="N878" s="7">
        <f>IFERROR(INDEX('[1]Master data'!$B$2:$EF$1000,MATCH($B878,'[1]Master data'!$A$2:$A$1000,0),MATCH(N$1,'[1]Master data'!$B$1:$EF$1,0)),"")</f>
        <v>0</v>
      </c>
      <c r="O878" s="7">
        <f>IFERROR(INDEX('[1]Master data'!$B$2:$EF$1000,MATCH($B878,'[1]Master data'!$A$2:$A$1000,0),MATCH(O$1,'[1]Master data'!$B$1:$EF$1,0)),"")</f>
        <v>0</v>
      </c>
      <c r="P878" s="7">
        <f>IFERROR(INDEX('[1]Master data'!$B$2:$EF$1000,MATCH($B878,'[1]Master data'!$A$2:$A$1000,0),MATCH(P$1,'[1]Master data'!$B$1:$EF$1,0)),"")</f>
        <v>-5000</v>
      </c>
      <c r="Q878" s="30">
        <f>IFERROR(INDEX('[1]Master data'!$B$2:$EF$1000,MATCH($B878,'[1]Master data'!$A$2:$A$1000,0),MATCH(Q$1,'[1]Master data'!$B$1:$EF$1,0)),"")</f>
        <v>-1</v>
      </c>
    </row>
    <row r="879" spans="1:17" x14ac:dyDescent="0.3">
      <c r="A879" t="str">
        <f t="shared" si="13"/>
        <v/>
      </c>
      <c r="B879" t="str">
        <f>IF('[1]Master data'!A879="","",'[1]Master data'!A879)</f>
        <v/>
      </c>
      <c r="C879" t="str">
        <f>IFERROR(INDEX('[1]Master data'!$B$2:$EF$1000,MATCH($B879,'[1]Master data'!$A$2:$A$1000,0),MATCH(C$1,'[1]Master data'!$B$1:$EF$1,0)),"")</f>
        <v/>
      </c>
      <c r="D879" t="str">
        <f>IFERROR(INDEX('[1]Master data'!$B$2:$EF$1000,MATCH($B879,'[1]Master data'!$A$2:$A$1000,0),MATCH(D$1,'[1]Master data'!$B$1:$EF$1,0)),"")</f>
        <v/>
      </c>
      <c r="E879" s="5">
        <f>IFERROR(INDEX('[1]Master data'!$B$2:$EF$1000,MATCH($B879,'[1]Master data'!$A$2:$A$1000,0),MATCH(E$1,'[1]Master data'!$B$1:$EF$1,0)),"")</f>
        <v>0</v>
      </c>
      <c r="F879" s="7">
        <f>IFERROR(INDEX('[1]Master data'!$B$2:$EF$1000,MATCH($B879,'[1]Master data'!$A$2:$A$1000,0),MATCH(F$1,'[1]Master data'!$B$1:$EF$1,0)),"")</f>
        <v>-5000</v>
      </c>
      <c r="G879" s="7">
        <f>IFERROR(INDEX('[1]Master data'!$B$2:$EF$1000,MATCH($B879,'[1]Master data'!$A$2:$A$1000,0),MATCH(G$1,'[1]Master data'!$B$1:$EF$1,0)),"")</f>
        <v>0</v>
      </c>
      <c r="H879" s="7">
        <f>IFERROR(INDEX('[1]Master data'!$B$2:$EF$1000,MATCH($B879,'[1]Master data'!$A$2:$A$1000,0),MATCH(H$1,'[1]Master data'!$B$1:$EF$1,0)),"")</f>
        <v>0</v>
      </c>
      <c r="I879" s="7">
        <f>IFERROR(INDEX('[1]Master data'!$B$2:$EF$1000,MATCH($B879,'[1]Master data'!$A$2:$A$1000,0),MATCH(I$1,'[1]Master data'!$B$1:$EF$1,0)),"")</f>
        <v>0</v>
      </c>
      <c r="J879" s="7">
        <f>IFERROR(INDEX('[1]Master data'!$B$2:$EF$1000,MATCH($B879,'[1]Master data'!$A$2:$A$1000,0),MATCH(J$1,'[1]Master data'!$B$1:$EF$1,0)),"")</f>
        <v>0</v>
      </c>
      <c r="K879" s="7">
        <f>IFERROR(INDEX('[1]Master data'!$B$2:$EF$1000,MATCH($B879,'[1]Master data'!$A$2:$A$1000,0),MATCH(K$1,'[1]Master data'!$B$1:$EF$1,0)),"")</f>
        <v>0</v>
      </c>
      <c r="L879" s="7">
        <f>IFERROR(INDEX('[1]Master data'!$B$2:$EF$1000,MATCH($B879,'[1]Master data'!$A$2:$A$1000,0),MATCH(L$1,'[1]Master data'!$B$1:$EF$1,0)),"")</f>
        <v>-5000</v>
      </c>
      <c r="M879" s="33">
        <f>IFERROR(INDEX('[1]Master data'!$B$2:$EF$1000,MATCH($B879,'[1]Master data'!$A$2:$A$1000,0),MATCH(M$1,'[1]Master data'!$B$1:$EF$1,0)),"")</f>
        <v>-1</v>
      </c>
      <c r="N879" s="7">
        <f>IFERROR(INDEX('[1]Master data'!$B$2:$EF$1000,MATCH($B879,'[1]Master data'!$A$2:$A$1000,0),MATCH(N$1,'[1]Master data'!$B$1:$EF$1,0)),"")</f>
        <v>0</v>
      </c>
      <c r="O879" s="7">
        <f>IFERROR(INDEX('[1]Master data'!$B$2:$EF$1000,MATCH($B879,'[1]Master data'!$A$2:$A$1000,0),MATCH(O$1,'[1]Master data'!$B$1:$EF$1,0)),"")</f>
        <v>0</v>
      </c>
      <c r="P879" s="7">
        <f>IFERROR(INDEX('[1]Master data'!$B$2:$EF$1000,MATCH($B879,'[1]Master data'!$A$2:$A$1000,0),MATCH(P$1,'[1]Master data'!$B$1:$EF$1,0)),"")</f>
        <v>-5000</v>
      </c>
      <c r="Q879" s="30">
        <f>IFERROR(INDEX('[1]Master data'!$B$2:$EF$1000,MATCH($B879,'[1]Master data'!$A$2:$A$1000,0),MATCH(Q$1,'[1]Master data'!$B$1:$EF$1,0)),"")</f>
        <v>-1</v>
      </c>
    </row>
    <row r="880" spans="1:17" x14ac:dyDescent="0.3">
      <c r="A880" t="str">
        <f t="shared" si="13"/>
        <v/>
      </c>
      <c r="B880" t="str">
        <f>IF('[1]Master data'!A880="","",'[1]Master data'!A880)</f>
        <v/>
      </c>
      <c r="C880" t="str">
        <f>IFERROR(INDEX('[1]Master data'!$B$2:$EF$1000,MATCH($B880,'[1]Master data'!$A$2:$A$1000,0),MATCH(C$1,'[1]Master data'!$B$1:$EF$1,0)),"")</f>
        <v/>
      </c>
      <c r="D880" t="str">
        <f>IFERROR(INDEX('[1]Master data'!$B$2:$EF$1000,MATCH($B880,'[1]Master data'!$A$2:$A$1000,0),MATCH(D$1,'[1]Master data'!$B$1:$EF$1,0)),"")</f>
        <v/>
      </c>
      <c r="E880" s="5">
        <f>IFERROR(INDEX('[1]Master data'!$B$2:$EF$1000,MATCH($B880,'[1]Master data'!$A$2:$A$1000,0),MATCH(E$1,'[1]Master data'!$B$1:$EF$1,0)),"")</f>
        <v>0</v>
      </c>
      <c r="F880" s="7">
        <f>IFERROR(INDEX('[1]Master data'!$B$2:$EF$1000,MATCH($B880,'[1]Master data'!$A$2:$A$1000,0),MATCH(F$1,'[1]Master data'!$B$1:$EF$1,0)),"")</f>
        <v>-5000</v>
      </c>
      <c r="G880" s="7">
        <f>IFERROR(INDEX('[1]Master data'!$B$2:$EF$1000,MATCH($B880,'[1]Master data'!$A$2:$A$1000,0),MATCH(G$1,'[1]Master data'!$B$1:$EF$1,0)),"")</f>
        <v>0</v>
      </c>
      <c r="H880" s="7">
        <f>IFERROR(INDEX('[1]Master data'!$B$2:$EF$1000,MATCH($B880,'[1]Master data'!$A$2:$A$1000,0),MATCH(H$1,'[1]Master data'!$B$1:$EF$1,0)),"")</f>
        <v>0</v>
      </c>
      <c r="I880" s="7">
        <f>IFERROR(INDEX('[1]Master data'!$B$2:$EF$1000,MATCH($B880,'[1]Master data'!$A$2:$A$1000,0),MATCH(I$1,'[1]Master data'!$B$1:$EF$1,0)),"")</f>
        <v>0</v>
      </c>
      <c r="J880" s="7">
        <f>IFERROR(INDEX('[1]Master data'!$B$2:$EF$1000,MATCH($B880,'[1]Master data'!$A$2:$A$1000,0),MATCH(J$1,'[1]Master data'!$B$1:$EF$1,0)),"")</f>
        <v>0</v>
      </c>
      <c r="K880" s="7">
        <f>IFERROR(INDEX('[1]Master data'!$B$2:$EF$1000,MATCH($B880,'[1]Master data'!$A$2:$A$1000,0),MATCH(K$1,'[1]Master data'!$B$1:$EF$1,0)),"")</f>
        <v>0</v>
      </c>
      <c r="L880" s="7">
        <f>IFERROR(INDEX('[1]Master data'!$B$2:$EF$1000,MATCH($B880,'[1]Master data'!$A$2:$A$1000,0),MATCH(L$1,'[1]Master data'!$B$1:$EF$1,0)),"")</f>
        <v>-5000</v>
      </c>
      <c r="M880" s="33">
        <f>IFERROR(INDEX('[1]Master data'!$B$2:$EF$1000,MATCH($B880,'[1]Master data'!$A$2:$A$1000,0),MATCH(M$1,'[1]Master data'!$B$1:$EF$1,0)),"")</f>
        <v>-1</v>
      </c>
      <c r="N880" s="7">
        <f>IFERROR(INDEX('[1]Master data'!$B$2:$EF$1000,MATCH($B880,'[1]Master data'!$A$2:$A$1000,0),MATCH(N$1,'[1]Master data'!$B$1:$EF$1,0)),"")</f>
        <v>0</v>
      </c>
      <c r="O880" s="7">
        <f>IFERROR(INDEX('[1]Master data'!$B$2:$EF$1000,MATCH($B880,'[1]Master data'!$A$2:$A$1000,0),MATCH(O$1,'[1]Master data'!$B$1:$EF$1,0)),"")</f>
        <v>0</v>
      </c>
      <c r="P880" s="7">
        <f>IFERROR(INDEX('[1]Master data'!$B$2:$EF$1000,MATCH($B880,'[1]Master data'!$A$2:$A$1000,0),MATCH(P$1,'[1]Master data'!$B$1:$EF$1,0)),"")</f>
        <v>-5000</v>
      </c>
      <c r="Q880" s="30">
        <f>IFERROR(INDEX('[1]Master data'!$B$2:$EF$1000,MATCH($B880,'[1]Master data'!$A$2:$A$1000,0),MATCH(Q$1,'[1]Master data'!$B$1:$EF$1,0)),"")</f>
        <v>-1</v>
      </c>
    </row>
    <row r="881" spans="1:17" x14ac:dyDescent="0.3">
      <c r="A881" t="str">
        <f t="shared" si="13"/>
        <v/>
      </c>
      <c r="B881" t="str">
        <f>IF('[1]Master data'!A881="","",'[1]Master data'!A881)</f>
        <v/>
      </c>
      <c r="C881" t="str">
        <f>IFERROR(INDEX('[1]Master data'!$B$2:$EF$1000,MATCH($B881,'[1]Master data'!$A$2:$A$1000,0),MATCH(C$1,'[1]Master data'!$B$1:$EF$1,0)),"")</f>
        <v/>
      </c>
      <c r="D881" t="str">
        <f>IFERROR(INDEX('[1]Master data'!$B$2:$EF$1000,MATCH($B881,'[1]Master data'!$A$2:$A$1000,0),MATCH(D$1,'[1]Master data'!$B$1:$EF$1,0)),"")</f>
        <v/>
      </c>
      <c r="E881" s="5">
        <f>IFERROR(INDEX('[1]Master data'!$B$2:$EF$1000,MATCH($B881,'[1]Master data'!$A$2:$A$1000,0),MATCH(E$1,'[1]Master data'!$B$1:$EF$1,0)),"")</f>
        <v>0</v>
      </c>
      <c r="F881" s="7">
        <f>IFERROR(INDEX('[1]Master data'!$B$2:$EF$1000,MATCH($B881,'[1]Master data'!$A$2:$A$1000,0),MATCH(F$1,'[1]Master data'!$B$1:$EF$1,0)),"")</f>
        <v>-5000</v>
      </c>
      <c r="G881" s="7">
        <f>IFERROR(INDEX('[1]Master data'!$B$2:$EF$1000,MATCH($B881,'[1]Master data'!$A$2:$A$1000,0),MATCH(G$1,'[1]Master data'!$B$1:$EF$1,0)),"")</f>
        <v>0</v>
      </c>
      <c r="H881" s="7">
        <f>IFERROR(INDEX('[1]Master data'!$B$2:$EF$1000,MATCH($B881,'[1]Master data'!$A$2:$A$1000,0),MATCH(H$1,'[1]Master data'!$B$1:$EF$1,0)),"")</f>
        <v>0</v>
      </c>
      <c r="I881" s="7">
        <f>IFERROR(INDEX('[1]Master data'!$B$2:$EF$1000,MATCH($B881,'[1]Master data'!$A$2:$A$1000,0),MATCH(I$1,'[1]Master data'!$B$1:$EF$1,0)),"")</f>
        <v>0</v>
      </c>
      <c r="J881" s="7">
        <f>IFERROR(INDEX('[1]Master data'!$B$2:$EF$1000,MATCH($B881,'[1]Master data'!$A$2:$A$1000,0),MATCH(J$1,'[1]Master data'!$B$1:$EF$1,0)),"")</f>
        <v>0</v>
      </c>
      <c r="K881" s="7">
        <f>IFERROR(INDEX('[1]Master data'!$B$2:$EF$1000,MATCH($B881,'[1]Master data'!$A$2:$A$1000,0),MATCH(K$1,'[1]Master data'!$B$1:$EF$1,0)),"")</f>
        <v>0</v>
      </c>
      <c r="L881" s="7">
        <f>IFERROR(INDEX('[1]Master data'!$B$2:$EF$1000,MATCH($B881,'[1]Master data'!$A$2:$A$1000,0),MATCH(L$1,'[1]Master data'!$B$1:$EF$1,0)),"")</f>
        <v>-5000</v>
      </c>
      <c r="M881" s="33">
        <f>IFERROR(INDEX('[1]Master data'!$B$2:$EF$1000,MATCH($B881,'[1]Master data'!$A$2:$A$1000,0),MATCH(M$1,'[1]Master data'!$B$1:$EF$1,0)),"")</f>
        <v>-1</v>
      </c>
      <c r="N881" s="7">
        <f>IFERROR(INDEX('[1]Master data'!$B$2:$EF$1000,MATCH($B881,'[1]Master data'!$A$2:$A$1000,0),MATCH(N$1,'[1]Master data'!$B$1:$EF$1,0)),"")</f>
        <v>0</v>
      </c>
      <c r="O881" s="7">
        <f>IFERROR(INDEX('[1]Master data'!$B$2:$EF$1000,MATCH($B881,'[1]Master data'!$A$2:$A$1000,0),MATCH(O$1,'[1]Master data'!$B$1:$EF$1,0)),"")</f>
        <v>0</v>
      </c>
      <c r="P881" s="7">
        <f>IFERROR(INDEX('[1]Master data'!$B$2:$EF$1000,MATCH($B881,'[1]Master data'!$A$2:$A$1000,0),MATCH(P$1,'[1]Master data'!$B$1:$EF$1,0)),"")</f>
        <v>-5000</v>
      </c>
      <c r="Q881" s="30">
        <f>IFERROR(INDEX('[1]Master data'!$B$2:$EF$1000,MATCH($B881,'[1]Master data'!$A$2:$A$1000,0),MATCH(Q$1,'[1]Master data'!$B$1:$EF$1,0)),"")</f>
        <v>-1</v>
      </c>
    </row>
    <row r="882" spans="1:17" x14ac:dyDescent="0.3">
      <c r="A882" t="str">
        <f t="shared" si="13"/>
        <v/>
      </c>
      <c r="B882" t="str">
        <f>IF('[1]Master data'!A882="","",'[1]Master data'!A882)</f>
        <v/>
      </c>
      <c r="C882" t="str">
        <f>IFERROR(INDEX('[1]Master data'!$B$2:$EF$1000,MATCH($B882,'[1]Master data'!$A$2:$A$1000,0),MATCH(C$1,'[1]Master data'!$B$1:$EF$1,0)),"")</f>
        <v/>
      </c>
      <c r="D882" t="str">
        <f>IFERROR(INDEX('[1]Master data'!$B$2:$EF$1000,MATCH($B882,'[1]Master data'!$A$2:$A$1000,0),MATCH(D$1,'[1]Master data'!$B$1:$EF$1,0)),"")</f>
        <v/>
      </c>
      <c r="E882" s="5">
        <f>IFERROR(INDEX('[1]Master data'!$B$2:$EF$1000,MATCH($B882,'[1]Master data'!$A$2:$A$1000,0),MATCH(E$1,'[1]Master data'!$B$1:$EF$1,0)),"")</f>
        <v>0</v>
      </c>
      <c r="F882" s="7">
        <f>IFERROR(INDEX('[1]Master data'!$B$2:$EF$1000,MATCH($B882,'[1]Master data'!$A$2:$A$1000,0),MATCH(F$1,'[1]Master data'!$B$1:$EF$1,0)),"")</f>
        <v>-5000</v>
      </c>
      <c r="G882" s="7">
        <f>IFERROR(INDEX('[1]Master data'!$B$2:$EF$1000,MATCH($B882,'[1]Master data'!$A$2:$A$1000,0),MATCH(G$1,'[1]Master data'!$B$1:$EF$1,0)),"")</f>
        <v>0</v>
      </c>
      <c r="H882" s="7">
        <f>IFERROR(INDEX('[1]Master data'!$B$2:$EF$1000,MATCH($B882,'[1]Master data'!$A$2:$A$1000,0),MATCH(H$1,'[1]Master data'!$B$1:$EF$1,0)),"")</f>
        <v>0</v>
      </c>
      <c r="I882" s="7">
        <f>IFERROR(INDEX('[1]Master data'!$B$2:$EF$1000,MATCH($B882,'[1]Master data'!$A$2:$A$1000,0),MATCH(I$1,'[1]Master data'!$B$1:$EF$1,0)),"")</f>
        <v>0</v>
      </c>
      <c r="J882" s="7">
        <f>IFERROR(INDEX('[1]Master data'!$B$2:$EF$1000,MATCH($B882,'[1]Master data'!$A$2:$A$1000,0),MATCH(J$1,'[1]Master data'!$B$1:$EF$1,0)),"")</f>
        <v>0</v>
      </c>
      <c r="K882" s="7">
        <f>IFERROR(INDEX('[1]Master data'!$B$2:$EF$1000,MATCH($B882,'[1]Master data'!$A$2:$A$1000,0),MATCH(K$1,'[1]Master data'!$B$1:$EF$1,0)),"")</f>
        <v>0</v>
      </c>
      <c r="L882" s="7">
        <f>IFERROR(INDEX('[1]Master data'!$B$2:$EF$1000,MATCH($B882,'[1]Master data'!$A$2:$A$1000,0),MATCH(L$1,'[1]Master data'!$B$1:$EF$1,0)),"")</f>
        <v>-5000</v>
      </c>
      <c r="M882" s="33">
        <f>IFERROR(INDEX('[1]Master data'!$B$2:$EF$1000,MATCH($B882,'[1]Master data'!$A$2:$A$1000,0),MATCH(M$1,'[1]Master data'!$B$1:$EF$1,0)),"")</f>
        <v>-1</v>
      </c>
      <c r="N882" s="7">
        <f>IFERROR(INDEX('[1]Master data'!$B$2:$EF$1000,MATCH($B882,'[1]Master data'!$A$2:$A$1000,0),MATCH(N$1,'[1]Master data'!$B$1:$EF$1,0)),"")</f>
        <v>0</v>
      </c>
      <c r="O882" s="7">
        <f>IFERROR(INDEX('[1]Master data'!$B$2:$EF$1000,MATCH($B882,'[1]Master data'!$A$2:$A$1000,0),MATCH(O$1,'[1]Master data'!$B$1:$EF$1,0)),"")</f>
        <v>0</v>
      </c>
      <c r="P882" s="7">
        <f>IFERROR(INDEX('[1]Master data'!$B$2:$EF$1000,MATCH($B882,'[1]Master data'!$A$2:$A$1000,0),MATCH(P$1,'[1]Master data'!$B$1:$EF$1,0)),"")</f>
        <v>-5000</v>
      </c>
      <c r="Q882" s="30">
        <f>IFERROR(INDEX('[1]Master data'!$B$2:$EF$1000,MATCH($B882,'[1]Master data'!$A$2:$A$1000,0),MATCH(Q$1,'[1]Master data'!$B$1:$EF$1,0)),"")</f>
        <v>-1</v>
      </c>
    </row>
    <row r="883" spans="1:17" x14ac:dyDescent="0.3">
      <c r="A883" t="str">
        <f t="shared" si="13"/>
        <v/>
      </c>
      <c r="B883" t="str">
        <f>IF('[1]Master data'!A883="","",'[1]Master data'!A883)</f>
        <v/>
      </c>
      <c r="C883" t="str">
        <f>IFERROR(INDEX('[1]Master data'!$B$2:$EF$1000,MATCH($B883,'[1]Master data'!$A$2:$A$1000,0),MATCH(C$1,'[1]Master data'!$B$1:$EF$1,0)),"")</f>
        <v/>
      </c>
      <c r="D883" t="str">
        <f>IFERROR(INDEX('[1]Master data'!$B$2:$EF$1000,MATCH($B883,'[1]Master data'!$A$2:$A$1000,0),MATCH(D$1,'[1]Master data'!$B$1:$EF$1,0)),"")</f>
        <v/>
      </c>
      <c r="E883" s="5">
        <f>IFERROR(INDEX('[1]Master data'!$B$2:$EF$1000,MATCH($B883,'[1]Master data'!$A$2:$A$1000,0),MATCH(E$1,'[1]Master data'!$B$1:$EF$1,0)),"")</f>
        <v>0</v>
      </c>
      <c r="F883" s="7">
        <f>IFERROR(INDEX('[1]Master data'!$B$2:$EF$1000,MATCH($B883,'[1]Master data'!$A$2:$A$1000,0),MATCH(F$1,'[1]Master data'!$B$1:$EF$1,0)),"")</f>
        <v>-5000</v>
      </c>
      <c r="G883" s="7">
        <f>IFERROR(INDEX('[1]Master data'!$B$2:$EF$1000,MATCH($B883,'[1]Master data'!$A$2:$A$1000,0),MATCH(G$1,'[1]Master data'!$B$1:$EF$1,0)),"")</f>
        <v>0</v>
      </c>
      <c r="H883" s="7">
        <f>IFERROR(INDEX('[1]Master data'!$B$2:$EF$1000,MATCH($B883,'[1]Master data'!$A$2:$A$1000,0),MATCH(H$1,'[1]Master data'!$B$1:$EF$1,0)),"")</f>
        <v>0</v>
      </c>
      <c r="I883" s="7">
        <f>IFERROR(INDEX('[1]Master data'!$B$2:$EF$1000,MATCH($B883,'[1]Master data'!$A$2:$A$1000,0),MATCH(I$1,'[1]Master data'!$B$1:$EF$1,0)),"")</f>
        <v>0</v>
      </c>
      <c r="J883" s="7">
        <f>IFERROR(INDEX('[1]Master data'!$B$2:$EF$1000,MATCH($B883,'[1]Master data'!$A$2:$A$1000,0),MATCH(J$1,'[1]Master data'!$B$1:$EF$1,0)),"")</f>
        <v>0</v>
      </c>
      <c r="K883" s="7">
        <f>IFERROR(INDEX('[1]Master data'!$B$2:$EF$1000,MATCH($B883,'[1]Master data'!$A$2:$A$1000,0),MATCH(K$1,'[1]Master data'!$B$1:$EF$1,0)),"")</f>
        <v>0</v>
      </c>
      <c r="L883" s="7">
        <f>IFERROR(INDEX('[1]Master data'!$B$2:$EF$1000,MATCH($B883,'[1]Master data'!$A$2:$A$1000,0),MATCH(L$1,'[1]Master data'!$B$1:$EF$1,0)),"")</f>
        <v>-5000</v>
      </c>
      <c r="M883" s="33">
        <f>IFERROR(INDEX('[1]Master data'!$B$2:$EF$1000,MATCH($B883,'[1]Master data'!$A$2:$A$1000,0),MATCH(M$1,'[1]Master data'!$B$1:$EF$1,0)),"")</f>
        <v>-1</v>
      </c>
      <c r="N883" s="7">
        <f>IFERROR(INDEX('[1]Master data'!$B$2:$EF$1000,MATCH($B883,'[1]Master data'!$A$2:$A$1000,0),MATCH(N$1,'[1]Master data'!$B$1:$EF$1,0)),"")</f>
        <v>0</v>
      </c>
      <c r="O883" s="7">
        <f>IFERROR(INDEX('[1]Master data'!$B$2:$EF$1000,MATCH($B883,'[1]Master data'!$A$2:$A$1000,0),MATCH(O$1,'[1]Master data'!$B$1:$EF$1,0)),"")</f>
        <v>0</v>
      </c>
      <c r="P883" s="7">
        <f>IFERROR(INDEX('[1]Master data'!$B$2:$EF$1000,MATCH($B883,'[1]Master data'!$A$2:$A$1000,0),MATCH(P$1,'[1]Master data'!$B$1:$EF$1,0)),"")</f>
        <v>-5000</v>
      </c>
      <c r="Q883" s="30">
        <f>IFERROR(INDEX('[1]Master data'!$B$2:$EF$1000,MATCH($B883,'[1]Master data'!$A$2:$A$1000,0),MATCH(Q$1,'[1]Master data'!$B$1:$EF$1,0)),"")</f>
        <v>-1</v>
      </c>
    </row>
    <row r="884" spans="1:17" x14ac:dyDescent="0.3">
      <c r="A884" t="str">
        <f t="shared" si="13"/>
        <v/>
      </c>
      <c r="B884" t="str">
        <f>IF('[1]Master data'!A884="","",'[1]Master data'!A884)</f>
        <v/>
      </c>
      <c r="C884" t="str">
        <f>IFERROR(INDEX('[1]Master data'!$B$2:$EF$1000,MATCH($B884,'[1]Master data'!$A$2:$A$1000,0),MATCH(C$1,'[1]Master data'!$B$1:$EF$1,0)),"")</f>
        <v/>
      </c>
      <c r="D884" t="str">
        <f>IFERROR(INDEX('[1]Master data'!$B$2:$EF$1000,MATCH($B884,'[1]Master data'!$A$2:$A$1000,0),MATCH(D$1,'[1]Master data'!$B$1:$EF$1,0)),"")</f>
        <v/>
      </c>
      <c r="E884" s="5">
        <f>IFERROR(INDEX('[1]Master data'!$B$2:$EF$1000,MATCH($B884,'[1]Master data'!$A$2:$A$1000,0),MATCH(E$1,'[1]Master data'!$B$1:$EF$1,0)),"")</f>
        <v>0</v>
      </c>
      <c r="F884" s="7">
        <f>IFERROR(INDEX('[1]Master data'!$B$2:$EF$1000,MATCH($B884,'[1]Master data'!$A$2:$A$1000,0),MATCH(F$1,'[1]Master data'!$B$1:$EF$1,0)),"")</f>
        <v>-5000</v>
      </c>
      <c r="G884" s="7">
        <f>IFERROR(INDEX('[1]Master data'!$B$2:$EF$1000,MATCH($B884,'[1]Master data'!$A$2:$A$1000,0),MATCH(G$1,'[1]Master data'!$B$1:$EF$1,0)),"")</f>
        <v>0</v>
      </c>
      <c r="H884" s="7">
        <f>IFERROR(INDEX('[1]Master data'!$B$2:$EF$1000,MATCH($B884,'[1]Master data'!$A$2:$A$1000,0),MATCH(H$1,'[1]Master data'!$B$1:$EF$1,0)),"")</f>
        <v>0</v>
      </c>
      <c r="I884" s="7">
        <f>IFERROR(INDEX('[1]Master data'!$B$2:$EF$1000,MATCH($B884,'[1]Master data'!$A$2:$A$1000,0),MATCH(I$1,'[1]Master data'!$B$1:$EF$1,0)),"")</f>
        <v>0</v>
      </c>
      <c r="J884" s="7">
        <f>IFERROR(INDEX('[1]Master data'!$B$2:$EF$1000,MATCH($B884,'[1]Master data'!$A$2:$A$1000,0),MATCH(J$1,'[1]Master data'!$B$1:$EF$1,0)),"")</f>
        <v>0</v>
      </c>
      <c r="K884" s="7">
        <f>IFERROR(INDEX('[1]Master data'!$B$2:$EF$1000,MATCH($B884,'[1]Master data'!$A$2:$A$1000,0),MATCH(K$1,'[1]Master data'!$B$1:$EF$1,0)),"")</f>
        <v>0</v>
      </c>
      <c r="L884" s="7">
        <f>IFERROR(INDEX('[1]Master data'!$B$2:$EF$1000,MATCH($B884,'[1]Master data'!$A$2:$A$1000,0),MATCH(L$1,'[1]Master data'!$B$1:$EF$1,0)),"")</f>
        <v>-5000</v>
      </c>
      <c r="M884" s="33">
        <f>IFERROR(INDEX('[1]Master data'!$B$2:$EF$1000,MATCH($B884,'[1]Master data'!$A$2:$A$1000,0),MATCH(M$1,'[1]Master data'!$B$1:$EF$1,0)),"")</f>
        <v>-1</v>
      </c>
      <c r="N884" s="7">
        <f>IFERROR(INDEX('[1]Master data'!$B$2:$EF$1000,MATCH($B884,'[1]Master data'!$A$2:$A$1000,0),MATCH(N$1,'[1]Master data'!$B$1:$EF$1,0)),"")</f>
        <v>0</v>
      </c>
      <c r="O884" s="7">
        <f>IFERROR(INDEX('[1]Master data'!$B$2:$EF$1000,MATCH($B884,'[1]Master data'!$A$2:$A$1000,0),MATCH(O$1,'[1]Master data'!$B$1:$EF$1,0)),"")</f>
        <v>0</v>
      </c>
      <c r="P884" s="7">
        <f>IFERROR(INDEX('[1]Master data'!$B$2:$EF$1000,MATCH($B884,'[1]Master data'!$A$2:$A$1000,0),MATCH(P$1,'[1]Master data'!$B$1:$EF$1,0)),"")</f>
        <v>-5000</v>
      </c>
      <c r="Q884" s="30">
        <f>IFERROR(INDEX('[1]Master data'!$B$2:$EF$1000,MATCH($B884,'[1]Master data'!$A$2:$A$1000,0),MATCH(Q$1,'[1]Master data'!$B$1:$EF$1,0)),"")</f>
        <v>-1</v>
      </c>
    </row>
    <row r="885" spans="1:17" x14ac:dyDescent="0.3">
      <c r="A885" t="str">
        <f t="shared" si="13"/>
        <v/>
      </c>
      <c r="B885" t="str">
        <f>IF('[1]Master data'!A885="","",'[1]Master data'!A885)</f>
        <v/>
      </c>
      <c r="C885" t="str">
        <f>IFERROR(INDEX('[1]Master data'!$B$2:$EF$1000,MATCH($B885,'[1]Master data'!$A$2:$A$1000,0),MATCH(C$1,'[1]Master data'!$B$1:$EF$1,0)),"")</f>
        <v/>
      </c>
      <c r="D885" t="str">
        <f>IFERROR(INDEX('[1]Master data'!$B$2:$EF$1000,MATCH($B885,'[1]Master data'!$A$2:$A$1000,0),MATCH(D$1,'[1]Master data'!$B$1:$EF$1,0)),"")</f>
        <v/>
      </c>
      <c r="E885" s="5">
        <f>IFERROR(INDEX('[1]Master data'!$B$2:$EF$1000,MATCH($B885,'[1]Master data'!$A$2:$A$1000,0),MATCH(E$1,'[1]Master data'!$B$1:$EF$1,0)),"")</f>
        <v>0</v>
      </c>
      <c r="F885" s="7">
        <f>IFERROR(INDEX('[1]Master data'!$B$2:$EF$1000,MATCH($B885,'[1]Master data'!$A$2:$A$1000,0),MATCH(F$1,'[1]Master data'!$B$1:$EF$1,0)),"")</f>
        <v>-5000</v>
      </c>
      <c r="G885" s="7">
        <f>IFERROR(INDEX('[1]Master data'!$B$2:$EF$1000,MATCH($B885,'[1]Master data'!$A$2:$A$1000,0),MATCH(G$1,'[1]Master data'!$B$1:$EF$1,0)),"")</f>
        <v>0</v>
      </c>
      <c r="H885" s="7">
        <f>IFERROR(INDEX('[1]Master data'!$B$2:$EF$1000,MATCH($B885,'[1]Master data'!$A$2:$A$1000,0),MATCH(H$1,'[1]Master data'!$B$1:$EF$1,0)),"")</f>
        <v>0</v>
      </c>
      <c r="I885" s="7">
        <f>IFERROR(INDEX('[1]Master data'!$B$2:$EF$1000,MATCH($B885,'[1]Master data'!$A$2:$A$1000,0),MATCH(I$1,'[1]Master data'!$B$1:$EF$1,0)),"")</f>
        <v>0</v>
      </c>
      <c r="J885" s="7">
        <f>IFERROR(INDEX('[1]Master data'!$B$2:$EF$1000,MATCH($B885,'[1]Master data'!$A$2:$A$1000,0),MATCH(J$1,'[1]Master data'!$B$1:$EF$1,0)),"")</f>
        <v>0</v>
      </c>
      <c r="K885" s="7">
        <f>IFERROR(INDEX('[1]Master data'!$B$2:$EF$1000,MATCH($B885,'[1]Master data'!$A$2:$A$1000,0),MATCH(K$1,'[1]Master data'!$B$1:$EF$1,0)),"")</f>
        <v>0</v>
      </c>
      <c r="L885" s="7">
        <f>IFERROR(INDEX('[1]Master data'!$B$2:$EF$1000,MATCH($B885,'[1]Master data'!$A$2:$A$1000,0),MATCH(L$1,'[1]Master data'!$B$1:$EF$1,0)),"")</f>
        <v>-5000</v>
      </c>
      <c r="M885" s="33">
        <f>IFERROR(INDEX('[1]Master data'!$B$2:$EF$1000,MATCH($B885,'[1]Master data'!$A$2:$A$1000,0),MATCH(M$1,'[1]Master data'!$B$1:$EF$1,0)),"")</f>
        <v>-1</v>
      </c>
      <c r="N885" s="7">
        <f>IFERROR(INDEX('[1]Master data'!$B$2:$EF$1000,MATCH($B885,'[1]Master data'!$A$2:$A$1000,0),MATCH(N$1,'[1]Master data'!$B$1:$EF$1,0)),"")</f>
        <v>0</v>
      </c>
      <c r="O885" s="7">
        <f>IFERROR(INDEX('[1]Master data'!$B$2:$EF$1000,MATCH($B885,'[1]Master data'!$A$2:$A$1000,0),MATCH(O$1,'[1]Master data'!$B$1:$EF$1,0)),"")</f>
        <v>0</v>
      </c>
      <c r="P885" s="7">
        <f>IFERROR(INDEX('[1]Master data'!$B$2:$EF$1000,MATCH($B885,'[1]Master data'!$A$2:$A$1000,0),MATCH(P$1,'[1]Master data'!$B$1:$EF$1,0)),"")</f>
        <v>-5000</v>
      </c>
      <c r="Q885" s="30">
        <f>IFERROR(INDEX('[1]Master data'!$B$2:$EF$1000,MATCH($B885,'[1]Master data'!$A$2:$A$1000,0),MATCH(Q$1,'[1]Master data'!$B$1:$EF$1,0)),"")</f>
        <v>-1</v>
      </c>
    </row>
    <row r="886" spans="1:17" x14ac:dyDescent="0.3">
      <c r="A886" t="str">
        <f t="shared" si="13"/>
        <v/>
      </c>
      <c r="B886" t="str">
        <f>IF('[1]Master data'!A886="","",'[1]Master data'!A886)</f>
        <v/>
      </c>
      <c r="C886" t="str">
        <f>IFERROR(INDEX('[1]Master data'!$B$2:$EF$1000,MATCH($B886,'[1]Master data'!$A$2:$A$1000,0),MATCH(C$1,'[1]Master data'!$B$1:$EF$1,0)),"")</f>
        <v/>
      </c>
      <c r="D886" t="str">
        <f>IFERROR(INDEX('[1]Master data'!$B$2:$EF$1000,MATCH($B886,'[1]Master data'!$A$2:$A$1000,0),MATCH(D$1,'[1]Master data'!$B$1:$EF$1,0)),"")</f>
        <v/>
      </c>
      <c r="E886" s="5">
        <f>IFERROR(INDEX('[1]Master data'!$B$2:$EF$1000,MATCH($B886,'[1]Master data'!$A$2:$A$1000,0),MATCH(E$1,'[1]Master data'!$B$1:$EF$1,0)),"")</f>
        <v>0</v>
      </c>
      <c r="F886" s="7">
        <f>IFERROR(INDEX('[1]Master data'!$B$2:$EF$1000,MATCH($B886,'[1]Master data'!$A$2:$A$1000,0),MATCH(F$1,'[1]Master data'!$B$1:$EF$1,0)),"")</f>
        <v>-5000</v>
      </c>
      <c r="G886" s="7">
        <f>IFERROR(INDEX('[1]Master data'!$B$2:$EF$1000,MATCH($B886,'[1]Master data'!$A$2:$A$1000,0),MATCH(G$1,'[1]Master data'!$B$1:$EF$1,0)),"")</f>
        <v>0</v>
      </c>
      <c r="H886" s="7">
        <f>IFERROR(INDEX('[1]Master data'!$B$2:$EF$1000,MATCH($B886,'[1]Master data'!$A$2:$A$1000,0),MATCH(H$1,'[1]Master data'!$B$1:$EF$1,0)),"")</f>
        <v>0</v>
      </c>
      <c r="I886" s="7">
        <f>IFERROR(INDEX('[1]Master data'!$B$2:$EF$1000,MATCH($B886,'[1]Master data'!$A$2:$A$1000,0),MATCH(I$1,'[1]Master data'!$B$1:$EF$1,0)),"")</f>
        <v>0</v>
      </c>
      <c r="J886" s="7">
        <f>IFERROR(INDEX('[1]Master data'!$B$2:$EF$1000,MATCH($B886,'[1]Master data'!$A$2:$A$1000,0),MATCH(J$1,'[1]Master data'!$B$1:$EF$1,0)),"")</f>
        <v>0</v>
      </c>
      <c r="K886" s="7">
        <f>IFERROR(INDEX('[1]Master data'!$B$2:$EF$1000,MATCH($B886,'[1]Master data'!$A$2:$A$1000,0),MATCH(K$1,'[1]Master data'!$B$1:$EF$1,0)),"")</f>
        <v>0</v>
      </c>
      <c r="L886" s="7">
        <f>IFERROR(INDEX('[1]Master data'!$B$2:$EF$1000,MATCH($B886,'[1]Master data'!$A$2:$A$1000,0),MATCH(L$1,'[1]Master data'!$B$1:$EF$1,0)),"")</f>
        <v>-5000</v>
      </c>
      <c r="M886" s="33">
        <f>IFERROR(INDEX('[1]Master data'!$B$2:$EF$1000,MATCH($B886,'[1]Master data'!$A$2:$A$1000,0),MATCH(M$1,'[1]Master data'!$B$1:$EF$1,0)),"")</f>
        <v>-1</v>
      </c>
      <c r="N886" s="7">
        <f>IFERROR(INDEX('[1]Master data'!$B$2:$EF$1000,MATCH($B886,'[1]Master data'!$A$2:$A$1000,0),MATCH(N$1,'[1]Master data'!$B$1:$EF$1,0)),"")</f>
        <v>0</v>
      </c>
      <c r="O886" s="7">
        <f>IFERROR(INDEX('[1]Master data'!$B$2:$EF$1000,MATCH($B886,'[1]Master data'!$A$2:$A$1000,0),MATCH(O$1,'[1]Master data'!$B$1:$EF$1,0)),"")</f>
        <v>0</v>
      </c>
      <c r="P886" s="7">
        <f>IFERROR(INDEX('[1]Master data'!$B$2:$EF$1000,MATCH($B886,'[1]Master data'!$A$2:$A$1000,0),MATCH(P$1,'[1]Master data'!$B$1:$EF$1,0)),"")</f>
        <v>-5000</v>
      </c>
      <c r="Q886" s="30">
        <f>IFERROR(INDEX('[1]Master data'!$B$2:$EF$1000,MATCH($B886,'[1]Master data'!$A$2:$A$1000,0),MATCH(Q$1,'[1]Master data'!$B$1:$EF$1,0)),"")</f>
        <v>-1</v>
      </c>
    </row>
    <row r="887" spans="1:17" x14ac:dyDescent="0.3">
      <c r="A887" t="str">
        <f t="shared" si="13"/>
        <v/>
      </c>
      <c r="B887" t="str">
        <f>IF('[1]Master data'!A887="","",'[1]Master data'!A887)</f>
        <v/>
      </c>
      <c r="C887" t="str">
        <f>IFERROR(INDEX('[1]Master data'!$B$2:$EF$1000,MATCH($B887,'[1]Master data'!$A$2:$A$1000,0),MATCH(C$1,'[1]Master data'!$B$1:$EF$1,0)),"")</f>
        <v/>
      </c>
      <c r="D887" t="str">
        <f>IFERROR(INDEX('[1]Master data'!$B$2:$EF$1000,MATCH($B887,'[1]Master data'!$A$2:$A$1000,0),MATCH(D$1,'[1]Master data'!$B$1:$EF$1,0)),"")</f>
        <v/>
      </c>
      <c r="E887" s="5">
        <f>IFERROR(INDEX('[1]Master data'!$B$2:$EF$1000,MATCH($B887,'[1]Master data'!$A$2:$A$1000,0),MATCH(E$1,'[1]Master data'!$B$1:$EF$1,0)),"")</f>
        <v>0</v>
      </c>
      <c r="F887" s="7">
        <f>IFERROR(INDEX('[1]Master data'!$B$2:$EF$1000,MATCH($B887,'[1]Master data'!$A$2:$A$1000,0),MATCH(F$1,'[1]Master data'!$B$1:$EF$1,0)),"")</f>
        <v>-5000</v>
      </c>
      <c r="G887" s="7">
        <f>IFERROR(INDEX('[1]Master data'!$B$2:$EF$1000,MATCH($B887,'[1]Master data'!$A$2:$A$1000,0),MATCH(G$1,'[1]Master data'!$B$1:$EF$1,0)),"")</f>
        <v>0</v>
      </c>
      <c r="H887" s="7">
        <f>IFERROR(INDEX('[1]Master data'!$B$2:$EF$1000,MATCH($B887,'[1]Master data'!$A$2:$A$1000,0),MATCH(H$1,'[1]Master data'!$B$1:$EF$1,0)),"")</f>
        <v>0</v>
      </c>
      <c r="I887" s="7">
        <f>IFERROR(INDEX('[1]Master data'!$B$2:$EF$1000,MATCH($B887,'[1]Master data'!$A$2:$A$1000,0),MATCH(I$1,'[1]Master data'!$B$1:$EF$1,0)),"")</f>
        <v>0</v>
      </c>
      <c r="J887" s="7">
        <f>IFERROR(INDEX('[1]Master data'!$B$2:$EF$1000,MATCH($B887,'[1]Master data'!$A$2:$A$1000,0),MATCH(J$1,'[1]Master data'!$B$1:$EF$1,0)),"")</f>
        <v>0</v>
      </c>
      <c r="K887" s="7">
        <f>IFERROR(INDEX('[1]Master data'!$B$2:$EF$1000,MATCH($B887,'[1]Master data'!$A$2:$A$1000,0),MATCH(K$1,'[1]Master data'!$B$1:$EF$1,0)),"")</f>
        <v>0</v>
      </c>
      <c r="L887" s="7">
        <f>IFERROR(INDEX('[1]Master data'!$B$2:$EF$1000,MATCH($B887,'[1]Master data'!$A$2:$A$1000,0),MATCH(L$1,'[1]Master data'!$B$1:$EF$1,0)),"")</f>
        <v>-5000</v>
      </c>
      <c r="M887" s="33">
        <f>IFERROR(INDEX('[1]Master data'!$B$2:$EF$1000,MATCH($B887,'[1]Master data'!$A$2:$A$1000,0),MATCH(M$1,'[1]Master data'!$B$1:$EF$1,0)),"")</f>
        <v>-1</v>
      </c>
      <c r="N887" s="7">
        <f>IFERROR(INDEX('[1]Master data'!$B$2:$EF$1000,MATCH($B887,'[1]Master data'!$A$2:$A$1000,0),MATCH(N$1,'[1]Master data'!$B$1:$EF$1,0)),"")</f>
        <v>0</v>
      </c>
      <c r="O887" s="7">
        <f>IFERROR(INDEX('[1]Master data'!$B$2:$EF$1000,MATCH($B887,'[1]Master data'!$A$2:$A$1000,0),MATCH(O$1,'[1]Master data'!$B$1:$EF$1,0)),"")</f>
        <v>0</v>
      </c>
      <c r="P887" s="7">
        <f>IFERROR(INDEX('[1]Master data'!$B$2:$EF$1000,MATCH($B887,'[1]Master data'!$A$2:$A$1000,0),MATCH(P$1,'[1]Master data'!$B$1:$EF$1,0)),"")</f>
        <v>-5000</v>
      </c>
      <c r="Q887" s="30">
        <f>IFERROR(INDEX('[1]Master data'!$B$2:$EF$1000,MATCH($B887,'[1]Master data'!$A$2:$A$1000,0),MATCH(Q$1,'[1]Master data'!$B$1:$EF$1,0)),"")</f>
        <v>-1</v>
      </c>
    </row>
    <row r="888" spans="1:17" x14ac:dyDescent="0.3">
      <c r="A888" t="str">
        <f t="shared" si="13"/>
        <v/>
      </c>
      <c r="B888" t="str">
        <f>IF('[1]Master data'!A888="","",'[1]Master data'!A888)</f>
        <v/>
      </c>
      <c r="C888" t="str">
        <f>IFERROR(INDEX('[1]Master data'!$B$2:$EF$1000,MATCH($B888,'[1]Master data'!$A$2:$A$1000,0),MATCH(C$1,'[1]Master data'!$B$1:$EF$1,0)),"")</f>
        <v/>
      </c>
      <c r="D888" t="str">
        <f>IFERROR(INDEX('[1]Master data'!$B$2:$EF$1000,MATCH($B888,'[1]Master data'!$A$2:$A$1000,0),MATCH(D$1,'[1]Master data'!$B$1:$EF$1,0)),"")</f>
        <v/>
      </c>
      <c r="E888" s="5">
        <f>IFERROR(INDEX('[1]Master data'!$B$2:$EF$1000,MATCH($B888,'[1]Master data'!$A$2:$A$1000,0),MATCH(E$1,'[1]Master data'!$B$1:$EF$1,0)),"")</f>
        <v>0</v>
      </c>
      <c r="F888" s="7">
        <f>IFERROR(INDEX('[1]Master data'!$B$2:$EF$1000,MATCH($B888,'[1]Master data'!$A$2:$A$1000,0),MATCH(F$1,'[1]Master data'!$B$1:$EF$1,0)),"")</f>
        <v>-5000</v>
      </c>
      <c r="G888" s="7">
        <f>IFERROR(INDEX('[1]Master data'!$B$2:$EF$1000,MATCH($B888,'[1]Master data'!$A$2:$A$1000,0),MATCH(G$1,'[1]Master data'!$B$1:$EF$1,0)),"")</f>
        <v>0</v>
      </c>
      <c r="H888" s="7">
        <f>IFERROR(INDEX('[1]Master data'!$B$2:$EF$1000,MATCH($B888,'[1]Master data'!$A$2:$A$1000,0),MATCH(H$1,'[1]Master data'!$B$1:$EF$1,0)),"")</f>
        <v>0</v>
      </c>
      <c r="I888" s="7">
        <f>IFERROR(INDEX('[1]Master data'!$B$2:$EF$1000,MATCH($B888,'[1]Master data'!$A$2:$A$1000,0),MATCH(I$1,'[1]Master data'!$B$1:$EF$1,0)),"")</f>
        <v>0</v>
      </c>
      <c r="J888" s="7">
        <f>IFERROR(INDEX('[1]Master data'!$B$2:$EF$1000,MATCH($B888,'[1]Master data'!$A$2:$A$1000,0),MATCH(J$1,'[1]Master data'!$B$1:$EF$1,0)),"")</f>
        <v>0</v>
      </c>
      <c r="K888" s="7">
        <f>IFERROR(INDEX('[1]Master data'!$B$2:$EF$1000,MATCH($B888,'[1]Master data'!$A$2:$A$1000,0),MATCH(K$1,'[1]Master data'!$B$1:$EF$1,0)),"")</f>
        <v>0</v>
      </c>
      <c r="L888" s="7">
        <f>IFERROR(INDEX('[1]Master data'!$B$2:$EF$1000,MATCH($B888,'[1]Master data'!$A$2:$A$1000,0),MATCH(L$1,'[1]Master data'!$B$1:$EF$1,0)),"")</f>
        <v>-5000</v>
      </c>
      <c r="M888" s="33">
        <f>IFERROR(INDEX('[1]Master data'!$B$2:$EF$1000,MATCH($B888,'[1]Master data'!$A$2:$A$1000,0),MATCH(M$1,'[1]Master data'!$B$1:$EF$1,0)),"")</f>
        <v>-1</v>
      </c>
      <c r="N888" s="7">
        <f>IFERROR(INDEX('[1]Master data'!$B$2:$EF$1000,MATCH($B888,'[1]Master data'!$A$2:$A$1000,0),MATCH(N$1,'[1]Master data'!$B$1:$EF$1,0)),"")</f>
        <v>0</v>
      </c>
      <c r="O888" s="7">
        <f>IFERROR(INDEX('[1]Master data'!$B$2:$EF$1000,MATCH($B888,'[1]Master data'!$A$2:$A$1000,0),MATCH(O$1,'[1]Master data'!$B$1:$EF$1,0)),"")</f>
        <v>0</v>
      </c>
      <c r="P888" s="7">
        <f>IFERROR(INDEX('[1]Master data'!$B$2:$EF$1000,MATCH($B888,'[1]Master data'!$A$2:$A$1000,0),MATCH(P$1,'[1]Master data'!$B$1:$EF$1,0)),"")</f>
        <v>-5000</v>
      </c>
      <c r="Q888" s="30">
        <f>IFERROR(INDEX('[1]Master data'!$B$2:$EF$1000,MATCH($B888,'[1]Master data'!$A$2:$A$1000,0),MATCH(Q$1,'[1]Master data'!$B$1:$EF$1,0)),"")</f>
        <v>-1</v>
      </c>
    </row>
    <row r="889" spans="1:17" x14ac:dyDescent="0.3">
      <c r="A889" t="str">
        <f t="shared" si="13"/>
        <v/>
      </c>
      <c r="B889" t="str">
        <f>IF('[1]Master data'!A889="","",'[1]Master data'!A889)</f>
        <v/>
      </c>
      <c r="C889" t="str">
        <f>IFERROR(INDEX('[1]Master data'!$B$2:$EF$1000,MATCH($B889,'[1]Master data'!$A$2:$A$1000,0),MATCH(C$1,'[1]Master data'!$B$1:$EF$1,0)),"")</f>
        <v/>
      </c>
      <c r="D889" t="str">
        <f>IFERROR(INDEX('[1]Master data'!$B$2:$EF$1000,MATCH($B889,'[1]Master data'!$A$2:$A$1000,0),MATCH(D$1,'[1]Master data'!$B$1:$EF$1,0)),"")</f>
        <v/>
      </c>
      <c r="E889" s="5">
        <f>IFERROR(INDEX('[1]Master data'!$B$2:$EF$1000,MATCH($B889,'[1]Master data'!$A$2:$A$1000,0),MATCH(E$1,'[1]Master data'!$B$1:$EF$1,0)),"")</f>
        <v>0</v>
      </c>
      <c r="F889" s="7">
        <f>IFERROR(INDEX('[1]Master data'!$B$2:$EF$1000,MATCH($B889,'[1]Master data'!$A$2:$A$1000,0),MATCH(F$1,'[1]Master data'!$B$1:$EF$1,0)),"")</f>
        <v>-5000</v>
      </c>
      <c r="G889" s="7">
        <f>IFERROR(INDEX('[1]Master data'!$B$2:$EF$1000,MATCH($B889,'[1]Master data'!$A$2:$A$1000,0),MATCH(G$1,'[1]Master data'!$B$1:$EF$1,0)),"")</f>
        <v>0</v>
      </c>
      <c r="H889" s="7">
        <f>IFERROR(INDEX('[1]Master data'!$B$2:$EF$1000,MATCH($B889,'[1]Master data'!$A$2:$A$1000,0),MATCH(H$1,'[1]Master data'!$B$1:$EF$1,0)),"")</f>
        <v>0</v>
      </c>
      <c r="I889" s="7">
        <f>IFERROR(INDEX('[1]Master data'!$B$2:$EF$1000,MATCH($B889,'[1]Master data'!$A$2:$A$1000,0),MATCH(I$1,'[1]Master data'!$B$1:$EF$1,0)),"")</f>
        <v>0</v>
      </c>
      <c r="J889" s="7">
        <f>IFERROR(INDEX('[1]Master data'!$B$2:$EF$1000,MATCH($B889,'[1]Master data'!$A$2:$A$1000,0),MATCH(J$1,'[1]Master data'!$B$1:$EF$1,0)),"")</f>
        <v>0</v>
      </c>
      <c r="K889" s="7">
        <f>IFERROR(INDEX('[1]Master data'!$B$2:$EF$1000,MATCH($B889,'[1]Master data'!$A$2:$A$1000,0),MATCH(K$1,'[1]Master data'!$B$1:$EF$1,0)),"")</f>
        <v>0</v>
      </c>
      <c r="L889" s="7">
        <f>IFERROR(INDEX('[1]Master data'!$B$2:$EF$1000,MATCH($B889,'[1]Master data'!$A$2:$A$1000,0),MATCH(L$1,'[1]Master data'!$B$1:$EF$1,0)),"")</f>
        <v>-5000</v>
      </c>
      <c r="M889" s="33">
        <f>IFERROR(INDEX('[1]Master data'!$B$2:$EF$1000,MATCH($B889,'[1]Master data'!$A$2:$A$1000,0),MATCH(M$1,'[1]Master data'!$B$1:$EF$1,0)),"")</f>
        <v>-1</v>
      </c>
      <c r="N889" s="7">
        <f>IFERROR(INDEX('[1]Master data'!$B$2:$EF$1000,MATCH($B889,'[1]Master data'!$A$2:$A$1000,0),MATCH(N$1,'[1]Master data'!$B$1:$EF$1,0)),"")</f>
        <v>0</v>
      </c>
      <c r="O889" s="7">
        <f>IFERROR(INDEX('[1]Master data'!$B$2:$EF$1000,MATCH($B889,'[1]Master data'!$A$2:$A$1000,0),MATCH(O$1,'[1]Master data'!$B$1:$EF$1,0)),"")</f>
        <v>0</v>
      </c>
      <c r="P889" s="7">
        <f>IFERROR(INDEX('[1]Master data'!$B$2:$EF$1000,MATCH($B889,'[1]Master data'!$A$2:$A$1000,0),MATCH(P$1,'[1]Master data'!$B$1:$EF$1,0)),"")</f>
        <v>-5000</v>
      </c>
      <c r="Q889" s="30">
        <f>IFERROR(INDEX('[1]Master data'!$B$2:$EF$1000,MATCH($B889,'[1]Master data'!$A$2:$A$1000,0),MATCH(Q$1,'[1]Master data'!$B$1:$EF$1,0)),"")</f>
        <v>-1</v>
      </c>
    </row>
    <row r="890" spans="1:17" x14ac:dyDescent="0.3">
      <c r="A890" t="str">
        <f t="shared" si="13"/>
        <v/>
      </c>
      <c r="B890" t="str">
        <f>IF('[1]Master data'!A890="","",'[1]Master data'!A890)</f>
        <v/>
      </c>
      <c r="C890" t="str">
        <f>IFERROR(INDEX('[1]Master data'!$B$2:$EF$1000,MATCH($B890,'[1]Master data'!$A$2:$A$1000,0),MATCH(C$1,'[1]Master data'!$B$1:$EF$1,0)),"")</f>
        <v/>
      </c>
      <c r="D890" t="str">
        <f>IFERROR(INDEX('[1]Master data'!$B$2:$EF$1000,MATCH($B890,'[1]Master data'!$A$2:$A$1000,0),MATCH(D$1,'[1]Master data'!$B$1:$EF$1,0)),"")</f>
        <v/>
      </c>
      <c r="E890" s="5">
        <f>IFERROR(INDEX('[1]Master data'!$B$2:$EF$1000,MATCH($B890,'[1]Master data'!$A$2:$A$1000,0),MATCH(E$1,'[1]Master data'!$B$1:$EF$1,0)),"")</f>
        <v>0</v>
      </c>
      <c r="F890" s="7">
        <f>IFERROR(INDEX('[1]Master data'!$B$2:$EF$1000,MATCH($B890,'[1]Master data'!$A$2:$A$1000,0),MATCH(F$1,'[1]Master data'!$B$1:$EF$1,0)),"")</f>
        <v>-5000</v>
      </c>
      <c r="G890" s="7">
        <f>IFERROR(INDEX('[1]Master data'!$B$2:$EF$1000,MATCH($B890,'[1]Master data'!$A$2:$A$1000,0),MATCH(G$1,'[1]Master data'!$B$1:$EF$1,0)),"")</f>
        <v>0</v>
      </c>
      <c r="H890" s="7">
        <f>IFERROR(INDEX('[1]Master data'!$B$2:$EF$1000,MATCH($B890,'[1]Master data'!$A$2:$A$1000,0),MATCH(H$1,'[1]Master data'!$B$1:$EF$1,0)),"")</f>
        <v>0</v>
      </c>
      <c r="I890" s="7">
        <f>IFERROR(INDEX('[1]Master data'!$B$2:$EF$1000,MATCH($B890,'[1]Master data'!$A$2:$A$1000,0),MATCH(I$1,'[1]Master data'!$B$1:$EF$1,0)),"")</f>
        <v>0</v>
      </c>
      <c r="J890" s="7">
        <f>IFERROR(INDEX('[1]Master data'!$B$2:$EF$1000,MATCH($B890,'[1]Master data'!$A$2:$A$1000,0),MATCH(J$1,'[1]Master data'!$B$1:$EF$1,0)),"")</f>
        <v>0</v>
      </c>
      <c r="K890" s="7">
        <f>IFERROR(INDEX('[1]Master data'!$B$2:$EF$1000,MATCH($B890,'[1]Master data'!$A$2:$A$1000,0),MATCH(K$1,'[1]Master data'!$B$1:$EF$1,0)),"")</f>
        <v>0</v>
      </c>
      <c r="L890" s="7">
        <f>IFERROR(INDEX('[1]Master data'!$B$2:$EF$1000,MATCH($B890,'[1]Master data'!$A$2:$A$1000,0),MATCH(L$1,'[1]Master data'!$B$1:$EF$1,0)),"")</f>
        <v>-5000</v>
      </c>
      <c r="M890" s="33">
        <f>IFERROR(INDEX('[1]Master data'!$B$2:$EF$1000,MATCH($B890,'[1]Master data'!$A$2:$A$1000,0),MATCH(M$1,'[1]Master data'!$B$1:$EF$1,0)),"")</f>
        <v>-1</v>
      </c>
      <c r="N890" s="7">
        <f>IFERROR(INDEX('[1]Master data'!$B$2:$EF$1000,MATCH($B890,'[1]Master data'!$A$2:$A$1000,0),MATCH(N$1,'[1]Master data'!$B$1:$EF$1,0)),"")</f>
        <v>0</v>
      </c>
      <c r="O890" s="7">
        <f>IFERROR(INDEX('[1]Master data'!$B$2:$EF$1000,MATCH($B890,'[1]Master data'!$A$2:$A$1000,0),MATCH(O$1,'[1]Master data'!$B$1:$EF$1,0)),"")</f>
        <v>0</v>
      </c>
      <c r="P890" s="7">
        <f>IFERROR(INDEX('[1]Master data'!$B$2:$EF$1000,MATCH($B890,'[1]Master data'!$A$2:$A$1000,0),MATCH(P$1,'[1]Master data'!$B$1:$EF$1,0)),"")</f>
        <v>-5000</v>
      </c>
      <c r="Q890" s="30">
        <f>IFERROR(INDEX('[1]Master data'!$B$2:$EF$1000,MATCH($B890,'[1]Master data'!$A$2:$A$1000,0),MATCH(Q$1,'[1]Master data'!$B$1:$EF$1,0)),"")</f>
        <v>-1</v>
      </c>
    </row>
    <row r="891" spans="1:17" x14ac:dyDescent="0.3">
      <c r="A891" t="str">
        <f t="shared" si="13"/>
        <v/>
      </c>
      <c r="B891" t="str">
        <f>IF('[1]Master data'!A891="","",'[1]Master data'!A891)</f>
        <v/>
      </c>
      <c r="C891" t="str">
        <f>IFERROR(INDEX('[1]Master data'!$B$2:$EF$1000,MATCH($B891,'[1]Master data'!$A$2:$A$1000,0),MATCH(C$1,'[1]Master data'!$B$1:$EF$1,0)),"")</f>
        <v/>
      </c>
      <c r="D891" t="str">
        <f>IFERROR(INDEX('[1]Master data'!$B$2:$EF$1000,MATCH($B891,'[1]Master data'!$A$2:$A$1000,0),MATCH(D$1,'[1]Master data'!$B$1:$EF$1,0)),"")</f>
        <v/>
      </c>
      <c r="E891" s="5">
        <f>IFERROR(INDEX('[1]Master data'!$B$2:$EF$1000,MATCH($B891,'[1]Master data'!$A$2:$A$1000,0),MATCH(E$1,'[1]Master data'!$B$1:$EF$1,0)),"")</f>
        <v>0</v>
      </c>
      <c r="F891" s="7">
        <f>IFERROR(INDEX('[1]Master data'!$B$2:$EF$1000,MATCH($B891,'[1]Master data'!$A$2:$A$1000,0),MATCH(F$1,'[1]Master data'!$B$1:$EF$1,0)),"")</f>
        <v>-5000</v>
      </c>
      <c r="G891" s="7">
        <f>IFERROR(INDEX('[1]Master data'!$B$2:$EF$1000,MATCH($B891,'[1]Master data'!$A$2:$A$1000,0),MATCH(G$1,'[1]Master data'!$B$1:$EF$1,0)),"")</f>
        <v>0</v>
      </c>
      <c r="H891" s="7">
        <f>IFERROR(INDEX('[1]Master data'!$B$2:$EF$1000,MATCH($B891,'[1]Master data'!$A$2:$A$1000,0),MATCH(H$1,'[1]Master data'!$B$1:$EF$1,0)),"")</f>
        <v>0</v>
      </c>
      <c r="I891" s="7">
        <f>IFERROR(INDEX('[1]Master data'!$B$2:$EF$1000,MATCH($B891,'[1]Master data'!$A$2:$A$1000,0),MATCH(I$1,'[1]Master data'!$B$1:$EF$1,0)),"")</f>
        <v>0</v>
      </c>
      <c r="J891" s="7">
        <f>IFERROR(INDEX('[1]Master data'!$B$2:$EF$1000,MATCH($B891,'[1]Master data'!$A$2:$A$1000,0),MATCH(J$1,'[1]Master data'!$B$1:$EF$1,0)),"")</f>
        <v>0</v>
      </c>
      <c r="K891" s="7">
        <f>IFERROR(INDEX('[1]Master data'!$B$2:$EF$1000,MATCH($B891,'[1]Master data'!$A$2:$A$1000,0),MATCH(K$1,'[1]Master data'!$B$1:$EF$1,0)),"")</f>
        <v>0</v>
      </c>
      <c r="L891" s="7">
        <f>IFERROR(INDEX('[1]Master data'!$B$2:$EF$1000,MATCH($B891,'[1]Master data'!$A$2:$A$1000,0),MATCH(L$1,'[1]Master data'!$B$1:$EF$1,0)),"")</f>
        <v>-5000</v>
      </c>
      <c r="M891" s="33">
        <f>IFERROR(INDEX('[1]Master data'!$B$2:$EF$1000,MATCH($B891,'[1]Master data'!$A$2:$A$1000,0),MATCH(M$1,'[1]Master data'!$B$1:$EF$1,0)),"")</f>
        <v>-1</v>
      </c>
      <c r="N891" s="7">
        <f>IFERROR(INDEX('[1]Master data'!$B$2:$EF$1000,MATCH($B891,'[1]Master data'!$A$2:$A$1000,0),MATCH(N$1,'[1]Master data'!$B$1:$EF$1,0)),"")</f>
        <v>0</v>
      </c>
      <c r="O891" s="7">
        <f>IFERROR(INDEX('[1]Master data'!$B$2:$EF$1000,MATCH($B891,'[1]Master data'!$A$2:$A$1000,0),MATCH(O$1,'[1]Master data'!$B$1:$EF$1,0)),"")</f>
        <v>0</v>
      </c>
      <c r="P891" s="7">
        <f>IFERROR(INDEX('[1]Master data'!$B$2:$EF$1000,MATCH($B891,'[1]Master data'!$A$2:$A$1000,0),MATCH(P$1,'[1]Master data'!$B$1:$EF$1,0)),"")</f>
        <v>-5000</v>
      </c>
      <c r="Q891" s="30">
        <f>IFERROR(INDEX('[1]Master data'!$B$2:$EF$1000,MATCH($B891,'[1]Master data'!$A$2:$A$1000,0),MATCH(Q$1,'[1]Master data'!$B$1:$EF$1,0)),"")</f>
        <v>-1</v>
      </c>
    </row>
    <row r="892" spans="1:17" x14ac:dyDescent="0.3">
      <c r="A892" t="str">
        <f t="shared" si="13"/>
        <v/>
      </c>
      <c r="B892" t="str">
        <f>IF('[1]Master data'!A892="","",'[1]Master data'!A892)</f>
        <v/>
      </c>
      <c r="C892" t="str">
        <f>IFERROR(INDEX('[1]Master data'!$B$2:$EF$1000,MATCH($B892,'[1]Master data'!$A$2:$A$1000,0),MATCH(C$1,'[1]Master data'!$B$1:$EF$1,0)),"")</f>
        <v/>
      </c>
      <c r="D892" t="str">
        <f>IFERROR(INDEX('[1]Master data'!$B$2:$EF$1000,MATCH($B892,'[1]Master data'!$A$2:$A$1000,0),MATCH(D$1,'[1]Master data'!$B$1:$EF$1,0)),"")</f>
        <v/>
      </c>
      <c r="E892" s="5">
        <f>IFERROR(INDEX('[1]Master data'!$B$2:$EF$1000,MATCH($B892,'[1]Master data'!$A$2:$A$1000,0),MATCH(E$1,'[1]Master data'!$B$1:$EF$1,0)),"")</f>
        <v>0</v>
      </c>
      <c r="F892" s="7">
        <f>IFERROR(INDEX('[1]Master data'!$B$2:$EF$1000,MATCH($B892,'[1]Master data'!$A$2:$A$1000,0),MATCH(F$1,'[1]Master data'!$B$1:$EF$1,0)),"")</f>
        <v>-5000</v>
      </c>
      <c r="G892" s="7">
        <f>IFERROR(INDEX('[1]Master data'!$B$2:$EF$1000,MATCH($B892,'[1]Master data'!$A$2:$A$1000,0),MATCH(G$1,'[1]Master data'!$B$1:$EF$1,0)),"")</f>
        <v>0</v>
      </c>
      <c r="H892" s="7">
        <f>IFERROR(INDEX('[1]Master data'!$B$2:$EF$1000,MATCH($B892,'[1]Master data'!$A$2:$A$1000,0),MATCH(H$1,'[1]Master data'!$B$1:$EF$1,0)),"")</f>
        <v>0</v>
      </c>
      <c r="I892" s="7">
        <f>IFERROR(INDEX('[1]Master data'!$B$2:$EF$1000,MATCH($B892,'[1]Master data'!$A$2:$A$1000,0),MATCH(I$1,'[1]Master data'!$B$1:$EF$1,0)),"")</f>
        <v>0</v>
      </c>
      <c r="J892" s="7">
        <f>IFERROR(INDEX('[1]Master data'!$B$2:$EF$1000,MATCH($B892,'[1]Master data'!$A$2:$A$1000,0),MATCH(J$1,'[1]Master data'!$B$1:$EF$1,0)),"")</f>
        <v>0</v>
      </c>
      <c r="K892" s="7">
        <f>IFERROR(INDEX('[1]Master data'!$B$2:$EF$1000,MATCH($B892,'[1]Master data'!$A$2:$A$1000,0),MATCH(K$1,'[1]Master data'!$B$1:$EF$1,0)),"")</f>
        <v>0</v>
      </c>
      <c r="L892" s="7">
        <f>IFERROR(INDEX('[1]Master data'!$B$2:$EF$1000,MATCH($B892,'[1]Master data'!$A$2:$A$1000,0),MATCH(L$1,'[1]Master data'!$B$1:$EF$1,0)),"")</f>
        <v>-5000</v>
      </c>
      <c r="M892" s="33">
        <f>IFERROR(INDEX('[1]Master data'!$B$2:$EF$1000,MATCH($B892,'[1]Master data'!$A$2:$A$1000,0),MATCH(M$1,'[1]Master data'!$B$1:$EF$1,0)),"")</f>
        <v>-1</v>
      </c>
      <c r="N892" s="7">
        <f>IFERROR(INDEX('[1]Master data'!$B$2:$EF$1000,MATCH($B892,'[1]Master data'!$A$2:$A$1000,0),MATCH(N$1,'[1]Master data'!$B$1:$EF$1,0)),"")</f>
        <v>0</v>
      </c>
      <c r="O892" s="7">
        <f>IFERROR(INDEX('[1]Master data'!$B$2:$EF$1000,MATCH($B892,'[1]Master data'!$A$2:$A$1000,0),MATCH(O$1,'[1]Master data'!$B$1:$EF$1,0)),"")</f>
        <v>0</v>
      </c>
      <c r="P892" s="7">
        <f>IFERROR(INDEX('[1]Master data'!$B$2:$EF$1000,MATCH($B892,'[1]Master data'!$A$2:$A$1000,0),MATCH(P$1,'[1]Master data'!$B$1:$EF$1,0)),"")</f>
        <v>-5000</v>
      </c>
      <c r="Q892" s="30">
        <f>IFERROR(INDEX('[1]Master data'!$B$2:$EF$1000,MATCH($B892,'[1]Master data'!$A$2:$A$1000,0),MATCH(Q$1,'[1]Master data'!$B$1:$EF$1,0)),"")</f>
        <v>-1</v>
      </c>
    </row>
    <row r="893" spans="1:17" x14ac:dyDescent="0.3">
      <c r="A893" t="str">
        <f t="shared" si="13"/>
        <v/>
      </c>
      <c r="B893" t="str">
        <f>IF('[1]Master data'!A893="","",'[1]Master data'!A893)</f>
        <v/>
      </c>
      <c r="C893" t="str">
        <f>IFERROR(INDEX('[1]Master data'!$B$2:$EF$1000,MATCH($B893,'[1]Master data'!$A$2:$A$1000,0),MATCH(C$1,'[1]Master data'!$B$1:$EF$1,0)),"")</f>
        <v/>
      </c>
      <c r="D893" t="str">
        <f>IFERROR(INDEX('[1]Master data'!$B$2:$EF$1000,MATCH($B893,'[1]Master data'!$A$2:$A$1000,0),MATCH(D$1,'[1]Master data'!$B$1:$EF$1,0)),"")</f>
        <v/>
      </c>
      <c r="E893" s="5">
        <f>IFERROR(INDEX('[1]Master data'!$B$2:$EF$1000,MATCH($B893,'[1]Master data'!$A$2:$A$1000,0),MATCH(E$1,'[1]Master data'!$B$1:$EF$1,0)),"")</f>
        <v>0</v>
      </c>
      <c r="F893" s="7">
        <f>IFERROR(INDEX('[1]Master data'!$B$2:$EF$1000,MATCH($B893,'[1]Master data'!$A$2:$A$1000,0),MATCH(F$1,'[1]Master data'!$B$1:$EF$1,0)),"")</f>
        <v>-5000</v>
      </c>
      <c r="G893" s="7">
        <f>IFERROR(INDEX('[1]Master data'!$B$2:$EF$1000,MATCH($B893,'[1]Master data'!$A$2:$A$1000,0),MATCH(G$1,'[1]Master data'!$B$1:$EF$1,0)),"")</f>
        <v>0</v>
      </c>
      <c r="H893" s="7">
        <f>IFERROR(INDEX('[1]Master data'!$B$2:$EF$1000,MATCH($B893,'[1]Master data'!$A$2:$A$1000,0),MATCH(H$1,'[1]Master data'!$B$1:$EF$1,0)),"")</f>
        <v>0</v>
      </c>
      <c r="I893" s="7">
        <f>IFERROR(INDEX('[1]Master data'!$B$2:$EF$1000,MATCH($B893,'[1]Master data'!$A$2:$A$1000,0),MATCH(I$1,'[1]Master data'!$B$1:$EF$1,0)),"")</f>
        <v>0</v>
      </c>
      <c r="J893" s="7">
        <f>IFERROR(INDEX('[1]Master data'!$B$2:$EF$1000,MATCH($B893,'[1]Master data'!$A$2:$A$1000,0),MATCH(J$1,'[1]Master data'!$B$1:$EF$1,0)),"")</f>
        <v>0</v>
      </c>
      <c r="K893" s="7">
        <f>IFERROR(INDEX('[1]Master data'!$B$2:$EF$1000,MATCH($B893,'[1]Master data'!$A$2:$A$1000,0),MATCH(K$1,'[1]Master data'!$B$1:$EF$1,0)),"")</f>
        <v>0</v>
      </c>
      <c r="L893" s="7">
        <f>IFERROR(INDEX('[1]Master data'!$B$2:$EF$1000,MATCH($B893,'[1]Master data'!$A$2:$A$1000,0),MATCH(L$1,'[1]Master data'!$B$1:$EF$1,0)),"")</f>
        <v>-5000</v>
      </c>
      <c r="M893" s="33">
        <f>IFERROR(INDEX('[1]Master data'!$B$2:$EF$1000,MATCH($B893,'[1]Master data'!$A$2:$A$1000,0),MATCH(M$1,'[1]Master data'!$B$1:$EF$1,0)),"")</f>
        <v>-1</v>
      </c>
      <c r="N893" s="7">
        <f>IFERROR(INDEX('[1]Master data'!$B$2:$EF$1000,MATCH($B893,'[1]Master data'!$A$2:$A$1000,0),MATCH(N$1,'[1]Master data'!$B$1:$EF$1,0)),"")</f>
        <v>0</v>
      </c>
      <c r="O893" s="7">
        <f>IFERROR(INDEX('[1]Master data'!$B$2:$EF$1000,MATCH($B893,'[1]Master data'!$A$2:$A$1000,0),MATCH(O$1,'[1]Master data'!$B$1:$EF$1,0)),"")</f>
        <v>0</v>
      </c>
      <c r="P893" s="7">
        <f>IFERROR(INDEX('[1]Master data'!$B$2:$EF$1000,MATCH($B893,'[1]Master data'!$A$2:$A$1000,0),MATCH(P$1,'[1]Master data'!$B$1:$EF$1,0)),"")</f>
        <v>-5000</v>
      </c>
      <c r="Q893" s="30">
        <f>IFERROR(INDEX('[1]Master data'!$B$2:$EF$1000,MATCH($B893,'[1]Master data'!$A$2:$A$1000,0),MATCH(Q$1,'[1]Master data'!$B$1:$EF$1,0)),"")</f>
        <v>-1</v>
      </c>
    </row>
    <row r="894" spans="1:17" x14ac:dyDescent="0.3">
      <c r="A894" t="str">
        <f t="shared" si="13"/>
        <v/>
      </c>
      <c r="B894" t="str">
        <f>IF('[1]Master data'!A894="","",'[1]Master data'!A894)</f>
        <v/>
      </c>
      <c r="C894" t="str">
        <f>IFERROR(INDEX('[1]Master data'!$B$2:$EF$1000,MATCH($B894,'[1]Master data'!$A$2:$A$1000,0),MATCH(C$1,'[1]Master data'!$B$1:$EF$1,0)),"")</f>
        <v/>
      </c>
      <c r="D894" t="str">
        <f>IFERROR(INDEX('[1]Master data'!$B$2:$EF$1000,MATCH($B894,'[1]Master data'!$A$2:$A$1000,0),MATCH(D$1,'[1]Master data'!$B$1:$EF$1,0)),"")</f>
        <v/>
      </c>
      <c r="E894" s="5">
        <f>IFERROR(INDEX('[1]Master data'!$B$2:$EF$1000,MATCH($B894,'[1]Master data'!$A$2:$A$1000,0),MATCH(E$1,'[1]Master data'!$B$1:$EF$1,0)),"")</f>
        <v>0</v>
      </c>
      <c r="F894" s="7">
        <f>IFERROR(INDEX('[1]Master data'!$B$2:$EF$1000,MATCH($B894,'[1]Master data'!$A$2:$A$1000,0),MATCH(F$1,'[1]Master data'!$B$1:$EF$1,0)),"")</f>
        <v>-5000</v>
      </c>
      <c r="G894" s="7">
        <f>IFERROR(INDEX('[1]Master data'!$B$2:$EF$1000,MATCH($B894,'[1]Master data'!$A$2:$A$1000,0),MATCH(G$1,'[1]Master data'!$B$1:$EF$1,0)),"")</f>
        <v>0</v>
      </c>
      <c r="H894" s="7">
        <f>IFERROR(INDEX('[1]Master data'!$B$2:$EF$1000,MATCH($B894,'[1]Master data'!$A$2:$A$1000,0),MATCH(H$1,'[1]Master data'!$B$1:$EF$1,0)),"")</f>
        <v>0</v>
      </c>
      <c r="I894" s="7">
        <f>IFERROR(INDEX('[1]Master data'!$B$2:$EF$1000,MATCH($B894,'[1]Master data'!$A$2:$A$1000,0),MATCH(I$1,'[1]Master data'!$B$1:$EF$1,0)),"")</f>
        <v>0</v>
      </c>
      <c r="J894" s="7">
        <f>IFERROR(INDEX('[1]Master data'!$B$2:$EF$1000,MATCH($B894,'[1]Master data'!$A$2:$A$1000,0),MATCH(J$1,'[1]Master data'!$B$1:$EF$1,0)),"")</f>
        <v>0</v>
      </c>
      <c r="K894" s="7">
        <f>IFERROR(INDEX('[1]Master data'!$B$2:$EF$1000,MATCH($B894,'[1]Master data'!$A$2:$A$1000,0),MATCH(K$1,'[1]Master data'!$B$1:$EF$1,0)),"")</f>
        <v>0</v>
      </c>
      <c r="L894" s="7">
        <f>IFERROR(INDEX('[1]Master data'!$B$2:$EF$1000,MATCH($B894,'[1]Master data'!$A$2:$A$1000,0),MATCH(L$1,'[1]Master data'!$B$1:$EF$1,0)),"")</f>
        <v>-5000</v>
      </c>
      <c r="M894" s="33">
        <f>IFERROR(INDEX('[1]Master data'!$B$2:$EF$1000,MATCH($B894,'[1]Master data'!$A$2:$A$1000,0),MATCH(M$1,'[1]Master data'!$B$1:$EF$1,0)),"")</f>
        <v>-1</v>
      </c>
      <c r="N894" s="7">
        <f>IFERROR(INDEX('[1]Master data'!$B$2:$EF$1000,MATCH($B894,'[1]Master data'!$A$2:$A$1000,0),MATCH(N$1,'[1]Master data'!$B$1:$EF$1,0)),"")</f>
        <v>0</v>
      </c>
      <c r="O894" s="7">
        <f>IFERROR(INDEX('[1]Master data'!$B$2:$EF$1000,MATCH($B894,'[1]Master data'!$A$2:$A$1000,0),MATCH(O$1,'[1]Master data'!$B$1:$EF$1,0)),"")</f>
        <v>0</v>
      </c>
      <c r="P894" s="7">
        <f>IFERROR(INDEX('[1]Master data'!$B$2:$EF$1000,MATCH($B894,'[1]Master data'!$A$2:$A$1000,0),MATCH(P$1,'[1]Master data'!$B$1:$EF$1,0)),"")</f>
        <v>-5000</v>
      </c>
      <c r="Q894" s="30">
        <f>IFERROR(INDEX('[1]Master data'!$B$2:$EF$1000,MATCH($B894,'[1]Master data'!$A$2:$A$1000,0),MATCH(Q$1,'[1]Master data'!$B$1:$EF$1,0)),"")</f>
        <v>-1</v>
      </c>
    </row>
    <row r="895" spans="1:17" x14ac:dyDescent="0.3">
      <c r="A895" t="str">
        <f t="shared" si="13"/>
        <v/>
      </c>
      <c r="B895" t="str">
        <f>IF('[1]Master data'!A895="","",'[1]Master data'!A895)</f>
        <v/>
      </c>
      <c r="C895" t="str">
        <f>IFERROR(INDEX('[1]Master data'!$B$2:$EF$1000,MATCH($B895,'[1]Master data'!$A$2:$A$1000,0),MATCH(C$1,'[1]Master data'!$B$1:$EF$1,0)),"")</f>
        <v/>
      </c>
      <c r="D895" t="str">
        <f>IFERROR(INDEX('[1]Master data'!$B$2:$EF$1000,MATCH($B895,'[1]Master data'!$A$2:$A$1000,0),MATCH(D$1,'[1]Master data'!$B$1:$EF$1,0)),"")</f>
        <v/>
      </c>
      <c r="E895" s="5">
        <f>IFERROR(INDEX('[1]Master data'!$B$2:$EF$1000,MATCH($B895,'[1]Master data'!$A$2:$A$1000,0),MATCH(E$1,'[1]Master data'!$B$1:$EF$1,0)),"")</f>
        <v>0</v>
      </c>
      <c r="F895" s="7">
        <f>IFERROR(INDEX('[1]Master data'!$B$2:$EF$1000,MATCH($B895,'[1]Master data'!$A$2:$A$1000,0),MATCH(F$1,'[1]Master data'!$B$1:$EF$1,0)),"")</f>
        <v>-5000</v>
      </c>
      <c r="G895" s="7">
        <f>IFERROR(INDEX('[1]Master data'!$B$2:$EF$1000,MATCH($B895,'[1]Master data'!$A$2:$A$1000,0),MATCH(G$1,'[1]Master data'!$B$1:$EF$1,0)),"")</f>
        <v>0</v>
      </c>
      <c r="H895" s="7">
        <f>IFERROR(INDEX('[1]Master data'!$B$2:$EF$1000,MATCH($B895,'[1]Master data'!$A$2:$A$1000,0),MATCH(H$1,'[1]Master data'!$B$1:$EF$1,0)),"")</f>
        <v>0</v>
      </c>
      <c r="I895" s="7">
        <f>IFERROR(INDEX('[1]Master data'!$B$2:$EF$1000,MATCH($B895,'[1]Master data'!$A$2:$A$1000,0),MATCH(I$1,'[1]Master data'!$B$1:$EF$1,0)),"")</f>
        <v>0</v>
      </c>
      <c r="J895" s="7">
        <f>IFERROR(INDEX('[1]Master data'!$B$2:$EF$1000,MATCH($B895,'[1]Master data'!$A$2:$A$1000,0),MATCH(J$1,'[1]Master data'!$B$1:$EF$1,0)),"")</f>
        <v>0</v>
      </c>
      <c r="K895" s="7">
        <f>IFERROR(INDEX('[1]Master data'!$B$2:$EF$1000,MATCH($B895,'[1]Master data'!$A$2:$A$1000,0),MATCH(K$1,'[1]Master data'!$B$1:$EF$1,0)),"")</f>
        <v>0</v>
      </c>
      <c r="L895" s="7">
        <f>IFERROR(INDEX('[1]Master data'!$B$2:$EF$1000,MATCH($B895,'[1]Master data'!$A$2:$A$1000,0),MATCH(L$1,'[1]Master data'!$B$1:$EF$1,0)),"")</f>
        <v>-5000</v>
      </c>
      <c r="M895" s="33">
        <f>IFERROR(INDEX('[1]Master data'!$B$2:$EF$1000,MATCH($B895,'[1]Master data'!$A$2:$A$1000,0),MATCH(M$1,'[1]Master data'!$B$1:$EF$1,0)),"")</f>
        <v>-1</v>
      </c>
      <c r="N895" s="7">
        <f>IFERROR(INDEX('[1]Master data'!$B$2:$EF$1000,MATCH($B895,'[1]Master data'!$A$2:$A$1000,0),MATCH(N$1,'[1]Master data'!$B$1:$EF$1,0)),"")</f>
        <v>0</v>
      </c>
      <c r="O895" s="7">
        <f>IFERROR(INDEX('[1]Master data'!$B$2:$EF$1000,MATCH($B895,'[1]Master data'!$A$2:$A$1000,0),MATCH(O$1,'[1]Master data'!$B$1:$EF$1,0)),"")</f>
        <v>0</v>
      </c>
      <c r="P895" s="7">
        <f>IFERROR(INDEX('[1]Master data'!$B$2:$EF$1000,MATCH($B895,'[1]Master data'!$A$2:$A$1000,0),MATCH(P$1,'[1]Master data'!$B$1:$EF$1,0)),"")</f>
        <v>-5000</v>
      </c>
      <c r="Q895" s="30">
        <f>IFERROR(INDEX('[1]Master data'!$B$2:$EF$1000,MATCH($B895,'[1]Master data'!$A$2:$A$1000,0),MATCH(Q$1,'[1]Master data'!$B$1:$EF$1,0)),"")</f>
        <v>-1</v>
      </c>
    </row>
    <row r="896" spans="1:17" x14ac:dyDescent="0.3">
      <c r="A896" t="str">
        <f t="shared" si="13"/>
        <v/>
      </c>
      <c r="B896" t="str">
        <f>IF('[1]Master data'!A896="","",'[1]Master data'!A896)</f>
        <v/>
      </c>
      <c r="C896" t="str">
        <f>IFERROR(INDEX('[1]Master data'!$B$2:$EF$1000,MATCH($B896,'[1]Master data'!$A$2:$A$1000,0),MATCH(C$1,'[1]Master data'!$B$1:$EF$1,0)),"")</f>
        <v/>
      </c>
      <c r="D896" t="str">
        <f>IFERROR(INDEX('[1]Master data'!$B$2:$EF$1000,MATCH($B896,'[1]Master data'!$A$2:$A$1000,0),MATCH(D$1,'[1]Master data'!$B$1:$EF$1,0)),"")</f>
        <v/>
      </c>
      <c r="E896" s="5">
        <f>IFERROR(INDEX('[1]Master data'!$B$2:$EF$1000,MATCH($B896,'[1]Master data'!$A$2:$A$1000,0),MATCH(E$1,'[1]Master data'!$B$1:$EF$1,0)),"")</f>
        <v>0</v>
      </c>
      <c r="F896" s="7">
        <f>IFERROR(INDEX('[1]Master data'!$B$2:$EF$1000,MATCH($B896,'[1]Master data'!$A$2:$A$1000,0),MATCH(F$1,'[1]Master data'!$B$1:$EF$1,0)),"")</f>
        <v>-5000</v>
      </c>
      <c r="G896" s="7">
        <f>IFERROR(INDEX('[1]Master data'!$B$2:$EF$1000,MATCH($B896,'[1]Master data'!$A$2:$A$1000,0),MATCH(G$1,'[1]Master data'!$B$1:$EF$1,0)),"")</f>
        <v>0</v>
      </c>
      <c r="H896" s="7">
        <f>IFERROR(INDEX('[1]Master data'!$B$2:$EF$1000,MATCH($B896,'[1]Master data'!$A$2:$A$1000,0),MATCH(H$1,'[1]Master data'!$B$1:$EF$1,0)),"")</f>
        <v>0</v>
      </c>
      <c r="I896" s="7">
        <f>IFERROR(INDEX('[1]Master data'!$B$2:$EF$1000,MATCH($B896,'[1]Master data'!$A$2:$A$1000,0),MATCH(I$1,'[1]Master data'!$B$1:$EF$1,0)),"")</f>
        <v>0</v>
      </c>
      <c r="J896" s="7">
        <f>IFERROR(INDEX('[1]Master data'!$B$2:$EF$1000,MATCH($B896,'[1]Master data'!$A$2:$A$1000,0),MATCH(J$1,'[1]Master data'!$B$1:$EF$1,0)),"")</f>
        <v>0</v>
      </c>
      <c r="K896" s="7">
        <f>IFERROR(INDEX('[1]Master data'!$B$2:$EF$1000,MATCH($B896,'[1]Master data'!$A$2:$A$1000,0),MATCH(K$1,'[1]Master data'!$B$1:$EF$1,0)),"")</f>
        <v>0</v>
      </c>
      <c r="L896" s="7">
        <f>IFERROR(INDEX('[1]Master data'!$B$2:$EF$1000,MATCH($B896,'[1]Master data'!$A$2:$A$1000,0),MATCH(L$1,'[1]Master data'!$B$1:$EF$1,0)),"")</f>
        <v>-5000</v>
      </c>
      <c r="M896" s="33">
        <f>IFERROR(INDEX('[1]Master data'!$B$2:$EF$1000,MATCH($B896,'[1]Master data'!$A$2:$A$1000,0),MATCH(M$1,'[1]Master data'!$B$1:$EF$1,0)),"")</f>
        <v>-1</v>
      </c>
      <c r="N896" s="7">
        <f>IFERROR(INDEX('[1]Master data'!$B$2:$EF$1000,MATCH($B896,'[1]Master data'!$A$2:$A$1000,0),MATCH(N$1,'[1]Master data'!$B$1:$EF$1,0)),"")</f>
        <v>0</v>
      </c>
      <c r="O896" s="7">
        <f>IFERROR(INDEX('[1]Master data'!$B$2:$EF$1000,MATCH($B896,'[1]Master data'!$A$2:$A$1000,0),MATCH(O$1,'[1]Master data'!$B$1:$EF$1,0)),"")</f>
        <v>0</v>
      </c>
      <c r="P896" s="7">
        <f>IFERROR(INDEX('[1]Master data'!$B$2:$EF$1000,MATCH($B896,'[1]Master data'!$A$2:$A$1000,0),MATCH(P$1,'[1]Master data'!$B$1:$EF$1,0)),"")</f>
        <v>-5000</v>
      </c>
      <c r="Q896" s="30">
        <f>IFERROR(INDEX('[1]Master data'!$B$2:$EF$1000,MATCH($B896,'[1]Master data'!$A$2:$A$1000,0),MATCH(Q$1,'[1]Master data'!$B$1:$EF$1,0)),"")</f>
        <v>-1</v>
      </c>
    </row>
    <row r="897" spans="1:17" x14ac:dyDescent="0.3">
      <c r="A897" t="str">
        <f t="shared" si="13"/>
        <v/>
      </c>
      <c r="B897" t="str">
        <f>IF('[1]Master data'!A897="","",'[1]Master data'!A897)</f>
        <v/>
      </c>
      <c r="C897" t="str">
        <f>IFERROR(INDEX('[1]Master data'!$B$2:$EF$1000,MATCH($B897,'[1]Master data'!$A$2:$A$1000,0),MATCH(C$1,'[1]Master data'!$B$1:$EF$1,0)),"")</f>
        <v/>
      </c>
      <c r="D897" t="str">
        <f>IFERROR(INDEX('[1]Master data'!$B$2:$EF$1000,MATCH($B897,'[1]Master data'!$A$2:$A$1000,0),MATCH(D$1,'[1]Master data'!$B$1:$EF$1,0)),"")</f>
        <v/>
      </c>
      <c r="E897" s="5">
        <f>IFERROR(INDEX('[1]Master data'!$B$2:$EF$1000,MATCH($B897,'[1]Master data'!$A$2:$A$1000,0),MATCH(E$1,'[1]Master data'!$B$1:$EF$1,0)),"")</f>
        <v>0</v>
      </c>
      <c r="F897" s="7">
        <f>IFERROR(INDEX('[1]Master data'!$B$2:$EF$1000,MATCH($B897,'[1]Master data'!$A$2:$A$1000,0),MATCH(F$1,'[1]Master data'!$B$1:$EF$1,0)),"")</f>
        <v>-5000</v>
      </c>
      <c r="G897" s="7">
        <f>IFERROR(INDEX('[1]Master data'!$B$2:$EF$1000,MATCH($B897,'[1]Master data'!$A$2:$A$1000,0),MATCH(G$1,'[1]Master data'!$B$1:$EF$1,0)),"")</f>
        <v>0</v>
      </c>
      <c r="H897" s="7">
        <f>IFERROR(INDEX('[1]Master data'!$B$2:$EF$1000,MATCH($B897,'[1]Master data'!$A$2:$A$1000,0),MATCH(H$1,'[1]Master data'!$B$1:$EF$1,0)),"")</f>
        <v>0</v>
      </c>
      <c r="I897" s="7">
        <f>IFERROR(INDEX('[1]Master data'!$B$2:$EF$1000,MATCH($B897,'[1]Master data'!$A$2:$A$1000,0),MATCH(I$1,'[1]Master data'!$B$1:$EF$1,0)),"")</f>
        <v>0</v>
      </c>
      <c r="J897" s="7">
        <f>IFERROR(INDEX('[1]Master data'!$B$2:$EF$1000,MATCH($B897,'[1]Master data'!$A$2:$A$1000,0),MATCH(J$1,'[1]Master data'!$B$1:$EF$1,0)),"")</f>
        <v>0</v>
      </c>
      <c r="K897" s="7">
        <f>IFERROR(INDEX('[1]Master data'!$B$2:$EF$1000,MATCH($B897,'[1]Master data'!$A$2:$A$1000,0),MATCH(K$1,'[1]Master data'!$B$1:$EF$1,0)),"")</f>
        <v>0</v>
      </c>
      <c r="L897" s="7">
        <f>IFERROR(INDEX('[1]Master data'!$B$2:$EF$1000,MATCH($B897,'[1]Master data'!$A$2:$A$1000,0),MATCH(L$1,'[1]Master data'!$B$1:$EF$1,0)),"")</f>
        <v>-5000</v>
      </c>
      <c r="M897" s="33">
        <f>IFERROR(INDEX('[1]Master data'!$B$2:$EF$1000,MATCH($B897,'[1]Master data'!$A$2:$A$1000,0),MATCH(M$1,'[1]Master data'!$B$1:$EF$1,0)),"")</f>
        <v>-1</v>
      </c>
      <c r="N897" s="7">
        <f>IFERROR(INDEX('[1]Master data'!$B$2:$EF$1000,MATCH($B897,'[1]Master data'!$A$2:$A$1000,0),MATCH(N$1,'[1]Master data'!$B$1:$EF$1,0)),"")</f>
        <v>0</v>
      </c>
      <c r="O897" s="7">
        <f>IFERROR(INDEX('[1]Master data'!$B$2:$EF$1000,MATCH($B897,'[1]Master data'!$A$2:$A$1000,0),MATCH(O$1,'[1]Master data'!$B$1:$EF$1,0)),"")</f>
        <v>0</v>
      </c>
      <c r="P897" s="7">
        <f>IFERROR(INDEX('[1]Master data'!$B$2:$EF$1000,MATCH($B897,'[1]Master data'!$A$2:$A$1000,0),MATCH(P$1,'[1]Master data'!$B$1:$EF$1,0)),"")</f>
        <v>-5000</v>
      </c>
      <c r="Q897" s="30">
        <f>IFERROR(INDEX('[1]Master data'!$B$2:$EF$1000,MATCH($B897,'[1]Master data'!$A$2:$A$1000,0),MATCH(Q$1,'[1]Master data'!$B$1:$EF$1,0)),"")</f>
        <v>-1</v>
      </c>
    </row>
    <row r="898" spans="1:17" x14ac:dyDescent="0.3">
      <c r="A898" t="str">
        <f t="shared" si="13"/>
        <v/>
      </c>
      <c r="B898" t="str">
        <f>IF('[1]Master data'!A898="","",'[1]Master data'!A898)</f>
        <v/>
      </c>
      <c r="C898" t="str">
        <f>IFERROR(INDEX('[1]Master data'!$B$2:$EF$1000,MATCH($B898,'[1]Master data'!$A$2:$A$1000,0),MATCH(C$1,'[1]Master data'!$B$1:$EF$1,0)),"")</f>
        <v/>
      </c>
      <c r="D898" t="str">
        <f>IFERROR(INDEX('[1]Master data'!$B$2:$EF$1000,MATCH($B898,'[1]Master data'!$A$2:$A$1000,0),MATCH(D$1,'[1]Master data'!$B$1:$EF$1,0)),"")</f>
        <v/>
      </c>
      <c r="E898" s="5">
        <f>IFERROR(INDEX('[1]Master data'!$B$2:$EF$1000,MATCH($B898,'[1]Master data'!$A$2:$A$1000,0),MATCH(E$1,'[1]Master data'!$B$1:$EF$1,0)),"")</f>
        <v>0</v>
      </c>
      <c r="F898" s="7">
        <f>IFERROR(INDEX('[1]Master data'!$B$2:$EF$1000,MATCH($B898,'[1]Master data'!$A$2:$A$1000,0),MATCH(F$1,'[1]Master data'!$B$1:$EF$1,0)),"")</f>
        <v>-5000</v>
      </c>
      <c r="G898" s="7">
        <f>IFERROR(INDEX('[1]Master data'!$B$2:$EF$1000,MATCH($B898,'[1]Master data'!$A$2:$A$1000,0),MATCH(G$1,'[1]Master data'!$B$1:$EF$1,0)),"")</f>
        <v>0</v>
      </c>
      <c r="H898" s="7">
        <f>IFERROR(INDEX('[1]Master data'!$B$2:$EF$1000,MATCH($B898,'[1]Master data'!$A$2:$A$1000,0),MATCH(H$1,'[1]Master data'!$B$1:$EF$1,0)),"")</f>
        <v>0</v>
      </c>
      <c r="I898" s="7">
        <f>IFERROR(INDEX('[1]Master data'!$B$2:$EF$1000,MATCH($B898,'[1]Master data'!$A$2:$A$1000,0),MATCH(I$1,'[1]Master data'!$B$1:$EF$1,0)),"")</f>
        <v>0</v>
      </c>
      <c r="J898" s="7">
        <f>IFERROR(INDEX('[1]Master data'!$B$2:$EF$1000,MATCH($B898,'[1]Master data'!$A$2:$A$1000,0),MATCH(J$1,'[1]Master data'!$B$1:$EF$1,0)),"")</f>
        <v>0</v>
      </c>
      <c r="K898" s="7">
        <f>IFERROR(INDEX('[1]Master data'!$B$2:$EF$1000,MATCH($B898,'[1]Master data'!$A$2:$A$1000,0),MATCH(K$1,'[1]Master data'!$B$1:$EF$1,0)),"")</f>
        <v>0</v>
      </c>
      <c r="L898" s="7">
        <f>IFERROR(INDEX('[1]Master data'!$B$2:$EF$1000,MATCH($B898,'[1]Master data'!$A$2:$A$1000,0),MATCH(L$1,'[1]Master data'!$B$1:$EF$1,0)),"")</f>
        <v>-5000</v>
      </c>
      <c r="M898" s="33">
        <f>IFERROR(INDEX('[1]Master data'!$B$2:$EF$1000,MATCH($B898,'[1]Master data'!$A$2:$A$1000,0),MATCH(M$1,'[1]Master data'!$B$1:$EF$1,0)),"")</f>
        <v>-1</v>
      </c>
      <c r="N898" s="7">
        <f>IFERROR(INDEX('[1]Master data'!$B$2:$EF$1000,MATCH($B898,'[1]Master data'!$A$2:$A$1000,0),MATCH(N$1,'[1]Master data'!$B$1:$EF$1,0)),"")</f>
        <v>0</v>
      </c>
      <c r="O898" s="7">
        <f>IFERROR(INDEX('[1]Master data'!$B$2:$EF$1000,MATCH($B898,'[1]Master data'!$A$2:$A$1000,0),MATCH(O$1,'[1]Master data'!$B$1:$EF$1,0)),"")</f>
        <v>0</v>
      </c>
      <c r="P898" s="7">
        <f>IFERROR(INDEX('[1]Master data'!$B$2:$EF$1000,MATCH($B898,'[1]Master data'!$A$2:$A$1000,0),MATCH(P$1,'[1]Master data'!$B$1:$EF$1,0)),"")</f>
        <v>-5000</v>
      </c>
      <c r="Q898" s="30">
        <f>IFERROR(INDEX('[1]Master data'!$B$2:$EF$1000,MATCH($B898,'[1]Master data'!$A$2:$A$1000,0),MATCH(Q$1,'[1]Master data'!$B$1:$EF$1,0)),"")</f>
        <v>-1</v>
      </c>
    </row>
    <row r="899" spans="1:17" x14ac:dyDescent="0.3">
      <c r="A899" t="str">
        <f t="shared" ref="A899:A962" si="14">IF(B899="","",ROW()-2)</f>
        <v/>
      </c>
      <c r="B899" t="str">
        <f>IF('[1]Master data'!A899="","",'[1]Master data'!A899)</f>
        <v/>
      </c>
      <c r="C899" t="str">
        <f>IFERROR(INDEX('[1]Master data'!$B$2:$EF$1000,MATCH($B899,'[1]Master data'!$A$2:$A$1000,0),MATCH(C$1,'[1]Master data'!$B$1:$EF$1,0)),"")</f>
        <v/>
      </c>
      <c r="D899" t="str">
        <f>IFERROR(INDEX('[1]Master data'!$B$2:$EF$1000,MATCH($B899,'[1]Master data'!$A$2:$A$1000,0),MATCH(D$1,'[1]Master data'!$B$1:$EF$1,0)),"")</f>
        <v/>
      </c>
      <c r="E899" s="5">
        <f>IFERROR(INDEX('[1]Master data'!$B$2:$EF$1000,MATCH($B899,'[1]Master data'!$A$2:$A$1000,0),MATCH(E$1,'[1]Master data'!$B$1:$EF$1,0)),"")</f>
        <v>0</v>
      </c>
      <c r="F899" s="7">
        <f>IFERROR(INDEX('[1]Master data'!$B$2:$EF$1000,MATCH($B899,'[1]Master data'!$A$2:$A$1000,0),MATCH(F$1,'[1]Master data'!$B$1:$EF$1,0)),"")</f>
        <v>-5000</v>
      </c>
      <c r="G899" s="7">
        <f>IFERROR(INDEX('[1]Master data'!$B$2:$EF$1000,MATCH($B899,'[1]Master data'!$A$2:$A$1000,0),MATCH(G$1,'[1]Master data'!$B$1:$EF$1,0)),"")</f>
        <v>0</v>
      </c>
      <c r="H899" s="7">
        <f>IFERROR(INDEX('[1]Master data'!$B$2:$EF$1000,MATCH($B899,'[1]Master data'!$A$2:$A$1000,0),MATCH(H$1,'[1]Master data'!$B$1:$EF$1,0)),"")</f>
        <v>0</v>
      </c>
      <c r="I899" s="7">
        <f>IFERROR(INDEX('[1]Master data'!$B$2:$EF$1000,MATCH($B899,'[1]Master data'!$A$2:$A$1000,0),MATCH(I$1,'[1]Master data'!$B$1:$EF$1,0)),"")</f>
        <v>0</v>
      </c>
      <c r="J899" s="7">
        <f>IFERROR(INDEX('[1]Master data'!$B$2:$EF$1000,MATCH($B899,'[1]Master data'!$A$2:$A$1000,0),MATCH(J$1,'[1]Master data'!$B$1:$EF$1,0)),"")</f>
        <v>0</v>
      </c>
      <c r="K899" s="7">
        <f>IFERROR(INDEX('[1]Master data'!$B$2:$EF$1000,MATCH($B899,'[1]Master data'!$A$2:$A$1000,0),MATCH(K$1,'[1]Master data'!$B$1:$EF$1,0)),"")</f>
        <v>0</v>
      </c>
      <c r="L899" s="7">
        <f>IFERROR(INDEX('[1]Master data'!$B$2:$EF$1000,MATCH($B899,'[1]Master data'!$A$2:$A$1000,0),MATCH(L$1,'[1]Master data'!$B$1:$EF$1,0)),"")</f>
        <v>-5000</v>
      </c>
      <c r="M899" s="33">
        <f>IFERROR(INDEX('[1]Master data'!$B$2:$EF$1000,MATCH($B899,'[1]Master data'!$A$2:$A$1000,0),MATCH(M$1,'[1]Master data'!$B$1:$EF$1,0)),"")</f>
        <v>-1</v>
      </c>
      <c r="N899" s="7">
        <f>IFERROR(INDEX('[1]Master data'!$B$2:$EF$1000,MATCH($B899,'[1]Master data'!$A$2:$A$1000,0),MATCH(N$1,'[1]Master data'!$B$1:$EF$1,0)),"")</f>
        <v>0</v>
      </c>
      <c r="O899" s="7">
        <f>IFERROR(INDEX('[1]Master data'!$B$2:$EF$1000,MATCH($B899,'[1]Master data'!$A$2:$A$1000,0),MATCH(O$1,'[1]Master data'!$B$1:$EF$1,0)),"")</f>
        <v>0</v>
      </c>
      <c r="P899" s="7">
        <f>IFERROR(INDEX('[1]Master data'!$B$2:$EF$1000,MATCH($B899,'[1]Master data'!$A$2:$A$1000,0),MATCH(P$1,'[1]Master data'!$B$1:$EF$1,0)),"")</f>
        <v>-5000</v>
      </c>
      <c r="Q899" s="30">
        <f>IFERROR(INDEX('[1]Master data'!$B$2:$EF$1000,MATCH($B899,'[1]Master data'!$A$2:$A$1000,0),MATCH(Q$1,'[1]Master data'!$B$1:$EF$1,0)),"")</f>
        <v>-1</v>
      </c>
    </row>
    <row r="900" spans="1:17" x14ac:dyDescent="0.3">
      <c r="A900" t="str">
        <f t="shared" si="14"/>
        <v/>
      </c>
      <c r="B900" t="str">
        <f>IF('[1]Master data'!A900="","",'[1]Master data'!A900)</f>
        <v/>
      </c>
      <c r="C900" t="str">
        <f>IFERROR(INDEX('[1]Master data'!$B$2:$EF$1000,MATCH($B900,'[1]Master data'!$A$2:$A$1000,0),MATCH(C$1,'[1]Master data'!$B$1:$EF$1,0)),"")</f>
        <v/>
      </c>
      <c r="D900" t="str">
        <f>IFERROR(INDEX('[1]Master data'!$B$2:$EF$1000,MATCH($B900,'[1]Master data'!$A$2:$A$1000,0),MATCH(D$1,'[1]Master data'!$B$1:$EF$1,0)),"")</f>
        <v/>
      </c>
      <c r="E900" s="5">
        <f>IFERROR(INDEX('[1]Master data'!$B$2:$EF$1000,MATCH($B900,'[1]Master data'!$A$2:$A$1000,0),MATCH(E$1,'[1]Master data'!$B$1:$EF$1,0)),"")</f>
        <v>0</v>
      </c>
      <c r="F900" s="7">
        <f>IFERROR(INDEX('[1]Master data'!$B$2:$EF$1000,MATCH($B900,'[1]Master data'!$A$2:$A$1000,0),MATCH(F$1,'[1]Master data'!$B$1:$EF$1,0)),"")</f>
        <v>-5000</v>
      </c>
      <c r="G900" s="7">
        <f>IFERROR(INDEX('[1]Master data'!$B$2:$EF$1000,MATCH($B900,'[1]Master data'!$A$2:$A$1000,0),MATCH(G$1,'[1]Master data'!$B$1:$EF$1,0)),"")</f>
        <v>0</v>
      </c>
      <c r="H900" s="7">
        <f>IFERROR(INDEX('[1]Master data'!$B$2:$EF$1000,MATCH($B900,'[1]Master data'!$A$2:$A$1000,0),MATCH(H$1,'[1]Master data'!$B$1:$EF$1,0)),"")</f>
        <v>0</v>
      </c>
      <c r="I900" s="7">
        <f>IFERROR(INDEX('[1]Master data'!$B$2:$EF$1000,MATCH($B900,'[1]Master data'!$A$2:$A$1000,0),MATCH(I$1,'[1]Master data'!$B$1:$EF$1,0)),"")</f>
        <v>0</v>
      </c>
      <c r="J900" s="7">
        <f>IFERROR(INDEX('[1]Master data'!$B$2:$EF$1000,MATCH($B900,'[1]Master data'!$A$2:$A$1000,0),MATCH(J$1,'[1]Master data'!$B$1:$EF$1,0)),"")</f>
        <v>0</v>
      </c>
      <c r="K900" s="7">
        <f>IFERROR(INDEX('[1]Master data'!$B$2:$EF$1000,MATCH($B900,'[1]Master data'!$A$2:$A$1000,0),MATCH(K$1,'[1]Master data'!$B$1:$EF$1,0)),"")</f>
        <v>0</v>
      </c>
      <c r="L900" s="7">
        <f>IFERROR(INDEX('[1]Master data'!$B$2:$EF$1000,MATCH($B900,'[1]Master data'!$A$2:$A$1000,0),MATCH(L$1,'[1]Master data'!$B$1:$EF$1,0)),"")</f>
        <v>-5000</v>
      </c>
      <c r="M900" s="33">
        <f>IFERROR(INDEX('[1]Master data'!$B$2:$EF$1000,MATCH($B900,'[1]Master data'!$A$2:$A$1000,0),MATCH(M$1,'[1]Master data'!$B$1:$EF$1,0)),"")</f>
        <v>-1</v>
      </c>
      <c r="N900" s="7">
        <f>IFERROR(INDEX('[1]Master data'!$B$2:$EF$1000,MATCH($B900,'[1]Master data'!$A$2:$A$1000,0),MATCH(N$1,'[1]Master data'!$B$1:$EF$1,0)),"")</f>
        <v>0</v>
      </c>
      <c r="O900" s="7">
        <f>IFERROR(INDEX('[1]Master data'!$B$2:$EF$1000,MATCH($B900,'[1]Master data'!$A$2:$A$1000,0),MATCH(O$1,'[1]Master data'!$B$1:$EF$1,0)),"")</f>
        <v>0</v>
      </c>
      <c r="P900" s="7">
        <f>IFERROR(INDEX('[1]Master data'!$B$2:$EF$1000,MATCH($B900,'[1]Master data'!$A$2:$A$1000,0),MATCH(P$1,'[1]Master data'!$B$1:$EF$1,0)),"")</f>
        <v>-5000</v>
      </c>
      <c r="Q900" s="30">
        <f>IFERROR(INDEX('[1]Master data'!$B$2:$EF$1000,MATCH($B900,'[1]Master data'!$A$2:$A$1000,0),MATCH(Q$1,'[1]Master data'!$B$1:$EF$1,0)),"")</f>
        <v>-1</v>
      </c>
    </row>
    <row r="901" spans="1:17" x14ac:dyDescent="0.3">
      <c r="A901" t="str">
        <f t="shared" si="14"/>
        <v/>
      </c>
      <c r="B901" t="str">
        <f>IF('[1]Master data'!A901="","",'[1]Master data'!A901)</f>
        <v/>
      </c>
      <c r="C901" t="str">
        <f>IFERROR(INDEX('[1]Master data'!$B$2:$EF$1000,MATCH($B901,'[1]Master data'!$A$2:$A$1000,0),MATCH(C$1,'[1]Master data'!$B$1:$EF$1,0)),"")</f>
        <v/>
      </c>
      <c r="D901" t="str">
        <f>IFERROR(INDEX('[1]Master data'!$B$2:$EF$1000,MATCH($B901,'[1]Master data'!$A$2:$A$1000,0),MATCH(D$1,'[1]Master data'!$B$1:$EF$1,0)),"")</f>
        <v/>
      </c>
      <c r="E901" s="5">
        <f>IFERROR(INDEX('[1]Master data'!$B$2:$EF$1000,MATCH($B901,'[1]Master data'!$A$2:$A$1000,0),MATCH(E$1,'[1]Master data'!$B$1:$EF$1,0)),"")</f>
        <v>0</v>
      </c>
      <c r="F901" s="7">
        <f>IFERROR(INDEX('[1]Master data'!$B$2:$EF$1000,MATCH($B901,'[1]Master data'!$A$2:$A$1000,0),MATCH(F$1,'[1]Master data'!$B$1:$EF$1,0)),"")</f>
        <v>-5000</v>
      </c>
      <c r="G901" s="7">
        <f>IFERROR(INDEX('[1]Master data'!$B$2:$EF$1000,MATCH($B901,'[1]Master data'!$A$2:$A$1000,0),MATCH(G$1,'[1]Master data'!$B$1:$EF$1,0)),"")</f>
        <v>0</v>
      </c>
      <c r="H901" s="7">
        <f>IFERROR(INDEX('[1]Master data'!$B$2:$EF$1000,MATCH($B901,'[1]Master data'!$A$2:$A$1000,0),MATCH(H$1,'[1]Master data'!$B$1:$EF$1,0)),"")</f>
        <v>0</v>
      </c>
      <c r="I901" s="7">
        <f>IFERROR(INDEX('[1]Master data'!$B$2:$EF$1000,MATCH($B901,'[1]Master data'!$A$2:$A$1000,0),MATCH(I$1,'[1]Master data'!$B$1:$EF$1,0)),"")</f>
        <v>0</v>
      </c>
      <c r="J901" s="7">
        <f>IFERROR(INDEX('[1]Master data'!$B$2:$EF$1000,MATCH($B901,'[1]Master data'!$A$2:$A$1000,0),MATCH(J$1,'[1]Master data'!$B$1:$EF$1,0)),"")</f>
        <v>0</v>
      </c>
      <c r="K901" s="7">
        <f>IFERROR(INDEX('[1]Master data'!$B$2:$EF$1000,MATCH($B901,'[1]Master data'!$A$2:$A$1000,0),MATCH(K$1,'[1]Master data'!$B$1:$EF$1,0)),"")</f>
        <v>0</v>
      </c>
      <c r="L901" s="7">
        <f>IFERROR(INDEX('[1]Master data'!$B$2:$EF$1000,MATCH($B901,'[1]Master data'!$A$2:$A$1000,0),MATCH(L$1,'[1]Master data'!$B$1:$EF$1,0)),"")</f>
        <v>-5000</v>
      </c>
      <c r="M901" s="33">
        <f>IFERROR(INDEX('[1]Master data'!$B$2:$EF$1000,MATCH($B901,'[1]Master data'!$A$2:$A$1000,0),MATCH(M$1,'[1]Master data'!$B$1:$EF$1,0)),"")</f>
        <v>-1</v>
      </c>
      <c r="N901" s="7">
        <f>IFERROR(INDEX('[1]Master data'!$B$2:$EF$1000,MATCH($B901,'[1]Master data'!$A$2:$A$1000,0),MATCH(N$1,'[1]Master data'!$B$1:$EF$1,0)),"")</f>
        <v>0</v>
      </c>
      <c r="O901" s="7">
        <f>IFERROR(INDEX('[1]Master data'!$B$2:$EF$1000,MATCH($B901,'[1]Master data'!$A$2:$A$1000,0),MATCH(O$1,'[1]Master data'!$B$1:$EF$1,0)),"")</f>
        <v>0</v>
      </c>
      <c r="P901" s="7">
        <f>IFERROR(INDEX('[1]Master data'!$B$2:$EF$1000,MATCH($B901,'[1]Master data'!$A$2:$A$1000,0),MATCH(P$1,'[1]Master data'!$B$1:$EF$1,0)),"")</f>
        <v>-5000</v>
      </c>
      <c r="Q901" s="30">
        <f>IFERROR(INDEX('[1]Master data'!$B$2:$EF$1000,MATCH($B901,'[1]Master data'!$A$2:$A$1000,0),MATCH(Q$1,'[1]Master data'!$B$1:$EF$1,0)),"")</f>
        <v>-1</v>
      </c>
    </row>
    <row r="902" spans="1:17" x14ac:dyDescent="0.3">
      <c r="A902" t="str">
        <f t="shared" si="14"/>
        <v/>
      </c>
      <c r="B902" t="str">
        <f>IF('[1]Master data'!A902="","",'[1]Master data'!A902)</f>
        <v/>
      </c>
      <c r="C902" t="str">
        <f>IFERROR(INDEX('[1]Master data'!$B$2:$EF$1000,MATCH($B902,'[1]Master data'!$A$2:$A$1000,0),MATCH(C$1,'[1]Master data'!$B$1:$EF$1,0)),"")</f>
        <v/>
      </c>
      <c r="D902" t="str">
        <f>IFERROR(INDEX('[1]Master data'!$B$2:$EF$1000,MATCH($B902,'[1]Master data'!$A$2:$A$1000,0),MATCH(D$1,'[1]Master data'!$B$1:$EF$1,0)),"")</f>
        <v/>
      </c>
      <c r="E902" s="5">
        <f>IFERROR(INDEX('[1]Master data'!$B$2:$EF$1000,MATCH($B902,'[1]Master data'!$A$2:$A$1000,0),MATCH(E$1,'[1]Master data'!$B$1:$EF$1,0)),"")</f>
        <v>0</v>
      </c>
      <c r="F902" s="7">
        <f>IFERROR(INDEX('[1]Master data'!$B$2:$EF$1000,MATCH($B902,'[1]Master data'!$A$2:$A$1000,0),MATCH(F$1,'[1]Master data'!$B$1:$EF$1,0)),"")</f>
        <v>-5000</v>
      </c>
      <c r="G902" s="7">
        <f>IFERROR(INDEX('[1]Master data'!$B$2:$EF$1000,MATCH($B902,'[1]Master data'!$A$2:$A$1000,0),MATCH(G$1,'[1]Master data'!$B$1:$EF$1,0)),"")</f>
        <v>0</v>
      </c>
      <c r="H902" s="7">
        <f>IFERROR(INDEX('[1]Master data'!$B$2:$EF$1000,MATCH($B902,'[1]Master data'!$A$2:$A$1000,0),MATCH(H$1,'[1]Master data'!$B$1:$EF$1,0)),"")</f>
        <v>0</v>
      </c>
      <c r="I902" s="7">
        <f>IFERROR(INDEX('[1]Master data'!$B$2:$EF$1000,MATCH($B902,'[1]Master data'!$A$2:$A$1000,0),MATCH(I$1,'[1]Master data'!$B$1:$EF$1,0)),"")</f>
        <v>0</v>
      </c>
      <c r="J902" s="7">
        <f>IFERROR(INDEX('[1]Master data'!$B$2:$EF$1000,MATCH($B902,'[1]Master data'!$A$2:$A$1000,0),MATCH(J$1,'[1]Master data'!$B$1:$EF$1,0)),"")</f>
        <v>0</v>
      </c>
      <c r="K902" s="7">
        <f>IFERROR(INDEX('[1]Master data'!$B$2:$EF$1000,MATCH($B902,'[1]Master data'!$A$2:$A$1000,0),MATCH(K$1,'[1]Master data'!$B$1:$EF$1,0)),"")</f>
        <v>0</v>
      </c>
      <c r="L902" s="7">
        <f>IFERROR(INDEX('[1]Master data'!$B$2:$EF$1000,MATCH($B902,'[1]Master data'!$A$2:$A$1000,0),MATCH(L$1,'[1]Master data'!$B$1:$EF$1,0)),"")</f>
        <v>-5000</v>
      </c>
      <c r="M902" s="33">
        <f>IFERROR(INDEX('[1]Master data'!$B$2:$EF$1000,MATCH($B902,'[1]Master data'!$A$2:$A$1000,0),MATCH(M$1,'[1]Master data'!$B$1:$EF$1,0)),"")</f>
        <v>-1</v>
      </c>
      <c r="N902" s="7">
        <f>IFERROR(INDEX('[1]Master data'!$B$2:$EF$1000,MATCH($B902,'[1]Master data'!$A$2:$A$1000,0),MATCH(N$1,'[1]Master data'!$B$1:$EF$1,0)),"")</f>
        <v>0</v>
      </c>
      <c r="O902" s="7">
        <f>IFERROR(INDEX('[1]Master data'!$B$2:$EF$1000,MATCH($B902,'[1]Master data'!$A$2:$A$1000,0),MATCH(O$1,'[1]Master data'!$B$1:$EF$1,0)),"")</f>
        <v>0</v>
      </c>
      <c r="P902" s="7">
        <f>IFERROR(INDEX('[1]Master data'!$B$2:$EF$1000,MATCH($B902,'[1]Master data'!$A$2:$A$1000,0),MATCH(P$1,'[1]Master data'!$B$1:$EF$1,0)),"")</f>
        <v>-5000</v>
      </c>
      <c r="Q902" s="30">
        <f>IFERROR(INDEX('[1]Master data'!$B$2:$EF$1000,MATCH($B902,'[1]Master data'!$A$2:$A$1000,0),MATCH(Q$1,'[1]Master data'!$B$1:$EF$1,0)),"")</f>
        <v>-1</v>
      </c>
    </row>
    <row r="903" spans="1:17" x14ac:dyDescent="0.3">
      <c r="A903" t="str">
        <f t="shared" si="14"/>
        <v/>
      </c>
      <c r="B903" t="str">
        <f>IF('[1]Master data'!A903="","",'[1]Master data'!A903)</f>
        <v/>
      </c>
      <c r="C903" t="str">
        <f>IFERROR(INDEX('[1]Master data'!$B$2:$EF$1000,MATCH($B903,'[1]Master data'!$A$2:$A$1000,0),MATCH(C$1,'[1]Master data'!$B$1:$EF$1,0)),"")</f>
        <v/>
      </c>
      <c r="D903" t="str">
        <f>IFERROR(INDEX('[1]Master data'!$B$2:$EF$1000,MATCH($B903,'[1]Master data'!$A$2:$A$1000,0),MATCH(D$1,'[1]Master data'!$B$1:$EF$1,0)),"")</f>
        <v/>
      </c>
      <c r="E903" s="5">
        <f>IFERROR(INDEX('[1]Master data'!$B$2:$EF$1000,MATCH($B903,'[1]Master data'!$A$2:$A$1000,0),MATCH(E$1,'[1]Master data'!$B$1:$EF$1,0)),"")</f>
        <v>0</v>
      </c>
      <c r="F903" s="7">
        <f>IFERROR(INDEX('[1]Master data'!$B$2:$EF$1000,MATCH($B903,'[1]Master data'!$A$2:$A$1000,0),MATCH(F$1,'[1]Master data'!$B$1:$EF$1,0)),"")</f>
        <v>-5000</v>
      </c>
      <c r="G903" s="7">
        <f>IFERROR(INDEX('[1]Master data'!$B$2:$EF$1000,MATCH($B903,'[1]Master data'!$A$2:$A$1000,0),MATCH(G$1,'[1]Master data'!$B$1:$EF$1,0)),"")</f>
        <v>0</v>
      </c>
      <c r="H903" s="7">
        <f>IFERROR(INDEX('[1]Master data'!$B$2:$EF$1000,MATCH($B903,'[1]Master data'!$A$2:$A$1000,0),MATCH(H$1,'[1]Master data'!$B$1:$EF$1,0)),"")</f>
        <v>0</v>
      </c>
      <c r="I903" s="7">
        <f>IFERROR(INDEX('[1]Master data'!$B$2:$EF$1000,MATCH($B903,'[1]Master data'!$A$2:$A$1000,0),MATCH(I$1,'[1]Master data'!$B$1:$EF$1,0)),"")</f>
        <v>0</v>
      </c>
      <c r="J903" s="7">
        <f>IFERROR(INDEX('[1]Master data'!$B$2:$EF$1000,MATCH($B903,'[1]Master data'!$A$2:$A$1000,0),MATCH(J$1,'[1]Master data'!$B$1:$EF$1,0)),"")</f>
        <v>0</v>
      </c>
      <c r="K903" s="7">
        <f>IFERROR(INDEX('[1]Master data'!$B$2:$EF$1000,MATCH($B903,'[1]Master data'!$A$2:$A$1000,0),MATCH(K$1,'[1]Master data'!$B$1:$EF$1,0)),"")</f>
        <v>0</v>
      </c>
      <c r="L903" s="7">
        <f>IFERROR(INDEX('[1]Master data'!$B$2:$EF$1000,MATCH($B903,'[1]Master data'!$A$2:$A$1000,0),MATCH(L$1,'[1]Master data'!$B$1:$EF$1,0)),"")</f>
        <v>-5000</v>
      </c>
      <c r="M903" s="33">
        <f>IFERROR(INDEX('[1]Master data'!$B$2:$EF$1000,MATCH($B903,'[1]Master data'!$A$2:$A$1000,0),MATCH(M$1,'[1]Master data'!$B$1:$EF$1,0)),"")</f>
        <v>-1</v>
      </c>
      <c r="N903" s="7">
        <f>IFERROR(INDEX('[1]Master data'!$B$2:$EF$1000,MATCH($B903,'[1]Master data'!$A$2:$A$1000,0),MATCH(N$1,'[1]Master data'!$B$1:$EF$1,0)),"")</f>
        <v>0</v>
      </c>
      <c r="O903" s="7">
        <f>IFERROR(INDEX('[1]Master data'!$B$2:$EF$1000,MATCH($B903,'[1]Master data'!$A$2:$A$1000,0),MATCH(O$1,'[1]Master data'!$B$1:$EF$1,0)),"")</f>
        <v>0</v>
      </c>
      <c r="P903" s="7">
        <f>IFERROR(INDEX('[1]Master data'!$B$2:$EF$1000,MATCH($B903,'[1]Master data'!$A$2:$A$1000,0),MATCH(P$1,'[1]Master data'!$B$1:$EF$1,0)),"")</f>
        <v>-5000</v>
      </c>
      <c r="Q903" s="30">
        <f>IFERROR(INDEX('[1]Master data'!$B$2:$EF$1000,MATCH($B903,'[1]Master data'!$A$2:$A$1000,0),MATCH(Q$1,'[1]Master data'!$B$1:$EF$1,0)),"")</f>
        <v>-1</v>
      </c>
    </row>
    <row r="904" spans="1:17" x14ac:dyDescent="0.3">
      <c r="A904" t="str">
        <f t="shared" si="14"/>
        <v/>
      </c>
      <c r="B904" t="str">
        <f>IF('[1]Master data'!A904="","",'[1]Master data'!A904)</f>
        <v/>
      </c>
      <c r="C904" t="str">
        <f>IFERROR(INDEX('[1]Master data'!$B$2:$EF$1000,MATCH($B904,'[1]Master data'!$A$2:$A$1000,0),MATCH(C$1,'[1]Master data'!$B$1:$EF$1,0)),"")</f>
        <v/>
      </c>
      <c r="D904" t="str">
        <f>IFERROR(INDEX('[1]Master data'!$B$2:$EF$1000,MATCH($B904,'[1]Master data'!$A$2:$A$1000,0),MATCH(D$1,'[1]Master data'!$B$1:$EF$1,0)),"")</f>
        <v/>
      </c>
      <c r="E904" s="5">
        <f>IFERROR(INDEX('[1]Master data'!$B$2:$EF$1000,MATCH($B904,'[1]Master data'!$A$2:$A$1000,0),MATCH(E$1,'[1]Master data'!$B$1:$EF$1,0)),"")</f>
        <v>0</v>
      </c>
      <c r="F904" s="7">
        <f>IFERROR(INDEX('[1]Master data'!$B$2:$EF$1000,MATCH($B904,'[1]Master data'!$A$2:$A$1000,0),MATCH(F$1,'[1]Master data'!$B$1:$EF$1,0)),"")</f>
        <v>-5000</v>
      </c>
      <c r="G904" s="7">
        <f>IFERROR(INDEX('[1]Master data'!$B$2:$EF$1000,MATCH($B904,'[1]Master data'!$A$2:$A$1000,0),MATCH(G$1,'[1]Master data'!$B$1:$EF$1,0)),"")</f>
        <v>0</v>
      </c>
      <c r="H904" s="7">
        <f>IFERROR(INDEX('[1]Master data'!$B$2:$EF$1000,MATCH($B904,'[1]Master data'!$A$2:$A$1000,0),MATCH(H$1,'[1]Master data'!$B$1:$EF$1,0)),"")</f>
        <v>0</v>
      </c>
      <c r="I904" s="7">
        <f>IFERROR(INDEX('[1]Master data'!$B$2:$EF$1000,MATCH($B904,'[1]Master data'!$A$2:$A$1000,0),MATCH(I$1,'[1]Master data'!$B$1:$EF$1,0)),"")</f>
        <v>0</v>
      </c>
      <c r="J904" s="7">
        <f>IFERROR(INDEX('[1]Master data'!$B$2:$EF$1000,MATCH($B904,'[1]Master data'!$A$2:$A$1000,0),MATCH(J$1,'[1]Master data'!$B$1:$EF$1,0)),"")</f>
        <v>0</v>
      </c>
      <c r="K904" s="7">
        <f>IFERROR(INDEX('[1]Master data'!$B$2:$EF$1000,MATCH($B904,'[1]Master data'!$A$2:$A$1000,0),MATCH(K$1,'[1]Master data'!$B$1:$EF$1,0)),"")</f>
        <v>0</v>
      </c>
      <c r="L904" s="7">
        <f>IFERROR(INDEX('[1]Master data'!$B$2:$EF$1000,MATCH($B904,'[1]Master data'!$A$2:$A$1000,0),MATCH(L$1,'[1]Master data'!$B$1:$EF$1,0)),"")</f>
        <v>-5000</v>
      </c>
      <c r="M904" s="33">
        <f>IFERROR(INDEX('[1]Master data'!$B$2:$EF$1000,MATCH($B904,'[1]Master data'!$A$2:$A$1000,0),MATCH(M$1,'[1]Master data'!$B$1:$EF$1,0)),"")</f>
        <v>-1</v>
      </c>
      <c r="N904" s="7">
        <f>IFERROR(INDEX('[1]Master data'!$B$2:$EF$1000,MATCH($B904,'[1]Master data'!$A$2:$A$1000,0),MATCH(N$1,'[1]Master data'!$B$1:$EF$1,0)),"")</f>
        <v>0</v>
      </c>
      <c r="O904" s="7">
        <f>IFERROR(INDEX('[1]Master data'!$B$2:$EF$1000,MATCH($B904,'[1]Master data'!$A$2:$A$1000,0),MATCH(O$1,'[1]Master data'!$B$1:$EF$1,0)),"")</f>
        <v>0</v>
      </c>
      <c r="P904" s="7">
        <f>IFERROR(INDEX('[1]Master data'!$B$2:$EF$1000,MATCH($B904,'[1]Master data'!$A$2:$A$1000,0),MATCH(P$1,'[1]Master data'!$B$1:$EF$1,0)),"")</f>
        <v>-5000</v>
      </c>
      <c r="Q904" s="30">
        <f>IFERROR(INDEX('[1]Master data'!$B$2:$EF$1000,MATCH($B904,'[1]Master data'!$A$2:$A$1000,0),MATCH(Q$1,'[1]Master data'!$B$1:$EF$1,0)),"")</f>
        <v>-1</v>
      </c>
    </row>
    <row r="905" spans="1:17" x14ac:dyDescent="0.3">
      <c r="A905" t="str">
        <f t="shared" si="14"/>
        <v/>
      </c>
      <c r="B905" t="str">
        <f>IF('[1]Master data'!A905="","",'[1]Master data'!A905)</f>
        <v/>
      </c>
      <c r="C905" t="str">
        <f>IFERROR(INDEX('[1]Master data'!$B$2:$EF$1000,MATCH($B905,'[1]Master data'!$A$2:$A$1000,0),MATCH(C$1,'[1]Master data'!$B$1:$EF$1,0)),"")</f>
        <v/>
      </c>
      <c r="D905" t="str">
        <f>IFERROR(INDEX('[1]Master data'!$B$2:$EF$1000,MATCH($B905,'[1]Master data'!$A$2:$A$1000,0),MATCH(D$1,'[1]Master data'!$B$1:$EF$1,0)),"")</f>
        <v/>
      </c>
      <c r="E905" s="5">
        <f>IFERROR(INDEX('[1]Master data'!$B$2:$EF$1000,MATCH($B905,'[1]Master data'!$A$2:$A$1000,0),MATCH(E$1,'[1]Master data'!$B$1:$EF$1,0)),"")</f>
        <v>0</v>
      </c>
      <c r="F905" s="7">
        <f>IFERROR(INDEX('[1]Master data'!$B$2:$EF$1000,MATCH($B905,'[1]Master data'!$A$2:$A$1000,0),MATCH(F$1,'[1]Master data'!$B$1:$EF$1,0)),"")</f>
        <v>-5000</v>
      </c>
      <c r="G905" s="7">
        <f>IFERROR(INDEX('[1]Master data'!$B$2:$EF$1000,MATCH($B905,'[1]Master data'!$A$2:$A$1000,0),MATCH(G$1,'[1]Master data'!$B$1:$EF$1,0)),"")</f>
        <v>0</v>
      </c>
      <c r="H905" s="7">
        <f>IFERROR(INDEX('[1]Master data'!$B$2:$EF$1000,MATCH($B905,'[1]Master data'!$A$2:$A$1000,0),MATCH(H$1,'[1]Master data'!$B$1:$EF$1,0)),"")</f>
        <v>0</v>
      </c>
      <c r="I905" s="7">
        <f>IFERROR(INDEX('[1]Master data'!$B$2:$EF$1000,MATCH($B905,'[1]Master data'!$A$2:$A$1000,0),MATCH(I$1,'[1]Master data'!$B$1:$EF$1,0)),"")</f>
        <v>0</v>
      </c>
      <c r="J905" s="7">
        <f>IFERROR(INDEX('[1]Master data'!$B$2:$EF$1000,MATCH($B905,'[1]Master data'!$A$2:$A$1000,0),MATCH(J$1,'[1]Master data'!$B$1:$EF$1,0)),"")</f>
        <v>0</v>
      </c>
      <c r="K905" s="7">
        <f>IFERROR(INDEX('[1]Master data'!$B$2:$EF$1000,MATCH($B905,'[1]Master data'!$A$2:$A$1000,0),MATCH(K$1,'[1]Master data'!$B$1:$EF$1,0)),"")</f>
        <v>0</v>
      </c>
      <c r="L905" s="7">
        <f>IFERROR(INDEX('[1]Master data'!$B$2:$EF$1000,MATCH($B905,'[1]Master data'!$A$2:$A$1000,0),MATCH(L$1,'[1]Master data'!$B$1:$EF$1,0)),"")</f>
        <v>-5000</v>
      </c>
      <c r="M905" s="33">
        <f>IFERROR(INDEX('[1]Master data'!$B$2:$EF$1000,MATCH($B905,'[1]Master data'!$A$2:$A$1000,0),MATCH(M$1,'[1]Master data'!$B$1:$EF$1,0)),"")</f>
        <v>-1</v>
      </c>
      <c r="N905" s="7">
        <f>IFERROR(INDEX('[1]Master data'!$B$2:$EF$1000,MATCH($B905,'[1]Master data'!$A$2:$A$1000,0),MATCH(N$1,'[1]Master data'!$B$1:$EF$1,0)),"")</f>
        <v>0</v>
      </c>
      <c r="O905" s="7">
        <f>IFERROR(INDEX('[1]Master data'!$B$2:$EF$1000,MATCH($B905,'[1]Master data'!$A$2:$A$1000,0),MATCH(O$1,'[1]Master data'!$B$1:$EF$1,0)),"")</f>
        <v>0</v>
      </c>
      <c r="P905" s="7">
        <f>IFERROR(INDEX('[1]Master data'!$B$2:$EF$1000,MATCH($B905,'[1]Master data'!$A$2:$A$1000,0),MATCH(P$1,'[1]Master data'!$B$1:$EF$1,0)),"")</f>
        <v>-5000</v>
      </c>
      <c r="Q905" s="30">
        <f>IFERROR(INDEX('[1]Master data'!$B$2:$EF$1000,MATCH($B905,'[1]Master data'!$A$2:$A$1000,0),MATCH(Q$1,'[1]Master data'!$B$1:$EF$1,0)),"")</f>
        <v>-1</v>
      </c>
    </row>
    <row r="906" spans="1:17" x14ac:dyDescent="0.3">
      <c r="A906" t="str">
        <f t="shared" si="14"/>
        <v/>
      </c>
      <c r="B906" t="str">
        <f>IF('[1]Master data'!A906="","",'[1]Master data'!A906)</f>
        <v/>
      </c>
      <c r="C906" t="str">
        <f>IFERROR(INDEX('[1]Master data'!$B$2:$EF$1000,MATCH($B906,'[1]Master data'!$A$2:$A$1000,0),MATCH(C$1,'[1]Master data'!$B$1:$EF$1,0)),"")</f>
        <v/>
      </c>
      <c r="D906" t="str">
        <f>IFERROR(INDEX('[1]Master data'!$B$2:$EF$1000,MATCH($B906,'[1]Master data'!$A$2:$A$1000,0),MATCH(D$1,'[1]Master data'!$B$1:$EF$1,0)),"")</f>
        <v/>
      </c>
      <c r="E906" s="5">
        <f>IFERROR(INDEX('[1]Master data'!$B$2:$EF$1000,MATCH($B906,'[1]Master data'!$A$2:$A$1000,0),MATCH(E$1,'[1]Master data'!$B$1:$EF$1,0)),"")</f>
        <v>0</v>
      </c>
      <c r="F906" s="7">
        <f>IFERROR(INDEX('[1]Master data'!$B$2:$EF$1000,MATCH($B906,'[1]Master data'!$A$2:$A$1000,0),MATCH(F$1,'[1]Master data'!$B$1:$EF$1,0)),"")</f>
        <v>-5000</v>
      </c>
      <c r="G906" s="7">
        <f>IFERROR(INDEX('[1]Master data'!$B$2:$EF$1000,MATCH($B906,'[1]Master data'!$A$2:$A$1000,0),MATCH(G$1,'[1]Master data'!$B$1:$EF$1,0)),"")</f>
        <v>0</v>
      </c>
      <c r="H906" s="7">
        <f>IFERROR(INDEX('[1]Master data'!$B$2:$EF$1000,MATCH($B906,'[1]Master data'!$A$2:$A$1000,0),MATCH(H$1,'[1]Master data'!$B$1:$EF$1,0)),"")</f>
        <v>0</v>
      </c>
      <c r="I906" s="7">
        <f>IFERROR(INDEX('[1]Master data'!$B$2:$EF$1000,MATCH($B906,'[1]Master data'!$A$2:$A$1000,0),MATCH(I$1,'[1]Master data'!$B$1:$EF$1,0)),"")</f>
        <v>0</v>
      </c>
      <c r="J906" s="7">
        <f>IFERROR(INDEX('[1]Master data'!$B$2:$EF$1000,MATCH($B906,'[1]Master data'!$A$2:$A$1000,0),MATCH(J$1,'[1]Master data'!$B$1:$EF$1,0)),"")</f>
        <v>0</v>
      </c>
      <c r="K906" s="7">
        <f>IFERROR(INDEX('[1]Master data'!$B$2:$EF$1000,MATCH($B906,'[1]Master data'!$A$2:$A$1000,0),MATCH(K$1,'[1]Master data'!$B$1:$EF$1,0)),"")</f>
        <v>0</v>
      </c>
      <c r="L906" s="7">
        <f>IFERROR(INDEX('[1]Master data'!$B$2:$EF$1000,MATCH($B906,'[1]Master data'!$A$2:$A$1000,0),MATCH(L$1,'[1]Master data'!$B$1:$EF$1,0)),"")</f>
        <v>-5000</v>
      </c>
      <c r="M906" s="33">
        <f>IFERROR(INDEX('[1]Master data'!$B$2:$EF$1000,MATCH($B906,'[1]Master data'!$A$2:$A$1000,0),MATCH(M$1,'[1]Master data'!$B$1:$EF$1,0)),"")</f>
        <v>-1</v>
      </c>
      <c r="N906" s="7">
        <f>IFERROR(INDEX('[1]Master data'!$B$2:$EF$1000,MATCH($B906,'[1]Master data'!$A$2:$A$1000,0),MATCH(N$1,'[1]Master data'!$B$1:$EF$1,0)),"")</f>
        <v>0</v>
      </c>
      <c r="O906" s="7">
        <f>IFERROR(INDEX('[1]Master data'!$B$2:$EF$1000,MATCH($B906,'[1]Master data'!$A$2:$A$1000,0),MATCH(O$1,'[1]Master data'!$B$1:$EF$1,0)),"")</f>
        <v>0</v>
      </c>
      <c r="P906" s="7">
        <f>IFERROR(INDEX('[1]Master data'!$B$2:$EF$1000,MATCH($B906,'[1]Master data'!$A$2:$A$1000,0),MATCH(P$1,'[1]Master data'!$B$1:$EF$1,0)),"")</f>
        <v>-5000</v>
      </c>
      <c r="Q906" s="30">
        <f>IFERROR(INDEX('[1]Master data'!$B$2:$EF$1000,MATCH($B906,'[1]Master data'!$A$2:$A$1000,0),MATCH(Q$1,'[1]Master data'!$B$1:$EF$1,0)),"")</f>
        <v>-1</v>
      </c>
    </row>
    <row r="907" spans="1:17" x14ac:dyDescent="0.3">
      <c r="A907" t="str">
        <f t="shared" si="14"/>
        <v/>
      </c>
      <c r="B907" t="str">
        <f>IF('[1]Master data'!A907="","",'[1]Master data'!A907)</f>
        <v/>
      </c>
      <c r="C907" t="str">
        <f>IFERROR(INDEX('[1]Master data'!$B$2:$EF$1000,MATCH($B907,'[1]Master data'!$A$2:$A$1000,0),MATCH(C$1,'[1]Master data'!$B$1:$EF$1,0)),"")</f>
        <v/>
      </c>
      <c r="D907" t="str">
        <f>IFERROR(INDEX('[1]Master data'!$B$2:$EF$1000,MATCH($B907,'[1]Master data'!$A$2:$A$1000,0),MATCH(D$1,'[1]Master data'!$B$1:$EF$1,0)),"")</f>
        <v/>
      </c>
      <c r="E907" s="5">
        <f>IFERROR(INDEX('[1]Master data'!$B$2:$EF$1000,MATCH($B907,'[1]Master data'!$A$2:$A$1000,0),MATCH(E$1,'[1]Master data'!$B$1:$EF$1,0)),"")</f>
        <v>0</v>
      </c>
      <c r="F907" s="7">
        <f>IFERROR(INDEX('[1]Master data'!$B$2:$EF$1000,MATCH($B907,'[1]Master data'!$A$2:$A$1000,0),MATCH(F$1,'[1]Master data'!$B$1:$EF$1,0)),"")</f>
        <v>-5000</v>
      </c>
      <c r="G907" s="7">
        <f>IFERROR(INDEX('[1]Master data'!$B$2:$EF$1000,MATCH($B907,'[1]Master data'!$A$2:$A$1000,0),MATCH(G$1,'[1]Master data'!$B$1:$EF$1,0)),"")</f>
        <v>0</v>
      </c>
      <c r="H907" s="7">
        <f>IFERROR(INDEX('[1]Master data'!$B$2:$EF$1000,MATCH($B907,'[1]Master data'!$A$2:$A$1000,0),MATCH(H$1,'[1]Master data'!$B$1:$EF$1,0)),"")</f>
        <v>0</v>
      </c>
      <c r="I907" s="7">
        <f>IFERROR(INDEX('[1]Master data'!$B$2:$EF$1000,MATCH($B907,'[1]Master data'!$A$2:$A$1000,0),MATCH(I$1,'[1]Master data'!$B$1:$EF$1,0)),"")</f>
        <v>0</v>
      </c>
      <c r="J907" s="7">
        <f>IFERROR(INDEX('[1]Master data'!$B$2:$EF$1000,MATCH($B907,'[1]Master data'!$A$2:$A$1000,0),MATCH(J$1,'[1]Master data'!$B$1:$EF$1,0)),"")</f>
        <v>0</v>
      </c>
      <c r="K907" s="7">
        <f>IFERROR(INDEX('[1]Master data'!$B$2:$EF$1000,MATCH($B907,'[1]Master data'!$A$2:$A$1000,0),MATCH(K$1,'[1]Master data'!$B$1:$EF$1,0)),"")</f>
        <v>0</v>
      </c>
      <c r="L907" s="7">
        <f>IFERROR(INDEX('[1]Master data'!$B$2:$EF$1000,MATCH($B907,'[1]Master data'!$A$2:$A$1000,0),MATCH(L$1,'[1]Master data'!$B$1:$EF$1,0)),"")</f>
        <v>-5000</v>
      </c>
      <c r="M907" s="33">
        <f>IFERROR(INDEX('[1]Master data'!$B$2:$EF$1000,MATCH($B907,'[1]Master data'!$A$2:$A$1000,0),MATCH(M$1,'[1]Master data'!$B$1:$EF$1,0)),"")</f>
        <v>-1</v>
      </c>
      <c r="N907" s="7">
        <f>IFERROR(INDEX('[1]Master data'!$B$2:$EF$1000,MATCH($B907,'[1]Master data'!$A$2:$A$1000,0),MATCH(N$1,'[1]Master data'!$B$1:$EF$1,0)),"")</f>
        <v>0</v>
      </c>
      <c r="O907" s="7">
        <f>IFERROR(INDEX('[1]Master data'!$B$2:$EF$1000,MATCH($B907,'[1]Master data'!$A$2:$A$1000,0),MATCH(O$1,'[1]Master data'!$B$1:$EF$1,0)),"")</f>
        <v>0</v>
      </c>
      <c r="P907" s="7">
        <f>IFERROR(INDEX('[1]Master data'!$B$2:$EF$1000,MATCH($B907,'[1]Master data'!$A$2:$A$1000,0),MATCH(P$1,'[1]Master data'!$B$1:$EF$1,0)),"")</f>
        <v>-5000</v>
      </c>
      <c r="Q907" s="30">
        <f>IFERROR(INDEX('[1]Master data'!$B$2:$EF$1000,MATCH($B907,'[1]Master data'!$A$2:$A$1000,0),MATCH(Q$1,'[1]Master data'!$B$1:$EF$1,0)),"")</f>
        <v>-1</v>
      </c>
    </row>
    <row r="908" spans="1:17" x14ac:dyDescent="0.3">
      <c r="A908" t="str">
        <f t="shared" si="14"/>
        <v/>
      </c>
      <c r="B908" t="str">
        <f>IF('[1]Master data'!A908="","",'[1]Master data'!A908)</f>
        <v/>
      </c>
      <c r="C908" t="str">
        <f>IFERROR(INDEX('[1]Master data'!$B$2:$EF$1000,MATCH($B908,'[1]Master data'!$A$2:$A$1000,0),MATCH(C$1,'[1]Master data'!$B$1:$EF$1,0)),"")</f>
        <v/>
      </c>
      <c r="D908" t="str">
        <f>IFERROR(INDEX('[1]Master data'!$B$2:$EF$1000,MATCH($B908,'[1]Master data'!$A$2:$A$1000,0),MATCH(D$1,'[1]Master data'!$B$1:$EF$1,0)),"")</f>
        <v/>
      </c>
      <c r="E908" s="5">
        <f>IFERROR(INDEX('[1]Master data'!$B$2:$EF$1000,MATCH($B908,'[1]Master data'!$A$2:$A$1000,0),MATCH(E$1,'[1]Master data'!$B$1:$EF$1,0)),"")</f>
        <v>0</v>
      </c>
      <c r="F908" s="7">
        <f>IFERROR(INDEX('[1]Master data'!$B$2:$EF$1000,MATCH($B908,'[1]Master data'!$A$2:$A$1000,0),MATCH(F$1,'[1]Master data'!$B$1:$EF$1,0)),"")</f>
        <v>-5000</v>
      </c>
      <c r="G908" s="7">
        <f>IFERROR(INDEX('[1]Master data'!$B$2:$EF$1000,MATCH($B908,'[1]Master data'!$A$2:$A$1000,0),MATCH(G$1,'[1]Master data'!$B$1:$EF$1,0)),"")</f>
        <v>0</v>
      </c>
      <c r="H908" s="7">
        <f>IFERROR(INDEX('[1]Master data'!$B$2:$EF$1000,MATCH($B908,'[1]Master data'!$A$2:$A$1000,0),MATCH(H$1,'[1]Master data'!$B$1:$EF$1,0)),"")</f>
        <v>0</v>
      </c>
      <c r="I908" s="7">
        <f>IFERROR(INDEX('[1]Master data'!$B$2:$EF$1000,MATCH($B908,'[1]Master data'!$A$2:$A$1000,0),MATCH(I$1,'[1]Master data'!$B$1:$EF$1,0)),"")</f>
        <v>0</v>
      </c>
      <c r="J908" s="7">
        <f>IFERROR(INDEX('[1]Master data'!$B$2:$EF$1000,MATCH($B908,'[1]Master data'!$A$2:$A$1000,0),MATCH(J$1,'[1]Master data'!$B$1:$EF$1,0)),"")</f>
        <v>0</v>
      </c>
      <c r="K908" s="7">
        <f>IFERROR(INDEX('[1]Master data'!$B$2:$EF$1000,MATCH($B908,'[1]Master data'!$A$2:$A$1000,0),MATCH(K$1,'[1]Master data'!$B$1:$EF$1,0)),"")</f>
        <v>0</v>
      </c>
      <c r="L908" s="7">
        <f>IFERROR(INDEX('[1]Master data'!$B$2:$EF$1000,MATCH($B908,'[1]Master data'!$A$2:$A$1000,0),MATCH(L$1,'[1]Master data'!$B$1:$EF$1,0)),"")</f>
        <v>-5000</v>
      </c>
      <c r="M908" s="33">
        <f>IFERROR(INDEX('[1]Master data'!$B$2:$EF$1000,MATCH($B908,'[1]Master data'!$A$2:$A$1000,0),MATCH(M$1,'[1]Master data'!$B$1:$EF$1,0)),"")</f>
        <v>-1</v>
      </c>
      <c r="N908" s="7">
        <f>IFERROR(INDEX('[1]Master data'!$B$2:$EF$1000,MATCH($B908,'[1]Master data'!$A$2:$A$1000,0),MATCH(N$1,'[1]Master data'!$B$1:$EF$1,0)),"")</f>
        <v>0</v>
      </c>
      <c r="O908" s="7">
        <f>IFERROR(INDEX('[1]Master data'!$B$2:$EF$1000,MATCH($B908,'[1]Master data'!$A$2:$A$1000,0),MATCH(O$1,'[1]Master data'!$B$1:$EF$1,0)),"")</f>
        <v>0</v>
      </c>
      <c r="P908" s="7">
        <f>IFERROR(INDEX('[1]Master data'!$B$2:$EF$1000,MATCH($B908,'[1]Master data'!$A$2:$A$1000,0),MATCH(P$1,'[1]Master data'!$B$1:$EF$1,0)),"")</f>
        <v>-5000</v>
      </c>
      <c r="Q908" s="30">
        <f>IFERROR(INDEX('[1]Master data'!$B$2:$EF$1000,MATCH($B908,'[1]Master data'!$A$2:$A$1000,0),MATCH(Q$1,'[1]Master data'!$B$1:$EF$1,0)),"")</f>
        <v>-1</v>
      </c>
    </row>
    <row r="909" spans="1:17" x14ac:dyDescent="0.3">
      <c r="A909" t="str">
        <f t="shared" si="14"/>
        <v/>
      </c>
      <c r="B909" t="str">
        <f>IF('[1]Master data'!A909="","",'[1]Master data'!A909)</f>
        <v/>
      </c>
      <c r="C909" t="str">
        <f>IFERROR(INDEX('[1]Master data'!$B$2:$EF$1000,MATCH($B909,'[1]Master data'!$A$2:$A$1000,0),MATCH(C$1,'[1]Master data'!$B$1:$EF$1,0)),"")</f>
        <v/>
      </c>
      <c r="D909" t="str">
        <f>IFERROR(INDEX('[1]Master data'!$B$2:$EF$1000,MATCH($B909,'[1]Master data'!$A$2:$A$1000,0),MATCH(D$1,'[1]Master data'!$B$1:$EF$1,0)),"")</f>
        <v/>
      </c>
      <c r="E909" s="5">
        <f>IFERROR(INDEX('[1]Master data'!$B$2:$EF$1000,MATCH($B909,'[1]Master data'!$A$2:$A$1000,0),MATCH(E$1,'[1]Master data'!$B$1:$EF$1,0)),"")</f>
        <v>0</v>
      </c>
      <c r="F909" s="7">
        <f>IFERROR(INDEX('[1]Master data'!$B$2:$EF$1000,MATCH($B909,'[1]Master data'!$A$2:$A$1000,0),MATCH(F$1,'[1]Master data'!$B$1:$EF$1,0)),"")</f>
        <v>-5000</v>
      </c>
      <c r="G909" s="7">
        <f>IFERROR(INDEX('[1]Master data'!$B$2:$EF$1000,MATCH($B909,'[1]Master data'!$A$2:$A$1000,0),MATCH(G$1,'[1]Master data'!$B$1:$EF$1,0)),"")</f>
        <v>0</v>
      </c>
      <c r="H909" s="7">
        <f>IFERROR(INDEX('[1]Master data'!$B$2:$EF$1000,MATCH($B909,'[1]Master data'!$A$2:$A$1000,0),MATCH(H$1,'[1]Master data'!$B$1:$EF$1,0)),"")</f>
        <v>0</v>
      </c>
      <c r="I909" s="7">
        <f>IFERROR(INDEX('[1]Master data'!$B$2:$EF$1000,MATCH($B909,'[1]Master data'!$A$2:$A$1000,0),MATCH(I$1,'[1]Master data'!$B$1:$EF$1,0)),"")</f>
        <v>0</v>
      </c>
      <c r="J909" s="7">
        <f>IFERROR(INDEX('[1]Master data'!$B$2:$EF$1000,MATCH($B909,'[1]Master data'!$A$2:$A$1000,0),MATCH(J$1,'[1]Master data'!$B$1:$EF$1,0)),"")</f>
        <v>0</v>
      </c>
      <c r="K909" s="7">
        <f>IFERROR(INDEX('[1]Master data'!$B$2:$EF$1000,MATCH($B909,'[1]Master data'!$A$2:$A$1000,0),MATCH(K$1,'[1]Master data'!$B$1:$EF$1,0)),"")</f>
        <v>0</v>
      </c>
      <c r="L909" s="7">
        <f>IFERROR(INDEX('[1]Master data'!$B$2:$EF$1000,MATCH($B909,'[1]Master data'!$A$2:$A$1000,0),MATCH(L$1,'[1]Master data'!$B$1:$EF$1,0)),"")</f>
        <v>-5000</v>
      </c>
      <c r="M909" s="33">
        <f>IFERROR(INDEX('[1]Master data'!$B$2:$EF$1000,MATCH($B909,'[1]Master data'!$A$2:$A$1000,0),MATCH(M$1,'[1]Master data'!$B$1:$EF$1,0)),"")</f>
        <v>-1</v>
      </c>
      <c r="N909" s="7">
        <f>IFERROR(INDEX('[1]Master data'!$B$2:$EF$1000,MATCH($B909,'[1]Master data'!$A$2:$A$1000,0),MATCH(N$1,'[1]Master data'!$B$1:$EF$1,0)),"")</f>
        <v>0</v>
      </c>
      <c r="O909" s="7">
        <f>IFERROR(INDEX('[1]Master data'!$B$2:$EF$1000,MATCH($B909,'[1]Master data'!$A$2:$A$1000,0),MATCH(O$1,'[1]Master data'!$B$1:$EF$1,0)),"")</f>
        <v>0</v>
      </c>
      <c r="P909" s="7">
        <f>IFERROR(INDEX('[1]Master data'!$B$2:$EF$1000,MATCH($B909,'[1]Master data'!$A$2:$A$1000,0),MATCH(P$1,'[1]Master data'!$B$1:$EF$1,0)),"")</f>
        <v>-5000</v>
      </c>
      <c r="Q909" s="30">
        <f>IFERROR(INDEX('[1]Master data'!$B$2:$EF$1000,MATCH($B909,'[1]Master data'!$A$2:$A$1000,0),MATCH(Q$1,'[1]Master data'!$B$1:$EF$1,0)),"")</f>
        <v>-1</v>
      </c>
    </row>
    <row r="910" spans="1:17" x14ac:dyDescent="0.3">
      <c r="A910" t="str">
        <f t="shared" si="14"/>
        <v/>
      </c>
      <c r="B910" t="str">
        <f>IF('[1]Master data'!A910="","",'[1]Master data'!A910)</f>
        <v/>
      </c>
      <c r="C910" t="str">
        <f>IFERROR(INDEX('[1]Master data'!$B$2:$EF$1000,MATCH($B910,'[1]Master data'!$A$2:$A$1000,0),MATCH(C$1,'[1]Master data'!$B$1:$EF$1,0)),"")</f>
        <v/>
      </c>
      <c r="D910" t="str">
        <f>IFERROR(INDEX('[1]Master data'!$B$2:$EF$1000,MATCH($B910,'[1]Master data'!$A$2:$A$1000,0),MATCH(D$1,'[1]Master data'!$B$1:$EF$1,0)),"")</f>
        <v/>
      </c>
      <c r="E910" s="5">
        <f>IFERROR(INDEX('[1]Master data'!$B$2:$EF$1000,MATCH($B910,'[1]Master data'!$A$2:$A$1000,0),MATCH(E$1,'[1]Master data'!$B$1:$EF$1,0)),"")</f>
        <v>0</v>
      </c>
      <c r="F910" s="7">
        <f>IFERROR(INDEX('[1]Master data'!$B$2:$EF$1000,MATCH($B910,'[1]Master data'!$A$2:$A$1000,0),MATCH(F$1,'[1]Master data'!$B$1:$EF$1,0)),"")</f>
        <v>-5000</v>
      </c>
      <c r="G910" s="7">
        <f>IFERROR(INDEX('[1]Master data'!$B$2:$EF$1000,MATCH($B910,'[1]Master data'!$A$2:$A$1000,0),MATCH(G$1,'[1]Master data'!$B$1:$EF$1,0)),"")</f>
        <v>0</v>
      </c>
      <c r="H910" s="7">
        <f>IFERROR(INDEX('[1]Master data'!$B$2:$EF$1000,MATCH($B910,'[1]Master data'!$A$2:$A$1000,0),MATCH(H$1,'[1]Master data'!$B$1:$EF$1,0)),"")</f>
        <v>0</v>
      </c>
      <c r="I910" s="7">
        <f>IFERROR(INDEX('[1]Master data'!$B$2:$EF$1000,MATCH($B910,'[1]Master data'!$A$2:$A$1000,0),MATCH(I$1,'[1]Master data'!$B$1:$EF$1,0)),"")</f>
        <v>0</v>
      </c>
      <c r="J910" s="7">
        <f>IFERROR(INDEX('[1]Master data'!$B$2:$EF$1000,MATCH($B910,'[1]Master data'!$A$2:$A$1000,0),MATCH(J$1,'[1]Master data'!$B$1:$EF$1,0)),"")</f>
        <v>0</v>
      </c>
      <c r="K910" s="7">
        <f>IFERROR(INDEX('[1]Master data'!$B$2:$EF$1000,MATCH($B910,'[1]Master data'!$A$2:$A$1000,0),MATCH(K$1,'[1]Master data'!$B$1:$EF$1,0)),"")</f>
        <v>0</v>
      </c>
      <c r="L910" s="7">
        <f>IFERROR(INDEX('[1]Master data'!$B$2:$EF$1000,MATCH($B910,'[1]Master data'!$A$2:$A$1000,0),MATCH(L$1,'[1]Master data'!$B$1:$EF$1,0)),"")</f>
        <v>-5000</v>
      </c>
      <c r="M910" s="33">
        <f>IFERROR(INDEX('[1]Master data'!$B$2:$EF$1000,MATCH($B910,'[1]Master data'!$A$2:$A$1000,0),MATCH(M$1,'[1]Master data'!$B$1:$EF$1,0)),"")</f>
        <v>-1</v>
      </c>
      <c r="N910" s="7">
        <f>IFERROR(INDEX('[1]Master data'!$B$2:$EF$1000,MATCH($B910,'[1]Master data'!$A$2:$A$1000,0),MATCH(N$1,'[1]Master data'!$B$1:$EF$1,0)),"")</f>
        <v>0</v>
      </c>
      <c r="O910" s="7">
        <f>IFERROR(INDEX('[1]Master data'!$B$2:$EF$1000,MATCH($B910,'[1]Master data'!$A$2:$A$1000,0),MATCH(O$1,'[1]Master data'!$B$1:$EF$1,0)),"")</f>
        <v>0</v>
      </c>
      <c r="P910" s="7">
        <f>IFERROR(INDEX('[1]Master data'!$B$2:$EF$1000,MATCH($B910,'[1]Master data'!$A$2:$A$1000,0),MATCH(P$1,'[1]Master data'!$B$1:$EF$1,0)),"")</f>
        <v>-5000</v>
      </c>
      <c r="Q910" s="30">
        <f>IFERROR(INDEX('[1]Master data'!$B$2:$EF$1000,MATCH($B910,'[1]Master data'!$A$2:$A$1000,0),MATCH(Q$1,'[1]Master data'!$B$1:$EF$1,0)),"")</f>
        <v>-1</v>
      </c>
    </row>
    <row r="911" spans="1:17" x14ac:dyDescent="0.3">
      <c r="A911" t="str">
        <f t="shared" si="14"/>
        <v/>
      </c>
      <c r="B911" t="str">
        <f>IF('[1]Master data'!A911="","",'[1]Master data'!A911)</f>
        <v/>
      </c>
      <c r="C911" t="str">
        <f>IFERROR(INDEX('[1]Master data'!$B$2:$EF$1000,MATCH($B911,'[1]Master data'!$A$2:$A$1000,0),MATCH(C$1,'[1]Master data'!$B$1:$EF$1,0)),"")</f>
        <v/>
      </c>
      <c r="D911" t="str">
        <f>IFERROR(INDEX('[1]Master data'!$B$2:$EF$1000,MATCH($B911,'[1]Master data'!$A$2:$A$1000,0),MATCH(D$1,'[1]Master data'!$B$1:$EF$1,0)),"")</f>
        <v/>
      </c>
      <c r="E911" s="5">
        <f>IFERROR(INDEX('[1]Master data'!$B$2:$EF$1000,MATCH($B911,'[1]Master data'!$A$2:$A$1000,0),MATCH(E$1,'[1]Master data'!$B$1:$EF$1,0)),"")</f>
        <v>0</v>
      </c>
      <c r="F911" s="7">
        <f>IFERROR(INDEX('[1]Master data'!$B$2:$EF$1000,MATCH($B911,'[1]Master data'!$A$2:$A$1000,0),MATCH(F$1,'[1]Master data'!$B$1:$EF$1,0)),"")</f>
        <v>-5000</v>
      </c>
      <c r="G911" s="7">
        <f>IFERROR(INDEX('[1]Master data'!$B$2:$EF$1000,MATCH($B911,'[1]Master data'!$A$2:$A$1000,0),MATCH(G$1,'[1]Master data'!$B$1:$EF$1,0)),"")</f>
        <v>0</v>
      </c>
      <c r="H911" s="7">
        <f>IFERROR(INDEX('[1]Master data'!$B$2:$EF$1000,MATCH($B911,'[1]Master data'!$A$2:$A$1000,0),MATCH(H$1,'[1]Master data'!$B$1:$EF$1,0)),"")</f>
        <v>0</v>
      </c>
      <c r="I911" s="7">
        <f>IFERROR(INDEX('[1]Master data'!$B$2:$EF$1000,MATCH($B911,'[1]Master data'!$A$2:$A$1000,0),MATCH(I$1,'[1]Master data'!$B$1:$EF$1,0)),"")</f>
        <v>0</v>
      </c>
      <c r="J911" s="7">
        <f>IFERROR(INDEX('[1]Master data'!$B$2:$EF$1000,MATCH($B911,'[1]Master data'!$A$2:$A$1000,0),MATCH(J$1,'[1]Master data'!$B$1:$EF$1,0)),"")</f>
        <v>0</v>
      </c>
      <c r="K911" s="7">
        <f>IFERROR(INDEX('[1]Master data'!$B$2:$EF$1000,MATCH($B911,'[1]Master data'!$A$2:$A$1000,0),MATCH(K$1,'[1]Master data'!$B$1:$EF$1,0)),"")</f>
        <v>0</v>
      </c>
      <c r="L911" s="7">
        <f>IFERROR(INDEX('[1]Master data'!$B$2:$EF$1000,MATCH($B911,'[1]Master data'!$A$2:$A$1000,0),MATCH(L$1,'[1]Master data'!$B$1:$EF$1,0)),"")</f>
        <v>-5000</v>
      </c>
      <c r="M911" s="33">
        <f>IFERROR(INDEX('[1]Master data'!$B$2:$EF$1000,MATCH($B911,'[1]Master data'!$A$2:$A$1000,0),MATCH(M$1,'[1]Master data'!$B$1:$EF$1,0)),"")</f>
        <v>-1</v>
      </c>
      <c r="N911" s="7">
        <f>IFERROR(INDEX('[1]Master data'!$B$2:$EF$1000,MATCH($B911,'[1]Master data'!$A$2:$A$1000,0),MATCH(N$1,'[1]Master data'!$B$1:$EF$1,0)),"")</f>
        <v>0</v>
      </c>
      <c r="O911" s="7">
        <f>IFERROR(INDEX('[1]Master data'!$B$2:$EF$1000,MATCH($B911,'[1]Master data'!$A$2:$A$1000,0),MATCH(O$1,'[1]Master data'!$B$1:$EF$1,0)),"")</f>
        <v>0</v>
      </c>
      <c r="P911" s="7">
        <f>IFERROR(INDEX('[1]Master data'!$B$2:$EF$1000,MATCH($B911,'[1]Master data'!$A$2:$A$1000,0),MATCH(P$1,'[1]Master data'!$B$1:$EF$1,0)),"")</f>
        <v>-5000</v>
      </c>
      <c r="Q911" s="30">
        <f>IFERROR(INDEX('[1]Master data'!$B$2:$EF$1000,MATCH($B911,'[1]Master data'!$A$2:$A$1000,0),MATCH(Q$1,'[1]Master data'!$B$1:$EF$1,0)),"")</f>
        <v>-1</v>
      </c>
    </row>
    <row r="912" spans="1:17" x14ac:dyDescent="0.3">
      <c r="A912" t="str">
        <f t="shared" si="14"/>
        <v/>
      </c>
      <c r="B912" t="str">
        <f>IF('[1]Master data'!A912="","",'[1]Master data'!A912)</f>
        <v/>
      </c>
      <c r="C912" t="str">
        <f>IFERROR(INDEX('[1]Master data'!$B$2:$EF$1000,MATCH($B912,'[1]Master data'!$A$2:$A$1000,0),MATCH(C$1,'[1]Master data'!$B$1:$EF$1,0)),"")</f>
        <v/>
      </c>
      <c r="D912" t="str">
        <f>IFERROR(INDEX('[1]Master data'!$B$2:$EF$1000,MATCH($B912,'[1]Master data'!$A$2:$A$1000,0),MATCH(D$1,'[1]Master data'!$B$1:$EF$1,0)),"")</f>
        <v/>
      </c>
      <c r="E912" s="5">
        <f>IFERROR(INDEX('[1]Master data'!$B$2:$EF$1000,MATCH($B912,'[1]Master data'!$A$2:$A$1000,0),MATCH(E$1,'[1]Master data'!$B$1:$EF$1,0)),"")</f>
        <v>0</v>
      </c>
      <c r="F912" s="7">
        <f>IFERROR(INDEX('[1]Master data'!$B$2:$EF$1000,MATCH($B912,'[1]Master data'!$A$2:$A$1000,0),MATCH(F$1,'[1]Master data'!$B$1:$EF$1,0)),"")</f>
        <v>-5000</v>
      </c>
      <c r="G912" s="7">
        <f>IFERROR(INDEX('[1]Master data'!$B$2:$EF$1000,MATCH($B912,'[1]Master data'!$A$2:$A$1000,0),MATCH(G$1,'[1]Master data'!$B$1:$EF$1,0)),"")</f>
        <v>0</v>
      </c>
      <c r="H912" s="7">
        <f>IFERROR(INDEX('[1]Master data'!$B$2:$EF$1000,MATCH($B912,'[1]Master data'!$A$2:$A$1000,0),MATCH(H$1,'[1]Master data'!$B$1:$EF$1,0)),"")</f>
        <v>0</v>
      </c>
      <c r="I912" s="7">
        <f>IFERROR(INDEX('[1]Master data'!$B$2:$EF$1000,MATCH($B912,'[1]Master data'!$A$2:$A$1000,0),MATCH(I$1,'[1]Master data'!$B$1:$EF$1,0)),"")</f>
        <v>0</v>
      </c>
      <c r="J912" s="7">
        <f>IFERROR(INDEX('[1]Master data'!$B$2:$EF$1000,MATCH($B912,'[1]Master data'!$A$2:$A$1000,0),MATCH(J$1,'[1]Master data'!$B$1:$EF$1,0)),"")</f>
        <v>0</v>
      </c>
      <c r="K912" s="7">
        <f>IFERROR(INDEX('[1]Master data'!$B$2:$EF$1000,MATCH($B912,'[1]Master data'!$A$2:$A$1000,0),MATCH(K$1,'[1]Master data'!$B$1:$EF$1,0)),"")</f>
        <v>0</v>
      </c>
      <c r="L912" s="7">
        <f>IFERROR(INDEX('[1]Master data'!$B$2:$EF$1000,MATCH($B912,'[1]Master data'!$A$2:$A$1000,0),MATCH(L$1,'[1]Master data'!$B$1:$EF$1,0)),"")</f>
        <v>-5000</v>
      </c>
      <c r="M912" s="33">
        <f>IFERROR(INDEX('[1]Master data'!$B$2:$EF$1000,MATCH($B912,'[1]Master data'!$A$2:$A$1000,0),MATCH(M$1,'[1]Master data'!$B$1:$EF$1,0)),"")</f>
        <v>-1</v>
      </c>
      <c r="N912" s="7">
        <f>IFERROR(INDEX('[1]Master data'!$B$2:$EF$1000,MATCH($B912,'[1]Master data'!$A$2:$A$1000,0),MATCH(N$1,'[1]Master data'!$B$1:$EF$1,0)),"")</f>
        <v>0</v>
      </c>
      <c r="O912" s="7">
        <f>IFERROR(INDEX('[1]Master data'!$B$2:$EF$1000,MATCH($B912,'[1]Master data'!$A$2:$A$1000,0),MATCH(O$1,'[1]Master data'!$B$1:$EF$1,0)),"")</f>
        <v>0</v>
      </c>
      <c r="P912" s="7">
        <f>IFERROR(INDEX('[1]Master data'!$B$2:$EF$1000,MATCH($B912,'[1]Master data'!$A$2:$A$1000,0),MATCH(P$1,'[1]Master data'!$B$1:$EF$1,0)),"")</f>
        <v>-5000</v>
      </c>
      <c r="Q912" s="30">
        <f>IFERROR(INDEX('[1]Master data'!$B$2:$EF$1000,MATCH($B912,'[1]Master data'!$A$2:$A$1000,0),MATCH(Q$1,'[1]Master data'!$B$1:$EF$1,0)),"")</f>
        <v>-1</v>
      </c>
    </row>
    <row r="913" spans="1:17" x14ac:dyDescent="0.3">
      <c r="A913" t="str">
        <f t="shared" si="14"/>
        <v/>
      </c>
      <c r="B913" t="str">
        <f>IF('[1]Master data'!A913="","",'[1]Master data'!A913)</f>
        <v/>
      </c>
      <c r="C913" t="str">
        <f>IFERROR(INDEX('[1]Master data'!$B$2:$EF$1000,MATCH($B913,'[1]Master data'!$A$2:$A$1000,0),MATCH(C$1,'[1]Master data'!$B$1:$EF$1,0)),"")</f>
        <v/>
      </c>
      <c r="D913" t="str">
        <f>IFERROR(INDEX('[1]Master data'!$B$2:$EF$1000,MATCH($B913,'[1]Master data'!$A$2:$A$1000,0),MATCH(D$1,'[1]Master data'!$B$1:$EF$1,0)),"")</f>
        <v/>
      </c>
      <c r="E913" s="5">
        <f>IFERROR(INDEX('[1]Master data'!$B$2:$EF$1000,MATCH($B913,'[1]Master data'!$A$2:$A$1000,0),MATCH(E$1,'[1]Master data'!$B$1:$EF$1,0)),"")</f>
        <v>0</v>
      </c>
      <c r="F913" s="7">
        <f>IFERROR(INDEX('[1]Master data'!$B$2:$EF$1000,MATCH($B913,'[1]Master data'!$A$2:$A$1000,0),MATCH(F$1,'[1]Master data'!$B$1:$EF$1,0)),"")</f>
        <v>-5000</v>
      </c>
      <c r="G913" s="7">
        <f>IFERROR(INDEX('[1]Master data'!$B$2:$EF$1000,MATCH($B913,'[1]Master data'!$A$2:$A$1000,0),MATCH(G$1,'[1]Master data'!$B$1:$EF$1,0)),"")</f>
        <v>0</v>
      </c>
      <c r="H913" s="7">
        <f>IFERROR(INDEX('[1]Master data'!$B$2:$EF$1000,MATCH($B913,'[1]Master data'!$A$2:$A$1000,0),MATCH(H$1,'[1]Master data'!$B$1:$EF$1,0)),"")</f>
        <v>0</v>
      </c>
      <c r="I913" s="7">
        <f>IFERROR(INDEX('[1]Master data'!$B$2:$EF$1000,MATCH($B913,'[1]Master data'!$A$2:$A$1000,0),MATCH(I$1,'[1]Master data'!$B$1:$EF$1,0)),"")</f>
        <v>0</v>
      </c>
      <c r="J913" s="7">
        <f>IFERROR(INDEX('[1]Master data'!$B$2:$EF$1000,MATCH($B913,'[1]Master data'!$A$2:$A$1000,0),MATCH(J$1,'[1]Master data'!$B$1:$EF$1,0)),"")</f>
        <v>0</v>
      </c>
      <c r="K913" s="7">
        <f>IFERROR(INDEX('[1]Master data'!$B$2:$EF$1000,MATCH($B913,'[1]Master data'!$A$2:$A$1000,0),MATCH(K$1,'[1]Master data'!$B$1:$EF$1,0)),"")</f>
        <v>0</v>
      </c>
      <c r="L913" s="7">
        <f>IFERROR(INDEX('[1]Master data'!$B$2:$EF$1000,MATCH($B913,'[1]Master data'!$A$2:$A$1000,0),MATCH(L$1,'[1]Master data'!$B$1:$EF$1,0)),"")</f>
        <v>-5000</v>
      </c>
      <c r="M913" s="33">
        <f>IFERROR(INDEX('[1]Master data'!$B$2:$EF$1000,MATCH($B913,'[1]Master data'!$A$2:$A$1000,0),MATCH(M$1,'[1]Master data'!$B$1:$EF$1,0)),"")</f>
        <v>-1</v>
      </c>
      <c r="N913" s="7">
        <f>IFERROR(INDEX('[1]Master data'!$B$2:$EF$1000,MATCH($B913,'[1]Master data'!$A$2:$A$1000,0),MATCH(N$1,'[1]Master data'!$B$1:$EF$1,0)),"")</f>
        <v>0</v>
      </c>
      <c r="O913" s="7">
        <f>IFERROR(INDEX('[1]Master data'!$B$2:$EF$1000,MATCH($B913,'[1]Master data'!$A$2:$A$1000,0),MATCH(O$1,'[1]Master data'!$B$1:$EF$1,0)),"")</f>
        <v>0</v>
      </c>
      <c r="P913" s="7">
        <f>IFERROR(INDEX('[1]Master data'!$B$2:$EF$1000,MATCH($B913,'[1]Master data'!$A$2:$A$1000,0),MATCH(P$1,'[1]Master data'!$B$1:$EF$1,0)),"")</f>
        <v>-5000</v>
      </c>
      <c r="Q913" s="30">
        <f>IFERROR(INDEX('[1]Master data'!$B$2:$EF$1000,MATCH($B913,'[1]Master data'!$A$2:$A$1000,0),MATCH(Q$1,'[1]Master data'!$B$1:$EF$1,0)),"")</f>
        <v>-1</v>
      </c>
    </row>
    <row r="914" spans="1:17" x14ac:dyDescent="0.3">
      <c r="A914" t="str">
        <f t="shared" si="14"/>
        <v/>
      </c>
      <c r="B914" t="str">
        <f>IF('[1]Master data'!A914="","",'[1]Master data'!A914)</f>
        <v/>
      </c>
      <c r="C914" t="str">
        <f>IFERROR(INDEX('[1]Master data'!$B$2:$EF$1000,MATCH($B914,'[1]Master data'!$A$2:$A$1000,0),MATCH(C$1,'[1]Master data'!$B$1:$EF$1,0)),"")</f>
        <v/>
      </c>
      <c r="D914" t="str">
        <f>IFERROR(INDEX('[1]Master data'!$B$2:$EF$1000,MATCH($B914,'[1]Master data'!$A$2:$A$1000,0),MATCH(D$1,'[1]Master data'!$B$1:$EF$1,0)),"")</f>
        <v/>
      </c>
      <c r="E914" s="5">
        <f>IFERROR(INDEX('[1]Master data'!$B$2:$EF$1000,MATCH($B914,'[1]Master data'!$A$2:$A$1000,0),MATCH(E$1,'[1]Master data'!$B$1:$EF$1,0)),"")</f>
        <v>0</v>
      </c>
      <c r="F914" s="7">
        <f>IFERROR(INDEX('[1]Master data'!$B$2:$EF$1000,MATCH($B914,'[1]Master data'!$A$2:$A$1000,0),MATCH(F$1,'[1]Master data'!$B$1:$EF$1,0)),"")</f>
        <v>-5000</v>
      </c>
      <c r="G914" s="7">
        <f>IFERROR(INDEX('[1]Master data'!$B$2:$EF$1000,MATCH($B914,'[1]Master data'!$A$2:$A$1000,0),MATCH(G$1,'[1]Master data'!$B$1:$EF$1,0)),"")</f>
        <v>0</v>
      </c>
      <c r="H914" s="7">
        <f>IFERROR(INDEX('[1]Master data'!$B$2:$EF$1000,MATCH($B914,'[1]Master data'!$A$2:$A$1000,0),MATCH(H$1,'[1]Master data'!$B$1:$EF$1,0)),"")</f>
        <v>0</v>
      </c>
      <c r="I914" s="7">
        <f>IFERROR(INDEX('[1]Master data'!$B$2:$EF$1000,MATCH($B914,'[1]Master data'!$A$2:$A$1000,0),MATCH(I$1,'[1]Master data'!$B$1:$EF$1,0)),"")</f>
        <v>0</v>
      </c>
      <c r="J914" s="7">
        <f>IFERROR(INDEX('[1]Master data'!$B$2:$EF$1000,MATCH($B914,'[1]Master data'!$A$2:$A$1000,0),MATCH(J$1,'[1]Master data'!$B$1:$EF$1,0)),"")</f>
        <v>0</v>
      </c>
      <c r="K914" s="7">
        <f>IFERROR(INDEX('[1]Master data'!$B$2:$EF$1000,MATCH($B914,'[1]Master data'!$A$2:$A$1000,0),MATCH(K$1,'[1]Master data'!$B$1:$EF$1,0)),"")</f>
        <v>0</v>
      </c>
      <c r="L914" s="7">
        <f>IFERROR(INDEX('[1]Master data'!$B$2:$EF$1000,MATCH($B914,'[1]Master data'!$A$2:$A$1000,0),MATCH(L$1,'[1]Master data'!$B$1:$EF$1,0)),"")</f>
        <v>-5000</v>
      </c>
      <c r="M914" s="33">
        <f>IFERROR(INDEX('[1]Master data'!$B$2:$EF$1000,MATCH($B914,'[1]Master data'!$A$2:$A$1000,0),MATCH(M$1,'[1]Master data'!$B$1:$EF$1,0)),"")</f>
        <v>-1</v>
      </c>
      <c r="N914" s="7">
        <f>IFERROR(INDEX('[1]Master data'!$B$2:$EF$1000,MATCH($B914,'[1]Master data'!$A$2:$A$1000,0),MATCH(N$1,'[1]Master data'!$B$1:$EF$1,0)),"")</f>
        <v>0</v>
      </c>
      <c r="O914" s="7">
        <f>IFERROR(INDEX('[1]Master data'!$B$2:$EF$1000,MATCH($B914,'[1]Master data'!$A$2:$A$1000,0),MATCH(O$1,'[1]Master data'!$B$1:$EF$1,0)),"")</f>
        <v>0</v>
      </c>
      <c r="P914" s="7">
        <f>IFERROR(INDEX('[1]Master data'!$B$2:$EF$1000,MATCH($B914,'[1]Master data'!$A$2:$A$1000,0),MATCH(P$1,'[1]Master data'!$B$1:$EF$1,0)),"")</f>
        <v>-5000</v>
      </c>
      <c r="Q914" s="30">
        <f>IFERROR(INDEX('[1]Master data'!$B$2:$EF$1000,MATCH($B914,'[1]Master data'!$A$2:$A$1000,0),MATCH(Q$1,'[1]Master data'!$B$1:$EF$1,0)),"")</f>
        <v>-1</v>
      </c>
    </row>
    <row r="915" spans="1:17" x14ac:dyDescent="0.3">
      <c r="A915" t="str">
        <f t="shared" si="14"/>
        <v/>
      </c>
      <c r="B915" t="str">
        <f>IF('[1]Master data'!A915="","",'[1]Master data'!A915)</f>
        <v/>
      </c>
      <c r="C915" t="str">
        <f>IFERROR(INDEX('[1]Master data'!$B$2:$EF$1000,MATCH($B915,'[1]Master data'!$A$2:$A$1000,0),MATCH(C$1,'[1]Master data'!$B$1:$EF$1,0)),"")</f>
        <v/>
      </c>
      <c r="D915" t="str">
        <f>IFERROR(INDEX('[1]Master data'!$B$2:$EF$1000,MATCH($B915,'[1]Master data'!$A$2:$A$1000,0),MATCH(D$1,'[1]Master data'!$B$1:$EF$1,0)),"")</f>
        <v/>
      </c>
      <c r="E915" s="5">
        <f>IFERROR(INDEX('[1]Master data'!$B$2:$EF$1000,MATCH($B915,'[1]Master data'!$A$2:$A$1000,0),MATCH(E$1,'[1]Master data'!$B$1:$EF$1,0)),"")</f>
        <v>0</v>
      </c>
      <c r="F915" s="7">
        <f>IFERROR(INDEX('[1]Master data'!$B$2:$EF$1000,MATCH($B915,'[1]Master data'!$A$2:$A$1000,0),MATCH(F$1,'[1]Master data'!$B$1:$EF$1,0)),"")</f>
        <v>-5000</v>
      </c>
      <c r="G915" s="7">
        <f>IFERROR(INDEX('[1]Master data'!$B$2:$EF$1000,MATCH($B915,'[1]Master data'!$A$2:$A$1000,0),MATCH(G$1,'[1]Master data'!$B$1:$EF$1,0)),"")</f>
        <v>0</v>
      </c>
      <c r="H915" s="7">
        <f>IFERROR(INDEX('[1]Master data'!$B$2:$EF$1000,MATCH($B915,'[1]Master data'!$A$2:$A$1000,0),MATCH(H$1,'[1]Master data'!$B$1:$EF$1,0)),"")</f>
        <v>0</v>
      </c>
      <c r="I915" s="7">
        <f>IFERROR(INDEX('[1]Master data'!$B$2:$EF$1000,MATCH($B915,'[1]Master data'!$A$2:$A$1000,0),MATCH(I$1,'[1]Master data'!$B$1:$EF$1,0)),"")</f>
        <v>0</v>
      </c>
      <c r="J915" s="7">
        <f>IFERROR(INDEX('[1]Master data'!$B$2:$EF$1000,MATCH($B915,'[1]Master data'!$A$2:$A$1000,0),MATCH(J$1,'[1]Master data'!$B$1:$EF$1,0)),"")</f>
        <v>0</v>
      </c>
      <c r="K915" s="7">
        <f>IFERROR(INDEX('[1]Master data'!$B$2:$EF$1000,MATCH($B915,'[1]Master data'!$A$2:$A$1000,0),MATCH(K$1,'[1]Master data'!$B$1:$EF$1,0)),"")</f>
        <v>0</v>
      </c>
      <c r="L915" s="7">
        <f>IFERROR(INDEX('[1]Master data'!$B$2:$EF$1000,MATCH($B915,'[1]Master data'!$A$2:$A$1000,0),MATCH(L$1,'[1]Master data'!$B$1:$EF$1,0)),"")</f>
        <v>-5000</v>
      </c>
      <c r="M915" s="33">
        <f>IFERROR(INDEX('[1]Master data'!$B$2:$EF$1000,MATCH($B915,'[1]Master data'!$A$2:$A$1000,0),MATCH(M$1,'[1]Master data'!$B$1:$EF$1,0)),"")</f>
        <v>-1</v>
      </c>
      <c r="N915" s="7">
        <f>IFERROR(INDEX('[1]Master data'!$B$2:$EF$1000,MATCH($B915,'[1]Master data'!$A$2:$A$1000,0),MATCH(N$1,'[1]Master data'!$B$1:$EF$1,0)),"")</f>
        <v>0</v>
      </c>
      <c r="O915" s="7">
        <f>IFERROR(INDEX('[1]Master data'!$B$2:$EF$1000,MATCH($B915,'[1]Master data'!$A$2:$A$1000,0),MATCH(O$1,'[1]Master data'!$B$1:$EF$1,0)),"")</f>
        <v>0</v>
      </c>
      <c r="P915" s="7">
        <f>IFERROR(INDEX('[1]Master data'!$B$2:$EF$1000,MATCH($B915,'[1]Master data'!$A$2:$A$1000,0),MATCH(P$1,'[1]Master data'!$B$1:$EF$1,0)),"")</f>
        <v>-5000</v>
      </c>
      <c r="Q915" s="30">
        <f>IFERROR(INDEX('[1]Master data'!$B$2:$EF$1000,MATCH($B915,'[1]Master data'!$A$2:$A$1000,0),MATCH(Q$1,'[1]Master data'!$B$1:$EF$1,0)),"")</f>
        <v>-1</v>
      </c>
    </row>
    <row r="916" spans="1:17" x14ac:dyDescent="0.3">
      <c r="A916" t="str">
        <f t="shared" si="14"/>
        <v/>
      </c>
      <c r="B916" t="str">
        <f>IF('[1]Master data'!A916="","",'[1]Master data'!A916)</f>
        <v/>
      </c>
      <c r="C916" t="str">
        <f>IFERROR(INDEX('[1]Master data'!$B$2:$EF$1000,MATCH($B916,'[1]Master data'!$A$2:$A$1000,0),MATCH(C$1,'[1]Master data'!$B$1:$EF$1,0)),"")</f>
        <v/>
      </c>
      <c r="D916" t="str">
        <f>IFERROR(INDEX('[1]Master data'!$B$2:$EF$1000,MATCH($B916,'[1]Master data'!$A$2:$A$1000,0),MATCH(D$1,'[1]Master data'!$B$1:$EF$1,0)),"")</f>
        <v/>
      </c>
      <c r="E916" s="5">
        <f>IFERROR(INDEX('[1]Master data'!$B$2:$EF$1000,MATCH($B916,'[1]Master data'!$A$2:$A$1000,0),MATCH(E$1,'[1]Master data'!$B$1:$EF$1,0)),"")</f>
        <v>0</v>
      </c>
      <c r="F916" s="7">
        <f>IFERROR(INDEX('[1]Master data'!$B$2:$EF$1000,MATCH($B916,'[1]Master data'!$A$2:$A$1000,0),MATCH(F$1,'[1]Master data'!$B$1:$EF$1,0)),"")</f>
        <v>-5000</v>
      </c>
      <c r="G916" s="7">
        <f>IFERROR(INDEX('[1]Master data'!$B$2:$EF$1000,MATCH($B916,'[1]Master data'!$A$2:$A$1000,0),MATCH(G$1,'[1]Master data'!$B$1:$EF$1,0)),"")</f>
        <v>0</v>
      </c>
      <c r="H916" s="7">
        <f>IFERROR(INDEX('[1]Master data'!$B$2:$EF$1000,MATCH($B916,'[1]Master data'!$A$2:$A$1000,0),MATCH(H$1,'[1]Master data'!$B$1:$EF$1,0)),"")</f>
        <v>0</v>
      </c>
      <c r="I916" s="7">
        <f>IFERROR(INDEX('[1]Master data'!$B$2:$EF$1000,MATCH($B916,'[1]Master data'!$A$2:$A$1000,0),MATCH(I$1,'[1]Master data'!$B$1:$EF$1,0)),"")</f>
        <v>0</v>
      </c>
      <c r="J916" s="7">
        <f>IFERROR(INDEX('[1]Master data'!$B$2:$EF$1000,MATCH($B916,'[1]Master data'!$A$2:$A$1000,0),MATCH(J$1,'[1]Master data'!$B$1:$EF$1,0)),"")</f>
        <v>0</v>
      </c>
      <c r="K916" s="7">
        <f>IFERROR(INDEX('[1]Master data'!$B$2:$EF$1000,MATCH($B916,'[1]Master data'!$A$2:$A$1000,0),MATCH(K$1,'[1]Master data'!$B$1:$EF$1,0)),"")</f>
        <v>0</v>
      </c>
      <c r="L916" s="7">
        <f>IFERROR(INDEX('[1]Master data'!$B$2:$EF$1000,MATCH($B916,'[1]Master data'!$A$2:$A$1000,0),MATCH(L$1,'[1]Master data'!$B$1:$EF$1,0)),"")</f>
        <v>-5000</v>
      </c>
      <c r="M916" s="33">
        <f>IFERROR(INDEX('[1]Master data'!$B$2:$EF$1000,MATCH($B916,'[1]Master data'!$A$2:$A$1000,0),MATCH(M$1,'[1]Master data'!$B$1:$EF$1,0)),"")</f>
        <v>-1</v>
      </c>
      <c r="N916" s="7">
        <f>IFERROR(INDEX('[1]Master data'!$B$2:$EF$1000,MATCH($B916,'[1]Master data'!$A$2:$A$1000,0),MATCH(N$1,'[1]Master data'!$B$1:$EF$1,0)),"")</f>
        <v>0</v>
      </c>
      <c r="O916" s="7">
        <f>IFERROR(INDEX('[1]Master data'!$B$2:$EF$1000,MATCH($B916,'[1]Master data'!$A$2:$A$1000,0),MATCH(O$1,'[1]Master data'!$B$1:$EF$1,0)),"")</f>
        <v>0</v>
      </c>
      <c r="P916" s="7">
        <f>IFERROR(INDEX('[1]Master data'!$B$2:$EF$1000,MATCH($B916,'[1]Master data'!$A$2:$A$1000,0),MATCH(P$1,'[1]Master data'!$B$1:$EF$1,0)),"")</f>
        <v>-5000</v>
      </c>
      <c r="Q916" s="30">
        <f>IFERROR(INDEX('[1]Master data'!$B$2:$EF$1000,MATCH($B916,'[1]Master data'!$A$2:$A$1000,0),MATCH(Q$1,'[1]Master data'!$B$1:$EF$1,0)),"")</f>
        <v>-1</v>
      </c>
    </row>
    <row r="917" spans="1:17" x14ac:dyDescent="0.3">
      <c r="A917" t="str">
        <f t="shared" si="14"/>
        <v/>
      </c>
      <c r="B917" t="str">
        <f>IF('[1]Master data'!A917="","",'[1]Master data'!A917)</f>
        <v/>
      </c>
      <c r="C917" t="str">
        <f>IFERROR(INDEX('[1]Master data'!$B$2:$EF$1000,MATCH($B917,'[1]Master data'!$A$2:$A$1000,0),MATCH(C$1,'[1]Master data'!$B$1:$EF$1,0)),"")</f>
        <v/>
      </c>
      <c r="D917" t="str">
        <f>IFERROR(INDEX('[1]Master data'!$B$2:$EF$1000,MATCH($B917,'[1]Master data'!$A$2:$A$1000,0),MATCH(D$1,'[1]Master data'!$B$1:$EF$1,0)),"")</f>
        <v/>
      </c>
      <c r="E917" s="5">
        <f>IFERROR(INDEX('[1]Master data'!$B$2:$EF$1000,MATCH($B917,'[1]Master data'!$A$2:$A$1000,0),MATCH(E$1,'[1]Master data'!$B$1:$EF$1,0)),"")</f>
        <v>0</v>
      </c>
      <c r="F917" s="7">
        <f>IFERROR(INDEX('[1]Master data'!$B$2:$EF$1000,MATCH($B917,'[1]Master data'!$A$2:$A$1000,0),MATCH(F$1,'[1]Master data'!$B$1:$EF$1,0)),"")</f>
        <v>-5000</v>
      </c>
      <c r="G917" s="7">
        <f>IFERROR(INDEX('[1]Master data'!$B$2:$EF$1000,MATCH($B917,'[1]Master data'!$A$2:$A$1000,0),MATCH(G$1,'[1]Master data'!$B$1:$EF$1,0)),"")</f>
        <v>0</v>
      </c>
      <c r="H917" s="7">
        <f>IFERROR(INDEX('[1]Master data'!$B$2:$EF$1000,MATCH($B917,'[1]Master data'!$A$2:$A$1000,0),MATCH(H$1,'[1]Master data'!$B$1:$EF$1,0)),"")</f>
        <v>0</v>
      </c>
      <c r="I917" s="7">
        <f>IFERROR(INDEX('[1]Master data'!$B$2:$EF$1000,MATCH($B917,'[1]Master data'!$A$2:$A$1000,0),MATCH(I$1,'[1]Master data'!$B$1:$EF$1,0)),"")</f>
        <v>0</v>
      </c>
      <c r="J917" s="7">
        <f>IFERROR(INDEX('[1]Master data'!$B$2:$EF$1000,MATCH($B917,'[1]Master data'!$A$2:$A$1000,0),MATCH(J$1,'[1]Master data'!$B$1:$EF$1,0)),"")</f>
        <v>0</v>
      </c>
      <c r="K917" s="7">
        <f>IFERROR(INDEX('[1]Master data'!$B$2:$EF$1000,MATCH($B917,'[1]Master data'!$A$2:$A$1000,0),MATCH(K$1,'[1]Master data'!$B$1:$EF$1,0)),"")</f>
        <v>0</v>
      </c>
      <c r="L917" s="7">
        <f>IFERROR(INDEX('[1]Master data'!$B$2:$EF$1000,MATCH($B917,'[1]Master data'!$A$2:$A$1000,0),MATCH(L$1,'[1]Master data'!$B$1:$EF$1,0)),"")</f>
        <v>-5000</v>
      </c>
      <c r="M917" s="33">
        <f>IFERROR(INDEX('[1]Master data'!$B$2:$EF$1000,MATCH($B917,'[1]Master data'!$A$2:$A$1000,0),MATCH(M$1,'[1]Master data'!$B$1:$EF$1,0)),"")</f>
        <v>-1</v>
      </c>
      <c r="N917" s="7">
        <f>IFERROR(INDEX('[1]Master data'!$B$2:$EF$1000,MATCH($B917,'[1]Master data'!$A$2:$A$1000,0),MATCH(N$1,'[1]Master data'!$B$1:$EF$1,0)),"")</f>
        <v>0</v>
      </c>
      <c r="O917" s="7">
        <f>IFERROR(INDEX('[1]Master data'!$B$2:$EF$1000,MATCH($B917,'[1]Master data'!$A$2:$A$1000,0),MATCH(O$1,'[1]Master data'!$B$1:$EF$1,0)),"")</f>
        <v>0</v>
      </c>
      <c r="P917" s="7">
        <f>IFERROR(INDEX('[1]Master data'!$B$2:$EF$1000,MATCH($B917,'[1]Master data'!$A$2:$A$1000,0),MATCH(P$1,'[1]Master data'!$B$1:$EF$1,0)),"")</f>
        <v>-5000</v>
      </c>
      <c r="Q917" s="30">
        <f>IFERROR(INDEX('[1]Master data'!$B$2:$EF$1000,MATCH($B917,'[1]Master data'!$A$2:$A$1000,0),MATCH(Q$1,'[1]Master data'!$B$1:$EF$1,0)),"")</f>
        <v>-1</v>
      </c>
    </row>
    <row r="918" spans="1:17" x14ac:dyDescent="0.3">
      <c r="A918" t="str">
        <f t="shared" si="14"/>
        <v/>
      </c>
      <c r="B918" t="str">
        <f>IF('[1]Master data'!A918="","",'[1]Master data'!A918)</f>
        <v/>
      </c>
      <c r="C918" t="str">
        <f>IFERROR(INDEX('[1]Master data'!$B$2:$EF$1000,MATCH($B918,'[1]Master data'!$A$2:$A$1000,0),MATCH(C$1,'[1]Master data'!$B$1:$EF$1,0)),"")</f>
        <v/>
      </c>
      <c r="D918" t="str">
        <f>IFERROR(INDEX('[1]Master data'!$B$2:$EF$1000,MATCH($B918,'[1]Master data'!$A$2:$A$1000,0),MATCH(D$1,'[1]Master data'!$B$1:$EF$1,0)),"")</f>
        <v/>
      </c>
      <c r="E918" s="5">
        <f>IFERROR(INDEX('[1]Master data'!$B$2:$EF$1000,MATCH($B918,'[1]Master data'!$A$2:$A$1000,0),MATCH(E$1,'[1]Master data'!$B$1:$EF$1,0)),"")</f>
        <v>0</v>
      </c>
      <c r="F918" s="7">
        <f>IFERROR(INDEX('[1]Master data'!$B$2:$EF$1000,MATCH($B918,'[1]Master data'!$A$2:$A$1000,0),MATCH(F$1,'[1]Master data'!$B$1:$EF$1,0)),"")</f>
        <v>-5000</v>
      </c>
      <c r="G918" s="7">
        <f>IFERROR(INDEX('[1]Master data'!$B$2:$EF$1000,MATCH($B918,'[1]Master data'!$A$2:$A$1000,0),MATCH(G$1,'[1]Master data'!$B$1:$EF$1,0)),"")</f>
        <v>0</v>
      </c>
      <c r="H918" s="7">
        <f>IFERROR(INDEX('[1]Master data'!$B$2:$EF$1000,MATCH($B918,'[1]Master data'!$A$2:$A$1000,0),MATCH(H$1,'[1]Master data'!$B$1:$EF$1,0)),"")</f>
        <v>0</v>
      </c>
      <c r="I918" s="7">
        <f>IFERROR(INDEX('[1]Master data'!$B$2:$EF$1000,MATCH($B918,'[1]Master data'!$A$2:$A$1000,0),MATCH(I$1,'[1]Master data'!$B$1:$EF$1,0)),"")</f>
        <v>0</v>
      </c>
      <c r="J918" s="7">
        <f>IFERROR(INDEX('[1]Master data'!$B$2:$EF$1000,MATCH($B918,'[1]Master data'!$A$2:$A$1000,0),MATCH(J$1,'[1]Master data'!$B$1:$EF$1,0)),"")</f>
        <v>0</v>
      </c>
      <c r="K918" s="7">
        <f>IFERROR(INDEX('[1]Master data'!$B$2:$EF$1000,MATCH($B918,'[1]Master data'!$A$2:$A$1000,0),MATCH(K$1,'[1]Master data'!$B$1:$EF$1,0)),"")</f>
        <v>0</v>
      </c>
      <c r="L918" s="7">
        <f>IFERROR(INDEX('[1]Master data'!$B$2:$EF$1000,MATCH($B918,'[1]Master data'!$A$2:$A$1000,0),MATCH(L$1,'[1]Master data'!$B$1:$EF$1,0)),"")</f>
        <v>-5000</v>
      </c>
      <c r="M918" s="33">
        <f>IFERROR(INDEX('[1]Master data'!$B$2:$EF$1000,MATCH($B918,'[1]Master data'!$A$2:$A$1000,0),MATCH(M$1,'[1]Master data'!$B$1:$EF$1,0)),"")</f>
        <v>-1</v>
      </c>
      <c r="N918" s="7">
        <f>IFERROR(INDEX('[1]Master data'!$B$2:$EF$1000,MATCH($B918,'[1]Master data'!$A$2:$A$1000,0),MATCH(N$1,'[1]Master data'!$B$1:$EF$1,0)),"")</f>
        <v>0</v>
      </c>
      <c r="O918" s="7">
        <f>IFERROR(INDEX('[1]Master data'!$B$2:$EF$1000,MATCH($B918,'[1]Master data'!$A$2:$A$1000,0),MATCH(O$1,'[1]Master data'!$B$1:$EF$1,0)),"")</f>
        <v>0</v>
      </c>
      <c r="P918" s="7">
        <f>IFERROR(INDEX('[1]Master data'!$B$2:$EF$1000,MATCH($B918,'[1]Master data'!$A$2:$A$1000,0),MATCH(P$1,'[1]Master data'!$B$1:$EF$1,0)),"")</f>
        <v>-5000</v>
      </c>
      <c r="Q918" s="30">
        <f>IFERROR(INDEX('[1]Master data'!$B$2:$EF$1000,MATCH($B918,'[1]Master data'!$A$2:$A$1000,0),MATCH(Q$1,'[1]Master data'!$B$1:$EF$1,0)),"")</f>
        <v>-1</v>
      </c>
    </row>
    <row r="919" spans="1:17" x14ac:dyDescent="0.3">
      <c r="A919" t="str">
        <f t="shared" si="14"/>
        <v/>
      </c>
      <c r="B919" t="str">
        <f>IF('[1]Master data'!A919="","",'[1]Master data'!A919)</f>
        <v/>
      </c>
      <c r="C919" t="str">
        <f>IFERROR(INDEX('[1]Master data'!$B$2:$EF$1000,MATCH($B919,'[1]Master data'!$A$2:$A$1000,0),MATCH(C$1,'[1]Master data'!$B$1:$EF$1,0)),"")</f>
        <v/>
      </c>
      <c r="D919" t="str">
        <f>IFERROR(INDEX('[1]Master data'!$B$2:$EF$1000,MATCH($B919,'[1]Master data'!$A$2:$A$1000,0),MATCH(D$1,'[1]Master data'!$B$1:$EF$1,0)),"")</f>
        <v/>
      </c>
      <c r="E919" s="5">
        <f>IFERROR(INDEX('[1]Master data'!$B$2:$EF$1000,MATCH($B919,'[1]Master data'!$A$2:$A$1000,0),MATCH(E$1,'[1]Master data'!$B$1:$EF$1,0)),"")</f>
        <v>0</v>
      </c>
      <c r="F919" s="7">
        <f>IFERROR(INDEX('[1]Master data'!$B$2:$EF$1000,MATCH($B919,'[1]Master data'!$A$2:$A$1000,0),MATCH(F$1,'[1]Master data'!$B$1:$EF$1,0)),"")</f>
        <v>-5000</v>
      </c>
      <c r="G919" s="7">
        <f>IFERROR(INDEX('[1]Master data'!$B$2:$EF$1000,MATCH($B919,'[1]Master data'!$A$2:$A$1000,0),MATCH(G$1,'[1]Master data'!$B$1:$EF$1,0)),"")</f>
        <v>0</v>
      </c>
      <c r="H919" s="7">
        <f>IFERROR(INDEX('[1]Master data'!$B$2:$EF$1000,MATCH($B919,'[1]Master data'!$A$2:$A$1000,0),MATCH(H$1,'[1]Master data'!$B$1:$EF$1,0)),"")</f>
        <v>0</v>
      </c>
      <c r="I919" s="7">
        <f>IFERROR(INDEX('[1]Master data'!$B$2:$EF$1000,MATCH($B919,'[1]Master data'!$A$2:$A$1000,0),MATCH(I$1,'[1]Master data'!$B$1:$EF$1,0)),"")</f>
        <v>0</v>
      </c>
      <c r="J919" s="7">
        <f>IFERROR(INDEX('[1]Master data'!$B$2:$EF$1000,MATCH($B919,'[1]Master data'!$A$2:$A$1000,0),MATCH(J$1,'[1]Master data'!$B$1:$EF$1,0)),"")</f>
        <v>0</v>
      </c>
      <c r="K919" s="7">
        <f>IFERROR(INDEX('[1]Master data'!$B$2:$EF$1000,MATCH($B919,'[1]Master data'!$A$2:$A$1000,0),MATCH(K$1,'[1]Master data'!$B$1:$EF$1,0)),"")</f>
        <v>0</v>
      </c>
      <c r="L919" s="7">
        <f>IFERROR(INDEX('[1]Master data'!$B$2:$EF$1000,MATCH($B919,'[1]Master data'!$A$2:$A$1000,0),MATCH(L$1,'[1]Master data'!$B$1:$EF$1,0)),"")</f>
        <v>-5000</v>
      </c>
      <c r="M919" s="33">
        <f>IFERROR(INDEX('[1]Master data'!$B$2:$EF$1000,MATCH($B919,'[1]Master data'!$A$2:$A$1000,0),MATCH(M$1,'[1]Master data'!$B$1:$EF$1,0)),"")</f>
        <v>-1</v>
      </c>
      <c r="N919" s="7">
        <f>IFERROR(INDEX('[1]Master data'!$B$2:$EF$1000,MATCH($B919,'[1]Master data'!$A$2:$A$1000,0),MATCH(N$1,'[1]Master data'!$B$1:$EF$1,0)),"")</f>
        <v>0</v>
      </c>
      <c r="O919" s="7">
        <f>IFERROR(INDEX('[1]Master data'!$B$2:$EF$1000,MATCH($B919,'[1]Master data'!$A$2:$A$1000,0),MATCH(O$1,'[1]Master data'!$B$1:$EF$1,0)),"")</f>
        <v>0</v>
      </c>
      <c r="P919" s="7">
        <f>IFERROR(INDEX('[1]Master data'!$B$2:$EF$1000,MATCH($B919,'[1]Master data'!$A$2:$A$1000,0),MATCH(P$1,'[1]Master data'!$B$1:$EF$1,0)),"")</f>
        <v>-5000</v>
      </c>
      <c r="Q919" s="30">
        <f>IFERROR(INDEX('[1]Master data'!$B$2:$EF$1000,MATCH($B919,'[1]Master data'!$A$2:$A$1000,0),MATCH(Q$1,'[1]Master data'!$B$1:$EF$1,0)),"")</f>
        <v>-1</v>
      </c>
    </row>
    <row r="920" spans="1:17" x14ac:dyDescent="0.3">
      <c r="A920" t="str">
        <f t="shared" si="14"/>
        <v/>
      </c>
      <c r="B920" t="str">
        <f>IF('[1]Master data'!A920="","",'[1]Master data'!A920)</f>
        <v/>
      </c>
      <c r="C920" t="str">
        <f>IFERROR(INDEX('[1]Master data'!$B$2:$EF$1000,MATCH($B920,'[1]Master data'!$A$2:$A$1000,0),MATCH(C$1,'[1]Master data'!$B$1:$EF$1,0)),"")</f>
        <v/>
      </c>
      <c r="D920" t="str">
        <f>IFERROR(INDEX('[1]Master data'!$B$2:$EF$1000,MATCH($B920,'[1]Master data'!$A$2:$A$1000,0),MATCH(D$1,'[1]Master data'!$B$1:$EF$1,0)),"")</f>
        <v/>
      </c>
      <c r="E920" s="5">
        <f>IFERROR(INDEX('[1]Master data'!$B$2:$EF$1000,MATCH($B920,'[1]Master data'!$A$2:$A$1000,0),MATCH(E$1,'[1]Master data'!$B$1:$EF$1,0)),"")</f>
        <v>0</v>
      </c>
      <c r="F920" s="7">
        <f>IFERROR(INDEX('[1]Master data'!$B$2:$EF$1000,MATCH($B920,'[1]Master data'!$A$2:$A$1000,0),MATCH(F$1,'[1]Master data'!$B$1:$EF$1,0)),"")</f>
        <v>-5000</v>
      </c>
      <c r="G920" s="7">
        <f>IFERROR(INDEX('[1]Master data'!$B$2:$EF$1000,MATCH($B920,'[1]Master data'!$A$2:$A$1000,0),MATCH(G$1,'[1]Master data'!$B$1:$EF$1,0)),"")</f>
        <v>0</v>
      </c>
      <c r="H920" s="7">
        <f>IFERROR(INDEX('[1]Master data'!$B$2:$EF$1000,MATCH($B920,'[1]Master data'!$A$2:$A$1000,0),MATCH(H$1,'[1]Master data'!$B$1:$EF$1,0)),"")</f>
        <v>0</v>
      </c>
      <c r="I920" s="7">
        <f>IFERROR(INDEX('[1]Master data'!$B$2:$EF$1000,MATCH($B920,'[1]Master data'!$A$2:$A$1000,0),MATCH(I$1,'[1]Master data'!$B$1:$EF$1,0)),"")</f>
        <v>0</v>
      </c>
      <c r="J920" s="7">
        <f>IFERROR(INDEX('[1]Master data'!$B$2:$EF$1000,MATCH($B920,'[1]Master data'!$A$2:$A$1000,0),MATCH(J$1,'[1]Master data'!$B$1:$EF$1,0)),"")</f>
        <v>0</v>
      </c>
      <c r="K920" s="7">
        <f>IFERROR(INDEX('[1]Master data'!$B$2:$EF$1000,MATCH($B920,'[1]Master data'!$A$2:$A$1000,0),MATCH(K$1,'[1]Master data'!$B$1:$EF$1,0)),"")</f>
        <v>0</v>
      </c>
      <c r="L920" s="7">
        <f>IFERROR(INDEX('[1]Master data'!$B$2:$EF$1000,MATCH($B920,'[1]Master data'!$A$2:$A$1000,0),MATCH(L$1,'[1]Master data'!$B$1:$EF$1,0)),"")</f>
        <v>-5000</v>
      </c>
      <c r="M920" s="33">
        <f>IFERROR(INDEX('[1]Master data'!$B$2:$EF$1000,MATCH($B920,'[1]Master data'!$A$2:$A$1000,0),MATCH(M$1,'[1]Master data'!$B$1:$EF$1,0)),"")</f>
        <v>-1</v>
      </c>
      <c r="N920" s="7">
        <f>IFERROR(INDEX('[1]Master data'!$B$2:$EF$1000,MATCH($B920,'[1]Master data'!$A$2:$A$1000,0),MATCH(N$1,'[1]Master data'!$B$1:$EF$1,0)),"")</f>
        <v>0</v>
      </c>
      <c r="O920" s="7">
        <f>IFERROR(INDEX('[1]Master data'!$B$2:$EF$1000,MATCH($B920,'[1]Master data'!$A$2:$A$1000,0),MATCH(O$1,'[1]Master data'!$B$1:$EF$1,0)),"")</f>
        <v>0</v>
      </c>
      <c r="P920" s="7">
        <f>IFERROR(INDEX('[1]Master data'!$B$2:$EF$1000,MATCH($B920,'[1]Master data'!$A$2:$A$1000,0),MATCH(P$1,'[1]Master data'!$B$1:$EF$1,0)),"")</f>
        <v>-5000</v>
      </c>
      <c r="Q920" s="30">
        <f>IFERROR(INDEX('[1]Master data'!$B$2:$EF$1000,MATCH($B920,'[1]Master data'!$A$2:$A$1000,0),MATCH(Q$1,'[1]Master data'!$B$1:$EF$1,0)),"")</f>
        <v>-1</v>
      </c>
    </row>
    <row r="921" spans="1:17" x14ac:dyDescent="0.3">
      <c r="A921" t="str">
        <f t="shared" si="14"/>
        <v/>
      </c>
      <c r="B921" t="str">
        <f>IF('[1]Master data'!A921="","",'[1]Master data'!A921)</f>
        <v/>
      </c>
      <c r="C921" t="str">
        <f>IFERROR(INDEX('[1]Master data'!$B$2:$EF$1000,MATCH($B921,'[1]Master data'!$A$2:$A$1000,0),MATCH(C$1,'[1]Master data'!$B$1:$EF$1,0)),"")</f>
        <v/>
      </c>
      <c r="D921" t="str">
        <f>IFERROR(INDEX('[1]Master data'!$B$2:$EF$1000,MATCH($B921,'[1]Master data'!$A$2:$A$1000,0),MATCH(D$1,'[1]Master data'!$B$1:$EF$1,0)),"")</f>
        <v/>
      </c>
      <c r="E921" s="5">
        <f>IFERROR(INDEX('[1]Master data'!$B$2:$EF$1000,MATCH($B921,'[1]Master data'!$A$2:$A$1000,0),MATCH(E$1,'[1]Master data'!$B$1:$EF$1,0)),"")</f>
        <v>0</v>
      </c>
      <c r="F921" s="7">
        <f>IFERROR(INDEX('[1]Master data'!$B$2:$EF$1000,MATCH($B921,'[1]Master data'!$A$2:$A$1000,0),MATCH(F$1,'[1]Master data'!$B$1:$EF$1,0)),"")</f>
        <v>-5000</v>
      </c>
      <c r="G921" s="7">
        <f>IFERROR(INDEX('[1]Master data'!$B$2:$EF$1000,MATCH($B921,'[1]Master data'!$A$2:$A$1000,0),MATCH(G$1,'[1]Master data'!$B$1:$EF$1,0)),"")</f>
        <v>0</v>
      </c>
      <c r="H921" s="7">
        <f>IFERROR(INDEX('[1]Master data'!$B$2:$EF$1000,MATCH($B921,'[1]Master data'!$A$2:$A$1000,0),MATCH(H$1,'[1]Master data'!$B$1:$EF$1,0)),"")</f>
        <v>0</v>
      </c>
      <c r="I921" s="7">
        <f>IFERROR(INDEX('[1]Master data'!$B$2:$EF$1000,MATCH($B921,'[1]Master data'!$A$2:$A$1000,0),MATCH(I$1,'[1]Master data'!$B$1:$EF$1,0)),"")</f>
        <v>0</v>
      </c>
      <c r="J921" s="7">
        <f>IFERROR(INDEX('[1]Master data'!$B$2:$EF$1000,MATCH($B921,'[1]Master data'!$A$2:$A$1000,0),MATCH(J$1,'[1]Master data'!$B$1:$EF$1,0)),"")</f>
        <v>0</v>
      </c>
      <c r="K921" s="7">
        <f>IFERROR(INDEX('[1]Master data'!$B$2:$EF$1000,MATCH($B921,'[1]Master data'!$A$2:$A$1000,0),MATCH(K$1,'[1]Master data'!$B$1:$EF$1,0)),"")</f>
        <v>0</v>
      </c>
      <c r="L921" s="7">
        <f>IFERROR(INDEX('[1]Master data'!$B$2:$EF$1000,MATCH($B921,'[1]Master data'!$A$2:$A$1000,0),MATCH(L$1,'[1]Master data'!$B$1:$EF$1,0)),"")</f>
        <v>-5000</v>
      </c>
      <c r="M921" s="33">
        <f>IFERROR(INDEX('[1]Master data'!$B$2:$EF$1000,MATCH($B921,'[1]Master data'!$A$2:$A$1000,0),MATCH(M$1,'[1]Master data'!$B$1:$EF$1,0)),"")</f>
        <v>-1</v>
      </c>
      <c r="N921" s="7">
        <f>IFERROR(INDEX('[1]Master data'!$B$2:$EF$1000,MATCH($B921,'[1]Master data'!$A$2:$A$1000,0),MATCH(N$1,'[1]Master data'!$B$1:$EF$1,0)),"")</f>
        <v>0</v>
      </c>
      <c r="O921" s="7">
        <f>IFERROR(INDEX('[1]Master data'!$B$2:$EF$1000,MATCH($B921,'[1]Master data'!$A$2:$A$1000,0),MATCH(O$1,'[1]Master data'!$B$1:$EF$1,0)),"")</f>
        <v>0</v>
      </c>
      <c r="P921" s="7">
        <f>IFERROR(INDEX('[1]Master data'!$B$2:$EF$1000,MATCH($B921,'[1]Master data'!$A$2:$A$1000,0),MATCH(P$1,'[1]Master data'!$B$1:$EF$1,0)),"")</f>
        <v>-5000</v>
      </c>
      <c r="Q921" s="30">
        <f>IFERROR(INDEX('[1]Master data'!$B$2:$EF$1000,MATCH($B921,'[1]Master data'!$A$2:$A$1000,0),MATCH(Q$1,'[1]Master data'!$B$1:$EF$1,0)),"")</f>
        <v>-1</v>
      </c>
    </row>
    <row r="922" spans="1:17" x14ac:dyDescent="0.3">
      <c r="A922" t="str">
        <f t="shared" si="14"/>
        <v/>
      </c>
      <c r="B922" t="str">
        <f>IF('[1]Master data'!A922="","",'[1]Master data'!A922)</f>
        <v/>
      </c>
      <c r="C922" t="str">
        <f>IFERROR(INDEX('[1]Master data'!$B$2:$EF$1000,MATCH($B922,'[1]Master data'!$A$2:$A$1000,0),MATCH(C$1,'[1]Master data'!$B$1:$EF$1,0)),"")</f>
        <v/>
      </c>
      <c r="D922" t="str">
        <f>IFERROR(INDEX('[1]Master data'!$B$2:$EF$1000,MATCH($B922,'[1]Master data'!$A$2:$A$1000,0),MATCH(D$1,'[1]Master data'!$B$1:$EF$1,0)),"")</f>
        <v/>
      </c>
      <c r="E922" s="5">
        <f>IFERROR(INDEX('[1]Master data'!$B$2:$EF$1000,MATCH($B922,'[1]Master data'!$A$2:$A$1000,0),MATCH(E$1,'[1]Master data'!$B$1:$EF$1,0)),"")</f>
        <v>0</v>
      </c>
      <c r="F922" s="7">
        <f>IFERROR(INDEX('[1]Master data'!$B$2:$EF$1000,MATCH($B922,'[1]Master data'!$A$2:$A$1000,0),MATCH(F$1,'[1]Master data'!$B$1:$EF$1,0)),"")</f>
        <v>-5000</v>
      </c>
      <c r="G922" s="7">
        <f>IFERROR(INDEX('[1]Master data'!$B$2:$EF$1000,MATCH($B922,'[1]Master data'!$A$2:$A$1000,0),MATCH(G$1,'[1]Master data'!$B$1:$EF$1,0)),"")</f>
        <v>0</v>
      </c>
      <c r="H922" s="7">
        <f>IFERROR(INDEX('[1]Master data'!$B$2:$EF$1000,MATCH($B922,'[1]Master data'!$A$2:$A$1000,0),MATCH(H$1,'[1]Master data'!$B$1:$EF$1,0)),"")</f>
        <v>0</v>
      </c>
      <c r="I922" s="7">
        <f>IFERROR(INDEX('[1]Master data'!$B$2:$EF$1000,MATCH($B922,'[1]Master data'!$A$2:$A$1000,0),MATCH(I$1,'[1]Master data'!$B$1:$EF$1,0)),"")</f>
        <v>0</v>
      </c>
      <c r="J922" s="7">
        <f>IFERROR(INDEX('[1]Master data'!$B$2:$EF$1000,MATCH($B922,'[1]Master data'!$A$2:$A$1000,0),MATCH(J$1,'[1]Master data'!$B$1:$EF$1,0)),"")</f>
        <v>0</v>
      </c>
      <c r="K922" s="7">
        <f>IFERROR(INDEX('[1]Master data'!$B$2:$EF$1000,MATCH($B922,'[1]Master data'!$A$2:$A$1000,0),MATCH(K$1,'[1]Master data'!$B$1:$EF$1,0)),"")</f>
        <v>0</v>
      </c>
      <c r="L922" s="7">
        <f>IFERROR(INDEX('[1]Master data'!$B$2:$EF$1000,MATCH($B922,'[1]Master data'!$A$2:$A$1000,0),MATCH(L$1,'[1]Master data'!$B$1:$EF$1,0)),"")</f>
        <v>-5000</v>
      </c>
      <c r="M922" s="33">
        <f>IFERROR(INDEX('[1]Master data'!$B$2:$EF$1000,MATCH($B922,'[1]Master data'!$A$2:$A$1000,0),MATCH(M$1,'[1]Master data'!$B$1:$EF$1,0)),"")</f>
        <v>-1</v>
      </c>
      <c r="N922" s="7">
        <f>IFERROR(INDEX('[1]Master data'!$B$2:$EF$1000,MATCH($B922,'[1]Master data'!$A$2:$A$1000,0),MATCH(N$1,'[1]Master data'!$B$1:$EF$1,0)),"")</f>
        <v>0</v>
      </c>
      <c r="O922" s="7">
        <f>IFERROR(INDEX('[1]Master data'!$B$2:$EF$1000,MATCH($B922,'[1]Master data'!$A$2:$A$1000,0),MATCH(O$1,'[1]Master data'!$B$1:$EF$1,0)),"")</f>
        <v>0</v>
      </c>
      <c r="P922" s="7">
        <f>IFERROR(INDEX('[1]Master data'!$B$2:$EF$1000,MATCH($B922,'[1]Master data'!$A$2:$A$1000,0),MATCH(P$1,'[1]Master data'!$B$1:$EF$1,0)),"")</f>
        <v>-5000</v>
      </c>
      <c r="Q922" s="30">
        <f>IFERROR(INDEX('[1]Master data'!$B$2:$EF$1000,MATCH($B922,'[1]Master data'!$A$2:$A$1000,0),MATCH(Q$1,'[1]Master data'!$B$1:$EF$1,0)),"")</f>
        <v>-1</v>
      </c>
    </row>
    <row r="923" spans="1:17" x14ac:dyDescent="0.3">
      <c r="A923" t="str">
        <f t="shared" si="14"/>
        <v/>
      </c>
      <c r="B923" t="str">
        <f>IF('[1]Master data'!A923="","",'[1]Master data'!A923)</f>
        <v/>
      </c>
      <c r="C923" t="str">
        <f>IFERROR(INDEX('[1]Master data'!$B$2:$EF$1000,MATCH($B923,'[1]Master data'!$A$2:$A$1000,0),MATCH(C$1,'[1]Master data'!$B$1:$EF$1,0)),"")</f>
        <v/>
      </c>
      <c r="D923" t="str">
        <f>IFERROR(INDEX('[1]Master data'!$B$2:$EF$1000,MATCH($B923,'[1]Master data'!$A$2:$A$1000,0),MATCH(D$1,'[1]Master data'!$B$1:$EF$1,0)),"")</f>
        <v/>
      </c>
      <c r="E923" s="5">
        <f>IFERROR(INDEX('[1]Master data'!$B$2:$EF$1000,MATCH($B923,'[1]Master data'!$A$2:$A$1000,0),MATCH(E$1,'[1]Master data'!$B$1:$EF$1,0)),"")</f>
        <v>0</v>
      </c>
      <c r="F923" s="7">
        <f>IFERROR(INDEX('[1]Master data'!$B$2:$EF$1000,MATCH($B923,'[1]Master data'!$A$2:$A$1000,0),MATCH(F$1,'[1]Master data'!$B$1:$EF$1,0)),"")</f>
        <v>-5000</v>
      </c>
      <c r="G923" s="7">
        <f>IFERROR(INDEX('[1]Master data'!$B$2:$EF$1000,MATCH($B923,'[1]Master data'!$A$2:$A$1000,0),MATCH(G$1,'[1]Master data'!$B$1:$EF$1,0)),"")</f>
        <v>0</v>
      </c>
      <c r="H923" s="7">
        <f>IFERROR(INDEX('[1]Master data'!$B$2:$EF$1000,MATCH($B923,'[1]Master data'!$A$2:$A$1000,0),MATCH(H$1,'[1]Master data'!$B$1:$EF$1,0)),"")</f>
        <v>0</v>
      </c>
      <c r="I923" s="7">
        <f>IFERROR(INDEX('[1]Master data'!$B$2:$EF$1000,MATCH($B923,'[1]Master data'!$A$2:$A$1000,0),MATCH(I$1,'[1]Master data'!$B$1:$EF$1,0)),"")</f>
        <v>0</v>
      </c>
      <c r="J923" s="7">
        <f>IFERROR(INDEX('[1]Master data'!$B$2:$EF$1000,MATCH($B923,'[1]Master data'!$A$2:$A$1000,0),MATCH(J$1,'[1]Master data'!$B$1:$EF$1,0)),"")</f>
        <v>0</v>
      </c>
      <c r="K923" s="7">
        <f>IFERROR(INDEX('[1]Master data'!$B$2:$EF$1000,MATCH($B923,'[1]Master data'!$A$2:$A$1000,0),MATCH(K$1,'[1]Master data'!$B$1:$EF$1,0)),"")</f>
        <v>0</v>
      </c>
      <c r="L923" s="7">
        <f>IFERROR(INDEX('[1]Master data'!$B$2:$EF$1000,MATCH($B923,'[1]Master data'!$A$2:$A$1000,0),MATCH(L$1,'[1]Master data'!$B$1:$EF$1,0)),"")</f>
        <v>-5000</v>
      </c>
      <c r="M923" s="33">
        <f>IFERROR(INDEX('[1]Master data'!$B$2:$EF$1000,MATCH($B923,'[1]Master data'!$A$2:$A$1000,0),MATCH(M$1,'[1]Master data'!$B$1:$EF$1,0)),"")</f>
        <v>-1</v>
      </c>
      <c r="N923" s="7">
        <f>IFERROR(INDEX('[1]Master data'!$B$2:$EF$1000,MATCH($B923,'[1]Master data'!$A$2:$A$1000,0),MATCH(N$1,'[1]Master data'!$B$1:$EF$1,0)),"")</f>
        <v>0</v>
      </c>
      <c r="O923" s="7">
        <f>IFERROR(INDEX('[1]Master data'!$B$2:$EF$1000,MATCH($B923,'[1]Master data'!$A$2:$A$1000,0),MATCH(O$1,'[1]Master data'!$B$1:$EF$1,0)),"")</f>
        <v>0</v>
      </c>
      <c r="P923" s="7">
        <f>IFERROR(INDEX('[1]Master data'!$B$2:$EF$1000,MATCH($B923,'[1]Master data'!$A$2:$A$1000,0),MATCH(P$1,'[1]Master data'!$B$1:$EF$1,0)),"")</f>
        <v>-5000</v>
      </c>
      <c r="Q923" s="30">
        <f>IFERROR(INDEX('[1]Master data'!$B$2:$EF$1000,MATCH($B923,'[1]Master data'!$A$2:$A$1000,0),MATCH(Q$1,'[1]Master data'!$B$1:$EF$1,0)),"")</f>
        <v>-1</v>
      </c>
    </row>
    <row r="924" spans="1:17" x14ac:dyDescent="0.3">
      <c r="A924" t="str">
        <f t="shared" si="14"/>
        <v/>
      </c>
      <c r="B924" t="str">
        <f>IF('[1]Master data'!A924="","",'[1]Master data'!A924)</f>
        <v/>
      </c>
      <c r="C924" t="str">
        <f>IFERROR(INDEX('[1]Master data'!$B$2:$EF$1000,MATCH($B924,'[1]Master data'!$A$2:$A$1000,0),MATCH(C$1,'[1]Master data'!$B$1:$EF$1,0)),"")</f>
        <v/>
      </c>
      <c r="D924" t="str">
        <f>IFERROR(INDEX('[1]Master data'!$B$2:$EF$1000,MATCH($B924,'[1]Master data'!$A$2:$A$1000,0),MATCH(D$1,'[1]Master data'!$B$1:$EF$1,0)),"")</f>
        <v/>
      </c>
      <c r="E924" s="5">
        <f>IFERROR(INDEX('[1]Master data'!$B$2:$EF$1000,MATCH($B924,'[1]Master data'!$A$2:$A$1000,0),MATCH(E$1,'[1]Master data'!$B$1:$EF$1,0)),"")</f>
        <v>0</v>
      </c>
      <c r="F924" s="7">
        <f>IFERROR(INDEX('[1]Master data'!$B$2:$EF$1000,MATCH($B924,'[1]Master data'!$A$2:$A$1000,0),MATCH(F$1,'[1]Master data'!$B$1:$EF$1,0)),"")</f>
        <v>-5000</v>
      </c>
      <c r="G924" s="7">
        <f>IFERROR(INDEX('[1]Master data'!$B$2:$EF$1000,MATCH($B924,'[1]Master data'!$A$2:$A$1000,0),MATCH(G$1,'[1]Master data'!$B$1:$EF$1,0)),"")</f>
        <v>0</v>
      </c>
      <c r="H924" s="7">
        <f>IFERROR(INDEX('[1]Master data'!$B$2:$EF$1000,MATCH($B924,'[1]Master data'!$A$2:$A$1000,0),MATCH(H$1,'[1]Master data'!$B$1:$EF$1,0)),"")</f>
        <v>0</v>
      </c>
      <c r="I924" s="7">
        <f>IFERROR(INDEX('[1]Master data'!$B$2:$EF$1000,MATCH($B924,'[1]Master data'!$A$2:$A$1000,0),MATCH(I$1,'[1]Master data'!$B$1:$EF$1,0)),"")</f>
        <v>0</v>
      </c>
      <c r="J924" s="7">
        <f>IFERROR(INDEX('[1]Master data'!$B$2:$EF$1000,MATCH($B924,'[1]Master data'!$A$2:$A$1000,0),MATCH(J$1,'[1]Master data'!$B$1:$EF$1,0)),"")</f>
        <v>0</v>
      </c>
      <c r="K924" s="7">
        <f>IFERROR(INDEX('[1]Master data'!$B$2:$EF$1000,MATCH($B924,'[1]Master data'!$A$2:$A$1000,0),MATCH(K$1,'[1]Master data'!$B$1:$EF$1,0)),"")</f>
        <v>0</v>
      </c>
      <c r="L924" s="7">
        <f>IFERROR(INDEX('[1]Master data'!$B$2:$EF$1000,MATCH($B924,'[1]Master data'!$A$2:$A$1000,0),MATCH(L$1,'[1]Master data'!$B$1:$EF$1,0)),"")</f>
        <v>-5000</v>
      </c>
      <c r="M924" s="33">
        <f>IFERROR(INDEX('[1]Master data'!$B$2:$EF$1000,MATCH($B924,'[1]Master data'!$A$2:$A$1000,0),MATCH(M$1,'[1]Master data'!$B$1:$EF$1,0)),"")</f>
        <v>-1</v>
      </c>
      <c r="N924" s="7">
        <f>IFERROR(INDEX('[1]Master data'!$B$2:$EF$1000,MATCH($B924,'[1]Master data'!$A$2:$A$1000,0),MATCH(N$1,'[1]Master data'!$B$1:$EF$1,0)),"")</f>
        <v>0</v>
      </c>
      <c r="O924" s="7">
        <f>IFERROR(INDEX('[1]Master data'!$B$2:$EF$1000,MATCH($B924,'[1]Master data'!$A$2:$A$1000,0),MATCH(O$1,'[1]Master data'!$B$1:$EF$1,0)),"")</f>
        <v>0</v>
      </c>
      <c r="P924" s="7">
        <f>IFERROR(INDEX('[1]Master data'!$B$2:$EF$1000,MATCH($B924,'[1]Master data'!$A$2:$A$1000,0),MATCH(P$1,'[1]Master data'!$B$1:$EF$1,0)),"")</f>
        <v>-5000</v>
      </c>
      <c r="Q924" s="30">
        <f>IFERROR(INDEX('[1]Master data'!$B$2:$EF$1000,MATCH($B924,'[1]Master data'!$A$2:$A$1000,0),MATCH(Q$1,'[1]Master data'!$B$1:$EF$1,0)),"")</f>
        <v>-1</v>
      </c>
    </row>
    <row r="925" spans="1:17" x14ac:dyDescent="0.3">
      <c r="A925" t="str">
        <f t="shared" si="14"/>
        <v/>
      </c>
      <c r="B925" t="str">
        <f>IF('[1]Master data'!A925="","",'[1]Master data'!A925)</f>
        <v/>
      </c>
      <c r="C925" t="str">
        <f>IFERROR(INDEX('[1]Master data'!$B$2:$EF$1000,MATCH($B925,'[1]Master data'!$A$2:$A$1000,0),MATCH(C$1,'[1]Master data'!$B$1:$EF$1,0)),"")</f>
        <v/>
      </c>
      <c r="D925" t="str">
        <f>IFERROR(INDEX('[1]Master data'!$B$2:$EF$1000,MATCH($B925,'[1]Master data'!$A$2:$A$1000,0),MATCH(D$1,'[1]Master data'!$B$1:$EF$1,0)),"")</f>
        <v/>
      </c>
      <c r="E925" s="5">
        <f>IFERROR(INDEX('[1]Master data'!$B$2:$EF$1000,MATCH($B925,'[1]Master data'!$A$2:$A$1000,0),MATCH(E$1,'[1]Master data'!$B$1:$EF$1,0)),"")</f>
        <v>0</v>
      </c>
      <c r="F925" s="7">
        <f>IFERROR(INDEX('[1]Master data'!$B$2:$EF$1000,MATCH($B925,'[1]Master data'!$A$2:$A$1000,0),MATCH(F$1,'[1]Master data'!$B$1:$EF$1,0)),"")</f>
        <v>-5000</v>
      </c>
      <c r="G925" s="7">
        <f>IFERROR(INDEX('[1]Master data'!$B$2:$EF$1000,MATCH($B925,'[1]Master data'!$A$2:$A$1000,0),MATCH(G$1,'[1]Master data'!$B$1:$EF$1,0)),"")</f>
        <v>0</v>
      </c>
      <c r="H925" s="7">
        <f>IFERROR(INDEX('[1]Master data'!$B$2:$EF$1000,MATCH($B925,'[1]Master data'!$A$2:$A$1000,0),MATCH(H$1,'[1]Master data'!$B$1:$EF$1,0)),"")</f>
        <v>0</v>
      </c>
      <c r="I925" s="7">
        <f>IFERROR(INDEX('[1]Master data'!$B$2:$EF$1000,MATCH($B925,'[1]Master data'!$A$2:$A$1000,0),MATCH(I$1,'[1]Master data'!$B$1:$EF$1,0)),"")</f>
        <v>0</v>
      </c>
      <c r="J925" s="7">
        <f>IFERROR(INDEX('[1]Master data'!$B$2:$EF$1000,MATCH($B925,'[1]Master data'!$A$2:$A$1000,0),MATCH(J$1,'[1]Master data'!$B$1:$EF$1,0)),"")</f>
        <v>0</v>
      </c>
      <c r="K925" s="7">
        <f>IFERROR(INDEX('[1]Master data'!$B$2:$EF$1000,MATCH($B925,'[1]Master data'!$A$2:$A$1000,0),MATCH(K$1,'[1]Master data'!$B$1:$EF$1,0)),"")</f>
        <v>0</v>
      </c>
      <c r="L925" s="7">
        <f>IFERROR(INDEX('[1]Master data'!$B$2:$EF$1000,MATCH($B925,'[1]Master data'!$A$2:$A$1000,0),MATCH(L$1,'[1]Master data'!$B$1:$EF$1,0)),"")</f>
        <v>-5000</v>
      </c>
      <c r="M925" s="33">
        <f>IFERROR(INDEX('[1]Master data'!$B$2:$EF$1000,MATCH($B925,'[1]Master data'!$A$2:$A$1000,0),MATCH(M$1,'[1]Master data'!$B$1:$EF$1,0)),"")</f>
        <v>-1</v>
      </c>
      <c r="N925" s="7">
        <f>IFERROR(INDEX('[1]Master data'!$B$2:$EF$1000,MATCH($B925,'[1]Master data'!$A$2:$A$1000,0),MATCH(N$1,'[1]Master data'!$B$1:$EF$1,0)),"")</f>
        <v>0</v>
      </c>
      <c r="O925" s="7">
        <f>IFERROR(INDEX('[1]Master data'!$B$2:$EF$1000,MATCH($B925,'[1]Master data'!$A$2:$A$1000,0),MATCH(O$1,'[1]Master data'!$B$1:$EF$1,0)),"")</f>
        <v>0</v>
      </c>
      <c r="P925" s="7">
        <f>IFERROR(INDEX('[1]Master data'!$B$2:$EF$1000,MATCH($B925,'[1]Master data'!$A$2:$A$1000,0),MATCH(P$1,'[1]Master data'!$B$1:$EF$1,0)),"")</f>
        <v>-5000</v>
      </c>
      <c r="Q925" s="30">
        <f>IFERROR(INDEX('[1]Master data'!$B$2:$EF$1000,MATCH($B925,'[1]Master data'!$A$2:$A$1000,0),MATCH(Q$1,'[1]Master data'!$B$1:$EF$1,0)),"")</f>
        <v>-1</v>
      </c>
    </row>
    <row r="926" spans="1:17" x14ac:dyDescent="0.3">
      <c r="A926" t="str">
        <f t="shared" si="14"/>
        <v/>
      </c>
      <c r="B926" t="str">
        <f>IF('[1]Master data'!A926="","",'[1]Master data'!A926)</f>
        <v/>
      </c>
      <c r="C926" t="str">
        <f>IFERROR(INDEX('[1]Master data'!$B$2:$EF$1000,MATCH($B926,'[1]Master data'!$A$2:$A$1000,0),MATCH(C$1,'[1]Master data'!$B$1:$EF$1,0)),"")</f>
        <v/>
      </c>
      <c r="D926" t="str">
        <f>IFERROR(INDEX('[1]Master data'!$B$2:$EF$1000,MATCH($B926,'[1]Master data'!$A$2:$A$1000,0),MATCH(D$1,'[1]Master data'!$B$1:$EF$1,0)),"")</f>
        <v/>
      </c>
      <c r="E926" s="5">
        <f>IFERROR(INDEX('[1]Master data'!$B$2:$EF$1000,MATCH($B926,'[1]Master data'!$A$2:$A$1000,0),MATCH(E$1,'[1]Master data'!$B$1:$EF$1,0)),"")</f>
        <v>0</v>
      </c>
      <c r="F926" s="7">
        <f>IFERROR(INDEX('[1]Master data'!$B$2:$EF$1000,MATCH($B926,'[1]Master data'!$A$2:$A$1000,0),MATCH(F$1,'[1]Master data'!$B$1:$EF$1,0)),"")</f>
        <v>-5000</v>
      </c>
      <c r="G926" s="7">
        <f>IFERROR(INDEX('[1]Master data'!$B$2:$EF$1000,MATCH($B926,'[1]Master data'!$A$2:$A$1000,0),MATCH(G$1,'[1]Master data'!$B$1:$EF$1,0)),"")</f>
        <v>0</v>
      </c>
      <c r="H926" s="7">
        <f>IFERROR(INDEX('[1]Master data'!$B$2:$EF$1000,MATCH($B926,'[1]Master data'!$A$2:$A$1000,0),MATCH(H$1,'[1]Master data'!$B$1:$EF$1,0)),"")</f>
        <v>0</v>
      </c>
      <c r="I926" s="7">
        <f>IFERROR(INDEX('[1]Master data'!$B$2:$EF$1000,MATCH($B926,'[1]Master data'!$A$2:$A$1000,0),MATCH(I$1,'[1]Master data'!$B$1:$EF$1,0)),"")</f>
        <v>0</v>
      </c>
      <c r="J926" s="7">
        <f>IFERROR(INDEX('[1]Master data'!$B$2:$EF$1000,MATCH($B926,'[1]Master data'!$A$2:$A$1000,0),MATCH(J$1,'[1]Master data'!$B$1:$EF$1,0)),"")</f>
        <v>0</v>
      </c>
      <c r="K926" s="7">
        <f>IFERROR(INDEX('[1]Master data'!$B$2:$EF$1000,MATCH($B926,'[1]Master data'!$A$2:$A$1000,0),MATCH(K$1,'[1]Master data'!$B$1:$EF$1,0)),"")</f>
        <v>0</v>
      </c>
      <c r="L926" s="7">
        <f>IFERROR(INDEX('[1]Master data'!$B$2:$EF$1000,MATCH($B926,'[1]Master data'!$A$2:$A$1000,0),MATCH(L$1,'[1]Master data'!$B$1:$EF$1,0)),"")</f>
        <v>-5000</v>
      </c>
      <c r="M926" s="33">
        <f>IFERROR(INDEX('[1]Master data'!$B$2:$EF$1000,MATCH($B926,'[1]Master data'!$A$2:$A$1000,0),MATCH(M$1,'[1]Master data'!$B$1:$EF$1,0)),"")</f>
        <v>-1</v>
      </c>
      <c r="N926" s="7">
        <f>IFERROR(INDEX('[1]Master data'!$B$2:$EF$1000,MATCH($B926,'[1]Master data'!$A$2:$A$1000,0),MATCH(N$1,'[1]Master data'!$B$1:$EF$1,0)),"")</f>
        <v>0</v>
      </c>
      <c r="O926" s="7">
        <f>IFERROR(INDEX('[1]Master data'!$B$2:$EF$1000,MATCH($B926,'[1]Master data'!$A$2:$A$1000,0),MATCH(O$1,'[1]Master data'!$B$1:$EF$1,0)),"")</f>
        <v>0</v>
      </c>
      <c r="P926" s="7">
        <f>IFERROR(INDEX('[1]Master data'!$B$2:$EF$1000,MATCH($B926,'[1]Master data'!$A$2:$A$1000,0),MATCH(P$1,'[1]Master data'!$B$1:$EF$1,0)),"")</f>
        <v>-5000</v>
      </c>
      <c r="Q926" s="30">
        <f>IFERROR(INDEX('[1]Master data'!$B$2:$EF$1000,MATCH($B926,'[1]Master data'!$A$2:$A$1000,0),MATCH(Q$1,'[1]Master data'!$B$1:$EF$1,0)),"")</f>
        <v>-1</v>
      </c>
    </row>
    <row r="927" spans="1:17" x14ac:dyDescent="0.3">
      <c r="A927" t="str">
        <f t="shared" si="14"/>
        <v/>
      </c>
      <c r="B927" t="str">
        <f>IF('[1]Master data'!A927="","",'[1]Master data'!A927)</f>
        <v/>
      </c>
      <c r="C927" t="str">
        <f>IFERROR(INDEX('[1]Master data'!$B$2:$EF$1000,MATCH($B927,'[1]Master data'!$A$2:$A$1000,0),MATCH(C$1,'[1]Master data'!$B$1:$EF$1,0)),"")</f>
        <v/>
      </c>
      <c r="D927" t="str">
        <f>IFERROR(INDEX('[1]Master data'!$B$2:$EF$1000,MATCH($B927,'[1]Master data'!$A$2:$A$1000,0),MATCH(D$1,'[1]Master data'!$B$1:$EF$1,0)),"")</f>
        <v/>
      </c>
      <c r="E927" s="5">
        <f>IFERROR(INDEX('[1]Master data'!$B$2:$EF$1000,MATCH($B927,'[1]Master data'!$A$2:$A$1000,0),MATCH(E$1,'[1]Master data'!$B$1:$EF$1,0)),"")</f>
        <v>0</v>
      </c>
      <c r="F927" s="7">
        <f>IFERROR(INDEX('[1]Master data'!$B$2:$EF$1000,MATCH($B927,'[1]Master data'!$A$2:$A$1000,0),MATCH(F$1,'[1]Master data'!$B$1:$EF$1,0)),"")</f>
        <v>-5000</v>
      </c>
      <c r="G927" s="7">
        <f>IFERROR(INDEX('[1]Master data'!$B$2:$EF$1000,MATCH($B927,'[1]Master data'!$A$2:$A$1000,0),MATCH(G$1,'[1]Master data'!$B$1:$EF$1,0)),"")</f>
        <v>0</v>
      </c>
      <c r="H927" s="7">
        <f>IFERROR(INDEX('[1]Master data'!$B$2:$EF$1000,MATCH($B927,'[1]Master data'!$A$2:$A$1000,0),MATCH(H$1,'[1]Master data'!$B$1:$EF$1,0)),"")</f>
        <v>0</v>
      </c>
      <c r="I927" s="7">
        <f>IFERROR(INDEX('[1]Master data'!$B$2:$EF$1000,MATCH($B927,'[1]Master data'!$A$2:$A$1000,0),MATCH(I$1,'[1]Master data'!$B$1:$EF$1,0)),"")</f>
        <v>0</v>
      </c>
      <c r="J927" s="7">
        <f>IFERROR(INDEX('[1]Master data'!$B$2:$EF$1000,MATCH($B927,'[1]Master data'!$A$2:$A$1000,0),MATCH(J$1,'[1]Master data'!$B$1:$EF$1,0)),"")</f>
        <v>0</v>
      </c>
      <c r="K927" s="7">
        <f>IFERROR(INDEX('[1]Master data'!$B$2:$EF$1000,MATCH($B927,'[1]Master data'!$A$2:$A$1000,0),MATCH(K$1,'[1]Master data'!$B$1:$EF$1,0)),"")</f>
        <v>0</v>
      </c>
      <c r="L927" s="7">
        <f>IFERROR(INDEX('[1]Master data'!$B$2:$EF$1000,MATCH($B927,'[1]Master data'!$A$2:$A$1000,0),MATCH(L$1,'[1]Master data'!$B$1:$EF$1,0)),"")</f>
        <v>-5000</v>
      </c>
      <c r="M927" s="33">
        <f>IFERROR(INDEX('[1]Master data'!$B$2:$EF$1000,MATCH($B927,'[1]Master data'!$A$2:$A$1000,0),MATCH(M$1,'[1]Master data'!$B$1:$EF$1,0)),"")</f>
        <v>-1</v>
      </c>
      <c r="N927" s="7">
        <f>IFERROR(INDEX('[1]Master data'!$B$2:$EF$1000,MATCH($B927,'[1]Master data'!$A$2:$A$1000,0),MATCH(N$1,'[1]Master data'!$B$1:$EF$1,0)),"")</f>
        <v>0</v>
      </c>
      <c r="O927" s="7">
        <f>IFERROR(INDEX('[1]Master data'!$B$2:$EF$1000,MATCH($B927,'[1]Master data'!$A$2:$A$1000,0),MATCH(O$1,'[1]Master data'!$B$1:$EF$1,0)),"")</f>
        <v>0</v>
      </c>
      <c r="P927" s="7">
        <f>IFERROR(INDEX('[1]Master data'!$B$2:$EF$1000,MATCH($B927,'[1]Master data'!$A$2:$A$1000,0),MATCH(P$1,'[1]Master data'!$B$1:$EF$1,0)),"")</f>
        <v>-5000</v>
      </c>
      <c r="Q927" s="30">
        <f>IFERROR(INDEX('[1]Master data'!$B$2:$EF$1000,MATCH($B927,'[1]Master data'!$A$2:$A$1000,0),MATCH(Q$1,'[1]Master data'!$B$1:$EF$1,0)),"")</f>
        <v>-1</v>
      </c>
    </row>
    <row r="928" spans="1:17" x14ac:dyDescent="0.3">
      <c r="A928" t="str">
        <f t="shared" si="14"/>
        <v/>
      </c>
      <c r="B928" t="str">
        <f>IF('[1]Master data'!A928="","",'[1]Master data'!A928)</f>
        <v/>
      </c>
      <c r="C928" t="str">
        <f>IFERROR(INDEX('[1]Master data'!$B$2:$EF$1000,MATCH($B928,'[1]Master data'!$A$2:$A$1000,0),MATCH(C$1,'[1]Master data'!$B$1:$EF$1,0)),"")</f>
        <v/>
      </c>
      <c r="D928" t="str">
        <f>IFERROR(INDEX('[1]Master data'!$B$2:$EF$1000,MATCH($B928,'[1]Master data'!$A$2:$A$1000,0),MATCH(D$1,'[1]Master data'!$B$1:$EF$1,0)),"")</f>
        <v/>
      </c>
      <c r="E928" s="5">
        <f>IFERROR(INDEX('[1]Master data'!$B$2:$EF$1000,MATCH($B928,'[1]Master data'!$A$2:$A$1000,0),MATCH(E$1,'[1]Master data'!$B$1:$EF$1,0)),"")</f>
        <v>0</v>
      </c>
      <c r="F928" s="7">
        <f>IFERROR(INDEX('[1]Master data'!$B$2:$EF$1000,MATCH($B928,'[1]Master data'!$A$2:$A$1000,0),MATCH(F$1,'[1]Master data'!$B$1:$EF$1,0)),"")</f>
        <v>-5000</v>
      </c>
      <c r="G928" s="7">
        <f>IFERROR(INDEX('[1]Master data'!$B$2:$EF$1000,MATCH($B928,'[1]Master data'!$A$2:$A$1000,0),MATCH(G$1,'[1]Master data'!$B$1:$EF$1,0)),"")</f>
        <v>0</v>
      </c>
      <c r="H928" s="7">
        <f>IFERROR(INDEX('[1]Master data'!$B$2:$EF$1000,MATCH($B928,'[1]Master data'!$A$2:$A$1000,0),MATCH(H$1,'[1]Master data'!$B$1:$EF$1,0)),"")</f>
        <v>0</v>
      </c>
      <c r="I928" s="7">
        <f>IFERROR(INDEX('[1]Master data'!$B$2:$EF$1000,MATCH($B928,'[1]Master data'!$A$2:$A$1000,0),MATCH(I$1,'[1]Master data'!$B$1:$EF$1,0)),"")</f>
        <v>0</v>
      </c>
      <c r="J928" s="7">
        <f>IFERROR(INDEX('[1]Master data'!$B$2:$EF$1000,MATCH($B928,'[1]Master data'!$A$2:$A$1000,0),MATCH(J$1,'[1]Master data'!$B$1:$EF$1,0)),"")</f>
        <v>0</v>
      </c>
      <c r="K928" s="7">
        <f>IFERROR(INDEX('[1]Master data'!$B$2:$EF$1000,MATCH($B928,'[1]Master data'!$A$2:$A$1000,0),MATCH(K$1,'[1]Master data'!$B$1:$EF$1,0)),"")</f>
        <v>0</v>
      </c>
      <c r="L928" s="7">
        <f>IFERROR(INDEX('[1]Master data'!$B$2:$EF$1000,MATCH($B928,'[1]Master data'!$A$2:$A$1000,0),MATCH(L$1,'[1]Master data'!$B$1:$EF$1,0)),"")</f>
        <v>-5000</v>
      </c>
      <c r="M928" s="33">
        <f>IFERROR(INDEX('[1]Master data'!$B$2:$EF$1000,MATCH($B928,'[1]Master data'!$A$2:$A$1000,0),MATCH(M$1,'[1]Master data'!$B$1:$EF$1,0)),"")</f>
        <v>-1</v>
      </c>
      <c r="N928" s="7">
        <f>IFERROR(INDEX('[1]Master data'!$B$2:$EF$1000,MATCH($B928,'[1]Master data'!$A$2:$A$1000,0),MATCH(N$1,'[1]Master data'!$B$1:$EF$1,0)),"")</f>
        <v>0</v>
      </c>
      <c r="O928" s="7">
        <f>IFERROR(INDEX('[1]Master data'!$B$2:$EF$1000,MATCH($B928,'[1]Master data'!$A$2:$A$1000,0),MATCH(O$1,'[1]Master data'!$B$1:$EF$1,0)),"")</f>
        <v>0</v>
      </c>
      <c r="P928" s="7">
        <f>IFERROR(INDEX('[1]Master data'!$B$2:$EF$1000,MATCH($B928,'[1]Master data'!$A$2:$A$1000,0),MATCH(P$1,'[1]Master data'!$B$1:$EF$1,0)),"")</f>
        <v>-5000</v>
      </c>
      <c r="Q928" s="30">
        <f>IFERROR(INDEX('[1]Master data'!$B$2:$EF$1000,MATCH($B928,'[1]Master data'!$A$2:$A$1000,0),MATCH(Q$1,'[1]Master data'!$B$1:$EF$1,0)),"")</f>
        <v>-1</v>
      </c>
    </row>
    <row r="929" spans="1:17" x14ac:dyDescent="0.3">
      <c r="A929" t="str">
        <f t="shared" si="14"/>
        <v/>
      </c>
      <c r="B929" t="str">
        <f>IF('[1]Master data'!A929="","",'[1]Master data'!A929)</f>
        <v/>
      </c>
      <c r="C929" t="str">
        <f>IFERROR(INDEX('[1]Master data'!$B$2:$EF$1000,MATCH($B929,'[1]Master data'!$A$2:$A$1000,0),MATCH(C$1,'[1]Master data'!$B$1:$EF$1,0)),"")</f>
        <v/>
      </c>
      <c r="D929" t="str">
        <f>IFERROR(INDEX('[1]Master data'!$B$2:$EF$1000,MATCH($B929,'[1]Master data'!$A$2:$A$1000,0),MATCH(D$1,'[1]Master data'!$B$1:$EF$1,0)),"")</f>
        <v/>
      </c>
      <c r="E929" s="5">
        <f>IFERROR(INDEX('[1]Master data'!$B$2:$EF$1000,MATCH($B929,'[1]Master data'!$A$2:$A$1000,0),MATCH(E$1,'[1]Master data'!$B$1:$EF$1,0)),"")</f>
        <v>0</v>
      </c>
      <c r="F929" s="7">
        <f>IFERROR(INDEX('[1]Master data'!$B$2:$EF$1000,MATCH($B929,'[1]Master data'!$A$2:$A$1000,0),MATCH(F$1,'[1]Master data'!$B$1:$EF$1,0)),"")</f>
        <v>-5000</v>
      </c>
      <c r="G929" s="7">
        <f>IFERROR(INDEX('[1]Master data'!$B$2:$EF$1000,MATCH($B929,'[1]Master data'!$A$2:$A$1000,0),MATCH(G$1,'[1]Master data'!$B$1:$EF$1,0)),"")</f>
        <v>0</v>
      </c>
      <c r="H929" s="7">
        <f>IFERROR(INDEX('[1]Master data'!$B$2:$EF$1000,MATCH($B929,'[1]Master data'!$A$2:$A$1000,0),MATCH(H$1,'[1]Master data'!$B$1:$EF$1,0)),"")</f>
        <v>0</v>
      </c>
      <c r="I929" s="7">
        <f>IFERROR(INDEX('[1]Master data'!$B$2:$EF$1000,MATCH($B929,'[1]Master data'!$A$2:$A$1000,0),MATCH(I$1,'[1]Master data'!$B$1:$EF$1,0)),"")</f>
        <v>0</v>
      </c>
      <c r="J929" s="7">
        <f>IFERROR(INDEX('[1]Master data'!$B$2:$EF$1000,MATCH($B929,'[1]Master data'!$A$2:$A$1000,0),MATCH(J$1,'[1]Master data'!$B$1:$EF$1,0)),"")</f>
        <v>0</v>
      </c>
      <c r="K929" s="7">
        <f>IFERROR(INDEX('[1]Master data'!$B$2:$EF$1000,MATCH($B929,'[1]Master data'!$A$2:$A$1000,0),MATCH(K$1,'[1]Master data'!$B$1:$EF$1,0)),"")</f>
        <v>0</v>
      </c>
      <c r="L929" s="7">
        <f>IFERROR(INDEX('[1]Master data'!$B$2:$EF$1000,MATCH($B929,'[1]Master data'!$A$2:$A$1000,0),MATCH(L$1,'[1]Master data'!$B$1:$EF$1,0)),"")</f>
        <v>-5000</v>
      </c>
      <c r="M929" s="33">
        <f>IFERROR(INDEX('[1]Master data'!$B$2:$EF$1000,MATCH($B929,'[1]Master data'!$A$2:$A$1000,0),MATCH(M$1,'[1]Master data'!$B$1:$EF$1,0)),"")</f>
        <v>-1</v>
      </c>
      <c r="N929" s="7">
        <f>IFERROR(INDEX('[1]Master data'!$B$2:$EF$1000,MATCH($B929,'[1]Master data'!$A$2:$A$1000,0),MATCH(N$1,'[1]Master data'!$B$1:$EF$1,0)),"")</f>
        <v>0</v>
      </c>
      <c r="O929" s="7">
        <f>IFERROR(INDEX('[1]Master data'!$B$2:$EF$1000,MATCH($B929,'[1]Master data'!$A$2:$A$1000,0),MATCH(O$1,'[1]Master data'!$B$1:$EF$1,0)),"")</f>
        <v>0</v>
      </c>
      <c r="P929" s="7">
        <f>IFERROR(INDEX('[1]Master data'!$B$2:$EF$1000,MATCH($B929,'[1]Master data'!$A$2:$A$1000,0),MATCH(P$1,'[1]Master data'!$B$1:$EF$1,0)),"")</f>
        <v>-5000</v>
      </c>
      <c r="Q929" s="30">
        <f>IFERROR(INDEX('[1]Master data'!$B$2:$EF$1000,MATCH($B929,'[1]Master data'!$A$2:$A$1000,0),MATCH(Q$1,'[1]Master data'!$B$1:$EF$1,0)),"")</f>
        <v>-1</v>
      </c>
    </row>
    <row r="930" spans="1:17" x14ac:dyDescent="0.3">
      <c r="A930" t="str">
        <f t="shared" si="14"/>
        <v/>
      </c>
      <c r="B930" t="str">
        <f>IF('[1]Master data'!A930="","",'[1]Master data'!A930)</f>
        <v/>
      </c>
      <c r="C930" t="str">
        <f>IFERROR(INDEX('[1]Master data'!$B$2:$EF$1000,MATCH($B930,'[1]Master data'!$A$2:$A$1000,0),MATCH(C$1,'[1]Master data'!$B$1:$EF$1,0)),"")</f>
        <v/>
      </c>
      <c r="D930" t="str">
        <f>IFERROR(INDEX('[1]Master data'!$B$2:$EF$1000,MATCH($B930,'[1]Master data'!$A$2:$A$1000,0),MATCH(D$1,'[1]Master data'!$B$1:$EF$1,0)),"")</f>
        <v/>
      </c>
      <c r="E930" s="5">
        <f>IFERROR(INDEX('[1]Master data'!$B$2:$EF$1000,MATCH($B930,'[1]Master data'!$A$2:$A$1000,0),MATCH(E$1,'[1]Master data'!$B$1:$EF$1,0)),"")</f>
        <v>0</v>
      </c>
      <c r="F930" s="7">
        <f>IFERROR(INDEX('[1]Master data'!$B$2:$EF$1000,MATCH($B930,'[1]Master data'!$A$2:$A$1000,0),MATCH(F$1,'[1]Master data'!$B$1:$EF$1,0)),"")</f>
        <v>-5000</v>
      </c>
      <c r="G930" s="7">
        <f>IFERROR(INDEX('[1]Master data'!$B$2:$EF$1000,MATCH($B930,'[1]Master data'!$A$2:$A$1000,0),MATCH(G$1,'[1]Master data'!$B$1:$EF$1,0)),"")</f>
        <v>0</v>
      </c>
      <c r="H930" s="7">
        <f>IFERROR(INDEX('[1]Master data'!$B$2:$EF$1000,MATCH($B930,'[1]Master data'!$A$2:$A$1000,0),MATCH(H$1,'[1]Master data'!$B$1:$EF$1,0)),"")</f>
        <v>0</v>
      </c>
      <c r="I930" s="7">
        <f>IFERROR(INDEX('[1]Master data'!$B$2:$EF$1000,MATCH($B930,'[1]Master data'!$A$2:$A$1000,0),MATCH(I$1,'[1]Master data'!$B$1:$EF$1,0)),"")</f>
        <v>0</v>
      </c>
      <c r="J930" s="7">
        <f>IFERROR(INDEX('[1]Master data'!$B$2:$EF$1000,MATCH($B930,'[1]Master data'!$A$2:$A$1000,0),MATCH(J$1,'[1]Master data'!$B$1:$EF$1,0)),"")</f>
        <v>0</v>
      </c>
      <c r="K930" s="7">
        <f>IFERROR(INDEX('[1]Master data'!$B$2:$EF$1000,MATCH($B930,'[1]Master data'!$A$2:$A$1000,0),MATCH(K$1,'[1]Master data'!$B$1:$EF$1,0)),"")</f>
        <v>0</v>
      </c>
      <c r="L930" s="7">
        <f>IFERROR(INDEX('[1]Master data'!$B$2:$EF$1000,MATCH($B930,'[1]Master data'!$A$2:$A$1000,0),MATCH(L$1,'[1]Master data'!$B$1:$EF$1,0)),"")</f>
        <v>-5000</v>
      </c>
      <c r="M930" s="33">
        <f>IFERROR(INDEX('[1]Master data'!$B$2:$EF$1000,MATCH($B930,'[1]Master data'!$A$2:$A$1000,0),MATCH(M$1,'[1]Master data'!$B$1:$EF$1,0)),"")</f>
        <v>-1</v>
      </c>
      <c r="N930" s="7">
        <f>IFERROR(INDEX('[1]Master data'!$B$2:$EF$1000,MATCH($B930,'[1]Master data'!$A$2:$A$1000,0),MATCH(N$1,'[1]Master data'!$B$1:$EF$1,0)),"")</f>
        <v>0</v>
      </c>
      <c r="O930" s="7">
        <f>IFERROR(INDEX('[1]Master data'!$B$2:$EF$1000,MATCH($B930,'[1]Master data'!$A$2:$A$1000,0),MATCH(O$1,'[1]Master data'!$B$1:$EF$1,0)),"")</f>
        <v>0</v>
      </c>
      <c r="P930" s="7">
        <f>IFERROR(INDEX('[1]Master data'!$B$2:$EF$1000,MATCH($B930,'[1]Master data'!$A$2:$A$1000,0),MATCH(P$1,'[1]Master data'!$B$1:$EF$1,0)),"")</f>
        <v>-5000</v>
      </c>
      <c r="Q930" s="30">
        <f>IFERROR(INDEX('[1]Master data'!$B$2:$EF$1000,MATCH($B930,'[1]Master data'!$A$2:$A$1000,0),MATCH(Q$1,'[1]Master data'!$B$1:$EF$1,0)),"")</f>
        <v>-1</v>
      </c>
    </row>
    <row r="931" spans="1:17" x14ac:dyDescent="0.3">
      <c r="A931" t="str">
        <f t="shared" si="14"/>
        <v/>
      </c>
      <c r="B931" t="str">
        <f>IF('[1]Master data'!A931="","",'[1]Master data'!A931)</f>
        <v/>
      </c>
      <c r="C931" t="str">
        <f>IFERROR(INDEX('[1]Master data'!$B$2:$EF$1000,MATCH($B931,'[1]Master data'!$A$2:$A$1000,0),MATCH(C$1,'[1]Master data'!$B$1:$EF$1,0)),"")</f>
        <v/>
      </c>
      <c r="D931" t="str">
        <f>IFERROR(INDEX('[1]Master data'!$B$2:$EF$1000,MATCH($B931,'[1]Master data'!$A$2:$A$1000,0),MATCH(D$1,'[1]Master data'!$B$1:$EF$1,0)),"")</f>
        <v/>
      </c>
      <c r="E931" s="5">
        <f>IFERROR(INDEX('[1]Master data'!$B$2:$EF$1000,MATCH($B931,'[1]Master data'!$A$2:$A$1000,0),MATCH(E$1,'[1]Master data'!$B$1:$EF$1,0)),"")</f>
        <v>0</v>
      </c>
      <c r="F931" s="7">
        <f>IFERROR(INDEX('[1]Master data'!$B$2:$EF$1000,MATCH($B931,'[1]Master data'!$A$2:$A$1000,0),MATCH(F$1,'[1]Master data'!$B$1:$EF$1,0)),"")</f>
        <v>-5000</v>
      </c>
      <c r="G931" s="7">
        <f>IFERROR(INDEX('[1]Master data'!$B$2:$EF$1000,MATCH($B931,'[1]Master data'!$A$2:$A$1000,0),MATCH(G$1,'[1]Master data'!$B$1:$EF$1,0)),"")</f>
        <v>0</v>
      </c>
      <c r="H931" s="7">
        <f>IFERROR(INDEX('[1]Master data'!$B$2:$EF$1000,MATCH($B931,'[1]Master data'!$A$2:$A$1000,0),MATCH(H$1,'[1]Master data'!$B$1:$EF$1,0)),"")</f>
        <v>0</v>
      </c>
      <c r="I931" s="7">
        <f>IFERROR(INDEX('[1]Master data'!$B$2:$EF$1000,MATCH($B931,'[1]Master data'!$A$2:$A$1000,0),MATCH(I$1,'[1]Master data'!$B$1:$EF$1,0)),"")</f>
        <v>0</v>
      </c>
      <c r="J931" s="7">
        <f>IFERROR(INDEX('[1]Master data'!$B$2:$EF$1000,MATCH($B931,'[1]Master data'!$A$2:$A$1000,0),MATCH(J$1,'[1]Master data'!$B$1:$EF$1,0)),"")</f>
        <v>0</v>
      </c>
      <c r="K931" s="7">
        <f>IFERROR(INDEX('[1]Master data'!$B$2:$EF$1000,MATCH($B931,'[1]Master data'!$A$2:$A$1000,0),MATCH(K$1,'[1]Master data'!$B$1:$EF$1,0)),"")</f>
        <v>0</v>
      </c>
      <c r="L931" s="7">
        <f>IFERROR(INDEX('[1]Master data'!$B$2:$EF$1000,MATCH($B931,'[1]Master data'!$A$2:$A$1000,0),MATCH(L$1,'[1]Master data'!$B$1:$EF$1,0)),"")</f>
        <v>-5000</v>
      </c>
      <c r="M931" s="33">
        <f>IFERROR(INDEX('[1]Master data'!$B$2:$EF$1000,MATCH($B931,'[1]Master data'!$A$2:$A$1000,0),MATCH(M$1,'[1]Master data'!$B$1:$EF$1,0)),"")</f>
        <v>-1</v>
      </c>
      <c r="N931" s="7">
        <f>IFERROR(INDEX('[1]Master data'!$B$2:$EF$1000,MATCH($B931,'[1]Master data'!$A$2:$A$1000,0),MATCH(N$1,'[1]Master data'!$B$1:$EF$1,0)),"")</f>
        <v>0</v>
      </c>
      <c r="O931" s="7">
        <f>IFERROR(INDEX('[1]Master data'!$B$2:$EF$1000,MATCH($B931,'[1]Master data'!$A$2:$A$1000,0),MATCH(O$1,'[1]Master data'!$B$1:$EF$1,0)),"")</f>
        <v>0</v>
      </c>
      <c r="P931" s="7">
        <f>IFERROR(INDEX('[1]Master data'!$B$2:$EF$1000,MATCH($B931,'[1]Master data'!$A$2:$A$1000,0),MATCH(P$1,'[1]Master data'!$B$1:$EF$1,0)),"")</f>
        <v>-5000</v>
      </c>
      <c r="Q931" s="30">
        <f>IFERROR(INDEX('[1]Master data'!$B$2:$EF$1000,MATCH($B931,'[1]Master data'!$A$2:$A$1000,0),MATCH(Q$1,'[1]Master data'!$B$1:$EF$1,0)),"")</f>
        <v>-1</v>
      </c>
    </row>
    <row r="932" spans="1:17" x14ac:dyDescent="0.3">
      <c r="A932" t="str">
        <f t="shared" si="14"/>
        <v/>
      </c>
      <c r="B932" t="str">
        <f>IF('[1]Master data'!A932="","",'[1]Master data'!A932)</f>
        <v/>
      </c>
      <c r="C932" t="str">
        <f>IFERROR(INDEX('[1]Master data'!$B$2:$EF$1000,MATCH($B932,'[1]Master data'!$A$2:$A$1000,0),MATCH(C$1,'[1]Master data'!$B$1:$EF$1,0)),"")</f>
        <v/>
      </c>
      <c r="D932" t="str">
        <f>IFERROR(INDEX('[1]Master data'!$B$2:$EF$1000,MATCH($B932,'[1]Master data'!$A$2:$A$1000,0),MATCH(D$1,'[1]Master data'!$B$1:$EF$1,0)),"")</f>
        <v/>
      </c>
      <c r="E932" s="5">
        <f>IFERROR(INDEX('[1]Master data'!$B$2:$EF$1000,MATCH($B932,'[1]Master data'!$A$2:$A$1000,0),MATCH(E$1,'[1]Master data'!$B$1:$EF$1,0)),"")</f>
        <v>0</v>
      </c>
      <c r="F932" s="7">
        <f>IFERROR(INDEX('[1]Master data'!$B$2:$EF$1000,MATCH($B932,'[1]Master data'!$A$2:$A$1000,0),MATCH(F$1,'[1]Master data'!$B$1:$EF$1,0)),"")</f>
        <v>-5000</v>
      </c>
      <c r="G932" s="7">
        <f>IFERROR(INDEX('[1]Master data'!$B$2:$EF$1000,MATCH($B932,'[1]Master data'!$A$2:$A$1000,0),MATCH(G$1,'[1]Master data'!$B$1:$EF$1,0)),"")</f>
        <v>0</v>
      </c>
      <c r="H932" s="7">
        <f>IFERROR(INDEX('[1]Master data'!$B$2:$EF$1000,MATCH($B932,'[1]Master data'!$A$2:$A$1000,0),MATCH(H$1,'[1]Master data'!$B$1:$EF$1,0)),"")</f>
        <v>0</v>
      </c>
      <c r="I932" s="7">
        <f>IFERROR(INDEX('[1]Master data'!$B$2:$EF$1000,MATCH($B932,'[1]Master data'!$A$2:$A$1000,0),MATCH(I$1,'[1]Master data'!$B$1:$EF$1,0)),"")</f>
        <v>0</v>
      </c>
      <c r="J932" s="7">
        <f>IFERROR(INDEX('[1]Master data'!$B$2:$EF$1000,MATCH($B932,'[1]Master data'!$A$2:$A$1000,0),MATCH(J$1,'[1]Master data'!$B$1:$EF$1,0)),"")</f>
        <v>0</v>
      </c>
      <c r="K932" s="7">
        <f>IFERROR(INDEX('[1]Master data'!$B$2:$EF$1000,MATCH($B932,'[1]Master data'!$A$2:$A$1000,0),MATCH(K$1,'[1]Master data'!$B$1:$EF$1,0)),"")</f>
        <v>0</v>
      </c>
      <c r="L932" s="7">
        <f>IFERROR(INDEX('[1]Master data'!$B$2:$EF$1000,MATCH($B932,'[1]Master data'!$A$2:$A$1000,0),MATCH(L$1,'[1]Master data'!$B$1:$EF$1,0)),"")</f>
        <v>-5000</v>
      </c>
      <c r="M932" s="33">
        <f>IFERROR(INDEX('[1]Master data'!$B$2:$EF$1000,MATCH($B932,'[1]Master data'!$A$2:$A$1000,0),MATCH(M$1,'[1]Master data'!$B$1:$EF$1,0)),"")</f>
        <v>-1</v>
      </c>
      <c r="N932" s="7">
        <f>IFERROR(INDEX('[1]Master data'!$B$2:$EF$1000,MATCH($B932,'[1]Master data'!$A$2:$A$1000,0),MATCH(N$1,'[1]Master data'!$B$1:$EF$1,0)),"")</f>
        <v>0</v>
      </c>
      <c r="O932" s="7">
        <f>IFERROR(INDEX('[1]Master data'!$B$2:$EF$1000,MATCH($B932,'[1]Master data'!$A$2:$A$1000,0),MATCH(O$1,'[1]Master data'!$B$1:$EF$1,0)),"")</f>
        <v>0</v>
      </c>
      <c r="P932" s="7">
        <f>IFERROR(INDEX('[1]Master data'!$B$2:$EF$1000,MATCH($B932,'[1]Master data'!$A$2:$A$1000,0),MATCH(P$1,'[1]Master data'!$B$1:$EF$1,0)),"")</f>
        <v>-5000</v>
      </c>
      <c r="Q932" s="30">
        <f>IFERROR(INDEX('[1]Master data'!$B$2:$EF$1000,MATCH($B932,'[1]Master data'!$A$2:$A$1000,0),MATCH(Q$1,'[1]Master data'!$B$1:$EF$1,0)),"")</f>
        <v>-1</v>
      </c>
    </row>
    <row r="933" spans="1:17" x14ac:dyDescent="0.3">
      <c r="A933" t="str">
        <f t="shared" si="14"/>
        <v/>
      </c>
      <c r="B933" t="str">
        <f>IF('[1]Master data'!A933="","",'[1]Master data'!A933)</f>
        <v/>
      </c>
      <c r="C933" t="str">
        <f>IFERROR(INDEX('[1]Master data'!$B$2:$EF$1000,MATCH($B933,'[1]Master data'!$A$2:$A$1000,0),MATCH(C$1,'[1]Master data'!$B$1:$EF$1,0)),"")</f>
        <v/>
      </c>
      <c r="D933" t="str">
        <f>IFERROR(INDEX('[1]Master data'!$B$2:$EF$1000,MATCH($B933,'[1]Master data'!$A$2:$A$1000,0),MATCH(D$1,'[1]Master data'!$B$1:$EF$1,0)),"")</f>
        <v/>
      </c>
      <c r="E933" s="5">
        <f>IFERROR(INDEX('[1]Master data'!$B$2:$EF$1000,MATCH($B933,'[1]Master data'!$A$2:$A$1000,0),MATCH(E$1,'[1]Master data'!$B$1:$EF$1,0)),"")</f>
        <v>0</v>
      </c>
      <c r="F933" s="7">
        <f>IFERROR(INDEX('[1]Master data'!$B$2:$EF$1000,MATCH($B933,'[1]Master data'!$A$2:$A$1000,0),MATCH(F$1,'[1]Master data'!$B$1:$EF$1,0)),"")</f>
        <v>-5000</v>
      </c>
      <c r="G933" s="7">
        <f>IFERROR(INDEX('[1]Master data'!$B$2:$EF$1000,MATCH($B933,'[1]Master data'!$A$2:$A$1000,0),MATCH(G$1,'[1]Master data'!$B$1:$EF$1,0)),"")</f>
        <v>0</v>
      </c>
      <c r="H933" s="7">
        <f>IFERROR(INDEX('[1]Master data'!$B$2:$EF$1000,MATCH($B933,'[1]Master data'!$A$2:$A$1000,0),MATCH(H$1,'[1]Master data'!$B$1:$EF$1,0)),"")</f>
        <v>0</v>
      </c>
      <c r="I933" s="7">
        <f>IFERROR(INDEX('[1]Master data'!$B$2:$EF$1000,MATCH($B933,'[1]Master data'!$A$2:$A$1000,0),MATCH(I$1,'[1]Master data'!$B$1:$EF$1,0)),"")</f>
        <v>0</v>
      </c>
      <c r="J933" s="7">
        <f>IFERROR(INDEX('[1]Master data'!$B$2:$EF$1000,MATCH($B933,'[1]Master data'!$A$2:$A$1000,0),MATCH(J$1,'[1]Master data'!$B$1:$EF$1,0)),"")</f>
        <v>0</v>
      </c>
      <c r="K933" s="7">
        <f>IFERROR(INDEX('[1]Master data'!$B$2:$EF$1000,MATCH($B933,'[1]Master data'!$A$2:$A$1000,0),MATCH(K$1,'[1]Master data'!$B$1:$EF$1,0)),"")</f>
        <v>0</v>
      </c>
      <c r="L933" s="7">
        <f>IFERROR(INDEX('[1]Master data'!$B$2:$EF$1000,MATCH($B933,'[1]Master data'!$A$2:$A$1000,0),MATCH(L$1,'[1]Master data'!$B$1:$EF$1,0)),"")</f>
        <v>-5000</v>
      </c>
      <c r="M933" s="33">
        <f>IFERROR(INDEX('[1]Master data'!$B$2:$EF$1000,MATCH($B933,'[1]Master data'!$A$2:$A$1000,0),MATCH(M$1,'[1]Master data'!$B$1:$EF$1,0)),"")</f>
        <v>-1</v>
      </c>
      <c r="N933" s="7">
        <f>IFERROR(INDEX('[1]Master data'!$B$2:$EF$1000,MATCH($B933,'[1]Master data'!$A$2:$A$1000,0),MATCH(N$1,'[1]Master data'!$B$1:$EF$1,0)),"")</f>
        <v>0</v>
      </c>
      <c r="O933" s="7">
        <f>IFERROR(INDEX('[1]Master data'!$B$2:$EF$1000,MATCH($B933,'[1]Master data'!$A$2:$A$1000,0),MATCH(O$1,'[1]Master data'!$B$1:$EF$1,0)),"")</f>
        <v>0</v>
      </c>
      <c r="P933" s="7">
        <f>IFERROR(INDEX('[1]Master data'!$B$2:$EF$1000,MATCH($B933,'[1]Master data'!$A$2:$A$1000,0),MATCH(P$1,'[1]Master data'!$B$1:$EF$1,0)),"")</f>
        <v>-5000</v>
      </c>
      <c r="Q933" s="30">
        <f>IFERROR(INDEX('[1]Master data'!$B$2:$EF$1000,MATCH($B933,'[1]Master data'!$A$2:$A$1000,0),MATCH(Q$1,'[1]Master data'!$B$1:$EF$1,0)),"")</f>
        <v>-1</v>
      </c>
    </row>
    <row r="934" spans="1:17" x14ac:dyDescent="0.3">
      <c r="A934" t="str">
        <f t="shared" si="14"/>
        <v/>
      </c>
      <c r="B934" t="str">
        <f>IF('[1]Master data'!A934="","",'[1]Master data'!A934)</f>
        <v/>
      </c>
      <c r="C934" t="str">
        <f>IFERROR(INDEX('[1]Master data'!$B$2:$EF$1000,MATCH($B934,'[1]Master data'!$A$2:$A$1000,0),MATCH(C$1,'[1]Master data'!$B$1:$EF$1,0)),"")</f>
        <v/>
      </c>
      <c r="D934" t="str">
        <f>IFERROR(INDEX('[1]Master data'!$B$2:$EF$1000,MATCH($B934,'[1]Master data'!$A$2:$A$1000,0),MATCH(D$1,'[1]Master data'!$B$1:$EF$1,0)),"")</f>
        <v/>
      </c>
      <c r="E934" s="5">
        <f>IFERROR(INDEX('[1]Master data'!$B$2:$EF$1000,MATCH($B934,'[1]Master data'!$A$2:$A$1000,0),MATCH(E$1,'[1]Master data'!$B$1:$EF$1,0)),"")</f>
        <v>0</v>
      </c>
      <c r="F934" s="7">
        <f>IFERROR(INDEX('[1]Master data'!$B$2:$EF$1000,MATCH($B934,'[1]Master data'!$A$2:$A$1000,0),MATCH(F$1,'[1]Master data'!$B$1:$EF$1,0)),"")</f>
        <v>-5000</v>
      </c>
      <c r="G934" s="7">
        <f>IFERROR(INDEX('[1]Master data'!$B$2:$EF$1000,MATCH($B934,'[1]Master data'!$A$2:$A$1000,0),MATCH(G$1,'[1]Master data'!$B$1:$EF$1,0)),"")</f>
        <v>0</v>
      </c>
      <c r="H934" s="7">
        <f>IFERROR(INDEX('[1]Master data'!$B$2:$EF$1000,MATCH($B934,'[1]Master data'!$A$2:$A$1000,0),MATCH(H$1,'[1]Master data'!$B$1:$EF$1,0)),"")</f>
        <v>0</v>
      </c>
      <c r="I934" s="7">
        <f>IFERROR(INDEX('[1]Master data'!$B$2:$EF$1000,MATCH($B934,'[1]Master data'!$A$2:$A$1000,0),MATCH(I$1,'[1]Master data'!$B$1:$EF$1,0)),"")</f>
        <v>0</v>
      </c>
      <c r="J934" s="7">
        <f>IFERROR(INDEX('[1]Master data'!$B$2:$EF$1000,MATCH($B934,'[1]Master data'!$A$2:$A$1000,0),MATCH(J$1,'[1]Master data'!$B$1:$EF$1,0)),"")</f>
        <v>0</v>
      </c>
      <c r="K934" s="7">
        <f>IFERROR(INDEX('[1]Master data'!$B$2:$EF$1000,MATCH($B934,'[1]Master data'!$A$2:$A$1000,0),MATCH(K$1,'[1]Master data'!$B$1:$EF$1,0)),"")</f>
        <v>0</v>
      </c>
      <c r="L934" s="7">
        <f>IFERROR(INDEX('[1]Master data'!$B$2:$EF$1000,MATCH($B934,'[1]Master data'!$A$2:$A$1000,0),MATCH(L$1,'[1]Master data'!$B$1:$EF$1,0)),"")</f>
        <v>-5000</v>
      </c>
      <c r="M934" s="33">
        <f>IFERROR(INDEX('[1]Master data'!$B$2:$EF$1000,MATCH($B934,'[1]Master data'!$A$2:$A$1000,0),MATCH(M$1,'[1]Master data'!$B$1:$EF$1,0)),"")</f>
        <v>-1</v>
      </c>
      <c r="N934" s="7">
        <f>IFERROR(INDEX('[1]Master data'!$B$2:$EF$1000,MATCH($B934,'[1]Master data'!$A$2:$A$1000,0),MATCH(N$1,'[1]Master data'!$B$1:$EF$1,0)),"")</f>
        <v>0</v>
      </c>
      <c r="O934" s="7">
        <f>IFERROR(INDEX('[1]Master data'!$B$2:$EF$1000,MATCH($B934,'[1]Master data'!$A$2:$A$1000,0),MATCH(O$1,'[1]Master data'!$B$1:$EF$1,0)),"")</f>
        <v>0</v>
      </c>
      <c r="P934" s="7">
        <f>IFERROR(INDEX('[1]Master data'!$B$2:$EF$1000,MATCH($B934,'[1]Master data'!$A$2:$A$1000,0),MATCH(P$1,'[1]Master data'!$B$1:$EF$1,0)),"")</f>
        <v>-5000</v>
      </c>
      <c r="Q934" s="30">
        <f>IFERROR(INDEX('[1]Master data'!$B$2:$EF$1000,MATCH($B934,'[1]Master data'!$A$2:$A$1000,0),MATCH(Q$1,'[1]Master data'!$B$1:$EF$1,0)),"")</f>
        <v>-1</v>
      </c>
    </row>
    <row r="935" spans="1:17" x14ac:dyDescent="0.3">
      <c r="A935" t="str">
        <f t="shared" si="14"/>
        <v/>
      </c>
      <c r="B935" t="str">
        <f>IF('[1]Master data'!A935="","",'[1]Master data'!A935)</f>
        <v/>
      </c>
      <c r="C935" t="str">
        <f>IFERROR(INDEX('[1]Master data'!$B$2:$EF$1000,MATCH($B935,'[1]Master data'!$A$2:$A$1000,0),MATCH(C$1,'[1]Master data'!$B$1:$EF$1,0)),"")</f>
        <v/>
      </c>
      <c r="D935" t="str">
        <f>IFERROR(INDEX('[1]Master data'!$B$2:$EF$1000,MATCH($B935,'[1]Master data'!$A$2:$A$1000,0),MATCH(D$1,'[1]Master data'!$B$1:$EF$1,0)),"")</f>
        <v/>
      </c>
      <c r="E935" s="5">
        <f>IFERROR(INDEX('[1]Master data'!$B$2:$EF$1000,MATCH($B935,'[1]Master data'!$A$2:$A$1000,0),MATCH(E$1,'[1]Master data'!$B$1:$EF$1,0)),"")</f>
        <v>0</v>
      </c>
      <c r="F935" s="7">
        <f>IFERROR(INDEX('[1]Master data'!$B$2:$EF$1000,MATCH($B935,'[1]Master data'!$A$2:$A$1000,0),MATCH(F$1,'[1]Master data'!$B$1:$EF$1,0)),"")</f>
        <v>-5000</v>
      </c>
      <c r="G935" s="7">
        <f>IFERROR(INDEX('[1]Master data'!$B$2:$EF$1000,MATCH($B935,'[1]Master data'!$A$2:$A$1000,0),MATCH(G$1,'[1]Master data'!$B$1:$EF$1,0)),"")</f>
        <v>0</v>
      </c>
      <c r="H935" s="7">
        <f>IFERROR(INDEX('[1]Master data'!$B$2:$EF$1000,MATCH($B935,'[1]Master data'!$A$2:$A$1000,0),MATCH(H$1,'[1]Master data'!$B$1:$EF$1,0)),"")</f>
        <v>0</v>
      </c>
      <c r="I935" s="7">
        <f>IFERROR(INDEX('[1]Master data'!$B$2:$EF$1000,MATCH($B935,'[1]Master data'!$A$2:$A$1000,0),MATCH(I$1,'[1]Master data'!$B$1:$EF$1,0)),"")</f>
        <v>0</v>
      </c>
      <c r="J935" s="7">
        <f>IFERROR(INDEX('[1]Master data'!$B$2:$EF$1000,MATCH($B935,'[1]Master data'!$A$2:$A$1000,0),MATCH(J$1,'[1]Master data'!$B$1:$EF$1,0)),"")</f>
        <v>0</v>
      </c>
      <c r="K935" s="7">
        <f>IFERROR(INDEX('[1]Master data'!$B$2:$EF$1000,MATCH($B935,'[1]Master data'!$A$2:$A$1000,0),MATCH(K$1,'[1]Master data'!$B$1:$EF$1,0)),"")</f>
        <v>0</v>
      </c>
      <c r="L935" s="7">
        <f>IFERROR(INDEX('[1]Master data'!$B$2:$EF$1000,MATCH($B935,'[1]Master data'!$A$2:$A$1000,0),MATCH(L$1,'[1]Master data'!$B$1:$EF$1,0)),"")</f>
        <v>-5000</v>
      </c>
      <c r="M935" s="33">
        <f>IFERROR(INDEX('[1]Master data'!$B$2:$EF$1000,MATCH($B935,'[1]Master data'!$A$2:$A$1000,0),MATCH(M$1,'[1]Master data'!$B$1:$EF$1,0)),"")</f>
        <v>-1</v>
      </c>
      <c r="N935" s="7">
        <f>IFERROR(INDEX('[1]Master data'!$B$2:$EF$1000,MATCH($B935,'[1]Master data'!$A$2:$A$1000,0),MATCH(N$1,'[1]Master data'!$B$1:$EF$1,0)),"")</f>
        <v>0</v>
      </c>
      <c r="O935" s="7">
        <f>IFERROR(INDEX('[1]Master data'!$B$2:$EF$1000,MATCH($B935,'[1]Master data'!$A$2:$A$1000,0),MATCH(O$1,'[1]Master data'!$B$1:$EF$1,0)),"")</f>
        <v>0</v>
      </c>
      <c r="P935" s="7">
        <f>IFERROR(INDEX('[1]Master data'!$B$2:$EF$1000,MATCH($B935,'[1]Master data'!$A$2:$A$1000,0),MATCH(P$1,'[1]Master data'!$B$1:$EF$1,0)),"")</f>
        <v>-5000</v>
      </c>
      <c r="Q935" s="30">
        <f>IFERROR(INDEX('[1]Master data'!$B$2:$EF$1000,MATCH($B935,'[1]Master data'!$A$2:$A$1000,0),MATCH(Q$1,'[1]Master data'!$B$1:$EF$1,0)),"")</f>
        <v>-1</v>
      </c>
    </row>
    <row r="936" spans="1:17" x14ac:dyDescent="0.3">
      <c r="A936" t="str">
        <f t="shared" si="14"/>
        <v/>
      </c>
      <c r="B936" t="str">
        <f>IF('[1]Master data'!A936="","",'[1]Master data'!A936)</f>
        <v/>
      </c>
      <c r="C936" t="str">
        <f>IFERROR(INDEX('[1]Master data'!$B$2:$EF$1000,MATCH($B936,'[1]Master data'!$A$2:$A$1000,0),MATCH(C$1,'[1]Master data'!$B$1:$EF$1,0)),"")</f>
        <v/>
      </c>
      <c r="D936" t="str">
        <f>IFERROR(INDEX('[1]Master data'!$B$2:$EF$1000,MATCH($B936,'[1]Master data'!$A$2:$A$1000,0),MATCH(D$1,'[1]Master data'!$B$1:$EF$1,0)),"")</f>
        <v/>
      </c>
      <c r="E936" s="5">
        <f>IFERROR(INDEX('[1]Master data'!$B$2:$EF$1000,MATCH($B936,'[1]Master data'!$A$2:$A$1000,0),MATCH(E$1,'[1]Master data'!$B$1:$EF$1,0)),"")</f>
        <v>0</v>
      </c>
      <c r="F936" s="7">
        <f>IFERROR(INDEX('[1]Master data'!$B$2:$EF$1000,MATCH($B936,'[1]Master data'!$A$2:$A$1000,0),MATCH(F$1,'[1]Master data'!$B$1:$EF$1,0)),"")</f>
        <v>-5000</v>
      </c>
      <c r="G936" s="7">
        <f>IFERROR(INDEX('[1]Master data'!$B$2:$EF$1000,MATCH($B936,'[1]Master data'!$A$2:$A$1000,0),MATCH(G$1,'[1]Master data'!$B$1:$EF$1,0)),"")</f>
        <v>0</v>
      </c>
      <c r="H936" s="7">
        <f>IFERROR(INDEX('[1]Master data'!$B$2:$EF$1000,MATCH($B936,'[1]Master data'!$A$2:$A$1000,0),MATCH(H$1,'[1]Master data'!$B$1:$EF$1,0)),"")</f>
        <v>0</v>
      </c>
      <c r="I936" s="7">
        <f>IFERROR(INDEX('[1]Master data'!$B$2:$EF$1000,MATCH($B936,'[1]Master data'!$A$2:$A$1000,0),MATCH(I$1,'[1]Master data'!$B$1:$EF$1,0)),"")</f>
        <v>0</v>
      </c>
      <c r="J936" s="7">
        <f>IFERROR(INDEX('[1]Master data'!$B$2:$EF$1000,MATCH($B936,'[1]Master data'!$A$2:$A$1000,0),MATCH(J$1,'[1]Master data'!$B$1:$EF$1,0)),"")</f>
        <v>0</v>
      </c>
      <c r="K936" s="7">
        <f>IFERROR(INDEX('[1]Master data'!$B$2:$EF$1000,MATCH($B936,'[1]Master data'!$A$2:$A$1000,0),MATCH(K$1,'[1]Master data'!$B$1:$EF$1,0)),"")</f>
        <v>0</v>
      </c>
      <c r="L936" s="7">
        <f>IFERROR(INDEX('[1]Master data'!$B$2:$EF$1000,MATCH($B936,'[1]Master data'!$A$2:$A$1000,0),MATCH(L$1,'[1]Master data'!$B$1:$EF$1,0)),"")</f>
        <v>-5000</v>
      </c>
      <c r="M936" s="33">
        <f>IFERROR(INDEX('[1]Master data'!$B$2:$EF$1000,MATCH($B936,'[1]Master data'!$A$2:$A$1000,0),MATCH(M$1,'[1]Master data'!$B$1:$EF$1,0)),"")</f>
        <v>-1</v>
      </c>
      <c r="N936" s="7">
        <f>IFERROR(INDEX('[1]Master data'!$B$2:$EF$1000,MATCH($B936,'[1]Master data'!$A$2:$A$1000,0),MATCH(N$1,'[1]Master data'!$B$1:$EF$1,0)),"")</f>
        <v>0</v>
      </c>
      <c r="O936" s="7">
        <f>IFERROR(INDEX('[1]Master data'!$B$2:$EF$1000,MATCH($B936,'[1]Master data'!$A$2:$A$1000,0),MATCH(O$1,'[1]Master data'!$B$1:$EF$1,0)),"")</f>
        <v>0</v>
      </c>
      <c r="P936" s="7">
        <f>IFERROR(INDEX('[1]Master data'!$B$2:$EF$1000,MATCH($B936,'[1]Master data'!$A$2:$A$1000,0),MATCH(P$1,'[1]Master data'!$B$1:$EF$1,0)),"")</f>
        <v>-5000</v>
      </c>
      <c r="Q936" s="30">
        <f>IFERROR(INDEX('[1]Master data'!$B$2:$EF$1000,MATCH($B936,'[1]Master data'!$A$2:$A$1000,0),MATCH(Q$1,'[1]Master data'!$B$1:$EF$1,0)),"")</f>
        <v>-1</v>
      </c>
    </row>
    <row r="937" spans="1:17" x14ac:dyDescent="0.3">
      <c r="A937" t="str">
        <f t="shared" si="14"/>
        <v/>
      </c>
      <c r="B937" t="str">
        <f>IF('[1]Master data'!A937="","",'[1]Master data'!A937)</f>
        <v/>
      </c>
      <c r="C937" t="str">
        <f>IFERROR(INDEX('[1]Master data'!$B$2:$EF$1000,MATCH($B937,'[1]Master data'!$A$2:$A$1000,0),MATCH(C$1,'[1]Master data'!$B$1:$EF$1,0)),"")</f>
        <v/>
      </c>
      <c r="D937" t="str">
        <f>IFERROR(INDEX('[1]Master data'!$B$2:$EF$1000,MATCH($B937,'[1]Master data'!$A$2:$A$1000,0),MATCH(D$1,'[1]Master data'!$B$1:$EF$1,0)),"")</f>
        <v/>
      </c>
      <c r="E937" s="5">
        <f>IFERROR(INDEX('[1]Master data'!$B$2:$EF$1000,MATCH($B937,'[1]Master data'!$A$2:$A$1000,0),MATCH(E$1,'[1]Master data'!$B$1:$EF$1,0)),"")</f>
        <v>0</v>
      </c>
      <c r="F937" s="7">
        <f>IFERROR(INDEX('[1]Master data'!$B$2:$EF$1000,MATCH($B937,'[1]Master data'!$A$2:$A$1000,0),MATCH(F$1,'[1]Master data'!$B$1:$EF$1,0)),"")</f>
        <v>-5000</v>
      </c>
      <c r="G937" s="7">
        <f>IFERROR(INDEX('[1]Master data'!$B$2:$EF$1000,MATCH($B937,'[1]Master data'!$A$2:$A$1000,0),MATCH(G$1,'[1]Master data'!$B$1:$EF$1,0)),"")</f>
        <v>0</v>
      </c>
      <c r="H937" s="7">
        <f>IFERROR(INDEX('[1]Master data'!$B$2:$EF$1000,MATCH($B937,'[1]Master data'!$A$2:$A$1000,0),MATCH(H$1,'[1]Master data'!$B$1:$EF$1,0)),"")</f>
        <v>0</v>
      </c>
      <c r="I937" s="7">
        <f>IFERROR(INDEX('[1]Master data'!$B$2:$EF$1000,MATCH($B937,'[1]Master data'!$A$2:$A$1000,0),MATCH(I$1,'[1]Master data'!$B$1:$EF$1,0)),"")</f>
        <v>0</v>
      </c>
      <c r="J937" s="7">
        <f>IFERROR(INDEX('[1]Master data'!$B$2:$EF$1000,MATCH($B937,'[1]Master data'!$A$2:$A$1000,0),MATCH(J$1,'[1]Master data'!$B$1:$EF$1,0)),"")</f>
        <v>0</v>
      </c>
      <c r="K937" s="7">
        <f>IFERROR(INDEX('[1]Master data'!$B$2:$EF$1000,MATCH($B937,'[1]Master data'!$A$2:$A$1000,0),MATCH(K$1,'[1]Master data'!$B$1:$EF$1,0)),"")</f>
        <v>0</v>
      </c>
      <c r="L937" s="7">
        <f>IFERROR(INDEX('[1]Master data'!$B$2:$EF$1000,MATCH($B937,'[1]Master data'!$A$2:$A$1000,0),MATCH(L$1,'[1]Master data'!$B$1:$EF$1,0)),"")</f>
        <v>-5000</v>
      </c>
      <c r="M937" s="33">
        <f>IFERROR(INDEX('[1]Master data'!$B$2:$EF$1000,MATCH($B937,'[1]Master data'!$A$2:$A$1000,0),MATCH(M$1,'[1]Master data'!$B$1:$EF$1,0)),"")</f>
        <v>-1</v>
      </c>
      <c r="N937" s="7">
        <f>IFERROR(INDEX('[1]Master data'!$B$2:$EF$1000,MATCH($B937,'[1]Master data'!$A$2:$A$1000,0),MATCH(N$1,'[1]Master data'!$B$1:$EF$1,0)),"")</f>
        <v>0</v>
      </c>
      <c r="O937" s="7">
        <f>IFERROR(INDEX('[1]Master data'!$B$2:$EF$1000,MATCH($B937,'[1]Master data'!$A$2:$A$1000,0),MATCH(O$1,'[1]Master data'!$B$1:$EF$1,0)),"")</f>
        <v>0</v>
      </c>
      <c r="P937" s="7">
        <f>IFERROR(INDEX('[1]Master data'!$B$2:$EF$1000,MATCH($B937,'[1]Master data'!$A$2:$A$1000,0),MATCH(P$1,'[1]Master data'!$B$1:$EF$1,0)),"")</f>
        <v>-5000</v>
      </c>
      <c r="Q937" s="30">
        <f>IFERROR(INDEX('[1]Master data'!$B$2:$EF$1000,MATCH($B937,'[1]Master data'!$A$2:$A$1000,0),MATCH(Q$1,'[1]Master data'!$B$1:$EF$1,0)),"")</f>
        <v>-1</v>
      </c>
    </row>
    <row r="938" spans="1:17" x14ac:dyDescent="0.3">
      <c r="A938" t="str">
        <f t="shared" si="14"/>
        <v/>
      </c>
      <c r="B938" t="str">
        <f>IF('[1]Master data'!A938="","",'[1]Master data'!A938)</f>
        <v/>
      </c>
      <c r="C938" t="str">
        <f>IFERROR(INDEX('[1]Master data'!$B$2:$EF$1000,MATCH($B938,'[1]Master data'!$A$2:$A$1000,0),MATCH(C$1,'[1]Master data'!$B$1:$EF$1,0)),"")</f>
        <v/>
      </c>
      <c r="D938" t="str">
        <f>IFERROR(INDEX('[1]Master data'!$B$2:$EF$1000,MATCH($B938,'[1]Master data'!$A$2:$A$1000,0),MATCH(D$1,'[1]Master data'!$B$1:$EF$1,0)),"")</f>
        <v/>
      </c>
      <c r="E938" s="5">
        <f>IFERROR(INDEX('[1]Master data'!$B$2:$EF$1000,MATCH($B938,'[1]Master data'!$A$2:$A$1000,0),MATCH(E$1,'[1]Master data'!$B$1:$EF$1,0)),"")</f>
        <v>0</v>
      </c>
      <c r="F938" s="7">
        <f>IFERROR(INDEX('[1]Master data'!$B$2:$EF$1000,MATCH($B938,'[1]Master data'!$A$2:$A$1000,0),MATCH(F$1,'[1]Master data'!$B$1:$EF$1,0)),"")</f>
        <v>-5000</v>
      </c>
      <c r="G938" s="7">
        <f>IFERROR(INDEX('[1]Master data'!$B$2:$EF$1000,MATCH($B938,'[1]Master data'!$A$2:$A$1000,0),MATCH(G$1,'[1]Master data'!$B$1:$EF$1,0)),"")</f>
        <v>0</v>
      </c>
      <c r="H938" s="7">
        <f>IFERROR(INDEX('[1]Master data'!$B$2:$EF$1000,MATCH($B938,'[1]Master data'!$A$2:$A$1000,0),MATCH(H$1,'[1]Master data'!$B$1:$EF$1,0)),"")</f>
        <v>0</v>
      </c>
      <c r="I938" s="7">
        <f>IFERROR(INDEX('[1]Master data'!$B$2:$EF$1000,MATCH($B938,'[1]Master data'!$A$2:$A$1000,0),MATCH(I$1,'[1]Master data'!$B$1:$EF$1,0)),"")</f>
        <v>0</v>
      </c>
      <c r="J938" s="7">
        <f>IFERROR(INDEX('[1]Master data'!$B$2:$EF$1000,MATCH($B938,'[1]Master data'!$A$2:$A$1000,0),MATCH(J$1,'[1]Master data'!$B$1:$EF$1,0)),"")</f>
        <v>0</v>
      </c>
      <c r="K938" s="7">
        <f>IFERROR(INDEX('[1]Master data'!$B$2:$EF$1000,MATCH($B938,'[1]Master data'!$A$2:$A$1000,0),MATCH(K$1,'[1]Master data'!$B$1:$EF$1,0)),"")</f>
        <v>0</v>
      </c>
      <c r="L938" s="7">
        <f>IFERROR(INDEX('[1]Master data'!$B$2:$EF$1000,MATCH($B938,'[1]Master data'!$A$2:$A$1000,0),MATCH(L$1,'[1]Master data'!$B$1:$EF$1,0)),"")</f>
        <v>-5000</v>
      </c>
      <c r="M938" s="33">
        <f>IFERROR(INDEX('[1]Master data'!$B$2:$EF$1000,MATCH($B938,'[1]Master data'!$A$2:$A$1000,0),MATCH(M$1,'[1]Master data'!$B$1:$EF$1,0)),"")</f>
        <v>-1</v>
      </c>
      <c r="N938" s="7">
        <f>IFERROR(INDEX('[1]Master data'!$B$2:$EF$1000,MATCH($B938,'[1]Master data'!$A$2:$A$1000,0),MATCH(N$1,'[1]Master data'!$B$1:$EF$1,0)),"")</f>
        <v>0</v>
      </c>
      <c r="O938" s="7">
        <f>IFERROR(INDEX('[1]Master data'!$B$2:$EF$1000,MATCH($B938,'[1]Master data'!$A$2:$A$1000,0),MATCH(O$1,'[1]Master data'!$B$1:$EF$1,0)),"")</f>
        <v>0</v>
      </c>
      <c r="P938" s="7">
        <f>IFERROR(INDEX('[1]Master data'!$B$2:$EF$1000,MATCH($B938,'[1]Master data'!$A$2:$A$1000,0),MATCH(P$1,'[1]Master data'!$B$1:$EF$1,0)),"")</f>
        <v>-5000</v>
      </c>
      <c r="Q938" s="30">
        <f>IFERROR(INDEX('[1]Master data'!$B$2:$EF$1000,MATCH($B938,'[1]Master data'!$A$2:$A$1000,0),MATCH(Q$1,'[1]Master data'!$B$1:$EF$1,0)),"")</f>
        <v>-1</v>
      </c>
    </row>
    <row r="939" spans="1:17" x14ac:dyDescent="0.3">
      <c r="A939" t="str">
        <f t="shared" si="14"/>
        <v/>
      </c>
      <c r="B939" t="str">
        <f>IF('[1]Master data'!A939="","",'[1]Master data'!A939)</f>
        <v/>
      </c>
      <c r="C939" t="str">
        <f>IFERROR(INDEX('[1]Master data'!$B$2:$EF$1000,MATCH($B939,'[1]Master data'!$A$2:$A$1000,0),MATCH(C$1,'[1]Master data'!$B$1:$EF$1,0)),"")</f>
        <v/>
      </c>
      <c r="D939" t="str">
        <f>IFERROR(INDEX('[1]Master data'!$B$2:$EF$1000,MATCH($B939,'[1]Master data'!$A$2:$A$1000,0),MATCH(D$1,'[1]Master data'!$B$1:$EF$1,0)),"")</f>
        <v/>
      </c>
      <c r="E939" s="5">
        <f>IFERROR(INDEX('[1]Master data'!$B$2:$EF$1000,MATCH($B939,'[1]Master data'!$A$2:$A$1000,0),MATCH(E$1,'[1]Master data'!$B$1:$EF$1,0)),"")</f>
        <v>0</v>
      </c>
      <c r="F939" s="7">
        <f>IFERROR(INDEX('[1]Master data'!$B$2:$EF$1000,MATCH($B939,'[1]Master data'!$A$2:$A$1000,0),MATCH(F$1,'[1]Master data'!$B$1:$EF$1,0)),"")</f>
        <v>-5000</v>
      </c>
      <c r="G939" s="7">
        <f>IFERROR(INDEX('[1]Master data'!$B$2:$EF$1000,MATCH($B939,'[1]Master data'!$A$2:$A$1000,0),MATCH(G$1,'[1]Master data'!$B$1:$EF$1,0)),"")</f>
        <v>0</v>
      </c>
      <c r="H939" s="7">
        <f>IFERROR(INDEX('[1]Master data'!$B$2:$EF$1000,MATCH($B939,'[1]Master data'!$A$2:$A$1000,0),MATCH(H$1,'[1]Master data'!$B$1:$EF$1,0)),"")</f>
        <v>0</v>
      </c>
      <c r="I939" s="7">
        <f>IFERROR(INDEX('[1]Master data'!$B$2:$EF$1000,MATCH($B939,'[1]Master data'!$A$2:$A$1000,0),MATCH(I$1,'[1]Master data'!$B$1:$EF$1,0)),"")</f>
        <v>0</v>
      </c>
      <c r="J939" s="7">
        <f>IFERROR(INDEX('[1]Master data'!$B$2:$EF$1000,MATCH($B939,'[1]Master data'!$A$2:$A$1000,0),MATCH(J$1,'[1]Master data'!$B$1:$EF$1,0)),"")</f>
        <v>0</v>
      </c>
      <c r="K939" s="7">
        <f>IFERROR(INDEX('[1]Master data'!$B$2:$EF$1000,MATCH($B939,'[1]Master data'!$A$2:$A$1000,0),MATCH(K$1,'[1]Master data'!$B$1:$EF$1,0)),"")</f>
        <v>0</v>
      </c>
      <c r="L939" s="7">
        <f>IFERROR(INDEX('[1]Master data'!$B$2:$EF$1000,MATCH($B939,'[1]Master data'!$A$2:$A$1000,0),MATCH(L$1,'[1]Master data'!$B$1:$EF$1,0)),"")</f>
        <v>-5000</v>
      </c>
      <c r="M939" s="33">
        <f>IFERROR(INDEX('[1]Master data'!$B$2:$EF$1000,MATCH($B939,'[1]Master data'!$A$2:$A$1000,0),MATCH(M$1,'[1]Master data'!$B$1:$EF$1,0)),"")</f>
        <v>-1</v>
      </c>
      <c r="N939" s="7">
        <f>IFERROR(INDEX('[1]Master data'!$B$2:$EF$1000,MATCH($B939,'[1]Master data'!$A$2:$A$1000,0),MATCH(N$1,'[1]Master data'!$B$1:$EF$1,0)),"")</f>
        <v>0</v>
      </c>
      <c r="O939" s="7">
        <f>IFERROR(INDEX('[1]Master data'!$B$2:$EF$1000,MATCH($B939,'[1]Master data'!$A$2:$A$1000,0),MATCH(O$1,'[1]Master data'!$B$1:$EF$1,0)),"")</f>
        <v>0</v>
      </c>
      <c r="P939" s="7">
        <f>IFERROR(INDEX('[1]Master data'!$B$2:$EF$1000,MATCH($B939,'[1]Master data'!$A$2:$A$1000,0),MATCH(P$1,'[1]Master data'!$B$1:$EF$1,0)),"")</f>
        <v>-5000</v>
      </c>
      <c r="Q939" s="30">
        <f>IFERROR(INDEX('[1]Master data'!$B$2:$EF$1000,MATCH($B939,'[1]Master data'!$A$2:$A$1000,0),MATCH(Q$1,'[1]Master data'!$B$1:$EF$1,0)),"")</f>
        <v>-1</v>
      </c>
    </row>
    <row r="940" spans="1:17" x14ac:dyDescent="0.3">
      <c r="A940" t="str">
        <f t="shared" si="14"/>
        <v/>
      </c>
      <c r="B940" t="str">
        <f>IF('[1]Master data'!A940="","",'[1]Master data'!A940)</f>
        <v/>
      </c>
      <c r="C940" t="str">
        <f>IFERROR(INDEX('[1]Master data'!$B$2:$EF$1000,MATCH($B940,'[1]Master data'!$A$2:$A$1000,0),MATCH(C$1,'[1]Master data'!$B$1:$EF$1,0)),"")</f>
        <v/>
      </c>
      <c r="D940" t="str">
        <f>IFERROR(INDEX('[1]Master data'!$B$2:$EF$1000,MATCH($B940,'[1]Master data'!$A$2:$A$1000,0),MATCH(D$1,'[1]Master data'!$B$1:$EF$1,0)),"")</f>
        <v/>
      </c>
      <c r="E940" s="5">
        <f>IFERROR(INDEX('[1]Master data'!$B$2:$EF$1000,MATCH($B940,'[1]Master data'!$A$2:$A$1000,0),MATCH(E$1,'[1]Master data'!$B$1:$EF$1,0)),"")</f>
        <v>0</v>
      </c>
      <c r="F940" s="7">
        <f>IFERROR(INDEX('[1]Master data'!$B$2:$EF$1000,MATCH($B940,'[1]Master data'!$A$2:$A$1000,0),MATCH(F$1,'[1]Master data'!$B$1:$EF$1,0)),"")</f>
        <v>-5000</v>
      </c>
      <c r="G940" s="7">
        <f>IFERROR(INDEX('[1]Master data'!$B$2:$EF$1000,MATCH($B940,'[1]Master data'!$A$2:$A$1000,0),MATCH(G$1,'[1]Master data'!$B$1:$EF$1,0)),"")</f>
        <v>0</v>
      </c>
      <c r="H940" s="7">
        <f>IFERROR(INDEX('[1]Master data'!$B$2:$EF$1000,MATCH($B940,'[1]Master data'!$A$2:$A$1000,0),MATCH(H$1,'[1]Master data'!$B$1:$EF$1,0)),"")</f>
        <v>0</v>
      </c>
      <c r="I940" s="7">
        <f>IFERROR(INDEX('[1]Master data'!$B$2:$EF$1000,MATCH($B940,'[1]Master data'!$A$2:$A$1000,0),MATCH(I$1,'[1]Master data'!$B$1:$EF$1,0)),"")</f>
        <v>0</v>
      </c>
      <c r="J940" s="7">
        <f>IFERROR(INDEX('[1]Master data'!$B$2:$EF$1000,MATCH($B940,'[1]Master data'!$A$2:$A$1000,0),MATCH(J$1,'[1]Master data'!$B$1:$EF$1,0)),"")</f>
        <v>0</v>
      </c>
      <c r="K940" s="7">
        <f>IFERROR(INDEX('[1]Master data'!$B$2:$EF$1000,MATCH($B940,'[1]Master data'!$A$2:$A$1000,0),MATCH(K$1,'[1]Master data'!$B$1:$EF$1,0)),"")</f>
        <v>0</v>
      </c>
      <c r="L940" s="7">
        <f>IFERROR(INDEX('[1]Master data'!$B$2:$EF$1000,MATCH($B940,'[1]Master data'!$A$2:$A$1000,0),MATCH(L$1,'[1]Master data'!$B$1:$EF$1,0)),"")</f>
        <v>-5000</v>
      </c>
      <c r="M940" s="33">
        <f>IFERROR(INDEX('[1]Master data'!$B$2:$EF$1000,MATCH($B940,'[1]Master data'!$A$2:$A$1000,0),MATCH(M$1,'[1]Master data'!$B$1:$EF$1,0)),"")</f>
        <v>-1</v>
      </c>
      <c r="N940" s="7">
        <f>IFERROR(INDEX('[1]Master data'!$B$2:$EF$1000,MATCH($B940,'[1]Master data'!$A$2:$A$1000,0),MATCH(N$1,'[1]Master data'!$B$1:$EF$1,0)),"")</f>
        <v>0</v>
      </c>
      <c r="O940" s="7">
        <f>IFERROR(INDEX('[1]Master data'!$B$2:$EF$1000,MATCH($B940,'[1]Master data'!$A$2:$A$1000,0),MATCH(O$1,'[1]Master data'!$B$1:$EF$1,0)),"")</f>
        <v>0</v>
      </c>
      <c r="P940" s="7">
        <f>IFERROR(INDEX('[1]Master data'!$B$2:$EF$1000,MATCH($B940,'[1]Master data'!$A$2:$A$1000,0),MATCH(P$1,'[1]Master data'!$B$1:$EF$1,0)),"")</f>
        <v>-5000</v>
      </c>
      <c r="Q940" s="30">
        <f>IFERROR(INDEX('[1]Master data'!$B$2:$EF$1000,MATCH($B940,'[1]Master data'!$A$2:$A$1000,0),MATCH(Q$1,'[1]Master data'!$B$1:$EF$1,0)),"")</f>
        <v>-1</v>
      </c>
    </row>
    <row r="941" spans="1:17" x14ac:dyDescent="0.3">
      <c r="A941" t="str">
        <f t="shared" si="14"/>
        <v/>
      </c>
      <c r="B941" t="str">
        <f>IF('[1]Master data'!A941="","",'[1]Master data'!A941)</f>
        <v/>
      </c>
      <c r="C941" t="str">
        <f>IFERROR(INDEX('[1]Master data'!$B$2:$EF$1000,MATCH($B941,'[1]Master data'!$A$2:$A$1000,0),MATCH(C$1,'[1]Master data'!$B$1:$EF$1,0)),"")</f>
        <v/>
      </c>
      <c r="D941" t="str">
        <f>IFERROR(INDEX('[1]Master data'!$B$2:$EF$1000,MATCH($B941,'[1]Master data'!$A$2:$A$1000,0),MATCH(D$1,'[1]Master data'!$B$1:$EF$1,0)),"")</f>
        <v/>
      </c>
      <c r="E941" s="5">
        <f>IFERROR(INDEX('[1]Master data'!$B$2:$EF$1000,MATCH($B941,'[1]Master data'!$A$2:$A$1000,0),MATCH(E$1,'[1]Master data'!$B$1:$EF$1,0)),"")</f>
        <v>0</v>
      </c>
      <c r="F941" s="7">
        <f>IFERROR(INDEX('[1]Master data'!$B$2:$EF$1000,MATCH($B941,'[1]Master data'!$A$2:$A$1000,0),MATCH(F$1,'[1]Master data'!$B$1:$EF$1,0)),"")</f>
        <v>-5000</v>
      </c>
      <c r="G941" s="7">
        <f>IFERROR(INDEX('[1]Master data'!$B$2:$EF$1000,MATCH($B941,'[1]Master data'!$A$2:$A$1000,0),MATCH(G$1,'[1]Master data'!$B$1:$EF$1,0)),"")</f>
        <v>0</v>
      </c>
      <c r="H941" s="7">
        <f>IFERROR(INDEX('[1]Master data'!$B$2:$EF$1000,MATCH($B941,'[1]Master data'!$A$2:$A$1000,0),MATCH(H$1,'[1]Master data'!$B$1:$EF$1,0)),"")</f>
        <v>0</v>
      </c>
      <c r="I941" s="7">
        <f>IFERROR(INDEX('[1]Master data'!$B$2:$EF$1000,MATCH($B941,'[1]Master data'!$A$2:$A$1000,0),MATCH(I$1,'[1]Master data'!$B$1:$EF$1,0)),"")</f>
        <v>0</v>
      </c>
      <c r="J941" s="7">
        <f>IFERROR(INDEX('[1]Master data'!$B$2:$EF$1000,MATCH($B941,'[1]Master data'!$A$2:$A$1000,0),MATCH(J$1,'[1]Master data'!$B$1:$EF$1,0)),"")</f>
        <v>0</v>
      </c>
      <c r="K941" s="7">
        <f>IFERROR(INDEX('[1]Master data'!$B$2:$EF$1000,MATCH($B941,'[1]Master data'!$A$2:$A$1000,0),MATCH(K$1,'[1]Master data'!$B$1:$EF$1,0)),"")</f>
        <v>0</v>
      </c>
      <c r="L941" s="7">
        <f>IFERROR(INDEX('[1]Master data'!$B$2:$EF$1000,MATCH($B941,'[1]Master data'!$A$2:$A$1000,0),MATCH(L$1,'[1]Master data'!$B$1:$EF$1,0)),"")</f>
        <v>-5000</v>
      </c>
      <c r="M941" s="33">
        <f>IFERROR(INDEX('[1]Master data'!$B$2:$EF$1000,MATCH($B941,'[1]Master data'!$A$2:$A$1000,0),MATCH(M$1,'[1]Master data'!$B$1:$EF$1,0)),"")</f>
        <v>-1</v>
      </c>
      <c r="N941" s="7">
        <f>IFERROR(INDEX('[1]Master data'!$B$2:$EF$1000,MATCH($B941,'[1]Master data'!$A$2:$A$1000,0),MATCH(N$1,'[1]Master data'!$B$1:$EF$1,0)),"")</f>
        <v>0</v>
      </c>
      <c r="O941" s="7">
        <f>IFERROR(INDEX('[1]Master data'!$B$2:$EF$1000,MATCH($B941,'[1]Master data'!$A$2:$A$1000,0),MATCH(O$1,'[1]Master data'!$B$1:$EF$1,0)),"")</f>
        <v>0</v>
      </c>
      <c r="P941" s="7">
        <f>IFERROR(INDEX('[1]Master data'!$B$2:$EF$1000,MATCH($B941,'[1]Master data'!$A$2:$A$1000,0),MATCH(P$1,'[1]Master data'!$B$1:$EF$1,0)),"")</f>
        <v>-5000</v>
      </c>
      <c r="Q941" s="30">
        <f>IFERROR(INDEX('[1]Master data'!$B$2:$EF$1000,MATCH($B941,'[1]Master data'!$A$2:$A$1000,0),MATCH(Q$1,'[1]Master data'!$B$1:$EF$1,0)),"")</f>
        <v>-1</v>
      </c>
    </row>
    <row r="942" spans="1:17" x14ac:dyDescent="0.3">
      <c r="A942" t="str">
        <f t="shared" si="14"/>
        <v/>
      </c>
      <c r="B942" t="str">
        <f>IF('[1]Master data'!A942="","",'[1]Master data'!A942)</f>
        <v/>
      </c>
      <c r="C942" t="str">
        <f>IFERROR(INDEX('[1]Master data'!$B$2:$EF$1000,MATCH($B942,'[1]Master data'!$A$2:$A$1000,0),MATCH(C$1,'[1]Master data'!$B$1:$EF$1,0)),"")</f>
        <v/>
      </c>
      <c r="D942" t="str">
        <f>IFERROR(INDEX('[1]Master data'!$B$2:$EF$1000,MATCH($B942,'[1]Master data'!$A$2:$A$1000,0),MATCH(D$1,'[1]Master data'!$B$1:$EF$1,0)),"")</f>
        <v/>
      </c>
      <c r="E942" s="5">
        <f>IFERROR(INDEX('[1]Master data'!$B$2:$EF$1000,MATCH($B942,'[1]Master data'!$A$2:$A$1000,0),MATCH(E$1,'[1]Master data'!$B$1:$EF$1,0)),"")</f>
        <v>0</v>
      </c>
      <c r="F942" s="7">
        <f>IFERROR(INDEX('[1]Master data'!$B$2:$EF$1000,MATCH($B942,'[1]Master data'!$A$2:$A$1000,0),MATCH(F$1,'[1]Master data'!$B$1:$EF$1,0)),"")</f>
        <v>-5000</v>
      </c>
      <c r="G942" s="7">
        <f>IFERROR(INDEX('[1]Master data'!$B$2:$EF$1000,MATCH($B942,'[1]Master data'!$A$2:$A$1000,0),MATCH(G$1,'[1]Master data'!$B$1:$EF$1,0)),"")</f>
        <v>0</v>
      </c>
      <c r="H942" s="7">
        <f>IFERROR(INDEX('[1]Master data'!$B$2:$EF$1000,MATCH($B942,'[1]Master data'!$A$2:$A$1000,0),MATCH(H$1,'[1]Master data'!$B$1:$EF$1,0)),"")</f>
        <v>0</v>
      </c>
      <c r="I942" s="7">
        <f>IFERROR(INDEX('[1]Master data'!$B$2:$EF$1000,MATCH($B942,'[1]Master data'!$A$2:$A$1000,0),MATCH(I$1,'[1]Master data'!$B$1:$EF$1,0)),"")</f>
        <v>0</v>
      </c>
      <c r="J942" s="7">
        <f>IFERROR(INDEX('[1]Master data'!$B$2:$EF$1000,MATCH($B942,'[1]Master data'!$A$2:$A$1000,0),MATCH(J$1,'[1]Master data'!$B$1:$EF$1,0)),"")</f>
        <v>0</v>
      </c>
      <c r="K942" s="7">
        <f>IFERROR(INDEX('[1]Master data'!$B$2:$EF$1000,MATCH($B942,'[1]Master data'!$A$2:$A$1000,0),MATCH(K$1,'[1]Master data'!$B$1:$EF$1,0)),"")</f>
        <v>0</v>
      </c>
      <c r="L942" s="7">
        <f>IFERROR(INDEX('[1]Master data'!$B$2:$EF$1000,MATCH($B942,'[1]Master data'!$A$2:$A$1000,0),MATCH(L$1,'[1]Master data'!$B$1:$EF$1,0)),"")</f>
        <v>-5000</v>
      </c>
      <c r="M942" s="33">
        <f>IFERROR(INDEX('[1]Master data'!$B$2:$EF$1000,MATCH($B942,'[1]Master data'!$A$2:$A$1000,0),MATCH(M$1,'[1]Master data'!$B$1:$EF$1,0)),"")</f>
        <v>-1</v>
      </c>
      <c r="N942" s="7">
        <f>IFERROR(INDEX('[1]Master data'!$B$2:$EF$1000,MATCH($B942,'[1]Master data'!$A$2:$A$1000,0),MATCH(N$1,'[1]Master data'!$B$1:$EF$1,0)),"")</f>
        <v>0</v>
      </c>
      <c r="O942" s="7">
        <f>IFERROR(INDEX('[1]Master data'!$B$2:$EF$1000,MATCH($B942,'[1]Master data'!$A$2:$A$1000,0),MATCH(O$1,'[1]Master data'!$B$1:$EF$1,0)),"")</f>
        <v>0</v>
      </c>
      <c r="P942" s="7">
        <f>IFERROR(INDEX('[1]Master data'!$B$2:$EF$1000,MATCH($B942,'[1]Master data'!$A$2:$A$1000,0),MATCH(P$1,'[1]Master data'!$B$1:$EF$1,0)),"")</f>
        <v>-5000</v>
      </c>
      <c r="Q942" s="30">
        <f>IFERROR(INDEX('[1]Master data'!$B$2:$EF$1000,MATCH($B942,'[1]Master data'!$A$2:$A$1000,0),MATCH(Q$1,'[1]Master data'!$B$1:$EF$1,0)),"")</f>
        <v>-1</v>
      </c>
    </row>
    <row r="943" spans="1:17" x14ac:dyDescent="0.3">
      <c r="A943" t="str">
        <f t="shared" si="14"/>
        <v/>
      </c>
      <c r="B943" t="str">
        <f>IF('[1]Master data'!A943="","",'[1]Master data'!A943)</f>
        <v/>
      </c>
      <c r="C943" t="str">
        <f>IFERROR(INDEX('[1]Master data'!$B$2:$EF$1000,MATCH($B943,'[1]Master data'!$A$2:$A$1000,0),MATCH(C$1,'[1]Master data'!$B$1:$EF$1,0)),"")</f>
        <v/>
      </c>
      <c r="D943" t="str">
        <f>IFERROR(INDEX('[1]Master data'!$B$2:$EF$1000,MATCH($B943,'[1]Master data'!$A$2:$A$1000,0),MATCH(D$1,'[1]Master data'!$B$1:$EF$1,0)),"")</f>
        <v/>
      </c>
      <c r="E943" s="5">
        <f>IFERROR(INDEX('[1]Master data'!$B$2:$EF$1000,MATCH($B943,'[1]Master data'!$A$2:$A$1000,0),MATCH(E$1,'[1]Master data'!$B$1:$EF$1,0)),"")</f>
        <v>0</v>
      </c>
      <c r="F943" s="7">
        <f>IFERROR(INDEX('[1]Master data'!$B$2:$EF$1000,MATCH($B943,'[1]Master data'!$A$2:$A$1000,0),MATCH(F$1,'[1]Master data'!$B$1:$EF$1,0)),"")</f>
        <v>-5000</v>
      </c>
      <c r="G943" s="7">
        <f>IFERROR(INDEX('[1]Master data'!$B$2:$EF$1000,MATCH($B943,'[1]Master data'!$A$2:$A$1000,0),MATCH(G$1,'[1]Master data'!$B$1:$EF$1,0)),"")</f>
        <v>0</v>
      </c>
      <c r="H943" s="7">
        <f>IFERROR(INDEX('[1]Master data'!$B$2:$EF$1000,MATCH($B943,'[1]Master data'!$A$2:$A$1000,0),MATCH(H$1,'[1]Master data'!$B$1:$EF$1,0)),"")</f>
        <v>0</v>
      </c>
      <c r="I943" s="7">
        <f>IFERROR(INDEX('[1]Master data'!$B$2:$EF$1000,MATCH($B943,'[1]Master data'!$A$2:$A$1000,0),MATCH(I$1,'[1]Master data'!$B$1:$EF$1,0)),"")</f>
        <v>0</v>
      </c>
      <c r="J943" s="7">
        <f>IFERROR(INDEX('[1]Master data'!$B$2:$EF$1000,MATCH($B943,'[1]Master data'!$A$2:$A$1000,0),MATCH(J$1,'[1]Master data'!$B$1:$EF$1,0)),"")</f>
        <v>0</v>
      </c>
      <c r="K943" s="7">
        <f>IFERROR(INDEX('[1]Master data'!$B$2:$EF$1000,MATCH($B943,'[1]Master data'!$A$2:$A$1000,0),MATCH(K$1,'[1]Master data'!$B$1:$EF$1,0)),"")</f>
        <v>0</v>
      </c>
      <c r="L943" s="7">
        <f>IFERROR(INDEX('[1]Master data'!$B$2:$EF$1000,MATCH($B943,'[1]Master data'!$A$2:$A$1000,0),MATCH(L$1,'[1]Master data'!$B$1:$EF$1,0)),"")</f>
        <v>-5000</v>
      </c>
      <c r="M943" s="33">
        <f>IFERROR(INDEX('[1]Master data'!$B$2:$EF$1000,MATCH($B943,'[1]Master data'!$A$2:$A$1000,0),MATCH(M$1,'[1]Master data'!$B$1:$EF$1,0)),"")</f>
        <v>-1</v>
      </c>
      <c r="N943" s="7">
        <f>IFERROR(INDEX('[1]Master data'!$B$2:$EF$1000,MATCH($B943,'[1]Master data'!$A$2:$A$1000,0),MATCH(N$1,'[1]Master data'!$B$1:$EF$1,0)),"")</f>
        <v>0</v>
      </c>
      <c r="O943" s="7">
        <f>IFERROR(INDEX('[1]Master data'!$B$2:$EF$1000,MATCH($B943,'[1]Master data'!$A$2:$A$1000,0),MATCH(O$1,'[1]Master data'!$B$1:$EF$1,0)),"")</f>
        <v>0</v>
      </c>
      <c r="P943" s="7">
        <f>IFERROR(INDEX('[1]Master data'!$B$2:$EF$1000,MATCH($B943,'[1]Master data'!$A$2:$A$1000,0),MATCH(P$1,'[1]Master data'!$B$1:$EF$1,0)),"")</f>
        <v>-5000</v>
      </c>
      <c r="Q943" s="30">
        <f>IFERROR(INDEX('[1]Master data'!$B$2:$EF$1000,MATCH($B943,'[1]Master data'!$A$2:$A$1000,0),MATCH(Q$1,'[1]Master data'!$B$1:$EF$1,0)),"")</f>
        <v>-1</v>
      </c>
    </row>
    <row r="944" spans="1:17" x14ac:dyDescent="0.3">
      <c r="A944" t="str">
        <f t="shared" si="14"/>
        <v/>
      </c>
      <c r="B944" t="str">
        <f>IF('[1]Master data'!A944="","",'[1]Master data'!A944)</f>
        <v/>
      </c>
      <c r="C944" t="str">
        <f>IFERROR(INDEX('[1]Master data'!$B$2:$EF$1000,MATCH($B944,'[1]Master data'!$A$2:$A$1000,0),MATCH(C$1,'[1]Master data'!$B$1:$EF$1,0)),"")</f>
        <v/>
      </c>
      <c r="D944" t="str">
        <f>IFERROR(INDEX('[1]Master data'!$B$2:$EF$1000,MATCH($B944,'[1]Master data'!$A$2:$A$1000,0),MATCH(D$1,'[1]Master data'!$B$1:$EF$1,0)),"")</f>
        <v/>
      </c>
      <c r="E944" s="5">
        <f>IFERROR(INDEX('[1]Master data'!$B$2:$EF$1000,MATCH($B944,'[1]Master data'!$A$2:$A$1000,0),MATCH(E$1,'[1]Master data'!$B$1:$EF$1,0)),"")</f>
        <v>0</v>
      </c>
      <c r="F944" s="7">
        <f>IFERROR(INDEX('[1]Master data'!$B$2:$EF$1000,MATCH($B944,'[1]Master data'!$A$2:$A$1000,0),MATCH(F$1,'[1]Master data'!$B$1:$EF$1,0)),"")</f>
        <v>-5000</v>
      </c>
      <c r="G944" s="7">
        <f>IFERROR(INDEX('[1]Master data'!$B$2:$EF$1000,MATCH($B944,'[1]Master data'!$A$2:$A$1000,0),MATCH(G$1,'[1]Master data'!$B$1:$EF$1,0)),"")</f>
        <v>0</v>
      </c>
      <c r="H944" s="7">
        <f>IFERROR(INDEX('[1]Master data'!$B$2:$EF$1000,MATCH($B944,'[1]Master data'!$A$2:$A$1000,0),MATCH(H$1,'[1]Master data'!$B$1:$EF$1,0)),"")</f>
        <v>0</v>
      </c>
      <c r="I944" s="7">
        <f>IFERROR(INDEX('[1]Master data'!$B$2:$EF$1000,MATCH($B944,'[1]Master data'!$A$2:$A$1000,0),MATCH(I$1,'[1]Master data'!$B$1:$EF$1,0)),"")</f>
        <v>0</v>
      </c>
      <c r="J944" s="7">
        <f>IFERROR(INDEX('[1]Master data'!$B$2:$EF$1000,MATCH($B944,'[1]Master data'!$A$2:$A$1000,0),MATCH(J$1,'[1]Master data'!$B$1:$EF$1,0)),"")</f>
        <v>0</v>
      </c>
      <c r="K944" s="7">
        <f>IFERROR(INDEX('[1]Master data'!$B$2:$EF$1000,MATCH($B944,'[1]Master data'!$A$2:$A$1000,0),MATCH(K$1,'[1]Master data'!$B$1:$EF$1,0)),"")</f>
        <v>0</v>
      </c>
      <c r="L944" s="7">
        <f>IFERROR(INDEX('[1]Master data'!$B$2:$EF$1000,MATCH($B944,'[1]Master data'!$A$2:$A$1000,0),MATCH(L$1,'[1]Master data'!$B$1:$EF$1,0)),"")</f>
        <v>-5000</v>
      </c>
      <c r="M944" s="33">
        <f>IFERROR(INDEX('[1]Master data'!$B$2:$EF$1000,MATCH($B944,'[1]Master data'!$A$2:$A$1000,0),MATCH(M$1,'[1]Master data'!$B$1:$EF$1,0)),"")</f>
        <v>-1</v>
      </c>
      <c r="N944" s="7">
        <f>IFERROR(INDEX('[1]Master data'!$B$2:$EF$1000,MATCH($B944,'[1]Master data'!$A$2:$A$1000,0),MATCH(N$1,'[1]Master data'!$B$1:$EF$1,0)),"")</f>
        <v>0</v>
      </c>
      <c r="O944" s="7">
        <f>IFERROR(INDEX('[1]Master data'!$B$2:$EF$1000,MATCH($B944,'[1]Master data'!$A$2:$A$1000,0),MATCH(O$1,'[1]Master data'!$B$1:$EF$1,0)),"")</f>
        <v>0</v>
      </c>
      <c r="P944" s="7">
        <f>IFERROR(INDEX('[1]Master data'!$B$2:$EF$1000,MATCH($B944,'[1]Master data'!$A$2:$A$1000,0),MATCH(P$1,'[1]Master data'!$B$1:$EF$1,0)),"")</f>
        <v>-5000</v>
      </c>
      <c r="Q944" s="30">
        <f>IFERROR(INDEX('[1]Master data'!$B$2:$EF$1000,MATCH($B944,'[1]Master data'!$A$2:$A$1000,0),MATCH(Q$1,'[1]Master data'!$B$1:$EF$1,0)),"")</f>
        <v>-1</v>
      </c>
    </row>
    <row r="945" spans="1:17" x14ac:dyDescent="0.3">
      <c r="A945" t="str">
        <f t="shared" si="14"/>
        <v/>
      </c>
      <c r="B945" t="str">
        <f>IF('[1]Master data'!A945="","",'[1]Master data'!A945)</f>
        <v/>
      </c>
      <c r="C945" t="str">
        <f>IFERROR(INDEX('[1]Master data'!$B$2:$EF$1000,MATCH($B945,'[1]Master data'!$A$2:$A$1000,0),MATCH(C$1,'[1]Master data'!$B$1:$EF$1,0)),"")</f>
        <v/>
      </c>
      <c r="D945" t="str">
        <f>IFERROR(INDEX('[1]Master data'!$B$2:$EF$1000,MATCH($B945,'[1]Master data'!$A$2:$A$1000,0),MATCH(D$1,'[1]Master data'!$B$1:$EF$1,0)),"")</f>
        <v/>
      </c>
      <c r="E945" s="5">
        <f>IFERROR(INDEX('[1]Master data'!$B$2:$EF$1000,MATCH($B945,'[1]Master data'!$A$2:$A$1000,0),MATCH(E$1,'[1]Master data'!$B$1:$EF$1,0)),"")</f>
        <v>0</v>
      </c>
      <c r="F945" s="7">
        <f>IFERROR(INDEX('[1]Master data'!$B$2:$EF$1000,MATCH($B945,'[1]Master data'!$A$2:$A$1000,0),MATCH(F$1,'[1]Master data'!$B$1:$EF$1,0)),"")</f>
        <v>-5000</v>
      </c>
      <c r="G945" s="7">
        <f>IFERROR(INDEX('[1]Master data'!$B$2:$EF$1000,MATCH($B945,'[1]Master data'!$A$2:$A$1000,0),MATCH(G$1,'[1]Master data'!$B$1:$EF$1,0)),"")</f>
        <v>0</v>
      </c>
      <c r="H945" s="7">
        <f>IFERROR(INDEX('[1]Master data'!$B$2:$EF$1000,MATCH($B945,'[1]Master data'!$A$2:$A$1000,0),MATCH(H$1,'[1]Master data'!$B$1:$EF$1,0)),"")</f>
        <v>0</v>
      </c>
      <c r="I945" s="7">
        <f>IFERROR(INDEX('[1]Master data'!$B$2:$EF$1000,MATCH($B945,'[1]Master data'!$A$2:$A$1000,0),MATCH(I$1,'[1]Master data'!$B$1:$EF$1,0)),"")</f>
        <v>0</v>
      </c>
      <c r="J945" s="7">
        <f>IFERROR(INDEX('[1]Master data'!$B$2:$EF$1000,MATCH($B945,'[1]Master data'!$A$2:$A$1000,0),MATCH(J$1,'[1]Master data'!$B$1:$EF$1,0)),"")</f>
        <v>0</v>
      </c>
      <c r="K945" s="7">
        <f>IFERROR(INDEX('[1]Master data'!$B$2:$EF$1000,MATCH($B945,'[1]Master data'!$A$2:$A$1000,0),MATCH(K$1,'[1]Master data'!$B$1:$EF$1,0)),"")</f>
        <v>0</v>
      </c>
      <c r="L945" s="7">
        <f>IFERROR(INDEX('[1]Master data'!$B$2:$EF$1000,MATCH($B945,'[1]Master data'!$A$2:$A$1000,0),MATCH(L$1,'[1]Master data'!$B$1:$EF$1,0)),"")</f>
        <v>-5000</v>
      </c>
      <c r="M945" s="33">
        <f>IFERROR(INDEX('[1]Master data'!$B$2:$EF$1000,MATCH($B945,'[1]Master data'!$A$2:$A$1000,0),MATCH(M$1,'[1]Master data'!$B$1:$EF$1,0)),"")</f>
        <v>-1</v>
      </c>
      <c r="N945" s="7">
        <f>IFERROR(INDEX('[1]Master data'!$B$2:$EF$1000,MATCH($B945,'[1]Master data'!$A$2:$A$1000,0),MATCH(N$1,'[1]Master data'!$B$1:$EF$1,0)),"")</f>
        <v>0</v>
      </c>
      <c r="O945" s="7">
        <f>IFERROR(INDEX('[1]Master data'!$B$2:$EF$1000,MATCH($B945,'[1]Master data'!$A$2:$A$1000,0),MATCH(O$1,'[1]Master data'!$B$1:$EF$1,0)),"")</f>
        <v>0</v>
      </c>
      <c r="P945" s="7">
        <f>IFERROR(INDEX('[1]Master data'!$B$2:$EF$1000,MATCH($B945,'[1]Master data'!$A$2:$A$1000,0),MATCH(P$1,'[1]Master data'!$B$1:$EF$1,0)),"")</f>
        <v>-5000</v>
      </c>
      <c r="Q945" s="30">
        <f>IFERROR(INDEX('[1]Master data'!$B$2:$EF$1000,MATCH($B945,'[1]Master data'!$A$2:$A$1000,0),MATCH(Q$1,'[1]Master data'!$B$1:$EF$1,0)),"")</f>
        <v>-1</v>
      </c>
    </row>
    <row r="946" spans="1:17" x14ac:dyDescent="0.3">
      <c r="A946" t="str">
        <f t="shared" si="14"/>
        <v/>
      </c>
      <c r="B946" t="str">
        <f>IF('[1]Master data'!A946="","",'[1]Master data'!A946)</f>
        <v/>
      </c>
      <c r="C946" t="str">
        <f>IFERROR(INDEX('[1]Master data'!$B$2:$EF$1000,MATCH($B946,'[1]Master data'!$A$2:$A$1000,0),MATCH(C$1,'[1]Master data'!$B$1:$EF$1,0)),"")</f>
        <v/>
      </c>
      <c r="D946" t="str">
        <f>IFERROR(INDEX('[1]Master data'!$B$2:$EF$1000,MATCH($B946,'[1]Master data'!$A$2:$A$1000,0),MATCH(D$1,'[1]Master data'!$B$1:$EF$1,0)),"")</f>
        <v/>
      </c>
      <c r="E946" s="5">
        <f>IFERROR(INDEX('[1]Master data'!$B$2:$EF$1000,MATCH($B946,'[1]Master data'!$A$2:$A$1000,0),MATCH(E$1,'[1]Master data'!$B$1:$EF$1,0)),"")</f>
        <v>0</v>
      </c>
      <c r="F946" s="7">
        <f>IFERROR(INDEX('[1]Master data'!$B$2:$EF$1000,MATCH($B946,'[1]Master data'!$A$2:$A$1000,0),MATCH(F$1,'[1]Master data'!$B$1:$EF$1,0)),"")</f>
        <v>-5000</v>
      </c>
      <c r="G946" s="7">
        <f>IFERROR(INDEX('[1]Master data'!$B$2:$EF$1000,MATCH($B946,'[1]Master data'!$A$2:$A$1000,0),MATCH(G$1,'[1]Master data'!$B$1:$EF$1,0)),"")</f>
        <v>0</v>
      </c>
      <c r="H946" s="7">
        <f>IFERROR(INDEX('[1]Master data'!$B$2:$EF$1000,MATCH($B946,'[1]Master data'!$A$2:$A$1000,0),MATCH(H$1,'[1]Master data'!$B$1:$EF$1,0)),"")</f>
        <v>0</v>
      </c>
      <c r="I946" s="7">
        <f>IFERROR(INDEX('[1]Master data'!$B$2:$EF$1000,MATCH($B946,'[1]Master data'!$A$2:$A$1000,0),MATCH(I$1,'[1]Master data'!$B$1:$EF$1,0)),"")</f>
        <v>0</v>
      </c>
      <c r="J946" s="7">
        <f>IFERROR(INDEX('[1]Master data'!$B$2:$EF$1000,MATCH($B946,'[1]Master data'!$A$2:$A$1000,0),MATCH(J$1,'[1]Master data'!$B$1:$EF$1,0)),"")</f>
        <v>0</v>
      </c>
      <c r="K946" s="7">
        <f>IFERROR(INDEX('[1]Master data'!$B$2:$EF$1000,MATCH($B946,'[1]Master data'!$A$2:$A$1000,0),MATCH(K$1,'[1]Master data'!$B$1:$EF$1,0)),"")</f>
        <v>0</v>
      </c>
      <c r="L946" s="7">
        <f>IFERROR(INDEX('[1]Master data'!$B$2:$EF$1000,MATCH($B946,'[1]Master data'!$A$2:$A$1000,0),MATCH(L$1,'[1]Master data'!$B$1:$EF$1,0)),"")</f>
        <v>-5000</v>
      </c>
      <c r="M946" s="33">
        <f>IFERROR(INDEX('[1]Master data'!$B$2:$EF$1000,MATCH($B946,'[1]Master data'!$A$2:$A$1000,0),MATCH(M$1,'[1]Master data'!$B$1:$EF$1,0)),"")</f>
        <v>-1</v>
      </c>
      <c r="N946" s="7">
        <f>IFERROR(INDEX('[1]Master data'!$B$2:$EF$1000,MATCH($B946,'[1]Master data'!$A$2:$A$1000,0),MATCH(N$1,'[1]Master data'!$B$1:$EF$1,0)),"")</f>
        <v>0</v>
      </c>
      <c r="O946" s="7">
        <f>IFERROR(INDEX('[1]Master data'!$B$2:$EF$1000,MATCH($B946,'[1]Master data'!$A$2:$A$1000,0),MATCH(O$1,'[1]Master data'!$B$1:$EF$1,0)),"")</f>
        <v>0</v>
      </c>
      <c r="P946" s="7">
        <f>IFERROR(INDEX('[1]Master data'!$B$2:$EF$1000,MATCH($B946,'[1]Master data'!$A$2:$A$1000,0),MATCH(P$1,'[1]Master data'!$B$1:$EF$1,0)),"")</f>
        <v>-5000</v>
      </c>
      <c r="Q946" s="30">
        <f>IFERROR(INDEX('[1]Master data'!$B$2:$EF$1000,MATCH($B946,'[1]Master data'!$A$2:$A$1000,0),MATCH(Q$1,'[1]Master data'!$B$1:$EF$1,0)),"")</f>
        <v>-1</v>
      </c>
    </row>
    <row r="947" spans="1:17" x14ac:dyDescent="0.3">
      <c r="A947" t="str">
        <f t="shared" si="14"/>
        <v/>
      </c>
      <c r="B947" t="str">
        <f>IF('[1]Master data'!A947="","",'[1]Master data'!A947)</f>
        <v/>
      </c>
      <c r="C947" t="str">
        <f>IFERROR(INDEX('[1]Master data'!$B$2:$EF$1000,MATCH($B947,'[1]Master data'!$A$2:$A$1000,0),MATCH(C$1,'[1]Master data'!$B$1:$EF$1,0)),"")</f>
        <v/>
      </c>
      <c r="D947" t="str">
        <f>IFERROR(INDEX('[1]Master data'!$B$2:$EF$1000,MATCH($B947,'[1]Master data'!$A$2:$A$1000,0),MATCH(D$1,'[1]Master data'!$B$1:$EF$1,0)),"")</f>
        <v/>
      </c>
      <c r="E947" s="5">
        <f>IFERROR(INDEX('[1]Master data'!$B$2:$EF$1000,MATCH($B947,'[1]Master data'!$A$2:$A$1000,0),MATCH(E$1,'[1]Master data'!$B$1:$EF$1,0)),"")</f>
        <v>0</v>
      </c>
      <c r="F947" s="7">
        <f>IFERROR(INDEX('[1]Master data'!$B$2:$EF$1000,MATCH($B947,'[1]Master data'!$A$2:$A$1000,0),MATCH(F$1,'[1]Master data'!$B$1:$EF$1,0)),"")</f>
        <v>-5000</v>
      </c>
      <c r="G947" s="7">
        <f>IFERROR(INDEX('[1]Master data'!$B$2:$EF$1000,MATCH($B947,'[1]Master data'!$A$2:$A$1000,0),MATCH(G$1,'[1]Master data'!$B$1:$EF$1,0)),"")</f>
        <v>0</v>
      </c>
      <c r="H947" s="7">
        <f>IFERROR(INDEX('[1]Master data'!$B$2:$EF$1000,MATCH($B947,'[1]Master data'!$A$2:$A$1000,0),MATCH(H$1,'[1]Master data'!$B$1:$EF$1,0)),"")</f>
        <v>0</v>
      </c>
      <c r="I947" s="7">
        <f>IFERROR(INDEX('[1]Master data'!$B$2:$EF$1000,MATCH($B947,'[1]Master data'!$A$2:$A$1000,0),MATCH(I$1,'[1]Master data'!$B$1:$EF$1,0)),"")</f>
        <v>0</v>
      </c>
      <c r="J947" s="7">
        <f>IFERROR(INDEX('[1]Master data'!$B$2:$EF$1000,MATCH($B947,'[1]Master data'!$A$2:$A$1000,0),MATCH(J$1,'[1]Master data'!$B$1:$EF$1,0)),"")</f>
        <v>0</v>
      </c>
      <c r="K947" s="7">
        <f>IFERROR(INDEX('[1]Master data'!$B$2:$EF$1000,MATCH($B947,'[1]Master data'!$A$2:$A$1000,0),MATCH(K$1,'[1]Master data'!$B$1:$EF$1,0)),"")</f>
        <v>0</v>
      </c>
      <c r="L947" s="7">
        <f>IFERROR(INDEX('[1]Master data'!$B$2:$EF$1000,MATCH($B947,'[1]Master data'!$A$2:$A$1000,0),MATCH(L$1,'[1]Master data'!$B$1:$EF$1,0)),"")</f>
        <v>-5000</v>
      </c>
      <c r="M947" s="33">
        <f>IFERROR(INDEX('[1]Master data'!$B$2:$EF$1000,MATCH($B947,'[1]Master data'!$A$2:$A$1000,0),MATCH(M$1,'[1]Master data'!$B$1:$EF$1,0)),"")</f>
        <v>-1</v>
      </c>
      <c r="N947" s="7">
        <f>IFERROR(INDEX('[1]Master data'!$B$2:$EF$1000,MATCH($B947,'[1]Master data'!$A$2:$A$1000,0),MATCH(N$1,'[1]Master data'!$B$1:$EF$1,0)),"")</f>
        <v>0</v>
      </c>
      <c r="O947" s="7">
        <f>IFERROR(INDEX('[1]Master data'!$B$2:$EF$1000,MATCH($B947,'[1]Master data'!$A$2:$A$1000,0),MATCH(O$1,'[1]Master data'!$B$1:$EF$1,0)),"")</f>
        <v>0</v>
      </c>
      <c r="P947" s="7">
        <f>IFERROR(INDEX('[1]Master data'!$B$2:$EF$1000,MATCH($B947,'[1]Master data'!$A$2:$A$1000,0),MATCH(P$1,'[1]Master data'!$B$1:$EF$1,0)),"")</f>
        <v>-5000</v>
      </c>
      <c r="Q947" s="30">
        <f>IFERROR(INDEX('[1]Master data'!$B$2:$EF$1000,MATCH($B947,'[1]Master data'!$A$2:$A$1000,0),MATCH(Q$1,'[1]Master data'!$B$1:$EF$1,0)),"")</f>
        <v>-1</v>
      </c>
    </row>
    <row r="948" spans="1:17" x14ac:dyDescent="0.3">
      <c r="A948" t="str">
        <f t="shared" si="14"/>
        <v/>
      </c>
      <c r="B948" t="str">
        <f>IF('[1]Master data'!A948="","",'[1]Master data'!A948)</f>
        <v/>
      </c>
      <c r="C948" t="str">
        <f>IFERROR(INDEX('[1]Master data'!$B$2:$EF$1000,MATCH($B948,'[1]Master data'!$A$2:$A$1000,0),MATCH(C$1,'[1]Master data'!$B$1:$EF$1,0)),"")</f>
        <v/>
      </c>
      <c r="D948" t="str">
        <f>IFERROR(INDEX('[1]Master data'!$B$2:$EF$1000,MATCH($B948,'[1]Master data'!$A$2:$A$1000,0),MATCH(D$1,'[1]Master data'!$B$1:$EF$1,0)),"")</f>
        <v/>
      </c>
      <c r="E948" s="5">
        <f>IFERROR(INDEX('[1]Master data'!$B$2:$EF$1000,MATCH($B948,'[1]Master data'!$A$2:$A$1000,0),MATCH(E$1,'[1]Master data'!$B$1:$EF$1,0)),"")</f>
        <v>0</v>
      </c>
      <c r="F948" s="7">
        <f>IFERROR(INDEX('[1]Master data'!$B$2:$EF$1000,MATCH($B948,'[1]Master data'!$A$2:$A$1000,0),MATCH(F$1,'[1]Master data'!$B$1:$EF$1,0)),"")</f>
        <v>-5000</v>
      </c>
      <c r="G948" s="7">
        <f>IFERROR(INDEX('[1]Master data'!$B$2:$EF$1000,MATCH($B948,'[1]Master data'!$A$2:$A$1000,0),MATCH(G$1,'[1]Master data'!$B$1:$EF$1,0)),"")</f>
        <v>0</v>
      </c>
      <c r="H948" s="7">
        <f>IFERROR(INDEX('[1]Master data'!$B$2:$EF$1000,MATCH($B948,'[1]Master data'!$A$2:$A$1000,0),MATCH(H$1,'[1]Master data'!$B$1:$EF$1,0)),"")</f>
        <v>0</v>
      </c>
      <c r="I948" s="7">
        <f>IFERROR(INDEX('[1]Master data'!$B$2:$EF$1000,MATCH($B948,'[1]Master data'!$A$2:$A$1000,0),MATCH(I$1,'[1]Master data'!$B$1:$EF$1,0)),"")</f>
        <v>0</v>
      </c>
      <c r="J948" s="7">
        <f>IFERROR(INDEX('[1]Master data'!$B$2:$EF$1000,MATCH($B948,'[1]Master data'!$A$2:$A$1000,0),MATCH(J$1,'[1]Master data'!$B$1:$EF$1,0)),"")</f>
        <v>0</v>
      </c>
      <c r="K948" s="7">
        <f>IFERROR(INDEX('[1]Master data'!$B$2:$EF$1000,MATCH($B948,'[1]Master data'!$A$2:$A$1000,0),MATCH(K$1,'[1]Master data'!$B$1:$EF$1,0)),"")</f>
        <v>0</v>
      </c>
      <c r="L948" s="7">
        <f>IFERROR(INDEX('[1]Master data'!$B$2:$EF$1000,MATCH($B948,'[1]Master data'!$A$2:$A$1000,0),MATCH(L$1,'[1]Master data'!$B$1:$EF$1,0)),"")</f>
        <v>-5000</v>
      </c>
      <c r="M948" s="33">
        <f>IFERROR(INDEX('[1]Master data'!$B$2:$EF$1000,MATCH($B948,'[1]Master data'!$A$2:$A$1000,0),MATCH(M$1,'[1]Master data'!$B$1:$EF$1,0)),"")</f>
        <v>-1</v>
      </c>
      <c r="N948" s="7">
        <f>IFERROR(INDEX('[1]Master data'!$B$2:$EF$1000,MATCH($B948,'[1]Master data'!$A$2:$A$1000,0),MATCH(N$1,'[1]Master data'!$B$1:$EF$1,0)),"")</f>
        <v>0</v>
      </c>
      <c r="O948" s="7">
        <f>IFERROR(INDEX('[1]Master data'!$B$2:$EF$1000,MATCH($B948,'[1]Master data'!$A$2:$A$1000,0),MATCH(O$1,'[1]Master data'!$B$1:$EF$1,0)),"")</f>
        <v>0</v>
      </c>
      <c r="P948" s="7">
        <f>IFERROR(INDEX('[1]Master data'!$B$2:$EF$1000,MATCH($B948,'[1]Master data'!$A$2:$A$1000,0),MATCH(P$1,'[1]Master data'!$B$1:$EF$1,0)),"")</f>
        <v>-5000</v>
      </c>
      <c r="Q948" s="30">
        <f>IFERROR(INDEX('[1]Master data'!$B$2:$EF$1000,MATCH($B948,'[1]Master data'!$A$2:$A$1000,0),MATCH(Q$1,'[1]Master data'!$B$1:$EF$1,0)),"")</f>
        <v>-1</v>
      </c>
    </row>
    <row r="949" spans="1:17" x14ac:dyDescent="0.3">
      <c r="A949" t="str">
        <f t="shared" si="14"/>
        <v/>
      </c>
      <c r="B949" t="str">
        <f>IF('[1]Master data'!A949="","",'[1]Master data'!A949)</f>
        <v/>
      </c>
      <c r="C949" t="str">
        <f>IFERROR(INDEX('[1]Master data'!$B$2:$EF$1000,MATCH($B949,'[1]Master data'!$A$2:$A$1000,0),MATCH(C$1,'[1]Master data'!$B$1:$EF$1,0)),"")</f>
        <v/>
      </c>
      <c r="D949" t="str">
        <f>IFERROR(INDEX('[1]Master data'!$B$2:$EF$1000,MATCH($B949,'[1]Master data'!$A$2:$A$1000,0),MATCH(D$1,'[1]Master data'!$B$1:$EF$1,0)),"")</f>
        <v/>
      </c>
      <c r="E949" s="5">
        <f>IFERROR(INDEX('[1]Master data'!$B$2:$EF$1000,MATCH($B949,'[1]Master data'!$A$2:$A$1000,0),MATCH(E$1,'[1]Master data'!$B$1:$EF$1,0)),"")</f>
        <v>0</v>
      </c>
      <c r="F949" s="7">
        <f>IFERROR(INDEX('[1]Master data'!$B$2:$EF$1000,MATCH($B949,'[1]Master data'!$A$2:$A$1000,0),MATCH(F$1,'[1]Master data'!$B$1:$EF$1,0)),"")</f>
        <v>-5000</v>
      </c>
      <c r="G949" s="7">
        <f>IFERROR(INDEX('[1]Master data'!$B$2:$EF$1000,MATCH($B949,'[1]Master data'!$A$2:$A$1000,0),MATCH(G$1,'[1]Master data'!$B$1:$EF$1,0)),"")</f>
        <v>0</v>
      </c>
      <c r="H949" s="7">
        <f>IFERROR(INDEX('[1]Master data'!$B$2:$EF$1000,MATCH($B949,'[1]Master data'!$A$2:$A$1000,0),MATCH(H$1,'[1]Master data'!$B$1:$EF$1,0)),"")</f>
        <v>0</v>
      </c>
      <c r="I949" s="7">
        <f>IFERROR(INDEX('[1]Master data'!$B$2:$EF$1000,MATCH($B949,'[1]Master data'!$A$2:$A$1000,0),MATCH(I$1,'[1]Master data'!$B$1:$EF$1,0)),"")</f>
        <v>0</v>
      </c>
      <c r="J949" s="7">
        <f>IFERROR(INDEX('[1]Master data'!$B$2:$EF$1000,MATCH($B949,'[1]Master data'!$A$2:$A$1000,0),MATCH(J$1,'[1]Master data'!$B$1:$EF$1,0)),"")</f>
        <v>0</v>
      </c>
      <c r="K949" s="7">
        <f>IFERROR(INDEX('[1]Master data'!$B$2:$EF$1000,MATCH($B949,'[1]Master data'!$A$2:$A$1000,0),MATCH(K$1,'[1]Master data'!$B$1:$EF$1,0)),"")</f>
        <v>0</v>
      </c>
      <c r="L949" s="7">
        <f>IFERROR(INDEX('[1]Master data'!$B$2:$EF$1000,MATCH($B949,'[1]Master data'!$A$2:$A$1000,0),MATCH(L$1,'[1]Master data'!$B$1:$EF$1,0)),"")</f>
        <v>-5000</v>
      </c>
      <c r="M949" s="33">
        <f>IFERROR(INDEX('[1]Master data'!$B$2:$EF$1000,MATCH($B949,'[1]Master data'!$A$2:$A$1000,0),MATCH(M$1,'[1]Master data'!$B$1:$EF$1,0)),"")</f>
        <v>-1</v>
      </c>
      <c r="N949" s="7">
        <f>IFERROR(INDEX('[1]Master data'!$B$2:$EF$1000,MATCH($B949,'[1]Master data'!$A$2:$A$1000,0),MATCH(N$1,'[1]Master data'!$B$1:$EF$1,0)),"")</f>
        <v>0</v>
      </c>
      <c r="O949" s="7">
        <f>IFERROR(INDEX('[1]Master data'!$B$2:$EF$1000,MATCH($B949,'[1]Master data'!$A$2:$A$1000,0),MATCH(O$1,'[1]Master data'!$B$1:$EF$1,0)),"")</f>
        <v>0</v>
      </c>
      <c r="P949" s="7">
        <f>IFERROR(INDEX('[1]Master data'!$B$2:$EF$1000,MATCH($B949,'[1]Master data'!$A$2:$A$1000,0),MATCH(P$1,'[1]Master data'!$B$1:$EF$1,0)),"")</f>
        <v>-5000</v>
      </c>
      <c r="Q949" s="30">
        <f>IFERROR(INDEX('[1]Master data'!$B$2:$EF$1000,MATCH($B949,'[1]Master data'!$A$2:$A$1000,0),MATCH(Q$1,'[1]Master data'!$B$1:$EF$1,0)),"")</f>
        <v>-1</v>
      </c>
    </row>
    <row r="950" spans="1:17" x14ac:dyDescent="0.3">
      <c r="A950" t="str">
        <f t="shared" si="14"/>
        <v/>
      </c>
      <c r="B950" t="str">
        <f>IF('[1]Master data'!A950="","",'[1]Master data'!A950)</f>
        <v/>
      </c>
      <c r="C950" t="str">
        <f>IFERROR(INDEX('[1]Master data'!$B$2:$EF$1000,MATCH($B950,'[1]Master data'!$A$2:$A$1000,0),MATCH(C$1,'[1]Master data'!$B$1:$EF$1,0)),"")</f>
        <v/>
      </c>
      <c r="D950" t="str">
        <f>IFERROR(INDEX('[1]Master data'!$B$2:$EF$1000,MATCH($B950,'[1]Master data'!$A$2:$A$1000,0),MATCH(D$1,'[1]Master data'!$B$1:$EF$1,0)),"")</f>
        <v/>
      </c>
      <c r="E950" s="5">
        <f>IFERROR(INDEX('[1]Master data'!$B$2:$EF$1000,MATCH($B950,'[1]Master data'!$A$2:$A$1000,0),MATCH(E$1,'[1]Master data'!$B$1:$EF$1,0)),"")</f>
        <v>0</v>
      </c>
      <c r="F950" s="7">
        <f>IFERROR(INDEX('[1]Master data'!$B$2:$EF$1000,MATCH($B950,'[1]Master data'!$A$2:$A$1000,0),MATCH(F$1,'[1]Master data'!$B$1:$EF$1,0)),"")</f>
        <v>-5000</v>
      </c>
      <c r="G950" s="7">
        <f>IFERROR(INDEX('[1]Master data'!$B$2:$EF$1000,MATCH($B950,'[1]Master data'!$A$2:$A$1000,0),MATCH(G$1,'[1]Master data'!$B$1:$EF$1,0)),"")</f>
        <v>0</v>
      </c>
      <c r="H950" s="7">
        <f>IFERROR(INDEX('[1]Master data'!$B$2:$EF$1000,MATCH($B950,'[1]Master data'!$A$2:$A$1000,0),MATCH(H$1,'[1]Master data'!$B$1:$EF$1,0)),"")</f>
        <v>0</v>
      </c>
      <c r="I950" s="7">
        <f>IFERROR(INDEX('[1]Master data'!$B$2:$EF$1000,MATCH($B950,'[1]Master data'!$A$2:$A$1000,0),MATCH(I$1,'[1]Master data'!$B$1:$EF$1,0)),"")</f>
        <v>0</v>
      </c>
      <c r="J950" s="7">
        <f>IFERROR(INDEX('[1]Master data'!$B$2:$EF$1000,MATCH($B950,'[1]Master data'!$A$2:$A$1000,0),MATCH(J$1,'[1]Master data'!$B$1:$EF$1,0)),"")</f>
        <v>0</v>
      </c>
      <c r="K950" s="7">
        <f>IFERROR(INDEX('[1]Master data'!$B$2:$EF$1000,MATCH($B950,'[1]Master data'!$A$2:$A$1000,0),MATCH(K$1,'[1]Master data'!$B$1:$EF$1,0)),"")</f>
        <v>0</v>
      </c>
      <c r="L950" s="7">
        <f>IFERROR(INDEX('[1]Master data'!$B$2:$EF$1000,MATCH($B950,'[1]Master data'!$A$2:$A$1000,0),MATCH(L$1,'[1]Master data'!$B$1:$EF$1,0)),"")</f>
        <v>-5000</v>
      </c>
      <c r="M950" s="33">
        <f>IFERROR(INDEX('[1]Master data'!$B$2:$EF$1000,MATCH($B950,'[1]Master data'!$A$2:$A$1000,0),MATCH(M$1,'[1]Master data'!$B$1:$EF$1,0)),"")</f>
        <v>-1</v>
      </c>
      <c r="N950" s="7">
        <f>IFERROR(INDEX('[1]Master data'!$B$2:$EF$1000,MATCH($B950,'[1]Master data'!$A$2:$A$1000,0),MATCH(N$1,'[1]Master data'!$B$1:$EF$1,0)),"")</f>
        <v>0</v>
      </c>
      <c r="O950" s="7">
        <f>IFERROR(INDEX('[1]Master data'!$B$2:$EF$1000,MATCH($B950,'[1]Master data'!$A$2:$A$1000,0),MATCH(O$1,'[1]Master data'!$B$1:$EF$1,0)),"")</f>
        <v>0</v>
      </c>
      <c r="P950" s="7">
        <f>IFERROR(INDEX('[1]Master data'!$B$2:$EF$1000,MATCH($B950,'[1]Master data'!$A$2:$A$1000,0),MATCH(P$1,'[1]Master data'!$B$1:$EF$1,0)),"")</f>
        <v>-5000</v>
      </c>
      <c r="Q950" s="30">
        <f>IFERROR(INDEX('[1]Master data'!$B$2:$EF$1000,MATCH($B950,'[1]Master data'!$A$2:$A$1000,0),MATCH(Q$1,'[1]Master data'!$B$1:$EF$1,0)),"")</f>
        <v>-1</v>
      </c>
    </row>
    <row r="951" spans="1:17" x14ac:dyDescent="0.3">
      <c r="A951" t="str">
        <f t="shared" si="14"/>
        <v/>
      </c>
      <c r="B951" t="str">
        <f>IF('[1]Master data'!A951="","",'[1]Master data'!A951)</f>
        <v/>
      </c>
      <c r="C951" t="str">
        <f>IFERROR(INDEX('[1]Master data'!$B$2:$EF$1000,MATCH($B951,'[1]Master data'!$A$2:$A$1000,0),MATCH(C$1,'[1]Master data'!$B$1:$EF$1,0)),"")</f>
        <v/>
      </c>
      <c r="D951" t="str">
        <f>IFERROR(INDEX('[1]Master data'!$B$2:$EF$1000,MATCH($B951,'[1]Master data'!$A$2:$A$1000,0),MATCH(D$1,'[1]Master data'!$B$1:$EF$1,0)),"")</f>
        <v/>
      </c>
      <c r="E951" s="5">
        <f>IFERROR(INDEX('[1]Master data'!$B$2:$EF$1000,MATCH($B951,'[1]Master data'!$A$2:$A$1000,0),MATCH(E$1,'[1]Master data'!$B$1:$EF$1,0)),"")</f>
        <v>0</v>
      </c>
      <c r="F951" s="7">
        <f>IFERROR(INDEX('[1]Master data'!$B$2:$EF$1000,MATCH($B951,'[1]Master data'!$A$2:$A$1000,0),MATCH(F$1,'[1]Master data'!$B$1:$EF$1,0)),"")</f>
        <v>-5000</v>
      </c>
      <c r="G951" s="7">
        <f>IFERROR(INDEX('[1]Master data'!$B$2:$EF$1000,MATCH($B951,'[1]Master data'!$A$2:$A$1000,0),MATCH(G$1,'[1]Master data'!$B$1:$EF$1,0)),"")</f>
        <v>0</v>
      </c>
      <c r="H951" s="7">
        <f>IFERROR(INDEX('[1]Master data'!$B$2:$EF$1000,MATCH($B951,'[1]Master data'!$A$2:$A$1000,0),MATCH(H$1,'[1]Master data'!$B$1:$EF$1,0)),"")</f>
        <v>0</v>
      </c>
      <c r="I951" s="7">
        <f>IFERROR(INDEX('[1]Master data'!$B$2:$EF$1000,MATCH($B951,'[1]Master data'!$A$2:$A$1000,0),MATCH(I$1,'[1]Master data'!$B$1:$EF$1,0)),"")</f>
        <v>0</v>
      </c>
      <c r="J951" s="7">
        <f>IFERROR(INDEX('[1]Master data'!$B$2:$EF$1000,MATCH($B951,'[1]Master data'!$A$2:$A$1000,0),MATCH(J$1,'[1]Master data'!$B$1:$EF$1,0)),"")</f>
        <v>0</v>
      </c>
      <c r="K951" s="7">
        <f>IFERROR(INDEX('[1]Master data'!$B$2:$EF$1000,MATCH($B951,'[1]Master data'!$A$2:$A$1000,0),MATCH(K$1,'[1]Master data'!$B$1:$EF$1,0)),"")</f>
        <v>0</v>
      </c>
      <c r="L951" s="7">
        <f>IFERROR(INDEX('[1]Master data'!$B$2:$EF$1000,MATCH($B951,'[1]Master data'!$A$2:$A$1000,0),MATCH(L$1,'[1]Master data'!$B$1:$EF$1,0)),"")</f>
        <v>-5000</v>
      </c>
      <c r="M951" s="33">
        <f>IFERROR(INDEX('[1]Master data'!$B$2:$EF$1000,MATCH($B951,'[1]Master data'!$A$2:$A$1000,0),MATCH(M$1,'[1]Master data'!$B$1:$EF$1,0)),"")</f>
        <v>-1</v>
      </c>
      <c r="N951" s="7">
        <f>IFERROR(INDEX('[1]Master data'!$B$2:$EF$1000,MATCH($B951,'[1]Master data'!$A$2:$A$1000,0),MATCH(N$1,'[1]Master data'!$B$1:$EF$1,0)),"")</f>
        <v>0</v>
      </c>
      <c r="O951" s="7">
        <f>IFERROR(INDEX('[1]Master data'!$B$2:$EF$1000,MATCH($B951,'[1]Master data'!$A$2:$A$1000,0),MATCH(O$1,'[1]Master data'!$B$1:$EF$1,0)),"")</f>
        <v>0</v>
      </c>
      <c r="P951" s="7">
        <f>IFERROR(INDEX('[1]Master data'!$B$2:$EF$1000,MATCH($B951,'[1]Master data'!$A$2:$A$1000,0),MATCH(P$1,'[1]Master data'!$B$1:$EF$1,0)),"")</f>
        <v>-5000</v>
      </c>
      <c r="Q951" s="30">
        <f>IFERROR(INDEX('[1]Master data'!$B$2:$EF$1000,MATCH($B951,'[1]Master data'!$A$2:$A$1000,0),MATCH(Q$1,'[1]Master data'!$B$1:$EF$1,0)),"")</f>
        <v>-1</v>
      </c>
    </row>
    <row r="952" spans="1:17" x14ac:dyDescent="0.3">
      <c r="A952" t="str">
        <f t="shared" si="14"/>
        <v/>
      </c>
      <c r="B952" t="str">
        <f>IF('[1]Master data'!A952="","",'[1]Master data'!A952)</f>
        <v/>
      </c>
      <c r="C952" t="str">
        <f>IFERROR(INDEX('[1]Master data'!$B$2:$EF$1000,MATCH($B952,'[1]Master data'!$A$2:$A$1000,0),MATCH(C$1,'[1]Master data'!$B$1:$EF$1,0)),"")</f>
        <v/>
      </c>
      <c r="D952" t="str">
        <f>IFERROR(INDEX('[1]Master data'!$B$2:$EF$1000,MATCH($B952,'[1]Master data'!$A$2:$A$1000,0),MATCH(D$1,'[1]Master data'!$B$1:$EF$1,0)),"")</f>
        <v/>
      </c>
      <c r="E952" s="5">
        <f>IFERROR(INDEX('[1]Master data'!$B$2:$EF$1000,MATCH($B952,'[1]Master data'!$A$2:$A$1000,0),MATCH(E$1,'[1]Master data'!$B$1:$EF$1,0)),"")</f>
        <v>0</v>
      </c>
      <c r="F952" s="7">
        <f>IFERROR(INDEX('[1]Master data'!$B$2:$EF$1000,MATCH($B952,'[1]Master data'!$A$2:$A$1000,0),MATCH(F$1,'[1]Master data'!$B$1:$EF$1,0)),"")</f>
        <v>-5000</v>
      </c>
      <c r="G952" s="7">
        <f>IFERROR(INDEX('[1]Master data'!$B$2:$EF$1000,MATCH($B952,'[1]Master data'!$A$2:$A$1000,0),MATCH(G$1,'[1]Master data'!$B$1:$EF$1,0)),"")</f>
        <v>0</v>
      </c>
      <c r="H952" s="7">
        <f>IFERROR(INDEX('[1]Master data'!$B$2:$EF$1000,MATCH($B952,'[1]Master data'!$A$2:$A$1000,0),MATCH(H$1,'[1]Master data'!$B$1:$EF$1,0)),"")</f>
        <v>0</v>
      </c>
      <c r="I952" s="7">
        <f>IFERROR(INDEX('[1]Master data'!$B$2:$EF$1000,MATCH($B952,'[1]Master data'!$A$2:$A$1000,0),MATCH(I$1,'[1]Master data'!$B$1:$EF$1,0)),"")</f>
        <v>0</v>
      </c>
      <c r="J952" s="7">
        <f>IFERROR(INDEX('[1]Master data'!$B$2:$EF$1000,MATCH($B952,'[1]Master data'!$A$2:$A$1000,0),MATCH(J$1,'[1]Master data'!$B$1:$EF$1,0)),"")</f>
        <v>0</v>
      </c>
      <c r="K952" s="7">
        <f>IFERROR(INDEX('[1]Master data'!$B$2:$EF$1000,MATCH($B952,'[1]Master data'!$A$2:$A$1000,0),MATCH(K$1,'[1]Master data'!$B$1:$EF$1,0)),"")</f>
        <v>0</v>
      </c>
      <c r="L952" s="7">
        <f>IFERROR(INDEX('[1]Master data'!$B$2:$EF$1000,MATCH($B952,'[1]Master data'!$A$2:$A$1000,0),MATCH(L$1,'[1]Master data'!$B$1:$EF$1,0)),"")</f>
        <v>-5000</v>
      </c>
      <c r="M952" s="33">
        <f>IFERROR(INDEX('[1]Master data'!$B$2:$EF$1000,MATCH($B952,'[1]Master data'!$A$2:$A$1000,0),MATCH(M$1,'[1]Master data'!$B$1:$EF$1,0)),"")</f>
        <v>-1</v>
      </c>
      <c r="N952" s="7">
        <f>IFERROR(INDEX('[1]Master data'!$B$2:$EF$1000,MATCH($B952,'[1]Master data'!$A$2:$A$1000,0),MATCH(N$1,'[1]Master data'!$B$1:$EF$1,0)),"")</f>
        <v>0</v>
      </c>
      <c r="O952" s="7">
        <f>IFERROR(INDEX('[1]Master data'!$B$2:$EF$1000,MATCH($B952,'[1]Master data'!$A$2:$A$1000,0),MATCH(O$1,'[1]Master data'!$B$1:$EF$1,0)),"")</f>
        <v>0</v>
      </c>
      <c r="P952" s="7">
        <f>IFERROR(INDEX('[1]Master data'!$B$2:$EF$1000,MATCH($B952,'[1]Master data'!$A$2:$A$1000,0),MATCH(P$1,'[1]Master data'!$B$1:$EF$1,0)),"")</f>
        <v>-5000</v>
      </c>
      <c r="Q952" s="30">
        <f>IFERROR(INDEX('[1]Master data'!$B$2:$EF$1000,MATCH($B952,'[1]Master data'!$A$2:$A$1000,0),MATCH(Q$1,'[1]Master data'!$B$1:$EF$1,0)),"")</f>
        <v>-1</v>
      </c>
    </row>
    <row r="953" spans="1:17" x14ac:dyDescent="0.3">
      <c r="A953" t="str">
        <f t="shared" si="14"/>
        <v/>
      </c>
      <c r="B953" t="str">
        <f>IF('[1]Master data'!A953="","",'[1]Master data'!A953)</f>
        <v/>
      </c>
      <c r="C953" t="str">
        <f>IFERROR(INDEX('[1]Master data'!$B$2:$EF$1000,MATCH($B953,'[1]Master data'!$A$2:$A$1000,0),MATCH(C$1,'[1]Master data'!$B$1:$EF$1,0)),"")</f>
        <v/>
      </c>
      <c r="D953" t="str">
        <f>IFERROR(INDEX('[1]Master data'!$B$2:$EF$1000,MATCH($B953,'[1]Master data'!$A$2:$A$1000,0),MATCH(D$1,'[1]Master data'!$B$1:$EF$1,0)),"")</f>
        <v/>
      </c>
      <c r="E953" s="5">
        <f>IFERROR(INDEX('[1]Master data'!$B$2:$EF$1000,MATCH($B953,'[1]Master data'!$A$2:$A$1000,0),MATCH(E$1,'[1]Master data'!$B$1:$EF$1,0)),"")</f>
        <v>0</v>
      </c>
      <c r="F953" s="7">
        <f>IFERROR(INDEX('[1]Master data'!$B$2:$EF$1000,MATCH($B953,'[1]Master data'!$A$2:$A$1000,0),MATCH(F$1,'[1]Master data'!$B$1:$EF$1,0)),"")</f>
        <v>-5000</v>
      </c>
      <c r="G953" s="7">
        <f>IFERROR(INDEX('[1]Master data'!$B$2:$EF$1000,MATCH($B953,'[1]Master data'!$A$2:$A$1000,0),MATCH(G$1,'[1]Master data'!$B$1:$EF$1,0)),"")</f>
        <v>0</v>
      </c>
      <c r="H953" s="7">
        <f>IFERROR(INDEX('[1]Master data'!$B$2:$EF$1000,MATCH($B953,'[1]Master data'!$A$2:$A$1000,0),MATCH(H$1,'[1]Master data'!$B$1:$EF$1,0)),"")</f>
        <v>0</v>
      </c>
      <c r="I953" s="7">
        <f>IFERROR(INDEX('[1]Master data'!$B$2:$EF$1000,MATCH($B953,'[1]Master data'!$A$2:$A$1000,0),MATCH(I$1,'[1]Master data'!$B$1:$EF$1,0)),"")</f>
        <v>0</v>
      </c>
      <c r="J953" s="7">
        <f>IFERROR(INDEX('[1]Master data'!$B$2:$EF$1000,MATCH($B953,'[1]Master data'!$A$2:$A$1000,0),MATCH(J$1,'[1]Master data'!$B$1:$EF$1,0)),"")</f>
        <v>0</v>
      </c>
      <c r="K953" s="7">
        <f>IFERROR(INDEX('[1]Master data'!$B$2:$EF$1000,MATCH($B953,'[1]Master data'!$A$2:$A$1000,0),MATCH(K$1,'[1]Master data'!$B$1:$EF$1,0)),"")</f>
        <v>0</v>
      </c>
      <c r="L953" s="7">
        <f>IFERROR(INDEX('[1]Master data'!$B$2:$EF$1000,MATCH($B953,'[1]Master data'!$A$2:$A$1000,0),MATCH(L$1,'[1]Master data'!$B$1:$EF$1,0)),"")</f>
        <v>-5000</v>
      </c>
      <c r="M953" s="33">
        <f>IFERROR(INDEX('[1]Master data'!$B$2:$EF$1000,MATCH($B953,'[1]Master data'!$A$2:$A$1000,0),MATCH(M$1,'[1]Master data'!$B$1:$EF$1,0)),"")</f>
        <v>-1</v>
      </c>
      <c r="N953" s="7">
        <f>IFERROR(INDEX('[1]Master data'!$B$2:$EF$1000,MATCH($B953,'[1]Master data'!$A$2:$A$1000,0),MATCH(N$1,'[1]Master data'!$B$1:$EF$1,0)),"")</f>
        <v>0</v>
      </c>
      <c r="O953" s="7">
        <f>IFERROR(INDEX('[1]Master data'!$B$2:$EF$1000,MATCH($B953,'[1]Master data'!$A$2:$A$1000,0),MATCH(O$1,'[1]Master data'!$B$1:$EF$1,0)),"")</f>
        <v>0</v>
      </c>
      <c r="P953" s="7">
        <f>IFERROR(INDEX('[1]Master data'!$B$2:$EF$1000,MATCH($B953,'[1]Master data'!$A$2:$A$1000,0),MATCH(P$1,'[1]Master data'!$B$1:$EF$1,0)),"")</f>
        <v>-5000</v>
      </c>
      <c r="Q953" s="30">
        <f>IFERROR(INDEX('[1]Master data'!$B$2:$EF$1000,MATCH($B953,'[1]Master data'!$A$2:$A$1000,0),MATCH(Q$1,'[1]Master data'!$B$1:$EF$1,0)),"")</f>
        <v>-1</v>
      </c>
    </row>
    <row r="954" spans="1:17" x14ac:dyDescent="0.3">
      <c r="A954" t="str">
        <f t="shared" si="14"/>
        <v/>
      </c>
      <c r="B954" t="str">
        <f>IF('[1]Master data'!A954="","",'[1]Master data'!A954)</f>
        <v/>
      </c>
      <c r="C954" t="str">
        <f>IFERROR(INDEX('[1]Master data'!$B$2:$EF$1000,MATCH($B954,'[1]Master data'!$A$2:$A$1000,0),MATCH(C$1,'[1]Master data'!$B$1:$EF$1,0)),"")</f>
        <v/>
      </c>
      <c r="D954" t="str">
        <f>IFERROR(INDEX('[1]Master data'!$B$2:$EF$1000,MATCH($B954,'[1]Master data'!$A$2:$A$1000,0),MATCH(D$1,'[1]Master data'!$B$1:$EF$1,0)),"")</f>
        <v/>
      </c>
      <c r="E954" s="5">
        <f>IFERROR(INDEX('[1]Master data'!$B$2:$EF$1000,MATCH($B954,'[1]Master data'!$A$2:$A$1000,0),MATCH(E$1,'[1]Master data'!$B$1:$EF$1,0)),"")</f>
        <v>0</v>
      </c>
      <c r="F954" s="7">
        <f>IFERROR(INDEX('[1]Master data'!$B$2:$EF$1000,MATCH($B954,'[1]Master data'!$A$2:$A$1000,0),MATCH(F$1,'[1]Master data'!$B$1:$EF$1,0)),"")</f>
        <v>-5000</v>
      </c>
      <c r="G954" s="7">
        <f>IFERROR(INDEX('[1]Master data'!$B$2:$EF$1000,MATCH($B954,'[1]Master data'!$A$2:$A$1000,0),MATCH(G$1,'[1]Master data'!$B$1:$EF$1,0)),"")</f>
        <v>0</v>
      </c>
      <c r="H954" s="7">
        <f>IFERROR(INDEX('[1]Master data'!$B$2:$EF$1000,MATCH($B954,'[1]Master data'!$A$2:$A$1000,0),MATCH(H$1,'[1]Master data'!$B$1:$EF$1,0)),"")</f>
        <v>0</v>
      </c>
      <c r="I954" s="7">
        <f>IFERROR(INDEX('[1]Master data'!$B$2:$EF$1000,MATCH($B954,'[1]Master data'!$A$2:$A$1000,0),MATCH(I$1,'[1]Master data'!$B$1:$EF$1,0)),"")</f>
        <v>0</v>
      </c>
      <c r="J954" s="7">
        <f>IFERROR(INDEX('[1]Master data'!$B$2:$EF$1000,MATCH($B954,'[1]Master data'!$A$2:$A$1000,0),MATCH(J$1,'[1]Master data'!$B$1:$EF$1,0)),"")</f>
        <v>0</v>
      </c>
      <c r="K954" s="7">
        <f>IFERROR(INDEX('[1]Master data'!$B$2:$EF$1000,MATCH($B954,'[1]Master data'!$A$2:$A$1000,0),MATCH(K$1,'[1]Master data'!$B$1:$EF$1,0)),"")</f>
        <v>0</v>
      </c>
      <c r="L954" s="7">
        <f>IFERROR(INDEX('[1]Master data'!$B$2:$EF$1000,MATCH($B954,'[1]Master data'!$A$2:$A$1000,0),MATCH(L$1,'[1]Master data'!$B$1:$EF$1,0)),"")</f>
        <v>-5000</v>
      </c>
      <c r="M954" s="33">
        <f>IFERROR(INDEX('[1]Master data'!$B$2:$EF$1000,MATCH($B954,'[1]Master data'!$A$2:$A$1000,0),MATCH(M$1,'[1]Master data'!$B$1:$EF$1,0)),"")</f>
        <v>-1</v>
      </c>
      <c r="N954" s="7">
        <f>IFERROR(INDEX('[1]Master data'!$B$2:$EF$1000,MATCH($B954,'[1]Master data'!$A$2:$A$1000,0),MATCH(N$1,'[1]Master data'!$B$1:$EF$1,0)),"")</f>
        <v>0</v>
      </c>
      <c r="O954" s="7">
        <f>IFERROR(INDEX('[1]Master data'!$B$2:$EF$1000,MATCH($B954,'[1]Master data'!$A$2:$A$1000,0),MATCH(O$1,'[1]Master data'!$B$1:$EF$1,0)),"")</f>
        <v>0</v>
      </c>
      <c r="P954" s="7">
        <f>IFERROR(INDEX('[1]Master data'!$B$2:$EF$1000,MATCH($B954,'[1]Master data'!$A$2:$A$1000,0),MATCH(P$1,'[1]Master data'!$B$1:$EF$1,0)),"")</f>
        <v>-5000</v>
      </c>
      <c r="Q954" s="30">
        <f>IFERROR(INDEX('[1]Master data'!$B$2:$EF$1000,MATCH($B954,'[1]Master data'!$A$2:$A$1000,0),MATCH(Q$1,'[1]Master data'!$B$1:$EF$1,0)),"")</f>
        <v>-1</v>
      </c>
    </row>
    <row r="955" spans="1:17" x14ac:dyDescent="0.3">
      <c r="A955" t="str">
        <f t="shared" si="14"/>
        <v/>
      </c>
      <c r="B955" t="str">
        <f>IF('[1]Master data'!A955="","",'[1]Master data'!A955)</f>
        <v/>
      </c>
      <c r="C955" t="str">
        <f>IFERROR(INDEX('[1]Master data'!$B$2:$EF$1000,MATCH($B955,'[1]Master data'!$A$2:$A$1000,0),MATCH(C$1,'[1]Master data'!$B$1:$EF$1,0)),"")</f>
        <v/>
      </c>
      <c r="D955" t="str">
        <f>IFERROR(INDEX('[1]Master data'!$B$2:$EF$1000,MATCH($B955,'[1]Master data'!$A$2:$A$1000,0),MATCH(D$1,'[1]Master data'!$B$1:$EF$1,0)),"")</f>
        <v/>
      </c>
      <c r="E955" s="5">
        <f>IFERROR(INDEX('[1]Master data'!$B$2:$EF$1000,MATCH($B955,'[1]Master data'!$A$2:$A$1000,0),MATCH(E$1,'[1]Master data'!$B$1:$EF$1,0)),"")</f>
        <v>0</v>
      </c>
      <c r="F955" s="7">
        <f>IFERROR(INDEX('[1]Master data'!$B$2:$EF$1000,MATCH($B955,'[1]Master data'!$A$2:$A$1000,0),MATCH(F$1,'[1]Master data'!$B$1:$EF$1,0)),"")</f>
        <v>-5000</v>
      </c>
      <c r="G955" s="7">
        <f>IFERROR(INDEX('[1]Master data'!$B$2:$EF$1000,MATCH($B955,'[1]Master data'!$A$2:$A$1000,0),MATCH(G$1,'[1]Master data'!$B$1:$EF$1,0)),"")</f>
        <v>0</v>
      </c>
      <c r="H955" s="7">
        <f>IFERROR(INDEX('[1]Master data'!$B$2:$EF$1000,MATCH($B955,'[1]Master data'!$A$2:$A$1000,0),MATCH(H$1,'[1]Master data'!$B$1:$EF$1,0)),"")</f>
        <v>0</v>
      </c>
      <c r="I955" s="7">
        <f>IFERROR(INDEX('[1]Master data'!$B$2:$EF$1000,MATCH($B955,'[1]Master data'!$A$2:$A$1000,0),MATCH(I$1,'[1]Master data'!$B$1:$EF$1,0)),"")</f>
        <v>0</v>
      </c>
      <c r="J955" s="7">
        <f>IFERROR(INDEX('[1]Master data'!$B$2:$EF$1000,MATCH($B955,'[1]Master data'!$A$2:$A$1000,0),MATCH(J$1,'[1]Master data'!$B$1:$EF$1,0)),"")</f>
        <v>0</v>
      </c>
      <c r="K955" s="7">
        <f>IFERROR(INDEX('[1]Master data'!$B$2:$EF$1000,MATCH($B955,'[1]Master data'!$A$2:$A$1000,0),MATCH(K$1,'[1]Master data'!$B$1:$EF$1,0)),"")</f>
        <v>0</v>
      </c>
      <c r="L955" s="7">
        <f>IFERROR(INDEX('[1]Master data'!$B$2:$EF$1000,MATCH($B955,'[1]Master data'!$A$2:$A$1000,0),MATCH(L$1,'[1]Master data'!$B$1:$EF$1,0)),"")</f>
        <v>-5000</v>
      </c>
      <c r="M955" s="33">
        <f>IFERROR(INDEX('[1]Master data'!$B$2:$EF$1000,MATCH($B955,'[1]Master data'!$A$2:$A$1000,0),MATCH(M$1,'[1]Master data'!$B$1:$EF$1,0)),"")</f>
        <v>-1</v>
      </c>
      <c r="N955" s="7">
        <f>IFERROR(INDEX('[1]Master data'!$B$2:$EF$1000,MATCH($B955,'[1]Master data'!$A$2:$A$1000,0),MATCH(N$1,'[1]Master data'!$B$1:$EF$1,0)),"")</f>
        <v>0</v>
      </c>
      <c r="O955" s="7">
        <f>IFERROR(INDEX('[1]Master data'!$B$2:$EF$1000,MATCH($B955,'[1]Master data'!$A$2:$A$1000,0),MATCH(O$1,'[1]Master data'!$B$1:$EF$1,0)),"")</f>
        <v>0</v>
      </c>
      <c r="P955" s="7">
        <f>IFERROR(INDEX('[1]Master data'!$B$2:$EF$1000,MATCH($B955,'[1]Master data'!$A$2:$A$1000,0),MATCH(P$1,'[1]Master data'!$B$1:$EF$1,0)),"")</f>
        <v>-5000</v>
      </c>
      <c r="Q955" s="30">
        <f>IFERROR(INDEX('[1]Master data'!$B$2:$EF$1000,MATCH($B955,'[1]Master data'!$A$2:$A$1000,0),MATCH(Q$1,'[1]Master data'!$B$1:$EF$1,0)),"")</f>
        <v>-1</v>
      </c>
    </row>
    <row r="956" spans="1:17" x14ac:dyDescent="0.3">
      <c r="A956" t="str">
        <f t="shared" si="14"/>
        <v/>
      </c>
      <c r="B956" t="str">
        <f>IF('[1]Master data'!A956="","",'[1]Master data'!A956)</f>
        <v/>
      </c>
      <c r="C956" t="str">
        <f>IFERROR(INDEX('[1]Master data'!$B$2:$EF$1000,MATCH($B956,'[1]Master data'!$A$2:$A$1000,0),MATCH(C$1,'[1]Master data'!$B$1:$EF$1,0)),"")</f>
        <v/>
      </c>
      <c r="D956" t="str">
        <f>IFERROR(INDEX('[1]Master data'!$B$2:$EF$1000,MATCH($B956,'[1]Master data'!$A$2:$A$1000,0),MATCH(D$1,'[1]Master data'!$B$1:$EF$1,0)),"")</f>
        <v/>
      </c>
      <c r="E956" s="5">
        <f>IFERROR(INDEX('[1]Master data'!$B$2:$EF$1000,MATCH($B956,'[1]Master data'!$A$2:$A$1000,0),MATCH(E$1,'[1]Master data'!$B$1:$EF$1,0)),"")</f>
        <v>0</v>
      </c>
      <c r="F956" s="7">
        <f>IFERROR(INDEX('[1]Master data'!$B$2:$EF$1000,MATCH($B956,'[1]Master data'!$A$2:$A$1000,0),MATCH(F$1,'[1]Master data'!$B$1:$EF$1,0)),"")</f>
        <v>-5000</v>
      </c>
      <c r="G956" s="7">
        <f>IFERROR(INDEX('[1]Master data'!$B$2:$EF$1000,MATCH($B956,'[1]Master data'!$A$2:$A$1000,0),MATCH(G$1,'[1]Master data'!$B$1:$EF$1,0)),"")</f>
        <v>0</v>
      </c>
      <c r="H956" s="7">
        <f>IFERROR(INDEX('[1]Master data'!$B$2:$EF$1000,MATCH($B956,'[1]Master data'!$A$2:$A$1000,0),MATCH(H$1,'[1]Master data'!$B$1:$EF$1,0)),"")</f>
        <v>0</v>
      </c>
      <c r="I956" s="7">
        <f>IFERROR(INDEX('[1]Master data'!$B$2:$EF$1000,MATCH($B956,'[1]Master data'!$A$2:$A$1000,0),MATCH(I$1,'[1]Master data'!$B$1:$EF$1,0)),"")</f>
        <v>0</v>
      </c>
      <c r="J956" s="7">
        <f>IFERROR(INDEX('[1]Master data'!$B$2:$EF$1000,MATCH($B956,'[1]Master data'!$A$2:$A$1000,0),MATCH(J$1,'[1]Master data'!$B$1:$EF$1,0)),"")</f>
        <v>0</v>
      </c>
      <c r="K956" s="7">
        <f>IFERROR(INDEX('[1]Master data'!$B$2:$EF$1000,MATCH($B956,'[1]Master data'!$A$2:$A$1000,0),MATCH(K$1,'[1]Master data'!$B$1:$EF$1,0)),"")</f>
        <v>0</v>
      </c>
      <c r="L956" s="7">
        <f>IFERROR(INDEX('[1]Master data'!$B$2:$EF$1000,MATCH($B956,'[1]Master data'!$A$2:$A$1000,0),MATCH(L$1,'[1]Master data'!$B$1:$EF$1,0)),"")</f>
        <v>-5000</v>
      </c>
      <c r="M956" s="33">
        <f>IFERROR(INDEX('[1]Master data'!$B$2:$EF$1000,MATCH($B956,'[1]Master data'!$A$2:$A$1000,0),MATCH(M$1,'[1]Master data'!$B$1:$EF$1,0)),"")</f>
        <v>-1</v>
      </c>
      <c r="N956" s="7">
        <f>IFERROR(INDEX('[1]Master data'!$B$2:$EF$1000,MATCH($B956,'[1]Master data'!$A$2:$A$1000,0),MATCH(N$1,'[1]Master data'!$B$1:$EF$1,0)),"")</f>
        <v>0</v>
      </c>
      <c r="O956" s="7">
        <f>IFERROR(INDEX('[1]Master data'!$B$2:$EF$1000,MATCH($B956,'[1]Master data'!$A$2:$A$1000,0),MATCH(O$1,'[1]Master data'!$B$1:$EF$1,0)),"")</f>
        <v>0</v>
      </c>
      <c r="P956" s="7">
        <f>IFERROR(INDEX('[1]Master data'!$B$2:$EF$1000,MATCH($B956,'[1]Master data'!$A$2:$A$1000,0),MATCH(P$1,'[1]Master data'!$B$1:$EF$1,0)),"")</f>
        <v>-5000</v>
      </c>
      <c r="Q956" s="30">
        <f>IFERROR(INDEX('[1]Master data'!$B$2:$EF$1000,MATCH($B956,'[1]Master data'!$A$2:$A$1000,0),MATCH(Q$1,'[1]Master data'!$B$1:$EF$1,0)),"")</f>
        <v>-1</v>
      </c>
    </row>
    <row r="957" spans="1:17" x14ac:dyDescent="0.3">
      <c r="A957" t="str">
        <f t="shared" si="14"/>
        <v/>
      </c>
      <c r="B957" t="str">
        <f>IF('[1]Master data'!A957="","",'[1]Master data'!A957)</f>
        <v/>
      </c>
      <c r="C957" t="str">
        <f>IFERROR(INDEX('[1]Master data'!$B$2:$EF$1000,MATCH($B957,'[1]Master data'!$A$2:$A$1000,0),MATCH(C$1,'[1]Master data'!$B$1:$EF$1,0)),"")</f>
        <v/>
      </c>
      <c r="D957" t="str">
        <f>IFERROR(INDEX('[1]Master data'!$B$2:$EF$1000,MATCH($B957,'[1]Master data'!$A$2:$A$1000,0),MATCH(D$1,'[1]Master data'!$B$1:$EF$1,0)),"")</f>
        <v/>
      </c>
      <c r="E957" s="5">
        <f>IFERROR(INDEX('[1]Master data'!$B$2:$EF$1000,MATCH($B957,'[1]Master data'!$A$2:$A$1000,0),MATCH(E$1,'[1]Master data'!$B$1:$EF$1,0)),"")</f>
        <v>0</v>
      </c>
      <c r="F957" s="7">
        <f>IFERROR(INDEX('[1]Master data'!$B$2:$EF$1000,MATCH($B957,'[1]Master data'!$A$2:$A$1000,0),MATCH(F$1,'[1]Master data'!$B$1:$EF$1,0)),"")</f>
        <v>-5000</v>
      </c>
      <c r="G957" s="7">
        <f>IFERROR(INDEX('[1]Master data'!$B$2:$EF$1000,MATCH($B957,'[1]Master data'!$A$2:$A$1000,0),MATCH(G$1,'[1]Master data'!$B$1:$EF$1,0)),"")</f>
        <v>0</v>
      </c>
      <c r="H957" s="7">
        <f>IFERROR(INDEX('[1]Master data'!$B$2:$EF$1000,MATCH($B957,'[1]Master data'!$A$2:$A$1000,0),MATCH(H$1,'[1]Master data'!$B$1:$EF$1,0)),"")</f>
        <v>0</v>
      </c>
      <c r="I957" s="7">
        <f>IFERROR(INDEX('[1]Master data'!$B$2:$EF$1000,MATCH($B957,'[1]Master data'!$A$2:$A$1000,0),MATCH(I$1,'[1]Master data'!$B$1:$EF$1,0)),"")</f>
        <v>0</v>
      </c>
      <c r="J957" s="7">
        <f>IFERROR(INDEX('[1]Master data'!$B$2:$EF$1000,MATCH($B957,'[1]Master data'!$A$2:$A$1000,0),MATCH(J$1,'[1]Master data'!$B$1:$EF$1,0)),"")</f>
        <v>0</v>
      </c>
      <c r="K957" s="7">
        <f>IFERROR(INDEX('[1]Master data'!$B$2:$EF$1000,MATCH($B957,'[1]Master data'!$A$2:$A$1000,0),MATCH(K$1,'[1]Master data'!$B$1:$EF$1,0)),"")</f>
        <v>0</v>
      </c>
      <c r="L957" s="7">
        <f>IFERROR(INDEX('[1]Master data'!$B$2:$EF$1000,MATCH($B957,'[1]Master data'!$A$2:$A$1000,0),MATCH(L$1,'[1]Master data'!$B$1:$EF$1,0)),"")</f>
        <v>-5000</v>
      </c>
      <c r="M957" s="33">
        <f>IFERROR(INDEX('[1]Master data'!$B$2:$EF$1000,MATCH($B957,'[1]Master data'!$A$2:$A$1000,0),MATCH(M$1,'[1]Master data'!$B$1:$EF$1,0)),"")</f>
        <v>-1</v>
      </c>
      <c r="N957" s="7">
        <f>IFERROR(INDEX('[1]Master data'!$B$2:$EF$1000,MATCH($B957,'[1]Master data'!$A$2:$A$1000,0),MATCH(N$1,'[1]Master data'!$B$1:$EF$1,0)),"")</f>
        <v>0</v>
      </c>
      <c r="O957" s="7">
        <f>IFERROR(INDEX('[1]Master data'!$B$2:$EF$1000,MATCH($B957,'[1]Master data'!$A$2:$A$1000,0),MATCH(O$1,'[1]Master data'!$B$1:$EF$1,0)),"")</f>
        <v>0</v>
      </c>
      <c r="P957" s="7">
        <f>IFERROR(INDEX('[1]Master data'!$B$2:$EF$1000,MATCH($B957,'[1]Master data'!$A$2:$A$1000,0),MATCH(P$1,'[1]Master data'!$B$1:$EF$1,0)),"")</f>
        <v>-5000</v>
      </c>
      <c r="Q957" s="30">
        <f>IFERROR(INDEX('[1]Master data'!$B$2:$EF$1000,MATCH($B957,'[1]Master data'!$A$2:$A$1000,0),MATCH(Q$1,'[1]Master data'!$B$1:$EF$1,0)),"")</f>
        <v>-1</v>
      </c>
    </row>
    <row r="958" spans="1:17" x14ac:dyDescent="0.3">
      <c r="A958" t="str">
        <f t="shared" si="14"/>
        <v/>
      </c>
      <c r="B958" t="str">
        <f>IF('[1]Master data'!A958="","",'[1]Master data'!A958)</f>
        <v/>
      </c>
      <c r="C958" t="str">
        <f>IFERROR(INDEX('[1]Master data'!$B$2:$EF$1000,MATCH($B958,'[1]Master data'!$A$2:$A$1000,0),MATCH(C$1,'[1]Master data'!$B$1:$EF$1,0)),"")</f>
        <v/>
      </c>
      <c r="D958" t="str">
        <f>IFERROR(INDEX('[1]Master data'!$B$2:$EF$1000,MATCH($B958,'[1]Master data'!$A$2:$A$1000,0),MATCH(D$1,'[1]Master data'!$B$1:$EF$1,0)),"")</f>
        <v/>
      </c>
      <c r="E958" s="5">
        <f>IFERROR(INDEX('[1]Master data'!$B$2:$EF$1000,MATCH($B958,'[1]Master data'!$A$2:$A$1000,0),MATCH(E$1,'[1]Master data'!$B$1:$EF$1,0)),"")</f>
        <v>0</v>
      </c>
      <c r="F958" s="7">
        <f>IFERROR(INDEX('[1]Master data'!$B$2:$EF$1000,MATCH($B958,'[1]Master data'!$A$2:$A$1000,0),MATCH(F$1,'[1]Master data'!$B$1:$EF$1,0)),"")</f>
        <v>-5000</v>
      </c>
      <c r="G958" s="7">
        <f>IFERROR(INDEX('[1]Master data'!$B$2:$EF$1000,MATCH($B958,'[1]Master data'!$A$2:$A$1000,0),MATCH(G$1,'[1]Master data'!$B$1:$EF$1,0)),"")</f>
        <v>0</v>
      </c>
      <c r="H958" s="7">
        <f>IFERROR(INDEX('[1]Master data'!$B$2:$EF$1000,MATCH($B958,'[1]Master data'!$A$2:$A$1000,0),MATCH(H$1,'[1]Master data'!$B$1:$EF$1,0)),"")</f>
        <v>0</v>
      </c>
      <c r="I958" s="7">
        <f>IFERROR(INDEX('[1]Master data'!$B$2:$EF$1000,MATCH($B958,'[1]Master data'!$A$2:$A$1000,0),MATCH(I$1,'[1]Master data'!$B$1:$EF$1,0)),"")</f>
        <v>0</v>
      </c>
      <c r="J958" s="7">
        <f>IFERROR(INDEX('[1]Master data'!$B$2:$EF$1000,MATCH($B958,'[1]Master data'!$A$2:$A$1000,0),MATCH(J$1,'[1]Master data'!$B$1:$EF$1,0)),"")</f>
        <v>0</v>
      </c>
      <c r="K958" s="7">
        <f>IFERROR(INDEX('[1]Master data'!$B$2:$EF$1000,MATCH($B958,'[1]Master data'!$A$2:$A$1000,0),MATCH(K$1,'[1]Master data'!$B$1:$EF$1,0)),"")</f>
        <v>0</v>
      </c>
      <c r="L958" s="7">
        <f>IFERROR(INDEX('[1]Master data'!$B$2:$EF$1000,MATCH($B958,'[1]Master data'!$A$2:$A$1000,0),MATCH(L$1,'[1]Master data'!$B$1:$EF$1,0)),"")</f>
        <v>-5000</v>
      </c>
      <c r="M958" s="33">
        <f>IFERROR(INDEX('[1]Master data'!$B$2:$EF$1000,MATCH($B958,'[1]Master data'!$A$2:$A$1000,0),MATCH(M$1,'[1]Master data'!$B$1:$EF$1,0)),"")</f>
        <v>-1</v>
      </c>
      <c r="N958" s="7">
        <f>IFERROR(INDEX('[1]Master data'!$B$2:$EF$1000,MATCH($B958,'[1]Master data'!$A$2:$A$1000,0),MATCH(N$1,'[1]Master data'!$B$1:$EF$1,0)),"")</f>
        <v>0</v>
      </c>
      <c r="O958" s="7">
        <f>IFERROR(INDEX('[1]Master data'!$B$2:$EF$1000,MATCH($B958,'[1]Master data'!$A$2:$A$1000,0),MATCH(O$1,'[1]Master data'!$B$1:$EF$1,0)),"")</f>
        <v>0</v>
      </c>
      <c r="P958" s="7">
        <f>IFERROR(INDEX('[1]Master data'!$B$2:$EF$1000,MATCH($B958,'[1]Master data'!$A$2:$A$1000,0),MATCH(P$1,'[1]Master data'!$B$1:$EF$1,0)),"")</f>
        <v>-5000</v>
      </c>
      <c r="Q958" s="30">
        <f>IFERROR(INDEX('[1]Master data'!$B$2:$EF$1000,MATCH($B958,'[1]Master data'!$A$2:$A$1000,0),MATCH(Q$1,'[1]Master data'!$B$1:$EF$1,0)),"")</f>
        <v>-1</v>
      </c>
    </row>
    <row r="959" spans="1:17" x14ac:dyDescent="0.3">
      <c r="A959" t="str">
        <f t="shared" si="14"/>
        <v/>
      </c>
      <c r="B959" t="str">
        <f>IF('[1]Master data'!A959="","",'[1]Master data'!A959)</f>
        <v/>
      </c>
      <c r="C959" t="str">
        <f>IFERROR(INDEX('[1]Master data'!$B$2:$EF$1000,MATCH($B959,'[1]Master data'!$A$2:$A$1000,0),MATCH(C$1,'[1]Master data'!$B$1:$EF$1,0)),"")</f>
        <v/>
      </c>
      <c r="D959" t="str">
        <f>IFERROR(INDEX('[1]Master data'!$B$2:$EF$1000,MATCH($B959,'[1]Master data'!$A$2:$A$1000,0),MATCH(D$1,'[1]Master data'!$B$1:$EF$1,0)),"")</f>
        <v/>
      </c>
      <c r="E959" s="5">
        <f>IFERROR(INDEX('[1]Master data'!$B$2:$EF$1000,MATCH($B959,'[1]Master data'!$A$2:$A$1000,0),MATCH(E$1,'[1]Master data'!$B$1:$EF$1,0)),"")</f>
        <v>0</v>
      </c>
      <c r="F959" s="7">
        <f>IFERROR(INDEX('[1]Master data'!$B$2:$EF$1000,MATCH($B959,'[1]Master data'!$A$2:$A$1000,0),MATCH(F$1,'[1]Master data'!$B$1:$EF$1,0)),"")</f>
        <v>-5000</v>
      </c>
      <c r="G959" s="7">
        <f>IFERROR(INDEX('[1]Master data'!$B$2:$EF$1000,MATCH($B959,'[1]Master data'!$A$2:$A$1000,0),MATCH(G$1,'[1]Master data'!$B$1:$EF$1,0)),"")</f>
        <v>0</v>
      </c>
      <c r="H959" s="7">
        <f>IFERROR(INDEX('[1]Master data'!$B$2:$EF$1000,MATCH($B959,'[1]Master data'!$A$2:$A$1000,0),MATCH(H$1,'[1]Master data'!$B$1:$EF$1,0)),"")</f>
        <v>0</v>
      </c>
      <c r="I959" s="7">
        <f>IFERROR(INDEX('[1]Master data'!$B$2:$EF$1000,MATCH($B959,'[1]Master data'!$A$2:$A$1000,0),MATCH(I$1,'[1]Master data'!$B$1:$EF$1,0)),"")</f>
        <v>0</v>
      </c>
      <c r="J959" s="7">
        <f>IFERROR(INDEX('[1]Master data'!$B$2:$EF$1000,MATCH($B959,'[1]Master data'!$A$2:$A$1000,0),MATCH(J$1,'[1]Master data'!$B$1:$EF$1,0)),"")</f>
        <v>0</v>
      </c>
      <c r="K959" s="7">
        <f>IFERROR(INDEX('[1]Master data'!$B$2:$EF$1000,MATCH($B959,'[1]Master data'!$A$2:$A$1000,0),MATCH(K$1,'[1]Master data'!$B$1:$EF$1,0)),"")</f>
        <v>0</v>
      </c>
      <c r="L959" s="7">
        <f>IFERROR(INDEX('[1]Master data'!$B$2:$EF$1000,MATCH($B959,'[1]Master data'!$A$2:$A$1000,0),MATCH(L$1,'[1]Master data'!$B$1:$EF$1,0)),"")</f>
        <v>-5000</v>
      </c>
      <c r="M959" s="33">
        <f>IFERROR(INDEX('[1]Master data'!$B$2:$EF$1000,MATCH($B959,'[1]Master data'!$A$2:$A$1000,0),MATCH(M$1,'[1]Master data'!$B$1:$EF$1,0)),"")</f>
        <v>-1</v>
      </c>
      <c r="N959" s="7">
        <f>IFERROR(INDEX('[1]Master data'!$B$2:$EF$1000,MATCH($B959,'[1]Master data'!$A$2:$A$1000,0),MATCH(N$1,'[1]Master data'!$B$1:$EF$1,0)),"")</f>
        <v>0</v>
      </c>
      <c r="O959" s="7">
        <f>IFERROR(INDEX('[1]Master data'!$B$2:$EF$1000,MATCH($B959,'[1]Master data'!$A$2:$A$1000,0),MATCH(O$1,'[1]Master data'!$B$1:$EF$1,0)),"")</f>
        <v>0</v>
      </c>
      <c r="P959" s="7">
        <f>IFERROR(INDEX('[1]Master data'!$B$2:$EF$1000,MATCH($B959,'[1]Master data'!$A$2:$A$1000,0),MATCH(P$1,'[1]Master data'!$B$1:$EF$1,0)),"")</f>
        <v>-5000</v>
      </c>
      <c r="Q959" s="30">
        <f>IFERROR(INDEX('[1]Master data'!$B$2:$EF$1000,MATCH($B959,'[1]Master data'!$A$2:$A$1000,0),MATCH(Q$1,'[1]Master data'!$B$1:$EF$1,0)),"")</f>
        <v>-1</v>
      </c>
    </row>
    <row r="960" spans="1:17" x14ac:dyDescent="0.3">
      <c r="A960" t="str">
        <f t="shared" si="14"/>
        <v/>
      </c>
      <c r="B960" t="str">
        <f>IF('[1]Master data'!A960="","",'[1]Master data'!A960)</f>
        <v/>
      </c>
      <c r="C960" t="str">
        <f>IFERROR(INDEX('[1]Master data'!$B$2:$EF$1000,MATCH($B960,'[1]Master data'!$A$2:$A$1000,0),MATCH(C$1,'[1]Master data'!$B$1:$EF$1,0)),"")</f>
        <v/>
      </c>
      <c r="D960" t="str">
        <f>IFERROR(INDEX('[1]Master data'!$B$2:$EF$1000,MATCH($B960,'[1]Master data'!$A$2:$A$1000,0),MATCH(D$1,'[1]Master data'!$B$1:$EF$1,0)),"")</f>
        <v/>
      </c>
      <c r="E960" s="5">
        <f>IFERROR(INDEX('[1]Master data'!$B$2:$EF$1000,MATCH($B960,'[1]Master data'!$A$2:$A$1000,0),MATCH(E$1,'[1]Master data'!$B$1:$EF$1,0)),"")</f>
        <v>0</v>
      </c>
      <c r="F960" s="7">
        <f>IFERROR(INDEX('[1]Master data'!$B$2:$EF$1000,MATCH($B960,'[1]Master data'!$A$2:$A$1000,0),MATCH(F$1,'[1]Master data'!$B$1:$EF$1,0)),"")</f>
        <v>-5000</v>
      </c>
      <c r="G960" s="7">
        <f>IFERROR(INDEX('[1]Master data'!$B$2:$EF$1000,MATCH($B960,'[1]Master data'!$A$2:$A$1000,0),MATCH(G$1,'[1]Master data'!$B$1:$EF$1,0)),"")</f>
        <v>0</v>
      </c>
      <c r="H960" s="7">
        <f>IFERROR(INDEX('[1]Master data'!$B$2:$EF$1000,MATCH($B960,'[1]Master data'!$A$2:$A$1000,0),MATCH(H$1,'[1]Master data'!$B$1:$EF$1,0)),"")</f>
        <v>0</v>
      </c>
      <c r="I960" s="7">
        <f>IFERROR(INDEX('[1]Master data'!$B$2:$EF$1000,MATCH($B960,'[1]Master data'!$A$2:$A$1000,0),MATCH(I$1,'[1]Master data'!$B$1:$EF$1,0)),"")</f>
        <v>0</v>
      </c>
      <c r="J960" s="7">
        <f>IFERROR(INDEX('[1]Master data'!$B$2:$EF$1000,MATCH($B960,'[1]Master data'!$A$2:$A$1000,0),MATCH(J$1,'[1]Master data'!$B$1:$EF$1,0)),"")</f>
        <v>0</v>
      </c>
      <c r="K960" s="7">
        <f>IFERROR(INDEX('[1]Master data'!$B$2:$EF$1000,MATCH($B960,'[1]Master data'!$A$2:$A$1000,0),MATCH(K$1,'[1]Master data'!$B$1:$EF$1,0)),"")</f>
        <v>0</v>
      </c>
      <c r="L960" s="7">
        <f>IFERROR(INDEX('[1]Master data'!$B$2:$EF$1000,MATCH($B960,'[1]Master data'!$A$2:$A$1000,0),MATCH(L$1,'[1]Master data'!$B$1:$EF$1,0)),"")</f>
        <v>-5000</v>
      </c>
      <c r="M960" s="33">
        <f>IFERROR(INDEX('[1]Master data'!$B$2:$EF$1000,MATCH($B960,'[1]Master data'!$A$2:$A$1000,0),MATCH(M$1,'[1]Master data'!$B$1:$EF$1,0)),"")</f>
        <v>-1</v>
      </c>
      <c r="N960" s="7">
        <f>IFERROR(INDEX('[1]Master data'!$B$2:$EF$1000,MATCH($B960,'[1]Master data'!$A$2:$A$1000,0),MATCH(N$1,'[1]Master data'!$B$1:$EF$1,0)),"")</f>
        <v>0</v>
      </c>
      <c r="O960" s="7">
        <f>IFERROR(INDEX('[1]Master data'!$B$2:$EF$1000,MATCH($B960,'[1]Master data'!$A$2:$A$1000,0),MATCH(O$1,'[1]Master data'!$B$1:$EF$1,0)),"")</f>
        <v>0</v>
      </c>
      <c r="P960" s="7">
        <f>IFERROR(INDEX('[1]Master data'!$B$2:$EF$1000,MATCH($B960,'[1]Master data'!$A$2:$A$1000,0),MATCH(P$1,'[1]Master data'!$B$1:$EF$1,0)),"")</f>
        <v>-5000</v>
      </c>
      <c r="Q960" s="30">
        <f>IFERROR(INDEX('[1]Master data'!$B$2:$EF$1000,MATCH($B960,'[1]Master data'!$A$2:$A$1000,0),MATCH(Q$1,'[1]Master data'!$B$1:$EF$1,0)),"")</f>
        <v>-1</v>
      </c>
    </row>
    <row r="961" spans="1:17" x14ac:dyDescent="0.3">
      <c r="A961" t="str">
        <f t="shared" si="14"/>
        <v/>
      </c>
      <c r="B961" t="str">
        <f>IF('[1]Master data'!A961="","",'[1]Master data'!A961)</f>
        <v/>
      </c>
      <c r="C961" t="str">
        <f>IFERROR(INDEX('[1]Master data'!$B$2:$EF$1000,MATCH($B961,'[1]Master data'!$A$2:$A$1000,0),MATCH(C$1,'[1]Master data'!$B$1:$EF$1,0)),"")</f>
        <v/>
      </c>
      <c r="D961" t="str">
        <f>IFERROR(INDEX('[1]Master data'!$B$2:$EF$1000,MATCH($B961,'[1]Master data'!$A$2:$A$1000,0),MATCH(D$1,'[1]Master data'!$B$1:$EF$1,0)),"")</f>
        <v/>
      </c>
      <c r="E961" s="5">
        <f>IFERROR(INDEX('[1]Master data'!$B$2:$EF$1000,MATCH($B961,'[1]Master data'!$A$2:$A$1000,0),MATCH(E$1,'[1]Master data'!$B$1:$EF$1,0)),"")</f>
        <v>0</v>
      </c>
      <c r="F961" s="7">
        <f>IFERROR(INDEX('[1]Master data'!$B$2:$EF$1000,MATCH($B961,'[1]Master data'!$A$2:$A$1000,0),MATCH(F$1,'[1]Master data'!$B$1:$EF$1,0)),"")</f>
        <v>-5000</v>
      </c>
      <c r="G961" s="7">
        <f>IFERROR(INDEX('[1]Master data'!$B$2:$EF$1000,MATCH($B961,'[1]Master data'!$A$2:$A$1000,0),MATCH(G$1,'[1]Master data'!$B$1:$EF$1,0)),"")</f>
        <v>0</v>
      </c>
      <c r="H961" s="7">
        <f>IFERROR(INDEX('[1]Master data'!$B$2:$EF$1000,MATCH($B961,'[1]Master data'!$A$2:$A$1000,0),MATCH(H$1,'[1]Master data'!$B$1:$EF$1,0)),"")</f>
        <v>0</v>
      </c>
      <c r="I961" s="7">
        <f>IFERROR(INDEX('[1]Master data'!$B$2:$EF$1000,MATCH($B961,'[1]Master data'!$A$2:$A$1000,0),MATCH(I$1,'[1]Master data'!$B$1:$EF$1,0)),"")</f>
        <v>0</v>
      </c>
      <c r="J961" s="7">
        <f>IFERROR(INDEX('[1]Master data'!$B$2:$EF$1000,MATCH($B961,'[1]Master data'!$A$2:$A$1000,0),MATCH(J$1,'[1]Master data'!$B$1:$EF$1,0)),"")</f>
        <v>0</v>
      </c>
      <c r="K961" s="7">
        <f>IFERROR(INDEX('[1]Master data'!$B$2:$EF$1000,MATCH($B961,'[1]Master data'!$A$2:$A$1000,0),MATCH(K$1,'[1]Master data'!$B$1:$EF$1,0)),"")</f>
        <v>0</v>
      </c>
      <c r="L961" s="7">
        <f>IFERROR(INDEX('[1]Master data'!$B$2:$EF$1000,MATCH($B961,'[1]Master data'!$A$2:$A$1000,0),MATCH(L$1,'[1]Master data'!$B$1:$EF$1,0)),"")</f>
        <v>-5000</v>
      </c>
      <c r="M961" s="33">
        <f>IFERROR(INDEX('[1]Master data'!$B$2:$EF$1000,MATCH($B961,'[1]Master data'!$A$2:$A$1000,0),MATCH(M$1,'[1]Master data'!$B$1:$EF$1,0)),"")</f>
        <v>-1</v>
      </c>
      <c r="N961" s="7">
        <f>IFERROR(INDEX('[1]Master data'!$B$2:$EF$1000,MATCH($B961,'[1]Master data'!$A$2:$A$1000,0),MATCH(N$1,'[1]Master data'!$B$1:$EF$1,0)),"")</f>
        <v>0</v>
      </c>
      <c r="O961" s="7">
        <f>IFERROR(INDEX('[1]Master data'!$B$2:$EF$1000,MATCH($B961,'[1]Master data'!$A$2:$A$1000,0),MATCH(O$1,'[1]Master data'!$B$1:$EF$1,0)),"")</f>
        <v>0</v>
      </c>
      <c r="P961" s="7">
        <f>IFERROR(INDEX('[1]Master data'!$B$2:$EF$1000,MATCH($B961,'[1]Master data'!$A$2:$A$1000,0),MATCH(P$1,'[1]Master data'!$B$1:$EF$1,0)),"")</f>
        <v>-5000</v>
      </c>
      <c r="Q961" s="30">
        <f>IFERROR(INDEX('[1]Master data'!$B$2:$EF$1000,MATCH($B961,'[1]Master data'!$A$2:$A$1000,0),MATCH(Q$1,'[1]Master data'!$B$1:$EF$1,0)),"")</f>
        <v>-1</v>
      </c>
    </row>
    <row r="962" spans="1:17" x14ac:dyDescent="0.3">
      <c r="A962" t="str">
        <f t="shared" si="14"/>
        <v/>
      </c>
      <c r="B962" t="str">
        <f>IF('[1]Master data'!A962="","",'[1]Master data'!A962)</f>
        <v/>
      </c>
      <c r="C962" t="str">
        <f>IFERROR(INDEX('[1]Master data'!$B$2:$EF$1000,MATCH($B962,'[1]Master data'!$A$2:$A$1000,0),MATCH(C$1,'[1]Master data'!$B$1:$EF$1,0)),"")</f>
        <v/>
      </c>
      <c r="D962" t="str">
        <f>IFERROR(INDEX('[1]Master data'!$B$2:$EF$1000,MATCH($B962,'[1]Master data'!$A$2:$A$1000,0),MATCH(D$1,'[1]Master data'!$B$1:$EF$1,0)),"")</f>
        <v/>
      </c>
      <c r="E962" s="5">
        <f>IFERROR(INDEX('[1]Master data'!$B$2:$EF$1000,MATCH($B962,'[1]Master data'!$A$2:$A$1000,0),MATCH(E$1,'[1]Master data'!$B$1:$EF$1,0)),"")</f>
        <v>0</v>
      </c>
      <c r="F962" s="7">
        <f>IFERROR(INDEX('[1]Master data'!$B$2:$EF$1000,MATCH($B962,'[1]Master data'!$A$2:$A$1000,0),MATCH(F$1,'[1]Master data'!$B$1:$EF$1,0)),"")</f>
        <v>-5000</v>
      </c>
      <c r="G962" s="7">
        <f>IFERROR(INDEX('[1]Master data'!$B$2:$EF$1000,MATCH($B962,'[1]Master data'!$A$2:$A$1000,0),MATCH(G$1,'[1]Master data'!$B$1:$EF$1,0)),"")</f>
        <v>0</v>
      </c>
      <c r="H962" s="7">
        <f>IFERROR(INDEX('[1]Master data'!$B$2:$EF$1000,MATCH($B962,'[1]Master data'!$A$2:$A$1000,0),MATCH(H$1,'[1]Master data'!$B$1:$EF$1,0)),"")</f>
        <v>0</v>
      </c>
      <c r="I962" s="7">
        <f>IFERROR(INDEX('[1]Master data'!$B$2:$EF$1000,MATCH($B962,'[1]Master data'!$A$2:$A$1000,0),MATCH(I$1,'[1]Master data'!$B$1:$EF$1,0)),"")</f>
        <v>0</v>
      </c>
      <c r="J962" s="7">
        <f>IFERROR(INDEX('[1]Master data'!$B$2:$EF$1000,MATCH($B962,'[1]Master data'!$A$2:$A$1000,0),MATCH(J$1,'[1]Master data'!$B$1:$EF$1,0)),"")</f>
        <v>0</v>
      </c>
      <c r="K962" s="7">
        <f>IFERROR(INDEX('[1]Master data'!$B$2:$EF$1000,MATCH($B962,'[1]Master data'!$A$2:$A$1000,0),MATCH(K$1,'[1]Master data'!$B$1:$EF$1,0)),"")</f>
        <v>0</v>
      </c>
      <c r="L962" s="7">
        <f>IFERROR(INDEX('[1]Master data'!$B$2:$EF$1000,MATCH($B962,'[1]Master data'!$A$2:$A$1000,0),MATCH(L$1,'[1]Master data'!$B$1:$EF$1,0)),"")</f>
        <v>-5000</v>
      </c>
      <c r="M962" s="33">
        <f>IFERROR(INDEX('[1]Master data'!$B$2:$EF$1000,MATCH($B962,'[1]Master data'!$A$2:$A$1000,0),MATCH(M$1,'[1]Master data'!$B$1:$EF$1,0)),"")</f>
        <v>-1</v>
      </c>
      <c r="N962" s="7">
        <f>IFERROR(INDEX('[1]Master data'!$B$2:$EF$1000,MATCH($B962,'[1]Master data'!$A$2:$A$1000,0),MATCH(N$1,'[1]Master data'!$B$1:$EF$1,0)),"")</f>
        <v>0</v>
      </c>
      <c r="O962" s="7">
        <f>IFERROR(INDEX('[1]Master data'!$B$2:$EF$1000,MATCH($B962,'[1]Master data'!$A$2:$A$1000,0),MATCH(O$1,'[1]Master data'!$B$1:$EF$1,0)),"")</f>
        <v>0</v>
      </c>
      <c r="P962" s="7">
        <f>IFERROR(INDEX('[1]Master data'!$B$2:$EF$1000,MATCH($B962,'[1]Master data'!$A$2:$A$1000,0),MATCH(P$1,'[1]Master data'!$B$1:$EF$1,0)),"")</f>
        <v>-5000</v>
      </c>
      <c r="Q962" s="30">
        <f>IFERROR(INDEX('[1]Master data'!$B$2:$EF$1000,MATCH($B962,'[1]Master data'!$A$2:$A$1000,0),MATCH(Q$1,'[1]Master data'!$B$1:$EF$1,0)),"")</f>
        <v>-1</v>
      </c>
    </row>
    <row r="963" spans="1:17" x14ac:dyDescent="0.3">
      <c r="A963" t="str">
        <f t="shared" ref="A963:A1000" si="15">IF(B963="","",ROW()-2)</f>
        <v/>
      </c>
      <c r="B963" t="str">
        <f>IF('[1]Master data'!A963="","",'[1]Master data'!A963)</f>
        <v/>
      </c>
      <c r="C963" t="str">
        <f>IFERROR(INDEX('[1]Master data'!$B$2:$EF$1000,MATCH($B963,'[1]Master data'!$A$2:$A$1000,0),MATCH(C$1,'[1]Master data'!$B$1:$EF$1,0)),"")</f>
        <v/>
      </c>
      <c r="D963" t="str">
        <f>IFERROR(INDEX('[1]Master data'!$B$2:$EF$1000,MATCH($B963,'[1]Master data'!$A$2:$A$1000,0),MATCH(D$1,'[1]Master data'!$B$1:$EF$1,0)),"")</f>
        <v/>
      </c>
      <c r="E963" s="5">
        <f>IFERROR(INDEX('[1]Master data'!$B$2:$EF$1000,MATCH($B963,'[1]Master data'!$A$2:$A$1000,0),MATCH(E$1,'[1]Master data'!$B$1:$EF$1,0)),"")</f>
        <v>0</v>
      </c>
      <c r="F963" s="7">
        <f>IFERROR(INDEX('[1]Master data'!$B$2:$EF$1000,MATCH($B963,'[1]Master data'!$A$2:$A$1000,0),MATCH(F$1,'[1]Master data'!$B$1:$EF$1,0)),"")</f>
        <v>-5000</v>
      </c>
      <c r="G963" s="7">
        <f>IFERROR(INDEX('[1]Master data'!$B$2:$EF$1000,MATCH($B963,'[1]Master data'!$A$2:$A$1000,0),MATCH(G$1,'[1]Master data'!$B$1:$EF$1,0)),"")</f>
        <v>0</v>
      </c>
      <c r="H963" s="7">
        <f>IFERROR(INDEX('[1]Master data'!$B$2:$EF$1000,MATCH($B963,'[1]Master data'!$A$2:$A$1000,0),MATCH(H$1,'[1]Master data'!$B$1:$EF$1,0)),"")</f>
        <v>0</v>
      </c>
      <c r="I963" s="7">
        <f>IFERROR(INDEX('[1]Master data'!$B$2:$EF$1000,MATCH($B963,'[1]Master data'!$A$2:$A$1000,0),MATCH(I$1,'[1]Master data'!$B$1:$EF$1,0)),"")</f>
        <v>0</v>
      </c>
      <c r="J963" s="7">
        <f>IFERROR(INDEX('[1]Master data'!$B$2:$EF$1000,MATCH($B963,'[1]Master data'!$A$2:$A$1000,0),MATCH(J$1,'[1]Master data'!$B$1:$EF$1,0)),"")</f>
        <v>0</v>
      </c>
      <c r="K963" s="7">
        <f>IFERROR(INDEX('[1]Master data'!$B$2:$EF$1000,MATCH($B963,'[1]Master data'!$A$2:$A$1000,0),MATCH(K$1,'[1]Master data'!$B$1:$EF$1,0)),"")</f>
        <v>0</v>
      </c>
      <c r="L963" s="7">
        <f>IFERROR(INDEX('[1]Master data'!$B$2:$EF$1000,MATCH($B963,'[1]Master data'!$A$2:$A$1000,0),MATCH(L$1,'[1]Master data'!$B$1:$EF$1,0)),"")</f>
        <v>-5000</v>
      </c>
      <c r="M963" s="33">
        <f>IFERROR(INDEX('[1]Master data'!$B$2:$EF$1000,MATCH($B963,'[1]Master data'!$A$2:$A$1000,0),MATCH(M$1,'[1]Master data'!$B$1:$EF$1,0)),"")</f>
        <v>-1</v>
      </c>
      <c r="N963" s="7">
        <f>IFERROR(INDEX('[1]Master data'!$B$2:$EF$1000,MATCH($B963,'[1]Master data'!$A$2:$A$1000,0),MATCH(N$1,'[1]Master data'!$B$1:$EF$1,0)),"")</f>
        <v>0</v>
      </c>
      <c r="O963" s="7">
        <f>IFERROR(INDEX('[1]Master data'!$B$2:$EF$1000,MATCH($B963,'[1]Master data'!$A$2:$A$1000,0),MATCH(O$1,'[1]Master data'!$B$1:$EF$1,0)),"")</f>
        <v>0</v>
      </c>
      <c r="P963" s="7">
        <f>IFERROR(INDEX('[1]Master data'!$B$2:$EF$1000,MATCH($B963,'[1]Master data'!$A$2:$A$1000,0),MATCH(P$1,'[1]Master data'!$B$1:$EF$1,0)),"")</f>
        <v>-5000</v>
      </c>
      <c r="Q963" s="30">
        <f>IFERROR(INDEX('[1]Master data'!$B$2:$EF$1000,MATCH($B963,'[1]Master data'!$A$2:$A$1000,0),MATCH(Q$1,'[1]Master data'!$B$1:$EF$1,0)),"")</f>
        <v>-1</v>
      </c>
    </row>
    <row r="964" spans="1:17" x14ac:dyDescent="0.3">
      <c r="A964" t="str">
        <f t="shared" si="15"/>
        <v/>
      </c>
      <c r="B964" t="str">
        <f>IF('[1]Master data'!A964="","",'[1]Master data'!A964)</f>
        <v/>
      </c>
      <c r="C964" t="str">
        <f>IFERROR(INDEX('[1]Master data'!$B$2:$EF$1000,MATCH($B964,'[1]Master data'!$A$2:$A$1000,0),MATCH(C$1,'[1]Master data'!$B$1:$EF$1,0)),"")</f>
        <v/>
      </c>
      <c r="D964" t="str">
        <f>IFERROR(INDEX('[1]Master data'!$B$2:$EF$1000,MATCH($B964,'[1]Master data'!$A$2:$A$1000,0),MATCH(D$1,'[1]Master data'!$B$1:$EF$1,0)),"")</f>
        <v/>
      </c>
      <c r="E964" s="5">
        <f>IFERROR(INDEX('[1]Master data'!$B$2:$EF$1000,MATCH($B964,'[1]Master data'!$A$2:$A$1000,0),MATCH(E$1,'[1]Master data'!$B$1:$EF$1,0)),"")</f>
        <v>0</v>
      </c>
      <c r="F964" s="7">
        <f>IFERROR(INDEX('[1]Master data'!$B$2:$EF$1000,MATCH($B964,'[1]Master data'!$A$2:$A$1000,0),MATCH(F$1,'[1]Master data'!$B$1:$EF$1,0)),"")</f>
        <v>-5000</v>
      </c>
      <c r="G964" s="7">
        <f>IFERROR(INDEX('[1]Master data'!$B$2:$EF$1000,MATCH($B964,'[1]Master data'!$A$2:$A$1000,0),MATCH(G$1,'[1]Master data'!$B$1:$EF$1,0)),"")</f>
        <v>0</v>
      </c>
      <c r="H964" s="7">
        <f>IFERROR(INDEX('[1]Master data'!$B$2:$EF$1000,MATCH($B964,'[1]Master data'!$A$2:$A$1000,0),MATCH(H$1,'[1]Master data'!$B$1:$EF$1,0)),"")</f>
        <v>0</v>
      </c>
      <c r="I964" s="7">
        <f>IFERROR(INDEX('[1]Master data'!$B$2:$EF$1000,MATCH($B964,'[1]Master data'!$A$2:$A$1000,0),MATCH(I$1,'[1]Master data'!$B$1:$EF$1,0)),"")</f>
        <v>0</v>
      </c>
      <c r="J964" s="7">
        <f>IFERROR(INDEX('[1]Master data'!$B$2:$EF$1000,MATCH($B964,'[1]Master data'!$A$2:$A$1000,0),MATCH(J$1,'[1]Master data'!$B$1:$EF$1,0)),"")</f>
        <v>0</v>
      </c>
      <c r="K964" s="7">
        <f>IFERROR(INDEX('[1]Master data'!$B$2:$EF$1000,MATCH($B964,'[1]Master data'!$A$2:$A$1000,0),MATCH(K$1,'[1]Master data'!$B$1:$EF$1,0)),"")</f>
        <v>0</v>
      </c>
      <c r="L964" s="7">
        <f>IFERROR(INDEX('[1]Master data'!$B$2:$EF$1000,MATCH($B964,'[1]Master data'!$A$2:$A$1000,0),MATCH(L$1,'[1]Master data'!$B$1:$EF$1,0)),"")</f>
        <v>-5000</v>
      </c>
      <c r="M964" s="33">
        <f>IFERROR(INDEX('[1]Master data'!$B$2:$EF$1000,MATCH($B964,'[1]Master data'!$A$2:$A$1000,0),MATCH(M$1,'[1]Master data'!$B$1:$EF$1,0)),"")</f>
        <v>-1</v>
      </c>
      <c r="N964" s="7">
        <f>IFERROR(INDEX('[1]Master data'!$B$2:$EF$1000,MATCH($B964,'[1]Master data'!$A$2:$A$1000,0),MATCH(N$1,'[1]Master data'!$B$1:$EF$1,0)),"")</f>
        <v>0</v>
      </c>
      <c r="O964" s="7">
        <f>IFERROR(INDEX('[1]Master data'!$B$2:$EF$1000,MATCH($B964,'[1]Master data'!$A$2:$A$1000,0),MATCH(O$1,'[1]Master data'!$B$1:$EF$1,0)),"")</f>
        <v>0</v>
      </c>
      <c r="P964" s="7">
        <f>IFERROR(INDEX('[1]Master data'!$B$2:$EF$1000,MATCH($B964,'[1]Master data'!$A$2:$A$1000,0),MATCH(P$1,'[1]Master data'!$B$1:$EF$1,0)),"")</f>
        <v>-5000</v>
      </c>
      <c r="Q964" s="30">
        <f>IFERROR(INDEX('[1]Master data'!$B$2:$EF$1000,MATCH($B964,'[1]Master data'!$A$2:$A$1000,0),MATCH(Q$1,'[1]Master data'!$B$1:$EF$1,0)),"")</f>
        <v>-1</v>
      </c>
    </row>
    <row r="965" spans="1:17" x14ac:dyDescent="0.3">
      <c r="A965" t="str">
        <f t="shared" si="15"/>
        <v/>
      </c>
      <c r="B965" t="str">
        <f>IF('[1]Master data'!A965="","",'[1]Master data'!A965)</f>
        <v/>
      </c>
      <c r="C965" t="str">
        <f>IFERROR(INDEX('[1]Master data'!$B$2:$EF$1000,MATCH($B965,'[1]Master data'!$A$2:$A$1000,0),MATCH(C$1,'[1]Master data'!$B$1:$EF$1,0)),"")</f>
        <v/>
      </c>
      <c r="D965" t="str">
        <f>IFERROR(INDEX('[1]Master data'!$B$2:$EF$1000,MATCH($B965,'[1]Master data'!$A$2:$A$1000,0),MATCH(D$1,'[1]Master data'!$B$1:$EF$1,0)),"")</f>
        <v/>
      </c>
      <c r="E965" s="5">
        <f>IFERROR(INDEX('[1]Master data'!$B$2:$EF$1000,MATCH($B965,'[1]Master data'!$A$2:$A$1000,0),MATCH(E$1,'[1]Master data'!$B$1:$EF$1,0)),"")</f>
        <v>0</v>
      </c>
      <c r="F965" s="7">
        <f>IFERROR(INDEX('[1]Master data'!$B$2:$EF$1000,MATCH($B965,'[1]Master data'!$A$2:$A$1000,0),MATCH(F$1,'[1]Master data'!$B$1:$EF$1,0)),"")</f>
        <v>-5000</v>
      </c>
      <c r="G965" s="7">
        <f>IFERROR(INDEX('[1]Master data'!$B$2:$EF$1000,MATCH($B965,'[1]Master data'!$A$2:$A$1000,0),MATCH(G$1,'[1]Master data'!$B$1:$EF$1,0)),"")</f>
        <v>0</v>
      </c>
      <c r="H965" s="7">
        <f>IFERROR(INDEX('[1]Master data'!$B$2:$EF$1000,MATCH($B965,'[1]Master data'!$A$2:$A$1000,0),MATCH(H$1,'[1]Master data'!$B$1:$EF$1,0)),"")</f>
        <v>0</v>
      </c>
      <c r="I965" s="7">
        <f>IFERROR(INDEX('[1]Master data'!$B$2:$EF$1000,MATCH($B965,'[1]Master data'!$A$2:$A$1000,0),MATCH(I$1,'[1]Master data'!$B$1:$EF$1,0)),"")</f>
        <v>0</v>
      </c>
      <c r="J965" s="7">
        <f>IFERROR(INDEX('[1]Master data'!$B$2:$EF$1000,MATCH($B965,'[1]Master data'!$A$2:$A$1000,0),MATCH(J$1,'[1]Master data'!$B$1:$EF$1,0)),"")</f>
        <v>0</v>
      </c>
      <c r="K965" s="7">
        <f>IFERROR(INDEX('[1]Master data'!$B$2:$EF$1000,MATCH($B965,'[1]Master data'!$A$2:$A$1000,0),MATCH(K$1,'[1]Master data'!$B$1:$EF$1,0)),"")</f>
        <v>0</v>
      </c>
      <c r="L965" s="7">
        <f>IFERROR(INDEX('[1]Master data'!$B$2:$EF$1000,MATCH($B965,'[1]Master data'!$A$2:$A$1000,0),MATCH(L$1,'[1]Master data'!$B$1:$EF$1,0)),"")</f>
        <v>-5000</v>
      </c>
      <c r="M965" s="33">
        <f>IFERROR(INDEX('[1]Master data'!$B$2:$EF$1000,MATCH($B965,'[1]Master data'!$A$2:$A$1000,0),MATCH(M$1,'[1]Master data'!$B$1:$EF$1,0)),"")</f>
        <v>-1</v>
      </c>
      <c r="N965" s="7">
        <f>IFERROR(INDEX('[1]Master data'!$B$2:$EF$1000,MATCH($B965,'[1]Master data'!$A$2:$A$1000,0),MATCH(N$1,'[1]Master data'!$B$1:$EF$1,0)),"")</f>
        <v>0</v>
      </c>
      <c r="O965" s="7">
        <f>IFERROR(INDEX('[1]Master data'!$B$2:$EF$1000,MATCH($B965,'[1]Master data'!$A$2:$A$1000,0),MATCH(O$1,'[1]Master data'!$B$1:$EF$1,0)),"")</f>
        <v>0</v>
      </c>
      <c r="P965" s="7">
        <f>IFERROR(INDEX('[1]Master data'!$B$2:$EF$1000,MATCH($B965,'[1]Master data'!$A$2:$A$1000,0),MATCH(P$1,'[1]Master data'!$B$1:$EF$1,0)),"")</f>
        <v>-5000</v>
      </c>
      <c r="Q965" s="30">
        <f>IFERROR(INDEX('[1]Master data'!$B$2:$EF$1000,MATCH($B965,'[1]Master data'!$A$2:$A$1000,0),MATCH(Q$1,'[1]Master data'!$B$1:$EF$1,0)),"")</f>
        <v>-1</v>
      </c>
    </row>
    <row r="966" spans="1:17" x14ac:dyDescent="0.3">
      <c r="A966" t="str">
        <f t="shared" si="15"/>
        <v/>
      </c>
      <c r="B966" t="str">
        <f>IF('[1]Master data'!A966="","",'[1]Master data'!A966)</f>
        <v/>
      </c>
      <c r="C966" t="str">
        <f>IFERROR(INDEX('[1]Master data'!$B$2:$EF$1000,MATCH($B966,'[1]Master data'!$A$2:$A$1000,0),MATCH(C$1,'[1]Master data'!$B$1:$EF$1,0)),"")</f>
        <v/>
      </c>
      <c r="D966" t="str">
        <f>IFERROR(INDEX('[1]Master data'!$B$2:$EF$1000,MATCH($B966,'[1]Master data'!$A$2:$A$1000,0),MATCH(D$1,'[1]Master data'!$B$1:$EF$1,0)),"")</f>
        <v/>
      </c>
      <c r="E966" s="5">
        <f>IFERROR(INDEX('[1]Master data'!$B$2:$EF$1000,MATCH($B966,'[1]Master data'!$A$2:$A$1000,0),MATCH(E$1,'[1]Master data'!$B$1:$EF$1,0)),"")</f>
        <v>0</v>
      </c>
      <c r="F966" s="7">
        <f>IFERROR(INDEX('[1]Master data'!$B$2:$EF$1000,MATCH($B966,'[1]Master data'!$A$2:$A$1000,0),MATCH(F$1,'[1]Master data'!$B$1:$EF$1,0)),"")</f>
        <v>-5000</v>
      </c>
      <c r="G966" s="7">
        <f>IFERROR(INDEX('[1]Master data'!$B$2:$EF$1000,MATCH($B966,'[1]Master data'!$A$2:$A$1000,0),MATCH(G$1,'[1]Master data'!$B$1:$EF$1,0)),"")</f>
        <v>0</v>
      </c>
      <c r="H966" s="7">
        <f>IFERROR(INDEX('[1]Master data'!$B$2:$EF$1000,MATCH($B966,'[1]Master data'!$A$2:$A$1000,0),MATCH(H$1,'[1]Master data'!$B$1:$EF$1,0)),"")</f>
        <v>0</v>
      </c>
      <c r="I966" s="7">
        <f>IFERROR(INDEX('[1]Master data'!$B$2:$EF$1000,MATCH($B966,'[1]Master data'!$A$2:$A$1000,0),MATCH(I$1,'[1]Master data'!$B$1:$EF$1,0)),"")</f>
        <v>0</v>
      </c>
      <c r="J966" s="7">
        <f>IFERROR(INDEX('[1]Master data'!$B$2:$EF$1000,MATCH($B966,'[1]Master data'!$A$2:$A$1000,0),MATCH(J$1,'[1]Master data'!$B$1:$EF$1,0)),"")</f>
        <v>0</v>
      </c>
      <c r="K966" s="7">
        <f>IFERROR(INDEX('[1]Master data'!$B$2:$EF$1000,MATCH($B966,'[1]Master data'!$A$2:$A$1000,0),MATCH(K$1,'[1]Master data'!$B$1:$EF$1,0)),"")</f>
        <v>0</v>
      </c>
      <c r="L966" s="7">
        <f>IFERROR(INDEX('[1]Master data'!$B$2:$EF$1000,MATCH($B966,'[1]Master data'!$A$2:$A$1000,0),MATCH(L$1,'[1]Master data'!$B$1:$EF$1,0)),"")</f>
        <v>-5000</v>
      </c>
      <c r="M966" s="33">
        <f>IFERROR(INDEX('[1]Master data'!$B$2:$EF$1000,MATCH($B966,'[1]Master data'!$A$2:$A$1000,0),MATCH(M$1,'[1]Master data'!$B$1:$EF$1,0)),"")</f>
        <v>-1</v>
      </c>
      <c r="N966" s="7">
        <f>IFERROR(INDEX('[1]Master data'!$B$2:$EF$1000,MATCH($B966,'[1]Master data'!$A$2:$A$1000,0),MATCH(N$1,'[1]Master data'!$B$1:$EF$1,0)),"")</f>
        <v>0</v>
      </c>
      <c r="O966" s="7">
        <f>IFERROR(INDEX('[1]Master data'!$B$2:$EF$1000,MATCH($B966,'[1]Master data'!$A$2:$A$1000,0),MATCH(O$1,'[1]Master data'!$B$1:$EF$1,0)),"")</f>
        <v>0</v>
      </c>
      <c r="P966" s="7">
        <f>IFERROR(INDEX('[1]Master data'!$B$2:$EF$1000,MATCH($B966,'[1]Master data'!$A$2:$A$1000,0),MATCH(P$1,'[1]Master data'!$B$1:$EF$1,0)),"")</f>
        <v>-5000</v>
      </c>
      <c r="Q966" s="30">
        <f>IFERROR(INDEX('[1]Master data'!$B$2:$EF$1000,MATCH($B966,'[1]Master data'!$A$2:$A$1000,0),MATCH(Q$1,'[1]Master data'!$B$1:$EF$1,0)),"")</f>
        <v>-1</v>
      </c>
    </row>
    <row r="967" spans="1:17" x14ac:dyDescent="0.3">
      <c r="A967" t="str">
        <f t="shared" si="15"/>
        <v/>
      </c>
      <c r="B967" t="str">
        <f>IF('[1]Master data'!A967="","",'[1]Master data'!A967)</f>
        <v/>
      </c>
      <c r="C967" t="str">
        <f>IFERROR(INDEX('[1]Master data'!$B$2:$EF$1000,MATCH($B967,'[1]Master data'!$A$2:$A$1000,0),MATCH(C$1,'[1]Master data'!$B$1:$EF$1,0)),"")</f>
        <v/>
      </c>
      <c r="D967" t="str">
        <f>IFERROR(INDEX('[1]Master data'!$B$2:$EF$1000,MATCH($B967,'[1]Master data'!$A$2:$A$1000,0),MATCH(D$1,'[1]Master data'!$B$1:$EF$1,0)),"")</f>
        <v/>
      </c>
      <c r="E967" s="5">
        <f>IFERROR(INDEX('[1]Master data'!$B$2:$EF$1000,MATCH($B967,'[1]Master data'!$A$2:$A$1000,0),MATCH(E$1,'[1]Master data'!$B$1:$EF$1,0)),"")</f>
        <v>0</v>
      </c>
      <c r="F967" s="7">
        <f>IFERROR(INDEX('[1]Master data'!$B$2:$EF$1000,MATCH($B967,'[1]Master data'!$A$2:$A$1000,0),MATCH(F$1,'[1]Master data'!$B$1:$EF$1,0)),"")</f>
        <v>-5000</v>
      </c>
      <c r="G967" s="7">
        <f>IFERROR(INDEX('[1]Master data'!$B$2:$EF$1000,MATCH($B967,'[1]Master data'!$A$2:$A$1000,0),MATCH(G$1,'[1]Master data'!$B$1:$EF$1,0)),"")</f>
        <v>0</v>
      </c>
      <c r="H967" s="7">
        <f>IFERROR(INDEX('[1]Master data'!$B$2:$EF$1000,MATCH($B967,'[1]Master data'!$A$2:$A$1000,0),MATCH(H$1,'[1]Master data'!$B$1:$EF$1,0)),"")</f>
        <v>0</v>
      </c>
      <c r="I967" s="7">
        <f>IFERROR(INDEX('[1]Master data'!$B$2:$EF$1000,MATCH($B967,'[1]Master data'!$A$2:$A$1000,0),MATCH(I$1,'[1]Master data'!$B$1:$EF$1,0)),"")</f>
        <v>0</v>
      </c>
      <c r="J967" s="7">
        <f>IFERROR(INDEX('[1]Master data'!$B$2:$EF$1000,MATCH($B967,'[1]Master data'!$A$2:$A$1000,0),MATCH(J$1,'[1]Master data'!$B$1:$EF$1,0)),"")</f>
        <v>0</v>
      </c>
      <c r="K967" s="7">
        <f>IFERROR(INDEX('[1]Master data'!$B$2:$EF$1000,MATCH($B967,'[1]Master data'!$A$2:$A$1000,0),MATCH(K$1,'[1]Master data'!$B$1:$EF$1,0)),"")</f>
        <v>0</v>
      </c>
      <c r="L967" s="7">
        <f>IFERROR(INDEX('[1]Master data'!$B$2:$EF$1000,MATCH($B967,'[1]Master data'!$A$2:$A$1000,0),MATCH(L$1,'[1]Master data'!$B$1:$EF$1,0)),"")</f>
        <v>-5000</v>
      </c>
      <c r="M967" s="33">
        <f>IFERROR(INDEX('[1]Master data'!$B$2:$EF$1000,MATCH($B967,'[1]Master data'!$A$2:$A$1000,0),MATCH(M$1,'[1]Master data'!$B$1:$EF$1,0)),"")</f>
        <v>-1</v>
      </c>
      <c r="N967" s="7">
        <f>IFERROR(INDEX('[1]Master data'!$B$2:$EF$1000,MATCH($B967,'[1]Master data'!$A$2:$A$1000,0),MATCH(N$1,'[1]Master data'!$B$1:$EF$1,0)),"")</f>
        <v>0</v>
      </c>
      <c r="O967" s="7">
        <f>IFERROR(INDEX('[1]Master data'!$B$2:$EF$1000,MATCH($B967,'[1]Master data'!$A$2:$A$1000,0),MATCH(O$1,'[1]Master data'!$B$1:$EF$1,0)),"")</f>
        <v>0</v>
      </c>
      <c r="P967" s="7">
        <f>IFERROR(INDEX('[1]Master data'!$B$2:$EF$1000,MATCH($B967,'[1]Master data'!$A$2:$A$1000,0),MATCH(P$1,'[1]Master data'!$B$1:$EF$1,0)),"")</f>
        <v>-5000</v>
      </c>
      <c r="Q967" s="30">
        <f>IFERROR(INDEX('[1]Master data'!$B$2:$EF$1000,MATCH($B967,'[1]Master data'!$A$2:$A$1000,0),MATCH(Q$1,'[1]Master data'!$B$1:$EF$1,0)),"")</f>
        <v>-1</v>
      </c>
    </row>
    <row r="968" spans="1:17" x14ac:dyDescent="0.3">
      <c r="A968" t="str">
        <f t="shared" si="15"/>
        <v/>
      </c>
      <c r="B968" t="str">
        <f>IF('[1]Master data'!A968="","",'[1]Master data'!A968)</f>
        <v/>
      </c>
      <c r="C968" t="str">
        <f>IFERROR(INDEX('[1]Master data'!$B$2:$EF$1000,MATCH($B968,'[1]Master data'!$A$2:$A$1000,0),MATCH(C$1,'[1]Master data'!$B$1:$EF$1,0)),"")</f>
        <v/>
      </c>
      <c r="D968" t="str">
        <f>IFERROR(INDEX('[1]Master data'!$B$2:$EF$1000,MATCH($B968,'[1]Master data'!$A$2:$A$1000,0),MATCH(D$1,'[1]Master data'!$B$1:$EF$1,0)),"")</f>
        <v/>
      </c>
      <c r="E968" s="5">
        <f>IFERROR(INDEX('[1]Master data'!$B$2:$EF$1000,MATCH($B968,'[1]Master data'!$A$2:$A$1000,0),MATCH(E$1,'[1]Master data'!$B$1:$EF$1,0)),"")</f>
        <v>0</v>
      </c>
      <c r="F968" s="7">
        <f>IFERROR(INDEX('[1]Master data'!$B$2:$EF$1000,MATCH($B968,'[1]Master data'!$A$2:$A$1000,0),MATCH(F$1,'[1]Master data'!$B$1:$EF$1,0)),"")</f>
        <v>-5000</v>
      </c>
      <c r="G968" s="7">
        <f>IFERROR(INDEX('[1]Master data'!$B$2:$EF$1000,MATCH($B968,'[1]Master data'!$A$2:$A$1000,0),MATCH(G$1,'[1]Master data'!$B$1:$EF$1,0)),"")</f>
        <v>0</v>
      </c>
      <c r="H968" s="7">
        <f>IFERROR(INDEX('[1]Master data'!$B$2:$EF$1000,MATCH($B968,'[1]Master data'!$A$2:$A$1000,0),MATCH(H$1,'[1]Master data'!$B$1:$EF$1,0)),"")</f>
        <v>0</v>
      </c>
      <c r="I968" s="7">
        <f>IFERROR(INDEX('[1]Master data'!$B$2:$EF$1000,MATCH($B968,'[1]Master data'!$A$2:$A$1000,0),MATCH(I$1,'[1]Master data'!$B$1:$EF$1,0)),"")</f>
        <v>0</v>
      </c>
      <c r="J968" s="7">
        <f>IFERROR(INDEX('[1]Master data'!$B$2:$EF$1000,MATCH($B968,'[1]Master data'!$A$2:$A$1000,0),MATCH(J$1,'[1]Master data'!$B$1:$EF$1,0)),"")</f>
        <v>0</v>
      </c>
      <c r="K968" s="7">
        <f>IFERROR(INDEX('[1]Master data'!$B$2:$EF$1000,MATCH($B968,'[1]Master data'!$A$2:$A$1000,0),MATCH(K$1,'[1]Master data'!$B$1:$EF$1,0)),"")</f>
        <v>0</v>
      </c>
      <c r="L968" s="7">
        <f>IFERROR(INDEX('[1]Master data'!$B$2:$EF$1000,MATCH($B968,'[1]Master data'!$A$2:$A$1000,0),MATCH(L$1,'[1]Master data'!$B$1:$EF$1,0)),"")</f>
        <v>-5000</v>
      </c>
      <c r="M968" s="33">
        <f>IFERROR(INDEX('[1]Master data'!$B$2:$EF$1000,MATCH($B968,'[1]Master data'!$A$2:$A$1000,0),MATCH(M$1,'[1]Master data'!$B$1:$EF$1,0)),"")</f>
        <v>-1</v>
      </c>
      <c r="N968" s="7">
        <f>IFERROR(INDEX('[1]Master data'!$B$2:$EF$1000,MATCH($B968,'[1]Master data'!$A$2:$A$1000,0),MATCH(N$1,'[1]Master data'!$B$1:$EF$1,0)),"")</f>
        <v>0</v>
      </c>
      <c r="O968" s="7">
        <f>IFERROR(INDEX('[1]Master data'!$B$2:$EF$1000,MATCH($B968,'[1]Master data'!$A$2:$A$1000,0),MATCH(O$1,'[1]Master data'!$B$1:$EF$1,0)),"")</f>
        <v>0</v>
      </c>
      <c r="P968" s="7">
        <f>IFERROR(INDEX('[1]Master data'!$B$2:$EF$1000,MATCH($B968,'[1]Master data'!$A$2:$A$1000,0),MATCH(P$1,'[1]Master data'!$B$1:$EF$1,0)),"")</f>
        <v>-5000</v>
      </c>
      <c r="Q968" s="30">
        <f>IFERROR(INDEX('[1]Master data'!$B$2:$EF$1000,MATCH($B968,'[1]Master data'!$A$2:$A$1000,0),MATCH(Q$1,'[1]Master data'!$B$1:$EF$1,0)),"")</f>
        <v>-1</v>
      </c>
    </row>
    <row r="969" spans="1:17" x14ac:dyDescent="0.3">
      <c r="A969" t="str">
        <f t="shared" si="15"/>
        <v/>
      </c>
      <c r="B969" t="str">
        <f>IF('[1]Master data'!A969="","",'[1]Master data'!A969)</f>
        <v/>
      </c>
      <c r="C969" t="str">
        <f>IFERROR(INDEX('[1]Master data'!$B$2:$EF$1000,MATCH($B969,'[1]Master data'!$A$2:$A$1000,0),MATCH(C$1,'[1]Master data'!$B$1:$EF$1,0)),"")</f>
        <v/>
      </c>
      <c r="D969" t="str">
        <f>IFERROR(INDEX('[1]Master data'!$B$2:$EF$1000,MATCH($B969,'[1]Master data'!$A$2:$A$1000,0),MATCH(D$1,'[1]Master data'!$B$1:$EF$1,0)),"")</f>
        <v/>
      </c>
      <c r="E969" s="5">
        <f>IFERROR(INDEX('[1]Master data'!$B$2:$EF$1000,MATCH($B969,'[1]Master data'!$A$2:$A$1000,0),MATCH(E$1,'[1]Master data'!$B$1:$EF$1,0)),"")</f>
        <v>0</v>
      </c>
      <c r="F969" s="7">
        <f>IFERROR(INDEX('[1]Master data'!$B$2:$EF$1000,MATCH($B969,'[1]Master data'!$A$2:$A$1000,0),MATCH(F$1,'[1]Master data'!$B$1:$EF$1,0)),"")</f>
        <v>-5000</v>
      </c>
      <c r="G969" s="7">
        <f>IFERROR(INDEX('[1]Master data'!$B$2:$EF$1000,MATCH($B969,'[1]Master data'!$A$2:$A$1000,0),MATCH(G$1,'[1]Master data'!$B$1:$EF$1,0)),"")</f>
        <v>0</v>
      </c>
      <c r="H969" s="7">
        <f>IFERROR(INDEX('[1]Master data'!$B$2:$EF$1000,MATCH($B969,'[1]Master data'!$A$2:$A$1000,0),MATCH(H$1,'[1]Master data'!$B$1:$EF$1,0)),"")</f>
        <v>0</v>
      </c>
      <c r="I969" s="7">
        <f>IFERROR(INDEX('[1]Master data'!$B$2:$EF$1000,MATCH($B969,'[1]Master data'!$A$2:$A$1000,0),MATCH(I$1,'[1]Master data'!$B$1:$EF$1,0)),"")</f>
        <v>0</v>
      </c>
      <c r="J969" s="7">
        <f>IFERROR(INDEX('[1]Master data'!$B$2:$EF$1000,MATCH($B969,'[1]Master data'!$A$2:$A$1000,0),MATCH(J$1,'[1]Master data'!$B$1:$EF$1,0)),"")</f>
        <v>0</v>
      </c>
      <c r="K969" s="7">
        <f>IFERROR(INDEX('[1]Master data'!$B$2:$EF$1000,MATCH($B969,'[1]Master data'!$A$2:$A$1000,0),MATCH(K$1,'[1]Master data'!$B$1:$EF$1,0)),"")</f>
        <v>0</v>
      </c>
      <c r="L969" s="7">
        <f>IFERROR(INDEX('[1]Master data'!$B$2:$EF$1000,MATCH($B969,'[1]Master data'!$A$2:$A$1000,0),MATCH(L$1,'[1]Master data'!$B$1:$EF$1,0)),"")</f>
        <v>-5000</v>
      </c>
      <c r="M969" s="33">
        <f>IFERROR(INDEX('[1]Master data'!$B$2:$EF$1000,MATCH($B969,'[1]Master data'!$A$2:$A$1000,0),MATCH(M$1,'[1]Master data'!$B$1:$EF$1,0)),"")</f>
        <v>-1</v>
      </c>
      <c r="N969" s="7">
        <f>IFERROR(INDEX('[1]Master data'!$B$2:$EF$1000,MATCH($B969,'[1]Master data'!$A$2:$A$1000,0),MATCH(N$1,'[1]Master data'!$B$1:$EF$1,0)),"")</f>
        <v>0</v>
      </c>
      <c r="O969" s="7">
        <f>IFERROR(INDEX('[1]Master data'!$B$2:$EF$1000,MATCH($B969,'[1]Master data'!$A$2:$A$1000,0),MATCH(O$1,'[1]Master data'!$B$1:$EF$1,0)),"")</f>
        <v>0</v>
      </c>
      <c r="P969" s="7">
        <f>IFERROR(INDEX('[1]Master data'!$B$2:$EF$1000,MATCH($B969,'[1]Master data'!$A$2:$A$1000,0),MATCH(P$1,'[1]Master data'!$B$1:$EF$1,0)),"")</f>
        <v>-5000</v>
      </c>
      <c r="Q969" s="30">
        <f>IFERROR(INDEX('[1]Master data'!$B$2:$EF$1000,MATCH($B969,'[1]Master data'!$A$2:$A$1000,0),MATCH(Q$1,'[1]Master data'!$B$1:$EF$1,0)),"")</f>
        <v>-1</v>
      </c>
    </row>
    <row r="970" spans="1:17" x14ac:dyDescent="0.3">
      <c r="A970" t="str">
        <f t="shared" si="15"/>
        <v/>
      </c>
      <c r="B970" t="str">
        <f>IF('[1]Master data'!A970="","",'[1]Master data'!A970)</f>
        <v/>
      </c>
      <c r="C970" t="str">
        <f>IFERROR(INDEX('[1]Master data'!$B$2:$EF$1000,MATCH($B970,'[1]Master data'!$A$2:$A$1000,0),MATCH(C$1,'[1]Master data'!$B$1:$EF$1,0)),"")</f>
        <v/>
      </c>
      <c r="D970" t="str">
        <f>IFERROR(INDEX('[1]Master data'!$B$2:$EF$1000,MATCH($B970,'[1]Master data'!$A$2:$A$1000,0),MATCH(D$1,'[1]Master data'!$B$1:$EF$1,0)),"")</f>
        <v/>
      </c>
      <c r="E970" s="5">
        <f>IFERROR(INDEX('[1]Master data'!$B$2:$EF$1000,MATCH($B970,'[1]Master data'!$A$2:$A$1000,0),MATCH(E$1,'[1]Master data'!$B$1:$EF$1,0)),"")</f>
        <v>0</v>
      </c>
      <c r="F970" s="7">
        <f>IFERROR(INDEX('[1]Master data'!$B$2:$EF$1000,MATCH($B970,'[1]Master data'!$A$2:$A$1000,0),MATCH(F$1,'[1]Master data'!$B$1:$EF$1,0)),"")</f>
        <v>-5000</v>
      </c>
      <c r="G970" s="7">
        <f>IFERROR(INDEX('[1]Master data'!$B$2:$EF$1000,MATCH($B970,'[1]Master data'!$A$2:$A$1000,0),MATCH(G$1,'[1]Master data'!$B$1:$EF$1,0)),"")</f>
        <v>0</v>
      </c>
      <c r="H970" s="7">
        <f>IFERROR(INDEX('[1]Master data'!$B$2:$EF$1000,MATCH($B970,'[1]Master data'!$A$2:$A$1000,0),MATCH(H$1,'[1]Master data'!$B$1:$EF$1,0)),"")</f>
        <v>0</v>
      </c>
      <c r="I970" s="7">
        <f>IFERROR(INDEX('[1]Master data'!$B$2:$EF$1000,MATCH($B970,'[1]Master data'!$A$2:$A$1000,0),MATCH(I$1,'[1]Master data'!$B$1:$EF$1,0)),"")</f>
        <v>0</v>
      </c>
      <c r="J970" s="7">
        <f>IFERROR(INDEX('[1]Master data'!$B$2:$EF$1000,MATCH($B970,'[1]Master data'!$A$2:$A$1000,0),MATCH(J$1,'[1]Master data'!$B$1:$EF$1,0)),"")</f>
        <v>0</v>
      </c>
      <c r="K970" s="7">
        <f>IFERROR(INDEX('[1]Master data'!$B$2:$EF$1000,MATCH($B970,'[1]Master data'!$A$2:$A$1000,0),MATCH(K$1,'[1]Master data'!$B$1:$EF$1,0)),"")</f>
        <v>0</v>
      </c>
      <c r="L970" s="7">
        <f>IFERROR(INDEX('[1]Master data'!$B$2:$EF$1000,MATCH($B970,'[1]Master data'!$A$2:$A$1000,0),MATCH(L$1,'[1]Master data'!$B$1:$EF$1,0)),"")</f>
        <v>-5000</v>
      </c>
      <c r="M970" s="33">
        <f>IFERROR(INDEX('[1]Master data'!$B$2:$EF$1000,MATCH($B970,'[1]Master data'!$A$2:$A$1000,0),MATCH(M$1,'[1]Master data'!$B$1:$EF$1,0)),"")</f>
        <v>-1</v>
      </c>
      <c r="N970" s="7">
        <f>IFERROR(INDEX('[1]Master data'!$B$2:$EF$1000,MATCH($B970,'[1]Master data'!$A$2:$A$1000,0),MATCH(N$1,'[1]Master data'!$B$1:$EF$1,0)),"")</f>
        <v>0</v>
      </c>
      <c r="O970" s="7">
        <f>IFERROR(INDEX('[1]Master data'!$B$2:$EF$1000,MATCH($B970,'[1]Master data'!$A$2:$A$1000,0),MATCH(O$1,'[1]Master data'!$B$1:$EF$1,0)),"")</f>
        <v>0</v>
      </c>
      <c r="P970" s="7">
        <f>IFERROR(INDEX('[1]Master data'!$B$2:$EF$1000,MATCH($B970,'[1]Master data'!$A$2:$A$1000,0),MATCH(P$1,'[1]Master data'!$B$1:$EF$1,0)),"")</f>
        <v>-5000</v>
      </c>
      <c r="Q970" s="30">
        <f>IFERROR(INDEX('[1]Master data'!$B$2:$EF$1000,MATCH($B970,'[1]Master data'!$A$2:$A$1000,0),MATCH(Q$1,'[1]Master data'!$B$1:$EF$1,0)),"")</f>
        <v>-1</v>
      </c>
    </row>
    <row r="971" spans="1:17" x14ac:dyDescent="0.3">
      <c r="A971" t="str">
        <f t="shared" si="15"/>
        <v/>
      </c>
      <c r="B971" t="str">
        <f>IF('[1]Master data'!A971="","",'[1]Master data'!A971)</f>
        <v/>
      </c>
      <c r="C971" t="str">
        <f>IFERROR(INDEX('[1]Master data'!$B$2:$EF$1000,MATCH($B971,'[1]Master data'!$A$2:$A$1000,0),MATCH(C$1,'[1]Master data'!$B$1:$EF$1,0)),"")</f>
        <v/>
      </c>
      <c r="D971" t="str">
        <f>IFERROR(INDEX('[1]Master data'!$B$2:$EF$1000,MATCH($B971,'[1]Master data'!$A$2:$A$1000,0),MATCH(D$1,'[1]Master data'!$B$1:$EF$1,0)),"")</f>
        <v/>
      </c>
      <c r="E971" s="5">
        <f>IFERROR(INDEX('[1]Master data'!$B$2:$EF$1000,MATCH($B971,'[1]Master data'!$A$2:$A$1000,0),MATCH(E$1,'[1]Master data'!$B$1:$EF$1,0)),"")</f>
        <v>0</v>
      </c>
      <c r="F971" s="7">
        <f>IFERROR(INDEX('[1]Master data'!$B$2:$EF$1000,MATCH($B971,'[1]Master data'!$A$2:$A$1000,0),MATCH(F$1,'[1]Master data'!$B$1:$EF$1,0)),"")</f>
        <v>-5000</v>
      </c>
      <c r="G971" s="7">
        <f>IFERROR(INDEX('[1]Master data'!$B$2:$EF$1000,MATCH($B971,'[1]Master data'!$A$2:$A$1000,0),MATCH(G$1,'[1]Master data'!$B$1:$EF$1,0)),"")</f>
        <v>0</v>
      </c>
      <c r="H971" s="7">
        <f>IFERROR(INDEX('[1]Master data'!$B$2:$EF$1000,MATCH($B971,'[1]Master data'!$A$2:$A$1000,0),MATCH(H$1,'[1]Master data'!$B$1:$EF$1,0)),"")</f>
        <v>0</v>
      </c>
      <c r="I971" s="7">
        <f>IFERROR(INDEX('[1]Master data'!$B$2:$EF$1000,MATCH($B971,'[1]Master data'!$A$2:$A$1000,0),MATCH(I$1,'[1]Master data'!$B$1:$EF$1,0)),"")</f>
        <v>0</v>
      </c>
      <c r="J971" s="7">
        <f>IFERROR(INDEX('[1]Master data'!$B$2:$EF$1000,MATCH($B971,'[1]Master data'!$A$2:$A$1000,0),MATCH(J$1,'[1]Master data'!$B$1:$EF$1,0)),"")</f>
        <v>0</v>
      </c>
      <c r="K971" s="7">
        <f>IFERROR(INDEX('[1]Master data'!$B$2:$EF$1000,MATCH($B971,'[1]Master data'!$A$2:$A$1000,0),MATCH(K$1,'[1]Master data'!$B$1:$EF$1,0)),"")</f>
        <v>0</v>
      </c>
      <c r="L971" s="7">
        <f>IFERROR(INDEX('[1]Master data'!$B$2:$EF$1000,MATCH($B971,'[1]Master data'!$A$2:$A$1000,0),MATCH(L$1,'[1]Master data'!$B$1:$EF$1,0)),"")</f>
        <v>-5000</v>
      </c>
      <c r="M971" s="33">
        <f>IFERROR(INDEX('[1]Master data'!$B$2:$EF$1000,MATCH($B971,'[1]Master data'!$A$2:$A$1000,0),MATCH(M$1,'[1]Master data'!$B$1:$EF$1,0)),"")</f>
        <v>-1</v>
      </c>
      <c r="N971" s="7">
        <f>IFERROR(INDEX('[1]Master data'!$B$2:$EF$1000,MATCH($B971,'[1]Master data'!$A$2:$A$1000,0),MATCH(N$1,'[1]Master data'!$B$1:$EF$1,0)),"")</f>
        <v>0</v>
      </c>
      <c r="O971" s="7">
        <f>IFERROR(INDEX('[1]Master data'!$B$2:$EF$1000,MATCH($B971,'[1]Master data'!$A$2:$A$1000,0),MATCH(O$1,'[1]Master data'!$B$1:$EF$1,0)),"")</f>
        <v>0</v>
      </c>
      <c r="P971" s="7">
        <f>IFERROR(INDEX('[1]Master data'!$B$2:$EF$1000,MATCH($B971,'[1]Master data'!$A$2:$A$1000,0),MATCH(P$1,'[1]Master data'!$B$1:$EF$1,0)),"")</f>
        <v>-5000</v>
      </c>
      <c r="Q971" s="30">
        <f>IFERROR(INDEX('[1]Master data'!$B$2:$EF$1000,MATCH($B971,'[1]Master data'!$A$2:$A$1000,0),MATCH(Q$1,'[1]Master data'!$B$1:$EF$1,0)),"")</f>
        <v>-1</v>
      </c>
    </row>
    <row r="972" spans="1:17" x14ac:dyDescent="0.3">
      <c r="A972" t="str">
        <f t="shared" si="15"/>
        <v/>
      </c>
      <c r="B972" t="str">
        <f>IF('[1]Master data'!A972="","",'[1]Master data'!A972)</f>
        <v/>
      </c>
      <c r="C972" t="str">
        <f>IFERROR(INDEX('[1]Master data'!$B$2:$EF$1000,MATCH($B972,'[1]Master data'!$A$2:$A$1000,0),MATCH(C$1,'[1]Master data'!$B$1:$EF$1,0)),"")</f>
        <v/>
      </c>
      <c r="D972" t="str">
        <f>IFERROR(INDEX('[1]Master data'!$B$2:$EF$1000,MATCH($B972,'[1]Master data'!$A$2:$A$1000,0),MATCH(D$1,'[1]Master data'!$B$1:$EF$1,0)),"")</f>
        <v/>
      </c>
      <c r="E972" s="5">
        <f>IFERROR(INDEX('[1]Master data'!$B$2:$EF$1000,MATCH($B972,'[1]Master data'!$A$2:$A$1000,0),MATCH(E$1,'[1]Master data'!$B$1:$EF$1,0)),"")</f>
        <v>0</v>
      </c>
      <c r="F972" s="7">
        <f>IFERROR(INDEX('[1]Master data'!$B$2:$EF$1000,MATCH($B972,'[1]Master data'!$A$2:$A$1000,0),MATCH(F$1,'[1]Master data'!$B$1:$EF$1,0)),"")</f>
        <v>-5000</v>
      </c>
      <c r="G972" s="7">
        <f>IFERROR(INDEX('[1]Master data'!$B$2:$EF$1000,MATCH($B972,'[1]Master data'!$A$2:$A$1000,0),MATCH(G$1,'[1]Master data'!$B$1:$EF$1,0)),"")</f>
        <v>0</v>
      </c>
      <c r="H972" s="7">
        <f>IFERROR(INDEX('[1]Master data'!$B$2:$EF$1000,MATCH($B972,'[1]Master data'!$A$2:$A$1000,0),MATCH(H$1,'[1]Master data'!$B$1:$EF$1,0)),"")</f>
        <v>0</v>
      </c>
      <c r="I972" s="7">
        <f>IFERROR(INDEX('[1]Master data'!$B$2:$EF$1000,MATCH($B972,'[1]Master data'!$A$2:$A$1000,0),MATCH(I$1,'[1]Master data'!$B$1:$EF$1,0)),"")</f>
        <v>0</v>
      </c>
      <c r="J972" s="7">
        <f>IFERROR(INDEX('[1]Master data'!$B$2:$EF$1000,MATCH($B972,'[1]Master data'!$A$2:$A$1000,0),MATCH(J$1,'[1]Master data'!$B$1:$EF$1,0)),"")</f>
        <v>0</v>
      </c>
      <c r="K972" s="7">
        <f>IFERROR(INDEX('[1]Master data'!$B$2:$EF$1000,MATCH($B972,'[1]Master data'!$A$2:$A$1000,0),MATCH(K$1,'[1]Master data'!$B$1:$EF$1,0)),"")</f>
        <v>0</v>
      </c>
      <c r="L972" s="7">
        <f>IFERROR(INDEX('[1]Master data'!$B$2:$EF$1000,MATCH($B972,'[1]Master data'!$A$2:$A$1000,0),MATCH(L$1,'[1]Master data'!$B$1:$EF$1,0)),"")</f>
        <v>-5000</v>
      </c>
      <c r="M972" s="33">
        <f>IFERROR(INDEX('[1]Master data'!$B$2:$EF$1000,MATCH($B972,'[1]Master data'!$A$2:$A$1000,0),MATCH(M$1,'[1]Master data'!$B$1:$EF$1,0)),"")</f>
        <v>-1</v>
      </c>
      <c r="N972" s="7">
        <f>IFERROR(INDEX('[1]Master data'!$B$2:$EF$1000,MATCH($B972,'[1]Master data'!$A$2:$A$1000,0),MATCH(N$1,'[1]Master data'!$B$1:$EF$1,0)),"")</f>
        <v>0</v>
      </c>
      <c r="O972" s="7">
        <f>IFERROR(INDEX('[1]Master data'!$B$2:$EF$1000,MATCH($B972,'[1]Master data'!$A$2:$A$1000,0),MATCH(O$1,'[1]Master data'!$B$1:$EF$1,0)),"")</f>
        <v>0</v>
      </c>
      <c r="P972" s="7">
        <f>IFERROR(INDEX('[1]Master data'!$B$2:$EF$1000,MATCH($B972,'[1]Master data'!$A$2:$A$1000,0),MATCH(P$1,'[1]Master data'!$B$1:$EF$1,0)),"")</f>
        <v>-5000</v>
      </c>
      <c r="Q972" s="30">
        <f>IFERROR(INDEX('[1]Master data'!$B$2:$EF$1000,MATCH($B972,'[1]Master data'!$A$2:$A$1000,0),MATCH(Q$1,'[1]Master data'!$B$1:$EF$1,0)),"")</f>
        <v>-1</v>
      </c>
    </row>
    <row r="973" spans="1:17" x14ac:dyDescent="0.3">
      <c r="A973" t="str">
        <f t="shared" si="15"/>
        <v/>
      </c>
      <c r="B973" t="str">
        <f>IF('[1]Master data'!A973="","",'[1]Master data'!A973)</f>
        <v/>
      </c>
      <c r="C973" t="str">
        <f>IFERROR(INDEX('[1]Master data'!$B$2:$EF$1000,MATCH($B973,'[1]Master data'!$A$2:$A$1000,0),MATCH(C$1,'[1]Master data'!$B$1:$EF$1,0)),"")</f>
        <v/>
      </c>
      <c r="D973" t="str">
        <f>IFERROR(INDEX('[1]Master data'!$B$2:$EF$1000,MATCH($B973,'[1]Master data'!$A$2:$A$1000,0),MATCH(D$1,'[1]Master data'!$B$1:$EF$1,0)),"")</f>
        <v/>
      </c>
      <c r="E973" s="5">
        <f>IFERROR(INDEX('[1]Master data'!$B$2:$EF$1000,MATCH($B973,'[1]Master data'!$A$2:$A$1000,0),MATCH(E$1,'[1]Master data'!$B$1:$EF$1,0)),"")</f>
        <v>0</v>
      </c>
      <c r="F973" s="7">
        <f>IFERROR(INDEX('[1]Master data'!$B$2:$EF$1000,MATCH($B973,'[1]Master data'!$A$2:$A$1000,0),MATCH(F$1,'[1]Master data'!$B$1:$EF$1,0)),"")</f>
        <v>-5000</v>
      </c>
      <c r="G973" s="7">
        <f>IFERROR(INDEX('[1]Master data'!$B$2:$EF$1000,MATCH($B973,'[1]Master data'!$A$2:$A$1000,0),MATCH(G$1,'[1]Master data'!$B$1:$EF$1,0)),"")</f>
        <v>0</v>
      </c>
      <c r="H973" s="7">
        <f>IFERROR(INDEX('[1]Master data'!$B$2:$EF$1000,MATCH($B973,'[1]Master data'!$A$2:$A$1000,0),MATCH(H$1,'[1]Master data'!$B$1:$EF$1,0)),"")</f>
        <v>0</v>
      </c>
      <c r="I973" s="7">
        <f>IFERROR(INDEX('[1]Master data'!$B$2:$EF$1000,MATCH($B973,'[1]Master data'!$A$2:$A$1000,0),MATCH(I$1,'[1]Master data'!$B$1:$EF$1,0)),"")</f>
        <v>0</v>
      </c>
      <c r="J973" s="7">
        <f>IFERROR(INDEX('[1]Master data'!$B$2:$EF$1000,MATCH($B973,'[1]Master data'!$A$2:$A$1000,0),MATCH(J$1,'[1]Master data'!$B$1:$EF$1,0)),"")</f>
        <v>0</v>
      </c>
      <c r="K973" s="7">
        <f>IFERROR(INDEX('[1]Master data'!$B$2:$EF$1000,MATCH($B973,'[1]Master data'!$A$2:$A$1000,0),MATCH(K$1,'[1]Master data'!$B$1:$EF$1,0)),"")</f>
        <v>0</v>
      </c>
      <c r="L973" s="7">
        <f>IFERROR(INDEX('[1]Master data'!$B$2:$EF$1000,MATCH($B973,'[1]Master data'!$A$2:$A$1000,0),MATCH(L$1,'[1]Master data'!$B$1:$EF$1,0)),"")</f>
        <v>-5000</v>
      </c>
      <c r="M973" s="33">
        <f>IFERROR(INDEX('[1]Master data'!$B$2:$EF$1000,MATCH($B973,'[1]Master data'!$A$2:$A$1000,0),MATCH(M$1,'[1]Master data'!$B$1:$EF$1,0)),"")</f>
        <v>-1</v>
      </c>
      <c r="N973" s="7">
        <f>IFERROR(INDEX('[1]Master data'!$B$2:$EF$1000,MATCH($B973,'[1]Master data'!$A$2:$A$1000,0),MATCH(N$1,'[1]Master data'!$B$1:$EF$1,0)),"")</f>
        <v>0</v>
      </c>
      <c r="O973" s="7">
        <f>IFERROR(INDEX('[1]Master data'!$B$2:$EF$1000,MATCH($B973,'[1]Master data'!$A$2:$A$1000,0),MATCH(O$1,'[1]Master data'!$B$1:$EF$1,0)),"")</f>
        <v>0</v>
      </c>
      <c r="P973" s="7">
        <f>IFERROR(INDEX('[1]Master data'!$B$2:$EF$1000,MATCH($B973,'[1]Master data'!$A$2:$A$1000,0),MATCH(P$1,'[1]Master data'!$B$1:$EF$1,0)),"")</f>
        <v>-5000</v>
      </c>
      <c r="Q973" s="30">
        <f>IFERROR(INDEX('[1]Master data'!$B$2:$EF$1000,MATCH($B973,'[1]Master data'!$A$2:$A$1000,0),MATCH(Q$1,'[1]Master data'!$B$1:$EF$1,0)),"")</f>
        <v>-1</v>
      </c>
    </row>
    <row r="974" spans="1:17" x14ac:dyDescent="0.3">
      <c r="A974" t="str">
        <f t="shared" si="15"/>
        <v/>
      </c>
      <c r="B974" t="str">
        <f>IF('[1]Master data'!A974="","",'[1]Master data'!A974)</f>
        <v/>
      </c>
      <c r="C974" t="str">
        <f>IFERROR(INDEX('[1]Master data'!$B$2:$EF$1000,MATCH($B974,'[1]Master data'!$A$2:$A$1000,0),MATCH(C$1,'[1]Master data'!$B$1:$EF$1,0)),"")</f>
        <v/>
      </c>
      <c r="D974" t="str">
        <f>IFERROR(INDEX('[1]Master data'!$B$2:$EF$1000,MATCH($B974,'[1]Master data'!$A$2:$A$1000,0),MATCH(D$1,'[1]Master data'!$B$1:$EF$1,0)),"")</f>
        <v/>
      </c>
      <c r="E974" s="5">
        <f>IFERROR(INDEX('[1]Master data'!$B$2:$EF$1000,MATCH($B974,'[1]Master data'!$A$2:$A$1000,0),MATCH(E$1,'[1]Master data'!$B$1:$EF$1,0)),"")</f>
        <v>0</v>
      </c>
      <c r="F974" s="7">
        <f>IFERROR(INDEX('[1]Master data'!$B$2:$EF$1000,MATCH($B974,'[1]Master data'!$A$2:$A$1000,0),MATCH(F$1,'[1]Master data'!$B$1:$EF$1,0)),"")</f>
        <v>-5000</v>
      </c>
      <c r="G974" s="7">
        <f>IFERROR(INDEX('[1]Master data'!$B$2:$EF$1000,MATCH($B974,'[1]Master data'!$A$2:$A$1000,0),MATCH(G$1,'[1]Master data'!$B$1:$EF$1,0)),"")</f>
        <v>0</v>
      </c>
      <c r="H974" s="7">
        <f>IFERROR(INDEX('[1]Master data'!$B$2:$EF$1000,MATCH($B974,'[1]Master data'!$A$2:$A$1000,0),MATCH(H$1,'[1]Master data'!$B$1:$EF$1,0)),"")</f>
        <v>0</v>
      </c>
      <c r="I974" s="7">
        <f>IFERROR(INDEX('[1]Master data'!$B$2:$EF$1000,MATCH($B974,'[1]Master data'!$A$2:$A$1000,0),MATCH(I$1,'[1]Master data'!$B$1:$EF$1,0)),"")</f>
        <v>0</v>
      </c>
      <c r="J974" s="7">
        <f>IFERROR(INDEX('[1]Master data'!$B$2:$EF$1000,MATCH($B974,'[1]Master data'!$A$2:$A$1000,0),MATCH(J$1,'[1]Master data'!$B$1:$EF$1,0)),"")</f>
        <v>0</v>
      </c>
      <c r="K974" s="7">
        <f>IFERROR(INDEX('[1]Master data'!$B$2:$EF$1000,MATCH($B974,'[1]Master data'!$A$2:$A$1000,0),MATCH(K$1,'[1]Master data'!$B$1:$EF$1,0)),"")</f>
        <v>0</v>
      </c>
      <c r="L974" s="7">
        <f>IFERROR(INDEX('[1]Master data'!$B$2:$EF$1000,MATCH($B974,'[1]Master data'!$A$2:$A$1000,0),MATCH(L$1,'[1]Master data'!$B$1:$EF$1,0)),"")</f>
        <v>-5000</v>
      </c>
      <c r="M974" s="33">
        <f>IFERROR(INDEX('[1]Master data'!$B$2:$EF$1000,MATCH($B974,'[1]Master data'!$A$2:$A$1000,0),MATCH(M$1,'[1]Master data'!$B$1:$EF$1,0)),"")</f>
        <v>-1</v>
      </c>
      <c r="N974" s="7">
        <f>IFERROR(INDEX('[1]Master data'!$B$2:$EF$1000,MATCH($B974,'[1]Master data'!$A$2:$A$1000,0),MATCH(N$1,'[1]Master data'!$B$1:$EF$1,0)),"")</f>
        <v>0</v>
      </c>
      <c r="O974" s="7">
        <f>IFERROR(INDEX('[1]Master data'!$B$2:$EF$1000,MATCH($B974,'[1]Master data'!$A$2:$A$1000,0),MATCH(O$1,'[1]Master data'!$B$1:$EF$1,0)),"")</f>
        <v>0</v>
      </c>
      <c r="P974" s="7">
        <f>IFERROR(INDEX('[1]Master data'!$B$2:$EF$1000,MATCH($B974,'[1]Master data'!$A$2:$A$1000,0),MATCH(P$1,'[1]Master data'!$B$1:$EF$1,0)),"")</f>
        <v>-5000</v>
      </c>
      <c r="Q974" s="30">
        <f>IFERROR(INDEX('[1]Master data'!$B$2:$EF$1000,MATCH($B974,'[1]Master data'!$A$2:$A$1000,0),MATCH(Q$1,'[1]Master data'!$B$1:$EF$1,0)),"")</f>
        <v>-1</v>
      </c>
    </row>
    <row r="975" spans="1:17" x14ac:dyDescent="0.3">
      <c r="A975" t="str">
        <f t="shared" si="15"/>
        <v/>
      </c>
      <c r="B975" t="str">
        <f>IF('[1]Master data'!A975="","",'[1]Master data'!A975)</f>
        <v/>
      </c>
      <c r="C975" t="str">
        <f>IFERROR(INDEX('[1]Master data'!$B$2:$EF$1000,MATCH($B975,'[1]Master data'!$A$2:$A$1000,0),MATCH(C$1,'[1]Master data'!$B$1:$EF$1,0)),"")</f>
        <v/>
      </c>
      <c r="D975" t="str">
        <f>IFERROR(INDEX('[1]Master data'!$B$2:$EF$1000,MATCH($B975,'[1]Master data'!$A$2:$A$1000,0),MATCH(D$1,'[1]Master data'!$B$1:$EF$1,0)),"")</f>
        <v/>
      </c>
      <c r="E975" s="5">
        <f>IFERROR(INDEX('[1]Master data'!$B$2:$EF$1000,MATCH($B975,'[1]Master data'!$A$2:$A$1000,0),MATCH(E$1,'[1]Master data'!$B$1:$EF$1,0)),"")</f>
        <v>0</v>
      </c>
      <c r="F975" s="7">
        <f>IFERROR(INDEX('[1]Master data'!$B$2:$EF$1000,MATCH($B975,'[1]Master data'!$A$2:$A$1000,0),MATCH(F$1,'[1]Master data'!$B$1:$EF$1,0)),"")</f>
        <v>-5000</v>
      </c>
      <c r="G975" s="7">
        <f>IFERROR(INDEX('[1]Master data'!$B$2:$EF$1000,MATCH($B975,'[1]Master data'!$A$2:$A$1000,0),MATCH(G$1,'[1]Master data'!$B$1:$EF$1,0)),"")</f>
        <v>0</v>
      </c>
      <c r="H975" s="7">
        <f>IFERROR(INDEX('[1]Master data'!$B$2:$EF$1000,MATCH($B975,'[1]Master data'!$A$2:$A$1000,0),MATCH(H$1,'[1]Master data'!$B$1:$EF$1,0)),"")</f>
        <v>0</v>
      </c>
      <c r="I975" s="7">
        <f>IFERROR(INDEX('[1]Master data'!$B$2:$EF$1000,MATCH($B975,'[1]Master data'!$A$2:$A$1000,0),MATCH(I$1,'[1]Master data'!$B$1:$EF$1,0)),"")</f>
        <v>0</v>
      </c>
      <c r="J975" s="7">
        <f>IFERROR(INDEX('[1]Master data'!$B$2:$EF$1000,MATCH($B975,'[1]Master data'!$A$2:$A$1000,0),MATCH(J$1,'[1]Master data'!$B$1:$EF$1,0)),"")</f>
        <v>0</v>
      </c>
      <c r="K975" s="7">
        <f>IFERROR(INDEX('[1]Master data'!$B$2:$EF$1000,MATCH($B975,'[1]Master data'!$A$2:$A$1000,0),MATCH(K$1,'[1]Master data'!$B$1:$EF$1,0)),"")</f>
        <v>0</v>
      </c>
      <c r="L975" s="7">
        <f>IFERROR(INDEX('[1]Master data'!$B$2:$EF$1000,MATCH($B975,'[1]Master data'!$A$2:$A$1000,0),MATCH(L$1,'[1]Master data'!$B$1:$EF$1,0)),"")</f>
        <v>-5000</v>
      </c>
      <c r="M975" s="33">
        <f>IFERROR(INDEX('[1]Master data'!$B$2:$EF$1000,MATCH($B975,'[1]Master data'!$A$2:$A$1000,0),MATCH(M$1,'[1]Master data'!$B$1:$EF$1,0)),"")</f>
        <v>-1</v>
      </c>
      <c r="N975" s="7">
        <f>IFERROR(INDEX('[1]Master data'!$B$2:$EF$1000,MATCH($B975,'[1]Master data'!$A$2:$A$1000,0),MATCH(N$1,'[1]Master data'!$B$1:$EF$1,0)),"")</f>
        <v>0</v>
      </c>
      <c r="O975" s="7">
        <f>IFERROR(INDEX('[1]Master data'!$B$2:$EF$1000,MATCH($B975,'[1]Master data'!$A$2:$A$1000,0),MATCH(O$1,'[1]Master data'!$B$1:$EF$1,0)),"")</f>
        <v>0</v>
      </c>
      <c r="P975" s="7">
        <f>IFERROR(INDEX('[1]Master data'!$B$2:$EF$1000,MATCH($B975,'[1]Master data'!$A$2:$A$1000,0),MATCH(P$1,'[1]Master data'!$B$1:$EF$1,0)),"")</f>
        <v>-5000</v>
      </c>
      <c r="Q975" s="30">
        <f>IFERROR(INDEX('[1]Master data'!$B$2:$EF$1000,MATCH($B975,'[1]Master data'!$A$2:$A$1000,0),MATCH(Q$1,'[1]Master data'!$B$1:$EF$1,0)),"")</f>
        <v>-1</v>
      </c>
    </row>
    <row r="976" spans="1:17" x14ac:dyDescent="0.3">
      <c r="A976" t="str">
        <f t="shared" si="15"/>
        <v/>
      </c>
      <c r="B976" t="str">
        <f>IF('[1]Master data'!A976="","",'[1]Master data'!A976)</f>
        <v/>
      </c>
      <c r="C976" t="str">
        <f>IFERROR(INDEX('[1]Master data'!$B$2:$EF$1000,MATCH($B976,'[1]Master data'!$A$2:$A$1000,0),MATCH(C$1,'[1]Master data'!$B$1:$EF$1,0)),"")</f>
        <v/>
      </c>
      <c r="D976" t="str">
        <f>IFERROR(INDEX('[1]Master data'!$B$2:$EF$1000,MATCH($B976,'[1]Master data'!$A$2:$A$1000,0),MATCH(D$1,'[1]Master data'!$B$1:$EF$1,0)),"")</f>
        <v/>
      </c>
      <c r="E976" s="5">
        <f>IFERROR(INDEX('[1]Master data'!$B$2:$EF$1000,MATCH($B976,'[1]Master data'!$A$2:$A$1000,0),MATCH(E$1,'[1]Master data'!$B$1:$EF$1,0)),"")</f>
        <v>0</v>
      </c>
      <c r="F976" s="7">
        <f>IFERROR(INDEX('[1]Master data'!$B$2:$EF$1000,MATCH($B976,'[1]Master data'!$A$2:$A$1000,0),MATCH(F$1,'[1]Master data'!$B$1:$EF$1,0)),"")</f>
        <v>-5000</v>
      </c>
      <c r="G976" s="7">
        <f>IFERROR(INDEX('[1]Master data'!$B$2:$EF$1000,MATCH($B976,'[1]Master data'!$A$2:$A$1000,0),MATCH(G$1,'[1]Master data'!$B$1:$EF$1,0)),"")</f>
        <v>0</v>
      </c>
      <c r="H976" s="7">
        <f>IFERROR(INDEX('[1]Master data'!$B$2:$EF$1000,MATCH($B976,'[1]Master data'!$A$2:$A$1000,0),MATCH(H$1,'[1]Master data'!$B$1:$EF$1,0)),"")</f>
        <v>0</v>
      </c>
      <c r="I976" s="7">
        <f>IFERROR(INDEX('[1]Master data'!$B$2:$EF$1000,MATCH($B976,'[1]Master data'!$A$2:$A$1000,0),MATCH(I$1,'[1]Master data'!$B$1:$EF$1,0)),"")</f>
        <v>0</v>
      </c>
      <c r="J976" s="7">
        <f>IFERROR(INDEX('[1]Master data'!$B$2:$EF$1000,MATCH($B976,'[1]Master data'!$A$2:$A$1000,0),MATCH(J$1,'[1]Master data'!$B$1:$EF$1,0)),"")</f>
        <v>0</v>
      </c>
      <c r="K976" s="7">
        <f>IFERROR(INDEX('[1]Master data'!$B$2:$EF$1000,MATCH($B976,'[1]Master data'!$A$2:$A$1000,0),MATCH(K$1,'[1]Master data'!$B$1:$EF$1,0)),"")</f>
        <v>0</v>
      </c>
      <c r="L976" s="7">
        <f>IFERROR(INDEX('[1]Master data'!$B$2:$EF$1000,MATCH($B976,'[1]Master data'!$A$2:$A$1000,0),MATCH(L$1,'[1]Master data'!$B$1:$EF$1,0)),"")</f>
        <v>-5000</v>
      </c>
      <c r="M976" s="33">
        <f>IFERROR(INDEX('[1]Master data'!$B$2:$EF$1000,MATCH($B976,'[1]Master data'!$A$2:$A$1000,0),MATCH(M$1,'[1]Master data'!$B$1:$EF$1,0)),"")</f>
        <v>-1</v>
      </c>
      <c r="N976" s="7">
        <f>IFERROR(INDEX('[1]Master data'!$B$2:$EF$1000,MATCH($B976,'[1]Master data'!$A$2:$A$1000,0),MATCH(N$1,'[1]Master data'!$B$1:$EF$1,0)),"")</f>
        <v>0</v>
      </c>
      <c r="O976" s="7">
        <f>IFERROR(INDEX('[1]Master data'!$B$2:$EF$1000,MATCH($B976,'[1]Master data'!$A$2:$A$1000,0),MATCH(O$1,'[1]Master data'!$B$1:$EF$1,0)),"")</f>
        <v>0</v>
      </c>
      <c r="P976" s="7">
        <f>IFERROR(INDEX('[1]Master data'!$B$2:$EF$1000,MATCH($B976,'[1]Master data'!$A$2:$A$1000,0),MATCH(P$1,'[1]Master data'!$B$1:$EF$1,0)),"")</f>
        <v>-5000</v>
      </c>
      <c r="Q976" s="30">
        <f>IFERROR(INDEX('[1]Master data'!$B$2:$EF$1000,MATCH($B976,'[1]Master data'!$A$2:$A$1000,0),MATCH(Q$1,'[1]Master data'!$B$1:$EF$1,0)),"")</f>
        <v>-1</v>
      </c>
    </row>
    <row r="977" spans="1:17" x14ac:dyDescent="0.3">
      <c r="A977" t="str">
        <f t="shared" si="15"/>
        <v/>
      </c>
      <c r="B977" t="str">
        <f>IF('[1]Master data'!A977="","",'[1]Master data'!A977)</f>
        <v/>
      </c>
      <c r="C977" t="str">
        <f>IFERROR(INDEX('[1]Master data'!$B$2:$EF$1000,MATCH($B977,'[1]Master data'!$A$2:$A$1000,0),MATCH(C$1,'[1]Master data'!$B$1:$EF$1,0)),"")</f>
        <v/>
      </c>
      <c r="D977" t="str">
        <f>IFERROR(INDEX('[1]Master data'!$B$2:$EF$1000,MATCH($B977,'[1]Master data'!$A$2:$A$1000,0),MATCH(D$1,'[1]Master data'!$B$1:$EF$1,0)),"")</f>
        <v/>
      </c>
      <c r="E977" s="5">
        <f>IFERROR(INDEX('[1]Master data'!$B$2:$EF$1000,MATCH($B977,'[1]Master data'!$A$2:$A$1000,0),MATCH(E$1,'[1]Master data'!$B$1:$EF$1,0)),"")</f>
        <v>0</v>
      </c>
      <c r="F977" s="7">
        <f>IFERROR(INDEX('[1]Master data'!$B$2:$EF$1000,MATCH($B977,'[1]Master data'!$A$2:$A$1000,0),MATCH(F$1,'[1]Master data'!$B$1:$EF$1,0)),"")</f>
        <v>-5000</v>
      </c>
      <c r="G977" s="7">
        <f>IFERROR(INDEX('[1]Master data'!$B$2:$EF$1000,MATCH($B977,'[1]Master data'!$A$2:$A$1000,0),MATCH(G$1,'[1]Master data'!$B$1:$EF$1,0)),"")</f>
        <v>0</v>
      </c>
      <c r="H977" s="7">
        <f>IFERROR(INDEX('[1]Master data'!$B$2:$EF$1000,MATCH($B977,'[1]Master data'!$A$2:$A$1000,0),MATCH(H$1,'[1]Master data'!$B$1:$EF$1,0)),"")</f>
        <v>0</v>
      </c>
      <c r="I977" s="7">
        <f>IFERROR(INDEX('[1]Master data'!$B$2:$EF$1000,MATCH($B977,'[1]Master data'!$A$2:$A$1000,0),MATCH(I$1,'[1]Master data'!$B$1:$EF$1,0)),"")</f>
        <v>0</v>
      </c>
      <c r="J977" s="7">
        <f>IFERROR(INDEX('[1]Master data'!$B$2:$EF$1000,MATCH($B977,'[1]Master data'!$A$2:$A$1000,0),MATCH(J$1,'[1]Master data'!$B$1:$EF$1,0)),"")</f>
        <v>0</v>
      </c>
      <c r="K977" s="7">
        <f>IFERROR(INDEX('[1]Master data'!$B$2:$EF$1000,MATCH($B977,'[1]Master data'!$A$2:$A$1000,0),MATCH(K$1,'[1]Master data'!$B$1:$EF$1,0)),"")</f>
        <v>0</v>
      </c>
      <c r="L977" s="7">
        <f>IFERROR(INDEX('[1]Master data'!$B$2:$EF$1000,MATCH($B977,'[1]Master data'!$A$2:$A$1000,0),MATCH(L$1,'[1]Master data'!$B$1:$EF$1,0)),"")</f>
        <v>-5000</v>
      </c>
      <c r="M977" s="33">
        <f>IFERROR(INDEX('[1]Master data'!$B$2:$EF$1000,MATCH($B977,'[1]Master data'!$A$2:$A$1000,0),MATCH(M$1,'[1]Master data'!$B$1:$EF$1,0)),"")</f>
        <v>-1</v>
      </c>
      <c r="N977" s="7">
        <f>IFERROR(INDEX('[1]Master data'!$B$2:$EF$1000,MATCH($B977,'[1]Master data'!$A$2:$A$1000,0),MATCH(N$1,'[1]Master data'!$B$1:$EF$1,0)),"")</f>
        <v>0</v>
      </c>
      <c r="O977" s="7">
        <f>IFERROR(INDEX('[1]Master data'!$B$2:$EF$1000,MATCH($B977,'[1]Master data'!$A$2:$A$1000,0),MATCH(O$1,'[1]Master data'!$B$1:$EF$1,0)),"")</f>
        <v>0</v>
      </c>
      <c r="P977" s="7">
        <f>IFERROR(INDEX('[1]Master data'!$B$2:$EF$1000,MATCH($B977,'[1]Master data'!$A$2:$A$1000,0),MATCH(P$1,'[1]Master data'!$B$1:$EF$1,0)),"")</f>
        <v>-5000</v>
      </c>
      <c r="Q977" s="30">
        <f>IFERROR(INDEX('[1]Master data'!$B$2:$EF$1000,MATCH($B977,'[1]Master data'!$A$2:$A$1000,0),MATCH(Q$1,'[1]Master data'!$B$1:$EF$1,0)),"")</f>
        <v>-1</v>
      </c>
    </row>
    <row r="978" spans="1:17" x14ac:dyDescent="0.3">
      <c r="A978" t="str">
        <f t="shared" si="15"/>
        <v/>
      </c>
      <c r="B978" t="str">
        <f>IF('[1]Master data'!A978="","",'[1]Master data'!A978)</f>
        <v/>
      </c>
      <c r="C978" t="str">
        <f>IFERROR(INDEX('[1]Master data'!$B$2:$EF$1000,MATCH($B978,'[1]Master data'!$A$2:$A$1000,0),MATCH(C$1,'[1]Master data'!$B$1:$EF$1,0)),"")</f>
        <v/>
      </c>
      <c r="D978" t="str">
        <f>IFERROR(INDEX('[1]Master data'!$B$2:$EF$1000,MATCH($B978,'[1]Master data'!$A$2:$A$1000,0),MATCH(D$1,'[1]Master data'!$B$1:$EF$1,0)),"")</f>
        <v/>
      </c>
      <c r="E978" s="5">
        <f>IFERROR(INDEX('[1]Master data'!$B$2:$EF$1000,MATCH($B978,'[1]Master data'!$A$2:$A$1000,0),MATCH(E$1,'[1]Master data'!$B$1:$EF$1,0)),"")</f>
        <v>0</v>
      </c>
      <c r="F978" s="7">
        <f>IFERROR(INDEX('[1]Master data'!$B$2:$EF$1000,MATCH($B978,'[1]Master data'!$A$2:$A$1000,0),MATCH(F$1,'[1]Master data'!$B$1:$EF$1,0)),"")</f>
        <v>-5000</v>
      </c>
      <c r="G978" s="7">
        <f>IFERROR(INDEX('[1]Master data'!$B$2:$EF$1000,MATCH($B978,'[1]Master data'!$A$2:$A$1000,0),MATCH(G$1,'[1]Master data'!$B$1:$EF$1,0)),"")</f>
        <v>0</v>
      </c>
      <c r="H978" s="7">
        <f>IFERROR(INDEX('[1]Master data'!$B$2:$EF$1000,MATCH($B978,'[1]Master data'!$A$2:$A$1000,0),MATCH(H$1,'[1]Master data'!$B$1:$EF$1,0)),"")</f>
        <v>0</v>
      </c>
      <c r="I978" s="7">
        <f>IFERROR(INDEX('[1]Master data'!$B$2:$EF$1000,MATCH($B978,'[1]Master data'!$A$2:$A$1000,0),MATCH(I$1,'[1]Master data'!$B$1:$EF$1,0)),"")</f>
        <v>0</v>
      </c>
      <c r="J978" s="7">
        <f>IFERROR(INDEX('[1]Master data'!$B$2:$EF$1000,MATCH($B978,'[1]Master data'!$A$2:$A$1000,0),MATCH(J$1,'[1]Master data'!$B$1:$EF$1,0)),"")</f>
        <v>0</v>
      </c>
      <c r="K978" s="7">
        <f>IFERROR(INDEX('[1]Master data'!$B$2:$EF$1000,MATCH($B978,'[1]Master data'!$A$2:$A$1000,0),MATCH(K$1,'[1]Master data'!$B$1:$EF$1,0)),"")</f>
        <v>0</v>
      </c>
      <c r="L978" s="7">
        <f>IFERROR(INDEX('[1]Master data'!$B$2:$EF$1000,MATCH($B978,'[1]Master data'!$A$2:$A$1000,0),MATCH(L$1,'[1]Master data'!$B$1:$EF$1,0)),"")</f>
        <v>-5000</v>
      </c>
      <c r="M978" s="33">
        <f>IFERROR(INDEX('[1]Master data'!$B$2:$EF$1000,MATCH($B978,'[1]Master data'!$A$2:$A$1000,0),MATCH(M$1,'[1]Master data'!$B$1:$EF$1,0)),"")</f>
        <v>-1</v>
      </c>
      <c r="N978" s="7">
        <f>IFERROR(INDEX('[1]Master data'!$B$2:$EF$1000,MATCH($B978,'[1]Master data'!$A$2:$A$1000,0),MATCH(N$1,'[1]Master data'!$B$1:$EF$1,0)),"")</f>
        <v>0</v>
      </c>
      <c r="O978" s="7">
        <f>IFERROR(INDEX('[1]Master data'!$B$2:$EF$1000,MATCH($B978,'[1]Master data'!$A$2:$A$1000,0),MATCH(O$1,'[1]Master data'!$B$1:$EF$1,0)),"")</f>
        <v>0</v>
      </c>
      <c r="P978" s="7">
        <f>IFERROR(INDEX('[1]Master data'!$B$2:$EF$1000,MATCH($B978,'[1]Master data'!$A$2:$A$1000,0),MATCH(P$1,'[1]Master data'!$B$1:$EF$1,0)),"")</f>
        <v>-5000</v>
      </c>
      <c r="Q978" s="30">
        <f>IFERROR(INDEX('[1]Master data'!$B$2:$EF$1000,MATCH($B978,'[1]Master data'!$A$2:$A$1000,0),MATCH(Q$1,'[1]Master data'!$B$1:$EF$1,0)),"")</f>
        <v>-1</v>
      </c>
    </row>
    <row r="979" spans="1:17" x14ac:dyDescent="0.3">
      <c r="A979" t="str">
        <f t="shared" si="15"/>
        <v/>
      </c>
      <c r="B979" t="str">
        <f>IF('[1]Master data'!A979="","",'[1]Master data'!A979)</f>
        <v/>
      </c>
      <c r="C979" t="str">
        <f>IFERROR(INDEX('[1]Master data'!$B$2:$EF$1000,MATCH($B979,'[1]Master data'!$A$2:$A$1000,0),MATCH(C$1,'[1]Master data'!$B$1:$EF$1,0)),"")</f>
        <v/>
      </c>
      <c r="D979" t="str">
        <f>IFERROR(INDEX('[1]Master data'!$B$2:$EF$1000,MATCH($B979,'[1]Master data'!$A$2:$A$1000,0),MATCH(D$1,'[1]Master data'!$B$1:$EF$1,0)),"")</f>
        <v/>
      </c>
      <c r="E979" s="5">
        <f>IFERROR(INDEX('[1]Master data'!$B$2:$EF$1000,MATCH($B979,'[1]Master data'!$A$2:$A$1000,0),MATCH(E$1,'[1]Master data'!$B$1:$EF$1,0)),"")</f>
        <v>0</v>
      </c>
      <c r="F979" s="7">
        <f>IFERROR(INDEX('[1]Master data'!$B$2:$EF$1000,MATCH($B979,'[1]Master data'!$A$2:$A$1000,0),MATCH(F$1,'[1]Master data'!$B$1:$EF$1,0)),"")</f>
        <v>-5000</v>
      </c>
      <c r="G979" s="7">
        <f>IFERROR(INDEX('[1]Master data'!$B$2:$EF$1000,MATCH($B979,'[1]Master data'!$A$2:$A$1000,0),MATCH(G$1,'[1]Master data'!$B$1:$EF$1,0)),"")</f>
        <v>0</v>
      </c>
      <c r="H979" s="7">
        <f>IFERROR(INDEX('[1]Master data'!$B$2:$EF$1000,MATCH($B979,'[1]Master data'!$A$2:$A$1000,0),MATCH(H$1,'[1]Master data'!$B$1:$EF$1,0)),"")</f>
        <v>0</v>
      </c>
      <c r="I979" s="7">
        <f>IFERROR(INDEX('[1]Master data'!$B$2:$EF$1000,MATCH($B979,'[1]Master data'!$A$2:$A$1000,0),MATCH(I$1,'[1]Master data'!$B$1:$EF$1,0)),"")</f>
        <v>0</v>
      </c>
      <c r="J979" s="7">
        <f>IFERROR(INDEX('[1]Master data'!$B$2:$EF$1000,MATCH($B979,'[1]Master data'!$A$2:$A$1000,0),MATCH(J$1,'[1]Master data'!$B$1:$EF$1,0)),"")</f>
        <v>0</v>
      </c>
      <c r="K979" s="7">
        <f>IFERROR(INDEX('[1]Master data'!$B$2:$EF$1000,MATCH($B979,'[1]Master data'!$A$2:$A$1000,0),MATCH(K$1,'[1]Master data'!$B$1:$EF$1,0)),"")</f>
        <v>0</v>
      </c>
      <c r="L979" s="7">
        <f>IFERROR(INDEX('[1]Master data'!$B$2:$EF$1000,MATCH($B979,'[1]Master data'!$A$2:$A$1000,0),MATCH(L$1,'[1]Master data'!$B$1:$EF$1,0)),"")</f>
        <v>-5000</v>
      </c>
      <c r="M979" s="33">
        <f>IFERROR(INDEX('[1]Master data'!$B$2:$EF$1000,MATCH($B979,'[1]Master data'!$A$2:$A$1000,0),MATCH(M$1,'[1]Master data'!$B$1:$EF$1,0)),"")</f>
        <v>-1</v>
      </c>
      <c r="N979" s="7">
        <f>IFERROR(INDEX('[1]Master data'!$B$2:$EF$1000,MATCH($B979,'[1]Master data'!$A$2:$A$1000,0),MATCH(N$1,'[1]Master data'!$B$1:$EF$1,0)),"")</f>
        <v>0</v>
      </c>
      <c r="O979" s="7">
        <f>IFERROR(INDEX('[1]Master data'!$B$2:$EF$1000,MATCH($B979,'[1]Master data'!$A$2:$A$1000,0),MATCH(O$1,'[1]Master data'!$B$1:$EF$1,0)),"")</f>
        <v>0</v>
      </c>
      <c r="P979" s="7">
        <f>IFERROR(INDEX('[1]Master data'!$B$2:$EF$1000,MATCH($B979,'[1]Master data'!$A$2:$A$1000,0),MATCH(P$1,'[1]Master data'!$B$1:$EF$1,0)),"")</f>
        <v>-5000</v>
      </c>
      <c r="Q979" s="30">
        <f>IFERROR(INDEX('[1]Master data'!$B$2:$EF$1000,MATCH($B979,'[1]Master data'!$A$2:$A$1000,0),MATCH(Q$1,'[1]Master data'!$B$1:$EF$1,0)),"")</f>
        <v>-1</v>
      </c>
    </row>
    <row r="980" spans="1:17" x14ac:dyDescent="0.3">
      <c r="A980" t="str">
        <f t="shared" si="15"/>
        <v/>
      </c>
      <c r="B980" t="str">
        <f>IF('[1]Master data'!A980="","",'[1]Master data'!A980)</f>
        <v/>
      </c>
      <c r="C980" t="str">
        <f>IFERROR(INDEX('[1]Master data'!$B$2:$EF$1000,MATCH($B980,'[1]Master data'!$A$2:$A$1000,0),MATCH(C$1,'[1]Master data'!$B$1:$EF$1,0)),"")</f>
        <v/>
      </c>
      <c r="D980" t="str">
        <f>IFERROR(INDEX('[1]Master data'!$B$2:$EF$1000,MATCH($B980,'[1]Master data'!$A$2:$A$1000,0),MATCH(D$1,'[1]Master data'!$B$1:$EF$1,0)),"")</f>
        <v/>
      </c>
      <c r="E980" s="5">
        <f>IFERROR(INDEX('[1]Master data'!$B$2:$EF$1000,MATCH($B980,'[1]Master data'!$A$2:$A$1000,0),MATCH(E$1,'[1]Master data'!$B$1:$EF$1,0)),"")</f>
        <v>0</v>
      </c>
      <c r="F980" s="7">
        <f>IFERROR(INDEX('[1]Master data'!$B$2:$EF$1000,MATCH($B980,'[1]Master data'!$A$2:$A$1000,0),MATCH(F$1,'[1]Master data'!$B$1:$EF$1,0)),"")</f>
        <v>-5000</v>
      </c>
      <c r="G980" s="7">
        <f>IFERROR(INDEX('[1]Master data'!$B$2:$EF$1000,MATCH($B980,'[1]Master data'!$A$2:$A$1000,0),MATCH(G$1,'[1]Master data'!$B$1:$EF$1,0)),"")</f>
        <v>0</v>
      </c>
      <c r="H980" s="7">
        <f>IFERROR(INDEX('[1]Master data'!$B$2:$EF$1000,MATCH($B980,'[1]Master data'!$A$2:$A$1000,0),MATCH(H$1,'[1]Master data'!$B$1:$EF$1,0)),"")</f>
        <v>0</v>
      </c>
      <c r="I980" s="7">
        <f>IFERROR(INDEX('[1]Master data'!$B$2:$EF$1000,MATCH($B980,'[1]Master data'!$A$2:$A$1000,0),MATCH(I$1,'[1]Master data'!$B$1:$EF$1,0)),"")</f>
        <v>0</v>
      </c>
      <c r="J980" s="7">
        <f>IFERROR(INDEX('[1]Master data'!$B$2:$EF$1000,MATCH($B980,'[1]Master data'!$A$2:$A$1000,0),MATCH(J$1,'[1]Master data'!$B$1:$EF$1,0)),"")</f>
        <v>0</v>
      </c>
      <c r="K980" s="7">
        <f>IFERROR(INDEX('[1]Master data'!$B$2:$EF$1000,MATCH($B980,'[1]Master data'!$A$2:$A$1000,0),MATCH(K$1,'[1]Master data'!$B$1:$EF$1,0)),"")</f>
        <v>0</v>
      </c>
      <c r="L980" s="7">
        <f>IFERROR(INDEX('[1]Master data'!$B$2:$EF$1000,MATCH($B980,'[1]Master data'!$A$2:$A$1000,0),MATCH(L$1,'[1]Master data'!$B$1:$EF$1,0)),"")</f>
        <v>-5000</v>
      </c>
      <c r="M980" s="33">
        <f>IFERROR(INDEX('[1]Master data'!$B$2:$EF$1000,MATCH($B980,'[1]Master data'!$A$2:$A$1000,0),MATCH(M$1,'[1]Master data'!$B$1:$EF$1,0)),"")</f>
        <v>-1</v>
      </c>
      <c r="N980" s="7">
        <f>IFERROR(INDEX('[1]Master data'!$B$2:$EF$1000,MATCH($B980,'[1]Master data'!$A$2:$A$1000,0),MATCH(N$1,'[1]Master data'!$B$1:$EF$1,0)),"")</f>
        <v>0</v>
      </c>
      <c r="O980" s="7">
        <f>IFERROR(INDEX('[1]Master data'!$B$2:$EF$1000,MATCH($B980,'[1]Master data'!$A$2:$A$1000,0),MATCH(O$1,'[1]Master data'!$B$1:$EF$1,0)),"")</f>
        <v>0</v>
      </c>
      <c r="P980" s="7">
        <f>IFERROR(INDEX('[1]Master data'!$B$2:$EF$1000,MATCH($B980,'[1]Master data'!$A$2:$A$1000,0),MATCH(P$1,'[1]Master data'!$B$1:$EF$1,0)),"")</f>
        <v>-5000</v>
      </c>
      <c r="Q980" s="30">
        <f>IFERROR(INDEX('[1]Master data'!$B$2:$EF$1000,MATCH($B980,'[1]Master data'!$A$2:$A$1000,0),MATCH(Q$1,'[1]Master data'!$B$1:$EF$1,0)),"")</f>
        <v>-1</v>
      </c>
    </row>
    <row r="981" spans="1:17" x14ac:dyDescent="0.3">
      <c r="A981" t="str">
        <f t="shared" si="15"/>
        <v/>
      </c>
      <c r="B981" t="str">
        <f>IF('[1]Master data'!A981="","",'[1]Master data'!A981)</f>
        <v/>
      </c>
      <c r="C981" t="str">
        <f>IFERROR(INDEX('[1]Master data'!$B$2:$EF$1000,MATCH($B981,'[1]Master data'!$A$2:$A$1000,0),MATCH(C$1,'[1]Master data'!$B$1:$EF$1,0)),"")</f>
        <v/>
      </c>
      <c r="D981" t="str">
        <f>IFERROR(INDEX('[1]Master data'!$B$2:$EF$1000,MATCH($B981,'[1]Master data'!$A$2:$A$1000,0),MATCH(D$1,'[1]Master data'!$B$1:$EF$1,0)),"")</f>
        <v/>
      </c>
      <c r="E981" s="5">
        <f>IFERROR(INDEX('[1]Master data'!$B$2:$EF$1000,MATCH($B981,'[1]Master data'!$A$2:$A$1000,0),MATCH(E$1,'[1]Master data'!$B$1:$EF$1,0)),"")</f>
        <v>0</v>
      </c>
      <c r="F981" s="7">
        <f>IFERROR(INDEX('[1]Master data'!$B$2:$EF$1000,MATCH($B981,'[1]Master data'!$A$2:$A$1000,0),MATCH(F$1,'[1]Master data'!$B$1:$EF$1,0)),"")</f>
        <v>-5000</v>
      </c>
      <c r="G981" s="7">
        <f>IFERROR(INDEX('[1]Master data'!$B$2:$EF$1000,MATCH($B981,'[1]Master data'!$A$2:$A$1000,0),MATCH(G$1,'[1]Master data'!$B$1:$EF$1,0)),"")</f>
        <v>0</v>
      </c>
      <c r="H981" s="7">
        <f>IFERROR(INDEX('[1]Master data'!$B$2:$EF$1000,MATCH($B981,'[1]Master data'!$A$2:$A$1000,0),MATCH(H$1,'[1]Master data'!$B$1:$EF$1,0)),"")</f>
        <v>0</v>
      </c>
      <c r="I981" s="7">
        <f>IFERROR(INDEX('[1]Master data'!$B$2:$EF$1000,MATCH($B981,'[1]Master data'!$A$2:$A$1000,0),MATCH(I$1,'[1]Master data'!$B$1:$EF$1,0)),"")</f>
        <v>0</v>
      </c>
      <c r="J981" s="7">
        <f>IFERROR(INDEX('[1]Master data'!$B$2:$EF$1000,MATCH($B981,'[1]Master data'!$A$2:$A$1000,0),MATCH(J$1,'[1]Master data'!$B$1:$EF$1,0)),"")</f>
        <v>0</v>
      </c>
      <c r="K981" s="7">
        <f>IFERROR(INDEX('[1]Master data'!$B$2:$EF$1000,MATCH($B981,'[1]Master data'!$A$2:$A$1000,0),MATCH(K$1,'[1]Master data'!$B$1:$EF$1,0)),"")</f>
        <v>0</v>
      </c>
      <c r="L981" s="7">
        <f>IFERROR(INDEX('[1]Master data'!$B$2:$EF$1000,MATCH($B981,'[1]Master data'!$A$2:$A$1000,0),MATCH(L$1,'[1]Master data'!$B$1:$EF$1,0)),"")</f>
        <v>-5000</v>
      </c>
      <c r="M981" s="33">
        <f>IFERROR(INDEX('[1]Master data'!$B$2:$EF$1000,MATCH($B981,'[1]Master data'!$A$2:$A$1000,0),MATCH(M$1,'[1]Master data'!$B$1:$EF$1,0)),"")</f>
        <v>-1</v>
      </c>
      <c r="N981" s="7">
        <f>IFERROR(INDEX('[1]Master data'!$B$2:$EF$1000,MATCH($B981,'[1]Master data'!$A$2:$A$1000,0),MATCH(N$1,'[1]Master data'!$B$1:$EF$1,0)),"")</f>
        <v>0</v>
      </c>
      <c r="O981" s="7">
        <f>IFERROR(INDEX('[1]Master data'!$B$2:$EF$1000,MATCH($B981,'[1]Master data'!$A$2:$A$1000,0),MATCH(O$1,'[1]Master data'!$B$1:$EF$1,0)),"")</f>
        <v>0</v>
      </c>
      <c r="P981" s="7">
        <f>IFERROR(INDEX('[1]Master data'!$B$2:$EF$1000,MATCH($B981,'[1]Master data'!$A$2:$A$1000,0),MATCH(P$1,'[1]Master data'!$B$1:$EF$1,0)),"")</f>
        <v>-5000</v>
      </c>
      <c r="Q981" s="30">
        <f>IFERROR(INDEX('[1]Master data'!$B$2:$EF$1000,MATCH($B981,'[1]Master data'!$A$2:$A$1000,0),MATCH(Q$1,'[1]Master data'!$B$1:$EF$1,0)),"")</f>
        <v>-1</v>
      </c>
    </row>
    <row r="982" spans="1:17" x14ac:dyDescent="0.3">
      <c r="A982" t="str">
        <f t="shared" si="15"/>
        <v/>
      </c>
      <c r="B982" t="str">
        <f>IF('[1]Master data'!A982="","",'[1]Master data'!A982)</f>
        <v/>
      </c>
      <c r="C982" t="str">
        <f>IFERROR(INDEX('[1]Master data'!$B$2:$EF$1000,MATCH($B982,'[1]Master data'!$A$2:$A$1000,0),MATCH(C$1,'[1]Master data'!$B$1:$EF$1,0)),"")</f>
        <v/>
      </c>
      <c r="D982" t="str">
        <f>IFERROR(INDEX('[1]Master data'!$B$2:$EF$1000,MATCH($B982,'[1]Master data'!$A$2:$A$1000,0),MATCH(D$1,'[1]Master data'!$B$1:$EF$1,0)),"")</f>
        <v/>
      </c>
      <c r="E982" s="5">
        <f>IFERROR(INDEX('[1]Master data'!$B$2:$EF$1000,MATCH($B982,'[1]Master data'!$A$2:$A$1000,0),MATCH(E$1,'[1]Master data'!$B$1:$EF$1,0)),"")</f>
        <v>0</v>
      </c>
      <c r="F982" s="7">
        <f>IFERROR(INDEX('[1]Master data'!$B$2:$EF$1000,MATCH($B982,'[1]Master data'!$A$2:$A$1000,0),MATCH(F$1,'[1]Master data'!$B$1:$EF$1,0)),"")</f>
        <v>-5000</v>
      </c>
      <c r="G982" s="7">
        <f>IFERROR(INDEX('[1]Master data'!$B$2:$EF$1000,MATCH($B982,'[1]Master data'!$A$2:$A$1000,0),MATCH(G$1,'[1]Master data'!$B$1:$EF$1,0)),"")</f>
        <v>0</v>
      </c>
      <c r="H982" s="7">
        <f>IFERROR(INDEX('[1]Master data'!$B$2:$EF$1000,MATCH($B982,'[1]Master data'!$A$2:$A$1000,0),MATCH(H$1,'[1]Master data'!$B$1:$EF$1,0)),"")</f>
        <v>0</v>
      </c>
      <c r="I982" s="7">
        <f>IFERROR(INDEX('[1]Master data'!$B$2:$EF$1000,MATCH($B982,'[1]Master data'!$A$2:$A$1000,0),MATCH(I$1,'[1]Master data'!$B$1:$EF$1,0)),"")</f>
        <v>0</v>
      </c>
      <c r="J982" s="7">
        <f>IFERROR(INDEX('[1]Master data'!$B$2:$EF$1000,MATCH($B982,'[1]Master data'!$A$2:$A$1000,0),MATCH(J$1,'[1]Master data'!$B$1:$EF$1,0)),"")</f>
        <v>0</v>
      </c>
      <c r="K982" s="7">
        <f>IFERROR(INDEX('[1]Master data'!$B$2:$EF$1000,MATCH($B982,'[1]Master data'!$A$2:$A$1000,0),MATCH(K$1,'[1]Master data'!$B$1:$EF$1,0)),"")</f>
        <v>0</v>
      </c>
      <c r="L982" s="7">
        <f>IFERROR(INDEX('[1]Master data'!$B$2:$EF$1000,MATCH($B982,'[1]Master data'!$A$2:$A$1000,0),MATCH(L$1,'[1]Master data'!$B$1:$EF$1,0)),"")</f>
        <v>-5000</v>
      </c>
      <c r="M982" s="33">
        <f>IFERROR(INDEX('[1]Master data'!$B$2:$EF$1000,MATCH($B982,'[1]Master data'!$A$2:$A$1000,0),MATCH(M$1,'[1]Master data'!$B$1:$EF$1,0)),"")</f>
        <v>-1</v>
      </c>
      <c r="N982" s="7">
        <f>IFERROR(INDEX('[1]Master data'!$B$2:$EF$1000,MATCH($B982,'[1]Master data'!$A$2:$A$1000,0),MATCH(N$1,'[1]Master data'!$B$1:$EF$1,0)),"")</f>
        <v>0</v>
      </c>
      <c r="O982" s="7">
        <f>IFERROR(INDEX('[1]Master data'!$B$2:$EF$1000,MATCH($B982,'[1]Master data'!$A$2:$A$1000,0),MATCH(O$1,'[1]Master data'!$B$1:$EF$1,0)),"")</f>
        <v>0</v>
      </c>
      <c r="P982" s="7">
        <f>IFERROR(INDEX('[1]Master data'!$B$2:$EF$1000,MATCH($B982,'[1]Master data'!$A$2:$A$1000,0),MATCH(P$1,'[1]Master data'!$B$1:$EF$1,0)),"")</f>
        <v>-5000</v>
      </c>
      <c r="Q982" s="30">
        <f>IFERROR(INDEX('[1]Master data'!$B$2:$EF$1000,MATCH($B982,'[1]Master data'!$A$2:$A$1000,0),MATCH(Q$1,'[1]Master data'!$B$1:$EF$1,0)),"")</f>
        <v>-1</v>
      </c>
    </row>
    <row r="983" spans="1:17" x14ac:dyDescent="0.3">
      <c r="A983" t="str">
        <f t="shared" si="15"/>
        <v/>
      </c>
      <c r="B983" t="str">
        <f>IF('[1]Master data'!A983="","",'[1]Master data'!A983)</f>
        <v/>
      </c>
      <c r="C983" t="str">
        <f>IFERROR(INDEX('[1]Master data'!$B$2:$EF$1000,MATCH($B983,'[1]Master data'!$A$2:$A$1000,0),MATCH(C$1,'[1]Master data'!$B$1:$EF$1,0)),"")</f>
        <v/>
      </c>
      <c r="D983" t="str">
        <f>IFERROR(INDEX('[1]Master data'!$B$2:$EF$1000,MATCH($B983,'[1]Master data'!$A$2:$A$1000,0),MATCH(D$1,'[1]Master data'!$B$1:$EF$1,0)),"")</f>
        <v/>
      </c>
      <c r="E983" s="5">
        <f>IFERROR(INDEX('[1]Master data'!$B$2:$EF$1000,MATCH($B983,'[1]Master data'!$A$2:$A$1000,0),MATCH(E$1,'[1]Master data'!$B$1:$EF$1,0)),"")</f>
        <v>0</v>
      </c>
      <c r="F983" s="7">
        <f>IFERROR(INDEX('[1]Master data'!$B$2:$EF$1000,MATCH($B983,'[1]Master data'!$A$2:$A$1000,0),MATCH(F$1,'[1]Master data'!$B$1:$EF$1,0)),"")</f>
        <v>-5000</v>
      </c>
      <c r="G983" s="7">
        <f>IFERROR(INDEX('[1]Master data'!$B$2:$EF$1000,MATCH($B983,'[1]Master data'!$A$2:$A$1000,0),MATCH(G$1,'[1]Master data'!$B$1:$EF$1,0)),"")</f>
        <v>0</v>
      </c>
      <c r="H983" s="7">
        <f>IFERROR(INDEX('[1]Master data'!$B$2:$EF$1000,MATCH($B983,'[1]Master data'!$A$2:$A$1000,0),MATCH(H$1,'[1]Master data'!$B$1:$EF$1,0)),"")</f>
        <v>0</v>
      </c>
      <c r="I983" s="7">
        <f>IFERROR(INDEX('[1]Master data'!$B$2:$EF$1000,MATCH($B983,'[1]Master data'!$A$2:$A$1000,0),MATCH(I$1,'[1]Master data'!$B$1:$EF$1,0)),"")</f>
        <v>0</v>
      </c>
      <c r="J983" s="7">
        <f>IFERROR(INDEX('[1]Master data'!$B$2:$EF$1000,MATCH($B983,'[1]Master data'!$A$2:$A$1000,0),MATCH(J$1,'[1]Master data'!$B$1:$EF$1,0)),"")</f>
        <v>0</v>
      </c>
      <c r="K983" s="7">
        <f>IFERROR(INDEX('[1]Master data'!$B$2:$EF$1000,MATCH($B983,'[1]Master data'!$A$2:$A$1000,0),MATCH(K$1,'[1]Master data'!$B$1:$EF$1,0)),"")</f>
        <v>0</v>
      </c>
      <c r="L983" s="7">
        <f>IFERROR(INDEX('[1]Master data'!$B$2:$EF$1000,MATCH($B983,'[1]Master data'!$A$2:$A$1000,0),MATCH(L$1,'[1]Master data'!$B$1:$EF$1,0)),"")</f>
        <v>-5000</v>
      </c>
      <c r="M983" s="33">
        <f>IFERROR(INDEX('[1]Master data'!$B$2:$EF$1000,MATCH($B983,'[1]Master data'!$A$2:$A$1000,0),MATCH(M$1,'[1]Master data'!$B$1:$EF$1,0)),"")</f>
        <v>-1</v>
      </c>
      <c r="N983" s="7">
        <f>IFERROR(INDEX('[1]Master data'!$B$2:$EF$1000,MATCH($B983,'[1]Master data'!$A$2:$A$1000,0),MATCH(N$1,'[1]Master data'!$B$1:$EF$1,0)),"")</f>
        <v>0</v>
      </c>
      <c r="O983" s="7">
        <f>IFERROR(INDEX('[1]Master data'!$B$2:$EF$1000,MATCH($B983,'[1]Master data'!$A$2:$A$1000,0),MATCH(O$1,'[1]Master data'!$B$1:$EF$1,0)),"")</f>
        <v>0</v>
      </c>
      <c r="P983" s="7">
        <f>IFERROR(INDEX('[1]Master data'!$B$2:$EF$1000,MATCH($B983,'[1]Master data'!$A$2:$A$1000,0),MATCH(P$1,'[1]Master data'!$B$1:$EF$1,0)),"")</f>
        <v>-5000</v>
      </c>
      <c r="Q983" s="30">
        <f>IFERROR(INDEX('[1]Master data'!$B$2:$EF$1000,MATCH($B983,'[1]Master data'!$A$2:$A$1000,0),MATCH(Q$1,'[1]Master data'!$B$1:$EF$1,0)),"")</f>
        <v>-1</v>
      </c>
    </row>
    <row r="984" spans="1:17" x14ac:dyDescent="0.3">
      <c r="A984" t="str">
        <f t="shared" si="15"/>
        <v/>
      </c>
      <c r="B984" t="str">
        <f>IF('[1]Master data'!A984="","",'[1]Master data'!A984)</f>
        <v/>
      </c>
      <c r="C984" t="str">
        <f>IFERROR(INDEX('[1]Master data'!$B$2:$EF$1000,MATCH($B984,'[1]Master data'!$A$2:$A$1000,0),MATCH(C$1,'[1]Master data'!$B$1:$EF$1,0)),"")</f>
        <v/>
      </c>
      <c r="D984" t="str">
        <f>IFERROR(INDEX('[1]Master data'!$B$2:$EF$1000,MATCH($B984,'[1]Master data'!$A$2:$A$1000,0),MATCH(D$1,'[1]Master data'!$B$1:$EF$1,0)),"")</f>
        <v/>
      </c>
      <c r="E984" s="5">
        <f>IFERROR(INDEX('[1]Master data'!$B$2:$EF$1000,MATCH($B984,'[1]Master data'!$A$2:$A$1000,0),MATCH(E$1,'[1]Master data'!$B$1:$EF$1,0)),"")</f>
        <v>0</v>
      </c>
      <c r="F984" s="7">
        <f>IFERROR(INDEX('[1]Master data'!$B$2:$EF$1000,MATCH($B984,'[1]Master data'!$A$2:$A$1000,0),MATCH(F$1,'[1]Master data'!$B$1:$EF$1,0)),"")</f>
        <v>-5000</v>
      </c>
      <c r="G984" s="7">
        <f>IFERROR(INDEX('[1]Master data'!$B$2:$EF$1000,MATCH($B984,'[1]Master data'!$A$2:$A$1000,0),MATCH(G$1,'[1]Master data'!$B$1:$EF$1,0)),"")</f>
        <v>0</v>
      </c>
      <c r="H984" s="7">
        <f>IFERROR(INDEX('[1]Master data'!$B$2:$EF$1000,MATCH($B984,'[1]Master data'!$A$2:$A$1000,0),MATCH(H$1,'[1]Master data'!$B$1:$EF$1,0)),"")</f>
        <v>0</v>
      </c>
      <c r="I984" s="7">
        <f>IFERROR(INDEX('[1]Master data'!$B$2:$EF$1000,MATCH($B984,'[1]Master data'!$A$2:$A$1000,0),MATCH(I$1,'[1]Master data'!$B$1:$EF$1,0)),"")</f>
        <v>0</v>
      </c>
      <c r="J984" s="7">
        <f>IFERROR(INDEX('[1]Master data'!$B$2:$EF$1000,MATCH($B984,'[1]Master data'!$A$2:$A$1000,0),MATCH(J$1,'[1]Master data'!$B$1:$EF$1,0)),"")</f>
        <v>0</v>
      </c>
      <c r="K984" s="7">
        <f>IFERROR(INDEX('[1]Master data'!$B$2:$EF$1000,MATCH($B984,'[1]Master data'!$A$2:$A$1000,0),MATCH(K$1,'[1]Master data'!$B$1:$EF$1,0)),"")</f>
        <v>0</v>
      </c>
      <c r="L984" s="7">
        <f>IFERROR(INDEX('[1]Master data'!$B$2:$EF$1000,MATCH($B984,'[1]Master data'!$A$2:$A$1000,0),MATCH(L$1,'[1]Master data'!$B$1:$EF$1,0)),"")</f>
        <v>-5000</v>
      </c>
      <c r="M984" s="33">
        <f>IFERROR(INDEX('[1]Master data'!$B$2:$EF$1000,MATCH($B984,'[1]Master data'!$A$2:$A$1000,0),MATCH(M$1,'[1]Master data'!$B$1:$EF$1,0)),"")</f>
        <v>-1</v>
      </c>
      <c r="N984" s="7">
        <f>IFERROR(INDEX('[1]Master data'!$B$2:$EF$1000,MATCH($B984,'[1]Master data'!$A$2:$A$1000,0),MATCH(N$1,'[1]Master data'!$B$1:$EF$1,0)),"")</f>
        <v>0</v>
      </c>
      <c r="O984" s="7">
        <f>IFERROR(INDEX('[1]Master data'!$B$2:$EF$1000,MATCH($B984,'[1]Master data'!$A$2:$A$1000,0),MATCH(O$1,'[1]Master data'!$B$1:$EF$1,0)),"")</f>
        <v>0</v>
      </c>
      <c r="P984" s="7">
        <f>IFERROR(INDEX('[1]Master data'!$B$2:$EF$1000,MATCH($B984,'[1]Master data'!$A$2:$A$1000,0),MATCH(P$1,'[1]Master data'!$B$1:$EF$1,0)),"")</f>
        <v>-5000</v>
      </c>
      <c r="Q984" s="30">
        <f>IFERROR(INDEX('[1]Master data'!$B$2:$EF$1000,MATCH($B984,'[1]Master data'!$A$2:$A$1000,0),MATCH(Q$1,'[1]Master data'!$B$1:$EF$1,0)),"")</f>
        <v>-1</v>
      </c>
    </row>
    <row r="985" spans="1:17" x14ac:dyDescent="0.3">
      <c r="A985" t="str">
        <f t="shared" si="15"/>
        <v/>
      </c>
      <c r="B985" t="str">
        <f>IF('[1]Master data'!A985="","",'[1]Master data'!A985)</f>
        <v/>
      </c>
      <c r="C985" t="str">
        <f>IFERROR(INDEX('[1]Master data'!$B$2:$EF$1000,MATCH($B985,'[1]Master data'!$A$2:$A$1000,0),MATCH(C$1,'[1]Master data'!$B$1:$EF$1,0)),"")</f>
        <v/>
      </c>
      <c r="D985" t="str">
        <f>IFERROR(INDEX('[1]Master data'!$B$2:$EF$1000,MATCH($B985,'[1]Master data'!$A$2:$A$1000,0),MATCH(D$1,'[1]Master data'!$B$1:$EF$1,0)),"")</f>
        <v/>
      </c>
      <c r="E985" s="5">
        <f>IFERROR(INDEX('[1]Master data'!$B$2:$EF$1000,MATCH($B985,'[1]Master data'!$A$2:$A$1000,0),MATCH(E$1,'[1]Master data'!$B$1:$EF$1,0)),"")</f>
        <v>0</v>
      </c>
      <c r="F985" s="7">
        <f>IFERROR(INDEX('[1]Master data'!$B$2:$EF$1000,MATCH($B985,'[1]Master data'!$A$2:$A$1000,0),MATCH(F$1,'[1]Master data'!$B$1:$EF$1,0)),"")</f>
        <v>-5000</v>
      </c>
      <c r="G985" s="7">
        <f>IFERROR(INDEX('[1]Master data'!$B$2:$EF$1000,MATCH($B985,'[1]Master data'!$A$2:$A$1000,0),MATCH(G$1,'[1]Master data'!$B$1:$EF$1,0)),"")</f>
        <v>0</v>
      </c>
      <c r="H985" s="7">
        <f>IFERROR(INDEX('[1]Master data'!$B$2:$EF$1000,MATCH($B985,'[1]Master data'!$A$2:$A$1000,0),MATCH(H$1,'[1]Master data'!$B$1:$EF$1,0)),"")</f>
        <v>0</v>
      </c>
      <c r="I985" s="7">
        <f>IFERROR(INDEX('[1]Master data'!$B$2:$EF$1000,MATCH($B985,'[1]Master data'!$A$2:$A$1000,0),MATCH(I$1,'[1]Master data'!$B$1:$EF$1,0)),"")</f>
        <v>0</v>
      </c>
      <c r="J985" s="7">
        <f>IFERROR(INDEX('[1]Master data'!$B$2:$EF$1000,MATCH($B985,'[1]Master data'!$A$2:$A$1000,0),MATCH(J$1,'[1]Master data'!$B$1:$EF$1,0)),"")</f>
        <v>0</v>
      </c>
      <c r="K985" s="7">
        <f>IFERROR(INDEX('[1]Master data'!$B$2:$EF$1000,MATCH($B985,'[1]Master data'!$A$2:$A$1000,0),MATCH(K$1,'[1]Master data'!$B$1:$EF$1,0)),"")</f>
        <v>0</v>
      </c>
      <c r="L985" s="7">
        <f>IFERROR(INDEX('[1]Master data'!$B$2:$EF$1000,MATCH($B985,'[1]Master data'!$A$2:$A$1000,0),MATCH(L$1,'[1]Master data'!$B$1:$EF$1,0)),"")</f>
        <v>-5000</v>
      </c>
      <c r="M985" s="33">
        <f>IFERROR(INDEX('[1]Master data'!$B$2:$EF$1000,MATCH($B985,'[1]Master data'!$A$2:$A$1000,0),MATCH(M$1,'[1]Master data'!$B$1:$EF$1,0)),"")</f>
        <v>-1</v>
      </c>
      <c r="N985" s="7">
        <f>IFERROR(INDEX('[1]Master data'!$B$2:$EF$1000,MATCH($B985,'[1]Master data'!$A$2:$A$1000,0),MATCH(N$1,'[1]Master data'!$B$1:$EF$1,0)),"")</f>
        <v>0</v>
      </c>
      <c r="O985" s="7">
        <f>IFERROR(INDEX('[1]Master data'!$B$2:$EF$1000,MATCH($B985,'[1]Master data'!$A$2:$A$1000,0),MATCH(O$1,'[1]Master data'!$B$1:$EF$1,0)),"")</f>
        <v>0</v>
      </c>
      <c r="P985" s="7">
        <f>IFERROR(INDEX('[1]Master data'!$B$2:$EF$1000,MATCH($B985,'[1]Master data'!$A$2:$A$1000,0),MATCH(P$1,'[1]Master data'!$B$1:$EF$1,0)),"")</f>
        <v>-5000</v>
      </c>
      <c r="Q985" s="30">
        <f>IFERROR(INDEX('[1]Master data'!$B$2:$EF$1000,MATCH($B985,'[1]Master data'!$A$2:$A$1000,0),MATCH(Q$1,'[1]Master data'!$B$1:$EF$1,0)),"")</f>
        <v>-1</v>
      </c>
    </row>
    <row r="986" spans="1:17" x14ac:dyDescent="0.3">
      <c r="A986" t="str">
        <f t="shared" si="15"/>
        <v/>
      </c>
      <c r="B986" t="str">
        <f>IF('[1]Master data'!A986="","",'[1]Master data'!A986)</f>
        <v/>
      </c>
      <c r="C986" t="str">
        <f>IFERROR(INDEX('[1]Master data'!$B$2:$EF$1000,MATCH($B986,'[1]Master data'!$A$2:$A$1000,0),MATCH(C$1,'[1]Master data'!$B$1:$EF$1,0)),"")</f>
        <v/>
      </c>
      <c r="D986" t="str">
        <f>IFERROR(INDEX('[1]Master data'!$B$2:$EF$1000,MATCH($B986,'[1]Master data'!$A$2:$A$1000,0),MATCH(D$1,'[1]Master data'!$B$1:$EF$1,0)),"")</f>
        <v/>
      </c>
      <c r="E986" s="5">
        <f>IFERROR(INDEX('[1]Master data'!$B$2:$EF$1000,MATCH($B986,'[1]Master data'!$A$2:$A$1000,0),MATCH(E$1,'[1]Master data'!$B$1:$EF$1,0)),"")</f>
        <v>0</v>
      </c>
      <c r="F986" s="7">
        <f>IFERROR(INDEX('[1]Master data'!$B$2:$EF$1000,MATCH($B986,'[1]Master data'!$A$2:$A$1000,0),MATCH(F$1,'[1]Master data'!$B$1:$EF$1,0)),"")</f>
        <v>-5000</v>
      </c>
      <c r="G986" s="7">
        <f>IFERROR(INDEX('[1]Master data'!$B$2:$EF$1000,MATCH($B986,'[1]Master data'!$A$2:$A$1000,0),MATCH(G$1,'[1]Master data'!$B$1:$EF$1,0)),"")</f>
        <v>0</v>
      </c>
      <c r="H986" s="7">
        <f>IFERROR(INDEX('[1]Master data'!$B$2:$EF$1000,MATCH($B986,'[1]Master data'!$A$2:$A$1000,0),MATCH(H$1,'[1]Master data'!$B$1:$EF$1,0)),"")</f>
        <v>0</v>
      </c>
      <c r="I986" s="7">
        <f>IFERROR(INDEX('[1]Master data'!$B$2:$EF$1000,MATCH($B986,'[1]Master data'!$A$2:$A$1000,0),MATCH(I$1,'[1]Master data'!$B$1:$EF$1,0)),"")</f>
        <v>0</v>
      </c>
      <c r="J986" s="7">
        <f>IFERROR(INDEX('[1]Master data'!$B$2:$EF$1000,MATCH($B986,'[1]Master data'!$A$2:$A$1000,0),MATCH(J$1,'[1]Master data'!$B$1:$EF$1,0)),"")</f>
        <v>0</v>
      </c>
      <c r="K986" s="7">
        <f>IFERROR(INDEX('[1]Master data'!$B$2:$EF$1000,MATCH($B986,'[1]Master data'!$A$2:$A$1000,0),MATCH(K$1,'[1]Master data'!$B$1:$EF$1,0)),"")</f>
        <v>0</v>
      </c>
      <c r="L986" s="7">
        <f>IFERROR(INDEX('[1]Master data'!$B$2:$EF$1000,MATCH($B986,'[1]Master data'!$A$2:$A$1000,0),MATCH(L$1,'[1]Master data'!$B$1:$EF$1,0)),"")</f>
        <v>-5000</v>
      </c>
      <c r="M986" s="33">
        <f>IFERROR(INDEX('[1]Master data'!$B$2:$EF$1000,MATCH($B986,'[1]Master data'!$A$2:$A$1000,0),MATCH(M$1,'[1]Master data'!$B$1:$EF$1,0)),"")</f>
        <v>-1</v>
      </c>
      <c r="N986" s="7">
        <f>IFERROR(INDEX('[1]Master data'!$B$2:$EF$1000,MATCH($B986,'[1]Master data'!$A$2:$A$1000,0),MATCH(N$1,'[1]Master data'!$B$1:$EF$1,0)),"")</f>
        <v>0</v>
      </c>
      <c r="O986" s="7">
        <f>IFERROR(INDEX('[1]Master data'!$B$2:$EF$1000,MATCH($B986,'[1]Master data'!$A$2:$A$1000,0),MATCH(O$1,'[1]Master data'!$B$1:$EF$1,0)),"")</f>
        <v>0</v>
      </c>
      <c r="P986" s="7">
        <f>IFERROR(INDEX('[1]Master data'!$B$2:$EF$1000,MATCH($B986,'[1]Master data'!$A$2:$A$1000,0),MATCH(P$1,'[1]Master data'!$B$1:$EF$1,0)),"")</f>
        <v>-5000</v>
      </c>
      <c r="Q986" s="30">
        <f>IFERROR(INDEX('[1]Master data'!$B$2:$EF$1000,MATCH($B986,'[1]Master data'!$A$2:$A$1000,0),MATCH(Q$1,'[1]Master data'!$B$1:$EF$1,0)),"")</f>
        <v>-1</v>
      </c>
    </row>
    <row r="987" spans="1:17" x14ac:dyDescent="0.3">
      <c r="A987" t="str">
        <f t="shared" si="15"/>
        <v/>
      </c>
      <c r="B987" t="str">
        <f>IF('[1]Master data'!A987="","",'[1]Master data'!A987)</f>
        <v/>
      </c>
      <c r="C987" t="str">
        <f>IFERROR(INDEX('[1]Master data'!$B$2:$EF$1000,MATCH($B987,'[1]Master data'!$A$2:$A$1000,0),MATCH(C$1,'[1]Master data'!$B$1:$EF$1,0)),"")</f>
        <v/>
      </c>
      <c r="D987" t="str">
        <f>IFERROR(INDEX('[1]Master data'!$B$2:$EF$1000,MATCH($B987,'[1]Master data'!$A$2:$A$1000,0),MATCH(D$1,'[1]Master data'!$B$1:$EF$1,0)),"")</f>
        <v/>
      </c>
      <c r="E987" s="5">
        <f>IFERROR(INDEX('[1]Master data'!$B$2:$EF$1000,MATCH($B987,'[1]Master data'!$A$2:$A$1000,0),MATCH(E$1,'[1]Master data'!$B$1:$EF$1,0)),"")</f>
        <v>0</v>
      </c>
      <c r="F987" s="7">
        <f>IFERROR(INDEX('[1]Master data'!$B$2:$EF$1000,MATCH($B987,'[1]Master data'!$A$2:$A$1000,0),MATCH(F$1,'[1]Master data'!$B$1:$EF$1,0)),"")</f>
        <v>-5000</v>
      </c>
      <c r="G987" s="7">
        <f>IFERROR(INDEX('[1]Master data'!$B$2:$EF$1000,MATCH($B987,'[1]Master data'!$A$2:$A$1000,0),MATCH(G$1,'[1]Master data'!$B$1:$EF$1,0)),"")</f>
        <v>0</v>
      </c>
      <c r="H987" s="7">
        <f>IFERROR(INDEX('[1]Master data'!$B$2:$EF$1000,MATCH($B987,'[1]Master data'!$A$2:$A$1000,0),MATCH(H$1,'[1]Master data'!$B$1:$EF$1,0)),"")</f>
        <v>0</v>
      </c>
      <c r="I987" s="7">
        <f>IFERROR(INDEX('[1]Master data'!$B$2:$EF$1000,MATCH($B987,'[1]Master data'!$A$2:$A$1000,0),MATCH(I$1,'[1]Master data'!$B$1:$EF$1,0)),"")</f>
        <v>0</v>
      </c>
      <c r="J987" s="7">
        <f>IFERROR(INDEX('[1]Master data'!$B$2:$EF$1000,MATCH($B987,'[1]Master data'!$A$2:$A$1000,0),MATCH(J$1,'[1]Master data'!$B$1:$EF$1,0)),"")</f>
        <v>0</v>
      </c>
      <c r="K987" s="7">
        <f>IFERROR(INDEX('[1]Master data'!$B$2:$EF$1000,MATCH($B987,'[1]Master data'!$A$2:$A$1000,0),MATCH(K$1,'[1]Master data'!$B$1:$EF$1,0)),"")</f>
        <v>0</v>
      </c>
      <c r="L987" s="7">
        <f>IFERROR(INDEX('[1]Master data'!$B$2:$EF$1000,MATCH($B987,'[1]Master data'!$A$2:$A$1000,0),MATCH(L$1,'[1]Master data'!$B$1:$EF$1,0)),"")</f>
        <v>-5000</v>
      </c>
      <c r="M987" s="33">
        <f>IFERROR(INDEX('[1]Master data'!$B$2:$EF$1000,MATCH($B987,'[1]Master data'!$A$2:$A$1000,0),MATCH(M$1,'[1]Master data'!$B$1:$EF$1,0)),"")</f>
        <v>-1</v>
      </c>
      <c r="N987" s="7">
        <f>IFERROR(INDEX('[1]Master data'!$B$2:$EF$1000,MATCH($B987,'[1]Master data'!$A$2:$A$1000,0),MATCH(N$1,'[1]Master data'!$B$1:$EF$1,0)),"")</f>
        <v>0</v>
      </c>
      <c r="O987" s="7">
        <f>IFERROR(INDEX('[1]Master data'!$B$2:$EF$1000,MATCH($B987,'[1]Master data'!$A$2:$A$1000,0),MATCH(O$1,'[1]Master data'!$B$1:$EF$1,0)),"")</f>
        <v>0</v>
      </c>
      <c r="P987" s="7">
        <f>IFERROR(INDEX('[1]Master data'!$B$2:$EF$1000,MATCH($B987,'[1]Master data'!$A$2:$A$1000,0),MATCH(P$1,'[1]Master data'!$B$1:$EF$1,0)),"")</f>
        <v>-5000</v>
      </c>
      <c r="Q987" s="30">
        <f>IFERROR(INDEX('[1]Master data'!$B$2:$EF$1000,MATCH($B987,'[1]Master data'!$A$2:$A$1000,0),MATCH(Q$1,'[1]Master data'!$B$1:$EF$1,0)),"")</f>
        <v>-1</v>
      </c>
    </row>
    <row r="988" spans="1:17" x14ac:dyDescent="0.3">
      <c r="A988" t="str">
        <f t="shared" si="15"/>
        <v/>
      </c>
      <c r="B988" t="str">
        <f>IF('[1]Master data'!A988="","",'[1]Master data'!A988)</f>
        <v/>
      </c>
      <c r="C988" t="str">
        <f>IFERROR(INDEX('[1]Master data'!$B$2:$EF$1000,MATCH($B988,'[1]Master data'!$A$2:$A$1000,0),MATCH(C$1,'[1]Master data'!$B$1:$EF$1,0)),"")</f>
        <v/>
      </c>
      <c r="D988" t="str">
        <f>IFERROR(INDEX('[1]Master data'!$B$2:$EF$1000,MATCH($B988,'[1]Master data'!$A$2:$A$1000,0),MATCH(D$1,'[1]Master data'!$B$1:$EF$1,0)),"")</f>
        <v/>
      </c>
      <c r="E988" s="5">
        <f>IFERROR(INDEX('[1]Master data'!$B$2:$EF$1000,MATCH($B988,'[1]Master data'!$A$2:$A$1000,0),MATCH(E$1,'[1]Master data'!$B$1:$EF$1,0)),"")</f>
        <v>0</v>
      </c>
      <c r="F988" s="7">
        <f>IFERROR(INDEX('[1]Master data'!$B$2:$EF$1000,MATCH($B988,'[1]Master data'!$A$2:$A$1000,0),MATCH(F$1,'[1]Master data'!$B$1:$EF$1,0)),"")</f>
        <v>-5000</v>
      </c>
      <c r="G988" s="7">
        <f>IFERROR(INDEX('[1]Master data'!$B$2:$EF$1000,MATCH($B988,'[1]Master data'!$A$2:$A$1000,0),MATCH(G$1,'[1]Master data'!$B$1:$EF$1,0)),"")</f>
        <v>0</v>
      </c>
      <c r="H988" s="7">
        <f>IFERROR(INDEX('[1]Master data'!$B$2:$EF$1000,MATCH($B988,'[1]Master data'!$A$2:$A$1000,0),MATCH(H$1,'[1]Master data'!$B$1:$EF$1,0)),"")</f>
        <v>0</v>
      </c>
      <c r="I988" s="7">
        <f>IFERROR(INDEX('[1]Master data'!$B$2:$EF$1000,MATCH($B988,'[1]Master data'!$A$2:$A$1000,0),MATCH(I$1,'[1]Master data'!$B$1:$EF$1,0)),"")</f>
        <v>0</v>
      </c>
      <c r="J988" s="7">
        <f>IFERROR(INDEX('[1]Master data'!$B$2:$EF$1000,MATCH($B988,'[1]Master data'!$A$2:$A$1000,0),MATCH(J$1,'[1]Master data'!$B$1:$EF$1,0)),"")</f>
        <v>0</v>
      </c>
      <c r="K988" s="7">
        <f>IFERROR(INDEX('[1]Master data'!$B$2:$EF$1000,MATCH($B988,'[1]Master data'!$A$2:$A$1000,0),MATCH(K$1,'[1]Master data'!$B$1:$EF$1,0)),"")</f>
        <v>0</v>
      </c>
      <c r="L988" s="7">
        <f>IFERROR(INDEX('[1]Master data'!$B$2:$EF$1000,MATCH($B988,'[1]Master data'!$A$2:$A$1000,0),MATCH(L$1,'[1]Master data'!$B$1:$EF$1,0)),"")</f>
        <v>-5000</v>
      </c>
      <c r="M988" s="33">
        <f>IFERROR(INDEX('[1]Master data'!$B$2:$EF$1000,MATCH($B988,'[1]Master data'!$A$2:$A$1000,0),MATCH(M$1,'[1]Master data'!$B$1:$EF$1,0)),"")</f>
        <v>-1</v>
      </c>
      <c r="N988" s="7">
        <f>IFERROR(INDEX('[1]Master data'!$B$2:$EF$1000,MATCH($B988,'[1]Master data'!$A$2:$A$1000,0),MATCH(N$1,'[1]Master data'!$B$1:$EF$1,0)),"")</f>
        <v>0</v>
      </c>
      <c r="O988" s="7">
        <f>IFERROR(INDEX('[1]Master data'!$B$2:$EF$1000,MATCH($B988,'[1]Master data'!$A$2:$A$1000,0),MATCH(O$1,'[1]Master data'!$B$1:$EF$1,0)),"")</f>
        <v>0</v>
      </c>
      <c r="P988" s="7">
        <f>IFERROR(INDEX('[1]Master data'!$B$2:$EF$1000,MATCH($B988,'[1]Master data'!$A$2:$A$1000,0),MATCH(P$1,'[1]Master data'!$B$1:$EF$1,0)),"")</f>
        <v>-5000</v>
      </c>
      <c r="Q988" s="30">
        <f>IFERROR(INDEX('[1]Master data'!$B$2:$EF$1000,MATCH($B988,'[1]Master data'!$A$2:$A$1000,0),MATCH(Q$1,'[1]Master data'!$B$1:$EF$1,0)),"")</f>
        <v>-1</v>
      </c>
    </row>
    <row r="989" spans="1:17" x14ac:dyDescent="0.3">
      <c r="A989" t="str">
        <f t="shared" si="15"/>
        <v/>
      </c>
      <c r="B989" t="str">
        <f>IF('[1]Master data'!A989="","",'[1]Master data'!A989)</f>
        <v/>
      </c>
      <c r="C989" t="str">
        <f>IFERROR(INDEX('[1]Master data'!$B$2:$EF$1000,MATCH($B989,'[1]Master data'!$A$2:$A$1000,0),MATCH(C$1,'[1]Master data'!$B$1:$EF$1,0)),"")</f>
        <v/>
      </c>
      <c r="D989" t="str">
        <f>IFERROR(INDEX('[1]Master data'!$B$2:$EF$1000,MATCH($B989,'[1]Master data'!$A$2:$A$1000,0),MATCH(D$1,'[1]Master data'!$B$1:$EF$1,0)),"")</f>
        <v/>
      </c>
      <c r="E989" s="5">
        <f>IFERROR(INDEX('[1]Master data'!$B$2:$EF$1000,MATCH($B989,'[1]Master data'!$A$2:$A$1000,0),MATCH(E$1,'[1]Master data'!$B$1:$EF$1,0)),"")</f>
        <v>0</v>
      </c>
      <c r="F989" s="7">
        <f>IFERROR(INDEX('[1]Master data'!$B$2:$EF$1000,MATCH($B989,'[1]Master data'!$A$2:$A$1000,0),MATCH(F$1,'[1]Master data'!$B$1:$EF$1,0)),"")</f>
        <v>-5000</v>
      </c>
      <c r="G989" s="7">
        <f>IFERROR(INDEX('[1]Master data'!$B$2:$EF$1000,MATCH($B989,'[1]Master data'!$A$2:$A$1000,0),MATCH(G$1,'[1]Master data'!$B$1:$EF$1,0)),"")</f>
        <v>0</v>
      </c>
      <c r="H989" s="7">
        <f>IFERROR(INDEX('[1]Master data'!$B$2:$EF$1000,MATCH($B989,'[1]Master data'!$A$2:$A$1000,0),MATCH(H$1,'[1]Master data'!$B$1:$EF$1,0)),"")</f>
        <v>0</v>
      </c>
      <c r="I989" s="7">
        <f>IFERROR(INDEX('[1]Master data'!$B$2:$EF$1000,MATCH($B989,'[1]Master data'!$A$2:$A$1000,0),MATCH(I$1,'[1]Master data'!$B$1:$EF$1,0)),"")</f>
        <v>0</v>
      </c>
      <c r="J989" s="7">
        <f>IFERROR(INDEX('[1]Master data'!$B$2:$EF$1000,MATCH($B989,'[1]Master data'!$A$2:$A$1000,0),MATCH(J$1,'[1]Master data'!$B$1:$EF$1,0)),"")</f>
        <v>0</v>
      </c>
      <c r="K989" s="7">
        <f>IFERROR(INDEX('[1]Master data'!$B$2:$EF$1000,MATCH($B989,'[1]Master data'!$A$2:$A$1000,0),MATCH(K$1,'[1]Master data'!$B$1:$EF$1,0)),"")</f>
        <v>0</v>
      </c>
      <c r="L989" s="7">
        <f>IFERROR(INDEX('[1]Master data'!$B$2:$EF$1000,MATCH($B989,'[1]Master data'!$A$2:$A$1000,0),MATCH(L$1,'[1]Master data'!$B$1:$EF$1,0)),"")</f>
        <v>-5000</v>
      </c>
      <c r="M989" s="33">
        <f>IFERROR(INDEX('[1]Master data'!$B$2:$EF$1000,MATCH($B989,'[1]Master data'!$A$2:$A$1000,0),MATCH(M$1,'[1]Master data'!$B$1:$EF$1,0)),"")</f>
        <v>-1</v>
      </c>
      <c r="N989" s="7">
        <f>IFERROR(INDEX('[1]Master data'!$B$2:$EF$1000,MATCH($B989,'[1]Master data'!$A$2:$A$1000,0),MATCH(N$1,'[1]Master data'!$B$1:$EF$1,0)),"")</f>
        <v>0</v>
      </c>
      <c r="O989" s="7">
        <f>IFERROR(INDEX('[1]Master data'!$B$2:$EF$1000,MATCH($B989,'[1]Master data'!$A$2:$A$1000,0),MATCH(O$1,'[1]Master data'!$B$1:$EF$1,0)),"")</f>
        <v>0</v>
      </c>
      <c r="P989" s="7">
        <f>IFERROR(INDEX('[1]Master data'!$B$2:$EF$1000,MATCH($B989,'[1]Master data'!$A$2:$A$1000,0),MATCH(P$1,'[1]Master data'!$B$1:$EF$1,0)),"")</f>
        <v>-5000</v>
      </c>
      <c r="Q989" s="30">
        <f>IFERROR(INDEX('[1]Master data'!$B$2:$EF$1000,MATCH($B989,'[1]Master data'!$A$2:$A$1000,0),MATCH(Q$1,'[1]Master data'!$B$1:$EF$1,0)),"")</f>
        <v>-1</v>
      </c>
    </row>
    <row r="990" spans="1:17" x14ac:dyDescent="0.3">
      <c r="A990" t="str">
        <f t="shared" si="15"/>
        <v/>
      </c>
      <c r="B990" t="str">
        <f>IF('[1]Master data'!A990="","",'[1]Master data'!A990)</f>
        <v/>
      </c>
      <c r="C990" t="str">
        <f>IFERROR(INDEX('[1]Master data'!$B$2:$EF$1000,MATCH($B990,'[1]Master data'!$A$2:$A$1000,0),MATCH(C$1,'[1]Master data'!$B$1:$EF$1,0)),"")</f>
        <v/>
      </c>
      <c r="D990" t="str">
        <f>IFERROR(INDEX('[1]Master data'!$B$2:$EF$1000,MATCH($B990,'[1]Master data'!$A$2:$A$1000,0),MATCH(D$1,'[1]Master data'!$B$1:$EF$1,0)),"")</f>
        <v/>
      </c>
      <c r="E990" s="5">
        <f>IFERROR(INDEX('[1]Master data'!$B$2:$EF$1000,MATCH($B990,'[1]Master data'!$A$2:$A$1000,0),MATCH(E$1,'[1]Master data'!$B$1:$EF$1,0)),"")</f>
        <v>0</v>
      </c>
      <c r="F990" s="7">
        <f>IFERROR(INDEX('[1]Master data'!$B$2:$EF$1000,MATCH($B990,'[1]Master data'!$A$2:$A$1000,0),MATCH(F$1,'[1]Master data'!$B$1:$EF$1,0)),"")</f>
        <v>-5000</v>
      </c>
      <c r="G990" s="7">
        <f>IFERROR(INDEX('[1]Master data'!$B$2:$EF$1000,MATCH($B990,'[1]Master data'!$A$2:$A$1000,0),MATCH(G$1,'[1]Master data'!$B$1:$EF$1,0)),"")</f>
        <v>0</v>
      </c>
      <c r="H990" s="7">
        <f>IFERROR(INDEX('[1]Master data'!$B$2:$EF$1000,MATCH($B990,'[1]Master data'!$A$2:$A$1000,0),MATCH(H$1,'[1]Master data'!$B$1:$EF$1,0)),"")</f>
        <v>0</v>
      </c>
      <c r="I990" s="7">
        <f>IFERROR(INDEX('[1]Master data'!$B$2:$EF$1000,MATCH($B990,'[1]Master data'!$A$2:$A$1000,0),MATCH(I$1,'[1]Master data'!$B$1:$EF$1,0)),"")</f>
        <v>0</v>
      </c>
      <c r="J990" s="7">
        <f>IFERROR(INDEX('[1]Master data'!$B$2:$EF$1000,MATCH($B990,'[1]Master data'!$A$2:$A$1000,0),MATCH(J$1,'[1]Master data'!$B$1:$EF$1,0)),"")</f>
        <v>0</v>
      </c>
      <c r="K990" s="7">
        <f>IFERROR(INDEX('[1]Master data'!$B$2:$EF$1000,MATCH($B990,'[1]Master data'!$A$2:$A$1000,0),MATCH(K$1,'[1]Master data'!$B$1:$EF$1,0)),"")</f>
        <v>0</v>
      </c>
      <c r="L990" s="7">
        <f>IFERROR(INDEX('[1]Master data'!$B$2:$EF$1000,MATCH($B990,'[1]Master data'!$A$2:$A$1000,0),MATCH(L$1,'[1]Master data'!$B$1:$EF$1,0)),"")</f>
        <v>-5000</v>
      </c>
      <c r="M990" s="33">
        <f>IFERROR(INDEX('[1]Master data'!$B$2:$EF$1000,MATCH($B990,'[1]Master data'!$A$2:$A$1000,0),MATCH(M$1,'[1]Master data'!$B$1:$EF$1,0)),"")</f>
        <v>-1</v>
      </c>
      <c r="N990" s="7">
        <f>IFERROR(INDEX('[1]Master data'!$B$2:$EF$1000,MATCH($B990,'[1]Master data'!$A$2:$A$1000,0),MATCH(N$1,'[1]Master data'!$B$1:$EF$1,0)),"")</f>
        <v>0</v>
      </c>
      <c r="O990" s="7">
        <f>IFERROR(INDEX('[1]Master data'!$B$2:$EF$1000,MATCH($B990,'[1]Master data'!$A$2:$A$1000,0),MATCH(O$1,'[1]Master data'!$B$1:$EF$1,0)),"")</f>
        <v>0</v>
      </c>
      <c r="P990" s="7">
        <f>IFERROR(INDEX('[1]Master data'!$B$2:$EF$1000,MATCH($B990,'[1]Master data'!$A$2:$A$1000,0),MATCH(P$1,'[1]Master data'!$B$1:$EF$1,0)),"")</f>
        <v>-5000</v>
      </c>
      <c r="Q990" s="30">
        <f>IFERROR(INDEX('[1]Master data'!$B$2:$EF$1000,MATCH($B990,'[1]Master data'!$A$2:$A$1000,0),MATCH(Q$1,'[1]Master data'!$B$1:$EF$1,0)),"")</f>
        <v>-1</v>
      </c>
    </row>
    <row r="991" spans="1:17" x14ac:dyDescent="0.3">
      <c r="A991" t="str">
        <f t="shared" si="15"/>
        <v/>
      </c>
      <c r="B991" t="str">
        <f>IF('[1]Master data'!A991="","",'[1]Master data'!A991)</f>
        <v/>
      </c>
      <c r="C991" t="str">
        <f>IFERROR(INDEX('[1]Master data'!$B$2:$EF$1000,MATCH($B991,'[1]Master data'!$A$2:$A$1000,0),MATCH(C$1,'[1]Master data'!$B$1:$EF$1,0)),"")</f>
        <v/>
      </c>
      <c r="D991" t="str">
        <f>IFERROR(INDEX('[1]Master data'!$B$2:$EF$1000,MATCH($B991,'[1]Master data'!$A$2:$A$1000,0),MATCH(D$1,'[1]Master data'!$B$1:$EF$1,0)),"")</f>
        <v/>
      </c>
      <c r="E991" s="5">
        <f>IFERROR(INDEX('[1]Master data'!$B$2:$EF$1000,MATCH($B991,'[1]Master data'!$A$2:$A$1000,0),MATCH(E$1,'[1]Master data'!$B$1:$EF$1,0)),"")</f>
        <v>0</v>
      </c>
      <c r="F991" s="7">
        <f>IFERROR(INDEX('[1]Master data'!$B$2:$EF$1000,MATCH($B991,'[1]Master data'!$A$2:$A$1000,0),MATCH(F$1,'[1]Master data'!$B$1:$EF$1,0)),"")</f>
        <v>-5000</v>
      </c>
      <c r="G991" s="7">
        <f>IFERROR(INDEX('[1]Master data'!$B$2:$EF$1000,MATCH($B991,'[1]Master data'!$A$2:$A$1000,0),MATCH(G$1,'[1]Master data'!$B$1:$EF$1,0)),"")</f>
        <v>0</v>
      </c>
      <c r="H991" s="7">
        <f>IFERROR(INDEX('[1]Master data'!$B$2:$EF$1000,MATCH($B991,'[1]Master data'!$A$2:$A$1000,0),MATCH(H$1,'[1]Master data'!$B$1:$EF$1,0)),"")</f>
        <v>0</v>
      </c>
      <c r="I991" s="7">
        <f>IFERROR(INDEX('[1]Master data'!$B$2:$EF$1000,MATCH($B991,'[1]Master data'!$A$2:$A$1000,0),MATCH(I$1,'[1]Master data'!$B$1:$EF$1,0)),"")</f>
        <v>0</v>
      </c>
      <c r="J991" s="7">
        <f>IFERROR(INDEX('[1]Master data'!$B$2:$EF$1000,MATCH($B991,'[1]Master data'!$A$2:$A$1000,0),MATCH(J$1,'[1]Master data'!$B$1:$EF$1,0)),"")</f>
        <v>0</v>
      </c>
      <c r="K991" s="7">
        <f>IFERROR(INDEX('[1]Master data'!$B$2:$EF$1000,MATCH($B991,'[1]Master data'!$A$2:$A$1000,0),MATCH(K$1,'[1]Master data'!$B$1:$EF$1,0)),"")</f>
        <v>0</v>
      </c>
      <c r="L991" s="7">
        <f>IFERROR(INDEX('[1]Master data'!$B$2:$EF$1000,MATCH($B991,'[1]Master data'!$A$2:$A$1000,0),MATCH(L$1,'[1]Master data'!$B$1:$EF$1,0)),"")</f>
        <v>-5000</v>
      </c>
      <c r="M991" s="33">
        <f>IFERROR(INDEX('[1]Master data'!$B$2:$EF$1000,MATCH($B991,'[1]Master data'!$A$2:$A$1000,0),MATCH(M$1,'[1]Master data'!$B$1:$EF$1,0)),"")</f>
        <v>-1</v>
      </c>
      <c r="N991" s="7">
        <f>IFERROR(INDEX('[1]Master data'!$B$2:$EF$1000,MATCH($B991,'[1]Master data'!$A$2:$A$1000,0),MATCH(N$1,'[1]Master data'!$B$1:$EF$1,0)),"")</f>
        <v>0</v>
      </c>
      <c r="O991" s="7">
        <f>IFERROR(INDEX('[1]Master data'!$B$2:$EF$1000,MATCH($B991,'[1]Master data'!$A$2:$A$1000,0),MATCH(O$1,'[1]Master data'!$B$1:$EF$1,0)),"")</f>
        <v>0</v>
      </c>
      <c r="P991" s="7">
        <f>IFERROR(INDEX('[1]Master data'!$B$2:$EF$1000,MATCH($B991,'[1]Master data'!$A$2:$A$1000,0),MATCH(P$1,'[1]Master data'!$B$1:$EF$1,0)),"")</f>
        <v>-5000</v>
      </c>
      <c r="Q991" s="30">
        <f>IFERROR(INDEX('[1]Master data'!$B$2:$EF$1000,MATCH($B991,'[1]Master data'!$A$2:$A$1000,0),MATCH(Q$1,'[1]Master data'!$B$1:$EF$1,0)),"")</f>
        <v>-1</v>
      </c>
    </row>
    <row r="992" spans="1:17" x14ac:dyDescent="0.3">
      <c r="A992" t="str">
        <f t="shared" si="15"/>
        <v/>
      </c>
      <c r="B992" t="str">
        <f>IF('[1]Master data'!A992="","",'[1]Master data'!A992)</f>
        <v/>
      </c>
      <c r="C992" t="str">
        <f>IFERROR(INDEX('[1]Master data'!$B$2:$EF$1000,MATCH($B992,'[1]Master data'!$A$2:$A$1000,0),MATCH(C$1,'[1]Master data'!$B$1:$EF$1,0)),"")</f>
        <v/>
      </c>
      <c r="D992" t="str">
        <f>IFERROR(INDEX('[1]Master data'!$B$2:$EF$1000,MATCH($B992,'[1]Master data'!$A$2:$A$1000,0),MATCH(D$1,'[1]Master data'!$B$1:$EF$1,0)),"")</f>
        <v/>
      </c>
      <c r="E992" s="5">
        <f>IFERROR(INDEX('[1]Master data'!$B$2:$EF$1000,MATCH($B992,'[1]Master data'!$A$2:$A$1000,0),MATCH(E$1,'[1]Master data'!$B$1:$EF$1,0)),"")</f>
        <v>0</v>
      </c>
      <c r="F992" s="7">
        <f>IFERROR(INDEX('[1]Master data'!$B$2:$EF$1000,MATCH($B992,'[1]Master data'!$A$2:$A$1000,0),MATCH(F$1,'[1]Master data'!$B$1:$EF$1,0)),"")</f>
        <v>-5000</v>
      </c>
      <c r="G992" s="7">
        <f>IFERROR(INDEX('[1]Master data'!$B$2:$EF$1000,MATCH($B992,'[1]Master data'!$A$2:$A$1000,0),MATCH(G$1,'[1]Master data'!$B$1:$EF$1,0)),"")</f>
        <v>0</v>
      </c>
      <c r="H992" s="7">
        <f>IFERROR(INDEX('[1]Master data'!$B$2:$EF$1000,MATCH($B992,'[1]Master data'!$A$2:$A$1000,0),MATCH(H$1,'[1]Master data'!$B$1:$EF$1,0)),"")</f>
        <v>0</v>
      </c>
      <c r="I992" s="7">
        <f>IFERROR(INDEX('[1]Master data'!$B$2:$EF$1000,MATCH($B992,'[1]Master data'!$A$2:$A$1000,0),MATCH(I$1,'[1]Master data'!$B$1:$EF$1,0)),"")</f>
        <v>0</v>
      </c>
      <c r="J992" s="7">
        <f>IFERROR(INDEX('[1]Master data'!$B$2:$EF$1000,MATCH($B992,'[1]Master data'!$A$2:$A$1000,0),MATCH(J$1,'[1]Master data'!$B$1:$EF$1,0)),"")</f>
        <v>0</v>
      </c>
      <c r="K992" s="7">
        <f>IFERROR(INDEX('[1]Master data'!$B$2:$EF$1000,MATCH($B992,'[1]Master data'!$A$2:$A$1000,0),MATCH(K$1,'[1]Master data'!$B$1:$EF$1,0)),"")</f>
        <v>0</v>
      </c>
      <c r="L992" s="7">
        <f>IFERROR(INDEX('[1]Master data'!$B$2:$EF$1000,MATCH($B992,'[1]Master data'!$A$2:$A$1000,0),MATCH(L$1,'[1]Master data'!$B$1:$EF$1,0)),"")</f>
        <v>-5000</v>
      </c>
      <c r="M992" s="33">
        <f>IFERROR(INDEX('[1]Master data'!$B$2:$EF$1000,MATCH($B992,'[1]Master data'!$A$2:$A$1000,0),MATCH(M$1,'[1]Master data'!$B$1:$EF$1,0)),"")</f>
        <v>-1</v>
      </c>
      <c r="N992" s="7">
        <f>IFERROR(INDEX('[1]Master data'!$B$2:$EF$1000,MATCH($B992,'[1]Master data'!$A$2:$A$1000,0),MATCH(N$1,'[1]Master data'!$B$1:$EF$1,0)),"")</f>
        <v>0</v>
      </c>
      <c r="O992" s="7">
        <f>IFERROR(INDEX('[1]Master data'!$B$2:$EF$1000,MATCH($B992,'[1]Master data'!$A$2:$A$1000,0),MATCH(O$1,'[1]Master data'!$B$1:$EF$1,0)),"")</f>
        <v>0</v>
      </c>
      <c r="P992" s="7">
        <f>IFERROR(INDEX('[1]Master data'!$B$2:$EF$1000,MATCH($B992,'[1]Master data'!$A$2:$A$1000,0),MATCH(P$1,'[1]Master data'!$B$1:$EF$1,0)),"")</f>
        <v>-5000</v>
      </c>
      <c r="Q992" s="30">
        <f>IFERROR(INDEX('[1]Master data'!$B$2:$EF$1000,MATCH($B992,'[1]Master data'!$A$2:$A$1000,0),MATCH(Q$1,'[1]Master data'!$B$1:$EF$1,0)),"")</f>
        <v>-1</v>
      </c>
    </row>
    <row r="993" spans="1:17" x14ac:dyDescent="0.3">
      <c r="A993" t="str">
        <f t="shared" si="15"/>
        <v/>
      </c>
      <c r="B993" t="str">
        <f>IF('[1]Master data'!A993="","",'[1]Master data'!A993)</f>
        <v/>
      </c>
      <c r="C993" t="str">
        <f>IFERROR(INDEX('[1]Master data'!$B$2:$EF$1000,MATCH($B993,'[1]Master data'!$A$2:$A$1000,0),MATCH(C$1,'[1]Master data'!$B$1:$EF$1,0)),"")</f>
        <v/>
      </c>
      <c r="D993" t="str">
        <f>IFERROR(INDEX('[1]Master data'!$B$2:$EF$1000,MATCH($B993,'[1]Master data'!$A$2:$A$1000,0),MATCH(D$1,'[1]Master data'!$B$1:$EF$1,0)),"")</f>
        <v/>
      </c>
      <c r="E993" s="5">
        <f>IFERROR(INDEX('[1]Master data'!$B$2:$EF$1000,MATCH($B993,'[1]Master data'!$A$2:$A$1000,0),MATCH(E$1,'[1]Master data'!$B$1:$EF$1,0)),"")</f>
        <v>0</v>
      </c>
      <c r="F993" s="7">
        <f>IFERROR(INDEX('[1]Master data'!$B$2:$EF$1000,MATCH($B993,'[1]Master data'!$A$2:$A$1000,0),MATCH(F$1,'[1]Master data'!$B$1:$EF$1,0)),"")</f>
        <v>-5000</v>
      </c>
      <c r="G993" s="7">
        <f>IFERROR(INDEX('[1]Master data'!$B$2:$EF$1000,MATCH($B993,'[1]Master data'!$A$2:$A$1000,0),MATCH(G$1,'[1]Master data'!$B$1:$EF$1,0)),"")</f>
        <v>0</v>
      </c>
      <c r="H993" s="7">
        <f>IFERROR(INDEX('[1]Master data'!$B$2:$EF$1000,MATCH($B993,'[1]Master data'!$A$2:$A$1000,0),MATCH(H$1,'[1]Master data'!$B$1:$EF$1,0)),"")</f>
        <v>0</v>
      </c>
      <c r="I993" s="7">
        <f>IFERROR(INDEX('[1]Master data'!$B$2:$EF$1000,MATCH($B993,'[1]Master data'!$A$2:$A$1000,0),MATCH(I$1,'[1]Master data'!$B$1:$EF$1,0)),"")</f>
        <v>0</v>
      </c>
      <c r="J993" s="7">
        <f>IFERROR(INDEX('[1]Master data'!$B$2:$EF$1000,MATCH($B993,'[1]Master data'!$A$2:$A$1000,0),MATCH(J$1,'[1]Master data'!$B$1:$EF$1,0)),"")</f>
        <v>0</v>
      </c>
      <c r="K993" s="7">
        <f>IFERROR(INDEX('[1]Master data'!$B$2:$EF$1000,MATCH($B993,'[1]Master data'!$A$2:$A$1000,0),MATCH(K$1,'[1]Master data'!$B$1:$EF$1,0)),"")</f>
        <v>0</v>
      </c>
      <c r="L993" s="7">
        <f>IFERROR(INDEX('[1]Master data'!$B$2:$EF$1000,MATCH($B993,'[1]Master data'!$A$2:$A$1000,0),MATCH(L$1,'[1]Master data'!$B$1:$EF$1,0)),"")</f>
        <v>-5000</v>
      </c>
      <c r="M993" s="33">
        <f>IFERROR(INDEX('[1]Master data'!$B$2:$EF$1000,MATCH($B993,'[1]Master data'!$A$2:$A$1000,0),MATCH(M$1,'[1]Master data'!$B$1:$EF$1,0)),"")</f>
        <v>-1</v>
      </c>
      <c r="N993" s="7">
        <f>IFERROR(INDEX('[1]Master data'!$B$2:$EF$1000,MATCH($B993,'[1]Master data'!$A$2:$A$1000,0),MATCH(N$1,'[1]Master data'!$B$1:$EF$1,0)),"")</f>
        <v>0</v>
      </c>
      <c r="O993" s="7">
        <f>IFERROR(INDEX('[1]Master data'!$B$2:$EF$1000,MATCH($B993,'[1]Master data'!$A$2:$A$1000,0),MATCH(O$1,'[1]Master data'!$B$1:$EF$1,0)),"")</f>
        <v>0</v>
      </c>
      <c r="P993" s="7">
        <f>IFERROR(INDEX('[1]Master data'!$B$2:$EF$1000,MATCH($B993,'[1]Master data'!$A$2:$A$1000,0),MATCH(P$1,'[1]Master data'!$B$1:$EF$1,0)),"")</f>
        <v>-5000</v>
      </c>
      <c r="Q993" s="30">
        <f>IFERROR(INDEX('[1]Master data'!$B$2:$EF$1000,MATCH($B993,'[1]Master data'!$A$2:$A$1000,0),MATCH(Q$1,'[1]Master data'!$B$1:$EF$1,0)),"")</f>
        <v>-1</v>
      </c>
    </row>
    <row r="994" spans="1:17" x14ac:dyDescent="0.3">
      <c r="A994" t="str">
        <f t="shared" si="15"/>
        <v/>
      </c>
      <c r="B994" t="str">
        <f>IF('[1]Master data'!A994="","",'[1]Master data'!A994)</f>
        <v/>
      </c>
      <c r="C994" t="str">
        <f>IFERROR(INDEX('[1]Master data'!$B$2:$EF$1000,MATCH($B994,'[1]Master data'!$A$2:$A$1000,0),MATCH(C$1,'[1]Master data'!$B$1:$EF$1,0)),"")</f>
        <v/>
      </c>
      <c r="D994" t="str">
        <f>IFERROR(INDEX('[1]Master data'!$B$2:$EF$1000,MATCH($B994,'[1]Master data'!$A$2:$A$1000,0),MATCH(D$1,'[1]Master data'!$B$1:$EF$1,0)),"")</f>
        <v/>
      </c>
      <c r="E994" s="5">
        <f>IFERROR(INDEX('[1]Master data'!$B$2:$EF$1000,MATCH($B994,'[1]Master data'!$A$2:$A$1000,0),MATCH(E$1,'[1]Master data'!$B$1:$EF$1,0)),"")</f>
        <v>0</v>
      </c>
      <c r="F994" s="7">
        <f>IFERROR(INDEX('[1]Master data'!$B$2:$EF$1000,MATCH($B994,'[1]Master data'!$A$2:$A$1000,0),MATCH(F$1,'[1]Master data'!$B$1:$EF$1,0)),"")</f>
        <v>-5000</v>
      </c>
      <c r="G994" s="7">
        <f>IFERROR(INDEX('[1]Master data'!$B$2:$EF$1000,MATCH($B994,'[1]Master data'!$A$2:$A$1000,0),MATCH(G$1,'[1]Master data'!$B$1:$EF$1,0)),"")</f>
        <v>0</v>
      </c>
      <c r="H994" s="7">
        <f>IFERROR(INDEX('[1]Master data'!$B$2:$EF$1000,MATCH($B994,'[1]Master data'!$A$2:$A$1000,0),MATCH(H$1,'[1]Master data'!$B$1:$EF$1,0)),"")</f>
        <v>0</v>
      </c>
      <c r="I994" s="7">
        <f>IFERROR(INDEX('[1]Master data'!$B$2:$EF$1000,MATCH($B994,'[1]Master data'!$A$2:$A$1000,0),MATCH(I$1,'[1]Master data'!$B$1:$EF$1,0)),"")</f>
        <v>0</v>
      </c>
      <c r="J994" s="7">
        <f>IFERROR(INDEX('[1]Master data'!$B$2:$EF$1000,MATCH($B994,'[1]Master data'!$A$2:$A$1000,0),MATCH(J$1,'[1]Master data'!$B$1:$EF$1,0)),"")</f>
        <v>0</v>
      </c>
      <c r="K994" s="7">
        <f>IFERROR(INDEX('[1]Master data'!$B$2:$EF$1000,MATCH($B994,'[1]Master data'!$A$2:$A$1000,0),MATCH(K$1,'[1]Master data'!$B$1:$EF$1,0)),"")</f>
        <v>0</v>
      </c>
      <c r="L994" s="7">
        <f>IFERROR(INDEX('[1]Master data'!$B$2:$EF$1000,MATCH($B994,'[1]Master data'!$A$2:$A$1000,0),MATCH(L$1,'[1]Master data'!$B$1:$EF$1,0)),"")</f>
        <v>-5000</v>
      </c>
      <c r="M994" s="33">
        <f>IFERROR(INDEX('[1]Master data'!$B$2:$EF$1000,MATCH($B994,'[1]Master data'!$A$2:$A$1000,0),MATCH(M$1,'[1]Master data'!$B$1:$EF$1,0)),"")</f>
        <v>-1</v>
      </c>
      <c r="N994" s="7">
        <f>IFERROR(INDEX('[1]Master data'!$B$2:$EF$1000,MATCH($B994,'[1]Master data'!$A$2:$A$1000,0),MATCH(N$1,'[1]Master data'!$B$1:$EF$1,0)),"")</f>
        <v>0</v>
      </c>
      <c r="O994" s="7">
        <f>IFERROR(INDEX('[1]Master data'!$B$2:$EF$1000,MATCH($B994,'[1]Master data'!$A$2:$A$1000,0),MATCH(O$1,'[1]Master data'!$B$1:$EF$1,0)),"")</f>
        <v>0</v>
      </c>
      <c r="P994" s="7">
        <f>IFERROR(INDEX('[1]Master data'!$B$2:$EF$1000,MATCH($B994,'[1]Master data'!$A$2:$A$1000,0),MATCH(P$1,'[1]Master data'!$B$1:$EF$1,0)),"")</f>
        <v>-5000</v>
      </c>
      <c r="Q994" s="30">
        <f>IFERROR(INDEX('[1]Master data'!$B$2:$EF$1000,MATCH($B994,'[1]Master data'!$A$2:$A$1000,0),MATCH(Q$1,'[1]Master data'!$B$1:$EF$1,0)),"")</f>
        <v>-1</v>
      </c>
    </row>
    <row r="995" spans="1:17" x14ac:dyDescent="0.3">
      <c r="A995" t="str">
        <f t="shared" si="15"/>
        <v/>
      </c>
      <c r="B995" t="str">
        <f>IF('[1]Master data'!A995="","",'[1]Master data'!A995)</f>
        <v/>
      </c>
      <c r="C995" t="str">
        <f>IFERROR(INDEX('[1]Master data'!$B$2:$EF$1000,MATCH($B995,'[1]Master data'!$A$2:$A$1000,0),MATCH(C$1,'[1]Master data'!$B$1:$EF$1,0)),"")</f>
        <v/>
      </c>
      <c r="D995" t="str">
        <f>IFERROR(INDEX('[1]Master data'!$B$2:$EF$1000,MATCH($B995,'[1]Master data'!$A$2:$A$1000,0),MATCH(D$1,'[1]Master data'!$B$1:$EF$1,0)),"")</f>
        <v/>
      </c>
      <c r="E995" s="5">
        <f>IFERROR(INDEX('[1]Master data'!$B$2:$EF$1000,MATCH($B995,'[1]Master data'!$A$2:$A$1000,0),MATCH(E$1,'[1]Master data'!$B$1:$EF$1,0)),"")</f>
        <v>0</v>
      </c>
      <c r="F995" s="7">
        <f>IFERROR(INDEX('[1]Master data'!$B$2:$EF$1000,MATCH($B995,'[1]Master data'!$A$2:$A$1000,0),MATCH(F$1,'[1]Master data'!$B$1:$EF$1,0)),"")</f>
        <v>-5000</v>
      </c>
      <c r="G995" s="7">
        <f>IFERROR(INDEX('[1]Master data'!$B$2:$EF$1000,MATCH($B995,'[1]Master data'!$A$2:$A$1000,0),MATCH(G$1,'[1]Master data'!$B$1:$EF$1,0)),"")</f>
        <v>0</v>
      </c>
      <c r="H995" s="7">
        <f>IFERROR(INDEX('[1]Master data'!$B$2:$EF$1000,MATCH($B995,'[1]Master data'!$A$2:$A$1000,0),MATCH(H$1,'[1]Master data'!$B$1:$EF$1,0)),"")</f>
        <v>0</v>
      </c>
      <c r="I995" s="7">
        <f>IFERROR(INDEX('[1]Master data'!$B$2:$EF$1000,MATCH($B995,'[1]Master data'!$A$2:$A$1000,0),MATCH(I$1,'[1]Master data'!$B$1:$EF$1,0)),"")</f>
        <v>0</v>
      </c>
      <c r="J995" s="7">
        <f>IFERROR(INDEX('[1]Master data'!$B$2:$EF$1000,MATCH($B995,'[1]Master data'!$A$2:$A$1000,0),MATCH(J$1,'[1]Master data'!$B$1:$EF$1,0)),"")</f>
        <v>0</v>
      </c>
      <c r="K995" s="7">
        <f>IFERROR(INDEX('[1]Master data'!$B$2:$EF$1000,MATCH($B995,'[1]Master data'!$A$2:$A$1000,0),MATCH(K$1,'[1]Master data'!$B$1:$EF$1,0)),"")</f>
        <v>0</v>
      </c>
      <c r="L995" s="7">
        <f>IFERROR(INDEX('[1]Master data'!$B$2:$EF$1000,MATCH($B995,'[1]Master data'!$A$2:$A$1000,0),MATCH(L$1,'[1]Master data'!$B$1:$EF$1,0)),"")</f>
        <v>-5000</v>
      </c>
      <c r="M995" s="33">
        <f>IFERROR(INDEX('[1]Master data'!$B$2:$EF$1000,MATCH($B995,'[1]Master data'!$A$2:$A$1000,0),MATCH(M$1,'[1]Master data'!$B$1:$EF$1,0)),"")</f>
        <v>-1</v>
      </c>
      <c r="N995" s="7">
        <f>IFERROR(INDEX('[1]Master data'!$B$2:$EF$1000,MATCH($B995,'[1]Master data'!$A$2:$A$1000,0),MATCH(N$1,'[1]Master data'!$B$1:$EF$1,0)),"")</f>
        <v>0</v>
      </c>
      <c r="O995" s="7">
        <f>IFERROR(INDEX('[1]Master data'!$B$2:$EF$1000,MATCH($B995,'[1]Master data'!$A$2:$A$1000,0),MATCH(O$1,'[1]Master data'!$B$1:$EF$1,0)),"")</f>
        <v>0</v>
      </c>
      <c r="P995" s="7">
        <f>IFERROR(INDEX('[1]Master data'!$B$2:$EF$1000,MATCH($B995,'[1]Master data'!$A$2:$A$1000,0),MATCH(P$1,'[1]Master data'!$B$1:$EF$1,0)),"")</f>
        <v>-5000</v>
      </c>
      <c r="Q995" s="30">
        <f>IFERROR(INDEX('[1]Master data'!$B$2:$EF$1000,MATCH($B995,'[1]Master data'!$A$2:$A$1000,0),MATCH(Q$1,'[1]Master data'!$B$1:$EF$1,0)),"")</f>
        <v>-1</v>
      </c>
    </row>
    <row r="996" spans="1:17" x14ac:dyDescent="0.3">
      <c r="A996" t="str">
        <f t="shared" si="15"/>
        <v/>
      </c>
      <c r="B996" t="str">
        <f>IF('[1]Master data'!A996="","",'[1]Master data'!A996)</f>
        <v/>
      </c>
      <c r="C996" t="str">
        <f>IFERROR(INDEX('[1]Master data'!$B$2:$EF$1000,MATCH($B996,'[1]Master data'!$A$2:$A$1000,0),MATCH(C$1,'[1]Master data'!$B$1:$EF$1,0)),"")</f>
        <v/>
      </c>
      <c r="D996" t="str">
        <f>IFERROR(INDEX('[1]Master data'!$B$2:$EF$1000,MATCH($B996,'[1]Master data'!$A$2:$A$1000,0),MATCH(D$1,'[1]Master data'!$B$1:$EF$1,0)),"")</f>
        <v/>
      </c>
      <c r="E996" s="5">
        <f>IFERROR(INDEX('[1]Master data'!$B$2:$EF$1000,MATCH($B996,'[1]Master data'!$A$2:$A$1000,0),MATCH(E$1,'[1]Master data'!$B$1:$EF$1,0)),"")</f>
        <v>0</v>
      </c>
      <c r="F996" s="7">
        <f>IFERROR(INDEX('[1]Master data'!$B$2:$EF$1000,MATCH($B996,'[1]Master data'!$A$2:$A$1000,0),MATCH(F$1,'[1]Master data'!$B$1:$EF$1,0)),"")</f>
        <v>-5000</v>
      </c>
      <c r="G996" s="7">
        <f>IFERROR(INDEX('[1]Master data'!$B$2:$EF$1000,MATCH($B996,'[1]Master data'!$A$2:$A$1000,0),MATCH(G$1,'[1]Master data'!$B$1:$EF$1,0)),"")</f>
        <v>0</v>
      </c>
      <c r="H996" s="7">
        <f>IFERROR(INDEX('[1]Master data'!$B$2:$EF$1000,MATCH($B996,'[1]Master data'!$A$2:$A$1000,0),MATCH(H$1,'[1]Master data'!$B$1:$EF$1,0)),"")</f>
        <v>0</v>
      </c>
      <c r="I996" s="7">
        <f>IFERROR(INDEX('[1]Master data'!$B$2:$EF$1000,MATCH($B996,'[1]Master data'!$A$2:$A$1000,0),MATCH(I$1,'[1]Master data'!$B$1:$EF$1,0)),"")</f>
        <v>0</v>
      </c>
      <c r="J996" s="7">
        <f>IFERROR(INDEX('[1]Master data'!$B$2:$EF$1000,MATCH($B996,'[1]Master data'!$A$2:$A$1000,0),MATCH(J$1,'[1]Master data'!$B$1:$EF$1,0)),"")</f>
        <v>0</v>
      </c>
      <c r="K996" s="7">
        <f>IFERROR(INDEX('[1]Master data'!$B$2:$EF$1000,MATCH($B996,'[1]Master data'!$A$2:$A$1000,0),MATCH(K$1,'[1]Master data'!$B$1:$EF$1,0)),"")</f>
        <v>0</v>
      </c>
      <c r="L996" s="7">
        <f>IFERROR(INDEX('[1]Master data'!$B$2:$EF$1000,MATCH($B996,'[1]Master data'!$A$2:$A$1000,0),MATCH(L$1,'[1]Master data'!$B$1:$EF$1,0)),"")</f>
        <v>-5000</v>
      </c>
      <c r="M996" s="33">
        <f>IFERROR(INDEX('[1]Master data'!$B$2:$EF$1000,MATCH($B996,'[1]Master data'!$A$2:$A$1000,0),MATCH(M$1,'[1]Master data'!$B$1:$EF$1,0)),"")</f>
        <v>-1</v>
      </c>
      <c r="N996" s="7">
        <f>IFERROR(INDEX('[1]Master data'!$B$2:$EF$1000,MATCH($B996,'[1]Master data'!$A$2:$A$1000,0),MATCH(N$1,'[1]Master data'!$B$1:$EF$1,0)),"")</f>
        <v>0</v>
      </c>
      <c r="O996" s="7">
        <f>IFERROR(INDEX('[1]Master data'!$B$2:$EF$1000,MATCH($B996,'[1]Master data'!$A$2:$A$1000,0),MATCH(O$1,'[1]Master data'!$B$1:$EF$1,0)),"")</f>
        <v>0</v>
      </c>
      <c r="P996" s="7">
        <f>IFERROR(INDEX('[1]Master data'!$B$2:$EF$1000,MATCH($B996,'[1]Master data'!$A$2:$A$1000,0),MATCH(P$1,'[1]Master data'!$B$1:$EF$1,0)),"")</f>
        <v>-5000</v>
      </c>
      <c r="Q996" s="30">
        <f>IFERROR(INDEX('[1]Master data'!$B$2:$EF$1000,MATCH($B996,'[1]Master data'!$A$2:$A$1000,0),MATCH(Q$1,'[1]Master data'!$B$1:$EF$1,0)),"")</f>
        <v>-1</v>
      </c>
    </row>
    <row r="997" spans="1:17" x14ac:dyDescent="0.3">
      <c r="A997" t="str">
        <f t="shared" si="15"/>
        <v/>
      </c>
      <c r="B997" t="str">
        <f>IF('[1]Master data'!A997="","",'[1]Master data'!A997)</f>
        <v/>
      </c>
      <c r="C997" t="str">
        <f>IFERROR(INDEX('[1]Master data'!$B$2:$EF$1000,MATCH($B997,'[1]Master data'!$A$2:$A$1000,0),MATCH(C$1,'[1]Master data'!$B$1:$EF$1,0)),"")</f>
        <v/>
      </c>
      <c r="D997" t="str">
        <f>IFERROR(INDEX('[1]Master data'!$B$2:$EF$1000,MATCH($B997,'[1]Master data'!$A$2:$A$1000,0),MATCH(D$1,'[1]Master data'!$B$1:$EF$1,0)),"")</f>
        <v/>
      </c>
      <c r="E997" s="5">
        <f>IFERROR(INDEX('[1]Master data'!$B$2:$EF$1000,MATCH($B997,'[1]Master data'!$A$2:$A$1000,0),MATCH(E$1,'[1]Master data'!$B$1:$EF$1,0)),"")</f>
        <v>0</v>
      </c>
      <c r="F997" s="7">
        <f>IFERROR(INDEX('[1]Master data'!$B$2:$EF$1000,MATCH($B997,'[1]Master data'!$A$2:$A$1000,0),MATCH(F$1,'[1]Master data'!$B$1:$EF$1,0)),"")</f>
        <v>-5000</v>
      </c>
      <c r="G997" s="7">
        <f>IFERROR(INDEX('[1]Master data'!$B$2:$EF$1000,MATCH($B997,'[1]Master data'!$A$2:$A$1000,0),MATCH(G$1,'[1]Master data'!$B$1:$EF$1,0)),"")</f>
        <v>0</v>
      </c>
      <c r="H997" s="7">
        <f>IFERROR(INDEX('[1]Master data'!$B$2:$EF$1000,MATCH($B997,'[1]Master data'!$A$2:$A$1000,0),MATCH(H$1,'[1]Master data'!$B$1:$EF$1,0)),"")</f>
        <v>0</v>
      </c>
      <c r="I997" s="7">
        <f>IFERROR(INDEX('[1]Master data'!$B$2:$EF$1000,MATCH($B997,'[1]Master data'!$A$2:$A$1000,0),MATCH(I$1,'[1]Master data'!$B$1:$EF$1,0)),"")</f>
        <v>0</v>
      </c>
      <c r="J997" s="7">
        <f>IFERROR(INDEX('[1]Master data'!$B$2:$EF$1000,MATCH($B997,'[1]Master data'!$A$2:$A$1000,0),MATCH(J$1,'[1]Master data'!$B$1:$EF$1,0)),"")</f>
        <v>0</v>
      </c>
      <c r="K997" s="7">
        <f>IFERROR(INDEX('[1]Master data'!$B$2:$EF$1000,MATCH($B997,'[1]Master data'!$A$2:$A$1000,0),MATCH(K$1,'[1]Master data'!$B$1:$EF$1,0)),"")</f>
        <v>0</v>
      </c>
      <c r="L997" s="7">
        <f>IFERROR(INDEX('[1]Master data'!$B$2:$EF$1000,MATCH($B997,'[1]Master data'!$A$2:$A$1000,0),MATCH(L$1,'[1]Master data'!$B$1:$EF$1,0)),"")</f>
        <v>-5000</v>
      </c>
      <c r="M997" s="33">
        <f>IFERROR(INDEX('[1]Master data'!$B$2:$EF$1000,MATCH($B997,'[1]Master data'!$A$2:$A$1000,0),MATCH(M$1,'[1]Master data'!$B$1:$EF$1,0)),"")</f>
        <v>-1</v>
      </c>
      <c r="N997" s="7">
        <f>IFERROR(INDEX('[1]Master data'!$B$2:$EF$1000,MATCH($B997,'[1]Master data'!$A$2:$A$1000,0),MATCH(N$1,'[1]Master data'!$B$1:$EF$1,0)),"")</f>
        <v>0</v>
      </c>
      <c r="O997" s="7">
        <f>IFERROR(INDEX('[1]Master data'!$B$2:$EF$1000,MATCH($B997,'[1]Master data'!$A$2:$A$1000,0),MATCH(O$1,'[1]Master data'!$B$1:$EF$1,0)),"")</f>
        <v>0</v>
      </c>
      <c r="P997" s="7">
        <f>IFERROR(INDEX('[1]Master data'!$B$2:$EF$1000,MATCH($B997,'[1]Master data'!$A$2:$A$1000,0),MATCH(P$1,'[1]Master data'!$B$1:$EF$1,0)),"")</f>
        <v>-5000</v>
      </c>
      <c r="Q997" s="30">
        <f>IFERROR(INDEX('[1]Master data'!$B$2:$EF$1000,MATCH($B997,'[1]Master data'!$A$2:$A$1000,0),MATCH(Q$1,'[1]Master data'!$B$1:$EF$1,0)),"")</f>
        <v>-1</v>
      </c>
    </row>
    <row r="998" spans="1:17" x14ac:dyDescent="0.3">
      <c r="A998" t="str">
        <f t="shared" si="15"/>
        <v/>
      </c>
      <c r="B998" t="str">
        <f>IF('[1]Master data'!A998="","",'[1]Master data'!A998)</f>
        <v/>
      </c>
      <c r="C998" t="str">
        <f>IFERROR(INDEX('[1]Master data'!$B$2:$EF$1000,MATCH($B998,'[1]Master data'!$A$2:$A$1000,0),MATCH(C$1,'[1]Master data'!$B$1:$EF$1,0)),"")</f>
        <v/>
      </c>
      <c r="D998" t="str">
        <f>IFERROR(INDEX('[1]Master data'!$B$2:$EF$1000,MATCH($B998,'[1]Master data'!$A$2:$A$1000,0),MATCH(D$1,'[1]Master data'!$B$1:$EF$1,0)),"")</f>
        <v/>
      </c>
      <c r="E998" s="5">
        <f>IFERROR(INDEX('[1]Master data'!$B$2:$EF$1000,MATCH($B998,'[1]Master data'!$A$2:$A$1000,0),MATCH(E$1,'[1]Master data'!$B$1:$EF$1,0)),"")</f>
        <v>0</v>
      </c>
      <c r="F998" s="7">
        <f>IFERROR(INDEX('[1]Master data'!$B$2:$EF$1000,MATCH($B998,'[1]Master data'!$A$2:$A$1000,0),MATCH(F$1,'[1]Master data'!$B$1:$EF$1,0)),"")</f>
        <v>-5000</v>
      </c>
      <c r="G998" s="7">
        <f>IFERROR(INDEX('[1]Master data'!$B$2:$EF$1000,MATCH($B998,'[1]Master data'!$A$2:$A$1000,0),MATCH(G$1,'[1]Master data'!$B$1:$EF$1,0)),"")</f>
        <v>0</v>
      </c>
      <c r="H998" s="7">
        <f>IFERROR(INDEX('[1]Master data'!$B$2:$EF$1000,MATCH($B998,'[1]Master data'!$A$2:$A$1000,0),MATCH(H$1,'[1]Master data'!$B$1:$EF$1,0)),"")</f>
        <v>0</v>
      </c>
      <c r="I998" s="7">
        <f>IFERROR(INDEX('[1]Master data'!$B$2:$EF$1000,MATCH($B998,'[1]Master data'!$A$2:$A$1000,0),MATCH(I$1,'[1]Master data'!$B$1:$EF$1,0)),"")</f>
        <v>0</v>
      </c>
      <c r="J998" s="7">
        <f>IFERROR(INDEX('[1]Master data'!$B$2:$EF$1000,MATCH($B998,'[1]Master data'!$A$2:$A$1000,0),MATCH(J$1,'[1]Master data'!$B$1:$EF$1,0)),"")</f>
        <v>0</v>
      </c>
      <c r="K998" s="7">
        <f>IFERROR(INDEX('[1]Master data'!$B$2:$EF$1000,MATCH($B998,'[1]Master data'!$A$2:$A$1000,0),MATCH(K$1,'[1]Master data'!$B$1:$EF$1,0)),"")</f>
        <v>0</v>
      </c>
      <c r="L998" s="7">
        <f>IFERROR(INDEX('[1]Master data'!$B$2:$EF$1000,MATCH($B998,'[1]Master data'!$A$2:$A$1000,0),MATCH(L$1,'[1]Master data'!$B$1:$EF$1,0)),"")</f>
        <v>-5000</v>
      </c>
      <c r="M998" s="33">
        <f>IFERROR(INDEX('[1]Master data'!$B$2:$EF$1000,MATCH($B998,'[1]Master data'!$A$2:$A$1000,0),MATCH(M$1,'[1]Master data'!$B$1:$EF$1,0)),"")</f>
        <v>-1</v>
      </c>
      <c r="N998" s="7">
        <f>IFERROR(INDEX('[1]Master data'!$B$2:$EF$1000,MATCH($B998,'[1]Master data'!$A$2:$A$1000,0),MATCH(N$1,'[1]Master data'!$B$1:$EF$1,0)),"")</f>
        <v>0</v>
      </c>
      <c r="O998" s="7">
        <f>IFERROR(INDEX('[1]Master data'!$B$2:$EF$1000,MATCH($B998,'[1]Master data'!$A$2:$A$1000,0),MATCH(O$1,'[1]Master data'!$B$1:$EF$1,0)),"")</f>
        <v>0</v>
      </c>
      <c r="P998" s="7">
        <f>IFERROR(INDEX('[1]Master data'!$B$2:$EF$1000,MATCH($B998,'[1]Master data'!$A$2:$A$1000,0),MATCH(P$1,'[1]Master data'!$B$1:$EF$1,0)),"")</f>
        <v>-5000</v>
      </c>
      <c r="Q998" s="30">
        <f>IFERROR(INDEX('[1]Master data'!$B$2:$EF$1000,MATCH($B998,'[1]Master data'!$A$2:$A$1000,0),MATCH(Q$1,'[1]Master data'!$B$1:$EF$1,0)),"")</f>
        <v>-1</v>
      </c>
    </row>
    <row r="999" spans="1:17" x14ac:dyDescent="0.3">
      <c r="A999" t="str">
        <f t="shared" si="15"/>
        <v/>
      </c>
      <c r="B999" t="str">
        <f>IF('[1]Master data'!A999="","",'[1]Master data'!A999)</f>
        <v/>
      </c>
      <c r="C999" t="str">
        <f>IFERROR(INDEX('[1]Master data'!$B$2:$EF$1000,MATCH($B999,'[1]Master data'!$A$2:$A$1000,0),MATCH(C$1,'[1]Master data'!$B$1:$EF$1,0)),"")</f>
        <v/>
      </c>
      <c r="D999" t="str">
        <f>IFERROR(INDEX('[1]Master data'!$B$2:$EF$1000,MATCH($B999,'[1]Master data'!$A$2:$A$1000,0),MATCH(D$1,'[1]Master data'!$B$1:$EF$1,0)),"")</f>
        <v/>
      </c>
      <c r="E999" s="5">
        <f>IFERROR(INDEX('[1]Master data'!$B$2:$EF$1000,MATCH($B999,'[1]Master data'!$A$2:$A$1000,0),MATCH(E$1,'[1]Master data'!$B$1:$EF$1,0)),"")</f>
        <v>0</v>
      </c>
      <c r="F999" s="7">
        <f>IFERROR(INDEX('[1]Master data'!$B$2:$EF$1000,MATCH($B999,'[1]Master data'!$A$2:$A$1000,0),MATCH(F$1,'[1]Master data'!$B$1:$EF$1,0)),"")</f>
        <v>-5000</v>
      </c>
      <c r="G999" s="7">
        <f>IFERROR(INDEX('[1]Master data'!$B$2:$EF$1000,MATCH($B999,'[1]Master data'!$A$2:$A$1000,0),MATCH(G$1,'[1]Master data'!$B$1:$EF$1,0)),"")</f>
        <v>0</v>
      </c>
      <c r="H999" s="7">
        <f>IFERROR(INDEX('[1]Master data'!$B$2:$EF$1000,MATCH($B999,'[1]Master data'!$A$2:$A$1000,0),MATCH(H$1,'[1]Master data'!$B$1:$EF$1,0)),"")</f>
        <v>0</v>
      </c>
      <c r="I999" s="7">
        <f>IFERROR(INDEX('[1]Master data'!$B$2:$EF$1000,MATCH($B999,'[1]Master data'!$A$2:$A$1000,0),MATCH(I$1,'[1]Master data'!$B$1:$EF$1,0)),"")</f>
        <v>0</v>
      </c>
      <c r="J999" s="7">
        <f>IFERROR(INDEX('[1]Master data'!$B$2:$EF$1000,MATCH($B999,'[1]Master data'!$A$2:$A$1000,0),MATCH(J$1,'[1]Master data'!$B$1:$EF$1,0)),"")</f>
        <v>0</v>
      </c>
      <c r="K999" s="7">
        <f>IFERROR(INDEX('[1]Master data'!$B$2:$EF$1000,MATCH($B999,'[1]Master data'!$A$2:$A$1000,0),MATCH(K$1,'[1]Master data'!$B$1:$EF$1,0)),"")</f>
        <v>0</v>
      </c>
      <c r="L999" s="7">
        <f>IFERROR(INDEX('[1]Master data'!$B$2:$EF$1000,MATCH($B999,'[1]Master data'!$A$2:$A$1000,0),MATCH(L$1,'[1]Master data'!$B$1:$EF$1,0)),"")</f>
        <v>-5000</v>
      </c>
      <c r="M999" s="33">
        <f>IFERROR(INDEX('[1]Master data'!$B$2:$EF$1000,MATCH($B999,'[1]Master data'!$A$2:$A$1000,0),MATCH(M$1,'[1]Master data'!$B$1:$EF$1,0)),"")</f>
        <v>-1</v>
      </c>
      <c r="N999" s="7">
        <f>IFERROR(INDEX('[1]Master data'!$B$2:$EF$1000,MATCH($B999,'[1]Master data'!$A$2:$A$1000,0),MATCH(N$1,'[1]Master data'!$B$1:$EF$1,0)),"")</f>
        <v>0</v>
      </c>
      <c r="O999" s="7">
        <f>IFERROR(INDEX('[1]Master data'!$B$2:$EF$1000,MATCH($B999,'[1]Master data'!$A$2:$A$1000,0),MATCH(O$1,'[1]Master data'!$B$1:$EF$1,0)),"")</f>
        <v>0</v>
      </c>
      <c r="P999" s="7">
        <f>IFERROR(INDEX('[1]Master data'!$B$2:$EF$1000,MATCH($B999,'[1]Master data'!$A$2:$A$1000,0),MATCH(P$1,'[1]Master data'!$B$1:$EF$1,0)),"")</f>
        <v>-5000</v>
      </c>
      <c r="Q999" s="30">
        <f>IFERROR(INDEX('[1]Master data'!$B$2:$EF$1000,MATCH($B999,'[1]Master data'!$A$2:$A$1000,0),MATCH(Q$1,'[1]Master data'!$B$1:$EF$1,0)),"")</f>
        <v>-1</v>
      </c>
    </row>
    <row r="1000" spans="1:17" x14ac:dyDescent="0.3">
      <c r="A1000" t="str">
        <f t="shared" si="15"/>
        <v/>
      </c>
      <c r="B1000" t="str">
        <f>IF('[1]Master data'!A1000="","",'[1]Master data'!A1000)</f>
        <v/>
      </c>
      <c r="C1000" t="str">
        <f>IFERROR(INDEX('[1]Master data'!$B$2:$EF$1000,MATCH($B1000,'[1]Master data'!$A$2:$A$1000,0),MATCH(C$1,'[1]Master data'!$B$1:$EF$1,0)),"")</f>
        <v/>
      </c>
      <c r="D1000" t="str">
        <f>IFERROR(INDEX('[1]Master data'!$B$2:$EF$1000,MATCH($B1000,'[1]Master data'!$A$2:$A$1000,0),MATCH(D$1,'[1]Master data'!$B$1:$EF$1,0)),"")</f>
        <v/>
      </c>
      <c r="E1000" s="5">
        <f>IFERROR(INDEX('[1]Master data'!$B$2:$EF$1000,MATCH($B1000,'[1]Master data'!$A$2:$A$1000,0),MATCH(E$1,'[1]Master data'!$B$1:$EF$1,0)),"")</f>
        <v>0</v>
      </c>
      <c r="F1000" s="7">
        <f>IFERROR(INDEX('[1]Master data'!$B$2:$EF$1000,MATCH($B1000,'[1]Master data'!$A$2:$A$1000,0),MATCH(F$1,'[1]Master data'!$B$1:$EF$1,0)),"")</f>
        <v>-5000</v>
      </c>
      <c r="G1000" s="7">
        <f>IFERROR(INDEX('[1]Master data'!$B$2:$EF$1000,MATCH($B1000,'[1]Master data'!$A$2:$A$1000,0),MATCH(G$1,'[1]Master data'!$B$1:$EF$1,0)),"")</f>
        <v>0</v>
      </c>
      <c r="H1000" s="7">
        <f>IFERROR(INDEX('[1]Master data'!$B$2:$EF$1000,MATCH($B1000,'[1]Master data'!$A$2:$A$1000,0),MATCH(H$1,'[1]Master data'!$B$1:$EF$1,0)),"")</f>
        <v>0</v>
      </c>
      <c r="I1000" s="7">
        <f>IFERROR(INDEX('[1]Master data'!$B$2:$EF$1000,MATCH($B1000,'[1]Master data'!$A$2:$A$1000,0),MATCH(I$1,'[1]Master data'!$B$1:$EF$1,0)),"")</f>
        <v>0</v>
      </c>
      <c r="J1000" s="7">
        <f>IFERROR(INDEX('[1]Master data'!$B$2:$EF$1000,MATCH($B1000,'[1]Master data'!$A$2:$A$1000,0),MATCH(J$1,'[1]Master data'!$B$1:$EF$1,0)),"")</f>
        <v>0</v>
      </c>
      <c r="K1000" s="7">
        <f>IFERROR(INDEX('[1]Master data'!$B$2:$EF$1000,MATCH($B1000,'[1]Master data'!$A$2:$A$1000,0),MATCH(K$1,'[1]Master data'!$B$1:$EF$1,0)),"")</f>
        <v>0</v>
      </c>
      <c r="L1000" s="7">
        <f>IFERROR(INDEX('[1]Master data'!$B$2:$EF$1000,MATCH($B1000,'[1]Master data'!$A$2:$A$1000,0),MATCH(L$1,'[1]Master data'!$B$1:$EF$1,0)),"")</f>
        <v>-5000</v>
      </c>
      <c r="M1000" s="33">
        <f>IFERROR(INDEX('[1]Master data'!$B$2:$EF$1000,MATCH($B1000,'[1]Master data'!$A$2:$A$1000,0),MATCH(M$1,'[1]Master data'!$B$1:$EF$1,0)),"")</f>
        <v>-1</v>
      </c>
      <c r="N1000" s="7">
        <f>IFERROR(INDEX('[1]Master data'!$B$2:$EF$1000,MATCH($B1000,'[1]Master data'!$A$2:$A$1000,0),MATCH(N$1,'[1]Master data'!$B$1:$EF$1,0)),"")</f>
        <v>0</v>
      </c>
      <c r="O1000" s="7">
        <f>IFERROR(INDEX('[1]Master data'!$B$2:$EF$1000,MATCH($B1000,'[1]Master data'!$A$2:$A$1000,0),MATCH(O$1,'[1]Master data'!$B$1:$EF$1,0)),"")</f>
        <v>0</v>
      </c>
      <c r="P1000" s="7">
        <f>IFERROR(INDEX('[1]Master data'!$B$2:$EF$1000,MATCH($B1000,'[1]Master data'!$A$2:$A$1000,0),MATCH(P$1,'[1]Master data'!$B$1:$EF$1,0)),"")</f>
        <v>-5000</v>
      </c>
      <c r="Q1000" s="30">
        <f>IFERROR(INDEX('[1]Master data'!$B$2:$EF$1000,MATCH($B1000,'[1]Master data'!$A$2:$A$1000,0),MATCH(Q$1,'[1]Master data'!$B$1:$EF$1,0)),"")</f>
        <v>-1</v>
      </c>
    </row>
  </sheetData>
  <autoFilter ref="B1:K1000" xr:uid="{64B752F3-DE8D-4844-B1F1-22D3CDD12038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EX603"/>
  <sheetViews>
    <sheetView zoomScale="10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11" defaultRowHeight="15.6" x14ac:dyDescent="0.3"/>
  <cols>
    <col min="1" max="1" width="24.69921875" bestFit="1" customWidth="1"/>
    <col min="2" max="2" width="17" bestFit="1" customWidth="1"/>
    <col min="5" max="5" width="12" bestFit="1" customWidth="1"/>
    <col min="6" max="6" width="18.69921875" customWidth="1"/>
    <col min="7" max="7" width="11.69921875" bestFit="1" customWidth="1"/>
    <col min="15" max="15" width="15" customWidth="1"/>
    <col min="16" max="16" width="14.296875" customWidth="1"/>
    <col min="18" max="18" width="13.796875" customWidth="1"/>
    <col min="19" max="21" width="13.5" customWidth="1"/>
    <col min="26" max="26" width="11.69921875" bestFit="1" customWidth="1"/>
    <col min="27" max="28" width="11" bestFit="1" customWidth="1"/>
    <col min="31" max="31" width="15" customWidth="1"/>
    <col min="32" max="32" width="13.5" customWidth="1"/>
    <col min="34" max="34" width="14.296875" customWidth="1"/>
    <col min="35" max="37" width="13.69921875" customWidth="1"/>
    <col min="127" max="127" width="14.296875" bestFit="1" customWidth="1"/>
    <col min="135" max="135" width="14.69921875" bestFit="1" customWidth="1"/>
    <col min="136" max="136" width="15.5" bestFit="1" customWidth="1"/>
  </cols>
  <sheetData>
    <row r="1" spans="1:154" s="78" customFormat="1" ht="31.2" x14ac:dyDescent="0.3">
      <c r="A1" s="77" t="s">
        <v>387</v>
      </c>
      <c r="B1" s="77" t="s">
        <v>388</v>
      </c>
      <c r="C1" s="77" t="s">
        <v>452</v>
      </c>
      <c r="D1" s="77" t="s">
        <v>489</v>
      </c>
      <c r="E1" s="77" t="s">
        <v>454</v>
      </c>
      <c r="F1" s="77" t="s">
        <v>486</v>
      </c>
      <c r="G1" s="77" t="s">
        <v>523</v>
      </c>
      <c r="H1" s="77" t="s">
        <v>453</v>
      </c>
      <c r="I1" s="77" t="s">
        <v>875</v>
      </c>
      <c r="J1" s="77" t="s">
        <v>876</v>
      </c>
      <c r="K1" s="77" t="s">
        <v>877</v>
      </c>
      <c r="L1" s="77" t="s">
        <v>461</v>
      </c>
      <c r="M1" s="77" t="s">
        <v>451</v>
      </c>
      <c r="N1" s="77" t="s">
        <v>455</v>
      </c>
      <c r="O1" s="77" t="s">
        <v>456</v>
      </c>
      <c r="P1" s="77" t="s">
        <v>457</v>
      </c>
      <c r="Q1" s="77" t="s">
        <v>458</v>
      </c>
      <c r="R1" s="77" t="s">
        <v>459</v>
      </c>
      <c r="S1" s="77" t="s">
        <v>460</v>
      </c>
      <c r="T1" s="77" t="s">
        <v>521</v>
      </c>
      <c r="U1" s="77" t="s">
        <v>522</v>
      </c>
      <c r="V1" s="77" t="s">
        <v>464</v>
      </c>
      <c r="W1" s="77" t="s">
        <v>465</v>
      </c>
      <c r="X1" s="77" t="s">
        <v>466</v>
      </c>
      <c r="Y1" s="77" t="s">
        <v>824</v>
      </c>
      <c r="Z1" s="77" t="s">
        <v>821</v>
      </c>
      <c r="AA1" s="77" t="s">
        <v>822</v>
      </c>
      <c r="AB1" s="77" t="s">
        <v>823</v>
      </c>
      <c r="AC1" s="77" t="s">
        <v>812</v>
      </c>
      <c r="AD1" s="77" t="s">
        <v>813</v>
      </c>
      <c r="AE1" s="77" t="s">
        <v>814</v>
      </c>
      <c r="AF1" s="77" t="s">
        <v>815</v>
      </c>
      <c r="AG1" s="77" t="s">
        <v>816</v>
      </c>
      <c r="AH1" s="77" t="s">
        <v>817</v>
      </c>
      <c r="AI1" s="77" t="s">
        <v>818</v>
      </c>
      <c r="AJ1" s="77" t="s">
        <v>819</v>
      </c>
      <c r="AK1" s="77" t="s">
        <v>820</v>
      </c>
      <c r="AL1" s="77" t="s">
        <v>825</v>
      </c>
      <c r="AM1" s="77" t="s">
        <v>527</v>
      </c>
      <c r="AN1" s="77" t="s">
        <v>841</v>
      </c>
      <c r="AO1" s="77" t="s">
        <v>528</v>
      </c>
      <c r="AP1" s="77" t="s">
        <v>529</v>
      </c>
      <c r="AQ1" s="77" t="s">
        <v>826</v>
      </c>
      <c r="AR1" s="77" t="s">
        <v>513</v>
      </c>
      <c r="AS1" s="77" t="s">
        <v>502</v>
      </c>
      <c r="AT1" s="77" t="s">
        <v>503</v>
      </c>
      <c r="AU1" s="77" t="s">
        <v>514</v>
      </c>
      <c r="AV1" s="77" t="s">
        <v>515</v>
      </c>
      <c r="AW1" s="77" t="s">
        <v>516</v>
      </c>
      <c r="AX1" s="77" t="s">
        <v>517</v>
      </c>
      <c r="AY1" s="77" t="s">
        <v>518</v>
      </c>
      <c r="AZ1" s="77" t="s">
        <v>519</v>
      </c>
      <c r="BA1" s="77" t="s">
        <v>520</v>
      </c>
      <c r="BB1" s="77" t="s">
        <v>530</v>
      </c>
      <c r="BC1" s="77" t="s">
        <v>531</v>
      </c>
      <c r="BD1" s="77" t="s">
        <v>504</v>
      </c>
      <c r="BE1" s="77" t="str">
        <f>LEFT(AM1,LEN(AM1)-1)&amp;"3"</f>
        <v>xG adj.fac. 3</v>
      </c>
      <c r="BF1" s="77" t="s">
        <v>842</v>
      </c>
      <c r="BG1" s="77" t="str">
        <f>LEFT(AO1,LEN(AO1)-1)&amp;"3"</f>
        <v>xCS adj.fac. 3</v>
      </c>
      <c r="BH1" s="77" t="str">
        <f>LEFT(AP1,LEN(AP1)-1)&amp;"3"</f>
        <v>adj.fac. 3</v>
      </c>
      <c r="BI1" s="77" t="s">
        <v>827</v>
      </c>
      <c r="BJ1" s="77" t="str">
        <f t="shared" ref="BJ1:BV1" si="0">LEFT(AR1,LEN(AR1)-1)&amp;"3"</f>
        <v>Win 3</v>
      </c>
      <c r="BK1" s="77" t="str">
        <f t="shared" si="0"/>
        <v>Draw 3</v>
      </c>
      <c r="BL1" s="77" t="str">
        <f t="shared" si="0"/>
        <v>Loss 3</v>
      </c>
      <c r="BM1" s="77" t="str">
        <f t="shared" si="0"/>
        <v>Goals 3</v>
      </c>
      <c r="BN1" s="77" t="str">
        <f t="shared" si="0"/>
        <v>Assists 3</v>
      </c>
      <c r="BO1" s="77" t="str">
        <f t="shared" si="0"/>
        <v>Shots on goal 3</v>
      </c>
      <c r="BP1" s="77" t="str">
        <f t="shared" si="0"/>
        <v>Clean sheets 3</v>
      </c>
      <c r="BQ1" s="77" t="str">
        <f t="shared" si="0"/>
        <v>Saves 3</v>
      </c>
      <c r="BR1" s="77" t="str">
        <f t="shared" si="0"/>
        <v>Yellow cards 3</v>
      </c>
      <c r="BS1" s="77" t="str">
        <f t="shared" si="0"/>
        <v>Red cards 3</v>
      </c>
      <c r="BT1" s="77" t="str">
        <f t="shared" si="0"/>
        <v>Team Goals 3</v>
      </c>
      <c r="BU1" s="77" t="str">
        <f t="shared" si="0"/>
        <v>Team Goals Against 3</v>
      </c>
      <c r="BV1" s="77" t="str">
        <f t="shared" si="0"/>
        <v>xPoints 3</v>
      </c>
      <c r="BW1" s="77" t="str">
        <f>LEFT(BE1,LEN(BE1)-1)&amp;"4"</f>
        <v>xG adj.fac. 4</v>
      </c>
      <c r="BX1" s="77" t="s">
        <v>843</v>
      </c>
      <c r="BY1" s="77" t="str">
        <f>LEFT(BG1,LEN(BG1)-1)&amp;"4"</f>
        <v>xCS adj.fac. 4</v>
      </c>
      <c r="BZ1" s="77" t="str">
        <f>LEFT(BH1,LEN(BH1)-1)&amp;"4"</f>
        <v>adj.fac. 4</v>
      </c>
      <c r="CA1" s="77" t="s">
        <v>828</v>
      </c>
      <c r="CB1" s="77" t="str">
        <f t="shared" ref="CB1:CN1" si="1">LEFT(BJ1,LEN(BJ1)-1)&amp;"4"</f>
        <v>Win 4</v>
      </c>
      <c r="CC1" s="77" t="str">
        <f t="shared" si="1"/>
        <v>Draw 4</v>
      </c>
      <c r="CD1" s="77" t="str">
        <f t="shared" si="1"/>
        <v>Loss 4</v>
      </c>
      <c r="CE1" s="77" t="str">
        <f t="shared" si="1"/>
        <v>Goals 4</v>
      </c>
      <c r="CF1" s="77" t="str">
        <f t="shared" si="1"/>
        <v>Assists 4</v>
      </c>
      <c r="CG1" s="77" t="str">
        <f t="shared" si="1"/>
        <v>Shots on goal 4</v>
      </c>
      <c r="CH1" s="77" t="str">
        <f t="shared" si="1"/>
        <v>Clean sheets 4</v>
      </c>
      <c r="CI1" s="77" t="str">
        <f t="shared" si="1"/>
        <v>Saves 4</v>
      </c>
      <c r="CJ1" s="77" t="str">
        <f t="shared" si="1"/>
        <v>Yellow cards 4</v>
      </c>
      <c r="CK1" s="77" t="str">
        <f t="shared" si="1"/>
        <v>Red cards 4</v>
      </c>
      <c r="CL1" s="77" t="str">
        <f t="shared" si="1"/>
        <v>Team Goals 4</v>
      </c>
      <c r="CM1" s="77" t="str">
        <f t="shared" si="1"/>
        <v>Team Goals Against 4</v>
      </c>
      <c r="CN1" s="77" t="str">
        <f t="shared" si="1"/>
        <v>xPoints 4</v>
      </c>
      <c r="CO1" s="77" t="str">
        <f>LEFT(BW1,LEN(BW1)-1)&amp;"5"</f>
        <v>xG adj.fac. 5</v>
      </c>
      <c r="CP1" s="77" t="s">
        <v>844</v>
      </c>
      <c r="CQ1" s="77" t="str">
        <f>LEFT(BY1,LEN(BY1)-1)&amp;"5"</f>
        <v>xCS adj.fac. 5</v>
      </c>
      <c r="CR1" s="77" t="str">
        <f>LEFT(BZ1,LEN(BZ1)-1)&amp;"5"</f>
        <v>adj.fac. 5</v>
      </c>
      <c r="CS1" s="77" t="s">
        <v>829</v>
      </c>
      <c r="CT1" s="77" t="str">
        <f t="shared" ref="CT1:DF1" si="2">LEFT(CB1,LEN(CB1)-1)&amp;"5"</f>
        <v>Win 5</v>
      </c>
      <c r="CU1" s="77" t="str">
        <f t="shared" si="2"/>
        <v>Draw 5</v>
      </c>
      <c r="CV1" s="77" t="str">
        <f t="shared" si="2"/>
        <v>Loss 5</v>
      </c>
      <c r="CW1" s="77" t="str">
        <f t="shared" si="2"/>
        <v>Goals 5</v>
      </c>
      <c r="CX1" s="77" t="str">
        <f t="shared" si="2"/>
        <v>Assists 5</v>
      </c>
      <c r="CY1" s="77" t="str">
        <f t="shared" si="2"/>
        <v>Shots on goal 5</v>
      </c>
      <c r="CZ1" s="77" t="str">
        <f t="shared" si="2"/>
        <v>Clean sheets 5</v>
      </c>
      <c r="DA1" s="77" t="str">
        <f t="shared" si="2"/>
        <v>Saves 5</v>
      </c>
      <c r="DB1" s="77" t="str">
        <f t="shared" si="2"/>
        <v>Yellow cards 5</v>
      </c>
      <c r="DC1" s="77" t="str">
        <f t="shared" si="2"/>
        <v>Red cards 5</v>
      </c>
      <c r="DD1" s="77" t="str">
        <f t="shared" si="2"/>
        <v>Team Goals 5</v>
      </c>
      <c r="DE1" s="77" t="str">
        <f t="shared" si="2"/>
        <v>Team Goals Against 5</v>
      </c>
      <c r="DF1" s="77" t="str">
        <f t="shared" si="2"/>
        <v>xPoints 5</v>
      </c>
      <c r="DG1" s="77" t="str">
        <f>LEFT(CO1,LEN(CO1)-1)&amp;"6"</f>
        <v>xG adj.fac. 6</v>
      </c>
      <c r="DH1" s="77" t="s">
        <v>845</v>
      </c>
      <c r="DI1" s="77" t="str">
        <f>LEFT(CQ1,LEN(CQ1)-1)&amp;"6"</f>
        <v>xCS adj.fac. 6</v>
      </c>
      <c r="DJ1" s="77" t="str">
        <f>LEFT(CR1,LEN(CR1)-1)&amp;"6"</f>
        <v>adj.fac. 6</v>
      </c>
      <c r="DK1" s="77" t="s">
        <v>830</v>
      </c>
      <c r="DL1" s="77" t="str">
        <f t="shared" ref="DL1:DX1" si="3">LEFT(CT1,LEN(CT1)-1)&amp;"6"</f>
        <v>Win 6</v>
      </c>
      <c r="DM1" s="77" t="str">
        <f t="shared" si="3"/>
        <v>Draw 6</v>
      </c>
      <c r="DN1" s="77" t="str">
        <f t="shared" si="3"/>
        <v>Loss 6</v>
      </c>
      <c r="DO1" s="77" t="str">
        <f t="shared" si="3"/>
        <v>Goals 6</v>
      </c>
      <c r="DP1" s="77" t="str">
        <f t="shared" si="3"/>
        <v>Assists 6</v>
      </c>
      <c r="DQ1" s="77" t="str">
        <f t="shared" si="3"/>
        <v>Shots on goal 6</v>
      </c>
      <c r="DR1" s="77" t="str">
        <f t="shared" si="3"/>
        <v>Clean sheets 6</v>
      </c>
      <c r="DS1" s="77" t="str">
        <f t="shared" si="3"/>
        <v>Saves 6</v>
      </c>
      <c r="DT1" s="77" t="str">
        <f t="shared" si="3"/>
        <v>Yellow cards 6</v>
      </c>
      <c r="DU1" s="77" t="str">
        <f t="shared" si="3"/>
        <v>Red cards 6</v>
      </c>
      <c r="DV1" s="77" t="str">
        <f t="shared" si="3"/>
        <v>Team Goals 6</v>
      </c>
      <c r="DW1" s="77" t="str">
        <f t="shared" si="3"/>
        <v>Team Goals Against 6</v>
      </c>
      <c r="DX1" s="77" t="str">
        <f t="shared" si="3"/>
        <v>xPoints 6</v>
      </c>
      <c r="DY1" s="77" t="s">
        <v>505</v>
      </c>
      <c r="DZ1" s="77" t="s">
        <v>498</v>
      </c>
      <c r="EA1" s="77" t="s">
        <v>468</v>
      </c>
      <c r="EB1" s="77" t="s">
        <v>526</v>
      </c>
      <c r="EC1" s="77" t="s">
        <v>487</v>
      </c>
      <c r="ED1" s="77" t="s">
        <v>463</v>
      </c>
      <c r="EE1" s="77" t="s">
        <v>490</v>
      </c>
      <c r="EF1" s="77" t="s">
        <v>491</v>
      </c>
    </row>
    <row r="2" spans="1:154" x14ac:dyDescent="0.3">
      <c r="A2" t="str">
        <f>IF(Holdet.dk!A2&lt;&gt;"",Holdet.dk!A2,"")</f>
        <v>Ricardo Pereira</v>
      </c>
      <c r="B2" t="str">
        <f>INDEX(Holdet.dk!B:B,MATCH($A2,Holdet.dk!$A:$A,0))</f>
        <v>Leicester City</v>
      </c>
      <c r="C2" t="str">
        <f>INDEX(Holdet.dk!C:C,MATCH($A2,Holdet.dk!$A:$A,0))</f>
        <v>Defense</v>
      </c>
      <c r="D2" t="str">
        <f>INDEX(Holdet.dk!D:D,MATCH($A2,Holdet.dk!$A:$A,0))</f>
        <v>4.780.000</v>
      </c>
      <c r="E2" s="1">
        <f>IFERROR(_xlfn.NUMBERVALUE(INDEX(Holdet.dk!$E:$E,MATCH($A2,Holdet.dk!$A:$A,0)),","),0)</f>
        <v>8.0000000000000002E-3</v>
      </c>
      <c r="F2" t="str">
        <f>IF(INDEX(Lookup!H:H,MATCH('Master data'!A2,Lookup!G:G,0))=0,A2,INDEX(Lookup!H:H,MATCH('Master data'!A2,Lookup!G:G,0)))</f>
        <v>Ricardo Pereira</v>
      </c>
      <c r="G2" t="str">
        <f>IFERROR(INDEX(Lookup!B:B,MATCH(INDEX(Rotowire!C:C,MATCH(F2,Rotowire!A:A,0)),Lookup!D:D,0)),"")</f>
        <v/>
      </c>
      <c r="H2" s="5">
        <f t="shared" ref="H2:H65" si="4">_xlfn.NUMBERVALUE(D2,",")</f>
        <v>4780000</v>
      </c>
      <c r="I2" s="19">
        <f>IFERROR(INDEX('Team forecast'!$G$3:$I$22,MATCH($B2,'Team forecast'!$B$3:$B$22,0),MATCH(I$1,'Team forecast'!$G$2:$I$2,0)),0)</f>
        <v>1.0388888888888888</v>
      </c>
      <c r="J2" s="19">
        <f>IFERROR(INDEX('Team forecast'!$G$3:$I$22,MATCH($B2,'Team forecast'!$B$3:$B$22,0),MATCH(J$1,'Team forecast'!$G$2:$I$2,0)),0)</f>
        <v>0.81751824817518248</v>
      </c>
      <c r="K2" s="19">
        <f>IFERROR(INDEX('Team forecast'!$G$3:$I$22,MATCH($B2,'Team forecast'!$B$3:$B$22,0),MATCH(K$1,'Team forecast'!$G$2:$I$2,0)),0)</f>
        <v>1.2549222870116903</v>
      </c>
      <c r="L2">
        <f>SUMIFS(Rotowire!E:E,Rotowire!$A:$A,'Master data'!$F2)</f>
        <v>0</v>
      </c>
      <c r="M2" s="2">
        <f>SUMIFS(Rotowire!F:F,Rotowire!$A:$A,'Master data'!$F2)*I2</f>
        <v>0</v>
      </c>
      <c r="N2" s="2">
        <f>SUMIFS(Rotowire!G:G,Rotowire!$A:$A,'Master data'!$F2)*I2</f>
        <v>0</v>
      </c>
      <c r="O2" s="2">
        <f>SUMIFS(Rotowire!I:I,Rotowire!$A:$A,'Master data'!$F2)*I2</f>
        <v>0</v>
      </c>
      <c r="P2" s="2">
        <f>SUMIFS(Rotowire!W:W,Rotowire!$A:$A,'Master data'!$F2)*K2</f>
        <v>0</v>
      </c>
      <c r="Q2" s="2">
        <f>SUMIFS(Rotowire!Y:Y,Rotowire!$A:$A,'Master data'!$F2)*J2</f>
        <v>0</v>
      </c>
      <c r="R2" s="2">
        <f>SUMIFS(Rotowire!AB:AB,Rotowire!$A:$A,'Master data'!$F2)</f>
        <v>0</v>
      </c>
      <c r="S2" s="2">
        <f>SUMIFS(Rotowire!AC:AC,Rotowire!$A:$A,'Master data'!$F2)</f>
        <v>0</v>
      </c>
      <c r="T2" s="2">
        <f>INDEX('Team forecast'!D$3:D$22,MATCH($B2,'Team forecast'!$B$3:$B$22,0))</f>
        <v>1.87</v>
      </c>
      <c r="U2" s="2">
        <f>INDEX('Team forecast'!E$3:E$22,MATCH($B2,'Team forecast'!$B$3:$B$22,0))</f>
        <v>1.1200000000000001</v>
      </c>
      <c r="V2" s="2">
        <f>INDEX('Team forecast'!J$3:J$22,MATCH($B2,'Team forecast'!$B$3:$B$22,0))</f>
        <v>0.54369999999999996</v>
      </c>
      <c r="W2" s="2">
        <f>INDEX('Team forecast'!K$3:K$22,MATCH($B2,'Team forecast'!$B$3:$B$22,0))</f>
        <v>0.23169999999999999</v>
      </c>
      <c r="X2" s="2">
        <f>INDEX('Team forecast'!L$3:L$22,MATCH($B2,'Team forecast'!$B$3:$B$22,0))</f>
        <v>0.22459999999999999</v>
      </c>
      <c r="Y2" s="5">
        <f t="shared" ref="Y2:Y65" si="5">IF(L2&gt;95,7000*2,IF(L2&gt;0,7000,-5000))</f>
        <v>-5000</v>
      </c>
      <c r="Z2" s="5">
        <f>IF($Y2&gt;0,V2*25000,0)</f>
        <v>0</v>
      </c>
      <c r="AA2" s="5">
        <f t="shared" ref="AA2:AA65" si="6">IF($Y2&gt;0,W2*5000,0)</f>
        <v>0</v>
      </c>
      <c r="AB2" s="5">
        <f t="shared" ref="AB2:AB65" si="7">IF($Y2&gt;0,X2*(-15000),0)</f>
        <v>0</v>
      </c>
      <c r="AC2" s="5">
        <f t="shared" ref="AC2:AC65" si="8">IF(C2="Defense",M2*150000,IF(C2="Midfield",M2*125000,IF(C2="Striker",M2*100000,0)))</f>
        <v>0</v>
      </c>
      <c r="AD2" s="5">
        <f t="shared" ref="AD2" si="9">N2*50000</f>
        <v>0</v>
      </c>
      <c r="AE2" s="5">
        <f t="shared" ref="AE2" si="10">O2*10000</f>
        <v>0</v>
      </c>
      <c r="AF2" s="5">
        <f t="shared" ref="AF2:AF65" si="11">IF(C2="Goalkeeper",P2*75000,IF(C2="Defense",P2*50000,0))</f>
        <v>0</v>
      </c>
      <c r="AG2" s="5">
        <f t="shared" ref="AG2:AG65" si="12">IF(C2="Goalkeeper",Q2*5000,0)</f>
        <v>0</v>
      </c>
      <c r="AH2" s="5">
        <f t="shared" ref="AH2" si="13">R2*(-20000)</f>
        <v>0</v>
      </c>
      <c r="AI2" s="5">
        <f t="shared" ref="AI2" si="14">S2*(-50000)</f>
        <v>0</v>
      </c>
      <c r="AJ2" s="5">
        <f>IF(L2&gt;0,T2*10000,0)</f>
        <v>0</v>
      </c>
      <c r="AK2" s="5">
        <f>IF(L2&gt;0,U2*(-8000),0)</f>
        <v>0</v>
      </c>
      <c r="AL2" s="5">
        <f>IFERROR(SUM(Y2:AK2),-5000)*((Cockpit!$C$3)^0)</f>
        <v>-5000</v>
      </c>
      <c r="AM2" s="19">
        <f>INDEX('Team forecast'!$M$3:$AU$22,MATCH($B2,'Team forecast'!$B$3:$B$22,0),MATCH(AM$1,'Team forecast'!$M$2:$AU$2,0))</f>
        <v>0</v>
      </c>
      <c r="AN2" s="19">
        <f>INDEX('Team forecast'!$M$3:$AU$22,MATCH($B2,'Team forecast'!$B$3:$B$22,0),MATCH(AN$1,'Team forecast'!$M$2:$AU$2,0))</f>
        <v>0</v>
      </c>
      <c r="AO2" s="19">
        <f>INDEX('Team forecast'!$M$3:$AU$22,MATCH($B2,'Team forecast'!$B$3:$B$22,0),MATCH(AO$1,'Team forecast'!$M$2:$AU$2,0))</f>
        <v>0</v>
      </c>
      <c r="AP2" s="19">
        <f>INDEX('Team forecast'!$M$3:$AU$22,MATCH($B2,'Team forecast'!$B$3:$B$22,0),MATCH(AP$1,'Team forecast'!$M$2:$AU$2,0))</f>
        <v>0</v>
      </c>
      <c r="AQ2" s="5">
        <f>Y2</f>
        <v>-5000</v>
      </c>
      <c r="AR2" s="5">
        <f>INDEX('Team forecast'!$M$3:$AU$22,MATCH($B2,'Team forecast'!$B$3:$B$22,0),MATCH(AR$1,'Team forecast'!$M$2:$AU$2,0))*IF($Y2&gt;0,25000,0)</f>
        <v>0</v>
      </c>
      <c r="AS2" s="5">
        <f>INDEX('Team forecast'!$M$3:$AU$22,MATCH($B2,'Team forecast'!$B$3:$B$22,0),MATCH(AS$1,'Team forecast'!$M$2:$AU$2,0))*IF($Y2&gt;0,5000,0)</f>
        <v>0</v>
      </c>
      <c r="AT2" s="5">
        <f>INDEX('Team forecast'!$M$3:$AU$22,MATCH($B2,'Team forecast'!$B$3:$B$22,0),MATCH(AT$1,'Team forecast'!$M$2:$AU$2,0))*IF($Y2&gt;0,-15000,0)</f>
        <v>0</v>
      </c>
      <c r="AU2" s="5">
        <f>AC2*$AM2</f>
        <v>0</v>
      </c>
      <c r="AV2" s="5">
        <f>AD2*$AM2</f>
        <v>0</v>
      </c>
      <c r="AW2" s="5">
        <f>AE2*$AM2</f>
        <v>0</v>
      </c>
      <c r="AX2" s="5">
        <f>AF2*AO2</f>
        <v>0</v>
      </c>
      <c r="AY2" s="5">
        <f>AG2*AN2</f>
        <v>0</v>
      </c>
      <c r="AZ2" s="5">
        <f>AH2</f>
        <v>0</v>
      </c>
      <c r="BA2" s="5">
        <f>AI2</f>
        <v>0</v>
      </c>
      <c r="BB2" s="5">
        <f>AJ2*AM2</f>
        <v>0</v>
      </c>
      <c r="BC2" s="5">
        <f>AK2*AN2</f>
        <v>0</v>
      </c>
      <c r="BD2" s="5">
        <f>IFERROR(SUM(AR2:BC2),0)*((Cockpit!$C$3)^1)</f>
        <v>0</v>
      </c>
      <c r="BE2" s="19">
        <f>INDEX('Team forecast'!$M$3:$AU$22,MATCH($B2,'Team forecast'!$B$3:$B$22,0),MATCH(BE$1,'Team forecast'!$M$2:$AU$2,0))</f>
        <v>0</v>
      </c>
      <c r="BF2" s="19">
        <f>INDEX('Team forecast'!$M$3:$AU$22,MATCH($B2,'Team forecast'!$B$3:$B$22,0),MATCH(BF$1,'Team forecast'!$M$2:$AU$2,0))</f>
        <v>0</v>
      </c>
      <c r="BG2" s="19">
        <f>INDEX('Team forecast'!$M$3:$AU$22,MATCH($B2,'Team forecast'!$B$3:$B$22,0),MATCH(BG$1,'Team forecast'!$M$2:$AU$2,0))</f>
        <v>0</v>
      </c>
      <c r="BH2" s="19">
        <f>INDEX('Team forecast'!$M$3:$AU$22,MATCH($B2,'Team forecast'!$B$3:$B$22,0),MATCH(BH$1,'Team forecast'!$M$2:$AU$2,0))</f>
        <v>0</v>
      </c>
      <c r="BI2" s="5">
        <f>AQ2</f>
        <v>-5000</v>
      </c>
      <c r="BJ2" s="5">
        <f>INDEX('Team forecast'!$M$3:$AU$22,MATCH($B2,'Team forecast'!$B$3:$B$22,0),MATCH(BJ$1,'Team forecast'!$M$2:$AU$2,0))*IF($Y2&gt;0,25000,0)</f>
        <v>0</v>
      </c>
      <c r="BK2" s="5">
        <f>INDEX('Team forecast'!$M$3:$AU$22,MATCH($B2,'Team forecast'!$B$3:$B$22,0),MATCH(BK$1,'Team forecast'!$M$2:$AU$2,0))*IF($Y2&gt;0,5000,0)</f>
        <v>0</v>
      </c>
      <c r="BL2" s="5">
        <f>INDEX('Team forecast'!$M$3:$AU$22,MATCH($B2,'Team forecast'!$B$3:$B$22,0),MATCH(BL$1,'Team forecast'!$M$2:$AU$2,0))*IF($Y2&gt;0,-15000,0)</f>
        <v>0</v>
      </c>
      <c r="BM2" s="5">
        <f>$AC2*BE2</f>
        <v>0</v>
      </c>
      <c r="BN2" s="5">
        <f>$AD2*BE2</f>
        <v>0</v>
      </c>
      <c r="BO2" s="5">
        <f>$AE2*BE2</f>
        <v>0</v>
      </c>
      <c r="BP2" s="5">
        <f>$AF2*BG2</f>
        <v>0</v>
      </c>
      <c r="BQ2" s="5">
        <f>$AG2*BF2</f>
        <v>0</v>
      </c>
      <c r="BR2" s="5">
        <f>$AH2</f>
        <v>0</v>
      </c>
      <c r="BS2" s="5">
        <f>$AI2</f>
        <v>0</v>
      </c>
      <c r="BT2" s="5">
        <f>$AJ2*BE2</f>
        <v>0</v>
      </c>
      <c r="BU2" s="5">
        <f>$AK2*BF2</f>
        <v>0</v>
      </c>
      <c r="BV2" s="5">
        <f>IFERROR(SUM(BJ2:BU2),0)*((Cockpit!$C$3)^2)</f>
        <v>0</v>
      </c>
      <c r="BW2" s="19">
        <f>INDEX('Team forecast'!$M$3:$AU$22,MATCH($B2,'Team forecast'!$B$3:$B$22,0),MATCH(BW$1,'Team forecast'!$M$2:$AU$2,0))</f>
        <v>0</v>
      </c>
      <c r="BX2" s="19">
        <f>INDEX('Team forecast'!$M$3:$AU$22,MATCH($B2,'Team forecast'!$B$3:$B$22,0),MATCH(BX$1,'Team forecast'!$M$2:$AU$2,0))</f>
        <v>0</v>
      </c>
      <c r="BY2" s="19">
        <f>INDEX('Team forecast'!$M$3:$AU$22,MATCH($B2,'Team forecast'!$B$3:$B$22,0),MATCH(BY$1,'Team forecast'!$M$2:$AU$2,0))</f>
        <v>0</v>
      </c>
      <c r="BZ2" s="19">
        <f>INDEX('Team forecast'!$M$3:$AU$22,MATCH($B2,'Team forecast'!$B$3:$B$22,0),MATCH(BZ$1,'Team forecast'!$M$2:$AU$2,0))</f>
        <v>0</v>
      </c>
      <c r="CA2" s="5">
        <f>BI2</f>
        <v>-5000</v>
      </c>
      <c r="CB2" s="5">
        <f>INDEX('Team forecast'!$M$3:$AU$22,MATCH($B2,'Team forecast'!$B$3:$B$22,0),MATCH(CB$1,'Team forecast'!$M$2:$AU$2,0))*IF($Y2&gt;0,25000,0)</f>
        <v>0</v>
      </c>
      <c r="CC2" s="5">
        <f>INDEX('Team forecast'!$M$3:$AU$22,MATCH($B2,'Team forecast'!$B$3:$B$22,0),MATCH(CC$1,'Team forecast'!$M$2:$AU$2,0))*IF($Y2&gt;0,5000,0)</f>
        <v>0</v>
      </c>
      <c r="CD2" s="5">
        <f>INDEX('Team forecast'!$M$3:$AU$22,MATCH($B2,'Team forecast'!$B$3:$B$22,0),MATCH(CD$1,'Team forecast'!$M$2:$AU$2,0))*IF($Y2&gt;0,-15000,0)</f>
        <v>0</v>
      </c>
      <c r="CE2" s="5">
        <f>$AC2*BW2</f>
        <v>0</v>
      </c>
      <c r="CF2" s="5">
        <f>$AD2*BW2</f>
        <v>0</v>
      </c>
      <c r="CG2" s="5">
        <f>$AE2*BW2</f>
        <v>0</v>
      </c>
      <c r="CH2" s="5">
        <f>$AF2*BY2</f>
        <v>0</v>
      </c>
      <c r="CI2" s="5">
        <f>$AG2*BX2</f>
        <v>0</v>
      </c>
      <c r="CJ2" s="5">
        <f>$AH2</f>
        <v>0</v>
      </c>
      <c r="CK2" s="5">
        <f>$AI2</f>
        <v>0</v>
      </c>
      <c r="CL2" s="5">
        <f>$AJ2*BW2</f>
        <v>0</v>
      </c>
      <c r="CM2" s="5">
        <f>$AK2*BX2</f>
        <v>0</v>
      </c>
      <c r="CN2" s="5">
        <f>IFERROR(SUM(CB2:CM2),0)*((Cockpit!$C$3)^3)</f>
        <v>0</v>
      </c>
      <c r="CO2" s="19">
        <f>INDEX('Team forecast'!$M$3:$AU$22,MATCH($B2,'Team forecast'!$B$3:$B$22,0),MATCH(CO$1,'Team forecast'!$M$2:$AU$2,0))</f>
        <v>0</v>
      </c>
      <c r="CP2" s="19">
        <f>INDEX('Team forecast'!$M$3:$AU$22,MATCH($B2,'Team forecast'!$B$3:$B$22,0),MATCH(CP$1,'Team forecast'!$M$2:$AU$2,0))</f>
        <v>0</v>
      </c>
      <c r="CQ2" s="19">
        <f>INDEX('Team forecast'!$M$3:$AU$22,MATCH($B2,'Team forecast'!$B$3:$B$22,0),MATCH(CQ$1,'Team forecast'!$M$2:$AU$2,0))</f>
        <v>0</v>
      </c>
      <c r="CR2" s="19">
        <f>INDEX('Team forecast'!$M$3:$AU$22,MATCH($B2,'Team forecast'!$B$3:$B$22,0),MATCH(CR$1,'Team forecast'!$M$2:$AU$2,0))</f>
        <v>0</v>
      </c>
      <c r="CS2" s="5">
        <f>CA2</f>
        <v>-5000</v>
      </c>
      <c r="CT2" s="5">
        <f>INDEX('Team forecast'!$M$3:$AU$22,MATCH($B2,'Team forecast'!$B$3:$B$22,0),MATCH(CT$1,'Team forecast'!$M$2:$AU$2,0))*IF($Y2&gt;0,25000,0)</f>
        <v>0</v>
      </c>
      <c r="CU2" s="5">
        <f>INDEX('Team forecast'!$M$3:$AU$22,MATCH($B2,'Team forecast'!$B$3:$B$22,0),MATCH(CU$1,'Team forecast'!$M$2:$AU$2,0))*IF($Y2&gt;0,5000,0)</f>
        <v>0</v>
      </c>
      <c r="CV2" s="5">
        <f>INDEX('Team forecast'!$M$3:$AU$22,MATCH($B2,'Team forecast'!$B$3:$B$22,0),MATCH(CV$1,'Team forecast'!$M$2:$AU$2,0))*IF($Y2&gt;0,-15000,0)</f>
        <v>0</v>
      </c>
      <c r="CW2" s="5">
        <f>$AC2*CO2</f>
        <v>0</v>
      </c>
      <c r="CX2" s="5">
        <f>$AD2*CO2</f>
        <v>0</v>
      </c>
      <c r="CY2" s="5">
        <f>$AE2*CO2</f>
        <v>0</v>
      </c>
      <c r="CZ2" s="5">
        <f>$AF2*CQ2</f>
        <v>0</v>
      </c>
      <c r="DA2" s="5">
        <f>$AG2*CP2</f>
        <v>0</v>
      </c>
      <c r="DB2" s="5">
        <f>$AH2</f>
        <v>0</v>
      </c>
      <c r="DC2" s="5">
        <f>$AI2</f>
        <v>0</v>
      </c>
      <c r="DD2" s="5">
        <f>$AJ2*CO2</f>
        <v>0</v>
      </c>
      <c r="DE2" s="5">
        <f>$AK2*CP2</f>
        <v>0</v>
      </c>
      <c r="DF2" s="5">
        <f>IFERROR(SUM(CT2:DE2),0)*((Cockpit!$C$3)^4)</f>
        <v>0</v>
      </c>
      <c r="DG2" s="19">
        <f>INDEX('Team forecast'!$M$3:$AU$22,MATCH($B2,'Team forecast'!$B$3:$B$22,0),MATCH(DG$1,'Team forecast'!$M$2:$AU$2,0))</f>
        <v>0</v>
      </c>
      <c r="DH2" s="19">
        <f>INDEX('Team forecast'!$M$3:$AU$22,MATCH($B2,'Team forecast'!$B$3:$B$22,0),MATCH(DH$1,'Team forecast'!$M$2:$AU$2,0))</f>
        <v>0</v>
      </c>
      <c r="DI2" s="19">
        <f>INDEX('Team forecast'!$M$3:$AU$22,MATCH($B2,'Team forecast'!$B$3:$B$22,0),MATCH(DI$1,'Team forecast'!$M$2:$AU$2,0))</f>
        <v>0</v>
      </c>
      <c r="DJ2" s="19">
        <f>INDEX('Team forecast'!$M$3:$AU$22,MATCH($B2,'Team forecast'!$B$3:$B$22,0),MATCH(DJ$1,'Team forecast'!$M$2:$AU$2,0))</f>
        <v>0</v>
      </c>
      <c r="DK2" s="5">
        <f>CS2</f>
        <v>-5000</v>
      </c>
      <c r="DL2" s="5">
        <f>INDEX('Team forecast'!$M$3:$AU$22,MATCH($B2,'Team forecast'!$B$3:$B$22,0),MATCH(DL$1,'Team forecast'!$M$2:$AU$2,0))*IF($Y2&gt;0,25000,0)</f>
        <v>0</v>
      </c>
      <c r="DM2" s="5">
        <f>INDEX('Team forecast'!$M$3:$AU$22,MATCH($B2,'Team forecast'!$B$3:$B$22,0),MATCH(DM$1,'Team forecast'!$M$2:$AU$2,0))*IF($Y2&gt;0,5000,0)</f>
        <v>0</v>
      </c>
      <c r="DN2" s="5">
        <f>INDEX('Team forecast'!$M$3:$AU$22,MATCH($B2,'Team forecast'!$B$3:$B$22,0),MATCH(DN$1,'Team forecast'!$M$2:$AU$2,0))*IF($Y2&gt;0,-15000,0)</f>
        <v>0</v>
      </c>
      <c r="DO2" s="5">
        <f>$AC2*DG2</f>
        <v>0</v>
      </c>
      <c r="DP2" s="5">
        <f>$AD2*DG2</f>
        <v>0</v>
      </c>
      <c r="DQ2" s="5">
        <f>$AE2*DG2</f>
        <v>0</v>
      </c>
      <c r="DR2" s="5">
        <f>$AF2*DI2</f>
        <v>0</v>
      </c>
      <c r="DS2" s="5">
        <f>$AG2*DH2</f>
        <v>0</v>
      </c>
      <c r="DT2" s="5">
        <f>$AH2</f>
        <v>0</v>
      </c>
      <c r="DU2" s="5">
        <f>$AI2</f>
        <v>0</v>
      </c>
      <c r="DV2" s="5">
        <f>$AJ2*DG2</f>
        <v>0</v>
      </c>
      <c r="DW2" s="5">
        <f>$AK2*DI2</f>
        <v>0</v>
      </c>
      <c r="DX2" s="5">
        <f>IFERROR(SUM(DL2:DW2),0)*((Cockpit!$C$3)^5)</f>
        <v>0</v>
      </c>
      <c r="DY2" s="5">
        <f>AL2+BD2+BV2+CN2+DF2+DX2</f>
        <v>-5000</v>
      </c>
      <c r="DZ2" s="5" t="str">
        <f>IF(ISERROR(MATCH(A2,'Current squad'!B:B,0)),"No","Yes")</f>
        <v>No</v>
      </c>
      <c r="EA2" s="5" cm="1">
        <f t="array" ref="EA2">IFERROR(_xlfn.IFS(DZ2="Yes",0,DZ2="No",H2*1%),999999)</f>
        <v>47800</v>
      </c>
      <c r="EB2" s="5">
        <f t="shared" ref="EB2:EB65" si="15">H2+EA2</f>
        <v>4827800</v>
      </c>
      <c r="EC2" s="5">
        <f>DY2-EA2</f>
        <v>-52800</v>
      </c>
      <c r="ED2" s="1">
        <f t="shared" ref="ED2:ED65" si="16">IFERROR(EC2/H2,-100%)</f>
        <v>-1.104602510460251E-2</v>
      </c>
      <c r="EE2" s="20">
        <f>RANK(EC2,$EC$2:$EC$572)+COUNTIF($EC$2:EC2,EC2)-1</f>
        <v>505</v>
      </c>
      <c r="EF2" s="4">
        <f>RANK(ED2,$ED$2:$ED$572)+COUNTIF($ED$2:ED2,ED2)-1</f>
        <v>246</v>
      </c>
    </row>
    <row r="3" spans="1:154" x14ac:dyDescent="0.3">
      <c r="A3" t="str">
        <f>IF(Holdet.dk!A3&lt;&gt;"",Holdet.dk!A3,"")</f>
        <v>Jacob Ramsey</v>
      </c>
      <c r="B3" t="str">
        <f>INDEX(Holdet.dk!B:B,MATCH($A3,Holdet.dk!$A:$A,0))</f>
        <v>Aston Villa</v>
      </c>
      <c r="C3" t="str">
        <f>INDEX(Holdet.dk!C:C,MATCH($A3,Holdet.dk!$A:$A,0))</f>
        <v>Midfield</v>
      </c>
      <c r="D3" t="str">
        <f>INDEX(Holdet.dk!D:D,MATCH($A3,Holdet.dk!$A:$A,0))</f>
        <v>2.622.000</v>
      </c>
      <c r="E3" s="1">
        <f>IFERROR(_xlfn.NUMBERVALUE(INDEX(Holdet.dk!$E:$E,MATCH($A3,Holdet.dk!$A:$A,0)),","),0)</f>
        <v>5.0000000000000001E-3</v>
      </c>
      <c r="F3" t="str">
        <f>IF(INDEX(Lookup!H:H,MATCH('Master data'!A3,Lookup!G:G,0))=0,A3,INDEX(Lookup!H:H,MATCH('Master data'!A3,Lookup!G:G,0)))</f>
        <v>Jacob Ramsey</v>
      </c>
      <c r="G3" t="str">
        <f>IFERROR(INDEX(Lookup!B:B,MATCH(INDEX(Rotowire!C:C,MATCH(F3,Rotowire!A:A,0)),Lookup!D:D,0)),"")</f>
        <v/>
      </c>
      <c r="H3" s="5">
        <f t="shared" si="4"/>
        <v>2622000</v>
      </c>
      <c r="I3" s="19">
        <f>IFERROR(INDEX('Team forecast'!$G$3:$I$22,MATCH($B3,'Team forecast'!$B$3:$B$22,0),MATCH(I$1,'Team forecast'!$G$2:$I$2,0)),0)</f>
        <v>0.82291666666666674</v>
      </c>
      <c r="J3" s="19">
        <f>IFERROR(INDEX('Team forecast'!$G$3:$I$22,MATCH($B3,'Team forecast'!$B$3:$B$22,0),MATCH(J$1,'Team forecast'!$G$2:$I$2,0)),0)</f>
        <v>0.93034825870646787</v>
      </c>
      <c r="K3" s="19">
        <f>IFERROR(INDEX('Team forecast'!$G$3:$I$22,MATCH($B3,'Team forecast'!$B$3:$B$22,0),MATCH(K$1,'Team forecast'!$G$2:$I$2,0)),0)</f>
        <v>1.2843638484594284</v>
      </c>
      <c r="L3">
        <f>SUMIFS(Rotowire!E:E,Rotowire!$A:$A,'Master data'!$F3)</f>
        <v>0</v>
      </c>
      <c r="M3" s="2">
        <f>SUMIFS(Rotowire!F:F,Rotowire!$A:$A,'Master data'!$F3)*I3</f>
        <v>0</v>
      </c>
      <c r="N3" s="2">
        <f>SUMIFS(Rotowire!G:G,Rotowire!$A:$A,'Master data'!$F3)*I3</f>
        <v>0</v>
      </c>
      <c r="O3" s="2">
        <f>SUMIFS(Rotowire!I:I,Rotowire!$A:$A,'Master data'!$F3)*I3</f>
        <v>0</v>
      </c>
      <c r="P3" s="2">
        <f>SUMIFS(Rotowire!W:W,Rotowire!$A:$A,'Master data'!$F3)*K3</f>
        <v>0</v>
      </c>
      <c r="Q3" s="2">
        <f>SUMIFS(Rotowire!Y:Y,Rotowire!$A:$A,'Master data'!$F3)*J3</f>
        <v>0</v>
      </c>
      <c r="R3" s="2">
        <f>SUMIFS(Rotowire!AB:AB,Rotowire!$A:$A,'Master data'!$F3)</f>
        <v>0</v>
      </c>
      <c r="S3" s="2">
        <f>SUMIFS(Rotowire!AC:AC,Rotowire!$A:$A,'Master data'!$F3)</f>
        <v>0</v>
      </c>
      <c r="T3" s="2">
        <f>INDEX('Team forecast'!D$3:D$22,MATCH($B3,'Team forecast'!$B$3:$B$22,0))</f>
        <v>0.79</v>
      </c>
      <c r="U3" s="2">
        <f>INDEX('Team forecast'!E$3:E$22,MATCH($B3,'Team forecast'!$B$3:$B$22,0))</f>
        <v>1.87</v>
      </c>
      <c r="V3" s="2">
        <f>INDEX('Team forecast'!J$3:J$22,MATCH($B3,'Team forecast'!$B$3:$B$22,0))</f>
        <v>0.15010000000000001</v>
      </c>
      <c r="W3" s="2">
        <f>INDEX('Team forecast'!K$3:K$22,MATCH($B3,'Team forecast'!$B$3:$B$22,0))</f>
        <v>0.2238</v>
      </c>
      <c r="X3" s="2">
        <f>INDEX('Team forecast'!L$3:L$22,MATCH($B3,'Team forecast'!$B$3:$B$22,0))</f>
        <v>0.62609999999999999</v>
      </c>
      <c r="Y3" s="5">
        <f t="shared" si="5"/>
        <v>-5000</v>
      </c>
      <c r="Z3" s="5">
        <f t="shared" ref="Z3:Z65" si="17">IF($Y3&gt;0,V3*25000,0)</f>
        <v>0</v>
      </c>
      <c r="AA3" s="5">
        <f t="shared" si="6"/>
        <v>0</v>
      </c>
      <c r="AB3" s="5">
        <f t="shared" si="7"/>
        <v>0</v>
      </c>
      <c r="AC3" s="5">
        <f t="shared" si="8"/>
        <v>0</v>
      </c>
      <c r="AD3" s="5">
        <f t="shared" ref="AD3:AD66" si="18">N3*50000</f>
        <v>0</v>
      </c>
      <c r="AE3" s="5">
        <f t="shared" ref="AE3:AE66" si="19">O3*10000</f>
        <v>0</v>
      </c>
      <c r="AF3" s="5">
        <f t="shared" si="11"/>
        <v>0</v>
      </c>
      <c r="AG3" s="5">
        <f t="shared" si="12"/>
        <v>0</v>
      </c>
      <c r="AH3" s="5">
        <f t="shared" ref="AH3:AH66" si="20">R3*(-20000)</f>
        <v>0</v>
      </c>
      <c r="AI3" s="5">
        <f t="shared" ref="AI3:AI66" si="21">S3*(-50000)</f>
        <v>0</v>
      </c>
      <c r="AJ3" s="5">
        <f t="shared" ref="AJ3:AJ66" si="22">IF(L3&gt;0,T3*10000,0)</f>
        <v>0</v>
      </c>
      <c r="AK3" s="5">
        <f t="shared" ref="AK3:AK66" si="23">IF(L3&gt;0,U3*(-8000),0)</f>
        <v>0</v>
      </c>
      <c r="AL3" s="5">
        <f>IFERROR(SUM(Y3:AK3),-5000)*((Cockpit!$C$3)^0)</f>
        <v>-5000</v>
      </c>
      <c r="AM3" s="19">
        <f>INDEX('Team forecast'!$M$3:$AU$22,MATCH($B3,'Team forecast'!$B$3:$B$22,0),MATCH(AM$1,'Team forecast'!$M$2:$AU$2,0))</f>
        <v>0</v>
      </c>
      <c r="AN3" s="19">
        <f>INDEX('Team forecast'!$M$3:$AU$22,MATCH($B3,'Team forecast'!$B$3:$B$22,0),MATCH(AN$1,'Team forecast'!$M$2:$AU$2,0))</f>
        <v>0</v>
      </c>
      <c r="AO3" s="19">
        <f>INDEX('Team forecast'!$M$3:$AU$22,MATCH($B3,'Team forecast'!$B$3:$B$22,0),MATCH(AO$1,'Team forecast'!$M$2:$AU$2,0))</f>
        <v>0</v>
      </c>
      <c r="AP3" s="19">
        <f>INDEX('Team forecast'!$M$3:$AU$22,MATCH($B3,'Team forecast'!$B$3:$B$22,0),MATCH(AP$1,'Team forecast'!$M$2:$AU$2,0))</f>
        <v>0</v>
      </c>
      <c r="AQ3" s="5">
        <f t="shared" ref="AQ3:AQ66" si="24">Y3</f>
        <v>-5000</v>
      </c>
      <c r="AR3" s="5">
        <f>INDEX('Team forecast'!$M$3:$AU$22,MATCH($B3,'Team forecast'!$B$3:$B$22,0),MATCH(AR$1,'Team forecast'!$M$2:$AU$2,0))*IF($Y3&gt;0,25000,0)</f>
        <v>0</v>
      </c>
      <c r="AS3" s="5">
        <f>INDEX('Team forecast'!$M$3:$AU$22,MATCH($B3,'Team forecast'!$B$3:$B$22,0),MATCH(AS$1,'Team forecast'!$M$2:$AU$2,0))*IF($Y3&gt;0,5000,0)</f>
        <v>0</v>
      </c>
      <c r="AT3" s="5">
        <f>INDEX('Team forecast'!$M$3:$AU$22,MATCH($B3,'Team forecast'!$B$3:$B$22,0),MATCH(AT$1,'Team forecast'!$M$2:$AU$2,0))*IF($Y3&gt;0,-15000,0)</f>
        <v>0</v>
      </c>
      <c r="AU3" s="5">
        <f t="shared" ref="AU3:AU66" si="25">AC3*$AM3</f>
        <v>0</v>
      </c>
      <c r="AV3" s="5">
        <f t="shared" ref="AV3:AV66" si="26">AD3*$AM3</f>
        <v>0</v>
      </c>
      <c r="AW3" s="5">
        <f t="shared" ref="AW3:AW66" si="27">AE3*$AM3</f>
        <v>0</v>
      </c>
      <c r="AX3" s="5">
        <f t="shared" ref="AX3:AX66" si="28">AF3*AO3</f>
        <v>0</v>
      </c>
      <c r="AY3" s="5">
        <f t="shared" ref="AY3:AY66" si="29">AG3*AN3</f>
        <v>0</v>
      </c>
      <c r="AZ3" s="5">
        <f t="shared" ref="AZ3:AZ66" si="30">AH3</f>
        <v>0</v>
      </c>
      <c r="BA3" s="5">
        <f t="shared" ref="BA3:BA66" si="31">AI3</f>
        <v>0</v>
      </c>
      <c r="BB3" s="5">
        <f t="shared" ref="BB3:BB66" si="32">AJ3*AM3</f>
        <v>0</v>
      </c>
      <c r="BC3" s="5">
        <f t="shared" ref="BC3:BC66" si="33">AK3*AN3</f>
        <v>0</v>
      </c>
      <c r="BD3" s="5">
        <f>IFERROR(SUM(AR3:BC3),0)*((Cockpit!$C$3)^1)</f>
        <v>0</v>
      </c>
      <c r="BE3" s="19">
        <f>INDEX('Team forecast'!$M$3:$AU$22,MATCH($B3,'Team forecast'!$B$3:$B$22,0),MATCH(BE$1,'Team forecast'!$M$2:$AU$2,0))</f>
        <v>0</v>
      </c>
      <c r="BF3" s="19">
        <f>INDEX('Team forecast'!$M$3:$AU$22,MATCH($B3,'Team forecast'!$B$3:$B$22,0),MATCH(BF$1,'Team forecast'!$M$2:$AU$2,0))</f>
        <v>0</v>
      </c>
      <c r="BG3" s="19">
        <f>INDEX('Team forecast'!$M$3:$AU$22,MATCH($B3,'Team forecast'!$B$3:$B$22,0),MATCH(BG$1,'Team forecast'!$M$2:$AU$2,0))</f>
        <v>0</v>
      </c>
      <c r="BH3" s="19">
        <f>INDEX('Team forecast'!$M$3:$AU$22,MATCH($B3,'Team forecast'!$B$3:$B$22,0),MATCH(BH$1,'Team forecast'!$M$2:$AU$2,0))</f>
        <v>0</v>
      </c>
      <c r="BI3" s="5">
        <f t="shared" ref="BI3:BI66" si="34">AQ3</f>
        <v>-5000</v>
      </c>
      <c r="BJ3" s="5">
        <f>INDEX('Team forecast'!$M$3:$AU$22,MATCH($B3,'Team forecast'!$B$3:$B$22,0),MATCH(BJ$1,'Team forecast'!$M$2:$AU$2,0))*IF($Y3&gt;0,25000,0)</f>
        <v>0</v>
      </c>
      <c r="BK3" s="5">
        <f>INDEX('Team forecast'!$M$3:$AU$22,MATCH($B3,'Team forecast'!$B$3:$B$22,0),MATCH(BK$1,'Team forecast'!$M$2:$AU$2,0))*IF($Y3&gt;0,5000,0)</f>
        <v>0</v>
      </c>
      <c r="BL3" s="5">
        <f>INDEX('Team forecast'!$M$3:$AU$22,MATCH($B3,'Team forecast'!$B$3:$B$22,0),MATCH(BL$1,'Team forecast'!$M$2:$AU$2,0))*IF($Y3&gt;0,-15000,0)</f>
        <v>0</v>
      </c>
      <c r="BM3" s="5">
        <f t="shared" ref="BM3:BM66" si="35">$AC3*BE3</f>
        <v>0</v>
      </c>
      <c r="BN3" s="5">
        <f t="shared" ref="BN3:BN66" si="36">$AD3*BE3</f>
        <v>0</v>
      </c>
      <c r="BO3" s="5">
        <f t="shared" ref="BO3:BO66" si="37">$AE3*BE3</f>
        <v>0</v>
      </c>
      <c r="BP3" s="5">
        <f t="shared" ref="BP3:BP66" si="38">$AF3*BG3</f>
        <v>0</v>
      </c>
      <c r="BQ3" s="5">
        <f t="shared" ref="BQ3:BQ66" si="39">$AG3*BF3</f>
        <v>0</v>
      </c>
      <c r="BR3" s="5">
        <f t="shared" ref="BR3:BR66" si="40">$AH3</f>
        <v>0</v>
      </c>
      <c r="BS3" s="5">
        <f t="shared" ref="BS3:BS66" si="41">$AI3</f>
        <v>0</v>
      </c>
      <c r="BT3" s="5">
        <f t="shared" ref="BT3:BT66" si="42">$AJ3*BE3</f>
        <v>0</v>
      </c>
      <c r="BU3" s="5">
        <f t="shared" ref="BU3:BU66" si="43">$AK3*BF3</f>
        <v>0</v>
      </c>
      <c r="BV3" s="5">
        <f>IFERROR(SUM(BJ3:BU3),0)*((Cockpit!$C$3)^2)</f>
        <v>0</v>
      </c>
      <c r="BW3" s="19">
        <f>INDEX('Team forecast'!$M$3:$AU$22,MATCH($B3,'Team forecast'!$B$3:$B$22,0),MATCH(BW$1,'Team forecast'!$M$2:$AU$2,0))</f>
        <v>0</v>
      </c>
      <c r="BX3" s="19">
        <f>INDEX('Team forecast'!$M$3:$AU$22,MATCH($B3,'Team forecast'!$B$3:$B$22,0),MATCH(BX$1,'Team forecast'!$M$2:$AU$2,0))</f>
        <v>0</v>
      </c>
      <c r="BY3" s="19">
        <f>INDEX('Team forecast'!$M$3:$AU$22,MATCH($B3,'Team forecast'!$B$3:$B$22,0),MATCH(BY$1,'Team forecast'!$M$2:$AU$2,0))</f>
        <v>0</v>
      </c>
      <c r="BZ3" s="19">
        <f>INDEX('Team forecast'!$M$3:$AU$22,MATCH($B3,'Team forecast'!$B$3:$B$22,0),MATCH(BZ$1,'Team forecast'!$M$2:$AU$2,0))</f>
        <v>0</v>
      </c>
      <c r="CA3" s="5">
        <f t="shared" ref="CA3:CA66" si="44">BI3</f>
        <v>-5000</v>
      </c>
      <c r="CB3" s="5">
        <f>INDEX('Team forecast'!$M$3:$AU$22,MATCH($B3,'Team forecast'!$B$3:$B$22,0),MATCH(CB$1,'Team forecast'!$M$2:$AU$2,0))*IF($Y3&gt;0,25000,0)</f>
        <v>0</v>
      </c>
      <c r="CC3" s="5">
        <f>INDEX('Team forecast'!$M$3:$AU$22,MATCH($B3,'Team forecast'!$B$3:$B$22,0),MATCH(CC$1,'Team forecast'!$M$2:$AU$2,0))*IF($Y3&gt;0,5000,0)</f>
        <v>0</v>
      </c>
      <c r="CD3" s="5">
        <f>INDEX('Team forecast'!$M$3:$AU$22,MATCH($B3,'Team forecast'!$B$3:$B$22,0),MATCH(CD$1,'Team forecast'!$M$2:$AU$2,0))*IF($Y3&gt;0,-15000,0)</f>
        <v>0</v>
      </c>
      <c r="CE3" s="5">
        <f t="shared" ref="CE3:CE66" si="45">$AC3*BW3</f>
        <v>0</v>
      </c>
      <c r="CF3" s="5">
        <f t="shared" ref="CF3:CF66" si="46">$AD3*BW3</f>
        <v>0</v>
      </c>
      <c r="CG3" s="5">
        <f t="shared" ref="CG3:CG66" si="47">$AE3*BW3</f>
        <v>0</v>
      </c>
      <c r="CH3" s="5">
        <f t="shared" ref="CH3:CH66" si="48">$AF3*BY3</f>
        <v>0</v>
      </c>
      <c r="CI3" s="5">
        <f t="shared" ref="CI3:CI66" si="49">$AG3*BX3</f>
        <v>0</v>
      </c>
      <c r="CJ3" s="5">
        <f t="shared" ref="CJ3:CJ66" si="50">$AH3</f>
        <v>0</v>
      </c>
      <c r="CK3" s="5">
        <f t="shared" ref="CK3:CK66" si="51">$AI3</f>
        <v>0</v>
      </c>
      <c r="CL3" s="5">
        <f t="shared" ref="CL3:CL66" si="52">$AJ3*BW3</f>
        <v>0</v>
      </c>
      <c r="CM3" s="5">
        <f t="shared" ref="CM3:CM66" si="53">$AK3*BX3</f>
        <v>0</v>
      </c>
      <c r="CN3" s="5">
        <f>IFERROR(SUM(CB3:CM3),0)*((Cockpit!$C$3)^3)</f>
        <v>0</v>
      </c>
      <c r="CO3" s="19">
        <f>INDEX('Team forecast'!$M$3:$AU$22,MATCH($B3,'Team forecast'!$B$3:$B$22,0),MATCH(CO$1,'Team forecast'!$M$2:$AU$2,0))</f>
        <v>0</v>
      </c>
      <c r="CP3" s="19">
        <f>INDEX('Team forecast'!$M$3:$AU$22,MATCH($B3,'Team forecast'!$B$3:$B$22,0),MATCH(CP$1,'Team forecast'!$M$2:$AU$2,0))</f>
        <v>0</v>
      </c>
      <c r="CQ3" s="19">
        <f>INDEX('Team forecast'!$M$3:$AU$22,MATCH($B3,'Team forecast'!$B$3:$B$22,0),MATCH(CQ$1,'Team forecast'!$M$2:$AU$2,0))</f>
        <v>0</v>
      </c>
      <c r="CR3" s="19">
        <f>INDEX('Team forecast'!$M$3:$AU$22,MATCH($B3,'Team forecast'!$B$3:$B$22,0),MATCH(CR$1,'Team forecast'!$M$2:$AU$2,0))</f>
        <v>0</v>
      </c>
      <c r="CS3" s="5">
        <f t="shared" ref="CS3:CS66" si="54">CA3</f>
        <v>-5000</v>
      </c>
      <c r="CT3" s="5">
        <f>INDEX('Team forecast'!$M$3:$AU$22,MATCH($B3,'Team forecast'!$B$3:$B$22,0),MATCH(CT$1,'Team forecast'!$M$2:$AU$2,0))*IF($Y3&gt;0,25000,0)</f>
        <v>0</v>
      </c>
      <c r="CU3" s="5">
        <f>INDEX('Team forecast'!$M$3:$AU$22,MATCH($B3,'Team forecast'!$B$3:$B$22,0),MATCH(CU$1,'Team forecast'!$M$2:$AU$2,0))*IF($Y3&gt;0,5000,0)</f>
        <v>0</v>
      </c>
      <c r="CV3" s="5">
        <f>INDEX('Team forecast'!$M$3:$AU$22,MATCH($B3,'Team forecast'!$B$3:$B$22,0),MATCH(CV$1,'Team forecast'!$M$2:$AU$2,0))*IF($Y3&gt;0,-15000,0)</f>
        <v>0</v>
      </c>
      <c r="CW3" s="5">
        <f t="shared" ref="CW3:CW66" si="55">$AC3*CO3</f>
        <v>0</v>
      </c>
      <c r="CX3" s="5">
        <f t="shared" ref="CX3:CX66" si="56">$AD3*CO3</f>
        <v>0</v>
      </c>
      <c r="CY3" s="5">
        <f t="shared" ref="CY3:CY66" si="57">$AE3*CO3</f>
        <v>0</v>
      </c>
      <c r="CZ3" s="5">
        <f t="shared" ref="CZ3:CZ66" si="58">$AF3*CQ3</f>
        <v>0</v>
      </c>
      <c r="DA3" s="5">
        <f t="shared" ref="DA3:DA66" si="59">$AG3*CP3</f>
        <v>0</v>
      </c>
      <c r="DB3" s="5">
        <f t="shared" ref="DB3:DB66" si="60">$AH3</f>
        <v>0</v>
      </c>
      <c r="DC3" s="5">
        <f t="shared" ref="DC3:DC66" si="61">$AI3</f>
        <v>0</v>
      </c>
      <c r="DD3" s="5">
        <f t="shared" ref="DD3:DD66" si="62">$AJ3*CO3</f>
        <v>0</v>
      </c>
      <c r="DE3" s="5">
        <f t="shared" ref="DE3:DE66" si="63">$AK3*CP3</f>
        <v>0</v>
      </c>
      <c r="DF3" s="5">
        <f>IFERROR(SUM(CT3:DE3),0)*((Cockpit!$C$3)^4)</f>
        <v>0</v>
      </c>
      <c r="DG3" s="19">
        <f>INDEX('Team forecast'!$M$3:$AU$22,MATCH($B3,'Team forecast'!$B$3:$B$22,0),MATCH(DG$1,'Team forecast'!$M$2:$AU$2,0))</f>
        <v>0</v>
      </c>
      <c r="DH3" s="19">
        <f>INDEX('Team forecast'!$M$3:$AU$22,MATCH($B3,'Team forecast'!$B$3:$B$22,0),MATCH(DH$1,'Team forecast'!$M$2:$AU$2,0))</f>
        <v>0</v>
      </c>
      <c r="DI3" s="19">
        <f>INDEX('Team forecast'!$M$3:$AU$22,MATCH($B3,'Team forecast'!$B$3:$B$22,0),MATCH(DI$1,'Team forecast'!$M$2:$AU$2,0))</f>
        <v>0</v>
      </c>
      <c r="DJ3" s="19">
        <f>INDEX('Team forecast'!$M$3:$AU$22,MATCH($B3,'Team forecast'!$B$3:$B$22,0),MATCH(DJ$1,'Team forecast'!$M$2:$AU$2,0))</f>
        <v>0</v>
      </c>
      <c r="DK3" s="5">
        <f t="shared" ref="DK3:DK66" si="64">CS3</f>
        <v>-5000</v>
      </c>
      <c r="DL3" s="5">
        <f>INDEX('Team forecast'!$M$3:$AU$22,MATCH($B3,'Team forecast'!$B$3:$B$22,0),MATCH(DL$1,'Team forecast'!$M$2:$AU$2,0))*IF($Y3&gt;0,25000,0)</f>
        <v>0</v>
      </c>
      <c r="DM3" s="5">
        <f>INDEX('Team forecast'!$M$3:$AU$22,MATCH($B3,'Team forecast'!$B$3:$B$22,0),MATCH(DM$1,'Team forecast'!$M$2:$AU$2,0))*IF($Y3&gt;0,5000,0)</f>
        <v>0</v>
      </c>
      <c r="DN3" s="5">
        <f>INDEX('Team forecast'!$M$3:$AU$22,MATCH($B3,'Team forecast'!$B$3:$B$22,0),MATCH(DN$1,'Team forecast'!$M$2:$AU$2,0))*IF($Y3&gt;0,-15000,0)</f>
        <v>0</v>
      </c>
      <c r="DO3" s="5">
        <f t="shared" ref="DO3:DO66" si="65">$AC3*DG3</f>
        <v>0</v>
      </c>
      <c r="DP3" s="5">
        <f t="shared" ref="DP3:DP66" si="66">$AD3*DG3</f>
        <v>0</v>
      </c>
      <c r="DQ3" s="5">
        <f t="shared" ref="DQ3:DQ66" si="67">$AE3*DG3</f>
        <v>0</v>
      </c>
      <c r="DR3" s="5">
        <f t="shared" ref="DR3:DR66" si="68">$AF3*DI3</f>
        <v>0</v>
      </c>
      <c r="DS3" s="5">
        <f t="shared" ref="DS3:DS66" si="69">$AG3*DH3</f>
        <v>0</v>
      </c>
      <c r="DT3" s="5">
        <f t="shared" ref="DT3:DT66" si="70">$AH3</f>
        <v>0</v>
      </c>
      <c r="DU3" s="5">
        <f t="shared" ref="DU3:DU66" si="71">$AI3</f>
        <v>0</v>
      </c>
      <c r="DV3" s="5">
        <f t="shared" ref="DV3:DV66" si="72">$AJ3*DG3</f>
        <v>0</v>
      </c>
      <c r="DW3" s="5">
        <f t="shared" ref="DW3:DW66" si="73">$AK3*DI3</f>
        <v>0</v>
      </c>
      <c r="DX3" s="5">
        <f>IFERROR(SUM(DL3:DW3),0)*((Cockpit!$C$3)^5)</f>
        <v>0</v>
      </c>
      <c r="DY3" s="5">
        <f t="shared" ref="DY3:DY66" si="74">AL3+BD3+BV3+CN3+DF3+DX3</f>
        <v>-5000</v>
      </c>
      <c r="DZ3" s="5" t="str">
        <f>IF(ISERROR(MATCH(A3,'Current squad'!B:B,0)),"No","Yes")</f>
        <v>No</v>
      </c>
      <c r="EA3" s="5" cm="1">
        <f t="array" ref="EA3">IFERROR(_xlfn.IFS(DZ3="Yes",0,DZ3="No",H3*1%),999999)</f>
        <v>26220</v>
      </c>
      <c r="EB3" s="5">
        <f t="shared" si="15"/>
        <v>2648220</v>
      </c>
      <c r="EC3" s="5">
        <f t="shared" ref="EC3:EC66" si="75">DY3-EA3</f>
        <v>-31220</v>
      </c>
      <c r="ED3" s="1">
        <f t="shared" si="16"/>
        <v>-1.1906941266209E-2</v>
      </c>
      <c r="EE3" s="5">
        <f>RANK(EC3,$EC$2:$EC$572)+COUNTIF($EC$2:EC3,EC3)-1</f>
        <v>319</v>
      </c>
      <c r="EF3" s="4">
        <f>RANK(ED3,$ED$2:$ED$572)+COUNTIF($ED$2:ED3,ED3)-1</f>
        <v>405</v>
      </c>
      <c r="EX3" s="2"/>
    </row>
    <row r="4" spans="1:154" x14ac:dyDescent="0.3">
      <c r="A4" t="str">
        <f>IF(Holdet.dk!A4&lt;&gt;"",Holdet.dk!A4,"")</f>
        <v>Allan Saint-Maximin</v>
      </c>
      <c r="B4" t="str">
        <f>INDEX(Holdet.dk!B:B,MATCH($A4,Holdet.dk!$A:$A,0))</f>
        <v>Newcastle</v>
      </c>
      <c r="C4" t="str">
        <f>INDEX(Holdet.dk!C:C,MATCH($A4,Holdet.dk!$A:$A,0))</f>
        <v>Midfield</v>
      </c>
      <c r="D4" t="str">
        <f>INDEX(Holdet.dk!D:D,MATCH($A4,Holdet.dk!$A:$A,0))</f>
        <v>5.197.000</v>
      </c>
      <c r="E4" s="1">
        <f>IFERROR(_xlfn.NUMBERVALUE(INDEX(Holdet.dk!$E:$E,MATCH($A4,Holdet.dk!$A:$A,0)),","),0)</f>
        <v>3.6000000000000004E-2</v>
      </c>
      <c r="F4" t="str">
        <f>IF(INDEX(Lookup!H:H,MATCH('Master data'!A4,Lookup!G:G,0))=0,A4,INDEX(Lookup!H:H,MATCH('Master data'!A4,Lookup!G:G,0)))</f>
        <v>Allan Saint-Maximin</v>
      </c>
      <c r="G4" t="str">
        <f>IFERROR(INDEX(Lookup!B:B,MATCH(INDEX(Rotowire!C:C,MATCH(F4,Rotowire!A:A,0)),Lookup!D:D,0)),"")</f>
        <v>Fulham</v>
      </c>
      <c r="H4" s="5">
        <f t="shared" si="4"/>
        <v>5197000</v>
      </c>
      <c r="I4" s="19">
        <f>IFERROR(INDEX('Team forecast'!$G$3:$I$22,MATCH($B4,'Team forecast'!$B$3:$B$22,0),MATCH(I$1,'Team forecast'!$G$2:$I$2,0)),0)</f>
        <v>0.8913043478260867</v>
      </c>
      <c r="J4" s="19">
        <f>IFERROR(INDEX('Team forecast'!$G$3:$I$22,MATCH($B4,'Team forecast'!$B$3:$B$22,0),MATCH(J$1,'Team forecast'!$G$2:$I$2,0)),0)</f>
        <v>0.79881656804733725</v>
      </c>
      <c r="K4" s="19">
        <f>IFERROR(INDEX('Team forecast'!$G$3:$I$22,MATCH($B4,'Team forecast'!$B$3:$B$22,0),MATCH(K$1,'Team forecast'!$G$2:$I$2,0)),0)</f>
        <v>1.5249427096817147</v>
      </c>
      <c r="L4">
        <f>SUMIFS(Rotowire!E:E,Rotowire!$A:$A,'Master data'!$F4)</f>
        <v>95</v>
      </c>
      <c r="M4" s="2">
        <f>SUMIFS(Rotowire!F:F,Rotowire!$A:$A,'Master data'!$F4)*I4</f>
        <v>0.30304347826086953</v>
      </c>
      <c r="N4" s="2">
        <f>SUMIFS(Rotowire!G:G,Rotowire!$A:$A,'Master data'!$F4)*I4</f>
        <v>0.16043478260869559</v>
      </c>
      <c r="O4" s="2">
        <f>SUMIFS(Rotowire!I:I,Rotowire!$A:$A,'Master data'!$F4)*I4</f>
        <v>0.87347826086956493</v>
      </c>
      <c r="P4" s="2">
        <f>SUMIFS(Rotowire!W:W,Rotowire!$A:$A,'Master data'!$F4)*K4</f>
        <v>0.25924026064589151</v>
      </c>
      <c r="Q4" s="2">
        <f>SUMIFS(Rotowire!Y:Y,Rotowire!$A:$A,'Master data'!$F4)*J4</f>
        <v>0</v>
      </c>
      <c r="R4" s="2">
        <f>SUMIFS(Rotowire!AB:AB,Rotowire!$A:$A,'Master data'!$F4)</f>
        <v>0.04</v>
      </c>
      <c r="S4" s="2">
        <f>SUMIFS(Rotowire!AC:AC,Rotowire!$A:$A,'Master data'!$F4)</f>
        <v>0</v>
      </c>
      <c r="T4" s="2">
        <f>INDEX('Team forecast'!D$3:D$22,MATCH($B4,'Team forecast'!$B$3:$B$22,0))</f>
        <v>1.23</v>
      </c>
      <c r="U4" s="2">
        <f>INDEX('Team forecast'!E$3:E$22,MATCH($B4,'Team forecast'!$B$3:$B$22,0))</f>
        <v>1.35</v>
      </c>
      <c r="V4" s="2">
        <f>INDEX('Team forecast'!J$3:J$22,MATCH($B4,'Team forecast'!$B$3:$B$22,0))</f>
        <v>0.33679999999999999</v>
      </c>
      <c r="W4" s="2">
        <f>INDEX('Team forecast'!K$3:K$22,MATCH($B4,'Team forecast'!$B$3:$B$22,0))</f>
        <v>0.2712</v>
      </c>
      <c r="X4" s="2">
        <f>INDEX('Team forecast'!L$3:L$22,MATCH($B4,'Team forecast'!$B$3:$B$22,0))</f>
        <v>0.39200000000000002</v>
      </c>
      <c r="Y4" s="5">
        <f t="shared" si="5"/>
        <v>7000</v>
      </c>
      <c r="Z4" s="5">
        <f t="shared" si="17"/>
        <v>8420</v>
      </c>
      <c r="AA4" s="5">
        <f t="shared" si="6"/>
        <v>1356</v>
      </c>
      <c r="AB4" s="5">
        <f t="shared" si="7"/>
        <v>-5880</v>
      </c>
      <c r="AC4" s="5">
        <f t="shared" si="8"/>
        <v>37880.434782608689</v>
      </c>
      <c r="AD4" s="5">
        <f t="shared" si="18"/>
        <v>8021.7391304347793</v>
      </c>
      <c r="AE4" s="5">
        <f t="shared" si="19"/>
        <v>8734.7826086956484</v>
      </c>
      <c r="AF4" s="5">
        <f t="shared" si="11"/>
        <v>0</v>
      </c>
      <c r="AG4" s="5">
        <f t="shared" si="12"/>
        <v>0</v>
      </c>
      <c r="AH4" s="5">
        <f t="shared" si="20"/>
        <v>-800</v>
      </c>
      <c r="AI4" s="5">
        <f t="shared" si="21"/>
        <v>0</v>
      </c>
      <c r="AJ4" s="5">
        <f t="shared" si="22"/>
        <v>12300</v>
      </c>
      <c r="AK4" s="5">
        <f t="shared" si="23"/>
        <v>-10800</v>
      </c>
      <c r="AL4" s="5">
        <f>IFERROR(SUM(Y4:AK4),-5000)*((Cockpit!$C$3)^0)</f>
        <v>66232.956521739106</v>
      </c>
      <c r="AM4" s="19">
        <f>INDEX('Team forecast'!$M$3:$AU$22,MATCH($B4,'Team forecast'!$B$3:$B$22,0),MATCH(AM$1,'Team forecast'!$M$2:$AU$2,0))</f>
        <v>0</v>
      </c>
      <c r="AN4" s="19">
        <f>INDEX('Team forecast'!$M$3:$AU$22,MATCH($B4,'Team forecast'!$B$3:$B$22,0),MATCH(AN$1,'Team forecast'!$M$2:$AU$2,0))</f>
        <v>0</v>
      </c>
      <c r="AO4" s="19">
        <f>INDEX('Team forecast'!$M$3:$AU$22,MATCH($B4,'Team forecast'!$B$3:$B$22,0),MATCH(AO$1,'Team forecast'!$M$2:$AU$2,0))</f>
        <v>0</v>
      </c>
      <c r="AP4" s="19">
        <f>INDEX('Team forecast'!$M$3:$AU$22,MATCH($B4,'Team forecast'!$B$3:$B$22,0),MATCH(AP$1,'Team forecast'!$M$2:$AU$2,0))</f>
        <v>0</v>
      </c>
      <c r="AQ4" s="5">
        <f t="shared" si="24"/>
        <v>7000</v>
      </c>
      <c r="AR4" s="5">
        <f>INDEX('Team forecast'!$M$3:$AU$22,MATCH($B4,'Team forecast'!$B$3:$B$22,0),MATCH(AR$1,'Team forecast'!$M$2:$AU$2,0))*IF($Y4&gt;0,25000,0)</f>
        <v>0</v>
      </c>
      <c r="AS4" s="5">
        <f>INDEX('Team forecast'!$M$3:$AU$22,MATCH($B4,'Team forecast'!$B$3:$B$22,0),MATCH(AS$1,'Team forecast'!$M$2:$AU$2,0))*IF($Y4&gt;0,5000,0)</f>
        <v>0</v>
      </c>
      <c r="AT4" s="5">
        <f>INDEX('Team forecast'!$M$3:$AU$22,MATCH($B4,'Team forecast'!$B$3:$B$22,0),MATCH(AT$1,'Team forecast'!$M$2:$AU$2,0))*IF($Y4&gt;0,-15000,0)</f>
        <v>0</v>
      </c>
      <c r="AU4" s="5">
        <f t="shared" si="25"/>
        <v>0</v>
      </c>
      <c r="AV4" s="5">
        <f t="shared" si="26"/>
        <v>0</v>
      </c>
      <c r="AW4" s="5">
        <f t="shared" si="27"/>
        <v>0</v>
      </c>
      <c r="AX4" s="5">
        <f t="shared" si="28"/>
        <v>0</v>
      </c>
      <c r="AY4" s="5">
        <f t="shared" si="29"/>
        <v>0</v>
      </c>
      <c r="AZ4" s="5">
        <f t="shared" si="30"/>
        <v>-800</v>
      </c>
      <c r="BA4" s="5">
        <f t="shared" si="31"/>
        <v>0</v>
      </c>
      <c r="BB4" s="5">
        <f t="shared" si="32"/>
        <v>0</v>
      </c>
      <c r="BC4" s="5">
        <f t="shared" si="33"/>
        <v>0</v>
      </c>
      <c r="BD4" s="5">
        <f>IFERROR(SUM(AR4:BC4),0)*((Cockpit!$C$3)^1)</f>
        <v>-560</v>
      </c>
      <c r="BE4" s="19">
        <f>INDEX('Team forecast'!$M$3:$AU$22,MATCH($B4,'Team forecast'!$B$3:$B$22,0),MATCH(BE$1,'Team forecast'!$M$2:$AU$2,0))</f>
        <v>0</v>
      </c>
      <c r="BF4" s="19">
        <f>INDEX('Team forecast'!$M$3:$AU$22,MATCH($B4,'Team forecast'!$B$3:$B$22,0),MATCH(BF$1,'Team forecast'!$M$2:$AU$2,0))</f>
        <v>0</v>
      </c>
      <c r="BG4" s="19">
        <f>INDEX('Team forecast'!$M$3:$AU$22,MATCH($B4,'Team forecast'!$B$3:$B$22,0),MATCH(BG$1,'Team forecast'!$M$2:$AU$2,0))</f>
        <v>0</v>
      </c>
      <c r="BH4" s="19">
        <f>INDEX('Team forecast'!$M$3:$AU$22,MATCH($B4,'Team forecast'!$B$3:$B$22,0),MATCH(BH$1,'Team forecast'!$M$2:$AU$2,0))</f>
        <v>0</v>
      </c>
      <c r="BI4" s="5">
        <f t="shared" si="34"/>
        <v>7000</v>
      </c>
      <c r="BJ4" s="5">
        <f>INDEX('Team forecast'!$M$3:$AU$22,MATCH($B4,'Team forecast'!$B$3:$B$22,0),MATCH(BJ$1,'Team forecast'!$M$2:$AU$2,0))*IF($Y4&gt;0,25000,0)</f>
        <v>0</v>
      </c>
      <c r="BK4" s="5">
        <f>INDEX('Team forecast'!$M$3:$AU$22,MATCH($B4,'Team forecast'!$B$3:$B$22,0),MATCH(BK$1,'Team forecast'!$M$2:$AU$2,0))*IF($Y4&gt;0,5000,0)</f>
        <v>0</v>
      </c>
      <c r="BL4" s="5">
        <f>INDEX('Team forecast'!$M$3:$AU$22,MATCH($B4,'Team forecast'!$B$3:$B$22,0),MATCH(BL$1,'Team forecast'!$M$2:$AU$2,0))*IF($Y4&gt;0,-15000,0)</f>
        <v>0</v>
      </c>
      <c r="BM4" s="5">
        <f t="shared" si="35"/>
        <v>0</v>
      </c>
      <c r="BN4" s="5">
        <f t="shared" si="36"/>
        <v>0</v>
      </c>
      <c r="BO4" s="5">
        <f t="shared" si="37"/>
        <v>0</v>
      </c>
      <c r="BP4" s="5">
        <f t="shared" si="38"/>
        <v>0</v>
      </c>
      <c r="BQ4" s="5">
        <f t="shared" si="39"/>
        <v>0</v>
      </c>
      <c r="BR4" s="5">
        <f t="shared" si="40"/>
        <v>-800</v>
      </c>
      <c r="BS4" s="5">
        <f t="shared" si="41"/>
        <v>0</v>
      </c>
      <c r="BT4" s="5">
        <f t="shared" si="42"/>
        <v>0</v>
      </c>
      <c r="BU4" s="5">
        <f t="shared" si="43"/>
        <v>0</v>
      </c>
      <c r="BV4" s="5">
        <f>IFERROR(SUM(BJ4:BU4),0)*((Cockpit!$C$3)^2)</f>
        <v>-391.99999999999994</v>
      </c>
      <c r="BW4" s="19">
        <f>INDEX('Team forecast'!$M$3:$AU$22,MATCH($B4,'Team forecast'!$B$3:$B$22,0),MATCH(BW$1,'Team forecast'!$M$2:$AU$2,0))</f>
        <v>0</v>
      </c>
      <c r="BX4" s="19">
        <f>INDEX('Team forecast'!$M$3:$AU$22,MATCH($B4,'Team forecast'!$B$3:$B$22,0),MATCH(BX$1,'Team forecast'!$M$2:$AU$2,0))</f>
        <v>0</v>
      </c>
      <c r="BY4" s="19">
        <f>INDEX('Team forecast'!$M$3:$AU$22,MATCH($B4,'Team forecast'!$B$3:$B$22,0),MATCH(BY$1,'Team forecast'!$M$2:$AU$2,0))</f>
        <v>0</v>
      </c>
      <c r="BZ4" s="19">
        <f>INDEX('Team forecast'!$M$3:$AU$22,MATCH($B4,'Team forecast'!$B$3:$B$22,0),MATCH(BZ$1,'Team forecast'!$M$2:$AU$2,0))</f>
        <v>0</v>
      </c>
      <c r="CA4" s="5">
        <f t="shared" si="44"/>
        <v>7000</v>
      </c>
      <c r="CB4" s="5">
        <f>INDEX('Team forecast'!$M$3:$AU$22,MATCH($B4,'Team forecast'!$B$3:$B$22,0),MATCH(CB$1,'Team forecast'!$M$2:$AU$2,0))*IF($Y4&gt;0,25000,0)</f>
        <v>0</v>
      </c>
      <c r="CC4" s="5">
        <f>INDEX('Team forecast'!$M$3:$AU$22,MATCH($B4,'Team forecast'!$B$3:$B$22,0),MATCH(CC$1,'Team forecast'!$M$2:$AU$2,0))*IF($Y4&gt;0,5000,0)</f>
        <v>0</v>
      </c>
      <c r="CD4" s="5">
        <f>INDEX('Team forecast'!$M$3:$AU$22,MATCH($B4,'Team forecast'!$B$3:$B$22,0),MATCH(CD$1,'Team forecast'!$M$2:$AU$2,0))*IF($Y4&gt;0,-15000,0)</f>
        <v>0</v>
      </c>
      <c r="CE4" s="5">
        <f t="shared" si="45"/>
        <v>0</v>
      </c>
      <c r="CF4" s="5">
        <f t="shared" si="46"/>
        <v>0</v>
      </c>
      <c r="CG4" s="5">
        <f t="shared" si="47"/>
        <v>0</v>
      </c>
      <c r="CH4" s="5">
        <f t="shared" si="48"/>
        <v>0</v>
      </c>
      <c r="CI4" s="5">
        <f t="shared" si="49"/>
        <v>0</v>
      </c>
      <c r="CJ4" s="5">
        <f t="shared" si="50"/>
        <v>-800</v>
      </c>
      <c r="CK4" s="5">
        <f t="shared" si="51"/>
        <v>0</v>
      </c>
      <c r="CL4" s="5">
        <f t="shared" si="52"/>
        <v>0</v>
      </c>
      <c r="CM4" s="5">
        <f t="shared" si="53"/>
        <v>0</v>
      </c>
      <c r="CN4" s="5">
        <f>IFERROR(SUM(CB4:CM4),0)*((Cockpit!$C$3)^3)</f>
        <v>-274.39999999999992</v>
      </c>
      <c r="CO4" s="19">
        <f>INDEX('Team forecast'!$M$3:$AU$22,MATCH($B4,'Team forecast'!$B$3:$B$22,0),MATCH(CO$1,'Team forecast'!$M$2:$AU$2,0))</f>
        <v>0</v>
      </c>
      <c r="CP4" s="19">
        <f>INDEX('Team forecast'!$M$3:$AU$22,MATCH($B4,'Team forecast'!$B$3:$B$22,0),MATCH(CP$1,'Team forecast'!$M$2:$AU$2,0))</f>
        <v>0</v>
      </c>
      <c r="CQ4" s="19">
        <f>INDEX('Team forecast'!$M$3:$AU$22,MATCH($B4,'Team forecast'!$B$3:$B$22,0),MATCH(CQ$1,'Team forecast'!$M$2:$AU$2,0))</f>
        <v>0</v>
      </c>
      <c r="CR4" s="19">
        <f>INDEX('Team forecast'!$M$3:$AU$22,MATCH($B4,'Team forecast'!$B$3:$B$22,0),MATCH(CR$1,'Team forecast'!$M$2:$AU$2,0))</f>
        <v>0</v>
      </c>
      <c r="CS4" s="5">
        <f t="shared" si="54"/>
        <v>7000</v>
      </c>
      <c r="CT4" s="5">
        <f>INDEX('Team forecast'!$M$3:$AU$22,MATCH($B4,'Team forecast'!$B$3:$B$22,0),MATCH(CT$1,'Team forecast'!$M$2:$AU$2,0))*IF($Y4&gt;0,25000,0)</f>
        <v>0</v>
      </c>
      <c r="CU4" s="5">
        <f>INDEX('Team forecast'!$M$3:$AU$22,MATCH($B4,'Team forecast'!$B$3:$B$22,0),MATCH(CU$1,'Team forecast'!$M$2:$AU$2,0))*IF($Y4&gt;0,5000,0)</f>
        <v>0</v>
      </c>
      <c r="CV4" s="5">
        <f>INDEX('Team forecast'!$M$3:$AU$22,MATCH($B4,'Team forecast'!$B$3:$B$22,0),MATCH(CV$1,'Team forecast'!$M$2:$AU$2,0))*IF($Y4&gt;0,-15000,0)</f>
        <v>0</v>
      </c>
      <c r="CW4" s="5">
        <f t="shared" si="55"/>
        <v>0</v>
      </c>
      <c r="CX4" s="5">
        <f t="shared" si="56"/>
        <v>0</v>
      </c>
      <c r="CY4" s="5">
        <f t="shared" si="57"/>
        <v>0</v>
      </c>
      <c r="CZ4" s="5">
        <f t="shared" si="58"/>
        <v>0</v>
      </c>
      <c r="DA4" s="5">
        <f t="shared" si="59"/>
        <v>0</v>
      </c>
      <c r="DB4" s="5">
        <f t="shared" si="60"/>
        <v>-800</v>
      </c>
      <c r="DC4" s="5">
        <f t="shared" si="61"/>
        <v>0</v>
      </c>
      <c r="DD4" s="5">
        <f t="shared" si="62"/>
        <v>0</v>
      </c>
      <c r="DE4" s="5">
        <f t="shared" si="63"/>
        <v>0</v>
      </c>
      <c r="DF4" s="5">
        <f>IFERROR(SUM(CT4:DE4),0)*((Cockpit!$C$3)^4)</f>
        <v>-192.07999999999993</v>
      </c>
      <c r="DG4" s="19">
        <f>INDEX('Team forecast'!$M$3:$AU$22,MATCH($B4,'Team forecast'!$B$3:$B$22,0),MATCH(DG$1,'Team forecast'!$M$2:$AU$2,0))</f>
        <v>0</v>
      </c>
      <c r="DH4" s="19">
        <f>INDEX('Team forecast'!$M$3:$AU$22,MATCH($B4,'Team forecast'!$B$3:$B$22,0),MATCH(DH$1,'Team forecast'!$M$2:$AU$2,0))</f>
        <v>0</v>
      </c>
      <c r="DI4" s="19">
        <f>INDEX('Team forecast'!$M$3:$AU$22,MATCH($B4,'Team forecast'!$B$3:$B$22,0),MATCH(DI$1,'Team forecast'!$M$2:$AU$2,0))</f>
        <v>0</v>
      </c>
      <c r="DJ4" s="19">
        <f>INDEX('Team forecast'!$M$3:$AU$22,MATCH($B4,'Team forecast'!$B$3:$B$22,0),MATCH(DJ$1,'Team forecast'!$M$2:$AU$2,0))</f>
        <v>0</v>
      </c>
      <c r="DK4" s="5">
        <f t="shared" si="64"/>
        <v>7000</v>
      </c>
      <c r="DL4" s="5">
        <f>INDEX('Team forecast'!$M$3:$AU$22,MATCH($B4,'Team forecast'!$B$3:$B$22,0),MATCH(DL$1,'Team forecast'!$M$2:$AU$2,0))*IF($Y4&gt;0,25000,0)</f>
        <v>0</v>
      </c>
      <c r="DM4" s="5">
        <f>INDEX('Team forecast'!$M$3:$AU$22,MATCH($B4,'Team forecast'!$B$3:$B$22,0),MATCH(DM$1,'Team forecast'!$M$2:$AU$2,0))*IF($Y4&gt;0,5000,0)</f>
        <v>0</v>
      </c>
      <c r="DN4" s="5">
        <f>INDEX('Team forecast'!$M$3:$AU$22,MATCH($B4,'Team forecast'!$B$3:$B$22,0),MATCH(DN$1,'Team forecast'!$M$2:$AU$2,0))*IF($Y4&gt;0,-15000,0)</f>
        <v>0</v>
      </c>
      <c r="DO4" s="5">
        <f t="shared" si="65"/>
        <v>0</v>
      </c>
      <c r="DP4" s="5">
        <f t="shared" si="66"/>
        <v>0</v>
      </c>
      <c r="DQ4" s="5">
        <f t="shared" si="67"/>
        <v>0</v>
      </c>
      <c r="DR4" s="5">
        <f t="shared" si="68"/>
        <v>0</v>
      </c>
      <c r="DS4" s="5">
        <f t="shared" si="69"/>
        <v>0</v>
      </c>
      <c r="DT4" s="5">
        <f t="shared" si="70"/>
        <v>-800</v>
      </c>
      <c r="DU4" s="5">
        <f t="shared" si="71"/>
        <v>0</v>
      </c>
      <c r="DV4" s="5">
        <f t="shared" si="72"/>
        <v>0</v>
      </c>
      <c r="DW4" s="5">
        <f t="shared" si="73"/>
        <v>0</v>
      </c>
      <c r="DX4" s="5">
        <f>IFERROR(SUM(DL4:DW4),0)*((Cockpit!$C$3)^5)</f>
        <v>-134.45599999999996</v>
      </c>
      <c r="DY4" s="5">
        <f t="shared" si="74"/>
        <v>64680.020521739105</v>
      </c>
      <c r="DZ4" s="5" t="str">
        <f>IF(ISERROR(MATCH(A4,'Current squad'!B:B,0)),"No","Yes")</f>
        <v>No</v>
      </c>
      <c r="EA4" s="5" cm="1">
        <f t="array" ref="EA4">IFERROR(_xlfn.IFS(DZ4="Yes",0,DZ4="No",H4*1%),999999)</f>
        <v>51970</v>
      </c>
      <c r="EB4" s="5">
        <f t="shared" si="15"/>
        <v>5248970</v>
      </c>
      <c r="EC4" s="5">
        <f t="shared" si="75"/>
        <v>12710.020521739105</v>
      </c>
      <c r="ED4" s="1">
        <f t="shared" si="16"/>
        <v>2.4456456651412556E-3</v>
      </c>
      <c r="EE4" s="5">
        <f>RANK(EC4,$EC$2:$EC$572)+COUNTIF($EC$2:EC4,EC4)-1</f>
        <v>33</v>
      </c>
      <c r="EF4" s="4">
        <f>RANK(ED4,$ED$2:$ED$572)+COUNTIF($ED$2:ED4,ED4)-1</f>
        <v>36</v>
      </c>
    </row>
    <row r="5" spans="1:154" x14ac:dyDescent="0.3">
      <c r="A5" t="str">
        <f>IF(Holdet.dk!A5&lt;&gt;"",Holdet.dk!A5,"")</f>
        <v>James McCarthy</v>
      </c>
      <c r="B5" t="str">
        <f>INDEX(Holdet.dk!B:B,MATCH($A5,Holdet.dk!$A:$A,0))</f>
        <v>Crystal Palace</v>
      </c>
      <c r="C5" t="str">
        <f>INDEX(Holdet.dk!C:C,MATCH($A5,Holdet.dk!$A:$A,0))</f>
        <v>Midfield</v>
      </c>
      <c r="D5" t="str">
        <f>INDEX(Holdet.dk!D:D,MATCH($A5,Holdet.dk!$A:$A,0))</f>
        <v>2.516.000</v>
      </c>
      <c r="E5" s="1">
        <f>IFERROR(_xlfn.NUMBERVALUE(INDEX(Holdet.dk!$E:$E,MATCH($A5,Holdet.dk!$A:$A,0)),","),0)</f>
        <v>2E-3</v>
      </c>
      <c r="F5" t="str">
        <f>IF(INDEX(Lookup!H:H,MATCH('Master data'!A5,Lookup!G:G,0))=0,A5,INDEX(Lookup!H:H,MATCH('Master data'!A5,Lookup!G:G,0)))</f>
        <v>James McCarthy</v>
      </c>
      <c r="G5" t="str">
        <f>IFERROR(INDEX(Lookup!B:B,MATCH(INDEX(Rotowire!C:C,MATCH(F5,Rotowire!A:A,0)),Lookup!D:D,0)),"")</f>
        <v>Liverpool</v>
      </c>
      <c r="H5" s="5">
        <f t="shared" si="4"/>
        <v>2516000</v>
      </c>
      <c r="I5" s="19">
        <f>IFERROR(INDEX('Team forecast'!$G$3:$I$22,MATCH($B5,'Team forecast'!$B$3:$B$22,0),MATCH(I$1,'Team forecast'!$G$2:$I$2,0)),0)</f>
        <v>0.66666666666666652</v>
      </c>
      <c r="J5" s="19">
        <f>IFERROR(INDEX('Team forecast'!$G$3:$I$22,MATCH($B5,'Team forecast'!$B$3:$B$22,0),MATCH(J$1,'Team forecast'!$G$2:$I$2,0)),0)</f>
        <v>1.0823529411764703</v>
      </c>
      <c r="K5" s="19">
        <f>IFERROR(INDEX('Team forecast'!$G$3:$I$22,MATCH($B5,'Team forecast'!$B$3:$B$22,0),MATCH(K$1,'Team forecast'!$G$2:$I$2,0)),0)</f>
        <v>1.2658353671928146</v>
      </c>
      <c r="L5">
        <f>SUMIFS(Rotowire!E:E,Rotowire!$A:$A,'Master data'!$F5)</f>
        <v>95</v>
      </c>
      <c r="M5" s="2">
        <f>SUMIFS(Rotowire!F:F,Rotowire!$A:$A,'Master data'!$F5)*I5</f>
        <v>2.6666666666666661E-2</v>
      </c>
      <c r="N5" s="2">
        <f>SUMIFS(Rotowire!G:G,Rotowire!$A:$A,'Master data'!$F5)*I5</f>
        <v>5.3333333333333323E-2</v>
      </c>
      <c r="O5" s="2">
        <f>SUMIFS(Rotowire!I:I,Rotowire!$A:$A,'Master data'!$F5)*I5</f>
        <v>0.10666666666666665</v>
      </c>
      <c r="P5" s="2">
        <f>SUMIFS(Rotowire!W:W,Rotowire!$A:$A,'Master data'!$F5)*K5</f>
        <v>6.3291768359640732E-2</v>
      </c>
      <c r="Q5" s="2">
        <f>SUMIFS(Rotowire!Y:Y,Rotowire!$A:$A,'Master data'!$F5)*J5</f>
        <v>0</v>
      </c>
      <c r="R5" s="2">
        <f>SUMIFS(Rotowire!AB:AB,Rotowire!$A:$A,'Master data'!$F5)</f>
        <v>0.23</v>
      </c>
      <c r="S5" s="2">
        <f>SUMIFS(Rotowire!AC:AC,Rotowire!$A:$A,'Master data'!$F5)</f>
        <v>0</v>
      </c>
      <c r="T5" s="2">
        <f>INDEX('Team forecast'!D$3:D$22,MATCH($B5,'Team forecast'!$B$3:$B$22,0))</f>
        <v>0.5</v>
      </c>
      <c r="U5" s="2">
        <f>INDEX('Team forecast'!E$3:E$22,MATCH($B5,'Team forecast'!$B$3:$B$22,0))</f>
        <v>2.76</v>
      </c>
      <c r="V5" s="2">
        <f>INDEX('Team forecast'!J$3:J$22,MATCH($B5,'Team forecast'!$B$3:$B$22,0))</f>
        <v>4.4699999999999997E-2</v>
      </c>
      <c r="W5" s="2">
        <f>INDEX('Team forecast'!K$3:K$22,MATCH($B5,'Team forecast'!$B$3:$B$22,0))</f>
        <v>0.1164</v>
      </c>
      <c r="X5" s="2">
        <f>INDEX('Team forecast'!L$3:L$22,MATCH($B5,'Team forecast'!$B$3:$B$22,0))</f>
        <v>0.83899999999999997</v>
      </c>
      <c r="Y5" s="5">
        <f t="shared" si="5"/>
        <v>7000</v>
      </c>
      <c r="Z5" s="5">
        <f t="shared" si="17"/>
        <v>1117.5</v>
      </c>
      <c r="AA5" s="5">
        <f t="shared" si="6"/>
        <v>582</v>
      </c>
      <c r="AB5" s="5">
        <f t="shared" si="7"/>
        <v>-12585</v>
      </c>
      <c r="AC5" s="5">
        <f t="shared" si="8"/>
        <v>3333.3333333333326</v>
      </c>
      <c r="AD5" s="5">
        <f t="shared" si="18"/>
        <v>2666.6666666666661</v>
      </c>
      <c r="AE5" s="5">
        <f t="shared" si="19"/>
        <v>1066.6666666666665</v>
      </c>
      <c r="AF5" s="5">
        <f t="shared" si="11"/>
        <v>0</v>
      </c>
      <c r="AG5" s="5">
        <f t="shared" si="12"/>
        <v>0</v>
      </c>
      <c r="AH5" s="5">
        <f t="shared" si="20"/>
        <v>-4600</v>
      </c>
      <c r="AI5" s="5">
        <f t="shared" si="21"/>
        <v>0</v>
      </c>
      <c r="AJ5" s="5">
        <f t="shared" si="22"/>
        <v>5000</v>
      </c>
      <c r="AK5" s="5">
        <f t="shared" si="23"/>
        <v>-22080</v>
      </c>
      <c r="AL5" s="5">
        <f>IFERROR(SUM(Y5:AK5),-5000)*((Cockpit!$C$3)^0)</f>
        <v>-18498.833333333336</v>
      </c>
      <c r="AM5" s="19">
        <f>INDEX('Team forecast'!$M$3:$AU$22,MATCH($B5,'Team forecast'!$B$3:$B$22,0),MATCH(AM$1,'Team forecast'!$M$2:$AU$2,0))</f>
        <v>0</v>
      </c>
      <c r="AN5" s="19">
        <f>INDEX('Team forecast'!$M$3:$AU$22,MATCH($B5,'Team forecast'!$B$3:$B$22,0),MATCH(AN$1,'Team forecast'!$M$2:$AU$2,0))</f>
        <v>0</v>
      </c>
      <c r="AO5" s="19">
        <f>INDEX('Team forecast'!$M$3:$AU$22,MATCH($B5,'Team forecast'!$B$3:$B$22,0),MATCH(AO$1,'Team forecast'!$M$2:$AU$2,0))</f>
        <v>0</v>
      </c>
      <c r="AP5" s="19">
        <f>INDEX('Team forecast'!$M$3:$AU$22,MATCH($B5,'Team forecast'!$B$3:$B$22,0),MATCH(AP$1,'Team forecast'!$M$2:$AU$2,0))</f>
        <v>0</v>
      </c>
      <c r="AQ5" s="5">
        <f t="shared" si="24"/>
        <v>7000</v>
      </c>
      <c r="AR5" s="5">
        <f>INDEX('Team forecast'!$M$3:$AU$22,MATCH($B5,'Team forecast'!$B$3:$B$22,0),MATCH(AR$1,'Team forecast'!$M$2:$AU$2,0))*IF($Y5&gt;0,25000,0)</f>
        <v>0</v>
      </c>
      <c r="AS5" s="5">
        <f>INDEX('Team forecast'!$M$3:$AU$22,MATCH($B5,'Team forecast'!$B$3:$B$22,0),MATCH(AS$1,'Team forecast'!$M$2:$AU$2,0))*IF($Y5&gt;0,5000,0)</f>
        <v>0</v>
      </c>
      <c r="AT5" s="5">
        <f>INDEX('Team forecast'!$M$3:$AU$22,MATCH($B5,'Team forecast'!$B$3:$B$22,0),MATCH(AT$1,'Team forecast'!$M$2:$AU$2,0))*IF($Y5&gt;0,-15000,0)</f>
        <v>0</v>
      </c>
      <c r="AU5" s="5">
        <f t="shared" si="25"/>
        <v>0</v>
      </c>
      <c r="AV5" s="5">
        <f t="shared" si="26"/>
        <v>0</v>
      </c>
      <c r="AW5" s="5">
        <f t="shared" si="27"/>
        <v>0</v>
      </c>
      <c r="AX5" s="5">
        <f t="shared" si="28"/>
        <v>0</v>
      </c>
      <c r="AY5" s="5">
        <f t="shared" si="29"/>
        <v>0</v>
      </c>
      <c r="AZ5" s="5">
        <f t="shared" si="30"/>
        <v>-4600</v>
      </c>
      <c r="BA5" s="5">
        <f t="shared" si="31"/>
        <v>0</v>
      </c>
      <c r="BB5" s="5">
        <f t="shared" si="32"/>
        <v>0</v>
      </c>
      <c r="BC5" s="5">
        <f t="shared" si="33"/>
        <v>0</v>
      </c>
      <c r="BD5" s="5">
        <f>IFERROR(SUM(AR5:BC5),0)*((Cockpit!$C$3)^1)</f>
        <v>-3220</v>
      </c>
      <c r="BE5" s="19">
        <f>INDEX('Team forecast'!$M$3:$AU$22,MATCH($B5,'Team forecast'!$B$3:$B$22,0),MATCH(BE$1,'Team forecast'!$M$2:$AU$2,0))</f>
        <v>0</v>
      </c>
      <c r="BF5" s="19">
        <f>INDEX('Team forecast'!$M$3:$AU$22,MATCH($B5,'Team forecast'!$B$3:$B$22,0),MATCH(BF$1,'Team forecast'!$M$2:$AU$2,0))</f>
        <v>0</v>
      </c>
      <c r="BG5" s="19">
        <f>INDEX('Team forecast'!$M$3:$AU$22,MATCH($B5,'Team forecast'!$B$3:$B$22,0),MATCH(BG$1,'Team forecast'!$M$2:$AU$2,0))</f>
        <v>0</v>
      </c>
      <c r="BH5" s="19">
        <f>INDEX('Team forecast'!$M$3:$AU$22,MATCH($B5,'Team forecast'!$B$3:$B$22,0),MATCH(BH$1,'Team forecast'!$M$2:$AU$2,0))</f>
        <v>0</v>
      </c>
      <c r="BI5" s="5">
        <f t="shared" si="34"/>
        <v>7000</v>
      </c>
      <c r="BJ5" s="5">
        <f>INDEX('Team forecast'!$M$3:$AU$22,MATCH($B5,'Team forecast'!$B$3:$B$22,0),MATCH(BJ$1,'Team forecast'!$M$2:$AU$2,0))*IF($Y5&gt;0,25000,0)</f>
        <v>0</v>
      </c>
      <c r="BK5" s="5">
        <f>INDEX('Team forecast'!$M$3:$AU$22,MATCH($B5,'Team forecast'!$B$3:$B$22,0),MATCH(BK$1,'Team forecast'!$M$2:$AU$2,0))*IF($Y5&gt;0,5000,0)</f>
        <v>0</v>
      </c>
      <c r="BL5" s="5">
        <f>INDEX('Team forecast'!$M$3:$AU$22,MATCH($B5,'Team forecast'!$B$3:$B$22,0),MATCH(BL$1,'Team forecast'!$M$2:$AU$2,0))*IF($Y5&gt;0,-15000,0)</f>
        <v>0</v>
      </c>
      <c r="BM5" s="5">
        <f t="shared" si="35"/>
        <v>0</v>
      </c>
      <c r="BN5" s="5">
        <f t="shared" si="36"/>
        <v>0</v>
      </c>
      <c r="BO5" s="5">
        <f t="shared" si="37"/>
        <v>0</v>
      </c>
      <c r="BP5" s="5">
        <f t="shared" si="38"/>
        <v>0</v>
      </c>
      <c r="BQ5" s="5">
        <f t="shared" si="39"/>
        <v>0</v>
      </c>
      <c r="BR5" s="5">
        <f t="shared" si="40"/>
        <v>-4600</v>
      </c>
      <c r="BS5" s="5">
        <f t="shared" si="41"/>
        <v>0</v>
      </c>
      <c r="BT5" s="5">
        <f t="shared" si="42"/>
        <v>0</v>
      </c>
      <c r="BU5" s="5">
        <f t="shared" si="43"/>
        <v>0</v>
      </c>
      <c r="BV5" s="5">
        <f>IFERROR(SUM(BJ5:BU5),0)*((Cockpit!$C$3)^2)</f>
        <v>-2253.9999999999995</v>
      </c>
      <c r="BW5" s="19">
        <f>INDEX('Team forecast'!$M$3:$AU$22,MATCH($B5,'Team forecast'!$B$3:$B$22,0),MATCH(BW$1,'Team forecast'!$M$2:$AU$2,0))</f>
        <v>0</v>
      </c>
      <c r="BX5" s="19">
        <f>INDEX('Team forecast'!$M$3:$AU$22,MATCH($B5,'Team forecast'!$B$3:$B$22,0),MATCH(BX$1,'Team forecast'!$M$2:$AU$2,0))</f>
        <v>0</v>
      </c>
      <c r="BY5" s="19">
        <f>INDEX('Team forecast'!$M$3:$AU$22,MATCH($B5,'Team forecast'!$B$3:$B$22,0),MATCH(BY$1,'Team forecast'!$M$2:$AU$2,0))</f>
        <v>0</v>
      </c>
      <c r="BZ5" s="19">
        <f>INDEX('Team forecast'!$M$3:$AU$22,MATCH($B5,'Team forecast'!$B$3:$B$22,0),MATCH(BZ$1,'Team forecast'!$M$2:$AU$2,0))</f>
        <v>0</v>
      </c>
      <c r="CA5" s="5">
        <f t="shared" si="44"/>
        <v>7000</v>
      </c>
      <c r="CB5" s="5">
        <f>INDEX('Team forecast'!$M$3:$AU$22,MATCH($B5,'Team forecast'!$B$3:$B$22,0),MATCH(CB$1,'Team forecast'!$M$2:$AU$2,0))*IF($Y5&gt;0,25000,0)</f>
        <v>0</v>
      </c>
      <c r="CC5" s="5">
        <f>INDEX('Team forecast'!$M$3:$AU$22,MATCH($B5,'Team forecast'!$B$3:$B$22,0),MATCH(CC$1,'Team forecast'!$M$2:$AU$2,0))*IF($Y5&gt;0,5000,0)</f>
        <v>0</v>
      </c>
      <c r="CD5" s="5">
        <f>INDEX('Team forecast'!$M$3:$AU$22,MATCH($B5,'Team forecast'!$B$3:$B$22,0),MATCH(CD$1,'Team forecast'!$M$2:$AU$2,0))*IF($Y5&gt;0,-15000,0)</f>
        <v>0</v>
      </c>
      <c r="CE5" s="5">
        <f t="shared" si="45"/>
        <v>0</v>
      </c>
      <c r="CF5" s="5">
        <f t="shared" si="46"/>
        <v>0</v>
      </c>
      <c r="CG5" s="5">
        <f t="shared" si="47"/>
        <v>0</v>
      </c>
      <c r="CH5" s="5">
        <f t="shared" si="48"/>
        <v>0</v>
      </c>
      <c r="CI5" s="5">
        <f t="shared" si="49"/>
        <v>0</v>
      </c>
      <c r="CJ5" s="5">
        <f t="shared" si="50"/>
        <v>-4600</v>
      </c>
      <c r="CK5" s="5">
        <f t="shared" si="51"/>
        <v>0</v>
      </c>
      <c r="CL5" s="5">
        <f t="shared" si="52"/>
        <v>0</v>
      </c>
      <c r="CM5" s="5">
        <f t="shared" si="53"/>
        <v>0</v>
      </c>
      <c r="CN5" s="5">
        <f>IFERROR(SUM(CB5:CM5),0)*((Cockpit!$C$3)^3)</f>
        <v>-1577.7999999999997</v>
      </c>
      <c r="CO5" s="19">
        <f>INDEX('Team forecast'!$M$3:$AU$22,MATCH($B5,'Team forecast'!$B$3:$B$22,0),MATCH(CO$1,'Team forecast'!$M$2:$AU$2,0))</f>
        <v>0</v>
      </c>
      <c r="CP5" s="19">
        <f>INDEX('Team forecast'!$M$3:$AU$22,MATCH($B5,'Team forecast'!$B$3:$B$22,0),MATCH(CP$1,'Team forecast'!$M$2:$AU$2,0))</f>
        <v>0</v>
      </c>
      <c r="CQ5" s="19">
        <f>INDEX('Team forecast'!$M$3:$AU$22,MATCH($B5,'Team forecast'!$B$3:$B$22,0),MATCH(CQ$1,'Team forecast'!$M$2:$AU$2,0))</f>
        <v>0</v>
      </c>
      <c r="CR5" s="19">
        <f>INDEX('Team forecast'!$M$3:$AU$22,MATCH($B5,'Team forecast'!$B$3:$B$22,0),MATCH(CR$1,'Team forecast'!$M$2:$AU$2,0))</f>
        <v>0</v>
      </c>
      <c r="CS5" s="5">
        <f t="shared" si="54"/>
        <v>7000</v>
      </c>
      <c r="CT5" s="5">
        <f>INDEX('Team forecast'!$M$3:$AU$22,MATCH($B5,'Team forecast'!$B$3:$B$22,0),MATCH(CT$1,'Team forecast'!$M$2:$AU$2,0))*IF($Y5&gt;0,25000,0)</f>
        <v>0</v>
      </c>
      <c r="CU5" s="5">
        <f>INDEX('Team forecast'!$M$3:$AU$22,MATCH($B5,'Team forecast'!$B$3:$B$22,0),MATCH(CU$1,'Team forecast'!$M$2:$AU$2,0))*IF($Y5&gt;0,5000,0)</f>
        <v>0</v>
      </c>
      <c r="CV5" s="5">
        <f>INDEX('Team forecast'!$M$3:$AU$22,MATCH($B5,'Team forecast'!$B$3:$B$22,0),MATCH(CV$1,'Team forecast'!$M$2:$AU$2,0))*IF($Y5&gt;0,-15000,0)</f>
        <v>0</v>
      </c>
      <c r="CW5" s="5">
        <f t="shared" si="55"/>
        <v>0</v>
      </c>
      <c r="CX5" s="5">
        <f t="shared" si="56"/>
        <v>0</v>
      </c>
      <c r="CY5" s="5">
        <f t="shared" si="57"/>
        <v>0</v>
      </c>
      <c r="CZ5" s="5">
        <f t="shared" si="58"/>
        <v>0</v>
      </c>
      <c r="DA5" s="5">
        <f t="shared" si="59"/>
        <v>0</v>
      </c>
      <c r="DB5" s="5">
        <f t="shared" si="60"/>
        <v>-4600</v>
      </c>
      <c r="DC5" s="5">
        <f t="shared" si="61"/>
        <v>0</v>
      </c>
      <c r="DD5" s="5">
        <f t="shared" si="62"/>
        <v>0</v>
      </c>
      <c r="DE5" s="5">
        <f t="shared" si="63"/>
        <v>0</v>
      </c>
      <c r="DF5" s="5">
        <f>IFERROR(SUM(CT5:DE5),0)*((Cockpit!$C$3)^4)</f>
        <v>-1104.4599999999996</v>
      </c>
      <c r="DG5" s="19">
        <f>INDEX('Team forecast'!$M$3:$AU$22,MATCH($B5,'Team forecast'!$B$3:$B$22,0),MATCH(DG$1,'Team forecast'!$M$2:$AU$2,0))</f>
        <v>0</v>
      </c>
      <c r="DH5" s="19">
        <f>INDEX('Team forecast'!$M$3:$AU$22,MATCH($B5,'Team forecast'!$B$3:$B$22,0),MATCH(DH$1,'Team forecast'!$M$2:$AU$2,0))</f>
        <v>0</v>
      </c>
      <c r="DI5" s="19">
        <f>INDEX('Team forecast'!$M$3:$AU$22,MATCH($B5,'Team forecast'!$B$3:$B$22,0),MATCH(DI$1,'Team forecast'!$M$2:$AU$2,0))</f>
        <v>0</v>
      </c>
      <c r="DJ5" s="19">
        <f>INDEX('Team forecast'!$M$3:$AU$22,MATCH($B5,'Team forecast'!$B$3:$B$22,0),MATCH(DJ$1,'Team forecast'!$M$2:$AU$2,0))</f>
        <v>0</v>
      </c>
      <c r="DK5" s="5">
        <f t="shared" si="64"/>
        <v>7000</v>
      </c>
      <c r="DL5" s="5">
        <f>INDEX('Team forecast'!$M$3:$AU$22,MATCH($B5,'Team forecast'!$B$3:$B$22,0),MATCH(DL$1,'Team forecast'!$M$2:$AU$2,0))*IF($Y5&gt;0,25000,0)</f>
        <v>0</v>
      </c>
      <c r="DM5" s="5">
        <f>INDEX('Team forecast'!$M$3:$AU$22,MATCH($B5,'Team forecast'!$B$3:$B$22,0),MATCH(DM$1,'Team forecast'!$M$2:$AU$2,0))*IF($Y5&gt;0,5000,0)</f>
        <v>0</v>
      </c>
      <c r="DN5" s="5">
        <f>INDEX('Team forecast'!$M$3:$AU$22,MATCH($B5,'Team forecast'!$B$3:$B$22,0),MATCH(DN$1,'Team forecast'!$M$2:$AU$2,0))*IF($Y5&gt;0,-15000,0)</f>
        <v>0</v>
      </c>
      <c r="DO5" s="5">
        <f t="shared" si="65"/>
        <v>0</v>
      </c>
      <c r="DP5" s="5">
        <f t="shared" si="66"/>
        <v>0</v>
      </c>
      <c r="DQ5" s="5">
        <f t="shared" si="67"/>
        <v>0</v>
      </c>
      <c r="DR5" s="5">
        <f t="shared" si="68"/>
        <v>0</v>
      </c>
      <c r="DS5" s="5">
        <f t="shared" si="69"/>
        <v>0</v>
      </c>
      <c r="DT5" s="5">
        <f t="shared" si="70"/>
        <v>-4600</v>
      </c>
      <c r="DU5" s="5">
        <f t="shared" si="71"/>
        <v>0</v>
      </c>
      <c r="DV5" s="5">
        <f t="shared" si="72"/>
        <v>0</v>
      </c>
      <c r="DW5" s="5">
        <f t="shared" si="73"/>
        <v>0</v>
      </c>
      <c r="DX5" s="5">
        <f>IFERROR(SUM(DL5:DW5),0)*((Cockpit!$C$3)^5)</f>
        <v>-773.12199999999973</v>
      </c>
      <c r="DY5" s="5">
        <f t="shared" si="74"/>
        <v>-27428.215333333334</v>
      </c>
      <c r="DZ5" s="5" t="str">
        <f>IF(ISERROR(MATCH(A5,'Current squad'!B:B,0)),"No","Yes")</f>
        <v>No</v>
      </c>
      <c r="EA5" s="5" cm="1">
        <f t="array" ref="EA5">IFERROR(_xlfn.IFS(DZ5="Yes",0,DZ5="No",H5*1%),999999)</f>
        <v>25160</v>
      </c>
      <c r="EB5" s="5">
        <f t="shared" si="15"/>
        <v>2541160</v>
      </c>
      <c r="EC5" s="5">
        <f t="shared" si="75"/>
        <v>-52588.215333333334</v>
      </c>
      <c r="ED5" s="1">
        <f t="shared" si="16"/>
        <v>-2.09015164281929E-2</v>
      </c>
      <c r="EE5" s="5">
        <f>RANK(EC5,$EC$2:$EC$572)+COUNTIF($EC$2:EC5,EC5)-1</f>
        <v>503</v>
      </c>
      <c r="EF5" s="4">
        <f>RANK(ED5,$ED$2:$ED$572)+COUNTIF($ED$2:ED5,ED5)-1</f>
        <v>570</v>
      </c>
    </row>
    <row r="6" spans="1:154" x14ac:dyDescent="0.3">
      <c r="A6" t="str">
        <f>IF(Holdet.dk!A6&lt;&gt;"",Holdet.dk!A6,"")</f>
        <v>Phil Jones</v>
      </c>
      <c r="B6" t="str">
        <f>INDEX(Holdet.dk!B:B,MATCH($A6,Holdet.dk!$A:$A,0))</f>
        <v>Manchester United</v>
      </c>
      <c r="C6" t="str">
        <f>INDEX(Holdet.dk!C:C,MATCH($A6,Holdet.dk!$A:$A,0))</f>
        <v>Defense</v>
      </c>
      <c r="D6" t="str">
        <f>INDEX(Holdet.dk!D:D,MATCH($A6,Holdet.dk!$A:$A,0))</f>
        <v>2.395.000</v>
      </c>
      <c r="E6" s="1">
        <f>IFERROR(_xlfn.NUMBERVALUE(INDEX(Holdet.dk!$E:$E,MATCH($A6,Holdet.dk!$A:$A,0)),","),0)</f>
        <v>1E-3</v>
      </c>
      <c r="F6" t="str">
        <f>IF(INDEX(Lookup!H:H,MATCH('Master data'!A6,Lookup!G:G,0))=0,A6,INDEX(Lookup!H:H,MATCH('Master data'!A6,Lookup!G:G,0)))</f>
        <v>Phil Jones</v>
      </c>
      <c r="G6" t="str">
        <f>IFERROR(INDEX(Lookup!B:B,MATCH(INDEX(Rotowire!C:C,MATCH(F6,Rotowire!A:A,0)),Lookup!D:D,0)),"")</f>
        <v/>
      </c>
      <c r="H6" s="5">
        <f t="shared" si="4"/>
        <v>2395000</v>
      </c>
      <c r="I6" s="19">
        <f>IFERROR(INDEX('Team forecast'!$G$3:$I$22,MATCH($B6,'Team forecast'!$B$3:$B$22,0),MATCH(I$1,'Team forecast'!$G$2:$I$2,0)),0)</f>
        <v>1.0869565217391304</v>
      </c>
      <c r="J6" s="19">
        <f>IFERROR(INDEX('Team forecast'!$G$3:$I$22,MATCH($B6,'Team forecast'!$B$3:$B$22,0),MATCH(J$1,'Team forecast'!$G$2:$I$2,0)),0)</f>
        <v>0.75816993464052274</v>
      </c>
      <c r="K6" s="19">
        <f>IFERROR(INDEX('Team forecast'!$G$3:$I$22,MATCH($B6,'Team forecast'!$B$3:$B$22,0),MATCH(K$1,'Team forecast'!$G$2:$I$2,0)),0)</f>
        <v>1.4927913375362158</v>
      </c>
      <c r="L6">
        <f>SUMIFS(Rotowire!E:E,Rotowire!$A:$A,'Master data'!$F6)</f>
        <v>0</v>
      </c>
      <c r="M6" s="2">
        <f>SUMIFS(Rotowire!F:F,Rotowire!$A:$A,'Master data'!$F6)*I6</f>
        <v>0</v>
      </c>
      <c r="N6" s="2">
        <f>SUMIFS(Rotowire!G:G,Rotowire!$A:$A,'Master data'!$F6)*I6</f>
        <v>0</v>
      </c>
      <c r="O6" s="2">
        <f>SUMIFS(Rotowire!I:I,Rotowire!$A:$A,'Master data'!$F6)*I6</f>
        <v>0</v>
      </c>
      <c r="P6" s="2">
        <f>SUMIFS(Rotowire!W:W,Rotowire!$A:$A,'Master data'!$F6)*K6</f>
        <v>0</v>
      </c>
      <c r="Q6" s="2">
        <f>SUMIFS(Rotowire!Y:Y,Rotowire!$A:$A,'Master data'!$F6)*J6</f>
        <v>0</v>
      </c>
      <c r="R6" s="2">
        <f>SUMIFS(Rotowire!AB:AB,Rotowire!$A:$A,'Master data'!$F6)</f>
        <v>0</v>
      </c>
      <c r="S6" s="2">
        <f>SUMIFS(Rotowire!AC:AC,Rotowire!$A:$A,'Master data'!$F6)</f>
        <v>0</v>
      </c>
      <c r="T6" s="2">
        <f>INDEX('Team forecast'!D$3:D$22,MATCH($B6,'Team forecast'!$B$3:$B$22,0))</f>
        <v>1.5</v>
      </c>
      <c r="U6" s="2">
        <f>INDEX('Team forecast'!E$3:E$22,MATCH($B6,'Team forecast'!$B$3:$B$22,0))</f>
        <v>1.1599999999999999</v>
      </c>
      <c r="V6" s="2">
        <f>INDEX('Team forecast'!J$3:J$22,MATCH($B6,'Team forecast'!$B$3:$B$22,0))</f>
        <v>0.44640000000000002</v>
      </c>
      <c r="W6" s="2">
        <f>INDEX('Team forecast'!K$3:K$22,MATCH($B6,'Team forecast'!$B$3:$B$22,0))</f>
        <v>0.26269999999999999</v>
      </c>
      <c r="X6" s="2">
        <f>INDEX('Team forecast'!L$3:L$22,MATCH($B6,'Team forecast'!$B$3:$B$22,0))</f>
        <v>0.29099999999999998</v>
      </c>
      <c r="Y6" s="5">
        <f t="shared" si="5"/>
        <v>-5000</v>
      </c>
      <c r="Z6" s="5">
        <f t="shared" si="17"/>
        <v>0</v>
      </c>
      <c r="AA6" s="5">
        <f t="shared" si="6"/>
        <v>0</v>
      </c>
      <c r="AB6" s="5">
        <f t="shared" si="7"/>
        <v>0</v>
      </c>
      <c r="AC6" s="5">
        <f t="shared" si="8"/>
        <v>0</v>
      </c>
      <c r="AD6" s="5">
        <f t="shared" si="18"/>
        <v>0</v>
      </c>
      <c r="AE6" s="5">
        <f t="shared" si="19"/>
        <v>0</v>
      </c>
      <c r="AF6" s="5">
        <f t="shared" si="11"/>
        <v>0</v>
      </c>
      <c r="AG6" s="5">
        <f t="shared" si="12"/>
        <v>0</v>
      </c>
      <c r="AH6" s="5">
        <f t="shared" si="20"/>
        <v>0</v>
      </c>
      <c r="AI6" s="5">
        <f t="shared" si="21"/>
        <v>0</v>
      </c>
      <c r="AJ6" s="5">
        <f t="shared" si="22"/>
        <v>0</v>
      </c>
      <c r="AK6" s="5">
        <f t="shared" si="23"/>
        <v>0</v>
      </c>
      <c r="AL6" s="5">
        <f>IFERROR(SUM(Y6:AK6),-5000)*((Cockpit!$C$3)^0)</f>
        <v>-5000</v>
      </c>
      <c r="AM6" s="19">
        <f>INDEX('Team forecast'!$M$3:$AU$22,MATCH($B6,'Team forecast'!$B$3:$B$22,0),MATCH(AM$1,'Team forecast'!$M$2:$AU$2,0))</f>
        <v>0</v>
      </c>
      <c r="AN6" s="19">
        <f>INDEX('Team forecast'!$M$3:$AU$22,MATCH($B6,'Team forecast'!$B$3:$B$22,0),MATCH(AN$1,'Team forecast'!$M$2:$AU$2,0))</f>
        <v>0</v>
      </c>
      <c r="AO6" s="19">
        <f>INDEX('Team forecast'!$M$3:$AU$22,MATCH($B6,'Team forecast'!$B$3:$B$22,0),MATCH(AO$1,'Team forecast'!$M$2:$AU$2,0))</f>
        <v>0</v>
      </c>
      <c r="AP6" s="19">
        <f>INDEX('Team forecast'!$M$3:$AU$22,MATCH($B6,'Team forecast'!$B$3:$B$22,0),MATCH(AP$1,'Team forecast'!$M$2:$AU$2,0))</f>
        <v>0</v>
      </c>
      <c r="AQ6" s="5">
        <f t="shared" si="24"/>
        <v>-5000</v>
      </c>
      <c r="AR6" s="5">
        <f>INDEX('Team forecast'!$M$3:$AU$22,MATCH($B6,'Team forecast'!$B$3:$B$22,0),MATCH(AR$1,'Team forecast'!$M$2:$AU$2,0))*IF($Y6&gt;0,25000,0)</f>
        <v>0</v>
      </c>
      <c r="AS6" s="5">
        <f>INDEX('Team forecast'!$M$3:$AU$22,MATCH($B6,'Team forecast'!$B$3:$B$22,0),MATCH(AS$1,'Team forecast'!$M$2:$AU$2,0))*IF($Y6&gt;0,5000,0)</f>
        <v>0</v>
      </c>
      <c r="AT6" s="5">
        <f>INDEX('Team forecast'!$M$3:$AU$22,MATCH($B6,'Team forecast'!$B$3:$B$22,0),MATCH(AT$1,'Team forecast'!$M$2:$AU$2,0))*IF($Y6&gt;0,-15000,0)</f>
        <v>0</v>
      </c>
      <c r="AU6" s="5">
        <f t="shared" si="25"/>
        <v>0</v>
      </c>
      <c r="AV6" s="5">
        <f t="shared" si="26"/>
        <v>0</v>
      </c>
      <c r="AW6" s="5">
        <f t="shared" si="27"/>
        <v>0</v>
      </c>
      <c r="AX6" s="5">
        <f t="shared" si="28"/>
        <v>0</v>
      </c>
      <c r="AY6" s="5">
        <f t="shared" si="29"/>
        <v>0</v>
      </c>
      <c r="AZ6" s="5">
        <f t="shared" si="30"/>
        <v>0</v>
      </c>
      <c r="BA6" s="5">
        <f t="shared" si="31"/>
        <v>0</v>
      </c>
      <c r="BB6" s="5">
        <f t="shared" si="32"/>
        <v>0</v>
      </c>
      <c r="BC6" s="5">
        <f t="shared" si="33"/>
        <v>0</v>
      </c>
      <c r="BD6" s="5">
        <f>IFERROR(SUM(AR6:BC6),0)*((Cockpit!$C$3)^1)</f>
        <v>0</v>
      </c>
      <c r="BE6" s="19">
        <f>INDEX('Team forecast'!$M$3:$AU$22,MATCH($B6,'Team forecast'!$B$3:$B$22,0),MATCH(BE$1,'Team forecast'!$M$2:$AU$2,0))</f>
        <v>0</v>
      </c>
      <c r="BF6" s="19">
        <f>INDEX('Team forecast'!$M$3:$AU$22,MATCH($B6,'Team forecast'!$B$3:$B$22,0),MATCH(BF$1,'Team forecast'!$M$2:$AU$2,0))</f>
        <v>0</v>
      </c>
      <c r="BG6" s="19">
        <f>INDEX('Team forecast'!$M$3:$AU$22,MATCH($B6,'Team forecast'!$B$3:$B$22,0),MATCH(BG$1,'Team forecast'!$M$2:$AU$2,0))</f>
        <v>0</v>
      </c>
      <c r="BH6" s="19">
        <f>INDEX('Team forecast'!$M$3:$AU$22,MATCH($B6,'Team forecast'!$B$3:$B$22,0),MATCH(BH$1,'Team forecast'!$M$2:$AU$2,0))</f>
        <v>0</v>
      </c>
      <c r="BI6" s="5">
        <f t="shared" si="34"/>
        <v>-5000</v>
      </c>
      <c r="BJ6" s="5">
        <f>INDEX('Team forecast'!$M$3:$AU$22,MATCH($B6,'Team forecast'!$B$3:$B$22,0),MATCH(BJ$1,'Team forecast'!$M$2:$AU$2,0))*IF($Y6&gt;0,25000,0)</f>
        <v>0</v>
      </c>
      <c r="BK6" s="5">
        <f>INDEX('Team forecast'!$M$3:$AU$22,MATCH($B6,'Team forecast'!$B$3:$B$22,0),MATCH(BK$1,'Team forecast'!$M$2:$AU$2,0))*IF($Y6&gt;0,5000,0)</f>
        <v>0</v>
      </c>
      <c r="BL6" s="5">
        <f>INDEX('Team forecast'!$M$3:$AU$22,MATCH($B6,'Team forecast'!$B$3:$B$22,0),MATCH(BL$1,'Team forecast'!$M$2:$AU$2,0))*IF($Y6&gt;0,-15000,0)</f>
        <v>0</v>
      </c>
      <c r="BM6" s="5">
        <f t="shared" si="35"/>
        <v>0</v>
      </c>
      <c r="BN6" s="5">
        <f t="shared" si="36"/>
        <v>0</v>
      </c>
      <c r="BO6" s="5">
        <f t="shared" si="37"/>
        <v>0</v>
      </c>
      <c r="BP6" s="5">
        <f t="shared" si="38"/>
        <v>0</v>
      </c>
      <c r="BQ6" s="5">
        <f t="shared" si="39"/>
        <v>0</v>
      </c>
      <c r="BR6" s="5">
        <f t="shared" si="40"/>
        <v>0</v>
      </c>
      <c r="BS6" s="5">
        <f t="shared" si="41"/>
        <v>0</v>
      </c>
      <c r="BT6" s="5">
        <f t="shared" si="42"/>
        <v>0</v>
      </c>
      <c r="BU6" s="5">
        <f t="shared" si="43"/>
        <v>0</v>
      </c>
      <c r="BV6" s="5">
        <f>IFERROR(SUM(BJ6:BU6),0)*((Cockpit!$C$3)^2)</f>
        <v>0</v>
      </c>
      <c r="BW6" s="19">
        <f>INDEX('Team forecast'!$M$3:$AU$22,MATCH($B6,'Team forecast'!$B$3:$B$22,0),MATCH(BW$1,'Team forecast'!$M$2:$AU$2,0))</f>
        <v>0</v>
      </c>
      <c r="BX6" s="19">
        <f>INDEX('Team forecast'!$M$3:$AU$22,MATCH($B6,'Team forecast'!$B$3:$B$22,0),MATCH(BX$1,'Team forecast'!$M$2:$AU$2,0))</f>
        <v>0</v>
      </c>
      <c r="BY6" s="19">
        <f>INDEX('Team forecast'!$M$3:$AU$22,MATCH($B6,'Team forecast'!$B$3:$B$22,0),MATCH(BY$1,'Team forecast'!$M$2:$AU$2,0))</f>
        <v>0</v>
      </c>
      <c r="BZ6" s="19">
        <f>INDEX('Team forecast'!$M$3:$AU$22,MATCH($B6,'Team forecast'!$B$3:$B$22,0),MATCH(BZ$1,'Team forecast'!$M$2:$AU$2,0))</f>
        <v>0</v>
      </c>
      <c r="CA6" s="5">
        <f t="shared" si="44"/>
        <v>-5000</v>
      </c>
      <c r="CB6" s="5">
        <f>INDEX('Team forecast'!$M$3:$AU$22,MATCH($B6,'Team forecast'!$B$3:$B$22,0),MATCH(CB$1,'Team forecast'!$M$2:$AU$2,0))*IF($Y6&gt;0,25000,0)</f>
        <v>0</v>
      </c>
      <c r="CC6" s="5">
        <f>INDEX('Team forecast'!$M$3:$AU$22,MATCH($B6,'Team forecast'!$B$3:$B$22,0),MATCH(CC$1,'Team forecast'!$M$2:$AU$2,0))*IF($Y6&gt;0,5000,0)</f>
        <v>0</v>
      </c>
      <c r="CD6" s="5">
        <f>INDEX('Team forecast'!$M$3:$AU$22,MATCH($B6,'Team forecast'!$B$3:$B$22,0),MATCH(CD$1,'Team forecast'!$M$2:$AU$2,0))*IF($Y6&gt;0,-15000,0)</f>
        <v>0</v>
      </c>
      <c r="CE6" s="5">
        <f t="shared" si="45"/>
        <v>0</v>
      </c>
      <c r="CF6" s="5">
        <f t="shared" si="46"/>
        <v>0</v>
      </c>
      <c r="CG6" s="5">
        <f t="shared" si="47"/>
        <v>0</v>
      </c>
      <c r="CH6" s="5">
        <f t="shared" si="48"/>
        <v>0</v>
      </c>
      <c r="CI6" s="5">
        <f t="shared" si="49"/>
        <v>0</v>
      </c>
      <c r="CJ6" s="5">
        <f t="shared" si="50"/>
        <v>0</v>
      </c>
      <c r="CK6" s="5">
        <f t="shared" si="51"/>
        <v>0</v>
      </c>
      <c r="CL6" s="5">
        <f t="shared" si="52"/>
        <v>0</v>
      </c>
      <c r="CM6" s="5">
        <f t="shared" si="53"/>
        <v>0</v>
      </c>
      <c r="CN6" s="5">
        <f>IFERROR(SUM(CB6:CM6),0)*((Cockpit!$C$3)^3)</f>
        <v>0</v>
      </c>
      <c r="CO6" s="19">
        <f>INDEX('Team forecast'!$M$3:$AU$22,MATCH($B6,'Team forecast'!$B$3:$B$22,0),MATCH(CO$1,'Team forecast'!$M$2:$AU$2,0))</f>
        <v>0</v>
      </c>
      <c r="CP6" s="19">
        <f>INDEX('Team forecast'!$M$3:$AU$22,MATCH($B6,'Team forecast'!$B$3:$B$22,0),MATCH(CP$1,'Team forecast'!$M$2:$AU$2,0))</f>
        <v>0</v>
      </c>
      <c r="CQ6" s="19">
        <f>INDEX('Team forecast'!$M$3:$AU$22,MATCH($B6,'Team forecast'!$B$3:$B$22,0),MATCH(CQ$1,'Team forecast'!$M$2:$AU$2,0))</f>
        <v>0</v>
      </c>
      <c r="CR6" s="19">
        <f>INDEX('Team forecast'!$M$3:$AU$22,MATCH($B6,'Team forecast'!$B$3:$B$22,0),MATCH(CR$1,'Team forecast'!$M$2:$AU$2,0))</f>
        <v>0</v>
      </c>
      <c r="CS6" s="5">
        <f t="shared" si="54"/>
        <v>-5000</v>
      </c>
      <c r="CT6" s="5">
        <f>INDEX('Team forecast'!$M$3:$AU$22,MATCH($B6,'Team forecast'!$B$3:$B$22,0),MATCH(CT$1,'Team forecast'!$M$2:$AU$2,0))*IF($Y6&gt;0,25000,0)</f>
        <v>0</v>
      </c>
      <c r="CU6" s="5">
        <f>INDEX('Team forecast'!$M$3:$AU$22,MATCH($B6,'Team forecast'!$B$3:$B$22,0),MATCH(CU$1,'Team forecast'!$M$2:$AU$2,0))*IF($Y6&gt;0,5000,0)</f>
        <v>0</v>
      </c>
      <c r="CV6" s="5">
        <f>INDEX('Team forecast'!$M$3:$AU$22,MATCH($B6,'Team forecast'!$B$3:$B$22,0),MATCH(CV$1,'Team forecast'!$M$2:$AU$2,0))*IF($Y6&gt;0,-15000,0)</f>
        <v>0</v>
      </c>
      <c r="CW6" s="5">
        <f t="shared" si="55"/>
        <v>0</v>
      </c>
      <c r="CX6" s="5">
        <f t="shared" si="56"/>
        <v>0</v>
      </c>
      <c r="CY6" s="5">
        <f t="shared" si="57"/>
        <v>0</v>
      </c>
      <c r="CZ6" s="5">
        <f t="shared" si="58"/>
        <v>0</v>
      </c>
      <c r="DA6" s="5">
        <f t="shared" si="59"/>
        <v>0</v>
      </c>
      <c r="DB6" s="5">
        <f t="shared" si="60"/>
        <v>0</v>
      </c>
      <c r="DC6" s="5">
        <f t="shared" si="61"/>
        <v>0</v>
      </c>
      <c r="DD6" s="5">
        <f t="shared" si="62"/>
        <v>0</v>
      </c>
      <c r="DE6" s="5">
        <f t="shared" si="63"/>
        <v>0</v>
      </c>
      <c r="DF6" s="5">
        <f>IFERROR(SUM(CT6:DE6),0)*((Cockpit!$C$3)^4)</f>
        <v>0</v>
      </c>
      <c r="DG6" s="19">
        <f>INDEX('Team forecast'!$M$3:$AU$22,MATCH($B6,'Team forecast'!$B$3:$B$22,0),MATCH(DG$1,'Team forecast'!$M$2:$AU$2,0))</f>
        <v>0</v>
      </c>
      <c r="DH6" s="19">
        <f>INDEX('Team forecast'!$M$3:$AU$22,MATCH($B6,'Team forecast'!$B$3:$B$22,0),MATCH(DH$1,'Team forecast'!$M$2:$AU$2,0))</f>
        <v>0</v>
      </c>
      <c r="DI6" s="19">
        <f>INDEX('Team forecast'!$M$3:$AU$22,MATCH($B6,'Team forecast'!$B$3:$B$22,0),MATCH(DI$1,'Team forecast'!$M$2:$AU$2,0))</f>
        <v>0</v>
      </c>
      <c r="DJ6" s="19">
        <f>INDEX('Team forecast'!$M$3:$AU$22,MATCH($B6,'Team forecast'!$B$3:$B$22,0),MATCH(DJ$1,'Team forecast'!$M$2:$AU$2,0))</f>
        <v>0</v>
      </c>
      <c r="DK6" s="5">
        <f t="shared" si="64"/>
        <v>-5000</v>
      </c>
      <c r="DL6" s="5">
        <f>INDEX('Team forecast'!$M$3:$AU$22,MATCH($B6,'Team forecast'!$B$3:$B$22,0),MATCH(DL$1,'Team forecast'!$M$2:$AU$2,0))*IF($Y6&gt;0,25000,0)</f>
        <v>0</v>
      </c>
      <c r="DM6" s="5">
        <f>INDEX('Team forecast'!$M$3:$AU$22,MATCH($B6,'Team forecast'!$B$3:$B$22,0),MATCH(DM$1,'Team forecast'!$M$2:$AU$2,0))*IF($Y6&gt;0,5000,0)</f>
        <v>0</v>
      </c>
      <c r="DN6" s="5">
        <f>INDEX('Team forecast'!$M$3:$AU$22,MATCH($B6,'Team forecast'!$B$3:$B$22,0),MATCH(DN$1,'Team forecast'!$M$2:$AU$2,0))*IF($Y6&gt;0,-15000,0)</f>
        <v>0</v>
      </c>
      <c r="DO6" s="5">
        <f t="shared" si="65"/>
        <v>0</v>
      </c>
      <c r="DP6" s="5">
        <f t="shared" si="66"/>
        <v>0</v>
      </c>
      <c r="DQ6" s="5">
        <f t="shared" si="67"/>
        <v>0</v>
      </c>
      <c r="DR6" s="5">
        <f t="shared" si="68"/>
        <v>0</v>
      </c>
      <c r="DS6" s="5">
        <f t="shared" si="69"/>
        <v>0</v>
      </c>
      <c r="DT6" s="5">
        <f t="shared" si="70"/>
        <v>0</v>
      </c>
      <c r="DU6" s="5">
        <f t="shared" si="71"/>
        <v>0</v>
      </c>
      <c r="DV6" s="5">
        <f t="shared" si="72"/>
        <v>0</v>
      </c>
      <c r="DW6" s="5">
        <f t="shared" si="73"/>
        <v>0</v>
      </c>
      <c r="DX6" s="5">
        <f>IFERROR(SUM(DL6:DW6),0)*((Cockpit!$C$3)^5)</f>
        <v>0</v>
      </c>
      <c r="DY6" s="5">
        <f t="shared" si="74"/>
        <v>-5000</v>
      </c>
      <c r="DZ6" s="5" t="str">
        <f>IF(ISERROR(MATCH(A6,'Current squad'!B:B,0)),"No","Yes")</f>
        <v>No</v>
      </c>
      <c r="EA6" s="5" cm="1">
        <f t="array" ref="EA6">IFERROR(_xlfn.IFS(DZ6="Yes",0,DZ6="No",H6*1%),999999)</f>
        <v>23950</v>
      </c>
      <c r="EB6" s="5">
        <f t="shared" si="15"/>
        <v>2418950</v>
      </c>
      <c r="EC6" s="5">
        <f t="shared" si="75"/>
        <v>-28950</v>
      </c>
      <c r="ED6" s="1">
        <f t="shared" si="16"/>
        <v>-1.2087682672233821E-2</v>
      </c>
      <c r="EE6" s="5">
        <f>RANK(EC6,$EC$2:$EC$572)+COUNTIF($EC$2:EC6,EC6)-1</f>
        <v>265</v>
      </c>
      <c r="EF6" s="4">
        <f>RANK(ED6,$ED$2:$ED$572)+COUNTIF($ED$2:ED6,ED6)-1</f>
        <v>451</v>
      </c>
    </row>
    <row r="7" spans="1:154" x14ac:dyDescent="0.3">
      <c r="A7" t="str">
        <f>IF(Holdet.dk!A7&lt;&gt;"",Holdet.dk!A7,"")</f>
        <v>Willy Boly</v>
      </c>
      <c r="B7" t="str">
        <f>INDEX(Holdet.dk!B:B,MATCH($A7,Holdet.dk!$A:$A,0))</f>
        <v>Wolverhampton</v>
      </c>
      <c r="C7" t="str">
        <f>INDEX(Holdet.dk!C:C,MATCH($A7,Holdet.dk!$A:$A,0))</f>
        <v>Defense</v>
      </c>
      <c r="D7" t="str">
        <f>INDEX(Holdet.dk!D:D,MATCH($A7,Holdet.dk!$A:$A,0))</f>
        <v>3.738.000</v>
      </c>
      <c r="E7" s="1">
        <f>IFERROR(_xlfn.NUMBERVALUE(INDEX(Holdet.dk!$E:$E,MATCH($A7,Holdet.dk!$A:$A,0)),","),0)</f>
        <v>3.0000000000000001E-3</v>
      </c>
      <c r="F7" t="str">
        <f>IF(INDEX(Lookup!H:H,MATCH('Master data'!A7,Lookup!G:G,0))=0,A7,INDEX(Lookup!H:H,MATCH('Master data'!A7,Lookup!G:G,0)))</f>
        <v>Willy Boly</v>
      </c>
      <c r="G7" t="str">
        <f>IFERROR(INDEX(Lookup!B:B,MATCH(INDEX(Rotowire!C:C,MATCH(F7,Rotowire!A:A,0)),Lookup!D:D,0)),"")</f>
        <v/>
      </c>
      <c r="H7" s="5">
        <f t="shared" si="4"/>
        <v>3738000</v>
      </c>
      <c r="I7" s="19">
        <f>IFERROR(INDEX('Team forecast'!$G$3:$I$22,MATCH($B7,'Team forecast'!$B$3:$B$22,0),MATCH(I$1,'Team forecast'!$G$2:$I$2,0)),0)</f>
        <v>0.75816993464052274</v>
      </c>
      <c r="J7" s="19">
        <f>IFERROR(INDEX('Team forecast'!$G$3:$I$22,MATCH($B7,'Team forecast'!$B$3:$B$22,0),MATCH(J$1,'Team forecast'!$G$2:$I$2,0)),0)</f>
        <v>1.0869565217391304</v>
      </c>
      <c r="K7" s="19">
        <f>IFERROR(INDEX('Team forecast'!$G$3:$I$22,MATCH($B7,'Team forecast'!$B$3:$B$22,0),MATCH(K$1,'Team forecast'!$G$2:$I$2,0)),0)</f>
        <v>0.89252064059371927</v>
      </c>
      <c r="L7">
        <f>SUMIFS(Rotowire!E:E,Rotowire!$A:$A,'Master data'!$F7)</f>
        <v>0</v>
      </c>
      <c r="M7" s="2">
        <f>SUMIFS(Rotowire!F:F,Rotowire!$A:$A,'Master data'!$F7)*I7</f>
        <v>0</v>
      </c>
      <c r="N7" s="2">
        <f>SUMIFS(Rotowire!G:G,Rotowire!$A:$A,'Master data'!$F7)*I7</f>
        <v>0</v>
      </c>
      <c r="O7" s="2">
        <f>SUMIFS(Rotowire!I:I,Rotowire!$A:$A,'Master data'!$F7)*I7</f>
        <v>0</v>
      </c>
      <c r="P7" s="2">
        <f>SUMIFS(Rotowire!W:W,Rotowire!$A:$A,'Master data'!$F7)*K7</f>
        <v>0</v>
      </c>
      <c r="Q7" s="2">
        <f>SUMIFS(Rotowire!Y:Y,Rotowire!$A:$A,'Master data'!$F7)*J7</f>
        <v>0</v>
      </c>
      <c r="R7" s="2">
        <f>SUMIFS(Rotowire!AB:AB,Rotowire!$A:$A,'Master data'!$F7)</f>
        <v>0</v>
      </c>
      <c r="S7" s="2">
        <f>SUMIFS(Rotowire!AC:AC,Rotowire!$A:$A,'Master data'!$F7)</f>
        <v>0</v>
      </c>
      <c r="T7" s="2">
        <f>INDEX('Team forecast'!D$3:D$22,MATCH($B7,'Team forecast'!$B$3:$B$22,0))</f>
        <v>1.1599999999999999</v>
      </c>
      <c r="U7" s="2">
        <f>INDEX('Team forecast'!E$3:E$22,MATCH($B7,'Team forecast'!$B$3:$B$22,0))</f>
        <v>1.5</v>
      </c>
      <c r="V7" s="2">
        <f>INDEX('Team forecast'!J$3:J$22,MATCH($B7,'Team forecast'!$B$3:$B$22,0))</f>
        <v>0.29099999999999998</v>
      </c>
      <c r="W7" s="2">
        <f>INDEX('Team forecast'!K$3:K$22,MATCH($B7,'Team forecast'!$B$3:$B$22,0))</f>
        <v>0.26269999999999999</v>
      </c>
      <c r="X7" s="2">
        <f>INDEX('Team forecast'!L$3:L$22,MATCH($B7,'Team forecast'!$B$3:$B$22,0))</f>
        <v>0.44640000000000002</v>
      </c>
      <c r="Y7" s="5">
        <f t="shared" si="5"/>
        <v>-5000</v>
      </c>
      <c r="Z7" s="5">
        <f t="shared" si="17"/>
        <v>0</v>
      </c>
      <c r="AA7" s="5">
        <f t="shared" si="6"/>
        <v>0</v>
      </c>
      <c r="AB7" s="5">
        <f t="shared" si="7"/>
        <v>0</v>
      </c>
      <c r="AC7" s="5">
        <f t="shared" si="8"/>
        <v>0</v>
      </c>
      <c r="AD7" s="5">
        <f t="shared" si="18"/>
        <v>0</v>
      </c>
      <c r="AE7" s="5">
        <f t="shared" si="19"/>
        <v>0</v>
      </c>
      <c r="AF7" s="5">
        <f t="shared" si="11"/>
        <v>0</v>
      </c>
      <c r="AG7" s="5">
        <f t="shared" si="12"/>
        <v>0</v>
      </c>
      <c r="AH7" s="5">
        <f t="shared" si="20"/>
        <v>0</v>
      </c>
      <c r="AI7" s="5">
        <f t="shared" si="21"/>
        <v>0</v>
      </c>
      <c r="AJ7" s="5">
        <f t="shared" si="22"/>
        <v>0</v>
      </c>
      <c r="AK7" s="5">
        <f t="shared" si="23"/>
        <v>0</v>
      </c>
      <c r="AL7" s="5">
        <f>IFERROR(SUM(Y7:AK7),-5000)*((Cockpit!$C$3)^0)</f>
        <v>-5000</v>
      </c>
      <c r="AM7" s="19">
        <f>INDEX('Team forecast'!$M$3:$AU$22,MATCH($B7,'Team forecast'!$B$3:$B$22,0),MATCH(AM$1,'Team forecast'!$M$2:$AU$2,0))</f>
        <v>0</v>
      </c>
      <c r="AN7" s="19">
        <f>INDEX('Team forecast'!$M$3:$AU$22,MATCH($B7,'Team forecast'!$B$3:$B$22,0),MATCH(AN$1,'Team forecast'!$M$2:$AU$2,0))</f>
        <v>0</v>
      </c>
      <c r="AO7" s="19">
        <f>INDEX('Team forecast'!$M$3:$AU$22,MATCH($B7,'Team forecast'!$B$3:$B$22,0),MATCH(AO$1,'Team forecast'!$M$2:$AU$2,0))</f>
        <v>0</v>
      </c>
      <c r="AP7" s="19">
        <f>INDEX('Team forecast'!$M$3:$AU$22,MATCH($B7,'Team forecast'!$B$3:$B$22,0),MATCH(AP$1,'Team forecast'!$M$2:$AU$2,0))</f>
        <v>0</v>
      </c>
      <c r="AQ7" s="5">
        <f t="shared" si="24"/>
        <v>-5000</v>
      </c>
      <c r="AR7" s="5">
        <f>INDEX('Team forecast'!$M$3:$AU$22,MATCH($B7,'Team forecast'!$B$3:$B$22,0),MATCH(AR$1,'Team forecast'!$M$2:$AU$2,0))*IF($Y7&gt;0,25000,0)</f>
        <v>0</v>
      </c>
      <c r="AS7" s="5">
        <f>INDEX('Team forecast'!$M$3:$AU$22,MATCH($B7,'Team forecast'!$B$3:$B$22,0),MATCH(AS$1,'Team forecast'!$M$2:$AU$2,0))*IF($Y7&gt;0,5000,0)</f>
        <v>0</v>
      </c>
      <c r="AT7" s="5">
        <f>INDEX('Team forecast'!$M$3:$AU$22,MATCH($B7,'Team forecast'!$B$3:$B$22,0),MATCH(AT$1,'Team forecast'!$M$2:$AU$2,0))*IF($Y7&gt;0,-15000,0)</f>
        <v>0</v>
      </c>
      <c r="AU7" s="5">
        <f t="shared" si="25"/>
        <v>0</v>
      </c>
      <c r="AV7" s="5">
        <f t="shared" si="26"/>
        <v>0</v>
      </c>
      <c r="AW7" s="5">
        <f t="shared" si="27"/>
        <v>0</v>
      </c>
      <c r="AX7" s="5">
        <f t="shared" si="28"/>
        <v>0</v>
      </c>
      <c r="AY7" s="5">
        <f t="shared" si="29"/>
        <v>0</v>
      </c>
      <c r="AZ7" s="5">
        <f t="shared" si="30"/>
        <v>0</v>
      </c>
      <c r="BA7" s="5">
        <f t="shared" si="31"/>
        <v>0</v>
      </c>
      <c r="BB7" s="5">
        <f t="shared" si="32"/>
        <v>0</v>
      </c>
      <c r="BC7" s="5">
        <f t="shared" si="33"/>
        <v>0</v>
      </c>
      <c r="BD7" s="5">
        <f>IFERROR(SUM(AR7:BC7),0)*((Cockpit!$C$3)^1)</f>
        <v>0</v>
      </c>
      <c r="BE7" s="19">
        <f>INDEX('Team forecast'!$M$3:$AU$22,MATCH($B7,'Team forecast'!$B$3:$B$22,0),MATCH(BE$1,'Team forecast'!$M$2:$AU$2,0))</f>
        <v>0</v>
      </c>
      <c r="BF7" s="19">
        <f>INDEX('Team forecast'!$M$3:$AU$22,MATCH($B7,'Team forecast'!$B$3:$B$22,0),MATCH(BF$1,'Team forecast'!$M$2:$AU$2,0))</f>
        <v>0</v>
      </c>
      <c r="BG7" s="19">
        <f>INDEX('Team forecast'!$M$3:$AU$22,MATCH($B7,'Team forecast'!$B$3:$B$22,0),MATCH(BG$1,'Team forecast'!$M$2:$AU$2,0))</f>
        <v>0</v>
      </c>
      <c r="BH7" s="19">
        <f>INDEX('Team forecast'!$M$3:$AU$22,MATCH($B7,'Team forecast'!$B$3:$B$22,0),MATCH(BH$1,'Team forecast'!$M$2:$AU$2,0))</f>
        <v>0</v>
      </c>
      <c r="BI7" s="5">
        <f t="shared" si="34"/>
        <v>-5000</v>
      </c>
      <c r="BJ7" s="5">
        <f>INDEX('Team forecast'!$M$3:$AU$22,MATCH($B7,'Team forecast'!$B$3:$B$22,0),MATCH(BJ$1,'Team forecast'!$M$2:$AU$2,0))*IF($Y7&gt;0,25000,0)</f>
        <v>0</v>
      </c>
      <c r="BK7" s="5">
        <f>INDEX('Team forecast'!$M$3:$AU$22,MATCH($B7,'Team forecast'!$B$3:$B$22,0),MATCH(BK$1,'Team forecast'!$M$2:$AU$2,0))*IF($Y7&gt;0,5000,0)</f>
        <v>0</v>
      </c>
      <c r="BL7" s="5">
        <f>INDEX('Team forecast'!$M$3:$AU$22,MATCH($B7,'Team forecast'!$B$3:$B$22,0),MATCH(BL$1,'Team forecast'!$M$2:$AU$2,0))*IF($Y7&gt;0,-15000,0)</f>
        <v>0</v>
      </c>
      <c r="BM7" s="5">
        <f t="shared" si="35"/>
        <v>0</v>
      </c>
      <c r="BN7" s="5">
        <f t="shared" si="36"/>
        <v>0</v>
      </c>
      <c r="BO7" s="5">
        <f t="shared" si="37"/>
        <v>0</v>
      </c>
      <c r="BP7" s="5">
        <f t="shared" si="38"/>
        <v>0</v>
      </c>
      <c r="BQ7" s="5">
        <f t="shared" si="39"/>
        <v>0</v>
      </c>
      <c r="BR7" s="5">
        <f t="shared" si="40"/>
        <v>0</v>
      </c>
      <c r="BS7" s="5">
        <f t="shared" si="41"/>
        <v>0</v>
      </c>
      <c r="BT7" s="5">
        <f t="shared" si="42"/>
        <v>0</v>
      </c>
      <c r="BU7" s="5">
        <f t="shared" si="43"/>
        <v>0</v>
      </c>
      <c r="BV7" s="5">
        <f>IFERROR(SUM(BJ7:BU7),0)*((Cockpit!$C$3)^2)</f>
        <v>0</v>
      </c>
      <c r="BW7" s="19">
        <f>INDEX('Team forecast'!$M$3:$AU$22,MATCH($B7,'Team forecast'!$B$3:$B$22,0),MATCH(BW$1,'Team forecast'!$M$2:$AU$2,0))</f>
        <v>0</v>
      </c>
      <c r="BX7" s="19">
        <f>INDEX('Team forecast'!$M$3:$AU$22,MATCH($B7,'Team forecast'!$B$3:$B$22,0),MATCH(BX$1,'Team forecast'!$M$2:$AU$2,0))</f>
        <v>0</v>
      </c>
      <c r="BY7" s="19">
        <f>INDEX('Team forecast'!$M$3:$AU$22,MATCH($B7,'Team forecast'!$B$3:$B$22,0),MATCH(BY$1,'Team forecast'!$M$2:$AU$2,0))</f>
        <v>0</v>
      </c>
      <c r="BZ7" s="19">
        <f>INDEX('Team forecast'!$M$3:$AU$22,MATCH($B7,'Team forecast'!$B$3:$B$22,0),MATCH(BZ$1,'Team forecast'!$M$2:$AU$2,0))</f>
        <v>0</v>
      </c>
      <c r="CA7" s="5">
        <f t="shared" si="44"/>
        <v>-5000</v>
      </c>
      <c r="CB7" s="5">
        <f>INDEX('Team forecast'!$M$3:$AU$22,MATCH($B7,'Team forecast'!$B$3:$B$22,0),MATCH(CB$1,'Team forecast'!$M$2:$AU$2,0))*IF($Y7&gt;0,25000,0)</f>
        <v>0</v>
      </c>
      <c r="CC7" s="5">
        <f>INDEX('Team forecast'!$M$3:$AU$22,MATCH($B7,'Team forecast'!$B$3:$B$22,0),MATCH(CC$1,'Team forecast'!$M$2:$AU$2,0))*IF($Y7&gt;0,5000,0)</f>
        <v>0</v>
      </c>
      <c r="CD7" s="5">
        <f>INDEX('Team forecast'!$M$3:$AU$22,MATCH($B7,'Team forecast'!$B$3:$B$22,0),MATCH(CD$1,'Team forecast'!$M$2:$AU$2,0))*IF($Y7&gt;0,-15000,0)</f>
        <v>0</v>
      </c>
      <c r="CE7" s="5">
        <f t="shared" si="45"/>
        <v>0</v>
      </c>
      <c r="CF7" s="5">
        <f t="shared" si="46"/>
        <v>0</v>
      </c>
      <c r="CG7" s="5">
        <f t="shared" si="47"/>
        <v>0</v>
      </c>
      <c r="CH7" s="5">
        <f t="shared" si="48"/>
        <v>0</v>
      </c>
      <c r="CI7" s="5">
        <f t="shared" si="49"/>
        <v>0</v>
      </c>
      <c r="CJ7" s="5">
        <f t="shared" si="50"/>
        <v>0</v>
      </c>
      <c r="CK7" s="5">
        <f t="shared" si="51"/>
        <v>0</v>
      </c>
      <c r="CL7" s="5">
        <f t="shared" si="52"/>
        <v>0</v>
      </c>
      <c r="CM7" s="5">
        <f t="shared" si="53"/>
        <v>0</v>
      </c>
      <c r="CN7" s="5">
        <f>IFERROR(SUM(CB7:CM7),0)*((Cockpit!$C$3)^3)</f>
        <v>0</v>
      </c>
      <c r="CO7" s="19">
        <f>INDEX('Team forecast'!$M$3:$AU$22,MATCH($B7,'Team forecast'!$B$3:$B$22,0),MATCH(CO$1,'Team forecast'!$M$2:$AU$2,0))</f>
        <v>0</v>
      </c>
      <c r="CP7" s="19">
        <f>INDEX('Team forecast'!$M$3:$AU$22,MATCH($B7,'Team forecast'!$B$3:$B$22,0),MATCH(CP$1,'Team forecast'!$M$2:$AU$2,0))</f>
        <v>0</v>
      </c>
      <c r="CQ7" s="19">
        <f>INDEX('Team forecast'!$M$3:$AU$22,MATCH($B7,'Team forecast'!$B$3:$B$22,0),MATCH(CQ$1,'Team forecast'!$M$2:$AU$2,0))</f>
        <v>0</v>
      </c>
      <c r="CR7" s="19">
        <f>INDEX('Team forecast'!$M$3:$AU$22,MATCH($B7,'Team forecast'!$B$3:$B$22,0),MATCH(CR$1,'Team forecast'!$M$2:$AU$2,0))</f>
        <v>0</v>
      </c>
      <c r="CS7" s="5">
        <f t="shared" si="54"/>
        <v>-5000</v>
      </c>
      <c r="CT7" s="5">
        <f>INDEX('Team forecast'!$M$3:$AU$22,MATCH($B7,'Team forecast'!$B$3:$B$22,0),MATCH(CT$1,'Team forecast'!$M$2:$AU$2,0))*IF($Y7&gt;0,25000,0)</f>
        <v>0</v>
      </c>
      <c r="CU7" s="5">
        <f>INDEX('Team forecast'!$M$3:$AU$22,MATCH($B7,'Team forecast'!$B$3:$B$22,0),MATCH(CU$1,'Team forecast'!$M$2:$AU$2,0))*IF($Y7&gt;0,5000,0)</f>
        <v>0</v>
      </c>
      <c r="CV7" s="5">
        <f>INDEX('Team forecast'!$M$3:$AU$22,MATCH($B7,'Team forecast'!$B$3:$B$22,0),MATCH(CV$1,'Team forecast'!$M$2:$AU$2,0))*IF($Y7&gt;0,-15000,0)</f>
        <v>0</v>
      </c>
      <c r="CW7" s="5">
        <f t="shared" si="55"/>
        <v>0</v>
      </c>
      <c r="CX7" s="5">
        <f t="shared" si="56"/>
        <v>0</v>
      </c>
      <c r="CY7" s="5">
        <f t="shared" si="57"/>
        <v>0</v>
      </c>
      <c r="CZ7" s="5">
        <f t="shared" si="58"/>
        <v>0</v>
      </c>
      <c r="DA7" s="5">
        <f t="shared" si="59"/>
        <v>0</v>
      </c>
      <c r="DB7" s="5">
        <f t="shared" si="60"/>
        <v>0</v>
      </c>
      <c r="DC7" s="5">
        <f t="shared" si="61"/>
        <v>0</v>
      </c>
      <c r="DD7" s="5">
        <f t="shared" si="62"/>
        <v>0</v>
      </c>
      <c r="DE7" s="5">
        <f t="shared" si="63"/>
        <v>0</v>
      </c>
      <c r="DF7" s="5">
        <f>IFERROR(SUM(CT7:DE7),0)*((Cockpit!$C$3)^4)</f>
        <v>0</v>
      </c>
      <c r="DG7" s="19">
        <f>INDEX('Team forecast'!$M$3:$AU$22,MATCH($B7,'Team forecast'!$B$3:$B$22,0),MATCH(DG$1,'Team forecast'!$M$2:$AU$2,0))</f>
        <v>0</v>
      </c>
      <c r="DH7" s="19">
        <f>INDEX('Team forecast'!$M$3:$AU$22,MATCH($B7,'Team forecast'!$B$3:$B$22,0),MATCH(DH$1,'Team forecast'!$M$2:$AU$2,0))</f>
        <v>0</v>
      </c>
      <c r="DI7" s="19">
        <f>INDEX('Team forecast'!$M$3:$AU$22,MATCH($B7,'Team forecast'!$B$3:$B$22,0),MATCH(DI$1,'Team forecast'!$M$2:$AU$2,0))</f>
        <v>0</v>
      </c>
      <c r="DJ7" s="19">
        <f>INDEX('Team forecast'!$M$3:$AU$22,MATCH($B7,'Team forecast'!$B$3:$B$22,0),MATCH(DJ$1,'Team forecast'!$M$2:$AU$2,0))</f>
        <v>0</v>
      </c>
      <c r="DK7" s="5">
        <f t="shared" si="64"/>
        <v>-5000</v>
      </c>
      <c r="DL7" s="5">
        <f>INDEX('Team forecast'!$M$3:$AU$22,MATCH($B7,'Team forecast'!$B$3:$B$22,0),MATCH(DL$1,'Team forecast'!$M$2:$AU$2,0))*IF($Y7&gt;0,25000,0)</f>
        <v>0</v>
      </c>
      <c r="DM7" s="5">
        <f>INDEX('Team forecast'!$M$3:$AU$22,MATCH($B7,'Team forecast'!$B$3:$B$22,0),MATCH(DM$1,'Team forecast'!$M$2:$AU$2,0))*IF($Y7&gt;0,5000,0)</f>
        <v>0</v>
      </c>
      <c r="DN7" s="5">
        <f>INDEX('Team forecast'!$M$3:$AU$22,MATCH($B7,'Team forecast'!$B$3:$B$22,0),MATCH(DN$1,'Team forecast'!$M$2:$AU$2,0))*IF($Y7&gt;0,-15000,0)</f>
        <v>0</v>
      </c>
      <c r="DO7" s="5">
        <f t="shared" si="65"/>
        <v>0</v>
      </c>
      <c r="DP7" s="5">
        <f t="shared" si="66"/>
        <v>0</v>
      </c>
      <c r="DQ7" s="5">
        <f t="shared" si="67"/>
        <v>0</v>
      </c>
      <c r="DR7" s="5">
        <f t="shared" si="68"/>
        <v>0</v>
      </c>
      <c r="DS7" s="5">
        <f t="shared" si="69"/>
        <v>0</v>
      </c>
      <c r="DT7" s="5">
        <f t="shared" si="70"/>
        <v>0</v>
      </c>
      <c r="DU7" s="5">
        <f t="shared" si="71"/>
        <v>0</v>
      </c>
      <c r="DV7" s="5">
        <f t="shared" si="72"/>
        <v>0</v>
      </c>
      <c r="DW7" s="5">
        <f t="shared" si="73"/>
        <v>0</v>
      </c>
      <c r="DX7" s="5">
        <f>IFERROR(SUM(DL7:DW7),0)*((Cockpit!$C$3)^5)</f>
        <v>0</v>
      </c>
      <c r="DY7" s="5">
        <f t="shared" si="74"/>
        <v>-5000</v>
      </c>
      <c r="DZ7" s="5" t="str">
        <f>IF(ISERROR(MATCH(A7,'Current squad'!B:B,0)),"No","Yes")</f>
        <v>No</v>
      </c>
      <c r="EA7" s="5" cm="1">
        <f t="array" ref="EA7">IFERROR(_xlfn.IFS(DZ7="Yes",0,DZ7="No",H7*1%),999999)</f>
        <v>37380</v>
      </c>
      <c r="EB7" s="5">
        <f t="shared" si="15"/>
        <v>3775380</v>
      </c>
      <c r="EC7" s="5">
        <f t="shared" si="75"/>
        <v>-42380</v>
      </c>
      <c r="ED7" s="1">
        <f t="shared" si="16"/>
        <v>-1.1337613697164258E-2</v>
      </c>
      <c r="EE7" s="5">
        <f>RANK(EC7,$EC$2:$EC$572)+COUNTIF($EC$2:EC7,EC7)-1</f>
        <v>437</v>
      </c>
      <c r="EF7" s="4">
        <f>RANK(ED7,$ED$2:$ED$572)+COUNTIF($ED$2:ED7,ED7)-1</f>
        <v>300</v>
      </c>
    </row>
    <row r="8" spans="1:154" x14ac:dyDescent="0.3">
      <c r="A8" t="str">
        <f>IF(Holdet.dk!A8&lt;&gt;"",Holdet.dk!A8,"")</f>
        <v>Okay Yokuslu</v>
      </c>
      <c r="B8" t="str">
        <f>INDEX(Holdet.dk!B:B,MATCH($A8,Holdet.dk!$A:$A,0))</f>
        <v>West Bromwich</v>
      </c>
      <c r="C8" t="str">
        <f>INDEX(Holdet.dk!C:C,MATCH($A8,Holdet.dk!$A:$A,0))</f>
        <v>Midfield</v>
      </c>
      <c r="D8" t="str">
        <f>INDEX(Holdet.dk!D:D,MATCH($A8,Holdet.dk!$A:$A,0))</f>
        <v>3.069.000</v>
      </c>
      <c r="E8" s="1">
        <f>IFERROR(_xlfn.NUMBERVALUE(INDEX(Holdet.dk!$E:$E,MATCH($A8,Holdet.dk!$A:$A,0)),","),0)</f>
        <v>0</v>
      </c>
      <c r="F8" t="str">
        <f>IF(INDEX(Lookup!H:H,MATCH('Master data'!A8,Lookup!G:G,0))=0,A8,INDEX(Lookup!H:H,MATCH('Master data'!A8,Lookup!G:G,0)))</f>
        <v>Okay</v>
      </c>
      <c r="G8" t="str">
        <f>IFERROR(INDEX(Lookup!B:B,MATCH(INDEX(Rotowire!C:C,MATCH(F8,Rotowire!A:A,0)),Lookup!D:D,0)),"")</f>
        <v>Leeds United</v>
      </c>
      <c r="H8" s="5">
        <f t="shared" si="4"/>
        <v>3069000</v>
      </c>
      <c r="I8" s="19">
        <f>IFERROR(INDEX('Team forecast'!$G$3:$I$22,MATCH($B8,'Team forecast'!$B$3:$B$22,0),MATCH(I$1,'Team forecast'!$G$2:$I$2,0)),0)</f>
        <v>1.1504424778761062</v>
      </c>
      <c r="J8" s="19">
        <f>IFERROR(INDEX('Team forecast'!$G$3:$I$22,MATCH($B8,'Team forecast'!$B$3:$B$22,0),MATCH(J$1,'Team forecast'!$G$2:$I$2,0)),0)</f>
        <v>0.79646017699115057</v>
      </c>
      <c r="K8" s="19">
        <f>IFERROR(INDEX('Team forecast'!$G$3:$I$22,MATCH($B8,'Team forecast'!$B$3:$B$22,0),MATCH(K$1,'Team forecast'!$G$2:$I$2,0)),0)</f>
        <v>2.0662361027698317</v>
      </c>
      <c r="L8">
        <f>SUMIFS(Rotowire!E:E,Rotowire!$A:$A,'Master data'!$F8)</f>
        <v>95</v>
      </c>
      <c r="M8" s="2">
        <f>SUMIFS(Rotowire!F:F,Rotowire!$A:$A,'Master data'!$F8)*I8</f>
        <v>3.4513274336283185E-2</v>
      </c>
      <c r="N8" s="2">
        <f>SUMIFS(Rotowire!G:G,Rotowire!$A:$A,'Master data'!$F8)*I8</f>
        <v>3.4513274336283185E-2</v>
      </c>
      <c r="O8" s="2">
        <f>SUMIFS(Rotowire!I:I,Rotowire!$A:$A,'Master data'!$F8)*I8</f>
        <v>0.14955752212389381</v>
      </c>
      <c r="P8" s="2">
        <f>SUMIFS(Rotowire!W:W,Rotowire!$A:$A,'Master data'!$F8)*K8</f>
        <v>0.16529888822158653</v>
      </c>
      <c r="Q8" s="2">
        <f>SUMIFS(Rotowire!Y:Y,Rotowire!$A:$A,'Master data'!$F8)*J8</f>
        <v>0</v>
      </c>
      <c r="R8" s="2">
        <f>SUMIFS(Rotowire!AB:AB,Rotowire!$A:$A,'Master data'!$F8)</f>
        <v>0.28999999999999998</v>
      </c>
      <c r="S8" s="2">
        <f>SUMIFS(Rotowire!AC:AC,Rotowire!$A:$A,'Master data'!$F8)</f>
        <v>0.01</v>
      </c>
      <c r="T8" s="2">
        <f>INDEX('Team forecast'!D$3:D$22,MATCH($B8,'Team forecast'!$B$3:$B$22,0))</f>
        <v>1.3</v>
      </c>
      <c r="U8" s="2">
        <f>INDEX('Team forecast'!E$3:E$22,MATCH($B8,'Team forecast'!$B$3:$B$22,0))</f>
        <v>1.8</v>
      </c>
      <c r="V8" s="2">
        <f>INDEX('Team forecast'!J$3:J$22,MATCH($B8,'Team forecast'!$B$3:$B$22,0))</f>
        <v>0.27679999999999999</v>
      </c>
      <c r="W8" s="2">
        <f>INDEX('Team forecast'!K$3:K$22,MATCH($B8,'Team forecast'!$B$3:$B$22,0))</f>
        <v>0.23730000000000001</v>
      </c>
      <c r="X8" s="2">
        <f>INDEX('Team forecast'!L$3:L$22,MATCH($B8,'Team forecast'!$B$3:$B$22,0))</f>
        <v>0.4859</v>
      </c>
      <c r="Y8" s="5">
        <f t="shared" si="5"/>
        <v>7000</v>
      </c>
      <c r="Z8" s="5">
        <f t="shared" si="17"/>
        <v>6920</v>
      </c>
      <c r="AA8" s="5">
        <f t="shared" si="6"/>
        <v>1186.5</v>
      </c>
      <c r="AB8" s="5">
        <f t="shared" si="7"/>
        <v>-7288.5</v>
      </c>
      <c r="AC8" s="5">
        <f t="shared" si="8"/>
        <v>4314.1592920353978</v>
      </c>
      <c r="AD8" s="5">
        <f t="shared" si="18"/>
        <v>1725.6637168141592</v>
      </c>
      <c r="AE8" s="5">
        <f t="shared" si="19"/>
        <v>1495.5752212389382</v>
      </c>
      <c r="AF8" s="5">
        <f t="shared" si="11"/>
        <v>0</v>
      </c>
      <c r="AG8" s="5">
        <f t="shared" si="12"/>
        <v>0</v>
      </c>
      <c r="AH8" s="5">
        <f t="shared" si="20"/>
        <v>-5800</v>
      </c>
      <c r="AI8" s="5">
        <f t="shared" si="21"/>
        <v>-500</v>
      </c>
      <c r="AJ8" s="5">
        <f t="shared" si="22"/>
        <v>13000</v>
      </c>
      <c r="AK8" s="5">
        <f t="shared" si="23"/>
        <v>-14400</v>
      </c>
      <c r="AL8" s="5">
        <f>IFERROR(SUM(Y8:AK8),-5000)*((Cockpit!$C$3)^0)</f>
        <v>7653.3982300884963</v>
      </c>
      <c r="AM8" s="19">
        <f>INDEX('Team forecast'!$M$3:$AU$22,MATCH($B8,'Team forecast'!$B$3:$B$22,0),MATCH(AM$1,'Team forecast'!$M$2:$AU$2,0))</f>
        <v>0</v>
      </c>
      <c r="AN8" s="19">
        <f>INDEX('Team forecast'!$M$3:$AU$22,MATCH($B8,'Team forecast'!$B$3:$B$22,0),MATCH(AN$1,'Team forecast'!$M$2:$AU$2,0))</f>
        <v>0</v>
      </c>
      <c r="AO8" s="19">
        <f>INDEX('Team forecast'!$M$3:$AU$22,MATCH($B8,'Team forecast'!$B$3:$B$22,0),MATCH(AO$1,'Team forecast'!$M$2:$AU$2,0))</f>
        <v>0</v>
      </c>
      <c r="AP8" s="19">
        <f>INDEX('Team forecast'!$M$3:$AU$22,MATCH($B8,'Team forecast'!$B$3:$B$22,0),MATCH(AP$1,'Team forecast'!$M$2:$AU$2,0))</f>
        <v>0</v>
      </c>
      <c r="AQ8" s="5">
        <f t="shared" si="24"/>
        <v>7000</v>
      </c>
      <c r="AR8" s="5">
        <f>INDEX('Team forecast'!$M$3:$AU$22,MATCH($B8,'Team forecast'!$B$3:$B$22,0),MATCH(AR$1,'Team forecast'!$M$2:$AU$2,0))*IF($Y8&gt;0,25000,0)</f>
        <v>0</v>
      </c>
      <c r="AS8" s="5">
        <f>INDEX('Team forecast'!$M$3:$AU$22,MATCH($B8,'Team forecast'!$B$3:$B$22,0),MATCH(AS$1,'Team forecast'!$M$2:$AU$2,0))*IF($Y8&gt;0,5000,0)</f>
        <v>0</v>
      </c>
      <c r="AT8" s="5">
        <f>INDEX('Team forecast'!$M$3:$AU$22,MATCH($B8,'Team forecast'!$B$3:$B$22,0),MATCH(AT$1,'Team forecast'!$M$2:$AU$2,0))*IF($Y8&gt;0,-15000,0)</f>
        <v>0</v>
      </c>
      <c r="AU8" s="5">
        <f t="shared" si="25"/>
        <v>0</v>
      </c>
      <c r="AV8" s="5">
        <f t="shared" si="26"/>
        <v>0</v>
      </c>
      <c r="AW8" s="5">
        <f t="shared" si="27"/>
        <v>0</v>
      </c>
      <c r="AX8" s="5">
        <f t="shared" si="28"/>
        <v>0</v>
      </c>
      <c r="AY8" s="5">
        <f t="shared" si="29"/>
        <v>0</v>
      </c>
      <c r="AZ8" s="5">
        <f t="shared" si="30"/>
        <v>-5800</v>
      </c>
      <c r="BA8" s="5">
        <f t="shared" si="31"/>
        <v>-500</v>
      </c>
      <c r="BB8" s="5">
        <f t="shared" si="32"/>
        <v>0</v>
      </c>
      <c r="BC8" s="5">
        <f t="shared" si="33"/>
        <v>0</v>
      </c>
      <c r="BD8" s="5">
        <f>IFERROR(SUM(AR8:BC8),0)*((Cockpit!$C$3)^1)</f>
        <v>-4410</v>
      </c>
      <c r="BE8" s="19">
        <f>INDEX('Team forecast'!$M$3:$AU$22,MATCH($B8,'Team forecast'!$B$3:$B$22,0),MATCH(BE$1,'Team forecast'!$M$2:$AU$2,0))</f>
        <v>0</v>
      </c>
      <c r="BF8" s="19">
        <f>INDEX('Team forecast'!$M$3:$AU$22,MATCH($B8,'Team forecast'!$B$3:$B$22,0),MATCH(BF$1,'Team forecast'!$M$2:$AU$2,0))</f>
        <v>0</v>
      </c>
      <c r="BG8" s="19">
        <f>INDEX('Team forecast'!$M$3:$AU$22,MATCH($B8,'Team forecast'!$B$3:$B$22,0),MATCH(BG$1,'Team forecast'!$M$2:$AU$2,0))</f>
        <v>0</v>
      </c>
      <c r="BH8" s="19">
        <f>INDEX('Team forecast'!$M$3:$AU$22,MATCH($B8,'Team forecast'!$B$3:$B$22,0),MATCH(BH$1,'Team forecast'!$M$2:$AU$2,0))</f>
        <v>0</v>
      </c>
      <c r="BI8" s="5">
        <f t="shared" si="34"/>
        <v>7000</v>
      </c>
      <c r="BJ8" s="5">
        <f>INDEX('Team forecast'!$M$3:$AU$22,MATCH($B8,'Team forecast'!$B$3:$B$22,0),MATCH(BJ$1,'Team forecast'!$M$2:$AU$2,0))*IF($Y8&gt;0,25000,0)</f>
        <v>0</v>
      </c>
      <c r="BK8" s="5">
        <f>INDEX('Team forecast'!$M$3:$AU$22,MATCH($B8,'Team forecast'!$B$3:$B$22,0),MATCH(BK$1,'Team forecast'!$M$2:$AU$2,0))*IF($Y8&gt;0,5000,0)</f>
        <v>0</v>
      </c>
      <c r="BL8" s="5">
        <f>INDEX('Team forecast'!$M$3:$AU$22,MATCH($B8,'Team forecast'!$B$3:$B$22,0),MATCH(BL$1,'Team forecast'!$M$2:$AU$2,0))*IF($Y8&gt;0,-15000,0)</f>
        <v>0</v>
      </c>
      <c r="BM8" s="5">
        <f t="shared" si="35"/>
        <v>0</v>
      </c>
      <c r="BN8" s="5">
        <f t="shared" si="36"/>
        <v>0</v>
      </c>
      <c r="BO8" s="5">
        <f t="shared" si="37"/>
        <v>0</v>
      </c>
      <c r="BP8" s="5">
        <f t="shared" si="38"/>
        <v>0</v>
      </c>
      <c r="BQ8" s="5">
        <f t="shared" si="39"/>
        <v>0</v>
      </c>
      <c r="BR8" s="5">
        <f t="shared" si="40"/>
        <v>-5800</v>
      </c>
      <c r="BS8" s="5">
        <f t="shared" si="41"/>
        <v>-500</v>
      </c>
      <c r="BT8" s="5">
        <f t="shared" si="42"/>
        <v>0</v>
      </c>
      <c r="BU8" s="5">
        <f t="shared" si="43"/>
        <v>0</v>
      </c>
      <c r="BV8" s="5">
        <f>IFERROR(SUM(BJ8:BU8),0)*((Cockpit!$C$3)^2)</f>
        <v>-3086.9999999999995</v>
      </c>
      <c r="BW8" s="19">
        <f>INDEX('Team forecast'!$M$3:$AU$22,MATCH($B8,'Team forecast'!$B$3:$B$22,0),MATCH(BW$1,'Team forecast'!$M$2:$AU$2,0))</f>
        <v>0</v>
      </c>
      <c r="BX8" s="19">
        <f>INDEX('Team forecast'!$M$3:$AU$22,MATCH($B8,'Team forecast'!$B$3:$B$22,0),MATCH(BX$1,'Team forecast'!$M$2:$AU$2,0))</f>
        <v>0</v>
      </c>
      <c r="BY8" s="19">
        <f>INDEX('Team forecast'!$M$3:$AU$22,MATCH($B8,'Team forecast'!$B$3:$B$22,0),MATCH(BY$1,'Team forecast'!$M$2:$AU$2,0))</f>
        <v>0</v>
      </c>
      <c r="BZ8" s="19">
        <f>INDEX('Team forecast'!$M$3:$AU$22,MATCH($B8,'Team forecast'!$B$3:$B$22,0),MATCH(BZ$1,'Team forecast'!$M$2:$AU$2,0))</f>
        <v>0</v>
      </c>
      <c r="CA8" s="5">
        <f t="shared" si="44"/>
        <v>7000</v>
      </c>
      <c r="CB8" s="5">
        <f>INDEX('Team forecast'!$M$3:$AU$22,MATCH($B8,'Team forecast'!$B$3:$B$22,0),MATCH(CB$1,'Team forecast'!$M$2:$AU$2,0))*IF($Y8&gt;0,25000,0)</f>
        <v>0</v>
      </c>
      <c r="CC8" s="5">
        <f>INDEX('Team forecast'!$M$3:$AU$22,MATCH($B8,'Team forecast'!$B$3:$B$22,0),MATCH(CC$1,'Team forecast'!$M$2:$AU$2,0))*IF($Y8&gt;0,5000,0)</f>
        <v>0</v>
      </c>
      <c r="CD8" s="5">
        <f>INDEX('Team forecast'!$M$3:$AU$22,MATCH($B8,'Team forecast'!$B$3:$B$22,0),MATCH(CD$1,'Team forecast'!$M$2:$AU$2,0))*IF($Y8&gt;0,-15000,0)</f>
        <v>0</v>
      </c>
      <c r="CE8" s="5">
        <f t="shared" si="45"/>
        <v>0</v>
      </c>
      <c r="CF8" s="5">
        <f t="shared" si="46"/>
        <v>0</v>
      </c>
      <c r="CG8" s="5">
        <f t="shared" si="47"/>
        <v>0</v>
      </c>
      <c r="CH8" s="5">
        <f t="shared" si="48"/>
        <v>0</v>
      </c>
      <c r="CI8" s="5">
        <f t="shared" si="49"/>
        <v>0</v>
      </c>
      <c r="CJ8" s="5">
        <f t="shared" si="50"/>
        <v>-5800</v>
      </c>
      <c r="CK8" s="5">
        <f t="shared" si="51"/>
        <v>-500</v>
      </c>
      <c r="CL8" s="5">
        <f t="shared" si="52"/>
        <v>0</v>
      </c>
      <c r="CM8" s="5">
        <f t="shared" si="53"/>
        <v>0</v>
      </c>
      <c r="CN8" s="5">
        <f>IFERROR(SUM(CB8:CM8),0)*((Cockpit!$C$3)^3)</f>
        <v>-2160.8999999999996</v>
      </c>
      <c r="CO8" s="19">
        <f>INDEX('Team forecast'!$M$3:$AU$22,MATCH($B8,'Team forecast'!$B$3:$B$22,0),MATCH(CO$1,'Team forecast'!$M$2:$AU$2,0))</f>
        <v>0</v>
      </c>
      <c r="CP8" s="19">
        <f>INDEX('Team forecast'!$M$3:$AU$22,MATCH($B8,'Team forecast'!$B$3:$B$22,0),MATCH(CP$1,'Team forecast'!$M$2:$AU$2,0))</f>
        <v>0</v>
      </c>
      <c r="CQ8" s="19">
        <f>INDEX('Team forecast'!$M$3:$AU$22,MATCH($B8,'Team forecast'!$B$3:$B$22,0),MATCH(CQ$1,'Team forecast'!$M$2:$AU$2,0))</f>
        <v>0</v>
      </c>
      <c r="CR8" s="19">
        <f>INDEX('Team forecast'!$M$3:$AU$22,MATCH($B8,'Team forecast'!$B$3:$B$22,0),MATCH(CR$1,'Team forecast'!$M$2:$AU$2,0))</f>
        <v>0</v>
      </c>
      <c r="CS8" s="5">
        <f t="shared" si="54"/>
        <v>7000</v>
      </c>
      <c r="CT8" s="5">
        <f>INDEX('Team forecast'!$M$3:$AU$22,MATCH($B8,'Team forecast'!$B$3:$B$22,0),MATCH(CT$1,'Team forecast'!$M$2:$AU$2,0))*IF($Y8&gt;0,25000,0)</f>
        <v>0</v>
      </c>
      <c r="CU8" s="5">
        <f>INDEX('Team forecast'!$M$3:$AU$22,MATCH($B8,'Team forecast'!$B$3:$B$22,0),MATCH(CU$1,'Team forecast'!$M$2:$AU$2,0))*IF($Y8&gt;0,5000,0)</f>
        <v>0</v>
      </c>
      <c r="CV8" s="5">
        <f>INDEX('Team forecast'!$M$3:$AU$22,MATCH($B8,'Team forecast'!$B$3:$B$22,0),MATCH(CV$1,'Team forecast'!$M$2:$AU$2,0))*IF($Y8&gt;0,-15000,0)</f>
        <v>0</v>
      </c>
      <c r="CW8" s="5">
        <f t="shared" si="55"/>
        <v>0</v>
      </c>
      <c r="CX8" s="5">
        <f t="shared" si="56"/>
        <v>0</v>
      </c>
      <c r="CY8" s="5">
        <f t="shared" si="57"/>
        <v>0</v>
      </c>
      <c r="CZ8" s="5">
        <f t="shared" si="58"/>
        <v>0</v>
      </c>
      <c r="DA8" s="5">
        <f t="shared" si="59"/>
        <v>0</v>
      </c>
      <c r="DB8" s="5">
        <f t="shared" si="60"/>
        <v>-5800</v>
      </c>
      <c r="DC8" s="5">
        <f t="shared" si="61"/>
        <v>-500</v>
      </c>
      <c r="DD8" s="5">
        <f t="shared" si="62"/>
        <v>0</v>
      </c>
      <c r="DE8" s="5">
        <f t="shared" si="63"/>
        <v>0</v>
      </c>
      <c r="DF8" s="5">
        <f>IFERROR(SUM(CT8:DE8),0)*((Cockpit!$C$3)^4)</f>
        <v>-1512.6299999999994</v>
      </c>
      <c r="DG8" s="19">
        <f>INDEX('Team forecast'!$M$3:$AU$22,MATCH($B8,'Team forecast'!$B$3:$B$22,0),MATCH(DG$1,'Team forecast'!$M$2:$AU$2,0))</f>
        <v>0</v>
      </c>
      <c r="DH8" s="19">
        <f>INDEX('Team forecast'!$M$3:$AU$22,MATCH($B8,'Team forecast'!$B$3:$B$22,0),MATCH(DH$1,'Team forecast'!$M$2:$AU$2,0))</f>
        <v>0</v>
      </c>
      <c r="DI8" s="19">
        <f>INDEX('Team forecast'!$M$3:$AU$22,MATCH($B8,'Team forecast'!$B$3:$B$22,0),MATCH(DI$1,'Team forecast'!$M$2:$AU$2,0))</f>
        <v>0</v>
      </c>
      <c r="DJ8" s="19">
        <f>INDEX('Team forecast'!$M$3:$AU$22,MATCH($B8,'Team forecast'!$B$3:$B$22,0),MATCH(DJ$1,'Team forecast'!$M$2:$AU$2,0))</f>
        <v>0</v>
      </c>
      <c r="DK8" s="5">
        <f t="shared" si="64"/>
        <v>7000</v>
      </c>
      <c r="DL8" s="5">
        <f>INDEX('Team forecast'!$M$3:$AU$22,MATCH($B8,'Team forecast'!$B$3:$B$22,0),MATCH(DL$1,'Team forecast'!$M$2:$AU$2,0))*IF($Y8&gt;0,25000,0)</f>
        <v>0</v>
      </c>
      <c r="DM8" s="5">
        <f>INDEX('Team forecast'!$M$3:$AU$22,MATCH($B8,'Team forecast'!$B$3:$B$22,0),MATCH(DM$1,'Team forecast'!$M$2:$AU$2,0))*IF($Y8&gt;0,5000,0)</f>
        <v>0</v>
      </c>
      <c r="DN8" s="5">
        <f>INDEX('Team forecast'!$M$3:$AU$22,MATCH($B8,'Team forecast'!$B$3:$B$22,0),MATCH(DN$1,'Team forecast'!$M$2:$AU$2,0))*IF($Y8&gt;0,-15000,0)</f>
        <v>0</v>
      </c>
      <c r="DO8" s="5">
        <f t="shared" si="65"/>
        <v>0</v>
      </c>
      <c r="DP8" s="5">
        <f t="shared" si="66"/>
        <v>0</v>
      </c>
      <c r="DQ8" s="5">
        <f t="shared" si="67"/>
        <v>0</v>
      </c>
      <c r="DR8" s="5">
        <f t="shared" si="68"/>
        <v>0</v>
      </c>
      <c r="DS8" s="5">
        <f t="shared" si="69"/>
        <v>0</v>
      </c>
      <c r="DT8" s="5">
        <f t="shared" si="70"/>
        <v>-5800</v>
      </c>
      <c r="DU8" s="5">
        <f t="shared" si="71"/>
        <v>-500</v>
      </c>
      <c r="DV8" s="5">
        <f t="shared" si="72"/>
        <v>0</v>
      </c>
      <c r="DW8" s="5">
        <f t="shared" si="73"/>
        <v>0</v>
      </c>
      <c r="DX8" s="5">
        <f>IFERROR(SUM(DL8:DW8),0)*((Cockpit!$C$3)^5)</f>
        <v>-1058.8409999999997</v>
      </c>
      <c r="DY8" s="5">
        <f t="shared" si="74"/>
        <v>-4575.9727699115019</v>
      </c>
      <c r="DZ8" s="5" t="str">
        <f>IF(ISERROR(MATCH(A8,'Current squad'!B:B,0)),"No","Yes")</f>
        <v>No</v>
      </c>
      <c r="EA8" s="5" cm="1">
        <f t="array" ref="EA8">IFERROR(_xlfn.IFS(DZ8="Yes",0,DZ8="No",H8*1%),999999)</f>
        <v>30690</v>
      </c>
      <c r="EB8" s="5">
        <f t="shared" si="15"/>
        <v>3099690</v>
      </c>
      <c r="EC8" s="5">
        <f t="shared" si="75"/>
        <v>-35265.972769911503</v>
      </c>
      <c r="ED8" s="1">
        <f t="shared" si="16"/>
        <v>-1.1491030553897524E-2</v>
      </c>
      <c r="EE8" s="5">
        <f>RANK(EC8,$EC$2:$EC$572)+COUNTIF($EC$2:EC8,EC8)-1</f>
        <v>376</v>
      </c>
      <c r="EF8" s="4">
        <f>RANK(ED8,$ED$2:$ED$572)+COUNTIF($ED$2:ED8,ED8)-1</f>
        <v>337</v>
      </c>
    </row>
    <row r="9" spans="1:154" x14ac:dyDescent="0.3">
      <c r="A9" t="str">
        <f>IF(Holdet.dk!A9&lt;&gt;"",Holdet.dk!A9,"")</f>
        <v>Emil Krafth</v>
      </c>
      <c r="B9" t="str">
        <f>INDEX(Holdet.dk!B:B,MATCH($A9,Holdet.dk!$A:$A,0))</f>
        <v>Newcastle</v>
      </c>
      <c r="C9" t="str">
        <f>INDEX(Holdet.dk!C:C,MATCH($A9,Holdet.dk!$A:$A,0))</f>
        <v>Defense</v>
      </c>
      <c r="D9" t="str">
        <f>INDEX(Holdet.dk!D:D,MATCH($A9,Holdet.dk!$A:$A,0))</f>
        <v>2.758.000</v>
      </c>
      <c r="E9" s="1">
        <f>IFERROR(_xlfn.NUMBERVALUE(INDEX(Holdet.dk!$E:$E,MATCH($A9,Holdet.dk!$A:$A,0)),","),0)</f>
        <v>1.1000000000000001E-2</v>
      </c>
      <c r="F9" t="str">
        <f>IF(INDEX(Lookup!H:H,MATCH('Master data'!A9,Lookup!G:G,0))=0,A9,INDEX(Lookup!H:H,MATCH('Master data'!A9,Lookup!G:G,0)))</f>
        <v>Emil Krafth</v>
      </c>
      <c r="G9" t="str">
        <f>IFERROR(INDEX(Lookup!B:B,MATCH(INDEX(Rotowire!C:C,MATCH(F9,Rotowire!A:A,0)),Lookup!D:D,0)),"")</f>
        <v>Fulham</v>
      </c>
      <c r="H9" s="5">
        <f t="shared" si="4"/>
        <v>2758000</v>
      </c>
      <c r="I9" s="19">
        <f>IFERROR(INDEX('Team forecast'!$G$3:$I$22,MATCH($B9,'Team forecast'!$B$3:$B$22,0),MATCH(I$1,'Team forecast'!$G$2:$I$2,0)),0)</f>
        <v>0.8913043478260867</v>
      </c>
      <c r="J9" s="19">
        <f>IFERROR(INDEX('Team forecast'!$G$3:$I$22,MATCH($B9,'Team forecast'!$B$3:$B$22,0),MATCH(J$1,'Team forecast'!$G$2:$I$2,0)),0)</f>
        <v>0.79881656804733725</v>
      </c>
      <c r="K9" s="19">
        <f>IFERROR(INDEX('Team forecast'!$G$3:$I$22,MATCH($B9,'Team forecast'!$B$3:$B$22,0),MATCH(K$1,'Team forecast'!$G$2:$I$2,0)),0)</f>
        <v>1.5249427096817147</v>
      </c>
      <c r="L9">
        <f>SUMIFS(Rotowire!E:E,Rotowire!$A:$A,'Master data'!$F9)</f>
        <v>95</v>
      </c>
      <c r="M9" s="2">
        <f>SUMIFS(Rotowire!F:F,Rotowire!$A:$A,'Master data'!$F9)*I9</f>
        <v>3.5652173913043469E-2</v>
      </c>
      <c r="N9" s="2">
        <f>SUMIFS(Rotowire!G:G,Rotowire!$A:$A,'Master data'!$F9)*I9</f>
        <v>1.7826086956521735E-2</v>
      </c>
      <c r="O9" s="2">
        <f>SUMIFS(Rotowire!I:I,Rotowire!$A:$A,'Master data'!$F9)*I9</f>
        <v>0.13369565217391299</v>
      </c>
      <c r="P9" s="2">
        <f>SUMIFS(Rotowire!W:W,Rotowire!$A:$A,'Master data'!$F9)*K9</f>
        <v>0.25924026064589151</v>
      </c>
      <c r="Q9" s="2">
        <f>SUMIFS(Rotowire!Y:Y,Rotowire!$A:$A,'Master data'!$F9)*J9</f>
        <v>0</v>
      </c>
      <c r="R9" s="2">
        <f>SUMIFS(Rotowire!AB:AB,Rotowire!$A:$A,'Master data'!$F9)</f>
        <v>0.16</v>
      </c>
      <c r="S9" s="2">
        <f>SUMIFS(Rotowire!AC:AC,Rotowire!$A:$A,'Master data'!$F9)</f>
        <v>0</v>
      </c>
      <c r="T9" s="2">
        <f>INDEX('Team forecast'!D$3:D$22,MATCH($B9,'Team forecast'!$B$3:$B$22,0))</f>
        <v>1.23</v>
      </c>
      <c r="U9" s="2">
        <f>INDEX('Team forecast'!E$3:E$22,MATCH($B9,'Team forecast'!$B$3:$B$22,0))</f>
        <v>1.35</v>
      </c>
      <c r="V9" s="2">
        <f>INDEX('Team forecast'!J$3:J$22,MATCH($B9,'Team forecast'!$B$3:$B$22,0))</f>
        <v>0.33679999999999999</v>
      </c>
      <c r="W9" s="2">
        <f>INDEX('Team forecast'!K$3:K$22,MATCH($B9,'Team forecast'!$B$3:$B$22,0))</f>
        <v>0.2712</v>
      </c>
      <c r="X9" s="2">
        <f>INDEX('Team forecast'!L$3:L$22,MATCH($B9,'Team forecast'!$B$3:$B$22,0))</f>
        <v>0.39200000000000002</v>
      </c>
      <c r="Y9" s="5">
        <f t="shared" si="5"/>
        <v>7000</v>
      </c>
      <c r="Z9" s="5">
        <f t="shared" si="17"/>
        <v>8420</v>
      </c>
      <c r="AA9" s="5">
        <f t="shared" si="6"/>
        <v>1356</v>
      </c>
      <c r="AB9" s="5">
        <f t="shared" si="7"/>
        <v>-5880</v>
      </c>
      <c r="AC9" s="5">
        <f t="shared" si="8"/>
        <v>5347.8260869565202</v>
      </c>
      <c r="AD9" s="5">
        <f t="shared" si="18"/>
        <v>891.30434782608677</v>
      </c>
      <c r="AE9" s="5">
        <f t="shared" si="19"/>
        <v>1336.95652173913</v>
      </c>
      <c r="AF9" s="5">
        <f t="shared" si="11"/>
        <v>12962.013032294575</v>
      </c>
      <c r="AG9" s="5">
        <f t="shared" si="12"/>
        <v>0</v>
      </c>
      <c r="AH9" s="5">
        <f t="shared" si="20"/>
        <v>-3200</v>
      </c>
      <c r="AI9" s="5">
        <f t="shared" si="21"/>
        <v>0</v>
      </c>
      <c r="AJ9" s="5">
        <f t="shared" si="22"/>
        <v>12300</v>
      </c>
      <c r="AK9" s="5">
        <f t="shared" si="23"/>
        <v>-10800</v>
      </c>
      <c r="AL9" s="5">
        <f>IFERROR(SUM(Y9:AK9),-5000)*((Cockpit!$C$3)^0)</f>
        <v>29734.099988816313</v>
      </c>
      <c r="AM9" s="19">
        <f>INDEX('Team forecast'!$M$3:$AU$22,MATCH($B9,'Team forecast'!$B$3:$B$22,0),MATCH(AM$1,'Team forecast'!$M$2:$AU$2,0))</f>
        <v>0</v>
      </c>
      <c r="AN9" s="19">
        <f>INDEX('Team forecast'!$M$3:$AU$22,MATCH($B9,'Team forecast'!$B$3:$B$22,0),MATCH(AN$1,'Team forecast'!$M$2:$AU$2,0))</f>
        <v>0</v>
      </c>
      <c r="AO9" s="19">
        <f>INDEX('Team forecast'!$M$3:$AU$22,MATCH($B9,'Team forecast'!$B$3:$B$22,0),MATCH(AO$1,'Team forecast'!$M$2:$AU$2,0))</f>
        <v>0</v>
      </c>
      <c r="AP9" s="19">
        <f>INDEX('Team forecast'!$M$3:$AU$22,MATCH($B9,'Team forecast'!$B$3:$B$22,0),MATCH(AP$1,'Team forecast'!$M$2:$AU$2,0))</f>
        <v>0</v>
      </c>
      <c r="AQ9" s="5">
        <f t="shared" si="24"/>
        <v>7000</v>
      </c>
      <c r="AR9" s="5">
        <f>INDEX('Team forecast'!$M$3:$AU$22,MATCH($B9,'Team forecast'!$B$3:$B$22,0),MATCH(AR$1,'Team forecast'!$M$2:$AU$2,0))*IF($Y9&gt;0,25000,0)</f>
        <v>0</v>
      </c>
      <c r="AS9" s="5">
        <f>INDEX('Team forecast'!$M$3:$AU$22,MATCH($B9,'Team forecast'!$B$3:$B$22,0),MATCH(AS$1,'Team forecast'!$M$2:$AU$2,0))*IF($Y9&gt;0,5000,0)</f>
        <v>0</v>
      </c>
      <c r="AT9" s="5">
        <f>INDEX('Team forecast'!$M$3:$AU$22,MATCH($B9,'Team forecast'!$B$3:$B$22,0),MATCH(AT$1,'Team forecast'!$M$2:$AU$2,0))*IF($Y9&gt;0,-15000,0)</f>
        <v>0</v>
      </c>
      <c r="AU9" s="5">
        <f t="shared" si="25"/>
        <v>0</v>
      </c>
      <c r="AV9" s="5">
        <f t="shared" si="26"/>
        <v>0</v>
      </c>
      <c r="AW9" s="5">
        <f t="shared" si="27"/>
        <v>0</v>
      </c>
      <c r="AX9" s="5">
        <f t="shared" si="28"/>
        <v>0</v>
      </c>
      <c r="AY9" s="5">
        <f t="shared" si="29"/>
        <v>0</v>
      </c>
      <c r="AZ9" s="5">
        <f t="shared" si="30"/>
        <v>-3200</v>
      </c>
      <c r="BA9" s="5">
        <f t="shared" si="31"/>
        <v>0</v>
      </c>
      <c r="BB9" s="5">
        <f t="shared" si="32"/>
        <v>0</v>
      </c>
      <c r="BC9" s="5">
        <f t="shared" si="33"/>
        <v>0</v>
      </c>
      <c r="BD9" s="5">
        <f>IFERROR(SUM(AR9:BC9),0)*((Cockpit!$C$3)^1)</f>
        <v>-2240</v>
      </c>
      <c r="BE9" s="19">
        <f>INDEX('Team forecast'!$M$3:$AU$22,MATCH($B9,'Team forecast'!$B$3:$B$22,0),MATCH(BE$1,'Team forecast'!$M$2:$AU$2,0))</f>
        <v>0</v>
      </c>
      <c r="BF9" s="19">
        <f>INDEX('Team forecast'!$M$3:$AU$22,MATCH($B9,'Team forecast'!$B$3:$B$22,0),MATCH(BF$1,'Team forecast'!$M$2:$AU$2,0))</f>
        <v>0</v>
      </c>
      <c r="BG9" s="19">
        <f>INDEX('Team forecast'!$M$3:$AU$22,MATCH($B9,'Team forecast'!$B$3:$B$22,0),MATCH(BG$1,'Team forecast'!$M$2:$AU$2,0))</f>
        <v>0</v>
      </c>
      <c r="BH9" s="19">
        <f>INDEX('Team forecast'!$M$3:$AU$22,MATCH($B9,'Team forecast'!$B$3:$B$22,0),MATCH(BH$1,'Team forecast'!$M$2:$AU$2,0))</f>
        <v>0</v>
      </c>
      <c r="BI9" s="5">
        <f t="shared" si="34"/>
        <v>7000</v>
      </c>
      <c r="BJ9" s="5">
        <f>INDEX('Team forecast'!$M$3:$AU$22,MATCH($B9,'Team forecast'!$B$3:$B$22,0),MATCH(BJ$1,'Team forecast'!$M$2:$AU$2,0))*IF($Y9&gt;0,25000,0)</f>
        <v>0</v>
      </c>
      <c r="BK9" s="5">
        <f>INDEX('Team forecast'!$M$3:$AU$22,MATCH($B9,'Team forecast'!$B$3:$B$22,0),MATCH(BK$1,'Team forecast'!$M$2:$AU$2,0))*IF($Y9&gt;0,5000,0)</f>
        <v>0</v>
      </c>
      <c r="BL9" s="5">
        <f>INDEX('Team forecast'!$M$3:$AU$22,MATCH($B9,'Team forecast'!$B$3:$B$22,0),MATCH(BL$1,'Team forecast'!$M$2:$AU$2,0))*IF($Y9&gt;0,-15000,0)</f>
        <v>0</v>
      </c>
      <c r="BM9" s="5">
        <f t="shared" si="35"/>
        <v>0</v>
      </c>
      <c r="BN9" s="5">
        <f t="shared" si="36"/>
        <v>0</v>
      </c>
      <c r="BO9" s="5">
        <f t="shared" si="37"/>
        <v>0</v>
      </c>
      <c r="BP9" s="5">
        <f t="shared" si="38"/>
        <v>0</v>
      </c>
      <c r="BQ9" s="5">
        <f t="shared" si="39"/>
        <v>0</v>
      </c>
      <c r="BR9" s="5">
        <f t="shared" si="40"/>
        <v>-3200</v>
      </c>
      <c r="BS9" s="5">
        <f t="shared" si="41"/>
        <v>0</v>
      </c>
      <c r="BT9" s="5">
        <f t="shared" si="42"/>
        <v>0</v>
      </c>
      <c r="BU9" s="5">
        <f t="shared" si="43"/>
        <v>0</v>
      </c>
      <c r="BV9" s="5">
        <f>IFERROR(SUM(BJ9:BU9),0)*((Cockpit!$C$3)^2)</f>
        <v>-1567.9999999999998</v>
      </c>
      <c r="BW9" s="19">
        <f>INDEX('Team forecast'!$M$3:$AU$22,MATCH($B9,'Team forecast'!$B$3:$B$22,0),MATCH(BW$1,'Team forecast'!$M$2:$AU$2,0))</f>
        <v>0</v>
      </c>
      <c r="BX9" s="19">
        <f>INDEX('Team forecast'!$M$3:$AU$22,MATCH($B9,'Team forecast'!$B$3:$B$22,0),MATCH(BX$1,'Team forecast'!$M$2:$AU$2,0))</f>
        <v>0</v>
      </c>
      <c r="BY9" s="19">
        <f>INDEX('Team forecast'!$M$3:$AU$22,MATCH($B9,'Team forecast'!$B$3:$B$22,0),MATCH(BY$1,'Team forecast'!$M$2:$AU$2,0))</f>
        <v>0</v>
      </c>
      <c r="BZ9" s="19">
        <f>INDEX('Team forecast'!$M$3:$AU$22,MATCH($B9,'Team forecast'!$B$3:$B$22,0),MATCH(BZ$1,'Team forecast'!$M$2:$AU$2,0))</f>
        <v>0</v>
      </c>
      <c r="CA9" s="5">
        <f t="shared" si="44"/>
        <v>7000</v>
      </c>
      <c r="CB9" s="5">
        <f>INDEX('Team forecast'!$M$3:$AU$22,MATCH($B9,'Team forecast'!$B$3:$B$22,0),MATCH(CB$1,'Team forecast'!$M$2:$AU$2,0))*IF($Y9&gt;0,25000,0)</f>
        <v>0</v>
      </c>
      <c r="CC9" s="5">
        <f>INDEX('Team forecast'!$M$3:$AU$22,MATCH($B9,'Team forecast'!$B$3:$B$22,0),MATCH(CC$1,'Team forecast'!$M$2:$AU$2,0))*IF($Y9&gt;0,5000,0)</f>
        <v>0</v>
      </c>
      <c r="CD9" s="5">
        <f>INDEX('Team forecast'!$M$3:$AU$22,MATCH($B9,'Team forecast'!$B$3:$B$22,0),MATCH(CD$1,'Team forecast'!$M$2:$AU$2,0))*IF($Y9&gt;0,-15000,0)</f>
        <v>0</v>
      </c>
      <c r="CE9" s="5">
        <f t="shared" si="45"/>
        <v>0</v>
      </c>
      <c r="CF9" s="5">
        <f t="shared" si="46"/>
        <v>0</v>
      </c>
      <c r="CG9" s="5">
        <f t="shared" si="47"/>
        <v>0</v>
      </c>
      <c r="CH9" s="5">
        <f t="shared" si="48"/>
        <v>0</v>
      </c>
      <c r="CI9" s="5">
        <f t="shared" si="49"/>
        <v>0</v>
      </c>
      <c r="CJ9" s="5">
        <f t="shared" si="50"/>
        <v>-3200</v>
      </c>
      <c r="CK9" s="5">
        <f t="shared" si="51"/>
        <v>0</v>
      </c>
      <c r="CL9" s="5">
        <f t="shared" si="52"/>
        <v>0</v>
      </c>
      <c r="CM9" s="5">
        <f t="shared" si="53"/>
        <v>0</v>
      </c>
      <c r="CN9" s="5">
        <f>IFERROR(SUM(CB9:CM9),0)*((Cockpit!$C$3)^3)</f>
        <v>-1097.5999999999997</v>
      </c>
      <c r="CO9" s="19">
        <f>INDEX('Team forecast'!$M$3:$AU$22,MATCH($B9,'Team forecast'!$B$3:$B$22,0),MATCH(CO$1,'Team forecast'!$M$2:$AU$2,0))</f>
        <v>0</v>
      </c>
      <c r="CP9" s="19">
        <f>INDEX('Team forecast'!$M$3:$AU$22,MATCH($B9,'Team forecast'!$B$3:$B$22,0),MATCH(CP$1,'Team forecast'!$M$2:$AU$2,0))</f>
        <v>0</v>
      </c>
      <c r="CQ9" s="19">
        <f>INDEX('Team forecast'!$M$3:$AU$22,MATCH($B9,'Team forecast'!$B$3:$B$22,0),MATCH(CQ$1,'Team forecast'!$M$2:$AU$2,0))</f>
        <v>0</v>
      </c>
      <c r="CR9" s="19">
        <f>INDEX('Team forecast'!$M$3:$AU$22,MATCH($B9,'Team forecast'!$B$3:$B$22,0),MATCH(CR$1,'Team forecast'!$M$2:$AU$2,0))</f>
        <v>0</v>
      </c>
      <c r="CS9" s="5">
        <f t="shared" si="54"/>
        <v>7000</v>
      </c>
      <c r="CT9" s="5">
        <f>INDEX('Team forecast'!$M$3:$AU$22,MATCH($B9,'Team forecast'!$B$3:$B$22,0),MATCH(CT$1,'Team forecast'!$M$2:$AU$2,0))*IF($Y9&gt;0,25000,0)</f>
        <v>0</v>
      </c>
      <c r="CU9" s="5">
        <f>INDEX('Team forecast'!$M$3:$AU$22,MATCH($B9,'Team forecast'!$B$3:$B$22,0),MATCH(CU$1,'Team forecast'!$M$2:$AU$2,0))*IF($Y9&gt;0,5000,0)</f>
        <v>0</v>
      </c>
      <c r="CV9" s="5">
        <f>INDEX('Team forecast'!$M$3:$AU$22,MATCH($B9,'Team forecast'!$B$3:$B$22,0),MATCH(CV$1,'Team forecast'!$M$2:$AU$2,0))*IF($Y9&gt;0,-15000,0)</f>
        <v>0</v>
      </c>
      <c r="CW9" s="5">
        <f t="shared" si="55"/>
        <v>0</v>
      </c>
      <c r="CX9" s="5">
        <f t="shared" si="56"/>
        <v>0</v>
      </c>
      <c r="CY9" s="5">
        <f t="shared" si="57"/>
        <v>0</v>
      </c>
      <c r="CZ9" s="5">
        <f t="shared" si="58"/>
        <v>0</v>
      </c>
      <c r="DA9" s="5">
        <f t="shared" si="59"/>
        <v>0</v>
      </c>
      <c r="DB9" s="5">
        <f t="shared" si="60"/>
        <v>-3200</v>
      </c>
      <c r="DC9" s="5">
        <f t="shared" si="61"/>
        <v>0</v>
      </c>
      <c r="DD9" s="5">
        <f t="shared" si="62"/>
        <v>0</v>
      </c>
      <c r="DE9" s="5">
        <f t="shared" si="63"/>
        <v>0</v>
      </c>
      <c r="DF9" s="5">
        <f>IFERROR(SUM(CT9:DE9),0)*((Cockpit!$C$3)^4)</f>
        <v>-768.31999999999971</v>
      </c>
      <c r="DG9" s="19">
        <f>INDEX('Team forecast'!$M$3:$AU$22,MATCH($B9,'Team forecast'!$B$3:$B$22,0),MATCH(DG$1,'Team forecast'!$M$2:$AU$2,0))</f>
        <v>0</v>
      </c>
      <c r="DH9" s="19">
        <f>INDEX('Team forecast'!$M$3:$AU$22,MATCH($B9,'Team forecast'!$B$3:$B$22,0),MATCH(DH$1,'Team forecast'!$M$2:$AU$2,0))</f>
        <v>0</v>
      </c>
      <c r="DI9" s="19">
        <f>INDEX('Team forecast'!$M$3:$AU$22,MATCH($B9,'Team forecast'!$B$3:$B$22,0),MATCH(DI$1,'Team forecast'!$M$2:$AU$2,0))</f>
        <v>0</v>
      </c>
      <c r="DJ9" s="19">
        <f>INDEX('Team forecast'!$M$3:$AU$22,MATCH($B9,'Team forecast'!$B$3:$B$22,0),MATCH(DJ$1,'Team forecast'!$M$2:$AU$2,0))</f>
        <v>0</v>
      </c>
      <c r="DK9" s="5">
        <f t="shared" si="64"/>
        <v>7000</v>
      </c>
      <c r="DL9" s="5">
        <f>INDEX('Team forecast'!$M$3:$AU$22,MATCH($B9,'Team forecast'!$B$3:$B$22,0),MATCH(DL$1,'Team forecast'!$M$2:$AU$2,0))*IF($Y9&gt;0,25000,0)</f>
        <v>0</v>
      </c>
      <c r="DM9" s="5">
        <f>INDEX('Team forecast'!$M$3:$AU$22,MATCH($B9,'Team forecast'!$B$3:$B$22,0),MATCH(DM$1,'Team forecast'!$M$2:$AU$2,0))*IF($Y9&gt;0,5000,0)</f>
        <v>0</v>
      </c>
      <c r="DN9" s="5">
        <f>INDEX('Team forecast'!$M$3:$AU$22,MATCH($B9,'Team forecast'!$B$3:$B$22,0),MATCH(DN$1,'Team forecast'!$M$2:$AU$2,0))*IF($Y9&gt;0,-15000,0)</f>
        <v>0</v>
      </c>
      <c r="DO9" s="5">
        <f t="shared" si="65"/>
        <v>0</v>
      </c>
      <c r="DP9" s="5">
        <f t="shared" si="66"/>
        <v>0</v>
      </c>
      <c r="DQ9" s="5">
        <f t="shared" si="67"/>
        <v>0</v>
      </c>
      <c r="DR9" s="5">
        <f t="shared" si="68"/>
        <v>0</v>
      </c>
      <c r="DS9" s="5">
        <f t="shared" si="69"/>
        <v>0</v>
      </c>
      <c r="DT9" s="5">
        <f t="shared" si="70"/>
        <v>-3200</v>
      </c>
      <c r="DU9" s="5">
        <f t="shared" si="71"/>
        <v>0</v>
      </c>
      <c r="DV9" s="5">
        <f t="shared" si="72"/>
        <v>0</v>
      </c>
      <c r="DW9" s="5">
        <f t="shared" si="73"/>
        <v>0</v>
      </c>
      <c r="DX9" s="5">
        <f>IFERROR(SUM(DL9:DW9),0)*((Cockpit!$C$3)^5)</f>
        <v>-537.82399999999984</v>
      </c>
      <c r="DY9" s="5">
        <f t="shared" si="74"/>
        <v>23522.355988816314</v>
      </c>
      <c r="DZ9" s="5" t="str">
        <f>IF(ISERROR(MATCH(A9,'Current squad'!B:B,0)),"No","Yes")</f>
        <v>No</v>
      </c>
      <c r="EA9" s="5" cm="1">
        <f t="array" ref="EA9">IFERROR(_xlfn.IFS(DZ9="Yes",0,DZ9="No",H9*1%),999999)</f>
        <v>27580</v>
      </c>
      <c r="EB9" s="5">
        <f t="shared" si="15"/>
        <v>2785580</v>
      </c>
      <c r="EC9" s="5">
        <f t="shared" si="75"/>
        <v>-4057.6440111836855</v>
      </c>
      <c r="ED9" s="1">
        <f t="shared" si="16"/>
        <v>-1.471226980124614E-3</v>
      </c>
      <c r="EE9" s="5">
        <f>RANK(EC9,$EC$2:$EC$572)+COUNTIF($EC$2:EC9,EC9)-1</f>
        <v>84</v>
      </c>
      <c r="EF9" s="4">
        <f>RANK(ED9,$ED$2:$ED$572)+COUNTIF($ED$2:ED9,ED9)-1</f>
        <v>97</v>
      </c>
    </row>
    <row r="10" spans="1:154" x14ac:dyDescent="0.3">
      <c r="A10" t="str">
        <f>IF(Holdet.dk!A10&lt;&gt;"",Holdet.dk!A10,"")</f>
        <v>Robert Sanchez</v>
      </c>
      <c r="B10" t="str">
        <f>INDEX(Holdet.dk!B:B,MATCH($A10,Holdet.dk!$A:$A,0))</f>
        <v>Brighton and Hove</v>
      </c>
      <c r="C10" t="str">
        <f>INDEX(Holdet.dk!C:C,MATCH($A10,Holdet.dk!$A:$A,0))</f>
        <v>Goalkeeper</v>
      </c>
      <c r="D10" t="str">
        <f>INDEX(Holdet.dk!D:D,MATCH($A10,Holdet.dk!$A:$A,0))</f>
        <v>5.282.000</v>
      </c>
      <c r="E10" s="1">
        <f>IFERROR(_xlfn.NUMBERVALUE(INDEX(Holdet.dk!$E:$E,MATCH($A10,Holdet.dk!$A:$A,0)),","),0)</f>
        <v>9.0000000000000011E-3</v>
      </c>
      <c r="F10" t="str">
        <f>IF(INDEX(Lookup!H:H,MATCH('Master data'!A10,Lookup!G:G,0))=0,A10,INDEX(Lookup!H:H,MATCH('Master data'!A10,Lookup!G:G,0)))</f>
        <v>Robert Sanchez</v>
      </c>
      <c r="G10" t="str">
        <f>IFERROR(INDEX(Lookup!B:B,MATCH(INDEX(Rotowire!C:C,MATCH(F10,Rotowire!A:A,0)),Lookup!D:D,0)),"")</f>
        <v>Arsenal</v>
      </c>
      <c r="H10" s="5">
        <f t="shared" si="4"/>
        <v>5282000</v>
      </c>
      <c r="I10" s="19">
        <f>IFERROR(INDEX('Team forecast'!$G$3:$I$22,MATCH($B10,'Team forecast'!$B$3:$B$22,0),MATCH(I$1,'Team forecast'!$G$2:$I$2,0)),0)</f>
        <v>0.99082568807339433</v>
      </c>
      <c r="J10" s="19">
        <f>IFERROR(INDEX('Team forecast'!$G$3:$I$22,MATCH($B10,'Team forecast'!$B$3:$B$22,0),MATCH(J$1,'Team forecast'!$G$2:$I$2,0)),0)</f>
        <v>0.68783068783068768</v>
      </c>
      <c r="K10" s="19">
        <f>IFERROR(INDEX('Team forecast'!$G$3:$I$22,MATCH($B10,'Team forecast'!$B$3:$B$22,0),MATCH(K$1,'Team forecast'!$G$2:$I$2,0)),0)</f>
        <v>2.0963984079539428</v>
      </c>
      <c r="L10">
        <f>SUMIFS(Rotowire!E:E,Rotowire!$A:$A,'Master data'!$F10)</f>
        <v>95</v>
      </c>
      <c r="M10" s="2">
        <f>SUMIFS(Rotowire!F:F,Rotowire!$A:$A,'Master data'!$F10)*I10</f>
        <v>0</v>
      </c>
      <c r="N10" s="2">
        <f>SUMIFS(Rotowire!G:G,Rotowire!$A:$A,'Master data'!$F10)*I10</f>
        <v>0</v>
      </c>
      <c r="O10" s="2">
        <f>SUMIFS(Rotowire!I:I,Rotowire!$A:$A,'Master data'!$F10)*I10</f>
        <v>0</v>
      </c>
      <c r="P10" s="2">
        <f>SUMIFS(Rotowire!W:W,Rotowire!$A:$A,'Master data'!$F10)*K10</f>
        <v>0.27253179303401259</v>
      </c>
      <c r="Q10" s="2">
        <f>SUMIFS(Rotowire!Y:Y,Rotowire!$A:$A,'Master data'!$F10)*J10</f>
        <v>2.3936507936507931</v>
      </c>
      <c r="R10" s="2">
        <f>SUMIFS(Rotowire!AB:AB,Rotowire!$A:$A,'Master data'!$F10)</f>
        <v>7.0000000000000007E-2</v>
      </c>
      <c r="S10" s="2">
        <f>SUMIFS(Rotowire!AC:AC,Rotowire!$A:$A,'Master data'!$F10)</f>
        <v>0</v>
      </c>
      <c r="T10" s="2">
        <f>INDEX('Team forecast'!D$3:D$22,MATCH($B10,'Team forecast'!$B$3:$B$22,0))</f>
        <v>1.08</v>
      </c>
      <c r="U10" s="2">
        <f>INDEX('Team forecast'!E$3:E$22,MATCH($B10,'Team forecast'!$B$3:$B$22,0))</f>
        <v>1.3</v>
      </c>
      <c r="V10" s="2">
        <f>INDEX('Team forecast'!J$3:J$22,MATCH($B10,'Team forecast'!$B$3:$B$22,0))</f>
        <v>0.30690000000000001</v>
      </c>
      <c r="W10" s="2">
        <f>INDEX('Team forecast'!K$3:K$22,MATCH($B10,'Team forecast'!$B$3:$B$22,0))</f>
        <v>0.28310000000000002</v>
      </c>
      <c r="X10" s="2">
        <f>INDEX('Team forecast'!L$3:L$22,MATCH($B10,'Team forecast'!$B$3:$B$22,0))</f>
        <v>0.41</v>
      </c>
      <c r="Y10" s="5">
        <f t="shared" si="5"/>
        <v>7000</v>
      </c>
      <c r="Z10" s="5">
        <f t="shared" si="17"/>
        <v>7672.5</v>
      </c>
      <c r="AA10" s="5">
        <f t="shared" si="6"/>
        <v>1415.5</v>
      </c>
      <c r="AB10" s="5">
        <f t="shared" si="7"/>
        <v>-6150</v>
      </c>
      <c r="AC10" s="5">
        <f t="shared" si="8"/>
        <v>0</v>
      </c>
      <c r="AD10" s="5">
        <f t="shared" si="18"/>
        <v>0</v>
      </c>
      <c r="AE10" s="5">
        <f t="shared" si="19"/>
        <v>0</v>
      </c>
      <c r="AF10" s="5">
        <f t="shared" si="11"/>
        <v>20439.884477550946</v>
      </c>
      <c r="AG10" s="5">
        <f t="shared" si="12"/>
        <v>11968.253968253966</v>
      </c>
      <c r="AH10" s="5">
        <f t="shared" si="20"/>
        <v>-1400.0000000000002</v>
      </c>
      <c r="AI10" s="5">
        <f t="shared" si="21"/>
        <v>0</v>
      </c>
      <c r="AJ10" s="5">
        <f t="shared" si="22"/>
        <v>10800</v>
      </c>
      <c r="AK10" s="5">
        <f t="shared" si="23"/>
        <v>-10400</v>
      </c>
      <c r="AL10" s="5">
        <f>IFERROR(SUM(Y10:AK10),-5000)*((Cockpit!$C$3)^0)</f>
        <v>41346.138445804914</v>
      </c>
      <c r="AM10" s="19">
        <f>INDEX('Team forecast'!$M$3:$AU$22,MATCH($B10,'Team forecast'!$B$3:$B$22,0),MATCH(AM$1,'Team forecast'!$M$2:$AU$2,0))</f>
        <v>0</v>
      </c>
      <c r="AN10" s="19">
        <f>INDEX('Team forecast'!$M$3:$AU$22,MATCH($B10,'Team forecast'!$B$3:$B$22,0),MATCH(AN$1,'Team forecast'!$M$2:$AU$2,0))</f>
        <v>0</v>
      </c>
      <c r="AO10" s="19">
        <f>INDEX('Team forecast'!$M$3:$AU$22,MATCH($B10,'Team forecast'!$B$3:$B$22,0),MATCH(AO$1,'Team forecast'!$M$2:$AU$2,0))</f>
        <v>0</v>
      </c>
      <c r="AP10" s="19">
        <f>INDEX('Team forecast'!$M$3:$AU$22,MATCH($B10,'Team forecast'!$B$3:$B$22,0),MATCH(AP$1,'Team forecast'!$M$2:$AU$2,0))</f>
        <v>0</v>
      </c>
      <c r="AQ10" s="5">
        <f t="shared" si="24"/>
        <v>7000</v>
      </c>
      <c r="AR10" s="5">
        <f>INDEX('Team forecast'!$M$3:$AU$22,MATCH($B10,'Team forecast'!$B$3:$B$22,0),MATCH(AR$1,'Team forecast'!$M$2:$AU$2,0))*IF($Y10&gt;0,25000,0)</f>
        <v>0</v>
      </c>
      <c r="AS10" s="5">
        <f>INDEX('Team forecast'!$M$3:$AU$22,MATCH($B10,'Team forecast'!$B$3:$B$22,0),MATCH(AS$1,'Team forecast'!$M$2:$AU$2,0))*IF($Y10&gt;0,5000,0)</f>
        <v>0</v>
      </c>
      <c r="AT10" s="5">
        <f>INDEX('Team forecast'!$M$3:$AU$22,MATCH($B10,'Team forecast'!$B$3:$B$22,0),MATCH(AT$1,'Team forecast'!$M$2:$AU$2,0))*IF($Y10&gt;0,-15000,0)</f>
        <v>0</v>
      </c>
      <c r="AU10" s="5">
        <f t="shared" si="25"/>
        <v>0</v>
      </c>
      <c r="AV10" s="5">
        <f t="shared" si="26"/>
        <v>0</v>
      </c>
      <c r="AW10" s="5">
        <f t="shared" si="27"/>
        <v>0</v>
      </c>
      <c r="AX10" s="5">
        <f t="shared" si="28"/>
        <v>0</v>
      </c>
      <c r="AY10" s="5">
        <f t="shared" si="29"/>
        <v>0</v>
      </c>
      <c r="AZ10" s="5">
        <f t="shared" si="30"/>
        <v>-1400.0000000000002</v>
      </c>
      <c r="BA10" s="5">
        <f t="shared" si="31"/>
        <v>0</v>
      </c>
      <c r="BB10" s="5">
        <f t="shared" si="32"/>
        <v>0</v>
      </c>
      <c r="BC10" s="5">
        <f t="shared" si="33"/>
        <v>0</v>
      </c>
      <c r="BD10" s="5">
        <f>IFERROR(SUM(AR10:BC10),0)*((Cockpit!$C$3)^1)</f>
        <v>-980.00000000000011</v>
      </c>
      <c r="BE10" s="19">
        <f>INDEX('Team forecast'!$M$3:$AU$22,MATCH($B10,'Team forecast'!$B$3:$B$22,0),MATCH(BE$1,'Team forecast'!$M$2:$AU$2,0))</f>
        <v>0</v>
      </c>
      <c r="BF10" s="19">
        <f>INDEX('Team forecast'!$M$3:$AU$22,MATCH($B10,'Team forecast'!$B$3:$B$22,0),MATCH(BF$1,'Team forecast'!$M$2:$AU$2,0))</f>
        <v>0</v>
      </c>
      <c r="BG10" s="19">
        <f>INDEX('Team forecast'!$M$3:$AU$22,MATCH($B10,'Team forecast'!$B$3:$B$22,0),MATCH(BG$1,'Team forecast'!$M$2:$AU$2,0))</f>
        <v>0</v>
      </c>
      <c r="BH10" s="19">
        <f>INDEX('Team forecast'!$M$3:$AU$22,MATCH($B10,'Team forecast'!$B$3:$B$22,0),MATCH(BH$1,'Team forecast'!$M$2:$AU$2,0))</f>
        <v>0</v>
      </c>
      <c r="BI10" s="5">
        <f t="shared" si="34"/>
        <v>7000</v>
      </c>
      <c r="BJ10" s="5">
        <f>INDEX('Team forecast'!$M$3:$AU$22,MATCH($B10,'Team forecast'!$B$3:$B$22,0),MATCH(BJ$1,'Team forecast'!$M$2:$AU$2,0))*IF($Y10&gt;0,25000,0)</f>
        <v>0</v>
      </c>
      <c r="BK10" s="5">
        <f>INDEX('Team forecast'!$M$3:$AU$22,MATCH($B10,'Team forecast'!$B$3:$B$22,0),MATCH(BK$1,'Team forecast'!$M$2:$AU$2,0))*IF($Y10&gt;0,5000,0)</f>
        <v>0</v>
      </c>
      <c r="BL10" s="5">
        <f>INDEX('Team forecast'!$M$3:$AU$22,MATCH($B10,'Team forecast'!$B$3:$B$22,0),MATCH(BL$1,'Team forecast'!$M$2:$AU$2,0))*IF($Y10&gt;0,-15000,0)</f>
        <v>0</v>
      </c>
      <c r="BM10" s="5">
        <f t="shared" si="35"/>
        <v>0</v>
      </c>
      <c r="BN10" s="5">
        <f t="shared" si="36"/>
        <v>0</v>
      </c>
      <c r="BO10" s="5">
        <f t="shared" si="37"/>
        <v>0</v>
      </c>
      <c r="BP10" s="5">
        <f t="shared" si="38"/>
        <v>0</v>
      </c>
      <c r="BQ10" s="5">
        <f t="shared" si="39"/>
        <v>0</v>
      </c>
      <c r="BR10" s="5">
        <f t="shared" si="40"/>
        <v>-1400.0000000000002</v>
      </c>
      <c r="BS10" s="5">
        <f t="shared" si="41"/>
        <v>0</v>
      </c>
      <c r="BT10" s="5">
        <f t="shared" si="42"/>
        <v>0</v>
      </c>
      <c r="BU10" s="5">
        <f t="shared" si="43"/>
        <v>0</v>
      </c>
      <c r="BV10" s="5">
        <f>IFERROR(SUM(BJ10:BU10),0)*((Cockpit!$C$3)^2)</f>
        <v>-686</v>
      </c>
      <c r="BW10" s="19">
        <f>INDEX('Team forecast'!$M$3:$AU$22,MATCH($B10,'Team forecast'!$B$3:$B$22,0),MATCH(BW$1,'Team forecast'!$M$2:$AU$2,0))</f>
        <v>0</v>
      </c>
      <c r="BX10" s="19">
        <f>INDEX('Team forecast'!$M$3:$AU$22,MATCH($B10,'Team forecast'!$B$3:$B$22,0),MATCH(BX$1,'Team forecast'!$M$2:$AU$2,0))</f>
        <v>0</v>
      </c>
      <c r="BY10" s="19">
        <f>INDEX('Team forecast'!$M$3:$AU$22,MATCH($B10,'Team forecast'!$B$3:$B$22,0),MATCH(BY$1,'Team forecast'!$M$2:$AU$2,0))</f>
        <v>0</v>
      </c>
      <c r="BZ10" s="19">
        <f>INDEX('Team forecast'!$M$3:$AU$22,MATCH($B10,'Team forecast'!$B$3:$B$22,0),MATCH(BZ$1,'Team forecast'!$M$2:$AU$2,0))</f>
        <v>0</v>
      </c>
      <c r="CA10" s="5">
        <f t="shared" si="44"/>
        <v>7000</v>
      </c>
      <c r="CB10" s="5">
        <f>INDEX('Team forecast'!$M$3:$AU$22,MATCH($B10,'Team forecast'!$B$3:$B$22,0),MATCH(CB$1,'Team forecast'!$M$2:$AU$2,0))*IF($Y10&gt;0,25000,0)</f>
        <v>0</v>
      </c>
      <c r="CC10" s="5">
        <f>INDEX('Team forecast'!$M$3:$AU$22,MATCH($B10,'Team forecast'!$B$3:$B$22,0),MATCH(CC$1,'Team forecast'!$M$2:$AU$2,0))*IF($Y10&gt;0,5000,0)</f>
        <v>0</v>
      </c>
      <c r="CD10" s="5">
        <f>INDEX('Team forecast'!$M$3:$AU$22,MATCH($B10,'Team forecast'!$B$3:$B$22,0),MATCH(CD$1,'Team forecast'!$M$2:$AU$2,0))*IF($Y10&gt;0,-15000,0)</f>
        <v>0</v>
      </c>
      <c r="CE10" s="5">
        <f t="shared" si="45"/>
        <v>0</v>
      </c>
      <c r="CF10" s="5">
        <f t="shared" si="46"/>
        <v>0</v>
      </c>
      <c r="CG10" s="5">
        <f t="shared" si="47"/>
        <v>0</v>
      </c>
      <c r="CH10" s="5">
        <f t="shared" si="48"/>
        <v>0</v>
      </c>
      <c r="CI10" s="5">
        <f t="shared" si="49"/>
        <v>0</v>
      </c>
      <c r="CJ10" s="5">
        <f t="shared" si="50"/>
        <v>-1400.0000000000002</v>
      </c>
      <c r="CK10" s="5">
        <f t="shared" si="51"/>
        <v>0</v>
      </c>
      <c r="CL10" s="5">
        <f t="shared" si="52"/>
        <v>0</v>
      </c>
      <c r="CM10" s="5">
        <f t="shared" si="53"/>
        <v>0</v>
      </c>
      <c r="CN10" s="5">
        <f>IFERROR(SUM(CB10:CM10),0)*((Cockpit!$C$3)^3)</f>
        <v>-480.2</v>
      </c>
      <c r="CO10" s="19">
        <f>INDEX('Team forecast'!$M$3:$AU$22,MATCH($B10,'Team forecast'!$B$3:$B$22,0),MATCH(CO$1,'Team forecast'!$M$2:$AU$2,0))</f>
        <v>0</v>
      </c>
      <c r="CP10" s="19">
        <f>INDEX('Team forecast'!$M$3:$AU$22,MATCH($B10,'Team forecast'!$B$3:$B$22,0),MATCH(CP$1,'Team forecast'!$M$2:$AU$2,0))</f>
        <v>0</v>
      </c>
      <c r="CQ10" s="19">
        <f>INDEX('Team forecast'!$M$3:$AU$22,MATCH($B10,'Team forecast'!$B$3:$B$22,0),MATCH(CQ$1,'Team forecast'!$M$2:$AU$2,0))</f>
        <v>0</v>
      </c>
      <c r="CR10" s="19">
        <f>INDEX('Team forecast'!$M$3:$AU$22,MATCH($B10,'Team forecast'!$B$3:$B$22,0),MATCH(CR$1,'Team forecast'!$M$2:$AU$2,0))</f>
        <v>0</v>
      </c>
      <c r="CS10" s="5">
        <f t="shared" si="54"/>
        <v>7000</v>
      </c>
      <c r="CT10" s="5">
        <f>INDEX('Team forecast'!$M$3:$AU$22,MATCH($B10,'Team forecast'!$B$3:$B$22,0),MATCH(CT$1,'Team forecast'!$M$2:$AU$2,0))*IF($Y10&gt;0,25000,0)</f>
        <v>0</v>
      </c>
      <c r="CU10" s="5">
        <f>INDEX('Team forecast'!$M$3:$AU$22,MATCH($B10,'Team forecast'!$B$3:$B$22,0),MATCH(CU$1,'Team forecast'!$M$2:$AU$2,0))*IF($Y10&gt;0,5000,0)</f>
        <v>0</v>
      </c>
      <c r="CV10" s="5">
        <f>INDEX('Team forecast'!$M$3:$AU$22,MATCH($B10,'Team forecast'!$B$3:$B$22,0),MATCH(CV$1,'Team forecast'!$M$2:$AU$2,0))*IF($Y10&gt;0,-15000,0)</f>
        <v>0</v>
      </c>
      <c r="CW10" s="5">
        <f t="shared" si="55"/>
        <v>0</v>
      </c>
      <c r="CX10" s="5">
        <f t="shared" si="56"/>
        <v>0</v>
      </c>
      <c r="CY10" s="5">
        <f t="shared" si="57"/>
        <v>0</v>
      </c>
      <c r="CZ10" s="5">
        <f t="shared" si="58"/>
        <v>0</v>
      </c>
      <c r="DA10" s="5">
        <f t="shared" si="59"/>
        <v>0</v>
      </c>
      <c r="DB10" s="5">
        <f t="shared" si="60"/>
        <v>-1400.0000000000002</v>
      </c>
      <c r="DC10" s="5">
        <f t="shared" si="61"/>
        <v>0</v>
      </c>
      <c r="DD10" s="5">
        <f t="shared" si="62"/>
        <v>0</v>
      </c>
      <c r="DE10" s="5">
        <f t="shared" si="63"/>
        <v>0</v>
      </c>
      <c r="DF10" s="5">
        <f>IFERROR(SUM(CT10:DE10),0)*((Cockpit!$C$3)^4)</f>
        <v>-336.13999999999993</v>
      </c>
      <c r="DG10" s="19">
        <f>INDEX('Team forecast'!$M$3:$AU$22,MATCH($B10,'Team forecast'!$B$3:$B$22,0),MATCH(DG$1,'Team forecast'!$M$2:$AU$2,0))</f>
        <v>0</v>
      </c>
      <c r="DH10" s="19">
        <f>INDEX('Team forecast'!$M$3:$AU$22,MATCH($B10,'Team forecast'!$B$3:$B$22,0),MATCH(DH$1,'Team forecast'!$M$2:$AU$2,0))</f>
        <v>0</v>
      </c>
      <c r="DI10" s="19">
        <f>INDEX('Team forecast'!$M$3:$AU$22,MATCH($B10,'Team forecast'!$B$3:$B$22,0),MATCH(DI$1,'Team forecast'!$M$2:$AU$2,0))</f>
        <v>0</v>
      </c>
      <c r="DJ10" s="19">
        <f>INDEX('Team forecast'!$M$3:$AU$22,MATCH($B10,'Team forecast'!$B$3:$B$22,0),MATCH(DJ$1,'Team forecast'!$M$2:$AU$2,0))</f>
        <v>0</v>
      </c>
      <c r="DK10" s="5">
        <f t="shared" si="64"/>
        <v>7000</v>
      </c>
      <c r="DL10" s="5">
        <f>INDEX('Team forecast'!$M$3:$AU$22,MATCH($B10,'Team forecast'!$B$3:$B$22,0),MATCH(DL$1,'Team forecast'!$M$2:$AU$2,0))*IF($Y10&gt;0,25000,0)</f>
        <v>0</v>
      </c>
      <c r="DM10" s="5">
        <f>INDEX('Team forecast'!$M$3:$AU$22,MATCH($B10,'Team forecast'!$B$3:$B$22,0),MATCH(DM$1,'Team forecast'!$M$2:$AU$2,0))*IF($Y10&gt;0,5000,0)</f>
        <v>0</v>
      </c>
      <c r="DN10" s="5">
        <f>INDEX('Team forecast'!$M$3:$AU$22,MATCH($B10,'Team forecast'!$B$3:$B$22,0),MATCH(DN$1,'Team forecast'!$M$2:$AU$2,0))*IF($Y10&gt;0,-15000,0)</f>
        <v>0</v>
      </c>
      <c r="DO10" s="5">
        <f t="shared" si="65"/>
        <v>0</v>
      </c>
      <c r="DP10" s="5">
        <f t="shared" si="66"/>
        <v>0</v>
      </c>
      <c r="DQ10" s="5">
        <f t="shared" si="67"/>
        <v>0</v>
      </c>
      <c r="DR10" s="5">
        <f t="shared" si="68"/>
        <v>0</v>
      </c>
      <c r="DS10" s="5">
        <f t="shared" si="69"/>
        <v>0</v>
      </c>
      <c r="DT10" s="5">
        <f t="shared" si="70"/>
        <v>-1400.0000000000002</v>
      </c>
      <c r="DU10" s="5">
        <f t="shared" si="71"/>
        <v>0</v>
      </c>
      <c r="DV10" s="5">
        <f t="shared" si="72"/>
        <v>0</v>
      </c>
      <c r="DW10" s="5">
        <f t="shared" si="73"/>
        <v>0</v>
      </c>
      <c r="DX10" s="5">
        <f>IFERROR(SUM(DL10:DW10),0)*((Cockpit!$C$3)^5)</f>
        <v>-235.29799999999994</v>
      </c>
      <c r="DY10" s="5">
        <f t="shared" si="74"/>
        <v>38628.500445804915</v>
      </c>
      <c r="DZ10" s="5" t="str">
        <f>IF(ISERROR(MATCH(A10,'Current squad'!B:B,0)),"No","Yes")</f>
        <v>Yes</v>
      </c>
      <c r="EA10" s="5" cm="1">
        <f t="array" ref="EA10">IFERROR(_xlfn.IFS(DZ10="Yes",0,DZ10="No",H10*1%),999999)</f>
        <v>0</v>
      </c>
      <c r="EB10" s="5">
        <f t="shared" si="15"/>
        <v>5282000</v>
      </c>
      <c r="EC10" s="5">
        <f t="shared" si="75"/>
        <v>38628.500445804915</v>
      </c>
      <c r="ED10" s="1">
        <f t="shared" si="16"/>
        <v>7.3132337080281931E-3</v>
      </c>
      <c r="EE10" s="5">
        <f>RANK(EC10,$EC$2:$EC$572)+COUNTIF($EC$2:EC10,EC10)-1</f>
        <v>14</v>
      </c>
      <c r="EF10" s="4">
        <f>RANK(ED10,$ED$2:$ED$572)+COUNTIF($ED$2:ED10,ED10)-1</f>
        <v>13</v>
      </c>
    </row>
    <row r="11" spans="1:154" x14ac:dyDescent="0.3">
      <c r="A11" t="str">
        <f>IF(Holdet.dk!A11&lt;&gt;"",Holdet.dk!A11,"")</f>
        <v>Reece Welch</v>
      </c>
      <c r="B11" t="str">
        <f>INDEX(Holdet.dk!B:B,MATCH($A11,Holdet.dk!$A:$A,0))</f>
        <v>Everton</v>
      </c>
      <c r="C11" t="str">
        <f>INDEX(Holdet.dk!C:C,MATCH($A11,Holdet.dk!$A:$A,0))</f>
        <v>Defense</v>
      </c>
      <c r="D11" t="str">
        <f>INDEX(Holdet.dk!D:D,MATCH($A11,Holdet.dk!$A:$A,0))</f>
        <v>1.960.000</v>
      </c>
      <c r="E11" s="1">
        <f>IFERROR(_xlfn.NUMBERVALUE(INDEX(Holdet.dk!$E:$E,MATCH($A11,Holdet.dk!$A:$A,0)),","),0)</f>
        <v>0</v>
      </c>
      <c r="F11" t="str">
        <f>IF(INDEX(Lookup!H:H,MATCH('Master data'!A11,Lookup!G:G,0))=0,A11,INDEX(Lookup!H:H,MATCH('Master data'!A11,Lookup!G:G,0)))</f>
        <v>Reece Welch</v>
      </c>
      <c r="G11" t="str">
        <f>IFERROR(INDEX(Lookup!B:B,MATCH(INDEX(Rotowire!C:C,MATCH(F11,Rotowire!A:A,0)),Lookup!D:D,0)),"")</f>
        <v/>
      </c>
      <c r="H11" s="5">
        <f t="shared" si="4"/>
        <v>1960000</v>
      </c>
      <c r="I11" s="19">
        <f>IFERROR(INDEX('Team forecast'!$G$3:$I$22,MATCH($B11,'Team forecast'!$B$3:$B$22,0),MATCH(I$1,'Team forecast'!$G$2:$I$2,0)),0)</f>
        <v>1.118279569892473</v>
      </c>
      <c r="J11" s="19">
        <f>IFERROR(INDEX('Team forecast'!$G$3:$I$22,MATCH($B11,'Team forecast'!$B$3:$B$22,0),MATCH(J$1,'Team forecast'!$G$2:$I$2,0)),0)</f>
        <v>0.86602870813397137</v>
      </c>
      <c r="K11" s="19">
        <f>IFERROR(INDEX('Team forecast'!$G$3:$I$22,MATCH($B11,'Team forecast'!$B$3:$B$22,0),MATCH(K$1,'Team forecast'!$G$2:$I$2,0)),0)</f>
        <v>1.6365413680270404</v>
      </c>
      <c r="L11">
        <f>SUMIFS(Rotowire!E:E,Rotowire!$A:$A,'Master data'!$F11)</f>
        <v>0</v>
      </c>
      <c r="M11" s="2">
        <f>SUMIFS(Rotowire!F:F,Rotowire!$A:$A,'Master data'!$F11)*I11</f>
        <v>0</v>
      </c>
      <c r="N11" s="2">
        <f>SUMIFS(Rotowire!G:G,Rotowire!$A:$A,'Master data'!$F11)*I11</f>
        <v>0</v>
      </c>
      <c r="O11" s="2">
        <f>SUMIFS(Rotowire!I:I,Rotowire!$A:$A,'Master data'!$F11)*I11</f>
        <v>0</v>
      </c>
      <c r="P11" s="2">
        <f>SUMIFS(Rotowire!W:W,Rotowire!$A:$A,'Master data'!$F11)*K11</f>
        <v>0</v>
      </c>
      <c r="Q11" s="2">
        <f>SUMIFS(Rotowire!Y:Y,Rotowire!$A:$A,'Master data'!$F11)*J11</f>
        <v>0</v>
      </c>
      <c r="R11" s="2">
        <f>SUMIFS(Rotowire!AB:AB,Rotowire!$A:$A,'Master data'!$F11)</f>
        <v>0</v>
      </c>
      <c r="S11" s="2">
        <f>SUMIFS(Rotowire!AC:AC,Rotowire!$A:$A,'Master data'!$F11)</f>
        <v>0</v>
      </c>
      <c r="T11" s="2">
        <f>INDEX('Team forecast'!D$3:D$22,MATCH($B11,'Team forecast'!$B$3:$B$22,0))</f>
        <v>1.04</v>
      </c>
      <c r="U11" s="2">
        <f>INDEX('Team forecast'!E$3:E$22,MATCH($B11,'Team forecast'!$B$3:$B$22,0))</f>
        <v>1.81</v>
      </c>
      <c r="V11" s="2">
        <f>INDEX('Team forecast'!J$3:J$22,MATCH($B11,'Team forecast'!$B$3:$B$22,0))</f>
        <v>0.21479999999999999</v>
      </c>
      <c r="W11" s="2">
        <f>INDEX('Team forecast'!K$3:K$22,MATCH($B11,'Team forecast'!$B$3:$B$22,0))</f>
        <v>0.23649999999999999</v>
      </c>
      <c r="X11" s="2">
        <f>INDEX('Team forecast'!L$3:L$22,MATCH($B11,'Team forecast'!$B$3:$B$22,0))</f>
        <v>0.54869999999999997</v>
      </c>
      <c r="Y11" s="5">
        <f t="shared" si="5"/>
        <v>-5000</v>
      </c>
      <c r="Z11" s="5">
        <f t="shared" si="17"/>
        <v>0</v>
      </c>
      <c r="AA11" s="5">
        <f t="shared" si="6"/>
        <v>0</v>
      </c>
      <c r="AB11" s="5">
        <f t="shared" si="7"/>
        <v>0</v>
      </c>
      <c r="AC11" s="5">
        <f t="shared" si="8"/>
        <v>0</v>
      </c>
      <c r="AD11" s="5">
        <f t="shared" si="18"/>
        <v>0</v>
      </c>
      <c r="AE11" s="5">
        <f t="shared" si="19"/>
        <v>0</v>
      </c>
      <c r="AF11" s="5">
        <f t="shared" si="11"/>
        <v>0</v>
      </c>
      <c r="AG11" s="5">
        <f t="shared" si="12"/>
        <v>0</v>
      </c>
      <c r="AH11" s="5">
        <f t="shared" si="20"/>
        <v>0</v>
      </c>
      <c r="AI11" s="5">
        <f t="shared" si="21"/>
        <v>0</v>
      </c>
      <c r="AJ11" s="5">
        <f t="shared" si="22"/>
        <v>0</v>
      </c>
      <c r="AK11" s="5">
        <f t="shared" si="23"/>
        <v>0</v>
      </c>
      <c r="AL11" s="5">
        <f>IFERROR(SUM(Y11:AK11),-5000)*((Cockpit!$C$3)^0)</f>
        <v>-5000</v>
      </c>
      <c r="AM11" s="19">
        <f>INDEX('Team forecast'!$M$3:$AU$22,MATCH($B11,'Team forecast'!$B$3:$B$22,0),MATCH(AM$1,'Team forecast'!$M$2:$AU$2,0))</f>
        <v>0</v>
      </c>
      <c r="AN11" s="19">
        <f>INDEX('Team forecast'!$M$3:$AU$22,MATCH($B11,'Team forecast'!$B$3:$B$22,0),MATCH(AN$1,'Team forecast'!$M$2:$AU$2,0))</f>
        <v>0</v>
      </c>
      <c r="AO11" s="19">
        <f>INDEX('Team forecast'!$M$3:$AU$22,MATCH($B11,'Team forecast'!$B$3:$B$22,0),MATCH(AO$1,'Team forecast'!$M$2:$AU$2,0))</f>
        <v>0</v>
      </c>
      <c r="AP11" s="19">
        <f>INDEX('Team forecast'!$M$3:$AU$22,MATCH($B11,'Team forecast'!$B$3:$B$22,0),MATCH(AP$1,'Team forecast'!$M$2:$AU$2,0))</f>
        <v>0</v>
      </c>
      <c r="AQ11" s="5">
        <f t="shared" si="24"/>
        <v>-5000</v>
      </c>
      <c r="AR11" s="5">
        <f>INDEX('Team forecast'!$M$3:$AU$22,MATCH($B11,'Team forecast'!$B$3:$B$22,0),MATCH(AR$1,'Team forecast'!$M$2:$AU$2,0))*IF($Y11&gt;0,25000,0)</f>
        <v>0</v>
      </c>
      <c r="AS11" s="5">
        <f>INDEX('Team forecast'!$M$3:$AU$22,MATCH($B11,'Team forecast'!$B$3:$B$22,0),MATCH(AS$1,'Team forecast'!$M$2:$AU$2,0))*IF($Y11&gt;0,5000,0)</f>
        <v>0</v>
      </c>
      <c r="AT11" s="5">
        <f>INDEX('Team forecast'!$M$3:$AU$22,MATCH($B11,'Team forecast'!$B$3:$B$22,0),MATCH(AT$1,'Team forecast'!$M$2:$AU$2,0))*IF($Y11&gt;0,-15000,0)</f>
        <v>0</v>
      </c>
      <c r="AU11" s="5">
        <f t="shared" si="25"/>
        <v>0</v>
      </c>
      <c r="AV11" s="5">
        <f t="shared" si="26"/>
        <v>0</v>
      </c>
      <c r="AW11" s="5">
        <f t="shared" si="27"/>
        <v>0</v>
      </c>
      <c r="AX11" s="5">
        <f t="shared" si="28"/>
        <v>0</v>
      </c>
      <c r="AY11" s="5">
        <f t="shared" si="29"/>
        <v>0</v>
      </c>
      <c r="AZ11" s="5">
        <f t="shared" si="30"/>
        <v>0</v>
      </c>
      <c r="BA11" s="5">
        <f t="shared" si="31"/>
        <v>0</v>
      </c>
      <c r="BB11" s="5">
        <f t="shared" si="32"/>
        <v>0</v>
      </c>
      <c r="BC11" s="5">
        <f t="shared" si="33"/>
        <v>0</v>
      </c>
      <c r="BD11" s="5">
        <f>IFERROR(SUM(AR11:BC11),0)*((Cockpit!$C$3)^1)</f>
        <v>0</v>
      </c>
      <c r="BE11" s="19">
        <f>INDEX('Team forecast'!$M$3:$AU$22,MATCH($B11,'Team forecast'!$B$3:$B$22,0),MATCH(BE$1,'Team forecast'!$M$2:$AU$2,0))</f>
        <v>0</v>
      </c>
      <c r="BF11" s="19">
        <f>INDEX('Team forecast'!$M$3:$AU$22,MATCH($B11,'Team forecast'!$B$3:$B$22,0),MATCH(BF$1,'Team forecast'!$M$2:$AU$2,0))</f>
        <v>0</v>
      </c>
      <c r="BG11" s="19">
        <f>INDEX('Team forecast'!$M$3:$AU$22,MATCH($B11,'Team forecast'!$B$3:$B$22,0),MATCH(BG$1,'Team forecast'!$M$2:$AU$2,0))</f>
        <v>0</v>
      </c>
      <c r="BH11" s="19">
        <f>INDEX('Team forecast'!$M$3:$AU$22,MATCH($B11,'Team forecast'!$B$3:$B$22,0),MATCH(BH$1,'Team forecast'!$M$2:$AU$2,0))</f>
        <v>0</v>
      </c>
      <c r="BI11" s="5">
        <f t="shared" si="34"/>
        <v>-5000</v>
      </c>
      <c r="BJ11" s="5">
        <f>INDEX('Team forecast'!$M$3:$AU$22,MATCH($B11,'Team forecast'!$B$3:$B$22,0),MATCH(BJ$1,'Team forecast'!$M$2:$AU$2,0))*IF($Y11&gt;0,25000,0)</f>
        <v>0</v>
      </c>
      <c r="BK11" s="5">
        <f>INDEX('Team forecast'!$M$3:$AU$22,MATCH($B11,'Team forecast'!$B$3:$B$22,0),MATCH(BK$1,'Team forecast'!$M$2:$AU$2,0))*IF($Y11&gt;0,5000,0)</f>
        <v>0</v>
      </c>
      <c r="BL11" s="5">
        <f>INDEX('Team forecast'!$M$3:$AU$22,MATCH($B11,'Team forecast'!$B$3:$B$22,0),MATCH(BL$1,'Team forecast'!$M$2:$AU$2,0))*IF($Y11&gt;0,-15000,0)</f>
        <v>0</v>
      </c>
      <c r="BM11" s="5">
        <f t="shared" si="35"/>
        <v>0</v>
      </c>
      <c r="BN11" s="5">
        <f t="shared" si="36"/>
        <v>0</v>
      </c>
      <c r="BO11" s="5">
        <f t="shared" si="37"/>
        <v>0</v>
      </c>
      <c r="BP11" s="5">
        <f t="shared" si="38"/>
        <v>0</v>
      </c>
      <c r="BQ11" s="5">
        <f t="shared" si="39"/>
        <v>0</v>
      </c>
      <c r="BR11" s="5">
        <f t="shared" si="40"/>
        <v>0</v>
      </c>
      <c r="BS11" s="5">
        <f t="shared" si="41"/>
        <v>0</v>
      </c>
      <c r="BT11" s="5">
        <f t="shared" si="42"/>
        <v>0</v>
      </c>
      <c r="BU11" s="5">
        <f t="shared" si="43"/>
        <v>0</v>
      </c>
      <c r="BV11" s="5">
        <f>IFERROR(SUM(BJ11:BU11),0)*((Cockpit!$C$3)^2)</f>
        <v>0</v>
      </c>
      <c r="BW11" s="19">
        <f>INDEX('Team forecast'!$M$3:$AU$22,MATCH($B11,'Team forecast'!$B$3:$B$22,0),MATCH(BW$1,'Team forecast'!$M$2:$AU$2,0))</f>
        <v>0</v>
      </c>
      <c r="BX11" s="19">
        <f>INDEX('Team forecast'!$M$3:$AU$22,MATCH($B11,'Team forecast'!$B$3:$B$22,0),MATCH(BX$1,'Team forecast'!$M$2:$AU$2,0))</f>
        <v>0</v>
      </c>
      <c r="BY11" s="19">
        <f>INDEX('Team forecast'!$M$3:$AU$22,MATCH($B11,'Team forecast'!$B$3:$B$22,0),MATCH(BY$1,'Team forecast'!$M$2:$AU$2,0))</f>
        <v>0</v>
      </c>
      <c r="BZ11" s="19">
        <f>INDEX('Team forecast'!$M$3:$AU$22,MATCH($B11,'Team forecast'!$B$3:$B$22,0),MATCH(BZ$1,'Team forecast'!$M$2:$AU$2,0))</f>
        <v>0</v>
      </c>
      <c r="CA11" s="5">
        <f t="shared" si="44"/>
        <v>-5000</v>
      </c>
      <c r="CB11" s="5">
        <f>INDEX('Team forecast'!$M$3:$AU$22,MATCH($B11,'Team forecast'!$B$3:$B$22,0),MATCH(CB$1,'Team forecast'!$M$2:$AU$2,0))*IF($Y11&gt;0,25000,0)</f>
        <v>0</v>
      </c>
      <c r="CC11" s="5">
        <f>INDEX('Team forecast'!$M$3:$AU$22,MATCH($B11,'Team forecast'!$B$3:$B$22,0),MATCH(CC$1,'Team forecast'!$M$2:$AU$2,0))*IF($Y11&gt;0,5000,0)</f>
        <v>0</v>
      </c>
      <c r="CD11" s="5">
        <f>INDEX('Team forecast'!$M$3:$AU$22,MATCH($B11,'Team forecast'!$B$3:$B$22,0),MATCH(CD$1,'Team forecast'!$M$2:$AU$2,0))*IF($Y11&gt;0,-15000,0)</f>
        <v>0</v>
      </c>
      <c r="CE11" s="5">
        <f t="shared" si="45"/>
        <v>0</v>
      </c>
      <c r="CF11" s="5">
        <f t="shared" si="46"/>
        <v>0</v>
      </c>
      <c r="CG11" s="5">
        <f t="shared" si="47"/>
        <v>0</v>
      </c>
      <c r="CH11" s="5">
        <f t="shared" si="48"/>
        <v>0</v>
      </c>
      <c r="CI11" s="5">
        <f t="shared" si="49"/>
        <v>0</v>
      </c>
      <c r="CJ11" s="5">
        <f t="shared" si="50"/>
        <v>0</v>
      </c>
      <c r="CK11" s="5">
        <f t="shared" si="51"/>
        <v>0</v>
      </c>
      <c r="CL11" s="5">
        <f t="shared" si="52"/>
        <v>0</v>
      </c>
      <c r="CM11" s="5">
        <f t="shared" si="53"/>
        <v>0</v>
      </c>
      <c r="CN11" s="5">
        <f>IFERROR(SUM(CB11:CM11),0)*((Cockpit!$C$3)^3)</f>
        <v>0</v>
      </c>
      <c r="CO11" s="19">
        <f>INDEX('Team forecast'!$M$3:$AU$22,MATCH($B11,'Team forecast'!$B$3:$B$22,0),MATCH(CO$1,'Team forecast'!$M$2:$AU$2,0))</f>
        <v>0</v>
      </c>
      <c r="CP11" s="19">
        <f>INDEX('Team forecast'!$M$3:$AU$22,MATCH($B11,'Team forecast'!$B$3:$B$22,0),MATCH(CP$1,'Team forecast'!$M$2:$AU$2,0))</f>
        <v>0</v>
      </c>
      <c r="CQ11" s="19">
        <f>INDEX('Team forecast'!$M$3:$AU$22,MATCH($B11,'Team forecast'!$B$3:$B$22,0),MATCH(CQ$1,'Team forecast'!$M$2:$AU$2,0))</f>
        <v>0</v>
      </c>
      <c r="CR11" s="19">
        <f>INDEX('Team forecast'!$M$3:$AU$22,MATCH($B11,'Team forecast'!$B$3:$B$22,0),MATCH(CR$1,'Team forecast'!$M$2:$AU$2,0))</f>
        <v>0</v>
      </c>
      <c r="CS11" s="5">
        <f t="shared" si="54"/>
        <v>-5000</v>
      </c>
      <c r="CT11" s="5">
        <f>INDEX('Team forecast'!$M$3:$AU$22,MATCH($B11,'Team forecast'!$B$3:$B$22,0),MATCH(CT$1,'Team forecast'!$M$2:$AU$2,0))*IF($Y11&gt;0,25000,0)</f>
        <v>0</v>
      </c>
      <c r="CU11" s="5">
        <f>INDEX('Team forecast'!$M$3:$AU$22,MATCH($B11,'Team forecast'!$B$3:$B$22,0),MATCH(CU$1,'Team forecast'!$M$2:$AU$2,0))*IF($Y11&gt;0,5000,0)</f>
        <v>0</v>
      </c>
      <c r="CV11" s="5">
        <f>INDEX('Team forecast'!$M$3:$AU$22,MATCH($B11,'Team forecast'!$B$3:$B$22,0),MATCH(CV$1,'Team forecast'!$M$2:$AU$2,0))*IF($Y11&gt;0,-15000,0)</f>
        <v>0</v>
      </c>
      <c r="CW11" s="5">
        <f t="shared" si="55"/>
        <v>0</v>
      </c>
      <c r="CX11" s="5">
        <f t="shared" si="56"/>
        <v>0</v>
      </c>
      <c r="CY11" s="5">
        <f t="shared" si="57"/>
        <v>0</v>
      </c>
      <c r="CZ11" s="5">
        <f t="shared" si="58"/>
        <v>0</v>
      </c>
      <c r="DA11" s="5">
        <f t="shared" si="59"/>
        <v>0</v>
      </c>
      <c r="DB11" s="5">
        <f t="shared" si="60"/>
        <v>0</v>
      </c>
      <c r="DC11" s="5">
        <f t="shared" si="61"/>
        <v>0</v>
      </c>
      <c r="DD11" s="5">
        <f t="shared" si="62"/>
        <v>0</v>
      </c>
      <c r="DE11" s="5">
        <f t="shared" si="63"/>
        <v>0</v>
      </c>
      <c r="DF11" s="5">
        <f>IFERROR(SUM(CT11:DE11),0)*((Cockpit!$C$3)^4)</f>
        <v>0</v>
      </c>
      <c r="DG11" s="19">
        <f>INDEX('Team forecast'!$M$3:$AU$22,MATCH($B11,'Team forecast'!$B$3:$B$22,0),MATCH(DG$1,'Team forecast'!$M$2:$AU$2,0))</f>
        <v>0</v>
      </c>
      <c r="DH11" s="19">
        <f>INDEX('Team forecast'!$M$3:$AU$22,MATCH($B11,'Team forecast'!$B$3:$B$22,0),MATCH(DH$1,'Team forecast'!$M$2:$AU$2,0))</f>
        <v>0</v>
      </c>
      <c r="DI11" s="19">
        <f>INDEX('Team forecast'!$M$3:$AU$22,MATCH($B11,'Team forecast'!$B$3:$B$22,0),MATCH(DI$1,'Team forecast'!$M$2:$AU$2,0))</f>
        <v>0</v>
      </c>
      <c r="DJ11" s="19">
        <f>INDEX('Team forecast'!$M$3:$AU$22,MATCH($B11,'Team forecast'!$B$3:$B$22,0),MATCH(DJ$1,'Team forecast'!$M$2:$AU$2,0))</f>
        <v>0</v>
      </c>
      <c r="DK11" s="5">
        <f t="shared" si="64"/>
        <v>-5000</v>
      </c>
      <c r="DL11" s="5">
        <f>INDEX('Team forecast'!$M$3:$AU$22,MATCH($B11,'Team forecast'!$B$3:$B$22,0),MATCH(DL$1,'Team forecast'!$M$2:$AU$2,0))*IF($Y11&gt;0,25000,0)</f>
        <v>0</v>
      </c>
      <c r="DM11" s="5">
        <f>INDEX('Team forecast'!$M$3:$AU$22,MATCH($B11,'Team forecast'!$B$3:$B$22,0),MATCH(DM$1,'Team forecast'!$M$2:$AU$2,0))*IF($Y11&gt;0,5000,0)</f>
        <v>0</v>
      </c>
      <c r="DN11" s="5">
        <f>INDEX('Team forecast'!$M$3:$AU$22,MATCH($B11,'Team forecast'!$B$3:$B$22,0),MATCH(DN$1,'Team forecast'!$M$2:$AU$2,0))*IF($Y11&gt;0,-15000,0)</f>
        <v>0</v>
      </c>
      <c r="DO11" s="5">
        <f t="shared" si="65"/>
        <v>0</v>
      </c>
      <c r="DP11" s="5">
        <f t="shared" si="66"/>
        <v>0</v>
      </c>
      <c r="DQ11" s="5">
        <f t="shared" si="67"/>
        <v>0</v>
      </c>
      <c r="DR11" s="5">
        <f t="shared" si="68"/>
        <v>0</v>
      </c>
      <c r="DS11" s="5">
        <f t="shared" si="69"/>
        <v>0</v>
      </c>
      <c r="DT11" s="5">
        <f t="shared" si="70"/>
        <v>0</v>
      </c>
      <c r="DU11" s="5">
        <f t="shared" si="71"/>
        <v>0</v>
      </c>
      <c r="DV11" s="5">
        <f t="shared" si="72"/>
        <v>0</v>
      </c>
      <c r="DW11" s="5">
        <f t="shared" si="73"/>
        <v>0</v>
      </c>
      <c r="DX11" s="5">
        <f>IFERROR(SUM(DL11:DW11),0)*((Cockpit!$C$3)^5)</f>
        <v>0</v>
      </c>
      <c r="DY11" s="5">
        <f t="shared" si="74"/>
        <v>-5000</v>
      </c>
      <c r="DZ11" s="5" t="str">
        <f>IF(ISERROR(MATCH(A11,'Current squad'!B:B,0)),"No","Yes")</f>
        <v>No</v>
      </c>
      <c r="EA11" s="5" cm="1">
        <f t="array" ref="EA11">IFERROR(_xlfn.IFS(DZ11="Yes",0,DZ11="No",H11*1%),999999)</f>
        <v>19600</v>
      </c>
      <c r="EB11" s="5">
        <f t="shared" si="15"/>
        <v>1979600</v>
      </c>
      <c r="EC11" s="5">
        <f t="shared" si="75"/>
        <v>-24600</v>
      </c>
      <c r="ED11" s="1">
        <f t="shared" si="16"/>
        <v>-1.2551020408163265E-2</v>
      </c>
      <c r="EE11" s="5">
        <f>RANK(EC11,$EC$2:$EC$572)+COUNTIF($EC$2:EC11,EC11)-1</f>
        <v>232</v>
      </c>
      <c r="EF11" s="4">
        <f>RANK(ED11,$ED$2:$ED$572)+COUNTIF($ED$2:ED11,ED11)-1</f>
        <v>483</v>
      </c>
    </row>
    <row r="12" spans="1:154" x14ac:dyDescent="0.3">
      <c r="A12" t="str">
        <f>IF(Holdet.dk!A12&lt;&gt;"",Holdet.dk!A12,"")</f>
        <v>Jamal Lewis</v>
      </c>
      <c r="B12" t="str">
        <f>INDEX(Holdet.dk!B:B,MATCH($A12,Holdet.dk!$A:$A,0))</f>
        <v>Newcastle</v>
      </c>
      <c r="C12" t="str">
        <f>INDEX(Holdet.dk!C:C,MATCH($A12,Holdet.dk!$A:$A,0))</f>
        <v>Defense</v>
      </c>
      <c r="D12" t="str">
        <f>INDEX(Holdet.dk!D:D,MATCH($A12,Holdet.dk!$A:$A,0))</f>
        <v>2.499.000</v>
      </c>
      <c r="E12" s="1">
        <f>IFERROR(_xlfn.NUMBERVALUE(INDEX(Holdet.dk!$E:$E,MATCH($A12,Holdet.dk!$A:$A,0)),","),0)</f>
        <v>3.0000000000000001E-3</v>
      </c>
      <c r="F12" t="str">
        <f>IF(INDEX(Lookup!H:H,MATCH('Master data'!A12,Lookup!G:G,0))=0,A12,INDEX(Lookup!H:H,MATCH('Master data'!A12,Lookup!G:G,0)))</f>
        <v>Jamal Lewis</v>
      </c>
      <c r="G12" t="str">
        <f>IFERROR(INDEX(Lookup!B:B,MATCH(INDEX(Rotowire!C:C,MATCH(F12,Rotowire!A:A,0)),Lookup!D:D,0)),"")</f>
        <v/>
      </c>
      <c r="H12" s="5">
        <f t="shared" si="4"/>
        <v>2499000</v>
      </c>
      <c r="I12" s="19">
        <f>IFERROR(INDEX('Team forecast'!$G$3:$I$22,MATCH($B12,'Team forecast'!$B$3:$B$22,0),MATCH(I$1,'Team forecast'!$G$2:$I$2,0)),0)</f>
        <v>0.8913043478260867</v>
      </c>
      <c r="J12" s="19">
        <f>IFERROR(INDEX('Team forecast'!$G$3:$I$22,MATCH($B12,'Team forecast'!$B$3:$B$22,0),MATCH(J$1,'Team forecast'!$G$2:$I$2,0)),0)</f>
        <v>0.79881656804733725</v>
      </c>
      <c r="K12" s="19">
        <f>IFERROR(INDEX('Team forecast'!$G$3:$I$22,MATCH($B12,'Team forecast'!$B$3:$B$22,0),MATCH(K$1,'Team forecast'!$G$2:$I$2,0)),0)</f>
        <v>1.5249427096817147</v>
      </c>
      <c r="L12">
        <f>SUMIFS(Rotowire!E:E,Rotowire!$A:$A,'Master data'!$F12)</f>
        <v>0</v>
      </c>
      <c r="M12" s="2">
        <f>SUMIFS(Rotowire!F:F,Rotowire!$A:$A,'Master data'!$F12)*I12</f>
        <v>0</v>
      </c>
      <c r="N12" s="2">
        <f>SUMIFS(Rotowire!G:G,Rotowire!$A:$A,'Master data'!$F12)*I12</f>
        <v>0</v>
      </c>
      <c r="O12" s="2">
        <f>SUMIFS(Rotowire!I:I,Rotowire!$A:$A,'Master data'!$F12)*I12</f>
        <v>0</v>
      </c>
      <c r="P12" s="2">
        <f>SUMIFS(Rotowire!W:W,Rotowire!$A:$A,'Master data'!$F12)*K12</f>
        <v>0</v>
      </c>
      <c r="Q12" s="2">
        <f>SUMIFS(Rotowire!Y:Y,Rotowire!$A:$A,'Master data'!$F12)*J12</f>
        <v>0</v>
      </c>
      <c r="R12" s="2">
        <f>SUMIFS(Rotowire!AB:AB,Rotowire!$A:$A,'Master data'!$F12)</f>
        <v>0</v>
      </c>
      <c r="S12" s="2">
        <f>SUMIFS(Rotowire!AC:AC,Rotowire!$A:$A,'Master data'!$F12)</f>
        <v>0</v>
      </c>
      <c r="T12" s="2">
        <f>INDEX('Team forecast'!D$3:D$22,MATCH($B12,'Team forecast'!$B$3:$B$22,0))</f>
        <v>1.23</v>
      </c>
      <c r="U12" s="2">
        <f>INDEX('Team forecast'!E$3:E$22,MATCH($B12,'Team forecast'!$B$3:$B$22,0))</f>
        <v>1.35</v>
      </c>
      <c r="V12" s="2">
        <f>INDEX('Team forecast'!J$3:J$22,MATCH($B12,'Team forecast'!$B$3:$B$22,0))</f>
        <v>0.33679999999999999</v>
      </c>
      <c r="W12" s="2">
        <f>INDEX('Team forecast'!K$3:K$22,MATCH($B12,'Team forecast'!$B$3:$B$22,0))</f>
        <v>0.2712</v>
      </c>
      <c r="X12" s="2">
        <f>INDEX('Team forecast'!L$3:L$22,MATCH($B12,'Team forecast'!$B$3:$B$22,0))</f>
        <v>0.39200000000000002</v>
      </c>
      <c r="Y12" s="5">
        <f t="shared" si="5"/>
        <v>-5000</v>
      </c>
      <c r="Z12" s="5">
        <f t="shared" si="17"/>
        <v>0</v>
      </c>
      <c r="AA12" s="5">
        <f t="shared" si="6"/>
        <v>0</v>
      </c>
      <c r="AB12" s="5">
        <f t="shared" si="7"/>
        <v>0</v>
      </c>
      <c r="AC12" s="5">
        <f t="shared" si="8"/>
        <v>0</v>
      </c>
      <c r="AD12" s="5">
        <f t="shared" si="18"/>
        <v>0</v>
      </c>
      <c r="AE12" s="5">
        <f t="shared" si="19"/>
        <v>0</v>
      </c>
      <c r="AF12" s="5">
        <f t="shared" si="11"/>
        <v>0</v>
      </c>
      <c r="AG12" s="5">
        <f t="shared" si="12"/>
        <v>0</v>
      </c>
      <c r="AH12" s="5">
        <f t="shared" si="20"/>
        <v>0</v>
      </c>
      <c r="AI12" s="5">
        <f t="shared" si="21"/>
        <v>0</v>
      </c>
      <c r="AJ12" s="5">
        <f t="shared" si="22"/>
        <v>0</v>
      </c>
      <c r="AK12" s="5">
        <f t="shared" si="23"/>
        <v>0</v>
      </c>
      <c r="AL12" s="5">
        <f>IFERROR(SUM(Y12:AK12),-5000)*((Cockpit!$C$3)^0)</f>
        <v>-5000</v>
      </c>
      <c r="AM12" s="19">
        <f>INDEX('Team forecast'!$M$3:$AU$22,MATCH($B12,'Team forecast'!$B$3:$B$22,0),MATCH(AM$1,'Team forecast'!$M$2:$AU$2,0))</f>
        <v>0</v>
      </c>
      <c r="AN12" s="19">
        <f>INDEX('Team forecast'!$M$3:$AU$22,MATCH($B12,'Team forecast'!$B$3:$B$22,0),MATCH(AN$1,'Team forecast'!$M$2:$AU$2,0))</f>
        <v>0</v>
      </c>
      <c r="AO12" s="19">
        <f>INDEX('Team forecast'!$M$3:$AU$22,MATCH($B12,'Team forecast'!$B$3:$B$22,0),MATCH(AO$1,'Team forecast'!$M$2:$AU$2,0))</f>
        <v>0</v>
      </c>
      <c r="AP12" s="19">
        <f>INDEX('Team forecast'!$M$3:$AU$22,MATCH($B12,'Team forecast'!$B$3:$B$22,0),MATCH(AP$1,'Team forecast'!$M$2:$AU$2,0))</f>
        <v>0</v>
      </c>
      <c r="AQ12" s="5">
        <f t="shared" si="24"/>
        <v>-5000</v>
      </c>
      <c r="AR12" s="5">
        <f>INDEX('Team forecast'!$M$3:$AU$22,MATCH($B12,'Team forecast'!$B$3:$B$22,0),MATCH(AR$1,'Team forecast'!$M$2:$AU$2,0))*IF($Y12&gt;0,25000,0)</f>
        <v>0</v>
      </c>
      <c r="AS12" s="5">
        <f>INDEX('Team forecast'!$M$3:$AU$22,MATCH($B12,'Team forecast'!$B$3:$B$22,0),MATCH(AS$1,'Team forecast'!$M$2:$AU$2,0))*IF($Y12&gt;0,5000,0)</f>
        <v>0</v>
      </c>
      <c r="AT12" s="5">
        <f>INDEX('Team forecast'!$M$3:$AU$22,MATCH($B12,'Team forecast'!$B$3:$B$22,0),MATCH(AT$1,'Team forecast'!$M$2:$AU$2,0))*IF($Y12&gt;0,-15000,0)</f>
        <v>0</v>
      </c>
      <c r="AU12" s="5">
        <f t="shared" si="25"/>
        <v>0</v>
      </c>
      <c r="AV12" s="5">
        <f t="shared" si="26"/>
        <v>0</v>
      </c>
      <c r="AW12" s="5">
        <f t="shared" si="27"/>
        <v>0</v>
      </c>
      <c r="AX12" s="5">
        <f t="shared" si="28"/>
        <v>0</v>
      </c>
      <c r="AY12" s="5">
        <f t="shared" si="29"/>
        <v>0</v>
      </c>
      <c r="AZ12" s="5">
        <f t="shared" si="30"/>
        <v>0</v>
      </c>
      <c r="BA12" s="5">
        <f t="shared" si="31"/>
        <v>0</v>
      </c>
      <c r="BB12" s="5">
        <f t="shared" si="32"/>
        <v>0</v>
      </c>
      <c r="BC12" s="5">
        <f t="shared" si="33"/>
        <v>0</v>
      </c>
      <c r="BD12" s="5">
        <f>IFERROR(SUM(AR12:BC12),0)*((Cockpit!$C$3)^1)</f>
        <v>0</v>
      </c>
      <c r="BE12" s="19">
        <f>INDEX('Team forecast'!$M$3:$AU$22,MATCH($B12,'Team forecast'!$B$3:$B$22,0),MATCH(BE$1,'Team forecast'!$M$2:$AU$2,0))</f>
        <v>0</v>
      </c>
      <c r="BF12" s="19">
        <f>INDEX('Team forecast'!$M$3:$AU$22,MATCH($B12,'Team forecast'!$B$3:$B$22,0),MATCH(BF$1,'Team forecast'!$M$2:$AU$2,0))</f>
        <v>0</v>
      </c>
      <c r="BG12" s="19">
        <f>INDEX('Team forecast'!$M$3:$AU$22,MATCH($B12,'Team forecast'!$B$3:$B$22,0),MATCH(BG$1,'Team forecast'!$M$2:$AU$2,0))</f>
        <v>0</v>
      </c>
      <c r="BH12" s="19">
        <f>INDEX('Team forecast'!$M$3:$AU$22,MATCH($B12,'Team forecast'!$B$3:$B$22,0),MATCH(BH$1,'Team forecast'!$M$2:$AU$2,0))</f>
        <v>0</v>
      </c>
      <c r="BI12" s="5">
        <f t="shared" si="34"/>
        <v>-5000</v>
      </c>
      <c r="BJ12" s="5">
        <f>INDEX('Team forecast'!$M$3:$AU$22,MATCH($B12,'Team forecast'!$B$3:$B$22,0),MATCH(BJ$1,'Team forecast'!$M$2:$AU$2,0))*IF($Y12&gt;0,25000,0)</f>
        <v>0</v>
      </c>
      <c r="BK12" s="5">
        <f>INDEX('Team forecast'!$M$3:$AU$22,MATCH($B12,'Team forecast'!$B$3:$B$22,0),MATCH(BK$1,'Team forecast'!$M$2:$AU$2,0))*IF($Y12&gt;0,5000,0)</f>
        <v>0</v>
      </c>
      <c r="BL12" s="5">
        <f>INDEX('Team forecast'!$M$3:$AU$22,MATCH($B12,'Team forecast'!$B$3:$B$22,0),MATCH(BL$1,'Team forecast'!$M$2:$AU$2,0))*IF($Y12&gt;0,-15000,0)</f>
        <v>0</v>
      </c>
      <c r="BM12" s="5">
        <f t="shared" si="35"/>
        <v>0</v>
      </c>
      <c r="BN12" s="5">
        <f t="shared" si="36"/>
        <v>0</v>
      </c>
      <c r="BO12" s="5">
        <f t="shared" si="37"/>
        <v>0</v>
      </c>
      <c r="BP12" s="5">
        <f t="shared" si="38"/>
        <v>0</v>
      </c>
      <c r="BQ12" s="5">
        <f t="shared" si="39"/>
        <v>0</v>
      </c>
      <c r="BR12" s="5">
        <f t="shared" si="40"/>
        <v>0</v>
      </c>
      <c r="BS12" s="5">
        <f t="shared" si="41"/>
        <v>0</v>
      </c>
      <c r="BT12" s="5">
        <f t="shared" si="42"/>
        <v>0</v>
      </c>
      <c r="BU12" s="5">
        <f t="shared" si="43"/>
        <v>0</v>
      </c>
      <c r="BV12" s="5">
        <f>IFERROR(SUM(BJ12:BU12),0)*((Cockpit!$C$3)^2)</f>
        <v>0</v>
      </c>
      <c r="BW12" s="19">
        <f>INDEX('Team forecast'!$M$3:$AU$22,MATCH($B12,'Team forecast'!$B$3:$B$22,0),MATCH(BW$1,'Team forecast'!$M$2:$AU$2,0))</f>
        <v>0</v>
      </c>
      <c r="BX12" s="19">
        <f>INDEX('Team forecast'!$M$3:$AU$22,MATCH($B12,'Team forecast'!$B$3:$B$22,0),MATCH(BX$1,'Team forecast'!$M$2:$AU$2,0))</f>
        <v>0</v>
      </c>
      <c r="BY12" s="19">
        <f>INDEX('Team forecast'!$M$3:$AU$22,MATCH($B12,'Team forecast'!$B$3:$B$22,0),MATCH(BY$1,'Team forecast'!$M$2:$AU$2,0))</f>
        <v>0</v>
      </c>
      <c r="BZ12" s="19">
        <f>INDEX('Team forecast'!$M$3:$AU$22,MATCH($B12,'Team forecast'!$B$3:$B$22,0),MATCH(BZ$1,'Team forecast'!$M$2:$AU$2,0))</f>
        <v>0</v>
      </c>
      <c r="CA12" s="5">
        <f t="shared" si="44"/>
        <v>-5000</v>
      </c>
      <c r="CB12" s="5">
        <f>INDEX('Team forecast'!$M$3:$AU$22,MATCH($B12,'Team forecast'!$B$3:$B$22,0),MATCH(CB$1,'Team forecast'!$M$2:$AU$2,0))*IF($Y12&gt;0,25000,0)</f>
        <v>0</v>
      </c>
      <c r="CC12" s="5">
        <f>INDEX('Team forecast'!$M$3:$AU$22,MATCH($B12,'Team forecast'!$B$3:$B$22,0),MATCH(CC$1,'Team forecast'!$M$2:$AU$2,0))*IF($Y12&gt;0,5000,0)</f>
        <v>0</v>
      </c>
      <c r="CD12" s="5">
        <f>INDEX('Team forecast'!$M$3:$AU$22,MATCH($B12,'Team forecast'!$B$3:$B$22,0),MATCH(CD$1,'Team forecast'!$M$2:$AU$2,0))*IF($Y12&gt;0,-15000,0)</f>
        <v>0</v>
      </c>
      <c r="CE12" s="5">
        <f t="shared" si="45"/>
        <v>0</v>
      </c>
      <c r="CF12" s="5">
        <f t="shared" si="46"/>
        <v>0</v>
      </c>
      <c r="CG12" s="5">
        <f t="shared" si="47"/>
        <v>0</v>
      </c>
      <c r="CH12" s="5">
        <f t="shared" si="48"/>
        <v>0</v>
      </c>
      <c r="CI12" s="5">
        <f t="shared" si="49"/>
        <v>0</v>
      </c>
      <c r="CJ12" s="5">
        <f t="shared" si="50"/>
        <v>0</v>
      </c>
      <c r="CK12" s="5">
        <f t="shared" si="51"/>
        <v>0</v>
      </c>
      <c r="CL12" s="5">
        <f t="shared" si="52"/>
        <v>0</v>
      </c>
      <c r="CM12" s="5">
        <f t="shared" si="53"/>
        <v>0</v>
      </c>
      <c r="CN12" s="5">
        <f>IFERROR(SUM(CB12:CM12),0)*((Cockpit!$C$3)^3)</f>
        <v>0</v>
      </c>
      <c r="CO12" s="19">
        <f>INDEX('Team forecast'!$M$3:$AU$22,MATCH($B12,'Team forecast'!$B$3:$B$22,0),MATCH(CO$1,'Team forecast'!$M$2:$AU$2,0))</f>
        <v>0</v>
      </c>
      <c r="CP12" s="19">
        <f>INDEX('Team forecast'!$M$3:$AU$22,MATCH($B12,'Team forecast'!$B$3:$B$22,0),MATCH(CP$1,'Team forecast'!$M$2:$AU$2,0))</f>
        <v>0</v>
      </c>
      <c r="CQ12" s="19">
        <f>INDEX('Team forecast'!$M$3:$AU$22,MATCH($B12,'Team forecast'!$B$3:$B$22,0),MATCH(CQ$1,'Team forecast'!$M$2:$AU$2,0))</f>
        <v>0</v>
      </c>
      <c r="CR12" s="19">
        <f>INDEX('Team forecast'!$M$3:$AU$22,MATCH($B12,'Team forecast'!$B$3:$B$22,0),MATCH(CR$1,'Team forecast'!$M$2:$AU$2,0))</f>
        <v>0</v>
      </c>
      <c r="CS12" s="5">
        <f t="shared" si="54"/>
        <v>-5000</v>
      </c>
      <c r="CT12" s="5">
        <f>INDEX('Team forecast'!$M$3:$AU$22,MATCH($B12,'Team forecast'!$B$3:$B$22,0),MATCH(CT$1,'Team forecast'!$M$2:$AU$2,0))*IF($Y12&gt;0,25000,0)</f>
        <v>0</v>
      </c>
      <c r="CU12" s="5">
        <f>INDEX('Team forecast'!$M$3:$AU$22,MATCH($B12,'Team forecast'!$B$3:$B$22,0),MATCH(CU$1,'Team forecast'!$M$2:$AU$2,0))*IF($Y12&gt;0,5000,0)</f>
        <v>0</v>
      </c>
      <c r="CV12" s="5">
        <f>INDEX('Team forecast'!$M$3:$AU$22,MATCH($B12,'Team forecast'!$B$3:$B$22,0),MATCH(CV$1,'Team forecast'!$M$2:$AU$2,0))*IF($Y12&gt;0,-15000,0)</f>
        <v>0</v>
      </c>
      <c r="CW12" s="5">
        <f t="shared" si="55"/>
        <v>0</v>
      </c>
      <c r="CX12" s="5">
        <f t="shared" si="56"/>
        <v>0</v>
      </c>
      <c r="CY12" s="5">
        <f t="shared" si="57"/>
        <v>0</v>
      </c>
      <c r="CZ12" s="5">
        <f t="shared" si="58"/>
        <v>0</v>
      </c>
      <c r="DA12" s="5">
        <f t="shared" si="59"/>
        <v>0</v>
      </c>
      <c r="DB12" s="5">
        <f t="shared" si="60"/>
        <v>0</v>
      </c>
      <c r="DC12" s="5">
        <f t="shared" si="61"/>
        <v>0</v>
      </c>
      <c r="DD12" s="5">
        <f t="shared" si="62"/>
        <v>0</v>
      </c>
      <c r="DE12" s="5">
        <f t="shared" si="63"/>
        <v>0</v>
      </c>
      <c r="DF12" s="5">
        <f>IFERROR(SUM(CT12:DE12),0)*((Cockpit!$C$3)^4)</f>
        <v>0</v>
      </c>
      <c r="DG12" s="19">
        <f>INDEX('Team forecast'!$M$3:$AU$22,MATCH($B12,'Team forecast'!$B$3:$B$22,0),MATCH(DG$1,'Team forecast'!$M$2:$AU$2,0))</f>
        <v>0</v>
      </c>
      <c r="DH12" s="19">
        <f>INDEX('Team forecast'!$M$3:$AU$22,MATCH($B12,'Team forecast'!$B$3:$B$22,0),MATCH(DH$1,'Team forecast'!$M$2:$AU$2,0))</f>
        <v>0</v>
      </c>
      <c r="DI12" s="19">
        <f>INDEX('Team forecast'!$M$3:$AU$22,MATCH($B12,'Team forecast'!$B$3:$B$22,0),MATCH(DI$1,'Team forecast'!$M$2:$AU$2,0))</f>
        <v>0</v>
      </c>
      <c r="DJ12" s="19">
        <f>INDEX('Team forecast'!$M$3:$AU$22,MATCH($B12,'Team forecast'!$B$3:$B$22,0),MATCH(DJ$1,'Team forecast'!$M$2:$AU$2,0))</f>
        <v>0</v>
      </c>
      <c r="DK12" s="5">
        <f t="shared" si="64"/>
        <v>-5000</v>
      </c>
      <c r="DL12" s="5">
        <f>INDEX('Team forecast'!$M$3:$AU$22,MATCH($B12,'Team forecast'!$B$3:$B$22,0),MATCH(DL$1,'Team forecast'!$M$2:$AU$2,0))*IF($Y12&gt;0,25000,0)</f>
        <v>0</v>
      </c>
      <c r="DM12" s="5">
        <f>INDEX('Team forecast'!$M$3:$AU$22,MATCH($B12,'Team forecast'!$B$3:$B$22,0),MATCH(DM$1,'Team forecast'!$M$2:$AU$2,0))*IF($Y12&gt;0,5000,0)</f>
        <v>0</v>
      </c>
      <c r="DN12" s="5">
        <f>INDEX('Team forecast'!$M$3:$AU$22,MATCH($B12,'Team forecast'!$B$3:$B$22,0),MATCH(DN$1,'Team forecast'!$M$2:$AU$2,0))*IF($Y12&gt;0,-15000,0)</f>
        <v>0</v>
      </c>
      <c r="DO12" s="5">
        <f t="shared" si="65"/>
        <v>0</v>
      </c>
      <c r="DP12" s="5">
        <f t="shared" si="66"/>
        <v>0</v>
      </c>
      <c r="DQ12" s="5">
        <f t="shared" si="67"/>
        <v>0</v>
      </c>
      <c r="DR12" s="5">
        <f t="shared" si="68"/>
        <v>0</v>
      </c>
      <c r="DS12" s="5">
        <f t="shared" si="69"/>
        <v>0</v>
      </c>
      <c r="DT12" s="5">
        <f t="shared" si="70"/>
        <v>0</v>
      </c>
      <c r="DU12" s="5">
        <f t="shared" si="71"/>
        <v>0</v>
      </c>
      <c r="DV12" s="5">
        <f t="shared" si="72"/>
        <v>0</v>
      </c>
      <c r="DW12" s="5">
        <f t="shared" si="73"/>
        <v>0</v>
      </c>
      <c r="DX12" s="5">
        <f>IFERROR(SUM(DL12:DW12),0)*((Cockpit!$C$3)^5)</f>
        <v>0</v>
      </c>
      <c r="DY12" s="5">
        <f t="shared" si="74"/>
        <v>-5000</v>
      </c>
      <c r="DZ12" s="5" t="str">
        <f>IF(ISERROR(MATCH(A12,'Current squad'!B:B,0)),"No","Yes")</f>
        <v>No</v>
      </c>
      <c r="EA12" s="5" cm="1">
        <f t="array" ref="EA12">IFERROR(_xlfn.IFS(DZ12="Yes",0,DZ12="No",H12*1%),999999)</f>
        <v>24990</v>
      </c>
      <c r="EB12" s="5">
        <f t="shared" si="15"/>
        <v>2523990</v>
      </c>
      <c r="EC12" s="5">
        <f t="shared" si="75"/>
        <v>-29990</v>
      </c>
      <c r="ED12" s="1">
        <f t="shared" si="16"/>
        <v>-1.2000800320128052E-2</v>
      </c>
      <c r="EE12" s="5">
        <f>RANK(EC12,$EC$2:$EC$572)+COUNTIF($EC$2:EC12,EC12)-1</f>
        <v>304</v>
      </c>
      <c r="EF12" s="4">
        <f>RANK(ED12,$ED$2:$ED$572)+COUNTIF($ED$2:ED12,ED12)-1</f>
        <v>416</v>
      </c>
    </row>
    <row r="13" spans="1:154" x14ac:dyDescent="0.3">
      <c r="A13" t="str">
        <f>IF(Holdet.dk!A13&lt;&gt;"",Holdet.dk!A13,"")</f>
        <v>Emiliano Martinez</v>
      </c>
      <c r="B13" t="str">
        <f>INDEX(Holdet.dk!B:B,MATCH($A13,Holdet.dk!$A:$A,0))</f>
        <v>Aston Villa</v>
      </c>
      <c r="C13" t="str">
        <f>INDEX(Holdet.dk!C:C,MATCH($A13,Holdet.dk!$A:$A,0))</f>
        <v>Goalkeeper</v>
      </c>
      <c r="D13" t="str">
        <f>INDEX(Holdet.dk!D:D,MATCH($A13,Holdet.dk!$A:$A,0))</f>
        <v>5.652.000</v>
      </c>
      <c r="E13" s="1">
        <f>IFERROR(_xlfn.NUMBERVALUE(INDEX(Holdet.dk!$E:$E,MATCH($A13,Holdet.dk!$A:$A,0)),","),0)</f>
        <v>0.14800000000000002</v>
      </c>
      <c r="F13" t="str">
        <f>IF(INDEX(Lookup!H:H,MATCH('Master data'!A13,Lookup!G:G,0))=0,A13,INDEX(Lookup!H:H,MATCH('Master data'!A13,Lookup!G:G,0)))</f>
        <v>Emiliano Martinez</v>
      </c>
      <c r="G13" t="str">
        <f>IFERROR(INDEX(Lookup!B:B,MATCH(INDEX(Rotowire!C:C,MATCH(F13,Rotowire!A:A,0)),Lookup!D:D,0)),"")</f>
        <v>Chelsea</v>
      </c>
      <c r="H13" s="5">
        <f t="shared" si="4"/>
        <v>5652000</v>
      </c>
      <c r="I13" s="19">
        <f>IFERROR(INDEX('Team forecast'!$G$3:$I$22,MATCH($B13,'Team forecast'!$B$3:$B$22,0),MATCH(I$1,'Team forecast'!$G$2:$I$2,0)),0)</f>
        <v>0.82291666666666674</v>
      </c>
      <c r="J13" s="19">
        <f>IFERROR(INDEX('Team forecast'!$G$3:$I$22,MATCH($B13,'Team forecast'!$B$3:$B$22,0),MATCH(J$1,'Team forecast'!$G$2:$I$2,0)),0)</f>
        <v>0.93034825870646787</v>
      </c>
      <c r="K13" s="19">
        <f>IFERROR(INDEX('Team forecast'!$G$3:$I$22,MATCH($B13,'Team forecast'!$B$3:$B$22,0),MATCH(K$1,'Team forecast'!$G$2:$I$2,0)),0)</f>
        <v>1.2843638484594284</v>
      </c>
      <c r="L13">
        <f>SUMIFS(Rotowire!E:E,Rotowire!$A:$A,'Master data'!$F13)</f>
        <v>95</v>
      </c>
      <c r="M13" s="2">
        <f>SUMIFS(Rotowire!F:F,Rotowire!$A:$A,'Master data'!$F13)*I13</f>
        <v>0</v>
      </c>
      <c r="N13" s="2">
        <f>SUMIFS(Rotowire!G:G,Rotowire!$A:$A,'Master data'!$F13)*I13</f>
        <v>0</v>
      </c>
      <c r="O13" s="2">
        <f>SUMIFS(Rotowire!I:I,Rotowire!$A:$A,'Master data'!$F13)*I13</f>
        <v>0</v>
      </c>
      <c r="P13" s="2">
        <f>SUMIFS(Rotowire!W:W,Rotowire!$A:$A,'Master data'!$F13)*K13</f>
        <v>0.1541236618151314</v>
      </c>
      <c r="Q13" s="2">
        <f>SUMIFS(Rotowire!Y:Y,Rotowire!$A:$A,'Master data'!$F13)*J13</f>
        <v>3.8237313432835833</v>
      </c>
      <c r="R13" s="2">
        <f>SUMIFS(Rotowire!AB:AB,Rotowire!$A:$A,'Master data'!$F13)</f>
        <v>0.02</v>
      </c>
      <c r="S13" s="2">
        <f>SUMIFS(Rotowire!AC:AC,Rotowire!$A:$A,'Master data'!$F13)</f>
        <v>0</v>
      </c>
      <c r="T13" s="2">
        <f>INDEX('Team forecast'!D$3:D$22,MATCH($B13,'Team forecast'!$B$3:$B$22,0))</f>
        <v>0.79</v>
      </c>
      <c r="U13" s="2">
        <f>INDEX('Team forecast'!E$3:E$22,MATCH($B13,'Team forecast'!$B$3:$B$22,0))</f>
        <v>1.87</v>
      </c>
      <c r="V13" s="2">
        <f>INDEX('Team forecast'!J$3:J$22,MATCH($B13,'Team forecast'!$B$3:$B$22,0))</f>
        <v>0.15010000000000001</v>
      </c>
      <c r="W13" s="2">
        <f>INDEX('Team forecast'!K$3:K$22,MATCH($B13,'Team forecast'!$B$3:$B$22,0))</f>
        <v>0.2238</v>
      </c>
      <c r="X13" s="2">
        <f>INDEX('Team forecast'!L$3:L$22,MATCH($B13,'Team forecast'!$B$3:$B$22,0))</f>
        <v>0.62609999999999999</v>
      </c>
      <c r="Y13" s="5">
        <f t="shared" si="5"/>
        <v>7000</v>
      </c>
      <c r="Z13" s="5">
        <f t="shared" si="17"/>
        <v>3752.5000000000005</v>
      </c>
      <c r="AA13" s="5">
        <f t="shared" si="6"/>
        <v>1119</v>
      </c>
      <c r="AB13" s="5">
        <f t="shared" si="7"/>
        <v>-9391.5</v>
      </c>
      <c r="AC13" s="5">
        <f t="shared" si="8"/>
        <v>0</v>
      </c>
      <c r="AD13" s="5">
        <f t="shared" si="18"/>
        <v>0</v>
      </c>
      <c r="AE13" s="5">
        <f t="shared" si="19"/>
        <v>0</v>
      </c>
      <c r="AF13" s="5">
        <f t="shared" si="11"/>
        <v>11559.274636134855</v>
      </c>
      <c r="AG13" s="5">
        <f t="shared" si="12"/>
        <v>19118.656716417918</v>
      </c>
      <c r="AH13" s="5">
        <f t="shared" si="20"/>
        <v>-400</v>
      </c>
      <c r="AI13" s="5">
        <f t="shared" si="21"/>
        <v>0</v>
      </c>
      <c r="AJ13" s="5">
        <f t="shared" si="22"/>
        <v>7900</v>
      </c>
      <c r="AK13" s="5">
        <f t="shared" si="23"/>
        <v>-14960</v>
      </c>
      <c r="AL13" s="5">
        <f>IFERROR(SUM(Y13:AK13),-5000)*((Cockpit!$C$3)^0)</f>
        <v>25697.931352552769</v>
      </c>
      <c r="AM13" s="19">
        <f>INDEX('Team forecast'!$M$3:$AU$22,MATCH($B13,'Team forecast'!$B$3:$B$22,0),MATCH(AM$1,'Team forecast'!$M$2:$AU$2,0))</f>
        <v>0</v>
      </c>
      <c r="AN13" s="19">
        <f>INDEX('Team forecast'!$M$3:$AU$22,MATCH($B13,'Team forecast'!$B$3:$B$22,0),MATCH(AN$1,'Team forecast'!$M$2:$AU$2,0))</f>
        <v>0</v>
      </c>
      <c r="AO13" s="19">
        <f>INDEX('Team forecast'!$M$3:$AU$22,MATCH($B13,'Team forecast'!$B$3:$B$22,0),MATCH(AO$1,'Team forecast'!$M$2:$AU$2,0))</f>
        <v>0</v>
      </c>
      <c r="AP13" s="19">
        <f>INDEX('Team forecast'!$M$3:$AU$22,MATCH($B13,'Team forecast'!$B$3:$B$22,0),MATCH(AP$1,'Team forecast'!$M$2:$AU$2,0))</f>
        <v>0</v>
      </c>
      <c r="AQ13" s="5">
        <f t="shared" si="24"/>
        <v>7000</v>
      </c>
      <c r="AR13" s="5">
        <f>INDEX('Team forecast'!$M$3:$AU$22,MATCH($B13,'Team forecast'!$B$3:$B$22,0),MATCH(AR$1,'Team forecast'!$M$2:$AU$2,0))*IF($Y13&gt;0,25000,0)</f>
        <v>0</v>
      </c>
      <c r="AS13" s="5">
        <f>INDEX('Team forecast'!$M$3:$AU$22,MATCH($B13,'Team forecast'!$B$3:$B$22,0),MATCH(AS$1,'Team forecast'!$M$2:$AU$2,0))*IF($Y13&gt;0,5000,0)</f>
        <v>0</v>
      </c>
      <c r="AT13" s="5">
        <f>INDEX('Team forecast'!$M$3:$AU$22,MATCH($B13,'Team forecast'!$B$3:$B$22,0),MATCH(AT$1,'Team forecast'!$M$2:$AU$2,0))*IF($Y13&gt;0,-15000,0)</f>
        <v>0</v>
      </c>
      <c r="AU13" s="5">
        <f t="shared" si="25"/>
        <v>0</v>
      </c>
      <c r="AV13" s="5">
        <f t="shared" si="26"/>
        <v>0</v>
      </c>
      <c r="AW13" s="5">
        <f t="shared" si="27"/>
        <v>0</v>
      </c>
      <c r="AX13" s="5">
        <f t="shared" si="28"/>
        <v>0</v>
      </c>
      <c r="AY13" s="5">
        <f t="shared" si="29"/>
        <v>0</v>
      </c>
      <c r="AZ13" s="5">
        <f t="shared" si="30"/>
        <v>-400</v>
      </c>
      <c r="BA13" s="5">
        <f t="shared" si="31"/>
        <v>0</v>
      </c>
      <c r="BB13" s="5">
        <f t="shared" si="32"/>
        <v>0</v>
      </c>
      <c r="BC13" s="5">
        <f t="shared" si="33"/>
        <v>0</v>
      </c>
      <c r="BD13" s="5">
        <f>IFERROR(SUM(AR13:BC13),0)*((Cockpit!$C$3)^1)</f>
        <v>-280</v>
      </c>
      <c r="BE13" s="19">
        <f>INDEX('Team forecast'!$M$3:$AU$22,MATCH($B13,'Team forecast'!$B$3:$B$22,0),MATCH(BE$1,'Team forecast'!$M$2:$AU$2,0))</f>
        <v>0</v>
      </c>
      <c r="BF13" s="19">
        <f>INDEX('Team forecast'!$M$3:$AU$22,MATCH($B13,'Team forecast'!$B$3:$B$22,0),MATCH(BF$1,'Team forecast'!$M$2:$AU$2,0))</f>
        <v>0</v>
      </c>
      <c r="BG13" s="19">
        <f>INDEX('Team forecast'!$M$3:$AU$22,MATCH($B13,'Team forecast'!$B$3:$B$22,0),MATCH(BG$1,'Team forecast'!$M$2:$AU$2,0))</f>
        <v>0</v>
      </c>
      <c r="BH13" s="19">
        <f>INDEX('Team forecast'!$M$3:$AU$22,MATCH($B13,'Team forecast'!$B$3:$B$22,0),MATCH(BH$1,'Team forecast'!$M$2:$AU$2,0))</f>
        <v>0</v>
      </c>
      <c r="BI13" s="5">
        <f t="shared" si="34"/>
        <v>7000</v>
      </c>
      <c r="BJ13" s="5">
        <f>INDEX('Team forecast'!$M$3:$AU$22,MATCH($B13,'Team forecast'!$B$3:$B$22,0),MATCH(BJ$1,'Team forecast'!$M$2:$AU$2,0))*IF($Y13&gt;0,25000,0)</f>
        <v>0</v>
      </c>
      <c r="BK13" s="5">
        <f>INDEX('Team forecast'!$M$3:$AU$22,MATCH($B13,'Team forecast'!$B$3:$B$22,0),MATCH(BK$1,'Team forecast'!$M$2:$AU$2,0))*IF($Y13&gt;0,5000,0)</f>
        <v>0</v>
      </c>
      <c r="BL13" s="5">
        <f>INDEX('Team forecast'!$M$3:$AU$22,MATCH($B13,'Team forecast'!$B$3:$B$22,0),MATCH(BL$1,'Team forecast'!$M$2:$AU$2,0))*IF($Y13&gt;0,-15000,0)</f>
        <v>0</v>
      </c>
      <c r="BM13" s="5">
        <f t="shared" si="35"/>
        <v>0</v>
      </c>
      <c r="BN13" s="5">
        <f t="shared" si="36"/>
        <v>0</v>
      </c>
      <c r="BO13" s="5">
        <f t="shared" si="37"/>
        <v>0</v>
      </c>
      <c r="BP13" s="5">
        <f t="shared" si="38"/>
        <v>0</v>
      </c>
      <c r="BQ13" s="5">
        <f t="shared" si="39"/>
        <v>0</v>
      </c>
      <c r="BR13" s="5">
        <f t="shared" si="40"/>
        <v>-400</v>
      </c>
      <c r="BS13" s="5">
        <f t="shared" si="41"/>
        <v>0</v>
      </c>
      <c r="BT13" s="5">
        <f t="shared" si="42"/>
        <v>0</v>
      </c>
      <c r="BU13" s="5">
        <f t="shared" si="43"/>
        <v>0</v>
      </c>
      <c r="BV13" s="5">
        <f>IFERROR(SUM(BJ13:BU13),0)*((Cockpit!$C$3)^2)</f>
        <v>-195.99999999999997</v>
      </c>
      <c r="BW13" s="19">
        <f>INDEX('Team forecast'!$M$3:$AU$22,MATCH($B13,'Team forecast'!$B$3:$B$22,0),MATCH(BW$1,'Team forecast'!$M$2:$AU$2,0))</f>
        <v>0</v>
      </c>
      <c r="BX13" s="19">
        <f>INDEX('Team forecast'!$M$3:$AU$22,MATCH($B13,'Team forecast'!$B$3:$B$22,0),MATCH(BX$1,'Team forecast'!$M$2:$AU$2,0))</f>
        <v>0</v>
      </c>
      <c r="BY13" s="19">
        <f>INDEX('Team forecast'!$M$3:$AU$22,MATCH($B13,'Team forecast'!$B$3:$B$22,0),MATCH(BY$1,'Team forecast'!$M$2:$AU$2,0))</f>
        <v>0</v>
      </c>
      <c r="BZ13" s="19">
        <f>INDEX('Team forecast'!$M$3:$AU$22,MATCH($B13,'Team forecast'!$B$3:$B$22,0),MATCH(BZ$1,'Team forecast'!$M$2:$AU$2,0))</f>
        <v>0</v>
      </c>
      <c r="CA13" s="5">
        <f t="shared" si="44"/>
        <v>7000</v>
      </c>
      <c r="CB13" s="5">
        <f>INDEX('Team forecast'!$M$3:$AU$22,MATCH($B13,'Team forecast'!$B$3:$B$22,0),MATCH(CB$1,'Team forecast'!$M$2:$AU$2,0))*IF($Y13&gt;0,25000,0)</f>
        <v>0</v>
      </c>
      <c r="CC13" s="5">
        <f>INDEX('Team forecast'!$M$3:$AU$22,MATCH($B13,'Team forecast'!$B$3:$B$22,0),MATCH(CC$1,'Team forecast'!$M$2:$AU$2,0))*IF($Y13&gt;0,5000,0)</f>
        <v>0</v>
      </c>
      <c r="CD13" s="5">
        <f>INDEX('Team forecast'!$M$3:$AU$22,MATCH($B13,'Team forecast'!$B$3:$B$22,0),MATCH(CD$1,'Team forecast'!$M$2:$AU$2,0))*IF($Y13&gt;0,-15000,0)</f>
        <v>0</v>
      </c>
      <c r="CE13" s="5">
        <f t="shared" si="45"/>
        <v>0</v>
      </c>
      <c r="CF13" s="5">
        <f t="shared" si="46"/>
        <v>0</v>
      </c>
      <c r="CG13" s="5">
        <f t="shared" si="47"/>
        <v>0</v>
      </c>
      <c r="CH13" s="5">
        <f t="shared" si="48"/>
        <v>0</v>
      </c>
      <c r="CI13" s="5">
        <f t="shared" si="49"/>
        <v>0</v>
      </c>
      <c r="CJ13" s="5">
        <f t="shared" si="50"/>
        <v>-400</v>
      </c>
      <c r="CK13" s="5">
        <f t="shared" si="51"/>
        <v>0</v>
      </c>
      <c r="CL13" s="5">
        <f t="shared" si="52"/>
        <v>0</v>
      </c>
      <c r="CM13" s="5">
        <f t="shared" si="53"/>
        <v>0</v>
      </c>
      <c r="CN13" s="5">
        <f>IFERROR(SUM(CB13:CM13),0)*((Cockpit!$C$3)^3)</f>
        <v>-137.19999999999996</v>
      </c>
      <c r="CO13" s="19">
        <f>INDEX('Team forecast'!$M$3:$AU$22,MATCH($B13,'Team forecast'!$B$3:$B$22,0),MATCH(CO$1,'Team forecast'!$M$2:$AU$2,0))</f>
        <v>0</v>
      </c>
      <c r="CP13" s="19">
        <f>INDEX('Team forecast'!$M$3:$AU$22,MATCH($B13,'Team forecast'!$B$3:$B$22,0),MATCH(CP$1,'Team forecast'!$M$2:$AU$2,0))</f>
        <v>0</v>
      </c>
      <c r="CQ13" s="19">
        <f>INDEX('Team forecast'!$M$3:$AU$22,MATCH($B13,'Team forecast'!$B$3:$B$22,0),MATCH(CQ$1,'Team forecast'!$M$2:$AU$2,0))</f>
        <v>0</v>
      </c>
      <c r="CR13" s="19">
        <f>INDEX('Team forecast'!$M$3:$AU$22,MATCH($B13,'Team forecast'!$B$3:$B$22,0),MATCH(CR$1,'Team forecast'!$M$2:$AU$2,0))</f>
        <v>0</v>
      </c>
      <c r="CS13" s="5">
        <f t="shared" si="54"/>
        <v>7000</v>
      </c>
      <c r="CT13" s="5">
        <f>INDEX('Team forecast'!$M$3:$AU$22,MATCH($B13,'Team forecast'!$B$3:$B$22,0),MATCH(CT$1,'Team forecast'!$M$2:$AU$2,0))*IF($Y13&gt;0,25000,0)</f>
        <v>0</v>
      </c>
      <c r="CU13" s="5">
        <f>INDEX('Team forecast'!$M$3:$AU$22,MATCH($B13,'Team forecast'!$B$3:$B$22,0),MATCH(CU$1,'Team forecast'!$M$2:$AU$2,0))*IF($Y13&gt;0,5000,0)</f>
        <v>0</v>
      </c>
      <c r="CV13" s="5">
        <f>INDEX('Team forecast'!$M$3:$AU$22,MATCH($B13,'Team forecast'!$B$3:$B$22,0),MATCH(CV$1,'Team forecast'!$M$2:$AU$2,0))*IF($Y13&gt;0,-15000,0)</f>
        <v>0</v>
      </c>
      <c r="CW13" s="5">
        <f t="shared" si="55"/>
        <v>0</v>
      </c>
      <c r="CX13" s="5">
        <f t="shared" si="56"/>
        <v>0</v>
      </c>
      <c r="CY13" s="5">
        <f t="shared" si="57"/>
        <v>0</v>
      </c>
      <c r="CZ13" s="5">
        <f t="shared" si="58"/>
        <v>0</v>
      </c>
      <c r="DA13" s="5">
        <f t="shared" si="59"/>
        <v>0</v>
      </c>
      <c r="DB13" s="5">
        <f t="shared" si="60"/>
        <v>-400</v>
      </c>
      <c r="DC13" s="5">
        <f t="shared" si="61"/>
        <v>0</v>
      </c>
      <c r="DD13" s="5">
        <f t="shared" si="62"/>
        <v>0</v>
      </c>
      <c r="DE13" s="5">
        <f t="shared" si="63"/>
        <v>0</v>
      </c>
      <c r="DF13" s="5">
        <f>IFERROR(SUM(CT13:DE13),0)*((Cockpit!$C$3)^4)</f>
        <v>-96.039999999999964</v>
      </c>
      <c r="DG13" s="19">
        <f>INDEX('Team forecast'!$M$3:$AU$22,MATCH($B13,'Team forecast'!$B$3:$B$22,0),MATCH(DG$1,'Team forecast'!$M$2:$AU$2,0))</f>
        <v>0</v>
      </c>
      <c r="DH13" s="19">
        <f>INDEX('Team forecast'!$M$3:$AU$22,MATCH($B13,'Team forecast'!$B$3:$B$22,0),MATCH(DH$1,'Team forecast'!$M$2:$AU$2,0))</f>
        <v>0</v>
      </c>
      <c r="DI13" s="19">
        <f>INDEX('Team forecast'!$M$3:$AU$22,MATCH($B13,'Team forecast'!$B$3:$B$22,0),MATCH(DI$1,'Team forecast'!$M$2:$AU$2,0))</f>
        <v>0</v>
      </c>
      <c r="DJ13" s="19">
        <f>INDEX('Team forecast'!$M$3:$AU$22,MATCH($B13,'Team forecast'!$B$3:$B$22,0),MATCH(DJ$1,'Team forecast'!$M$2:$AU$2,0))</f>
        <v>0</v>
      </c>
      <c r="DK13" s="5">
        <f t="shared" si="64"/>
        <v>7000</v>
      </c>
      <c r="DL13" s="5">
        <f>INDEX('Team forecast'!$M$3:$AU$22,MATCH($B13,'Team forecast'!$B$3:$B$22,0),MATCH(DL$1,'Team forecast'!$M$2:$AU$2,0))*IF($Y13&gt;0,25000,0)</f>
        <v>0</v>
      </c>
      <c r="DM13" s="5">
        <f>INDEX('Team forecast'!$M$3:$AU$22,MATCH($B13,'Team forecast'!$B$3:$B$22,0),MATCH(DM$1,'Team forecast'!$M$2:$AU$2,0))*IF($Y13&gt;0,5000,0)</f>
        <v>0</v>
      </c>
      <c r="DN13" s="5">
        <f>INDEX('Team forecast'!$M$3:$AU$22,MATCH($B13,'Team forecast'!$B$3:$B$22,0),MATCH(DN$1,'Team forecast'!$M$2:$AU$2,0))*IF($Y13&gt;0,-15000,0)</f>
        <v>0</v>
      </c>
      <c r="DO13" s="5">
        <f t="shared" si="65"/>
        <v>0</v>
      </c>
      <c r="DP13" s="5">
        <f t="shared" si="66"/>
        <v>0</v>
      </c>
      <c r="DQ13" s="5">
        <f t="shared" si="67"/>
        <v>0</v>
      </c>
      <c r="DR13" s="5">
        <f t="shared" si="68"/>
        <v>0</v>
      </c>
      <c r="DS13" s="5">
        <f t="shared" si="69"/>
        <v>0</v>
      </c>
      <c r="DT13" s="5">
        <f t="shared" si="70"/>
        <v>-400</v>
      </c>
      <c r="DU13" s="5">
        <f t="shared" si="71"/>
        <v>0</v>
      </c>
      <c r="DV13" s="5">
        <f t="shared" si="72"/>
        <v>0</v>
      </c>
      <c r="DW13" s="5">
        <f t="shared" si="73"/>
        <v>0</v>
      </c>
      <c r="DX13" s="5">
        <f>IFERROR(SUM(DL13:DW13),0)*((Cockpit!$C$3)^5)</f>
        <v>-67.22799999999998</v>
      </c>
      <c r="DY13" s="5">
        <f t="shared" si="74"/>
        <v>24921.463352552768</v>
      </c>
      <c r="DZ13" s="5" t="str">
        <f>IF(ISERROR(MATCH(A13,'Current squad'!B:B,0)),"No","Yes")</f>
        <v>No</v>
      </c>
      <c r="EA13" s="5" cm="1">
        <f t="array" ref="EA13">IFERROR(_xlfn.IFS(DZ13="Yes",0,DZ13="No",H13*1%),999999)</f>
        <v>56520</v>
      </c>
      <c r="EB13" s="5">
        <f t="shared" si="15"/>
        <v>5708520</v>
      </c>
      <c r="EC13" s="5">
        <f t="shared" si="75"/>
        <v>-31598.536647447232</v>
      </c>
      <c r="ED13" s="1">
        <f t="shared" si="16"/>
        <v>-5.5906823509283849E-3</v>
      </c>
      <c r="EE13" s="5">
        <f>RANK(EC13,$EC$2:$EC$572)+COUNTIF($EC$2:EC13,EC13)-1</f>
        <v>321</v>
      </c>
      <c r="EF13" s="4">
        <f>RANK(ED13,$ED$2:$ED$572)+COUNTIF($ED$2:ED13,ED13)-1</f>
        <v>154</v>
      </c>
    </row>
    <row r="14" spans="1:154" x14ac:dyDescent="0.3">
      <c r="A14" t="str">
        <f>IF(Holdet.dk!A14&lt;&gt;"",Holdet.dk!A14,"")</f>
        <v>Joelinton</v>
      </c>
      <c r="B14" t="str">
        <f>INDEX(Holdet.dk!B:B,MATCH($A14,Holdet.dk!$A:$A,0))</f>
        <v>Newcastle</v>
      </c>
      <c r="C14" t="str">
        <f>INDEX(Holdet.dk!C:C,MATCH($A14,Holdet.dk!$A:$A,0))</f>
        <v>Striker</v>
      </c>
      <c r="D14" t="str">
        <f>INDEX(Holdet.dk!D:D,MATCH($A14,Holdet.dk!$A:$A,0))</f>
        <v>3.989.000</v>
      </c>
      <c r="E14" s="1">
        <f>IFERROR(_xlfn.NUMBERVALUE(INDEX(Holdet.dk!$E:$E,MATCH($A14,Holdet.dk!$A:$A,0)),","),0)</f>
        <v>1.4999999999999999E-2</v>
      </c>
      <c r="F14" t="str">
        <f>IF(INDEX(Lookup!H:H,MATCH('Master data'!A14,Lookup!G:G,0))=0,A14,INDEX(Lookup!H:H,MATCH('Master data'!A14,Lookup!G:G,0)))</f>
        <v>Joelinton</v>
      </c>
      <c r="G14" t="str">
        <f>IFERROR(INDEX(Lookup!B:B,MATCH(INDEX(Rotowire!C:C,MATCH(F14,Rotowire!A:A,0)),Lookup!D:D,0)),"")</f>
        <v>Fulham</v>
      </c>
      <c r="H14" s="5">
        <f t="shared" si="4"/>
        <v>3989000</v>
      </c>
      <c r="I14" s="19">
        <f>IFERROR(INDEX('Team forecast'!$G$3:$I$22,MATCH($B14,'Team forecast'!$B$3:$B$22,0),MATCH(I$1,'Team forecast'!$G$2:$I$2,0)),0)</f>
        <v>0.8913043478260867</v>
      </c>
      <c r="J14" s="19">
        <f>IFERROR(INDEX('Team forecast'!$G$3:$I$22,MATCH($B14,'Team forecast'!$B$3:$B$22,0),MATCH(J$1,'Team forecast'!$G$2:$I$2,0)),0)</f>
        <v>0.79881656804733725</v>
      </c>
      <c r="K14" s="19">
        <f>IFERROR(INDEX('Team forecast'!$G$3:$I$22,MATCH($B14,'Team forecast'!$B$3:$B$22,0),MATCH(K$1,'Team forecast'!$G$2:$I$2,0)),0)</f>
        <v>1.5249427096817147</v>
      </c>
      <c r="L14">
        <f>SUMIFS(Rotowire!E:E,Rotowire!$A:$A,'Master data'!$F14)</f>
        <v>95</v>
      </c>
      <c r="M14" s="2">
        <f>SUMIFS(Rotowire!F:F,Rotowire!$A:$A,'Master data'!$F14)*I14</f>
        <v>0.26739130434782599</v>
      </c>
      <c r="N14" s="2">
        <f>SUMIFS(Rotowire!G:G,Rotowire!$A:$A,'Master data'!$F14)*I14</f>
        <v>0.12478260869565215</v>
      </c>
      <c r="O14" s="2">
        <f>SUMIFS(Rotowire!I:I,Rotowire!$A:$A,'Master data'!$F14)*I14</f>
        <v>0.93586956521739106</v>
      </c>
      <c r="P14" s="2">
        <f>SUMIFS(Rotowire!W:W,Rotowire!$A:$A,'Master data'!$F14)*K14</f>
        <v>0.25924026064589151</v>
      </c>
      <c r="Q14" s="2">
        <f>SUMIFS(Rotowire!Y:Y,Rotowire!$A:$A,'Master data'!$F14)*J14</f>
        <v>0</v>
      </c>
      <c r="R14" s="2">
        <f>SUMIFS(Rotowire!AB:AB,Rotowire!$A:$A,'Master data'!$F14)</f>
        <v>0.11</v>
      </c>
      <c r="S14" s="2">
        <f>SUMIFS(Rotowire!AC:AC,Rotowire!$A:$A,'Master data'!$F14)</f>
        <v>0</v>
      </c>
      <c r="T14" s="2">
        <f>INDEX('Team forecast'!D$3:D$22,MATCH($B14,'Team forecast'!$B$3:$B$22,0))</f>
        <v>1.23</v>
      </c>
      <c r="U14" s="2">
        <f>INDEX('Team forecast'!E$3:E$22,MATCH($B14,'Team forecast'!$B$3:$B$22,0))</f>
        <v>1.35</v>
      </c>
      <c r="V14" s="2">
        <f>INDEX('Team forecast'!J$3:J$22,MATCH($B14,'Team forecast'!$B$3:$B$22,0))</f>
        <v>0.33679999999999999</v>
      </c>
      <c r="W14" s="2">
        <f>INDEX('Team forecast'!K$3:K$22,MATCH($B14,'Team forecast'!$B$3:$B$22,0))</f>
        <v>0.2712</v>
      </c>
      <c r="X14" s="2">
        <f>INDEX('Team forecast'!L$3:L$22,MATCH($B14,'Team forecast'!$B$3:$B$22,0))</f>
        <v>0.39200000000000002</v>
      </c>
      <c r="Y14" s="5">
        <f t="shared" si="5"/>
        <v>7000</v>
      </c>
      <c r="Z14" s="5">
        <f t="shared" si="17"/>
        <v>8420</v>
      </c>
      <c r="AA14" s="5">
        <f t="shared" si="6"/>
        <v>1356</v>
      </c>
      <c r="AB14" s="5">
        <f t="shared" si="7"/>
        <v>-5880</v>
      </c>
      <c r="AC14" s="5">
        <f t="shared" si="8"/>
        <v>26739.130434782597</v>
      </c>
      <c r="AD14" s="5">
        <f t="shared" si="18"/>
        <v>6239.1304347826072</v>
      </c>
      <c r="AE14" s="5">
        <f t="shared" si="19"/>
        <v>9358.6956521739103</v>
      </c>
      <c r="AF14" s="5">
        <f t="shared" si="11"/>
        <v>0</v>
      </c>
      <c r="AG14" s="5">
        <f t="shared" si="12"/>
        <v>0</v>
      </c>
      <c r="AH14" s="5">
        <f t="shared" si="20"/>
        <v>-2200</v>
      </c>
      <c r="AI14" s="5">
        <f t="shared" si="21"/>
        <v>0</v>
      </c>
      <c r="AJ14" s="5">
        <f t="shared" si="22"/>
        <v>12300</v>
      </c>
      <c r="AK14" s="5">
        <f t="shared" si="23"/>
        <v>-10800</v>
      </c>
      <c r="AL14" s="5">
        <f>IFERROR(SUM(Y14:AK14),-5000)*((Cockpit!$C$3)^0)</f>
        <v>52532.956521739114</v>
      </c>
      <c r="AM14" s="19">
        <f>INDEX('Team forecast'!$M$3:$AU$22,MATCH($B14,'Team forecast'!$B$3:$B$22,0),MATCH(AM$1,'Team forecast'!$M$2:$AU$2,0))</f>
        <v>0</v>
      </c>
      <c r="AN14" s="19">
        <f>INDEX('Team forecast'!$M$3:$AU$22,MATCH($B14,'Team forecast'!$B$3:$B$22,0),MATCH(AN$1,'Team forecast'!$M$2:$AU$2,0))</f>
        <v>0</v>
      </c>
      <c r="AO14" s="19">
        <f>INDEX('Team forecast'!$M$3:$AU$22,MATCH($B14,'Team forecast'!$B$3:$B$22,0),MATCH(AO$1,'Team forecast'!$M$2:$AU$2,0))</f>
        <v>0</v>
      </c>
      <c r="AP14" s="19">
        <f>INDEX('Team forecast'!$M$3:$AU$22,MATCH($B14,'Team forecast'!$B$3:$B$22,0),MATCH(AP$1,'Team forecast'!$M$2:$AU$2,0))</f>
        <v>0</v>
      </c>
      <c r="AQ14" s="5">
        <f t="shared" si="24"/>
        <v>7000</v>
      </c>
      <c r="AR14" s="5">
        <f>INDEX('Team forecast'!$M$3:$AU$22,MATCH($B14,'Team forecast'!$B$3:$B$22,0),MATCH(AR$1,'Team forecast'!$M$2:$AU$2,0))*IF($Y14&gt;0,25000,0)</f>
        <v>0</v>
      </c>
      <c r="AS14" s="5">
        <f>INDEX('Team forecast'!$M$3:$AU$22,MATCH($B14,'Team forecast'!$B$3:$B$22,0),MATCH(AS$1,'Team forecast'!$M$2:$AU$2,0))*IF($Y14&gt;0,5000,0)</f>
        <v>0</v>
      </c>
      <c r="AT14" s="5">
        <f>INDEX('Team forecast'!$M$3:$AU$22,MATCH($B14,'Team forecast'!$B$3:$B$22,0),MATCH(AT$1,'Team forecast'!$M$2:$AU$2,0))*IF($Y14&gt;0,-15000,0)</f>
        <v>0</v>
      </c>
      <c r="AU14" s="5">
        <f t="shared" si="25"/>
        <v>0</v>
      </c>
      <c r="AV14" s="5">
        <f t="shared" si="26"/>
        <v>0</v>
      </c>
      <c r="AW14" s="5">
        <f t="shared" si="27"/>
        <v>0</v>
      </c>
      <c r="AX14" s="5">
        <f t="shared" si="28"/>
        <v>0</v>
      </c>
      <c r="AY14" s="5">
        <f t="shared" si="29"/>
        <v>0</v>
      </c>
      <c r="AZ14" s="5">
        <f t="shared" si="30"/>
        <v>-2200</v>
      </c>
      <c r="BA14" s="5">
        <f t="shared" si="31"/>
        <v>0</v>
      </c>
      <c r="BB14" s="5">
        <f t="shared" si="32"/>
        <v>0</v>
      </c>
      <c r="BC14" s="5">
        <f t="shared" si="33"/>
        <v>0</v>
      </c>
      <c r="BD14" s="5">
        <f>IFERROR(SUM(AR14:BC14),0)*((Cockpit!$C$3)^1)</f>
        <v>-1540</v>
      </c>
      <c r="BE14" s="19">
        <f>INDEX('Team forecast'!$M$3:$AU$22,MATCH($B14,'Team forecast'!$B$3:$B$22,0),MATCH(BE$1,'Team forecast'!$M$2:$AU$2,0))</f>
        <v>0</v>
      </c>
      <c r="BF14" s="19">
        <f>INDEX('Team forecast'!$M$3:$AU$22,MATCH($B14,'Team forecast'!$B$3:$B$22,0),MATCH(BF$1,'Team forecast'!$M$2:$AU$2,0))</f>
        <v>0</v>
      </c>
      <c r="BG14" s="19">
        <f>INDEX('Team forecast'!$M$3:$AU$22,MATCH($B14,'Team forecast'!$B$3:$B$22,0),MATCH(BG$1,'Team forecast'!$M$2:$AU$2,0))</f>
        <v>0</v>
      </c>
      <c r="BH14" s="19">
        <f>INDEX('Team forecast'!$M$3:$AU$22,MATCH($B14,'Team forecast'!$B$3:$B$22,0),MATCH(BH$1,'Team forecast'!$M$2:$AU$2,0))</f>
        <v>0</v>
      </c>
      <c r="BI14" s="5">
        <f t="shared" si="34"/>
        <v>7000</v>
      </c>
      <c r="BJ14" s="5">
        <f>INDEX('Team forecast'!$M$3:$AU$22,MATCH($B14,'Team forecast'!$B$3:$B$22,0),MATCH(BJ$1,'Team forecast'!$M$2:$AU$2,0))*IF($Y14&gt;0,25000,0)</f>
        <v>0</v>
      </c>
      <c r="BK14" s="5">
        <f>INDEX('Team forecast'!$M$3:$AU$22,MATCH($B14,'Team forecast'!$B$3:$B$22,0),MATCH(BK$1,'Team forecast'!$M$2:$AU$2,0))*IF($Y14&gt;0,5000,0)</f>
        <v>0</v>
      </c>
      <c r="BL14" s="5">
        <f>INDEX('Team forecast'!$M$3:$AU$22,MATCH($B14,'Team forecast'!$B$3:$B$22,0),MATCH(BL$1,'Team forecast'!$M$2:$AU$2,0))*IF($Y14&gt;0,-15000,0)</f>
        <v>0</v>
      </c>
      <c r="BM14" s="5">
        <f t="shared" si="35"/>
        <v>0</v>
      </c>
      <c r="BN14" s="5">
        <f t="shared" si="36"/>
        <v>0</v>
      </c>
      <c r="BO14" s="5">
        <f t="shared" si="37"/>
        <v>0</v>
      </c>
      <c r="BP14" s="5">
        <f t="shared" si="38"/>
        <v>0</v>
      </c>
      <c r="BQ14" s="5">
        <f t="shared" si="39"/>
        <v>0</v>
      </c>
      <c r="BR14" s="5">
        <f t="shared" si="40"/>
        <v>-2200</v>
      </c>
      <c r="BS14" s="5">
        <f t="shared" si="41"/>
        <v>0</v>
      </c>
      <c r="BT14" s="5">
        <f t="shared" si="42"/>
        <v>0</v>
      </c>
      <c r="BU14" s="5">
        <f t="shared" si="43"/>
        <v>0</v>
      </c>
      <c r="BV14" s="5">
        <f>IFERROR(SUM(BJ14:BU14),0)*((Cockpit!$C$3)^2)</f>
        <v>-1077.9999999999998</v>
      </c>
      <c r="BW14" s="19">
        <f>INDEX('Team forecast'!$M$3:$AU$22,MATCH($B14,'Team forecast'!$B$3:$B$22,0),MATCH(BW$1,'Team forecast'!$M$2:$AU$2,0))</f>
        <v>0</v>
      </c>
      <c r="BX14" s="19">
        <f>INDEX('Team forecast'!$M$3:$AU$22,MATCH($B14,'Team forecast'!$B$3:$B$22,0),MATCH(BX$1,'Team forecast'!$M$2:$AU$2,0))</f>
        <v>0</v>
      </c>
      <c r="BY14" s="19">
        <f>INDEX('Team forecast'!$M$3:$AU$22,MATCH($B14,'Team forecast'!$B$3:$B$22,0),MATCH(BY$1,'Team forecast'!$M$2:$AU$2,0))</f>
        <v>0</v>
      </c>
      <c r="BZ14" s="19">
        <f>INDEX('Team forecast'!$M$3:$AU$22,MATCH($B14,'Team forecast'!$B$3:$B$22,0),MATCH(BZ$1,'Team forecast'!$M$2:$AU$2,0))</f>
        <v>0</v>
      </c>
      <c r="CA14" s="5">
        <f t="shared" si="44"/>
        <v>7000</v>
      </c>
      <c r="CB14" s="5">
        <f>INDEX('Team forecast'!$M$3:$AU$22,MATCH($B14,'Team forecast'!$B$3:$B$22,0),MATCH(CB$1,'Team forecast'!$M$2:$AU$2,0))*IF($Y14&gt;0,25000,0)</f>
        <v>0</v>
      </c>
      <c r="CC14" s="5">
        <f>INDEX('Team forecast'!$M$3:$AU$22,MATCH($B14,'Team forecast'!$B$3:$B$22,0),MATCH(CC$1,'Team forecast'!$M$2:$AU$2,0))*IF($Y14&gt;0,5000,0)</f>
        <v>0</v>
      </c>
      <c r="CD14" s="5">
        <f>INDEX('Team forecast'!$M$3:$AU$22,MATCH($B14,'Team forecast'!$B$3:$B$22,0),MATCH(CD$1,'Team forecast'!$M$2:$AU$2,0))*IF($Y14&gt;0,-15000,0)</f>
        <v>0</v>
      </c>
      <c r="CE14" s="5">
        <f t="shared" si="45"/>
        <v>0</v>
      </c>
      <c r="CF14" s="5">
        <f t="shared" si="46"/>
        <v>0</v>
      </c>
      <c r="CG14" s="5">
        <f t="shared" si="47"/>
        <v>0</v>
      </c>
      <c r="CH14" s="5">
        <f t="shared" si="48"/>
        <v>0</v>
      </c>
      <c r="CI14" s="5">
        <f t="shared" si="49"/>
        <v>0</v>
      </c>
      <c r="CJ14" s="5">
        <f t="shared" si="50"/>
        <v>-2200</v>
      </c>
      <c r="CK14" s="5">
        <f t="shared" si="51"/>
        <v>0</v>
      </c>
      <c r="CL14" s="5">
        <f t="shared" si="52"/>
        <v>0</v>
      </c>
      <c r="CM14" s="5">
        <f t="shared" si="53"/>
        <v>0</v>
      </c>
      <c r="CN14" s="5">
        <f>IFERROR(SUM(CB14:CM14),0)*((Cockpit!$C$3)^3)</f>
        <v>-754.5999999999998</v>
      </c>
      <c r="CO14" s="19">
        <f>INDEX('Team forecast'!$M$3:$AU$22,MATCH($B14,'Team forecast'!$B$3:$B$22,0),MATCH(CO$1,'Team forecast'!$M$2:$AU$2,0))</f>
        <v>0</v>
      </c>
      <c r="CP14" s="19">
        <f>INDEX('Team forecast'!$M$3:$AU$22,MATCH($B14,'Team forecast'!$B$3:$B$22,0),MATCH(CP$1,'Team forecast'!$M$2:$AU$2,0))</f>
        <v>0</v>
      </c>
      <c r="CQ14" s="19">
        <f>INDEX('Team forecast'!$M$3:$AU$22,MATCH($B14,'Team forecast'!$B$3:$B$22,0),MATCH(CQ$1,'Team forecast'!$M$2:$AU$2,0))</f>
        <v>0</v>
      </c>
      <c r="CR14" s="19">
        <f>INDEX('Team forecast'!$M$3:$AU$22,MATCH($B14,'Team forecast'!$B$3:$B$22,0),MATCH(CR$1,'Team forecast'!$M$2:$AU$2,0))</f>
        <v>0</v>
      </c>
      <c r="CS14" s="5">
        <f t="shared" si="54"/>
        <v>7000</v>
      </c>
      <c r="CT14" s="5">
        <f>INDEX('Team forecast'!$M$3:$AU$22,MATCH($B14,'Team forecast'!$B$3:$B$22,0),MATCH(CT$1,'Team forecast'!$M$2:$AU$2,0))*IF($Y14&gt;0,25000,0)</f>
        <v>0</v>
      </c>
      <c r="CU14" s="5">
        <f>INDEX('Team forecast'!$M$3:$AU$22,MATCH($B14,'Team forecast'!$B$3:$B$22,0),MATCH(CU$1,'Team forecast'!$M$2:$AU$2,0))*IF($Y14&gt;0,5000,0)</f>
        <v>0</v>
      </c>
      <c r="CV14" s="5">
        <f>INDEX('Team forecast'!$M$3:$AU$22,MATCH($B14,'Team forecast'!$B$3:$B$22,0),MATCH(CV$1,'Team forecast'!$M$2:$AU$2,0))*IF($Y14&gt;0,-15000,0)</f>
        <v>0</v>
      </c>
      <c r="CW14" s="5">
        <f t="shared" si="55"/>
        <v>0</v>
      </c>
      <c r="CX14" s="5">
        <f t="shared" si="56"/>
        <v>0</v>
      </c>
      <c r="CY14" s="5">
        <f t="shared" si="57"/>
        <v>0</v>
      </c>
      <c r="CZ14" s="5">
        <f t="shared" si="58"/>
        <v>0</v>
      </c>
      <c r="DA14" s="5">
        <f t="shared" si="59"/>
        <v>0</v>
      </c>
      <c r="DB14" s="5">
        <f t="shared" si="60"/>
        <v>-2200</v>
      </c>
      <c r="DC14" s="5">
        <f t="shared" si="61"/>
        <v>0</v>
      </c>
      <c r="DD14" s="5">
        <f t="shared" si="62"/>
        <v>0</v>
      </c>
      <c r="DE14" s="5">
        <f t="shared" si="63"/>
        <v>0</v>
      </c>
      <c r="DF14" s="5">
        <f>IFERROR(SUM(CT14:DE14),0)*((Cockpit!$C$3)^4)</f>
        <v>-528.2199999999998</v>
      </c>
      <c r="DG14" s="19">
        <f>INDEX('Team forecast'!$M$3:$AU$22,MATCH($B14,'Team forecast'!$B$3:$B$22,0),MATCH(DG$1,'Team forecast'!$M$2:$AU$2,0))</f>
        <v>0</v>
      </c>
      <c r="DH14" s="19">
        <f>INDEX('Team forecast'!$M$3:$AU$22,MATCH($B14,'Team forecast'!$B$3:$B$22,0),MATCH(DH$1,'Team forecast'!$M$2:$AU$2,0))</f>
        <v>0</v>
      </c>
      <c r="DI14" s="19">
        <f>INDEX('Team forecast'!$M$3:$AU$22,MATCH($B14,'Team forecast'!$B$3:$B$22,0),MATCH(DI$1,'Team forecast'!$M$2:$AU$2,0))</f>
        <v>0</v>
      </c>
      <c r="DJ14" s="19">
        <f>INDEX('Team forecast'!$M$3:$AU$22,MATCH($B14,'Team forecast'!$B$3:$B$22,0),MATCH(DJ$1,'Team forecast'!$M$2:$AU$2,0))</f>
        <v>0</v>
      </c>
      <c r="DK14" s="5">
        <f t="shared" si="64"/>
        <v>7000</v>
      </c>
      <c r="DL14" s="5">
        <f>INDEX('Team forecast'!$M$3:$AU$22,MATCH($B14,'Team forecast'!$B$3:$B$22,0),MATCH(DL$1,'Team forecast'!$M$2:$AU$2,0))*IF($Y14&gt;0,25000,0)</f>
        <v>0</v>
      </c>
      <c r="DM14" s="5">
        <f>INDEX('Team forecast'!$M$3:$AU$22,MATCH($B14,'Team forecast'!$B$3:$B$22,0),MATCH(DM$1,'Team forecast'!$M$2:$AU$2,0))*IF($Y14&gt;0,5000,0)</f>
        <v>0</v>
      </c>
      <c r="DN14" s="5">
        <f>INDEX('Team forecast'!$M$3:$AU$22,MATCH($B14,'Team forecast'!$B$3:$B$22,0),MATCH(DN$1,'Team forecast'!$M$2:$AU$2,0))*IF($Y14&gt;0,-15000,0)</f>
        <v>0</v>
      </c>
      <c r="DO14" s="5">
        <f t="shared" si="65"/>
        <v>0</v>
      </c>
      <c r="DP14" s="5">
        <f t="shared" si="66"/>
        <v>0</v>
      </c>
      <c r="DQ14" s="5">
        <f t="shared" si="67"/>
        <v>0</v>
      </c>
      <c r="DR14" s="5">
        <f t="shared" si="68"/>
        <v>0</v>
      </c>
      <c r="DS14" s="5">
        <f t="shared" si="69"/>
        <v>0</v>
      </c>
      <c r="DT14" s="5">
        <f t="shared" si="70"/>
        <v>-2200</v>
      </c>
      <c r="DU14" s="5">
        <f t="shared" si="71"/>
        <v>0</v>
      </c>
      <c r="DV14" s="5">
        <f t="shared" si="72"/>
        <v>0</v>
      </c>
      <c r="DW14" s="5">
        <f t="shared" si="73"/>
        <v>0</v>
      </c>
      <c r="DX14" s="5">
        <f>IFERROR(SUM(DL14:DW14),0)*((Cockpit!$C$3)^5)</f>
        <v>-369.75399999999985</v>
      </c>
      <c r="DY14" s="5">
        <f t="shared" si="74"/>
        <v>48262.382521739113</v>
      </c>
      <c r="DZ14" s="5" t="str">
        <f>IF(ISERROR(MATCH(A14,'Current squad'!B:B,0)),"No","Yes")</f>
        <v>No</v>
      </c>
      <c r="EA14" s="5" cm="1">
        <f t="array" ref="EA14">IFERROR(_xlfn.IFS(DZ14="Yes",0,DZ14="No",H14*1%),999999)</f>
        <v>39890</v>
      </c>
      <c r="EB14" s="5">
        <f t="shared" si="15"/>
        <v>4028890</v>
      </c>
      <c r="EC14" s="5">
        <f t="shared" si="75"/>
        <v>8372.3825217391131</v>
      </c>
      <c r="ED14" s="1">
        <f t="shared" si="16"/>
        <v>2.0988675161040644E-3</v>
      </c>
      <c r="EE14" s="5">
        <f>RANK(EC14,$EC$2:$EC$572)+COUNTIF($EC$2:EC14,EC14)-1</f>
        <v>42</v>
      </c>
      <c r="EF14" s="4">
        <f>RANK(ED14,$ED$2:$ED$572)+COUNTIF($ED$2:ED14,ED14)-1</f>
        <v>40</v>
      </c>
    </row>
    <row r="15" spans="1:154" x14ac:dyDescent="0.3">
      <c r="A15" t="str">
        <f>IF(Holdet.dk!A15&lt;&gt;"",Holdet.dk!A15,"")</f>
        <v>Will Norris</v>
      </c>
      <c r="B15" t="str">
        <f>INDEX(Holdet.dk!B:B,MATCH($A15,Holdet.dk!$A:$A,0))</f>
        <v>Burnley</v>
      </c>
      <c r="C15" t="str">
        <f>INDEX(Holdet.dk!C:C,MATCH($A15,Holdet.dk!$A:$A,0))</f>
        <v>Goalkeeper</v>
      </c>
      <c r="D15" t="str">
        <f>INDEX(Holdet.dk!D:D,MATCH($A15,Holdet.dk!$A:$A,0))</f>
        <v>2.853.000</v>
      </c>
      <c r="E15" s="1">
        <f>IFERROR(_xlfn.NUMBERVALUE(INDEX(Holdet.dk!$E:$E,MATCH($A15,Holdet.dk!$A:$A,0)),","),0)</f>
        <v>1E-3</v>
      </c>
      <c r="F15" t="str">
        <f>IF(INDEX(Lookup!H:H,MATCH('Master data'!A15,Lookup!G:G,0))=0,A15,INDEX(Lookup!H:H,MATCH('Master data'!A15,Lookup!G:G,0)))</f>
        <v>Will Norris</v>
      </c>
      <c r="G15" t="str">
        <f>IFERROR(INDEX(Lookup!B:B,MATCH(INDEX(Rotowire!C:C,MATCH(F15,Rotowire!A:A,0)),Lookup!D:D,0)),"")</f>
        <v/>
      </c>
      <c r="H15" s="5">
        <f t="shared" si="4"/>
        <v>2853000</v>
      </c>
      <c r="I15" s="19">
        <f>IFERROR(INDEX('Team forecast'!$G$3:$I$22,MATCH($B15,'Team forecast'!$B$3:$B$22,0),MATCH(I$1,'Team forecast'!$G$2:$I$2,0)),0)</f>
        <v>0.86842105263157876</v>
      </c>
      <c r="J15" s="19">
        <f>IFERROR(INDEX('Team forecast'!$G$3:$I$22,MATCH($B15,'Team forecast'!$B$3:$B$22,0),MATCH(J$1,'Team forecast'!$G$2:$I$2,0)),0)</f>
        <v>0.79999999999999993</v>
      </c>
      <c r="K15" s="19">
        <f>IFERROR(INDEX('Team forecast'!$G$3:$I$22,MATCH($B15,'Team forecast'!$B$3:$B$22,0),MATCH(K$1,'Team forecast'!$G$2:$I$2,0)),0)</f>
        <v>1.3061924203441888</v>
      </c>
      <c r="L15">
        <f>SUMIFS(Rotowire!E:E,Rotowire!$A:$A,'Master data'!$F15)</f>
        <v>0</v>
      </c>
      <c r="M15" s="2">
        <f>SUMIFS(Rotowire!F:F,Rotowire!$A:$A,'Master data'!$F15)*I15</f>
        <v>0</v>
      </c>
      <c r="N15" s="2">
        <f>SUMIFS(Rotowire!G:G,Rotowire!$A:$A,'Master data'!$F15)*I15</f>
        <v>0</v>
      </c>
      <c r="O15" s="2">
        <f>SUMIFS(Rotowire!I:I,Rotowire!$A:$A,'Master data'!$F15)*I15</f>
        <v>0</v>
      </c>
      <c r="P15" s="2">
        <f>SUMIFS(Rotowire!W:W,Rotowire!$A:$A,'Master data'!$F15)*K15</f>
        <v>0</v>
      </c>
      <c r="Q15" s="2">
        <f>SUMIFS(Rotowire!Y:Y,Rotowire!$A:$A,'Master data'!$F15)*J15</f>
        <v>0</v>
      </c>
      <c r="R15" s="2">
        <f>SUMIFS(Rotowire!AB:AB,Rotowire!$A:$A,'Master data'!$F15)</f>
        <v>0</v>
      </c>
      <c r="S15" s="2">
        <f>SUMIFS(Rotowire!AC:AC,Rotowire!$A:$A,'Master data'!$F15)</f>
        <v>0</v>
      </c>
      <c r="T15" s="2">
        <f>INDEX('Team forecast'!D$3:D$22,MATCH($B15,'Team forecast'!$B$3:$B$22,0))</f>
        <v>1.32</v>
      </c>
      <c r="U15" s="2">
        <f>INDEX('Team forecast'!E$3:E$22,MATCH($B15,'Team forecast'!$B$3:$B$22,0))</f>
        <v>1.1599999999999999</v>
      </c>
      <c r="V15" s="2">
        <f>INDEX('Team forecast'!J$3:J$22,MATCH($B15,'Team forecast'!$B$3:$B$22,0))</f>
        <v>0.39810000000000001</v>
      </c>
      <c r="W15" s="2">
        <f>INDEX('Team forecast'!K$3:K$22,MATCH($B15,'Team forecast'!$B$3:$B$22,0))</f>
        <v>0.27700000000000002</v>
      </c>
      <c r="X15" s="2">
        <f>INDEX('Team forecast'!L$3:L$22,MATCH($B15,'Team forecast'!$B$3:$B$22,0))</f>
        <v>0.32490000000000002</v>
      </c>
      <c r="Y15" s="5">
        <f t="shared" si="5"/>
        <v>-5000</v>
      </c>
      <c r="Z15" s="5">
        <f t="shared" si="17"/>
        <v>0</v>
      </c>
      <c r="AA15" s="5">
        <f t="shared" si="6"/>
        <v>0</v>
      </c>
      <c r="AB15" s="5">
        <f t="shared" si="7"/>
        <v>0</v>
      </c>
      <c r="AC15" s="5">
        <f t="shared" si="8"/>
        <v>0</v>
      </c>
      <c r="AD15" s="5">
        <f t="shared" si="18"/>
        <v>0</v>
      </c>
      <c r="AE15" s="5">
        <f t="shared" si="19"/>
        <v>0</v>
      </c>
      <c r="AF15" s="5">
        <f t="shared" si="11"/>
        <v>0</v>
      </c>
      <c r="AG15" s="5">
        <f t="shared" si="12"/>
        <v>0</v>
      </c>
      <c r="AH15" s="5">
        <f t="shared" si="20"/>
        <v>0</v>
      </c>
      <c r="AI15" s="5">
        <f t="shared" si="21"/>
        <v>0</v>
      </c>
      <c r="AJ15" s="5">
        <f t="shared" si="22"/>
        <v>0</v>
      </c>
      <c r="AK15" s="5">
        <f t="shared" si="23"/>
        <v>0</v>
      </c>
      <c r="AL15" s="5">
        <f>IFERROR(SUM(Y15:AK15),-5000)*((Cockpit!$C$3)^0)</f>
        <v>-5000</v>
      </c>
      <c r="AM15" s="19">
        <f>INDEX('Team forecast'!$M$3:$AU$22,MATCH($B15,'Team forecast'!$B$3:$B$22,0),MATCH(AM$1,'Team forecast'!$M$2:$AU$2,0))</f>
        <v>0</v>
      </c>
      <c r="AN15" s="19">
        <f>INDEX('Team forecast'!$M$3:$AU$22,MATCH($B15,'Team forecast'!$B$3:$B$22,0),MATCH(AN$1,'Team forecast'!$M$2:$AU$2,0))</f>
        <v>0</v>
      </c>
      <c r="AO15" s="19">
        <f>INDEX('Team forecast'!$M$3:$AU$22,MATCH($B15,'Team forecast'!$B$3:$B$22,0),MATCH(AO$1,'Team forecast'!$M$2:$AU$2,0))</f>
        <v>0</v>
      </c>
      <c r="AP15" s="19">
        <f>INDEX('Team forecast'!$M$3:$AU$22,MATCH($B15,'Team forecast'!$B$3:$B$22,0),MATCH(AP$1,'Team forecast'!$M$2:$AU$2,0))</f>
        <v>0</v>
      </c>
      <c r="AQ15" s="5">
        <f t="shared" si="24"/>
        <v>-5000</v>
      </c>
      <c r="AR15" s="5">
        <f>INDEX('Team forecast'!$M$3:$AU$22,MATCH($B15,'Team forecast'!$B$3:$B$22,0),MATCH(AR$1,'Team forecast'!$M$2:$AU$2,0))*IF($Y15&gt;0,25000,0)</f>
        <v>0</v>
      </c>
      <c r="AS15" s="5">
        <f>INDEX('Team forecast'!$M$3:$AU$22,MATCH($B15,'Team forecast'!$B$3:$B$22,0),MATCH(AS$1,'Team forecast'!$M$2:$AU$2,0))*IF($Y15&gt;0,5000,0)</f>
        <v>0</v>
      </c>
      <c r="AT15" s="5">
        <f>INDEX('Team forecast'!$M$3:$AU$22,MATCH($B15,'Team forecast'!$B$3:$B$22,0),MATCH(AT$1,'Team forecast'!$M$2:$AU$2,0))*IF($Y15&gt;0,-15000,0)</f>
        <v>0</v>
      </c>
      <c r="AU15" s="5">
        <f t="shared" si="25"/>
        <v>0</v>
      </c>
      <c r="AV15" s="5">
        <f t="shared" si="26"/>
        <v>0</v>
      </c>
      <c r="AW15" s="5">
        <f t="shared" si="27"/>
        <v>0</v>
      </c>
      <c r="AX15" s="5">
        <f t="shared" si="28"/>
        <v>0</v>
      </c>
      <c r="AY15" s="5">
        <f t="shared" si="29"/>
        <v>0</v>
      </c>
      <c r="AZ15" s="5">
        <f t="shared" si="30"/>
        <v>0</v>
      </c>
      <c r="BA15" s="5">
        <f t="shared" si="31"/>
        <v>0</v>
      </c>
      <c r="BB15" s="5">
        <f t="shared" si="32"/>
        <v>0</v>
      </c>
      <c r="BC15" s="5">
        <f t="shared" si="33"/>
        <v>0</v>
      </c>
      <c r="BD15" s="5">
        <f>IFERROR(SUM(AR15:BC15),0)*((Cockpit!$C$3)^1)</f>
        <v>0</v>
      </c>
      <c r="BE15" s="19">
        <f>INDEX('Team forecast'!$M$3:$AU$22,MATCH($B15,'Team forecast'!$B$3:$B$22,0),MATCH(BE$1,'Team forecast'!$M$2:$AU$2,0))</f>
        <v>0</v>
      </c>
      <c r="BF15" s="19">
        <f>INDEX('Team forecast'!$M$3:$AU$22,MATCH($B15,'Team forecast'!$B$3:$B$22,0),MATCH(BF$1,'Team forecast'!$M$2:$AU$2,0))</f>
        <v>0</v>
      </c>
      <c r="BG15" s="19">
        <f>INDEX('Team forecast'!$M$3:$AU$22,MATCH($B15,'Team forecast'!$B$3:$B$22,0),MATCH(BG$1,'Team forecast'!$M$2:$AU$2,0))</f>
        <v>0</v>
      </c>
      <c r="BH15" s="19">
        <f>INDEX('Team forecast'!$M$3:$AU$22,MATCH($B15,'Team forecast'!$B$3:$B$22,0),MATCH(BH$1,'Team forecast'!$M$2:$AU$2,0))</f>
        <v>0</v>
      </c>
      <c r="BI15" s="5">
        <f t="shared" si="34"/>
        <v>-5000</v>
      </c>
      <c r="BJ15" s="5">
        <f>INDEX('Team forecast'!$M$3:$AU$22,MATCH($B15,'Team forecast'!$B$3:$B$22,0),MATCH(BJ$1,'Team forecast'!$M$2:$AU$2,0))*IF($Y15&gt;0,25000,0)</f>
        <v>0</v>
      </c>
      <c r="BK15" s="5">
        <f>INDEX('Team forecast'!$M$3:$AU$22,MATCH($B15,'Team forecast'!$B$3:$B$22,0),MATCH(BK$1,'Team forecast'!$M$2:$AU$2,0))*IF($Y15&gt;0,5000,0)</f>
        <v>0</v>
      </c>
      <c r="BL15" s="5">
        <f>INDEX('Team forecast'!$M$3:$AU$22,MATCH($B15,'Team forecast'!$B$3:$B$22,0),MATCH(BL$1,'Team forecast'!$M$2:$AU$2,0))*IF($Y15&gt;0,-15000,0)</f>
        <v>0</v>
      </c>
      <c r="BM15" s="5">
        <f t="shared" si="35"/>
        <v>0</v>
      </c>
      <c r="BN15" s="5">
        <f t="shared" si="36"/>
        <v>0</v>
      </c>
      <c r="BO15" s="5">
        <f t="shared" si="37"/>
        <v>0</v>
      </c>
      <c r="BP15" s="5">
        <f t="shared" si="38"/>
        <v>0</v>
      </c>
      <c r="BQ15" s="5">
        <f t="shared" si="39"/>
        <v>0</v>
      </c>
      <c r="BR15" s="5">
        <f t="shared" si="40"/>
        <v>0</v>
      </c>
      <c r="BS15" s="5">
        <f t="shared" si="41"/>
        <v>0</v>
      </c>
      <c r="BT15" s="5">
        <f t="shared" si="42"/>
        <v>0</v>
      </c>
      <c r="BU15" s="5">
        <f t="shared" si="43"/>
        <v>0</v>
      </c>
      <c r="BV15" s="5">
        <f>IFERROR(SUM(BJ15:BU15),0)*((Cockpit!$C$3)^2)</f>
        <v>0</v>
      </c>
      <c r="BW15" s="19">
        <f>INDEX('Team forecast'!$M$3:$AU$22,MATCH($B15,'Team forecast'!$B$3:$B$22,0),MATCH(BW$1,'Team forecast'!$M$2:$AU$2,0))</f>
        <v>0</v>
      </c>
      <c r="BX15" s="19">
        <f>INDEX('Team forecast'!$M$3:$AU$22,MATCH($B15,'Team forecast'!$B$3:$B$22,0),MATCH(BX$1,'Team forecast'!$M$2:$AU$2,0))</f>
        <v>0</v>
      </c>
      <c r="BY15" s="19">
        <f>INDEX('Team forecast'!$M$3:$AU$22,MATCH($B15,'Team forecast'!$B$3:$B$22,0),MATCH(BY$1,'Team forecast'!$M$2:$AU$2,0))</f>
        <v>0</v>
      </c>
      <c r="BZ15" s="19">
        <f>INDEX('Team forecast'!$M$3:$AU$22,MATCH($B15,'Team forecast'!$B$3:$B$22,0),MATCH(BZ$1,'Team forecast'!$M$2:$AU$2,0))</f>
        <v>0</v>
      </c>
      <c r="CA15" s="5">
        <f t="shared" si="44"/>
        <v>-5000</v>
      </c>
      <c r="CB15" s="5">
        <f>INDEX('Team forecast'!$M$3:$AU$22,MATCH($B15,'Team forecast'!$B$3:$B$22,0),MATCH(CB$1,'Team forecast'!$M$2:$AU$2,0))*IF($Y15&gt;0,25000,0)</f>
        <v>0</v>
      </c>
      <c r="CC15" s="5">
        <f>INDEX('Team forecast'!$M$3:$AU$22,MATCH($B15,'Team forecast'!$B$3:$B$22,0),MATCH(CC$1,'Team forecast'!$M$2:$AU$2,0))*IF($Y15&gt;0,5000,0)</f>
        <v>0</v>
      </c>
      <c r="CD15" s="5">
        <f>INDEX('Team forecast'!$M$3:$AU$22,MATCH($B15,'Team forecast'!$B$3:$B$22,0),MATCH(CD$1,'Team forecast'!$M$2:$AU$2,0))*IF($Y15&gt;0,-15000,0)</f>
        <v>0</v>
      </c>
      <c r="CE15" s="5">
        <f t="shared" si="45"/>
        <v>0</v>
      </c>
      <c r="CF15" s="5">
        <f t="shared" si="46"/>
        <v>0</v>
      </c>
      <c r="CG15" s="5">
        <f t="shared" si="47"/>
        <v>0</v>
      </c>
      <c r="CH15" s="5">
        <f t="shared" si="48"/>
        <v>0</v>
      </c>
      <c r="CI15" s="5">
        <f t="shared" si="49"/>
        <v>0</v>
      </c>
      <c r="CJ15" s="5">
        <f t="shared" si="50"/>
        <v>0</v>
      </c>
      <c r="CK15" s="5">
        <f t="shared" si="51"/>
        <v>0</v>
      </c>
      <c r="CL15" s="5">
        <f t="shared" si="52"/>
        <v>0</v>
      </c>
      <c r="CM15" s="5">
        <f t="shared" si="53"/>
        <v>0</v>
      </c>
      <c r="CN15" s="5">
        <f>IFERROR(SUM(CB15:CM15),0)*((Cockpit!$C$3)^3)</f>
        <v>0</v>
      </c>
      <c r="CO15" s="19">
        <f>INDEX('Team forecast'!$M$3:$AU$22,MATCH($B15,'Team forecast'!$B$3:$B$22,0),MATCH(CO$1,'Team forecast'!$M$2:$AU$2,0))</f>
        <v>0</v>
      </c>
      <c r="CP15" s="19">
        <f>INDEX('Team forecast'!$M$3:$AU$22,MATCH($B15,'Team forecast'!$B$3:$B$22,0),MATCH(CP$1,'Team forecast'!$M$2:$AU$2,0))</f>
        <v>0</v>
      </c>
      <c r="CQ15" s="19">
        <f>INDEX('Team forecast'!$M$3:$AU$22,MATCH($B15,'Team forecast'!$B$3:$B$22,0),MATCH(CQ$1,'Team forecast'!$M$2:$AU$2,0))</f>
        <v>0</v>
      </c>
      <c r="CR15" s="19">
        <f>INDEX('Team forecast'!$M$3:$AU$22,MATCH($B15,'Team forecast'!$B$3:$B$22,0),MATCH(CR$1,'Team forecast'!$M$2:$AU$2,0))</f>
        <v>0</v>
      </c>
      <c r="CS15" s="5">
        <f t="shared" si="54"/>
        <v>-5000</v>
      </c>
      <c r="CT15" s="5">
        <f>INDEX('Team forecast'!$M$3:$AU$22,MATCH($B15,'Team forecast'!$B$3:$B$22,0),MATCH(CT$1,'Team forecast'!$M$2:$AU$2,0))*IF($Y15&gt;0,25000,0)</f>
        <v>0</v>
      </c>
      <c r="CU15" s="5">
        <f>INDEX('Team forecast'!$M$3:$AU$22,MATCH($B15,'Team forecast'!$B$3:$B$22,0),MATCH(CU$1,'Team forecast'!$M$2:$AU$2,0))*IF($Y15&gt;0,5000,0)</f>
        <v>0</v>
      </c>
      <c r="CV15" s="5">
        <f>INDEX('Team forecast'!$M$3:$AU$22,MATCH($B15,'Team forecast'!$B$3:$B$22,0),MATCH(CV$1,'Team forecast'!$M$2:$AU$2,0))*IF($Y15&gt;0,-15000,0)</f>
        <v>0</v>
      </c>
      <c r="CW15" s="5">
        <f t="shared" si="55"/>
        <v>0</v>
      </c>
      <c r="CX15" s="5">
        <f t="shared" si="56"/>
        <v>0</v>
      </c>
      <c r="CY15" s="5">
        <f t="shared" si="57"/>
        <v>0</v>
      </c>
      <c r="CZ15" s="5">
        <f t="shared" si="58"/>
        <v>0</v>
      </c>
      <c r="DA15" s="5">
        <f t="shared" si="59"/>
        <v>0</v>
      </c>
      <c r="DB15" s="5">
        <f t="shared" si="60"/>
        <v>0</v>
      </c>
      <c r="DC15" s="5">
        <f t="shared" si="61"/>
        <v>0</v>
      </c>
      <c r="DD15" s="5">
        <f t="shared" si="62"/>
        <v>0</v>
      </c>
      <c r="DE15" s="5">
        <f t="shared" si="63"/>
        <v>0</v>
      </c>
      <c r="DF15" s="5">
        <f>IFERROR(SUM(CT15:DE15),0)*((Cockpit!$C$3)^4)</f>
        <v>0</v>
      </c>
      <c r="DG15" s="19">
        <f>INDEX('Team forecast'!$M$3:$AU$22,MATCH($B15,'Team forecast'!$B$3:$B$22,0),MATCH(DG$1,'Team forecast'!$M$2:$AU$2,0))</f>
        <v>0</v>
      </c>
      <c r="DH15" s="19">
        <f>INDEX('Team forecast'!$M$3:$AU$22,MATCH($B15,'Team forecast'!$B$3:$B$22,0),MATCH(DH$1,'Team forecast'!$M$2:$AU$2,0))</f>
        <v>0</v>
      </c>
      <c r="DI15" s="19">
        <f>INDEX('Team forecast'!$M$3:$AU$22,MATCH($B15,'Team forecast'!$B$3:$B$22,0),MATCH(DI$1,'Team forecast'!$M$2:$AU$2,0))</f>
        <v>0</v>
      </c>
      <c r="DJ15" s="19">
        <f>INDEX('Team forecast'!$M$3:$AU$22,MATCH($B15,'Team forecast'!$B$3:$B$22,0),MATCH(DJ$1,'Team forecast'!$M$2:$AU$2,0))</f>
        <v>0</v>
      </c>
      <c r="DK15" s="5">
        <f t="shared" si="64"/>
        <v>-5000</v>
      </c>
      <c r="DL15" s="5">
        <f>INDEX('Team forecast'!$M$3:$AU$22,MATCH($B15,'Team forecast'!$B$3:$B$22,0),MATCH(DL$1,'Team forecast'!$M$2:$AU$2,0))*IF($Y15&gt;0,25000,0)</f>
        <v>0</v>
      </c>
      <c r="DM15" s="5">
        <f>INDEX('Team forecast'!$M$3:$AU$22,MATCH($B15,'Team forecast'!$B$3:$B$22,0),MATCH(DM$1,'Team forecast'!$M$2:$AU$2,0))*IF($Y15&gt;0,5000,0)</f>
        <v>0</v>
      </c>
      <c r="DN15" s="5">
        <f>INDEX('Team forecast'!$M$3:$AU$22,MATCH($B15,'Team forecast'!$B$3:$B$22,0),MATCH(DN$1,'Team forecast'!$M$2:$AU$2,0))*IF($Y15&gt;0,-15000,0)</f>
        <v>0</v>
      </c>
      <c r="DO15" s="5">
        <f t="shared" si="65"/>
        <v>0</v>
      </c>
      <c r="DP15" s="5">
        <f t="shared" si="66"/>
        <v>0</v>
      </c>
      <c r="DQ15" s="5">
        <f t="shared" si="67"/>
        <v>0</v>
      </c>
      <c r="DR15" s="5">
        <f t="shared" si="68"/>
        <v>0</v>
      </c>
      <c r="DS15" s="5">
        <f t="shared" si="69"/>
        <v>0</v>
      </c>
      <c r="DT15" s="5">
        <f t="shared" si="70"/>
        <v>0</v>
      </c>
      <c r="DU15" s="5">
        <f t="shared" si="71"/>
        <v>0</v>
      </c>
      <c r="DV15" s="5">
        <f t="shared" si="72"/>
        <v>0</v>
      </c>
      <c r="DW15" s="5">
        <f t="shared" si="73"/>
        <v>0</v>
      </c>
      <c r="DX15" s="5">
        <f>IFERROR(SUM(DL15:DW15),0)*((Cockpit!$C$3)^5)</f>
        <v>0</v>
      </c>
      <c r="DY15" s="5">
        <f t="shared" si="74"/>
        <v>-5000</v>
      </c>
      <c r="DZ15" s="5" t="str">
        <f>IF(ISERROR(MATCH(A15,'Current squad'!B:B,0)),"No","Yes")</f>
        <v>No</v>
      </c>
      <c r="EA15" s="5" cm="1">
        <f t="array" ref="EA15">IFERROR(_xlfn.IFS(DZ15="Yes",0,DZ15="No",H15*1%),999999)</f>
        <v>28530</v>
      </c>
      <c r="EB15" s="5">
        <f t="shared" si="15"/>
        <v>2881530</v>
      </c>
      <c r="EC15" s="5">
        <f t="shared" si="75"/>
        <v>-33530</v>
      </c>
      <c r="ED15" s="1">
        <f t="shared" si="16"/>
        <v>-1.175254118471784E-2</v>
      </c>
      <c r="EE15" s="5">
        <f>RANK(EC15,$EC$2:$EC$572)+COUNTIF($EC$2:EC15,EC15)-1</f>
        <v>341</v>
      </c>
      <c r="EF15" s="4">
        <f>RANK(ED15,$ED$2:$ED$572)+COUNTIF($ED$2:ED15,ED15)-1</f>
        <v>386</v>
      </c>
    </row>
    <row r="16" spans="1:154" x14ac:dyDescent="0.3">
      <c r="A16" t="str">
        <f>IF(Holdet.dk!A16&lt;&gt;"",Holdet.dk!A16,"")</f>
        <v>Leander Dendoncker</v>
      </c>
      <c r="B16" t="str">
        <f>INDEX(Holdet.dk!B:B,MATCH($A16,Holdet.dk!$A:$A,0))</f>
        <v>Wolverhampton</v>
      </c>
      <c r="C16" t="str">
        <f>INDEX(Holdet.dk!C:C,MATCH($A16,Holdet.dk!$A:$A,0))</f>
        <v>Midfield</v>
      </c>
      <c r="D16" t="str">
        <f>INDEX(Holdet.dk!D:D,MATCH($A16,Holdet.dk!$A:$A,0))</f>
        <v>4.154.000</v>
      </c>
      <c r="E16" s="1">
        <f>IFERROR(_xlfn.NUMBERVALUE(INDEX(Holdet.dk!$E:$E,MATCH($A16,Holdet.dk!$A:$A,0)),","),0)</f>
        <v>5.0000000000000001E-3</v>
      </c>
      <c r="F16" t="str">
        <f>IF(INDEX(Lookup!H:H,MATCH('Master data'!A16,Lookup!G:G,0))=0,A16,INDEX(Lookup!H:H,MATCH('Master data'!A16,Lookup!G:G,0)))</f>
        <v>Leander Dendoncker</v>
      </c>
      <c r="G16" t="str">
        <f>IFERROR(INDEX(Lookup!B:B,MATCH(INDEX(Rotowire!C:C,MATCH(F16,Rotowire!A:A,0)),Lookup!D:D,0)),"")</f>
        <v/>
      </c>
      <c r="H16" s="5">
        <f t="shared" si="4"/>
        <v>4154000</v>
      </c>
      <c r="I16" s="19">
        <f>IFERROR(INDEX('Team forecast'!$G$3:$I$22,MATCH($B16,'Team forecast'!$B$3:$B$22,0),MATCH(I$1,'Team forecast'!$G$2:$I$2,0)),0)</f>
        <v>0.75816993464052274</v>
      </c>
      <c r="J16" s="19">
        <f>IFERROR(INDEX('Team forecast'!$G$3:$I$22,MATCH($B16,'Team forecast'!$B$3:$B$22,0),MATCH(J$1,'Team forecast'!$G$2:$I$2,0)),0)</f>
        <v>1.0869565217391304</v>
      </c>
      <c r="K16" s="19">
        <f>IFERROR(INDEX('Team forecast'!$G$3:$I$22,MATCH($B16,'Team forecast'!$B$3:$B$22,0),MATCH(K$1,'Team forecast'!$G$2:$I$2,0)),0)</f>
        <v>0.89252064059371927</v>
      </c>
      <c r="L16">
        <f>SUMIFS(Rotowire!E:E,Rotowire!$A:$A,'Master data'!$F16)</f>
        <v>0</v>
      </c>
      <c r="M16" s="2">
        <f>SUMIFS(Rotowire!F:F,Rotowire!$A:$A,'Master data'!$F16)*I16</f>
        <v>0</v>
      </c>
      <c r="N16" s="2">
        <f>SUMIFS(Rotowire!G:G,Rotowire!$A:$A,'Master data'!$F16)*I16</f>
        <v>0</v>
      </c>
      <c r="O16" s="2">
        <f>SUMIFS(Rotowire!I:I,Rotowire!$A:$A,'Master data'!$F16)*I16</f>
        <v>0</v>
      </c>
      <c r="P16" s="2">
        <f>SUMIFS(Rotowire!W:W,Rotowire!$A:$A,'Master data'!$F16)*K16</f>
        <v>0</v>
      </c>
      <c r="Q16" s="2">
        <f>SUMIFS(Rotowire!Y:Y,Rotowire!$A:$A,'Master data'!$F16)*J16</f>
        <v>0</v>
      </c>
      <c r="R16" s="2">
        <f>SUMIFS(Rotowire!AB:AB,Rotowire!$A:$A,'Master data'!$F16)</f>
        <v>0</v>
      </c>
      <c r="S16" s="2">
        <f>SUMIFS(Rotowire!AC:AC,Rotowire!$A:$A,'Master data'!$F16)</f>
        <v>0</v>
      </c>
      <c r="T16" s="2">
        <f>INDEX('Team forecast'!D$3:D$22,MATCH($B16,'Team forecast'!$B$3:$B$22,0))</f>
        <v>1.1599999999999999</v>
      </c>
      <c r="U16" s="2">
        <f>INDEX('Team forecast'!E$3:E$22,MATCH($B16,'Team forecast'!$B$3:$B$22,0))</f>
        <v>1.5</v>
      </c>
      <c r="V16" s="2">
        <f>INDEX('Team forecast'!J$3:J$22,MATCH($B16,'Team forecast'!$B$3:$B$22,0))</f>
        <v>0.29099999999999998</v>
      </c>
      <c r="W16" s="2">
        <f>INDEX('Team forecast'!K$3:K$22,MATCH($B16,'Team forecast'!$B$3:$B$22,0))</f>
        <v>0.26269999999999999</v>
      </c>
      <c r="X16" s="2">
        <f>INDEX('Team forecast'!L$3:L$22,MATCH($B16,'Team forecast'!$B$3:$B$22,0))</f>
        <v>0.44640000000000002</v>
      </c>
      <c r="Y16" s="5">
        <f t="shared" si="5"/>
        <v>-5000</v>
      </c>
      <c r="Z16" s="5">
        <f t="shared" si="17"/>
        <v>0</v>
      </c>
      <c r="AA16" s="5">
        <f t="shared" si="6"/>
        <v>0</v>
      </c>
      <c r="AB16" s="5">
        <f t="shared" si="7"/>
        <v>0</v>
      </c>
      <c r="AC16" s="5">
        <f t="shared" si="8"/>
        <v>0</v>
      </c>
      <c r="AD16" s="5">
        <f t="shared" si="18"/>
        <v>0</v>
      </c>
      <c r="AE16" s="5">
        <f t="shared" si="19"/>
        <v>0</v>
      </c>
      <c r="AF16" s="5">
        <f t="shared" si="11"/>
        <v>0</v>
      </c>
      <c r="AG16" s="5">
        <f t="shared" si="12"/>
        <v>0</v>
      </c>
      <c r="AH16" s="5">
        <f t="shared" si="20"/>
        <v>0</v>
      </c>
      <c r="AI16" s="5">
        <f t="shared" si="21"/>
        <v>0</v>
      </c>
      <c r="AJ16" s="5">
        <f t="shared" si="22"/>
        <v>0</v>
      </c>
      <c r="AK16" s="5">
        <f t="shared" si="23"/>
        <v>0</v>
      </c>
      <c r="AL16" s="5">
        <f>IFERROR(SUM(Y16:AK16),-5000)*((Cockpit!$C$3)^0)</f>
        <v>-5000</v>
      </c>
      <c r="AM16" s="19">
        <f>INDEX('Team forecast'!$M$3:$AU$22,MATCH($B16,'Team forecast'!$B$3:$B$22,0),MATCH(AM$1,'Team forecast'!$M$2:$AU$2,0))</f>
        <v>0</v>
      </c>
      <c r="AN16" s="19">
        <f>INDEX('Team forecast'!$M$3:$AU$22,MATCH($B16,'Team forecast'!$B$3:$B$22,0),MATCH(AN$1,'Team forecast'!$M$2:$AU$2,0))</f>
        <v>0</v>
      </c>
      <c r="AO16" s="19">
        <f>INDEX('Team forecast'!$M$3:$AU$22,MATCH($B16,'Team forecast'!$B$3:$B$22,0),MATCH(AO$1,'Team forecast'!$M$2:$AU$2,0))</f>
        <v>0</v>
      </c>
      <c r="AP16" s="19">
        <f>INDEX('Team forecast'!$M$3:$AU$22,MATCH($B16,'Team forecast'!$B$3:$B$22,0),MATCH(AP$1,'Team forecast'!$M$2:$AU$2,0))</f>
        <v>0</v>
      </c>
      <c r="AQ16" s="5">
        <f t="shared" si="24"/>
        <v>-5000</v>
      </c>
      <c r="AR16" s="5">
        <f>INDEX('Team forecast'!$M$3:$AU$22,MATCH($B16,'Team forecast'!$B$3:$B$22,0),MATCH(AR$1,'Team forecast'!$M$2:$AU$2,0))*IF($Y16&gt;0,25000,0)</f>
        <v>0</v>
      </c>
      <c r="AS16" s="5">
        <f>INDEX('Team forecast'!$M$3:$AU$22,MATCH($B16,'Team forecast'!$B$3:$B$22,0),MATCH(AS$1,'Team forecast'!$M$2:$AU$2,0))*IF($Y16&gt;0,5000,0)</f>
        <v>0</v>
      </c>
      <c r="AT16" s="5">
        <f>INDEX('Team forecast'!$M$3:$AU$22,MATCH($B16,'Team forecast'!$B$3:$B$22,0),MATCH(AT$1,'Team forecast'!$M$2:$AU$2,0))*IF($Y16&gt;0,-15000,0)</f>
        <v>0</v>
      </c>
      <c r="AU16" s="5">
        <f t="shared" si="25"/>
        <v>0</v>
      </c>
      <c r="AV16" s="5">
        <f t="shared" si="26"/>
        <v>0</v>
      </c>
      <c r="AW16" s="5">
        <f t="shared" si="27"/>
        <v>0</v>
      </c>
      <c r="AX16" s="5">
        <f t="shared" si="28"/>
        <v>0</v>
      </c>
      <c r="AY16" s="5">
        <f t="shared" si="29"/>
        <v>0</v>
      </c>
      <c r="AZ16" s="5">
        <f t="shared" si="30"/>
        <v>0</v>
      </c>
      <c r="BA16" s="5">
        <f t="shared" si="31"/>
        <v>0</v>
      </c>
      <c r="BB16" s="5">
        <f t="shared" si="32"/>
        <v>0</v>
      </c>
      <c r="BC16" s="5">
        <f t="shared" si="33"/>
        <v>0</v>
      </c>
      <c r="BD16" s="5">
        <f>IFERROR(SUM(AR16:BC16),0)*((Cockpit!$C$3)^1)</f>
        <v>0</v>
      </c>
      <c r="BE16" s="19">
        <f>INDEX('Team forecast'!$M$3:$AU$22,MATCH($B16,'Team forecast'!$B$3:$B$22,0),MATCH(BE$1,'Team forecast'!$M$2:$AU$2,0))</f>
        <v>0</v>
      </c>
      <c r="BF16" s="19">
        <f>INDEX('Team forecast'!$M$3:$AU$22,MATCH($B16,'Team forecast'!$B$3:$B$22,0),MATCH(BF$1,'Team forecast'!$M$2:$AU$2,0))</f>
        <v>0</v>
      </c>
      <c r="BG16" s="19">
        <f>INDEX('Team forecast'!$M$3:$AU$22,MATCH($B16,'Team forecast'!$B$3:$B$22,0),MATCH(BG$1,'Team forecast'!$M$2:$AU$2,0))</f>
        <v>0</v>
      </c>
      <c r="BH16" s="19">
        <f>INDEX('Team forecast'!$M$3:$AU$22,MATCH($B16,'Team forecast'!$B$3:$B$22,0),MATCH(BH$1,'Team forecast'!$M$2:$AU$2,0))</f>
        <v>0</v>
      </c>
      <c r="BI16" s="5">
        <f t="shared" si="34"/>
        <v>-5000</v>
      </c>
      <c r="BJ16" s="5">
        <f>INDEX('Team forecast'!$M$3:$AU$22,MATCH($B16,'Team forecast'!$B$3:$B$22,0),MATCH(BJ$1,'Team forecast'!$M$2:$AU$2,0))*IF($Y16&gt;0,25000,0)</f>
        <v>0</v>
      </c>
      <c r="BK16" s="5">
        <f>INDEX('Team forecast'!$M$3:$AU$22,MATCH($B16,'Team forecast'!$B$3:$B$22,0),MATCH(BK$1,'Team forecast'!$M$2:$AU$2,0))*IF($Y16&gt;0,5000,0)</f>
        <v>0</v>
      </c>
      <c r="BL16" s="5">
        <f>INDEX('Team forecast'!$M$3:$AU$22,MATCH($B16,'Team forecast'!$B$3:$B$22,0),MATCH(BL$1,'Team forecast'!$M$2:$AU$2,0))*IF($Y16&gt;0,-15000,0)</f>
        <v>0</v>
      </c>
      <c r="BM16" s="5">
        <f t="shared" si="35"/>
        <v>0</v>
      </c>
      <c r="BN16" s="5">
        <f t="shared" si="36"/>
        <v>0</v>
      </c>
      <c r="BO16" s="5">
        <f t="shared" si="37"/>
        <v>0</v>
      </c>
      <c r="BP16" s="5">
        <f t="shared" si="38"/>
        <v>0</v>
      </c>
      <c r="BQ16" s="5">
        <f t="shared" si="39"/>
        <v>0</v>
      </c>
      <c r="BR16" s="5">
        <f t="shared" si="40"/>
        <v>0</v>
      </c>
      <c r="BS16" s="5">
        <f t="shared" si="41"/>
        <v>0</v>
      </c>
      <c r="BT16" s="5">
        <f t="shared" si="42"/>
        <v>0</v>
      </c>
      <c r="BU16" s="5">
        <f t="shared" si="43"/>
        <v>0</v>
      </c>
      <c r="BV16" s="5">
        <f>IFERROR(SUM(BJ16:BU16),0)*((Cockpit!$C$3)^2)</f>
        <v>0</v>
      </c>
      <c r="BW16" s="19">
        <f>INDEX('Team forecast'!$M$3:$AU$22,MATCH($B16,'Team forecast'!$B$3:$B$22,0),MATCH(BW$1,'Team forecast'!$M$2:$AU$2,0))</f>
        <v>0</v>
      </c>
      <c r="BX16" s="19">
        <f>INDEX('Team forecast'!$M$3:$AU$22,MATCH($B16,'Team forecast'!$B$3:$B$22,0),MATCH(BX$1,'Team forecast'!$M$2:$AU$2,0))</f>
        <v>0</v>
      </c>
      <c r="BY16" s="19">
        <f>INDEX('Team forecast'!$M$3:$AU$22,MATCH($B16,'Team forecast'!$B$3:$B$22,0),MATCH(BY$1,'Team forecast'!$M$2:$AU$2,0))</f>
        <v>0</v>
      </c>
      <c r="BZ16" s="19">
        <f>INDEX('Team forecast'!$M$3:$AU$22,MATCH($B16,'Team forecast'!$B$3:$B$22,0),MATCH(BZ$1,'Team forecast'!$M$2:$AU$2,0))</f>
        <v>0</v>
      </c>
      <c r="CA16" s="5">
        <f t="shared" si="44"/>
        <v>-5000</v>
      </c>
      <c r="CB16" s="5">
        <f>INDEX('Team forecast'!$M$3:$AU$22,MATCH($B16,'Team forecast'!$B$3:$B$22,0),MATCH(CB$1,'Team forecast'!$M$2:$AU$2,0))*IF($Y16&gt;0,25000,0)</f>
        <v>0</v>
      </c>
      <c r="CC16" s="5">
        <f>INDEX('Team forecast'!$M$3:$AU$22,MATCH($B16,'Team forecast'!$B$3:$B$22,0),MATCH(CC$1,'Team forecast'!$M$2:$AU$2,0))*IF($Y16&gt;0,5000,0)</f>
        <v>0</v>
      </c>
      <c r="CD16" s="5">
        <f>INDEX('Team forecast'!$M$3:$AU$22,MATCH($B16,'Team forecast'!$B$3:$B$22,0),MATCH(CD$1,'Team forecast'!$M$2:$AU$2,0))*IF($Y16&gt;0,-15000,0)</f>
        <v>0</v>
      </c>
      <c r="CE16" s="5">
        <f t="shared" si="45"/>
        <v>0</v>
      </c>
      <c r="CF16" s="5">
        <f t="shared" si="46"/>
        <v>0</v>
      </c>
      <c r="CG16" s="5">
        <f t="shared" si="47"/>
        <v>0</v>
      </c>
      <c r="CH16" s="5">
        <f t="shared" si="48"/>
        <v>0</v>
      </c>
      <c r="CI16" s="5">
        <f t="shared" si="49"/>
        <v>0</v>
      </c>
      <c r="CJ16" s="5">
        <f t="shared" si="50"/>
        <v>0</v>
      </c>
      <c r="CK16" s="5">
        <f t="shared" si="51"/>
        <v>0</v>
      </c>
      <c r="CL16" s="5">
        <f t="shared" si="52"/>
        <v>0</v>
      </c>
      <c r="CM16" s="5">
        <f t="shared" si="53"/>
        <v>0</v>
      </c>
      <c r="CN16" s="5">
        <f>IFERROR(SUM(CB16:CM16),0)*((Cockpit!$C$3)^3)</f>
        <v>0</v>
      </c>
      <c r="CO16" s="19">
        <f>INDEX('Team forecast'!$M$3:$AU$22,MATCH($B16,'Team forecast'!$B$3:$B$22,0),MATCH(CO$1,'Team forecast'!$M$2:$AU$2,0))</f>
        <v>0</v>
      </c>
      <c r="CP16" s="19">
        <f>INDEX('Team forecast'!$M$3:$AU$22,MATCH($B16,'Team forecast'!$B$3:$B$22,0),MATCH(CP$1,'Team forecast'!$M$2:$AU$2,0))</f>
        <v>0</v>
      </c>
      <c r="CQ16" s="19">
        <f>INDEX('Team forecast'!$M$3:$AU$22,MATCH($B16,'Team forecast'!$B$3:$B$22,0),MATCH(CQ$1,'Team forecast'!$M$2:$AU$2,0))</f>
        <v>0</v>
      </c>
      <c r="CR16" s="19">
        <f>INDEX('Team forecast'!$M$3:$AU$22,MATCH($B16,'Team forecast'!$B$3:$B$22,0),MATCH(CR$1,'Team forecast'!$M$2:$AU$2,0))</f>
        <v>0</v>
      </c>
      <c r="CS16" s="5">
        <f t="shared" si="54"/>
        <v>-5000</v>
      </c>
      <c r="CT16" s="5">
        <f>INDEX('Team forecast'!$M$3:$AU$22,MATCH($B16,'Team forecast'!$B$3:$B$22,0),MATCH(CT$1,'Team forecast'!$M$2:$AU$2,0))*IF($Y16&gt;0,25000,0)</f>
        <v>0</v>
      </c>
      <c r="CU16" s="5">
        <f>INDEX('Team forecast'!$M$3:$AU$22,MATCH($B16,'Team forecast'!$B$3:$B$22,0),MATCH(CU$1,'Team forecast'!$M$2:$AU$2,0))*IF($Y16&gt;0,5000,0)</f>
        <v>0</v>
      </c>
      <c r="CV16" s="5">
        <f>INDEX('Team forecast'!$M$3:$AU$22,MATCH($B16,'Team forecast'!$B$3:$B$22,0),MATCH(CV$1,'Team forecast'!$M$2:$AU$2,0))*IF($Y16&gt;0,-15000,0)</f>
        <v>0</v>
      </c>
      <c r="CW16" s="5">
        <f t="shared" si="55"/>
        <v>0</v>
      </c>
      <c r="CX16" s="5">
        <f t="shared" si="56"/>
        <v>0</v>
      </c>
      <c r="CY16" s="5">
        <f t="shared" si="57"/>
        <v>0</v>
      </c>
      <c r="CZ16" s="5">
        <f t="shared" si="58"/>
        <v>0</v>
      </c>
      <c r="DA16" s="5">
        <f t="shared" si="59"/>
        <v>0</v>
      </c>
      <c r="DB16" s="5">
        <f t="shared" si="60"/>
        <v>0</v>
      </c>
      <c r="DC16" s="5">
        <f t="shared" si="61"/>
        <v>0</v>
      </c>
      <c r="DD16" s="5">
        <f t="shared" si="62"/>
        <v>0</v>
      </c>
      <c r="DE16" s="5">
        <f t="shared" si="63"/>
        <v>0</v>
      </c>
      <c r="DF16" s="5">
        <f>IFERROR(SUM(CT16:DE16),0)*((Cockpit!$C$3)^4)</f>
        <v>0</v>
      </c>
      <c r="DG16" s="19">
        <f>INDEX('Team forecast'!$M$3:$AU$22,MATCH($B16,'Team forecast'!$B$3:$B$22,0),MATCH(DG$1,'Team forecast'!$M$2:$AU$2,0))</f>
        <v>0</v>
      </c>
      <c r="DH16" s="19">
        <f>INDEX('Team forecast'!$M$3:$AU$22,MATCH($B16,'Team forecast'!$B$3:$B$22,0),MATCH(DH$1,'Team forecast'!$M$2:$AU$2,0))</f>
        <v>0</v>
      </c>
      <c r="DI16" s="19">
        <f>INDEX('Team forecast'!$M$3:$AU$22,MATCH($B16,'Team forecast'!$B$3:$B$22,0),MATCH(DI$1,'Team forecast'!$M$2:$AU$2,0))</f>
        <v>0</v>
      </c>
      <c r="DJ16" s="19">
        <f>INDEX('Team forecast'!$M$3:$AU$22,MATCH($B16,'Team forecast'!$B$3:$B$22,0),MATCH(DJ$1,'Team forecast'!$M$2:$AU$2,0))</f>
        <v>0</v>
      </c>
      <c r="DK16" s="5">
        <f t="shared" si="64"/>
        <v>-5000</v>
      </c>
      <c r="DL16" s="5">
        <f>INDEX('Team forecast'!$M$3:$AU$22,MATCH($B16,'Team forecast'!$B$3:$B$22,0),MATCH(DL$1,'Team forecast'!$M$2:$AU$2,0))*IF($Y16&gt;0,25000,0)</f>
        <v>0</v>
      </c>
      <c r="DM16" s="5">
        <f>INDEX('Team forecast'!$M$3:$AU$22,MATCH($B16,'Team forecast'!$B$3:$B$22,0),MATCH(DM$1,'Team forecast'!$M$2:$AU$2,0))*IF($Y16&gt;0,5000,0)</f>
        <v>0</v>
      </c>
      <c r="DN16" s="5">
        <f>INDEX('Team forecast'!$M$3:$AU$22,MATCH($B16,'Team forecast'!$B$3:$B$22,0),MATCH(DN$1,'Team forecast'!$M$2:$AU$2,0))*IF($Y16&gt;0,-15000,0)</f>
        <v>0</v>
      </c>
      <c r="DO16" s="5">
        <f t="shared" si="65"/>
        <v>0</v>
      </c>
      <c r="DP16" s="5">
        <f t="shared" si="66"/>
        <v>0</v>
      </c>
      <c r="DQ16" s="5">
        <f t="shared" si="67"/>
        <v>0</v>
      </c>
      <c r="DR16" s="5">
        <f t="shared" si="68"/>
        <v>0</v>
      </c>
      <c r="DS16" s="5">
        <f t="shared" si="69"/>
        <v>0</v>
      </c>
      <c r="DT16" s="5">
        <f t="shared" si="70"/>
        <v>0</v>
      </c>
      <c r="DU16" s="5">
        <f t="shared" si="71"/>
        <v>0</v>
      </c>
      <c r="DV16" s="5">
        <f t="shared" si="72"/>
        <v>0</v>
      </c>
      <c r="DW16" s="5">
        <f t="shared" si="73"/>
        <v>0</v>
      </c>
      <c r="DX16" s="5">
        <f>IFERROR(SUM(DL16:DW16),0)*((Cockpit!$C$3)^5)</f>
        <v>0</v>
      </c>
      <c r="DY16" s="5">
        <f t="shared" si="74"/>
        <v>-5000</v>
      </c>
      <c r="DZ16" s="5" t="str">
        <f>IF(ISERROR(MATCH(A16,'Current squad'!B:B,0)),"No","Yes")</f>
        <v>No</v>
      </c>
      <c r="EA16" s="5" cm="1">
        <f t="array" ref="EA16">IFERROR(_xlfn.IFS(DZ16="Yes",0,DZ16="No",H16*1%),999999)</f>
        <v>41540</v>
      </c>
      <c r="EB16" s="5">
        <f t="shared" si="15"/>
        <v>4195540</v>
      </c>
      <c r="EC16" s="5">
        <f t="shared" si="75"/>
        <v>-46540</v>
      </c>
      <c r="ED16" s="1">
        <f t="shared" si="16"/>
        <v>-1.1203659123736158E-2</v>
      </c>
      <c r="EE16" s="5">
        <f>RANK(EC16,$EC$2:$EC$572)+COUNTIF($EC$2:EC16,EC16)-1</f>
        <v>468</v>
      </c>
      <c r="EF16" s="4">
        <f>RANK(ED16,$ED$2:$ED$572)+COUNTIF($ED$2:ED16,ED16)-1</f>
        <v>273</v>
      </c>
    </row>
    <row r="17" spans="1:136" x14ac:dyDescent="0.3">
      <c r="A17" t="str">
        <f>IF(Holdet.dk!A17&lt;&gt;"",Holdet.dk!A17,"")</f>
        <v>Joe Gelhardt</v>
      </c>
      <c r="B17" t="str">
        <f>INDEX(Holdet.dk!B:B,MATCH($A17,Holdet.dk!$A:$A,0))</f>
        <v>Leeds United</v>
      </c>
      <c r="C17" t="str">
        <f>INDEX(Holdet.dk!C:C,MATCH($A17,Holdet.dk!$A:$A,0))</f>
        <v>Striker</v>
      </c>
      <c r="D17" t="str">
        <f>INDEX(Holdet.dk!D:D,MATCH($A17,Holdet.dk!$A:$A,0))</f>
        <v>1.900.000</v>
      </c>
      <c r="E17" s="1">
        <f>IFERROR(_xlfn.NUMBERVALUE(INDEX(Holdet.dk!$E:$E,MATCH($A17,Holdet.dk!$A:$A,0)),","),0)</f>
        <v>1E-3</v>
      </c>
      <c r="F17" t="str">
        <f>IF(INDEX(Lookup!H:H,MATCH('Master data'!A17,Lookup!G:G,0))=0,A17,INDEX(Lookup!H:H,MATCH('Master data'!A17,Lookup!G:G,0)))</f>
        <v>Joe Gelhardt</v>
      </c>
      <c r="G17" t="str">
        <f>IFERROR(INDEX(Lookup!B:B,MATCH(INDEX(Rotowire!C:C,MATCH(F17,Rotowire!A:A,0)),Lookup!D:D,0)),"")</f>
        <v/>
      </c>
      <c r="H17" s="5">
        <f t="shared" si="4"/>
        <v>1900000</v>
      </c>
      <c r="I17" s="19">
        <f>IFERROR(INDEX('Team forecast'!$G$3:$I$22,MATCH($B17,'Team forecast'!$B$3:$B$22,0),MATCH(I$1,'Team forecast'!$G$2:$I$2,0)),0)</f>
        <v>0.79646017699115057</v>
      </c>
      <c r="J17" s="19">
        <f>IFERROR(INDEX('Team forecast'!$G$3:$I$22,MATCH($B17,'Team forecast'!$B$3:$B$22,0),MATCH(J$1,'Team forecast'!$G$2:$I$2,0)),0)</f>
        <v>1.1504424778761062</v>
      </c>
      <c r="K17" s="19">
        <f>IFERROR(INDEX('Team forecast'!$G$3:$I$22,MATCH($B17,'Team forecast'!$B$3:$B$22,0),MATCH(K$1,'Team forecast'!$G$2:$I$2,0)),0)</f>
        <v>0.82585391828488663</v>
      </c>
      <c r="L17">
        <f>SUMIFS(Rotowire!E:E,Rotowire!$A:$A,'Master data'!$F17)</f>
        <v>0</v>
      </c>
      <c r="M17" s="2">
        <f>SUMIFS(Rotowire!F:F,Rotowire!$A:$A,'Master data'!$F17)*I17</f>
        <v>0</v>
      </c>
      <c r="N17" s="2">
        <f>SUMIFS(Rotowire!G:G,Rotowire!$A:$A,'Master data'!$F17)*I17</f>
        <v>0</v>
      </c>
      <c r="O17" s="2">
        <f>SUMIFS(Rotowire!I:I,Rotowire!$A:$A,'Master data'!$F17)*I17</f>
        <v>0</v>
      </c>
      <c r="P17" s="2">
        <f>SUMIFS(Rotowire!W:W,Rotowire!$A:$A,'Master data'!$F17)*K17</f>
        <v>0</v>
      </c>
      <c r="Q17" s="2">
        <f>SUMIFS(Rotowire!Y:Y,Rotowire!$A:$A,'Master data'!$F17)*J17</f>
        <v>0</v>
      </c>
      <c r="R17" s="2">
        <f>SUMIFS(Rotowire!AB:AB,Rotowire!$A:$A,'Master data'!$F17)</f>
        <v>0</v>
      </c>
      <c r="S17" s="2">
        <f>SUMIFS(Rotowire!AC:AC,Rotowire!$A:$A,'Master data'!$F17)</f>
        <v>0</v>
      </c>
      <c r="T17" s="2">
        <f>INDEX('Team forecast'!D$3:D$22,MATCH($B17,'Team forecast'!$B$3:$B$22,0))</f>
        <v>1.8</v>
      </c>
      <c r="U17" s="2">
        <f>INDEX('Team forecast'!E$3:E$22,MATCH($B17,'Team forecast'!$B$3:$B$22,0))</f>
        <v>1.3</v>
      </c>
      <c r="V17" s="2">
        <f>INDEX('Team forecast'!J$3:J$22,MATCH($B17,'Team forecast'!$B$3:$B$22,0))</f>
        <v>0.4859</v>
      </c>
      <c r="W17" s="2">
        <f>INDEX('Team forecast'!K$3:K$22,MATCH($B17,'Team forecast'!$B$3:$B$22,0))</f>
        <v>0.23730000000000001</v>
      </c>
      <c r="X17" s="2">
        <f>INDEX('Team forecast'!L$3:L$22,MATCH($B17,'Team forecast'!$B$3:$B$22,0))</f>
        <v>0.27679999999999999</v>
      </c>
      <c r="Y17" s="5">
        <f t="shared" si="5"/>
        <v>-5000</v>
      </c>
      <c r="Z17" s="5">
        <f t="shared" si="17"/>
        <v>0</v>
      </c>
      <c r="AA17" s="5">
        <f t="shared" si="6"/>
        <v>0</v>
      </c>
      <c r="AB17" s="5">
        <f t="shared" si="7"/>
        <v>0</v>
      </c>
      <c r="AC17" s="5">
        <f t="shared" si="8"/>
        <v>0</v>
      </c>
      <c r="AD17" s="5">
        <f t="shared" si="18"/>
        <v>0</v>
      </c>
      <c r="AE17" s="5">
        <f t="shared" si="19"/>
        <v>0</v>
      </c>
      <c r="AF17" s="5">
        <f t="shared" si="11"/>
        <v>0</v>
      </c>
      <c r="AG17" s="5">
        <f t="shared" si="12"/>
        <v>0</v>
      </c>
      <c r="AH17" s="5">
        <f t="shared" si="20"/>
        <v>0</v>
      </c>
      <c r="AI17" s="5">
        <f t="shared" si="21"/>
        <v>0</v>
      </c>
      <c r="AJ17" s="5">
        <f t="shared" si="22"/>
        <v>0</v>
      </c>
      <c r="AK17" s="5">
        <f t="shared" si="23"/>
        <v>0</v>
      </c>
      <c r="AL17" s="5">
        <f>IFERROR(SUM(Y17:AK17),-5000)*((Cockpit!$C$3)^0)</f>
        <v>-5000</v>
      </c>
      <c r="AM17" s="19">
        <f>INDEX('Team forecast'!$M$3:$AU$22,MATCH($B17,'Team forecast'!$B$3:$B$22,0),MATCH(AM$1,'Team forecast'!$M$2:$AU$2,0))</f>
        <v>0</v>
      </c>
      <c r="AN17" s="19">
        <f>INDEX('Team forecast'!$M$3:$AU$22,MATCH($B17,'Team forecast'!$B$3:$B$22,0),MATCH(AN$1,'Team forecast'!$M$2:$AU$2,0))</f>
        <v>0</v>
      </c>
      <c r="AO17" s="19">
        <f>INDEX('Team forecast'!$M$3:$AU$22,MATCH($B17,'Team forecast'!$B$3:$B$22,0),MATCH(AO$1,'Team forecast'!$M$2:$AU$2,0))</f>
        <v>0</v>
      </c>
      <c r="AP17" s="19">
        <f>INDEX('Team forecast'!$M$3:$AU$22,MATCH($B17,'Team forecast'!$B$3:$B$22,0),MATCH(AP$1,'Team forecast'!$M$2:$AU$2,0))</f>
        <v>0</v>
      </c>
      <c r="AQ17" s="5">
        <f t="shared" si="24"/>
        <v>-5000</v>
      </c>
      <c r="AR17" s="5">
        <f>INDEX('Team forecast'!$M$3:$AU$22,MATCH($B17,'Team forecast'!$B$3:$B$22,0),MATCH(AR$1,'Team forecast'!$M$2:$AU$2,0))*IF($Y17&gt;0,25000,0)</f>
        <v>0</v>
      </c>
      <c r="AS17" s="5">
        <f>INDEX('Team forecast'!$M$3:$AU$22,MATCH($B17,'Team forecast'!$B$3:$B$22,0),MATCH(AS$1,'Team forecast'!$M$2:$AU$2,0))*IF($Y17&gt;0,5000,0)</f>
        <v>0</v>
      </c>
      <c r="AT17" s="5">
        <f>INDEX('Team forecast'!$M$3:$AU$22,MATCH($B17,'Team forecast'!$B$3:$B$22,0),MATCH(AT$1,'Team forecast'!$M$2:$AU$2,0))*IF($Y17&gt;0,-15000,0)</f>
        <v>0</v>
      </c>
      <c r="AU17" s="5">
        <f t="shared" si="25"/>
        <v>0</v>
      </c>
      <c r="AV17" s="5">
        <f t="shared" si="26"/>
        <v>0</v>
      </c>
      <c r="AW17" s="5">
        <f t="shared" si="27"/>
        <v>0</v>
      </c>
      <c r="AX17" s="5">
        <f t="shared" si="28"/>
        <v>0</v>
      </c>
      <c r="AY17" s="5">
        <f t="shared" si="29"/>
        <v>0</v>
      </c>
      <c r="AZ17" s="5">
        <f t="shared" si="30"/>
        <v>0</v>
      </c>
      <c r="BA17" s="5">
        <f t="shared" si="31"/>
        <v>0</v>
      </c>
      <c r="BB17" s="5">
        <f t="shared" si="32"/>
        <v>0</v>
      </c>
      <c r="BC17" s="5">
        <f t="shared" si="33"/>
        <v>0</v>
      </c>
      <c r="BD17" s="5">
        <f>IFERROR(SUM(AR17:BC17),0)*((Cockpit!$C$3)^1)</f>
        <v>0</v>
      </c>
      <c r="BE17" s="19">
        <f>INDEX('Team forecast'!$M$3:$AU$22,MATCH($B17,'Team forecast'!$B$3:$B$22,0),MATCH(BE$1,'Team forecast'!$M$2:$AU$2,0))</f>
        <v>0</v>
      </c>
      <c r="BF17" s="19">
        <f>INDEX('Team forecast'!$M$3:$AU$22,MATCH($B17,'Team forecast'!$B$3:$B$22,0),MATCH(BF$1,'Team forecast'!$M$2:$AU$2,0))</f>
        <v>0</v>
      </c>
      <c r="BG17" s="19">
        <f>INDEX('Team forecast'!$M$3:$AU$22,MATCH($B17,'Team forecast'!$B$3:$B$22,0),MATCH(BG$1,'Team forecast'!$M$2:$AU$2,0))</f>
        <v>0</v>
      </c>
      <c r="BH17" s="19">
        <f>INDEX('Team forecast'!$M$3:$AU$22,MATCH($B17,'Team forecast'!$B$3:$B$22,0),MATCH(BH$1,'Team forecast'!$M$2:$AU$2,0))</f>
        <v>0</v>
      </c>
      <c r="BI17" s="5">
        <f t="shared" si="34"/>
        <v>-5000</v>
      </c>
      <c r="BJ17" s="5">
        <f>INDEX('Team forecast'!$M$3:$AU$22,MATCH($B17,'Team forecast'!$B$3:$B$22,0),MATCH(BJ$1,'Team forecast'!$M$2:$AU$2,0))*IF($Y17&gt;0,25000,0)</f>
        <v>0</v>
      </c>
      <c r="BK17" s="5">
        <f>INDEX('Team forecast'!$M$3:$AU$22,MATCH($B17,'Team forecast'!$B$3:$B$22,0),MATCH(BK$1,'Team forecast'!$M$2:$AU$2,0))*IF($Y17&gt;0,5000,0)</f>
        <v>0</v>
      </c>
      <c r="BL17" s="5">
        <f>INDEX('Team forecast'!$M$3:$AU$22,MATCH($B17,'Team forecast'!$B$3:$B$22,0),MATCH(BL$1,'Team forecast'!$M$2:$AU$2,0))*IF($Y17&gt;0,-15000,0)</f>
        <v>0</v>
      </c>
      <c r="BM17" s="5">
        <f t="shared" si="35"/>
        <v>0</v>
      </c>
      <c r="BN17" s="5">
        <f t="shared" si="36"/>
        <v>0</v>
      </c>
      <c r="BO17" s="5">
        <f t="shared" si="37"/>
        <v>0</v>
      </c>
      <c r="BP17" s="5">
        <f t="shared" si="38"/>
        <v>0</v>
      </c>
      <c r="BQ17" s="5">
        <f t="shared" si="39"/>
        <v>0</v>
      </c>
      <c r="BR17" s="5">
        <f t="shared" si="40"/>
        <v>0</v>
      </c>
      <c r="BS17" s="5">
        <f t="shared" si="41"/>
        <v>0</v>
      </c>
      <c r="BT17" s="5">
        <f t="shared" si="42"/>
        <v>0</v>
      </c>
      <c r="BU17" s="5">
        <f t="shared" si="43"/>
        <v>0</v>
      </c>
      <c r="BV17" s="5">
        <f>IFERROR(SUM(BJ17:BU17),0)*((Cockpit!$C$3)^2)</f>
        <v>0</v>
      </c>
      <c r="BW17" s="19">
        <f>INDEX('Team forecast'!$M$3:$AU$22,MATCH($B17,'Team forecast'!$B$3:$B$22,0),MATCH(BW$1,'Team forecast'!$M$2:$AU$2,0))</f>
        <v>0</v>
      </c>
      <c r="BX17" s="19">
        <f>INDEX('Team forecast'!$M$3:$AU$22,MATCH($B17,'Team forecast'!$B$3:$B$22,0),MATCH(BX$1,'Team forecast'!$M$2:$AU$2,0))</f>
        <v>0</v>
      </c>
      <c r="BY17" s="19">
        <f>INDEX('Team forecast'!$M$3:$AU$22,MATCH($B17,'Team forecast'!$B$3:$B$22,0),MATCH(BY$1,'Team forecast'!$M$2:$AU$2,0))</f>
        <v>0</v>
      </c>
      <c r="BZ17" s="19">
        <f>INDEX('Team forecast'!$M$3:$AU$22,MATCH($B17,'Team forecast'!$B$3:$B$22,0),MATCH(BZ$1,'Team forecast'!$M$2:$AU$2,0))</f>
        <v>0</v>
      </c>
      <c r="CA17" s="5">
        <f t="shared" si="44"/>
        <v>-5000</v>
      </c>
      <c r="CB17" s="5">
        <f>INDEX('Team forecast'!$M$3:$AU$22,MATCH($B17,'Team forecast'!$B$3:$B$22,0),MATCH(CB$1,'Team forecast'!$M$2:$AU$2,0))*IF($Y17&gt;0,25000,0)</f>
        <v>0</v>
      </c>
      <c r="CC17" s="5">
        <f>INDEX('Team forecast'!$M$3:$AU$22,MATCH($B17,'Team forecast'!$B$3:$B$22,0),MATCH(CC$1,'Team forecast'!$M$2:$AU$2,0))*IF($Y17&gt;0,5000,0)</f>
        <v>0</v>
      </c>
      <c r="CD17" s="5">
        <f>INDEX('Team forecast'!$M$3:$AU$22,MATCH($B17,'Team forecast'!$B$3:$B$22,0),MATCH(CD$1,'Team forecast'!$M$2:$AU$2,0))*IF($Y17&gt;0,-15000,0)</f>
        <v>0</v>
      </c>
      <c r="CE17" s="5">
        <f t="shared" si="45"/>
        <v>0</v>
      </c>
      <c r="CF17" s="5">
        <f t="shared" si="46"/>
        <v>0</v>
      </c>
      <c r="CG17" s="5">
        <f t="shared" si="47"/>
        <v>0</v>
      </c>
      <c r="CH17" s="5">
        <f t="shared" si="48"/>
        <v>0</v>
      </c>
      <c r="CI17" s="5">
        <f t="shared" si="49"/>
        <v>0</v>
      </c>
      <c r="CJ17" s="5">
        <f t="shared" si="50"/>
        <v>0</v>
      </c>
      <c r="CK17" s="5">
        <f t="shared" si="51"/>
        <v>0</v>
      </c>
      <c r="CL17" s="5">
        <f t="shared" si="52"/>
        <v>0</v>
      </c>
      <c r="CM17" s="5">
        <f t="shared" si="53"/>
        <v>0</v>
      </c>
      <c r="CN17" s="5">
        <f>IFERROR(SUM(CB17:CM17),0)*((Cockpit!$C$3)^3)</f>
        <v>0</v>
      </c>
      <c r="CO17" s="19">
        <f>INDEX('Team forecast'!$M$3:$AU$22,MATCH($B17,'Team forecast'!$B$3:$B$22,0),MATCH(CO$1,'Team forecast'!$M$2:$AU$2,0))</f>
        <v>0</v>
      </c>
      <c r="CP17" s="19">
        <f>INDEX('Team forecast'!$M$3:$AU$22,MATCH($B17,'Team forecast'!$B$3:$B$22,0),MATCH(CP$1,'Team forecast'!$M$2:$AU$2,0))</f>
        <v>0</v>
      </c>
      <c r="CQ17" s="19">
        <f>INDEX('Team forecast'!$M$3:$AU$22,MATCH($B17,'Team forecast'!$B$3:$B$22,0),MATCH(CQ$1,'Team forecast'!$M$2:$AU$2,0))</f>
        <v>0</v>
      </c>
      <c r="CR17" s="19">
        <f>INDEX('Team forecast'!$M$3:$AU$22,MATCH($B17,'Team forecast'!$B$3:$B$22,0),MATCH(CR$1,'Team forecast'!$M$2:$AU$2,0))</f>
        <v>0</v>
      </c>
      <c r="CS17" s="5">
        <f t="shared" si="54"/>
        <v>-5000</v>
      </c>
      <c r="CT17" s="5">
        <f>INDEX('Team forecast'!$M$3:$AU$22,MATCH($B17,'Team forecast'!$B$3:$B$22,0),MATCH(CT$1,'Team forecast'!$M$2:$AU$2,0))*IF($Y17&gt;0,25000,0)</f>
        <v>0</v>
      </c>
      <c r="CU17" s="5">
        <f>INDEX('Team forecast'!$M$3:$AU$22,MATCH($B17,'Team forecast'!$B$3:$B$22,0),MATCH(CU$1,'Team forecast'!$M$2:$AU$2,0))*IF($Y17&gt;0,5000,0)</f>
        <v>0</v>
      </c>
      <c r="CV17" s="5">
        <f>INDEX('Team forecast'!$M$3:$AU$22,MATCH($B17,'Team forecast'!$B$3:$B$22,0),MATCH(CV$1,'Team forecast'!$M$2:$AU$2,0))*IF($Y17&gt;0,-15000,0)</f>
        <v>0</v>
      </c>
      <c r="CW17" s="5">
        <f t="shared" si="55"/>
        <v>0</v>
      </c>
      <c r="CX17" s="5">
        <f t="shared" si="56"/>
        <v>0</v>
      </c>
      <c r="CY17" s="5">
        <f t="shared" si="57"/>
        <v>0</v>
      </c>
      <c r="CZ17" s="5">
        <f t="shared" si="58"/>
        <v>0</v>
      </c>
      <c r="DA17" s="5">
        <f t="shared" si="59"/>
        <v>0</v>
      </c>
      <c r="DB17" s="5">
        <f t="shared" si="60"/>
        <v>0</v>
      </c>
      <c r="DC17" s="5">
        <f t="shared" si="61"/>
        <v>0</v>
      </c>
      <c r="DD17" s="5">
        <f t="shared" si="62"/>
        <v>0</v>
      </c>
      <c r="DE17" s="5">
        <f t="shared" si="63"/>
        <v>0</v>
      </c>
      <c r="DF17" s="5">
        <f>IFERROR(SUM(CT17:DE17),0)*((Cockpit!$C$3)^4)</f>
        <v>0</v>
      </c>
      <c r="DG17" s="19">
        <f>INDEX('Team forecast'!$M$3:$AU$22,MATCH($B17,'Team forecast'!$B$3:$B$22,0),MATCH(DG$1,'Team forecast'!$M$2:$AU$2,0))</f>
        <v>0</v>
      </c>
      <c r="DH17" s="19">
        <f>INDEX('Team forecast'!$M$3:$AU$22,MATCH($B17,'Team forecast'!$B$3:$B$22,0),MATCH(DH$1,'Team forecast'!$M$2:$AU$2,0))</f>
        <v>0</v>
      </c>
      <c r="DI17" s="19">
        <f>INDEX('Team forecast'!$M$3:$AU$22,MATCH($B17,'Team forecast'!$B$3:$B$22,0),MATCH(DI$1,'Team forecast'!$M$2:$AU$2,0))</f>
        <v>0</v>
      </c>
      <c r="DJ17" s="19">
        <f>INDEX('Team forecast'!$M$3:$AU$22,MATCH($B17,'Team forecast'!$B$3:$B$22,0),MATCH(DJ$1,'Team forecast'!$M$2:$AU$2,0))</f>
        <v>0</v>
      </c>
      <c r="DK17" s="5">
        <f t="shared" si="64"/>
        <v>-5000</v>
      </c>
      <c r="DL17" s="5">
        <f>INDEX('Team forecast'!$M$3:$AU$22,MATCH($B17,'Team forecast'!$B$3:$B$22,0),MATCH(DL$1,'Team forecast'!$M$2:$AU$2,0))*IF($Y17&gt;0,25000,0)</f>
        <v>0</v>
      </c>
      <c r="DM17" s="5">
        <f>INDEX('Team forecast'!$M$3:$AU$22,MATCH($B17,'Team forecast'!$B$3:$B$22,0),MATCH(DM$1,'Team forecast'!$M$2:$AU$2,0))*IF($Y17&gt;0,5000,0)</f>
        <v>0</v>
      </c>
      <c r="DN17" s="5">
        <f>INDEX('Team forecast'!$M$3:$AU$22,MATCH($B17,'Team forecast'!$B$3:$B$22,0),MATCH(DN$1,'Team forecast'!$M$2:$AU$2,0))*IF($Y17&gt;0,-15000,0)</f>
        <v>0</v>
      </c>
      <c r="DO17" s="5">
        <f t="shared" si="65"/>
        <v>0</v>
      </c>
      <c r="DP17" s="5">
        <f t="shared" si="66"/>
        <v>0</v>
      </c>
      <c r="DQ17" s="5">
        <f t="shared" si="67"/>
        <v>0</v>
      </c>
      <c r="DR17" s="5">
        <f t="shared" si="68"/>
        <v>0</v>
      </c>
      <c r="DS17" s="5">
        <f t="shared" si="69"/>
        <v>0</v>
      </c>
      <c r="DT17" s="5">
        <f t="shared" si="70"/>
        <v>0</v>
      </c>
      <c r="DU17" s="5">
        <f t="shared" si="71"/>
        <v>0</v>
      </c>
      <c r="DV17" s="5">
        <f t="shared" si="72"/>
        <v>0</v>
      </c>
      <c r="DW17" s="5">
        <f t="shared" si="73"/>
        <v>0</v>
      </c>
      <c r="DX17" s="5">
        <f>IFERROR(SUM(DL17:DW17),0)*((Cockpit!$C$3)^5)</f>
        <v>0</v>
      </c>
      <c r="DY17" s="5">
        <f t="shared" si="74"/>
        <v>-5000</v>
      </c>
      <c r="DZ17" s="5" t="str">
        <f>IF(ISERROR(MATCH(A17,'Current squad'!B:B,0)),"No","Yes")</f>
        <v>No</v>
      </c>
      <c r="EA17" s="5" cm="1">
        <f t="array" ref="EA17">IFERROR(_xlfn.IFS(DZ17="Yes",0,DZ17="No",H17*1%),999999)</f>
        <v>19000</v>
      </c>
      <c r="EB17" s="5">
        <f t="shared" si="15"/>
        <v>1919000</v>
      </c>
      <c r="EC17" s="5">
        <f t="shared" si="75"/>
        <v>-24000</v>
      </c>
      <c r="ED17" s="1">
        <f t="shared" si="16"/>
        <v>-1.2631578947368421E-2</v>
      </c>
      <c r="EE17" s="5">
        <f>RANK(EC17,$EC$2:$EC$572)+COUNTIF($EC$2:EC17,EC17)-1</f>
        <v>181</v>
      </c>
      <c r="EF17" s="4">
        <f>RANK(ED17,$ED$2:$ED$572)+COUNTIF($ED$2:ED17,ED17)-1</f>
        <v>498</v>
      </c>
    </row>
    <row r="18" spans="1:136" x14ac:dyDescent="0.3">
      <c r="A18" t="str">
        <f>IF(Holdet.dk!A18&lt;&gt;"",Holdet.dk!A18,"")</f>
        <v>Jesurun Rak-Sakyi</v>
      </c>
      <c r="B18" t="str">
        <f>INDEX(Holdet.dk!B:B,MATCH($A18,Holdet.dk!$A:$A,0))</f>
        <v>Crystal Palace</v>
      </c>
      <c r="C18" t="str">
        <f>INDEX(Holdet.dk!C:C,MATCH($A18,Holdet.dk!$A:$A,0))</f>
        <v>Midfield</v>
      </c>
      <c r="D18" t="str">
        <f>INDEX(Holdet.dk!D:D,MATCH($A18,Holdet.dk!$A:$A,0))</f>
        <v>1.965.000</v>
      </c>
      <c r="E18" s="1">
        <f>IFERROR(_xlfn.NUMBERVALUE(INDEX(Holdet.dk!$E:$E,MATCH($A18,Holdet.dk!$A:$A,0)),","),0)</f>
        <v>0</v>
      </c>
      <c r="F18" t="str">
        <f>IF(INDEX(Lookup!H:H,MATCH('Master data'!A18,Lookup!G:G,0))=0,A18,INDEX(Lookup!H:H,MATCH('Master data'!A18,Lookup!G:G,0)))</f>
        <v>Jesurun Rak-Sakyi</v>
      </c>
      <c r="G18" t="str">
        <f>IFERROR(INDEX(Lookup!B:B,MATCH(INDEX(Rotowire!C:C,MATCH(F18,Rotowire!A:A,0)),Lookup!D:D,0)),"")</f>
        <v/>
      </c>
      <c r="H18" s="5">
        <f t="shared" si="4"/>
        <v>1965000</v>
      </c>
      <c r="I18" s="19">
        <f>IFERROR(INDEX('Team forecast'!$G$3:$I$22,MATCH($B18,'Team forecast'!$B$3:$B$22,0),MATCH(I$1,'Team forecast'!$G$2:$I$2,0)),0)</f>
        <v>0.66666666666666652</v>
      </c>
      <c r="J18" s="19">
        <f>IFERROR(INDEX('Team forecast'!$G$3:$I$22,MATCH($B18,'Team forecast'!$B$3:$B$22,0),MATCH(J$1,'Team forecast'!$G$2:$I$2,0)),0)</f>
        <v>1.0823529411764703</v>
      </c>
      <c r="K18" s="19">
        <f>IFERROR(INDEX('Team forecast'!$G$3:$I$22,MATCH($B18,'Team forecast'!$B$3:$B$22,0),MATCH(K$1,'Team forecast'!$G$2:$I$2,0)),0)</f>
        <v>1.2658353671928146</v>
      </c>
      <c r="L18">
        <f>SUMIFS(Rotowire!E:E,Rotowire!$A:$A,'Master data'!$F18)</f>
        <v>0</v>
      </c>
      <c r="M18" s="2">
        <f>SUMIFS(Rotowire!F:F,Rotowire!$A:$A,'Master data'!$F18)*I18</f>
        <v>0</v>
      </c>
      <c r="N18" s="2">
        <f>SUMIFS(Rotowire!G:G,Rotowire!$A:$A,'Master data'!$F18)*I18</f>
        <v>0</v>
      </c>
      <c r="O18" s="2">
        <f>SUMIFS(Rotowire!I:I,Rotowire!$A:$A,'Master data'!$F18)*I18</f>
        <v>0</v>
      </c>
      <c r="P18" s="2">
        <f>SUMIFS(Rotowire!W:W,Rotowire!$A:$A,'Master data'!$F18)*K18</f>
        <v>0</v>
      </c>
      <c r="Q18" s="2">
        <f>SUMIFS(Rotowire!Y:Y,Rotowire!$A:$A,'Master data'!$F18)*J18</f>
        <v>0</v>
      </c>
      <c r="R18" s="2">
        <f>SUMIFS(Rotowire!AB:AB,Rotowire!$A:$A,'Master data'!$F18)</f>
        <v>0</v>
      </c>
      <c r="S18" s="2">
        <f>SUMIFS(Rotowire!AC:AC,Rotowire!$A:$A,'Master data'!$F18)</f>
        <v>0</v>
      </c>
      <c r="T18" s="2">
        <f>INDEX('Team forecast'!D$3:D$22,MATCH($B18,'Team forecast'!$B$3:$B$22,0))</f>
        <v>0.5</v>
      </c>
      <c r="U18" s="2">
        <f>INDEX('Team forecast'!E$3:E$22,MATCH($B18,'Team forecast'!$B$3:$B$22,0))</f>
        <v>2.76</v>
      </c>
      <c r="V18" s="2">
        <f>INDEX('Team forecast'!J$3:J$22,MATCH($B18,'Team forecast'!$B$3:$B$22,0))</f>
        <v>4.4699999999999997E-2</v>
      </c>
      <c r="W18" s="2">
        <f>INDEX('Team forecast'!K$3:K$22,MATCH($B18,'Team forecast'!$B$3:$B$22,0))</f>
        <v>0.1164</v>
      </c>
      <c r="X18" s="2">
        <f>INDEX('Team forecast'!L$3:L$22,MATCH($B18,'Team forecast'!$B$3:$B$22,0))</f>
        <v>0.83899999999999997</v>
      </c>
      <c r="Y18" s="5">
        <f t="shared" si="5"/>
        <v>-5000</v>
      </c>
      <c r="Z18" s="5">
        <f t="shared" si="17"/>
        <v>0</v>
      </c>
      <c r="AA18" s="5">
        <f t="shared" si="6"/>
        <v>0</v>
      </c>
      <c r="AB18" s="5">
        <f t="shared" si="7"/>
        <v>0</v>
      </c>
      <c r="AC18" s="5">
        <f t="shared" si="8"/>
        <v>0</v>
      </c>
      <c r="AD18" s="5">
        <f t="shared" si="18"/>
        <v>0</v>
      </c>
      <c r="AE18" s="5">
        <f t="shared" si="19"/>
        <v>0</v>
      </c>
      <c r="AF18" s="5">
        <f t="shared" si="11"/>
        <v>0</v>
      </c>
      <c r="AG18" s="5">
        <f t="shared" si="12"/>
        <v>0</v>
      </c>
      <c r="AH18" s="5">
        <f t="shared" si="20"/>
        <v>0</v>
      </c>
      <c r="AI18" s="5">
        <f t="shared" si="21"/>
        <v>0</v>
      </c>
      <c r="AJ18" s="5">
        <f t="shared" si="22"/>
        <v>0</v>
      </c>
      <c r="AK18" s="5">
        <f t="shared" si="23"/>
        <v>0</v>
      </c>
      <c r="AL18" s="5">
        <f>IFERROR(SUM(Y18:AK18),-5000)*((Cockpit!$C$3)^0)</f>
        <v>-5000</v>
      </c>
      <c r="AM18" s="19">
        <f>INDEX('Team forecast'!$M$3:$AU$22,MATCH($B18,'Team forecast'!$B$3:$B$22,0),MATCH(AM$1,'Team forecast'!$M$2:$AU$2,0))</f>
        <v>0</v>
      </c>
      <c r="AN18" s="19">
        <f>INDEX('Team forecast'!$M$3:$AU$22,MATCH($B18,'Team forecast'!$B$3:$B$22,0),MATCH(AN$1,'Team forecast'!$M$2:$AU$2,0))</f>
        <v>0</v>
      </c>
      <c r="AO18" s="19">
        <f>INDEX('Team forecast'!$M$3:$AU$22,MATCH($B18,'Team forecast'!$B$3:$B$22,0),MATCH(AO$1,'Team forecast'!$M$2:$AU$2,0))</f>
        <v>0</v>
      </c>
      <c r="AP18" s="19">
        <f>INDEX('Team forecast'!$M$3:$AU$22,MATCH($B18,'Team forecast'!$B$3:$B$22,0),MATCH(AP$1,'Team forecast'!$M$2:$AU$2,0))</f>
        <v>0</v>
      </c>
      <c r="AQ18" s="5">
        <f t="shared" si="24"/>
        <v>-5000</v>
      </c>
      <c r="AR18" s="5">
        <f>INDEX('Team forecast'!$M$3:$AU$22,MATCH($B18,'Team forecast'!$B$3:$B$22,0),MATCH(AR$1,'Team forecast'!$M$2:$AU$2,0))*IF($Y18&gt;0,25000,0)</f>
        <v>0</v>
      </c>
      <c r="AS18" s="5">
        <f>INDEX('Team forecast'!$M$3:$AU$22,MATCH($B18,'Team forecast'!$B$3:$B$22,0),MATCH(AS$1,'Team forecast'!$M$2:$AU$2,0))*IF($Y18&gt;0,5000,0)</f>
        <v>0</v>
      </c>
      <c r="AT18" s="5">
        <f>INDEX('Team forecast'!$M$3:$AU$22,MATCH($B18,'Team forecast'!$B$3:$B$22,0),MATCH(AT$1,'Team forecast'!$M$2:$AU$2,0))*IF($Y18&gt;0,-15000,0)</f>
        <v>0</v>
      </c>
      <c r="AU18" s="5">
        <f t="shared" si="25"/>
        <v>0</v>
      </c>
      <c r="AV18" s="5">
        <f t="shared" si="26"/>
        <v>0</v>
      </c>
      <c r="AW18" s="5">
        <f t="shared" si="27"/>
        <v>0</v>
      </c>
      <c r="AX18" s="5">
        <f t="shared" si="28"/>
        <v>0</v>
      </c>
      <c r="AY18" s="5">
        <f t="shared" si="29"/>
        <v>0</v>
      </c>
      <c r="AZ18" s="5">
        <f t="shared" si="30"/>
        <v>0</v>
      </c>
      <c r="BA18" s="5">
        <f t="shared" si="31"/>
        <v>0</v>
      </c>
      <c r="BB18" s="5">
        <f t="shared" si="32"/>
        <v>0</v>
      </c>
      <c r="BC18" s="5">
        <f t="shared" si="33"/>
        <v>0</v>
      </c>
      <c r="BD18" s="5">
        <f>IFERROR(SUM(AR18:BC18),0)*((Cockpit!$C$3)^1)</f>
        <v>0</v>
      </c>
      <c r="BE18" s="19">
        <f>INDEX('Team forecast'!$M$3:$AU$22,MATCH($B18,'Team forecast'!$B$3:$B$22,0),MATCH(BE$1,'Team forecast'!$M$2:$AU$2,0))</f>
        <v>0</v>
      </c>
      <c r="BF18" s="19">
        <f>INDEX('Team forecast'!$M$3:$AU$22,MATCH($B18,'Team forecast'!$B$3:$B$22,0),MATCH(BF$1,'Team forecast'!$M$2:$AU$2,0))</f>
        <v>0</v>
      </c>
      <c r="BG18" s="19">
        <f>INDEX('Team forecast'!$M$3:$AU$22,MATCH($B18,'Team forecast'!$B$3:$B$22,0),MATCH(BG$1,'Team forecast'!$M$2:$AU$2,0))</f>
        <v>0</v>
      </c>
      <c r="BH18" s="19">
        <f>INDEX('Team forecast'!$M$3:$AU$22,MATCH($B18,'Team forecast'!$B$3:$B$22,0),MATCH(BH$1,'Team forecast'!$M$2:$AU$2,0))</f>
        <v>0</v>
      </c>
      <c r="BI18" s="5">
        <f t="shared" si="34"/>
        <v>-5000</v>
      </c>
      <c r="BJ18" s="5">
        <f>INDEX('Team forecast'!$M$3:$AU$22,MATCH($B18,'Team forecast'!$B$3:$B$22,0),MATCH(BJ$1,'Team forecast'!$M$2:$AU$2,0))*IF($Y18&gt;0,25000,0)</f>
        <v>0</v>
      </c>
      <c r="BK18" s="5">
        <f>INDEX('Team forecast'!$M$3:$AU$22,MATCH($B18,'Team forecast'!$B$3:$B$22,0),MATCH(BK$1,'Team forecast'!$M$2:$AU$2,0))*IF($Y18&gt;0,5000,0)</f>
        <v>0</v>
      </c>
      <c r="BL18" s="5">
        <f>INDEX('Team forecast'!$M$3:$AU$22,MATCH($B18,'Team forecast'!$B$3:$B$22,0),MATCH(BL$1,'Team forecast'!$M$2:$AU$2,0))*IF($Y18&gt;0,-15000,0)</f>
        <v>0</v>
      </c>
      <c r="BM18" s="5">
        <f t="shared" si="35"/>
        <v>0</v>
      </c>
      <c r="BN18" s="5">
        <f t="shared" si="36"/>
        <v>0</v>
      </c>
      <c r="BO18" s="5">
        <f t="shared" si="37"/>
        <v>0</v>
      </c>
      <c r="BP18" s="5">
        <f t="shared" si="38"/>
        <v>0</v>
      </c>
      <c r="BQ18" s="5">
        <f t="shared" si="39"/>
        <v>0</v>
      </c>
      <c r="BR18" s="5">
        <f t="shared" si="40"/>
        <v>0</v>
      </c>
      <c r="BS18" s="5">
        <f t="shared" si="41"/>
        <v>0</v>
      </c>
      <c r="BT18" s="5">
        <f t="shared" si="42"/>
        <v>0</v>
      </c>
      <c r="BU18" s="5">
        <f t="shared" si="43"/>
        <v>0</v>
      </c>
      <c r="BV18" s="5">
        <f>IFERROR(SUM(BJ18:BU18),0)*((Cockpit!$C$3)^2)</f>
        <v>0</v>
      </c>
      <c r="BW18" s="19">
        <f>INDEX('Team forecast'!$M$3:$AU$22,MATCH($B18,'Team forecast'!$B$3:$B$22,0),MATCH(BW$1,'Team forecast'!$M$2:$AU$2,0))</f>
        <v>0</v>
      </c>
      <c r="BX18" s="19">
        <f>INDEX('Team forecast'!$M$3:$AU$22,MATCH($B18,'Team forecast'!$B$3:$B$22,0),MATCH(BX$1,'Team forecast'!$M$2:$AU$2,0))</f>
        <v>0</v>
      </c>
      <c r="BY18" s="19">
        <f>INDEX('Team forecast'!$M$3:$AU$22,MATCH($B18,'Team forecast'!$B$3:$B$22,0),MATCH(BY$1,'Team forecast'!$M$2:$AU$2,0))</f>
        <v>0</v>
      </c>
      <c r="BZ18" s="19">
        <f>INDEX('Team forecast'!$M$3:$AU$22,MATCH($B18,'Team forecast'!$B$3:$B$22,0),MATCH(BZ$1,'Team forecast'!$M$2:$AU$2,0))</f>
        <v>0</v>
      </c>
      <c r="CA18" s="5">
        <f t="shared" si="44"/>
        <v>-5000</v>
      </c>
      <c r="CB18" s="5">
        <f>INDEX('Team forecast'!$M$3:$AU$22,MATCH($B18,'Team forecast'!$B$3:$B$22,0),MATCH(CB$1,'Team forecast'!$M$2:$AU$2,0))*IF($Y18&gt;0,25000,0)</f>
        <v>0</v>
      </c>
      <c r="CC18" s="5">
        <f>INDEX('Team forecast'!$M$3:$AU$22,MATCH($B18,'Team forecast'!$B$3:$B$22,0),MATCH(CC$1,'Team forecast'!$M$2:$AU$2,0))*IF($Y18&gt;0,5000,0)</f>
        <v>0</v>
      </c>
      <c r="CD18" s="5">
        <f>INDEX('Team forecast'!$M$3:$AU$22,MATCH($B18,'Team forecast'!$B$3:$B$22,0),MATCH(CD$1,'Team forecast'!$M$2:$AU$2,0))*IF($Y18&gt;0,-15000,0)</f>
        <v>0</v>
      </c>
      <c r="CE18" s="5">
        <f t="shared" si="45"/>
        <v>0</v>
      </c>
      <c r="CF18" s="5">
        <f t="shared" si="46"/>
        <v>0</v>
      </c>
      <c r="CG18" s="5">
        <f t="shared" si="47"/>
        <v>0</v>
      </c>
      <c r="CH18" s="5">
        <f t="shared" si="48"/>
        <v>0</v>
      </c>
      <c r="CI18" s="5">
        <f t="shared" si="49"/>
        <v>0</v>
      </c>
      <c r="CJ18" s="5">
        <f t="shared" si="50"/>
        <v>0</v>
      </c>
      <c r="CK18" s="5">
        <f t="shared" si="51"/>
        <v>0</v>
      </c>
      <c r="CL18" s="5">
        <f t="shared" si="52"/>
        <v>0</v>
      </c>
      <c r="CM18" s="5">
        <f t="shared" si="53"/>
        <v>0</v>
      </c>
      <c r="CN18" s="5">
        <f>IFERROR(SUM(CB18:CM18),0)*((Cockpit!$C$3)^3)</f>
        <v>0</v>
      </c>
      <c r="CO18" s="19">
        <f>INDEX('Team forecast'!$M$3:$AU$22,MATCH($B18,'Team forecast'!$B$3:$B$22,0),MATCH(CO$1,'Team forecast'!$M$2:$AU$2,0))</f>
        <v>0</v>
      </c>
      <c r="CP18" s="19">
        <f>INDEX('Team forecast'!$M$3:$AU$22,MATCH($B18,'Team forecast'!$B$3:$B$22,0),MATCH(CP$1,'Team forecast'!$M$2:$AU$2,0))</f>
        <v>0</v>
      </c>
      <c r="CQ18" s="19">
        <f>INDEX('Team forecast'!$M$3:$AU$22,MATCH($B18,'Team forecast'!$B$3:$B$22,0),MATCH(CQ$1,'Team forecast'!$M$2:$AU$2,0))</f>
        <v>0</v>
      </c>
      <c r="CR18" s="19">
        <f>INDEX('Team forecast'!$M$3:$AU$22,MATCH($B18,'Team forecast'!$B$3:$B$22,0),MATCH(CR$1,'Team forecast'!$M$2:$AU$2,0))</f>
        <v>0</v>
      </c>
      <c r="CS18" s="5">
        <f t="shared" si="54"/>
        <v>-5000</v>
      </c>
      <c r="CT18" s="5">
        <f>INDEX('Team forecast'!$M$3:$AU$22,MATCH($B18,'Team forecast'!$B$3:$B$22,0),MATCH(CT$1,'Team forecast'!$M$2:$AU$2,0))*IF($Y18&gt;0,25000,0)</f>
        <v>0</v>
      </c>
      <c r="CU18" s="5">
        <f>INDEX('Team forecast'!$M$3:$AU$22,MATCH($B18,'Team forecast'!$B$3:$B$22,0),MATCH(CU$1,'Team forecast'!$M$2:$AU$2,0))*IF($Y18&gt;0,5000,0)</f>
        <v>0</v>
      </c>
      <c r="CV18" s="5">
        <f>INDEX('Team forecast'!$M$3:$AU$22,MATCH($B18,'Team forecast'!$B$3:$B$22,0),MATCH(CV$1,'Team forecast'!$M$2:$AU$2,0))*IF($Y18&gt;0,-15000,0)</f>
        <v>0</v>
      </c>
      <c r="CW18" s="5">
        <f t="shared" si="55"/>
        <v>0</v>
      </c>
      <c r="CX18" s="5">
        <f t="shared" si="56"/>
        <v>0</v>
      </c>
      <c r="CY18" s="5">
        <f t="shared" si="57"/>
        <v>0</v>
      </c>
      <c r="CZ18" s="5">
        <f t="shared" si="58"/>
        <v>0</v>
      </c>
      <c r="DA18" s="5">
        <f t="shared" si="59"/>
        <v>0</v>
      </c>
      <c r="DB18" s="5">
        <f t="shared" si="60"/>
        <v>0</v>
      </c>
      <c r="DC18" s="5">
        <f t="shared" si="61"/>
        <v>0</v>
      </c>
      <c r="DD18" s="5">
        <f t="shared" si="62"/>
        <v>0</v>
      </c>
      <c r="DE18" s="5">
        <f t="shared" si="63"/>
        <v>0</v>
      </c>
      <c r="DF18" s="5">
        <f>IFERROR(SUM(CT18:DE18),0)*((Cockpit!$C$3)^4)</f>
        <v>0</v>
      </c>
      <c r="DG18" s="19">
        <f>INDEX('Team forecast'!$M$3:$AU$22,MATCH($B18,'Team forecast'!$B$3:$B$22,0),MATCH(DG$1,'Team forecast'!$M$2:$AU$2,0))</f>
        <v>0</v>
      </c>
      <c r="DH18" s="19">
        <f>INDEX('Team forecast'!$M$3:$AU$22,MATCH($B18,'Team forecast'!$B$3:$B$22,0),MATCH(DH$1,'Team forecast'!$M$2:$AU$2,0))</f>
        <v>0</v>
      </c>
      <c r="DI18" s="19">
        <f>INDEX('Team forecast'!$M$3:$AU$22,MATCH($B18,'Team forecast'!$B$3:$B$22,0),MATCH(DI$1,'Team forecast'!$M$2:$AU$2,0))</f>
        <v>0</v>
      </c>
      <c r="DJ18" s="19">
        <f>INDEX('Team forecast'!$M$3:$AU$22,MATCH($B18,'Team forecast'!$B$3:$B$22,0),MATCH(DJ$1,'Team forecast'!$M$2:$AU$2,0))</f>
        <v>0</v>
      </c>
      <c r="DK18" s="5">
        <f t="shared" si="64"/>
        <v>-5000</v>
      </c>
      <c r="DL18" s="5">
        <f>INDEX('Team forecast'!$M$3:$AU$22,MATCH($B18,'Team forecast'!$B$3:$B$22,0),MATCH(DL$1,'Team forecast'!$M$2:$AU$2,0))*IF($Y18&gt;0,25000,0)</f>
        <v>0</v>
      </c>
      <c r="DM18" s="5">
        <f>INDEX('Team forecast'!$M$3:$AU$22,MATCH($B18,'Team forecast'!$B$3:$B$22,0),MATCH(DM$1,'Team forecast'!$M$2:$AU$2,0))*IF($Y18&gt;0,5000,0)</f>
        <v>0</v>
      </c>
      <c r="DN18" s="5">
        <f>INDEX('Team forecast'!$M$3:$AU$22,MATCH($B18,'Team forecast'!$B$3:$B$22,0),MATCH(DN$1,'Team forecast'!$M$2:$AU$2,0))*IF($Y18&gt;0,-15000,0)</f>
        <v>0</v>
      </c>
      <c r="DO18" s="5">
        <f t="shared" si="65"/>
        <v>0</v>
      </c>
      <c r="DP18" s="5">
        <f t="shared" si="66"/>
        <v>0</v>
      </c>
      <c r="DQ18" s="5">
        <f t="shared" si="67"/>
        <v>0</v>
      </c>
      <c r="DR18" s="5">
        <f t="shared" si="68"/>
        <v>0</v>
      </c>
      <c r="DS18" s="5">
        <f t="shared" si="69"/>
        <v>0</v>
      </c>
      <c r="DT18" s="5">
        <f t="shared" si="70"/>
        <v>0</v>
      </c>
      <c r="DU18" s="5">
        <f t="shared" si="71"/>
        <v>0</v>
      </c>
      <c r="DV18" s="5">
        <f t="shared" si="72"/>
        <v>0</v>
      </c>
      <c r="DW18" s="5">
        <f t="shared" si="73"/>
        <v>0</v>
      </c>
      <c r="DX18" s="5">
        <f>IFERROR(SUM(DL18:DW18),0)*((Cockpit!$C$3)^5)</f>
        <v>0</v>
      </c>
      <c r="DY18" s="5">
        <f t="shared" si="74"/>
        <v>-5000</v>
      </c>
      <c r="DZ18" s="5" t="str">
        <f>IF(ISERROR(MATCH(A18,'Current squad'!B:B,0)),"No","Yes")</f>
        <v>No</v>
      </c>
      <c r="EA18" s="5" cm="1">
        <f t="array" ref="EA18">IFERROR(_xlfn.IFS(DZ18="Yes",0,DZ18="No",H18*1%),999999)</f>
        <v>19650</v>
      </c>
      <c r="EB18" s="5">
        <f t="shared" si="15"/>
        <v>1984650</v>
      </c>
      <c r="EC18" s="5">
        <f t="shared" si="75"/>
        <v>-24650</v>
      </c>
      <c r="ED18" s="1">
        <f t="shared" si="16"/>
        <v>-1.2544529262086514E-2</v>
      </c>
      <c r="EE18" s="5">
        <f>RANK(EC18,$EC$2:$EC$572)+COUNTIF($EC$2:EC18,EC18)-1</f>
        <v>234</v>
      </c>
      <c r="EF18" s="4">
        <f>RANK(ED18,$ED$2:$ED$572)+COUNTIF($ED$2:ED18,ED18)-1</f>
        <v>481</v>
      </c>
    </row>
    <row r="19" spans="1:136" x14ac:dyDescent="0.3">
      <c r="A19" t="str">
        <f>IF(Holdet.dk!A19&lt;&gt;"",Holdet.dk!A19,"")</f>
        <v>Alireza Jahanbakhsh</v>
      </c>
      <c r="B19" t="str">
        <f>INDEX(Holdet.dk!B:B,MATCH($A19,Holdet.dk!$A:$A,0))</f>
        <v>Brighton and Hove</v>
      </c>
      <c r="C19" t="str">
        <f>INDEX(Holdet.dk!C:C,MATCH($A19,Holdet.dk!$A:$A,0))</f>
        <v>Striker</v>
      </c>
      <c r="D19" t="str">
        <f>INDEX(Holdet.dk!D:D,MATCH($A19,Holdet.dk!$A:$A,0))</f>
        <v>3.439.000</v>
      </c>
      <c r="E19" s="1">
        <f>IFERROR(_xlfn.NUMBERVALUE(INDEX(Holdet.dk!$E:$E,MATCH($A19,Holdet.dk!$A:$A,0)),","),0)</f>
        <v>0</v>
      </c>
      <c r="F19" t="str">
        <f>IF(INDEX(Lookup!H:H,MATCH('Master data'!A19,Lookup!G:G,0))=0,A19,INDEX(Lookup!H:H,MATCH('Master data'!A19,Lookup!G:G,0)))</f>
        <v>Alireza Jahanbakhsh</v>
      </c>
      <c r="G19" t="str">
        <f>IFERROR(INDEX(Lookup!B:B,MATCH(INDEX(Rotowire!C:C,MATCH(F19,Rotowire!A:A,0)),Lookup!D:D,0)),"")</f>
        <v/>
      </c>
      <c r="H19" s="5">
        <f t="shared" si="4"/>
        <v>3439000</v>
      </c>
      <c r="I19" s="19">
        <f>IFERROR(INDEX('Team forecast'!$G$3:$I$22,MATCH($B19,'Team forecast'!$B$3:$B$22,0),MATCH(I$1,'Team forecast'!$G$2:$I$2,0)),0)</f>
        <v>0.99082568807339433</v>
      </c>
      <c r="J19" s="19">
        <f>IFERROR(INDEX('Team forecast'!$G$3:$I$22,MATCH($B19,'Team forecast'!$B$3:$B$22,0),MATCH(J$1,'Team forecast'!$G$2:$I$2,0)),0)</f>
        <v>0.68783068783068768</v>
      </c>
      <c r="K19" s="19">
        <f>IFERROR(INDEX('Team forecast'!$G$3:$I$22,MATCH($B19,'Team forecast'!$B$3:$B$22,0),MATCH(K$1,'Team forecast'!$G$2:$I$2,0)),0)</f>
        <v>2.0963984079539428</v>
      </c>
      <c r="L19">
        <f>SUMIFS(Rotowire!E:E,Rotowire!$A:$A,'Master data'!$F19)</f>
        <v>0</v>
      </c>
      <c r="M19" s="2">
        <f>SUMIFS(Rotowire!F:F,Rotowire!$A:$A,'Master data'!$F19)*I19</f>
        <v>0</v>
      </c>
      <c r="N19" s="2">
        <f>SUMIFS(Rotowire!G:G,Rotowire!$A:$A,'Master data'!$F19)*I19</f>
        <v>0</v>
      </c>
      <c r="O19" s="2">
        <f>SUMIFS(Rotowire!I:I,Rotowire!$A:$A,'Master data'!$F19)*I19</f>
        <v>0</v>
      </c>
      <c r="P19" s="2">
        <f>SUMIFS(Rotowire!W:W,Rotowire!$A:$A,'Master data'!$F19)*K19</f>
        <v>0</v>
      </c>
      <c r="Q19" s="2">
        <f>SUMIFS(Rotowire!Y:Y,Rotowire!$A:$A,'Master data'!$F19)*J19</f>
        <v>0</v>
      </c>
      <c r="R19" s="2">
        <f>SUMIFS(Rotowire!AB:AB,Rotowire!$A:$A,'Master data'!$F19)</f>
        <v>0</v>
      </c>
      <c r="S19" s="2">
        <f>SUMIFS(Rotowire!AC:AC,Rotowire!$A:$A,'Master data'!$F19)</f>
        <v>0</v>
      </c>
      <c r="T19" s="2">
        <f>INDEX('Team forecast'!D$3:D$22,MATCH($B19,'Team forecast'!$B$3:$B$22,0))</f>
        <v>1.08</v>
      </c>
      <c r="U19" s="2">
        <f>INDEX('Team forecast'!E$3:E$22,MATCH($B19,'Team forecast'!$B$3:$B$22,0))</f>
        <v>1.3</v>
      </c>
      <c r="V19" s="2">
        <f>INDEX('Team forecast'!J$3:J$22,MATCH($B19,'Team forecast'!$B$3:$B$22,0))</f>
        <v>0.30690000000000001</v>
      </c>
      <c r="W19" s="2">
        <f>INDEX('Team forecast'!K$3:K$22,MATCH($B19,'Team forecast'!$B$3:$B$22,0))</f>
        <v>0.28310000000000002</v>
      </c>
      <c r="X19" s="2">
        <f>INDEX('Team forecast'!L$3:L$22,MATCH($B19,'Team forecast'!$B$3:$B$22,0))</f>
        <v>0.41</v>
      </c>
      <c r="Y19" s="5">
        <f t="shared" si="5"/>
        <v>-5000</v>
      </c>
      <c r="Z19" s="5">
        <f t="shared" si="17"/>
        <v>0</v>
      </c>
      <c r="AA19" s="5">
        <f t="shared" si="6"/>
        <v>0</v>
      </c>
      <c r="AB19" s="5">
        <f t="shared" si="7"/>
        <v>0</v>
      </c>
      <c r="AC19" s="5">
        <f t="shared" si="8"/>
        <v>0</v>
      </c>
      <c r="AD19" s="5">
        <f t="shared" si="18"/>
        <v>0</v>
      </c>
      <c r="AE19" s="5">
        <f t="shared" si="19"/>
        <v>0</v>
      </c>
      <c r="AF19" s="5">
        <f t="shared" si="11"/>
        <v>0</v>
      </c>
      <c r="AG19" s="5">
        <f t="shared" si="12"/>
        <v>0</v>
      </c>
      <c r="AH19" s="5">
        <f t="shared" si="20"/>
        <v>0</v>
      </c>
      <c r="AI19" s="5">
        <f t="shared" si="21"/>
        <v>0</v>
      </c>
      <c r="AJ19" s="5">
        <f t="shared" si="22"/>
        <v>0</v>
      </c>
      <c r="AK19" s="5">
        <f t="shared" si="23"/>
        <v>0</v>
      </c>
      <c r="AL19" s="5">
        <f>IFERROR(SUM(Y19:AK19),-5000)*((Cockpit!$C$3)^0)</f>
        <v>-5000</v>
      </c>
      <c r="AM19" s="19">
        <f>INDEX('Team forecast'!$M$3:$AU$22,MATCH($B19,'Team forecast'!$B$3:$B$22,0),MATCH(AM$1,'Team forecast'!$M$2:$AU$2,0))</f>
        <v>0</v>
      </c>
      <c r="AN19" s="19">
        <f>INDEX('Team forecast'!$M$3:$AU$22,MATCH($B19,'Team forecast'!$B$3:$B$22,0),MATCH(AN$1,'Team forecast'!$M$2:$AU$2,0))</f>
        <v>0</v>
      </c>
      <c r="AO19" s="19">
        <f>INDEX('Team forecast'!$M$3:$AU$22,MATCH($B19,'Team forecast'!$B$3:$B$22,0),MATCH(AO$1,'Team forecast'!$M$2:$AU$2,0))</f>
        <v>0</v>
      </c>
      <c r="AP19" s="19">
        <f>INDEX('Team forecast'!$M$3:$AU$22,MATCH($B19,'Team forecast'!$B$3:$B$22,0),MATCH(AP$1,'Team forecast'!$M$2:$AU$2,0))</f>
        <v>0</v>
      </c>
      <c r="AQ19" s="5">
        <f t="shared" si="24"/>
        <v>-5000</v>
      </c>
      <c r="AR19" s="5">
        <f>INDEX('Team forecast'!$M$3:$AU$22,MATCH($B19,'Team forecast'!$B$3:$B$22,0),MATCH(AR$1,'Team forecast'!$M$2:$AU$2,0))*IF($Y19&gt;0,25000,0)</f>
        <v>0</v>
      </c>
      <c r="AS19" s="5">
        <f>INDEX('Team forecast'!$M$3:$AU$22,MATCH($B19,'Team forecast'!$B$3:$B$22,0),MATCH(AS$1,'Team forecast'!$M$2:$AU$2,0))*IF($Y19&gt;0,5000,0)</f>
        <v>0</v>
      </c>
      <c r="AT19" s="5">
        <f>INDEX('Team forecast'!$M$3:$AU$22,MATCH($B19,'Team forecast'!$B$3:$B$22,0),MATCH(AT$1,'Team forecast'!$M$2:$AU$2,0))*IF($Y19&gt;0,-15000,0)</f>
        <v>0</v>
      </c>
      <c r="AU19" s="5">
        <f t="shared" si="25"/>
        <v>0</v>
      </c>
      <c r="AV19" s="5">
        <f t="shared" si="26"/>
        <v>0</v>
      </c>
      <c r="AW19" s="5">
        <f t="shared" si="27"/>
        <v>0</v>
      </c>
      <c r="AX19" s="5">
        <f t="shared" si="28"/>
        <v>0</v>
      </c>
      <c r="AY19" s="5">
        <f t="shared" si="29"/>
        <v>0</v>
      </c>
      <c r="AZ19" s="5">
        <f t="shared" si="30"/>
        <v>0</v>
      </c>
      <c r="BA19" s="5">
        <f t="shared" si="31"/>
        <v>0</v>
      </c>
      <c r="BB19" s="5">
        <f t="shared" si="32"/>
        <v>0</v>
      </c>
      <c r="BC19" s="5">
        <f t="shared" si="33"/>
        <v>0</v>
      </c>
      <c r="BD19" s="5">
        <f>IFERROR(SUM(AR19:BC19),0)*((Cockpit!$C$3)^1)</f>
        <v>0</v>
      </c>
      <c r="BE19" s="19">
        <f>INDEX('Team forecast'!$M$3:$AU$22,MATCH($B19,'Team forecast'!$B$3:$B$22,0),MATCH(BE$1,'Team forecast'!$M$2:$AU$2,0))</f>
        <v>0</v>
      </c>
      <c r="BF19" s="19">
        <f>INDEX('Team forecast'!$M$3:$AU$22,MATCH($B19,'Team forecast'!$B$3:$B$22,0),MATCH(BF$1,'Team forecast'!$M$2:$AU$2,0))</f>
        <v>0</v>
      </c>
      <c r="BG19" s="19">
        <f>INDEX('Team forecast'!$M$3:$AU$22,MATCH($B19,'Team forecast'!$B$3:$B$22,0),MATCH(BG$1,'Team forecast'!$M$2:$AU$2,0))</f>
        <v>0</v>
      </c>
      <c r="BH19" s="19">
        <f>INDEX('Team forecast'!$M$3:$AU$22,MATCH($B19,'Team forecast'!$B$3:$B$22,0),MATCH(BH$1,'Team forecast'!$M$2:$AU$2,0))</f>
        <v>0</v>
      </c>
      <c r="BI19" s="5">
        <f t="shared" si="34"/>
        <v>-5000</v>
      </c>
      <c r="BJ19" s="5">
        <f>INDEX('Team forecast'!$M$3:$AU$22,MATCH($B19,'Team forecast'!$B$3:$B$22,0),MATCH(BJ$1,'Team forecast'!$M$2:$AU$2,0))*IF($Y19&gt;0,25000,0)</f>
        <v>0</v>
      </c>
      <c r="BK19" s="5">
        <f>INDEX('Team forecast'!$M$3:$AU$22,MATCH($B19,'Team forecast'!$B$3:$B$22,0),MATCH(BK$1,'Team forecast'!$M$2:$AU$2,0))*IF($Y19&gt;0,5000,0)</f>
        <v>0</v>
      </c>
      <c r="BL19" s="5">
        <f>INDEX('Team forecast'!$M$3:$AU$22,MATCH($B19,'Team forecast'!$B$3:$B$22,0),MATCH(BL$1,'Team forecast'!$M$2:$AU$2,0))*IF($Y19&gt;0,-15000,0)</f>
        <v>0</v>
      </c>
      <c r="BM19" s="5">
        <f t="shared" si="35"/>
        <v>0</v>
      </c>
      <c r="BN19" s="5">
        <f t="shared" si="36"/>
        <v>0</v>
      </c>
      <c r="BO19" s="5">
        <f t="shared" si="37"/>
        <v>0</v>
      </c>
      <c r="BP19" s="5">
        <f t="shared" si="38"/>
        <v>0</v>
      </c>
      <c r="BQ19" s="5">
        <f t="shared" si="39"/>
        <v>0</v>
      </c>
      <c r="BR19" s="5">
        <f t="shared" si="40"/>
        <v>0</v>
      </c>
      <c r="BS19" s="5">
        <f t="shared" si="41"/>
        <v>0</v>
      </c>
      <c r="BT19" s="5">
        <f t="shared" si="42"/>
        <v>0</v>
      </c>
      <c r="BU19" s="5">
        <f t="shared" si="43"/>
        <v>0</v>
      </c>
      <c r="BV19" s="5">
        <f>IFERROR(SUM(BJ19:BU19),0)*((Cockpit!$C$3)^2)</f>
        <v>0</v>
      </c>
      <c r="BW19" s="19">
        <f>INDEX('Team forecast'!$M$3:$AU$22,MATCH($B19,'Team forecast'!$B$3:$B$22,0),MATCH(BW$1,'Team forecast'!$M$2:$AU$2,0))</f>
        <v>0</v>
      </c>
      <c r="BX19" s="19">
        <f>INDEX('Team forecast'!$M$3:$AU$22,MATCH($B19,'Team forecast'!$B$3:$B$22,0),MATCH(BX$1,'Team forecast'!$M$2:$AU$2,0))</f>
        <v>0</v>
      </c>
      <c r="BY19" s="19">
        <f>INDEX('Team forecast'!$M$3:$AU$22,MATCH($B19,'Team forecast'!$B$3:$B$22,0),MATCH(BY$1,'Team forecast'!$M$2:$AU$2,0))</f>
        <v>0</v>
      </c>
      <c r="BZ19" s="19">
        <f>INDEX('Team forecast'!$M$3:$AU$22,MATCH($B19,'Team forecast'!$B$3:$B$22,0),MATCH(BZ$1,'Team forecast'!$M$2:$AU$2,0))</f>
        <v>0</v>
      </c>
      <c r="CA19" s="5">
        <f t="shared" si="44"/>
        <v>-5000</v>
      </c>
      <c r="CB19" s="5">
        <f>INDEX('Team forecast'!$M$3:$AU$22,MATCH($B19,'Team forecast'!$B$3:$B$22,0),MATCH(CB$1,'Team forecast'!$M$2:$AU$2,0))*IF($Y19&gt;0,25000,0)</f>
        <v>0</v>
      </c>
      <c r="CC19" s="5">
        <f>INDEX('Team forecast'!$M$3:$AU$22,MATCH($B19,'Team forecast'!$B$3:$B$22,0),MATCH(CC$1,'Team forecast'!$M$2:$AU$2,0))*IF($Y19&gt;0,5000,0)</f>
        <v>0</v>
      </c>
      <c r="CD19" s="5">
        <f>INDEX('Team forecast'!$M$3:$AU$22,MATCH($B19,'Team forecast'!$B$3:$B$22,0),MATCH(CD$1,'Team forecast'!$M$2:$AU$2,0))*IF($Y19&gt;0,-15000,0)</f>
        <v>0</v>
      </c>
      <c r="CE19" s="5">
        <f t="shared" si="45"/>
        <v>0</v>
      </c>
      <c r="CF19" s="5">
        <f t="shared" si="46"/>
        <v>0</v>
      </c>
      <c r="CG19" s="5">
        <f t="shared" si="47"/>
        <v>0</v>
      </c>
      <c r="CH19" s="5">
        <f t="shared" si="48"/>
        <v>0</v>
      </c>
      <c r="CI19" s="5">
        <f t="shared" si="49"/>
        <v>0</v>
      </c>
      <c r="CJ19" s="5">
        <f t="shared" si="50"/>
        <v>0</v>
      </c>
      <c r="CK19" s="5">
        <f t="shared" si="51"/>
        <v>0</v>
      </c>
      <c r="CL19" s="5">
        <f t="shared" si="52"/>
        <v>0</v>
      </c>
      <c r="CM19" s="5">
        <f t="shared" si="53"/>
        <v>0</v>
      </c>
      <c r="CN19" s="5">
        <f>IFERROR(SUM(CB19:CM19),0)*((Cockpit!$C$3)^3)</f>
        <v>0</v>
      </c>
      <c r="CO19" s="19">
        <f>INDEX('Team forecast'!$M$3:$AU$22,MATCH($B19,'Team forecast'!$B$3:$B$22,0),MATCH(CO$1,'Team forecast'!$M$2:$AU$2,0))</f>
        <v>0</v>
      </c>
      <c r="CP19" s="19">
        <f>INDEX('Team forecast'!$M$3:$AU$22,MATCH($B19,'Team forecast'!$B$3:$B$22,0),MATCH(CP$1,'Team forecast'!$M$2:$AU$2,0))</f>
        <v>0</v>
      </c>
      <c r="CQ19" s="19">
        <f>INDEX('Team forecast'!$M$3:$AU$22,MATCH($B19,'Team forecast'!$B$3:$B$22,0),MATCH(CQ$1,'Team forecast'!$M$2:$AU$2,0))</f>
        <v>0</v>
      </c>
      <c r="CR19" s="19">
        <f>INDEX('Team forecast'!$M$3:$AU$22,MATCH($B19,'Team forecast'!$B$3:$B$22,0),MATCH(CR$1,'Team forecast'!$M$2:$AU$2,0))</f>
        <v>0</v>
      </c>
      <c r="CS19" s="5">
        <f t="shared" si="54"/>
        <v>-5000</v>
      </c>
      <c r="CT19" s="5">
        <f>INDEX('Team forecast'!$M$3:$AU$22,MATCH($B19,'Team forecast'!$B$3:$B$22,0),MATCH(CT$1,'Team forecast'!$M$2:$AU$2,0))*IF($Y19&gt;0,25000,0)</f>
        <v>0</v>
      </c>
      <c r="CU19" s="5">
        <f>INDEX('Team forecast'!$M$3:$AU$22,MATCH($B19,'Team forecast'!$B$3:$B$22,0),MATCH(CU$1,'Team forecast'!$M$2:$AU$2,0))*IF($Y19&gt;0,5000,0)</f>
        <v>0</v>
      </c>
      <c r="CV19" s="5">
        <f>INDEX('Team forecast'!$M$3:$AU$22,MATCH($B19,'Team forecast'!$B$3:$B$22,0),MATCH(CV$1,'Team forecast'!$M$2:$AU$2,0))*IF($Y19&gt;0,-15000,0)</f>
        <v>0</v>
      </c>
      <c r="CW19" s="5">
        <f t="shared" si="55"/>
        <v>0</v>
      </c>
      <c r="CX19" s="5">
        <f t="shared" si="56"/>
        <v>0</v>
      </c>
      <c r="CY19" s="5">
        <f t="shared" si="57"/>
        <v>0</v>
      </c>
      <c r="CZ19" s="5">
        <f t="shared" si="58"/>
        <v>0</v>
      </c>
      <c r="DA19" s="5">
        <f t="shared" si="59"/>
        <v>0</v>
      </c>
      <c r="DB19" s="5">
        <f t="shared" si="60"/>
        <v>0</v>
      </c>
      <c r="DC19" s="5">
        <f t="shared" si="61"/>
        <v>0</v>
      </c>
      <c r="DD19" s="5">
        <f t="shared" si="62"/>
        <v>0</v>
      </c>
      <c r="DE19" s="5">
        <f t="shared" si="63"/>
        <v>0</v>
      </c>
      <c r="DF19" s="5">
        <f>IFERROR(SUM(CT19:DE19),0)*((Cockpit!$C$3)^4)</f>
        <v>0</v>
      </c>
      <c r="DG19" s="19">
        <f>INDEX('Team forecast'!$M$3:$AU$22,MATCH($B19,'Team forecast'!$B$3:$B$22,0),MATCH(DG$1,'Team forecast'!$M$2:$AU$2,0))</f>
        <v>0</v>
      </c>
      <c r="DH19" s="19">
        <f>INDEX('Team forecast'!$M$3:$AU$22,MATCH($B19,'Team forecast'!$B$3:$B$22,0),MATCH(DH$1,'Team forecast'!$M$2:$AU$2,0))</f>
        <v>0</v>
      </c>
      <c r="DI19" s="19">
        <f>INDEX('Team forecast'!$M$3:$AU$22,MATCH($B19,'Team forecast'!$B$3:$B$22,0),MATCH(DI$1,'Team forecast'!$M$2:$AU$2,0))</f>
        <v>0</v>
      </c>
      <c r="DJ19" s="19">
        <f>INDEX('Team forecast'!$M$3:$AU$22,MATCH($B19,'Team forecast'!$B$3:$B$22,0),MATCH(DJ$1,'Team forecast'!$M$2:$AU$2,0))</f>
        <v>0</v>
      </c>
      <c r="DK19" s="5">
        <f t="shared" si="64"/>
        <v>-5000</v>
      </c>
      <c r="DL19" s="5">
        <f>INDEX('Team forecast'!$M$3:$AU$22,MATCH($B19,'Team forecast'!$B$3:$B$22,0),MATCH(DL$1,'Team forecast'!$M$2:$AU$2,0))*IF($Y19&gt;0,25000,0)</f>
        <v>0</v>
      </c>
      <c r="DM19" s="5">
        <f>INDEX('Team forecast'!$M$3:$AU$22,MATCH($B19,'Team forecast'!$B$3:$B$22,0),MATCH(DM$1,'Team forecast'!$M$2:$AU$2,0))*IF($Y19&gt;0,5000,0)</f>
        <v>0</v>
      </c>
      <c r="DN19" s="5">
        <f>INDEX('Team forecast'!$M$3:$AU$22,MATCH($B19,'Team forecast'!$B$3:$B$22,0),MATCH(DN$1,'Team forecast'!$M$2:$AU$2,0))*IF($Y19&gt;0,-15000,0)</f>
        <v>0</v>
      </c>
      <c r="DO19" s="5">
        <f t="shared" si="65"/>
        <v>0</v>
      </c>
      <c r="DP19" s="5">
        <f t="shared" si="66"/>
        <v>0</v>
      </c>
      <c r="DQ19" s="5">
        <f t="shared" si="67"/>
        <v>0</v>
      </c>
      <c r="DR19" s="5">
        <f t="shared" si="68"/>
        <v>0</v>
      </c>
      <c r="DS19" s="5">
        <f t="shared" si="69"/>
        <v>0</v>
      </c>
      <c r="DT19" s="5">
        <f t="shared" si="70"/>
        <v>0</v>
      </c>
      <c r="DU19" s="5">
        <f t="shared" si="71"/>
        <v>0</v>
      </c>
      <c r="DV19" s="5">
        <f t="shared" si="72"/>
        <v>0</v>
      </c>
      <c r="DW19" s="5">
        <f t="shared" si="73"/>
        <v>0</v>
      </c>
      <c r="DX19" s="5">
        <f>IFERROR(SUM(DL19:DW19),0)*((Cockpit!$C$3)^5)</f>
        <v>0</v>
      </c>
      <c r="DY19" s="5">
        <f t="shared" si="74"/>
        <v>-5000</v>
      </c>
      <c r="DZ19" s="5" t="str">
        <f>IF(ISERROR(MATCH(A19,'Current squad'!B:B,0)),"No","Yes")</f>
        <v>No</v>
      </c>
      <c r="EA19" s="5" cm="1">
        <f t="array" ref="EA19">IFERROR(_xlfn.IFS(DZ19="Yes",0,DZ19="No",H19*1%),999999)</f>
        <v>34390</v>
      </c>
      <c r="EB19" s="5">
        <f t="shared" si="15"/>
        <v>3473390</v>
      </c>
      <c r="EC19" s="5">
        <f t="shared" si="75"/>
        <v>-39390</v>
      </c>
      <c r="ED19" s="1">
        <f t="shared" si="16"/>
        <v>-1.1453911020645536E-2</v>
      </c>
      <c r="EE19" s="5">
        <f>RANK(EC19,$EC$2:$EC$572)+COUNTIF($EC$2:EC19,EC19)-1</f>
        <v>414</v>
      </c>
      <c r="EF19" s="4">
        <f>RANK(ED19,$ED$2:$ED$572)+COUNTIF($ED$2:ED19,ED19)-1</f>
        <v>323</v>
      </c>
    </row>
    <row r="20" spans="1:136" x14ac:dyDescent="0.3">
      <c r="A20" t="str">
        <f>IF(Holdet.dk!A20&lt;&gt;"",Holdet.dk!A20,"")</f>
        <v>Mathew Ryan</v>
      </c>
      <c r="B20" t="str">
        <f>INDEX(Holdet.dk!B:B,MATCH($A20,Holdet.dk!$A:$A,0))</f>
        <v>Arsenal</v>
      </c>
      <c r="C20" t="str">
        <f>INDEX(Holdet.dk!C:C,MATCH($A20,Holdet.dk!$A:$A,0))</f>
        <v>Goalkeeper</v>
      </c>
      <c r="D20" t="str">
        <f>INDEX(Holdet.dk!D:D,MATCH($A20,Holdet.dk!$A:$A,0))</f>
        <v>4.090.000</v>
      </c>
      <c r="E20" s="1">
        <f>IFERROR(_xlfn.NUMBERVALUE(INDEX(Holdet.dk!$E:$E,MATCH($A20,Holdet.dk!$A:$A,0)),","),0)</f>
        <v>1E-3</v>
      </c>
      <c r="F20" t="str">
        <f>IF(INDEX(Lookup!H:H,MATCH('Master data'!A20,Lookup!G:G,0))=0,A20,INDEX(Lookup!H:H,MATCH('Master data'!A20,Lookup!G:G,0)))</f>
        <v>Mathew Ryan</v>
      </c>
      <c r="G20" t="str">
        <f>IFERROR(INDEX(Lookup!B:B,MATCH(INDEX(Rotowire!C:C,MATCH(F20,Rotowire!A:A,0)),Lookup!D:D,0)),"")</f>
        <v/>
      </c>
      <c r="H20" s="5">
        <f t="shared" si="4"/>
        <v>4090000</v>
      </c>
      <c r="I20" s="19">
        <f>IFERROR(INDEX('Team forecast'!$G$3:$I$22,MATCH($B20,'Team forecast'!$B$3:$B$22,0),MATCH(I$1,'Team forecast'!$G$2:$I$2,0)),0)</f>
        <v>0.68783068783068768</v>
      </c>
      <c r="J20" s="19">
        <f>IFERROR(INDEX('Team forecast'!$G$3:$I$22,MATCH($B20,'Team forecast'!$B$3:$B$22,0),MATCH(J$1,'Team forecast'!$G$2:$I$2,0)),0)</f>
        <v>0.99082568807339433</v>
      </c>
      <c r="K20" s="19">
        <f>IFERROR(INDEX('Team forecast'!$G$3:$I$22,MATCH($B20,'Team forecast'!$B$3:$B$22,0),MATCH(K$1,'Team forecast'!$G$2:$I$2,0)),0)</f>
        <v>0.99881036954393854</v>
      </c>
      <c r="L20">
        <f>SUMIFS(Rotowire!E:E,Rotowire!$A:$A,'Master data'!$F20)</f>
        <v>0</v>
      </c>
      <c r="M20" s="2">
        <f>SUMIFS(Rotowire!F:F,Rotowire!$A:$A,'Master data'!$F20)*I20</f>
        <v>0</v>
      </c>
      <c r="N20" s="2">
        <f>SUMIFS(Rotowire!G:G,Rotowire!$A:$A,'Master data'!$F20)*I20</f>
        <v>0</v>
      </c>
      <c r="O20" s="2">
        <f>SUMIFS(Rotowire!I:I,Rotowire!$A:$A,'Master data'!$F20)*I20</f>
        <v>0</v>
      </c>
      <c r="P20" s="2">
        <f>SUMIFS(Rotowire!W:W,Rotowire!$A:$A,'Master data'!$F20)*K20</f>
        <v>0</v>
      </c>
      <c r="Q20" s="2">
        <f>SUMIFS(Rotowire!Y:Y,Rotowire!$A:$A,'Master data'!$F20)*J20</f>
        <v>0</v>
      </c>
      <c r="R20" s="2">
        <f>SUMIFS(Rotowire!AB:AB,Rotowire!$A:$A,'Master data'!$F20)</f>
        <v>0</v>
      </c>
      <c r="S20" s="2">
        <f>SUMIFS(Rotowire!AC:AC,Rotowire!$A:$A,'Master data'!$F20)</f>
        <v>0</v>
      </c>
      <c r="T20" s="2">
        <f>INDEX('Team forecast'!D$3:D$22,MATCH($B20,'Team forecast'!$B$3:$B$22,0))</f>
        <v>1.3</v>
      </c>
      <c r="U20" s="2">
        <f>INDEX('Team forecast'!E$3:E$22,MATCH($B20,'Team forecast'!$B$3:$B$22,0))</f>
        <v>1.08</v>
      </c>
      <c r="V20" s="2">
        <f>INDEX('Team forecast'!J$3:J$22,MATCH($B20,'Team forecast'!$B$3:$B$22,0))</f>
        <v>0.41</v>
      </c>
      <c r="W20" s="2">
        <f>INDEX('Team forecast'!K$3:K$22,MATCH($B20,'Team forecast'!$B$3:$B$22,0))</f>
        <v>0.28310000000000002</v>
      </c>
      <c r="X20" s="2">
        <f>INDEX('Team forecast'!L$3:L$22,MATCH($B20,'Team forecast'!$B$3:$B$22,0))</f>
        <v>0.30690000000000001</v>
      </c>
      <c r="Y20" s="5">
        <f t="shared" si="5"/>
        <v>-5000</v>
      </c>
      <c r="Z20" s="5">
        <f t="shared" si="17"/>
        <v>0</v>
      </c>
      <c r="AA20" s="5">
        <f t="shared" si="6"/>
        <v>0</v>
      </c>
      <c r="AB20" s="5">
        <f t="shared" si="7"/>
        <v>0</v>
      </c>
      <c r="AC20" s="5">
        <f t="shared" si="8"/>
        <v>0</v>
      </c>
      <c r="AD20" s="5">
        <f t="shared" si="18"/>
        <v>0</v>
      </c>
      <c r="AE20" s="5">
        <f t="shared" si="19"/>
        <v>0</v>
      </c>
      <c r="AF20" s="5">
        <f t="shared" si="11"/>
        <v>0</v>
      </c>
      <c r="AG20" s="5">
        <f t="shared" si="12"/>
        <v>0</v>
      </c>
      <c r="AH20" s="5">
        <f t="shared" si="20"/>
        <v>0</v>
      </c>
      <c r="AI20" s="5">
        <f t="shared" si="21"/>
        <v>0</v>
      </c>
      <c r="AJ20" s="5">
        <f t="shared" si="22"/>
        <v>0</v>
      </c>
      <c r="AK20" s="5">
        <f t="shared" si="23"/>
        <v>0</v>
      </c>
      <c r="AL20" s="5">
        <f>IFERROR(SUM(Y20:AK20),-5000)*((Cockpit!$C$3)^0)</f>
        <v>-5000</v>
      </c>
      <c r="AM20" s="19">
        <f>INDEX('Team forecast'!$M$3:$AU$22,MATCH($B20,'Team forecast'!$B$3:$B$22,0),MATCH(AM$1,'Team forecast'!$M$2:$AU$2,0))</f>
        <v>0</v>
      </c>
      <c r="AN20" s="19">
        <f>INDEX('Team forecast'!$M$3:$AU$22,MATCH($B20,'Team forecast'!$B$3:$B$22,0),MATCH(AN$1,'Team forecast'!$M$2:$AU$2,0))</f>
        <v>0</v>
      </c>
      <c r="AO20" s="19">
        <f>INDEX('Team forecast'!$M$3:$AU$22,MATCH($B20,'Team forecast'!$B$3:$B$22,0),MATCH(AO$1,'Team forecast'!$M$2:$AU$2,0))</f>
        <v>0</v>
      </c>
      <c r="AP20" s="19">
        <f>INDEX('Team forecast'!$M$3:$AU$22,MATCH($B20,'Team forecast'!$B$3:$B$22,0),MATCH(AP$1,'Team forecast'!$M$2:$AU$2,0))</f>
        <v>0</v>
      </c>
      <c r="AQ20" s="5">
        <f t="shared" si="24"/>
        <v>-5000</v>
      </c>
      <c r="AR20" s="5">
        <f>INDEX('Team forecast'!$M$3:$AU$22,MATCH($B20,'Team forecast'!$B$3:$B$22,0),MATCH(AR$1,'Team forecast'!$M$2:$AU$2,0))*IF($Y20&gt;0,25000,0)</f>
        <v>0</v>
      </c>
      <c r="AS20" s="5">
        <f>INDEX('Team forecast'!$M$3:$AU$22,MATCH($B20,'Team forecast'!$B$3:$B$22,0),MATCH(AS$1,'Team forecast'!$M$2:$AU$2,0))*IF($Y20&gt;0,5000,0)</f>
        <v>0</v>
      </c>
      <c r="AT20" s="5">
        <f>INDEX('Team forecast'!$M$3:$AU$22,MATCH($B20,'Team forecast'!$B$3:$B$22,0),MATCH(AT$1,'Team forecast'!$M$2:$AU$2,0))*IF($Y20&gt;0,-15000,0)</f>
        <v>0</v>
      </c>
      <c r="AU20" s="5">
        <f t="shared" si="25"/>
        <v>0</v>
      </c>
      <c r="AV20" s="5">
        <f t="shared" si="26"/>
        <v>0</v>
      </c>
      <c r="AW20" s="5">
        <f t="shared" si="27"/>
        <v>0</v>
      </c>
      <c r="AX20" s="5">
        <f t="shared" si="28"/>
        <v>0</v>
      </c>
      <c r="AY20" s="5">
        <f t="shared" si="29"/>
        <v>0</v>
      </c>
      <c r="AZ20" s="5">
        <f t="shared" si="30"/>
        <v>0</v>
      </c>
      <c r="BA20" s="5">
        <f t="shared" si="31"/>
        <v>0</v>
      </c>
      <c r="BB20" s="5">
        <f t="shared" si="32"/>
        <v>0</v>
      </c>
      <c r="BC20" s="5">
        <f t="shared" si="33"/>
        <v>0</v>
      </c>
      <c r="BD20" s="5">
        <f>IFERROR(SUM(AR20:BC20),0)*((Cockpit!$C$3)^1)</f>
        <v>0</v>
      </c>
      <c r="BE20" s="19">
        <f>INDEX('Team forecast'!$M$3:$AU$22,MATCH($B20,'Team forecast'!$B$3:$B$22,0),MATCH(BE$1,'Team forecast'!$M$2:$AU$2,0))</f>
        <v>0</v>
      </c>
      <c r="BF20" s="19">
        <f>INDEX('Team forecast'!$M$3:$AU$22,MATCH($B20,'Team forecast'!$B$3:$B$22,0),MATCH(BF$1,'Team forecast'!$M$2:$AU$2,0))</f>
        <v>0</v>
      </c>
      <c r="BG20" s="19">
        <f>INDEX('Team forecast'!$M$3:$AU$22,MATCH($B20,'Team forecast'!$B$3:$B$22,0),MATCH(BG$1,'Team forecast'!$M$2:$AU$2,0))</f>
        <v>0</v>
      </c>
      <c r="BH20" s="19">
        <f>INDEX('Team forecast'!$M$3:$AU$22,MATCH($B20,'Team forecast'!$B$3:$B$22,0),MATCH(BH$1,'Team forecast'!$M$2:$AU$2,0))</f>
        <v>0</v>
      </c>
      <c r="BI20" s="5">
        <f t="shared" si="34"/>
        <v>-5000</v>
      </c>
      <c r="BJ20" s="5">
        <f>INDEX('Team forecast'!$M$3:$AU$22,MATCH($B20,'Team forecast'!$B$3:$B$22,0),MATCH(BJ$1,'Team forecast'!$M$2:$AU$2,0))*IF($Y20&gt;0,25000,0)</f>
        <v>0</v>
      </c>
      <c r="BK20" s="5">
        <f>INDEX('Team forecast'!$M$3:$AU$22,MATCH($B20,'Team forecast'!$B$3:$B$22,0),MATCH(BK$1,'Team forecast'!$M$2:$AU$2,0))*IF($Y20&gt;0,5000,0)</f>
        <v>0</v>
      </c>
      <c r="BL20" s="5">
        <f>INDEX('Team forecast'!$M$3:$AU$22,MATCH($B20,'Team forecast'!$B$3:$B$22,0),MATCH(BL$1,'Team forecast'!$M$2:$AU$2,0))*IF($Y20&gt;0,-15000,0)</f>
        <v>0</v>
      </c>
      <c r="BM20" s="5">
        <f t="shared" si="35"/>
        <v>0</v>
      </c>
      <c r="BN20" s="5">
        <f t="shared" si="36"/>
        <v>0</v>
      </c>
      <c r="BO20" s="5">
        <f t="shared" si="37"/>
        <v>0</v>
      </c>
      <c r="BP20" s="5">
        <f t="shared" si="38"/>
        <v>0</v>
      </c>
      <c r="BQ20" s="5">
        <f t="shared" si="39"/>
        <v>0</v>
      </c>
      <c r="BR20" s="5">
        <f t="shared" si="40"/>
        <v>0</v>
      </c>
      <c r="BS20" s="5">
        <f t="shared" si="41"/>
        <v>0</v>
      </c>
      <c r="BT20" s="5">
        <f t="shared" si="42"/>
        <v>0</v>
      </c>
      <c r="BU20" s="5">
        <f t="shared" si="43"/>
        <v>0</v>
      </c>
      <c r="BV20" s="5">
        <f>IFERROR(SUM(BJ20:BU20),0)*((Cockpit!$C$3)^2)</f>
        <v>0</v>
      </c>
      <c r="BW20" s="19">
        <f>INDEX('Team forecast'!$M$3:$AU$22,MATCH($B20,'Team forecast'!$B$3:$B$22,0),MATCH(BW$1,'Team forecast'!$M$2:$AU$2,0))</f>
        <v>0</v>
      </c>
      <c r="BX20" s="19">
        <f>INDEX('Team forecast'!$M$3:$AU$22,MATCH($B20,'Team forecast'!$B$3:$B$22,0),MATCH(BX$1,'Team forecast'!$M$2:$AU$2,0))</f>
        <v>0</v>
      </c>
      <c r="BY20" s="19">
        <f>INDEX('Team forecast'!$M$3:$AU$22,MATCH($B20,'Team forecast'!$B$3:$B$22,0),MATCH(BY$1,'Team forecast'!$M$2:$AU$2,0))</f>
        <v>0</v>
      </c>
      <c r="BZ20" s="19">
        <f>INDEX('Team forecast'!$M$3:$AU$22,MATCH($B20,'Team forecast'!$B$3:$B$22,0),MATCH(BZ$1,'Team forecast'!$M$2:$AU$2,0))</f>
        <v>0</v>
      </c>
      <c r="CA20" s="5">
        <f t="shared" si="44"/>
        <v>-5000</v>
      </c>
      <c r="CB20" s="5">
        <f>INDEX('Team forecast'!$M$3:$AU$22,MATCH($B20,'Team forecast'!$B$3:$B$22,0),MATCH(CB$1,'Team forecast'!$M$2:$AU$2,0))*IF($Y20&gt;0,25000,0)</f>
        <v>0</v>
      </c>
      <c r="CC20" s="5">
        <f>INDEX('Team forecast'!$M$3:$AU$22,MATCH($B20,'Team forecast'!$B$3:$B$22,0),MATCH(CC$1,'Team forecast'!$M$2:$AU$2,0))*IF($Y20&gt;0,5000,0)</f>
        <v>0</v>
      </c>
      <c r="CD20" s="5">
        <f>INDEX('Team forecast'!$M$3:$AU$22,MATCH($B20,'Team forecast'!$B$3:$B$22,0),MATCH(CD$1,'Team forecast'!$M$2:$AU$2,0))*IF($Y20&gt;0,-15000,0)</f>
        <v>0</v>
      </c>
      <c r="CE20" s="5">
        <f t="shared" si="45"/>
        <v>0</v>
      </c>
      <c r="CF20" s="5">
        <f t="shared" si="46"/>
        <v>0</v>
      </c>
      <c r="CG20" s="5">
        <f t="shared" si="47"/>
        <v>0</v>
      </c>
      <c r="CH20" s="5">
        <f t="shared" si="48"/>
        <v>0</v>
      </c>
      <c r="CI20" s="5">
        <f t="shared" si="49"/>
        <v>0</v>
      </c>
      <c r="CJ20" s="5">
        <f t="shared" si="50"/>
        <v>0</v>
      </c>
      <c r="CK20" s="5">
        <f t="shared" si="51"/>
        <v>0</v>
      </c>
      <c r="CL20" s="5">
        <f t="shared" si="52"/>
        <v>0</v>
      </c>
      <c r="CM20" s="5">
        <f t="shared" si="53"/>
        <v>0</v>
      </c>
      <c r="CN20" s="5">
        <f>IFERROR(SUM(CB20:CM20),0)*((Cockpit!$C$3)^3)</f>
        <v>0</v>
      </c>
      <c r="CO20" s="19">
        <f>INDEX('Team forecast'!$M$3:$AU$22,MATCH($B20,'Team forecast'!$B$3:$B$22,0),MATCH(CO$1,'Team forecast'!$M$2:$AU$2,0))</f>
        <v>0</v>
      </c>
      <c r="CP20" s="19">
        <f>INDEX('Team forecast'!$M$3:$AU$22,MATCH($B20,'Team forecast'!$B$3:$B$22,0),MATCH(CP$1,'Team forecast'!$M$2:$AU$2,0))</f>
        <v>0</v>
      </c>
      <c r="CQ20" s="19">
        <f>INDEX('Team forecast'!$M$3:$AU$22,MATCH($B20,'Team forecast'!$B$3:$B$22,0),MATCH(CQ$1,'Team forecast'!$M$2:$AU$2,0))</f>
        <v>0</v>
      </c>
      <c r="CR20" s="19">
        <f>INDEX('Team forecast'!$M$3:$AU$22,MATCH($B20,'Team forecast'!$B$3:$B$22,0),MATCH(CR$1,'Team forecast'!$M$2:$AU$2,0))</f>
        <v>0</v>
      </c>
      <c r="CS20" s="5">
        <f t="shared" si="54"/>
        <v>-5000</v>
      </c>
      <c r="CT20" s="5">
        <f>INDEX('Team forecast'!$M$3:$AU$22,MATCH($B20,'Team forecast'!$B$3:$B$22,0),MATCH(CT$1,'Team forecast'!$M$2:$AU$2,0))*IF($Y20&gt;0,25000,0)</f>
        <v>0</v>
      </c>
      <c r="CU20" s="5">
        <f>INDEX('Team forecast'!$M$3:$AU$22,MATCH($B20,'Team forecast'!$B$3:$B$22,0),MATCH(CU$1,'Team forecast'!$M$2:$AU$2,0))*IF($Y20&gt;0,5000,0)</f>
        <v>0</v>
      </c>
      <c r="CV20" s="5">
        <f>INDEX('Team forecast'!$M$3:$AU$22,MATCH($B20,'Team forecast'!$B$3:$B$22,0),MATCH(CV$1,'Team forecast'!$M$2:$AU$2,0))*IF($Y20&gt;0,-15000,0)</f>
        <v>0</v>
      </c>
      <c r="CW20" s="5">
        <f t="shared" si="55"/>
        <v>0</v>
      </c>
      <c r="CX20" s="5">
        <f t="shared" si="56"/>
        <v>0</v>
      </c>
      <c r="CY20" s="5">
        <f t="shared" si="57"/>
        <v>0</v>
      </c>
      <c r="CZ20" s="5">
        <f t="shared" si="58"/>
        <v>0</v>
      </c>
      <c r="DA20" s="5">
        <f t="shared" si="59"/>
        <v>0</v>
      </c>
      <c r="DB20" s="5">
        <f t="shared" si="60"/>
        <v>0</v>
      </c>
      <c r="DC20" s="5">
        <f t="shared" si="61"/>
        <v>0</v>
      </c>
      <c r="DD20" s="5">
        <f t="shared" si="62"/>
        <v>0</v>
      </c>
      <c r="DE20" s="5">
        <f t="shared" si="63"/>
        <v>0</v>
      </c>
      <c r="DF20" s="5">
        <f>IFERROR(SUM(CT20:DE20),0)*((Cockpit!$C$3)^4)</f>
        <v>0</v>
      </c>
      <c r="DG20" s="19">
        <f>INDEX('Team forecast'!$M$3:$AU$22,MATCH($B20,'Team forecast'!$B$3:$B$22,0),MATCH(DG$1,'Team forecast'!$M$2:$AU$2,0))</f>
        <v>0</v>
      </c>
      <c r="DH20" s="19">
        <f>INDEX('Team forecast'!$M$3:$AU$22,MATCH($B20,'Team forecast'!$B$3:$B$22,0),MATCH(DH$1,'Team forecast'!$M$2:$AU$2,0))</f>
        <v>0</v>
      </c>
      <c r="DI20" s="19">
        <f>INDEX('Team forecast'!$M$3:$AU$22,MATCH($B20,'Team forecast'!$B$3:$B$22,0),MATCH(DI$1,'Team forecast'!$M$2:$AU$2,0))</f>
        <v>0</v>
      </c>
      <c r="DJ20" s="19">
        <f>INDEX('Team forecast'!$M$3:$AU$22,MATCH($B20,'Team forecast'!$B$3:$B$22,0),MATCH(DJ$1,'Team forecast'!$M$2:$AU$2,0))</f>
        <v>0</v>
      </c>
      <c r="DK20" s="5">
        <f t="shared" si="64"/>
        <v>-5000</v>
      </c>
      <c r="DL20" s="5">
        <f>INDEX('Team forecast'!$M$3:$AU$22,MATCH($B20,'Team forecast'!$B$3:$B$22,0),MATCH(DL$1,'Team forecast'!$M$2:$AU$2,0))*IF($Y20&gt;0,25000,0)</f>
        <v>0</v>
      </c>
      <c r="DM20" s="5">
        <f>INDEX('Team forecast'!$M$3:$AU$22,MATCH($B20,'Team forecast'!$B$3:$B$22,0),MATCH(DM$1,'Team forecast'!$M$2:$AU$2,0))*IF($Y20&gt;0,5000,0)</f>
        <v>0</v>
      </c>
      <c r="DN20" s="5">
        <f>INDEX('Team forecast'!$M$3:$AU$22,MATCH($B20,'Team forecast'!$B$3:$B$22,0),MATCH(DN$1,'Team forecast'!$M$2:$AU$2,0))*IF($Y20&gt;0,-15000,0)</f>
        <v>0</v>
      </c>
      <c r="DO20" s="5">
        <f t="shared" si="65"/>
        <v>0</v>
      </c>
      <c r="DP20" s="5">
        <f t="shared" si="66"/>
        <v>0</v>
      </c>
      <c r="DQ20" s="5">
        <f t="shared" si="67"/>
        <v>0</v>
      </c>
      <c r="DR20" s="5">
        <f t="shared" si="68"/>
        <v>0</v>
      </c>
      <c r="DS20" s="5">
        <f t="shared" si="69"/>
        <v>0</v>
      </c>
      <c r="DT20" s="5">
        <f t="shared" si="70"/>
        <v>0</v>
      </c>
      <c r="DU20" s="5">
        <f t="shared" si="71"/>
        <v>0</v>
      </c>
      <c r="DV20" s="5">
        <f t="shared" si="72"/>
        <v>0</v>
      </c>
      <c r="DW20" s="5">
        <f t="shared" si="73"/>
        <v>0</v>
      </c>
      <c r="DX20" s="5">
        <f>IFERROR(SUM(DL20:DW20),0)*((Cockpit!$C$3)^5)</f>
        <v>0</v>
      </c>
      <c r="DY20" s="5">
        <f t="shared" si="74"/>
        <v>-5000</v>
      </c>
      <c r="DZ20" s="5" t="str">
        <f>IF(ISERROR(MATCH(A20,'Current squad'!B:B,0)),"No","Yes")</f>
        <v>No</v>
      </c>
      <c r="EA20" s="5" cm="1">
        <f t="array" ref="EA20">IFERROR(_xlfn.IFS(DZ20="Yes",0,DZ20="No",H20*1%),999999)</f>
        <v>40900</v>
      </c>
      <c r="EB20" s="5">
        <f t="shared" si="15"/>
        <v>4130900</v>
      </c>
      <c r="EC20" s="5">
        <f t="shared" si="75"/>
        <v>-45900</v>
      </c>
      <c r="ED20" s="1">
        <f t="shared" si="16"/>
        <v>-1.1222493887530563E-2</v>
      </c>
      <c r="EE20" s="5">
        <f>RANK(EC20,$EC$2:$EC$572)+COUNTIF($EC$2:EC20,EC20)-1</f>
        <v>461</v>
      </c>
      <c r="EF20" s="4">
        <f>RANK(ED20,$ED$2:$ED$572)+COUNTIF($ED$2:ED20,ED20)-1</f>
        <v>278</v>
      </c>
    </row>
    <row r="21" spans="1:136" x14ac:dyDescent="0.3">
      <c r="A21" t="str">
        <f>IF(Holdet.dk!A21&lt;&gt;"",Holdet.dk!A21,"")</f>
        <v>Ryan Finnigan</v>
      </c>
      <c r="B21" t="str">
        <f>INDEX(Holdet.dk!B:B,MATCH($A21,Holdet.dk!$A:$A,0))</f>
        <v>Southampton</v>
      </c>
      <c r="C21" t="str">
        <f>INDEX(Holdet.dk!C:C,MATCH($A21,Holdet.dk!$A:$A,0))</f>
        <v>Midfield</v>
      </c>
      <c r="D21" t="str">
        <f>INDEX(Holdet.dk!D:D,MATCH($A21,Holdet.dk!$A:$A,0))</f>
        <v>1.915.000</v>
      </c>
      <c r="E21" s="1">
        <f>IFERROR(_xlfn.NUMBERVALUE(INDEX(Holdet.dk!$E:$E,MATCH($A21,Holdet.dk!$A:$A,0)),","),0)</f>
        <v>0</v>
      </c>
      <c r="F21" t="str">
        <f>IF(INDEX(Lookup!H:H,MATCH('Master data'!A21,Lookup!G:G,0))=0,A21,INDEX(Lookup!H:H,MATCH('Master data'!A21,Lookup!G:G,0)))</f>
        <v>Ryan Finnigan</v>
      </c>
      <c r="G21" t="str">
        <f>IFERROR(INDEX(Lookup!B:B,MATCH(INDEX(Rotowire!C:C,MATCH(F21,Rotowire!A:A,0)),Lookup!D:D,0)),"")</f>
        <v/>
      </c>
      <c r="H21" s="5">
        <f t="shared" si="4"/>
        <v>1915000</v>
      </c>
      <c r="I21" s="19">
        <f>IFERROR(INDEX('Team forecast'!$G$3:$I$22,MATCH($B21,'Team forecast'!$B$3:$B$22,0),MATCH(I$1,'Team forecast'!$G$2:$I$2,0)),0)</f>
        <v>1.1637931034482758</v>
      </c>
      <c r="J21" s="19">
        <f>IFERROR(INDEX('Team forecast'!$G$3:$I$22,MATCH($B21,'Team forecast'!$B$3:$B$22,0),MATCH(J$1,'Team forecast'!$G$2:$I$2,0)),0)</f>
        <v>0.89999999999999991</v>
      </c>
      <c r="K21" s="19">
        <f>IFERROR(INDEX('Team forecast'!$G$3:$I$22,MATCH($B21,'Team forecast'!$B$3:$B$22,0),MATCH(K$1,'Team forecast'!$G$2:$I$2,0)),0)</f>
        <v>1.3912753278240162</v>
      </c>
      <c r="L21">
        <f>SUMIFS(Rotowire!E:E,Rotowire!$A:$A,'Master data'!$F21)</f>
        <v>0</v>
      </c>
      <c r="M21" s="2">
        <f>SUMIFS(Rotowire!F:F,Rotowire!$A:$A,'Master data'!$F21)*I21</f>
        <v>0</v>
      </c>
      <c r="N21" s="2">
        <f>SUMIFS(Rotowire!G:G,Rotowire!$A:$A,'Master data'!$F21)*I21</f>
        <v>0</v>
      </c>
      <c r="O21" s="2">
        <f>SUMIFS(Rotowire!I:I,Rotowire!$A:$A,'Master data'!$F21)*I21</f>
        <v>0</v>
      </c>
      <c r="P21" s="2">
        <f>SUMIFS(Rotowire!W:W,Rotowire!$A:$A,'Master data'!$F21)*K21</f>
        <v>0</v>
      </c>
      <c r="Q21" s="2">
        <f>SUMIFS(Rotowire!Y:Y,Rotowire!$A:$A,'Master data'!$F21)*J21</f>
        <v>0</v>
      </c>
      <c r="R21" s="2">
        <f>SUMIFS(Rotowire!AB:AB,Rotowire!$A:$A,'Master data'!$F21)</f>
        <v>0</v>
      </c>
      <c r="S21" s="2">
        <f>SUMIFS(Rotowire!AC:AC,Rotowire!$A:$A,'Master data'!$F21)</f>
        <v>0</v>
      </c>
      <c r="T21" s="2">
        <f>INDEX('Team forecast'!D$3:D$22,MATCH($B21,'Team forecast'!$B$3:$B$22,0))</f>
        <v>1.35</v>
      </c>
      <c r="U21" s="2">
        <f>INDEX('Team forecast'!E$3:E$22,MATCH($B21,'Team forecast'!$B$3:$B$22,0))</f>
        <v>1.71</v>
      </c>
      <c r="V21" s="2">
        <f>INDEX('Team forecast'!J$3:J$22,MATCH($B21,'Team forecast'!$B$3:$B$22,0))</f>
        <v>0.30020000000000002</v>
      </c>
      <c r="W21" s="2">
        <f>INDEX('Team forecast'!K$3:K$22,MATCH($B21,'Team forecast'!$B$3:$B$22,0))</f>
        <v>0.2422</v>
      </c>
      <c r="X21" s="2">
        <f>INDEX('Team forecast'!L$3:L$22,MATCH($B21,'Team forecast'!$B$3:$B$22,0))</f>
        <v>0.45750000000000002</v>
      </c>
      <c r="Y21" s="5">
        <f t="shared" si="5"/>
        <v>-5000</v>
      </c>
      <c r="Z21" s="5">
        <f t="shared" si="17"/>
        <v>0</v>
      </c>
      <c r="AA21" s="5">
        <f t="shared" si="6"/>
        <v>0</v>
      </c>
      <c r="AB21" s="5">
        <f t="shared" si="7"/>
        <v>0</v>
      </c>
      <c r="AC21" s="5">
        <f t="shared" si="8"/>
        <v>0</v>
      </c>
      <c r="AD21" s="5">
        <f t="shared" si="18"/>
        <v>0</v>
      </c>
      <c r="AE21" s="5">
        <f t="shared" si="19"/>
        <v>0</v>
      </c>
      <c r="AF21" s="5">
        <f t="shared" si="11"/>
        <v>0</v>
      </c>
      <c r="AG21" s="5">
        <f t="shared" si="12"/>
        <v>0</v>
      </c>
      <c r="AH21" s="5">
        <f t="shared" si="20"/>
        <v>0</v>
      </c>
      <c r="AI21" s="5">
        <f t="shared" si="21"/>
        <v>0</v>
      </c>
      <c r="AJ21" s="5">
        <f t="shared" si="22"/>
        <v>0</v>
      </c>
      <c r="AK21" s="5">
        <f t="shared" si="23"/>
        <v>0</v>
      </c>
      <c r="AL21" s="5">
        <f>IFERROR(SUM(Y21:AK21),-5000)*((Cockpit!$C$3)^0)</f>
        <v>-5000</v>
      </c>
      <c r="AM21" s="19">
        <f>INDEX('Team forecast'!$M$3:$AU$22,MATCH($B21,'Team forecast'!$B$3:$B$22,0),MATCH(AM$1,'Team forecast'!$M$2:$AU$2,0))</f>
        <v>0</v>
      </c>
      <c r="AN21" s="19">
        <f>INDEX('Team forecast'!$M$3:$AU$22,MATCH($B21,'Team forecast'!$B$3:$B$22,0),MATCH(AN$1,'Team forecast'!$M$2:$AU$2,0))</f>
        <v>0</v>
      </c>
      <c r="AO21" s="19">
        <f>INDEX('Team forecast'!$M$3:$AU$22,MATCH($B21,'Team forecast'!$B$3:$B$22,0),MATCH(AO$1,'Team forecast'!$M$2:$AU$2,0))</f>
        <v>0</v>
      </c>
      <c r="AP21" s="19">
        <f>INDEX('Team forecast'!$M$3:$AU$22,MATCH($B21,'Team forecast'!$B$3:$B$22,0),MATCH(AP$1,'Team forecast'!$M$2:$AU$2,0))</f>
        <v>0</v>
      </c>
      <c r="AQ21" s="5">
        <f t="shared" si="24"/>
        <v>-5000</v>
      </c>
      <c r="AR21" s="5">
        <f>INDEX('Team forecast'!$M$3:$AU$22,MATCH($B21,'Team forecast'!$B$3:$B$22,0),MATCH(AR$1,'Team forecast'!$M$2:$AU$2,0))*IF($Y21&gt;0,25000,0)</f>
        <v>0</v>
      </c>
      <c r="AS21" s="5">
        <f>INDEX('Team forecast'!$M$3:$AU$22,MATCH($B21,'Team forecast'!$B$3:$B$22,0),MATCH(AS$1,'Team forecast'!$M$2:$AU$2,0))*IF($Y21&gt;0,5000,0)</f>
        <v>0</v>
      </c>
      <c r="AT21" s="5">
        <f>INDEX('Team forecast'!$M$3:$AU$22,MATCH($B21,'Team forecast'!$B$3:$B$22,0),MATCH(AT$1,'Team forecast'!$M$2:$AU$2,0))*IF($Y21&gt;0,-15000,0)</f>
        <v>0</v>
      </c>
      <c r="AU21" s="5">
        <f t="shared" si="25"/>
        <v>0</v>
      </c>
      <c r="AV21" s="5">
        <f t="shared" si="26"/>
        <v>0</v>
      </c>
      <c r="AW21" s="5">
        <f t="shared" si="27"/>
        <v>0</v>
      </c>
      <c r="AX21" s="5">
        <f t="shared" si="28"/>
        <v>0</v>
      </c>
      <c r="AY21" s="5">
        <f t="shared" si="29"/>
        <v>0</v>
      </c>
      <c r="AZ21" s="5">
        <f t="shared" si="30"/>
        <v>0</v>
      </c>
      <c r="BA21" s="5">
        <f t="shared" si="31"/>
        <v>0</v>
      </c>
      <c r="BB21" s="5">
        <f t="shared" si="32"/>
        <v>0</v>
      </c>
      <c r="BC21" s="5">
        <f t="shared" si="33"/>
        <v>0</v>
      </c>
      <c r="BD21" s="5">
        <f>IFERROR(SUM(AR21:BC21),0)*((Cockpit!$C$3)^1)</f>
        <v>0</v>
      </c>
      <c r="BE21" s="19">
        <f>INDEX('Team forecast'!$M$3:$AU$22,MATCH($B21,'Team forecast'!$B$3:$B$22,0),MATCH(BE$1,'Team forecast'!$M$2:$AU$2,0))</f>
        <v>0</v>
      </c>
      <c r="BF21" s="19">
        <f>INDEX('Team forecast'!$M$3:$AU$22,MATCH($B21,'Team forecast'!$B$3:$B$22,0),MATCH(BF$1,'Team forecast'!$M$2:$AU$2,0))</f>
        <v>0</v>
      </c>
      <c r="BG21" s="19">
        <f>INDEX('Team forecast'!$M$3:$AU$22,MATCH($B21,'Team forecast'!$B$3:$B$22,0),MATCH(BG$1,'Team forecast'!$M$2:$AU$2,0))</f>
        <v>0</v>
      </c>
      <c r="BH21" s="19">
        <f>INDEX('Team forecast'!$M$3:$AU$22,MATCH($B21,'Team forecast'!$B$3:$B$22,0),MATCH(BH$1,'Team forecast'!$M$2:$AU$2,0))</f>
        <v>0</v>
      </c>
      <c r="BI21" s="5">
        <f t="shared" si="34"/>
        <v>-5000</v>
      </c>
      <c r="BJ21" s="5">
        <f>INDEX('Team forecast'!$M$3:$AU$22,MATCH($B21,'Team forecast'!$B$3:$B$22,0),MATCH(BJ$1,'Team forecast'!$M$2:$AU$2,0))*IF($Y21&gt;0,25000,0)</f>
        <v>0</v>
      </c>
      <c r="BK21" s="5">
        <f>INDEX('Team forecast'!$M$3:$AU$22,MATCH($B21,'Team forecast'!$B$3:$B$22,0),MATCH(BK$1,'Team forecast'!$M$2:$AU$2,0))*IF($Y21&gt;0,5000,0)</f>
        <v>0</v>
      </c>
      <c r="BL21" s="5">
        <f>INDEX('Team forecast'!$M$3:$AU$22,MATCH($B21,'Team forecast'!$B$3:$B$22,0),MATCH(BL$1,'Team forecast'!$M$2:$AU$2,0))*IF($Y21&gt;0,-15000,0)</f>
        <v>0</v>
      </c>
      <c r="BM21" s="5">
        <f t="shared" si="35"/>
        <v>0</v>
      </c>
      <c r="BN21" s="5">
        <f t="shared" si="36"/>
        <v>0</v>
      </c>
      <c r="BO21" s="5">
        <f t="shared" si="37"/>
        <v>0</v>
      </c>
      <c r="BP21" s="5">
        <f t="shared" si="38"/>
        <v>0</v>
      </c>
      <c r="BQ21" s="5">
        <f t="shared" si="39"/>
        <v>0</v>
      </c>
      <c r="BR21" s="5">
        <f t="shared" si="40"/>
        <v>0</v>
      </c>
      <c r="BS21" s="5">
        <f t="shared" si="41"/>
        <v>0</v>
      </c>
      <c r="BT21" s="5">
        <f t="shared" si="42"/>
        <v>0</v>
      </c>
      <c r="BU21" s="5">
        <f t="shared" si="43"/>
        <v>0</v>
      </c>
      <c r="BV21" s="5">
        <f>IFERROR(SUM(BJ21:BU21),0)*((Cockpit!$C$3)^2)</f>
        <v>0</v>
      </c>
      <c r="BW21" s="19">
        <f>INDEX('Team forecast'!$M$3:$AU$22,MATCH($B21,'Team forecast'!$B$3:$B$22,0),MATCH(BW$1,'Team forecast'!$M$2:$AU$2,0))</f>
        <v>0</v>
      </c>
      <c r="BX21" s="19">
        <f>INDEX('Team forecast'!$M$3:$AU$22,MATCH($B21,'Team forecast'!$B$3:$B$22,0),MATCH(BX$1,'Team forecast'!$M$2:$AU$2,0))</f>
        <v>0</v>
      </c>
      <c r="BY21" s="19">
        <f>INDEX('Team forecast'!$M$3:$AU$22,MATCH($B21,'Team forecast'!$B$3:$B$22,0),MATCH(BY$1,'Team forecast'!$M$2:$AU$2,0))</f>
        <v>0</v>
      </c>
      <c r="BZ21" s="19">
        <f>INDEX('Team forecast'!$M$3:$AU$22,MATCH($B21,'Team forecast'!$B$3:$B$22,0),MATCH(BZ$1,'Team forecast'!$M$2:$AU$2,0))</f>
        <v>0</v>
      </c>
      <c r="CA21" s="5">
        <f t="shared" si="44"/>
        <v>-5000</v>
      </c>
      <c r="CB21" s="5">
        <f>INDEX('Team forecast'!$M$3:$AU$22,MATCH($B21,'Team forecast'!$B$3:$B$22,0),MATCH(CB$1,'Team forecast'!$M$2:$AU$2,0))*IF($Y21&gt;0,25000,0)</f>
        <v>0</v>
      </c>
      <c r="CC21" s="5">
        <f>INDEX('Team forecast'!$M$3:$AU$22,MATCH($B21,'Team forecast'!$B$3:$B$22,0),MATCH(CC$1,'Team forecast'!$M$2:$AU$2,0))*IF($Y21&gt;0,5000,0)</f>
        <v>0</v>
      </c>
      <c r="CD21" s="5">
        <f>INDEX('Team forecast'!$M$3:$AU$22,MATCH($B21,'Team forecast'!$B$3:$B$22,0),MATCH(CD$1,'Team forecast'!$M$2:$AU$2,0))*IF($Y21&gt;0,-15000,0)</f>
        <v>0</v>
      </c>
      <c r="CE21" s="5">
        <f t="shared" si="45"/>
        <v>0</v>
      </c>
      <c r="CF21" s="5">
        <f t="shared" si="46"/>
        <v>0</v>
      </c>
      <c r="CG21" s="5">
        <f t="shared" si="47"/>
        <v>0</v>
      </c>
      <c r="CH21" s="5">
        <f t="shared" si="48"/>
        <v>0</v>
      </c>
      <c r="CI21" s="5">
        <f t="shared" si="49"/>
        <v>0</v>
      </c>
      <c r="CJ21" s="5">
        <f t="shared" si="50"/>
        <v>0</v>
      </c>
      <c r="CK21" s="5">
        <f t="shared" si="51"/>
        <v>0</v>
      </c>
      <c r="CL21" s="5">
        <f t="shared" si="52"/>
        <v>0</v>
      </c>
      <c r="CM21" s="5">
        <f t="shared" si="53"/>
        <v>0</v>
      </c>
      <c r="CN21" s="5">
        <f>IFERROR(SUM(CB21:CM21),0)*((Cockpit!$C$3)^3)</f>
        <v>0</v>
      </c>
      <c r="CO21" s="19">
        <f>INDEX('Team forecast'!$M$3:$AU$22,MATCH($B21,'Team forecast'!$B$3:$B$22,0),MATCH(CO$1,'Team forecast'!$M$2:$AU$2,0))</f>
        <v>0</v>
      </c>
      <c r="CP21" s="19">
        <f>INDEX('Team forecast'!$M$3:$AU$22,MATCH($B21,'Team forecast'!$B$3:$B$22,0),MATCH(CP$1,'Team forecast'!$M$2:$AU$2,0))</f>
        <v>0</v>
      </c>
      <c r="CQ21" s="19">
        <f>INDEX('Team forecast'!$M$3:$AU$22,MATCH($B21,'Team forecast'!$B$3:$B$22,0),MATCH(CQ$1,'Team forecast'!$M$2:$AU$2,0))</f>
        <v>0</v>
      </c>
      <c r="CR21" s="19">
        <f>INDEX('Team forecast'!$M$3:$AU$22,MATCH($B21,'Team forecast'!$B$3:$B$22,0),MATCH(CR$1,'Team forecast'!$M$2:$AU$2,0))</f>
        <v>0</v>
      </c>
      <c r="CS21" s="5">
        <f t="shared" si="54"/>
        <v>-5000</v>
      </c>
      <c r="CT21" s="5">
        <f>INDEX('Team forecast'!$M$3:$AU$22,MATCH($B21,'Team forecast'!$B$3:$B$22,0),MATCH(CT$1,'Team forecast'!$M$2:$AU$2,0))*IF($Y21&gt;0,25000,0)</f>
        <v>0</v>
      </c>
      <c r="CU21" s="5">
        <f>INDEX('Team forecast'!$M$3:$AU$22,MATCH($B21,'Team forecast'!$B$3:$B$22,0),MATCH(CU$1,'Team forecast'!$M$2:$AU$2,0))*IF($Y21&gt;0,5000,0)</f>
        <v>0</v>
      </c>
      <c r="CV21" s="5">
        <f>INDEX('Team forecast'!$M$3:$AU$22,MATCH($B21,'Team forecast'!$B$3:$B$22,0),MATCH(CV$1,'Team forecast'!$M$2:$AU$2,0))*IF($Y21&gt;0,-15000,0)</f>
        <v>0</v>
      </c>
      <c r="CW21" s="5">
        <f t="shared" si="55"/>
        <v>0</v>
      </c>
      <c r="CX21" s="5">
        <f t="shared" si="56"/>
        <v>0</v>
      </c>
      <c r="CY21" s="5">
        <f t="shared" si="57"/>
        <v>0</v>
      </c>
      <c r="CZ21" s="5">
        <f t="shared" si="58"/>
        <v>0</v>
      </c>
      <c r="DA21" s="5">
        <f t="shared" si="59"/>
        <v>0</v>
      </c>
      <c r="DB21" s="5">
        <f t="shared" si="60"/>
        <v>0</v>
      </c>
      <c r="DC21" s="5">
        <f t="shared" si="61"/>
        <v>0</v>
      </c>
      <c r="DD21" s="5">
        <f t="shared" si="62"/>
        <v>0</v>
      </c>
      <c r="DE21" s="5">
        <f t="shared" si="63"/>
        <v>0</v>
      </c>
      <c r="DF21" s="5">
        <f>IFERROR(SUM(CT21:DE21),0)*((Cockpit!$C$3)^4)</f>
        <v>0</v>
      </c>
      <c r="DG21" s="19">
        <f>INDEX('Team forecast'!$M$3:$AU$22,MATCH($B21,'Team forecast'!$B$3:$B$22,0),MATCH(DG$1,'Team forecast'!$M$2:$AU$2,0))</f>
        <v>0</v>
      </c>
      <c r="DH21" s="19">
        <f>INDEX('Team forecast'!$M$3:$AU$22,MATCH($B21,'Team forecast'!$B$3:$B$22,0),MATCH(DH$1,'Team forecast'!$M$2:$AU$2,0))</f>
        <v>0</v>
      </c>
      <c r="DI21" s="19">
        <f>INDEX('Team forecast'!$M$3:$AU$22,MATCH($B21,'Team forecast'!$B$3:$B$22,0),MATCH(DI$1,'Team forecast'!$M$2:$AU$2,0))</f>
        <v>0</v>
      </c>
      <c r="DJ21" s="19">
        <f>INDEX('Team forecast'!$M$3:$AU$22,MATCH($B21,'Team forecast'!$B$3:$B$22,0),MATCH(DJ$1,'Team forecast'!$M$2:$AU$2,0))</f>
        <v>0</v>
      </c>
      <c r="DK21" s="5">
        <f t="shared" si="64"/>
        <v>-5000</v>
      </c>
      <c r="DL21" s="5">
        <f>INDEX('Team forecast'!$M$3:$AU$22,MATCH($B21,'Team forecast'!$B$3:$B$22,0),MATCH(DL$1,'Team forecast'!$M$2:$AU$2,0))*IF($Y21&gt;0,25000,0)</f>
        <v>0</v>
      </c>
      <c r="DM21" s="5">
        <f>INDEX('Team forecast'!$M$3:$AU$22,MATCH($B21,'Team forecast'!$B$3:$B$22,0),MATCH(DM$1,'Team forecast'!$M$2:$AU$2,0))*IF($Y21&gt;0,5000,0)</f>
        <v>0</v>
      </c>
      <c r="DN21" s="5">
        <f>INDEX('Team forecast'!$M$3:$AU$22,MATCH($B21,'Team forecast'!$B$3:$B$22,0),MATCH(DN$1,'Team forecast'!$M$2:$AU$2,0))*IF($Y21&gt;0,-15000,0)</f>
        <v>0</v>
      </c>
      <c r="DO21" s="5">
        <f t="shared" si="65"/>
        <v>0</v>
      </c>
      <c r="DP21" s="5">
        <f t="shared" si="66"/>
        <v>0</v>
      </c>
      <c r="DQ21" s="5">
        <f t="shared" si="67"/>
        <v>0</v>
      </c>
      <c r="DR21" s="5">
        <f t="shared" si="68"/>
        <v>0</v>
      </c>
      <c r="DS21" s="5">
        <f t="shared" si="69"/>
        <v>0</v>
      </c>
      <c r="DT21" s="5">
        <f t="shared" si="70"/>
        <v>0</v>
      </c>
      <c r="DU21" s="5">
        <f t="shared" si="71"/>
        <v>0</v>
      </c>
      <c r="DV21" s="5">
        <f t="shared" si="72"/>
        <v>0</v>
      </c>
      <c r="DW21" s="5">
        <f t="shared" si="73"/>
        <v>0</v>
      </c>
      <c r="DX21" s="5">
        <f>IFERROR(SUM(DL21:DW21),0)*((Cockpit!$C$3)^5)</f>
        <v>0</v>
      </c>
      <c r="DY21" s="5">
        <f t="shared" si="74"/>
        <v>-5000</v>
      </c>
      <c r="DZ21" s="5" t="str">
        <f>IF(ISERROR(MATCH(A21,'Current squad'!B:B,0)),"No","Yes")</f>
        <v>No</v>
      </c>
      <c r="EA21" s="5" cm="1">
        <f t="array" ref="EA21">IFERROR(_xlfn.IFS(DZ21="Yes",0,DZ21="No",H21*1%),999999)</f>
        <v>19150</v>
      </c>
      <c r="EB21" s="5">
        <f t="shared" si="15"/>
        <v>1934150</v>
      </c>
      <c r="EC21" s="5">
        <f t="shared" si="75"/>
        <v>-24150</v>
      </c>
      <c r="ED21" s="1">
        <f t="shared" si="16"/>
        <v>-1.2610966057441253E-2</v>
      </c>
      <c r="EE21" s="5">
        <f>RANK(EC21,$EC$2:$EC$572)+COUNTIF($EC$2:EC21,EC21)-1</f>
        <v>220</v>
      </c>
      <c r="EF21" s="4">
        <f>RANK(ED21,$ED$2:$ED$572)+COUNTIF($ED$2:ED21,ED21)-1</f>
        <v>494</v>
      </c>
    </row>
    <row r="22" spans="1:136" x14ac:dyDescent="0.3">
      <c r="A22" t="str">
        <f>IF(Holdet.dk!A22&lt;&gt;"",Holdet.dk!A22,"")</f>
        <v>Anwar El Ghazi</v>
      </c>
      <c r="B22" t="str">
        <f>INDEX(Holdet.dk!B:B,MATCH($A22,Holdet.dk!$A:$A,0))</f>
        <v>Aston Villa</v>
      </c>
      <c r="C22" t="str">
        <f>INDEX(Holdet.dk!C:C,MATCH($A22,Holdet.dk!$A:$A,0))</f>
        <v>Midfield</v>
      </c>
      <c r="D22" t="str">
        <f>INDEX(Holdet.dk!D:D,MATCH($A22,Holdet.dk!$A:$A,0))</f>
        <v>4.182.000</v>
      </c>
      <c r="E22" s="1">
        <f>IFERROR(_xlfn.NUMBERVALUE(INDEX(Holdet.dk!$E:$E,MATCH($A22,Holdet.dk!$A:$A,0)),","),0)</f>
        <v>0.16600000000000001</v>
      </c>
      <c r="F22" t="str">
        <f>IF(INDEX(Lookup!H:H,MATCH('Master data'!A22,Lookup!G:G,0))=0,A22,INDEX(Lookup!H:H,MATCH('Master data'!A22,Lookup!G:G,0)))</f>
        <v>Anwar El Ghazi</v>
      </c>
      <c r="G22" t="str">
        <f>IFERROR(INDEX(Lookup!B:B,MATCH(INDEX(Rotowire!C:C,MATCH(F22,Rotowire!A:A,0)),Lookup!D:D,0)),"")</f>
        <v>Chelsea</v>
      </c>
      <c r="H22" s="5">
        <f t="shared" si="4"/>
        <v>4182000</v>
      </c>
      <c r="I22" s="19">
        <f>IFERROR(INDEX('Team forecast'!$G$3:$I$22,MATCH($B22,'Team forecast'!$B$3:$B$22,0),MATCH(I$1,'Team forecast'!$G$2:$I$2,0)),0)</f>
        <v>0.82291666666666674</v>
      </c>
      <c r="J22" s="19">
        <f>IFERROR(INDEX('Team forecast'!$G$3:$I$22,MATCH($B22,'Team forecast'!$B$3:$B$22,0),MATCH(J$1,'Team forecast'!$G$2:$I$2,0)),0)</f>
        <v>0.93034825870646787</v>
      </c>
      <c r="K22" s="19">
        <f>IFERROR(INDEX('Team forecast'!$G$3:$I$22,MATCH($B22,'Team forecast'!$B$3:$B$22,0),MATCH(K$1,'Team forecast'!$G$2:$I$2,0)),0)</f>
        <v>1.2843638484594284</v>
      </c>
      <c r="L22">
        <f>SUMIFS(Rotowire!E:E,Rotowire!$A:$A,'Master data'!$F22)</f>
        <v>95</v>
      </c>
      <c r="M22" s="2">
        <f>SUMIFS(Rotowire!F:F,Rotowire!$A:$A,'Master data'!$F22)*I22</f>
        <v>0.13166666666666668</v>
      </c>
      <c r="N22" s="2">
        <f>SUMIFS(Rotowire!G:G,Rotowire!$A:$A,'Master data'!$F22)*I22</f>
        <v>0.13166666666666668</v>
      </c>
      <c r="O22" s="2">
        <f>SUMIFS(Rotowire!I:I,Rotowire!$A:$A,'Master data'!$F22)*I22</f>
        <v>1.4154166666666668</v>
      </c>
      <c r="P22" s="2">
        <f>SUMIFS(Rotowire!W:W,Rotowire!$A:$A,'Master data'!$F22)*K22</f>
        <v>0.1541236618151314</v>
      </c>
      <c r="Q22" s="2">
        <f>SUMIFS(Rotowire!Y:Y,Rotowire!$A:$A,'Master data'!$F22)*J22</f>
        <v>0</v>
      </c>
      <c r="R22" s="2">
        <f>SUMIFS(Rotowire!AB:AB,Rotowire!$A:$A,'Master data'!$F22)</f>
        <v>0.28999999999999998</v>
      </c>
      <c r="S22" s="2">
        <f>SUMIFS(Rotowire!AC:AC,Rotowire!$A:$A,'Master data'!$F22)</f>
        <v>0</v>
      </c>
      <c r="T22" s="2">
        <f>INDEX('Team forecast'!D$3:D$22,MATCH($B22,'Team forecast'!$B$3:$B$22,0))</f>
        <v>0.79</v>
      </c>
      <c r="U22" s="2">
        <f>INDEX('Team forecast'!E$3:E$22,MATCH($B22,'Team forecast'!$B$3:$B$22,0))</f>
        <v>1.87</v>
      </c>
      <c r="V22" s="2">
        <f>INDEX('Team forecast'!J$3:J$22,MATCH($B22,'Team forecast'!$B$3:$B$22,0))</f>
        <v>0.15010000000000001</v>
      </c>
      <c r="W22" s="2">
        <f>INDEX('Team forecast'!K$3:K$22,MATCH($B22,'Team forecast'!$B$3:$B$22,0))</f>
        <v>0.2238</v>
      </c>
      <c r="X22" s="2">
        <f>INDEX('Team forecast'!L$3:L$22,MATCH($B22,'Team forecast'!$B$3:$B$22,0))</f>
        <v>0.62609999999999999</v>
      </c>
      <c r="Y22" s="5">
        <f t="shared" si="5"/>
        <v>7000</v>
      </c>
      <c r="Z22" s="5">
        <f t="shared" si="17"/>
        <v>3752.5000000000005</v>
      </c>
      <c r="AA22" s="5">
        <f t="shared" si="6"/>
        <v>1119</v>
      </c>
      <c r="AB22" s="5">
        <f t="shared" si="7"/>
        <v>-9391.5</v>
      </c>
      <c r="AC22" s="5">
        <f t="shared" si="8"/>
        <v>16458.333333333336</v>
      </c>
      <c r="AD22" s="5">
        <f t="shared" si="18"/>
        <v>6583.3333333333339</v>
      </c>
      <c r="AE22" s="5">
        <f t="shared" si="19"/>
        <v>14154.166666666668</v>
      </c>
      <c r="AF22" s="5">
        <f t="shared" si="11"/>
        <v>0</v>
      </c>
      <c r="AG22" s="5">
        <f t="shared" si="12"/>
        <v>0</v>
      </c>
      <c r="AH22" s="5">
        <f t="shared" si="20"/>
        <v>-5800</v>
      </c>
      <c r="AI22" s="5">
        <f t="shared" si="21"/>
        <v>0</v>
      </c>
      <c r="AJ22" s="5">
        <f t="shared" si="22"/>
        <v>7900</v>
      </c>
      <c r="AK22" s="5">
        <f t="shared" si="23"/>
        <v>-14960</v>
      </c>
      <c r="AL22" s="5">
        <f>IFERROR(SUM(Y22:AK22),-5000)*((Cockpit!$C$3)^0)</f>
        <v>26815.833333333343</v>
      </c>
      <c r="AM22" s="19">
        <f>INDEX('Team forecast'!$M$3:$AU$22,MATCH($B22,'Team forecast'!$B$3:$B$22,0),MATCH(AM$1,'Team forecast'!$M$2:$AU$2,0))</f>
        <v>0</v>
      </c>
      <c r="AN22" s="19">
        <f>INDEX('Team forecast'!$M$3:$AU$22,MATCH($B22,'Team forecast'!$B$3:$B$22,0),MATCH(AN$1,'Team forecast'!$M$2:$AU$2,0))</f>
        <v>0</v>
      </c>
      <c r="AO22" s="19">
        <f>INDEX('Team forecast'!$M$3:$AU$22,MATCH($B22,'Team forecast'!$B$3:$B$22,0),MATCH(AO$1,'Team forecast'!$M$2:$AU$2,0))</f>
        <v>0</v>
      </c>
      <c r="AP22" s="19">
        <f>INDEX('Team forecast'!$M$3:$AU$22,MATCH($B22,'Team forecast'!$B$3:$B$22,0),MATCH(AP$1,'Team forecast'!$M$2:$AU$2,0))</f>
        <v>0</v>
      </c>
      <c r="AQ22" s="5">
        <f t="shared" si="24"/>
        <v>7000</v>
      </c>
      <c r="AR22" s="5">
        <f>INDEX('Team forecast'!$M$3:$AU$22,MATCH($B22,'Team forecast'!$B$3:$B$22,0),MATCH(AR$1,'Team forecast'!$M$2:$AU$2,0))*IF($Y22&gt;0,25000,0)</f>
        <v>0</v>
      </c>
      <c r="AS22" s="5">
        <f>INDEX('Team forecast'!$M$3:$AU$22,MATCH($B22,'Team forecast'!$B$3:$B$22,0),MATCH(AS$1,'Team forecast'!$M$2:$AU$2,0))*IF($Y22&gt;0,5000,0)</f>
        <v>0</v>
      </c>
      <c r="AT22" s="5">
        <f>INDEX('Team forecast'!$M$3:$AU$22,MATCH($B22,'Team forecast'!$B$3:$B$22,0),MATCH(AT$1,'Team forecast'!$M$2:$AU$2,0))*IF($Y22&gt;0,-15000,0)</f>
        <v>0</v>
      </c>
      <c r="AU22" s="5">
        <f t="shared" si="25"/>
        <v>0</v>
      </c>
      <c r="AV22" s="5">
        <f t="shared" si="26"/>
        <v>0</v>
      </c>
      <c r="AW22" s="5">
        <f t="shared" si="27"/>
        <v>0</v>
      </c>
      <c r="AX22" s="5">
        <f t="shared" si="28"/>
        <v>0</v>
      </c>
      <c r="AY22" s="5">
        <f t="shared" si="29"/>
        <v>0</v>
      </c>
      <c r="AZ22" s="5">
        <f t="shared" si="30"/>
        <v>-5800</v>
      </c>
      <c r="BA22" s="5">
        <f t="shared" si="31"/>
        <v>0</v>
      </c>
      <c r="BB22" s="5">
        <f t="shared" si="32"/>
        <v>0</v>
      </c>
      <c r="BC22" s="5">
        <f t="shared" si="33"/>
        <v>0</v>
      </c>
      <c r="BD22" s="5">
        <f>IFERROR(SUM(AR22:BC22),0)*((Cockpit!$C$3)^1)</f>
        <v>-4059.9999999999995</v>
      </c>
      <c r="BE22" s="19">
        <f>INDEX('Team forecast'!$M$3:$AU$22,MATCH($B22,'Team forecast'!$B$3:$B$22,0),MATCH(BE$1,'Team forecast'!$M$2:$AU$2,0))</f>
        <v>0</v>
      </c>
      <c r="BF22" s="19">
        <f>INDEX('Team forecast'!$M$3:$AU$22,MATCH($B22,'Team forecast'!$B$3:$B$22,0),MATCH(BF$1,'Team forecast'!$M$2:$AU$2,0))</f>
        <v>0</v>
      </c>
      <c r="BG22" s="19">
        <f>INDEX('Team forecast'!$M$3:$AU$22,MATCH($B22,'Team forecast'!$B$3:$B$22,0),MATCH(BG$1,'Team forecast'!$M$2:$AU$2,0))</f>
        <v>0</v>
      </c>
      <c r="BH22" s="19">
        <f>INDEX('Team forecast'!$M$3:$AU$22,MATCH($B22,'Team forecast'!$B$3:$B$22,0),MATCH(BH$1,'Team forecast'!$M$2:$AU$2,0))</f>
        <v>0</v>
      </c>
      <c r="BI22" s="5">
        <f t="shared" si="34"/>
        <v>7000</v>
      </c>
      <c r="BJ22" s="5">
        <f>INDEX('Team forecast'!$M$3:$AU$22,MATCH($B22,'Team forecast'!$B$3:$B$22,0),MATCH(BJ$1,'Team forecast'!$M$2:$AU$2,0))*IF($Y22&gt;0,25000,0)</f>
        <v>0</v>
      </c>
      <c r="BK22" s="5">
        <f>INDEX('Team forecast'!$M$3:$AU$22,MATCH($B22,'Team forecast'!$B$3:$B$22,0),MATCH(BK$1,'Team forecast'!$M$2:$AU$2,0))*IF($Y22&gt;0,5000,0)</f>
        <v>0</v>
      </c>
      <c r="BL22" s="5">
        <f>INDEX('Team forecast'!$M$3:$AU$22,MATCH($B22,'Team forecast'!$B$3:$B$22,0),MATCH(BL$1,'Team forecast'!$M$2:$AU$2,0))*IF($Y22&gt;0,-15000,0)</f>
        <v>0</v>
      </c>
      <c r="BM22" s="5">
        <f t="shared" si="35"/>
        <v>0</v>
      </c>
      <c r="BN22" s="5">
        <f t="shared" si="36"/>
        <v>0</v>
      </c>
      <c r="BO22" s="5">
        <f t="shared" si="37"/>
        <v>0</v>
      </c>
      <c r="BP22" s="5">
        <f t="shared" si="38"/>
        <v>0</v>
      </c>
      <c r="BQ22" s="5">
        <f t="shared" si="39"/>
        <v>0</v>
      </c>
      <c r="BR22" s="5">
        <f t="shared" si="40"/>
        <v>-5800</v>
      </c>
      <c r="BS22" s="5">
        <f t="shared" si="41"/>
        <v>0</v>
      </c>
      <c r="BT22" s="5">
        <f t="shared" si="42"/>
        <v>0</v>
      </c>
      <c r="BU22" s="5">
        <f t="shared" si="43"/>
        <v>0</v>
      </c>
      <c r="BV22" s="5">
        <f>IFERROR(SUM(BJ22:BU22),0)*((Cockpit!$C$3)^2)</f>
        <v>-2841.9999999999995</v>
      </c>
      <c r="BW22" s="19">
        <f>INDEX('Team forecast'!$M$3:$AU$22,MATCH($B22,'Team forecast'!$B$3:$B$22,0),MATCH(BW$1,'Team forecast'!$M$2:$AU$2,0))</f>
        <v>0</v>
      </c>
      <c r="BX22" s="19">
        <f>INDEX('Team forecast'!$M$3:$AU$22,MATCH($B22,'Team forecast'!$B$3:$B$22,0),MATCH(BX$1,'Team forecast'!$M$2:$AU$2,0))</f>
        <v>0</v>
      </c>
      <c r="BY22" s="19">
        <f>INDEX('Team forecast'!$M$3:$AU$22,MATCH($B22,'Team forecast'!$B$3:$B$22,0),MATCH(BY$1,'Team forecast'!$M$2:$AU$2,0))</f>
        <v>0</v>
      </c>
      <c r="BZ22" s="19">
        <f>INDEX('Team forecast'!$M$3:$AU$22,MATCH($B22,'Team forecast'!$B$3:$B$22,0),MATCH(BZ$1,'Team forecast'!$M$2:$AU$2,0))</f>
        <v>0</v>
      </c>
      <c r="CA22" s="5">
        <f t="shared" si="44"/>
        <v>7000</v>
      </c>
      <c r="CB22" s="5">
        <f>INDEX('Team forecast'!$M$3:$AU$22,MATCH($B22,'Team forecast'!$B$3:$B$22,0),MATCH(CB$1,'Team forecast'!$M$2:$AU$2,0))*IF($Y22&gt;0,25000,0)</f>
        <v>0</v>
      </c>
      <c r="CC22" s="5">
        <f>INDEX('Team forecast'!$M$3:$AU$22,MATCH($B22,'Team forecast'!$B$3:$B$22,0),MATCH(CC$1,'Team forecast'!$M$2:$AU$2,0))*IF($Y22&gt;0,5000,0)</f>
        <v>0</v>
      </c>
      <c r="CD22" s="5">
        <f>INDEX('Team forecast'!$M$3:$AU$22,MATCH($B22,'Team forecast'!$B$3:$B$22,0),MATCH(CD$1,'Team forecast'!$M$2:$AU$2,0))*IF($Y22&gt;0,-15000,0)</f>
        <v>0</v>
      </c>
      <c r="CE22" s="5">
        <f t="shared" si="45"/>
        <v>0</v>
      </c>
      <c r="CF22" s="5">
        <f t="shared" si="46"/>
        <v>0</v>
      </c>
      <c r="CG22" s="5">
        <f t="shared" si="47"/>
        <v>0</v>
      </c>
      <c r="CH22" s="5">
        <f t="shared" si="48"/>
        <v>0</v>
      </c>
      <c r="CI22" s="5">
        <f t="shared" si="49"/>
        <v>0</v>
      </c>
      <c r="CJ22" s="5">
        <f t="shared" si="50"/>
        <v>-5800</v>
      </c>
      <c r="CK22" s="5">
        <f t="shared" si="51"/>
        <v>0</v>
      </c>
      <c r="CL22" s="5">
        <f t="shared" si="52"/>
        <v>0</v>
      </c>
      <c r="CM22" s="5">
        <f t="shared" si="53"/>
        <v>0</v>
      </c>
      <c r="CN22" s="5">
        <f>IFERROR(SUM(CB22:CM22),0)*((Cockpit!$C$3)^3)</f>
        <v>-1989.3999999999994</v>
      </c>
      <c r="CO22" s="19">
        <f>INDEX('Team forecast'!$M$3:$AU$22,MATCH($B22,'Team forecast'!$B$3:$B$22,0),MATCH(CO$1,'Team forecast'!$M$2:$AU$2,0))</f>
        <v>0</v>
      </c>
      <c r="CP22" s="19">
        <f>INDEX('Team forecast'!$M$3:$AU$22,MATCH($B22,'Team forecast'!$B$3:$B$22,0),MATCH(CP$1,'Team forecast'!$M$2:$AU$2,0))</f>
        <v>0</v>
      </c>
      <c r="CQ22" s="19">
        <f>INDEX('Team forecast'!$M$3:$AU$22,MATCH($B22,'Team forecast'!$B$3:$B$22,0),MATCH(CQ$1,'Team forecast'!$M$2:$AU$2,0))</f>
        <v>0</v>
      </c>
      <c r="CR22" s="19">
        <f>INDEX('Team forecast'!$M$3:$AU$22,MATCH($B22,'Team forecast'!$B$3:$B$22,0),MATCH(CR$1,'Team forecast'!$M$2:$AU$2,0))</f>
        <v>0</v>
      </c>
      <c r="CS22" s="5">
        <f t="shared" si="54"/>
        <v>7000</v>
      </c>
      <c r="CT22" s="5">
        <f>INDEX('Team forecast'!$M$3:$AU$22,MATCH($B22,'Team forecast'!$B$3:$B$22,0),MATCH(CT$1,'Team forecast'!$M$2:$AU$2,0))*IF($Y22&gt;0,25000,0)</f>
        <v>0</v>
      </c>
      <c r="CU22" s="5">
        <f>INDEX('Team forecast'!$M$3:$AU$22,MATCH($B22,'Team forecast'!$B$3:$B$22,0),MATCH(CU$1,'Team forecast'!$M$2:$AU$2,0))*IF($Y22&gt;0,5000,0)</f>
        <v>0</v>
      </c>
      <c r="CV22" s="5">
        <f>INDEX('Team forecast'!$M$3:$AU$22,MATCH($B22,'Team forecast'!$B$3:$B$22,0),MATCH(CV$1,'Team forecast'!$M$2:$AU$2,0))*IF($Y22&gt;0,-15000,0)</f>
        <v>0</v>
      </c>
      <c r="CW22" s="5">
        <f t="shared" si="55"/>
        <v>0</v>
      </c>
      <c r="CX22" s="5">
        <f t="shared" si="56"/>
        <v>0</v>
      </c>
      <c r="CY22" s="5">
        <f t="shared" si="57"/>
        <v>0</v>
      </c>
      <c r="CZ22" s="5">
        <f t="shared" si="58"/>
        <v>0</v>
      </c>
      <c r="DA22" s="5">
        <f t="shared" si="59"/>
        <v>0</v>
      </c>
      <c r="DB22" s="5">
        <f t="shared" si="60"/>
        <v>-5800</v>
      </c>
      <c r="DC22" s="5">
        <f t="shared" si="61"/>
        <v>0</v>
      </c>
      <c r="DD22" s="5">
        <f t="shared" si="62"/>
        <v>0</v>
      </c>
      <c r="DE22" s="5">
        <f t="shared" si="63"/>
        <v>0</v>
      </c>
      <c r="DF22" s="5">
        <f>IFERROR(SUM(CT22:DE22),0)*((Cockpit!$C$3)^4)</f>
        <v>-1392.5799999999995</v>
      </c>
      <c r="DG22" s="19">
        <f>INDEX('Team forecast'!$M$3:$AU$22,MATCH($B22,'Team forecast'!$B$3:$B$22,0),MATCH(DG$1,'Team forecast'!$M$2:$AU$2,0))</f>
        <v>0</v>
      </c>
      <c r="DH22" s="19">
        <f>INDEX('Team forecast'!$M$3:$AU$22,MATCH($B22,'Team forecast'!$B$3:$B$22,0),MATCH(DH$1,'Team forecast'!$M$2:$AU$2,0))</f>
        <v>0</v>
      </c>
      <c r="DI22" s="19">
        <f>INDEX('Team forecast'!$M$3:$AU$22,MATCH($B22,'Team forecast'!$B$3:$B$22,0),MATCH(DI$1,'Team forecast'!$M$2:$AU$2,0))</f>
        <v>0</v>
      </c>
      <c r="DJ22" s="19">
        <f>INDEX('Team forecast'!$M$3:$AU$22,MATCH($B22,'Team forecast'!$B$3:$B$22,0),MATCH(DJ$1,'Team forecast'!$M$2:$AU$2,0))</f>
        <v>0</v>
      </c>
      <c r="DK22" s="5">
        <f t="shared" si="64"/>
        <v>7000</v>
      </c>
      <c r="DL22" s="5">
        <f>INDEX('Team forecast'!$M$3:$AU$22,MATCH($B22,'Team forecast'!$B$3:$B$22,0),MATCH(DL$1,'Team forecast'!$M$2:$AU$2,0))*IF($Y22&gt;0,25000,0)</f>
        <v>0</v>
      </c>
      <c r="DM22" s="5">
        <f>INDEX('Team forecast'!$M$3:$AU$22,MATCH($B22,'Team forecast'!$B$3:$B$22,0),MATCH(DM$1,'Team forecast'!$M$2:$AU$2,0))*IF($Y22&gt;0,5000,0)</f>
        <v>0</v>
      </c>
      <c r="DN22" s="5">
        <f>INDEX('Team forecast'!$M$3:$AU$22,MATCH($B22,'Team forecast'!$B$3:$B$22,0),MATCH(DN$1,'Team forecast'!$M$2:$AU$2,0))*IF($Y22&gt;0,-15000,0)</f>
        <v>0</v>
      </c>
      <c r="DO22" s="5">
        <f t="shared" si="65"/>
        <v>0</v>
      </c>
      <c r="DP22" s="5">
        <f t="shared" si="66"/>
        <v>0</v>
      </c>
      <c r="DQ22" s="5">
        <f t="shared" si="67"/>
        <v>0</v>
      </c>
      <c r="DR22" s="5">
        <f t="shared" si="68"/>
        <v>0</v>
      </c>
      <c r="DS22" s="5">
        <f t="shared" si="69"/>
        <v>0</v>
      </c>
      <c r="DT22" s="5">
        <f t="shared" si="70"/>
        <v>-5800</v>
      </c>
      <c r="DU22" s="5">
        <f t="shared" si="71"/>
        <v>0</v>
      </c>
      <c r="DV22" s="5">
        <f t="shared" si="72"/>
        <v>0</v>
      </c>
      <c r="DW22" s="5">
        <f t="shared" si="73"/>
        <v>0</v>
      </c>
      <c r="DX22" s="5">
        <f>IFERROR(SUM(DL22:DW22),0)*((Cockpit!$C$3)^5)</f>
        <v>-974.8059999999997</v>
      </c>
      <c r="DY22" s="5">
        <f t="shared" si="74"/>
        <v>15557.047333333347</v>
      </c>
      <c r="DZ22" s="5" t="str">
        <f>IF(ISERROR(MATCH(A22,'Current squad'!B:B,0)),"No","Yes")</f>
        <v>No</v>
      </c>
      <c r="EA22" s="5" cm="1">
        <f t="array" ref="EA22">IFERROR(_xlfn.IFS(DZ22="Yes",0,DZ22="No",H22*1%),999999)</f>
        <v>41820</v>
      </c>
      <c r="EB22" s="5">
        <f t="shared" si="15"/>
        <v>4223820</v>
      </c>
      <c r="EC22" s="5">
        <f t="shared" si="75"/>
        <v>-26262.952666666653</v>
      </c>
      <c r="ED22" s="1">
        <f t="shared" si="16"/>
        <v>-6.27999824645305E-3</v>
      </c>
      <c r="EE22" s="5">
        <f>RANK(EC22,$EC$2:$EC$572)+COUNTIF($EC$2:EC22,EC22)-1</f>
        <v>248</v>
      </c>
      <c r="EF22" s="4">
        <f>RANK(ED22,$ED$2:$ED$572)+COUNTIF($ED$2:ED22,ED22)-1</f>
        <v>166</v>
      </c>
    </row>
    <row r="23" spans="1:136" x14ac:dyDescent="0.3">
      <c r="A23" t="str">
        <f>IF(Holdet.dk!A23&lt;&gt;"",Holdet.dk!A23,"")</f>
        <v>Ryan Bertrand</v>
      </c>
      <c r="B23" t="str">
        <f>INDEX(Holdet.dk!B:B,MATCH($A23,Holdet.dk!$A:$A,0))</f>
        <v>Southampton</v>
      </c>
      <c r="C23" t="str">
        <f>INDEX(Holdet.dk!C:C,MATCH($A23,Holdet.dk!$A:$A,0))</f>
        <v>Defense</v>
      </c>
      <c r="D23" t="str">
        <f>INDEX(Holdet.dk!D:D,MATCH($A23,Holdet.dk!$A:$A,0))</f>
        <v>3.389.000</v>
      </c>
      <c r="E23" s="1">
        <f>IFERROR(_xlfn.NUMBERVALUE(INDEX(Holdet.dk!$E:$E,MATCH($A23,Holdet.dk!$A:$A,0)),","),0)</f>
        <v>1.3000000000000001E-2</v>
      </c>
      <c r="F23" t="str">
        <f>IF(INDEX(Lookup!H:H,MATCH('Master data'!A23,Lookup!G:G,0))=0,A23,INDEX(Lookup!H:H,MATCH('Master data'!A23,Lookup!G:G,0)))</f>
        <v>Ryan Bertrand</v>
      </c>
      <c r="G23" t="str">
        <f>IFERROR(INDEX(Lookup!B:B,MATCH(INDEX(Rotowire!C:C,MATCH(F23,Rotowire!A:A,0)),Lookup!D:D,0)),"")</f>
        <v/>
      </c>
      <c r="H23" s="5">
        <f t="shared" si="4"/>
        <v>3389000</v>
      </c>
      <c r="I23" s="19">
        <f>IFERROR(INDEX('Team forecast'!$G$3:$I$22,MATCH($B23,'Team forecast'!$B$3:$B$22,0),MATCH(I$1,'Team forecast'!$G$2:$I$2,0)),0)</f>
        <v>1.1637931034482758</v>
      </c>
      <c r="J23" s="19">
        <f>IFERROR(INDEX('Team forecast'!$G$3:$I$22,MATCH($B23,'Team forecast'!$B$3:$B$22,0),MATCH(J$1,'Team forecast'!$G$2:$I$2,0)),0)</f>
        <v>0.89999999999999991</v>
      </c>
      <c r="K23" s="19">
        <f>IFERROR(INDEX('Team forecast'!$G$3:$I$22,MATCH($B23,'Team forecast'!$B$3:$B$22,0),MATCH(K$1,'Team forecast'!$G$2:$I$2,0)),0)</f>
        <v>1.3912753278240162</v>
      </c>
      <c r="L23">
        <f>SUMIFS(Rotowire!E:E,Rotowire!$A:$A,'Master data'!$F23)</f>
        <v>0</v>
      </c>
      <c r="M23" s="2">
        <f>SUMIFS(Rotowire!F:F,Rotowire!$A:$A,'Master data'!$F23)*I23</f>
        <v>0</v>
      </c>
      <c r="N23" s="2">
        <f>SUMIFS(Rotowire!G:G,Rotowire!$A:$A,'Master data'!$F23)*I23</f>
        <v>0</v>
      </c>
      <c r="O23" s="2">
        <f>SUMIFS(Rotowire!I:I,Rotowire!$A:$A,'Master data'!$F23)*I23</f>
        <v>0</v>
      </c>
      <c r="P23" s="2">
        <f>SUMIFS(Rotowire!W:W,Rotowire!$A:$A,'Master data'!$F23)*K23</f>
        <v>0</v>
      </c>
      <c r="Q23" s="2">
        <f>SUMIFS(Rotowire!Y:Y,Rotowire!$A:$A,'Master data'!$F23)*J23</f>
        <v>0</v>
      </c>
      <c r="R23" s="2">
        <f>SUMIFS(Rotowire!AB:AB,Rotowire!$A:$A,'Master data'!$F23)</f>
        <v>0</v>
      </c>
      <c r="S23" s="2">
        <f>SUMIFS(Rotowire!AC:AC,Rotowire!$A:$A,'Master data'!$F23)</f>
        <v>0</v>
      </c>
      <c r="T23" s="2">
        <f>INDEX('Team forecast'!D$3:D$22,MATCH($B23,'Team forecast'!$B$3:$B$22,0))</f>
        <v>1.35</v>
      </c>
      <c r="U23" s="2">
        <f>INDEX('Team forecast'!E$3:E$22,MATCH($B23,'Team forecast'!$B$3:$B$22,0))</f>
        <v>1.71</v>
      </c>
      <c r="V23" s="2">
        <f>INDEX('Team forecast'!J$3:J$22,MATCH($B23,'Team forecast'!$B$3:$B$22,0))</f>
        <v>0.30020000000000002</v>
      </c>
      <c r="W23" s="2">
        <f>INDEX('Team forecast'!K$3:K$22,MATCH($B23,'Team forecast'!$B$3:$B$22,0))</f>
        <v>0.2422</v>
      </c>
      <c r="X23" s="2">
        <f>INDEX('Team forecast'!L$3:L$22,MATCH($B23,'Team forecast'!$B$3:$B$22,0))</f>
        <v>0.45750000000000002</v>
      </c>
      <c r="Y23" s="5">
        <f t="shared" si="5"/>
        <v>-5000</v>
      </c>
      <c r="Z23" s="5">
        <f t="shared" si="17"/>
        <v>0</v>
      </c>
      <c r="AA23" s="5">
        <f t="shared" si="6"/>
        <v>0</v>
      </c>
      <c r="AB23" s="5">
        <f t="shared" si="7"/>
        <v>0</v>
      </c>
      <c r="AC23" s="5">
        <f t="shared" si="8"/>
        <v>0</v>
      </c>
      <c r="AD23" s="5">
        <f t="shared" si="18"/>
        <v>0</v>
      </c>
      <c r="AE23" s="5">
        <f t="shared" si="19"/>
        <v>0</v>
      </c>
      <c r="AF23" s="5">
        <f t="shared" si="11"/>
        <v>0</v>
      </c>
      <c r="AG23" s="5">
        <f t="shared" si="12"/>
        <v>0</v>
      </c>
      <c r="AH23" s="5">
        <f t="shared" si="20"/>
        <v>0</v>
      </c>
      <c r="AI23" s="5">
        <f t="shared" si="21"/>
        <v>0</v>
      </c>
      <c r="AJ23" s="5">
        <f t="shared" si="22"/>
        <v>0</v>
      </c>
      <c r="AK23" s="5">
        <f t="shared" si="23"/>
        <v>0</v>
      </c>
      <c r="AL23" s="5">
        <f>IFERROR(SUM(Y23:AK23),-5000)*((Cockpit!$C$3)^0)</f>
        <v>-5000</v>
      </c>
      <c r="AM23" s="19">
        <f>INDEX('Team forecast'!$M$3:$AU$22,MATCH($B23,'Team forecast'!$B$3:$B$22,0),MATCH(AM$1,'Team forecast'!$M$2:$AU$2,0))</f>
        <v>0</v>
      </c>
      <c r="AN23" s="19">
        <f>INDEX('Team forecast'!$M$3:$AU$22,MATCH($B23,'Team forecast'!$B$3:$B$22,0),MATCH(AN$1,'Team forecast'!$M$2:$AU$2,0))</f>
        <v>0</v>
      </c>
      <c r="AO23" s="19">
        <f>INDEX('Team forecast'!$M$3:$AU$22,MATCH($B23,'Team forecast'!$B$3:$B$22,0),MATCH(AO$1,'Team forecast'!$M$2:$AU$2,0))</f>
        <v>0</v>
      </c>
      <c r="AP23" s="19">
        <f>INDEX('Team forecast'!$M$3:$AU$22,MATCH($B23,'Team forecast'!$B$3:$B$22,0),MATCH(AP$1,'Team forecast'!$M$2:$AU$2,0))</f>
        <v>0</v>
      </c>
      <c r="AQ23" s="5">
        <f t="shared" si="24"/>
        <v>-5000</v>
      </c>
      <c r="AR23" s="5">
        <f>INDEX('Team forecast'!$M$3:$AU$22,MATCH($B23,'Team forecast'!$B$3:$B$22,0),MATCH(AR$1,'Team forecast'!$M$2:$AU$2,0))*IF($Y23&gt;0,25000,0)</f>
        <v>0</v>
      </c>
      <c r="AS23" s="5">
        <f>INDEX('Team forecast'!$M$3:$AU$22,MATCH($B23,'Team forecast'!$B$3:$B$22,0),MATCH(AS$1,'Team forecast'!$M$2:$AU$2,0))*IF($Y23&gt;0,5000,0)</f>
        <v>0</v>
      </c>
      <c r="AT23" s="5">
        <f>INDEX('Team forecast'!$M$3:$AU$22,MATCH($B23,'Team forecast'!$B$3:$B$22,0),MATCH(AT$1,'Team forecast'!$M$2:$AU$2,0))*IF($Y23&gt;0,-15000,0)</f>
        <v>0</v>
      </c>
      <c r="AU23" s="5">
        <f t="shared" si="25"/>
        <v>0</v>
      </c>
      <c r="AV23" s="5">
        <f t="shared" si="26"/>
        <v>0</v>
      </c>
      <c r="AW23" s="5">
        <f t="shared" si="27"/>
        <v>0</v>
      </c>
      <c r="AX23" s="5">
        <f t="shared" si="28"/>
        <v>0</v>
      </c>
      <c r="AY23" s="5">
        <f t="shared" si="29"/>
        <v>0</v>
      </c>
      <c r="AZ23" s="5">
        <f t="shared" si="30"/>
        <v>0</v>
      </c>
      <c r="BA23" s="5">
        <f t="shared" si="31"/>
        <v>0</v>
      </c>
      <c r="BB23" s="5">
        <f t="shared" si="32"/>
        <v>0</v>
      </c>
      <c r="BC23" s="5">
        <f t="shared" si="33"/>
        <v>0</v>
      </c>
      <c r="BD23" s="5">
        <f>IFERROR(SUM(AR23:BC23),0)*((Cockpit!$C$3)^1)</f>
        <v>0</v>
      </c>
      <c r="BE23" s="19">
        <f>INDEX('Team forecast'!$M$3:$AU$22,MATCH($B23,'Team forecast'!$B$3:$B$22,0),MATCH(BE$1,'Team forecast'!$M$2:$AU$2,0))</f>
        <v>0</v>
      </c>
      <c r="BF23" s="19">
        <f>INDEX('Team forecast'!$M$3:$AU$22,MATCH($B23,'Team forecast'!$B$3:$B$22,0),MATCH(BF$1,'Team forecast'!$M$2:$AU$2,0))</f>
        <v>0</v>
      </c>
      <c r="BG23" s="19">
        <f>INDEX('Team forecast'!$M$3:$AU$22,MATCH($B23,'Team forecast'!$B$3:$B$22,0),MATCH(BG$1,'Team forecast'!$M$2:$AU$2,0))</f>
        <v>0</v>
      </c>
      <c r="BH23" s="19">
        <f>INDEX('Team forecast'!$M$3:$AU$22,MATCH($B23,'Team forecast'!$B$3:$B$22,0),MATCH(BH$1,'Team forecast'!$M$2:$AU$2,0))</f>
        <v>0</v>
      </c>
      <c r="BI23" s="5">
        <f t="shared" si="34"/>
        <v>-5000</v>
      </c>
      <c r="BJ23" s="5">
        <f>INDEX('Team forecast'!$M$3:$AU$22,MATCH($B23,'Team forecast'!$B$3:$B$22,0),MATCH(BJ$1,'Team forecast'!$M$2:$AU$2,0))*IF($Y23&gt;0,25000,0)</f>
        <v>0</v>
      </c>
      <c r="BK23" s="5">
        <f>INDEX('Team forecast'!$M$3:$AU$22,MATCH($B23,'Team forecast'!$B$3:$B$22,0),MATCH(BK$1,'Team forecast'!$M$2:$AU$2,0))*IF($Y23&gt;0,5000,0)</f>
        <v>0</v>
      </c>
      <c r="BL23" s="5">
        <f>INDEX('Team forecast'!$M$3:$AU$22,MATCH($B23,'Team forecast'!$B$3:$B$22,0),MATCH(BL$1,'Team forecast'!$M$2:$AU$2,0))*IF($Y23&gt;0,-15000,0)</f>
        <v>0</v>
      </c>
      <c r="BM23" s="5">
        <f t="shared" si="35"/>
        <v>0</v>
      </c>
      <c r="BN23" s="5">
        <f t="shared" si="36"/>
        <v>0</v>
      </c>
      <c r="BO23" s="5">
        <f t="shared" si="37"/>
        <v>0</v>
      </c>
      <c r="BP23" s="5">
        <f t="shared" si="38"/>
        <v>0</v>
      </c>
      <c r="BQ23" s="5">
        <f t="shared" si="39"/>
        <v>0</v>
      </c>
      <c r="BR23" s="5">
        <f t="shared" si="40"/>
        <v>0</v>
      </c>
      <c r="BS23" s="5">
        <f t="shared" si="41"/>
        <v>0</v>
      </c>
      <c r="BT23" s="5">
        <f t="shared" si="42"/>
        <v>0</v>
      </c>
      <c r="BU23" s="5">
        <f t="shared" si="43"/>
        <v>0</v>
      </c>
      <c r="BV23" s="5">
        <f>IFERROR(SUM(BJ23:BU23),0)*((Cockpit!$C$3)^2)</f>
        <v>0</v>
      </c>
      <c r="BW23" s="19">
        <f>INDEX('Team forecast'!$M$3:$AU$22,MATCH($B23,'Team forecast'!$B$3:$B$22,0),MATCH(BW$1,'Team forecast'!$M$2:$AU$2,0))</f>
        <v>0</v>
      </c>
      <c r="BX23" s="19">
        <f>INDEX('Team forecast'!$M$3:$AU$22,MATCH($B23,'Team forecast'!$B$3:$B$22,0),MATCH(BX$1,'Team forecast'!$M$2:$AU$2,0))</f>
        <v>0</v>
      </c>
      <c r="BY23" s="19">
        <f>INDEX('Team forecast'!$M$3:$AU$22,MATCH($B23,'Team forecast'!$B$3:$B$22,0),MATCH(BY$1,'Team forecast'!$M$2:$AU$2,0))</f>
        <v>0</v>
      </c>
      <c r="BZ23" s="19">
        <f>INDEX('Team forecast'!$M$3:$AU$22,MATCH($B23,'Team forecast'!$B$3:$B$22,0),MATCH(BZ$1,'Team forecast'!$M$2:$AU$2,0))</f>
        <v>0</v>
      </c>
      <c r="CA23" s="5">
        <f t="shared" si="44"/>
        <v>-5000</v>
      </c>
      <c r="CB23" s="5">
        <f>INDEX('Team forecast'!$M$3:$AU$22,MATCH($B23,'Team forecast'!$B$3:$B$22,0),MATCH(CB$1,'Team forecast'!$M$2:$AU$2,0))*IF($Y23&gt;0,25000,0)</f>
        <v>0</v>
      </c>
      <c r="CC23" s="5">
        <f>INDEX('Team forecast'!$M$3:$AU$22,MATCH($B23,'Team forecast'!$B$3:$B$22,0),MATCH(CC$1,'Team forecast'!$M$2:$AU$2,0))*IF($Y23&gt;0,5000,0)</f>
        <v>0</v>
      </c>
      <c r="CD23" s="5">
        <f>INDEX('Team forecast'!$M$3:$AU$22,MATCH($B23,'Team forecast'!$B$3:$B$22,0),MATCH(CD$1,'Team forecast'!$M$2:$AU$2,0))*IF($Y23&gt;0,-15000,0)</f>
        <v>0</v>
      </c>
      <c r="CE23" s="5">
        <f t="shared" si="45"/>
        <v>0</v>
      </c>
      <c r="CF23" s="5">
        <f t="shared" si="46"/>
        <v>0</v>
      </c>
      <c r="CG23" s="5">
        <f t="shared" si="47"/>
        <v>0</v>
      </c>
      <c r="CH23" s="5">
        <f t="shared" si="48"/>
        <v>0</v>
      </c>
      <c r="CI23" s="5">
        <f t="shared" si="49"/>
        <v>0</v>
      </c>
      <c r="CJ23" s="5">
        <f t="shared" si="50"/>
        <v>0</v>
      </c>
      <c r="CK23" s="5">
        <f t="shared" si="51"/>
        <v>0</v>
      </c>
      <c r="CL23" s="5">
        <f t="shared" si="52"/>
        <v>0</v>
      </c>
      <c r="CM23" s="5">
        <f t="shared" si="53"/>
        <v>0</v>
      </c>
      <c r="CN23" s="5">
        <f>IFERROR(SUM(CB23:CM23),0)*((Cockpit!$C$3)^3)</f>
        <v>0</v>
      </c>
      <c r="CO23" s="19">
        <f>INDEX('Team forecast'!$M$3:$AU$22,MATCH($B23,'Team forecast'!$B$3:$B$22,0),MATCH(CO$1,'Team forecast'!$M$2:$AU$2,0))</f>
        <v>0</v>
      </c>
      <c r="CP23" s="19">
        <f>INDEX('Team forecast'!$M$3:$AU$22,MATCH($B23,'Team forecast'!$B$3:$B$22,0),MATCH(CP$1,'Team forecast'!$M$2:$AU$2,0))</f>
        <v>0</v>
      </c>
      <c r="CQ23" s="19">
        <f>INDEX('Team forecast'!$M$3:$AU$22,MATCH($B23,'Team forecast'!$B$3:$B$22,0),MATCH(CQ$1,'Team forecast'!$M$2:$AU$2,0))</f>
        <v>0</v>
      </c>
      <c r="CR23" s="19">
        <f>INDEX('Team forecast'!$M$3:$AU$22,MATCH($B23,'Team forecast'!$B$3:$B$22,0),MATCH(CR$1,'Team forecast'!$M$2:$AU$2,0))</f>
        <v>0</v>
      </c>
      <c r="CS23" s="5">
        <f t="shared" si="54"/>
        <v>-5000</v>
      </c>
      <c r="CT23" s="5">
        <f>INDEX('Team forecast'!$M$3:$AU$22,MATCH($B23,'Team forecast'!$B$3:$B$22,0),MATCH(CT$1,'Team forecast'!$M$2:$AU$2,0))*IF($Y23&gt;0,25000,0)</f>
        <v>0</v>
      </c>
      <c r="CU23" s="5">
        <f>INDEX('Team forecast'!$M$3:$AU$22,MATCH($B23,'Team forecast'!$B$3:$B$22,0),MATCH(CU$1,'Team forecast'!$M$2:$AU$2,0))*IF($Y23&gt;0,5000,0)</f>
        <v>0</v>
      </c>
      <c r="CV23" s="5">
        <f>INDEX('Team forecast'!$M$3:$AU$22,MATCH($B23,'Team forecast'!$B$3:$B$22,0),MATCH(CV$1,'Team forecast'!$M$2:$AU$2,0))*IF($Y23&gt;0,-15000,0)</f>
        <v>0</v>
      </c>
      <c r="CW23" s="5">
        <f t="shared" si="55"/>
        <v>0</v>
      </c>
      <c r="CX23" s="5">
        <f t="shared" si="56"/>
        <v>0</v>
      </c>
      <c r="CY23" s="5">
        <f t="shared" si="57"/>
        <v>0</v>
      </c>
      <c r="CZ23" s="5">
        <f t="shared" si="58"/>
        <v>0</v>
      </c>
      <c r="DA23" s="5">
        <f t="shared" si="59"/>
        <v>0</v>
      </c>
      <c r="DB23" s="5">
        <f t="shared" si="60"/>
        <v>0</v>
      </c>
      <c r="DC23" s="5">
        <f t="shared" si="61"/>
        <v>0</v>
      </c>
      <c r="DD23" s="5">
        <f t="shared" si="62"/>
        <v>0</v>
      </c>
      <c r="DE23" s="5">
        <f t="shared" si="63"/>
        <v>0</v>
      </c>
      <c r="DF23" s="5">
        <f>IFERROR(SUM(CT23:DE23),0)*((Cockpit!$C$3)^4)</f>
        <v>0</v>
      </c>
      <c r="DG23" s="19">
        <f>INDEX('Team forecast'!$M$3:$AU$22,MATCH($B23,'Team forecast'!$B$3:$B$22,0),MATCH(DG$1,'Team forecast'!$M$2:$AU$2,0))</f>
        <v>0</v>
      </c>
      <c r="DH23" s="19">
        <f>INDEX('Team forecast'!$M$3:$AU$22,MATCH($B23,'Team forecast'!$B$3:$B$22,0),MATCH(DH$1,'Team forecast'!$M$2:$AU$2,0))</f>
        <v>0</v>
      </c>
      <c r="DI23" s="19">
        <f>INDEX('Team forecast'!$M$3:$AU$22,MATCH($B23,'Team forecast'!$B$3:$B$22,0),MATCH(DI$1,'Team forecast'!$M$2:$AU$2,0))</f>
        <v>0</v>
      </c>
      <c r="DJ23" s="19">
        <f>INDEX('Team forecast'!$M$3:$AU$22,MATCH($B23,'Team forecast'!$B$3:$B$22,0),MATCH(DJ$1,'Team forecast'!$M$2:$AU$2,0))</f>
        <v>0</v>
      </c>
      <c r="DK23" s="5">
        <f t="shared" si="64"/>
        <v>-5000</v>
      </c>
      <c r="DL23" s="5">
        <f>INDEX('Team forecast'!$M$3:$AU$22,MATCH($B23,'Team forecast'!$B$3:$B$22,0),MATCH(DL$1,'Team forecast'!$M$2:$AU$2,0))*IF($Y23&gt;0,25000,0)</f>
        <v>0</v>
      </c>
      <c r="DM23" s="5">
        <f>INDEX('Team forecast'!$M$3:$AU$22,MATCH($B23,'Team forecast'!$B$3:$B$22,0),MATCH(DM$1,'Team forecast'!$M$2:$AU$2,0))*IF($Y23&gt;0,5000,0)</f>
        <v>0</v>
      </c>
      <c r="DN23" s="5">
        <f>INDEX('Team forecast'!$M$3:$AU$22,MATCH($B23,'Team forecast'!$B$3:$B$22,0),MATCH(DN$1,'Team forecast'!$M$2:$AU$2,0))*IF($Y23&gt;0,-15000,0)</f>
        <v>0</v>
      </c>
      <c r="DO23" s="5">
        <f t="shared" si="65"/>
        <v>0</v>
      </c>
      <c r="DP23" s="5">
        <f t="shared" si="66"/>
        <v>0</v>
      </c>
      <c r="DQ23" s="5">
        <f t="shared" si="67"/>
        <v>0</v>
      </c>
      <c r="DR23" s="5">
        <f t="shared" si="68"/>
        <v>0</v>
      </c>
      <c r="DS23" s="5">
        <f t="shared" si="69"/>
        <v>0</v>
      </c>
      <c r="DT23" s="5">
        <f t="shared" si="70"/>
        <v>0</v>
      </c>
      <c r="DU23" s="5">
        <f t="shared" si="71"/>
        <v>0</v>
      </c>
      <c r="DV23" s="5">
        <f t="shared" si="72"/>
        <v>0</v>
      </c>
      <c r="DW23" s="5">
        <f t="shared" si="73"/>
        <v>0</v>
      </c>
      <c r="DX23" s="5">
        <f>IFERROR(SUM(DL23:DW23),0)*((Cockpit!$C$3)^5)</f>
        <v>0</v>
      </c>
      <c r="DY23" s="5">
        <f t="shared" si="74"/>
        <v>-5000</v>
      </c>
      <c r="DZ23" s="5" t="str">
        <f>IF(ISERROR(MATCH(A23,'Current squad'!B:B,0)),"No","Yes")</f>
        <v>No</v>
      </c>
      <c r="EA23" s="5" cm="1">
        <f t="array" ref="EA23">IFERROR(_xlfn.IFS(DZ23="Yes",0,DZ23="No",H23*1%),999999)</f>
        <v>33890</v>
      </c>
      <c r="EB23" s="5">
        <f t="shared" si="15"/>
        <v>3422890</v>
      </c>
      <c r="EC23" s="5">
        <f t="shared" si="75"/>
        <v>-38890</v>
      </c>
      <c r="ED23" s="1">
        <f t="shared" si="16"/>
        <v>-1.1475361463558572E-2</v>
      </c>
      <c r="EE23" s="5">
        <f>RANK(EC23,$EC$2:$EC$572)+COUNTIF($EC$2:EC23,EC23)-1</f>
        <v>402</v>
      </c>
      <c r="EF23" s="4">
        <f>RANK(ED23,$ED$2:$ED$572)+COUNTIF($ED$2:ED23,ED23)-1</f>
        <v>334</v>
      </c>
    </row>
    <row r="24" spans="1:136" x14ac:dyDescent="0.3">
      <c r="A24" t="str">
        <f>IF(Holdet.dk!A24&lt;&gt;"",Holdet.dk!A24,"")</f>
        <v>Jesse Lingard</v>
      </c>
      <c r="B24" t="str">
        <f>INDEX(Holdet.dk!B:B,MATCH($A24,Holdet.dk!$A:$A,0))</f>
        <v>West Ham</v>
      </c>
      <c r="C24" t="str">
        <f>INDEX(Holdet.dk!C:C,MATCH($A24,Holdet.dk!$A:$A,0))</f>
        <v>Midfield</v>
      </c>
      <c r="D24" t="str">
        <f>INDEX(Holdet.dk!D:D,MATCH($A24,Holdet.dk!$A:$A,0))</f>
        <v>4.803.000</v>
      </c>
      <c r="E24" s="1">
        <f>IFERROR(_xlfn.NUMBERVALUE(INDEX(Holdet.dk!$E:$E,MATCH($A24,Holdet.dk!$A:$A,0)),","),0)</f>
        <v>0.31</v>
      </c>
      <c r="F24" t="str">
        <f>IF(INDEX(Lookup!H:H,MATCH('Master data'!A24,Lookup!G:G,0))=0,A24,INDEX(Lookup!H:H,MATCH('Master data'!A24,Lookup!G:G,0)))</f>
        <v>Jesse Lingard</v>
      </c>
      <c r="G24" t="str">
        <f>IFERROR(INDEX(Lookup!B:B,MATCH(INDEX(Rotowire!C:C,MATCH(F24,Rotowire!A:A,0)),Lookup!D:D,0)),"")</f>
        <v>Southampton</v>
      </c>
      <c r="H24" s="5">
        <f t="shared" si="4"/>
        <v>4803000</v>
      </c>
      <c r="I24" s="19">
        <f>IFERROR(INDEX('Team forecast'!$G$3:$I$22,MATCH($B24,'Team forecast'!$B$3:$B$22,0),MATCH(I$1,'Team forecast'!$G$2:$I$2,0)),0)</f>
        <v>0.89999999999999991</v>
      </c>
      <c r="J24" s="19">
        <f>IFERROR(INDEX('Team forecast'!$G$3:$I$22,MATCH($B24,'Team forecast'!$B$3:$B$22,0),MATCH(J$1,'Team forecast'!$G$2:$I$2,0)),0)</f>
        <v>1.1637931034482758</v>
      </c>
      <c r="K24" s="19">
        <f>IFERROR(INDEX('Team forecast'!$G$3:$I$22,MATCH($B24,'Team forecast'!$B$3:$B$22,0),MATCH(K$1,'Team forecast'!$G$2:$I$2,0)),0)</f>
        <v>0.81012581451841092</v>
      </c>
      <c r="L24">
        <f>SUMIFS(Rotowire!E:E,Rotowire!$A:$A,'Master data'!$F24)</f>
        <v>95</v>
      </c>
      <c r="M24" s="2">
        <f>SUMIFS(Rotowire!F:F,Rotowire!$A:$A,'Master data'!$F24)*I24</f>
        <v>0.45899999999999996</v>
      </c>
      <c r="N24" s="2">
        <f>SUMIFS(Rotowire!G:G,Rotowire!$A:$A,'Master data'!$F24)*I24</f>
        <v>0.23399999999999999</v>
      </c>
      <c r="O24" s="2">
        <f>SUMIFS(Rotowire!I:I,Rotowire!$A:$A,'Master data'!$F24)*I24</f>
        <v>1.125</v>
      </c>
      <c r="P24" s="2">
        <f>SUMIFS(Rotowire!W:W,Rotowire!$A:$A,'Master data'!$F24)*K24</f>
        <v>0.25924026064589151</v>
      </c>
      <c r="Q24" s="2">
        <f>SUMIFS(Rotowire!Y:Y,Rotowire!$A:$A,'Master data'!$F24)*J24</f>
        <v>0</v>
      </c>
      <c r="R24" s="2">
        <f>SUMIFS(Rotowire!AB:AB,Rotowire!$A:$A,'Master data'!$F24)</f>
        <v>0.19</v>
      </c>
      <c r="S24" s="2">
        <f>SUMIFS(Rotowire!AC:AC,Rotowire!$A:$A,'Master data'!$F24)</f>
        <v>0</v>
      </c>
      <c r="T24" s="2">
        <f>INDEX('Team forecast'!D$3:D$22,MATCH($B24,'Team forecast'!$B$3:$B$22,0))</f>
        <v>1.71</v>
      </c>
      <c r="U24" s="2">
        <f>INDEX('Team forecast'!E$3:E$22,MATCH($B24,'Team forecast'!$B$3:$B$22,0))</f>
        <v>1.35</v>
      </c>
      <c r="V24" s="2">
        <f>INDEX('Team forecast'!J$3:J$22,MATCH($B24,'Team forecast'!$B$3:$B$22,0))</f>
        <v>0.45750000000000002</v>
      </c>
      <c r="W24" s="2">
        <f>INDEX('Team forecast'!K$3:K$22,MATCH($B24,'Team forecast'!$B$3:$B$22,0))</f>
        <v>0.2422</v>
      </c>
      <c r="X24" s="2">
        <f>INDEX('Team forecast'!L$3:L$22,MATCH($B24,'Team forecast'!$B$3:$B$22,0))</f>
        <v>0.30020000000000002</v>
      </c>
      <c r="Y24" s="5">
        <f t="shared" si="5"/>
        <v>7000</v>
      </c>
      <c r="Z24" s="5">
        <f t="shared" si="17"/>
        <v>11437.5</v>
      </c>
      <c r="AA24" s="5">
        <f t="shared" si="6"/>
        <v>1211</v>
      </c>
      <c r="AB24" s="5">
        <f t="shared" si="7"/>
        <v>-4503</v>
      </c>
      <c r="AC24" s="5">
        <f t="shared" si="8"/>
        <v>57374.999999999993</v>
      </c>
      <c r="AD24" s="5">
        <f t="shared" si="18"/>
        <v>11700</v>
      </c>
      <c r="AE24" s="5">
        <f t="shared" si="19"/>
        <v>11250</v>
      </c>
      <c r="AF24" s="5">
        <f t="shared" si="11"/>
        <v>0</v>
      </c>
      <c r="AG24" s="5">
        <f t="shared" si="12"/>
        <v>0</v>
      </c>
      <c r="AH24" s="5">
        <f t="shared" si="20"/>
        <v>-3800</v>
      </c>
      <c r="AI24" s="5">
        <f t="shared" si="21"/>
        <v>0</v>
      </c>
      <c r="AJ24" s="5">
        <f t="shared" si="22"/>
        <v>17100</v>
      </c>
      <c r="AK24" s="5">
        <f t="shared" si="23"/>
        <v>-10800</v>
      </c>
      <c r="AL24" s="5">
        <f>IFERROR(SUM(Y24:AK24),-5000)*((Cockpit!$C$3)^0)</f>
        <v>97970.5</v>
      </c>
      <c r="AM24" s="19">
        <f>INDEX('Team forecast'!$M$3:$AU$22,MATCH($B24,'Team forecast'!$B$3:$B$22,0),MATCH(AM$1,'Team forecast'!$M$2:$AU$2,0))</f>
        <v>0</v>
      </c>
      <c r="AN24" s="19">
        <f>INDEX('Team forecast'!$M$3:$AU$22,MATCH($B24,'Team forecast'!$B$3:$B$22,0),MATCH(AN$1,'Team forecast'!$M$2:$AU$2,0))</f>
        <v>0</v>
      </c>
      <c r="AO24" s="19">
        <f>INDEX('Team forecast'!$M$3:$AU$22,MATCH($B24,'Team forecast'!$B$3:$B$22,0),MATCH(AO$1,'Team forecast'!$M$2:$AU$2,0))</f>
        <v>0</v>
      </c>
      <c r="AP24" s="19">
        <f>INDEX('Team forecast'!$M$3:$AU$22,MATCH($B24,'Team forecast'!$B$3:$B$22,0),MATCH(AP$1,'Team forecast'!$M$2:$AU$2,0))</f>
        <v>0</v>
      </c>
      <c r="AQ24" s="5">
        <f t="shared" si="24"/>
        <v>7000</v>
      </c>
      <c r="AR24" s="5">
        <f>INDEX('Team forecast'!$M$3:$AU$22,MATCH($B24,'Team forecast'!$B$3:$B$22,0),MATCH(AR$1,'Team forecast'!$M$2:$AU$2,0))*IF($Y24&gt;0,25000,0)</f>
        <v>0</v>
      </c>
      <c r="AS24" s="5">
        <f>INDEX('Team forecast'!$M$3:$AU$22,MATCH($B24,'Team forecast'!$B$3:$B$22,0),MATCH(AS$1,'Team forecast'!$M$2:$AU$2,0))*IF($Y24&gt;0,5000,0)</f>
        <v>0</v>
      </c>
      <c r="AT24" s="5">
        <f>INDEX('Team forecast'!$M$3:$AU$22,MATCH($B24,'Team forecast'!$B$3:$B$22,0),MATCH(AT$1,'Team forecast'!$M$2:$AU$2,0))*IF($Y24&gt;0,-15000,0)</f>
        <v>0</v>
      </c>
      <c r="AU24" s="5">
        <f t="shared" si="25"/>
        <v>0</v>
      </c>
      <c r="AV24" s="5">
        <f t="shared" si="26"/>
        <v>0</v>
      </c>
      <c r="AW24" s="5">
        <f t="shared" si="27"/>
        <v>0</v>
      </c>
      <c r="AX24" s="5">
        <f t="shared" si="28"/>
        <v>0</v>
      </c>
      <c r="AY24" s="5">
        <f t="shared" si="29"/>
        <v>0</v>
      </c>
      <c r="AZ24" s="5">
        <f t="shared" si="30"/>
        <v>-3800</v>
      </c>
      <c r="BA24" s="5">
        <f t="shared" si="31"/>
        <v>0</v>
      </c>
      <c r="BB24" s="5">
        <f t="shared" si="32"/>
        <v>0</v>
      </c>
      <c r="BC24" s="5">
        <f t="shared" si="33"/>
        <v>0</v>
      </c>
      <c r="BD24" s="5">
        <f>IFERROR(SUM(AR24:BC24),0)*((Cockpit!$C$3)^1)</f>
        <v>-2660</v>
      </c>
      <c r="BE24" s="19">
        <f>INDEX('Team forecast'!$M$3:$AU$22,MATCH($B24,'Team forecast'!$B$3:$B$22,0),MATCH(BE$1,'Team forecast'!$M$2:$AU$2,0))</f>
        <v>0</v>
      </c>
      <c r="BF24" s="19">
        <f>INDEX('Team forecast'!$M$3:$AU$22,MATCH($B24,'Team forecast'!$B$3:$B$22,0),MATCH(BF$1,'Team forecast'!$M$2:$AU$2,0))</f>
        <v>0</v>
      </c>
      <c r="BG24" s="19">
        <f>INDEX('Team forecast'!$M$3:$AU$22,MATCH($B24,'Team forecast'!$B$3:$B$22,0),MATCH(BG$1,'Team forecast'!$M$2:$AU$2,0))</f>
        <v>0</v>
      </c>
      <c r="BH24" s="19">
        <f>INDEX('Team forecast'!$M$3:$AU$22,MATCH($B24,'Team forecast'!$B$3:$B$22,0),MATCH(BH$1,'Team forecast'!$M$2:$AU$2,0))</f>
        <v>0</v>
      </c>
      <c r="BI24" s="5">
        <f t="shared" si="34"/>
        <v>7000</v>
      </c>
      <c r="BJ24" s="5">
        <f>INDEX('Team forecast'!$M$3:$AU$22,MATCH($B24,'Team forecast'!$B$3:$B$22,0),MATCH(BJ$1,'Team forecast'!$M$2:$AU$2,0))*IF($Y24&gt;0,25000,0)</f>
        <v>0</v>
      </c>
      <c r="BK24" s="5">
        <f>INDEX('Team forecast'!$M$3:$AU$22,MATCH($B24,'Team forecast'!$B$3:$B$22,0),MATCH(BK$1,'Team forecast'!$M$2:$AU$2,0))*IF($Y24&gt;0,5000,0)</f>
        <v>0</v>
      </c>
      <c r="BL24" s="5">
        <f>INDEX('Team forecast'!$M$3:$AU$22,MATCH($B24,'Team forecast'!$B$3:$B$22,0),MATCH(BL$1,'Team forecast'!$M$2:$AU$2,0))*IF($Y24&gt;0,-15000,0)</f>
        <v>0</v>
      </c>
      <c r="BM24" s="5">
        <f t="shared" si="35"/>
        <v>0</v>
      </c>
      <c r="BN24" s="5">
        <f t="shared" si="36"/>
        <v>0</v>
      </c>
      <c r="BO24" s="5">
        <f t="shared" si="37"/>
        <v>0</v>
      </c>
      <c r="BP24" s="5">
        <f t="shared" si="38"/>
        <v>0</v>
      </c>
      <c r="BQ24" s="5">
        <f t="shared" si="39"/>
        <v>0</v>
      </c>
      <c r="BR24" s="5">
        <f t="shared" si="40"/>
        <v>-3800</v>
      </c>
      <c r="BS24" s="5">
        <f t="shared" si="41"/>
        <v>0</v>
      </c>
      <c r="BT24" s="5">
        <f t="shared" si="42"/>
        <v>0</v>
      </c>
      <c r="BU24" s="5">
        <f t="shared" si="43"/>
        <v>0</v>
      </c>
      <c r="BV24" s="5">
        <f>IFERROR(SUM(BJ24:BU24),0)*((Cockpit!$C$3)^2)</f>
        <v>-1861.9999999999998</v>
      </c>
      <c r="BW24" s="19">
        <f>INDEX('Team forecast'!$M$3:$AU$22,MATCH($B24,'Team forecast'!$B$3:$B$22,0),MATCH(BW$1,'Team forecast'!$M$2:$AU$2,0))</f>
        <v>0</v>
      </c>
      <c r="BX24" s="19">
        <f>INDEX('Team forecast'!$M$3:$AU$22,MATCH($B24,'Team forecast'!$B$3:$B$22,0),MATCH(BX$1,'Team forecast'!$M$2:$AU$2,0))</f>
        <v>0</v>
      </c>
      <c r="BY24" s="19">
        <f>INDEX('Team forecast'!$M$3:$AU$22,MATCH($B24,'Team forecast'!$B$3:$B$22,0),MATCH(BY$1,'Team forecast'!$M$2:$AU$2,0))</f>
        <v>0</v>
      </c>
      <c r="BZ24" s="19">
        <f>INDEX('Team forecast'!$M$3:$AU$22,MATCH($B24,'Team forecast'!$B$3:$B$22,0),MATCH(BZ$1,'Team forecast'!$M$2:$AU$2,0))</f>
        <v>0</v>
      </c>
      <c r="CA24" s="5">
        <f t="shared" si="44"/>
        <v>7000</v>
      </c>
      <c r="CB24" s="5">
        <f>INDEX('Team forecast'!$M$3:$AU$22,MATCH($B24,'Team forecast'!$B$3:$B$22,0),MATCH(CB$1,'Team forecast'!$M$2:$AU$2,0))*IF($Y24&gt;0,25000,0)</f>
        <v>0</v>
      </c>
      <c r="CC24" s="5">
        <f>INDEX('Team forecast'!$M$3:$AU$22,MATCH($B24,'Team forecast'!$B$3:$B$22,0),MATCH(CC$1,'Team forecast'!$M$2:$AU$2,0))*IF($Y24&gt;0,5000,0)</f>
        <v>0</v>
      </c>
      <c r="CD24" s="5">
        <f>INDEX('Team forecast'!$M$3:$AU$22,MATCH($B24,'Team forecast'!$B$3:$B$22,0),MATCH(CD$1,'Team forecast'!$M$2:$AU$2,0))*IF($Y24&gt;0,-15000,0)</f>
        <v>0</v>
      </c>
      <c r="CE24" s="5">
        <f t="shared" si="45"/>
        <v>0</v>
      </c>
      <c r="CF24" s="5">
        <f t="shared" si="46"/>
        <v>0</v>
      </c>
      <c r="CG24" s="5">
        <f t="shared" si="47"/>
        <v>0</v>
      </c>
      <c r="CH24" s="5">
        <f t="shared" si="48"/>
        <v>0</v>
      </c>
      <c r="CI24" s="5">
        <f t="shared" si="49"/>
        <v>0</v>
      </c>
      <c r="CJ24" s="5">
        <f t="shared" si="50"/>
        <v>-3800</v>
      </c>
      <c r="CK24" s="5">
        <f t="shared" si="51"/>
        <v>0</v>
      </c>
      <c r="CL24" s="5">
        <f t="shared" si="52"/>
        <v>0</v>
      </c>
      <c r="CM24" s="5">
        <f t="shared" si="53"/>
        <v>0</v>
      </c>
      <c r="CN24" s="5">
        <f>IFERROR(SUM(CB24:CM24),0)*((Cockpit!$C$3)^3)</f>
        <v>-1303.3999999999996</v>
      </c>
      <c r="CO24" s="19">
        <f>INDEX('Team forecast'!$M$3:$AU$22,MATCH($B24,'Team forecast'!$B$3:$B$22,0),MATCH(CO$1,'Team forecast'!$M$2:$AU$2,0))</f>
        <v>0</v>
      </c>
      <c r="CP24" s="19">
        <f>INDEX('Team forecast'!$M$3:$AU$22,MATCH($B24,'Team forecast'!$B$3:$B$22,0),MATCH(CP$1,'Team forecast'!$M$2:$AU$2,0))</f>
        <v>0</v>
      </c>
      <c r="CQ24" s="19">
        <f>INDEX('Team forecast'!$M$3:$AU$22,MATCH($B24,'Team forecast'!$B$3:$B$22,0),MATCH(CQ$1,'Team forecast'!$M$2:$AU$2,0))</f>
        <v>0</v>
      </c>
      <c r="CR24" s="19">
        <f>INDEX('Team forecast'!$M$3:$AU$22,MATCH($B24,'Team forecast'!$B$3:$B$22,0),MATCH(CR$1,'Team forecast'!$M$2:$AU$2,0))</f>
        <v>0</v>
      </c>
      <c r="CS24" s="5">
        <f t="shared" si="54"/>
        <v>7000</v>
      </c>
      <c r="CT24" s="5">
        <f>INDEX('Team forecast'!$M$3:$AU$22,MATCH($B24,'Team forecast'!$B$3:$B$22,0),MATCH(CT$1,'Team forecast'!$M$2:$AU$2,0))*IF($Y24&gt;0,25000,0)</f>
        <v>0</v>
      </c>
      <c r="CU24" s="5">
        <f>INDEX('Team forecast'!$M$3:$AU$22,MATCH($B24,'Team forecast'!$B$3:$B$22,0),MATCH(CU$1,'Team forecast'!$M$2:$AU$2,0))*IF($Y24&gt;0,5000,0)</f>
        <v>0</v>
      </c>
      <c r="CV24" s="5">
        <f>INDEX('Team forecast'!$M$3:$AU$22,MATCH($B24,'Team forecast'!$B$3:$B$22,0),MATCH(CV$1,'Team forecast'!$M$2:$AU$2,0))*IF($Y24&gt;0,-15000,0)</f>
        <v>0</v>
      </c>
      <c r="CW24" s="5">
        <f t="shared" si="55"/>
        <v>0</v>
      </c>
      <c r="CX24" s="5">
        <f t="shared" si="56"/>
        <v>0</v>
      </c>
      <c r="CY24" s="5">
        <f t="shared" si="57"/>
        <v>0</v>
      </c>
      <c r="CZ24" s="5">
        <f t="shared" si="58"/>
        <v>0</v>
      </c>
      <c r="DA24" s="5">
        <f t="shared" si="59"/>
        <v>0</v>
      </c>
      <c r="DB24" s="5">
        <f t="shared" si="60"/>
        <v>-3800</v>
      </c>
      <c r="DC24" s="5">
        <f t="shared" si="61"/>
        <v>0</v>
      </c>
      <c r="DD24" s="5">
        <f t="shared" si="62"/>
        <v>0</v>
      </c>
      <c r="DE24" s="5">
        <f t="shared" si="63"/>
        <v>0</v>
      </c>
      <c r="DF24" s="5">
        <f>IFERROR(SUM(CT24:DE24),0)*((Cockpit!$C$3)^4)</f>
        <v>-912.37999999999977</v>
      </c>
      <c r="DG24" s="19">
        <f>INDEX('Team forecast'!$M$3:$AU$22,MATCH($B24,'Team forecast'!$B$3:$B$22,0),MATCH(DG$1,'Team forecast'!$M$2:$AU$2,0))</f>
        <v>0</v>
      </c>
      <c r="DH24" s="19">
        <f>INDEX('Team forecast'!$M$3:$AU$22,MATCH($B24,'Team forecast'!$B$3:$B$22,0),MATCH(DH$1,'Team forecast'!$M$2:$AU$2,0))</f>
        <v>0</v>
      </c>
      <c r="DI24" s="19">
        <f>INDEX('Team forecast'!$M$3:$AU$22,MATCH($B24,'Team forecast'!$B$3:$B$22,0),MATCH(DI$1,'Team forecast'!$M$2:$AU$2,0))</f>
        <v>0</v>
      </c>
      <c r="DJ24" s="19">
        <f>INDEX('Team forecast'!$M$3:$AU$22,MATCH($B24,'Team forecast'!$B$3:$B$22,0),MATCH(DJ$1,'Team forecast'!$M$2:$AU$2,0))</f>
        <v>0</v>
      </c>
      <c r="DK24" s="5">
        <f t="shared" si="64"/>
        <v>7000</v>
      </c>
      <c r="DL24" s="5">
        <f>INDEX('Team forecast'!$M$3:$AU$22,MATCH($B24,'Team forecast'!$B$3:$B$22,0),MATCH(DL$1,'Team forecast'!$M$2:$AU$2,0))*IF($Y24&gt;0,25000,0)</f>
        <v>0</v>
      </c>
      <c r="DM24" s="5">
        <f>INDEX('Team forecast'!$M$3:$AU$22,MATCH($B24,'Team forecast'!$B$3:$B$22,0),MATCH(DM$1,'Team forecast'!$M$2:$AU$2,0))*IF($Y24&gt;0,5000,0)</f>
        <v>0</v>
      </c>
      <c r="DN24" s="5">
        <f>INDEX('Team forecast'!$M$3:$AU$22,MATCH($B24,'Team forecast'!$B$3:$B$22,0),MATCH(DN$1,'Team forecast'!$M$2:$AU$2,0))*IF($Y24&gt;0,-15000,0)</f>
        <v>0</v>
      </c>
      <c r="DO24" s="5">
        <f t="shared" si="65"/>
        <v>0</v>
      </c>
      <c r="DP24" s="5">
        <f t="shared" si="66"/>
        <v>0</v>
      </c>
      <c r="DQ24" s="5">
        <f t="shared" si="67"/>
        <v>0</v>
      </c>
      <c r="DR24" s="5">
        <f t="shared" si="68"/>
        <v>0</v>
      </c>
      <c r="DS24" s="5">
        <f t="shared" si="69"/>
        <v>0</v>
      </c>
      <c r="DT24" s="5">
        <f t="shared" si="70"/>
        <v>-3800</v>
      </c>
      <c r="DU24" s="5">
        <f t="shared" si="71"/>
        <v>0</v>
      </c>
      <c r="DV24" s="5">
        <f t="shared" si="72"/>
        <v>0</v>
      </c>
      <c r="DW24" s="5">
        <f t="shared" si="73"/>
        <v>0</v>
      </c>
      <c r="DX24" s="5">
        <f>IFERROR(SUM(DL24:DW24),0)*((Cockpit!$C$3)^5)</f>
        <v>-638.66599999999983</v>
      </c>
      <c r="DY24" s="5">
        <f t="shared" si="74"/>
        <v>90594.054000000004</v>
      </c>
      <c r="DZ24" s="5" t="str">
        <f>IF(ISERROR(MATCH(A24,'Current squad'!B:B,0)),"No","Yes")</f>
        <v>Yes</v>
      </c>
      <c r="EA24" s="5" cm="1">
        <f t="array" ref="EA24">IFERROR(_xlfn.IFS(DZ24="Yes",0,DZ24="No",H24*1%),999999)</f>
        <v>0</v>
      </c>
      <c r="EB24" s="5">
        <f t="shared" si="15"/>
        <v>4803000</v>
      </c>
      <c r="EC24" s="5">
        <f t="shared" si="75"/>
        <v>90594.054000000004</v>
      </c>
      <c r="ED24" s="1">
        <f t="shared" si="16"/>
        <v>1.8861972517176764E-2</v>
      </c>
      <c r="EE24" s="5">
        <f>RANK(EC24,$EC$2:$EC$572)+COUNTIF($EC$2:EC24,EC24)-1</f>
        <v>2</v>
      </c>
      <c r="EF24" s="4">
        <f>RANK(ED24,$ED$2:$ED$572)+COUNTIF($ED$2:ED24,ED24)-1</f>
        <v>2</v>
      </c>
    </row>
    <row r="25" spans="1:136" x14ac:dyDescent="0.3">
      <c r="A25" t="str">
        <f>IF(Holdet.dk!A25&lt;&gt;"",Holdet.dk!A25,"")</f>
        <v>Conor Gallagher</v>
      </c>
      <c r="B25" t="str">
        <f>INDEX(Holdet.dk!B:B,MATCH($A25,Holdet.dk!$A:$A,0))</f>
        <v>West Bromwich</v>
      </c>
      <c r="C25" t="str">
        <f>INDEX(Holdet.dk!C:C,MATCH($A25,Holdet.dk!$A:$A,0))</f>
        <v>Midfield</v>
      </c>
      <c r="D25" t="str">
        <f>INDEX(Holdet.dk!D:D,MATCH($A25,Holdet.dk!$A:$A,0))</f>
        <v>3.492.000</v>
      </c>
      <c r="E25" s="1">
        <f>IFERROR(_xlfn.NUMBERVALUE(INDEX(Holdet.dk!$E:$E,MATCH($A25,Holdet.dk!$A:$A,0)),","),0)</f>
        <v>1E-3</v>
      </c>
      <c r="F25" t="str">
        <f>IF(INDEX(Lookup!H:H,MATCH('Master data'!A25,Lookup!G:G,0))=0,A25,INDEX(Lookup!H:H,MATCH('Master data'!A25,Lookup!G:G,0)))</f>
        <v>Conor Gallagher</v>
      </c>
      <c r="G25" t="str">
        <f>IFERROR(INDEX(Lookup!B:B,MATCH(INDEX(Rotowire!C:C,MATCH(F25,Rotowire!A:A,0)),Lookup!D:D,0)),"")</f>
        <v>Leeds United</v>
      </c>
      <c r="H25" s="5">
        <f t="shared" si="4"/>
        <v>3492000</v>
      </c>
      <c r="I25" s="19">
        <f>IFERROR(INDEX('Team forecast'!$G$3:$I$22,MATCH($B25,'Team forecast'!$B$3:$B$22,0),MATCH(I$1,'Team forecast'!$G$2:$I$2,0)),0)</f>
        <v>1.1504424778761062</v>
      </c>
      <c r="J25" s="19">
        <f>IFERROR(INDEX('Team forecast'!$G$3:$I$22,MATCH($B25,'Team forecast'!$B$3:$B$22,0),MATCH(J$1,'Team forecast'!$G$2:$I$2,0)),0)</f>
        <v>0.79646017699115057</v>
      </c>
      <c r="K25" s="19">
        <f>IFERROR(INDEX('Team forecast'!$G$3:$I$22,MATCH($B25,'Team forecast'!$B$3:$B$22,0),MATCH(K$1,'Team forecast'!$G$2:$I$2,0)),0)</f>
        <v>2.0662361027698317</v>
      </c>
      <c r="L25">
        <f>SUMIFS(Rotowire!E:E,Rotowire!$A:$A,'Master data'!$F25)</f>
        <v>95</v>
      </c>
      <c r="M25" s="2">
        <f>SUMIFS(Rotowire!F:F,Rotowire!$A:$A,'Master data'!$F25)*I25</f>
        <v>5.7522123893805316E-2</v>
      </c>
      <c r="N25" s="2">
        <f>SUMIFS(Rotowire!G:G,Rotowire!$A:$A,'Master data'!$F25)*I25</f>
        <v>3.4513274336283185E-2</v>
      </c>
      <c r="O25" s="2">
        <f>SUMIFS(Rotowire!I:I,Rotowire!$A:$A,'Master data'!$F25)*I25</f>
        <v>0.25309734513274335</v>
      </c>
      <c r="P25" s="2">
        <f>SUMIFS(Rotowire!W:W,Rotowire!$A:$A,'Master data'!$F25)*K25</f>
        <v>0.16529888822158653</v>
      </c>
      <c r="Q25" s="2">
        <f>SUMIFS(Rotowire!Y:Y,Rotowire!$A:$A,'Master data'!$F25)*J25</f>
        <v>0</v>
      </c>
      <c r="R25" s="2">
        <f>SUMIFS(Rotowire!AB:AB,Rotowire!$A:$A,'Master data'!$F25)</f>
        <v>0.32</v>
      </c>
      <c r="S25" s="2">
        <f>SUMIFS(Rotowire!AC:AC,Rotowire!$A:$A,'Master data'!$F25)</f>
        <v>0</v>
      </c>
      <c r="T25" s="2">
        <f>INDEX('Team forecast'!D$3:D$22,MATCH($B25,'Team forecast'!$B$3:$B$22,0))</f>
        <v>1.3</v>
      </c>
      <c r="U25" s="2">
        <f>INDEX('Team forecast'!E$3:E$22,MATCH($B25,'Team forecast'!$B$3:$B$22,0))</f>
        <v>1.8</v>
      </c>
      <c r="V25" s="2">
        <f>INDEX('Team forecast'!J$3:J$22,MATCH($B25,'Team forecast'!$B$3:$B$22,0))</f>
        <v>0.27679999999999999</v>
      </c>
      <c r="W25" s="2">
        <f>INDEX('Team forecast'!K$3:K$22,MATCH($B25,'Team forecast'!$B$3:$B$22,0))</f>
        <v>0.23730000000000001</v>
      </c>
      <c r="X25" s="2">
        <f>INDEX('Team forecast'!L$3:L$22,MATCH($B25,'Team forecast'!$B$3:$B$22,0))</f>
        <v>0.4859</v>
      </c>
      <c r="Y25" s="5">
        <f t="shared" si="5"/>
        <v>7000</v>
      </c>
      <c r="Z25" s="5">
        <f t="shared" si="17"/>
        <v>6920</v>
      </c>
      <c r="AA25" s="5">
        <f t="shared" si="6"/>
        <v>1186.5</v>
      </c>
      <c r="AB25" s="5">
        <f t="shared" si="7"/>
        <v>-7288.5</v>
      </c>
      <c r="AC25" s="5">
        <f t="shared" si="8"/>
        <v>7190.2654867256642</v>
      </c>
      <c r="AD25" s="5">
        <f t="shared" si="18"/>
        <v>1725.6637168141592</v>
      </c>
      <c r="AE25" s="5">
        <f t="shared" si="19"/>
        <v>2530.9734513274334</v>
      </c>
      <c r="AF25" s="5">
        <f t="shared" si="11"/>
        <v>0</v>
      </c>
      <c r="AG25" s="5">
        <f t="shared" si="12"/>
        <v>0</v>
      </c>
      <c r="AH25" s="5">
        <f t="shared" si="20"/>
        <v>-6400</v>
      </c>
      <c r="AI25" s="5">
        <f t="shared" si="21"/>
        <v>0</v>
      </c>
      <c r="AJ25" s="5">
        <f t="shared" si="22"/>
        <v>13000</v>
      </c>
      <c r="AK25" s="5">
        <f t="shared" si="23"/>
        <v>-14400</v>
      </c>
      <c r="AL25" s="5">
        <f>IFERROR(SUM(Y25:AK25),-5000)*((Cockpit!$C$3)^0)</f>
        <v>11464.902654867259</v>
      </c>
      <c r="AM25" s="19">
        <f>INDEX('Team forecast'!$M$3:$AU$22,MATCH($B25,'Team forecast'!$B$3:$B$22,0),MATCH(AM$1,'Team forecast'!$M$2:$AU$2,0))</f>
        <v>0</v>
      </c>
      <c r="AN25" s="19">
        <f>INDEX('Team forecast'!$M$3:$AU$22,MATCH($B25,'Team forecast'!$B$3:$B$22,0),MATCH(AN$1,'Team forecast'!$M$2:$AU$2,0))</f>
        <v>0</v>
      </c>
      <c r="AO25" s="19">
        <f>INDEX('Team forecast'!$M$3:$AU$22,MATCH($B25,'Team forecast'!$B$3:$B$22,0),MATCH(AO$1,'Team forecast'!$M$2:$AU$2,0))</f>
        <v>0</v>
      </c>
      <c r="AP25" s="19">
        <f>INDEX('Team forecast'!$M$3:$AU$22,MATCH($B25,'Team forecast'!$B$3:$B$22,0),MATCH(AP$1,'Team forecast'!$M$2:$AU$2,0))</f>
        <v>0</v>
      </c>
      <c r="AQ25" s="5">
        <f t="shared" si="24"/>
        <v>7000</v>
      </c>
      <c r="AR25" s="5">
        <f>INDEX('Team forecast'!$M$3:$AU$22,MATCH($B25,'Team forecast'!$B$3:$B$22,0),MATCH(AR$1,'Team forecast'!$M$2:$AU$2,0))*IF($Y25&gt;0,25000,0)</f>
        <v>0</v>
      </c>
      <c r="AS25" s="5">
        <f>INDEX('Team forecast'!$M$3:$AU$22,MATCH($B25,'Team forecast'!$B$3:$B$22,0),MATCH(AS$1,'Team forecast'!$M$2:$AU$2,0))*IF($Y25&gt;0,5000,0)</f>
        <v>0</v>
      </c>
      <c r="AT25" s="5">
        <f>INDEX('Team forecast'!$M$3:$AU$22,MATCH($B25,'Team forecast'!$B$3:$B$22,0),MATCH(AT$1,'Team forecast'!$M$2:$AU$2,0))*IF($Y25&gt;0,-15000,0)</f>
        <v>0</v>
      </c>
      <c r="AU25" s="5">
        <f t="shared" si="25"/>
        <v>0</v>
      </c>
      <c r="AV25" s="5">
        <f t="shared" si="26"/>
        <v>0</v>
      </c>
      <c r="AW25" s="5">
        <f t="shared" si="27"/>
        <v>0</v>
      </c>
      <c r="AX25" s="5">
        <f t="shared" si="28"/>
        <v>0</v>
      </c>
      <c r="AY25" s="5">
        <f t="shared" si="29"/>
        <v>0</v>
      </c>
      <c r="AZ25" s="5">
        <f t="shared" si="30"/>
        <v>-6400</v>
      </c>
      <c r="BA25" s="5">
        <f t="shared" si="31"/>
        <v>0</v>
      </c>
      <c r="BB25" s="5">
        <f t="shared" si="32"/>
        <v>0</v>
      </c>
      <c r="BC25" s="5">
        <f t="shared" si="33"/>
        <v>0</v>
      </c>
      <c r="BD25" s="5">
        <f>IFERROR(SUM(AR25:BC25),0)*((Cockpit!$C$3)^1)</f>
        <v>-4480</v>
      </c>
      <c r="BE25" s="19">
        <f>INDEX('Team forecast'!$M$3:$AU$22,MATCH($B25,'Team forecast'!$B$3:$B$22,0),MATCH(BE$1,'Team forecast'!$M$2:$AU$2,0))</f>
        <v>0</v>
      </c>
      <c r="BF25" s="19">
        <f>INDEX('Team forecast'!$M$3:$AU$22,MATCH($B25,'Team forecast'!$B$3:$B$22,0),MATCH(BF$1,'Team forecast'!$M$2:$AU$2,0))</f>
        <v>0</v>
      </c>
      <c r="BG25" s="19">
        <f>INDEX('Team forecast'!$M$3:$AU$22,MATCH($B25,'Team forecast'!$B$3:$B$22,0),MATCH(BG$1,'Team forecast'!$M$2:$AU$2,0))</f>
        <v>0</v>
      </c>
      <c r="BH25" s="19">
        <f>INDEX('Team forecast'!$M$3:$AU$22,MATCH($B25,'Team forecast'!$B$3:$B$22,0),MATCH(BH$1,'Team forecast'!$M$2:$AU$2,0))</f>
        <v>0</v>
      </c>
      <c r="BI25" s="5">
        <f t="shared" si="34"/>
        <v>7000</v>
      </c>
      <c r="BJ25" s="5">
        <f>INDEX('Team forecast'!$M$3:$AU$22,MATCH($B25,'Team forecast'!$B$3:$B$22,0),MATCH(BJ$1,'Team forecast'!$M$2:$AU$2,0))*IF($Y25&gt;0,25000,0)</f>
        <v>0</v>
      </c>
      <c r="BK25" s="5">
        <f>INDEX('Team forecast'!$M$3:$AU$22,MATCH($B25,'Team forecast'!$B$3:$B$22,0),MATCH(BK$1,'Team forecast'!$M$2:$AU$2,0))*IF($Y25&gt;0,5000,0)</f>
        <v>0</v>
      </c>
      <c r="BL25" s="5">
        <f>INDEX('Team forecast'!$M$3:$AU$22,MATCH($B25,'Team forecast'!$B$3:$B$22,0),MATCH(BL$1,'Team forecast'!$M$2:$AU$2,0))*IF($Y25&gt;0,-15000,0)</f>
        <v>0</v>
      </c>
      <c r="BM25" s="5">
        <f t="shared" si="35"/>
        <v>0</v>
      </c>
      <c r="BN25" s="5">
        <f t="shared" si="36"/>
        <v>0</v>
      </c>
      <c r="BO25" s="5">
        <f t="shared" si="37"/>
        <v>0</v>
      </c>
      <c r="BP25" s="5">
        <f t="shared" si="38"/>
        <v>0</v>
      </c>
      <c r="BQ25" s="5">
        <f t="shared" si="39"/>
        <v>0</v>
      </c>
      <c r="BR25" s="5">
        <f t="shared" si="40"/>
        <v>-6400</v>
      </c>
      <c r="BS25" s="5">
        <f t="shared" si="41"/>
        <v>0</v>
      </c>
      <c r="BT25" s="5">
        <f t="shared" si="42"/>
        <v>0</v>
      </c>
      <c r="BU25" s="5">
        <f t="shared" si="43"/>
        <v>0</v>
      </c>
      <c r="BV25" s="5">
        <f>IFERROR(SUM(BJ25:BU25),0)*((Cockpit!$C$3)^2)</f>
        <v>-3135.9999999999995</v>
      </c>
      <c r="BW25" s="19">
        <f>INDEX('Team forecast'!$M$3:$AU$22,MATCH($B25,'Team forecast'!$B$3:$B$22,0),MATCH(BW$1,'Team forecast'!$M$2:$AU$2,0))</f>
        <v>0</v>
      </c>
      <c r="BX25" s="19">
        <f>INDEX('Team forecast'!$M$3:$AU$22,MATCH($B25,'Team forecast'!$B$3:$B$22,0),MATCH(BX$1,'Team forecast'!$M$2:$AU$2,0))</f>
        <v>0</v>
      </c>
      <c r="BY25" s="19">
        <f>INDEX('Team forecast'!$M$3:$AU$22,MATCH($B25,'Team forecast'!$B$3:$B$22,0),MATCH(BY$1,'Team forecast'!$M$2:$AU$2,0))</f>
        <v>0</v>
      </c>
      <c r="BZ25" s="19">
        <f>INDEX('Team forecast'!$M$3:$AU$22,MATCH($B25,'Team forecast'!$B$3:$B$22,0),MATCH(BZ$1,'Team forecast'!$M$2:$AU$2,0))</f>
        <v>0</v>
      </c>
      <c r="CA25" s="5">
        <f t="shared" si="44"/>
        <v>7000</v>
      </c>
      <c r="CB25" s="5">
        <f>INDEX('Team forecast'!$M$3:$AU$22,MATCH($B25,'Team forecast'!$B$3:$B$22,0),MATCH(CB$1,'Team forecast'!$M$2:$AU$2,0))*IF($Y25&gt;0,25000,0)</f>
        <v>0</v>
      </c>
      <c r="CC25" s="5">
        <f>INDEX('Team forecast'!$M$3:$AU$22,MATCH($B25,'Team forecast'!$B$3:$B$22,0),MATCH(CC$1,'Team forecast'!$M$2:$AU$2,0))*IF($Y25&gt;0,5000,0)</f>
        <v>0</v>
      </c>
      <c r="CD25" s="5">
        <f>INDEX('Team forecast'!$M$3:$AU$22,MATCH($B25,'Team forecast'!$B$3:$B$22,0),MATCH(CD$1,'Team forecast'!$M$2:$AU$2,0))*IF($Y25&gt;0,-15000,0)</f>
        <v>0</v>
      </c>
      <c r="CE25" s="5">
        <f t="shared" si="45"/>
        <v>0</v>
      </c>
      <c r="CF25" s="5">
        <f t="shared" si="46"/>
        <v>0</v>
      </c>
      <c r="CG25" s="5">
        <f t="shared" si="47"/>
        <v>0</v>
      </c>
      <c r="CH25" s="5">
        <f t="shared" si="48"/>
        <v>0</v>
      </c>
      <c r="CI25" s="5">
        <f t="shared" si="49"/>
        <v>0</v>
      </c>
      <c r="CJ25" s="5">
        <f t="shared" si="50"/>
        <v>-6400</v>
      </c>
      <c r="CK25" s="5">
        <f t="shared" si="51"/>
        <v>0</v>
      </c>
      <c r="CL25" s="5">
        <f t="shared" si="52"/>
        <v>0</v>
      </c>
      <c r="CM25" s="5">
        <f t="shared" si="53"/>
        <v>0</v>
      </c>
      <c r="CN25" s="5">
        <f>IFERROR(SUM(CB25:CM25),0)*((Cockpit!$C$3)^3)</f>
        <v>-2195.1999999999994</v>
      </c>
      <c r="CO25" s="19">
        <f>INDEX('Team forecast'!$M$3:$AU$22,MATCH($B25,'Team forecast'!$B$3:$B$22,0),MATCH(CO$1,'Team forecast'!$M$2:$AU$2,0))</f>
        <v>0</v>
      </c>
      <c r="CP25" s="19">
        <f>INDEX('Team forecast'!$M$3:$AU$22,MATCH($B25,'Team forecast'!$B$3:$B$22,0),MATCH(CP$1,'Team forecast'!$M$2:$AU$2,0))</f>
        <v>0</v>
      </c>
      <c r="CQ25" s="19">
        <f>INDEX('Team forecast'!$M$3:$AU$22,MATCH($B25,'Team forecast'!$B$3:$B$22,0),MATCH(CQ$1,'Team forecast'!$M$2:$AU$2,0))</f>
        <v>0</v>
      </c>
      <c r="CR25" s="19">
        <f>INDEX('Team forecast'!$M$3:$AU$22,MATCH($B25,'Team forecast'!$B$3:$B$22,0),MATCH(CR$1,'Team forecast'!$M$2:$AU$2,0))</f>
        <v>0</v>
      </c>
      <c r="CS25" s="5">
        <f t="shared" si="54"/>
        <v>7000</v>
      </c>
      <c r="CT25" s="5">
        <f>INDEX('Team forecast'!$M$3:$AU$22,MATCH($B25,'Team forecast'!$B$3:$B$22,0),MATCH(CT$1,'Team forecast'!$M$2:$AU$2,0))*IF($Y25&gt;0,25000,0)</f>
        <v>0</v>
      </c>
      <c r="CU25" s="5">
        <f>INDEX('Team forecast'!$M$3:$AU$22,MATCH($B25,'Team forecast'!$B$3:$B$22,0),MATCH(CU$1,'Team forecast'!$M$2:$AU$2,0))*IF($Y25&gt;0,5000,0)</f>
        <v>0</v>
      </c>
      <c r="CV25" s="5">
        <f>INDEX('Team forecast'!$M$3:$AU$22,MATCH($B25,'Team forecast'!$B$3:$B$22,0),MATCH(CV$1,'Team forecast'!$M$2:$AU$2,0))*IF($Y25&gt;0,-15000,0)</f>
        <v>0</v>
      </c>
      <c r="CW25" s="5">
        <f t="shared" si="55"/>
        <v>0</v>
      </c>
      <c r="CX25" s="5">
        <f t="shared" si="56"/>
        <v>0</v>
      </c>
      <c r="CY25" s="5">
        <f t="shared" si="57"/>
        <v>0</v>
      </c>
      <c r="CZ25" s="5">
        <f t="shared" si="58"/>
        <v>0</v>
      </c>
      <c r="DA25" s="5">
        <f t="shared" si="59"/>
        <v>0</v>
      </c>
      <c r="DB25" s="5">
        <f t="shared" si="60"/>
        <v>-6400</v>
      </c>
      <c r="DC25" s="5">
        <f t="shared" si="61"/>
        <v>0</v>
      </c>
      <c r="DD25" s="5">
        <f t="shared" si="62"/>
        <v>0</v>
      </c>
      <c r="DE25" s="5">
        <f t="shared" si="63"/>
        <v>0</v>
      </c>
      <c r="DF25" s="5">
        <f>IFERROR(SUM(CT25:DE25),0)*((Cockpit!$C$3)^4)</f>
        <v>-1536.6399999999994</v>
      </c>
      <c r="DG25" s="19">
        <f>INDEX('Team forecast'!$M$3:$AU$22,MATCH($B25,'Team forecast'!$B$3:$B$22,0),MATCH(DG$1,'Team forecast'!$M$2:$AU$2,0))</f>
        <v>0</v>
      </c>
      <c r="DH25" s="19">
        <f>INDEX('Team forecast'!$M$3:$AU$22,MATCH($B25,'Team forecast'!$B$3:$B$22,0),MATCH(DH$1,'Team forecast'!$M$2:$AU$2,0))</f>
        <v>0</v>
      </c>
      <c r="DI25" s="19">
        <f>INDEX('Team forecast'!$M$3:$AU$22,MATCH($B25,'Team forecast'!$B$3:$B$22,0),MATCH(DI$1,'Team forecast'!$M$2:$AU$2,0))</f>
        <v>0</v>
      </c>
      <c r="DJ25" s="19">
        <f>INDEX('Team forecast'!$M$3:$AU$22,MATCH($B25,'Team forecast'!$B$3:$B$22,0),MATCH(DJ$1,'Team forecast'!$M$2:$AU$2,0))</f>
        <v>0</v>
      </c>
      <c r="DK25" s="5">
        <f t="shared" si="64"/>
        <v>7000</v>
      </c>
      <c r="DL25" s="5">
        <f>INDEX('Team forecast'!$M$3:$AU$22,MATCH($B25,'Team forecast'!$B$3:$B$22,0),MATCH(DL$1,'Team forecast'!$M$2:$AU$2,0))*IF($Y25&gt;0,25000,0)</f>
        <v>0</v>
      </c>
      <c r="DM25" s="5">
        <f>INDEX('Team forecast'!$M$3:$AU$22,MATCH($B25,'Team forecast'!$B$3:$B$22,0),MATCH(DM$1,'Team forecast'!$M$2:$AU$2,0))*IF($Y25&gt;0,5000,0)</f>
        <v>0</v>
      </c>
      <c r="DN25" s="5">
        <f>INDEX('Team forecast'!$M$3:$AU$22,MATCH($B25,'Team forecast'!$B$3:$B$22,0),MATCH(DN$1,'Team forecast'!$M$2:$AU$2,0))*IF($Y25&gt;0,-15000,0)</f>
        <v>0</v>
      </c>
      <c r="DO25" s="5">
        <f t="shared" si="65"/>
        <v>0</v>
      </c>
      <c r="DP25" s="5">
        <f t="shared" si="66"/>
        <v>0</v>
      </c>
      <c r="DQ25" s="5">
        <f t="shared" si="67"/>
        <v>0</v>
      </c>
      <c r="DR25" s="5">
        <f t="shared" si="68"/>
        <v>0</v>
      </c>
      <c r="DS25" s="5">
        <f t="shared" si="69"/>
        <v>0</v>
      </c>
      <c r="DT25" s="5">
        <f t="shared" si="70"/>
        <v>-6400</v>
      </c>
      <c r="DU25" s="5">
        <f t="shared" si="71"/>
        <v>0</v>
      </c>
      <c r="DV25" s="5">
        <f t="shared" si="72"/>
        <v>0</v>
      </c>
      <c r="DW25" s="5">
        <f t="shared" si="73"/>
        <v>0</v>
      </c>
      <c r="DX25" s="5">
        <f>IFERROR(SUM(DL25:DW25),0)*((Cockpit!$C$3)^5)</f>
        <v>-1075.6479999999997</v>
      </c>
      <c r="DY25" s="5">
        <f t="shared" si="74"/>
        <v>-958.58534513273889</v>
      </c>
      <c r="DZ25" s="5" t="str">
        <f>IF(ISERROR(MATCH(A25,'Current squad'!B:B,0)),"No","Yes")</f>
        <v>No</v>
      </c>
      <c r="EA25" s="5" cm="1">
        <f t="array" ref="EA25">IFERROR(_xlfn.IFS(DZ25="Yes",0,DZ25="No",H25*1%),999999)</f>
        <v>34920</v>
      </c>
      <c r="EB25" s="5">
        <f t="shared" si="15"/>
        <v>3526920</v>
      </c>
      <c r="EC25" s="5">
        <f t="shared" si="75"/>
        <v>-35878.585345132742</v>
      </c>
      <c r="ED25" s="1">
        <f t="shared" si="16"/>
        <v>-1.0274508976269399E-2</v>
      </c>
      <c r="EE25" s="5">
        <f>RANK(EC25,$EC$2:$EC$572)+COUNTIF($EC$2:EC25,EC25)-1</f>
        <v>388</v>
      </c>
      <c r="EF25" s="4">
        <f>RANK(ED25,$ED$2:$ED$572)+COUNTIF($ED$2:ED25,ED25)-1</f>
        <v>188</v>
      </c>
    </row>
    <row r="26" spans="1:136" x14ac:dyDescent="0.3">
      <c r="A26" t="str">
        <f>IF(Holdet.dk!A26&lt;&gt;"",Holdet.dk!A26,"")</f>
        <v>Georginio Wijnaldum</v>
      </c>
      <c r="B26" t="str">
        <f>INDEX(Holdet.dk!B:B,MATCH($A26,Holdet.dk!$A:$A,0))</f>
        <v>Liverpool</v>
      </c>
      <c r="C26" t="str">
        <f>INDEX(Holdet.dk!C:C,MATCH($A26,Holdet.dk!$A:$A,0))</f>
        <v>Midfield</v>
      </c>
      <c r="D26" t="str">
        <f>INDEX(Holdet.dk!D:D,MATCH($A26,Holdet.dk!$A:$A,0))</f>
        <v>6.035.000</v>
      </c>
      <c r="E26" s="1">
        <f>IFERROR(_xlfn.NUMBERVALUE(INDEX(Holdet.dk!$E:$E,MATCH($A26,Holdet.dk!$A:$A,0)),","),0)</f>
        <v>1.9E-2</v>
      </c>
      <c r="F26" t="str">
        <f>IF(INDEX(Lookup!H:H,MATCH('Master data'!A26,Lookup!G:G,0))=0,A26,INDEX(Lookup!H:H,MATCH('Master data'!A26,Lookup!G:G,0)))</f>
        <v>Georginio Wijnaldum</v>
      </c>
      <c r="G26" t="str">
        <f>IFERROR(INDEX(Lookup!B:B,MATCH(INDEX(Rotowire!C:C,MATCH(F26,Rotowire!A:A,0)),Lookup!D:D,0)),"")</f>
        <v>Crystal Palace</v>
      </c>
      <c r="H26" s="5">
        <f t="shared" si="4"/>
        <v>6035000</v>
      </c>
      <c r="I26" s="19">
        <f>IFERROR(INDEX('Team forecast'!$G$3:$I$22,MATCH($B26,'Team forecast'!$B$3:$B$22,0),MATCH(I$1,'Team forecast'!$G$2:$I$2,0)),0)</f>
        <v>1.0823529411764703</v>
      </c>
      <c r="J26" s="19">
        <f>IFERROR(INDEX('Team forecast'!$G$3:$I$22,MATCH($B26,'Team forecast'!$B$3:$B$22,0),MATCH(J$1,'Team forecast'!$G$2:$I$2,0)),0)</f>
        <v>0.66666666666666652</v>
      </c>
      <c r="K26" s="19">
        <f>IFERROR(INDEX('Team forecast'!$G$3:$I$22,MATCH($B26,'Team forecast'!$B$3:$B$22,0),MATCH(K$1,'Team forecast'!$G$2:$I$2,0)),0)</f>
        <v>1.2636055410679863</v>
      </c>
      <c r="L26">
        <f>SUMIFS(Rotowire!E:E,Rotowire!$A:$A,'Master data'!$F26)</f>
        <v>95</v>
      </c>
      <c r="M26" s="2">
        <f>SUMIFS(Rotowire!F:F,Rotowire!$A:$A,'Master data'!$F26)*I26</f>
        <v>0.12988235294117642</v>
      </c>
      <c r="N26" s="2">
        <f>SUMIFS(Rotowire!G:G,Rotowire!$A:$A,'Master data'!$F26)*I26</f>
        <v>5.411764705882352E-2</v>
      </c>
      <c r="O26" s="2">
        <f>SUMIFS(Rotowire!I:I,Rotowire!$A:$A,'Master data'!$F26)*I26</f>
        <v>0.38964705882352929</v>
      </c>
      <c r="P26" s="2">
        <f>SUMIFS(Rotowire!W:W,Rotowire!$A:$A,'Master data'!$F26)*K26</f>
        <v>0.60653065971263342</v>
      </c>
      <c r="Q26" s="2">
        <f>SUMIFS(Rotowire!Y:Y,Rotowire!$A:$A,'Master data'!$F26)*J26</f>
        <v>0</v>
      </c>
      <c r="R26" s="2">
        <f>SUMIFS(Rotowire!AB:AB,Rotowire!$A:$A,'Master data'!$F26)</f>
        <v>0.17</v>
      </c>
      <c r="S26" s="2">
        <f>SUMIFS(Rotowire!AC:AC,Rotowire!$A:$A,'Master data'!$F26)</f>
        <v>0</v>
      </c>
      <c r="T26" s="2">
        <f>INDEX('Team forecast'!D$3:D$22,MATCH($B26,'Team forecast'!$B$3:$B$22,0))</f>
        <v>2.76</v>
      </c>
      <c r="U26" s="2">
        <f>INDEX('Team forecast'!E$3:E$22,MATCH($B26,'Team forecast'!$B$3:$B$22,0))</f>
        <v>0.5</v>
      </c>
      <c r="V26" s="2">
        <f>INDEX('Team forecast'!J$3:J$22,MATCH($B26,'Team forecast'!$B$3:$B$22,0))</f>
        <v>0.83899999999999997</v>
      </c>
      <c r="W26" s="2">
        <f>INDEX('Team forecast'!K$3:K$22,MATCH($B26,'Team forecast'!$B$3:$B$22,0))</f>
        <v>0.1164</v>
      </c>
      <c r="X26" s="2">
        <f>INDEX('Team forecast'!L$3:L$22,MATCH($B26,'Team forecast'!$B$3:$B$22,0))</f>
        <v>4.4699999999999997E-2</v>
      </c>
      <c r="Y26" s="5">
        <f t="shared" si="5"/>
        <v>7000</v>
      </c>
      <c r="Z26" s="5">
        <f t="shared" si="17"/>
        <v>20975</v>
      </c>
      <c r="AA26" s="5">
        <f t="shared" si="6"/>
        <v>582</v>
      </c>
      <c r="AB26" s="5">
        <f t="shared" si="7"/>
        <v>-670.5</v>
      </c>
      <c r="AC26" s="5">
        <f t="shared" si="8"/>
        <v>16235.294117647052</v>
      </c>
      <c r="AD26" s="5">
        <f t="shared" si="18"/>
        <v>2705.8823529411761</v>
      </c>
      <c r="AE26" s="5">
        <f t="shared" si="19"/>
        <v>3896.4705882352928</v>
      </c>
      <c r="AF26" s="5">
        <f t="shared" si="11"/>
        <v>0</v>
      </c>
      <c r="AG26" s="5">
        <f t="shared" si="12"/>
        <v>0</v>
      </c>
      <c r="AH26" s="5">
        <f t="shared" si="20"/>
        <v>-3400.0000000000005</v>
      </c>
      <c r="AI26" s="5">
        <f t="shared" si="21"/>
        <v>0</v>
      </c>
      <c r="AJ26" s="5">
        <f t="shared" si="22"/>
        <v>27599.999999999996</v>
      </c>
      <c r="AK26" s="5">
        <f t="shared" si="23"/>
        <v>-4000</v>
      </c>
      <c r="AL26" s="5">
        <f>IFERROR(SUM(Y26:AK26),-5000)*((Cockpit!$C$3)^0)</f>
        <v>70924.14705882351</v>
      </c>
      <c r="AM26" s="19">
        <f>INDEX('Team forecast'!$M$3:$AU$22,MATCH($B26,'Team forecast'!$B$3:$B$22,0),MATCH(AM$1,'Team forecast'!$M$2:$AU$2,0))</f>
        <v>0</v>
      </c>
      <c r="AN26" s="19">
        <f>INDEX('Team forecast'!$M$3:$AU$22,MATCH($B26,'Team forecast'!$B$3:$B$22,0),MATCH(AN$1,'Team forecast'!$M$2:$AU$2,0))</f>
        <v>0</v>
      </c>
      <c r="AO26" s="19">
        <f>INDEX('Team forecast'!$M$3:$AU$22,MATCH($B26,'Team forecast'!$B$3:$B$22,0),MATCH(AO$1,'Team forecast'!$M$2:$AU$2,0))</f>
        <v>0</v>
      </c>
      <c r="AP26" s="19">
        <f>INDEX('Team forecast'!$M$3:$AU$22,MATCH($B26,'Team forecast'!$B$3:$B$22,0),MATCH(AP$1,'Team forecast'!$M$2:$AU$2,0))</f>
        <v>0</v>
      </c>
      <c r="AQ26" s="5">
        <f t="shared" si="24"/>
        <v>7000</v>
      </c>
      <c r="AR26" s="5">
        <f>INDEX('Team forecast'!$M$3:$AU$22,MATCH($B26,'Team forecast'!$B$3:$B$22,0),MATCH(AR$1,'Team forecast'!$M$2:$AU$2,0))*IF($Y26&gt;0,25000,0)</f>
        <v>0</v>
      </c>
      <c r="AS26" s="5">
        <f>INDEX('Team forecast'!$M$3:$AU$22,MATCH($B26,'Team forecast'!$B$3:$B$22,0),MATCH(AS$1,'Team forecast'!$M$2:$AU$2,0))*IF($Y26&gt;0,5000,0)</f>
        <v>0</v>
      </c>
      <c r="AT26" s="5">
        <f>INDEX('Team forecast'!$M$3:$AU$22,MATCH($B26,'Team forecast'!$B$3:$B$22,0),MATCH(AT$1,'Team forecast'!$M$2:$AU$2,0))*IF($Y26&gt;0,-15000,0)</f>
        <v>0</v>
      </c>
      <c r="AU26" s="5">
        <f t="shared" si="25"/>
        <v>0</v>
      </c>
      <c r="AV26" s="5">
        <f t="shared" si="26"/>
        <v>0</v>
      </c>
      <c r="AW26" s="5">
        <f t="shared" si="27"/>
        <v>0</v>
      </c>
      <c r="AX26" s="5">
        <f t="shared" si="28"/>
        <v>0</v>
      </c>
      <c r="AY26" s="5">
        <f t="shared" si="29"/>
        <v>0</v>
      </c>
      <c r="AZ26" s="5">
        <f t="shared" si="30"/>
        <v>-3400.0000000000005</v>
      </c>
      <c r="BA26" s="5">
        <f t="shared" si="31"/>
        <v>0</v>
      </c>
      <c r="BB26" s="5">
        <f t="shared" si="32"/>
        <v>0</v>
      </c>
      <c r="BC26" s="5">
        <f t="shared" si="33"/>
        <v>0</v>
      </c>
      <c r="BD26" s="5">
        <f>IFERROR(SUM(AR26:BC26),0)*((Cockpit!$C$3)^1)</f>
        <v>-2380</v>
      </c>
      <c r="BE26" s="19">
        <f>INDEX('Team forecast'!$M$3:$AU$22,MATCH($B26,'Team forecast'!$B$3:$B$22,0),MATCH(BE$1,'Team forecast'!$M$2:$AU$2,0))</f>
        <v>0</v>
      </c>
      <c r="BF26" s="19">
        <f>INDEX('Team forecast'!$M$3:$AU$22,MATCH($B26,'Team forecast'!$B$3:$B$22,0),MATCH(BF$1,'Team forecast'!$M$2:$AU$2,0))</f>
        <v>0</v>
      </c>
      <c r="BG26" s="19">
        <f>INDEX('Team forecast'!$M$3:$AU$22,MATCH($B26,'Team forecast'!$B$3:$B$22,0),MATCH(BG$1,'Team forecast'!$M$2:$AU$2,0))</f>
        <v>0</v>
      </c>
      <c r="BH26" s="19">
        <f>INDEX('Team forecast'!$M$3:$AU$22,MATCH($B26,'Team forecast'!$B$3:$B$22,0),MATCH(BH$1,'Team forecast'!$M$2:$AU$2,0))</f>
        <v>0</v>
      </c>
      <c r="BI26" s="5">
        <f t="shared" si="34"/>
        <v>7000</v>
      </c>
      <c r="BJ26" s="5">
        <f>INDEX('Team forecast'!$M$3:$AU$22,MATCH($B26,'Team forecast'!$B$3:$B$22,0),MATCH(BJ$1,'Team forecast'!$M$2:$AU$2,0))*IF($Y26&gt;0,25000,0)</f>
        <v>0</v>
      </c>
      <c r="BK26" s="5">
        <f>INDEX('Team forecast'!$M$3:$AU$22,MATCH($B26,'Team forecast'!$B$3:$B$22,0),MATCH(BK$1,'Team forecast'!$M$2:$AU$2,0))*IF($Y26&gt;0,5000,0)</f>
        <v>0</v>
      </c>
      <c r="BL26" s="5">
        <f>INDEX('Team forecast'!$M$3:$AU$22,MATCH($B26,'Team forecast'!$B$3:$B$22,0),MATCH(BL$1,'Team forecast'!$M$2:$AU$2,0))*IF($Y26&gt;0,-15000,0)</f>
        <v>0</v>
      </c>
      <c r="BM26" s="5">
        <f t="shared" si="35"/>
        <v>0</v>
      </c>
      <c r="BN26" s="5">
        <f t="shared" si="36"/>
        <v>0</v>
      </c>
      <c r="BO26" s="5">
        <f t="shared" si="37"/>
        <v>0</v>
      </c>
      <c r="BP26" s="5">
        <f t="shared" si="38"/>
        <v>0</v>
      </c>
      <c r="BQ26" s="5">
        <f t="shared" si="39"/>
        <v>0</v>
      </c>
      <c r="BR26" s="5">
        <f t="shared" si="40"/>
        <v>-3400.0000000000005</v>
      </c>
      <c r="BS26" s="5">
        <f t="shared" si="41"/>
        <v>0</v>
      </c>
      <c r="BT26" s="5">
        <f t="shared" si="42"/>
        <v>0</v>
      </c>
      <c r="BU26" s="5">
        <f t="shared" si="43"/>
        <v>0</v>
      </c>
      <c r="BV26" s="5">
        <f>IFERROR(SUM(BJ26:BU26),0)*((Cockpit!$C$3)^2)</f>
        <v>-1666</v>
      </c>
      <c r="BW26" s="19">
        <f>INDEX('Team forecast'!$M$3:$AU$22,MATCH($B26,'Team forecast'!$B$3:$B$22,0),MATCH(BW$1,'Team forecast'!$M$2:$AU$2,0))</f>
        <v>0</v>
      </c>
      <c r="BX26" s="19">
        <f>INDEX('Team forecast'!$M$3:$AU$22,MATCH($B26,'Team forecast'!$B$3:$B$22,0),MATCH(BX$1,'Team forecast'!$M$2:$AU$2,0))</f>
        <v>0</v>
      </c>
      <c r="BY26" s="19">
        <f>INDEX('Team forecast'!$M$3:$AU$22,MATCH($B26,'Team forecast'!$B$3:$B$22,0),MATCH(BY$1,'Team forecast'!$M$2:$AU$2,0))</f>
        <v>0</v>
      </c>
      <c r="BZ26" s="19">
        <f>INDEX('Team forecast'!$M$3:$AU$22,MATCH($B26,'Team forecast'!$B$3:$B$22,0),MATCH(BZ$1,'Team forecast'!$M$2:$AU$2,0))</f>
        <v>0</v>
      </c>
      <c r="CA26" s="5">
        <f t="shared" si="44"/>
        <v>7000</v>
      </c>
      <c r="CB26" s="5">
        <f>INDEX('Team forecast'!$M$3:$AU$22,MATCH($B26,'Team forecast'!$B$3:$B$22,0),MATCH(CB$1,'Team forecast'!$M$2:$AU$2,0))*IF($Y26&gt;0,25000,0)</f>
        <v>0</v>
      </c>
      <c r="CC26" s="5">
        <f>INDEX('Team forecast'!$M$3:$AU$22,MATCH($B26,'Team forecast'!$B$3:$B$22,0),MATCH(CC$1,'Team forecast'!$M$2:$AU$2,0))*IF($Y26&gt;0,5000,0)</f>
        <v>0</v>
      </c>
      <c r="CD26" s="5">
        <f>INDEX('Team forecast'!$M$3:$AU$22,MATCH($B26,'Team forecast'!$B$3:$B$22,0),MATCH(CD$1,'Team forecast'!$M$2:$AU$2,0))*IF($Y26&gt;0,-15000,0)</f>
        <v>0</v>
      </c>
      <c r="CE26" s="5">
        <f t="shared" si="45"/>
        <v>0</v>
      </c>
      <c r="CF26" s="5">
        <f t="shared" si="46"/>
        <v>0</v>
      </c>
      <c r="CG26" s="5">
        <f t="shared" si="47"/>
        <v>0</v>
      </c>
      <c r="CH26" s="5">
        <f t="shared" si="48"/>
        <v>0</v>
      </c>
      <c r="CI26" s="5">
        <f t="shared" si="49"/>
        <v>0</v>
      </c>
      <c r="CJ26" s="5">
        <f t="shared" si="50"/>
        <v>-3400.0000000000005</v>
      </c>
      <c r="CK26" s="5">
        <f t="shared" si="51"/>
        <v>0</v>
      </c>
      <c r="CL26" s="5">
        <f t="shared" si="52"/>
        <v>0</v>
      </c>
      <c r="CM26" s="5">
        <f t="shared" si="53"/>
        <v>0</v>
      </c>
      <c r="CN26" s="5">
        <f>IFERROR(SUM(CB26:CM26),0)*((Cockpit!$C$3)^3)</f>
        <v>-1166.1999999999998</v>
      </c>
      <c r="CO26" s="19">
        <f>INDEX('Team forecast'!$M$3:$AU$22,MATCH($B26,'Team forecast'!$B$3:$B$22,0),MATCH(CO$1,'Team forecast'!$M$2:$AU$2,0))</f>
        <v>0</v>
      </c>
      <c r="CP26" s="19">
        <f>INDEX('Team forecast'!$M$3:$AU$22,MATCH($B26,'Team forecast'!$B$3:$B$22,0),MATCH(CP$1,'Team forecast'!$M$2:$AU$2,0))</f>
        <v>0</v>
      </c>
      <c r="CQ26" s="19">
        <f>INDEX('Team forecast'!$M$3:$AU$22,MATCH($B26,'Team forecast'!$B$3:$B$22,0),MATCH(CQ$1,'Team forecast'!$M$2:$AU$2,0))</f>
        <v>0</v>
      </c>
      <c r="CR26" s="19">
        <f>INDEX('Team forecast'!$M$3:$AU$22,MATCH($B26,'Team forecast'!$B$3:$B$22,0),MATCH(CR$1,'Team forecast'!$M$2:$AU$2,0))</f>
        <v>0</v>
      </c>
      <c r="CS26" s="5">
        <f t="shared" si="54"/>
        <v>7000</v>
      </c>
      <c r="CT26" s="5">
        <f>INDEX('Team forecast'!$M$3:$AU$22,MATCH($B26,'Team forecast'!$B$3:$B$22,0),MATCH(CT$1,'Team forecast'!$M$2:$AU$2,0))*IF($Y26&gt;0,25000,0)</f>
        <v>0</v>
      </c>
      <c r="CU26" s="5">
        <f>INDEX('Team forecast'!$M$3:$AU$22,MATCH($B26,'Team forecast'!$B$3:$B$22,0),MATCH(CU$1,'Team forecast'!$M$2:$AU$2,0))*IF($Y26&gt;0,5000,0)</f>
        <v>0</v>
      </c>
      <c r="CV26" s="5">
        <f>INDEX('Team forecast'!$M$3:$AU$22,MATCH($B26,'Team forecast'!$B$3:$B$22,0),MATCH(CV$1,'Team forecast'!$M$2:$AU$2,0))*IF($Y26&gt;0,-15000,0)</f>
        <v>0</v>
      </c>
      <c r="CW26" s="5">
        <f t="shared" si="55"/>
        <v>0</v>
      </c>
      <c r="CX26" s="5">
        <f t="shared" si="56"/>
        <v>0</v>
      </c>
      <c r="CY26" s="5">
        <f t="shared" si="57"/>
        <v>0</v>
      </c>
      <c r="CZ26" s="5">
        <f t="shared" si="58"/>
        <v>0</v>
      </c>
      <c r="DA26" s="5">
        <f t="shared" si="59"/>
        <v>0</v>
      </c>
      <c r="DB26" s="5">
        <f t="shared" si="60"/>
        <v>-3400.0000000000005</v>
      </c>
      <c r="DC26" s="5">
        <f t="shared" si="61"/>
        <v>0</v>
      </c>
      <c r="DD26" s="5">
        <f t="shared" si="62"/>
        <v>0</v>
      </c>
      <c r="DE26" s="5">
        <f t="shared" si="63"/>
        <v>0</v>
      </c>
      <c r="DF26" s="5">
        <f>IFERROR(SUM(CT26:DE26),0)*((Cockpit!$C$3)^4)</f>
        <v>-816.3399999999998</v>
      </c>
      <c r="DG26" s="19">
        <f>INDEX('Team forecast'!$M$3:$AU$22,MATCH($B26,'Team forecast'!$B$3:$B$22,0),MATCH(DG$1,'Team forecast'!$M$2:$AU$2,0))</f>
        <v>0</v>
      </c>
      <c r="DH26" s="19">
        <f>INDEX('Team forecast'!$M$3:$AU$22,MATCH($B26,'Team forecast'!$B$3:$B$22,0),MATCH(DH$1,'Team forecast'!$M$2:$AU$2,0))</f>
        <v>0</v>
      </c>
      <c r="DI26" s="19">
        <f>INDEX('Team forecast'!$M$3:$AU$22,MATCH($B26,'Team forecast'!$B$3:$B$22,0),MATCH(DI$1,'Team forecast'!$M$2:$AU$2,0))</f>
        <v>0</v>
      </c>
      <c r="DJ26" s="19">
        <f>INDEX('Team forecast'!$M$3:$AU$22,MATCH($B26,'Team forecast'!$B$3:$B$22,0),MATCH(DJ$1,'Team forecast'!$M$2:$AU$2,0))</f>
        <v>0</v>
      </c>
      <c r="DK26" s="5">
        <f t="shared" si="64"/>
        <v>7000</v>
      </c>
      <c r="DL26" s="5">
        <f>INDEX('Team forecast'!$M$3:$AU$22,MATCH($B26,'Team forecast'!$B$3:$B$22,0),MATCH(DL$1,'Team forecast'!$M$2:$AU$2,0))*IF($Y26&gt;0,25000,0)</f>
        <v>0</v>
      </c>
      <c r="DM26" s="5">
        <f>INDEX('Team forecast'!$M$3:$AU$22,MATCH($B26,'Team forecast'!$B$3:$B$22,0),MATCH(DM$1,'Team forecast'!$M$2:$AU$2,0))*IF($Y26&gt;0,5000,0)</f>
        <v>0</v>
      </c>
      <c r="DN26" s="5">
        <f>INDEX('Team forecast'!$M$3:$AU$22,MATCH($B26,'Team forecast'!$B$3:$B$22,0),MATCH(DN$1,'Team forecast'!$M$2:$AU$2,0))*IF($Y26&gt;0,-15000,0)</f>
        <v>0</v>
      </c>
      <c r="DO26" s="5">
        <f t="shared" si="65"/>
        <v>0</v>
      </c>
      <c r="DP26" s="5">
        <f t="shared" si="66"/>
        <v>0</v>
      </c>
      <c r="DQ26" s="5">
        <f t="shared" si="67"/>
        <v>0</v>
      </c>
      <c r="DR26" s="5">
        <f t="shared" si="68"/>
        <v>0</v>
      </c>
      <c r="DS26" s="5">
        <f t="shared" si="69"/>
        <v>0</v>
      </c>
      <c r="DT26" s="5">
        <f t="shared" si="70"/>
        <v>-3400.0000000000005</v>
      </c>
      <c r="DU26" s="5">
        <f t="shared" si="71"/>
        <v>0</v>
      </c>
      <c r="DV26" s="5">
        <f t="shared" si="72"/>
        <v>0</v>
      </c>
      <c r="DW26" s="5">
        <f t="shared" si="73"/>
        <v>0</v>
      </c>
      <c r="DX26" s="5">
        <f>IFERROR(SUM(DL26:DW26),0)*((Cockpit!$C$3)^5)</f>
        <v>-571.43799999999987</v>
      </c>
      <c r="DY26" s="5">
        <f t="shared" si="74"/>
        <v>64324.169058823514</v>
      </c>
      <c r="DZ26" s="5" t="str">
        <f>IF(ISERROR(MATCH(A26,'Current squad'!B:B,0)),"No","Yes")</f>
        <v>No</v>
      </c>
      <c r="EA26" s="5" cm="1">
        <f t="array" ref="EA26">IFERROR(_xlfn.IFS(DZ26="Yes",0,DZ26="No",H26*1%),999999)</f>
        <v>60350</v>
      </c>
      <c r="EB26" s="5">
        <f t="shared" si="15"/>
        <v>6095350</v>
      </c>
      <c r="EC26" s="5">
        <f t="shared" si="75"/>
        <v>3974.1690588235142</v>
      </c>
      <c r="ED26" s="1">
        <f t="shared" si="16"/>
        <v>6.5852014230712746E-4</v>
      </c>
      <c r="EE26" s="5">
        <f>RANK(EC26,$EC$2:$EC$572)+COUNTIF($EC$2:EC26,EC26)-1</f>
        <v>55</v>
      </c>
      <c r="EF26" s="4">
        <f>RANK(ED26,$ED$2:$ED$572)+COUNTIF($ED$2:ED26,ED26)-1</f>
        <v>61</v>
      </c>
    </row>
    <row r="27" spans="1:136" x14ac:dyDescent="0.3">
      <c r="A27" t="str">
        <f>IF(Holdet.dk!A27&lt;&gt;"",Holdet.dk!A27,"")</f>
        <v>Federico Fernandez</v>
      </c>
      <c r="B27" t="str">
        <f>INDEX(Holdet.dk!B:B,MATCH($A27,Holdet.dk!$A:$A,0))</f>
        <v>Newcastle</v>
      </c>
      <c r="C27" t="str">
        <f>INDEX(Holdet.dk!C:C,MATCH($A27,Holdet.dk!$A:$A,0))</f>
        <v>Defense</v>
      </c>
      <c r="D27" t="str">
        <f>INDEX(Holdet.dk!D:D,MATCH($A27,Holdet.dk!$A:$A,0))</f>
        <v>3.107.000</v>
      </c>
      <c r="E27" s="1">
        <f>IFERROR(_xlfn.NUMBERVALUE(INDEX(Holdet.dk!$E:$E,MATCH($A27,Holdet.dk!$A:$A,0)),","),0)</f>
        <v>3.0000000000000001E-3</v>
      </c>
      <c r="F27" t="str">
        <f>IF(INDEX(Lookup!H:H,MATCH('Master data'!A27,Lookup!G:G,0))=0,A27,INDEX(Lookup!H:H,MATCH('Master data'!A27,Lookup!G:G,0)))</f>
        <v>Federico Fernandez</v>
      </c>
      <c r="G27" t="str">
        <f>IFERROR(INDEX(Lookup!B:B,MATCH(INDEX(Rotowire!C:C,MATCH(F27,Rotowire!A:A,0)),Lookup!D:D,0)),"")</f>
        <v>Fulham</v>
      </c>
      <c r="H27" s="5">
        <f t="shared" si="4"/>
        <v>3107000</v>
      </c>
      <c r="I27" s="19">
        <f>IFERROR(INDEX('Team forecast'!$G$3:$I$22,MATCH($B27,'Team forecast'!$B$3:$B$22,0),MATCH(I$1,'Team forecast'!$G$2:$I$2,0)),0)</f>
        <v>0.8913043478260867</v>
      </c>
      <c r="J27" s="19">
        <f>IFERROR(INDEX('Team forecast'!$G$3:$I$22,MATCH($B27,'Team forecast'!$B$3:$B$22,0),MATCH(J$1,'Team forecast'!$G$2:$I$2,0)),0)</f>
        <v>0.79881656804733725</v>
      </c>
      <c r="K27" s="19">
        <f>IFERROR(INDEX('Team forecast'!$G$3:$I$22,MATCH($B27,'Team forecast'!$B$3:$B$22,0),MATCH(K$1,'Team forecast'!$G$2:$I$2,0)),0)</f>
        <v>1.5249427096817147</v>
      </c>
      <c r="L27">
        <f>SUMIFS(Rotowire!E:E,Rotowire!$A:$A,'Master data'!$F27)</f>
        <v>95</v>
      </c>
      <c r="M27" s="2">
        <f>SUMIFS(Rotowire!F:F,Rotowire!$A:$A,'Master data'!$F27)*I27</f>
        <v>3.5652173913043469E-2</v>
      </c>
      <c r="N27" s="2">
        <f>SUMIFS(Rotowire!G:G,Rotowire!$A:$A,'Master data'!$F27)*I27</f>
        <v>0</v>
      </c>
      <c r="O27" s="2">
        <f>SUMIFS(Rotowire!I:I,Rotowire!$A:$A,'Master data'!$F27)*I27</f>
        <v>0.11586956521739128</v>
      </c>
      <c r="P27" s="2">
        <f>SUMIFS(Rotowire!W:W,Rotowire!$A:$A,'Master data'!$F27)*K27</f>
        <v>0.25924026064589151</v>
      </c>
      <c r="Q27" s="2">
        <f>SUMIFS(Rotowire!Y:Y,Rotowire!$A:$A,'Master data'!$F27)*J27</f>
        <v>0</v>
      </c>
      <c r="R27" s="2">
        <f>SUMIFS(Rotowire!AB:AB,Rotowire!$A:$A,'Master data'!$F27)</f>
        <v>0.18</v>
      </c>
      <c r="S27" s="2">
        <f>SUMIFS(Rotowire!AC:AC,Rotowire!$A:$A,'Master data'!$F27)</f>
        <v>0</v>
      </c>
      <c r="T27" s="2">
        <f>INDEX('Team forecast'!D$3:D$22,MATCH($B27,'Team forecast'!$B$3:$B$22,0))</f>
        <v>1.23</v>
      </c>
      <c r="U27" s="2">
        <f>INDEX('Team forecast'!E$3:E$22,MATCH($B27,'Team forecast'!$B$3:$B$22,0))</f>
        <v>1.35</v>
      </c>
      <c r="V27" s="2">
        <f>INDEX('Team forecast'!J$3:J$22,MATCH($B27,'Team forecast'!$B$3:$B$22,0))</f>
        <v>0.33679999999999999</v>
      </c>
      <c r="W27" s="2">
        <f>INDEX('Team forecast'!K$3:K$22,MATCH($B27,'Team forecast'!$B$3:$B$22,0))</f>
        <v>0.2712</v>
      </c>
      <c r="X27" s="2">
        <f>INDEX('Team forecast'!L$3:L$22,MATCH($B27,'Team forecast'!$B$3:$B$22,0))</f>
        <v>0.39200000000000002</v>
      </c>
      <c r="Y27" s="5">
        <f t="shared" si="5"/>
        <v>7000</v>
      </c>
      <c r="Z27" s="5">
        <f t="shared" si="17"/>
        <v>8420</v>
      </c>
      <c r="AA27" s="5">
        <f t="shared" si="6"/>
        <v>1356</v>
      </c>
      <c r="AB27" s="5">
        <f t="shared" si="7"/>
        <v>-5880</v>
      </c>
      <c r="AC27" s="5">
        <f t="shared" si="8"/>
        <v>5347.8260869565202</v>
      </c>
      <c r="AD27" s="5">
        <f t="shared" si="18"/>
        <v>0</v>
      </c>
      <c r="AE27" s="5">
        <f t="shared" si="19"/>
        <v>1158.6956521739128</v>
      </c>
      <c r="AF27" s="5">
        <f t="shared" si="11"/>
        <v>12962.013032294575</v>
      </c>
      <c r="AG27" s="5">
        <f t="shared" si="12"/>
        <v>0</v>
      </c>
      <c r="AH27" s="5">
        <f t="shared" si="20"/>
        <v>-3600</v>
      </c>
      <c r="AI27" s="5">
        <f t="shared" si="21"/>
        <v>0</v>
      </c>
      <c r="AJ27" s="5">
        <f t="shared" si="22"/>
        <v>12300</v>
      </c>
      <c r="AK27" s="5">
        <f t="shared" si="23"/>
        <v>-10800</v>
      </c>
      <c r="AL27" s="5">
        <f>IFERROR(SUM(Y27:AK27),-5000)*((Cockpit!$C$3)^0)</f>
        <v>28264.534771425009</v>
      </c>
      <c r="AM27" s="19">
        <f>INDEX('Team forecast'!$M$3:$AU$22,MATCH($B27,'Team forecast'!$B$3:$B$22,0),MATCH(AM$1,'Team forecast'!$M$2:$AU$2,0))</f>
        <v>0</v>
      </c>
      <c r="AN27" s="19">
        <f>INDEX('Team forecast'!$M$3:$AU$22,MATCH($B27,'Team forecast'!$B$3:$B$22,0),MATCH(AN$1,'Team forecast'!$M$2:$AU$2,0))</f>
        <v>0</v>
      </c>
      <c r="AO27" s="19">
        <f>INDEX('Team forecast'!$M$3:$AU$22,MATCH($B27,'Team forecast'!$B$3:$B$22,0),MATCH(AO$1,'Team forecast'!$M$2:$AU$2,0))</f>
        <v>0</v>
      </c>
      <c r="AP27" s="19">
        <f>INDEX('Team forecast'!$M$3:$AU$22,MATCH($B27,'Team forecast'!$B$3:$B$22,0),MATCH(AP$1,'Team forecast'!$M$2:$AU$2,0))</f>
        <v>0</v>
      </c>
      <c r="AQ27" s="5">
        <f t="shared" si="24"/>
        <v>7000</v>
      </c>
      <c r="AR27" s="5">
        <f>INDEX('Team forecast'!$M$3:$AU$22,MATCH($B27,'Team forecast'!$B$3:$B$22,0),MATCH(AR$1,'Team forecast'!$M$2:$AU$2,0))*IF($Y27&gt;0,25000,0)</f>
        <v>0</v>
      </c>
      <c r="AS27" s="5">
        <f>INDEX('Team forecast'!$M$3:$AU$22,MATCH($B27,'Team forecast'!$B$3:$B$22,0),MATCH(AS$1,'Team forecast'!$M$2:$AU$2,0))*IF($Y27&gt;0,5000,0)</f>
        <v>0</v>
      </c>
      <c r="AT27" s="5">
        <f>INDEX('Team forecast'!$M$3:$AU$22,MATCH($B27,'Team forecast'!$B$3:$B$22,0),MATCH(AT$1,'Team forecast'!$M$2:$AU$2,0))*IF($Y27&gt;0,-15000,0)</f>
        <v>0</v>
      </c>
      <c r="AU27" s="5">
        <f t="shared" si="25"/>
        <v>0</v>
      </c>
      <c r="AV27" s="5">
        <f t="shared" si="26"/>
        <v>0</v>
      </c>
      <c r="AW27" s="5">
        <f t="shared" si="27"/>
        <v>0</v>
      </c>
      <c r="AX27" s="5">
        <f t="shared" si="28"/>
        <v>0</v>
      </c>
      <c r="AY27" s="5">
        <f t="shared" si="29"/>
        <v>0</v>
      </c>
      <c r="AZ27" s="5">
        <f t="shared" si="30"/>
        <v>-3600</v>
      </c>
      <c r="BA27" s="5">
        <f t="shared" si="31"/>
        <v>0</v>
      </c>
      <c r="BB27" s="5">
        <f t="shared" si="32"/>
        <v>0</v>
      </c>
      <c r="BC27" s="5">
        <f t="shared" si="33"/>
        <v>0</v>
      </c>
      <c r="BD27" s="5">
        <f>IFERROR(SUM(AR27:BC27),0)*((Cockpit!$C$3)^1)</f>
        <v>-2520</v>
      </c>
      <c r="BE27" s="19">
        <f>INDEX('Team forecast'!$M$3:$AU$22,MATCH($B27,'Team forecast'!$B$3:$B$22,0),MATCH(BE$1,'Team forecast'!$M$2:$AU$2,0))</f>
        <v>0</v>
      </c>
      <c r="BF27" s="19">
        <f>INDEX('Team forecast'!$M$3:$AU$22,MATCH($B27,'Team forecast'!$B$3:$B$22,0),MATCH(BF$1,'Team forecast'!$M$2:$AU$2,0))</f>
        <v>0</v>
      </c>
      <c r="BG27" s="19">
        <f>INDEX('Team forecast'!$M$3:$AU$22,MATCH($B27,'Team forecast'!$B$3:$B$22,0),MATCH(BG$1,'Team forecast'!$M$2:$AU$2,0))</f>
        <v>0</v>
      </c>
      <c r="BH27" s="19">
        <f>INDEX('Team forecast'!$M$3:$AU$22,MATCH($B27,'Team forecast'!$B$3:$B$22,0),MATCH(BH$1,'Team forecast'!$M$2:$AU$2,0))</f>
        <v>0</v>
      </c>
      <c r="BI27" s="5">
        <f t="shared" si="34"/>
        <v>7000</v>
      </c>
      <c r="BJ27" s="5">
        <f>INDEX('Team forecast'!$M$3:$AU$22,MATCH($B27,'Team forecast'!$B$3:$B$22,0),MATCH(BJ$1,'Team forecast'!$M$2:$AU$2,0))*IF($Y27&gt;0,25000,0)</f>
        <v>0</v>
      </c>
      <c r="BK27" s="5">
        <f>INDEX('Team forecast'!$M$3:$AU$22,MATCH($B27,'Team forecast'!$B$3:$B$22,0),MATCH(BK$1,'Team forecast'!$M$2:$AU$2,0))*IF($Y27&gt;0,5000,0)</f>
        <v>0</v>
      </c>
      <c r="BL27" s="5">
        <f>INDEX('Team forecast'!$M$3:$AU$22,MATCH($B27,'Team forecast'!$B$3:$B$22,0),MATCH(BL$1,'Team forecast'!$M$2:$AU$2,0))*IF($Y27&gt;0,-15000,0)</f>
        <v>0</v>
      </c>
      <c r="BM27" s="5">
        <f t="shared" si="35"/>
        <v>0</v>
      </c>
      <c r="BN27" s="5">
        <f t="shared" si="36"/>
        <v>0</v>
      </c>
      <c r="BO27" s="5">
        <f t="shared" si="37"/>
        <v>0</v>
      </c>
      <c r="BP27" s="5">
        <f t="shared" si="38"/>
        <v>0</v>
      </c>
      <c r="BQ27" s="5">
        <f t="shared" si="39"/>
        <v>0</v>
      </c>
      <c r="BR27" s="5">
        <f t="shared" si="40"/>
        <v>-3600</v>
      </c>
      <c r="BS27" s="5">
        <f t="shared" si="41"/>
        <v>0</v>
      </c>
      <c r="BT27" s="5">
        <f t="shared" si="42"/>
        <v>0</v>
      </c>
      <c r="BU27" s="5">
        <f t="shared" si="43"/>
        <v>0</v>
      </c>
      <c r="BV27" s="5">
        <f>IFERROR(SUM(BJ27:BU27),0)*((Cockpit!$C$3)^2)</f>
        <v>-1763.9999999999998</v>
      </c>
      <c r="BW27" s="19">
        <f>INDEX('Team forecast'!$M$3:$AU$22,MATCH($B27,'Team forecast'!$B$3:$B$22,0),MATCH(BW$1,'Team forecast'!$M$2:$AU$2,0))</f>
        <v>0</v>
      </c>
      <c r="BX27" s="19">
        <f>INDEX('Team forecast'!$M$3:$AU$22,MATCH($B27,'Team forecast'!$B$3:$B$22,0),MATCH(BX$1,'Team forecast'!$M$2:$AU$2,0))</f>
        <v>0</v>
      </c>
      <c r="BY27" s="19">
        <f>INDEX('Team forecast'!$M$3:$AU$22,MATCH($B27,'Team forecast'!$B$3:$B$22,0),MATCH(BY$1,'Team forecast'!$M$2:$AU$2,0))</f>
        <v>0</v>
      </c>
      <c r="BZ27" s="19">
        <f>INDEX('Team forecast'!$M$3:$AU$22,MATCH($B27,'Team forecast'!$B$3:$B$22,0),MATCH(BZ$1,'Team forecast'!$M$2:$AU$2,0))</f>
        <v>0</v>
      </c>
      <c r="CA27" s="5">
        <f t="shared" si="44"/>
        <v>7000</v>
      </c>
      <c r="CB27" s="5">
        <f>INDEX('Team forecast'!$M$3:$AU$22,MATCH($B27,'Team forecast'!$B$3:$B$22,0),MATCH(CB$1,'Team forecast'!$M$2:$AU$2,0))*IF($Y27&gt;0,25000,0)</f>
        <v>0</v>
      </c>
      <c r="CC27" s="5">
        <f>INDEX('Team forecast'!$M$3:$AU$22,MATCH($B27,'Team forecast'!$B$3:$B$22,0),MATCH(CC$1,'Team forecast'!$M$2:$AU$2,0))*IF($Y27&gt;0,5000,0)</f>
        <v>0</v>
      </c>
      <c r="CD27" s="5">
        <f>INDEX('Team forecast'!$M$3:$AU$22,MATCH($B27,'Team forecast'!$B$3:$B$22,0),MATCH(CD$1,'Team forecast'!$M$2:$AU$2,0))*IF($Y27&gt;0,-15000,0)</f>
        <v>0</v>
      </c>
      <c r="CE27" s="5">
        <f t="shared" si="45"/>
        <v>0</v>
      </c>
      <c r="CF27" s="5">
        <f t="shared" si="46"/>
        <v>0</v>
      </c>
      <c r="CG27" s="5">
        <f t="shared" si="47"/>
        <v>0</v>
      </c>
      <c r="CH27" s="5">
        <f t="shared" si="48"/>
        <v>0</v>
      </c>
      <c r="CI27" s="5">
        <f t="shared" si="49"/>
        <v>0</v>
      </c>
      <c r="CJ27" s="5">
        <f t="shared" si="50"/>
        <v>-3600</v>
      </c>
      <c r="CK27" s="5">
        <f t="shared" si="51"/>
        <v>0</v>
      </c>
      <c r="CL27" s="5">
        <f t="shared" si="52"/>
        <v>0</v>
      </c>
      <c r="CM27" s="5">
        <f t="shared" si="53"/>
        <v>0</v>
      </c>
      <c r="CN27" s="5">
        <f>IFERROR(SUM(CB27:CM27),0)*((Cockpit!$C$3)^3)</f>
        <v>-1234.7999999999997</v>
      </c>
      <c r="CO27" s="19">
        <f>INDEX('Team forecast'!$M$3:$AU$22,MATCH($B27,'Team forecast'!$B$3:$B$22,0),MATCH(CO$1,'Team forecast'!$M$2:$AU$2,0))</f>
        <v>0</v>
      </c>
      <c r="CP27" s="19">
        <f>INDEX('Team forecast'!$M$3:$AU$22,MATCH($B27,'Team forecast'!$B$3:$B$22,0),MATCH(CP$1,'Team forecast'!$M$2:$AU$2,0))</f>
        <v>0</v>
      </c>
      <c r="CQ27" s="19">
        <f>INDEX('Team forecast'!$M$3:$AU$22,MATCH($B27,'Team forecast'!$B$3:$B$22,0),MATCH(CQ$1,'Team forecast'!$M$2:$AU$2,0))</f>
        <v>0</v>
      </c>
      <c r="CR27" s="19">
        <f>INDEX('Team forecast'!$M$3:$AU$22,MATCH($B27,'Team forecast'!$B$3:$B$22,0),MATCH(CR$1,'Team forecast'!$M$2:$AU$2,0))</f>
        <v>0</v>
      </c>
      <c r="CS27" s="5">
        <f t="shared" si="54"/>
        <v>7000</v>
      </c>
      <c r="CT27" s="5">
        <f>INDEX('Team forecast'!$M$3:$AU$22,MATCH($B27,'Team forecast'!$B$3:$B$22,0),MATCH(CT$1,'Team forecast'!$M$2:$AU$2,0))*IF($Y27&gt;0,25000,0)</f>
        <v>0</v>
      </c>
      <c r="CU27" s="5">
        <f>INDEX('Team forecast'!$M$3:$AU$22,MATCH($B27,'Team forecast'!$B$3:$B$22,0),MATCH(CU$1,'Team forecast'!$M$2:$AU$2,0))*IF($Y27&gt;0,5000,0)</f>
        <v>0</v>
      </c>
      <c r="CV27" s="5">
        <f>INDEX('Team forecast'!$M$3:$AU$22,MATCH($B27,'Team forecast'!$B$3:$B$22,0),MATCH(CV$1,'Team forecast'!$M$2:$AU$2,0))*IF($Y27&gt;0,-15000,0)</f>
        <v>0</v>
      </c>
      <c r="CW27" s="5">
        <f t="shared" si="55"/>
        <v>0</v>
      </c>
      <c r="CX27" s="5">
        <f t="shared" si="56"/>
        <v>0</v>
      </c>
      <c r="CY27" s="5">
        <f t="shared" si="57"/>
        <v>0</v>
      </c>
      <c r="CZ27" s="5">
        <f t="shared" si="58"/>
        <v>0</v>
      </c>
      <c r="DA27" s="5">
        <f t="shared" si="59"/>
        <v>0</v>
      </c>
      <c r="DB27" s="5">
        <f t="shared" si="60"/>
        <v>-3600</v>
      </c>
      <c r="DC27" s="5">
        <f t="shared" si="61"/>
        <v>0</v>
      </c>
      <c r="DD27" s="5">
        <f t="shared" si="62"/>
        <v>0</v>
      </c>
      <c r="DE27" s="5">
        <f t="shared" si="63"/>
        <v>0</v>
      </c>
      <c r="DF27" s="5">
        <f>IFERROR(SUM(CT27:DE27),0)*((Cockpit!$C$3)^4)</f>
        <v>-864.35999999999967</v>
      </c>
      <c r="DG27" s="19">
        <f>INDEX('Team forecast'!$M$3:$AU$22,MATCH($B27,'Team forecast'!$B$3:$B$22,0),MATCH(DG$1,'Team forecast'!$M$2:$AU$2,0))</f>
        <v>0</v>
      </c>
      <c r="DH27" s="19">
        <f>INDEX('Team forecast'!$M$3:$AU$22,MATCH($B27,'Team forecast'!$B$3:$B$22,0),MATCH(DH$1,'Team forecast'!$M$2:$AU$2,0))</f>
        <v>0</v>
      </c>
      <c r="DI27" s="19">
        <f>INDEX('Team forecast'!$M$3:$AU$22,MATCH($B27,'Team forecast'!$B$3:$B$22,0),MATCH(DI$1,'Team forecast'!$M$2:$AU$2,0))</f>
        <v>0</v>
      </c>
      <c r="DJ27" s="19">
        <f>INDEX('Team forecast'!$M$3:$AU$22,MATCH($B27,'Team forecast'!$B$3:$B$22,0),MATCH(DJ$1,'Team forecast'!$M$2:$AU$2,0))</f>
        <v>0</v>
      </c>
      <c r="DK27" s="5">
        <f t="shared" si="64"/>
        <v>7000</v>
      </c>
      <c r="DL27" s="5">
        <f>INDEX('Team forecast'!$M$3:$AU$22,MATCH($B27,'Team forecast'!$B$3:$B$22,0),MATCH(DL$1,'Team forecast'!$M$2:$AU$2,0))*IF($Y27&gt;0,25000,0)</f>
        <v>0</v>
      </c>
      <c r="DM27" s="5">
        <f>INDEX('Team forecast'!$M$3:$AU$22,MATCH($B27,'Team forecast'!$B$3:$B$22,0),MATCH(DM$1,'Team forecast'!$M$2:$AU$2,0))*IF($Y27&gt;0,5000,0)</f>
        <v>0</v>
      </c>
      <c r="DN27" s="5">
        <f>INDEX('Team forecast'!$M$3:$AU$22,MATCH($B27,'Team forecast'!$B$3:$B$22,0),MATCH(DN$1,'Team forecast'!$M$2:$AU$2,0))*IF($Y27&gt;0,-15000,0)</f>
        <v>0</v>
      </c>
      <c r="DO27" s="5">
        <f t="shared" si="65"/>
        <v>0</v>
      </c>
      <c r="DP27" s="5">
        <f t="shared" si="66"/>
        <v>0</v>
      </c>
      <c r="DQ27" s="5">
        <f t="shared" si="67"/>
        <v>0</v>
      </c>
      <c r="DR27" s="5">
        <f t="shared" si="68"/>
        <v>0</v>
      </c>
      <c r="DS27" s="5">
        <f t="shared" si="69"/>
        <v>0</v>
      </c>
      <c r="DT27" s="5">
        <f t="shared" si="70"/>
        <v>-3600</v>
      </c>
      <c r="DU27" s="5">
        <f t="shared" si="71"/>
        <v>0</v>
      </c>
      <c r="DV27" s="5">
        <f t="shared" si="72"/>
        <v>0</v>
      </c>
      <c r="DW27" s="5">
        <f t="shared" si="73"/>
        <v>0</v>
      </c>
      <c r="DX27" s="5">
        <f>IFERROR(SUM(DL27:DW27),0)*((Cockpit!$C$3)^5)</f>
        <v>-605.05199999999979</v>
      </c>
      <c r="DY27" s="5">
        <f t="shared" si="74"/>
        <v>21276.32277142501</v>
      </c>
      <c r="DZ27" s="5" t="str">
        <f>IF(ISERROR(MATCH(A27,'Current squad'!B:B,0)),"No","Yes")</f>
        <v>No</v>
      </c>
      <c r="EA27" s="5" cm="1">
        <f t="array" ref="EA27">IFERROR(_xlfn.IFS(DZ27="Yes",0,DZ27="No",H27*1%),999999)</f>
        <v>31070</v>
      </c>
      <c r="EB27" s="5">
        <f t="shared" si="15"/>
        <v>3138070</v>
      </c>
      <c r="EC27" s="5">
        <f t="shared" si="75"/>
        <v>-9793.6772285749903</v>
      </c>
      <c r="ED27" s="1">
        <f t="shared" si="16"/>
        <v>-3.1521329992195012E-3</v>
      </c>
      <c r="EE27" s="5">
        <f>RANK(EC27,$EC$2:$EC$572)+COUNTIF($EC$2:EC27,EC27)-1</f>
        <v>108</v>
      </c>
      <c r="EF27" s="4">
        <f>RANK(ED27,$ED$2:$ED$572)+COUNTIF($ED$2:ED27,ED27)-1</f>
        <v>120</v>
      </c>
    </row>
    <row r="28" spans="1:136" x14ac:dyDescent="0.3">
      <c r="A28" t="str">
        <f>IF(Holdet.dk!A28&lt;&gt;"",Holdet.dk!A28,"")</f>
        <v>Billy Gilmour</v>
      </c>
      <c r="B28" t="str">
        <f>INDEX(Holdet.dk!B:B,MATCH($A28,Holdet.dk!$A:$A,0))</f>
        <v>Chelsea</v>
      </c>
      <c r="C28" t="str">
        <f>INDEX(Holdet.dk!C:C,MATCH($A28,Holdet.dk!$A:$A,0))</f>
        <v>Midfield</v>
      </c>
      <c r="D28" t="str">
        <f>INDEX(Holdet.dk!D:D,MATCH($A28,Holdet.dk!$A:$A,0))</f>
        <v>2.995.000</v>
      </c>
      <c r="E28" s="1">
        <f>IFERROR(_xlfn.NUMBERVALUE(INDEX(Holdet.dk!$E:$E,MATCH($A28,Holdet.dk!$A:$A,0)),","),0)</f>
        <v>6.0000000000000001E-3</v>
      </c>
      <c r="F28" t="str">
        <f>IF(INDEX(Lookup!H:H,MATCH('Master data'!A28,Lookup!G:G,0))=0,A28,INDEX(Lookup!H:H,MATCH('Master data'!A28,Lookup!G:G,0)))</f>
        <v>Billy Gilmour</v>
      </c>
      <c r="G28" t="str">
        <f>IFERROR(INDEX(Lookup!B:B,MATCH(INDEX(Rotowire!C:C,MATCH(F28,Rotowire!A:A,0)),Lookup!D:D,0)),"")</f>
        <v/>
      </c>
      <c r="H28" s="5">
        <f t="shared" si="4"/>
        <v>2995000</v>
      </c>
      <c r="I28" s="19">
        <f>IFERROR(INDEX('Team forecast'!$G$3:$I$22,MATCH($B28,'Team forecast'!$B$3:$B$22,0),MATCH(I$1,'Team forecast'!$G$2:$I$2,0)),0)</f>
        <v>0.93034825870646787</v>
      </c>
      <c r="J28" s="19">
        <f>IFERROR(INDEX('Team forecast'!$G$3:$I$22,MATCH($B28,'Team forecast'!$B$3:$B$22,0),MATCH(J$1,'Team forecast'!$G$2:$I$2,0)),0)</f>
        <v>0.82291666666666674</v>
      </c>
      <c r="K28" s="19">
        <f>IFERROR(INDEX('Team forecast'!$G$3:$I$22,MATCH($B28,'Team forecast'!$B$3:$B$22,0),MATCH(K$1,'Team forecast'!$G$2:$I$2,0)),0)</f>
        <v>1.1346119882058896</v>
      </c>
      <c r="L28">
        <f>SUMIFS(Rotowire!E:E,Rotowire!$A:$A,'Master data'!$F28)</f>
        <v>0</v>
      </c>
      <c r="M28" s="2">
        <f>SUMIFS(Rotowire!F:F,Rotowire!$A:$A,'Master data'!$F28)*I28</f>
        <v>0</v>
      </c>
      <c r="N28" s="2">
        <f>SUMIFS(Rotowire!G:G,Rotowire!$A:$A,'Master data'!$F28)*I28</f>
        <v>0</v>
      </c>
      <c r="O28" s="2">
        <f>SUMIFS(Rotowire!I:I,Rotowire!$A:$A,'Master data'!$F28)*I28</f>
        <v>0</v>
      </c>
      <c r="P28" s="2">
        <f>SUMIFS(Rotowire!W:W,Rotowire!$A:$A,'Master data'!$F28)*K28</f>
        <v>0</v>
      </c>
      <c r="Q28" s="2">
        <f>SUMIFS(Rotowire!Y:Y,Rotowire!$A:$A,'Master data'!$F28)*J28</f>
        <v>0</v>
      </c>
      <c r="R28" s="2">
        <f>SUMIFS(Rotowire!AB:AB,Rotowire!$A:$A,'Master data'!$F28)</f>
        <v>0</v>
      </c>
      <c r="S28" s="2">
        <f>SUMIFS(Rotowire!AC:AC,Rotowire!$A:$A,'Master data'!$F28)</f>
        <v>0</v>
      </c>
      <c r="T28" s="2">
        <f>INDEX('Team forecast'!D$3:D$22,MATCH($B28,'Team forecast'!$B$3:$B$22,0))</f>
        <v>1.87</v>
      </c>
      <c r="U28" s="2">
        <f>INDEX('Team forecast'!E$3:E$22,MATCH($B28,'Team forecast'!$B$3:$B$22,0))</f>
        <v>0.79</v>
      </c>
      <c r="V28" s="2">
        <f>INDEX('Team forecast'!J$3:J$22,MATCH($B28,'Team forecast'!$B$3:$B$22,0))</f>
        <v>0.62609999999999999</v>
      </c>
      <c r="W28" s="2">
        <f>INDEX('Team forecast'!K$3:K$22,MATCH($B28,'Team forecast'!$B$3:$B$22,0))</f>
        <v>0.2238</v>
      </c>
      <c r="X28" s="2">
        <f>INDEX('Team forecast'!L$3:L$22,MATCH($B28,'Team forecast'!$B$3:$B$22,0))</f>
        <v>0.15010000000000001</v>
      </c>
      <c r="Y28" s="5">
        <f t="shared" si="5"/>
        <v>-5000</v>
      </c>
      <c r="Z28" s="5">
        <f t="shared" si="17"/>
        <v>0</v>
      </c>
      <c r="AA28" s="5">
        <f t="shared" si="6"/>
        <v>0</v>
      </c>
      <c r="AB28" s="5">
        <f t="shared" si="7"/>
        <v>0</v>
      </c>
      <c r="AC28" s="5">
        <f t="shared" si="8"/>
        <v>0</v>
      </c>
      <c r="AD28" s="5">
        <f t="shared" si="18"/>
        <v>0</v>
      </c>
      <c r="AE28" s="5">
        <f t="shared" si="19"/>
        <v>0</v>
      </c>
      <c r="AF28" s="5">
        <f t="shared" si="11"/>
        <v>0</v>
      </c>
      <c r="AG28" s="5">
        <f t="shared" si="12"/>
        <v>0</v>
      </c>
      <c r="AH28" s="5">
        <f t="shared" si="20"/>
        <v>0</v>
      </c>
      <c r="AI28" s="5">
        <f t="shared" si="21"/>
        <v>0</v>
      </c>
      <c r="AJ28" s="5">
        <f t="shared" si="22"/>
        <v>0</v>
      </c>
      <c r="AK28" s="5">
        <f t="shared" si="23"/>
        <v>0</v>
      </c>
      <c r="AL28" s="5">
        <f>IFERROR(SUM(Y28:AK28),-5000)*((Cockpit!$C$3)^0)</f>
        <v>-5000</v>
      </c>
      <c r="AM28" s="19">
        <f>INDEX('Team forecast'!$M$3:$AU$22,MATCH($B28,'Team forecast'!$B$3:$B$22,0),MATCH(AM$1,'Team forecast'!$M$2:$AU$2,0))</f>
        <v>0</v>
      </c>
      <c r="AN28" s="19">
        <f>INDEX('Team forecast'!$M$3:$AU$22,MATCH($B28,'Team forecast'!$B$3:$B$22,0),MATCH(AN$1,'Team forecast'!$M$2:$AU$2,0))</f>
        <v>0</v>
      </c>
      <c r="AO28" s="19">
        <f>INDEX('Team forecast'!$M$3:$AU$22,MATCH($B28,'Team forecast'!$B$3:$B$22,0),MATCH(AO$1,'Team forecast'!$M$2:$AU$2,0))</f>
        <v>0</v>
      </c>
      <c r="AP28" s="19">
        <f>INDEX('Team forecast'!$M$3:$AU$22,MATCH($B28,'Team forecast'!$B$3:$B$22,0),MATCH(AP$1,'Team forecast'!$M$2:$AU$2,0))</f>
        <v>0</v>
      </c>
      <c r="AQ28" s="5">
        <f t="shared" si="24"/>
        <v>-5000</v>
      </c>
      <c r="AR28" s="5">
        <f>INDEX('Team forecast'!$M$3:$AU$22,MATCH($B28,'Team forecast'!$B$3:$B$22,0),MATCH(AR$1,'Team forecast'!$M$2:$AU$2,0))*IF($Y28&gt;0,25000,0)</f>
        <v>0</v>
      </c>
      <c r="AS28" s="5">
        <f>INDEX('Team forecast'!$M$3:$AU$22,MATCH($B28,'Team forecast'!$B$3:$B$22,0),MATCH(AS$1,'Team forecast'!$M$2:$AU$2,0))*IF($Y28&gt;0,5000,0)</f>
        <v>0</v>
      </c>
      <c r="AT28" s="5">
        <f>INDEX('Team forecast'!$M$3:$AU$22,MATCH($B28,'Team forecast'!$B$3:$B$22,0),MATCH(AT$1,'Team forecast'!$M$2:$AU$2,0))*IF($Y28&gt;0,-15000,0)</f>
        <v>0</v>
      </c>
      <c r="AU28" s="5">
        <f t="shared" si="25"/>
        <v>0</v>
      </c>
      <c r="AV28" s="5">
        <f t="shared" si="26"/>
        <v>0</v>
      </c>
      <c r="AW28" s="5">
        <f t="shared" si="27"/>
        <v>0</v>
      </c>
      <c r="AX28" s="5">
        <f t="shared" si="28"/>
        <v>0</v>
      </c>
      <c r="AY28" s="5">
        <f t="shared" si="29"/>
        <v>0</v>
      </c>
      <c r="AZ28" s="5">
        <f t="shared" si="30"/>
        <v>0</v>
      </c>
      <c r="BA28" s="5">
        <f t="shared" si="31"/>
        <v>0</v>
      </c>
      <c r="BB28" s="5">
        <f t="shared" si="32"/>
        <v>0</v>
      </c>
      <c r="BC28" s="5">
        <f t="shared" si="33"/>
        <v>0</v>
      </c>
      <c r="BD28" s="5">
        <f>IFERROR(SUM(AR28:BC28),0)*((Cockpit!$C$3)^1)</f>
        <v>0</v>
      </c>
      <c r="BE28" s="19">
        <f>INDEX('Team forecast'!$M$3:$AU$22,MATCH($B28,'Team forecast'!$B$3:$B$22,0),MATCH(BE$1,'Team forecast'!$M$2:$AU$2,0))</f>
        <v>0</v>
      </c>
      <c r="BF28" s="19">
        <f>INDEX('Team forecast'!$M$3:$AU$22,MATCH($B28,'Team forecast'!$B$3:$B$22,0),MATCH(BF$1,'Team forecast'!$M$2:$AU$2,0))</f>
        <v>0</v>
      </c>
      <c r="BG28" s="19">
        <f>INDEX('Team forecast'!$M$3:$AU$22,MATCH($B28,'Team forecast'!$B$3:$B$22,0),MATCH(BG$1,'Team forecast'!$M$2:$AU$2,0))</f>
        <v>0</v>
      </c>
      <c r="BH28" s="19">
        <f>INDEX('Team forecast'!$M$3:$AU$22,MATCH($B28,'Team forecast'!$B$3:$B$22,0),MATCH(BH$1,'Team forecast'!$M$2:$AU$2,0))</f>
        <v>0</v>
      </c>
      <c r="BI28" s="5">
        <f t="shared" si="34"/>
        <v>-5000</v>
      </c>
      <c r="BJ28" s="5">
        <f>INDEX('Team forecast'!$M$3:$AU$22,MATCH($B28,'Team forecast'!$B$3:$B$22,0),MATCH(BJ$1,'Team forecast'!$M$2:$AU$2,0))*IF($Y28&gt;0,25000,0)</f>
        <v>0</v>
      </c>
      <c r="BK28" s="5">
        <f>INDEX('Team forecast'!$M$3:$AU$22,MATCH($B28,'Team forecast'!$B$3:$B$22,0),MATCH(BK$1,'Team forecast'!$M$2:$AU$2,0))*IF($Y28&gt;0,5000,0)</f>
        <v>0</v>
      </c>
      <c r="BL28" s="5">
        <f>INDEX('Team forecast'!$M$3:$AU$22,MATCH($B28,'Team forecast'!$B$3:$B$22,0),MATCH(BL$1,'Team forecast'!$M$2:$AU$2,0))*IF($Y28&gt;0,-15000,0)</f>
        <v>0</v>
      </c>
      <c r="BM28" s="5">
        <f t="shared" si="35"/>
        <v>0</v>
      </c>
      <c r="BN28" s="5">
        <f t="shared" si="36"/>
        <v>0</v>
      </c>
      <c r="BO28" s="5">
        <f t="shared" si="37"/>
        <v>0</v>
      </c>
      <c r="BP28" s="5">
        <f t="shared" si="38"/>
        <v>0</v>
      </c>
      <c r="BQ28" s="5">
        <f t="shared" si="39"/>
        <v>0</v>
      </c>
      <c r="BR28" s="5">
        <f t="shared" si="40"/>
        <v>0</v>
      </c>
      <c r="BS28" s="5">
        <f t="shared" si="41"/>
        <v>0</v>
      </c>
      <c r="BT28" s="5">
        <f t="shared" si="42"/>
        <v>0</v>
      </c>
      <c r="BU28" s="5">
        <f t="shared" si="43"/>
        <v>0</v>
      </c>
      <c r="BV28" s="5">
        <f>IFERROR(SUM(BJ28:BU28),0)*((Cockpit!$C$3)^2)</f>
        <v>0</v>
      </c>
      <c r="BW28" s="19">
        <f>INDEX('Team forecast'!$M$3:$AU$22,MATCH($B28,'Team forecast'!$B$3:$B$22,0),MATCH(BW$1,'Team forecast'!$M$2:$AU$2,0))</f>
        <v>0</v>
      </c>
      <c r="BX28" s="19">
        <f>INDEX('Team forecast'!$M$3:$AU$22,MATCH($B28,'Team forecast'!$B$3:$B$22,0),MATCH(BX$1,'Team forecast'!$M$2:$AU$2,0))</f>
        <v>0</v>
      </c>
      <c r="BY28" s="19">
        <f>INDEX('Team forecast'!$M$3:$AU$22,MATCH($B28,'Team forecast'!$B$3:$B$22,0),MATCH(BY$1,'Team forecast'!$M$2:$AU$2,0))</f>
        <v>0</v>
      </c>
      <c r="BZ28" s="19">
        <f>INDEX('Team forecast'!$M$3:$AU$22,MATCH($B28,'Team forecast'!$B$3:$B$22,0),MATCH(BZ$1,'Team forecast'!$M$2:$AU$2,0))</f>
        <v>0</v>
      </c>
      <c r="CA28" s="5">
        <f t="shared" si="44"/>
        <v>-5000</v>
      </c>
      <c r="CB28" s="5">
        <f>INDEX('Team forecast'!$M$3:$AU$22,MATCH($B28,'Team forecast'!$B$3:$B$22,0),MATCH(CB$1,'Team forecast'!$M$2:$AU$2,0))*IF($Y28&gt;0,25000,0)</f>
        <v>0</v>
      </c>
      <c r="CC28" s="5">
        <f>INDEX('Team forecast'!$M$3:$AU$22,MATCH($B28,'Team forecast'!$B$3:$B$22,0),MATCH(CC$1,'Team forecast'!$M$2:$AU$2,0))*IF($Y28&gt;0,5000,0)</f>
        <v>0</v>
      </c>
      <c r="CD28" s="5">
        <f>INDEX('Team forecast'!$M$3:$AU$22,MATCH($B28,'Team forecast'!$B$3:$B$22,0),MATCH(CD$1,'Team forecast'!$M$2:$AU$2,0))*IF($Y28&gt;0,-15000,0)</f>
        <v>0</v>
      </c>
      <c r="CE28" s="5">
        <f t="shared" si="45"/>
        <v>0</v>
      </c>
      <c r="CF28" s="5">
        <f t="shared" si="46"/>
        <v>0</v>
      </c>
      <c r="CG28" s="5">
        <f t="shared" si="47"/>
        <v>0</v>
      </c>
      <c r="CH28" s="5">
        <f t="shared" si="48"/>
        <v>0</v>
      </c>
      <c r="CI28" s="5">
        <f t="shared" si="49"/>
        <v>0</v>
      </c>
      <c r="CJ28" s="5">
        <f t="shared" si="50"/>
        <v>0</v>
      </c>
      <c r="CK28" s="5">
        <f t="shared" si="51"/>
        <v>0</v>
      </c>
      <c r="CL28" s="5">
        <f t="shared" si="52"/>
        <v>0</v>
      </c>
      <c r="CM28" s="5">
        <f t="shared" si="53"/>
        <v>0</v>
      </c>
      <c r="CN28" s="5">
        <f>IFERROR(SUM(CB28:CM28),0)*((Cockpit!$C$3)^3)</f>
        <v>0</v>
      </c>
      <c r="CO28" s="19">
        <f>INDEX('Team forecast'!$M$3:$AU$22,MATCH($B28,'Team forecast'!$B$3:$B$22,0),MATCH(CO$1,'Team forecast'!$M$2:$AU$2,0))</f>
        <v>0</v>
      </c>
      <c r="CP28" s="19">
        <f>INDEX('Team forecast'!$M$3:$AU$22,MATCH($B28,'Team forecast'!$B$3:$B$22,0),MATCH(CP$1,'Team forecast'!$M$2:$AU$2,0))</f>
        <v>0</v>
      </c>
      <c r="CQ28" s="19">
        <f>INDEX('Team forecast'!$M$3:$AU$22,MATCH($B28,'Team forecast'!$B$3:$B$22,0),MATCH(CQ$1,'Team forecast'!$M$2:$AU$2,0))</f>
        <v>0</v>
      </c>
      <c r="CR28" s="19">
        <f>INDEX('Team forecast'!$M$3:$AU$22,MATCH($B28,'Team forecast'!$B$3:$B$22,0),MATCH(CR$1,'Team forecast'!$M$2:$AU$2,0))</f>
        <v>0</v>
      </c>
      <c r="CS28" s="5">
        <f t="shared" si="54"/>
        <v>-5000</v>
      </c>
      <c r="CT28" s="5">
        <f>INDEX('Team forecast'!$M$3:$AU$22,MATCH($B28,'Team forecast'!$B$3:$B$22,0),MATCH(CT$1,'Team forecast'!$M$2:$AU$2,0))*IF($Y28&gt;0,25000,0)</f>
        <v>0</v>
      </c>
      <c r="CU28" s="5">
        <f>INDEX('Team forecast'!$M$3:$AU$22,MATCH($B28,'Team forecast'!$B$3:$B$22,0),MATCH(CU$1,'Team forecast'!$M$2:$AU$2,0))*IF($Y28&gt;0,5000,0)</f>
        <v>0</v>
      </c>
      <c r="CV28" s="5">
        <f>INDEX('Team forecast'!$M$3:$AU$22,MATCH($B28,'Team forecast'!$B$3:$B$22,0),MATCH(CV$1,'Team forecast'!$M$2:$AU$2,0))*IF($Y28&gt;0,-15000,0)</f>
        <v>0</v>
      </c>
      <c r="CW28" s="5">
        <f t="shared" si="55"/>
        <v>0</v>
      </c>
      <c r="CX28" s="5">
        <f t="shared" si="56"/>
        <v>0</v>
      </c>
      <c r="CY28" s="5">
        <f t="shared" si="57"/>
        <v>0</v>
      </c>
      <c r="CZ28" s="5">
        <f t="shared" si="58"/>
        <v>0</v>
      </c>
      <c r="DA28" s="5">
        <f t="shared" si="59"/>
        <v>0</v>
      </c>
      <c r="DB28" s="5">
        <f t="shared" si="60"/>
        <v>0</v>
      </c>
      <c r="DC28" s="5">
        <f t="shared" si="61"/>
        <v>0</v>
      </c>
      <c r="DD28" s="5">
        <f t="shared" si="62"/>
        <v>0</v>
      </c>
      <c r="DE28" s="5">
        <f t="shared" si="63"/>
        <v>0</v>
      </c>
      <c r="DF28" s="5">
        <f>IFERROR(SUM(CT28:DE28),0)*((Cockpit!$C$3)^4)</f>
        <v>0</v>
      </c>
      <c r="DG28" s="19">
        <f>INDEX('Team forecast'!$M$3:$AU$22,MATCH($B28,'Team forecast'!$B$3:$B$22,0),MATCH(DG$1,'Team forecast'!$M$2:$AU$2,0))</f>
        <v>0</v>
      </c>
      <c r="DH28" s="19">
        <f>INDEX('Team forecast'!$M$3:$AU$22,MATCH($B28,'Team forecast'!$B$3:$B$22,0),MATCH(DH$1,'Team forecast'!$M$2:$AU$2,0))</f>
        <v>0</v>
      </c>
      <c r="DI28" s="19">
        <f>INDEX('Team forecast'!$M$3:$AU$22,MATCH($B28,'Team forecast'!$B$3:$B$22,0),MATCH(DI$1,'Team forecast'!$M$2:$AU$2,0))</f>
        <v>0</v>
      </c>
      <c r="DJ28" s="19">
        <f>INDEX('Team forecast'!$M$3:$AU$22,MATCH($B28,'Team forecast'!$B$3:$B$22,0),MATCH(DJ$1,'Team forecast'!$M$2:$AU$2,0))</f>
        <v>0</v>
      </c>
      <c r="DK28" s="5">
        <f t="shared" si="64"/>
        <v>-5000</v>
      </c>
      <c r="DL28" s="5">
        <f>INDEX('Team forecast'!$M$3:$AU$22,MATCH($B28,'Team forecast'!$B$3:$B$22,0),MATCH(DL$1,'Team forecast'!$M$2:$AU$2,0))*IF($Y28&gt;0,25000,0)</f>
        <v>0</v>
      </c>
      <c r="DM28" s="5">
        <f>INDEX('Team forecast'!$M$3:$AU$22,MATCH($B28,'Team forecast'!$B$3:$B$22,0),MATCH(DM$1,'Team forecast'!$M$2:$AU$2,0))*IF($Y28&gt;0,5000,0)</f>
        <v>0</v>
      </c>
      <c r="DN28" s="5">
        <f>INDEX('Team forecast'!$M$3:$AU$22,MATCH($B28,'Team forecast'!$B$3:$B$22,0),MATCH(DN$1,'Team forecast'!$M$2:$AU$2,0))*IF($Y28&gt;0,-15000,0)</f>
        <v>0</v>
      </c>
      <c r="DO28" s="5">
        <f t="shared" si="65"/>
        <v>0</v>
      </c>
      <c r="DP28" s="5">
        <f t="shared" si="66"/>
        <v>0</v>
      </c>
      <c r="DQ28" s="5">
        <f t="shared" si="67"/>
        <v>0</v>
      </c>
      <c r="DR28" s="5">
        <f t="shared" si="68"/>
        <v>0</v>
      </c>
      <c r="DS28" s="5">
        <f t="shared" si="69"/>
        <v>0</v>
      </c>
      <c r="DT28" s="5">
        <f t="shared" si="70"/>
        <v>0</v>
      </c>
      <c r="DU28" s="5">
        <f t="shared" si="71"/>
        <v>0</v>
      </c>
      <c r="DV28" s="5">
        <f t="shared" si="72"/>
        <v>0</v>
      </c>
      <c r="DW28" s="5">
        <f t="shared" si="73"/>
        <v>0</v>
      </c>
      <c r="DX28" s="5">
        <f>IFERROR(SUM(DL28:DW28),0)*((Cockpit!$C$3)^5)</f>
        <v>0</v>
      </c>
      <c r="DY28" s="5">
        <f t="shared" si="74"/>
        <v>-5000</v>
      </c>
      <c r="DZ28" s="5" t="str">
        <f>IF(ISERROR(MATCH(A28,'Current squad'!B:B,0)),"No","Yes")</f>
        <v>No</v>
      </c>
      <c r="EA28" s="5" cm="1">
        <f t="array" ref="EA28">IFERROR(_xlfn.IFS(DZ28="Yes",0,DZ28="No",H28*1%),999999)</f>
        <v>29950</v>
      </c>
      <c r="EB28" s="5">
        <f t="shared" si="15"/>
        <v>3024950</v>
      </c>
      <c r="EC28" s="5">
        <f t="shared" si="75"/>
        <v>-34950</v>
      </c>
      <c r="ED28" s="1">
        <f t="shared" si="16"/>
        <v>-1.1669449081803005E-2</v>
      </c>
      <c r="EE28" s="5">
        <f>RANK(EC28,$EC$2:$EC$572)+COUNTIF($EC$2:EC28,EC28)-1</f>
        <v>373</v>
      </c>
      <c r="EF28" s="4">
        <f>RANK(ED28,$ED$2:$ED$572)+COUNTIF($ED$2:ED28,ED28)-1</f>
        <v>357</v>
      </c>
    </row>
    <row r="29" spans="1:136" x14ac:dyDescent="0.3">
      <c r="A29" t="str">
        <f>IF(Holdet.dk!A29&lt;&gt;"",Holdet.dk!A29,"")</f>
        <v>Zak Brunt</v>
      </c>
      <c r="B29" t="str">
        <f>INDEX(Holdet.dk!B:B,MATCH($A29,Holdet.dk!$A:$A,0))</f>
        <v>Sheffield United</v>
      </c>
      <c r="C29" t="str">
        <f>INDEX(Holdet.dk!C:C,MATCH($A29,Holdet.dk!$A:$A,0))</f>
        <v>Midfield</v>
      </c>
      <c r="D29" t="str">
        <f>INDEX(Holdet.dk!D:D,MATCH($A29,Holdet.dk!$A:$A,0))</f>
        <v>1.920.000</v>
      </c>
      <c r="E29" s="1">
        <f>IFERROR(_xlfn.NUMBERVALUE(INDEX(Holdet.dk!$E:$E,MATCH($A29,Holdet.dk!$A:$A,0)),","),0)</f>
        <v>0</v>
      </c>
      <c r="F29" t="str">
        <f>IF(INDEX(Lookup!H:H,MATCH('Master data'!A29,Lookup!G:G,0))=0,A29,INDEX(Lookup!H:H,MATCH('Master data'!A29,Lookup!G:G,0)))</f>
        <v>Zak Brunt</v>
      </c>
      <c r="G29" t="str">
        <f>IFERROR(INDEX(Lookup!B:B,MATCH(INDEX(Rotowire!C:C,MATCH(F29,Rotowire!A:A,0)),Lookup!D:D,0)),"")</f>
        <v/>
      </c>
      <c r="H29" s="5">
        <f t="shared" si="4"/>
        <v>1920000</v>
      </c>
      <c r="I29" s="19">
        <f>IFERROR(INDEX('Team forecast'!$G$3:$I$22,MATCH($B29,'Team forecast'!$B$3:$B$22,0),MATCH(I$1,'Team forecast'!$G$2:$I$2,0)),0)</f>
        <v>0.79999999999999993</v>
      </c>
      <c r="J29" s="19">
        <f>IFERROR(INDEX('Team forecast'!$G$3:$I$22,MATCH($B29,'Team forecast'!$B$3:$B$22,0),MATCH(J$1,'Team forecast'!$G$2:$I$2,0)),0)</f>
        <v>0.86842105263157876</v>
      </c>
      <c r="K29" s="19">
        <f>IFERROR(INDEX('Team forecast'!$G$3:$I$22,MATCH($B29,'Team forecast'!$B$3:$B$22,0),MATCH(K$1,'Team forecast'!$G$2:$I$2,0)),0)</f>
        <v>1.2720728665040493</v>
      </c>
      <c r="L29">
        <f>SUMIFS(Rotowire!E:E,Rotowire!$A:$A,'Master data'!$F29)</f>
        <v>0</v>
      </c>
      <c r="M29" s="2">
        <f>SUMIFS(Rotowire!F:F,Rotowire!$A:$A,'Master data'!$F29)*I29</f>
        <v>0</v>
      </c>
      <c r="N29" s="2">
        <f>SUMIFS(Rotowire!G:G,Rotowire!$A:$A,'Master data'!$F29)*I29</f>
        <v>0</v>
      </c>
      <c r="O29" s="2">
        <f>SUMIFS(Rotowire!I:I,Rotowire!$A:$A,'Master data'!$F29)*I29</f>
        <v>0</v>
      </c>
      <c r="P29" s="2">
        <f>SUMIFS(Rotowire!W:W,Rotowire!$A:$A,'Master data'!$F29)*K29</f>
        <v>0</v>
      </c>
      <c r="Q29" s="2">
        <f>SUMIFS(Rotowire!Y:Y,Rotowire!$A:$A,'Master data'!$F29)*J29</f>
        <v>0</v>
      </c>
      <c r="R29" s="2">
        <f>SUMIFS(Rotowire!AB:AB,Rotowire!$A:$A,'Master data'!$F29)</f>
        <v>0</v>
      </c>
      <c r="S29" s="2">
        <f>SUMIFS(Rotowire!AC:AC,Rotowire!$A:$A,'Master data'!$F29)</f>
        <v>0</v>
      </c>
      <c r="T29" s="2">
        <f>INDEX('Team forecast'!D$3:D$22,MATCH($B29,'Team forecast'!$B$3:$B$22,0))</f>
        <v>1.1599999999999999</v>
      </c>
      <c r="U29" s="2">
        <f>INDEX('Team forecast'!E$3:E$22,MATCH($B29,'Team forecast'!$B$3:$B$22,0))</f>
        <v>1.32</v>
      </c>
      <c r="V29" s="2">
        <f>INDEX('Team forecast'!J$3:J$22,MATCH($B29,'Team forecast'!$B$3:$B$22,0))</f>
        <v>0.32490000000000002</v>
      </c>
      <c r="W29" s="2">
        <f>INDEX('Team forecast'!K$3:K$22,MATCH($B29,'Team forecast'!$B$3:$B$22,0))</f>
        <v>0.27700000000000002</v>
      </c>
      <c r="X29" s="2">
        <f>INDEX('Team forecast'!L$3:L$22,MATCH($B29,'Team forecast'!$B$3:$B$22,0))</f>
        <v>0.39810000000000001</v>
      </c>
      <c r="Y29" s="5">
        <f t="shared" si="5"/>
        <v>-5000</v>
      </c>
      <c r="Z29" s="5">
        <f t="shared" si="17"/>
        <v>0</v>
      </c>
      <c r="AA29" s="5">
        <f t="shared" si="6"/>
        <v>0</v>
      </c>
      <c r="AB29" s="5">
        <f t="shared" si="7"/>
        <v>0</v>
      </c>
      <c r="AC29" s="5">
        <f t="shared" si="8"/>
        <v>0</v>
      </c>
      <c r="AD29" s="5">
        <f t="shared" si="18"/>
        <v>0</v>
      </c>
      <c r="AE29" s="5">
        <f t="shared" si="19"/>
        <v>0</v>
      </c>
      <c r="AF29" s="5">
        <f t="shared" si="11"/>
        <v>0</v>
      </c>
      <c r="AG29" s="5">
        <f t="shared" si="12"/>
        <v>0</v>
      </c>
      <c r="AH29" s="5">
        <f t="shared" si="20"/>
        <v>0</v>
      </c>
      <c r="AI29" s="5">
        <f t="shared" si="21"/>
        <v>0</v>
      </c>
      <c r="AJ29" s="5">
        <f t="shared" si="22"/>
        <v>0</v>
      </c>
      <c r="AK29" s="5">
        <f t="shared" si="23"/>
        <v>0</v>
      </c>
      <c r="AL29" s="5">
        <f>IFERROR(SUM(Y29:AK29),-5000)*((Cockpit!$C$3)^0)</f>
        <v>-5000</v>
      </c>
      <c r="AM29" s="19">
        <f>INDEX('Team forecast'!$M$3:$AU$22,MATCH($B29,'Team forecast'!$B$3:$B$22,0),MATCH(AM$1,'Team forecast'!$M$2:$AU$2,0))</f>
        <v>0</v>
      </c>
      <c r="AN29" s="19">
        <f>INDEX('Team forecast'!$M$3:$AU$22,MATCH($B29,'Team forecast'!$B$3:$B$22,0),MATCH(AN$1,'Team forecast'!$M$2:$AU$2,0))</f>
        <v>0</v>
      </c>
      <c r="AO29" s="19">
        <f>INDEX('Team forecast'!$M$3:$AU$22,MATCH($B29,'Team forecast'!$B$3:$B$22,0),MATCH(AO$1,'Team forecast'!$M$2:$AU$2,0))</f>
        <v>0</v>
      </c>
      <c r="AP29" s="19">
        <f>INDEX('Team forecast'!$M$3:$AU$22,MATCH($B29,'Team forecast'!$B$3:$B$22,0),MATCH(AP$1,'Team forecast'!$M$2:$AU$2,0))</f>
        <v>0</v>
      </c>
      <c r="AQ29" s="5">
        <f t="shared" si="24"/>
        <v>-5000</v>
      </c>
      <c r="AR29" s="5">
        <f>INDEX('Team forecast'!$M$3:$AU$22,MATCH($B29,'Team forecast'!$B$3:$B$22,0),MATCH(AR$1,'Team forecast'!$M$2:$AU$2,0))*IF($Y29&gt;0,25000,0)</f>
        <v>0</v>
      </c>
      <c r="AS29" s="5">
        <f>INDEX('Team forecast'!$M$3:$AU$22,MATCH($B29,'Team forecast'!$B$3:$B$22,0),MATCH(AS$1,'Team forecast'!$M$2:$AU$2,0))*IF($Y29&gt;0,5000,0)</f>
        <v>0</v>
      </c>
      <c r="AT29" s="5">
        <f>INDEX('Team forecast'!$M$3:$AU$22,MATCH($B29,'Team forecast'!$B$3:$B$22,0),MATCH(AT$1,'Team forecast'!$M$2:$AU$2,0))*IF($Y29&gt;0,-15000,0)</f>
        <v>0</v>
      </c>
      <c r="AU29" s="5">
        <f t="shared" si="25"/>
        <v>0</v>
      </c>
      <c r="AV29" s="5">
        <f t="shared" si="26"/>
        <v>0</v>
      </c>
      <c r="AW29" s="5">
        <f t="shared" si="27"/>
        <v>0</v>
      </c>
      <c r="AX29" s="5">
        <f t="shared" si="28"/>
        <v>0</v>
      </c>
      <c r="AY29" s="5">
        <f t="shared" si="29"/>
        <v>0</v>
      </c>
      <c r="AZ29" s="5">
        <f t="shared" si="30"/>
        <v>0</v>
      </c>
      <c r="BA29" s="5">
        <f t="shared" si="31"/>
        <v>0</v>
      </c>
      <c r="BB29" s="5">
        <f t="shared" si="32"/>
        <v>0</v>
      </c>
      <c r="BC29" s="5">
        <f t="shared" si="33"/>
        <v>0</v>
      </c>
      <c r="BD29" s="5">
        <f>IFERROR(SUM(AR29:BC29),0)*((Cockpit!$C$3)^1)</f>
        <v>0</v>
      </c>
      <c r="BE29" s="19">
        <f>INDEX('Team forecast'!$M$3:$AU$22,MATCH($B29,'Team forecast'!$B$3:$B$22,0),MATCH(BE$1,'Team forecast'!$M$2:$AU$2,0))</f>
        <v>0</v>
      </c>
      <c r="BF29" s="19">
        <f>INDEX('Team forecast'!$M$3:$AU$22,MATCH($B29,'Team forecast'!$B$3:$B$22,0),MATCH(BF$1,'Team forecast'!$M$2:$AU$2,0))</f>
        <v>0</v>
      </c>
      <c r="BG29" s="19">
        <f>INDEX('Team forecast'!$M$3:$AU$22,MATCH($B29,'Team forecast'!$B$3:$B$22,0),MATCH(BG$1,'Team forecast'!$M$2:$AU$2,0))</f>
        <v>0</v>
      </c>
      <c r="BH29" s="19">
        <f>INDEX('Team forecast'!$M$3:$AU$22,MATCH($B29,'Team forecast'!$B$3:$B$22,0),MATCH(BH$1,'Team forecast'!$M$2:$AU$2,0))</f>
        <v>0</v>
      </c>
      <c r="BI29" s="5">
        <f t="shared" si="34"/>
        <v>-5000</v>
      </c>
      <c r="BJ29" s="5">
        <f>INDEX('Team forecast'!$M$3:$AU$22,MATCH($B29,'Team forecast'!$B$3:$B$22,0),MATCH(BJ$1,'Team forecast'!$M$2:$AU$2,0))*IF($Y29&gt;0,25000,0)</f>
        <v>0</v>
      </c>
      <c r="BK29" s="5">
        <f>INDEX('Team forecast'!$M$3:$AU$22,MATCH($B29,'Team forecast'!$B$3:$B$22,0),MATCH(BK$1,'Team forecast'!$M$2:$AU$2,0))*IF($Y29&gt;0,5000,0)</f>
        <v>0</v>
      </c>
      <c r="BL29" s="5">
        <f>INDEX('Team forecast'!$M$3:$AU$22,MATCH($B29,'Team forecast'!$B$3:$B$22,0),MATCH(BL$1,'Team forecast'!$M$2:$AU$2,0))*IF($Y29&gt;0,-15000,0)</f>
        <v>0</v>
      </c>
      <c r="BM29" s="5">
        <f t="shared" si="35"/>
        <v>0</v>
      </c>
      <c r="BN29" s="5">
        <f t="shared" si="36"/>
        <v>0</v>
      </c>
      <c r="BO29" s="5">
        <f t="shared" si="37"/>
        <v>0</v>
      </c>
      <c r="BP29" s="5">
        <f t="shared" si="38"/>
        <v>0</v>
      </c>
      <c r="BQ29" s="5">
        <f t="shared" si="39"/>
        <v>0</v>
      </c>
      <c r="BR29" s="5">
        <f t="shared" si="40"/>
        <v>0</v>
      </c>
      <c r="BS29" s="5">
        <f t="shared" si="41"/>
        <v>0</v>
      </c>
      <c r="BT29" s="5">
        <f t="shared" si="42"/>
        <v>0</v>
      </c>
      <c r="BU29" s="5">
        <f t="shared" si="43"/>
        <v>0</v>
      </c>
      <c r="BV29" s="5">
        <f>IFERROR(SUM(BJ29:BU29),0)*((Cockpit!$C$3)^2)</f>
        <v>0</v>
      </c>
      <c r="BW29" s="19">
        <f>INDEX('Team forecast'!$M$3:$AU$22,MATCH($B29,'Team forecast'!$B$3:$B$22,0),MATCH(BW$1,'Team forecast'!$M$2:$AU$2,0))</f>
        <v>0</v>
      </c>
      <c r="BX29" s="19">
        <f>INDEX('Team forecast'!$M$3:$AU$22,MATCH($B29,'Team forecast'!$B$3:$B$22,0),MATCH(BX$1,'Team forecast'!$M$2:$AU$2,0))</f>
        <v>0</v>
      </c>
      <c r="BY29" s="19">
        <f>INDEX('Team forecast'!$M$3:$AU$22,MATCH($B29,'Team forecast'!$B$3:$B$22,0),MATCH(BY$1,'Team forecast'!$M$2:$AU$2,0))</f>
        <v>0</v>
      </c>
      <c r="BZ29" s="19">
        <f>INDEX('Team forecast'!$M$3:$AU$22,MATCH($B29,'Team forecast'!$B$3:$B$22,0),MATCH(BZ$1,'Team forecast'!$M$2:$AU$2,0))</f>
        <v>0</v>
      </c>
      <c r="CA29" s="5">
        <f t="shared" si="44"/>
        <v>-5000</v>
      </c>
      <c r="CB29" s="5">
        <f>INDEX('Team forecast'!$M$3:$AU$22,MATCH($B29,'Team forecast'!$B$3:$B$22,0),MATCH(CB$1,'Team forecast'!$M$2:$AU$2,0))*IF($Y29&gt;0,25000,0)</f>
        <v>0</v>
      </c>
      <c r="CC29" s="5">
        <f>INDEX('Team forecast'!$M$3:$AU$22,MATCH($B29,'Team forecast'!$B$3:$B$22,0),MATCH(CC$1,'Team forecast'!$M$2:$AU$2,0))*IF($Y29&gt;0,5000,0)</f>
        <v>0</v>
      </c>
      <c r="CD29" s="5">
        <f>INDEX('Team forecast'!$M$3:$AU$22,MATCH($B29,'Team forecast'!$B$3:$B$22,0),MATCH(CD$1,'Team forecast'!$M$2:$AU$2,0))*IF($Y29&gt;0,-15000,0)</f>
        <v>0</v>
      </c>
      <c r="CE29" s="5">
        <f t="shared" si="45"/>
        <v>0</v>
      </c>
      <c r="CF29" s="5">
        <f t="shared" si="46"/>
        <v>0</v>
      </c>
      <c r="CG29" s="5">
        <f t="shared" si="47"/>
        <v>0</v>
      </c>
      <c r="CH29" s="5">
        <f t="shared" si="48"/>
        <v>0</v>
      </c>
      <c r="CI29" s="5">
        <f t="shared" si="49"/>
        <v>0</v>
      </c>
      <c r="CJ29" s="5">
        <f t="shared" si="50"/>
        <v>0</v>
      </c>
      <c r="CK29" s="5">
        <f t="shared" si="51"/>
        <v>0</v>
      </c>
      <c r="CL29" s="5">
        <f t="shared" si="52"/>
        <v>0</v>
      </c>
      <c r="CM29" s="5">
        <f t="shared" si="53"/>
        <v>0</v>
      </c>
      <c r="CN29" s="5">
        <f>IFERROR(SUM(CB29:CM29),0)*((Cockpit!$C$3)^3)</f>
        <v>0</v>
      </c>
      <c r="CO29" s="19">
        <f>INDEX('Team forecast'!$M$3:$AU$22,MATCH($B29,'Team forecast'!$B$3:$B$22,0),MATCH(CO$1,'Team forecast'!$M$2:$AU$2,0))</f>
        <v>0</v>
      </c>
      <c r="CP29" s="19">
        <f>INDEX('Team forecast'!$M$3:$AU$22,MATCH($B29,'Team forecast'!$B$3:$B$22,0),MATCH(CP$1,'Team forecast'!$M$2:$AU$2,0))</f>
        <v>0</v>
      </c>
      <c r="CQ29" s="19">
        <f>INDEX('Team forecast'!$M$3:$AU$22,MATCH($B29,'Team forecast'!$B$3:$B$22,0),MATCH(CQ$1,'Team forecast'!$M$2:$AU$2,0))</f>
        <v>0</v>
      </c>
      <c r="CR29" s="19">
        <f>INDEX('Team forecast'!$M$3:$AU$22,MATCH($B29,'Team forecast'!$B$3:$B$22,0),MATCH(CR$1,'Team forecast'!$M$2:$AU$2,0))</f>
        <v>0</v>
      </c>
      <c r="CS29" s="5">
        <f t="shared" si="54"/>
        <v>-5000</v>
      </c>
      <c r="CT29" s="5">
        <f>INDEX('Team forecast'!$M$3:$AU$22,MATCH($B29,'Team forecast'!$B$3:$B$22,0),MATCH(CT$1,'Team forecast'!$M$2:$AU$2,0))*IF($Y29&gt;0,25000,0)</f>
        <v>0</v>
      </c>
      <c r="CU29" s="5">
        <f>INDEX('Team forecast'!$M$3:$AU$22,MATCH($B29,'Team forecast'!$B$3:$B$22,0),MATCH(CU$1,'Team forecast'!$M$2:$AU$2,0))*IF($Y29&gt;0,5000,0)</f>
        <v>0</v>
      </c>
      <c r="CV29" s="5">
        <f>INDEX('Team forecast'!$M$3:$AU$22,MATCH($B29,'Team forecast'!$B$3:$B$22,0),MATCH(CV$1,'Team forecast'!$M$2:$AU$2,0))*IF($Y29&gt;0,-15000,0)</f>
        <v>0</v>
      </c>
      <c r="CW29" s="5">
        <f t="shared" si="55"/>
        <v>0</v>
      </c>
      <c r="CX29" s="5">
        <f t="shared" si="56"/>
        <v>0</v>
      </c>
      <c r="CY29" s="5">
        <f t="shared" si="57"/>
        <v>0</v>
      </c>
      <c r="CZ29" s="5">
        <f t="shared" si="58"/>
        <v>0</v>
      </c>
      <c r="DA29" s="5">
        <f t="shared" si="59"/>
        <v>0</v>
      </c>
      <c r="DB29" s="5">
        <f t="shared" si="60"/>
        <v>0</v>
      </c>
      <c r="DC29" s="5">
        <f t="shared" si="61"/>
        <v>0</v>
      </c>
      <c r="DD29" s="5">
        <f t="shared" si="62"/>
        <v>0</v>
      </c>
      <c r="DE29" s="5">
        <f t="shared" si="63"/>
        <v>0</v>
      </c>
      <c r="DF29" s="5">
        <f>IFERROR(SUM(CT29:DE29),0)*((Cockpit!$C$3)^4)</f>
        <v>0</v>
      </c>
      <c r="DG29" s="19">
        <f>INDEX('Team forecast'!$M$3:$AU$22,MATCH($B29,'Team forecast'!$B$3:$B$22,0),MATCH(DG$1,'Team forecast'!$M$2:$AU$2,0))</f>
        <v>0</v>
      </c>
      <c r="DH29" s="19">
        <f>INDEX('Team forecast'!$M$3:$AU$22,MATCH($B29,'Team forecast'!$B$3:$B$22,0),MATCH(DH$1,'Team forecast'!$M$2:$AU$2,0))</f>
        <v>0</v>
      </c>
      <c r="DI29" s="19">
        <f>INDEX('Team forecast'!$M$3:$AU$22,MATCH($B29,'Team forecast'!$B$3:$B$22,0),MATCH(DI$1,'Team forecast'!$M$2:$AU$2,0))</f>
        <v>0</v>
      </c>
      <c r="DJ29" s="19">
        <f>INDEX('Team forecast'!$M$3:$AU$22,MATCH($B29,'Team forecast'!$B$3:$B$22,0),MATCH(DJ$1,'Team forecast'!$M$2:$AU$2,0))</f>
        <v>0</v>
      </c>
      <c r="DK29" s="5">
        <f t="shared" si="64"/>
        <v>-5000</v>
      </c>
      <c r="DL29" s="5">
        <f>INDEX('Team forecast'!$M$3:$AU$22,MATCH($B29,'Team forecast'!$B$3:$B$22,0),MATCH(DL$1,'Team forecast'!$M$2:$AU$2,0))*IF($Y29&gt;0,25000,0)</f>
        <v>0</v>
      </c>
      <c r="DM29" s="5">
        <f>INDEX('Team forecast'!$M$3:$AU$22,MATCH($B29,'Team forecast'!$B$3:$B$22,0),MATCH(DM$1,'Team forecast'!$M$2:$AU$2,0))*IF($Y29&gt;0,5000,0)</f>
        <v>0</v>
      </c>
      <c r="DN29" s="5">
        <f>INDEX('Team forecast'!$M$3:$AU$22,MATCH($B29,'Team forecast'!$B$3:$B$22,0),MATCH(DN$1,'Team forecast'!$M$2:$AU$2,0))*IF($Y29&gt;0,-15000,0)</f>
        <v>0</v>
      </c>
      <c r="DO29" s="5">
        <f t="shared" si="65"/>
        <v>0</v>
      </c>
      <c r="DP29" s="5">
        <f t="shared" si="66"/>
        <v>0</v>
      </c>
      <c r="DQ29" s="5">
        <f t="shared" si="67"/>
        <v>0</v>
      </c>
      <c r="DR29" s="5">
        <f t="shared" si="68"/>
        <v>0</v>
      </c>
      <c r="DS29" s="5">
        <f t="shared" si="69"/>
        <v>0</v>
      </c>
      <c r="DT29" s="5">
        <f t="shared" si="70"/>
        <v>0</v>
      </c>
      <c r="DU29" s="5">
        <f t="shared" si="71"/>
        <v>0</v>
      </c>
      <c r="DV29" s="5">
        <f t="shared" si="72"/>
        <v>0</v>
      </c>
      <c r="DW29" s="5">
        <f t="shared" si="73"/>
        <v>0</v>
      </c>
      <c r="DX29" s="5">
        <f>IFERROR(SUM(DL29:DW29),0)*((Cockpit!$C$3)^5)</f>
        <v>0</v>
      </c>
      <c r="DY29" s="5">
        <f t="shared" si="74"/>
        <v>-5000</v>
      </c>
      <c r="DZ29" s="5" t="str">
        <f>IF(ISERROR(MATCH(A29,'Current squad'!B:B,0)),"No","Yes")</f>
        <v>No</v>
      </c>
      <c r="EA29" s="5" cm="1">
        <f t="array" ref="EA29">IFERROR(_xlfn.IFS(DZ29="Yes",0,DZ29="No",H29*1%),999999)</f>
        <v>19200</v>
      </c>
      <c r="EB29" s="5">
        <f t="shared" si="15"/>
        <v>1939200</v>
      </c>
      <c r="EC29" s="5">
        <f t="shared" si="75"/>
        <v>-24200</v>
      </c>
      <c r="ED29" s="1">
        <f t="shared" si="16"/>
        <v>-1.2604166666666666E-2</v>
      </c>
      <c r="EE29" s="5">
        <f>RANK(EC29,$EC$2:$EC$572)+COUNTIF($EC$2:EC29,EC29)-1</f>
        <v>223</v>
      </c>
      <c r="EF29" s="4">
        <f>RANK(ED29,$ED$2:$ED$572)+COUNTIF($ED$2:ED29,ED29)-1</f>
        <v>492</v>
      </c>
    </row>
    <row r="30" spans="1:136" x14ac:dyDescent="0.3">
      <c r="A30" t="str">
        <f>IF(Holdet.dk!A30&lt;&gt;"",Holdet.dk!A30,"")</f>
        <v>Jack Cork</v>
      </c>
      <c r="B30" t="str">
        <f>INDEX(Holdet.dk!B:B,MATCH($A30,Holdet.dk!$A:$A,0))</f>
        <v>Burnley</v>
      </c>
      <c r="C30" t="str">
        <f>INDEX(Holdet.dk!C:C,MATCH($A30,Holdet.dk!$A:$A,0))</f>
        <v>Midfield</v>
      </c>
      <c r="D30" t="str">
        <f>INDEX(Holdet.dk!D:D,MATCH($A30,Holdet.dk!$A:$A,0))</f>
        <v>2.021.000</v>
      </c>
      <c r="E30" s="1">
        <f>IFERROR(_xlfn.NUMBERVALUE(INDEX(Holdet.dk!$E:$E,MATCH($A30,Holdet.dk!$A:$A,0)),","),0)</f>
        <v>8.0000000000000002E-3</v>
      </c>
      <c r="F30" t="str">
        <f>IF(INDEX(Lookup!H:H,MATCH('Master data'!A30,Lookup!G:G,0))=0,A30,INDEX(Lookup!H:H,MATCH('Master data'!A30,Lookup!G:G,0)))</f>
        <v>Jack Cork</v>
      </c>
      <c r="G30" t="str">
        <f>IFERROR(INDEX(Lookup!B:B,MATCH(INDEX(Rotowire!C:C,MATCH(F30,Rotowire!A:A,0)),Lookup!D:D,0)),"")</f>
        <v>Sheffield United</v>
      </c>
      <c r="H30" s="5">
        <f t="shared" si="4"/>
        <v>2021000</v>
      </c>
      <c r="I30" s="19">
        <f>IFERROR(INDEX('Team forecast'!$G$3:$I$22,MATCH($B30,'Team forecast'!$B$3:$B$22,0),MATCH(I$1,'Team forecast'!$G$2:$I$2,0)),0)</f>
        <v>0.86842105263157876</v>
      </c>
      <c r="J30" s="19">
        <f>IFERROR(INDEX('Team forecast'!$G$3:$I$22,MATCH($B30,'Team forecast'!$B$3:$B$22,0),MATCH(J$1,'Team forecast'!$G$2:$I$2,0)),0)</f>
        <v>0.79999999999999993</v>
      </c>
      <c r="K30" s="19">
        <f>IFERROR(INDEX('Team forecast'!$G$3:$I$22,MATCH($B30,'Team forecast'!$B$3:$B$22,0),MATCH(K$1,'Team forecast'!$G$2:$I$2,0)),0)</f>
        <v>1.3061924203441888</v>
      </c>
      <c r="L30">
        <f>SUMIFS(Rotowire!E:E,Rotowire!$A:$A,'Master data'!$F30)</f>
        <v>95</v>
      </c>
      <c r="M30" s="2">
        <f>SUMIFS(Rotowire!F:F,Rotowire!$A:$A,'Master data'!$F30)*I30</f>
        <v>7.8157894736842079E-2</v>
      </c>
      <c r="N30" s="2">
        <f>SUMIFS(Rotowire!G:G,Rotowire!$A:$A,'Master data'!$F30)*I30</f>
        <v>4.3421052631578944E-2</v>
      </c>
      <c r="O30" s="2">
        <f>SUMIFS(Rotowire!I:I,Rotowire!$A:$A,'Master data'!$F30)*I30</f>
        <v>0.18236842105263154</v>
      </c>
      <c r="P30" s="2">
        <f>SUMIFS(Rotowire!W:W,Rotowire!$A:$A,'Master data'!$F30)*K30</f>
        <v>0.31348618088260533</v>
      </c>
      <c r="Q30" s="2">
        <f>SUMIFS(Rotowire!Y:Y,Rotowire!$A:$A,'Master data'!$F30)*J30</f>
        <v>0</v>
      </c>
      <c r="R30" s="2">
        <f>SUMIFS(Rotowire!AB:AB,Rotowire!$A:$A,'Master data'!$F30)</f>
        <v>0.13</v>
      </c>
      <c r="S30" s="2">
        <f>SUMIFS(Rotowire!AC:AC,Rotowire!$A:$A,'Master data'!$F30)</f>
        <v>0</v>
      </c>
      <c r="T30" s="2">
        <f>INDEX('Team forecast'!D$3:D$22,MATCH($B30,'Team forecast'!$B$3:$B$22,0))</f>
        <v>1.32</v>
      </c>
      <c r="U30" s="2">
        <f>INDEX('Team forecast'!E$3:E$22,MATCH($B30,'Team forecast'!$B$3:$B$22,0))</f>
        <v>1.1599999999999999</v>
      </c>
      <c r="V30" s="2">
        <f>INDEX('Team forecast'!J$3:J$22,MATCH($B30,'Team forecast'!$B$3:$B$22,0))</f>
        <v>0.39810000000000001</v>
      </c>
      <c r="W30" s="2">
        <f>INDEX('Team forecast'!K$3:K$22,MATCH($B30,'Team forecast'!$B$3:$B$22,0))</f>
        <v>0.27700000000000002</v>
      </c>
      <c r="X30" s="2">
        <f>INDEX('Team forecast'!L$3:L$22,MATCH($B30,'Team forecast'!$B$3:$B$22,0))</f>
        <v>0.32490000000000002</v>
      </c>
      <c r="Y30" s="5">
        <f t="shared" si="5"/>
        <v>7000</v>
      </c>
      <c r="Z30" s="5">
        <f t="shared" si="17"/>
        <v>9952.5</v>
      </c>
      <c r="AA30" s="5">
        <f t="shared" si="6"/>
        <v>1385.0000000000002</v>
      </c>
      <c r="AB30" s="5">
        <f t="shared" si="7"/>
        <v>-4873.5</v>
      </c>
      <c r="AC30" s="5">
        <f t="shared" si="8"/>
        <v>9769.7368421052597</v>
      </c>
      <c r="AD30" s="5">
        <f t="shared" si="18"/>
        <v>2171.0526315789471</v>
      </c>
      <c r="AE30" s="5">
        <f t="shared" si="19"/>
        <v>1823.6842105263154</v>
      </c>
      <c r="AF30" s="5">
        <f t="shared" si="11"/>
        <v>0</v>
      </c>
      <c r="AG30" s="5">
        <f t="shared" si="12"/>
        <v>0</v>
      </c>
      <c r="AH30" s="5">
        <f t="shared" si="20"/>
        <v>-2600</v>
      </c>
      <c r="AI30" s="5">
        <f t="shared" si="21"/>
        <v>0</v>
      </c>
      <c r="AJ30" s="5">
        <f t="shared" si="22"/>
        <v>13200</v>
      </c>
      <c r="AK30" s="5">
        <f t="shared" si="23"/>
        <v>-9280</v>
      </c>
      <c r="AL30" s="5">
        <f>IFERROR(SUM(Y30:AK30),-5000)*((Cockpit!$C$3)^0)</f>
        <v>28548.473684210519</v>
      </c>
      <c r="AM30" s="19">
        <f>INDEX('Team forecast'!$M$3:$AU$22,MATCH($B30,'Team forecast'!$B$3:$B$22,0),MATCH(AM$1,'Team forecast'!$M$2:$AU$2,0))</f>
        <v>0</v>
      </c>
      <c r="AN30" s="19">
        <f>INDEX('Team forecast'!$M$3:$AU$22,MATCH($B30,'Team forecast'!$B$3:$B$22,0),MATCH(AN$1,'Team forecast'!$M$2:$AU$2,0))</f>
        <v>0</v>
      </c>
      <c r="AO30" s="19">
        <f>INDEX('Team forecast'!$M$3:$AU$22,MATCH($B30,'Team forecast'!$B$3:$B$22,0),MATCH(AO$1,'Team forecast'!$M$2:$AU$2,0))</f>
        <v>0</v>
      </c>
      <c r="AP30" s="19">
        <f>INDEX('Team forecast'!$M$3:$AU$22,MATCH($B30,'Team forecast'!$B$3:$B$22,0),MATCH(AP$1,'Team forecast'!$M$2:$AU$2,0))</f>
        <v>0</v>
      </c>
      <c r="AQ30" s="5">
        <f t="shared" si="24"/>
        <v>7000</v>
      </c>
      <c r="AR30" s="5">
        <f>INDEX('Team forecast'!$M$3:$AU$22,MATCH($B30,'Team forecast'!$B$3:$B$22,0),MATCH(AR$1,'Team forecast'!$M$2:$AU$2,0))*IF($Y30&gt;0,25000,0)</f>
        <v>0</v>
      </c>
      <c r="AS30" s="5">
        <f>INDEX('Team forecast'!$M$3:$AU$22,MATCH($B30,'Team forecast'!$B$3:$B$22,0),MATCH(AS$1,'Team forecast'!$M$2:$AU$2,0))*IF($Y30&gt;0,5000,0)</f>
        <v>0</v>
      </c>
      <c r="AT30" s="5">
        <f>INDEX('Team forecast'!$M$3:$AU$22,MATCH($B30,'Team forecast'!$B$3:$B$22,0),MATCH(AT$1,'Team forecast'!$M$2:$AU$2,0))*IF($Y30&gt;0,-15000,0)</f>
        <v>0</v>
      </c>
      <c r="AU30" s="5">
        <f t="shared" si="25"/>
        <v>0</v>
      </c>
      <c r="AV30" s="5">
        <f t="shared" si="26"/>
        <v>0</v>
      </c>
      <c r="AW30" s="5">
        <f t="shared" si="27"/>
        <v>0</v>
      </c>
      <c r="AX30" s="5">
        <f t="shared" si="28"/>
        <v>0</v>
      </c>
      <c r="AY30" s="5">
        <f t="shared" si="29"/>
        <v>0</v>
      </c>
      <c r="AZ30" s="5">
        <f t="shared" si="30"/>
        <v>-2600</v>
      </c>
      <c r="BA30" s="5">
        <f t="shared" si="31"/>
        <v>0</v>
      </c>
      <c r="BB30" s="5">
        <f t="shared" si="32"/>
        <v>0</v>
      </c>
      <c r="BC30" s="5">
        <f t="shared" si="33"/>
        <v>0</v>
      </c>
      <c r="BD30" s="5">
        <f>IFERROR(SUM(AR30:BC30),0)*((Cockpit!$C$3)^1)</f>
        <v>-1819.9999999999998</v>
      </c>
      <c r="BE30" s="19">
        <f>INDEX('Team forecast'!$M$3:$AU$22,MATCH($B30,'Team forecast'!$B$3:$B$22,0),MATCH(BE$1,'Team forecast'!$M$2:$AU$2,0))</f>
        <v>0</v>
      </c>
      <c r="BF30" s="19">
        <f>INDEX('Team forecast'!$M$3:$AU$22,MATCH($B30,'Team forecast'!$B$3:$B$22,0),MATCH(BF$1,'Team forecast'!$M$2:$AU$2,0))</f>
        <v>0</v>
      </c>
      <c r="BG30" s="19">
        <f>INDEX('Team forecast'!$M$3:$AU$22,MATCH($B30,'Team forecast'!$B$3:$B$22,0),MATCH(BG$1,'Team forecast'!$M$2:$AU$2,0))</f>
        <v>0</v>
      </c>
      <c r="BH30" s="19">
        <f>INDEX('Team forecast'!$M$3:$AU$22,MATCH($B30,'Team forecast'!$B$3:$B$22,0),MATCH(BH$1,'Team forecast'!$M$2:$AU$2,0))</f>
        <v>0</v>
      </c>
      <c r="BI30" s="5">
        <f t="shared" si="34"/>
        <v>7000</v>
      </c>
      <c r="BJ30" s="5">
        <f>INDEX('Team forecast'!$M$3:$AU$22,MATCH($B30,'Team forecast'!$B$3:$B$22,0),MATCH(BJ$1,'Team forecast'!$M$2:$AU$2,0))*IF($Y30&gt;0,25000,0)</f>
        <v>0</v>
      </c>
      <c r="BK30" s="5">
        <f>INDEX('Team forecast'!$M$3:$AU$22,MATCH($B30,'Team forecast'!$B$3:$B$22,0),MATCH(BK$1,'Team forecast'!$M$2:$AU$2,0))*IF($Y30&gt;0,5000,0)</f>
        <v>0</v>
      </c>
      <c r="BL30" s="5">
        <f>INDEX('Team forecast'!$M$3:$AU$22,MATCH($B30,'Team forecast'!$B$3:$B$22,0),MATCH(BL$1,'Team forecast'!$M$2:$AU$2,0))*IF($Y30&gt;0,-15000,0)</f>
        <v>0</v>
      </c>
      <c r="BM30" s="5">
        <f t="shared" si="35"/>
        <v>0</v>
      </c>
      <c r="BN30" s="5">
        <f t="shared" si="36"/>
        <v>0</v>
      </c>
      <c r="BO30" s="5">
        <f t="shared" si="37"/>
        <v>0</v>
      </c>
      <c r="BP30" s="5">
        <f t="shared" si="38"/>
        <v>0</v>
      </c>
      <c r="BQ30" s="5">
        <f t="shared" si="39"/>
        <v>0</v>
      </c>
      <c r="BR30" s="5">
        <f t="shared" si="40"/>
        <v>-2600</v>
      </c>
      <c r="BS30" s="5">
        <f t="shared" si="41"/>
        <v>0</v>
      </c>
      <c r="BT30" s="5">
        <f t="shared" si="42"/>
        <v>0</v>
      </c>
      <c r="BU30" s="5">
        <f t="shared" si="43"/>
        <v>0</v>
      </c>
      <c r="BV30" s="5">
        <f>IFERROR(SUM(BJ30:BU30),0)*((Cockpit!$C$3)^2)</f>
        <v>-1273.9999999999998</v>
      </c>
      <c r="BW30" s="19">
        <f>INDEX('Team forecast'!$M$3:$AU$22,MATCH($B30,'Team forecast'!$B$3:$B$22,0),MATCH(BW$1,'Team forecast'!$M$2:$AU$2,0))</f>
        <v>0</v>
      </c>
      <c r="BX30" s="19">
        <f>INDEX('Team forecast'!$M$3:$AU$22,MATCH($B30,'Team forecast'!$B$3:$B$22,0),MATCH(BX$1,'Team forecast'!$M$2:$AU$2,0))</f>
        <v>0</v>
      </c>
      <c r="BY30" s="19">
        <f>INDEX('Team forecast'!$M$3:$AU$22,MATCH($B30,'Team forecast'!$B$3:$B$22,0),MATCH(BY$1,'Team forecast'!$M$2:$AU$2,0))</f>
        <v>0</v>
      </c>
      <c r="BZ30" s="19">
        <f>INDEX('Team forecast'!$M$3:$AU$22,MATCH($B30,'Team forecast'!$B$3:$B$22,0),MATCH(BZ$1,'Team forecast'!$M$2:$AU$2,0))</f>
        <v>0</v>
      </c>
      <c r="CA30" s="5">
        <f t="shared" si="44"/>
        <v>7000</v>
      </c>
      <c r="CB30" s="5">
        <f>INDEX('Team forecast'!$M$3:$AU$22,MATCH($B30,'Team forecast'!$B$3:$B$22,0),MATCH(CB$1,'Team forecast'!$M$2:$AU$2,0))*IF($Y30&gt;0,25000,0)</f>
        <v>0</v>
      </c>
      <c r="CC30" s="5">
        <f>INDEX('Team forecast'!$M$3:$AU$22,MATCH($B30,'Team forecast'!$B$3:$B$22,0),MATCH(CC$1,'Team forecast'!$M$2:$AU$2,0))*IF($Y30&gt;0,5000,0)</f>
        <v>0</v>
      </c>
      <c r="CD30" s="5">
        <f>INDEX('Team forecast'!$M$3:$AU$22,MATCH($B30,'Team forecast'!$B$3:$B$22,0),MATCH(CD$1,'Team forecast'!$M$2:$AU$2,0))*IF($Y30&gt;0,-15000,0)</f>
        <v>0</v>
      </c>
      <c r="CE30" s="5">
        <f t="shared" si="45"/>
        <v>0</v>
      </c>
      <c r="CF30" s="5">
        <f t="shared" si="46"/>
        <v>0</v>
      </c>
      <c r="CG30" s="5">
        <f t="shared" si="47"/>
        <v>0</v>
      </c>
      <c r="CH30" s="5">
        <f t="shared" si="48"/>
        <v>0</v>
      </c>
      <c r="CI30" s="5">
        <f t="shared" si="49"/>
        <v>0</v>
      </c>
      <c r="CJ30" s="5">
        <f t="shared" si="50"/>
        <v>-2600</v>
      </c>
      <c r="CK30" s="5">
        <f t="shared" si="51"/>
        <v>0</v>
      </c>
      <c r="CL30" s="5">
        <f t="shared" si="52"/>
        <v>0</v>
      </c>
      <c r="CM30" s="5">
        <f t="shared" si="53"/>
        <v>0</v>
      </c>
      <c r="CN30" s="5">
        <f>IFERROR(SUM(CB30:CM30),0)*((Cockpit!$C$3)^3)</f>
        <v>-891.79999999999973</v>
      </c>
      <c r="CO30" s="19">
        <f>INDEX('Team forecast'!$M$3:$AU$22,MATCH($B30,'Team forecast'!$B$3:$B$22,0),MATCH(CO$1,'Team forecast'!$M$2:$AU$2,0))</f>
        <v>0</v>
      </c>
      <c r="CP30" s="19">
        <f>INDEX('Team forecast'!$M$3:$AU$22,MATCH($B30,'Team forecast'!$B$3:$B$22,0),MATCH(CP$1,'Team forecast'!$M$2:$AU$2,0))</f>
        <v>0</v>
      </c>
      <c r="CQ30" s="19">
        <f>INDEX('Team forecast'!$M$3:$AU$22,MATCH($B30,'Team forecast'!$B$3:$B$22,0),MATCH(CQ$1,'Team forecast'!$M$2:$AU$2,0))</f>
        <v>0</v>
      </c>
      <c r="CR30" s="19">
        <f>INDEX('Team forecast'!$M$3:$AU$22,MATCH($B30,'Team forecast'!$B$3:$B$22,0),MATCH(CR$1,'Team forecast'!$M$2:$AU$2,0))</f>
        <v>0</v>
      </c>
      <c r="CS30" s="5">
        <f t="shared" si="54"/>
        <v>7000</v>
      </c>
      <c r="CT30" s="5">
        <f>INDEX('Team forecast'!$M$3:$AU$22,MATCH($B30,'Team forecast'!$B$3:$B$22,0),MATCH(CT$1,'Team forecast'!$M$2:$AU$2,0))*IF($Y30&gt;0,25000,0)</f>
        <v>0</v>
      </c>
      <c r="CU30" s="5">
        <f>INDEX('Team forecast'!$M$3:$AU$22,MATCH($B30,'Team forecast'!$B$3:$B$22,0),MATCH(CU$1,'Team forecast'!$M$2:$AU$2,0))*IF($Y30&gt;0,5000,0)</f>
        <v>0</v>
      </c>
      <c r="CV30" s="5">
        <f>INDEX('Team forecast'!$M$3:$AU$22,MATCH($B30,'Team forecast'!$B$3:$B$22,0),MATCH(CV$1,'Team forecast'!$M$2:$AU$2,0))*IF($Y30&gt;0,-15000,0)</f>
        <v>0</v>
      </c>
      <c r="CW30" s="5">
        <f t="shared" si="55"/>
        <v>0</v>
      </c>
      <c r="CX30" s="5">
        <f t="shared" si="56"/>
        <v>0</v>
      </c>
      <c r="CY30" s="5">
        <f t="shared" si="57"/>
        <v>0</v>
      </c>
      <c r="CZ30" s="5">
        <f t="shared" si="58"/>
        <v>0</v>
      </c>
      <c r="DA30" s="5">
        <f t="shared" si="59"/>
        <v>0</v>
      </c>
      <c r="DB30" s="5">
        <f t="shared" si="60"/>
        <v>-2600</v>
      </c>
      <c r="DC30" s="5">
        <f t="shared" si="61"/>
        <v>0</v>
      </c>
      <c r="DD30" s="5">
        <f t="shared" si="62"/>
        <v>0</v>
      </c>
      <c r="DE30" s="5">
        <f t="shared" si="63"/>
        <v>0</v>
      </c>
      <c r="DF30" s="5">
        <f>IFERROR(SUM(CT30:DE30),0)*((Cockpit!$C$3)^4)</f>
        <v>-624.25999999999976</v>
      </c>
      <c r="DG30" s="19">
        <f>INDEX('Team forecast'!$M$3:$AU$22,MATCH($B30,'Team forecast'!$B$3:$B$22,0),MATCH(DG$1,'Team forecast'!$M$2:$AU$2,0))</f>
        <v>0</v>
      </c>
      <c r="DH30" s="19">
        <f>INDEX('Team forecast'!$M$3:$AU$22,MATCH($B30,'Team forecast'!$B$3:$B$22,0),MATCH(DH$1,'Team forecast'!$M$2:$AU$2,0))</f>
        <v>0</v>
      </c>
      <c r="DI30" s="19">
        <f>INDEX('Team forecast'!$M$3:$AU$22,MATCH($B30,'Team forecast'!$B$3:$B$22,0),MATCH(DI$1,'Team forecast'!$M$2:$AU$2,0))</f>
        <v>0</v>
      </c>
      <c r="DJ30" s="19">
        <f>INDEX('Team forecast'!$M$3:$AU$22,MATCH($B30,'Team forecast'!$B$3:$B$22,0),MATCH(DJ$1,'Team forecast'!$M$2:$AU$2,0))</f>
        <v>0</v>
      </c>
      <c r="DK30" s="5">
        <f t="shared" si="64"/>
        <v>7000</v>
      </c>
      <c r="DL30" s="5">
        <f>INDEX('Team forecast'!$M$3:$AU$22,MATCH($B30,'Team forecast'!$B$3:$B$22,0),MATCH(DL$1,'Team forecast'!$M$2:$AU$2,0))*IF($Y30&gt;0,25000,0)</f>
        <v>0</v>
      </c>
      <c r="DM30" s="5">
        <f>INDEX('Team forecast'!$M$3:$AU$22,MATCH($B30,'Team forecast'!$B$3:$B$22,0),MATCH(DM$1,'Team forecast'!$M$2:$AU$2,0))*IF($Y30&gt;0,5000,0)</f>
        <v>0</v>
      </c>
      <c r="DN30" s="5">
        <f>INDEX('Team forecast'!$M$3:$AU$22,MATCH($B30,'Team forecast'!$B$3:$B$22,0),MATCH(DN$1,'Team forecast'!$M$2:$AU$2,0))*IF($Y30&gt;0,-15000,0)</f>
        <v>0</v>
      </c>
      <c r="DO30" s="5">
        <f t="shared" si="65"/>
        <v>0</v>
      </c>
      <c r="DP30" s="5">
        <f t="shared" si="66"/>
        <v>0</v>
      </c>
      <c r="DQ30" s="5">
        <f t="shared" si="67"/>
        <v>0</v>
      </c>
      <c r="DR30" s="5">
        <f t="shared" si="68"/>
        <v>0</v>
      </c>
      <c r="DS30" s="5">
        <f t="shared" si="69"/>
        <v>0</v>
      </c>
      <c r="DT30" s="5">
        <f t="shared" si="70"/>
        <v>-2600</v>
      </c>
      <c r="DU30" s="5">
        <f t="shared" si="71"/>
        <v>0</v>
      </c>
      <c r="DV30" s="5">
        <f t="shared" si="72"/>
        <v>0</v>
      </c>
      <c r="DW30" s="5">
        <f t="shared" si="73"/>
        <v>0</v>
      </c>
      <c r="DX30" s="5">
        <f>IFERROR(SUM(DL30:DW30),0)*((Cockpit!$C$3)^5)</f>
        <v>-436.98199999999986</v>
      </c>
      <c r="DY30" s="5">
        <f t="shared" si="74"/>
        <v>23501.431684210522</v>
      </c>
      <c r="DZ30" s="5" t="str">
        <f>IF(ISERROR(MATCH(A30,'Current squad'!B:B,0)),"No","Yes")</f>
        <v>No</v>
      </c>
      <c r="EA30" s="5" cm="1">
        <f t="array" ref="EA30">IFERROR(_xlfn.IFS(DZ30="Yes",0,DZ30="No",H30*1%),999999)</f>
        <v>20210</v>
      </c>
      <c r="EB30" s="5">
        <f t="shared" si="15"/>
        <v>2041210</v>
      </c>
      <c r="EC30" s="5">
        <f t="shared" si="75"/>
        <v>3291.4316842105218</v>
      </c>
      <c r="ED30" s="1">
        <f t="shared" si="16"/>
        <v>1.6286153806088677E-3</v>
      </c>
      <c r="EE30" s="5">
        <f>RANK(EC30,$EC$2:$EC$572)+COUNTIF($EC$2:EC30,EC30)-1</f>
        <v>59</v>
      </c>
      <c r="EF30" s="4">
        <f>RANK(ED30,$ED$2:$ED$572)+COUNTIF($ED$2:ED30,ED30)-1</f>
        <v>48</v>
      </c>
    </row>
    <row r="31" spans="1:136" x14ac:dyDescent="0.3">
      <c r="A31" t="str">
        <f>IF(Holdet.dk!A31&lt;&gt;"",Holdet.dk!A31,"")</f>
        <v>Kyron Gordon</v>
      </c>
      <c r="B31" t="str">
        <f>INDEX(Holdet.dk!B:B,MATCH($A31,Holdet.dk!$A:$A,0))</f>
        <v>Sheffield United</v>
      </c>
      <c r="C31" t="str">
        <f>INDEX(Holdet.dk!C:C,MATCH($A31,Holdet.dk!$A:$A,0))</f>
        <v>Defense</v>
      </c>
      <c r="D31" t="str">
        <f>INDEX(Holdet.dk!D:D,MATCH($A31,Holdet.dk!$A:$A,0))</f>
        <v>1.970.000</v>
      </c>
      <c r="E31" s="1">
        <f>IFERROR(_xlfn.NUMBERVALUE(INDEX(Holdet.dk!$E:$E,MATCH($A31,Holdet.dk!$A:$A,0)),","),0)</f>
        <v>0</v>
      </c>
      <c r="F31" t="str">
        <f>IF(INDEX(Lookup!H:H,MATCH('Master data'!A31,Lookup!G:G,0))=0,A31,INDEX(Lookup!H:H,MATCH('Master data'!A31,Lookup!G:G,0)))</f>
        <v>Kyron Gordon</v>
      </c>
      <c r="G31" t="str">
        <f>IFERROR(INDEX(Lookup!B:B,MATCH(INDEX(Rotowire!C:C,MATCH(F31,Rotowire!A:A,0)),Lookup!D:D,0)),"")</f>
        <v/>
      </c>
      <c r="H31" s="5">
        <f t="shared" si="4"/>
        <v>1970000</v>
      </c>
      <c r="I31" s="19">
        <f>IFERROR(INDEX('Team forecast'!$G$3:$I$22,MATCH($B31,'Team forecast'!$B$3:$B$22,0),MATCH(I$1,'Team forecast'!$G$2:$I$2,0)),0)</f>
        <v>0.79999999999999993</v>
      </c>
      <c r="J31" s="19">
        <f>IFERROR(INDEX('Team forecast'!$G$3:$I$22,MATCH($B31,'Team forecast'!$B$3:$B$22,0),MATCH(J$1,'Team forecast'!$G$2:$I$2,0)),0)</f>
        <v>0.86842105263157876</v>
      </c>
      <c r="K31" s="19">
        <f>IFERROR(INDEX('Team forecast'!$G$3:$I$22,MATCH($B31,'Team forecast'!$B$3:$B$22,0),MATCH(K$1,'Team forecast'!$G$2:$I$2,0)),0)</f>
        <v>1.2720728665040493</v>
      </c>
      <c r="L31">
        <f>SUMIFS(Rotowire!E:E,Rotowire!$A:$A,'Master data'!$F31)</f>
        <v>0</v>
      </c>
      <c r="M31" s="2">
        <f>SUMIFS(Rotowire!F:F,Rotowire!$A:$A,'Master data'!$F31)*I31</f>
        <v>0</v>
      </c>
      <c r="N31" s="2">
        <f>SUMIFS(Rotowire!G:G,Rotowire!$A:$A,'Master data'!$F31)*I31</f>
        <v>0</v>
      </c>
      <c r="O31" s="2">
        <f>SUMIFS(Rotowire!I:I,Rotowire!$A:$A,'Master data'!$F31)*I31</f>
        <v>0</v>
      </c>
      <c r="P31" s="2">
        <f>SUMIFS(Rotowire!W:W,Rotowire!$A:$A,'Master data'!$F31)*K31</f>
        <v>0</v>
      </c>
      <c r="Q31" s="2">
        <f>SUMIFS(Rotowire!Y:Y,Rotowire!$A:$A,'Master data'!$F31)*J31</f>
        <v>0</v>
      </c>
      <c r="R31" s="2">
        <f>SUMIFS(Rotowire!AB:AB,Rotowire!$A:$A,'Master data'!$F31)</f>
        <v>0</v>
      </c>
      <c r="S31" s="2">
        <f>SUMIFS(Rotowire!AC:AC,Rotowire!$A:$A,'Master data'!$F31)</f>
        <v>0</v>
      </c>
      <c r="T31" s="2">
        <f>INDEX('Team forecast'!D$3:D$22,MATCH($B31,'Team forecast'!$B$3:$B$22,0))</f>
        <v>1.1599999999999999</v>
      </c>
      <c r="U31" s="2">
        <f>INDEX('Team forecast'!E$3:E$22,MATCH($B31,'Team forecast'!$B$3:$B$22,0))</f>
        <v>1.32</v>
      </c>
      <c r="V31" s="2">
        <f>INDEX('Team forecast'!J$3:J$22,MATCH($B31,'Team forecast'!$B$3:$B$22,0))</f>
        <v>0.32490000000000002</v>
      </c>
      <c r="W31" s="2">
        <f>INDEX('Team forecast'!K$3:K$22,MATCH($B31,'Team forecast'!$B$3:$B$22,0))</f>
        <v>0.27700000000000002</v>
      </c>
      <c r="X31" s="2">
        <f>INDEX('Team forecast'!L$3:L$22,MATCH($B31,'Team forecast'!$B$3:$B$22,0))</f>
        <v>0.39810000000000001</v>
      </c>
      <c r="Y31" s="5">
        <f t="shared" si="5"/>
        <v>-5000</v>
      </c>
      <c r="Z31" s="5">
        <f t="shared" si="17"/>
        <v>0</v>
      </c>
      <c r="AA31" s="5">
        <f t="shared" si="6"/>
        <v>0</v>
      </c>
      <c r="AB31" s="5">
        <f t="shared" si="7"/>
        <v>0</v>
      </c>
      <c r="AC31" s="5">
        <f t="shared" si="8"/>
        <v>0</v>
      </c>
      <c r="AD31" s="5">
        <f t="shared" si="18"/>
        <v>0</v>
      </c>
      <c r="AE31" s="5">
        <f t="shared" si="19"/>
        <v>0</v>
      </c>
      <c r="AF31" s="5">
        <f t="shared" si="11"/>
        <v>0</v>
      </c>
      <c r="AG31" s="5">
        <f t="shared" si="12"/>
        <v>0</v>
      </c>
      <c r="AH31" s="5">
        <f t="shared" si="20"/>
        <v>0</v>
      </c>
      <c r="AI31" s="5">
        <f t="shared" si="21"/>
        <v>0</v>
      </c>
      <c r="AJ31" s="5">
        <f t="shared" si="22"/>
        <v>0</v>
      </c>
      <c r="AK31" s="5">
        <f t="shared" si="23"/>
        <v>0</v>
      </c>
      <c r="AL31" s="5">
        <f>IFERROR(SUM(Y31:AK31),-5000)*((Cockpit!$C$3)^0)</f>
        <v>-5000</v>
      </c>
      <c r="AM31" s="19">
        <f>INDEX('Team forecast'!$M$3:$AU$22,MATCH($B31,'Team forecast'!$B$3:$B$22,0),MATCH(AM$1,'Team forecast'!$M$2:$AU$2,0))</f>
        <v>0</v>
      </c>
      <c r="AN31" s="19">
        <f>INDEX('Team forecast'!$M$3:$AU$22,MATCH($B31,'Team forecast'!$B$3:$B$22,0),MATCH(AN$1,'Team forecast'!$M$2:$AU$2,0))</f>
        <v>0</v>
      </c>
      <c r="AO31" s="19">
        <f>INDEX('Team forecast'!$M$3:$AU$22,MATCH($B31,'Team forecast'!$B$3:$B$22,0),MATCH(AO$1,'Team forecast'!$M$2:$AU$2,0))</f>
        <v>0</v>
      </c>
      <c r="AP31" s="19">
        <f>INDEX('Team forecast'!$M$3:$AU$22,MATCH($B31,'Team forecast'!$B$3:$B$22,0),MATCH(AP$1,'Team forecast'!$M$2:$AU$2,0))</f>
        <v>0</v>
      </c>
      <c r="AQ31" s="5">
        <f t="shared" si="24"/>
        <v>-5000</v>
      </c>
      <c r="AR31" s="5">
        <f>INDEX('Team forecast'!$M$3:$AU$22,MATCH($B31,'Team forecast'!$B$3:$B$22,0),MATCH(AR$1,'Team forecast'!$M$2:$AU$2,0))*IF($Y31&gt;0,25000,0)</f>
        <v>0</v>
      </c>
      <c r="AS31" s="5">
        <f>INDEX('Team forecast'!$M$3:$AU$22,MATCH($B31,'Team forecast'!$B$3:$B$22,0),MATCH(AS$1,'Team forecast'!$M$2:$AU$2,0))*IF($Y31&gt;0,5000,0)</f>
        <v>0</v>
      </c>
      <c r="AT31" s="5">
        <f>INDEX('Team forecast'!$M$3:$AU$22,MATCH($B31,'Team forecast'!$B$3:$B$22,0),MATCH(AT$1,'Team forecast'!$M$2:$AU$2,0))*IF($Y31&gt;0,-15000,0)</f>
        <v>0</v>
      </c>
      <c r="AU31" s="5">
        <f t="shared" si="25"/>
        <v>0</v>
      </c>
      <c r="AV31" s="5">
        <f t="shared" si="26"/>
        <v>0</v>
      </c>
      <c r="AW31" s="5">
        <f t="shared" si="27"/>
        <v>0</v>
      </c>
      <c r="AX31" s="5">
        <f t="shared" si="28"/>
        <v>0</v>
      </c>
      <c r="AY31" s="5">
        <f t="shared" si="29"/>
        <v>0</v>
      </c>
      <c r="AZ31" s="5">
        <f t="shared" si="30"/>
        <v>0</v>
      </c>
      <c r="BA31" s="5">
        <f t="shared" si="31"/>
        <v>0</v>
      </c>
      <c r="BB31" s="5">
        <f t="shared" si="32"/>
        <v>0</v>
      </c>
      <c r="BC31" s="5">
        <f t="shared" si="33"/>
        <v>0</v>
      </c>
      <c r="BD31" s="5">
        <f>IFERROR(SUM(AR31:BC31),0)*((Cockpit!$C$3)^1)</f>
        <v>0</v>
      </c>
      <c r="BE31" s="19">
        <f>INDEX('Team forecast'!$M$3:$AU$22,MATCH($B31,'Team forecast'!$B$3:$B$22,0),MATCH(BE$1,'Team forecast'!$M$2:$AU$2,0))</f>
        <v>0</v>
      </c>
      <c r="BF31" s="19">
        <f>INDEX('Team forecast'!$M$3:$AU$22,MATCH($B31,'Team forecast'!$B$3:$B$22,0),MATCH(BF$1,'Team forecast'!$M$2:$AU$2,0))</f>
        <v>0</v>
      </c>
      <c r="BG31" s="19">
        <f>INDEX('Team forecast'!$M$3:$AU$22,MATCH($B31,'Team forecast'!$B$3:$B$22,0),MATCH(BG$1,'Team forecast'!$M$2:$AU$2,0))</f>
        <v>0</v>
      </c>
      <c r="BH31" s="19">
        <f>INDEX('Team forecast'!$M$3:$AU$22,MATCH($B31,'Team forecast'!$B$3:$B$22,0),MATCH(BH$1,'Team forecast'!$M$2:$AU$2,0))</f>
        <v>0</v>
      </c>
      <c r="BI31" s="5">
        <f t="shared" si="34"/>
        <v>-5000</v>
      </c>
      <c r="BJ31" s="5">
        <f>INDEX('Team forecast'!$M$3:$AU$22,MATCH($B31,'Team forecast'!$B$3:$B$22,0),MATCH(BJ$1,'Team forecast'!$M$2:$AU$2,0))*IF($Y31&gt;0,25000,0)</f>
        <v>0</v>
      </c>
      <c r="BK31" s="5">
        <f>INDEX('Team forecast'!$M$3:$AU$22,MATCH($B31,'Team forecast'!$B$3:$B$22,0),MATCH(BK$1,'Team forecast'!$M$2:$AU$2,0))*IF($Y31&gt;0,5000,0)</f>
        <v>0</v>
      </c>
      <c r="BL31" s="5">
        <f>INDEX('Team forecast'!$M$3:$AU$22,MATCH($B31,'Team forecast'!$B$3:$B$22,0),MATCH(BL$1,'Team forecast'!$M$2:$AU$2,0))*IF($Y31&gt;0,-15000,0)</f>
        <v>0</v>
      </c>
      <c r="BM31" s="5">
        <f t="shared" si="35"/>
        <v>0</v>
      </c>
      <c r="BN31" s="5">
        <f t="shared" si="36"/>
        <v>0</v>
      </c>
      <c r="BO31" s="5">
        <f t="shared" si="37"/>
        <v>0</v>
      </c>
      <c r="BP31" s="5">
        <f t="shared" si="38"/>
        <v>0</v>
      </c>
      <c r="BQ31" s="5">
        <f t="shared" si="39"/>
        <v>0</v>
      </c>
      <c r="BR31" s="5">
        <f t="shared" si="40"/>
        <v>0</v>
      </c>
      <c r="BS31" s="5">
        <f t="shared" si="41"/>
        <v>0</v>
      </c>
      <c r="BT31" s="5">
        <f t="shared" si="42"/>
        <v>0</v>
      </c>
      <c r="BU31" s="5">
        <f t="shared" si="43"/>
        <v>0</v>
      </c>
      <c r="BV31" s="5">
        <f>IFERROR(SUM(BJ31:BU31),0)*((Cockpit!$C$3)^2)</f>
        <v>0</v>
      </c>
      <c r="BW31" s="19">
        <f>INDEX('Team forecast'!$M$3:$AU$22,MATCH($B31,'Team forecast'!$B$3:$B$22,0),MATCH(BW$1,'Team forecast'!$M$2:$AU$2,0))</f>
        <v>0</v>
      </c>
      <c r="BX31" s="19">
        <f>INDEX('Team forecast'!$M$3:$AU$22,MATCH($B31,'Team forecast'!$B$3:$B$22,0),MATCH(BX$1,'Team forecast'!$M$2:$AU$2,0))</f>
        <v>0</v>
      </c>
      <c r="BY31" s="19">
        <f>INDEX('Team forecast'!$M$3:$AU$22,MATCH($B31,'Team forecast'!$B$3:$B$22,0),MATCH(BY$1,'Team forecast'!$M$2:$AU$2,0))</f>
        <v>0</v>
      </c>
      <c r="BZ31" s="19">
        <f>INDEX('Team forecast'!$M$3:$AU$22,MATCH($B31,'Team forecast'!$B$3:$B$22,0),MATCH(BZ$1,'Team forecast'!$M$2:$AU$2,0))</f>
        <v>0</v>
      </c>
      <c r="CA31" s="5">
        <f t="shared" si="44"/>
        <v>-5000</v>
      </c>
      <c r="CB31" s="5">
        <f>INDEX('Team forecast'!$M$3:$AU$22,MATCH($B31,'Team forecast'!$B$3:$B$22,0),MATCH(CB$1,'Team forecast'!$M$2:$AU$2,0))*IF($Y31&gt;0,25000,0)</f>
        <v>0</v>
      </c>
      <c r="CC31" s="5">
        <f>INDEX('Team forecast'!$M$3:$AU$22,MATCH($B31,'Team forecast'!$B$3:$B$22,0),MATCH(CC$1,'Team forecast'!$M$2:$AU$2,0))*IF($Y31&gt;0,5000,0)</f>
        <v>0</v>
      </c>
      <c r="CD31" s="5">
        <f>INDEX('Team forecast'!$M$3:$AU$22,MATCH($B31,'Team forecast'!$B$3:$B$22,0),MATCH(CD$1,'Team forecast'!$M$2:$AU$2,0))*IF($Y31&gt;0,-15000,0)</f>
        <v>0</v>
      </c>
      <c r="CE31" s="5">
        <f t="shared" si="45"/>
        <v>0</v>
      </c>
      <c r="CF31" s="5">
        <f t="shared" si="46"/>
        <v>0</v>
      </c>
      <c r="CG31" s="5">
        <f t="shared" si="47"/>
        <v>0</v>
      </c>
      <c r="CH31" s="5">
        <f t="shared" si="48"/>
        <v>0</v>
      </c>
      <c r="CI31" s="5">
        <f t="shared" si="49"/>
        <v>0</v>
      </c>
      <c r="CJ31" s="5">
        <f t="shared" si="50"/>
        <v>0</v>
      </c>
      <c r="CK31" s="5">
        <f t="shared" si="51"/>
        <v>0</v>
      </c>
      <c r="CL31" s="5">
        <f t="shared" si="52"/>
        <v>0</v>
      </c>
      <c r="CM31" s="5">
        <f t="shared" si="53"/>
        <v>0</v>
      </c>
      <c r="CN31" s="5">
        <f>IFERROR(SUM(CB31:CM31),0)*((Cockpit!$C$3)^3)</f>
        <v>0</v>
      </c>
      <c r="CO31" s="19">
        <f>INDEX('Team forecast'!$M$3:$AU$22,MATCH($B31,'Team forecast'!$B$3:$B$22,0),MATCH(CO$1,'Team forecast'!$M$2:$AU$2,0))</f>
        <v>0</v>
      </c>
      <c r="CP31" s="19">
        <f>INDEX('Team forecast'!$M$3:$AU$22,MATCH($B31,'Team forecast'!$B$3:$B$22,0),MATCH(CP$1,'Team forecast'!$M$2:$AU$2,0))</f>
        <v>0</v>
      </c>
      <c r="CQ31" s="19">
        <f>INDEX('Team forecast'!$M$3:$AU$22,MATCH($B31,'Team forecast'!$B$3:$B$22,0),MATCH(CQ$1,'Team forecast'!$M$2:$AU$2,0))</f>
        <v>0</v>
      </c>
      <c r="CR31" s="19">
        <f>INDEX('Team forecast'!$M$3:$AU$22,MATCH($B31,'Team forecast'!$B$3:$B$22,0),MATCH(CR$1,'Team forecast'!$M$2:$AU$2,0))</f>
        <v>0</v>
      </c>
      <c r="CS31" s="5">
        <f t="shared" si="54"/>
        <v>-5000</v>
      </c>
      <c r="CT31" s="5">
        <f>INDEX('Team forecast'!$M$3:$AU$22,MATCH($B31,'Team forecast'!$B$3:$B$22,0),MATCH(CT$1,'Team forecast'!$M$2:$AU$2,0))*IF($Y31&gt;0,25000,0)</f>
        <v>0</v>
      </c>
      <c r="CU31" s="5">
        <f>INDEX('Team forecast'!$M$3:$AU$22,MATCH($B31,'Team forecast'!$B$3:$B$22,0),MATCH(CU$1,'Team forecast'!$M$2:$AU$2,0))*IF($Y31&gt;0,5000,0)</f>
        <v>0</v>
      </c>
      <c r="CV31" s="5">
        <f>INDEX('Team forecast'!$M$3:$AU$22,MATCH($B31,'Team forecast'!$B$3:$B$22,0),MATCH(CV$1,'Team forecast'!$M$2:$AU$2,0))*IF($Y31&gt;0,-15000,0)</f>
        <v>0</v>
      </c>
      <c r="CW31" s="5">
        <f t="shared" si="55"/>
        <v>0</v>
      </c>
      <c r="CX31" s="5">
        <f t="shared" si="56"/>
        <v>0</v>
      </c>
      <c r="CY31" s="5">
        <f t="shared" si="57"/>
        <v>0</v>
      </c>
      <c r="CZ31" s="5">
        <f t="shared" si="58"/>
        <v>0</v>
      </c>
      <c r="DA31" s="5">
        <f t="shared" si="59"/>
        <v>0</v>
      </c>
      <c r="DB31" s="5">
        <f t="shared" si="60"/>
        <v>0</v>
      </c>
      <c r="DC31" s="5">
        <f t="shared" si="61"/>
        <v>0</v>
      </c>
      <c r="DD31" s="5">
        <f t="shared" si="62"/>
        <v>0</v>
      </c>
      <c r="DE31" s="5">
        <f t="shared" si="63"/>
        <v>0</v>
      </c>
      <c r="DF31" s="5">
        <f>IFERROR(SUM(CT31:DE31),0)*((Cockpit!$C$3)^4)</f>
        <v>0</v>
      </c>
      <c r="DG31" s="19">
        <f>INDEX('Team forecast'!$M$3:$AU$22,MATCH($B31,'Team forecast'!$B$3:$B$22,0),MATCH(DG$1,'Team forecast'!$M$2:$AU$2,0))</f>
        <v>0</v>
      </c>
      <c r="DH31" s="19">
        <f>INDEX('Team forecast'!$M$3:$AU$22,MATCH($B31,'Team forecast'!$B$3:$B$22,0),MATCH(DH$1,'Team forecast'!$M$2:$AU$2,0))</f>
        <v>0</v>
      </c>
      <c r="DI31" s="19">
        <f>INDEX('Team forecast'!$M$3:$AU$22,MATCH($B31,'Team forecast'!$B$3:$B$22,0),MATCH(DI$1,'Team forecast'!$M$2:$AU$2,0))</f>
        <v>0</v>
      </c>
      <c r="DJ31" s="19">
        <f>INDEX('Team forecast'!$M$3:$AU$22,MATCH($B31,'Team forecast'!$B$3:$B$22,0),MATCH(DJ$1,'Team forecast'!$M$2:$AU$2,0))</f>
        <v>0</v>
      </c>
      <c r="DK31" s="5">
        <f t="shared" si="64"/>
        <v>-5000</v>
      </c>
      <c r="DL31" s="5">
        <f>INDEX('Team forecast'!$M$3:$AU$22,MATCH($B31,'Team forecast'!$B$3:$B$22,0),MATCH(DL$1,'Team forecast'!$M$2:$AU$2,0))*IF($Y31&gt;0,25000,0)</f>
        <v>0</v>
      </c>
      <c r="DM31" s="5">
        <f>INDEX('Team forecast'!$M$3:$AU$22,MATCH($B31,'Team forecast'!$B$3:$B$22,0),MATCH(DM$1,'Team forecast'!$M$2:$AU$2,0))*IF($Y31&gt;0,5000,0)</f>
        <v>0</v>
      </c>
      <c r="DN31" s="5">
        <f>INDEX('Team forecast'!$M$3:$AU$22,MATCH($B31,'Team forecast'!$B$3:$B$22,0),MATCH(DN$1,'Team forecast'!$M$2:$AU$2,0))*IF($Y31&gt;0,-15000,0)</f>
        <v>0</v>
      </c>
      <c r="DO31" s="5">
        <f t="shared" si="65"/>
        <v>0</v>
      </c>
      <c r="DP31" s="5">
        <f t="shared" si="66"/>
        <v>0</v>
      </c>
      <c r="DQ31" s="5">
        <f t="shared" si="67"/>
        <v>0</v>
      </c>
      <c r="DR31" s="5">
        <f t="shared" si="68"/>
        <v>0</v>
      </c>
      <c r="DS31" s="5">
        <f t="shared" si="69"/>
        <v>0</v>
      </c>
      <c r="DT31" s="5">
        <f t="shared" si="70"/>
        <v>0</v>
      </c>
      <c r="DU31" s="5">
        <f t="shared" si="71"/>
        <v>0</v>
      </c>
      <c r="DV31" s="5">
        <f t="shared" si="72"/>
        <v>0</v>
      </c>
      <c r="DW31" s="5">
        <f t="shared" si="73"/>
        <v>0</v>
      </c>
      <c r="DX31" s="5">
        <f>IFERROR(SUM(DL31:DW31),0)*((Cockpit!$C$3)^5)</f>
        <v>0</v>
      </c>
      <c r="DY31" s="5">
        <f t="shared" si="74"/>
        <v>-5000</v>
      </c>
      <c r="DZ31" s="5" t="str">
        <f>IF(ISERROR(MATCH(A31,'Current squad'!B:B,0)),"No","Yes")</f>
        <v>No</v>
      </c>
      <c r="EA31" s="5" cm="1">
        <f t="array" ref="EA31">IFERROR(_xlfn.IFS(DZ31="Yes",0,DZ31="No",H31*1%),999999)</f>
        <v>19700</v>
      </c>
      <c r="EB31" s="5">
        <f t="shared" si="15"/>
        <v>1989700</v>
      </c>
      <c r="EC31" s="5">
        <f t="shared" si="75"/>
        <v>-24700</v>
      </c>
      <c r="ED31" s="1">
        <f t="shared" si="16"/>
        <v>-1.2538071065989847E-2</v>
      </c>
      <c r="EE31" s="5">
        <f>RANK(EC31,$EC$2:$EC$572)+COUNTIF($EC$2:EC31,EC31)-1</f>
        <v>236</v>
      </c>
      <c r="EF31" s="4">
        <f>RANK(ED31,$ED$2:$ED$572)+COUNTIF($ED$2:ED31,ED31)-1</f>
        <v>480</v>
      </c>
    </row>
    <row r="32" spans="1:136" x14ac:dyDescent="0.3">
      <c r="A32" t="str">
        <f>IF(Holdet.dk!A32&lt;&gt;"",Holdet.dk!A32,"")</f>
        <v>Anthony Driscoll-Glennon</v>
      </c>
      <c r="B32" t="str">
        <f>INDEX(Holdet.dk!B:B,MATCH($A32,Holdet.dk!$A:$A,0))</f>
        <v>Burnley</v>
      </c>
      <c r="C32" t="str">
        <f>INDEX(Holdet.dk!C:C,MATCH($A32,Holdet.dk!$A:$A,0))</f>
        <v>Defense</v>
      </c>
      <c r="D32" t="str">
        <f>INDEX(Holdet.dk!D:D,MATCH($A32,Holdet.dk!$A:$A,0))</f>
        <v>1.890.000</v>
      </c>
      <c r="E32" s="1">
        <f>IFERROR(_xlfn.NUMBERVALUE(INDEX(Holdet.dk!$E:$E,MATCH($A32,Holdet.dk!$A:$A,0)),","),0)</f>
        <v>0</v>
      </c>
      <c r="F32" t="str">
        <f>IF(INDEX(Lookup!H:H,MATCH('Master data'!A32,Lookup!G:G,0))=0,A32,INDEX(Lookup!H:H,MATCH('Master data'!A32,Lookup!G:G,0)))</f>
        <v>Anthony Driscoll-Glennon</v>
      </c>
      <c r="G32" t="str">
        <f>IFERROR(INDEX(Lookup!B:B,MATCH(INDEX(Rotowire!C:C,MATCH(F32,Rotowire!A:A,0)),Lookup!D:D,0)),"")</f>
        <v/>
      </c>
      <c r="H32" s="5">
        <f t="shared" si="4"/>
        <v>1890000</v>
      </c>
      <c r="I32" s="19">
        <f>IFERROR(INDEX('Team forecast'!$G$3:$I$22,MATCH($B32,'Team forecast'!$B$3:$B$22,0),MATCH(I$1,'Team forecast'!$G$2:$I$2,0)),0)</f>
        <v>0.86842105263157876</v>
      </c>
      <c r="J32" s="19">
        <f>IFERROR(INDEX('Team forecast'!$G$3:$I$22,MATCH($B32,'Team forecast'!$B$3:$B$22,0),MATCH(J$1,'Team forecast'!$G$2:$I$2,0)),0)</f>
        <v>0.79999999999999993</v>
      </c>
      <c r="K32" s="19">
        <f>IFERROR(INDEX('Team forecast'!$G$3:$I$22,MATCH($B32,'Team forecast'!$B$3:$B$22,0),MATCH(K$1,'Team forecast'!$G$2:$I$2,0)),0)</f>
        <v>1.3061924203441888</v>
      </c>
      <c r="L32">
        <f>SUMIFS(Rotowire!E:E,Rotowire!$A:$A,'Master data'!$F32)</f>
        <v>0</v>
      </c>
      <c r="M32" s="2">
        <f>SUMIFS(Rotowire!F:F,Rotowire!$A:$A,'Master data'!$F32)*I32</f>
        <v>0</v>
      </c>
      <c r="N32" s="2">
        <f>SUMIFS(Rotowire!G:G,Rotowire!$A:$A,'Master data'!$F32)*I32</f>
        <v>0</v>
      </c>
      <c r="O32" s="2">
        <f>SUMIFS(Rotowire!I:I,Rotowire!$A:$A,'Master data'!$F32)*I32</f>
        <v>0</v>
      </c>
      <c r="P32" s="2">
        <f>SUMIFS(Rotowire!W:W,Rotowire!$A:$A,'Master data'!$F32)*K32</f>
        <v>0</v>
      </c>
      <c r="Q32" s="2">
        <f>SUMIFS(Rotowire!Y:Y,Rotowire!$A:$A,'Master data'!$F32)*J32</f>
        <v>0</v>
      </c>
      <c r="R32" s="2">
        <f>SUMIFS(Rotowire!AB:AB,Rotowire!$A:$A,'Master data'!$F32)</f>
        <v>0</v>
      </c>
      <c r="S32" s="2">
        <f>SUMIFS(Rotowire!AC:AC,Rotowire!$A:$A,'Master data'!$F32)</f>
        <v>0</v>
      </c>
      <c r="T32" s="2">
        <f>INDEX('Team forecast'!D$3:D$22,MATCH($B32,'Team forecast'!$B$3:$B$22,0))</f>
        <v>1.32</v>
      </c>
      <c r="U32" s="2">
        <f>INDEX('Team forecast'!E$3:E$22,MATCH($B32,'Team forecast'!$B$3:$B$22,0))</f>
        <v>1.1599999999999999</v>
      </c>
      <c r="V32" s="2">
        <f>INDEX('Team forecast'!J$3:J$22,MATCH($B32,'Team forecast'!$B$3:$B$22,0))</f>
        <v>0.39810000000000001</v>
      </c>
      <c r="W32" s="2">
        <f>INDEX('Team forecast'!K$3:K$22,MATCH($B32,'Team forecast'!$B$3:$B$22,0))</f>
        <v>0.27700000000000002</v>
      </c>
      <c r="X32" s="2">
        <f>INDEX('Team forecast'!L$3:L$22,MATCH($B32,'Team forecast'!$B$3:$B$22,0))</f>
        <v>0.32490000000000002</v>
      </c>
      <c r="Y32" s="5">
        <f t="shared" si="5"/>
        <v>-5000</v>
      </c>
      <c r="Z32" s="5">
        <f t="shared" si="17"/>
        <v>0</v>
      </c>
      <c r="AA32" s="5">
        <f t="shared" si="6"/>
        <v>0</v>
      </c>
      <c r="AB32" s="5">
        <f t="shared" si="7"/>
        <v>0</v>
      </c>
      <c r="AC32" s="5">
        <f t="shared" si="8"/>
        <v>0</v>
      </c>
      <c r="AD32" s="5">
        <f t="shared" si="18"/>
        <v>0</v>
      </c>
      <c r="AE32" s="5">
        <f t="shared" si="19"/>
        <v>0</v>
      </c>
      <c r="AF32" s="5">
        <f t="shared" si="11"/>
        <v>0</v>
      </c>
      <c r="AG32" s="5">
        <f t="shared" si="12"/>
        <v>0</v>
      </c>
      <c r="AH32" s="5">
        <f t="shared" si="20"/>
        <v>0</v>
      </c>
      <c r="AI32" s="5">
        <f t="shared" si="21"/>
        <v>0</v>
      </c>
      <c r="AJ32" s="5">
        <f t="shared" si="22"/>
        <v>0</v>
      </c>
      <c r="AK32" s="5">
        <f t="shared" si="23"/>
        <v>0</v>
      </c>
      <c r="AL32" s="5">
        <f>IFERROR(SUM(Y32:AK32),-5000)*((Cockpit!$C$3)^0)</f>
        <v>-5000</v>
      </c>
      <c r="AM32" s="19">
        <f>INDEX('Team forecast'!$M$3:$AU$22,MATCH($B32,'Team forecast'!$B$3:$B$22,0),MATCH(AM$1,'Team forecast'!$M$2:$AU$2,0))</f>
        <v>0</v>
      </c>
      <c r="AN32" s="19">
        <f>INDEX('Team forecast'!$M$3:$AU$22,MATCH($B32,'Team forecast'!$B$3:$B$22,0),MATCH(AN$1,'Team forecast'!$M$2:$AU$2,0))</f>
        <v>0</v>
      </c>
      <c r="AO32" s="19">
        <f>INDEX('Team forecast'!$M$3:$AU$22,MATCH($B32,'Team forecast'!$B$3:$B$22,0),MATCH(AO$1,'Team forecast'!$M$2:$AU$2,0))</f>
        <v>0</v>
      </c>
      <c r="AP32" s="19">
        <f>INDEX('Team forecast'!$M$3:$AU$22,MATCH($B32,'Team forecast'!$B$3:$B$22,0),MATCH(AP$1,'Team forecast'!$M$2:$AU$2,0))</f>
        <v>0</v>
      </c>
      <c r="AQ32" s="5">
        <f t="shared" si="24"/>
        <v>-5000</v>
      </c>
      <c r="AR32" s="5">
        <f>INDEX('Team forecast'!$M$3:$AU$22,MATCH($B32,'Team forecast'!$B$3:$B$22,0),MATCH(AR$1,'Team forecast'!$M$2:$AU$2,0))*IF($Y32&gt;0,25000,0)</f>
        <v>0</v>
      </c>
      <c r="AS32" s="5">
        <f>INDEX('Team forecast'!$M$3:$AU$22,MATCH($B32,'Team forecast'!$B$3:$B$22,0),MATCH(AS$1,'Team forecast'!$M$2:$AU$2,0))*IF($Y32&gt;0,5000,0)</f>
        <v>0</v>
      </c>
      <c r="AT32" s="5">
        <f>INDEX('Team forecast'!$M$3:$AU$22,MATCH($B32,'Team forecast'!$B$3:$B$22,0),MATCH(AT$1,'Team forecast'!$M$2:$AU$2,0))*IF($Y32&gt;0,-15000,0)</f>
        <v>0</v>
      </c>
      <c r="AU32" s="5">
        <f t="shared" si="25"/>
        <v>0</v>
      </c>
      <c r="AV32" s="5">
        <f t="shared" si="26"/>
        <v>0</v>
      </c>
      <c r="AW32" s="5">
        <f t="shared" si="27"/>
        <v>0</v>
      </c>
      <c r="AX32" s="5">
        <f t="shared" si="28"/>
        <v>0</v>
      </c>
      <c r="AY32" s="5">
        <f t="shared" si="29"/>
        <v>0</v>
      </c>
      <c r="AZ32" s="5">
        <f t="shared" si="30"/>
        <v>0</v>
      </c>
      <c r="BA32" s="5">
        <f t="shared" si="31"/>
        <v>0</v>
      </c>
      <c r="BB32" s="5">
        <f t="shared" si="32"/>
        <v>0</v>
      </c>
      <c r="BC32" s="5">
        <f t="shared" si="33"/>
        <v>0</v>
      </c>
      <c r="BD32" s="5">
        <f>IFERROR(SUM(AR32:BC32),0)*((Cockpit!$C$3)^1)</f>
        <v>0</v>
      </c>
      <c r="BE32" s="19">
        <f>INDEX('Team forecast'!$M$3:$AU$22,MATCH($B32,'Team forecast'!$B$3:$B$22,0),MATCH(BE$1,'Team forecast'!$M$2:$AU$2,0))</f>
        <v>0</v>
      </c>
      <c r="BF32" s="19">
        <f>INDEX('Team forecast'!$M$3:$AU$22,MATCH($B32,'Team forecast'!$B$3:$B$22,0),MATCH(BF$1,'Team forecast'!$M$2:$AU$2,0))</f>
        <v>0</v>
      </c>
      <c r="BG32" s="19">
        <f>INDEX('Team forecast'!$M$3:$AU$22,MATCH($B32,'Team forecast'!$B$3:$B$22,0),MATCH(BG$1,'Team forecast'!$M$2:$AU$2,0))</f>
        <v>0</v>
      </c>
      <c r="BH32" s="19">
        <f>INDEX('Team forecast'!$M$3:$AU$22,MATCH($B32,'Team forecast'!$B$3:$B$22,0),MATCH(BH$1,'Team forecast'!$M$2:$AU$2,0))</f>
        <v>0</v>
      </c>
      <c r="BI32" s="5">
        <f t="shared" si="34"/>
        <v>-5000</v>
      </c>
      <c r="BJ32" s="5">
        <f>INDEX('Team forecast'!$M$3:$AU$22,MATCH($B32,'Team forecast'!$B$3:$B$22,0),MATCH(BJ$1,'Team forecast'!$M$2:$AU$2,0))*IF($Y32&gt;0,25000,0)</f>
        <v>0</v>
      </c>
      <c r="BK32" s="5">
        <f>INDEX('Team forecast'!$M$3:$AU$22,MATCH($B32,'Team forecast'!$B$3:$B$22,0),MATCH(BK$1,'Team forecast'!$M$2:$AU$2,0))*IF($Y32&gt;0,5000,0)</f>
        <v>0</v>
      </c>
      <c r="BL32" s="5">
        <f>INDEX('Team forecast'!$M$3:$AU$22,MATCH($B32,'Team forecast'!$B$3:$B$22,0),MATCH(BL$1,'Team forecast'!$M$2:$AU$2,0))*IF($Y32&gt;0,-15000,0)</f>
        <v>0</v>
      </c>
      <c r="BM32" s="5">
        <f t="shared" si="35"/>
        <v>0</v>
      </c>
      <c r="BN32" s="5">
        <f t="shared" si="36"/>
        <v>0</v>
      </c>
      <c r="BO32" s="5">
        <f t="shared" si="37"/>
        <v>0</v>
      </c>
      <c r="BP32" s="5">
        <f t="shared" si="38"/>
        <v>0</v>
      </c>
      <c r="BQ32" s="5">
        <f t="shared" si="39"/>
        <v>0</v>
      </c>
      <c r="BR32" s="5">
        <f t="shared" si="40"/>
        <v>0</v>
      </c>
      <c r="BS32" s="5">
        <f t="shared" si="41"/>
        <v>0</v>
      </c>
      <c r="BT32" s="5">
        <f t="shared" si="42"/>
        <v>0</v>
      </c>
      <c r="BU32" s="5">
        <f t="shared" si="43"/>
        <v>0</v>
      </c>
      <c r="BV32" s="5">
        <f>IFERROR(SUM(BJ32:BU32),0)*((Cockpit!$C$3)^2)</f>
        <v>0</v>
      </c>
      <c r="BW32" s="19">
        <f>INDEX('Team forecast'!$M$3:$AU$22,MATCH($B32,'Team forecast'!$B$3:$B$22,0),MATCH(BW$1,'Team forecast'!$M$2:$AU$2,0))</f>
        <v>0</v>
      </c>
      <c r="BX32" s="19">
        <f>INDEX('Team forecast'!$M$3:$AU$22,MATCH($B32,'Team forecast'!$B$3:$B$22,0),MATCH(BX$1,'Team forecast'!$M$2:$AU$2,0))</f>
        <v>0</v>
      </c>
      <c r="BY32" s="19">
        <f>INDEX('Team forecast'!$M$3:$AU$22,MATCH($B32,'Team forecast'!$B$3:$B$22,0),MATCH(BY$1,'Team forecast'!$M$2:$AU$2,0))</f>
        <v>0</v>
      </c>
      <c r="BZ32" s="19">
        <f>INDEX('Team forecast'!$M$3:$AU$22,MATCH($B32,'Team forecast'!$B$3:$B$22,0),MATCH(BZ$1,'Team forecast'!$M$2:$AU$2,0))</f>
        <v>0</v>
      </c>
      <c r="CA32" s="5">
        <f t="shared" si="44"/>
        <v>-5000</v>
      </c>
      <c r="CB32" s="5">
        <f>INDEX('Team forecast'!$M$3:$AU$22,MATCH($B32,'Team forecast'!$B$3:$B$22,0),MATCH(CB$1,'Team forecast'!$M$2:$AU$2,0))*IF($Y32&gt;0,25000,0)</f>
        <v>0</v>
      </c>
      <c r="CC32" s="5">
        <f>INDEX('Team forecast'!$M$3:$AU$22,MATCH($B32,'Team forecast'!$B$3:$B$22,0),MATCH(CC$1,'Team forecast'!$M$2:$AU$2,0))*IF($Y32&gt;0,5000,0)</f>
        <v>0</v>
      </c>
      <c r="CD32" s="5">
        <f>INDEX('Team forecast'!$M$3:$AU$22,MATCH($B32,'Team forecast'!$B$3:$B$22,0),MATCH(CD$1,'Team forecast'!$M$2:$AU$2,0))*IF($Y32&gt;0,-15000,0)</f>
        <v>0</v>
      </c>
      <c r="CE32" s="5">
        <f t="shared" si="45"/>
        <v>0</v>
      </c>
      <c r="CF32" s="5">
        <f t="shared" si="46"/>
        <v>0</v>
      </c>
      <c r="CG32" s="5">
        <f t="shared" si="47"/>
        <v>0</v>
      </c>
      <c r="CH32" s="5">
        <f t="shared" si="48"/>
        <v>0</v>
      </c>
      <c r="CI32" s="5">
        <f t="shared" si="49"/>
        <v>0</v>
      </c>
      <c r="CJ32" s="5">
        <f t="shared" si="50"/>
        <v>0</v>
      </c>
      <c r="CK32" s="5">
        <f t="shared" si="51"/>
        <v>0</v>
      </c>
      <c r="CL32" s="5">
        <f t="shared" si="52"/>
        <v>0</v>
      </c>
      <c r="CM32" s="5">
        <f t="shared" si="53"/>
        <v>0</v>
      </c>
      <c r="CN32" s="5">
        <f>IFERROR(SUM(CB32:CM32),0)*((Cockpit!$C$3)^3)</f>
        <v>0</v>
      </c>
      <c r="CO32" s="19">
        <f>INDEX('Team forecast'!$M$3:$AU$22,MATCH($B32,'Team forecast'!$B$3:$B$22,0),MATCH(CO$1,'Team forecast'!$M$2:$AU$2,0))</f>
        <v>0</v>
      </c>
      <c r="CP32" s="19">
        <f>INDEX('Team forecast'!$M$3:$AU$22,MATCH($B32,'Team forecast'!$B$3:$B$22,0),MATCH(CP$1,'Team forecast'!$M$2:$AU$2,0))</f>
        <v>0</v>
      </c>
      <c r="CQ32" s="19">
        <f>INDEX('Team forecast'!$M$3:$AU$22,MATCH($B32,'Team forecast'!$B$3:$B$22,0),MATCH(CQ$1,'Team forecast'!$M$2:$AU$2,0))</f>
        <v>0</v>
      </c>
      <c r="CR32" s="19">
        <f>INDEX('Team forecast'!$M$3:$AU$22,MATCH($B32,'Team forecast'!$B$3:$B$22,0),MATCH(CR$1,'Team forecast'!$M$2:$AU$2,0))</f>
        <v>0</v>
      </c>
      <c r="CS32" s="5">
        <f t="shared" si="54"/>
        <v>-5000</v>
      </c>
      <c r="CT32" s="5">
        <f>INDEX('Team forecast'!$M$3:$AU$22,MATCH($B32,'Team forecast'!$B$3:$B$22,0),MATCH(CT$1,'Team forecast'!$M$2:$AU$2,0))*IF($Y32&gt;0,25000,0)</f>
        <v>0</v>
      </c>
      <c r="CU32" s="5">
        <f>INDEX('Team forecast'!$M$3:$AU$22,MATCH($B32,'Team forecast'!$B$3:$B$22,0),MATCH(CU$1,'Team forecast'!$M$2:$AU$2,0))*IF($Y32&gt;0,5000,0)</f>
        <v>0</v>
      </c>
      <c r="CV32" s="5">
        <f>INDEX('Team forecast'!$M$3:$AU$22,MATCH($B32,'Team forecast'!$B$3:$B$22,0),MATCH(CV$1,'Team forecast'!$M$2:$AU$2,0))*IF($Y32&gt;0,-15000,0)</f>
        <v>0</v>
      </c>
      <c r="CW32" s="5">
        <f t="shared" si="55"/>
        <v>0</v>
      </c>
      <c r="CX32" s="5">
        <f t="shared" si="56"/>
        <v>0</v>
      </c>
      <c r="CY32" s="5">
        <f t="shared" si="57"/>
        <v>0</v>
      </c>
      <c r="CZ32" s="5">
        <f t="shared" si="58"/>
        <v>0</v>
      </c>
      <c r="DA32" s="5">
        <f t="shared" si="59"/>
        <v>0</v>
      </c>
      <c r="DB32" s="5">
        <f t="shared" si="60"/>
        <v>0</v>
      </c>
      <c r="DC32" s="5">
        <f t="shared" si="61"/>
        <v>0</v>
      </c>
      <c r="DD32" s="5">
        <f t="shared" si="62"/>
        <v>0</v>
      </c>
      <c r="DE32" s="5">
        <f t="shared" si="63"/>
        <v>0</v>
      </c>
      <c r="DF32" s="5">
        <f>IFERROR(SUM(CT32:DE32),0)*((Cockpit!$C$3)^4)</f>
        <v>0</v>
      </c>
      <c r="DG32" s="19">
        <f>INDEX('Team forecast'!$M$3:$AU$22,MATCH($B32,'Team forecast'!$B$3:$B$22,0),MATCH(DG$1,'Team forecast'!$M$2:$AU$2,0))</f>
        <v>0</v>
      </c>
      <c r="DH32" s="19">
        <f>INDEX('Team forecast'!$M$3:$AU$22,MATCH($B32,'Team forecast'!$B$3:$B$22,0),MATCH(DH$1,'Team forecast'!$M$2:$AU$2,0))</f>
        <v>0</v>
      </c>
      <c r="DI32" s="19">
        <f>INDEX('Team forecast'!$M$3:$AU$22,MATCH($B32,'Team forecast'!$B$3:$B$22,0),MATCH(DI$1,'Team forecast'!$M$2:$AU$2,0))</f>
        <v>0</v>
      </c>
      <c r="DJ32" s="19">
        <f>INDEX('Team forecast'!$M$3:$AU$22,MATCH($B32,'Team forecast'!$B$3:$B$22,0),MATCH(DJ$1,'Team forecast'!$M$2:$AU$2,0))</f>
        <v>0</v>
      </c>
      <c r="DK32" s="5">
        <f t="shared" si="64"/>
        <v>-5000</v>
      </c>
      <c r="DL32" s="5">
        <f>INDEX('Team forecast'!$M$3:$AU$22,MATCH($B32,'Team forecast'!$B$3:$B$22,0),MATCH(DL$1,'Team forecast'!$M$2:$AU$2,0))*IF($Y32&gt;0,25000,0)</f>
        <v>0</v>
      </c>
      <c r="DM32" s="5">
        <f>INDEX('Team forecast'!$M$3:$AU$22,MATCH($B32,'Team forecast'!$B$3:$B$22,0),MATCH(DM$1,'Team forecast'!$M$2:$AU$2,0))*IF($Y32&gt;0,5000,0)</f>
        <v>0</v>
      </c>
      <c r="DN32" s="5">
        <f>INDEX('Team forecast'!$M$3:$AU$22,MATCH($B32,'Team forecast'!$B$3:$B$22,0),MATCH(DN$1,'Team forecast'!$M$2:$AU$2,0))*IF($Y32&gt;0,-15000,0)</f>
        <v>0</v>
      </c>
      <c r="DO32" s="5">
        <f t="shared" si="65"/>
        <v>0</v>
      </c>
      <c r="DP32" s="5">
        <f t="shared" si="66"/>
        <v>0</v>
      </c>
      <c r="DQ32" s="5">
        <f t="shared" si="67"/>
        <v>0</v>
      </c>
      <c r="DR32" s="5">
        <f t="shared" si="68"/>
        <v>0</v>
      </c>
      <c r="DS32" s="5">
        <f t="shared" si="69"/>
        <v>0</v>
      </c>
      <c r="DT32" s="5">
        <f t="shared" si="70"/>
        <v>0</v>
      </c>
      <c r="DU32" s="5">
        <f t="shared" si="71"/>
        <v>0</v>
      </c>
      <c r="DV32" s="5">
        <f t="shared" si="72"/>
        <v>0</v>
      </c>
      <c r="DW32" s="5">
        <f t="shared" si="73"/>
        <v>0</v>
      </c>
      <c r="DX32" s="5">
        <f>IFERROR(SUM(DL32:DW32),0)*((Cockpit!$C$3)^5)</f>
        <v>0</v>
      </c>
      <c r="DY32" s="5">
        <f t="shared" si="74"/>
        <v>-5000</v>
      </c>
      <c r="DZ32" s="5" t="str">
        <f>IF(ISERROR(MATCH(A32,'Current squad'!B:B,0)),"No","Yes")</f>
        <v>No</v>
      </c>
      <c r="EA32" s="5" cm="1">
        <f t="array" ref="EA32">IFERROR(_xlfn.IFS(DZ32="Yes",0,DZ32="No",H32*1%),999999)</f>
        <v>18900</v>
      </c>
      <c r="EB32" s="5">
        <f t="shared" si="15"/>
        <v>1908900</v>
      </c>
      <c r="EC32" s="5">
        <f t="shared" si="75"/>
        <v>-23900</v>
      </c>
      <c r="ED32" s="1">
        <f t="shared" si="16"/>
        <v>-1.2645502645502646E-2</v>
      </c>
      <c r="EE32" s="5">
        <f>RANK(EC32,$EC$2:$EC$572)+COUNTIF($EC$2:EC32,EC32)-1</f>
        <v>161</v>
      </c>
      <c r="EF32" s="4">
        <f>RANK(ED32,$ED$2:$ED$572)+COUNTIF($ED$2:ED32,ED32)-1</f>
        <v>541</v>
      </c>
    </row>
    <row r="33" spans="1:136" x14ac:dyDescent="0.3">
      <c r="A33" t="str">
        <f>IF(Holdet.dk!A33&lt;&gt;"",Holdet.dk!A33,"")</f>
        <v>Pascal Gross</v>
      </c>
      <c r="B33" t="str">
        <f>INDEX(Holdet.dk!B:B,MATCH($A33,Holdet.dk!$A:$A,0))</f>
        <v>Brighton and Hove</v>
      </c>
      <c r="C33" t="str">
        <f>INDEX(Holdet.dk!C:C,MATCH($A33,Holdet.dk!$A:$A,0))</f>
        <v>Midfield</v>
      </c>
      <c r="D33" t="str">
        <f>INDEX(Holdet.dk!D:D,MATCH($A33,Holdet.dk!$A:$A,0))</f>
        <v>4.746.000</v>
      </c>
      <c r="E33" s="1">
        <f>IFERROR(_xlfn.NUMBERVALUE(INDEX(Holdet.dk!$E:$E,MATCH($A33,Holdet.dk!$A:$A,0)),","),0)</f>
        <v>6.9999999999999993E-3</v>
      </c>
      <c r="F33" t="str">
        <f>IF(INDEX(Lookup!H:H,MATCH('Master data'!A33,Lookup!G:G,0))=0,A33,INDEX(Lookup!H:H,MATCH('Master data'!A33,Lookup!G:G,0)))</f>
        <v>Pascal Gross</v>
      </c>
      <c r="G33" t="str">
        <f>IFERROR(INDEX(Lookup!B:B,MATCH(INDEX(Rotowire!C:C,MATCH(F33,Rotowire!A:A,0)),Lookup!D:D,0)),"")</f>
        <v>Arsenal</v>
      </c>
      <c r="H33" s="5">
        <f t="shared" si="4"/>
        <v>4746000</v>
      </c>
      <c r="I33" s="19">
        <f>IFERROR(INDEX('Team forecast'!$G$3:$I$22,MATCH($B33,'Team forecast'!$B$3:$B$22,0),MATCH(I$1,'Team forecast'!$G$2:$I$2,0)),0)</f>
        <v>0.99082568807339433</v>
      </c>
      <c r="J33" s="19">
        <f>IFERROR(INDEX('Team forecast'!$G$3:$I$22,MATCH($B33,'Team forecast'!$B$3:$B$22,0),MATCH(J$1,'Team forecast'!$G$2:$I$2,0)),0)</f>
        <v>0.68783068783068768</v>
      </c>
      <c r="K33" s="19">
        <f>IFERROR(INDEX('Team forecast'!$G$3:$I$22,MATCH($B33,'Team forecast'!$B$3:$B$22,0),MATCH(K$1,'Team forecast'!$G$2:$I$2,0)),0)</f>
        <v>2.0963984079539428</v>
      </c>
      <c r="L33">
        <f>SUMIFS(Rotowire!E:E,Rotowire!$A:$A,'Master data'!$F33)</f>
        <v>95</v>
      </c>
      <c r="M33" s="2">
        <f>SUMIFS(Rotowire!F:F,Rotowire!$A:$A,'Master data'!$F33)*I33</f>
        <v>6.935779816513761E-2</v>
      </c>
      <c r="N33" s="2">
        <f>SUMIFS(Rotowire!G:G,Rotowire!$A:$A,'Master data'!$F33)*I33</f>
        <v>0.18825688073394492</v>
      </c>
      <c r="O33" s="2">
        <f>SUMIFS(Rotowire!I:I,Rotowire!$A:$A,'Master data'!$F33)*I33</f>
        <v>0.28733944954128432</v>
      </c>
      <c r="P33" s="2">
        <f>SUMIFS(Rotowire!W:W,Rotowire!$A:$A,'Master data'!$F33)*K33</f>
        <v>0.27253179303401259</v>
      </c>
      <c r="Q33" s="2">
        <f>SUMIFS(Rotowire!Y:Y,Rotowire!$A:$A,'Master data'!$F33)*J33</f>
        <v>0</v>
      </c>
      <c r="R33" s="2">
        <f>SUMIFS(Rotowire!AB:AB,Rotowire!$A:$A,'Master data'!$F33)</f>
        <v>0.2</v>
      </c>
      <c r="S33" s="2">
        <f>SUMIFS(Rotowire!AC:AC,Rotowire!$A:$A,'Master data'!$F33)</f>
        <v>0.01</v>
      </c>
      <c r="T33" s="2">
        <f>INDEX('Team forecast'!D$3:D$22,MATCH($B33,'Team forecast'!$B$3:$B$22,0))</f>
        <v>1.08</v>
      </c>
      <c r="U33" s="2">
        <f>INDEX('Team forecast'!E$3:E$22,MATCH($B33,'Team forecast'!$B$3:$B$22,0))</f>
        <v>1.3</v>
      </c>
      <c r="V33" s="2">
        <f>INDEX('Team forecast'!J$3:J$22,MATCH($B33,'Team forecast'!$B$3:$B$22,0))</f>
        <v>0.30690000000000001</v>
      </c>
      <c r="W33" s="2">
        <f>INDEX('Team forecast'!K$3:K$22,MATCH($B33,'Team forecast'!$B$3:$B$22,0))</f>
        <v>0.28310000000000002</v>
      </c>
      <c r="X33" s="2">
        <f>INDEX('Team forecast'!L$3:L$22,MATCH($B33,'Team forecast'!$B$3:$B$22,0))</f>
        <v>0.41</v>
      </c>
      <c r="Y33" s="5">
        <f t="shared" si="5"/>
        <v>7000</v>
      </c>
      <c r="Z33" s="5">
        <f t="shared" si="17"/>
        <v>7672.5</v>
      </c>
      <c r="AA33" s="5">
        <f t="shared" si="6"/>
        <v>1415.5</v>
      </c>
      <c r="AB33" s="5">
        <f t="shared" si="7"/>
        <v>-6150</v>
      </c>
      <c r="AC33" s="5">
        <f t="shared" si="8"/>
        <v>8669.7247706422004</v>
      </c>
      <c r="AD33" s="5">
        <f t="shared" si="18"/>
        <v>9412.8440366972463</v>
      </c>
      <c r="AE33" s="5">
        <f t="shared" si="19"/>
        <v>2873.3944954128433</v>
      </c>
      <c r="AF33" s="5">
        <f t="shared" si="11"/>
        <v>0</v>
      </c>
      <c r="AG33" s="5">
        <f t="shared" si="12"/>
        <v>0</v>
      </c>
      <c r="AH33" s="5">
        <f t="shared" si="20"/>
        <v>-4000</v>
      </c>
      <c r="AI33" s="5">
        <f t="shared" si="21"/>
        <v>-500</v>
      </c>
      <c r="AJ33" s="5">
        <f t="shared" si="22"/>
        <v>10800</v>
      </c>
      <c r="AK33" s="5">
        <f t="shared" si="23"/>
        <v>-10400</v>
      </c>
      <c r="AL33" s="5">
        <f>IFERROR(SUM(Y33:AK33),-5000)*((Cockpit!$C$3)^0)</f>
        <v>26793.963302752287</v>
      </c>
      <c r="AM33" s="19">
        <f>INDEX('Team forecast'!$M$3:$AU$22,MATCH($B33,'Team forecast'!$B$3:$B$22,0),MATCH(AM$1,'Team forecast'!$M$2:$AU$2,0))</f>
        <v>0</v>
      </c>
      <c r="AN33" s="19">
        <f>INDEX('Team forecast'!$M$3:$AU$22,MATCH($B33,'Team forecast'!$B$3:$B$22,0),MATCH(AN$1,'Team forecast'!$M$2:$AU$2,0))</f>
        <v>0</v>
      </c>
      <c r="AO33" s="19">
        <f>INDEX('Team forecast'!$M$3:$AU$22,MATCH($B33,'Team forecast'!$B$3:$B$22,0),MATCH(AO$1,'Team forecast'!$M$2:$AU$2,0))</f>
        <v>0</v>
      </c>
      <c r="AP33" s="19">
        <f>INDEX('Team forecast'!$M$3:$AU$22,MATCH($B33,'Team forecast'!$B$3:$B$22,0),MATCH(AP$1,'Team forecast'!$M$2:$AU$2,0))</f>
        <v>0</v>
      </c>
      <c r="AQ33" s="5">
        <f t="shared" si="24"/>
        <v>7000</v>
      </c>
      <c r="AR33" s="5">
        <f>INDEX('Team forecast'!$M$3:$AU$22,MATCH($B33,'Team forecast'!$B$3:$B$22,0),MATCH(AR$1,'Team forecast'!$M$2:$AU$2,0))*IF($Y33&gt;0,25000,0)</f>
        <v>0</v>
      </c>
      <c r="AS33" s="5">
        <f>INDEX('Team forecast'!$M$3:$AU$22,MATCH($B33,'Team forecast'!$B$3:$B$22,0),MATCH(AS$1,'Team forecast'!$M$2:$AU$2,0))*IF($Y33&gt;0,5000,0)</f>
        <v>0</v>
      </c>
      <c r="AT33" s="5">
        <f>INDEX('Team forecast'!$M$3:$AU$22,MATCH($B33,'Team forecast'!$B$3:$B$22,0),MATCH(AT$1,'Team forecast'!$M$2:$AU$2,0))*IF($Y33&gt;0,-15000,0)</f>
        <v>0</v>
      </c>
      <c r="AU33" s="5">
        <f t="shared" si="25"/>
        <v>0</v>
      </c>
      <c r="AV33" s="5">
        <f t="shared" si="26"/>
        <v>0</v>
      </c>
      <c r="AW33" s="5">
        <f t="shared" si="27"/>
        <v>0</v>
      </c>
      <c r="AX33" s="5">
        <f t="shared" si="28"/>
        <v>0</v>
      </c>
      <c r="AY33" s="5">
        <f t="shared" si="29"/>
        <v>0</v>
      </c>
      <c r="AZ33" s="5">
        <f t="shared" si="30"/>
        <v>-4000</v>
      </c>
      <c r="BA33" s="5">
        <f t="shared" si="31"/>
        <v>-500</v>
      </c>
      <c r="BB33" s="5">
        <f t="shared" si="32"/>
        <v>0</v>
      </c>
      <c r="BC33" s="5">
        <f t="shared" si="33"/>
        <v>0</v>
      </c>
      <c r="BD33" s="5">
        <f>IFERROR(SUM(AR33:BC33),0)*((Cockpit!$C$3)^1)</f>
        <v>-3150</v>
      </c>
      <c r="BE33" s="19">
        <f>INDEX('Team forecast'!$M$3:$AU$22,MATCH($B33,'Team forecast'!$B$3:$B$22,0),MATCH(BE$1,'Team forecast'!$M$2:$AU$2,0))</f>
        <v>0</v>
      </c>
      <c r="BF33" s="19">
        <f>INDEX('Team forecast'!$M$3:$AU$22,MATCH($B33,'Team forecast'!$B$3:$B$22,0),MATCH(BF$1,'Team forecast'!$M$2:$AU$2,0))</f>
        <v>0</v>
      </c>
      <c r="BG33" s="19">
        <f>INDEX('Team forecast'!$M$3:$AU$22,MATCH($B33,'Team forecast'!$B$3:$B$22,0),MATCH(BG$1,'Team forecast'!$M$2:$AU$2,0))</f>
        <v>0</v>
      </c>
      <c r="BH33" s="19">
        <f>INDEX('Team forecast'!$M$3:$AU$22,MATCH($B33,'Team forecast'!$B$3:$B$22,0),MATCH(BH$1,'Team forecast'!$M$2:$AU$2,0))</f>
        <v>0</v>
      </c>
      <c r="BI33" s="5">
        <f t="shared" si="34"/>
        <v>7000</v>
      </c>
      <c r="BJ33" s="5">
        <f>INDEX('Team forecast'!$M$3:$AU$22,MATCH($B33,'Team forecast'!$B$3:$B$22,0),MATCH(BJ$1,'Team forecast'!$M$2:$AU$2,0))*IF($Y33&gt;0,25000,0)</f>
        <v>0</v>
      </c>
      <c r="BK33" s="5">
        <f>INDEX('Team forecast'!$M$3:$AU$22,MATCH($B33,'Team forecast'!$B$3:$B$22,0),MATCH(BK$1,'Team forecast'!$M$2:$AU$2,0))*IF($Y33&gt;0,5000,0)</f>
        <v>0</v>
      </c>
      <c r="BL33" s="5">
        <f>INDEX('Team forecast'!$M$3:$AU$22,MATCH($B33,'Team forecast'!$B$3:$B$22,0),MATCH(BL$1,'Team forecast'!$M$2:$AU$2,0))*IF($Y33&gt;0,-15000,0)</f>
        <v>0</v>
      </c>
      <c r="BM33" s="5">
        <f t="shared" si="35"/>
        <v>0</v>
      </c>
      <c r="BN33" s="5">
        <f t="shared" si="36"/>
        <v>0</v>
      </c>
      <c r="BO33" s="5">
        <f t="shared" si="37"/>
        <v>0</v>
      </c>
      <c r="BP33" s="5">
        <f t="shared" si="38"/>
        <v>0</v>
      </c>
      <c r="BQ33" s="5">
        <f t="shared" si="39"/>
        <v>0</v>
      </c>
      <c r="BR33" s="5">
        <f t="shared" si="40"/>
        <v>-4000</v>
      </c>
      <c r="BS33" s="5">
        <f t="shared" si="41"/>
        <v>-500</v>
      </c>
      <c r="BT33" s="5">
        <f t="shared" si="42"/>
        <v>0</v>
      </c>
      <c r="BU33" s="5">
        <f t="shared" si="43"/>
        <v>0</v>
      </c>
      <c r="BV33" s="5">
        <f>IFERROR(SUM(BJ33:BU33),0)*((Cockpit!$C$3)^2)</f>
        <v>-2204.9999999999995</v>
      </c>
      <c r="BW33" s="19">
        <f>INDEX('Team forecast'!$M$3:$AU$22,MATCH($B33,'Team forecast'!$B$3:$B$22,0),MATCH(BW$1,'Team forecast'!$M$2:$AU$2,0))</f>
        <v>0</v>
      </c>
      <c r="BX33" s="19">
        <f>INDEX('Team forecast'!$M$3:$AU$22,MATCH($B33,'Team forecast'!$B$3:$B$22,0),MATCH(BX$1,'Team forecast'!$M$2:$AU$2,0))</f>
        <v>0</v>
      </c>
      <c r="BY33" s="19">
        <f>INDEX('Team forecast'!$M$3:$AU$22,MATCH($B33,'Team forecast'!$B$3:$B$22,0),MATCH(BY$1,'Team forecast'!$M$2:$AU$2,0))</f>
        <v>0</v>
      </c>
      <c r="BZ33" s="19">
        <f>INDEX('Team forecast'!$M$3:$AU$22,MATCH($B33,'Team forecast'!$B$3:$B$22,0),MATCH(BZ$1,'Team forecast'!$M$2:$AU$2,0))</f>
        <v>0</v>
      </c>
      <c r="CA33" s="5">
        <f t="shared" si="44"/>
        <v>7000</v>
      </c>
      <c r="CB33" s="5">
        <f>INDEX('Team forecast'!$M$3:$AU$22,MATCH($B33,'Team forecast'!$B$3:$B$22,0),MATCH(CB$1,'Team forecast'!$M$2:$AU$2,0))*IF($Y33&gt;0,25000,0)</f>
        <v>0</v>
      </c>
      <c r="CC33" s="5">
        <f>INDEX('Team forecast'!$M$3:$AU$22,MATCH($B33,'Team forecast'!$B$3:$B$22,0),MATCH(CC$1,'Team forecast'!$M$2:$AU$2,0))*IF($Y33&gt;0,5000,0)</f>
        <v>0</v>
      </c>
      <c r="CD33" s="5">
        <f>INDEX('Team forecast'!$M$3:$AU$22,MATCH($B33,'Team forecast'!$B$3:$B$22,0),MATCH(CD$1,'Team forecast'!$M$2:$AU$2,0))*IF($Y33&gt;0,-15000,0)</f>
        <v>0</v>
      </c>
      <c r="CE33" s="5">
        <f t="shared" si="45"/>
        <v>0</v>
      </c>
      <c r="CF33" s="5">
        <f t="shared" si="46"/>
        <v>0</v>
      </c>
      <c r="CG33" s="5">
        <f t="shared" si="47"/>
        <v>0</v>
      </c>
      <c r="CH33" s="5">
        <f t="shared" si="48"/>
        <v>0</v>
      </c>
      <c r="CI33" s="5">
        <f t="shared" si="49"/>
        <v>0</v>
      </c>
      <c r="CJ33" s="5">
        <f t="shared" si="50"/>
        <v>-4000</v>
      </c>
      <c r="CK33" s="5">
        <f t="shared" si="51"/>
        <v>-500</v>
      </c>
      <c r="CL33" s="5">
        <f t="shared" si="52"/>
        <v>0</v>
      </c>
      <c r="CM33" s="5">
        <f t="shared" si="53"/>
        <v>0</v>
      </c>
      <c r="CN33" s="5">
        <f>IFERROR(SUM(CB33:CM33),0)*((Cockpit!$C$3)^3)</f>
        <v>-1543.4999999999995</v>
      </c>
      <c r="CO33" s="19">
        <f>INDEX('Team forecast'!$M$3:$AU$22,MATCH($B33,'Team forecast'!$B$3:$B$22,0),MATCH(CO$1,'Team forecast'!$M$2:$AU$2,0))</f>
        <v>0</v>
      </c>
      <c r="CP33" s="19">
        <f>INDEX('Team forecast'!$M$3:$AU$22,MATCH($B33,'Team forecast'!$B$3:$B$22,0),MATCH(CP$1,'Team forecast'!$M$2:$AU$2,0))</f>
        <v>0</v>
      </c>
      <c r="CQ33" s="19">
        <f>INDEX('Team forecast'!$M$3:$AU$22,MATCH($B33,'Team forecast'!$B$3:$B$22,0),MATCH(CQ$1,'Team forecast'!$M$2:$AU$2,0))</f>
        <v>0</v>
      </c>
      <c r="CR33" s="19">
        <f>INDEX('Team forecast'!$M$3:$AU$22,MATCH($B33,'Team forecast'!$B$3:$B$22,0),MATCH(CR$1,'Team forecast'!$M$2:$AU$2,0))</f>
        <v>0</v>
      </c>
      <c r="CS33" s="5">
        <f t="shared" si="54"/>
        <v>7000</v>
      </c>
      <c r="CT33" s="5">
        <f>INDEX('Team forecast'!$M$3:$AU$22,MATCH($B33,'Team forecast'!$B$3:$B$22,0),MATCH(CT$1,'Team forecast'!$M$2:$AU$2,0))*IF($Y33&gt;0,25000,0)</f>
        <v>0</v>
      </c>
      <c r="CU33" s="5">
        <f>INDEX('Team forecast'!$M$3:$AU$22,MATCH($B33,'Team forecast'!$B$3:$B$22,0),MATCH(CU$1,'Team forecast'!$M$2:$AU$2,0))*IF($Y33&gt;0,5000,0)</f>
        <v>0</v>
      </c>
      <c r="CV33" s="5">
        <f>INDEX('Team forecast'!$M$3:$AU$22,MATCH($B33,'Team forecast'!$B$3:$B$22,0),MATCH(CV$1,'Team forecast'!$M$2:$AU$2,0))*IF($Y33&gt;0,-15000,0)</f>
        <v>0</v>
      </c>
      <c r="CW33" s="5">
        <f t="shared" si="55"/>
        <v>0</v>
      </c>
      <c r="CX33" s="5">
        <f t="shared" si="56"/>
        <v>0</v>
      </c>
      <c r="CY33" s="5">
        <f t="shared" si="57"/>
        <v>0</v>
      </c>
      <c r="CZ33" s="5">
        <f t="shared" si="58"/>
        <v>0</v>
      </c>
      <c r="DA33" s="5">
        <f t="shared" si="59"/>
        <v>0</v>
      </c>
      <c r="DB33" s="5">
        <f t="shared" si="60"/>
        <v>-4000</v>
      </c>
      <c r="DC33" s="5">
        <f t="shared" si="61"/>
        <v>-500</v>
      </c>
      <c r="DD33" s="5">
        <f t="shared" si="62"/>
        <v>0</v>
      </c>
      <c r="DE33" s="5">
        <f t="shared" si="63"/>
        <v>0</v>
      </c>
      <c r="DF33" s="5">
        <f>IFERROR(SUM(CT33:DE33),0)*((Cockpit!$C$3)^4)</f>
        <v>-1080.4499999999996</v>
      </c>
      <c r="DG33" s="19">
        <f>INDEX('Team forecast'!$M$3:$AU$22,MATCH($B33,'Team forecast'!$B$3:$B$22,0),MATCH(DG$1,'Team forecast'!$M$2:$AU$2,0))</f>
        <v>0</v>
      </c>
      <c r="DH33" s="19">
        <f>INDEX('Team forecast'!$M$3:$AU$22,MATCH($B33,'Team forecast'!$B$3:$B$22,0),MATCH(DH$1,'Team forecast'!$M$2:$AU$2,0))</f>
        <v>0</v>
      </c>
      <c r="DI33" s="19">
        <f>INDEX('Team forecast'!$M$3:$AU$22,MATCH($B33,'Team forecast'!$B$3:$B$22,0),MATCH(DI$1,'Team forecast'!$M$2:$AU$2,0))</f>
        <v>0</v>
      </c>
      <c r="DJ33" s="19">
        <f>INDEX('Team forecast'!$M$3:$AU$22,MATCH($B33,'Team forecast'!$B$3:$B$22,0),MATCH(DJ$1,'Team forecast'!$M$2:$AU$2,0))</f>
        <v>0</v>
      </c>
      <c r="DK33" s="5">
        <f t="shared" si="64"/>
        <v>7000</v>
      </c>
      <c r="DL33" s="5">
        <f>INDEX('Team forecast'!$M$3:$AU$22,MATCH($B33,'Team forecast'!$B$3:$B$22,0),MATCH(DL$1,'Team forecast'!$M$2:$AU$2,0))*IF($Y33&gt;0,25000,0)</f>
        <v>0</v>
      </c>
      <c r="DM33" s="5">
        <f>INDEX('Team forecast'!$M$3:$AU$22,MATCH($B33,'Team forecast'!$B$3:$B$22,0),MATCH(DM$1,'Team forecast'!$M$2:$AU$2,0))*IF($Y33&gt;0,5000,0)</f>
        <v>0</v>
      </c>
      <c r="DN33" s="5">
        <f>INDEX('Team forecast'!$M$3:$AU$22,MATCH($B33,'Team forecast'!$B$3:$B$22,0),MATCH(DN$1,'Team forecast'!$M$2:$AU$2,0))*IF($Y33&gt;0,-15000,0)</f>
        <v>0</v>
      </c>
      <c r="DO33" s="5">
        <f t="shared" si="65"/>
        <v>0</v>
      </c>
      <c r="DP33" s="5">
        <f t="shared" si="66"/>
        <v>0</v>
      </c>
      <c r="DQ33" s="5">
        <f t="shared" si="67"/>
        <v>0</v>
      </c>
      <c r="DR33" s="5">
        <f t="shared" si="68"/>
        <v>0</v>
      </c>
      <c r="DS33" s="5">
        <f t="shared" si="69"/>
        <v>0</v>
      </c>
      <c r="DT33" s="5">
        <f t="shared" si="70"/>
        <v>-4000</v>
      </c>
      <c r="DU33" s="5">
        <f t="shared" si="71"/>
        <v>-500</v>
      </c>
      <c r="DV33" s="5">
        <f t="shared" si="72"/>
        <v>0</v>
      </c>
      <c r="DW33" s="5">
        <f t="shared" si="73"/>
        <v>0</v>
      </c>
      <c r="DX33" s="5">
        <f>IFERROR(SUM(DL33:DW33),0)*((Cockpit!$C$3)^5)</f>
        <v>-756.31499999999971</v>
      </c>
      <c r="DY33" s="5">
        <f t="shared" si="74"/>
        <v>18058.698302752287</v>
      </c>
      <c r="DZ33" s="5" t="str">
        <f>IF(ISERROR(MATCH(A33,'Current squad'!B:B,0)),"No","Yes")</f>
        <v>No</v>
      </c>
      <c r="EA33" s="5" cm="1">
        <f t="array" ref="EA33">IFERROR(_xlfn.IFS(DZ33="Yes",0,DZ33="No",H33*1%),999999)</f>
        <v>47460</v>
      </c>
      <c r="EB33" s="5">
        <f t="shared" si="15"/>
        <v>4793460</v>
      </c>
      <c r="EC33" s="5">
        <f t="shared" si="75"/>
        <v>-29401.301697247713</v>
      </c>
      <c r="ED33" s="1">
        <f t="shared" si="16"/>
        <v>-6.1949645379788688E-3</v>
      </c>
      <c r="EE33" s="5">
        <f>RANK(EC33,$EC$2:$EC$572)+COUNTIF($EC$2:EC33,EC33)-1</f>
        <v>289</v>
      </c>
      <c r="EF33" s="4">
        <f>RANK(ED33,$ED$2:$ED$572)+COUNTIF($ED$2:ED33,ED33)-1</f>
        <v>164</v>
      </c>
    </row>
    <row r="34" spans="1:136" x14ac:dyDescent="0.3">
      <c r="A34" t="str">
        <f>IF(Holdet.dk!A34&lt;&gt;"",Holdet.dk!A34,"")</f>
        <v>Javier Manquillo</v>
      </c>
      <c r="B34" t="str">
        <f>INDEX(Holdet.dk!B:B,MATCH($A34,Holdet.dk!$A:$A,0))</f>
        <v>Newcastle</v>
      </c>
      <c r="C34" t="str">
        <f>INDEX(Holdet.dk!C:C,MATCH($A34,Holdet.dk!$A:$A,0))</f>
        <v>Defense</v>
      </c>
      <c r="D34" t="str">
        <f>INDEX(Holdet.dk!D:D,MATCH($A34,Holdet.dk!$A:$A,0))</f>
        <v>2.540.000</v>
      </c>
      <c r="E34" s="1">
        <f>IFERROR(_xlfn.NUMBERVALUE(INDEX(Holdet.dk!$E:$E,MATCH($A34,Holdet.dk!$A:$A,0)),","),0)</f>
        <v>0</v>
      </c>
      <c r="F34" t="str">
        <f>IF(INDEX(Lookup!H:H,MATCH('Master data'!A34,Lookup!G:G,0))=0,A34,INDEX(Lookup!H:H,MATCH('Master data'!A34,Lookup!G:G,0)))</f>
        <v>Javier Manquillo</v>
      </c>
      <c r="G34" t="str">
        <f>IFERROR(INDEX(Lookup!B:B,MATCH(INDEX(Rotowire!C:C,MATCH(F34,Rotowire!A:A,0)),Lookup!D:D,0)),"")</f>
        <v/>
      </c>
      <c r="H34" s="5">
        <f t="shared" si="4"/>
        <v>2540000</v>
      </c>
      <c r="I34" s="19">
        <f>IFERROR(INDEX('Team forecast'!$G$3:$I$22,MATCH($B34,'Team forecast'!$B$3:$B$22,0),MATCH(I$1,'Team forecast'!$G$2:$I$2,0)),0)</f>
        <v>0.8913043478260867</v>
      </c>
      <c r="J34" s="19">
        <f>IFERROR(INDEX('Team forecast'!$G$3:$I$22,MATCH($B34,'Team forecast'!$B$3:$B$22,0),MATCH(J$1,'Team forecast'!$G$2:$I$2,0)),0)</f>
        <v>0.79881656804733725</v>
      </c>
      <c r="K34" s="19">
        <f>IFERROR(INDEX('Team forecast'!$G$3:$I$22,MATCH($B34,'Team forecast'!$B$3:$B$22,0),MATCH(K$1,'Team forecast'!$G$2:$I$2,0)),0)</f>
        <v>1.5249427096817147</v>
      </c>
      <c r="L34">
        <f>SUMIFS(Rotowire!E:E,Rotowire!$A:$A,'Master data'!$F34)</f>
        <v>0</v>
      </c>
      <c r="M34" s="2">
        <f>SUMIFS(Rotowire!F:F,Rotowire!$A:$A,'Master data'!$F34)*I34</f>
        <v>0</v>
      </c>
      <c r="N34" s="2">
        <f>SUMIFS(Rotowire!G:G,Rotowire!$A:$A,'Master data'!$F34)*I34</f>
        <v>0</v>
      </c>
      <c r="O34" s="2">
        <f>SUMIFS(Rotowire!I:I,Rotowire!$A:$A,'Master data'!$F34)*I34</f>
        <v>0</v>
      </c>
      <c r="P34" s="2">
        <f>SUMIFS(Rotowire!W:W,Rotowire!$A:$A,'Master data'!$F34)*K34</f>
        <v>0</v>
      </c>
      <c r="Q34" s="2">
        <f>SUMIFS(Rotowire!Y:Y,Rotowire!$A:$A,'Master data'!$F34)*J34</f>
        <v>0</v>
      </c>
      <c r="R34" s="2">
        <f>SUMIFS(Rotowire!AB:AB,Rotowire!$A:$A,'Master data'!$F34)</f>
        <v>0</v>
      </c>
      <c r="S34" s="2">
        <f>SUMIFS(Rotowire!AC:AC,Rotowire!$A:$A,'Master data'!$F34)</f>
        <v>0</v>
      </c>
      <c r="T34" s="2">
        <f>INDEX('Team forecast'!D$3:D$22,MATCH($B34,'Team forecast'!$B$3:$B$22,0))</f>
        <v>1.23</v>
      </c>
      <c r="U34" s="2">
        <f>INDEX('Team forecast'!E$3:E$22,MATCH($B34,'Team forecast'!$B$3:$B$22,0))</f>
        <v>1.35</v>
      </c>
      <c r="V34" s="2">
        <f>INDEX('Team forecast'!J$3:J$22,MATCH($B34,'Team forecast'!$B$3:$B$22,0))</f>
        <v>0.33679999999999999</v>
      </c>
      <c r="W34" s="2">
        <f>INDEX('Team forecast'!K$3:K$22,MATCH($B34,'Team forecast'!$B$3:$B$22,0))</f>
        <v>0.2712</v>
      </c>
      <c r="X34" s="2">
        <f>INDEX('Team forecast'!L$3:L$22,MATCH($B34,'Team forecast'!$B$3:$B$22,0))</f>
        <v>0.39200000000000002</v>
      </c>
      <c r="Y34" s="5">
        <f t="shared" si="5"/>
        <v>-5000</v>
      </c>
      <c r="Z34" s="5">
        <f t="shared" si="17"/>
        <v>0</v>
      </c>
      <c r="AA34" s="5">
        <f t="shared" si="6"/>
        <v>0</v>
      </c>
      <c r="AB34" s="5">
        <f t="shared" si="7"/>
        <v>0</v>
      </c>
      <c r="AC34" s="5">
        <f t="shared" si="8"/>
        <v>0</v>
      </c>
      <c r="AD34" s="5">
        <f t="shared" si="18"/>
        <v>0</v>
      </c>
      <c r="AE34" s="5">
        <f t="shared" si="19"/>
        <v>0</v>
      </c>
      <c r="AF34" s="5">
        <f t="shared" si="11"/>
        <v>0</v>
      </c>
      <c r="AG34" s="5">
        <f t="shared" si="12"/>
        <v>0</v>
      </c>
      <c r="AH34" s="5">
        <f t="shared" si="20"/>
        <v>0</v>
      </c>
      <c r="AI34" s="5">
        <f t="shared" si="21"/>
        <v>0</v>
      </c>
      <c r="AJ34" s="5">
        <f t="shared" si="22"/>
        <v>0</v>
      </c>
      <c r="AK34" s="5">
        <f t="shared" si="23"/>
        <v>0</v>
      </c>
      <c r="AL34" s="5">
        <f>IFERROR(SUM(Y34:AK34),-5000)*((Cockpit!$C$3)^0)</f>
        <v>-5000</v>
      </c>
      <c r="AM34" s="19">
        <f>INDEX('Team forecast'!$M$3:$AU$22,MATCH($B34,'Team forecast'!$B$3:$B$22,0),MATCH(AM$1,'Team forecast'!$M$2:$AU$2,0))</f>
        <v>0</v>
      </c>
      <c r="AN34" s="19">
        <f>INDEX('Team forecast'!$M$3:$AU$22,MATCH($B34,'Team forecast'!$B$3:$B$22,0),MATCH(AN$1,'Team forecast'!$M$2:$AU$2,0))</f>
        <v>0</v>
      </c>
      <c r="AO34" s="19">
        <f>INDEX('Team forecast'!$M$3:$AU$22,MATCH($B34,'Team forecast'!$B$3:$B$22,0),MATCH(AO$1,'Team forecast'!$M$2:$AU$2,0))</f>
        <v>0</v>
      </c>
      <c r="AP34" s="19">
        <f>INDEX('Team forecast'!$M$3:$AU$22,MATCH($B34,'Team forecast'!$B$3:$B$22,0),MATCH(AP$1,'Team forecast'!$M$2:$AU$2,0))</f>
        <v>0</v>
      </c>
      <c r="AQ34" s="5">
        <f t="shared" si="24"/>
        <v>-5000</v>
      </c>
      <c r="AR34" s="5">
        <f>INDEX('Team forecast'!$M$3:$AU$22,MATCH($B34,'Team forecast'!$B$3:$B$22,0),MATCH(AR$1,'Team forecast'!$M$2:$AU$2,0))*IF($Y34&gt;0,25000,0)</f>
        <v>0</v>
      </c>
      <c r="AS34" s="5">
        <f>INDEX('Team forecast'!$M$3:$AU$22,MATCH($B34,'Team forecast'!$B$3:$B$22,0),MATCH(AS$1,'Team forecast'!$M$2:$AU$2,0))*IF($Y34&gt;0,5000,0)</f>
        <v>0</v>
      </c>
      <c r="AT34" s="5">
        <f>INDEX('Team forecast'!$M$3:$AU$22,MATCH($B34,'Team forecast'!$B$3:$B$22,0),MATCH(AT$1,'Team forecast'!$M$2:$AU$2,0))*IF($Y34&gt;0,-15000,0)</f>
        <v>0</v>
      </c>
      <c r="AU34" s="5">
        <f t="shared" si="25"/>
        <v>0</v>
      </c>
      <c r="AV34" s="5">
        <f t="shared" si="26"/>
        <v>0</v>
      </c>
      <c r="AW34" s="5">
        <f t="shared" si="27"/>
        <v>0</v>
      </c>
      <c r="AX34" s="5">
        <f t="shared" si="28"/>
        <v>0</v>
      </c>
      <c r="AY34" s="5">
        <f t="shared" si="29"/>
        <v>0</v>
      </c>
      <c r="AZ34" s="5">
        <f t="shared" si="30"/>
        <v>0</v>
      </c>
      <c r="BA34" s="5">
        <f t="shared" si="31"/>
        <v>0</v>
      </c>
      <c r="BB34" s="5">
        <f t="shared" si="32"/>
        <v>0</v>
      </c>
      <c r="BC34" s="5">
        <f t="shared" si="33"/>
        <v>0</v>
      </c>
      <c r="BD34" s="5">
        <f>IFERROR(SUM(AR34:BC34),0)*((Cockpit!$C$3)^1)</f>
        <v>0</v>
      </c>
      <c r="BE34" s="19">
        <f>INDEX('Team forecast'!$M$3:$AU$22,MATCH($B34,'Team forecast'!$B$3:$B$22,0),MATCH(BE$1,'Team forecast'!$M$2:$AU$2,0))</f>
        <v>0</v>
      </c>
      <c r="BF34" s="19">
        <f>INDEX('Team forecast'!$M$3:$AU$22,MATCH($B34,'Team forecast'!$B$3:$B$22,0),MATCH(BF$1,'Team forecast'!$M$2:$AU$2,0))</f>
        <v>0</v>
      </c>
      <c r="BG34" s="19">
        <f>INDEX('Team forecast'!$M$3:$AU$22,MATCH($B34,'Team forecast'!$B$3:$B$22,0),MATCH(BG$1,'Team forecast'!$M$2:$AU$2,0))</f>
        <v>0</v>
      </c>
      <c r="BH34" s="19">
        <f>INDEX('Team forecast'!$M$3:$AU$22,MATCH($B34,'Team forecast'!$B$3:$B$22,0),MATCH(BH$1,'Team forecast'!$M$2:$AU$2,0))</f>
        <v>0</v>
      </c>
      <c r="BI34" s="5">
        <f t="shared" si="34"/>
        <v>-5000</v>
      </c>
      <c r="BJ34" s="5">
        <f>INDEX('Team forecast'!$M$3:$AU$22,MATCH($B34,'Team forecast'!$B$3:$B$22,0),MATCH(BJ$1,'Team forecast'!$M$2:$AU$2,0))*IF($Y34&gt;0,25000,0)</f>
        <v>0</v>
      </c>
      <c r="BK34" s="5">
        <f>INDEX('Team forecast'!$M$3:$AU$22,MATCH($B34,'Team forecast'!$B$3:$B$22,0),MATCH(BK$1,'Team forecast'!$M$2:$AU$2,0))*IF($Y34&gt;0,5000,0)</f>
        <v>0</v>
      </c>
      <c r="BL34" s="5">
        <f>INDEX('Team forecast'!$M$3:$AU$22,MATCH($B34,'Team forecast'!$B$3:$B$22,0),MATCH(BL$1,'Team forecast'!$M$2:$AU$2,0))*IF($Y34&gt;0,-15000,0)</f>
        <v>0</v>
      </c>
      <c r="BM34" s="5">
        <f t="shared" si="35"/>
        <v>0</v>
      </c>
      <c r="BN34" s="5">
        <f t="shared" si="36"/>
        <v>0</v>
      </c>
      <c r="BO34" s="5">
        <f t="shared" si="37"/>
        <v>0</v>
      </c>
      <c r="BP34" s="5">
        <f t="shared" si="38"/>
        <v>0</v>
      </c>
      <c r="BQ34" s="5">
        <f t="shared" si="39"/>
        <v>0</v>
      </c>
      <c r="BR34" s="5">
        <f t="shared" si="40"/>
        <v>0</v>
      </c>
      <c r="BS34" s="5">
        <f t="shared" si="41"/>
        <v>0</v>
      </c>
      <c r="BT34" s="5">
        <f t="shared" si="42"/>
        <v>0</v>
      </c>
      <c r="BU34" s="5">
        <f t="shared" si="43"/>
        <v>0</v>
      </c>
      <c r="BV34" s="5">
        <f>IFERROR(SUM(BJ34:BU34),0)*((Cockpit!$C$3)^2)</f>
        <v>0</v>
      </c>
      <c r="BW34" s="19">
        <f>INDEX('Team forecast'!$M$3:$AU$22,MATCH($B34,'Team forecast'!$B$3:$B$22,0),MATCH(BW$1,'Team forecast'!$M$2:$AU$2,0))</f>
        <v>0</v>
      </c>
      <c r="BX34" s="19">
        <f>INDEX('Team forecast'!$M$3:$AU$22,MATCH($B34,'Team forecast'!$B$3:$B$22,0),MATCH(BX$1,'Team forecast'!$M$2:$AU$2,0))</f>
        <v>0</v>
      </c>
      <c r="BY34" s="19">
        <f>INDEX('Team forecast'!$M$3:$AU$22,MATCH($B34,'Team forecast'!$B$3:$B$22,0),MATCH(BY$1,'Team forecast'!$M$2:$AU$2,0))</f>
        <v>0</v>
      </c>
      <c r="BZ34" s="19">
        <f>INDEX('Team forecast'!$M$3:$AU$22,MATCH($B34,'Team forecast'!$B$3:$B$22,0),MATCH(BZ$1,'Team forecast'!$M$2:$AU$2,0))</f>
        <v>0</v>
      </c>
      <c r="CA34" s="5">
        <f t="shared" si="44"/>
        <v>-5000</v>
      </c>
      <c r="CB34" s="5">
        <f>INDEX('Team forecast'!$M$3:$AU$22,MATCH($B34,'Team forecast'!$B$3:$B$22,0),MATCH(CB$1,'Team forecast'!$M$2:$AU$2,0))*IF($Y34&gt;0,25000,0)</f>
        <v>0</v>
      </c>
      <c r="CC34" s="5">
        <f>INDEX('Team forecast'!$M$3:$AU$22,MATCH($B34,'Team forecast'!$B$3:$B$22,0),MATCH(CC$1,'Team forecast'!$M$2:$AU$2,0))*IF($Y34&gt;0,5000,0)</f>
        <v>0</v>
      </c>
      <c r="CD34" s="5">
        <f>INDEX('Team forecast'!$M$3:$AU$22,MATCH($B34,'Team forecast'!$B$3:$B$22,0),MATCH(CD$1,'Team forecast'!$M$2:$AU$2,0))*IF($Y34&gt;0,-15000,0)</f>
        <v>0</v>
      </c>
      <c r="CE34" s="5">
        <f t="shared" si="45"/>
        <v>0</v>
      </c>
      <c r="CF34" s="5">
        <f t="shared" si="46"/>
        <v>0</v>
      </c>
      <c r="CG34" s="5">
        <f t="shared" si="47"/>
        <v>0</v>
      </c>
      <c r="CH34" s="5">
        <f t="shared" si="48"/>
        <v>0</v>
      </c>
      <c r="CI34" s="5">
        <f t="shared" si="49"/>
        <v>0</v>
      </c>
      <c r="CJ34" s="5">
        <f t="shared" si="50"/>
        <v>0</v>
      </c>
      <c r="CK34" s="5">
        <f t="shared" si="51"/>
        <v>0</v>
      </c>
      <c r="CL34" s="5">
        <f t="shared" si="52"/>
        <v>0</v>
      </c>
      <c r="CM34" s="5">
        <f t="shared" si="53"/>
        <v>0</v>
      </c>
      <c r="CN34" s="5">
        <f>IFERROR(SUM(CB34:CM34),0)*((Cockpit!$C$3)^3)</f>
        <v>0</v>
      </c>
      <c r="CO34" s="19">
        <f>INDEX('Team forecast'!$M$3:$AU$22,MATCH($B34,'Team forecast'!$B$3:$B$22,0),MATCH(CO$1,'Team forecast'!$M$2:$AU$2,0))</f>
        <v>0</v>
      </c>
      <c r="CP34" s="19">
        <f>INDEX('Team forecast'!$M$3:$AU$22,MATCH($B34,'Team forecast'!$B$3:$B$22,0),MATCH(CP$1,'Team forecast'!$M$2:$AU$2,0))</f>
        <v>0</v>
      </c>
      <c r="CQ34" s="19">
        <f>INDEX('Team forecast'!$M$3:$AU$22,MATCH($B34,'Team forecast'!$B$3:$B$22,0),MATCH(CQ$1,'Team forecast'!$M$2:$AU$2,0))</f>
        <v>0</v>
      </c>
      <c r="CR34" s="19">
        <f>INDEX('Team forecast'!$M$3:$AU$22,MATCH($B34,'Team forecast'!$B$3:$B$22,0),MATCH(CR$1,'Team forecast'!$M$2:$AU$2,0))</f>
        <v>0</v>
      </c>
      <c r="CS34" s="5">
        <f t="shared" si="54"/>
        <v>-5000</v>
      </c>
      <c r="CT34" s="5">
        <f>INDEX('Team forecast'!$M$3:$AU$22,MATCH($B34,'Team forecast'!$B$3:$B$22,0),MATCH(CT$1,'Team forecast'!$M$2:$AU$2,0))*IF($Y34&gt;0,25000,0)</f>
        <v>0</v>
      </c>
      <c r="CU34" s="5">
        <f>INDEX('Team forecast'!$M$3:$AU$22,MATCH($B34,'Team forecast'!$B$3:$B$22,0),MATCH(CU$1,'Team forecast'!$M$2:$AU$2,0))*IF($Y34&gt;0,5000,0)</f>
        <v>0</v>
      </c>
      <c r="CV34" s="5">
        <f>INDEX('Team forecast'!$M$3:$AU$22,MATCH($B34,'Team forecast'!$B$3:$B$22,0),MATCH(CV$1,'Team forecast'!$M$2:$AU$2,0))*IF($Y34&gt;0,-15000,0)</f>
        <v>0</v>
      </c>
      <c r="CW34" s="5">
        <f t="shared" si="55"/>
        <v>0</v>
      </c>
      <c r="CX34" s="5">
        <f t="shared" si="56"/>
        <v>0</v>
      </c>
      <c r="CY34" s="5">
        <f t="shared" si="57"/>
        <v>0</v>
      </c>
      <c r="CZ34" s="5">
        <f t="shared" si="58"/>
        <v>0</v>
      </c>
      <c r="DA34" s="5">
        <f t="shared" si="59"/>
        <v>0</v>
      </c>
      <c r="DB34" s="5">
        <f t="shared" si="60"/>
        <v>0</v>
      </c>
      <c r="DC34" s="5">
        <f t="shared" si="61"/>
        <v>0</v>
      </c>
      <c r="DD34" s="5">
        <f t="shared" si="62"/>
        <v>0</v>
      </c>
      <c r="DE34" s="5">
        <f t="shared" si="63"/>
        <v>0</v>
      </c>
      <c r="DF34" s="5">
        <f>IFERROR(SUM(CT34:DE34),0)*((Cockpit!$C$3)^4)</f>
        <v>0</v>
      </c>
      <c r="DG34" s="19">
        <f>INDEX('Team forecast'!$M$3:$AU$22,MATCH($B34,'Team forecast'!$B$3:$B$22,0),MATCH(DG$1,'Team forecast'!$M$2:$AU$2,0))</f>
        <v>0</v>
      </c>
      <c r="DH34" s="19">
        <f>INDEX('Team forecast'!$M$3:$AU$22,MATCH($B34,'Team forecast'!$B$3:$B$22,0),MATCH(DH$1,'Team forecast'!$M$2:$AU$2,0))</f>
        <v>0</v>
      </c>
      <c r="DI34" s="19">
        <f>INDEX('Team forecast'!$M$3:$AU$22,MATCH($B34,'Team forecast'!$B$3:$B$22,0),MATCH(DI$1,'Team forecast'!$M$2:$AU$2,0))</f>
        <v>0</v>
      </c>
      <c r="DJ34" s="19">
        <f>INDEX('Team forecast'!$M$3:$AU$22,MATCH($B34,'Team forecast'!$B$3:$B$22,0),MATCH(DJ$1,'Team forecast'!$M$2:$AU$2,0))</f>
        <v>0</v>
      </c>
      <c r="DK34" s="5">
        <f t="shared" si="64"/>
        <v>-5000</v>
      </c>
      <c r="DL34" s="5">
        <f>INDEX('Team forecast'!$M$3:$AU$22,MATCH($B34,'Team forecast'!$B$3:$B$22,0),MATCH(DL$1,'Team forecast'!$M$2:$AU$2,0))*IF($Y34&gt;0,25000,0)</f>
        <v>0</v>
      </c>
      <c r="DM34" s="5">
        <f>INDEX('Team forecast'!$M$3:$AU$22,MATCH($B34,'Team forecast'!$B$3:$B$22,0),MATCH(DM$1,'Team forecast'!$M$2:$AU$2,0))*IF($Y34&gt;0,5000,0)</f>
        <v>0</v>
      </c>
      <c r="DN34" s="5">
        <f>INDEX('Team forecast'!$M$3:$AU$22,MATCH($B34,'Team forecast'!$B$3:$B$22,0),MATCH(DN$1,'Team forecast'!$M$2:$AU$2,0))*IF($Y34&gt;0,-15000,0)</f>
        <v>0</v>
      </c>
      <c r="DO34" s="5">
        <f t="shared" si="65"/>
        <v>0</v>
      </c>
      <c r="DP34" s="5">
        <f t="shared" si="66"/>
        <v>0</v>
      </c>
      <c r="DQ34" s="5">
        <f t="shared" si="67"/>
        <v>0</v>
      </c>
      <c r="DR34" s="5">
        <f t="shared" si="68"/>
        <v>0</v>
      </c>
      <c r="DS34" s="5">
        <f t="shared" si="69"/>
        <v>0</v>
      </c>
      <c r="DT34" s="5">
        <f t="shared" si="70"/>
        <v>0</v>
      </c>
      <c r="DU34" s="5">
        <f t="shared" si="71"/>
        <v>0</v>
      </c>
      <c r="DV34" s="5">
        <f t="shared" si="72"/>
        <v>0</v>
      </c>
      <c r="DW34" s="5">
        <f t="shared" si="73"/>
        <v>0</v>
      </c>
      <c r="DX34" s="5">
        <f>IFERROR(SUM(DL34:DW34),0)*((Cockpit!$C$3)^5)</f>
        <v>0</v>
      </c>
      <c r="DY34" s="5">
        <f t="shared" si="74"/>
        <v>-5000</v>
      </c>
      <c r="DZ34" s="5" t="str">
        <f>IF(ISERROR(MATCH(A34,'Current squad'!B:B,0)),"No","Yes")</f>
        <v>No</v>
      </c>
      <c r="EA34" s="5" cm="1">
        <f t="array" ref="EA34">IFERROR(_xlfn.IFS(DZ34="Yes",0,DZ34="No",H34*1%),999999)</f>
        <v>25400</v>
      </c>
      <c r="EB34" s="5">
        <f t="shared" si="15"/>
        <v>2565400</v>
      </c>
      <c r="EC34" s="5">
        <f t="shared" si="75"/>
        <v>-30400</v>
      </c>
      <c r="ED34" s="1">
        <f t="shared" si="16"/>
        <v>-1.1968503937007874E-2</v>
      </c>
      <c r="EE34" s="5">
        <f>RANK(EC34,$EC$2:$EC$572)+COUNTIF($EC$2:EC34,EC34)-1</f>
        <v>312</v>
      </c>
      <c r="EF34" s="4">
        <f>RANK(ED34,$ED$2:$ED$572)+COUNTIF($ED$2:ED34,ED34)-1</f>
        <v>411</v>
      </c>
    </row>
    <row r="35" spans="1:136" x14ac:dyDescent="0.3">
      <c r="A35" t="str">
        <f>IF(Holdet.dk!A35&lt;&gt;"",Holdet.dk!A35,"")</f>
        <v>Nathan Ferguson</v>
      </c>
      <c r="B35" t="str">
        <f>INDEX(Holdet.dk!B:B,MATCH($A35,Holdet.dk!$A:$A,0))</f>
        <v>Crystal Palace</v>
      </c>
      <c r="C35" t="str">
        <f>INDEX(Holdet.dk!C:C,MATCH($A35,Holdet.dk!$A:$A,0))</f>
        <v>Defense</v>
      </c>
      <c r="D35" t="str">
        <f>INDEX(Holdet.dk!D:D,MATCH($A35,Holdet.dk!$A:$A,0))</f>
        <v>1.900.000</v>
      </c>
      <c r="E35" s="1">
        <f>IFERROR(_xlfn.NUMBERVALUE(INDEX(Holdet.dk!$E:$E,MATCH($A35,Holdet.dk!$A:$A,0)),","),0)</f>
        <v>0</v>
      </c>
      <c r="F35" t="str">
        <f>IF(INDEX(Lookup!H:H,MATCH('Master data'!A35,Lookup!G:G,0))=0,A35,INDEX(Lookup!H:H,MATCH('Master data'!A35,Lookup!G:G,0)))</f>
        <v>Nathan Ferguson</v>
      </c>
      <c r="G35" t="str">
        <f>IFERROR(INDEX(Lookup!B:B,MATCH(INDEX(Rotowire!C:C,MATCH(F35,Rotowire!A:A,0)),Lookup!D:D,0)),"")</f>
        <v/>
      </c>
      <c r="H35" s="5">
        <f t="shared" si="4"/>
        <v>1900000</v>
      </c>
      <c r="I35" s="19">
        <f>IFERROR(INDEX('Team forecast'!$G$3:$I$22,MATCH($B35,'Team forecast'!$B$3:$B$22,0),MATCH(I$1,'Team forecast'!$G$2:$I$2,0)),0)</f>
        <v>0.66666666666666652</v>
      </c>
      <c r="J35" s="19">
        <f>IFERROR(INDEX('Team forecast'!$G$3:$I$22,MATCH($B35,'Team forecast'!$B$3:$B$22,0),MATCH(J$1,'Team forecast'!$G$2:$I$2,0)),0)</f>
        <v>1.0823529411764703</v>
      </c>
      <c r="K35" s="19">
        <f>IFERROR(INDEX('Team forecast'!$G$3:$I$22,MATCH($B35,'Team forecast'!$B$3:$B$22,0),MATCH(K$1,'Team forecast'!$G$2:$I$2,0)),0)</f>
        <v>1.2658353671928146</v>
      </c>
      <c r="L35">
        <f>SUMIFS(Rotowire!E:E,Rotowire!$A:$A,'Master data'!$F35)</f>
        <v>0</v>
      </c>
      <c r="M35" s="2">
        <f>SUMIFS(Rotowire!F:F,Rotowire!$A:$A,'Master data'!$F35)*I35</f>
        <v>0</v>
      </c>
      <c r="N35" s="2">
        <f>SUMIFS(Rotowire!G:G,Rotowire!$A:$A,'Master data'!$F35)*I35</f>
        <v>0</v>
      </c>
      <c r="O35" s="2">
        <f>SUMIFS(Rotowire!I:I,Rotowire!$A:$A,'Master data'!$F35)*I35</f>
        <v>0</v>
      </c>
      <c r="P35" s="2">
        <f>SUMIFS(Rotowire!W:W,Rotowire!$A:$A,'Master data'!$F35)*K35</f>
        <v>0</v>
      </c>
      <c r="Q35" s="2">
        <f>SUMIFS(Rotowire!Y:Y,Rotowire!$A:$A,'Master data'!$F35)*J35</f>
        <v>0</v>
      </c>
      <c r="R35" s="2">
        <f>SUMIFS(Rotowire!AB:AB,Rotowire!$A:$A,'Master data'!$F35)</f>
        <v>0</v>
      </c>
      <c r="S35" s="2">
        <f>SUMIFS(Rotowire!AC:AC,Rotowire!$A:$A,'Master data'!$F35)</f>
        <v>0</v>
      </c>
      <c r="T35" s="2">
        <f>INDEX('Team forecast'!D$3:D$22,MATCH($B35,'Team forecast'!$B$3:$B$22,0))</f>
        <v>0.5</v>
      </c>
      <c r="U35" s="2">
        <f>INDEX('Team forecast'!E$3:E$22,MATCH($B35,'Team forecast'!$B$3:$B$22,0))</f>
        <v>2.76</v>
      </c>
      <c r="V35" s="2">
        <f>INDEX('Team forecast'!J$3:J$22,MATCH($B35,'Team forecast'!$B$3:$B$22,0))</f>
        <v>4.4699999999999997E-2</v>
      </c>
      <c r="W35" s="2">
        <f>INDEX('Team forecast'!K$3:K$22,MATCH($B35,'Team forecast'!$B$3:$B$22,0))</f>
        <v>0.1164</v>
      </c>
      <c r="X35" s="2">
        <f>INDEX('Team forecast'!L$3:L$22,MATCH($B35,'Team forecast'!$B$3:$B$22,0))</f>
        <v>0.83899999999999997</v>
      </c>
      <c r="Y35" s="5">
        <f t="shared" si="5"/>
        <v>-5000</v>
      </c>
      <c r="Z35" s="5">
        <f t="shared" si="17"/>
        <v>0</v>
      </c>
      <c r="AA35" s="5">
        <f t="shared" si="6"/>
        <v>0</v>
      </c>
      <c r="AB35" s="5">
        <f t="shared" si="7"/>
        <v>0</v>
      </c>
      <c r="AC35" s="5">
        <f t="shared" si="8"/>
        <v>0</v>
      </c>
      <c r="AD35" s="5">
        <f t="shared" si="18"/>
        <v>0</v>
      </c>
      <c r="AE35" s="5">
        <f t="shared" si="19"/>
        <v>0</v>
      </c>
      <c r="AF35" s="5">
        <f t="shared" si="11"/>
        <v>0</v>
      </c>
      <c r="AG35" s="5">
        <f t="shared" si="12"/>
        <v>0</v>
      </c>
      <c r="AH35" s="5">
        <f t="shared" si="20"/>
        <v>0</v>
      </c>
      <c r="AI35" s="5">
        <f t="shared" si="21"/>
        <v>0</v>
      </c>
      <c r="AJ35" s="5">
        <f t="shared" si="22"/>
        <v>0</v>
      </c>
      <c r="AK35" s="5">
        <f t="shared" si="23"/>
        <v>0</v>
      </c>
      <c r="AL35" s="5">
        <f>IFERROR(SUM(Y35:AK35),-5000)*((Cockpit!$C$3)^0)</f>
        <v>-5000</v>
      </c>
      <c r="AM35" s="19">
        <f>INDEX('Team forecast'!$M$3:$AU$22,MATCH($B35,'Team forecast'!$B$3:$B$22,0),MATCH(AM$1,'Team forecast'!$M$2:$AU$2,0))</f>
        <v>0</v>
      </c>
      <c r="AN35" s="19">
        <f>INDEX('Team forecast'!$M$3:$AU$22,MATCH($B35,'Team forecast'!$B$3:$B$22,0),MATCH(AN$1,'Team forecast'!$M$2:$AU$2,0))</f>
        <v>0</v>
      </c>
      <c r="AO35" s="19">
        <f>INDEX('Team forecast'!$M$3:$AU$22,MATCH($B35,'Team forecast'!$B$3:$B$22,0),MATCH(AO$1,'Team forecast'!$M$2:$AU$2,0))</f>
        <v>0</v>
      </c>
      <c r="AP35" s="19">
        <f>INDEX('Team forecast'!$M$3:$AU$22,MATCH($B35,'Team forecast'!$B$3:$B$22,0),MATCH(AP$1,'Team forecast'!$M$2:$AU$2,0))</f>
        <v>0</v>
      </c>
      <c r="AQ35" s="5">
        <f t="shared" si="24"/>
        <v>-5000</v>
      </c>
      <c r="AR35" s="5">
        <f>INDEX('Team forecast'!$M$3:$AU$22,MATCH($B35,'Team forecast'!$B$3:$B$22,0),MATCH(AR$1,'Team forecast'!$M$2:$AU$2,0))*IF($Y35&gt;0,25000,0)</f>
        <v>0</v>
      </c>
      <c r="AS35" s="5">
        <f>INDEX('Team forecast'!$M$3:$AU$22,MATCH($B35,'Team forecast'!$B$3:$B$22,0),MATCH(AS$1,'Team forecast'!$M$2:$AU$2,0))*IF($Y35&gt;0,5000,0)</f>
        <v>0</v>
      </c>
      <c r="AT35" s="5">
        <f>INDEX('Team forecast'!$M$3:$AU$22,MATCH($B35,'Team forecast'!$B$3:$B$22,0),MATCH(AT$1,'Team forecast'!$M$2:$AU$2,0))*IF($Y35&gt;0,-15000,0)</f>
        <v>0</v>
      </c>
      <c r="AU35" s="5">
        <f t="shared" si="25"/>
        <v>0</v>
      </c>
      <c r="AV35" s="5">
        <f t="shared" si="26"/>
        <v>0</v>
      </c>
      <c r="AW35" s="5">
        <f t="shared" si="27"/>
        <v>0</v>
      </c>
      <c r="AX35" s="5">
        <f t="shared" si="28"/>
        <v>0</v>
      </c>
      <c r="AY35" s="5">
        <f t="shared" si="29"/>
        <v>0</v>
      </c>
      <c r="AZ35" s="5">
        <f t="shared" si="30"/>
        <v>0</v>
      </c>
      <c r="BA35" s="5">
        <f t="shared" si="31"/>
        <v>0</v>
      </c>
      <c r="BB35" s="5">
        <f t="shared" si="32"/>
        <v>0</v>
      </c>
      <c r="BC35" s="5">
        <f t="shared" si="33"/>
        <v>0</v>
      </c>
      <c r="BD35" s="5">
        <f>IFERROR(SUM(AR35:BC35),0)*((Cockpit!$C$3)^1)</f>
        <v>0</v>
      </c>
      <c r="BE35" s="19">
        <f>INDEX('Team forecast'!$M$3:$AU$22,MATCH($B35,'Team forecast'!$B$3:$B$22,0),MATCH(BE$1,'Team forecast'!$M$2:$AU$2,0))</f>
        <v>0</v>
      </c>
      <c r="BF35" s="19">
        <f>INDEX('Team forecast'!$M$3:$AU$22,MATCH($B35,'Team forecast'!$B$3:$B$22,0),MATCH(BF$1,'Team forecast'!$M$2:$AU$2,0))</f>
        <v>0</v>
      </c>
      <c r="BG35" s="19">
        <f>INDEX('Team forecast'!$M$3:$AU$22,MATCH($B35,'Team forecast'!$B$3:$B$22,0),MATCH(BG$1,'Team forecast'!$M$2:$AU$2,0))</f>
        <v>0</v>
      </c>
      <c r="BH35" s="19">
        <f>INDEX('Team forecast'!$M$3:$AU$22,MATCH($B35,'Team forecast'!$B$3:$B$22,0),MATCH(BH$1,'Team forecast'!$M$2:$AU$2,0))</f>
        <v>0</v>
      </c>
      <c r="BI35" s="5">
        <f t="shared" si="34"/>
        <v>-5000</v>
      </c>
      <c r="BJ35" s="5">
        <f>INDEX('Team forecast'!$M$3:$AU$22,MATCH($B35,'Team forecast'!$B$3:$B$22,0),MATCH(BJ$1,'Team forecast'!$M$2:$AU$2,0))*IF($Y35&gt;0,25000,0)</f>
        <v>0</v>
      </c>
      <c r="BK35" s="5">
        <f>INDEX('Team forecast'!$M$3:$AU$22,MATCH($B35,'Team forecast'!$B$3:$B$22,0),MATCH(BK$1,'Team forecast'!$M$2:$AU$2,0))*IF($Y35&gt;0,5000,0)</f>
        <v>0</v>
      </c>
      <c r="BL35" s="5">
        <f>INDEX('Team forecast'!$M$3:$AU$22,MATCH($B35,'Team forecast'!$B$3:$B$22,0),MATCH(BL$1,'Team forecast'!$M$2:$AU$2,0))*IF($Y35&gt;0,-15000,0)</f>
        <v>0</v>
      </c>
      <c r="BM35" s="5">
        <f t="shared" si="35"/>
        <v>0</v>
      </c>
      <c r="BN35" s="5">
        <f t="shared" si="36"/>
        <v>0</v>
      </c>
      <c r="BO35" s="5">
        <f t="shared" si="37"/>
        <v>0</v>
      </c>
      <c r="BP35" s="5">
        <f t="shared" si="38"/>
        <v>0</v>
      </c>
      <c r="BQ35" s="5">
        <f t="shared" si="39"/>
        <v>0</v>
      </c>
      <c r="BR35" s="5">
        <f t="shared" si="40"/>
        <v>0</v>
      </c>
      <c r="BS35" s="5">
        <f t="shared" si="41"/>
        <v>0</v>
      </c>
      <c r="BT35" s="5">
        <f t="shared" si="42"/>
        <v>0</v>
      </c>
      <c r="BU35" s="5">
        <f t="shared" si="43"/>
        <v>0</v>
      </c>
      <c r="BV35" s="5">
        <f>IFERROR(SUM(BJ35:BU35),0)*((Cockpit!$C$3)^2)</f>
        <v>0</v>
      </c>
      <c r="BW35" s="19">
        <f>INDEX('Team forecast'!$M$3:$AU$22,MATCH($B35,'Team forecast'!$B$3:$B$22,0),MATCH(BW$1,'Team forecast'!$M$2:$AU$2,0))</f>
        <v>0</v>
      </c>
      <c r="BX35" s="19">
        <f>INDEX('Team forecast'!$M$3:$AU$22,MATCH($B35,'Team forecast'!$B$3:$B$22,0),MATCH(BX$1,'Team forecast'!$M$2:$AU$2,0))</f>
        <v>0</v>
      </c>
      <c r="BY35" s="19">
        <f>INDEX('Team forecast'!$M$3:$AU$22,MATCH($B35,'Team forecast'!$B$3:$B$22,0),MATCH(BY$1,'Team forecast'!$M$2:$AU$2,0))</f>
        <v>0</v>
      </c>
      <c r="BZ35" s="19">
        <f>INDEX('Team forecast'!$M$3:$AU$22,MATCH($B35,'Team forecast'!$B$3:$B$22,0),MATCH(BZ$1,'Team forecast'!$M$2:$AU$2,0))</f>
        <v>0</v>
      </c>
      <c r="CA35" s="5">
        <f t="shared" si="44"/>
        <v>-5000</v>
      </c>
      <c r="CB35" s="5">
        <f>INDEX('Team forecast'!$M$3:$AU$22,MATCH($B35,'Team forecast'!$B$3:$B$22,0),MATCH(CB$1,'Team forecast'!$M$2:$AU$2,0))*IF($Y35&gt;0,25000,0)</f>
        <v>0</v>
      </c>
      <c r="CC35" s="5">
        <f>INDEX('Team forecast'!$M$3:$AU$22,MATCH($B35,'Team forecast'!$B$3:$B$22,0),MATCH(CC$1,'Team forecast'!$M$2:$AU$2,0))*IF($Y35&gt;0,5000,0)</f>
        <v>0</v>
      </c>
      <c r="CD35" s="5">
        <f>INDEX('Team forecast'!$M$3:$AU$22,MATCH($B35,'Team forecast'!$B$3:$B$22,0),MATCH(CD$1,'Team forecast'!$M$2:$AU$2,0))*IF($Y35&gt;0,-15000,0)</f>
        <v>0</v>
      </c>
      <c r="CE35" s="5">
        <f t="shared" si="45"/>
        <v>0</v>
      </c>
      <c r="CF35" s="5">
        <f t="shared" si="46"/>
        <v>0</v>
      </c>
      <c r="CG35" s="5">
        <f t="shared" si="47"/>
        <v>0</v>
      </c>
      <c r="CH35" s="5">
        <f t="shared" si="48"/>
        <v>0</v>
      </c>
      <c r="CI35" s="5">
        <f t="shared" si="49"/>
        <v>0</v>
      </c>
      <c r="CJ35" s="5">
        <f t="shared" si="50"/>
        <v>0</v>
      </c>
      <c r="CK35" s="5">
        <f t="shared" si="51"/>
        <v>0</v>
      </c>
      <c r="CL35" s="5">
        <f t="shared" si="52"/>
        <v>0</v>
      </c>
      <c r="CM35" s="5">
        <f t="shared" si="53"/>
        <v>0</v>
      </c>
      <c r="CN35" s="5">
        <f>IFERROR(SUM(CB35:CM35),0)*((Cockpit!$C$3)^3)</f>
        <v>0</v>
      </c>
      <c r="CO35" s="19">
        <f>INDEX('Team forecast'!$M$3:$AU$22,MATCH($B35,'Team forecast'!$B$3:$B$22,0),MATCH(CO$1,'Team forecast'!$M$2:$AU$2,0))</f>
        <v>0</v>
      </c>
      <c r="CP35" s="19">
        <f>INDEX('Team forecast'!$M$3:$AU$22,MATCH($B35,'Team forecast'!$B$3:$B$22,0),MATCH(CP$1,'Team forecast'!$M$2:$AU$2,0))</f>
        <v>0</v>
      </c>
      <c r="CQ35" s="19">
        <f>INDEX('Team forecast'!$M$3:$AU$22,MATCH($B35,'Team forecast'!$B$3:$B$22,0),MATCH(CQ$1,'Team forecast'!$M$2:$AU$2,0))</f>
        <v>0</v>
      </c>
      <c r="CR35" s="19">
        <f>INDEX('Team forecast'!$M$3:$AU$22,MATCH($B35,'Team forecast'!$B$3:$B$22,0),MATCH(CR$1,'Team forecast'!$M$2:$AU$2,0))</f>
        <v>0</v>
      </c>
      <c r="CS35" s="5">
        <f t="shared" si="54"/>
        <v>-5000</v>
      </c>
      <c r="CT35" s="5">
        <f>INDEX('Team forecast'!$M$3:$AU$22,MATCH($B35,'Team forecast'!$B$3:$B$22,0),MATCH(CT$1,'Team forecast'!$M$2:$AU$2,0))*IF($Y35&gt;0,25000,0)</f>
        <v>0</v>
      </c>
      <c r="CU35" s="5">
        <f>INDEX('Team forecast'!$M$3:$AU$22,MATCH($B35,'Team forecast'!$B$3:$B$22,0),MATCH(CU$1,'Team forecast'!$M$2:$AU$2,0))*IF($Y35&gt;0,5000,0)</f>
        <v>0</v>
      </c>
      <c r="CV35" s="5">
        <f>INDEX('Team forecast'!$M$3:$AU$22,MATCH($B35,'Team forecast'!$B$3:$B$22,0),MATCH(CV$1,'Team forecast'!$M$2:$AU$2,0))*IF($Y35&gt;0,-15000,0)</f>
        <v>0</v>
      </c>
      <c r="CW35" s="5">
        <f t="shared" si="55"/>
        <v>0</v>
      </c>
      <c r="CX35" s="5">
        <f t="shared" si="56"/>
        <v>0</v>
      </c>
      <c r="CY35" s="5">
        <f t="shared" si="57"/>
        <v>0</v>
      </c>
      <c r="CZ35" s="5">
        <f t="shared" si="58"/>
        <v>0</v>
      </c>
      <c r="DA35" s="5">
        <f t="shared" si="59"/>
        <v>0</v>
      </c>
      <c r="DB35" s="5">
        <f t="shared" si="60"/>
        <v>0</v>
      </c>
      <c r="DC35" s="5">
        <f t="shared" si="61"/>
        <v>0</v>
      </c>
      <c r="DD35" s="5">
        <f t="shared" si="62"/>
        <v>0</v>
      </c>
      <c r="DE35" s="5">
        <f t="shared" si="63"/>
        <v>0</v>
      </c>
      <c r="DF35" s="5">
        <f>IFERROR(SUM(CT35:DE35),0)*((Cockpit!$C$3)^4)</f>
        <v>0</v>
      </c>
      <c r="DG35" s="19">
        <f>INDEX('Team forecast'!$M$3:$AU$22,MATCH($B35,'Team forecast'!$B$3:$B$22,0),MATCH(DG$1,'Team forecast'!$M$2:$AU$2,0))</f>
        <v>0</v>
      </c>
      <c r="DH35" s="19">
        <f>INDEX('Team forecast'!$M$3:$AU$22,MATCH($B35,'Team forecast'!$B$3:$B$22,0),MATCH(DH$1,'Team forecast'!$M$2:$AU$2,0))</f>
        <v>0</v>
      </c>
      <c r="DI35" s="19">
        <f>INDEX('Team forecast'!$M$3:$AU$22,MATCH($B35,'Team forecast'!$B$3:$B$22,0),MATCH(DI$1,'Team forecast'!$M$2:$AU$2,0))</f>
        <v>0</v>
      </c>
      <c r="DJ35" s="19">
        <f>INDEX('Team forecast'!$M$3:$AU$22,MATCH($B35,'Team forecast'!$B$3:$B$22,0),MATCH(DJ$1,'Team forecast'!$M$2:$AU$2,0))</f>
        <v>0</v>
      </c>
      <c r="DK35" s="5">
        <f t="shared" si="64"/>
        <v>-5000</v>
      </c>
      <c r="DL35" s="5">
        <f>INDEX('Team forecast'!$M$3:$AU$22,MATCH($B35,'Team forecast'!$B$3:$B$22,0),MATCH(DL$1,'Team forecast'!$M$2:$AU$2,0))*IF($Y35&gt;0,25000,0)</f>
        <v>0</v>
      </c>
      <c r="DM35" s="5">
        <f>INDEX('Team forecast'!$M$3:$AU$22,MATCH($B35,'Team forecast'!$B$3:$B$22,0),MATCH(DM$1,'Team forecast'!$M$2:$AU$2,0))*IF($Y35&gt;0,5000,0)</f>
        <v>0</v>
      </c>
      <c r="DN35" s="5">
        <f>INDEX('Team forecast'!$M$3:$AU$22,MATCH($B35,'Team forecast'!$B$3:$B$22,0),MATCH(DN$1,'Team forecast'!$M$2:$AU$2,0))*IF($Y35&gt;0,-15000,0)</f>
        <v>0</v>
      </c>
      <c r="DO35" s="5">
        <f t="shared" si="65"/>
        <v>0</v>
      </c>
      <c r="DP35" s="5">
        <f t="shared" si="66"/>
        <v>0</v>
      </c>
      <c r="DQ35" s="5">
        <f t="shared" si="67"/>
        <v>0</v>
      </c>
      <c r="DR35" s="5">
        <f t="shared" si="68"/>
        <v>0</v>
      </c>
      <c r="DS35" s="5">
        <f t="shared" si="69"/>
        <v>0</v>
      </c>
      <c r="DT35" s="5">
        <f t="shared" si="70"/>
        <v>0</v>
      </c>
      <c r="DU35" s="5">
        <f t="shared" si="71"/>
        <v>0</v>
      </c>
      <c r="DV35" s="5">
        <f t="shared" si="72"/>
        <v>0</v>
      </c>
      <c r="DW35" s="5">
        <f t="shared" si="73"/>
        <v>0</v>
      </c>
      <c r="DX35" s="5">
        <f>IFERROR(SUM(DL35:DW35),0)*((Cockpit!$C$3)^5)</f>
        <v>0</v>
      </c>
      <c r="DY35" s="5">
        <f t="shared" si="74"/>
        <v>-5000</v>
      </c>
      <c r="DZ35" s="5" t="str">
        <f>IF(ISERROR(MATCH(A35,'Current squad'!B:B,0)),"No","Yes")</f>
        <v>No</v>
      </c>
      <c r="EA35" s="5" cm="1">
        <f t="array" ref="EA35">IFERROR(_xlfn.IFS(DZ35="Yes",0,DZ35="No",H35*1%),999999)</f>
        <v>19000</v>
      </c>
      <c r="EB35" s="5">
        <f t="shared" si="15"/>
        <v>1919000</v>
      </c>
      <c r="EC35" s="5">
        <f t="shared" si="75"/>
        <v>-24000</v>
      </c>
      <c r="ED35" s="1">
        <f t="shared" si="16"/>
        <v>-1.2631578947368421E-2</v>
      </c>
      <c r="EE35" s="5">
        <f>RANK(EC35,$EC$2:$EC$572)+COUNTIF($EC$2:EC35,EC35)-1</f>
        <v>182</v>
      </c>
      <c r="EF35" s="4">
        <f>RANK(ED35,$ED$2:$ED$572)+COUNTIF($ED$2:ED35,ED35)-1</f>
        <v>499</v>
      </c>
    </row>
    <row r="36" spans="1:136" x14ac:dyDescent="0.3">
      <c r="A36" t="str">
        <f>IF(Holdet.dk!A36&lt;&gt;"",Holdet.dk!A36,"")</f>
        <v>Hugo Lloris</v>
      </c>
      <c r="B36" t="str">
        <f>INDEX(Holdet.dk!B:B,MATCH($A36,Holdet.dk!$A:$A,0))</f>
        <v>Tottenham</v>
      </c>
      <c r="C36" t="str">
        <f>INDEX(Holdet.dk!C:C,MATCH($A36,Holdet.dk!$A:$A,0))</f>
        <v>Goalkeeper</v>
      </c>
      <c r="D36" t="str">
        <f>INDEX(Holdet.dk!D:D,MATCH($A36,Holdet.dk!$A:$A,0))</f>
        <v>7.118.000</v>
      </c>
      <c r="E36" s="1">
        <f>IFERROR(_xlfn.NUMBERVALUE(INDEX(Holdet.dk!$E:$E,MATCH($A36,Holdet.dk!$A:$A,0)),","),0)</f>
        <v>1.4999999999999999E-2</v>
      </c>
      <c r="F36" t="str">
        <f>IF(INDEX(Lookup!H:H,MATCH('Master data'!A36,Lookup!G:G,0))=0,A36,INDEX(Lookup!H:H,MATCH('Master data'!A36,Lookup!G:G,0)))</f>
        <v>Hugo Lloris</v>
      </c>
      <c r="G36" t="str">
        <f>IFERROR(INDEX(Lookup!B:B,MATCH(INDEX(Rotowire!C:C,MATCH(F36,Rotowire!A:A,0)),Lookup!D:D,0)),"")</f>
        <v>Leicester City</v>
      </c>
      <c r="H36" s="5">
        <f t="shared" si="4"/>
        <v>7118000</v>
      </c>
      <c r="I36" s="19">
        <f>IFERROR(INDEX('Team forecast'!$G$3:$I$22,MATCH($B36,'Team forecast'!$B$3:$B$22,0),MATCH(I$1,'Team forecast'!$G$2:$I$2,0)),0)</f>
        <v>0.81751824817518248</v>
      </c>
      <c r="J36" s="19">
        <f>IFERROR(INDEX('Team forecast'!$G$3:$I$22,MATCH($B36,'Team forecast'!$B$3:$B$22,0),MATCH(J$1,'Team forecast'!$G$2:$I$2,0)),0)</f>
        <v>1.0388888888888888</v>
      </c>
      <c r="K36" s="19">
        <f>IFERROR(INDEX('Team forecast'!$G$3:$I$22,MATCH($B36,'Team forecast'!$B$3:$B$22,0),MATCH(K$1,'Team forecast'!$G$2:$I$2,0)),0)</f>
        <v>1.0274910787675426</v>
      </c>
      <c r="L36">
        <f>SUMIFS(Rotowire!E:E,Rotowire!$A:$A,'Master data'!$F36)</f>
        <v>95</v>
      </c>
      <c r="M36" s="2">
        <f>SUMIFS(Rotowire!F:F,Rotowire!$A:$A,'Master data'!$F36)*I36</f>
        <v>0</v>
      </c>
      <c r="N36" s="2">
        <f>SUMIFS(Rotowire!G:G,Rotowire!$A:$A,'Master data'!$F36)*I36</f>
        <v>0</v>
      </c>
      <c r="O36" s="2">
        <f>SUMIFS(Rotowire!I:I,Rotowire!$A:$A,'Master data'!$F36)*I36</f>
        <v>0</v>
      </c>
      <c r="P36" s="2">
        <f>SUMIFS(Rotowire!W:W,Rotowire!$A:$A,'Master data'!$F36)*K36</f>
        <v>0.1541236618151314</v>
      </c>
      <c r="Q36" s="2">
        <f>SUMIFS(Rotowire!Y:Y,Rotowire!$A:$A,'Master data'!$F36)*J36</f>
        <v>6.4411111111111108</v>
      </c>
      <c r="R36" s="2">
        <f>SUMIFS(Rotowire!AB:AB,Rotowire!$A:$A,'Master data'!$F36)</f>
        <v>0.08</v>
      </c>
      <c r="S36" s="2">
        <f>SUMIFS(Rotowire!AC:AC,Rotowire!$A:$A,'Master data'!$F36)</f>
        <v>0</v>
      </c>
      <c r="T36" s="2">
        <f>INDEX('Team forecast'!D$3:D$22,MATCH($B36,'Team forecast'!$B$3:$B$22,0))</f>
        <v>1.1200000000000001</v>
      </c>
      <c r="U36" s="2">
        <f>INDEX('Team forecast'!E$3:E$22,MATCH($B36,'Team forecast'!$B$3:$B$22,0))</f>
        <v>1.87</v>
      </c>
      <c r="V36" s="2">
        <f>INDEX('Team forecast'!J$3:J$22,MATCH($B36,'Team forecast'!$B$3:$B$22,0))</f>
        <v>0.22459999999999999</v>
      </c>
      <c r="W36" s="2">
        <f>INDEX('Team forecast'!K$3:K$22,MATCH($B36,'Team forecast'!$B$3:$B$22,0))</f>
        <v>0.23169999999999999</v>
      </c>
      <c r="X36" s="2">
        <f>INDEX('Team forecast'!L$3:L$22,MATCH($B36,'Team forecast'!$B$3:$B$22,0))</f>
        <v>0.54369999999999996</v>
      </c>
      <c r="Y36" s="5">
        <f t="shared" si="5"/>
        <v>7000</v>
      </c>
      <c r="Z36" s="5">
        <f t="shared" si="17"/>
        <v>5615</v>
      </c>
      <c r="AA36" s="5">
        <f t="shared" si="6"/>
        <v>1158.5</v>
      </c>
      <c r="AB36" s="5">
        <f t="shared" si="7"/>
        <v>-8155.4999999999991</v>
      </c>
      <c r="AC36" s="5">
        <f t="shared" si="8"/>
        <v>0</v>
      </c>
      <c r="AD36" s="5">
        <f t="shared" si="18"/>
        <v>0</v>
      </c>
      <c r="AE36" s="5">
        <f t="shared" si="19"/>
        <v>0</v>
      </c>
      <c r="AF36" s="5">
        <f t="shared" si="11"/>
        <v>11559.274636134855</v>
      </c>
      <c r="AG36" s="5">
        <f t="shared" si="12"/>
        <v>32205.555555555555</v>
      </c>
      <c r="AH36" s="5">
        <f t="shared" si="20"/>
        <v>-1600</v>
      </c>
      <c r="AI36" s="5">
        <f t="shared" si="21"/>
        <v>0</v>
      </c>
      <c r="AJ36" s="5">
        <f t="shared" si="22"/>
        <v>11200.000000000002</v>
      </c>
      <c r="AK36" s="5">
        <f t="shared" si="23"/>
        <v>-14960</v>
      </c>
      <c r="AL36" s="5">
        <f>IFERROR(SUM(Y36:AK36),-5000)*((Cockpit!$C$3)^0)</f>
        <v>44022.830191690409</v>
      </c>
      <c r="AM36" s="19">
        <f>INDEX('Team forecast'!$M$3:$AU$22,MATCH($B36,'Team forecast'!$B$3:$B$22,0),MATCH(AM$1,'Team forecast'!$M$2:$AU$2,0))</f>
        <v>0</v>
      </c>
      <c r="AN36" s="19">
        <f>INDEX('Team forecast'!$M$3:$AU$22,MATCH($B36,'Team forecast'!$B$3:$B$22,0),MATCH(AN$1,'Team forecast'!$M$2:$AU$2,0))</f>
        <v>0</v>
      </c>
      <c r="AO36" s="19">
        <f>INDEX('Team forecast'!$M$3:$AU$22,MATCH($B36,'Team forecast'!$B$3:$B$22,0),MATCH(AO$1,'Team forecast'!$M$2:$AU$2,0))</f>
        <v>0</v>
      </c>
      <c r="AP36" s="19">
        <f>INDEX('Team forecast'!$M$3:$AU$22,MATCH($B36,'Team forecast'!$B$3:$B$22,0),MATCH(AP$1,'Team forecast'!$M$2:$AU$2,0))</f>
        <v>0</v>
      </c>
      <c r="AQ36" s="5">
        <f t="shared" si="24"/>
        <v>7000</v>
      </c>
      <c r="AR36" s="5">
        <f>INDEX('Team forecast'!$M$3:$AU$22,MATCH($B36,'Team forecast'!$B$3:$B$22,0),MATCH(AR$1,'Team forecast'!$M$2:$AU$2,0))*IF($Y36&gt;0,25000,0)</f>
        <v>0</v>
      </c>
      <c r="AS36" s="5">
        <f>INDEX('Team forecast'!$M$3:$AU$22,MATCH($B36,'Team forecast'!$B$3:$B$22,0),MATCH(AS$1,'Team forecast'!$M$2:$AU$2,0))*IF($Y36&gt;0,5000,0)</f>
        <v>0</v>
      </c>
      <c r="AT36" s="5">
        <f>INDEX('Team forecast'!$M$3:$AU$22,MATCH($B36,'Team forecast'!$B$3:$B$22,0),MATCH(AT$1,'Team forecast'!$M$2:$AU$2,0))*IF($Y36&gt;0,-15000,0)</f>
        <v>0</v>
      </c>
      <c r="AU36" s="5">
        <f t="shared" si="25"/>
        <v>0</v>
      </c>
      <c r="AV36" s="5">
        <f t="shared" si="26"/>
        <v>0</v>
      </c>
      <c r="AW36" s="5">
        <f t="shared" si="27"/>
        <v>0</v>
      </c>
      <c r="AX36" s="5">
        <f t="shared" si="28"/>
        <v>0</v>
      </c>
      <c r="AY36" s="5">
        <f t="shared" si="29"/>
        <v>0</v>
      </c>
      <c r="AZ36" s="5">
        <f t="shared" si="30"/>
        <v>-1600</v>
      </c>
      <c r="BA36" s="5">
        <f t="shared" si="31"/>
        <v>0</v>
      </c>
      <c r="BB36" s="5">
        <f t="shared" si="32"/>
        <v>0</v>
      </c>
      <c r="BC36" s="5">
        <f t="shared" si="33"/>
        <v>0</v>
      </c>
      <c r="BD36" s="5">
        <f>IFERROR(SUM(AR36:BC36),0)*((Cockpit!$C$3)^1)</f>
        <v>-1120</v>
      </c>
      <c r="BE36" s="19">
        <f>INDEX('Team forecast'!$M$3:$AU$22,MATCH($B36,'Team forecast'!$B$3:$B$22,0),MATCH(BE$1,'Team forecast'!$M$2:$AU$2,0))</f>
        <v>0</v>
      </c>
      <c r="BF36" s="19">
        <f>INDEX('Team forecast'!$M$3:$AU$22,MATCH($B36,'Team forecast'!$B$3:$B$22,0),MATCH(BF$1,'Team forecast'!$M$2:$AU$2,0))</f>
        <v>0</v>
      </c>
      <c r="BG36" s="19">
        <f>INDEX('Team forecast'!$M$3:$AU$22,MATCH($B36,'Team forecast'!$B$3:$B$22,0),MATCH(BG$1,'Team forecast'!$M$2:$AU$2,0))</f>
        <v>0</v>
      </c>
      <c r="BH36" s="19">
        <f>INDEX('Team forecast'!$M$3:$AU$22,MATCH($B36,'Team forecast'!$B$3:$B$22,0),MATCH(BH$1,'Team forecast'!$M$2:$AU$2,0))</f>
        <v>0</v>
      </c>
      <c r="BI36" s="5">
        <f t="shared" si="34"/>
        <v>7000</v>
      </c>
      <c r="BJ36" s="5">
        <f>INDEX('Team forecast'!$M$3:$AU$22,MATCH($B36,'Team forecast'!$B$3:$B$22,0),MATCH(BJ$1,'Team forecast'!$M$2:$AU$2,0))*IF($Y36&gt;0,25000,0)</f>
        <v>0</v>
      </c>
      <c r="BK36" s="5">
        <f>INDEX('Team forecast'!$M$3:$AU$22,MATCH($B36,'Team forecast'!$B$3:$B$22,0),MATCH(BK$1,'Team forecast'!$M$2:$AU$2,0))*IF($Y36&gt;0,5000,0)</f>
        <v>0</v>
      </c>
      <c r="BL36" s="5">
        <f>INDEX('Team forecast'!$M$3:$AU$22,MATCH($B36,'Team forecast'!$B$3:$B$22,0),MATCH(BL$1,'Team forecast'!$M$2:$AU$2,0))*IF($Y36&gt;0,-15000,0)</f>
        <v>0</v>
      </c>
      <c r="BM36" s="5">
        <f t="shared" si="35"/>
        <v>0</v>
      </c>
      <c r="BN36" s="5">
        <f t="shared" si="36"/>
        <v>0</v>
      </c>
      <c r="BO36" s="5">
        <f t="shared" si="37"/>
        <v>0</v>
      </c>
      <c r="BP36" s="5">
        <f t="shared" si="38"/>
        <v>0</v>
      </c>
      <c r="BQ36" s="5">
        <f t="shared" si="39"/>
        <v>0</v>
      </c>
      <c r="BR36" s="5">
        <f t="shared" si="40"/>
        <v>-1600</v>
      </c>
      <c r="BS36" s="5">
        <f t="shared" si="41"/>
        <v>0</v>
      </c>
      <c r="BT36" s="5">
        <f t="shared" si="42"/>
        <v>0</v>
      </c>
      <c r="BU36" s="5">
        <f t="shared" si="43"/>
        <v>0</v>
      </c>
      <c r="BV36" s="5">
        <f>IFERROR(SUM(BJ36:BU36),0)*((Cockpit!$C$3)^2)</f>
        <v>-783.99999999999989</v>
      </c>
      <c r="BW36" s="19">
        <f>INDEX('Team forecast'!$M$3:$AU$22,MATCH($B36,'Team forecast'!$B$3:$B$22,0),MATCH(BW$1,'Team forecast'!$M$2:$AU$2,0))</f>
        <v>0</v>
      </c>
      <c r="BX36" s="19">
        <f>INDEX('Team forecast'!$M$3:$AU$22,MATCH($B36,'Team forecast'!$B$3:$B$22,0),MATCH(BX$1,'Team forecast'!$M$2:$AU$2,0))</f>
        <v>0</v>
      </c>
      <c r="BY36" s="19">
        <f>INDEX('Team forecast'!$M$3:$AU$22,MATCH($B36,'Team forecast'!$B$3:$B$22,0),MATCH(BY$1,'Team forecast'!$M$2:$AU$2,0))</f>
        <v>0</v>
      </c>
      <c r="BZ36" s="19">
        <f>INDEX('Team forecast'!$M$3:$AU$22,MATCH($B36,'Team forecast'!$B$3:$B$22,0),MATCH(BZ$1,'Team forecast'!$M$2:$AU$2,0))</f>
        <v>0</v>
      </c>
      <c r="CA36" s="5">
        <f t="shared" si="44"/>
        <v>7000</v>
      </c>
      <c r="CB36" s="5">
        <f>INDEX('Team forecast'!$M$3:$AU$22,MATCH($B36,'Team forecast'!$B$3:$B$22,0),MATCH(CB$1,'Team forecast'!$M$2:$AU$2,0))*IF($Y36&gt;0,25000,0)</f>
        <v>0</v>
      </c>
      <c r="CC36" s="5">
        <f>INDEX('Team forecast'!$M$3:$AU$22,MATCH($B36,'Team forecast'!$B$3:$B$22,0),MATCH(CC$1,'Team forecast'!$M$2:$AU$2,0))*IF($Y36&gt;0,5000,0)</f>
        <v>0</v>
      </c>
      <c r="CD36" s="5">
        <f>INDEX('Team forecast'!$M$3:$AU$22,MATCH($B36,'Team forecast'!$B$3:$B$22,0),MATCH(CD$1,'Team forecast'!$M$2:$AU$2,0))*IF($Y36&gt;0,-15000,0)</f>
        <v>0</v>
      </c>
      <c r="CE36" s="5">
        <f t="shared" si="45"/>
        <v>0</v>
      </c>
      <c r="CF36" s="5">
        <f t="shared" si="46"/>
        <v>0</v>
      </c>
      <c r="CG36" s="5">
        <f t="shared" si="47"/>
        <v>0</v>
      </c>
      <c r="CH36" s="5">
        <f t="shared" si="48"/>
        <v>0</v>
      </c>
      <c r="CI36" s="5">
        <f t="shared" si="49"/>
        <v>0</v>
      </c>
      <c r="CJ36" s="5">
        <f t="shared" si="50"/>
        <v>-1600</v>
      </c>
      <c r="CK36" s="5">
        <f t="shared" si="51"/>
        <v>0</v>
      </c>
      <c r="CL36" s="5">
        <f t="shared" si="52"/>
        <v>0</v>
      </c>
      <c r="CM36" s="5">
        <f t="shared" si="53"/>
        <v>0</v>
      </c>
      <c r="CN36" s="5">
        <f>IFERROR(SUM(CB36:CM36),0)*((Cockpit!$C$3)^3)</f>
        <v>-548.79999999999984</v>
      </c>
      <c r="CO36" s="19">
        <f>INDEX('Team forecast'!$M$3:$AU$22,MATCH($B36,'Team forecast'!$B$3:$B$22,0),MATCH(CO$1,'Team forecast'!$M$2:$AU$2,0))</f>
        <v>0</v>
      </c>
      <c r="CP36" s="19">
        <f>INDEX('Team forecast'!$M$3:$AU$22,MATCH($B36,'Team forecast'!$B$3:$B$22,0),MATCH(CP$1,'Team forecast'!$M$2:$AU$2,0))</f>
        <v>0</v>
      </c>
      <c r="CQ36" s="19">
        <f>INDEX('Team forecast'!$M$3:$AU$22,MATCH($B36,'Team forecast'!$B$3:$B$22,0),MATCH(CQ$1,'Team forecast'!$M$2:$AU$2,0))</f>
        <v>0</v>
      </c>
      <c r="CR36" s="19">
        <f>INDEX('Team forecast'!$M$3:$AU$22,MATCH($B36,'Team forecast'!$B$3:$B$22,0),MATCH(CR$1,'Team forecast'!$M$2:$AU$2,0))</f>
        <v>0</v>
      </c>
      <c r="CS36" s="5">
        <f t="shared" si="54"/>
        <v>7000</v>
      </c>
      <c r="CT36" s="5">
        <f>INDEX('Team forecast'!$M$3:$AU$22,MATCH($B36,'Team forecast'!$B$3:$B$22,0),MATCH(CT$1,'Team forecast'!$M$2:$AU$2,0))*IF($Y36&gt;0,25000,0)</f>
        <v>0</v>
      </c>
      <c r="CU36" s="5">
        <f>INDEX('Team forecast'!$M$3:$AU$22,MATCH($B36,'Team forecast'!$B$3:$B$22,0),MATCH(CU$1,'Team forecast'!$M$2:$AU$2,0))*IF($Y36&gt;0,5000,0)</f>
        <v>0</v>
      </c>
      <c r="CV36" s="5">
        <f>INDEX('Team forecast'!$M$3:$AU$22,MATCH($B36,'Team forecast'!$B$3:$B$22,0),MATCH(CV$1,'Team forecast'!$M$2:$AU$2,0))*IF($Y36&gt;0,-15000,0)</f>
        <v>0</v>
      </c>
      <c r="CW36" s="5">
        <f t="shared" si="55"/>
        <v>0</v>
      </c>
      <c r="CX36" s="5">
        <f t="shared" si="56"/>
        <v>0</v>
      </c>
      <c r="CY36" s="5">
        <f t="shared" si="57"/>
        <v>0</v>
      </c>
      <c r="CZ36" s="5">
        <f t="shared" si="58"/>
        <v>0</v>
      </c>
      <c r="DA36" s="5">
        <f t="shared" si="59"/>
        <v>0</v>
      </c>
      <c r="DB36" s="5">
        <f t="shared" si="60"/>
        <v>-1600</v>
      </c>
      <c r="DC36" s="5">
        <f t="shared" si="61"/>
        <v>0</v>
      </c>
      <c r="DD36" s="5">
        <f t="shared" si="62"/>
        <v>0</v>
      </c>
      <c r="DE36" s="5">
        <f t="shared" si="63"/>
        <v>0</v>
      </c>
      <c r="DF36" s="5">
        <f>IFERROR(SUM(CT36:DE36),0)*((Cockpit!$C$3)^4)</f>
        <v>-384.15999999999985</v>
      </c>
      <c r="DG36" s="19">
        <f>INDEX('Team forecast'!$M$3:$AU$22,MATCH($B36,'Team forecast'!$B$3:$B$22,0),MATCH(DG$1,'Team forecast'!$M$2:$AU$2,0))</f>
        <v>0</v>
      </c>
      <c r="DH36" s="19">
        <f>INDEX('Team forecast'!$M$3:$AU$22,MATCH($B36,'Team forecast'!$B$3:$B$22,0),MATCH(DH$1,'Team forecast'!$M$2:$AU$2,0))</f>
        <v>0</v>
      </c>
      <c r="DI36" s="19">
        <f>INDEX('Team forecast'!$M$3:$AU$22,MATCH($B36,'Team forecast'!$B$3:$B$22,0),MATCH(DI$1,'Team forecast'!$M$2:$AU$2,0))</f>
        <v>0</v>
      </c>
      <c r="DJ36" s="19">
        <f>INDEX('Team forecast'!$M$3:$AU$22,MATCH($B36,'Team forecast'!$B$3:$B$22,0),MATCH(DJ$1,'Team forecast'!$M$2:$AU$2,0))</f>
        <v>0</v>
      </c>
      <c r="DK36" s="5">
        <f t="shared" si="64"/>
        <v>7000</v>
      </c>
      <c r="DL36" s="5">
        <f>INDEX('Team forecast'!$M$3:$AU$22,MATCH($B36,'Team forecast'!$B$3:$B$22,0),MATCH(DL$1,'Team forecast'!$M$2:$AU$2,0))*IF($Y36&gt;0,25000,0)</f>
        <v>0</v>
      </c>
      <c r="DM36" s="5">
        <f>INDEX('Team forecast'!$M$3:$AU$22,MATCH($B36,'Team forecast'!$B$3:$B$22,0),MATCH(DM$1,'Team forecast'!$M$2:$AU$2,0))*IF($Y36&gt;0,5000,0)</f>
        <v>0</v>
      </c>
      <c r="DN36" s="5">
        <f>INDEX('Team forecast'!$M$3:$AU$22,MATCH($B36,'Team forecast'!$B$3:$B$22,0),MATCH(DN$1,'Team forecast'!$M$2:$AU$2,0))*IF($Y36&gt;0,-15000,0)</f>
        <v>0</v>
      </c>
      <c r="DO36" s="5">
        <f t="shared" si="65"/>
        <v>0</v>
      </c>
      <c r="DP36" s="5">
        <f t="shared" si="66"/>
        <v>0</v>
      </c>
      <c r="DQ36" s="5">
        <f t="shared" si="67"/>
        <v>0</v>
      </c>
      <c r="DR36" s="5">
        <f t="shared" si="68"/>
        <v>0</v>
      </c>
      <c r="DS36" s="5">
        <f t="shared" si="69"/>
        <v>0</v>
      </c>
      <c r="DT36" s="5">
        <f t="shared" si="70"/>
        <v>-1600</v>
      </c>
      <c r="DU36" s="5">
        <f t="shared" si="71"/>
        <v>0</v>
      </c>
      <c r="DV36" s="5">
        <f t="shared" si="72"/>
        <v>0</v>
      </c>
      <c r="DW36" s="5">
        <f t="shared" si="73"/>
        <v>0</v>
      </c>
      <c r="DX36" s="5">
        <f>IFERROR(SUM(DL36:DW36),0)*((Cockpit!$C$3)^5)</f>
        <v>-268.91199999999992</v>
      </c>
      <c r="DY36" s="5">
        <f t="shared" si="74"/>
        <v>40916.958191690414</v>
      </c>
      <c r="DZ36" s="5" t="str">
        <f>IF(ISERROR(MATCH(A36,'Current squad'!B:B,0)),"No","Yes")</f>
        <v>No</v>
      </c>
      <c r="EA36" s="5" cm="1">
        <f t="array" ref="EA36">IFERROR(_xlfn.IFS(DZ36="Yes",0,DZ36="No",H36*1%),999999)</f>
        <v>71180</v>
      </c>
      <c r="EB36" s="5">
        <f t="shared" si="15"/>
        <v>7189180</v>
      </c>
      <c r="EC36" s="5">
        <f t="shared" si="75"/>
        <v>-30263.041808309586</v>
      </c>
      <c r="ED36" s="1">
        <f t="shared" si="16"/>
        <v>-4.2516214959693157E-3</v>
      </c>
      <c r="EE36" s="5">
        <f>RANK(EC36,$EC$2:$EC$572)+COUNTIF($EC$2:EC36,EC36)-1</f>
        <v>310</v>
      </c>
      <c r="EF36" s="4">
        <f>RANK(ED36,$ED$2:$ED$572)+COUNTIF($ED$2:ED36,ED36)-1</f>
        <v>135</v>
      </c>
    </row>
    <row r="37" spans="1:136" x14ac:dyDescent="0.3">
      <c r="A37" t="str">
        <f>IF(Holdet.dk!A37&lt;&gt;"",Holdet.dk!A37,"")</f>
        <v>Marc Albrighton</v>
      </c>
      <c r="B37" t="str">
        <f>INDEX(Holdet.dk!B:B,MATCH($A37,Holdet.dk!$A:$A,0))</f>
        <v>Leicester City</v>
      </c>
      <c r="C37" t="str">
        <f>INDEX(Holdet.dk!C:C,MATCH($A37,Holdet.dk!$A:$A,0))</f>
        <v>Midfield</v>
      </c>
      <c r="D37" t="str">
        <f>INDEX(Holdet.dk!D:D,MATCH($A37,Holdet.dk!$A:$A,0))</f>
        <v>4.202.000</v>
      </c>
      <c r="E37" s="1">
        <f>IFERROR(_xlfn.NUMBERVALUE(INDEX(Holdet.dk!$E:$E,MATCH($A37,Holdet.dk!$A:$A,0)),","),0)</f>
        <v>1.3000000000000001E-2</v>
      </c>
      <c r="F37" t="str">
        <f>IF(INDEX(Lookup!H:H,MATCH('Master data'!A37,Lookup!G:G,0))=0,A37,INDEX(Lookup!H:H,MATCH('Master data'!A37,Lookup!G:G,0)))</f>
        <v>Marc Albrighton</v>
      </c>
      <c r="G37" t="str">
        <f>IFERROR(INDEX(Lookup!B:B,MATCH(INDEX(Rotowire!C:C,MATCH(F37,Rotowire!A:A,0)),Lookup!D:D,0)),"")</f>
        <v>Tottenham</v>
      </c>
      <c r="H37" s="5">
        <f t="shared" si="4"/>
        <v>4202000</v>
      </c>
      <c r="I37" s="19">
        <f>IFERROR(INDEX('Team forecast'!$G$3:$I$22,MATCH($B37,'Team forecast'!$B$3:$B$22,0),MATCH(I$1,'Team forecast'!$G$2:$I$2,0)),0)</f>
        <v>1.0388888888888888</v>
      </c>
      <c r="J37" s="19">
        <f>IFERROR(INDEX('Team forecast'!$G$3:$I$22,MATCH($B37,'Team forecast'!$B$3:$B$22,0),MATCH(J$1,'Team forecast'!$G$2:$I$2,0)),0)</f>
        <v>0.81751824817518248</v>
      </c>
      <c r="K37" s="19">
        <f>IFERROR(INDEX('Team forecast'!$G$3:$I$22,MATCH($B37,'Team forecast'!$B$3:$B$22,0),MATCH(K$1,'Team forecast'!$G$2:$I$2,0)),0)</f>
        <v>1.2549222870116903</v>
      </c>
      <c r="L37">
        <f>SUMIFS(Rotowire!E:E,Rotowire!$A:$A,'Master data'!$F37)</f>
        <v>95</v>
      </c>
      <c r="M37" s="2">
        <f>SUMIFS(Rotowire!F:F,Rotowire!$A:$A,'Master data'!$F37)*I37</f>
        <v>8.3111111111111108E-2</v>
      </c>
      <c r="N37" s="2">
        <f>SUMIFS(Rotowire!G:G,Rotowire!$A:$A,'Master data'!$F37)*I37</f>
        <v>0.27011111111111108</v>
      </c>
      <c r="O37" s="2">
        <f>SUMIFS(Rotowire!I:I,Rotowire!$A:$A,'Master data'!$F37)*I37</f>
        <v>0.84149999999999991</v>
      </c>
      <c r="P37" s="2">
        <f>SUMIFS(Rotowire!W:W,Rotowire!$A:$A,'Master data'!$F37)*K37</f>
        <v>0.32627979462303947</v>
      </c>
      <c r="Q37" s="2">
        <f>SUMIFS(Rotowire!Y:Y,Rotowire!$A:$A,'Master data'!$F37)*J37</f>
        <v>0</v>
      </c>
      <c r="R37" s="2">
        <f>SUMIFS(Rotowire!AB:AB,Rotowire!$A:$A,'Master data'!$F37)</f>
        <v>0.27</v>
      </c>
      <c r="S37" s="2">
        <f>SUMIFS(Rotowire!AC:AC,Rotowire!$A:$A,'Master data'!$F37)</f>
        <v>0</v>
      </c>
      <c r="T37" s="2">
        <f>INDEX('Team forecast'!D$3:D$22,MATCH($B37,'Team forecast'!$B$3:$B$22,0))</f>
        <v>1.87</v>
      </c>
      <c r="U37" s="2">
        <f>INDEX('Team forecast'!E$3:E$22,MATCH($B37,'Team forecast'!$B$3:$B$22,0))</f>
        <v>1.1200000000000001</v>
      </c>
      <c r="V37" s="2">
        <f>INDEX('Team forecast'!J$3:J$22,MATCH($B37,'Team forecast'!$B$3:$B$22,0))</f>
        <v>0.54369999999999996</v>
      </c>
      <c r="W37" s="2">
        <f>INDEX('Team forecast'!K$3:K$22,MATCH($B37,'Team forecast'!$B$3:$B$22,0))</f>
        <v>0.23169999999999999</v>
      </c>
      <c r="X37" s="2">
        <f>INDEX('Team forecast'!L$3:L$22,MATCH($B37,'Team forecast'!$B$3:$B$22,0))</f>
        <v>0.22459999999999999</v>
      </c>
      <c r="Y37" s="5">
        <f t="shared" si="5"/>
        <v>7000</v>
      </c>
      <c r="Z37" s="5">
        <f t="shared" si="17"/>
        <v>13592.499999999998</v>
      </c>
      <c r="AA37" s="5">
        <f t="shared" si="6"/>
        <v>1158.5</v>
      </c>
      <c r="AB37" s="5">
        <f t="shared" si="7"/>
        <v>-3369</v>
      </c>
      <c r="AC37" s="5">
        <f t="shared" si="8"/>
        <v>10388.888888888889</v>
      </c>
      <c r="AD37" s="5">
        <f t="shared" si="18"/>
        <v>13505.555555555555</v>
      </c>
      <c r="AE37" s="5">
        <f t="shared" si="19"/>
        <v>8415</v>
      </c>
      <c r="AF37" s="5">
        <f t="shared" si="11"/>
        <v>0</v>
      </c>
      <c r="AG37" s="5">
        <f t="shared" si="12"/>
        <v>0</v>
      </c>
      <c r="AH37" s="5">
        <f t="shared" si="20"/>
        <v>-5400</v>
      </c>
      <c r="AI37" s="5">
        <f t="shared" si="21"/>
        <v>0</v>
      </c>
      <c r="AJ37" s="5">
        <f t="shared" si="22"/>
        <v>18700</v>
      </c>
      <c r="AK37" s="5">
        <f t="shared" si="23"/>
        <v>-8960</v>
      </c>
      <c r="AL37" s="5">
        <f>IFERROR(SUM(Y37:AK37),-5000)*((Cockpit!$C$3)^0)</f>
        <v>55031.444444444445</v>
      </c>
      <c r="AM37" s="19">
        <f>INDEX('Team forecast'!$M$3:$AU$22,MATCH($B37,'Team forecast'!$B$3:$B$22,0),MATCH(AM$1,'Team forecast'!$M$2:$AU$2,0))</f>
        <v>0</v>
      </c>
      <c r="AN37" s="19">
        <f>INDEX('Team forecast'!$M$3:$AU$22,MATCH($B37,'Team forecast'!$B$3:$B$22,0),MATCH(AN$1,'Team forecast'!$M$2:$AU$2,0))</f>
        <v>0</v>
      </c>
      <c r="AO37" s="19">
        <f>INDEX('Team forecast'!$M$3:$AU$22,MATCH($B37,'Team forecast'!$B$3:$B$22,0),MATCH(AO$1,'Team forecast'!$M$2:$AU$2,0))</f>
        <v>0</v>
      </c>
      <c r="AP37" s="19">
        <f>INDEX('Team forecast'!$M$3:$AU$22,MATCH($B37,'Team forecast'!$B$3:$B$22,0),MATCH(AP$1,'Team forecast'!$M$2:$AU$2,0))</f>
        <v>0</v>
      </c>
      <c r="AQ37" s="5">
        <f t="shared" si="24"/>
        <v>7000</v>
      </c>
      <c r="AR37" s="5">
        <f>INDEX('Team forecast'!$M$3:$AU$22,MATCH($B37,'Team forecast'!$B$3:$B$22,0),MATCH(AR$1,'Team forecast'!$M$2:$AU$2,0))*IF($Y37&gt;0,25000,0)</f>
        <v>0</v>
      </c>
      <c r="AS37" s="5">
        <f>INDEX('Team forecast'!$M$3:$AU$22,MATCH($B37,'Team forecast'!$B$3:$B$22,0),MATCH(AS$1,'Team forecast'!$M$2:$AU$2,0))*IF($Y37&gt;0,5000,0)</f>
        <v>0</v>
      </c>
      <c r="AT37" s="5">
        <f>INDEX('Team forecast'!$M$3:$AU$22,MATCH($B37,'Team forecast'!$B$3:$B$22,0),MATCH(AT$1,'Team forecast'!$M$2:$AU$2,0))*IF($Y37&gt;0,-15000,0)</f>
        <v>0</v>
      </c>
      <c r="AU37" s="5">
        <f t="shared" si="25"/>
        <v>0</v>
      </c>
      <c r="AV37" s="5">
        <f t="shared" si="26"/>
        <v>0</v>
      </c>
      <c r="AW37" s="5">
        <f t="shared" si="27"/>
        <v>0</v>
      </c>
      <c r="AX37" s="5">
        <f t="shared" si="28"/>
        <v>0</v>
      </c>
      <c r="AY37" s="5">
        <f t="shared" si="29"/>
        <v>0</v>
      </c>
      <c r="AZ37" s="5">
        <f t="shared" si="30"/>
        <v>-5400</v>
      </c>
      <c r="BA37" s="5">
        <f t="shared" si="31"/>
        <v>0</v>
      </c>
      <c r="BB37" s="5">
        <f t="shared" si="32"/>
        <v>0</v>
      </c>
      <c r="BC37" s="5">
        <f t="shared" si="33"/>
        <v>0</v>
      </c>
      <c r="BD37" s="5">
        <f>IFERROR(SUM(AR37:BC37),0)*((Cockpit!$C$3)^1)</f>
        <v>-3779.9999999999995</v>
      </c>
      <c r="BE37" s="19">
        <f>INDEX('Team forecast'!$M$3:$AU$22,MATCH($B37,'Team forecast'!$B$3:$B$22,0),MATCH(BE$1,'Team forecast'!$M$2:$AU$2,0))</f>
        <v>0</v>
      </c>
      <c r="BF37" s="19">
        <f>INDEX('Team forecast'!$M$3:$AU$22,MATCH($B37,'Team forecast'!$B$3:$B$22,0),MATCH(BF$1,'Team forecast'!$M$2:$AU$2,0))</f>
        <v>0</v>
      </c>
      <c r="BG37" s="19">
        <f>INDEX('Team forecast'!$M$3:$AU$22,MATCH($B37,'Team forecast'!$B$3:$B$22,0),MATCH(BG$1,'Team forecast'!$M$2:$AU$2,0))</f>
        <v>0</v>
      </c>
      <c r="BH37" s="19">
        <f>INDEX('Team forecast'!$M$3:$AU$22,MATCH($B37,'Team forecast'!$B$3:$B$22,0),MATCH(BH$1,'Team forecast'!$M$2:$AU$2,0))</f>
        <v>0</v>
      </c>
      <c r="BI37" s="5">
        <f t="shared" si="34"/>
        <v>7000</v>
      </c>
      <c r="BJ37" s="5">
        <f>INDEX('Team forecast'!$M$3:$AU$22,MATCH($B37,'Team forecast'!$B$3:$B$22,0),MATCH(BJ$1,'Team forecast'!$M$2:$AU$2,0))*IF($Y37&gt;0,25000,0)</f>
        <v>0</v>
      </c>
      <c r="BK37" s="5">
        <f>INDEX('Team forecast'!$M$3:$AU$22,MATCH($B37,'Team forecast'!$B$3:$B$22,0),MATCH(BK$1,'Team forecast'!$M$2:$AU$2,0))*IF($Y37&gt;0,5000,0)</f>
        <v>0</v>
      </c>
      <c r="BL37" s="5">
        <f>INDEX('Team forecast'!$M$3:$AU$22,MATCH($B37,'Team forecast'!$B$3:$B$22,0),MATCH(BL$1,'Team forecast'!$M$2:$AU$2,0))*IF($Y37&gt;0,-15000,0)</f>
        <v>0</v>
      </c>
      <c r="BM37" s="5">
        <f t="shared" si="35"/>
        <v>0</v>
      </c>
      <c r="BN37" s="5">
        <f t="shared" si="36"/>
        <v>0</v>
      </c>
      <c r="BO37" s="5">
        <f t="shared" si="37"/>
        <v>0</v>
      </c>
      <c r="BP37" s="5">
        <f t="shared" si="38"/>
        <v>0</v>
      </c>
      <c r="BQ37" s="5">
        <f t="shared" si="39"/>
        <v>0</v>
      </c>
      <c r="BR37" s="5">
        <f t="shared" si="40"/>
        <v>-5400</v>
      </c>
      <c r="BS37" s="5">
        <f t="shared" si="41"/>
        <v>0</v>
      </c>
      <c r="BT37" s="5">
        <f t="shared" si="42"/>
        <v>0</v>
      </c>
      <c r="BU37" s="5">
        <f t="shared" si="43"/>
        <v>0</v>
      </c>
      <c r="BV37" s="5">
        <f>IFERROR(SUM(BJ37:BU37),0)*((Cockpit!$C$3)^2)</f>
        <v>-2645.9999999999995</v>
      </c>
      <c r="BW37" s="19">
        <f>INDEX('Team forecast'!$M$3:$AU$22,MATCH($B37,'Team forecast'!$B$3:$B$22,0),MATCH(BW$1,'Team forecast'!$M$2:$AU$2,0))</f>
        <v>0</v>
      </c>
      <c r="BX37" s="19">
        <f>INDEX('Team forecast'!$M$3:$AU$22,MATCH($B37,'Team forecast'!$B$3:$B$22,0),MATCH(BX$1,'Team forecast'!$M$2:$AU$2,0))</f>
        <v>0</v>
      </c>
      <c r="BY37" s="19">
        <f>INDEX('Team forecast'!$M$3:$AU$22,MATCH($B37,'Team forecast'!$B$3:$B$22,0),MATCH(BY$1,'Team forecast'!$M$2:$AU$2,0))</f>
        <v>0</v>
      </c>
      <c r="BZ37" s="19">
        <f>INDEX('Team forecast'!$M$3:$AU$22,MATCH($B37,'Team forecast'!$B$3:$B$22,0),MATCH(BZ$1,'Team forecast'!$M$2:$AU$2,0))</f>
        <v>0</v>
      </c>
      <c r="CA37" s="5">
        <f t="shared" si="44"/>
        <v>7000</v>
      </c>
      <c r="CB37" s="5">
        <f>INDEX('Team forecast'!$M$3:$AU$22,MATCH($B37,'Team forecast'!$B$3:$B$22,0),MATCH(CB$1,'Team forecast'!$M$2:$AU$2,0))*IF($Y37&gt;0,25000,0)</f>
        <v>0</v>
      </c>
      <c r="CC37" s="5">
        <f>INDEX('Team forecast'!$M$3:$AU$22,MATCH($B37,'Team forecast'!$B$3:$B$22,0),MATCH(CC$1,'Team forecast'!$M$2:$AU$2,0))*IF($Y37&gt;0,5000,0)</f>
        <v>0</v>
      </c>
      <c r="CD37" s="5">
        <f>INDEX('Team forecast'!$M$3:$AU$22,MATCH($B37,'Team forecast'!$B$3:$B$22,0),MATCH(CD$1,'Team forecast'!$M$2:$AU$2,0))*IF($Y37&gt;0,-15000,0)</f>
        <v>0</v>
      </c>
      <c r="CE37" s="5">
        <f t="shared" si="45"/>
        <v>0</v>
      </c>
      <c r="CF37" s="5">
        <f t="shared" si="46"/>
        <v>0</v>
      </c>
      <c r="CG37" s="5">
        <f t="shared" si="47"/>
        <v>0</v>
      </c>
      <c r="CH37" s="5">
        <f t="shared" si="48"/>
        <v>0</v>
      </c>
      <c r="CI37" s="5">
        <f t="shared" si="49"/>
        <v>0</v>
      </c>
      <c r="CJ37" s="5">
        <f t="shared" si="50"/>
        <v>-5400</v>
      </c>
      <c r="CK37" s="5">
        <f t="shared" si="51"/>
        <v>0</v>
      </c>
      <c r="CL37" s="5">
        <f t="shared" si="52"/>
        <v>0</v>
      </c>
      <c r="CM37" s="5">
        <f t="shared" si="53"/>
        <v>0</v>
      </c>
      <c r="CN37" s="5">
        <f>IFERROR(SUM(CB37:CM37),0)*((Cockpit!$C$3)^3)</f>
        <v>-1852.1999999999996</v>
      </c>
      <c r="CO37" s="19">
        <f>INDEX('Team forecast'!$M$3:$AU$22,MATCH($B37,'Team forecast'!$B$3:$B$22,0),MATCH(CO$1,'Team forecast'!$M$2:$AU$2,0))</f>
        <v>0</v>
      </c>
      <c r="CP37" s="19">
        <f>INDEX('Team forecast'!$M$3:$AU$22,MATCH($B37,'Team forecast'!$B$3:$B$22,0),MATCH(CP$1,'Team forecast'!$M$2:$AU$2,0))</f>
        <v>0</v>
      </c>
      <c r="CQ37" s="19">
        <f>INDEX('Team forecast'!$M$3:$AU$22,MATCH($B37,'Team forecast'!$B$3:$B$22,0),MATCH(CQ$1,'Team forecast'!$M$2:$AU$2,0))</f>
        <v>0</v>
      </c>
      <c r="CR37" s="19">
        <f>INDEX('Team forecast'!$M$3:$AU$22,MATCH($B37,'Team forecast'!$B$3:$B$22,0),MATCH(CR$1,'Team forecast'!$M$2:$AU$2,0))</f>
        <v>0</v>
      </c>
      <c r="CS37" s="5">
        <f t="shared" si="54"/>
        <v>7000</v>
      </c>
      <c r="CT37" s="5">
        <f>INDEX('Team forecast'!$M$3:$AU$22,MATCH($B37,'Team forecast'!$B$3:$B$22,0),MATCH(CT$1,'Team forecast'!$M$2:$AU$2,0))*IF($Y37&gt;0,25000,0)</f>
        <v>0</v>
      </c>
      <c r="CU37" s="5">
        <f>INDEX('Team forecast'!$M$3:$AU$22,MATCH($B37,'Team forecast'!$B$3:$B$22,0),MATCH(CU$1,'Team forecast'!$M$2:$AU$2,0))*IF($Y37&gt;0,5000,0)</f>
        <v>0</v>
      </c>
      <c r="CV37" s="5">
        <f>INDEX('Team forecast'!$M$3:$AU$22,MATCH($B37,'Team forecast'!$B$3:$B$22,0),MATCH(CV$1,'Team forecast'!$M$2:$AU$2,0))*IF($Y37&gt;0,-15000,0)</f>
        <v>0</v>
      </c>
      <c r="CW37" s="5">
        <f t="shared" si="55"/>
        <v>0</v>
      </c>
      <c r="CX37" s="5">
        <f t="shared" si="56"/>
        <v>0</v>
      </c>
      <c r="CY37" s="5">
        <f t="shared" si="57"/>
        <v>0</v>
      </c>
      <c r="CZ37" s="5">
        <f t="shared" si="58"/>
        <v>0</v>
      </c>
      <c r="DA37" s="5">
        <f t="shared" si="59"/>
        <v>0</v>
      </c>
      <c r="DB37" s="5">
        <f t="shared" si="60"/>
        <v>-5400</v>
      </c>
      <c r="DC37" s="5">
        <f t="shared" si="61"/>
        <v>0</v>
      </c>
      <c r="DD37" s="5">
        <f t="shared" si="62"/>
        <v>0</v>
      </c>
      <c r="DE37" s="5">
        <f t="shared" si="63"/>
        <v>0</v>
      </c>
      <c r="DF37" s="5">
        <f>IFERROR(SUM(CT37:DE37),0)*((Cockpit!$C$3)^4)</f>
        <v>-1296.5399999999995</v>
      </c>
      <c r="DG37" s="19">
        <f>INDEX('Team forecast'!$M$3:$AU$22,MATCH($B37,'Team forecast'!$B$3:$B$22,0),MATCH(DG$1,'Team forecast'!$M$2:$AU$2,0))</f>
        <v>0</v>
      </c>
      <c r="DH37" s="19">
        <f>INDEX('Team forecast'!$M$3:$AU$22,MATCH($B37,'Team forecast'!$B$3:$B$22,0),MATCH(DH$1,'Team forecast'!$M$2:$AU$2,0))</f>
        <v>0</v>
      </c>
      <c r="DI37" s="19">
        <f>INDEX('Team forecast'!$M$3:$AU$22,MATCH($B37,'Team forecast'!$B$3:$B$22,0),MATCH(DI$1,'Team forecast'!$M$2:$AU$2,0))</f>
        <v>0</v>
      </c>
      <c r="DJ37" s="19">
        <f>INDEX('Team forecast'!$M$3:$AU$22,MATCH($B37,'Team forecast'!$B$3:$B$22,0),MATCH(DJ$1,'Team forecast'!$M$2:$AU$2,0))</f>
        <v>0</v>
      </c>
      <c r="DK37" s="5">
        <f t="shared" si="64"/>
        <v>7000</v>
      </c>
      <c r="DL37" s="5">
        <f>INDEX('Team forecast'!$M$3:$AU$22,MATCH($B37,'Team forecast'!$B$3:$B$22,0),MATCH(DL$1,'Team forecast'!$M$2:$AU$2,0))*IF($Y37&gt;0,25000,0)</f>
        <v>0</v>
      </c>
      <c r="DM37" s="5">
        <f>INDEX('Team forecast'!$M$3:$AU$22,MATCH($B37,'Team forecast'!$B$3:$B$22,0),MATCH(DM$1,'Team forecast'!$M$2:$AU$2,0))*IF($Y37&gt;0,5000,0)</f>
        <v>0</v>
      </c>
      <c r="DN37" s="5">
        <f>INDEX('Team forecast'!$M$3:$AU$22,MATCH($B37,'Team forecast'!$B$3:$B$22,0),MATCH(DN$1,'Team forecast'!$M$2:$AU$2,0))*IF($Y37&gt;0,-15000,0)</f>
        <v>0</v>
      </c>
      <c r="DO37" s="5">
        <f t="shared" si="65"/>
        <v>0</v>
      </c>
      <c r="DP37" s="5">
        <f t="shared" si="66"/>
        <v>0</v>
      </c>
      <c r="DQ37" s="5">
        <f t="shared" si="67"/>
        <v>0</v>
      </c>
      <c r="DR37" s="5">
        <f t="shared" si="68"/>
        <v>0</v>
      </c>
      <c r="DS37" s="5">
        <f t="shared" si="69"/>
        <v>0</v>
      </c>
      <c r="DT37" s="5">
        <f t="shared" si="70"/>
        <v>-5400</v>
      </c>
      <c r="DU37" s="5">
        <f t="shared" si="71"/>
        <v>0</v>
      </c>
      <c r="DV37" s="5">
        <f t="shared" si="72"/>
        <v>0</v>
      </c>
      <c r="DW37" s="5">
        <f t="shared" si="73"/>
        <v>0</v>
      </c>
      <c r="DX37" s="5">
        <f>IFERROR(SUM(DL37:DW37),0)*((Cockpit!$C$3)^5)</f>
        <v>-907.57799999999963</v>
      </c>
      <c r="DY37" s="5">
        <f t="shared" si="74"/>
        <v>44549.126444444446</v>
      </c>
      <c r="DZ37" s="5" t="str">
        <f>IF(ISERROR(MATCH(A37,'Current squad'!B:B,0)),"No","Yes")</f>
        <v>No</v>
      </c>
      <c r="EA37" s="5" cm="1">
        <f t="array" ref="EA37">IFERROR(_xlfn.IFS(DZ37="Yes",0,DZ37="No",H37*1%),999999)</f>
        <v>42020</v>
      </c>
      <c r="EB37" s="5">
        <f t="shared" si="15"/>
        <v>4244020</v>
      </c>
      <c r="EC37" s="5">
        <f t="shared" si="75"/>
        <v>2529.126444444446</v>
      </c>
      <c r="ED37" s="1">
        <f t="shared" si="16"/>
        <v>6.018863504151466E-4</v>
      </c>
      <c r="EE37" s="5">
        <f>RANK(EC37,$EC$2:$EC$572)+COUNTIF($EC$2:EC37,EC37)-1</f>
        <v>63</v>
      </c>
      <c r="EF37" s="4">
        <f>RANK(ED37,$ED$2:$ED$572)+COUNTIF($ED$2:ED37,ED37)-1</f>
        <v>63</v>
      </c>
    </row>
    <row r="38" spans="1:136" x14ac:dyDescent="0.3">
      <c r="A38" t="str">
        <f>IF(Holdet.dk!A38&lt;&gt;"",Holdet.dk!A38,"")</f>
        <v>Lys Mousset</v>
      </c>
      <c r="B38" t="str">
        <f>INDEX(Holdet.dk!B:B,MATCH($A38,Holdet.dk!$A:$A,0))</f>
        <v>Sheffield United</v>
      </c>
      <c r="C38" t="str">
        <f>INDEX(Holdet.dk!C:C,MATCH($A38,Holdet.dk!$A:$A,0))</f>
        <v>Striker</v>
      </c>
      <c r="D38" t="str">
        <f>INDEX(Holdet.dk!D:D,MATCH($A38,Holdet.dk!$A:$A,0))</f>
        <v>2.325.000</v>
      </c>
      <c r="E38" s="1">
        <f>IFERROR(_xlfn.NUMBERVALUE(INDEX(Holdet.dk!$E:$E,MATCH($A38,Holdet.dk!$A:$A,0)),","),0)</f>
        <v>0</v>
      </c>
      <c r="F38" t="str">
        <f>IF(INDEX(Lookup!H:H,MATCH('Master data'!A38,Lookup!G:G,0))=0,A38,INDEX(Lookup!H:H,MATCH('Master data'!A38,Lookup!G:G,0)))</f>
        <v>Lys Mousset</v>
      </c>
      <c r="G38" t="str">
        <f>IFERROR(INDEX(Lookup!B:B,MATCH(INDEX(Rotowire!C:C,MATCH(F38,Rotowire!A:A,0)),Lookup!D:D,0)),"")</f>
        <v/>
      </c>
      <c r="H38" s="5">
        <f t="shared" si="4"/>
        <v>2325000</v>
      </c>
      <c r="I38" s="19">
        <f>IFERROR(INDEX('Team forecast'!$G$3:$I$22,MATCH($B38,'Team forecast'!$B$3:$B$22,0),MATCH(I$1,'Team forecast'!$G$2:$I$2,0)),0)</f>
        <v>0.79999999999999993</v>
      </c>
      <c r="J38" s="19">
        <f>IFERROR(INDEX('Team forecast'!$G$3:$I$22,MATCH($B38,'Team forecast'!$B$3:$B$22,0),MATCH(J$1,'Team forecast'!$G$2:$I$2,0)),0)</f>
        <v>0.86842105263157876</v>
      </c>
      <c r="K38" s="19">
        <f>IFERROR(INDEX('Team forecast'!$G$3:$I$22,MATCH($B38,'Team forecast'!$B$3:$B$22,0),MATCH(K$1,'Team forecast'!$G$2:$I$2,0)),0)</f>
        <v>1.2720728665040493</v>
      </c>
      <c r="L38">
        <f>SUMIFS(Rotowire!E:E,Rotowire!$A:$A,'Master data'!$F38)</f>
        <v>0</v>
      </c>
      <c r="M38" s="2">
        <f>SUMIFS(Rotowire!F:F,Rotowire!$A:$A,'Master data'!$F38)*I38</f>
        <v>0</v>
      </c>
      <c r="N38" s="2">
        <f>SUMIFS(Rotowire!G:G,Rotowire!$A:$A,'Master data'!$F38)*I38</f>
        <v>0</v>
      </c>
      <c r="O38" s="2">
        <f>SUMIFS(Rotowire!I:I,Rotowire!$A:$A,'Master data'!$F38)*I38</f>
        <v>0</v>
      </c>
      <c r="P38" s="2">
        <f>SUMIFS(Rotowire!W:W,Rotowire!$A:$A,'Master data'!$F38)*K38</f>
        <v>0</v>
      </c>
      <c r="Q38" s="2">
        <f>SUMIFS(Rotowire!Y:Y,Rotowire!$A:$A,'Master data'!$F38)*J38</f>
        <v>0</v>
      </c>
      <c r="R38" s="2">
        <f>SUMIFS(Rotowire!AB:AB,Rotowire!$A:$A,'Master data'!$F38)</f>
        <v>0</v>
      </c>
      <c r="S38" s="2">
        <f>SUMIFS(Rotowire!AC:AC,Rotowire!$A:$A,'Master data'!$F38)</f>
        <v>0</v>
      </c>
      <c r="T38" s="2">
        <f>INDEX('Team forecast'!D$3:D$22,MATCH($B38,'Team forecast'!$B$3:$B$22,0))</f>
        <v>1.1599999999999999</v>
      </c>
      <c r="U38" s="2">
        <f>INDEX('Team forecast'!E$3:E$22,MATCH($B38,'Team forecast'!$B$3:$B$22,0))</f>
        <v>1.32</v>
      </c>
      <c r="V38" s="2">
        <f>INDEX('Team forecast'!J$3:J$22,MATCH($B38,'Team forecast'!$B$3:$B$22,0))</f>
        <v>0.32490000000000002</v>
      </c>
      <c r="W38" s="2">
        <f>INDEX('Team forecast'!K$3:K$22,MATCH($B38,'Team forecast'!$B$3:$B$22,0))</f>
        <v>0.27700000000000002</v>
      </c>
      <c r="X38" s="2">
        <f>INDEX('Team forecast'!L$3:L$22,MATCH($B38,'Team forecast'!$B$3:$B$22,0))</f>
        <v>0.39810000000000001</v>
      </c>
      <c r="Y38" s="5">
        <f t="shared" si="5"/>
        <v>-5000</v>
      </c>
      <c r="Z38" s="5">
        <f t="shared" si="17"/>
        <v>0</v>
      </c>
      <c r="AA38" s="5">
        <f t="shared" si="6"/>
        <v>0</v>
      </c>
      <c r="AB38" s="5">
        <f t="shared" si="7"/>
        <v>0</v>
      </c>
      <c r="AC38" s="5">
        <f t="shared" si="8"/>
        <v>0</v>
      </c>
      <c r="AD38" s="5">
        <f t="shared" si="18"/>
        <v>0</v>
      </c>
      <c r="AE38" s="5">
        <f t="shared" si="19"/>
        <v>0</v>
      </c>
      <c r="AF38" s="5">
        <f t="shared" si="11"/>
        <v>0</v>
      </c>
      <c r="AG38" s="5">
        <f t="shared" si="12"/>
        <v>0</v>
      </c>
      <c r="AH38" s="5">
        <f t="shared" si="20"/>
        <v>0</v>
      </c>
      <c r="AI38" s="5">
        <f t="shared" si="21"/>
        <v>0</v>
      </c>
      <c r="AJ38" s="5">
        <f t="shared" si="22"/>
        <v>0</v>
      </c>
      <c r="AK38" s="5">
        <f t="shared" si="23"/>
        <v>0</v>
      </c>
      <c r="AL38" s="5">
        <f>IFERROR(SUM(Y38:AK38),-5000)*((Cockpit!$C$3)^0)</f>
        <v>-5000</v>
      </c>
      <c r="AM38" s="19">
        <f>INDEX('Team forecast'!$M$3:$AU$22,MATCH($B38,'Team forecast'!$B$3:$B$22,0),MATCH(AM$1,'Team forecast'!$M$2:$AU$2,0))</f>
        <v>0</v>
      </c>
      <c r="AN38" s="19">
        <f>INDEX('Team forecast'!$M$3:$AU$22,MATCH($B38,'Team forecast'!$B$3:$B$22,0),MATCH(AN$1,'Team forecast'!$M$2:$AU$2,0))</f>
        <v>0</v>
      </c>
      <c r="AO38" s="19">
        <f>INDEX('Team forecast'!$M$3:$AU$22,MATCH($B38,'Team forecast'!$B$3:$B$22,0),MATCH(AO$1,'Team forecast'!$M$2:$AU$2,0))</f>
        <v>0</v>
      </c>
      <c r="AP38" s="19">
        <f>INDEX('Team forecast'!$M$3:$AU$22,MATCH($B38,'Team forecast'!$B$3:$B$22,0),MATCH(AP$1,'Team forecast'!$M$2:$AU$2,0))</f>
        <v>0</v>
      </c>
      <c r="AQ38" s="5">
        <f t="shared" si="24"/>
        <v>-5000</v>
      </c>
      <c r="AR38" s="5">
        <f>INDEX('Team forecast'!$M$3:$AU$22,MATCH($B38,'Team forecast'!$B$3:$B$22,0),MATCH(AR$1,'Team forecast'!$M$2:$AU$2,0))*IF($Y38&gt;0,25000,0)</f>
        <v>0</v>
      </c>
      <c r="AS38" s="5">
        <f>INDEX('Team forecast'!$M$3:$AU$22,MATCH($B38,'Team forecast'!$B$3:$B$22,0),MATCH(AS$1,'Team forecast'!$M$2:$AU$2,0))*IF($Y38&gt;0,5000,0)</f>
        <v>0</v>
      </c>
      <c r="AT38" s="5">
        <f>INDEX('Team forecast'!$M$3:$AU$22,MATCH($B38,'Team forecast'!$B$3:$B$22,0),MATCH(AT$1,'Team forecast'!$M$2:$AU$2,0))*IF($Y38&gt;0,-15000,0)</f>
        <v>0</v>
      </c>
      <c r="AU38" s="5">
        <f t="shared" si="25"/>
        <v>0</v>
      </c>
      <c r="AV38" s="5">
        <f t="shared" si="26"/>
        <v>0</v>
      </c>
      <c r="AW38" s="5">
        <f t="shared" si="27"/>
        <v>0</v>
      </c>
      <c r="AX38" s="5">
        <f t="shared" si="28"/>
        <v>0</v>
      </c>
      <c r="AY38" s="5">
        <f t="shared" si="29"/>
        <v>0</v>
      </c>
      <c r="AZ38" s="5">
        <f t="shared" si="30"/>
        <v>0</v>
      </c>
      <c r="BA38" s="5">
        <f t="shared" si="31"/>
        <v>0</v>
      </c>
      <c r="BB38" s="5">
        <f t="shared" si="32"/>
        <v>0</v>
      </c>
      <c r="BC38" s="5">
        <f t="shared" si="33"/>
        <v>0</v>
      </c>
      <c r="BD38" s="5">
        <f>IFERROR(SUM(AR38:BC38),0)*((Cockpit!$C$3)^1)</f>
        <v>0</v>
      </c>
      <c r="BE38" s="19">
        <f>INDEX('Team forecast'!$M$3:$AU$22,MATCH($B38,'Team forecast'!$B$3:$B$22,0),MATCH(BE$1,'Team forecast'!$M$2:$AU$2,0))</f>
        <v>0</v>
      </c>
      <c r="BF38" s="19">
        <f>INDEX('Team forecast'!$M$3:$AU$22,MATCH($B38,'Team forecast'!$B$3:$B$22,0),MATCH(BF$1,'Team forecast'!$M$2:$AU$2,0))</f>
        <v>0</v>
      </c>
      <c r="BG38" s="19">
        <f>INDEX('Team forecast'!$M$3:$AU$22,MATCH($B38,'Team forecast'!$B$3:$B$22,0),MATCH(BG$1,'Team forecast'!$M$2:$AU$2,0))</f>
        <v>0</v>
      </c>
      <c r="BH38" s="19">
        <f>INDEX('Team forecast'!$M$3:$AU$22,MATCH($B38,'Team forecast'!$B$3:$B$22,0),MATCH(BH$1,'Team forecast'!$M$2:$AU$2,0))</f>
        <v>0</v>
      </c>
      <c r="BI38" s="5">
        <f t="shared" si="34"/>
        <v>-5000</v>
      </c>
      <c r="BJ38" s="5">
        <f>INDEX('Team forecast'!$M$3:$AU$22,MATCH($B38,'Team forecast'!$B$3:$B$22,0),MATCH(BJ$1,'Team forecast'!$M$2:$AU$2,0))*IF($Y38&gt;0,25000,0)</f>
        <v>0</v>
      </c>
      <c r="BK38" s="5">
        <f>INDEX('Team forecast'!$M$3:$AU$22,MATCH($B38,'Team forecast'!$B$3:$B$22,0),MATCH(BK$1,'Team forecast'!$M$2:$AU$2,0))*IF($Y38&gt;0,5000,0)</f>
        <v>0</v>
      </c>
      <c r="BL38" s="5">
        <f>INDEX('Team forecast'!$M$3:$AU$22,MATCH($B38,'Team forecast'!$B$3:$B$22,0),MATCH(BL$1,'Team forecast'!$M$2:$AU$2,0))*IF($Y38&gt;0,-15000,0)</f>
        <v>0</v>
      </c>
      <c r="BM38" s="5">
        <f t="shared" si="35"/>
        <v>0</v>
      </c>
      <c r="BN38" s="5">
        <f t="shared" si="36"/>
        <v>0</v>
      </c>
      <c r="BO38" s="5">
        <f t="shared" si="37"/>
        <v>0</v>
      </c>
      <c r="BP38" s="5">
        <f t="shared" si="38"/>
        <v>0</v>
      </c>
      <c r="BQ38" s="5">
        <f t="shared" si="39"/>
        <v>0</v>
      </c>
      <c r="BR38" s="5">
        <f t="shared" si="40"/>
        <v>0</v>
      </c>
      <c r="BS38" s="5">
        <f t="shared" si="41"/>
        <v>0</v>
      </c>
      <c r="BT38" s="5">
        <f t="shared" si="42"/>
        <v>0</v>
      </c>
      <c r="BU38" s="5">
        <f t="shared" si="43"/>
        <v>0</v>
      </c>
      <c r="BV38" s="5">
        <f>IFERROR(SUM(BJ38:BU38),0)*((Cockpit!$C$3)^2)</f>
        <v>0</v>
      </c>
      <c r="BW38" s="19">
        <f>INDEX('Team forecast'!$M$3:$AU$22,MATCH($B38,'Team forecast'!$B$3:$B$22,0),MATCH(BW$1,'Team forecast'!$M$2:$AU$2,0))</f>
        <v>0</v>
      </c>
      <c r="BX38" s="19">
        <f>INDEX('Team forecast'!$M$3:$AU$22,MATCH($B38,'Team forecast'!$B$3:$B$22,0),MATCH(BX$1,'Team forecast'!$M$2:$AU$2,0))</f>
        <v>0</v>
      </c>
      <c r="BY38" s="19">
        <f>INDEX('Team forecast'!$M$3:$AU$22,MATCH($B38,'Team forecast'!$B$3:$B$22,0),MATCH(BY$1,'Team forecast'!$M$2:$AU$2,0))</f>
        <v>0</v>
      </c>
      <c r="BZ38" s="19">
        <f>INDEX('Team forecast'!$M$3:$AU$22,MATCH($B38,'Team forecast'!$B$3:$B$22,0),MATCH(BZ$1,'Team forecast'!$M$2:$AU$2,0))</f>
        <v>0</v>
      </c>
      <c r="CA38" s="5">
        <f t="shared" si="44"/>
        <v>-5000</v>
      </c>
      <c r="CB38" s="5">
        <f>INDEX('Team forecast'!$M$3:$AU$22,MATCH($B38,'Team forecast'!$B$3:$B$22,0),MATCH(CB$1,'Team forecast'!$M$2:$AU$2,0))*IF($Y38&gt;0,25000,0)</f>
        <v>0</v>
      </c>
      <c r="CC38" s="5">
        <f>INDEX('Team forecast'!$M$3:$AU$22,MATCH($B38,'Team forecast'!$B$3:$B$22,0),MATCH(CC$1,'Team forecast'!$M$2:$AU$2,0))*IF($Y38&gt;0,5000,0)</f>
        <v>0</v>
      </c>
      <c r="CD38" s="5">
        <f>INDEX('Team forecast'!$M$3:$AU$22,MATCH($B38,'Team forecast'!$B$3:$B$22,0),MATCH(CD$1,'Team forecast'!$M$2:$AU$2,0))*IF($Y38&gt;0,-15000,0)</f>
        <v>0</v>
      </c>
      <c r="CE38" s="5">
        <f t="shared" si="45"/>
        <v>0</v>
      </c>
      <c r="CF38" s="5">
        <f t="shared" si="46"/>
        <v>0</v>
      </c>
      <c r="CG38" s="5">
        <f t="shared" si="47"/>
        <v>0</v>
      </c>
      <c r="CH38" s="5">
        <f t="shared" si="48"/>
        <v>0</v>
      </c>
      <c r="CI38" s="5">
        <f t="shared" si="49"/>
        <v>0</v>
      </c>
      <c r="CJ38" s="5">
        <f t="shared" si="50"/>
        <v>0</v>
      </c>
      <c r="CK38" s="5">
        <f t="shared" si="51"/>
        <v>0</v>
      </c>
      <c r="CL38" s="5">
        <f t="shared" si="52"/>
        <v>0</v>
      </c>
      <c r="CM38" s="5">
        <f t="shared" si="53"/>
        <v>0</v>
      </c>
      <c r="CN38" s="5">
        <f>IFERROR(SUM(CB38:CM38),0)*((Cockpit!$C$3)^3)</f>
        <v>0</v>
      </c>
      <c r="CO38" s="19">
        <f>INDEX('Team forecast'!$M$3:$AU$22,MATCH($B38,'Team forecast'!$B$3:$B$22,0),MATCH(CO$1,'Team forecast'!$M$2:$AU$2,0))</f>
        <v>0</v>
      </c>
      <c r="CP38" s="19">
        <f>INDEX('Team forecast'!$M$3:$AU$22,MATCH($B38,'Team forecast'!$B$3:$B$22,0),MATCH(CP$1,'Team forecast'!$M$2:$AU$2,0))</f>
        <v>0</v>
      </c>
      <c r="CQ38" s="19">
        <f>INDEX('Team forecast'!$M$3:$AU$22,MATCH($B38,'Team forecast'!$B$3:$B$22,0),MATCH(CQ$1,'Team forecast'!$M$2:$AU$2,0))</f>
        <v>0</v>
      </c>
      <c r="CR38" s="19">
        <f>INDEX('Team forecast'!$M$3:$AU$22,MATCH($B38,'Team forecast'!$B$3:$B$22,0),MATCH(CR$1,'Team forecast'!$M$2:$AU$2,0))</f>
        <v>0</v>
      </c>
      <c r="CS38" s="5">
        <f t="shared" si="54"/>
        <v>-5000</v>
      </c>
      <c r="CT38" s="5">
        <f>INDEX('Team forecast'!$M$3:$AU$22,MATCH($B38,'Team forecast'!$B$3:$B$22,0),MATCH(CT$1,'Team forecast'!$M$2:$AU$2,0))*IF($Y38&gt;0,25000,0)</f>
        <v>0</v>
      </c>
      <c r="CU38" s="5">
        <f>INDEX('Team forecast'!$M$3:$AU$22,MATCH($B38,'Team forecast'!$B$3:$B$22,0),MATCH(CU$1,'Team forecast'!$M$2:$AU$2,0))*IF($Y38&gt;0,5000,0)</f>
        <v>0</v>
      </c>
      <c r="CV38" s="5">
        <f>INDEX('Team forecast'!$M$3:$AU$22,MATCH($B38,'Team forecast'!$B$3:$B$22,0),MATCH(CV$1,'Team forecast'!$M$2:$AU$2,0))*IF($Y38&gt;0,-15000,0)</f>
        <v>0</v>
      </c>
      <c r="CW38" s="5">
        <f t="shared" si="55"/>
        <v>0</v>
      </c>
      <c r="CX38" s="5">
        <f t="shared" si="56"/>
        <v>0</v>
      </c>
      <c r="CY38" s="5">
        <f t="shared" si="57"/>
        <v>0</v>
      </c>
      <c r="CZ38" s="5">
        <f t="shared" si="58"/>
        <v>0</v>
      </c>
      <c r="DA38" s="5">
        <f t="shared" si="59"/>
        <v>0</v>
      </c>
      <c r="DB38" s="5">
        <f t="shared" si="60"/>
        <v>0</v>
      </c>
      <c r="DC38" s="5">
        <f t="shared" si="61"/>
        <v>0</v>
      </c>
      <c r="DD38" s="5">
        <f t="shared" si="62"/>
        <v>0</v>
      </c>
      <c r="DE38" s="5">
        <f t="shared" si="63"/>
        <v>0</v>
      </c>
      <c r="DF38" s="5">
        <f>IFERROR(SUM(CT38:DE38),0)*((Cockpit!$C$3)^4)</f>
        <v>0</v>
      </c>
      <c r="DG38" s="19">
        <f>INDEX('Team forecast'!$M$3:$AU$22,MATCH($B38,'Team forecast'!$B$3:$B$22,0),MATCH(DG$1,'Team forecast'!$M$2:$AU$2,0))</f>
        <v>0</v>
      </c>
      <c r="DH38" s="19">
        <f>INDEX('Team forecast'!$M$3:$AU$22,MATCH($B38,'Team forecast'!$B$3:$B$22,0),MATCH(DH$1,'Team forecast'!$M$2:$AU$2,0))</f>
        <v>0</v>
      </c>
      <c r="DI38" s="19">
        <f>INDEX('Team forecast'!$M$3:$AU$22,MATCH($B38,'Team forecast'!$B$3:$B$22,0),MATCH(DI$1,'Team forecast'!$M$2:$AU$2,0))</f>
        <v>0</v>
      </c>
      <c r="DJ38" s="19">
        <f>INDEX('Team forecast'!$M$3:$AU$22,MATCH($B38,'Team forecast'!$B$3:$B$22,0),MATCH(DJ$1,'Team forecast'!$M$2:$AU$2,0))</f>
        <v>0</v>
      </c>
      <c r="DK38" s="5">
        <f t="shared" si="64"/>
        <v>-5000</v>
      </c>
      <c r="DL38" s="5">
        <f>INDEX('Team forecast'!$M$3:$AU$22,MATCH($B38,'Team forecast'!$B$3:$B$22,0),MATCH(DL$1,'Team forecast'!$M$2:$AU$2,0))*IF($Y38&gt;0,25000,0)</f>
        <v>0</v>
      </c>
      <c r="DM38" s="5">
        <f>INDEX('Team forecast'!$M$3:$AU$22,MATCH($B38,'Team forecast'!$B$3:$B$22,0),MATCH(DM$1,'Team forecast'!$M$2:$AU$2,0))*IF($Y38&gt;0,5000,0)</f>
        <v>0</v>
      </c>
      <c r="DN38" s="5">
        <f>INDEX('Team forecast'!$M$3:$AU$22,MATCH($B38,'Team forecast'!$B$3:$B$22,0),MATCH(DN$1,'Team forecast'!$M$2:$AU$2,0))*IF($Y38&gt;0,-15000,0)</f>
        <v>0</v>
      </c>
      <c r="DO38" s="5">
        <f t="shared" si="65"/>
        <v>0</v>
      </c>
      <c r="DP38" s="5">
        <f t="shared" si="66"/>
        <v>0</v>
      </c>
      <c r="DQ38" s="5">
        <f t="shared" si="67"/>
        <v>0</v>
      </c>
      <c r="DR38" s="5">
        <f t="shared" si="68"/>
        <v>0</v>
      </c>
      <c r="DS38" s="5">
        <f t="shared" si="69"/>
        <v>0</v>
      </c>
      <c r="DT38" s="5">
        <f t="shared" si="70"/>
        <v>0</v>
      </c>
      <c r="DU38" s="5">
        <f t="shared" si="71"/>
        <v>0</v>
      </c>
      <c r="DV38" s="5">
        <f t="shared" si="72"/>
        <v>0</v>
      </c>
      <c r="DW38" s="5">
        <f t="shared" si="73"/>
        <v>0</v>
      </c>
      <c r="DX38" s="5">
        <f>IFERROR(SUM(DL38:DW38),0)*((Cockpit!$C$3)^5)</f>
        <v>0</v>
      </c>
      <c r="DY38" s="5">
        <f t="shared" si="74"/>
        <v>-5000</v>
      </c>
      <c r="DZ38" s="5" t="str">
        <f>IF(ISERROR(MATCH(A38,'Current squad'!B:B,0)),"No","Yes")</f>
        <v>No</v>
      </c>
      <c r="EA38" s="5" cm="1">
        <f t="array" ref="EA38">IFERROR(_xlfn.IFS(DZ38="Yes",0,DZ38="No",H38*1%),999999)</f>
        <v>23250</v>
      </c>
      <c r="EB38" s="5">
        <f t="shared" si="15"/>
        <v>2348250</v>
      </c>
      <c r="EC38" s="5">
        <f t="shared" si="75"/>
        <v>-28250</v>
      </c>
      <c r="ED38" s="1">
        <f t="shared" si="16"/>
        <v>-1.2150537634408601E-2</v>
      </c>
      <c r="EE38" s="5">
        <f>RANK(EC38,$EC$2:$EC$572)+COUNTIF($EC$2:EC38,EC38)-1</f>
        <v>253</v>
      </c>
      <c r="EF38" s="4">
        <f>RANK(ED38,$ED$2:$ED$572)+COUNTIF($ED$2:ED38,ED38)-1</f>
        <v>464</v>
      </c>
    </row>
    <row r="39" spans="1:136" x14ac:dyDescent="0.3">
      <c r="A39" t="str">
        <f>IF(Holdet.dk!A39&lt;&gt;"",Holdet.dk!A39,"")</f>
        <v>Karl Darlow</v>
      </c>
      <c r="B39" t="str">
        <f>INDEX(Holdet.dk!B:B,MATCH($A39,Holdet.dk!$A:$A,0))</f>
        <v>Newcastle</v>
      </c>
      <c r="C39" t="str">
        <f>INDEX(Holdet.dk!C:C,MATCH($A39,Holdet.dk!$A:$A,0))</f>
        <v>Goalkeeper</v>
      </c>
      <c r="D39" t="str">
        <f>INDEX(Holdet.dk!D:D,MATCH($A39,Holdet.dk!$A:$A,0))</f>
        <v>4.027.000</v>
      </c>
      <c r="E39" s="1">
        <f>IFERROR(_xlfn.NUMBERVALUE(INDEX(Holdet.dk!$E:$E,MATCH($A39,Holdet.dk!$A:$A,0)),","),0)</f>
        <v>6.0000000000000001E-3</v>
      </c>
      <c r="F39" t="str">
        <f>IF(INDEX(Lookup!H:H,MATCH('Master data'!A39,Lookup!G:G,0))=0,A39,INDEX(Lookup!H:H,MATCH('Master data'!A39,Lookup!G:G,0)))</f>
        <v>Karl Darlow</v>
      </c>
      <c r="G39" t="str">
        <f>IFERROR(INDEX(Lookup!B:B,MATCH(INDEX(Rotowire!C:C,MATCH(F39,Rotowire!A:A,0)),Lookup!D:D,0)),"")</f>
        <v/>
      </c>
      <c r="H39" s="5">
        <f t="shared" si="4"/>
        <v>4027000</v>
      </c>
      <c r="I39" s="19">
        <f>IFERROR(INDEX('Team forecast'!$G$3:$I$22,MATCH($B39,'Team forecast'!$B$3:$B$22,0),MATCH(I$1,'Team forecast'!$G$2:$I$2,0)),0)</f>
        <v>0.8913043478260867</v>
      </c>
      <c r="J39" s="19">
        <f>IFERROR(INDEX('Team forecast'!$G$3:$I$22,MATCH($B39,'Team forecast'!$B$3:$B$22,0),MATCH(J$1,'Team forecast'!$G$2:$I$2,0)),0)</f>
        <v>0.79881656804733725</v>
      </c>
      <c r="K39" s="19">
        <f>IFERROR(INDEX('Team forecast'!$G$3:$I$22,MATCH($B39,'Team forecast'!$B$3:$B$22,0),MATCH(K$1,'Team forecast'!$G$2:$I$2,0)),0)</f>
        <v>1.5249427096817147</v>
      </c>
      <c r="L39">
        <f>SUMIFS(Rotowire!E:E,Rotowire!$A:$A,'Master data'!$F39)</f>
        <v>0</v>
      </c>
      <c r="M39" s="2">
        <f>SUMIFS(Rotowire!F:F,Rotowire!$A:$A,'Master data'!$F39)*I39</f>
        <v>0</v>
      </c>
      <c r="N39" s="2">
        <f>SUMIFS(Rotowire!G:G,Rotowire!$A:$A,'Master data'!$F39)*I39</f>
        <v>0</v>
      </c>
      <c r="O39" s="2">
        <f>SUMIFS(Rotowire!I:I,Rotowire!$A:$A,'Master data'!$F39)*I39</f>
        <v>0</v>
      </c>
      <c r="P39" s="2">
        <f>SUMIFS(Rotowire!W:W,Rotowire!$A:$A,'Master data'!$F39)*K39</f>
        <v>0</v>
      </c>
      <c r="Q39" s="2">
        <f>SUMIFS(Rotowire!Y:Y,Rotowire!$A:$A,'Master data'!$F39)*J39</f>
        <v>0</v>
      </c>
      <c r="R39" s="2">
        <f>SUMIFS(Rotowire!AB:AB,Rotowire!$A:$A,'Master data'!$F39)</f>
        <v>0</v>
      </c>
      <c r="S39" s="2">
        <f>SUMIFS(Rotowire!AC:AC,Rotowire!$A:$A,'Master data'!$F39)</f>
        <v>0</v>
      </c>
      <c r="T39" s="2">
        <f>INDEX('Team forecast'!D$3:D$22,MATCH($B39,'Team forecast'!$B$3:$B$22,0))</f>
        <v>1.23</v>
      </c>
      <c r="U39" s="2">
        <f>INDEX('Team forecast'!E$3:E$22,MATCH($B39,'Team forecast'!$B$3:$B$22,0))</f>
        <v>1.35</v>
      </c>
      <c r="V39" s="2">
        <f>INDEX('Team forecast'!J$3:J$22,MATCH($B39,'Team forecast'!$B$3:$B$22,0))</f>
        <v>0.33679999999999999</v>
      </c>
      <c r="W39" s="2">
        <f>INDEX('Team forecast'!K$3:K$22,MATCH($B39,'Team forecast'!$B$3:$B$22,0))</f>
        <v>0.2712</v>
      </c>
      <c r="X39" s="2">
        <f>INDEX('Team forecast'!L$3:L$22,MATCH($B39,'Team forecast'!$B$3:$B$22,0))</f>
        <v>0.39200000000000002</v>
      </c>
      <c r="Y39" s="5">
        <f t="shared" si="5"/>
        <v>-5000</v>
      </c>
      <c r="Z39" s="5">
        <f t="shared" si="17"/>
        <v>0</v>
      </c>
      <c r="AA39" s="5">
        <f t="shared" si="6"/>
        <v>0</v>
      </c>
      <c r="AB39" s="5">
        <f t="shared" si="7"/>
        <v>0</v>
      </c>
      <c r="AC39" s="5">
        <f t="shared" si="8"/>
        <v>0</v>
      </c>
      <c r="AD39" s="5">
        <f t="shared" si="18"/>
        <v>0</v>
      </c>
      <c r="AE39" s="5">
        <f t="shared" si="19"/>
        <v>0</v>
      </c>
      <c r="AF39" s="5">
        <f t="shared" si="11"/>
        <v>0</v>
      </c>
      <c r="AG39" s="5">
        <f t="shared" si="12"/>
        <v>0</v>
      </c>
      <c r="AH39" s="5">
        <f t="shared" si="20"/>
        <v>0</v>
      </c>
      <c r="AI39" s="5">
        <f t="shared" si="21"/>
        <v>0</v>
      </c>
      <c r="AJ39" s="5">
        <f t="shared" si="22"/>
        <v>0</v>
      </c>
      <c r="AK39" s="5">
        <f t="shared" si="23"/>
        <v>0</v>
      </c>
      <c r="AL39" s="5">
        <f>IFERROR(SUM(Y39:AK39),-5000)*((Cockpit!$C$3)^0)</f>
        <v>-5000</v>
      </c>
      <c r="AM39" s="19">
        <f>INDEX('Team forecast'!$M$3:$AU$22,MATCH($B39,'Team forecast'!$B$3:$B$22,0),MATCH(AM$1,'Team forecast'!$M$2:$AU$2,0))</f>
        <v>0</v>
      </c>
      <c r="AN39" s="19">
        <f>INDEX('Team forecast'!$M$3:$AU$22,MATCH($B39,'Team forecast'!$B$3:$B$22,0),MATCH(AN$1,'Team forecast'!$M$2:$AU$2,0))</f>
        <v>0</v>
      </c>
      <c r="AO39" s="19">
        <f>INDEX('Team forecast'!$M$3:$AU$22,MATCH($B39,'Team forecast'!$B$3:$B$22,0),MATCH(AO$1,'Team forecast'!$M$2:$AU$2,0))</f>
        <v>0</v>
      </c>
      <c r="AP39" s="19">
        <f>INDEX('Team forecast'!$M$3:$AU$22,MATCH($B39,'Team forecast'!$B$3:$B$22,0),MATCH(AP$1,'Team forecast'!$M$2:$AU$2,0))</f>
        <v>0</v>
      </c>
      <c r="AQ39" s="5">
        <f t="shared" si="24"/>
        <v>-5000</v>
      </c>
      <c r="AR39" s="5">
        <f>INDEX('Team forecast'!$M$3:$AU$22,MATCH($B39,'Team forecast'!$B$3:$B$22,0),MATCH(AR$1,'Team forecast'!$M$2:$AU$2,0))*IF($Y39&gt;0,25000,0)</f>
        <v>0</v>
      </c>
      <c r="AS39" s="5">
        <f>INDEX('Team forecast'!$M$3:$AU$22,MATCH($B39,'Team forecast'!$B$3:$B$22,0),MATCH(AS$1,'Team forecast'!$M$2:$AU$2,0))*IF($Y39&gt;0,5000,0)</f>
        <v>0</v>
      </c>
      <c r="AT39" s="5">
        <f>INDEX('Team forecast'!$M$3:$AU$22,MATCH($B39,'Team forecast'!$B$3:$B$22,0),MATCH(AT$1,'Team forecast'!$M$2:$AU$2,0))*IF($Y39&gt;0,-15000,0)</f>
        <v>0</v>
      </c>
      <c r="AU39" s="5">
        <f t="shared" si="25"/>
        <v>0</v>
      </c>
      <c r="AV39" s="5">
        <f t="shared" si="26"/>
        <v>0</v>
      </c>
      <c r="AW39" s="5">
        <f t="shared" si="27"/>
        <v>0</v>
      </c>
      <c r="AX39" s="5">
        <f t="shared" si="28"/>
        <v>0</v>
      </c>
      <c r="AY39" s="5">
        <f t="shared" si="29"/>
        <v>0</v>
      </c>
      <c r="AZ39" s="5">
        <f t="shared" si="30"/>
        <v>0</v>
      </c>
      <c r="BA39" s="5">
        <f t="shared" si="31"/>
        <v>0</v>
      </c>
      <c r="BB39" s="5">
        <f t="shared" si="32"/>
        <v>0</v>
      </c>
      <c r="BC39" s="5">
        <f t="shared" si="33"/>
        <v>0</v>
      </c>
      <c r="BD39" s="5">
        <f>IFERROR(SUM(AR39:BC39),0)*((Cockpit!$C$3)^1)</f>
        <v>0</v>
      </c>
      <c r="BE39" s="19">
        <f>INDEX('Team forecast'!$M$3:$AU$22,MATCH($B39,'Team forecast'!$B$3:$B$22,0),MATCH(BE$1,'Team forecast'!$M$2:$AU$2,0))</f>
        <v>0</v>
      </c>
      <c r="BF39" s="19">
        <f>INDEX('Team forecast'!$M$3:$AU$22,MATCH($B39,'Team forecast'!$B$3:$B$22,0),MATCH(BF$1,'Team forecast'!$M$2:$AU$2,0))</f>
        <v>0</v>
      </c>
      <c r="BG39" s="19">
        <f>INDEX('Team forecast'!$M$3:$AU$22,MATCH($B39,'Team forecast'!$B$3:$B$22,0),MATCH(BG$1,'Team forecast'!$M$2:$AU$2,0))</f>
        <v>0</v>
      </c>
      <c r="BH39" s="19">
        <f>INDEX('Team forecast'!$M$3:$AU$22,MATCH($B39,'Team forecast'!$B$3:$B$22,0),MATCH(BH$1,'Team forecast'!$M$2:$AU$2,0))</f>
        <v>0</v>
      </c>
      <c r="BI39" s="5">
        <f t="shared" si="34"/>
        <v>-5000</v>
      </c>
      <c r="BJ39" s="5">
        <f>INDEX('Team forecast'!$M$3:$AU$22,MATCH($B39,'Team forecast'!$B$3:$B$22,0),MATCH(BJ$1,'Team forecast'!$M$2:$AU$2,0))*IF($Y39&gt;0,25000,0)</f>
        <v>0</v>
      </c>
      <c r="BK39" s="5">
        <f>INDEX('Team forecast'!$M$3:$AU$22,MATCH($B39,'Team forecast'!$B$3:$B$22,0),MATCH(BK$1,'Team forecast'!$M$2:$AU$2,0))*IF($Y39&gt;0,5000,0)</f>
        <v>0</v>
      </c>
      <c r="BL39" s="5">
        <f>INDEX('Team forecast'!$M$3:$AU$22,MATCH($B39,'Team forecast'!$B$3:$B$22,0),MATCH(BL$1,'Team forecast'!$M$2:$AU$2,0))*IF($Y39&gt;0,-15000,0)</f>
        <v>0</v>
      </c>
      <c r="BM39" s="5">
        <f t="shared" si="35"/>
        <v>0</v>
      </c>
      <c r="BN39" s="5">
        <f t="shared" si="36"/>
        <v>0</v>
      </c>
      <c r="BO39" s="5">
        <f t="shared" si="37"/>
        <v>0</v>
      </c>
      <c r="BP39" s="5">
        <f t="shared" si="38"/>
        <v>0</v>
      </c>
      <c r="BQ39" s="5">
        <f t="shared" si="39"/>
        <v>0</v>
      </c>
      <c r="BR39" s="5">
        <f t="shared" si="40"/>
        <v>0</v>
      </c>
      <c r="BS39" s="5">
        <f t="shared" si="41"/>
        <v>0</v>
      </c>
      <c r="BT39" s="5">
        <f t="shared" si="42"/>
        <v>0</v>
      </c>
      <c r="BU39" s="5">
        <f t="shared" si="43"/>
        <v>0</v>
      </c>
      <c r="BV39" s="5">
        <f>IFERROR(SUM(BJ39:BU39),0)*((Cockpit!$C$3)^2)</f>
        <v>0</v>
      </c>
      <c r="BW39" s="19">
        <f>INDEX('Team forecast'!$M$3:$AU$22,MATCH($B39,'Team forecast'!$B$3:$B$22,0),MATCH(BW$1,'Team forecast'!$M$2:$AU$2,0))</f>
        <v>0</v>
      </c>
      <c r="BX39" s="19">
        <f>INDEX('Team forecast'!$M$3:$AU$22,MATCH($B39,'Team forecast'!$B$3:$B$22,0),MATCH(BX$1,'Team forecast'!$M$2:$AU$2,0))</f>
        <v>0</v>
      </c>
      <c r="BY39" s="19">
        <f>INDEX('Team forecast'!$M$3:$AU$22,MATCH($B39,'Team forecast'!$B$3:$B$22,0),MATCH(BY$1,'Team forecast'!$M$2:$AU$2,0))</f>
        <v>0</v>
      </c>
      <c r="BZ39" s="19">
        <f>INDEX('Team forecast'!$M$3:$AU$22,MATCH($B39,'Team forecast'!$B$3:$B$22,0),MATCH(BZ$1,'Team forecast'!$M$2:$AU$2,0))</f>
        <v>0</v>
      </c>
      <c r="CA39" s="5">
        <f t="shared" si="44"/>
        <v>-5000</v>
      </c>
      <c r="CB39" s="5">
        <f>INDEX('Team forecast'!$M$3:$AU$22,MATCH($B39,'Team forecast'!$B$3:$B$22,0),MATCH(CB$1,'Team forecast'!$M$2:$AU$2,0))*IF($Y39&gt;0,25000,0)</f>
        <v>0</v>
      </c>
      <c r="CC39" s="5">
        <f>INDEX('Team forecast'!$M$3:$AU$22,MATCH($B39,'Team forecast'!$B$3:$B$22,0),MATCH(CC$1,'Team forecast'!$M$2:$AU$2,0))*IF($Y39&gt;0,5000,0)</f>
        <v>0</v>
      </c>
      <c r="CD39" s="5">
        <f>INDEX('Team forecast'!$M$3:$AU$22,MATCH($B39,'Team forecast'!$B$3:$B$22,0),MATCH(CD$1,'Team forecast'!$M$2:$AU$2,0))*IF($Y39&gt;0,-15000,0)</f>
        <v>0</v>
      </c>
      <c r="CE39" s="5">
        <f t="shared" si="45"/>
        <v>0</v>
      </c>
      <c r="CF39" s="5">
        <f t="shared" si="46"/>
        <v>0</v>
      </c>
      <c r="CG39" s="5">
        <f t="shared" si="47"/>
        <v>0</v>
      </c>
      <c r="CH39" s="5">
        <f t="shared" si="48"/>
        <v>0</v>
      </c>
      <c r="CI39" s="5">
        <f t="shared" si="49"/>
        <v>0</v>
      </c>
      <c r="CJ39" s="5">
        <f t="shared" si="50"/>
        <v>0</v>
      </c>
      <c r="CK39" s="5">
        <f t="shared" si="51"/>
        <v>0</v>
      </c>
      <c r="CL39" s="5">
        <f t="shared" si="52"/>
        <v>0</v>
      </c>
      <c r="CM39" s="5">
        <f t="shared" si="53"/>
        <v>0</v>
      </c>
      <c r="CN39" s="5">
        <f>IFERROR(SUM(CB39:CM39),0)*((Cockpit!$C$3)^3)</f>
        <v>0</v>
      </c>
      <c r="CO39" s="19">
        <f>INDEX('Team forecast'!$M$3:$AU$22,MATCH($B39,'Team forecast'!$B$3:$B$22,0),MATCH(CO$1,'Team forecast'!$M$2:$AU$2,0))</f>
        <v>0</v>
      </c>
      <c r="CP39" s="19">
        <f>INDEX('Team forecast'!$M$3:$AU$22,MATCH($B39,'Team forecast'!$B$3:$B$22,0),MATCH(CP$1,'Team forecast'!$M$2:$AU$2,0))</f>
        <v>0</v>
      </c>
      <c r="CQ39" s="19">
        <f>INDEX('Team forecast'!$M$3:$AU$22,MATCH($B39,'Team forecast'!$B$3:$B$22,0),MATCH(CQ$1,'Team forecast'!$M$2:$AU$2,0))</f>
        <v>0</v>
      </c>
      <c r="CR39" s="19">
        <f>INDEX('Team forecast'!$M$3:$AU$22,MATCH($B39,'Team forecast'!$B$3:$B$22,0),MATCH(CR$1,'Team forecast'!$M$2:$AU$2,0))</f>
        <v>0</v>
      </c>
      <c r="CS39" s="5">
        <f t="shared" si="54"/>
        <v>-5000</v>
      </c>
      <c r="CT39" s="5">
        <f>INDEX('Team forecast'!$M$3:$AU$22,MATCH($B39,'Team forecast'!$B$3:$B$22,0),MATCH(CT$1,'Team forecast'!$M$2:$AU$2,0))*IF($Y39&gt;0,25000,0)</f>
        <v>0</v>
      </c>
      <c r="CU39" s="5">
        <f>INDEX('Team forecast'!$M$3:$AU$22,MATCH($B39,'Team forecast'!$B$3:$B$22,0),MATCH(CU$1,'Team forecast'!$M$2:$AU$2,0))*IF($Y39&gt;0,5000,0)</f>
        <v>0</v>
      </c>
      <c r="CV39" s="5">
        <f>INDEX('Team forecast'!$M$3:$AU$22,MATCH($B39,'Team forecast'!$B$3:$B$22,0),MATCH(CV$1,'Team forecast'!$M$2:$AU$2,0))*IF($Y39&gt;0,-15000,0)</f>
        <v>0</v>
      </c>
      <c r="CW39" s="5">
        <f t="shared" si="55"/>
        <v>0</v>
      </c>
      <c r="CX39" s="5">
        <f t="shared" si="56"/>
        <v>0</v>
      </c>
      <c r="CY39" s="5">
        <f t="shared" si="57"/>
        <v>0</v>
      </c>
      <c r="CZ39" s="5">
        <f t="shared" si="58"/>
        <v>0</v>
      </c>
      <c r="DA39" s="5">
        <f t="shared" si="59"/>
        <v>0</v>
      </c>
      <c r="DB39" s="5">
        <f t="shared" si="60"/>
        <v>0</v>
      </c>
      <c r="DC39" s="5">
        <f t="shared" si="61"/>
        <v>0</v>
      </c>
      <c r="DD39" s="5">
        <f t="shared" si="62"/>
        <v>0</v>
      </c>
      <c r="DE39" s="5">
        <f t="shared" si="63"/>
        <v>0</v>
      </c>
      <c r="DF39" s="5">
        <f>IFERROR(SUM(CT39:DE39),0)*((Cockpit!$C$3)^4)</f>
        <v>0</v>
      </c>
      <c r="DG39" s="19">
        <f>INDEX('Team forecast'!$M$3:$AU$22,MATCH($B39,'Team forecast'!$B$3:$B$22,0),MATCH(DG$1,'Team forecast'!$M$2:$AU$2,0))</f>
        <v>0</v>
      </c>
      <c r="DH39" s="19">
        <f>INDEX('Team forecast'!$M$3:$AU$22,MATCH($B39,'Team forecast'!$B$3:$B$22,0),MATCH(DH$1,'Team forecast'!$M$2:$AU$2,0))</f>
        <v>0</v>
      </c>
      <c r="DI39" s="19">
        <f>INDEX('Team forecast'!$M$3:$AU$22,MATCH($B39,'Team forecast'!$B$3:$B$22,0),MATCH(DI$1,'Team forecast'!$M$2:$AU$2,0))</f>
        <v>0</v>
      </c>
      <c r="DJ39" s="19">
        <f>INDEX('Team forecast'!$M$3:$AU$22,MATCH($B39,'Team forecast'!$B$3:$B$22,0),MATCH(DJ$1,'Team forecast'!$M$2:$AU$2,0))</f>
        <v>0</v>
      </c>
      <c r="DK39" s="5">
        <f t="shared" si="64"/>
        <v>-5000</v>
      </c>
      <c r="DL39" s="5">
        <f>INDEX('Team forecast'!$M$3:$AU$22,MATCH($B39,'Team forecast'!$B$3:$B$22,0),MATCH(DL$1,'Team forecast'!$M$2:$AU$2,0))*IF($Y39&gt;0,25000,0)</f>
        <v>0</v>
      </c>
      <c r="DM39" s="5">
        <f>INDEX('Team forecast'!$M$3:$AU$22,MATCH($B39,'Team forecast'!$B$3:$B$22,0),MATCH(DM$1,'Team forecast'!$M$2:$AU$2,0))*IF($Y39&gt;0,5000,0)</f>
        <v>0</v>
      </c>
      <c r="DN39" s="5">
        <f>INDEX('Team forecast'!$M$3:$AU$22,MATCH($B39,'Team forecast'!$B$3:$B$22,0),MATCH(DN$1,'Team forecast'!$M$2:$AU$2,0))*IF($Y39&gt;0,-15000,0)</f>
        <v>0</v>
      </c>
      <c r="DO39" s="5">
        <f t="shared" si="65"/>
        <v>0</v>
      </c>
      <c r="DP39" s="5">
        <f t="shared" si="66"/>
        <v>0</v>
      </c>
      <c r="DQ39" s="5">
        <f t="shared" si="67"/>
        <v>0</v>
      </c>
      <c r="DR39" s="5">
        <f t="shared" si="68"/>
        <v>0</v>
      </c>
      <c r="DS39" s="5">
        <f t="shared" si="69"/>
        <v>0</v>
      </c>
      <c r="DT39" s="5">
        <f t="shared" si="70"/>
        <v>0</v>
      </c>
      <c r="DU39" s="5">
        <f t="shared" si="71"/>
        <v>0</v>
      </c>
      <c r="DV39" s="5">
        <f t="shared" si="72"/>
        <v>0</v>
      </c>
      <c r="DW39" s="5">
        <f t="shared" si="73"/>
        <v>0</v>
      </c>
      <c r="DX39" s="5">
        <f>IFERROR(SUM(DL39:DW39),0)*((Cockpit!$C$3)^5)</f>
        <v>0</v>
      </c>
      <c r="DY39" s="5">
        <f t="shared" si="74"/>
        <v>-5000</v>
      </c>
      <c r="DZ39" s="5" t="str">
        <f>IF(ISERROR(MATCH(A39,'Current squad'!B:B,0)),"No","Yes")</f>
        <v>No</v>
      </c>
      <c r="EA39" s="5" cm="1">
        <f t="array" ref="EA39">IFERROR(_xlfn.IFS(DZ39="Yes",0,DZ39="No",H39*1%),999999)</f>
        <v>40270</v>
      </c>
      <c r="EB39" s="5">
        <f t="shared" si="15"/>
        <v>4067270</v>
      </c>
      <c r="EC39" s="5">
        <f t="shared" si="75"/>
        <v>-45270</v>
      </c>
      <c r="ED39" s="1">
        <f t="shared" si="16"/>
        <v>-1.1241619071268935E-2</v>
      </c>
      <c r="EE39" s="5">
        <f>RANK(EC39,$EC$2:$EC$572)+COUNTIF($EC$2:EC39,EC39)-1</f>
        <v>456</v>
      </c>
      <c r="EF39" s="4">
        <f>RANK(ED39,$ED$2:$ED$572)+COUNTIF($ED$2:ED39,ED39)-1</f>
        <v>282</v>
      </c>
    </row>
    <row r="40" spans="1:136" x14ac:dyDescent="0.3">
      <c r="A40" t="str">
        <f>IF(Holdet.dk!A40&lt;&gt;"",Holdet.dk!A40,"")</f>
        <v>Aaron Connolly</v>
      </c>
      <c r="B40" t="str">
        <f>INDEX(Holdet.dk!B:B,MATCH($A40,Holdet.dk!$A:$A,0))</f>
        <v>Brighton and Hove</v>
      </c>
      <c r="C40" t="str">
        <f>INDEX(Holdet.dk!C:C,MATCH($A40,Holdet.dk!$A:$A,0))</f>
        <v>Striker</v>
      </c>
      <c r="D40" t="str">
        <f>INDEX(Holdet.dk!D:D,MATCH($A40,Holdet.dk!$A:$A,0))</f>
        <v>4.009.000</v>
      </c>
      <c r="E40" s="1">
        <f>IFERROR(_xlfn.NUMBERVALUE(INDEX(Holdet.dk!$E:$E,MATCH($A40,Holdet.dk!$A:$A,0)),","),0)</f>
        <v>1E-3</v>
      </c>
      <c r="F40" t="str">
        <f>IF(INDEX(Lookup!H:H,MATCH('Master data'!A40,Lookup!G:G,0))=0,A40,INDEX(Lookup!H:H,MATCH('Master data'!A40,Lookup!G:G,0)))</f>
        <v>Aaron Connolly</v>
      </c>
      <c r="G40" t="str">
        <f>IFERROR(INDEX(Lookup!B:B,MATCH(INDEX(Rotowire!C:C,MATCH(F40,Rotowire!A:A,0)),Lookup!D:D,0)),"")</f>
        <v/>
      </c>
      <c r="H40" s="5">
        <f t="shared" si="4"/>
        <v>4009000</v>
      </c>
      <c r="I40" s="19">
        <f>IFERROR(INDEX('Team forecast'!$G$3:$I$22,MATCH($B40,'Team forecast'!$B$3:$B$22,0),MATCH(I$1,'Team forecast'!$G$2:$I$2,0)),0)</f>
        <v>0.99082568807339433</v>
      </c>
      <c r="J40" s="19">
        <f>IFERROR(INDEX('Team forecast'!$G$3:$I$22,MATCH($B40,'Team forecast'!$B$3:$B$22,0),MATCH(J$1,'Team forecast'!$G$2:$I$2,0)),0)</f>
        <v>0.68783068783068768</v>
      </c>
      <c r="K40" s="19">
        <f>IFERROR(INDEX('Team forecast'!$G$3:$I$22,MATCH($B40,'Team forecast'!$B$3:$B$22,0),MATCH(K$1,'Team forecast'!$G$2:$I$2,0)),0)</f>
        <v>2.0963984079539428</v>
      </c>
      <c r="L40">
        <f>SUMIFS(Rotowire!E:E,Rotowire!$A:$A,'Master data'!$F40)</f>
        <v>0</v>
      </c>
      <c r="M40" s="2">
        <f>SUMIFS(Rotowire!F:F,Rotowire!$A:$A,'Master data'!$F40)*I40</f>
        <v>0</v>
      </c>
      <c r="N40" s="2">
        <f>SUMIFS(Rotowire!G:G,Rotowire!$A:$A,'Master data'!$F40)*I40</f>
        <v>0</v>
      </c>
      <c r="O40" s="2">
        <f>SUMIFS(Rotowire!I:I,Rotowire!$A:$A,'Master data'!$F40)*I40</f>
        <v>0</v>
      </c>
      <c r="P40" s="2">
        <f>SUMIFS(Rotowire!W:W,Rotowire!$A:$A,'Master data'!$F40)*K40</f>
        <v>0</v>
      </c>
      <c r="Q40" s="2">
        <f>SUMIFS(Rotowire!Y:Y,Rotowire!$A:$A,'Master data'!$F40)*J40</f>
        <v>0</v>
      </c>
      <c r="R40" s="2">
        <f>SUMIFS(Rotowire!AB:AB,Rotowire!$A:$A,'Master data'!$F40)</f>
        <v>0</v>
      </c>
      <c r="S40" s="2">
        <f>SUMIFS(Rotowire!AC:AC,Rotowire!$A:$A,'Master data'!$F40)</f>
        <v>0</v>
      </c>
      <c r="T40" s="2">
        <f>INDEX('Team forecast'!D$3:D$22,MATCH($B40,'Team forecast'!$B$3:$B$22,0))</f>
        <v>1.08</v>
      </c>
      <c r="U40" s="2">
        <f>INDEX('Team forecast'!E$3:E$22,MATCH($B40,'Team forecast'!$B$3:$B$22,0))</f>
        <v>1.3</v>
      </c>
      <c r="V40" s="2">
        <f>INDEX('Team forecast'!J$3:J$22,MATCH($B40,'Team forecast'!$B$3:$B$22,0))</f>
        <v>0.30690000000000001</v>
      </c>
      <c r="W40" s="2">
        <f>INDEX('Team forecast'!K$3:K$22,MATCH($B40,'Team forecast'!$B$3:$B$22,0))</f>
        <v>0.28310000000000002</v>
      </c>
      <c r="X40" s="2">
        <f>INDEX('Team forecast'!L$3:L$22,MATCH($B40,'Team forecast'!$B$3:$B$22,0))</f>
        <v>0.41</v>
      </c>
      <c r="Y40" s="5">
        <f t="shared" si="5"/>
        <v>-5000</v>
      </c>
      <c r="Z40" s="5">
        <f t="shared" si="17"/>
        <v>0</v>
      </c>
      <c r="AA40" s="5">
        <f t="shared" si="6"/>
        <v>0</v>
      </c>
      <c r="AB40" s="5">
        <f t="shared" si="7"/>
        <v>0</v>
      </c>
      <c r="AC40" s="5">
        <f t="shared" si="8"/>
        <v>0</v>
      </c>
      <c r="AD40" s="5">
        <f t="shared" si="18"/>
        <v>0</v>
      </c>
      <c r="AE40" s="5">
        <f t="shared" si="19"/>
        <v>0</v>
      </c>
      <c r="AF40" s="5">
        <f t="shared" si="11"/>
        <v>0</v>
      </c>
      <c r="AG40" s="5">
        <f t="shared" si="12"/>
        <v>0</v>
      </c>
      <c r="AH40" s="5">
        <f t="shared" si="20"/>
        <v>0</v>
      </c>
      <c r="AI40" s="5">
        <f t="shared" si="21"/>
        <v>0</v>
      </c>
      <c r="AJ40" s="5">
        <f t="shared" si="22"/>
        <v>0</v>
      </c>
      <c r="AK40" s="5">
        <f t="shared" si="23"/>
        <v>0</v>
      </c>
      <c r="AL40" s="5">
        <f>IFERROR(SUM(Y40:AK40),-5000)*((Cockpit!$C$3)^0)</f>
        <v>-5000</v>
      </c>
      <c r="AM40" s="19">
        <f>INDEX('Team forecast'!$M$3:$AU$22,MATCH($B40,'Team forecast'!$B$3:$B$22,0),MATCH(AM$1,'Team forecast'!$M$2:$AU$2,0))</f>
        <v>0</v>
      </c>
      <c r="AN40" s="19">
        <f>INDEX('Team forecast'!$M$3:$AU$22,MATCH($B40,'Team forecast'!$B$3:$B$22,0),MATCH(AN$1,'Team forecast'!$M$2:$AU$2,0))</f>
        <v>0</v>
      </c>
      <c r="AO40" s="19">
        <f>INDEX('Team forecast'!$M$3:$AU$22,MATCH($B40,'Team forecast'!$B$3:$B$22,0),MATCH(AO$1,'Team forecast'!$M$2:$AU$2,0))</f>
        <v>0</v>
      </c>
      <c r="AP40" s="19">
        <f>INDEX('Team forecast'!$M$3:$AU$22,MATCH($B40,'Team forecast'!$B$3:$B$22,0),MATCH(AP$1,'Team forecast'!$M$2:$AU$2,0))</f>
        <v>0</v>
      </c>
      <c r="AQ40" s="5">
        <f t="shared" si="24"/>
        <v>-5000</v>
      </c>
      <c r="AR40" s="5">
        <f>INDEX('Team forecast'!$M$3:$AU$22,MATCH($B40,'Team forecast'!$B$3:$B$22,0),MATCH(AR$1,'Team forecast'!$M$2:$AU$2,0))*IF($Y40&gt;0,25000,0)</f>
        <v>0</v>
      </c>
      <c r="AS40" s="5">
        <f>INDEX('Team forecast'!$M$3:$AU$22,MATCH($B40,'Team forecast'!$B$3:$B$22,0),MATCH(AS$1,'Team forecast'!$M$2:$AU$2,0))*IF($Y40&gt;0,5000,0)</f>
        <v>0</v>
      </c>
      <c r="AT40" s="5">
        <f>INDEX('Team forecast'!$M$3:$AU$22,MATCH($B40,'Team forecast'!$B$3:$B$22,0),MATCH(AT$1,'Team forecast'!$M$2:$AU$2,0))*IF($Y40&gt;0,-15000,0)</f>
        <v>0</v>
      </c>
      <c r="AU40" s="5">
        <f t="shared" si="25"/>
        <v>0</v>
      </c>
      <c r="AV40" s="5">
        <f t="shared" si="26"/>
        <v>0</v>
      </c>
      <c r="AW40" s="5">
        <f t="shared" si="27"/>
        <v>0</v>
      </c>
      <c r="AX40" s="5">
        <f t="shared" si="28"/>
        <v>0</v>
      </c>
      <c r="AY40" s="5">
        <f t="shared" si="29"/>
        <v>0</v>
      </c>
      <c r="AZ40" s="5">
        <f t="shared" si="30"/>
        <v>0</v>
      </c>
      <c r="BA40" s="5">
        <f t="shared" si="31"/>
        <v>0</v>
      </c>
      <c r="BB40" s="5">
        <f t="shared" si="32"/>
        <v>0</v>
      </c>
      <c r="BC40" s="5">
        <f t="shared" si="33"/>
        <v>0</v>
      </c>
      <c r="BD40" s="5">
        <f>IFERROR(SUM(AR40:BC40),0)*((Cockpit!$C$3)^1)</f>
        <v>0</v>
      </c>
      <c r="BE40" s="19">
        <f>INDEX('Team forecast'!$M$3:$AU$22,MATCH($B40,'Team forecast'!$B$3:$B$22,0),MATCH(BE$1,'Team forecast'!$M$2:$AU$2,0))</f>
        <v>0</v>
      </c>
      <c r="BF40" s="19">
        <f>INDEX('Team forecast'!$M$3:$AU$22,MATCH($B40,'Team forecast'!$B$3:$B$22,0),MATCH(BF$1,'Team forecast'!$M$2:$AU$2,0))</f>
        <v>0</v>
      </c>
      <c r="BG40" s="19">
        <f>INDEX('Team forecast'!$M$3:$AU$22,MATCH($B40,'Team forecast'!$B$3:$B$22,0),MATCH(BG$1,'Team forecast'!$M$2:$AU$2,0))</f>
        <v>0</v>
      </c>
      <c r="BH40" s="19">
        <f>INDEX('Team forecast'!$M$3:$AU$22,MATCH($B40,'Team forecast'!$B$3:$B$22,0),MATCH(BH$1,'Team forecast'!$M$2:$AU$2,0))</f>
        <v>0</v>
      </c>
      <c r="BI40" s="5">
        <f t="shared" si="34"/>
        <v>-5000</v>
      </c>
      <c r="BJ40" s="5">
        <f>INDEX('Team forecast'!$M$3:$AU$22,MATCH($B40,'Team forecast'!$B$3:$B$22,0),MATCH(BJ$1,'Team forecast'!$M$2:$AU$2,0))*IF($Y40&gt;0,25000,0)</f>
        <v>0</v>
      </c>
      <c r="BK40" s="5">
        <f>INDEX('Team forecast'!$M$3:$AU$22,MATCH($B40,'Team forecast'!$B$3:$B$22,0),MATCH(BK$1,'Team forecast'!$M$2:$AU$2,0))*IF($Y40&gt;0,5000,0)</f>
        <v>0</v>
      </c>
      <c r="BL40" s="5">
        <f>INDEX('Team forecast'!$M$3:$AU$22,MATCH($B40,'Team forecast'!$B$3:$B$22,0),MATCH(BL$1,'Team forecast'!$M$2:$AU$2,0))*IF($Y40&gt;0,-15000,0)</f>
        <v>0</v>
      </c>
      <c r="BM40" s="5">
        <f t="shared" si="35"/>
        <v>0</v>
      </c>
      <c r="BN40" s="5">
        <f t="shared" si="36"/>
        <v>0</v>
      </c>
      <c r="BO40" s="5">
        <f t="shared" si="37"/>
        <v>0</v>
      </c>
      <c r="BP40" s="5">
        <f t="shared" si="38"/>
        <v>0</v>
      </c>
      <c r="BQ40" s="5">
        <f t="shared" si="39"/>
        <v>0</v>
      </c>
      <c r="BR40" s="5">
        <f t="shared" si="40"/>
        <v>0</v>
      </c>
      <c r="BS40" s="5">
        <f t="shared" si="41"/>
        <v>0</v>
      </c>
      <c r="BT40" s="5">
        <f t="shared" si="42"/>
        <v>0</v>
      </c>
      <c r="BU40" s="5">
        <f t="shared" si="43"/>
        <v>0</v>
      </c>
      <c r="BV40" s="5">
        <f>IFERROR(SUM(BJ40:BU40),0)*((Cockpit!$C$3)^2)</f>
        <v>0</v>
      </c>
      <c r="BW40" s="19">
        <f>INDEX('Team forecast'!$M$3:$AU$22,MATCH($B40,'Team forecast'!$B$3:$B$22,0),MATCH(BW$1,'Team forecast'!$M$2:$AU$2,0))</f>
        <v>0</v>
      </c>
      <c r="BX40" s="19">
        <f>INDEX('Team forecast'!$M$3:$AU$22,MATCH($B40,'Team forecast'!$B$3:$B$22,0),MATCH(BX$1,'Team forecast'!$M$2:$AU$2,0))</f>
        <v>0</v>
      </c>
      <c r="BY40" s="19">
        <f>INDEX('Team forecast'!$M$3:$AU$22,MATCH($B40,'Team forecast'!$B$3:$B$22,0),MATCH(BY$1,'Team forecast'!$M$2:$AU$2,0))</f>
        <v>0</v>
      </c>
      <c r="BZ40" s="19">
        <f>INDEX('Team forecast'!$M$3:$AU$22,MATCH($B40,'Team forecast'!$B$3:$B$22,0),MATCH(BZ$1,'Team forecast'!$M$2:$AU$2,0))</f>
        <v>0</v>
      </c>
      <c r="CA40" s="5">
        <f t="shared" si="44"/>
        <v>-5000</v>
      </c>
      <c r="CB40" s="5">
        <f>INDEX('Team forecast'!$M$3:$AU$22,MATCH($B40,'Team forecast'!$B$3:$B$22,0),MATCH(CB$1,'Team forecast'!$M$2:$AU$2,0))*IF($Y40&gt;0,25000,0)</f>
        <v>0</v>
      </c>
      <c r="CC40" s="5">
        <f>INDEX('Team forecast'!$M$3:$AU$22,MATCH($B40,'Team forecast'!$B$3:$B$22,0),MATCH(CC$1,'Team forecast'!$M$2:$AU$2,0))*IF($Y40&gt;0,5000,0)</f>
        <v>0</v>
      </c>
      <c r="CD40" s="5">
        <f>INDEX('Team forecast'!$M$3:$AU$22,MATCH($B40,'Team forecast'!$B$3:$B$22,0),MATCH(CD$1,'Team forecast'!$M$2:$AU$2,0))*IF($Y40&gt;0,-15000,0)</f>
        <v>0</v>
      </c>
      <c r="CE40" s="5">
        <f t="shared" si="45"/>
        <v>0</v>
      </c>
      <c r="CF40" s="5">
        <f t="shared" si="46"/>
        <v>0</v>
      </c>
      <c r="CG40" s="5">
        <f t="shared" si="47"/>
        <v>0</v>
      </c>
      <c r="CH40" s="5">
        <f t="shared" si="48"/>
        <v>0</v>
      </c>
      <c r="CI40" s="5">
        <f t="shared" si="49"/>
        <v>0</v>
      </c>
      <c r="CJ40" s="5">
        <f t="shared" si="50"/>
        <v>0</v>
      </c>
      <c r="CK40" s="5">
        <f t="shared" si="51"/>
        <v>0</v>
      </c>
      <c r="CL40" s="5">
        <f t="shared" si="52"/>
        <v>0</v>
      </c>
      <c r="CM40" s="5">
        <f t="shared" si="53"/>
        <v>0</v>
      </c>
      <c r="CN40" s="5">
        <f>IFERROR(SUM(CB40:CM40),0)*((Cockpit!$C$3)^3)</f>
        <v>0</v>
      </c>
      <c r="CO40" s="19">
        <f>INDEX('Team forecast'!$M$3:$AU$22,MATCH($B40,'Team forecast'!$B$3:$B$22,0),MATCH(CO$1,'Team forecast'!$M$2:$AU$2,0))</f>
        <v>0</v>
      </c>
      <c r="CP40" s="19">
        <f>INDEX('Team forecast'!$M$3:$AU$22,MATCH($B40,'Team forecast'!$B$3:$B$22,0),MATCH(CP$1,'Team forecast'!$M$2:$AU$2,0))</f>
        <v>0</v>
      </c>
      <c r="CQ40" s="19">
        <f>INDEX('Team forecast'!$M$3:$AU$22,MATCH($B40,'Team forecast'!$B$3:$B$22,0),MATCH(CQ$1,'Team forecast'!$M$2:$AU$2,0))</f>
        <v>0</v>
      </c>
      <c r="CR40" s="19">
        <f>INDEX('Team forecast'!$M$3:$AU$22,MATCH($B40,'Team forecast'!$B$3:$B$22,0),MATCH(CR$1,'Team forecast'!$M$2:$AU$2,0))</f>
        <v>0</v>
      </c>
      <c r="CS40" s="5">
        <f t="shared" si="54"/>
        <v>-5000</v>
      </c>
      <c r="CT40" s="5">
        <f>INDEX('Team forecast'!$M$3:$AU$22,MATCH($B40,'Team forecast'!$B$3:$B$22,0),MATCH(CT$1,'Team forecast'!$M$2:$AU$2,0))*IF($Y40&gt;0,25000,0)</f>
        <v>0</v>
      </c>
      <c r="CU40" s="5">
        <f>INDEX('Team forecast'!$M$3:$AU$22,MATCH($B40,'Team forecast'!$B$3:$B$22,0),MATCH(CU$1,'Team forecast'!$M$2:$AU$2,0))*IF($Y40&gt;0,5000,0)</f>
        <v>0</v>
      </c>
      <c r="CV40" s="5">
        <f>INDEX('Team forecast'!$M$3:$AU$22,MATCH($B40,'Team forecast'!$B$3:$B$22,0),MATCH(CV$1,'Team forecast'!$M$2:$AU$2,0))*IF($Y40&gt;0,-15000,0)</f>
        <v>0</v>
      </c>
      <c r="CW40" s="5">
        <f t="shared" si="55"/>
        <v>0</v>
      </c>
      <c r="CX40" s="5">
        <f t="shared" si="56"/>
        <v>0</v>
      </c>
      <c r="CY40" s="5">
        <f t="shared" si="57"/>
        <v>0</v>
      </c>
      <c r="CZ40" s="5">
        <f t="shared" si="58"/>
        <v>0</v>
      </c>
      <c r="DA40" s="5">
        <f t="shared" si="59"/>
        <v>0</v>
      </c>
      <c r="DB40" s="5">
        <f t="shared" si="60"/>
        <v>0</v>
      </c>
      <c r="DC40" s="5">
        <f t="shared" si="61"/>
        <v>0</v>
      </c>
      <c r="DD40" s="5">
        <f t="shared" si="62"/>
        <v>0</v>
      </c>
      <c r="DE40" s="5">
        <f t="shared" si="63"/>
        <v>0</v>
      </c>
      <c r="DF40" s="5">
        <f>IFERROR(SUM(CT40:DE40),0)*((Cockpit!$C$3)^4)</f>
        <v>0</v>
      </c>
      <c r="DG40" s="19">
        <f>INDEX('Team forecast'!$M$3:$AU$22,MATCH($B40,'Team forecast'!$B$3:$B$22,0),MATCH(DG$1,'Team forecast'!$M$2:$AU$2,0))</f>
        <v>0</v>
      </c>
      <c r="DH40" s="19">
        <f>INDEX('Team forecast'!$M$3:$AU$22,MATCH($B40,'Team forecast'!$B$3:$B$22,0),MATCH(DH$1,'Team forecast'!$M$2:$AU$2,0))</f>
        <v>0</v>
      </c>
      <c r="DI40" s="19">
        <f>INDEX('Team forecast'!$M$3:$AU$22,MATCH($B40,'Team forecast'!$B$3:$B$22,0),MATCH(DI$1,'Team forecast'!$M$2:$AU$2,0))</f>
        <v>0</v>
      </c>
      <c r="DJ40" s="19">
        <f>INDEX('Team forecast'!$M$3:$AU$22,MATCH($B40,'Team forecast'!$B$3:$B$22,0),MATCH(DJ$1,'Team forecast'!$M$2:$AU$2,0))</f>
        <v>0</v>
      </c>
      <c r="DK40" s="5">
        <f t="shared" si="64"/>
        <v>-5000</v>
      </c>
      <c r="DL40" s="5">
        <f>INDEX('Team forecast'!$M$3:$AU$22,MATCH($B40,'Team forecast'!$B$3:$B$22,0),MATCH(DL$1,'Team forecast'!$M$2:$AU$2,0))*IF($Y40&gt;0,25000,0)</f>
        <v>0</v>
      </c>
      <c r="DM40" s="5">
        <f>INDEX('Team forecast'!$M$3:$AU$22,MATCH($B40,'Team forecast'!$B$3:$B$22,0),MATCH(DM$1,'Team forecast'!$M$2:$AU$2,0))*IF($Y40&gt;0,5000,0)</f>
        <v>0</v>
      </c>
      <c r="DN40" s="5">
        <f>INDEX('Team forecast'!$M$3:$AU$22,MATCH($B40,'Team forecast'!$B$3:$B$22,0),MATCH(DN$1,'Team forecast'!$M$2:$AU$2,0))*IF($Y40&gt;0,-15000,0)</f>
        <v>0</v>
      </c>
      <c r="DO40" s="5">
        <f t="shared" si="65"/>
        <v>0</v>
      </c>
      <c r="DP40" s="5">
        <f t="shared" si="66"/>
        <v>0</v>
      </c>
      <c r="DQ40" s="5">
        <f t="shared" si="67"/>
        <v>0</v>
      </c>
      <c r="DR40" s="5">
        <f t="shared" si="68"/>
        <v>0</v>
      </c>
      <c r="DS40" s="5">
        <f t="shared" si="69"/>
        <v>0</v>
      </c>
      <c r="DT40" s="5">
        <f t="shared" si="70"/>
        <v>0</v>
      </c>
      <c r="DU40" s="5">
        <f t="shared" si="71"/>
        <v>0</v>
      </c>
      <c r="DV40" s="5">
        <f t="shared" si="72"/>
        <v>0</v>
      </c>
      <c r="DW40" s="5">
        <f t="shared" si="73"/>
        <v>0</v>
      </c>
      <c r="DX40" s="5">
        <f>IFERROR(SUM(DL40:DW40),0)*((Cockpit!$C$3)^5)</f>
        <v>0</v>
      </c>
      <c r="DY40" s="5">
        <f t="shared" si="74"/>
        <v>-5000</v>
      </c>
      <c r="DZ40" s="5" t="str">
        <f>IF(ISERROR(MATCH(A40,'Current squad'!B:B,0)),"No","Yes")</f>
        <v>No</v>
      </c>
      <c r="EA40" s="5" cm="1">
        <f t="array" ref="EA40">IFERROR(_xlfn.IFS(DZ40="Yes",0,DZ40="No",H40*1%),999999)</f>
        <v>40090</v>
      </c>
      <c r="EB40" s="5">
        <f t="shared" si="15"/>
        <v>4049090</v>
      </c>
      <c r="EC40" s="5">
        <f t="shared" si="75"/>
        <v>-45090</v>
      </c>
      <c r="ED40" s="1">
        <f t="shared" si="16"/>
        <v>-1.1247193813918683E-2</v>
      </c>
      <c r="EE40" s="5">
        <f>RANK(EC40,$EC$2:$EC$572)+COUNTIF($EC$2:EC40,EC40)-1</f>
        <v>455</v>
      </c>
      <c r="EF40" s="4">
        <f>RANK(ED40,$ED$2:$ED$572)+COUNTIF($ED$2:ED40,ED40)-1</f>
        <v>283</v>
      </c>
    </row>
    <row r="41" spans="1:136" x14ac:dyDescent="0.3">
      <c r="A41" t="str">
        <f>IF(Holdet.dk!A41&lt;&gt;"",Holdet.dk!A41,"")</f>
        <v>Christian Pulisic</v>
      </c>
      <c r="B41" t="str">
        <f>INDEX(Holdet.dk!B:B,MATCH($A41,Holdet.dk!$A:$A,0))</f>
        <v>Chelsea</v>
      </c>
      <c r="C41" t="str">
        <f>INDEX(Holdet.dk!C:C,MATCH($A41,Holdet.dk!$A:$A,0))</f>
        <v>Striker</v>
      </c>
      <c r="D41" t="str">
        <f>INDEX(Holdet.dk!D:D,MATCH($A41,Holdet.dk!$A:$A,0))</f>
        <v>7.288.000</v>
      </c>
      <c r="E41" s="1">
        <f>IFERROR(_xlfn.NUMBERVALUE(INDEX(Holdet.dk!$E:$E,MATCH($A41,Holdet.dk!$A:$A,0)),","),0)</f>
        <v>1.3999999999999999E-2</v>
      </c>
      <c r="F41" t="str">
        <f>IF(INDEX(Lookup!H:H,MATCH('Master data'!A41,Lookup!G:G,0))=0,A41,INDEX(Lookup!H:H,MATCH('Master data'!A41,Lookup!G:G,0)))</f>
        <v>Christian Pulisic</v>
      </c>
      <c r="G41" t="str">
        <f>IFERROR(INDEX(Lookup!B:B,MATCH(INDEX(Rotowire!C:C,MATCH(F41,Rotowire!A:A,0)),Lookup!D:D,0)),"")</f>
        <v/>
      </c>
      <c r="H41" s="5">
        <f t="shared" si="4"/>
        <v>7288000</v>
      </c>
      <c r="I41" s="19">
        <f>IFERROR(INDEX('Team forecast'!$G$3:$I$22,MATCH($B41,'Team forecast'!$B$3:$B$22,0),MATCH(I$1,'Team forecast'!$G$2:$I$2,0)),0)</f>
        <v>0.93034825870646787</v>
      </c>
      <c r="J41" s="19">
        <f>IFERROR(INDEX('Team forecast'!$G$3:$I$22,MATCH($B41,'Team forecast'!$B$3:$B$22,0),MATCH(J$1,'Team forecast'!$G$2:$I$2,0)),0)</f>
        <v>0.82291666666666674</v>
      </c>
      <c r="K41" s="19">
        <f>IFERROR(INDEX('Team forecast'!$G$3:$I$22,MATCH($B41,'Team forecast'!$B$3:$B$22,0),MATCH(K$1,'Team forecast'!$G$2:$I$2,0)),0)</f>
        <v>1.1346119882058896</v>
      </c>
      <c r="L41">
        <f>SUMIFS(Rotowire!E:E,Rotowire!$A:$A,'Master data'!$F41)</f>
        <v>0</v>
      </c>
      <c r="M41" s="2">
        <f>SUMIFS(Rotowire!F:F,Rotowire!$A:$A,'Master data'!$F41)*I41</f>
        <v>0</v>
      </c>
      <c r="N41" s="2">
        <f>SUMIFS(Rotowire!G:G,Rotowire!$A:$A,'Master data'!$F41)*I41</f>
        <v>0</v>
      </c>
      <c r="O41" s="2">
        <f>SUMIFS(Rotowire!I:I,Rotowire!$A:$A,'Master data'!$F41)*I41</f>
        <v>0</v>
      </c>
      <c r="P41" s="2">
        <f>SUMIFS(Rotowire!W:W,Rotowire!$A:$A,'Master data'!$F41)*K41</f>
        <v>0</v>
      </c>
      <c r="Q41" s="2">
        <f>SUMIFS(Rotowire!Y:Y,Rotowire!$A:$A,'Master data'!$F41)*J41</f>
        <v>0</v>
      </c>
      <c r="R41" s="2">
        <f>SUMIFS(Rotowire!AB:AB,Rotowire!$A:$A,'Master data'!$F41)</f>
        <v>0</v>
      </c>
      <c r="S41" s="2">
        <f>SUMIFS(Rotowire!AC:AC,Rotowire!$A:$A,'Master data'!$F41)</f>
        <v>0</v>
      </c>
      <c r="T41" s="2">
        <f>INDEX('Team forecast'!D$3:D$22,MATCH($B41,'Team forecast'!$B$3:$B$22,0))</f>
        <v>1.87</v>
      </c>
      <c r="U41" s="2">
        <f>INDEX('Team forecast'!E$3:E$22,MATCH($B41,'Team forecast'!$B$3:$B$22,0))</f>
        <v>0.79</v>
      </c>
      <c r="V41" s="2">
        <f>INDEX('Team forecast'!J$3:J$22,MATCH($B41,'Team forecast'!$B$3:$B$22,0))</f>
        <v>0.62609999999999999</v>
      </c>
      <c r="W41" s="2">
        <f>INDEX('Team forecast'!K$3:K$22,MATCH($B41,'Team forecast'!$B$3:$B$22,0))</f>
        <v>0.2238</v>
      </c>
      <c r="X41" s="2">
        <f>INDEX('Team forecast'!L$3:L$22,MATCH($B41,'Team forecast'!$B$3:$B$22,0))</f>
        <v>0.15010000000000001</v>
      </c>
      <c r="Y41" s="5">
        <f t="shared" si="5"/>
        <v>-5000</v>
      </c>
      <c r="Z41" s="5">
        <f t="shared" si="17"/>
        <v>0</v>
      </c>
      <c r="AA41" s="5">
        <f t="shared" si="6"/>
        <v>0</v>
      </c>
      <c r="AB41" s="5">
        <f t="shared" si="7"/>
        <v>0</v>
      </c>
      <c r="AC41" s="5">
        <f t="shared" si="8"/>
        <v>0</v>
      </c>
      <c r="AD41" s="5">
        <f t="shared" si="18"/>
        <v>0</v>
      </c>
      <c r="AE41" s="5">
        <f t="shared" si="19"/>
        <v>0</v>
      </c>
      <c r="AF41" s="5">
        <f t="shared" si="11"/>
        <v>0</v>
      </c>
      <c r="AG41" s="5">
        <f t="shared" si="12"/>
        <v>0</v>
      </c>
      <c r="AH41" s="5">
        <f t="shared" si="20"/>
        <v>0</v>
      </c>
      <c r="AI41" s="5">
        <f t="shared" si="21"/>
        <v>0</v>
      </c>
      <c r="AJ41" s="5">
        <f t="shared" si="22"/>
        <v>0</v>
      </c>
      <c r="AK41" s="5">
        <f t="shared" si="23"/>
        <v>0</v>
      </c>
      <c r="AL41" s="5">
        <f>IFERROR(SUM(Y41:AK41),-5000)*((Cockpit!$C$3)^0)</f>
        <v>-5000</v>
      </c>
      <c r="AM41" s="19">
        <f>INDEX('Team forecast'!$M$3:$AU$22,MATCH($B41,'Team forecast'!$B$3:$B$22,0),MATCH(AM$1,'Team forecast'!$M$2:$AU$2,0))</f>
        <v>0</v>
      </c>
      <c r="AN41" s="19">
        <f>INDEX('Team forecast'!$M$3:$AU$22,MATCH($B41,'Team forecast'!$B$3:$B$22,0),MATCH(AN$1,'Team forecast'!$M$2:$AU$2,0))</f>
        <v>0</v>
      </c>
      <c r="AO41" s="19">
        <f>INDEX('Team forecast'!$M$3:$AU$22,MATCH($B41,'Team forecast'!$B$3:$B$22,0),MATCH(AO$1,'Team forecast'!$M$2:$AU$2,0))</f>
        <v>0</v>
      </c>
      <c r="AP41" s="19">
        <f>INDEX('Team forecast'!$M$3:$AU$22,MATCH($B41,'Team forecast'!$B$3:$B$22,0),MATCH(AP$1,'Team forecast'!$M$2:$AU$2,0))</f>
        <v>0</v>
      </c>
      <c r="AQ41" s="5">
        <f t="shared" si="24"/>
        <v>-5000</v>
      </c>
      <c r="AR41" s="5">
        <f>INDEX('Team forecast'!$M$3:$AU$22,MATCH($B41,'Team forecast'!$B$3:$B$22,0),MATCH(AR$1,'Team forecast'!$M$2:$AU$2,0))*IF($Y41&gt;0,25000,0)</f>
        <v>0</v>
      </c>
      <c r="AS41" s="5">
        <f>INDEX('Team forecast'!$M$3:$AU$22,MATCH($B41,'Team forecast'!$B$3:$B$22,0),MATCH(AS$1,'Team forecast'!$M$2:$AU$2,0))*IF($Y41&gt;0,5000,0)</f>
        <v>0</v>
      </c>
      <c r="AT41" s="5">
        <f>INDEX('Team forecast'!$M$3:$AU$22,MATCH($B41,'Team forecast'!$B$3:$B$22,0),MATCH(AT$1,'Team forecast'!$M$2:$AU$2,0))*IF($Y41&gt;0,-15000,0)</f>
        <v>0</v>
      </c>
      <c r="AU41" s="5">
        <f t="shared" si="25"/>
        <v>0</v>
      </c>
      <c r="AV41" s="5">
        <f t="shared" si="26"/>
        <v>0</v>
      </c>
      <c r="AW41" s="5">
        <f t="shared" si="27"/>
        <v>0</v>
      </c>
      <c r="AX41" s="5">
        <f t="shared" si="28"/>
        <v>0</v>
      </c>
      <c r="AY41" s="5">
        <f t="shared" si="29"/>
        <v>0</v>
      </c>
      <c r="AZ41" s="5">
        <f t="shared" si="30"/>
        <v>0</v>
      </c>
      <c r="BA41" s="5">
        <f t="shared" si="31"/>
        <v>0</v>
      </c>
      <c r="BB41" s="5">
        <f t="shared" si="32"/>
        <v>0</v>
      </c>
      <c r="BC41" s="5">
        <f t="shared" si="33"/>
        <v>0</v>
      </c>
      <c r="BD41" s="5">
        <f>IFERROR(SUM(AR41:BC41),0)*((Cockpit!$C$3)^1)</f>
        <v>0</v>
      </c>
      <c r="BE41" s="19">
        <f>INDEX('Team forecast'!$M$3:$AU$22,MATCH($B41,'Team forecast'!$B$3:$B$22,0),MATCH(BE$1,'Team forecast'!$M$2:$AU$2,0))</f>
        <v>0</v>
      </c>
      <c r="BF41" s="19">
        <f>INDEX('Team forecast'!$M$3:$AU$22,MATCH($B41,'Team forecast'!$B$3:$B$22,0),MATCH(BF$1,'Team forecast'!$M$2:$AU$2,0))</f>
        <v>0</v>
      </c>
      <c r="BG41" s="19">
        <f>INDEX('Team forecast'!$M$3:$AU$22,MATCH($B41,'Team forecast'!$B$3:$B$22,0),MATCH(BG$1,'Team forecast'!$M$2:$AU$2,0))</f>
        <v>0</v>
      </c>
      <c r="BH41" s="19">
        <f>INDEX('Team forecast'!$M$3:$AU$22,MATCH($B41,'Team forecast'!$B$3:$B$22,0),MATCH(BH$1,'Team forecast'!$M$2:$AU$2,0))</f>
        <v>0</v>
      </c>
      <c r="BI41" s="5">
        <f t="shared" si="34"/>
        <v>-5000</v>
      </c>
      <c r="BJ41" s="5">
        <f>INDEX('Team forecast'!$M$3:$AU$22,MATCH($B41,'Team forecast'!$B$3:$B$22,0),MATCH(BJ$1,'Team forecast'!$M$2:$AU$2,0))*IF($Y41&gt;0,25000,0)</f>
        <v>0</v>
      </c>
      <c r="BK41" s="5">
        <f>INDEX('Team forecast'!$M$3:$AU$22,MATCH($B41,'Team forecast'!$B$3:$B$22,0),MATCH(BK$1,'Team forecast'!$M$2:$AU$2,0))*IF($Y41&gt;0,5000,0)</f>
        <v>0</v>
      </c>
      <c r="BL41" s="5">
        <f>INDEX('Team forecast'!$M$3:$AU$22,MATCH($B41,'Team forecast'!$B$3:$B$22,0),MATCH(BL$1,'Team forecast'!$M$2:$AU$2,0))*IF($Y41&gt;0,-15000,0)</f>
        <v>0</v>
      </c>
      <c r="BM41" s="5">
        <f t="shared" si="35"/>
        <v>0</v>
      </c>
      <c r="BN41" s="5">
        <f t="shared" si="36"/>
        <v>0</v>
      </c>
      <c r="BO41" s="5">
        <f t="shared" si="37"/>
        <v>0</v>
      </c>
      <c r="BP41" s="5">
        <f t="shared" si="38"/>
        <v>0</v>
      </c>
      <c r="BQ41" s="5">
        <f t="shared" si="39"/>
        <v>0</v>
      </c>
      <c r="BR41" s="5">
        <f t="shared" si="40"/>
        <v>0</v>
      </c>
      <c r="BS41" s="5">
        <f t="shared" si="41"/>
        <v>0</v>
      </c>
      <c r="BT41" s="5">
        <f t="shared" si="42"/>
        <v>0</v>
      </c>
      <c r="BU41" s="5">
        <f t="shared" si="43"/>
        <v>0</v>
      </c>
      <c r="BV41" s="5">
        <f>IFERROR(SUM(BJ41:BU41),0)*((Cockpit!$C$3)^2)</f>
        <v>0</v>
      </c>
      <c r="BW41" s="19">
        <f>INDEX('Team forecast'!$M$3:$AU$22,MATCH($B41,'Team forecast'!$B$3:$B$22,0),MATCH(BW$1,'Team forecast'!$M$2:$AU$2,0))</f>
        <v>0</v>
      </c>
      <c r="BX41" s="19">
        <f>INDEX('Team forecast'!$M$3:$AU$22,MATCH($B41,'Team forecast'!$B$3:$B$22,0),MATCH(BX$1,'Team forecast'!$M$2:$AU$2,0))</f>
        <v>0</v>
      </c>
      <c r="BY41" s="19">
        <f>INDEX('Team forecast'!$M$3:$AU$22,MATCH($B41,'Team forecast'!$B$3:$B$22,0),MATCH(BY$1,'Team forecast'!$M$2:$AU$2,0))</f>
        <v>0</v>
      </c>
      <c r="BZ41" s="19">
        <f>INDEX('Team forecast'!$M$3:$AU$22,MATCH($B41,'Team forecast'!$B$3:$B$22,0),MATCH(BZ$1,'Team forecast'!$M$2:$AU$2,0))</f>
        <v>0</v>
      </c>
      <c r="CA41" s="5">
        <f t="shared" si="44"/>
        <v>-5000</v>
      </c>
      <c r="CB41" s="5">
        <f>INDEX('Team forecast'!$M$3:$AU$22,MATCH($B41,'Team forecast'!$B$3:$B$22,0),MATCH(CB$1,'Team forecast'!$M$2:$AU$2,0))*IF($Y41&gt;0,25000,0)</f>
        <v>0</v>
      </c>
      <c r="CC41" s="5">
        <f>INDEX('Team forecast'!$M$3:$AU$22,MATCH($B41,'Team forecast'!$B$3:$B$22,0),MATCH(CC$1,'Team forecast'!$M$2:$AU$2,0))*IF($Y41&gt;0,5000,0)</f>
        <v>0</v>
      </c>
      <c r="CD41" s="5">
        <f>INDEX('Team forecast'!$M$3:$AU$22,MATCH($B41,'Team forecast'!$B$3:$B$22,0),MATCH(CD$1,'Team forecast'!$M$2:$AU$2,0))*IF($Y41&gt;0,-15000,0)</f>
        <v>0</v>
      </c>
      <c r="CE41" s="5">
        <f t="shared" si="45"/>
        <v>0</v>
      </c>
      <c r="CF41" s="5">
        <f t="shared" si="46"/>
        <v>0</v>
      </c>
      <c r="CG41" s="5">
        <f t="shared" si="47"/>
        <v>0</v>
      </c>
      <c r="CH41" s="5">
        <f t="shared" si="48"/>
        <v>0</v>
      </c>
      <c r="CI41" s="5">
        <f t="shared" si="49"/>
        <v>0</v>
      </c>
      <c r="CJ41" s="5">
        <f t="shared" si="50"/>
        <v>0</v>
      </c>
      <c r="CK41" s="5">
        <f t="shared" si="51"/>
        <v>0</v>
      </c>
      <c r="CL41" s="5">
        <f t="shared" si="52"/>
        <v>0</v>
      </c>
      <c r="CM41" s="5">
        <f t="shared" si="53"/>
        <v>0</v>
      </c>
      <c r="CN41" s="5">
        <f>IFERROR(SUM(CB41:CM41),0)*((Cockpit!$C$3)^3)</f>
        <v>0</v>
      </c>
      <c r="CO41" s="19">
        <f>INDEX('Team forecast'!$M$3:$AU$22,MATCH($B41,'Team forecast'!$B$3:$B$22,0),MATCH(CO$1,'Team forecast'!$M$2:$AU$2,0))</f>
        <v>0</v>
      </c>
      <c r="CP41" s="19">
        <f>INDEX('Team forecast'!$M$3:$AU$22,MATCH($B41,'Team forecast'!$B$3:$B$22,0),MATCH(CP$1,'Team forecast'!$M$2:$AU$2,0))</f>
        <v>0</v>
      </c>
      <c r="CQ41" s="19">
        <f>INDEX('Team forecast'!$M$3:$AU$22,MATCH($B41,'Team forecast'!$B$3:$B$22,0),MATCH(CQ$1,'Team forecast'!$M$2:$AU$2,0))</f>
        <v>0</v>
      </c>
      <c r="CR41" s="19">
        <f>INDEX('Team forecast'!$M$3:$AU$22,MATCH($B41,'Team forecast'!$B$3:$B$22,0),MATCH(CR$1,'Team forecast'!$M$2:$AU$2,0))</f>
        <v>0</v>
      </c>
      <c r="CS41" s="5">
        <f t="shared" si="54"/>
        <v>-5000</v>
      </c>
      <c r="CT41" s="5">
        <f>INDEX('Team forecast'!$M$3:$AU$22,MATCH($B41,'Team forecast'!$B$3:$B$22,0),MATCH(CT$1,'Team forecast'!$M$2:$AU$2,0))*IF($Y41&gt;0,25000,0)</f>
        <v>0</v>
      </c>
      <c r="CU41" s="5">
        <f>INDEX('Team forecast'!$M$3:$AU$22,MATCH($B41,'Team forecast'!$B$3:$B$22,0),MATCH(CU$1,'Team forecast'!$M$2:$AU$2,0))*IF($Y41&gt;0,5000,0)</f>
        <v>0</v>
      </c>
      <c r="CV41" s="5">
        <f>INDEX('Team forecast'!$M$3:$AU$22,MATCH($B41,'Team forecast'!$B$3:$B$22,0),MATCH(CV$1,'Team forecast'!$M$2:$AU$2,0))*IF($Y41&gt;0,-15000,0)</f>
        <v>0</v>
      </c>
      <c r="CW41" s="5">
        <f t="shared" si="55"/>
        <v>0</v>
      </c>
      <c r="CX41" s="5">
        <f t="shared" si="56"/>
        <v>0</v>
      </c>
      <c r="CY41" s="5">
        <f t="shared" si="57"/>
        <v>0</v>
      </c>
      <c r="CZ41" s="5">
        <f t="shared" si="58"/>
        <v>0</v>
      </c>
      <c r="DA41" s="5">
        <f t="shared" si="59"/>
        <v>0</v>
      </c>
      <c r="DB41" s="5">
        <f t="shared" si="60"/>
        <v>0</v>
      </c>
      <c r="DC41" s="5">
        <f t="shared" si="61"/>
        <v>0</v>
      </c>
      <c r="DD41" s="5">
        <f t="shared" si="62"/>
        <v>0</v>
      </c>
      <c r="DE41" s="5">
        <f t="shared" si="63"/>
        <v>0</v>
      </c>
      <c r="DF41" s="5">
        <f>IFERROR(SUM(CT41:DE41),0)*((Cockpit!$C$3)^4)</f>
        <v>0</v>
      </c>
      <c r="DG41" s="19">
        <f>INDEX('Team forecast'!$M$3:$AU$22,MATCH($B41,'Team forecast'!$B$3:$B$22,0),MATCH(DG$1,'Team forecast'!$M$2:$AU$2,0))</f>
        <v>0</v>
      </c>
      <c r="DH41" s="19">
        <f>INDEX('Team forecast'!$M$3:$AU$22,MATCH($B41,'Team forecast'!$B$3:$B$22,0),MATCH(DH$1,'Team forecast'!$M$2:$AU$2,0))</f>
        <v>0</v>
      </c>
      <c r="DI41" s="19">
        <f>INDEX('Team forecast'!$M$3:$AU$22,MATCH($B41,'Team forecast'!$B$3:$B$22,0),MATCH(DI$1,'Team forecast'!$M$2:$AU$2,0))</f>
        <v>0</v>
      </c>
      <c r="DJ41" s="19">
        <f>INDEX('Team forecast'!$M$3:$AU$22,MATCH($B41,'Team forecast'!$B$3:$B$22,0),MATCH(DJ$1,'Team forecast'!$M$2:$AU$2,0))</f>
        <v>0</v>
      </c>
      <c r="DK41" s="5">
        <f t="shared" si="64"/>
        <v>-5000</v>
      </c>
      <c r="DL41" s="5">
        <f>INDEX('Team forecast'!$M$3:$AU$22,MATCH($B41,'Team forecast'!$B$3:$B$22,0),MATCH(DL$1,'Team forecast'!$M$2:$AU$2,0))*IF($Y41&gt;0,25000,0)</f>
        <v>0</v>
      </c>
      <c r="DM41" s="5">
        <f>INDEX('Team forecast'!$M$3:$AU$22,MATCH($B41,'Team forecast'!$B$3:$B$22,0),MATCH(DM$1,'Team forecast'!$M$2:$AU$2,0))*IF($Y41&gt;0,5000,0)</f>
        <v>0</v>
      </c>
      <c r="DN41" s="5">
        <f>INDEX('Team forecast'!$M$3:$AU$22,MATCH($B41,'Team forecast'!$B$3:$B$22,0),MATCH(DN$1,'Team forecast'!$M$2:$AU$2,0))*IF($Y41&gt;0,-15000,0)</f>
        <v>0</v>
      </c>
      <c r="DO41" s="5">
        <f t="shared" si="65"/>
        <v>0</v>
      </c>
      <c r="DP41" s="5">
        <f t="shared" si="66"/>
        <v>0</v>
      </c>
      <c r="DQ41" s="5">
        <f t="shared" si="67"/>
        <v>0</v>
      </c>
      <c r="DR41" s="5">
        <f t="shared" si="68"/>
        <v>0</v>
      </c>
      <c r="DS41" s="5">
        <f t="shared" si="69"/>
        <v>0</v>
      </c>
      <c r="DT41" s="5">
        <f t="shared" si="70"/>
        <v>0</v>
      </c>
      <c r="DU41" s="5">
        <f t="shared" si="71"/>
        <v>0</v>
      </c>
      <c r="DV41" s="5">
        <f t="shared" si="72"/>
        <v>0</v>
      </c>
      <c r="DW41" s="5">
        <f t="shared" si="73"/>
        <v>0</v>
      </c>
      <c r="DX41" s="5">
        <f>IFERROR(SUM(DL41:DW41),0)*((Cockpit!$C$3)^5)</f>
        <v>0</v>
      </c>
      <c r="DY41" s="5">
        <f t="shared" si="74"/>
        <v>-5000</v>
      </c>
      <c r="DZ41" s="5" t="str">
        <f>IF(ISERROR(MATCH(A41,'Current squad'!B:B,0)),"No","Yes")</f>
        <v>No</v>
      </c>
      <c r="EA41" s="5" cm="1">
        <f t="array" ref="EA41">IFERROR(_xlfn.IFS(DZ41="Yes",0,DZ41="No",H41*1%),999999)</f>
        <v>72880</v>
      </c>
      <c r="EB41" s="5">
        <f t="shared" si="15"/>
        <v>7360880</v>
      </c>
      <c r="EC41" s="5">
        <f t="shared" si="75"/>
        <v>-77880</v>
      </c>
      <c r="ED41" s="1">
        <f t="shared" si="16"/>
        <v>-1.0686059275521406E-2</v>
      </c>
      <c r="EE41" s="5">
        <f>RANK(EC41,$EC$2:$EC$572)+COUNTIF($EC$2:EC41,EC41)-1</f>
        <v>562</v>
      </c>
      <c r="EF41" s="4">
        <f>RANK(ED41,$ED$2:$ED$572)+COUNTIF($ED$2:ED41,ED41)-1</f>
        <v>199</v>
      </c>
    </row>
    <row r="42" spans="1:136" x14ac:dyDescent="0.3">
      <c r="A42" t="str">
        <f>IF(Holdet.dk!A42&lt;&gt;"",Holdet.dk!A42,"")</f>
        <v>Hakim Ziyech</v>
      </c>
      <c r="B42" t="str">
        <f>INDEX(Holdet.dk!B:B,MATCH($A42,Holdet.dk!$A:$A,0))</f>
        <v>Chelsea</v>
      </c>
      <c r="C42" t="str">
        <f>INDEX(Holdet.dk!C:C,MATCH($A42,Holdet.dk!$A:$A,0))</f>
        <v>Midfield</v>
      </c>
      <c r="D42" t="str">
        <f>INDEX(Holdet.dk!D:D,MATCH($A42,Holdet.dk!$A:$A,0))</f>
        <v>7.955.000</v>
      </c>
      <c r="E42" s="1">
        <f>IFERROR(_xlfn.NUMBERVALUE(INDEX(Holdet.dk!$E:$E,MATCH($A42,Holdet.dk!$A:$A,0)),","),0)</f>
        <v>5.0000000000000001E-3</v>
      </c>
      <c r="F42" t="str">
        <f>IF(INDEX(Lookup!H:H,MATCH('Master data'!A42,Lookup!G:G,0))=0,A42,INDEX(Lookup!H:H,MATCH('Master data'!A42,Lookup!G:G,0)))</f>
        <v>Hakim Ziyech</v>
      </c>
      <c r="G42" t="str">
        <f>IFERROR(INDEX(Lookup!B:B,MATCH(INDEX(Rotowire!C:C,MATCH(F42,Rotowire!A:A,0)),Lookup!D:D,0)),"")</f>
        <v>Aston Villa</v>
      </c>
      <c r="H42" s="5">
        <f t="shared" si="4"/>
        <v>7955000</v>
      </c>
      <c r="I42" s="19">
        <f>IFERROR(INDEX('Team forecast'!$G$3:$I$22,MATCH($B42,'Team forecast'!$B$3:$B$22,0),MATCH(I$1,'Team forecast'!$G$2:$I$2,0)),0)</f>
        <v>0.93034825870646787</v>
      </c>
      <c r="J42" s="19">
        <f>IFERROR(INDEX('Team forecast'!$G$3:$I$22,MATCH($B42,'Team forecast'!$B$3:$B$22,0),MATCH(J$1,'Team forecast'!$G$2:$I$2,0)),0)</f>
        <v>0.82291666666666674</v>
      </c>
      <c r="K42" s="19">
        <f>IFERROR(INDEX('Team forecast'!$G$3:$I$22,MATCH($B42,'Team forecast'!$B$3:$B$22,0),MATCH(K$1,'Team forecast'!$G$2:$I$2,0)),0)</f>
        <v>1.1346119882058896</v>
      </c>
      <c r="L42">
        <f>SUMIFS(Rotowire!E:E,Rotowire!$A:$A,'Master data'!$F42)</f>
        <v>95</v>
      </c>
      <c r="M42" s="2">
        <f>SUMIFS(Rotowire!F:F,Rotowire!$A:$A,'Master data'!$F42)*I42</f>
        <v>0.5116915422885574</v>
      </c>
      <c r="N42" s="2">
        <f>SUMIFS(Rotowire!G:G,Rotowire!$A:$A,'Master data'!$F42)*I42</f>
        <v>0.12094527363184082</v>
      </c>
      <c r="O42" s="2">
        <f>SUMIFS(Rotowire!I:I,Rotowire!$A:$A,'Master data'!$F42)*I42</f>
        <v>1.4234328358208959</v>
      </c>
      <c r="P42" s="2">
        <f>SUMIFS(Rotowire!W:W,Rotowire!$A:$A,'Master data'!$F42)*K42</f>
        <v>0.45384479528235588</v>
      </c>
      <c r="Q42" s="2">
        <f>SUMIFS(Rotowire!Y:Y,Rotowire!$A:$A,'Master data'!$F42)*J42</f>
        <v>0</v>
      </c>
      <c r="R42" s="2">
        <f>SUMIFS(Rotowire!AB:AB,Rotowire!$A:$A,'Master data'!$F42)</f>
        <v>0.23</v>
      </c>
      <c r="S42" s="2">
        <f>SUMIFS(Rotowire!AC:AC,Rotowire!$A:$A,'Master data'!$F42)</f>
        <v>0</v>
      </c>
      <c r="T42" s="2">
        <f>INDEX('Team forecast'!D$3:D$22,MATCH($B42,'Team forecast'!$B$3:$B$22,0))</f>
        <v>1.87</v>
      </c>
      <c r="U42" s="2">
        <f>INDEX('Team forecast'!E$3:E$22,MATCH($B42,'Team forecast'!$B$3:$B$22,0))</f>
        <v>0.79</v>
      </c>
      <c r="V42" s="2">
        <f>INDEX('Team forecast'!J$3:J$22,MATCH($B42,'Team forecast'!$B$3:$B$22,0))</f>
        <v>0.62609999999999999</v>
      </c>
      <c r="W42" s="2">
        <f>INDEX('Team forecast'!K$3:K$22,MATCH($B42,'Team forecast'!$B$3:$B$22,0))</f>
        <v>0.2238</v>
      </c>
      <c r="X42" s="2">
        <f>INDEX('Team forecast'!L$3:L$22,MATCH($B42,'Team forecast'!$B$3:$B$22,0))</f>
        <v>0.15010000000000001</v>
      </c>
      <c r="Y42" s="5">
        <f t="shared" si="5"/>
        <v>7000</v>
      </c>
      <c r="Z42" s="5">
        <f t="shared" si="17"/>
        <v>15652.5</v>
      </c>
      <c r="AA42" s="5">
        <f t="shared" si="6"/>
        <v>1119</v>
      </c>
      <c r="AB42" s="5">
        <f t="shared" si="7"/>
        <v>-2251.5</v>
      </c>
      <c r="AC42" s="5">
        <f t="shared" si="8"/>
        <v>63961.442786069674</v>
      </c>
      <c r="AD42" s="5">
        <f t="shared" si="18"/>
        <v>6047.2636815920414</v>
      </c>
      <c r="AE42" s="5">
        <f t="shared" si="19"/>
        <v>14234.328358208959</v>
      </c>
      <c r="AF42" s="5">
        <f t="shared" si="11"/>
        <v>0</v>
      </c>
      <c r="AG42" s="5">
        <f t="shared" si="12"/>
        <v>0</v>
      </c>
      <c r="AH42" s="5">
        <f t="shared" si="20"/>
        <v>-4600</v>
      </c>
      <c r="AI42" s="5">
        <f t="shared" si="21"/>
        <v>0</v>
      </c>
      <c r="AJ42" s="5">
        <f t="shared" si="22"/>
        <v>18700</v>
      </c>
      <c r="AK42" s="5">
        <f t="shared" si="23"/>
        <v>-6320</v>
      </c>
      <c r="AL42" s="5">
        <f>IFERROR(SUM(Y42:AK42),-5000)*((Cockpit!$C$3)^0)</f>
        <v>113543.03482587068</v>
      </c>
      <c r="AM42" s="19">
        <f>INDEX('Team forecast'!$M$3:$AU$22,MATCH($B42,'Team forecast'!$B$3:$B$22,0),MATCH(AM$1,'Team forecast'!$M$2:$AU$2,0))</f>
        <v>0</v>
      </c>
      <c r="AN42" s="19">
        <f>INDEX('Team forecast'!$M$3:$AU$22,MATCH($B42,'Team forecast'!$B$3:$B$22,0),MATCH(AN$1,'Team forecast'!$M$2:$AU$2,0))</f>
        <v>0</v>
      </c>
      <c r="AO42" s="19">
        <f>INDEX('Team forecast'!$M$3:$AU$22,MATCH($B42,'Team forecast'!$B$3:$B$22,0),MATCH(AO$1,'Team forecast'!$M$2:$AU$2,0))</f>
        <v>0</v>
      </c>
      <c r="AP42" s="19">
        <f>INDEX('Team forecast'!$M$3:$AU$22,MATCH($B42,'Team forecast'!$B$3:$B$22,0),MATCH(AP$1,'Team forecast'!$M$2:$AU$2,0))</f>
        <v>0</v>
      </c>
      <c r="AQ42" s="5">
        <f t="shared" si="24"/>
        <v>7000</v>
      </c>
      <c r="AR42" s="5">
        <f>INDEX('Team forecast'!$M$3:$AU$22,MATCH($B42,'Team forecast'!$B$3:$B$22,0),MATCH(AR$1,'Team forecast'!$M$2:$AU$2,0))*IF($Y42&gt;0,25000,0)</f>
        <v>0</v>
      </c>
      <c r="AS42" s="5">
        <f>INDEX('Team forecast'!$M$3:$AU$22,MATCH($B42,'Team forecast'!$B$3:$B$22,0),MATCH(AS$1,'Team forecast'!$M$2:$AU$2,0))*IF($Y42&gt;0,5000,0)</f>
        <v>0</v>
      </c>
      <c r="AT42" s="5">
        <f>INDEX('Team forecast'!$M$3:$AU$22,MATCH($B42,'Team forecast'!$B$3:$B$22,0),MATCH(AT$1,'Team forecast'!$M$2:$AU$2,0))*IF($Y42&gt;0,-15000,0)</f>
        <v>0</v>
      </c>
      <c r="AU42" s="5">
        <f t="shared" si="25"/>
        <v>0</v>
      </c>
      <c r="AV42" s="5">
        <f t="shared" si="26"/>
        <v>0</v>
      </c>
      <c r="AW42" s="5">
        <f t="shared" si="27"/>
        <v>0</v>
      </c>
      <c r="AX42" s="5">
        <f t="shared" si="28"/>
        <v>0</v>
      </c>
      <c r="AY42" s="5">
        <f t="shared" si="29"/>
        <v>0</v>
      </c>
      <c r="AZ42" s="5">
        <f t="shared" si="30"/>
        <v>-4600</v>
      </c>
      <c r="BA42" s="5">
        <f t="shared" si="31"/>
        <v>0</v>
      </c>
      <c r="BB42" s="5">
        <f t="shared" si="32"/>
        <v>0</v>
      </c>
      <c r="BC42" s="5">
        <f t="shared" si="33"/>
        <v>0</v>
      </c>
      <c r="BD42" s="5">
        <f>IFERROR(SUM(AR42:BC42),0)*((Cockpit!$C$3)^1)</f>
        <v>-3220</v>
      </c>
      <c r="BE42" s="19">
        <f>INDEX('Team forecast'!$M$3:$AU$22,MATCH($B42,'Team forecast'!$B$3:$B$22,0),MATCH(BE$1,'Team forecast'!$M$2:$AU$2,0))</f>
        <v>0</v>
      </c>
      <c r="BF42" s="19">
        <f>INDEX('Team forecast'!$M$3:$AU$22,MATCH($B42,'Team forecast'!$B$3:$B$22,0),MATCH(BF$1,'Team forecast'!$M$2:$AU$2,0))</f>
        <v>0</v>
      </c>
      <c r="BG42" s="19">
        <f>INDEX('Team forecast'!$M$3:$AU$22,MATCH($B42,'Team forecast'!$B$3:$B$22,0),MATCH(BG$1,'Team forecast'!$M$2:$AU$2,0))</f>
        <v>0</v>
      </c>
      <c r="BH42" s="19">
        <f>INDEX('Team forecast'!$M$3:$AU$22,MATCH($B42,'Team forecast'!$B$3:$B$22,0),MATCH(BH$1,'Team forecast'!$M$2:$AU$2,0))</f>
        <v>0</v>
      </c>
      <c r="BI42" s="5">
        <f t="shared" si="34"/>
        <v>7000</v>
      </c>
      <c r="BJ42" s="5">
        <f>INDEX('Team forecast'!$M$3:$AU$22,MATCH($B42,'Team forecast'!$B$3:$B$22,0),MATCH(BJ$1,'Team forecast'!$M$2:$AU$2,0))*IF($Y42&gt;0,25000,0)</f>
        <v>0</v>
      </c>
      <c r="BK42" s="5">
        <f>INDEX('Team forecast'!$M$3:$AU$22,MATCH($B42,'Team forecast'!$B$3:$B$22,0),MATCH(BK$1,'Team forecast'!$M$2:$AU$2,0))*IF($Y42&gt;0,5000,0)</f>
        <v>0</v>
      </c>
      <c r="BL42" s="5">
        <f>INDEX('Team forecast'!$M$3:$AU$22,MATCH($B42,'Team forecast'!$B$3:$B$22,0),MATCH(BL$1,'Team forecast'!$M$2:$AU$2,0))*IF($Y42&gt;0,-15000,0)</f>
        <v>0</v>
      </c>
      <c r="BM42" s="5">
        <f t="shared" si="35"/>
        <v>0</v>
      </c>
      <c r="BN42" s="5">
        <f t="shared" si="36"/>
        <v>0</v>
      </c>
      <c r="BO42" s="5">
        <f t="shared" si="37"/>
        <v>0</v>
      </c>
      <c r="BP42" s="5">
        <f t="shared" si="38"/>
        <v>0</v>
      </c>
      <c r="BQ42" s="5">
        <f t="shared" si="39"/>
        <v>0</v>
      </c>
      <c r="BR42" s="5">
        <f t="shared" si="40"/>
        <v>-4600</v>
      </c>
      <c r="BS42" s="5">
        <f t="shared" si="41"/>
        <v>0</v>
      </c>
      <c r="BT42" s="5">
        <f t="shared" si="42"/>
        <v>0</v>
      </c>
      <c r="BU42" s="5">
        <f t="shared" si="43"/>
        <v>0</v>
      </c>
      <c r="BV42" s="5">
        <f>IFERROR(SUM(BJ42:BU42),0)*((Cockpit!$C$3)^2)</f>
        <v>-2253.9999999999995</v>
      </c>
      <c r="BW42" s="19">
        <f>INDEX('Team forecast'!$M$3:$AU$22,MATCH($B42,'Team forecast'!$B$3:$B$22,0),MATCH(BW$1,'Team forecast'!$M$2:$AU$2,0))</f>
        <v>0</v>
      </c>
      <c r="BX42" s="19">
        <f>INDEX('Team forecast'!$M$3:$AU$22,MATCH($B42,'Team forecast'!$B$3:$B$22,0),MATCH(BX$1,'Team forecast'!$M$2:$AU$2,0))</f>
        <v>0</v>
      </c>
      <c r="BY42" s="19">
        <f>INDEX('Team forecast'!$M$3:$AU$22,MATCH($B42,'Team forecast'!$B$3:$B$22,0),MATCH(BY$1,'Team forecast'!$M$2:$AU$2,0))</f>
        <v>0</v>
      </c>
      <c r="BZ42" s="19">
        <f>INDEX('Team forecast'!$M$3:$AU$22,MATCH($B42,'Team forecast'!$B$3:$B$22,0),MATCH(BZ$1,'Team forecast'!$M$2:$AU$2,0))</f>
        <v>0</v>
      </c>
      <c r="CA42" s="5">
        <f t="shared" si="44"/>
        <v>7000</v>
      </c>
      <c r="CB42" s="5">
        <f>INDEX('Team forecast'!$M$3:$AU$22,MATCH($B42,'Team forecast'!$B$3:$B$22,0),MATCH(CB$1,'Team forecast'!$M$2:$AU$2,0))*IF($Y42&gt;0,25000,0)</f>
        <v>0</v>
      </c>
      <c r="CC42" s="5">
        <f>INDEX('Team forecast'!$M$3:$AU$22,MATCH($B42,'Team forecast'!$B$3:$B$22,0),MATCH(CC$1,'Team forecast'!$M$2:$AU$2,0))*IF($Y42&gt;0,5000,0)</f>
        <v>0</v>
      </c>
      <c r="CD42" s="5">
        <f>INDEX('Team forecast'!$M$3:$AU$22,MATCH($B42,'Team forecast'!$B$3:$B$22,0),MATCH(CD$1,'Team forecast'!$M$2:$AU$2,0))*IF($Y42&gt;0,-15000,0)</f>
        <v>0</v>
      </c>
      <c r="CE42" s="5">
        <f t="shared" si="45"/>
        <v>0</v>
      </c>
      <c r="CF42" s="5">
        <f t="shared" si="46"/>
        <v>0</v>
      </c>
      <c r="CG42" s="5">
        <f t="shared" si="47"/>
        <v>0</v>
      </c>
      <c r="CH42" s="5">
        <f t="shared" si="48"/>
        <v>0</v>
      </c>
      <c r="CI42" s="5">
        <f t="shared" si="49"/>
        <v>0</v>
      </c>
      <c r="CJ42" s="5">
        <f t="shared" si="50"/>
        <v>-4600</v>
      </c>
      <c r="CK42" s="5">
        <f t="shared" si="51"/>
        <v>0</v>
      </c>
      <c r="CL42" s="5">
        <f t="shared" si="52"/>
        <v>0</v>
      </c>
      <c r="CM42" s="5">
        <f t="shared" si="53"/>
        <v>0</v>
      </c>
      <c r="CN42" s="5">
        <f>IFERROR(SUM(CB42:CM42),0)*((Cockpit!$C$3)^3)</f>
        <v>-1577.7999999999997</v>
      </c>
      <c r="CO42" s="19">
        <f>INDEX('Team forecast'!$M$3:$AU$22,MATCH($B42,'Team forecast'!$B$3:$B$22,0),MATCH(CO$1,'Team forecast'!$M$2:$AU$2,0))</f>
        <v>0</v>
      </c>
      <c r="CP42" s="19">
        <f>INDEX('Team forecast'!$M$3:$AU$22,MATCH($B42,'Team forecast'!$B$3:$B$22,0),MATCH(CP$1,'Team forecast'!$M$2:$AU$2,0))</f>
        <v>0</v>
      </c>
      <c r="CQ42" s="19">
        <f>INDEX('Team forecast'!$M$3:$AU$22,MATCH($B42,'Team forecast'!$B$3:$B$22,0),MATCH(CQ$1,'Team forecast'!$M$2:$AU$2,0))</f>
        <v>0</v>
      </c>
      <c r="CR42" s="19">
        <f>INDEX('Team forecast'!$M$3:$AU$22,MATCH($B42,'Team forecast'!$B$3:$B$22,0),MATCH(CR$1,'Team forecast'!$M$2:$AU$2,0))</f>
        <v>0</v>
      </c>
      <c r="CS42" s="5">
        <f t="shared" si="54"/>
        <v>7000</v>
      </c>
      <c r="CT42" s="5">
        <f>INDEX('Team forecast'!$M$3:$AU$22,MATCH($B42,'Team forecast'!$B$3:$B$22,0),MATCH(CT$1,'Team forecast'!$M$2:$AU$2,0))*IF($Y42&gt;0,25000,0)</f>
        <v>0</v>
      </c>
      <c r="CU42" s="5">
        <f>INDEX('Team forecast'!$M$3:$AU$22,MATCH($B42,'Team forecast'!$B$3:$B$22,0),MATCH(CU$1,'Team forecast'!$M$2:$AU$2,0))*IF($Y42&gt;0,5000,0)</f>
        <v>0</v>
      </c>
      <c r="CV42" s="5">
        <f>INDEX('Team forecast'!$M$3:$AU$22,MATCH($B42,'Team forecast'!$B$3:$B$22,0),MATCH(CV$1,'Team forecast'!$M$2:$AU$2,0))*IF($Y42&gt;0,-15000,0)</f>
        <v>0</v>
      </c>
      <c r="CW42" s="5">
        <f t="shared" si="55"/>
        <v>0</v>
      </c>
      <c r="CX42" s="5">
        <f t="shared" si="56"/>
        <v>0</v>
      </c>
      <c r="CY42" s="5">
        <f t="shared" si="57"/>
        <v>0</v>
      </c>
      <c r="CZ42" s="5">
        <f t="shared" si="58"/>
        <v>0</v>
      </c>
      <c r="DA42" s="5">
        <f t="shared" si="59"/>
        <v>0</v>
      </c>
      <c r="DB42" s="5">
        <f t="shared" si="60"/>
        <v>-4600</v>
      </c>
      <c r="DC42" s="5">
        <f t="shared" si="61"/>
        <v>0</v>
      </c>
      <c r="DD42" s="5">
        <f t="shared" si="62"/>
        <v>0</v>
      </c>
      <c r="DE42" s="5">
        <f t="shared" si="63"/>
        <v>0</v>
      </c>
      <c r="DF42" s="5">
        <f>IFERROR(SUM(CT42:DE42),0)*((Cockpit!$C$3)^4)</f>
        <v>-1104.4599999999996</v>
      </c>
      <c r="DG42" s="19">
        <f>INDEX('Team forecast'!$M$3:$AU$22,MATCH($B42,'Team forecast'!$B$3:$B$22,0),MATCH(DG$1,'Team forecast'!$M$2:$AU$2,0))</f>
        <v>0</v>
      </c>
      <c r="DH42" s="19">
        <f>INDEX('Team forecast'!$M$3:$AU$22,MATCH($B42,'Team forecast'!$B$3:$B$22,0),MATCH(DH$1,'Team forecast'!$M$2:$AU$2,0))</f>
        <v>0</v>
      </c>
      <c r="DI42" s="19">
        <f>INDEX('Team forecast'!$M$3:$AU$22,MATCH($B42,'Team forecast'!$B$3:$B$22,0),MATCH(DI$1,'Team forecast'!$M$2:$AU$2,0))</f>
        <v>0</v>
      </c>
      <c r="DJ42" s="19">
        <f>INDEX('Team forecast'!$M$3:$AU$22,MATCH($B42,'Team forecast'!$B$3:$B$22,0),MATCH(DJ$1,'Team forecast'!$M$2:$AU$2,0))</f>
        <v>0</v>
      </c>
      <c r="DK42" s="5">
        <f t="shared" si="64"/>
        <v>7000</v>
      </c>
      <c r="DL42" s="5">
        <f>INDEX('Team forecast'!$M$3:$AU$22,MATCH($B42,'Team forecast'!$B$3:$B$22,0),MATCH(DL$1,'Team forecast'!$M$2:$AU$2,0))*IF($Y42&gt;0,25000,0)</f>
        <v>0</v>
      </c>
      <c r="DM42" s="5">
        <f>INDEX('Team forecast'!$M$3:$AU$22,MATCH($B42,'Team forecast'!$B$3:$B$22,0),MATCH(DM$1,'Team forecast'!$M$2:$AU$2,0))*IF($Y42&gt;0,5000,0)</f>
        <v>0</v>
      </c>
      <c r="DN42" s="5">
        <f>INDEX('Team forecast'!$M$3:$AU$22,MATCH($B42,'Team forecast'!$B$3:$B$22,0),MATCH(DN$1,'Team forecast'!$M$2:$AU$2,0))*IF($Y42&gt;0,-15000,0)</f>
        <v>0</v>
      </c>
      <c r="DO42" s="5">
        <f t="shared" si="65"/>
        <v>0</v>
      </c>
      <c r="DP42" s="5">
        <f t="shared" si="66"/>
        <v>0</v>
      </c>
      <c r="DQ42" s="5">
        <f t="shared" si="67"/>
        <v>0</v>
      </c>
      <c r="DR42" s="5">
        <f t="shared" si="68"/>
        <v>0</v>
      </c>
      <c r="DS42" s="5">
        <f t="shared" si="69"/>
        <v>0</v>
      </c>
      <c r="DT42" s="5">
        <f t="shared" si="70"/>
        <v>-4600</v>
      </c>
      <c r="DU42" s="5">
        <f t="shared" si="71"/>
        <v>0</v>
      </c>
      <c r="DV42" s="5">
        <f t="shared" si="72"/>
        <v>0</v>
      </c>
      <c r="DW42" s="5">
        <f t="shared" si="73"/>
        <v>0</v>
      </c>
      <c r="DX42" s="5">
        <f>IFERROR(SUM(DL42:DW42),0)*((Cockpit!$C$3)^5)</f>
        <v>-773.12199999999973</v>
      </c>
      <c r="DY42" s="5">
        <f t="shared" si="74"/>
        <v>104613.65282587067</v>
      </c>
      <c r="DZ42" s="5" t="str">
        <f>IF(ISERROR(MATCH(A42,'Current squad'!B:B,0)),"No","Yes")</f>
        <v>No</v>
      </c>
      <c r="EA42" s="5" cm="1">
        <f t="array" ref="EA42">IFERROR(_xlfn.IFS(DZ42="Yes",0,DZ42="No",H42*1%),999999)</f>
        <v>79550</v>
      </c>
      <c r="EB42" s="5">
        <f t="shared" si="15"/>
        <v>8034550</v>
      </c>
      <c r="EC42" s="5">
        <f t="shared" si="75"/>
        <v>25063.652825870668</v>
      </c>
      <c r="ED42" s="1">
        <f t="shared" si="16"/>
        <v>3.1506791735852503E-3</v>
      </c>
      <c r="EE42" s="5">
        <f>RANK(EC42,$EC$2:$EC$572)+COUNTIF($EC$2:EC42,EC42)-1</f>
        <v>19</v>
      </c>
      <c r="EF42" s="4">
        <f>RANK(ED42,$ED$2:$ED$572)+COUNTIF($ED$2:ED42,ED42)-1</f>
        <v>27</v>
      </c>
    </row>
    <row r="43" spans="1:136" x14ac:dyDescent="0.3">
      <c r="A43" t="str">
        <f>IF(Holdet.dk!A43&lt;&gt;"",Holdet.dk!A43,"")</f>
        <v>Michal Karbownik</v>
      </c>
      <c r="B43" t="str">
        <f>INDEX(Holdet.dk!B:B,MATCH($A43,Holdet.dk!$A:$A,0))</f>
        <v>Brighton and Hove</v>
      </c>
      <c r="C43" t="str">
        <f>INDEX(Holdet.dk!C:C,MATCH($A43,Holdet.dk!$A:$A,0))</f>
        <v>Defense</v>
      </c>
      <c r="D43" t="str">
        <f>INDEX(Holdet.dk!D:D,MATCH($A43,Holdet.dk!$A:$A,0))</f>
        <v>2.410.000</v>
      </c>
      <c r="E43" s="1">
        <f>IFERROR(_xlfn.NUMBERVALUE(INDEX(Holdet.dk!$E:$E,MATCH($A43,Holdet.dk!$A:$A,0)),","),0)</f>
        <v>0</v>
      </c>
      <c r="F43" t="str">
        <f>IF(INDEX(Lookup!H:H,MATCH('Master data'!A43,Lookup!G:G,0))=0,A43,INDEX(Lookup!H:H,MATCH('Master data'!A43,Lookup!G:G,0)))</f>
        <v>Michal Karbownik</v>
      </c>
      <c r="G43" t="str">
        <f>IFERROR(INDEX(Lookup!B:B,MATCH(INDEX(Rotowire!C:C,MATCH(F43,Rotowire!A:A,0)),Lookup!D:D,0)),"")</f>
        <v/>
      </c>
      <c r="H43" s="5">
        <f t="shared" si="4"/>
        <v>2410000</v>
      </c>
      <c r="I43" s="19">
        <f>IFERROR(INDEX('Team forecast'!$G$3:$I$22,MATCH($B43,'Team forecast'!$B$3:$B$22,0),MATCH(I$1,'Team forecast'!$G$2:$I$2,0)),0)</f>
        <v>0.99082568807339433</v>
      </c>
      <c r="J43" s="19">
        <f>IFERROR(INDEX('Team forecast'!$G$3:$I$22,MATCH($B43,'Team forecast'!$B$3:$B$22,0),MATCH(J$1,'Team forecast'!$G$2:$I$2,0)),0)</f>
        <v>0.68783068783068768</v>
      </c>
      <c r="K43" s="19">
        <f>IFERROR(INDEX('Team forecast'!$G$3:$I$22,MATCH($B43,'Team forecast'!$B$3:$B$22,0),MATCH(K$1,'Team forecast'!$G$2:$I$2,0)),0)</f>
        <v>2.0963984079539428</v>
      </c>
      <c r="L43">
        <f>SUMIFS(Rotowire!E:E,Rotowire!$A:$A,'Master data'!$F43)</f>
        <v>0</v>
      </c>
      <c r="M43" s="2">
        <f>SUMIFS(Rotowire!F:F,Rotowire!$A:$A,'Master data'!$F43)*I43</f>
        <v>0</v>
      </c>
      <c r="N43" s="2">
        <f>SUMIFS(Rotowire!G:G,Rotowire!$A:$A,'Master data'!$F43)*I43</f>
        <v>0</v>
      </c>
      <c r="O43" s="2">
        <f>SUMIFS(Rotowire!I:I,Rotowire!$A:$A,'Master data'!$F43)*I43</f>
        <v>0</v>
      </c>
      <c r="P43" s="2">
        <f>SUMIFS(Rotowire!W:W,Rotowire!$A:$A,'Master data'!$F43)*K43</f>
        <v>0</v>
      </c>
      <c r="Q43" s="2">
        <f>SUMIFS(Rotowire!Y:Y,Rotowire!$A:$A,'Master data'!$F43)*J43</f>
        <v>0</v>
      </c>
      <c r="R43" s="2">
        <f>SUMIFS(Rotowire!AB:AB,Rotowire!$A:$A,'Master data'!$F43)</f>
        <v>0</v>
      </c>
      <c r="S43" s="2">
        <f>SUMIFS(Rotowire!AC:AC,Rotowire!$A:$A,'Master data'!$F43)</f>
        <v>0</v>
      </c>
      <c r="T43" s="2">
        <f>INDEX('Team forecast'!D$3:D$22,MATCH($B43,'Team forecast'!$B$3:$B$22,0))</f>
        <v>1.08</v>
      </c>
      <c r="U43" s="2">
        <f>INDEX('Team forecast'!E$3:E$22,MATCH($B43,'Team forecast'!$B$3:$B$22,0))</f>
        <v>1.3</v>
      </c>
      <c r="V43" s="2">
        <f>INDEX('Team forecast'!J$3:J$22,MATCH($B43,'Team forecast'!$B$3:$B$22,0))</f>
        <v>0.30690000000000001</v>
      </c>
      <c r="W43" s="2">
        <f>INDEX('Team forecast'!K$3:K$22,MATCH($B43,'Team forecast'!$B$3:$B$22,0))</f>
        <v>0.28310000000000002</v>
      </c>
      <c r="X43" s="2">
        <f>INDEX('Team forecast'!L$3:L$22,MATCH($B43,'Team forecast'!$B$3:$B$22,0))</f>
        <v>0.41</v>
      </c>
      <c r="Y43" s="5">
        <f t="shared" si="5"/>
        <v>-5000</v>
      </c>
      <c r="Z43" s="5">
        <f t="shared" si="17"/>
        <v>0</v>
      </c>
      <c r="AA43" s="5">
        <f t="shared" si="6"/>
        <v>0</v>
      </c>
      <c r="AB43" s="5">
        <f t="shared" si="7"/>
        <v>0</v>
      </c>
      <c r="AC43" s="5">
        <f t="shared" si="8"/>
        <v>0</v>
      </c>
      <c r="AD43" s="5">
        <f t="shared" si="18"/>
        <v>0</v>
      </c>
      <c r="AE43" s="5">
        <f t="shared" si="19"/>
        <v>0</v>
      </c>
      <c r="AF43" s="5">
        <f t="shared" si="11"/>
        <v>0</v>
      </c>
      <c r="AG43" s="5">
        <f t="shared" si="12"/>
        <v>0</v>
      </c>
      <c r="AH43" s="5">
        <f t="shared" si="20"/>
        <v>0</v>
      </c>
      <c r="AI43" s="5">
        <f t="shared" si="21"/>
        <v>0</v>
      </c>
      <c r="AJ43" s="5">
        <f t="shared" si="22"/>
        <v>0</v>
      </c>
      <c r="AK43" s="5">
        <f t="shared" si="23"/>
        <v>0</v>
      </c>
      <c r="AL43" s="5">
        <f>IFERROR(SUM(Y43:AK43),-5000)*((Cockpit!$C$3)^0)</f>
        <v>-5000</v>
      </c>
      <c r="AM43" s="19">
        <f>INDEX('Team forecast'!$M$3:$AU$22,MATCH($B43,'Team forecast'!$B$3:$B$22,0),MATCH(AM$1,'Team forecast'!$M$2:$AU$2,0))</f>
        <v>0</v>
      </c>
      <c r="AN43" s="19">
        <f>INDEX('Team forecast'!$M$3:$AU$22,MATCH($B43,'Team forecast'!$B$3:$B$22,0),MATCH(AN$1,'Team forecast'!$M$2:$AU$2,0))</f>
        <v>0</v>
      </c>
      <c r="AO43" s="19">
        <f>INDEX('Team forecast'!$M$3:$AU$22,MATCH($B43,'Team forecast'!$B$3:$B$22,0),MATCH(AO$1,'Team forecast'!$M$2:$AU$2,0))</f>
        <v>0</v>
      </c>
      <c r="AP43" s="19">
        <f>INDEX('Team forecast'!$M$3:$AU$22,MATCH($B43,'Team forecast'!$B$3:$B$22,0),MATCH(AP$1,'Team forecast'!$M$2:$AU$2,0))</f>
        <v>0</v>
      </c>
      <c r="AQ43" s="5">
        <f t="shared" si="24"/>
        <v>-5000</v>
      </c>
      <c r="AR43" s="5">
        <f>INDEX('Team forecast'!$M$3:$AU$22,MATCH($B43,'Team forecast'!$B$3:$B$22,0),MATCH(AR$1,'Team forecast'!$M$2:$AU$2,0))*IF($Y43&gt;0,25000,0)</f>
        <v>0</v>
      </c>
      <c r="AS43" s="5">
        <f>INDEX('Team forecast'!$M$3:$AU$22,MATCH($B43,'Team forecast'!$B$3:$B$22,0),MATCH(AS$1,'Team forecast'!$M$2:$AU$2,0))*IF($Y43&gt;0,5000,0)</f>
        <v>0</v>
      </c>
      <c r="AT43" s="5">
        <f>INDEX('Team forecast'!$M$3:$AU$22,MATCH($B43,'Team forecast'!$B$3:$B$22,0),MATCH(AT$1,'Team forecast'!$M$2:$AU$2,0))*IF($Y43&gt;0,-15000,0)</f>
        <v>0</v>
      </c>
      <c r="AU43" s="5">
        <f t="shared" si="25"/>
        <v>0</v>
      </c>
      <c r="AV43" s="5">
        <f t="shared" si="26"/>
        <v>0</v>
      </c>
      <c r="AW43" s="5">
        <f t="shared" si="27"/>
        <v>0</v>
      </c>
      <c r="AX43" s="5">
        <f t="shared" si="28"/>
        <v>0</v>
      </c>
      <c r="AY43" s="5">
        <f t="shared" si="29"/>
        <v>0</v>
      </c>
      <c r="AZ43" s="5">
        <f t="shared" si="30"/>
        <v>0</v>
      </c>
      <c r="BA43" s="5">
        <f t="shared" si="31"/>
        <v>0</v>
      </c>
      <c r="BB43" s="5">
        <f t="shared" si="32"/>
        <v>0</v>
      </c>
      <c r="BC43" s="5">
        <f t="shared" si="33"/>
        <v>0</v>
      </c>
      <c r="BD43" s="5">
        <f>IFERROR(SUM(AR43:BC43),0)*((Cockpit!$C$3)^1)</f>
        <v>0</v>
      </c>
      <c r="BE43" s="19">
        <f>INDEX('Team forecast'!$M$3:$AU$22,MATCH($B43,'Team forecast'!$B$3:$B$22,0),MATCH(BE$1,'Team forecast'!$M$2:$AU$2,0))</f>
        <v>0</v>
      </c>
      <c r="BF43" s="19">
        <f>INDEX('Team forecast'!$M$3:$AU$22,MATCH($B43,'Team forecast'!$B$3:$B$22,0),MATCH(BF$1,'Team forecast'!$M$2:$AU$2,0))</f>
        <v>0</v>
      </c>
      <c r="BG43" s="19">
        <f>INDEX('Team forecast'!$M$3:$AU$22,MATCH($B43,'Team forecast'!$B$3:$B$22,0),MATCH(BG$1,'Team forecast'!$M$2:$AU$2,0))</f>
        <v>0</v>
      </c>
      <c r="BH43" s="19">
        <f>INDEX('Team forecast'!$M$3:$AU$22,MATCH($B43,'Team forecast'!$B$3:$B$22,0),MATCH(BH$1,'Team forecast'!$M$2:$AU$2,0))</f>
        <v>0</v>
      </c>
      <c r="BI43" s="5">
        <f t="shared" si="34"/>
        <v>-5000</v>
      </c>
      <c r="BJ43" s="5">
        <f>INDEX('Team forecast'!$M$3:$AU$22,MATCH($B43,'Team forecast'!$B$3:$B$22,0),MATCH(BJ$1,'Team forecast'!$M$2:$AU$2,0))*IF($Y43&gt;0,25000,0)</f>
        <v>0</v>
      </c>
      <c r="BK43" s="5">
        <f>INDEX('Team forecast'!$M$3:$AU$22,MATCH($B43,'Team forecast'!$B$3:$B$22,0),MATCH(BK$1,'Team forecast'!$M$2:$AU$2,0))*IF($Y43&gt;0,5000,0)</f>
        <v>0</v>
      </c>
      <c r="BL43" s="5">
        <f>INDEX('Team forecast'!$M$3:$AU$22,MATCH($B43,'Team forecast'!$B$3:$B$22,0),MATCH(BL$1,'Team forecast'!$M$2:$AU$2,0))*IF($Y43&gt;0,-15000,0)</f>
        <v>0</v>
      </c>
      <c r="BM43" s="5">
        <f t="shared" si="35"/>
        <v>0</v>
      </c>
      <c r="BN43" s="5">
        <f t="shared" si="36"/>
        <v>0</v>
      </c>
      <c r="BO43" s="5">
        <f t="shared" si="37"/>
        <v>0</v>
      </c>
      <c r="BP43" s="5">
        <f t="shared" si="38"/>
        <v>0</v>
      </c>
      <c r="BQ43" s="5">
        <f t="shared" si="39"/>
        <v>0</v>
      </c>
      <c r="BR43" s="5">
        <f t="shared" si="40"/>
        <v>0</v>
      </c>
      <c r="BS43" s="5">
        <f t="shared" si="41"/>
        <v>0</v>
      </c>
      <c r="BT43" s="5">
        <f t="shared" si="42"/>
        <v>0</v>
      </c>
      <c r="BU43" s="5">
        <f t="shared" si="43"/>
        <v>0</v>
      </c>
      <c r="BV43" s="5">
        <f>IFERROR(SUM(BJ43:BU43),0)*((Cockpit!$C$3)^2)</f>
        <v>0</v>
      </c>
      <c r="BW43" s="19">
        <f>INDEX('Team forecast'!$M$3:$AU$22,MATCH($B43,'Team forecast'!$B$3:$B$22,0),MATCH(BW$1,'Team forecast'!$M$2:$AU$2,0))</f>
        <v>0</v>
      </c>
      <c r="BX43" s="19">
        <f>INDEX('Team forecast'!$M$3:$AU$22,MATCH($B43,'Team forecast'!$B$3:$B$22,0),MATCH(BX$1,'Team forecast'!$M$2:$AU$2,0))</f>
        <v>0</v>
      </c>
      <c r="BY43" s="19">
        <f>INDEX('Team forecast'!$M$3:$AU$22,MATCH($B43,'Team forecast'!$B$3:$B$22,0),MATCH(BY$1,'Team forecast'!$M$2:$AU$2,0))</f>
        <v>0</v>
      </c>
      <c r="BZ43" s="19">
        <f>INDEX('Team forecast'!$M$3:$AU$22,MATCH($B43,'Team forecast'!$B$3:$B$22,0),MATCH(BZ$1,'Team forecast'!$M$2:$AU$2,0))</f>
        <v>0</v>
      </c>
      <c r="CA43" s="5">
        <f t="shared" si="44"/>
        <v>-5000</v>
      </c>
      <c r="CB43" s="5">
        <f>INDEX('Team forecast'!$M$3:$AU$22,MATCH($B43,'Team forecast'!$B$3:$B$22,0),MATCH(CB$1,'Team forecast'!$M$2:$AU$2,0))*IF($Y43&gt;0,25000,0)</f>
        <v>0</v>
      </c>
      <c r="CC43" s="5">
        <f>INDEX('Team forecast'!$M$3:$AU$22,MATCH($B43,'Team forecast'!$B$3:$B$22,0),MATCH(CC$1,'Team forecast'!$M$2:$AU$2,0))*IF($Y43&gt;0,5000,0)</f>
        <v>0</v>
      </c>
      <c r="CD43" s="5">
        <f>INDEX('Team forecast'!$M$3:$AU$22,MATCH($B43,'Team forecast'!$B$3:$B$22,0),MATCH(CD$1,'Team forecast'!$M$2:$AU$2,0))*IF($Y43&gt;0,-15000,0)</f>
        <v>0</v>
      </c>
      <c r="CE43" s="5">
        <f t="shared" si="45"/>
        <v>0</v>
      </c>
      <c r="CF43" s="5">
        <f t="shared" si="46"/>
        <v>0</v>
      </c>
      <c r="CG43" s="5">
        <f t="shared" si="47"/>
        <v>0</v>
      </c>
      <c r="CH43" s="5">
        <f t="shared" si="48"/>
        <v>0</v>
      </c>
      <c r="CI43" s="5">
        <f t="shared" si="49"/>
        <v>0</v>
      </c>
      <c r="CJ43" s="5">
        <f t="shared" si="50"/>
        <v>0</v>
      </c>
      <c r="CK43" s="5">
        <f t="shared" si="51"/>
        <v>0</v>
      </c>
      <c r="CL43" s="5">
        <f t="shared" si="52"/>
        <v>0</v>
      </c>
      <c r="CM43" s="5">
        <f t="shared" si="53"/>
        <v>0</v>
      </c>
      <c r="CN43" s="5">
        <f>IFERROR(SUM(CB43:CM43),0)*((Cockpit!$C$3)^3)</f>
        <v>0</v>
      </c>
      <c r="CO43" s="19">
        <f>INDEX('Team forecast'!$M$3:$AU$22,MATCH($B43,'Team forecast'!$B$3:$B$22,0),MATCH(CO$1,'Team forecast'!$M$2:$AU$2,0))</f>
        <v>0</v>
      </c>
      <c r="CP43" s="19">
        <f>INDEX('Team forecast'!$M$3:$AU$22,MATCH($B43,'Team forecast'!$B$3:$B$22,0),MATCH(CP$1,'Team forecast'!$M$2:$AU$2,0))</f>
        <v>0</v>
      </c>
      <c r="CQ43" s="19">
        <f>INDEX('Team forecast'!$M$3:$AU$22,MATCH($B43,'Team forecast'!$B$3:$B$22,0),MATCH(CQ$1,'Team forecast'!$M$2:$AU$2,0))</f>
        <v>0</v>
      </c>
      <c r="CR43" s="19">
        <f>INDEX('Team forecast'!$M$3:$AU$22,MATCH($B43,'Team forecast'!$B$3:$B$22,0),MATCH(CR$1,'Team forecast'!$M$2:$AU$2,0))</f>
        <v>0</v>
      </c>
      <c r="CS43" s="5">
        <f t="shared" si="54"/>
        <v>-5000</v>
      </c>
      <c r="CT43" s="5">
        <f>INDEX('Team forecast'!$M$3:$AU$22,MATCH($B43,'Team forecast'!$B$3:$B$22,0),MATCH(CT$1,'Team forecast'!$M$2:$AU$2,0))*IF($Y43&gt;0,25000,0)</f>
        <v>0</v>
      </c>
      <c r="CU43" s="5">
        <f>INDEX('Team forecast'!$M$3:$AU$22,MATCH($B43,'Team forecast'!$B$3:$B$22,0),MATCH(CU$1,'Team forecast'!$M$2:$AU$2,0))*IF($Y43&gt;0,5000,0)</f>
        <v>0</v>
      </c>
      <c r="CV43" s="5">
        <f>INDEX('Team forecast'!$M$3:$AU$22,MATCH($B43,'Team forecast'!$B$3:$B$22,0),MATCH(CV$1,'Team forecast'!$M$2:$AU$2,0))*IF($Y43&gt;0,-15000,0)</f>
        <v>0</v>
      </c>
      <c r="CW43" s="5">
        <f t="shared" si="55"/>
        <v>0</v>
      </c>
      <c r="CX43" s="5">
        <f t="shared" si="56"/>
        <v>0</v>
      </c>
      <c r="CY43" s="5">
        <f t="shared" si="57"/>
        <v>0</v>
      </c>
      <c r="CZ43" s="5">
        <f t="shared" si="58"/>
        <v>0</v>
      </c>
      <c r="DA43" s="5">
        <f t="shared" si="59"/>
        <v>0</v>
      </c>
      <c r="DB43" s="5">
        <f t="shared" si="60"/>
        <v>0</v>
      </c>
      <c r="DC43" s="5">
        <f t="shared" si="61"/>
        <v>0</v>
      </c>
      <c r="DD43" s="5">
        <f t="shared" si="62"/>
        <v>0</v>
      </c>
      <c r="DE43" s="5">
        <f t="shared" si="63"/>
        <v>0</v>
      </c>
      <c r="DF43" s="5">
        <f>IFERROR(SUM(CT43:DE43),0)*((Cockpit!$C$3)^4)</f>
        <v>0</v>
      </c>
      <c r="DG43" s="19">
        <f>INDEX('Team forecast'!$M$3:$AU$22,MATCH($B43,'Team forecast'!$B$3:$B$22,0),MATCH(DG$1,'Team forecast'!$M$2:$AU$2,0))</f>
        <v>0</v>
      </c>
      <c r="DH43" s="19">
        <f>INDEX('Team forecast'!$M$3:$AU$22,MATCH($B43,'Team forecast'!$B$3:$B$22,0),MATCH(DH$1,'Team forecast'!$M$2:$AU$2,0))</f>
        <v>0</v>
      </c>
      <c r="DI43" s="19">
        <f>INDEX('Team forecast'!$M$3:$AU$22,MATCH($B43,'Team forecast'!$B$3:$B$22,0),MATCH(DI$1,'Team forecast'!$M$2:$AU$2,0))</f>
        <v>0</v>
      </c>
      <c r="DJ43" s="19">
        <f>INDEX('Team forecast'!$M$3:$AU$22,MATCH($B43,'Team forecast'!$B$3:$B$22,0),MATCH(DJ$1,'Team forecast'!$M$2:$AU$2,0))</f>
        <v>0</v>
      </c>
      <c r="DK43" s="5">
        <f t="shared" si="64"/>
        <v>-5000</v>
      </c>
      <c r="DL43" s="5">
        <f>INDEX('Team forecast'!$M$3:$AU$22,MATCH($B43,'Team forecast'!$B$3:$B$22,0),MATCH(DL$1,'Team forecast'!$M$2:$AU$2,0))*IF($Y43&gt;0,25000,0)</f>
        <v>0</v>
      </c>
      <c r="DM43" s="5">
        <f>INDEX('Team forecast'!$M$3:$AU$22,MATCH($B43,'Team forecast'!$B$3:$B$22,0),MATCH(DM$1,'Team forecast'!$M$2:$AU$2,0))*IF($Y43&gt;0,5000,0)</f>
        <v>0</v>
      </c>
      <c r="DN43" s="5">
        <f>INDEX('Team forecast'!$M$3:$AU$22,MATCH($B43,'Team forecast'!$B$3:$B$22,0),MATCH(DN$1,'Team forecast'!$M$2:$AU$2,0))*IF($Y43&gt;0,-15000,0)</f>
        <v>0</v>
      </c>
      <c r="DO43" s="5">
        <f t="shared" si="65"/>
        <v>0</v>
      </c>
      <c r="DP43" s="5">
        <f t="shared" si="66"/>
        <v>0</v>
      </c>
      <c r="DQ43" s="5">
        <f t="shared" si="67"/>
        <v>0</v>
      </c>
      <c r="DR43" s="5">
        <f t="shared" si="68"/>
        <v>0</v>
      </c>
      <c r="DS43" s="5">
        <f t="shared" si="69"/>
        <v>0</v>
      </c>
      <c r="DT43" s="5">
        <f t="shared" si="70"/>
        <v>0</v>
      </c>
      <c r="DU43" s="5">
        <f t="shared" si="71"/>
        <v>0</v>
      </c>
      <c r="DV43" s="5">
        <f t="shared" si="72"/>
        <v>0</v>
      </c>
      <c r="DW43" s="5">
        <f t="shared" si="73"/>
        <v>0</v>
      </c>
      <c r="DX43" s="5">
        <f>IFERROR(SUM(DL43:DW43),0)*((Cockpit!$C$3)^5)</f>
        <v>0</v>
      </c>
      <c r="DY43" s="5">
        <f t="shared" si="74"/>
        <v>-5000</v>
      </c>
      <c r="DZ43" s="5" t="str">
        <f>IF(ISERROR(MATCH(A43,'Current squad'!B:B,0)),"No","Yes")</f>
        <v>No</v>
      </c>
      <c r="EA43" s="5" cm="1">
        <f t="array" ref="EA43">IFERROR(_xlfn.IFS(DZ43="Yes",0,DZ43="No",H43*1%),999999)</f>
        <v>24100</v>
      </c>
      <c r="EB43" s="5">
        <f t="shared" si="15"/>
        <v>2434100</v>
      </c>
      <c r="EC43" s="5">
        <f t="shared" si="75"/>
        <v>-29100</v>
      </c>
      <c r="ED43" s="1">
        <f t="shared" si="16"/>
        <v>-1.2074688796680498E-2</v>
      </c>
      <c r="EE43" s="5">
        <f>RANK(EC43,$EC$2:$EC$572)+COUNTIF($EC$2:EC43,EC43)-1</f>
        <v>278</v>
      </c>
      <c r="EF43" s="4">
        <f>RANK(ED43,$ED$2:$ED$572)+COUNTIF($ED$2:ED43,ED43)-1</f>
        <v>439</v>
      </c>
    </row>
    <row r="44" spans="1:136" x14ac:dyDescent="0.3">
      <c r="A44" t="str">
        <f>IF(Holdet.dk!A44&lt;&gt;"",Holdet.dk!A44,"")</f>
        <v>Joao Cancelo</v>
      </c>
      <c r="B44" t="str">
        <f>INDEX(Holdet.dk!B:B,MATCH($A44,Holdet.dk!$A:$A,0))</f>
        <v>Manchester City</v>
      </c>
      <c r="C44" t="str">
        <f>INDEX(Holdet.dk!C:C,MATCH($A44,Holdet.dk!$A:$A,0))</f>
        <v>Defense</v>
      </c>
      <c r="D44" t="str">
        <f>INDEX(Holdet.dk!D:D,MATCH($A44,Holdet.dk!$A:$A,0))</f>
        <v>5.983.000</v>
      </c>
      <c r="E44" s="1">
        <f>IFERROR(_xlfn.NUMBERVALUE(INDEX(Holdet.dk!$E:$E,MATCH($A44,Holdet.dk!$A:$A,0)),","),0)</f>
        <v>0.129</v>
      </c>
      <c r="F44" t="str">
        <f>IF(INDEX(Lookup!H:H,MATCH('Master data'!A44,Lookup!G:G,0))=0,A44,INDEX(Lookup!H:H,MATCH('Master data'!A44,Lookup!G:G,0)))</f>
        <v>Joao Cancelo</v>
      </c>
      <c r="G44" t="str">
        <f>IFERROR(INDEX(Lookup!B:B,MATCH(INDEX(Rotowire!C:C,MATCH(F44,Rotowire!A:A,0)),Lookup!D:D,0)),"")</f>
        <v/>
      </c>
      <c r="H44" s="5">
        <f t="shared" si="4"/>
        <v>5983000</v>
      </c>
      <c r="I44" s="19">
        <f>IFERROR(INDEX('Team forecast'!$G$3:$I$22,MATCH($B44,'Team forecast'!$B$3:$B$22,0),MATCH(I$1,'Team forecast'!$G$2:$I$2,0)),0)</f>
        <v>0.86602870813397137</v>
      </c>
      <c r="J44" s="19">
        <f>IFERROR(INDEX('Team forecast'!$G$3:$I$22,MATCH($B44,'Team forecast'!$B$3:$B$22,0),MATCH(J$1,'Team forecast'!$G$2:$I$2,0)),0)</f>
        <v>1.118279569892473</v>
      </c>
      <c r="K44" s="19">
        <f>IFERROR(INDEX('Team forecast'!$G$3:$I$22,MATCH($B44,'Team forecast'!$B$3:$B$22,0),MATCH(K$1,'Team forecast'!$G$2:$I$2,0)),0)</f>
        <v>0.86208459014336625</v>
      </c>
      <c r="L44">
        <f>SUMIFS(Rotowire!E:E,Rotowire!$A:$A,'Master data'!$F44)</f>
        <v>0</v>
      </c>
      <c r="M44" s="2">
        <f>SUMIFS(Rotowire!F:F,Rotowire!$A:$A,'Master data'!$F44)*I44</f>
        <v>0</v>
      </c>
      <c r="N44" s="2">
        <f>SUMIFS(Rotowire!G:G,Rotowire!$A:$A,'Master data'!$F44)*I44</f>
        <v>0</v>
      </c>
      <c r="O44" s="2">
        <f>SUMIFS(Rotowire!I:I,Rotowire!$A:$A,'Master data'!$F44)*I44</f>
        <v>0</v>
      </c>
      <c r="P44" s="2">
        <f>SUMIFS(Rotowire!W:W,Rotowire!$A:$A,'Master data'!$F44)*K44</f>
        <v>0</v>
      </c>
      <c r="Q44" s="2">
        <f>SUMIFS(Rotowire!Y:Y,Rotowire!$A:$A,'Master data'!$F44)*J44</f>
        <v>0</v>
      </c>
      <c r="R44" s="2">
        <f>SUMIFS(Rotowire!AB:AB,Rotowire!$A:$A,'Master data'!$F44)</f>
        <v>0</v>
      </c>
      <c r="S44" s="2">
        <f>SUMIFS(Rotowire!AC:AC,Rotowire!$A:$A,'Master data'!$F44)</f>
        <v>0</v>
      </c>
      <c r="T44" s="2">
        <f>INDEX('Team forecast'!D$3:D$22,MATCH($B44,'Team forecast'!$B$3:$B$22,0))</f>
        <v>1.81</v>
      </c>
      <c r="U44" s="2">
        <f>INDEX('Team forecast'!E$3:E$22,MATCH($B44,'Team forecast'!$B$3:$B$22,0))</f>
        <v>1.04</v>
      </c>
      <c r="V44" s="2">
        <f>INDEX('Team forecast'!J$3:J$22,MATCH($B44,'Team forecast'!$B$3:$B$22,0))</f>
        <v>0.54869999999999997</v>
      </c>
      <c r="W44" s="2">
        <f>INDEX('Team forecast'!K$3:K$22,MATCH($B44,'Team forecast'!$B$3:$B$22,0))</f>
        <v>0.23649999999999999</v>
      </c>
      <c r="X44" s="2">
        <f>INDEX('Team forecast'!L$3:L$22,MATCH($B44,'Team forecast'!$B$3:$B$22,0))</f>
        <v>0.21479999999999999</v>
      </c>
      <c r="Y44" s="5">
        <f t="shared" si="5"/>
        <v>-5000</v>
      </c>
      <c r="Z44" s="5">
        <f t="shared" si="17"/>
        <v>0</v>
      </c>
      <c r="AA44" s="5">
        <f t="shared" si="6"/>
        <v>0</v>
      </c>
      <c r="AB44" s="5">
        <f t="shared" si="7"/>
        <v>0</v>
      </c>
      <c r="AC44" s="5">
        <f t="shared" si="8"/>
        <v>0</v>
      </c>
      <c r="AD44" s="5">
        <f t="shared" si="18"/>
        <v>0</v>
      </c>
      <c r="AE44" s="5">
        <f t="shared" si="19"/>
        <v>0</v>
      </c>
      <c r="AF44" s="5">
        <f t="shared" si="11"/>
        <v>0</v>
      </c>
      <c r="AG44" s="5">
        <f t="shared" si="12"/>
        <v>0</v>
      </c>
      <c r="AH44" s="5">
        <f t="shared" si="20"/>
        <v>0</v>
      </c>
      <c r="AI44" s="5">
        <f t="shared" si="21"/>
        <v>0</v>
      </c>
      <c r="AJ44" s="5">
        <f t="shared" si="22"/>
        <v>0</v>
      </c>
      <c r="AK44" s="5">
        <f t="shared" si="23"/>
        <v>0</v>
      </c>
      <c r="AL44" s="5">
        <f>IFERROR(SUM(Y44:AK44),-5000)*((Cockpit!$C$3)^0)</f>
        <v>-5000</v>
      </c>
      <c r="AM44" s="19">
        <f>INDEX('Team forecast'!$M$3:$AU$22,MATCH($B44,'Team forecast'!$B$3:$B$22,0),MATCH(AM$1,'Team forecast'!$M$2:$AU$2,0))</f>
        <v>0</v>
      </c>
      <c r="AN44" s="19">
        <f>INDEX('Team forecast'!$M$3:$AU$22,MATCH($B44,'Team forecast'!$B$3:$B$22,0),MATCH(AN$1,'Team forecast'!$M$2:$AU$2,0))</f>
        <v>0</v>
      </c>
      <c r="AO44" s="19">
        <f>INDEX('Team forecast'!$M$3:$AU$22,MATCH($B44,'Team forecast'!$B$3:$B$22,0),MATCH(AO$1,'Team forecast'!$M$2:$AU$2,0))</f>
        <v>0</v>
      </c>
      <c r="AP44" s="19">
        <f>INDEX('Team forecast'!$M$3:$AU$22,MATCH($B44,'Team forecast'!$B$3:$B$22,0),MATCH(AP$1,'Team forecast'!$M$2:$AU$2,0))</f>
        <v>0</v>
      </c>
      <c r="AQ44" s="5">
        <f t="shared" si="24"/>
        <v>-5000</v>
      </c>
      <c r="AR44" s="5">
        <f>INDEX('Team forecast'!$M$3:$AU$22,MATCH($B44,'Team forecast'!$B$3:$B$22,0),MATCH(AR$1,'Team forecast'!$M$2:$AU$2,0))*IF($Y44&gt;0,25000,0)</f>
        <v>0</v>
      </c>
      <c r="AS44" s="5">
        <f>INDEX('Team forecast'!$M$3:$AU$22,MATCH($B44,'Team forecast'!$B$3:$B$22,0),MATCH(AS$1,'Team forecast'!$M$2:$AU$2,0))*IF($Y44&gt;0,5000,0)</f>
        <v>0</v>
      </c>
      <c r="AT44" s="5">
        <f>INDEX('Team forecast'!$M$3:$AU$22,MATCH($B44,'Team forecast'!$B$3:$B$22,0),MATCH(AT$1,'Team forecast'!$M$2:$AU$2,0))*IF($Y44&gt;0,-15000,0)</f>
        <v>0</v>
      </c>
      <c r="AU44" s="5">
        <f t="shared" si="25"/>
        <v>0</v>
      </c>
      <c r="AV44" s="5">
        <f t="shared" si="26"/>
        <v>0</v>
      </c>
      <c r="AW44" s="5">
        <f t="shared" si="27"/>
        <v>0</v>
      </c>
      <c r="AX44" s="5">
        <f t="shared" si="28"/>
        <v>0</v>
      </c>
      <c r="AY44" s="5">
        <f t="shared" si="29"/>
        <v>0</v>
      </c>
      <c r="AZ44" s="5">
        <f t="shared" si="30"/>
        <v>0</v>
      </c>
      <c r="BA44" s="5">
        <f t="shared" si="31"/>
        <v>0</v>
      </c>
      <c r="BB44" s="5">
        <f t="shared" si="32"/>
        <v>0</v>
      </c>
      <c r="BC44" s="5">
        <f t="shared" si="33"/>
        <v>0</v>
      </c>
      <c r="BD44" s="5">
        <f>IFERROR(SUM(AR44:BC44),0)*((Cockpit!$C$3)^1)</f>
        <v>0</v>
      </c>
      <c r="BE44" s="19">
        <f>INDEX('Team forecast'!$M$3:$AU$22,MATCH($B44,'Team forecast'!$B$3:$B$22,0),MATCH(BE$1,'Team forecast'!$M$2:$AU$2,0))</f>
        <v>0</v>
      </c>
      <c r="BF44" s="19">
        <f>INDEX('Team forecast'!$M$3:$AU$22,MATCH($B44,'Team forecast'!$B$3:$B$22,0),MATCH(BF$1,'Team forecast'!$M$2:$AU$2,0))</f>
        <v>0</v>
      </c>
      <c r="BG44" s="19">
        <f>INDEX('Team forecast'!$M$3:$AU$22,MATCH($B44,'Team forecast'!$B$3:$B$22,0),MATCH(BG$1,'Team forecast'!$M$2:$AU$2,0))</f>
        <v>0</v>
      </c>
      <c r="BH44" s="19">
        <f>INDEX('Team forecast'!$M$3:$AU$22,MATCH($B44,'Team forecast'!$B$3:$B$22,0),MATCH(BH$1,'Team forecast'!$M$2:$AU$2,0))</f>
        <v>0</v>
      </c>
      <c r="BI44" s="5">
        <f t="shared" si="34"/>
        <v>-5000</v>
      </c>
      <c r="BJ44" s="5">
        <f>INDEX('Team forecast'!$M$3:$AU$22,MATCH($B44,'Team forecast'!$B$3:$B$22,0),MATCH(BJ$1,'Team forecast'!$M$2:$AU$2,0))*IF($Y44&gt;0,25000,0)</f>
        <v>0</v>
      </c>
      <c r="BK44" s="5">
        <f>INDEX('Team forecast'!$M$3:$AU$22,MATCH($B44,'Team forecast'!$B$3:$B$22,0),MATCH(BK$1,'Team forecast'!$M$2:$AU$2,0))*IF($Y44&gt;0,5000,0)</f>
        <v>0</v>
      </c>
      <c r="BL44" s="5">
        <f>INDEX('Team forecast'!$M$3:$AU$22,MATCH($B44,'Team forecast'!$B$3:$B$22,0),MATCH(BL$1,'Team forecast'!$M$2:$AU$2,0))*IF($Y44&gt;0,-15000,0)</f>
        <v>0</v>
      </c>
      <c r="BM44" s="5">
        <f t="shared" si="35"/>
        <v>0</v>
      </c>
      <c r="BN44" s="5">
        <f t="shared" si="36"/>
        <v>0</v>
      </c>
      <c r="BO44" s="5">
        <f t="shared" si="37"/>
        <v>0</v>
      </c>
      <c r="BP44" s="5">
        <f t="shared" si="38"/>
        <v>0</v>
      </c>
      <c r="BQ44" s="5">
        <f t="shared" si="39"/>
        <v>0</v>
      </c>
      <c r="BR44" s="5">
        <f t="shared" si="40"/>
        <v>0</v>
      </c>
      <c r="BS44" s="5">
        <f t="shared" si="41"/>
        <v>0</v>
      </c>
      <c r="BT44" s="5">
        <f t="shared" si="42"/>
        <v>0</v>
      </c>
      <c r="BU44" s="5">
        <f t="shared" si="43"/>
        <v>0</v>
      </c>
      <c r="BV44" s="5">
        <f>IFERROR(SUM(BJ44:BU44),0)*((Cockpit!$C$3)^2)</f>
        <v>0</v>
      </c>
      <c r="BW44" s="19">
        <f>INDEX('Team forecast'!$M$3:$AU$22,MATCH($B44,'Team forecast'!$B$3:$B$22,0),MATCH(BW$1,'Team forecast'!$M$2:$AU$2,0))</f>
        <v>0</v>
      </c>
      <c r="BX44" s="19">
        <f>INDEX('Team forecast'!$M$3:$AU$22,MATCH($B44,'Team forecast'!$B$3:$B$22,0),MATCH(BX$1,'Team forecast'!$M$2:$AU$2,0))</f>
        <v>0</v>
      </c>
      <c r="BY44" s="19">
        <f>INDEX('Team forecast'!$M$3:$AU$22,MATCH($B44,'Team forecast'!$B$3:$B$22,0),MATCH(BY$1,'Team forecast'!$M$2:$AU$2,0))</f>
        <v>0</v>
      </c>
      <c r="BZ44" s="19">
        <f>INDEX('Team forecast'!$M$3:$AU$22,MATCH($B44,'Team forecast'!$B$3:$B$22,0),MATCH(BZ$1,'Team forecast'!$M$2:$AU$2,0))</f>
        <v>0</v>
      </c>
      <c r="CA44" s="5">
        <f t="shared" si="44"/>
        <v>-5000</v>
      </c>
      <c r="CB44" s="5">
        <f>INDEX('Team forecast'!$M$3:$AU$22,MATCH($B44,'Team forecast'!$B$3:$B$22,0),MATCH(CB$1,'Team forecast'!$M$2:$AU$2,0))*IF($Y44&gt;0,25000,0)</f>
        <v>0</v>
      </c>
      <c r="CC44" s="5">
        <f>INDEX('Team forecast'!$M$3:$AU$22,MATCH($B44,'Team forecast'!$B$3:$B$22,0),MATCH(CC$1,'Team forecast'!$M$2:$AU$2,0))*IF($Y44&gt;0,5000,0)</f>
        <v>0</v>
      </c>
      <c r="CD44" s="5">
        <f>INDEX('Team forecast'!$M$3:$AU$22,MATCH($B44,'Team forecast'!$B$3:$B$22,0),MATCH(CD$1,'Team forecast'!$M$2:$AU$2,0))*IF($Y44&gt;0,-15000,0)</f>
        <v>0</v>
      </c>
      <c r="CE44" s="5">
        <f t="shared" si="45"/>
        <v>0</v>
      </c>
      <c r="CF44" s="5">
        <f t="shared" si="46"/>
        <v>0</v>
      </c>
      <c r="CG44" s="5">
        <f t="shared" si="47"/>
        <v>0</v>
      </c>
      <c r="CH44" s="5">
        <f t="shared" si="48"/>
        <v>0</v>
      </c>
      <c r="CI44" s="5">
        <f t="shared" si="49"/>
        <v>0</v>
      </c>
      <c r="CJ44" s="5">
        <f t="shared" si="50"/>
        <v>0</v>
      </c>
      <c r="CK44" s="5">
        <f t="shared" si="51"/>
        <v>0</v>
      </c>
      <c r="CL44" s="5">
        <f t="shared" si="52"/>
        <v>0</v>
      </c>
      <c r="CM44" s="5">
        <f t="shared" si="53"/>
        <v>0</v>
      </c>
      <c r="CN44" s="5">
        <f>IFERROR(SUM(CB44:CM44),0)*((Cockpit!$C$3)^3)</f>
        <v>0</v>
      </c>
      <c r="CO44" s="19">
        <f>INDEX('Team forecast'!$M$3:$AU$22,MATCH($B44,'Team forecast'!$B$3:$B$22,0),MATCH(CO$1,'Team forecast'!$M$2:$AU$2,0))</f>
        <v>0</v>
      </c>
      <c r="CP44" s="19">
        <f>INDEX('Team forecast'!$M$3:$AU$22,MATCH($B44,'Team forecast'!$B$3:$B$22,0),MATCH(CP$1,'Team forecast'!$M$2:$AU$2,0))</f>
        <v>0</v>
      </c>
      <c r="CQ44" s="19">
        <f>INDEX('Team forecast'!$M$3:$AU$22,MATCH($B44,'Team forecast'!$B$3:$B$22,0),MATCH(CQ$1,'Team forecast'!$M$2:$AU$2,0))</f>
        <v>0</v>
      </c>
      <c r="CR44" s="19">
        <f>INDEX('Team forecast'!$M$3:$AU$22,MATCH($B44,'Team forecast'!$B$3:$B$22,0),MATCH(CR$1,'Team forecast'!$M$2:$AU$2,0))</f>
        <v>0</v>
      </c>
      <c r="CS44" s="5">
        <f t="shared" si="54"/>
        <v>-5000</v>
      </c>
      <c r="CT44" s="5">
        <f>INDEX('Team forecast'!$M$3:$AU$22,MATCH($B44,'Team forecast'!$B$3:$B$22,0),MATCH(CT$1,'Team forecast'!$M$2:$AU$2,0))*IF($Y44&gt;0,25000,0)</f>
        <v>0</v>
      </c>
      <c r="CU44" s="5">
        <f>INDEX('Team forecast'!$M$3:$AU$22,MATCH($B44,'Team forecast'!$B$3:$B$22,0),MATCH(CU$1,'Team forecast'!$M$2:$AU$2,0))*IF($Y44&gt;0,5000,0)</f>
        <v>0</v>
      </c>
      <c r="CV44" s="5">
        <f>INDEX('Team forecast'!$M$3:$AU$22,MATCH($B44,'Team forecast'!$B$3:$B$22,0),MATCH(CV$1,'Team forecast'!$M$2:$AU$2,0))*IF($Y44&gt;0,-15000,0)</f>
        <v>0</v>
      </c>
      <c r="CW44" s="5">
        <f t="shared" si="55"/>
        <v>0</v>
      </c>
      <c r="CX44" s="5">
        <f t="shared" si="56"/>
        <v>0</v>
      </c>
      <c r="CY44" s="5">
        <f t="shared" si="57"/>
        <v>0</v>
      </c>
      <c r="CZ44" s="5">
        <f t="shared" si="58"/>
        <v>0</v>
      </c>
      <c r="DA44" s="5">
        <f t="shared" si="59"/>
        <v>0</v>
      </c>
      <c r="DB44" s="5">
        <f t="shared" si="60"/>
        <v>0</v>
      </c>
      <c r="DC44" s="5">
        <f t="shared" si="61"/>
        <v>0</v>
      </c>
      <c r="DD44" s="5">
        <f t="shared" si="62"/>
        <v>0</v>
      </c>
      <c r="DE44" s="5">
        <f t="shared" si="63"/>
        <v>0</v>
      </c>
      <c r="DF44" s="5">
        <f>IFERROR(SUM(CT44:DE44),0)*((Cockpit!$C$3)^4)</f>
        <v>0</v>
      </c>
      <c r="DG44" s="19">
        <f>INDEX('Team forecast'!$M$3:$AU$22,MATCH($B44,'Team forecast'!$B$3:$B$22,0),MATCH(DG$1,'Team forecast'!$M$2:$AU$2,0))</f>
        <v>0</v>
      </c>
      <c r="DH44" s="19">
        <f>INDEX('Team forecast'!$M$3:$AU$22,MATCH($B44,'Team forecast'!$B$3:$B$22,0),MATCH(DH$1,'Team forecast'!$M$2:$AU$2,0))</f>
        <v>0</v>
      </c>
      <c r="DI44" s="19">
        <f>INDEX('Team forecast'!$M$3:$AU$22,MATCH($B44,'Team forecast'!$B$3:$B$22,0),MATCH(DI$1,'Team forecast'!$M$2:$AU$2,0))</f>
        <v>0</v>
      </c>
      <c r="DJ44" s="19">
        <f>INDEX('Team forecast'!$M$3:$AU$22,MATCH($B44,'Team forecast'!$B$3:$B$22,0),MATCH(DJ$1,'Team forecast'!$M$2:$AU$2,0))</f>
        <v>0</v>
      </c>
      <c r="DK44" s="5">
        <f t="shared" si="64"/>
        <v>-5000</v>
      </c>
      <c r="DL44" s="5">
        <f>INDEX('Team forecast'!$M$3:$AU$22,MATCH($B44,'Team forecast'!$B$3:$B$22,0),MATCH(DL$1,'Team forecast'!$M$2:$AU$2,0))*IF($Y44&gt;0,25000,0)</f>
        <v>0</v>
      </c>
      <c r="DM44" s="5">
        <f>INDEX('Team forecast'!$M$3:$AU$22,MATCH($B44,'Team forecast'!$B$3:$B$22,0),MATCH(DM$1,'Team forecast'!$M$2:$AU$2,0))*IF($Y44&gt;0,5000,0)</f>
        <v>0</v>
      </c>
      <c r="DN44" s="5">
        <f>INDEX('Team forecast'!$M$3:$AU$22,MATCH($B44,'Team forecast'!$B$3:$B$22,0),MATCH(DN$1,'Team forecast'!$M$2:$AU$2,0))*IF($Y44&gt;0,-15000,0)</f>
        <v>0</v>
      </c>
      <c r="DO44" s="5">
        <f t="shared" si="65"/>
        <v>0</v>
      </c>
      <c r="DP44" s="5">
        <f t="shared" si="66"/>
        <v>0</v>
      </c>
      <c r="DQ44" s="5">
        <f t="shared" si="67"/>
        <v>0</v>
      </c>
      <c r="DR44" s="5">
        <f t="shared" si="68"/>
        <v>0</v>
      </c>
      <c r="DS44" s="5">
        <f t="shared" si="69"/>
        <v>0</v>
      </c>
      <c r="DT44" s="5">
        <f t="shared" si="70"/>
        <v>0</v>
      </c>
      <c r="DU44" s="5">
        <f t="shared" si="71"/>
        <v>0</v>
      </c>
      <c r="DV44" s="5">
        <f t="shared" si="72"/>
        <v>0</v>
      </c>
      <c r="DW44" s="5">
        <f t="shared" si="73"/>
        <v>0</v>
      </c>
      <c r="DX44" s="5">
        <f>IFERROR(SUM(DL44:DW44),0)*((Cockpit!$C$3)^5)</f>
        <v>0</v>
      </c>
      <c r="DY44" s="5">
        <f t="shared" si="74"/>
        <v>-5000</v>
      </c>
      <c r="DZ44" s="5" t="str">
        <f>IF(ISERROR(MATCH(A44,'Current squad'!B:B,0)),"No","Yes")</f>
        <v>No</v>
      </c>
      <c r="EA44" s="5" cm="1">
        <f t="array" ref="EA44">IFERROR(_xlfn.IFS(DZ44="Yes",0,DZ44="No",H44*1%),999999)</f>
        <v>59830</v>
      </c>
      <c r="EB44" s="5">
        <f t="shared" si="15"/>
        <v>6042830</v>
      </c>
      <c r="EC44" s="5">
        <f t="shared" si="75"/>
        <v>-64830</v>
      </c>
      <c r="ED44" s="1">
        <f t="shared" si="16"/>
        <v>-1.0835701153267591E-2</v>
      </c>
      <c r="EE44" s="5">
        <f>RANK(EC44,$EC$2:$EC$572)+COUNTIF($EC$2:EC44,EC44)-1</f>
        <v>544</v>
      </c>
      <c r="EF44" s="4">
        <f>RANK(ED44,$ED$2:$ED$572)+COUNTIF($ED$2:ED44,ED44)-1</f>
        <v>217</v>
      </c>
    </row>
    <row r="45" spans="1:136" x14ac:dyDescent="0.3">
      <c r="A45" t="str">
        <f>IF(Holdet.dk!A45&lt;&gt;"",Holdet.dk!A45,"")</f>
        <v>Ben Osborn</v>
      </c>
      <c r="B45" t="str">
        <f>INDEX(Holdet.dk!B:B,MATCH($A45,Holdet.dk!$A:$A,0))</f>
        <v>Sheffield United</v>
      </c>
      <c r="C45" t="str">
        <f>INDEX(Holdet.dk!C:C,MATCH($A45,Holdet.dk!$A:$A,0))</f>
        <v>Midfield</v>
      </c>
      <c r="D45" t="str">
        <f>INDEX(Holdet.dk!D:D,MATCH($A45,Holdet.dk!$A:$A,0))</f>
        <v>2.551.000</v>
      </c>
      <c r="E45" s="1">
        <f>IFERROR(_xlfn.NUMBERVALUE(INDEX(Holdet.dk!$E:$E,MATCH($A45,Holdet.dk!$A:$A,0)),","),0)</f>
        <v>1E-3</v>
      </c>
      <c r="F45" t="str">
        <f>IF(INDEX(Lookup!H:H,MATCH('Master data'!A45,Lookup!G:G,0))=0,A45,INDEX(Lookup!H:H,MATCH('Master data'!A45,Lookup!G:G,0)))</f>
        <v>Ben Osborn</v>
      </c>
      <c r="G45" t="str">
        <f>IFERROR(INDEX(Lookup!B:B,MATCH(INDEX(Rotowire!C:C,MATCH(F45,Rotowire!A:A,0)),Lookup!D:D,0)),"")</f>
        <v>Burnley</v>
      </c>
      <c r="H45" s="5">
        <f t="shared" si="4"/>
        <v>2551000</v>
      </c>
      <c r="I45" s="19">
        <f>IFERROR(INDEX('Team forecast'!$G$3:$I$22,MATCH($B45,'Team forecast'!$B$3:$B$22,0),MATCH(I$1,'Team forecast'!$G$2:$I$2,0)),0)</f>
        <v>0.79999999999999993</v>
      </c>
      <c r="J45" s="19">
        <f>IFERROR(INDEX('Team forecast'!$G$3:$I$22,MATCH($B45,'Team forecast'!$B$3:$B$22,0),MATCH(J$1,'Team forecast'!$G$2:$I$2,0)),0)</f>
        <v>0.86842105263157876</v>
      </c>
      <c r="K45" s="19">
        <f>IFERROR(INDEX('Team forecast'!$G$3:$I$22,MATCH($B45,'Team forecast'!$B$3:$B$22,0),MATCH(K$1,'Team forecast'!$G$2:$I$2,0)),0)</f>
        <v>1.2720728665040493</v>
      </c>
      <c r="L45">
        <f>SUMIFS(Rotowire!E:E,Rotowire!$A:$A,'Master data'!$F45)</f>
        <v>95</v>
      </c>
      <c r="M45" s="2">
        <f>SUMIFS(Rotowire!F:F,Rotowire!$A:$A,'Master data'!$F45)*I45</f>
        <v>0.04</v>
      </c>
      <c r="N45" s="2">
        <f>SUMIFS(Rotowire!G:G,Rotowire!$A:$A,'Master data'!$F45)*I45</f>
        <v>2.3999999999999997E-2</v>
      </c>
      <c r="O45" s="2">
        <f>SUMIFS(Rotowire!I:I,Rotowire!$A:$A,'Master data'!$F45)*I45</f>
        <v>0.14399999999999999</v>
      </c>
      <c r="P45" s="2">
        <f>SUMIFS(Rotowire!W:W,Rotowire!$A:$A,'Master data'!$F45)*K45</f>
        <v>0.26713530196585034</v>
      </c>
      <c r="Q45" s="2">
        <f>SUMIFS(Rotowire!Y:Y,Rotowire!$A:$A,'Master data'!$F45)*J45</f>
        <v>0</v>
      </c>
      <c r="R45" s="2">
        <f>SUMIFS(Rotowire!AB:AB,Rotowire!$A:$A,'Master data'!$F45)</f>
        <v>0.08</v>
      </c>
      <c r="S45" s="2">
        <f>SUMIFS(Rotowire!AC:AC,Rotowire!$A:$A,'Master data'!$F45)</f>
        <v>0</v>
      </c>
      <c r="T45" s="2">
        <f>INDEX('Team forecast'!D$3:D$22,MATCH($B45,'Team forecast'!$B$3:$B$22,0))</f>
        <v>1.1599999999999999</v>
      </c>
      <c r="U45" s="2">
        <f>INDEX('Team forecast'!E$3:E$22,MATCH($B45,'Team forecast'!$B$3:$B$22,0))</f>
        <v>1.32</v>
      </c>
      <c r="V45" s="2">
        <f>INDEX('Team forecast'!J$3:J$22,MATCH($B45,'Team forecast'!$B$3:$B$22,0))</f>
        <v>0.32490000000000002</v>
      </c>
      <c r="W45" s="2">
        <f>INDEX('Team forecast'!K$3:K$22,MATCH($B45,'Team forecast'!$B$3:$B$22,0))</f>
        <v>0.27700000000000002</v>
      </c>
      <c r="X45" s="2">
        <f>INDEX('Team forecast'!L$3:L$22,MATCH($B45,'Team forecast'!$B$3:$B$22,0))</f>
        <v>0.39810000000000001</v>
      </c>
      <c r="Y45" s="5">
        <f t="shared" si="5"/>
        <v>7000</v>
      </c>
      <c r="Z45" s="5">
        <f t="shared" si="17"/>
        <v>8122.5000000000009</v>
      </c>
      <c r="AA45" s="5">
        <f t="shared" si="6"/>
        <v>1385.0000000000002</v>
      </c>
      <c r="AB45" s="5">
        <f t="shared" si="7"/>
        <v>-5971.5</v>
      </c>
      <c r="AC45" s="5">
        <f t="shared" si="8"/>
        <v>5000</v>
      </c>
      <c r="AD45" s="5">
        <f t="shared" si="18"/>
        <v>1199.9999999999998</v>
      </c>
      <c r="AE45" s="5">
        <f t="shared" si="19"/>
        <v>1440</v>
      </c>
      <c r="AF45" s="5">
        <f t="shared" si="11"/>
        <v>0</v>
      </c>
      <c r="AG45" s="5">
        <f t="shared" si="12"/>
        <v>0</v>
      </c>
      <c r="AH45" s="5">
        <f t="shared" si="20"/>
        <v>-1600</v>
      </c>
      <c r="AI45" s="5">
        <f t="shared" si="21"/>
        <v>0</v>
      </c>
      <c r="AJ45" s="5">
        <f t="shared" si="22"/>
        <v>11600</v>
      </c>
      <c r="AK45" s="5">
        <f t="shared" si="23"/>
        <v>-10560</v>
      </c>
      <c r="AL45" s="5">
        <f>IFERROR(SUM(Y45:AK45),-5000)*((Cockpit!$C$3)^0)</f>
        <v>17616</v>
      </c>
      <c r="AM45" s="19">
        <f>INDEX('Team forecast'!$M$3:$AU$22,MATCH($B45,'Team forecast'!$B$3:$B$22,0),MATCH(AM$1,'Team forecast'!$M$2:$AU$2,0))</f>
        <v>0</v>
      </c>
      <c r="AN45" s="19">
        <f>INDEX('Team forecast'!$M$3:$AU$22,MATCH($B45,'Team forecast'!$B$3:$B$22,0),MATCH(AN$1,'Team forecast'!$M$2:$AU$2,0))</f>
        <v>0</v>
      </c>
      <c r="AO45" s="19">
        <f>INDEX('Team forecast'!$M$3:$AU$22,MATCH($B45,'Team forecast'!$B$3:$B$22,0),MATCH(AO$1,'Team forecast'!$M$2:$AU$2,0))</f>
        <v>0</v>
      </c>
      <c r="AP45" s="19">
        <f>INDEX('Team forecast'!$M$3:$AU$22,MATCH($B45,'Team forecast'!$B$3:$B$22,0),MATCH(AP$1,'Team forecast'!$M$2:$AU$2,0))</f>
        <v>0</v>
      </c>
      <c r="AQ45" s="5">
        <f t="shared" si="24"/>
        <v>7000</v>
      </c>
      <c r="AR45" s="5">
        <f>INDEX('Team forecast'!$M$3:$AU$22,MATCH($B45,'Team forecast'!$B$3:$B$22,0),MATCH(AR$1,'Team forecast'!$M$2:$AU$2,0))*IF($Y45&gt;0,25000,0)</f>
        <v>0</v>
      </c>
      <c r="AS45" s="5">
        <f>INDEX('Team forecast'!$M$3:$AU$22,MATCH($B45,'Team forecast'!$B$3:$B$22,0),MATCH(AS$1,'Team forecast'!$M$2:$AU$2,0))*IF($Y45&gt;0,5000,0)</f>
        <v>0</v>
      </c>
      <c r="AT45" s="5">
        <f>INDEX('Team forecast'!$M$3:$AU$22,MATCH($B45,'Team forecast'!$B$3:$B$22,0),MATCH(AT$1,'Team forecast'!$M$2:$AU$2,0))*IF($Y45&gt;0,-15000,0)</f>
        <v>0</v>
      </c>
      <c r="AU45" s="5">
        <f t="shared" si="25"/>
        <v>0</v>
      </c>
      <c r="AV45" s="5">
        <f t="shared" si="26"/>
        <v>0</v>
      </c>
      <c r="AW45" s="5">
        <f t="shared" si="27"/>
        <v>0</v>
      </c>
      <c r="AX45" s="5">
        <f t="shared" si="28"/>
        <v>0</v>
      </c>
      <c r="AY45" s="5">
        <f t="shared" si="29"/>
        <v>0</v>
      </c>
      <c r="AZ45" s="5">
        <f t="shared" si="30"/>
        <v>-1600</v>
      </c>
      <c r="BA45" s="5">
        <f t="shared" si="31"/>
        <v>0</v>
      </c>
      <c r="BB45" s="5">
        <f t="shared" si="32"/>
        <v>0</v>
      </c>
      <c r="BC45" s="5">
        <f t="shared" si="33"/>
        <v>0</v>
      </c>
      <c r="BD45" s="5">
        <f>IFERROR(SUM(AR45:BC45),0)*((Cockpit!$C$3)^1)</f>
        <v>-1120</v>
      </c>
      <c r="BE45" s="19">
        <f>INDEX('Team forecast'!$M$3:$AU$22,MATCH($B45,'Team forecast'!$B$3:$B$22,0),MATCH(BE$1,'Team forecast'!$M$2:$AU$2,0))</f>
        <v>0</v>
      </c>
      <c r="BF45" s="19">
        <f>INDEX('Team forecast'!$M$3:$AU$22,MATCH($B45,'Team forecast'!$B$3:$B$22,0),MATCH(BF$1,'Team forecast'!$M$2:$AU$2,0))</f>
        <v>0</v>
      </c>
      <c r="BG45" s="19">
        <f>INDEX('Team forecast'!$M$3:$AU$22,MATCH($B45,'Team forecast'!$B$3:$B$22,0),MATCH(BG$1,'Team forecast'!$M$2:$AU$2,0))</f>
        <v>0</v>
      </c>
      <c r="BH45" s="19">
        <f>INDEX('Team forecast'!$M$3:$AU$22,MATCH($B45,'Team forecast'!$B$3:$B$22,0),MATCH(BH$1,'Team forecast'!$M$2:$AU$2,0))</f>
        <v>0</v>
      </c>
      <c r="BI45" s="5">
        <f t="shared" si="34"/>
        <v>7000</v>
      </c>
      <c r="BJ45" s="5">
        <f>INDEX('Team forecast'!$M$3:$AU$22,MATCH($B45,'Team forecast'!$B$3:$B$22,0),MATCH(BJ$1,'Team forecast'!$M$2:$AU$2,0))*IF($Y45&gt;0,25000,0)</f>
        <v>0</v>
      </c>
      <c r="BK45" s="5">
        <f>INDEX('Team forecast'!$M$3:$AU$22,MATCH($B45,'Team forecast'!$B$3:$B$22,0),MATCH(BK$1,'Team forecast'!$M$2:$AU$2,0))*IF($Y45&gt;0,5000,0)</f>
        <v>0</v>
      </c>
      <c r="BL45" s="5">
        <f>INDEX('Team forecast'!$M$3:$AU$22,MATCH($B45,'Team forecast'!$B$3:$B$22,0),MATCH(BL$1,'Team forecast'!$M$2:$AU$2,0))*IF($Y45&gt;0,-15000,0)</f>
        <v>0</v>
      </c>
      <c r="BM45" s="5">
        <f t="shared" si="35"/>
        <v>0</v>
      </c>
      <c r="BN45" s="5">
        <f t="shared" si="36"/>
        <v>0</v>
      </c>
      <c r="BO45" s="5">
        <f t="shared" si="37"/>
        <v>0</v>
      </c>
      <c r="BP45" s="5">
        <f t="shared" si="38"/>
        <v>0</v>
      </c>
      <c r="BQ45" s="5">
        <f t="shared" si="39"/>
        <v>0</v>
      </c>
      <c r="BR45" s="5">
        <f t="shared" si="40"/>
        <v>-1600</v>
      </c>
      <c r="BS45" s="5">
        <f t="shared" si="41"/>
        <v>0</v>
      </c>
      <c r="BT45" s="5">
        <f t="shared" si="42"/>
        <v>0</v>
      </c>
      <c r="BU45" s="5">
        <f t="shared" si="43"/>
        <v>0</v>
      </c>
      <c r="BV45" s="5">
        <f>IFERROR(SUM(BJ45:BU45),0)*((Cockpit!$C$3)^2)</f>
        <v>-783.99999999999989</v>
      </c>
      <c r="BW45" s="19">
        <f>INDEX('Team forecast'!$M$3:$AU$22,MATCH($B45,'Team forecast'!$B$3:$B$22,0),MATCH(BW$1,'Team forecast'!$M$2:$AU$2,0))</f>
        <v>0</v>
      </c>
      <c r="BX45" s="19">
        <f>INDEX('Team forecast'!$M$3:$AU$22,MATCH($B45,'Team forecast'!$B$3:$B$22,0),MATCH(BX$1,'Team forecast'!$M$2:$AU$2,0))</f>
        <v>0</v>
      </c>
      <c r="BY45" s="19">
        <f>INDEX('Team forecast'!$M$3:$AU$22,MATCH($B45,'Team forecast'!$B$3:$B$22,0),MATCH(BY$1,'Team forecast'!$M$2:$AU$2,0))</f>
        <v>0</v>
      </c>
      <c r="BZ45" s="19">
        <f>INDEX('Team forecast'!$M$3:$AU$22,MATCH($B45,'Team forecast'!$B$3:$B$22,0),MATCH(BZ$1,'Team forecast'!$M$2:$AU$2,0))</f>
        <v>0</v>
      </c>
      <c r="CA45" s="5">
        <f t="shared" si="44"/>
        <v>7000</v>
      </c>
      <c r="CB45" s="5">
        <f>INDEX('Team forecast'!$M$3:$AU$22,MATCH($B45,'Team forecast'!$B$3:$B$22,0),MATCH(CB$1,'Team forecast'!$M$2:$AU$2,0))*IF($Y45&gt;0,25000,0)</f>
        <v>0</v>
      </c>
      <c r="CC45" s="5">
        <f>INDEX('Team forecast'!$M$3:$AU$22,MATCH($B45,'Team forecast'!$B$3:$B$22,0),MATCH(CC$1,'Team forecast'!$M$2:$AU$2,0))*IF($Y45&gt;0,5000,0)</f>
        <v>0</v>
      </c>
      <c r="CD45" s="5">
        <f>INDEX('Team forecast'!$M$3:$AU$22,MATCH($B45,'Team forecast'!$B$3:$B$22,0),MATCH(CD$1,'Team forecast'!$M$2:$AU$2,0))*IF($Y45&gt;0,-15000,0)</f>
        <v>0</v>
      </c>
      <c r="CE45" s="5">
        <f t="shared" si="45"/>
        <v>0</v>
      </c>
      <c r="CF45" s="5">
        <f t="shared" si="46"/>
        <v>0</v>
      </c>
      <c r="CG45" s="5">
        <f t="shared" si="47"/>
        <v>0</v>
      </c>
      <c r="CH45" s="5">
        <f t="shared" si="48"/>
        <v>0</v>
      </c>
      <c r="CI45" s="5">
        <f t="shared" si="49"/>
        <v>0</v>
      </c>
      <c r="CJ45" s="5">
        <f t="shared" si="50"/>
        <v>-1600</v>
      </c>
      <c r="CK45" s="5">
        <f t="shared" si="51"/>
        <v>0</v>
      </c>
      <c r="CL45" s="5">
        <f t="shared" si="52"/>
        <v>0</v>
      </c>
      <c r="CM45" s="5">
        <f t="shared" si="53"/>
        <v>0</v>
      </c>
      <c r="CN45" s="5">
        <f>IFERROR(SUM(CB45:CM45),0)*((Cockpit!$C$3)^3)</f>
        <v>-548.79999999999984</v>
      </c>
      <c r="CO45" s="19">
        <f>INDEX('Team forecast'!$M$3:$AU$22,MATCH($B45,'Team forecast'!$B$3:$B$22,0),MATCH(CO$1,'Team forecast'!$M$2:$AU$2,0))</f>
        <v>0</v>
      </c>
      <c r="CP45" s="19">
        <f>INDEX('Team forecast'!$M$3:$AU$22,MATCH($B45,'Team forecast'!$B$3:$B$22,0),MATCH(CP$1,'Team forecast'!$M$2:$AU$2,0))</f>
        <v>0</v>
      </c>
      <c r="CQ45" s="19">
        <f>INDEX('Team forecast'!$M$3:$AU$22,MATCH($B45,'Team forecast'!$B$3:$B$22,0),MATCH(CQ$1,'Team forecast'!$M$2:$AU$2,0))</f>
        <v>0</v>
      </c>
      <c r="CR45" s="19">
        <f>INDEX('Team forecast'!$M$3:$AU$22,MATCH($B45,'Team forecast'!$B$3:$B$22,0),MATCH(CR$1,'Team forecast'!$M$2:$AU$2,0))</f>
        <v>0</v>
      </c>
      <c r="CS45" s="5">
        <f t="shared" si="54"/>
        <v>7000</v>
      </c>
      <c r="CT45" s="5">
        <f>INDEX('Team forecast'!$M$3:$AU$22,MATCH($B45,'Team forecast'!$B$3:$B$22,0),MATCH(CT$1,'Team forecast'!$M$2:$AU$2,0))*IF($Y45&gt;0,25000,0)</f>
        <v>0</v>
      </c>
      <c r="CU45" s="5">
        <f>INDEX('Team forecast'!$M$3:$AU$22,MATCH($B45,'Team forecast'!$B$3:$B$22,0),MATCH(CU$1,'Team forecast'!$M$2:$AU$2,0))*IF($Y45&gt;0,5000,0)</f>
        <v>0</v>
      </c>
      <c r="CV45" s="5">
        <f>INDEX('Team forecast'!$M$3:$AU$22,MATCH($B45,'Team forecast'!$B$3:$B$22,0),MATCH(CV$1,'Team forecast'!$M$2:$AU$2,0))*IF($Y45&gt;0,-15000,0)</f>
        <v>0</v>
      </c>
      <c r="CW45" s="5">
        <f t="shared" si="55"/>
        <v>0</v>
      </c>
      <c r="CX45" s="5">
        <f t="shared" si="56"/>
        <v>0</v>
      </c>
      <c r="CY45" s="5">
        <f t="shared" si="57"/>
        <v>0</v>
      </c>
      <c r="CZ45" s="5">
        <f t="shared" si="58"/>
        <v>0</v>
      </c>
      <c r="DA45" s="5">
        <f t="shared" si="59"/>
        <v>0</v>
      </c>
      <c r="DB45" s="5">
        <f t="shared" si="60"/>
        <v>-1600</v>
      </c>
      <c r="DC45" s="5">
        <f t="shared" si="61"/>
        <v>0</v>
      </c>
      <c r="DD45" s="5">
        <f t="shared" si="62"/>
        <v>0</v>
      </c>
      <c r="DE45" s="5">
        <f t="shared" si="63"/>
        <v>0</v>
      </c>
      <c r="DF45" s="5">
        <f>IFERROR(SUM(CT45:DE45),0)*((Cockpit!$C$3)^4)</f>
        <v>-384.15999999999985</v>
      </c>
      <c r="DG45" s="19">
        <f>INDEX('Team forecast'!$M$3:$AU$22,MATCH($B45,'Team forecast'!$B$3:$B$22,0),MATCH(DG$1,'Team forecast'!$M$2:$AU$2,0))</f>
        <v>0</v>
      </c>
      <c r="DH45" s="19">
        <f>INDEX('Team forecast'!$M$3:$AU$22,MATCH($B45,'Team forecast'!$B$3:$B$22,0),MATCH(DH$1,'Team forecast'!$M$2:$AU$2,0))</f>
        <v>0</v>
      </c>
      <c r="DI45" s="19">
        <f>INDEX('Team forecast'!$M$3:$AU$22,MATCH($B45,'Team forecast'!$B$3:$B$22,0),MATCH(DI$1,'Team forecast'!$M$2:$AU$2,0))</f>
        <v>0</v>
      </c>
      <c r="DJ45" s="19">
        <f>INDEX('Team forecast'!$M$3:$AU$22,MATCH($B45,'Team forecast'!$B$3:$B$22,0),MATCH(DJ$1,'Team forecast'!$M$2:$AU$2,0))</f>
        <v>0</v>
      </c>
      <c r="DK45" s="5">
        <f t="shared" si="64"/>
        <v>7000</v>
      </c>
      <c r="DL45" s="5">
        <f>INDEX('Team forecast'!$M$3:$AU$22,MATCH($B45,'Team forecast'!$B$3:$B$22,0),MATCH(DL$1,'Team forecast'!$M$2:$AU$2,0))*IF($Y45&gt;0,25000,0)</f>
        <v>0</v>
      </c>
      <c r="DM45" s="5">
        <f>INDEX('Team forecast'!$M$3:$AU$22,MATCH($B45,'Team forecast'!$B$3:$B$22,0),MATCH(DM$1,'Team forecast'!$M$2:$AU$2,0))*IF($Y45&gt;0,5000,0)</f>
        <v>0</v>
      </c>
      <c r="DN45" s="5">
        <f>INDEX('Team forecast'!$M$3:$AU$22,MATCH($B45,'Team forecast'!$B$3:$B$22,0),MATCH(DN$1,'Team forecast'!$M$2:$AU$2,0))*IF($Y45&gt;0,-15000,0)</f>
        <v>0</v>
      </c>
      <c r="DO45" s="5">
        <f t="shared" si="65"/>
        <v>0</v>
      </c>
      <c r="DP45" s="5">
        <f t="shared" si="66"/>
        <v>0</v>
      </c>
      <c r="DQ45" s="5">
        <f t="shared" si="67"/>
        <v>0</v>
      </c>
      <c r="DR45" s="5">
        <f t="shared" si="68"/>
        <v>0</v>
      </c>
      <c r="DS45" s="5">
        <f t="shared" si="69"/>
        <v>0</v>
      </c>
      <c r="DT45" s="5">
        <f t="shared" si="70"/>
        <v>-1600</v>
      </c>
      <c r="DU45" s="5">
        <f t="shared" si="71"/>
        <v>0</v>
      </c>
      <c r="DV45" s="5">
        <f t="shared" si="72"/>
        <v>0</v>
      </c>
      <c r="DW45" s="5">
        <f t="shared" si="73"/>
        <v>0</v>
      </c>
      <c r="DX45" s="5">
        <f>IFERROR(SUM(DL45:DW45),0)*((Cockpit!$C$3)^5)</f>
        <v>-268.91199999999992</v>
      </c>
      <c r="DY45" s="5">
        <f t="shared" si="74"/>
        <v>14510.128000000001</v>
      </c>
      <c r="DZ45" s="5" t="str">
        <f>IF(ISERROR(MATCH(A45,'Current squad'!B:B,0)),"No","Yes")</f>
        <v>No</v>
      </c>
      <c r="EA45" s="5" cm="1">
        <f t="array" ref="EA45">IFERROR(_xlfn.IFS(DZ45="Yes",0,DZ45="No",H45*1%),999999)</f>
        <v>25510</v>
      </c>
      <c r="EB45" s="5">
        <f t="shared" si="15"/>
        <v>2576510</v>
      </c>
      <c r="EC45" s="5">
        <f t="shared" si="75"/>
        <v>-10999.871999999999</v>
      </c>
      <c r="ED45" s="1">
        <f t="shared" si="16"/>
        <v>-4.3119843198745587E-3</v>
      </c>
      <c r="EE45" s="5">
        <f>RANK(EC45,$EC$2:$EC$572)+COUNTIF($EC$2:EC45,EC45)-1</f>
        <v>114</v>
      </c>
      <c r="EF45" s="4">
        <f>RANK(ED45,$ED$2:$ED$572)+COUNTIF($ED$2:ED45,ED45)-1</f>
        <v>137</v>
      </c>
    </row>
    <row r="46" spans="1:136" x14ac:dyDescent="0.3">
      <c r="A46" t="str">
        <f>IF(Holdet.dk!A46&lt;&gt;"",Holdet.dk!A46,"")</f>
        <v>Richard Nartey</v>
      </c>
      <c r="B46" t="str">
        <f>INDEX(Holdet.dk!B:B,MATCH($A46,Holdet.dk!$A:$A,0))</f>
        <v>Burnley</v>
      </c>
      <c r="C46" t="str">
        <f>INDEX(Holdet.dk!C:C,MATCH($A46,Holdet.dk!$A:$A,0))</f>
        <v>Defense</v>
      </c>
      <c r="D46" t="str">
        <f>INDEX(Holdet.dk!D:D,MATCH($A46,Holdet.dk!$A:$A,0))</f>
        <v>1.955.000</v>
      </c>
      <c r="E46" s="1">
        <f>IFERROR(_xlfn.NUMBERVALUE(INDEX(Holdet.dk!$E:$E,MATCH($A46,Holdet.dk!$A:$A,0)),","),0)</f>
        <v>0</v>
      </c>
      <c r="F46" t="str">
        <f>IF(INDEX(Lookup!H:H,MATCH('Master data'!A46,Lookup!G:G,0))=0,A46,INDEX(Lookup!H:H,MATCH('Master data'!A46,Lookup!G:G,0)))</f>
        <v>Richard Nartey</v>
      </c>
      <c r="G46" t="str">
        <f>IFERROR(INDEX(Lookup!B:B,MATCH(INDEX(Rotowire!C:C,MATCH(F46,Rotowire!A:A,0)),Lookup!D:D,0)),"")</f>
        <v/>
      </c>
      <c r="H46" s="5">
        <f t="shared" si="4"/>
        <v>1955000</v>
      </c>
      <c r="I46" s="19">
        <f>IFERROR(INDEX('Team forecast'!$G$3:$I$22,MATCH($B46,'Team forecast'!$B$3:$B$22,0),MATCH(I$1,'Team forecast'!$G$2:$I$2,0)),0)</f>
        <v>0.86842105263157876</v>
      </c>
      <c r="J46" s="19">
        <f>IFERROR(INDEX('Team forecast'!$G$3:$I$22,MATCH($B46,'Team forecast'!$B$3:$B$22,0),MATCH(J$1,'Team forecast'!$G$2:$I$2,0)),0)</f>
        <v>0.79999999999999993</v>
      </c>
      <c r="K46" s="19">
        <f>IFERROR(INDEX('Team forecast'!$G$3:$I$22,MATCH($B46,'Team forecast'!$B$3:$B$22,0),MATCH(K$1,'Team forecast'!$G$2:$I$2,0)),0)</f>
        <v>1.3061924203441888</v>
      </c>
      <c r="L46">
        <f>SUMIFS(Rotowire!E:E,Rotowire!$A:$A,'Master data'!$F46)</f>
        <v>0</v>
      </c>
      <c r="M46" s="2">
        <f>SUMIFS(Rotowire!F:F,Rotowire!$A:$A,'Master data'!$F46)*I46</f>
        <v>0</v>
      </c>
      <c r="N46" s="2">
        <f>SUMIFS(Rotowire!G:G,Rotowire!$A:$A,'Master data'!$F46)*I46</f>
        <v>0</v>
      </c>
      <c r="O46" s="2">
        <f>SUMIFS(Rotowire!I:I,Rotowire!$A:$A,'Master data'!$F46)*I46</f>
        <v>0</v>
      </c>
      <c r="P46" s="2">
        <f>SUMIFS(Rotowire!W:W,Rotowire!$A:$A,'Master data'!$F46)*K46</f>
        <v>0</v>
      </c>
      <c r="Q46" s="2">
        <f>SUMIFS(Rotowire!Y:Y,Rotowire!$A:$A,'Master data'!$F46)*J46</f>
        <v>0</v>
      </c>
      <c r="R46" s="2">
        <f>SUMIFS(Rotowire!AB:AB,Rotowire!$A:$A,'Master data'!$F46)</f>
        <v>0</v>
      </c>
      <c r="S46" s="2">
        <f>SUMIFS(Rotowire!AC:AC,Rotowire!$A:$A,'Master data'!$F46)</f>
        <v>0</v>
      </c>
      <c r="T46" s="2">
        <f>INDEX('Team forecast'!D$3:D$22,MATCH($B46,'Team forecast'!$B$3:$B$22,0))</f>
        <v>1.32</v>
      </c>
      <c r="U46" s="2">
        <f>INDEX('Team forecast'!E$3:E$22,MATCH($B46,'Team forecast'!$B$3:$B$22,0))</f>
        <v>1.1599999999999999</v>
      </c>
      <c r="V46" s="2">
        <f>INDEX('Team forecast'!J$3:J$22,MATCH($B46,'Team forecast'!$B$3:$B$22,0))</f>
        <v>0.39810000000000001</v>
      </c>
      <c r="W46" s="2">
        <f>INDEX('Team forecast'!K$3:K$22,MATCH($B46,'Team forecast'!$B$3:$B$22,0))</f>
        <v>0.27700000000000002</v>
      </c>
      <c r="X46" s="2">
        <f>INDEX('Team forecast'!L$3:L$22,MATCH($B46,'Team forecast'!$B$3:$B$22,0))</f>
        <v>0.32490000000000002</v>
      </c>
      <c r="Y46" s="5">
        <f t="shared" si="5"/>
        <v>-5000</v>
      </c>
      <c r="Z46" s="5">
        <f t="shared" si="17"/>
        <v>0</v>
      </c>
      <c r="AA46" s="5">
        <f t="shared" si="6"/>
        <v>0</v>
      </c>
      <c r="AB46" s="5">
        <f t="shared" si="7"/>
        <v>0</v>
      </c>
      <c r="AC46" s="5">
        <f t="shared" si="8"/>
        <v>0</v>
      </c>
      <c r="AD46" s="5">
        <f t="shared" si="18"/>
        <v>0</v>
      </c>
      <c r="AE46" s="5">
        <f t="shared" si="19"/>
        <v>0</v>
      </c>
      <c r="AF46" s="5">
        <f t="shared" si="11"/>
        <v>0</v>
      </c>
      <c r="AG46" s="5">
        <f t="shared" si="12"/>
        <v>0</v>
      </c>
      <c r="AH46" s="5">
        <f t="shared" si="20"/>
        <v>0</v>
      </c>
      <c r="AI46" s="5">
        <f t="shared" si="21"/>
        <v>0</v>
      </c>
      <c r="AJ46" s="5">
        <f t="shared" si="22"/>
        <v>0</v>
      </c>
      <c r="AK46" s="5">
        <f t="shared" si="23"/>
        <v>0</v>
      </c>
      <c r="AL46" s="5">
        <f>IFERROR(SUM(Y46:AK46),-5000)*((Cockpit!$C$3)^0)</f>
        <v>-5000</v>
      </c>
      <c r="AM46" s="19">
        <f>INDEX('Team forecast'!$M$3:$AU$22,MATCH($B46,'Team forecast'!$B$3:$B$22,0),MATCH(AM$1,'Team forecast'!$M$2:$AU$2,0))</f>
        <v>0</v>
      </c>
      <c r="AN46" s="19">
        <f>INDEX('Team forecast'!$M$3:$AU$22,MATCH($B46,'Team forecast'!$B$3:$B$22,0),MATCH(AN$1,'Team forecast'!$M$2:$AU$2,0))</f>
        <v>0</v>
      </c>
      <c r="AO46" s="19">
        <f>INDEX('Team forecast'!$M$3:$AU$22,MATCH($B46,'Team forecast'!$B$3:$B$22,0),MATCH(AO$1,'Team forecast'!$M$2:$AU$2,0))</f>
        <v>0</v>
      </c>
      <c r="AP46" s="19">
        <f>INDEX('Team forecast'!$M$3:$AU$22,MATCH($B46,'Team forecast'!$B$3:$B$22,0),MATCH(AP$1,'Team forecast'!$M$2:$AU$2,0))</f>
        <v>0</v>
      </c>
      <c r="AQ46" s="5">
        <f t="shared" si="24"/>
        <v>-5000</v>
      </c>
      <c r="AR46" s="5">
        <f>INDEX('Team forecast'!$M$3:$AU$22,MATCH($B46,'Team forecast'!$B$3:$B$22,0),MATCH(AR$1,'Team forecast'!$M$2:$AU$2,0))*IF($Y46&gt;0,25000,0)</f>
        <v>0</v>
      </c>
      <c r="AS46" s="5">
        <f>INDEX('Team forecast'!$M$3:$AU$22,MATCH($B46,'Team forecast'!$B$3:$B$22,0),MATCH(AS$1,'Team forecast'!$M$2:$AU$2,0))*IF($Y46&gt;0,5000,0)</f>
        <v>0</v>
      </c>
      <c r="AT46" s="5">
        <f>INDEX('Team forecast'!$M$3:$AU$22,MATCH($B46,'Team forecast'!$B$3:$B$22,0),MATCH(AT$1,'Team forecast'!$M$2:$AU$2,0))*IF($Y46&gt;0,-15000,0)</f>
        <v>0</v>
      </c>
      <c r="AU46" s="5">
        <f t="shared" si="25"/>
        <v>0</v>
      </c>
      <c r="AV46" s="5">
        <f t="shared" si="26"/>
        <v>0</v>
      </c>
      <c r="AW46" s="5">
        <f t="shared" si="27"/>
        <v>0</v>
      </c>
      <c r="AX46" s="5">
        <f t="shared" si="28"/>
        <v>0</v>
      </c>
      <c r="AY46" s="5">
        <f t="shared" si="29"/>
        <v>0</v>
      </c>
      <c r="AZ46" s="5">
        <f t="shared" si="30"/>
        <v>0</v>
      </c>
      <c r="BA46" s="5">
        <f t="shared" si="31"/>
        <v>0</v>
      </c>
      <c r="BB46" s="5">
        <f t="shared" si="32"/>
        <v>0</v>
      </c>
      <c r="BC46" s="5">
        <f t="shared" si="33"/>
        <v>0</v>
      </c>
      <c r="BD46" s="5">
        <f>IFERROR(SUM(AR46:BC46),0)*((Cockpit!$C$3)^1)</f>
        <v>0</v>
      </c>
      <c r="BE46" s="19">
        <f>INDEX('Team forecast'!$M$3:$AU$22,MATCH($B46,'Team forecast'!$B$3:$B$22,0),MATCH(BE$1,'Team forecast'!$M$2:$AU$2,0))</f>
        <v>0</v>
      </c>
      <c r="BF46" s="19">
        <f>INDEX('Team forecast'!$M$3:$AU$22,MATCH($B46,'Team forecast'!$B$3:$B$22,0),MATCH(BF$1,'Team forecast'!$M$2:$AU$2,0))</f>
        <v>0</v>
      </c>
      <c r="BG46" s="19">
        <f>INDEX('Team forecast'!$M$3:$AU$22,MATCH($B46,'Team forecast'!$B$3:$B$22,0),MATCH(BG$1,'Team forecast'!$M$2:$AU$2,0))</f>
        <v>0</v>
      </c>
      <c r="BH46" s="19">
        <f>INDEX('Team forecast'!$M$3:$AU$22,MATCH($B46,'Team forecast'!$B$3:$B$22,0),MATCH(BH$1,'Team forecast'!$M$2:$AU$2,0))</f>
        <v>0</v>
      </c>
      <c r="BI46" s="5">
        <f t="shared" si="34"/>
        <v>-5000</v>
      </c>
      <c r="BJ46" s="5">
        <f>INDEX('Team forecast'!$M$3:$AU$22,MATCH($B46,'Team forecast'!$B$3:$B$22,0),MATCH(BJ$1,'Team forecast'!$M$2:$AU$2,0))*IF($Y46&gt;0,25000,0)</f>
        <v>0</v>
      </c>
      <c r="BK46" s="5">
        <f>INDEX('Team forecast'!$M$3:$AU$22,MATCH($B46,'Team forecast'!$B$3:$B$22,0),MATCH(BK$1,'Team forecast'!$M$2:$AU$2,0))*IF($Y46&gt;0,5000,0)</f>
        <v>0</v>
      </c>
      <c r="BL46" s="5">
        <f>INDEX('Team forecast'!$M$3:$AU$22,MATCH($B46,'Team forecast'!$B$3:$B$22,0),MATCH(BL$1,'Team forecast'!$M$2:$AU$2,0))*IF($Y46&gt;0,-15000,0)</f>
        <v>0</v>
      </c>
      <c r="BM46" s="5">
        <f t="shared" si="35"/>
        <v>0</v>
      </c>
      <c r="BN46" s="5">
        <f t="shared" si="36"/>
        <v>0</v>
      </c>
      <c r="BO46" s="5">
        <f t="shared" si="37"/>
        <v>0</v>
      </c>
      <c r="BP46" s="5">
        <f t="shared" si="38"/>
        <v>0</v>
      </c>
      <c r="BQ46" s="5">
        <f t="shared" si="39"/>
        <v>0</v>
      </c>
      <c r="BR46" s="5">
        <f t="shared" si="40"/>
        <v>0</v>
      </c>
      <c r="BS46" s="5">
        <f t="shared" si="41"/>
        <v>0</v>
      </c>
      <c r="BT46" s="5">
        <f t="shared" si="42"/>
        <v>0</v>
      </c>
      <c r="BU46" s="5">
        <f t="shared" si="43"/>
        <v>0</v>
      </c>
      <c r="BV46" s="5">
        <f>IFERROR(SUM(BJ46:BU46),0)*((Cockpit!$C$3)^2)</f>
        <v>0</v>
      </c>
      <c r="BW46" s="19">
        <f>INDEX('Team forecast'!$M$3:$AU$22,MATCH($B46,'Team forecast'!$B$3:$B$22,0),MATCH(BW$1,'Team forecast'!$M$2:$AU$2,0))</f>
        <v>0</v>
      </c>
      <c r="BX46" s="19">
        <f>INDEX('Team forecast'!$M$3:$AU$22,MATCH($B46,'Team forecast'!$B$3:$B$22,0),MATCH(BX$1,'Team forecast'!$M$2:$AU$2,0))</f>
        <v>0</v>
      </c>
      <c r="BY46" s="19">
        <f>INDEX('Team forecast'!$M$3:$AU$22,MATCH($B46,'Team forecast'!$B$3:$B$22,0),MATCH(BY$1,'Team forecast'!$M$2:$AU$2,0))</f>
        <v>0</v>
      </c>
      <c r="BZ46" s="19">
        <f>INDEX('Team forecast'!$M$3:$AU$22,MATCH($B46,'Team forecast'!$B$3:$B$22,0),MATCH(BZ$1,'Team forecast'!$M$2:$AU$2,0))</f>
        <v>0</v>
      </c>
      <c r="CA46" s="5">
        <f t="shared" si="44"/>
        <v>-5000</v>
      </c>
      <c r="CB46" s="5">
        <f>INDEX('Team forecast'!$M$3:$AU$22,MATCH($B46,'Team forecast'!$B$3:$B$22,0),MATCH(CB$1,'Team forecast'!$M$2:$AU$2,0))*IF($Y46&gt;0,25000,0)</f>
        <v>0</v>
      </c>
      <c r="CC46" s="5">
        <f>INDEX('Team forecast'!$M$3:$AU$22,MATCH($B46,'Team forecast'!$B$3:$B$22,0),MATCH(CC$1,'Team forecast'!$M$2:$AU$2,0))*IF($Y46&gt;0,5000,0)</f>
        <v>0</v>
      </c>
      <c r="CD46" s="5">
        <f>INDEX('Team forecast'!$M$3:$AU$22,MATCH($B46,'Team forecast'!$B$3:$B$22,0),MATCH(CD$1,'Team forecast'!$M$2:$AU$2,0))*IF($Y46&gt;0,-15000,0)</f>
        <v>0</v>
      </c>
      <c r="CE46" s="5">
        <f t="shared" si="45"/>
        <v>0</v>
      </c>
      <c r="CF46" s="5">
        <f t="shared" si="46"/>
        <v>0</v>
      </c>
      <c r="CG46" s="5">
        <f t="shared" si="47"/>
        <v>0</v>
      </c>
      <c r="CH46" s="5">
        <f t="shared" si="48"/>
        <v>0</v>
      </c>
      <c r="CI46" s="5">
        <f t="shared" si="49"/>
        <v>0</v>
      </c>
      <c r="CJ46" s="5">
        <f t="shared" si="50"/>
        <v>0</v>
      </c>
      <c r="CK46" s="5">
        <f t="shared" si="51"/>
        <v>0</v>
      </c>
      <c r="CL46" s="5">
        <f t="shared" si="52"/>
        <v>0</v>
      </c>
      <c r="CM46" s="5">
        <f t="shared" si="53"/>
        <v>0</v>
      </c>
      <c r="CN46" s="5">
        <f>IFERROR(SUM(CB46:CM46),0)*((Cockpit!$C$3)^3)</f>
        <v>0</v>
      </c>
      <c r="CO46" s="19">
        <f>INDEX('Team forecast'!$M$3:$AU$22,MATCH($B46,'Team forecast'!$B$3:$B$22,0),MATCH(CO$1,'Team forecast'!$M$2:$AU$2,0))</f>
        <v>0</v>
      </c>
      <c r="CP46" s="19">
        <f>INDEX('Team forecast'!$M$3:$AU$22,MATCH($B46,'Team forecast'!$B$3:$B$22,0),MATCH(CP$1,'Team forecast'!$M$2:$AU$2,0))</f>
        <v>0</v>
      </c>
      <c r="CQ46" s="19">
        <f>INDEX('Team forecast'!$M$3:$AU$22,MATCH($B46,'Team forecast'!$B$3:$B$22,0),MATCH(CQ$1,'Team forecast'!$M$2:$AU$2,0))</f>
        <v>0</v>
      </c>
      <c r="CR46" s="19">
        <f>INDEX('Team forecast'!$M$3:$AU$22,MATCH($B46,'Team forecast'!$B$3:$B$22,0),MATCH(CR$1,'Team forecast'!$M$2:$AU$2,0))</f>
        <v>0</v>
      </c>
      <c r="CS46" s="5">
        <f t="shared" si="54"/>
        <v>-5000</v>
      </c>
      <c r="CT46" s="5">
        <f>INDEX('Team forecast'!$M$3:$AU$22,MATCH($B46,'Team forecast'!$B$3:$B$22,0),MATCH(CT$1,'Team forecast'!$M$2:$AU$2,0))*IF($Y46&gt;0,25000,0)</f>
        <v>0</v>
      </c>
      <c r="CU46" s="5">
        <f>INDEX('Team forecast'!$M$3:$AU$22,MATCH($B46,'Team forecast'!$B$3:$B$22,0),MATCH(CU$1,'Team forecast'!$M$2:$AU$2,0))*IF($Y46&gt;0,5000,0)</f>
        <v>0</v>
      </c>
      <c r="CV46" s="5">
        <f>INDEX('Team forecast'!$M$3:$AU$22,MATCH($B46,'Team forecast'!$B$3:$B$22,0),MATCH(CV$1,'Team forecast'!$M$2:$AU$2,0))*IF($Y46&gt;0,-15000,0)</f>
        <v>0</v>
      </c>
      <c r="CW46" s="5">
        <f t="shared" si="55"/>
        <v>0</v>
      </c>
      <c r="CX46" s="5">
        <f t="shared" si="56"/>
        <v>0</v>
      </c>
      <c r="CY46" s="5">
        <f t="shared" si="57"/>
        <v>0</v>
      </c>
      <c r="CZ46" s="5">
        <f t="shared" si="58"/>
        <v>0</v>
      </c>
      <c r="DA46" s="5">
        <f t="shared" si="59"/>
        <v>0</v>
      </c>
      <c r="DB46" s="5">
        <f t="shared" si="60"/>
        <v>0</v>
      </c>
      <c r="DC46" s="5">
        <f t="shared" si="61"/>
        <v>0</v>
      </c>
      <c r="DD46" s="5">
        <f t="shared" si="62"/>
        <v>0</v>
      </c>
      <c r="DE46" s="5">
        <f t="shared" si="63"/>
        <v>0</v>
      </c>
      <c r="DF46" s="5">
        <f>IFERROR(SUM(CT46:DE46),0)*((Cockpit!$C$3)^4)</f>
        <v>0</v>
      </c>
      <c r="DG46" s="19">
        <f>INDEX('Team forecast'!$M$3:$AU$22,MATCH($B46,'Team forecast'!$B$3:$B$22,0),MATCH(DG$1,'Team forecast'!$M$2:$AU$2,0))</f>
        <v>0</v>
      </c>
      <c r="DH46" s="19">
        <f>INDEX('Team forecast'!$M$3:$AU$22,MATCH($B46,'Team forecast'!$B$3:$B$22,0),MATCH(DH$1,'Team forecast'!$M$2:$AU$2,0))</f>
        <v>0</v>
      </c>
      <c r="DI46" s="19">
        <f>INDEX('Team forecast'!$M$3:$AU$22,MATCH($B46,'Team forecast'!$B$3:$B$22,0),MATCH(DI$1,'Team forecast'!$M$2:$AU$2,0))</f>
        <v>0</v>
      </c>
      <c r="DJ46" s="19">
        <f>INDEX('Team forecast'!$M$3:$AU$22,MATCH($B46,'Team forecast'!$B$3:$B$22,0),MATCH(DJ$1,'Team forecast'!$M$2:$AU$2,0))</f>
        <v>0</v>
      </c>
      <c r="DK46" s="5">
        <f t="shared" si="64"/>
        <v>-5000</v>
      </c>
      <c r="DL46" s="5">
        <f>INDEX('Team forecast'!$M$3:$AU$22,MATCH($B46,'Team forecast'!$B$3:$B$22,0),MATCH(DL$1,'Team forecast'!$M$2:$AU$2,0))*IF($Y46&gt;0,25000,0)</f>
        <v>0</v>
      </c>
      <c r="DM46" s="5">
        <f>INDEX('Team forecast'!$M$3:$AU$22,MATCH($B46,'Team forecast'!$B$3:$B$22,0),MATCH(DM$1,'Team forecast'!$M$2:$AU$2,0))*IF($Y46&gt;0,5000,0)</f>
        <v>0</v>
      </c>
      <c r="DN46" s="5">
        <f>INDEX('Team forecast'!$M$3:$AU$22,MATCH($B46,'Team forecast'!$B$3:$B$22,0),MATCH(DN$1,'Team forecast'!$M$2:$AU$2,0))*IF($Y46&gt;0,-15000,0)</f>
        <v>0</v>
      </c>
      <c r="DO46" s="5">
        <f t="shared" si="65"/>
        <v>0</v>
      </c>
      <c r="DP46" s="5">
        <f t="shared" si="66"/>
        <v>0</v>
      </c>
      <c r="DQ46" s="5">
        <f t="shared" si="67"/>
        <v>0</v>
      </c>
      <c r="DR46" s="5">
        <f t="shared" si="68"/>
        <v>0</v>
      </c>
      <c r="DS46" s="5">
        <f t="shared" si="69"/>
        <v>0</v>
      </c>
      <c r="DT46" s="5">
        <f t="shared" si="70"/>
        <v>0</v>
      </c>
      <c r="DU46" s="5">
        <f t="shared" si="71"/>
        <v>0</v>
      </c>
      <c r="DV46" s="5">
        <f t="shared" si="72"/>
        <v>0</v>
      </c>
      <c r="DW46" s="5">
        <f t="shared" si="73"/>
        <v>0</v>
      </c>
      <c r="DX46" s="5">
        <f>IFERROR(SUM(DL46:DW46),0)*((Cockpit!$C$3)^5)</f>
        <v>0</v>
      </c>
      <c r="DY46" s="5">
        <f t="shared" si="74"/>
        <v>-5000</v>
      </c>
      <c r="DZ46" s="5" t="str">
        <f>IF(ISERROR(MATCH(A46,'Current squad'!B:B,0)),"No","Yes")</f>
        <v>No</v>
      </c>
      <c r="EA46" s="5" cm="1">
        <f t="array" ref="EA46">IFERROR(_xlfn.IFS(DZ46="Yes",0,DZ46="No",H46*1%),999999)</f>
        <v>19550</v>
      </c>
      <c r="EB46" s="5">
        <f t="shared" si="15"/>
        <v>1974550</v>
      </c>
      <c r="EC46" s="5">
        <f t="shared" si="75"/>
        <v>-24550</v>
      </c>
      <c r="ED46" s="1">
        <f t="shared" si="16"/>
        <v>-1.2557544757033249E-2</v>
      </c>
      <c r="EE46" s="5">
        <f>RANK(EC46,$EC$2:$EC$572)+COUNTIF($EC$2:EC46,EC46)-1</f>
        <v>229</v>
      </c>
      <c r="EF46" s="4">
        <f>RANK(ED46,$ED$2:$ED$572)+COUNTIF($ED$2:ED46,ED46)-1</f>
        <v>487</v>
      </c>
    </row>
    <row r="47" spans="1:136" x14ac:dyDescent="0.3">
      <c r="A47" t="str">
        <f>IF(Holdet.dk!A47&lt;&gt;"",Holdet.dk!A47,"")</f>
        <v>Reiss Nelson</v>
      </c>
      <c r="B47" t="str">
        <f>INDEX(Holdet.dk!B:B,MATCH($A47,Holdet.dk!$A:$A,0))</f>
        <v>Arsenal</v>
      </c>
      <c r="C47" t="str">
        <f>INDEX(Holdet.dk!C:C,MATCH($A47,Holdet.dk!$A:$A,0))</f>
        <v>Striker</v>
      </c>
      <c r="D47" t="str">
        <f>INDEX(Holdet.dk!D:D,MATCH($A47,Holdet.dk!$A:$A,0))</f>
        <v>1.900.000</v>
      </c>
      <c r="E47" s="1">
        <f>IFERROR(_xlfn.NUMBERVALUE(INDEX(Holdet.dk!$E:$E,MATCH($A47,Holdet.dk!$A:$A,0)),","),0)</f>
        <v>9.0000000000000011E-3</v>
      </c>
      <c r="F47" t="str">
        <f>IF(INDEX(Lookup!H:H,MATCH('Master data'!A47,Lookup!G:G,0))=0,A47,INDEX(Lookup!H:H,MATCH('Master data'!A47,Lookup!G:G,0)))</f>
        <v>Reiss Nelson</v>
      </c>
      <c r="G47" t="str">
        <f>IFERROR(INDEX(Lookup!B:B,MATCH(INDEX(Rotowire!C:C,MATCH(F47,Rotowire!A:A,0)),Lookup!D:D,0)),"")</f>
        <v/>
      </c>
      <c r="H47" s="5">
        <f t="shared" si="4"/>
        <v>1900000</v>
      </c>
      <c r="I47" s="19">
        <f>IFERROR(INDEX('Team forecast'!$G$3:$I$22,MATCH($B47,'Team forecast'!$B$3:$B$22,0),MATCH(I$1,'Team forecast'!$G$2:$I$2,0)),0)</f>
        <v>0.68783068783068768</v>
      </c>
      <c r="J47" s="19">
        <f>IFERROR(INDEX('Team forecast'!$G$3:$I$22,MATCH($B47,'Team forecast'!$B$3:$B$22,0),MATCH(J$1,'Team forecast'!$G$2:$I$2,0)),0)</f>
        <v>0.99082568807339433</v>
      </c>
      <c r="K47" s="19">
        <f>IFERROR(INDEX('Team forecast'!$G$3:$I$22,MATCH($B47,'Team forecast'!$B$3:$B$22,0),MATCH(K$1,'Team forecast'!$G$2:$I$2,0)),0)</f>
        <v>0.99881036954393854</v>
      </c>
      <c r="L47">
        <f>SUMIFS(Rotowire!E:E,Rotowire!$A:$A,'Master data'!$F47)</f>
        <v>0</v>
      </c>
      <c r="M47" s="2">
        <f>SUMIFS(Rotowire!F:F,Rotowire!$A:$A,'Master data'!$F47)*I47</f>
        <v>0</v>
      </c>
      <c r="N47" s="2">
        <f>SUMIFS(Rotowire!G:G,Rotowire!$A:$A,'Master data'!$F47)*I47</f>
        <v>0</v>
      </c>
      <c r="O47" s="2">
        <f>SUMIFS(Rotowire!I:I,Rotowire!$A:$A,'Master data'!$F47)*I47</f>
        <v>0</v>
      </c>
      <c r="P47" s="2">
        <f>SUMIFS(Rotowire!W:W,Rotowire!$A:$A,'Master data'!$F47)*K47</f>
        <v>0</v>
      </c>
      <c r="Q47" s="2">
        <f>SUMIFS(Rotowire!Y:Y,Rotowire!$A:$A,'Master data'!$F47)*J47</f>
        <v>0</v>
      </c>
      <c r="R47" s="2">
        <f>SUMIFS(Rotowire!AB:AB,Rotowire!$A:$A,'Master data'!$F47)</f>
        <v>0</v>
      </c>
      <c r="S47" s="2">
        <f>SUMIFS(Rotowire!AC:AC,Rotowire!$A:$A,'Master data'!$F47)</f>
        <v>0</v>
      </c>
      <c r="T47" s="2">
        <f>INDEX('Team forecast'!D$3:D$22,MATCH($B47,'Team forecast'!$B$3:$B$22,0))</f>
        <v>1.3</v>
      </c>
      <c r="U47" s="2">
        <f>INDEX('Team forecast'!E$3:E$22,MATCH($B47,'Team forecast'!$B$3:$B$22,0))</f>
        <v>1.08</v>
      </c>
      <c r="V47" s="2">
        <f>INDEX('Team forecast'!J$3:J$22,MATCH($B47,'Team forecast'!$B$3:$B$22,0))</f>
        <v>0.41</v>
      </c>
      <c r="W47" s="2">
        <f>INDEX('Team forecast'!K$3:K$22,MATCH($B47,'Team forecast'!$B$3:$B$22,0))</f>
        <v>0.28310000000000002</v>
      </c>
      <c r="X47" s="2">
        <f>INDEX('Team forecast'!L$3:L$22,MATCH($B47,'Team forecast'!$B$3:$B$22,0))</f>
        <v>0.30690000000000001</v>
      </c>
      <c r="Y47" s="5">
        <f t="shared" si="5"/>
        <v>-5000</v>
      </c>
      <c r="Z47" s="5">
        <f t="shared" si="17"/>
        <v>0</v>
      </c>
      <c r="AA47" s="5">
        <f t="shared" si="6"/>
        <v>0</v>
      </c>
      <c r="AB47" s="5">
        <f t="shared" si="7"/>
        <v>0</v>
      </c>
      <c r="AC47" s="5">
        <f t="shared" si="8"/>
        <v>0</v>
      </c>
      <c r="AD47" s="5">
        <f t="shared" si="18"/>
        <v>0</v>
      </c>
      <c r="AE47" s="5">
        <f t="shared" si="19"/>
        <v>0</v>
      </c>
      <c r="AF47" s="5">
        <f t="shared" si="11"/>
        <v>0</v>
      </c>
      <c r="AG47" s="5">
        <f t="shared" si="12"/>
        <v>0</v>
      </c>
      <c r="AH47" s="5">
        <f t="shared" si="20"/>
        <v>0</v>
      </c>
      <c r="AI47" s="5">
        <f t="shared" si="21"/>
        <v>0</v>
      </c>
      <c r="AJ47" s="5">
        <f t="shared" si="22"/>
        <v>0</v>
      </c>
      <c r="AK47" s="5">
        <f t="shared" si="23"/>
        <v>0</v>
      </c>
      <c r="AL47" s="5">
        <f>IFERROR(SUM(Y47:AK47),-5000)*((Cockpit!$C$3)^0)</f>
        <v>-5000</v>
      </c>
      <c r="AM47" s="19">
        <f>INDEX('Team forecast'!$M$3:$AU$22,MATCH($B47,'Team forecast'!$B$3:$B$22,0),MATCH(AM$1,'Team forecast'!$M$2:$AU$2,0))</f>
        <v>0</v>
      </c>
      <c r="AN47" s="19">
        <f>INDEX('Team forecast'!$M$3:$AU$22,MATCH($B47,'Team forecast'!$B$3:$B$22,0),MATCH(AN$1,'Team forecast'!$M$2:$AU$2,0))</f>
        <v>0</v>
      </c>
      <c r="AO47" s="19">
        <f>INDEX('Team forecast'!$M$3:$AU$22,MATCH($B47,'Team forecast'!$B$3:$B$22,0),MATCH(AO$1,'Team forecast'!$M$2:$AU$2,0))</f>
        <v>0</v>
      </c>
      <c r="AP47" s="19">
        <f>INDEX('Team forecast'!$M$3:$AU$22,MATCH($B47,'Team forecast'!$B$3:$B$22,0),MATCH(AP$1,'Team forecast'!$M$2:$AU$2,0))</f>
        <v>0</v>
      </c>
      <c r="AQ47" s="5">
        <f t="shared" si="24"/>
        <v>-5000</v>
      </c>
      <c r="AR47" s="5">
        <f>INDEX('Team forecast'!$M$3:$AU$22,MATCH($B47,'Team forecast'!$B$3:$B$22,0),MATCH(AR$1,'Team forecast'!$M$2:$AU$2,0))*IF($Y47&gt;0,25000,0)</f>
        <v>0</v>
      </c>
      <c r="AS47" s="5">
        <f>INDEX('Team forecast'!$M$3:$AU$22,MATCH($B47,'Team forecast'!$B$3:$B$22,0),MATCH(AS$1,'Team forecast'!$M$2:$AU$2,0))*IF($Y47&gt;0,5000,0)</f>
        <v>0</v>
      </c>
      <c r="AT47" s="5">
        <f>INDEX('Team forecast'!$M$3:$AU$22,MATCH($B47,'Team forecast'!$B$3:$B$22,0),MATCH(AT$1,'Team forecast'!$M$2:$AU$2,0))*IF($Y47&gt;0,-15000,0)</f>
        <v>0</v>
      </c>
      <c r="AU47" s="5">
        <f t="shared" si="25"/>
        <v>0</v>
      </c>
      <c r="AV47" s="5">
        <f t="shared" si="26"/>
        <v>0</v>
      </c>
      <c r="AW47" s="5">
        <f t="shared" si="27"/>
        <v>0</v>
      </c>
      <c r="AX47" s="5">
        <f t="shared" si="28"/>
        <v>0</v>
      </c>
      <c r="AY47" s="5">
        <f t="shared" si="29"/>
        <v>0</v>
      </c>
      <c r="AZ47" s="5">
        <f t="shared" si="30"/>
        <v>0</v>
      </c>
      <c r="BA47" s="5">
        <f t="shared" si="31"/>
        <v>0</v>
      </c>
      <c r="BB47" s="5">
        <f t="shared" si="32"/>
        <v>0</v>
      </c>
      <c r="BC47" s="5">
        <f t="shared" si="33"/>
        <v>0</v>
      </c>
      <c r="BD47" s="5">
        <f>IFERROR(SUM(AR47:BC47),0)*((Cockpit!$C$3)^1)</f>
        <v>0</v>
      </c>
      <c r="BE47" s="19">
        <f>INDEX('Team forecast'!$M$3:$AU$22,MATCH($B47,'Team forecast'!$B$3:$B$22,0),MATCH(BE$1,'Team forecast'!$M$2:$AU$2,0))</f>
        <v>0</v>
      </c>
      <c r="BF47" s="19">
        <f>INDEX('Team forecast'!$M$3:$AU$22,MATCH($B47,'Team forecast'!$B$3:$B$22,0),MATCH(BF$1,'Team forecast'!$M$2:$AU$2,0))</f>
        <v>0</v>
      </c>
      <c r="BG47" s="19">
        <f>INDEX('Team forecast'!$M$3:$AU$22,MATCH($B47,'Team forecast'!$B$3:$B$22,0),MATCH(BG$1,'Team forecast'!$M$2:$AU$2,0))</f>
        <v>0</v>
      </c>
      <c r="BH47" s="19">
        <f>INDEX('Team forecast'!$M$3:$AU$22,MATCH($B47,'Team forecast'!$B$3:$B$22,0),MATCH(BH$1,'Team forecast'!$M$2:$AU$2,0))</f>
        <v>0</v>
      </c>
      <c r="BI47" s="5">
        <f t="shared" si="34"/>
        <v>-5000</v>
      </c>
      <c r="BJ47" s="5">
        <f>INDEX('Team forecast'!$M$3:$AU$22,MATCH($B47,'Team forecast'!$B$3:$B$22,0),MATCH(BJ$1,'Team forecast'!$M$2:$AU$2,0))*IF($Y47&gt;0,25000,0)</f>
        <v>0</v>
      </c>
      <c r="BK47" s="5">
        <f>INDEX('Team forecast'!$M$3:$AU$22,MATCH($B47,'Team forecast'!$B$3:$B$22,0),MATCH(BK$1,'Team forecast'!$M$2:$AU$2,0))*IF($Y47&gt;0,5000,0)</f>
        <v>0</v>
      </c>
      <c r="BL47" s="5">
        <f>INDEX('Team forecast'!$M$3:$AU$22,MATCH($B47,'Team forecast'!$B$3:$B$22,0),MATCH(BL$1,'Team forecast'!$M$2:$AU$2,0))*IF($Y47&gt;0,-15000,0)</f>
        <v>0</v>
      </c>
      <c r="BM47" s="5">
        <f t="shared" si="35"/>
        <v>0</v>
      </c>
      <c r="BN47" s="5">
        <f t="shared" si="36"/>
        <v>0</v>
      </c>
      <c r="BO47" s="5">
        <f t="shared" si="37"/>
        <v>0</v>
      </c>
      <c r="BP47" s="5">
        <f t="shared" si="38"/>
        <v>0</v>
      </c>
      <c r="BQ47" s="5">
        <f t="shared" si="39"/>
        <v>0</v>
      </c>
      <c r="BR47" s="5">
        <f t="shared" si="40"/>
        <v>0</v>
      </c>
      <c r="BS47" s="5">
        <f t="shared" si="41"/>
        <v>0</v>
      </c>
      <c r="BT47" s="5">
        <f t="shared" si="42"/>
        <v>0</v>
      </c>
      <c r="BU47" s="5">
        <f t="shared" si="43"/>
        <v>0</v>
      </c>
      <c r="BV47" s="5">
        <f>IFERROR(SUM(BJ47:BU47),0)*((Cockpit!$C$3)^2)</f>
        <v>0</v>
      </c>
      <c r="BW47" s="19">
        <f>INDEX('Team forecast'!$M$3:$AU$22,MATCH($B47,'Team forecast'!$B$3:$B$22,0),MATCH(BW$1,'Team forecast'!$M$2:$AU$2,0))</f>
        <v>0</v>
      </c>
      <c r="BX47" s="19">
        <f>INDEX('Team forecast'!$M$3:$AU$22,MATCH($B47,'Team forecast'!$B$3:$B$22,0),MATCH(BX$1,'Team forecast'!$M$2:$AU$2,0))</f>
        <v>0</v>
      </c>
      <c r="BY47" s="19">
        <f>INDEX('Team forecast'!$M$3:$AU$22,MATCH($B47,'Team forecast'!$B$3:$B$22,0),MATCH(BY$1,'Team forecast'!$M$2:$AU$2,0))</f>
        <v>0</v>
      </c>
      <c r="BZ47" s="19">
        <f>INDEX('Team forecast'!$M$3:$AU$22,MATCH($B47,'Team forecast'!$B$3:$B$22,0),MATCH(BZ$1,'Team forecast'!$M$2:$AU$2,0))</f>
        <v>0</v>
      </c>
      <c r="CA47" s="5">
        <f t="shared" si="44"/>
        <v>-5000</v>
      </c>
      <c r="CB47" s="5">
        <f>INDEX('Team forecast'!$M$3:$AU$22,MATCH($B47,'Team forecast'!$B$3:$B$22,0),MATCH(CB$1,'Team forecast'!$M$2:$AU$2,0))*IF($Y47&gt;0,25000,0)</f>
        <v>0</v>
      </c>
      <c r="CC47" s="5">
        <f>INDEX('Team forecast'!$M$3:$AU$22,MATCH($B47,'Team forecast'!$B$3:$B$22,0),MATCH(CC$1,'Team forecast'!$M$2:$AU$2,0))*IF($Y47&gt;0,5000,0)</f>
        <v>0</v>
      </c>
      <c r="CD47" s="5">
        <f>INDEX('Team forecast'!$M$3:$AU$22,MATCH($B47,'Team forecast'!$B$3:$B$22,0),MATCH(CD$1,'Team forecast'!$M$2:$AU$2,0))*IF($Y47&gt;0,-15000,0)</f>
        <v>0</v>
      </c>
      <c r="CE47" s="5">
        <f t="shared" si="45"/>
        <v>0</v>
      </c>
      <c r="CF47" s="5">
        <f t="shared" si="46"/>
        <v>0</v>
      </c>
      <c r="CG47" s="5">
        <f t="shared" si="47"/>
        <v>0</v>
      </c>
      <c r="CH47" s="5">
        <f t="shared" si="48"/>
        <v>0</v>
      </c>
      <c r="CI47" s="5">
        <f t="shared" si="49"/>
        <v>0</v>
      </c>
      <c r="CJ47" s="5">
        <f t="shared" si="50"/>
        <v>0</v>
      </c>
      <c r="CK47" s="5">
        <f t="shared" si="51"/>
        <v>0</v>
      </c>
      <c r="CL47" s="5">
        <f t="shared" si="52"/>
        <v>0</v>
      </c>
      <c r="CM47" s="5">
        <f t="shared" si="53"/>
        <v>0</v>
      </c>
      <c r="CN47" s="5">
        <f>IFERROR(SUM(CB47:CM47),0)*((Cockpit!$C$3)^3)</f>
        <v>0</v>
      </c>
      <c r="CO47" s="19">
        <f>INDEX('Team forecast'!$M$3:$AU$22,MATCH($B47,'Team forecast'!$B$3:$B$22,0),MATCH(CO$1,'Team forecast'!$M$2:$AU$2,0))</f>
        <v>0</v>
      </c>
      <c r="CP47" s="19">
        <f>INDEX('Team forecast'!$M$3:$AU$22,MATCH($B47,'Team forecast'!$B$3:$B$22,0),MATCH(CP$1,'Team forecast'!$M$2:$AU$2,0))</f>
        <v>0</v>
      </c>
      <c r="CQ47" s="19">
        <f>INDEX('Team forecast'!$M$3:$AU$22,MATCH($B47,'Team forecast'!$B$3:$B$22,0),MATCH(CQ$1,'Team forecast'!$M$2:$AU$2,0))</f>
        <v>0</v>
      </c>
      <c r="CR47" s="19">
        <f>INDEX('Team forecast'!$M$3:$AU$22,MATCH($B47,'Team forecast'!$B$3:$B$22,0),MATCH(CR$1,'Team forecast'!$M$2:$AU$2,0))</f>
        <v>0</v>
      </c>
      <c r="CS47" s="5">
        <f t="shared" si="54"/>
        <v>-5000</v>
      </c>
      <c r="CT47" s="5">
        <f>INDEX('Team forecast'!$M$3:$AU$22,MATCH($B47,'Team forecast'!$B$3:$B$22,0),MATCH(CT$1,'Team forecast'!$M$2:$AU$2,0))*IF($Y47&gt;0,25000,0)</f>
        <v>0</v>
      </c>
      <c r="CU47" s="5">
        <f>INDEX('Team forecast'!$M$3:$AU$22,MATCH($B47,'Team forecast'!$B$3:$B$22,0),MATCH(CU$1,'Team forecast'!$M$2:$AU$2,0))*IF($Y47&gt;0,5000,0)</f>
        <v>0</v>
      </c>
      <c r="CV47" s="5">
        <f>INDEX('Team forecast'!$M$3:$AU$22,MATCH($B47,'Team forecast'!$B$3:$B$22,0),MATCH(CV$1,'Team forecast'!$M$2:$AU$2,0))*IF($Y47&gt;0,-15000,0)</f>
        <v>0</v>
      </c>
      <c r="CW47" s="5">
        <f t="shared" si="55"/>
        <v>0</v>
      </c>
      <c r="CX47" s="5">
        <f t="shared" si="56"/>
        <v>0</v>
      </c>
      <c r="CY47" s="5">
        <f t="shared" si="57"/>
        <v>0</v>
      </c>
      <c r="CZ47" s="5">
        <f t="shared" si="58"/>
        <v>0</v>
      </c>
      <c r="DA47" s="5">
        <f t="shared" si="59"/>
        <v>0</v>
      </c>
      <c r="DB47" s="5">
        <f t="shared" si="60"/>
        <v>0</v>
      </c>
      <c r="DC47" s="5">
        <f t="shared" si="61"/>
        <v>0</v>
      </c>
      <c r="DD47" s="5">
        <f t="shared" si="62"/>
        <v>0</v>
      </c>
      <c r="DE47" s="5">
        <f t="shared" si="63"/>
        <v>0</v>
      </c>
      <c r="DF47" s="5">
        <f>IFERROR(SUM(CT47:DE47),0)*((Cockpit!$C$3)^4)</f>
        <v>0</v>
      </c>
      <c r="DG47" s="19">
        <f>INDEX('Team forecast'!$M$3:$AU$22,MATCH($B47,'Team forecast'!$B$3:$B$22,0),MATCH(DG$1,'Team forecast'!$M$2:$AU$2,0))</f>
        <v>0</v>
      </c>
      <c r="DH47" s="19">
        <f>INDEX('Team forecast'!$M$3:$AU$22,MATCH($B47,'Team forecast'!$B$3:$B$22,0),MATCH(DH$1,'Team forecast'!$M$2:$AU$2,0))</f>
        <v>0</v>
      </c>
      <c r="DI47" s="19">
        <f>INDEX('Team forecast'!$M$3:$AU$22,MATCH($B47,'Team forecast'!$B$3:$B$22,0),MATCH(DI$1,'Team forecast'!$M$2:$AU$2,0))</f>
        <v>0</v>
      </c>
      <c r="DJ47" s="19">
        <f>INDEX('Team forecast'!$M$3:$AU$22,MATCH($B47,'Team forecast'!$B$3:$B$22,0),MATCH(DJ$1,'Team forecast'!$M$2:$AU$2,0))</f>
        <v>0</v>
      </c>
      <c r="DK47" s="5">
        <f t="shared" si="64"/>
        <v>-5000</v>
      </c>
      <c r="DL47" s="5">
        <f>INDEX('Team forecast'!$M$3:$AU$22,MATCH($B47,'Team forecast'!$B$3:$B$22,0),MATCH(DL$1,'Team forecast'!$M$2:$AU$2,0))*IF($Y47&gt;0,25000,0)</f>
        <v>0</v>
      </c>
      <c r="DM47" s="5">
        <f>INDEX('Team forecast'!$M$3:$AU$22,MATCH($B47,'Team forecast'!$B$3:$B$22,0),MATCH(DM$1,'Team forecast'!$M$2:$AU$2,0))*IF($Y47&gt;0,5000,0)</f>
        <v>0</v>
      </c>
      <c r="DN47" s="5">
        <f>INDEX('Team forecast'!$M$3:$AU$22,MATCH($B47,'Team forecast'!$B$3:$B$22,0),MATCH(DN$1,'Team forecast'!$M$2:$AU$2,0))*IF($Y47&gt;0,-15000,0)</f>
        <v>0</v>
      </c>
      <c r="DO47" s="5">
        <f t="shared" si="65"/>
        <v>0</v>
      </c>
      <c r="DP47" s="5">
        <f t="shared" si="66"/>
        <v>0</v>
      </c>
      <c r="DQ47" s="5">
        <f t="shared" si="67"/>
        <v>0</v>
      </c>
      <c r="DR47" s="5">
        <f t="shared" si="68"/>
        <v>0</v>
      </c>
      <c r="DS47" s="5">
        <f t="shared" si="69"/>
        <v>0</v>
      </c>
      <c r="DT47" s="5">
        <f t="shared" si="70"/>
        <v>0</v>
      </c>
      <c r="DU47" s="5">
        <f t="shared" si="71"/>
        <v>0</v>
      </c>
      <c r="DV47" s="5">
        <f t="shared" si="72"/>
        <v>0</v>
      </c>
      <c r="DW47" s="5">
        <f t="shared" si="73"/>
        <v>0</v>
      </c>
      <c r="DX47" s="5">
        <f>IFERROR(SUM(DL47:DW47),0)*((Cockpit!$C$3)^5)</f>
        <v>0</v>
      </c>
      <c r="DY47" s="5">
        <f t="shared" si="74"/>
        <v>-5000</v>
      </c>
      <c r="DZ47" s="5" t="str">
        <f>IF(ISERROR(MATCH(A47,'Current squad'!B:B,0)),"No","Yes")</f>
        <v>No</v>
      </c>
      <c r="EA47" s="5" cm="1">
        <f t="array" ref="EA47">IFERROR(_xlfn.IFS(DZ47="Yes",0,DZ47="No",H47*1%),999999)</f>
        <v>19000</v>
      </c>
      <c r="EB47" s="5">
        <f t="shared" si="15"/>
        <v>1919000</v>
      </c>
      <c r="EC47" s="5">
        <f t="shared" si="75"/>
        <v>-24000</v>
      </c>
      <c r="ED47" s="1">
        <f t="shared" si="16"/>
        <v>-1.2631578947368421E-2</v>
      </c>
      <c r="EE47" s="5">
        <f>RANK(EC47,$EC$2:$EC$572)+COUNTIF($EC$2:EC47,EC47)-1</f>
        <v>183</v>
      </c>
      <c r="EF47" s="4">
        <f>RANK(ED47,$ED$2:$ED$572)+COUNTIF($ED$2:ED47,ED47)-1</f>
        <v>500</v>
      </c>
    </row>
    <row r="48" spans="1:136" x14ac:dyDescent="0.3">
      <c r="A48" t="str">
        <f>IF(Holdet.dk!A48&lt;&gt;"",Holdet.dk!A48,"")</f>
        <v>Marcos Alonso</v>
      </c>
      <c r="B48" t="str">
        <f>INDEX(Holdet.dk!B:B,MATCH($A48,Holdet.dk!$A:$A,0))</f>
        <v>Chelsea</v>
      </c>
      <c r="C48" t="str">
        <f>INDEX(Holdet.dk!C:C,MATCH($A48,Holdet.dk!$A:$A,0))</f>
        <v>Defense</v>
      </c>
      <c r="D48" t="str">
        <f>INDEX(Holdet.dk!D:D,MATCH($A48,Holdet.dk!$A:$A,0))</f>
        <v>3.914.000</v>
      </c>
      <c r="E48" s="1">
        <f>IFERROR(_xlfn.NUMBERVALUE(INDEX(Holdet.dk!$E:$E,MATCH($A48,Holdet.dk!$A:$A,0)),","),0)</f>
        <v>0.06</v>
      </c>
      <c r="F48" t="str">
        <f>IF(INDEX(Lookup!H:H,MATCH('Master data'!A48,Lookup!G:G,0))=0,A48,INDEX(Lookup!H:H,MATCH('Master data'!A48,Lookup!G:G,0)))</f>
        <v>Marcos Alonso</v>
      </c>
      <c r="G48" t="str">
        <f>IFERROR(INDEX(Lookup!B:B,MATCH(INDEX(Rotowire!C:C,MATCH(F48,Rotowire!A:A,0)),Lookup!D:D,0)),"")</f>
        <v>Aston Villa</v>
      </c>
      <c r="H48" s="5">
        <f t="shared" si="4"/>
        <v>3914000</v>
      </c>
      <c r="I48" s="19">
        <f>IFERROR(INDEX('Team forecast'!$G$3:$I$22,MATCH($B48,'Team forecast'!$B$3:$B$22,0),MATCH(I$1,'Team forecast'!$G$2:$I$2,0)),0)</f>
        <v>0.93034825870646787</v>
      </c>
      <c r="J48" s="19">
        <f>IFERROR(INDEX('Team forecast'!$G$3:$I$22,MATCH($B48,'Team forecast'!$B$3:$B$22,0),MATCH(J$1,'Team forecast'!$G$2:$I$2,0)),0)</f>
        <v>0.82291666666666674</v>
      </c>
      <c r="K48" s="19">
        <f>IFERROR(INDEX('Team forecast'!$G$3:$I$22,MATCH($B48,'Team forecast'!$B$3:$B$22,0),MATCH(K$1,'Team forecast'!$G$2:$I$2,0)),0)</f>
        <v>1.1346119882058896</v>
      </c>
      <c r="L48">
        <f>SUMIFS(Rotowire!E:E,Rotowire!$A:$A,'Master data'!$F48)</f>
        <v>95</v>
      </c>
      <c r="M48" s="2">
        <f>SUMIFS(Rotowire!F:F,Rotowire!$A:$A,'Master data'!$F48)*I48</f>
        <v>0.21398009950248761</v>
      </c>
      <c r="N48" s="2">
        <f>SUMIFS(Rotowire!G:G,Rotowire!$A:$A,'Master data'!$F48)*I48</f>
        <v>6.5124378109452763E-2</v>
      </c>
      <c r="O48" s="2">
        <f>SUMIFS(Rotowire!I:I,Rotowire!$A:$A,'Master data'!$F48)*I48</f>
        <v>0.69776119402985093</v>
      </c>
      <c r="P48" s="2">
        <f>SUMIFS(Rotowire!W:W,Rotowire!$A:$A,'Master data'!$F48)*K48</f>
        <v>0.45384479528235588</v>
      </c>
      <c r="Q48" s="2">
        <f>SUMIFS(Rotowire!Y:Y,Rotowire!$A:$A,'Master data'!$F48)*J48</f>
        <v>0</v>
      </c>
      <c r="R48" s="2">
        <f>SUMIFS(Rotowire!AB:AB,Rotowire!$A:$A,'Master data'!$F48)</f>
        <v>0.21</v>
      </c>
      <c r="S48" s="2">
        <f>SUMIFS(Rotowire!AC:AC,Rotowire!$A:$A,'Master data'!$F48)</f>
        <v>0</v>
      </c>
      <c r="T48" s="2">
        <f>INDEX('Team forecast'!D$3:D$22,MATCH($B48,'Team forecast'!$B$3:$B$22,0))</f>
        <v>1.87</v>
      </c>
      <c r="U48" s="2">
        <f>INDEX('Team forecast'!E$3:E$22,MATCH($B48,'Team forecast'!$B$3:$B$22,0))</f>
        <v>0.79</v>
      </c>
      <c r="V48" s="2">
        <f>INDEX('Team forecast'!J$3:J$22,MATCH($B48,'Team forecast'!$B$3:$B$22,0))</f>
        <v>0.62609999999999999</v>
      </c>
      <c r="W48" s="2">
        <f>INDEX('Team forecast'!K$3:K$22,MATCH($B48,'Team forecast'!$B$3:$B$22,0))</f>
        <v>0.2238</v>
      </c>
      <c r="X48" s="2">
        <f>INDEX('Team forecast'!L$3:L$22,MATCH($B48,'Team forecast'!$B$3:$B$22,0))</f>
        <v>0.15010000000000001</v>
      </c>
      <c r="Y48" s="5">
        <f t="shared" si="5"/>
        <v>7000</v>
      </c>
      <c r="Z48" s="5">
        <f t="shared" si="17"/>
        <v>15652.5</v>
      </c>
      <c r="AA48" s="5">
        <f t="shared" si="6"/>
        <v>1119</v>
      </c>
      <c r="AB48" s="5">
        <f t="shared" si="7"/>
        <v>-2251.5</v>
      </c>
      <c r="AC48" s="5">
        <f t="shared" si="8"/>
        <v>32097.014925373143</v>
      </c>
      <c r="AD48" s="5">
        <f t="shared" si="18"/>
        <v>3256.2189054726382</v>
      </c>
      <c r="AE48" s="5">
        <f t="shared" si="19"/>
        <v>6977.6119402985096</v>
      </c>
      <c r="AF48" s="5">
        <f t="shared" si="11"/>
        <v>22692.239764117796</v>
      </c>
      <c r="AG48" s="5">
        <f t="shared" si="12"/>
        <v>0</v>
      </c>
      <c r="AH48" s="5">
        <f t="shared" si="20"/>
        <v>-4200</v>
      </c>
      <c r="AI48" s="5">
        <f t="shared" si="21"/>
        <v>0</v>
      </c>
      <c r="AJ48" s="5">
        <f t="shared" si="22"/>
        <v>18700</v>
      </c>
      <c r="AK48" s="5">
        <f t="shared" si="23"/>
        <v>-6320</v>
      </c>
      <c r="AL48" s="5">
        <f>IFERROR(SUM(Y48:AK48),-5000)*((Cockpit!$C$3)^0)</f>
        <v>94723.085535262086</v>
      </c>
      <c r="AM48" s="19">
        <f>INDEX('Team forecast'!$M$3:$AU$22,MATCH($B48,'Team forecast'!$B$3:$B$22,0),MATCH(AM$1,'Team forecast'!$M$2:$AU$2,0))</f>
        <v>0</v>
      </c>
      <c r="AN48" s="19">
        <f>INDEX('Team forecast'!$M$3:$AU$22,MATCH($B48,'Team forecast'!$B$3:$B$22,0),MATCH(AN$1,'Team forecast'!$M$2:$AU$2,0))</f>
        <v>0</v>
      </c>
      <c r="AO48" s="19">
        <f>INDEX('Team forecast'!$M$3:$AU$22,MATCH($B48,'Team forecast'!$B$3:$B$22,0),MATCH(AO$1,'Team forecast'!$M$2:$AU$2,0))</f>
        <v>0</v>
      </c>
      <c r="AP48" s="19">
        <f>INDEX('Team forecast'!$M$3:$AU$22,MATCH($B48,'Team forecast'!$B$3:$B$22,0),MATCH(AP$1,'Team forecast'!$M$2:$AU$2,0))</f>
        <v>0</v>
      </c>
      <c r="AQ48" s="5">
        <f t="shared" si="24"/>
        <v>7000</v>
      </c>
      <c r="AR48" s="5">
        <f>INDEX('Team forecast'!$M$3:$AU$22,MATCH($B48,'Team forecast'!$B$3:$B$22,0),MATCH(AR$1,'Team forecast'!$M$2:$AU$2,0))*IF($Y48&gt;0,25000,0)</f>
        <v>0</v>
      </c>
      <c r="AS48" s="5">
        <f>INDEX('Team forecast'!$M$3:$AU$22,MATCH($B48,'Team forecast'!$B$3:$B$22,0),MATCH(AS$1,'Team forecast'!$M$2:$AU$2,0))*IF($Y48&gt;0,5000,0)</f>
        <v>0</v>
      </c>
      <c r="AT48" s="5">
        <f>INDEX('Team forecast'!$M$3:$AU$22,MATCH($B48,'Team forecast'!$B$3:$B$22,0),MATCH(AT$1,'Team forecast'!$M$2:$AU$2,0))*IF($Y48&gt;0,-15000,0)</f>
        <v>0</v>
      </c>
      <c r="AU48" s="5">
        <f t="shared" si="25"/>
        <v>0</v>
      </c>
      <c r="AV48" s="5">
        <f t="shared" si="26"/>
        <v>0</v>
      </c>
      <c r="AW48" s="5">
        <f t="shared" si="27"/>
        <v>0</v>
      </c>
      <c r="AX48" s="5">
        <f t="shared" si="28"/>
        <v>0</v>
      </c>
      <c r="AY48" s="5">
        <f t="shared" si="29"/>
        <v>0</v>
      </c>
      <c r="AZ48" s="5">
        <f t="shared" si="30"/>
        <v>-4200</v>
      </c>
      <c r="BA48" s="5">
        <f t="shared" si="31"/>
        <v>0</v>
      </c>
      <c r="BB48" s="5">
        <f t="shared" si="32"/>
        <v>0</v>
      </c>
      <c r="BC48" s="5">
        <f t="shared" si="33"/>
        <v>0</v>
      </c>
      <c r="BD48" s="5">
        <f>IFERROR(SUM(AR48:BC48),0)*((Cockpit!$C$3)^1)</f>
        <v>-2940</v>
      </c>
      <c r="BE48" s="19">
        <f>INDEX('Team forecast'!$M$3:$AU$22,MATCH($B48,'Team forecast'!$B$3:$B$22,0),MATCH(BE$1,'Team forecast'!$M$2:$AU$2,0))</f>
        <v>0</v>
      </c>
      <c r="BF48" s="19">
        <f>INDEX('Team forecast'!$M$3:$AU$22,MATCH($B48,'Team forecast'!$B$3:$B$22,0),MATCH(BF$1,'Team forecast'!$M$2:$AU$2,0))</f>
        <v>0</v>
      </c>
      <c r="BG48" s="19">
        <f>INDEX('Team forecast'!$M$3:$AU$22,MATCH($B48,'Team forecast'!$B$3:$B$22,0),MATCH(BG$1,'Team forecast'!$M$2:$AU$2,0))</f>
        <v>0</v>
      </c>
      <c r="BH48" s="19">
        <f>INDEX('Team forecast'!$M$3:$AU$22,MATCH($B48,'Team forecast'!$B$3:$B$22,0),MATCH(BH$1,'Team forecast'!$M$2:$AU$2,0))</f>
        <v>0</v>
      </c>
      <c r="BI48" s="5">
        <f t="shared" si="34"/>
        <v>7000</v>
      </c>
      <c r="BJ48" s="5">
        <f>INDEX('Team forecast'!$M$3:$AU$22,MATCH($B48,'Team forecast'!$B$3:$B$22,0),MATCH(BJ$1,'Team forecast'!$M$2:$AU$2,0))*IF($Y48&gt;0,25000,0)</f>
        <v>0</v>
      </c>
      <c r="BK48" s="5">
        <f>INDEX('Team forecast'!$M$3:$AU$22,MATCH($B48,'Team forecast'!$B$3:$B$22,0),MATCH(BK$1,'Team forecast'!$M$2:$AU$2,0))*IF($Y48&gt;0,5000,0)</f>
        <v>0</v>
      </c>
      <c r="BL48" s="5">
        <f>INDEX('Team forecast'!$M$3:$AU$22,MATCH($B48,'Team forecast'!$B$3:$B$22,0),MATCH(BL$1,'Team forecast'!$M$2:$AU$2,0))*IF($Y48&gt;0,-15000,0)</f>
        <v>0</v>
      </c>
      <c r="BM48" s="5">
        <f t="shared" si="35"/>
        <v>0</v>
      </c>
      <c r="BN48" s="5">
        <f t="shared" si="36"/>
        <v>0</v>
      </c>
      <c r="BO48" s="5">
        <f t="shared" si="37"/>
        <v>0</v>
      </c>
      <c r="BP48" s="5">
        <f t="shared" si="38"/>
        <v>0</v>
      </c>
      <c r="BQ48" s="5">
        <f t="shared" si="39"/>
        <v>0</v>
      </c>
      <c r="BR48" s="5">
        <f t="shared" si="40"/>
        <v>-4200</v>
      </c>
      <c r="BS48" s="5">
        <f t="shared" si="41"/>
        <v>0</v>
      </c>
      <c r="BT48" s="5">
        <f t="shared" si="42"/>
        <v>0</v>
      </c>
      <c r="BU48" s="5">
        <f t="shared" si="43"/>
        <v>0</v>
      </c>
      <c r="BV48" s="5">
        <f>IFERROR(SUM(BJ48:BU48),0)*((Cockpit!$C$3)^2)</f>
        <v>-2057.9999999999995</v>
      </c>
      <c r="BW48" s="19">
        <f>INDEX('Team forecast'!$M$3:$AU$22,MATCH($B48,'Team forecast'!$B$3:$B$22,0),MATCH(BW$1,'Team forecast'!$M$2:$AU$2,0))</f>
        <v>0</v>
      </c>
      <c r="BX48" s="19">
        <f>INDEX('Team forecast'!$M$3:$AU$22,MATCH($B48,'Team forecast'!$B$3:$B$22,0),MATCH(BX$1,'Team forecast'!$M$2:$AU$2,0))</f>
        <v>0</v>
      </c>
      <c r="BY48" s="19">
        <f>INDEX('Team forecast'!$M$3:$AU$22,MATCH($B48,'Team forecast'!$B$3:$B$22,0),MATCH(BY$1,'Team forecast'!$M$2:$AU$2,0))</f>
        <v>0</v>
      </c>
      <c r="BZ48" s="19">
        <f>INDEX('Team forecast'!$M$3:$AU$22,MATCH($B48,'Team forecast'!$B$3:$B$22,0),MATCH(BZ$1,'Team forecast'!$M$2:$AU$2,0))</f>
        <v>0</v>
      </c>
      <c r="CA48" s="5">
        <f t="shared" si="44"/>
        <v>7000</v>
      </c>
      <c r="CB48" s="5">
        <f>INDEX('Team forecast'!$M$3:$AU$22,MATCH($B48,'Team forecast'!$B$3:$B$22,0),MATCH(CB$1,'Team forecast'!$M$2:$AU$2,0))*IF($Y48&gt;0,25000,0)</f>
        <v>0</v>
      </c>
      <c r="CC48" s="5">
        <f>INDEX('Team forecast'!$M$3:$AU$22,MATCH($B48,'Team forecast'!$B$3:$B$22,0),MATCH(CC$1,'Team forecast'!$M$2:$AU$2,0))*IF($Y48&gt;0,5000,0)</f>
        <v>0</v>
      </c>
      <c r="CD48" s="5">
        <f>INDEX('Team forecast'!$M$3:$AU$22,MATCH($B48,'Team forecast'!$B$3:$B$22,0),MATCH(CD$1,'Team forecast'!$M$2:$AU$2,0))*IF($Y48&gt;0,-15000,0)</f>
        <v>0</v>
      </c>
      <c r="CE48" s="5">
        <f t="shared" si="45"/>
        <v>0</v>
      </c>
      <c r="CF48" s="5">
        <f t="shared" si="46"/>
        <v>0</v>
      </c>
      <c r="CG48" s="5">
        <f t="shared" si="47"/>
        <v>0</v>
      </c>
      <c r="CH48" s="5">
        <f t="shared" si="48"/>
        <v>0</v>
      </c>
      <c r="CI48" s="5">
        <f t="shared" si="49"/>
        <v>0</v>
      </c>
      <c r="CJ48" s="5">
        <f t="shared" si="50"/>
        <v>-4200</v>
      </c>
      <c r="CK48" s="5">
        <f t="shared" si="51"/>
        <v>0</v>
      </c>
      <c r="CL48" s="5">
        <f t="shared" si="52"/>
        <v>0</v>
      </c>
      <c r="CM48" s="5">
        <f t="shared" si="53"/>
        <v>0</v>
      </c>
      <c r="CN48" s="5">
        <f>IFERROR(SUM(CB48:CM48),0)*((Cockpit!$C$3)^3)</f>
        <v>-1440.5999999999997</v>
      </c>
      <c r="CO48" s="19">
        <f>INDEX('Team forecast'!$M$3:$AU$22,MATCH($B48,'Team forecast'!$B$3:$B$22,0),MATCH(CO$1,'Team forecast'!$M$2:$AU$2,0))</f>
        <v>0</v>
      </c>
      <c r="CP48" s="19">
        <f>INDEX('Team forecast'!$M$3:$AU$22,MATCH($B48,'Team forecast'!$B$3:$B$22,0),MATCH(CP$1,'Team forecast'!$M$2:$AU$2,0))</f>
        <v>0</v>
      </c>
      <c r="CQ48" s="19">
        <f>INDEX('Team forecast'!$M$3:$AU$22,MATCH($B48,'Team forecast'!$B$3:$B$22,0),MATCH(CQ$1,'Team forecast'!$M$2:$AU$2,0))</f>
        <v>0</v>
      </c>
      <c r="CR48" s="19">
        <f>INDEX('Team forecast'!$M$3:$AU$22,MATCH($B48,'Team forecast'!$B$3:$B$22,0),MATCH(CR$1,'Team forecast'!$M$2:$AU$2,0))</f>
        <v>0</v>
      </c>
      <c r="CS48" s="5">
        <f t="shared" si="54"/>
        <v>7000</v>
      </c>
      <c r="CT48" s="5">
        <f>INDEX('Team forecast'!$M$3:$AU$22,MATCH($B48,'Team forecast'!$B$3:$B$22,0),MATCH(CT$1,'Team forecast'!$M$2:$AU$2,0))*IF($Y48&gt;0,25000,0)</f>
        <v>0</v>
      </c>
      <c r="CU48" s="5">
        <f>INDEX('Team forecast'!$M$3:$AU$22,MATCH($B48,'Team forecast'!$B$3:$B$22,0),MATCH(CU$1,'Team forecast'!$M$2:$AU$2,0))*IF($Y48&gt;0,5000,0)</f>
        <v>0</v>
      </c>
      <c r="CV48" s="5">
        <f>INDEX('Team forecast'!$M$3:$AU$22,MATCH($B48,'Team forecast'!$B$3:$B$22,0),MATCH(CV$1,'Team forecast'!$M$2:$AU$2,0))*IF($Y48&gt;0,-15000,0)</f>
        <v>0</v>
      </c>
      <c r="CW48" s="5">
        <f t="shared" si="55"/>
        <v>0</v>
      </c>
      <c r="CX48" s="5">
        <f t="shared" si="56"/>
        <v>0</v>
      </c>
      <c r="CY48" s="5">
        <f t="shared" si="57"/>
        <v>0</v>
      </c>
      <c r="CZ48" s="5">
        <f t="shared" si="58"/>
        <v>0</v>
      </c>
      <c r="DA48" s="5">
        <f t="shared" si="59"/>
        <v>0</v>
      </c>
      <c r="DB48" s="5">
        <f t="shared" si="60"/>
        <v>-4200</v>
      </c>
      <c r="DC48" s="5">
        <f t="shared" si="61"/>
        <v>0</v>
      </c>
      <c r="DD48" s="5">
        <f t="shared" si="62"/>
        <v>0</v>
      </c>
      <c r="DE48" s="5">
        <f t="shared" si="63"/>
        <v>0</v>
      </c>
      <c r="DF48" s="5">
        <f>IFERROR(SUM(CT48:DE48),0)*((Cockpit!$C$3)^4)</f>
        <v>-1008.4199999999997</v>
      </c>
      <c r="DG48" s="19">
        <f>INDEX('Team forecast'!$M$3:$AU$22,MATCH($B48,'Team forecast'!$B$3:$B$22,0),MATCH(DG$1,'Team forecast'!$M$2:$AU$2,0))</f>
        <v>0</v>
      </c>
      <c r="DH48" s="19">
        <f>INDEX('Team forecast'!$M$3:$AU$22,MATCH($B48,'Team forecast'!$B$3:$B$22,0),MATCH(DH$1,'Team forecast'!$M$2:$AU$2,0))</f>
        <v>0</v>
      </c>
      <c r="DI48" s="19">
        <f>INDEX('Team forecast'!$M$3:$AU$22,MATCH($B48,'Team forecast'!$B$3:$B$22,0),MATCH(DI$1,'Team forecast'!$M$2:$AU$2,0))</f>
        <v>0</v>
      </c>
      <c r="DJ48" s="19">
        <f>INDEX('Team forecast'!$M$3:$AU$22,MATCH($B48,'Team forecast'!$B$3:$B$22,0),MATCH(DJ$1,'Team forecast'!$M$2:$AU$2,0))</f>
        <v>0</v>
      </c>
      <c r="DK48" s="5">
        <f t="shared" si="64"/>
        <v>7000</v>
      </c>
      <c r="DL48" s="5">
        <f>INDEX('Team forecast'!$M$3:$AU$22,MATCH($B48,'Team forecast'!$B$3:$B$22,0),MATCH(DL$1,'Team forecast'!$M$2:$AU$2,0))*IF($Y48&gt;0,25000,0)</f>
        <v>0</v>
      </c>
      <c r="DM48" s="5">
        <f>INDEX('Team forecast'!$M$3:$AU$22,MATCH($B48,'Team forecast'!$B$3:$B$22,0),MATCH(DM$1,'Team forecast'!$M$2:$AU$2,0))*IF($Y48&gt;0,5000,0)</f>
        <v>0</v>
      </c>
      <c r="DN48" s="5">
        <f>INDEX('Team forecast'!$M$3:$AU$22,MATCH($B48,'Team forecast'!$B$3:$B$22,0),MATCH(DN$1,'Team forecast'!$M$2:$AU$2,0))*IF($Y48&gt;0,-15000,0)</f>
        <v>0</v>
      </c>
      <c r="DO48" s="5">
        <f t="shared" si="65"/>
        <v>0</v>
      </c>
      <c r="DP48" s="5">
        <f t="shared" si="66"/>
        <v>0</v>
      </c>
      <c r="DQ48" s="5">
        <f t="shared" si="67"/>
        <v>0</v>
      </c>
      <c r="DR48" s="5">
        <f t="shared" si="68"/>
        <v>0</v>
      </c>
      <c r="DS48" s="5">
        <f t="shared" si="69"/>
        <v>0</v>
      </c>
      <c r="DT48" s="5">
        <f t="shared" si="70"/>
        <v>-4200</v>
      </c>
      <c r="DU48" s="5">
        <f t="shared" si="71"/>
        <v>0</v>
      </c>
      <c r="DV48" s="5">
        <f t="shared" si="72"/>
        <v>0</v>
      </c>
      <c r="DW48" s="5">
        <f t="shared" si="73"/>
        <v>0</v>
      </c>
      <c r="DX48" s="5">
        <f>IFERROR(SUM(DL48:DW48),0)*((Cockpit!$C$3)^5)</f>
        <v>-705.89399999999978</v>
      </c>
      <c r="DY48" s="5">
        <f t="shared" si="74"/>
        <v>86570.171535262081</v>
      </c>
      <c r="DZ48" s="5" t="str">
        <f>IF(ISERROR(MATCH(A48,'Current squad'!B:B,0)),"No","Yes")</f>
        <v>No</v>
      </c>
      <c r="EA48" s="5" cm="1">
        <f t="array" ref="EA48">IFERROR(_xlfn.IFS(DZ48="Yes",0,DZ48="No",H48*1%),999999)</f>
        <v>39140</v>
      </c>
      <c r="EB48" s="5">
        <f t="shared" si="15"/>
        <v>3953140</v>
      </c>
      <c r="EC48" s="5">
        <f t="shared" si="75"/>
        <v>47430.171535262081</v>
      </c>
      <c r="ED48" s="1">
        <f t="shared" si="16"/>
        <v>1.2118081639055207E-2</v>
      </c>
      <c r="EE48" s="5">
        <f>RANK(EC48,$EC$2:$EC$572)+COUNTIF($EC$2:EC48,EC48)-1</f>
        <v>9</v>
      </c>
      <c r="EF48" s="4">
        <f>RANK(ED48,$ED$2:$ED$572)+COUNTIF($ED$2:ED48,ED48)-1</f>
        <v>10</v>
      </c>
    </row>
    <row r="49" spans="1:136" x14ac:dyDescent="0.3">
      <c r="A49" t="str">
        <f>IF(Holdet.dk!A49&lt;&gt;"",Holdet.dk!A49,"")</f>
        <v>Karlan Grant</v>
      </c>
      <c r="B49" t="str">
        <f>INDEX(Holdet.dk!B:B,MATCH($A49,Holdet.dk!$A:$A,0))</f>
        <v>West Bromwich</v>
      </c>
      <c r="C49" t="str">
        <f>INDEX(Holdet.dk!C:C,MATCH($A49,Holdet.dk!$A:$A,0))</f>
        <v>Striker</v>
      </c>
      <c r="D49" t="str">
        <f>INDEX(Holdet.dk!D:D,MATCH($A49,Holdet.dk!$A:$A,0))</f>
        <v>2.828.000</v>
      </c>
      <c r="E49" s="1">
        <f>IFERROR(_xlfn.NUMBERVALUE(INDEX(Holdet.dk!$E:$E,MATCH($A49,Holdet.dk!$A:$A,0)),","),0)</f>
        <v>1E-3</v>
      </c>
      <c r="F49" t="str">
        <f>IF(INDEX(Lookup!H:H,MATCH('Master data'!A49,Lookup!G:G,0))=0,A49,INDEX(Lookup!H:H,MATCH('Master data'!A49,Lookup!G:G,0)))</f>
        <v>Karlan Grant</v>
      </c>
      <c r="G49" t="str">
        <f>IFERROR(INDEX(Lookup!B:B,MATCH(INDEX(Rotowire!C:C,MATCH(F49,Rotowire!A:A,0)),Lookup!D:D,0)),"")</f>
        <v/>
      </c>
      <c r="H49" s="5">
        <f t="shared" si="4"/>
        <v>2828000</v>
      </c>
      <c r="I49" s="19">
        <f>IFERROR(INDEX('Team forecast'!$G$3:$I$22,MATCH($B49,'Team forecast'!$B$3:$B$22,0),MATCH(I$1,'Team forecast'!$G$2:$I$2,0)),0)</f>
        <v>1.1504424778761062</v>
      </c>
      <c r="J49" s="19">
        <f>IFERROR(INDEX('Team forecast'!$G$3:$I$22,MATCH($B49,'Team forecast'!$B$3:$B$22,0),MATCH(J$1,'Team forecast'!$G$2:$I$2,0)),0)</f>
        <v>0.79646017699115057</v>
      </c>
      <c r="K49" s="19">
        <f>IFERROR(INDEX('Team forecast'!$G$3:$I$22,MATCH($B49,'Team forecast'!$B$3:$B$22,0),MATCH(K$1,'Team forecast'!$G$2:$I$2,0)),0)</f>
        <v>2.0662361027698317</v>
      </c>
      <c r="L49">
        <f>SUMIFS(Rotowire!E:E,Rotowire!$A:$A,'Master data'!$F49)</f>
        <v>0</v>
      </c>
      <c r="M49" s="2">
        <f>SUMIFS(Rotowire!F:F,Rotowire!$A:$A,'Master data'!$F49)*I49</f>
        <v>0</v>
      </c>
      <c r="N49" s="2">
        <f>SUMIFS(Rotowire!G:G,Rotowire!$A:$A,'Master data'!$F49)*I49</f>
        <v>0</v>
      </c>
      <c r="O49" s="2">
        <f>SUMIFS(Rotowire!I:I,Rotowire!$A:$A,'Master data'!$F49)*I49</f>
        <v>0</v>
      </c>
      <c r="P49" s="2">
        <f>SUMIFS(Rotowire!W:W,Rotowire!$A:$A,'Master data'!$F49)*K49</f>
        <v>0</v>
      </c>
      <c r="Q49" s="2">
        <f>SUMIFS(Rotowire!Y:Y,Rotowire!$A:$A,'Master data'!$F49)*J49</f>
        <v>0</v>
      </c>
      <c r="R49" s="2">
        <f>SUMIFS(Rotowire!AB:AB,Rotowire!$A:$A,'Master data'!$F49)</f>
        <v>0</v>
      </c>
      <c r="S49" s="2">
        <f>SUMIFS(Rotowire!AC:AC,Rotowire!$A:$A,'Master data'!$F49)</f>
        <v>0</v>
      </c>
      <c r="T49" s="2">
        <f>INDEX('Team forecast'!D$3:D$22,MATCH($B49,'Team forecast'!$B$3:$B$22,0))</f>
        <v>1.3</v>
      </c>
      <c r="U49" s="2">
        <f>INDEX('Team forecast'!E$3:E$22,MATCH($B49,'Team forecast'!$B$3:$B$22,0))</f>
        <v>1.8</v>
      </c>
      <c r="V49" s="2">
        <f>INDEX('Team forecast'!J$3:J$22,MATCH($B49,'Team forecast'!$B$3:$B$22,0))</f>
        <v>0.27679999999999999</v>
      </c>
      <c r="W49" s="2">
        <f>INDEX('Team forecast'!K$3:K$22,MATCH($B49,'Team forecast'!$B$3:$B$22,0))</f>
        <v>0.23730000000000001</v>
      </c>
      <c r="X49" s="2">
        <f>INDEX('Team forecast'!L$3:L$22,MATCH($B49,'Team forecast'!$B$3:$B$22,0))</f>
        <v>0.4859</v>
      </c>
      <c r="Y49" s="5">
        <f t="shared" si="5"/>
        <v>-5000</v>
      </c>
      <c r="Z49" s="5">
        <f t="shared" si="17"/>
        <v>0</v>
      </c>
      <c r="AA49" s="5">
        <f t="shared" si="6"/>
        <v>0</v>
      </c>
      <c r="AB49" s="5">
        <f t="shared" si="7"/>
        <v>0</v>
      </c>
      <c r="AC49" s="5">
        <f t="shared" si="8"/>
        <v>0</v>
      </c>
      <c r="AD49" s="5">
        <f t="shared" si="18"/>
        <v>0</v>
      </c>
      <c r="AE49" s="5">
        <f t="shared" si="19"/>
        <v>0</v>
      </c>
      <c r="AF49" s="5">
        <f t="shared" si="11"/>
        <v>0</v>
      </c>
      <c r="AG49" s="5">
        <f t="shared" si="12"/>
        <v>0</v>
      </c>
      <c r="AH49" s="5">
        <f t="shared" si="20"/>
        <v>0</v>
      </c>
      <c r="AI49" s="5">
        <f t="shared" si="21"/>
        <v>0</v>
      </c>
      <c r="AJ49" s="5">
        <f t="shared" si="22"/>
        <v>0</v>
      </c>
      <c r="AK49" s="5">
        <f t="shared" si="23"/>
        <v>0</v>
      </c>
      <c r="AL49" s="5">
        <f>IFERROR(SUM(Y49:AK49),-5000)*((Cockpit!$C$3)^0)</f>
        <v>-5000</v>
      </c>
      <c r="AM49" s="19">
        <f>INDEX('Team forecast'!$M$3:$AU$22,MATCH($B49,'Team forecast'!$B$3:$B$22,0),MATCH(AM$1,'Team forecast'!$M$2:$AU$2,0))</f>
        <v>0</v>
      </c>
      <c r="AN49" s="19">
        <f>INDEX('Team forecast'!$M$3:$AU$22,MATCH($B49,'Team forecast'!$B$3:$B$22,0),MATCH(AN$1,'Team forecast'!$M$2:$AU$2,0))</f>
        <v>0</v>
      </c>
      <c r="AO49" s="19">
        <f>INDEX('Team forecast'!$M$3:$AU$22,MATCH($B49,'Team forecast'!$B$3:$B$22,0),MATCH(AO$1,'Team forecast'!$M$2:$AU$2,0))</f>
        <v>0</v>
      </c>
      <c r="AP49" s="19">
        <f>INDEX('Team forecast'!$M$3:$AU$22,MATCH($B49,'Team forecast'!$B$3:$B$22,0),MATCH(AP$1,'Team forecast'!$M$2:$AU$2,0))</f>
        <v>0</v>
      </c>
      <c r="AQ49" s="5">
        <f t="shared" si="24"/>
        <v>-5000</v>
      </c>
      <c r="AR49" s="5">
        <f>INDEX('Team forecast'!$M$3:$AU$22,MATCH($B49,'Team forecast'!$B$3:$B$22,0),MATCH(AR$1,'Team forecast'!$M$2:$AU$2,0))*IF($Y49&gt;0,25000,0)</f>
        <v>0</v>
      </c>
      <c r="AS49" s="5">
        <f>INDEX('Team forecast'!$M$3:$AU$22,MATCH($B49,'Team forecast'!$B$3:$B$22,0),MATCH(AS$1,'Team forecast'!$M$2:$AU$2,0))*IF($Y49&gt;0,5000,0)</f>
        <v>0</v>
      </c>
      <c r="AT49" s="5">
        <f>INDEX('Team forecast'!$M$3:$AU$22,MATCH($B49,'Team forecast'!$B$3:$B$22,0),MATCH(AT$1,'Team forecast'!$M$2:$AU$2,0))*IF($Y49&gt;0,-15000,0)</f>
        <v>0</v>
      </c>
      <c r="AU49" s="5">
        <f t="shared" si="25"/>
        <v>0</v>
      </c>
      <c r="AV49" s="5">
        <f t="shared" si="26"/>
        <v>0</v>
      </c>
      <c r="AW49" s="5">
        <f t="shared" si="27"/>
        <v>0</v>
      </c>
      <c r="AX49" s="5">
        <f t="shared" si="28"/>
        <v>0</v>
      </c>
      <c r="AY49" s="5">
        <f t="shared" si="29"/>
        <v>0</v>
      </c>
      <c r="AZ49" s="5">
        <f t="shared" si="30"/>
        <v>0</v>
      </c>
      <c r="BA49" s="5">
        <f t="shared" si="31"/>
        <v>0</v>
      </c>
      <c r="BB49" s="5">
        <f t="shared" si="32"/>
        <v>0</v>
      </c>
      <c r="BC49" s="5">
        <f t="shared" si="33"/>
        <v>0</v>
      </c>
      <c r="BD49" s="5">
        <f>IFERROR(SUM(AR49:BC49),0)*((Cockpit!$C$3)^1)</f>
        <v>0</v>
      </c>
      <c r="BE49" s="19">
        <f>INDEX('Team forecast'!$M$3:$AU$22,MATCH($B49,'Team forecast'!$B$3:$B$22,0),MATCH(BE$1,'Team forecast'!$M$2:$AU$2,0))</f>
        <v>0</v>
      </c>
      <c r="BF49" s="19">
        <f>INDEX('Team forecast'!$M$3:$AU$22,MATCH($B49,'Team forecast'!$B$3:$B$22,0),MATCH(BF$1,'Team forecast'!$M$2:$AU$2,0))</f>
        <v>0</v>
      </c>
      <c r="BG49" s="19">
        <f>INDEX('Team forecast'!$M$3:$AU$22,MATCH($B49,'Team forecast'!$B$3:$B$22,0),MATCH(BG$1,'Team forecast'!$M$2:$AU$2,0))</f>
        <v>0</v>
      </c>
      <c r="BH49" s="19">
        <f>INDEX('Team forecast'!$M$3:$AU$22,MATCH($B49,'Team forecast'!$B$3:$B$22,0),MATCH(BH$1,'Team forecast'!$M$2:$AU$2,0))</f>
        <v>0</v>
      </c>
      <c r="BI49" s="5">
        <f t="shared" si="34"/>
        <v>-5000</v>
      </c>
      <c r="BJ49" s="5">
        <f>INDEX('Team forecast'!$M$3:$AU$22,MATCH($B49,'Team forecast'!$B$3:$B$22,0),MATCH(BJ$1,'Team forecast'!$M$2:$AU$2,0))*IF($Y49&gt;0,25000,0)</f>
        <v>0</v>
      </c>
      <c r="BK49" s="5">
        <f>INDEX('Team forecast'!$M$3:$AU$22,MATCH($B49,'Team forecast'!$B$3:$B$22,0),MATCH(BK$1,'Team forecast'!$M$2:$AU$2,0))*IF($Y49&gt;0,5000,0)</f>
        <v>0</v>
      </c>
      <c r="BL49" s="5">
        <f>INDEX('Team forecast'!$M$3:$AU$22,MATCH($B49,'Team forecast'!$B$3:$B$22,0),MATCH(BL$1,'Team forecast'!$M$2:$AU$2,0))*IF($Y49&gt;0,-15000,0)</f>
        <v>0</v>
      </c>
      <c r="BM49" s="5">
        <f t="shared" si="35"/>
        <v>0</v>
      </c>
      <c r="BN49" s="5">
        <f t="shared" si="36"/>
        <v>0</v>
      </c>
      <c r="BO49" s="5">
        <f t="shared" si="37"/>
        <v>0</v>
      </c>
      <c r="BP49" s="5">
        <f t="shared" si="38"/>
        <v>0</v>
      </c>
      <c r="BQ49" s="5">
        <f t="shared" si="39"/>
        <v>0</v>
      </c>
      <c r="BR49" s="5">
        <f t="shared" si="40"/>
        <v>0</v>
      </c>
      <c r="BS49" s="5">
        <f t="shared" si="41"/>
        <v>0</v>
      </c>
      <c r="BT49" s="5">
        <f t="shared" si="42"/>
        <v>0</v>
      </c>
      <c r="BU49" s="5">
        <f t="shared" si="43"/>
        <v>0</v>
      </c>
      <c r="BV49" s="5">
        <f>IFERROR(SUM(BJ49:BU49),0)*((Cockpit!$C$3)^2)</f>
        <v>0</v>
      </c>
      <c r="BW49" s="19">
        <f>INDEX('Team forecast'!$M$3:$AU$22,MATCH($B49,'Team forecast'!$B$3:$B$22,0),MATCH(BW$1,'Team forecast'!$M$2:$AU$2,0))</f>
        <v>0</v>
      </c>
      <c r="BX49" s="19">
        <f>INDEX('Team forecast'!$M$3:$AU$22,MATCH($B49,'Team forecast'!$B$3:$B$22,0),MATCH(BX$1,'Team forecast'!$M$2:$AU$2,0))</f>
        <v>0</v>
      </c>
      <c r="BY49" s="19">
        <f>INDEX('Team forecast'!$M$3:$AU$22,MATCH($B49,'Team forecast'!$B$3:$B$22,0),MATCH(BY$1,'Team forecast'!$M$2:$AU$2,0))</f>
        <v>0</v>
      </c>
      <c r="BZ49" s="19">
        <f>INDEX('Team forecast'!$M$3:$AU$22,MATCH($B49,'Team forecast'!$B$3:$B$22,0),MATCH(BZ$1,'Team forecast'!$M$2:$AU$2,0))</f>
        <v>0</v>
      </c>
      <c r="CA49" s="5">
        <f t="shared" si="44"/>
        <v>-5000</v>
      </c>
      <c r="CB49" s="5">
        <f>INDEX('Team forecast'!$M$3:$AU$22,MATCH($B49,'Team forecast'!$B$3:$B$22,0),MATCH(CB$1,'Team forecast'!$M$2:$AU$2,0))*IF($Y49&gt;0,25000,0)</f>
        <v>0</v>
      </c>
      <c r="CC49" s="5">
        <f>INDEX('Team forecast'!$M$3:$AU$22,MATCH($B49,'Team forecast'!$B$3:$B$22,0),MATCH(CC$1,'Team forecast'!$M$2:$AU$2,0))*IF($Y49&gt;0,5000,0)</f>
        <v>0</v>
      </c>
      <c r="CD49" s="5">
        <f>INDEX('Team forecast'!$M$3:$AU$22,MATCH($B49,'Team forecast'!$B$3:$B$22,0),MATCH(CD$1,'Team forecast'!$M$2:$AU$2,0))*IF($Y49&gt;0,-15000,0)</f>
        <v>0</v>
      </c>
      <c r="CE49" s="5">
        <f t="shared" si="45"/>
        <v>0</v>
      </c>
      <c r="CF49" s="5">
        <f t="shared" si="46"/>
        <v>0</v>
      </c>
      <c r="CG49" s="5">
        <f t="shared" si="47"/>
        <v>0</v>
      </c>
      <c r="CH49" s="5">
        <f t="shared" si="48"/>
        <v>0</v>
      </c>
      <c r="CI49" s="5">
        <f t="shared" si="49"/>
        <v>0</v>
      </c>
      <c r="CJ49" s="5">
        <f t="shared" si="50"/>
        <v>0</v>
      </c>
      <c r="CK49" s="5">
        <f t="shared" si="51"/>
        <v>0</v>
      </c>
      <c r="CL49" s="5">
        <f t="shared" si="52"/>
        <v>0</v>
      </c>
      <c r="CM49" s="5">
        <f t="shared" si="53"/>
        <v>0</v>
      </c>
      <c r="CN49" s="5">
        <f>IFERROR(SUM(CB49:CM49),0)*((Cockpit!$C$3)^3)</f>
        <v>0</v>
      </c>
      <c r="CO49" s="19">
        <f>INDEX('Team forecast'!$M$3:$AU$22,MATCH($B49,'Team forecast'!$B$3:$B$22,0),MATCH(CO$1,'Team forecast'!$M$2:$AU$2,0))</f>
        <v>0</v>
      </c>
      <c r="CP49" s="19">
        <f>INDEX('Team forecast'!$M$3:$AU$22,MATCH($B49,'Team forecast'!$B$3:$B$22,0),MATCH(CP$1,'Team forecast'!$M$2:$AU$2,0))</f>
        <v>0</v>
      </c>
      <c r="CQ49" s="19">
        <f>INDEX('Team forecast'!$M$3:$AU$22,MATCH($B49,'Team forecast'!$B$3:$B$22,0),MATCH(CQ$1,'Team forecast'!$M$2:$AU$2,0))</f>
        <v>0</v>
      </c>
      <c r="CR49" s="19">
        <f>INDEX('Team forecast'!$M$3:$AU$22,MATCH($B49,'Team forecast'!$B$3:$B$22,0),MATCH(CR$1,'Team forecast'!$M$2:$AU$2,0))</f>
        <v>0</v>
      </c>
      <c r="CS49" s="5">
        <f t="shared" si="54"/>
        <v>-5000</v>
      </c>
      <c r="CT49" s="5">
        <f>INDEX('Team forecast'!$M$3:$AU$22,MATCH($B49,'Team forecast'!$B$3:$B$22,0),MATCH(CT$1,'Team forecast'!$M$2:$AU$2,0))*IF($Y49&gt;0,25000,0)</f>
        <v>0</v>
      </c>
      <c r="CU49" s="5">
        <f>INDEX('Team forecast'!$M$3:$AU$22,MATCH($B49,'Team forecast'!$B$3:$B$22,0),MATCH(CU$1,'Team forecast'!$M$2:$AU$2,0))*IF($Y49&gt;0,5000,0)</f>
        <v>0</v>
      </c>
      <c r="CV49" s="5">
        <f>INDEX('Team forecast'!$M$3:$AU$22,MATCH($B49,'Team forecast'!$B$3:$B$22,0),MATCH(CV$1,'Team forecast'!$M$2:$AU$2,0))*IF($Y49&gt;0,-15000,0)</f>
        <v>0</v>
      </c>
      <c r="CW49" s="5">
        <f t="shared" si="55"/>
        <v>0</v>
      </c>
      <c r="CX49" s="5">
        <f t="shared" si="56"/>
        <v>0</v>
      </c>
      <c r="CY49" s="5">
        <f t="shared" si="57"/>
        <v>0</v>
      </c>
      <c r="CZ49" s="5">
        <f t="shared" si="58"/>
        <v>0</v>
      </c>
      <c r="DA49" s="5">
        <f t="shared" si="59"/>
        <v>0</v>
      </c>
      <c r="DB49" s="5">
        <f t="shared" si="60"/>
        <v>0</v>
      </c>
      <c r="DC49" s="5">
        <f t="shared" si="61"/>
        <v>0</v>
      </c>
      <c r="DD49" s="5">
        <f t="shared" si="62"/>
        <v>0</v>
      </c>
      <c r="DE49" s="5">
        <f t="shared" si="63"/>
        <v>0</v>
      </c>
      <c r="DF49" s="5">
        <f>IFERROR(SUM(CT49:DE49),0)*((Cockpit!$C$3)^4)</f>
        <v>0</v>
      </c>
      <c r="DG49" s="19">
        <f>INDEX('Team forecast'!$M$3:$AU$22,MATCH($B49,'Team forecast'!$B$3:$B$22,0),MATCH(DG$1,'Team forecast'!$M$2:$AU$2,0))</f>
        <v>0</v>
      </c>
      <c r="DH49" s="19">
        <f>INDEX('Team forecast'!$M$3:$AU$22,MATCH($B49,'Team forecast'!$B$3:$B$22,0),MATCH(DH$1,'Team forecast'!$M$2:$AU$2,0))</f>
        <v>0</v>
      </c>
      <c r="DI49" s="19">
        <f>INDEX('Team forecast'!$M$3:$AU$22,MATCH($B49,'Team forecast'!$B$3:$B$22,0),MATCH(DI$1,'Team forecast'!$M$2:$AU$2,0))</f>
        <v>0</v>
      </c>
      <c r="DJ49" s="19">
        <f>INDEX('Team forecast'!$M$3:$AU$22,MATCH($B49,'Team forecast'!$B$3:$B$22,0),MATCH(DJ$1,'Team forecast'!$M$2:$AU$2,0))</f>
        <v>0</v>
      </c>
      <c r="DK49" s="5">
        <f t="shared" si="64"/>
        <v>-5000</v>
      </c>
      <c r="DL49" s="5">
        <f>INDEX('Team forecast'!$M$3:$AU$22,MATCH($B49,'Team forecast'!$B$3:$B$22,0),MATCH(DL$1,'Team forecast'!$M$2:$AU$2,0))*IF($Y49&gt;0,25000,0)</f>
        <v>0</v>
      </c>
      <c r="DM49" s="5">
        <f>INDEX('Team forecast'!$M$3:$AU$22,MATCH($B49,'Team forecast'!$B$3:$B$22,0),MATCH(DM$1,'Team forecast'!$M$2:$AU$2,0))*IF($Y49&gt;0,5000,0)</f>
        <v>0</v>
      </c>
      <c r="DN49" s="5">
        <f>INDEX('Team forecast'!$M$3:$AU$22,MATCH($B49,'Team forecast'!$B$3:$B$22,0),MATCH(DN$1,'Team forecast'!$M$2:$AU$2,0))*IF($Y49&gt;0,-15000,0)</f>
        <v>0</v>
      </c>
      <c r="DO49" s="5">
        <f t="shared" si="65"/>
        <v>0</v>
      </c>
      <c r="DP49" s="5">
        <f t="shared" si="66"/>
        <v>0</v>
      </c>
      <c r="DQ49" s="5">
        <f t="shared" si="67"/>
        <v>0</v>
      </c>
      <c r="DR49" s="5">
        <f t="shared" si="68"/>
        <v>0</v>
      </c>
      <c r="DS49" s="5">
        <f t="shared" si="69"/>
        <v>0</v>
      </c>
      <c r="DT49" s="5">
        <f t="shared" si="70"/>
        <v>0</v>
      </c>
      <c r="DU49" s="5">
        <f t="shared" si="71"/>
        <v>0</v>
      </c>
      <c r="DV49" s="5">
        <f t="shared" si="72"/>
        <v>0</v>
      </c>
      <c r="DW49" s="5">
        <f t="shared" si="73"/>
        <v>0</v>
      </c>
      <c r="DX49" s="5">
        <f>IFERROR(SUM(DL49:DW49),0)*((Cockpit!$C$3)^5)</f>
        <v>0</v>
      </c>
      <c r="DY49" s="5">
        <f t="shared" si="74"/>
        <v>-5000</v>
      </c>
      <c r="DZ49" s="5" t="str">
        <f>IF(ISERROR(MATCH(A49,'Current squad'!B:B,0)),"No","Yes")</f>
        <v>No</v>
      </c>
      <c r="EA49" s="5" cm="1">
        <f t="array" ref="EA49">IFERROR(_xlfn.IFS(DZ49="Yes",0,DZ49="No",H49*1%),999999)</f>
        <v>28280</v>
      </c>
      <c r="EB49" s="5">
        <f t="shared" si="15"/>
        <v>2856280</v>
      </c>
      <c r="EC49" s="5">
        <f t="shared" si="75"/>
        <v>-33280</v>
      </c>
      <c r="ED49" s="1">
        <f t="shared" si="16"/>
        <v>-1.1768033946251769E-2</v>
      </c>
      <c r="EE49" s="5">
        <f>RANK(EC49,$EC$2:$EC$572)+COUNTIF($EC$2:EC49,EC49)-1</f>
        <v>340</v>
      </c>
      <c r="EF49" s="4">
        <f>RANK(ED49,$ED$2:$ED$572)+COUNTIF($ED$2:ED49,ED49)-1</f>
        <v>387</v>
      </c>
    </row>
    <row r="50" spans="1:136" x14ac:dyDescent="0.3">
      <c r="A50" t="str">
        <f>IF(Holdet.dk!A50&lt;&gt;"",Holdet.dk!A50,"")</f>
        <v>Percy Tau</v>
      </c>
      <c r="B50" t="str">
        <f>INDEX(Holdet.dk!B:B,MATCH($A50,Holdet.dk!$A:$A,0))</f>
        <v>Brighton and Hove</v>
      </c>
      <c r="C50" t="str">
        <f>INDEX(Holdet.dk!C:C,MATCH($A50,Holdet.dk!$A:$A,0))</f>
        <v>Striker</v>
      </c>
      <c r="D50" t="str">
        <f>INDEX(Holdet.dk!D:D,MATCH($A50,Holdet.dk!$A:$A,0))</f>
        <v>2.505.000</v>
      </c>
      <c r="E50" s="1">
        <f>IFERROR(_xlfn.NUMBERVALUE(INDEX(Holdet.dk!$E:$E,MATCH($A50,Holdet.dk!$A:$A,0)),","),0)</f>
        <v>0</v>
      </c>
      <c r="F50" t="str">
        <f>IF(INDEX(Lookup!H:H,MATCH('Master data'!A50,Lookup!G:G,0))=0,A50,INDEX(Lookup!H:H,MATCH('Master data'!A50,Lookup!G:G,0)))</f>
        <v>Percy Tau</v>
      </c>
      <c r="G50" t="str">
        <f>IFERROR(INDEX(Lookup!B:B,MATCH(INDEX(Rotowire!C:C,MATCH(F50,Rotowire!A:A,0)),Lookup!D:D,0)),"")</f>
        <v/>
      </c>
      <c r="H50" s="5">
        <f t="shared" si="4"/>
        <v>2505000</v>
      </c>
      <c r="I50" s="19">
        <f>IFERROR(INDEX('Team forecast'!$G$3:$I$22,MATCH($B50,'Team forecast'!$B$3:$B$22,0),MATCH(I$1,'Team forecast'!$G$2:$I$2,0)),0)</f>
        <v>0.99082568807339433</v>
      </c>
      <c r="J50" s="19">
        <f>IFERROR(INDEX('Team forecast'!$G$3:$I$22,MATCH($B50,'Team forecast'!$B$3:$B$22,0),MATCH(J$1,'Team forecast'!$G$2:$I$2,0)),0)</f>
        <v>0.68783068783068768</v>
      </c>
      <c r="K50" s="19">
        <f>IFERROR(INDEX('Team forecast'!$G$3:$I$22,MATCH($B50,'Team forecast'!$B$3:$B$22,0),MATCH(K$1,'Team forecast'!$G$2:$I$2,0)),0)</f>
        <v>2.0963984079539428</v>
      </c>
      <c r="L50">
        <f>SUMIFS(Rotowire!E:E,Rotowire!$A:$A,'Master data'!$F50)</f>
        <v>0</v>
      </c>
      <c r="M50" s="2">
        <f>SUMIFS(Rotowire!F:F,Rotowire!$A:$A,'Master data'!$F50)*I50</f>
        <v>0</v>
      </c>
      <c r="N50" s="2">
        <f>SUMIFS(Rotowire!G:G,Rotowire!$A:$A,'Master data'!$F50)*I50</f>
        <v>0</v>
      </c>
      <c r="O50" s="2">
        <f>SUMIFS(Rotowire!I:I,Rotowire!$A:$A,'Master data'!$F50)*I50</f>
        <v>0</v>
      </c>
      <c r="P50" s="2">
        <f>SUMIFS(Rotowire!W:W,Rotowire!$A:$A,'Master data'!$F50)*K50</f>
        <v>0</v>
      </c>
      <c r="Q50" s="2">
        <f>SUMIFS(Rotowire!Y:Y,Rotowire!$A:$A,'Master data'!$F50)*J50</f>
        <v>0</v>
      </c>
      <c r="R50" s="2">
        <f>SUMIFS(Rotowire!AB:AB,Rotowire!$A:$A,'Master data'!$F50)</f>
        <v>0</v>
      </c>
      <c r="S50" s="2">
        <f>SUMIFS(Rotowire!AC:AC,Rotowire!$A:$A,'Master data'!$F50)</f>
        <v>0</v>
      </c>
      <c r="T50" s="2">
        <f>INDEX('Team forecast'!D$3:D$22,MATCH($B50,'Team forecast'!$B$3:$B$22,0))</f>
        <v>1.08</v>
      </c>
      <c r="U50" s="2">
        <f>INDEX('Team forecast'!E$3:E$22,MATCH($B50,'Team forecast'!$B$3:$B$22,0))</f>
        <v>1.3</v>
      </c>
      <c r="V50" s="2">
        <f>INDEX('Team forecast'!J$3:J$22,MATCH($B50,'Team forecast'!$B$3:$B$22,0))</f>
        <v>0.30690000000000001</v>
      </c>
      <c r="W50" s="2">
        <f>INDEX('Team forecast'!K$3:K$22,MATCH($B50,'Team forecast'!$B$3:$B$22,0))</f>
        <v>0.28310000000000002</v>
      </c>
      <c r="X50" s="2">
        <f>INDEX('Team forecast'!L$3:L$22,MATCH($B50,'Team forecast'!$B$3:$B$22,0))</f>
        <v>0.41</v>
      </c>
      <c r="Y50" s="5">
        <f t="shared" si="5"/>
        <v>-5000</v>
      </c>
      <c r="Z50" s="5">
        <f t="shared" si="17"/>
        <v>0</v>
      </c>
      <c r="AA50" s="5">
        <f t="shared" si="6"/>
        <v>0</v>
      </c>
      <c r="AB50" s="5">
        <f t="shared" si="7"/>
        <v>0</v>
      </c>
      <c r="AC50" s="5">
        <f t="shared" si="8"/>
        <v>0</v>
      </c>
      <c r="AD50" s="5">
        <f t="shared" si="18"/>
        <v>0</v>
      </c>
      <c r="AE50" s="5">
        <f t="shared" si="19"/>
        <v>0</v>
      </c>
      <c r="AF50" s="5">
        <f t="shared" si="11"/>
        <v>0</v>
      </c>
      <c r="AG50" s="5">
        <f t="shared" si="12"/>
        <v>0</v>
      </c>
      <c r="AH50" s="5">
        <f t="shared" si="20"/>
        <v>0</v>
      </c>
      <c r="AI50" s="5">
        <f t="shared" si="21"/>
        <v>0</v>
      </c>
      <c r="AJ50" s="5">
        <f t="shared" si="22"/>
        <v>0</v>
      </c>
      <c r="AK50" s="5">
        <f t="shared" si="23"/>
        <v>0</v>
      </c>
      <c r="AL50" s="5">
        <f>IFERROR(SUM(Y50:AK50),-5000)*((Cockpit!$C$3)^0)</f>
        <v>-5000</v>
      </c>
      <c r="AM50" s="19">
        <f>INDEX('Team forecast'!$M$3:$AU$22,MATCH($B50,'Team forecast'!$B$3:$B$22,0),MATCH(AM$1,'Team forecast'!$M$2:$AU$2,0))</f>
        <v>0</v>
      </c>
      <c r="AN50" s="19">
        <f>INDEX('Team forecast'!$M$3:$AU$22,MATCH($B50,'Team forecast'!$B$3:$B$22,0),MATCH(AN$1,'Team forecast'!$M$2:$AU$2,0))</f>
        <v>0</v>
      </c>
      <c r="AO50" s="19">
        <f>INDEX('Team forecast'!$M$3:$AU$22,MATCH($B50,'Team forecast'!$B$3:$B$22,0),MATCH(AO$1,'Team forecast'!$M$2:$AU$2,0))</f>
        <v>0</v>
      </c>
      <c r="AP50" s="19">
        <f>INDEX('Team forecast'!$M$3:$AU$22,MATCH($B50,'Team forecast'!$B$3:$B$22,0),MATCH(AP$1,'Team forecast'!$M$2:$AU$2,0))</f>
        <v>0</v>
      </c>
      <c r="AQ50" s="5">
        <f t="shared" si="24"/>
        <v>-5000</v>
      </c>
      <c r="AR50" s="5">
        <f>INDEX('Team forecast'!$M$3:$AU$22,MATCH($B50,'Team forecast'!$B$3:$B$22,0),MATCH(AR$1,'Team forecast'!$M$2:$AU$2,0))*IF($Y50&gt;0,25000,0)</f>
        <v>0</v>
      </c>
      <c r="AS50" s="5">
        <f>INDEX('Team forecast'!$M$3:$AU$22,MATCH($B50,'Team forecast'!$B$3:$B$22,0),MATCH(AS$1,'Team forecast'!$M$2:$AU$2,0))*IF($Y50&gt;0,5000,0)</f>
        <v>0</v>
      </c>
      <c r="AT50" s="5">
        <f>INDEX('Team forecast'!$M$3:$AU$22,MATCH($B50,'Team forecast'!$B$3:$B$22,0),MATCH(AT$1,'Team forecast'!$M$2:$AU$2,0))*IF($Y50&gt;0,-15000,0)</f>
        <v>0</v>
      </c>
      <c r="AU50" s="5">
        <f t="shared" si="25"/>
        <v>0</v>
      </c>
      <c r="AV50" s="5">
        <f t="shared" si="26"/>
        <v>0</v>
      </c>
      <c r="AW50" s="5">
        <f t="shared" si="27"/>
        <v>0</v>
      </c>
      <c r="AX50" s="5">
        <f t="shared" si="28"/>
        <v>0</v>
      </c>
      <c r="AY50" s="5">
        <f t="shared" si="29"/>
        <v>0</v>
      </c>
      <c r="AZ50" s="5">
        <f t="shared" si="30"/>
        <v>0</v>
      </c>
      <c r="BA50" s="5">
        <f t="shared" si="31"/>
        <v>0</v>
      </c>
      <c r="BB50" s="5">
        <f t="shared" si="32"/>
        <v>0</v>
      </c>
      <c r="BC50" s="5">
        <f t="shared" si="33"/>
        <v>0</v>
      </c>
      <c r="BD50" s="5">
        <f>IFERROR(SUM(AR50:BC50),0)*((Cockpit!$C$3)^1)</f>
        <v>0</v>
      </c>
      <c r="BE50" s="19">
        <f>INDEX('Team forecast'!$M$3:$AU$22,MATCH($B50,'Team forecast'!$B$3:$B$22,0),MATCH(BE$1,'Team forecast'!$M$2:$AU$2,0))</f>
        <v>0</v>
      </c>
      <c r="BF50" s="19">
        <f>INDEX('Team forecast'!$M$3:$AU$22,MATCH($B50,'Team forecast'!$B$3:$B$22,0),MATCH(BF$1,'Team forecast'!$M$2:$AU$2,0))</f>
        <v>0</v>
      </c>
      <c r="BG50" s="19">
        <f>INDEX('Team forecast'!$M$3:$AU$22,MATCH($B50,'Team forecast'!$B$3:$B$22,0),MATCH(BG$1,'Team forecast'!$M$2:$AU$2,0))</f>
        <v>0</v>
      </c>
      <c r="BH50" s="19">
        <f>INDEX('Team forecast'!$M$3:$AU$22,MATCH($B50,'Team forecast'!$B$3:$B$22,0),MATCH(BH$1,'Team forecast'!$M$2:$AU$2,0))</f>
        <v>0</v>
      </c>
      <c r="BI50" s="5">
        <f t="shared" si="34"/>
        <v>-5000</v>
      </c>
      <c r="BJ50" s="5">
        <f>INDEX('Team forecast'!$M$3:$AU$22,MATCH($B50,'Team forecast'!$B$3:$B$22,0),MATCH(BJ$1,'Team forecast'!$M$2:$AU$2,0))*IF($Y50&gt;0,25000,0)</f>
        <v>0</v>
      </c>
      <c r="BK50" s="5">
        <f>INDEX('Team forecast'!$M$3:$AU$22,MATCH($B50,'Team forecast'!$B$3:$B$22,0),MATCH(BK$1,'Team forecast'!$M$2:$AU$2,0))*IF($Y50&gt;0,5000,0)</f>
        <v>0</v>
      </c>
      <c r="BL50" s="5">
        <f>INDEX('Team forecast'!$M$3:$AU$22,MATCH($B50,'Team forecast'!$B$3:$B$22,0),MATCH(BL$1,'Team forecast'!$M$2:$AU$2,0))*IF($Y50&gt;0,-15000,0)</f>
        <v>0</v>
      </c>
      <c r="BM50" s="5">
        <f t="shared" si="35"/>
        <v>0</v>
      </c>
      <c r="BN50" s="5">
        <f t="shared" si="36"/>
        <v>0</v>
      </c>
      <c r="BO50" s="5">
        <f t="shared" si="37"/>
        <v>0</v>
      </c>
      <c r="BP50" s="5">
        <f t="shared" si="38"/>
        <v>0</v>
      </c>
      <c r="BQ50" s="5">
        <f t="shared" si="39"/>
        <v>0</v>
      </c>
      <c r="BR50" s="5">
        <f t="shared" si="40"/>
        <v>0</v>
      </c>
      <c r="BS50" s="5">
        <f t="shared" si="41"/>
        <v>0</v>
      </c>
      <c r="BT50" s="5">
        <f t="shared" si="42"/>
        <v>0</v>
      </c>
      <c r="BU50" s="5">
        <f t="shared" si="43"/>
        <v>0</v>
      </c>
      <c r="BV50" s="5">
        <f>IFERROR(SUM(BJ50:BU50),0)*((Cockpit!$C$3)^2)</f>
        <v>0</v>
      </c>
      <c r="BW50" s="19">
        <f>INDEX('Team forecast'!$M$3:$AU$22,MATCH($B50,'Team forecast'!$B$3:$B$22,0),MATCH(BW$1,'Team forecast'!$M$2:$AU$2,0))</f>
        <v>0</v>
      </c>
      <c r="BX50" s="19">
        <f>INDEX('Team forecast'!$M$3:$AU$22,MATCH($B50,'Team forecast'!$B$3:$B$22,0),MATCH(BX$1,'Team forecast'!$M$2:$AU$2,0))</f>
        <v>0</v>
      </c>
      <c r="BY50" s="19">
        <f>INDEX('Team forecast'!$M$3:$AU$22,MATCH($B50,'Team forecast'!$B$3:$B$22,0),MATCH(BY$1,'Team forecast'!$M$2:$AU$2,0))</f>
        <v>0</v>
      </c>
      <c r="BZ50" s="19">
        <f>INDEX('Team forecast'!$M$3:$AU$22,MATCH($B50,'Team forecast'!$B$3:$B$22,0),MATCH(BZ$1,'Team forecast'!$M$2:$AU$2,0))</f>
        <v>0</v>
      </c>
      <c r="CA50" s="5">
        <f t="shared" si="44"/>
        <v>-5000</v>
      </c>
      <c r="CB50" s="5">
        <f>INDEX('Team forecast'!$M$3:$AU$22,MATCH($B50,'Team forecast'!$B$3:$B$22,0),MATCH(CB$1,'Team forecast'!$M$2:$AU$2,0))*IF($Y50&gt;0,25000,0)</f>
        <v>0</v>
      </c>
      <c r="CC50" s="5">
        <f>INDEX('Team forecast'!$M$3:$AU$22,MATCH($B50,'Team forecast'!$B$3:$B$22,0),MATCH(CC$1,'Team forecast'!$M$2:$AU$2,0))*IF($Y50&gt;0,5000,0)</f>
        <v>0</v>
      </c>
      <c r="CD50" s="5">
        <f>INDEX('Team forecast'!$M$3:$AU$22,MATCH($B50,'Team forecast'!$B$3:$B$22,0),MATCH(CD$1,'Team forecast'!$M$2:$AU$2,0))*IF($Y50&gt;0,-15000,0)</f>
        <v>0</v>
      </c>
      <c r="CE50" s="5">
        <f t="shared" si="45"/>
        <v>0</v>
      </c>
      <c r="CF50" s="5">
        <f t="shared" si="46"/>
        <v>0</v>
      </c>
      <c r="CG50" s="5">
        <f t="shared" si="47"/>
        <v>0</v>
      </c>
      <c r="CH50" s="5">
        <f t="shared" si="48"/>
        <v>0</v>
      </c>
      <c r="CI50" s="5">
        <f t="shared" si="49"/>
        <v>0</v>
      </c>
      <c r="CJ50" s="5">
        <f t="shared" si="50"/>
        <v>0</v>
      </c>
      <c r="CK50" s="5">
        <f t="shared" si="51"/>
        <v>0</v>
      </c>
      <c r="CL50" s="5">
        <f t="shared" si="52"/>
        <v>0</v>
      </c>
      <c r="CM50" s="5">
        <f t="shared" si="53"/>
        <v>0</v>
      </c>
      <c r="CN50" s="5">
        <f>IFERROR(SUM(CB50:CM50),0)*((Cockpit!$C$3)^3)</f>
        <v>0</v>
      </c>
      <c r="CO50" s="19">
        <f>INDEX('Team forecast'!$M$3:$AU$22,MATCH($B50,'Team forecast'!$B$3:$B$22,0),MATCH(CO$1,'Team forecast'!$M$2:$AU$2,0))</f>
        <v>0</v>
      </c>
      <c r="CP50" s="19">
        <f>INDEX('Team forecast'!$M$3:$AU$22,MATCH($B50,'Team forecast'!$B$3:$B$22,0),MATCH(CP$1,'Team forecast'!$M$2:$AU$2,0))</f>
        <v>0</v>
      </c>
      <c r="CQ50" s="19">
        <f>INDEX('Team forecast'!$M$3:$AU$22,MATCH($B50,'Team forecast'!$B$3:$B$22,0),MATCH(CQ$1,'Team forecast'!$M$2:$AU$2,0))</f>
        <v>0</v>
      </c>
      <c r="CR50" s="19">
        <f>INDEX('Team forecast'!$M$3:$AU$22,MATCH($B50,'Team forecast'!$B$3:$B$22,0),MATCH(CR$1,'Team forecast'!$M$2:$AU$2,0))</f>
        <v>0</v>
      </c>
      <c r="CS50" s="5">
        <f t="shared" si="54"/>
        <v>-5000</v>
      </c>
      <c r="CT50" s="5">
        <f>INDEX('Team forecast'!$M$3:$AU$22,MATCH($B50,'Team forecast'!$B$3:$B$22,0),MATCH(CT$1,'Team forecast'!$M$2:$AU$2,0))*IF($Y50&gt;0,25000,0)</f>
        <v>0</v>
      </c>
      <c r="CU50" s="5">
        <f>INDEX('Team forecast'!$M$3:$AU$22,MATCH($B50,'Team forecast'!$B$3:$B$22,0),MATCH(CU$1,'Team forecast'!$M$2:$AU$2,0))*IF($Y50&gt;0,5000,0)</f>
        <v>0</v>
      </c>
      <c r="CV50" s="5">
        <f>INDEX('Team forecast'!$M$3:$AU$22,MATCH($B50,'Team forecast'!$B$3:$B$22,0),MATCH(CV$1,'Team forecast'!$M$2:$AU$2,0))*IF($Y50&gt;0,-15000,0)</f>
        <v>0</v>
      </c>
      <c r="CW50" s="5">
        <f t="shared" si="55"/>
        <v>0</v>
      </c>
      <c r="CX50" s="5">
        <f t="shared" si="56"/>
        <v>0</v>
      </c>
      <c r="CY50" s="5">
        <f t="shared" si="57"/>
        <v>0</v>
      </c>
      <c r="CZ50" s="5">
        <f t="shared" si="58"/>
        <v>0</v>
      </c>
      <c r="DA50" s="5">
        <f t="shared" si="59"/>
        <v>0</v>
      </c>
      <c r="DB50" s="5">
        <f t="shared" si="60"/>
        <v>0</v>
      </c>
      <c r="DC50" s="5">
        <f t="shared" si="61"/>
        <v>0</v>
      </c>
      <c r="DD50" s="5">
        <f t="shared" si="62"/>
        <v>0</v>
      </c>
      <c r="DE50" s="5">
        <f t="shared" si="63"/>
        <v>0</v>
      </c>
      <c r="DF50" s="5">
        <f>IFERROR(SUM(CT50:DE50),0)*((Cockpit!$C$3)^4)</f>
        <v>0</v>
      </c>
      <c r="DG50" s="19">
        <f>INDEX('Team forecast'!$M$3:$AU$22,MATCH($B50,'Team forecast'!$B$3:$B$22,0),MATCH(DG$1,'Team forecast'!$M$2:$AU$2,0))</f>
        <v>0</v>
      </c>
      <c r="DH50" s="19">
        <f>INDEX('Team forecast'!$M$3:$AU$22,MATCH($B50,'Team forecast'!$B$3:$B$22,0),MATCH(DH$1,'Team forecast'!$M$2:$AU$2,0))</f>
        <v>0</v>
      </c>
      <c r="DI50" s="19">
        <f>INDEX('Team forecast'!$M$3:$AU$22,MATCH($B50,'Team forecast'!$B$3:$B$22,0),MATCH(DI$1,'Team forecast'!$M$2:$AU$2,0))</f>
        <v>0</v>
      </c>
      <c r="DJ50" s="19">
        <f>INDEX('Team forecast'!$M$3:$AU$22,MATCH($B50,'Team forecast'!$B$3:$B$22,0),MATCH(DJ$1,'Team forecast'!$M$2:$AU$2,0))</f>
        <v>0</v>
      </c>
      <c r="DK50" s="5">
        <f t="shared" si="64"/>
        <v>-5000</v>
      </c>
      <c r="DL50" s="5">
        <f>INDEX('Team forecast'!$M$3:$AU$22,MATCH($B50,'Team forecast'!$B$3:$B$22,0),MATCH(DL$1,'Team forecast'!$M$2:$AU$2,0))*IF($Y50&gt;0,25000,0)</f>
        <v>0</v>
      </c>
      <c r="DM50" s="5">
        <f>INDEX('Team forecast'!$M$3:$AU$22,MATCH($B50,'Team forecast'!$B$3:$B$22,0),MATCH(DM$1,'Team forecast'!$M$2:$AU$2,0))*IF($Y50&gt;0,5000,0)</f>
        <v>0</v>
      </c>
      <c r="DN50" s="5">
        <f>INDEX('Team forecast'!$M$3:$AU$22,MATCH($B50,'Team forecast'!$B$3:$B$22,0),MATCH(DN$1,'Team forecast'!$M$2:$AU$2,0))*IF($Y50&gt;0,-15000,0)</f>
        <v>0</v>
      </c>
      <c r="DO50" s="5">
        <f t="shared" si="65"/>
        <v>0</v>
      </c>
      <c r="DP50" s="5">
        <f t="shared" si="66"/>
        <v>0</v>
      </c>
      <c r="DQ50" s="5">
        <f t="shared" si="67"/>
        <v>0</v>
      </c>
      <c r="DR50" s="5">
        <f t="shared" si="68"/>
        <v>0</v>
      </c>
      <c r="DS50" s="5">
        <f t="shared" si="69"/>
        <v>0</v>
      </c>
      <c r="DT50" s="5">
        <f t="shared" si="70"/>
        <v>0</v>
      </c>
      <c r="DU50" s="5">
        <f t="shared" si="71"/>
        <v>0</v>
      </c>
      <c r="DV50" s="5">
        <f t="shared" si="72"/>
        <v>0</v>
      </c>
      <c r="DW50" s="5">
        <f t="shared" si="73"/>
        <v>0</v>
      </c>
      <c r="DX50" s="5">
        <f>IFERROR(SUM(DL50:DW50),0)*((Cockpit!$C$3)^5)</f>
        <v>0</v>
      </c>
      <c r="DY50" s="5">
        <f t="shared" si="74"/>
        <v>-5000</v>
      </c>
      <c r="DZ50" s="5" t="str">
        <f>IF(ISERROR(MATCH(A50,'Current squad'!B:B,0)),"No","Yes")</f>
        <v>No</v>
      </c>
      <c r="EA50" s="5" cm="1">
        <f t="array" ref="EA50">IFERROR(_xlfn.IFS(DZ50="Yes",0,DZ50="No",H50*1%),999999)</f>
        <v>25050</v>
      </c>
      <c r="EB50" s="5">
        <f t="shared" si="15"/>
        <v>2530050</v>
      </c>
      <c r="EC50" s="5">
        <f t="shared" si="75"/>
        <v>-30050</v>
      </c>
      <c r="ED50" s="1">
        <f t="shared" si="16"/>
        <v>-1.1996007984031935E-2</v>
      </c>
      <c r="EE50" s="5">
        <f>RANK(EC50,$EC$2:$EC$572)+COUNTIF($EC$2:EC50,EC50)-1</f>
        <v>306</v>
      </c>
      <c r="EF50" s="4">
        <f>RANK(ED50,$ED$2:$ED$572)+COUNTIF($ED$2:ED50,ED50)-1</f>
        <v>414</v>
      </c>
    </row>
    <row r="51" spans="1:136" x14ac:dyDescent="0.3">
      <c r="A51" t="str">
        <f>IF(Holdet.dk!A51&lt;&gt;"",Holdet.dk!A51,"")</f>
        <v>Jake Cain</v>
      </c>
      <c r="B51" t="str">
        <f>INDEX(Holdet.dk!B:B,MATCH($A51,Holdet.dk!$A:$A,0))</f>
        <v>Liverpool</v>
      </c>
      <c r="C51" t="str">
        <f>INDEX(Holdet.dk!C:C,MATCH($A51,Holdet.dk!$A:$A,0))</f>
        <v>Midfield</v>
      </c>
      <c r="D51" t="str">
        <f>INDEX(Holdet.dk!D:D,MATCH($A51,Holdet.dk!$A:$A,0))</f>
        <v>1.900.000</v>
      </c>
      <c r="E51" s="1">
        <f>IFERROR(_xlfn.NUMBERVALUE(INDEX(Holdet.dk!$E:$E,MATCH($A51,Holdet.dk!$A:$A,0)),","),0)</f>
        <v>3.0000000000000001E-3</v>
      </c>
      <c r="F51" t="str">
        <f>IF(INDEX(Lookup!H:H,MATCH('Master data'!A51,Lookup!G:G,0))=0,A51,INDEX(Lookup!H:H,MATCH('Master data'!A51,Lookup!G:G,0)))</f>
        <v>Jake Cain</v>
      </c>
      <c r="G51" t="str">
        <f>IFERROR(INDEX(Lookup!B:B,MATCH(INDEX(Rotowire!C:C,MATCH(F51,Rotowire!A:A,0)),Lookup!D:D,0)),"")</f>
        <v/>
      </c>
      <c r="H51" s="5">
        <f t="shared" si="4"/>
        <v>1900000</v>
      </c>
      <c r="I51" s="19">
        <f>IFERROR(INDEX('Team forecast'!$G$3:$I$22,MATCH($B51,'Team forecast'!$B$3:$B$22,0),MATCH(I$1,'Team forecast'!$G$2:$I$2,0)),0)</f>
        <v>1.0823529411764703</v>
      </c>
      <c r="J51" s="19">
        <f>IFERROR(INDEX('Team forecast'!$G$3:$I$22,MATCH($B51,'Team forecast'!$B$3:$B$22,0),MATCH(J$1,'Team forecast'!$G$2:$I$2,0)),0)</f>
        <v>0.66666666666666652</v>
      </c>
      <c r="K51" s="19">
        <f>IFERROR(INDEX('Team forecast'!$G$3:$I$22,MATCH($B51,'Team forecast'!$B$3:$B$22,0),MATCH(K$1,'Team forecast'!$G$2:$I$2,0)),0)</f>
        <v>1.2636055410679863</v>
      </c>
      <c r="L51">
        <f>SUMIFS(Rotowire!E:E,Rotowire!$A:$A,'Master data'!$F51)</f>
        <v>0</v>
      </c>
      <c r="M51" s="2">
        <f>SUMIFS(Rotowire!F:F,Rotowire!$A:$A,'Master data'!$F51)*I51</f>
        <v>0</v>
      </c>
      <c r="N51" s="2">
        <f>SUMIFS(Rotowire!G:G,Rotowire!$A:$A,'Master data'!$F51)*I51</f>
        <v>0</v>
      </c>
      <c r="O51" s="2">
        <f>SUMIFS(Rotowire!I:I,Rotowire!$A:$A,'Master data'!$F51)*I51</f>
        <v>0</v>
      </c>
      <c r="P51" s="2">
        <f>SUMIFS(Rotowire!W:W,Rotowire!$A:$A,'Master data'!$F51)*K51</f>
        <v>0</v>
      </c>
      <c r="Q51" s="2">
        <f>SUMIFS(Rotowire!Y:Y,Rotowire!$A:$A,'Master data'!$F51)*J51</f>
        <v>0</v>
      </c>
      <c r="R51" s="2">
        <f>SUMIFS(Rotowire!AB:AB,Rotowire!$A:$A,'Master data'!$F51)</f>
        <v>0</v>
      </c>
      <c r="S51" s="2">
        <f>SUMIFS(Rotowire!AC:AC,Rotowire!$A:$A,'Master data'!$F51)</f>
        <v>0</v>
      </c>
      <c r="T51" s="2">
        <f>INDEX('Team forecast'!D$3:D$22,MATCH($B51,'Team forecast'!$B$3:$B$22,0))</f>
        <v>2.76</v>
      </c>
      <c r="U51" s="2">
        <f>INDEX('Team forecast'!E$3:E$22,MATCH($B51,'Team forecast'!$B$3:$B$22,0))</f>
        <v>0.5</v>
      </c>
      <c r="V51" s="2">
        <f>INDEX('Team forecast'!J$3:J$22,MATCH($B51,'Team forecast'!$B$3:$B$22,0))</f>
        <v>0.83899999999999997</v>
      </c>
      <c r="W51" s="2">
        <f>INDEX('Team forecast'!K$3:K$22,MATCH($B51,'Team forecast'!$B$3:$B$22,0))</f>
        <v>0.1164</v>
      </c>
      <c r="X51" s="2">
        <f>INDEX('Team forecast'!L$3:L$22,MATCH($B51,'Team forecast'!$B$3:$B$22,0))</f>
        <v>4.4699999999999997E-2</v>
      </c>
      <c r="Y51" s="5">
        <f t="shared" si="5"/>
        <v>-5000</v>
      </c>
      <c r="Z51" s="5">
        <f t="shared" si="17"/>
        <v>0</v>
      </c>
      <c r="AA51" s="5">
        <f t="shared" si="6"/>
        <v>0</v>
      </c>
      <c r="AB51" s="5">
        <f t="shared" si="7"/>
        <v>0</v>
      </c>
      <c r="AC51" s="5">
        <f t="shared" si="8"/>
        <v>0</v>
      </c>
      <c r="AD51" s="5">
        <f t="shared" si="18"/>
        <v>0</v>
      </c>
      <c r="AE51" s="5">
        <f t="shared" si="19"/>
        <v>0</v>
      </c>
      <c r="AF51" s="5">
        <f t="shared" si="11"/>
        <v>0</v>
      </c>
      <c r="AG51" s="5">
        <f t="shared" si="12"/>
        <v>0</v>
      </c>
      <c r="AH51" s="5">
        <f t="shared" si="20"/>
        <v>0</v>
      </c>
      <c r="AI51" s="5">
        <f t="shared" si="21"/>
        <v>0</v>
      </c>
      <c r="AJ51" s="5">
        <f t="shared" si="22"/>
        <v>0</v>
      </c>
      <c r="AK51" s="5">
        <f t="shared" si="23"/>
        <v>0</v>
      </c>
      <c r="AL51" s="5">
        <f>IFERROR(SUM(Y51:AK51),-5000)*((Cockpit!$C$3)^0)</f>
        <v>-5000</v>
      </c>
      <c r="AM51" s="19">
        <f>INDEX('Team forecast'!$M$3:$AU$22,MATCH($B51,'Team forecast'!$B$3:$B$22,0),MATCH(AM$1,'Team forecast'!$M$2:$AU$2,0))</f>
        <v>0</v>
      </c>
      <c r="AN51" s="19">
        <f>INDEX('Team forecast'!$M$3:$AU$22,MATCH($B51,'Team forecast'!$B$3:$B$22,0),MATCH(AN$1,'Team forecast'!$M$2:$AU$2,0))</f>
        <v>0</v>
      </c>
      <c r="AO51" s="19">
        <f>INDEX('Team forecast'!$M$3:$AU$22,MATCH($B51,'Team forecast'!$B$3:$B$22,0),MATCH(AO$1,'Team forecast'!$M$2:$AU$2,0))</f>
        <v>0</v>
      </c>
      <c r="AP51" s="19">
        <f>INDEX('Team forecast'!$M$3:$AU$22,MATCH($B51,'Team forecast'!$B$3:$B$22,0),MATCH(AP$1,'Team forecast'!$M$2:$AU$2,0))</f>
        <v>0</v>
      </c>
      <c r="AQ51" s="5">
        <f t="shared" si="24"/>
        <v>-5000</v>
      </c>
      <c r="AR51" s="5">
        <f>INDEX('Team forecast'!$M$3:$AU$22,MATCH($B51,'Team forecast'!$B$3:$B$22,0),MATCH(AR$1,'Team forecast'!$M$2:$AU$2,0))*IF($Y51&gt;0,25000,0)</f>
        <v>0</v>
      </c>
      <c r="AS51" s="5">
        <f>INDEX('Team forecast'!$M$3:$AU$22,MATCH($B51,'Team forecast'!$B$3:$B$22,0),MATCH(AS$1,'Team forecast'!$M$2:$AU$2,0))*IF($Y51&gt;0,5000,0)</f>
        <v>0</v>
      </c>
      <c r="AT51" s="5">
        <f>INDEX('Team forecast'!$M$3:$AU$22,MATCH($B51,'Team forecast'!$B$3:$B$22,0),MATCH(AT$1,'Team forecast'!$M$2:$AU$2,0))*IF($Y51&gt;0,-15000,0)</f>
        <v>0</v>
      </c>
      <c r="AU51" s="5">
        <f t="shared" si="25"/>
        <v>0</v>
      </c>
      <c r="AV51" s="5">
        <f t="shared" si="26"/>
        <v>0</v>
      </c>
      <c r="AW51" s="5">
        <f t="shared" si="27"/>
        <v>0</v>
      </c>
      <c r="AX51" s="5">
        <f t="shared" si="28"/>
        <v>0</v>
      </c>
      <c r="AY51" s="5">
        <f t="shared" si="29"/>
        <v>0</v>
      </c>
      <c r="AZ51" s="5">
        <f t="shared" si="30"/>
        <v>0</v>
      </c>
      <c r="BA51" s="5">
        <f t="shared" si="31"/>
        <v>0</v>
      </c>
      <c r="BB51" s="5">
        <f t="shared" si="32"/>
        <v>0</v>
      </c>
      <c r="BC51" s="5">
        <f t="shared" si="33"/>
        <v>0</v>
      </c>
      <c r="BD51" s="5">
        <f>IFERROR(SUM(AR51:BC51),0)*((Cockpit!$C$3)^1)</f>
        <v>0</v>
      </c>
      <c r="BE51" s="19">
        <f>INDEX('Team forecast'!$M$3:$AU$22,MATCH($B51,'Team forecast'!$B$3:$B$22,0),MATCH(BE$1,'Team forecast'!$M$2:$AU$2,0))</f>
        <v>0</v>
      </c>
      <c r="BF51" s="19">
        <f>INDEX('Team forecast'!$M$3:$AU$22,MATCH($B51,'Team forecast'!$B$3:$B$22,0),MATCH(BF$1,'Team forecast'!$M$2:$AU$2,0))</f>
        <v>0</v>
      </c>
      <c r="BG51" s="19">
        <f>INDEX('Team forecast'!$M$3:$AU$22,MATCH($B51,'Team forecast'!$B$3:$B$22,0),MATCH(BG$1,'Team forecast'!$M$2:$AU$2,0))</f>
        <v>0</v>
      </c>
      <c r="BH51" s="19">
        <f>INDEX('Team forecast'!$M$3:$AU$22,MATCH($B51,'Team forecast'!$B$3:$B$22,0),MATCH(BH$1,'Team forecast'!$M$2:$AU$2,0))</f>
        <v>0</v>
      </c>
      <c r="BI51" s="5">
        <f t="shared" si="34"/>
        <v>-5000</v>
      </c>
      <c r="BJ51" s="5">
        <f>INDEX('Team forecast'!$M$3:$AU$22,MATCH($B51,'Team forecast'!$B$3:$B$22,0),MATCH(BJ$1,'Team forecast'!$M$2:$AU$2,0))*IF($Y51&gt;0,25000,0)</f>
        <v>0</v>
      </c>
      <c r="BK51" s="5">
        <f>INDEX('Team forecast'!$M$3:$AU$22,MATCH($B51,'Team forecast'!$B$3:$B$22,0),MATCH(BK$1,'Team forecast'!$M$2:$AU$2,0))*IF($Y51&gt;0,5000,0)</f>
        <v>0</v>
      </c>
      <c r="BL51" s="5">
        <f>INDEX('Team forecast'!$M$3:$AU$22,MATCH($B51,'Team forecast'!$B$3:$B$22,0),MATCH(BL$1,'Team forecast'!$M$2:$AU$2,0))*IF($Y51&gt;0,-15000,0)</f>
        <v>0</v>
      </c>
      <c r="BM51" s="5">
        <f t="shared" si="35"/>
        <v>0</v>
      </c>
      <c r="BN51" s="5">
        <f t="shared" si="36"/>
        <v>0</v>
      </c>
      <c r="BO51" s="5">
        <f t="shared" si="37"/>
        <v>0</v>
      </c>
      <c r="BP51" s="5">
        <f t="shared" si="38"/>
        <v>0</v>
      </c>
      <c r="BQ51" s="5">
        <f t="shared" si="39"/>
        <v>0</v>
      </c>
      <c r="BR51" s="5">
        <f t="shared" si="40"/>
        <v>0</v>
      </c>
      <c r="BS51" s="5">
        <f t="shared" si="41"/>
        <v>0</v>
      </c>
      <c r="BT51" s="5">
        <f t="shared" si="42"/>
        <v>0</v>
      </c>
      <c r="BU51" s="5">
        <f t="shared" si="43"/>
        <v>0</v>
      </c>
      <c r="BV51" s="5">
        <f>IFERROR(SUM(BJ51:BU51),0)*((Cockpit!$C$3)^2)</f>
        <v>0</v>
      </c>
      <c r="BW51" s="19">
        <f>INDEX('Team forecast'!$M$3:$AU$22,MATCH($B51,'Team forecast'!$B$3:$B$22,0),MATCH(BW$1,'Team forecast'!$M$2:$AU$2,0))</f>
        <v>0</v>
      </c>
      <c r="BX51" s="19">
        <f>INDEX('Team forecast'!$M$3:$AU$22,MATCH($B51,'Team forecast'!$B$3:$B$22,0),MATCH(BX$1,'Team forecast'!$M$2:$AU$2,0))</f>
        <v>0</v>
      </c>
      <c r="BY51" s="19">
        <f>INDEX('Team forecast'!$M$3:$AU$22,MATCH($B51,'Team forecast'!$B$3:$B$22,0),MATCH(BY$1,'Team forecast'!$M$2:$AU$2,0))</f>
        <v>0</v>
      </c>
      <c r="BZ51" s="19">
        <f>INDEX('Team forecast'!$M$3:$AU$22,MATCH($B51,'Team forecast'!$B$3:$B$22,0),MATCH(BZ$1,'Team forecast'!$M$2:$AU$2,0))</f>
        <v>0</v>
      </c>
      <c r="CA51" s="5">
        <f t="shared" si="44"/>
        <v>-5000</v>
      </c>
      <c r="CB51" s="5">
        <f>INDEX('Team forecast'!$M$3:$AU$22,MATCH($B51,'Team forecast'!$B$3:$B$22,0),MATCH(CB$1,'Team forecast'!$M$2:$AU$2,0))*IF($Y51&gt;0,25000,0)</f>
        <v>0</v>
      </c>
      <c r="CC51" s="5">
        <f>INDEX('Team forecast'!$M$3:$AU$22,MATCH($B51,'Team forecast'!$B$3:$B$22,0),MATCH(CC$1,'Team forecast'!$M$2:$AU$2,0))*IF($Y51&gt;0,5000,0)</f>
        <v>0</v>
      </c>
      <c r="CD51" s="5">
        <f>INDEX('Team forecast'!$M$3:$AU$22,MATCH($B51,'Team forecast'!$B$3:$B$22,0),MATCH(CD$1,'Team forecast'!$M$2:$AU$2,0))*IF($Y51&gt;0,-15000,0)</f>
        <v>0</v>
      </c>
      <c r="CE51" s="5">
        <f t="shared" si="45"/>
        <v>0</v>
      </c>
      <c r="CF51" s="5">
        <f t="shared" si="46"/>
        <v>0</v>
      </c>
      <c r="CG51" s="5">
        <f t="shared" si="47"/>
        <v>0</v>
      </c>
      <c r="CH51" s="5">
        <f t="shared" si="48"/>
        <v>0</v>
      </c>
      <c r="CI51" s="5">
        <f t="shared" si="49"/>
        <v>0</v>
      </c>
      <c r="CJ51" s="5">
        <f t="shared" si="50"/>
        <v>0</v>
      </c>
      <c r="CK51" s="5">
        <f t="shared" si="51"/>
        <v>0</v>
      </c>
      <c r="CL51" s="5">
        <f t="shared" si="52"/>
        <v>0</v>
      </c>
      <c r="CM51" s="5">
        <f t="shared" si="53"/>
        <v>0</v>
      </c>
      <c r="CN51" s="5">
        <f>IFERROR(SUM(CB51:CM51),0)*((Cockpit!$C$3)^3)</f>
        <v>0</v>
      </c>
      <c r="CO51" s="19">
        <f>INDEX('Team forecast'!$M$3:$AU$22,MATCH($B51,'Team forecast'!$B$3:$B$22,0),MATCH(CO$1,'Team forecast'!$M$2:$AU$2,0))</f>
        <v>0</v>
      </c>
      <c r="CP51" s="19">
        <f>INDEX('Team forecast'!$M$3:$AU$22,MATCH($B51,'Team forecast'!$B$3:$B$22,0),MATCH(CP$1,'Team forecast'!$M$2:$AU$2,0))</f>
        <v>0</v>
      </c>
      <c r="CQ51" s="19">
        <f>INDEX('Team forecast'!$M$3:$AU$22,MATCH($B51,'Team forecast'!$B$3:$B$22,0),MATCH(CQ$1,'Team forecast'!$M$2:$AU$2,0))</f>
        <v>0</v>
      </c>
      <c r="CR51" s="19">
        <f>INDEX('Team forecast'!$M$3:$AU$22,MATCH($B51,'Team forecast'!$B$3:$B$22,0),MATCH(CR$1,'Team forecast'!$M$2:$AU$2,0))</f>
        <v>0</v>
      </c>
      <c r="CS51" s="5">
        <f t="shared" si="54"/>
        <v>-5000</v>
      </c>
      <c r="CT51" s="5">
        <f>INDEX('Team forecast'!$M$3:$AU$22,MATCH($B51,'Team forecast'!$B$3:$B$22,0),MATCH(CT$1,'Team forecast'!$M$2:$AU$2,0))*IF($Y51&gt;0,25000,0)</f>
        <v>0</v>
      </c>
      <c r="CU51" s="5">
        <f>INDEX('Team forecast'!$M$3:$AU$22,MATCH($B51,'Team forecast'!$B$3:$B$22,0),MATCH(CU$1,'Team forecast'!$M$2:$AU$2,0))*IF($Y51&gt;0,5000,0)</f>
        <v>0</v>
      </c>
      <c r="CV51" s="5">
        <f>INDEX('Team forecast'!$M$3:$AU$22,MATCH($B51,'Team forecast'!$B$3:$B$22,0),MATCH(CV$1,'Team forecast'!$M$2:$AU$2,0))*IF($Y51&gt;0,-15000,0)</f>
        <v>0</v>
      </c>
      <c r="CW51" s="5">
        <f t="shared" si="55"/>
        <v>0</v>
      </c>
      <c r="CX51" s="5">
        <f t="shared" si="56"/>
        <v>0</v>
      </c>
      <c r="CY51" s="5">
        <f t="shared" si="57"/>
        <v>0</v>
      </c>
      <c r="CZ51" s="5">
        <f t="shared" si="58"/>
        <v>0</v>
      </c>
      <c r="DA51" s="5">
        <f t="shared" si="59"/>
        <v>0</v>
      </c>
      <c r="DB51" s="5">
        <f t="shared" si="60"/>
        <v>0</v>
      </c>
      <c r="DC51" s="5">
        <f t="shared" si="61"/>
        <v>0</v>
      </c>
      <c r="DD51" s="5">
        <f t="shared" si="62"/>
        <v>0</v>
      </c>
      <c r="DE51" s="5">
        <f t="shared" si="63"/>
        <v>0</v>
      </c>
      <c r="DF51" s="5">
        <f>IFERROR(SUM(CT51:DE51),0)*((Cockpit!$C$3)^4)</f>
        <v>0</v>
      </c>
      <c r="DG51" s="19">
        <f>INDEX('Team forecast'!$M$3:$AU$22,MATCH($B51,'Team forecast'!$B$3:$B$22,0),MATCH(DG$1,'Team forecast'!$M$2:$AU$2,0))</f>
        <v>0</v>
      </c>
      <c r="DH51" s="19">
        <f>INDEX('Team forecast'!$M$3:$AU$22,MATCH($B51,'Team forecast'!$B$3:$B$22,0),MATCH(DH$1,'Team forecast'!$M$2:$AU$2,0))</f>
        <v>0</v>
      </c>
      <c r="DI51" s="19">
        <f>INDEX('Team forecast'!$M$3:$AU$22,MATCH($B51,'Team forecast'!$B$3:$B$22,0),MATCH(DI$1,'Team forecast'!$M$2:$AU$2,0))</f>
        <v>0</v>
      </c>
      <c r="DJ51" s="19">
        <f>INDEX('Team forecast'!$M$3:$AU$22,MATCH($B51,'Team forecast'!$B$3:$B$22,0),MATCH(DJ$1,'Team forecast'!$M$2:$AU$2,0))</f>
        <v>0</v>
      </c>
      <c r="DK51" s="5">
        <f t="shared" si="64"/>
        <v>-5000</v>
      </c>
      <c r="DL51" s="5">
        <f>INDEX('Team forecast'!$M$3:$AU$22,MATCH($B51,'Team forecast'!$B$3:$B$22,0),MATCH(DL$1,'Team forecast'!$M$2:$AU$2,0))*IF($Y51&gt;0,25000,0)</f>
        <v>0</v>
      </c>
      <c r="DM51" s="5">
        <f>INDEX('Team forecast'!$M$3:$AU$22,MATCH($B51,'Team forecast'!$B$3:$B$22,0),MATCH(DM$1,'Team forecast'!$M$2:$AU$2,0))*IF($Y51&gt;0,5000,0)</f>
        <v>0</v>
      </c>
      <c r="DN51" s="5">
        <f>INDEX('Team forecast'!$M$3:$AU$22,MATCH($B51,'Team forecast'!$B$3:$B$22,0),MATCH(DN$1,'Team forecast'!$M$2:$AU$2,0))*IF($Y51&gt;0,-15000,0)</f>
        <v>0</v>
      </c>
      <c r="DO51" s="5">
        <f t="shared" si="65"/>
        <v>0</v>
      </c>
      <c r="DP51" s="5">
        <f t="shared" si="66"/>
        <v>0</v>
      </c>
      <c r="DQ51" s="5">
        <f t="shared" si="67"/>
        <v>0</v>
      </c>
      <c r="DR51" s="5">
        <f t="shared" si="68"/>
        <v>0</v>
      </c>
      <c r="DS51" s="5">
        <f t="shared" si="69"/>
        <v>0</v>
      </c>
      <c r="DT51" s="5">
        <f t="shared" si="70"/>
        <v>0</v>
      </c>
      <c r="DU51" s="5">
        <f t="shared" si="71"/>
        <v>0</v>
      </c>
      <c r="DV51" s="5">
        <f t="shared" si="72"/>
        <v>0</v>
      </c>
      <c r="DW51" s="5">
        <f t="shared" si="73"/>
        <v>0</v>
      </c>
      <c r="DX51" s="5">
        <f>IFERROR(SUM(DL51:DW51),0)*((Cockpit!$C$3)^5)</f>
        <v>0</v>
      </c>
      <c r="DY51" s="5">
        <f t="shared" si="74"/>
        <v>-5000</v>
      </c>
      <c r="DZ51" s="5" t="str">
        <f>IF(ISERROR(MATCH(A51,'Current squad'!B:B,0)),"No","Yes")</f>
        <v>No</v>
      </c>
      <c r="EA51" s="5" cm="1">
        <f t="array" ref="EA51">IFERROR(_xlfn.IFS(DZ51="Yes",0,DZ51="No",H51*1%),999999)</f>
        <v>19000</v>
      </c>
      <c r="EB51" s="5">
        <f t="shared" si="15"/>
        <v>1919000</v>
      </c>
      <c r="EC51" s="5">
        <f t="shared" si="75"/>
        <v>-24000</v>
      </c>
      <c r="ED51" s="1">
        <f t="shared" si="16"/>
        <v>-1.2631578947368421E-2</v>
      </c>
      <c r="EE51" s="5">
        <f>RANK(EC51,$EC$2:$EC$572)+COUNTIF($EC$2:EC51,EC51)-1</f>
        <v>184</v>
      </c>
      <c r="EF51" s="4">
        <f>RANK(ED51,$ED$2:$ED$572)+COUNTIF($ED$2:ED51,ED51)-1</f>
        <v>501</v>
      </c>
    </row>
    <row r="52" spans="1:136" x14ac:dyDescent="0.3">
      <c r="A52" t="str">
        <f>IF(Holdet.dk!A52&lt;&gt;"",Holdet.dk!A52,"")</f>
        <v>Fabinho</v>
      </c>
      <c r="B52" t="str">
        <f>INDEX(Holdet.dk!B:B,MATCH($A52,Holdet.dk!$A:$A,0))</f>
        <v>Liverpool</v>
      </c>
      <c r="C52" t="str">
        <f>INDEX(Holdet.dk!C:C,MATCH($A52,Holdet.dk!$A:$A,0))</f>
        <v>Midfield</v>
      </c>
      <c r="D52" t="str">
        <f>INDEX(Holdet.dk!D:D,MATCH($A52,Holdet.dk!$A:$A,0))</f>
        <v>5.242.000</v>
      </c>
      <c r="E52" s="1">
        <f>IFERROR(_xlfn.NUMBERVALUE(INDEX(Holdet.dk!$E:$E,MATCH($A52,Holdet.dk!$A:$A,0)),","),0)</f>
        <v>1.3999999999999999E-2</v>
      </c>
      <c r="F52" t="str">
        <f>IF(INDEX(Lookup!H:H,MATCH('Master data'!A52,Lookup!G:G,0))=0,A52,INDEX(Lookup!H:H,MATCH('Master data'!A52,Lookup!G:G,0)))</f>
        <v>Fabinho</v>
      </c>
      <c r="G52" t="str">
        <f>IFERROR(INDEX(Lookup!B:B,MATCH(INDEX(Rotowire!C:C,MATCH(F52,Rotowire!A:A,0)),Lookup!D:D,0)),"")</f>
        <v>Crystal Palace</v>
      </c>
      <c r="H52" s="5">
        <f t="shared" si="4"/>
        <v>5242000</v>
      </c>
      <c r="I52" s="19">
        <f>IFERROR(INDEX('Team forecast'!$G$3:$I$22,MATCH($B52,'Team forecast'!$B$3:$B$22,0),MATCH(I$1,'Team forecast'!$G$2:$I$2,0)),0)</f>
        <v>1.0823529411764703</v>
      </c>
      <c r="J52" s="19">
        <f>IFERROR(INDEX('Team forecast'!$G$3:$I$22,MATCH($B52,'Team forecast'!$B$3:$B$22,0),MATCH(J$1,'Team forecast'!$G$2:$I$2,0)),0)</f>
        <v>0.66666666666666652</v>
      </c>
      <c r="K52" s="19">
        <f>IFERROR(INDEX('Team forecast'!$G$3:$I$22,MATCH($B52,'Team forecast'!$B$3:$B$22,0),MATCH(K$1,'Team forecast'!$G$2:$I$2,0)),0)</f>
        <v>1.2636055410679863</v>
      </c>
      <c r="L52">
        <f>SUMIFS(Rotowire!E:E,Rotowire!$A:$A,'Master data'!$F52)</f>
        <v>95</v>
      </c>
      <c r="M52" s="2">
        <f>SUMIFS(Rotowire!F:F,Rotowire!$A:$A,'Master data'!$F52)*I52</f>
        <v>6.4941176470588211E-2</v>
      </c>
      <c r="N52" s="2">
        <f>SUMIFS(Rotowire!G:G,Rotowire!$A:$A,'Master data'!$F52)*I52</f>
        <v>2.1647058823529405E-2</v>
      </c>
      <c r="O52" s="2">
        <f>SUMIFS(Rotowire!I:I,Rotowire!$A:$A,'Master data'!$F52)*I52</f>
        <v>0.11905882352941173</v>
      </c>
      <c r="P52" s="2">
        <f>SUMIFS(Rotowire!W:W,Rotowire!$A:$A,'Master data'!$F52)*K52</f>
        <v>0.60653065971263342</v>
      </c>
      <c r="Q52" s="2">
        <f>SUMIFS(Rotowire!Y:Y,Rotowire!$A:$A,'Master data'!$F52)*J52</f>
        <v>0</v>
      </c>
      <c r="R52" s="2">
        <f>SUMIFS(Rotowire!AB:AB,Rotowire!$A:$A,'Master data'!$F52)</f>
        <v>0.21</v>
      </c>
      <c r="S52" s="2">
        <f>SUMIFS(Rotowire!AC:AC,Rotowire!$A:$A,'Master data'!$F52)</f>
        <v>0.01</v>
      </c>
      <c r="T52" s="2">
        <f>INDEX('Team forecast'!D$3:D$22,MATCH($B52,'Team forecast'!$B$3:$B$22,0))</f>
        <v>2.76</v>
      </c>
      <c r="U52" s="2">
        <f>INDEX('Team forecast'!E$3:E$22,MATCH($B52,'Team forecast'!$B$3:$B$22,0))</f>
        <v>0.5</v>
      </c>
      <c r="V52" s="2">
        <f>INDEX('Team forecast'!J$3:J$22,MATCH($B52,'Team forecast'!$B$3:$B$22,0))</f>
        <v>0.83899999999999997</v>
      </c>
      <c r="W52" s="2">
        <f>INDEX('Team forecast'!K$3:K$22,MATCH($B52,'Team forecast'!$B$3:$B$22,0))</f>
        <v>0.1164</v>
      </c>
      <c r="X52" s="2">
        <f>INDEX('Team forecast'!L$3:L$22,MATCH($B52,'Team forecast'!$B$3:$B$22,0))</f>
        <v>4.4699999999999997E-2</v>
      </c>
      <c r="Y52" s="5">
        <f t="shared" si="5"/>
        <v>7000</v>
      </c>
      <c r="Z52" s="5">
        <f t="shared" si="17"/>
        <v>20975</v>
      </c>
      <c r="AA52" s="5">
        <f t="shared" si="6"/>
        <v>582</v>
      </c>
      <c r="AB52" s="5">
        <f t="shared" si="7"/>
        <v>-670.5</v>
      </c>
      <c r="AC52" s="5">
        <f t="shared" si="8"/>
        <v>8117.6470588235261</v>
      </c>
      <c r="AD52" s="5">
        <f t="shared" si="18"/>
        <v>1082.3529411764703</v>
      </c>
      <c r="AE52" s="5">
        <f t="shared" si="19"/>
        <v>1190.5882352941173</v>
      </c>
      <c r="AF52" s="5">
        <f t="shared" si="11"/>
        <v>0</v>
      </c>
      <c r="AG52" s="5">
        <f t="shared" si="12"/>
        <v>0</v>
      </c>
      <c r="AH52" s="5">
        <f t="shared" si="20"/>
        <v>-4200</v>
      </c>
      <c r="AI52" s="5">
        <f t="shared" si="21"/>
        <v>-500</v>
      </c>
      <c r="AJ52" s="5">
        <f t="shared" si="22"/>
        <v>27599.999999999996</v>
      </c>
      <c r="AK52" s="5">
        <f t="shared" si="23"/>
        <v>-4000</v>
      </c>
      <c r="AL52" s="5">
        <f>IFERROR(SUM(Y52:AK52),-5000)*((Cockpit!$C$3)^0)</f>
        <v>57177.088235294112</v>
      </c>
      <c r="AM52" s="19">
        <f>INDEX('Team forecast'!$M$3:$AU$22,MATCH($B52,'Team forecast'!$B$3:$B$22,0),MATCH(AM$1,'Team forecast'!$M$2:$AU$2,0))</f>
        <v>0</v>
      </c>
      <c r="AN52" s="19">
        <f>INDEX('Team forecast'!$M$3:$AU$22,MATCH($B52,'Team forecast'!$B$3:$B$22,0),MATCH(AN$1,'Team forecast'!$M$2:$AU$2,0))</f>
        <v>0</v>
      </c>
      <c r="AO52" s="19">
        <f>INDEX('Team forecast'!$M$3:$AU$22,MATCH($B52,'Team forecast'!$B$3:$B$22,0),MATCH(AO$1,'Team forecast'!$M$2:$AU$2,0))</f>
        <v>0</v>
      </c>
      <c r="AP52" s="19">
        <f>INDEX('Team forecast'!$M$3:$AU$22,MATCH($B52,'Team forecast'!$B$3:$B$22,0),MATCH(AP$1,'Team forecast'!$M$2:$AU$2,0))</f>
        <v>0</v>
      </c>
      <c r="AQ52" s="5">
        <f t="shared" si="24"/>
        <v>7000</v>
      </c>
      <c r="AR52" s="5">
        <f>INDEX('Team forecast'!$M$3:$AU$22,MATCH($B52,'Team forecast'!$B$3:$B$22,0),MATCH(AR$1,'Team forecast'!$M$2:$AU$2,0))*IF($Y52&gt;0,25000,0)</f>
        <v>0</v>
      </c>
      <c r="AS52" s="5">
        <f>INDEX('Team forecast'!$M$3:$AU$22,MATCH($B52,'Team forecast'!$B$3:$B$22,0),MATCH(AS$1,'Team forecast'!$M$2:$AU$2,0))*IF($Y52&gt;0,5000,0)</f>
        <v>0</v>
      </c>
      <c r="AT52" s="5">
        <f>INDEX('Team forecast'!$M$3:$AU$22,MATCH($B52,'Team forecast'!$B$3:$B$22,0),MATCH(AT$1,'Team forecast'!$M$2:$AU$2,0))*IF($Y52&gt;0,-15000,0)</f>
        <v>0</v>
      </c>
      <c r="AU52" s="5">
        <f t="shared" si="25"/>
        <v>0</v>
      </c>
      <c r="AV52" s="5">
        <f t="shared" si="26"/>
        <v>0</v>
      </c>
      <c r="AW52" s="5">
        <f t="shared" si="27"/>
        <v>0</v>
      </c>
      <c r="AX52" s="5">
        <f t="shared" si="28"/>
        <v>0</v>
      </c>
      <c r="AY52" s="5">
        <f t="shared" si="29"/>
        <v>0</v>
      </c>
      <c r="AZ52" s="5">
        <f t="shared" si="30"/>
        <v>-4200</v>
      </c>
      <c r="BA52" s="5">
        <f t="shared" si="31"/>
        <v>-500</v>
      </c>
      <c r="BB52" s="5">
        <f t="shared" si="32"/>
        <v>0</v>
      </c>
      <c r="BC52" s="5">
        <f t="shared" si="33"/>
        <v>0</v>
      </c>
      <c r="BD52" s="5">
        <f>IFERROR(SUM(AR52:BC52),0)*((Cockpit!$C$3)^1)</f>
        <v>-3290</v>
      </c>
      <c r="BE52" s="19">
        <f>INDEX('Team forecast'!$M$3:$AU$22,MATCH($B52,'Team forecast'!$B$3:$B$22,0),MATCH(BE$1,'Team forecast'!$M$2:$AU$2,0))</f>
        <v>0</v>
      </c>
      <c r="BF52" s="19">
        <f>INDEX('Team forecast'!$M$3:$AU$22,MATCH($B52,'Team forecast'!$B$3:$B$22,0),MATCH(BF$1,'Team forecast'!$M$2:$AU$2,0))</f>
        <v>0</v>
      </c>
      <c r="BG52" s="19">
        <f>INDEX('Team forecast'!$M$3:$AU$22,MATCH($B52,'Team forecast'!$B$3:$B$22,0),MATCH(BG$1,'Team forecast'!$M$2:$AU$2,0))</f>
        <v>0</v>
      </c>
      <c r="BH52" s="19">
        <f>INDEX('Team forecast'!$M$3:$AU$22,MATCH($B52,'Team forecast'!$B$3:$B$22,0),MATCH(BH$1,'Team forecast'!$M$2:$AU$2,0))</f>
        <v>0</v>
      </c>
      <c r="BI52" s="5">
        <f t="shared" si="34"/>
        <v>7000</v>
      </c>
      <c r="BJ52" s="5">
        <f>INDEX('Team forecast'!$M$3:$AU$22,MATCH($B52,'Team forecast'!$B$3:$B$22,0),MATCH(BJ$1,'Team forecast'!$M$2:$AU$2,0))*IF($Y52&gt;0,25000,0)</f>
        <v>0</v>
      </c>
      <c r="BK52" s="5">
        <f>INDEX('Team forecast'!$M$3:$AU$22,MATCH($B52,'Team forecast'!$B$3:$B$22,0),MATCH(BK$1,'Team forecast'!$M$2:$AU$2,0))*IF($Y52&gt;0,5000,0)</f>
        <v>0</v>
      </c>
      <c r="BL52" s="5">
        <f>INDEX('Team forecast'!$M$3:$AU$22,MATCH($B52,'Team forecast'!$B$3:$B$22,0),MATCH(BL$1,'Team forecast'!$M$2:$AU$2,0))*IF($Y52&gt;0,-15000,0)</f>
        <v>0</v>
      </c>
      <c r="BM52" s="5">
        <f t="shared" si="35"/>
        <v>0</v>
      </c>
      <c r="BN52" s="5">
        <f t="shared" si="36"/>
        <v>0</v>
      </c>
      <c r="BO52" s="5">
        <f t="shared" si="37"/>
        <v>0</v>
      </c>
      <c r="BP52" s="5">
        <f t="shared" si="38"/>
        <v>0</v>
      </c>
      <c r="BQ52" s="5">
        <f t="shared" si="39"/>
        <v>0</v>
      </c>
      <c r="BR52" s="5">
        <f t="shared" si="40"/>
        <v>-4200</v>
      </c>
      <c r="BS52" s="5">
        <f t="shared" si="41"/>
        <v>-500</v>
      </c>
      <c r="BT52" s="5">
        <f t="shared" si="42"/>
        <v>0</v>
      </c>
      <c r="BU52" s="5">
        <f t="shared" si="43"/>
        <v>0</v>
      </c>
      <c r="BV52" s="5">
        <f>IFERROR(SUM(BJ52:BU52),0)*((Cockpit!$C$3)^2)</f>
        <v>-2302.9999999999995</v>
      </c>
      <c r="BW52" s="19">
        <f>INDEX('Team forecast'!$M$3:$AU$22,MATCH($B52,'Team forecast'!$B$3:$B$22,0),MATCH(BW$1,'Team forecast'!$M$2:$AU$2,0))</f>
        <v>0</v>
      </c>
      <c r="BX52" s="19">
        <f>INDEX('Team forecast'!$M$3:$AU$22,MATCH($B52,'Team forecast'!$B$3:$B$22,0),MATCH(BX$1,'Team forecast'!$M$2:$AU$2,0))</f>
        <v>0</v>
      </c>
      <c r="BY52" s="19">
        <f>INDEX('Team forecast'!$M$3:$AU$22,MATCH($B52,'Team forecast'!$B$3:$B$22,0),MATCH(BY$1,'Team forecast'!$M$2:$AU$2,0))</f>
        <v>0</v>
      </c>
      <c r="BZ52" s="19">
        <f>INDEX('Team forecast'!$M$3:$AU$22,MATCH($B52,'Team forecast'!$B$3:$B$22,0),MATCH(BZ$1,'Team forecast'!$M$2:$AU$2,0))</f>
        <v>0</v>
      </c>
      <c r="CA52" s="5">
        <f t="shared" si="44"/>
        <v>7000</v>
      </c>
      <c r="CB52" s="5">
        <f>INDEX('Team forecast'!$M$3:$AU$22,MATCH($B52,'Team forecast'!$B$3:$B$22,0),MATCH(CB$1,'Team forecast'!$M$2:$AU$2,0))*IF($Y52&gt;0,25000,0)</f>
        <v>0</v>
      </c>
      <c r="CC52" s="5">
        <f>INDEX('Team forecast'!$M$3:$AU$22,MATCH($B52,'Team forecast'!$B$3:$B$22,0),MATCH(CC$1,'Team forecast'!$M$2:$AU$2,0))*IF($Y52&gt;0,5000,0)</f>
        <v>0</v>
      </c>
      <c r="CD52" s="5">
        <f>INDEX('Team forecast'!$M$3:$AU$22,MATCH($B52,'Team forecast'!$B$3:$B$22,0),MATCH(CD$1,'Team forecast'!$M$2:$AU$2,0))*IF($Y52&gt;0,-15000,0)</f>
        <v>0</v>
      </c>
      <c r="CE52" s="5">
        <f t="shared" si="45"/>
        <v>0</v>
      </c>
      <c r="CF52" s="5">
        <f t="shared" si="46"/>
        <v>0</v>
      </c>
      <c r="CG52" s="5">
        <f t="shared" si="47"/>
        <v>0</v>
      </c>
      <c r="CH52" s="5">
        <f t="shared" si="48"/>
        <v>0</v>
      </c>
      <c r="CI52" s="5">
        <f t="shared" si="49"/>
        <v>0</v>
      </c>
      <c r="CJ52" s="5">
        <f t="shared" si="50"/>
        <v>-4200</v>
      </c>
      <c r="CK52" s="5">
        <f t="shared" si="51"/>
        <v>-500</v>
      </c>
      <c r="CL52" s="5">
        <f t="shared" si="52"/>
        <v>0</v>
      </c>
      <c r="CM52" s="5">
        <f t="shared" si="53"/>
        <v>0</v>
      </c>
      <c r="CN52" s="5">
        <f>IFERROR(SUM(CB52:CM52),0)*((Cockpit!$C$3)^3)</f>
        <v>-1612.0999999999997</v>
      </c>
      <c r="CO52" s="19">
        <f>INDEX('Team forecast'!$M$3:$AU$22,MATCH($B52,'Team forecast'!$B$3:$B$22,0),MATCH(CO$1,'Team forecast'!$M$2:$AU$2,0))</f>
        <v>0</v>
      </c>
      <c r="CP52" s="19">
        <f>INDEX('Team forecast'!$M$3:$AU$22,MATCH($B52,'Team forecast'!$B$3:$B$22,0),MATCH(CP$1,'Team forecast'!$M$2:$AU$2,0))</f>
        <v>0</v>
      </c>
      <c r="CQ52" s="19">
        <f>INDEX('Team forecast'!$M$3:$AU$22,MATCH($B52,'Team forecast'!$B$3:$B$22,0),MATCH(CQ$1,'Team forecast'!$M$2:$AU$2,0))</f>
        <v>0</v>
      </c>
      <c r="CR52" s="19">
        <f>INDEX('Team forecast'!$M$3:$AU$22,MATCH($B52,'Team forecast'!$B$3:$B$22,0),MATCH(CR$1,'Team forecast'!$M$2:$AU$2,0))</f>
        <v>0</v>
      </c>
      <c r="CS52" s="5">
        <f t="shared" si="54"/>
        <v>7000</v>
      </c>
      <c r="CT52" s="5">
        <f>INDEX('Team forecast'!$M$3:$AU$22,MATCH($B52,'Team forecast'!$B$3:$B$22,0),MATCH(CT$1,'Team forecast'!$M$2:$AU$2,0))*IF($Y52&gt;0,25000,0)</f>
        <v>0</v>
      </c>
      <c r="CU52" s="5">
        <f>INDEX('Team forecast'!$M$3:$AU$22,MATCH($B52,'Team forecast'!$B$3:$B$22,0),MATCH(CU$1,'Team forecast'!$M$2:$AU$2,0))*IF($Y52&gt;0,5000,0)</f>
        <v>0</v>
      </c>
      <c r="CV52" s="5">
        <f>INDEX('Team forecast'!$M$3:$AU$22,MATCH($B52,'Team forecast'!$B$3:$B$22,0),MATCH(CV$1,'Team forecast'!$M$2:$AU$2,0))*IF($Y52&gt;0,-15000,0)</f>
        <v>0</v>
      </c>
      <c r="CW52" s="5">
        <f t="shared" si="55"/>
        <v>0</v>
      </c>
      <c r="CX52" s="5">
        <f t="shared" si="56"/>
        <v>0</v>
      </c>
      <c r="CY52" s="5">
        <f t="shared" si="57"/>
        <v>0</v>
      </c>
      <c r="CZ52" s="5">
        <f t="shared" si="58"/>
        <v>0</v>
      </c>
      <c r="DA52" s="5">
        <f t="shared" si="59"/>
        <v>0</v>
      </c>
      <c r="DB52" s="5">
        <f t="shared" si="60"/>
        <v>-4200</v>
      </c>
      <c r="DC52" s="5">
        <f t="shared" si="61"/>
        <v>-500</v>
      </c>
      <c r="DD52" s="5">
        <f t="shared" si="62"/>
        <v>0</v>
      </c>
      <c r="DE52" s="5">
        <f t="shared" si="63"/>
        <v>0</v>
      </c>
      <c r="DF52" s="5">
        <f>IFERROR(SUM(CT52:DE52),0)*((Cockpit!$C$3)^4)</f>
        <v>-1128.4699999999996</v>
      </c>
      <c r="DG52" s="19">
        <f>INDEX('Team forecast'!$M$3:$AU$22,MATCH($B52,'Team forecast'!$B$3:$B$22,0),MATCH(DG$1,'Team forecast'!$M$2:$AU$2,0))</f>
        <v>0</v>
      </c>
      <c r="DH52" s="19">
        <f>INDEX('Team forecast'!$M$3:$AU$22,MATCH($B52,'Team forecast'!$B$3:$B$22,0),MATCH(DH$1,'Team forecast'!$M$2:$AU$2,0))</f>
        <v>0</v>
      </c>
      <c r="DI52" s="19">
        <f>INDEX('Team forecast'!$M$3:$AU$22,MATCH($B52,'Team forecast'!$B$3:$B$22,0),MATCH(DI$1,'Team forecast'!$M$2:$AU$2,0))</f>
        <v>0</v>
      </c>
      <c r="DJ52" s="19">
        <f>INDEX('Team forecast'!$M$3:$AU$22,MATCH($B52,'Team forecast'!$B$3:$B$22,0),MATCH(DJ$1,'Team forecast'!$M$2:$AU$2,0))</f>
        <v>0</v>
      </c>
      <c r="DK52" s="5">
        <f t="shared" si="64"/>
        <v>7000</v>
      </c>
      <c r="DL52" s="5">
        <f>INDEX('Team forecast'!$M$3:$AU$22,MATCH($B52,'Team forecast'!$B$3:$B$22,0),MATCH(DL$1,'Team forecast'!$M$2:$AU$2,0))*IF($Y52&gt;0,25000,0)</f>
        <v>0</v>
      </c>
      <c r="DM52" s="5">
        <f>INDEX('Team forecast'!$M$3:$AU$22,MATCH($B52,'Team forecast'!$B$3:$B$22,0),MATCH(DM$1,'Team forecast'!$M$2:$AU$2,0))*IF($Y52&gt;0,5000,0)</f>
        <v>0</v>
      </c>
      <c r="DN52" s="5">
        <f>INDEX('Team forecast'!$M$3:$AU$22,MATCH($B52,'Team forecast'!$B$3:$B$22,0),MATCH(DN$1,'Team forecast'!$M$2:$AU$2,0))*IF($Y52&gt;0,-15000,0)</f>
        <v>0</v>
      </c>
      <c r="DO52" s="5">
        <f t="shared" si="65"/>
        <v>0</v>
      </c>
      <c r="DP52" s="5">
        <f t="shared" si="66"/>
        <v>0</v>
      </c>
      <c r="DQ52" s="5">
        <f t="shared" si="67"/>
        <v>0</v>
      </c>
      <c r="DR52" s="5">
        <f t="shared" si="68"/>
        <v>0</v>
      </c>
      <c r="DS52" s="5">
        <f t="shared" si="69"/>
        <v>0</v>
      </c>
      <c r="DT52" s="5">
        <f t="shared" si="70"/>
        <v>-4200</v>
      </c>
      <c r="DU52" s="5">
        <f t="shared" si="71"/>
        <v>-500</v>
      </c>
      <c r="DV52" s="5">
        <f t="shared" si="72"/>
        <v>0</v>
      </c>
      <c r="DW52" s="5">
        <f t="shared" si="73"/>
        <v>0</v>
      </c>
      <c r="DX52" s="5">
        <f>IFERROR(SUM(DL52:DW52),0)*((Cockpit!$C$3)^5)</f>
        <v>-789.92899999999975</v>
      </c>
      <c r="DY52" s="5">
        <f t="shared" si="74"/>
        <v>48053.589235294115</v>
      </c>
      <c r="DZ52" s="5" t="str">
        <f>IF(ISERROR(MATCH(A52,'Current squad'!B:B,0)),"No","Yes")</f>
        <v>No</v>
      </c>
      <c r="EA52" s="5" cm="1">
        <f t="array" ref="EA52">IFERROR(_xlfn.IFS(DZ52="Yes",0,DZ52="No",H52*1%),999999)</f>
        <v>52420</v>
      </c>
      <c r="EB52" s="5">
        <f t="shared" si="15"/>
        <v>5294420</v>
      </c>
      <c r="EC52" s="5">
        <f t="shared" si="75"/>
        <v>-4366.4107647058845</v>
      </c>
      <c r="ED52" s="1">
        <f t="shared" si="16"/>
        <v>-8.3296657090917289E-4</v>
      </c>
      <c r="EE52" s="5">
        <f>RANK(EC52,$EC$2:$EC$572)+COUNTIF($EC$2:EC52,EC52)-1</f>
        <v>85</v>
      </c>
      <c r="EF52" s="4">
        <f>RANK(ED52,$ED$2:$ED$572)+COUNTIF($ED$2:ED52,ED52)-1</f>
        <v>86</v>
      </c>
    </row>
    <row r="53" spans="1:136" x14ac:dyDescent="0.3">
      <c r="A53" t="str">
        <f>IF(Holdet.dk!A53&lt;&gt;"",Holdet.dk!A53,"")</f>
        <v>Charlie Cresswell</v>
      </c>
      <c r="B53" t="str">
        <f>INDEX(Holdet.dk!B:B,MATCH($A53,Holdet.dk!$A:$A,0))</f>
        <v>Leeds United</v>
      </c>
      <c r="C53" t="str">
        <f>INDEX(Holdet.dk!C:C,MATCH($A53,Holdet.dk!$A:$A,0))</f>
        <v>Defense</v>
      </c>
      <c r="D53" t="str">
        <f>INDEX(Holdet.dk!D:D,MATCH($A53,Holdet.dk!$A:$A,0))</f>
        <v>1.900.000</v>
      </c>
      <c r="E53" s="1">
        <f>IFERROR(_xlfn.NUMBERVALUE(INDEX(Holdet.dk!$E:$E,MATCH($A53,Holdet.dk!$A:$A,0)),","),0)</f>
        <v>1E-3</v>
      </c>
      <c r="F53" t="str">
        <f>IF(INDEX(Lookup!H:H,MATCH('Master data'!A53,Lookup!G:G,0))=0,A53,INDEX(Lookup!H:H,MATCH('Master data'!A53,Lookup!G:G,0)))</f>
        <v>Charlie Cresswell</v>
      </c>
      <c r="G53" t="str">
        <f>IFERROR(INDEX(Lookup!B:B,MATCH(INDEX(Rotowire!C:C,MATCH(F53,Rotowire!A:A,0)),Lookup!D:D,0)),"")</f>
        <v/>
      </c>
      <c r="H53" s="5">
        <f t="shared" si="4"/>
        <v>1900000</v>
      </c>
      <c r="I53" s="19">
        <f>IFERROR(INDEX('Team forecast'!$G$3:$I$22,MATCH($B53,'Team forecast'!$B$3:$B$22,0),MATCH(I$1,'Team forecast'!$G$2:$I$2,0)),0)</f>
        <v>0.79646017699115057</v>
      </c>
      <c r="J53" s="19">
        <f>IFERROR(INDEX('Team forecast'!$G$3:$I$22,MATCH($B53,'Team forecast'!$B$3:$B$22,0),MATCH(J$1,'Team forecast'!$G$2:$I$2,0)),0)</f>
        <v>1.1504424778761062</v>
      </c>
      <c r="K53" s="19">
        <f>IFERROR(INDEX('Team forecast'!$G$3:$I$22,MATCH($B53,'Team forecast'!$B$3:$B$22,0),MATCH(K$1,'Team forecast'!$G$2:$I$2,0)),0)</f>
        <v>0.82585391828488663</v>
      </c>
      <c r="L53">
        <f>SUMIFS(Rotowire!E:E,Rotowire!$A:$A,'Master data'!$F53)</f>
        <v>0</v>
      </c>
      <c r="M53" s="2">
        <f>SUMIFS(Rotowire!F:F,Rotowire!$A:$A,'Master data'!$F53)*I53</f>
        <v>0</v>
      </c>
      <c r="N53" s="2">
        <f>SUMIFS(Rotowire!G:G,Rotowire!$A:$A,'Master data'!$F53)*I53</f>
        <v>0</v>
      </c>
      <c r="O53" s="2">
        <f>SUMIFS(Rotowire!I:I,Rotowire!$A:$A,'Master data'!$F53)*I53</f>
        <v>0</v>
      </c>
      <c r="P53" s="2">
        <f>SUMIFS(Rotowire!W:W,Rotowire!$A:$A,'Master data'!$F53)*K53</f>
        <v>0</v>
      </c>
      <c r="Q53" s="2">
        <f>SUMIFS(Rotowire!Y:Y,Rotowire!$A:$A,'Master data'!$F53)*J53</f>
        <v>0</v>
      </c>
      <c r="R53" s="2">
        <f>SUMIFS(Rotowire!AB:AB,Rotowire!$A:$A,'Master data'!$F53)</f>
        <v>0</v>
      </c>
      <c r="S53" s="2">
        <f>SUMIFS(Rotowire!AC:AC,Rotowire!$A:$A,'Master data'!$F53)</f>
        <v>0</v>
      </c>
      <c r="T53" s="2">
        <f>INDEX('Team forecast'!D$3:D$22,MATCH($B53,'Team forecast'!$B$3:$B$22,0))</f>
        <v>1.8</v>
      </c>
      <c r="U53" s="2">
        <f>INDEX('Team forecast'!E$3:E$22,MATCH($B53,'Team forecast'!$B$3:$B$22,0))</f>
        <v>1.3</v>
      </c>
      <c r="V53" s="2">
        <f>INDEX('Team forecast'!J$3:J$22,MATCH($B53,'Team forecast'!$B$3:$B$22,0))</f>
        <v>0.4859</v>
      </c>
      <c r="W53" s="2">
        <f>INDEX('Team forecast'!K$3:K$22,MATCH($B53,'Team forecast'!$B$3:$B$22,0))</f>
        <v>0.23730000000000001</v>
      </c>
      <c r="X53" s="2">
        <f>INDEX('Team forecast'!L$3:L$22,MATCH($B53,'Team forecast'!$B$3:$B$22,0))</f>
        <v>0.27679999999999999</v>
      </c>
      <c r="Y53" s="5">
        <f t="shared" si="5"/>
        <v>-5000</v>
      </c>
      <c r="Z53" s="5">
        <f t="shared" si="17"/>
        <v>0</v>
      </c>
      <c r="AA53" s="5">
        <f t="shared" si="6"/>
        <v>0</v>
      </c>
      <c r="AB53" s="5">
        <f t="shared" si="7"/>
        <v>0</v>
      </c>
      <c r="AC53" s="5">
        <f t="shared" si="8"/>
        <v>0</v>
      </c>
      <c r="AD53" s="5">
        <f t="shared" si="18"/>
        <v>0</v>
      </c>
      <c r="AE53" s="5">
        <f t="shared" si="19"/>
        <v>0</v>
      </c>
      <c r="AF53" s="5">
        <f t="shared" si="11"/>
        <v>0</v>
      </c>
      <c r="AG53" s="5">
        <f t="shared" si="12"/>
        <v>0</v>
      </c>
      <c r="AH53" s="5">
        <f t="shared" si="20"/>
        <v>0</v>
      </c>
      <c r="AI53" s="5">
        <f t="shared" si="21"/>
        <v>0</v>
      </c>
      <c r="AJ53" s="5">
        <f t="shared" si="22"/>
        <v>0</v>
      </c>
      <c r="AK53" s="5">
        <f t="shared" si="23"/>
        <v>0</v>
      </c>
      <c r="AL53" s="5">
        <f>IFERROR(SUM(Y53:AK53),-5000)*((Cockpit!$C$3)^0)</f>
        <v>-5000</v>
      </c>
      <c r="AM53" s="19">
        <f>INDEX('Team forecast'!$M$3:$AU$22,MATCH($B53,'Team forecast'!$B$3:$B$22,0),MATCH(AM$1,'Team forecast'!$M$2:$AU$2,0))</f>
        <v>0</v>
      </c>
      <c r="AN53" s="19">
        <f>INDEX('Team forecast'!$M$3:$AU$22,MATCH($B53,'Team forecast'!$B$3:$B$22,0),MATCH(AN$1,'Team forecast'!$M$2:$AU$2,0))</f>
        <v>0</v>
      </c>
      <c r="AO53" s="19">
        <f>INDEX('Team forecast'!$M$3:$AU$22,MATCH($B53,'Team forecast'!$B$3:$B$22,0),MATCH(AO$1,'Team forecast'!$M$2:$AU$2,0))</f>
        <v>0</v>
      </c>
      <c r="AP53" s="19">
        <f>INDEX('Team forecast'!$M$3:$AU$22,MATCH($B53,'Team forecast'!$B$3:$B$22,0),MATCH(AP$1,'Team forecast'!$M$2:$AU$2,0))</f>
        <v>0</v>
      </c>
      <c r="AQ53" s="5">
        <f t="shared" si="24"/>
        <v>-5000</v>
      </c>
      <c r="AR53" s="5">
        <f>INDEX('Team forecast'!$M$3:$AU$22,MATCH($B53,'Team forecast'!$B$3:$B$22,0),MATCH(AR$1,'Team forecast'!$M$2:$AU$2,0))*IF($Y53&gt;0,25000,0)</f>
        <v>0</v>
      </c>
      <c r="AS53" s="5">
        <f>INDEX('Team forecast'!$M$3:$AU$22,MATCH($B53,'Team forecast'!$B$3:$B$22,0),MATCH(AS$1,'Team forecast'!$M$2:$AU$2,0))*IF($Y53&gt;0,5000,0)</f>
        <v>0</v>
      </c>
      <c r="AT53" s="5">
        <f>INDEX('Team forecast'!$M$3:$AU$22,MATCH($B53,'Team forecast'!$B$3:$B$22,0),MATCH(AT$1,'Team forecast'!$M$2:$AU$2,0))*IF($Y53&gt;0,-15000,0)</f>
        <v>0</v>
      </c>
      <c r="AU53" s="5">
        <f t="shared" si="25"/>
        <v>0</v>
      </c>
      <c r="AV53" s="5">
        <f t="shared" si="26"/>
        <v>0</v>
      </c>
      <c r="AW53" s="5">
        <f t="shared" si="27"/>
        <v>0</v>
      </c>
      <c r="AX53" s="5">
        <f t="shared" si="28"/>
        <v>0</v>
      </c>
      <c r="AY53" s="5">
        <f t="shared" si="29"/>
        <v>0</v>
      </c>
      <c r="AZ53" s="5">
        <f t="shared" si="30"/>
        <v>0</v>
      </c>
      <c r="BA53" s="5">
        <f t="shared" si="31"/>
        <v>0</v>
      </c>
      <c r="BB53" s="5">
        <f t="shared" si="32"/>
        <v>0</v>
      </c>
      <c r="BC53" s="5">
        <f t="shared" si="33"/>
        <v>0</v>
      </c>
      <c r="BD53" s="5">
        <f>IFERROR(SUM(AR53:BC53),0)*((Cockpit!$C$3)^1)</f>
        <v>0</v>
      </c>
      <c r="BE53" s="19">
        <f>INDEX('Team forecast'!$M$3:$AU$22,MATCH($B53,'Team forecast'!$B$3:$B$22,0),MATCH(BE$1,'Team forecast'!$M$2:$AU$2,0))</f>
        <v>0</v>
      </c>
      <c r="BF53" s="19">
        <f>INDEX('Team forecast'!$M$3:$AU$22,MATCH($B53,'Team forecast'!$B$3:$B$22,0),MATCH(BF$1,'Team forecast'!$M$2:$AU$2,0))</f>
        <v>0</v>
      </c>
      <c r="BG53" s="19">
        <f>INDEX('Team forecast'!$M$3:$AU$22,MATCH($B53,'Team forecast'!$B$3:$B$22,0),MATCH(BG$1,'Team forecast'!$M$2:$AU$2,0))</f>
        <v>0</v>
      </c>
      <c r="BH53" s="19">
        <f>INDEX('Team forecast'!$M$3:$AU$22,MATCH($B53,'Team forecast'!$B$3:$B$22,0),MATCH(BH$1,'Team forecast'!$M$2:$AU$2,0))</f>
        <v>0</v>
      </c>
      <c r="BI53" s="5">
        <f t="shared" si="34"/>
        <v>-5000</v>
      </c>
      <c r="BJ53" s="5">
        <f>INDEX('Team forecast'!$M$3:$AU$22,MATCH($B53,'Team forecast'!$B$3:$B$22,0),MATCH(BJ$1,'Team forecast'!$M$2:$AU$2,0))*IF($Y53&gt;0,25000,0)</f>
        <v>0</v>
      </c>
      <c r="BK53" s="5">
        <f>INDEX('Team forecast'!$M$3:$AU$22,MATCH($B53,'Team forecast'!$B$3:$B$22,0),MATCH(BK$1,'Team forecast'!$M$2:$AU$2,0))*IF($Y53&gt;0,5000,0)</f>
        <v>0</v>
      </c>
      <c r="BL53" s="5">
        <f>INDEX('Team forecast'!$M$3:$AU$22,MATCH($B53,'Team forecast'!$B$3:$B$22,0),MATCH(BL$1,'Team forecast'!$M$2:$AU$2,0))*IF($Y53&gt;0,-15000,0)</f>
        <v>0</v>
      </c>
      <c r="BM53" s="5">
        <f t="shared" si="35"/>
        <v>0</v>
      </c>
      <c r="BN53" s="5">
        <f t="shared" si="36"/>
        <v>0</v>
      </c>
      <c r="BO53" s="5">
        <f t="shared" si="37"/>
        <v>0</v>
      </c>
      <c r="BP53" s="5">
        <f t="shared" si="38"/>
        <v>0</v>
      </c>
      <c r="BQ53" s="5">
        <f t="shared" si="39"/>
        <v>0</v>
      </c>
      <c r="BR53" s="5">
        <f t="shared" si="40"/>
        <v>0</v>
      </c>
      <c r="BS53" s="5">
        <f t="shared" si="41"/>
        <v>0</v>
      </c>
      <c r="BT53" s="5">
        <f t="shared" si="42"/>
        <v>0</v>
      </c>
      <c r="BU53" s="5">
        <f t="shared" si="43"/>
        <v>0</v>
      </c>
      <c r="BV53" s="5">
        <f>IFERROR(SUM(BJ53:BU53),0)*((Cockpit!$C$3)^2)</f>
        <v>0</v>
      </c>
      <c r="BW53" s="19">
        <f>INDEX('Team forecast'!$M$3:$AU$22,MATCH($B53,'Team forecast'!$B$3:$B$22,0),MATCH(BW$1,'Team forecast'!$M$2:$AU$2,0))</f>
        <v>0</v>
      </c>
      <c r="BX53" s="19">
        <f>INDEX('Team forecast'!$M$3:$AU$22,MATCH($B53,'Team forecast'!$B$3:$B$22,0),MATCH(BX$1,'Team forecast'!$M$2:$AU$2,0))</f>
        <v>0</v>
      </c>
      <c r="BY53" s="19">
        <f>INDEX('Team forecast'!$M$3:$AU$22,MATCH($B53,'Team forecast'!$B$3:$B$22,0),MATCH(BY$1,'Team forecast'!$M$2:$AU$2,0))</f>
        <v>0</v>
      </c>
      <c r="BZ53" s="19">
        <f>INDEX('Team forecast'!$M$3:$AU$22,MATCH($B53,'Team forecast'!$B$3:$B$22,0),MATCH(BZ$1,'Team forecast'!$M$2:$AU$2,0))</f>
        <v>0</v>
      </c>
      <c r="CA53" s="5">
        <f t="shared" si="44"/>
        <v>-5000</v>
      </c>
      <c r="CB53" s="5">
        <f>INDEX('Team forecast'!$M$3:$AU$22,MATCH($B53,'Team forecast'!$B$3:$B$22,0),MATCH(CB$1,'Team forecast'!$M$2:$AU$2,0))*IF($Y53&gt;0,25000,0)</f>
        <v>0</v>
      </c>
      <c r="CC53" s="5">
        <f>INDEX('Team forecast'!$M$3:$AU$22,MATCH($B53,'Team forecast'!$B$3:$B$22,0),MATCH(CC$1,'Team forecast'!$M$2:$AU$2,0))*IF($Y53&gt;0,5000,0)</f>
        <v>0</v>
      </c>
      <c r="CD53" s="5">
        <f>INDEX('Team forecast'!$M$3:$AU$22,MATCH($B53,'Team forecast'!$B$3:$B$22,0),MATCH(CD$1,'Team forecast'!$M$2:$AU$2,0))*IF($Y53&gt;0,-15000,0)</f>
        <v>0</v>
      </c>
      <c r="CE53" s="5">
        <f t="shared" si="45"/>
        <v>0</v>
      </c>
      <c r="CF53" s="5">
        <f t="shared" si="46"/>
        <v>0</v>
      </c>
      <c r="CG53" s="5">
        <f t="shared" si="47"/>
        <v>0</v>
      </c>
      <c r="CH53" s="5">
        <f t="shared" si="48"/>
        <v>0</v>
      </c>
      <c r="CI53" s="5">
        <f t="shared" si="49"/>
        <v>0</v>
      </c>
      <c r="CJ53" s="5">
        <f t="shared" si="50"/>
        <v>0</v>
      </c>
      <c r="CK53" s="5">
        <f t="shared" si="51"/>
        <v>0</v>
      </c>
      <c r="CL53" s="5">
        <f t="shared" si="52"/>
        <v>0</v>
      </c>
      <c r="CM53" s="5">
        <f t="shared" si="53"/>
        <v>0</v>
      </c>
      <c r="CN53" s="5">
        <f>IFERROR(SUM(CB53:CM53),0)*((Cockpit!$C$3)^3)</f>
        <v>0</v>
      </c>
      <c r="CO53" s="19">
        <f>INDEX('Team forecast'!$M$3:$AU$22,MATCH($B53,'Team forecast'!$B$3:$B$22,0),MATCH(CO$1,'Team forecast'!$M$2:$AU$2,0))</f>
        <v>0</v>
      </c>
      <c r="CP53" s="19">
        <f>INDEX('Team forecast'!$M$3:$AU$22,MATCH($B53,'Team forecast'!$B$3:$B$22,0),MATCH(CP$1,'Team forecast'!$M$2:$AU$2,0))</f>
        <v>0</v>
      </c>
      <c r="CQ53" s="19">
        <f>INDEX('Team forecast'!$M$3:$AU$22,MATCH($B53,'Team forecast'!$B$3:$B$22,0),MATCH(CQ$1,'Team forecast'!$M$2:$AU$2,0))</f>
        <v>0</v>
      </c>
      <c r="CR53" s="19">
        <f>INDEX('Team forecast'!$M$3:$AU$22,MATCH($B53,'Team forecast'!$B$3:$B$22,0),MATCH(CR$1,'Team forecast'!$M$2:$AU$2,0))</f>
        <v>0</v>
      </c>
      <c r="CS53" s="5">
        <f t="shared" si="54"/>
        <v>-5000</v>
      </c>
      <c r="CT53" s="5">
        <f>INDEX('Team forecast'!$M$3:$AU$22,MATCH($B53,'Team forecast'!$B$3:$B$22,0),MATCH(CT$1,'Team forecast'!$M$2:$AU$2,0))*IF($Y53&gt;0,25000,0)</f>
        <v>0</v>
      </c>
      <c r="CU53" s="5">
        <f>INDEX('Team forecast'!$M$3:$AU$22,MATCH($B53,'Team forecast'!$B$3:$B$22,0),MATCH(CU$1,'Team forecast'!$M$2:$AU$2,0))*IF($Y53&gt;0,5000,0)</f>
        <v>0</v>
      </c>
      <c r="CV53" s="5">
        <f>INDEX('Team forecast'!$M$3:$AU$22,MATCH($B53,'Team forecast'!$B$3:$B$22,0),MATCH(CV$1,'Team forecast'!$M$2:$AU$2,0))*IF($Y53&gt;0,-15000,0)</f>
        <v>0</v>
      </c>
      <c r="CW53" s="5">
        <f t="shared" si="55"/>
        <v>0</v>
      </c>
      <c r="CX53" s="5">
        <f t="shared" si="56"/>
        <v>0</v>
      </c>
      <c r="CY53" s="5">
        <f t="shared" si="57"/>
        <v>0</v>
      </c>
      <c r="CZ53" s="5">
        <f t="shared" si="58"/>
        <v>0</v>
      </c>
      <c r="DA53" s="5">
        <f t="shared" si="59"/>
        <v>0</v>
      </c>
      <c r="DB53" s="5">
        <f t="shared" si="60"/>
        <v>0</v>
      </c>
      <c r="DC53" s="5">
        <f t="shared" si="61"/>
        <v>0</v>
      </c>
      <c r="DD53" s="5">
        <f t="shared" si="62"/>
        <v>0</v>
      </c>
      <c r="DE53" s="5">
        <f t="shared" si="63"/>
        <v>0</v>
      </c>
      <c r="DF53" s="5">
        <f>IFERROR(SUM(CT53:DE53),0)*((Cockpit!$C$3)^4)</f>
        <v>0</v>
      </c>
      <c r="DG53" s="19">
        <f>INDEX('Team forecast'!$M$3:$AU$22,MATCH($B53,'Team forecast'!$B$3:$B$22,0),MATCH(DG$1,'Team forecast'!$M$2:$AU$2,0))</f>
        <v>0</v>
      </c>
      <c r="DH53" s="19">
        <f>INDEX('Team forecast'!$M$3:$AU$22,MATCH($B53,'Team forecast'!$B$3:$B$22,0),MATCH(DH$1,'Team forecast'!$M$2:$AU$2,0))</f>
        <v>0</v>
      </c>
      <c r="DI53" s="19">
        <f>INDEX('Team forecast'!$M$3:$AU$22,MATCH($B53,'Team forecast'!$B$3:$B$22,0),MATCH(DI$1,'Team forecast'!$M$2:$AU$2,0))</f>
        <v>0</v>
      </c>
      <c r="DJ53" s="19">
        <f>INDEX('Team forecast'!$M$3:$AU$22,MATCH($B53,'Team forecast'!$B$3:$B$22,0),MATCH(DJ$1,'Team forecast'!$M$2:$AU$2,0))</f>
        <v>0</v>
      </c>
      <c r="DK53" s="5">
        <f t="shared" si="64"/>
        <v>-5000</v>
      </c>
      <c r="DL53" s="5">
        <f>INDEX('Team forecast'!$M$3:$AU$22,MATCH($B53,'Team forecast'!$B$3:$B$22,0),MATCH(DL$1,'Team forecast'!$M$2:$AU$2,0))*IF($Y53&gt;0,25000,0)</f>
        <v>0</v>
      </c>
      <c r="DM53" s="5">
        <f>INDEX('Team forecast'!$M$3:$AU$22,MATCH($B53,'Team forecast'!$B$3:$B$22,0),MATCH(DM$1,'Team forecast'!$M$2:$AU$2,0))*IF($Y53&gt;0,5000,0)</f>
        <v>0</v>
      </c>
      <c r="DN53" s="5">
        <f>INDEX('Team forecast'!$M$3:$AU$22,MATCH($B53,'Team forecast'!$B$3:$B$22,0),MATCH(DN$1,'Team forecast'!$M$2:$AU$2,0))*IF($Y53&gt;0,-15000,0)</f>
        <v>0</v>
      </c>
      <c r="DO53" s="5">
        <f t="shared" si="65"/>
        <v>0</v>
      </c>
      <c r="DP53" s="5">
        <f t="shared" si="66"/>
        <v>0</v>
      </c>
      <c r="DQ53" s="5">
        <f t="shared" si="67"/>
        <v>0</v>
      </c>
      <c r="DR53" s="5">
        <f t="shared" si="68"/>
        <v>0</v>
      </c>
      <c r="DS53" s="5">
        <f t="shared" si="69"/>
        <v>0</v>
      </c>
      <c r="DT53" s="5">
        <f t="shared" si="70"/>
        <v>0</v>
      </c>
      <c r="DU53" s="5">
        <f t="shared" si="71"/>
        <v>0</v>
      </c>
      <c r="DV53" s="5">
        <f t="shared" si="72"/>
        <v>0</v>
      </c>
      <c r="DW53" s="5">
        <f t="shared" si="73"/>
        <v>0</v>
      </c>
      <c r="DX53" s="5">
        <f>IFERROR(SUM(DL53:DW53),0)*((Cockpit!$C$3)^5)</f>
        <v>0</v>
      </c>
      <c r="DY53" s="5">
        <f t="shared" si="74"/>
        <v>-5000</v>
      </c>
      <c r="DZ53" s="5" t="str">
        <f>IF(ISERROR(MATCH(A53,'Current squad'!B:B,0)),"No","Yes")</f>
        <v>No</v>
      </c>
      <c r="EA53" s="5" cm="1">
        <f t="array" ref="EA53">IFERROR(_xlfn.IFS(DZ53="Yes",0,DZ53="No",H53*1%),999999)</f>
        <v>19000</v>
      </c>
      <c r="EB53" s="5">
        <f t="shared" si="15"/>
        <v>1919000</v>
      </c>
      <c r="EC53" s="5">
        <f t="shared" si="75"/>
        <v>-24000</v>
      </c>
      <c r="ED53" s="1">
        <f t="shared" si="16"/>
        <v>-1.2631578947368421E-2</v>
      </c>
      <c r="EE53" s="5">
        <f>RANK(EC53,$EC$2:$EC$572)+COUNTIF($EC$2:EC53,EC53)-1</f>
        <v>185</v>
      </c>
      <c r="EF53" s="4">
        <f>RANK(ED53,$ED$2:$ED$572)+COUNTIF($ED$2:ED53,ED53)-1</f>
        <v>502</v>
      </c>
    </row>
    <row r="54" spans="1:136" x14ac:dyDescent="0.3">
      <c r="A54" t="str">
        <f>IF(Holdet.dk!A54&lt;&gt;"",Holdet.dk!A54,"")</f>
        <v>Keinan Davis</v>
      </c>
      <c r="B54" t="str">
        <f>INDEX(Holdet.dk!B:B,MATCH($A54,Holdet.dk!$A:$A,0))</f>
        <v>Aston Villa</v>
      </c>
      <c r="C54" t="str">
        <f>INDEX(Holdet.dk!C:C,MATCH($A54,Holdet.dk!$A:$A,0))</f>
        <v>Striker</v>
      </c>
      <c r="D54" t="str">
        <f>INDEX(Holdet.dk!D:D,MATCH($A54,Holdet.dk!$A:$A,0))</f>
        <v>2.184.000</v>
      </c>
      <c r="E54" s="1">
        <f>IFERROR(_xlfn.NUMBERVALUE(INDEX(Holdet.dk!$E:$E,MATCH($A54,Holdet.dk!$A:$A,0)),","),0)</f>
        <v>4.0000000000000001E-3</v>
      </c>
      <c r="F54" t="str">
        <f>IF(INDEX(Lookup!H:H,MATCH('Master data'!A54,Lookup!G:G,0))=0,A54,INDEX(Lookup!H:H,MATCH('Master data'!A54,Lookup!G:G,0)))</f>
        <v>Keinan Davis</v>
      </c>
      <c r="G54" t="str">
        <f>IFERROR(INDEX(Lookup!B:B,MATCH(INDEX(Rotowire!C:C,MATCH(F54,Rotowire!A:A,0)),Lookup!D:D,0)),"")</f>
        <v/>
      </c>
      <c r="H54" s="5">
        <f t="shared" si="4"/>
        <v>2184000</v>
      </c>
      <c r="I54" s="19">
        <f>IFERROR(INDEX('Team forecast'!$G$3:$I$22,MATCH($B54,'Team forecast'!$B$3:$B$22,0),MATCH(I$1,'Team forecast'!$G$2:$I$2,0)),0)</f>
        <v>0.82291666666666674</v>
      </c>
      <c r="J54" s="19">
        <f>IFERROR(INDEX('Team forecast'!$G$3:$I$22,MATCH($B54,'Team forecast'!$B$3:$B$22,0),MATCH(J$1,'Team forecast'!$G$2:$I$2,0)),0)</f>
        <v>0.93034825870646787</v>
      </c>
      <c r="K54" s="19">
        <f>IFERROR(INDEX('Team forecast'!$G$3:$I$22,MATCH($B54,'Team forecast'!$B$3:$B$22,0),MATCH(K$1,'Team forecast'!$G$2:$I$2,0)),0)</f>
        <v>1.2843638484594284</v>
      </c>
      <c r="L54">
        <f>SUMIFS(Rotowire!E:E,Rotowire!$A:$A,'Master data'!$F54)</f>
        <v>0</v>
      </c>
      <c r="M54" s="2">
        <f>SUMIFS(Rotowire!F:F,Rotowire!$A:$A,'Master data'!$F54)*I54</f>
        <v>0</v>
      </c>
      <c r="N54" s="2">
        <f>SUMIFS(Rotowire!G:G,Rotowire!$A:$A,'Master data'!$F54)*I54</f>
        <v>0</v>
      </c>
      <c r="O54" s="2">
        <f>SUMIFS(Rotowire!I:I,Rotowire!$A:$A,'Master data'!$F54)*I54</f>
        <v>0</v>
      </c>
      <c r="P54" s="2">
        <f>SUMIFS(Rotowire!W:W,Rotowire!$A:$A,'Master data'!$F54)*K54</f>
        <v>0</v>
      </c>
      <c r="Q54" s="2">
        <f>SUMIFS(Rotowire!Y:Y,Rotowire!$A:$A,'Master data'!$F54)*J54</f>
        <v>0</v>
      </c>
      <c r="R54" s="2">
        <f>SUMIFS(Rotowire!AB:AB,Rotowire!$A:$A,'Master data'!$F54)</f>
        <v>0</v>
      </c>
      <c r="S54" s="2">
        <f>SUMIFS(Rotowire!AC:AC,Rotowire!$A:$A,'Master data'!$F54)</f>
        <v>0</v>
      </c>
      <c r="T54" s="2">
        <f>INDEX('Team forecast'!D$3:D$22,MATCH($B54,'Team forecast'!$B$3:$B$22,0))</f>
        <v>0.79</v>
      </c>
      <c r="U54" s="2">
        <f>INDEX('Team forecast'!E$3:E$22,MATCH($B54,'Team forecast'!$B$3:$B$22,0))</f>
        <v>1.87</v>
      </c>
      <c r="V54" s="2">
        <f>INDEX('Team forecast'!J$3:J$22,MATCH($B54,'Team forecast'!$B$3:$B$22,0))</f>
        <v>0.15010000000000001</v>
      </c>
      <c r="W54" s="2">
        <f>INDEX('Team forecast'!K$3:K$22,MATCH($B54,'Team forecast'!$B$3:$B$22,0))</f>
        <v>0.2238</v>
      </c>
      <c r="X54" s="2">
        <f>INDEX('Team forecast'!L$3:L$22,MATCH($B54,'Team forecast'!$B$3:$B$22,0))</f>
        <v>0.62609999999999999</v>
      </c>
      <c r="Y54" s="5">
        <f t="shared" si="5"/>
        <v>-5000</v>
      </c>
      <c r="Z54" s="5">
        <f t="shared" si="17"/>
        <v>0</v>
      </c>
      <c r="AA54" s="5">
        <f t="shared" si="6"/>
        <v>0</v>
      </c>
      <c r="AB54" s="5">
        <f t="shared" si="7"/>
        <v>0</v>
      </c>
      <c r="AC54" s="5">
        <f t="shared" si="8"/>
        <v>0</v>
      </c>
      <c r="AD54" s="5">
        <f t="shared" si="18"/>
        <v>0</v>
      </c>
      <c r="AE54" s="5">
        <f t="shared" si="19"/>
        <v>0</v>
      </c>
      <c r="AF54" s="5">
        <f t="shared" si="11"/>
        <v>0</v>
      </c>
      <c r="AG54" s="5">
        <f t="shared" si="12"/>
        <v>0</v>
      </c>
      <c r="AH54" s="5">
        <f t="shared" si="20"/>
        <v>0</v>
      </c>
      <c r="AI54" s="5">
        <f t="shared" si="21"/>
        <v>0</v>
      </c>
      <c r="AJ54" s="5">
        <f t="shared" si="22"/>
        <v>0</v>
      </c>
      <c r="AK54" s="5">
        <f t="shared" si="23"/>
        <v>0</v>
      </c>
      <c r="AL54" s="5">
        <f>IFERROR(SUM(Y54:AK54),-5000)*((Cockpit!$C$3)^0)</f>
        <v>-5000</v>
      </c>
      <c r="AM54" s="19">
        <f>INDEX('Team forecast'!$M$3:$AU$22,MATCH($B54,'Team forecast'!$B$3:$B$22,0),MATCH(AM$1,'Team forecast'!$M$2:$AU$2,0))</f>
        <v>0</v>
      </c>
      <c r="AN54" s="19">
        <f>INDEX('Team forecast'!$M$3:$AU$22,MATCH($B54,'Team forecast'!$B$3:$B$22,0),MATCH(AN$1,'Team forecast'!$M$2:$AU$2,0))</f>
        <v>0</v>
      </c>
      <c r="AO54" s="19">
        <f>INDEX('Team forecast'!$M$3:$AU$22,MATCH($B54,'Team forecast'!$B$3:$B$22,0),MATCH(AO$1,'Team forecast'!$M$2:$AU$2,0))</f>
        <v>0</v>
      </c>
      <c r="AP54" s="19">
        <f>INDEX('Team forecast'!$M$3:$AU$22,MATCH($B54,'Team forecast'!$B$3:$B$22,0),MATCH(AP$1,'Team forecast'!$M$2:$AU$2,0))</f>
        <v>0</v>
      </c>
      <c r="AQ54" s="5">
        <f t="shared" si="24"/>
        <v>-5000</v>
      </c>
      <c r="AR54" s="5">
        <f>INDEX('Team forecast'!$M$3:$AU$22,MATCH($B54,'Team forecast'!$B$3:$B$22,0),MATCH(AR$1,'Team forecast'!$M$2:$AU$2,0))*IF($Y54&gt;0,25000,0)</f>
        <v>0</v>
      </c>
      <c r="AS54" s="5">
        <f>INDEX('Team forecast'!$M$3:$AU$22,MATCH($B54,'Team forecast'!$B$3:$B$22,0),MATCH(AS$1,'Team forecast'!$M$2:$AU$2,0))*IF($Y54&gt;0,5000,0)</f>
        <v>0</v>
      </c>
      <c r="AT54" s="5">
        <f>INDEX('Team forecast'!$M$3:$AU$22,MATCH($B54,'Team forecast'!$B$3:$B$22,0),MATCH(AT$1,'Team forecast'!$M$2:$AU$2,0))*IF($Y54&gt;0,-15000,0)</f>
        <v>0</v>
      </c>
      <c r="AU54" s="5">
        <f t="shared" si="25"/>
        <v>0</v>
      </c>
      <c r="AV54" s="5">
        <f t="shared" si="26"/>
        <v>0</v>
      </c>
      <c r="AW54" s="5">
        <f t="shared" si="27"/>
        <v>0</v>
      </c>
      <c r="AX54" s="5">
        <f t="shared" si="28"/>
        <v>0</v>
      </c>
      <c r="AY54" s="5">
        <f t="shared" si="29"/>
        <v>0</v>
      </c>
      <c r="AZ54" s="5">
        <f t="shared" si="30"/>
        <v>0</v>
      </c>
      <c r="BA54" s="5">
        <f t="shared" si="31"/>
        <v>0</v>
      </c>
      <c r="BB54" s="5">
        <f t="shared" si="32"/>
        <v>0</v>
      </c>
      <c r="BC54" s="5">
        <f t="shared" si="33"/>
        <v>0</v>
      </c>
      <c r="BD54" s="5">
        <f>IFERROR(SUM(AR54:BC54),0)*((Cockpit!$C$3)^1)</f>
        <v>0</v>
      </c>
      <c r="BE54" s="19">
        <f>INDEX('Team forecast'!$M$3:$AU$22,MATCH($B54,'Team forecast'!$B$3:$B$22,0),MATCH(BE$1,'Team forecast'!$M$2:$AU$2,0))</f>
        <v>0</v>
      </c>
      <c r="BF54" s="19">
        <f>INDEX('Team forecast'!$M$3:$AU$22,MATCH($B54,'Team forecast'!$B$3:$B$22,0),MATCH(BF$1,'Team forecast'!$M$2:$AU$2,0))</f>
        <v>0</v>
      </c>
      <c r="BG54" s="19">
        <f>INDEX('Team forecast'!$M$3:$AU$22,MATCH($B54,'Team forecast'!$B$3:$B$22,0),MATCH(BG$1,'Team forecast'!$M$2:$AU$2,0))</f>
        <v>0</v>
      </c>
      <c r="BH54" s="19">
        <f>INDEX('Team forecast'!$M$3:$AU$22,MATCH($B54,'Team forecast'!$B$3:$B$22,0),MATCH(BH$1,'Team forecast'!$M$2:$AU$2,0))</f>
        <v>0</v>
      </c>
      <c r="BI54" s="5">
        <f t="shared" si="34"/>
        <v>-5000</v>
      </c>
      <c r="BJ54" s="5">
        <f>INDEX('Team forecast'!$M$3:$AU$22,MATCH($B54,'Team forecast'!$B$3:$B$22,0),MATCH(BJ$1,'Team forecast'!$M$2:$AU$2,0))*IF($Y54&gt;0,25000,0)</f>
        <v>0</v>
      </c>
      <c r="BK54" s="5">
        <f>INDEX('Team forecast'!$M$3:$AU$22,MATCH($B54,'Team forecast'!$B$3:$B$22,0),MATCH(BK$1,'Team forecast'!$M$2:$AU$2,0))*IF($Y54&gt;0,5000,0)</f>
        <v>0</v>
      </c>
      <c r="BL54" s="5">
        <f>INDEX('Team forecast'!$M$3:$AU$22,MATCH($B54,'Team forecast'!$B$3:$B$22,0),MATCH(BL$1,'Team forecast'!$M$2:$AU$2,0))*IF($Y54&gt;0,-15000,0)</f>
        <v>0</v>
      </c>
      <c r="BM54" s="5">
        <f t="shared" si="35"/>
        <v>0</v>
      </c>
      <c r="BN54" s="5">
        <f t="shared" si="36"/>
        <v>0</v>
      </c>
      <c r="BO54" s="5">
        <f t="shared" si="37"/>
        <v>0</v>
      </c>
      <c r="BP54" s="5">
        <f t="shared" si="38"/>
        <v>0</v>
      </c>
      <c r="BQ54" s="5">
        <f t="shared" si="39"/>
        <v>0</v>
      </c>
      <c r="BR54" s="5">
        <f t="shared" si="40"/>
        <v>0</v>
      </c>
      <c r="BS54" s="5">
        <f t="shared" si="41"/>
        <v>0</v>
      </c>
      <c r="BT54" s="5">
        <f t="shared" si="42"/>
        <v>0</v>
      </c>
      <c r="BU54" s="5">
        <f t="shared" si="43"/>
        <v>0</v>
      </c>
      <c r="BV54" s="5">
        <f>IFERROR(SUM(BJ54:BU54),0)*((Cockpit!$C$3)^2)</f>
        <v>0</v>
      </c>
      <c r="BW54" s="19">
        <f>INDEX('Team forecast'!$M$3:$AU$22,MATCH($B54,'Team forecast'!$B$3:$B$22,0),MATCH(BW$1,'Team forecast'!$M$2:$AU$2,0))</f>
        <v>0</v>
      </c>
      <c r="BX54" s="19">
        <f>INDEX('Team forecast'!$M$3:$AU$22,MATCH($B54,'Team forecast'!$B$3:$B$22,0),MATCH(BX$1,'Team forecast'!$M$2:$AU$2,0))</f>
        <v>0</v>
      </c>
      <c r="BY54" s="19">
        <f>INDEX('Team forecast'!$M$3:$AU$22,MATCH($B54,'Team forecast'!$B$3:$B$22,0),MATCH(BY$1,'Team forecast'!$M$2:$AU$2,0))</f>
        <v>0</v>
      </c>
      <c r="BZ54" s="19">
        <f>INDEX('Team forecast'!$M$3:$AU$22,MATCH($B54,'Team forecast'!$B$3:$B$22,0),MATCH(BZ$1,'Team forecast'!$M$2:$AU$2,0))</f>
        <v>0</v>
      </c>
      <c r="CA54" s="5">
        <f t="shared" si="44"/>
        <v>-5000</v>
      </c>
      <c r="CB54" s="5">
        <f>INDEX('Team forecast'!$M$3:$AU$22,MATCH($B54,'Team forecast'!$B$3:$B$22,0),MATCH(CB$1,'Team forecast'!$M$2:$AU$2,0))*IF($Y54&gt;0,25000,0)</f>
        <v>0</v>
      </c>
      <c r="CC54" s="5">
        <f>INDEX('Team forecast'!$M$3:$AU$22,MATCH($B54,'Team forecast'!$B$3:$B$22,0),MATCH(CC$1,'Team forecast'!$M$2:$AU$2,0))*IF($Y54&gt;0,5000,0)</f>
        <v>0</v>
      </c>
      <c r="CD54" s="5">
        <f>INDEX('Team forecast'!$M$3:$AU$22,MATCH($B54,'Team forecast'!$B$3:$B$22,0),MATCH(CD$1,'Team forecast'!$M$2:$AU$2,0))*IF($Y54&gt;0,-15000,0)</f>
        <v>0</v>
      </c>
      <c r="CE54" s="5">
        <f t="shared" si="45"/>
        <v>0</v>
      </c>
      <c r="CF54" s="5">
        <f t="shared" si="46"/>
        <v>0</v>
      </c>
      <c r="CG54" s="5">
        <f t="shared" si="47"/>
        <v>0</v>
      </c>
      <c r="CH54" s="5">
        <f t="shared" si="48"/>
        <v>0</v>
      </c>
      <c r="CI54" s="5">
        <f t="shared" si="49"/>
        <v>0</v>
      </c>
      <c r="CJ54" s="5">
        <f t="shared" si="50"/>
        <v>0</v>
      </c>
      <c r="CK54" s="5">
        <f t="shared" si="51"/>
        <v>0</v>
      </c>
      <c r="CL54" s="5">
        <f t="shared" si="52"/>
        <v>0</v>
      </c>
      <c r="CM54" s="5">
        <f t="shared" si="53"/>
        <v>0</v>
      </c>
      <c r="CN54" s="5">
        <f>IFERROR(SUM(CB54:CM54),0)*((Cockpit!$C$3)^3)</f>
        <v>0</v>
      </c>
      <c r="CO54" s="19">
        <f>INDEX('Team forecast'!$M$3:$AU$22,MATCH($B54,'Team forecast'!$B$3:$B$22,0),MATCH(CO$1,'Team forecast'!$M$2:$AU$2,0))</f>
        <v>0</v>
      </c>
      <c r="CP54" s="19">
        <f>INDEX('Team forecast'!$M$3:$AU$22,MATCH($B54,'Team forecast'!$B$3:$B$22,0),MATCH(CP$1,'Team forecast'!$M$2:$AU$2,0))</f>
        <v>0</v>
      </c>
      <c r="CQ54" s="19">
        <f>INDEX('Team forecast'!$M$3:$AU$22,MATCH($B54,'Team forecast'!$B$3:$B$22,0),MATCH(CQ$1,'Team forecast'!$M$2:$AU$2,0))</f>
        <v>0</v>
      </c>
      <c r="CR54" s="19">
        <f>INDEX('Team forecast'!$M$3:$AU$22,MATCH($B54,'Team forecast'!$B$3:$B$22,0),MATCH(CR$1,'Team forecast'!$M$2:$AU$2,0))</f>
        <v>0</v>
      </c>
      <c r="CS54" s="5">
        <f t="shared" si="54"/>
        <v>-5000</v>
      </c>
      <c r="CT54" s="5">
        <f>INDEX('Team forecast'!$M$3:$AU$22,MATCH($B54,'Team forecast'!$B$3:$B$22,0),MATCH(CT$1,'Team forecast'!$M$2:$AU$2,0))*IF($Y54&gt;0,25000,0)</f>
        <v>0</v>
      </c>
      <c r="CU54" s="5">
        <f>INDEX('Team forecast'!$M$3:$AU$22,MATCH($B54,'Team forecast'!$B$3:$B$22,0),MATCH(CU$1,'Team forecast'!$M$2:$AU$2,0))*IF($Y54&gt;0,5000,0)</f>
        <v>0</v>
      </c>
      <c r="CV54" s="5">
        <f>INDEX('Team forecast'!$M$3:$AU$22,MATCH($B54,'Team forecast'!$B$3:$B$22,0),MATCH(CV$1,'Team forecast'!$M$2:$AU$2,0))*IF($Y54&gt;0,-15000,0)</f>
        <v>0</v>
      </c>
      <c r="CW54" s="5">
        <f t="shared" si="55"/>
        <v>0</v>
      </c>
      <c r="CX54" s="5">
        <f t="shared" si="56"/>
        <v>0</v>
      </c>
      <c r="CY54" s="5">
        <f t="shared" si="57"/>
        <v>0</v>
      </c>
      <c r="CZ54" s="5">
        <f t="shared" si="58"/>
        <v>0</v>
      </c>
      <c r="DA54" s="5">
        <f t="shared" si="59"/>
        <v>0</v>
      </c>
      <c r="DB54" s="5">
        <f t="shared" si="60"/>
        <v>0</v>
      </c>
      <c r="DC54" s="5">
        <f t="shared" si="61"/>
        <v>0</v>
      </c>
      <c r="DD54" s="5">
        <f t="shared" si="62"/>
        <v>0</v>
      </c>
      <c r="DE54" s="5">
        <f t="shared" si="63"/>
        <v>0</v>
      </c>
      <c r="DF54" s="5">
        <f>IFERROR(SUM(CT54:DE54),0)*((Cockpit!$C$3)^4)</f>
        <v>0</v>
      </c>
      <c r="DG54" s="19">
        <f>INDEX('Team forecast'!$M$3:$AU$22,MATCH($B54,'Team forecast'!$B$3:$B$22,0),MATCH(DG$1,'Team forecast'!$M$2:$AU$2,0))</f>
        <v>0</v>
      </c>
      <c r="DH54" s="19">
        <f>INDEX('Team forecast'!$M$3:$AU$22,MATCH($B54,'Team forecast'!$B$3:$B$22,0),MATCH(DH$1,'Team forecast'!$M$2:$AU$2,0))</f>
        <v>0</v>
      </c>
      <c r="DI54" s="19">
        <f>INDEX('Team forecast'!$M$3:$AU$22,MATCH($B54,'Team forecast'!$B$3:$B$22,0),MATCH(DI$1,'Team forecast'!$M$2:$AU$2,0))</f>
        <v>0</v>
      </c>
      <c r="DJ54" s="19">
        <f>INDEX('Team forecast'!$M$3:$AU$22,MATCH($B54,'Team forecast'!$B$3:$B$22,0),MATCH(DJ$1,'Team forecast'!$M$2:$AU$2,0))</f>
        <v>0</v>
      </c>
      <c r="DK54" s="5">
        <f t="shared" si="64"/>
        <v>-5000</v>
      </c>
      <c r="DL54" s="5">
        <f>INDEX('Team forecast'!$M$3:$AU$22,MATCH($B54,'Team forecast'!$B$3:$B$22,0),MATCH(DL$1,'Team forecast'!$M$2:$AU$2,0))*IF($Y54&gt;0,25000,0)</f>
        <v>0</v>
      </c>
      <c r="DM54" s="5">
        <f>INDEX('Team forecast'!$M$3:$AU$22,MATCH($B54,'Team forecast'!$B$3:$B$22,0),MATCH(DM$1,'Team forecast'!$M$2:$AU$2,0))*IF($Y54&gt;0,5000,0)</f>
        <v>0</v>
      </c>
      <c r="DN54" s="5">
        <f>INDEX('Team forecast'!$M$3:$AU$22,MATCH($B54,'Team forecast'!$B$3:$B$22,0),MATCH(DN$1,'Team forecast'!$M$2:$AU$2,0))*IF($Y54&gt;0,-15000,0)</f>
        <v>0</v>
      </c>
      <c r="DO54" s="5">
        <f t="shared" si="65"/>
        <v>0</v>
      </c>
      <c r="DP54" s="5">
        <f t="shared" si="66"/>
        <v>0</v>
      </c>
      <c r="DQ54" s="5">
        <f t="shared" si="67"/>
        <v>0</v>
      </c>
      <c r="DR54" s="5">
        <f t="shared" si="68"/>
        <v>0</v>
      </c>
      <c r="DS54" s="5">
        <f t="shared" si="69"/>
        <v>0</v>
      </c>
      <c r="DT54" s="5">
        <f t="shared" si="70"/>
        <v>0</v>
      </c>
      <c r="DU54" s="5">
        <f t="shared" si="71"/>
        <v>0</v>
      </c>
      <c r="DV54" s="5">
        <f t="shared" si="72"/>
        <v>0</v>
      </c>
      <c r="DW54" s="5">
        <f t="shared" si="73"/>
        <v>0</v>
      </c>
      <c r="DX54" s="5">
        <f>IFERROR(SUM(DL54:DW54),0)*((Cockpit!$C$3)^5)</f>
        <v>0</v>
      </c>
      <c r="DY54" s="5">
        <f t="shared" si="74"/>
        <v>-5000</v>
      </c>
      <c r="DZ54" s="5" t="str">
        <f>IF(ISERROR(MATCH(A54,'Current squad'!B:B,0)),"No","Yes")</f>
        <v>No</v>
      </c>
      <c r="EA54" s="5" cm="1">
        <f t="array" ref="EA54">IFERROR(_xlfn.IFS(DZ54="Yes",0,DZ54="No",H54*1%),999999)</f>
        <v>21840</v>
      </c>
      <c r="EB54" s="5">
        <f t="shared" si="15"/>
        <v>2205840</v>
      </c>
      <c r="EC54" s="5">
        <f t="shared" si="75"/>
        <v>-26840</v>
      </c>
      <c r="ED54" s="1">
        <f t="shared" si="16"/>
        <v>-1.228937728937729E-2</v>
      </c>
      <c r="EE54" s="5">
        <f>RANK(EC54,$EC$2:$EC$572)+COUNTIF($EC$2:EC54,EC54)-1</f>
        <v>251</v>
      </c>
      <c r="EF54" s="4">
        <f>RANK(ED54,$ED$2:$ED$572)+COUNTIF($ED$2:ED54,ED54)-1</f>
        <v>466</v>
      </c>
    </row>
    <row r="55" spans="1:136" x14ac:dyDescent="0.3">
      <c r="A55" t="str">
        <f>IF(Holdet.dk!A55&lt;&gt;"",Holdet.dk!A55,"")</f>
        <v>Francisco 'Kiko' Casilla</v>
      </c>
      <c r="B55" t="str">
        <f>INDEX(Holdet.dk!B:B,MATCH($A55,Holdet.dk!$A:$A,0))</f>
        <v>Leeds United</v>
      </c>
      <c r="C55" t="str">
        <f>INDEX(Holdet.dk!C:C,MATCH($A55,Holdet.dk!$A:$A,0))</f>
        <v>Goalkeeper</v>
      </c>
      <c r="D55" t="str">
        <f>INDEX(Holdet.dk!D:D,MATCH($A55,Holdet.dk!$A:$A,0))</f>
        <v>3.041.000</v>
      </c>
      <c r="E55" s="1">
        <f>IFERROR(_xlfn.NUMBERVALUE(INDEX(Holdet.dk!$E:$E,MATCH($A55,Holdet.dk!$A:$A,0)),","),0)</f>
        <v>3.4000000000000002E-2</v>
      </c>
      <c r="F55" t="e">
        <f>IF(INDEX(Lookup!H:H,MATCH('Master data'!A55,Lookup!G:G,0))=0,A55,INDEX(Lookup!H:H,MATCH('Master data'!A55,Lookup!G:G,0)))</f>
        <v>#N/A</v>
      </c>
      <c r="G55" t="str">
        <f>IFERROR(INDEX(Lookup!B:B,MATCH(INDEX(Rotowire!C:C,MATCH(F55,Rotowire!A:A,0)),Lookup!D:D,0)),"")</f>
        <v/>
      </c>
      <c r="H55" s="5">
        <f t="shared" si="4"/>
        <v>3041000</v>
      </c>
      <c r="I55" s="19">
        <f>IFERROR(INDEX('Team forecast'!$G$3:$I$22,MATCH($B55,'Team forecast'!$B$3:$B$22,0),MATCH(I$1,'Team forecast'!$G$2:$I$2,0)),0)</f>
        <v>0.79646017699115057</v>
      </c>
      <c r="J55" s="19">
        <f>IFERROR(INDEX('Team forecast'!$G$3:$I$22,MATCH($B55,'Team forecast'!$B$3:$B$22,0),MATCH(J$1,'Team forecast'!$G$2:$I$2,0)),0)</f>
        <v>1.1504424778761062</v>
      </c>
      <c r="K55" s="19">
        <f>IFERROR(INDEX('Team forecast'!$G$3:$I$22,MATCH($B55,'Team forecast'!$B$3:$B$22,0),MATCH(K$1,'Team forecast'!$G$2:$I$2,0)),0)</f>
        <v>0.82585391828488663</v>
      </c>
      <c r="L55">
        <f>SUMIFS(Rotowire!E:E,Rotowire!$A:$A,'Master data'!$F55)</f>
        <v>0</v>
      </c>
      <c r="M55" s="2">
        <f>SUMIFS(Rotowire!F:F,Rotowire!$A:$A,'Master data'!$F55)*I55</f>
        <v>0</v>
      </c>
      <c r="N55" s="2">
        <f>SUMIFS(Rotowire!G:G,Rotowire!$A:$A,'Master data'!$F55)*I55</f>
        <v>0</v>
      </c>
      <c r="O55" s="2">
        <f>SUMIFS(Rotowire!I:I,Rotowire!$A:$A,'Master data'!$F55)*I55</f>
        <v>0</v>
      </c>
      <c r="P55" s="2">
        <f>SUMIFS(Rotowire!W:W,Rotowire!$A:$A,'Master data'!$F55)*K55</f>
        <v>0</v>
      </c>
      <c r="Q55" s="2">
        <f>SUMIFS(Rotowire!Y:Y,Rotowire!$A:$A,'Master data'!$F55)*J55</f>
        <v>0</v>
      </c>
      <c r="R55" s="2">
        <f>SUMIFS(Rotowire!AB:AB,Rotowire!$A:$A,'Master data'!$F55)</f>
        <v>0</v>
      </c>
      <c r="S55" s="2">
        <f>SUMIFS(Rotowire!AC:AC,Rotowire!$A:$A,'Master data'!$F55)</f>
        <v>0</v>
      </c>
      <c r="T55" s="2">
        <f>INDEX('Team forecast'!D$3:D$22,MATCH($B55,'Team forecast'!$B$3:$B$22,0))</f>
        <v>1.8</v>
      </c>
      <c r="U55" s="2">
        <f>INDEX('Team forecast'!E$3:E$22,MATCH($B55,'Team forecast'!$B$3:$B$22,0))</f>
        <v>1.3</v>
      </c>
      <c r="V55" s="2">
        <f>INDEX('Team forecast'!J$3:J$22,MATCH($B55,'Team forecast'!$B$3:$B$22,0))</f>
        <v>0.4859</v>
      </c>
      <c r="W55" s="2">
        <f>INDEX('Team forecast'!K$3:K$22,MATCH($B55,'Team forecast'!$B$3:$B$22,0))</f>
        <v>0.23730000000000001</v>
      </c>
      <c r="X55" s="2">
        <f>INDEX('Team forecast'!L$3:L$22,MATCH($B55,'Team forecast'!$B$3:$B$22,0))</f>
        <v>0.27679999999999999</v>
      </c>
      <c r="Y55" s="5">
        <f t="shared" si="5"/>
        <v>-5000</v>
      </c>
      <c r="Z55" s="5">
        <f t="shared" si="17"/>
        <v>0</v>
      </c>
      <c r="AA55" s="5">
        <f t="shared" si="6"/>
        <v>0</v>
      </c>
      <c r="AB55" s="5">
        <f t="shared" si="7"/>
        <v>0</v>
      </c>
      <c r="AC55" s="5">
        <f t="shared" si="8"/>
        <v>0</v>
      </c>
      <c r="AD55" s="5">
        <f t="shared" si="18"/>
        <v>0</v>
      </c>
      <c r="AE55" s="5">
        <f t="shared" si="19"/>
        <v>0</v>
      </c>
      <c r="AF55" s="5">
        <f t="shared" si="11"/>
        <v>0</v>
      </c>
      <c r="AG55" s="5">
        <f t="shared" si="12"/>
        <v>0</v>
      </c>
      <c r="AH55" s="5">
        <f t="shared" si="20"/>
        <v>0</v>
      </c>
      <c r="AI55" s="5">
        <f t="shared" si="21"/>
        <v>0</v>
      </c>
      <c r="AJ55" s="5">
        <f t="shared" si="22"/>
        <v>0</v>
      </c>
      <c r="AK55" s="5">
        <f t="shared" si="23"/>
        <v>0</v>
      </c>
      <c r="AL55" s="5">
        <f>IFERROR(SUM(Y55:AK55),-5000)*((Cockpit!$C$3)^0)</f>
        <v>-5000</v>
      </c>
      <c r="AM55" s="19">
        <f>INDEX('Team forecast'!$M$3:$AU$22,MATCH($B55,'Team forecast'!$B$3:$B$22,0),MATCH(AM$1,'Team forecast'!$M$2:$AU$2,0))</f>
        <v>0</v>
      </c>
      <c r="AN55" s="19">
        <f>INDEX('Team forecast'!$M$3:$AU$22,MATCH($B55,'Team forecast'!$B$3:$B$22,0),MATCH(AN$1,'Team forecast'!$M$2:$AU$2,0))</f>
        <v>0</v>
      </c>
      <c r="AO55" s="19">
        <f>INDEX('Team forecast'!$M$3:$AU$22,MATCH($B55,'Team forecast'!$B$3:$B$22,0),MATCH(AO$1,'Team forecast'!$M$2:$AU$2,0))</f>
        <v>0</v>
      </c>
      <c r="AP55" s="19">
        <f>INDEX('Team forecast'!$M$3:$AU$22,MATCH($B55,'Team forecast'!$B$3:$B$22,0),MATCH(AP$1,'Team forecast'!$M$2:$AU$2,0))</f>
        <v>0</v>
      </c>
      <c r="AQ55" s="5">
        <f t="shared" si="24"/>
        <v>-5000</v>
      </c>
      <c r="AR55" s="5">
        <f>INDEX('Team forecast'!$M$3:$AU$22,MATCH($B55,'Team forecast'!$B$3:$B$22,0),MATCH(AR$1,'Team forecast'!$M$2:$AU$2,0))*IF($Y55&gt;0,25000,0)</f>
        <v>0</v>
      </c>
      <c r="AS55" s="5">
        <f>INDEX('Team forecast'!$M$3:$AU$22,MATCH($B55,'Team forecast'!$B$3:$B$22,0),MATCH(AS$1,'Team forecast'!$M$2:$AU$2,0))*IF($Y55&gt;0,5000,0)</f>
        <v>0</v>
      </c>
      <c r="AT55" s="5">
        <f>INDEX('Team forecast'!$M$3:$AU$22,MATCH($B55,'Team forecast'!$B$3:$B$22,0),MATCH(AT$1,'Team forecast'!$M$2:$AU$2,0))*IF($Y55&gt;0,-15000,0)</f>
        <v>0</v>
      </c>
      <c r="AU55" s="5">
        <f t="shared" si="25"/>
        <v>0</v>
      </c>
      <c r="AV55" s="5">
        <f t="shared" si="26"/>
        <v>0</v>
      </c>
      <c r="AW55" s="5">
        <f t="shared" si="27"/>
        <v>0</v>
      </c>
      <c r="AX55" s="5">
        <f t="shared" si="28"/>
        <v>0</v>
      </c>
      <c r="AY55" s="5">
        <f t="shared" si="29"/>
        <v>0</v>
      </c>
      <c r="AZ55" s="5">
        <f t="shared" si="30"/>
        <v>0</v>
      </c>
      <c r="BA55" s="5">
        <f t="shared" si="31"/>
        <v>0</v>
      </c>
      <c r="BB55" s="5">
        <f t="shared" si="32"/>
        <v>0</v>
      </c>
      <c r="BC55" s="5">
        <f t="shared" si="33"/>
        <v>0</v>
      </c>
      <c r="BD55" s="5">
        <f>IFERROR(SUM(AR55:BC55),0)*((Cockpit!$C$3)^1)</f>
        <v>0</v>
      </c>
      <c r="BE55" s="19">
        <f>INDEX('Team forecast'!$M$3:$AU$22,MATCH($B55,'Team forecast'!$B$3:$B$22,0),MATCH(BE$1,'Team forecast'!$M$2:$AU$2,0))</f>
        <v>0</v>
      </c>
      <c r="BF55" s="19">
        <f>INDEX('Team forecast'!$M$3:$AU$22,MATCH($B55,'Team forecast'!$B$3:$B$22,0),MATCH(BF$1,'Team forecast'!$M$2:$AU$2,0))</f>
        <v>0</v>
      </c>
      <c r="BG55" s="19">
        <f>INDEX('Team forecast'!$M$3:$AU$22,MATCH($B55,'Team forecast'!$B$3:$B$22,0),MATCH(BG$1,'Team forecast'!$M$2:$AU$2,0))</f>
        <v>0</v>
      </c>
      <c r="BH55" s="19">
        <f>INDEX('Team forecast'!$M$3:$AU$22,MATCH($B55,'Team forecast'!$B$3:$B$22,0),MATCH(BH$1,'Team forecast'!$M$2:$AU$2,0))</f>
        <v>0</v>
      </c>
      <c r="BI55" s="5">
        <f t="shared" si="34"/>
        <v>-5000</v>
      </c>
      <c r="BJ55" s="5">
        <f>INDEX('Team forecast'!$M$3:$AU$22,MATCH($B55,'Team forecast'!$B$3:$B$22,0),MATCH(BJ$1,'Team forecast'!$M$2:$AU$2,0))*IF($Y55&gt;0,25000,0)</f>
        <v>0</v>
      </c>
      <c r="BK55" s="5">
        <f>INDEX('Team forecast'!$M$3:$AU$22,MATCH($B55,'Team forecast'!$B$3:$B$22,0),MATCH(BK$1,'Team forecast'!$M$2:$AU$2,0))*IF($Y55&gt;0,5000,0)</f>
        <v>0</v>
      </c>
      <c r="BL55" s="5">
        <f>INDEX('Team forecast'!$M$3:$AU$22,MATCH($B55,'Team forecast'!$B$3:$B$22,0),MATCH(BL$1,'Team forecast'!$M$2:$AU$2,0))*IF($Y55&gt;0,-15000,0)</f>
        <v>0</v>
      </c>
      <c r="BM55" s="5">
        <f t="shared" si="35"/>
        <v>0</v>
      </c>
      <c r="BN55" s="5">
        <f t="shared" si="36"/>
        <v>0</v>
      </c>
      <c r="BO55" s="5">
        <f t="shared" si="37"/>
        <v>0</v>
      </c>
      <c r="BP55" s="5">
        <f t="shared" si="38"/>
        <v>0</v>
      </c>
      <c r="BQ55" s="5">
        <f t="shared" si="39"/>
        <v>0</v>
      </c>
      <c r="BR55" s="5">
        <f t="shared" si="40"/>
        <v>0</v>
      </c>
      <c r="BS55" s="5">
        <f t="shared" si="41"/>
        <v>0</v>
      </c>
      <c r="BT55" s="5">
        <f t="shared" si="42"/>
        <v>0</v>
      </c>
      <c r="BU55" s="5">
        <f t="shared" si="43"/>
        <v>0</v>
      </c>
      <c r="BV55" s="5">
        <f>IFERROR(SUM(BJ55:BU55),0)*((Cockpit!$C$3)^2)</f>
        <v>0</v>
      </c>
      <c r="BW55" s="19">
        <f>INDEX('Team forecast'!$M$3:$AU$22,MATCH($B55,'Team forecast'!$B$3:$B$22,0),MATCH(BW$1,'Team forecast'!$M$2:$AU$2,0))</f>
        <v>0</v>
      </c>
      <c r="BX55" s="19">
        <f>INDEX('Team forecast'!$M$3:$AU$22,MATCH($B55,'Team forecast'!$B$3:$B$22,0),MATCH(BX$1,'Team forecast'!$M$2:$AU$2,0))</f>
        <v>0</v>
      </c>
      <c r="BY55" s="19">
        <f>INDEX('Team forecast'!$M$3:$AU$22,MATCH($B55,'Team forecast'!$B$3:$B$22,0),MATCH(BY$1,'Team forecast'!$M$2:$AU$2,0))</f>
        <v>0</v>
      </c>
      <c r="BZ55" s="19">
        <f>INDEX('Team forecast'!$M$3:$AU$22,MATCH($B55,'Team forecast'!$B$3:$B$22,0),MATCH(BZ$1,'Team forecast'!$M$2:$AU$2,0))</f>
        <v>0</v>
      </c>
      <c r="CA55" s="5">
        <f t="shared" si="44"/>
        <v>-5000</v>
      </c>
      <c r="CB55" s="5">
        <f>INDEX('Team forecast'!$M$3:$AU$22,MATCH($B55,'Team forecast'!$B$3:$B$22,0),MATCH(CB$1,'Team forecast'!$M$2:$AU$2,0))*IF($Y55&gt;0,25000,0)</f>
        <v>0</v>
      </c>
      <c r="CC55" s="5">
        <f>INDEX('Team forecast'!$M$3:$AU$22,MATCH($B55,'Team forecast'!$B$3:$B$22,0),MATCH(CC$1,'Team forecast'!$M$2:$AU$2,0))*IF($Y55&gt;0,5000,0)</f>
        <v>0</v>
      </c>
      <c r="CD55" s="5">
        <f>INDEX('Team forecast'!$M$3:$AU$22,MATCH($B55,'Team forecast'!$B$3:$B$22,0),MATCH(CD$1,'Team forecast'!$M$2:$AU$2,0))*IF($Y55&gt;0,-15000,0)</f>
        <v>0</v>
      </c>
      <c r="CE55" s="5">
        <f t="shared" si="45"/>
        <v>0</v>
      </c>
      <c r="CF55" s="5">
        <f t="shared" si="46"/>
        <v>0</v>
      </c>
      <c r="CG55" s="5">
        <f t="shared" si="47"/>
        <v>0</v>
      </c>
      <c r="CH55" s="5">
        <f t="shared" si="48"/>
        <v>0</v>
      </c>
      <c r="CI55" s="5">
        <f t="shared" si="49"/>
        <v>0</v>
      </c>
      <c r="CJ55" s="5">
        <f t="shared" si="50"/>
        <v>0</v>
      </c>
      <c r="CK55" s="5">
        <f t="shared" si="51"/>
        <v>0</v>
      </c>
      <c r="CL55" s="5">
        <f t="shared" si="52"/>
        <v>0</v>
      </c>
      <c r="CM55" s="5">
        <f t="shared" si="53"/>
        <v>0</v>
      </c>
      <c r="CN55" s="5">
        <f>IFERROR(SUM(CB55:CM55),0)*((Cockpit!$C$3)^3)</f>
        <v>0</v>
      </c>
      <c r="CO55" s="19">
        <f>INDEX('Team forecast'!$M$3:$AU$22,MATCH($B55,'Team forecast'!$B$3:$B$22,0),MATCH(CO$1,'Team forecast'!$M$2:$AU$2,0))</f>
        <v>0</v>
      </c>
      <c r="CP55" s="19">
        <f>INDEX('Team forecast'!$M$3:$AU$22,MATCH($B55,'Team forecast'!$B$3:$B$22,0),MATCH(CP$1,'Team forecast'!$M$2:$AU$2,0))</f>
        <v>0</v>
      </c>
      <c r="CQ55" s="19">
        <f>INDEX('Team forecast'!$M$3:$AU$22,MATCH($B55,'Team forecast'!$B$3:$B$22,0),MATCH(CQ$1,'Team forecast'!$M$2:$AU$2,0))</f>
        <v>0</v>
      </c>
      <c r="CR55" s="19">
        <f>INDEX('Team forecast'!$M$3:$AU$22,MATCH($B55,'Team forecast'!$B$3:$B$22,0),MATCH(CR$1,'Team forecast'!$M$2:$AU$2,0))</f>
        <v>0</v>
      </c>
      <c r="CS55" s="5">
        <f t="shared" si="54"/>
        <v>-5000</v>
      </c>
      <c r="CT55" s="5">
        <f>INDEX('Team forecast'!$M$3:$AU$22,MATCH($B55,'Team forecast'!$B$3:$B$22,0),MATCH(CT$1,'Team forecast'!$M$2:$AU$2,0))*IF($Y55&gt;0,25000,0)</f>
        <v>0</v>
      </c>
      <c r="CU55" s="5">
        <f>INDEX('Team forecast'!$M$3:$AU$22,MATCH($B55,'Team forecast'!$B$3:$B$22,0),MATCH(CU$1,'Team forecast'!$M$2:$AU$2,0))*IF($Y55&gt;0,5000,0)</f>
        <v>0</v>
      </c>
      <c r="CV55" s="5">
        <f>INDEX('Team forecast'!$M$3:$AU$22,MATCH($B55,'Team forecast'!$B$3:$B$22,0),MATCH(CV$1,'Team forecast'!$M$2:$AU$2,0))*IF($Y55&gt;0,-15000,0)</f>
        <v>0</v>
      </c>
      <c r="CW55" s="5">
        <f t="shared" si="55"/>
        <v>0</v>
      </c>
      <c r="CX55" s="5">
        <f t="shared" si="56"/>
        <v>0</v>
      </c>
      <c r="CY55" s="5">
        <f t="shared" si="57"/>
        <v>0</v>
      </c>
      <c r="CZ55" s="5">
        <f t="shared" si="58"/>
        <v>0</v>
      </c>
      <c r="DA55" s="5">
        <f t="shared" si="59"/>
        <v>0</v>
      </c>
      <c r="DB55" s="5">
        <f t="shared" si="60"/>
        <v>0</v>
      </c>
      <c r="DC55" s="5">
        <f t="shared" si="61"/>
        <v>0</v>
      </c>
      <c r="DD55" s="5">
        <f t="shared" si="62"/>
        <v>0</v>
      </c>
      <c r="DE55" s="5">
        <f t="shared" si="63"/>
        <v>0</v>
      </c>
      <c r="DF55" s="5">
        <f>IFERROR(SUM(CT55:DE55),0)*((Cockpit!$C$3)^4)</f>
        <v>0</v>
      </c>
      <c r="DG55" s="19">
        <f>INDEX('Team forecast'!$M$3:$AU$22,MATCH($B55,'Team forecast'!$B$3:$B$22,0),MATCH(DG$1,'Team forecast'!$M$2:$AU$2,0))</f>
        <v>0</v>
      </c>
      <c r="DH55" s="19">
        <f>INDEX('Team forecast'!$M$3:$AU$22,MATCH($B55,'Team forecast'!$B$3:$B$22,0),MATCH(DH$1,'Team forecast'!$M$2:$AU$2,0))</f>
        <v>0</v>
      </c>
      <c r="DI55" s="19">
        <f>INDEX('Team forecast'!$M$3:$AU$22,MATCH($B55,'Team forecast'!$B$3:$B$22,0),MATCH(DI$1,'Team forecast'!$M$2:$AU$2,0))</f>
        <v>0</v>
      </c>
      <c r="DJ55" s="19">
        <f>INDEX('Team forecast'!$M$3:$AU$22,MATCH($B55,'Team forecast'!$B$3:$B$22,0),MATCH(DJ$1,'Team forecast'!$M$2:$AU$2,0))</f>
        <v>0</v>
      </c>
      <c r="DK55" s="5">
        <f t="shared" si="64"/>
        <v>-5000</v>
      </c>
      <c r="DL55" s="5">
        <f>INDEX('Team forecast'!$M$3:$AU$22,MATCH($B55,'Team forecast'!$B$3:$B$22,0),MATCH(DL$1,'Team forecast'!$M$2:$AU$2,0))*IF($Y55&gt;0,25000,0)</f>
        <v>0</v>
      </c>
      <c r="DM55" s="5">
        <f>INDEX('Team forecast'!$M$3:$AU$22,MATCH($B55,'Team forecast'!$B$3:$B$22,0),MATCH(DM$1,'Team forecast'!$M$2:$AU$2,0))*IF($Y55&gt;0,5000,0)</f>
        <v>0</v>
      </c>
      <c r="DN55" s="5">
        <f>INDEX('Team forecast'!$M$3:$AU$22,MATCH($B55,'Team forecast'!$B$3:$B$22,0),MATCH(DN$1,'Team forecast'!$M$2:$AU$2,0))*IF($Y55&gt;0,-15000,0)</f>
        <v>0</v>
      </c>
      <c r="DO55" s="5">
        <f t="shared" si="65"/>
        <v>0</v>
      </c>
      <c r="DP55" s="5">
        <f t="shared" si="66"/>
        <v>0</v>
      </c>
      <c r="DQ55" s="5">
        <f t="shared" si="67"/>
        <v>0</v>
      </c>
      <c r="DR55" s="5">
        <f t="shared" si="68"/>
        <v>0</v>
      </c>
      <c r="DS55" s="5">
        <f t="shared" si="69"/>
        <v>0</v>
      </c>
      <c r="DT55" s="5">
        <f t="shared" si="70"/>
        <v>0</v>
      </c>
      <c r="DU55" s="5">
        <f t="shared" si="71"/>
        <v>0</v>
      </c>
      <c r="DV55" s="5">
        <f t="shared" si="72"/>
        <v>0</v>
      </c>
      <c r="DW55" s="5">
        <f t="shared" si="73"/>
        <v>0</v>
      </c>
      <c r="DX55" s="5">
        <f>IFERROR(SUM(DL55:DW55),0)*((Cockpit!$C$3)^5)</f>
        <v>0</v>
      </c>
      <c r="DY55" s="5">
        <f t="shared" si="74"/>
        <v>-5000</v>
      </c>
      <c r="DZ55" s="5" t="str">
        <f>IF(ISERROR(MATCH(A55,'Current squad'!B:B,0)),"No","Yes")</f>
        <v>No</v>
      </c>
      <c r="EA55" s="5" cm="1">
        <f t="array" ref="EA55">IFERROR(_xlfn.IFS(DZ55="Yes",0,DZ55="No",H55*1%),999999)</f>
        <v>30410</v>
      </c>
      <c r="EB55" s="5">
        <f t="shared" si="15"/>
        <v>3071410</v>
      </c>
      <c r="EC55" s="5">
        <f t="shared" si="75"/>
        <v>-35410</v>
      </c>
      <c r="ED55" s="1">
        <f t="shared" si="16"/>
        <v>-1.1644195988161788E-2</v>
      </c>
      <c r="EE55" s="5">
        <f>RANK(EC55,$EC$2:$EC$572)+COUNTIF($EC$2:EC55,EC55)-1</f>
        <v>378</v>
      </c>
      <c r="EF55" s="4">
        <f>RANK(ED55,$ED$2:$ED$572)+COUNTIF($ED$2:ED55,ED55)-1</f>
        <v>354</v>
      </c>
    </row>
    <row r="56" spans="1:136" x14ac:dyDescent="0.3">
      <c r="A56" t="str">
        <f>IF(Holdet.dk!A56&lt;&gt;"",Holdet.dk!A56,"")</f>
        <v>Martin Kelly</v>
      </c>
      <c r="B56" t="str">
        <f>INDEX(Holdet.dk!B:B,MATCH($A56,Holdet.dk!$A:$A,0))</f>
        <v>Crystal Palace</v>
      </c>
      <c r="C56" t="str">
        <f>INDEX(Holdet.dk!C:C,MATCH($A56,Holdet.dk!$A:$A,0))</f>
        <v>Defense</v>
      </c>
      <c r="D56" t="str">
        <f>INDEX(Holdet.dk!D:D,MATCH($A56,Holdet.dk!$A:$A,0))</f>
        <v>1.900.000</v>
      </c>
      <c r="E56" s="1">
        <f>IFERROR(_xlfn.NUMBERVALUE(INDEX(Holdet.dk!$E:$E,MATCH($A56,Holdet.dk!$A:$A,0)),","),0)</f>
        <v>1E-3</v>
      </c>
      <c r="F56" t="str">
        <f>IF(INDEX(Lookup!H:H,MATCH('Master data'!A56,Lookup!G:G,0))=0,A56,INDEX(Lookup!H:H,MATCH('Master data'!A56,Lookup!G:G,0)))</f>
        <v>Martin Kelly</v>
      </c>
      <c r="G56" t="str">
        <f>IFERROR(INDEX(Lookup!B:B,MATCH(INDEX(Rotowire!C:C,MATCH(F56,Rotowire!A:A,0)),Lookup!D:D,0)),"")</f>
        <v/>
      </c>
      <c r="H56" s="5">
        <f t="shared" si="4"/>
        <v>1900000</v>
      </c>
      <c r="I56" s="19">
        <f>IFERROR(INDEX('Team forecast'!$G$3:$I$22,MATCH($B56,'Team forecast'!$B$3:$B$22,0),MATCH(I$1,'Team forecast'!$G$2:$I$2,0)),0)</f>
        <v>0.66666666666666652</v>
      </c>
      <c r="J56" s="19">
        <f>IFERROR(INDEX('Team forecast'!$G$3:$I$22,MATCH($B56,'Team forecast'!$B$3:$B$22,0),MATCH(J$1,'Team forecast'!$G$2:$I$2,0)),0)</f>
        <v>1.0823529411764703</v>
      </c>
      <c r="K56" s="19">
        <f>IFERROR(INDEX('Team forecast'!$G$3:$I$22,MATCH($B56,'Team forecast'!$B$3:$B$22,0),MATCH(K$1,'Team forecast'!$G$2:$I$2,0)),0)</f>
        <v>1.2658353671928146</v>
      </c>
      <c r="L56">
        <f>SUMIFS(Rotowire!E:E,Rotowire!$A:$A,'Master data'!$F56)</f>
        <v>0</v>
      </c>
      <c r="M56" s="2">
        <f>SUMIFS(Rotowire!F:F,Rotowire!$A:$A,'Master data'!$F56)*I56</f>
        <v>0</v>
      </c>
      <c r="N56" s="2">
        <f>SUMIFS(Rotowire!G:G,Rotowire!$A:$A,'Master data'!$F56)*I56</f>
        <v>0</v>
      </c>
      <c r="O56" s="2">
        <f>SUMIFS(Rotowire!I:I,Rotowire!$A:$A,'Master data'!$F56)*I56</f>
        <v>0</v>
      </c>
      <c r="P56" s="2">
        <f>SUMIFS(Rotowire!W:W,Rotowire!$A:$A,'Master data'!$F56)*K56</f>
        <v>0</v>
      </c>
      <c r="Q56" s="2">
        <f>SUMIFS(Rotowire!Y:Y,Rotowire!$A:$A,'Master data'!$F56)*J56</f>
        <v>0</v>
      </c>
      <c r="R56" s="2">
        <f>SUMIFS(Rotowire!AB:AB,Rotowire!$A:$A,'Master data'!$F56)</f>
        <v>0</v>
      </c>
      <c r="S56" s="2">
        <f>SUMIFS(Rotowire!AC:AC,Rotowire!$A:$A,'Master data'!$F56)</f>
        <v>0</v>
      </c>
      <c r="T56" s="2">
        <f>INDEX('Team forecast'!D$3:D$22,MATCH($B56,'Team forecast'!$B$3:$B$22,0))</f>
        <v>0.5</v>
      </c>
      <c r="U56" s="2">
        <f>INDEX('Team forecast'!E$3:E$22,MATCH($B56,'Team forecast'!$B$3:$B$22,0))</f>
        <v>2.76</v>
      </c>
      <c r="V56" s="2">
        <f>INDEX('Team forecast'!J$3:J$22,MATCH($B56,'Team forecast'!$B$3:$B$22,0))</f>
        <v>4.4699999999999997E-2</v>
      </c>
      <c r="W56" s="2">
        <f>INDEX('Team forecast'!K$3:K$22,MATCH($B56,'Team forecast'!$B$3:$B$22,0))</f>
        <v>0.1164</v>
      </c>
      <c r="X56" s="2">
        <f>INDEX('Team forecast'!L$3:L$22,MATCH($B56,'Team forecast'!$B$3:$B$22,0))</f>
        <v>0.83899999999999997</v>
      </c>
      <c r="Y56" s="5">
        <f t="shared" si="5"/>
        <v>-5000</v>
      </c>
      <c r="Z56" s="5">
        <f t="shared" si="17"/>
        <v>0</v>
      </c>
      <c r="AA56" s="5">
        <f t="shared" si="6"/>
        <v>0</v>
      </c>
      <c r="AB56" s="5">
        <f t="shared" si="7"/>
        <v>0</v>
      </c>
      <c r="AC56" s="5">
        <f t="shared" si="8"/>
        <v>0</v>
      </c>
      <c r="AD56" s="5">
        <f t="shared" si="18"/>
        <v>0</v>
      </c>
      <c r="AE56" s="5">
        <f t="shared" si="19"/>
        <v>0</v>
      </c>
      <c r="AF56" s="5">
        <f t="shared" si="11"/>
        <v>0</v>
      </c>
      <c r="AG56" s="5">
        <f t="shared" si="12"/>
        <v>0</v>
      </c>
      <c r="AH56" s="5">
        <f t="shared" si="20"/>
        <v>0</v>
      </c>
      <c r="AI56" s="5">
        <f t="shared" si="21"/>
        <v>0</v>
      </c>
      <c r="AJ56" s="5">
        <f t="shared" si="22"/>
        <v>0</v>
      </c>
      <c r="AK56" s="5">
        <f t="shared" si="23"/>
        <v>0</v>
      </c>
      <c r="AL56" s="5">
        <f>IFERROR(SUM(Y56:AK56),-5000)*((Cockpit!$C$3)^0)</f>
        <v>-5000</v>
      </c>
      <c r="AM56" s="19">
        <f>INDEX('Team forecast'!$M$3:$AU$22,MATCH($B56,'Team forecast'!$B$3:$B$22,0),MATCH(AM$1,'Team forecast'!$M$2:$AU$2,0))</f>
        <v>0</v>
      </c>
      <c r="AN56" s="19">
        <f>INDEX('Team forecast'!$M$3:$AU$22,MATCH($B56,'Team forecast'!$B$3:$B$22,0),MATCH(AN$1,'Team forecast'!$M$2:$AU$2,0))</f>
        <v>0</v>
      </c>
      <c r="AO56" s="19">
        <f>INDEX('Team forecast'!$M$3:$AU$22,MATCH($B56,'Team forecast'!$B$3:$B$22,0),MATCH(AO$1,'Team forecast'!$M$2:$AU$2,0))</f>
        <v>0</v>
      </c>
      <c r="AP56" s="19">
        <f>INDEX('Team forecast'!$M$3:$AU$22,MATCH($B56,'Team forecast'!$B$3:$B$22,0),MATCH(AP$1,'Team forecast'!$M$2:$AU$2,0))</f>
        <v>0</v>
      </c>
      <c r="AQ56" s="5">
        <f t="shared" si="24"/>
        <v>-5000</v>
      </c>
      <c r="AR56" s="5">
        <f>INDEX('Team forecast'!$M$3:$AU$22,MATCH($B56,'Team forecast'!$B$3:$B$22,0),MATCH(AR$1,'Team forecast'!$M$2:$AU$2,0))*IF($Y56&gt;0,25000,0)</f>
        <v>0</v>
      </c>
      <c r="AS56" s="5">
        <f>INDEX('Team forecast'!$M$3:$AU$22,MATCH($B56,'Team forecast'!$B$3:$B$22,0),MATCH(AS$1,'Team forecast'!$M$2:$AU$2,0))*IF($Y56&gt;0,5000,0)</f>
        <v>0</v>
      </c>
      <c r="AT56" s="5">
        <f>INDEX('Team forecast'!$M$3:$AU$22,MATCH($B56,'Team forecast'!$B$3:$B$22,0),MATCH(AT$1,'Team forecast'!$M$2:$AU$2,0))*IF($Y56&gt;0,-15000,0)</f>
        <v>0</v>
      </c>
      <c r="AU56" s="5">
        <f t="shared" si="25"/>
        <v>0</v>
      </c>
      <c r="AV56" s="5">
        <f t="shared" si="26"/>
        <v>0</v>
      </c>
      <c r="AW56" s="5">
        <f t="shared" si="27"/>
        <v>0</v>
      </c>
      <c r="AX56" s="5">
        <f t="shared" si="28"/>
        <v>0</v>
      </c>
      <c r="AY56" s="5">
        <f t="shared" si="29"/>
        <v>0</v>
      </c>
      <c r="AZ56" s="5">
        <f t="shared" si="30"/>
        <v>0</v>
      </c>
      <c r="BA56" s="5">
        <f t="shared" si="31"/>
        <v>0</v>
      </c>
      <c r="BB56" s="5">
        <f t="shared" si="32"/>
        <v>0</v>
      </c>
      <c r="BC56" s="5">
        <f t="shared" si="33"/>
        <v>0</v>
      </c>
      <c r="BD56" s="5">
        <f>IFERROR(SUM(AR56:BC56),0)*((Cockpit!$C$3)^1)</f>
        <v>0</v>
      </c>
      <c r="BE56" s="19">
        <f>INDEX('Team forecast'!$M$3:$AU$22,MATCH($B56,'Team forecast'!$B$3:$B$22,0),MATCH(BE$1,'Team forecast'!$M$2:$AU$2,0))</f>
        <v>0</v>
      </c>
      <c r="BF56" s="19">
        <f>INDEX('Team forecast'!$M$3:$AU$22,MATCH($B56,'Team forecast'!$B$3:$B$22,0),MATCH(BF$1,'Team forecast'!$M$2:$AU$2,0))</f>
        <v>0</v>
      </c>
      <c r="BG56" s="19">
        <f>INDEX('Team forecast'!$M$3:$AU$22,MATCH($B56,'Team forecast'!$B$3:$B$22,0),MATCH(BG$1,'Team forecast'!$M$2:$AU$2,0))</f>
        <v>0</v>
      </c>
      <c r="BH56" s="19">
        <f>INDEX('Team forecast'!$M$3:$AU$22,MATCH($B56,'Team forecast'!$B$3:$B$22,0),MATCH(BH$1,'Team forecast'!$M$2:$AU$2,0))</f>
        <v>0</v>
      </c>
      <c r="BI56" s="5">
        <f t="shared" si="34"/>
        <v>-5000</v>
      </c>
      <c r="BJ56" s="5">
        <f>INDEX('Team forecast'!$M$3:$AU$22,MATCH($B56,'Team forecast'!$B$3:$B$22,0),MATCH(BJ$1,'Team forecast'!$M$2:$AU$2,0))*IF($Y56&gt;0,25000,0)</f>
        <v>0</v>
      </c>
      <c r="BK56" s="5">
        <f>INDEX('Team forecast'!$M$3:$AU$22,MATCH($B56,'Team forecast'!$B$3:$B$22,0),MATCH(BK$1,'Team forecast'!$M$2:$AU$2,0))*IF($Y56&gt;0,5000,0)</f>
        <v>0</v>
      </c>
      <c r="BL56" s="5">
        <f>INDEX('Team forecast'!$M$3:$AU$22,MATCH($B56,'Team forecast'!$B$3:$B$22,0),MATCH(BL$1,'Team forecast'!$M$2:$AU$2,0))*IF($Y56&gt;0,-15000,0)</f>
        <v>0</v>
      </c>
      <c r="BM56" s="5">
        <f t="shared" si="35"/>
        <v>0</v>
      </c>
      <c r="BN56" s="5">
        <f t="shared" si="36"/>
        <v>0</v>
      </c>
      <c r="BO56" s="5">
        <f t="shared" si="37"/>
        <v>0</v>
      </c>
      <c r="BP56" s="5">
        <f t="shared" si="38"/>
        <v>0</v>
      </c>
      <c r="BQ56" s="5">
        <f t="shared" si="39"/>
        <v>0</v>
      </c>
      <c r="BR56" s="5">
        <f t="shared" si="40"/>
        <v>0</v>
      </c>
      <c r="BS56" s="5">
        <f t="shared" si="41"/>
        <v>0</v>
      </c>
      <c r="BT56" s="5">
        <f t="shared" si="42"/>
        <v>0</v>
      </c>
      <c r="BU56" s="5">
        <f t="shared" si="43"/>
        <v>0</v>
      </c>
      <c r="BV56" s="5">
        <f>IFERROR(SUM(BJ56:BU56),0)*((Cockpit!$C$3)^2)</f>
        <v>0</v>
      </c>
      <c r="BW56" s="19">
        <f>INDEX('Team forecast'!$M$3:$AU$22,MATCH($B56,'Team forecast'!$B$3:$B$22,0),MATCH(BW$1,'Team forecast'!$M$2:$AU$2,0))</f>
        <v>0</v>
      </c>
      <c r="BX56" s="19">
        <f>INDEX('Team forecast'!$M$3:$AU$22,MATCH($B56,'Team forecast'!$B$3:$B$22,0),MATCH(BX$1,'Team forecast'!$M$2:$AU$2,0))</f>
        <v>0</v>
      </c>
      <c r="BY56" s="19">
        <f>INDEX('Team forecast'!$M$3:$AU$22,MATCH($B56,'Team forecast'!$B$3:$B$22,0),MATCH(BY$1,'Team forecast'!$M$2:$AU$2,0))</f>
        <v>0</v>
      </c>
      <c r="BZ56" s="19">
        <f>INDEX('Team forecast'!$M$3:$AU$22,MATCH($B56,'Team forecast'!$B$3:$B$22,0),MATCH(BZ$1,'Team forecast'!$M$2:$AU$2,0))</f>
        <v>0</v>
      </c>
      <c r="CA56" s="5">
        <f t="shared" si="44"/>
        <v>-5000</v>
      </c>
      <c r="CB56" s="5">
        <f>INDEX('Team forecast'!$M$3:$AU$22,MATCH($B56,'Team forecast'!$B$3:$B$22,0),MATCH(CB$1,'Team forecast'!$M$2:$AU$2,0))*IF($Y56&gt;0,25000,0)</f>
        <v>0</v>
      </c>
      <c r="CC56" s="5">
        <f>INDEX('Team forecast'!$M$3:$AU$22,MATCH($B56,'Team forecast'!$B$3:$B$22,0),MATCH(CC$1,'Team forecast'!$M$2:$AU$2,0))*IF($Y56&gt;0,5000,0)</f>
        <v>0</v>
      </c>
      <c r="CD56" s="5">
        <f>INDEX('Team forecast'!$M$3:$AU$22,MATCH($B56,'Team forecast'!$B$3:$B$22,0),MATCH(CD$1,'Team forecast'!$M$2:$AU$2,0))*IF($Y56&gt;0,-15000,0)</f>
        <v>0</v>
      </c>
      <c r="CE56" s="5">
        <f t="shared" si="45"/>
        <v>0</v>
      </c>
      <c r="CF56" s="5">
        <f t="shared" si="46"/>
        <v>0</v>
      </c>
      <c r="CG56" s="5">
        <f t="shared" si="47"/>
        <v>0</v>
      </c>
      <c r="CH56" s="5">
        <f t="shared" si="48"/>
        <v>0</v>
      </c>
      <c r="CI56" s="5">
        <f t="shared" si="49"/>
        <v>0</v>
      </c>
      <c r="CJ56" s="5">
        <f t="shared" si="50"/>
        <v>0</v>
      </c>
      <c r="CK56" s="5">
        <f t="shared" si="51"/>
        <v>0</v>
      </c>
      <c r="CL56" s="5">
        <f t="shared" si="52"/>
        <v>0</v>
      </c>
      <c r="CM56" s="5">
        <f t="shared" si="53"/>
        <v>0</v>
      </c>
      <c r="CN56" s="5">
        <f>IFERROR(SUM(CB56:CM56),0)*((Cockpit!$C$3)^3)</f>
        <v>0</v>
      </c>
      <c r="CO56" s="19">
        <f>INDEX('Team forecast'!$M$3:$AU$22,MATCH($B56,'Team forecast'!$B$3:$B$22,0),MATCH(CO$1,'Team forecast'!$M$2:$AU$2,0))</f>
        <v>0</v>
      </c>
      <c r="CP56" s="19">
        <f>INDEX('Team forecast'!$M$3:$AU$22,MATCH($B56,'Team forecast'!$B$3:$B$22,0),MATCH(CP$1,'Team forecast'!$M$2:$AU$2,0))</f>
        <v>0</v>
      </c>
      <c r="CQ56" s="19">
        <f>INDEX('Team forecast'!$M$3:$AU$22,MATCH($B56,'Team forecast'!$B$3:$B$22,0),MATCH(CQ$1,'Team forecast'!$M$2:$AU$2,0))</f>
        <v>0</v>
      </c>
      <c r="CR56" s="19">
        <f>INDEX('Team forecast'!$M$3:$AU$22,MATCH($B56,'Team forecast'!$B$3:$B$22,0),MATCH(CR$1,'Team forecast'!$M$2:$AU$2,0))</f>
        <v>0</v>
      </c>
      <c r="CS56" s="5">
        <f t="shared" si="54"/>
        <v>-5000</v>
      </c>
      <c r="CT56" s="5">
        <f>INDEX('Team forecast'!$M$3:$AU$22,MATCH($B56,'Team forecast'!$B$3:$B$22,0),MATCH(CT$1,'Team forecast'!$M$2:$AU$2,0))*IF($Y56&gt;0,25000,0)</f>
        <v>0</v>
      </c>
      <c r="CU56" s="5">
        <f>INDEX('Team forecast'!$M$3:$AU$22,MATCH($B56,'Team forecast'!$B$3:$B$22,0),MATCH(CU$1,'Team forecast'!$M$2:$AU$2,0))*IF($Y56&gt;0,5000,0)</f>
        <v>0</v>
      </c>
      <c r="CV56" s="5">
        <f>INDEX('Team forecast'!$M$3:$AU$22,MATCH($B56,'Team forecast'!$B$3:$B$22,0),MATCH(CV$1,'Team forecast'!$M$2:$AU$2,0))*IF($Y56&gt;0,-15000,0)</f>
        <v>0</v>
      </c>
      <c r="CW56" s="5">
        <f t="shared" si="55"/>
        <v>0</v>
      </c>
      <c r="CX56" s="5">
        <f t="shared" si="56"/>
        <v>0</v>
      </c>
      <c r="CY56" s="5">
        <f t="shared" si="57"/>
        <v>0</v>
      </c>
      <c r="CZ56" s="5">
        <f t="shared" si="58"/>
        <v>0</v>
      </c>
      <c r="DA56" s="5">
        <f t="shared" si="59"/>
        <v>0</v>
      </c>
      <c r="DB56" s="5">
        <f t="shared" si="60"/>
        <v>0</v>
      </c>
      <c r="DC56" s="5">
        <f t="shared" si="61"/>
        <v>0</v>
      </c>
      <c r="DD56" s="5">
        <f t="shared" si="62"/>
        <v>0</v>
      </c>
      <c r="DE56" s="5">
        <f t="shared" si="63"/>
        <v>0</v>
      </c>
      <c r="DF56" s="5">
        <f>IFERROR(SUM(CT56:DE56),0)*((Cockpit!$C$3)^4)</f>
        <v>0</v>
      </c>
      <c r="DG56" s="19">
        <f>INDEX('Team forecast'!$M$3:$AU$22,MATCH($B56,'Team forecast'!$B$3:$B$22,0),MATCH(DG$1,'Team forecast'!$M$2:$AU$2,0))</f>
        <v>0</v>
      </c>
      <c r="DH56" s="19">
        <f>INDEX('Team forecast'!$M$3:$AU$22,MATCH($B56,'Team forecast'!$B$3:$B$22,0),MATCH(DH$1,'Team forecast'!$M$2:$AU$2,0))</f>
        <v>0</v>
      </c>
      <c r="DI56" s="19">
        <f>INDEX('Team forecast'!$M$3:$AU$22,MATCH($B56,'Team forecast'!$B$3:$B$22,0),MATCH(DI$1,'Team forecast'!$M$2:$AU$2,0))</f>
        <v>0</v>
      </c>
      <c r="DJ56" s="19">
        <f>INDEX('Team forecast'!$M$3:$AU$22,MATCH($B56,'Team forecast'!$B$3:$B$22,0),MATCH(DJ$1,'Team forecast'!$M$2:$AU$2,0))</f>
        <v>0</v>
      </c>
      <c r="DK56" s="5">
        <f t="shared" si="64"/>
        <v>-5000</v>
      </c>
      <c r="DL56" s="5">
        <f>INDEX('Team forecast'!$M$3:$AU$22,MATCH($B56,'Team forecast'!$B$3:$B$22,0),MATCH(DL$1,'Team forecast'!$M$2:$AU$2,0))*IF($Y56&gt;0,25000,0)</f>
        <v>0</v>
      </c>
      <c r="DM56" s="5">
        <f>INDEX('Team forecast'!$M$3:$AU$22,MATCH($B56,'Team forecast'!$B$3:$B$22,0),MATCH(DM$1,'Team forecast'!$M$2:$AU$2,0))*IF($Y56&gt;0,5000,0)</f>
        <v>0</v>
      </c>
      <c r="DN56" s="5">
        <f>INDEX('Team forecast'!$M$3:$AU$22,MATCH($B56,'Team forecast'!$B$3:$B$22,0),MATCH(DN$1,'Team forecast'!$M$2:$AU$2,0))*IF($Y56&gt;0,-15000,0)</f>
        <v>0</v>
      </c>
      <c r="DO56" s="5">
        <f t="shared" si="65"/>
        <v>0</v>
      </c>
      <c r="DP56" s="5">
        <f t="shared" si="66"/>
        <v>0</v>
      </c>
      <c r="DQ56" s="5">
        <f t="shared" si="67"/>
        <v>0</v>
      </c>
      <c r="DR56" s="5">
        <f t="shared" si="68"/>
        <v>0</v>
      </c>
      <c r="DS56" s="5">
        <f t="shared" si="69"/>
        <v>0</v>
      </c>
      <c r="DT56" s="5">
        <f t="shared" si="70"/>
        <v>0</v>
      </c>
      <c r="DU56" s="5">
        <f t="shared" si="71"/>
        <v>0</v>
      </c>
      <c r="DV56" s="5">
        <f t="shared" si="72"/>
        <v>0</v>
      </c>
      <c r="DW56" s="5">
        <f t="shared" si="73"/>
        <v>0</v>
      </c>
      <c r="DX56" s="5">
        <f>IFERROR(SUM(DL56:DW56),0)*((Cockpit!$C$3)^5)</f>
        <v>0</v>
      </c>
      <c r="DY56" s="5">
        <f t="shared" si="74"/>
        <v>-5000</v>
      </c>
      <c r="DZ56" s="5" t="str">
        <f>IF(ISERROR(MATCH(A56,'Current squad'!B:B,0)),"No","Yes")</f>
        <v>No</v>
      </c>
      <c r="EA56" s="5" cm="1">
        <f t="array" ref="EA56">IFERROR(_xlfn.IFS(DZ56="Yes",0,DZ56="No",H56*1%),999999)</f>
        <v>19000</v>
      </c>
      <c r="EB56" s="5">
        <f t="shared" si="15"/>
        <v>1919000</v>
      </c>
      <c r="EC56" s="5">
        <f t="shared" si="75"/>
        <v>-24000</v>
      </c>
      <c r="ED56" s="1">
        <f t="shared" si="16"/>
        <v>-1.2631578947368421E-2</v>
      </c>
      <c r="EE56" s="5">
        <f>RANK(EC56,$EC$2:$EC$572)+COUNTIF($EC$2:EC56,EC56)-1</f>
        <v>186</v>
      </c>
      <c r="EF56" s="4">
        <f>RANK(ED56,$ED$2:$ED$572)+COUNTIF($ED$2:ED56,ED56)-1</f>
        <v>503</v>
      </c>
    </row>
    <row r="57" spans="1:136" x14ac:dyDescent="0.3">
      <c r="A57" t="str">
        <f>IF(Holdet.dk!A57&lt;&gt;"",Holdet.dk!A57,"")</f>
        <v>Matt Doherty</v>
      </c>
      <c r="B57" t="str">
        <f>INDEX(Holdet.dk!B:B,MATCH($A57,Holdet.dk!$A:$A,0))</f>
        <v>Tottenham</v>
      </c>
      <c r="C57" t="str">
        <f>INDEX(Holdet.dk!C:C,MATCH($A57,Holdet.dk!$A:$A,0))</f>
        <v>Defense</v>
      </c>
      <c r="D57" t="str">
        <f>INDEX(Holdet.dk!D:D,MATCH($A57,Holdet.dk!$A:$A,0))</f>
        <v>4.625.000</v>
      </c>
      <c r="E57" s="1">
        <f>IFERROR(_xlfn.NUMBERVALUE(INDEX(Holdet.dk!$E:$E,MATCH($A57,Holdet.dk!$A:$A,0)),","),0)</f>
        <v>2E-3</v>
      </c>
      <c r="F57" t="str">
        <f>IF(INDEX(Lookup!H:H,MATCH('Master data'!A57,Lookup!G:G,0))=0,A57,INDEX(Lookup!H:H,MATCH('Master data'!A57,Lookup!G:G,0)))</f>
        <v>Matt Doherty</v>
      </c>
      <c r="G57" t="str">
        <f>IFERROR(INDEX(Lookup!B:B,MATCH(INDEX(Rotowire!C:C,MATCH(F57,Rotowire!A:A,0)),Lookup!D:D,0)),"")</f>
        <v/>
      </c>
      <c r="H57" s="5">
        <f t="shared" si="4"/>
        <v>4625000</v>
      </c>
      <c r="I57" s="19">
        <f>IFERROR(INDEX('Team forecast'!$G$3:$I$22,MATCH($B57,'Team forecast'!$B$3:$B$22,0),MATCH(I$1,'Team forecast'!$G$2:$I$2,0)),0)</f>
        <v>0.81751824817518248</v>
      </c>
      <c r="J57" s="19">
        <f>IFERROR(INDEX('Team forecast'!$G$3:$I$22,MATCH($B57,'Team forecast'!$B$3:$B$22,0),MATCH(J$1,'Team forecast'!$G$2:$I$2,0)),0)</f>
        <v>1.0388888888888888</v>
      </c>
      <c r="K57" s="19">
        <f>IFERROR(INDEX('Team forecast'!$G$3:$I$22,MATCH($B57,'Team forecast'!$B$3:$B$22,0),MATCH(K$1,'Team forecast'!$G$2:$I$2,0)),0)</f>
        <v>1.0274910787675426</v>
      </c>
      <c r="L57">
        <f>SUMIFS(Rotowire!E:E,Rotowire!$A:$A,'Master data'!$F57)</f>
        <v>0</v>
      </c>
      <c r="M57" s="2">
        <f>SUMIFS(Rotowire!F:F,Rotowire!$A:$A,'Master data'!$F57)*I57</f>
        <v>0</v>
      </c>
      <c r="N57" s="2">
        <f>SUMIFS(Rotowire!G:G,Rotowire!$A:$A,'Master data'!$F57)*I57</f>
        <v>0</v>
      </c>
      <c r="O57" s="2">
        <f>SUMIFS(Rotowire!I:I,Rotowire!$A:$A,'Master data'!$F57)*I57</f>
        <v>0</v>
      </c>
      <c r="P57" s="2">
        <f>SUMIFS(Rotowire!W:W,Rotowire!$A:$A,'Master data'!$F57)*K57</f>
        <v>0</v>
      </c>
      <c r="Q57" s="2">
        <f>SUMIFS(Rotowire!Y:Y,Rotowire!$A:$A,'Master data'!$F57)*J57</f>
        <v>0</v>
      </c>
      <c r="R57" s="2">
        <f>SUMIFS(Rotowire!AB:AB,Rotowire!$A:$A,'Master data'!$F57)</f>
        <v>0</v>
      </c>
      <c r="S57" s="2">
        <f>SUMIFS(Rotowire!AC:AC,Rotowire!$A:$A,'Master data'!$F57)</f>
        <v>0</v>
      </c>
      <c r="T57" s="2">
        <f>INDEX('Team forecast'!D$3:D$22,MATCH($B57,'Team forecast'!$B$3:$B$22,0))</f>
        <v>1.1200000000000001</v>
      </c>
      <c r="U57" s="2">
        <f>INDEX('Team forecast'!E$3:E$22,MATCH($B57,'Team forecast'!$B$3:$B$22,0))</f>
        <v>1.87</v>
      </c>
      <c r="V57" s="2">
        <f>INDEX('Team forecast'!J$3:J$22,MATCH($B57,'Team forecast'!$B$3:$B$22,0))</f>
        <v>0.22459999999999999</v>
      </c>
      <c r="W57" s="2">
        <f>INDEX('Team forecast'!K$3:K$22,MATCH($B57,'Team forecast'!$B$3:$B$22,0))</f>
        <v>0.23169999999999999</v>
      </c>
      <c r="X57" s="2">
        <f>INDEX('Team forecast'!L$3:L$22,MATCH($B57,'Team forecast'!$B$3:$B$22,0))</f>
        <v>0.54369999999999996</v>
      </c>
      <c r="Y57" s="5">
        <f t="shared" si="5"/>
        <v>-5000</v>
      </c>
      <c r="Z57" s="5">
        <f t="shared" si="17"/>
        <v>0</v>
      </c>
      <c r="AA57" s="5">
        <f t="shared" si="6"/>
        <v>0</v>
      </c>
      <c r="AB57" s="5">
        <f t="shared" si="7"/>
        <v>0</v>
      </c>
      <c r="AC57" s="5">
        <f t="shared" si="8"/>
        <v>0</v>
      </c>
      <c r="AD57" s="5">
        <f t="shared" si="18"/>
        <v>0</v>
      </c>
      <c r="AE57" s="5">
        <f t="shared" si="19"/>
        <v>0</v>
      </c>
      <c r="AF57" s="5">
        <f t="shared" si="11"/>
        <v>0</v>
      </c>
      <c r="AG57" s="5">
        <f t="shared" si="12"/>
        <v>0</v>
      </c>
      <c r="AH57" s="5">
        <f t="shared" si="20"/>
        <v>0</v>
      </c>
      <c r="AI57" s="5">
        <f t="shared" si="21"/>
        <v>0</v>
      </c>
      <c r="AJ57" s="5">
        <f t="shared" si="22"/>
        <v>0</v>
      </c>
      <c r="AK57" s="5">
        <f t="shared" si="23"/>
        <v>0</v>
      </c>
      <c r="AL57" s="5">
        <f>IFERROR(SUM(Y57:AK57),-5000)*((Cockpit!$C$3)^0)</f>
        <v>-5000</v>
      </c>
      <c r="AM57" s="19">
        <f>INDEX('Team forecast'!$M$3:$AU$22,MATCH($B57,'Team forecast'!$B$3:$B$22,0),MATCH(AM$1,'Team forecast'!$M$2:$AU$2,0))</f>
        <v>0</v>
      </c>
      <c r="AN57" s="19">
        <f>INDEX('Team forecast'!$M$3:$AU$22,MATCH($B57,'Team forecast'!$B$3:$B$22,0),MATCH(AN$1,'Team forecast'!$M$2:$AU$2,0))</f>
        <v>0</v>
      </c>
      <c r="AO57" s="19">
        <f>INDEX('Team forecast'!$M$3:$AU$22,MATCH($B57,'Team forecast'!$B$3:$B$22,0),MATCH(AO$1,'Team forecast'!$M$2:$AU$2,0))</f>
        <v>0</v>
      </c>
      <c r="AP57" s="19">
        <f>INDEX('Team forecast'!$M$3:$AU$22,MATCH($B57,'Team forecast'!$B$3:$B$22,0),MATCH(AP$1,'Team forecast'!$M$2:$AU$2,0))</f>
        <v>0</v>
      </c>
      <c r="AQ57" s="5">
        <f t="shared" si="24"/>
        <v>-5000</v>
      </c>
      <c r="AR57" s="5">
        <f>INDEX('Team forecast'!$M$3:$AU$22,MATCH($B57,'Team forecast'!$B$3:$B$22,0),MATCH(AR$1,'Team forecast'!$M$2:$AU$2,0))*IF($Y57&gt;0,25000,0)</f>
        <v>0</v>
      </c>
      <c r="AS57" s="5">
        <f>INDEX('Team forecast'!$M$3:$AU$22,MATCH($B57,'Team forecast'!$B$3:$B$22,0),MATCH(AS$1,'Team forecast'!$M$2:$AU$2,0))*IF($Y57&gt;0,5000,0)</f>
        <v>0</v>
      </c>
      <c r="AT57" s="5">
        <f>INDEX('Team forecast'!$M$3:$AU$22,MATCH($B57,'Team forecast'!$B$3:$B$22,0),MATCH(AT$1,'Team forecast'!$M$2:$AU$2,0))*IF($Y57&gt;0,-15000,0)</f>
        <v>0</v>
      </c>
      <c r="AU57" s="5">
        <f t="shared" si="25"/>
        <v>0</v>
      </c>
      <c r="AV57" s="5">
        <f t="shared" si="26"/>
        <v>0</v>
      </c>
      <c r="AW57" s="5">
        <f t="shared" si="27"/>
        <v>0</v>
      </c>
      <c r="AX57" s="5">
        <f t="shared" si="28"/>
        <v>0</v>
      </c>
      <c r="AY57" s="5">
        <f t="shared" si="29"/>
        <v>0</v>
      </c>
      <c r="AZ57" s="5">
        <f t="shared" si="30"/>
        <v>0</v>
      </c>
      <c r="BA57" s="5">
        <f t="shared" si="31"/>
        <v>0</v>
      </c>
      <c r="BB57" s="5">
        <f t="shared" si="32"/>
        <v>0</v>
      </c>
      <c r="BC57" s="5">
        <f t="shared" si="33"/>
        <v>0</v>
      </c>
      <c r="BD57" s="5">
        <f>IFERROR(SUM(AR57:BC57),0)*((Cockpit!$C$3)^1)</f>
        <v>0</v>
      </c>
      <c r="BE57" s="19">
        <f>INDEX('Team forecast'!$M$3:$AU$22,MATCH($B57,'Team forecast'!$B$3:$B$22,0),MATCH(BE$1,'Team forecast'!$M$2:$AU$2,0))</f>
        <v>0</v>
      </c>
      <c r="BF57" s="19">
        <f>INDEX('Team forecast'!$M$3:$AU$22,MATCH($B57,'Team forecast'!$B$3:$B$22,0),MATCH(BF$1,'Team forecast'!$M$2:$AU$2,0))</f>
        <v>0</v>
      </c>
      <c r="BG57" s="19">
        <f>INDEX('Team forecast'!$M$3:$AU$22,MATCH($B57,'Team forecast'!$B$3:$B$22,0),MATCH(BG$1,'Team forecast'!$M$2:$AU$2,0))</f>
        <v>0</v>
      </c>
      <c r="BH57" s="19">
        <f>INDEX('Team forecast'!$M$3:$AU$22,MATCH($B57,'Team forecast'!$B$3:$B$22,0),MATCH(BH$1,'Team forecast'!$M$2:$AU$2,0))</f>
        <v>0</v>
      </c>
      <c r="BI57" s="5">
        <f t="shared" si="34"/>
        <v>-5000</v>
      </c>
      <c r="BJ57" s="5">
        <f>INDEX('Team forecast'!$M$3:$AU$22,MATCH($B57,'Team forecast'!$B$3:$B$22,0),MATCH(BJ$1,'Team forecast'!$M$2:$AU$2,0))*IF($Y57&gt;0,25000,0)</f>
        <v>0</v>
      </c>
      <c r="BK57" s="5">
        <f>INDEX('Team forecast'!$M$3:$AU$22,MATCH($B57,'Team forecast'!$B$3:$B$22,0),MATCH(BK$1,'Team forecast'!$M$2:$AU$2,0))*IF($Y57&gt;0,5000,0)</f>
        <v>0</v>
      </c>
      <c r="BL57" s="5">
        <f>INDEX('Team forecast'!$M$3:$AU$22,MATCH($B57,'Team forecast'!$B$3:$B$22,0),MATCH(BL$1,'Team forecast'!$M$2:$AU$2,0))*IF($Y57&gt;0,-15000,0)</f>
        <v>0</v>
      </c>
      <c r="BM57" s="5">
        <f t="shared" si="35"/>
        <v>0</v>
      </c>
      <c r="BN57" s="5">
        <f t="shared" si="36"/>
        <v>0</v>
      </c>
      <c r="BO57" s="5">
        <f t="shared" si="37"/>
        <v>0</v>
      </c>
      <c r="BP57" s="5">
        <f t="shared" si="38"/>
        <v>0</v>
      </c>
      <c r="BQ57" s="5">
        <f t="shared" si="39"/>
        <v>0</v>
      </c>
      <c r="BR57" s="5">
        <f t="shared" si="40"/>
        <v>0</v>
      </c>
      <c r="BS57" s="5">
        <f t="shared" si="41"/>
        <v>0</v>
      </c>
      <c r="BT57" s="5">
        <f t="shared" si="42"/>
        <v>0</v>
      </c>
      <c r="BU57" s="5">
        <f t="shared" si="43"/>
        <v>0</v>
      </c>
      <c r="BV57" s="5">
        <f>IFERROR(SUM(BJ57:BU57),0)*((Cockpit!$C$3)^2)</f>
        <v>0</v>
      </c>
      <c r="BW57" s="19">
        <f>INDEX('Team forecast'!$M$3:$AU$22,MATCH($B57,'Team forecast'!$B$3:$B$22,0),MATCH(BW$1,'Team forecast'!$M$2:$AU$2,0))</f>
        <v>0</v>
      </c>
      <c r="BX57" s="19">
        <f>INDEX('Team forecast'!$M$3:$AU$22,MATCH($B57,'Team forecast'!$B$3:$B$22,0),MATCH(BX$1,'Team forecast'!$M$2:$AU$2,0))</f>
        <v>0</v>
      </c>
      <c r="BY57" s="19">
        <f>INDEX('Team forecast'!$M$3:$AU$22,MATCH($B57,'Team forecast'!$B$3:$B$22,0),MATCH(BY$1,'Team forecast'!$M$2:$AU$2,0))</f>
        <v>0</v>
      </c>
      <c r="BZ57" s="19">
        <f>INDEX('Team forecast'!$M$3:$AU$22,MATCH($B57,'Team forecast'!$B$3:$B$22,0),MATCH(BZ$1,'Team forecast'!$M$2:$AU$2,0))</f>
        <v>0</v>
      </c>
      <c r="CA57" s="5">
        <f t="shared" si="44"/>
        <v>-5000</v>
      </c>
      <c r="CB57" s="5">
        <f>INDEX('Team forecast'!$M$3:$AU$22,MATCH($B57,'Team forecast'!$B$3:$B$22,0),MATCH(CB$1,'Team forecast'!$M$2:$AU$2,0))*IF($Y57&gt;0,25000,0)</f>
        <v>0</v>
      </c>
      <c r="CC57" s="5">
        <f>INDEX('Team forecast'!$M$3:$AU$22,MATCH($B57,'Team forecast'!$B$3:$B$22,0),MATCH(CC$1,'Team forecast'!$M$2:$AU$2,0))*IF($Y57&gt;0,5000,0)</f>
        <v>0</v>
      </c>
      <c r="CD57" s="5">
        <f>INDEX('Team forecast'!$M$3:$AU$22,MATCH($B57,'Team forecast'!$B$3:$B$22,0),MATCH(CD$1,'Team forecast'!$M$2:$AU$2,0))*IF($Y57&gt;0,-15000,0)</f>
        <v>0</v>
      </c>
      <c r="CE57" s="5">
        <f t="shared" si="45"/>
        <v>0</v>
      </c>
      <c r="CF57" s="5">
        <f t="shared" si="46"/>
        <v>0</v>
      </c>
      <c r="CG57" s="5">
        <f t="shared" si="47"/>
        <v>0</v>
      </c>
      <c r="CH57" s="5">
        <f t="shared" si="48"/>
        <v>0</v>
      </c>
      <c r="CI57" s="5">
        <f t="shared" si="49"/>
        <v>0</v>
      </c>
      <c r="CJ57" s="5">
        <f t="shared" si="50"/>
        <v>0</v>
      </c>
      <c r="CK57" s="5">
        <f t="shared" si="51"/>
        <v>0</v>
      </c>
      <c r="CL57" s="5">
        <f t="shared" si="52"/>
        <v>0</v>
      </c>
      <c r="CM57" s="5">
        <f t="shared" si="53"/>
        <v>0</v>
      </c>
      <c r="CN57" s="5">
        <f>IFERROR(SUM(CB57:CM57),0)*((Cockpit!$C$3)^3)</f>
        <v>0</v>
      </c>
      <c r="CO57" s="19">
        <f>INDEX('Team forecast'!$M$3:$AU$22,MATCH($B57,'Team forecast'!$B$3:$B$22,0),MATCH(CO$1,'Team forecast'!$M$2:$AU$2,0))</f>
        <v>0</v>
      </c>
      <c r="CP57" s="19">
        <f>INDEX('Team forecast'!$M$3:$AU$22,MATCH($B57,'Team forecast'!$B$3:$B$22,0),MATCH(CP$1,'Team forecast'!$M$2:$AU$2,0))</f>
        <v>0</v>
      </c>
      <c r="CQ57" s="19">
        <f>INDEX('Team forecast'!$M$3:$AU$22,MATCH($B57,'Team forecast'!$B$3:$B$22,0),MATCH(CQ$1,'Team forecast'!$M$2:$AU$2,0))</f>
        <v>0</v>
      </c>
      <c r="CR57" s="19">
        <f>INDEX('Team forecast'!$M$3:$AU$22,MATCH($B57,'Team forecast'!$B$3:$B$22,0),MATCH(CR$1,'Team forecast'!$M$2:$AU$2,0))</f>
        <v>0</v>
      </c>
      <c r="CS57" s="5">
        <f t="shared" si="54"/>
        <v>-5000</v>
      </c>
      <c r="CT57" s="5">
        <f>INDEX('Team forecast'!$M$3:$AU$22,MATCH($B57,'Team forecast'!$B$3:$B$22,0),MATCH(CT$1,'Team forecast'!$M$2:$AU$2,0))*IF($Y57&gt;0,25000,0)</f>
        <v>0</v>
      </c>
      <c r="CU57" s="5">
        <f>INDEX('Team forecast'!$M$3:$AU$22,MATCH($B57,'Team forecast'!$B$3:$B$22,0),MATCH(CU$1,'Team forecast'!$M$2:$AU$2,0))*IF($Y57&gt;0,5000,0)</f>
        <v>0</v>
      </c>
      <c r="CV57" s="5">
        <f>INDEX('Team forecast'!$M$3:$AU$22,MATCH($B57,'Team forecast'!$B$3:$B$22,0),MATCH(CV$1,'Team forecast'!$M$2:$AU$2,0))*IF($Y57&gt;0,-15000,0)</f>
        <v>0</v>
      </c>
      <c r="CW57" s="5">
        <f t="shared" si="55"/>
        <v>0</v>
      </c>
      <c r="CX57" s="5">
        <f t="shared" si="56"/>
        <v>0</v>
      </c>
      <c r="CY57" s="5">
        <f t="shared" si="57"/>
        <v>0</v>
      </c>
      <c r="CZ57" s="5">
        <f t="shared" si="58"/>
        <v>0</v>
      </c>
      <c r="DA57" s="5">
        <f t="shared" si="59"/>
        <v>0</v>
      </c>
      <c r="DB57" s="5">
        <f t="shared" si="60"/>
        <v>0</v>
      </c>
      <c r="DC57" s="5">
        <f t="shared" si="61"/>
        <v>0</v>
      </c>
      <c r="DD57" s="5">
        <f t="shared" si="62"/>
        <v>0</v>
      </c>
      <c r="DE57" s="5">
        <f t="shared" si="63"/>
        <v>0</v>
      </c>
      <c r="DF57" s="5">
        <f>IFERROR(SUM(CT57:DE57),0)*((Cockpit!$C$3)^4)</f>
        <v>0</v>
      </c>
      <c r="DG57" s="19">
        <f>INDEX('Team forecast'!$M$3:$AU$22,MATCH($B57,'Team forecast'!$B$3:$B$22,0),MATCH(DG$1,'Team forecast'!$M$2:$AU$2,0))</f>
        <v>0</v>
      </c>
      <c r="DH57" s="19">
        <f>INDEX('Team forecast'!$M$3:$AU$22,MATCH($B57,'Team forecast'!$B$3:$B$22,0),MATCH(DH$1,'Team forecast'!$M$2:$AU$2,0))</f>
        <v>0</v>
      </c>
      <c r="DI57" s="19">
        <f>INDEX('Team forecast'!$M$3:$AU$22,MATCH($B57,'Team forecast'!$B$3:$B$22,0),MATCH(DI$1,'Team forecast'!$M$2:$AU$2,0))</f>
        <v>0</v>
      </c>
      <c r="DJ57" s="19">
        <f>INDEX('Team forecast'!$M$3:$AU$22,MATCH($B57,'Team forecast'!$B$3:$B$22,0),MATCH(DJ$1,'Team forecast'!$M$2:$AU$2,0))</f>
        <v>0</v>
      </c>
      <c r="DK57" s="5">
        <f t="shared" si="64"/>
        <v>-5000</v>
      </c>
      <c r="DL57" s="5">
        <f>INDEX('Team forecast'!$M$3:$AU$22,MATCH($B57,'Team forecast'!$B$3:$B$22,0),MATCH(DL$1,'Team forecast'!$M$2:$AU$2,0))*IF($Y57&gt;0,25000,0)</f>
        <v>0</v>
      </c>
      <c r="DM57" s="5">
        <f>INDEX('Team forecast'!$M$3:$AU$22,MATCH($B57,'Team forecast'!$B$3:$B$22,0),MATCH(DM$1,'Team forecast'!$M$2:$AU$2,0))*IF($Y57&gt;0,5000,0)</f>
        <v>0</v>
      </c>
      <c r="DN57" s="5">
        <f>INDEX('Team forecast'!$M$3:$AU$22,MATCH($B57,'Team forecast'!$B$3:$B$22,0),MATCH(DN$1,'Team forecast'!$M$2:$AU$2,0))*IF($Y57&gt;0,-15000,0)</f>
        <v>0</v>
      </c>
      <c r="DO57" s="5">
        <f t="shared" si="65"/>
        <v>0</v>
      </c>
      <c r="DP57" s="5">
        <f t="shared" si="66"/>
        <v>0</v>
      </c>
      <c r="DQ57" s="5">
        <f t="shared" si="67"/>
        <v>0</v>
      </c>
      <c r="DR57" s="5">
        <f t="shared" si="68"/>
        <v>0</v>
      </c>
      <c r="DS57" s="5">
        <f t="shared" si="69"/>
        <v>0</v>
      </c>
      <c r="DT57" s="5">
        <f t="shared" si="70"/>
        <v>0</v>
      </c>
      <c r="DU57" s="5">
        <f t="shared" si="71"/>
        <v>0</v>
      </c>
      <c r="DV57" s="5">
        <f t="shared" si="72"/>
        <v>0</v>
      </c>
      <c r="DW57" s="5">
        <f t="shared" si="73"/>
        <v>0</v>
      </c>
      <c r="DX57" s="5">
        <f>IFERROR(SUM(DL57:DW57),0)*((Cockpit!$C$3)^5)</f>
        <v>0</v>
      </c>
      <c r="DY57" s="5">
        <f t="shared" si="74"/>
        <v>-5000</v>
      </c>
      <c r="DZ57" s="5" t="str">
        <f>IF(ISERROR(MATCH(A57,'Current squad'!B:B,0)),"No","Yes")</f>
        <v>No</v>
      </c>
      <c r="EA57" s="5" cm="1">
        <f t="array" ref="EA57">IFERROR(_xlfn.IFS(DZ57="Yes",0,DZ57="No",H57*1%),999999)</f>
        <v>46250</v>
      </c>
      <c r="EB57" s="5">
        <f t="shared" si="15"/>
        <v>4671250</v>
      </c>
      <c r="EC57" s="5">
        <f t="shared" si="75"/>
        <v>-51250</v>
      </c>
      <c r="ED57" s="1">
        <f t="shared" si="16"/>
        <v>-1.1081081081081081E-2</v>
      </c>
      <c r="EE57" s="5">
        <f>RANK(EC57,$EC$2:$EC$572)+COUNTIF($EC$2:EC57,EC57)-1</f>
        <v>499</v>
      </c>
      <c r="EF57" s="4">
        <f>RANK(ED57,$ED$2:$ED$572)+COUNTIF($ED$2:ED57,ED57)-1</f>
        <v>250</v>
      </c>
    </row>
    <row r="58" spans="1:136" x14ac:dyDescent="0.3">
      <c r="A58" t="str">
        <f>IF(Holdet.dk!A58&lt;&gt;"",Holdet.dk!A58,"")</f>
        <v>Abdoulaye Doucoure</v>
      </c>
      <c r="B58" t="str">
        <f>INDEX(Holdet.dk!B:B,MATCH($A58,Holdet.dk!$A:$A,0))</f>
        <v>Everton</v>
      </c>
      <c r="C58" t="str">
        <f>INDEX(Holdet.dk!C:C,MATCH($A58,Holdet.dk!$A:$A,0))</f>
        <v>Midfield</v>
      </c>
      <c r="D58" t="str">
        <f>INDEX(Holdet.dk!D:D,MATCH($A58,Holdet.dk!$A:$A,0))</f>
        <v>4.280.000</v>
      </c>
      <c r="E58" s="1">
        <f>IFERROR(_xlfn.NUMBERVALUE(INDEX(Holdet.dk!$E:$E,MATCH($A58,Holdet.dk!$A:$A,0)),","),0)</f>
        <v>9.0000000000000011E-3</v>
      </c>
      <c r="F58" t="str">
        <f>IF(INDEX(Lookup!H:H,MATCH('Master data'!A58,Lookup!G:G,0))=0,A58,INDEX(Lookup!H:H,MATCH('Master data'!A58,Lookup!G:G,0)))</f>
        <v>Abdoulaye Doucoure</v>
      </c>
      <c r="G58" t="str">
        <f>IFERROR(INDEX(Lookup!B:B,MATCH(INDEX(Rotowire!C:C,MATCH(F58,Rotowire!A:A,0)),Lookup!D:D,0)),"")</f>
        <v>Manchester City</v>
      </c>
      <c r="H58" s="5">
        <f t="shared" si="4"/>
        <v>4280000</v>
      </c>
      <c r="I58" s="19">
        <f>IFERROR(INDEX('Team forecast'!$G$3:$I$22,MATCH($B58,'Team forecast'!$B$3:$B$22,0),MATCH(I$1,'Team forecast'!$G$2:$I$2,0)),0)</f>
        <v>1.118279569892473</v>
      </c>
      <c r="J58" s="19">
        <f>IFERROR(INDEX('Team forecast'!$G$3:$I$22,MATCH($B58,'Team forecast'!$B$3:$B$22,0),MATCH(J$1,'Team forecast'!$G$2:$I$2,0)),0)</f>
        <v>0.86602870813397137</v>
      </c>
      <c r="K58" s="19">
        <f>IFERROR(INDEX('Team forecast'!$G$3:$I$22,MATCH($B58,'Team forecast'!$B$3:$B$22,0),MATCH(K$1,'Team forecast'!$G$2:$I$2,0)),0)</f>
        <v>1.6365413680270404</v>
      </c>
      <c r="L58">
        <f>SUMIFS(Rotowire!E:E,Rotowire!$A:$A,'Master data'!$F58)</f>
        <v>95</v>
      </c>
      <c r="M58" s="2">
        <f>SUMIFS(Rotowire!F:F,Rotowire!$A:$A,'Master data'!$F58)*I58</f>
        <v>7.8279569892473116E-2</v>
      </c>
      <c r="N58" s="2">
        <f>SUMIFS(Rotowire!G:G,Rotowire!$A:$A,'Master data'!$F58)*I58</f>
        <v>0.12301075268817203</v>
      </c>
      <c r="O58" s="2">
        <f>SUMIFS(Rotowire!I:I,Rotowire!$A:$A,'Master data'!$F58)*I58</f>
        <v>0.34666666666666662</v>
      </c>
      <c r="P58" s="2">
        <f>SUMIFS(Rotowire!W:W,Rotowire!$A:$A,'Master data'!$F58)*K58</f>
        <v>0.16365413680270405</v>
      </c>
      <c r="Q58" s="2">
        <f>SUMIFS(Rotowire!Y:Y,Rotowire!$A:$A,'Master data'!$F58)*J58</f>
        <v>0</v>
      </c>
      <c r="R58" s="2">
        <f>SUMIFS(Rotowire!AB:AB,Rotowire!$A:$A,'Master data'!$F58)</f>
        <v>0.32</v>
      </c>
      <c r="S58" s="2">
        <f>SUMIFS(Rotowire!AC:AC,Rotowire!$A:$A,'Master data'!$F58)</f>
        <v>0</v>
      </c>
      <c r="T58" s="2">
        <f>INDEX('Team forecast'!D$3:D$22,MATCH($B58,'Team forecast'!$B$3:$B$22,0))</f>
        <v>1.04</v>
      </c>
      <c r="U58" s="2">
        <f>INDEX('Team forecast'!E$3:E$22,MATCH($B58,'Team forecast'!$B$3:$B$22,0))</f>
        <v>1.81</v>
      </c>
      <c r="V58" s="2">
        <f>INDEX('Team forecast'!J$3:J$22,MATCH($B58,'Team forecast'!$B$3:$B$22,0))</f>
        <v>0.21479999999999999</v>
      </c>
      <c r="W58" s="2">
        <f>INDEX('Team forecast'!K$3:K$22,MATCH($B58,'Team forecast'!$B$3:$B$22,0))</f>
        <v>0.23649999999999999</v>
      </c>
      <c r="X58" s="2">
        <f>INDEX('Team forecast'!L$3:L$22,MATCH($B58,'Team forecast'!$B$3:$B$22,0))</f>
        <v>0.54869999999999997</v>
      </c>
      <c r="Y58" s="5">
        <f t="shared" si="5"/>
        <v>7000</v>
      </c>
      <c r="Z58" s="5">
        <f t="shared" si="17"/>
        <v>5370</v>
      </c>
      <c r="AA58" s="5">
        <f t="shared" si="6"/>
        <v>1182.5</v>
      </c>
      <c r="AB58" s="5">
        <f t="shared" si="7"/>
        <v>-8230.5</v>
      </c>
      <c r="AC58" s="5">
        <f t="shared" si="8"/>
        <v>9784.9462365591389</v>
      </c>
      <c r="AD58" s="5">
        <f t="shared" si="18"/>
        <v>6150.5376344086017</v>
      </c>
      <c r="AE58" s="5">
        <f t="shared" si="19"/>
        <v>3466.6666666666661</v>
      </c>
      <c r="AF58" s="5">
        <f t="shared" si="11"/>
        <v>0</v>
      </c>
      <c r="AG58" s="5">
        <f t="shared" si="12"/>
        <v>0</v>
      </c>
      <c r="AH58" s="5">
        <f t="shared" si="20"/>
        <v>-6400</v>
      </c>
      <c r="AI58" s="5">
        <f t="shared" si="21"/>
        <v>0</v>
      </c>
      <c r="AJ58" s="5">
        <f t="shared" si="22"/>
        <v>10400</v>
      </c>
      <c r="AK58" s="5">
        <f t="shared" si="23"/>
        <v>-14480</v>
      </c>
      <c r="AL58" s="5">
        <f>IFERROR(SUM(Y58:AK58),-5000)*((Cockpit!$C$3)^0)</f>
        <v>14244.150537634407</v>
      </c>
      <c r="AM58" s="19">
        <f>INDEX('Team forecast'!$M$3:$AU$22,MATCH($B58,'Team forecast'!$B$3:$B$22,0),MATCH(AM$1,'Team forecast'!$M$2:$AU$2,0))</f>
        <v>0</v>
      </c>
      <c r="AN58" s="19">
        <f>INDEX('Team forecast'!$M$3:$AU$22,MATCH($B58,'Team forecast'!$B$3:$B$22,0),MATCH(AN$1,'Team forecast'!$M$2:$AU$2,0))</f>
        <v>0</v>
      </c>
      <c r="AO58" s="19">
        <f>INDEX('Team forecast'!$M$3:$AU$22,MATCH($B58,'Team forecast'!$B$3:$B$22,0),MATCH(AO$1,'Team forecast'!$M$2:$AU$2,0))</f>
        <v>0</v>
      </c>
      <c r="AP58" s="19">
        <f>INDEX('Team forecast'!$M$3:$AU$22,MATCH($B58,'Team forecast'!$B$3:$B$22,0),MATCH(AP$1,'Team forecast'!$M$2:$AU$2,0))</f>
        <v>0</v>
      </c>
      <c r="AQ58" s="5">
        <f t="shared" si="24"/>
        <v>7000</v>
      </c>
      <c r="AR58" s="5">
        <f>INDEX('Team forecast'!$M$3:$AU$22,MATCH($B58,'Team forecast'!$B$3:$B$22,0),MATCH(AR$1,'Team forecast'!$M$2:$AU$2,0))*IF($Y58&gt;0,25000,0)</f>
        <v>0</v>
      </c>
      <c r="AS58" s="5">
        <f>INDEX('Team forecast'!$M$3:$AU$22,MATCH($B58,'Team forecast'!$B$3:$B$22,0),MATCH(AS$1,'Team forecast'!$M$2:$AU$2,0))*IF($Y58&gt;0,5000,0)</f>
        <v>0</v>
      </c>
      <c r="AT58" s="5">
        <f>INDEX('Team forecast'!$M$3:$AU$22,MATCH($B58,'Team forecast'!$B$3:$B$22,0),MATCH(AT$1,'Team forecast'!$M$2:$AU$2,0))*IF($Y58&gt;0,-15000,0)</f>
        <v>0</v>
      </c>
      <c r="AU58" s="5">
        <f t="shared" si="25"/>
        <v>0</v>
      </c>
      <c r="AV58" s="5">
        <f t="shared" si="26"/>
        <v>0</v>
      </c>
      <c r="AW58" s="5">
        <f t="shared" si="27"/>
        <v>0</v>
      </c>
      <c r="AX58" s="5">
        <f t="shared" si="28"/>
        <v>0</v>
      </c>
      <c r="AY58" s="5">
        <f t="shared" si="29"/>
        <v>0</v>
      </c>
      <c r="AZ58" s="5">
        <f t="shared" si="30"/>
        <v>-6400</v>
      </c>
      <c r="BA58" s="5">
        <f t="shared" si="31"/>
        <v>0</v>
      </c>
      <c r="BB58" s="5">
        <f t="shared" si="32"/>
        <v>0</v>
      </c>
      <c r="BC58" s="5">
        <f t="shared" si="33"/>
        <v>0</v>
      </c>
      <c r="BD58" s="5">
        <f>IFERROR(SUM(AR58:BC58),0)*((Cockpit!$C$3)^1)</f>
        <v>-4480</v>
      </c>
      <c r="BE58" s="19">
        <f>INDEX('Team forecast'!$M$3:$AU$22,MATCH($B58,'Team forecast'!$B$3:$B$22,0),MATCH(BE$1,'Team forecast'!$M$2:$AU$2,0))</f>
        <v>0</v>
      </c>
      <c r="BF58" s="19">
        <f>INDEX('Team forecast'!$M$3:$AU$22,MATCH($B58,'Team forecast'!$B$3:$B$22,0),MATCH(BF$1,'Team forecast'!$M$2:$AU$2,0))</f>
        <v>0</v>
      </c>
      <c r="BG58" s="19">
        <f>INDEX('Team forecast'!$M$3:$AU$22,MATCH($B58,'Team forecast'!$B$3:$B$22,0),MATCH(BG$1,'Team forecast'!$M$2:$AU$2,0))</f>
        <v>0</v>
      </c>
      <c r="BH58" s="19">
        <f>INDEX('Team forecast'!$M$3:$AU$22,MATCH($B58,'Team forecast'!$B$3:$B$22,0),MATCH(BH$1,'Team forecast'!$M$2:$AU$2,0))</f>
        <v>0</v>
      </c>
      <c r="BI58" s="5">
        <f t="shared" si="34"/>
        <v>7000</v>
      </c>
      <c r="BJ58" s="5">
        <f>INDEX('Team forecast'!$M$3:$AU$22,MATCH($B58,'Team forecast'!$B$3:$B$22,0),MATCH(BJ$1,'Team forecast'!$M$2:$AU$2,0))*IF($Y58&gt;0,25000,0)</f>
        <v>0</v>
      </c>
      <c r="BK58" s="5">
        <f>INDEX('Team forecast'!$M$3:$AU$22,MATCH($B58,'Team forecast'!$B$3:$B$22,0),MATCH(BK$1,'Team forecast'!$M$2:$AU$2,0))*IF($Y58&gt;0,5000,0)</f>
        <v>0</v>
      </c>
      <c r="BL58" s="5">
        <f>INDEX('Team forecast'!$M$3:$AU$22,MATCH($B58,'Team forecast'!$B$3:$B$22,0),MATCH(BL$1,'Team forecast'!$M$2:$AU$2,0))*IF($Y58&gt;0,-15000,0)</f>
        <v>0</v>
      </c>
      <c r="BM58" s="5">
        <f t="shared" si="35"/>
        <v>0</v>
      </c>
      <c r="BN58" s="5">
        <f t="shared" si="36"/>
        <v>0</v>
      </c>
      <c r="BO58" s="5">
        <f t="shared" si="37"/>
        <v>0</v>
      </c>
      <c r="BP58" s="5">
        <f t="shared" si="38"/>
        <v>0</v>
      </c>
      <c r="BQ58" s="5">
        <f t="shared" si="39"/>
        <v>0</v>
      </c>
      <c r="BR58" s="5">
        <f t="shared" si="40"/>
        <v>-6400</v>
      </c>
      <c r="BS58" s="5">
        <f t="shared" si="41"/>
        <v>0</v>
      </c>
      <c r="BT58" s="5">
        <f t="shared" si="42"/>
        <v>0</v>
      </c>
      <c r="BU58" s="5">
        <f t="shared" si="43"/>
        <v>0</v>
      </c>
      <c r="BV58" s="5">
        <f>IFERROR(SUM(BJ58:BU58),0)*((Cockpit!$C$3)^2)</f>
        <v>-3135.9999999999995</v>
      </c>
      <c r="BW58" s="19">
        <f>INDEX('Team forecast'!$M$3:$AU$22,MATCH($B58,'Team forecast'!$B$3:$B$22,0),MATCH(BW$1,'Team forecast'!$M$2:$AU$2,0))</f>
        <v>0</v>
      </c>
      <c r="BX58" s="19">
        <f>INDEX('Team forecast'!$M$3:$AU$22,MATCH($B58,'Team forecast'!$B$3:$B$22,0),MATCH(BX$1,'Team forecast'!$M$2:$AU$2,0))</f>
        <v>0</v>
      </c>
      <c r="BY58" s="19">
        <f>INDEX('Team forecast'!$M$3:$AU$22,MATCH($B58,'Team forecast'!$B$3:$B$22,0),MATCH(BY$1,'Team forecast'!$M$2:$AU$2,0))</f>
        <v>0</v>
      </c>
      <c r="BZ58" s="19">
        <f>INDEX('Team forecast'!$M$3:$AU$22,MATCH($B58,'Team forecast'!$B$3:$B$22,0),MATCH(BZ$1,'Team forecast'!$M$2:$AU$2,0))</f>
        <v>0</v>
      </c>
      <c r="CA58" s="5">
        <f t="shared" si="44"/>
        <v>7000</v>
      </c>
      <c r="CB58" s="5">
        <f>INDEX('Team forecast'!$M$3:$AU$22,MATCH($B58,'Team forecast'!$B$3:$B$22,0),MATCH(CB$1,'Team forecast'!$M$2:$AU$2,0))*IF($Y58&gt;0,25000,0)</f>
        <v>0</v>
      </c>
      <c r="CC58" s="5">
        <f>INDEX('Team forecast'!$M$3:$AU$22,MATCH($B58,'Team forecast'!$B$3:$B$22,0),MATCH(CC$1,'Team forecast'!$M$2:$AU$2,0))*IF($Y58&gt;0,5000,0)</f>
        <v>0</v>
      </c>
      <c r="CD58" s="5">
        <f>INDEX('Team forecast'!$M$3:$AU$22,MATCH($B58,'Team forecast'!$B$3:$B$22,0),MATCH(CD$1,'Team forecast'!$M$2:$AU$2,0))*IF($Y58&gt;0,-15000,0)</f>
        <v>0</v>
      </c>
      <c r="CE58" s="5">
        <f t="shared" si="45"/>
        <v>0</v>
      </c>
      <c r="CF58" s="5">
        <f t="shared" si="46"/>
        <v>0</v>
      </c>
      <c r="CG58" s="5">
        <f t="shared" si="47"/>
        <v>0</v>
      </c>
      <c r="CH58" s="5">
        <f t="shared" si="48"/>
        <v>0</v>
      </c>
      <c r="CI58" s="5">
        <f t="shared" si="49"/>
        <v>0</v>
      </c>
      <c r="CJ58" s="5">
        <f t="shared" si="50"/>
        <v>-6400</v>
      </c>
      <c r="CK58" s="5">
        <f t="shared" si="51"/>
        <v>0</v>
      </c>
      <c r="CL58" s="5">
        <f t="shared" si="52"/>
        <v>0</v>
      </c>
      <c r="CM58" s="5">
        <f t="shared" si="53"/>
        <v>0</v>
      </c>
      <c r="CN58" s="5">
        <f>IFERROR(SUM(CB58:CM58),0)*((Cockpit!$C$3)^3)</f>
        <v>-2195.1999999999994</v>
      </c>
      <c r="CO58" s="19">
        <f>INDEX('Team forecast'!$M$3:$AU$22,MATCH($B58,'Team forecast'!$B$3:$B$22,0),MATCH(CO$1,'Team forecast'!$M$2:$AU$2,0))</f>
        <v>0</v>
      </c>
      <c r="CP58" s="19">
        <f>INDEX('Team forecast'!$M$3:$AU$22,MATCH($B58,'Team forecast'!$B$3:$B$22,0),MATCH(CP$1,'Team forecast'!$M$2:$AU$2,0))</f>
        <v>0</v>
      </c>
      <c r="CQ58" s="19">
        <f>INDEX('Team forecast'!$M$3:$AU$22,MATCH($B58,'Team forecast'!$B$3:$B$22,0),MATCH(CQ$1,'Team forecast'!$M$2:$AU$2,0))</f>
        <v>0</v>
      </c>
      <c r="CR58" s="19">
        <f>INDEX('Team forecast'!$M$3:$AU$22,MATCH($B58,'Team forecast'!$B$3:$B$22,0),MATCH(CR$1,'Team forecast'!$M$2:$AU$2,0))</f>
        <v>0</v>
      </c>
      <c r="CS58" s="5">
        <f t="shared" si="54"/>
        <v>7000</v>
      </c>
      <c r="CT58" s="5">
        <f>INDEX('Team forecast'!$M$3:$AU$22,MATCH($B58,'Team forecast'!$B$3:$B$22,0),MATCH(CT$1,'Team forecast'!$M$2:$AU$2,0))*IF($Y58&gt;0,25000,0)</f>
        <v>0</v>
      </c>
      <c r="CU58" s="5">
        <f>INDEX('Team forecast'!$M$3:$AU$22,MATCH($B58,'Team forecast'!$B$3:$B$22,0),MATCH(CU$1,'Team forecast'!$M$2:$AU$2,0))*IF($Y58&gt;0,5000,0)</f>
        <v>0</v>
      </c>
      <c r="CV58" s="5">
        <f>INDEX('Team forecast'!$M$3:$AU$22,MATCH($B58,'Team forecast'!$B$3:$B$22,0),MATCH(CV$1,'Team forecast'!$M$2:$AU$2,0))*IF($Y58&gt;0,-15000,0)</f>
        <v>0</v>
      </c>
      <c r="CW58" s="5">
        <f t="shared" si="55"/>
        <v>0</v>
      </c>
      <c r="CX58" s="5">
        <f t="shared" si="56"/>
        <v>0</v>
      </c>
      <c r="CY58" s="5">
        <f t="shared" si="57"/>
        <v>0</v>
      </c>
      <c r="CZ58" s="5">
        <f t="shared" si="58"/>
        <v>0</v>
      </c>
      <c r="DA58" s="5">
        <f t="shared" si="59"/>
        <v>0</v>
      </c>
      <c r="DB58" s="5">
        <f t="shared" si="60"/>
        <v>-6400</v>
      </c>
      <c r="DC58" s="5">
        <f t="shared" si="61"/>
        <v>0</v>
      </c>
      <c r="DD58" s="5">
        <f t="shared" si="62"/>
        <v>0</v>
      </c>
      <c r="DE58" s="5">
        <f t="shared" si="63"/>
        <v>0</v>
      </c>
      <c r="DF58" s="5">
        <f>IFERROR(SUM(CT58:DE58),0)*((Cockpit!$C$3)^4)</f>
        <v>-1536.6399999999994</v>
      </c>
      <c r="DG58" s="19">
        <f>INDEX('Team forecast'!$M$3:$AU$22,MATCH($B58,'Team forecast'!$B$3:$B$22,0),MATCH(DG$1,'Team forecast'!$M$2:$AU$2,0))</f>
        <v>0</v>
      </c>
      <c r="DH58" s="19">
        <f>INDEX('Team forecast'!$M$3:$AU$22,MATCH($B58,'Team forecast'!$B$3:$B$22,0),MATCH(DH$1,'Team forecast'!$M$2:$AU$2,0))</f>
        <v>0</v>
      </c>
      <c r="DI58" s="19">
        <f>INDEX('Team forecast'!$M$3:$AU$22,MATCH($B58,'Team forecast'!$B$3:$B$22,0),MATCH(DI$1,'Team forecast'!$M$2:$AU$2,0))</f>
        <v>0</v>
      </c>
      <c r="DJ58" s="19">
        <f>INDEX('Team forecast'!$M$3:$AU$22,MATCH($B58,'Team forecast'!$B$3:$B$22,0),MATCH(DJ$1,'Team forecast'!$M$2:$AU$2,0))</f>
        <v>0</v>
      </c>
      <c r="DK58" s="5">
        <f t="shared" si="64"/>
        <v>7000</v>
      </c>
      <c r="DL58" s="5">
        <f>INDEX('Team forecast'!$M$3:$AU$22,MATCH($B58,'Team forecast'!$B$3:$B$22,0),MATCH(DL$1,'Team forecast'!$M$2:$AU$2,0))*IF($Y58&gt;0,25000,0)</f>
        <v>0</v>
      </c>
      <c r="DM58" s="5">
        <f>INDEX('Team forecast'!$M$3:$AU$22,MATCH($B58,'Team forecast'!$B$3:$B$22,0),MATCH(DM$1,'Team forecast'!$M$2:$AU$2,0))*IF($Y58&gt;0,5000,0)</f>
        <v>0</v>
      </c>
      <c r="DN58" s="5">
        <f>INDEX('Team forecast'!$M$3:$AU$22,MATCH($B58,'Team forecast'!$B$3:$B$22,0),MATCH(DN$1,'Team forecast'!$M$2:$AU$2,0))*IF($Y58&gt;0,-15000,0)</f>
        <v>0</v>
      </c>
      <c r="DO58" s="5">
        <f t="shared" si="65"/>
        <v>0</v>
      </c>
      <c r="DP58" s="5">
        <f t="shared" si="66"/>
        <v>0</v>
      </c>
      <c r="DQ58" s="5">
        <f t="shared" si="67"/>
        <v>0</v>
      </c>
      <c r="DR58" s="5">
        <f t="shared" si="68"/>
        <v>0</v>
      </c>
      <c r="DS58" s="5">
        <f t="shared" si="69"/>
        <v>0</v>
      </c>
      <c r="DT58" s="5">
        <f t="shared" si="70"/>
        <v>-6400</v>
      </c>
      <c r="DU58" s="5">
        <f t="shared" si="71"/>
        <v>0</v>
      </c>
      <c r="DV58" s="5">
        <f t="shared" si="72"/>
        <v>0</v>
      </c>
      <c r="DW58" s="5">
        <f t="shared" si="73"/>
        <v>0</v>
      </c>
      <c r="DX58" s="5">
        <f>IFERROR(SUM(DL58:DW58),0)*((Cockpit!$C$3)^5)</f>
        <v>-1075.6479999999997</v>
      </c>
      <c r="DY58" s="5">
        <f t="shared" si="74"/>
        <v>1820.6625376344086</v>
      </c>
      <c r="DZ58" s="5" t="str">
        <f>IF(ISERROR(MATCH(A58,'Current squad'!B:B,0)),"No","Yes")</f>
        <v>No</v>
      </c>
      <c r="EA58" s="5" cm="1">
        <f t="array" ref="EA58">IFERROR(_xlfn.IFS(DZ58="Yes",0,DZ58="No",H58*1%),999999)</f>
        <v>42800</v>
      </c>
      <c r="EB58" s="5">
        <f t="shared" si="15"/>
        <v>4322800</v>
      </c>
      <c r="EC58" s="5">
        <f t="shared" si="75"/>
        <v>-40979.337462365591</v>
      </c>
      <c r="ED58" s="1">
        <f t="shared" si="16"/>
        <v>-9.5746115566274752E-3</v>
      </c>
      <c r="EE58" s="5">
        <f>RANK(EC58,$EC$2:$EC$572)+COUNTIF($EC$2:EC58,EC58)-1</f>
        <v>429</v>
      </c>
      <c r="EF58" s="4">
        <f>RANK(ED58,$ED$2:$ED$572)+COUNTIF($ED$2:ED58,ED58)-1</f>
        <v>184</v>
      </c>
    </row>
    <row r="59" spans="1:136" x14ac:dyDescent="0.3">
      <c r="A59" t="str">
        <f>IF(Holdet.dk!A59&lt;&gt;"",Holdet.dk!A59,"")</f>
        <v>Fred</v>
      </c>
      <c r="B59" t="str">
        <f>INDEX(Holdet.dk!B:B,MATCH($A59,Holdet.dk!$A:$A,0))</f>
        <v>Manchester United</v>
      </c>
      <c r="C59" t="str">
        <f>INDEX(Holdet.dk!C:C,MATCH($A59,Holdet.dk!$A:$A,0))</f>
        <v>Midfield</v>
      </c>
      <c r="D59" t="str">
        <f>INDEX(Holdet.dk!D:D,MATCH($A59,Holdet.dk!$A:$A,0))</f>
        <v>4.222.000</v>
      </c>
      <c r="E59" s="1">
        <f>IFERROR(_xlfn.NUMBERVALUE(INDEX(Holdet.dk!$E:$E,MATCH($A59,Holdet.dk!$A:$A,0)),","),0)</f>
        <v>0.03</v>
      </c>
      <c r="F59" t="str">
        <f>IF(INDEX(Lookup!H:H,MATCH('Master data'!A59,Lookup!G:G,0))=0,A59,INDEX(Lookup!H:H,MATCH('Master data'!A59,Lookup!G:G,0)))</f>
        <v>Fred</v>
      </c>
      <c r="G59" t="str">
        <f>IFERROR(INDEX(Lookup!B:B,MATCH(INDEX(Rotowire!C:C,MATCH(F59,Rotowire!A:A,0)),Lookup!D:D,0)),"")</f>
        <v/>
      </c>
      <c r="H59" s="5">
        <f t="shared" si="4"/>
        <v>4222000</v>
      </c>
      <c r="I59" s="19">
        <f>IFERROR(INDEX('Team forecast'!$G$3:$I$22,MATCH($B59,'Team forecast'!$B$3:$B$22,0),MATCH(I$1,'Team forecast'!$G$2:$I$2,0)),0)</f>
        <v>1.0869565217391304</v>
      </c>
      <c r="J59" s="19">
        <f>IFERROR(INDEX('Team forecast'!$G$3:$I$22,MATCH($B59,'Team forecast'!$B$3:$B$22,0),MATCH(J$1,'Team forecast'!$G$2:$I$2,0)),0)</f>
        <v>0.75816993464052274</v>
      </c>
      <c r="K59" s="19">
        <f>IFERROR(INDEX('Team forecast'!$G$3:$I$22,MATCH($B59,'Team forecast'!$B$3:$B$22,0),MATCH(K$1,'Team forecast'!$G$2:$I$2,0)),0)</f>
        <v>1.4927913375362158</v>
      </c>
      <c r="L59">
        <f>SUMIFS(Rotowire!E:E,Rotowire!$A:$A,'Master data'!$F59)</f>
        <v>0</v>
      </c>
      <c r="M59" s="2">
        <f>SUMIFS(Rotowire!F:F,Rotowire!$A:$A,'Master data'!$F59)*I59</f>
        <v>0</v>
      </c>
      <c r="N59" s="2">
        <f>SUMIFS(Rotowire!G:G,Rotowire!$A:$A,'Master data'!$F59)*I59</f>
        <v>0</v>
      </c>
      <c r="O59" s="2">
        <f>SUMIFS(Rotowire!I:I,Rotowire!$A:$A,'Master data'!$F59)*I59</f>
        <v>0</v>
      </c>
      <c r="P59" s="2">
        <f>SUMIFS(Rotowire!W:W,Rotowire!$A:$A,'Master data'!$F59)*K59</f>
        <v>0</v>
      </c>
      <c r="Q59" s="2">
        <f>SUMIFS(Rotowire!Y:Y,Rotowire!$A:$A,'Master data'!$F59)*J59</f>
        <v>0</v>
      </c>
      <c r="R59" s="2">
        <f>SUMIFS(Rotowire!AB:AB,Rotowire!$A:$A,'Master data'!$F59)</f>
        <v>0</v>
      </c>
      <c r="S59" s="2">
        <f>SUMIFS(Rotowire!AC:AC,Rotowire!$A:$A,'Master data'!$F59)</f>
        <v>0</v>
      </c>
      <c r="T59" s="2">
        <f>INDEX('Team forecast'!D$3:D$22,MATCH($B59,'Team forecast'!$B$3:$B$22,0))</f>
        <v>1.5</v>
      </c>
      <c r="U59" s="2">
        <f>INDEX('Team forecast'!E$3:E$22,MATCH($B59,'Team forecast'!$B$3:$B$22,0))</f>
        <v>1.1599999999999999</v>
      </c>
      <c r="V59" s="2">
        <f>INDEX('Team forecast'!J$3:J$22,MATCH($B59,'Team forecast'!$B$3:$B$22,0))</f>
        <v>0.44640000000000002</v>
      </c>
      <c r="W59" s="2">
        <f>INDEX('Team forecast'!K$3:K$22,MATCH($B59,'Team forecast'!$B$3:$B$22,0))</f>
        <v>0.26269999999999999</v>
      </c>
      <c r="X59" s="2">
        <f>INDEX('Team forecast'!L$3:L$22,MATCH($B59,'Team forecast'!$B$3:$B$22,0))</f>
        <v>0.29099999999999998</v>
      </c>
      <c r="Y59" s="5">
        <f t="shared" si="5"/>
        <v>-5000</v>
      </c>
      <c r="Z59" s="5">
        <f t="shared" si="17"/>
        <v>0</v>
      </c>
      <c r="AA59" s="5">
        <f t="shared" si="6"/>
        <v>0</v>
      </c>
      <c r="AB59" s="5">
        <f t="shared" si="7"/>
        <v>0</v>
      </c>
      <c r="AC59" s="5">
        <f t="shared" si="8"/>
        <v>0</v>
      </c>
      <c r="AD59" s="5">
        <f t="shared" si="18"/>
        <v>0</v>
      </c>
      <c r="AE59" s="5">
        <f t="shared" si="19"/>
        <v>0</v>
      </c>
      <c r="AF59" s="5">
        <f t="shared" si="11"/>
        <v>0</v>
      </c>
      <c r="AG59" s="5">
        <f t="shared" si="12"/>
        <v>0</v>
      </c>
      <c r="AH59" s="5">
        <f t="shared" si="20"/>
        <v>0</v>
      </c>
      <c r="AI59" s="5">
        <f t="shared" si="21"/>
        <v>0</v>
      </c>
      <c r="AJ59" s="5">
        <f t="shared" si="22"/>
        <v>0</v>
      </c>
      <c r="AK59" s="5">
        <f t="shared" si="23"/>
        <v>0</v>
      </c>
      <c r="AL59" s="5">
        <f>IFERROR(SUM(Y59:AK59),-5000)*((Cockpit!$C$3)^0)</f>
        <v>-5000</v>
      </c>
      <c r="AM59" s="19">
        <f>INDEX('Team forecast'!$M$3:$AU$22,MATCH($B59,'Team forecast'!$B$3:$B$22,0),MATCH(AM$1,'Team forecast'!$M$2:$AU$2,0))</f>
        <v>0</v>
      </c>
      <c r="AN59" s="19">
        <f>INDEX('Team forecast'!$M$3:$AU$22,MATCH($B59,'Team forecast'!$B$3:$B$22,0),MATCH(AN$1,'Team forecast'!$M$2:$AU$2,0))</f>
        <v>0</v>
      </c>
      <c r="AO59" s="19">
        <f>INDEX('Team forecast'!$M$3:$AU$22,MATCH($B59,'Team forecast'!$B$3:$B$22,0),MATCH(AO$1,'Team forecast'!$M$2:$AU$2,0))</f>
        <v>0</v>
      </c>
      <c r="AP59" s="19">
        <f>INDEX('Team forecast'!$M$3:$AU$22,MATCH($B59,'Team forecast'!$B$3:$B$22,0),MATCH(AP$1,'Team forecast'!$M$2:$AU$2,0))</f>
        <v>0</v>
      </c>
      <c r="AQ59" s="5">
        <f t="shared" si="24"/>
        <v>-5000</v>
      </c>
      <c r="AR59" s="5">
        <f>INDEX('Team forecast'!$M$3:$AU$22,MATCH($B59,'Team forecast'!$B$3:$B$22,0),MATCH(AR$1,'Team forecast'!$M$2:$AU$2,0))*IF($Y59&gt;0,25000,0)</f>
        <v>0</v>
      </c>
      <c r="AS59" s="5">
        <f>INDEX('Team forecast'!$M$3:$AU$22,MATCH($B59,'Team forecast'!$B$3:$B$22,0),MATCH(AS$1,'Team forecast'!$M$2:$AU$2,0))*IF($Y59&gt;0,5000,0)</f>
        <v>0</v>
      </c>
      <c r="AT59" s="5">
        <f>INDEX('Team forecast'!$M$3:$AU$22,MATCH($B59,'Team forecast'!$B$3:$B$22,0),MATCH(AT$1,'Team forecast'!$M$2:$AU$2,0))*IF($Y59&gt;0,-15000,0)</f>
        <v>0</v>
      </c>
      <c r="AU59" s="5">
        <f t="shared" si="25"/>
        <v>0</v>
      </c>
      <c r="AV59" s="5">
        <f t="shared" si="26"/>
        <v>0</v>
      </c>
      <c r="AW59" s="5">
        <f t="shared" si="27"/>
        <v>0</v>
      </c>
      <c r="AX59" s="5">
        <f t="shared" si="28"/>
        <v>0</v>
      </c>
      <c r="AY59" s="5">
        <f t="shared" si="29"/>
        <v>0</v>
      </c>
      <c r="AZ59" s="5">
        <f t="shared" si="30"/>
        <v>0</v>
      </c>
      <c r="BA59" s="5">
        <f t="shared" si="31"/>
        <v>0</v>
      </c>
      <c r="BB59" s="5">
        <f t="shared" si="32"/>
        <v>0</v>
      </c>
      <c r="BC59" s="5">
        <f t="shared" si="33"/>
        <v>0</v>
      </c>
      <c r="BD59" s="5">
        <f>IFERROR(SUM(AR59:BC59),0)*((Cockpit!$C$3)^1)</f>
        <v>0</v>
      </c>
      <c r="BE59" s="19">
        <f>INDEX('Team forecast'!$M$3:$AU$22,MATCH($B59,'Team forecast'!$B$3:$B$22,0),MATCH(BE$1,'Team forecast'!$M$2:$AU$2,0))</f>
        <v>0</v>
      </c>
      <c r="BF59" s="19">
        <f>INDEX('Team forecast'!$M$3:$AU$22,MATCH($B59,'Team forecast'!$B$3:$B$22,0),MATCH(BF$1,'Team forecast'!$M$2:$AU$2,0))</f>
        <v>0</v>
      </c>
      <c r="BG59" s="19">
        <f>INDEX('Team forecast'!$M$3:$AU$22,MATCH($B59,'Team forecast'!$B$3:$B$22,0),MATCH(BG$1,'Team forecast'!$M$2:$AU$2,0))</f>
        <v>0</v>
      </c>
      <c r="BH59" s="19">
        <f>INDEX('Team forecast'!$M$3:$AU$22,MATCH($B59,'Team forecast'!$B$3:$B$22,0),MATCH(BH$1,'Team forecast'!$M$2:$AU$2,0))</f>
        <v>0</v>
      </c>
      <c r="BI59" s="5">
        <f t="shared" si="34"/>
        <v>-5000</v>
      </c>
      <c r="BJ59" s="5">
        <f>INDEX('Team forecast'!$M$3:$AU$22,MATCH($B59,'Team forecast'!$B$3:$B$22,0),MATCH(BJ$1,'Team forecast'!$M$2:$AU$2,0))*IF($Y59&gt;0,25000,0)</f>
        <v>0</v>
      </c>
      <c r="BK59" s="5">
        <f>INDEX('Team forecast'!$M$3:$AU$22,MATCH($B59,'Team forecast'!$B$3:$B$22,0),MATCH(BK$1,'Team forecast'!$M$2:$AU$2,0))*IF($Y59&gt;0,5000,0)</f>
        <v>0</v>
      </c>
      <c r="BL59" s="5">
        <f>INDEX('Team forecast'!$M$3:$AU$22,MATCH($B59,'Team forecast'!$B$3:$B$22,0),MATCH(BL$1,'Team forecast'!$M$2:$AU$2,0))*IF($Y59&gt;0,-15000,0)</f>
        <v>0</v>
      </c>
      <c r="BM59" s="5">
        <f t="shared" si="35"/>
        <v>0</v>
      </c>
      <c r="BN59" s="5">
        <f t="shared" si="36"/>
        <v>0</v>
      </c>
      <c r="BO59" s="5">
        <f t="shared" si="37"/>
        <v>0</v>
      </c>
      <c r="BP59" s="5">
        <f t="shared" si="38"/>
        <v>0</v>
      </c>
      <c r="BQ59" s="5">
        <f t="shared" si="39"/>
        <v>0</v>
      </c>
      <c r="BR59" s="5">
        <f t="shared" si="40"/>
        <v>0</v>
      </c>
      <c r="BS59" s="5">
        <f t="shared" si="41"/>
        <v>0</v>
      </c>
      <c r="BT59" s="5">
        <f t="shared" si="42"/>
        <v>0</v>
      </c>
      <c r="BU59" s="5">
        <f t="shared" si="43"/>
        <v>0</v>
      </c>
      <c r="BV59" s="5">
        <f>IFERROR(SUM(BJ59:BU59),0)*((Cockpit!$C$3)^2)</f>
        <v>0</v>
      </c>
      <c r="BW59" s="19">
        <f>INDEX('Team forecast'!$M$3:$AU$22,MATCH($B59,'Team forecast'!$B$3:$B$22,0),MATCH(BW$1,'Team forecast'!$M$2:$AU$2,0))</f>
        <v>0</v>
      </c>
      <c r="BX59" s="19">
        <f>INDEX('Team forecast'!$M$3:$AU$22,MATCH($B59,'Team forecast'!$B$3:$B$22,0),MATCH(BX$1,'Team forecast'!$M$2:$AU$2,0))</f>
        <v>0</v>
      </c>
      <c r="BY59" s="19">
        <f>INDEX('Team forecast'!$M$3:$AU$22,MATCH($B59,'Team forecast'!$B$3:$B$22,0),MATCH(BY$1,'Team forecast'!$M$2:$AU$2,0))</f>
        <v>0</v>
      </c>
      <c r="BZ59" s="19">
        <f>INDEX('Team forecast'!$M$3:$AU$22,MATCH($B59,'Team forecast'!$B$3:$B$22,0),MATCH(BZ$1,'Team forecast'!$M$2:$AU$2,0))</f>
        <v>0</v>
      </c>
      <c r="CA59" s="5">
        <f t="shared" si="44"/>
        <v>-5000</v>
      </c>
      <c r="CB59" s="5">
        <f>INDEX('Team forecast'!$M$3:$AU$22,MATCH($B59,'Team forecast'!$B$3:$B$22,0),MATCH(CB$1,'Team forecast'!$M$2:$AU$2,0))*IF($Y59&gt;0,25000,0)</f>
        <v>0</v>
      </c>
      <c r="CC59" s="5">
        <f>INDEX('Team forecast'!$M$3:$AU$22,MATCH($B59,'Team forecast'!$B$3:$B$22,0),MATCH(CC$1,'Team forecast'!$M$2:$AU$2,0))*IF($Y59&gt;0,5000,0)</f>
        <v>0</v>
      </c>
      <c r="CD59" s="5">
        <f>INDEX('Team forecast'!$M$3:$AU$22,MATCH($B59,'Team forecast'!$B$3:$B$22,0),MATCH(CD$1,'Team forecast'!$M$2:$AU$2,0))*IF($Y59&gt;0,-15000,0)</f>
        <v>0</v>
      </c>
      <c r="CE59" s="5">
        <f t="shared" si="45"/>
        <v>0</v>
      </c>
      <c r="CF59" s="5">
        <f t="shared" si="46"/>
        <v>0</v>
      </c>
      <c r="CG59" s="5">
        <f t="shared" si="47"/>
        <v>0</v>
      </c>
      <c r="CH59" s="5">
        <f t="shared" si="48"/>
        <v>0</v>
      </c>
      <c r="CI59" s="5">
        <f t="shared" si="49"/>
        <v>0</v>
      </c>
      <c r="CJ59" s="5">
        <f t="shared" si="50"/>
        <v>0</v>
      </c>
      <c r="CK59" s="5">
        <f t="shared" si="51"/>
        <v>0</v>
      </c>
      <c r="CL59" s="5">
        <f t="shared" si="52"/>
        <v>0</v>
      </c>
      <c r="CM59" s="5">
        <f t="shared" si="53"/>
        <v>0</v>
      </c>
      <c r="CN59" s="5">
        <f>IFERROR(SUM(CB59:CM59),0)*((Cockpit!$C$3)^3)</f>
        <v>0</v>
      </c>
      <c r="CO59" s="19">
        <f>INDEX('Team forecast'!$M$3:$AU$22,MATCH($B59,'Team forecast'!$B$3:$B$22,0),MATCH(CO$1,'Team forecast'!$M$2:$AU$2,0))</f>
        <v>0</v>
      </c>
      <c r="CP59" s="19">
        <f>INDEX('Team forecast'!$M$3:$AU$22,MATCH($B59,'Team forecast'!$B$3:$B$22,0),MATCH(CP$1,'Team forecast'!$M$2:$AU$2,0))</f>
        <v>0</v>
      </c>
      <c r="CQ59" s="19">
        <f>INDEX('Team forecast'!$M$3:$AU$22,MATCH($B59,'Team forecast'!$B$3:$B$22,0),MATCH(CQ$1,'Team forecast'!$M$2:$AU$2,0))</f>
        <v>0</v>
      </c>
      <c r="CR59" s="19">
        <f>INDEX('Team forecast'!$M$3:$AU$22,MATCH($B59,'Team forecast'!$B$3:$B$22,0),MATCH(CR$1,'Team forecast'!$M$2:$AU$2,0))</f>
        <v>0</v>
      </c>
      <c r="CS59" s="5">
        <f t="shared" si="54"/>
        <v>-5000</v>
      </c>
      <c r="CT59" s="5">
        <f>INDEX('Team forecast'!$M$3:$AU$22,MATCH($B59,'Team forecast'!$B$3:$B$22,0),MATCH(CT$1,'Team forecast'!$M$2:$AU$2,0))*IF($Y59&gt;0,25000,0)</f>
        <v>0</v>
      </c>
      <c r="CU59" s="5">
        <f>INDEX('Team forecast'!$M$3:$AU$22,MATCH($B59,'Team forecast'!$B$3:$B$22,0),MATCH(CU$1,'Team forecast'!$M$2:$AU$2,0))*IF($Y59&gt;0,5000,0)</f>
        <v>0</v>
      </c>
      <c r="CV59" s="5">
        <f>INDEX('Team forecast'!$M$3:$AU$22,MATCH($B59,'Team forecast'!$B$3:$B$22,0),MATCH(CV$1,'Team forecast'!$M$2:$AU$2,0))*IF($Y59&gt;0,-15000,0)</f>
        <v>0</v>
      </c>
      <c r="CW59" s="5">
        <f t="shared" si="55"/>
        <v>0</v>
      </c>
      <c r="CX59" s="5">
        <f t="shared" si="56"/>
        <v>0</v>
      </c>
      <c r="CY59" s="5">
        <f t="shared" si="57"/>
        <v>0</v>
      </c>
      <c r="CZ59" s="5">
        <f t="shared" si="58"/>
        <v>0</v>
      </c>
      <c r="DA59" s="5">
        <f t="shared" si="59"/>
        <v>0</v>
      </c>
      <c r="DB59" s="5">
        <f t="shared" si="60"/>
        <v>0</v>
      </c>
      <c r="DC59" s="5">
        <f t="shared" si="61"/>
        <v>0</v>
      </c>
      <c r="DD59" s="5">
        <f t="shared" si="62"/>
        <v>0</v>
      </c>
      <c r="DE59" s="5">
        <f t="shared" si="63"/>
        <v>0</v>
      </c>
      <c r="DF59" s="5">
        <f>IFERROR(SUM(CT59:DE59),0)*((Cockpit!$C$3)^4)</f>
        <v>0</v>
      </c>
      <c r="DG59" s="19">
        <f>INDEX('Team forecast'!$M$3:$AU$22,MATCH($B59,'Team forecast'!$B$3:$B$22,0),MATCH(DG$1,'Team forecast'!$M$2:$AU$2,0))</f>
        <v>0</v>
      </c>
      <c r="DH59" s="19">
        <f>INDEX('Team forecast'!$M$3:$AU$22,MATCH($B59,'Team forecast'!$B$3:$B$22,0),MATCH(DH$1,'Team forecast'!$M$2:$AU$2,0))</f>
        <v>0</v>
      </c>
      <c r="DI59" s="19">
        <f>INDEX('Team forecast'!$M$3:$AU$22,MATCH($B59,'Team forecast'!$B$3:$B$22,0),MATCH(DI$1,'Team forecast'!$M$2:$AU$2,0))</f>
        <v>0</v>
      </c>
      <c r="DJ59" s="19">
        <f>INDEX('Team forecast'!$M$3:$AU$22,MATCH($B59,'Team forecast'!$B$3:$B$22,0),MATCH(DJ$1,'Team forecast'!$M$2:$AU$2,0))</f>
        <v>0</v>
      </c>
      <c r="DK59" s="5">
        <f t="shared" si="64"/>
        <v>-5000</v>
      </c>
      <c r="DL59" s="5">
        <f>INDEX('Team forecast'!$M$3:$AU$22,MATCH($B59,'Team forecast'!$B$3:$B$22,0),MATCH(DL$1,'Team forecast'!$M$2:$AU$2,0))*IF($Y59&gt;0,25000,0)</f>
        <v>0</v>
      </c>
      <c r="DM59" s="5">
        <f>INDEX('Team forecast'!$M$3:$AU$22,MATCH($B59,'Team forecast'!$B$3:$B$22,0),MATCH(DM$1,'Team forecast'!$M$2:$AU$2,0))*IF($Y59&gt;0,5000,0)</f>
        <v>0</v>
      </c>
      <c r="DN59" s="5">
        <f>INDEX('Team forecast'!$M$3:$AU$22,MATCH($B59,'Team forecast'!$B$3:$B$22,0),MATCH(DN$1,'Team forecast'!$M$2:$AU$2,0))*IF($Y59&gt;0,-15000,0)</f>
        <v>0</v>
      </c>
      <c r="DO59" s="5">
        <f t="shared" si="65"/>
        <v>0</v>
      </c>
      <c r="DP59" s="5">
        <f t="shared" si="66"/>
        <v>0</v>
      </c>
      <c r="DQ59" s="5">
        <f t="shared" si="67"/>
        <v>0</v>
      </c>
      <c r="DR59" s="5">
        <f t="shared" si="68"/>
        <v>0</v>
      </c>
      <c r="DS59" s="5">
        <f t="shared" si="69"/>
        <v>0</v>
      </c>
      <c r="DT59" s="5">
        <f t="shared" si="70"/>
        <v>0</v>
      </c>
      <c r="DU59" s="5">
        <f t="shared" si="71"/>
        <v>0</v>
      </c>
      <c r="DV59" s="5">
        <f t="shared" si="72"/>
        <v>0</v>
      </c>
      <c r="DW59" s="5">
        <f t="shared" si="73"/>
        <v>0</v>
      </c>
      <c r="DX59" s="5">
        <f>IFERROR(SUM(DL59:DW59),0)*((Cockpit!$C$3)^5)</f>
        <v>0</v>
      </c>
      <c r="DY59" s="5">
        <f t="shared" si="74"/>
        <v>-5000</v>
      </c>
      <c r="DZ59" s="5" t="str">
        <f>IF(ISERROR(MATCH(A59,'Current squad'!B:B,0)),"No","Yes")</f>
        <v>No</v>
      </c>
      <c r="EA59" s="5" cm="1">
        <f t="array" ref="EA59">IFERROR(_xlfn.IFS(DZ59="Yes",0,DZ59="No",H59*1%),999999)</f>
        <v>42220</v>
      </c>
      <c r="EB59" s="5">
        <f t="shared" si="15"/>
        <v>4264220</v>
      </c>
      <c r="EC59" s="5">
        <f t="shared" si="75"/>
        <v>-47220</v>
      </c>
      <c r="ED59" s="1">
        <f t="shared" si="16"/>
        <v>-1.1184272856466129E-2</v>
      </c>
      <c r="EE59" s="5">
        <f>RANK(EC59,$EC$2:$EC$572)+COUNTIF($EC$2:EC59,EC59)-1</f>
        <v>472</v>
      </c>
      <c r="EF59" s="4">
        <f>RANK(ED59,$ED$2:$ED$572)+COUNTIF($ED$2:ED59,ED59)-1</f>
        <v>270</v>
      </c>
    </row>
    <row r="60" spans="1:136" x14ac:dyDescent="0.3">
      <c r="A60" t="str">
        <f>IF(Holdet.dk!A60&lt;&gt;"",Holdet.dk!A60,"")</f>
        <v>Marco van Ginkel</v>
      </c>
      <c r="B60" t="str">
        <f>INDEX(Holdet.dk!B:B,MATCH($A60,Holdet.dk!$A:$A,0))</f>
        <v>Chelsea</v>
      </c>
      <c r="C60" t="str">
        <f>INDEX(Holdet.dk!C:C,MATCH($A60,Holdet.dk!$A:$A,0))</f>
        <v>Midfield</v>
      </c>
      <c r="D60" t="str">
        <f>INDEX(Holdet.dk!D:D,MATCH($A60,Holdet.dk!$A:$A,0))</f>
        <v>1.900.000</v>
      </c>
      <c r="E60" s="1">
        <f>IFERROR(_xlfn.NUMBERVALUE(INDEX(Holdet.dk!$E:$E,MATCH($A60,Holdet.dk!$A:$A,0)),","),0)</f>
        <v>1E-3</v>
      </c>
      <c r="F60" t="str">
        <f>IF(INDEX(Lookup!H:H,MATCH('Master data'!A60,Lookup!G:G,0))=0,A60,INDEX(Lookup!H:H,MATCH('Master data'!A60,Lookup!G:G,0)))</f>
        <v>Marco van Ginkel</v>
      </c>
      <c r="G60" t="str">
        <f>IFERROR(INDEX(Lookup!B:B,MATCH(INDEX(Rotowire!C:C,MATCH(F60,Rotowire!A:A,0)),Lookup!D:D,0)),"")</f>
        <v/>
      </c>
      <c r="H60" s="5">
        <f t="shared" si="4"/>
        <v>1900000</v>
      </c>
      <c r="I60" s="19">
        <f>IFERROR(INDEX('Team forecast'!$G$3:$I$22,MATCH($B60,'Team forecast'!$B$3:$B$22,0),MATCH(I$1,'Team forecast'!$G$2:$I$2,0)),0)</f>
        <v>0.93034825870646787</v>
      </c>
      <c r="J60" s="19">
        <f>IFERROR(INDEX('Team forecast'!$G$3:$I$22,MATCH($B60,'Team forecast'!$B$3:$B$22,0),MATCH(J$1,'Team forecast'!$G$2:$I$2,0)),0)</f>
        <v>0.82291666666666674</v>
      </c>
      <c r="K60" s="19">
        <f>IFERROR(INDEX('Team forecast'!$G$3:$I$22,MATCH($B60,'Team forecast'!$B$3:$B$22,0),MATCH(K$1,'Team forecast'!$G$2:$I$2,0)),0)</f>
        <v>1.1346119882058896</v>
      </c>
      <c r="L60">
        <f>SUMIFS(Rotowire!E:E,Rotowire!$A:$A,'Master data'!$F60)</f>
        <v>0</v>
      </c>
      <c r="M60" s="2">
        <f>SUMIFS(Rotowire!F:F,Rotowire!$A:$A,'Master data'!$F60)*I60</f>
        <v>0</v>
      </c>
      <c r="N60" s="2">
        <f>SUMIFS(Rotowire!G:G,Rotowire!$A:$A,'Master data'!$F60)*I60</f>
        <v>0</v>
      </c>
      <c r="O60" s="2">
        <f>SUMIFS(Rotowire!I:I,Rotowire!$A:$A,'Master data'!$F60)*I60</f>
        <v>0</v>
      </c>
      <c r="P60" s="2">
        <f>SUMIFS(Rotowire!W:W,Rotowire!$A:$A,'Master data'!$F60)*K60</f>
        <v>0</v>
      </c>
      <c r="Q60" s="2">
        <f>SUMIFS(Rotowire!Y:Y,Rotowire!$A:$A,'Master data'!$F60)*J60</f>
        <v>0</v>
      </c>
      <c r="R60" s="2">
        <f>SUMIFS(Rotowire!AB:AB,Rotowire!$A:$A,'Master data'!$F60)</f>
        <v>0</v>
      </c>
      <c r="S60" s="2">
        <f>SUMIFS(Rotowire!AC:AC,Rotowire!$A:$A,'Master data'!$F60)</f>
        <v>0</v>
      </c>
      <c r="T60" s="2">
        <f>INDEX('Team forecast'!D$3:D$22,MATCH($B60,'Team forecast'!$B$3:$B$22,0))</f>
        <v>1.87</v>
      </c>
      <c r="U60" s="2">
        <f>INDEX('Team forecast'!E$3:E$22,MATCH($B60,'Team forecast'!$B$3:$B$22,0))</f>
        <v>0.79</v>
      </c>
      <c r="V60" s="2">
        <f>INDEX('Team forecast'!J$3:J$22,MATCH($B60,'Team forecast'!$B$3:$B$22,0))</f>
        <v>0.62609999999999999</v>
      </c>
      <c r="W60" s="2">
        <f>INDEX('Team forecast'!K$3:K$22,MATCH($B60,'Team forecast'!$B$3:$B$22,0))</f>
        <v>0.2238</v>
      </c>
      <c r="X60" s="2">
        <f>INDEX('Team forecast'!L$3:L$22,MATCH($B60,'Team forecast'!$B$3:$B$22,0))</f>
        <v>0.15010000000000001</v>
      </c>
      <c r="Y60" s="5">
        <f t="shared" si="5"/>
        <v>-5000</v>
      </c>
      <c r="Z60" s="5">
        <f t="shared" si="17"/>
        <v>0</v>
      </c>
      <c r="AA60" s="5">
        <f t="shared" si="6"/>
        <v>0</v>
      </c>
      <c r="AB60" s="5">
        <f t="shared" si="7"/>
        <v>0</v>
      </c>
      <c r="AC60" s="5">
        <f t="shared" si="8"/>
        <v>0</v>
      </c>
      <c r="AD60" s="5">
        <f t="shared" si="18"/>
        <v>0</v>
      </c>
      <c r="AE60" s="5">
        <f t="shared" si="19"/>
        <v>0</v>
      </c>
      <c r="AF60" s="5">
        <f t="shared" si="11"/>
        <v>0</v>
      </c>
      <c r="AG60" s="5">
        <f t="shared" si="12"/>
        <v>0</v>
      </c>
      <c r="AH60" s="5">
        <f t="shared" si="20"/>
        <v>0</v>
      </c>
      <c r="AI60" s="5">
        <f t="shared" si="21"/>
        <v>0</v>
      </c>
      <c r="AJ60" s="5">
        <f t="shared" si="22"/>
        <v>0</v>
      </c>
      <c r="AK60" s="5">
        <f t="shared" si="23"/>
        <v>0</v>
      </c>
      <c r="AL60" s="5">
        <f>IFERROR(SUM(Y60:AK60),-5000)*((Cockpit!$C$3)^0)</f>
        <v>-5000</v>
      </c>
      <c r="AM60" s="19">
        <f>INDEX('Team forecast'!$M$3:$AU$22,MATCH($B60,'Team forecast'!$B$3:$B$22,0),MATCH(AM$1,'Team forecast'!$M$2:$AU$2,0))</f>
        <v>0</v>
      </c>
      <c r="AN60" s="19">
        <f>INDEX('Team forecast'!$M$3:$AU$22,MATCH($B60,'Team forecast'!$B$3:$B$22,0),MATCH(AN$1,'Team forecast'!$M$2:$AU$2,0))</f>
        <v>0</v>
      </c>
      <c r="AO60" s="19">
        <f>INDEX('Team forecast'!$M$3:$AU$22,MATCH($B60,'Team forecast'!$B$3:$B$22,0),MATCH(AO$1,'Team forecast'!$M$2:$AU$2,0))</f>
        <v>0</v>
      </c>
      <c r="AP60" s="19">
        <f>INDEX('Team forecast'!$M$3:$AU$22,MATCH($B60,'Team forecast'!$B$3:$B$22,0),MATCH(AP$1,'Team forecast'!$M$2:$AU$2,0))</f>
        <v>0</v>
      </c>
      <c r="AQ60" s="5">
        <f t="shared" si="24"/>
        <v>-5000</v>
      </c>
      <c r="AR60" s="5">
        <f>INDEX('Team forecast'!$M$3:$AU$22,MATCH($B60,'Team forecast'!$B$3:$B$22,0),MATCH(AR$1,'Team forecast'!$M$2:$AU$2,0))*IF($Y60&gt;0,25000,0)</f>
        <v>0</v>
      </c>
      <c r="AS60" s="5">
        <f>INDEX('Team forecast'!$M$3:$AU$22,MATCH($B60,'Team forecast'!$B$3:$B$22,0),MATCH(AS$1,'Team forecast'!$M$2:$AU$2,0))*IF($Y60&gt;0,5000,0)</f>
        <v>0</v>
      </c>
      <c r="AT60" s="5">
        <f>INDEX('Team forecast'!$M$3:$AU$22,MATCH($B60,'Team forecast'!$B$3:$B$22,0),MATCH(AT$1,'Team forecast'!$M$2:$AU$2,0))*IF($Y60&gt;0,-15000,0)</f>
        <v>0</v>
      </c>
      <c r="AU60" s="5">
        <f t="shared" si="25"/>
        <v>0</v>
      </c>
      <c r="AV60" s="5">
        <f t="shared" si="26"/>
        <v>0</v>
      </c>
      <c r="AW60" s="5">
        <f t="shared" si="27"/>
        <v>0</v>
      </c>
      <c r="AX60" s="5">
        <f t="shared" si="28"/>
        <v>0</v>
      </c>
      <c r="AY60" s="5">
        <f t="shared" si="29"/>
        <v>0</v>
      </c>
      <c r="AZ60" s="5">
        <f t="shared" si="30"/>
        <v>0</v>
      </c>
      <c r="BA60" s="5">
        <f t="shared" si="31"/>
        <v>0</v>
      </c>
      <c r="BB60" s="5">
        <f t="shared" si="32"/>
        <v>0</v>
      </c>
      <c r="BC60" s="5">
        <f t="shared" si="33"/>
        <v>0</v>
      </c>
      <c r="BD60" s="5">
        <f>IFERROR(SUM(AR60:BC60),0)*((Cockpit!$C$3)^1)</f>
        <v>0</v>
      </c>
      <c r="BE60" s="19">
        <f>INDEX('Team forecast'!$M$3:$AU$22,MATCH($B60,'Team forecast'!$B$3:$B$22,0),MATCH(BE$1,'Team forecast'!$M$2:$AU$2,0))</f>
        <v>0</v>
      </c>
      <c r="BF60" s="19">
        <f>INDEX('Team forecast'!$M$3:$AU$22,MATCH($B60,'Team forecast'!$B$3:$B$22,0),MATCH(BF$1,'Team forecast'!$M$2:$AU$2,0))</f>
        <v>0</v>
      </c>
      <c r="BG60" s="19">
        <f>INDEX('Team forecast'!$M$3:$AU$22,MATCH($B60,'Team forecast'!$B$3:$B$22,0),MATCH(BG$1,'Team forecast'!$M$2:$AU$2,0))</f>
        <v>0</v>
      </c>
      <c r="BH60" s="19">
        <f>INDEX('Team forecast'!$M$3:$AU$22,MATCH($B60,'Team forecast'!$B$3:$B$22,0),MATCH(BH$1,'Team forecast'!$M$2:$AU$2,0))</f>
        <v>0</v>
      </c>
      <c r="BI60" s="5">
        <f t="shared" si="34"/>
        <v>-5000</v>
      </c>
      <c r="BJ60" s="5">
        <f>INDEX('Team forecast'!$M$3:$AU$22,MATCH($B60,'Team forecast'!$B$3:$B$22,0),MATCH(BJ$1,'Team forecast'!$M$2:$AU$2,0))*IF($Y60&gt;0,25000,0)</f>
        <v>0</v>
      </c>
      <c r="BK60" s="5">
        <f>INDEX('Team forecast'!$M$3:$AU$22,MATCH($B60,'Team forecast'!$B$3:$B$22,0),MATCH(BK$1,'Team forecast'!$M$2:$AU$2,0))*IF($Y60&gt;0,5000,0)</f>
        <v>0</v>
      </c>
      <c r="BL60" s="5">
        <f>INDEX('Team forecast'!$M$3:$AU$22,MATCH($B60,'Team forecast'!$B$3:$B$22,0),MATCH(BL$1,'Team forecast'!$M$2:$AU$2,0))*IF($Y60&gt;0,-15000,0)</f>
        <v>0</v>
      </c>
      <c r="BM60" s="5">
        <f t="shared" si="35"/>
        <v>0</v>
      </c>
      <c r="BN60" s="5">
        <f t="shared" si="36"/>
        <v>0</v>
      </c>
      <c r="BO60" s="5">
        <f t="shared" si="37"/>
        <v>0</v>
      </c>
      <c r="BP60" s="5">
        <f t="shared" si="38"/>
        <v>0</v>
      </c>
      <c r="BQ60" s="5">
        <f t="shared" si="39"/>
        <v>0</v>
      </c>
      <c r="BR60" s="5">
        <f t="shared" si="40"/>
        <v>0</v>
      </c>
      <c r="BS60" s="5">
        <f t="shared" si="41"/>
        <v>0</v>
      </c>
      <c r="BT60" s="5">
        <f t="shared" si="42"/>
        <v>0</v>
      </c>
      <c r="BU60" s="5">
        <f t="shared" si="43"/>
        <v>0</v>
      </c>
      <c r="BV60" s="5">
        <f>IFERROR(SUM(BJ60:BU60),0)*((Cockpit!$C$3)^2)</f>
        <v>0</v>
      </c>
      <c r="BW60" s="19">
        <f>INDEX('Team forecast'!$M$3:$AU$22,MATCH($B60,'Team forecast'!$B$3:$B$22,0),MATCH(BW$1,'Team forecast'!$M$2:$AU$2,0))</f>
        <v>0</v>
      </c>
      <c r="BX60" s="19">
        <f>INDEX('Team forecast'!$M$3:$AU$22,MATCH($B60,'Team forecast'!$B$3:$B$22,0),MATCH(BX$1,'Team forecast'!$M$2:$AU$2,0))</f>
        <v>0</v>
      </c>
      <c r="BY60" s="19">
        <f>INDEX('Team forecast'!$M$3:$AU$22,MATCH($B60,'Team forecast'!$B$3:$B$22,0),MATCH(BY$1,'Team forecast'!$M$2:$AU$2,0))</f>
        <v>0</v>
      </c>
      <c r="BZ60" s="19">
        <f>INDEX('Team forecast'!$M$3:$AU$22,MATCH($B60,'Team forecast'!$B$3:$B$22,0),MATCH(BZ$1,'Team forecast'!$M$2:$AU$2,0))</f>
        <v>0</v>
      </c>
      <c r="CA60" s="5">
        <f t="shared" si="44"/>
        <v>-5000</v>
      </c>
      <c r="CB60" s="5">
        <f>INDEX('Team forecast'!$M$3:$AU$22,MATCH($B60,'Team forecast'!$B$3:$B$22,0),MATCH(CB$1,'Team forecast'!$M$2:$AU$2,0))*IF($Y60&gt;0,25000,0)</f>
        <v>0</v>
      </c>
      <c r="CC60" s="5">
        <f>INDEX('Team forecast'!$M$3:$AU$22,MATCH($B60,'Team forecast'!$B$3:$B$22,0),MATCH(CC$1,'Team forecast'!$M$2:$AU$2,0))*IF($Y60&gt;0,5000,0)</f>
        <v>0</v>
      </c>
      <c r="CD60" s="5">
        <f>INDEX('Team forecast'!$M$3:$AU$22,MATCH($B60,'Team forecast'!$B$3:$B$22,0),MATCH(CD$1,'Team forecast'!$M$2:$AU$2,0))*IF($Y60&gt;0,-15000,0)</f>
        <v>0</v>
      </c>
      <c r="CE60" s="5">
        <f t="shared" si="45"/>
        <v>0</v>
      </c>
      <c r="CF60" s="5">
        <f t="shared" si="46"/>
        <v>0</v>
      </c>
      <c r="CG60" s="5">
        <f t="shared" si="47"/>
        <v>0</v>
      </c>
      <c r="CH60" s="5">
        <f t="shared" si="48"/>
        <v>0</v>
      </c>
      <c r="CI60" s="5">
        <f t="shared" si="49"/>
        <v>0</v>
      </c>
      <c r="CJ60" s="5">
        <f t="shared" si="50"/>
        <v>0</v>
      </c>
      <c r="CK60" s="5">
        <f t="shared" si="51"/>
        <v>0</v>
      </c>
      <c r="CL60" s="5">
        <f t="shared" si="52"/>
        <v>0</v>
      </c>
      <c r="CM60" s="5">
        <f t="shared" si="53"/>
        <v>0</v>
      </c>
      <c r="CN60" s="5">
        <f>IFERROR(SUM(CB60:CM60),0)*((Cockpit!$C$3)^3)</f>
        <v>0</v>
      </c>
      <c r="CO60" s="19">
        <f>INDEX('Team forecast'!$M$3:$AU$22,MATCH($B60,'Team forecast'!$B$3:$B$22,0),MATCH(CO$1,'Team forecast'!$M$2:$AU$2,0))</f>
        <v>0</v>
      </c>
      <c r="CP60" s="19">
        <f>INDEX('Team forecast'!$M$3:$AU$22,MATCH($B60,'Team forecast'!$B$3:$B$22,0),MATCH(CP$1,'Team forecast'!$M$2:$AU$2,0))</f>
        <v>0</v>
      </c>
      <c r="CQ60" s="19">
        <f>INDEX('Team forecast'!$M$3:$AU$22,MATCH($B60,'Team forecast'!$B$3:$B$22,0),MATCH(CQ$1,'Team forecast'!$M$2:$AU$2,0))</f>
        <v>0</v>
      </c>
      <c r="CR60" s="19">
        <f>INDEX('Team forecast'!$M$3:$AU$22,MATCH($B60,'Team forecast'!$B$3:$B$22,0),MATCH(CR$1,'Team forecast'!$M$2:$AU$2,0))</f>
        <v>0</v>
      </c>
      <c r="CS60" s="5">
        <f t="shared" si="54"/>
        <v>-5000</v>
      </c>
      <c r="CT60" s="5">
        <f>INDEX('Team forecast'!$M$3:$AU$22,MATCH($B60,'Team forecast'!$B$3:$B$22,0),MATCH(CT$1,'Team forecast'!$M$2:$AU$2,0))*IF($Y60&gt;0,25000,0)</f>
        <v>0</v>
      </c>
      <c r="CU60" s="5">
        <f>INDEX('Team forecast'!$M$3:$AU$22,MATCH($B60,'Team forecast'!$B$3:$B$22,0),MATCH(CU$1,'Team forecast'!$M$2:$AU$2,0))*IF($Y60&gt;0,5000,0)</f>
        <v>0</v>
      </c>
      <c r="CV60" s="5">
        <f>INDEX('Team forecast'!$M$3:$AU$22,MATCH($B60,'Team forecast'!$B$3:$B$22,0),MATCH(CV$1,'Team forecast'!$M$2:$AU$2,0))*IF($Y60&gt;0,-15000,0)</f>
        <v>0</v>
      </c>
      <c r="CW60" s="5">
        <f t="shared" si="55"/>
        <v>0</v>
      </c>
      <c r="CX60" s="5">
        <f t="shared" si="56"/>
        <v>0</v>
      </c>
      <c r="CY60" s="5">
        <f t="shared" si="57"/>
        <v>0</v>
      </c>
      <c r="CZ60" s="5">
        <f t="shared" si="58"/>
        <v>0</v>
      </c>
      <c r="DA60" s="5">
        <f t="shared" si="59"/>
        <v>0</v>
      </c>
      <c r="DB60" s="5">
        <f t="shared" si="60"/>
        <v>0</v>
      </c>
      <c r="DC60" s="5">
        <f t="shared" si="61"/>
        <v>0</v>
      </c>
      <c r="DD60" s="5">
        <f t="shared" si="62"/>
        <v>0</v>
      </c>
      <c r="DE60" s="5">
        <f t="shared" si="63"/>
        <v>0</v>
      </c>
      <c r="DF60" s="5">
        <f>IFERROR(SUM(CT60:DE60),0)*((Cockpit!$C$3)^4)</f>
        <v>0</v>
      </c>
      <c r="DG60" s="19">
        <f>INDEX('Team forecast'!$M$3:$AU$22,MATCH($B60,'Team forecast'!$B$3:$B$22,0),MATCH(DG$1,'Team forecast'!$M$2:$AU$2,0))</f>
        <v>0</v>
      </c>
      <c r="DH60" s="19">
        <f>INDEX('Team forecast'!$M$3:$AU$22,MATCH($B60,'Team forecast'!$B$3:$B$22,0),MATCH(DH$1,'Team forecast'!$M$2:$AU$2,0))</f>
        <v>0</v>
      </c>
      <c r="DI60" s="19">
        <f>INDEX('Team forecast'!$M$3:$AU$22,MATCH($B60,'Team forecast'!$B$3:$B$22,0),MATCH(DI$1,'Team forecast'!$M$2:$AU$2,0))</f>
        <v>0</v>
      </c>
      <c r="DJ60" s="19">
        <f>INDEX('Team forecast'!$M$3:$AU$22,MATCH($B60,'Team forecast'!$B$3:$B$22,0),MATCH(DJ$1,'Team forecast'!$M$2:$AU$2,0))</f>
        <v>0</v>
      </c>
      <c r="DK60" s="5">
        <f t="shared" si="64"/>
        <v>-5000</v>
      </c>
      <c r="DL60" s="5">
        <f>INDEX('Team forecast'!$M$3:$AU$22,MATCH($B60,'Team forecast'!$B$3:$B$22,0),MATCH(DL$1,'Team forecast'!$M$2:$AU$2,0))*IF($Y60&gt;0,25000,0)</f>
        <v>0</v>
      </c>
      <c r="DM60" s="5">
        <f>INDEX('Team forecast'!$M$3:$AU$22,MATCH($B60,'Team forecast'!$B$3:$B$22,0),MATCH(DM$1,'Team forecast'!$M$2:$AU$2,0))*IF($Y60&gt;0,5000,0)</f>
        <v>0</v>
      </c>
      <c r="DN60" s="5">
        <f>INDEX('Team forecast'!$M$3:$AU$22,MATCH($B60,'Team forecast'!$B$3:$B$22,0),MATCH(DN$1,'Team forecast'!$M$2:$AU$2,0))*IF($Y60&gt;0,-15000,0)</f>
        <v>0</v>
      </c>
      <c r="DO60" s="5">
        <f t="shared" si="65"/>
        <v>0</v>
      </c>
      <c r="DP60" s="5">
        <f t="shared" si="66"/>
        <v>0</v>
      </c>
      <c r="DQ60" s="5">
        <f t="shared" si="67"/>
        <v>0</v>
      </c>
      <c r="DR60" s="5">
        <f t="shared" si="68"/>
        <v>0</v>
      </c>
      <c r="DS60" s="5">
        <f t="shared" si="69"/>
        <v>0</v>
      </c>
      <c r="DT60" s="5">
        <f t="shared" si="70"/>
        <v>0</v>
      </c>
      <c r="DU60" s="5">
        <f t="shared" si="71"/>
        <v>0</v>
      </c>
      <c r="DV60" s="5">
        <f t="shared" si="72"/>
        <v>0</v>
      </c>
      <c r="DW60" s="5">
        <f t="shared" si="73"/>
        <v>0</v>
      </c>
      <c r="DX60" s="5">
        <f>IFERROR(SUM(DL60:DW60),0)*((Cockpit!$C$3)^5)</f>
        <v>0</v>
      </c>
      <c r="DY60" s="5">
        <f t="shared" si="74"/>
        <v>-5000</v>
      </c>
      <c r="DZ60" s="5" t="str">
        <f>IF(ISERROR(MATCH(A60,'Current squad'!B:B,0)),"No","Yes")</f>
        <v>No</v>
      </c>
      <c r="EA60" s="5" cm="1">
        <f t="array" ref="EA60">IFERROR(_xlfn.IFS(DZ60="Yes",0,DZ60="No",H60*1%),999999)</f>
        <v>19000</v>
      </c>
      <c r="EB60" s="5">
        <f t="shared" si="15"/>
        <v>1919000</v>
      </c>
      <c r="EC60" s="5">
        <f t="shared" si="75"/>
        <v>-24000</v>
      </c>
      <c r="ED60" s="1">
        <f t="shared" si="16"/>
        <v>-1.2631578947368421E-2</v>
      </c>
      <c r="EE60" s="5">
        <f>RANK(EC60,$EC$2:$EC$572)+COUNTIF($EC$2:EC60,EC60)-1</f>
        <v>187</v>
      </c>
      <c r="EF60" s="4">
        <f>RANK(ED60,$ED$2:$ED$572)+COUNTIF($ED$2:ED60,ED60)-1</f>
        <v>504</v>
      </c>
    </row>
    <row r="61" spans="1:136" x14ac:dyDescent="0.3">
      <c r="A61" t="str">
        <f>IF(Holdet.dk!A61&lt;&gt;"",Holdet.dk!A61,"")</f>
        <v>Lukasz Fabianski</v>
      </c>
      <c r="B61" t="str">
        <f>INDEX(Holdet.dk!B:B,MATCH($A61,Holdet.dk!$A:$A,0))</f>
        <v>West Ham</v>
      </c>
      <c r="C61" t="str">
        <f>INDEX(Holdet.dk!C:C,MATCH($A61,Holdet.dk!$A:$A,0))</f>
        <v>Goalkeeper</v>
      </c>
      <c r="D61" t="str">
        <f>INDEX(Holdet.dk!D:D,MATCH($A61,Holdet.dk!$A:$A,0))</f>
        <v>5.447.000</v>
      </c>
      <c r="E61" s="1">
        <f>IFERROR(_xlfn.NUMBERVALUE(INDEX(Holdet.dk!$E:$E,MATCH($A61,Holdet.dk!$A:$A,0)),","),0)</f>
        <v>3.4000000000000002E-2</v>
      </c>
      <c r="F61" t="str">
        <f>IF(INDEX(Lookup!H:H,MATCH('Master data'!A61,Lookup!G:G,0))=0,A61,INDEX(Lookup!H:H,MATCH('Master data'!A61,Lookup!G:G,0)))</f>
        <v>Lukasz Fabianski</v>
      </c>
      <c r="G61" t="str">
        <f>IFERROR(INDEX(Lookup!B:B,MATCH(INDEX(Rotowire!C:C,MATCH(F61,Rotowire!A:A,0)),Lookup!D:D,0)),"")</f>
        <v/>
      </c>
      <c r="H61" s="5">
        <f t="shared" si="4"/>
        <v>5447000</v>
      </c>
      <c r="I61" s="19">
        <f>IFERROR(INDEX('Team forecast'!$G$3:$I$22,MATCH($B61,'Team forecast'!$B$3:$B$22,0),MATCH(I$1,'Team forecast'!$G$2:$I$2,0)),0)</f>
        <v>0.89999999999999991</v>
      </c>
      <c r="J61" s="19">
        <f>IFERROR(INDEX('Team forecast'!$G$3:$I$22,MATCH($B61,'Team forecast'!$B$3:$B$22,0),MATCH(J$1,'Team forecast'!$G$2:$I$2,0)),0)</f>
        <v>1.1637931034482758</v>
      </c>
      <c r="K61" s="19">
        <f>IFERROR(INDEX('Team forecast'!$G$3:$I$22,MATCH($B61,'Team forecast'!$B$3:$B$22,0),MATCH(K$1,'Team forecast'!$G$2:$I$2,0)),0)</f>
        <v>0.81012581451841092</v>
      </c>
      <c r="L61">
        <f>SUMIFS(Rotowire!E:E,Rotowire!$A:$A,'Master data'!$F61)</f>
        <v>0</v>
      </c>
      <c r="M61" s="2">
        <f>SUMIFS(Rotowire!F:F,Rotowire!$A:$A,'Master data'!$F61)*I61</f>
        <v>0</v>
      </c>
      <c r="N61" s="2">
        <f>SUMIFS(Rotowire!G:G,Rotowire!$A:$A,'Master data'!$F61)*I61</f>
        <v>0</v>
      </c>
      <c r="O61" s="2">
        <f>SUMIFS(Rotowire!I:I,Rotowire!$A:$A,'Master data'!$F61)*I61</f>
        <v>0</v>
      </c>
      <c r="P61" s="2">
        <f>SUMIFS(Rotowire!W:W,Rotowire!$A:$A,'Master data'!$F61)*K61</f>
        <v>0</v>
      </c>
      <c r="Q61" s="2">
        <f>SUMIFS(Rotowire!Y:Y,Rotowire!$A:$A,'Master data'!$F61)*J61</f>
        <v>0</v>
      </c>
      <c r="R61" s="2">
        <f>SUMIFS(Rotowire!AB:AB,Rotowire!$A:$A,'Master data'!$F61)</f>
        <v>0</v>
      </c>
      <c r="S61" s="2">
        <f>SUMIFS(Rotowire!AC:AC,Rotowire!$A:$A,'Master data'!$F61)</f>
        <v>0</v>
      </c>
      <c r="T61" s="2">
        <f>INDEX('Team forecast'!D$3:D$22,MATCH($B61,'Team forecast'!$B$3:$B$22,0))</f>
        <v>1.71</v>
      </c>
      <c r="U61" s="2">
        <f>INDEX('Team forecast'!E$3:E$22,MATCH($B61,'Team forecast'!$B$3:$B$22,0))</f>
        <v>1.35</v>
      </c>
      <c r="V61" s="2">
        <f>INDEX('Team forecast'!J$3:J$22,MATCH($B61,'Team forecast'!$B$3:$B$22,0))</f>
        <v>0.45750000000000002</v>
      </c>
      <c r="W61" s="2">
        <f>INDEX('Team forecast'!K$3:K$22,MATCH($B61,'Team forecast'!$B$3:$B$22,0))</f>
        <v>0.2422</v>
      </c>
      <c r="X61" s="2">
        <f>INDEX('Team forecast'!L$3:L$22,MATCH($B61,'Team forecast'!$B$3:$B$22,0))</f>
        <v>0.30020000000000002</v>
      </c>
      <c r="Y61" s="5">
        <f t="shared" si="5"/>
        <v>-5000</v>
      </c>
      <c r="Z61" s="5">
        <f t="shared" si="17"/>
        <v>0</v>
      </c>
      <c r="AA61" s="5">
        <f t="shared" si="6"/>
        <v>0</v>
      </c>
      <c r="AB61" s="5">
        <f t="shared" si="7"/>
        <v>0</v>
      </c>
      <c r="AC61" s="5">
        <f t="shared" si="8"/>
        <v>0</v>
      </c>
      <c r="AD61" s="5">
        <f t="shared" si="18"/>
        <v>0</v>
      </c>
      <c r="AE61" s="5">
        <f t="shared" si="19"/>
        <v>0</v>
      </c>
      <c r="AF61" s="5">
        <f t="shared" si="11"/>
        <v>0</v>
      </c>
      <c r="AG61" s="5">
        <f t="shared" si="12"/>
        <v>0</v>
      </c>
      <c r="AH61" s="5">
        <f t="shared" si="20"/>
        <v>0</v>
      </c>
      <c r="AI61" s="5">
        <f t="shared" si="21"/>
        <v>0</v>
      </c>
      <c r="AJ61" s="5">
        <f t="shared" si="22"/>
        <v>0</v>
      </c>
      <c r="AK61" s="5">
        <f t="shared" si="23"/>
        <v>0</v>
      </c>
      <c r="AL61" s="5">
        <f>IFERROR(SUM(Y61:AK61),-5000)*((Cockpit!$C$3)^0)</f>
        <v>-5000</v>
      </c>
      <c r="AM61" s="19">
        <f>INDEX('Team forecast'!$M$3:$AU$22,MATCH($B61,'Team forecast'!$B$3:$B$22,0),MATCH(AM$1,'Team forecast'!$M$2:$AU$2,0))</f>
        <v>0</v>
      </c>
      <c r="AN61" s="19">
        <f>INDEX('Team forecast'!$M$3:$AU$22,MATCH($B61,'Team forecast'!$B$3:$B$22,0),MATCH(AN$1,'Team forecast'!$M$2:$AU$2,0))</f>
        <v>0</v>
      </c>
      <c r="AO61" s="19">
        <f>INDEX('Team forecast'!$M$3:$AU$22,MATCH($B61,'Team forecast'!$B$3:$B$22,0),MATCH(AO$1,'Team forecast'!$M$2:$AU$2,0))</f>
        <v>0</v>
      </c>
      <c r="AP61" s="19">
        <f>INDEX('Team forecast'!$M$3:$AU$22,MATCH($B61,'Team forecast'!$B$3:$B$22,0),MATCH(AP$1,'Team forecast'!$M$2:$AU$2,0))</f>
        <v>0</v>
      </c>
      <c r="AQ61" s="5">
        <f t="shared" si="24"/>
        <v>-5000</v>
      </c>
      <c r="AR61" s="5">
        <f>INDEX('Team forecast'!$M$3:$AU$22,MATCH($B61,'Team forecast'!$B$3:$B$22,0),MATCH(AR$1,'Team forecast'!$M$2:$AU$2,0))*IF($Y61&gt;0,25000,0)</f>
        <v>0</v>
      </c>
      <c r="AS61" s="5">
        <f>INDEX('Team forecast'!$M$3:$AU$22,MATCH($B61,'Team forecast'!$B$3:$B$22,0),MATCH(AS$1,'Team forecast'!$M$2:$AU$2,0))*IF($Y61&gt;0,5000,0)</f>
        <v>0</v>
      </c>
      <c r="AT61" s="5">
        <f>INDEX('Team forecast'!$M$3:$AU$22,MATCH($B61,'Team forecast'!$B$3:$B$22,0),MATCH(AT$1,'Team forecast'!$M$2:$AU$2,0))*IF($Y61&gt;0,-15000,0)</f>
        <v>0</v>
      </c>
      <c r="AU61" s="5">
        <f t="shared" si="25"/>
        <v>0</v>
      </c>
      <c r="AV61" s="5">
        <f t="shared" si="26"/>
        <v>0</v>
      </c>
      <c r="AW61" s="5">
        <f t="shared" si="27"/>
        <v>0</v>
      </c>
      <c r="AX61" s="5">
        <f t="shared" si="28"/>
        <v>0</v>
      </c>
      <c r="AY61" s="5">
        <f t="shared" si="29"/>
        <v>0</v>
      </c>
      <c r="AZ61" s="5">
        <f t="shared" si="30"/>
        <v>0</v>
      </c>
      <c r="BA61" s="5">
        <f t="shared" si="31"/>
        <v>0</v>
      </c>
      <c r="BB61" s="5">
        <f t="shared" si="32"/>
        <v>0</v>
      </c>
      <c r="BC61" s="5">
        <f t="shared" si="33"/>
        <v>0</v>
      </c>
      <c r="BD61" s="5">
        <f>IFERROR(SUM(AR61:BC61),0)*((Cockpit!$C$3)^1)</f>
        <v>0</v>
      </c>
      <c r="BE61" s="19">
        <f>INDEX('Team forecast'!$M$3:$AU$22,MATCH($B61,'Team forecast'!$B$3:$B$22,0),MATCH(BE$1,'Team forecast'!$M$2:$AU$2,0))</f>
        <v>0</v>
      </c>
      <c r="BF61" s="19">
        <f>INDEX('Team forecast'!$M$3:$AU$22,MATCH($B61,'Team forecast'!$B$3:$B$22,0),MATCH(BF$1,'Team forecast'!$M$2:$AU$2,0))</f>
        <v>0</v>
      </c>
      <c r="BG61" s="19">
        <f>INDEX('Team forecast'!$M$3:$AU$22,MATCH($B61,'Team forecast'!$B$3:$B$22,0),MATCH(BG$1,'Team forecast'!$M$2:$AU$2,0))</f>
        <v>0</v>
      </c>
      <c r="BH61" s="19">
        <f>INDEX('Team forecast'!$M$3:$AU$22,MATCH($B61,'Team forecast'!$B$3:$B$22,0),MATCH(BH$1,'Team forecast'!$M$2:$AU$2,0))</f>
        <v>0</v>
      </c>
      <c r="BI61" s="5">
        <f t="shared" si="34"/>
        <v>-5000</v>
      </c>
      <c r="BJ61" s="5">
        <f>INDEX('Team forecast'!$M$3:$AU$22,MATCH($B61,'Team forecast'!$B$3:$B$22,0),MATCH(BJ$1,'Team forecast'!$M$2:$AU$2,0))*IF($Y61&gt;0,25000,0)</f>
        <v>0</v>
      </c>
      <c r="BK61" s="5">
        <f>INDEX('Team forecast'!$M$3:$AU$22,MATCH($B61,'Team forecast'!$B$3:$B$22,0),MATCH(BK$1,'Team forecast'!$M$2:$AU$2,0))*IF($Y61&gt;0,5000,0)</f>
        <v>0</v>
      </c>
      <c r="BL61" s="5">
        <f>INDEX('Team forecast'!$M$3:$AU$22,MATCH($B61,'Team forecast'!$B$3:$B$22,0),MATCH(BL$1,'Team forecast'!$M$2:$AU$2,0))*IF($Y61&gt;0,-15000,0)</f>
        <v>0</v>
      </c>
      <c r="BM61" s="5">
        <f t="shared" si="35"/>
        <v>0</v>
      </c>
      <c r="BN61" s="5">
        <f t="shared" si="36"/>
        <v>0</v>
      </c>
      <c r="BO61" s="5">
        <f t="shared" si="37"/>
        <v>0</v>
      </c>
      <c r="BP61" s="5">
        <f t="shared" si="38"/>
        <v>0</v>
      </c>
      <c r="BQ61" s="5">
        <f t="shared" si="39"/>
        <v>0</v>
      </c>
      <c r="BR61" s="5">
        <f t="shared" si="40"/>
        <v>0</v>
      </c>
      <c r="BS61" s="5">
        <f t="shared" si="41"/>
        <v>0</v>
      </c>
      <c r="BT61" s="5">
        <f t="shared" si="42"/>
        <v>0</v>
      </c>
      <c r="BU61" s="5">
        <f t="shared" si="43"/>
        <v>0</v>
      </c>
      <c r="BV61" s="5">
        <f>IFERROR(SUM(BJ61:BU61),0)*((Cockpit!$C$3)^2)</f>
        <v>0</v>
      </c>
      <c r="BW61" s="19">
        <f>INDEX('Team forecast'!$M$3:$AU$22,MATCH($B61,'Team forecast'!$B$3:$B$22,0),MATCH(BW$1,'Team forecast'!$M$2:$AU$2,0))</f>
        <v>0</v>
      </c>
      <c r="BX61" s="19">
        <f>INDEX('Team forecast'!$M$3:$AU$22,MATCH($B61,'Team forecast'!$B$3:$B$22,0),MATCH(BX$1,'Team forecast'!$M$2:$AU$2,0))</f>
        <v>0</v>
      </c>
      <c r="BY61" s="19">
        <f>INDEX('Team forecast'!$M$3:$AU$22,MATCH($B61,'Team forecast'!$B$3:$B$22,0),MATCH(BY$1,'Team forecast'!$M$2:$AU$2,0))</f>
        <v>0</v>
      </c>
      <c r="BZ61" s="19">
        <f>INDEX('Team forecast'!$M$3:$AU$22,MATCH($B61,'Team forecast'!$B$3:$B$22,0),MATCH(BZ$1,'Team forecast'!$M$2:$AU$2,0))</f>
        <v>0</v>
      </c>
      <c r="CA61" s="5">
        <f t="shared" si="44"/>
        <v>-5000</v>
      </c>
      <c r="CB61" s="5">
        <f>INDEX('Team forecast'!$M$3:$AU$22,MATCH($B61,'Team forecast'!$B$3:$B$22,0),MATCH(CB$1,'Team forecast'!$M$2:$AU$2,0))*IF($Y61&gt;0,25000,0)</f>
        <v>0</v>
      </c>
      <c r="CC61" s="5">
        <f>INDEX('Team forecast'!$M$3:$AU$22,MATCH($B61,'Team forecast'!$B$3:$B$22,0),MATCH(CC$1,'Team forecast'!$M$2:$AU$2,0))*IF($Y61&gt;0,5000,0)</f>
        <v>0</v>
      </c>
      <c r="CD61" s="5">
        <f>INDEX('Team forecast'!$M$3:$AU$22,MATCH($B61,'Team forecast'!$B$3:$B$22,0),MATCH(CD$1,'Team forecast'!$M$2:$AU$2,0))*IF($Y61&gt;0,-15000,0)</f>
        <v>0</v>
      </c>
      <c r="CE61" s="5">
        <f t="shared" si="45"/>
        <v>0</v>
      </c>
      <c r="CF61" s="5">
        <f t="shared" si="46"/>
        <v>0</v>
      </c>
      <c r="CG61" s="5">
        <f t="shared" si="47"/>
        <v>0</v>
      </c>
      <c r="CH61" s="5">
        <f t="shared" si="48"/>
        <v>0</v>
      </c>
      <c r="CI61" s="5">
        <f t="shared" si="49"/>
        <v>0</v>
      </c>
      <c r="CJ61" s="5">
        <f t="shared" si="50"/>
        <v>0</v>
      </c>
      <c r="CK61" s="5">
        <f t="shared" si="51"/>
        <v>0</v>
      </c>
      <c r="CL61" s="5">
        <f t="shared" si="52"/>
        <v>0</v>
      </c>
      <c r="CM61" s="5">
        <f t="shared" si="53"/>
        <v>0</v>
      </c>
      <c r="CN61" s="5">
        <f>IFERROR(SUM(CB61:CM61),0)*((Cockpit!$C$3)^3)</f>
        <v>0</v>
      </c>
      <c r="CO61" s="19">
        <f>INDEX('Team forecast'!$M$3:$AU$22,MATCH($B61,'Team forecast'!$B$3:$B$22,0),MATCH(CO$1,'Team forecast'!$M$2:$AU$2,0))</f>
        <v>0</v>
      </c>
      <c r="CP61" s="19">
        <f>INDEX('Team forecast'!$M$3:$AU$22,MATCH($B61,'Team forecast'!$B$3:$B$22,0),MATCH(CP$1,'Team forecast'!$M$2:$AU$2,0))</f>
        <v>0</v>
      </c>
      <c r="CQ61" s="19">
        <f>INDEX('Team forecast'!$M$3:$AU$22,MATCH($B61,'Team forecast'!$B$3:$B$22,0),MATCH(CQ$1,'Team forecast'!$M$2:$AU$2,0))</f>
        <v>0</v>
      </c>
      <c r="CR61" s="19">
        <f>INDEX('Team forecast'!$M$3:$AU$22,MATCH($B61,'Team forecast'!$B$3:$B$22,0),MATCH(CR$1,'Team forecast'!$M$2:$AU$2,0))</f>
        <v>0</v>
      </c>
      <c r="CS61" s="5">
        <f t="shared" si="54"/>
        <v>-5000</v>
      </c>
      <c r="CT61" s="5">
        <f>INDEX('Team forecast'!$M$3:$AU$22,MATCH($B61,'Team forecast'!$B$3:$B$22,0),MATCH(CT$1,'Team forecast'!$M$2:$AU$2,0))*IF($Y61&gt;0,25000,0)</f>
        <v>0</v>
      </c>
      <c r="CU61" s="5">
        <f>INDEX('Team forecast'!$M$3:$AU$22,MATCH($B61,'Team forecast'!$B$3:$B$22,0),MATCH(CU$1,'Team forecast'!$M$2:$AU$2,0))*IF($Y61&gt;0,5000,0)</f>
        <v>0</v>
      </c>
      <c r="CV61" s="5">
        <f>INDEX('Team forecast'!$M$3:$AU$22,MATCH($B61,'Team forecast'!$B$3:$B$22,0),MATCH(CV$1,'Team forecast'!$M$2:$AU$2,0))*IF($Y61&gt;0,-15000,0)</f>
        <v>0</v>
      </c>
      <c r="CW61" s="5">
        <f t="shared" si="55"/>
        <v>0</v>
      </c>
      <c r="CX61" s="5">
        <f t="shared" si="56"/>
        <v>0</v>
      </c>
      <c r="CY61" s="5">
        <f t="shared" si="57"/>
        <v>0</v>
      </c>
      <c r="CZ61" s="5">
        <f t="shared" si="58"/>
        <v>0</v>
      </c>
      <c r="DA61" s="5">
        <f t="shared" si="59"/>
        <v>0</v>
      </c>
      <c r="DB61" s="5">
        <f t="shared" si="60"/>
        <v>0</v>
      </c>
      <c r="DC61" s="5">
        <f t="shared" si="61"/>
        <v>0</v>
      </c>
      <c r="DD61" s="5">
        <f t="shared" si="62"/>
        <v>0</v>
      </c>
      <c r="DE61" s="5">
        <f t="shared" si="63"/>
        <v>0</v>
      </c>
      <c r="DF61" s="5">
        <f>IFERROR(SUM(CT61:DE61),0)*((Cockpit!$C$3)^4)</f>
        <v>0</v>
      </c>
      <c r="DG61" s="19">
        <f>INDEX('Team forecast'!$M$3:$AU$22,MATCH($B61,'Team forecast'!$B$3:$B$22,0),MATCH(DG$1,'Team forecast'!$M$2:$AU$2,0))</f>
        <v>0</v>
      </c>
      <c r="DH61" s="19">
        <f>INDEX('Team forecast'!$M$3:$AU$22,MATCH($B61,'Team forecast'!$B$3:$B$22,0),MATCH(DH$1,'Team forecast'!$M$2:$AU$2,0))</f>
        <v>0</v>
      </c>
      <c r="DI61" s="19">
        <f>INDEX('Team forecast'!$M$3:$AU$22,MATCH($B61,'Team forecast'!$B$3:$B$22,0),MATCH(DI$1,'Team forecast'!$M$2:$AU$2,0))</f>
        <v>0</v>
      </c>
      <c r="DJ61" s="19">
        <f>INDEX('Team forecast'!$M$3:$AU$22,MATCH($B61,'Team forecast'!$B$3:$B$22,0),MATCH(DJ$1,'Team forecast'!$M$2:$AU$2,0))</f>
        <v>0</v>
      </c>
      <c r="DK61" s="5">
        <f t="shared" si="64"/>
        <v>-5000</v>
      </c>
      <c r="DL61" s="5">
        <f>INDEX('Team forecast'!$M$3:$AU$22,MATCH($B61,'Team forecast'!$B$3:$B$22,0),MATCH(DL$1,'Team forecast'!$M$2:$AU$2,0))*IF($Y61&gt;0,25000,0)</f>
        <v>0</v>
      </c>
      <c r="DM61" s="5">
        <f>INDEX('Team forecast'!$M$3:$AU$22,MATCH($B61,'Team forecast'!$B$3:$B$22,0),MATCH(DM$1,'Team forecast'!$M$2:$AU$2,0))*IF($Y61&gt;0,5000,0)</f>
        <v>0</v>
      </c>
      <c r="DN61" s="5">
        <f>INDEX('Team forecast'!$M$3:$AU$22,MATCH($B61,'Team forecast'!$B$3:$B$22,0),MATCH(DN$1,'Team forecast'!$M$2:$AU$2,0))*IF($Y61&gt;0,-15000,0)</f>
        <v>0</v>
      </c>
      <c r="DO61" s="5">
        <f t="shared" si="65"/>
        <v>0</v>
      </c>
      <c r="DP61" s="5">
        <f t="shared" si="66"/>
        <v>0</v>
      </c>
      <c r="DQ61" s="5">
        <f t="shared" si="67"/>
        <v>0</v>
      </c>
      <c r="DR61" s="5">
        <f t="shared" si="68"/>
        <v>0</v>
      </c>
      <c r="DS61" s="5">
        <f t="shared" si="69"/>
        <v>0</v>
      </c>
      <c r="DT61" s="5">
        <f t="shared" si="70"/>
        <v>0</v>
      </c>
      <c r="DU61" s="5">
        <f t="shared" si="71"/>
        <v>0</v>
      </c>
      <c r="DV61" s="5">
        <f t="shared" si="72"/>
        <v>0</v>
      </c>
      <c r="DW61" s="5">
        <f t="shared" si="73"/>
        <v>0</v>
      </c>
      <c r="DX61" s="5">
        <f>IFERROR(SUM(DL61:DW61),0)*((Cockpit!$C$3)^5)</f>
        <v>0</v>
      </c>
      <c r="DY61" s="5">
        <f t="shared" si="74"/>
        <v>-5000</v>
      </c>
      <c r="DZ61" s="5" t="str">
        <f>IF(ISERROR(MATCH(A61,'Current squad'!B:B,0)),"No","Yes")</f>
        <v>No</v>
      </c>
      <c r="EA61" s="5" cm="1">
        <f t="array" ref="EA61">IFERROR(_xlfn.IFS(DZ61="Yes",0,DZ61="No",H61*1%),999999)</f>
        <v>54470</v>
      </c>
      <c r="EB61" s="5">
        <f t="shared" si="15"/>
        <v>5501470</v>
      </c>
      <c r="EC61" s="5">
        <f t="shared" si="75"/>
        <v>-59470</v>
      </c>
      <c r="ED61" s="1">
        <f t="shared" si="16"/>
        <v>-1.0917936478795668E-2</v>
      </c>
      <c r="EE61" s="5">
        <f>RANK(EC61,$EC$2:$EC$572)+COUNTIF($EC$2:EC61,EC61)-1</f>
        <v>531</v>
      </c>
      <c r="EF61" s="4">
        <f>RANK(ED61,$ED$2:$ED$572)+COUNTIF($ED$2:ED61,ED61)-1</f>
        <v>226</v>
      </c>
    </row>
    <row r="62" spans="1:136" x14ac:dyDescent="0.3">
      <c r="A62" t="str">
        <f>IF(Holdet.dk!A62&lt;&gt;"",Holdet.dk!A62,"")</f>
        <v>Joshua Onomah</v>
      </c>
      <c r="B62" t="str">
        <f>INDEX(Holdet.dk!B:B,MATCH($A62,Holdet.dk!$A:$A,0))</f>
        <v>Fulham</v>
      </c>
      <c r="C62" t="str">
        <f>INDEX(Holdet.dk!C:C,MATCH($A62,Holdet.dk!$A:$A,0))</f>
        <v>Midfield</v>
      </c>
      <c r="D62" t="str">
        <f>INDEX(Holdet.dk!D:D,MATCH($A62,Holdet.dk!$A:$A,0))</f>
        <v>2.382.000</v>
      </c>
      <c r="E62" s="1">
        <f>IFERROR(_xlfn.NUMBERVALUE(INDEX(Holdet.dk!$E:$E,MATCH($A62,Holdet.dk!$A:$A,0)),","),0)</f>
        <v>0</v>
      </c>
      <c r="F62" t="str">
        <f>IF(INDEX(Lookup!H:H,MATCH('Master data'!A62,Lookup!G:G,0))=0,A62,INDEX(Lookup!H:H,MATCH('Master data'!A62,Lookup!G:G,0)))</f>
        <v>Joshua Onomah</v>
      </c>
      <c r="G62" t="str">
        <f>IFERROR(INDEX(Lookup!B:B,MATCH(INDEX(Rotowire!C:C,MATCH(F62,Rotowire!A:A,0)),Lookup!D:D,0)),"")</f>
        <v/>
      </c>
      <c r="H62" s="5">
        <f t="shared" si="4"/>
        <v>2382000</v>
      </c>
      <c r="I62" s="19">
        <f>IFERROR(INDEX('Team forecast'!$G$3:$I$22,MATCH($B62,'Team forecast'!$B$3:$B$22,0),MATCH(I$1,'Team forecast'!$G$2:$I$2,0)),0)</f>
        <v>0.79881656804733725</v>
      </c>
      <c r="J62" s="19">
        <f>IFERROR(INDEX('Team forecast'!$G$3:$I$22,MATCH($B62,'Team forecast'!$B$3:$B$22,0),MATCH(J$1,'Team forecast'!$G$2:$I$2,0)),0)</f>
        <v>0.8913043478260867</v>
      </c>
      <c r="K62" s="19">
        <f>IFERROR(INDEX('Team forecast'!$G$3:$I$22,MATCH($B62,'Team forecast'!$B$3:$B$22,0),MATCH(K$1,'Team forecast'!$G$2:$I$2,0)),0)</f>
        <v>1.1691703107234377</v>
      </c>
      <c r="L62">
        <f>SUMIFS(Rotowire!E:E,Rotowire!$A:$A,'Master data'!$F62)</f>
        <v>0</v>
      </c>
      <c r="M62" s="2">
        <f>SUMIFS(Rotowire!F:F,Rotowire!$A:$A,'Master data'!$F62)*I62</f>
        <v>0</v>
      </c>
      <c r="N62" s="2">
        <f>SUMIFS(Rotowire!G:G,Rotowire!$A:$A,'Master data'!$F62)*I62</f>
        <v>0</v>
      </c>
      <c r="O62" s="2">
        <f>SUMIFS(Rotowire!I:I,Rotowire!$A:$A,'Master data'!$F62)*I62</f>
        <v>0</v>
      </c>
      <c r="P62" s="2">
        <f>SUMIFS(Rotowire!W:W,Rotowire!$A:$A,'Master data'!$F62)*K62</f>
        <v>0</v>
      </c>
      <c r="Q62" s="2">
        <f>SUMIFS(Rotowire!Y:Y,Rotowire!$A:$A,'Master data'!$F62)*J62</f>
        <v>0</v>
      </c>
      <c r="R62" s="2">
        <f>SUMIFS(Rotowire!AB:AB,Rotowire!$A:$A,'Master data'!$F62)</f>
        <v>0</v>
      </c>
      <c r="S62" s="2">
        <f>SUMIFS(Rotowire!AC:AC,Rotowire!$A:$A,'Master data'!$F62)</f>
        <v>0</v>
      </c>
      <c r="T62" s="2">
        <f>INDEX('Team forecast'!D$3:D$22,MATCH($B62,'Team forecast'!$B$3:$B$22,0))</f>
        <v>1.35</v>
      </c>
      <c r="U62" s="2">
        <f>INDEX('Team forecast'!E$3:E$22,MATCH($B62,'Team forecast'!$B$3:$B$22,0))</f>
        <v>1.23</v>
      </c>
      <c r="V62" s="2">
        <f>INDEX('Team forecast'!J$3:J$22,MATCH($B62,'Team forecast'!$B$3:$B$22,0))</f>
        <v>0.39200000000000002</v>
      </c>
      <c r="W62" s="2">
        <f>INDEX('Team forecast'!K$3:K$22,MATCH($B62,'Team forecast'!$B$3:$B$22,0))</f>
        <v>0.2712</v>
      </c>
      <c r="X62" s="2">
        <f>INDEX('Team forecast'!L$3:L$22,MATCH($B62,'Team forecast'!$B$3:$B$22,0))</f>
        <v>0.33679999999999999</v>
      </c>
      <c r="Y62" s="5">
        <f t="shared" si="5"/>
        <v>-5000</v>
      </c>
      <c r="Z62" s="5">
        <f t="shared" si="17"/>
        <v>0</v>
      </c>
      <c r="AA62" s="5">
        <f t="shared" si="6"/>
        <v>0</v>
      </c>
      <c r="AB62" s="5">
        <f t="shared" si="7"/>
        <v>0</v>
      </c>
      <c r="AC62" s="5">
        <f t="shared" si="8"/>
        <v>0</v>
      </c>
      <c r="AD62" s="5">
        <f t="shared" si="18"/>
        <v>0</v>
      </c>
      <c r="AE62" s="5">
        <f t="shared" si="19"/>
        <v>0</v>
      </c>
      <c r="AF62" s="5">
        <f t="shared" si="11"/>
        <v>0</v>
      </c>
      <c r="AG62" s="5">
        <f t="shared" si="12"/>
        <v>0</v>
      </c>
      <c r="AH62" s="5">
        <f t="shared" si="20"/>
        <v>0</v>
      </c>
      <c r="AI62" s="5">
        <f t="shared" si="21"/>
        <v>0</v>
      </c>
      <c r="AJ62" s="5">
        <f t="shared" si="22"/>
        <v>0</v>
      </c>
      <c r="AK62" s="5">
        <f t="shared" si="23"/>
        <v>0</v>
      </c>
      <c r="AL62" s="5">
        <f>IFERROR(SUM(Y62:AK62),-5000)*((Cockpit!$C$3)^0)</f>
        <v>-5000</v>
      </c>
      <c r="AM62" s="19">
        <f>INDEX('Team forecast'!$M$3:$AU$22,MATCH($B62,'Team forecast'!$B$3:$B$22,0),MATCH(AM$1,'Team forecast'!$M$2:$AU$2,0))</f>
        <v>0</v>
      </c>
      <c r="AN62" s="19">
        <f>INDEX('Team forecast'!$M$3:$AU$22,MATCH($B62,'Team forecast'!$B$3:$B$22,0),MATCH(AN$1,'Team forecast'!$M$2:$AU$2,0))</f>
        <v>0</v>
      </c>
      <c r="AO62" s="19">
        <f>INDEX('Team forecast'!$M$3:$AU$22,MATCH($B62,'Team forecast'!$B$3:$B$22,0),MATCH(AO$1,'Team forecast'!$M$2:$AU$2,0))</f>
        <v>0</v>
      </c>
      <c r="AP62" s="19">
        <f>INDEX('Team forecast'!$M$3:$AU$22,MATCH($B62,'Team forecast'!$B$3:$B$22,0),MATCH(AP$1,'Team forecast'!$M$2:$AU$2,0))</f>
        <v>0</v>
      </c>
      <c r="AQ62" s="5">
        <f t="shared" si="24"/>
        <v>-5000</v>
      </c>
      <c r="AR62" s="5">
        <f>INDEX('Team forecast'!$M$3:$AU$22,MATCH($B62,'Team forecast'!$B$3:$B$22,0),MATCH(AR$1,'Team forecast'!$M$2:$AU$2,0))*IF($Y62&gt;0,25000,0)</f>
        <v>0</v>
      </c>
      <c r="AS62" s="5">
        <f>INDEX('Team forecast'!$M$3:$AU$22,MATCH($B62,'Team forecast'!$B$3:$B$22,0),MATCH(AS$1,'Team forecast'!$M$2:$AU$2,0))*IF($Y62&gt;0,5000,0)</f>
        <v>0</v>
      </c>
      <c r="AT62" s="5">
        <f>INDEX('Team forecast'!$M$3:$AU$22,MATCH($B62,'Team forecast'!$B$3:$B$22,0),MATCH(AT$1,'Team forecast'!$M$2:$AU$2,0))*IF($Y62&gt;0,-15000,0)</f>
        <v>0</v>
      </c>
      <c r="AU62" s="5">
        <f t="shared" si="25"/>
        <v>0</v>
      </c>
      <c r="AV62" s="5">
        <f t="shared" si="26"/>
        <v>0</v>
      </c>
      <c r="AW62" s="5">
        <f t="shared" si="27"/>
        <v>0</v>
      </c>
      <c r="AX62" s="5">
        <f t="shared" si="28"/>
        <v>0</v>
      </c>
      <c r="AY62" s="5">
        <f t="shared" si="29"/>
        <v>0</v>
      </c>
      <c r="AZ62" s="5">
        <f t="shared" si="30"/>
        <v>0</v>
      </c>
      <c r="BA62" s="5">
        <f t="shared" si="31"/>
        <v>0</v>
      </c>
      <c r="BB62" s="5">
        <f t="shared" si="32"/>
        <v>0</v>
      </c>
      <c r="BC62" s="5">
        <f t="shared" si="33"/>
        <v>0</v>
      </c>
      <c r="BD62" s="5">
        <f>IFERROR(SUM(AR62:BC62),0)*((Cockpit!$C$3)^1)</f>
        <v>0</v>
      </c>
      <c r="BE62" s="19">
        <f>INDEX('Team forecast'!$M$3:$AU$22,MATCH($B62,'Team forecast'!$B$3:$B$22,0),MATCH(BE$1,'Team forecast'!$M$2:$AU$2,0))</f>
        <v>0</v>
      </c>
      <c r="BF62" s="19">
        <f>INDEX('Team forecast'!$M$3:$AU$22,MATCH($B62,'Team forecast'!$B$3:$B$22,0),MATCH(BF$1,'Team forecast'!$M$2:$AU$2,0))</f>
        <v>0</v>
      </c>
      <c r="BG62" s="19">
        <f>INDEX('Team forecast'!$M$3:$AU$22,MATCH($B62,'Team forecast'!$B$3:$B$22,0),MATCH(BG$1,'Team forecast'!$M$2:$AU$2,0))</f>
        <v>0</v>
      </c>
      <c r="BH62" s="19">
        <f>INDEX('Team forecast'!$M$3:$AU$22,MATCH($B62,'Team forecast'!$B$3:$B$22,0),MATCH(BH$1,'Team forecast'!$M$2:$AU$2,0))</f>
        <v>0</v>
      </c>
      <c r="BI62" s="5">
        <f t="shared" si="34"/>
        <v>-5000</v>
      </c>
      <c r="BJ62" s="5">
        <f>INDEX('Team forecast'!$M$3:$AU$22,MATCH($B62,'Team forecast'!$B$3:$B$22,0),MATCH(BJ$1,'Team forecast'!$M$2:$AU$2,0))*IF($Y62&gt;0,25000,0)</f>
        <v>0</v>
      </c>
      <c r="BK62" s="5">
        <f>INDEX('Team forecast'!$M$3:$AU$22,MATCH($B62,'Team forecast'!$B$3:$B$22,0),MATCH(BK$1,'Team forecast'!$M$2:$AU$2,0))*IF($Y62&gt;0,5000,0)</f>
        <v>0</v>
      </c>
      <c r="BL62" s="5">
        <f>INDEX('Team forecast'!$M$3:$AU$22,MATCH($B62,'Team forecast'!$B$3:$B$22,0),MATCH(BL$1,'Team forecast'!$M$2:$AU$2,0))*IF($Y62&gt;0,-15000,0)</f>
        <v>0</v>
      </c>
      <c r="BM62" s="5">
        <f t="shared" si="35"/>
        <v>0</v>
      </c>
      <c r="BN62" s="5">
        <f t="shared" si="36"/>
        <v>0</v>
      </c>
      <c r="BO62" s="5">
        <f t="shared" si="37"/>
        <v>0</v>
      </c>
      <c r="BP62" s="5">
        <f t="shared" si="38"/>
        <v>0</v>
      </c>
      <c r="BQ62" s="5">
        <f t="shared" si="39"/>
        <v>0</v>
      </c>
      <c r="BR62" s="5">
        <f t="shared" si="40"/>
        <v>0</v>
      </c>
      <c r="BS62" s="5">
        <f t="shared" si="41"/>
        <v>0</v>
      </c>
      <c r="BT62" s="5">
        <f t="shared" si="42"/>
        <v>0</v>
      </c>
      <c r="BU62" s="5">
        <f t="shared" si="43"/>
        <v>0</v>
      </c>
      <c r="BV62" s="5">
        <f>IFERROR(SUM(BJ62:BU62),0)*((Cockpit!$C$3)^2)</f>
        <v>0</v>
      </c>
      <c r="BW62" s="19">
        <f>INDEX('Team forecast'!$M$3:$AU$22,MATCH($B62,'Team forecast'!$B$3:$B$22,0),MATCH(BW$1,'Team forecast'!$M$2:$AU$2,0))</f>
        <v>0</v>
      </c>
      <c r="BX62" s="19">
        <f>INDEX('Team forecast'!$M$3:$AU$22,MATCH($B62,'Team forecast'!$B$3:$B$22,0),MATCH(BX$1,'Team forecast'!$M$2:$AU$2,0))</f>
        <v>0</v>
      </c>
      <c r="BY62" s="19">
        <f>INDEX('Team forecast'!$M$3:$AU$22,MATCH($B62,'Team forecast'!$B$3:$B$22,0),MATCH(BY$1,'Team forecast'!$M$2:$AU$2,0))</f>
        <v>0</v>
      </c>
      <c r="BZ62" s="19">
        <f>INDEX('Team forecast'!$M$3:$AU$22,MATCH($B62,'Team forecast'!$B$3:$B$22,0),MATCH(BZ$1,'Team forecast'!$M$2:$AU$2,0))</f>
        <v>0</v>
      </c>
      <c r="CA62" s="5">
        <f t="shared" si="44"/>
        <v>-5000</v>
      </c>
      <c r="CB62" s="5">
        <f>INDEX('Team forecast'!$M$3:$AU$22,MATCH($B62,'Team forecast'!$B$3:$B$22,0),MATCH(CB$1,'Team forecast'!$M$2:$AU$2,0))*IF($Y62&gt;0,25000,0)</f>
        <v>0</v>
      </c>
      <c r="CC62" s="5">
        <f>INDEX('Team forecast'!$M$3:$AU$22,MATCH($B62,'Team forecast'!$B$3:$B$22,0),MATCH(CC$1,'Team forecast'!$M$2:$AU$2,0))*IF($Y62&gt;0,5000,0)</f>
        <v>0</v>
      </c>
      <c r="CD62" s="5">
        <f>INDEX('Team forecast'!$M$3:$AU$22,MATCH($B62,'Team forecast'!$B$3:$B$22,0),MATCH(CD$1,'Team forecast'!$M$2:$AU$2,0))*IF($Y62&gt;0,-15000,0)</f>
        <v>0</v>
      </c>
      <c r="CE62" s="5">
        <f t="shared" si="45"/>
        <v>0</v>
      </c>
      <c r="CF62" s="5">
        <f t="shared" si="46"/>
        <v>0</v>
      </c>
      <c r="CG62" s="5">
        <f t="shared" si="47"/>
        <v>0</v>
      </c>
      <c r="CH62" s="5">
        <f t="shared" si="48"/>
        <v>0</v>
      </c>
      <c r="CI62" s="5">
        <f t="shared" si="49"/>
        <v>0</v>
      </c>
      <c r="CJ62" s="5">
        <f t="shared" si="50"/>
        <v>0</v>
      </c>
      <c r="CK62" s="5">
        <f t="shared" si="51"/>
        <v>0</v>
      </c>
      <c r="CL62" s="5">
        <f t="shared" si="52"/>
        <v>0</v>
      </c>
      <c r="CM62" s="5">
        <f t="shared" si="53"/>
        <v>0</v>
      </c>
      <c r="CN62" s="5">
        <f>IFERROR(SUM(CB62:CM62),0)*((Cockpit!$C$3)^3)</f>
        <v>0</v>
      </c>
      <c r="CO62" s="19">
        <f>INDEX('Team forecast'!$M$3:$AU$22,MATCH($B62,'Team forecast'!$B$3:$B$22,0),MATCH(CO$1,'Team forecast'!$M$2:$AU$2,0))</f>
        <v>0</v>
      </c>
      <c r="CP62" s="19">
        <f>INDEX('Team forecast'!$M$3:$AU$22,MATCH($B62,'Team forecast'!$B$3:$B$22,0),MATCH(CP$1,'Team forecast'!$M$2:$AU$2,0))</f>
        <v>0</v>
      </c>
      <c r="CQ62" s="19">
        <f>INDEX('Team forecast'!$M$3:$AU$22,MATCH($B62,'Team forecast'!$B$3:$B$22,0),MATCH(CQ$1,'Team forecast'!$M$2:$AU$2,0))</f>
        <v>0</v>
      </c>
      <c r="CR62" s="19">
        <f>INDEX('Team forecast'!$M$3:$AU$22,MATCH($B62,'Team forecast'!$B$3:$B$22,0),MATCH(CR$1,'Team forecast'!$M$2:$AU$2,0))</f>
        <v>0</v>
      </c>
      <c r="CS62" s="5">
        <f t="shared" si="54"/>
        <v>-5000</v>
      </c>
      <c r="CT62" s="5">
        <f>INDEX('Team forecast'!$M$3:$AU$22,MATCH($B62,'Team forecast'!$B$3:$B$22,0),MATCH(CT$1,'Team forecast'!$M$2:$AU$2,0))*IF($Y62&gt;0,25000,0)</f>
        <v>0</v>
      </c>
      <c r="CU62" s="5">
        <f>INDEX('Team forecast'!$M$3:$AU$22,MATCH($B62,'Team forecast'!$B$3:$B$22,0),MATCH(CU$1,'Team forecast'!$M$2:$AU$2,0))*IF($Y62&gt;0,5000,0)</f>
        <v>0</v>
      </c>
      <c r="CV62" s="5">
        <f>INDEX('Team forecast'!$M$3:$AU$22,MATCH($B62,'Team forecast'!$B$3:$B$22,0),MATCH(CV$1,'Team forecast'!$M$2:$AU$2,0))*IF($Y62&gt;0,-15000,0)</f>
        <v>0</v>
      </c>
      <c r="CW62" s="5">
        <f t="shared" si="55"/>
        <v>0</v>
      </c>
      <c r="CX62" s="5">
        <f t="shared" si="56"/>
        <v>0</v>
      </c>
      <c r="CY62" s="5">
        <f t="shared" si="57"/>
        <v>0</v>
      </c>
      <c r="CZ62" s="5">
        <f t="shared" si="58"/>
        <v>0</v>
      </c>
      <c r="DA62" s="5">
        <f t="shared" si="59"/>
        <v>0</v>
      </c>
      <c r="DB62" s="5">
        <f t="shared" si="60"/>
        <v>0</v>
      </c>
      <c r="DC62" s="5">
        <f t="shared" si="61"/>
        <v>0</v>
      </c>
      <c r="DD62" s="5">
        <f t="shared" si="62"/>
        <v>0</v>
      </c>
      <c r="DE62" s="5">
        <f t="shared" si="63"/>
        <v>0</v>
      </c>
      <c r="DF62" s="5">
        <f>IFERROR(SUM(CT62:DE62),0)*((Cockpit!$C$3)^4)</f>
        <v>0</v>
      </c>
      <c r="DG62" s="19">
        <f>INDEX('Team forecast'!$M$3:$AU$22,MATCH($B62,'Team forecast'!$B$3:$B$22,0),MATCH(DG$1,'Team forecast'!$M$2:$AU$2,0))</f>
        <v>0</v>
      </c>
      <c r="DH62" s="19">
        <f>INDEX('Team forecast'!$M$3:$AU$22,MATCH($B62,'Team forecast'!$B$3:$B$22,0),MATCH(DH$1,'Team forecast'!$M$2:$AU$2,0))</f>
        <v>0</v>
      </c>
      <c r="DI62" s="19">
        <f>INDEX('Team forecast'!$M$3:$AU$22,MATCH($B62,'Team forecast'!$B$3:$B$22,0),MATCH(DI$1,'Team forecast'!$M$2:$AU$2,0))</f>
        <v>0</v>
      </c>
      <c r="DJ62" s="19">
        <f>INDEX('Team forecast'!$M$3:$AU$22,MATCH($B62,'Team forecast'!$B$3:$B$22,0),MATCH(DJ$1,'Team forecast'!$M$2:$AU$2,0))</f>
        <v>0</v>
      </c>
      <c r="DK62" s="5">
        <f t="shared" si="64"/>
        <v>-5000</v>
      </c>
      <c r="DL62" s="5">
        <f>INDEX('Team forecast'!$M$3:$AU$22,MATCH($B62,'Team forecast'!$B$3:$B$22,0),MATCH(DL$1,'Team forecast'!$M$2:$AU$2,0))*IF($Y62&gt;0,25000,0)</f>
        <v>0</v>
      </c>
      <c r="DM62" s="5">
        <f>INDEX('Team forecast'!$M$3:$AU$22,MATCH($B62,'Team forecast'!$B$3:$B$22,0),MATCH(DM$1,'Team forecast'!$M$2:$AU$2,0))*IF($Y62&gt;0,5000,0)</f>
        <v>0</v>
      </c>
      <c r="DN62" s="5">
        <f>INDEX('Team forecast'!$M$3:$AU$22,MATCH($B62,'Team forecast'!$B$3:$B$22,0),MATCH(DN$1,'Team forecast'!$M$2:$AU$2,0))*IF($Y62&gt;0,-15000,0)</f>
        <v>0</v>
      </c>
      <c r="DO62" s="5">
        <f t="shared" si="65"/>
        <v>0</v>
      </c>
      <c r="DP62" s="5">
        <f t="shared" si="66"/>
        <v>0</v>
      </c>
      <c r="DQ62" s="5">
        <f t="shared" si="67"/>
        <v>0</v>
      </c>
      <c r="DR62" s="5">
        <f t="shared" si="68"/>
        <v>0</v>
      </c>
      <c r="DS62" s="5">
        <f t="shared" si="69"/>
        <v>0</v>
      </c>
      <c r="DT62" s="5">
        <f t="shared" si="70"/>
        <v>0</v>
      </c>
      <c r="DU62" s="5">
        <f t="shared" si="71"/>
        <v>0</v>
      </c>
      <c r="DV62" s="5">
        <f t="shared" si="72"/>
        <v>0</v>
      </c>
      <c r="DW62" s="5">
        <f t="shared" si="73"/>
        <v>0</v>
      </c>
      <c r="DX62" s="5">
        <f>IFERROR(SUM(DL62:DW62),0)*((Cockpit!$C$3)^5)</f>
        <v>0</v>
      </c>
      <c r="DY62" s="5">
        <f t="shared" si="74"/>
        <v>-5000</v>
      </c>
      <c r="DZ62" s="5" t="str">
        <f>IF(ISERROR(MATCH(A62,'Current squad'!B:B,0)),"No","Yes")</f>
        <v>No</v>
      </c>
      <c r="EA62" s="5" cm="1">
        <f t="array" ref="EA62">IFERROR(_xlfn.IFS(DZ62="Yes",0,DZ62="No",H62*1%),999999)</f>
        <v>23820</v>
      </c>
      <c r="EB62" s="5">
        <f t="shared" si="15"/>
        <v>2405820</v>
      </c>
      <c r="EC62" s="5">
        <f t="shared" si="75"/>
        <v>-28820</v>
      </c>
      <c r="ED62" s="1">
        <f t="shared" si="16"/>
        <v>-1.2099076406381193E-2</v>
      </c>
      <c r="EE62" s="5">
        <f>RANK(EC62,$EC$2:$EC$572)+COUNTIF($EC$2:EC62,EC62)-1</f>
        <v>258</v>
      </c>
      <c r="EF62" s="4">
        <f>RANK(ED62,$ED$2:$ED$572)+COUNTIF($ED$2:ED62,ED62)-1</f>
        <v>461</v>
      </c>
    </row>
    <row r="63" spans="1:136" x14ac:dyDescent="0.3">
      <c r="A63" t="str">
        <f>IF(Holdet.dk!A63&lt;&gt;"",Holdet.dk!A63,"")</f>
        <v>Harrison Reed</v>
      </c>
      <c r="B63" t="str">
        <f>INDEX(Holdet.dk!B:B,MATCH($A63,Holdet.dk!$A:$A,0))</f>
        <v>Fulham</v>
      </c>
      <c r="C63" t="str">
        <f>INDEX(Holdet.dk!C:C,MATCH($A63,Holdet.dk!$A:$A,0))</f>
        <v>Midfield</v>
      </c>
      <c r="D63" t="str">
        <f>INDEX(Holdet.dk!D:D,MATCH($A63,Holdet.dk!$A:$A,0))</f>
        <v>3.022.000</v>
      </c>
      <c r="E63" s="1">
        <f>IFERROR(_xlfn.NUMBERVALUE(INDEX(Holdet.dk!$E:$E,MATCH($A63,Holdet.dk!$A:$A,0)),","),0)</f>
        <v>2E-3</v>
      </c>
      <c r="F63" t="str">
        <f>IF(INDEX(Lookup!H:H,MATCH('Master data'!A63,Lookup!G:G,0))=0,A63,INDEX(Lookup!H:H,MATCH('Master data'!A63,Lookup!G:G,0)))</f>
        <v>Harrison Reed</v>
      </c>
      <c r="G63" t="str">
        <f>IFERROR(INDEX(Lookup!B:B,MATCH(INDEX(Rotowire!C:C,MATCH(F63,Rotowire!A:A,0)),Lookup!D:D,0)),"")</f>
        <v/>
      </c>
      <c r="H63" s="5">
        <f t="shared" si="4"/>
        <v>3022000</v>
      </c>
      <c r="I63" s="19">
        <f>IFERROR(INDEX('Team forecast'!$G$3:$I$22,MATCH($B63,'Team forecast'!$B$3:$B$22,0),MATCH(I$1,'Team forecast'!$G$2:$I$2,0)),0)</f>
        <v>0.79881656804733725</v>
      </c>
      <c r="J63" s="19">
        <f>IFERROR(INDEX('Team forecast'!$G$3:$I$22,MATCH($B63,'Team forecast'!$B$3:$B$22,0),MATCH(J$1,'Team forecast'!$G$2:$I$2,0)),0)</f>
        <v>0.8913043478260867</v>
      </c>
      <c r="K63" s="19">
        <f>IFERROR(INDEX('Team forecast'!$G$3:$I$22,MATCH($B63,'Team forecast'!$B$3:$B$22,0),MATCH(K$1,'Team forecast'!$G$2:$I$2,0)),0)</f>
        <v>1.1691703107234377</v>
      </c>
      <c r="L63">
        <f>SUMIFS(Rotowire!E:E,Rotowire!$A:$A,'Master data'!$F63)</f>
        <v>0</v>
      </c>
      <c r="M63" s="2">
        <f>SUMIFS(Rotowire!F:F,Rotowire!$A:$A,'Master data'!$F63)*I63</f>
        <v>0</v>
      </c>
      <c r="N63" s="2">
        <f>SUMIFS(Rotowire!G:G,Rotowire!$A:$A,'Master data'!$F63)*I63</f>
        <v>0</v>
      </c>
      <c r="O63" s="2">
        <f>SUMIFS(Rotowire!I:I,Rotowire!$A:$A,'Master data'!$F63)*I63</f>
        <v>0</v>
      </c>
      <c r="P63" s="2">
        <f>SUMIFS(Rotowire!W:W,Rotowire!$A:$A,'Master data'!$F63)*K63</f>
        <v>0</v>
      </c>
      <c r="Q63" s="2">
        <f>SUMIFS(Rotowire!Y:Y,Rotowire!$A:$A,'Master data'!$F63)*J63</f>
        <v>0</v>
      </c>
      <c r="R63" s="2">
        <f>SUMIFS(Rotowire!AB:AB,Rotowire!$A:$A,'Master data'!$F63)</f>
        <v>0</v>
      </c>
      <c r="S63" s="2">
        <f>SUMIFS(Rotowire!AC:AC,Rotowire!$A:$A,'Master data'!$F63)</f>
        <v>0</v>
      </c>
      <c r="T63" s="2">
        <f>INDEX('Team forecast'!D$3:D$22,MATCH($B63,'Team forecast'!$B$3:$B$22,0))</f>
        <v>1.35</v>
      </c>
      <c r="U63" s="2">
        <f>INDEX('Team forecast'!E$3:E$22,MATCH($B63,'Team forecast'!$B$3:$B$22,0))</f>
        <v>1.23</v>
      </c>
      <c r="V63" s="2">
        <f>INDEX('Team forecast'!J$3:J$22,MATCH($B63,'Team forecast'!$B$3:$B$22,0))</f>
        <v>0.39200000000000002</v>
      </c>
      <c r="W63" s="2">
        <f>INDEX('Team forecast'!K$3:K$22,MATCH($B63,'Team forecast'!$B$3:$B$22,0))</f>
        <v>0.2712</v>
      </c>
      <c r="X63" s="2">
        <f>INDEX('Team forecast'!L$3:L$22,MATCH($B63,'Team forecast'!$B$3:$B$22,0))</f>
        <v>0.33679999999999999</v>
      </c>
      <c r="Y63" s="5">
        <f t="shared" si="5"/>
        <v>-5000</v>
      </c>
      <c r="Z63" s="5">
        <f t="shared" si="17"/>
        <v>0</v>
      </c>
      <c r="AA63" s="5">
        <f t="shared" si="6"/>
        <v>0</v>
      </c>
      <c r="AB63" s="5">
        <f t="shared" si="7"/>
        <v>0</v>
      </c>
      <c r="AC63" s="5">
        <f t="shared" si="8"/>
        <v>0</v>
      </c>
      <c r="AD63" s="5">
        <f t="shared" si="18"/>
        <v>0</v>
      </c>
      <c r="AE63" s="5">
        <f t="shared" si="19"/>
        <v>0</v>
      </c>
      <c r="AF63" s="5">
        <f t="shared" si="11"/>
        <v>0</v>
      </c>
      <c r="AG63" s="5">
        <f t="shared" si="12"/>
        <v>0</v>
      </c>
      <c r="AH63" s="5">
        <f t="shared" si="20"/>
        <v>0</v>
      </c>
      <c r="AI63" s="5">
        <f t="shared" si="21"/>
        <v>0</v>
      </c>
      <c r="AJ63" s="5">
        <f t="shared" si="22"/>
        <v>0</v>
      </c>
      <c r="AK63" s="5">
        <f t="shared" si="23"/>
        <v>0</v>
      </c>
      <c r="AL63" s="5">
        <f>IFERROR(SUM(Y63:AK63),-5000)*((Cockpit!$C$3)^0)</f>
        <v>-5000</v>
      </c>
      <c r="AM63" s="19">
        <f>INDEX('Team forecast'!$M$3:$AU$22,MATCH($B63,'Team forecast'!$B$3:$B$22,0),MATCH(AM$1,'Team forecast'!$M$2:$AU$2,0))</f>
        <v>0</v>
      </c>
      <c r="AN63" s="19">
        <f>INDEX('Team forecast'!$M$3:$AU$22,MATCH($B63,'Team forecast'!$B$3:$B$22,0),MATCH(AN$1,'Team forecast'!$M$2:$AU$2,0))</f>
        <v>0</v>
      </c>
      <c r="AO63" s="19">
        <f>INDEX('Team forecast'!$M$3:$AU$22,MATCH($B63,'Team forecast'!$B$3:$B$22,0),MATCH(AO$1,'Team forecast'!$M$2:$AU$2,0))</f>
        <v>0</v>
      </c>
      <c r="AP63" s="19">
        <f>INDEX('Team forecast'!$M$3:$AU$22,MATCH($B63,'Team forecast'!$B$3:$B$22,0),MATCH(AP$1,'Team forecast'!$M$2:$AU$2,0))</f>
        <v>0</v>
      </c>
      <c r="AQ63" s="5">
        <f t="shared" si="24"/>
        <v>-5000</v>
      </c>
      <c r="AR63" s="5">
        <f>INDEX('Team forecast'!$M$3:$AU$22,MATCH($B63,'Team forecast'!$B$3:$B$22,0),MATCH(AR$1,'Team forecast'!$M$2:$AU$2,0))*IF($Y63&gt;0,25000,0)</f>
        <v>0</v>
      </c>
      <c r="AS63" s="5">
        <f>INDEX('Team forecast'!$M$3:$AU$22,MATCH($B63,'Team forecast'!$B$3:$B$22,0),MATCH(AS$1,'Team forecast'!$M$2:$AU$2,0))*IF($Y63&gt;0,5000,0)</f>
        <v>0</v>
      </c>
      <c r="AT63" s="5">
        <f>INDEX('Team forecast'!$M$3:$AU$22,MATCH($B63,'Team forecast'!$B$3:$B$22,0),MATCH(AT$1,'Team forecast'!$M$2:$AU$2,0))*IF($Y63&gt;0,-15000,0)</f>
        <v>0</v>
      </c>
      <c r="AU63" s="5">
        <f t="shared" si="25"/>
        <v>0</v>
      </c>
      <c r="AV63" s="5">
        <f t="shared" si="26"/>
        <v>0</v>
      </c>
      <c r="AW63" s="5">
        <f t="shared" si="27"/>
        <v>0</v>
      </c>
      <c r="AX63" s="5">
        <f t="shared" si="28"/>
        <v>0</v>
      </c>
      <c r="AY63" s="5">
        <f t="shared" si="29"/>
        <v>0</v>
      </c>
      <c r="AZ63" s="5">
        <f t="shared" si="30"/>
        <v>0</v>
      </c>
      <c r="BA63" s="5">
        <f t="shared" si="31"/>
        <v>0</v>
      </c>
      <c r="BB63" s="5">
        <f t="shared" si="32"/>
        <v>0</v>
      </c>
      <c r="BC63" s="5">
        <f t="shared" si="33"/>
        <v>0</v>
      </c>
      <c r="BD63" s="5">
        <f>IFERROR(SUM(AR63:BC63),0)*((Cockpit!$C$3)^1)</f>
        <v>0</v>
      </c>
      <c r="BE63" s="19">
        <f>INDEX('Team forecast'!$M$3:$AU$22,MATCH($B63,'Team forecast'!$B$3:$B$22,0),MATCH(BE$1,'Team forecast'!$M$2:$AU$2,0))</f>
        <v>0</v>
      </c>
      <c r="BF63" s="19">
        <f>INDEX('Team forecast'!$M$3:$AU$22,MATCH($B63,'Team forecast'!$B$3:$B$22,0),MATCH(BF$1,'Team forecast'!$M$2:$AU$2,0))</f>
        <v>0</v>
      </c>
      <c r="BG63" s="19">
        <f>INDEX('Team forecast'!$M$3:$AU$22,MATCH($B63,'Team forecast'!$B$3:$B$22,0),MATCH(BG$1,'Team forecast'!$M$2:$AU$2,0))</f>
        <v>0</v>
      </c>
      <c r="BH63" s="19">
        <f>INDEX('Team forecast'!$M$3:$AU$22,MATCH($B63,'Team forecast'!$B$3:$B$22,0),MATCH(BH$1,'Team forecast'!$M$2:$AU$2,0))</f>
        <v>0</v>
      </c>
      <c r="BI63" s="5">
        <f t="shared" si="34"/>
        <v>-5000</v>
      </c>
      <c r="BJ63" s="5">
        <f>INDEX('Team forecast'!$M$3:$AU$22,MATCH($B63,'Team forecast'!$B$3:$B$22,0),MATCH(BJ$1,'Team forecast'!$M$2:$AU$2,0))*IF($Y63&gt;0,25000,0)</f>
        <v>0</v>
      </c>
      <c r="BK63" s="5">
        <f>INDEX('Team forecast'!$M$3:$AU$22,MATCH($B63,'Team forecast'!$B$3:$B$22,0),MATCH(BK$1,'Team forecast'!$M$2:$AU$2,0))*IF($Y63&gt;0,5000,0)</f>
        <v>0</v>
      </c>
      <c r="BL63" s="5">
        <f>INDEX('Team forecast'!$M$3:$AU$22,MATCH($B63,'Team forecast'!$B$3:$B$22,0),MATCH(BL$1,'Team forecast'!$M$2:$AU$2,0))*IF($Y63&gt;0,-15000,0)</f>
        <v>0</v>
      </c>
      <c r="BM63" s="5">
        <f t="shared" si="35"/>
        <v>0</v>
      </c>
      <c r="BN63" s="5">
        <f t="shared" si="36"/>
        <v>0</v>
      </c>
      <c r="BO63" s="5">
        <f t="shared" si="37"/>
        <v>0</v>
      </c>
      <c r="BP63" s="5">
        <f t="shared" si="38"/>
        <v>0</v>
      </c>
      <c r="BQ63" s="5">
        <f t="shared" si="39"/>
        <v>0</v>
      </c>
      <c r="BR63" s="5">
        <f t="shared" si="40"/>
        <v>0</v>
      </c>
      <c r="BS63" s="5">
        <f t="shared" si="41"/>
        <v>0</v>
      </c>
      <c r="BT63" s="5">
        <f t="shared" si="42"/>
        <v>0</v>
      </c>
      <c r="BU63" s="5">
        <f t="shared" si="43"/>
        <v>0</v>
      </c>
      <c r="BV63" s="5">
        <f>IFERROR(SUM(BJ63:BU63),0)*((Cockpit!$C$3)^2)</f>
        <v>0</v>
      </c>
      <c r="BW63" s="19">
        <f>INDEX('Team forecast'!$M$3:$AU$22,MATCH($B63,'Team forecast'!$B$3:$B$22,0),MATCH(BW$1,'Team forecast'!$M$2:$AU$2,0))</f>
        <v>0</v>
      </c>
      <c r="BX63" s="19">
        <f>INDEX('Team forecast'!$M$3:$AU$22,MATCH($B63,'Team forecast'!$B$3:$B$22,0),MATCH(BX$1,'Team forecast'!$M$2:$AU$2,0))</f>
        <v>0</v>
      </c>
      <c r="BY63" s="19">
        <f>INDEX('Team forecast'!$M$3:$AU$22,MATCH($B63,'Team forecast'!$B$3:$B$22,0),MATCH(BY$1,'Team forecast'!$M$2:$AU$2,0))</f>
        <v>0</v>
      </c>
      <c r="BZ63" s="19">
        <f>INDEX('Team forecast'!$M$3:$AU$22,MATCH($B63,'Team forecast'!$B$3:$B$22,0),MATCH(BZ$1,'Team forecast'!$M$2:$AU$2,0))</f>
        <v>0</v>
      </c>
      <c r="CA63" s="5">
        <f t="shared" si="44"/>
        <v>-5000</v>
      </c>
      <c r="CB63" s="5">
        <f>INDEX('Team forecast'!$M$3:$AU$22,MATCH($B63,'Team forecast'!$B$3:$B$22,0),MATCH(CB$1,'Team forecast'!$M$2:$AU$2,0))*IF($Y63&gt;0,25000,0)</f>
        <v>0</v>
      </c>
      <c r="CC63" s="5">
        <f>INDEX('Team forecast'!$M$3:$AU$22,MATCH($B63,'Team forecast'!$B$3:$B$22,0),MATCH(CC$1,'Team forecast'!$M$2:$AU$2,0))*IF($Y63&gt;0,5000,0)</f>
        <v>0</v>
      </c>
      <c r="CD63" s="5">
        <f>INDEX('Team forecast'!$M$3:$AU$22,MATCH($B63,'Team forecast'!$B$3:$B$22,0),MATCH(CD$1,'Team forecast'!$M$2:$AU$2,0))*IF($Y63&gt;0,-15000,0)</f>
        <v>0</v>
      </c>
      <c r="CE63" s="5">
        <f t="shared" si="45"/>
        <v>0</v>
      </c>
      <c r="CF63" s="5">
        <f t="shared" si="46"/>
        <v>0</v>
      </c>
      <c r="CG63" s="5">
        <f t="shared" si="47"/>
        <v>0</v>
      </c>
      <c r="CH63" s="5">
        <f t="shared" si="48"/>
        <v>0</v>
      </c>
      <c r="CI63" s="5">
        <f t="shared" si="49"/>
        <v>0</v>
      </c>
      <c r="CJ63" s="5">
        <f t="shared" si="50"/>
        <v>0</v>
      </c>
      <c r="CK63" s="5">
        <f t="shared" si="51"/>
        <v>0</v>
      </c>
      <c r="CL63" s="5">
        <f t="shared" si="52"/>
        <v>0</v>
      </c>
      <c r="CM63" s="5">
        <f t="shared" si="53"/>
        <v>0</v>
      </c>
      <c r="CN63" s="5">
        <f>IFERROR(SUM(CB63:CM63),0)*((Cockpit!$C$3)^3)</f>
        <v>0</v>
      </c>
      <c r="CO63" s="19">
        <f>INDEX('Team forecast'!$M$3:$AU$22,MATCH($B63,'Team forecast'!$B$3:$B$22,0),MATCH(CO$1,'Team forecast'!$M$2:$AU$2,0))</f>
        <v>0</v>
      </c>
      <c r="CP63" s="19">
        <f>INDEX('Team forecast'!$M$3:$AU$22,MATCH($B63,'Team forecast'!$B$3:$B$22,0),MATCH(CP$1,'Team forecast'!$M$2:$AU$2,0))</f>
        <v>0</v>
      </c>
      <c r="CQ63" s="19">
        <f>INDEX('Team forecast'!$M$3:$AU$22,MATCH($B63,'Team forecast'!$B$3:$B$22,0),MATCH(CQ$1,'Team forecast'!$M$2:$AU$2,0))</f>
        <v>0</v>
      </c>
      <c r="CR63" s="19">
        <f>INDEX('Team forecast'!$M$3:$AU$22,MATCH($B63,'Team forecast'!$B$3:$B$22,0),MATCH(CR$1,'Team forecast'!$M$2:$AU$2,0))</f>
        <v>0</v>
      </c>
      <c r="CS63" s="5">
        <f t="shared" si="54"/>
        <v>-5000</v>
      </c>
      <c r="CT63" s="5">
        <f>INDEX('Team forecast'!$M$3:$AU$22,MATCH($B63,'Team forecast'!$B$3:$B$22,0),MATCH(CT$1,'Team forecast'!$M$2:$AU$2,0))*IF($Y63&gt;0,25000,0)</f>
        <v>0</v>
      </c>
      <c r="CU63" s="5">
        <f>INDEX('Team forecast'!$M$3:$AU$22,MATCH($B63,'Team forecast'!$B$3:$B$22,0),MATCH(CU$1,'Team forecast'!$M$2:$AU$2,0))*IF($Y63&gt;0,5000,0)</f>
        <v>0</v>
      </c>
      <c r="CV63" s="5">
        <f>INDEX('Team forecast'!$M$3:$AU$22,MATCH($B63,'Team forecast'!$B$3:$B$22,0),MATCH(CV$1,'Team forecast'!$M$2:$AU$2,0))*IF($Y63&gt;0,-15000,0)</f>
        <v>0</v>
      </c>
      <c r="CW63" s="5">
        <f t="shared" si="55"/>
        <v>0</v>
      </c>
      <c r="CX63" s="5">
        <f t="shared" si="56"/>
        <v>0</v>
      </c>
      <c r="CY63" s="5">
        <f t="shared" si="57"/>
        <v>0</v>
      </c>
      <c r="CZ63" s="5">
        <f t="shared" si="58"/>
        <v>0</v>
      </c>
      <c r="DA63" s="5">
        <f t="shared" si="59"/>
        <v>0</v>
      </c>
      <c r="DB63" s="5">
        <f t="shared" si="60"/>
        <v>0</v>
      </c>
      <c r="DC63" s="5">
        <f t="shared" si="61"/>
        <v>0</v>
      </c>
      <c r="DD63" s="5">
        <f t="shared" si="62"/>
        <v>0</v>
      </c>
      <c r="DE63" s="5">
        <f t="shared" si="63"/>
        <v>0</v>
      </c>
      <c r="DF63" s="5">
        <f>IFERROR(SUM(CT63:DE63),0)*((Cockpit!$C$3)^4)</f>
        <v>0</v>
      </c>
      <c r="DG63" s="19">
        <f>INDEX('Team forecast'!$M$3:$AU$22,MATCH($B63,'Team forecast'!$B$3:$B$22,0),MATCH(DG$1,'Team forecast'!$M$2:$AU$2,0))</f>
        <v>0</v>
      </c>
      <c r="DH63" s="19">
        <f>INDEX('Team forecast'!$M$3:$AU$22,MATCH($B63,'Team forecast'!$B$3:$B$22,0),MATCH(DH$1,'Team forecast'!$M$2:$AU$2,0))</f>
        <v>0</v>
      </c>
      <c r="DI63" s="19">
        <f>INDEX('Team forecast'!$M$3:$AU$22,MATCH($B63,'Team forecast'!$B$3:$B$22,0),MATCH(DI$1,'Team forecast'!$M$2:$AU$2,0))</f>
        <v>0</v>
      </c>
      <c r="DJ63" s="19">
        <f>INDEX('Team forecast'!$M$3:$AU$22,MATCH($B63,'Team forecast'!$B$3:$B$22,0),MATCH(DJ$1,'Team forecast'!$M$2:$AU$2,0))</f>
        <v>0</v>
      </c>
      <c r="DK63" s="5">
        <f t="shared" si="64"/>
        <v>-5000</v>
      </c>
      <c r="DL63" s="5">
        <f>INDEX('Team forecast'!$M$3:$AU$22,MATCH($B63,'Team forecast'!$B$3:$B$22,0),MATCH(DL$1,'Team forecast'!$M$2:$AU$2,0))*IF($Y63&gt;0,25000,0)</f>
        <v>0</v>
      </c>
      <c r="DM63" s="5">
        <f>INDEX('Team forecast'!$M$3:$AU$22,MATCH($B63,'Team forecast'!$B$3:$B$22,0),MATCH(DM$1,'Team forecast'!$M$2:$AU$2,0))*IF($Y63&gt;0,5000,0)</f>
        <v>0</v>
      </c>
      <c r="DN63" s="5">
        <f>INDEX('Team forecast'!$M$3:$AU$22,MATCH($B63,'Team forecast'!$B$3:$B$22,0),MATCH(DN$1,'Team forecast'!$M$2:$AU$2,0))*IF($Y63&gt;0,-15000,0)</f>
        <v>0</v>
      </c>
      <c r="DO63" s="5">
        <f t="shared" si="65"/>
        <v>0</v>
      </c>
      <c r="DP63" s="5">
        <f t="shared" si="66"/>
        <v>0</v>
      </c>
      <c r="DQ63" s="5">
        <f t="shared" si="67"/>
        <v>0</v>
      </c>
      <c r="DR63" s="5">
        <f t="shared" si="68"/>
        <v>0</v>
      </c>
      <c r="DS63" s="5">
        <f t="shared" si="69"/>
        <v>0</v>
      </c>
      <c r="DT63" s="5">
        <f t="shared" si="70"/>
        <v>0</v>
      </c>
      <c r="DU63" s="5">
        <f t="shared" si="71"/>
        <v>0</v>
      </c>
      <c r="DV63" s="5">
        <f t="shared" si="72"/>
        <v>0</v>
      </c>
      <c r="DW63" s="5">
        <f t="shared" si="73"/>
        <v>0</v>
      </c>
      <c r="DX63" s="5">
        <f>IFERROR(SUM(DL63:DW63),0)*((Cockpit!$C$3)^5)</f>
        <v>0</v>
      </c>
      <c r="DY63" s="5">
        <f t="shared" si="74"/>
        <v>-5000</v>
      </c>
      <c r="DZ63" s="5" t="str">
        <f>IF(ISERROR(MATCH(A63,'Current squad'!B:B,0)),"No","Yes")</f>
        <v>No</v>
      </c>
      <c r="EA63" s="5" cm="1">
        <f t="array" ref="EA63">IFERROR(_xlfn.IFS(DZ63="Yes",0,DZ63="No",H63*1%),999999)</f>
        <v>30220</v>
      </c>
      <c r="EB63" s="5">
        <f t="shared" si="15"/>
        <v>3052220</v>
      </c>
      <c r="EC63" s="5">
        <f t="shared" si="75"/>
        <v>-35220</v>
      </c>
      <c r="ED63" s="1">
        <f t="shared" si="16"/>
        <v>-1.1654533421575115E-2</v>
      </c>
      <c r="EE63" s="5">
        <f>RANK(EC63,$EC$2:$EC$572)+COUNTIF($EC$2:EC63,EC63)-1</f>
        <v>375</v>
      </c>
      <c r="EF63" s="4">
        <f>RANK(ED63,$ED$2:$ED$572)+COUNTIF($ED$2:ED63,ED63)-1</f>
        <v>356</v>
      </c>
    </row>
    <row r="64" spans="1:136" x14ac:dyDescent="0.3">
      <c r="A64" t="str">
        <f>IF(Holdet.dk!A64&lt;&gt;"",Holdet.dk!A64,"")</f>
        <v>Heung-Min Son</v>
      </c>
      <c r="B64" t="str">
        <f>INDEX(Holdet.dk!B:B,MATCH($A64,Holdet.dk!$A:$A,0))</f>
        <v>Tottenham</v>
      </c>
      <c r="C64" t="str">
        <f>INDEX(Holdet.dk!C:C,MATCH($A64,Holdet.dk!$A:$A,0))</f>
        <v>Striker</v>
      </c>
      <c r="D64" t="str">
        <f>INDEX(Holdet.dk!D:D,MATCH($A64,Holdet.dk!$A:$A,0))</f>
        <v>10.205.000</v>
      </c>
      <c r="E64" s="1">
        <f>IFERROR(_xlfn.NUMBERVALUE(INDEX(Holdet.dk!$E:$E,MATCH($A64,Holdet.dk!$A:$A,0)),","),0)</f>
        <v>0.161</v>
      </c>
      <c r="F64" t="str">
        <f>IF(INDEX(Lookup!H:H,MATCH('Master data'!A64,Lookup!G:G,0))=0,A64,INDEX(Lookup!H:H,MATCH('Master data'!A64,Lookup!G:G,0)))</f>
        <v>Son Heung-Min</v>
      </c>
      <c r="G64" t="str">
        <f>IFERROR(INDEX(Lookup!B:B,MATCH(INDEX(Rotowire!C:C,MATCH(F64,Rotowire!A:A,0)),Lookup!D:D,0)),"")</f>
        <v>Leicester City</v>
      </c>
      <c r="H64" s="5">
        <f t="shared" si="4"/>
        <v>10205000</v>
      </c>
      <c r="I64" s="19">
        <f>IFERROR(INDEX('Team forecast'!$G$3:$I$22,MATCH($B64,'Team forecast'!$B$3:$B$22,0),MATCH(I$1,'Team forecast'!$G$2:$I$2,0)),0)</f>
        <v>0.81751824817518248</v>
      </c>
      <c r="J64" s="19">
        <f>IFERROR(INDEX('Team forecast'!$G$3:$I$22,MATCH($B64,'Team forecast'!$B$3:$B$22,0),MATCH(J$1,'Team forecast'!$G$2:$I$2,0)),0)</f>
        <v>1.0388888888888888</v>
      </c>
      <c r="K64" s="19">
        <f>IFERROR(INDEX('Team forecast'!$G$3:$I$22,MATCH($B64,'Team forecast'!$B$3:$B$22,0),MATCH(K$1,'Team forecast'!$G$2:$I$2,0)),0)</f>
        <v>1.0274910787675426</v>
      </c>
      <c r="L64">
        <f>SUMIFS(Rotowire!E:E,Rotowire!$A:$A,'Master data'!$F64)</f>
        <v>95</v>
      </c>
      <c r="M64" s="2">
        <f>SUMIFS(Rotowire!F:F,Rotowire!$A:$A,'Master data'!$F64)*I64</f>
        <v>0.24525547445255474</v>
      </c>
      <c r="N64" s="2">
        <f>SUMIFS(Rotowire!G:G,Rotowire!$A:$A,'Master data'!$F64)*I64</f>
        <v>0.22072992700729929</v>
      </c>
      <c r="O64" s="2">
        <f>SUMIFS(Rotowire!I:I,Rotowire!$A:$A,'Master data'!$F64)*I64</f>
        <v>0.78481751824817514</v>
      </c>
      <c r="P64" s="2">
        <f>SUMIFS(Rotowire!W:W,Rotowire!$A:$A,'Master data'!$F64)*K64</f>
        <v>0.1541236618151314</v>
      </c>
      <c r="Q64" s="2">
        <f>SUMIFS(Rotowire!Y:Y,Rotowire!$A:$A,'Master data'!$F64)*J64</f>
        <v>0</v>
      </c>
      <c r="R64" s="2">
        <f>SUMIFS(Rotowire!AB:AB,Rotowire!$A:$A,'Master data'!$F64)</f>
        <v>7.0000000000000007E-2</v>
      </c>
      <c r="S64" s="2">
        <f>SUMIFS(Rotowire!AC:AC,Rotowire!$A:$A,'Master data'!$F64)</f>
        <v>0</v>
      </c>
      <c r="T64" s="2">
        <f>INDEX('Team forecast'!D$3:D$22,MATCH($B64,'Team forecast'!$B$3:$B$22,0))</f>
        <v>1.1200000000000001</v>
      </c>
      <c r="U64" s="2">
        <f>INDEX('Team forecast'!E$3:E$22,MATCH($B64,'Team forecast'!$B$3:$B$22,0))</f>
        <v>1.87</v>
      </c>
      <c r="V64" s="2">
        <f>INDEX('Team forecast'!J$3:J$22,MATCH($B64,'Team forecast'!$B$3:$B$22,0))</f>
        <v>0.22459999999999999</v>
      </c>
      <c r="W64" s="2">
        <f>INDEX('Team forecast'!K$3:K$22,MATCH($B64,'Team forecast'!$B$3:$B$22,0))</f>
        <v>0.23169999999999999</v>
      </c>
      <c r="X64" s="2">
        <f>INDEX('Team forecast'!L$3:L$22,MATCH($B64,'Team forecast'!$B$3:$B$22,0))</f>
        <v>0.54369999999999996</v>
      </c>
      <c r="Y64" s="5">
        <f t="shared" si="5"/>
        <v>7000</v>
      </c>
      <c r="Z64" s="5">
        <f t="shared" si="17"/>
        <v>5615</v>
      </c>
      <c r="AA64" s="5">
        <f t="shared" si="6"/>
        <v>1158.5</v>
      </c>
      <c r="AB64" s="5">
        <f t="shared" si="7"/>
        <v>-8155.4999999999991</v>
      </c>
      <c r="AC64" s="5">
        <f t="shared" si="8"/>
        <v>24525.547445255474</v>
      </c>
      <c r="AD64" s="5">
        <f t="shared" si="18"/>
        <v>11036.496350364965</v>
      </c>
      <c r="AE64" s="5">
        <f t="shared" si="19"/>
        <v>7848.1751824817511</v>
      </c>
      <c r="AF64" s="5">
        <f t="shared" si="11"/>
        <v>0</v>
      </c>
      <c r="AG64" s="5">
        <f t="shared" si="12"/>
        <v>0</v>
      </c>
      <c r="AH64" s="5">
        <f t="shared" si="20"/>
        <v>-1400.0000000000002</v>
      </c>
      <c r="AI64" s="5">
        <f t="shared" si="21"/>
        <v>0</v>
      </c>
      <c r="AJ64" s="5">
        <f t="shared" si="22"/>
        <v>11200.000000000002</v>
      </c>
      <c r="AK64" s="5">
        <f t="shared" si="23"/>
        <v>-14960</v>
      </c>
      <c r="AL64" s="5">
        <f>IFERROR(SUM(Y64:AK64),-5000)*((Cockpit!$C$3)^0)</f>
        <v>43868.218978102188</v>
      </c>
      <c r="AM64" s="19">
        <f>INDEX('Team forecast'!$M$3:$AU$22,MATCH($B64,'Team forecast'!$B$3:$B$22,0),MATCH(AM$1,'Team forecast'!$M$2:$AU$2,0))</f>
        <v>0</v>
      </c>
      <c r="AN64" s="19">
        <f>INDEX('Team forecast'!$M$3:$AU$22,MATCH($B64,'Team forecast'!$B$3:$B$22,0),MATCH(AN$1,'Team forecast'!$M$2:$AU$2,0))</f>
        <v>0</v>
      </c>
      <c r="AO64" s="19">
        <f>INDEX('Team forecast'!$M$3:$AU$22,MATCH($B64,'Team forecast'!$B$3:$B$22,0),MATCH(AO$1,'Team forecast'!$M$2:$AU$2,0))</f>
        <v>0</v>
      </c>
      <c r="AP64" s="19">
        <f>INDEX('Team forecast'!$M$3:$AU$22,MATCH($B64,'Team forecast'!$B$3:$B$22,0),MATCH(AP$1,'Team forecast'!$M$2:$AU$2,0))</f>
        <v>0</v>
      </c>
      <c r="AQ64" s="5">
        <f t="shared" si="24"/>
        <v>7000</v>
      </c>
      <c r="AR64" s="5">
        <f>INDEX('Team forecast'!$M$3:$AU$22,MATCH($B64,'Team forecast'!$B$3:$B$22,0),MATCH(AR$1,'Team forecast'!$M$2:$AU$2,0))*IF($Y64&gt;0,25000,0)</f>
        <v>0</v>
      </c>
      <c r="AS64" s="5">
        <f>INDEX('Team forecast'!$M$3:$AU$22,MATCH($B64,'Team forecast'!$B$3:$B$22,0),MATCH(AS$1,'Team forecast'!$M$2:$AU$2,0))*IF($Y64&gt;0,5000,0)</f>
        <v>0</v>
      </c>
      <c r="AT64" s="5">
        <f>INDEX('Team forecast'!$M$3:$AU$22,MATCH($B64,'Team forecast'!$B$3:$B$22,0),MATCH(AT$1,'Team forecast'!$M$2:$AU$2,0))*IF($Y64&gt;0,-15000,0)</f>
        <v>0</v>
      </c>
      <c r="AU64" s="5">
        <f t="shared" si="25"/>
        <v>0</v>
      </c>
      <c r="AV64" s="5">
        <f t="shared" si="26"/>
        <v>0</v>
      </c>
      <c r="AW64" s="5">
        <f t="shared" si="27"/>
        <v>0</v>
      </c>
      <c r="AX64" s="5">
        <f t="shared" si="28"/>
        <v>0</v>
      </c>
      <c r="AY64" s="5">
        <f t="shared" si="29"/>
        <v>0</v>
      </c>
      <c r="AZ64" s="5">
        <f t="shared" si="30"/>
        <v>-1400.0000000000002</v>
      </c>
      <c r="BA64" s="5">
        <f t="shared" si="31"/>
        <v>0</v>
      </c>
      <c r="BB64" s="5">
        <f t="shared" si="32"/>
        <v>0</v>
      </c>
      <c r="BC64" s="5">
        <f t="shared" si="33"/>
        <v>0</v>
      </c>
      <c r="BD64" s="5">
        <f>IFERROR(SUM(AR64:BC64),0)*((Cockpit!$C$3)^1)</f>
        <v>-980.00000000000011</v>
      </c>
      <c r="BE64" s="19">
        <f>INDEX('Team forecast'!$M$3:$AU$22,MATCH($B64,'Team forecast'!$B$3:$B$22,0),MATCH(BE$1,'Team forecast'!$M$2:$AU$2,0))</f>
        <v>0</v>
      </c>
      <c r="BF64" s="19">
        <f>INDEX('Team forecast'!$M$3:$AU$22,MATCH($B64,'Team forecast'!$B$3:$B$22,0),MATCH(BF$1,'Team forecast'!$M$2:$AU$2,0))</f>
        <v>0</v>
      </c>
      <c r="BG64" s="19">
        <f>INDEX('Team forecast'!$M$3:$AU$22,MATCH($B64,'Team forecast'!$B$3:$B$22,0),MATCH(BG$1,'Team forecast'!$M$2:$AU$2,0))</f>
        <v>0</v>
      </c>
      <c r="BH64" s="19">
        <f>INDEX('Team forecast'!$M$3:$AU$22,MATCH($B64,'Team forecast'!$B$3:$B$22,0),MATCH(BH$1,'Team forecast'!$M$2:$AU$2,0))</f>
        <v>0</v>
      </c>
      <c r="BI64" s="5">
        <f t="shared" si="34"/>
        <v>7000</v>
      </c>
      <c r="BJ64" s="5">
        <f>INDEX('Team forecast'!$M$3:$AU$22,MATCH($B64,'Team forecast'!$B$3:$B$22,0),MATCH(BJ$1,'Team forecast'!$M$2:$AU$2,0))*IF($Y64&gt;0,25000,0)</f>
        <v>0</v>
      </c>
      <c r="BK64" s="5">
        <f>INDEX('Team forecast'!$M$3:$AU$22,MATCH($B64,'Team forecast'!$B$3:$B$22,0),MATCH(BK$1,'Team forecast'!$M$2:$AU$2,0))*IF($Y64&gt;0,5000,0)</f>
        <v>0</v>
      </c>
      <c r="BL64" s="5">
        <f>INDEX('Team forecast'!$M$3:$AU$22,MATCH($B64,'Team forecast'!$B$3:$B$22,0),MATCH(BL$1,'Team forecast'!$M$2:$AU$2,0))*IF($Y64&gt;0,-15000,0)</f>
        <v>0</v>
      </c>
      <c r="BM64" s="5">
        <f t="shared" si="35"/>
        <v>0</v>
      </c>
      <c r="BN64" s="5">
        <f t="shared" si="36"/>
        <v>0</v>
      </c>
      <c r="BO64" s="5">
        <f t="shared" si="37"/>
        <v>0</v>
      </c>
      <c r="BP64" s="5">
        <f t="shared" si="38"/>
        <v>0</v>
      </c>
      <c r="BQ64" s="5">
        <f t="shared" si="39"/>
        <v>0</v>
      </c>
      <c r="BR64" s="5">
        <f t="shared" si="40"/>
        <v>-1400.0000000000002</v>
      </c>
      <c r="BS64" s="5">
        <f t="shared" si="41"/>
        <v>0</v>
      </c>
      <c r="BT64" s="5">
        <f t="shared" si="42"/>
        <v>0</v>
      </c>
      <c r="BU64" s="5">
        <f t="shared" si="43"/>
        <v>0</v>
      </c>
      <c r="BV64" s="5">
        <f>IFERROR(SUM(BJ64:BU64),0)*((Cockpit!$C$3)^2)</f>
        <v>-686</v>
      </c>
      <c r="BW64" s="19">
        <f>INDEX('Team forecast'!$M$3:$AU$22,MATCH($B64,'Team forecast'!$B$3:$B$22,0),MATCH(BW$1,'Team forecast'!$M$2:$AU$2,0))</f>
        <v>0</v>
      </c>
      <c r="BX64" s="19">
        <f>INDEX('Team forecast'!$M$3:$AU$22,MATCH($B64,'Team forecast'!$B$3:$B$22,0),MATCH(BX$1,'Team forecast'!$M$2:$AU$2,0))</f>
        <v>0</v>
      </c>
      <c r="BY64" s="19">
        <f>INDEX('Team forecast'!$M$3:$AU$22,MATCH($B64,'Team forecast'!$B$3:$B$22,0),MATCH(BY$1,'Team forecast'!$M$2:$AU$2,0))</f>
        <v>0</v>
      </c>
      <c r="BZ64" s="19">
        <f>INDEX('Team forecast'!$M$3:$AU$22,MATCH($B64,'Team forecast'!$B$3:$B$22,0),MATCH(BZ$1,'Team forecast'!$M$2:$AU$2,0))</f>
        <v>0</v>
      </c>
      <c r="CA64" s="5">
        <f t="shared" si="44"/>
        <v>7000</v>
      </c>
      <c r="CB64" s="5">
        <f>INDEX('Team forecast'!$M$3:$AU$22,MATCH($B64,'Team forecast'!$B$3:$B$22,0),MATCH(CB$1,'Team forecast'!$M$2:$AU$2,0))*IF($Y64&gt;0,25000,0)</f>
        <v>0</v>
      </c>
      <c r="CC64" s="5">
        <f>INDEX('Team forecast'!$M$3:$AU$22,MATCH($B64,'Team forecast'!$B$3:$B$22,0),MATCH(CC$1,'Team forecast'!$M$2:$AU$2,0))*IF($Y64&gt;0,5000,0)</f>
        <v>0</v>
      </c>
      <c r="CD64" s="5">
        <f>INDEX('Team forecast'!$M$3:$AU$22,MATCH($B64,'Team forecast'!$B$3:$B$22,0),MATCH(CD$1,'Team forecast'!$M$2:$AU$2,0))*IF($Y64&gt;0,-15000,0)</f>
        <v>0</v>
      </c>
      <c r="CE64" s="5">
        <f t="shared" si="45"/>
        <v>0</v>
      </c>
      <c r="CF64" s="5">
        <f t="shared" si="46"/>
        <v>0</v>
      </c>
      <c r="CG64" s="5">
        <f t="shared" si="47"/>
        <v>0</v>
      </c>
      <c r="CH64" s="5">
        <f t="shared" si="48"/>
        <v>0</v>
      </c>
      <c r="CI64" s="5">
        <f t="shared" si="49"/>
        <v>0</v>
      </c>
      <c r="CJ64" s="5">
        <f t="shared" si="50"/>
        <v>-1400.0000000000002</v>
      </c>
      <c r="CK64" s="5">
        <f t="shared" si="51"/>
        <v>0</v>
      </c>
      <c r="CL64" s="5">
        <f t="shared" si="52"/>
        <v>0</v>
      </c>
      <c r="CM64" s="5">
        <f t="shared" si="53"/>
        <v>0</v>
      </c>
      <c r="CN64" s="5">
        <f>IFERROR(SUM(CB64:CM64),0)*((Cockpit!$C$3)^3)</f>
        <v>-480.2</v>
      </c>
      <c r="CO64" s="19">
        <f>INDEX('Team forecast'!$M$3:$AU$22,MATCH($B64,'Team forecast'!$B$3:$B$22,0),MATCH(CO$1,'Team forecast'!$M$2:$AU$2,0))</f>
        <v>0</v>
      </c>
      <c r="CP64" s="19">
        <f>INDEX('Team forecast'!$M$3:$AU$22,MATCH($B64,'Team forecast'!$B$3:$B$22,0),MATCH(CP$1,'Team forecast'!$M$2:$AU$2,0))</f>
        <v>0</v>
      </c>
      <c r="CQ64" s="19">
        <f>INDEX('Team forecast'!$M$3:$AU$22,MATCH($B64,'Team forecast'!$B$3:$B$22,0),MATCH(CQ$1,'Team forecast'!$M$2:$AU$2,0))</f>
        <v>0</v>
      </c>
      <c r="CR64" s="19">
        <f>INDEX('Team forecast'!$M$3:$AU$22,MATCH($B64,'Team forecast'!$B$3:$B$22,0),MATCH(CR$1,'Team forecast'!$M$2:$AU$2,0))</f>
        <v>0</v>
      </c>
      <c r="CS64" s="5">
        <f t="shared" si="54"/>
        <v>7000</v>
      </c>
      <c r="CT64" s="5">
        <f>INDEX('Team forecast'!$M$3:$AU$22,MATCH($B64,'Team forecast'!$B$3:$B$22,0),MATCH(CT$1,'Team forecast'!$M$2:$AU$2,0))*IF($Y64&gt;0,25000,0)</f>
        <v>0</v>
      </c>
      <c r="CU64" s="5">
        <f>INDEX('Team forecast'!$M$3:$AU$22,MATCH($B64,'Team forecast'!$B$3:$B$22,0),MATCH(CU$1,'Team forecast'!$M$2:$AU$2,0))*IF($Y64&gt;0,5000,0)</f>
        <v>0</v>
      </c>
      <c r="CV64" s="5">
        <f>INDEX('Team forecast'!$M$3:$AU$22,MATCH($B64,'Team forecast'!$B$3:$B$22,0),MATCH(CV$1,'Team forecast'!$M$2:$AU$2,0))*IF($Y64&gt;0,-15000,0)</f>
        <v>0</v>
      </c>
      <c r="CW64" s="5">
        <f t="shared" si="55"/>
        <v>0</v>
      </c>
      <c r="CX64" s="5">
        <f t="shared" si="56"/>
        <v>0</v>
      </c>
      <c r="CY64" s="5">
        <f t="shared" si="57"/>
        <v>0</v>
      </c>
      <c r="CZ64" s="5">
        <f t="shared" si="58"/>
        <v>0</v>
      </c>
      <c r="DA64" s="5">
        <f t="shared" si="59"/>
        <v>0</v>
      </c>
      <c r="DB64" s="5">
        <f t="shared" si="60"/>
        <v>-1400.0000000000002</v>
      </c>
      <c r="DC64" s="5">
        <f t="shared" si="61"/>
        <v>0</v>
      </c>
      <c r="DD64" s="5">
        <f t="shared" si="62"/>
        <v>0</v>
      </c>
      <c r="DE64" s="5">
        <f t="shared" si="63"/>
        <v>0</v>
      </c>
      <c r="DF64" s="5">
        <f>IFERROR(SUM(CT64:DE64),0)*((Cockpit!$C$3)^4)</f>
        <v>-336.13999999999993</v>
      </c>
      <c r="DG64" s="19">
        <f>INDEX('Team forecast'!$M$3:$AU$22,MATCH($B64,'Team forecast'!$B$3:$B$22,0),MATCH(DG$1,'Team forecast'!$M$2:$AU$2,0))</f>
        <v>0</v>
      </c>
      <c r="DH64" s="19">
        <f>INDEX('Team forecast'!$M$3:$AU$22,MATCH($B64,'Team forecast'!$B$3:$B$22,0),MATCH(DH$1,'Team forecast'!$M$2:$AU$2,0))</f>
        <v>0</v>
      </c>
      <c r="DI64" s="19">
        <f>INDEX('Team forecast'!$M$3:$AU$22,MATCH($B64,'Team forecast'!$B$3:$B$22,0),MATCH(DI$1,'Team forecast'!$M$2:$AU$2,0))</f>
        <v>0</v>
      </c>
      <c r="DJ64" s="19">
        <f>INDEX('Team forecast'!$M$3:$AU$22,MATCH($B64,'Team forecast'!$B$3:$B$22,0),MATCH(DJ$1,'Team forecast'!$M$2:$AU$2,0))</f>
        <v>0</v>
      </c>
      <c r="DK64" s="5">
        <f t="shared" si="64"/>
        <v>7000</v>
      </c>
      <c r="DL64" s="5">
        <f>INDEX('Team forecast'!$M$3:$AU$22,MATCH($B64,'Team forecast'!$B$3:$B$22,0),MATCH(DL$1,'Team forecast'!$M$2:$AU$2,0))*IF($Y64&gt;0,25000,0)</f>
        <v>0</v>
      </c>
      <c r="DM64" s="5">
        <f>INDEX('Team forecast'!$M$3:$AU$22,MATCH($B64,'Team forecast'!$B$3:$B$22,0),MATCH(DM$1,'Team forecast'!$M$2:$AU$2,0))*IF($Y64&gt;0,5000,0)</f>
        <v>0</v>
      </c>
      <c r="DN64" s="5">
        <f>INDEX('Team forecast'!$M$3:$AU$22,MATCH($B64,'Team forecast'!$B$3:$B$22,0),MATCH(DN$1,'Team forecast'!$M$2:$AU$2,0))*IF($Y64&gt;0,-15000,0)</f>
        <v>0</v>
      </c>
      <c r="DO64" s="5">
        <f t="shared" si="65"/>
        <v>0</v>
      </c>
      <c r="DP64" s="5">
        <f t="shared" si="66"/>
        <v>0</v>
      </c>
      <c r="DQ64" s="5">
        <f t="shared" si="67"/>
        <v>0</v>
      </c>
      <c r="DR64" s="5">
        <f t="shared" si="68"/>
        <v>0</v>
      </c>
      <c r="DS64" s="5">
        <f t="shared" si="69"/>
        <v>0</v>
      </c>
      <c r="DT64" s="5">
        <f t="shared" si="70"/>
        <v>-1400.0000000000002</v>
      </c>
      <c r="DU64" s="5">
        <f t="shared" si="71"/>
        <v>0</v>
      </c>
      <c r="DV64" s="5">
        <f t="shared" si="72"/>
        <v>0</v>
      </c>
      <c r="DW64" s="5">
        <f t="shared" si="73"/>
        <v>0</v>
      </c>
      <c r="DX64" s="5">
        <f>IFERROR(SUM(DL64:DW64),0)*((Cockpit!$C$3)^5)</f>
        <v>-235.29799999999994</v>
      </c>
      <c r="DY64" s="5">
        <f t="shared" si="74"/>
        <v>41150.580978102189</v>
      </c>
      <c r="DZ64" s="5" t="str">
        <f>IF(ISERROR(MATCH(A64,'Current squad'!B:B,0)),"No","Yes")</f>
        <v>No</v>
      </c>
      <c r="EA64" s="5" cm="1">
        <f t="array" ref="EA64">IFERROR(_xlfn.IFS(DZ64="Yes",0,DZ64="No",H64*1%),999999)</f>
        <v>102050</v>
      </c>
      <c r="EB64" s="5">
        <f t="shared" si="15"/>
        <v>10307050</v>
      </c>
      <c r="EC64" s="5">
        <f t="shared" si="75"/>
        <v>-60899.419021897811</v>
      </c>
      <c r="ED64" s="1">
        <f t="shared" si="16"/>
        <v>-5.967605979607821E-3</v>
      </c>
      <c r="EE64" s="5">
        <f>RANK(EC64,$EC$2:$EC$572)+COUNTIF($EC$2:EC64,EC64)-1</f>
        <v>535</v>
      </c>
      <c r="EF64" s="4">
        <f>RANK(ED64,$ED$2:$ED$572)+COUNTIF($ED$2:ED64,ED64)-1</f>
        <v>160</v>
      </c>
    </row>
    <row r="65" spans="1:136" x14ac:dyDescent="0.3">
      <c r="A65" t="str">
        <f>IF(Holdet.dk!A65&lt;&gt;"",Holdet.dk!A65,"")</f>
        <v>Ilkay Gündogan</v>
      </c>
      <c r="B65" t="str">
        <f>INDEX(Holdet.dk!B:B,MATCH($A65,Holdet.dk!$A:$A,0))</f>
        <v>Manchester City</v>
      </c>
      <c r="C65" t="str">
        <f>INDEX(Holdet.dk!C:C,MATCH($A65,Holdet.dk!$A:$A,0))</f>
        <v>Midfield</v>
      </c>
      <c r="D65" t="str">
        <f>INDEX(Holdet.dk!D:D,MATCH($A65,Holdet.dk!$A:$A,0))</f>
        <v>7.172.000</v>
      </c>
      <c r="E65" s="1">
        <f>IFERROR(_xlfn.NUMBERVALUE(INDEX(Holdet.dk!$E:$E,MATCH($A65,Holdet.dk!$A:$A,0)),","),0)</f>
        <v>0.18600000000000003</v>
      </c>
      <c r="F65" t="str">
        <f>IF(INDEX(Lookup!H:H,MATCH('Master data'!A65,Lookup!G:G,0))=0,A65,INDEX(Lookup!H:H,MATCH('Master data'!A65,Lookup!G:G,0)))</f>
        <v>Ilkay Gundogan</v>
      </c>
      <c r="G65" t="str">
        <f>IFERROR(INDEX(Lookup!B:B,MATCH(INDEX(Rotowire!C:C,MATCH(F65,Rotowire!A:A,0)),Lookup!D:D,0)),"")</f>
        <v/>
      </c>
      <c r="H65" s="5">
        <f t="shared" si="4"/>
        <v>7172000</v>
      </c>
      <c r="I65" s="19">
        <f>IFERROR(INDEX('Team forecast'!$G$3:$I$22,MATCH($B65,'Team forecast'!$B$3:$B$22,0),MATCH(I$1,'Team forecast'!$G$2:$I$2,0)),0)</f>
        <v>0.86602870813397137</v>
      </c>
      <c r="J65" s="19">
        <f>IFERROR(INDEX('Team forecast'!$G$3:$I$22,MATCH($B65,'Team forecast'!$B$3:$B$22,0),MATCH(J$1,'Team forecast'!$G$2:$I$2,0)),0)</f>
        <v>1.118279569892473</v>
      </c>
      <c r="K65" s="19">
        <f>IFERROR(INDEX('Team forecast'!$G$3:$I$22,MATCH($B65,'Team forecast'!$B$3:$B$22,0),MATCH(K$1,'Team forecast'!$G$2:$I$2,0)),0)</f>
        <v>0.86208459014336625</v>
      </c>
      <c r="L65">
        <f>SUMIFS(Rotowire!E:E,Rotowire!$A:$A,'Master data'!$F65)</f>
        <v>0</v>
      </c>
      <c r="M65" s="2">
        <f>SUMIFS(Rotowire!F:F,Rotowire!$A:$A,'Master data'!$F65)*I65</f>
        <v>0</v>
      </c>
      <c r="N65" s="2">
        <f>SUMIFS(Rotowire!G:G,Rotowire!$A:$A,'Master data'!$F65)*I65</f>
        <v>0</v>
      </c>
      <c r="O65" s="2">
        <f>SUMIFS(Rotowire!I:I,Rotowire!$A:$A,'Master data'!$F65)*I65</f>
        <v>0</v>
      </c>
      <c r="P65" s="2">
        <f>SUMIFS(Rotowire!W:W,Rotowire!$A:$A,'Master data'!$F65)*K65</f>
        <v>0</v>
      </c>
      <c r="Q65" s="2">
        <f>SUMIFS(Rotowire!Y:Y,Rotowire!$A:$A,'Master data'!$F65)*J65</f>
        <v>0</v>
      </c>
      <c r="R65" s="2">
        <f>SUMIFS(Rotowire!AB:AB,Rotowire!$A:$A,'Master data'!$F65)</f>
        <v>0</v>
      </c>
      <c r="S65" s="2">
        <f>SUMIFS(Rotowire!AC:AC,Rotowire!$A:$A,'Master data'!$F65)</f>
        <v>0</v>
      </c>
      <c r="T65" s="2">
        <f>INDEX('Team forecast'!D$3:D$22,MATCH($B65,'Team forecast'!$B$3:$B$22,0))</f>
        <v>1.81</v>
      </c>
      <c r="U65" s="2">
        <f>INDEX('Team forecast'!E$3:E$22,MATCH($B65,'Team forecast'!$B$3:$B$22,0))</f>
        <v>1.04</v>
      </c>
      <c r="V65" s="2">
        <f>INDEX('Team forecast'!J$3:J$22,MATCH($B65,'Team forecast'!$B$3:$B$22,0))</f>
        <v>0.54869999999999997</v>
      </c>
      <c r="W65" s="2">
        <f>INDEX('Team forecast'!K$3:K$22,MATCH($B65,'Team forecast'!$B$3:$B$22,0))</f>
        <v>0.23649999999999999</v>
      </c>
      <c r="X65" s="2">
        <f>INDEX('Team forecast'!L$3:L$22,MATCH($B65,'Team forecast'!$B$3:$B$22,0))</f>
        <v>0.21479999999999999</v>
      </c>
      <c r="Y65" s="5">
        <f t="shared" si="5"/>
        <v>-5000</v>
      </c>
      <c r="Z65" s="5">
        <f t="shared" si="17"/>
        <v>0</v>
      </c>
      <c r="AA65" s="5">
        <f t="shared" si="6"/>
        <v>0</v>
      </c>
      <c r="AB65" s="5">
        <f t="shared" si="7"/>
        <v>0</v>
      </c>
      <c r="AC65" s="5">
        <f t="shared" si="8"/>
        <v>0</v>
      </c>
      <c r="AD65" s="5">
        <f t="shared" si="18"/>
        <v>0</v>
      </c>
      <c r="AE65" s="5">
        <f t="shared" si="19"/>
        <v>0</v>
      </c>
      <c r="AF65" s="5">
        <f t="shared" si="11"/>
        <v>0</v>
      </c>
      <c r="AG65" s="5">
        <f t="shared" si="12"/>
        <v>0</v>
      </c>
      <c r="AH65" s="5">
        <f t="shared" si="20"/>
        <v>0</v>
      </c>
      <c r="AI65" s="5">
        <f t="shared" si="21"/>
        <v>0</v>
      </c>
      <c r="AJ65" s="5">
        <f t="shared" si="22"/>
        <v>0</v>
      </c>
      <c r="AK65" s="5">
        <f t="shared" si="23"/>
        <v>0</v>
      </c>
      <c r="AL65" s="5">
        <f>IFERROR(SUM(Y65:AK65),-5000)*((Cockpit!$C$3)^0)</f>
        <v>-5000</v>
      </c>
      <c r="AM65" s="19">
        <f>INDEX('Team forecast'!$M$3:$AU$22,MATCH($B65,'Team forecast'!$B$3:$B$22,0),MATCH(AM$1,'Team forecast'!$M$2:$AU$2,0))</f>
        <v>0</v>
      </c>
      <c r="AN65" s="19">
        <f>INDEX('Team forecast'!$M$3:$AU$22,MATCH($B65,'Team forecast'!$B$3:$B$22,0),MATCH(AN$1,'Team forecast'!$M$2:$AU$2,0))</f>
        <v>0</v>
      </c>
      <c r="AO65" s="19">
        <f>INDEX('Team forecast'!$M$3:$AU$22,MATCH($B65,'Team forecast'!$B$3:$B$22,0),MATCH(AO$1,'Team forecast'!$M$2:$AU$2,0))</f>
        <v>0</v>
      </c>
      <c r="AP65" s="19">
        <f>INDEX('Team forecast'!$M$3:$AU$22,MATCH($B65,'Team forecast'!$B$3:$B$22,0),MATCH(AP$1,'Team forecast'!$M$2:$AU$2,0))</f>
        <v>0</v>
      </c>
      <c r="AQ65" s="5">
        <f t="shared" si="24"/>
        <v>-5000</v>
      </c>
      <c r="AR65" s="5">
        <f>INDEX('Team forecast'!$M$3:$AU$22,MATCH($B65,'Team forecast'!$B$3:$B$22,0),MATCH(AR$1,'Team forecast'!$M$2:$AU$2,0))*IF($Y65&gt;0,25000,0)</f>
        <v>0</v>
      </c>
      <c r="AS65" s="5">
        <f>INDEX('Team forecast'!$M$3:$AU$22,MATCH($B65,'Team forecast'!$B$3:$B$22,0),MATCH(AS$1,'Team forecast'!$M$2:$AU$2,0))*IF($Y65&gt;0,5000,0)</f>
        <v>0</v>
      </c>
      <c r="AT65" s="5">
        <f>INDEX('Team forecast'!$M$3:$AU$22,MATCH($B65,'Team forecast'!$B$3:$B$22,0),MATCH(AT$1,'Team forecast'!$M$2:$AU$2,0))*IF($Y65&gt;0,-15000,0)</f>
        <v>0</v>
      </c>
      <c r="AU65" s="5">
        <f t="shared" si="25"/>
        <v>0</v>
      </c>
      <c r="AV65" s="5">
        <f t="shared" si="26"/>
        <v>0</v>
      </c>
      <c r="AW65" s="5">
        <f t="shared" si="27"/>
        <v>0</v>
      </c>
      <c r="AX65" s="5">
        <f t="shared" si="28"/>
        <v>0</v>
      </c>
      <c r="AY65" s="5">
        <f t="shared" si="29"/>
        <v>0</v>
      </c>
      <c r="AZ65" s="5">
        <f t="shared" si="30"/>
        <v>0</v>
      </c>
      <c r="BA65" s="5">
        <f t="shared" si="31"/>
        <v>0</v>
      </c>
      <c r="BB65" s="5">
        <f t="shared" si="32"/>
        <v>0</v>
      </c>
      <c r="BC65" s="5">
        <f t="shared" si="33"/>
        <v>0</v>
      </c>
      <c r="BD65" s="5">
        <f>IFERROR(SUM(AR65:BC65),0)*((Cockpit!$C$3)^1)</f>
        <v>0</v>
      </c>
      <c r="BE65" s="19">
        <f>INDEX('Team forecast'!$M$3:$AU$22,MATCH($B65,'Team forecast'!$B$3:$B$22,0),MATCH(BE$1,'Team forecast'!$M$2:$AU$2,0))</f>
        <v>0</v>
      </c>
      <c r="BF65" s="19">
        <f>INDEX('Team forecast'!$M$3:$AU$22,MATCH($B65,'Team forecast'!$B$3:$B$22,0),MATCH(BF$1,'Team forecast'!$M$2:$AU$2,0))</f>
        <v>0</v>
      </c>
      <c r="BG65" s="19">
        <f>INDEX('Team forecast'!$M$3:$AU$22,MATCH($B65,'Team forecast'!$B$3:$B$22,0),MATCH(BG$1,'Team forecast'!$M$2:$AU$2,0))</f>
        <v>0</v>
      </c>
      <c r="BH65" s="19">
        <f>INDEX('Team forecast'!$M$3:$AU$22,MATCH($B65,'Team forecast'!$B$3:$B$22,0),MATCH(BH$1,'Team forecast'!$M$2:$AU$2,0))</f>
        <v>0</v>
      </c>
      <c r="BI65" s="5">
        <f t="shared" si="34"/>
        <v>-5000</v>
      </c>
      <c r="BJ65" s="5">
        <f>INDEX('Team forecast'!$M$3:$AU$22,MATCH($B65,'Team forecast'!$B$3:$B$22,0),MATCH(BJ$1,'Team forecast'!$M$2:$AU$2,0))*IF($Y65&gt;0,25000,0)</f>
        <v>0</v>
      </c>
      <c r="BK65" s="5">
        <f>INDEX('Team forecast'!$M$3:$AU$22,MATCH($B65,'Team forecast'!$B$3:$B$22,0),MATCH(BK$1,'Team forecast'!$M$2:$AU$2,0))*IF($Y65&gt;0,5000,0)</f>
        <v>0</v>
      </c>
      <c r="BL65" s="5">
        <f>INDEX('Team forecast'!$M$3:$AU$22,MATCH($B65,'Team forecast'!$B$3:$B$22,0),MATCH(BL$1,'Team forecast'!$M$2:$AU$2,0))*IF($Y65&gt;0,-15000,0)</f>
        <v>0</v>
      </c>
      <c r="BM65" s="5">
        <f t="shared" si="35"/>
        <v>0</v>
      </c>
      <c r="BN65" s="5">
        <f t="shared" si="36"/>
        <v>0</v>
      </c>
      <c r="BO65" s="5">
        <f t="shared" si="37"/>
        <v>0</v>
      </c>
      <c r="BP65" s="5">
        <f t="shared" si="38"/>
        <v>0</v>
      </c>
      <c r="BQ65" s="5">
        <f t="shared" si="39"/>
        <v>0</v>
      </c>
      <c r="BR65" s="5">
        <f t="shared" si="40"/>
        <v>0</v>
      </c>
      <c r="BS65" s="5">
        <f t="shared" si="41"/>
        <v>0</v>
      </c>
      <c r="BT65" s="5">
        <f t="shared" si="42"/>
        <v>0</v>
      </c>
      <c r="BU65" s="5">
        <f t="shared" si="43"/>
        <v>0</v>
      </c>
      <c r="BV65" s="5">
        <f>IFERROR(SUM(BJ65:BU65),0)*((Cockpit!$C$3)^2)</f>
        <v>0</v>
      </c>
      <c r="BW65" s="19">
        <f>INDEX('Team forecast'!$M$3:$AU$22,MATCH($B65,'Team forecast'!$B$3:$B$22,0),MATCH(BW$1,'Team forecast'!$M$2:$AU$2,0))</f>
        <v>0</v>
      </c>
      <c r="BX65" s="19">
        <f>INDEX('Team forecast'!$M$3:$AU$22,MATCH($B65,'Team forecast'!$B$3:$B$22,0),MATCH(BX$1,'Team forecast'!$M$2:$AU$2,0))</f>
        <v>0</v>
      </c>
      <c r="BY65" s="19">
        <f>INDEX('Team forecast'!$M$3:$AU$22,MATCH($B65,'Team forecast'!$B$3:$B$22,0),MATCH(BY$1,'Team forecast'!$M$2:$AU$2,0))</f>
        <v>0</v>
      </c>
      <c r="BZ65" s="19">
        <f>INDEX('Team forecast'!$M$3:$AU$22,MATCH($B65,'Team forecast'!$B$3:$B$22,0),MATCH(BZ$1,'Team forecast'!$M$2:$AU$2,0))</f>
        <v>0</v>
      </c>
      <c r="CA65" s="5">
        <f t="shared" si="44"/>
        <v>-5000</v>
      </c>
      <c r="CB65" s="5">
        <f>INDEX('Team forecast'!$M$3:$AU$22,MATCH($B65,'Team forecast'!$B$3:$B$22,0),MATCH(CB$1,'Team forecast'!$M$2:$AU$2,0))*IF($Y65&gt;0,25000,0)</f>
        <v>0</v>
      </c>
      <c r="CC65" s="5">
        <f>INDEX('Team forecast'!$M$3:$AU$22,MATCH($B65,'Team forecast'!$B$3:$B$22,0),MATCH(CC$1,'Team forecast'!$M$2:$AU$2,0))*IF($Y65&gt;0,5000,0)</f>
        <v>0</v>
      </c>
      <c r="CD65" s="5">
        <f>INDEX('Team forecast'!$M$3:$AU$22,MATCH($B65,'Team forecast'!$B$3:$B$22,0),MATCH(CD$1,'Team forecast'!$M$2:$AU$2,0))*IF($Y65&gt;0,-15000,0)</f>
        <v>0</v>
      </c>
      <c r="CE65" s="5">
        <f t="shared" si="45"/>
        <v>0</v>
      </c>
      <c r="CF65" s="5">
        <f t="shared" si="46"/>
        <v>0</v>
      </c>
      <c r="CG65" s="5">
        <f t="shared" si="47"/>
        <v>0</v>
      </c>
      <c r="CH65" s="5">
        <f t="shared" si="48"/>
        <v>0</v>
      </c>
      <c r="CI65" s="5">
        <f t="shared" si="49"/>
        <v>0</v>
      </c>
      <c r="CJ65" s="5">
        <f t="shared" si="50"/>
        <v>0</v>
      </c>
      <c r="CK65" s="5">
        <f t="shared" si="51"/>
        <v>0</v>
      </c>
      <c r="CL65" s="5">
        <f t="shared" si="52"/>
        <v>0</v>
      </c>
      <c r="CM65" s="5">
        <f t="shared" si="53"/>
        <v>0</v>
      </c>
      <c r="CN65" s="5">
        <f>IFERROR(SUM(CB65:CM65),0)*((Cockpit!$C$3)^3)</f>
        <v>0</v>
      </c>
      <c r="CO65" s="19">
        <f>INDEX('Team forecast'!$M$3:$AU$22,MATCH($B65,'Team forecast'!$B$3:$B$22,0),MATCH(CO$1,'Team forecast'!$M$2:$AU$2,0))</f>
        <v>0</v>
      </c>
      <c r="CP65" s="19">
        <f>INDEX('Team forecast'!$M$3:$AU$22,MATCH($B65,'Team forecast'!$B$3:$B$22,0),MATCH(CP$1,'Team forecast'!$M$2:$AU$2,0))</f>
        <v>0</v>
      </c>
      <c r="CQ65" s="19">
        <f>INDEX('Team forecast'!$M$3:$AU$22,MATCH($B65,'Team forecast'!$B$3:$B$22,0),MATCH(CQ$1,'Team forecast'!$M$2:$AU$2,0))</f>
        <v>0</v>
      </c>
      <c r="CR65" s="19">
        <f>INDEX('Team forecast'!$M$3:$AU$22,MATCH($B65,'Team forecast'!$B$3:$B$22,0),MATCH(CR$1,'Team forecast'!$M$2:$AU$2,0))</f>
        <v>0</v>
      </c>
      <c r="CS65" s="5">
        <f t="shared" si="54"/>
        <v>-5000</v>
      </c>
      <c r="CT65" s="5">
        <f>INDEX('Team forecast'!$M$3:$AU$22,MATCH($B65,'Team forecast'!$B$3:$B$22,0),MATCH(CT$1,'Team forecast'!$M$2:$AU$2,0))*IF($Y65&gt;0,25000,0)</f>
        <v>0</v>
      </c>
      <c r="CU65" s="5">
        <f>INDEX('Team forecast'!$M$3:$AU$22,MATCH($B65,'Team forecast'!$B$3:$B$22,0),MATCH(CU$1,'Team forecast'!$M$2:$AU$2,0))*IF($Y65&gt;0,5000,0)</f>
        <v>0</v>
      </c>
      <c r="CV65" s="5">
        <f>INDEX('Team forecast'!$M$3:$AU$22,MATCH($B65,'Team forecast'!$B$3:$B$22,0),MATCH(CV$1,'Team forecast'!$M$2:$AU$2,0))*IF($Y65&gt;0,-15000,0)</f>
        <v>0</v>
      </c>
      <c r="CW65" s="5">
        <f t="shared" si="55"/>
        <v>0</v>
      </c>
      <c r="CX65" s="5">
        <f t="shared" si="56"/>
        <v>0</v>
      </c>
      <c r="CY65" s="5">
        <f t="shared" si="57"/>
        <v>0</v>
      </c>
      <c r="CZ65" s="5">
        <f t="shared" si="58"/>
        <v>0</v>
      </c>
      <c r="DA65" s="5">
        <f t="shared" si="59"/>
        <v>0</v>
      </c>
      <c r="DB65" s="5">
        <f t="shared" si="60"/>
        <v>0</v>
      </c>
      <c r="DC65" s="5">
        <f t="shared" si="61"/>
        <v>0</v>
      </c>
      <c r="DD65" s="5">
        <f t="shared" si="62"/>
        <v>0</v>
      </c>
      <c r="DE65" s="5">
        <f t="shared" si="63"/>
        <v>0</v>
      </c>
      <c r="DF65" s="5">
        <f>IFERROR(SUM(CT65:DE65),0)*((Cockpit!$C$3)^4)</f>
        <v>0</v>
      </c>
      <c r="DG65" s="19">
        <f>INDEX('Team forecast'!$M$3:$AU$22,MATCH($B65,'Team forecast'!$B$3:$B$22,0),MATCH(DG$1,'Team forecast'!$M$2:$AU$2,0))</f>
        <v>0</v>
      </c>
      <c r="DH65" s="19">
        <f>INDEX('Team forecast'!$M$3:$AU$22,MATCH($B65,'Team forecast'!$B$3:$B$22,0),MATCH(DH$1,'Team forecast'!$M$2:$AU$2,0))</f>
        <v>0</v>
      </c>
      <c r="DI65" s="19">
        <f>INDEX('Team forecast'!$M$3:$AU$22,MATCH($B65,'Team forecast'!$B$3:$B$22,0),MATCH(DI$1,'Team forecast'!$M$2:$AU$2,0))</f>
        <v>0</v>
      </c>
      <c r="DJ65" s="19">
        <f>INDEX('Team forecast'!$M$3:$AU$22,MATCH($B65,'Team forecast'!$B$3:$B$22,0),MATCH(DJ$1,'Team forecast'!$M$2:$AU$2,0))</f>
        <v>0</v>
      </c>
      <c r="DK65" s="5">
        <f t="shared" si="64"/>
        <v>-5000</v>
      </c>
      <c r="DL65" s="5">
        <f>INDEX('Team forecast'!$M$3:$AU$22,MATCH($B65,'Team forecast'!$B$3:$B$22,0),MATCH(DL$1,'Team forecast'!$M$2:$AU$2,0))*IF($Y65&gt;0,25000,0)</f>
        <v>0</v>
      </c>
      <c r="DM65" s="5">
        <f>INDEX('Team forecast'!$M$3:$AU$22,MATCH($B65,'Team forecast'!$B$3:$B$22,0),MATCH(DM$1,'Team forecast'!$M$2:$AU$2,0))*IF($Y65&gt;0,5000,0)</f>
        <v>0</v>
      </c>
      <c r="DN65" s="5">
        <f>INDEX('Team forecast'!$M$3:$AU$22,MATCH($B65,'Team forecast'!$B$3:$B$22,0),MATCH(DN$1,'Team forecast'!$M$2:$AU$2,0))*IF($Y65&gt;0,-15000,0)</f>
        <v>0</v>
      </c>
      <c r="DO65" s="5">
        <f t="shared" si="65"/>
        <v>0</v>
      </c>
      <c r="DP65" s="5">
        <f t="shared" si="66"/>
        <v>0</v>
      </c>
      <c r="DQ65" s="5">
        <f t="shared" si="67"/>
        <v>0</v>
      </c>
      <c r="DR65" s="5">
        <f t="shared" si="68"/>
        <v>0</v>
      </c>
      <c r="DS65" s="5">
        <f t="shared" si="69"/>
        <v>0</v>
      </c>
      <c r="DT65" s="5">
        <f t="shared" si="70"/>
        <v>0</v>
      </c>
      <c r="DU65" s="5">
        <f t="shared" si="71"/>
        <v>0</v>
      </c>
      <c r="DV65" s="5">
        <f t="shared" si="72"/>
        <v>0</v>
      </c>
      <c r="DW65" s="5">
        <f t="shared" si="73"/>
        <v>0</v>
      </c>
      <c r="DX65" s="5">
        <f>IFERROR(SUM(DL65:DW65),0)*((Cockpit!$C$3)^5)</f>
        <v>0</v>
      </c>
      <c r="DY65" s="5">
        <f t="shared" si="74"/>
        <v>-5000</v>
      </c>
      <c r="DZ65" s="5" t="str">
        <f>IF(ISERROR(MATCH(A65,'Current squad'!B:B,0)),"No","Yes")</f>
        <v>Yes</v>
      </c>
      <c r="EA65" s="5" cm="1">
        <f t="array" ref="EA65">IFERROR(_xlfn.IFS(DZ65="Yes",0,DZ65="No",H65*1%),999999)</f>
        <v>0</v>
      </c>
      <c r="EB65" s="5">
        <f t="shared" si="15"/>
        <v>7172000</v>
      </c>
      <c r="EC65" s="5">
        <f t="shared" si="75"/>
        <v>-5000</v>
      </c>
      <c r="ED65" s="1">
        <f t="shared" si="16"/>
        <v>-6.9715560513106524E-4</v>
      </c>
      <c r="EE65" s="5">
        <f>RANK(EC65,$EC$2:$EC$572)+COUNTIF($EC$2:EC65,EC65)-1</f>
        <v>89</v>
      </c>
      <c r="EF65" s="4">
        <f>RANK(ED65,$ED$2:$ED$572)+COUNTIF($ED$2:ED65,ED65)-1</f>
        <v>81</v>
      </c>
    </row>
    <row r="66" spans="1:136" x14ac:dyDescent="0.3">
      <c r="A66" t="str">
        <f>IF(Holdet.dk!A66&lt;&gt;"",Holdet.dk!A66,"")</f>
        <v>Cameron Carter-Vickers</v>
      </c>
      <c r="B66" t="str">
        <f>INDEX(Holdet.dk!B:B,MATCH($A66,Holdet.dk!$A:$A,0))</f>
        <v>Tottenham</v>
      </c>
      <c r="C66" t="str">
        <f>INDEX(Holdet.dk!C:C,MATCH($A66,Holdet.dk!$A:$A,0))</f>
        <v>Defense</v>
      </c>
      <c r="D66" t="str">
        <f>INDEX(Holdet.dk!D:D,MATCH($A66,Holdet.dk!$A:$A,0))</f>
        <v>1.895.000</v>
      </c>
      <c r="E66" s="1">
        <f>IFERROR(_xlfn.NUMBERVALUE(INDEX(Holdet.dk!$E:$E,MATCH($A66,Holdet.dk!$A:$A,0)),","),0)</f>
        <v>2E-3</v>
      </c>
      <c r="F66" t="str">
        <f>IF(INDEX(Lookup!H:H,MATCH('Master data'!A66,Lookup!G:G,0))=0,A66,INDEX(Lookup!H:H,MATCH('Master data'!A66,Lookup!G:G,0)))</f>
        <v>Cameron Carter-Vickers</v>
      </c>
      <c r="G66" t="str">
        <f>IFERROR(INDEX(Lookup!B:B,MATCH(INDEX(Rotowire!C:C,MATCH(F66,Rotowire!A:A,0)),Lookup!D:D,0)),"")</f>
        <v/>
      </c>
      <c r="H66" s="5">
        <f t="shared" ref="H66:H129" si="76">_xlfn.NUMBERVALUE(D66,",")</f>
        <v>1895000</v>
      </c>
      <c r="I66" s="19">
        <f>IFERROR(INDEX('Team forecast'!$G$3:$I$22,MATCH($B66,'Team forecast'!$B$3:$B$22,0),MATCH(I$1,'Team forecast'!$G$2:$I$2,0)),0)</f>
        <v>0.81751824817518248</v>
      </c>
      <c r="J66" s="19">
        <f>IFERROR(INDEX('Team forecast'!$G$3:$I$22,MATCH($B66,'Team forecast'!$B$3:$B$22,0),MATCH(J$1,'Team forecast'!$G$2:$I$2,0)),0)</f>
        <v>1.0388888888888888</v>
      </c>
      <c r="K66" s="19">
        <f>IFERROR(INDEX('Team forecast'!$G$3:$I$22,MATCH($B66,'Team forecast'!$B$3:$B$22,0),MATCH(K$1,'Team forecast'!$G$2:$I$2,0)),0)</f>
        <v>1.0274910787675426</v>
      </c>
      <c r="L66">
        <f>SUMIFS(Rotowire!E:E,Rotowire!$A:$A,'Master data'!$F66)</f>
        <v>0</v>
      </c>
      <c r="M66" s="2">
        <f>SUMIFS(Rotowire!F:F,Rotowire!$A:$A,'Master data'!$F66)*I66</f>
        <v>0</v>
      </c>
      <c r="N66" s="2">
        <f>SUMIFS(Rotowire!G:G,Rotowire!$A:$A,'Master data'!$F66)*I66</f>
        <v>0</v>
      </c>
      <c r="O66" s="2">
        <f>SUMIFS(Rotowire!I:I,Rotowire!$A:$A,'Master data'!$F66)*I66</f>
        <v>0</v>
      </c>
      <c r="P66" s="2">
        <f>SUMIFS(Rotowire!W:W,Rotowire!$A:$A,'Master data'!$F66)*K66</f>
        <v>0</v>
      </c>
      <c r="Q66" s="2">
        <f>SUMIFS(Rotowire!Y:Y,Rotowire!$A:$A,'Master data'!$F66)*J66</f>
        <v>0</v>
      </c>
      <c r="R66" s="2">
        <f>SUMIFS(Rotowire!AB:AB,Rotowire!$A:$A,'Master data'!$F66)</f>
        <v>0</v>
      </c>
      <c r="S66" s="2">
        <f>SUMIFS(Rotowire!AC:AC,Rotowire!$A:$A,'Master data'!$F66)</f>
        <v>0</v>
      </c>
      <c r="T66" s="2">
        <f>INDEX('Team forecast'!D$3:D$22,MATCH($B66,'Team forecast'!$B$3:$B$22,0))</f>
        <v>1.1200000000000001</v>
      </c>
      <c r="U66" s="2">
        <f>INDEX('Team forecast'!E$3:E$22,MATCH($B66,'Team forecast'!$B$3:$B$22,0))</f>
        <v>1.87</v>
      </c>
      <c r="V66" s="2">
        <f>INDEX('Team forecast'!J$3:J$22,MATCH($B66,'Team forecast'!$B$3:$B$22,0))</f>
        <v>0.22459999999999999</v>
      </c>
      <c r="W66" s="2">
        <f>INDEX('Team forecast'!K$3:K$22,MATCH($B66,'Team forecast'!$B$3:$B$22,0))</f>
        <v>0.23169999999999999</v>
      </c>
      <c r="X66" s="2">
        <f>INDEX('Team forecast'!L$3:L$22,MATCH($B66,'Team forecast'!$B$3:$B$22,0))</f>
        <v>0.54369999999999996</v>
      </c>
      <c r="Y66" s="5">
        <f t="shared" ref="Y66:Y129" si="77">IF(L66&gt;95,7000*2,IF(L66&gt;0,7000,-5000))</f>
        <v>-5000</v>
      </c>
      <c r="Z66" s="5">
        <f t="shared" ref="Z66:Z129" si="78">IF($Y66&gt;0,V66*25000,0)</f>
        <v>0</v>
      </c>
      <c r="AA66" s="5">
        <f t="shared" ref="AA66:AA129" si="79">IF($Y66&gt;0,W66*5000,0)</f>
        <v>0</v>
      </c>
      <c r="AB66" s="5">
        <f t="shared" ref="AB66:AB129" si="80">IF($Y66&gt;0,X66*(-15000),0)</f>
        <v>0</v>
      </c>
      <c r="AC66" s="5">
        <f t="shared" ref="AC66:AC129" si="81">IF(C66="Defense",M66*150000,IF(C66="Midfield",M66*125000,IF(C66="Striker",M66*100000,0)))</f>
        <v>0</v>
      </c>
      <c r="AD66" s="5">
        <f t="shared" si="18"/>
        <v>0</v>
      </c>
      <c r="AE66" s="5">
        <f t="shared" si="19"/>
        <v>0</v>
      </c>
      <c r="AF66" s="5">
        <f t="shared" ref="AF66:AF129" si="82">IF(C66="Goalkeeper",P66*75000,IF(C66="Defense",P66*50000,0))</f>
        <v>0</v>
      </c>
      <c r="AG66" s="5">
        <f t="shared" ref="AG66:AG129" si="83">IF(C66="Goalkeeper",Q66*5000,0)</f>
        <v>0</v>
      </c>
      <c r="AH66" s="5">
        <f t="shared" si="20"/>
        <v>0</v>
      </c>
      <c r="AI66" s="5">
        <f t="shared" si="21"/>
        <v>0</v>
      </c>
      <c r="AJ66" s="5">
        <f t="shared" si="22"/>
        <v>0</v>
      </c>
      <c r="AK66" s="5">
        <f t="shared" si="23"/>
        <v>0</v>
      </c>
      <c r="AL66" s="5">
        <f>IFERROR(SUM(Y66:AK66),-5000)*((Cockpit!$C$3)^0)</f>
        <v>-5000</v>
      </c>
      <c r="AM66" s="19">
        <f>INDEX('Team forecast'!$M$3:$AU$22,MATCH($B66,'Team forecast'!$B$3:$B$22,0),MATCH(AM$1,'Team forecast'!$M$2:$AU$2,0))</f>
        <v>0</v>
      </c>
      <c r="AN66" s="19">
        <f>INDEX('Team forecast'!$M$3:$AU$22,MATCH($B66,'Team forecast'!$B$3:$B$22,0),MATCH(AN$1,'Team forecast'!$M$2:$AU$2,0))</f>
        <v>0</v>
      </c>
      <c r="AO66" s="19">
        <f>INDEX('Team forecast'!$M$3:$AU$22,MATCH($B66,'Team forecast'!$B$3:$B$22,0),MATCH(AO$1,'Team forecast'!$M$2:$AU$2,0))</f>
        <v>0</v>
      </c>
      <c r="AP66" s="19">
        <f>INDEX('Team forecast'!$M$3:$AU$22,MATCH($B66,'Team forecast'!$B$3:$B$22,0),MATCH(AP$1,'Team forecast'!$M$2:$AU$2,0))</f>
        <v>0</v>
      </c>
      <c r="AQ66" s="5">
        <f t="shared" si="24"/>
        <v>-5000</v>
      </c>
      <c r="AR66" s="5">
        <f>INDEX('Team forecast'!$M$3:$AU$22,MATCH($B66,'Team forecast'!$B$3:$B$22,0),MATCH(AR$1,'Team forecast'!$M$2:$AU$2,0))*IF($Y66&gt;0,25000,0)</f>
        <v>0</v>
      </c>
      <c r="AS66" s="5">
        <f>INDEX('Team forecast'!$M$3:$AU$22,MATCH($B66,'Team forecast'!$B$3:$B$22,0),MATCH(AS$1,'Team forecast'!$M$2:$AU$2,0))*IF($Y66&gt;0,5000,0)</f>
        <v>0</v>
      </c>
      <c r="AT66" s="5">
        <f>INDEX('Team forecast'!$M$3:$AU$22,MATCH($B66,'Team forecast'!$B$3:$B$22,0),MATCH(AT$1,'Team forecast'!$M$2:$AU$2,0))*IF($Y66&gt;0,-15000,0)</f>
        <v>0</v>
      </c>
      <c r="AU66" s="5">
        <f t="shared" si="25"/>
        <v>0</v>
      </c>
      <c r="AV66" s="5">
        <f t="shared" si="26"/>
        <v>0</v>
      </c>
      <c r="AW66" s="5">
        <f t="shared" si="27"/>
        <v>0</v>
      </c>
      <c r="AX66" s="5">
        <f t="shared" si="28"/>
        <v>0</v>
      </c>
      <c r="AY66" s="5">
        <f t="shared" si="29"/>
        <v>0</v>
      </c>
      <c r="AZ66" s="5">
        <f t="shared" si="30"/>
        <v>0</v>
      </c>
      <c r="BA66" s="5">
        <f t="shared" si="31"/>
        <v>0</v>
      </c>
      <c r="BB66" s="5">
        <f t="shared" si="32"/>
        <v>0</v>
      </c>
      <c r="BC66" s="5">
        <f t="shared" si="33"/>
        <v>0</v>
      </c>
      <c r="BD66" s="5">
        <f>IFERROR(SUM(AR66:BC66),0)*((Cockpit!$C$3)^1)</f>
        <v>0</v>
      </c>
      <c r="BE66" s="19">
        <f>INDEX('Team forecast'!$M$3:$AU$22,MATCH($B66,'Team forecast'!$B$3:$B$22,0),MATCH(BE$1,'Team forecast'!$M$2:$AU$2,0))</f>
        <v>0</v>
      </c>
      <c r="BF66" s="19">
        <f>INDEX('Team forecast'!$M$3:$AU$22,MATCH($B66,'Team forecast'!$B$3:$B$22,0),MATCH(BF$1,'Team forecast'!$M$2:$AU$2,0))</f>
        <v>0</v>
      </c>
      <c r="BG66" s="19">
        <f>INDEX('Team forecast'!$M$3:$AU$22,MATCH($B66,'Team forecast'!$B$3:$B$22,0),MATCH(BG$1,'Team forecast'!$M$2:$AU$2,0))</f>
        <v>0</v>
      </c>
      <c r="BH66" s="19">
        <f>INDEX('Team forecast'!$M$3:$AU$22,MATCH($B66,'Team forecast'!$B$3:$B$22,0),MATCH(BH$1,'Team forecast'!$M$2:$AU$2,0))</f>
        <v>0</v>
      </c>
      <c r="BI66" s="5">
        <f t="shared" si="34"/>
        <v>-5000</v>
      </c>
      <c r="BJ66" s="5">
        <f>INDEX('Team forecast'!$M$3:$AU$22,MATCH($B66,'Team forecast'!$B$3:$B$22,0),MATCH(BJ$1,'Team forecast'!$M$2:$AU$2,0))*IF($Y66&gt;0,25000,0)</f>
        <v>0</v>
      </c>
      <c r="BK66" s="5">
        <f>INDEX('Team forecast'!$M$3:$AU$22,MATCH($B66,'Team forecast'!$B$3:$B$22,0),MATCH(BK$1,'Team forecast'!$M$2:$AU$2,0))*IF($Y66&gt;0,5000,0)</f>
        <v>0</v>
      </c>
      <c r="BL66" s="5">
        <f>INDEX('Team forecast'!$M$3:$AU$22,MATCH($B66,'Team forecast'!$B$3:$B$22,0),MATCH(BL$1,'Team forecast'!$M$2:$AU$2,0))*IF($Y66&gt;0,-15000,0)</f>
        <v>0</v>
      </c>
      <c r="BM66" s="5">
        <f t="shared" si="35"/>
        <v>0</v>
      </c>
      <c r="BN66" s="5">
        <f t="shared" si="36"/>
        <v>0</v>
      </c>
      <c r="BO66" s="5">
        <f t="shared" si="37"/>
        <v>0</v>
      </c>
      <c r="BP66" s="5">
        <f t="shared" si="38"/>
        <v>0</v>
      </c>
      <c r="BQ66" s="5">
        <f t="shared" si="39"/>
        <v>0</v>
      </c>
      <c r="BR66" s="5">
        <f t="shared" si="40"/>
        <v>0</v>
      </c>
      <c r="BS66" s="5">
        <f t="shared" si="41"/>
        <v>0</v>
      </c>
      <c r="BT66" s="5">
        <f t="shared" si="42"/>
        <v>0</v>
      </c>
      <c r="BU66" s="5">
        <f t="shared" si="43"/>
        <v>0</v>
      </c>
      <c r="BV66" s="5">
        <f>IFERROR(SUM(BJ66:BU66),0)*((Cockpit!$C$3)^2)</f>
        <v>0</v>
      </c>
      <c r="BW66" s="19">
        <f>INDEX('Team forecast'!$M$3:$AU$22,MATCH($B66,'Team forecast'!$B$3:$B$22,0),MATCH(BW$1,'Team forecast'!$M$2:$AU$2,0))</f>
        <v>0</v>
      </c>
      <c r="BX66" s="19">
        <f>INDEX('Team forecast'!$M$3:$AU$22,MATCH($B66,'Team forecast'!$B$3:$B$22,0),MATCH(BX$1,'Team forecast'!$M$2:$AU$2,0))</f>
        <v>0</v>
      </c>
      <c r="BY66" s="19">
        <f>INDEX('Team forecast'!$M$3:$AU$22,MATCH($B66,'Team forecast'!$B$3:$B$22,0),MATCH(BY$1,'Team forecast'!$M$2:$AU$2,0))</f>
        <v>0</v>
      </c>
      <c r="BZ66" s="19">
        <f>INDEX('Team forecast'!$M$3:$AU$22,MATCH($B66,'Team forecast'!$B$3:$B$22,0),MATCH(BZ$1,'Team forecast'!$M$2:$AU$2,0))</f>
        <v>0</v>
      </c>
      <c r="CA66" s="5">
        <f t="shared" si="44"/>
        <v>-5000</v>
      </c>
      <c r="CB66" s="5">
        <f>INDEX('Team forecast'!$M$3:$AU$22,MATCH($B66,'Team forecast'!$B$3:$B$22,0),MATCH(CB$1,'Team forecast'!$M$2:$AU$2,0))*IF($Y66&gt;0,25000,0)</f>
        <v>0</v>
      </c>
      <c r="CC66" s="5">
        <f>INDEX('Team forecast'!$M$3:$AU$22,MATCH($B66,'Team forecast'!$B$3:$B$22,0),MATCH(CC$1,'Team forecast'!$M$2:$AU$2,0))*IF($Y66&gt;0,5000,0)</f>
        <v>0</v>
      </c>
      <c r="CD66" s="5">
        <f>INDEX('Team forecast'!$M$3:$AU$22,MATCH($B66,'Team forecast'!$B$3:$B$22,0),MATCH(CD$1,'Team forecast'!$M$2:$AU$2,0))*IF($Y66&gt;0,-15000,0)</f>
        <v>0</v>
      </c>
      <c r="CE66" s="5">
        <f t="shared" si="45"/>
        <v>0</v>
      </c>
      <c r="CF66" s="5">
        <f t="shared" si="46"/>
        <v>0</v>
      </c>
      <c r="CG66" s="5">
        <f t="shared" si="47"/>
        <v>0</v>
      </c>
      <c r="CH66" s="5">
        <f t="shared" si="48"/>
        <v>0</v>
      </c>
      <c r="CI66" s="5">
        <f t="shared" si="49"/>
        <v>0</v>
      </c>
      <c r="CJ66" s="5">
        <f t="shared" si="50"/>
        <v>0</v>
      </c>
      <c r="CK66" s="5">
        <f t="shared" si="51"/>
        <v>0</v>
      </c>
      <c r="CL66" s="5">
        <f t="shared" si="52"/>
        <v>0</v>
      </c>
      <c r="CM66" s="5">
        <f t="shared" si="53"/>
        <v>0</v>
      </c>
      <c r="CN66" s="5">
        <f>IFERROR(SUM(CB66:CM66),0)*((Cockpit!$C$3)^3)</f>
        <v>0</v>
      </c>
      <c r="CO66" s="19">
        <f>INDEX('Team forecast'!$M$3:$AU$22,MATCH($B66,'Team forecast'!$B$3:$B$22,0),MATCH(CO$1,'Team forecast'!$M$2:$AU$2,0))</f>
        <v>0</v>
      </c>
      <c r="CP66" s="19">
        <f>INDEX('Team forecast'!$M$3:$AU$22,MATCH($B66,'Team forecast'!$B$3:$B$22,0),MATCH(CP$1,'Team forecast'!$M$2:$AU$2,0))</f>
        <v>0</v>
      </c>
      <c r="CQ66" s="19">
        <f>INDEX('Team forecast'!$M$3:$AU$22,MATCH($B66,'Team forecast'!$B$3:$B$22,0),MATCH(CQ$1,'Team forecast'!$M$2:$AU$2,0))</f>
        <v>0</v>
      </c>
      <c r="CR66" s="19">
        <f>INDEX('Team forecast'!$M$3:$AU$22,MATCH($B66,'Team forecast'!$B$3:$B$22,0),MATCH(CR$1,'Team forecast'!$M$2:$AU$2,0))</f>
        <v>0</v>
      </c>
      <c r="CS66" s="5">
        <f t="shared" si="54"/>
        <v>-5000</v>
      </c>
      <c r="CT66" s="5">
        <f>INDEX('Team forecast'!$M$3:$AU$22,MATCH($B66,'Team forecast'!$B$3:$B$22,0),MATCH(CT$1,'Team forecast'!$M$2:$AU$2,0))*IF($Y66&gt;0,25000,0)</f>
        <v>0</v>
      </c>
      <c r="CU66" s="5">
        <f>INDEX('Team forecast'!$M$3:$AU$22,MATCH($B66,'Team forecast'!$B$3:$B$22,0),MATCH(CU$1,'Team forecast'!$M$2:$AU$2,0))*IF($Y66&gt;0,5000,0)</f>
        <v>0</v>
      </c>
      <c r="CV66" s="5">
        <f>INDEX('Team forecast'!$M$3:$AU$22,MATCH($B66,'Team forecast'!$B$3:$B$22,0),MATCH(CV$1,'Team forecast'!$M$2:$AU$2,0))*IF($Y66&gt;0,-15000,0)</f>
        <v>0</v>
      </c>
      <c r="CW66" s="5">
        <f t="shared" si="55"/>
        <v>0</v>
      </c>
      <c r="CX66" s="5">
        <f t="shared" si="56"/>
        <v>0</v>
      </c>
      <c r="CY66" s="5">
        <f t="shared" si="57"/>
        <v>0</v>
      </c>
      <c r="CZ66" s="5">
        <f t="shared" si="58"/>
        <v>0</v>
      </c>
      <c r="DA66" s="5">
        <f t="shared" si="59"/>
        <v>0</v>
      </c>
      <c r="DB66" s="5">
        <f t="shared" si="60"/>
        <v>0</v>
      </c>
      <c r="DC66" s="5">
        <f t="shared" si="61"/>
        <v>0</v>
      </c>
      <c r="DD66" s="5">
        <f t="shared" si="62"/>
        <v>0</v>
      </c>
      <c r="DE66" s="5">
        <f t="shared" si="63"/>
        <v>0</v>
      </c>
      <c r="DF66" s="5">
        <f>IFERROR(SUM(CT66:DE66),0)*((Cockpit!$C$3)^4)</f>
        <v>0</v>
      </c>
      <c r="DG66" s="19">
        <f>INDEX('Team forecast'!$M$3:$AU$22,MATCH($B66,'Team forecast'!$B$3:$B$22,0),MATCH(DG$1,'Team forecast'!$M$2:$AU$2,0))</f>
        <v>0</v>
      </c>
      <c r="DH66" s="19">
        <f>INDEX('Team forecast'!$M$3:$AU$22,MATCH($B66,'Team forecast'!$B$3:$B$22,0),MATCH(DH$1,'Team forecast'!$M$2:$AU$2,0))</f>
        <v>0</v>
      </c>
      <c r="DI66" s="19">
        <f>INDEX('Team forecast'!$M$3:$AU$22,MATCH($B66,'Team forecast'!$B$3:$B$22,0),MATCH(DI$1,'Team forecast'!$M$2:$AU$2,0))</f>
        <v>0</v>
      </c>
      <c r="DJ66" s="19">
        <f>INDEX('Team forecast'!$M$3:$AU$22,MATCH($B66,'Team forecast'!$B$3:$B$22,0),MATCH(DJ$1,'Team forecast'!$M$2:$AU$2,0))</f>
        <v>0</v>
      </c>
      <c r="DK66" s="5">
        <f t="shared" si="64"/>
        <v>-5000</v>
      </c>
      <c r="DL66" s="5">
        <f>INDEX('Team forecast'!$M$3:$AU$22,MATCH($B66,'Team forecast'!$B$3:$B$22,0),MATCH(DL$1,'Team forecast'!$M$2:$AU$2,0))*IF($Y66&gt;0,25000,0)</f>
        <v>0</v>
      </c>
      <c r="DM66" s="5">
        <f>INDEX('Team forecast'!$M$3:$AU$22,MATCH($B66,'Team forecast'!$B$3:$B$22,0),MATCH(DM$1,'Team forecast'!$M$2:$AU$2,0))*IF($Y66&gt;0,5000,0)</f>
        <v>0</v>
      </c>
      <c r="DN66" s="5">
        <f>INDEX('Team forecast'!$M$3:$AU$22,MATCH($B66,'Team forecast'!$B$3:$B$22,0),MATCH(DN$1,'Team forecast'!$M$2:$AU$2,0))*IF($Y66&gt;0,-15000,0)</f>
        <v>0</v>
      </c>
      <c r="DO66" s="5">
        <f t="shared" si="65"/>
        <v>0</v>
      </c>
      <c r="DP66" s="5">
        <f t="shared" si="66"/>
        <v>0</v>
      </c>
      <c r="DQ66" s="5">
        <f t="shared" si="67"/>
        <v>0</v>
      </c>
      <c r="DR66" s="5">
        <f t="shared" si="68"/>
        <v>0</v>
      </c>
      <c r="DS66" s="5">
        <f t="shared" si="69"/>
        <v>0</v>
      </c>
      <c r="DT66" s="5">
        <f t="shared" si="70"/>
        <v>0</v>
      </c>
      <c r="DU66" s="5">
        <f t="shared" si="71"/>
        <v>0</v>
      </c>
      <c r="DV66" s="5">
        <f t="shared" si="72"/>
        <v>0</v>
      </c>
      <c r="DW66" s="5">
        <f t="shared" si="73"/>
        <v>0</v>
      </c>
      <c r="DX66" s="5">
        <f>IFERROR(SUM(DL66:DW66),0)*((Cockpit!$C$3)^5)</f>
        <v>0</v>
      </c>
      <c r="DY66" s="5">
        <f t="shared" si="74"/>
        <v>-5000</v>
      </c>
      <c r="DZ66" s="5" t="str">
        <f>IF(ISERROR(MATCH(A66,'Current squad'!B:B,0)),"No","Yes")</f>
        <v>No</v>
      </c>
      <c r="EA66" s="5" cm="1">
        <f t="array" ref="EA66">IFERROR(_xlfn.IFS(DZ66="Yes",0,DZ66="No",H66*1%),999999)</f>
        <v>18950</v>
      </c>
      <c r="EB66" s="5">
        <f t="shared" ref="EB66:EB129" si="84">H66+EA66</f>
        <v>1913950</v>
      </c>
      <c r="EC66" s="5">
        <f t="shared" si="75"/>
        <v>-23950</v>
      </c>
      <c r="ED66" s="1">
        <f t="shared" ref="ED66:ED129" si="85">IFERROR(EC66/H66,-100%)</f>
        <v>-1.2638522427440632E-2</v>
      </c>
      <c r="EE66" s="5">
        <f>RANK(EC66,$EC$2:$EC$572)+COUNTIF($EC$2:EC66,EC66)-1</f>
        <v>174</v>
      </c>
      <c r="EF66" s="4">
        <f>RANK(ED66,$ED$2:$ED$572)+COUNTIF($ED$2:ED66,ED66)-1</f>
        <v>533</v>
      </c>
    </row>
    <row r="67" spans="1:136" x14ac:dyDescent="0.3">
      <c r="A67" t="str">
        <f>IF(Holdet.dk!A67&lt;&gt;"",Holdet.dk!A67,"")</f>
        <v>Mateusz Bogusz</v>
      </c>
      <c r="B67" t="str">
        <f>INDEX(Holdet.dk!B:B,MATCH($A67,Holdet.dk!$A:$A,0))</f>
        <v>Leeds United</v>
      </c>
      <c r="C67" t="str">
        <f>INDEX(Holdet.dk!C:C,MATCH($A67,Holdet.dk!$A:$A,0))</f>
        <v>Midfield</v>
      </c>
      <c r="D67" t="str">
        <f>INDEX(Holdet.dk!D:D,MATCH($A67,Holdet.dk!$A:$A,0))</f>
        <v>1.900.000</v>
      </c>
      <c r="E67" s="1">
        <f>IFERROR(_xlfn.NUMBERVALUE(INDEX(Holdet.dk!$E:$E,MATCH($A67,Holdet.dk!$A:$A,0)),","),0)</f>
        <v>0</v>
      </c>
      <c r="F67" t="str">
        <f>IF(INDEX(Lookup!H:H,MATCH('Master data'!A67,Lookup!G:G,0))=0,A67,INDEX(Lookup!H:H,MATCH('Master data'!A67,Lookup!G:G,0)))</f>
        <v>Mateusz Bogusz</v>
      </c>
      <c r="G67" t="str">
        <f>IFERROR(INDEX(Lookup!B:B,MATCH(INDEX(Rotowire!C:C,MATCH(F67,Rotowire!A:A,0)),Lookup!D:D,0)),"")</f>
        <v/>
      </c>
      <c r="H67" s="5">
        <f t="shared" si="76"/>
        <v>1900000</v>
      </c>
      <c r="I67" s="19">
        <f>IFERROR(INDEX('Team forecast'!$G$3:$I$22,MATCH($B67,'Team forecast'!$B$3:$B$22,0),MATCH(I$1,'Team forecast'!$G$2:$I$2,0)),0)</f>
        <v>0.79646017699115057</v>
      </c>
      <c r="J67" s="19">
        <f>IFERROR(INDEX('Team forecast'!$G$3:$I$22,MATCH($B67,'Team forecast'!$B$3:$B$22,0),MATCH(J$1,'Team forecast'!$G$2:$I$2,0)),0)</f>
        <v>1.1504424778761062</v>
      </c>
      <c r="K67" s="19">
        <f>IFERROR(INDEX('Team forecast'!$G$3:$I$22,MATCH($B67,'Team forecast'!$B$3:$B$22,0),MATCH(K$1,'Team forecast'!$G$2:$I$2,0)),0)</f>
        <v>0.82585391828488663</v>
      </c>
      <c r="L67">
        <f>SUMIFS(Rotowire!E:E,Rotowire!$A:$A,'Master data'!$F67)</f>
        <v>0</v>
      </c>
      <c r="M67" s="2">
        <f>SUMIFS(Rotowire!F:F,Rotowire!$A:$A,'Master data'!$F67)*I67</f>
        <v>0</v>
      </c>
      <c r="N67" s="2">
        <f>SUMIFS(Rotowire!G:G,Rotowire!$A:$A,'Master data'!$F67)*I67</f>
        <v>0</v>
      </c>
      <c r="O67" s="2">
        <f>SUMIFS(Rotowire!I:I,Rotowire!$A:$A,'Master data'!$F67)*I67</f>
        <v>0</v>
      </c>
      <c r="P67" s="2">
        <f>SUMIFS(Rotowire!W:W,Rotowire!$A:$A,'Master data'!$F67)*K67</f>
        <v>0</v>
      </c>
      <c r="Q67" s="2">
        <f>SUMIFS(Rotowire!Y:Y,Rotowire!$A:$A,'Master data'!$F67)*J67</f>
        <v>0</v>
      </c>
      <c r="R67" s="2">
        <f>SUMIFS(Rotowire!AB:AB,Rotowire!$A:$A,'Master data'!$F67)</f>
        <v>0</v>
      </c>
      <c r="S67" s="2">
        <f>SUMIFS(Rotowire!AC:AC,Rotowire!$A:$A,'Master data'!$F67)</f>
        <v>0</v>
      </c>
      <c r="T67" s="2">
        <f>INDEX('Team forecast'!D$3:D$22,MATCH($B67,'Team forecast'!$B$3:$B$22,0))</f>
        <v>1.8</v>
      </c>
      <c r="U67" s="2">
        <f>INDEX('Team forecast'!E$3:E$22,MATCH($B67,'Team forecast'!$B$3:$B$22,0))</f>
        <v>1.3</v>
      </c>
      <c r="V67" s="2">
        <f>INDEX('Team forecast'!J$3:J$22,MATCH($B67,'Team forecast'!$B$3:$B$22,0))</f>
        <v>0.4859</v>
      </c>
      <c r="W67" s="2">
        <f>INDEX('Team forecast'!K$3:K$22,MATCH($B67,'Team forecast'!$B$3:$B$22,0))</f>
        <v>0.23730000000000001</v>
      </c>
      <c r="X67" s="2">
        <f>INDEX('Team forecast'!L$3:L$22,MATCH($B67,'Team forecast'!$B$3:$B$22,0))</f>
        <v>0.27679999999999999</v>
      </c>
      <c r="Y67" s="5">
        <f t="shared" si="77"/>
        <v>-5000</v>
      </c>
      <c r="Z67" s="5">
        <f t="shared" si="78"/>
        <v>0</v>
      </c>
      <c r="AA67" s="5">
        <f t="shared" si="79"/>
        <v>0</v>
      </c>
      <c r="AB67" s="5">
        <f t="shared" si="80"/>
        <v>0</v>
      </c>
      <c r="AC67" s="5">
        <f t="shared" si="81"/>
        <v>0</v>
      </c>
      <c r="AD67" s="5">
        <f t="shared" ref="AD67:AD130" si="86">N67*50000</f>
        <v>0</v>
      </c>
      <c r="AE67" s="5">
        <f t="shared" ref="AE67:AE130" si="87">O67*10000</f>
        <v>0</v>
      </c>
      <c r="AF67" s="5">
        <f t="shared" si="82"/>
        <v>0</v>
      </c>
      <c r="AG67" s="5">
        <f t="shared" si="83"/>
        <v>0</v>
      </c>
      <c r="AH67" s="5">
        <f t="shared" ref="AH67:AH130" si="88">R67*(-20000)</f>
        <v>0</v>
      </c>
      <c r="AI67" s="5">
        <f t="shared" ref="AI67:AI130" si="89">S67*(-50000)</f>
        <v>0</v>
      </c>
      <c r="AJ67" s="5">
        <f t="shared" ref="AJ67:AJ130" si="90">IF(L67&gt;0,T67*10000,0)</f>
        <v>0</v>
      </c>
      <c r="AK67" s="5">
        <f t="shared" ref="AK67:AK130" si="91">IF(L67&gt;0,U67*(-8000),0)</f>
        <v>0</v>
      </c>
      <c r="AL67" s="5">
        <f>IFERROR(SUM(Y67:AK67),-5000)*((Cockpit!$C$3)^0)</f>
        <v>-5000</v>
      </c>
      <c r="AM67" s="19">
        <f>INDEX('Team forecast'!$M$3:$AU$22,MATCH($B67,'Team forecast'!$B$3:$B$22,0),MATCH(AM$1,'Team forecast'!$M$2:$AU$2,0))</f>
        <v>0</v>
      </c>
      <c r="AN67" s="19">
        <f>INDEX('Team forecast'!$M$3:$AU$22,MATCH($B67,'Team forecast'!$B$3:$B$22,0),MATCH(AN$1,'Team forecast'!$M$2:$AU$2,0))</f>
        <v>0</v>
      </c>
      <c r="AO67" s="19">
        <f>INDEX('Team forecast'!$M$3:$AU$22,MATCH($B67,'Team forecast'!$B$3:$B$22,0),MATCH(AO$1,'Team forecast'!$M$2:$AU$2,0))</f>
        <v>0</v>
      </c>
      <c r="AP67" s="19">
        <f>INDEX('Team forecast'!$M$3:$AU$22,MATCH($B67,'Team forecast'!$B$3:$B$22,0),MATCH(AP$1,'Team forecast'!$M$2:$AU$2,0))</f>
        <v>0</v>
      </c>
      <c r="AQ67" s="5">
        <f t="shared" ref="AQ67:AQ130" si="92">Y67</f>
        <v>-5000</v>
      </c>
      <c r="AR67" s="5">
        <f>INDEX('Team forecast'!$M$3:$AU$22,MATCH($B67,'Team forecast'!$B$3:$B$22,0),MATCH(AR$1,'Team forecast'!$M$2:$AU$2,0))*IF($Y67&gt;0,25000,0)</f>
        <v>0</v>
      </c>
      <c r="AS67" s="5">
        <f>INDEX('Team forecast'!$M$3:$AU$22,MATCH($B67,'Team forecast'!$B$3:$B$22,0),MATCH(AS$1,'Team forecast'!$M$2:$AU$2,0))*IF($Y67&gt;0,5000,0)</f>
        <v>0</v>
      </c>
      <c r="AT67" s="5">
        <f>INDEX('Team forecast'!$M$3:$AU$22,MATCH($B67,'Team forecast'!$B$3:$B$22,0),MATCH(AT$1,'Team forecast'!$M$2:$AU$2,0))*IF($Y67&gt;0,-15000,0)</f>
        <v>0</v>
      </c>
      <c r="AU67" s="5">
        <f t="shared" ref="AU67:AU130" si="93">AC67*$AM67</f>
        <v>0</v>
      </c>
      <c r="AV67" s="5">
        <f t="shared" ref="AV67:AV130" si="94">AD67*$AM67</f>
        <v>0</v>
      </c>
      <c r="AW67" s="5">
        <f t="shared" ref="AW67:AW130" si="95">AE67*$AM67</f>
        <v>0</v>
      </c>
      <c r="AX67" s="5">
        <f t="shared" ref="AX67:AX130" si="96">AF67*AO67</f>
        <v>0</v>
      </c>
      <c r="AY67" s="5">
        <f t="shared" ref="AY67:AY130" si="97">AG67*AN67</f>
        <v>0</v>
      </c>
      <c r="AZ67" s="5">
        <f t="shared" ref="AZ67:AZ130" si="98">AH67</f>
        <v>0</v>
      </c>
      <c r="BA67" s="5">
        <f t="shared" ref="BA67:BA130" si="99">AI67</f>
        <v>0</v>
      </c>
      <c r="BB67" s="5">
        <f t="shared" ref="BB67:BB130" si="100">AJ67*AM67</f>
        <v>0</v>
      </c>
      <c r="BC67" s="5">
        <f t="shared" ref="BC67:BC130" si="101">AK67*AN67</f>
        <v>0</v>
      </c>
      <c r="BD67" s="5">
        <f>IFERROR(SUM(AR67:BC67),0)*((Cockpit!$C$3)^1)</f>
        <v>0</v>
      </c>
      <c r="BE67" s="19">
        <f>INDEX('Team forecast'!$M$3:$AU$22,MATCH($B67,'Team forecast'!$B$3:$B$22,0),MATCH(BE$1,'Team forecast'!$M$2:$AU$2,0))</f>
        <v>0</v>
      </c>
      <c r="BF67" s="19">
        <f>INDEX('Team forecast'!$M$3:$AU$22,MATCH($B67,'Team forecast'!$B$3:$B$22,0),MATCH(BF$1,'Team forecast'!$M$2:$AU$2,0))</f>
        <v>0</v>
      </c>
      <c r="BG67" s="19">
        <f>INDEX('Team forecast'!$M$3:$AU$22,MATCH($B67,'Team forecast'!$B$3:$B$22,0),MATCH(BG$1,'Team forecast'!$M$2:$AU$2,0))</f>
        <v>0</v>
      </c>
      <c r="BH67" s="19">
        <f>INDEX('Team forecast'!$M$3:$AU$22,MATCH($B67,'Team forecast'!$B$3:$B$22,0),MATCH(BH$1,'Team forecast'!$M$2:$AU$2,0))</f>
        <v>0</v>
      </c>
      <c r="BI67" s="5">
        <f t="shared" ref="BI67:BI130" si="102">AQ67</f>
        <v>-5000</v>
      </c>
      <c r="BJ67" s="5">
        <f>INDEX('Team forecast'!$M$3:$AU$22,MATCH($B67,'Team forecast'!$B$3:$B$22,0),MATCH(BJ$1,'Team forecast'!$M$2:$AU$2,0))*IF($Y67&gt;0,25000,0)</f>
        <v>0</v>
      </c>
      <c r="BK67" s="5">
        <f>INDEX('Team forecast'!$M$3:$AU$22,MATCH($B67,'Team forecast'!$B$3:$B$22,0),MATCH(BK$1,'Team forecast'!$M$2:$AU$2,0))*IF($Y67&gt;0,5000,0)</f>
        <v>0</v>
      </c>
      <c r="BL67" s="5">
        <f>INDEX('Team forecast'!$M$3:$AU$22,MATCH($B67,'Team forecast'!$B$3:$B$22,0),MATCH(BL$1,'Team forecast'!$M$2:$AU$2,0))*IF($Y67&gt;0,-15000,0)</f>
        <v>0</v>
      </c>
      <c r="BM67" s="5">
        <f t="shared" ref="BM67:BM130" si="103">$AC67*BE67</f>
        <v>0</v>
      </c>
      <c r="BN67" s="5">
        <f t="shared" ref="BN67:BN130" si="104">$AD67*BE67</f>
        <v>0</v>
      </c>
      <c r="BO67" s="5">
        <f t="shared" ref="BO67:BO130" si="105">$AE67*BE67</f>
        <v>0</v>
      </c>
      <c r="BP67" s="5">
        <f t="shared" ref="BP67:BP130" si="106">$AF67*BG67</f>
        <v>0</v>
      </c>
      <c r="BQ67" s="5">
        <f t="shared" ref="BQ67:BQ130" si="107">$AG67*BF67</f>
        <v>0</v>
      </c>
      <c r="BR67" s="5">
        <f t="shared" ref="BR67:BR130" si="108">$AH67</f>
        <v>0</v>
      </c>
      <c r="BS67" s="5">
        <f t="shared" ref="BS67:BS130" si="109">$AI67</f>
        <v>0</v>
      </c>
      <c r="BT67" s="5">
        <f t="shared" ref="BT67:BT130" si="110">$AJ67*BE67</f>
        <v>0</v>
      </c>
      <c r="BU67" s="5">
        <f t="shared" ref="BU67:BU130" si="111">$AK67*BF67</f>
        <v>0</v>
      </c>
      <c r="BV67" s="5">
        <f>IFERROR(SUM(BJ67:BU67),0)*((Cockpit!$C$3)^2)</f>
        <v>0</v>
      </c>
      <c r="BW67" s="19">
        <f>INDEX('Team forecast'!$M$3:$AU$22,MATCH($B67,'Team forecast'!$B$3:$B$22,0),MATCH(BW$1,'Team forecast'!$M$2:$AU$2,0))</f>
        <v>0</v>
      </c>
      <c r="BX67" s="19">
        <f>INDEX('Team forecast'!$M$3:$AU$22,MATCH($B67,'Team forecast'!$B$3:$B$22,0),MATCH(BX$1,'Team forecast'!$M$2:$AU$2,0))</f>
        <v>0</v>
      </c>
      <c r="BY67" s="19">
        <f>INDEX('Team forecast'!$M$3:$AU$22,MATCH($B67,'Team forecast'!$B$3:$B$22,0),MATCH(BY$1,'Team forecast'!$M$2:$AU$2,0))</f>
        <v>0</v>
      </c>
      <c r="BZ67" s="19">
        <f>INDEX('Team forecast'!$M$3:$AU$22,MATCH($B67,'Team forecast'!$B$3:$B$22,0),MATCH(BZ$1,'Team forecast'!$M$2:$AU$2,0))</f>
        <v>0</v>
      </c>
      <c r="CA67" s="5">
        <f t="shared" ref="CA67:CA130" si="112">BI67</f>
        <v>-5000</v>
      </c>
      <c r="CB67" s="5">
        <f>INDEX('Team forecast'!$M$3:$AU$22,MATCH($B67,'Team forecast'!$B$3:$B$22,0),MATCH(CB$1,'Team forecast'!$M$2:$AU$2,0))*IF($Y67&gt;0,25000,0)</f>
        <v>0</v>
      </c>
      <c r="CC67" s="5">
        <f>INDEX('Team forecast'!$M$3:$AU$22,MATCH($B67,'Team forecast'!$B$3:$B$22,0),MATCH(CC$1,'Team forecast'!$M$2:$AU$2,0))*IF($Y67&gt;0,5000,0)</f>
        <v>0</v>
      </c>
      <c r="CD67" s="5">
        <f>INDEX('Team forecast'!$M$3:$AU$22,MATCH($B67,'Team forecast'!$B$3:$B$22,0),MATCH(CD$1,'Team forecast'!$M$2:$AU$2,0))*IF($Y67&gt;0,-15000,0)</f>
        <v>0</v>
      </c>
      <c r="CE67" s="5">
        <f t="shared" ref="CE67:CE130" si="113">$AC67*BW67</f>
        <v>0</v>
      </c>
      <c r="CF67" s="5">
        <f t="shared" ref="CF67:CF130" si="114">$AD67*BW67</f>
        <v>0</v>
      </c>
      <c r="CG67" s="5">
        <f t="shared" ref="CG67:CG130" si="115">$AE67*BW67</f>
        <v>0</v>
      </c>
      <c r="CH67" s="5">
        <f t="shared" ref="CH67:CH130" si="116">$AF67*BY67</f>
        <v>0</v>
      </c>
      <c r="CI67" s="5">
        <f t="shared" ref="CI67:CI130" si="117">$AG67*BX67</f>
        <v>0</v>
      </c>
      <c r="CJ67" s="5">
        <f t="shared" ref="CJ67:CJ130" si="118">$AH67</f>
        <v>0</v>
      </c>
      <c r="CK67" s="5">
        <f t="shared" ref="CK67:CK130" si="119">$AI67</f>
        <v>0</v>
      </c>
      <c r="CL67" s="5">
        <f t="shared" ref="CL67:CL130" si="120">$AJ67*BW67</f>
        <v>0</v>
      </c>
      <c r="CM67" s="5">
        <f t="shared" ref="CM67:CM130" si="121">$AK67*BX67</f>
        <v>0</v>
      </c>
      <c r="CN67" s="5">
        <f>IFERROR(SUM(CB67:CM67),0)*((Cockpit!$C$3)^3)</f>
        <v>0</v>
      </c>
      <c r="CO67" s="19">
        <f>INDEX('Team forecast'!$M$3:$AU$22,MATCH($B67,'Team forecast'!$B$3:$B$22,0),MATCH(CO$1,'Team forecast'!$M$2:$AU$2,0))</f>
        <v>0</v>
      </c>
      <c r="CP67" s="19">
        <f>INDEX('Team forecast'!$M$3:$AU$22,MATCH($B67,'Team forecast'!$B$3:$B$22,0),MATCH(CP$1,'Team forecast'!$M$2:$AU$2,0))</f>
        <v>0</v>
      </c>
      <c r="CQ67" s="19">
        <f>INDEX('Team forecast'!$M$3:$AU$22,MATCH($B67,'Team forecast'!$B$3:$B$22,0),MATCH(CQ$1,'Team forecast'!$M$2:$AU$2,0))</f>
        <v>0</v>
      </c>
      <c r="CR67" s="19">
        <f>INDEX('Team forecast'!$M$3:$AU$22,MATCH($B67,'Team forecast'!$B$3:$B$22,0),MATCH(CR$1,'Team forecast'!$M$2:$AU$2,0))</f>
        <v>0</v>
      </c>
      <c r="CS67" s="5">
        <f t="shared" ref="CS67:CS130" si="122">CA67</f>
        <v>-5000</v>
      </c>
      <c r="CT67" s="5">
        <f>INDEX('Team forecast'!$M$3:$AU$22,MATCH($B67,'Team forecast'!$B$3:$B$22,0),MATCH(CT$1,'Team forecast'!$M$2:$AU$2,0))*IF($Y67&gt;0,25000,0)</f>
        <v>0</v>
      </c>
      <c r="CU67" s="5">
        <f>INDEX('Team forecast'!$M$3:$AU$22,MATCH($B67,'Team forecast'!$B$3:$B$22,0),MATCH(CU$1,'Team forecast'!$M$2:$AU$2,0))*IF($Y67&gt;0,5000,0)</f>
        <v>0</v>
      </c>
      <c r="CV67" s="5">
        <f>INDEX('Team forecast'!$M$3:$AU$22,MATCH($B67,'Team forecast'!$B$3:$B$22,0),MATCH(CV$1,'Team forecast'!$M$2:$AU$2,0))*IF($Y67&gt;0,-15000,0)</f>
        <v>0</v>
      </c>
      <c r="CW67" s="5">
        <f t="shared" ref="CW67:CW130" si="123">$AC67*CO67</f>
        <v>0</v>
      </c>
      <c r="CX67" s="5">
        <f t="shared" ref="CX67:CX130" si="124">$AD67*CO67</f>
        <v>0</v>
      </c>
      <c r="CY67" s="5">
        <f t="shared" ref="CY67:CY130" si="125">$AE67*CO67</f>
        <v>0</v>
      </c>
      <c r="CZ67" s="5">
        <f t="shared" ref="CZ67:CZ130" si="126">$AF67*CQ67</f>
        <v>0</v>
      </c>
      <c r="DA67" s="5">
        <f t="shared" ref="DA67:DA130" si="127">$AG67*CP67</f>
        <v>0</v>
      </c>
      <c r="DB67" s="5">
        <f t="shared" ref="DB67:DB130" si="128">$AH67</f>
        <v>0</v>
      </c>
      <c r="DC67" s="5">
        <f t="shared" ref="DC67:DC130" si="129">$AI67</f>
        <v>0</v>
      </c>
      <c r="DD67" s="5">
        <f t="shared" ref="DD67:DD130" si="130">$AJ67*CO67</f>
        <v>0</v>
      </c>
      <c r="DE67" s="5">
        <f t="shared" ref="DE67:DE130" si="131">$AK67*CP67</f>
        <v>0</v>
      </c>
      <c r="DF67" s="5">
        <f>IFERROR(SUM(CT67:DE67),0)*((Cockpit!$C$3)^4)</f>
        <v>0</v>
      </c>
      <c r="DG67" s="19">
        <f>INDEX('Team forecast'!$M$3:$AU$22,MATCH($B67,'Team forecast'!$B$3:$B$22,0),MATCH(DG$1,'Team forecast'!$M$2:$AU$2,0))</f>
        <v>0</v>
      </c>
      <c r="DH67" s="19">
        <f>INDEX('Team forecast'!$M$3:$AU$22,MATCH($B67,'Team forecast'!$B$3:$B$22,0),MATCH(DH$1,'Team forecast'!$M$2:$AU$2,0))</f>
        <v>0</v>
      </c>
      <c r="DI67" s="19">
        <f>INDEX('Team forecast'!$M$3:$AU$22,MATCH($B67,'Team forecast'!$B$3:$B$22,0),MATCH(DI$1,'Team forecast'!$M$2:$AU$2,0))</f>
        <v>0</v>
      </c>
      <c r="DJ67" s="19">
        <f>INDEX('Team forecast'!$M$3:$AU$22,MATCH($B67,'Team forecast'!$B$3:$B$22,0),MATCH(DJ$1,'Team forecast'!$M$2:$AU$2,0))</f>
        <v>0</v>
      </c>
      <c r="DK67" s="5">
        <f t="shared" ref="DK67:DK130" si="132">CS67</f>
        <v>-5000</v>
      </c>
      <c r="DL67" s="5">
        <f>INDEX('Team forecast'!$M$3:$AU$22,MATCH($B67,'Team forecast'!$B$3:$B$22,0),MATCH(DL$1,'Team forecast'!$M$2:$AU$2,0))*IF($Y67&gt;0,25000,0)</f>
        <v>0</v>
      </c>
      <c r="DM67" s="5">
        <f>INDEX('Team forecast'!$M$3:$AU$22,MATCH($B67,'Team forecast'!$B$3:$B$22,0),MATCH(DM$1,'Team forecast'!$M$2:$AU$2,0))*IF($Y67&gt;0,5000,0)</f>
        <v>0</v>
      </c>
      <c r="DN67" s="5">
        <f>INDEX('Team forecast'!$M$3:$AU$22,MATCH($B67,'Team forecast'!$B$3:$B$22,0),MATCH(DN$1,'Team forecast'!$M$2:$AU$2,0))*IF($Y67&gt;0,-15000,0)</f>
        <v>0</v>
      </c>
      <c r="DO67" s="5">
        <f t="shared" ref="DO67:DO130" si="133">$AC67*DG67</f>
        <v>0</v>
      </c>
      <c r="DP67" s="5">
        <f t="shared" ref="DP67:DP130" si="134">$AD67*DG67</f>
        <v>0</v>
      </c>
      <c r="DQ67" s="5">
        <f t="shared" ref="DQ67:DQ130" si="135">$AE67*DG67</f>
        <v>0</v>
      </c>
      <c r="DR67" s="5">
        <f t="shared" ref="DR67:DR130" si="136">$AF67*DI67</f>
        <v>0</v>
      </c>
      <c r="DS67" s="5">
        <f t="shared" ref="DS67:DS130" si="137">$AG67*DH67</f>
        <v>0</v>
      </c>
      <c r="DT67" s="5">
        <f t="shared" ref="DT67:DT130" si="138">$AH67</f>
        <v>0</v>
      </c>
      <c r="DU67" s="5">
        <f t="shared" ref="DU67:DU130" si="139">$AI67</f>
        <v>0</v>
      </c>
      <c r="DV67" s="5">
        <f t="shared" ref="DV67:DV130" si="140">$AJ67*DG67</f>
        <v>0</v>
      </c>
      <c r="DW67" s="5">
        <f t="shared" ref="DW67:DW130" si="141">$AK67*DI67</f>
        <v>0</v>
      </c>
      <c r="DX67" s="5">
        <f>IFERROR(SUM(DL67:DW67),0)*((Cockpit!$C$3)^5)</f>
        <v>0</v>
      </c>
      <c r="DY67" s="5">
        <f t="shared" ref="DY67:DY130" si="142">AL67+BD67+BV67+CN67+DF67+DX67</f>
        <v>-5000</v>
      </c>
      <c r="DZ67" s="5" t="str">
        <f>IF(ISERROR(MATCH(A67,'Current squad'!B:B,0)),"No","Yes")</f>
        <v>No</v>
      </c>
      <c r="EA67" s="5" cm="1">
        <f t="array" ref="EA67">IFERROR(_xlfn.IFS(DZ67="Yes",0,DZ67="No",H67*1%),999999)</f>
        <v>19000</v>
      </c>
      <c r="EB67" s="5">
        <f t="shared" si="84"/>
        <v>1919000</v>
      </c>
      <c r="EC67" s="5">
        <f t="shared" ref="EC67:EC130" si="143">DY67-EA67</f>
        <v>-24000</v>
      </c>
      <c r="ED67" s="1">
        <f t="shared" si="85"/>
        <v>-1.2631578947368421E-2</v>
      </c>
      <c r="EE67" s="5">
        <f>RANK(EC67,$EC$2:$EC$572)+COUNTIF($EC$2:EC67,EC67)-1</f>
        <v>188</v>
      </c>
      <c r="EF67" s="4">
        <f>RANK(ED67,$ED$2:$ED$572)+COUNTIF($ED$2:ED67,ED67)-1</f>
        <v>505</v>
      </c>
    </row>
    <row r="68" spans="1:136" x14ac:dyDescent="0.3">
      <c r="A68" t="str">
        <f>IF(Holdet.dk!A68&lt;&gt;"",Holdet.dk!A68,"")</f>
        <v>Benjamin Mendy</v>
      </c>
      <c r="B68" t="str">
        <f>INDEX(Holdet.dk!B:B,MATCH($A68,Holdet.dk!$A:$A,0))</f>
        <v>Manchester City</v>
      </c>
      <c r="C68" t="str">
        <f>INDEX(Holdet.dk!C:C,MATCH($A68,Holdet.dk!$A:$A,0))</f>
        <v>Defense</v>
      </c>
      <c r="D68" t="str">
        <f>INDEX(Holdet.dk!D:D,MATCH($A68,Holdet.dk!$A:$A,0))</f>
        <v>5.033.000</v>
      </c>
      <c r="E68" s="1">
        <f>IFERROR(_xlfn.NUMBERVALUE(INDEX(Holdet.dk!$E:$E,MATCH($A68,Holdet.dk!$A:$A,0)),","),0)</f>
        <v>6.0000000000000001E-3</v>
      </c>
      <c r="F68" t="str">
        <f>IF(INDEX(Lookup!H:H,MATCH('Master data'!A68,Lookup!G:G,0))=0,A68,INDEX(Lookup!H:H,MATCH('Master data'!A68,Lookup!G:G,0)))</f>
        <v>Benjamin Mendy</v>
      </c>
      <c r="G68" t="str">
        <f>IFERROR(INDEX(Lookup!B:B,MATCH(INDEX(Rotowire!C:C,MATCH(F68,Rotowire!A:A,0)),Lookup!D:D,0)),"")</f>
        <v>Everton</v>
      </c>
      <c r="H68" s="5">
        <f t="shared" si="76"/>
        <v>5033000</v>
      </c>
      <c r="I68" s="19">
        <f>IFERROR(INDEX('Team forecast'!$G$3:$I$22,MATCH($B68,'Team forecast'!$B$3:$B$22,0),MATCH(I$1,'Team forecast'!$G$2:$I$2,0)),0)</f>
        <v>0.86602870813397137</v>
      </c>
      <c r="J68" s="19">
        <f>IFERROR(INDEX('Team forecast'!$G$3:$I$22,MATCH($B68,'Team forecast'!$B$3:$B$22,0),MATCH(J$1,'Team forecast'!$G$2:$I$2,0)),0)</f>
        <v>1.118279569892473</v>
      </c>
      <c r="K68" s="19">
        <f>IFERROR(INDEX('Team forecast'!$G$3:$I$22,MATCH($B68,'Team forecast'!$B$3:$B$22,0),MATCH(K$1,'Team forecast'!$G$2:$I$2,0)),0)</f>
        <v>0.86208459014336625</v>
      </c>
      <c r="L68">
        <f>SUMIFS(Rotowire!E:E,Rotowire!$A:$A,'Master data'!$F68)</f>
        <v>95</v>
      </c>
      <c r="M68" s="2">
        <f>SUMIFS(Rotowire!F:F,Rotowire!$A:$A,'Master data'!$F68)*I68</f>
        <v>8.660287081339714E-2</v>
      </c>
      <c r="N68" s="2">
        <f>SUMIFS(Rotowire!G:G,Rotowire!$A:$A,'Master data'!$F68)*I68</f>
        <v>8.660287081339714E-2</v>
      </c>
      <c r="O68" s="2">
        <f>SUMIFS(Rotowire!I:I,Rotowire!$A:$A,'Master data'!$F68)*I68</f>
        <v>0.20784688995215311</v>
      </c>
      <c r="P68" s="2">
        <f>SUMIFS(Rotowire!W:W,Rotowire!$A:$A,'Master data'!$F68)*K68</f>
        <v>0.35345468195878016</v>
      </c>
      <c r="Q68" s="2">
        <f>SUMIFS(Rotowire!Y:Y,Rotowire!$A:$A,'Master data'!$F68)*J68</f>
        <v>0</v>
      </c>
      <c r="R68" s="2">
        <f>SUMIFS(Rotowire!AB:AB,Rotowire!$A:$A,'Master data'!$F68)</f>
        <v>0.21</v>
      </c>
      <c r="S68" s="2">
        <f>SUMIFS(Rotowire!AC:AC,Rotowire!$A:$A,'Master data'!$F68)</f>
        <v>0.01</v>
      </c>
      <c r="T68" s="2">
        <f>INDEX('Team forecast'!D$3:D$22,MATCH($B68,'Team forecast'!$B$3:$B$22,0))</f>
        <v>1.81</v>
      </c>
      <c r="U68" s="2">
        <f>INDEX('Team forecast'!E$3:E$22,MATCH($B68,'Team forecast'!$B$3:$B$22,0))</f>
        <v>1.04</v>
      </c>
      <c r="V68" s="2">
        <f>INDEX('Team forecast'!J$3:J$22,MATCH($B68,'Team forecast'!$B$3:$B$22,0))</f>
        <v>0.54869999999999997</v>
      </c>
      <c r="W68" s="2">
        <f>INDEX('Team forecast'!K$3:K$22,MATCH($B68,'Team forecast'!$B$3:$B$22,0))</f>
        <v>0.23649999999999999</v>
      </c>
      <c r="X68" s="2">
        <f>INDEX('Team forecast'!L$3:L$22,MATCH($B68,'Team forecast'!$B$3:$B$22,0))</f>
        <v>0.21479999999999999</v>
      </c>
      <c r="Y68" s="5">
        <f t="shared" si="77"/>
        <v>7000</v>
      </c>
      <c r="Z68" s="5">
        <f t="shared" si="78"/>
        <v>13717.5</v>
      </c>
      <c r="AA68" s="5">
        <f t="shared" si="79"/>
        <v>1182.5</v>
      </c>
      <c r="AB68" s="5">
        <f t="shared" si="80"/>
        <v>-3222</v>
      </c>
      <c r="AC68" s="5">
        <f t="shared" si="81"/>
        <v>12990.430622009571</v>
      </c>
      <c r="AD68" s="5">
        <f t="shared" si="86"/>
        <v>4330.1435406698574</v>
      </c>
      <c r="AE68" s="5">
        <f t="shared" si="87"/>
        <v>2078.4688995215311</v>
      </c>
      <c r="AF68" s="5">
        <f t="shared" si="82"/>
        <v>17672.734097939006</v>
      </c>
      <c r="AG68" s="5">
        <f t="shared" si="83"/>
        <v>0</v>
      </c>
      <c r="AH68" s="5">
        <f t="shared" si="88"/>
        <v>-4200</v>
      </c>
      <c r="AI68" s="5">
        <f t="shared" si="89"/>
        <v>-500</v>
      </c>
      <c r="AJ68" s="5">
        <f t="shared" si="90"/>
        <v>18100</v>
      </c>
      <c r="AK68" s="5">
        <f t="shared" si="91"/>
        <v>-8320</v>
      </c>
      <c r="AL68" s="5">
        <f>IFERROR(SUM(Y68:AK68),-5000)*((Cockpit!$C$3)^0)</f>
        <v>60829.777160139958</v>
      </c>
      <c r="AM68" s="19">
        <f>INDEX('Team forecast'!$M$3:$AU$22,MATCH($B68,'Team forecast'!$B$3:$B$22,0),MATCH(AM$1,'Team forecast'!$M$2:$AU$2,0))</f>
        <v>0</v>
      </c>
      <c r="AN68" s="19">
        <f>INDEX('Team forecast'!$M$3:$AU$22,MATCH($B68,'Team forecast'!$B$3:$B$22,0),MATCH(AN$1,'Team forecast'!$M$2:$AU$2,0))</f>
        <v>0</v>
      </c>
      <c r="AO68" s="19">
        <f>INDEX('Team forecast'!$M$3:$AU$22,MATCH($B68,'Team forecast'!$B$3:$B$22,0),MATCH(AO$1,'Team forecast'!$M$2:$AU$2,0))</f>
        <v>0</v>
      </c>
      <c r="AP68" s="19">
        <f>INDEX('Team forecast'!$M$3:$AU$22,MATCH($B68,'Team forecast'!$B$3:$B$22,0),MATCH(AP$1,'Team forecast'!$M$2:$AU$2,0))</f>
        <v>0</v>
      </c>
      <c r="AQ68" s="5">
        <f t="shared" si="92"/>
        <v>7000</v>
      </c>
      <c r="AR68" s="5">
        <f>INDEX('Team forecast'!$M$3:$AU$22,MATCH($B68,'Team forecast'!$B$3:$B$22,0),MATCH(AR$1,'Team forecast'!$M$2:$AU$2,0))*IF($Y68&gt;0,25000,0)</f>
        <v>0</v>
      </c>
      <c r="AS68" s="5">
        <f>INDEX('Team forecast'!$M$3:$AU$22,MATCH($B68,'Team forecast'!$B$3:$B$22,0),MATCH(AS$1,'Team forecast'!$M$2:$AU$2,0))*IF($Y68&gt;0,5000,0)</f>
        <v>0</v>
      </c>
      <c r="AT68" s="5">
        <f>INDEX('Team forecast'!$M$3:$AU$22,MATCH($B68,'Team forecast'!$B$3:$B$22,0),MATCH(AT$1,'Team forecast'!$M$2:$AU$2,0))*IF($Y68&gt;0,-15000,0)</f>
        <v>0</v>
      </c>
      <c r="AU68" s="5">
        <f t="shared" si="93"/>
        <v>0</v>
      </c>
      <c r="AV68" s="5">
        <f t="shared" si="94"/>
        <v>0</v>
      </c>
      <c r="AW68" s="5">
        <f t="shared" si="95"/>
        <v>0</v>
      </c>
      <c r="AX68" s="5">
        <f t="shared" si="96"/>
        <v>0</v>
      </c>
      <c r="AY68" s="5">
        <f t="shared" si="97"/>
        <v>0</v>
      </c>
      <c r="AZ68" s="5">
        <f t="shared" si="98"/>
        <v>-4200</v>
      </c>
      <c r="BA68" s="5">
        <f t="shared" si="99"/>
        <v>-500</v>
      </c>
      <c r="BB68" s="5">
        <f t="shared" si="100"/>
        <v>0</v>
      </c>
      <c r="BC68" s="5">
        <f t="shared" si="101"/>
        <v>0</v>
      </c>
      <c r="BD68" s="5">
        <f>IFERROR(SUM(AR68:BC68),0)*((Cockpit!$C$3)^1)</f>
        <v>-3290</v>
      </c>
      <c r="BE68" s="19">
        <f>INDEX('Team forecast'!$M$3:$AU$22,MATCH($B68,'Team forecast'!$B$3:$B$22,0),MATCH(BE$1,'Team forecast'!$M$2:$AU$2,0))</f>
        <v>0</v>
      </c>
      <c r="BF68" s="19">
        <f>INDEX('Team forecast'!$M$3:$AU$22,MATCH($B68,'Team forecast'!$B$3:$B$22,0),MATCH(BF$1,'Team forecast'!$M$2:$AU$2,0))</f>
        <v>0</v>
      </c>
      <c r="BG68" s="19">
        <f>INDEX('Team forecast'!$M$3:$AU$22,MATCH($B68,'Team forecast'!$B$3:$B$22,0),MATCH(BG$1,'Team forecast'!$M$2:$AU$2,0))</f>
        <v>0</v>
      </c>
      <c r="BH68" s="19">
        <f>INDEX('Team forecast'!$M$3:$AU$22,MATCH($B68,'Team forecast'!$B$3:$B$22,0),MATCH(BH$1,'Team forecast'!$M$2:$AU$2,0))</f>
        <v>0</v>
      </c>
      <c r="BI68" s="5">
        <f t="shared" si="102"/>
        <v>7000</v>
      </c>
      <c r="BJ68" s="5">
        <f>INDEX('Team forecast'!$M$3:$AU$22,MATCH($B68,'Team forecast'!$B$3:$B$22,0),MATCH(BJ$1,'Team forecast'!$M$2:$AU$2,0))*IF($Y68&gt;0,25000,0)</f>
        <v>0</v>
      </c>
      <c r="BK68" s="5">
        <f>INDEX('Team forecast'!$M$3:$AU$22,MATCH($B68,'Team forecast'!$B$3:$B$22,0),MATCH(BK$1,'Team forecast'!$M$2:$AU$2,0))*IF($Y68&gt;0,5000,0)</f>
        <v>0</v>
      </c>
      <c r="BL68" s="5">
        <f>INDEX('Team forecast'!$M$3:$AU$22,MATCH($B68,'Team forecast'!$B$3:$B$22,0),MATCH(BL$1,'Team forecast'!$M$2:$AU$2,0))*IF($Y68&gt;0,-15000,0)</f>
        <v>0</v>
      </c>
      <c r="BM68" s="5">
        <f t="shared" si="103"/>
        <v>0</v>
      </c>
      <c r="BN68" s="5">
        <f t="shared" si="104"/>
        <v>0</v>
      </c>
      <c r="BO68" s="5">
        <f t="shared" si="105"/>
        <v>0</v>
      </c>
      <c r="BP68" s="5">
        <f t="shared" si="106"/>
        <v>0</v>
      </c>
      <c r="BQ68" s="5">
        <f t="shared" si="107"/>
        <v>0</v>
      </c>
      <c r="BR68" s="5">
        <f t="shared" si="108"/>
        <v>-4200</v>
      </c>
      <c r="BS68" s="5">
        <f t="shared" si="109"/>
        <v>-500</v>
      </c>
      <c r="BT68" s="5">
        <f t="shared" si="110"/>
        <v>0</v>
      </c>
      <c r="BU68" s="5">
        <f t="shared" si="111"/>
        <v>0</v>
      </c>
      <c r="BV68" s="5">
        <f>IFERROR(SUM(BJ68:BU68),0)*((Cockpit!$C$3)^2)</f>
        <v>-2302.9999999999995</v>
      </c>
      <c r="BW68" s="19">
        <f>INDEX('Team forecast'!$M$3:$AU$22,MATCH($B68,'Team forecast'!$B$3:$B$22,0),MATCH(BW$1,'Team forecast'!$M$2:$AU$2,0))</f>
        <v>0</v>
      </c>
      <c r="BX68" s="19">
        <f>INDEX('Team forecast'!$M$3:$AU$22,MATCH($B68,'Team forecast'!$B$3:$B$22,0),MATCH(BX$1,'Team forecast'!$M$2:$AU$2,0))</f>
        <v>0</v>
      </c>
      <c r="BY68" s="19">
        <f>INDEX('Team forecast'!$M$3:$AU$22,MATCH($B68,'Team forecast'!$B$3:$B$22,0),MATCH(BY$1,'Team forecast'!$M$2:$AU$2,0))</f>
        <v>0</v>
      </c>
      <c r="BZ68" s="19">
        <f>INDEX('Team forecast'!$M$3:$AU$22,MATCH($B68,'Team forecast'!$B$3:$B$22,0),MATCH(BZ$1,'Team forecast'!$M$2:$AU$2,0))</f>
        <v>0</v>
      </c>
      <c r="CA68" s="5">
        <f t="shared" si="112"/>
        <v>7000</v>
      </c>
      <c r="CB68" s="5">
        <f>INDEX('Team forecast'!$M$3:$AU$22,MATCH($B68,'Team forecast'!$B$3:$B$22,0),MATCH(CB$1,'Team forecast'!$M$2:$AU$2,0))*IF($Y68&gt;0,25000,0)</f>
        <v>0</v>
      </c>
      <c r="CC68" s="5">
        <f>INDEX('Team forecast'!$M$3:$AU$22,MATCH($B68,'Team forecast'!$B$3:$B$22,0),MATCH(CC$1,'Team forecast'!$M$2:$AU$2,0))*IF($Y68&gt;0,5000,0)</f>
        <v>0</v>
      </c>
      <c r="CD68" s="5">
        <f>INDEX('Team forecast'!$M$3:$AU$22,MATCH($B68,'Team forecast'!$B$3:$B$22,0),MATCH(CD$1,'Team forecast'!$M$2:$AU$2,0))*IF($Y68&gt;0,-15000,0)</f>
        <v>0</v>
      </c>
      <c r="CE68" s="5">
        <f t="shared" si="113"/>
        <v>0</v>
      </c>
      <c r="CF68" s="5">
        <f t="shared" si="114"/>
        <v>0</v>
      </c>
      <c r="CG68" s="5">
        <f t="shared" si="115"/>
        <v>0</v>
      </c>
      <c r="CH68" s="5">
        <f t="shared" si="116"/>
        <v>0</v>
      </c>
      <c r="CI68" s="5">
        <f t="shared" si="117"/>
        <v>0</v>
      </c>
      <c r="CJ68" s="5">
        <f t="shared" si="118"/>
        <v>-4200</v>
      </c>
      <c r="CK68" s="5">
        <f t="shared" si="119"/>
        <v>-500</v>
      </c>
      <c r="CL68" s="5">
        <f t="shared" si="120"/>
        <v>0</v>
      </c>
      <c r="CM68" s="5">
        <f t="shared" si="121"/>
        <v>0</v>
      </c>
      <c r="CN68" s="5">
        <f>IFERROR(SUM(CB68:CM68),0)*((Cockpit!$C$3)^3)</f>
        <v>-1612.0999999999997</v>
      </c>
      <c r="CO68" s="19">
        <f>INDEX('Team forecast'!$M$3:$AU$22,MATCH($B68,'Team forecast'!$B$3:$B$22,0),MATCH(CO$1,'Team forecast'!$M$2:$AU$2,0))</f>
        <v>0</v>
      </c>
      <c r="CP68" s="19">
        <f>INDEX('Team forecast'!$M$3:$AU$22,MATCH($B68,'Team forecast'!$B$3:$B$22,0),MATCH(CP$1,'Team forecast'!$M$2:$AU$2,0))</f>
        <v>0</v>
      </c>
      <c r="CQ68" s="19">
        <f>INDEX('Team forecast'!$M$3:$AU$22,MATCH($B68,'Team forecast'!$B$3:$B$22,0),MATCH(CQ$1,'Team forecast'!$M$2:$AU$2,0))</f>
        <v>0</v>
      </c>
      <c r="CR68" s="19">
        <f>INDEX('Team forecast'!$M$3:$AU$22,MATCH($B68,'Team forecast'!$B$3:$B$22,0),MATCH(CR$1,'Team forecast'!$M$2:$AU$2,0))</f>
        <v>0</v>
      </c>
      <c r="CS68" s="5">
        <f t="shared" si="122"/>
        <v>7000</v>
      </c>
      <c r="CT68" s="5">
        <f>INDEX('Team forecast'!$M$3:$AU$22,MATCH($B68,'Team forecast'!$B$3:$B$22,0),MATCH(CT$1,'Team forecast'!$M$2:$AU$2,0))*IF($Y68&gt;0,25000,0)</f>
        <v>0</v>
      </c>
      <c r="CU68" s="5">
        <f>INDEX('Team forecast'!$M$3:$AU$22,MATCH($B68,'Team forecast'!$B$3:$B$22,0),MATCH(CU$1,'Team forecast'!$M$2:$AU$2,0))*IF($Y68&gt;0,5000,0)</f>
        <v>0</v>
      </c>
      <c r="CV68" s="5">
        <f>INDEX('Team forecast'!$M$3:$AU$22,MATCH($B68,'Team forecast'!$B$3:$B$22,0),MATCH(CV$1,'Team forecast'!$M$2:$AU$2,0))*IF($Y68&gt;0,-15000,0)</f>
        <v>0</v>
      </c>
      <c r="CW68" s="5">
        <f t="shared" si="123"/>
        <v>0</v>
      </c>
      <c r="CX68" s="5">
        <f t="shared" si="124"/>
        <v>0</v>
      </c>
      <c r="CY68" s="5">
        <f t="shared" si="125"/>
        <v>0</v>
      </c>
      <c r="CZ68" s="5">
        <f t="shared" si="126"/>
        <v>0</v>
      </c>
      <c r="DA68" s="5">
        <f t="shared" si="127"/>
        <v>0</v>
      </c>
      <c r="DB68" s="5">
        <f t="shared" si="128"/>
        <v>-4200</v>
      </c>
      <c r="DC68" s="5">
        <f t="shared" si="129"/>
        <v>-500</v>
      </c>
      <c r="DD68" s="5">
        <f t="shared" si="130"/>
        <v>0</v>
      </c>
      <c r="DE68" s="5">
        <f t="shared" si="131"/>
        <v>0</v>
      </c>
      <c r="DF68" s="5">
        <f>IFERROR(SUM(CT68:DE68),0)*((Cockpit!$C$3)^4)</f>
        <v>-1128.4699999999996</v>
      </c>
      <c r="DG68" s="19">
        <f>INDEX('Team forecast'!$M$3:$AU$22,MATCH($B68,'Team forecast'!$B$3:$B$22,0),MATCH(DG$1,'Team forecast'!$M$2:$AU$2,0))</f>
        <v>0</v>
      </c>
      <c r="DH68" s="19">
        <f>INDEX('Team forecast'!$M$3:$AU$22,MATCH($B68,'Team forecast'!$B$3:$B$22,0),MATCH(DH$1,'Team forecast'!$M$2:$AU$2,0))</f>
        <v>0</v>
      </c>
      <c r="DI68" s="19">
        <f>INDEX('Team forecast'!$M$3:$AU$22,MATCH($B68,'Team forecast'!$B$3:$B$22,0),MATCH(DI$1,'Team forecast'!$M$2:$AU$2,0))</f>
        <v>0</v>
      </c>
      <c r="DJ68" s="19">
        <f>INDEX('Team forecast'!$M$3:$AU$22,MATCH($B68,'Team forecast'!$B$3:$B$22,0),MATCH(DJ$1,'Team forecast'!$M$2:$AU$2,0))</f>
        <v>0</v>
      </c>
      <c r="DK68" s="5">
        <f t="shared" si="132"/>
        <v>7000</v>
      </c>
      <c r="DL68" s="5">
        <f>INDEX('Team forecast'!$M$3:$AU$22,MATCH($B68,'Team forecast'!$B$3:$B$22,0),MATCH(DL$1,'Team forecast'!$M$2:$AU$2,0))*IF($Y68&gt;0,25000,0)</f>
        <v>0</v>
      </c>
      <c r="DM68" s="5">
        <f>INDEX('Team forecast'!$M$3:$AU$22,MATCH($B68,'Team forecast'!$B$3:$B$22,0),MATCH(DM$1,'Team forecast'!$M$2:$AU$2,0))*IF($Y68&gt;0,5000,0)</f>
        <v>0</v>
      </c>
      <c r="DN68" s="5">
        <f>INDEX('Team forecast'!$M$3:$AU$22,MATCH($B68,'Team forecast'!$B$3:$B$22,0),MATCH(DN$1,'Team forecast'!$M$2:$AU$2,0))*IF($Y68&gt;0,-15000,0)</f>
        <v>0</v>
      </c>
      <c r="DO68" s="5">
        <f t="shared" si="133"/>
        <v>0</v>
      </c>
      <c r="DP68" s="5">
        <f t="shared" si="134"/>
        <v>0</v>
      </c>
      <c r="DQ68" s="5">
        <f t="shared" si="135"/>
        <v>0</v>
      </c>
      <c r="DR68" s="5">
        <f t="shared" si="136"/>
        <v>0</v>
      </c>
      <c r="DS68" s="5">
        <f t="shared" si="137"/>
        <v>0</v>
      </c>
      <c r="DT68" s="5">
        <f t="shared" si="138"/>
        <v>-4200</v>
      </c>
      <c r="DU68" s="5">
        <f t="shared" si="139"/>
        <v>-500</v>
      </c>
      <c r="DV68" s="5">
        <f t="shared" si="140"/>
        <v>0</v>
      </c>
      <c r="DW68" s="5">
        <f t="shared" si="141"/>
        <v>0</v>
      </c>
      <c r="DX68" s="5">
        <f>IFERROR(SUM(DL68:DW68),0)*((Cockpit!$C$3)^5)</f>
        <v>-789.92899999999975</v>
      </c>
      <c r="DY68" s="5">
        <f t="shared" si="142"/>
        <v>51706.278160139962</v>
      </c>
      <c r="DZ68" s="5" t="str">
        <f>IF(ISERROR(MATCH(A68,'Current squad'!B:B,0)),"No","Yes")</f>
        <v>No</v>
      </c>
      <c r="EA68" s="5" cm="1">
        <f t="array" ref="EA68">IFERROR(_xlfn.IFS(DZ68="Yes",0,DZ68="No",H68*1%),999999)</f>
        <v>50330</v>
      </c>
      <c r="EB68" s="5">
        <f t="shared" si="84"/>
        <v>5083330</v>
      </c>
      <c r="EC68" s="5">
        <f t="shared" si="143"/>
        <v>1376.278160139962</v>
      </c>
      <c r="ED68" s="1">
        <f t="shared" si="85"/>
        <v>2.7345085637591138E-4</v>
      </c>
      <c r="EE68" s="5">
        <f>RANK(EC68,$EC$2:$EC$572)+COUNTIF($EC$2:EC68,EC68)-1</f>
        <v>68</v>
      </c>
      <c r="EF68" s="4">
        <f>RANK(ED68,$ED$2:$ED$572)+COUNTIF($ED$2:ED68,ED68)-1</f>
        <v>68</v>
      </c>
    </row>
    <row r="69" spans="1:136" x14ac:dyDescent="0.3">
      <c r="A69" t="str">
        <f>IF(Holdet.dk!A69&lt;&gt;"",Holdet.dk!A69,"")</f>
        <v>Edward Nketiah</v>
      </c>
      <c r="B69" t="str">
        <f>INDEX(Holdet.dk!B:B,MATCH($A69,Holdet.dk!$A:$A,0))</f>
        <v>Arsenal</v>
      </c>
      <c r="C69" t="str">
        <f>INDEX(Holdet.dk!C:C,MATCH($A69,Holdet.dk!$A:$A,0))</f>
        <v>Striker</v>
      </c>
      <c r="D69" t="str">
        <f>INDEX(Holdet.dk!D:D,MATCH($A69,Holdet.dk!$A:$A,0))</f>
        <v>3.610.000</v>
      </c>
      <c r="E69" s="1">
        <f>IFERROR(_xlfn.NUMBERVALUE(INDEX(Holdet.dk!$E:$E,MATCH($A69,Holdet.dk!$A:$A,0)),","),0)</f>
        <v>5.0000000000000001E-3</v>
      </c>
      <c r="F69" t="str">
        <f>IF(INDEX(Lookup!H:H,MATCH('Master data'!A69,Lookup!G:G,0))=0,A69,INDEX(Lookup!H:H,MATCH('Master data'!A69,Lookup!G:G,0)))</f>
        <v>Edward Nketiah</v>
      </c>
      <c r="G69" t="str">
        <f>IFERROR(INDEX(Lookup!B:B,MATCH(INDEX(Rotowire!C:C,MATCH(F69,Rotowire!A:A,0)),Lookup!D:D,0)),"")</f>
        <v/>
      </c>
      <c r="H69" s="5">
        <f t="shared" si="76"/>
        <v>3610000</v>
      </c>
      <c r="I69" s="19">
        <f>IFERROR(INDEX('Team forecast'!$G$3:$I$22,MATCH($B69,'Team forecast'!$B$3:$B$22,0),MATCH(I$1,'Team forecast'!$G$2:$I$2,0)),0)</f>
        <v>0.68783068783068768</v>
      </c>
      <c r="J69" s="19">
        <f>IFERROR(INDEX('Team forecast'!$G$3:$I$22,MATCH($B69,'Team forecast'!$B$3:$B$22,0),MATCH(J$1,'Team forecast'!$G$2:$I$2,0)),0)</f>
        <v>0.99082568807339433</v>
      </c>
      <c r="K69" s="19">
        <f>IFERROR(INDEX('Team forecast'!$G$3:$I$22,MATCH($B69,'Team forecast'!$B$3:$B$22,0),MATCH(K$1,'Team forecast'!$G$2:$I$2,0)),0)</f>
        <v>0.99881036954393854</v>
      </c>
      <c r="L69">
        <f>SUMIFS(Rotowire!E:E,Rotowire!$A:$A,'Master data'!$F69)</f>
        <v>0</v>
      </c>
      <c r="M69" s="2">
        <f>SUMIFS(Rotowire!F:F,Rotowire!$A:$A,'Master data'!$F69)*I69</f>
        <v>0</v>
      </c>
      <c r="N69" s="2">
        <f>SUMIFS(Rotowire!G:G,Rotowire!$A:$A,'Master data'!$F69)*I69</f>
        <v>0</v>
      </c>
      <c r="O69" s="2">
        <f>SUMIFS(Rotowire!I:I,Rotowire!$A:$A,'Master data'!$F69)*I69</f>
        <v>0</v>
      </c>
      <c r="P69" s="2">
        <f>SUMIFS(Rotowire!W:W,Rotowire!$A:$A,'Master data'!$F69)*K69</f>
        <v>0</v>
      </c>
      <c r="Q69" s="2">
        <f>SUMIFS(Rotowire!Y:Y,Rotowire!$A:$A,'Master data'!$F69)*J69</f>
        <v>0</v>
      </c>
      <c r="R69" s="2">
        <f>SUMIFS(Rotowire!AB:AB,Rotowire!$A:$A,'Master data'!$F69)</f>
        <v>0</v>
      </c>
      <c r="S69" s="2">
        <f>SUMIFS(Rotowire!AC:AC,Rotowire!$A:$A,'Master data'!$F69)</f>
        <v>0</v>
      </c>
      <c r="T69" s="2">
        <f>INDEX('Team forecast'!D$3:D$22,MATCH($B69,'Team forecast'!$B$3:$B$22,0))</f>
        <v>1.3</v>
      </c>
      <c r="U69" s="2">
        <f>INDEX('Team forecast'!E$3:E$22,MATCH($B69,'Team forecast'!$B$3:$B$22,0))</f>
        <v>1.08</v>
      </c>
      <c r="V69" s="2">
        <f>INDEX('Team forecast'!J$3:J$22,MATCH($B69,'Team forecast'!$B$3:$B$22,0))</f>
        <v>0.41</v>
      </c>
      <c r="W69" s="2">
        <f>INDEX('Team forecast'!K$3:K$22,MATCH($B69,'Team forecast'!$B$3:$B$22,0))</f>
        <v>0.28310000000000002</v>
      </c>
      <c r="X69" s="2">
        <f>INDEX('Team forecast'!L$3:L$22,MATCH($B69,'Team forecast'!$B$3:$B$22,0))</f>
        <v>0.30690000000000001</v>
      </c>
      <c r="Y69" s="5">
        <f t="shared" si="77"/>
        <v>-5000</v>
      </c>
      <c r="Z69" s="5">
        <f t="shared" si="78"/>
        <v>0</v>
      </c>
      <c r="AA69" s="5">
        <f t="shared" si="79"/>
        <v>0</v>
      </c>
      <c r="AB69" s="5">
        <f t="shared" si="80"/>
        <v>0</v>
      </c>
      <c r="AC69" s="5">
        <f t="shared" si="81"/>
        <v>0</v>
      </c>
      <c r="AD69" s="5">
        <f t="shared" si="86"/>
        <v>0</v>
      </c>
      <c r="AE69" s="5">
        <f t="shared" si="87"/>
        <v>0</v>
      </c>
      <c r="AF69" s="5">
        <f t="shared" si="82"/>
        <v>0</v>
      </c>
      <c r="AG69" s="5">
        <f t="shared" si="83"/>
        <v>0</v>
      </c>
      <c r="AH69" s="5">
        <f t="shared" si="88"/>
        <v>0</v>
      </c>
      <c r="AI69" s="5">
        <f t="shared" si="89"/>
        <v>0</v>
      </c>
      <c r="AJ69" s="5">
        <f t="shared" si="90"/>
        <v>0</v>
      </c>
      <c r="AK69" s="5">
        <f t="shared" si="91"/>
        <v>0</v>
      </c>
      <c r="AL69" s="5">
        <f>IFERROR(SUM(Y69:AK69),-5000)*((Cockpit!$C$3)^0)</f>
        <v>-5000</v>
      </c>
      <c r="AM69" s="19">
        <f>INDEX('Team forecast'!$M$3:$AU$22,MATCH($B69,'Team forecast'!$B$3:$B$22,0),MATCH(AM$1,'Team forecast'!$M$2:$AU$2,0))</f>
        <v>0</v>
      </c>
      <c r="AN69" s="19">
        <f>INDEX('Team forecast'!$M$3:$AU$22,MATCH($B69,'Team forecast'!$B$3:$B$22,0),MATCH(AN$1,'Team forecast'!$M$2:$AU$2,0))</f>
        <v>0</v>
      </c>
      <c r="AO69" s="19">
        <f>INDEX('Team forecast'!$M$3:$AU$22,MATCH($B69,'Team forecast'!$B$3:$B$22,0),MATCH(AO$1,'Team forecast'!$M$2:$AU$2,0))</f>
        <v>0</v>
      </c>
      <c r="AP69" s="19">
        <f>INDEX('Team forecast'!$M$3:$AU$22,MATCH($B69,'Team forecast'!$B$3:$B$22,0),MATCH(AP$1,'Team forecast'!$M$2:$AU$2,0))</f>
        <v>0</v>
      </c>
      <c r="AQ69" s="5">
        <f t="shared" si="92"/>
        <v>-5000</v>
      </c>
      <c r="AR69" s="5">
        <f>INDEX('Team forecast'!$M$3:$AU$22,MATCH($B69,'Team forecast'!$B$3:$B$22,0),MATCH(AR$1,'Team forecast'!$M$2:$AU$2,0))*IF($Y69&gt;0,25000,0)</f>
        <v>0</v>
      </c>
      <c r="AS69" s="5">
        <f>INDEX('Team forecast'!$M$3:$AU$22,MATCH($B69,'Team forecast'!$B$3:$B$22,0),MATCH(AS$1,'Team forecast'!$M$2:$AU$2,0))*IF($Y69&gt;0,5000,0)</f>
        <v>0</v>
      </c>
      <c r="AT69" s="5">
        <f>INDEX('Team forecast'!$M$3:$AU$22,MATCH($B69,'Team forecast'!$B$3:$B$22,0),MATCH(AT$1,'Team forecast'!$M$2:$AU$2,0))*IF($Y69&gt;0,-15000,0)</f>
        <v>0</v>
      </c>
      <c r="AU69" s="5">
        <f t="shared" si="93"/>
        <v>0</v>
      </c>
      <c r="AV69" s="5">
        <f t="shared" si="94"/>
        <v>0</v>
      </c>
      <c r="AW69" s="5">
        <f t="shared" si="95"/>
        <v>0</v>
      </c>
      <c r="AX69" s="5">
        <f t="shared" si="96"/>
        <v>0</v>
      </c>
      <c r="AY69" s="5">
        <f t="shared" si="97"/>
        <v>0</v>
      </c>
      <c r="AZ69" s="5">
        <f t="shared" si="98"/>
        <v>0</v>
      </c>
      <c r="BA69" s="5">
        <f t="shared" si="99"/>
        <v>0</v>
      </c>
      <c r="BB69" s="5">
        <f t="shared" si="100"/>
        <v>0</v>
      </c>
      <c r="BC69" s="5">
        <f t="shared" si="101"/>
        <v>0</v>
      </c>
      <c r="BD69" s="5">
        <f>IFERROR(SUM(AR69:BC69),0)*((Cockpit!$C$3)^1)</f>
        <v>0</v>
      </c>
      <c r="BE69" s="19">
        <f>INDEX('Team forecast'!$M$3:$AU$22,MATCH($B69,'Team forecast'!$B$3:$B$22,0),MATCH(BE$1,'Team forecast'!$M$2:$AU$2,0))</f>
        <v>0</v>
      </c>
      <c r="BF69" s="19">
        <f>INDEX('Team forecast'!$M$3:$AU$22,MATCH($B69,'Team forecast'!$B$3:$B$22,0),MATCH(BF$1,'Team forecast'!$M$2:$AU$2,0))</f>
        <v>0</v>
      </c>
      <c r="BG69" s="19">
        <f>INDEX('Team forecast'!$M$3:$AU$22,MATCH($B69,'Team forecast'!$B$3:$B$22,0),MATCH(BG$1,'Team forecast'!$M$2:$AU$2,0))</f>
        <v>0</v>
      </c>
      <c r="BH69" s="19">
        <f>INDEX('Team forecast'!$M$3:$AU$22,MATCH($B69,'Team forecast'!$B$3:$B$22,0),MATCH(BH$1,'Team forecast'!$M$2:$AU$2,0))</f>
        <v>0</v>
      </c>
      <c r="BI69" s="5">
        <f t="shared" si="102"/>
        <v>-5000</v>
      </c>
      <c r="BJ69" s="5">
        <f>INDEX('Team forecast'!$M$3:$AU$22,MATCH($B69,'Team forecast'!$B$3:$B$22,0),MATCH(BJ$1,'Team forecast'!$M$2:$AU$2,0))*IF($Y69&gt;0,25000,0)</f>
        <v>0</v>
      </c>
      <c r="BK69" s="5">
        <f>INDEX('Team forecast'!$M$3:$AU$22,MATCH($B69,'Team forecast'!$B$3:$B$22,0),MATCH(BK$1,'Team forecast'!$M$2:$AU$2,0))*IF($Y69&gt;0,5000,0)</f>
        <v>0</v>
      </c>
      <c r="BL69" s="5">
        <f>INDEX('Team forecast'!$M$3:$AU$22,MATCH($B69,'Team forecast'!$B$3:$B$22,0),MATCH(BL$1,'Team forecast'!$M$2:$AU$2,0))*IF($Y69&gt;0,-15000,0)</f>
        <v>0</v>
      </c>
      <c r="BM69" s="5">
        <f t="shared" si="103"/>
        <v>0</v>
      </c>
      <c r="BN69" s="5">
        <f t="shared" si="104"/>
        <v>0</v>
      </c>
      <c r="BO69" s="5">
        <f t="shared" si="105"/>
        <v>0</v>
      </c>
      <c r="BP69" s="5">
        <f t="shared" si="106"/>
        <v>0</v>
      </c>
      <c r="BQ69" s="5">
        <f t="shared" si="107"/>
        <v>0</v>
      </c>
      <c r="BR69" s="5">
        <f t="shared" si="108"/>
        <v>0</v>
      </c>
      <c r="BS69" s="5">
        <f t="shared" si="109"/>
        <v>0</v>
      </c>
      <c r="BT69" s="5">
        <f t="shared" si="110"/>
        <v>0</v>
      </c>
      <c r="BU69" s="5">
        <f t="shared" si="111"/>
        <v>0</v>
      </c>
      <c r="BV69" s="5">
        <f>IFERROR(SUM(BJ69:BU69),0)*((Cockpit!$C$3)^2)</f>
        <v>0</v>
      </c>
      <c r="BW69" s="19">
        <f>INDEX('Team forecast'!$M$3:$AU$22,MATCH($B69,'Team forecast'!$B$3:$B$22,0),MATCH(BW$1,'Team forecast'!$M$2:$AU$2,0))</f>
        <v>0</v>
      </c>
      <c r="BX69" s="19">
        <f>INDEX('Team forecast'!$M$3:$AU$22,MATCH($B69,'Team forecast'!$B$3:$B$22,0),MATCH(BX$1,'Team forecast'!$M$2:$AU$2,0))</f>
        <v>0</v>
      </c>
      <c r="BY69" s="19">
        <f>INDEX('Team forecast'!$M$3:$AU$22,MATCH($B69,'Team forecast'!$B$3:$B$22,0),MATCH(BY$1,'Team forecast'!$M$2:$AU$2,0))</f>
        <v>0</v>
      </c>
      <c r="BZ69" s="19">
        <f>INDEX('Team forecast'!$M$3:$AU$22,MATCH($B69,'Team forecast'!$B$3:$B$22,0),MATCH(BZ$1,'Team forecast'!$M$2:$AU$2,0))</f>
        <v>0</v>
      </c>
      <c r="CA69" s="5">
        <f t="shared" si="112"/>
        <v>-5000</v>
      </c>
      <c r="CB69" s="5">
        <f>INDEX('Team forecast'!$M$3:$AU$22,MATCH($B69,'Team forecast'!$B$3:$B$22,0),MATCH(CB$1,'Team forecast'!$M$2:$AU$2,0))*IF($Y69&gt;0,25000,0)</f>
        <v>0</v>
      </c>
      <c r="CC69" s="5">
        <f>INDEX('Team forecast'!$M$3:$AU$22,MATCH($B69,'Team forecast'!$B$3:$B$22,0),MATCH(CC$1,'Team forecast'!$M$2:$AU$2,0))*IF($Y69&gt;0,5000,0)</f>
        <v>0</v>
      </c>
      <c r="CD69" s="5">
        <f>INDEX('Team forecast'!$M$3:$AU$22,MATCH($B69,'Team forecast'!$B$3:$B$22,0),MATCH(CD$1,'Team forecast'!$M$2:$AU$2,0))*IF($Y69&gt;0,-15000,0)</f>
        <v>0</v>
      </c>
      <c r="CE69" s="5">
        <f t="shared" si="113"/>
        <v>0</v>
      </c>
      <c r="CF69" s="5">
        <f t="shared" si="114"/>
        <v>0</v>
      </c>
      <c r="CG69" s="5">
        <f t="shared" si="115"/>
        <v>0</v>
      </c>
      <c r="CH69" s="5">
        <f t="shared" si="116"/>
        <v>0</v>
      </c>
      <c r="CI69" s="5">
        <f t="shared" si="117"/>
        <v>0</v>
      </c>
      <c r="CJ69" s="5">
        <f t="shared" si="118"/>
        <v>0</v>
      </c>
      <c r="CK69" s="5">
        <f t="shared" si="119"/>
        <v>0</v>
      </c>
      <c r="CL69" s="5">
        <f t="shared" si="120"/>
        <v>0</v>
      </c>
      <c r="CM69" s="5">
        <f t="shared" si="121"/>
        <v>0</v>
      </c>
      <c r="CN69" s="5">
        <f>IFERROR(SUM(CB69:CM69),0)*((Cockpit!$C$3)^3)</f>
        <v>0</v>
      </c>
      <c r="CO69" s="19">
        <f>INDEX('Team forecast'!$M$3:$AU$22,MATCH($B69,'Team forecast'!$B$3:$B$22,0),MATCH(CO$1,'Team forecast'!$M$2:$AU$2,0))</f>
        <v>0</v>
      </c>
      <c r="CP69" s="19">
        <f>INDEX('Team forecast'!$M$3:$AU$22,MATCH($B69,'Team forecast'!$B$3:$B$22,0),MATCH(CP$1,'Team forecast'!$M$2:$AU$2,0))</f>
        <v>0</v>
      </c>
      <c r="CQ69" s="19">
        <f>INDEX('Team forecast'!$M$3:$AU$22,MATCH($B69,'Team forecast'!$B$3:$B$22,0),MATCH(CQ$1,'Team forecast'!$M$2:$AU$2,0))</f>
        <v>0</v>
      </c>
      <c r="CR69" s="19">
        <f>INDEX('Team forecast'!$M$3:$AU$22,MATCH($B69,'Team forecast'!$B$3:$B$22,0),MATCH(CR$1,'Team forecast'!$M$2:$AU$2,0))</f>
        <v>0</v>
      </c>
      <c r="CS69" s="5">
        <f t="shared" si="122"/>
        <v>-5000</v>
      </c>
      <c r="CT69" s="5">
        <f>INDEX('Team forecast'!$M$3:$AU$22,MATCH($B69,'Team forecast'!$B$3:$B$22,0),MATCH(CT$1,'Team forecast'!$M$2:$AU$2,0))*IF($Y69&gt;0,25000,0)</f>
        <v>0</v>
      </c>
      <c r="CU69" s="5">
        <f>INDEX('Team forecast'!$M$3:$AU$22,MATCH($B69,'Team forecast'!$B$3:$B$22,0),MATCH(CU$1,'Team forecast'!$M$2:$AU$2,0))*IF($Y69&gt;0,5000,0)</f>
        <v>0</v>
      </c>
      <c r="CV69" s="5">
        <f>INDEX('Team forecast'!$M$3:$AU$22,MATCH($B69,'Team forecast'!$B$3:$B$22,0),MATCH(CV$1,'Team forecast'!$M$2:$AU$2,0))*IF($Y69&gt;0,-15000,0)</f>
        <v>0</v>
      </c>
      <c r="CW69" s="5">
        <f t="shared" si="123"/>
        <v>0</v>
      </c>
      <c r="CX69" s="5">
        <f t="shared" si="124"/>
        <v>0</v>
      </c>
      <c r="CY69" s="5">
        <f t="shared" si="125"/>
        <v>0</v>
      </c>
      <c r="CZ69" s="5">
        <f t="shared" si="126"/>
        <v>0</v>
      </c>
      <c r="DA69" s="5">
        <f t="shared" si="127"/>
        <v>0</v>
      </c>
      <c r="DB69" s="5">
        <f t="shared" si="128"/>
        <v>0</v>
      </c>
      <c r="DC69" s="5">
        <f t="shared" si="129"/>
        <v>0</v>
      </c>
      <c r="DD69" s="5">
        <f t="shared" si="130"/>
        <v>0</v>
      </c>
      <c r="DE69" s="5">
        <f t="shared" si="131"/>
        <v>0</v>
      </c>
      <c r="DF69" s="5">
        <f>IFERROR(SUM(CT69:DE69),0)*((Cockpit!$C$3)^4)</f>
        <v>0</v>
      </c>
      <c r="DG69" s="19">
        <f>INDEX('Team forecast'!$M$3:$AU$22,MATCH($B69,'Team forecast'!$B$3:$B$22,0),MATCH(DG$1,'Team forecast'!$M$2:$AU$2,0))</f>
        <v>0</v>
      </c>
      <c r="DH69" s="19">
        <f>INDEX('Team forecast'!$M$3:$AU$22,MATCH($B69,'Team forecast'!$B$3:$B$22,0),MATCH(DH$1,'Team forecast'!$M$2:$AU$2,0))</f>
        <v>0</v>
      </c>
      <c r="DI69" s="19">
        <f>INDEX('Team forecast'!$M$3:$AU$22,MATCH($B69,'Team forecast'!$B$3:$B$22,0),MATCH(DI$1,'Team forecast'!$M$2:$AU$2,0))</f>
        <v>0</v>
      </c>
      <c r="DJ69" s="19">
        <f>INDEX('Team forecast'!$M$3:$AU$22,MATCH($B69,'Team forecast'!$B$3:$B$22,0),MATCH(DJ$1,'Team forecast'!$M$2:$AU$2,0))</f>
        <v>0</v>
      </c>
      <c r="DK69" s="5">
        <f t="shared" si="132"/>
        <v>-5000</v>
      </c>
      <c r="DL69" s="5">
        <f>INDEX('Team forecast'!$M$3:$AU$22,MATCH($B69,'Team forecast'!$B$3:$B$22,0),MATCH(DL$1,'Team forecast'!$M$2:$AU$2,0))*IF($Y69&gt;0,25000,0)</f>
        <v>0</v>
      </c>
      <c r="DM69" s="5">
        <f>INDEX('Team forecast'!$M$3:$AU$22,MATCH($B69,'Team forecast'!$B$3:$B$22,0),MATCH(DM$1,'Team forecast'!$M$2:$AU$2,0))*IF($Y69&gt;0,5000,0)</f>
        <v>0</v>
      </c>
      <c r="DN69" s="5">
        <f>INDEX('Team forecast'!$M$3:$AU$22,MATCH($B69,'Team forecast'!$B$3:$B$22,0),MATCH(DN$1,'Team forecast'!$M$2:$AU$2,0))*IF($Y69&gt;0,-15000,0)</f>
        <v>0</v>
      </c>
      <c r="DO69" s="5">
        <f t="shared" si="133"/>
        <v>0</v>
      </c>
      <c r="DP69" s="5">
        <f t="shared" si="134"/>
        <v>0</v>
      </c>
      <c r="DQ69" s="5">
        <f t="shared" si="135"/>
        <v>0</v>
      </c>
      <c r="DR69" s="5">
        <f t="shared" si="136"/>
        <v>0</v>
      </c>
      <c r="DS69" s="5">
        <f t="shared" si="137"/>
        <v>0</v>
      </c>
      <c r="DT69" s="5">
        <f t="shared" si="138"/>
        <v>0</v>
      </c>
      <c r="DU69" s="5">
        <f t="shared" si="139"/>
        <v>0</v>
      </c>
      <c r="DV69" s="5">
        <f t="shared" si="140"/>
        <v>0</v>
      </c>
      <c r="DW69" s="5">
        <f t="shared" si="141"/>
        <v>0</v>
      </c>
      <c r="DX69" s="5">
        <f>IFERROR(SUM(DL69:DW69),0)*((Cockpit!$C$3)^5)</f>
        <v>0</v>
      </c>
      <c r="DY69" s="5">
        <f t="shared" si="142"/>
        <v>-5000</v>
      </c>
      <c r="DZ69" s="5" t="str">
        <f>IF(ISERROR(MATCH(A69,'Current squad'!B:B,0)),"No","Yes")</f>
        <v>No</v>
      </c>
      <c r="EA69" s="5" cm="1">
        <f t="array" ref="EA69">IFERROR(_xlfn.IFS(DZ69="Yes",0,DZ69="No",H69*1%),999999)</f>
        <v>36100</v>
      </c>
      <c r="EB69" s="5">
        <f t="shared" si="84"/>
        <v>3646100</v>
      </c>
      <c r="EC69" s="5">
        <f t="shared" si="143"/>
        <v>-41100</v>
      </c>
      <c r="ED69" s="1">
        <f t="shared" si="85"/>
        <v>-1.1385041551246538E-2</v>
      </c>
      <c r="EE69" s="5">
        <f>RANK(EC69,$EC$2:$EC$572)+COUNTIF($EC$2:EC69,EC69)-1</f>
        <v>430</v>
      </c>
      <c r="EF69" s="4">
        <f>RANK(ED69,$ED$2:$ED$572)+COUNTIF($ED$2:ED69,ED69)-1</f>
        <v>307</v>
      </c>
    </row>
    <row r="70" spans="1:136" x14ac:dyDescent="0.3">
      <c r="A70" t="str">
        <f>IF(Holdet.dk!A70&lt;&gt;"",Holdet.dk!A70,"")</f>
        <v>Brandon Williams</v>
      </c>
      <c r="B70" t="str">
        <f>INDEX(Holdet.dk!B:B,MATCH($A70,Holdet.dk!$A:$A,0))</f>
        <v>Manchester United</v>
      </c>
      <c r="C70" t="str">
        <f>INDEX(Holdet.dk!C:C,MATCH($A70,Holdet.dk!$A:$A,0))</f>
        <v>Defense</v>
      </c>
      <c r="D70" t="str">
        <f>INDEX(Holdet.dk!D:D,MATCH($A70,Holdet.dk!$A:$A,0))</f>
        <v>2.923.000</v>
      </c>
      <c r="E70" s="1">
        <f>IFERROR(_xlfn.NUMBERVALUE(INDEX(Holdet.dk!$E:$E,MATCH($A70,Holdet.dk!$A:$A,0)),","),0)</f>
        <v>2E-3</v>
      </c>
      <c r="F70" t="str">
        <f>IF(INDEX(Lookup!H:H,MATCH('Master data'!A70,Lookup!G:G,0))=0,A70,INDEX(Lookup!H:H,MATCH('Master data'!A70,Lookup!G:G,0)))</f>
        <v>Brandon Williams</v>
      </c>
      <c r="G70" t="str">
        <f>IFERROR(INDEX(Lookup!B:B,MATCH(INDEX(Rotowire!C:C,MATCH(F70,Rotowire!A:A,0)),Lookup!D:D,0)),"")</f>
        <v>Wolverhampton</v>
      </c>
      <c r="H70" s="5">
        <f t="shared" si="76"/>
        <v>2923000</v>
      </c>
      <c r="I70" s="19">
        <f>IFERROR(INDEX('Team forecast'!$G$3:$I$22,MATCH($B70,'Team forecast'!$B$3:$B$22,0),MATCH(I$1,'Team forecast'!$G$2:$I$2,0)),0)</f>
        <v>1.0869565217391304</v>
      </c>
      <c r="J70" s="19">
        <f>IFERROR(INDEX('Team forecast'!$G$3:$I$22,MATCH($B70,'Team forecast'!$B$3:$B$22,0),MATCH(J$1,'Team forecast'!$G$2:$I$2,0)),0)</f>
        <v>0.75816993464052274</v>
      </c>
      <c r="K70" s="19">
        <f>IFERROR(INDEX('Team forecast'!$G$3:$I$22,MATCH($B70,'Team forecast'!$B$3:$B$22,0),MATCH(K$1,'Team forecast'!$G$2:$I$2,0)),0)</f>
        <v>1.4927913375362158</v>
      </c>
      <c r="L70">
        <f>SUMIFS(Rotowire!E:E,Rotowire!$A:$A,'Master data'!$F70)</f>
        <v>95</v>
      </c>
      <c r="M70" s="2">
        <f>SUMIFS(Rotowire!F:F,Rotowire!$A:$A,'Master data'!$F70)*I70</f>
        <v>3.2608695652173912E-2</v>
      </c>
      <c r="N70" s="2">
        <f>SUMIFS(Rotowire!G:G,Rotowire!$A:$A,'Master data'!$F70)*I70</f>
        <v>9.7826086956521729E-2</v>
      </c>
      <c r="O70" s="2">
        <f>SUMIFS(Rotowire!I:I,Rotowire!$A:$A,'Master data'!$F70)*I70</f>
        <v>0.13043478260869565</v>
      </c>
      <c r="P70" s="2">
        <f>SUMIFS(Rotowire!W:W,Rotowire!$A:$A,'Master data'!$F70)*K70</f>
        <v>0.31348618088260533</v>
      </c>
      <c r="Q70" s="2">
        <f>SUMIFS(Rotowire!Y:Y,Rotowire!$A:$A,'Master data'!$F70)*J70</f>
        <v>0</v>
      </c>
      <c r="R70" s="2">
        <f>SUMIFS(Rotowire!AB:AB,Rotowire!$A:$A,'Master data'!$F70)</f>
        <v>0.4</v>
      </c>
      <c r="S70" s="2">
        <f>SUMIFS(Rotowire!AC:AC,Rotowire!$A:$A,'Master data'!$F70)</f>
        <v>0</v>
      </c>
      <c r="T70" s="2">
        <f>INDEX('Team forecast'!D$3:D$22,MATCH($B70,'Team forecast'!$B$3:$B$22,0))</f>
        <v>1.5</v>
      </c>
      <c r="U70" s="2">
        <f>INDEX('Team forecast'!E$3:E$22,MATCH($B70,'Team forecast'!$B$3:$B$22,0))</f>
        <v>1.1599999999999999</v>
      </c>
      <c r="V70" s="2">
        <f>INDEX('Team forecast'!J$3:J$22,MATCH($B70,'Team forecast'!$B$3:$B$22,0))</f>
        <v>0.44640000000000002</v>
      </c>
      <c r="W70" s="2">
        <f>INDEX('Team forecast'!K$3:K$22,MATCH($B70,'Team forecast'!$B$3:$B$22,0))</f>
        <v>0.26269999999999999</v>
      </c>
      <c r="X70" s="2">
        <f>INDEX('Team forecast'!L$3:L$22,MATCH($B70,'Team forecast'!$B$3:$B$22,0))</f>
        <v>0.29099999999999998</v>
      </c>
      <c r="Y70" s="5">
        <f t="shared" si="77"/>
        <v>7000</v>
      </c>
      <c r="Z70" s="5">
        <f t="shared" si="78"/>
        <v>11160</v>
      </c>
      <c r="AA70" s="5">
        <f t="shared" si="79"/>
        <v>1313.5</v>
      </c>
      <c r="AB70" s="5">
        <f t="shared" si="80"/>
        <v>-4365</v>
      </c>
      <c r="AC70" s="5">
        <f t="shared" si="81"/>
        <v>4891.304347826087</v>
      </c>
      <c r="AD70" s="5">
        <f t="shared" si="86"/>
        <v>4891.3043478260861</v>
      </c>
      <c r="AE70" s="5">
        <f t="shared" si="87"/>
        <v>1304.3478260869565</v>
      </c>
      <c r="AF70" s="5">
        <f t="shared" si="82"/>
        <v>15674.309044130267</v>
      </c>
      <c r="AG70" s="5">
        <f t="shared" si="83"/>
        <v>0</v>
      </c>
      <c r="AH70" s="5">
        <f t="shared" si="88"/>
        <v>-8000</v>
      </c>
      <c r="AI70" s="5">
        <f t="shared" si="89"/>
        <v>0</v>
      </c>
      <c r="AJ70" s="5">
        <f t="shared" si="90"/>
        <v>15000</v>
      </c>
      <c r="AK70" s="5">
        <f t="shared" si="91"/>
        <v>-9280</v>
      </c>
      <c r="AL70" s="5">
        <f>IFERROR(SUM(Y70:AK70),-5000)*((Cockpit!$C$3)^0)</f>
        <v>39589.765565869398</v>
      </c>
      <c r="AM70" s="19">
        <f>INDEX('Team forecast'!$M$3:$AU$22,MATCH($B70,'Team forecast'!$B$3:$B$22,0),MATCH(AM$1,'Team forecast'!$M$2:$AU$2,0))</f>
        <v>0</v>
      </c>
      <c r="AN70" s="19">
        <f>INDEX('Team forecast'!$M$3:$AU$22,MATCH($B70,'Team forecast'!$B$3:$B$22,0),MATCH(AN$1,'Team forecast'!$M$2:$AU$2,0))</f>
        <v>0</v>
      </c>
      <c r="AO70" s="19">
        <f>INDEX('Team forecast'!$M$3:$AU$22,MATCH($B70,'Team forecast'!$B$3:$B$22,0),MATCH(AO$1,'Team forecast'!$M$2:$AU$2,0))</f>
        <v>0</v>
      </c>
      <c r="AP70" s="19">
        <f>INDEX('Team forecast'!$M$3:$AU$22,MATCH($B70,'Team forecast'!$B$3:$B$22,0),MATCH(AP$1,'Team forecast'!$M$2:$AU$2,0))</f>
        <v>0</v>
      </c>
      <c r="AQ70" s="5">
        <f t="shared" si="92"/>
        <v>7000</v>
      </c>
      <c r="AR70" s="5">
        <f>INDEX('Team forecast'!$M$3:$AU$22,MATCH($B70,'Team forecast'!$B$3:$B$22,0),MATCH(AR$1,'Team forecast'!$M$2:$AU$2,0))*IF($Y70&gt;0,25000,0)</f>
        <v>0</v>
      </c>
      <c r="AS70" s="5">
        <f>INDEX('Team forecast'!$M$3:$AU$22,MATCH($B70,'Team forecast'!$B$3:$B$22,0),MATCH(AS$1,'Team forecast'!$M$2:$AU$2,0))*IF($Y70&gt;0,5000,0)</f>
        <v>0</v>
      </c>
      <c r="AT70" s="5">
        <f>INDEX('Team forecast'!$M$3:$AU$22,MATCH($B70,'Team forecast'!$B$3:$B$22,0),MATCH(AT$1,'Team forecast'!$M$2:$AU$2,0))*IF($Y70&gt;0,-15000,0)</f>
        <v>0</v>
      </c>
      <c r="AU70" s="5">
        <f t="shared" si="93"/>
        <v>0</v>
      </c>
      <c r="AV70" s="5">
        <f t="shared" si="94"/>
        <v>0</v>
      </c>
      <c r="AW70" s="5">
        <f t="shared" si="95"/>
        <v>0</v>
      </c>
      <c r="AX70" s="5">
        <f t="shared" si="96"/>
        <v>0</v>
      </c>
      <c r="AY70" s="5">
        <f t="shared" si="97"/>
        <v>0</v>
      </c>
      <c r="AZ70" s="5">
        <f t="shared" si="98"/>
        <v>-8000</v>
      </c>
      <c r="BA70" s="5">
        <f t="shared" si="99"/>
        <v>0</v>
      </c>
      <c r="BB70" s="5">
        <f t="shared" si="100"/>
        <v>0</v>
      </c>
      <c r="BC70" s="5">
        <f t="shared" si="101"/>
        <v>0</v>
      </c>
      <c r="BD70" s="5">
        <f>IFERROR(SUM(AR70:BC70),0)*((Cockpit!$C$3)^1)</f>
        <v>-5600</v>
      </c>
      <c r="BE70" s="19">
        <f>INDEX('Team forecast'!$M$3:$AU$22,MATCH($B70,'Team forecast'!$B$3:$B$22,0),MATCH(BE$1,'Team forecast'!$M$2:$AU$2,0))</f>
        <v>0</v>
      </c>
      <c r="BF70" s="19">
        <f>INDEX('Team forecast'!$M$3:$AU$22,MATCH($B70,'Team forecast'!$B$3:$B$22,0),MATCH(BF$1,'Team forecast'!$M$2:$AU$2,0))</f>
        <v>0</v>
      </c>
      <c r="BG70" s="19">
        <f>INDEX('Team forecast'!$M$3:$AU$22,MATCH($B70,'Team forecast'!$B$3:$B$22,0),MATCH(BG$1,'Team forecast'!$M$2:$AU$2,0))</f>
        <v>0</v>
      </c>
      <c r="BH70" s="19">
        <f>INDEX('Team forecast'!$M$3:$AU$22,MATCH($B70,'Team forecast'!$B$3:$B$22,0),MATCH(BH$1,'Team forecast'!$M$2:$AU$2,0))</f>
        <v>0</v>
      </c>
      <c r="BI70" s="5">
        <f t="shared" si="102"/>
        <v>7000</v>
      </c>
      <c r="BJ70" s="5">
        <f>INDEX('Team forecast'!$M$3:$AU$22,MATCH($B70,'Team forecast'!$B$3:$B$22,0),MATCH(BJ$1,'Team forecast'!$M$2:$AU$2,0))*IF($Y70&gt;0,25000,0)</f>
        <v>0</v>
      </c>
      <c r="BK70" s="5">
        <f>INDEX('Team forecast'!$M$3:$AU$22,MATCH($B70,'Team forecast'!$B$3:$B$22,0),MATCH(BK$1,'Team forecast'!$M$2:$AU$2,0))*IF($Y70&gt;0,5000,0)</f>
        <v>0</v>
      </c>
      <c r="BL70" s="5">
        <f>INDEX('Team forecast'!$M$3:$AU$22,MATCH($B70,'Team forecast'!$B$3:$B$22,0),MATCH(BL$1,'Team forecast'!$M$2:$AU$2,0))*IF($Y70&gt;0,-15000,0)</f>
        <v>0</v>
      </c>
      <c r="BM70" s="5">
        <f t="shared" si="103"/>
        <v>0</v>
      </c>
      <c r="BN70" s="5">
        <f t="shared" si="104"/>
        <v>0</v>
      </c>
      <c r="BO70" s="5">
        <f t="shared" si="105"/>
        <v>0</v>
      </c>
      <c r="BP70" s="5">
        <f t="shared" si="106"/>
        <v>0</v>
      </c>
      <c r="BQ70" s="5">
        <f t="shared" si="107"/>
        <v>0</v>
      </c>
      <c r="BR70" s="5">
        <f t="shared" si="108"/>
        <v>-8000</v>
      </c>
      <c r="BS70" s="5">
        <f t="shared" si="109"/>
        <v>0</v>
      </c>
      <c r="BT70" s="5">
        <f t="shared" si="110"/>
        <v>0</v>
      </c>
      <c r="BU70" s="5">
        <f t="shared" si="111"/>
        <v>0</v>
      </c>
      <c r="BV70" s="5">
        <f>IFERROR(SUM(BJ70:BU70),0)*((Cockpit!$C$3)^2)</f>
        <v>-3919.9999999999995</v>
      </c>
      <c r="BW70" s="19">
        <f>INDEX('Team forecast'!$M$3:$AU$22,MATCH($B70,'Team forecast'!$B$3:$B$22,0),MATCH(BW$1,'Team forecast'!$M$2:$AU$2,0))</f>
        <v>0</v>
      </c>
      <c r="BX70" s="19">
        <f>INDEX('Team forecast'!$M$3:$AU$22,MATCH($B70,'Team forecast'!$B$3:$B$22,0),MATCH(BX$1,'Team forecast'!$M$2:$AU$2,0))</f>
        <v>0</v>
      </c>
      <c r="BY70" s="19">
        <f>INDEX('Team forecast'!$M$3:$AU$22,MATCH($B70,'Team forecast'!$B$3:$B$22,0),MATCH(BY$1,'Team forecast'!$M$2:$AU$2,0))</f>
        <v>0</v>
      </c>
      <c r="BZ70" s="19">
        <f>INDEX('Team forecast'!$M$3:$AU$22,MATCH($B70,'Team forecast'!$B$3:$B$22,0),MATCH(BZ$1,'Team forecast'!$M$2:$AU$2,0))</f>
        <v>0</v>
      </c>
      <c r="CA70" s="5">
        <f t="shared" si="112"/>
        <v>7000</v>
      </c>
      <c r="CB70" s="5">
        <f>INDEX('Team forecast'!$M$3:$AU$22,MATCH($B70,'Team forecast'!$B$3:$B$22,0),MATCH(CB$1,'Team forecast'!$M$2:$AU$2,0))*IF($Y70&gt;0,25000,0)</f>
        <v>0</v>
      </c>
      <c r="CC70" s="5">
        <f>INDEX('Team forecast'!$M$3:$AU$22,MATCH($B70,'Team forecast'!$B$3:$B$22,0),MATCH(CC$1,'Team forecast'!$M$2:$AU$2,0))*IF($Y70&gt;0,5000,0)</f>
        <v>0</v>
      </c>
      <c r="CD70" s="5">
        <f>INDEX('Team forecast'!$M$3:$AU$22,MATCH($B70,'Team forecast'!$B$3:$B$22,0),MATCH(CD$1,'Team forecast'!$M$2:$AU$2,0))*IF($Y70&gt;0,-15000,0)</f>
        <v>0</v>
      </c>
      <c r="CE70" s="5">
        <f t="shared" si="113"/>
        <v>0</v>
      </c>
      <c r="CF70" s="5">
        <f t="shared" si="114"/>
        <v>0</v>
      </c>
      <c r="CG70" s="5">
        <f t="shared" si="115"/>
        <v>0</v>
      </c>
      <c r="CH70" s="5">
        <f t="shared" si="116"/>
        <v>0</v>
      </c>
      <c r="CI70" s="5">
        <f t="shared" si="117"/>
        <v>0</v>
      </c>
      <c r="CJ70" s="5">
        <f t="shared" si="118"/>
        <v>-8000</v>
      </c>
      <c r="CK70" s="5">
        <f t="shared" si="119"/>
        <v>0</v>
      </c>
      <c r="CL70" s="5">
        <f t="shared" si="120"/>
        <v>0</v>
      </c>
      <c r="CM70" s="5">
        <f t="shared" si="121"/>
        <v>0</v>
      </c>
      <c r="CN70" s="5">
        <f>IFERROR(SUM(CB70:CM70),0)*((Cockpit!$C$3)^3)</f>
        <v>-2743.9999999999995</v>
      </c>
      <c r="CO70" s="19">
        <f>INDEX('Team forecast'!$M$3:$AU$22,MATCH($B70,'Team forecast'!$B$3:$B$22,0),MATCH(CO$1,'Team forecast'!$M$2:$AU$2,0))</f>
        <v>0</v>
      </c>
      <c r="CP70" s="19">
        <f>INDEX('Team forecast'!$M$3:$AU$22,MATCH($B70,'Team forecast'!$B$3:$B$22,0),MATCH(CP$1,'Team forecast'!$M$2:$AU$2,0))</f>
        <v>0</v>
      </c>
      <c r="CQ70" s="19">
        <f>INDEX('Team forecast'!$M$3:$AU$22,MATCH($B70,'Team forecast'!$B$3:$B$22,0),MATCH(CQ$1,'Team forecast'!$M$2:$AU$2,0))</f>
        <v>0</v>
      </c>
      <c r="CR70" s="19">
        <f>INDEX('Team forecast'!$M$3:$AU$22,MATCH($B70,'Team forecast'!$B$3:$B$22,0),MATCH(CR$1,'Team forecast'!$M$2:$AU$2,0))</f>
        <v>0</v>
      </c>
      <c r="CS70" s="5">
        <f t="shared" si="122"/>
        <v>7000</v>
      </c>
      <c r="CT70" s="5">
        <f>INDEX('Team forecast'!$M$3:$AU$22,MATCH($B70,'Team forecast'!$B$3:$B$22,0),MATCH(CT$1,'Team forecast'!$M$2:$AU$2,0))*IF($Y70&gt;0,25000,0)</f>
        <v>0</v>
      </c>
      <c r="CU70" s="5">
        <f>INDEX('Team forecast'!$M$3:$AU$22,MATCH($B70,'Team forecast'!$B$3:$B$22,0),MATCH(CU$1,'Team forecast'!$M$2:$AU$2,0))*IF($Y70&gt;0,5000,0)</f>
        <v>0</v>
      </c>
      <c r="CV70" s="5">
        <f>INDEX('Team forecast'!$M$3:$AU$22,MATCH($B70,'Team forecast'!$B$3:$B$22,0),MATCH(CV$1,'Team forecast'!$M$2:$AU$2,0))*IF($Y70&gt;0,-15000,0)</f>
        <v>0</v>
      </c>
      <c r="CW70" s="5">
        <f t="shared" si="123"/>
        <v>0</v>
      </c>
      <c r="CX70" s="5">
        <f t="shared" si="124"/>
        <v>0</v>
      </c>
      <c r="CY70" s="5">
        <f t="shared" si="125"/>
        <v>0</v>
      </c>
      <c r="CZ70" s="5">
        <f t="shared" si="126"/>
        <v>0</v>
      </c>
      <c r="DA70" s="5">
        <f t="shared" si="127"/>
        <v>0</v>
      </c>
      <c r="DB70" s="5">
        <f t="shared" si="128"/>
        <v>-8000</v>
      </c>
      <c r="DC70" s="5">
        <f t="shared" si="129"/>
        <v>0</v>
      </c>
      <c r="DD70" s="5">
        <f t="shared" si="130"/>
        <v>0</v>
      </c>
      <c r="DE70" s="5">
        <f t="shared" si="131"/>
        <v>0</v>
      </c>
      <c r="DF70" s="5">
        <f>IFERROR(SUM(CT70:DE70),0)*((Cockpit!$C$3)^4)</f>
        <v>-1920.7999999999995</v>
      </c>
      <c r="DG70" s="19">
        <f>INDEX('Team forecast'!$M$3:$AU$22,MATCH($B70,'Team forecast'!$B$3:$B$22,0),MATCH(DG$1,'Team forecast'!$M$2:$AU$2,0))</f>
        <v>0</v>
      </c>
      <c r="DH70" s="19">
        <f>INDEX('Team forecast'!$M$3:$AU$22,MATCH($B70,'Team forecast'!$B$3:$B$22,0),MATCH(DH$1,'Team forecast'!$M$2:$AU$2,0))</f>
        <v>0</v>
      </c>
      <c r="DI70" s="19">
        <f>INDEX('Team forecast'!$M$3:$AU$22,MATCH($B70,'Team forecast'!$B$3:$B$22,0),MATCH(DI$1,'Team forecast'!$M$2:$AU$2,0))</f>
        <v>0</v>
      </c>
      <c r="DJ70" s="19">
        <f>INDEX('Team forecast'!$M$3:$AU$22,MATCH($B70,'Team forecast'!$B$3:$B$22,0),MATCH(DJ$1,'Team forecast'!$M$2:$AU$2,0))</f>
        <v>0</v>
      </c>
      <c r="DK70" s="5">
        <f t="shared" si="132"/>
        <v>7000</v>
      </c>
      <c r="DL70" s="5">
        <f>INDEX('Team forecast'!$M$3:$AU$22,MATCH($B70,'Team forecast'!$B$3:$B$22,0),MATCH(DL$1,'Team forecast'!$M$2:$AU$2,0))*IF($Y70&gt;0,25000,0)</f>
        <v>0</v>
      </c>
      <c r="DM70" s="5">
        <f>INDEX('Team forecast'!$M$3:$AU$22,MATCH($B70,'Team forecast'!$B$3:$B$22,0),MATCH(DM$1,'Team forecast'!$M$2:$AU$2,0))*IF($Y70&gt;0,5000,0)</f>
        <v>0</v>
      </c>
      <c r="DN70" s="5">
        <f>INDEX('Team forecast'!$M$3:$AU$22,MATCH($B70,'Team forecast'!$B$3:$B$22,0),MATCH(DN$1,'Team forecast'!$M$2:$AU$2,0))*IF($Y70&gt;0,-15000,0)</f>
        <v>0</v>
      </c>
      <c r="DO70" s="5">
        <f t="shared" si="133"/>
        <v>0</v>
      </c>
      <c r="DP70" s="5">
        <f t="shared" si="134"/>
        <v>0</v>
      </c>
      <c r="DQ70" s="5">
        <f t="shared" si="135"/>
        <v>0</v>
      </c>
      <c r="DR70" s="5">
        <f t="shared" si="136"/>
        <v>0</v>
      </c>
      <c r="DS70" s="5">
        <f t="shared" si="137"/>
        <v>0</v>
      </c>
      <c r="DT70" s="5">
        <f t="shared" si="138"/>
        <v>-8000</v>
      </c>
      <c r="DU70" s="5">
        <f t="shared" si="139"/>
        <v>0</v>
      </c>
      <c r="DV70" s="5">
        <f t="shared" si="140"/>
        <v>0</v>
      </c>
      <c r="DW70" s="5">
        <f t="shared" si="141"/>
        <v>0</v>
      </c>
      <c r="DX70" s="5">
        <f>IFERROR(SUM(DL70:DW70),0)*((Cockpit!$C$3)^5)</f>
        <v>-1344.5599999999995</v>
      </c>
      <c r="DY70" s="5">
        <f t="shared" si="142"/>
        <v>24060.405565869398</v>
      </c>
      <c r="DZ70" s="5" t="str">
        <f>IF(ISERROR(MATCH(A70,'Current squad'!B:B,0)),"No","Yes")</f>
        <v>No</v>
      </c>
      <c r="EA70" s="5" cm="1">
        <f t="array" ref="EA70">IFERROR(_xlfn.IFS(DZ70="Yes",0,DZ70="No",H70*1%),999999)</f>
        <v>29230</v>
      </c>
      <c r="EB70" s="5">
        <f t="shared" si="84"/>
        <v>2952230</v>
      </c>
      <c r="EC70" s="5">
        <f t="shared" si="143"/>
        <v>-5169.5944341306022</v>
      </c>
      <c r="ED70" s="1">
        <f t="shared" si="85"/>
        <v>-1.7685920062027376E-3</v>
      </c>
      <c r="EE70" s="5">
        <f>RANK(EC70,$EC$2:$EC$572)+COUNTIF($EC$2:EC70,EC70)-1</f>
        <v>95</v>
      </c>
      <c r="EF70" s="4">
        <f>RANK(ED70,$ED$2:$ED$572)+COUNTIF($ED$2:ED70,ED70)-1</f>
        <v>102</v>
      </c>
    </row>
    <row r="71" spans="1:136" x14ac:dyDescent="0.3">
      <c r="A71" t="str">
        <f>IF(Holdet.dk!A71&lt;&gt;"",Holdet.dk!A71,"")</f>
        <v>John Lundstram</v>
      </c>
      <c r="B71" t="str">
        <f>INDEX(Holdet.dk!B:B,MATCH($A71,Holdet.dk!$A:$A,0))</f>
        <v>Sheffield United</v>
      </c>
      <c r="C71" t="str">
        <f>INDEX(Holdet.dk!C:C,MATCH($A71,Holdet.dk!$A:$A,0))</f>
        <v>Midfield</v>
      </c>
      <c r="D71" t="str">
        <f>INDEX(Holdet.dk!D:D,MATCH($A71,Holdet.dk!$A:$A,0))</f>
        <v>2.826.000</v>
      </c>
      <c r="E71" s="1">
        <f>IFERROR(_xlfn.NUMBERVALUE(INDEX(Holdet.dk!$E:$E,MATCH($A71,Holdet.dk!$A:$A,0)),","),0)</f>
        <v>1E-3</v>
      </c>
      <c r="F71" t="str">
        <f>IF(INDEX(Lookup!H:H,MATCH('Master data'!A71,Lookup!G:G,0))=0,A71,INDEX(Lookup!H:H,MATCH('Master data'!A71,Lookup!G:G,0)))</f>
        <v>John Lundstram</v>
      </c>
      <c r="G71" t="str">
        <f>IFERROR(INDEX(Lookup!B:B,MATCH(INDEX(Rotowire!C:C,MATCH(F71,Rotowire!A:A,0)),Lookup!D:D,0)),"")</f>
        <v/>
      </c>
      <c r="H71" s="5">
        <f t="shared" si="76"/>
        <v>2826000</v>
      </c>
      <c r="I71" s="19">
        <f>IFERROR(INDEX('Team forecast'!$G$3:$I$22,MATCH($B71,'Team forecast'!$B$3:$B$22,0),MATCH(I$1,'Team forecast'!$G$2:$I$2,0)),0)</f>
        <v>0.79999999999999993</v>
      </c>
      <c r="J71" s="19">
        <f>IFERROR(INDEX('Team forecast'!$G$3:$I$22,MATCH($B71,'Team forecast'!$B$3:$B$22,0),MATCH(J$1,'Team forecast'!$G$2:$I$2,0)),0)</f>
        <v>0.86842105263157876</v>
      </c>
      <c r="K71" s="19">
        <f>IFERROR(INDEX('Team forecast'!$G$3:$I$22,MATCH($B71,'Team forecast'!$B$3:$B$22,0),MATCH(K$1,'Team forecast'!$G$2:$I$2,0)),0)</f>
        <v>1.2720728665040493</v>
      </c>
      <c r="L71">
        <f>SUMIFS(Rotowire!E:E,Rotowire!$A:$A,'Master data'!$F71)</f>
        <v>0</v>
      </c>
      <c r="M71" s="2">
        <f>SUMIFS(Rotowire!F:F,Rotowire!$A:$A,'Master data'!$F71)*I71</f>
        <v>0</v>
      </c>
      <c r="N71" s="2">
        <f>SUMIFS(Rotowire!G:G,Rotowire!$A:$A,'Master data'!$F71)*I71</f>
        <v>0</v>
      </c>
      <c r="O71" s="2">
        <f>SUMIFS(Rotowire!I:I,Rotowire!$A:$A,'Master data'!$F71)*I71</f>
        <v>0</v>
      </c>
      <c r="P71" s="2">
        <f>SUMIFS(Rotowire!W:W,Rotowire!$A:$A,'Master data'!$F71)*K71</f>
        <v>0</v>
      </c>
      <c r="Q71" s="2">
        <f>SUMIFS(Rotowire!Y:Y,Rotowire!$A:$A,'Master data'!$F71)*J71</f>
        <v>0</v>
      </c>
      <c r="R71" s="2">
        <f>SUMIFS(Rotowire!AB:AB,Rotowire!$A:$A,'Master data'!$F71)</f>
        <v>0</v>
      </c>
      <c r="S71" s="2">
        <f>SUMIFS(Rotowire!AC:AC,Rotowire!$A:$A,'Master data'!$F71)</f>
        <v>0</v>
      </c>
      <c r="T71" s="2">
        <f>INDEX('Team forecast'!D$3:D$22,MATCH($B71,'Team forecast'!$B$3:$B$22,0))</f>
        <v>1.1599999999999999</v>
      </c>
      <c r="U71" s="2">
        <f>INDEX('Team forecast'!E$3:E$22,MATCH($B71,'Team forecast'!$B$3:$B$22,0))</f>
        <v>1.32</v>
      </c>
      <c r="V71" s="2">
        <f>INDEX('Team forecast'!J$3:J$22,MATCH($B71,'Team forecast'!$B$3:$B$22,0))</f>
        <v>0.32490000000000002</v>
      </c>
      <c r="W71" s="2">
        <f>INDEX('Team forecast'!K$3:K$22,MATCH($B71,'Team forecast'!$B$3:$B$22,0))</f>
        <v>0.27700000000000002</v>
      </c>
      <c r="X71" s="2">
        <f>INDEX('Team forecast'!L$3:L$22,MATCH($B71,'Team forecast'!$B$3:$B$22,0))</f>
        <v>0.39810000000000001</v>
      </c>
      <c r="Y71" s="5">
        <f t="shared" si="77"/>
        <v>-5000</v>
      </c>
      <c r="Z71" s="5">
        <f t="shared" si="78"/>
        <v>0</v>
      </c>
      <c r="AA71" s="5">
        <f t="shared" si="79"/>
        <v>0</v>
      </c>
      <c r="AB71" s="5">
        <f t="shared" si="80"/>
        <v>0</v>
      </c>
      <c r="AC71" s="5">
        <f t="shared" si="81"/>
        <v>0</v>
      </c>
      <c r="AD71" s="5">
        <f t="shared" si="86"/>
        <v>0</v>
      </c>
      <c r="AE71" s="5">
        <f t="shared" si="87"/>
        <v>0</v>
      </c>
      <c r="AF71" s="5">
        <f t="shared" si="82"/>
        <v>0</v>
      </c>
      <c r="AG71" s="5">
        <f t="shared" si="83"/>
        <v>0</v>
      </c>
      <c r="AH71" s="5">
        <f t="shared" si="88"/>
        <v>0</v>
      </c>
      <c r="AI71" s="5">
        <f t="shared" si="89"/>
        <v>0</v>
      </c>
      <c r="AJ71" s="5">
        <f t="shared" si="90"/>
        <v>0</v>
      </c>
      <c r="AK71" s="5">
        <f t="shared" si="91"/>
        <v>0</v>
      </c>
      <c r="AL71" s="5">
        <f>IFERROR(SUM(Y71:AK71),-5000)*((Cockpit!$C$3)^0)</f>
        <v>-5000</v>
      </c>
      <c r="AM71" s="19">
        <f>INDEX('Team forecast'!$M$3:$AU$22,MATCH($B71,'Team forecast'!$B$3:$B$22,0),MATCH(AM$1,'Team forecast'!$M$2:$AU$2,0))</f>
        <v>0</v>
      </c>
      <c r="AN71" s="19">
        <f>INDEX('Team forecast'!$M$3:$AU$22,MATCH($B71,'Team forecast'!$B$3:$B$22,0),MATCH(AN$1,'Team forecast'!$M$2:$AU$2,0))</f>
        <v>0</v>
      </c>
      <c r="AO71" s="19">
        <f>INDEX('Team forecast'!$M$3:$AU$22,MATCH($B71,'Team forecast'!$B$3:$B$22,0),MATCH(AO$1,'Team forecast'!$M$2:$AU$2,0))</f>
        <v>0</v>
      </c>
      <c r="AP71" s="19">
        <f>INDEX('Team forecast'!$M$3:$AU$22,MATCH($B71,'Team forecast'!$B$3:$B$22,0),MATCH(AP$1,'Team forecast'!$M$2:$AU$2,0))</f>
        <v>0</v>
      </c>
      <c r="AQ71" s="5">
        <f t="shared" si="92"/>
        <v>-5000</v>
      </c>
      <c r="AR71" s="5">
        <f>INDEX('Team forecast'!$M$3:$AU$22,MATCH($B71,'Team forecast'!$B$3:$B$22,0),MATCH(AR$1,'Team forecast'!$M$2:$AU$2,0))*IF($Y71&gt;0,25000,0)</f>
        <v>0</v>
      </c>
      <c r="AS71" s="5">
        <f>INDEX('Team forecast'!$M$3:$AU$22,MATCH($B71,'Team forecast'!$B$3:$B$22,0),MATCH(AS$1,'Team forecast'!$M$2:$AU$2,0))*IF($Y71&gt;0,5000,0)</f>
        <v>0</v>
      </c>
      <c r="AT71" s="5">
        <f>INDEX('Team forecast'!$M$3:$AU$22,MATCH($B71,'Team forecast'!$B$3:$B$22,0),MATCH(AT$1,'Team forecast'!$M$2:$AU$2,0))*IF($Y71&gt;0,-15000,0)</f>
        <v>0</v>
      </c>
      <c r="AU71" s="5">
        <f t="shared" si="93"/>
        <v>0</v>
      </c>
      <c r="AV71" s="5">
        <f t="shared" si="94"/>
        <v>0</v>
      </c>
      <c r="AW71" s="5">
        <f t="shared" si="95"/>
        <v>0</v>
      </c>
      <c r="AX71" s="5">
        <f t="shared" si="96"/>
        <v>0</v>
      </c>
      <c r="AY71" s="5">
        <f t="shared" si="97"/>
        <v>0</v>
      </c>
      <c r="AZ71" s="5">
        <f t="shared" si="98"/>
        <v>0</v>
      </c>
      <c r="BA71" s="5">
        <f t="shared" si="99"/>
        <v>0</v>
      </c>
      <c r="BB71" s="5">
        <f t="shared" si="100"/>
        <v>0</v>
      </c>
      <c r="BC71" s="5">
        <f t="shared" si="101"/>
        <v>0</v>
      </c>
      <c r="BD71" s="5">
        <f>IFERROR(SUM(AR71:BC71),0)*((Cockpit!$C$3)^1)</f>
        <v>0</v>
      </c>
      <c r="BE71" s="19">
        <f>INDEX('Team forecast'!$M$3:$AU$22,MATCH($B71,'Team forecast'!$B$3:$B$22,0),MATCH(BE$1,'Team forecast'!$M$2:$AU$2,0))</f>
        <v>0</v>
      </c>
      <c r="BF71" s="19">
        <f>INDEX('Team forecast'!$M$3:$AU$22,MATCH($B71,'Team forecast'!$B$3:$B$22,0),MATCH(BF$1,'Team forecast'!$M$2:$AU$2,0))</f>
        <v>0</v>
      </c>
      <c r="BG71" s="19">
        <f>INDEX('Team forecast'!$M$3:$AU$22,MATCH($B71,'Team forecast'!$B$3:$B$22,0),MATCH(BG$1,'Team forecast'!$M$2:$AU$2,0))</f>
        <v>0</v>
      </c>
      <c r="BH71" s="19">
        <f>INDEX('Team forecast'!$M$3:$AU$22,MATCH($B71,'Team forecast'!$B$3:$B$22,0),MATCH(BH$1,'Team forecast'!$M$2:$AU$2,0))</f>
        <v>0</v>
      </c>
      <c r="BI71" s="5">
        <f t="shared" si="102"/>
        <v>-5000</v>
      </c>
      <c r="BJ71" s="5">
        <f>INDEX('Team forecast'!$M$3:$AU$22,MATCH($B71,'Team forecast'!$B$3:$B$22,0),MATCH(BJ$1,'Team forecast'!$M$2:$AU$2,0))*IF($Y71&gt;0,25000,0)</f>
        <v>0</v>
      </c>
      <c r="BK71" s="5">
        <f>INDEX('Team forecast'!$M$3:$AU$22,MATCH($B71,'Team forecast'!$B$3:$B$22,0),MATCH(BK$1,'Team forecast'!$M$2:$AU$2,0))*IF($Y71&gt;0,5000,0)</f>
        <v>0</v>
      </c>
      <c r="BL71" s="5">
        <f>INDEX('Team forecast'!$M$3:$AU$22,MATCH($B71,'Team forecast'!$B$3:$B$22,0),MATCH(BL$1,'Team forecast'!$M$2:$AU$2,0))*IF($Y71&gt;0,-15000,0)</f>
        <v>0</v>
      </c>
      <c r="BM71" s="5">
        <f t="shared" si="103"/>
        <v>0</v>
      </c>
      <c r="BN71" s="5">
        <f t="shared" si="104"/>
        <v>0</v>
      </c>
      <c r="BO71" s="5">
        <f t="shared" si="105"/>
        <v>0</v>
      </c>
      <c r="BP71" s="5">
        <f t="shared" si="106"/>
        <v>0</v>
      </c>
      <c r="BQ71" s="5">
        <f t="shared" si="107"/>
        <v>0</v>
      </c>
      <c r="BR71" s="5">
        <f t="shared" si="108"/>
        <v>0</v>
      </c>
      <c r="BS71" s="5">
        <f t="shared" si="109"/>
        <v>0</v>
      </c>
      <c r="BT71" s="5">
        <f t="shared" si="110"/>
        <v>0</v>
      </c>
      <c r="BU71" s="5">
        <f t="shared" si="111"/>
        <v>0</v>
      </c>
      <c r="BV71" s="5">
        <f>IFERROR(SUM(BJ71:BU71),0)*((Cockpit!$C$3)^2)</f>
        <v>0</v>
      </c>
      <c r="BW71" s="19">
        <f>INDEX('Team forecast'!$M$3:$AU$22,MATCH($B71,'Team forecast'!$B$3:$B$22,0),MATCH(BW$1,'Team forecast'!$M$2:$AU$2,0))</f>
        <v>0</v>
      </c>
      <c r="BX71" s="19">
        <f>INDEX('Team forecast'!$M$3:$AU$22,MATCH($B71,'Team forecast'!$B$3:$B$22,0),MATCH(BX$1,'Team forecast'!$M$2:$AU$2,0))</f>
        <v>0</v>
      </c>
      <c r="BY71" s="19">
        <f>INDEX('Team forecast'!$M$3:$AU$22,MATCH($B71,'Team forecast'!$B$3:$B$22,0),MATCH(BY$1,'Team forecast'!$M$2:$AU$2,0))</f>
        <v>0</v>
      </c>
      <c r="BZ71" s="19">
        <f>INDEX('Team forecast'!$M$3:$AU$22,MATCH($B71,'Team forecast'!$B$3:$B$22,0),MATCH(BZ$1,'Team forecast'!$M$2:$AU$2,0))</f>
        <v>0</v>
      </c>
      <c r="CA71" s="5">
        <f t="shared" si="112"/>
        <v>-5000</v>
      </c>
      <c r="CB71" s="5">
        <f>INDEX('Team forecast'!$M$3:$AU$22,MATCH($B71,'Team forecast'!$B$3:$B$22,0),MATCH(CB$1,'Team forecast'!$M$2:$AU$2,0))*IF($Y71&gt;0,25000,0)</f>
        <v>0</v>
      </c>
      <c r="CC71" s="5">
        <f>INDEX('Team forecast'!$M$3:$AU$22,MATCH($B71,'Team forecast'!$B$3:$B$22,0),MATCH(CC$1,'Team forecast'!$M$2:$AU$2,0))*IF($Y71&gt;0,5000,0)</f>
        <v>0</v>
      </c>
      <c r="CD71" s="5">
        <f>INDEX('Team forecast'!$M$3:$AU$22,MATCH($B71,'Team forecast'!$B$3:$B$22,0),MATCH(CD$1,'Team forecast'!$M$2:$AU$2,0))*IF($Y71&gt;0,-15000,0)</f>
        <v>0</v>
      </c>
      <c r="CE71" s="5">
        <f t="shared" si="113"/>
        <v>0</v>
      </c>
      <c r="CF71" s="5">
        <f t="shared" si="114"/>
        <v>0</v>
      </c>
      <c r="CG71" s="5">
        <f t="shared" si="115"/>
        <v>0</v>
      </c>
      <c r="CH71" s="5">
        <f t="shared" si="116"/>
        <v>0</v>
      </c>
      <c r="CI71" s="5">
        <f t="shared" si="117"/>
        <v>0</v>
      </c>
      <c r="CJ71" s="5">
        <f t="shared" si="118"/>
        <v>0</v>
      </c>
      <c r="CK71" s="5">
        <f t="shared" si="119"/>
        <v>0</v>
      </c>
      <c r="CL71" s="5">
        <f t="shared" si="120"/>
        <v>0</v>
      </c>
      <c r="CM71" s="5">
        <f t="shared" si="121"/>
        <v>0</v>
      </c>
      <c r="CN71" s="5">
        <f>IFERROR(SUM(CB71:CM71),0)*((Cockpit!$C$3)^3)</f>
        <v>0</v>
      </c>
      <c r="CO71" s="19">
        <f>INDEX('Team forecast'!$M$3:$AU$22,MATCH($B71,'Team forecast'!$B$3:$B$22,0),MATCH(CO$1,'Team forecast'!$M$2:$AU$2,0))</f>
        <v>0</v>
      </c>
      <c r="CP71" s="19">
        <f>INDEX('Team forecast'!$M$3:$AU$22,MATCH($B71,'Team forecast'!$B$3:$B$22,0),MATCH(CP$1,'Team forecast'!$M$2:$AU$2,0))</f>
        <v>0</v>
      </c>
      <c r="CQ71" s="19">
        <f>INDEX('Team forecast'!$M$3:$AU$22,MATCH($B71,'Team forecast'!$B$3:$B$22,0),MATCH(CQ$1,'Team forecast'!$M$2:$AU$2,0))</f>
        <v>0</v>
      </c>
      <c r="CR71" s="19">
        <f>INDEX('Team forecast'!$M$3:$AU$22,MATCH($B71,'Team forecast'!$B$3:$B$22,0),MATCH(CR$1,'Team forecast'!$M$2:$AU$2,0))</f>
        <v>0</v>
      </c>
      <c r="CS71" s="5">
        <f t="shared" si="122"/>
        <v>-5000</v>
      </c>
      <c r="CT71" s="5">
        <f>INDEX('Team forecast'!$M$3:$AU$22,MATCH($B71,'Team forecast'!$B$3:$B$22,0),MATCH(CT$1,'Team forecast'!$M$2:$AU$2,0))*IF($Y71&gt;0,25000,0)</f>
        <v>0</v>
      </c>
      <c r="CU71" s="5">
        <f>INDEX('Team forecast'!$M$3:$AU$22,MATCH($B71,'Team forecast'!$B$3:$B$22,0),MATCH(CU$1,'Team forecast'!$M$2:$AU$2,0))*IF($Y71&gt;0,5000,0)</f>
        <v>0</v>
      </c>
      <c r="CV71" s="5">
        <f>INDEX('Team forecast'!$M$3:$AU$22,MATCH($B71,'Team forecast'!$B$3:$B$22,0),MATCH(CV$1,'Team forecast'!$M$2:$AU$2,0))*IF($Y71&gt;0,-15000,0)</f>
        <v>0</v>
      </c>
      <c r="CW71" s="5">
        <f t="shared" si="123"/>
        <v>0</v>
      </c>
      <c r="CX71" s="5">
        <f t="shared" si="124"/>
        <v>0</v>
      </c>
      <c r="CY71" s="5">
        <f t="shared" si="125"/>
        <v>0</v>
      </c>
      <c r="CZ71" s="5">
        <f t="shared" si="126"/>
        <v>0</v>
      </c>
      <c r="DA71" s="5">
        <f t="shared" si="127"/>
        <v>0</v>
      </c>
      <c r="DB71" s="5">
        <f t="shared" si="128"/>
        <v>0</v>
      </c>
      <c r="DC71" s="5">
        <f t="shared" si="129"/>
        <v>0</v>
      </c>
      <c r="DD71" s="5">
        <f t="shared" si="130"/>
        <v>0</v>
      </c>
      <c r="DE71" s="5">
        <f t="shared" si="131"/>
        <v>0</v>
      </c>
      <c r="DF71" s="5">
        <f>IFERROR(SUM(CT71:DE71),0)*((Cockpit!$C$3)^4)</f>
        <v>0</v>
      </c>
      <c r="DG71" s="19">
        <f>INDEX('Team forecast'!$M$3:$AU$22,MATCH($B71,'Team forecast'!$B$3:$B$22,0),MATCH(DG$1,'Team forecast'!$M$2:$AU$2,0))</f>
        <v>0</v>
      </c>
      <c r="DH71" s="19">
        <f>INDEX('Team forecast'!$M$3:$AU$22,MATCH($B71,'Team forecast'!$B$3:$B$22,0),MATCH(DH$1,'Team forecast'!$M$2:$AU$2,0))</f>
        <v>0</v>
      </c>
      <c r="DI71" s="19">
        <f>INDEX('Team forecast'!$M$3:$AU$22,MATCH($B71,'Team forecast'!$B$3:$B$22,0),MATCH(DI$1,'Team forecast'!$M$2:$AU$2,0))</f>
        <v>0</v>
      </c>
      <c r="DJ71" s="19">
        <f>INDEX('Team forecast'!$M$3:$AU$22,MATCH($B71,'Team forecast'!$B$3:$B$22,0),MATCH(DJ$1,'Team forecast'!$M$2:$AU$2,0))</f>
        <v>0</v>
      </c>
      <c r="DK71" s="5">
        <f t="shared" si="132"/>
        <v>-5000</v>
      </c>
      <c r="DL71" s="5">
        <f>INDEX('Team forecast'!$M$3:$AU$22,MATCH($B71,'Team forecast'!$B$3:$B$22,0),MATCH(DL$1,'Team forecast'!$M$2:$AU$2,0))*IF($Y71&gt;0,25000,0)</f>
        <v>0</v>
      </c>
      <c r="DM71" s="5">
        <f>INDEX('Team forecast'!$M$3:$AU$22,MATCH($B71,'Team forecast'!$B$3:$B$22,0),MATCH(DM$1,'Team forecast'!$M$2:$AU$2,0))*IF($Y71&gt;0,5000,0)</f>
        <v>0</v>
      </c>
      <c r="DN71" s="5">
        <f>INDEX('Team forecast'!$M$3:$AU$22,MATCH($B71,'Team forecast'!$B$3:$B$22,0),MATCH(DN$1,'Team forecast'!$M$2:$AU$2,0))*IF($Y71&gt;0,-15000,0)</f>
        <v>0</v>
      </c>
      <c r="DO71" s="5">
        <f t="shared" si="133"/>
        <v>0</v>
      </c>
      <c r="DP71" s="5">
        <f t="shared" si="134"/>
        <v>0</v>
      </c>
      <c r="DQ71" s="5">
        <f t="shared" si="135"/>
        <v>0</v>
      </c>
      <c r="DR71" s="5">
        <f t="shared" si="136"/>
        <v>0</v>
      </c>
      <c r="DS71" s="5">
        <f t="shared" si="137"/>
        <v>0</v>
      </c>
      <c r="DT71" s="5">
        <f t="shared" si="138"/>
        <v>0</v>
      </c>
      <c r="DU71" s="5">
        <f t="shared" si="139"/>
        <v>0</v>
      </c>
      <c r="DV71" s="5">
        <f t="shared" si="140"/>
        <v>0</v>
      </c>
      <c r="DW71" s="5">
        <f t="shared" si="141"/>
        <v>0</v>
      </c>
      <c r="DX71" s="5">
        <f>IFERROR(SUM(DL71:DW71),0)*((Cockpit!$C$3)^5)</f>
        <v>0</v>
      </c>
      <c r="DY71" s="5">
        <f t="shared" si="142"/>
        <v>-5000</v>
      </c>
      <c r="DZ71" s="5" t="str">
        <f>IF(ISERROR(MATCH(A71,'Current squad'!B:B,0)),"No","Yes")</f>
        <v>No</v>
      </c>
      <c r="EA71" s="5" cm="1">
        <f t="array" ref="EA71">IFERROR(_xlfn.IFS(DZ71="Yes",0,DZ71="No",H71*1%),999999)</f>
        <v>28260</v>
      </c>
      <c r="EB71" s="5">
        <f t="shared" si="84"/>
        <v>2854260</v>
      </c>
      <c r="EC71" s="5">
        <f t="shared" si="143"/>
        <v>-33260</v>
      </c>
      <c r="ED71" s="1">
        <f t="shared" si="85"/>
        <v>-1.1769285208775654E-2</v>
      </c>
      <c r="EE71" s="5">
        <f>RANK(EC71,$EC$2:$EC$572)+COUNTIF($EC$2:EC71,EC71)-1</f>
        <v>339</v>
      </c>
      <c r="EF71" s="4">
        <f>RANK(ED71,$ED$2:$ED$572)+COUNTIF($ED$2:ED71,ED71)-1</f>
        <v>388</v>
      </c>
    </row>
    <row r="72" spans="1:136" x14ac:dyDescent="0.3">
      <c r="A72" t="str">
        <f>IF(Holdet.dk!A72&lt;&gt;"",Holdet.dk!A72,"")</f>
        <v>Caleb Watts</v>
      </c>
      <c r="B72" t="str">
        <f>INDEX(Holdet.dk!B:B,MATCH($A72,Holdet.dk!$A:$A,0))</f>
        <v>Southampton</v>
      </c>
      <c r="C72" t="str">
        <f>INDEX(Holdet.dk!C:C,MATCH($A72,Holdet.dk!$A:$A,0))</f>
        <v>Midfield</v>
      </c>
      <c r="D72" t="str">
        <f>INDEX(Holdet.dk!D:D,MATCH($A72,Holdet.dk!$A:$A,0))</f>
        <v>1.861.000</v>
      </c>
      <c r="E72" s="1">
        <f>IFERROR(_xlfn.NUMBERVALUE(INDEX(Holdet.dk!$E:$E,MATCH($A72,Holdet.dk!$A:$A,0)),","),0)</f>
        <v>3.0000000000000001E-3</v>
      </c>
      <c r="F72" t="str">
        <f>IF(INDEX(Lookup!H:H,MATCH('Master data'!A72,Lookup!G:G,0))=0,A72,INDEX(Lookup!H:H,MATCH('Master data'!A72,Lookup!G:G,0)))</f>
        <v>Caleb Watts</v>
      </c>
      <c r="G72" t="str">
        <f>IFERROR(INDEX(Lookup!B:B,MATCH(INDEX(Rotowire!C:C,MATCH(F72,Rotowire!A:A,0)),Lookup!D:D,0)),"")</f>
        <v/>
      </c>
      <c r="H72" s="5">
        <f t="shared" si="76"/>
        <v>1861000</v>
      </c>
      <c r="I72" s="19">
        <f>IFERROR(INDEX('Team forecast'!$G$3:$I$22,MATCH($B72,'Team forecast'!$B$3:$B$22,0),MATCH(I$1,'Team forecast'!$G$2:$I$2,0)),0)</f>
        <v>1.1637931034482758</v>
      </c>
      <c r="J72" s="19">
        <f>IFERROR(INDEX('Team forecast'!$G$3:$I$22,MATCH($B72,'Team forecast'!$B$3:$B$22,0),MATCH(J$1,'Team forecast'!$G$2:$I$2,0)),0)</f>
        <v>0.89999999999999991</v>
      </c>
      <c r="K72" s="19">
        <f>IFERROR(INDEX('Team forecast'!$G$3:$I$22,MATCH($B72,'Team forecast'!$B$3:$B$22,0),MATCH(K$1,'Team forecast'!$G$2:$I$2,0)),0)</f>
        <v>1.3912753278240162</v>
      </c>
      <c r="L72">
        <f>SUMIFS(Rotowire!E:E,Rotowire!$A:$A,'Master data'!$F72)</f>
        <v>0</v>
      </c>
      <c r="M72" s="2">
        <f>SUMIFS(Rotowire!F:F,Rotowire!$A:$A,'Master data'!$F72)*I72</f>
        <v>0</v>
      </c>
      <c r="N72" s="2">
        <f>SUMIFS(Rotowire!G:G,Rotowire!$A:$A,'Master data'!$F72)*I72</f>
        <v>0</v>
      </c>
      <c r="O72" s="2">
        <f>SUMIFS(Rotowire!I:I,Rotowire!$A:$A,'Master data'!$F72)*I72</f>
        <v>0</v>
      </c>
      <c r="P72" s="2">
        <f>SUMIFS(Rotowire!W:W,Rotowire!$A:$A,'Master data'!$F72)*K72</f>
        <v>0</v>
      </c>
      <c r="Q72" s="2">
        <f>SUMIFS(Rotowire!Y:Y,Rotowire!$A:$A,'Master data'!$F72)*J72</f>
        <v>0</v>
      </c>
      <c r="R72" s="2">
        <f>SUMIFS(Rotowire!AB:AB,Rotowire!$A:$A,'Master data'!$F72)</f>
        <v>0</v>
      </c>
      <c r="S72" s="2">
        <f>SUMIFS(Rotowire!AC:AC,Rotowire!$A:$A,'Master data'!$F72)</f>
        <v>0</v>
      </c>
      <c r="T72" s="2">
        <f>INDEX('Team forecast'!D$3:D$22,MATCH($B72,'Team forecast'!$B$3:$B$22,0))</f>
        <v>1.35</v>
      </c>
      <c r="U72" s="2">
        <f>INDEX('Team forecast'!E$3:E$22,MATCH($B72,'Team forecast'!$B$3:$B$22,0))</f>
        <v>1.71</v>
      </c>
      <c r="V72" s="2">
        <f>INDEX('Team forecast'!J$3:J$22,MATCH($B72,'Team forecast'!$B$3:$B$22,0))</f>
        <v>0.30020000000000002</v>
      </c>
      <c r="W72" s="2">
        <f>INDEX('Team forecast'!K$3:K$22,MATCH($B72,'Team forecast'!$B$3:$B$22,0))</f>
        <v>0.2422</v>
      </c>
      <c r="X72" s="2">
        <f>INDEX('Team forecast'!L$3:L$22,MATCH($B72,'Team forecast'!$B$3:$B$22,0))</f>
        <v>0.45750000000000002</v>
      </c>
      <c r="Y72" s="5">
        <f t="shared" si="77"/>
        <v>-5000</v>
      </c>
      <c r="Z72" s="5">
        <f t="shared" si="78"/>
        <v>0</v>
      </c>
      <c r="AA72" s="5">
        <f t="shared" si="79"/>
        <v>0</v>
      </c>
      <c r="AB72" s="5">
        <f t="shared" si="80"/>
        <v>0</v>
      </c>
      <c r="AC72" s="5">
        <f t="shared" si="81"/>
        <v>0</v>
      </c>
      <c r="AD72" s="5">
        <f t="shared" si="86"/>
        <v>0</v>
      </c>
      <c r="AE72" s="5">
        <f t="shared" si="87"/>
        <v>0</v>
      </c>
      <c r="AF72" s="5">
        <f t="shared" si="82"/>
        <v>0</v>
      </c>
      <c r="AG72" s="5">
        <f t="shared" si="83"/>
        <v>0</v>
      </c>
      <c r="AH72" s="5">
        <f t="shared" si="88"/>
        <v>0</v>
      </c>
      <c r="AI72" s="5">
        <f t="shared" si="89"/>
        <v>0</v>
      </c>
      <c r="AJ72" s="5">
        <f t="shared" si="90"/>
        <v>0</v>
      </c>
      <c r="AK72" s="5">
        <f t="shared" si="91"/>
        <v>0</v>
      </c>
      <c r="AL72" s="5">
        <f>IFERROR(SUM(Y72:AK72),-5000)*((Cockpit!$C$3)^0)</f>
        <v>-5000</v>
      </c>
      <c r="AM72" s="19">
        <f>INDEX('Team forecast'!$M$3:$AU$22,MATCH($B72,'Team forecast'!$B$3:$B$22,0),MATCH(AM$1,'Team forecast'!$M$2:$AU$2,0))</f>
        <v>0</v>
      </c>
      <c r="AN72" s="19">
        <f>INDEX('Team forecast'!$M$3:$AU$22,MATCH($B72,'Team forecast'!$B$3:$B$22,0),MATCH(AN$1,'Team forecast'!$M$2:$AU$2,0))</f>
        <v>0</v>
      </c>
      <c r="AO72" s="19">
        <f>INDEX('Team forecast'!$M$3:$AU$22,MATCH($B72,'Team forecast'!$B$3:$B$22,0),MATCH(AO$1,'Team forecast'!$M$2:$AU$2,0))</f>
        <v>0</v>
      </c>
      <c r="AP72" s="19">
        <f>INDEX('Team forecast'!$M$3:$AU$22,MATCH($B72,'Team forecast'!$B$3:$B$22,0),MATCH(AP$1,'Team forecast'!$M$2:$AU$2,0))</f>
        <v>0</v>
      </c>
      <c r="AQ72" s="5">
        <f t="shared" si="92"/>
        <v>-5000</v>
      </c>
      <c r="AR72" s="5">
        <f>INDEX('Team forecast'!$M$3:$AU$22,MATCH($B72,'Team forecast'!$B$3:$B$22,0),MATCH(AR$1,'Team forecast'!$M$2:$AU$2,0))*IF($Y72&gt;0,25000,0)</f>
        <v>0</v>
      </c>
      <c r="AS72" s="5">
        <f>INDEX('Team forecast'!$M$3:$AU$22,MATCH($B72,'Team forecast'!$B$3:$B$22,0),MATCH(AS$1,'Team forecast'!$M$2:$AU$2,0))*IF($Y72&gt;0,5000,0)</f>
        <v>0</v>
      </c>
      <c r="AT72" s="5">
        <f>INDEX('Team forecast'!$M$3:$AU$22,MATCH($B72,'Team forecast'!$B$3:$B$22,0),MATCH(AT$1,'Team forecast'!$M$2:$AU$2,0))*IF($Y72&gt;0,-15000,0)</f>
        <v>0</v>
      </c>
      <c r="AU72" s="5">
        <f t="shared" si="93"/>
        <v>0</v>
      </c>
      <c r="AV72" s="5">
        <f t="shared" si="94"/>
        <v>0</v>
      </c>
      <c r="AW72" s="5">
        <f t="shared" si="95"/>
        <v>0</v>
      </c>
      <c r="AX72" s="5">
        <f t="shared" si="96"/>
        <v>0</v>
      </c>
      <c r="AY72" s="5">
        <f t="shared" si="97"/>
        <v>0</v>
      </c>
      <c r="AZ72" s="5">
        <f t="shared" si="98"/>
        <v>0</v>
      </c>
      <c r="BA72" s="5">
        <f t="shared" si="99"/>
        <v>0</v>
      </c>
      <c r="BB72" s="5">
        <f t="shared" si="100"/>
        <v>0</v>
      </c>
      <c r="BC72" s="5">
        <f t="shared" si="101"/>
        <v>0</v>
      </c>
      <c r="BD72" s="5">
        <f>IFERROR(SUM(AR72:BC72),0)*((Cockpit!$C$3)^1)</f>
        <v>0</v>
      </c>
      <c r="BE72" s="19">
        <f>INDEX('Team forecast'!$M$3:$AU$22,MATCH($B72,'Team forecast'!$B$3:$B$22,0),MATCH(BE$1,'Team forecast'!$M$2:$AU$2,0))</f>
        <v>0</v>
      </c>
      <c r="BF72" s="19">
        <f>INDEX('Team forecast'!$M$3:$AU$22,MATCH($B72,'Team forecast'!$B$3:$B$22,0),MATCH(BF$1,'Team forecast'!$M$2:$AU$2,0))</f>
        <v>0</v>
      </c>
      <c r="BG72" s="19">
        <f>INDEX('Team forecast'!$M$3:$AU$22,MATCH($B72,'Team forecast'!$B$3:$B$22,0),MATCH(BG$1,'Team forecast'!$M$2:$AU$2,0))</f>
        <v>0</v>
      </c>
      <c r="BH72" s="19">
        <f>INDEX('Team forecast'!$M$3:$AU$22,MATCH($B72,'Team forecast'!$B$3:$B$22,0),MATCH(BH$1,'Team forecast'!$M$2:$AU$2,0))</f>
        <v>0</v>
      </c>
      <c r="BI72" s="5">
        <f t="shared" si="102"/>
        <v>-5000</v>
      </c>
      <c r="BJ72" s="5">
        <f>INDEX('Team forecast'!$M$3:$AU$22,MATCH($B72,'Team forecast'!$B$3:$B$22,0),MATCH(BJ$1,'Team forecast'!$M$2:$AU$2,0))*IF($Y72&gt;0,25000,0)</f>
        <v>0</v>
      </c>
      <c r="BK72" s="5">
        <f>INDEX('Team forecast'!$M$3:$AU$22,MATCH($B72,'Team forecast'!$B$3:$B$22,0),MATCH(BK$1,'Team forecast'!$M$2:$AU$2,0))*IF($Y72&gt;0,5000,0)</f>
        <v>0</v>
      </c>
      <c r="BL72" s="5">
        <f>INDEX('Team forecast'!$M$3:$AU$22,MATCH($B72,'Team forecast'!$B$3:$B$22,0),MATCH(BL$1,'Team forecast'!$M$2:$AU$2,0))*IF($Y72&gt;0,-15000,0)</f>
        <v>0</v>
      </c>
      <c r="BM72" s="5">
        <f t="shared" si="103"/>
        <v>0</v>
      </c>
      <c r="BN72" s="5">
        <f t="shared" si="104"/>
        <v>0</v>
      </c>
      <c r="BO72" s="5">
        <f t="shared" si="105"/>
        <v>0</v>
      </c>
      <c r="BP72" s="5">
        <f t="shared" si="106"/>
        <v>0</v>
      </c>
      <c r="BQ72" s="5">
        <f t="shared" si="107"/>
        <v>0</v>
      </c>
      <c r="BR72" s="5">
        <f t="shared" si="108"/>
        <v>0</v>
      </c>
      <c r="BS72" s="5">
        <f t="shared" si="109"/>
        <v>0</v>
      </c>
      <c r="BT72" s="5">
        <f t="shared" si="110"/>
        <v>0</v>
      </c>
      <c r="BU72" s="5">
        <f t="shared" si="111"/>
        <v>0</v>
      </c>
      <c r="BV72" s="5">
        <f>IFERROR(SUM(BJ72:BU72),0)*((Cockpit!$C$3)^2)</f>
        <v>0</v>
      </c>
      <c r="BW72" s="19">
        <f>INDEX('Team forecast'!$M$3:$AU$22,MATCH($B72,'Team forecast'!$B$3:$B$22,0),MATCH(BW$1,'Team forecast'!$M$2:$AU$2,0))</f>
        <v>0</v>
      </c>
      <c r="BX72" s="19">
        <f>INDEX('Team forecast'!$M$3:$AU$22,MATCH($B72,'Team forecast'!$B$3:$B$22,0),MATCH(BX$1,'Team forecast'!$M$2:$AU$2,0))</f>
        <v>0</v>
      </c>
      <c r="BY72" s="19">
        <f>INDEX('Team forecast'!$M$3:$AU$22,MATCH($B72,'Team forecast'!$B$3:$B$22,0),MATCH(BY$1,'Team forecast'!$M$2:$AU$2,0))</f>
        <v>0</v>
      </c>
      <c r="BZ72" s="19">
        <f>INDEX('Team forecast'!$M$3:$AU$22,MATCH($B72,'Team forecast'!$B$3:$B$22,0),MATCH(BZ$1,'Team forecast'!$M$2:$AU$2,0))</f>
        <v>0</v>
      </c>
      <c r="CA72" s="5">
        <f t="shared" si="112"/>
        <v>-5000</v>
      </c>
      <c r="CB72" s="5">
        <f>INDEX('Team forecast'!$M$3:$AU$22,MATCH($B72,'Team forecast'!$B$3:$B$22,0),MATCH(CB$1,'Team forecast'!$M$2:$AU$2,0))*IF($Y72&gt;0,25000,0)</f>
        <v>0</v>
      </c>
      <c r="CC72" s="5">
        <f>INDEX('Team forecast'!$M$3:$AU$22,MATCH($B72,'Team forecast'!$B$3:$B$22,0),MATCH(CC$1,'Team forecast'!$M$2:$AU$2,0))*IF($Y72&gt;0,5000,0)</f>
        <v>0</v>
      </c>
      <c r="CD72" s="5">
        <f>INDEX('Team forecast'!$M$3:$AU$22,MATCH($B72,'Team forecast'!$B$3:$B$22,0),MATCH(CD$1,'Team forecast'!$M$2:$AU$2,0))*IF($Y72&gt;0,-15000,0)</f>
        <v>0</v>
      </c>
      <c r="CE72" s="5">
        <f t="shared" si="113"/>
        <v>0</v>
      </c>
      <c r="CF72" s="5">
        <f t="shared" si="114"/>
        <v>0</v>
      </c>
      <c r="CG72" s="5">
        <f t="shared" si="115"/>
        <v>0</v>
      </c>
      <c r="CH72" s="5">
        <f t="shared" si="116"/>
        <v>0</v>
      </c>
      <c r="CI72" s="5">
        <f t="shared" si="117"/>
        <v>0</v>
      </c>
      <c r="CJ72" s="5">
        <f t="shared" si="118"/>
        <v>0</v>
      </c>
      <c r="CK72" s="5">
        <f t="shared" si="119"/>
        <v>0</v>
      </c>
      <c r="CL72" s="5">
        <f t="shared" si="120"/>
        <v>0</v>
      </c>
      <c r="CM72" s="5">
        <f t="shared" si="121"/>
        <v>0</v>
      </c>
      <c r="CN72" s="5">
        <f>IFERROR(SUM(CB72:CM72),0)*((Cockpit!$C$3)^3)</f>
        <v>0</v>
      </c>
      <c r="CO72" s="19">
        <f>INDEX('Team forecast'!$M$3:$AU$22,MATCH($B72,'Team forecast'!$B$3:$B$22,0),MATCH(CO$1,'Team forecast'!$M$2:$AU$2,0))</f>
        <v>0</v>
      </c>
      <c r="CP72" s="19">
        <f>INDEX('Team forecast'!$M$3:$AU$22,MATCH($B72,'Team forecast'!$B$3:$B$22,0),MATCH(CP$1,'Team forecast'!$M$2:$AU$2,0))</f>
        <v>0</v>
      </c>
      <c r="CQ72" s="19">
        <f>INDEX('Team forecast'!$M$3:$AU$22,MATCH($B72,'Team forecast'!$B$3:$B$22,0),MATCH(CQ$1,'Team forecast'!$M$2:$AU$2,0))</f>
        <v>0</v>
      </c>
      <c r="CR72" s="19">
        <f>INDEX('Team forecast'!$M$3:$AU$22,MATCH($B72,'Team forecast'!$B$3:$B$22,0),MATCH(CR$1,'Team forecast'!$M$2:$AU$2,0))</f>
        <v>0</v>
      </c>
      <c r="CS72" s="5">
        <f t="shared" si="122"/>
        <v>-5000</v>
      </c>
      <c r="CT72" s="5">
        <f>INDEX('Team forecast'!$M$3:$AU$22,MATCH($B72,'Team forecast'!$B$3:$B$22,0),MATCH(CT$1,'Team forecast'!$M$2:$AU$2,0))*IF($Y72&gt;0,25000,0)</f>
        <v>0</v>
      </c>
      <c r="CU72" s="5">
        <f>INDEX('Team forecast'!$M$3:$AU$22,MATCH($B72,'Team forecast'!$B$3:$B$22,0),MATCH(CU$1,'Team forecast'!$M$2:$AU$2,0))*IF($Y72&gt;0,5000,0)</f>
        <v>0</v>
      </c>
      <c r="CV72" s="5">
        <f>INDEX('Team forecast'!$M$3:$AU$22,MATCH($B72,'Team forecast'!$B$3:$B$22,0),MATCH(CV$1,'Team forecast'!$M$2:$AU$2,0))*IF($Y72&gt;0,-15000,0)</f>
        <v>0</v>
      </c>
      <c r="CW72" s="5">
        <f t="shared" si="123"/>
        <v>0</v>
      </c>
      <c r="CX72" s="5">
        <f t="shared" si="124"/>
        <v>0</v>
      </c>
      <c r="CY72" s="5">
        <f t="shared" si="125"/>
        <v>0</v>
      </c>
      <c r="CZ72" s="5">
        <f t="shared" si="126"/>
        <v>0</v>
      </c>
      <c r="DA72" s="5">
        <f t="shared" si="127"/>
        <v>0</v>
      </c>
      <c r="DB72" s="5">
        <f t="shared" si="128"/>
        <v>0</v>
      </c>
      <c r="DC72" s="5">
        <f t="shared" si="129"/>
        <v>0</v>
      </c>
      <c r="DD72" s="5">
        <f t="shared" si="130"/>
        <v>0</v>
      </c>
      <c r="DE72" s="5">
        <f t="shared" si="131"/>
        <v>0</v>
      </c>
      <c r="DF72" s="5">
        <f>IFERROR(SUM(CT72:DE72),0)*((Cockpit!$C$3)^4)</f>
        <v>0</v>
      </c>
      <c r="DG72" s="19">
        <f>INDEX('Team forecast'!$M$3:$AU$22,MATCH($B72,'Team forecast'!$B$3:$B$22,0),MATCH(DG$1,'Team forecast'!$M$2:$AU$2,0))</f>
        <v>0</v>
      </c>
      <c r="DH72" s="19">
        <f>INDEX('Team forecast'!$M$3:$AU$22,MATCH($B72,'Team forecast'!$B$3:$B$22,0),MATCH(DH$1,'Team forecast'!$M$2:$AU$2,0))</f>
        <v>0</v>
      </c>
      <c r="DI72" s="19">
        <f>INDEX('Team forecast'!$M$3:$AU$22,MATCH($B72,'Team forecast'!$B$3:$B$22,0),MATCH(DI$1,'Team forecast'!$M$2:$AU$2,0))</f>
        <v>0</v>
      </c>
      <c r="DJ72" s="19">
        <f>INDEX('Team forecast'!$M$3:$AU$22,MATCH($B72,'Team forecast'!$B$3:$B$22,0),MATCH(DJ$1,'Team forecast'!$M$2:$AU$2,0))</f>
        <v>0</v>
      </c>
      <c r="DK72" s="5">
        <f t="shared" si="132"/>
        <v>-5000</v>
      </c>
      <c r="DL72" s="5">
        <f>INDEX('Team forecast'!$M$3:$AU$22,MATCH($B72,'Team forecast'!$B$3:$B$22,0),MATCH(DL$1,'Team forecast'!$M$2:$AU$2,0))*IF($Y72&gt;0,25000,0)</f>
        <v>0</v>
      </c>
      <c r="DM72" s="5">
        <f>INDEX('Team forecast'!$M$3:$AU$22,MATCH($B72,'Team forecast'!$B$3:$B$22,0),MATCH(DM$1,'Team forecast'!$M$2:$AU$2,0))*IF($Y72&gt;0,5000,0)</f>
        <v>0</v>
      </c>
      <c r="DN72" s="5">
        <f>INDEX('Team forecast'!$M$3:$AU$22,MATCH($B72,'Team forecast'!$B$3:$B$22,0),MATCH(DN$1,'Team forecast'!$M$2:$AU$2,0))*IF($Y72&gt;0,-15000,0)</f>
        <v>0</v>
      </c>
      <c r="DO72" s="5">
        <f t="shared" si="133"/>
        <v>0</v>
      </c>
      <c r="DP72" s="5">
        <f t="shared" si="134"/>
        <v>0</v>
      </c>
      <c r="DQ72" s="5">
        <f t="shared" si="135"/>
        <v>0</v>
      </c>
      <c r="DR72" s="5">
        <f t="shared" si="136"/>
        <v>0</v>
      </c>
      <c r="DS72" s="5">
        <f t="shared" si="137"/>
        <v>0</v>
      </c>
      <c r="DT72" s="5">
        <f t="shared" si="138"/>
        <v>0</v>
      </c>
      <c r="DU72" s="5">
        <f t="shared" si="139"/>
        <v>0</v>
      </c>
      <c r="DV72" s="5">
        <f t="shared" si="140"/>
        <v>0</v>
      </c>
      <c r="DW72" s="5">
        <f t="shared" si="141"/>
        <v>0</v>
      </c>
      <c r="DX72" s="5">
        <f>IFERROR(SUM(DL72:DW72),0)*((Cockpit!$C$3)^5)</f>
        <v>0</v>
      </c>
      <c r="DY72" s="5">
        <f t="shared" si="142"/>
        <v>-5000</v>
      </c>
      <c r="DZ72" s="5" t="str">
        <f>IF(ISERROR(MATCH(A72,'Current squad'!B:B,0)),"No","Yes")</f>
        <v>No</v>
      </c>
      <c r="EA72" s="5" cm="1">
        <f t="array" ref="EA72">IFERROR(_xlfn.IFS(DZ72="Yes",0,DZ72="No",H72*1%),999999)</f>
        <v>18610</v>
      </c>
      <c r="EB72" s="5">
        <f t="shared" si="84"/>
        <v>1879610</v>
      </c>
      <c r="EC72" s="5">
        <f t="shared" si="143"/>
        <v>-23610</v>
      </c>
      <c r="ED72" s="1">
        <f t="shared" si="85"/>
        <v>-1.2686727565824825E-2</v>
      </c>
      <c r="EE72" s="5">
        <f>RANK(EC72,$EC$2:$EC$572)+COUNTIF($EC$2:EC72,EC72)-1</f>
        <v>155</v>
      </c>
      <c r="EF72" s="4">
        <f>RANK(ED72,$ED$2:$ED$572)+COUNTIF($ED$2:ED72,ED72)-1</f>
        <v>558</v>
      </c>
    </row>
    <row r="73" spans="1:136" x14ac:dyDescent="0.3">
      <c r="A73" t="str">
        <f>IF(Holdet.dk!A73&lt;&gt;"",Holdet.dk!A73,"")</f>
        <v>Jay Rodriguez</v>
      </c>
      <c r="B73" t="str">
        <f>INDEX(Holdet.dk!B:B,MATCH($A73,Holdet.dk!$A:$A,0))</f>
        <v>Burnley</v>
      </c>
      <c r="C73" t="str">
        <f>INDEX(Holdet.dk!C:C,MATCH($A73,Holdet.dk!$A:$A,0))</f>
        <v>Striker</v>
      </c>
      <c r="D73" t="str">
        <f>INDEX(Holdet.dk!D:D,MATCH($A73,Holdet.dk!$A:$A,0))</f>
        <v>4.342.000</v>
      </c>
      <c r="E73" s="1">
        <f>IFERROR(_xlfn.NUMBERVALUE(INDEX(Holdet.dk!$E:$E,MATCH($A73,Holdet.dk!$A:$A,0)),","),0)</f>
        <v>1E-3</v>
      </c>
      <c r="F73" t="str">
        <f>IF(INDEX(Lookup!H:H,MATCH('Master data'!A73,Lookup!G:G,0))=0,A73,INDEX(Lookup!H:H,MATCH('Master data'!A73,Lookup!G:G,0)))</f>
        <v>Jay Rodriguez</v>
      </c>
      <c r="G73" t="str">
        <f>IFERROR(INDEX(Lookup!B:B,MATCH(INDEX(Rotowire!C:C,MATCH(F73,Rotowire!A:A,0)),Lookup!D:D,0)),"")</f>
        <v/>
      </c>
      <c r="H73" s="5">
        <f t="shared" si="76"/>
        <v>4342000</v>
      </c>
      <c r="I73" s="19">
        <f>IFERROR(INDEX('Team forecast'!$G$3:$I$22,MATCH($B73,'Team forecast'!$B$3:$B$22,0),MATCH(I$1,'Team forecast'!$G$2:$I$2,0)),0)</f>
        <v>0.86842105263157876</v>
      </c>
      <c r="J73" s="19">
        <f>IFERROR(INDEX('Team forecast'!$G$3:$I$22,MATCH($B73,'Team forecast'!$B$3:$B$22,0),MATCH(J$1,'Team forecast'!$G$2:$I$2,0)),0)</f>
        <v>0.79999999999999993</v>
      </c>
      <c r="K73" s="19">
        <f>IFERROR(INDEX('Team forecast'!$G$3:$I$22,MATCH($B73,'Team forecast'!$B$3:$B$22,0),MATCH(K$1,'Team forecast'!$G$2:$I$2,0)),0)</f>
        <v>1.3061924203441888</v>
      </c>
      <c r="L73">
        <f>SUMIFS(Rotowire!E:E,Rotowire!$A:$A,'Master data'!$F73)</f>
        <v>0</v>
      </c>
      <c r="M73" s="2">
        <f>SUMIFS(Rotowire!F:F,Rotowire!$A:$A,'Master data'!$F73)*I73</f>
        <v>0</v>
      </c>
      <c r="N73" s="2">
        <f>SUMIFS(Rotowire!G:G,Rotowire!$A:$A,'Master data'!$F73)*I73</f>
        <v>0</v>
      </c>
      <c r="O73" s="2">
        <f>SUMIFS(Rotowire!I:I,Rotowire!$A:$A,'Master data'!$F73)*I73</f>
        <v>0</v>
      </c>
      <c r="P73" s="2">
        <f>SUMIFS(Rotowire!W:W,Rotowire!$A:$A,'Master data'!$F73)*K73</f>
        <v>0</v>
      </c>
      <c r="Q73" s="2">
        <f>SUMIFS(Rotowire!Y:Y,Rotowire!$A:$A,'Master data'!$F73)*J73</f>
        <v>0</v>
      </c>
      <c r="R73" s="2">
        <f>SUMIFS(Rotowire!AB:AB,Rotowire!$A:$A,'Master data'!$F73)</f>
        <v>0</v>
      </c>
      <c r="S73" s="2">
        <f>SUMIFS(Rotowire!AC:AC,Rotowire!$A:$A,'Master data'!$F73)</f>
        <v>0</v>
      </c>
      <c r="T73" s="2">
        <f>INDEX('Team forecast'!D$3:D$22,MATCH($B73,'Team forecast'!$B$3:$B$22,0))</f>
        <v>1.32</v>
      </c>
      <c r="U73" s="2">
        <f>INDEX('Team forecast'!E$3:E$22,MATCH($B73,'Team forecast'!$B$3:$B$22,0))</f>
        <v>1.1599999999999999</v>
      </c>
      <c r="V73" s="2">
        <f>INDEX('Team forecast'!J$3:J$22,MATCH($B73,'Team forecast'!$B$3:$B$22,0))</f>
        <v>0.39810000000000001</v>
      </c>
      <c r="W73" s="2">
        <f>INDEX('Team forecast'!K$3:K$22,MATCH($B73,'Team forecast'!$B$3:$B$22,0))</f>
        <v>0.27700000000000002</v>
      </c>
      <c r="X73" s="2">
        <f>INDEX('Team forecast'!L$3:L$22,MATCH($B73,'Team forecast'!$B$3:$B$22,0))</f>
        <v>0.32490000000000002</v>
      </c>
      <c r="Y73" s="5">
        <f t="shared" si="77"/>
        <v>-5000</v>
      </c>
      <c r="Z73" s="5">
        <f t="shared" si="78"/>
        <v>0</v>
      </c>
      <c r="AA73" s="5">
        <f t="shared" si="79"/>
        <v>0</v>
      </c>
      <c r="AB73" s="5">
        <f t="shared" si="80"/>
        <v>0</v>
      </c>
      <c r="AC73" s="5">
        <f t="shared" si="81"/>
        <v>0</v>
      </c>
      <c r="AD73" s="5">
        <f t="shared" si="86"/>
        <v>0</v>
      </c>
      <c r="AE73" s="5">
        <f t="shared" si="87"/>
        <v>0</v>
      </c>
      <c r="AF73" s="5">
        <f t="shared" si="82"/>
        <v>0</v>
      </c>
      <c r="AG73" s="5">
        <f t="shared" si="83"/>
        <v>0</v>
      </c>
      <c r="AH73" s="5">
        <f t="shared" si="88"/>
        <v>0</v>
      </c>
      <c r="AI73" s="5">
        <f t="shared" si="89"/>
        <v>0</v>
      </c>
      <c r="AJ73" s="5">
        <f t="shared" si="90"/>
        <v>0</v>
      </c>
      <c r="AK73" s="5">
        <f t="shared" si="91"/>
        <v>0</v>
      </c>
      <c r="AL73" s="5">
        <f>IFERROR(SUM(Y73:AK73),-5000)*((Cockpit!$C$3)^0)</f>
        <v>-5000</v>
      </c>
      <c r="AM73" s="19">
        <f>INDEX('Team forecast'!$M$3:$AU$22,MATCH($B73,'Team forecast'!$B$3:$B$22,0),MATCH(AM$1,'Team forecast'!$M$2:$AU$2,0))</f>
        <v>0</v>
      </c>
      <c r="AN73" s="19">
        <f>INDEX('Team forecast'!$M$3:$AU$22,MATCH($B73,'Team forecast'!$B$3:$B$22,0),MATCH(AN$1,'Team forecast'!$M$2:$AU$2,0))</f>
        <v>0</v>
      </c>
      <c r="AO73" s="19">
        <f>INDEX('Team forecast'!$M$3:$AU$22,MATCH($B73,'Team forecast'!$B$3:$B$22,0),MATCH(AO$1,'Team forecast'!$M$2:$AU$2,0))</f>
        <v>0</v>
      </c>
      <c r="AP73" s="19">
        <f>INDEX('Team forecast'!$M$3:$AU$22,MATCH($B73,'Team forecast'!$B$3:$B$22,0),MATCH(AP$1,'Team forecast'!$M$2:$AU$2,0))</f>
        <v>0</v>
      </c>
      <c r="AQ73" s="5">
        <f t="shared" si="92"/>
        <v>-5000</v>
      </c>
      <c r="AR73" s="5">
        <f>INDEX('Team forecast'!$M$3:$AU$22,MATCH($B73,'Team forecast'!$B$3:$B$22,0),MATCH(AR$1,'Team forecast'!$M$2:$AU$2,0))*IF($Y73&gt;0,25000,0)</f>
        <v>0</v>
      </c>
      <c r="AS73" s="5">
        <f>INDEX('Team forecast'!$M$3:$AU$22,MATCH($B73,'Team forecast'!$B$3:$B$22,0),MATCH(AS$1,'Team forecast'!$M$2:$AU$2,0))*IF($Y73&gt;0,5000,0)</f>
        <v>0</v>
      </c>
      <c r="AT73" s="5">
        <f>INDEX('Team forecast'!$M$3:$AU$22,MATCH($B73,'Team forecast'!$B$3:$B$22,0),MATCH(AT$1,'Team forecast'!$M$2:$AU$2,0))*IF($Y73&gt;0,-15000,0)</f>
        <v>0</v>
      </c>
      <c r="AU73" s="5">
        <f t="shared" si="93"/>
        <v>0</v>
      </c>
      <c r="AV73" s="5">
        <f t="shared" si="94"/>
        <v>0</v>
      </c>
      <c r="AW73" s="5">
        <f t="shared" si="95"/>
        <v>0</v>
      </c>
      <c r="AX73" s="5">
        <f t="shared" si="96"/>
        <v>0</v>
      </c>
      <c r="AY73" s="5">
        <f t="shared" si="97"/>
        <v>0</v>
      </c>
      <c r="AZ73" s="5">
        <f t="shared" si="98"/>
        <v>0</v>
      </c>
      <c r="BA73" s="5">
        <f t="shared" si="99"/>
        <v>0</v>
      </c>
      <c r="BB73" s="5">
        <f t="shared" si="100"/>
        <v>0</v>
      </c>
      <c r="BC73" s="5">
        <f t="shared" si="101"/>
        <v>0</v>
      </c>
      <c r="BD73" s="5">
        <f>IFERROR(SUM(AR73:BC73),0)*((Cockpit!$C$3)^1)</f>
        <v>0</v>
      </c>
      <c r="BE73" s="19">
        <f>INDEX('Team forecast'!$M$3:$AU$22,MATCH($B73,'Team forecast'!$B$3:$B$22,0),MATCH(BE$1,'Team forecast'!$M$2:$AU$2,0))</f>
        <v>0</v>
      </c>
      <c r="BF73" s="19">
        <f>INDEX('Team forecast'!$M$3:$AU$22,MATCH($B73,'Team forecast'!$B$3:$B$22,0),MATCH(BF$1,'Team forecast'!$M$2:$AU$2,0))</f>
        <v>0</v>
      </c>
      <c r="BG73" s="19">
        <f>INDEX('Team forecast'!$M$3:$AU$22,MATCH($B73,'Team forecast'!$B$3:$B$22,0),MATCH(BG$1,'Team forecast'!$M$2:$AU$2,0))</f>
        <v>0</v>
      </c>
      <c r="BH73" s="19">
        <f>INDEX('Team forecast'!$M$3:$AU$22,MATCH($B73,'Team forecast'!$B$3:$B$22,0),MATCH(BH$1,'Team forecast'!$M$2:$AU$2,0))</f>
        <v>0</v>
      </c>
      <c r="BI73" s="5">
        <f t="shared" si="102"/>
        <v>-5000</v>
      </c>
      <c r="BJ73" s="5">
        <f>INDEX('Team forecast'!$M$3:$AU$22,MATCH($B73,'Team forecast'!$B$3:$B$22,0),MATCH(BJ$1,'Team forecast'!$M$2:$AU$2,0))*IF($Y73&gt;0,25000,0)</f>
        <v>0</v>
      </c>
      <c r="BK73" s="5">
        <f>INDEX('Team forecast'!$M$3:$AU$22,MATCH($B73,'Team forecast'!$B$3:$B$22,0),MATCH(BK$1,'Team forecast'!$M$2:$AU$2,0))*IF($Y73&gt;0,5000,0)</f>
        <v>0</v>
      </c>
      <c r="BL73" s="5">
        <f>INDEX('Team forecast'!$M$3:$AU$22,MATCH($B73,'Team forecast'!$B$3:$B$22,0),MATCH(BL$1,'Team forecast'!$M$2:$AU$2,0))*IF($Y73&gt;0,-15000,0)</f>
        <v>0</v>
      </c>
      <c r="BM73" s="5">
        <f t="shared" si="103"/>
        <v>0</v>
      </c>
      <c r="BN73" s="5">
        <f t="shared" si="104"/>
        <v>0</v>
      </c>
      <c r="BO73" s="5">
        <f t="shared" si="105"/>
        <v>0</v>
      </c>
      <c r="BP73" s="5">
        <f t="shared" si="106"/>
        <v>0</v>
      </c>
      <c r="BQ73" s="5">
        <f t="shared" si="107"/>
        <v>0</v>
      </c>
      <c r="BR73" s="5">
        <f t="shared" si="108"/>
        <v>0</v>
      </c>
      <c r="BS73" s="5">
        <f t="shared" si="109"/>
        <v>0</v>
      </c>
      <c r="BT73" s="5">
        <f t="shared" si="110"/>
        <v>0</v>
      </c>
      <c r="BU73" s="5">
        <f t="shared" si="111"/>
        <v>0</v>
      </c>
      <c r="BV73" s="5">
        <f>IFERROR(SUM(BJ73:BU73),0)*((Cockpit!$C$3)^2)</f>
        <v>0</v>
      </c>
      <c r="BW73" s="19">
        <f>INDEX('Team forecast'!$M$3:$AU$22,MATCH($B73,'Team forecast'!$B$3:$B$22,0),MATCH(BW$1,'Team forecast'!$M$2:$AU$2,0))</f>
        <v>0</v>
      </c>
      <c r="BX73" s="19">
        <f>INDEX('Team forecast'!$M$3:$AU$22,MATCH($B73,'Team forecast'!$B$3:$B$22,0),MATCH(BX$1,'Team forecast'!$M$2:$AU$2,0))</f>
        <v>0</v>
      </c>
      <c r="BY73" s="19">
        <f>INDEX('Team forecast'!$M$3:$AU$22,MATCH($B73,'Team forecast'!$B$3:$B$22,0),MATCH(BY$1,'Team forecast'!$M$2:$AU$2,0))</f>
        <v>0</v>
      </c>
      <c r="BZ73" s="19">
        <f>INDEX('Team forecast'!$M$3:$AU$22,MATCH($B73,'Team forecast'!$B$3:$B$22,0),MATCH(BZ$1,'Team forecast'!$M$2:$AU$2,0))</f>
        <v>0</v>
      </c>
      <c r="CA73" s="5">
        <f t="shared" si="112"/>
        <v>-5000</v>
      </c>
      <c r="CB73" s="5">
        <f>INDEX('Team forecast'!$M$3:$AU$22,MATCH($B73,'Team forecast'!$B$3:$B$22,0),MATCH(CB$1,'Team forecast'!$M$2:$AU$2,0))*IF($Y73&gt;0,25000,0)</f>
        <v>0</v>
      </c>
      <c r="CC73" s="5">
        <f>INDEX('Team forecast'!$M$3:$AU$22,MATCH($B73,'Team forecast'!$B$3:$B$22,0),MATCH(CC$1,'Team forecast'!$M$2:$AU$2,0))*IF($Y73&gt;0,5000,0)</f>
        <v>0</v>
      </c>
      <c r="CD73" s="5">
        <f>INDEX('Team forecast'!$M$3:$AU$22,MATCH($B73,'Team forecast'!$B$3:$B$22,0),MATCH(CD$1,'Team forecast'!$M$2:$AU$2,0))*IF($Y73&gt;0,-15000,0)</f>
        <v>0</v>
      </c>
      <c r="CE73" s="5">
        <f t="shared" si="113"/>
        <v>0</v>
      </c>
      <c r="CF73" s="5">
        <f t="shared" si="114"/>
        <v>0</v>
      </c>
      <c r="CG73" s="5">
        <f t="shared" si="115"/>
        <v>0</v>
      </c>
      <c r="CH73" s="5">
        <f t="shared" si="116"/>
        <v>0</v>
      </c>
      <c r="CI73" s="5">
        <f t="shared" si="117"/>
        <v>0</v>
      </c>
      <c r="CJ73" s="5">
        <f t="shared" si="118"/>
        <v>0</v>
      </c>
      <c r="CK73" s="5">
        <f t="shared" si="119"/>
        <v>0</v>
      </c>
      <c r="CL73" s="5">
        <f t="shared" si="120"/>
        <v>0</v>
      </c>
      <c r="CM73" s="5">
        <f t="shared" si="121"/>
        <v>0</v>
      </c>
      <c r="CN73" s="5">
        <f>IFERROR(SUM(CB73:CM73),0)*((Cockpit!$C$3)^3)</f>
        <v>0</v>
      </c>
      <c r="CO73" s="19">
        <f>INDEX('Team forecast'!$M$3:$AU$22,MATCH($B73,'Team forecast'!$B$3:$B$22,0),MATCH(CO$1,'Team forecast'!$M$2:$AU$2,0))</f>
        <v>0</v>
      </c>
      <c r="CP73" s="19">
        <f>INDEX('Team forecast'!$M$3:$AU$22,MATCH($B73,'Team forecast'!$B$3:$B$22,0),MATCH(CP$1,'Team forecast'!$M$2:$AU$2,0))</f>
        <v>0</v>
      </c>
      <c r="CQ73" s="19">
        <f>INDEX('Team forecast'!$M$3:$AU$22,MATCH($B73,'Team forecast'!$B$3:$B$22,0),MATCH(CQ$1,'Team forecast'!$M$2:$AU$2,0))</f>
        <v>0</v>
      </c>
      <c r="CR73" s="19">
        <f>INDEX('Team forecast'!$M$3:$AU$22,MATCH($B73,'Team forecast'!$B$3:$B$22,0),MATCH(CR$1,'Team forecast'!$M$2:$AU$2,0))</f>
        <v>0</v>
      </c>
      <c r="CS73" s="5">
        <f t="shared" si="122"/>
        <v>-5000</v>
      </c>
      <c r="CT73" s="5">
        <f>INDEX('Team forecast'!$M$3:$AU$22,MATCH($B73,'Team forecast'!$B$3:$B$22,0),MATCH(CT$1,'Team forecast'!$M$2:$AU$2,0))*IF($Y73&gt;0,25000,0)</f>
        <v>0</v>
      </c>
      <c r="CU73" s="5">
        <f>INDEX('Team forecast'!$M$3:$AU$22,MATCH($B73,'Team forecast'!$B$3:$B$22,0),MATCH(CU$1,'Team forecast'!$M$2:$AU$2,0))*IF($Y73&gt;0,5000,0)</f>
        <v>0</v>
      </c>
      <c r="CV73" s="5">
        <f>INDEX('Team forecast'!$M$3:$AU$22,MATCH($B73,'Team forecast'!$B$3:$B$22,0),MATCH(CV$1,'Team forecast'!$M$2:$AU$2,0))*IF($Y73&gt;0,-15000,0)</f>
        <v>0</v>
      </c>
      <c r="CW73" s="5">
        <f t="shared" si="123"/>
        <v>0</v>
      </c>
      <c r="CX73" s="5">
        <f t="shared" si="124"/>
        <v>0</v>
      </c>
      <c r="CY73" s="5">
        <f t="shared" si="125"/>
        <v>0</v>
      </c>
      <c r="CZ73" s="5">
        <f t="shared" si="126"/>
        <v>0</v>
      </c>
      <c r="DA73" s="5">
        <f t="shared" si="127"/>
        <v>0</v>
      </c>
      <c r="DB73" s="5">
        <f t="shared" si="128"/>
        <v>0</v>
      </c>
      <c r="DC73" s="5">
        <f t="shared" si="129"/>
        <v>0</v>
      </c>
      <c r="DD73" s="5">
        <f t="shared" si="130"/>
        <v>0</v>
      </c>
      <c r="DE73" s="5">
        <f t="shared" si="131"/>
        <v>0</v>
      </c>
      <c r="DF73" s="5">
        <f>IFERROR(SUM(CT73:DE73),0)*((Cockpit!$C$3)^4)</f>
        <v>0</v>
      </c>
      <c r="DG73" s="19">
        <f>INDEX('Team forecast'!$M$3:$AU$22,MATCH($B73,'Team forecast'!$B$3:$B$22,0),MATCH(DG$1,'Team forecast'!$M$2:$AU$2,0))</f>
        <v>0</v>
      </c>
      <c r="DH73" s="19">
        <f>INDEX('Team forecast'!$M$3:$AU$22,MATCH($B73,'Team forecast'!$B$3:$B$22,0),MATCH(DH$1,'Team forecast'!$M$2:$AU$2,0))</f>
        <v>0</v>
      </c>
      <c r="DI73" s="19">
        <f>INDEX('Team forecast'!$M$3:$AU$22,MATCH($B73,'Team forecast'!$B$3:$B$22,0),MATCH(DI$1,'Team forecast'!$M$2:$AU$2,0))</f>
        <v>0</v>
      </c>
      <c r="DJ73" s="19">
        <f>INDEX('Team forecast'!$M$3:$AU$22,MATCH($B73,'Team forecast'!$B$3:$B$22,0),MATCH(DJ$1,'Team forecast'!$M$2:$AU$2,0))</f>
        <v>0</v>
      </c>
      <c r="DK73" s="5">
        <f t="shared" si="132"/>
        <v>-5000</v>
      </c>
      <c r="DL73" s="5">
        <f>INDEX('Team forecast'!$M$3:$AU$22,MATCH($B73,'Team forecast'!$B$3:$B$22,0),MATCH(DL$1,'Team forecast'!$M$2:$AU$2,0))*IF($Y73&gt;0,25000,0)</f>
        <v>0</v>
      </c>
      <c r="DM73" s="5">
        <f>INDEX('Team forecast'!$M$3:$AU$22,MATCH($B73,'Team forecast'!$B$3:$B$22,0),MATCH(DM$1,'Team forecast'!$M$2:$AU$2,0))*IF($Y73&gt;0,5000,0)</f>
        <v>0</v>
      </c>
      <c r="DN73" s="5">
        <f>INDEX('Team forecast'!$M$3:$AU$22,MATCH($B73,'Team forecast'!$B$3:$B$22,0),MATCH(DN$1,'Team forecast'!$M$2:$AU$2,0))*IF($Y73&gt;0,-15000,0)</f>
        <v>0</v>
      </c>
      <c r="DO73" s="5">
        <f t="shared" si="133"/>
        <v>0</v>
      </c>
      <c r="DP73" s="5">
        <f t="shared" si="134"/>
        <v>0</v>
      </c>
      <c r="DQ73" s="5">
        <f t="shared" si="135"/>
        <v>0</v>
      </c>
      <c r="DR73" s="5">
        <f t="shared" si="136"/>
        <v>0</v>
      </c>
      <c r="DS73" s="5">
        <f t="shared" si="137"/>
        <v>0</v>
      </c>
      <c r="DT73" s="5">
        <f t="shared" si="138"/>
        <v>0</v>
      </c>
      <c r="DU73" s="5">
        <f t="shared" si="139"/>
        <v>0</v>
      </c>
      <c r="DV73" s="5">
        <f t="shared" si="140"/>
        <v>0</v>
      </c>
      <c r="DW73" s="5">
        <f t="shared" si="141"/>
        <v>0</v>
      </c>
      <c r="DX73" s="5">
        <f>IFERROR(SUM(DL73:DW73),0)*((Cockpit!$C$3)^5)</f>
        <v>0</v>
      </c>
      <c r="DY73" s="5">
        <f t="shared" si="142"/>
        <v>-5000</v>
      </c>
      <c r="DZ73" s="5" t="str">
        <f>IF(ISERROR(MATCH(A73,'Current squad'!B:B,0)),"No","Yes")</f>
        <v>No</v>
      </c>
      <c r="EA73" s="5" cm="1">
        <f t="array" ref="EA73">IFERROR(_xlfn.IFS(DZ73="Yes",0,DZ73="No",H73*1%),999999)</f>
        <v>43420</v>
      </c>
      <c r="EB73" s="5">
        <f t="shared" si="84"/>
        <v>4385420</v>
      </c>
      <c r="EC73" s="5">
        <f t="shared" si="143"/>
        <v>-48420</v>
      </c>
      <c r="ED73" s="1">
        <f t="shared" si="85"/>
        <v>-1.1151543067710733E-2</v>
      </c>
      <c r="EE73" s="5">
        <f>RANK(EC73,$EC$2:$EC$572)+COUNTIF($EC$2:EC73,EC73)-1</f>
        <v>478</v>
      </c>
      <c r="EF73" s="4">
        <f>RANK(ED73,$ED$2:$ED$572)+COUNTIF($ED$2:ED73,ED73)-1</f>
        <v>265</v>
      </c>
    </row>
    <row r="74" spans="1:136" x14ac:dyDescent="0.3">
      <c r="A74" t="str">
        <f>IF(Holdet.dk!A74&lt;&gt;"",Holdet.dk!A74,"")</f>
        <v>Michail Antonio</v>
      </c>
      <c r="B74" t="str">
        <f>INDEX(Holdet.dk!B:B,MATCH($A74,Holdet.dk!$A:$A,0))</f>
        <v>West Ham</v>
      </c>
      <c r="C74" t="str">
        <f>INDEX(Holdet.dk!C:C,MATCH($A74,Holdet.dk!$A:$A,0))</f>
        <v>Striker</v>
      </c>
      <c r="D74" t="str">
        <f>INDEX(Holdet.dk!D:D,MATCH($A74,Holdet.dk!$A:$A,0))</f>
        <v>6.994.000</v>
      </c>
      <c r="E74" s="1">
        <f>IFERROR(_xlfn.NUMBERVALUE(INDEX(Holdet.dk!$E:$E,MATCH($A74,Holdet.dk!$A:$A,0)),","),0)</f>
        <v>6.6000000000000003E-2</v>
      </c>
      <c r="F74" t="str">
        <f>IF(INDEX(Lookup!H:H,MATCH('Master data'!A74,Lookup!G:G,0))=0,A74,INDEX(Lookup!H:H,MATCH('Master data'!A74,Lookup!G:G,0)))</f>
        <v>Michail Antonio</v>
      </c>
      <c r="G74" t="str">
        <f>IFERROR(INDEX(Lookup!B:B,MATCH(INDEX(Rotowire!C:C,MATCH(F74,Rotowire!A:A,0)),Lookup!D:D,0)),"")</f>
        <v>Southampton</v>
      </c>
      <c r="H74" s="5">
        <f t="shared" si="76"/>
        <v>6994000</v>
      </c>
      <c r="I74" s="19">
        <f>IFERROR(INDEX('Team forecast'!$G$3:$I$22,MATCH($B74,'Team forecast'!$B$3:$B$22,0),MATCH(I$1,'Team forecast'!$G$2:$I$2,0)),0)</f>
        <v>0.89999999999999991</v>
      </c>
      <c r="J74" s="19">
        <f>IFERROR(INDEX('Team forecast'!$G$3:$I$22,MATCH($B74,'Team forecast'!$B$3:$B$22,0),MATCH(J$1,'Team forecast'!$G$2:$I$2,0)),0)</f>
        <v>1.1637931034482758</v>
      </c>
      <c r="K74" s="19">
        <f>IFERROR(INDEX('Team forecast'!$G$3:$I$22,MATCH($B74,'Team forecast'!$B$3:$B$22,0),MATCH(K$1,'Team forecast'!$G$2:$I$2,0)),0)</f>
        <v>0.81012581451841092</v>
      </c>
      <c r="L74">
        <f>SUMIFS(Rotowire!E:E,Rotowire!$A:$A,'Master data'!$F74)</f>
        <v>95</v>
      </c>
      <c r="M74" s="2">
        <f>SUMIFS(Rotowire!F:F,Rotowire!$A:$A,'Master data'!$F74)*I74</f>
        <v>0.34199999999999997</v>
      </c>
      <c r="N74" s="2">
        <f>SUMIFS(Rotowire!G:G,Rotowire!$A:$A,'Master data'!$F74)*I74</f>
        <v>0.20699999999999999</v>
      </c>
      <c r="O74" s="2">
        <f>SUMIFS(Rotowire!I:I,Rotowire!$A:$A,'Master data'!$F74)*I74</f>
        <v>0.98099999999999998</v>
      </c>
      <c r="P74" s="2">
        <f>SUMIFS(Rotowire!W:W,Rotowire!$A:$A,'Master data'!$F74)*K74</f>
        <v>0.25924026064589151</v>
      </c>
      <c r="Q74" s="2">
        <f>SUMIFS(Rotowire!Y:Y,Rotowire!$A:$A,'Master data'!$F74)*J74</f>
        <v>0</v>
      </c>
      <c r="R74" s="2">
        <f>SUMIFS(Rotowire!AB:AB,Rotowire!$A:$A,'Master data'!$F74)</f>
        <v>0.1</v>
      </c>
      <c r="S74" s="2">
        <f>SUMIFS(Rotowire!AC:AC,Rotowire!$A:$A,'Master data'!$F74)</f>
        <v>0</v>
      </c>
      <c r="T74" s="2">
        <f>INDEX('Team forecast'!D$3:D$22,MATCH($B74,'Team forecast'!$B$3:$B$22,0))</f>
        <v>1.71</v>
      </c>
      <c r="U74" s="2">
        <f>INDEX('Team forecast'!E$3:E$22,MATCH($B74,'Team forecast'!$B$3:$B$22,0))</f>
        <v>1.35</v>
      </c>
      <c r="V74" s="2">
        <f>INDEX('Team forecast'!J$3:J$22,MATCH($B74,'Team forecast'!$B$3:$B$22,0))</f>
        <v>0.45750000000000002</v>
      </c>
      <c r="W74" s="2">
        <f>INDEX('Team forecast'!K$3:K$22,MATCH($B74,'Team forecast'!$B$3:$B$22,0))</f>
        <v>0.2422</v>
      </c>
      <c r="X74" s="2">
        <f>INDEX('Team forecast'!L$3:L$22,MATCH($B74,'Team forecast'!$B$3:$B$22,0))</f>
        <v>0.30020000000000002</v>
      </c>
      <c r="Y74" s="5">
        <f t="shared" si="77"/>
        <v>7000</v>
      </c>
      <c r="Z74" s="5">
        <f t="shared" si="78"/>
        <v>11437.5</v>
      </c>
      <c r="AA74" s="5">
        <f t="shared" si="79"/>
        <v>1211</v>
      </c>
      <c r="AB74" s="5">
        <f t="shared" si="80"/>
        <v>-4503</v>
      </c>
      <c r="AC74" s="5">
        <f t="shared" si="81"/>
        <v>34200</v>
      </c>
      <c r="AD74" s="5">
        <f t="shared" si="86"/>
        <v>10350</v>
      </c>
      <c r="AE74" s="5">
        <f t="shared" si="87"/>
        <v>9810</v>
      </c>
      <c r="AF74" s="5">
        <f t="shared" si="82"/>
        <v>0</v>
      </c>
      <c r="AG74" s="5">
        <f t="shared" si="83"/>
        <v>0</v>
      </c>
      <c r="AH74" s="5">
        <f t="shared" si="88"/>
        <v>-2000</v>
      </c>
      <c r="AI74" s="5">
        <f t="shared" si="89"/>
        <v>0</v>
      </c>
      <c r="AJ74" s="5">
        <f t="shared" si="90"/>
        <v>17100</v>
      </c>
      <c r="AK74" s="5">
        <f t="shared" si="91"/>
        <v>-10800</v>
      </c>
      <c r="AL74" s="5">
        <f>IFERROR(SUM(Y74:AK74),-5000)*((Cockpit!$C$3)^0)</f>
        <v>73805.5</v>
      </c>
      <c r="AM74" s="19">
        <f>INDEX('Team forecast'!$M$3:$AU$22,MATCH($B74,'Team forecast'!$B$3:$B$22,0),MATCH(AM$1,'Team forecast'!$M$2:$AU$2,0))</f>
        <v>0</v>
      </c>
      <c r="AN74" s="19">
        <f>INDEX('Team forecast'!$M$3:$AU$22,MATCH($B74,'Team forecast'!$B$3:$B$22,0),MATCH(AN$1,'Team forecast'!$M$2:$AU$2,0))</f>
        <v>0</v>
      </c>
      <c r="AO74" s="19">
        <f>INDEX('Team forecast'!$M$3:$AU$22,MATCH($B74,'Team forecast'!$B$3:$B$22,0),MATCH(AO$1,'Team forecast'!$M$2:$AU$2,0))</f>
        <v>0</v>
      </c>
      <c r="AP74" s="19">
        <f>INDEX('Team forecast'!$M$3:$AU$22,MATCH($B74,'Team forecast'!$B$3:$B$22,0),MATCH(AP$1,'Team forecast'!$M$2:$AU$2,0))</f>
        <v>0</v>
      </c>
      <c r="AQ74" s="5">
        <f t="shared" si="92"/>
        <v>7000</v>
      </c>
      <c r="AR74" s="5">
        <f>INDEX('Team forecast'!$M$3:$AU$22,MATCH($B74,'Team forecast'!$B$3:$B$22,0),MATCH(AR$1,'Team forecast'!$M$2:$AU$2,0))*IF($Y74&gt;0,25000,0)</f>
        <v>0</v>
      </c>
      <c r="AS74" s="5">
        <f>INDEX('Team forecast'!$M$3:$AU$22,MATCH($B74,'Team forecast'!$B$3:$B$22,0),MATCH(AS$1,'Team forecast'!$M$2:$AU$2,0))*IF($Y74&gt;0,5000,0)</f>
        <v>0</v>
      </c>
      <c r="AT74" s="5">
        <f>INDEX('Team forecast'!$M$3:$AU$22,MATCH($B74,'Team forecast'!$B$3:$B$22,0),MATCH(AT$1,'Team forecast'!$M$2:$AU$2,0))*IF($Y74&gt;0,-15000,0)</f>
        <v>0</v>
      </c>
      <c r="AU74" s="5">
        <f t="shared" si="93"/>
        <v>0</v>
      </c>
      <c r="AV74" s="5">
        <f t="shared" si="94"/>
        <v>0</v>
      </c>
      <c r="AW74" s="5">
        <f t="shared" si="95"/>
        <v>0</v>
      </c>
      <c r="AX74" s="5">
        <f t="shared" si="96"/>
        <v>0</v>
      </c>
      <c r="AY74" s="5">
        <f t="shared" si="97"/>
        <v>0</v>
      </c>
      <c r="AZ74" s="5">
        <f t="shared" si="98"/>
        <v>-2000</v>
      </c>
      <c r="BA74" s="5">
        <f t="shared" si="99"/>
        <v>0</v>
      </c>
      <c r="BB74" s="5">
        <f t="shared" si="100"/>
        <v>0</v>
      </c>
      <c r="BC74" s="5">
        <f t="shared" si="101"/>
        <v>0</v>
      </c>
      <c r="BD74" s="5">
        <f>IFERROR(SUM(AR74:BC74),0)*((Cockpit!$C$3)^1)</f>
        <v>-1400</v>
      </c>
      <c r="BE74" s="19">
        <f>INDEX('Team forecast'!$M$3:$AU$22,MATCH($B74,'Team forecast'!$B$3:$B$22,0),MATCH(BE$1,'Team forecast'!$M$2:$AU$2,0))</f>
        <v>0</v>
      </c>
      <c r="BF74" s="19">
        <f>INDEX('Team forecast'!$M$3:$AU$22,MATCH($B74,'Team forecast'!$B$3:$B$22,0),MATCH(BF$1,'Team forecast'!$M$2:$AU$2,0))</f>
        <v>0</v>
      </c>
      <c r="BG74" s="19">
        <f>INDEX('Team forecast'!$M$3:$AU$22,MATCH($B74,'Team forecast'!$B$3:$B$22,0),MATCH(BG$1,'Team forecast'!$M$2:$AU$2,0))</f>
        <v>0</v>
      </c>
      <c r="BH74" s="19">
        <f>INDEX('Team forecast'!$M$3:$AU$22,MATCH($B74,'Team forecast'!$B$3:$B$22,0),MATCH(BH$1,'Team forecast'!$M$2:$AU$2,0))</f>
        <v>0</v>
      </c>
      <c r="BI74" s="5">
        <f t="shared" si="102"/>
        <v>7000</v>
      </c>
      <c r="BJ74" s="5">
        <f>INDEX('Team forecast'!$M$3:$AU$22,MATCH($B74,'Team forecast'!$B$3:$B$22,0),MATCH(BJ$1,'Team forecast'!$M$2:$AU$2,0))*IF($Y74&gt;0,25000,0)</f>
        <v>0</v>
      </c>
      <c r="BK74" s="5">
        <f>INDEX('Team forecast'!$M$3:$AU$22,MATCH($B74,'Team forecast'!$B$3:$B$22,0),MATCH(BK$1,'Team forecast'!$M$2:$AU$2,0))*IF($Y74&gt;0,5000,0)</f>
        <v>0</v>
      </c>
      <c r="BL74" s="5">
        <f>INDEX('Team forecast'!$M$3:$AU$22,MATCH($B74,'Team forecast'!$B$3:$B$22,0),MATCH(BL$1,'Team forecast'!$M$2:$AU$2,0))*IF($Y74&gt;0,-15000,0)</f>
        <v>0</v>
      </c>
      <c r="BM74" s="5">
        <f t="shared" si="103"/>
        <v>0</v>
      </c>
      <c r="BN74" s="5">
        <f t="shared" si="104"/>
        <v>0</v>
      </c>
      <c r="BO74" s="5">
        <f t="shared" si="105"/>
        <v>0</v>
      </c>
      <c r="BP74" s="5">
        <f t="shared" si="106"/>
        <v>0</v>
      </c>
      <c r="BQ74" s="5">
        <f t="shared" si="107"/>
        <v>0</v>
      </c>
      <c r="BR74" s="5">
        <f t="shared" si="108"/>
        <v>-2000</v>
      </c>
      <c r="BS74" s="5">
        <f t="shared" si="109"/>
        <v>0</v>
      </c>
      <c r="BT74" s="5">
        <f t="shared" si="110"/>
        <v>0</v>
      </c>
      <c r="BU74" s="5">
        <f t="shared" si="111"/>
        <v>0</v>
      </c>
      <c r="BV74" s="5">
        <f>IFERROR(SUM(BJ74:BU74),0)*((Cockpit!$C$3)^2)</f>
        <v>-979.99999999999989</v>
      </c>
      <c r="BW74" s="19">
        <f>INDEX('Team forecast'!$M$3:$AU$22,MATCH($B74,'Team forecast'!$B$3:$B$22,0),MATCH(BW$1,'Team forecast'!$M$2:$AU$2,0))</f>
        <v>0</v>
      </c>
      <c r="BX74" s="19">
        <f>INDEX('Team forecast'!$M$3:$AU$22,MATCH($B74,'Team forecast'!$B$3:$B$22,0),MATCH(BX$1,'Team forecast'!$M$2:$AU$2,0))</f>
        <v>0</v>
      </c>
      <c r="BY74" s="19">
        <f>INDEX('Team forecast'!$M$3:$AU$22,MATCH($B74,'Team forecast'!$B$3:$B$22,0),MATCH(BY$1,'Team forecast'!$M$2:$AU$2,0))</f>
        <v>0</v>
      </c>
      <c r="BZ74" s="19">
        <f>INDEX('Team forecast'!$M$3:$AU$22,MATCH($B74,'Team forecast'!$B$3:$B$22,0),MATCH(BZ$1,'Team forecast'!$M$2:$AU$2,0))</f>
        <v>0</v>
      </c>
      <c r="CA74" s="5">
        <f t="shared" si="112"/>
        <v>7000</v>
      </c>
      <c r="CB74" s="5">
        <f>INDEX('Team forecast'!$M$3:$AU$22,MATCH($B74,'Team forecast'!$B$3:$B$22,0),MATCH(CB$1,'Team forecast'!$M$2:$AU$2,0))*IF($Y74&gt;0,25000,0)</f>
        <v>0</v>
      </c>
      <c r="CC74" s="5">
        <f>INDEX('Team forecast'!$M$3:$AU$22,MATCH($B74,'Team forecast'!$B$3:$B$22,0),MATCH(CC$1,'Team forecast'!$M$2:$AU$2,0))*IF($Y74&gt;0,5000,0)</f>
        <v>0</v>
      </c>
      <c r="CD74" s="5">
        <f>INDEX('Team forecast'!$M$3:$AU$22,MATCH($B74,'Team forecast'!$B$3:$B$22,0),MATCH(CD$1,'Team forecast'!$M$2:$AU$2,0))*IF($Y74&gt;0,-15000,0)</f>
        <v>0</v>
      </c>
      <c r="CE74" s="5">
        <f t="shared" si="113"/>
        <v>0</v>
      </c>
      <c r="CF74" s="5">
        <f t="shared" si="114"/>
        <v>0</v>
      </c>
      <c r="CG74" s="5">
        <f t="shared" si="115"/>
        <v>0</v>
      </c>
      <c r="CH74" s="5">
        <f t="shared" si="116"/>
        <v>0</v>
      </c>
      <c r="CI74" s="5">
        <f t="shared" si="117"/>
        <v>0</v>
      </c>
      <c r="CJ74" s="5">
        <f t="shared" si="118"/>
        <v>-2000</v>
      </c>
      <c r="CK74" s="5">
        <f t="shared" si="119"/>
        <v>0</v>
      </c>
      <c r="CL74" s="5">
        <f t="shared" si="120"/>
        <v>0</v>
      </c>
      <c r="CM74" s="5">
        <f t="shared" si="121"/>
        <v>0</v>
      </c>
      <c r="CN74" s="5">
        <f>IFERROR(SUM(CB74:CM74),0)*((Cockpit!$C$3)^3)</f>
        <v>-685.99999999999989</v>
      </c>
      <c r="CO74" s="19">
        <f>INDEX('Team forecast'!$M$3:$AU$22,MATCH($B74,'Team forecast'!$B$3:$B$22,0),MATCH(CO$1,'Team forecast'!$M$2:$AU$2,0))</f>
        <v>0</v>
      </c>
      <c r="CP74" s="19">
        <f>INDEX('Team forecast'!$M$3:$AU$22,MATCH($B74,'Team forecast'!$B$3:$B$22,0),MATCH(CP$1,'Team forecast'!$M$2:$AU$2,0))</f>
        <v>0</v>
      </c>
      <c r="CQ74" s="19">
        <f>INDEX('Team forecast'!$M$3:$AU$22,MATCH($B74,'Team forecast'!$B$3:$B$22,0),MATCH(CQ$1,'Team forecast'!$M$2:$AU$2,0))</f>
        <v>0</v>
      </c>
      <c r="CR74" s="19">
        <f>INDEX('Team forecast'!$M$3:$AU$22,MATCH($B74,'Team forecast'!$B$3:$B$22,0),MATCH(CR$1,'Team forecast'!$M$2:$AU$2,0))</f>
        <v>0</v>
      </c>
      <c r="CS74" s="5">
        <f t="shared" si="122"/>
        <v>7000</v>
      </c>
      <c r="CT74" s="5">
        <f>INDEX('Team forecast'!$M$3:$AU$22,MATCH($B74,'Team forecast'!$B$3:$B$22,0),MATCH(CT$1,'Team forecast'!$M$2:$AU$2,0))*IF($Y74&gt;0,25000,0)</f>
        <v>0</v>
      </c>
      <c r="CU74" s="5">
        <f>INDEX('Team forecast'!$M$3:$AU$22,MATCH($B74,'Team forecast'!$B$3:$B$22,0),MATCH(CU$1,'Team forecast'!$M$2:$AU$2,0))*IF($Y74&gt;0,5000,0)</f>
        <v>0</v>
      </c>
      <c r="CV74" s="5">
        <f>INDEX('Team forecast'!$M$3:$AU$22,MATCH($B74,'Team forecast'!$B$3:$B$22,0),MATCH(CV$1,'Team forecast'!$M$2:$AU$2,0))*IF($Y74&gt;0,-15000,0)</f>
        <v>0</v>
      </c>
      <c r="CW74" s="5">
        <f t="shared" si="123"/>
        <v>0</v>
      </c>
      <c r="CX74" s="5">
        <f t="shared" si="124"/>
        <v>0</v>
      </c>
      <c r="CY74" s="5">
        <f t="shared" si="125"/>
        <v>0</v>
      </c>
      <c r="CZ74" s="5">
        <f t="shared" si="126"/>
        <v>0</v>
      </c>
      <c r="DA74" s="5">
        <f t="shared" si="127"/>
        <v>0</v>
      </c>
      <c r="DB74" s="5">
        <f t="shared" si="128"/>
        <v>-2000</v>
      </c>
      <c r="DC74" s="5">
        <f t="shared" si="129"/>
        <v>0</v>
      </c>
      <c r="DD74" s="5">
        <f t="shared" si="130"/>
        <v>0</v>
      </c>
      <c r="DE74" s="5">
        <f t="shared" si="131"/>
        <v>0</v>
      </c>
      <c r="DF74" s="5">
        <f>IFERROR(SUM(CT74:DE74),0)*((Cockpit!$C$3)^4)</f>
        <v>-480.19999999999987</v>
      </c>
      <c r="DG74" s="19">
        <f>INDEX('Team forecast'!$M$3:$AU$22,MATCH($B74,'Team forecast'!$B$3:$B$22,0),MATCH(DG$1,'Team forecast'!$M$2:$AU$2,0))</f>
        <v>0</v>
      </c>
      <c r="DH74" s="19">
        <f>INDEX('Team forecast'!$M$3:$AU$22,MATCH($B74,'Team forecast'!$B$3:$B$22,0),MATCH(DH$1,'Team forecast'!$M$2:$AU$2,0))</f>
        <v>0</v>
      </c>
      <c r="DI74" s="19">
        <f>INDEX('Team forecast'!$M$3:$AU$22,MATCH($B74,'Team forecast'!$B$3:$B$22,0),MATCH(DI$1,'Team forecast'!$M$2:$AU$2,0))</f>
        <v>0</v>
      </c>
      <c r="DJ74" s="19">
        <f>INDEX('Team forecast'!$M$3:$AU$22,MATCH($B74,'Team forecast'!$B$3:$B$22,0),MATCH(DJ$1,'Team forecast'!$M$2:$AU$2,0))</f>
        <v>0</v>
      </c>
      <c r="DK74" s="5">
        <f t="shared" si="132"/>
        <v>7000</v>
      </c>
      <c r="DL74" s="5">
        <f>INDEX('Team forecast'!$M$3:$AU$22,MATCH($B74,'Team forecast'!$B$3:$B$22,0),MATCH(DL$1,'Team forecast'!$M$2:$AU$2,0))*IF($Y74&gt;0,25000,0)</f>
        <v>0</v>
      </c>
      <c r="DM74" s="5">
        <f>INDEX('Team forecast'!$M$3:$AU$22,MATCH($B74,'Team forecast'!$B$3:$B$22,0),MATCH(DM$1,'Team forecast'!$M$2:$AU$2,0))*IF($Y74&gt;0,5000,0)</f>
        <v>0</v>
      </c>
      <c r="DN74" s="5">
        <f>INDEX('Team forecast'!$M$3:$AU$22,MATCH($B74,'Team forecast'!$B$3:$B$22,0),MATCH(DN$1,'Team forecast'!$M$2:$AU$2,0))*IF($Y74&gt;0,-15000,0)</f>
        <v>0</v>
      </c>
      <c r="DO74" s="5">
        <f t="shared" si="133"/>
        <v>0</v>
      </c>
      <c r="DP74" s="5">
        <f t="shared" si="134"/>
        <v>0</v>
      </c>
      <c r="DQ74" s="5">
        <f t="shared" si="135"/>
        <v>0</v>
      </c>
      <c r="DR74" s="5">
        <f t="shared" si="136"/>
        <v>0</v>
      </c>
      <c r="DS74" s="5">
        <f t="shared" si="137"/>
        <v>0</v>
      </c>
      <c r="DT74" s="5">
        <f t="shared" si="138"/>
        <v>-2000</v>
      </c>
      <c r="DU74" s="5">
        <f t="shared" si="139"/>
        <v>0</v>
      </c>
      <c r="DV74" s="5">
        <f t="shared" si="140"/>
        <v>0</v>
      </c>
      <c r="DW74" s="5">
        <f t="shared" si="141"/>
        <v>0</v>
      </c>
      <c r="DX74" s="5">
        <f>IFERROR(SUM(DL74:DW74),0)*((Cockpit!$C$3)^5)</f>
        <v>-336.13999999999987</v>
      </c>
      <c r="DY74" s="5">
        <f t="shared" si="142"/>
        <v>69923.16</v>
      </c>
      <c r="DZ74" s="5" t="str">
        <f>IF(ISERROR(MATCH(A74,'Current squad'!B:B,0)),"No","Yes")</f>
        <v>No</v>
      </c>
      <c r="EA74" s="5" cm="1">
        <f t="array" ref="EA74">IFERROR(_xlfn.IFS(DZ74="Yes",0,DZ74="No",H74*1%),999999)</f>
        <v>69940</v>
      </c>
      <c r="EB74" s="5">
        <f t="shared" si="84"/>
        <v>7063940</v>
      </c>
      <c r="EC74" s="5">
        <f t="shared" si="143"/>
        <v>-16.839999999996508</v>
      </c>
      <c r="ED74" s="1">
        <f t="shared" si="85"/>
        <v>-2.4077780955099383E-6</v>
      </c>
      <c r="EE74" s="5">
        <f>RANK(EC74,$EC$2:$EC$572)+COUNTIF($EC$2:EC74,EC74)-1</f>
        <v>72</v>
      </c>
      <c r="EF74" s="4">
        <f>RANK(ED74,$ED$2:$ED$572)+COUNTIF($ED$2:ED74,ED74)-1</f>
        <v>72</v>
      </c>
    </row>
    <row r="75" spans="1:136" x14ac:dyDescent="0.3">
      <c r="A75" t="str">
        <f>IF(Holdet.dk!A75&lt;&gt;"",Holdet.dk!A75,"")</f>
        <v>Reda Khadra</v>
      </c>
      <c r="B75" t="str">
        <f>INDEX(Holdet.dk!B:B,MATCH($A75,Holdet.dk!$A:$A,0))</f>
        <v>Brighton and Hove</v>
      </c>
      <c r="C75" t="str">
        <f>INDEX(Holdet.dk!C:C,MATCH($A75,Holdet.dk!$A:$A,0))</f>
        <v>Midfield</v>
      </c>
      <c r="D75" t="str">
        <f>INDEX(Holdet.dk!D:D,MATCH($A75,Holdet.dk!$A:$A,0))</f>
        <v>2.397.000</v>
      </c>
      <c r="E75" s="1">
        <f>IFERROR(_xlfn.NUMBERVALUE(INDEX(Holdet.dk!$E:$E,MATCH($A75,Holdet.dk!$A:$A,0)),","),0)</f>
        <v>0</v>
      </c>
      <c r="F75" t="str">
        <f>IF(INDEX(Lookup!H:H,MATCH('Master data'!A75,Lookup!G:G,0))=0,A75,INDEX(Lookup!H:H,MATCH('Master data'!A75,Lookup!G:G,0)))</f>
        <v>Reda Khadra</v>
      </c>
      <c r="G75" t="str">
        <f>IFERROR(INDEX(Lookup!B:B,MATCH(INDEX(Rotowire!C:C,MATCH(F75,Rotowire!A:A,0)),Lookup!D:D,0)),"")</f>
        <v/>
      </c>
      <c r="H75" s="5">
        <f t="shared" si="76"/>
        <v>2397000</v>
      </c>
      <c r="I75" s="19">
        <f>IFERROR(INDEX('Team forecast'!$G$3:$I$22,MATCH($B75,'Team forecast'!$B$3:$B$22,0),MATCH(I$1,'Team forecast'!$G$2:$I$2,0)),0)</f>
        <v>0.99082568807339433</v>
      </c>
      <c r="J75" s="19">
        <f>IFERROR(INDEX('Team forecast'!$G$3:$I$22,MATCH($B75,'Team forecast'!$B$3:$B$22,0),MATCH(J$1,'Team forecast'!$G$2:$I$2,0)),0)</f>
        <v>0.68783068783068768</v>
      </c>
      <c r="K75" s="19">
        <f>IFERROR(INDEX('Team forecast'!$G$3:$I$22,MATCH($B75,'Team forecast'!$B$3:$B$22,0),MATCH(K$1,'Team forecast'!$G$2:$I$2,0)),0)</f>
        <v>2.0963984079539428</v>
      </c>
      <c r="L75">
        <f>SUMIFS(Rotowire!E:E,Rotowire!$A:$A,'Master data'!$F75)</f>
        <v>0</v>
      </c>
      <c r="M75" s="2">
        <f>SUMIFS(Rotowire!F:F,Rotowire!$A:$A,'Master data'!$F75)*I75</f>
        <v>0</v>
      </c>
      <c r="N75" s="2">
        <f>SUMIFS(Rotowire!G:G,Rotowire!$A:$A,'Master data'!$F75)*I75</f>
        <v>0</v>
      </c>
      <c r="O75" s="2">
        <f>SUMIFS(Rotowire!I:I,Rotowire!$A:$A,'Master data'!$F75)*I75</f>
        <v>0</v>
      </c>
      <c r="P75" s="2">
        <f>SUMIFS(Rotowire!W:W,Rotowire!$A:$A,'Master data'!$F75)*K75</f>
        <v>0</v>
      </c>
      <c r="Q75" s="2">
        <f>SUMIFS(Rotowire!Y:Y,Rotowire!$A:$A,'Master data'!$F75)*J75</f>
        <v>0</v>
      </c>
      <c r="R75" s="2">
        <f>SUMIFS(Rotowire!AB:AB,Rotowire!$A:$A,'Master data'!$F75)</f>
        <v>0</v>
      </c>
      <c r="S75" s="2">
        <f>SUMIFS(Rotowire!AC:AC,Rotowire!$A:$A,'Master data'!$F75)</f>
        <v>0</v>
      </c>
      <c r="T75" s="2">
        <f>INDEX('Team forecast'!D$3:D$22,MATCH($B75,'Team forecast'!$B$3:$B$22,0))</f>
        <v>1.08</v>
      </c>
      <c r="U75" s="2">
        <f>INDEX('Team forecast'!E$3:E$22,MATCH($B75,'Team forecast'!$B$3:$B$22,0))</f>
        <v>1.3</v>
      </c>
      <c r="V75" s="2">
        <f>INDEX('Team forecast'!J$3:J$22,MATCH($B75,'Team forecast'!$B$3:$B$22,0))</f>
        <v>0.30690000000000001</v>
      </c>
      <c r="W75" s="2">
        <f>INDEX('Team forecast'!K$3:K$22,MATCH($B75,'Team forecast'!$B$3:$B$22,0))</f>
        <v>0.28310000000000002</v>
      </c>
      <c r="X75" s="2">
        <f>INDEX('Team forecast'!L$3:L$22,MATCH($B75,'Team forecast'!$B$3:$B$22,0))</f>
        <v>0.41</v>
      </c>
      <c r="Y75" s="5">
        <f t="shared" si="77"/>
        <v>-5000</v>
      </c>
      <c r="Z75" s="5">
        <f t="shared" si="78"/>
        <v>0</v>
      </c>
      <c r="AA75" s="5">
        <f t="shared" si="79"/>
        <v>0</v>
      </c>
      <c r="AB75" s="5">
        <f t="shared" si="80"/>
        <v>0</v>
      </c>
      <c r="AC75" s="5">
        <f t="shared" si="81"/>
        <v>0</v>
      </c>
      <c r="AD75" s="5">
        <f t="shared" si="86"/>
        <v>0</v>
      </c>
      <c r="AE75" s="5">
        <f t="shared" si="87"/>
        <v>0</v>
      </c>
      <c r="AF75" s="5">
        <f t="shared" si="82"/>
        <v>0</v>
      </c>
      <c r="AG75" s="5">
        <f t="shared" si="83"/>
        <v>0</v>
      </c>
      <c r="AH75" s="5">
        <f t="shared" si="88"/>
        <v>0</v>
      </c>
      <c r="AI75" s="5">
        <f t="shared" si="89"/>
        <v>0</v>
      </c>
      <c r="AJ75" s="5">
        <f t="shared" si="90"/>
        <v>0</v>
      </c>
      <c r="AK75" s="5">
        <f t="shared" si="91"/>
        <v>0</v>
      </c>
      <c r="AL75" s="5">
        <f>IFERROR(SUM(Y75:AK75),-5000)*((Cockpit!$C$3)^0)</f>
        <v>-5000</v>
      </c>
      <c r="AM75" s="19">
        <f>INDEX('Team forecast'!$M$3:$AU$22,MATCH($B75,'Team forecast'!$B$3:$B$22,0),MATCH(AM$1,'Team forecast'!$M$2:$AU$2,0))</f>
        <v>0</v>
      </c>
      <c r="AN75" s="19">
        <f>INDEX('Team forecast'!$M$3:$AU$22,MATCH($B75,'Team forecast'!$B$3:$B$22,0),MATCH(AN$1,'Team forecast'!$M$2:$AU$2,0))</f>
        <v>0</v>
      </c>
      <c r="AO75" s="19">
        <f>INDEX('Team forecast'!$M$3:$AU$22,MATCH($B75,'Team forecast'!$B$3:$B$22,0),MATCH(AO$1,'Team forecast'!$M$2:$AU$2,0))</f>
        <v>0</v>
      </c>
      <c r="AP75" s="19">
        <f>INDEX('Team forecast'!$M$3:$AU$22,MATCH($B75,'Team forecast'!$B$3:$B$22,0),MATCH(AP$1,'Team forecast'!$M$2:$AU$2,0))</f>
        <v>0</v>
      </c>
      <c r="AQ75" s="5">
        <f t="shared" si="92"/>
        <v>-5000</v>
      </c>
      <c r="AR75" s="5">
        <f>INDEX('Team forecast'!$M$3:$AU$22,MATCH($B75,'Team forecast'!$B$3:$B$22,0),MATCH(AR$1,'Team forecast'!$M$2:$AU$2,0))*IF($Y75&gt;0,25000,0)</f>
        <v>0</v>
      </c>
      <c r="AS75" s="5">
        <f>INDEX('Team forecast'!$M$3:$AU$22,MATCH($B75,'Team forecast'!$B$3:$B$22,0),MATCH(AS$1,'Team forecast'!$M$2:$AU$2,0))*IF($Y75&gt;0,5000,0)</f>
        <v>0</v>
      </c>
      <c r="AT75" s="5">
        <f>INDEX('Team forecast'!$M$3:$AU$22,MATCH($B75,'Team forecast'!$B$3:$B$22,0),MATCH(AT$1,'Team forecast'!$M$2:$AU$2,0))*IF($Y75&gt;0,-15000,0)</f>
        <v>0</v>
      </c>
      <c r="AU75" s="5">
        <f t="shared" si="93"/>
        <v>0</v>
      </c>
      <c r="AV75" s="5">
        <f t="shared" si="94"/>
        <v>0</v>
      </c>
      <c r="AW75" s="5">
        <f t="shared" si="95"/>
        <v>0</v>
      </c>
      <c r="AX75" s="5">
        <f t="shared" si="96"/>
        <v>0</v>
      </c>
      <c r="AY75" s="5">
        <f t="shared" si="97"/>
        <v>0</v>
      </c>
      <c r="AZ75" s="5">
        <f t="shared" si="98"/>
        <v>0</v>
      </c>
      <c r="BA75" s="5">
        <f t="shared" si="99"/>
        <v>0</v>
      </c>
      <c r="BB75" s="5">
        <f t="shared" si="100"/>
        <v>0</v>
      </c>
      <c r="BC75" s="5">
        <f t="shared" si="101"/>
        <v>0</v>
      </c>
      <c r="BD75" s="5">
        <f>IFERROR(SUM(AR75:BC75),0)*((Cockpit!$C$3)^1)</f>
        <v>0</v>
      </c>
      <c r="BE75" s="19">
        <f>INDEX('Team forecast'!$M$3:$AU$22,MATCH($B75,'Team forecast'!$B$3:$B$22,0),MATCH(BE$1,'Team forecast'!$M$2:$AU$2,0))</f>
        <v>0</v>
      </c>
      <c r="BF75" s="19">
        <f>INDEX('Team forecast'!$M$3:$AU$22,MATCH($B75,'Team forecast'!$B$3:$B$22,0),MATCH(BF$1,'Team forecast'!$M$2:$AU$2,0))</f>
        <v>0</v>
      </c>
      <c r="BG75" s="19">
        <f>INDEX('Team forecast'!$M$3:$AU$22,MATCH($B75,'Team forecast'!$B$3:$B$22,0),MATCH(BG$1,'Team forecast'!$M$2:$AU$2,0))</f>
        <v>0</v>
      </c>
      <c r="BH75" s="19">
        <f>INDEX('Team forecast'!$M$3:$AU$22,MATCH($B75,'Team forecast'!$B$3:$B$22,0),MATCH(BH$1,'Team forecast'!$M$2:$AU$2,0))</f>
        <v>0</v>
      </c>
      <c r="BI75" s="5">
        <f t="shared" si="102"/>
        <v>-5000</v>
      </c>
      <c r="BJ75" s="5">
        <f>INDEX('Team forecast'!$M$3:$AU$22,MATCH($B75,'Team forecast'!$B$3:$B$22,0),MATCH(BJ$1,'Team forecast'!$M$2:$AU$2,0))*IF($Y75&gt;0,25000,0)</f>
        <v>0</v>
      </c>
      <c r="BK75" s="5">
        <f>INDEX('Team forecast'!$M$3:$AU$22,MATCH($B75,'Team forecast'!$B$3:$B$22,0),MATCH(BK$1,'Team forecast'!$M$2:$AU$2,0))*IF($Y75&gt;0,5000,0)</f>
        <v>0</v>
      </c>
      <c r="BL75" s="5">
        <f>INDEX('Team forecast'!$M$3:$AU$22,MATCH($B75,'Team forecast'!$B$3:$B$22,0),MATCH(BL$1,'Team forecast'!$M$2:$AU$2,0))*IF($Y75&gt;0,-15000,0)</f>
        <v>0</v>
      </c>
      <c r="BM75" s="5">
        <f t="shared" si="103"/>
        <v>0</v>
      </c>
      <c r="BN75" s="5">
        <f t="shared" si="104"/>
        <v>0</v>
      </c>
      <c r="BO75" s="5">
        <f t="shared" si="105"/>
        <v>0</v>
      </c>
      <c r="BP75" s="5">
        <f t="shared" si="106"/>
        <v>0</v>
      </c>
      <c r="BQ75" s="5">
        <f t="shared" si="107"/>
        <v>0</v>
      </c>
      <c r="BR75" s="5">
        <f t="shared" si="108"/>
        <v>0</v>
      </c>
      <c r="BS75" s="5">
        <f t="shared" si="109"/>
        <v>0</v>
      </c>
      <c r="BT75" s="5">
        <f t="shared" si="110"/>
        <v>0</v>
      </c>
      <c r="BU75" s="5">
        <f t="shared" si="111"/>
        <v>0</v>
      </c>
      <c r="BV75" s="5">
        <f>IFERROR(SUM(BJ75:BU75),0)*((Cockpit!$C$3)^2)</f>
        <v>0</v>
      </c>
      <c r="BW75" s="19">
        <f>INDEX('Team forecast'!$M$3:$AU$22,MATCH($B75,'Team forecast'!$B$3:$B$22,0),MATCH(BW$1,'Team forecast'!$M$2:$AU$2,0))</f>
        <v>0</v>
      </c>
      <c r="BX75" s="19">
        <f>INDEX('Team forecast'!$M$3:$AU$22,MATCH($B75,'Team forecast'!$B$3:$B$22,0),MATCH(BX$1,'Team forecast'!$M$2:$AU$2,0))</f>
        <v>0</v>
      </c>
      <c r="BY75" s="19">
        <f>INDEX('Team forecast'!$M$3:$AU$22,MATCH($B75,'Team forecast'!$B$3:$B$22,0),MATCH(BY$1,'Team forecast'!$M$2:$AU$2,0))</f>
        <v>0</v>
      </c>
      <c r="BZ75" s="19">
        <f>INDEX('Team forecast'!$M$3:$AU$22,MATCH($B75,'Team forecast'!$B$3:$B$22,0),MATCH(BZ$1,'Team forecast'!$M$2:$AU$2,0))</f>
        <v>0</v>
      </c>
      <c r="CA75" s="5">
        <f t="shared" si="112"/>
        <v>-5000</v>
      </c>
      <c r="CB75" s="5">
        <f>INDEX('Team forecast'!$M$3:$AU$22,MATCH($B75,'Team forecast'!$B$3:$B$22,0),MATCH(CB$1,'Team forecast'!$M$2:$AU$2,0))*IF($Y75&gt;0,25000,0)</f>
        <v>0</v>
      </c>
      <c r="CC75" s="5">
        <f>INDEX('Team forecast'!$M$3:$AU$22,MATCH($B75,'Team forecast'!$B$3:$B$22,0),MATCH(CC$1,'Team forecast'!$M$2:$AU$2,0))*IF($Y75&gt;0,5000,0)</f>
        <v>0</v>
      </c>
      <c r="CD75" s="5">
        <f>INDEX('Team forecast'!$M$3:$AU$22,MATCH($B75,'Team forecast'!$B$3:$B$22,0),MATCH(CD$1,'Team forecast'!$M$2:$AU$2,0))*IF($Y75&gt;0,-15000,0)</f>
        <v>0</v>
      </c>
      <c r="CE75" s="5">
        <f t="shared" si="113"/>
        <v>0</v>
      </c>
      <c r="CF75" s="5">
        <f t="shared" si="114"/>
        <v>0</v>
      </c>
      <c r="CG75" s="5">
        <f t="shared" si="115"/>
        <v>0</v>
      </c>
      <c r="CH75" s="5">
        <f t="shared" si="116"/>
        <v>0</v>
      </c>
      <c r="CI75" s="5">
        <f t="shared" si="117"/>
        <v>0</v>
      </c>
      <c r="CJ75" s="5">
        <f t="shared" si="118"/>
        <v>0</v>
      </c>
      <c r="CK75" s="5">
        <f t="shared" si="119"/>
        <v>0</v>
      </c>
      <c r="CL75" s="5">
        <f t="shared" si="120"/>
        <v>0</v>
      </c>
      <c r="CM75" s="5">
        <f t="shared" si="121"/>
        <v>0</v>
      </c>
      <c r="CN75" s="5">
        <f>IFERROR(SUM(CB75:CM75),0)*((Cockpit!$C$3)^3)</f>
        <v>0</v>
      </c>
      <c r="CO75" s="19">
        <f>INDEX('Team forecast'!$M$3:$AU$22,MATCH($B75,'Team forecast'!$B$3:$B$22,0),MATCH(CO$1,'Team forecast'!$M$2:$AU$2,0))</f>
        <v>0</v>
      </c>
      <c r="CP75" s="19">
        <f>INDEX('Team forecast'!$M$3:$AU$22,MATCH($B75,'Team forecast'!$B$3:$B$22,0),MATCH(CP$1,'Team forecast'!$M$2:$AU$2,0))</f>
        <v>0</v>
      </c>
      <c r="CQ75" s="19">
        <f>INDEX('Team forecast'!$M$3:$AU$22,MATCH($B75,'Team forecast'!$B$3:$B$22,0),MATCH(CQ$1,'Team forecast'!$M$2:$AU$2,0))</f>
        <v>0</v>
      </c>
      <c r="CR75" s="19">
        <f>INDEX('Team forecast'!$M$3:$AU$22,MATCH($B75,'Team forecast'!$B$3:$B$22,0),MATCH(CR$1,'Team forecast'!$M$2:$AU$2,0))</f>
        <v>0</v>
      </c>
      <c r="CS75" s="5">
        <f t="shared" si="122"/>
        <v>-5000</v>
      </c>
      <c r="CT75" s="5">
        <f>INDEX('Team forecast'!$M$3:$AU$22,MATCH($B75,'Team forecast'!$B$3:$B$22,0),MATCH(CT$1,'Team forecast'!$M$2:$AU$2,0))*IF($Y75&gt;0,25000,0)</f>
        <v>0</v>
      </c>
      <c r="CU75" s="5">
        <f>INDEX('Team forecast'!$M$3:$AU$22,MATCH($B75,'Team forecast'!$B$3:$B$22,0),MATCH(CU$1,'Team forecast'!$M$2:$AU$2,0))*IF($Y75&gt;0,5000,0)</f>
        <v>0</v>
      </c>
      <c r="CV75" s="5">
        <f>INDEX('Team forecast'!$M$3:$AU$22,MATCH($B75,'Team forecast'!$B$3:$B$22,0),MATCH(CV$1,'Team forecast'!$M$2:$AU$2,0))*IF($Y75&gt;0,-15000,0)</f>
        <v>0</v>
      </c>
      <c r="CW75" s="5">
        <f t="shared" si="123"/>
        <v>0</v>
      </c>
      <c r="CX75" s="5">
        <f t="shared" si="124"/>
        <v>0</v>
      </c>
      <c r="CY75" s="5">
        <f t="shared" si="125"/>
        <v>0</v>
      </c>
      <c r="CZ75" s="5">
        <f t="shared" si="126"/>
        <v>0</v>
      </c>
      <c r="DA75" s="5">
        <f t="shared" si="127"/>
        <v>0</v>
      </c>
      <c r="DB75" s="5">
        <f t="shared" si="128"/>
        <v>0</v>
      </c>
      <c r="DC75" s="5">
        <f t="shared" si="129"/>
        <v>0</v>
      </c>
      <c r="DD75" s="5">
        <f t="shared" si="130"/>
        <v>0</v>
      </c>
      <c r="DE75" s="5">
        <f t="shared" si="131"/>
        <v>0</v>
      </c>
      <c r="DF75" s="5">
        <f>IFERROR(SUM(CT75:DE75),0)*((Cockpit!$C$3)^4)</f>
        <v>0</v>
      </c>
      <c r="DG75" s="19">
        <f>INDEX('Team forecast'!$M$3:$AU$22,MATCH($B75,'Team forecast'!$B$3:$B$22,0),MATCH(DG$1,'Team forecast'!$M$2:$AU$2,0))</f>
        <v>0</v>
      </c>
      <c r="DH75" s="19">
        <f>INDEX('Team forecast'!$M$3:$AU$22,MATCH($B75,'Team forecast'!$B$3:$B$22,0),MATCH(DH$1,'Team forecast'!$M$2:$AU$2,0))</f>
        <v>0</v>
      </c>
      <c r="DI75" s="19">
        <f>INDEX('Team forecast'!$M$3:$AU$22,MATCH($B75,'Team forecast'!$B$3:$B$22,0),MATCH(DI$1,'Team forecast'!$M$2:$AU$2,0))</f>
        <v>0</v>
      </c>
      <c r="DJ75" s="19">
        <f>INDEX('Team forecast'!$M$3:$AU$22,MATCH($B75,'Team forecast'!$B$3:$B$22,0),MATCH(DJ$1,'Team forecast'!$M$2:$AU$2,0))</f>
        <v>0</v>
      </c>
      <c r="DK75" s="5">
        <f t="shared" si="132"/>
        <v>-5000</v>
      </c>
      <c r="DL75" s="5">
        <f>INDEX('Team forecast'!$M$3:$AU$22,MATCH($B75,'Team forecast'!$B$3:$B$22,0),MATCH(DL$1,'Team forecast'!$M$2:$AU$2,0))*IF($Y75&gt;0,25000,0)</f>
        <v>0</v>
      </c>
      <c r="DM75" s="5">
        <f>INDEX('Team forecast'!$M$3:$AU$22,MATCH($B75,'Team forecast'!$B$3:$B$22,0),MATCH(DM$1,'Team forecast'!$M$2:$AU$2,0))*IF($Y75&gt;0,5000,0)</f>
        <v>0</v>
      </c>
      <c r="DN75" s="5">
        <f>INDEX('Team forecast'!$M$3:$AU$22,MATCH($B75,'Team forecast'!$B$3:$B$22,0),MATCH(DN$1,'Team forecast'!$M$2:$AU$2,0))*IF($Y75&gt;0,-15000,0)</f>
        <v>0</v>
      </c>
      <c r="DO75" s="5">
        <f t="shared" si="133"/>
        <v>0</v>
      </c>
      <c r="DP75" s="5">
        <f t="shared" si="134"/>
        <v>0</v>
      </c>
      <c r="DQ75" s="5">
        <f t="shared" si="135"/>
        <v>0</v>
      </c>
      <c r="DR75" s="5">
        <f t="shared" si="136"/>
        <v>0</v>
      </c>
      <c r="DS75" s="5">
        <f t="shared" si="137"/>
        <v>0</v>
      </c>
      <c r="DT75" s="5">
        <f t="shared" si="138"/>
        <v>0</v>
      </c>
      <c r="DU75" s="5">
        <f t="shared" si="139"/>
        <v>0</v>
      </c>
      <c r="DV75" s="5">
        <f t="shared" si="140"/>
        <v>0</v>
      </c>
      <c r="DW75" s="5">
        <f t="shared" si="141"/>
        <v>0</v>
      </c>
      <c r="DX75" s="5">
        <f>IFERROR(SUM(DL75:DW75),0)*((Cockpit!$C$3)^5)</f>
        <v>0</v>
      </c>
      <c r="DY75" s="5">
        <f t="shared" si="142"/>
        <v>-5000</v>
      </c>
      <c r="DZ75" s="5" t="str">
        <f>IF(ISERROR(MATCH(A75,'Current squad'!B:B,0)),"No","Yes")</f>
        <v>No</v>
      </c>
      <c r="EA75" s="5" cm="1">
        <f t="array" ref="EA75">IFERROR(_xlfn.IFS(DZ75="Yes",0,DZ75="No",H75*1%),999999)</f>
        <v>23970</v>
      </c>
      <c r="EB75" s="5">
        <f t="shared" si="84"/>
        <v>2420970</v>
      </c>
      <c r="EC75" s="5">
        <f t="shared" si="143"/>
        <v>-28970</v>
      </c>
      <c r="ED75" s="1">
        <f t="shared" si="85"/>
        <v>-1.2085940759282437E-2</v>
      </c>
      <c r="EE75" s="5">
        <f>RANK(EC75,$EC$2:$EC$572)+COUNTIF($EC$2:EC75,EC75)-1</f>
        <v>269</v>
      </c>
      <c r="EF75" s="4">
        <f>RANK(ED75,$ED$2:$ED$572)+COUNTIF($ED$2:ED75,ED75)-1</f>
        <v>449</v>
      </c>
    </row>
    <row r="76" spans="1:136" x14ac:dyDescent="0.3">
      <c r="A76" t="str">
        <f>IF(Holdet.dk!A76&lt;&gt;"",Holdet.dk!A76,"")</f>
        <v>Aleksandar Mitrovic</v>
      </c>
      <c r="B76" t="str">
        <f>INDEX(Holdet.dk!B:B,MATCH($A76,Holdet.dk!$A:$A,0))</f>
        <v>Fulham</v>
      </c>
      <c r="C76" t="str">
        <f>INDEX(Holdet.dk!C:C,MATCH($A76,Holdet.dk!$A:$A,0))</f>
        <v>Striker</v>
      </c>
      <c r="D76" t="str">
        <f>INDEX(Holdet.dk!D:D,MATCH($A76,Holdet.dk!$A:$A,0))</f>
        <v>5.070.000</v>
      </c>
      <c r="E76" s="1">
        <f>IFERROR(_xlfn.NUMBERVALUE(INDEX(Holdet.dk!$E:$E,MATCH($A76,Holdet.dk!$A:$A,0)),","),0)</f>
        <v>2E-3</v>
      </c>
      <c r="F76" t="str">
        <f>IF(INDEX(Lookup!H:H,MATCH('Master data'!A76,Lookup!G:G,0))=0,A76,INDEX(Lookup!H:H,MATCH('Master data'!A76,Lookup!G:G,0)))</f>
        <v>Aleksandar Mitrovic</v>
      </c>
      <c r="G76" t="str">
        <f>IFERROR(INDEX(Lookup!B:B,MATCH(INDEX(Rotowire!C:C,MATCH(F76,Rotowire!A:A,0)),Lookup!D:D,0)),"")</f>
        <v/>
      </c>
      <c r="H76" s="5">
        <f t="shared" si="76"/>
        <v>5070000</v>
      </c>
      <c r="I76" s="19">
        <f>IFERROR(INDEX('Team forecast'!$G$3:$I$22,MATCH($B76,'Team forecast'!$B$3:$B$22,0),MATCH(I$1,'Team forecast'!$G$2:$I$2,0)),0)</f>
        <v>0.79881656804733725</v>
      </c>
      <c r="J76" s="19">
        <f>IFERROR(INDEX('Team forecast'!$G$3:$I$22,MATCH($B76,'Team forecast'!$B$3:$B$22,0),MATCH(J$1,'Team forecast'!$G$2:$I$2,0)),0)</f>
        <v>0.8913043478260867</v>
      </c>
      <c r="K76" s="19">
        <f>IFERROR(INDEX('Team forecast'!$G$3:$I$22,MATCH($B76,'Team forecast'!$B$3:$B$22,0),MATCH(K$1,'Team forecast'!$G$2:$I$2,0)),0)</f>
        <v>1.1691703107234377</v>
      </c>
      <c r="L76">
        <f>SUMIFS(Rotowire!E:E,Rotowire!$A:$A,'Master data'!$F76)</f>
        <v>0</v>
      </c>
      <c r="M76" s="2">
        <f>SUMIFS(Rotowire!F:F,Rotowire!$A:$A,'Master data'!$F76)*I76</f>
        <v>0</v>
      </c>
      <c r="N76" s="2">
        <f>SUMIFS(Rotowire!G:G,Rotowire!$A:$A,'Master data'!$F76)*I76</f>
        <v>0</v>
      </c>
      <c r="O76" s="2">
        <f>SUMIFS(Rotowire!I:I,Rotowire!$A:$A,'Master data'!$F76)*I76</f>
        <v>0</v>
      </c>
      <c r="P76" s="2">
        <f>SUMIFS(Rotowire!W:W,Rotowire!$A:$A,'Master data'!$F76)*K76</f>
        <v>0</v>
      </c>
      <c r="Q76" s="2">
        <f>SUMIFS(Rotowire!Y:Y,Rotowire!$A:$A,'Master data'!$F76)*J76</f>
        <v>0</v>
      </c>
      <c r="R76" s="2">
        <f>SUMIFS(Rotowire!AB:AB,Rotowire!$A:$A,'Master data'!$F76)</f>
        <v>0</v>
      </c>
      <c r="S76" s="2">
        <f>SUMIFS(Rotowire!AC:AC,Rotowire!$A:$A,'Master data'!$F76)</f>
        <v>0</v>
      </c>
      <c r="T76" s="2">
        <f>INDEX('Team forecast'!D$3:D$22,MATCH($B76,'Team forecast'!$B$3:$B$22,0))</f>
        <v>1.35</v>
      </c>
      <c r="U76" s="2">
        <f>INDEX('Team forecast'!E$3:E$22,MATCH($B76,'Team forecast'!$B$3:$B$22,0))</f>
        <v>1.23</v>
      </c>
      <c r="V76" s="2">
        <f>INDEX('Team forecast'!J$3:J$22,MATCH($B76,'Team forecast'!$B$3:$B$22,0))</f>
        <v>0.39200000000000002</v>
      </c>
      <c r="W76" s="2">
        <f>INDEX('Team forecast'!K$3:K$22,MATCH($B76,'Team forecast'!$B$3:$B$22,0))</f>
        <v>0.2712</v>
      </c>
      <c r="X76" s="2">
        <f>INDEX('Team forecast'!L$3:L$22,MATCH($B76,'Team forecast'!$B$3:$B$22,0))</f>
        <v>0.33679999999999999</v>
      </c>
      <c r="Y76" s="5">
        <f t="shared" si="77"/>
        <v>-5000</v>
      </c>
      <c r="Z76" s="5">
        <f t="shared" si="78"/>
        <v>0</v>
      </c>
      <c r="AA76" s="5">
        <f t="shared" si="79"/>
        <v>0</v>
      </c>
      <c r="AB76" s="5">
        <f t="shared" si="80"/>
        <v>0</v>
      </c>
      <c r="AC76" s="5">
        <f t="shared" si="81"/>
        <v>0</v>
      </c>
      <c r="AD76" s="5">
        <f t="shared" si="86"/>
        <v>0</v>
      </c>
      <c r="AE76" s="5">
        <f t="shared" si="87"/>
        <v>0</v>
      </c>
      <c r="AF76" s="5">
        <f t="shared" si="82"/>
        <v>0</v>
      </c>
      <c r="AG76" s="5">
        <f t="shared" si="83"/>
        <v>0</v>
      </c>
      <c r="AH76" s="5">
        <f t="shared" si="88"/>
        <v>0</v>
      </c>
      <c r="AI76" s="5">
        <f t="shared" si="89"/>
        <v>0</v>
      </c>
      <c r="AJ76" s="5">
        <f t="shared" si="90"/>
        <v>0</v>
      </c>
      <c r="AK76" s="5">
        <f t="shared" si="91"/>
        <v>0</v>
      </c>
      <c r="AL76" s="5">
        <f>IFERROR(SUM(Y76:AK76),-5000)*((Cockpit!$C$3)^0)</f>
        <v>-5000</v>
      </c>
      <c r="AM76" s="19">
        <f>INDEX('Team forecast'!$M$3:$AU$22,MATCH($B76,'Team forecast'!$B$3:$B$22,0),MATCH(AM$1,'Team forecast'!$M$2:$AU$2,0))</f>
        <v>0</v>
      </c>
      <c r="AN76" s="19">
        <f>INDEX('Team forecast'!$M$3:$AU$22,MATCH($B76,'Team forecast'!$B$3:$B$22,0),MATCH(AN$1,'Team forecast'!$M$2:$AU$2,0))</f>
        <v>0</v>
      </c>
      <c r="AO76" s="19">
        <f>INDEX('Team forecast'!$M$3:$AU$22,MATCH($B76,'Team forecast'!$B$3:$B$22,0),MATCH(AO$1,'Team forecast'!$M$2:$AU$2,0))</f>
        <v>0</v>
      </c>
      <c r="AP76" s="19">
        <f>INDEX('Team forecast'!$M$3:$AU$22,MATCH($B76,'Team forecast'!$B$3:$B$22,0),MATCH(AP$1,'Team forecast'!$M$2:$AU$2,0))</f>
        <v>0</v>
      </c>
      <c r="AQ76" s="5">
        <f t="shared" si="92"/>
        <v>-5000</v>
      </c>
      <c r="AR76" s="5">
        <f>INDEX('Team forecast'!$M$3:$AU$22,MATCH($B76,'Team forecast'!$B$3:$B$22,0),MATCH(AR$1,'Team forecast'!$M$2:$AU$2,0))*IF($Y76&gt;0,25000,0)</f>
        <v>0</v>
      </c>
      <c r="AS76" s="5">
        <f>INDEX('Team forecast'!$M$3:$AU$22,MATCH($B76,'Team forecast'!$B$3:$B$22,0),MATCH(AS$1,'Team forecast'!$M$2:$AU$2,0))*IF($Y76&gt;0,5000,0)</f>
        <v>0</v>
      </c>
      <c r="AT76" s="5">
        <f>INDEX('Team forecast'!$M$3:$AU$22,MATCH($B76,'Team forecast'!$B$3:$B$22,0),MATCH(AT$1,'Team forecast'!$M$2:$AU$2,0))*IF($Y76&gt;0,-15000,0)</f>
        <v>0</v>
      </c>
      <c r="AU76" s="5">
        <f t="shared" si="93"/>
        <v>0</v>
      </c>
      <c r="AV76" s="5">
        <f t="shared" si="94"/>
        <v>0</v>
      </c>
      <c r="AW76" s="5">
        <f t="shared" si="95"/>
        <v>0</v>
      </c>
      <c r="AX76" s="5">
        <f t="shared" si="96"/>
        <v>0</v>
      </c>
      <c r="AY76" s="5">
        <f t="shared" si="97"/>
        <v>0</v>
      </c>
      <c r="AZ76" s="5">
        <f t="shared" si="98"/>
        <v>0</v>
      </c>
      <c r="BA76" s="5">
        <f t="shared" si="99"/>
        <v>0</v>
      </c>
      <c r="BB76" s="5">
        <f t="shared" si="100"/>
        <v>0</v>
      </c>
      <c r="BC76" s="5">
        <f t="shared" si="101"/>
        <v>0</v>
      </c>
      <c r="BD76" s="5">
        <f>IFERROR(SUM(AR76:BC76),0)*((Cockpit!$C$3)^1)</f>
        <v>0</v>
      </c>
      <c r="BE76" s="19">
        <f>INDEX('Team forecast'!$M$3:$AU$22,MATCH($B76,'Team forecast'!$B$3:$B$22,0),MATCH(BE$1,'Team forecast'!$M$2:$AU$2,0))</f>
        <v>0</v>
      </c>
      <c r="BF76" s="19">
        <f>INDEX('Team forecast'!$M$3:$AU$22,MATCH($B76,'Team forecast'!$B$3:$B$22,0),MATCH(BF$1,'Team forecast'!$M$2:$AU$2,0))</f>
        <v>0</v>
      </c>
      <c r="BG76" s="19">
        <f>INDEX('Team forecast'!$M$3:$AU$22,MATCH($B76,'Team forecast'!$B$3:$B$22,0),MATCH(BG$1,'Team forecast'!$M$2:$AU$2,0))</f>
        <v>0</v>
      </c>
      <c r="BH76" s="19">
        <f>INDEX('Team forecast'!$M$3:$AU$22,MATCH($B76,'Team forecast'!$B$3:$B$22,0),MATCH(BH$1,'Team forecast'!$M$2:$AU$2,0))</f>
        <v>0</v>
      </c>
      <c r="BI76" s="5">
        <f t="shared" si="102"/>
        <v>-5000</v>
      </c>
      <c r="BJ76" s="5">
        <f>INDEX('Team forecast'!$M$3:$AU$22,MATCH($B76,'Team forecast'!$B$3:$B$22,0),MATCH(BJ$1,'Team forecast'!$M$2:$AU$2,0))*IF($Y76&gt;0,25000,0)</f>
        <v>0</v>
      </c>
      <c r="BK76" s="5">
        <f>INDEX('Team forecast'!$M$3:$AU$22,MATCH($B76,'Team forecast'!$B$3:$B$22,0),MATCH(BK$1,'Team forecast'!$M$2:$AU$2,0))*IF($Y76&gt;0,5000,0)</f>
        <v>0</v>
      </c>
      <c r="BL76" s="5">
        <f>INDEX('Team forecast'!$M$3:$AU$22,MATCH($B76,'Team forecast'!$B$3:$B$22,0),MATCH(BL$1,'Team forecast'!$M$2:$AU$2,0))*IF($Y76&gt;0,-15000,0)</f>
        <v>0</v>
      </c>
      <c r="BM76" s="5">
        <f t="shared" si="103"/>
        <v>0</v>
      </c>
      <c r="BN76" s="5">
        <f t="shared" si="104"/>
        <v>0</v>
      </c>
      <c r="BO76" s="5">
        <f t="shared" si="105"/>
        <v>0</v>
      </c>
      <c r="BP76" s="5">
        <f t="shared" si="106"/>
        <v>0</v>
      </c>
      <c r="BQ76" s="5">
        <f t="shared" si="107"/>
        <v>0</v>
      </c>
      <c r="BR76" s="5">
        <f t="shared" si="108"/>
        <v>0</v>
      </c>
      <c r="BS76" s="5">
        <f t="shared" si="109"/>
        <v>0</v>
      </c>
      <c r="BT76" s="5">
        <f t="shared" si="110"/>
        <v>0</v>
      </c>
      <c r="BU76" s="5">
        <f t="shared" si="111"/>
        <v>0</v>
      </c>
      <c r="BV76" s="5">
        <f>IFERROR(SUM(BJ76:BU76),0)*((Cockpit!$C$3)^2)</f>
        <v>0</v>
      </c>
      <c r="BW76" s="19">
        <f>INDEX('Team forecast'!$M$3:$AU$22,MATCH($B76,'Team forecast'!$B$3:$B$22,0),MATCH(BW$1,'Team forecast'!$M$2:$AU$2,0))</f>
        <v>0</v>
      </c>
      <c r="BX76" s="19">
        <f>INDEX('Team forecast'!$M$3:$AU$22,MATCH($B76,'Team forecast'!$B$3:$B$22,0),MATCH(BX$1,'Team forecast'!$M$2:$AU$2,0))</f>
        <v>0</v>
      </c>
      <c r="BY76" s="19">
        <f>INDEX('Team forecast'!$M$3:$AU$22,MATCH($B76,'Team forecast'!$B$3:$B$22,0),MATCH(BY$1,'Team forecast'!$M$2:$AU$2,0))</f>
        <v>0</v>
      </c>
      <c r="BZ76" s="19">
        <f>INDEX('Team forecast'!$M$3:$AU$22,MATCH($B76,'Team forecast'!$B$3:$B$22,0),MATCH(BZ$1,'Team forecast'!$M$2:$AU$2,0))</f>
        <v>0</v>
      </c>
      <c r="CA76" s="5">
        <f t="shared" si="112"/>
        <v>-5000</v>
      </c>
      <c r="CB76" s="5">
        <f>INDEX('Team forecast'!$M$3:$AU$22,MATCH($B76,'Team forecast'!$B$3:$B$22,0),MATCH(CB$1,'Team forecast'!$M$2:$AU$2,0))*IF($Y76&gt;0,25000,0)</f>
        <v>0</v>
      </c>
      <c r="CC76" s="5">
        <f>INDEX('Team forecast'!$M$3:$AU$22,MATCH($B76,'Team forecast'!$B$3:$B$22,0),MATCH(CC$1,'Team forecast'!$M$2:$AU$2,0))*IF($Y76&gt;0,5000,0)</f>
        <v>0</v>
      </c>
      <c r="CD76" s="5">
        <f>INDEX('Team forecast'!$M$3:$AU$22,MATCH($B76,'Team forecast'!$B$3:$B$22,0),MATCH(CD$1,'Team forecast'!$M$2:$AU$2,0))*IF($Y76&gt;0,-15000,0)</f>
        <v>0</v>
      </c>
      <c r="CE76" s="5">
        <f t="shared" si="113"/>
        <v>0</v>
      </c>
      <c r="CF76" s="5">
        <f t="shared" si="114"/>
        <v>0</v>
      </c>
      <c r="CG76" s="5">
        <f t="shared" si="115"/>
        <v>0</v>
      </c>
      <c r="CH76" s="5">
        <f t="shared" si="116"/>
        <v>0</v>
      </c>
      <c r="CI76" s="5">
        <f t="shared" si="117"/>
        <v>0</v>
      </c>
      <c r="CJ76" s="5">
        <f t="shared" si="118"/>
        <v>0</v>
      </c>
      <c r="CK76" s="5">
        <f t="shared" si="119"/>
        <v>0</v>
      </c>
      <c r="CL76" s="5">
        <f t="shared" si="120"/>
        <v>0</v>
      </c>
      <c r="CM76" s="5">
        <f t="shared" si="121"/>
        <v>0</v>
      </c>
      <c r="CN76" s="5">
        <f>IFERROR(SUM(CB76:CM76),0)*((Cockpit!$C$3)^3)</f>
        <v>0</v>
      </c>
      <c r="CO76" s="19">
        <f>INDEX('Team forecast'!$M$3:$AU$22,MATCH($B76,'Team forecast'!$B$3:$B$22,0),MATCH(CO$1,'Team forecast'!$M$2:$AU$2,0))</f>
        <v>0</v>
      </c>
      <c r="CP76" s="19">
        <f>INDEX('Team forecast'!$M$3:$AU$22,MATCH($B76,'Team forecast'!$B$3:$B$22,0),MATCH(CP$1,'Team forecast'!$M$2:$AU$2,0))</f>
        <v>0</v>
      </c>
      <c r="CQ76" s="19">
        <f>INDEX('Team forecast'!$M$3:$AU$22,MATCH($B76,'Team forecast'!$B$3:$B$22,0),MATCH(CQ$1,'Team forecast'!$M$2:$AU$2,0))</f>
        <v>0</v>
      </c>
      <c r="CR76" s="19">
        <f>INDEX('Team forecast'!$M$3:$AU$22,MATCH($B76,'Team forecast'!$B$3:$B$22,0),MATCH(CR$1,'Team forecast'!$M$2:$AU$2,0))</f>
        <v>0</v>
      </c>
      <c r="CS76" s="5">
        <f t="shared" si="122"/>
        <v>-5000</v>
      </c>
      <c r="CT76" s="5">
        <f>INDEX('Team forecast'!$M$3:$AU$22,MATCH($B76,'Team forecast'!$B$3:$B$22,0),MATCH(CT$1,'Team forecast'!$M$2:$AU$2,0))*IF($Y76&gt;0,25000,0)</f>
        <v>0</v>
      </c>
      <c r="CU76" s="5">
        <f>INDEX('Team forecast'!$M$3:$AU$22,MATCH($B76,'Team forecast'!$B$3:$B$22,0),MATCH(CU$1,'Team forecast'!$M$2:$AU$2,0))*IF($Y76&gt;0,5000,0)</f>
        <v>0</v>
      </c>
      <c r="CV76" s="5">
        <f>INDEX('Team forecast'!$M$3:$AU$22,MATCH($B76,'Team forecast'!$B$3:$B$22,0),MATCH(CV$1,'Team forecast'!$M$2:$AU$2,0))*IF($Y76&gt;0,-15000,0)</f>
        <v>0</v>
      </c>
      <c r="CW76" s="5">
        <f t="shared" si="123"/>
        <v>0</v>
      </c>
      <c r="CX76" s="5">
        <f t="shared" si="124"/>
        <v>0</v>
      </c>
      <c r="CY76" s="5">
        <f t="shared" si="125"/>
        <v>0</v>
      </c>
      <c r="CZ76" s="5">
        <f t="shared" si="126"/>
        <v>0</v>
      </c>
      <c r="DA76" s="5">
        <f t="shared" si="127"/>
        <v>0</v>
      </c>
      <c r="DB76" s="5">
        <f t="shared" si="128"/>
        <v>0</v>
      </c>
      <c r="DC76" s="5">
        <f t="shared" si="129"/>
        <v>0</v>
      </c>
      <c r="DD76" s="5">
        <f t="shared" si="130"/>
        <v>0</v>
      </c>
      <c r="DE76" s="5">
        <f t="shared" si="131"/>
        <v>0</v>
      </c>
      <c r="DF76" s="5">
        <f>IFERROR(SUM(CT76:DE76),0)*((Cockpit!$C$3)^4)</f>
        <v>0</v>
      </c>
      <c r="DG76" s="19">
        <f>INDEX('Team forecast'!$M$3:$AU$22,MATCH($B76,'Team forecast'!$B$3:$B$22,0),MATCH(DG$1,'Team forecast'!$M$2:$AU$2,0))</f>
        <v>0</v>
      </c>
      <c r="DH76" s="19">
        <f>INDEX('Team forecast'!$M$3:$AU$22,MATCH($B76,'Team forecast'!$B$3:$B$22,0),MATCH(DH$1,'Team forecast'!$M$2:$AU$2,0))</f>
        <v>0</v>
      </c>
      <c r="DI76" s="19">
        <f>INDEX('Team forecast'!$M$3:$AU$22,MATCH($B76,'Team forecast'!$B$3:$B$22,0),MATCH(DI$1,'Team forecast'!$M$2:$AU$2,0))</f>
        <v>0</v>
      </c>
      <c r="DJ76" s="19">
        <f>INDEX('Team forecast'!$M$3:$AU$22,MATCH($B76,'Team forecast'!$B$3:$B$22,0),MATCH(DJ$1,'Team forecast'!$M$2:$AU$2,0))</f>
        <v>0</v>
      </c>
      <c r="DK76" s="5">
        <f t="shared" si="132"/>
        <v>-5000</v>
      </c>
      <c r="DL76" s="5">
        <f>INDEX('Team forecast'!$M$3:$AU$22,MATCH($B76,'Team forecast'!$B$3:$B$22,0),MATCH(DL$1,'Team forecast'!$M$2:$AU$2,0))*IF($Y76&gt;0,25000,0)</f>
        <v>0</v>
      </c>
      <c r="DM76" s="5">
        <f>INDEX('Team forecast'!$M$3:$AU$22,MATCH($B76,'Team forecast'!$B$3:$B$22,0),MATCH(DM$1,'Team forecast'!$M$2:$AU$2,0))*IF($Y76&gt;0,5000,0)</f>
        <v>0</v>
      </c>
      <c r="DN76" s="5">
        <f>INDEX('Team forecast'!$M$3:$AU$22,MATCH($B76,'Team forecast'!$B$3:$B$22,0),MATCH(DN$1,'Team forecast'!$M$2:$AU$2,0))*IF($Y76&gt;0,-15000,0)</f>
        <v>0</v>
      </c>
      <c r="DO76" s="5">
        <f t="shared" si="133"/>
        <v>0</v>
      </c>
      <c r="DP76" s="5">
        <f t="shared" si="134"/>
        <v>0</v>
      </c>
      <c r="DQ76" s="5">
        <f t="shared" si="135"/>
        <v>0</v>
      </c>
      <c r="DR76" s="5">
        <f t="shared" si="136"/>
        <v>0</v>
      </c>
      <c r="DS76" s="5">
        <f t="shared" si="137"/>
        <v>0</v>
      </c>
      <c r="DT76" s="5">
        <f t="shared" si="138"/>
        <v>0</v>
      </c>
      <c r="DU76" s="5">
        <f t="shared" si="139"/>
        <v>0</v>
      </c>
      <c r="DV76" s="5">
        <f t="shared" si="140"/>
        <v>0</v>
      </c>
      <c r="DW76" s="5">
        <f t="shared" si="141"/>
        <v>0</v>
      </c>
      <c r="DX76" s="5">
        <f>IFERROR(SUM(DL76:DW76),0)*((Cockpit!$C$3)^5)</f>
        <v>0</v>
      </c>
      <c r="DY76" s="5">
        <f t="shared" si="142"/>
        <v>-5000</v>
      </c>
      <c r="DZ76" s="5" t="str">
        <f>IF(ISERROR(MATCH(A76,'Current squad'!B:B,0)),"No","Yes")</f>
        <v>No</v>
      </c>
      <c r="EA76" s="5" cm="1">
        <f t="array" ref="EA76">IFERROR(_xlfn.IFS(DZ76="Yes",0,DZ76="No",H76*1%),999999)</f>
        <v>50700</v>
      </c>
      <c r="EB76" s="5">
        <f t="shared" si="84"/>
        <v>5120700</v>
      </c>
      <c r="EC76" s="5">
        <f t="shared" si="143"/>
        <v>-55700</v>
      </c>
      <c r="ED76" s="1">
        <f t="shared" si="85"/>
        <v>-1.0986193293885602E-2</v>
      </c>
      <c r="EE76" s="5">
        <f>RANK(EC76,$EC$2:$EC$572)+COUNTIF($EC$2:EC76,EC76)-1</f>
        <v>519</v>
      </c>
      <c r="EF76" s="4">
        <f>RANK(ED76,$ED$2:$ED$572)+COUNTIF($ED$2:ED76,ED76)-1</f>
        <v>236</v>
      </c>
    </row>
    <row r="77" spans="1:136" x14ac:dyDescent="0.3">
      <c r="A77" t="str">
        <f>IF(Holdet.dk!A77&lt;&gt;"",Holdet.dk!A77,"")</f>
        <v>Rodrigo Moreno</v>
      </c>
      <c r="B77" t="str">
        <f>INDEX(Holdet.dk!B:B,MATCH($A77,Holdet.dk!$A:$A,0))</f>
        <v>Leeds United</v>
      </c>
      <c r="C77" t="str">
        <f>INDEX(Holdet.dk!C:C,MATCH($A77,Holdet.dk!$A:$A,0))</f>
        <v>Striker</v>
      </c>
      <c r="D77" t="str">
        <f>INDEX(Holdet.dk!D:D,MATCH($A77,Holdet.dk!$A:$A,0))</f>
        <v>4.578.000</v>
      </c>
      <c r="E77" s="1">
        <f>IFERROR(_xlfn.NUMBERVALUE(INDEX(Holdet.dk!$E:$E,MATCH($A77,Holdet.dk!$A:$A,0)),","),0)</f>
        <v>0.02</v>
      </c>
      <c r="F77" t="str">
        <f>IF(INDEX(Lookup!H:H,MATCH('Master data'!A77,Lookup!G:G,0))=0,A77,INDEX(Lookup!H:H,MATCH('Master data'!A77,Lookup!G:G,0)))</f>
        <v>Rodrigo</v>
      </c>
      <c r="G77" t="str">
        <f>IFERROR(INDEX(Lookup!B:B,MATCH(INDEX(Rotowire!C:C,MATCH(F77,Rotowire!A:A,0)),Lookup!D:D,0)),"")</f>
        <v>West Bromwich</v>
      </c>
      <c r="H77" s="5">
        <f t="shared" si="76"/>
        <v>4578000</v>
      </c>
      <c r="I77" s="19">
        <f>IFERROR(INDEX('Team forecast'!$G$3:$I$22,MATCH($B77,'Team forecast'!$B$3:$B$22,0),MATCH(I$1,'Team forecast'!$G$2:$I$2,0)),0)</f>
        <v>0.79646017699115057</v>
      </c>
      <c r="J77" s="19">
        <f>IFERROR(INDEX('Team forecast'!$G$3:$I$22,MATCH($B77,'Team forecast'!$B$3:$B$22,0),MATCH(J$1,'Team forecast'!$G$2:$I$2,0)),0)</f>
        <v>1.1504424778761062</v>
      </c>
      <c r="K77" s="19">
        <f>IFERROR(INDEX('Team forecast'!$G$3:$I$22,MATCH($B77,'Team forecast'!$B$3:$B$22,0),MATCH(K$1,'Team forecast'!$G$2:$I$2,0)),0)</f>
        <v>0.82585391828488663</v>
      </c>
      <c r="L77">
        <f>SUMIFS(Rotowire!E:E,Rotowire!$A:$A,'Master data'!$F77)</f>
        <v>95</v>
      </c>
      <c r="M77" s="2">
        <f>SUMIFS(Rotowire!F:F,Rotowire!$A:$A,'Master data'!$F77)*I77</f>
        <v>0.30265486725663721</v>
      </c>
      <c r="N77" s="2">
        <f>SUMIFS(Rotowire!G:G,Rotowire!$A:$A,'Master data'!$F77)*I77</f>
        <v>5.5752212389380544E-2</v>
      </c>
      <c r="O77" s="2">
        <f>SUMIFS(Rotowire!I:I,Rotowire!$A:$A,'Master data'!$F77)*I77</f>
        <v>0.70088495575221255</v>
      </c>
      <c r="P77" s="2">
        <f>SUMIFS(Rotowire!W:W,Rotowire!$A:$A,'Master data'!$F77)*K77</f>
        <v>0.27253179303401259</v>
      </c>
      <c r="Q77" s="2">
        <f>SUMIFS(Rotowire!Y:Y,Rotowire!$A:$A,'Master data'!$F77)*J77</f>
        <v>0</v>
      </c>
      <c r="R77" s="2">
        <f>SUMIFS(Rotowire!AB:AB,Rotowire!$A:$A,'Master data'!$F77)</f>
        <v>0.25</v>
      </c>
      <c r="S77" s="2">
        <f>SUMIFS(Rotowire!AC:AC,Rotowire!$A:$A,'Master data'!$F77)</f>
        <v>0</v>
      </c>
      <c r="T77" s="2">
        <f>INDEX('Team forecast'!D$3:D$22,MATCH($B77,'Team forecast'!$B$3:$B$22,0))</f>
        <v>1.8</v>
      </c>
      <c r="U77" s="2">
        <f>INDEX('Team forecast'!E$3:E$22,MATCH($B77,'Team forecast'!$B$3:$B$22,0))</f>
        <v>1.3</v>
      </c>
      <c r="V77" s="2">
        <f>INDEX('Team forecast'!J$3:J$22,MATCH($B77,'Team forecast'!$B$3:$B$22,0))</f>
        <v>0.4859</v>
      </c>
      <c r="W77" s="2">
        <f>INDEX('Team forecast'!K$3:K$22,MATCH($B77,'Team forecast'!$B$3:$B$22,0))</f>
        <v>0.23730000000000001</v>
      </c>
      <c r="X77" s="2">
        <f>INDEX('Team forecast'!L$3:L$22,MATCH($B77,'Team forecast'!$B$3:$B$22,0))</f>
        <v>0.27679999999999999</v>
      </c>
      <c r="Y77" s="5">
        <f t="shared" si="77"/>
        <v>7000</v>
      </c>
      <c r="Z77" s="5">
        <f t="shared" si="78"/>
        <v>12147.5</v>
      </c>
      <c r="AA77" s="5">
        <f t="shared" si="79"/>
        <v>1186.5</v>
      </c>
      <c r="AB77" s="5">
        <f t="shared" si="80"/>
        <v>-4152</v>
      </c>
      <c r="AC77" s="5">
        <f t="shared" si="81"/>
        <v>30265.486725663719</v>
      </c>
      <c r="AD77" s="5">
        <f t="shared" si="86"/>
        <v>2787.6106194690274</v>
      </c>
      <c r="AE77" s="5">
        <f t="shared" si="87"/>
        <v>7008.8495575221259</v>
      </c>
      <c r="AF77" s="5">
        <f t="shared" si="82"/>
        <v>0</v>
      </c>
      <c r="AG77" s="5">
        <f t="shared" si="83"/>
        <v>0</v>
      </c>
      <c r="AH77" s="5">
        <f t="shared" si="88"/>
        <v>-5000</v>
      </c>
      <c r="AI77" s="5">
        <f t="shared" si="89"/>
        <v>0</v>
      </c>
      <c r="AJ77" s="5">
        <f t="shared" si="90"/>
        <v>18000</v>
      </c>
      <c r="AK77" s="5">
        <f t="shared" si="91"/>
        <v>-10400</v>
      </c>
      <c r="AL77" s="5">
        <f>IFERROR(SUM(Y77:AK77),-5000)*((Cockpit!$C$3)^0)</f>
        <v>58843.946902654876</v>
      </c>
      <c r="AM77" s="19">
        <f>INDEX('Team forecast'!$M$3:$AU$22,MATCH($B77,'Team forecast'!$B$3:$B$22,0),MATCH(AM$1,'Team forecast'!$M$2:$AU$2,0))</f>
        <v>0</v>
      </c>
      <c r="AN77" s="19">
        <f>INDEX('Team forecast'!$M$3:$AU$22,MATCH($B77,'Team forecast'!$B$3:$B$22,0),MATCH(AN$1,'Team forecast'!$M$2:$AU$2,0))</f>
        <v>0</v>
      </c>
      <c r="AO77" s="19">
        <f>INDEX('Team forecast'!$M$3:$AU$22,MATCH($B77,'Team forecast'!$B$3:$B$22,0),MATCH(AO$1,'Team forecast'!$M$2:$AU$2,0))</f>
        <v>0</v>
      </c>
      <c r="AP77" s="19">
        <f>INDEX('Team forecast'!$M$3:$AU$22,MATCH($B77,'Team forecast'!$B$3:$B$22,0),MATCH(AP$1,'Team forecast'!$M$2:$AU$2,0))</f>
        <v>0</v>
      </c>
      <c r="AQ77" s="5">
        <f t="shared" si="92"/>
        <v>7000</v>
      </c>
      <c r="AR77" s="5">
        <f>INDEX('Team forecast'!$M$3:$AU$22,MATCH($B77,'Team forecast'!$B$3:$B$22,0),MATCH(AR$1,'Team forecast'!$M$2:$AU$2,0))*IF($Y77&gt;0,25000,0)</f>
        <v>0</v>
      </c>
      <c r="AS77" s="5">
        <f>INDEX('Team forecast'!$M$3:$AU$22,MATCH($B77,'Team forecast'!$B$3:$B$22,0),MATCH(AS$1,'Team forecast'!$M$2:$AU$2,0))*IF($Y77&gt;0,5000,0)</f>
        <v>0</v>
      </c>
      <c r="AT77" s="5">
        <f>INDEX('Team forecast'!$M$3:$AU$22,MATCH($B77,'Team forecast'!$B$3:$B$22,0),MATCH(AT$1,'Team forecast'!$M$2:$AU$2,0))*IF($Y77&gt;0,-15000,0)</f>
        <v>0</v>
      </c>
      <c r="AU77" s="5">
        <f t="shared" si="93"/>
        <v>0</v>
      </c>
      <c r="AV77" s="5">
        <f t="shared" si="94"/>
        <v>0</v>
      </c>
      <c r="AW77" s="5">
        <f t="shared" si="95"/>
        <v>0</v>
      </c>
      <c r="AX77" s="5">
        <f t="shared" si="96"/>
        <v>0</v>
      </c>
      <c r="AY77" s="5">
        <f t="shared" si="97"/>
        <v>0</v>
      </c>
      <c r="AZ77" s="5">
        <f t="shared" si="98"/>
        <v>-5000</v>
      </c>
      <c r="BA77" s="5">
        <f t="shared" si="99"/>
        <v>0</v>
      </c>
      <c r="BB77" s="5">
        <f t="shared" si="100"/>
        <v>0</v>
      </c>
      <c r="BC77" s="5">
        <f t="shared" si="101"/>
        <v>0</v>
      </c>
      <c r="BD77" s="5">
        <f>IFERROR(SUM(AR77:BC77),0)*((Cockpit!$C$3)^1)</f>
        <v>-3500</v>
      </c>
      <c r="BE77" s="19">
        <f>INDEX('Team forecast'!$M$3:$AU$22,MATCH($B77,'Team forecast'!$B$3:$B$22,0),MATCH(BE$1,'Team forecast'!$M$2:$AU$2,0))</f>
        <v>0</v>
      </c>
      <c r="BF77" s="19">
        <f>INDEX('Team forecast'!$M$3:$AU$22,MATCH($B77,'Team forecast'!$B$3:$B$22,0),MATCH(BF$1,'Team forecast'!$M$2:$AU$2,0))</f>
        <v>0</v>
      </c>
      <c r="BG77" s="19">
        <f>INDEX('Team forecast'!$M$3:$AU$22,MATCH($B77,'Team forecast'!$B$3:$B$22,0),MATCH(BG$1,'Team forecast'!$M$2:$AU$2,0))</f>
        <v>0</v>
      </c>
      <c r="BH77" s="19">
        <f>INDEX('Team forecast'!$M$3:$AU$22,MATCH($B77,'Team forecast'!$B$3:$B$22,0),MATCH(BH$1,'Team forecast'!$M$2:$AU$2,0))</f>
        <v>0</v>
      </c>
      <c r="BI77" s="5">
        <f t="shared" si="102"/>
        <v>7000</v>
      </c>
      <c r="BJ77" s="5">
        <f>INDEX('Team forecast'!$M$3:$AU$22,MATCH($B77,'Team forecast'!$B$3:$B$22,0),MATCH(BJ$1,'Team forecast'!$M$2:$AU$2,0))*IF($Y77&gt;0,25000,0)</f>
        <v>0</v>
      </c>
      <c r="BK77" s="5">
        <f>INDEX('Team forecast'!$M$3:$AU$22,MATCH($B77,'Team forecast'!$B$3:$B$22,0),MATCH(BK$1,'Team forecast'!$M$2:$AU$2,0))*IF($Y77&gt;0,5000,0)</f>
        <v>0</v>
      </c>
      <c r="BL77" s="5">
        <f>INDEX('Team forecast'!$M$3:$AU$22,MATCH($B77,'Team forecast'!$B$3:$B$22,0),MATCH(BL$1,'Team forecast'!$M$2:$AU$2,0))*IF($Y77&gt;0,-15000,0)</f>
        <v>0</v>
      </c>
      <c r="BM77" s="5">
        <f t="shared" si="103"/>
        <v>0</v>
      </c>
      <c r="BN77" s="5">
        <f t="shared" si="104"/>
        <v>0</v>
      </c>
      <c r="BO77" s="5">
        <f t="shared" si="105"/>
        <v>0</v>
      </c>
      <c r="BP77" s="5">
        <f t="shared" si="106"/>
        <v>0</v>
      </c>
      <c r="BQ77" s="5">
        <f t="shared" si="107"/>
        <v>0</v>
      </c>
      <c r="BR77" s="5">
        <f t="shared" si="108"/>
        <v>-5000</v>
      </c>
      <c r="BS77" s="5">
        <f t="shared" si="109"/>
        <v>0</v>
      </c>
      <c r="BT77" s="5">
        <f t="shared" si="110"/>
        <v>0</v>
      </c>
      <c r="BU77" s="5">
        <f t="shared" si="111"/>
        <v>0</v>
      </c>
      <c r="BV77" s="5">
        <f>IFERROR(SUM(BJ77:BU77),0)*((Cockpit!$C$3)^2)</f>
        <v>-2449.9999999999995</v>
      </c>
      <c r="BW77" s="19">
        <f>INDEX('Team forecast'!$M$3:$AU$22,MATCH($B77,'Team forecast'!$B$3:$B$22,0),MATCH(BW$1,'Team forecast'!$M$2:$AU$2,0))</f>
        <v>0</v>
      </c>
      <c r="BX77" s="19">
        <f>INDEX('Team forecast'!$M$3:$AU$22,MATCH($B77,'Team forecast'!$B$3:$B$22,0),MATCH(BX$1,'Team forecast'!$M$2:$AU$2,0))</f>
        <v>0</v>
      </c>
      <c r="BY77" s="19">
        <f>INDEX('Team forecast'!$M$3:$AU$22,MATCH($B77,'Team forecast'!$B$3:$B$22,0),MATCH(BY$1,'Team forecast'!$M$2:$AU$2,0))</f>
        <v>0</v>
      </c>
      <c r="BZ77" s="19">
        <f>INDEX('Team forecast'!$M$3:$AU$22,MATCH($B77,'Team forecast'!$B$3:$B$22,0),MATCH(BZ$1,'Team forecast'!$M$2:$AU$2,0))</f>
        <v>0</v>
      </c>
      <c r="CA77" s="5">
        <f t="shared" si="112"/>
        <v>7000</v>
      </c>
      <c r="CB77" s="5">
        <f>INDEX('Team forecast'!$M$3:$AU$22,MATCH($B77,'Team forecast'!$B$3:$B$22,0),MATCH(CB$1,'Team forecast'!$M$2:$AU$2,0))*IF($Y77&gt;0,25000,0)</f>
        <v>0</v>
      </c>
      <c r="CC77" s="5">
        <f>INDEX('Team forecast'!$M$3:$AU$22,MATCH($B77,'Team forecast'!$B$3:$B$22,0),MATCH(CC$1,'Team forecast'!$M$2:$AU$2,0))*IF($Y77&gt;0,5000,0)</f>
        <v>0</v>
      </c>
      <c r="CD77" s="5">
        <f>INDEX('Team forecast'!$M$3:$AU$22,MATCH($B77,'Team forecast'!$B$3:$B$22,0),MATCH(CD$1,'Team forecast'!$M$2:$AU$2,0))*IF($Y77&gt;0,-15000,0)</f>
        <v>0</v>
      </c>
      <c r="CE77" s="5">
        <f t="shared" si="113"/>
        <v>0</v>
      </c>
      <c r="CF77" s="5">
        <f t="shared" si="114"/>
        <v>0</v>
      </c>
      <c r="CG77" s="5">
        <f t="shared" si="115"/>
        <v>0</v>
      </c>
      <c r="CH77" s="5">
        <f t="shared" si="116"/>
        <v>0</v>
      </c>
      <c r="CI77" s="5">
        <f t="shared" si="117"/>
        <v>0</v>
      </c>
      <c r="CJ77" s="5">
        <f t="shared" si="118"/>
        <v>-5000</v>
      </c>
      <c r="CK77" s="5">
        <f t="shared" si="119"/>
        <v>0</v>
      </c>
      <c r="CL77" s="5">
        <f t="shared" si="120"/>
        <v>0</v>
      </c>
      <c r="CM77" s="5">
        <f t="shared" si="121"/>
        <v>0</v>
      </c>
      <c r="CN77" s="5">
        <f>IFERROR(SUM(CB77:CM77),0)*((Cockpit!$C$3)^3)</f>
        <v>-1714.9999999999995</v>
      </c>
      <c r="CO77" s="19">
        <f>INDEX('Team forecast'!$M$3:$AU$22,MATCH($B77,'Team forecast'!$B$3:$B$22,0),MATCH(CO$1,'Team forecast'!$M$2:$AU$2,0))</f>
        <v>0</v>
      </c>
      <c r="CP77" s="19">
        <f>INDEX('Team forecast'!$M$3:$AU$22,MATCH($B77,'Team forecast'!$B$3:$B$22,0),MATCH(CP$1,'Team forecast'!$M$2:$AU$2,0))</f>
        <v>0</v>
      </c>
      <c r="CQ77" s="19">
        <f>INDEX('Team forecast'!$M$3:$AU$22,MATCH($B77,'Team forecast'!$B$3:$B$22,0),MATCH(CQ$1,'Team forecast'!$M$2:$AU$2,0))</f>
        <v>0</v>
      </c>
      <c r="CR77" s="19">
        <f>INDEX('Team forecast'!$M$3:$AU$22,MATCH($B77,'Team forecast'!$B$3:$B$22,0),MATCH(CR$1,'Team forecast'!$M$2:$AU$2,0))</f>
        <v>0</v>
      </c>
      <c r="CS77" s="5">
        <f t="shared" si="122"/>
        <v>7000</v>
      </c>
      <c r="CT77" s="5">
        <f>INDEX('Team forecast'!$M$3:$AU$22,MATCH($B77,'Team forecast'!$B$3:$B$22,0),MATCH(CT$1,'Team forecast'!$M$2:$AU$2,0))*IF($Y77&gt;0,25000,0)</f>
        <v>0</v>
      </c>
      <c r="CU77" s="5">
        <f>INDEX('Team forecast'!$M$3:$AU$22,MATCH($B77,'Team forecast'!$B$3:$B$22,0),MATCH(CU$1,'Team forecast'!$M$2:$AU$2,0))*IF($Y77&gt;0,5000,0)</f>
        <v>0</v>
      </c>
      <c r="CV77" s="5">
        <f>INDEX('Team forecast'!$M$3:$AU$22,MATCH($B77,'Team forecast'!$B$3:$B$22,0),MATCH(CV$1,'Team forecast'!$M$2:$AU$2,0))*IF($Y77&gt;0,-15000,0)</f>
        <v>0</v>
      </c>
      <c r="CW77" s="5">
        <f t="shared" si="123"/>
        <v>0</v>
      </c>
      <c r="CX77" s="5">
        <f t="shared" si="124"/>
        <v>0</v>
      </c>
      <c r="CY77" s="5">
        <f t="shared" si="125"/>
        <v>0</v>
      </c>
      <c r="CZ77" s="5">
        <f t="shared" si="126"/>
        <v>0</v>
      </c>
      <c r="DA77" s="5">
        <f t="shared" si="127"/>
        <v>0</v>
      </c>
      <c r="DB77" s="5">
        <f t="shared" si="128"/>
        <v>-5000</v>
      </c>
      <c r="DC77" s="5">
        <f t="shared" si="129"/>
        <v>0</v>
      </c>
      <c r="DD77" s="5">
        <f t="shared" si="130"/>
        <v>0</v>
      </c>
      <c r="DE77" s="5">
        <f t="shared" si="131"/>
        <v>0</v>
      </c>
      <c r="DF77" s="5">
        <f>IFERROR(SUM(CT77:DE77),0)*((Cockpit!$C$3)^4)</f>
        <v>-1200.4999999999995</v>
      </c>
      <c r="DG77" s="19">
        <f>INDEX('Team forecast'!$M$3:$AU$22,MATCH($B77,'Team forecast'!$B$3:$B$22,0),MATCH(DG$1,'Team forecast'!$M$2:$AU$2,0))</f>
        <v>0</v>
      </c>
      <c r="DH77" s="19">
        <f>INDEX('Team forecast'!$M$3:$AU$22,MATCH($B77,'Team forecast'!$B$3:$B$22,0),MATCH(DH$1,'Team forecast'!$M$2:$AU$2,0))</f>
        <v>0</v>
      </c>
      <c r="DI77" s="19">
        <f>INDEX('Team forecast'!$M$3:$AU$22,MATCH($B77,'Team forecast'!$B$3:$B$22,0),MATCH(DI$1,'Team forecast'!$M$2:$AU$2,0))</f>
        <v>0</v>
      </c>
      <c r="DJ77" s="19">
        <f>INDEX('Team forecast'!$M$3:$AU$22,MATCH($B77,'Team forecast'!$B$3:$B$22,0),MATCH(DJ$1,'Team forecast'!$M$2:$AU$2,0))</f>
        <v>0</v>
      </c>
      <c r="DK77" s="5">
        <f t="shared" si="132"/>
        <v>7000</v>
      </c>
      <c r="DL77" s="5">
        <f>INDEX('Team forecast'!$M$3:$AU$22,MATCH($B77,'Team forecast'!$B$3:$B$22,0),MATCH(DL$1,'Team forecast'!$M$2:$AU$2,0))*IF($Y77&gt;0,25000,0)</f>
        <v>0</v>
      </c>
      <c r="DM77" s="5">
        <f>INDEX('Team forecast'!$M$3:$AU$22,MATCH($B77,'Team forecast'!$B$3:$B$22,0),MATCH(DM$1,'Team forecast'!$M$2:$AU$2,0))*IF($Y77&gt;0,5000,0)</f>
        <v>0</v>
      </c>
      <c r="DN77" s="5">
        <f>INDEX('Team forecast'!$M$3:$AU$22,MATCH($B77,'Team forecast'!$B$3:$B$22,0),MATCH(DN$1,'Team forecast'!$M$2:$AU$2,0))*IF($Y77&gt;0,-15000,0)</f>
        <v>0</v>
      </c>
      <c r="DO77" s="5">
        <f t="shared" si="133"/>
        <v>0</v>
      </c>
      <c r="DP77" s="5">
        <f t="shared" si="134"/>
        <v>0</v>
      </c>
      <c r="DQ77" s="5">
        <f t="shared" si="135"/>
        <v>0</v>
      </c>
      <c r="DR77" s="5">
        <f t="shared" si="136"/>
        <v>0</v>
      </c>
      <c r="DS77" s="5">
        <f t="shared" si="137"/>
        <v>0</v>
      </c>
      <c r="DT77" s="5">
        <f t="shared" si="138"/>
        <v>-5000</v>
      </c>
      <c r="DU77" s="5">
        <f t="shared" si="139"/>
        <v>0</v>
      </c>
      <c r="DV77" s="5">
        <f t="shared" si="140"/>
        <v>0</v>
      </c>
      <c r="DW77" s="5">
        <f t="shared" si="141"/>
        <v>0</v>
      </c>
      <c r="DX77" s="5">
        <f>IFERROR(SUM(DL77:DW77),0)*((Cockpit!$C$3)^5)</f>
        <v>-840.34999999999968</v>
      </c>
      <c r="DY77" s="5">
        <f t="shared" si="142"/>
        <v>49138.096902654877</v>
      </c>
      <c r="DZ77" s="5" t="str">
        <f>IF(ISERROR(MATCH(A77,'Current squad'!B:B,0)),"No","Yes")</f>
        <v>No</v>
      </c>
      <c r="EA77" s="5" cm="1">
        <f t="array" ref="EA77">IFERROR(_xlfn.IFS(DZ77="Yes",0,DZ77="No",H77*1%),999999)</f>
        <v>45780</v>
      </c>
      <c r="EB77" s="5">
        <f t="shared" si="84"/>
        <v>4623780</v>
      </c>
      <c r="EC77" s="5">
        <f t="shared" si="143"/>
        <v>3358.0969026548773</v>
      </c>
      <c r="ED77" s="1">
        <f t="shared" si="85"/>
        <v>7.3352924916008679E-4</v>
      </c>
      <c r="EE77" s="5">
        <f>RANK(EC77,$EC$2:$EC$572)+COUNTIF($EC$2:EC77,EC77)-1</f>
        <v>58</v>
      </c>
      <c r="EF77" s="4">
        <f>RANK(ED77,$ED$2:$ED$572)+COUNTIF($ED$2:ED77,ED77)-1</f>
        <v>59</v>
      </c>
    </row>
    <row r="78" spans="1:136" x14ac:dyDescent="0.3">
      <c r="A78" t="str">
        <f>IF(Holdet.dk!A78&lt;&gt;"",Holdet.dk!A78,"")</f>
        <v>Harry Boyes</v>
      </c>
      <c r="B78" t="str">
        <f>INDEX(Holdet.dk!B:B,MATCH($A78,Holdet.dk!$A:$A,0))</f>
        <v>Sheffield United</v>
      </c>
      <c r="C78" t="str">
        <f>INDEX(Holdet.dk!C:C,MATCH($A78,Holdet.dk!$A:$A,0))</f>
        <v>Defense</v>
      </c>
      <c r="D78" t="str">
        <f>INDEX(Holdet.dk!D:D,MATCH($A78,Holdet.dk!$A:$A,0))</f>
        <v>1.995.000</v>
      </c>
      <c r="E78" s="1">
        <f>IFERROR(_xlfn.NUMBERVALUE(INDEX(Holdet.dk!$E:$E,MATCH($A78,Holdet.dk!$A:$A,0)),","),0)</f>
        <v>0</v>
      </c>
      <c r="F78" t="e">
        <f>IF(INDEX(Lookup!H:H,MATCH('Master data'!A78,Lookup!G:G,0))=0,A78,INDEX(Lookup!H:H,MATCH('Master data'!A78,Lookup!G:G,0)))</f>
        <v>#N/A</v>
      </c>
      <c r="G78" t="str">
        <f>IFERROR(INDEX(Lookup!B:B,MATCH(INDEX(Rotowire!C:C,MATCH(F78,Rotowire!A:A,0)),Lookup!D:D,0)),"")</f>
        <v/>
      </c>
      <c r="H78" s="5">
        <f t="shared" si="76"/>
        <v>1995000</v>
      </c>
      <c r="I78" s="19">
        <f>IFERROR(INDEX('Team forecast'!$G$3:$I$22,MATCH($B78,'Team forecast'!$B$3:$B$22,0),MATCH(I$1,'Team forecast'!$G$2:$I$2,0)),0)</f>
        <v>0.79999999999999993</v>
      </c>
      <c r="J78" s="19">
        <f>IFERROR(INDEX('Team forecast'!$G$3:$I$22,MATCH($B78,'Team forecast'!$B$3:$B$22,0),MATCH(J$1,'Team forecast'!$G$2:$I$2,0)),0)</f>
        <v>0.86842105263157876</v>
      </c>
      <c r="K78" s="19">
        <f>IFERROR(INDEX('Team forecast'!$G$3:$I$22,MATCH($B78,'Team forecast'!$B$3:$B$22,0),MATCH(K$1,'Team forecast'!$G$2:$I$2,0)),0)</f>
        <v>1.2720728665040493</v>
      </c>
      <c r="L78">
        <f>SUMIFS(Rotowire!E:E,Rotowire!$A:$A,'Master data'!$F78)</f>
        <v>0</v>
      </c>
      <c r="M78" s="2">
        <f>SUMIFS(Rotowire!F:F,Rotowire!$A:$A,'Master data'!$F78)*I78</f>
        <v>0</v>
      </c>
      <c r="N78" s="2">
        <f>SUMIFS(Rotowire!G:G,Rotowire!$A:$A,'Master data'!$F78)*I78</f>
        <v>0</v>
      </c>
      <c r="O78" s="2">
        <f>SUMIFS(Rotowire!I:I,Rotowire!$A:$A,'Master data'!$F78)*I78</f>
        <v>0</v>
      </c>
      <c r="P78" s="2">
        <f>SUMIFS(Rotowire!W:W,Rotowire!$A:$A,'Master data'!$F78)*K78</f>
        <v>0</v>
      </c>
      <c r="Q78" s="2">
        <f>SUMIFS(Rotowire!Y:Y,Rotowire!$A:$A,'Master data'!$F78)*J78</f>
        <v>0</v>
      </c>
      <c r="R78" s="2">
        <f>SUMIFS(Rotowire!AB:AB,Rotowire!$A:$A,'Master data'!$F78)</f>
        <v>0</v>
      </c>
      <c r="S78" s="2">
        <f>SUMIFS(Rotowire!AC:AC,Rotowire!$A:$A,'Master data'!$F78)</f>
        <v>0</v>
      </c>
      <c r="T78" s="2">
        <f>INDEX('Team forecast'!D$3:D$22,MATCH($B78,'Team forecast'!$B$3:$B$22,0))</f>
        <v>1.1599999999999999</v>
      </c>
      <c r="U78" s="2">
        <f>INDEX('Team forecast'!E$3:E$22,MATCH($B78,'Team forecast'!$B$3:$B$22,0))</f>
        <v>1.32</v>
      </c>
      <c r="V78" s="2">
        <f>INDEX('Team forecast'!J$3:J$22,MATCH($B78,'Team forecast'!$B$3:$B$22,0))</f>
        <v>0.32490000000000002</v>
      </c>
      <c r="W78" s="2">
        <f>INDEX('Team forecast'!K$3:K$22,MATCH($B78,'Team forecast'!$B$3:$B$22,0))</f>
        <v>0.27700000000000002</v>
      </c>
      <c r="X78" s="2">
        <f>INDEX('Team forecast'!L$3:L$22,MATCH($B78,'Team forecast'!$B$3:$B$22,0))</f>
        <v>0.39810000000000001</v>
      </c>
      <c r="Y78" s="5">
        <f t="shared" si="77"/>
        <v>-5000</v>
      </c>
      <c r="Z78" s="5">
        <f t="shared" si="78"/>
        <v>0</v>
      </c>
      <c r="AA78" s="5">
        <f t="shared" si="79"/>
        <v>0</v>
      </c>
      <c r="AB78" s="5">
        <f t="shared" si="80"/>
        <v>0</v>
      </c>
      <c r="AC78" s="5">
        <f t="shared" si="81"/>
        <v>0</v>
      </c>
      <c r="AD78" s="5">
        <f t="shared" si="86"/>
        <v>0</v>
      </c>
      <c r="AE78" s="5">
        <f t="shared" si="87"/>
        <v>0</v>
      </c>
      <c r="AF78" s="5">
        <f t="shared" si="82"/>
        <v>0</v>
      </c>
      <c r="AG78" s="5">
        <f t="shared" si="83"/>
        <v>0</v>
      </c>
      <c r="AH78" s="5">
        <f t="shared" si="88"/>
        <v>0</v>
      </c>
      <c r="AI78" s="5">
        <f t="shared" si="89"/>
        <v>0</v>
      </c>
      <c r="AJ78" s="5">
        <f t="shared" si="90"/>
        <v>0</v>
      </c>
      <c r="AK78" s="5">
        <f t="shared" si="91"/>
        <v>0</v>
      </c>
      <c r="AL78" s="5">
        <f>IFERROR(SUM(Y78:AK78),-5000)*((Cockpit!$C$3)^0)</f>
        <v>-5000</v>
      </c>
      <c r="AM78" s="19">
        <f>INDEX('Team forecast'!$M$3:$AU$22,MATCH($B78,'Team forecast'!$B$3:$B$22,0),MATCH(AM$1,'Team forecast'!$M$2:$AU$2,0))</f>
        <v>0</v>
      </c>
      <c r="AN78" s="19">
        <f>INDEX('Team forecast'!$M$3:$AU$22,MATCH($B78,'Team forecast'!$B$3:$B$22,0),MATCH(AN$1,'Team forecast'!$M$2:$AU$2,0))</f>
        <v>0</v>
      </c>
      <c r="AO78" s="19">
        <f>INDEX('Team forecast'!$M$3:$AU$22,MATCH($B78,'Team forecast'!$B$3:$B$22,0),MATCH(AO$1,'Team forecast'!$M$2:$AU$2,0))</f>
        <v>0</v>
      </c>
      <c r="AP78" s="19">
        <f>INDEX('Team forecast'!$M$3:$AU$22,MATCH($B78,'Team forecast'!$B$3:$B$22,0),MATCH(AP$1,'Team forecast'!$M$2:$AU$2,0))</f>
        <v>0</v>
      </c>
      <c r="AQ78" s="5">
        <f t="shared" si="92"/>
        <v>-5000</v>
      </c>
      <c r="AR78" s="5">
        <f>INDEX('Team forecast'!$M$3:$AU$22,MATCH($B78,'Team forecast'!$B$3:$B$22,0),MATCH(AR$1,'Team forecast'!$M$2:$AU$2,0))*IF($Y78&gt;0,25000,0)</f>
        <v>0</v>
      </c>
      <c r="AS78" s="5">
        <f>INDEX('Team forecast'!$M$3:$AU$22,MATCH($B78,'Team forecast'!$B$3:$B$22,0),MATCH(AS$1,'Team forecast'!$M$2:$AU$2,0))*IF($Y78&gt;0,5000,0)</f>
        <v>0</v>
      </c>
      <c r="AT78" s="5">
        <f>INDEX('Team forecast'!$M$3:$AU$22,MATCH($B78,'Team forecast'!$B$3:$B$22,0),MATCH(AT$1,'Team forecast'!$M$2:$AU$2,0))*IF($Y78&gt;0,-15000,0)</f>
        <v>0</v>
      </c>
      <c r="AU78" s="5">
        <f t="shared" si="93"/>
        <v>0</v>
      </c>
      <c r="AV78" s="5">
        <f t="shared" si="94"/>
        <v>0</v>
      </c>
      <c r="AW78" s="5">
        <f t="shared" si="95"/>
        <v>0</v>
      </c>
      <c r="AX78" s="5">
        <f t="shared" si="96"/>
        <v>0</v>
      </c>
      <c r="AY78" s="5">
        <f t="shared" si="97"/>
        <v>0</v>
      </c>
      <c r="AZ78" s="5">
        <f t="shared" si="98"/>
        <v>0</v>
      </c>
      <c r="BA78" s="5">
        <f t="shared" si="99"/>
        <v>0</v>
      </c>
      <c r="BB78" s="5">
        <f t="shared" si="100"/>
        <v>0</v>
      </c>
      <c r="BC78" s="5">
        <f t="shared" si="101"/>
        <v>0</v>
      </c>
      <c r="BD78" s="5">
        <f>IFERROR(SUM(AR78:BC78),0)*((Cockpit!$C$3)^1)</f>
        <v>0</v>
      </c>
      <c r="BE78" s="19">
        <f>INDEX('Team forecast'!$M$3:$AU$22,MATCH($B78,'Team forecast'!$B$3:$B$22,0),MATCH(BE$1,'Team forecast'!$M$2:$AU$2,0))</f>
        <v>0</v>
      </c>
      <c r="BF78" s="19">
        <f>INDEX('Team forecast'!$M$3:$AU$22,MATCH($B78,'Team forecast'!$B$3:$B$22,0),MATCH(BF$1,'Team forecast'!$M$2:$AU$2,0))</f>
        <v>0</v>
      </c>
      <c r="BG78" s="19">
        <f>INDEX('Team forecast'!$M$3:$AU$22,MATCH($B78,'Team forecast'!$B$3:$B$22,0),MATCH(BG$1,'Team forecast'!$M$2:$AU$2,0))</f>
        <v>0</v>
      </c>
      <c r="BH78" s="19">
        <f>INDEX('Team forecast'!$M$3:$AU$22,MATCH($B78,'Team forecast'!$B$3:$B$22,0),MATCH(BH$1,'Team forecast'!$M$2:$AU$2,0))</f>
        <v>0</v>
      </c>
      <c r="BI78" s="5">
        <f t="shared" si="102"/>
        <v>-5000</v>
      </c>
      <c r="BJ78" s="5">
        <f>INDEX('Team forecast'!$M$3:$AU$22,MATCH($B78,'Team forecast'!$B$3:$B$22,0),MATCH(BJ$1,'Team forecast'!$M$2:$AU$2,0))*IF($Y78&gt;0,25000,0)</f>
        <v>0</v>
      </c>
      <c r="BK78" s="5">
        <f>INDEX('Team forecast'!$M$3:$AU$22,MATCH($B78,'Team forecast'!$B$3:$B$22,0),MATCH(BK$1,'Team forecast'!$M$2:$AU$2,0))*IF($Y78&gt;0,5000,0)</f>
        <v>0</v>
      </c>
      <c r="BL78" s="5">
        <f>INDEX('Team forecast'!$M$3:$AU$22,MATCH($B78,'Team forecast'!$B$3:$B$22,0),MATCH(BL$1,'Team forecast'!$M$2:$AU$2,0))*IF($Y78&gt;0,-15000,0)</f>
        <v>0</v>
      </c>
      <c r="BM78" s="5">
        <f t="shared" si="103"/>
        <v>0</v>
      </c>
      <c r="BN78" s="5">
        <f t="shared" si="104"/>
        <v>0</v>
      </c>
      <c r="BO78" s="5">
        <f t="shared" si="105"/>
        <v>0</v>
      </c>
      <c r="BP78" s="5">
        <f t="shared" si="106"/>
        <v>0</v>
      </c>
      <c r="BQ78" s="5">
        <f t="shared" si="107"/>
        <v>0</v>
      </c>
      <c r="BR78" s="5">
        <f t="shared" si="108"/>
        <v>0</v>
      </c>
      <c r="BS78" s="5">
        <f t="shared" si="109"/>
        <v>0</v>
      </c>
      <c r="BT78" s="5">
        <f t="shared" si="110"/>
        <v>0</v>
      </c>
      <c r="BU78" s="5">
        <f t="shared" si="111"/>
        <v>0</v>
      </c>
      <c r="BV78" s="5">
        <f>IFERROR(SUM(BJ78:BU78),0)*((Cockpit!$C$3)^2)</f>
        <v>0</v>
      </c>
      <c r="BW78" s="19">
        <f>INDEX('Team forecast'!$M$3:$AU$22,MATCH($B78,'Team forecast'!$B$3:$B$22,0),MATCH(BW$1,'Team forecast'!$M$2:$AU$2,0))</f>
        <v>0</v>
      </c>
      <c r="BX78" s="19">
        <f>INDEX('Team forecast'!$M$3:$AU$22,MATCH($B78,'Team forecast'!$B$3:$B$22,0),MATCH(BX$1,'Team forecast'!$M$2:$AU$2,0))</f>
        <v>0</v>
      </c>
      <c r="BY78" s="19">
        <f>INDEX('Team forecast'!$M$3:$AU$22,MATCH($B78,'Team forecast'!$B$3:$B$22,0),MATCH(BY$1,'Team forecast'!$M$2:$AU$2,0))</f>
        <v>0</v>
      </c>
      <c r="BZ78" s="19">
        <f>INDEX('Team forecast'!$M$3:$AU$22,MATCH($B78,'Team forecast'!$B$3:$B$22,0),MATCH(BZ$1,'Team forecast'!$M$2:$AU$2,0))</f>
        <v>0</v>
      </c>
      <c r="CA78" s="5">
        <f t="shared" si="112"/>
        <v>-5000</v>
      </c>
      <c r="CB78" s="5">
        <f>INDEX('Team forecast'!$M$3:$AU$22,MATCH($B78,'Team forecast'!$B$3:$B$22,0),MATCH(CB$1,'Team forecast'!$M$2:$AU$2,0))*IF($Y78&gt;0,25000,0)</f>
        <v>0</v>
      </c>
      <c r="CC78" s="5">
        <f>INDEX('Team forecast'!$M$3:$AU$22,MATCH($B78,'Team forecast'!$B$3:$B$22,0),MATCH(CC$1,'Team forecast'!$M$2:$AU$2,0))*IF($Y78&gt;0,5000,0)</f>
        <v>0</v>
      </c>
      <c r="CD78" s="5">
        <f>INDEX('Team forecast'!$M$3:$AU$22,MATCH($B78,'Team forecast'!$B$3:$B$22,0),MATCH(CD$1,'Team forecast'!$M$2:$AU$2,0))*IF($Y78&gt;0,-15000,0)</f>
        <v>0</v>
      </c>
      <c r="CE78" s="5">
        <f t="shared" si="113"/>
        <v>0</v>
      </c>
      <c r="CF78" s="5">
        <f t="shared" si="114"/>
        <v>0</v>
      </c>
      <c r="CG78" s="5">
        <f t="shared" si="115"/>
        <v>0</v>
      </c>
      <c r="CH78" s="5">
        <f t="shared" si="116"/>
        <v>0</v>
      </c>
      <c r="CI78" s="5">
        <f t="shared" si="117"/>
        <v>0</v>
      </c>
      <c r="CJ78" s="5">
        <f t="shared" si="118"/>
        <v>0</v>
      </c>
      <c r="CK78" s="5">
        <f t="shared" si="119"/>
        <v>0</v>
      </c>
      <c r="CL78" s="5">
        <f t="shared" si="120"/>
        <v>0</v>
      </c>
      <c r="CM78" s="5">
        <f t="shared" si="121"/>
        <v>0</v>
      </c>
      <c r="CN78" s="5">
        <f>IFERROR(SUM(CB78:CM78),0)*((Cockpit!$C$3)^3)</f>
        <v>0</v>
      </c>
      <c r="CO78" s="19">
        <f>INDEX('Team forecast'!$M$3:$AU$22,MATCH($B78,'Team forecast'!$B$3:$B$22,0),MATCH(CO$1,'Team forecast'!$M$2:$AU$2,0))</f>
        <v>0</v>
      </c>
      <c r="CP78" s="19">
        <f>INDEX('Team forecast'!$M$3:$AU$22,MATCH($B78,'Team forecast'!$B$3:$B$22,0),MATCH(CP$1,'Team forecast'!$M$2:$AU$2,0))</f>
        <v>0</v>
      </c>
      <c r="CQ78" s="19">
        <f>INDEX('Team forecast'!$M$3:$AU$22,MATCH($B78,'Team forecast'!$B$3:$B$22,0),MATCH(CQ$1,'Team forecast'!$M$2:$AU$2,0))</f>
        <v>0</v>
      </c>
      <c r="CR78" s="19">
        <f>INDEX('Team forecast'!$M$3:$AU$22,MATCH($B78,'Team forecast'!$B$3:$B$22,0),MATCH(CR$1,'Team forecast'!$M$2:$AU$2,0))</f>
        <v>0</v>
      </c>
      <c r="CS78" s="5">
        <f t="shared" si="122"/>
        <v>-5000</v>
      </c>
      <c r="CT78" s="5">
        <f>INDEX('Team forecast'!$M$3:$AU$22,MATCH($B78,'Team forecast'!$B$3:$B$22,0),MATCH(CT$1,'Team forecast'!$M$2:$AU$2,0))*IF($Y78&gt;0,25000,0)</f>
        <v>0</v>
      </c>
      <c r="CU78" s="5">
        <f>INDEX('Team forecast'!$M$3:$AU$22,MATCH($B78,'Team forecast'!$B$3:$B$22,0),MATCH(CU$1,'Team forecast'!$M$2:$AU$2,0))*IF($Y78&gt;0,5000,0)</f>
        <v>0</v>
      </c>
      <c r="CV78" s="5">
        <f>INDEX('Team forecast'!$M$3:$AU$22,MATCH($B78,'Team forecast'!$B$3:$B$22,0),MATCH(CV$1,'Team forecast'!$M$2:$AU$2,0))*IF($Y78&gt;0,-15000,0)</f>
        <v>0</v>
      </c>
      <c r="CW78" s="5">
        <f t="shared" si="123"/>
        <v>0</v>
      </c>
      <c r="CX78" s="5">
        <f t="shared" si="124"/>
        <v>0</v>
      </c>
      <c r="CY78" s="5">
        <f t="shared" si="125"/>
        <v>0</v>
      </c>
      <c r="CZ78" s="5">
        <f t="shared" si="126"/>
        <v>0</v>
      </c>
      <c r="DA78" s="5">
        <f t="shared" si="127"/>
        <v>0</v>
      </c>
      <c r="DB78" s="5">
        <f t="shared" si="128"/>
        <v>0</v>
      </c>
      <c r="DC78" s="5">
        <f t="shared" si="129"/>
        <v>0</v>
      </c>
      <c r="DD78" s="5">
        <f t="shared" si="130"/>
        <v>0</v>
      </c>
      <c r="DE78" s="5">
        <f t="shared" si="131"/>
        <v>0</v>
      </c>
      <c r="DF78" s="5">
        <f>IFERROR(SUM(CT78:DE78),0)*((Cockpit!$C$3)^4)</f>
        <v>0</v>
      </c>
      <c r="DG78" s="19">
        <f>INDEX('Team forecast'!$M$3:$AU$22,MATCH($B78,'Team forecast'!$B$3:$B$22,0),MATCH(DG$1,'Team forecast'!$M$2:$AU$2,0))</f>
        <v>0</v>
      </c>
      <c r="DH78" s="19">
        <f>INDEX('Team forecast'!$M$3:$AU$22,MATCH($B78,'Team forecast'!$B$3:$B$22,0),MATCH(DH$1,'Team forecast'!$M$2:$AU$2,0))</f>
        <v>0</v>
      </c>
      <c r="DI78" s="19">
        <f>INDEX('Team forecast'!$M$3:$AU$22,MATCH($B78,'Team forecast'!$B$3:$B$22,0),MATCH(DI$1,'Team forecast'!$M$2:$AU$2,0))</f>
        <v>0</v>
      </c>
      <c r="DJ78" s="19">
        <f>INDEX('Team forecast'!$M$3:$AU$22,MATCH($B78,'Team forecast'!$B$3:$B$22,0),MATCH(DJ$1,'Team forecast'!$M$2:$AU$2,0))</f>
        <v>0</v>
      </c>
      <c r="DK78" s="5">
        <f t="shared" si="132"/>
        <v>-5000</v>
      </c>
      <c r="DL78" s="5">
        <f>INDEX('Team forecast'!$M$3:$AU$22,MATCH($B78,'Team forecast'!$B$3:$B$22,0),MATCH(DL$1,'Team forecast'!$M$2:$AU$2,0))*IF($Y78&gt;0,25000,0)</f>
        <v>0</v>
      </c>
      <c r="DM78" s="5">
        <f>INDEX('Team forecast'!$M$3:$AU$22,MATCH($B78,'Team forecast'!$B$3:$B$22,0),MATCH(DM$1,'Team forecast'!$M$2:$AU$2,0))*IF($Y78&gt;0,5000,0)</f>
        <v>0</v>
      </c>
      <c r="DN78" s="5">
        <f>INDEX('Team forecast'!$M$3:$AU$22,MATCH($B78,'Team forecast'!$B$3:$B$22,0),MATCH(DN$1,'Team forecast'!$M$2:$AU$2,0))*IF($Y78&gt;0,-15000,0)</f>
        <v>0</v>
      </c>
      <c r="DO78" s="5">
        <f t="shared" si="133"/>
        <v>0</v>
      </c>
      <c r="DP78" s="5">
        <f t="shared" si="134"/>
        <v>0</v>
      </c>
      <c r="DQ78" s="5">
        <f t="shared" si="135"/>
        <v>0</v>
      </c>
      <c r="DR78" s="5">
        <f t="shared" si="136"/>
        <v>0</v>
      </c>
      <c r="DS78" s="5">
        <f t="shared" si="137"/>
        <v>0</v>
      </c>
      <c r="DT78" s="5">
        <f t="shared" si="138"/>
        <v>0</v>
      </c>
      <c r="DU78" s="5">
        <f t="shared" si="139"/>
        <v>0</v>
      </c>
      <c r="DV78" s="5">
        <f t="shared" si="140"/>
        <v>0</v>
      </c>
      <c r="DW78" s="5">
        <f t="shared" si="141"/>
        <v>0</v>
      </c>
      <c r="DX78" s="5">
        <f>IFERROR(SUM(DL78:DW78),0)*((Cockpit!$C$3)^5)</f>
        <v>0</v>
      </c>
      <c r="DY78" s="5">
        <f t="shared" si="142"/>
        <v>-5000</v>
      </c>
      <c r="DZ78" s="5" t="str">
        <f>IF(ISERROR(MATCH(A78,'Current squad'!B:B,0)),"No","Yes")</f>
        <v>No</v>
      </c>
      <c r="EA78" s="5" cm="1">
        <f t="array" ref="EA78">IFERROR(_xlfn.IFS(DZ78="Yes",0,DZ78="No",H78*1%),999999)</f>
        <v>19950</v>
      </c>
      <c r="EB78" s="5">
        <f t="shared" si="84"/>
        <v>2014950</v>
      </c>
      <c r="EC78" s="5">
        <f t="shared" si="143"/>
        <v>-24950</v>
      </c>
      <c r="ED78" s="1">
        <f t="shared" si="85"/>
        <v>-1.2506265664160401E-2</v>
      </c>
      <c r="EE78" s="5">
        <f>RANK(EC78,$EC$2:$EC$572)+COUNTIF($EC$2:EC78,EC78)-1</f>
        <v>243</v>
      </c>
      <c r="EF78" s="4">
        <f>RANK(ED78,$ED$2:$ED$572)+COUNTIF($ED$2:ED78,ED78)-1</f>
        <v>470</v>
      </c>
    </row>
    <row r="79" spans="1:136" x14ac:dyDescent="0.3">
      <c r="A79" t="str">
        <f>IF(Holdet.dk!A79&lt;&gt;"",Holdet.dk!A79,"")</f>
        <v>Jack O'Connell</v>
      </c>
      <c r="B79" t="str">
        <f>INDEX(Holdet.dk!B:B,MATCH($A79,Holdet.dk!$A:$A,0))</f>
        <v>Sheffield United</v>
      </c>
      <c r="C79" t="str">
        <f>INDEX(Holdet.dk!C:C,MATCH($A79,Holdet.dk!$A:$A,0))</f>
        <v>Defense</v>
      </c>
      <c r="D79" t="str">
        <f>INDEX(Holdet.dk!D:D,MATCH($A79,Holdet.dk!$A:$A,0))</f>
        <v>2.400.000</v>
      </c>
      <c r="E79" s="1">
        <f>IFERROR(_xlfn.NUMBERVALUE(INDEX(Holdet.dk!$E:$E,MATCH($A79,Holdet.dk!$A:$A,0)),","),0)</f>
        <v>0</v>
      </c>
      <c r="F79" t="str">
        <f>IF(INDEX(Lookup!H:H,MATCH('Master data'!A79,Lookup!G:G,0))=0,A79,INDEX(Lookup!H:H,MATCH('Master data'!A79,Lookup!G:G,0)))</f>
        <v>"Jack O'Connell"</v>
      </c>
      <c r="G79" t="str">
        <f>IFERROR(INDEX(Lookup!B:B,MATCH(INDEX(Rotowire!C:C,MATCH(F79,Rotowire!A:A,0)),Lookup!D:D,0)),"")</f>
        <v/>
      </c>
      <c r="H79" s="5">
        <f t="shared" si="76"/>
        <v>2400000</v>
      </c>
      <c r="I79" s="19">
        <f>IFERROR(INDEX('Team forecast'!$G$3:$I$22,MATCH($B79,'Team forecast'!$B$3:$B$22,0),MATCH(I$1,'Team forecast'!$G$2:$I$2,0)),0)</f>
        <v>0.79999999999999993</v>
      </c>
      <c r="J79" s="19">
        <f>IFERROR(INDEX('Team forecast'!$G$3:$I$22,MATCH($B79,'Team forecast'!$B$3:$B$22,0),MATCH(J$1,'Team forecast'!$G$2:$I$2,0)),0)</f>
        <v>0.86842105263157876</v>
      </c>
      <c r="K79" s="19">
        <f>IFERROR(INDEX('Team forecast'!$G$3:$I$22,MATCH($B79,'Team forecast'!$B$3:$B$22,0),MATCH(K$1,'Team forecast'!$G$2:$I$2,0)),0)</f>
        <v>1.2720728665040493</v>
      </c>
      <c r="L79">
        <f>SUMIFS(Rotowire!E:E,Rotowire!$A:$A,'Master data'!$F79)</f>
        <v>0</v>
      </c>
      <c r="M79" s="2">
        <f>SUMIFS(Rotowire!F:F,Rotowire!$A:$A,'Master data'!$F79)*I79</f>
        <v>0</v>
      </c>
      <c r="N79" s="2">
        <f>SUMIFS(Rotowire!G:G,Rotowire!$A:$A,'Master data'!$F79)*I79</f>
        <v>0</v>
      </c>
      <c r="O79" s="2">
        <f>SUMIFS(Rotowire!I:I,Rotowire!$A:$A,'Master data'!$F79)*I79</f>
        <v>0</v>
      </c>
      <c r="P79" s="2">
        <f>SUMIFS(Rotowire!W:W,Rotowire!$A:$A,'Master data'!$F79)*K79</f>
        <v>0</v>
      </c>
      <c r="Q79" s="2">
        <f>SUMIFS(Rotowire!Y:Y,Rotowire!$A:$A,'Master data'!$F79)*J79</f>
        <v>0</v>
      </c>
      <c r="R79" s="2">
        <f>SUMIFS(Rotowire!AB:AB,Rotowire!$A:$A,'Master data'!$F79)</f>
        <v>0</v>
      </c>
      <c r="S79" s="2">
        <f>SUMIFS(Rotowire!AC:AC,Rotowire!$A:$A,'Master data'!$F79)</f>
        <v>0</v>
      </c>
      <c r="T79" s="2">
        <f>INDEX('Team forecast'!D$3:D$22,MATCH($B79,'Team forecast'!$B$3:$B$22,0))</f>
        <v>1.1599999999999999</v>
      </c>
      <c r="U79" s="2">
        <f>INDEX('Team forecast'!E$3:E$22,MATCH($B79,'Team forecast'!$B$3:$B$22,0))</f>
        <v>1.32</v>
      </c>
      <c r="V79" s="2">
        <f>INDEX('Team forecast'!J$3:J$22,MATCH($B79,'Team forecast'!$B$3:$B$22,0))</f>
        <v>0.32490000000000002</v>
      </c>
      <c r="W79" s="2">
        <f>INDEX('Team forecast'!K$3:K$22,MATCH($B79,'Team forecast'!$B$3:$B$22,0))</f>
        <v>0.27700000000000002</v>
      </c>
      <c r="X79" s="2">
        <f>INDEX('Team forecast'!L$3:L$22,MATCH($B79,'Team forecast'!$B$3:$B$22,0))</f>
        <v>0.39810000000000001</v>
      </c>
      <c r="Y79" s="5">
        <f t="shared" si="77"/>
        <v>-5000</v>
      </c>
      <c r="Z79" s="5">
        <f t="shared" si="78"/>
        <v>0</v>
      </c>
      <c r="AA79" s="5">
        <f t="shared" si="79"/>
        <v>0</v>
      </c>
      <c r="AB79" s="5">
        <f t="shared" si="80"/>
        <v>0</v>
      </c>
      <c r="AC79" s="5">
        <f t="shared" si="81"/>
        <v>0</v>
      </c>
      <c r="AD79" s="5">
        <f t="shared" si="86"/>
        <v>0</v>
      </c>
      <c r="AE79" s="5">
        <f t="shared" si="87"/>
        <v>0</v>
      </c>
      <c r="AF79" s="5">
        <f t="shared" si="82"/>
        <v>0</v>
      </c>
      <c r="AG79" s="5">
        <f t="shared" si="83"/>
        <v>0</v>
      </c>
      <c r="AH79" s="5">
        <f t="shared" si="88"/>
        <v>0</v>
      </c>
      <c r="AI79" s="5">
        <f t="shared" si="89"/>
        <v>0</v>
      </c>
      <c r="AJ79" s="5">
        <f t="shared" si="90"/>
        <v>0</v>
      </c>
      <c r="AK79" s="5">
        <f t="shared" si="91"/>
        <v>0</v>
      </c>
      <c r="AL79" s="5">
        <f>IFERROR(SUM(Y79:AK79),-5000)*((Cockpit!$C$3)^0)</f>
        <v>-5000</v>
      </c>
      <c r="AM79" s="19">
        <f>INDEX('Team forecast'!$M$3:$AU$22,MATCH($B79,'Team forecast'!$B$3:$B$22,0),MATCH(AM$1,'Team forecast'!$M$2:$AU$2,0))</f>
        <v>0</v>
      </c>
      <c r="AN79" s="19">
        <f>INDEX('Team forecast'!$M$3:$AU$22,MATCH($B79,'Team forecast'!$B$3:$B$22,0),MATCH(AN$1,'Team forecast'!$M$2:$AU$2,0))</f>
        <v>0</v>
      </c>
      <c r="AO79" s="19">
        <f>INDEX('Team forecast'!$M$3:$AU$22,MATCH($B79,'Team forecast'!$B$3:$B$22,0),MATCH(AO$1,'Team forecast'!$M$2:$AU$2,0))</f>
        <v>0</v>
      </c>
      <c r="AP79" s="19">
        <f>INDEX('Team forecast'!$M$3:$AU$22,MATCH($B79,'Team forecast'!$B$3:$B$22,0),MATCH(AP$1,'Team forecast'!$M$2:$AU$2,0))</f>
        <v>0</v>
      </c>
      <c r="AQ79" s="5">
        <f t="shared" si="92"/>
        <v>-5000</v>
      </c>
      <c r="AR79" s="5">
        <f>INDEX('Team forecast'!$M$3:$AU$22,MATCH($B79,'Team forecast'!$B$3:$B$22,0),MATCH(AR$1,'Team forecast'!$M$2:$AU$2,0))*IF($Y79&gt;0,25000,0)</f>
        <v>0</v>
      </c>
      <c r="AS79" s="5">
        <f>INDEX('Team forecast'!$M$3:$AU$22,MATCH($B79,'Team forecast'!$B$3:$B$22,0),MATCH(AS$1,'Team forecast'!$M$2:$AU$2,0))*IF($Y79&gt;0,5000,0)</f>
        <v>0</v>
      </c>
      <c r="AT79" s="5">
        <f>INDEX('Team forecast'!$M$3:$AU$22,MATCH($B79,'Team forecast'!$B$3:$B$22,0),MATCH(AT$1,'Team forecast'!$M$2:$AU$2,0))*IF($Y79&gt;0,-15000,0)</f>
        <v>0</v>
      </c>
      <c r="AU79" s="5">
        <f t="shared" si="93"/>
        <v>0</v>
      </c>
      <c r="AV79" s="5">
        <f t="shared" si="94"/>
        <v>0</v>
      </c>
      <c r="AW79" s="5">
        <f t="shared" si="95"/>
        <v>0</v>
      </c>
      <c r="AX79" s="5">
        <f t="shared" si="96"/>
        <v>0</v>
      </c>
      <c r="AY79" s="5">
        <f t="shared" si="97"/>
        <v>0</v>
      </c>
      <c r="AZ79" s="5">
        <f t="shared" si="98"/>
        <v>0</v>
      </c>
      <c r="BA79" s="5">
        <f t="shared" si="99"/>
        <v>0</v>
      </c>
      <c r="BB79" s="5">
        <f t="shared" si="100"/>
        <v>0</v>
      </c>
      <c r="BC79" s="5">
        <f t="shared" si="101"/>
        <v>0</v>
      </c>
      <c r="BD79" s="5">
        <f>IFERROR(SUM(AR79:BC79),0)*((Cockpit!$C$3)^1)</f>
        <v>0</v>
      </c>
      <c r="BE79" s="19">
        <f>INDEX('Team forecast'!$M$3:$AU$22,MATCH($B79,'Team forecast'!$B$3:$B$22,0),MATCH(BE$1,'Team forecast'!$M$2:$AU$2,0))</f>
        <v>0</v>
      </c>
      <c r="BF79" s="19">
        <f>INDEX('Team forecast'!$M$3:$AU$22,MATCH($B79,'Team forecast'!$B$3:$B$22,0),MATCH(BF$1,'Team forecast'!$M$2:$AU$2,0))</f>
        <v>0</v>
      </c>
      <c r="BG79" s="19">
        <f>INDEX('Team forecast'!$M$3:$AU$22,MATCH($B79,'Team forecast'!$B$3:$B$22,0),MATCH(BG$1,'Team forecast'!$M$2:$AU$2,0))</f>
        <v>0</v>
      </c>
      <c r="BH79" s="19">
        <f>INDEX('Team forecast'!$M$3:$AU$22,MATCH($B79,'Team forecast'!$B$3:$B$22,0),MATCH(BH$1,'Team forecast'!$M$2:$AU$2,0))</f>
        <v>0</v>
      </c>
      <c r="BI79" s="5">
        <f t="shared" si="102"/>
        <v>-5000</v>
      </c>
      <c r="BJ79" s="5">
        <f>INDEX('Team forecast'!$M$3:$AU$22,MATCH($B79,'Team forecast'!$B$3:$B$22,0),MATCH(BJ$1,'Team forecast'!$M$2:$AU$2,0))*IF($Y79&gt;0,25000,0)</f>
        <v>0</v>
      </c>
      <c r="BK79" s="5">
        <f>INDEX('Team forecast'!$M$3:$AU$22,MATCH($B79,'Team forecast'!$B$3:$B$22,0),MATCH(BK$1,'Team forecast'!$M$2:$AU$2,0))*IF($Y79&gt;0,5000,0)</f>
        <v>0</v>
      </c>
      <c r="BL79" s="5">
        <f>INDEX('Team forecast'!$M$3:$AU$22,MATCH($B79,'Team forecast'!$B$3:$B$22,0),MATCH(BL$1,'Team forecast'!$M$2:$AU$2,0))*IF($Y79&gt;0,-15000,0)</f>
        <v>0</v>
      </c>
      <c r="BM79" s="5">
        <f t="shared" si="103"/>
        <v>0</v>
      </c>
      <c r="BN79" s="5">
        <f t="shared" si="104"/>
        <v>0</v>
      </c>
      <c r="BO79" s="5">
        <f t="shared" si="105"/>
        <v>0</v>
      </c>
      <c r="BP79" s="5">
        <f t="shared" si="106"/>
        <v>0</v>
      </c>
      <c r="BQ79" s="5">
        <f t="shared" si="107"/>
        <v>0</v>
      </c>
      <c r="BR79" s="5">
        <f t="shared" si="108"/>
        <v>0</v>
      </c>
      <c r="BS79" s="5">
        <f t="shared" si="109"/>
        <v>0</v>
      </c>
      <c r="BT79" s="5">
        <f t="shared" si="110"/>
        <v>0</v>
      </c>
      <c r="BU79" s="5">
        <f t="shared" si="111"/>
        <v>0</v>
      </c>
      <c r="BV79" s="5">
        <f>IFERROR(SUM(BJ79:BU79),0)*((Cockpit!$C$3)^2)</f>
        <v>0</v>
      </c>
      <c r="BW79" s="19">
        <f>INDEX('Team forecast'!$M$3:$AU$22,MATCH($B79,'Team forecast'!$B$3:$B$22,0),MATCH(BW$1,'Team forecast'!$M$2:$AU$2,0))</f>
        <v>0</v>
      </c>
      <c r="BX79" s="19">
        <f>INDEX('Team forecast'!$M$3:$AU$22,MATCH($B79,'Team forecast'!$B$3:$B$22,0),MATCH(BX$1,'Team forecast'!$M$2:$AU$2,0))</f>
        <v>0</v>
      </c>
      <c r="BY79" s="19">
        <f>INDEX('Team forecast'!$M$3:$AU$22,MATCH($B79,'Team forecast'!$B$3:$B$22,0),MATCH(BY$1,'Team forecast'!$M$2:$AU$2,0))</f>
        <v>0</v>
      </c>
      <c r="BZ79" s="19">
        <f>INDEX('Team forecast'!$M$3:$AU$22,MATCH($B79,'Team forecast'!$B$3:$B$22,0),MATCH(BZ$1,'Team forecast'!$M$2:$AU$2,0))</f>
        <v>0</v>
      </c>
      <c r="CA79" s="5">
        <f t="shared" si="112"/>
        <v>-5000</v>
      </c>
      <c r="CB79" s="5">
        <f>INDEX('Team forecast'!$M$3:$AU$22,MATCH($B79,'Team forecast'!$B$3:$B$22,0),MATCH(CB$1,'Team forecast'!$M$2:$AU$2,0))*IF($Y79&gt;0,25000,0)</f>
        <v>0</v>
      </c>
      <c r="CC79" s="5">
        <f>INDEX('Team forecast'!$M$3:$AU$22,MATCH($B79,'Team forecast'!$B$3:$B$22,0),MATCH(CC$1,'Team forecast'!$M$2:$AU$2,0))*IF($Y79&gt;0,5000,0)</f>
        <v>0</v>
      </c>
      <c r="CD79" s="5">
        <f>INDEX('Team forecast'!$M$3:$AU$22,MATCH($B79,'Team forecast'!$B$3:$B$22,0),MATCH(CD$1,'Team forecast'!$M$2:$AU$2,0))*IF($Y79&gt;0,-15000,0)</f>
        <v>0</v>
      </c>
      <c r="CE79" s="5">
        <f t="shared" si="113"/>
        <v>0</v>
      </c>
      <c r="CF79" s="5">
        <f t="shared" si="114"/>
        <v>0</v>
      </c>
      <c r="CG79" s="5">
        <f t="shared" si="115"/>
        <v>0</v>
      </c>
      <c r="CH79" s="5">
        <f t="shared" si="116"/>
        <v>0</v>
      </c>
      <c r="CI79" s="5">
        <f t="shared" si="117"/>
        <v>0</v>
      </c>
      <c r="CJ79" s="5">
        <f t="shared" si="118"/>
        <v>0</v>
      </c>
      <c r="CK79" s="5">
        <f t="shared" si="119"/>
        <v>0</v>
      </c>
      <c r="CL79" s="5">
        <f t="shared" si="120"/>
        <v>0</v>
      </c>
      <c r="CM79" s="5">
        <f t="shared" si="121"/>
        <v>0</v>
      </c>
      <c r="CN79" s="5">
        <f>IFERROR(SUM(CB79:CM79),0)*((Cockpit!$C$3)^3)</f>
        <v>0</v>
      </c>
      <c r="CO79" s="19">
        <f>INDEX('Team forecast'!$M$3:$AU$22,MATCH($B79,'Team forecast'!$B$3:$B$22,0),MATCH(CO$1,'Team forecast'!$M$2:$AU$2,0))</f>
        <v>0</v>
      </c>
      <c r="CP79" s="19">
        <f>INDEX('Team forecast'!$M$3:$AU$22,MATCH($B79,'Team forecast'!$B$3:$B$22,0),MATCH(CP$1,'Team forecast'!$M$2:$AU$2,0))</f>
        <v>0</v>
      </c>
      <c r="CQ79" s="19">
        <f>INDEX('Team forecast'!$M$3:$AU$22,MATCH($B79,'Team forecast'!$B$3:$B$22,0),MATCH(CQ$1,'Team forecast'!$M$2:$AU$2,0))</f>
        <v>0</v>
      </c>
      <c r="CR79" s="19">
        <f>INDEX('Team forecast'!$M$3:$AU$22,MATCH($B79,'Team forecast'!$B$3:$B$22,0),MATCH(CR$1,'Team forecast'!$M$2:$AU$2,0))</f>
        <v>0</v>
      </c>
      <c r="CS79" s="5">
        <f t="shared" si="122"/>
        <v>-5000</v>
      </c>
      <c r="CT79" s="5">
        <f>INDEX('Team forecast'!$M$3:$AU$22,MATCH($B79,'Team forecast'!$B$3:$B$22,0),MATCH(CT$1,'Team forecast'!$M$2:$AU$2,0))*IF($Y79&gt;0,25000,0)</f>
        <v>0</v>
      </c>
      <c r="CU79" s="5">
        <f>INDEX('Team forecast'!$M$3:$AU$22,MATCH($B79,'Team forecast'!$B$3:$B$22,0),MATCH(CU$1,'Team forecast'!$M$2:$AU$2,0))*IF($Y79&gt;0,5000,0)</f>
        <v>0</v>
      </c>
      <c r="CV79" s="5">
        <f>INDEX('Team forecast'!$M$3:$AU$22,MATCH($B79,'Team forecast'!$B$3:$B$22,0),MATCH(CV$1,'Team forecast'!$M$2:$AU$2,0))*IF($Y79&gt;0,-15000,0)</f>
        <v>0</v>
      </c>
      <c r="CW79" s="5">
        <f t="shared" si="123"/>
        <v>0</v>
      </c>
      <c r="CX79" s="5">
        <f t="shared" si="124"/>
        <v>0</v>
      </c>
      <c r="CY79" s="5">
        <f t="shared" si="125"/>
        <v>0</v>
      </c>
      <c r="CZ79" s="5">
        <f t="shared" si="126"/>
        <v>0</v>
      </c>
      <c r="DA79" s="5">
        <f t="shared" si="127"/>
        <v>0</v>
      </c>
      <c r="DB79" s="5">
        <f t="shared" si="128"/>
        <v>0</v>
      </c>
      <c r="DC79" s="5">
        <f t="shared" si="129"/>
        <v>0</v>
      </c>
      <c r="DD79" s="5">
        <f t="shared" si="130"/>
        <v>0</v>
      </c>
      <c r="DE79" s="5">
        <f t="shared" si="131"/>
        <v>0</v>
      </c>
      <c r="DF79" s="5">
        <f>IFERROR(SUM(CT79:DE79),0)*((Cockpit!$C$3)^4)</f>
        <v>0</v>
      </c>
      <c r="DG79" s="19">
        <f>INDEX('Team forecast'!$M$3:$AU$22,MATCH($B79,'Team forecast'!$B$3:$B$22,0),MATCH(DG$1,'Team forecast'!$M$2:$AU$2,0))</f>
        <v>0</v>
      </c>
      <c r="DH79" s="19">
        <f>INDEX('Team forecast'!$M$3:$AU$22,MATCH($B79,'Team forecast'!$B$3:$B$22,0),MATCH(DH$1,'Team forecast'!$M$2:$AU$2,0))</f>
        <v>0</v>
      </c>
      <c r="DI79" s="19">
        <f>INDEX('Team forecast'!$M$3:$AU$22,MATCH($B79,'Team forecast'!$B$3:$B$22,0),MATCH(DI$1,'Team forecast'!$M$2:$AU$2,0))</f>
        <v>0</v>
      </c>
      <c r="DJ79" s="19">
        <f>INDEX('Team forecast'!$M$3:$AU$22,MATCH($B79,'Team forecast'!$B$3:$B$22,0),MATCH(DJ$1,'Team forecast'!$M$2:$AU$2,0))</f>
        <v>0</v>
      </c>
      <c r="DK79" s="5">
        <f t="shared" si="132"/>
        <v>-5000</v>
      </c>
      <c r="DL79" s="5">
        <f>INDEX('Team forecast'!$M$3:$AU$22,MATCH($B79,'Team forecast'!$B$3:$B$22,0),MATCH(DL$1,'Team forecast'!$M$2:$AU$2,0))*IF($Y79&gt;0,25000,0)</f>
        <v>0</v>
      </c>
      <c r="DM79" s="5">
        <f>INDEX('Team forecast'!$M$3:$AU$22,MATCH($B79,'Team forecast'!$B$3:$B$22,0),MATCH(DM$1,'Team forecast'!$M$2:$AU$2,0))*IF($Y79&gt;0,5000,0)</f>
        <v>0</v>
      </c>
      <c r="DN79" s="5">
        <f>INDEX('Team forecast'!$M$3:$AU$22,MATCH($B79,'Team forecast'!$B$3:$B$22,0),MATCH(DN$1,'Team forecast'!$M$2:$AU$2,0))*IF($Y79&gt;0,-15000,0)</f>
        <v>0</v>
      </c>
      <c r="DO79" s="5">
        <f t="shared" si="133"/>
        <v>0</v>
      </c>
      <c r="DP79" s="5">
        <f t="shared" si="134"/>
        <v>0</v>
      </c>
      <c r="DQ79" s="5">
        <f t="shared" si="135"/>
        <v>0</v>
      </c>
      <c r="DR79" s="5">
        <f t="shared" si="136"/>
        <v>0</v>
      </c>
      <c r="DS79" s="5">
        <f t="shared" si="137"/>
        <v>0</v>
      </c>
      <c r="DT79" s="5">
        <f t="shared" si="138"/>
        <v>0</v>
      </c>
      <c r="DU79" s="5">
        <f t="shared" si="139"/>
        <v>0</v>
      </c>
      <c r="DV79" s="5">
        <f t="shared" si="140"/>
        <v>0</v>
      </c>
      <c r="DW79" s="5">
        <f t="shared" si="141"/>
        <v>0</v>
      </c>
      <c r="DX79" s="5">
        <f>IFERROR(SUM(DL79:DW79),0)*((Cockpit!$C$3)^5)</f>
        <v>0</v>
      </c>
      <c r="DY79" s="5">
        <f t="shared" si="142"/>
        <v>-5000</v>
      </c>
      <c r="DZ79" s="5" t="str">
        <f>IF(ISERROR(MATCH(A79,'Current squad'!B:B,0)),"No","Yes")</f>
        <v>No</v>
      </c>
      <c r="EA79" s="5" cm="1">
        <f t="array" ref="EA79">IFERROR(_xlfn.IFS(DZ79="Yes",0,DZ79="No",H79*1%),999999)</f>
        <v>24000</v>
      </c>
      <c r="EB79" s="5">
        <f t="shared" si="84"/>
        <v>2424000</v>
      </c>
      <c r="EC79" s="5">
        <f t="shared" si="143"/>
        <v>-29000</v>
      </c>
      <c r="ED79" s="1">
        <f t="shared" si="85"/>
        <v>-1.2083333333333333E-2</v>
      </c>
      <c r="EE79" s="5">
        <f>RANK(EC79,$EC$2:$EC$572)+COUNTIF($EC$2:EC79,EC79)-1</f>
        <v>272</v>
      </c>
      <c r="EF79" s="4">
        <f>RANK(ED79,$ED$2:$ED$572)+COUNTIF($ED$2:ED79,ED79)-1</f>
        <v>443</v>
      </c>
    </row>
    <row r="80" spans="1:136" x14ac:dyDescent="0.3">
      <c r="A80" t="str">
        <f>IF(Holdet.dk!A80&lt;&gt;"",Holdet.dk!A80,"")</f>
        <v>Arthur Masuaku</v>
      </c>
      <c r="B80" t="str">
        <f>INDEX(Holdet.dk!B:B,MATCH($A80,Holdet.dk!$A:$A,0))</f>
        <v>West Ham</v>
      </c>
      <c r="C80" t="str">
        <f>INDEX(Holdet.dk!C:C,MATCH($A80,Holdet.dk!$A:$A,0))</f>
        <v>Defense</v>
      </c>
      <c r="D80" t="str">
        <f>INDEX(Holdet.dk!D:D,MATCH($A80,Holdet.dk!$A:$A,0))</f>
        <v>3.050.000</v>
      </c>
      <c r="E80" s="1">
        <f>IFERROR(_xlfn.NUMBERVALUE(INDEX(Holdet.dk!$E:$E,MATCH($A80,Holdet.dk!$A:$A,0)),","),0)</f>
        <v>1E-3</v>
      </c>
      <c r="F80" t="str">
        <f>IF(INDEX(Lookup!H:H,MATCH('Master data'!A80,Lookup!G:G,0))=0,A80,INDEX(Lookup!H:H,MATCH('Master data'!A80,Lookup!G:G,0)))</f>
        <v>Arthur Masuaku</v>
      </c>
      <c r="G80" t="str">
        <f>IFERROR(INDEX(Lookup!B:B,MATCH(INDEX(Rotowire!C:C,MATCH(F80,Rotowire!A:A,0)),Lookup!D:D,0)),"")</f>
        <v/>
      </c>
      <c r="H80" s="5">
        <f t="shared" si="76"/>
        <v>3050000</v>
      </c>
      <c r="I80" s="19">
        <f>IFERROR(INDEX('Team forecast'!$G$3:$I$22,MATCH($B80,'Team forecast'!$B$3:$B$22,0),MATCH(I$1,'Team forecast'!$G$2:$I$2,0)),0)</f>
        <v>0.89999999999999991</v>
      </c>
      <c r="J80" s="19">
        <f>IFERROR(INDEX('Team forecast'!$G$3:$I$22,MATCH($B80,'Team forecast'!$B$3:$B$22,0),MATCH(J$1,'Team forecast'!$G$2:$I$2,0)),0)</f>
        <v>1.1637931034482758</v>
      </c>
      <c r="K80" s="19">
        <f>IFERROR(INDEX('Team forecast'!$G$3:$I$22,MATCH($B80,'Team forecast'!$B$3:$B$22,0),MATCH(K$1,'Team forecast'!$G$2:$I$2,0)),0)</f>
        <v>0.81012581451841092</v>
      </c>
      <c r="L80">
        <f>SUMIFS(Rotowire!E:E,Rotowire!$A:$A,'Master data'!$F80)</f>
        <v>0</v>
      </c>
      <c r="M80" s="2">
        <f>SUMIFS(Rotowire!F:F,Rotowire!$A:$A,'Master data'!$F80)*I80</f>
        <v>0</v>
      </c>
      <c r="N80" s="2">
        <f>SUMIFS(Rotowire!G:G,Rotowire!$A:$A,'Master data'!$F80)*I80</f>
        <v>0</v>
      </c>
      <c r="O80" s="2">
        <f>SUMIFS(Rotowire!I:I,Rotowire!$A:$A,'Master data'!$F80)*I80</f>
        <v>0</v>
      </c>
      <c r="P80" s="2">
        <f>SUMIFS(Rotowire!W:W,Rotowire!$A:$A,'Master data'!$F80)*K80</f>
        <v>0</v>
      </c>
      <c r="Q80" s="2">
        <f>SUMIFS(Rotowire!Y:Y,Rotowire!$A:$A,'Master data'!$F80)*J80</f>
        <v>0</v>
      </c>
      <c r="R80" s="2">
        <f>SUMIFS(Rotowire!AB:AB,Rotowire!$A:$A,'Master data'!$F80)</f>
        <v>0</v>
      </c>
      <c r="S80" s="2">
        <f>SUMIFS(Rotowire!AC:AC,Rotowire!$A:$A,'Master data'!$F80)</f>
        <v>0</v>
      </c>
      <c r="T80" s="2">
        <f>INDEX('Team forecast'!D$3:D$22,MATCH($B80,'Team forecast'!$B$3:$B$22,0))</f>
        <v>1.71</v>
      </c>
      <c r="U80" s="2">
        <f>INDEX('Team forecast'!E$3:E$22,MATCH($B80,'Team forecast'!$B$3:$B$22,0))</f>
        <v>1.35</v>
      </c>
      <c r="V80" s="2">
        <f>INDEX('Team forecast'!J$3:J$22,MATCH($B80,'Team forecast'!$B$3:$B$22,0))</f>
        <v>0.45750000000000002</v>
      </c>
      <c r="W80" s="2">
        <f>INDEX('Team forecast'!K$3:K$22,MATCH($B80,'Team forecast'!$B$3:$B$22,0))</f>
        <v>0.2422</v>
      </c>
      <c r="X80" s="2">
        <f>INDEX('Team forecast'!L$3:L$22,MATCH($B80,'Team forecast'!$B$3:$B$22,0))</f>
        <v>0.30020000000000002</v>
      </c>
      <c r="Y80" s="5">
        <f t="shared" si="77"/>
        <v>-5000</v>
      </c>
      <c r="Z80" s="5">
        <f t="shared" si="78"/>
        <v>0</v>
      </c>
      <c r="AA80" s="5">
        <f t="shared" si="79"/>
        <v>0</v>
      </c>
      <c r="AB80" s="5">
        <f t="shared" si="80"/>
        <v>0</v>
      </c>
      <c r="AC80" s="5">
        <f t="shared" si="81"/>
        <v>0</v>
      </c>
      <c r="AD80" s="5">
        <f t="shared" si="86"/>
        <v>0</v>
      </c>
      <c r="AE80" s="5">
        <f t="shared" si="87"/>
        <v>0</v>
      </c>
      <c r="AF80" s="5">
        <f t="shared" si="82"/>
        <v>0</v>
      </c>
      <c r="AG80" s="5">
        <f t="shared" si="83"/>
        <v>0</v>
      </c>
      <c r="AH80" s="5">
        <f t="shared" si="88"/>
        <v>0</v>
      </c>
      <c r="AI80" s="5">
        <f t="shared" si="89"/>
        <v>0</v>
      </c>
      <c r="AJ80" s="5">
        <f t="shared" si="90"/>
        <v>0</v>
      </c>
      <c r="AK80" s="5">
        <f t="shared" si="91"/>
        <v>0</v>
      </c>
      <c r="AL80" s="5">
        <f>IFERROR(SUM(Y80:AK80),-5000)*((Cockpit!$C$3)^0)</f>
        <v>-5000</v>
      </c>
      <c r="AM80" s="19">
        <f>INDEX('Team forecast'!$M$3:$AU$22,MATCH($B80,'Team forecast'!$B$3:$B$22,0),MATCH(AM$1,'Team forecast'!$M$2:$AU$2,0))</f>
        <v>0</v>
      </c>
      <c r="AN80" s="19">
        <f>INDEX('Team forecast'!$M$3:$AU$22,MATCH($B80,'Team forecast'!$B$3:$B$22,0),MATCH(AN$1,'Team forecast'!$M$2:$AU$2,0))</f>
        <v>0</v>
      </c>
      <c r="AO80" s="19">
        <f>INDEX('Team forecast'!$M$3:$AU$22,MATCH($B80,'Team forecast'!$B$3:$B$22,0),MATCH(AO$1,'Team forecast'!$M$2:$AU$2,0))</f>
        <v>0</v>
      </c>
      <c r="AP80" s="19">
        <f>INDEX('Team forecast'!$M$3:$AU$22,MATCH($B80,'Team forecast'!$B$3:$B$22,0),MATCH(AP$1,'Team forecast'!$M$2:$AU$2,0))</f>
        <v>0</v>
      </c>
      <c r="AQ80" s="5">
        <f t="shared" si="92"/>
        <v>-5000</v>
      </c>
      <c r="AR80" s="5">
        <f>INDEX('Team forecast'!$M$3:$AU$22,MATCH($B80,'Team forecast'!$B$3:$B$22,0),MATCH(AR$1,'Team forecast'!$M$2:$AU$2,0))*IF($Y80&gt;0,25000,0)</f>
        <v>0</v>
      </c>
      <c r="AS80" s="5">
        <f>INDEX('Team forecast'!$M$3:$AU$22,MATCH($B80,'Team forecast'!$B$3:$B$22,0),MATCH(AS$1,'Team forecast'!$M$2:$AU$2,0))*IF($Y80&gt;0,5000,0)</f>
        <v>0</v>
      </c>
      <c r="AT80" s="5">
        <f>INDEX('Team forecast'!$M$3:$AU$22,MATCH($B80,'Team forecast'!$B$3:$B$22,0),MATCH(AT$1,'Team forecast'!$M$2:$AU$2,0))*IF($Y80&gt;0,-15000,0)</f>
        <v>0</v>
      </c>
      <c r="AU80" s="5">
        <f t="shared" si="93"/>
        <v>0</v>
      </c>
      <c r="AV80" s="5">
        <f t="shared" si="94"/>
        <v>0</v>
      </c>
      <c r="AW80" s="5">
        <f t="shared" si="95"/>
        <v>0</v>
      </c>
      <c r="AX80" s="5">
        <f t="shared" si="96"/>
        <v>0</v>
      </c>
      <c r="AY80" s="5">
        <f t="shared" si="97"/>
        <v>0</v>
      </c>
      <c r="AZ80" s="5">
        <f t="shared" si="98"/>
        <v>0</v>
      </c>
      <c r="BA80" s="5">
        <f t="shared" si="99"/>
        <v>0</v>
      </c>
      <c r="BB80" s="5">
        <f t="shared" si="100"/>
        <v>0</v>
      </c>
      <c r="BC80" s="5">
        <f t="shared" si="101"/>
        <v>0</v>
      </c>
      <c r="BD80" s="5">
        <f>IFERROR(SUM(AR80:BC80),0)*((Cockpit!$C$3)^1)</f>
        <v>0</v>
      </c>
      <c r="BE80" s="19">
        <f>INDEX('Team forecast'!$M$3:$AU$22,MATCH($B80,'Team forecast'!$B$3:$B$22,0),MATCH(BE$1,'Team forecast'!$M$2:$AU$2,0))</f>
        <v>0</v>
      </c>
      <c r="BF80" s="19">
        <f>INDEX('Team forecast'!$M$3:$AU$22,MATCH($B80,'Team forecast'!$B$3:$B$22,0),MATCH(BF$1,'Team forecast'!$M$2:$AU$2,0))</f>
        <v>0</v>
      </c>
      <c r="BG80" s="19">
        <f>INDEX('Team forecast'!$M$3:$AU$22,MATCH($B80,'Team forecast'!$B$3:$B$22,0),MATCH(BG$1,'Team forecast'!$M$2:$AU$2,0))</f>
        <v>0</v>
      </c>
      <c r="BH80" s="19">
        <f>INDEX('Team forecast'!$M$3:$AU$22,MATCH($B80,'Team forecast'!$B$3:$B$22,0),MATCH(BH$1,'Team forecast'!$M$2:$AU$2,0))</f>
        <v>0</v>
      </c>
      <c r="BI80" s="5">
        <f t="shared" si="102"/>
        <v>-5000</v>
      </c>
      <c r="BJ80" s="5">
        <f>INDEX('Team forecast'!$M$3:$AU$22,MATCH($B80,'Team forecast'!$B$3:$B$22,0),MATCH(BJ$1,'Team forecast'!$M$2:$AU$2,0))*IF($Y80&gt;0,25000,0)</f>
        <v>0</v>
      </c>
      <c r="BK80" s="5">
        <f>INDEX('Team forecast'!$M$3:$AU$22,MATCH($B80,'Team forecast'!$B$3:$B$22,0),MATCH(BK$1,'Team forecast'!$M$2:$AU$2,0))*IF($Y80&gt;0,5000,0)</f>
        <v>0</v>
      </c>
      <c r="BL80" s="5">
        <f>INDEX('Team forecast'!$M$3:$AU$22,MATCH($B80,'Team forecast'!$B$3:$B$22,0),MATCH(BL$1,'Team forecast'!$M$2:$AU$2,0))*IF($Y80&gt;0,-15000,0)</f>
        <v>0</v>
      </c>
      <c r="BM80" s="5">
        <f t="shared" si="103"/>
        <v>0</v>
      </c>
      <c r="BN80" s="5">
        <f t="shared" si="104"/>
        <v>0</v>
      </c>
      <c r="BO80" s="5">
        <f t="shared" si="105"/>
        <v>0</v>
      </c>
      <c r="BP80" s="5">
        <f t="shared" si="106"/>
        <v>0</v>
      </c>
      <c r="BQ80" s="5">
        <f t="shared" si="107"/>
        <v>0</v>
      </c>
      <c r="BR80" s="5">
        <f t="shared" si="108"/>
        <v>0</v>
      </c>
      <c r="BS80" s="5">
        <f t="shared" si="109"/>
        <v>0</v>
      </c>
      <c r="BT80" s="5">
        <f t="shared" si="110"/>
        <v>0</v>
      </c>
      <c r="BU80" s="5">
        <f t="shared" si="111"/>
        <v>0</v>
      </c>
      <c r="BV80" s="5">
        <f>IFERROR(SUM(BJ80:BU80),0)*((Cockpit!$C$3)^2)</f>
        <v>0</v>
      </c>
      <c r="BW80" s="19">
        <f>INDEX('Team forecast'!$M$3:$AU$22,MATCH($B80,'Team forecast'!$B$3:$B$22,0),MATCH(BW$1,'Team forecast'!$M$2:$AU$2,0))</f>
        <v>0</v>
      </c>
      <c r="BX80" s="19">
        <f>INDEX('Team forecast'!$M$3:$AU$22,MATCH($B80,'Team forecast'!$B$3:$B$22,0),MATCH(BX$1,'Team forecast'!$M$2:$AU$2,0))</f>
        <v>0</v>
      </c>
      <c r="BY80" s="19">
        <f>INDEX('Team forecast'!$M$3:$AU$22,MATCH($B80,'Team forecast'!$B$3:$B$22,0),MATCH(BY$1,'Team forecast'!$M$2:$AU$2,0))</f>
        <v>0</v>
      </c>
      <c r="BZ80" s="19">
        <f>INDEX('Team forecast'!$M$3:$AU$22,MATCH($B80,'Team forecast'!$B$3:$B$22,0),MATCH(BZ$1,'Team forecast'!$M$2:$AU$2,0))</f>
        <v>0</v>
      </c>
      <c r="CA80" s="5">
        <f t="shared" si="112"/>
        <v>-5000</v>
      </c>
      <c r="CB80" s="5">
        <f>INDEX('Team forecast'!$M$3:$AU$22,MATCH($B80,'Team forecast'!$B$3:$B$22,0),MATCH(CB$1,'Team forecast'!$M$2:$AU$2,0))*IF($Y80&gt;0,25000,0)</f>
        <v>0</v>
      </c>
      <c r="CC80" s="5">
        <f>INDEX('Team forecast'!$M$3:$AU$22,MATCH($B80,'Team forecast'!$B$3:$B$22,0),MATCH(CC$1,'Team forecast'!$M$2:$AU$2,0))*IF($Y80&gt;0,5000,0)</f>
        <v>0</v>
      </c>
      <c r="CD80" s="5">
        <f>INDEX('Team forecast'!$M$3:$AU$22,MATCH($B80,'Team forecast'!$B$3:$B$22,0),MATCH(CD$1,'Team forecast'!$M$2:$AU$2,0))*IF($Y80&gt;0,-15000,0)</f>
        <v>0</v>
      </c>
      <c r="CE80" s="5">
        <f t="shared" si="113"/>
        <v>0</v>
      </c>
      <c r="CF80" s="5">
        <f t="shared" si="114"/>
        <v>0</v>
      </c>
      <c r="CG80" s="5">
        <f t="shared" si="115"/>
        <v>0</v>
      </c>
      <c r="CH80" s="5">
        <f t="shared" si="116"/>
        <v>0</v>
      </c>
      <c r="CI80" s="5">
        <f t="shared" si="117"/>
        <v>0</v>
      </c>
      <c r="CJ80" s="5">
        <f t="shared" si="118"/>
        <v>0</v>
      </c>
      <c r="CK80" s="5">
        <f t="shared" si="119"/>
        <v>0</v>
      </c>
      <c r="CL80" s="5">
        <f t="shared" si="120"/>
        <v>0</v>
      </c>
      <c r="CM80" s="5">
        <f t="shared" si="121"/>
        <v>0</v>
      </c>
      <c r="CN80" s="5">
        <f>IFERROR(SUM(CB80:CM80),0)*((Cockpit!$C$3)^3)</f>
        <v>0</v>
      </c>
      <c r="CO80" s="19">
        <f>INDEX('Team forecast'!$M$3:$AU$22,MATCH($B80,'Team forecast'!$B$3:$B$22,0),MATCH(CO$1,'Team forecast'!$M$2:$AU$2,0))</f>
        <v>0</v>
      </c>
      <c r="CP80" s="19">
        <f>INDEX('Team forecast'!$M$3:$AU$22,MATCH($B80,'Team forecast'!$B$3:$B$22,0),MATCH(CP$1,'Team forecast'!$M$2:$AU$2,0))</f>
        <v>0</v>
      </c>
      <c r="CQ80" s="19">
        <f>INDEX('Team forecast'!$M$3:$AU$22,MATCH($B80,'Team forecast'!$B$3:$B$22,0),MATCH(CQ$1,'Team forecast'!$M$2:$AU$2,0))</f>
        <v>0</v>
      </c>
      <c r="CR80" s="19">
        <f>INDEX('Team forecast'!$M$3:$AU$22,MATCH($B80,'Team forecast'!$B$3:$B$22,0),MATCH(CR$1,'Team forecast'!$M$2:$AU$2,0))</f>
        <v>0</v>
      </c>
      <c r="CS80" s="5">
        <f t="shared" si="122"/>
        <v>-5000</v>
      </c>
      <c r="CT80" s="5">
        <f>INDEX('Team forecast'!$M$3:$AU$22,MATCH($B80,'Team forecast'!$B$3:$B$22,0),MATCH(CT$1,'Team forecast'!$M$2:$AU$2,0))*IF($Y80&gt;0,25000,0)</f>
        <v>0</v>
      </c>
      <c r="CU80" s="5">
        <f>INDEX('Team forecast'!$M$3:$AU$22,MATCH($B80,'Team forecast'!$B$3:$B$22,0),MATCH(CU$1,'Team forecast'!$M$2:$AU$2,0))*IF($Y80&gt;0,5000,0)</f>
        <v>0</v>
      </c>
      <c r="CV80" s="5">
        <f>INDEX('Team forecast'!$M$3:$AU$22,MATCH($B80,'Team forecast'!$B$3:$B$22,0),MATCH(CV$1,'Team forecast'!$M$2:$AU$2,0))*IF($Y80&gt;0,-15000,0)</f>
        <v>0</v>
      </c>
      <c r="CW80" s="5">
        <f t="shared" si="123"/>
        <v>0</v>
      </c>
      <c r="CX80" s="5">
        <f t="shared" si="124"/>
        <v>0</v>
      </c>
      <c r="CY80" s="5">
        <f t="shared" si="125"/>
        <v>0</v>
      </c>
      <c r="CZ80" s="5">
        <f t="shared" si="126"/>
        <v>0</v>
      </c>
      <c r="DA80" s="5">
        <f t="shared" si="127"/>
        <v>0</v>
      </c>
      <c r="DB80" s="5">
        <f t="shared" si="128"/>
        <v>0</v>
      </c>
      <c r="DC80" s="5">
        <f t="shared" si="129"/>
        <v>0</v>
      </c>
      <c r="DD80" s="5">
        <f t="shared" si="130"/>
        <v>0</v>
      </c>
      <c r="DE80" s="5">
        <f t="shared" si="131"/>
        <v>0</v>
      </c>
      <c r="DF80" s="5">
        <f>IFERROR(SUM(CT80:DE80),0)*((Cockpit!$C$3)^4)</f>
        <v>0</v>
      </c>
      <c r="DG80" s="19">
        <f>INDEX('Team forecast'!$M$3:$AU$22,MATCH($B80,'Team forecast'!$B$3:$B$22,0),MATCH(DG$1,'Team forecast'!$M$2:$AU$2,0))</f>
        <v>0</v>
      </c>
      <c r="DH80" s="19">
        <f>INDEX('Team forecast'!$M$3:$AU$22,MATCH($B80,'Team forecast'!$B$3:$B$22,0),MATCH(DH$1,'Team forecast'!$M$2:$AU$2,0))</f>
        <v>0</v>
      </c>
      <c r="DI80" s="19">
        <f>INDEX('Team forecast'!$M$3:$AU$22,MATCH($B80,'Team forecast'!$B$3:$B$22,0),MATCH(DI$1,'Team forecast'!$M$2:$AU$2,0))</f>
        <v>0</v>
      </c>
      <c r="DJ80" s="19">
        <f>INDEX('Team forecast'!$M$3:$AU$22,MATCH($B80,'Team forecast'!$B$3:$B$22,0),MATCH(DJ$1,'Team forecast'!$M$2:$AU$2,0))</f>
        <v>0</v>
      </c>
      <c r="DK80" s="5">
        <f t="shared" si="132"/>
        <v>-5000</v>
      </c>
      <c r="DL80" s="5">
        <f>INDEX('Team forecast'!$M$3:$AU$22,MATCH($B80,'Team forecast'!$B$3:$B$22,0),MATCH(DL$1,'Team forecast'!$M$2:$AU$2,0))*IF($Y80&gt;0,25000,0)</f>
        <v>0</v>
      </c>
      <c r="DM80" s="5">
        <f>INDEX('Team forecast'!$M$3:$AU$22,MATCH($B80,'Team forecast'!$B$3:$B$22,0),MATCH(DM$1,'Team forecast'!$M$2:$AU$2,0))*IF($Y80&gt;0,5000,0)</f>
        <v>0</v>
      </c>
      <c r="DN80" s="5">
        <f>INDEX('Team forecast'!$M$3:$AU$22,MATCH($B80,'Team forecast'!$B$3:$B$22,0),MATCH(DN$1,'Team forecast'!$M$2:$AU$2,0))*IF($Y80&gt;0,-15000,0)</f>
        <v>0</v>
      </c>
      <c r="DO80" s="5">
        <f t="shared" si="133"/>
        <v>0</v>
      </c>
      <c r="DP80" s="5">
        <f t="shared" si="134"/>
        <v>0</v>
      </c>
      <c r="DQ80" s="5">
        <f t="shared" si="135"/>
        <v>0</v>
      </c>
      <c r="DR80" s="5">
        <f t="shared" si="136"/>
        <v>0</v>
      </c>
      <c r="DS80" s="5">
        <f t="shared" si="137"/>
        <v>0</v>
      </c>
      <c r="DT80" s="5">
        <f t="shared" si="138"/>
        <v>0</v>
      </c>
      <c r="DU80" s="5">
        <f t="shared" si="139"/>
        <v>0</v>
      </c>
      <c r="DV80" s="5">
        <f t="shared" si="140"/>
        <v>0</v>
      </c>
      <c r="DW80" s="5">
        <f t="shared" si="141"/>
        <v>0</v>
      </c>
      <c r="DX80" s="5">
        <f>IFERROR(SUM(DL80:DW80),0)*((Cockpit!$C$3)^5)</f>
        <v>0</v>
      </c>
      <c r="DY80" s="5">
        <f t="shared" si="142"/>
        <v>-5000</v>
      </c>
      <c r="DZ80" s="5" t="str">
        <f>IF(ISERROR(MATCH(A80,'Current squad'!B:B,0)),"No","Yes")</f>
        <v>No</v>
      </c>
      <c r="EA80" s="5" cm="1">
        <f t="array" ref="EA80">IFERROR(_xlfn.IFS(DZ80="Yes",0,DZ80="No",H80*1%),999999)</f>
        <v>30500</v>
      </c>
      <c r="EB80" s="5">
        <f t="shared" si="84"/>
        <v>3080500</v>
      </c>
      <c r="EC80" s="5">
        <f t="shared" si="143"/>
        <v>-35500</v>
      </c>
      <c r="ED80" s="1">
        <f t="shared" si="85"/>
        <v>-1.1639344262295083E-2</v>
      </c>
      <c r="EE80" s="5">
        <f>RANK(EC80,$EC$2:$EC$572)+COUNTIF($EC$2:EC80,EC80)-1</f>
        <v>380</v>
      </c>
      <c r="EF80" s="4">
        <f>RANK(ED80,$ED$2:$ED$572)+COUNTIF($ED$2:ED80,ED80)-1</f>
        <v>352</v>
      </c>
    </row>
    <row r="81" spans="1:136" x14ac:dyDescent="0.3">
      <c r="A81" t="str">
        <f>IF(Holdet.dk!A81&lt;&gt;"",Holdet.dk!A81,"")</f>
        <v>Fabio Carvalho</v>
      </c>
      <c r="B81" t="str">
        <f>INDEX(Holdet.dk!B:B,MATCH($A81,Holdet.dk!$A:$A,0))</f>
        <v>Fulham</v>
      </c>
      <c r="C81" t="str">
        <f>INDEX(Holdet.dk!C:C,MATCH($A81,Holdet.dk!$A:$A,0))</f>
        <v>Midfield</v>
      </c>
      <c r="D81" t="str">
        <f>INDEX(Holdet.dk!D:D,MATCH($A81,Holdet.dk!$A:$A,0))</f>
        <v>2.142.000</v>
      </c>
      <c r="E81" s="1">
        <f>IFERROR(_xlfn.NUMBERVALUE(INDEX(Holdet.dk!$E:$E,MATCH($A81,Holdet.dk!$A:$A,0)),","),0)</f>
        <v>1E-3</v>
      </c>
      <c r="F81" t="e">
        <f>IF(INDEX(Lookup!H:H,MATCH('Master data'!A81,Lookup!G:G,0))=0,A81,INDEX(Lookup!H:H,MATCH('Master data'!A81,Lookup!G:G,0)))</f>
        <v>#N/A</v>
      </c>
      <c r="G81" t="str">
        <f>IFERROR(INDEX(Lookup!B:B,MATCH(INDEX(Rotowire!C:C,MATCH(F81,Rotowire!A:A,0)),Lookup!D:D,0)),"")</f>
        <v/>
      </c>
      <c r="H81" s="5">
        <f t="shared" si="76"/>
        <v>2142000</v>
      </c>
      <c r="I81" s="19">
        <f>IFERROR(INDEX('Team forecast'!$G$3:$I$22,MATCH($B81,'Team forecast'!$B$3:$B$22,0),MATCH(I$1,'Team forecast'!$G$2:$I$2,0)),0)</f>
        <v>0.79881656804733725</v>
      </c>
      <c r="J81" s="19">
        <f>IFERROR(INDEX('Team forecast'!$G$3:$I$22,MATCH($B81,'Team forecast'!$B$3:$B$22,0),MATCH(J$1,'Team forecast'!$G$2:$I$2,0)),0)</f>
        <v>0.8913043478260867</v>
      </c>
      <c r="K81" s="19">
        <f>IFERROR(INDEX('Team forecast'!$G$3:$I$22,MATCH($B81,'Team forecast'!$B$3:$B$22,0),MATCH(K$1,'Team forecast'!$G$2:$I$2,0)),0)</f>
        <v>1.1691703107234377</v>
      </c>
      <c r="L81">
        <f>SUMIFS(Rotowire!E:E,Rotowire!$A:$A,'Master data'!$F81)</f>
        <v>0</v>
      </c>
      <c r="M81" s="2">
        <f>SUMIFS(Rotowire!F:F,Rotowire!$A:$A,'Master data'!$F81)*I81</f>
        <v>0</v>
      </c>
      <c r="N81" s="2">
        <f>SUMIFS(Rotowire!G:G,Rotowire!$A:$A,'Master data'!$F81)*I81</f>
        <v>0</v>
      </c>
      <c r="O81" s="2">
        <f>SUMIFS(Rotowire!I:I,Rotowire!$A:$A,'Master data'!$F81)*I81</f>
        <v>0</v>
      </c>
      <c r="P81" s="2">
        <f>SUMIFS(Rotowire!W:W,Rotowire!$A:$A,'Master data'!$F81)*K81</f>
        <v>0</v>
      </c>
      <c r="Q81" s="2">
        <f>SUMIFS(Rotowire!Y:Y,Rotowire!$A:$A,'Master data'!$F81)*J81</f>
        <v>0</v>
      </c>
      <c r="R81" s="2">
        <f>SUMIFS(Rotowire!AB:AB,Rotowire!$A:$A,'Master data'!$F81)</f>
        <v>0</v>
      </c>
      <c r="S81" s="2">
        <f>SUMIFS(Rotowire!AC:AC,Rotowire!$A:$A,'Master data'!$F81)</f>
        <v>0</v>
      </c>
      <c r="T81" s="2">
        <f>INDEX('Team forecast'!D$3:D$22,MATCH($B81,'Team forecast'!$B$3:$B$22,0))</f>
        <v>1.35</v>
      </c>
      <c r="U81" s="2">
        <f>INDEX('Team forecast'!E$3:E$22,MATCH($B81,'Team forecast'!$B$3:$B$22,0))</f>
        <v>1.23</v>
      </c>
      <c r="V81" s="2">
        <f>INDEX('Team forecast'!J$3:J$22,MATCH($B81,'Team forecast'!$B$3:$B$22,0))</f>
        <v>0.39200000000000002</v>
      </c>
      <c r="W81" s="2">
        <f>INDEX('Team forecast'!K$3:K$22,MATCH($B81,'Team forecast'!$B$3:$B$22,0))</f>
        <v>0.2712</v>
      </c>
      <c r="X81" s="2">
        <f>INDEX('Team forecast'!L$3:L$22,MATCH($B81,'Team forecast'!$B$3:$B$22,0))</f>
        <v>0.33679999999999999</v>
      </c>
      <c r="Y81" s="5">
        <f t="shared" si="77"/>
        <v>-5000</v>
      </c>
      <c r="Z81" s="5">
        <f t="shared" si="78"/>
        <v>0</v>
      </c>
      <c r="AA81" s="5">
        <f t="shared" si="79"/>
        <v>0</v>
      </c>
      <c r="AB81" s="5">
        <f t="shared" si="80"/>
        <v>0</v>
      </c>
      <c r="AC81" s="5">
        <f t="shared" si="81"/>
        <v>0</v>
      </c>
      <c r="AD81" s="5">
        <f t="shared" si="86"/>
        <v>0</v>
      </c>
      <c r="AE81" s="5">
        <f t="shared" si="87"/>
        <v>0</v>
      </c>
      <c r="AF81" s="5">
        <f t="shared" si="82"/>
        <v>0</v>
      </c>
      <c r="AG81" s="5">
        <f t="shared" si="83"/>
        <v>0</v>
      </c>
      <c r="AH81" s="5">
        <f t="shared" si="88"/>
        <v>0</v>
      </c>
      <c r="AI81" s="5">
        <f t="shared" si="89"/>
        <v>0</v>
      </c>
      <c r="AJ81" s="5">
        <f t="shared" si="90"/>
        <v>0</v>
      </c>
      <c r="AK81" s="5">
        <f t="shared" si="91"/>
        <v>0</v>
      </c>
      <c r="AL81" s="5">
        <f>IFERROR(SUM(Y81:AK81),-5000)*((Cockpit!$C$3)^0)</f>
        <v>-5000</v>
      </c>
      <c r="AM81" s="19">
        <f>INDEX('Team forecast'!$M$3:$AU$22,MATCH($B81,'Team forecast'!$B$3:$B$22,0),MATCH(AM$1,'Team forecast'!$M$2:$AU$2,0))</f>
        <v>0</v>
      </c>
      <c r="AN81" s="19">
        <f>INDEX('Team forecast'!$M$3:$AU$22,MATCH($B81,'Team forecast'!$B$3:$B$22,0),MATCH(AN$1,'Team forecast'!$M$2:$AU$2,0))</f>
        <v>0</v>
      </c>
      <c r="AO81" s="19">
        <f>INDEX('Team forecast'!$M$3:$AU$22,MATCH($B81,'Team forecast'!$B$3:$B$22,0),MATCH(AO$1,'Team forecast'!$M$2:$AU$2,0))</f>
        <v>0</v>
      </c>
      <c r="AP81" s="19">
        <f>INDEX('Team forecast'!$M$3:$AU$22,MATCH($B81,'Team forecast'!$B$3:$B$22,0),MATCH(AP$1,'Team forecast'!$M$2:$AU$2,0))</f>
        <v>0</v>
      </c>
      <c r="AQ81" s="5">
        <f t="shared" si="92"/>
        <v>-5000</v>
      </c>
      <c r="AR81" s="5">
        <f>INDEX('Team forecast'!$M$3:$AU$22,MATCH($B81,'Team forecast'!$B$3:$B$22,0),MATCH(AR$1,'Team forecast'!$M$2:$AU$2,0))*IF($Y81&gt;0,25000,0)</f>
        <v>0</v>
      </c>
      <c r="AS81" s="5">
        <f>INDEX('Team forecast'!$M$3:$AU$22,MATCH($B81,'Team forecast'!$B$3:$B$22,0),MATCH(AS$1,'Team forecast'!$M$2:$AU$2,0))*IF($Y81&gt;0,5000,0)</f>
        <v>0</v>
      </c>
      <c r="AT81" s="5">
        <f>INDEX('Team forecast'!$M$3:$AU$22,MATCH($B81,'Team forecast'!$B$3:$B$22,0),MATCH(AT$1,'Team forecast'!$M$2:$AU$2,0))*IF($Y81&gt;0,-15000,0)</f>
        <v>0</v>
      </c>
      <c r="AU81" s="5">
        <f t="shared" si="93"/>
        <v>0</v>
      </c>
      <c r="AV81" s="5">
        <f t="shared" si="94"/>
        <v>0</v>
      </c>
      <c r="AW81" s="5">
        <f t="shared" si="95"/>
        <v>0</v>
      </c>
      <c r="AX81" s="5">
        <f t="shared" si="96"/>
        <v>0</v>
      </c>
      <c r="AY81" s="5">
        <f t="shared" si="97"/>
        <v>0</v>
      </c>
      <c r="AZ81" s="5">
        <f t="shared" si="98"/>
        <v>0</v>
      </c>
      <c r="BA81" s="5">
        <f t="shared" si="99"/>
        <v>0</v>
      </c>
      <c r="BB81" s="5">
        <f t="shared" si="100"/>
        <v>0</v>
      </c>
      <c r="BC81" s="5">
        <f t="shared" si="101"/>
        <v>0</v>
      </c>
      <c r="BD81" s="5">
        <f>IFERROR(SUM(AR81:BC81),0)*((Cockpit!$C$3)^1)</f>
        <v>0</v>
      </c>
      <c r="BE81" s="19">
        <f>INDEX('Team forecast'!$M$3:$AU$22,MATCH($B81,'Team forecast'!$B$3:$B$22,0),MATCH(BE$1,'Team forecast'!$M$2:$AU$2,0))</f>
        <v>0</v>
      </c>
      <c r="BF81" s="19">
        <f>INDEX('Team forecast'!$M$3:$AU$22,MATCH($B81,'Team forecast'!$B$3:$B$22,0),MATCH(BF$1,'Team forecast'!$M$2:$AU$2,0))</f>
        <v>0</v>
      </c>
      <c r="BG81" s="19">
        <f>INDEX('Team forecast'!$M$3:$AU$22,MATCH($B81,'Team forecast'!$B$3:$B$22,0),MATCH(BG$1,'Team forecast'!$M$2:$AU$2,0))</f>
        <v>0</v>
      </c>
      <c r="BH81" s="19">
        <f>INDEX('Team forecast'!$M$3:$AU$22,MATCH($B81,'Team forecast'!$B$3:$B$22,0),MATCH(BH$1,'Team forecast'!$M$2:$AU$2,0))</f>
        <v>0</v>
      </c>
      <c r="BI81" s="5">
        <f t="shared" si="102"/>
        <v>-5000</v>
      </c>
      <c r="BJ81" s="5">
        <f>INDEX('Team forecast'!$M$3:$AU$22,MATCH($B81,'Team forecast'!$B$3:$B$22,0),MATCH(BJ$1,'Team forecast'!$M$2:$AU$2,0))*IF($Y81&gt;0,25000,0)</f>
        <v>0</v>
      </c>
      <c r="BK81" s="5">
        <f>INDEX('Team forecast'!$M$3:$AU$22,MATCH($B81,'Team forecast'!$B$3:$B$22,0),MATCH(BK$1,'Team forecast'!$M$2:$AU$2,0))*IF($Y81&gt;0,5000,0)</f>
        <v>0</v>
      </c>
      <c r="BL81" s="5">
        <f>INDEX('Team forecast'!$M$3:$AU$22,MATCH($B81,'Team forecast'!$B$3:$B$22,0),MATCH(BL$1,'Team forecast'!$M$2:$AU$2,0))*IF($Y81&gt;0,-15000,0)</f>
        <v>0</v>
      </c>
      <c r="BM81" s="5">
        <f t="shared" si="103"/>
        <v>0</v>
      </c>
      <c r="BN81" s="5">
        <f t="shared" si="104"/>
        <v>0</v>
      </c>
      <c r="BO81" s="5">
        <f t="shared" si="105"/>
        <v>0</v>
      </c>
      <c r="BP81" s="5">
        <f t="shared" si="106"/>
        <v>0</v>
      </c>
      <c r="BQ81" s="5">
        <f t="shared" si="107"/>
        <v>0</v>
      </c>
      <c r="BR81" s="5">
        <f t="shared" si="108"/>
        <v>0</v>
      </c>
      <c r="BS81" s="5">
        <f t="shared" si="109"/>
        <v>0</v>
      </c>
      <c r="BT81" s="5">
        <f t="shared" si="110"/>
        <v>0</v>
      </c>
      <c r="BU81" s="5">
        <f t="shared" si="111"/>
        <v>0</v>
      </c>
      <c r="BV81" s="5">
        <f>IFERROR(SUM(BJ81:BU81),0)*((Cockpit!$C$3)^2)</f>
        <v>0</v>
      </c>
      <c r="BW81" s="19">
        <f>INDEX('Team forecast'!$M$3:$AU$22,MATCH($B81,'Team forecast'!$B$3:$B$22,0),MATCH(BW$1,'Team forecast'!$M$2:$AU$2,0))</f>
        <v>0</v>
      </c>
      <c r="BX81" s="19">
        <f>INDEX('Team forecast'!$M$3:$AU$22,MATCH($B81,'Team forecast'!$B$3:$B$22,0),MATCH(BX$1,'Team forecast'!$M$2:$AU$2,0))</f>
        <v>0</v>
      </c>
      <c r="BY81" s="19">
        <f>INDEX('Team forecast'!$M$3:$AU$22,MATCH($B81,'Team forecast'!$B$3:$B$22,0),MATCH(BY$1,'Team forecast'!$M$2:$AU$2,0))</f>
        <v>0</v>
      </c>
      <c r="BZ81" s="19">
        <f>INDEX('Team forecast'!$M$3:$AU$22,MATCH($B81,'Team forecast'!$B$3:$B$22,0),MATCH(BZ$1,'Team forecast'!$M$2:$AU$2,0))</f>
        <v>0</v>
      </c>
      <c r="CA81" s="5">
        <f t="shared" si="112"/>
        <v>-5000</v>
      </c>
      <c r="CB81" s="5">
        <f>INDEX('Team forecast'!$M$3:$AU$22,MATCH($B81,'Team forecast'!$B$3:$B$22,0),MATCH(CB$1,'Team forecast'!$M$2:$AU$2,0))*IF($Y81&gt;0,25000,0)</f>
        <v>0</v>
      </c>
      <c r="CC81" s="5">
        <f>INDEX('Team forecast'!$M$3:$AU$22,MATCH($B81,'Team forecast'!$B$3:$B$22,0),MATCH(CC$1,'Team forecast'!$M$2:$AU$2,0))*IF($Y81&gt;0,5000,0)</f>
        <v>0</v>
      </c>
      <c r="CD81" s="5">
        <f>INDEX('Team forecast'!$M$3:$AU$22,MATCH($B81,'Team forecast'!$B$3:$B$22,0),MATCH(CD$1,'Team forecast'!$M$2:$AU$2,0))*IF($Y81&gt;0,-15000,0)</f>
        <v>0</v>
      </c>
      <c r="CE81" s="5">
        <f t="shared" si="113"/>
        <v>0</v>
      </c>
      <c r="CF81" s="5">
        <f t="shared" si="114"/>
        <v>0</v>
      </c>
      <c r="CG81" s="5">
        <f t="shared" si="115"/>
        <v>0</v>
      </c>
      <c r="CH81" s="5">
        <f t="shared" si="116"/>
        <v>0</v>
      </c>
      <c r="CI81" s="5">
        <f t="shared" si="117"/>
        <v>0</v>
      </c>
      <c r="CJ81" s="5">
        <f t="shared" si="118"/>
        <v>0</v>
      </c>
      <c r="CK81" s="5">
        <f t="shared" si="119"/>
        <v>0</v>
      </c>
      <c r="CL81" s="5">
        <f t="shared" si="120"/>
        <v>0</v>
      </c>
      <c r="CM81" s="5">
        <f t="shared" si="121"/>
        <v>0</v>
      </c>
      <c r="CN81" s="5">
        <f>IFERROR(SUM(CB81:CM81),0)*((Cockpit!$C$3)^3)</f>
        <v>0</v>
      </c>
      <c r="CO81" s="19">
        <f>INDEX('Team forecast'!$M$3:$AU$22,MATCH($B81,'Team forecast'!$B$3:$B$22,0),MATCH(CO$1,'Team forecast'!$M$2:$AU$2,0))</f>
        <v>0</v>
      </c>
      <c r="CP81" s="19">
        <f>INDEX('Team forecast'!$M$3:$AU$22,MATCH($B81,'Team forecast'!$B$3:$B$22,0),MATCH(CP$1,'Team forecast'!$M$2:$AU$2,0))</f>
        <v>0</v>
      </c>
      <c r="CQ81" s="19">
        <f>INDEX('Team forecast'!$M$3:$AU$22,MATCH($B81,'Team forecast'!$B$3:$B$22,0),MATCH(CQ$1,'Team forecast'!$M$2:$AU$2,0))</f>
        <v>0</v>
      </c>
      <c r="CR81" s="19">
        <f>INDEX('Team forecast'!$M$3:$AU$22,MATCH($B81,'Team forecast'!$B$3:$B$22,0),MATCH(CR$1,'Team forecast'!$M$2:$AU$2,0))</f>
        <v>0</v>
      </c>
      <c r="CS81" s="5">
        <f t="shared" si="122"/>
        <v>-5000</v>
      </c>
      <c r="CT81" s="5">
        <f>INDEX('Team forecast'!$M$3:$AU$22,MATCH($B81,'Team forecast'!$B$3:$B$22,0),MATCH(CT$1,'Team forecast'!$M$2:$AU$2,0))*IF($Y81&gt;0,25000,0)</f>
        <v>0</v>
      </c>
      <c r="CU81" s="5">
        <f>INDEX('Team forecast'!$M$3:$AU$22,MATCH($B81,'Team forecast'!$B$3:$B$22,0),MATCH(CU$1,'Team forecast'!$M$2:$AU$2,0))*IF($Y81&gt;0,5000,0)</f>
        <v>0</v>
      </c>
      <c r="CV81" s="5">
        <f>INDEX('Team forecast'!$M$3:$AU$22,MATCH($B81,'Team forecast'!$B$3:$B$22,0),MATCH(CV$1,'Team forecast'!$M$2:$AU$2,0))*IF($Y81&gt;0,-15000,0)</f>
        <v>0</v>
      </c>
      <c r="CW81" s="5">
        <f t="shared" si="123"/>
        <v>0</v>
      </c>
      <c r="CX81" s="5">
        <f t="shared" si="124"/>
        <v>0</v>
      </c>
      <c r="CY81" s="5">
        <f t="shared" si="125"/>
        <v>0</v>
      </c>
      <c r="CZ81" s="5">
        <f t="shared" si="126"/>
        <v>0</v>
      </c>
      <c r="DA81" s="5">
        <f t="shared" si="127"/>
        <v>0</v>
      </c>
      <c r="DB81" s="5">
        <f t="shared" si="128"/>
        <v>0</v>
      </c>
      <c r="DC81" s="5">
        <f t="shared" si="129"/>
        <v>0</v>
      </c>
      <c r="DD81" s="5">
        <f t="shared" si="130"/>
        <v>0</v>
      </c>
      <c r="DE81" s="5">
        <f t="shared" si="131"/>
        <v>0</v>
      </c>
      <c r="DF81" s="5">
        <f>IFERROR(SUM(CT81:DE81),0)*((Cockpit!$C$3)^4)</f>
        <v>0</v>
      </c>
      <c r="DG81" s="19">
        <f>INDEX('Team forecast'!$M$3:$AU$22,MATCH($B81,'Team forecast'!$B$3:$B$22,0),MATCH(DG$1,'Team forecast'!$M$2:$AU$2,0))</f>
        <v>0</v>
      </c>
      <c r="DH81" s="19">
        <f>INDEX('Team forecast'!$M$3:$AU$22,MATCH($B81,'Team forecast'!$B$3:$B$22,0),MATCH(DH$1,'Team forecast'!$M$2:$AU$2,0))</f>
        <v>0</v>
      </c>
      <c r="DI81" s="19">
        <f>INDEX('Team forecast'!$M$3:$AU$22,MATCH($B81,'Team forecast'!$B$3:$B$22,0),MATCH(DI$1,'Team forecast'!$M$2:$AU$2,0))</f>
        <v>0</v>
      </c>
      <c r="DJ81" s="19">
        <f>INDEX('Team forecast'!$M$3:$AU$22,MATCH($B81,'Team forecast'!$B$3:$B$22,0),MATCH(DJ$1,'Team forecast'!$M$2:$AU$2,0))</f>
        <v>0</v>
      </c>
      <c r="DK81" s="5">
        <f t="shared" si="132"/>
        <v>-5000</v>
      </c>
      <c r="DL81" s="5">
        <f>INDEX('Team forecast'!$M$3:$AU$22,MATCH($B81,'Team forecast'!$B$3:$B$22,0),MATCH(DL$1,'Team forecast'!$M$2:$AU$2,0))*IF($Y81&gt;0,25000,0)</f>
        <v>0</v>
      </c>
      <c r="DM81" s="5">
        <f>INDEX('Team forecast'!$M$3:$AU$22,MATCH($B81,'Team forecast'!$B$3:$B$22,0),MATCH(DM$1,'Team forecast'!$M$2:$AU$2,0))*IF($Y81&gt;0,5000,0)</f>
        <v>0</v>
      </c>
      <c r="DN81" s="5">
        <f>INDEX('Team forecast'!$M$3:$AU$22,MATCH($B81,'Team forecast'!$B$3:$B$22,0),MATCH(DN$1,'Team forecast'!$M$2:$AU$2,0))*IF($Y81&gt;0,-15000,0)</f>
        <v>0</v>
      </c>
      <c r="DO81" s="5">
        <f t="shared" si="133"/>
        <v>0</v>
      </c>
      <c r="DP81" s="5">
        <f t="shared" si="134"/>
        <v>0</v>
      </c>
      <c r="DQ81" s="5">
        <f t="shared" si="135"/>
        <v>0</v>
      </c>
      <c r="DR81" s="5">
        <f t="shared" si="136"/>
        <v>0</v>
      </c>
      <c r="DS81" s="5">
        <f t="shared" si="137"/>
        <v>0</v>
      </c>
      <c r="DT81" s="5">
        <f t="shared" si="138"/>
        <v>0</v>
      </c>
      <c r="DU81" s="5">
        <f t="shared" si="139"/>
        <v>0</v>
      </c>
      <c r="DV81" s="5">
        <f t="shared" si="140"/>
        <v>0</v>
      </c>
      <c r="DW81" s="5">
        <f t="shared" si="141"/>
        <v>0</v>
      </c>
      <c r="DX81" s="5">
        <f>IFERROR(SUM(DL81:DW81),0)*((Cockpit!$C$3)^5)</f>
        <v>0</v>
      </c>
      <c r="DY81" s="5">
        <f t="shared" si="142"/>
        <v>-5000</v>
      </c>
      <c r="DZ81" s="5" t="str">
        <f>IF(ISERROR(MATCH(A81,'Current squad'!B:B,0)),"No","Yes")</f>
        <v>No</v>
      </c>
      <c r="EA81" s="5" cm="1">
        <f t="array" ref="EA81">IFERROR(_xlfn.IFS(DZ81="Yes",0,DZ81="No",H81*1%),999999)</f>
        <v>21420</v>
      </c>
      <c r="EB81" s="5">
        <f t="shared" si="84"/>
        <v>2163420</v>
      </c>
      <c r="EC81" s="5">
        <f t="shared" si="143"/>
        <v>-26420</v>
      </c>
      <c r="ED81" s="1">
        <f t="shared" si="85"/>
        <v>-1.2334267040149394E-2</v>
      </c>
      <c r="EE81" s="5">
        <f>RANK(EC81,$EC$2:$EC$572)+COUNTIF($EC$2:EC81,EC81)-1</f>
        <v>250</v>
      </c>
      <c r="EF81" s="4">
        <f>RANK(ED81,$ED$2:$ED$572)+COUNTIF($ED$2:ED81,ED81)-1</f>
        <v>467</v>
      </c>
    </row>
    <row r="82" spans="1:136" x14ac:dyDescent="0.3">
      <c r="A82" t="str">
        <f>IF(Holdet.dk!A82&lt;&gt;"",Holdet.dk!A82,"")</f>
        <v>John Fleck</v>
      </c>
      <c r="B82" t="str">
        <f>INDEX(Holdet.dk!B:B,MATCH($A82,Holdet.dk!$A:$A,0))</f>
        <v>Sheffield United</v>
      </c>
      <c r="C82" t="str">
        <f>INDEX(Holdet.dk!C:C,MATCH($A82,Holdet.dk!$A:$A,0))</f>
        <v>Midfield</v>
      </c>
      <c r="D82" t="str">
        <f>INDEX(Holdet.dk!D:D,MATCH($A82,Holdet.dk!$A:$A,0))</f>
        <v>3.015.000</v>
      </c>
      <c r="E82" s="1">
        <f>IFERROR(_xlfn.NUMBERVALUE(INDEX(Holdet.dk!$E:$E,MATCH($A82,Holdet.dk!$A:$A,0)),","),0)</f>
        <v>1E-3</v>
      </c>
      <c r="F82" t="str">
        <f>IF(INDEX(Lookup!H:H,MATCH('Master data'!A82,Lookup!G:G,0))=0,A82,INDEX(Lookup!H:H,MATCH('Master data'!A82,Lookup!G:G,0)))</f>
        <v>John Fleck</v>
      </c>
      <c r="G82" t="str">
        <f>IFERROR(INDEX(Lookup!B:B,MATCH(INDEX(Rotowire!C:C,MATCH(F82,Rotowire!A:A,0)),Lookup!D:D,0)),"")</f>
        <v>Burnley</v>
      </c>
      <c r="H82" s="5">
        <f t="shared" si="76"/>
        <v>3015000</v>
      </c>
      <c r="I82" s="19">
        <f>IFERROR(INDEX('Team forecast'!$G$3:$I$22,MATCH($B82,'Team forecast'!$B$3:$B$22,0),MATCH(I$1,'Team forecast'!$G$2:$I$2,0)),0)</f>
        <v>0.79999999999999993</v>
      </c>
      <c r="J82" s="19">
        <f>IFERROR(INDEX('Team forecast'!$G$3:$I$22,MATCH($B82,'Team forecast'!$B$3:$B$22,0),MATCH(J$1,'Team forecast'!$G$2:$I$2,0)),0)</f>
        <v>0.86842105263157876</v>
      </c>
      <c r="K82" s="19">
        <f>IFERROR(INDEX('Team forecast'!$G$3:$I$22,MATCH($B82,'Team forecast'!$B$3:$B$22,0),MATCH(K$1,'Team forecast'!$G$2:$I$2,0)),0)</f>
        <v>1.2720728665040493</v>
      </c>
      <c r="L82">
        <f>SUMIFS(Rotowire!E:E,Rotowire!$A:$A,'Master data'!$F82)</f>
        <v>95</v>
      </c>
      <c r="M82" s="2">
        <f>SUMIFS(Rotowire!F:F,Rotowire!$A:$A,'Master data'!$F82)*I82</f>
        <v>2.3999999999999997E-2</v>
      </c>
      <c r="N82" s="2">
        <f>SUMIFS(Rotowire!G:G,Rotowire!$A:$A,'Master data'!$F82)*I82</f>
        <v>4.7999999999999994E-2</v>
      </c>
      <c r="O82" s="2">
        <f>SUMIFS(Rotowire!I:I,Rotowire!$A:$A,'Master data'!$F82)*I82</f>
        <v>0.19199999999999998</v>
      </c>
      <c r="P82" s="2">
        <f>SUMIFS(Rotowire!W:W,Rotowire!$A:$A,'Master data'!$F82)*K82</f>
        <v>0.26713530196585034</v>
      </c>
      <c r="Q82" s="2">
        <f>SUMIFS(Rotowire!Y:Y,Rotowire!$A:$A,'Master data'!$F82)*J82</f>
        <v>0</v>
      </c>
      <c r="R82" s="2">
        <f>SUMIFS(Rotowire!AB:AB,Rotowire!$A:$A,'Master data'!$F82)</f>
        <v>0.12</v>
      </c>
      <c r="S82" s="2">
        <f>SUMIFS(Rotowire!AC:AC,Rotowire!$A:$A,'Master data'!$F82)</f>
        <v>0</v>
      </c>
      <c r="T82" s="2">
        <f>INDEX('Team forecast'!D$3:D$22,MATCH($B82,'Team forecast'!$B$3:$B$22,0))</f>
        <v>1.1599999999999999</v>
      </c>
      <c r="U82" s="2">
        <f>INDEX('Team forecast'!E$3:E$22,MATCH($B82,'Team forecast'!$B$3:$B$22,0))</f>
        <v>1.32</v>
      </c>
      <c r="V82" s="2">
        <f>INDEX('Team forecast'!J$3:J$22,MATCH($B82,'Team forecast'!$B$3:$B$22,0))</f>
        <v>0.32490000000000002</v>
      </c>
      <c r="W82" s="2">
        <f>INDEX('Team forecast'!K$3:K$22,MATCH($B82,'Team forecast'!$B$3:$B$22,0))</f>
        <v>0.27700000000000002</v>
      </c>
      <c r="X82" s="2">
        <f>INDEX('Team forecast'!L$3:L$22,MATCH($B82,'Team forecast'!$B$3:$B$22,0))</f>
        <v>0.39810000000000001</v>
      </c>
      <c r="Y82" s="5">
        <f t="shared" si="77"/>
        <v>7000</v>
      </c>
      <c r="Z82" s="5">
        <f t="shared" si="78"/>
        <v>8122.5000000000009</v>
      </c>
      <c r="AA82" s="5">
        <f t="shared" si="79"/>
        <v>1385.0000000000002</v>
      </c>
      <c r="AB82" s="5">
        <f t="shared" si="80"/>
        <v>-5971.5</v>
      </c>
      <c r="AC82" s="5">
        <f t="shared" si="81"/>
        <v>2999.9999999999995</v>
      </c>
      <c r="AD82" s="5">
        <f t="shared" si="86"/>
        <v>2399.9999999999995</v>
      </c>
      <c r="AE82" s="5">
        <f t="shared" si="87"/>
        <v>1919.9999999999998</v>
      </c>
      <c r="AF82" s="5">
        <f t="shared" si="82"/>
        <v>0</v>
      </c>
      <c r="AG82" s="5">
        <f t="shared" si="83"/>
        <v>0</v>
      </c>
      <c r="AH82" s="5">
        <f t="shared" si="88"/>
        <v>-2400</v>
      </c>
      <c r="AI82" s="5">
        <f t="shared" si="89"/>
        <v>0</v>
      </c>
      <c r="AJ82" s="5">
        <f t="shared" si="90"/>
        <v>11600</v>
      </c>
      <c r="AK82" s="5">
        <f t="shared" si="91"/>
        <v>-10560</v>
      </c>
      <c r="AL82" s="5">
        <f>IFERROR(SUM(Y82:AK82),-5000)*((Cockpit!$C$3)^0)</f>
        <v>16496</v>
      </c>
      <c r="AM82" s="19">
        <f>INDEX('Team forecast'!$M$3:$AU$22,MATCH($B82,'Team forecast'!$B$3:$B$22,0),MATCH(AM$1,'Team forecast'!$M$2:$AU$2,0))</f>
        <v>0</v>
      </c>
      <c r="AN82" s="19">
        <f>INDEX('Team forecast'!$M$3:$AU$22,MATCH($B82,'Team forecast'!$B$3:$B$22,0),MATCH(AN$1,'Team forecast'!$M$2:$AU$2,0))</f>
        <v>0</v>
      </c>
      <c r="AO82" s="19">
        <f>INDEX('Team forecast'!$M$3:$AU$22,MATCH($B82,'Team forecast'!$B$3:$B$22,0),MATCH(AO$1,'Team forecast'!$M$2:$AU$2,0))</f>
        <v>0</v>
      </c>
      <c r="AP82" s="19">
        <f>INDEX('Team forecast'!$M$3:$AU$22,MATCH($B82,'Team forecast'!$B$3:$B$22,0),MATCH(AP$1,'Team forecast'!$M$2:$AU$2,0))</f>
        <v>0</v>
      </c>
      <c r="AQ82" s="5">
        <f t="shared" si="92"/>
        <v>7000</v>
      </c>
      <c r="AR82" s="5">
        <f>INDEX('Team forecast'!$M$3:$AU$22,MATCH($B82,'Team forecast'!$B$3:$B$22,0),MATCH(AR$1,'Team forecast'!$M$2:$AU$2,0))*IF($Y82&gt;0,25000,0)</f>
        <v>0</v>
      </c>
      <c r="AS82" s="5">
        <f>INDEX('Team forecast'!$M$3:$AU$22,MATCH($B82,'Team forecast'!$B$3:$B$22,0),MATCH(AS$1,'Team forecast'!$M$2:$AU$2,0))*IF($Y82&gt;0,5000,0)</f>
        <v>0</v>
      </c>
      <c r="AT82" s="5">
        <f>INDEX('Team forecast'!$M$3:$AU$22,MATCH($B82,'Team forecast'!$B$3:$B$22,0),MATCH(AT$1,'Team forecast'!$M$2:$AU$2,0))*IF($Y82&gt;0,-15000,0)</f>
        <v>0</v>
      </c>
      <c r="AU82" s="5">
        <f t="shared" si="93"/>
        <v>0</v>
      </c>
      <c r="AV82" s="5">
        <f t="shared" si="94"/>
        <v>0</v>
      </c>
      <c r="AW82" s="5">
        <f t="shared" si="95"/>
        <v>0</v>
      </c>
      <c r="AX82" s="5">
        <f t="shared" si="96"/>
        <v>0</v>
      </c>
      <c r="AY82" s="5">
        <f t="shared" si="97"/>
        <v>0</v>
      </c>
      <c r="AZ82" s="5">
        <f t="shared" si="98"/>
        <v>-2400</v>
      </c>
      <c r="BA82" s="5">
        <f t="shared" si="99"/>
        <v>0</v>
      </c>
      <c r="BB82" s="5">
        <f t="shared" si="100"/>
        <v>0</v>
      </c>
      <c r="BC82" s="5">
        <f t="shared" si="101"/>
        <v>0</v>
      </c>
      <c r="BD82" s="5">
        <f>IFERROR(SUM(AR82:BC82),0)*((Cockpit!$C$3)^1)</f>
        <v>-1680</v>
      </c>
      <c r="BE82" s="19">
        <f>INDEX('Team forecast'!$M$3:$AU$22,MATCH($B82,'Team forecast'!$B$3:$B$22,0),MATCH(BE$1,'Team forecast'!$M$2:$AU$2,0))</f>
        <v>0</v>
      </c>
      <c r="BF82" s="19">
        <f>INDEX('Team forecast'!$M$3:$AU$22,MATCH($B82,'Team forecast'!$B$3:$B$22,0),MATCH(BF$1,'Team forecast'!$M$2:$AU$2,0))</f>
        <v>0</v>
      </c>
      <c r="BG82" s="19">
        <f>INDEX('Team forecast'!$M$3:$AU$22,MATCH($B82,'Team forecast'!$B$3:$B$22,0),MATCH(BG$1,'Team forecast'!$M$2:$AU$2,0))</f>
        <v>0</v>
      </c>
      <c r="BH82" s="19">
        <f>INDEX('Team forecast'!$M$3:$AU$22,MATCH($B82,'Team forecast'!$B$3:$B$22,0),MATCH(BH$1,'Team forecast'!$M$2:$AU$2,0))</f>
        <v>0</v>
      </c>
      <c r="BI82" s="5">
        <f t="shared" si="102"/>
        <v>7000</v>
      </c>
      <c r="BJ82" s="5">
        <f>INDEX('Team forecast'!$M$3:$AU$22,MATCH($B82,'Team forecast'!$B$3:$B$22,0),MATCH(BJ$1,'Team forecast'!$M$2:$AU$2,0))*IF($Y82&gt;0,25000,0)</f>
        <v>0</v>
      </c>
      <c r="BK82" s="5">
        <f>INDEX('Team forecast'!$M$3:$AU$22,MATCH($B82,'Team forecast'!$B$3:$B$22,0),MATCH(BK$1,'Team forecast'!$M$2:$AU$2,0))*IF($Y82&gt;0,5000,0)</f>
        <v>0</v>
      </c>
      <c r="BL82" s="5">
        <f>INDEX('Team forecast'!$M$3:$AU$22,MATCH($B82,'Team forecast'!$B$3:$B$22,0),MATCH(BL$1,'Team forecast'!$M$2:$AU$2,0))*IF($Y82&gt;0,-15000,0)</f>
        <v>0</v>
      </c>
      <c r="BM82" s="5">
        <f t="shared" si="103"/>
        <v>0</v>
      </c>
      <c r="BN82" s="5">
        <f t="shared" si="104"/>
        <v>0</v>
      </c>
      <c r="BO82" s="5">
        <f t="shared" si="105"/>
        <v>0</v>
      </c>
      <c r="BP82" s="5">
        <f t="shared" si="106"/>
        <v>0</v>
      </c>
      <c r="BQ82" s="5">
        <f t="shared" si="107"/>
        <v>0</v>
      </c>
      <c r="BR82" s="5">
        <f t="shared" si="108"/>
        <v>-2400</v>
      </c>
      <c r="BS82" s="5">
        <f t="shared" si="109"/>
        <v>0</v>
      </c>
      <c r="BT82" s="5">
        <f t="shared" si="110"/>
        <v>0</v>
      </c>
      <c r="BU82" s="5">
        <f t="shared" si="111"/>
        <v>0</v>
      </c>
      <c r="BV82" s="5">
        <f>IFERROR(SUM(BJ82:BU82),0)*((Cockpit!$C$3)^2)</f>
        <v>-1175.9999999999998</v>
      </c>
      <c r="BW82" s="19">
        <f>INDEX('Team forecast'!$M$3:$AU$22,MATCH($B82,'Team forecast'!$B$3:$B$22,0),MATCH(BW$1,'Team forecast'!$M$2:$AU$2,0))</f>
        <v>0</v>
      </c>
      <c r="BX82" s="19">
        <f>INDEX('Team forecast'!$M$3:$AU$22,MATCH($B82,'Team forecast'!$B$3:$B$22,0),MATCH(BX$1,'Team forecast'!$M$2:$AU$2,0))</f>
        <v>0</v>
      </c>
      <c r="BY82" s="19">
        <f>INDEX('Team forecast'!$M$3:$AU$22,MATCH($B82,'Team forecast'!$B$3:$B$22,0),MATCH(BY$1,'Team forecast'!$M$2:$AU$2,0))</f>
        <v>0</v>
      </c>
      <c r="BZ82" s="19">
        <f>INDEX('Team forecast'!$M$3:$AU$22,MATCH($B82,'Team forecast'!$B$3:$B$22,0),MATCH(BZ$1,'Team forecast'!$M$2:$AU$2,0))</f>
        <v>0</v>
      </c>
      <c r="CA82" s="5">
        <f t="shared" si="112"/>
        <v>7000</v>
      </c>
      <c r="CB82" s="5">
        <f>INDEX('Team forecast'!$M$3:$AU$22,MATCH($B82,'Team forecast'!$B$3:$B$22,0),MATCH(CB$1,'Team forecast'!$M$2:$AU$2,0))*IF($Y82&gt;0,25000,0)</f>
        <v>0</v>
      </c>
      <c r="CC82" s="5">
        <f>INDEX('Team forecast'!$M$3:$AU$22,MATCH($B82,'Team forecast'!$B$3:$B$22,0),MATCH(CC$1,'Team forecast'!$M$2:$AU$2,0))*IF($Y82&gt;0,5000,0)</f>
        <v>0</v>
      </c>
      <c r="CD82" s="5">
        <f>INDEX('Team forecast'!$M$3:$AU$22,MATCH($B82,'Team forecast'!$B$3:$B$22,0),MATCH(CD$1,'Team forecast'!$M$2:$AU$2,0))*IF($Y82&gt;0,-15000,0)</f>
        <v>0</v>
      </c>
      <c r="CE82" s="5">
        <f t="shared" si="113"/>
        <v>0</v>
      </c>
      <c r="CF82" s="5">
        <f t="shared" si="114"/>
        <v>0</v>
      </c>
      <c r="CG82" s="5">
        <f t="shared" si="115"/>
        <v>0</v>
      </c>
      <c r="CH82" s="5">
        <f t="shared" si="116"/>
        <v>0</v>
      </c>
      <c r="CI82" s="5">
        <f t="shared" si="117"/>
        <v>0</v>
      </c>
      <c r="CJ82" s="5">
        <f t="shared" si="118"/>
        <v>-2400</v>
      </c>
      <c r="CK82" s="5">
        <f t="shared" si="119"/>
        <v>0</v>
      </c>
      <c r="CL82" s="5">
        <f t="shared" si="120"/>
        <v>0</v>
      </c>
      <c r="CM82" s="5">
        <f t="shared" si="121"/>
        <v>0</v>
      </c>
      <c r="CN82" s="5">
        <f>IFERROR(SUM(CB82:CM82),0)*((Cockpit!$C$3)^3)</f>
        <v>-823.19999999999982</v>
      </c>
      <c r="CO82" s="19">
        <f>INDEX('Team forecast'!$M$3:$AU$22,MATCH($B82,'Team forecast'!$B$3:$B$22,0),MATCH(CO$1,'Team forecast'!$M$2:$AU$2,0))</f>
        <v>0</v>
      </c>
      <c r="CP82" s="19">
        <f>INDEX('Team forecast'!$M$3:$AU$22,MATCH($B82,'Team forecast'!$B$3:$B$22,0),MATCH(CP$1,'Team forecast'!$M$2:$AU$2,0))</f>
        <v>0</v>
      </c>
      <c r="CQ82" s="19">
        <f>INDEX('Team forecast'!$M$3:$AU$22,MATCH($B82,'Team forecast'!$B$3:$B$22,0),MATCH(CQ$1,'Team forecast'!$M$2:$AU$2,0))</f>
        <v>0</v>
      </c>
      <c r="CR82" s="19">
        <f>INDEX('Team forecast'!$M$3:$AU$22,MATCH($B82,'Team forecast'!$B$3:$B$22,0),MATCH(CR$1,'Team forecast'!$M$2:$AU$2,0))</f>
        <v>0</v>
      </c>
      <c r="CS82" s="5">
        <f t="shared" si="122"/>
        <v>7000</v>
      </c>
      <c r="CT82" s="5">
        <f>INDEX('Team forecast'!$M$3:$AU$22,MATCH($B82,'Team forecast'!$B$3:$B$22,0),MATCH(CT$1,'Team forecast'!$M$2:$AU$2,0))*IF($Y82&gt;0,25000,0)</f>
        <v>0</v>
      </c>
      <c r="CU82" s="5">
        <f>INDEX('Team forecast'!$M$3:$AU$22,MATCH($B82,'Team forecast'!$B$3:$B$22,0),MATCH(CU$1,'Team forecast'!$M$2:$AU$2,0))*IF($Y82&gt;0,5000,0)</f>
        <v>0</v>
      </c>
      <c r="CV82" s="5">
        <f>INDEX('Team forecast'!$M$3:$AU$22,MATCH($B82,'Team forecast'!$B$3:$B$22,0),MATCH(CV$1,'Team forecast'!$M$2:$AU$2,0))*IF($Y82&gt;0,-15000,0)</f>
        <v>0</v>
      </c>
      <c r="CW82" s="5">
        <f t="shared" si="123"/>
        <v>0</v>
      </c>
      <c r="CX82" s="5">
        <f t="shared" si="124"/>
        <v>0</v>
      </c>
      <c r="CY82" s="5">
        <f t="shared" si="125"/>
        <v>0</v>
      </c>
      <c r="CZ82" s="5">
        <f t="shared" si="126"/>
        <v>0</v>
      </c>
      <c r="DA82" s="5">
        <f t="shared" si="127"/>
        <v>0</v>
      </c>
      <c r="DB82" s="5">
        <f t="shared" si="128"/>
        <v>-2400</v>
      </c>
      <c r="DC82" s="5">
        <f t="shared" si="129"/>
        <v>0</v>
      </c>
      <c r="DD82" s="5">
        <f t="shared" si="130"/>
        <v>0</v>
      </c>
      <c r="DE82" s="5">
        <f t="shared" si="131"/>
        <v>0</v>
      </c>
      <c r="DF82" s="5">
        <f>IFERROR(SUM(CT82:DE82),0)*((Cockpit!$C$3)^4)</f>
        <v>-576.23999999999978</v>
      </c>
      <c r="DG82" s="19">
        <f>INDEX('Team forecast'!$M$3:$AU$22,MATCH($B82,'Team forecast'!$B$3:$B$22,0),MATCH(DG$1,'Team forecast'!$M$2:$AU$2,0))</f>
        <v>0</v>
      </c>
      <c r="DH82" s="19">
        <f>INDEX('Team forecast'!$M$3:$AU$22,MATCH($B82,'Team forecast'!$B$3:$B$22,0),MATCH(DH$1,'Team forecast'!$M$2:$AU$2,0))</f>
        <v>0</v>
      </c>
      <c r="DI82" s="19">
        <f>INDEX('Team forecast'!$M$3:$AU$22,MATCH($B82,'Team forecast'!$B$3:$B$22,0),MATCH(DI$1,'Team forecast'!$M$2:$AU$2,0))</f>
        <v>0</v>
      </c>
      <c r="DJ82" s="19">
        <f>INDEX('Team forecast'!$M$3:$AU$22,MATCH($B82,'Team forecast'!$B$3:$B$22,0),MATCH(DJ$1,'Team forecast'!$M$2:$AU$2,0))</f>
        <v>0</v>
      </c>
      <c r="DK82" s="5">
        <f t="shared" si="132"/>
        <v>7000</v>
      </c>
      <c r="DL82" s="5">
        <f>INDEX('Team forecast'!$M$3:$AU$22,MATCH($B82,'Team forecast'!$B$3:$B$22,0),MATCH(DL$1,'Team forecast'!$M$2:$AU$2,0))*IF($Y82&gt;0,25000,0)</f>
        <v>0</v>
      </c>
      <c r="DM82" s="5">
        <f>INDEX('Team forecast'!$M$3:$AU$22,MATCH($B82,'Team forecast'!$B$3:$B$22,0),MATCH(DM$1,'Team forecast'!$M$2:$AU$2,0))*IF($Y82&gt;0,5000,0)</f>
        <v>0</v>
      </c>
      <c r="DN82" s="5">
        <f>INDEX('Team forecast'!$M$3:$AU$22,MATCH($B82,'Team forecast'!$B$3:$B$22,0),MATCH(DN$1,'Team forecast'!$M$2:$AU$2,0))*IF($Y82&gt;0,-15000,0)</f>
        <v>0</v>
      </c>
      <c r="DO82" s="5">
        <f t="shared" si="133"/>
        <v>0</v>
      </c>
      <c r="DP82" s="5">
        <f t="shared" si="134"/>
        <v>0</v>
      </c>
      <c r="DQ82" s="5">
        <f t="shared" si="135"/>
        <v>0</v>
      </c>
      <c r="DR82" s="5">
        <f t="shared" si="136"/>
        <v>0</v>
      </c>
      <c r="DS82" s="5">
        <f t="shared" si="137"/>
        <v>0</v>
      </c>
      <c r="DT82" s="5">
        <f t="shared" si="138"/>
        <v>-2400</v>
      </c>
      <c r="DU82" s="5">
        <f t="shared" si="139"/>
        <v>0</v>
      </c>
      <c r="DV82" s="5">
        <f t="shared" si="140"/>
        <v>0</v>
      </c>
      <c r="DW82" s="5">
        <f t="shared" si="141"/>
        <v>0</v>
      </c>
      <c r="DX82" s="5">
        <f>IFERROR(SUM(DL82:DW82),0)*((Cockpit!$C$3)^5)</f>
        <v>-403.36799999999988</v>
      </c>
      <c r="DY82" s="5">
        <f t="shared" si="142"/>
        <v>11837.191999999999</v>
      </c>
      <c r="DZ82" s="5" t="str">
        <f>IF(ISERROR(MATCH(A82,'Current squad'!B:B,0)),"No","Yes")</f>
        <v>No</v>
      </c>
      <c r="EA82" s="5" cm="1">
        <f t="array" ref="EA82">IFERROR(_xlfn.IFS(DZ82="Yes",0,DZ82="No",H82*1%),999999)</f>
        <v>30150</v>
      </c>
      <c r="EB82" s="5">
        <f t="shared" si="84"/>
        <v>3045150</v>
      </c>
      <c r="EC82" s="5">
        <f t="shared" si="143"/>
        <v>-18312.808000000001</v>
      </c>
      <c r="ED82" s="1">
        <f t="shared" si="85"/>
        <v>-6.073899834162521E-3</v>
      </c>
      <c r="EE82" s="5">
        <f>RANK(EC82,$EC$2:$EC$572)+COUNTIF($EC$2:EC82,EC82)-1</f>
        <v>140</v>
      </c>
      <c r="EF82" s="4">
        <f>RANK(ED82,$ED$2:$ED$572)+COUNTIF($ED$2:ED82,ED82)-1</f>
        <v>161</v>
      </c>
    </row>
    <row r="83" spans="1:136" x14ac:dyDescent="0.3">
      <c r="A83" t="str">
        <f>IF(Holdet.dk!A83&lt;&gt;"",Holdet.dk!A83,"")</f>
        <v>Josh Benson</v>
      </c>
      <c r="B83" t="str">
        <f>INDEX(Holdet.dk!B:B,MATCH($A83,Holdet.dk!$A:$A,0))</f>
        <v>Burnley</v>
      </c>
      <c r="C83" t="str">
        <f>INDEX(Holdet.dk!C:C,MATCH($A83,Holdet.dk!$A:$A,0))</f>
        <v>Midfield</v>
      </c>
      <c r="D83" t="str">
        <f>INDEX(Holdet.dk!D:D,MATCH($A83,Holdet.dk!$A:$A,0))</f>
        <v>1.877.000</v>
      </c>
      <c r="E83" s="1">
        <f>IFERROR(_xlfn.NUMBERVALUE(INDEX(Holdet.dk!$E:$E,MATCH($A83,Holdet.dk!$A:$A,0)),","),0)</f>
        <v>3.0000000000000001E-3</v>
      </c>
      <c r="F83" t="str">
        <f>IF(INDEX(Lookup!H:H,MATCH('Master data'!A83,Lookup!G:G,0))=0,A83,INDEX(Lookup!H:H,MATCH('Master data'!A83,Lookup!G:G,0)))</f>
        <v>Josh Benson</v>
      </c>
      <c r="G83" t="str">
        <f>IFERROR(INDEX(Lookup!B:B,MATCH(INDEX(Rotowire!C:C,MATCH(F83,Rotowire!A:A,0)),Lookup!D:D,0)),"")</f>
        <v/>
      </c>
      <c r="H83" s="5">
        <f t="shared" si="76"/>
        <v>1877000</v>
      </c>
      <c r="I83" s="19">
        <f>IFERROR(INDEX('Team forecast'!$G$3:$I$22,MATCH($B83,'Team forecast'!$B$3:$B$22,0),MATCH(I$1,'Team forecast'!$G$2:$I$2,0)),0)</f>
        <v>0.86842105263157876</v>
      </c>
      <c r="J83" s="19">
        <f>IFERROR(INDEX('Team forecast'!$G$3:$I$22,MATCH($B83,'Team forecast'!$B$3:$B$22,0),MATCH(J$1,'Team forecast'!$G$2:$I$2,0)),0)</f>
        <v>0.79999999999999993</v>
      </c>
      <c r="K83" s="19">
        <f>IFERROR(INDEX('Team forecast'!$G$3:$I$22,MATCH($B83,'Team forecast'!$B$3:$B$22,0),MATCH(K$1,'Team forecast'!$G$2:$I$2,0)),0)</f>
        <v>1.3061924203441888</v>
      </c>
      <c r="L83">
        <f>SUMIFS(Rotowire!E:E,Rotowire!$A:$A,'Master data'!$F83)</f>
        <v>0</v>
      </c>
      <c r="M83" s="2">
        <f>SUMIFS(Rotowire!F:F,Rotowire!$A:$A,'Master data'!$F83)*I83</f>
        <v>0</v>
      </c>
      <c r="N83" s="2">
        <f>SUMIFS(Rotowire!G:G,Rotowire!$A:$A,'Master data'!$F83)*I83</f>
        <v>0</v>
      </c>
      <c r="O83" s="2">
        <f>SUMIFS(Rotowire!I:I,Rotowire!$A:$A,'Master data'!$F83)*I83</f>
        <v>0</v>
      </c>
      <c r="P83" s="2">
        <f>SUMIFS(Rotowire!W:W,Rotowire!$A:$A,'Master data'!$F83)*K83</f>
        <v>0</v>
      </c>
      <c r="Q83" s="2">
        <f>SUMIFS(Rotowire!Y:Y,Rotowire!$A:$A,'Master data'!$F83)*J83</f>
        <v>0</v>
      </c>
      <c r="R83" s="2">
        <f>SUMIFS(Rotowire!AB:AB,Rotowire!$A:$A,'Master data'!$F83)</f>
        <v>0</v>
      </c>
      <c r="S83" s="2">
        <f>SUMIFS(Rotowire!AC:AC,Rotowire!$A:$A,'Master data'!$F83)</f>
        <v>0</v>
      </c>
      <c r="T83" s="2">
        <f>INDEX('Team forecast'!D$3:D$22,MATCH($B83,'Team forecast'!$B$3:$B$22,0))</f>
        <v>1.32</v>
      </c>
      <c r="U83" s="2">
        <f>INDEX('Team forecast'!E$3:E$22,MATCH($B83,'Team forecast'!$B$3:$B$22,0))</f>
        <v>1.1599999999999999</v>
      </c>
      <c r="V83" s="2">
        <f>INDEX('Team forecast'!J$3:J$22,MATCH($B83,'Team forecast'!$B$3:$B$22,0))</f>
        <v>0.39810000000000001</v>
      </c>
      <c r="W83" s="2">
        <f>INDEX('Team forecast'!K$3:K$22,MATCH($B83,'Team forecast'!$B$3:$B$22,0))</f>
        <v>0.27700000000000002</v>
      </c>
      <c r="X83" s="2">
        <f>INDEX('Team forecast'!L$3:L$22,MATCH($B83,'Team forecast'!$B$3:$B$22,0))</f>
        <v>0.32490000000000002</v>
      </c>
      <c r="Y83" s="5">
        <f t="shared" si="77"/>
        <v>-5000</v>
      </c>
      <c r="Z83" s="5">
        <f t="shared" si="78"/>
        <v>0</v>
      </c>
      <c r="AA83" s="5">
        <f t="shared" si="79"/>
        <v>0</v>
      </c>
      <c r="AB83" s="5">
        <f t="shared" si="80"/>
        <v>0</v>
      </c>
      <c r="AC83" s="5">
        <f t="shared" si="81"/>
        <v>0</v>
      </c>
      <c r="AD83" s="5">
        <f t="shared" si="86"/>
        <v>0</v>
      </c>
      <c r="AE83" s="5">
        <f t="shared" si="87"/>
        <v>0</v>
      </c>
      <c r="AF83" s="5">
        <f t="shared" si="82"/>
        <v>0</v>
      </c>
      <c r="AG83" s="5">
        <f t="shared" si="83"/>
        <v>0</v>
      </c>
      <c r="AH83" s="5">
        <f t="shared" si="88"/>
        <v>0</v>
      </c>
      <c r="AI83" s="5">
        <f t="shared" si="89"/>
        <v>0</v>
      </c>
      <c r="AJ83" s="5">
        <f t="shared" si="90"/>
        <v>0</v>
      </c>
      <c r="AK83" s="5">
        <f t="shared" si="91"/>
        <v>0</v>
      </c>
      <c r="AL83" s="5">
        <f>IFERROR(SUM(Y83:AK83),-5000)*((Cockpit!$C$3)^0)</f>
        <v>-5000</v>
      </c>
      <c r="AM83" s="19">
        <f>INDEX('Team forecast'!$M$3:$AU$22,MATCH($B83,'Team forecast'!$B$3:$B$22,0),MATCH(AM$1,'Team forecast'!$M$2:$AU$2,0))</f>
        <v>0</v>
      </c>
      <c r="AN83" s="19">
        <f>INDEX('Team forecast'!$M$3:$AU$22,MATCH($B83,'Team forecast'!$B$3:$B$22,0),MATCH(AN$1,'Team forecast'!$M$2:$AU$2,0))</f>
        <v>0</v>
      </c>
      <c r="AO83" s="19">
        <f>INDEX('Team forecast'!$M$3:$AU$22,MATCH($B83,'Team forecast'!$B$3:$B$22,0),MATCH(AO$1,'Team forecast'!$M$2:$AU$2,0))</f>
        <v>0</v>
      </c>
      <c r="AP83" s="19">
        <f>INDEX('Team forecast'!$M$3:$AU$22,MATCH($B83,'Team forecast'!$B$3:$B$22,0),MATCH(AP$1,'Team forecast'!$M$2:$AU$2,0))</f>
        <v>0</v>
      </c>
      <c r="AQ83" s="5">
        <f t="shared" si="92"/>
        <v>-5000</v>
      </c>
      <c r="AR83" s="5">
        <f>INDEX('Team forecast'!$M$3:$AU$22,MATCH($B83,'Team forecast'!$B$3:$B$22,0),MATCH(AR$1,'Team forecast'!$M$2:$AU$2,0))*IF($Y83&gt;0,25000,0)</f>
        <v>0</v>
      </c>
      <c r="AS83" s="5">
        <f>INDEX('Team forecast'!$M$3:$AU$22,MATCH($B83,'Team forecast'!$B$3:$B$22,0),MATCH(AS$1,'Team forecast'!$M$2:$AU$2,0))*IF($Y83&gt;0,5000,0)</f>
        <v>0</v>
      </c>
      <c r="AT83" s="5">
        <f>INDEX('Team forecast'!$M$3:$AU$22,MATCH($B83,'Team forecast'!$B$3:$B$22,0),MATCH(AT$1,'Team forecast'!$M$2:$AU$2,0))*IF($Y83&gt;0,-15000,0)</f>
        <v>0</v>
      </c>
      <c r="AU83" s="5">
        <f t="shared" si="93"/>
        <v>0</v>
      </c>
      <c r="AV83" s="5">
        <f t="shared" si="94"/>
        <v>0</v>
      </c>
      <c r="AW83" s="5">
        <f t="shared" si="95"/>
        <v>0</v>
      </c>
      <c r="AX83" s="5">
        <f t="shared" si="96"/>
        <v>0</v>
      </c>
      <c r="AY83" s="5">
        <f t="shared" si="97"/>
        <v>0</v>
      </c>
      <c r="AZ83" s="5">
        <f t="shared" si="98"/>
        <v>0</v>
      </c>
      <c r="BA83" s="5">
        <f t="shared" si="99"/>
        <v>0</v>
      </c>
      <c r="BB83" s="5">
        <f t="shared" si="100"/>
        <v>0</v>
      </c>
      <c r="BC83" s="5">
        <f t="shared" si="101"/>
        <v>0</v>
      </c>
      <c r="BD83" s="5">
        <f>IFERROR(SUM(AR83:BC83),0)*((Cockpit!$C$3)^1)</f>
        <v>0</v>
      </c>
      <c r="BE83" s="19">
        <f>INDEX('Team forecast'!$M$3:$AU$22,MATCH($B83,'Team forecast'!$B$3:$B$22,0),MATCH(BE$1,'Team forecast'!$M$2:$AU$2,0))</f>
        <v>0</v>
      </c>
      <c r="BF83" s="19">
        <f>INDEX('Team forecast'!$M$3:$AU$22,MATCH($B83,'Team forecast'!$B$3:$B$22,0),MATCH(BF$1,'Team forecast'!$M$2:$AU$2,0))</f>
        <v>0</v>
      </c>
      <c r="BG83" s="19">
        <f>INDEX('Team forecast'!$M$3:$AU$22,MATCH($B83,'Team forecast'!$B$3:$B$22,0),MATCH(BG$1,'Team forecast'!$M$2:$AU$2,0))</f>
        <v>0</v>
      </c>
      <c r="BH83" s="19">
        <f>INDEX('Team forecast'!$M$3:$AU$22,MATCH($B83,'Team forecast'!$B$3:$B$22,0),MATCH(BH$1,'Team forecast'!$M$2:$AU$2,0))</f>
        <v>0</v>
      </c>
      <c r="BI83" s="5">
        <f t="shared" si="102"/>
        <v>-5000</v>
      </c>
      <c r="BJ83" s="5">
        <f>INDEX('Team forecast'!$M$3:$AU$22,MATCH($B83,'Team forecast'!$B$3:$B$22,0),MATCH(BJ$1,'Team forecast'!$M$2:$AU$2,0))*IF($Y83&gt;0,25000,0)</f>
        <v>0</v>
      </c>
      <c r="BK83" s="5">
        <f>INDEX('Team forecast'!$M$3:$AU$22,MATCH($B83,'Team forecast'!$B$3:$B$22,0),MATCH(BK$1,'Team forecast'!$M$2:$AU$2,0))*IF($Y83&gt;0,5000,0)</f>
        <v>0</v>
      </c>
      <c r="BL83" s="5">
        <f>INDEX('Team forecast'!$M$3:$AU$22,MATCH($B83,'Team forecast'!$B$3:$B$22,0),MATCH(BL$1,'Team forecast'!$M$2:$AU$2,0))*IF($Y83&gt;0,-15000,0)</f>
        <v>0</v>
      </c>
      <c r="BM83" s="5">
        <f t="shared" si="103"/>
        <v>0</v>
      </c>
      <c r="BN83" s="5">
        <f t="shared" si="104"/>
        <v>0</v>
      </c>
      <c r="BO83" s="5">
        <f t="shared" si="105"/>
        <v>0</v>
      </c>
      <c r="BP83" s="5">
        <f t="shared" si="106"/>
        <v>0</v>
      </c>
      <c r="BQ83" s="5">
        <f t="shared" si="107"/>
        <v>0</v>
      </c>
      <c r="BR83" s="5">
        <f t="shared" si="108"/>
        <v>0</v>
      </c>
      <c r="BS83" s="5">
        <f t="shared" si="109"/>
        <v>0</v>
      </c>
      <c r="BT83" s="5">
        <f t="shared" si="110"/>
        <v>0</v>
      </c>
      <c r="BU83" s="5">
        <f t="shared" si="111"/>
        <v>0</v>
      </c>
      <c r="BV83" s="5">
        <f>IFERROR(SUM(BJ83:BU83),0)*((Cockpit!$C$3)^2)</f>
        <v>0</v>
      </c>
      <c r="BW83" s="19">
        <f>INDEX('Team forecast'!$M$3:$AU$22,MATCH($B83,'Team forecast'!$B$3:$B$22,0),MATCH(BW$1,'Team forecast'!$M$2:$AU$2,0))</f>
        <v>0</v>
      </c>
      <c r="BX83" s="19">
        <f>INDEX('Team forecast'!$M$3:$AU$22,MATCH($B83,'Team forecast'!$B$3:$B$22,0),MATCH(BX$1,'Team forecast'!$M$2:$AU$2,0))</f>
        <v>0</v>
      </c>
      <c r="BY83" s="19">
        <f>INDEX('Team forecast'!$M$3:$AU$22,MATCH($B83,'Team forecast'!$B$3:$B$22,0),MATCH(BY$1,'Team forecast'!$M$2:$AU$2,0))</f>
        <v>0</v>
      </c>
      <c r="BZ83" s="19">
        <f>INDEX('Team forecast'!$M$3:$AU$22,MATCH($B83,'Team forecast'!$B$3:$B$22,0),MATCH(BZ$1,'Team forecast'!$M$2:$AU$2,0))</f>
        <v>0</v>
      </c>
      <c r="CA83" s="5">
        <f t="shared" si="112"/>
        <v>-5000</v>
      </c>
      <c r="CB83" s="5">
        <f>INDEX('Team forecast'!$M$3:$AU$22,MATCH($B83,'Team forecast'!$B$3:$B$22,0),MATCH(CB$1,'Team forecast'!$M$2:$AU$2,0))*IF($Y83&gt;0,25000,0)</f>
        <v>0</v>
      </c>
      <c r="CC83" s="5">
        <f>INDEX('Team forecast'!$M$3:$AU$22,MATCH($B83,'Team forecast'!$B$3:$B$22,0),MATCH(CC$1,'Team forecast'!$M$2:$AU$2,0))*IF($Y83&gt;0,5000,0)</f>
        <v>0</v>
      </c>
      <c r="CD83" s="5">
        <f>INDEX('Team forecast'!$M$3:$AU$22,MATCH($B83,'Team forecast'!$B$3:$B$22,0),MATCH(CD$1,'Team forecast'!$M$2:$AU$2,0))*IF($Y83&gt;0,-15000,0)</f>
        <v>0</v>
      </c>
      <c r="CE83" s="5">
        <f t="shared" si="113"/>
        <v>0</v>
      </c>
      <c r="CF83" s="5">
        <f t="shared" si="114"/>
        <v>0</v>
      </c>
      <c r="CG83" s="5">
        <f t="shared" si="115"/>
        <v>0</v>
      </c>
      <c r="CH83" s="5">
        <f t="shared" si="116"/>
        <v>0</v>
      </c>
      <c r="CI83" s="5">
        <f t="shared" si="117"/>
        <v>0</v>
      </c>
      <c r="CJ83" s="5">
        <f t="shared" si="118"/>
        <v>0</v>
      </c>
      <c r="CK83" s="5">
        <f t="shared" si="119"/>
        <v>0</v>
      </c>
      <c r="CL83" s="5">
        <f t="shared" si="120"/>
        <v>0</v>
      </c>
      <c r="CM83" s="5">
        <f t="shared" si="121"/>
        <v>0</v>
      </c>
      <c r="CN83" s="5">
        <f>IFERROR(SUM(CB83:CM83),0)*((Cockpit!$C$3)^3)</f>
        <v>0</v>
      </c>
      <c r="CO83" s="19">
        <f>INDEX('Team forecast'!$M$3:$AU$22,MATCH($B83,'Team forecast'!$B$3:$B$22,0),MATCH(CO$1,'Team forecast'!$M$2:$AU$2,0))</f>
        <v>0</v>
      </c>
      <c r="CP83" s="19">
        <f>INDEX('Team forecast'!$M$3:$AU$22,MATCH($B83,'Team forecast'!$B$3:$B$22,0),MATCH(CP$1,'Team forecast'!$M$2:$AU$2,0))</f>
        <v>0</v>
      </c>
      <c r="CQ83" s="19">
        <f>INDEX('Team forecast'!$M$3:$AU$22,MATCH($B83,'Team forecast'!$B$3:$B$22,0),MATCH(CQ$1,'Team forecast'!$M$2:$AU$2,0))</f>
        <v>0</v>
      </c>
      <c r="CR83" s="19">
        <f>INDEX('Team forecast'!$M$3:$AU$22,MATCH($B83,'Team forecast'!$B$3:$B$22,0),MATCH(CR$1,'Team forecast'!$M$2:$AU$2,0))</f>
        <v>0</v>
      </c>
      <c r="CS83" s="5">
        <f t="shared" si="122"/>
        <v>-5000</v>
      </c>
      <c r="CT83" s="5">
        <f>INDEX('Team forecast'!$M$3:$AU$22,MATCH($B83,'Team forecast'!$B$3:$B$22,0),MATCH(CT$1,'Team forecast'!$M$2:$AU$2,0))*IF($Y83&gt;0,25000,0)</f>
        <v>0</v>
      </c>
      <c r="CU83" s="5">
        <f>INDEX('Team forecast'!$M$3:$AU$22,MATCH($B83,'Team forecast'!$B$3:$B$22,0),MATCH(CU$1,'Team forecast'!$M$2:$AU$2,0))*IF($Y83&gt;0,5000,0)</f>
        <v>0</v>
      </c>
      <c r="CV83" s="5">
        <f>INDEX('Team forecast'!$M$3:$AU$22,MATCH($B83,'Team forecast'!$B$3:$B$22,0),MATCH(CV$1,'Team forecast'!$M$2:$AU$2,0))*IF($Y83&gt;0,-15000,0)</f>
        <v>0</v>
      </c>
      <c r="CW83" s="5">
        <f t="shared" si="123"/>
        <v>0</v>
      </c>
      <c r="CX83" s="5">
        <f t="shared" si="124"/>
        <v>0</v>
      </c>
      <c r="CY83" s="5">
        <f t="shared" si="125"/>
        <v>0</v>
      </c>
      <c r="CZ83" s="5">
        <f t="shared" si="126"/>
        <v>0</v>
      </c>
      <c r="DA83" s="5">
        <f t="shared" si="127"/>
        <v>0</v>
      </c>
      <c r="DB83" s="5">
        <f t="shared" si="128"/>
        <v>0</v>
      </c>
      <c r="DC83" s="5">
        <f t="shared" si="129"/>
        <v>0</v>
      </c>
      <c r="DD83" s="5">
        <f t="shared" si="130"/>
        <v>0</v>
      </c>
      <c r="DE83" s="5">
        <f t="shared" si="131"/>
        <v>0</v>
      </c>
      <c r="DF83" s="5">
        <f>IFERROR(SUM(CT83:DE83),0)*((Cockpit!$C$3)^4)</f>
        <v>0</v>
      </c>
      <c r="DG83" s="19">
        <f>INDEX('Team forecast'!$M$3:$AU$22,MATCH($B83,'Team forecast'!$B$3:$B$22,0),MATCH(DG$1,'Team forecast'!$M$2:$AU$2,0))</f>
        <v>0</v>
      </c>
      <c r="DH83" s="19">
        <f>INDEX('Team forecast'!$M$3:$AU$22,MATCH($B83,'Team forecast'!$B$3:$B$22,0),MATCH(DH$1,'Team forecast'!$M$2:$AU$2,0))</f>
        <v>0</v>
      </c>
      <c r="DI83" s="19">
        <f>INDEX('Team forecast'!$M$3:$AU$22,MATCH($B83,'Team forecast'!$B$3:$B$22,0),MATCH(DI$1,'Team forecast'!$M$2:$AU$2,0))</f>
        <v>0</v>
      </c>
      <c r="DJ83" s="19">
        <f>INDEX('Team forecast'!$M$3:$AU$22,MATCH($B83,'Team forecast'!$B$3:$B$22,0),MATCH(DJ$1,'Team forecast'!$M$2:$AU$2,0))</f>
        <v>0</v>
      </c>
      <c r="DK83" s="5">
        <f t="shared" si="132"/>
        <v>-5000</v>
      </c>
      <c r="DL83" s="5">
        <f>INDEX('Team forecast'!$M$3:$AU$22,MATCH($B83,'Team forecast'!$B$3:$B$22,0),MATCH(DL$1,'Team forecast'!$M$2:$AU$2,0))*IF($Y83&gt;0,25000,0)</f>
        <v>0</v>
      </c>
      <c r="DM83" s="5">
        <f>INDEX('Team forecast'!$M$3:$AU$22,MATCH($B83,'Team forecast'!$B$3:$B$22,0),MATCH(DM$1,'Team forecast'!$M$2:$AU$2,0))*IF($Y83&gt;0,5000,0)</f>
        <v>0</v>
      </c>
      <c r="DN83" s="5">
        <f>INDEX('Team forecast'!$M$3:$AU$22,MATCH($B83,'Team forecast'!$B$3:$B$22,0),MATCH(DN$1,'Team forecast'!$M$2:$AU$2,0))*IF($Y83&gt;0,-15000,0)</f>
        <v>0</v>
      </c>
      <c r="DO83" s="5">
        <f t="shared" si="133"/>
        <v>0</v>
      </c>
      <c r="DP83" s="5">
        <f t="shared" si="134"/>
        <v>0</v>
      </c>
      <c r="DQ83" s="5">
        <f t="shared" si="135"/>
        <v>0</v>
      </c>
      <c r="DR83" s="5">
        <f t="shared" si="136"/>
        <v>0</v>
      </c>
      <c r="DS83" s="5">
        <f t="shared" si="137"/>
        <v>0</v>
      </c>
      <c r="DT83" s="5">
        <f t="shared" si="138"/>
        <v>0</v>
      </c>
      <c r="DU83" s="5">
        <f t="shared" si="139"/>
        <v>0</v>
      </c>
      <c r="DV83" s="5">
        <f t="shared" si="140"/>
        <v>0</v>
      </c>
      <c r="DW83" s="5">
        <f t="shared" si="141"/>
        <v>0</v>
      </c>
      <c r="DX83" s="5">
        <f>IFERROR(SUM(DL83:DW83),0)*((Cockpit!$C$3)^5)</f>
        <v>0</v>
      </c>
      <c r="DY83" s="5">
        <f t="shared" si="142"/>
        <v>-5000</v>
      </c>
      <c r="DZ83" s="5" t="str">
        <f>IF(ISERROR(MATCH(A83,'Current squad'!B:B,0)),"No","Yes")</f>
        <v>No</v>
      </c>
      <c r="EA83" s="5" cm="1">
        <f t="array" ref="EA83">IFERROR(_xlfn.IFS(DZ83="Yes",0,DZ83="No",H83*1%),999999)</f>
        <v>18770</v>
      </c>
      <c r="EB83" s="5">
        <f t="shared" si="84"/>
        <v>1895770</v>
      </c>
      <c r="EC83" s="5">
        <f t="shared" si="143"/>
        <v>-23770</v>
      </c>
      <c r="ED83" s="1">
        <f t="shared" si="85"/>
        <v>-1.2663825253063398E-2</v>
      </c>
      <c r="EE83" s="5">
        <f>RANK(EC83,$EC$2:$EC$572)+COUNTIF($EC$2:EC83,EC83)-1</f>
        <v>159</v>
      </c>
      <c r="EF83" s="4">
        <f>RANK(ED83,$ED$2:$ED$572)+COUNTIF($ED$2:ED83,ED83)-1</f>
        <v>554</v>
      </c>
    </row>
    <row r="84" spans="1:136" x14ac:dyDescent="0.3">
      <c r="A84" t="str">
        <f>IF(Holdet.dk!A84&lt;&gt;"",Holdet.dk!A84,"")</f>
        <v>Bukayo Saka</v>
      </c>
      <c r="B84" t="str">
        <f>INDEX(Holdet.dk!B:B,MATCH($A84,Holdet.dk!$A:$A,0))</f>
        <v>Arsenal</v>
      </c>
      <c r="C84" t="str">
        <f>INDEX(Holdet.dk!C:C,MATCH($A84,Holdet.dk!$A:$A,0))</f>
        <v>Midfield</v>
      </c>
      <c r="D84" t="str">
        <f>INDEX(Holdet.dk!D:D,MATCH($A84,Holdet.dk!$A:$A,0))</f>
        <v>4.794.000</v>
      </c>
      <c r="E84" s="1">
        <f>IFERROR(_xlfn.NUMBERVALUE(INDEX(Holdet.dk!$E:$E,MATCH($A84,Holdet.dk!$A:$A,0)),","),0)</f>
        <v>0.20899999999999999</v>
      </c>
      <c r="F84" t="str">
        <f>IF(INDEX(Lookup!H:H,MATCH('Master data'!A84,Lookup!G:G,0))=0,A84,INDEX(Lookup!H:H,MATCH('Master data'!A84,Lookup!G:G,0)))</f>
        <v>Bukayo Saka</v>
      </c>
      <c r="G84" t="str">
        <f>IFERROR(INDEX(Lookup!B:B,MATCH(INDEX(Rotowire!C:C,MATCH(F84,Rotowire!A:A,0)),Lookup!D:D,0)),"")</f>
        <v>Brighton and Hove</v>
      </c>
      <c r="H84" s="5">
        <f t="shared" si="76"/>
        <v>4794000</v>
      </c>
      <c r="I84" s="19">
        <f>IFERROR(INDEX('Team forecast'!$G$3:$I$22,MATCH($B84,'Team forecast'!$B$3:$B$22,0),MATCH(I$1,'Team forecast'!$G$2:$I$2,0)),0)</f>
        <v>0.68783068783068768</v>
      </c>
      <c r="J84" s="19">
        <f>IFERROR(INDEX('Team forecast'!$G$3:$I$22,MATCH($B84,'Team forecast'!$B$3:$B$22,0),MATCH(J$1,'Team forecast'!$G$2:$I$2,0)),0)</f>
        <v>0.99082568807339433</v>
      </c>
      <c r="K84" s="19">
        <f>IFERROR(INDEX('Team forecast'!$G$3:$I$22,MATCH($B84,'Team forecast'!$B$3:$B$22,0),MATCH(K$1,'Team forecast'!$G$2:$I$2,0)),0)</f>
        <v>0.99881036954393854</v>
      </c>
      <c r="L84">
        <f>SUMIFS(Rotowire!E:E,Rotowire!$A:$A,'Master data'!$F84)</f>
        <v>95</v>
      </c>
      <c r="M84" s="2">
        <f>SUMIFS(Rotowire!F:F,Rotowire!$A:$A,'Master data'!$F84)*I84</f>
        <v>0.22010582010582005</v>
      </c>
      <c r="N84" s="2">
        <f>SUMIFS(Rotowire!G:G,Rotowire!$A:$A,'Master data'!$F84)*I84</f>
        <v>0.17195767195767192</v>
      </c>
      <c r="O84" s="2">
        <f>SUMIFS(Rotowire!I:I,Rotowire!$A:$A,'Master data'!$F84)*I84</f>
        <v>0.64656084656084634</v>
      </c>
      <c r="P84" s="2">
        <f>SUMIFS(Rotowire!W:W,Rotowire!$A:$A,'Master data'!$F84)*K84</f>
        <v>0.33959552564493911</v>
      </c>
      <c r="Q84" s="2">
        <f>SUMIFS(Rotowire!Y:Y,Rotowire!$A:$A,'Master data'!$F84)*J84</f>
        <v>0</v>
      </c>
      <c r="R84" s="2">
        <f>SUMIFS(Rotowire!AB:AB,Rotowire!$A:$A,'Master data'!$F84)</f>
        <v>0.1</v>
      </c>
      <c r="S84" s="2">
        <f>SUMIFS(Rotowire!AC:AC,Rotowire!$A:$A,'Master data'!$F84)</f>
        <v>0</v>
      </c>
      <c r="T84" s="2">
        <f>INDEX('Team forecast'!D$3:D$22,MATCH($B84,'Team forecast'!$B$3:$B$22,0))</f>
        <v>1.3</v>
      </c>
      <c r="U84" s="2">
        <f>INDEX('Team forecast'!E$3:E$22,MATCH($B84,'Team forecast'!$B$3:$B$22,0))</f>
        <v>1.08</v>
      </c>
      <c r="V84" s="2">
        <f>INDEX('Team forecast'!J$3:J$22,MATCH($B84,'Team forecast'!$B$3:$B$22,0))</f>
        <v>0.41</v>
      </c>
      <c r="W84" s="2">
        <f>INDEX('Team forecast'!K$3:K$22,MATCH($B84,'Team forecast'!$B$3:$B$22,0))</f>
        <v>0.28310000000000002</v>
      </c>
      <c r="X84" s="2">
        <f>INDEX('Team forecast'!L$3:L$22,MATCH($B84,'Team forecast'!$B$3:$B$22,0))</f>
        <v>0.30690000000000001</v>
      </c>
      <c r="Y84" s="5">
        <f t="shared" si="77"/>
        <v>7000</v>
      </c>
      <c r="Z84" s="5">
        <f t="shared" si="78"/>
        <v>10250</v>
      </c>
      <c r="AA84" s="5">
        <f t="shared" si="79"/>
        <v>1415.5</v>
      </c>
      <c r="AB84" s="5">
        <f t="shared" si="80"/>
        <v>-4603.5</v>
      </c>
      <c r="AC84" s="5">
        <f t="shared" si="81"/>
        <v>27513.227513227506</v>
      </c>
      <c r="AD84" s="5">
        <f t="shared" si="86"/>
        <v>8597.8835978835959</v>
      </c>
      <c r="AE84" s="5">
        <f t="shared" si="87"/>
        <v>6465.6084656084631</v>
      </c>
      <c r="AF84" s="5">
        <f t="shared" si="82"/>
        <v>0</v>
      </c>
      <c r="AG84" s="5">
        <f t="shared" si="83"/>
        <v>0</v>
      </c>
      <c r="AH84" s="5">
        <f t="shared" si="88"/>
        <v>-2000</v>
      </c>
      <c r="AI84" s="5">
        <f t="shared" si="89"/>
        <v>0</v>
      </c>
      <c r="AJ84" s="5">
        <f t="shared" si="90"/>
        <v>13000</v>
      </c>
      <c r="AK84" s="5">
        <f t="shared" si="91"/>
        <v>-8640</v>
      </c>
      <c r="AL84" s="5">
        <f>IFERROR(SUM(Y84:AK84),-5000)*((Cockpit!$C$3)^0)</f>
        <v>58998.719576719566</v>
      </c>
      <c r="AM84" s="19">
        <f>INDEX('Team forecast'!$M$3:$AU$22,MATCH($B84,'Team forecast'!$B$3:$B$22,0),MATCH(AM$1,'Team forecast'!$M$2:$AU$2,0))</f>
        <v>0</v>
      </c>
      <c r="AN84" s="19">
        <f>INDEX('Team forecast'!$M$3:$AU$22,MATCH($B84,'Team forecast'!$B$3:$B$22,0),MATCH(AN$1,'Team forecast'!$M$2:$AU$2,0))</f>
        <v>0</v>
      </c>
      <c r="AO84" s="19">
        <f>INDEX('Team forecast'!$M$3:$AU$22,MATCH($B84,'Team forecast'!$B$3:$B$22,0),MATCH(AO$1,'Team forecast'!$M$2:$AU$2,0))</f>
        <v>0</v>
      </c>
      <c r="AP84" s="19">
        <f>INDEX('Team forecast'!$M$3:$AU$22,MATCH($B84,'Team forecast'!$B$3:$B$22,0),MATCH(AP$1,'Team forecast'!$M$2:$AU$2,0))</f>
        <v>0</v>
      </c>
      <c r="AQ84" s="5">
        <f t="shared" si="92"/>
        <v>7000</v>
      </c>
      <c r="AR84" s="5">
        <f>INDEX('Team forecast'!$M$3:$AU$22,MATCH($B84,'Team forecast'!$B$3:$B$22,0),MATCH(AR$1,'Team forecast'!$M$2:$AU$2,0))*IF($Y84&gt;0,25000,0)</f>
        <v>0</v>
      </c>
      <c r="AS84" s="5">
        <f>INDEX('Team forecast'!$M$3:$AU$22,MATCH($B84,'Team forecast'!$B$3:$B$22,0),MATCH(AS$1,'Team forecast'!$M$2:$AU$2,0))*IF($Y84&gt;0,5000,0)</f>
        <v>0</v>
      </c>
      <c r="AT84" s="5">
        <f>INDEX('Team forecast'!$M$3:$AU$22,MATCH($B84,'Team forecast'!$B$3:$B$22,0),MATCH(AT$1,'Team forecast'!$M$2:$AU$2,0))*IF($Y84&gt;0,-15000,0)</f>
        <v>0</v>
      </c>
      <c r="AU84" s="5">
        <f t="shared" si="93"/>
        <v>0</v>
      </c>
      <c r="AV84" s="5">
        <f t="shared" si="94"/>
        <v>0</v>
      </c>
      <c r="AW84" s="5">
        <f t="shared" si="95"/>
        <v>0</v>
      </c>
      <c r="AX84" s="5">
        <f t="shared" si="96"/>
        <v>0</v>
      </c>
      <c r="AY84" s="5">
        <f t="shared" si="97"/>
        <v>0</v>
      </c>
      <c r="AZ84" s="5">
        <f t="shared" si="98"/>
        <v>-2000</v>
      </c>
      <c r="BA84" s="5">
        <f t="shared" si="99"/>
        <v>0</v>
      </c>
      <c r="BB84" s="5">
        <f t="shared" si="100"/>
        <v>0</v>
      </c>
      <c r="BC84" s="5">
        <f t="shared" si="101"/>
        <v>0</v>
      </c>
      <c r="BD84" s="5">
        <f>IFERROR(SUM(AR84:BC84),0)*((Cockpit!$C$3)^1)</f>
        <v>-1400</v>
      </c>
      <c r="BE84" s="19">
        <f>INDEX('Team forecast'!$M$3:$AU$22,MATCH($B84,'Team forecast'!$B$3:$B$22,0),MATCH(BE$1,'Team forecast'!$M$2:$AU$2,0))</f>
        <v>0</v>
      </c>
      <c r="BF84" s="19">
        <f>INDEX('Team forecast'!$M$3:$AU$22,MATCH($B84,'Team forecast'!$B$3:$B$22,0),MATCH(BF$1,'Team forecast'!$M$2:$AU$2,0))</f>
        <v>0</v>
      </c>
      <c r="BG84" s="19">
        <f>INDEX('Team forecast'!$M$3:$AU$22,MATCH($B84,'Team forecast'!$B$3:$B$22,0),MATCH(BG$1,'Team forecast'!$M$2:$AU$2,0))</f>
        <v>0</v>
      </c>
      <c r="BH84" s="19">
        <f>INDEX('Team forecast'!$M$3:$AU$22,MATCH($B84,'Team forecast'!$B$3:$B$22,0),MATCH(BH$1,'Team forecast'!$M$2:$AU$2,0))</f>
        <v>0</v>
      </c>
      <c r="BI84" s="5">
        <f t="shared" si="102"/>
        <v>7000</v>
      </c>
      <c r="BJ84" s="5">
        <f>INDEX('Team forecast'!$M$3:$AU$22,MATCH($B84,'Team forecast'!$B$3:$B$22,0),MATCH(BJ$1,'Team forecast'!$M$2:$AU$2,0))*IF($Y84&gt;0,25000,0)</f>
        <v>0</v>
      </c>
      <c r="BK84" s="5">
        <f>INDEX('Team forecast'!$M$3:$AU$22,MATCH($B84,'Team forecast'!$B$3:$B$22,0),MATCH(BK$1,'Team forecast'!$M$2:$AU$2,0))*IF($Y84&gt;0,5000,0)</f>
        <v>0</v>
      </c>
      <c r="BL84" s="5">
        <f>INDEX('Team forecast'!$M$3:$AU$22,MATCH($B84,'Team forecast'!$B$3:$B$22,0),MATCH(BL$1,'Team forecast'!$M$2:$AU$2,0))*IF($Y84&gt;0,-15000,0)</f>
        <v>0</v>
      </c>
      <c r="BM84" s="5">
        <f t="shared" si="103"/>
        <v>0</v>
      </c>
      <c r="BN84" s="5">
        <f t="shared" si="104"/>
        <v>0</v>
      </c>
      <c r="BO84" s="5">
        <f t="shared" si="105"/>
        <v>0</v>
      </c>
      <c r="BP84" s="5">
        <f t="shared" si="106"/>
        <v>0</v>
      </c>
      <c r="BQ84" s="5">
        <f t="shared" si="107"/>
        <v>0</v>
      </c>
      <c r="BR84" s="5">
        <f t="shared" si="108"/>
        <v>-2000</v>
      </c>
      <c r="BS84" s="5">
        <f t="shared" si="109"/>
        <v>0</v>
      </c>
      <c r="BT84" s="5">
        <f t="shared" si="110"/>
        <v>0</v>
      </c>
      <c r="BU84" s="5">
        <f t="shared" si="111"/>
        <v>0</v>
      </c>
      <c r="BV84" s="5">
        <f>IFERROR(SUM(BJ84:BU84),0)*((Cockpit!$C$3)^2)</f>
        <v>-979.99999999999989</v>
      </c>
      <c r="BW84" s="19">
        <f>INDEX('Team forecast'!$M$3:$AU$22,MATCH($B84,'Team forecast'!$B$3:$B$22,0),MATCH(BW$1,'Team forecast'!$M$2:$AU$2,0))</f>
        <v>0</v>
      </c>
      <c r="BX84" s="19">
        <f>INDEX('Team forecast'!$M$3:$AU$22,MATCH($B84,'Team forecast'!$B$3:$B$22,0),MATCH(BX$1,'Team forecast'!$M$2:$AU$2,0))</f>
        <v>0</v>
      </c>
      <c r="BY84" s="19">
        <f>INDEX('Team forecast'!$M$3:$AU$22,MATCH($B84,'Team forecast'!$B$3:$B$22,0),MATCH(BY$1,'Team forecast'!$M$2:$AU$2,0))</f>
        <v>0</v>
      </c>
      <c r="BZ84" s="19">
        <f>INDEX('Team forecast'!$M$3:$AU$22,MATCH($B84,'Team forecast'!$B$3:$B$22,0),MATCH(BZ$1,'Team forecast'!$M$2:$AU$2,0))</f>
        <v>0</v>
      </c>
      <c r="CA84" s="5">
        <f t="shared" si="112"/>
        <v>7000</v>
      </c>
      <c r="CB84" s="5">
        <f>INDEX('Team forecast'!$M$3:$AU$22,MATCH($B84,'Team forecast'!$B$3:$B$22,0),MATCH(CB$1,'Team forecast'!$M$2:$AU$2,0))*IF($Y84&gt;0,25000,0)</f>
        <v>0</v>
      </c>
      <c r="CC84" s="5">
        <f>INDEX('Team forecast'!$M$3:$AU$22,MATCH($B84,'Team forecast'!$B$3:$B$22,0),MATCH(CC$1,'Team forecast'!$M$2:$AU$2,0))*IF($Y84&gt;0,5000,0)</f>
        <v>0</v>
      </c>
      <c r="CD84" s="5">
        <f>INDEX('Team forecast'!$M$3:$AU$22,MATCH($B84,'Team forecast'!$B$3:$B$22,0),MATCH(CD$1,'Team forecast'!$M$2:$AU$2,0))*IF($Y84&gt;0,-15000,0)</f>
        <v>0</v>
      </c>
      <c r="CE84" s="5">
        <f t="shared" si="113"/>
        <v>0</v>
      </c>
      <c r="CF84" s="5">
        <f t="shared" si="114"/>
        <v>0</v>
      </c>
      <c r="CG84" s="5">
        <f t="shared" si="115"/>
        <v>0</v>
      </c>
      <c r="CH84" s="5">
        <f t="shared" si="116"/>
        <v>0</v>
      </c>
      <c r="CI84" s="5">
        <f t="shared" si="117"/>
        <v>0</v>
      </c>
      <c r="CJ84" s="5">
        <f t="shared" si="118"/>
        <v>-2000</v>
      </c>
      <c r="CK84" s="5">
        <f t="shared" si="119"/>
        <v>0</v>
      </c>
      <c r="CL84" s="5">
        <f t="shared" si="120"/>
        <v>0</v>
      </c>
      <c r="CM84" s="5">
        <f t="shared" si="121"/>
        <v>0</v>
      </c>
      <c r="CN84" s="5">
        <f>IFERROR(SUM(CB84:CM84),0)*((Cockpit!$C$3)^3)</f>
        <v>-685.99999999999989</v>
      </c>
      <c r="CO84" s="19">
        <f>INDEX('Team forecast'!$M$3:$AU$22,MATCH($B84,'Team forecast'!$B$3:$B$22,0),MATCH(CO$1,'Team forecast'!$M$2:$AU$2,0))</f>
        <v>0</v>
      </c>
      <c r="CP84" s="19">
        <f>INDEX('Team forecast'!$M$3:$AU$22,MATCH($B84,'Team forecast'!$B$3:$B$22,0),MATCH(CP$1,'Team forecast'!$M$2:$AU$2,0))</f>
        <v>0</v>
      </c>
      <c r="CQ84" s="19">
        <f>INDEX('Team forecast'!$M$3:$AU$22,MATCH($B84,'Team forecast'!$B$3:$B$22,0),MATCH(CQ$1,'Team forecast'!$M$2:$AU$2,0))</f>
        <v>0</v>
      </c>
      <c r="CR84" s="19">
        <f>INDEX('Team forecast'!$M$3:$AU$22,MATCH($B84,'Team forecast'!$B$3:$B$22,0),MATCH(CR$1,'Team forecast'!$M$2:$AU$2,0))</f>
        <v>0</v>
      </c>
      <c r="CS84" s="5">
        <f t="shared" si="122"/>
        <v>7000</v>
      </c>
      <c r="CT84" s="5">
        <f>INDEX('Team forecast'!$M$3:$AU$22,MATCH($B84,'Team forecast'!$B$3:$B$22,0),MATCH(CT$1,'Team forecast'!$M$2:$AU$2,0))*IF($Y84&gt;0,25000,0)</f>
        <v>0</v>
      </c>
      <c r="CU84" s="5">
        <f>INDEX('Team forecast'!$M$3:$AU$22,MATCH($B84,'Team forecast'!$B$3:$B$22,0),MATCH(CU$1,'Team forecast'!$M$2:$AU$2,0))*IF($Y84&gt;0,5000,0)</f>
        <v>0</v>
      </c>
      <c r="CV84" s="5">
        <f>INDEX('Team forecast'!$M$3:$AU$22,MATCH($B84,'Team forecast'!$B$3:$B$22,0),MATCH(CV$1,'Team forecast'!$M$2:$AU$2,0))*IF($Y84&gt;0,-15000,0)</f>
        <v>0</v>
      </c>
      <c r="CW84" s="5">
        <f t="shared" si="123"/>
        <v>0</v>
      </c>
      <c r="CX84" s="5">
        <f t="shared" si="124"/>
        <v>0</v>
      </c>
      <c r="CY84" s="5">
        <f t="shared" si="125"/>
        <v>0</v>
      </c>
      <c r="CZ84" s="5">
        <f t="shared" si="126"/>
        <v>0</v>
      </c>
      <c r="DA84" s="5">
        <f t="shared" si="127"/>
        <v>0</v>
      </c>
      <c r="DB84" s="5">
        <f t="shared" si="128"/>
        <v>-2000</v>
      </c>
      <c r="DC84" s="5">
        <f t="shared" si="129"/>
        <v>0</v>
      </c>
      <c r="DD84" s="5">
        <f t="shared" si="130"/>
        <v>0</v>
      </c>
      <c r="DE84" s="5">
        <f t="shared" si="131"/>
        <v>0</v>
      </c>
      <c r="DF84" s="5">
        <f>IFERROR(SUM(CT84:DE84),0)*((Cockpit!$C$3)^4)</f>
        <v>-480.19999999999987</v>
      </c>
      <c r="DG84" s="19">
        <f>INDEX('Team forecast'!$M$3:$AU$22,MATCH($B84,'Team forecast'!$B$3:$B$22,0),MATCH(DG$1,'Team forecast'!$M$2:$AU$2,0))</f>
        <v>0</v>
      </c>
      <c r="DH84" s="19">
        <f>INDEX('Team forecast'!$M$3:$AU$22,MATCH($B84,'Team forecast'!$B$3:$B$22,0),MATCH(DH$1,'Team forecast'!$M$2:$AU$2,0))</f>
        <v>0</v>
      </c>
      <c r="DI84" s="19">
        <f>INDEX('Team forecast'!$M$3:$AU$22,MATCH($B84,'Team forecast'!$B$3:$B$22,0),MATCH(DI$1,'Team forecast'!$M$2:$AU$2,0))</f>
        <v>0</v>
      </c>
      <c r="DJ84" s="19">
        <f>INDEX('Team forecast'!$M$3:$AU$22,MATCH($B84,'Team forecast'!$B$3:$B$22,0),MATCH(DJ$1,'Team forecast'!$M$2:$AU$2,0))</f>
        <v>0</v>
      </c>
      <c r="DK84" s="5">
        <f t="shared" si="132"/>
        <v>7000</v>
      </c>
      <c r="DL84" s="5">
        <f>INDEX('Team forecast'!$M$3:$AU$22,MATCH($B84,'Team forecast'!$B$3:$B$22,0),MATCH(DL$1,'Team forecast'!$M$2:$AU$2,0))*IF($Y84&gt;0,25000,0)</f>
        <v>0</v>
      </c>
      <c r="DM84" s="5">
        <f>INDEX('Team forecast'!$M$3:$AU$22,MATCH($B84,'Team forecast'!$B$3:$B$22,0),MATCH(DM$1,'Team forecast'!$M$2:$AU$2,0))*IF($Y84&gt;0,5000,0)</f>
        <v>0</v>
      </c>
      <c r="DN84" s="5">
        <f>INDEX('Team forecast'!$M$3:$AU$22,MATCH($B84,'Team forecast'!$B$3:$B$22,0),MATCH(DN$1,'Team forecast'!$M$2:$AU$2,0))*IF($Y84&gt;0,-15000,0)</f>
        <v>0</v>
      </c>
      <c r="DO84" s="5">
        <f t="shared" si="133"/>
        <v>0</v>
      </c>
      <c r="DP84" s="5">
        <f t="shared" si="134"/>
        <v>0</v>
      </c>
      <c r="DQ84" s="5">
        <f t="shared" si="135"/>
        <v>0</v>
      </c>
      <c r="DR84" s="5">
        <f t="shared" si="136"/>
        <v>0</v>
      </c>
      <c r="DS84" s="5">
        <f t="shared" si="137"/>
        <v>0</v>
      </c>
      <c r="DT84" s="5">
        <f t="shared" si="138"/>
        <v>-2000</v>
      </c>
      <c r="DU84" s="5">
        <f t="shared" si="139"/>
        <v>0</v>
      </c>
      <c r="DV84" s="5">
        <f t="shared" si="140"/>
        <v>0</v>
      </c>
      <c r="DW84" s="5">
        <f t="shared" si="141"/>
        <v>0</v>
      </c>
      <c r="DX84" s="5">
        <f>IFERROR(SUM(DL84:DW84),0)*((Cockpit!$C$3)^5)</f>
        <v>-336.13999999999987</v>
      </c>
      <c r="DY84" s="5">
        <f t="shared" si="142"/>
        <v>55116.37957671957</v>
      </c>
      <c r="DZ84" s="5" t="str">
        <f>IF(ISERROR(MATCH(A84,'Current squad'!B:B,0)),"No","Yes")</f>
        <v>No</v>
      </c>
      <c r="EA84" s="5" cm="1">
        <f t="array" ref="EA84">IFERROR(_xlfn.IFS(DZ84="Yes",0,DZ84="No",H84*1%),999999)</f>
        <v>47940</v>
      </c>
      <c r="EB84" s="5">
        <f t="shared" si="84"/>
        <v>4841940</v>
      </c>
      <c r="EC84" s="5">
        <f t="shared" si="143"/>
        <v>7176.3795767195697</v>
      </c>
      <c r="ED84" s="1">
        <f t="shared" si="85"/>
        <v>1.4969502663161388E-3</v>
      </c>
      <c r="EE84" s="5">
        <f>RANK(EC84,$EC$2:$EC$572)+COUNTIF($EC$2:EC84,EC84)-1</f>
        <v>47</v>
      </c>
      <c r="EF84" s="4">
        <f>RANK(ED84,$ED$2:$ED$572)+COUNTIF($ED$2:ED84,ED84)-1</f>
        <v>52</v>
      </c>
    </row>
    <row r="85" spans="1:136" x14ac:dyDescent="0.3">
      <c r="A85" t="str">
        <f>IF(Holdet.dk!A85&lt;&gt;"",Holdet.dk!A85,"")</f>
        <v>Nemanja Matic</v>
      </c>
      <c r="B85" t="str">
        <f>INDEX(Holdet.dk!B:B,MATCH($A85,Holdet.dk!$A:$A,0))</f>
        <v>Manchester United</v>
      </c>
      <c r="C85" t="str">
        <f>INDEX(Holdet.dk!C:C,MATCH($A85,Holdet.dk!$A:$A,0))</f>
        <v>Midfield</v>
      </c>
      <c r="D85" t="str">
        <f>INDEX(Holdet.dk!D:D,MATCH($A85,Holdet.dk!$A:$A,0))</f>
        <v>3.687.000</v>
      </c>
      <c r="E85" s="1">
        <f>IFERROR(_xlfn.NUMBERVALUE(INDEX(Holdet.dk!$E:$E,MATCH($A85,Holdet.dk!$A:$A,0)),","),0)</f>
        <v>1E-3</v>
      </c>
      <c r="F85" t="str">
        <f>IF(INDEX(Lookup!H:H,MATCH('Master data'!A85,Lookup!G:G,0))=0,A85,INDEX(Lookup!H:H,MATCH('Master data'!A85,Lookup!G:G,0)))</f>
        <v>Nemanja Matic</v>
      </c>
      <c r="G85" t="str">
        <f>IFERROR(INDEX(Lookup!B:B,MATCH(INDEX(Rotowire!C:C,MATCH(F85,Rotowire!A:A,0)),Lookup!D:D,0)),"")</f>
        <v>Wolverhampton</v>
      </c>
      <c r="H85" s="5">
        <f t="shared" si="76"/>
        <v>3687000</v>
      </c>
      <c r="I85" s="19">
        <f>IFERROR(INDEX('Team forecast'!$G$3:$I$22,MATCH($B85,'Team forecast'!$B$3:$B$22,0),MATCH(I$1,'Team forecast'!$G$2:$I$2,0)),0)</f>
        <v>1.0869565217391304</v>
      </c>
      <c r="J85" s="19">
        <f>IFERROR(INDEX('Team forecast'!$G$3:$I$22,MATCH($B85,'Team forecast'!$B$3:$B$22,0),MATCH(J$1,'Team forecast'!$G$2:$I$2,0)),0)</f>
        <v>0.75816993464052274</v>
      </c>
      <c r="K85" s="19">
        <f>IFERROR(INDEX('Team forecast'!$G$3:$I$22,MATCH($B85,'Team forecast'!$B$3:$B$22,0),MATCH(K$1,'Team forecast'!$G$2:$I$2,0)),0)</f>
        <v>1.4927913375362158</v>
      </c>
      <c r="L85">
        <f>SUMIFS(Rotowire!E:E,Rotowire!$A:$A,'Master data'!$F85)</f>
        <v>95</v>
      </c>
      <c r="M85" s="2">
        <f>SUMIFS(Rotowire!F:F,Rotowire!$A:$A,'Master data'!$F85)*I85</f>
        <v>4.3478260869565216E-2</v>
      </c>
      <c r="N85" s="2">
        <f>SUMIFS(Rotowire!G:G,Rotowire!$A:$A,'Master data'!$F85)*I85</f>
        <v>6.5217391304347824E-2</v>
      </c>
      <c r="O85" s="2">
        <f>SUMIFS(Rotowire!I:I,Rotowire!$A:$A,'Master data'!$F85)*I85</f>
        <v>0.32608695652173908</v>
      </c>
      <c r="P85" s="2">
        <f>SUMIFS(Rotowire!W:W,Rotowire!$A:$A,'Master data'!$F85)*K85</f>
        <v>0.31348618088260533</v>
      </c>
      <c r="Q85" s="2">
        <f>SUMIFS(Rotowire!Y:Y,Rotowire!$A:$A,'Master data'!$F85)*J85</f>
        <v>0</v>
      </c>
      <c r="R85" s="2">
        <f>SUMIFS(Rotowire!AB:AB,Rotowire!$A:$A,'Master data'!$F85)</f>
        <v>0.36</v>
      </c>
      <c r="S85" s="2">
        <f>SUMIFS(Rotowire!AC:AC,Rotowire!$A:$A,'Master data'!$F85)</f>
        <v>0.02</v>
      </c>
      <c r="T85" s="2">
        <f>INDEX('Team forecast'!D$3:D$22,MATCH($B85,'Team forecast'!$B$3:$B$22,0))</f>
        <v>1.5</v>
      </c>
      <c r="U85" s="2">
        <f>INDEX('Team forecast'!E$3:E$22,MATCH($B85,'Team forecast'!$B$3:$B$22,0))</f>
        <v>1.1599999999999999</v>
      </c>
      <c r="V85" s="2">
        <f>INDEX('Team forecast'!J$3:J$22,MATCH($B85,'Team forecast'!$B$3:$B$22,0))</f>
        <v>0.44640000000000002</v>
      </c>
      <c r="W85" s="2">
        <f>INDEX('Team forecast'!K$3:K$22,MATCH($B85,'Team forecast'!$B$3:$B$22,0))</f>
        <v>0.26269999999999999</v>
      </c>
      <c r="X85" s="2">
        <f>INDEX('Team forecast'!L$3:L$22,MATCH($B85,'Team forecast'!$B$3:$B$22,0))</f>
        <v>0.29099999999999998</v>
      </c>
      <c r="Y85" s="5">
        <f t="shared" si="77"/>
        <v>7000</v>
      </c>
      <c r="Z85" s="5">
        <f t="shared" si="78"/>
        <v>11160</v>
      </c>
      <c r="AA85" s="5">
        <f t="shared" si="79"/>
        <v>1313.5</v>
      </c>
      <c r="AB85" s="5">
        <f t="shared" si="80"/>
        <v>-4365</v>
      </c>
      <c r="AC85" s="5">
        <f t="shared" si="81"/>
        <v>5434.782608695652</v>
      </c>
      <c r="AD85" s="5">
        <f t="shared" si="86"/>
        <v>3260.869565217391</v>
      </c>
      <c r="AE85" s="5">
        <f t="shared" si="87"/>
        <v>3260.8695652173906</v>
      </c>
      <c r="AF85" s="5">
        <f t="shared" si="82"/>
        <v>0</v>
      </c>
      <c r="AG85" s="5">
        <f t="shared" si="83"/>
        <v>0</v>
      </c>
      <c r="AH85" s="5">
        <f t="shared" si="88"/>
        <v>-7200</v>
      </c>
      <c r="AI85" s="5">
        <f t="shared" si="89"/>
        <v>-1000</v>
      </c>
      <c r="AJ85" s="5">
        <f t="shared" si="90"/>
        <v>15000</v>
      </c>
      <c r="AK85" s="5">
        <f t="shared" si="91"/>
        <v>-9280</v>
      </c>
      <c r="AL85" s="5">
        <f>IFERROR(SUM(Y85:AK85),-5000)*((Cockpit!$C$3)^0)</f>
        <v>24585.021739130432</v>
      </c>
      <c r="AM85" s="19">
        <f>INDEX('Team forecast'!$M$3:$AU$22,MATCH($B85,'Team forecast'!$B$3:$B$22,0),MATCH(AM$1,'Team forecast'!$M$2:$AU$2,0))</f>
        <v>0</v>
      </c>
      <c r="AN85" s="19">
        <f>INDEX('Team forecast'!$M$3:$AU$22,MATCH($B85,'Team forecast'!$B$3:$B$22,0),MATCH(AN$1,'Team forecast'!$M$2:$AU$2,0))</f>
        <v>0</v>
      </c>
      <c r="AO85" s="19">
        <f>INDEX('Team forecast'!$M$3:$AU$22,MATCH($B85,'Team forecast'!$B$3:$B$22,0),MATCH(AO$1,'Team forecast'!$M$2:$AU$2,0))</f>
        <v>0</v>
      </c>
      <c r="AP85" s="19">
        <f>INDEX('Team forecast'!$M$3:$AU$22,MATCH($B85,'Team forecast'!$B$3:$B$22,0),MATCH(AP$1,'Team forecast'!$M$2:$AU$2,0))</f>
        <v>0</v>
      </c>
      <c r="AQ85" s="5">
        <f t="shared" si="92"/>
        <v>7000</v>
      </c>
      <c r="AR85" s="5">
        <f>INDEX('Team forecast'!$M$3:$AU$22,MATCH($B85,'Team forecast'!$B$3:$B$22,0),MATCH(AR$1,'Team forecast'!$M$2:$AU$2,0))*IF($Y85&gt;0,25000,0)</f>
        <v>0</v>
      </c>
      <c r="AS85" s="5">
        <f>INDEX('Team forecast'!$M$3:$AU$22,MATCH($B85,'Team forecast'!$B$3:$B$22,0),MATCH(AS$1,'Team forecast'!$M$2:$AU$2,0))*IF($Y85&gt;0,5000,0)</f>
        <v>0</v>
      </c>
      <c r="AT85" s="5">
        <f>INDEX('Team forecast'!$M$3:$AU$22,MATCH($B85,'Team forecast'!$B$3:$B$22,0),MATCH(AT$1,'Team forecast'!$M$2:$AU$2,0))*IF($Y85&gt;0,-15000,0)</f>
        <v>0</v>
      </c>
      <c r="AU85" s="5">
        <f t="shared" si="93"/>
        <v>0</v>
      </c>
      <c r="AV85" s="5">
        <f t="shared" si="94"/>
        <v>0</v>
      </c>
      <c r="AW85" s="5">
        <f t="shared" si="95"/>
        <v>0</v>
      </c>
      <c r="AX85" s="5">
        <f t="shared" si="96"/>
        <v>0</v>
      </c>
      <c r="AY85" s="5">
        <f t="shared" si="97"/>
        <v>0</v>
      </c>
      <c r="AZ85" s="5">
        <f t="shared" si="98"/>
        <v>-7200</v>
      </c>
      <c r="BA85" s="5">
        <f t="shared" si="99"/>
        <v>-1000</v>
      </c>
      <c r="BB85" s="5">
        <f t="shared" si="100"/>
        <v>0</v>
      </c>
      <c r="BC85" s="5">
        <f t="shared" si="101"/>
        <v>0</v>
      </c>
      <c r="BD85" s="5">
        <f>IFERROR(SUM(AR85:BC85),0)*((Cockpit!$C$3)^1)</f>
        <v>-5740</v>
      </c>
      <c r="BE85" s="19">
        <f>INDEX('Team forecast'!$M$3:$AU$22,MATCH($B85,'Team forecast'!$B$3:$B$22,0),MATCH(BE$1,'Team forecast'!$M$2:$AU$2,0))</f>
        <v>0</v>
      </c>
      <c r="BF85" s="19">
        <f>INDEX('Team forecast'!$M$3:$AU$22,MATCH($B85,'Team forecast'!$B$3:$B$22,0),MATCH(BF$1,'Team forecast'!$M$2:$AU$2,0))</f>
        <v>0</v>
      </c>
      <c r="BG85" s="19">
        <f>INDEX('Team forecast'!$M$3:$AU$22,MATCH($B85,'Team forecast'!$B$3:$B$22,0),MATCH(BG$1,'Team forecast'!$M$2:$AU$2,0))</f>
        <v>0</v>
      </c>
      <c r="BH85" s="19">
        <f>INDEX('Team forecast'!$M$3:$AU$22,MATCH($B85,'Team forecast'!$B$3:$B$22,0),MATCH(BH$1,'Team forecast'!$M$2:$AU$2,0))</f>
        <v>0</v>
      </c>
      <c r="BI85" s="5">
        <f t="shared" si="102"/>
        <v>7000</v>
      </c>
      <c r="BJ85" s="5">
        <f>INDEX('Team forecast'!$M$3:$AU$22,MATCH($B85,'Team forecast'!$B$3:$B$22,0),MATCH(BJ$1,'Team forecast'!$M$2:$AU$2,0))*IF($Y85&gt;0,25000,0)</f>
        <v>0</v>
      </c>
      <c r="BK85" s="5">
        <f>INDEX('Team forecast'!$M$3:$AU$22,MATCH($B85,'Team forecast'!$B$3:$B$22,0),MATCH(BK$1,'Team forecast'!$M$2:$AU$2,0))*IF($Y85&gt;0,5000,0)</f>
        <v>0</v>
      </c>
      <c r="BL85" s="5">
        <f>INDEX('Team forecast'!$M$3:$AU$22,MATCH($B85,'Team forecast'!$B$3:$B$22,0),MATCH(BL$1,'Team forecast'!$M$2:$AU$2,0))*IF($Y85&gt;0,-15000,0)</f>
        <v>0</v>
      </c>
      <c r="BM85" s="5">
        <f t="shared" si="103"/>
        <v>0</v>
      </c>
      <c r="BN85" s="5">
        <f t="shared" si="104"/>
        <v>0</v>
      </c>
      <c r="BO85" s="5">
        <f t="shared" si="105"/>
        <v>0</v>
      </c>
      <c r="BP85" s="5">
        <f t="shared" si="106"/>
        <v>0</v>
      </c>
      <c r="BQ85" s="5">
        <f t="shared" si="107"/>
        <v>0</v>
      </c>
      <c r="BR85" s="5">
        <f t="shared" si="108"/>
        <v>-7200</v>
      </c>
      <c r="BS85" s="5">
        <f t="shared" si="109"/>
        <v>-1000</v>
      </c>
      <c r="BT85" s="5">
        <f t="shared" si="110"/>
        <v>0</v>
      </c>
      <c r="BU85" s="5">
        <f t="shared" si="111"/>
        <v>0</v>
      </c>
      <c r="BV85" s="5">
        <f>IFERROR(SUM(BJ85:BU85),0)*((Cockpit!$C$3)^2)</f>
        <v>-4017.9999999999995</v>
      </c>
      <c r="BW85" s="19">
        <f>INDEX('Team forecast'!$M$3:$AU$22,MATCH($B85,'Team forecast'!$B$3:$B$22,0),MATCH(BW$1,'Team forecast'!$M$2:$AU$2,0))</f>
        <v>0</v>
      </c>
      <c r="BX85" s="19">
        <f>INDEX('Team forecast'!$M$3:$AU$22,MATCH($B85,'Team forecast'!$B$3:$B$22,0),MATCH(BX$1,'Team forecast'!$M$2:$AU$2,0))</f>
        <v>0</v>
      </c>
      <c r="BY85" s="19">
        <f>INDEX('Team forecast'!$M$3:$AU$22,MATCH($B85,'Team forecast'!$B$3:$B$22,0),MATCH(BY$1,'Team forecast'!$M$2:$AU$2,0))</f>
        <v>0</v>
      </c>
      <c r="BZ85" s="19">
        <f>INDEX('Team forecast'!$M$3:$AU$22,MATCH($B85,'Team forecast'!$B$3:$B$22,0),MATCH(BZ$1,'Team forecast'!$M$2:$AU$2,0))</f>
        <v>0</v>
      </c>
      <c r="CA85" s="5">
        <f t="shared" si="112"/>
        <v>7000</v>
      </c>
      <c r="CB85" s="5">
        <f>INDEX('Team forecast'!$M$3:$AU$22,MATCH($B85,'Team forecast'!$B$3:$B$22,0),MATCH(CB$1,'Team forecast'!$M$2:$AU$2,0))*IF($Y85&gt;0,25000,0)</f>
        <v>0</v>
      </c>
      <c r="CC85" s="5">
        <f>INDEX('Team forecast'!$M$3:$AU$22,MATCH($B85,'Team forecast'!$B$3:$B$22,0),MATCH(CC$1,'Team forecast'!$M$2:$AU$2,0))*IF($Y85&gt;0,5000,0)</f>
        <v>0</v>
      </c>
      <c r="CD85" s="5">
        <f>INDEX('Team forecast'!$M$3:$AU$22,MATCH($B85,'Team forecast'!$B$3:$B$22,0),MATCH(CD$1,'Team forecast'!$M$2:$AU$2,0))*IF($Y85&gt;0,-15000,0)</f>
        <v>0</v>
      </c>
      <c r="CE85" s="5">
        <f t="shared" si="113"/>
        <v>0</v>
      </c>
      <c r="CF85" s="5">
        <f t="shared" si="114"/>
        <v>0</v>
      </c>
      <c r="CG85" s="5">
        <f t="shared" si="115"/>
        <v>0</v>
      </c>
      <c r="CH85" s="5">
        <f t="shared" si="116"/>
        <v>0</v>
      </c>
      <c r="CI85" s="5">
        <f t="shared" si="117"/>
        <v>0</v>
      </c>
      <c r="CJ85" s="5">
        <f t="shared" si="118"/>
        <v>-7200</v>
      </c>
      <c r="CK85" s="5">
        <f t="shared" si="119"/>
        <v>-1000</v>
      </c>
      <c r="CL85" s="5">
        <f t="shared" si="120"/>
        <v>0</v>
      </c>
      <c r="CM85" s="5">
        <f t="shared" si="121"/>
        <v>0</v>
      </c>
      <c r="CN85" s="5">
        <f>IFERROR(SUM(CB85:CM85),0)*((Cockpit!$C$3)^3)</f>
        <v>-2812.5999999999995</v>
      </c>
      <c r="CO85" s="19">
        <f>INDEX('Team forecast'!$M$3:$AU$22,MATCH($B85,'Team forecast'!$B$3:$B$22,0),MATCH(CO$1,'Team forecast'!$M$2:$AU$2,0))</f>
        <v>0</v>
      </c>
      <c r="CP85" s="19">
        <f>INDEX('Team forecast'!$M$3:$AU$22,MATCH($B85,'Team forecast'!$B$3:$B$22,0),MATCH(CP$1,'Team forecast'!$M$2:$AU$2,0))</f>
        <v>0</v>
      </c>
      <c r="CQ85" s="19">
        <f>INDEX('Team forecast'!$M$3:$AU$22,MATCH($B85,'Team forecast'!$B$3:$B$22,0),MATCH(CQ$1,'Team forecast'!$M$2:$AU$2,0))</f>
        <v>0</v>
      </c>
      <c r="CR85" s="19">
        <f>INDEX('Team forecast'!$M$3:$AU$22,MATCH($B85,'Team forecast'!$B$3:$B$22,0),MATCH(CR$1,'Team forecast'!$M$2:$AU$2,0))</f>
        <v>0</v>
      </c>
      <c r="CS85" s="5">
        <f t="shared" si="122"/>
        <v>7000</v>
      </c>
      <c r="CT85" s="5">
        <f>INDEX('Team forecast'!$M$3:$AU$22,MATCH($B85,'Team forecast'!$B$3:$B$22,0),MATCH(CT$1,'Team forecast'!$M$2:$AU$2,0))*IF($Y85&gt;0,25000,0)</f>
        <v>0</v>
      </c>
      <c r="CU85" s="5">
        <f>INDEX('Team forecast'!$M$3:$AU$22,MATCH($B85,'Team forecast'!$B$3:$B$22,0),MATCH(CU$1,'Team forecast'!$M$2:$AU$2,0))*IF($Y85&gt;0,5000,0)</f>
        <v>0</v>
      </c>
      <c r="CV85" s="5">
        <f>INDEX('Team forecast'!$M$3:$AU$22,MATCH($B85,'Team forecast'!$B$3:$B$22,0),MATCH(CV$1,'Team forecast'!$M$2:$AU$2,0))*IF($Y85&gt;0,-15000,0)</f>
        <v>0</v>
      </c>
      <c r="CW85" s="5">
        <f t="shared" si="123"/>
        <v>0</v>
      </c>
      <c r="CX85" s="5">
        <f t="shared" si="124"/>
        <v>0</v>
      </c>
      <c r="CY85" s="5">
        <f t="shared" si="125"/>
        <v>0</v>
      </c>
      <c r="CZ85" s="5">
        <f t="shared" si="126"/>
        <v>0</v>
      </c>
      <c r="DA85" s="5">
        <f t="shared" si="127"/>
        <v>0</v>
      </c>
      <c r="DB85" s="5">
        <f t="shared" si="128"/>
        <v>-7200</v>
      </c>
      <c r="DC85" s="5">
        <f t="shared" si="129"/>
        <v>-1000</v>
      </c>
      <c r="DD85" s="5">
        <f t="shared" si="130"/>
        <v>0</v>
      </c>
      <c r="DE85" s="5">
        <f t="shared" si="131"/>
        <v>0</v>
      </c>
      <c r="DF85" s="5">
        <f>IFERROR(SUM(CT85:DE85),0)*((Cockpit!$C$3)^4)</f>
        <v>-1968.8199999999995</v>
      </c>
      <c r="DG85" s="19">
        <f>INDEX('Team forecast'!$M$3:$AU$22,MATCH($B85,'Team forecast'!$B$3:$B$22,0),MATCH(DG$1,'Team forecast'!$M$2:$AU$2,0))</f>
        <v>0</v>
      </c>
      <c r="DH85" s="19">
        <f>INDEX('Team forecast'!$M$3:$AU$22,MATCH($B85,'Team forecast'!$B$3:$B$22,0),MATCH(DH$1,'Team forecast'!$M$2:$AU$2,0))</f>
        <v>0</v>
      </c>
      <c r="DI85" s="19">
        <f>INDEX('Team forecast'!$M$3:$AU$22,MATCH($B85,'Team forecast'!$B$3:$B$22,0),MATCH(DI$1,'Team forecast'!$M$2:$AU$2,0))</f>
        <v>0</v>
      </c>
      <c r="DJ85" s="19">
        <f>INDEX('Team forecast'!$M$3:$AU$22,MATCH($B85,'Team forecast'!$B$3:$B$22,0),MATCH(DJ$1,'Team forecast'!$M$2:$AU$2,0))</f>
        <v>0</v>
      </c>
      <c r="DK85" s="5">
        <f t="shared" si="132"/>
        <v>7000</v>
      </c>
      <c r="DL85" s="5">
        <f>INDEX('Team forecast'!$M$3:$AU$22,MATCH($B85,'Team forecast'!$B$3:$B$22,0),MATCH(DL$1,'Team forecast'!$M$2:$AU$2,0))*IF($Y85&gt;0,25000,0)</f>
        <v>0</v>
      </c>
      <c r="DM85" s="5">
        <f>INDEX('Team forecast'!$M$3:$AU$22,MATCH($B85,'Team forecast'!$B$3:$B$22,0),MATCH(DM$1,'Team forecast'!$M$2:$AU$2,0))*IF($Y85&gt;0,5000,0)</f>
        <v>0</v>
      </c>
      <c r="DN85" s="5">
        <f>INDEX('Team forecast'!$M$3:$AU$22,MATCH($B85,'Team forecast'!$B$3:$B$22,0),MATCH(DN$1,'Team forecast'!$M$2:$AU$2,0))*IF($Y85&gt;0,-15000,0)</f>
        <v>0</v>
      </c>
      <c r="DO85" s="5">
        <f t="shared" si="133"/>
        <v>0</v>
      </c>
      <c r="DP85" s="5">
        <f t="shared" si="134"/>
        <v>0</v>
      </c>
      <c r="DQ85" s="5">
        <f t="shared" si="135"/>
        <v>0</v>
      </c>
      <c r="DR85" s="5">
        <f t="shared" si="136"/>
        <v>0</v>
      </c>
      <c r="DS85" s="5">
        <f t="shared" si="137"/>
        <v>0</v>
      </c>
      <c r="DT85" s="5">
        <f t="shared" si="138"/>
        <v>-7200</v>
      </c>
      <c r="DU85" s="5">
        <f t="shared" si="139"/>
        <v>-1000</v>
      </c>
      <c r="DV85" s="5">
        <f t="shared" si="140"/>
        <v>0</v>
      </c>
      <c r="DW85" s="5">
        <f t="shared" si="141"/>
        <v>0</v>
      </c>
      <c r="DX85" s="5">
        <f>IFERROR(SUM(DL85:DW85),0)*((Cockpit!$C$3)^5)</f>
        <v>-1378.1739999999995</v>
      </c>
      <c r="DY85" s="5">
        <f t="shared" si="142"/>
        <v>8667.4277391304349</v>
      </c>
      <c r="DZ85" s="5" t="str">
        <f>IF(ISERROR(MATCH(A85,'Current squad'!B:B,0)),"No","Yes")</f>
        <v>No</v>
      </c>
      <c r="EA85" s="5" cm="1">
        <f t="array" ref="EA85">IFERROR(_xlfn.IFS(DZ85="Yes",0,DZ85="No",H85*1%),999999)</f>
        <v>36870</v>
      </c>
      <c r="EB85" s="5">
        <f t="shared" si="84"/>
        <v>3723870</v>
      </c>
      <c r="EC85" s="5">
        <f t="shared" si="143"/>
        <v>-28202.572260869565</v>
      </c>
      <c r="ED85" s="1">
        <f t="shared" si="85"/>
        <v>-7.6491923680145277E-3</v>
      </c>
      <c r="EE85" s="5">
        <f>RANK(EC85,$EC$2:$EC$572)+COUNTIF($EC$2:EC85,EC85)-1</f>
        <v>252</v>
      </c>
      <c r="EF85" s="4">
        <f>RANK(ED85,$ED$2:$ED$572)+COUNTIF($ED$2:ED85,ED85)-1</f>
        <v>174</v>
      </c>
    </row>
    <row r="86" spans="1:136" x14ac:dyDescent="0.3">
      <c r="A86" t="str">
        <f>IF(Holdet.dk!A86&lt;&gt;"",Holdet.dk!A86,"")</f>
        <v>Caleb Taylor</v>
      </c>
      <c r="B86" t="str">
        <f>INDEX(Holdet.dk!B:B,MATCH($A86,Holdet.dk!$A:$A,0))</f>
        <v>West Bromwich</v>
      </c>
      <c r="C86" t="str">
        <f>INDEX(Holdet.dk!C:C,MATCH($A86,Holdet.dk!$A:$A,0))</f>
        <v>Defense</v>
      </c>
      <c r="D86" t="str">
        <f>INDEX(Holdet.dk!D:D,MATCH($A86,Holdet.dk!$A:$A,0))</f>
        <v>1.985.000</v>
      </c>
      <c r="E86" s="1">
        <f>IFERROR(_xlfn.NUMBERVALUE(INDEX(Holdet.dk!$E:$E,MATCH($A86,Holdet.dk!$A:$A,0)),","),0)</f>
        <v>0</v>
      </c>
      <c r="F86" t="e">
        <f>IF(INDEX(Lookup!H:H,MATCH('Master data'!A86,Lookup!G:G,0))=0,A86,INDEX(Lookup!H:H,MATCH('Master data'!A86,Lookup!G:G,0)))</f>
        <v>#N/A</v>
      </c>
      <c r="G86" t="str">
        <f>IFERROR(INDEX(Lookup!B:B,MATCH(INDEX(Rotowire!C:C,MATCH(F86,Rotowire!A:A,0)),Lookup!D:D,0)),"")</f>
        <v/>
      </c>
      <c r="H86" s="5">
        <f t="shared" si="76"/>
        <v>1985000</v>
      </c>
      <c r="I86" s="19">
        <f>IFERROR(INDEX('Team forecast'!$G$3:$I$22,MATCH($B86,'Team forecast'!$B$3:$B$22,0),MATCH(I$1,'Team forecast'!$G$2:$I$2,0)),0)</f>
        <v>1.1504424778761062</v>
      </c>
      <c r="J86" s="19">
        <f>IFERROR(INDEX('Team forecast'!$G$3:$I$22,MATCH($B86,'Team forecast'!$B$3:$B$22,0),MATCH(J$1,'Team forecast'!$G$2:$I$2,0)),0)</f>
        <v>0.79646017699115057</v>
      </c>
      <c r="K86" s="19">
        <f>IFERROR(INDEX('Team forecast'!$G$3:$I$22,MATCH($B86,'Team forecast'!$B$3:$B$22,0),MATCH(K$1,'Team forecast'!$G$2:$I$2,0)),0)</f>
        <v>2.0662361027698317</v>
      </c>
      <c r="L86">
        <f>SUMIFS(Rotowire!E:E,Rotowire!$A:$A,'Master data'!$F86)</f>
        <v>0</v>
      </c>
      <c r="M86" s="2">
        <f>SUMIFS(Rotowire!F:F,Rotowire!$A:$A,'Master data'!$F86)*I86</f>
        <v>0</v>
      </c>
      <c r="N86" s="2">
        <f>SUMIFS(Rotowire!G:G,Rotowire!$A:$A,'Master data'!$F86)*I86</f>
        <v>0</v>
      </c>
      <c r="O86" s="2">
        <f>SUMIFS(Rotowire!I:I,Rotowire!$A:$A,'Master data'!$F86)*I86</f>
        <v>0</v>
      </c>
      <c r="P86" s="2">
        <f>SUMIFS(Rotowire!W:W,Rotowire!$A:$A,'Master data'!$F86)*K86</f>
        <v>0</v>
      </c>
      <c r="Q86" s="2">
        <f>SUMIFS(Rotowire!Y:Y,Rotowire!$A:$A,'Master data'!$F86)*J86</f>
        <v>0</v>
      </c>
      <c r="R86" s="2">
        <f>SUMIFS(Rotowire!AB:AB,Rotowire!$A:$A,'Master data'!$F86)</f>
        <v>0</v>
      </c>
      <c r="S86" s="2">
        <f>SUMIFS(Rotowire!AC:AC,Rotowire!$A:$A,'Master data'!$F86)</f>
        <v>0</v>
      </c>
      <c r="T86" s="2">
        <f>INDEX('Team forecast'!D$3:D$22,MATCH($B86,'Team forecast'!$B$3:$B$22,0))</f>
        <v>1.3</v>
      </c>
      <c r="U86" s="2">
        <f>INDEX('Team forecast'!E$3:E$22,MATCH($B86,'Team forecast'!$B$3:$B$22,0))</f>
        <v>1.8</v>
      </c>
      <c r="V86" s="2">
        <f>INDEX('Team forecast'!J$3:J$22,MATCH($B86,'Team forecast'!$B$3:$B$22,0))</f>
        <v>0.27679999999999999</v>
      </c>
      <c r="W86" s="2">
        <f>INDEX('Team forecast'!K$3:K$22,MATCH($B86,'Team forecast'!$B$3:$B$22,0))</f>
        <v>0.23730000000000001</v>
      </c>
      <c r="X86" s="2">
        <f>INDEX('Team forecast'!L$3:L$22,MATCH($B86,'Team forecast'!$B$3:$B$22,0))</f>
        <v>0.4859</v>
      </c>
      <c r="Y86" s="5">
        <f t="shared" si="77"/>
        <v>-5000</v>
      </c>
      <c r="Z86" s="5">
        <f t="shared" si="78"/>
        <v>0</v>
      </c>
      <c r="AA86" s="5">
        <f t="shared" si="79"/>
        <v>0</v>
      </c>
      <c r="AB86" s="5">
        <f t="shared" si="80"/>
        <v>0</v>
      </c>
      <c r="AC86" s="5">
        <f t="shared" si="81"/>
        <v>0</v>
      </c>
      <c r="AD86" s="5">
        <f t="shared" si="86"/>
        <v>0</v>
      </c>
      <c r="AE86" s="5">
        <f t="shared" si="87"/>
        <v>0</v>
      </c>
      <c r="AF86" s="5">
        <f t="shared" si="82"/>
        <v>0</v>
      </c>
      <c r="AG86" s="5">
        <f t="shared" si="83"/>
        <v>0</v>
      </c>
      <c r="AH86" s="5">
        <f t="shared" si="88"/>
        <v>0</v>
      </c>
      <c r="AI86" s="5">
        <f t="shared" si="89"/>
        <v>0</v>
      </c>
      <c r="AJ86" s="5">
        <f t="shared" si="90"/>
        <v>0</v>
      </c>
      <c r="AK86" s="5">
        <f t="shared" si="91"/>
        <v>0</v>
      </c>
      <c r="AL86" s="5">
        <f>IFERROR(SUM(Y86:AK86),-5000)*((Cockpit!$C$3)^0)</f>
        <v>-5000</v>
      </c>
      <c r="AM86" s="19">
        <f>INDEX('Team forecast'!$M$3:$AU$22,MATCH($B86,'Team forecast'!$B$3:$B$22,0),MATCH(AM$1,'Team forecast'!$M$2:$AU$2,0))</f>
        <v>0</v>
      </c>
      <c r="AN86" s="19">
        <f>INDEX('Team forecast'!$M$3:$AU$22,MATCH($B86,'Team forecast'!$B$3:$B$22,0),MATCH(AN$1,'Team forecast'!$M$2:$AU$2,0))</f>
        <v>0</v>
      </c>
      <c r="AO86" s="19">
        <f>INDEX('Team forecast'!$M$3:$AU$22,MATCH($B86,'Team forecast'!$B$3:$B$22,0),MATCH(AO$1,'Team forecast'!$M$2:$AU$2,0))</f>
        <v>0</v>
      </c>
      <c r="AP86" s="19">
        <f>INDEX('Team forecast'!$M$3:$AU$22,MATCH($B86,'Team forecast'!$B$3:$B$22,0),MATCH(AP$1,'Team forecast'!$M$2:$AU$2,0))</f>
        <v>0</v>
      </c>
      <c r="AQ86" s="5">
        <f t="shared" si="92"/>
        <v>-5000</v>
      </c>
      <c r="AR86" s="5">
        <f>INDEX('Team forecast'!$M$3:$AU$22,MATCH($B86,'Team forecast'!$B$3:$B$22,0),MATCH(AR$1,'Team forecast'!$M$2:$AU$2,0))*IF($Y86&gt;0,25000,0)</f>
        <v>0</v>
      </c>
      <c r="AS86" s="5">
        <f>INDEX('Team forecast'!$M$3:$AU$22,MATCH($B86,'Team forecast'!$B$3:$B$22,0),MATCH(AS$1,'Team forecast'!$M$2:$AU$2,0))*IF($Y86&gt;0,5000,0)</f>
        <v>0</v>
      </c>
      <c r="AT86" s="5">
        <f>INDEX('Team forecast'!$M$3:$AU$22,MATCH($B86,'Team forecast'!$B$3:$B$22,0),MATCH(AT$1,'Team forecast'!$M$2:$AU$2,0))*IF($Y86&gt;0,-15000,0)</f>
        <v>0</v>
      </c>
      <c r="AU86" s="5">
        <f t="shared" si="93"/>
        <v>0</v>
      </c>
      <c r="AV86" s="5">
        <f t="shared" si="94"/>
        <v>0</v>
      </c>
      <c r="AW86" s="5">
        <f t="shared" si="95"/>
        <v>0</v>
      </c>
      <c r="AX86" s="5">
        <f t="shared" si="96"/>
        <v>0</v>
      </c>
      <c r="AY86" s="5">
        <f t="shared" si="97"/>
        <v>0</v>
      </c>
      <c r="AZ86" s="5">
        <f t="shared" si="98"/>
        <v>0</v>
      </c>
      <c r="BA86" s="5">
        <f t="shared" si="99"/>
        <v>0</v>
      </c>
      <c r="BB86" s="5">
        <f t="shared" si="100"/>
        <v>0</v>
      </c>
      <c r="BC86" s="5">
        <f t="shared" si="101"/>
        <v>0</v>
      </c>
      <c r="BD86" s="5">
        <f>IFERROR(SUM(AR86:BC86),0)*((Cockpit!$C$3)^1)</f>
        <v>0</v>
      </c>
      <c r="BE86" s="19">
        <f>INDEX('Team forecast'!$M$3:$AU$22,MATCH($B86,'Team forecast'!$B$3:$B$22,0),MATCH(BE$1,'Team forecast'!$M$2:$AU$2,0))</f>
        <v>0</v>
      </c>
      <c r="BF86" s="19">
        <f>INDEX('Team forecast'!$M$3:$AU$22,MATCH($B86,'Team forecast'!$B$3:$B$22,0),MATCH(BF$1,'Team forecast'!$M$2:$AU$2,0))</f>
        <v>0</v>
      </c>
      <c r="BG86" s="19">
        <f>INDEX('Team forecast'!$M$3:$AU$22,MATCH($B86,'Team forecast'!$B$3:$B$22,0),MATCH(BG$1,'Team forecast'!$M$2:$AU$2,0))</f>
        <v>0</v>
      </c>
      <c r="BH86" s="19">
        <f>INDEX('Team forecast'!$M$3:$AU$22,MATCH($B86,'Team forecast'!$B$3:$B$22,0),MATCH(BH$1,'Team forecast'!$M$2:$AU$2,0))</f>
        <v>0</v>
      </c>
      <c r="BI86" s="5">
        <f t="shared" si="102"/>
        <v>-5000</v>
      </c>
      <c r="BJ86" s="5">
        <f>INDEX('Team forecast'!$M$3:$AU$22,MATCH($B86,'Team forecast'!$B$3:$B$22,0),MATCH(BJ$1,'Team forecast'!$M$2:$AU$2,0))*IF($Y86&gt;0,25000,0)</f>
        <v>0</v>
      </c>
      <c r="BK86" s="5">
        <f>INDEX('Team forecast'!$M$3:$AU$22,MATCH($B86,'Team forecast'!$B$3:$B$22,0),MATCH(BK$1,'Team forecast'!$M$2:$AU$2,0))*IF($Y86&gt;0,5000,0)</f>
        <v>0</v>
      </c>
      <c r="BL86" s="5">
        <f>INDEX('Team forecast'!$M$3:$AU$22,MATCH($B86,'Team forecast'!$B$3:$B$22,0),MATCH(BL$1,'Team forecast'!$M$2:$AU$2,0))*IF($Y86&gt;0,-15000,0)</f>
        <v>0</v>
      </c>
      <c r="BM86" s="5">
        <f t="shared" si="103"/>
        <v>0</v>
      </c>
      <c r="BN86" s="5">
        <f t="shared" si="104"/>
        <v>0</v>
      </c>
      <c r="BO86" s="5">
        <f t="shared" si="105"/>
        <v>0</v>
      </c>
      <c r="BP86" s="5">
        <f t="shared" si="106"/>
        <v>0</v>
      </c>
      <c r="BQ86" s="5">
        <f t="shared" si="107"/>
        <v>0</v>
      </c>
      <c r="BR86" s="5">
        <f t="shared" si="108"/>
        <v>0</v>
      </c>
      <c r="BS86" s="5">
        <f t="shared" si="109"/>
        <v>0</v>
      </c>
      <c r="BT86" s="5">
        <f t="shared" si="110"/>
        <v>0</v>
      </c>
      <c r="BU86" s="5">
        <f t="shared" si="111"/>
        <v>0</v>
      </c>
      <c r="BV86" s="5">
        <f>IFERROR(SUM(BJ86:BU86),0)*((Cockpit!$C$3)^2)</f>
        <v>0</v>
      </c>
      <c r="BW86" s="19">
        <f>INDEX('Team forecast'!$M$3:$AU$22,MATCH($B86,'Team forecast'!$B$3:$B$22,0),MATCH(BW$1,'Team forecast'!$M$2:$AU$2,0))</f>
        <v>0</v>
      </c>
      <c r="BX86" s="19">
        <f>INDEX('Team forecast'!$M$3:$AU$22,MATCH($B86,'Team forecast'!$B$3:$B$22,0),MATCH(BX$1,'Team forecast'!$M$2:$AU$2,0))</f>
        <v>0</v>
      </c>
      <c r="BY86" s="19">
        <f>INDEX('Team forecast'!$M$3:$AU$22,MATCH($B86,'Team forecast'!$B$3:$B$22,0),MATCH(BY$1,'Team forecast'!$M$2:$AU$2,0))</f>
        <v>0</v>
      </c>
      <c r="BZ86" s="19">
        <f>INDEX('Team forecast'!$M$3:$AU$22,MATCH($B86,'Team forecast'!$B$3:$B$22,0),MATCH(BZ$1,'Team forecast'!$M$2:$AU$2,0))</f>
        <v>0</v>
      </c>
      <c r="CA86" s="5">
        <f t="shared" si="112"/>
        <v>-5000</v>
      </c>
      <c r="CB86" s="5">
        <f>INDEX('Team forecast'!$M$3:$AU$22,MATCH($B86,'Team forecast'!$B$3:$B$22,0),MATCH(CB$1,'Team forecast'!$M$2:$AU$2,0))*IF($Y86&gt;0,25000,0)</f>
        <v>0</v>
      </c>
      <c r="CC86" s="5">
        <f>INDEX('Team forecast'!$M$3:$AU$22,MATCH($B86,'Team forecast'!$B$3:$B$22,0),MATCH(CC$1,'Team forecast'!$M$2:$AU$2,0))*IF($Y86&gt;0,5000,0)</f>
        <v>0</v>
      </c>
      <c r="CD86" s="5">
        <f>INDEX('Team forecast'!$M$3:$AU$22,MATCH($B86,'Team forecast'!$B$3:$B$22,0),MATCH(CD$1,'Team forecast'!$M$2:$AU$2,0))*IF($Y86&gt;0,-15000,0)</f>
        <v>0</v>
      </c>
      <c r="CE86" s="5">
        <f t="shared" si="113"/>
        <v>0</v>
      </c>
      <c r="CF86" s="5">
        <f t="shared" si="114"/>
        <v>0</v>
      </c>
      <c r="CG86" s="5">
        <f t="shared" si="115"/>
        <v>0</v>
      </c>
      <c r="CH86" s="5">
        <f t="shared" si="116"/>
        <v>0</v>
      </c>
      <c r="CI86" s="5">
        <f t="shared" si="117"/>
        <v>0</v>
      </c>
      <c r="CJ86" s="5">
        <f t="shared" si="118"/>
        <v>0</v>
      </c>
      <c r="CK86" s="5">
        <f t="shared" si="119"/>
        <v>0</v>
      </c>
      <c r="CL86" s="5">
        <f t="shared" si="120"/>
        <v>0</v>
      </c>
      <c r="CM86" s="5">
        <f t="shared" si="121"/>
        <v>0</v>
      </c>
      <c r="CN86" s="5">
        <f>IFERROR(SUM(CB86:CM86),0)*((Cockpit!$C$3)^3)</f>
        <v>0</v>
      </c>
      <c r="CO86" s="19">
        <f>INDEX('Team forecast'!$M$3:$AU$22,MATCH($B86,'Team forecast'!$B$3:$B$22,0),MATCH(CO$1,'Team forecast'!$M$2:$AU$2,0))</f>
        <v>0</v>
      </c>
      <c r="CP86" s="19">
        <f>INDEX('Team forecast'!$M$3:$AU$22,MATCH($B86,'Team forecast'!$B$3:$B$22,0),MATCH(CP$1,'Team forecast'!$M$2:$AU$2,0))</f>
        <v>0</v>
      </c>
      <c r="CQ86" s="19">
        <f>INDEX('Team forecast'!$M$3:$AU$22,MATCH($B86,'Team forecast'!$B$3:$B$22,0),MATCH(CQ$1,'Team forecast'!$M$2:$AU$2,0))</f>
        <v>0</v>
      </c>
      <c r="CR86" s="19">
        <f>INDEX('Team forecast'!$M$3:$AU$22,MATCH($B86,'Team forecast'!$B$3:$B$22,0),MATCH(CR$1,'Team forecast'!$M$2:$AU$2,0))</f>
        <v>0</v>
      </c>
      <c r="CS86" s="5">
        <f t="shared" si="122"/>
        <v>-5000</v>
      </c>
      <c r="CT86" s="5">
        <f>INDEX('Team forecast'!$M$3:$AU$22,MATCH($B86,'Team forecast'!$B$3:$B$22,0),MATCH(CT$1,'Team forecast'!$M$2:$AU$2,0))*IF($Y86&gt;0,25000,0)</f>
        <v>0</v>
      </c>
      <c r="CU86" s="5">
        <f>INDEX('Team forecast'!$M$3:$AU$22,MATCH($B86,'Team forecast'!$B$3:$B$22,0),MATCH(CU$1,'Team forecast'!$M$2:$AU$2,0))*IF($Y86&gt;0,5000,0)</f>
        <v>0</v>
      </c>
      <c r="CV86" s="5">
        <f>INDEX('Team forecast'!$M$3:$AU$22,MATCH($B86,'Team forecast'!$B$3:$B$22,0),MATCH(CV$1,'Team forecast'!$M$2:$AU$2,0))*IF($Y86&gt;0,-15000,0)</f>
        <v>0</v>
      </c>
      <c r="CW86" s="5">
        <f t="shared" si="123"/>
        <v>0</v>
      </c>
      <c r="CX86" s="5">
        <f t="shared" si="124"/>
        <v>0</v>
      </c>
      <c r="CY86" s="5">
        <f t="shared" si="125"/>
        <v>0</v>
      </c>
      <c r="CZ86" s="5">
        <f t="shared" si="126"/>
        <v>0</v>
      </c>
      <c r="DA86" s="5">
        <f t="shared" si="127"/>
        <v>0</v>
      </c>
      <c r="DB86" s="5">
        <f t="shared" si="128"/>
        <v>0</v>
      </c>
      <c r="DC86" s="5">
        <f t="shared" si="129"/>
        <v>0</v>
      </c>
      <c r="DD86" s="5">
        <f t="shared" si="130"/>
        <v>0</v>
      </c>
      <c r="DE86" s="5">
        <f t="shared" si="131"/>
        <v>0</v>
      </c>
      <c r="DF86" s="5">
        <f>IFERROR(SUM(CT86:DE86),0)*((Cockpit!$C$3)^4)</f>
        <v>0</v>
      </c>
      <c r="DG86" s="19">
        <f>INDEX('Team forecast'!$M$3:$AU$22,MATCH($B86,'Team forecast'!$B$3:$B$22,0),MATCH(DG$1,'Team forecast'!$M$2:$AU$2,0))</f>
        <v>0</v>
      </c>
      <c r="DH86" s="19">
        <f>INDEX('Team forecast'!$M$3:$AU$22,MATCH($B86,'Team forecast'!$B$3:$B$22,0),MATCH(DH$1,'Team forecast'!$M$2:$AU$2,0))</f>
        <v>0</v>
      </c>
      <c r="DI86" s="19">
        <f>INDEX('Team forecast'!$M$3:$AU$22,MATCH($B86,'Team forecast'!$B$3:$B$22,0),MATCH(DI$1,'Team forecast'!$M$2:$AU$2,0))</f>
        <v>0</v>
      </c>
      <c r="DJ86" s="19">
        <f>INDEX('Team forecast'!$M$3:$AU$22,MATCH($B86,'Team forecast'!$B$3:$B$22,0),MATCH(DJ$1,'Team forecast'!$M$2:$AU$2,0))</f>
        <v>0</v>
      </c>
      <c r="DK86" s="5">
        <f t="shared" si="132"/>
        <v>-5000</v>
      </c>
      <c r="DL86" s="5">
        <f>INDEX('Team forecast'!$M$3:$AU$22,MATCH($B86,'Team forecast'!$B$3:$B$22,0),MATCH(DL$1,'Team forecast'!$M$2:$AU$2,0))*IF($Y86&gt;0,25000,0)</f>
        <v>0</v>
      </c>
      <c r="DM86" s="5">
        <f>INDEX('Team forecast'!$M$3:$AU$22,MATCH($B86,'Team forecast'!$B$3:$B$22,0),MATCH(DM$1,'Team forecast'!$M$2:$AU$2,0))*IF($Y86&gt;0,5000,0)</f>
        <v>0</v>
      </c>
      <c r="DN86" s="5">
        <f>INDEX('Team forecast'!$M$3:$AU$22,MATCH($B86,'Team forecast'!$B$3:$B$22,0),MATCH(DN$1,'Team forecast'!$M$2:$AU$2,0))*IF($Y86&gt;0,-15000,0)</f>
        <v>0</v>
      </c>
      <c r="DO86" s="5">
        <f t="shared" si="133"/>
        <v>0</v>
      </c>
      <c r="DP86" s="5">
        <f t="shared" si="134"/>
        <v>0</v>
      </c>
      <c r="DQ86" s="5">
        <f t="shared" si="135"/>
        <v>0</v>
      </c>
      <c r="DR86" s="5">
        <f t="shared" si="136"/>
        <v>0</v>
      </c>
      <c r="DS86" s="5">
        <f t="shared" si="137"/>
        <v>0</v>
      </c>
      <c r="DT86" s="5">
        <f t="shared" si="138"/>
        <v>0</v>
      </c>
      <c r="DU86" s="5">
        <f t="shared" si="139"/>
        <v>0</v>
      </c>
      <c r="DV86" s="5">
        <f t="shared" si="140"/>
        <v>0</v>
      </c>
      <c r="DW86" s="5">
        <f t="shared" si="141"/>
        <v>0</v>
      </c>
      <c r="DX86" s="5">
        <f>IFERROR(SUM(DL86:DW86),0)*((Cockpit!$C$3)^5)</f>
        <v>0</v>
      </c>
      <c r="DY86" s="5">
        <f t="shared" si="142"/>
        <v>-5000</v>
      </c>
      <c r="DZ86" s="5" t="str">
        <f>IF(ISERROR(MATCH(A86,'Current squad'!B:B,0)),"No","Yes")</f>
        <v>No</v>
      </c>
      <c r="EA86" s="5" cm="1">
        <f t="array" ref="EA86">IFERROR(_xlfn.IFS(DZ86="Yes",0,DZ86="No",H86*1%),999999)</f>
        <v>19850</v>
      </c>
      <c r="EB86" s="5">
        <f t="shared" si="84"/>
        <v>2004850</v>
      </c>
      <c r="EC86" s="5">
        <f t="shared" si="143"/>
        <v>-24850</v>
      </c>
      <c r="ED86" s="1">
        <f t="shared" si="85"/>
        <v>-1.251889168765743E-2</v>
      </c>
      <c r="EE86" s="5">
        <f>RANK(EC86,$EC$2:$EC$572)+COUNTIF($EC$2:EC86,EC86)-1</f>
        <v>240</v>
      </c>
      <c r="EF86" s="4">
        <f>RANK(ED86,$ED$2:$ED$572)+COUNTIF($ED$2:ED86,ED86)-1</f>
        <v>475</v>
      </c>
    </row>
    <row r="87" spans="1:136" x14ac:dyDescent="0.3">
      <c r="A87" t="str">
        <f>IF(Holdet.dk!A87&lt;&gt;"",Holdet.dk!A87,"")</f>
        <v>Wesley Moraes</v>
      </c>
      <c r="B87" t="str">
        <f>INDEX(Holdet.dk!B:B,MATCH($A87,Holdet.dk!$A:$A,0))</f>
        <v>Aston Villa</v>
      </c>
      <c r="C87" t="str">
        <f>INDEX(Holdet.dk!C:C,MATCH($A87,Holdet.dk!$A:$A,0))</f>
        <v>Striker</v>
      </c>
      <c r="D87" t="str">
        <f>INDEX(Holdet.dk!D:D,MATCH($A87,Holdet.dk!$A:$A,0))</f>
        <v>3.403.000</v>
      </c>
      <c r="E87" s="1">
        <f>IFERROR(_xlfn.NUMBERVALUE(INDEX(Holdet.dk!$E:$E,MATCH($A87,Holdet.dk!$A:$A,0)),","),0)</f>
        <v>1E-3</v>
      </c>
      <c r="F87" t="str">
        <f>IF(INDEX(Lookup!H:H,MATCH('Master data'!A87,Lookup!G:G,0))=0,A87,INDEX(Lookup!H:H,MATCH('Master data'!A87,Lookup!G:G,0)))</f>
        <v>Wes Morgan</v>
      </c>
      <c r="G87" t="str">
        <f>IFERROR(INDEX(Lookup!B:B,MATCH(INDEX(Rotowire!C:C,MATCH(F87,Rotowire!A:A,0)),Lookup!D:D,0)),"")</f>
        <v/>
      </c>
      <c r="H87" s="5">
        <f t="shared" si="76"/>
        <v>3403000</v>
      </c>
      <c r="I87" s="19">
        <f>IFERROR(INDEX('Team forecast'!$G$3:$I$22,MATCH($B87,'Team forecast'!$B$3:$B$22,0),MATCH(I$1,'Team forecast'!$G$2:$I$2,0)),0)</f>
        <v>0.82291666666666674</v>
      </c>
      <c r="J87" s="19">
        <f>IFERROR(INDEX('Team forecast'!$G$3:$I$22,MATCH($B87,'Team forecast'!$B$3:$B$22,0),MATCH(J$1,'Team forecast'!$G$2:$I$2,0)),0)</f>
        <v>0.93034825870646787</v>
      </c>
      <c r="K87" s="19">
        <f>IFERROR(INDEX('Team forecast'!$G$3:$I$22,MATCH($B87,'Team forecast'!$B$3:$B$22,0),MATCH(K$1,'Team forecast'!$G$2:$I$2,0)),0)</f>
        <v>1.2843638484594284</v>
      </c>
      <c r="L87">
        <f>SUMIFS(Rotowire!E:E,Rotowire!$A:$A,'Master data'!$F87)</f>
        <v>0</v>
      </c>
      <c r="M87" s="2">
        <f>SUMIFS(Rotowire!F:F,Rotowire!$A:$A,'Master data'!$F87)*I87</f>
        <v>0</v>
      </c>
      <c r="N87" s="2">
        <f>SUMIFS(Rotowire!G:G,Rotowire!$A:$A,'Master data'!$F87)*I87</f>
        <v>0</v>
      </c>
      <c r="O87" s="2">
        <f>SUMIFS(Rotowire!I:I,Rotowire!$A:$A,'Master data'!$F87)*I87</f>
        <v>0</v>
      </c>
      <c r="P87" s="2">
        <f>SUMIFS(Rotowire!W:W,Rotowire!$A:$A,'Master data'!$F87)*K87</f>
        <v>0</v>
      </c>
      <c r="Q87" s="2">
        <f>SUMIFS(Rotowire!Y:Y,Rotowire!$A:$A,'Master data'!$F87)*J87</f>
        <v>0</v>
      </c>
      <c r="R87" s="2">
        <f>SUMIFS(Rotowire!AB:AB,Rotowire!$A:$A,'Master data'!$F87)</f>
        <v>0</v>
      </c>
      <c r="S87" s="2">
        <f>SUMIFS(Rotowire!AC:AC,Rotowire!$A:$A,'Master data'!$F87)</f>
        <v>0</v>
      </c>
      <c r="T87" s="2">
        <f>INDEX('Team forecast'!D$3:D$22,MATCH($B87,'Team forecast'!$B$3:$B$22,0))</f>
        <v>0.79</v>
      </c>
      <c r="U87" s="2">
        <f>INDEX('Team forecast'!E$3:E$22,MATCH($B87,'Team forecast'!$B$3:$B$22,0))</f>
        <v>1.87</v>
      </c>
      <c r="V87" s="2">
        <f>INDEX('Team forecast'!J$3:J$22,MATCH($B87,'Team forecast'!$B$3:$B$22,0))</f>
        <v>0.15010000000000001</v>
      </c>
      <c r="W87" s="2">
        <f>INDEX('Team forecast'!K$3:K$22,MATCH($B87,'Team forecast'!$B$3:$B$22,0))</f>
        <v>0.2238</v>
      </c>
      <c r="X87" s="2">
        <f>INDEX('Team forecast'!L$3:L$22,MATCH($B87,'Team forecast'!$B$3:$B$22,0))</f>
        <v>0.62609999999999999</v>
      </c>
      <c r="Y87" s="5">
        <f t="shared" si="77"/>
        <v>-5000</v>
      </c>
      <c r="Z87" s="5">
        <f t="shared" si="78"/>
        <v>0</v>
      </c>
      <c r="AA87" s="5">
        <f t="shared" si="79"/>
        <v>0</v>
      </c>
      <c r="AB87" s="5">
        <f t="shared" si="80"/>
        <v>0</v>
      </c>
      <c r="AC87" s="5">
        <f t="shared" si="81"/>
        <v>0</v>
      </c>
      <c r="AD87" s="5">
        <f t="shared" si="86"/>
        <v>0</v>
      </c>
      <c r="AE87" s="5">
        <f t="shared" si="87"/>
        <v>0</v>
      </c>
      <c r="AF87" s="5">
        <f t="shared" si="82"/>
        <v>0</v>
      </c>
      <c r="AG87" s="5">
        <f t="shared" si="83"/>
        <v>0</v>
      </c>
      <c r="AH87" s="5">
        <f t="shared" si="88"/>
        <v>0</v>
      </c>
      <c r="AI87" s="5">
        <f t="shared" si="89"/>
        <v>0</v>
      </c>
      <c r="AJ87" s="5">
        <f t="shared" si="90"/>
        <v>0</v>
      </c>
      <c r="AK87" s="5">
        <f t="shared" si="91"/>
        <v>0</v>
      </c>
      <c r="AL87" s="5">
        <f>IFERROR(SUM(Y87:AK87),-5000)*((Cockpit!$C$3)^0)</f>
        <v>-5000</v>
      </c>
      <c r="AM87" s="19">
        <f>INDEX('Team forecast'!$M$3:$AU$22,MATCH($B87,'Team forecast'!$B$3:$B$22,0),MATCH(AM$1,'Team forecast'!$M$2:$AU$2,0))</f>
        <v>0</v>
      </c>
      <c r="AN87" s="19">
        <f>INDEX('Team forecast'!$M$3:$AU$22,MATCH($B87,'Team forecast'!$B$3:$B$22,0),MATCH(AN$1,'Team forecast'!$M$2:$AU$2,0))</f>
        <v>0</v>
      </c>
      <c r="AO87" s="19">
        <f>INDEX('Team forecast'!$M$3:$AU$22,MATCH($B87,'Team forecast'!$B$3:$B$22,0),MATCH(AO$1,'Team forecast'!$M$2:$AU$2,0))</f>
        <v>0</v>
      </c>
      <c r="AP87" s="19">
        <f>INDEX('Team forecast'!$M$3:$AU$22,MATCH($B87,'Team forecast'!$B$3:$B$22,0),MATCH(AP$1,'Team forecast'!$M$2:$AU$2,0))</f>
        <v>0</v>
      </c>
      <c r="AQ87" s="5">
        <f t="shared" si="92"/>
        <v>-5000</v>
      </c>
      <c r="AR87" s="5">
        <f>INDEX('Team forecast'!$M$3:$AU$22,MATCH($B87,'Team forecast'!$B$3:$B$22,0),MATCH(AR$1,'Team forecast'!$M$2:$AU$2,0))*IF($Y87&gt;0,25000,0)</f>
        <v>0</v>
      </c>
      <c r="AS87" s="5">
        <f>INDEX('Team forecast'!$M$3:$AU$22,MATCH($B87,'Team forecast'!$B$3:$B$22,0),MATCH(AS$1,'Team forecast'!$M$2:$AU$2,0))*IF($Y87&gt;0,5000,0)</f>
        <v>0</v>
      </c>
      <c r="AT87" s="5">
        <f>INDEX('Team forecast'!$M$3:$AU$22,MATCH($B87,'Team forecast'!$B$3:$B$22,0),MATCH(AT$1,'Team forecast'!$M$2:$AU$2,0))*IF($Y87&gt;0,-15000,0)</f>
        <v>0</v>
      </c>
      <c r="AU87" s="5">
        <f t="shared" si="93"/>
        <v>0</v>
      </c>
      <c r="AV87" s="5">
        <f t="shared" si="94"/>
        <v>0</v>
      </c>
      <c r="AW87" s="5">
        <f t="shared" si="95"/>
        <v>0</v>
      </c>
      <c r="AX87" s="5">
        <f t="shared" si="96"/>
        <v>0</v>
      </c>
      <c r="AY87" s="5">
        <f t="shared" si="97"/>
        <v>0</v>
      </c>
      <c r="AZ87" s="5">
        <f t="shared" si="98"/>
        <v>0</v>
      </c>
      <c r="BA87" s="5">
        <f t="shared" si="99"/>
        <v>0</v>
      </c>
      <c r="BB87" s="5">
        <f t="shared" si="100"/>
        <v>0</v>
      </c>
      <c r="BC87" s="5">
        <f t="shared" si="101"/>
        <v>0</v>
      </c>
      <c r="BD87" s="5">
        <f>IFERROR(SUM(AR87:BC87),0)*((Cockpit!$C$3)^1)</f>
        <v>0</v>
      </c>
      <c r="BE87" s="19">
        <f>INDEX('Team forecast'!$M$3:$AU$22,MATCH($B87,'Team forecast'!$B$3:$B$22,0),MATCH(BE$1,'Team forecast'!$M$2:$AU$2,0))</f>
        <v>0</v>
      </c>
      <c r="BF87" s="19">
        <f>INDEX('Team forecast'!$M$3:$AU$22,MATCH($B87,'Team forecast'!$B$3:$B$22,0),MATCH(BF$1,'Team forecast'!$M$2:$AU$2,0))</f>
        <v>0</v>
      </c>
      <c r="BG87" s="19">
        <f>INDEX('Team forecast'!$M$3:$AU$22,MATCH($B87,'Team forecast'!$B$3:$B$22,0),MATCH(BG$1,'Team forecast'!$M$2:$AU$2,0))</f>
        <v>0</v>
      </c>
      <c r="BH87" s="19">
        <f>INDEX('Team forecast'!$M$3:$AU$22,MATCH($B87,'Team forecast'!$B$3:$B$22,0),MATCH(BH$1,'Team forecast'!$M$2:$AU$2,0))</f>
        <v>0</v>
      </c>
      <c r="BI87" s="5">
        <f t="shared" si="102"/>
        <v>-5000</v>
      </c>
      <c r="BJ87" s="5">
        <f>INDEX('Team forecast'!$M$3:$AU$22,MATCH($B87,'Team forecast'!$B$3:$B$22,0),MATCH(BJ$1,'Team forecast'!$M$2:$AU$2,0))*IF($Y87&gt;0,25000,0)</f>
        <v>0</v>
      </c>
      <c r="BK87" s="5">
        <f>INDEX('Team forecast'!$M$3:$AU$22,MATCH($B87,'Team forecast'!$B$3:$B$22,0),MATCH(BK$1,'Team forecast'!$M$2:$AU$2,0))*IF($Y87&gt;0,5000,0)</f>
        <v>0</v>
      </c>
      <c r="BL87" s="5">
        <f>INDEX('Team forecast'!$M$3:$AU$22,MATCH($B87,'Team forecast'!$B$3:$B$22,0),MATCH(BL$1,'Team forecast'!$M$2:$AU$2,0))*IF($Y87&gt;0,-15000,0)</f>
        <v>0</v>
      </c>
      <c r="BM87" s="5">
        <f t="shared" si="103"/>
        <v>0</v>
      </c>
      <c r="BN87" s="5">
        <f t="shared" si="104"/>
        <v>0</v>
      </c>
      <c r="BO87" s="5">
        <f t="shared" si="105"/>
        <v>0</v>
      </c>
      <c r="BP87" s="5">
        <f t="shared" si="106"/>
        <v>0</v>
      </c>
      <c r="BQ87" s="5">
        <f t="shared" si="107"/>
        <v>0</v>
      </c>
      <c r="BR87" s="5">
        <f t="shared" si="108"/>
        <v>0</v>
      </c>
      <c r="BS87" s="5">
        <f t="shared" si="109"/>
        <v>0</v>
      </c>
      <c r="BT87" s="5">
        <f t="shared" si="110"/>
        <v>0</v>
      </c>
      <c r="BU87" s="5">
        <f t="shared" si="111"/>
        <v>0</v>
      </c>
      <c r="BV87" s="5">
        <f>IFERROR(SUM(BJ87:BU87),0)*((Cockpit!$C$3)^2)</f>
        <v>0</v>
      </c>
      <c r="BW87" s="19">
        <f>INDEX('Team forecast'!$M$3:$AU$22,MATCH($B87,'Team forecast'!$B$3:$B$22,0),MATCH(BW$1,'Team forecast'!$M$2:$AU$2,0))</f>
        <v>0</v>
      </c>
      <c r="BX87" s="19">
        <f>INDEX('Team forecast'!$M$3:$AU$22,MATCH($B87,'Team forecast'!$B$3:$B$22,0),MATCH(BX$1,'Team forecast'!$M$2:$AU$2,0))</f>
        <v>0</v>
      </c>
      <c r="BY87" s="19">
        <f>INDEX('Team forecast'!$M$3:$AU$22,MATCH($B87,'Team forecast'!$B$3:$B$22,0),MATCH(BY$1,'Team forecast'!$M$2:$AU$2,0))</f>
        <v>0</v>
      </c>
      <c r="BZ87" s="19">
        <f>INDEX('Team forecast'!$M$3:$AU$22,MATCH($B87,'Team forecast'!$B$3:$B$22,0),MATCH(BZ$1,'Team forecast'!$M$2:$AU$2,0))</f>
        <v>0</v>
      </c>
      <c r="CA87" s="5">
        <f t="shared" si="112"/>
        <v>-5000</v>
      </c>
      <c r="CB87" s="5">
        <f>INDEX('Team forecast'!$M$3:$AU$22,MATCH($B87,'Team forecast'!$B$3:$B$22,0),MATCH(CB$1,'Team forecast'!$M$2:$AU$2,0))*IF($Y87&gt;0,25000,0)</f>
        <v>0</v>
      </c>
      <c r="CC87" s="5">
        <f>INDEX('Team forecast'!$M$3:$AU$22,MATCH($B87,'Team forecast'!$B$3:$B$22,0),MATCH(CC$1,'Team forecast'!$M$2:$AU$2,0))*IF($Y87&gt;0,5000,0)</f>
        <v>0</v>
      </c>
      <c r="CD87" s="5">
        <f>INDEX('Team forecast'!$M$3:$AU$22,MATCH($B87,'Team forecast'!$B$3:$B$22,0),MATCH(CD$1,'Team forecast'!$M$2:$AU$2,0))*IF($Y87&gt;0,-15000,0)</f>
        <v>0</v>
      </c>
      <c r="CE87" s="5">
        <f t="shared" si="113"/>
        <v>0</v>
      </c>
      <c r="CF87" s="5">
        <f t="shared" si="114"/>
        <v>0</v>
      </c>
      <c r="CG87" s="5">
        <f t="shared" si="115"/>
        <v>0</v>
      </c>
      <c r="CH87" s="5">
        <f t="shared" si="116"/>
        <v>0</v>
      </c>
      <c r="CI87" s="5">
        <f t="shared" si="117"/>
        <v>0</v>
      </c>
      <c r="CJ87" s="5">
        <f t="shared" si="118"/>
        <v>0</v>
      </c>
      <c r="CK87" s="5">
        <f t="shared" si="119"/>
        <v>0</v>
      </c>
      <c r="CL87" s="5">
        <f t="shared" si="120"/>
        <v>0</v>
      </c>
      <c r="CM87" s="5">
        <f t="shared" si="121"/>
        <v>0</v>
      </c>
      <c r="CN87" s="5">
        <f>IFERROR(SUM(CB87:CM87),0)*((Cockpit!$C$3)^3)</f>
        <v>0</v>
      </c>
      <c r="CO87" s="19">
        <f>INDEX('Team forecast'!$M$3:$AU$22,MATCH($B87,'Team forecast'!$B$3:$B$22,0),MATCH(CO$1,'Team forecast'!$M$2:$AU$2,0))</f>
        <v>0</v>
      </c>
      <c r="CP87" s="19">
        <f>INDEX('Team forecast'!$M$3:$AU$22,MATCH($B87,'Team forecast'!$B$3:$B$22,0),MATCH(CP$1,'Team forecast'!$M$2:$AU$2,0))</f>
        <v>0</v>
      </c>
      <c r="CQ87" s="19">
        <f>INDEX('Team forecast'!$M$3:$AU$22,MATCH($B87,'Team forecast'!$B$3:$B$22,0),MATCH(CQ$1,'Team forecast'!$M$2:$AU$2,0))</f>
        <v>0</v>
      </c>
      <c r="CR87" s="19">
        <f>INDEX('Team forecast'!$M$3:$AU$22,MATCH($B87,'Team forecast'!$B$3:$B$22,0),MATCH(CR$1,'Team forecast'!$M$2:$AU$2,0))</f>
        <v>0</v>
      </c>
      <c r="CS87" s="5">
        <f t="shared" si="122"/>
        <v>-5000</v>
      </c>
      <c r="CT87" s="5">
        <f>INDEX('Team forecast'!$M$3:$AU$22,MATCH($B87,'Team forecast'!$B$3:$B$22,0),MATCH(CT$1,'Team forecast'!$M$2:$AU$2,0))*IF($Y87&gt;0,25000,0)</f>
        <v>0</v>
      </c>
      <c r="CU87" s="5">
        <f>INDEX('Team forecast'!$M$3:$AU$22,MATCH($B87,'Team forecast'!$B$3:$B$22,0),MATCH(CU$1,'Team forecast'!$M$2:$AU$2,0))*IF($Y87&gt;0,5000,0)</f>
        <v>0</v>
      </c>
      <c r="CV87" s="5">
        <f>INDEX('Team forecast'!$M$3:$AU$22,MATCH($B87,'Team forecast'!$B$3:$B$22,0),MATCH(CV$1,'Team forecast'!$M$2:$AU$2,0))*IF($Y87&gt;0,-15000,0)</f>
        <v>0</v>
      </c>
      <c r="CW87" s="5">
        <f t="shared" si="123"/>
        <v>0</v>
      </c>
      <c r="CX87" s="5">
        <f t="shared" si="124"/>
        <v>0</v>
      </c>
      <c r="CY87" s="5">
        <f t="shared" si="125"/>
        <v>0</v>
      </c>
      <c r="CZ87" s="5">
        <f t="shared" si="126"/>
        <v>0</v>
      </c>
      <c r="DA87" s="5">
        <f t="shared" si="127"/>
        <v>0</v>
      </c>
      <c r="DB87" s="5">
        <f t="shared" si="128"/>
        <v>0</v>
      </c>
      <c r="DC87" s="5">
        <f t="shared" si="129"/>
        <v>0</v>
      </c>
      <c r="DD87" s="5">
        <f t="shared" si="130"/>
        <v>0</v>
      </c>
      <c r="DE87" s="5">
        <f t="shared" si="131"/>
        <v>0</v>
      </c>
      <c r="DF87" s="5">
        <f>IFERROR(SUM(CT87:DE87),0)*((Cockpit!$C$3)^4)</f>
        <v>0</v>
      </c>
      <c r="DG87" s="19">
        <f>INDEX('Team forecast'!$M$3:$AU$22,MATCH($B87,'Team forecast'!$B$3:$B$22,0),MATCH(DG$1,'Team forecast'!$M$2:$AU$2,0))</f>
        <v>0</v>
      </c>
      <c r="DH87" s="19">
        <f>INDEX('Team forecast'!$M$3:$AU$22,MATCH($B87,'Team forecast'!$B$3:$B$22,0),MATCH(DH$1,'Team forecast'!$M$2:$AU$2,0))</f>
        <v>0</v>
      </c>
      <c r="DI87" s="19">
        <f>INDEX('Team forecast'!$M$3:$AU$22,MATCH($B87,'Team forecast'!$B$3:$B$22,0),MATCH(DI$1,'Team forecast'!$M$2:$AU$2,0))</f>
        <v>0</v>
      </c>
      <c r="DJ87" s="19">
        <f>INDEX('Team forecast'!$M$3:$AU$22,MATCH($B87,'Team forecast'!$B$3:$B$22,0),MATCH(DJ$1,'Team forecast'!$M$2:$AU$2,0))</f>
        <v>0</v>
      </c>
      <c r="DK87" s="5">
        <f t="shared" si="132"/>
        <v>-5000</v>
      </c>
      <c r="DL87" s="5">
        <f>INDEX('Team forecast'!$M$3:$AU$22,MATCH($B87,'Team forecast'!$B$3:$B$22,0),MATCH(DL$1,'Team forecast'!$M$2:$AU$2,0))*IF($Y87&gt;0,25000,0)</f>
        <v>0</v>
      </c>
      <c r="DM87" s="5">
        <f>INDEX('Team forecast'!$M$3:$AU$22,MATCH($B87,'Team forecast'!$B$3:$B$22,0),MATCH(DM$1,'Team forecast'!$M$2:$AU$2,0))*IF($Y87&gt;0,5000,0)</f>
        <v>0</v>
      </c>
      <c r="DN87" s="5">
        <f>INDEX('Team forecast'!$M$3:$AU$22,MATCH($B87,'Team forecast'!$B$3:$B$22,0),MATCH(DN$1,'Team forecast'!$M$2:$AU$2,0))*IF($Y87&gt;0,-15000,0)</f>
        <v>0</v>
      </c>
      <c r="DO87" s="5">
        <f t="shared" si="133"/>
        <v>0</v>
      </c>
      <c r="DP87" s="5">
        <f t="shared" si="134"/>
        <v>0</v>
      </c>
      <c r="DQ87" s="5">
        <f t="shared" si="135"/>
        <v>0</v>
      </c>
      <c r="DR87" s="5">
        <f t="shared" si="136"/>
        <v>0</v>
      </c>
      <c r="DS87" s="5">
        <f t="shared" si="137"/>
        <v>0</v>
      </c>
      <c r="DT87" s="5">
        <f t="shared" si="138"/>
        <v>0</v>
      </c>
      <c r="DU87" s="5">
        <f t="shared" si="139"/>
        <v>0</v>
      </c>
      <c r="DV87" s="5">
        <f t="shared" si="140"/>
        <v>0</v>
      </c>
      <c r="DW87" s="5">
        <f t="shared" si="141"/>
        <v>0</v>
      </c>
      <c r="DX87" s="5">
        <f>IFERROR(SUM(DL87:DW87),0)*((Cockpit!$C$3)^5)</f>
        <v>0</v>
      </c>
      <c r="DY87" s="5">
        <f t="shared" si="142"/>
        <v>-5000</v>
      </c>
      <c r="DZ87" s="5" t="str">
        <f>IF(ISERROR(MATCH(A87,'Current squad'!B:B,0)),"No","Yes")</f>
        <v>No</v>
      </c>
      <c r="EA87" s="5" cm="1">
        <f t="array" ref="EA87">IFERROR(_xlfn.IFS(DZ87="Yes",0,DZ87="No",H87*1%),999999)</f>
        <v>34030</v>
      </c>
      <c r="EB87" s="5">
        <f t="shared" si="84"/>
        <v>3437030</v>
      </c>
      <c r="EC87" s="5">
        <f t="shared" si="143"/>
        <v>-39030</v>
      </c>
      <c r="ED87" s="1">
        <f t="shared" si="85"/>
        <v>-1.1469291801351748E-2</v>
      </c>
      <c r="EE87" s="5">
        <f>RANK(EC87,$EC$2:$EC$572)+COUNTIF($EC$2:EC87,EC87)-1</f>
        <v>410</v>
      </c>
      <c r="EF87" s="4">
        <f>RANK(ED87,$ED$2:$ED$572)+COUNTIF($ED$2:ED87,ED87)-1</f>
        <v>326</v>
      </c>
    </row>
    <row r="88" spans="1:136" x14ac:dyDescent="0.3">
      <c r="A88" t="str">
        <f>IF(Holdet.dk!A88&lt;&gt;"",Holdet.dk!A88,"")</f>
        <v>Branislav Ivanovic</v>
      </c>
      <c r="B88" t="str">
        <f>INDEX(Holdet.dk!B:B,MATCH($A88,Holdet.dk!$A:$A,0))</f>
        <v>West Bromwich</v>
      </c>
      <c r="C88" t="str">
        <f>INDEX(Holdet.dk!C:C,MATCH($A88,Holdet.dk!$A:$A,0))</f>
        <v>Defense</v>
      </c>
      <c r="D88" t="str">
        <f>INDEX(Holdet.dk!D:D,MATCH($A88,Holdet.dk!$A:$A,0))</f>
        <v>2.976.000</v>
      </c>
      <c r="E88" s="1">
        <f>IFERROR(_xlfn.NUMBERVALUE(INDEX(Holdet.dk!$E:$E,MATCH($A88,Holdet.dk!$A:$A,0)),","),0)</f>
        <v>1E-3</v>
      </c>
      <c r="F88" t="str">
        <f>IF(INDEX(Lookup!H:H,MATCH('Master data'!A88,Lookup!G:G,0))=0,A88,INDEX(Lookup!H:H,MATCH('Master data'!A88,Lookup!G:G,0)))</f>
        <v>Branislav Ivanovic</v>
      </c>
      <c r="G88" t="str">
        <f>IFERROR(INDEX(Lookup!B:B,MATCH(INDEX(Rotowire!C:C,MATCH(F88,Rotowire!A:A,0)),Lookup!D:D,0)),"")</f>
        <v/>
      </c>
      <c r="H88" s="5">
        <f t="shared" si="76"/>
        <v>2976000</v>
      </c>
      <c r="I88" s="19">
        <f>IFERROR(INDEX('Team forecast'!$G$3:$I$22,MATCH($B88,'Team forecast'!$B$3:$B$22,0),MATCH(I$1,'Team forecast'!$G$2:$I$2,0)),0)</f>
        <v>1.1504424778761062</v>
      </c>
      <c r="J88" s="19">
        <f>IFERROR(INDEX('Team forecast'!$G$3:$I$22,MATCH($B88,'Team forecast'!$B$3:$B$22,0),MATCH(J$1,'Team forecast'!$G$2:$I$2,0)),0)</f>
        <v>0.79646017699115057</v>
      </c>
      <c r="K88" s="19">
        <f>IFERROR(INDEX('Team forecast'!$G$3:$I$22,MATCH($B88,'Team forecast'!$B$3:$B$22,0),MATCH(K$1,'Team forecast'!$G$2:$I$2,0)),0)</f>
        <v>2.0662361027698317</v>
      </c>
      <c r="L88">
        <f>SUMIFS(Rotowire!E:E,Rotowire!$A:$A,'Master data'!$F88)</f>
        <v>0</v>
      </c>
      <c r="M88" s="2">
        <f>SUMIFS(Rotowire!F:F,Rotowire!$A:$A,'Master data'!$F88)*I88</f>
        <v>0</v>
      </c>
      <c r="N88" s="2">
        <f>SUMIFS(Rotowire!G:G,Rotowire!$A:$A,'Master data'!$F88)*I88</f>
        <v>0</v>
      </c>
      <c r="O88" s="2">
        <f>SUMIFS(Rotowire!I:I,Rotowire!$A:$A,'Master data'!$F88)*I88</f>
        <v>0</v>
      </c>
      <c r="P88" s="2">
        <f>SUMIFS(Rotowire!W:W,Rotowire!$A:$A,'Master data'!$F88)*K88</f>
        <v>0</v>
      </c>
      <c r="Q88" s="2">
        <f>SUMIFS(Rotowire!Y:Y,Rotowire!$A:$A,'Master data'!$F88)*J88</f>
        <v>0</v>
      </c>
      <c r="R88" s="2">
        <f>SUMIFS(Rotowire!AB:AB,Rotowire!$A:$A,'Master data'!$F88)</f>
        <v>0</v>
      </c>
      <c r="S88" s="2">
        <f>SUMIFS(Rotowire!AC:AC,Rotowire!$A:$A,'Master data'!$F88)</f>
        <v>0</v>
      </c>
      <c r="T88" s="2">
        <f>INDEX('Team forecast'!D$3:D$22,MATCH($B88,'Team forecast'!$B$3:$B$22,0))</f>
        <v>1.3</v>
      </c>
      <c r="U88" s="2">
        <f>INDEX('Team forecast'!E$3:E$22,MATCH($B88,'Team forecast'!$B$3:$B$22,0))</f>
        <v>1.8</v>
      </c>
      <c r="V88" s="2">
        <f>INDEX('Team forecast'!J$3:J$22,MATCH($B88,'Team forecast'!$B$3:$B$22,0))</f>
        <v>0.27679999999999999</v>
      </c>
      <c r="W88" s="2">
        <f>INDEX('Team forecast'!K$3:K$22,MATCH($B88,'Team forecast'!$B$3:$B$22,0))</f>
        <v>0.23730000000000001</v>
      </c>
      <c r="X88" s="2">
        <f>INDEX('Team forecast'!L$3:L$22,MATCH($B88,'Team forecast'!$B$3:$B$22,0))</f>
        <v>0.4859</v>
      </c>
      <c r="Y88" s="5">
        <f t="shared" si="77"/>
        <v>-5000</v>
      </c>
      <c r="Z88" s="5">
        <f t="shared" si="78"/>
        <v>0</v>
      </c>
      <c r="AA88" s="5">
        <f t="shared" si="79"/>
        <v>0</v>
      </c>
      <c r="AB88" s="5">
        <f t="shared" si="80"/>
        <v>0</v>
      </c>
      <c r="AC88" s="5">
        <f t="shared" si="81"/>
        <v>0</v>
      </c>
      <c r="AD88" s="5">
        <f t="shared" si="86"/>
        <v>0</v>
      </c>
      <c r="AE88" s="5">
        <f t="shared" si="87"/>
        <v>0</v>
      </c>
      <c r="AF88" s="5">
        <f t="shared" si="82"/>
        <v>0</v>
      </c>
      <c r="AG88" s="5">
        <f t="shared" si="83"/>
        <v>0</v>
      </c>
      <c r="AH88" s="5">
        <f t="shared" si="88"/>
        <v>0</v>
      </c>
      <c r="AI88" s="5">
        <f t="shared" si="89"/>
        <v>0</v>
      </c>
      <c r="AJ88" s="5">
        <f t="shared" si="90"/>
        <v>0</v>
      </c>
      <c r="AK88" s="5">
        <f t="shared" si="91"/>
        <v>0</v>
      </c>
      <c r="AL88" s="5">
        <f>IFERROR(SUM(Y88:AK88),-5000)*((Cockpit!$C$3)^0)</f>
        <v>-5000</v>
      </c>
      <c r="AM88" s="19">
        <f>INDEX('Team forecast'!$M$3:$AU$22,MATCH($B88,'Team forecast'!$B$3:$B$22,0),MATCH(AM$1,'Team forecast'!$M$2:$AU$2,0))</f>
        <v>0</v>
      </c>
      <c r="AN88" s="19">
        <f>INDEX('Team forecast'!$M$3:$AU$22,MATCH($B88,'Team forecast'!$B$3:$B$22,0),MATCH(AN$1,'Team forecast'!$M$2:$AU$2,0))</f>
        <v>0</v>
      </c>
      <c r="AO88" s="19">
        <f>INDEX('Team forecast'!$M$3:$AU$22,MATCH($B88,'Team forecast'!$B$3:$B$22,0),MATCH(AO$1,'Team forecast'!$M$2:$AU$2,0))</f>
        <v>0</v>
      </c>
      <c r="AP88" s="19">
        <f>INDEX('Team forecast'!$M$3:$AU$22,MATCH($B88,'Team forecast'!$B$3:$B$22,0),MATCH(AP$1,'Team forecast'!$M$2:$AU$2,0))</f>
        <v>0</v>
      </c>
      <c r="AQ88" s="5">
        <f t="shared" si="92"/>
        <v>-5000</v>
      </c>
      <c r="AR88" s="5">
        <f>INDEX('Team forecast'!$M$3:$AU$22,MATCH($B88,'Team forecast'!$B$3:$B$22,0),MATCH(AR$1,'Team forecast'!$M$2:$AU$2,0))*IF($Y88&gt;0,25000,0)</f>
        <v>0</v>
      </c>
      <c r="AS88" s="5">
        <f>INDEX('Team forecast'!$M$3:$AU$22,MATCH($B88,'Team forecast'!$B$3:$B$22,0),MATCH(AS$1,'Team forecast'!$M$2:$AU$2,0))*IF($Y88&gt;0,5000,0)</f>
        <v>0</v>
      </c>
      <c r="AT88" s="5">
        <f>INDEX('Team forecast'!$M$3:$AU$22,MATCH($B88,'Team forecast'!$B$3:$B$22,0),MATCH(AT$1,'Team forecast'!$M$2:$AU$2,0))*IF($Y88&gt;0,-15000,0)</f>
        <v>0</v>
      </c>
      <c r="AU88" s="5">
        <f t="shared" si="93"/>
        <v>0</v>
      </c>
      <c r="AV88" s="5">
        <f t="shared" si="94"/>
        <v>0</v>
      </c>
      <c r="AW88" s="5">
        <f t="shared" si="95"/>
        <v>0</v>
      </c>
      <c r="AX88" s="5">
        <f t="shared" si="96"/>
        <v>0</v>
      </c>
      <c r="AY88" s="5">
        <f t="shared" si="97"/>
        <v>0</v>
      </c>
      <c r="AZ88" s="5">
        <f t="shared" si="98"/>
        <v>0</v>
      </c>
      <c r="BA88" s="5">
        <f t="shared" si="99"/>
        <v>0</v>
      </c>
      <c r="BB88" s="5">
        <f t="shared" si="100"/>
        <v>0</v>
      </c>
      <c r="BC88" s="5">
        <f t="shared" si="101"/>
        <v>0</v>
      </c>
      <c r="BD88" s="5">
        <f>IFERROR(SUM(AR88:BC88),0)*((Cockpit!$C$3)^1)</f>
        <v>0</v>
      </c>
      <c r="BE88" s="19">
        <f>INDEX('Team forecast'!$M$3:$AU$22,MATCH($B88,'Team forecast'!$B$3:$B$22,0),MATCH(BE$1,'Team forecast'!$M$2:$AU$2,0))</f>
        <v>0</v>
      </c>
      <c r="BF88" s="19">
        <f>INDEX('Team forecast'!$M$3:$AU$22,MATCH($B88,'Team forecast'!$B$3:$B$22,0),MATCH(BF$1,'Team forecast'!$M$2:$AU$2,0))</f>
        <v>0</v>
      </c>
      <c r="BG88" s="19">
        <f>INDEX('Team forecast'!$M$3:$AU$22,MATCH($B88,'Team forecast'!$B$3:$B$22,0),MATCH(BG$1,'Team forecast'!$M$2:$AU$2,0))</f>
        <v>0</v>
      </c>
      <c r="BH88" s="19">
        <f>INDEX('Team forecast'!$M$3:$AU$22,MATCH($B88,'Team forecast'!$B$3:$B$22,0),MATCH(BH$1,'Team forecast'!$M$2:$AU$2,0))</f>
        <v>0</v>
      </c>
      <c r="BI88" s="5">
        <f t="shared" si="102"/>
        <v>-5000</v>
      </c>
      <c r="BJ88" s="5">
        <f>INDEX('Team forecast'!$M$3:$AU$22,MATCH($B88,'Team forecast'!$B$3:$B$22,0),MATCH(BJ$1,'Team forecast'!$M$2:$AU$2,0))*IF($Y88&gt;0,25000,0)</f>
        <v>0</v>
      </c>
      <c r="BK88" s="5">
        <f>INDEX('Team forecast'!$M$3:$AU$22,MATCH($B88,'Team forecast'!$B$3:$B$22,0),MATCH(BK$1,'Team forecast'!$M$2:$AU$2,0))*IF($Y88&gt;0,5000,0)</f>
        <v>0</v>
      </c>
      <c r="BL88" s="5">
        <f>INDEX('Team forecast'!$M$3:$AU$22,MATCH($B88,'Team forecast'!$B$3:$B$22,0),MATCH(BL$1,'Team forecast'!$M$2:$AU$2,0))*IF($Y88&gt;0,-15000,0)</f>
        <v>0</v>
      </c>
      <c r="BM88" s="5">
        <f t="shared" si="103"/>
        <v>0</v>
      </c>
      <c r="BN88" s="5">
        <f t="shared" si="104"/>
        <v>0</v>
      </c>
      <c r="BO88" s="5">
        <f t="shared" si="105"/>
        <v>0</v>
      </c>
      <c r="BP88" s="5">
        <f t="shared" si="106"/>
        <v>0</v>
      </c>
      <c r="BQ88" s="5">
        <f t="shared" si="107"/>
        <v>0</v>
      </c>
      <c r="BR88" s="5">
        <f t="shared" si="108"/>
        <v>0</v>
      </c>
      <c r="BS88" s="5">
        <f t="shared" si="109"/>
        <v>0</v>
      </c>
      <c r="BT88" s="5">
        <f t="shared" si="110"/>
        <v>0</v>
      </c>
      <c r="BU88" s="5">
        <f t="shared" si="111"/>
        <v>0</v>
      </c>
      <c r="BV88" s="5">
        <f>IFERROR(SUM(BJ88:BU88),0)*((Cockpit!$C$3)^2)</f>
        <v>0</v>
      </c>
      <c r="BW88" s="19">
        <f>INDEX('Team forecast'!$M$3:$AU$22,MATCH($B88,'Team forecast'!$B$3:$B$22,0),MATCH(BW$1,'Team forecast'!$M$2:$AU$2,0))</f>
        <v>0</v>
      </c>
      <c r="BX88" s="19">
        <f>INDEX('Team forecast'!$M$3:$AU$22,MATCH($B88,'Team forecast'!$B$3:$B$22,0),MATCH(BX$1,'Team forecast'!$M$2:$AU$2,0))</f>
        <v>0</v>
      </c>
      <c r="BY88" s="19">
        <f>INDEX('Team forecast'!$M$3:$AU$22,MATCH($B88,'Team forecast'!$B$3:$B$22,0),MATCH(BY$1,'Team forecast'!$M$2:$AU$2,0))</f>
        <v>0</v>
      </c>
      <c r="BZ88" s="19">
        <f>INDEX('Team forecast'!$M$3:$AU$22,MATCH($B88,'Team forecast'!$B$3:$B$22,0),MATCH(BZ$1,'Team forecast'!$M$2:$AU$2,0))</f>
        <v>0</v>
      </c>
      <c r="CA88" s="5">
        <f t="shared" si="112"/>
        <v>-5000</v>
      </c>
      <c r="CB88" s="5">
        <f>INDEX('Team forecast'!$M$3:$AU$22,MATCH($B88,'Team forecast'!$B$3:$B$22,0),MATCH(CB$1,'Team forecast'!$M$2:$AU$2,0))*IF($Y88&gt;0,25000,0)</f>
        <v>0</v>
      </c>
      <c r="CC88" s="5">
        <f>INDEX('Team forecast'!$M$3:$AU$22,MATCH($B88,'Team forecast'!$B$3:$B$22,0),MATCH(CC$1,'Team forecast'!$M$2:$AU$2,0))*IF($Y88&gt;0,5000,0)</f>
        <v>0</v>
      </c>
      <c r="CD88" s="5">
        <f>INDEX('Team forecast'!$M$3:$AU$22,MATCH($B88,'Team forecast'!$B$3:$B$22,0),MATCH(CD$1,'Team forecast'!$M$2:$AU$2,0))*IF($Y88&gt;0,-15000,0)</f>
        <v>0</v>
      </c>
      <c r="CE88" s="5">
        <f t="shared" si="113"/>
        <v>0</v>
      </c>
      <c r="CF88" s="5">
        <f t="shared" si="114"/>
        <v>0</v>
      </c>
      <c r="CG88" s="5">
        <f t="shared" si="115"/>
        <v>0</v>
      </c>
      <c r="CH88" s="5">
        <f t="shared" si="116"/>
        <v>0</v>
      </c>
      <c r="CI88" s="5">
        <f t="shared" si="117"/>
        <v>0</v>
      </c>
      <c r="CJ88" s="5">
        <f t="shared" si="118"/>
        <v>0</v>
      </c>
      <c r="CK88" s="5">
        <f t="shared" si="119"/>
        <v>0</v>
      </c>
      <c r="CL88" s="5">
        <f t="shared" si="120"/>
        <v>0</v>
      </c>
      <c r="CM88" s="5">
        <f t="shared" si="121"/>
        <v>0</v>
      </c>
      <c r="CN88" s="5">
        <f>IFERROR(SUM(CB88:CM88),0)*((Cockpit!$C$3)^3)</f>
        <v>0</v>
      </c>
      <c r="CO88" s="19">
        <f>INDEX('Team forecast'!$M$3:$AU$22,MATCH($B88,'Team forecast'!$B$3:$B$22,0),MATCH(CO$1,'Team forecast'!$M$2:$AU$2,0))</f>
        <v>0</v>
      </c>
      <c r="CP88" s="19">
        <f>INDEX('Team forecast'!$M$3:$AU$22,MATCH($B88,'Team forecast'!$B$3:$B$22,0),MATCH(CP$1,'Team forecast'!$M$2:$AU$2,0))</f>
        <v>0</v>
      </c>
      <c r="CQ88" s="19">
        <f>INDEX('Team forecast'!$M$3:$AU$22,MATCH($B88,'Team forecast'!$B$3:$B$22,0),MATCH(CQ$1,'Team forecast'!$M$2:$AU$2,0))</f>
        <v>0</v>
      </c>
      <c r="CR88" s="19">
        <f>INDEX('Team forecast'!$M$3:$AU$22,MATCH($B88,'Team forecast'!$B$3:$B$22,0),MATCH(CR$1,'Team forecast'!$M$2:$AU$2,0))</f>
        <v>0</v>
      </c>
      <c r="CS88" s="5">
        <f t="shared" si="122"/>
        <v>-5000</v>
      </c>
      <c r="CT88" s="5">
        <f>INDEX('Team forecast'!$M$3:$AU$22,MATCH($B88,'Team forecast'!$B$3:$B$22,0),MATCH(CT$1,'Team forecast'!$M$2:$AU$2,0))*IF($Y88&gt;0,25000,0)</f>
        <v>0</v>
      </c>
      <c r="CU88" s="5">
        <f>INDEX('Team forecast'!$M$3:$AU$22,MATCH($B88,'Team forecast'!$B$3:$B$22,0),MATCH(CU$1,'Team forecast'!$M$2:$AU$2,0))*IF($Y88&gt;0,5000,0)</f>
        <v>0</v>
      </c>
      <c r="CV88" s="5">
        <f>INDEX('Team forecast'!$M$3:$AU$22,MATCH($B88,'Team forecast'!$B$3:$B$22,0),MATCH(CV$1,'Team forecast'!$M$2:$AU$2,0))*IF($Y88&gt;0,-15000,0)</f>
        <v>0</v>
      </c>
      <c r="CW88" s="5">
        <f t="shared" si="123"/>
        <v>0</v>
      </c>
      <c r="CX88" s="5">
        <f t="shared" si="124"/>
        <v>0</v>
      </c>
      <c r="CY88" s="5">
        <f t="shared" si="125"/>
        <v>0</v>
      </c>
      <c r="CZ88" s="5">
        <f t="shared" si="126"/>
        <v>0</v>
      </c>
      <c r="DA88" s="5">
        <f t="shared" si="127"/>
        <v>0</v>
      </c>
      <c r="DB88" s="5">
        <f t="shared" si="128"/>
        <v>0</v>
      </c>
      <c r="DC88" s="5">
        <f t="shared" si="129"/>
        <v>0</v>
      </c>
      <c r="DD88" s="5">
        <f t="shared" si="130"/>
        <v>0</v>
      </c>
      <c r="DE88" s="5">
        <f t="shared" si="131"/>
        <v>0</v>
      </c>
      <c r="DF88" s="5">
        <f>IFERROR(SUM(CT88:DE88),0)*((Cockpit!$C$3)^4)</f>
        <v>0</v>
      </c>
      <c r="DG88" s="19">
        <f>INDEX('Team forecast'!$M$3:$AU$22,MATCH($B88,'Team forecast'!$B$3:$B$22,0),MATCH(DG$1,'Team forecast'!$M$2:$AU$2,0))</f>
        <v>0</v>
      </c>
      <c r="DH88" s="19">
        <f>INDEX('Team forecast'!$M$3:$AU$22,MATCH($B88,'Team forecast'!$B$3:$B$22,0),MATCH(DH$1,'Team forecast'!$M$2:$AU$2,0))</f>
        <v>0</v>
      </c>
      <c r="DI88" s="19">
        <f>INDEX('Team forecast'!$M$3:$AU$22,MATCH($B88,'Team forecast'!$B$3:$B$22,0),MATCH(DI$1,'Team forecast'!$M$2:$AU$2,0))</f>
        <v>0</v>
      </c>
      <c r="DJ88" s="19">
        <f>INDEX('Team forecast'!$M$3:$AU$22,MATCH($B88,'Team forecast'!$B$3:$B$22,0),MATCH(DJ$1,'Team forecast'!$M$2:$AU$2,0))</f>
        <v>0</v>
      </c>
      <c r="DK88" s="5">
        <f t="shared" si="132"/>
        <v>-5000</v>
      </c>
      <c r="DL88" s="5">
        <f>INDEX('Team forecast'!$M$3:$AU$22,MATCH($B88,'Team forecast'!$B$3:$B$22,0),MATCH(DL$1,'Team forecast'!$M$2:$AU$2,0))*IF($Y88&gt;0,25000,0)</f>
        <v>0</v>
      </c>
      <c r="DM88" s="5">
        <f>INDEX('Team forecast'!$M$3:$AU$22,MATCH($B88,'Team forecast'!$B$3:$B$22,0),MATCH(DM$1,'Team forecast'!$M$2:$AU$2,0))*IF($Y88&gt;0,5000,0)</f>
        <v>0</v>
      </c>
      <c r="DN88" s="5">
        <f>INDEX('Team forecast'!$M$3:$AU$22,MATCH($B88,'Team forecast'!$B$3:$B$22,0),MATCH(DN$1,'Team forecast'!$M$2:$AU$2,0))*IF($Y88&gt;0,-15000,0)</f>
        <v>0</v>
      </c>
      <c r="DO88" s="5">
        <f t="shared" si="133"/>
        <v>0</v>
      </c>
      <c r="DP88" s="5">
        <f t="shared" si="134"/>
        <v>0</v>
      </c>
      <c r="DQ88" s="5">
        <f t="shared" si="135"/>
        <v>0</v>
      </c>
      <c r="DR88" s="5">
        <f t="shared" si="136"/>
        <v>0</v>
      </c>
      <c r="DS88" s="5">
        <f t="shared" si="137"/>
        <v>0</v>
      </c>
      <c r="DT88" s="5">
        <f t="shared" si="138"/>
        <v>0</v>
      </c>
      <c r="DU88" s="5">
        <f t="shared" si="139"/>
        <v>0</v>
      </c>
      <c r="DV88" s="5">
        <f t="shared" si="140"/>
        <v>0</v>
      </c>
      <c r="DW88" s="5">
        <f t="shared" si="141"/>
        <v>0</v>
      </c>
      <c r="DX88" s="5">
        <f>IFERROR(SUM(DL88:DW88),0)*((Cockpit!$C$3)^5)</f>
        <v>0</v>
      </c>
      <c r="DY88" s="5">
        <f t="shared" si="142"/>
        <v>-5000</v>
      </c>
      <c r="DZ88" s="5" t="str">
        <f>IF(ISERROR(MATCH(A88,'Current squad'!B:B,0)),"No","Yes")</f>
        <v>No</v>
      </c>
      <c r="EA88" s="5" cm="1">
        <f t="array" ref="EA88">IFERROR(_xlfn.IFS(DZ88="Yes",0,DZ88="No",H88*1%),999999)</f>
        <v>29760</v>
      </c>
      <c r="EB88" s="5">
        <f t="shared" si="84"/>
        <v>3005760</v>
      </c>
      <c r="EC88" s="5">
        <f t="shared" si="143"/>
        <v>-34760</v>
      </c>
      <c r="ED88" s="1">
        <f t="shared" si="85"/>
        <v>-1.1680107526881721E-2</v>
      </c>
      <c r="EE88" s="5">
        <f>RANK(EC88,$EC$2:$EC$572)+COUNTIF($EC$2:EC88,EC88)-1</f>
        <v>368</v>
      </c>
      <c r="EF88" s="4">
        <f>RANK(ED88,$ED$2:$ED$572)+COUNTIF($ED$2:ED88,ED88)-1</f>
        <v>361</v>
      </c>
    </row>
    <row r="89" spans="1:136" x14ac:dyDescent="0.3">
      <c r="A89" t="str">
        <f>IF(Holdet.dk!A89&lt;&gt;"",Holdet.dk!A89,"")</f>
        <v>James Maddison</v>
      </c>
      <c r="B89" t="str">
        <f>INDEX(Holdet.dk!B:B,MATCH($A89,Holdet.dk!$A:$A,0))</f>
        <v>Leicester City</v>
      </c>
      <c r="C89" t="str">
        <f>INDEX(Holdet.dk!C:C,MATCH($A89,Holdet.dk!$A:$A,0))</f>
        <v>Midfield</v>
      </c>
      <c r="D89" t="str">
        <f>INDEX(Holdet.dk!D:D,MATCH($A89,Holdet.dk!$A:$A,0))</f>
        <v>7.573.000</v>
      </c>
      <c r="E89" s="1">
        <f>IFERROR(_xlfn.NUMBERVALUE(INDEX(Holdet.dk!$E:$E,MATCH($A89,Holdet.dk!$A:$A,0)),","),0)</f>
        <v>2.8999999999999998E-2</v>
      </c>
      <c r="F89" t="str">
        <f>IF(INDEX(Lookup!H:H,MATCH('Master data'!A89,Lookup!G:G,0))=0,A89,INDEX(Lookup!H:H,MATCH('Master data'!A89,Lookup!G:G,0)))</f>
        <v>James Maddison</v>
      </c>
      <c r="G89" t="str">
        <f>IFERROR(INDEX(Lookup!B:B,MATCH(INDEX(Rotowire!C:C,MATCH(F89,Rotowire!A:A,0)),Lookup!D:D,0)),"")</f>
        <v>Tottenham</v>
      </c>
      <c r="H89" s="5">
        <f t="shared" si="76"/>
        <v>7573000</v>
      </c>
      <c r="I89" s="19">
        <f>IFERROR(INDEX('Team forecast'!$G$3:$I$22,MATCH($B89,'Team forecast'!$B$3:$B$22,0),MATCH(I$1,'Team forecast'!$G$2:$I$2,0)),0)</f>
        <v>1.0388888888888888</v>
      </c>
      <c r="J89" s="19">
        <f>IFERROR(INDEX('Team forecast'!$G$3:$I$22,MATCH($B89,'Team forecast'!$B$3:$B$22,0),MATCH(J$1,'Team forecast'!$G$2:$I$2,0)),0)</f>
        <v>0.81751824817518248</v>
      </c>
      <c r="K89" s="19">
        <f>IFERROR(INDEX('Team forecast'!$G$3:$I$22,MATCH($B89,'Team forecast'!$B$3:$B$22,0),MATCH(K$1,'Team forecast'!$G$2:$I$2,0)),0)</f>
        <v>1.2549222870116903</v>
      </c>
      <c r="L89">
        <f>SUMIFS(Rotowire!E:E,Rotowire!$A:$A,'Master data'!$F89)</f>
        <v>95</v>
      </c>
      <c r="M89" s="2">
        <f>SUMIFS(Rotowire!F:F,Rotowire!$A:$A,'Master data'!$F89)*I89</f>
        <v>0.38438888888888884</v>
      </c>
      <c r="N89" s="2">
        <f>SUMIFS(Rotowire!G:G,Rotowire!$A:$A,'Master data'!$F89)*I89</f>
        <v>0.27011111111111108</v>
      </c>
      <c r="O89" s="2">
        <f>SUMIFS(Rotowire!I:I,Rotowire!$A:$A,'Master data'!$F89)*I89</f>
        <v>1.4232777777777776</v>
      </c>
      <c r="P89" s="2">
        <f>SUMIFS(Rotowire!W:W,Rotowire!$A:$A,'Master data'!$F89)*K89</f>
        <v>0.32627979462303947</v>
      </c>
      <c r="Q89" s="2">
        <f>SUMIFS(Rotowire!Y:Y,Rotowire!$A:$A,'Master data'!$F89)*J89</f>
        <v>0</v>
      </c>
      <c r="R89" s="2">
        <f>SUMIFS(Rotowire!AB:AB,Rotowire!$A:$A,'Master data'!$F89)</f>
        <v>0.18</v>
      </c>
      <c r="S89" s="2">
        <f>SUMIFS(Rotowire!AC:AC,Rotowire!$A:$A,'Master data'!$F89)</f>
        <v>0</v>
      </c>
      <c r="T89" s="2">
        <f>INDEX('Team forecast'!D$3:D$22,MATCH($B89,'Team forecast'!$B$3:$B$22,0))</f>
        <v>1.87</v>
      </c>
      <c r="U89" s="2">
        <f>INDEX('Team forecast'!E$3:E$22,MATCH($B89,'Team forecast'!$B$3:$B$22,0))</f>
        <v>1.1200000000000001</v>
      </c>
      <c r="V89" s="2">
        <f>INDEX('Team forecast'!J$3:J$22,MATCH($B89,'Team forecast'!$B$3:$B$22,0))</f>
        <v>0.54369999999999996</v>
      </c>
      <c r="W89" s="2">
        <f>INDEX('Team forecast'!K$3:K$22,MATCH($B89,'Team forecast'!$B$3:$B$22,0))</f>
        <v>0.23169999999999999</v>
      </c>
      <c r="X89" s="2">
        <f>INDEX('Team forecast'!L$3:L$22,MATCH($B89,'Team forecast'!$B$3:$B$22,0))</f>
        <v>0.22459999999999999</v>
      </c>
      <c r="Y89" s="5">
        <f t="shared" si="77"/>
        <v>7000</v>
      </c>
      <c r="Z89" s="5">
        <f t="shared" si="78"/>
        <v>13592.499999999998</v>
      </c>
      <c r="AA89" s="5">
        <f t="shared" si="79"/>
        <v>1158.5</v>
      </c>
      <c r="AB89" s="5">
        <f t="shared" si="80"/>
        <v>-3369</v>
      </c>
      <c r="AC89" s="5">
        <f t="shared" si="81"/>
        <v>48048.611111111102</v>
      </c>
      <c r="AD89" s="5">
        <f t="shared" si="86"/>
        <v>13505.555555555555</v>
      </c>
      <c r="AE89" s="5">
        <f t="shared" si="87"/>
        <v>14232.777777777776</v>
      </c>
      <c r="AF89" s="5">
        <f t="shared" si="82"/>
        <v>0</v>
      </c>
      <c r="AG89" s="5">
        <f t="shared" si="83"/>
        <v>0</v>
      </c>
      <c r="AH89" s="5">
        <f t="shared" si="88"/>
        <v>-3600</v>
      </c>
      <c r="AI89" s="5">
        <f t="shared" si="89"/>
        <v>0</v>
      </c>
      <c r="AJ89" s="5">
        <f t="shared" si="90"/>
        <v>18700</v>
      </c>
      <c r="AK89" s="5">
        <f t="shared" si="91"/>
        <v>-8960</v>
      </c>
      <c r="AL89" s="5">
        <f>IFERROR(SUM(Y89:AK89),-5000)*((Cockpit!$C$3)^0)</f>
        <v>100308.94444444444</v>
      </c>
      <c r="AM89" s="19">
        <f>INDEX('Team forecast'!$M$3:$AU$22,MATCH($B89,'Team forecast'!$B$3:$B$22,0),MATCH(AM$1,'Team forecast'!$M$2:$AU$2,0))</f>
        <v>0</v>
      </c>
      <c r="AN89" s="19">
        <f>INDEX('Team forecast'!$M$3:$AU$22,MATCH($B89,'Team forecast'!$B$3:$B$22,0),MATCH(AN$1,'Team forecast'!$M$2:$AU$2,0))</f>
        <v>0</v>
      </c>
      <c r="AO89" s="19">
        <f>INDEX('Team forecast'!$M$3:$AU$22,MATCH($B89,'Team forecast'!$B$3:$B$22,0),MATCH(AO$1,'Team forecast'!$M$2:$AU$2,0))</f>
        <v>0</v>
      </c>
      <c r="AP89" s="19">
        <f>INDEX('Team forecast'!$M$3:$AU$22,MATCH($B89,'Team forecast'!$B$3:$B$22,0),MATCH(AP$1,'Team forecast'!$M$2:$AU$2,0))</f>
        <v>0</v>
      </c>
      <c r="AQ89" s="5">
        <f t="shared" si="92"/>
        <v>7000</v>
      </c>
      <c r="AR89" s="5">
        <f>INDEX('Team forecast'!$M$3:$AU$22,MATCH($B89,'Team forecast'!$B$3:$B$22,0),MATCH(AR$1,'Team forecast'!$M$2:$AU$2,0))*IF($Y89&gt;0,25000,0)</f>
        <v>0</v>
      </c>
      <c r="AS89" s="5">
        <f>INDEX('Team forecast'!$M$3:$AU$22,MATCH($B89,'Team forecast'!$B$3:$B$22,0),MATCH(AS$1,'Team forecast'!$M$2:$AU$2,0))*IF($Y89&gt;0,5000,0)</f>
        <v>0</v>
      </c>
      <c r="AT89" s="5">
        <f>INDEX('Team forecast'!$M$3:$AU$22,MATCH($B89,'Team forecast'!$B$3:$B$22,0),MATCH(AT$1,'Team forecast'!$M$2:$AU$2,0))*IF($Y89&gt;0,-15000,0)</f>
        <v>0</v>
      </c>
      <c r="AU89" s="5">
        <f t="shared" si="93"/>
        <v>0</v>
      </c>
      <c r="AV89" s="5">
        <f t="shared" si="94"/>
        <v>0</v>
      </c>
      <c r="AW89" s="5">
        <f t="shared" si="95"/>
        <v>0</v>
      </c>
      <c r="AX89" s="5">
        <f t="shared" si="96"/>
        <v>0</v>
      </c>
      <c r="AY89" s="5">
        <f t="shared" si="97"/>
        <v>0</v>
      </c>
      <c r="AZ89" s="5">
        <f t="shared" si="98"/>
        <v>-3600</v>
      </c>
      <c r="BA89" s="5">
        <f t="shared" si="99"/>
        <v>0</v>
      </c>
      <c r="BB89" s="5">
        <f t="shared" si="100"/>
        <v>0</v>
      </c>
      <c r="BC89" s="5">
        <f t="shared" si="101"/>
        <v>0</v>
      </c>
      <c r="BD89" s="5">
        <f>IFERROR(SUM(AR89:BC89),0)*((Cockpit!$C$3)^1)</f>
        <v>-2520</v>
      </c>
      <c r="BE89" s="19">
        <f>INDEX('Team forecast'!$M$3:$AU$22,MATCH($B89,'Team forecast'!$B$3:$B$22,0),MATCH(BE$1,'Team forecast'!$M$2:$AU$2,0))</f>
        <v>0</v>
      </c>
      <c r="BF89" s="19">
        <f>INDEX('Team forecast'!$M$3:$AU$22,MATCH($B89,'Team forecast'!$B$3:$B$22,0),MATCH(BF$1,'Team forecast'!$M$2:$AU$2,0))</f>
        <v>0</v>
      </c>
      <c r="BG89" s="19">
        <f>INDEX('Team forecast'!$M$3:$AU$22,MATCH($B89,'Team forecast'!$B$3:$B$22,0),MATCH(BG$1,'Team forecast'!$M$2:$AU$2,0))</f>
        <v>0</v>
      </c>
      <c r="BH89" s="19">
        <f>INDEX('Team forecast'!$M$3:$AU$22,MATCH($B89,'Team forecast'!$B$3:$B$22,0),MATCH(BH$1,'Team forecast'!$M$2:$AU$2,0))</f>
        <v>0</v>
      </c>
      <c r="BI89" s="5">
        <f t="shared" si="102"/>
        <v>7000</v>
      </c>
      <c r="BJ89" s="5">
        <f>INDEX('Team forecast'!$M$3:$AU$22,MATCH($B89,'Team forecast'!$B$3:$B$22,0),MATCH(BJ$1,'Team forecast'!$M$2:$AU$2,0))*IF($Y89&gt;0,25000,0)</f>
        <v>0</v>
      </c>
      <c r="BK89" s="5">
        <f>INDEX('Team forecast'!$M$3:$AU$22,MATCH($B89,'Team forecast'!$B$3:$B$22,0),MATCH(BK$1,'Team forecast'!$M$2:$AU$2,0))*IF($Y89&gt;0,5000,0)</f>
        <v>0</v>
      </c>
      <c r="BL89" s="5">
        <f>INDEX('Team forecast'!$M$3:$AU$22,MATCH($B89,'Team forecast'!$B$3:$B$22,0),MATCH(BL$1,'Team forecast'!$M$2:$AU$2,0))*IF($Y89&gt;0,-15000,0)</f>
        <v>0</v>
      </c>
      <c r="BM89" s="5">
        <f t="shared" si="103"/>
        <v>0</v>
      </c>
      <c r="BN89" s="5">
        <f t="shared" si="104"/>
        <v>0</v>
      </c>
      <c r="BO89" s="5">
        <f t="shared" si="105"/>
        <v>0</v>
      </c>
      <c r="BP89" s="5">
        <f t="shared" si="106"/>
        <v>0</v>
      </c>
      <c r="BQ89" s="5">
        <f t="shared" si="107"/>
        <v>0</v>
      </c>
      <c r="BR89" s="5">
        <f t="shared" si="108"/>
        <v>-3600</v>
      </c>
      <c r="BS89" s="5">
        <f t="shared" si="109"/>
        <v>0</v>
      </c>
      <c r="BT89" s="5">
        <f t="shared" si="110"/>
        <v>0</v>
      </c>
      <c r="BU89" s="5">
        <f t="shared" si="111"/>
        <v>0</v>
      </c>
      <c r="BV89" s="5">
        <f>IFERROR(SUM(BJ89:BU89),0)*((Cockpit!$C$3)^2)</f>
        <v>-1763.9999999999998</v>
      </c>
      <c r="BW89" s="19">
        <f>INDEX('Team forecast'!$M$3:$AU$22,MATCH($B89,'Team forecast'!$B$3:$B$22,0),MATCH(BW$1,'Team forecast'!$M$2:$AU$2,0))</f>
        <v>0</v>
      </c>
      <c r="BX89" s="19">
        <f>INDEX('Team forecast'!$M$3:$AU$22,MATCH($B89,'Team forecast'!$B$3:$B$22,0),MATCH(BX$1,'Team forecast'!$M$2:$AU$2,0))</f>
        <v>0</v>
      </c>
      <c r="BY89" s="19">
        <f>INDEX('Team forecast'!$M$3:$AU$22,MATCH($B89,'Team forecast'!$B$3:$B$22,0),MATCH(BY$1,'Team forecast'!$M$2:$AU$2,0))</f>
        <v>0</v>
      </c>
      <c r="BZ89" s="19">
        <f>INDEX('Team forecast'!$M$3:$AU$22,MATCH($B89,'Team forecast'!$B$3:$B$22,0),MATCH(BZ$1,'Team forecast'!$M$2:$AU$2,0))</f>
        <v>0</v>
      </c>
      <c r="CA89" s="5">
        <f t="shared" si="112"/>
        <v>7000</v>
      </c>
      <c r="CB89" s="5">
        <f>INDEX('Team forecast'!$M$3:$AU$22,MATCH($B89,'Team forecast'!$B$3:$B$22,0),MATCH(CB$1,'Team forecast'!$M$2:$AU$2,0))*IF($Y89&gt;0,25000,0)</f>
        <v>0</v>
      </c>
      <c r="CC89" s="5">
        <f>INDEX('Team forecast'!$M$3:$AU$22,MATCH($B89,'Team forecast'!$B$3:$B$22,0),MATCH(CC$1,'Team forecast'!$M$2:$AU$2,0))*IF($Y89&gt;0,5000,0)</f>
        <v>0</v>
      </c>
      <c r="CD89" s="5">
        <f>INDEX('Team forecast'!$M$3:$AU$22,MATCH($B89,'Team forecast'!$B$3:$B$22,0),MATCH(CD$1,'Team forecast'!$M$2:$AU$2,0))*IF($Y89&gt;0,-15000,0)</f>
        <v>0</v>
      </c>
      <c r="CE89" s="5">
        <f t="shared" si="113"/>
        <v>0</v>
      </c>
      <c r="CF89" s="5">
        <f t="shared" si="114"/>
        <v>0</v>
      </c>
      <c r="CG89" s="5">
        <f t="shared" si="115"/>
        <v>0</v>
      </c>
      <c r="CH89" s="5">
        <f t="shared" si="116"/>
        <v>0</v>
      </c>
      <c r="CI89" s="5">
        <f t="shared" si="117"/>
        <v>0</v>
      </c>
      <c r="CJ89" s="5">
        <f t="shared" si="118"/>
        <v>-3600</v>
      </c>
      <c r="CK89" s="5">
        <f t="shared" si="119"/>
        <v>0</v>
      </c>
      <c r="CL89" s="5">
        <f t="shared" si="120"/>
        <v>0</v>
      </c>
      <c r="CM89" s="5">
        <f t="shared" si="121"/>
        <v>0</v>
      </c>
      <c r="CN89" s="5">
        <f>IFERROR(SUM(CB89:CM89),0)*((Cockpit!$C$3)^3)</f>
        <v>-1234.7999999999997</v>
      </c>
      <c r="CO89" s="19">
        <f>INDEX('Team forecast'!$M$3:$AU$22,MATCH($B89,'Team forecast'!$B$3:$B$22,0),MATCH(CO$1,'Team forecast'!$M$2:$AU$2,0))</f>
        <v>0</v>
      </c>
      <c r="CP89" s="19">
        <f>INDEX('Team forecast'!$M$3:$AU$22,MATCH($B89,'Team forecast'!$B$3:$B$22,0),MATCH(CP$1,'Team forecast'!$M$2:$AU$2,0))</f>
        <v>0</v>
      </c>
      <c r="CQ89" s="19">
        <f>INDEX('Team forecast'!$M$3:$AU$22,MATCH($B89,'Team forecast'!$B$3:$B$22,0),MATCH(CQ$1,'Team forecast'!$M$2:$AU$2,0))</f>
        <v>0</v>
      </c>
      <c r="CR89" s="19">
        <f>INDEX('Team forecast'!$M$3:$AU$22,MATCH($B89,'Team forecast'!$B$3:$B$22,0),MATCH(CR$1,'Team forecast'!$M$2:$AU$2,0))</f>
        <v>0</v>
      </c>
      <c r="CS89" s="5">
        <f t="shared" si="122"/>
        <v>7000</v>
      </c>
      <c r="CT89" s="5">
        <f>INDEX('Team forecast'!$M$3:$AU$22,MATCH($B89,'Team forecast'!$B$3:$B$22,0),MATCH(CT$1,'Team forecast'!$M$2:$AU$2,0))*IF($Y89&gt;0,25000,0)</f>
        <v>0</v>
      </c>
      <c r="CU89" s="5">
        <f>INDEX('Team forecast'!$M$3:$AU$22,MATCH($B89,'Team forecast'!$B$3:$B$22,0),MATCH(CU$1,'Team forecast'!$M$2:$AU$2,0))*IF($Y89&gt;0,5000,0)</f>
        <v>0</v>
      </c>
      <c r="CV89" s="5">
        <f>INDEX('Team forecast'!$M$3:$AU$22,MATCH($B89,'Team forecast'!$B$3:$B$22,0),MATCH(CV$1,'Team forecast'!$M$2:$AU$2,0))*IF($Y89&gt;0,-15000,0)</f>
        <v>0</v>
      </c>
      <c r="CW89" s="5">
        <f t="shared" si="123"/>
        <v>0</v>
      </c>
      <c r="CX89" s="5">
        <f t="shared" si="124"/>
        <v>0</v>
      </c>
      <c r="CY89" s="5">
        <f t="shared" si="125"/>
        <v>0</v>
      </c>
      <c r="CZ89" s="5">
        <f t="shared" si="126"/>
        <v>0</v>
      </c>
      <c r="DA89" s="5">
        <f t="shared" si="127"/>
        <v>0</v>
      </c>
      <c r="DB89" s="5">
        <f t="shared" si="128"/>
        <v>-3600</v>
      </c>
      <c r="DC89" s="5">
        <f t="shared" si="129"/>
        <v>0</v>
      </c>
      <c r="DD89" s="5">
        <f t="shared" si="130"/>
        <v>0</v>
      </c>
      <c r="DE89" s="5">
        <f t="shared" si="131"/>
        <v>0</v>
      </c>
      <c r="DF89" s="5">
        <f>IFERROR(SUM(CT89:DE89),0)*((Cockpit!$C$3)^4)</f>
        <v>-864.35999999999967</v>
      </c>
      <c r="DG89" s="19">
        <f>INDEX('Team forecast'!$M$3:$AU$22,MATCH($B89,'Team forecast'!$B$3:$B$22,0),MATCH(DG$1,'Team forecast'!$M$2:$AU$2,0))</f>
        <v>0</v>
      </c>
      <c r="DH89" s="19">
        <f>INDEX('Team forecast'!$M$3:$AU$22,MATCH($B89,'Team forecast'!$B$3:$B$22,0),MATCH(DH$1,'Team forecast'!$M$2:$AU$2,0))</f>
        <v>0</v>
      </c>
      <c r="DI89" s="19">
        <f>INDEX('Team forecast'!$M$3:$AU$22,MATCH($B89,'Team forecast'!$B$3:$B$22,0),MATCH(DI$1,'Team forecast'!$M$2:$AU$2,0))</f>
        <v>0</v>
      </c>
      <c r="DJ89" s="19">
        <f>INDEX('Team forecast'!$M$3:$AU$22,MATCH($B89,'Team forecast'!$B$3:$B$22,0),MATCH(DJ$1,'Team forecast'!$M$2:$AU$2,0))</f>
        <v>0</v>
      </c>
      <c r="DK89" s="5">
        <f t="shared" si="132"/>
        <v>7000</v>
      </c>
      <c r="DL89" s="5">
        <f>INDEX('Team forecast'!$M$3:$AU$22,MATCH($B89,'Team forecast'!$B$3:$B$22,0),MATCH(DL$1,'Team forecast'!$M$2:$AU$2,0))*IF($Y89&gt;0,25000,0)</f>
        <v>0</v>
      </c>
      <c r="DM89" s="5">
        <f>INDEX('Team forecast'!$M$3:$AU$22,MATCH($B89,'Team forecast'!$B$3:$B$22,0),MATCH(DM$1,'Team forecast'!$M$2:$AU$2,0))*IF($Y89&gt;0,5000,0)</f>
        <v>0</v>
      </c>
      <c r="DN89" s="5">
        <f>INDEX('Team forecast'!$M$3:$AU$22,MATCH($B89,'Team forecast'!$B$3:$B$22,0),MATCH(DN$1,'Team forecast'!$M$2:$AU$2,0))*IF($Y89&gt;0,-15000,0)</f>
        <v>0</v>
      </c>
      <c r="DO89" s="5">
        <f t="shared" si="133"/>
        <v>0</v>
      </c>
      <c r="DP89" s="5">
        <f t="shared" si="134"/>
        <v>0</v>
      </c>
      <c r="DQ89" s="5">
        <f t="shared" si="135"/>
        <v>0</v>
      </c>
      <c r="DR89" s="5">
        <f t="shared" si="136"/>
        <v>0</v>
      </c>
      <c r="DS89" s="5">
        <f t="shared" si="137"/>
        <v>0</v>
      </c>
      <c r="DT89" s="5">
        <f t="shared" si="138"/>
        <v>-3600</v>
      </c>
      <c r="DU89" s="5">
        <f t="shared" si="139"/>
        <v>0</v>
      </c>
      <c r="DV89" s="5">
        <f t="shared" si="140"/>
        <v>0</v>
      </c>
      <c r="DW89" s="5">
        <f t="shared" si="141"/>
        <v>0</v>
      </c>
      <c r="DX89" s="5">
        <f>IFERROR(SUM(DL89:DW89),0)*((Cockpit!$C$3)^5)</f>
        <v>-605.05199999999979</v>
      </c>
      <c r="DY89" s="5">
        <f t="shared" si="142"/>
        <v>93320.732444444438</v>
      </c>
      <c r="DZ89" s="5" t="str">
        <f>IF(ISERROR(MATCH(A89,'Current squad'!B:B,0)),"No","Yes")</f>
        <v>No</v>
      </c>
      <c r="EA89" s="5" cm="1">
        <f t="array" ref="EA89">IFERROR(_xlfn.IFS(DZ89="Yes",0,DZ89="No",H89*1%),999999)</f>
        <v>75730</v>
      </c>
      <c r="EB89" s="5">
        <f t="shared" si="84"/>
        <v>7648730</v>
      </c>
      <c r="EC89" s="5">
        <f t="shared" si="143"/>
        <v>17590.732444444438</v>
      </c>
      <c r="ED89" s="1">
        <f t="shared" si="85"/>
        <v>2.3228221899438055E-3</v>
      </c>
      <c r="EE89" s="5">
        <f>RANK(EC89,$EC$2:$EC$572)+COUNTIF($EC$2:EC89,EC89)-1</f>
        <v>27</v>
      </c>
      <c r="EF89" s="4">
        <f>RANK(ED89,$ED$2:$ED$572)+COUNTIF($ED$2:ED89,ED89)-1</f>
        <v>37</v>
      </c>
    </row>
    <row r="90" spans="1:136" x14ac:dyDescent="0.3">
      <c r="A90" t="str">
        <f>IF(Holdet.dk!A90&lt;&gt;"",Holdet.dk!A90,"")</f>
        <v>Wes Morgan</v>
      </c>
      <c r="B90" t="str">
        <f>INDEX(Holdet.dk!B:B,MATCH($A90,Holdet.dk!$A:$A,0))</f>
        <v>Leicester City</v>
      </c>
      <c r="C90" t="str">
        <f>INDEX(Holdet.dk!C:C,MATCH($A90,Holdet.dk!$A:$A,0))</f>
        <v>Defense</v>
      </c>
      <c r="D90" t="str">
        <f>INDEX(Holdet.dk!D:D,MATCH($A90,Holdet.dk!$A:$A,0))</f>
        <v>2.900.000</v>
      </c>
      <c r="E90" s="1">
        <f>IFERROR(_xlfn.NUMBERVALUE(INDEX(Holdet.dk!$E:$E,MATCH($A90,Holdet.dk!$A:$A,0)),","),0)</f>
        <v>1E-3</v>
      </c>
      <c r="F90" t="str">
        <f>IF(INDEX(Lookup!H:H,MATCH('Master data'!A90,Lookup!G:G,0))=0,A90,INDEX(Lookup!H:H,MATCH('Master data'!A90,Lookup!G:G,0)))</f>
        <v>Wes Morgan</v>
      </c>
      <c r="G90" t="str">
        <f>IFERROR(INDEX(Lookup!B:B,MATCH(INDEX(Rotowire!C:C,MATCH(F90,Rotowire!A:A,0)),Lookup!D:D,0)),"")</f>
        <v/>
      </c>
      <c r="H90" s="5">
        <f t="shared" si="76"/>
        <v>2900000</v>
      </c>
      <c r="I90" s="19">
        <f>IFERROR(INDEX('Team forecast'!$G$3:$I$22,MATCH($B90,'Team forecast'!$B$3:$B$22,0),MATCH(I$1,'Team forecast'!$G$2:$I$2,0)),0)</f>
        <v>1.0388888888888888</v>
      </c>
      <c r="J90" s="19">
        <f>IFERROR(INDEX('Team forecast'!$G$3:$I$22,MATCH($B90,'Team forecast'!$B$3:$B$22,0),MATCH(J$1,'Team forecast'!$G$2:$I$2,0)),0)</f>
        <v>0.81751824817518248</v>
      </c>
      <c r="K90" s="19">
        <f>IFERROR(INDEX('Team forecast'!$G$3:$I$22,MATCH($B90,'Team forecast'!$B$3:$B$22,0),MATCH(K$1,'Team forecast'!$G$2:$I$2,0)),0)</f>
        <v>1.2549222870116903</v>
      </c>
      <c r="L90">
        <f>SUMIFS(Rotowire!E:E,Rotowire!$A:$A,'Master data'!$F90)</f>
        <v>0</v>
      </c>
      <c r="M90" s="2">
        <f>SUMIFS(Rotowire!F:F,Rotowire!$A:$A,'Master data'!$F90)*I90</f>
        <v>0</v>
      </c>
      <c r="N90" s="2">
        <f>SUMIFS(Rotowire!G:G,Rotowire!$A:$A,'Master data'!$F90)*I90</f>
        <v>0</v>
      </c>
      <c r="O90" s="2">
        <f>SUMIFS(Rotowire!I:I,Rotowire!$A:$A,'Master data'!$F90)*I90</f>
        <v>0</v>
      </c>
      <c r="P90" s="2">
        <f>SUMIFS(Rotowire!W:W,Rotowire!$A:$A,'Master data'!$F90)*K90</f>
        <v>0</v>
      </c>
      <c r="Q90" s="2">
        <f>SUMIFS(Rotowire!Y:Y,Rotowire!$A:$A,'Master data'!$F90)*J90</f>
        <v>0</v>
      </c>
      <c r="R90" s="2">
        <f>SUMIFS(Rotowire!AB:AB,Rotowire!$A:$A,'Master data'!$F90)</f>
        <v>0</v>
      </c>
      <c r="S90" s="2">
        <f>SUMIFS(Rotowire!AC:AC,Rotowire!$A:$A,'Master data'!$F90)</f>
        <v>0</v>
      </c>
      <c r="T90" s="2">
        <f>INDEX('Team forecast'!D$3:D$22,MATCH($B90,'Team forecast'!$B$3:$B$22,0))</f>
        <v>1.87</v>
      </c>
      <c r="U90" s="2">
        <f>INDEX('Team forecast'!E$3:E$22,MATCH($B90,'Team forecast'!$B$3:$B$22,0))</f>
        <v>1.1200000000000001</v>
      </c>
      <c r="V90" s="2">
        <f>INDEX('Team forecast'!J$3:J$22,MATCH($B90,'Team forecast'!$B$3:$B$22,0))</f>
        <v>0.54369999999999996</v>
      </c>
      <c r="W90" s="2">
        <f>INDEX('Team forecast'!K$3:K$22,MATCH($B90,'Team forecast'!$B$3:$B$22,0))</f>
        <v>0.23169999999999999</v>
      </c>
      <c r="X90" s="2">
        <f>INDEX('Team forecast'!L$3:L$22,MATCH($B90,'Team forecast'!$B$3:$B$22,0))</f>
        <v>0.22459999999999999</v>
      </c>
      <c r="Y90" s="5">
        <f t="shared" si="77"/>
        <v>-5000</v>
      </c>
      <c r="Z90" s="5">
        <f t="shared" si="78"/>
        <v>0</v>
      </c>
      <c r="AA90" s="5">
        <f t="shared" si="79"/>
        <v>0</v>
      </c>
      <c r="AB90" s="5">
        <f t="shared" si="80"/>
        <v>0</v>
      </c>
      <c r="AC90" s="5">
        <f t="shared" si="81"/>
        <v>0</v>
      </c>
      <c r="AD90" s="5">
        <f t="shared" si="86"/>
        <v>0</v>
      </c>
      <c r="AE90" s="5">
        <f t="shared" si="87"/>
        <v>0</v>
      </c>
      <c r="AF90" s="5">
        <f t="shared" si="82"/>
        <v>0</v>
      </c>
      <c r="AG90" s="5">
        <f t="shared" si="83"/>
        <v>0</v>
      </c>
      <c r="AH90" s="5">
        <f t="shared" si="88"/>
        <v>0</v>
      </c>
      <c r="AI90" s="5">
        <f t="shared" si="89"/>
        <v>0</v>
      </c>
      <c r="AJ90" s="5">
        <f t="shared" si="90"/>
        <v>0</v>
      </c>
      <c r="AK90" s="5">
        <f t="shared" si="91"/>
        <v>0</v>
      </c>
      <c r="AL90" s="5">
        <f>IFERROR(SUM(Y90:AK90),-5000)*((Cockpit!$C$3)^0)</f>
        <v>-5000</v>
      </c>
      <c r="AM90" s="19">
        <f>INDEX('Team forecast'!$M$3:$AU$22,MATCH($B90,'Team forecast'!$B$3:$B$22,0),MATCH(AM$1,'Team forecast'!$M$2:$AU$2,0))</f>
        <v>0</v>
      </c>
      <c r="AN90" s="19">
        <f>INDEX('Team forecast'!$M$3:$AU$22,MATCH($B90,'Team forecast'!$B$3:$B$22,0),MATCH(AN$1,'Team forecast'!$M$2:$AU$2,0))</f>
        <v>0</v>
      </c>
      <c r="AO90" s="19">
        <f>INDEX('Team forecast'!$M$3:$AU$22,MATCH($B90,'Team forecast'!$B$3:$B$22,0),MATCH(AO$1,'Team forecast'!$M$2:$AU$2,0))</f>
        <v>0</v>
      </c>
      <c r="AP90" s="19">
        <f>INDEX('Team forecast'!$M$3:$AU$22,MATCH($B90,'Team forecast'!$B$3:$B$22,0),MATCH(AP$1,'Team forecast'!$M$2:$AU$2,0))</f>
        <v>0</v>
      </c>
      <c r="AQ90" s="5">
        <f t="shared" si="92"/>
        <v>-5000</v>
      </c>
      <c r="AR90" s="5">
        <f>INDEX('Team forecast'!$M$3:$AU$22,MATCH($B90,'Team forecast'!$B$3:$B$22,0),MATCH(AR$1,'Team forecast'!$M$2:$AU$2,0))*IF($Y90&gt;0,25000,0)</f>
        <v>0</v>
      </c>
      <c r="AS90" s="5">
        <f>INDEX('Team forecast'!$M$3:$AU$22,MATCH($B90,'Team forecast'!$B$3:$B$22,0),MATCH(AS$1,'Team forecast'!$M$2:$AU$2,0))*IF($Y90&gt;0,5000,0)</f>
        <v>0</v>
      </c>
      <c r="AT90" s="5">
        <f>INDEX('Team forecast'!$M$3:$AU$22,MATCH($B90,'Team forecast'!$B$3:$B$22,0),MATCH(AT$1,'Team forecast'!$M$2:$AU$2,0))*IF($Y90&gt;0,-15000,0)</f>
        <v>0</v>
      </c>
      <c r="AU90" s="5">
        <f t="shared" si="93"/>
        <v>0</v>
      </c>
      <c r="AV90" s="5">
        <f t="shared" si="94"/>
        <v>0</v>
      </c>
      <c r="AW90" s="5">
        <f t="shared" si="95"/>
        <v>0</v>
      </c>
      <c r="AX90" s="5">
        <f t="shared" si="96"/>
        <v>0</v>
      </c>
      <c r="AY90" s="5">
        <f t="shared" si="97"/>
        <v>0</v>
      </c>
      <c r="AZ90" s="5">
        <f t="shared" si="98"/>
        <v>0</v>
      </c>
      <c r="BA90" s="5">
        <f t="shared" si="99"/>
        <v>0</v>
      </c>
      <c r="BB90" s="5">
        <f t="shared" si="100"/>
        <v>0</v>
      </c>
      <c r="BC90" s="5">
        <f t="shared" si="101"/>
        <v>0</v>
      </c>
      <c r="BD90" s="5">
        <f>IFERROR(SUM(AR90:BC90),0)*((Cockpit!$C$3)^1)</f>
        <v>0</v>
      </c>
      <c r="BE90" s="19">
        <f>INDEX('Team forecast'!$M$3:$AU$22,MATCH($B90,'Team forecast'!$B$3:$B$22,0),MATCH(BE$1,'Team forecast'!$M$2:$AU$2,0))</f>
        <v>0</v>
      </c>
      <c r="BF90" s="19">
        <f>INDEX('Team forecast'!$M$3:$AU$22,MATCH($B90,'Team forecast'!$B$3:$B$22,0),MATCH(BF$1,'Team forecast'!$M$2:$AU$2,0))</f>
        <v>0</v>
      </c>
      <c r="BG90" s="19">
        <f>INDEX('Team forecast'!$M$3:$AU$22,MATCH($B90,'Team forecast'!$B$3:$B$22,0),MATCH(BG$1,'Team forecast'!$M$2:$AU$2,0))</f>
        <v>0</v>
      </c>
      <c r="BH90" s="19">
        <f>INDEX('Team forecast'!$M$3:$AU$22,MATCH($B90,'Team forecast'!$B$3:$B$22,0),MATCH(BH$1,'Team forecast'!$M$2:$AU$2,0))</f>
        <v>0</v>
      </c>
      <c r="BI90" s="5">
        <f t="shared" si="102"/>
        <v>-5000</v>
      </c>
      <c r="BJ90" s="5">
        <f>INDEX('Team forecast'!$M$3:$AU$22,MATCH($B90,'Team forecast'!$B$3:$B$22,0),MATCH(BJ$1,'Team forecast'!$M$2:$AU$2,0))*IF($Y90&gt;0,25000,0)</f>
        <v>0</v>
      </c>
      <c r="BK90" s="5">
        <f>INDEX('Team forecast'!$M$3:$AU$22,MATCH($B90,'Team forecast'!$B$3:$B$22,0),MATCH(BK$1,'Team forecast'!$M$2:$AU$2,0))*IF($Y90&gt;0,5000,0)</f>
        <v>0</v>
      </c>
      <c r="BL90" s="5">
        <f>INDEX('Team forecast'!$M$3:$AU$22,MATCH($B90,'Team forecast'!$B$3:$B$22,0),MATCH(BL$1,'Team forecast'!$M$2:$AU$2,0))*IF($Y90&gt;0,-15000,0)</f>
        <v>0</v>
      </c>
      <c r="BM90" s="5">
        <f t="shared" si="103"/>
        <v>0</v>
      </c>
      <c r="BN90" s="5">
        <f t="shared" si="104"/>
        <v>0</v>
      </c>
      <c r="BO90" s="5">
        <f t="shared" si="105"/>
        <v>0</v>
      </c>
      <c r="BP90" s="5">
        <f t="shared" si="106"/>
        <v>0</v>
      </c>
      <c r="BQ90" s="5">
        <f t="shared" si="107"/>
        <v>0</v>
      </c>
      <c r="BR90" s="5">
        <f t="shared" si="108"/>
        <v>0</v>
      </c>
      <c r="BS90" s="5">
        <f t="shared" si="109"/>
        <v>0</v>
      </c>
      <c r="BT90" s="5">
        <f t="shared" si="110"/>
        <v>0</v>
      </c>
      <c r="BU90" s="5">
        <f t="shared" si="111"/>
        <v>0</v>
      </c>
      <c r="BV90" s="5">
        <f>IFERROR(SUM(BJ90:BU90),0)*((Cockpit!$C$3)^2)</f>
        <v>0</v>
      </c>
      <c r="BW90" s="19">
        <f>INDEX('Team forecast'!$M$3:$AU$22,MATCH($B90,'Team forecast'!$B$3:$B$22,0),MATCH(BW$1,'Team forecast'!$M$2:$AU$2,0))</f>
        <v>0</v>
      </c>
      <c r="BX90" s="19">
        <f>INDEX('Team forecast'!$M$3:$AU$22,MATCH($B90,'Team forecast'!$B$3:$B$22,0),MATCH(BX$1,'Team forecast'!$M$2:$AU$2,0))</f>
        <v>0</v>
      </c>
      <c r="BY90" s="19">
        <f>INDEX('Team forecast'!$M$3:$AU$22,MATCH($B90,'Team forecast'!$B$3:$B$22,0),MATCH(BY$1,'Team forecast'!$M$2:$AU$2,0))</f>
        <v>0</v>
      </c>
      <c r="BZ90" s="19">
        <f>INDEX('Team forecast'!$M$3:$AU$22,MATCH($B90,'Team forecast'!$B$3:$B$22,0),MATCH(BZ$1,'Team forecast'!$M$2:$AU$2,0))</f>
        <v>0</v>
      </c>
      <c r="CA90" s="5">
        <f t="shared" si="112"/>
        <v>-5000</v>
      </c>
      <c r="CB90" s="5">
        <f>INDEX('Team forecast'!$M$3:$AU$22,MATCH($B90,'Team forecast'!$B$3:$B$22,0),MATCH(CB$1,'Team forecast'!$M$2:$AU$2,0))*IF($Y90&gt;0,25000,0)</f>
        <v>0</v>
      </c>
      <c r="CC90" s="5">
        <f>INDEX('Team forecast'!$M$3:$AU$22,MATCH($B90,'Team forecast'!$B$3:$B$22,0),MATCH(CC$1,'Team forecast'!$M$2:$AU$2,0))*IF($Y90&gt;0,5000,0)</f>
        <v>0</v>
      </c>
      <c r="CD90" s="5">
        <f>INDEX('Team forecast'!$M$3:$AU$22,MATCH($B90,'Team forecast'!$B$3:$B$22,0),MATCH(CD$1,'Team forecast'!$M$2:$AU$2,0))*IF($Y90&gt;0,-15000,0)</f>
        <v>0</v>
      </c>
      <c r="CE90" s="5">
        <f t="shared" si="113"/>
        <v>0</v>
      </c>
      <c r="CF90" s="5">
        <f t="shared" si="114"/>
        <v>0</v>
      </c>
      <c r="CG90" s="5">
        <f t="shared" si="115"/>
        <v>0</v>
      </c>
      <c r="CH90" s="5">
        <f t="shared" si="116"/>
        <v>0</v>
      </c>
      <c r="CI90" s="5">
        <f t="shared" si="117"/>
        <v>0</v>
      </c>
      <c r="CJ90" s="5">
        <f t="shared" si="118"/>
        <v>0</v>
      </c>
      <c r="CK90" s="5">
        <f t="shared" si="119"/>
        <v>0</v>
      </c>
      <c r="CL90" s="5">
        <f t="shared" si="120"/>
        <v>0</v>
      </c>
      <c r="CM90" s="5">
        <f t="shared" si="121"/>
        <v>0</v>
      </c>
      <c r="CN90" s="5">
        <f>IFERROR(SUM(CB90:CM90),0)*((Cockpit!$C$3)^3)</f>
        <v>0</v>
      </c>
      <c r="CO90" s="19">
        <f>INDEX('Team forecast'!$M$3:$AU$22,MATCH($B90,'Team forecast'!$B$3:$B$22,0),MATCH(CO$1,'Team forecast'!$M$2:$AU$2,0))</f>
        <v>0</v>
      </c>
      <c r="CP90" s="19">
        <f>INDEX('Team forecast'!$M$3:$AU$22,MATCH($B90,'Team forecast'!$B$3:$B$22,0),MATCH(CP$1,'Team forecast'!$M$2:$AU$2,0))</f>
        <v>0</v>
      </c>
      <c r="CQ90" s="19">
        <f>INDEX('Team forecast'!$M$3:$AU$22,MATCH($B90,'Team forecast'!$B$3:$B$22,0),MATCH(CQ$1,'Team forecast'!$M$2:$AU$2,0))</f>
        <v>0</v>
      </c>
      <c r="CR90" s="19">
        <f>INDEX('Team forecast'!$M$3:$AU$22,MATCH($B90,'Team forecast'!$B$3:$B$22,0),MATCH(CR$1,'Team forecast'!$M$2:$AU$2,0))</f>
        <v>0</v>
      </c>
      <c r="CS90" s="5">
        <f t="shared" si="122"/>
        <v>-5000</v>
      </c>
      <c r="CT90" s="5">
        <f>INDEX('Team forecast'!$M$3:$AU$22,MATCH($B90,'Team forecast'!$B$3:$B$22,0),MATCH(CT$1,'Team forecast'!$M$2:$AU$2,0))*IF($Y90&gt;0,25000,0)</f>
        <v>0</v>
      </c>
      <c r="CU90" s="5">
        <f>INDEX('Team forecast'!$M$3:$AU$22,MATCH($B90,'Team forecast'!$B$3:$B$22,0),MATCH(CU$1,'Team forecast'!$M$2:$AU$2,0))*IF($Y90&gt;0,5000,0)</f>
        <v>0</v>
      </c>
      <c r="CV90" s="5">
        <f>INDEX('Team forecast'!$M$3:$AU$22,MATCH($B90,'Team forecast'!$B$3:$B$22,0),MATCH(CV$1,'Team forecast'!$M$2:$AU$2,0))*IF($Y90&gt;0,-15000,0)</f>
        <v>0</v>
      </c>
      <c r="CW90" s="5">
        <f t="shared" si="123"/>
        <v>0</v>
      </c>
      <c r="CX90" s="5">
        <f t="shared" si="124"/>
        <v>0</v>
      </c>
      <c r="CY90" s="5">
        <f t="shared" si="125"/>
        <v>0</v>
      </c>
      <c r="CZ90" s="5">
        <f t="shared" si="126"/>
        <v>0</v>
      </c>
      <c r="DA90" s="5">
        <f t="shared" si="127"/>
        <v>0</v>
      </c>
      <c r="DB90" s="5">
        <f t="shared" si="128"/>
        <v>0</v>
      </c>
      <c r="DC90" s="5">
        <f t="shared" si="129"/>
        <v>0</v>
      </c>
      <c r="DD90" s="5">
        <f t="shared" si="130"/>
        <v>0</v>
      </c>
      <c r="DE90" s="5">
        <f t="shared" si="131"/>
        <v>0</v>
      </c>
      <c r="DF90" s="5">
        <f>IFERROR(SUM(CT90:DE90),0)*((Cockpit!$C$3)^4)</f>
        <v>0</v>
      </c>
      <c r="DG90" s="19">
        <f>INDEX('Team forecast'!$M$3:$AU$22,MATCH($B90,'Team forecast'!$B$3:$B$22,0),MATCH(DG$1,'Team forecast'!$M$2:$AU$2,0))</f>
        <v>0</v>
      </c>
      <c r="DH90" s="19">
        <f>INDEX('Team forecast'!$M$3:$AU$22,MATCH($B90,'Team forecast'!$B$3:$B$22,0),MATCH(DH$1,'Team forecast'!$M$2:$AU$2,0))</f>
        <v>0</v>
      </c>
      <c r="DI90" s="19">
        <f>INDEX('Team forecast'!$M$3:$AU$22,MATCH($B90,'Team forecast'!$B$3:$B$22,0),MATCH(DI$1,'Team forecast'!$M$2:$AU$2,0))</f>
        <v>0</v>
      </c>
      <c r="DJ90" s="19">
        <f>INDEX('Team forecast'!$M$3:$AU$22,MATCH($B90,'Team forecast'!$B$3:$B$22,0),MATCH(DJ$1,'Team forecast'!$M$2:$AU$2,0))</f>
        <v>0</v>
      </c>
      <c r="DK90" s="5">
        <f t="shared" si="132"/>
        <v>-5000</v>
      </c>
      <c r="DL90" s="5">
        <f>INDEX('Team forecast'!$M$3:$AU$22,MATCH($B90,'Team forecast'!$B$3:$B$22,0),MATCH(DL$1,'Team forecast'!$M$2:$AU$2,0))*IF($Y90&gt;0,25000,0)</f>
        <v>0</v>
      </c>
      <c r="DM90" s="5">
        <f>INDEX('Team forecast'!$M$3:$AU$22,MATCH($B90,'Team forecast'!$B$3:$B$22,0),MATCH(DM$1,'Team forecast'!$M$2:$AU$2,0))*IF($Y90&gt;0,5000,0)</f>
        <v>0</v>
      </c>
      <c r="DN90" s="5">
        <f>INDEX('Team forecast'!$M$3:$AU$22,MATCH($B90,'Team forecast'!$B$3:$B$22,0),MATCH(DN$1,'Team forecast'!$M$2:$AU$2,0))*IF($Y90&gt;0,-15000,0)</f>
        <v>0</v>
      </c>
      <c r="DO90" s="5">
        <f t="shared" si="133"/>
        <v>0</v>
      </c>
      <c r="DP90" s="5">
        <f t="shared" si="134"/>
        <v>0</v>
      </c>
      <c r="DQ90" s="5">
        <f t="shared" si="135"/>
        <v>0</v>
      </c>
      <c r="DR90" s="5">
        <f t="shared" si="136"/>
        <v>0</v>
      </c>
      <c r="DS90" s="5">
        <f t="shared" si="137"/>
        <v>0</v>
      </c>
      <c r="DT90" s="5">
        <f t="shared" si="138"/>
        <v>0</v>
      </c>
      <c r="DU90" s="5">
        <f t="shared" si="139"/>
        <v>0</v>
      </c>
      <c r="DV90" s="5">
        <f t="shared" si="140"/>
        <v>0</v>
      </c>
      <c r="DW90" s="5">
        <f t="shared" si="141"/>
        <v>0</v>
      </c>
      <c r="DX90" s="5">
        <f>IFERROR(SUM(DL90:DW90),0)*((Cockpit!$C$3)^5)</f>
        <v>0</v>
      </c>
      <c r="DY90" s="5">
        <f t="shared" si="142"/>
        <v>-5000</v>
      </c>
      <c r="DZ90" s="5" t="str">
        <f>IF(ISERROR(MATCH(A90,'Current squad'!B:B,0)),"No","Yes")</f>
        <v>No</v>
      </c>
      <c r="EA90" s="5" cm="1">
        <f t="array" ref="EA90">IFERROR(_xlfn.IFS(DZ90="Yes",0,DZ90="No",H90*1%),999999)</f>
        <v>29000</v>
      </c>
      <c r="EB90" s="5">
        <f t="shared" si="84"/>
        <v>2929000</v>
      </c>
      <c r="EC90" s="5">
        <f t="shared" si="143"/>
        <v>-34000</v>
      </c>
      <c r="ED90" s="1">
        <f t="shared" si="85"/>
        <v>-1.1724137931034483E-2</v>
      </c>
      <c r="EE90" s="5">
        <f>RANK(EC90,$EC$2:$EC$572)+COUNTIF($EC$2:EC90,EC90)-1</f>
        <v>348</v>
      </c>
      <c r="EF90" s="4">
        <f>RANK(ED90,$ED$2:$ED$572)+COUNTIF($ED$2:ED90,ED90)-1</f>
        <v>368</v>
      </c>
    </row>
    <row r="91" spans="1:136" x14ac:dyDescent="0.3">
      <c r="A91" t="str">
        <f>IF(Holdet.dk!A91&lt;&gt;"",Holdet.dk!A91,"")</f>
        <v>Cengiz Ünder</v>
      </c>
      <c r="B91" t="str">
        <f>INDEX(Holdet.dk!B:B,MATCH($A91,Holdet.dk!$A:$A,0))</f>
        <v>Leicester City</v>
      </c>
      <c r="C91" t="str">
        <f>INDEX(Holdet.dk!C:C,MATCH($A91,Holdet.dk!$A:$A,0))</f>
        <v>Midfield</v>
      </c>
      <c r="D91" t="str">
        <f>INDEX(Holdet.dk!D:D,MATCH($A91,Holdet.dk!$A:$A,0))</f>
        <v>4.385.000</v>
      </c>
      <c r="E91" s="1">
        <f>IFERROR(_xlfn.NUMBERVALUE(INDEX(Holdet.dk!$E:$E,MATCH($A91,Holdet.dk!$A:$A,0)),","),0)</f>
        <v>1E-3</v>
      </c>
      <c r="F91" t="str">
        <f>IF(INDEX(Lookup!H:H,MATCH('Master data'!A91,Lookup!G:G,0))=0,A91,INDEX(Lookup!H:H,MATCH('Master data'!A91,Lookup!G:G,0)))</f>
        <v>Cengiz Under</v>
      </c>
      <c r="G91" t="str">
        <f>IFERROR(INDEX(Lookup!B:B,MATCH(INDEX(Rotowire!C:C,MATCH(F91,Rotowire!A:A,0)),Lookup!D:D,0)),"")</f>
        <v/>
      </c>
      <c r="H91" s="5">
        <f t="shared" si="76"/>
        <v>4385000</v>
      </c>
      <c r="I91" s="19">
        <f>IFERROR(INDEX('Team forecast'!$G$3:$I$22,MATCH($B91,'Team forecast'!$B$3:$B$22,0),MATCH(I$1,'Team forecast'!$G$2:$I$2,0)),0)</f>
        <v>1.0388888888888888</v>
      </c>
      <c r="J91" s="19">
        <f>IFERROR(INDEX('Team forecast'!$G$3:$I$22,MATCH($B91,'Team forecast'!$B$3:$B$22,0),MATCH(J$1,'Team forecast'!$G$2:$I$2,0)),0)</f>
        <v>0.81751824817518248</v>
      </c>
      <c r="K91" s="19">
        <f>IFERROR(INDEX('Team forecast'!$G$3:$I$22,MATCH($B91,'Team forecast'!$B$3:$B$22,0),MATCH(K$1,'Team forecast'!$G$2:$I$2,0)),0)</f>
        <v>1.2549222870116903</v>
      </c>
      <c r="L91">
        <f>SUMIFS(Rotowire!E:E,Rotowire!$A:$A,'Master data'!$F91)</f>
        <v>0</v>
      </c>
      <c r="M91" s="2">
        <f>SUMIFS(Rotowire!F:F,Rotowire!$A:$A,'Master data'!$F91)*I91</f>
        <v>0</v>
      </c>
      <c r="N91" s="2">
        <f>SUMIFS(Rotowire!G:G,Rotowire!$A:$A,'Master data'!$F91)*I91</f>
        <v>0</v>
      </c>
      <c r="O91" s="2">
        <f>SUMIFS(Rotowire!I:I,Rotowire!$A:$A,'Master data'!$F91)*I91</f>
        <v>0</v>
      </c>
      <c r="P91" s="2">
        <f>SUMIFS(Rotowire!W:W,Rotowire!$A:$A,'Master data'!$F91)*K91</f>
        <v>0</v>
      </c>
      <c r="Q91" s="2">
        <f>SUMIFS(Rotowire!Y:Y,Rotowire!$A:$A,'Master data'!$F91)*J91</f>
        <v>0</v>
      </c>
      <c r="R91" s="2">
        <f>SUMIFS(Rotowire!AB:AB,Rotowire!$A:$A,'Master data'!$F91)</f>
        <v>0</v>
      </c>
      <c r="S91" s="2">
        <f>SUMIFS(Rotowire!AC:AC,Rotowire!$A:$A,'Master data'!$F91)</f>
        <v>0</v>
      </c>
      <c r="T91" s="2">
        <f>INDEX('Team forecast'!D$3:D$22,MATCH($B91,'Team forecast'!$B$3:$B$22,0))</f>
        <v>1.87</v>
      </c>
      <c r="U91" s="2">
        <f>INDEX('Team forecast'!E$3:E$22,MATCH($B91,'Team forecast'!$B$3:$B$22,0))</f>
        <v>1.1200000000000001</v>
      </c>
      <c r="V91" s="2">
        <f>INDEX('Team forecast'!J$3:J$22,MATCH($B91,'Team forecast'!$B$3:$B$22,0))</f>
        <v>0.54369999999999996</v>
      </c>
      <c r="W91" s="2">
        <f>INDEX('Team forecast'!K$3:K$22,MATCH($B91,'Team forecast'!$B$3:$B$22,0))</f>
        <v>0.23169999999999999</v>
      </c>
      <c r="X91" s="2">
        <f>INDEX('Team forecast'!L$3:L$22,MATCH($B91,'Team forecast'!$B$3:$B$22,0))</f>
        <v>0.22459999999999999</v>
      </c>
      <c r="Y91" s="5">
        <f t="shared" si="77"/>
        <v>-5000</v>
      </c>
      <c r="Z91" s="5">
        <f t="shared" si="78"/>
        <v>0</v>
      </c>
      <c r="AA91" s="5">
        <f t="shared" si="79"/>
        <v>0</v>
      </c>
      <c r="AB91" s="5">
        <f t="shared" si="80"/>
        <v>0</v>
      </c>
      <c r="AC91" s="5">
        <f t="shared" si="81"/>
        <v>0</v>
      </c>
      <c r="AD91" s="5">
        <f t="shared" si="86"/>
        <v>0</v>
      </c>
      <c r="AE91" s="5">
        <f t="shared" si="87"/>
        <v>0</v>
      </c>
      <c r="AF91" s="5">
        <f t="shared" si="82"/>
        <v>0</v>
      </c>
      <c r="AG91" s="5">
        <f t="shared" si="83"/>
        <v>0</v>
      </c>
      <c r="AH91" s="5">
        <f t="shared" si="88"/>
        <v>0</v>
      </c>
      <c r="AI91" s="5">
        <f t="shared" si="89"/>
        <v>0</v>
      </c>
      <c r="AJ91" s="5">
        <f t="shared" si="90"/>
        <v>0</v>
      </c>
      <c r="AK91" s="5">
        <f t="shared" si="91"/>
        <v>0</v>
      </c>
      <c r="AL91" s="5">
        <f>IFERROR(SUM(Y91:AK91),-5000)*((Cockpit!$C$3)^0)</f>
        <v>-5000</v>
      </c>
      <c r="AM91" s="19">
        <f>INDEX('Team forecast'!$M$3:$AU$22,MATCH($B91,'Team forecast'!$B$3:$B$22,0),MATCH(AM$1,'Team forecast'!$M$2:$AU$2,0))</f>
        <v>0</v>
      </c>
      <c r="AN91" s="19">
        <f>INDEX('Team forecast'!$M$3:$AU$22,MATCH($B91,'Team forecast'!$B$3:$B$22,0),MATCH(AN$1,'Team forecast'!$M$2:$AU$2,0))</f>
        <v>0</v>
      </c>
      <c r="AO91" s="19">
        <f>INDEX('Team forecast'!$M$3:$AU$22,MATCH($B91,'Team forecast'!$B$3:$B$22,0),MATCH(AO$1,'Team forecast'!$M$2:$AU$2,0))</f>
        <v>0</v>
      </c>
      <c r="AP91" s="19">
        <f>INDEX('Team forecast'!$M$3:$AU$22,MATCH($B91,'Team forecast'!$B$3:$B$22,0),MATCH(AP$1,'Team forecast'!$M$2:$AU$2,0))</f>
        <v>0</v>
      </c>
      <c r="AQ91" s="5">
        <f t="shared" si="92"/>
        <v>-5000</v>
      </c>
      <c r="AR91" s="5">
        <f>INDEX('Team forecast'!$M$3:$AU$22,MATCH($B91,'Team forecast'!$B$3:$B$22,0),MATCH(AR$1,'Team forecast'!$M$2:$AU$2,0))*IF($Y91&gt;0,25000,0)</f>
        <v>0</v>
      </c>
      <c r="AS91" s="5">
        <f>INDEX('Team forecast'!$M$3:$AU$22,MATCH($B91,'Team forecast'!$B$3:$B$22,0),MATCH(AS$1,'Team forecast'!$M$2:$AU$2,0))*IF($Y91&gt;0,5000,0)</f>
        <v>0</v>
      </c>
      <c r="AT91" s="5">
        <f>INDEX('Team forecast'!$M$3:$AU$22,MATCH($B91,'Team forecast'!$B$3:$B$22,0),MATCH(AT$1,'Team forecast'!$M$2:$AU$2,0))*IF($Y91&gt;0,-15000,0)</f>
        <v>0</v>
      </c>
      <c r="AU91" s="5">
        <f t="shared" si="93"/>
        <v>0</v>
      </c>
      <c r="AV91" s="5">
        <f t="shared" si="94"/>
        <v>0</v>
      </c>
      <c r="AW91" s="5">
        <f t="shared" si="95"/>
        <v>0</v>
      </c>
      <c r="AX91" s="5">
        <f t="shared" si="96"/>
        <v>0</v>
      </c>
      <c r="AY91" s="5">
        <f t="shared" si="97"/>
        <v>0</v>
      </c>
      <c r="AZ91" s="5">
        <f t="shared" si="98"/>
        <v>0</v>
      </c>
      <c r="BA91" s="5">
        <f t="shared" si="99"/>
        <v>0</v>
      </c>
      <c r="BB91" s="5">
        <f t="shared" si="100"/>
        <v>0</v>
      </c>
      <c r="BC91" s="5">
        <f t="shared" si="101"/>
        <v>0</v>
      </c>
      <c r="BD91" s="5">
        <f>IFERROR(SUM(AR91:BC91),0)*((Cockpit!$C$3)^1)</f>
        <v>0</v>
      </c>
      <c r="BE91" s="19">
        <f>INDEX('Team forecast'!$M$3:$AU$22,MATCH($B91,'Team forecast'!$B$3:$B$22,0),MATCH(BE$1,'Team forecast'!$M$2:$AU$2,0))</f>
        <v>0</v>
      </c>
      <c r="BF91" s="19">
        <f>INDEX('Team forecast'!$M$3:$AU$22,MATCH($B91,'Team forecast'!$B$3:$B$22,0),MATCH(BF$1,'Team forecast'!$M$2:$AU$2,0))</f>
        <v>0</v>
      </c>
      <c r="BG91" s="19">
        <f>INDEX('Team forecast'!$M$3:$AU$22,MATCH($B91,'Team forecast'!$B$3:$B$22,0),MATCH(BG$1,'Team forecast'!$M$2:$AU$2,0))</f>
        <v>0</v>
      </c>
      <c r="BH91" s="19">
        <f>INDEX('Team forecast'!$M$3:$AU$22,MATCH($B91,'Team forecast'!$B$3:$B$22,0),MATCH(BH$1,'Team forecast'!$M$2:$AU$2,0))</f>
        <v>0</v>
      </c>
      <c r="BI91" s="5">
        <f t="shared" si="102"/>
        <v>-5000</v>
      </c>
      <c r="BJ91" s="5">
        <f>INDEX('Team forecast'!$M$3:$AU$22,MATCH($B91,'Team forecast'!$B$3:$B$22,0),MATCH(BJ$1,'Team forecast'!$M$2:$AU$2,0))*IF($Y91&gt;0,25000,0)</f>
        <v>0</v>
      </c>
      <c r="BK91" s="5">
        <f>INDEX('Team forecast'!$M$3:$AU$22,MATCH($B91,'Team forecast'!$B$3:$B$22,0),MATCH(BK$1,'Team forecast'!$M$2:$AU$2,0))*IF($Y91&gt;0,5000,0)</f>
        <v>0</v>
      </c>
      <c r="BL91" s="5">
        <f>INDEX('Team forecast'!$M$3:$AU$22,MATCH($B91,'Team forecast'!$B$3:$B$22,0),MATCH(BL$1,'Team forecast'!$M$2:$AU$2,0))*IF($Y91&gt;0,-15000,0)</f>
        <v>0</v>
      </c>
      <c r="BM91" s="5">
        <f t="shared" si="103"/>
        <v>0</v>
      </c>
      <c r="BN91" s="5">
        <f t="shared" si="104"/>
        <v>0</v>
      </c>
      <c r="BO91" s="5">
        <f t="shared" si="105"/>
        <v>0</v>
      </c>
      <c r="BP91" s="5">
        <f t="shared" si="106"/>
        <v>0</v>
      </c>
      <c r="BQ91" s="5">
        <f t="shared" si="107"/>
        <v>0</v>
      </c>
      <c r="BR91" s="5">
        <f t="shared" si="108"/>
        <v>0</v>
      </c>
      <c r="BS91" s="5">
        <f t="shared" si="109"/>
        <v>0</v>
      </c>
      <c r="BT91" s="5">
        <f t="shared" si="110"/>
        <v>0</v>
      </c>
      <c r="BU91" s="5">
        <f t="shared" si="111"/>
        <v>0</v>
      </c>
      <c r="BV91" s="5">
        <f>IFERROR(SUM(BJ91:BU91),0)*((Cockpit!$C$3)^2)</f>
        <v>0</v>
      </c>
      <c r="BW91" s="19">
        <f>INDEX('Team forecast'!$M$3:$AU$22,MATCH($B91,'Team forecast'!$B$3:$B$22,0),MATCH(BW$1,'Team forecast'!$M$2:$AU$2,0))</f>
        <v>0</v>
      </c>
      <c r="BX91" s="19">
        <f>INDEX('Team forecast'!$M$3:$AU$22,MATCH($B91,'Team forecast'!$B$3:$B$22,0),MATCH(BX$1,'Team forecast'!$M$2:$AU$2,0))</f>
        <v>0</v>
      </c>
      <c r="BY91" s="19">
        <f>INDEX('Team forecast'!$M$3:$AU$22,MATCH($B91,'Team forecast'!$B$3:$B$22,0),MATCH(BY$1,'Team forecast'!$M$2:$AU$2,0))</f>
        <v>0</v>
      </c>
      <c r="BZ91" s="19">
        <f>INDEX('Team forecast'!$M$3:$AU$22,MATCH($B91,'Team forecast'!$B$3:$B$22,0),MATCH(BZ$1,'Team forecast'!$M$2:$AU$2,0))</f>
        <v>0</v>
      </c>
      <c r="CA91" s="5">
        <f t="shared" si="112"/>
        <v>-5000</v>
      </c>
      <c r="CB91" s="5">
        <f>INDEX('Team forecast'!$M$3:$AU$22,MATCH($B91,'Team forecast'!$B$3:$B$22,0),MATCH(CB$1,'Team forecast'!$M$2:$AU$2,0))*IF($Y91&gt;0,25000,0)</f>
        <v>0</v>
      </c>
      <c r="CC91" s="5">
        <f>INDEX('Team forecast'!$M$3:$AU$22,MATCH($B91,'Team forecast'!$B$3:$B$22,0),MATCH(CC$1,'Team forecast'!$M$2:$AU$2,0))*IF($Y91&gt;0,5000,0)</f>
        <v>0</v>
      </c>
      <c r="CD91" s="5">
        <f>INDEX('Team forecast'!$M$3:$AU$22,MATCH($B91,'Team forecast'!$B$3:$B$22,0),MATCH(CD$1,'Team forecast'!$M$2:$AU$2,0))*IF($Y91&gt;0,-15000,0)</f>
        <v>0</v>
      </c>
      <c r="CE91" s="5">
        <f t="shared" si="113"/>
        <v>0</v>
      </c>
      <c r="CF91" s="5">
        <f t="shared" si="114"/>
        <v>0</v>
      </c>
      <c r="CG91" s="5">
        <f t="shared" si="115"/>
        <v>0</v>
      </c>
      <c r="CH91" s="5">
        <f t="shared" si="116"/>
        <v>0</v>
      </c>
      <c r="CI91" s="5">
        <f t="shared" si="117"/>
        <v>0</v>
      </c>
      <c r="CJ91" s="5">
        <f t="shared" si="118"/>
        <v>0</v>
      </c>
      <c r="CK91" s="5">
        <f t="shared" si="119"/>
        <v>0</v>
      </c>
      <c r="CL91" s="5">
        <f t="shared" si="120"/>
        <v>0</v>
      </c>
      <c r="CM91" s="5">
        <f t="shared" si="121"/>
        <v>0</v>
      </c>
      <c r="CN91" s="5">
        <f>IFERROR(SUM(CB91:CM91),0)*((Cockpit!$C$3)^3)</f>
        <v>0</v>
      </c>
      <c r="CO91" s="19">
        <f>INDEX('Team forecast'!$M$3:$AU$22,MATCH($B91,'Team forecast'!$B$3:$B$22,0),MATCH(CO$1,'Team forecast'!$M$2:$AU$2,0))</f>
        <v>0</v>
      </c>
      <c r="CP91" s="19">
        <f>INDEX('Team forecast'!$M$3:$AU$22,MATCH($B91,'Team forecast'!$B$3:$B$22,0),MATCH(CP$1,'Team forecast'!$M$2:$AU$2,0))</f>
        <v>0</v>
      </c>
      <c r="CQ91" s="19">
        <f>INDEX('Team forecast'!$M$3:$AU$22,MATCH($B91,'Team forecast'!$B$3:$B$22,0),MATCH(CQ$1,'Team forecast'!$M$2:$AU$2,0))</f>
        <v>0</v>
      </c>
      <c r="CR91" s="19">
        <f>INDEX('Team forecast'!$M$3:$AU$22,MATCH($B91,'Team forecast'!$B$3:$B$22,0),MATCH(CR$1,'Team forecast'!$M$2:$AU$2,0))</f>
        <v>0</v>
      </c>
      <c r="CS91" s="5">
        <f t="shared" si="122"/>
        <v>-5000</v>
      </c>
      <c r="CT91" s="5">
        <f>INDEX('Team forecast'!$M$3:$AU$22,MATCH($B91,'Team forecast'!$B$3:$B$22,0),MATCH(CT$1,'Team forecast'!$M$2:$AU$2,0))*IF($Y91&gt;0,25000,0)</f>
        <v>0</v>
      </c>
      <c r="CU91" s="5">
        <f>INDEX('Team forecast'!$M$3:$AU$22,MATCH($B91,'Team forecast'!$B$3:$B$22,0),MATCH(CU$1,'Team forecast'!$M$2:$AU$2,0))*IF($Y91&gt;0,5000,0)</f>
        <v>0</v>
      </c>
      <c r="CV91" s="5">
        <f>INDEX('Team forecast'!$M$3:$AU$22,MATCH($B91,'Team forecast'!$B$3:$B$22,0),MATCH(CV$1,'Team forecast'!$M$2:$AU$2,0))*IF($Y91&gt;0,-15000,0)</f>
        <v>0</v>
      </c>
      <c r="CW91" s="5">
        <f t="shared" si="123"/>
        <v>0</v>
      </c>
      <c r="CX91" s="5">
        <f t="shared" si="124"/>
        <v>0</v>
      </c>
      <c r="CY91" s="5">
        <f t="shared" si="125"/>
        <v>0</v>
      </c>
      <c r="CZ91" s="5">
        <f t="shared" si="126"/>
        <v>0</v>
      </c>
      <c r="DA91" s="5">
        <f t="shared" si="127"/>
        <v>0</v>
      </c>
      <c r="DB91" s="5">
        <f t="shared" si="128"/>
        <v>0</v>
      </c>
      <c r="DC91" s="5">
        <f t="shared" si="129"/>
        <v>0</v>
      </c>
      <c r="DD91" s="5">
        <f t="shared" si="130"/>
        <v>0</v>
      </c>
      <c r="DE91" s="5">
        <f t="shared" si="131"/>
        <v>0</v>
      </c>
      <c r="DF91" s="5">
        <f>IFERROR(SUM(CT91:DE91),0)*((Cockpit!$C$3)^4)</f>
        <v>0</v>
      </c>
      <c r="DG91" s="19">
        <f>INDEX('Team forecast'!$M$3:$AU$22,MATCH($B91,'Team forecast'!$B$3:$B$22,0),MATCH(DG$1,'Team forecast'!$M$2:$AU$2,0))</f>
        <v>0</v>
      </c>
      <c r="DH91" s="19">
        <f>INDEX('Team forecast'!$M$3:$AU$22,MATCH($B91,'Team forecast'!$B$3:$B$22,0),MATCH(DH$1,'Team forecast'!$M$2:$AU$2,0))</f>
        <v>0</v>
      </c>
      <c r="DI91" s="19">
        <f>INDEX('Team forecast'!$M$3:$AU$22,MATCH($B91,'Team forecast'!$B$3:$B$22,0),MATCH(DI$1,'Team forecast'!$M$2:$AU$2,0))</f>
        <v>0</v>
      </c>
      <c r="DJ91" s="19">
        <f>INDEX('Team forecast'!$M$3:$AU$22,MATCH($B91,'Team forecast'!$B$3:$B$22,0),MATCH(DJ$1,'Team forecast'!$M$2:$AU$2,0))</f>
        <v>0</v>
      </c>
      <c r="DK91" s="5">
        <f t="shared" si="132"/>
        <v>-5000</v>
      </c>
      <c r="DL91" s="5">
        <f>INDEX('Team forecast'!$M$3:$AU$22,MATCH($B91,'Team forecast'!$B$3:$B$22,0),MATCH(DL$1,'Team forecast'!$M$2:$AU$2,0))*IF($Y91&gt;0,25000,0)</f>
        <v>0</v>
      </c>
      <c r="DM91" s="5">
        <f>INDEX('Team forecast'!$M$3:$AU$22,MATCH($B91,'Team forecast'!$B$3:$B$22,0),MATCH(DM$1,'Team forecast'!$M$2:$AU$2,0))*IF($Y91&gt;0,5000,0)</f>
        <v>0</v>
      </c>
      <c r="DN91" s="5">
        <f>INDEX('Team forecast'!$M$3:$AU$22,MATCH($B91,'Team forecast'!$B$3:$B$22,0),MATCH(DN$1,'Team forecast'!$M$2:$AU$2,0))*IF($Y91&gt;0,-15000,0)</f>
        <v>0</v>
      </c>
      <c r="DO91" s="5">
        <f t="shared" si="133"/>
        <v>0</v>
      </c>
      <c r="DP91" s="5">
        <f t="shared" si="134"/>
        <v>0</v>
      </c>
      <c r="DQ91" s="5">
        <f t="shared" si="135"/>
        <v>0</v>
      </c>
      <c r="DR91" s="5">
        <f t="shared" si="136"/>
        <v>0</v>
      </c>
      <c r="DS91" s="5">
        <f t="shared" si="137"/>
        <v>0</v>
      </c>
      <c r="DT91" s="5">
        <f t="shared" si="138"/>
        <v>0</v>
      </c>
      <c r="DU91" s="5">
        <f t="shared" si="139"/>
        <v>0</v>
      </c>
      <c r="DV91" s="5">
        <f t="shared" si="140"/>
        <v>0</v>
      </c>
      <c r="DW91" s="5">
        <f t="shared" si="141"/>
        <v>0</v>
      </c>
      <c r="DX91" s="5">
        <f>IFERROR(SUM(DL91:DW91),0)*((Cockpit!$C$3)^5)</f>
        <v>0</v>
      </c>
      <c r="DY91" s="5">
        <f t="shared" si="142"/>
        <v>-5000</v>
      </c>
      <c r="DZ91" s="5" t="str">
        <f>IF(ISERROR(MATCH(A91,'Current squad'!B:B,0)),"No","Yes")</f>
        <v>No</v>
      </c>
      <c r="EA91" s="5" cm="1">
        <f t="array" ref="EA91">IFERROR(_xlfn.IFS(DZ91="Yes",0,DZ91="No",H91*1%),999999)</f>
        <v>43850</v>
      </c>
      <c r="EB91" s="5">
        <f t="shared" si="84"/>
        <v>4428850</v>
      </c>
      <c r="EC91" s="5">
        <f t="shared" si="143"/>
        <v>-48850</v>
      </c>
      <c r="ED91" s="1">
        <f t="shared" si="85"/>
        <v>-1.1140250855188142E-2</v>
      </c>
      <c r="EE91" s="5">
        <f>RANK(EC91,$EC$2:$EC$572)+COUNTIF($EC$2:EC91,EC91)-1</f>
        <v>482</v>
      </c>
      <c r="EF91" s="4">
        <f>RANK(ED91,$ED$2:$ED$572)+COUNTIF($ED$2:ED91,ED91)-1</f>
        <v>264</v>
      </c>
    </row>
    <row r="92" spans="1:136" x14ac:dyDescent="0.3">
      <c r="A92" t="str">
        <f>IF(Holdet.dk!A92&lt;&gt;"",Holdet.dk!A92,"")</f>
        <v>Jack Rodwell</v>
      </c>
      <c r="B92" t="str">
        <f>INDEX(Holdet.dk!B:B,MATCH($A92,Holdet.dk!$A:$A,0))</f>
        <v>Sheffield United</v>
      </c>
      <c r="C92" t="str">
        <f>INDEX(Holdet.dk!C:C,MATCH($A92,Holdet.dk!$A:$A,0))</f>
        <v>Midfield</v>
      </c>
      <c r="D92" t="str">
        <f>INDEX(Holdet.dk!D:D,MATCH($A92,Holdet.dk!$A:$A,0))</f>
        <v>1.900.000</v>
      </c>
      <c r="E92" s="1">
        <f>IFERROR(_xlfn.NUMBERVALUE(INDEX(Holdet.dk!$E:$E,MATCH($A92,Holdet.dk!$A:$A,0)),","),0)</f>
        <v>1E-3</v>
      </c>
      <c r="F92" t="str">
        <f>IF(INDEX(Lookup!H:H,MATCH('Master data'!A92,Lookup!G:G,0))=0,A92,INDEX(Lookup!H:H,MATCH('Master data'!A92,Lookup!G:G,0)))</f>
        <v>Jack Rodwell</v>
      </c>
      <c r="G92" t="str">
        <f>IFERROR(INDEX(Lookup!B:B,MATCH(INDEX(Rotowire!C:C,MATCH(F92,Rotowire!A:A,0)),Lookup!D:D,0)),"")</f>
        <v/>
      </c>
      <c r="H92" s="5">
        <f t="shared" si="76"/>
        <v>1900000</v>
      </c>
      <c r="I92" s="19">
        <f>IFERROR(INDEX('Team forecast'!$G$3:$I$22,MATCH($B92,'Team forecast'!$B$3:$B$22,0),MATCH(I$1,'Team forecast'!$G$2:$I$2,0)),0)</f>
        <v>0.79999999999999993</v>
      </c>
      <c r="J92" s="19">
        <f>IFERROR(INDEX('Team forecast'!$G$3:$I$22,MATCH($B92,'Team forecast'!$B$3:$B$22,0),MATCH(J$1,'Team forecast'!$G$2:$I$2,0)),0)</f>
        <v>0.86842105263157876</v>
      </c>
      <c r="K92" s="19">
        <f>IFERROR(INDEX('Team forecast'!$G$3:$I$22,MATCH($B92,'Team forecast'!$B$3:$B$22,0),MATCH(K$1,'Team forecast'!$G$2:$I$2,0)),0)</f>
        <v>1.2720728665040493</v>
      </c>
      <c r="L92">
        <f>SUMIFS(Rotowire!E:E,Rotowire!$A:$A,'Master data'!$F92)</f>
        <v>0</v>
      </c>
      <c r="M92" s="2">
        <f>SUMIFS(Rotowire!F:F,Rotowire!$A:$A,'Master data'!$F92)*I92</f>
        <v>0</v>
      </c>
      <c r="N92" s="2">
        <f>SUMIFS(Rotowire!G:G,Rotowire!$A:$A,'Master data'!$F92)*I92</f>
        <v>0</v>
      </c>
      <c r="O92" s="2">
        <f>SUMIFS(Rotowire!I:I,Rotowire!$A:$A,'Master data'!$F92)*I92</f>
        <v>0</v>
      </c>
      <c r="P92" s="2">
        <f>SUMIFS(Rotowire!W:W,Rotowire!$A:$A,'Master data'!$F92)*K92</f>
        <v>0</v>
      </c>
      <c r="Q92" s="2">
        <f>SUMIFS(Rotowire!Y:Y,Rotowire!$A:$A,'Master data'!$F92)*J92</f>
        <v>0</v>
      </c>
      <c r="R92" s="2">
        <f>SUMIFS(Rotowire!AB:AB,Rotowire!$A:$A,'Master data'!$F92)</f>
        <v>0</v>
      </c>
      <c r="S92" s="2">
        <f>SUMIFS(Rotowire!AC:AC,Rotowire!$A:$A,'Master data'!$F92)</f>
        <v>0</v>
      </c>
      <c r="T92" s="2">
        <f>INDEX('Team forecast'!D$3:D$22,MATCH($B92,'Team forecast'!$B$3:$B$22,0))</f>
        <v>1.1599999999999999</v>
      </c>
      <c r="U92" s="2">
        <f>INDEX('Team forecast'!E$3:E$22,MATCH($B92,'Team forecast'!$B$3:$B$22,0))</f>
        <v>1.32</v>
      </c>
      <c r="V92" s="2">
        <f>INDEX('Team forecast'!J$3:J$22,MATCH($B92,'Team forecast'!$B$3:$B$22,0))</f>
        <v>0.32490000000000002</v>
      </c>
      <c r="W92" s="2">
        <f>INDEX('Team forecast'!K$3:K$22,MATCH($B92,'Team forecast'!$B$3:$B$22,0))</f>
        <v>0.27700000000000002</v>
      </c>
      <c r="X92" s="2">
        <f>INDEX('Team forecast'!L$3:L$22,MATCH($B92,'Team forecast'!$B$3:$B$22,0))</f>
        <v>0.39810000000000001</v>
      </c>
      <c r="Y92" s="5">
        <f t="shared" si="77"/>
        <v>-5000</v>
      </c>
      <c r="Z92" s="5">
        <f t="shared" si="78"/>
        <v>0</v>
      </c>
      <c r="AA92" s="5">
        <f t="shared" si="79"/>
        <v>0</v>
      </c>
      <c r="AB92" s="5">
        <f t="shared" si="80"/>
        <v>0</v>
      </c>
      <c r="AC92" s="5">
        <f t="shared" si="81"/>
        <v>0</v>
      </c>
      <c r="AD92" s="5">
        <f t="shared" si="86"/>
        <v>0</v>
      </c>
      <c r="AE92" s="5">
        <f t="shared" si="87"/>
        <v>0</v>
      </c>
      <c r="AF92" s="5">
        <f t="shared" si="82"/>
        <v>0</v>
      </c>
      <c r="AG92" s="5">
        <f t="shared" si="83"/>
        <v>0</v>
      </c>
      <c r="AH92" s="5">
        <f t="shared" si="88"/>
        <v>0</v>
      </c>
      <c r="AI92" s="5">
        <f t="shared" si="89"/>
        <v>0</v>
      </c>
      <c r="AJ92" s="5">
        <f t="shared" si="90"/>
        <v>0</v>
      </c>
      <c r="AK92" s="5">
        <f t="shared" si="91"/>
        <v>0</v>
      </c>
      <c r="AL92" s="5">
        <f>IFERROR(SUM(Y92:AK92),-5000)*((Cockpit!$C$3)^0)</f>
        <v>-5000</v>
      </c>
      <c r="AM92" s="19">
        <f>INDEX('Team forecast'!$M$3:$AU$22,MATCH($B92,'Team forecast'!$B$3:$B$22,0),MATCH(AM$1,'Team forecast'!$M$2:$AU$2,0))</f>
        <v>0</v>
      </c>
      <c r="AN92" s="19">
        <f>INDEX('Team forecast'!$M$3:$AU$22,MATCH($B92,'Team forecast'!$B$3:$B$22,0),MATCH(AN$1,'Team forecast'!$M$2:$AU$2,0))</f>
        <v>0</v>
      </c>
      <c r="AO92" s="19">
        <f>INDEX('Team forecast'!$M$3:$AU$22,MATCH($B92,'Team forecast'!$B$3:$B$22,0),MATCH(AO$1,'Team forecast'!$M$2:$AU$2,0))</f>
        <v>0</v>
      </c>
      <c r="AP92" s="19">
        <f>INDEX('Team forecast'!$M$3:$AU$22,MATCH($B92,'Team forecast'!$B$3:$B$22,0),MATCH(AP$1,'Team forecast'!$M$2:$AU$2,0))</f>
        <v>0</v>
      </c>
      <c r="AQ92" s="5">
        <f t="shared" si="92"/>
        <v>-5000</v>
      </c>
      <c r="AR92" s="5">
        <f>INDEX('Team forecast'!$M$3:$AU$22,MATCH($B92,'Team forecast'!$B$3:$B$22,0),MATCH(AR$1,'Team forecast'!$M$2:$AU$2,0))*IF($Y92&gt;0,25000,0)</f>
        <v>0</v>
      </c>
      <c r="AS92" s="5">
        <f>INDEX('Team forecast'!$M$3:$AU$22,MATCH($B92,'Team forecast'!$B$3:$B$22,0),MATCH(AS$1,'Team forecast'!$M$2:$AU$2,0))*IF($Y92&gt;0,5000,0)</f>
        <v>0</v>
      </c>
      <c r="AT92" s="5">
        <f>INDEX('Team forecast'!$M$3:$AU$22,MATCH($B92,'Team forecast'!$B$3:$B$22,0),MATCH(AT$1,'Team forecast'!$M$2:$AU$2,0))*IF($Y92&gt;0,-15000,0)</f>
        <v>0</v>
      </c>
      <c r="AU92" s="5">
        <f t="shared" si="93"/>
        <v>0</v>
      </c>
      <c r="AV92" s="5">
        <f t="shared" si="94"/>
        <v>0</v>
      </c>
      <c r="AW92" s="5">
        <f t="shared" si="95"/>
        <v>0</v>
      </c>
      <c r="AX92" s="5">
        <f t="shared" si="96"/>
        <v>0</v>
      </c>
      <c r="AY92" s="5">
        <f t="shared" si="97"/>
        <v>0</v>
      </c>
      <c r="AZ92" s="5">
        <f t="shared" si="98"/>
        <v>0</v>
      </c>
      <c r="BA92" s="5">
        <f t="shared" si="99"/>
        <v>0</v>
      </c>
      <c r="BB92" s="5">
        <f t="shared" si="100"/>
        <v>0</v>
      </c>
      <c r="BC92" s="5">
        <f t="shared" si="101"/>
        <v>0</v>
      </c>
      <c r="BD92" s="5">
        <f>IFERROR(SUM(AR92:BC92),0)*((Cockpit!$C$3)^1)</f>
        <v>0</v>
      </c>
      <c r="BE92" s="19">
        <f>INDEX('Team forecast'!$M$3:$AU$22,MATCH($B92,'Team forecast'!$B$3:$B$22,0),MATCH(BE$1,'Team forecast'!$M$2:$AU$2,0))</f>
        <v>0</v>
      </c>
      <c r="BF92" s="19">
        <f>INDEX('Team forecast'!$M$3:$AU$22,MATCH($B92,'Team forecast'!$B$3:$B$22,0),MATCH(BF$1,'Team forecast'!$M$2:$AU$2,0))</f>
        <v>0</v>
      </c>
      <c r="BG92" s="19">
        <f>INDEX('Team forecast'!$M$3:$AU$22,MATCH($B92,'Team forecast'!$B$3:$B$22,0),MATCH(BG$1,'Team forecast'!$M$2:$AU$2,0))</f>
        <v>0</v>
      </c>
      <c r="BH92" s="19">
        <f>INDEX('Team forecast'!$M$3:$AU$22,MATCH($B92,'Team forecast'!$B$3:$B$22,0),MATCH(BH$1,'Team forecast'!$M$2:$AU$2,0))</f>
        <v>0</v>
      </c>
      <c r="BI92" s="5">
        <f t="shared" si="102"/>
        <v>-5000</v>
      </c>
      <c r="BJ92" s="5">
        <f>INDEX('Team forecast'!$M$3:$AU$22,MATCH($B92,'Team forecast'!$B$3:$B$22,0),MATCH(BJ$1,'Team forecast'!$M$2:$AU$2,0))*IF($Y92&gt;0,25000,0)</f>
        <v>0</v>
      </c>
      <c r="BK92" s="5">
        <f>INDEX('Team forecast'!$M$3:$AU$22,MATCH($B92,'Team forecast'!$B$3:$B$22,0),MATCH(BK$1,'Team forecast'!$M$2:$AU$2,0))*IF($Y92&gt;0,5000,0)</f>
        <v>0</v>
      </c>
      <c r="BL92" s="5">
        <f>INDEX('Team forecast'!$M$3:$AU$22,MATCH($B92,'Team forecast'!$B$3:$B$22,0),MATCH(BL$1,'Team forecast'!$M$2:$AU$2,0))*IF($Y92&gt;0,-15000,0)</f>
        <v>0</v>
      </c>
      <c r="BM92" s="5">
        <f t="shared" si="103"/>
        <v>0</v>
      </c>
      <c r="BN92" s="5">
        <f t="shared" si="104"/>
        <v>0</v>
      </c>
      <c r="BO92" s="5">
        <f t="shared" si="105"/>
        <v>0</v>
      </c>
      <c r="BP92" s="5">
        <f t="shared" si="106"/>
        <v>0</v>
      </c>
      <c r="BQ92" s="5">
        <f t="shared" si="107"/>
        <v>0</v>
      </c>
      <c r="BR92" s="5">
        <f t="shared" si="108"/>
        <v>0</v>
      </c>
      <c r="BS92" s="5">
        <f t="shared" si="109"/>
        <v>0</v>
      </c>
      <c r="BT92" s="5">
        <f t="shared" si="110"/>
        <v>0</v>
      </c>
      <c r="BU92" s="5">
        <f t="shared" si="111"/>
        <v>0</v>
      </c>
      <c r="BV92" s="5">
        <f>IFERROR(SUM(BJ92:BU92),0)*((Cockpit!$C$3)^2)</f>
        <v>0</v>
      </c>
      <c r="BW92" s="19">
        <f>INDEX('Team forecast'!$M$3:$AU$22,MATCH($B92,'Team forecast'!$B$3:$B$22,0),MATCH(BW$1,'Team forecast'!$M$2:$AU$2,0))</f>
        <v>0</v>
      </c>
      <c r="BX92" s="19">
        <f>INDEX('Team forecast'!$M$3:$AU$22,MATCH($B92,'Team forecast'!$B$3:$B$22,0),MATCH(BX$1,'Team forecast'!$M$2:$AU$2,0))</f>
        <v>0</v>
      </c>
      <c r="BY92" s="19">
        <f>INDEX('Team forecast'!$M$3:$AU$22,MATCH($B92,'Team forecast'!$B$3:$B$22,0),MATCH(BY$1,'Team forecast'!$M$2:$AU$2,0))</f>
        <v>0</v>
      </c>
      <c r="BZ92" s="19">
        <f>INDEX('Team forecast'!$M$3:$AU$22,MATCH($B92,'Team forecast'!$B$3:$B$22,0),MATCH(BZ$1,'Team forecast'!$M$2:$AU$2,0))</f>
        <v>0</v>
      </c>
      <c r="CA92" s="5">
        <f t="shared" si="112"/>
        <v>-5000</v>
      </c>
      <c r="CB92" s="5">
        <f>INDEX('Team forecast'!$M$3:$AU$22,MATCH($B92,'Team forecast'!$B$3:$B$22,0),MATCH(CB$1,'Team forecast'!$M$2:$AU$2,0))*IF($Y92&gt;0,25000,0)</f>
        <v>0</v>
      </c>
      <c r="CC92" s="5">
        <f>INDEX('Team forecast'!$M$3:$AU$22,MATCH($B92,'Team forecast'!$B$3:$B$22,0),MATCH(CC$1,'Team forecast'!$M$2:$AU$2,0))*IF($Y92&gt;0,5000,0)</f>
        <v>0</v>
      </c>
      <c r="CD92" s="5">
        <f>INDEX('Team forecast'!$M$3:$AU$22,MATCH($B92,'Team forecast'!$B$3:$B$22,0),MATCH(CD$1,'Team forecast'!$M$2:$AU$2,0))*IF($Y92&gt;0,-15000,0)</f>
        <v>0</v>
      </c>
      <c r="CE92" s="5">
        <f t="shared" si="113"/>
        <v>0</v>
      </c>
      <c r="CF92" s="5">
        <f t="shared" si="114"/>
        <v>0</v>
      </c>
      <c r="CG92" s="5">
        <f t="shared" si="115"/>
        <v>0</v>
      </c>
      <c r="CH92" s="5">
        <f t="shared" si="116"/>
        <v>0</v>
      </c>
      <c r="CI92" s="5">
        <f t="shared" si="117"/>
        <v>0</v>
      </c>
      <c r="CJ92" s="5">
        <f t="shared" si="118"/>
        <v>0</v>
      </c>
      <c r="CK92" s="5">
        <f t="shared" si="119"/>
        <v>0</v>
      </c>
      <c r="CL92" s="5">
        <f t="shared" si="120"/>
        <v>0</v>
      </c>
      <c r="CM92" s="5">
        <f t="shared" si="121"/>
        <v>0</v>
      </c>
      <c r="CN92" s="5">
        <f>IFERROR(SUM(CB92:CM92),0)*((Cockpit!$C$3)^3)</f>
        <v>0</v>
      </c>
      <c r="CO92" s="19">
        <f>INDEX('Team forecast'!$M$3:$AU$22,MATCH($B92,'Team forecast'!$B$3:$B$22,0),MATCH(CO$1,'Team forecast'!$M$2:$AU$2,0))</f>
        <v>0</v>
      </c>
      <c r="CP92" s="19">
        <f>INDEX('Team forecast'!$M$3:$AU$22,MATCH($B92,'Team forecast'!$B$3:$B$22,0),MATCH(CP$1,'Team forecast'!$M$2:$AU$2,0))</f>
        <v>0</v>
      </c>
      <c r="CQ92" s="19">
        <f>INDEX('Team forecast'!$M$3:$AU$22,MATCH($B92,'Team forecast'!$B$3:$B$22,0),MATCH(CQ$1,'Team forecast'!$M$2:$AU$2,0))</f>
        <v>0</v>
      </c>
      <c r="CR92" s="19">
        <f>INDEX('Team forecast'!$M$3:$AU$22,MATCH($B92,'Team forecast'!$B$3:$B$22,0),MATCH(CR$1,'Team forecast'!$M$2:$AU$2,0))</f>
        <v>0</v>
      </c>
      <c r="CS92" s="5">
        <f t="shared" si="122"/>
        <v>-5000</v>
      </c>
      <c r="CT92" s="5">
        <f>INDEX('Team forecast'!$M$3:$AU$22,MATCH($B92,'Team forecast'!$B$3:$B$22,0),MATCH(CT$1,'Team forecast'!$M$2:$AU$2,0))*IF($Y92&gt;0,25000,0)</f>
        <v>0</v>
      </c>
      <c r="CU92" s="5">
        <f>INDEX('Team forecast'!$M$3:$AU$22,MATCH($B92,'Team forecast'!$B$3:$B$22,0),MATCH(CU$1,'Team forecast'!$M$2:$AU$2,0))*IF($Y92&gt;0,5000,0)</f>
        <v>0</v>
      </c>
      <c r="CV92" s="5">
        <f>INDEX('Team forecast'!$M$3:$AU$22,MATCH($B92,'Team forecast'!$B$3:$B$22,0),MATCH(CV$1,'Team forecast'!$M$2:$AU$2,0))*IF($Y92&gt;0,-15000,0)</f>
        <v>0</v>
      </c>
      <c r="CW92" s="5">
        <f t="shared" si="123"/>
        <v>0</v>
      </c>
      <c r="CX92" s="5">
        <f t="shared" si="124"/>
        <v>0</v>
      </c>
      <c r="CY92" s="5">
        <f t="shared" si="125"/>
        <v>0</v>
      </c>
      <c r="CZ92" s="5">
        <f t="shared" si="126"/>
        <v>0</v>
      </c>
      <c r="DA92" s="5">
        <f t="shared" si="127"/>
        <v>0</v>
      </c>
      <c r="DB92" s="5">
        <f t="shared" si="128"/>
        <v>0</v>
      </c>
      <c r="DC92" s="5">
        <f t="shared" si="129"/>
        <v>0</v>
      </c>
      <c r="DD92" s="5">
        <f t="shared" si="130"/>
        <v>0</v>
      </c>
      <c r="DE92" s="5">
        <f t="shared" si="131"/>
        <v>0</v>
      </c>
      <c r="DF92" s="5">
        <f>IFERROR(SUM(CT92:DE92),0)*((Cockpit!$C$3)^4)</f>
        <v>0</v>
      </c>
      <c r="DG92" s="19">
        <f>INDEX('Team forecast'!$M$3:$AU$22,MATCH($B92,'Team forecast'!$B$3:$B$22,0),MATCH(DG$1,'Team forecast'!$M$2:$AU$2,0))</f>
        <v>0</v>
      </c>
      <c r="DH92" s="19">
        <f>INDEX('Team forecast'!$M$3:$AU$22,MATCH($B92,'Team forecast'!$B$3:$B$22,0),MATCH(DH$1,'Team forecast'!$M$2:$AU$2,0))</f>
        <v>0</v>
      </c>
      <c r="DI92" s="19">
        <f>INDEX('Team forecast'!$M$3:$AU$22,MATCH($B92,'Team forecast'!$B$3:$B$22,0),MATCH(DI$1,'Team forecast'!$M$2:$AU$2,0))</f>
        <v>0</v>
      </c>
      <c r="DJ92" s="19">
        <f>INDEX('Team forecast'!$M$3:$AU$22,MATCH($B92,'Team forecast'!$B$3:$B$22,0),MATCH(DJ$1,'Team forecast'!$M$2:$AU$2,0))</f>
        <v>0</v>
      </c>
      <c r="DK92" s="5">
        <f t="shared" si="132"/>
        <v>-5000</v>
      </c>
      <c r="DL92" s="5">
        <f>INDEX('Team forecast'!$M$3:$AU$22,MATCH($B92,'Team forecast'!$B$3:$B$22,0),MATCH(DL$1,'Team forecast'!$M$2:$AU$2,0))*IF($Y92&gt;0,25000,0)</f>
        <v>0</v>
      </c>
      <c r="DM92" s="5">
        <f>INDEX('Team forecast'!$M$3:$AU$22,MATCH($B92,'Team forecast'!$B$3:$B$22,0),MATCH(DM$1,'Team forecast'!$M$2:$AU$2,0))*IF($Y92&gt;0,5000,0)</f>
        <v>0</v>
      </c>
      <c r="DN92" s="5">
        <f>INDEX('Team forecast'!$M$3:$AU$22,MATCH($B92,'Team forecast'!$B$3:$B$22,0),MATCH(DN$1,'Team forecast'!$M$2:$AU$2,0))*IF($Y92&gt;0,-15000,0)</f>
        <v>0</v>
      </c>
      <c r="DO92" s="5">
        <f t="shared" si="133"/>
        <v>0</v>
      </c>
      <c r="DP92" s="5">
        <f t="shared" si="134"/>
        <v>0</v>
      </c>
      <c r="DQ92" s="5">
        <f t="shared" si="135"/>
        <v>0</v>
      </c>
      <c r="DR92" s="5">
        <f t="shared" si="136"/>
        <v>0</v>
      </c>
      <c r="DS92" s="5">
        <f t="shared" si="137"/>
        <v>0</v>
      </c>
      <c r="DT92" s="5">
        <f t="shared" si="138"/>
        <v>0</v>
      </c>
      <c r="DU92" s="5">
        <f t="shared" si="139"/>
        <v>0</v>
      </c>
      <c r="DV92" s="5">
        <f t="shared" si="140"/>
        <v>0</v>
      </c>
      <c r="DW92" s="5">
        <f t="shared" si="141"/>
        <v>0</v>
      </c>
      <c r="DX92" s="5">
        <f>IFERROR(SUM(DL92:DW92),0)*((Cockpit!$C$3)^5)</f>
        <v>0</v>
      </c>
      <c r="DY92" s="5">
        <f t="shared" si="142"/>
        <v>-5000</v>
      </c>
      <c r="DZ92" s="5" t="str">
        <f>IF(ISERROR(MATCH(A92,'Current squad'!B:B,0)),"No","Yes")</f>
        <v>No</v>
      </c>
      <c r="EA92" s="5" cm="1">
        <f t="array" ref="EA92">IFERROR(_xlfn.IFS(DZ92="Yes",0,DZ92="No",H92*1%),999999)</f>
        <v>19000</v>
      </c>
      <c r="EB92" s="5">
        <f t="shared" si="84"/>
        <v>1919000</v>
      </c>
      <c r="EC92" s="5">
        <f t="shared" si="143"/>
        <v>-24000</v>
      </c>
      <c r="ED92" s="1">
        <f t="shared" si="85"/>
        <v>-1.2631578947368421E-2</v>
      </c>
      <c r="EE92" s="5">
        <f>RANK(EC92,$EC$2:$EC$572)+COUNTIF($EC$2:EC92,EC92)-1</f>
        <v>189</v>
      </c>
      <c r="EF92" s="4">
        <f>RANK(ED92,$ED$2:$ED$572)+COUNTIF($ED$2:ED92,ED92)-1</f>
        <v>506</v>
      </c>
    </row>
    <row r="93" spans="1:136" x14ac:dyDescent="0.3">
      <c r="A93" t="str">
        <f>IF(Holdet.dk!A93&lt;&gt;"",Holdet.dk!A93,"")</f>
        <v>Andre Zambo Anguissa</v>
      </c>
      <c r="B93" t="str">
        <f>INDEX(Holdet.dk!B:B,MATCH($A93,Holdet.dk!$A:$A,0))</f>
        <v>Fulham</v>
      </c>
      <c r="C93" t="str">
        <f>INDEX(Holdet.dk!C:C,MATCH($A93,Holdet.dk!$A:$A,0))</f>
        <v>Midfield</v>
      </c>
      <c r="D93" t="str">
        <f>INDEX(Holdet.dk!D:D,MATCH($A93,Holdet.dk!$A:$A,0))</f>
        <v>2.944.000</v>
      </c>
      <c r="E93" s="1">
        <f>IFERROR(_xlfn.NUMBERVALUE(INDEX(Holdet.dk!$E:$E,MATCH($A93,Holdet.dk!$A:$A,0)),","),0)</f>
        <v>2E-3</v>
      </c>
      <c r="F93" t="str">
        <f>IF(INDEX(Lookup!H:H,MATCH('Master data'!A93,Lookup!G:G,0))=0,A93,INDEX(Lookup!H:H,MATCH('Master data'!A93,Lookup!G:G,0)))</f>
        <v>Andre Zambo Anguissa</v>
      </c>
      <c r="G93" t="str">
        <f>IFERROR(INDEX(Lookup!B:B,MATCH(INDEX(Rotowire!C:C,MATCH(F93,Rotowire!A:A,0)),Lookup!D:D,0)),"")</f>
        <v>Newcastle</v>
      </c>
      <c r="H93" s="5">
        <f t="shared" si="76"/>
        <v>2944000</v>
      </c>
      <c r="I93" s="19">
        <f>IFERROR(INDEX('Team forecast'!$G$3:$I$22,MATCH($B93,'Team forecast'!$B$3:$B$22,0),MATCH(I$1,'Team forecast'!$G$2:$I$2,0)),0)</f>
        <v>0.79881656804733725</v>
      </c>
      <c r="J93" s="19">
        <f>IFERROR(INDEX('Team forecast'!$G$3:$I$22,MATCH($B93,'Team forecast'!$B$3:$B$22,0),MATCH(J$1,'Team forecast'!$G$2:$I$2,0)),0)</f>
        <v>0.8913043478260867</v>
      </c>
      <c r="K93" s="19">
        <f>IFERROR(INDEX('Team forecast'!$G$3:$I$22,MATCH($B93,'Team forecast'!$B$3:$B$22,0),MATCH(K$1,'Team forecast'!$G$2:$I$2,0)),0)</f>
        <v>1.1691703107234377</v>
      </c>
      <c r="L93">
        <f>SUMIFS(Rotowire!E:E,Rotowire!$A:$A,'Master data'!$F93)</f>
        <v>95</v>
      </c>
      <c r="M93" s="2">
        <f>SUMIFS(Rotowire!F:F,Rotowire!$A:$A,'Master data'!$F93)*I93</f>
        <v>3.9940828402366867E-2</v>
      </c>
      <c r="N93" s="2">
        <f>SUMIFS(Rotowire!G:G,Rotowire!$A:$A,'Master data'!$F93)*I93</f>
        <v>6.3905325443786978E-2</v>
      </c>
      <c r="O93" s="2">
        <f>SUMIFS(Rotowire!I:I,Rotowire!$A:$A,'Master data'!$F93)*I93</f>
        <v>0.23964497041420116</v>
      </c>
      <c r="P93" s="2">
        <f>SUMIFS(Rotowire!W:W,Rotowire!$A:$A,'Master data'!$F93)*K93</f>
        <v>0.29229257768085942</v>
      </c>
      <c r="Q93" s="2">
        <f>SUMIFS(Rotowire!Y:Y,Rotowire!$A:$A,'Master data'!$F93)*J93</f>
        <v>0</v>
      </c>
      <c r="R93" s="2">
        <f>SUMIFS(Rotowire!AB:AB,Rotowire!$A:$A,'Master data'!$F93)</f>
        <v>0.23</v>
      </c>
      <c r="S93" s="2">
        <f>SUMIFS(Rotowire!AC:AC,Rotowire!$A:$A,'Master data'!$F93)</f>
        <v>0</v>
      </c>
      <c r="T93" s="2">
        <f>INDEX('Team forecast'!D$3:D$22,MATCH($B93,'Team forecast'!$B$3:$B$22,0))</f>
        <v>1.35</v>
      </c>
      <c r="U93" s="2">
        <f>INDEX('Team forecast'!E$3:E$22,MATCH($B93,'Team forecast'!$B$3:$B$22,0))</f>
        <v>1.23</v>
      </c>
      <c r="V93" s="2">
        <f>INDEX('Team forecast'!J$3:J$22,MATCH($B93,'Team forecast'!$B$3:$B$22,0))</f>
        <v>0.39200000000000002</v>
      </c>
      <c r="W93" s="2">
        <f>INDEX('Team forecast'!K$3:K$22,MATCH($B93,'Team forecast'!$B$3:$B$22,0))</f>
        <v>0.2712</v>
      </c>
      <c r="X93" s="2">
        <f>INDEX('Team forecast'!L$3:L$22,MATCH($B93,'Team forecast'!$B$3:$B$22,0))</f>
        <v>0.33679999999999999</v>
      </c>
      <c r="Y93" s="5">
        <f t="shared" si="77"/>
        <v>7000</v>
      </c>
      <c r="Z93" s="5">
        <f t="shared" si="78"/>
        <v>9800</v>
      </c>
      <c r="AA93" s="5">
        <f t="shared" si="79"/>
        <v>1356</v>
      </c>
      <c r="AB93" s="5">
        <f t="shared" si="80"/>
        <v>-5052</v>
      </c>
      <c r="AC93" s="5">
        <f t="shared" si="81"/>
        <v>4992.6035502958584</v>
      </c>
      <c r="AD93" s="5">
        <f t="shared" si="86"/>
        <v>3195.2662721893489</v>
      </c>
      <c r="AE93" s="5">
        <f t="shared" si="87"/>
        <v>2396.4497041420118</v>
      </c>
      <c r="AF93" s="5">
        <f t="shared" si="82"/>
        <v>0</v>
      </c>
      <c r="AG93" s="5">
        <f t="shared" si="83"/>
        <v>0</v>
      </c>
      <c r="AH93" s="5">
        <f t="shared" si="88"/>
        <v>-4600</v>
      </c>
      <c r="AI93" s="5">
        <f t="shared" si="89"/>
        <v>0</v>
      </c>
      <c r="AJ93" s="5">
        <f t="shared" si="90"/>
        <v>13500</v>
      </c>
      <c r="AK93" s="5">
        <f t="shared" si="91"/>
        <v>-9840</v>
      </c>
      <c r="AL93" s="5">
        <f>IFERROR(SUM(Y93:AK93),-5000)*((Cockpit!$C$3)^0)</f>
        <v>22748.31952662722</v>
      </c>
      <c r="AM93" s="19">
        <f>INDEX('Team forecast'!$M$3:$AU$22,MATCH($B93,'Team forecast'!$B$3:$B$22,0),MATCH(AM$1,'Team forecast'!$M$2:$AU$2,0))</f>
        <v>0</v>
      </c>
      <c r="AN93" s="19">
        <f>INDEX('Team forecast'!$M$3:$AU$22,MATCH($B93,'Team forecast'!$B$3:$B$22,0),MATCH(AN$1,'Team forecast'!$M$2:$AU$2,0))</f>
        <v>0</v>
      </c>
      <c r="AO93" s="19">
        <f>INDEX('Team forecast'!$M$3:$AU$22,MATCH($B93,'Team forecast'!$B$3:$B$22,0),MATCH(AO$1,'Team forecast'!$M$2:$AU$2,0))</f>
        <v>0</v>
      </c>
      <c r="AP93" s="19">
        <f>INDEX('Team forecast'!$M$3:$AU$22,MATCH($B93,'Team forecast'!$B$3:$B$22,0),MATCH(AP$1,'Team forecast'!$M$2:$AU$2,0))</f>
        <v>0</v>
      </c>
      <c r="AQ93" s="5">
        <f t="shared" si="92"/>
        <v>7000</v>
      </c>
      <c r="AR93" s="5">
        <f>INDEX('Team forecast'!$M$3:$AU$22,MATCH($B93,'Team forecast'!$B$3:$B$22,0),MATCH(AR$1,'Team forecast'!$M$2:$AU$2,0))*IF($Y93&gt;0,25000,0)</f>
        <v>0</v>
      </c>
      <c r="AS93" s="5">
        <f>INDEX('Team forecast'!$M$3:$AU$22,MATCH($B93,'Team forecast'!$B$3:$B$22,0),MATCH(AS$1,'Team forecast'!$M$2:$AU$2,0))*IF($Y93&gt;0,5000,0)</f>
        <v>0</v>
      </c>
      <c r="AT93" s="5">
        <f>INDEX('Team forecast'!$M$3:$AU$22,MATCH($B93,'Team forecast'!$B$3:$B$22,0),MATCH(AT$1,'Team forecast'!$M$2:$AU$2,0))*IF($Y93&gt;0,-15000,0)</f>
        <v>0</v>
      </c>
      <c r="AU93" s="5">
        <f t="shared" si="93"/>
        <v>0</v>
      </c>
      <c r="AV93" s="5">
        <f t="shared" si="94"/>
        <v>0</v>
      </c>
      <c r="AW93" s="5">
        <f t="shared" si="95"/>
        <v>0</v>
      </c>
      <c r="AX93" s="5">
        <f t="shared" si="96"/>
        <v>0</v>
      </c>
      <c r="AY93" s="5">
        <f t="shared" si="97"/>
        <v>0</v>
      </c>
      <c r="AZ93" s="5">
        <f t="shared" si="98"/>
        <v>-4600</v>
      </c>
      <c r="BA93" s="5">
        <f t="shared" si="99"/>
        <v>0</v>
      </c>
      <c r="BB93" s="5">
        <f t="shared" si="100"/>
        <v>0</v>
      </c>
      <c r="BC93" s="5">
        <f t="shared" si="101"/>
        <v>0</v>
      </c>
      <c r="BD93" s="5">
        <f>IFERROR(SUM(AR93:BC93),0)*((Cockpit!$C$3)^1)</f>
        <v>-3220</v>
      </c>
      <c r="BE93" s="19">
        <f>INDEX('Team forecast'!$M$3:$AU$22,MATCH($B93,'Team forecast'!$B$3:$B$22,0),MATCH(BE$1,'Team forecast'!$M$2:$AU$2,0))</f>
        <v>0</v>
      </c>
      <c r="BF93" s="19">
        <f>INDEX('Team forecast'!$M$3:$AU$22,MATCH($B93,'Team forecast'!$B$3:$B$22,0),MATCH(BF$1,'Team forecast'!$M$2:$AU$2,0))</f>
        <v>0</v>
      </c>
      <c r="BG93" s="19">
        <f>INDEX('Team forecast'!$M$3:$AU$22,MATCH($B93,'Team forecast'!$B$3:$B$22,0),MATCH(BG$1,'Team forecast'!$M$2:$AU$2,0))</f>
        <v>0</v>
      </c>
      <c r="BH93" s="19">
        <f>INDEX('Team forecast'!$M$3:$AU$22,MATCH($B93,'Team forecast'!$B$3:$B$22,0),MATCH(BH$1,'Team forecast'!$M$2:$AU$2,0))</f>
        <v>0</v>
      </c>
      <c r="BI93" s="5">
        <f t="shared" si="102"/>
        <v>7000</v>
      </c>
      <c r="BJ93" s="5">
        <f>INDEX('Team forecast'!$M$3:$AU$22,MATCH($B93,'Team forecast'!$B$3:$B$22,0),MATCH(BJ$1,'Team forecast'!$M$2:$AU$2,0))*IF($Y93&gt;0,25000,0)</f>
        <v>0</v>
      </c>
      <c r="BK93" s="5">
        <f>INDEX('Team forecast'!$M$3:$AU$22,MATCH($B93,'Team forecast'!$B$3:$B$22,0),MATCH(BK$1,'Team forecast'!$M$2:$AU$2,0))*IF($Y93&gt;0,5000,0)</f>
        <v>0</v>
      </c>
      <c r="BL93" s="5">
        <f>INDEX('Team forecast'!$M$3:$AU$22,MATCH($B93,'Team forecast'!$B$3:$B$22,0),MATCH(BL$1,'Team forecast'!$M$2:$AU$2,0))*IF($Y93&gt;0,-15000,0)</f>
        <v>0</v>
      </c>
      <c r="BM93" s="5">
        <f t="shared" si="103"/>
        <v>0</v>
      </c>
      <c r="BN93" s="5">
        <f t="shared" si="104"/>
        <v>0</v>
      </c>
      <c r="BO93" s="5">
        <f t="shared" si="105"/>
        <v>0</v>
      </c>
      <c r="BP93" s="5">
        <f t="shared" si="106"/>
        <v>0</v>
      </c>
      <c r="BQ93" s="5">
        <f t="shared" si="107"/>
        <v>0</v>
      </c>
      <c r="BR93" s="5">
        <f t="shared" si="108"/>
        <v>-4600</v>
      </c>
      <c r="BS93" s="5">
        <f t="shared" si="109"/>
        <v>0</v>
      </c>
      <c r="BT93" s="5">
        <f t="shared" si="110"/>
        <v>0</v>
      </c>
      <c r="BU93" s="5">
        <f t="shared" si="111"/>
        <v>0</v>
      </c>
      <c r="BV93" s="5">
        <f>IFERROR(SUM(BJ93:BU93),0)*((Cockpit!$C$3)^2)</f>
        <v>-2253.9999999999995</v>
      </c>
      <c r="BW93" s="19">
        <f>INDEX('Team forecast'!$M$3:$AU$22,MATCH($B93,'Team forecast'!$B$3:$B$22,0),MATCH(BW$1,'Team forecast'!$M$2:$AU$2,0))</f>
        <v>0</v>
      </c>
      <c r="BX93" s="19">
        <f>INDEX('Team forecast'!$M$3:$AU$22,MATCH($B93,'Team forecast'!$B$3:$B$22,0),MATCH(BX$1,'Team forecast'!$M$2:$AU$2,0))</f>
        <v>0</v>
      </c>
      <c r="BY93" s="19">
        <f>INDEX('Team forecast'!$M$3:$AU$22,MATCH($B93,'Team forecast'!$B$3:$B$22,0),MATCH(BY$1,'Team forecast'!$M$2:$AU$2,0))</f>
        <v>0</v>
      </c>
      <c r="BZ93" s="19">
        <f>INDEX('Team forecast'!$M$3:$AU$22,MATCH($B93,'Team forecast'!$B$3:$B$22,0),MATCH(BZ$1,'Team forecast'!$M$2:$AU$2,0))</f>
        <v>0</v>
      </c>
      <c r="CA93" s="5">
        <f t="shared" si="112"/>
        <v>7000</v>
      </c>
      <c r="CB93" s="5">
        <f>INDEX('Team forecast'!$M$3:$AU$22,MATCH($B93,'Team forecast'!$B$3:$B$22,0),MATCH(CB$1,'Team forecast'!$M$2:$AU$2,0))*IF($Y93&gt;0,25000,0)</f>
        <v>0</v>
      </c>
      <c r="CC93" s="5">
        <f>INDEX('Team forecast'!$M$3:$AU$22,MATCH($B93,'Team forecast'!$B$3:$B$22,0),MATCH(CC$1,'Team forecast'!$M$2:$AU$2,0))*IF($Y93&gt;0,5000,0)</f>
        <v>0</v>
      </c>
      <c r="CD93" s="5">
        <f>INDEX('Team forecast'!$M$3:$AU$22,MATCH($B93,'Team forecast'!$B$3:$B$22,0),MATCH(CD$1,'Team forecast'!$M$2:$AU$2,0))*IF($Y93&gt;0,-15000,0)</f>
        <v>0</v>
      </c>
      <c r="CE93" s="5">
        <f t="shared" si="113"/>
        <v>0</v>
      </c>
      <c r="CF93" s="5">
        <f t="shared" si="114"/>
        <v>0</v>
      </c>
      <c r="CG93" s="5">
        <f t="shared" si="115"/>
        <v>0</v>
      </c>
      <c r="CH93" s="5">
        <f t="shared" si="116"/>
        <v>0</v>
      </c>
      <c r="CI93" s="5">
        <f t="shared" si="117"/>
        <v>0</v>
      </c>
      <c r="CJ93" s="5">
        <f t="shared" si="118"/>
        <v>-4600</v>
      </c>
      <c r="CK93" s="5">
        <f t="shared" si="119"/>
        <v>0</v>
      </c>
      <c r="CL93" s="5">
        <f t="shared" si="120"/>
        <v>0</v>
      </c>
      <c r="CM93" s="5">
        <f t="shared" si="121"/>
        <v>0</v>
      </c>
      <c r="CN93" s="5">
        <f>IFERROR(SUM(CB93:CM93),0)*((Cockpit!$C$3)^3)</f>
        <v>-1577.7999999999997</v>
      </c>
      <c r="CO93" s="19">
        <f>INDEX('Team forecast'!$M$3:$AU$22,MATCH($B93,'Team forecast'!$B$3:$B$22,0),MATCH(CO$1,'Team forecast'!$M$2:$AU$2,0))</f>
        <v>0</v>
      </c>
      <c r="CP93" s="19">
        <f>INDEX('Team forecast'!$M$3:$AU$22,MATCH($B93,'Team forecast'!$B$3:$B$22,0),MATCH(CP$1,'Team forecast'!$M$2:$AU$2,0))</f>
        <v>0</v>
      </c>
      <c r="CQ93" s="19">
        <f>INDEX('Team forecast'!$M$3:$AU$22,MATCH($B93,'Team forecast'!$B$3:$B$22,0),MATCH(CQ$1,'Team forecast'!$M$2:$AU$2,0))</f>
        <v>0</v>
      </c>
      <c r="CR93" s="19">
        <f>INDEX('Team forecast'!$M$3:$AU$22,MATCH($B93,'Team forecast'!$B$3:$B$22,0),MATCH(CR$1,'Team forecast'!$M$2:$AU$2,0))</f>
        <v>0</v>
      </c>
      <c r="CS93" s="5">
        <f t="shared" si="122"/>
        <v>7000</v>
      </c>
      <c r="CT93" s="5">
        <f>INDEX('Team forecast'!$M$3:$AU$22,MATCH($B93,'Team forecast'!$B$3:$B$22,0),MATCH(CT$1,'Team forecast'!$M$2:$AU$2,0))*IF($Y93&gt;0,25000,0)</f>
        <v>0</v>
      </c>
      <c r="CU93" s="5">
        <f>INDEX('Team forecast'!$M$3:$AU$22,MATCH($B93,'Team forecast'!$B$3:$B$22,0),MATCH(CU$1,'Team forecast'!$M$2:$AU$2,0))*IF($Y93&gt;0,5000,0)</f>
        <v>0</v>
      </c>
      <c r="CV93" s="5">
        <f>INDEX('Team forecast'!$M$3:$AU$22,MATCH($B93,'Team forecast'!$B$3:$B$22,0),MATCH(CV$1,'Team forecast'!$M$2:$AU$2,0))*IF($Y93&gt;0,-15000,0)</f>
        <v>0</v>
      </c>
      <c r="CW93" s="5">
        <f t="shared" si="123"/>
        <v>0</v>
      </c>
      <c r="CX93" s="5">
        <f t="shared" si="124"/>
        <v>0</v>
      </c>
      <c r="CY93" s="5">
        <f t="shared" si="125"/>
        <v>0</v>
      </c>
      <c r="CZ93" s="5">
        <f t="shared" si="126"/>
        <v>0</v>
      </c>
      <c r="DA93" s="5">
        <f t="shared" si="127"/>
        <v>0</v>
      </c>
      <c r="DB93" s="5">
        <f t="shared" si="128"/>
        <v>-4600</v>
      </c>
      <c r="DC93" s="5">
        <f t="shared" si="129"/>
        <v>0</v>
      </c>
      <c r="DD93" s="5">
        <f t="shared" si="130"/>
        <v>0</v>
      </c>
      <c r="DE93" s="5">
        <f t="shared" si="131"/>
        <v>0</v>
      </c>
      <c r="DF93" s="5">
        <f>IFERROR(SUM(CT93:DE93),0)*((Cockpit!$C$3)^4)</f>
        <v>-1104.4599999999996</v>
      </c>
      <c r="DG93" s="19">
        <f>INDEX('Team forecast'!$M$3:$AU$22,MATCH($B93,'Team forecast'!$B$3:$B$22,0),MATCH(DG$1,'Team forecast'!$M$2:$AU$2,0))</f>
        <v>0</v>
      </c>
      <c r="DH93" s="19">
        <f>INDEX('Team forecast'!$M$3:$AU$22,MATCH($B93,'Team forecast'!$B$3:$B$22,0),MATCH(DH$1,'Team forecast'!$M$2:$AU$2,0))</f>
        <v>0</v>
      </c>
      <c r="DI93" s="19">
        <f>INDEX('Team forecast'!$M$3:$AU$22,MATCH($B93,'Team forecast'!$B$3:$B$22,0),MATCH(DI$1,'Team forecast'!$M$2:$AU$2,0))</f>
        <v>0</v>
      </c>
      <c r="DJ93" s="19">
        <f>INDEX('Team forecast'!$M$3:$AU$22,MATCH($B93,'Team forecast'!$B$3:$B$22,0),MATCH(DJ$1,'Team forecast'!$M$2:$AU$2,0))</f>
        <v>0</v>
      </c>
      <c r="DK93" s="5">
        <f t="shared" si="132"/>
        <v>7000</v>
      </c>
      <c r="DL93" s="5">
        <f>INDEX('Team forecast'!$M$3:$AU$22,MATCH($B93,'Team forecast'!$B$3:$B$22,0),MATCH(DL$1,'Team forecast'!$M$2:$AU$2,0))*IF($Y93&gt;0,25000,0)</f>
        <v>0</v>
      </c>
      <c r="DM93" s="5">
        <f>INDEX('Team forecast'!$M$3:$AU$22,MATCH($B93,'Team forecast'!$B$3:$B$22,0),MATCH(DM$1,'Team forecast'!$M$2:$AU$2,0))*IF($Y93&gt;0,5000,0)</f>
        <v>0</v>
      </c>
      <c r="DN93" s="5">
        <f>INDEX('Team forecast'!$M$3:$AU$22,MATCH($B93,'Team forecast'!$B$3:$B$22,0),MATCH(DN$1,'Team forecast'!$M$2:$AU$2,0))*IF($Y93&gt;0,-15000,0)</f>
        <v>0</v>
      </c>
      <c r="DO93" s="5">
        <f t="shared" si="133"/>
        <v>0</v>
      </c>
      <c r="DP93" s="5">
        <f t="shared" si="134"/>
        <v>0</v>
      </c>
      <c r="DQ93" s="5">
        <f t="shared" si="135"/>
        <v>0</v>
      </c>
      <c r="DR93" s="5">
        <f t="shared" si="136"/>
        <v>0</v>
      </c>
      <c r="DS93" s="5">
        <f t="shared" si="137"/>
        <v>0</v>
      </c>
      <c r="DT93" s="5">
        <f t="shared" si="138"/>
        <v>-4600</v>
      </c>
      <c r="DU93" s="5">
        <f t="shared" si="139"/>
        <v>0</v>
      </c>
      <c r="DV93" s="5">
        <f t="shared" si="140"/>
        <v>0</v>
      </c>
      <c r="DW93" s="5">
        <f t="shared" si="141"/>
        <v>0</v>
      </c>
      <c r="DX93" s="5">
        <f>IFERROR(SUM(DL93:DW93),0)*((Cockpit!$C$3)^5)</f>
        <v>-773.12199999999973</v>
      </c>
      <c r="DY93" s="5">
        <f t="shared" si="142"/>
        <v>13818.937526627222</v>
      </c>
      <c r="DZ93" s="5" t="str">
        <f>IF(ISERROR(MATCH(A93,'Current squad'!B:B,0)),"No","Yes")</f>
        <v>No</v>
      </c>
      <c r="EA93" s="5" cm="1">
        <f t="array" ref="EA93">IFERROR(_xlfn.IFS(DZ93="Yes",0,DZ93="No",H93*1%),999999)</f>
        <v>29440</v>
      </c>
      <c r="EB93" s="5">
        <f t="shared" si="84"/>
        <v>2973440</v>
      </c>
      <c r="EC93" s="5">
        <f t="shared" si="143"/>
        <v>-15621.062473372778</v>
      </c>
      <c r="ED93" s="1">
        <f t="shared" si="85"/>
        <v>-5.3060674162271667E-3</v>
      </c>
      <c r="EE93" s="5">
        <f>RANK(EC93,$EC$2:$EC$572)+COUNTIF($EC$2:EC93,EC93)-1</f>
        <v>129</v>
      </c>
      <c r="EF93" s="4">
        <f>RANK(ED93,$ED$2:$ED$572)+COUNTIF($ED$2:ED93,ED93)-1</f>
        <v>149</v>
      </c>
    </row>
    <row r="94" spans="1:136" x14ac:dyDescent="0.3">
      <c r="A94" t="str">
        <f>IF(Holdet.dk!A94&lt;&gt;"",Holdet.dk!A94,"")</f>
        <v>Vladimir Coufal</v>
      </c>
      <c r="B94" t="str">
        <f>INDEX(Holdet.dk!B:B,MATCH($A94,Holdet.dk!$A:$A,0))</f>
        <v>West Ham</v>
      </c>
      <c r="C94" t="str">
        <f>INDEX(Holdet.dk!C:C,MATCH($A94,Holdet.dk!$A:$A,0))</f>
        <v>Defense</v>
      </c>
      <c r="D94" t="str">
        <f>INDEX(Holdet.dk!D:D,MATCH($A94,Holdet.dk!$A:$A,0))</f>
        <v>3.922.000</v>
      </c>
      <c r="E94" s="1">
        <f>IFERROR(_xlfn.NUMBERVALUE(INDEX(Holdet.dk!$E:$E,MATCH($A94,Holdet.dk!$A:$A,0)),","),0)</f>
        <v>9.5000000000000001E-2</v>
      </c>
      <c r="F94" t="str">
        <f>IF(INDEX(Lookup!H:H,MATCH('Master data'!A94,Lookup!G:G,0))=0,A94,INDEX(Lookup!H:H,MATCH('Master data'!A94,Lookup!G:G,0)))</f>
        <v>Vladimir Coufal</v>
      </c>
      <c r="G94" t="str">
        <f>IFERROR(INDEX(Lookup!B:B,MATCH(INDEX(Rotowire!C:C,MATCH(F94,Rotowire!A:A,0)),Lookup!D:D,0)),"")</f>
        <v>Southampton</v>
      </c>
      <c r="H94" s="5">
        <f t="shared" si="76"/>
        <v>3922000</v>
      </c>
      <c r="I94" s="19">
        <f>IFERROR(INDEX('Team forecast'!$G$3:$I$22,MATCH($B94,'Team forecast'!$B$3:$B$22,0),MATCH(I$1,'Team forecast'!$G$2:$I$2,0)),0)</f>
        <v>0.89999999999999991</v>
      </c>
      <c r="J94" s="19">
        <f>IFERROR(INDEX('Team forecast'!$G$3:$I$22,MATCH($B94,'Team forecast'!$B$3:$B$22,0),MATCH(J$1,'Team forecast'!$G$2:$I$2,0)),0)</f>
        <v>1.1637931034482758</v>
      </c>
      <c r="K94" s="19">
        <f>IFERROR(INDEX('Team forecast'!$G$3:$I$22,MATCH($B94,'Team forecast'!$B$3:$B$22,0),MATCH(K$1,'Team forecast'!$G$2:$I$2,0)),0)</f>
        <v>0.81012581451841092</v>
      </c>
      <c r="L94">
        <f>SUMIFS(Rotowire!E:E,Rotowire!$A:$A,'Master data'!$F94)</f>
        <v>95</v>
      </c>
      <c r="M94" s="2">
        <f>SUMIFS(Rotowire!F:F,Rotowire!$A:$A,'Master data'!$F94)*I94</f>
        <v>1.7999999999999999E-2</v>
      </c>
      <c r="N94" s="2">
        <f>SUMIFS(Rotowire!G:G,Rotowire!$A:$A,'Master data'!$F94)*I94</f>
        <v>0.14399999999999999</v>
      </c>
      <c r="O94" s="2">
        <f>SUMIFS(Rotowire!I:I,Rotowire!$A:$A,'Master data'!$F94)*I94</f>
        <v>0.11699999999999999</v>
      </c>
      <c r="P94" s="2">
        <f>SUMIFS(Rotowire!W:W,Rotowire!$A:$A,'Master data'!$F94)*K94</f>
        <v>0.25924026064589151</v>
      </c>
      <c r="Q94" s="2">
        <f>SUMIFS(Rotowire!Y:Y,Rotowire!$A:$A,'Master data'!$F94)*J94</f>
        <v>0</v>
      </c>
      <c r="R94" s="2">
        <f>SUMIFS(Rotowire!AB:AB,Rotowire!$A:$A,'Master data'!$F94)</f>
        <v>0.16</v>
      </c>
      <c r="S94" s="2">
        <f>SUMIFS(Rotowire!AC:AC,Rotowire!$A:$A,'Master data'!$F94)</f>
        <v>0</v>
      </c>
      <c r="T94" s="2">
        <f>INDEX('Team forecast'!D$3:D$22,MATCH($B94,'Team forecast'!$B$3:$B$22,0))</f>
        <v>1.71</v>
      </c>
      <c r="U94" s="2">
        <f>INDEX('Team forecast'!E$3:E$22,MATCH($B94,'Team forecast'!$B$3:$B$22,0))</f>
        <v>1.35</v>
      </c>
      <c r="V94" s="2">
        <f>INDEX('Team forecast'!J$3:J$22,MATCH($B94,'Team forecast'!$B$3:$B$22,0))</f>
        <v>0.45750000000000002</v>
      </c>
      <c r="W94" s="2">
        <f>INDEX('Team forecast'!K$3:K$22,MATCH($B94,'Team forecast'!$B$3:$B$22,0))</f>
        <v>0.2422</v>
      </c>
      <c r="X94" s="2">
        <f>INDEX('Team forecast'!L$3:L$22,MATCH($B94,'Team forecast'!$B$3:$B$22,0))</f>
        <v>0.30020000000000002</v>
      </c>
      <c r="Y94" s="5">
        <f t="shared" si="77"/>
        <v>7000</v>
      </c>
      <c r="Z94" s="5">
        <f t="shared" si="78"/>
        <v>11437.5</v>
      </c>
      <c r="AA94" s="5">
        <f t="shared" si="79"/>
        <v>1211</v>
      </c>
      <c r="AB94" s="5">
        <f t="shared" si="80"/>
        <v>-4503</v>
      </c>
      <c r="AC94" s="5">
        <f t="shared" si="81"/>
        <v>2700</v>
      </c>
      <c r="AD94" s="5">
        <f t="shared" si="86"/>
        <v>7199.9999999999991</v>
      </c>
      <c r="AE94" s="5">
        <f t="shared" si="87"/>
        <v>1170</v>
      </c>
      <c r="AF94" s="5">
        <f t="shared" si="82"/>
        <v>12962.013032294575</v>
      </c>
      <c r="AG94" s="5">
        <f t="shared" si="83"/>
        <v>0</v>
      </c>
      <c r="AH94" s="5">
        <f t="shared" si="88"/>
        <v>-3200</v>
      </c>
      <c r="AI94" s="5">
        <f t="shared" si="89"/>
        <v>0</v>
      </c>
      <c r="AJ94" s="5">
        <f t="shared" si="90"/>
        <v>17100</v>
      </c>
      <c r="AK94" s="5">
        <f t="shared" si="91"/>
        <v>-10800</v>
      </c>
      <c r="AL94" s="5">
        <f>IFERROR(SUM(Y94:AK94),-5000)*((Cockpit!$C$3)^0)</f>
        <v>42277.513032294577</v>
      </c>
      <c r="AM94" s="19">
        <f>INDEX('Team forecast'!$M$3:$AU$22,MATCH($B94,'Team forecast'!$B$3:$B$22,0),MATCH(AM$1,'Team forecast'!$M$2:$AU$2,0))</f>
        <v>0</v>
      </c>
      <c r="AN94" s="19">
        <f>INDEX('Team forecast'!$M$3:$AU$22,MATCH($B94,'Team forecast'!$B$3:$B$22,0),MATCH(AN$1,'Team forecast'!$M$2:$AU$2,0))</f>
        <v>0</v>
      </c>
      <c r="AO94" s="19">
        <f>INDEX('Team forecast'!$M$3:$AU$22,MATCH($B94,'Team forecast'!$B$3:$B$22,0),MATCH(AO$1,'Team forecast'!$M$2:$AU$2,0))</f>
        <v>0</v>
      </c>
      <c r="AP94" s="19">
        <f>INDEX('Team forecast'!$M$3:$AU$22,MATCH($B94,'Team forecast'!$B$3:$B$22,0),MATCH(AP$1,'Team forecast'!$M$2:$AU$2,0))</f>
        <v>0</v>
      </c>
      <c r="AQ94" s="5">
        <f t="shared" si="92"/>
        <v>7000</v>
      </c>
      <c r="AR94" s="5">
        <f>INDEX('Team forecast'!$M$3:$AU$22,MATCH($B94,'Team forecast'!$B$3:$B$22,0),MATCH(AR$1,'Team forecast'!$M$2:$AU$2,0))*IF($Y94&gt;0,25000,0)</f>
        <v>0</v>
      </c>
      <c r="AS94" s="5">
        <f>INDEX('Team forecast'!$M$3:$AU$22,MATCH($B94,'Team forecast'!$B$3:$B$22,0),MATCH(AS$1,'Team forecast'!$M$2:$AU$2,0))*IF($Y94&gt;0,5000,0)</f>
        <v>0</v>
      </c>
      <c r="AT94" s="5">
        <f>INDEX('Team forecast'!$M$3:$AU$22,MATCH($B94,'Team forecast'!$B$3:$B$22,0),MATCH(AT$1,'Team forecast'!$M$2:$AU$2,0))*IF($Y94&gt;0,-15000,0)</f>
        <v>0</v>
      </c>
      <c r="AU94" s="5">
        <f t="shared" si="93"/>
        <v>0</v>
      </c>
      <c r="AV94" s="5">
        <f t="shared" si="94"/>
        <v>0</v>
      </c>
      <c r="AW94" s="5">
        <f t="shared" si="95"/>
        <v>0</v>
      </c>
      <c r="AX94" s="5">
        <f t="shared" si="96"/>
        <v>0</v>
      </c>
      <c r="AY94" s="5">
        <f t="shared" si="97"/>
        <v>0</v>
      </c>
      <c r="AZ94" s="5">
        <f t="shared" si="98"/>
        <v>-3200</v>
      </c>
      <c r="BA94" s="5">
        <f t="shared" si="99"/>
        <v>0</v>
      </c>
      <c r="BB94" s="5">
        <f t="shared" si="100"/>
        <v>0</v>
      </c>
      <c r="BC94" s="5">
        <f t="shared" si="101"/>
        <v>0</v>
      </c>
      <c r="BD94" s="5">
        <f>IFERROR(SUM(AR94:BC94),0)*((Cockpit!$C$3)^1)</f>
        <v>-2240</v>
      </c>
      <c r="BE94" s="19">
        <f>INDEX('Team forecast'!$M$3:$AU$22,MATCH($B94,'Team forecast'!$B$3:$B$22,0),MATCH(BE$1,'Team forecast'!$M$2:$AU$2,0))</f>
        <v>0</v>
      </c>
      <c r="BF94" s="19">
        <f>INDEX('Team forecast'!$M$3:$AU$22,MATCH($B94,'Team forecast'!$B$3:$B$22,0),MATCH(BF$1,'Team forecast'!$M$2:$AU$2,0))</f>
        <v>0</v>
      </c>
      <c r="BG94" s="19">
        <f>INDEX('Team forecast'!$M$3:$AU$22,MATCH($B94,'Team forecast'!$B$3:$B$22,0),MATCH(BG$1,'Team forecast'!$M$2:$AU$2,0))</f>
        <v>0</v>
      </c>
      <c r="BH94" s="19">
        <f>INDEX('Team forecast'!$M$3:$AU$22,MATCH($B94,'Team forecast'!$B$3:$B$22,0),MATCH(BH$1,'Team forecast'!$M$2:$AU$2,0))</f>
        <v>0</v>
      </c>
      <c r="BI94" s="5">
        <f t="shared" si="102"/>
        <v>7000</v>
      </c>
      <c r="BJ94" s="5">
        <f>INDEX('Team forecast'!$M$3:$AU$22,MATCH($B94,'Team forecast'!$B$3:$B$22,0),MATCH(BJ$1,'Team forecast'!$M$2:$AU$2,0))*IF($Y94&gt;0,25000,0)</f>
        <v>0</v>
      </c>
      <c r="BK94" s="5">
        <f>INDEX('Team forecast'!$M$3:$AU$22,MATCH($B94,'Team forecast'!$B$3:$B$22,0),MATCH(BK$1,'Team forecast'!$M$2:$AU$2,0))*IF($Y94&gt;0,5000,0)</f>
        <v>0</v>
      </c>
      <c r="BL94" s="5">
        <f>INDEX('Team forecast'!$M$3:$AU$22,MATCH($B94,'Team forecast'!$B$3:$B$22,0),MATCH(BL$1,'Team forecast'!$M$2:$AU$2,0))*IF($Y94&gt;0,-15000,0)</f>
        <v>0</v>
      </c>
      <c r="BM94" s="5">
        <f t="shared" si="103"/>
        <v>0</v>
      </c>
      <c r="BN94" s="5">
        <f t="shared" si="104"/>
        <v>0</v>
      </c>
      <c r="BO94" s="5">
        <f t="shared" si="105"/>
        <v>0</v>
      </c>
      <c r="BP94" s="5">
        <f t="shared" si="106"/>
        <v>0</v>
      </c>
      <c r="BQ94" s="5">
        <f t="shared" si="107"/>
        <v>0</v>
      </c>
      <c r="BR94" s="5">
        <f t="shared" si="108"/>
        <v>-3200</v>
      </c>
      <c r="BS94" s="5">
        <f t="shared" si="109"/>
        <v>0</v>
      </c>
      <c r="BT94" s="5">
        <f t="shared" si="110"/>
        <v>0</v>
      </c>
      <c r="BU94" s="5">
        <f t="shared" si="111"/>
        <v>0</v>
      </c>
      <c r="BV94" s="5">
        <f>IFERROR(SUM(BJ94:BU94),0)*((Cockpit!$C$3)^2)</f>
        <v>-1567.9999999999998</v>
      </c>
      <c r="BW94" s="19">
        <f>INDEX('Team forecast'!$M$3:$AU$22,MATCH($B94,'Team forecast'!$B$3:$B$22,0),MATCH(BW$1,'Team forecast'!$M$2:$AU$2,0))</f>
        <v>0</v>
      </c>
      <c r="BX94" s="19">
        <f>INDEX('Team forecast'!$M$3:$AU$22,MATCH($B94,'Team forecast'!$B$3:$B$22,0),MATCH(BX$1,'Team forecast'!$M$2:$AU$2,0))</f>
        <v>0</v>
      </c>
      <c r="BY94" s="19">
        <f>INDEX('Team forecast'!$M$3:$AU$22,MATCH($B94,'Team forecast'!$B$3:$B$22,0),MATCH(BY$1,'Team forecast'!$M$2:$AU$2,0))</f>
        <v>0</v>
      </c>
      <c r="BZ94" s="19">
        <f>INDEX('Team forecast'!$M$3:$AU$22,MATCH($B94,'Team forecast'!$B$3:$B$22,0),MATCH(BZ$1,'Team forecast'!$M$2:$AU$2,0))</f>
        <v>0</v>
      </c>
      <c r="CA94" s="5">
        <f t="shared" si="112"/>
        <v>7000</v>
      </c>
      <c r="CB94" s="5">
        <f>INDEX('Team forecast'!$M$3:$AU$22,MATCH($B94,'Team forecast'!$B$3:$B$22,0),MATCH(CB$1,'Team forecast'!$M$2:$AU$2,0))*IF($Y94&gt;0,25000,0)</f>
        <v>0</v>
      </c>
      <c r="CC94" s="5">
        <f>INDEX('Team forecast'!$M$3:$AU$22,MATCH($B94,'Team forecast'!$B$3:$B$22,0),MATCH(CC$1,'Team forecast'!$M$2:$AU$2,0))*IF($Y94&gt;0,5000,0)</f>
        <v>0</v>
      </c>
      <c r="CD94" s="5">
        <f>INDEX('Team forecast'!$M$3:$AU$22,MATCH($B94,'Team forecast'!$B$3:$B$22,0),MATCH(CD$1,'Team forecast'!$M$2:$AU$2,0))*IF($Y94&gt;0,-15000,0)</f>
        <v>0</v>
      </c>
      <c r="CE94" s="5">
        <f t="shared" si="113"/>
        <v>0</v>
      </c>
      <c r="CF94" s="5">
        <f t="shared" si="114"/>
        <v>0</v>
      </c>
      <c r="CG94" s="5">
        <f t="shared" si="115"/>
        <v>0</v>
      </c>
      <c r="CH94" s="5">
        <f t="shared" si="116"/>
        <v>0</v>
      </c>
      <c r="CI94" s="5">
        <f t="shared" si="117"/>
        <v>0</v>
      </c>
      <c r="CJ94" s="5">
        <f t="shared" si="118"/>
        <v>-3200</v>
      </c>
      <c r="CK94" s="5">
        <f t="shared" si="119"/>
        <v>0</v>
      </c>
      <c r="CL94" s="5">
        <f t="shared" si="120"/>
        <v>0</v>
      </c>
      <c r="CM94" s="5">
        <f t="shared" si="121"/>
        <v>0</v>
      </c>
      <c r="CN94" s="5">
        <f>IFERROR(SUM(CB94:CM94),0)*((Cockpit!$C$3)^3)</f>
        <v>-1097.5999999999997</v>
      </c>
      <c r="CO94" s="19">
        <f>INDEX('Team forecast'!$M$3:$AU$22,MATCH($B94,'Team forecast'!$B$3:$B$22,0),MATCH(CO$1,'Team forecast'!$M$2:$AU$2,0))</f>
        <v>0</v>
      </c>
      <c r="CP94" s="19">
        <f>INDEX('Team forecast'!$M$3:$AU$22,MATCH($B94,'Team forecast'!$B$3:$B$22,0),MATCH(CP$1,'Team forecast'!$M$2:$AU$2,0))</f>
        <v>0</v>
      </c>
      <c r="CQ94" s="19">
        <f>INDEX('Team forecast'!$M$3:$AU$22,MATCH($B94,'Team forecast'!$B$3:$B$22,0),MATCH(CQ$1,'Team forecast'!$M$2:$AU$2,0))</f>
        <v>0</v>
      </c>
      <c r="CR94" s="19">
        <f>INDEX('Team forecast'!$M$3:$AU$22,MATCH($B94,'Team forecast'!$B$3:$B$22,0),MATCH(CR$1,'Team forecast'!$M$2:$AU$2,0))</f>
        <v>0</v>
      </c>
      <c r="CS94" s="5">
        <f t="shared" si="122"/>
        <v>7000</v>
      </c>
      <c r="CT94" s="5">
        <f>INDEX('Team forecast'!$M$3:$AU$22,MATCH($B94,'Team forecast'!$B$3:$B$22,0),MATCH(CT$1,'Team forecast'!$M$2:$AU$2,0))*IF($Y94&gt;0,25000,0)</f>
        <v>0</v>
      </c>
      <c r="CU94" s="5">
        <f>INDEX('Team forecast'!$M$3:$AU$22,MATCH($B94,'Team forecast'!$B$3:$B$22,0),MATCH(CU$1,'Team forecast'!$M$2:$AU$2,0))*IF($Y94&gt;0,5000,0)</f>
        <v>0</v>
      </c>
      <c r="CV94" s="5">
        <f>INDEX('Team forecast'!$M$3:$AU$22,MATCH($B94,'Team forecast'!$B$3:$B$22,0),MATCH(CV$1,'Team forecast'!$M$2:$AU$2,0))*IF($Y94&gt;0,-15000,0)</f>
        <v>0</v>
      </c>
      <c r="CW94" s="5">
        <f t="shared" si="123"/>
        <v>0</v>
      </c>
      <c r="CX94" s="5">
        <f t="shared" si="124"/>
        <v>0</v>
      </c>
      <c r="CY94" s="5">
        <f t="shared" si="125"/>
        <v>0</v>
      </c>
      <c r="CZ94" s="5">
        <f t="shared" si="126"/>
        <v>0</v>
      </c>
      <c r="DA94" s="5">
        <f t="shared" si="127"/>
        <v>0</v>
      </c>
      <c r="DB94" s="5">
        <f t="shared" si="128"/>
        <v>-3200</v>
      </c>
      <c r="DC94" s="5">
        <f t="shared" si="129"/>
        <v>0</v>
      </c>
      <c r="DD94" s="5">
        <f t="shared" si="130"/>
        <v>0</v>
      </c>
      <c r="DE94" s="5">
        <f t="shared" si="131"/>
        <v>0</v>
      </c>
      <c r="DF94" s="5">
        <f>IFERROR(SUM(CT94:DE94),0)*((Cockpit!$C$3)^4)</f>
        <v>-768.31999999999971</v>
      </c>
      <c r="DG94" s="19">
        <f>INDEX('Team forecast'!$M$3:$AU$22,MATCH($B94,'Team forecast'!$B$3:$B$22,0),MATCH(DG$1,'Team forecast'!$M$2:$AU$2,0))</f>
        <v>0</v>
      </c>
      <c r="DH94" s="19">
        <f>INDEX('Team forecast'!$M$3:$AU$22,MATCH($B94,'Team forecast'!$B$3:$B$22,0),MATCH(DH$1,'Team forecast'!$M$2:$AU$2,0))</f>
        <v>0</v>
      </c>
      <c r="DI94" s="19">
        <f>INDEX('Team forecast'!$M$3:$AU$22,MATCH($B94,'Team forecast'!$B$3:$B$22,0),MATCH(DI$1,'Team forecast'!$M$2:$AU$2,0))</f>
        <v>0</v>
      </c>
      <c r="DJ94" s="19">
        <f>INDEX('Team forecast'!$M$3:$AU$22,MATCH($B94,'Team forecast'!$B$3:$B$22,0),MATCH(DJ$1,'Team forecast'!$M$2:$AU$2,0))</f>
        <v>0</v>
      </c>
      <c r="DK94" s="5">
        <f t="shared" si="132"/>
        <v>7000</v>
      </c>
      <c r="DL94" s="5">
        <f>INDEX('Team forecast'!$M$3:$AU$22,MATCH($B94,'Team forecast'!$B$3:$B$22,0),MATCH(DL$1,'Team forecast'!$M$2:$AU$2,0))*IF($Y94&gt;0,25000,0)</f>
        <v>0</v>
      </c>
      <c r="DM94" s="5">
        <f>INDEX('Team forecast'!$M$3:$AU$22,MATCH($B94,'Team forecast'!$B$3:$B$22,0),MATCH(DM$1,'Team forecast'!$M$2:$AU$2,0))*IF($Y94&gt;0,5000,0)</f>
        <v>0</v>
      </c>
      <c r="DN94" s="5">
        <f>INDEX('Team forecast'!$M$3:$AU$22,MATCH($B94,'Team forecast'!$B$3:$B$22,0),MATCH(DN$1,'Team forecast'!$M$2:$AU$2,0))*IF($Y94&gt;0,-15000,0)</f>
        <v>0</v>
      </c>
      <c r="DO94" s="5">
        <f t="shared" si="133"/>
        <v>0</v>
      </c>
      <c r="DP94" s="5">
        <f t="shared" si="134"/>
        <v>0</v>
      </c>
      <c r="DQ94" s="5">
        <f t="shared" si="135"/>
        <v>0</v>
      </c>
      <c r="DR94" s="5">
        <f t="shared" si="136"/>
        <v>0</v>
      </c>
      <c r="DS94" s="5">
        <f t="shared" si="137"/>
        <v>0</v>
      </c>
      <c r="DT94" s="5">
        <f t="shared" si="138"/>
        <v>-3200</v>
      </c>
      <c r="DU94" s="5">
        <f t="shared" si="139"/>
        <v>0</v>
      </c>
      <c r="DV94" s="5">
        <f t="shared" si="140"/>
        <v>0</v>
      </c>
      <c r="DW94" s="5">
        <f t="shared" si="141"/>
        <v>0</v>
      </c>
      <c r="DX94" s="5">
        <f>IFERROR(SUM(DL94:DW94),0)*((Cockpit!$C$3)^5)</f>
        <v>-537.82399999999984</v>
      </c>
      <c r="DY94" s="5">
        <f t="shared" si="142"/>
        <v>36065.769032294578</v>
      </c>
      <c r="DZ94" s="5" t="str">
        <f>IF(ISERROR(MATCH(A94,'Current squad'!B:B,0)),"No","Yes")</f>
        <v>No</v>
      </c>
      <c r="EA94" s="5" cm="1">
        <f t="array" ref="EA94">IFERROR(_xlfn.IFS(DZ94="Yes",0,DZ94="No",H94*1%),999999)</f>
        <v>39220</v>
      </c>
      <c r="EB94" s="5">
        <f t="shared" si="84"/>
        <v>3961220</v>
      </c>
      <c r="EC94" s="5">
        <f t="shared" si="143"/>
        <v>-3154.2309677054218</v>
      </c>
      <c r="ED94" s="1">
        <f t="shared" si="85"/>
        <v>-8.0424043031754767E-4</v>
      </c>
      <c r="EE94" s="5">
        <f>RANK(EC94,$EC$2:$EC$572)+COUNTIF($EC$2:EC94,EC94)-1</f>
        <v>81</v>
      </c>
      <c r="EF94" s="4">
        <f>RANK(ED94,$ED$2:$ED$572)+COUNTIF($ED$2:ED94,ED94)-1</f>
        <v>85</v>
      </c>
    </row>
    <row r="95" spans="1:136" x14ac:dyDescent="0.3">
      <c r="A95" t="str">
        <f>IF(Holdet.dk!A95&lt;&gt;"",Holdet.dk!A95,"")</f>
        <v>Lewis Dunk</v>
      </c>
      <c r="B95" t="str">
        <f>INDEX(Holdet.dk!B:B,MATCH($A95,Holdet.dk!$A:$A,0))</f>
        <v>Brighton and Hove</v>
      </c>
      <c r="C95" t="str">
        <f>INDEX(Holdet.dk!C:C,MATCH($A95,Holdet.dk!$A:$A,0))</f>
        <v>Defense</v>
      </c>
      <c r="D95" t="str">
        <f>INDEX(Holdet.dk!D:D,MATCH($A95,Holdet.dk!$A:$A,0))</f>
        <v>4.638.000</v>
      </c>
      <c r="E95" s="1">
        <f>IFERROR(_xlfn.NUMBERVALUE(INDEX(Holdet.dk!$E:$E,MATCH($A95,Holdet.dk!$A:$A,0)),","),0)</f>
        <v>0.01</v>
      </c>
      <c r="F95" t="str">
        <f>IF(INDEX(Lookup!H:H,MATCH('Master data'!A95,Lookup!G:G,0))=0,A95,INDEX(Lookup!H:H,MATCH('Master data'!A95,Lookup!G:G,0)))</f>
        <v>Lewis Dunk</v>
      </c>
      <c r="G95" t="str">
        <f>IFERROR(INDEX(Lookup!B:B,MATCH(INDEX(Rotowire!C:C,MATCH(F95,Rotowire!A:A,0)),Lookup!D:D,0)),"")</f>
        <v>Arsenal</v>
      </c>
      <c r="H95" s="5">
        <f t="shared" si="76"/>
        <v>4638000</v>
      </c>
      <c r="I95" s="19">
        <f>IFERROR(INDEX('Team forecast'!$G$3:$I$22,MATCH($B95,'Team forecast'!$B$3:$B$22,0),MATCH(I$1,'Team forecast'!$G$2:$I$2,0)),0)</f>
        <v>0.99082568807339433</v>
      </c>
      <c r="J95" s="19">
        <f>IFERROR(INDEX('Team forecast'!$G$3:$I$22,MATCH($B95,'Team forecast'!$B$3:$B$22,0),MATCH(J$1,'Team forecast'!$G$2:$I$2,0)),0)</f>
        <v>0.68783068783068768</v>
      </c>
      <c r="K95" s="19">
        <f>IFERROR(INDEX('Team forecast'!$G$3:$I$22,MATCH($B95,'Team forecast'!$B$3:$B$22,0),MATCH(K$1,'Team forecast'!$G$2:$I$2,0)),0)</f>
        <v>2.0963984079539428</v>
      </c>
      <c r="L95">
        <f>SUMIFS(Rotowire!E:E,Rotowire!$A:$A,'Master data'!$F95)</f>
        <v>95</v>
      </c>
      <c r="M95" s="2">
        <f>SUMIFS(Rotowire!F:F,Rotowire!$A:$A,'Master data'!$F95)*I95</f>
        <v>0.14862385321100915</v>
      </c>
      <c r="N95" s="2">
        <f>SUMIFS(Rotowire!G:G,Rotowire!$A:$A,'Master data'!$F95)*I95</f>
        <v>0</v>
      </c>
      <c r="O95" s="2">
        <f>SUMIFS(Rotowire!I:I,Rotowire!$A:$A,'Master data'!$F95)*I95</f>
        <v>0.35669724770642197</v>
      </c>
      <c r="P95" s="2">
        <f>SUMIFS(Rotowire!W:W,Rotowire!$A:$A,'Master data'!$F95)*K95</f>
        <v>0.27253179303401259</v>
      </c>
      <c r="Q95" s="2">
        <f>SUMIFS(Rotowire!Y:Y,Rotowire!$A:$A,'Master data'!$F95)*J95</f>
        <v>0</v>
      </c>
      <c r="R95" s="2">
        <f>SUMIFS(Rotowire!AB:AB,Rotowire!$A:$A,'Master data'!$F95)</f>
        <v>0.21</v>
      </c>
      <c r="S95" s="2">
        <f>SUMIFS(Rotowire!AC:AC,Rotowire!$A:$A,'Master data'!$F95)</f>
        <v>0.06</v>
      </c>
      <c r="T95" s="2">
        <f>INDEX('Team forecast'!D$3:D$22,MATCH($B95,'Team forecast'!$B$3:$B$22,0))</f>
        <v>1.08</v>
      </c>
      <c r="U95" s="2">
        <f>INDEX('Team forecast'!E$3:E$22,MATCH($B95,'Team forecast'!$B$3:$B$22,0))</f>
        <v>1.3</v>
      </c>
      <c r="V95" s="2">
        <f>INDEX('Team forecast'!J$3:J$22,MATCH($B95,'Team forecast'!$B$3:$B$22,0))</f>
        <v>0.30690000000000001</v>
      </c>
      <c r="W95" s="2">
        <f>INDEX('Team forecast'!K$3:K$22,MATCH($B95,'Team forecast'!$B$3:$B$22,0))</f>
        <v>0.28310000000000002</v>
      </c>
      <c r="X95" s="2">
        <f>INDEX('Team forecast'!L$3:L$22,MATCH($B95,'Team forecast'!$B$3:$B$22,0))</f>
        <v>0.41</v>
      </c>
      <c r="Y95" s="5">
        <f t="shared" si="77"/>
        <v>7000</v>
      </c>
      <c r="Z95" s="5">
        <f t="shared" si="78"/>
        <v>7672.5</v>
      </c>
      <c r="AA95" s="5">
        <f t="shared" si="79"/>
        <v>1415.5</v>
      </c>
      <c r="AB95" s="5">
        <f t="shared" si="80"/>
        <v>-6150</v>
      </c>
      <c r="AC95" s="5">
        <f t="shared" si="81"/>
        <v>22293.577981651375</v>
      </c>
      <c r="AD95" s="5">
        <f t="shared" si="86"/>
        <v>0</v>
      </c>
      <c r="AE95" s="5">
        <f t="shared" si="87"/>
        <v>3566.9724770642197</v>
      </c>
      <c r="AF95" s="5">
        <f t="shared" si="82"/>
        <v>13626.589651700629</v>
      </c>
      <c r="AG95" s="5">
        <f t="shared" si="83"/>
        <v>0</v>
      </c>
      <c r="AH95" s="5">
        <f t="shared" si="88"/>
        <v>-4200</v>
      </c>
      <c r="AI95" s="5">
        <f t="shared" si="89"/>
        <v>-3000</v>
      </c>
      <c r="AJ95" s="5">
        <f t="shared" si="90"/>
        <v>10800</v>
      </c>
      <c r="AK95" s="5">
        <f t="shared" si="91"/>
        <v>-10400</v>
      </c>
      <c r="AL95" s="5">
        <f>IFERROR(SUM(Y95:AK95),-5000)*((Cockpit!$C$3)^0)</f>
        <v>42625.140110416221</v>
      </c>
      <c r="AM95" s="19">
        <f>INDEX('Team forecast'!$M$3:$AU$22,MATCH($B95,'Team forecast'!$B$3:$B$22,0),MATCH(AM$1,'Team forecast'!$M$2:$AU$2,0))</f>
        <v>0</v>
      </c>
      <c r="AN95" s="19">
        <f>INDEX('Team forecast'!$M$3:$AU$22,MATCH($B95,'Team forecast'!$B$3:$B$22,0),MATCH(AN$1,'Team forecast'!$M$2:$AU$2,0))</f>
        <v>0</v>
      </c>
      <c r="AO95" s="19">
        <f>INDEX('Team forecast'!$M$3:$AU$22,MATCH($B95,'Team forecast'!$B$3:$B$22,0),MATCH(AO$1,'Team forecast'!$M$2:$AU$2,0))</f>
        <v>0</v>
      </c>
      <c r="AP95" s="19">
        <f>INDEX('Team forecast'!$M$3:$AU$22,MATCH($B95,'Team forecast'!$B$3:$B$22,0),MATCH(AP$1,'Team forecast'!$M$2:$AU$2,0))</f>
        <v>0</v>
      </c>
      <c r="AQ95" s="5">
        <f t="shared" si="92"/>
        <v>7000</v>
      </c>
      <c r="AR95" s="5">
        <f>INDEX('Team forecast'!$M$3:$AU$22,MATCH($B95,'Team forecast'!$B$3:$B$22,0),MATCH(AR$1,'Team forecast'!$M$2:$AU$2,0))*IF($Y95&gt;0,25000,0)</f>
        <v>0</v>
      </c>
      <c r="AS95" s="5">
        <f>INDEX('Team forecast'!$M$3:$AU$22,MATCH($B95,'Team forecast'!$B$3:$B$22,0),MATCH(AS$1,'Team forecast'!$M$2:$AU$2,0))*IF($Y95&gt;0,5000,0)</f>
        <v>0</v>
      </c>
      <c r="AT95" s="5">
        <f>INDEX('Team forecast'!$M$3:$AU$22,MATCH($B95,'Team forecast'!$B$3:$B$22,0),MATCH(AT$1,'Team forecast'!$M$2:$AU$2,0))*IF($Y95&gt;0,-15000,0)</f>
        <v>0</v>
      </c>
      <c r="AU95" s="5">
        <f t="shared" si="93"/>
        <v>0</v>
      </c>
      <c r="AV95" s="5">
        <f t="shared" si="94"/>
        <v>0</v>
      </c>
      <c r="AW95" s="5">
        <f t="shared" si="95"/>
        <v>0</v>
      </c>
      <c r="AX95" s="5">
        <f t="shared" si="96"/>
        <v>0</v>
      </c>
      <c r="AY95" s="5">
        <f t="shared" si="97"/>
        <v>0</v>
      </c>
      <c r="AZ95" s="5">
        <f t="shared" si="98"/>
        <v>-4200</v>
      </c>
      <c r="BA95" s="5">
        <f t="shared" si="99"/>
        <v>-3000</v>
      </c>
      <c r="BB95" s="5">
        <f t="shared" si="100"/>
        <v>0</v>
      </c>
      <c r="BC95" s="5">
        <f t="shared" si="101"/>
        <v>0</v>
      </c>
      <c r="BD95" s="5">
        <f>IFERROR(SUM(AR95:BC95),0)*((Cockpit!$C$3)^1)</f>
        <v>-5040</v>
      </c>
      <c r="BE95" s="19">
        <f>INDEX('Team forecast'!$M$3:$AU$22,MATCH($B95,'Team forecast'!$B$3:$B$22,0),MATCH(BE$1,'Team forecast'!$M$2:$AU$2,0))</f>
        <v>0</v>
      </c>
      <c r="BF95" s="19">
        <f>INDEX('Team forecast'!$M$3:$AU$22,MATCH($B95,'Team forecast'!$B$3:$B$22,0),MATCH(BF$1,'Team forecast'!$M$2:$AU$2,0))</f>
        <v>0</v>
      </c>
      <c r="BG95" s="19">
        <f>INDEX('Team forecast'!$M$3:$AU$22,MATCH($B95,'Team forecast'!$B$3:$B$22,0),MATCH(BG$1,'Team forecast'!$M$2:$AU$2,0))</f>
        <v>0</v>
      </c>
      <c r="BH95" s="19">
        <f>INDEX('Team forecast'!$M$3:$AU$22,MATCH($B95,'Team forecast'!$B$3:$B$22,0),MATCH(BH$1,'Team forecast'!$M$2:$AU$2,0))</f>
        <v>0</v>
      </c>
      <c r="BI95" s="5">
        <f t="shared" si="102"/>
        <v>7000</v>
      </c>
      <c r="BJ95" s="5">
        <f>INDEX('Team forecast'!$M$3:$AU$22,MATCH($B95,'Team forecast'!$B$3:$B$22,0),MATCH(BJ$1,'Team forecast'!$M$2:$AU$2,0))*IF($Y95&gt;0,25000,0)</f>
        <v>0</v>
      </c>
      <c r="BK95" s="5">
        <f>INDEX('Team forecast'!$M$3:$AU$22,MATCH($B95,'Team forecast'!$B$3:$B$22,0),MATCH(BK$1,'Team forecast'!$M$2:$AU$2,0))*IF($Y95&gt;0,5000,0)</f>
        <v>0</v>
      </c>
      <c r="BL95" s="5">
        <f>INDEX('Team forecast'!$M$3:$AU$22,MATCH($B95,'Team forecast'!$B$3:$B$22,0),MATCH(BL$1,'Team forecast'!$M$2:$AU$2,0))*IF($Y95&gt;0,-15000,0)</f>
        <v>0</v>
      </c>
      <c r="BM95" s="5">
        <f t="shared" si="103"/>
        <v>0</v>
      </c>
      <c r="BN95" s="5">
        <f t="shared" si="104"/>
        <v>0</v>
      </c>
      <c r="BO95" s="5">
        <f t="shared" si="105"/>
        <v>0</v>
      </c>
      <c r="BP95" s="5">
        <f t="shared" si="106"/>
        <v>0</v>
      </c>
      <c r="BQ95" s="5">
        <f t="shared" si="107"/>
        <v>0</v>
      </c>
      <c r="BR95" s="5">
        <f t="shared" si="108"/>
        <v>-4200</v>
      </c>
      <c r="BS95" s="5">
        <f t="shared" si="109"/>
        <v>-3000</v>
      </c>
      <c r="BT95" s="5">
        <f t="shared" si="110"/>
        <v>0</v>
      </c>
      <c r="BU95" s="5">
        <f t="shared" si="111"/>
        <v>0</v>
      </c>
      <c r="BV95" s="5">
        <f>IFERROR(SUM(BJ95:BU95),0)*((Cockpit!$C$3)^2)</f>
        <v>-3527.9999999999995</v>
      </c>
      <c r="BW95" s="19">
        <f>INDEX('Team forecast'!$M$3:$AU$22,MATCH($B95,'Team forecast'!$B$3:$B$22,0),MATCH(BW$1,'Team forecast'!$M$2:$AU$2,0))</f>
        <v>0</v>
      </c>
      <c r="BX95" s="19">
        <f>INDEX('Team forecast'!$M$3:$AU$22,MATCH($B95,'Team forecast'!$B$3:$B$22,0),MATCH(BX$1,'Team forecast'!$M$2:$AU$2,0))</f>
        <v>0</v>
      </c>
      <c r="BY95" s="19">
        <f>INDEX('Team forecast'!$M$3:$AU$22,MATCH($B95,'Team forecast'!$B$3:$B$22,0),MATCH(BY$1,'Team forecast'!$M$2:$AU$2,0))</f>
        <v>0</v>
      </c>
      <c r="BZ95" s="19">
        <f>INDEX('Team forecast'!$M$3:$AU$22,MATCH($B95,'Team forecast'!$B$3:$B$22,0),MATCH(BZ$1,'Team forecast'!$M$2:$AU$2,0))</f>
        <v>0</v>
      </c>
      <c r="CA95" s="5">
        <f t="shared" si="112"/>
        <v>7000</v>
      </c>
      <c r="CB95" s="5">
        <f>INDEX('Team forecast'!$M$3:$AU$22,MATCH($B95,'Team forecast'!$B$3:$B$22,0),MATCH(CB$1,'Team forecast'!$M$2:$AU$2,0))*IF($Y95&gt;0,25000,0)</f>
        <v>0</v>
      </c>
      <c r="CC95" s="5">
        <f>INDEX('Team forecast'!$M$3:$AU$22,MATCH($B95,'Team forecast'!$B$3:$B$22,0),MATCH(CC$1,'Team forecast'!$M$2:$AU$2,0))*IF($Y95&gt;0,5000,0)</f>
        <v>0</v>
      </c>
      <c r="CD95" s="5">
        <f>INDEX('Team forecast'!$M$3:$AU$22,MATCH($B95,'Team forecast'!$B$3:$B$22,0),MATCH(CD$1,'Team forecast'!$M$2:$AU$2,0))*IF($Y95&gt;0,-15000,0)</f>
        <v>0</v>
      </c>
      <c r="CE95" s="5">
        <f t="shared" si="113"/>
        <v>0</v>
      </c>
      <c r="CF95" s="5">
        <f t="shared" si="114"/>
        <v>0</v>
      </c>
      <c r="CG95" s="5">
        <f t="shared" si="115"/>
        <v>0</v>
      </c>
      <c r="CH95" s="5">
        <f t="shared" si="116"/>
        <v>0</v>
      </c>
      <c r="CI95" s="5">
        <f t="shared" si="117"/>
        <v>0</v>
      </c>
      <c r="CJ95" s="5">
        <f t="shared" si="118"/>
        <v>-4200</v>
      </c>
      <c r="CK95" s="5">
        <f t="shared" si="119"/>
        <v>-3000</v>
      </c>
      <c r="CL95" s="5">
        <f t="shared" si="120"/>
        <v>0</v>
      </c>
      <c r="CM95" s="5">
        <f t="shared" si="121"/>
        <v>0</v>
      </c>
      <c r="CN95" s="5">
        <f>IFERROR(SUM(CB95:CM95),0)*((Cockpit!$C$3)^3)</f>
        <v>-2469.5999999999995</v>
      </c>
      <c r="CO95" s="19">
        <f>INDEX('Team forecast'!$M$3:$AU$22,MATCH($B95,'Team forecast'!$B$3:$B$22,0),MATCH(CO$1,'Team forecast'!$M$2:$AU$2,0))</f>
        <v>0</v>
      </c>
      <c r="CP95" s="19">
        <f>INDEX('Team forecast'!$M$3:$AU$22,MATCH($B95,'Team forecast'!$B$3:$B$22,0),MATCH(CP$1,'Team forecast'!$M$2:$AU$2,0))</f>
        <v>0</v>
      </c>
      <c r="CQ95" s="19">
        <f>INDEX('Team forecast'!$M$3:$AU$22,MATCH($B95,'Team forecast'!$B$3:$B$22,0),MATCH(CQ$1,'Team forecast'!$M$2:$AU$2,0))</f>
        <v>0</v>
      </c>
      <c r="CR95" s="19">
        <f>INDEX('Team forecast'!$M$3:$AU$22,MATCH($B95,'Team forecast'!$B$3:$B$22,0),MATCH(CR$1,'Team forecast'!$M$2:$AU$2,0))</f>
        <v>0</v>
      </c>
      <c r="CS95" s="5">
        <f t="shared" si="122"/>
        <v>7000</v>
      </c>
      <c r="CT95" s="5">
        <f>INDEX('Team forecast'!$M$3:$AU$22,MATCH($B95,'Team forecast'!$B$3:$B$22,0),MATCH(CT$1,'Team forecast'!$M$2:$AU$2,0))*IF($Y95&gt;0,25000,0)</f>
        <v>0</v>
      </c>
      <c r="CU95" s="5">
        <f>INDEX('Team forecast'!$M$3:$AU$22,MATCH($B95,'Team forecast'!$B$3:$B$22,0),MATCH(CU$1,'Team forecast'!$M$2:$AU$2,0))*IF($Y95&gt;0,5000,0)</f>
        <v>0</v>
      </c>
      <c r="CV95" s="5">
        <f>INDEX('Team forecast'!$M$3:$AU$22,MATCH($B95,'Team forecast'!$B$3:$B$22,0),MATCH(CV$1,'Team forecast'!$M$2:$AU$2,0))*IF($Y95&gt;0,-15000,0)</f>
        <v>0</v>
      </c>
      <c r="CW95" s="5">
        <f t="shared" si="123"/>
        <v>0</v>
      </c>
      <c r="CX95" s="5">
        <f t="shared" si="124"/>
        <v>0</v>
      </c>
      <c r="CY95" s="5">
        <f t="shared" si="125"/>
        <v>0</v>
      </c>
      <c r="CZ95" s="5">
        <f t="shared" si="126"/>
        <v>0</v>
      </c>
      <c r="DA95" s="5">
        <f t="shared" si="127"/>
        <v>0</v>
      </c>
      <c r="DB95" s="5">
        <f t="shared" si="128"/>
        <v>-4200</v>
      </c>
      <c r="DC95" s="5">
        <f t="shared" si="129"/>
        <v>-3000</v>
      </c>
      <c r="DD95" s="5">
        <f t="shared" si="130"/>
        <v>0</v>
      </c>
      <c r="DE95" s="5">
        <f t="shared" si="131"/>
        <v>0</v>
      </c>
      <c r="DF95" s="5">
        <f>IFERROR(SUM(CT95:DE95),0)*((Cockpit!$C$3)^4)</f>
        <v>-1728.7199999999993</v>
      </c>
      <c r="DG95" s="19">
        <f>INDEX('Team forecast'!$M$3:$AU$22,MATCH($B95,'Team forecast'!$B$3:$B$22,0),MATCH(DG$1,'Team forecast'!$M$2:$AU$2,0))</f>
        <v>0</v>
      </c>
      <c r="DH95" s="19">
        <f>INDEX('Team forecast'!$M$3:$AU$22,MATCH($B95,'Team forecast'!$B$3:$B$22,0),MATCH(DH$1,'Team forecast'!$M$2:$AU$2,0))</f>
        <v>0</v>
      </c>
      <c r="DI95" s="19">
        <f>INDEX('Team forecast'!$M$3:$AU$22,MATCH($B95,'Team forecast'!$B$3:$B$22,0),MATCH(DI$1,'Team forecast'!$M$2:$AU$2,0))</f>
        <v>0</v>
      </c>
      <c r="DJ95" s="19">
        <f>INDEX('Team forecast'!$M$3:$AU$22,MATCH($B95,'Team forecast'!$B$3:$B$22,0),MATCH(DJ$1,'Team forecast'!$M$2:$AU$2,0))</f>
        <v>0</v>
      </c>
      <c r="DK95" s="5">
        <f t="shared" si="132"/>
        <v>7000</v>
      </c>
      <c r="DL95" s="5">
        <f>INDEX('Team forecast'!$M$3:$AU$22,MATCH($B95,'Team forecast'!$B$3:$B$22,0),MATCH(DL$1,'Team forecast'!$M$2:$AU$2,0))*IF($Y95&gt;0,25000,0)</f>
        <v>0</v>
      </c>
      <c r="DM95" s="5">
        <f>INDEX('Team forecast'!$M$3:$AU$22,MATCH($B95,'Team forecast'!$B$3:$B$22,0),MATCH(DM$1,'Team forecast'!$M$2:$AU$2,0))*IF($Y95&gt;0,5000,0)</f>
        <v>0</v>
      </c>
      <c r="DN95" s="5">
        <f>INDEX('Team forecast'!$M$3:$AU$22,MATCH($B95,'Team forecast'!$B$3:$B$22,0),MATCH(DN$1,'Team forecast'!$M$2:$AU$2,0))*IF($Y95&gt;0,-15000,0)</f>
        <v>0</v>
      </c>
      <c r="DO95" s="5">
        <f t="shared" si="133"/>
        <v>0</v>
      </c>
      <c r="DP95" s="5">
        <f t="shared" si="134"/>
        <v>0</v>
      </c>
      <c r="DQ95" s="5">
        <f t="shared" si="135"/>
        <v>0</v>
      </c>
      <c r="DR95" s="5">
        <f t="shared" si="136"/>
        <v>0</v>
      </c>
      <c r="DS95" s="5">
        <f t="shared" si="137"/>
        <v>0</v>
      </c>
      <c r="DT95" s="5">
        <f t="shared" si="138"/>
        <v>-4200</v>
      </c>
      <c r="DU95" s="5">
        <f t="shared" si="139"/>
        <v>-3000</v>
      </c>
      <c r="DV95" s="5">
        <f t="shared" si="140"/>
        <v>0</v>
      </c>
      <c r="DW95" s="5">
        <f t="shared" si="141"/>
        <v>0</v>
      </c>
      <c r="DX95" s="5">
        <f>IFERROR(SUM(DL95:DW95),0)*((Cockpit!$C$3)^5)</f>
        <v>-1210.1039999999996</v>
      </c>
      <c r="DY95" s="5">
        <f t="shared" si="142"/>
        <v>28648.716110416222</v>
      </c>
      <c r="DZ95" s="5" t="str">
        <f>IF(ISERROR(MATCH(A95,'Current squad'!B:B,0)),"No","Yes")</f>
        <v>No</v>
      </c>
      <c r="EA95" s="5" cm="1">
        <f t="array" ref="EA95">IFERROR(_xlfn.IFS(DZ95="Yes",0,DZ95="No",H95*1%),999999)</f>
        <v>46380</v>
      </c>
      <c r="EB95" s="5">
        <f t="shared" si="84"/>
        <v>4684380</v>
      </c>
      <c r="EC95" s="5">
        <f t="shared" si="143"/>
        <v>-17731.283889583778</v>
      </c>
      <c r="ED95" s="1">
        <f t="shared" si="85"/>
        <v>-3.8230452543302667E-3</v>
      </c>
      <c r="EE95" s="5">
        <f>RANK(EC95,$EC$2:$EC$572)+COUNTIF($EC$2:EC95,EC95)-1</f>
        <v>138</v>
      </c>
      <c r="EF95" s="4">
        <f>RANK(ED95,$ED$2:$ED$572)+COUNTIF($ED$2:ED95,ED95)-1</f>
        <v>133</v>
      </c>
    </row>
    <row r="96" spans="1:136" x14ac:dyDescent="0.3">
      <c r="A96" t="str">
        <f>IF(Holdet.dk!A96&lt;&gt;"",Holdet.dk!A96,"")</f>
        <v>Jamie Vardy</v>
      </c>
      <c r="B96" t="str">
        <f>INDEX(Holdet.dk!B:B,MATCH($A96,Holdet.dk!$A:$A,0))</f>
        <v>Leicester City</v>
      </c>
      <c r="C96" t="str">
        <f>INDEX(Holdet.dk!C:C,MATCH($A96,Holdet.dk!$A:$A,0))</f>
        <v>Striker</v>
      </c>
      <c r="D96" t="str">
        <f>INDEX(Holdet.dk!D:D,MATCH($A96,Holdet.dk!$A:$A,0))</f>
        <v>10.481.000</v>
      </c>
      <c r="E96" s="1">
        <f>IFERROR(_xlfn.NUMBERVALUE(INDEX(Holdet.dk!$E:$E,MATCH($A96,Holdet.dk!$A:$A,0)),","),0)</f>
        <v>4.4999999999999998E-2</v>
      </c>
      <c r="F96" t="str">
        <f>IF(INDEX(Lookup!H:H,MATCH('Master data'!A96,Lookup!G:G,0))=0,A96,INDEX(Lookup!H:H,MATCH('Master data'!A96,Lookup!G:G,0)))</f>
        <v>Jamie Vardy</v>
      </c>
      <c r="G96" t="str">
        <f>IFERROR(INDEX(Lookup!B:B,MATCH(INDEX(Rotowire!C:C,MATCH(F96,Rotowire!A:A,0)),Lookup!D:D,0)),"")</f>
        <v>Tottenham</v>
      </c>
      <c r="H96" s="5">
        <f t="shared" si="76"/>
        <v>10481000</v>
      </c>
      <c r="I96" s="19">
        <f>IFERROR(INDEX('Team forecast'!$G$3:$I$22,MATCH($B96,'Team forecast'!$B$3:$B$22,0),MATCH(I$1,'Team forecast'!$G$2:$I$2,0)),0)</f>
        <v>1.0388888888888888</v>
      </c>
      <c r="J96" s="19">
        <f>IFERROR(INDEX('Team forecast'!$G$3:$I$22,MATCH($B96,'Team forecast'!$B$3:$B$22,0),MATCH(J$1,'Team forecast'!$G$2:$I$2,0)),0)</f>
        <v>0.81751824817518248</v>
      </c>
      <c r="K96" s="19">
        <f>IFERROR(INDEX('Team forecast'!$G$3:$I$22,MATCH($B96,'Team forecast'!$B$3:$B$22,0),MATCH(K$1,'Team forecast'!$G$2:$I$2,0)),0)</f>
        <v>1.2549222870116903</v>
      </c>
      <c r="L96">
        <f>SUMIFS(Rotowire!E:E,Rotowire!$A:$A,'Master data'!$F96)</f>
        <v>95</v>
      </c>
      <c r="M96" s="2">
        <f>SUMIFS(Rotowire!F:F,Rotowire!$A:$A,'Master data'!$F96)*I96</f>
        <v>0.44672222222222213</v>
      </c>
      <c r="N96" s="2">
        <f>SUMIFS(Rotowire!G:G,Rotowire!$A:$A,'Master data'!$F96)*I96</f>
        <v>0.41555555555555551</v>
      </c>
      <c r="O96" s="2">
        <f>SUMIFS(Rotowire!I:I,Rotowire!$A:$A,'Master data'!$F96)*I96</f>
        <v>1.8076666666666663</v>
      </c>
      <c r="P96" s="2">
        <f>SUMIFS(Rotowire!W:W,Rotowire!$A:$A,'Master data'!$F96)*K96</f>
        <v>0.32627979462303947</v>
      </c>
      <c r="Q96" s="2">
        <f>SUMIFS(Rotowire!Y:Y,Rotowire!$A:$A,'Master data'!$F96)*J96</f>
        <v>0</v>
      </c>
      <c r="R96" s="2">
        <f>SUMIFS(Rotowire!AB:AB,Rotowire!$A:$A,'Master data'!$F96)</f>
        <v>0.23</v>
      </c>
      <c r="S96" s="2">
        <f>SUMIFS(Rotowire!AC:AC,Rotowire!$A:$A,'Master data'!$F96)</f>
        <v>0.01</v>
      </c>
      <c r="T96" s="2">
        <f>INDEX('Team forecast'!D$3:D$22,MATCH($B96,'Team forecast'!$B$3:$B$22,0))</f>
        <v>1.87</v>
      </c>
      <c r="U96" s="2">
        <f>INDEX('Team forecast'!E$3:E$22,MATCH($B96,'Team forecast'!$B$3:$B$22,0))</f>
        <v>1.1200000000000001</v>
      </c>
      <c r="V96" s="2">
        <f>INDEX('Team forecast'!J$3:J$22,MATCH($B96,'Team forecast'!$B$3:$B$22,0))</f>
        <v>0.54369999999999996</v>
      </c>
      <c r="W96" s="2">
        <f>INDEX('Team forecast'!K$3:K$22,MATCH($B96,'Team forecast'!$B$3:$B$22,0))</f>
        <v>0.23169999999999999</v>
      </c>
      <c r="X96" s="2">
        <f>INDEX('Team forecast'!L$3:L$22,MATCH($B96,'Team forecast'!$B$3:$B$22,0))</f>
        <v>0.22459999999999999</v>
      </c>
      <c r="Y96" s="5">
        <f t="shared" si="77"/>
        <v>7000</v>
      </c>
      <c r="Z96" s="5">
        <f t="shared" si="78"/>
        <v>13592.499999999998</v>
      </c>
      <c r="AA96" s="5">
        <f t="shared" si="79"/>
        <v>1158.5</v>
      </c>
      <c r="AB96" s="5">
        <f t="shared" si="80"/>
        <v>-3369</v>
      </c>
      <c r="AC96" s="5">
        <f t="shared" si="81"/>
        <v>44672.222222222212</v>
      </c>
      <c r="AD96" s="5">
        <f t="shared" si="86"/>
        <v>20777.777777777777</v>
      </c>
      <c r="AE96" s="5">
        <f t="shared" si="87"/>
        <v>18076.666666666664</v>
      </c>
      <c r="AF96" s="5">
        <f t="shared" si="82"/>
        <v>0</v>
      </c>
      <c r="AG96" s="5">
        <f t="shared" si="83"/>
        <v>0</v>
      </c>
      <c r="AH96" s="5">
        <f t="shared" si="88"/>
        <v>-4600</v>
      </c>
      <c r="AI96" s="5">
        <f t="shared" si="89"/>
        <v>-500</v>
      </c>
      <c r="AJ96" s="5">
        <f t="shared" si="90"/>
        <v>18700</v>
      </c>
      <c r="AK96" s="5">
        <f t="shared" si="91"/>
        <v>-8960</v>
      </c>
      <c r="AL96" s="5">
        <f>IFERROR(SUM(Y96:AK96),-5000)*((Cockpit!$C$3)^0)</f>
        <v>106548.66666666666</v>
      </c>
      <c r="AM96" s="19">
        <f>INDEX('Team forecast'!$M$3:$AU$22,MATCH($B96,'Team forecast'!$B$3:$B$22,0),MATCH(AM$1,'Team forecast'!$M$2:$AU$2,0))</f>
        <v>0</v>
      </c>
      <c r="AN96" s="19">
        <f>INDEX('Team forecast'!$M$3:$AU$22,MATCH($B96,'Team forecast'!$B$3:$B$22,0),MATCH(AN$1,'Team forecast'!$M$2:$AU$2,0))</f>
        <v>0</v>
      </c>
      <c r="AO96" s="19">
        <f>INDEX('Team forecast'!$M$3:$AU$22,MATCH($B96,'Team forecast'!$B$3:$B$22,0),MATCH(AO$1,'Team forecast'!$M$2:$AU$2,0))</f>
        <v>0</v>
      </c>
      <c r="AP96" s="19">
        <f>INDEX('Team forecast'!$M$3:$AU$22,MATCH($B96,'Team forecast'!$B$3:$B$22,0),MATCH(AP$1,'Team forecast'!$M$2:$AU$2,0))</f>
        <v>0</v>
      </c>
      <c r="AQ96" s="5">
        <f t="shared" si="92"/>
        <v>7000</v>
      </c>
      <c r="AR96" s="5">
        <f>INDEX('Team forecast'!$M$3:$AU$22,MATCH($B96,'Team forecast'!$B$3:$B$22,0),MATCH(AR$1,'Team forecast'!$M$2:$AU$2,0))*IF($Y96&gt;0,25000,0)</f>
        <v>0</v>
      </c>
      <c r="AS96" s="5">
        <f>INDEX('Team forecast'!$M$3:$AU$22,MATCH($B96,'Team forecast'!$B$3:$B$22,0),MATCH(AS$1,'Team forecast'!$M$2:$AU$2,0))*IF($Y96&gt;0,5000,0)</f>
        <v>0</v>
      </c>
      <c r="AT96" s="5">
        <f>INDEX('Team forecast'!$M$3:$AU$22,MATCH($B96,'Team forecast'!$B$3:$B$22,0),MATCH(AT$1,'Team forecast'!$M$2:$AU$2,0))*IF($Y96&gt;0,-15000,0)</f>
        <v>0</v>
      </c>
      <c r="AU96" s="5">
        <f t="shared" si="93"/>
        <v>0</v>
      </c>
      <c r="AV96" s="5">
        <f t="shared" si="94"/>
        <v>0</v>
      </c>
      <c r="AW96" s="5">
        <f t="shared" si="95"/>
        <v>0</v>
      </c>
      <c r="AX96" s="5">
        <f t="shared" si="96"/>
        <v>0</v>
      </c>
      <c r="AY96" s="5">
        <f t="shared" si="97"/>
        <v>0</v>
      </c>
      <c r="AZ96" s="5">
        <f t="shared" si="98"/>
        <v>-4600</v>
      </c>
      <c r="BA96" s="5">
        <f t="shared" si="99"/>
        <v>-500</v>
      </c>
      <c r="BB96" s="5">
        <f t="shared" si="100"/>
        <v>0</v>
      </c>
      <c r="BC96" s="5">
        <f t="shared" si="101"/>
        <v>0</v>
      </c>
      <c r="BD96" s="5">
        <f>IFERROR(SUM(AR96:BC96),0)*((Cockpit!$C$3)^1)</f>
        <v>-3570</v>
      </c>
      <c r="BE96" s="19">
        <f>INDEX('Team forecast'!$M$3:$AU$22,MATCH($B96,'Team forecast'!$B$3:$B$22,0),MATCH(BE$1,'Team forecast'!$M$2:$AU$2,0))</f>
        <v>0</v>
      </c>
      <c r="BF96" s="19">
        <f>INDEX('Team forecast'!$M$3:$AU$22,MATCH($B96,'Team forecast'!$B$3:$B$22,0),MATCH(BF$1,'Team forecast'!$M$2:$AU$2,0))</f>
        <v>0</v>
      </c>
      <c r="BG96" s="19">
        <f>INDEX('Team forecast'!$M$3:$AU$22,MATCH($B96,'Team forecast'!$B$3:$B$22,0),MATCH(BG$1,'Team forecast'!$M$2:$AU$2,0))</f>
        <v>0</v>
      </c>
      <c r="BH96" s="19">
        <f>INDEX('Team forecast'!$M$3:$AU$22,MATCH($B96,'Team forecast'!$B$3:$B$22,0),MATCH(BH$1,'Team forecast'!$M$2:$AU$2,0))</f>
        <v>0</v>
      </c>
      <c r="BI96" s="5">
        <f t="shared" si="102"/>
        <v>7000</v>
      </c>
      <c r="BJ96" s="5">
        <f>INDEX('Team forecast'!$M$3:$AU$22,MATCH($B96,'Team forecast'!$B$3:$B$22,0),MATCH(BJ$1,'Team forecast'!$M$2:$AU$2,0))*IF($Y96&gt;0,25000,0)</f>
        <v>0</v>
      </c>
      <c r="BK96" s="5">
        <f>INDEX('Team forecast'!$M$3:$AU$22,MATCH($B96,'Team forecast'!$B$3:$B$22,0),MATCH(BK$1,'Team forecast'!$M$2:$AU$2,0))*IF($Y96&gt;0,5000,0)</f>
        <v>0</v>
      </c>
      <c r="BL96" s="5">
        <f>INDEX('Team forecast'!$M$3:$AU$22,MATCH($B96,'Team forecast'!$B$3:$B$22,0),MATCH(BL$1,'Team forecast'!$M$2:$AU$2,0))*IF($Y96&gt;0,-15000,0)</f>
        <v>0</v>
      </c>
      <c r="BM96" s="5">
        <f t="shared" si="103"/>
        <v>0</v>
      </c>
      <c r="BN96" s="5">
        <f t="shared" si="104"/>
        <v>0</v>
      </c>
      <c r="BO96" s="5">
        <f t="shared" si="105"/>
        <v>0</v>
      </c>
      <c r="BP96" s="5">
        <f t="shared" si="106"/>
        <v>0</v>
      </c>
      <c r="BQ96" s="5">
        <f t="shared" si="107"/>
        <v>0</v>
      </c>
      <c r="BR96" s="5">
        <f t="shared" si="108"/>
        <v>-4600</v>
      </c>
      <c r="BS96" s="5">
        <f t="shared" si="109"/>
        <v>-500</v>
      </c>
      <c r="BT96" s="5">
        <f t="shared" si="110"/>
        <v>0</v>
      </c>
      <c r="BU96" s="5">
        <f t="shared" si="111"/>
        <v>0</v>
      </c>
      <c r="BV96" s="5">
        <f>IFERROR(SUM(BJ96:BU96),0)*((Cockpit!$C$3)^2)</f>
        <v>-2498.9999999999995</v>
      </c>
      <c r="BW96" s="19">
        <f>INDEX('Team forecast'!$M$3:$AU$22,MATCH($B96,'Team forecast'!$B$3:$B$22,0),MATCH(BW$1,'Team forecast'!$M$2:$AU$2,0))</f>
        <v>0</v>
      </c>
      <c r="BX96" s="19">
        <f>INDEX('Team forecast'!$M$3:$AU$22,MATCH($B96,'Team forecast'!$B$3:$B$22,0),MATCH(BX$1,'Team forecast'!$M$2:$AU$2,0))</f>
        <v>0</v>
      </c>
      <c r="BY96" s="19">
        <f>INDEX('Team forecast'!$M$3:$AU$22,MATCH($B96,'Team forecast'!$B$3:$B$22,0),MATCH(BY$1,'Team forecast'!$M$2:$AU$2,0))</f>
        <v>0</v>
      </c>
      <c r="BZ96" s="19">
        <f>INDEX('Team forecast'!$M$3:$AU$22,MATCH($B96,'Team forecast'!$B$3:$B$22,0),MATCH(BZ$1,'Team forecast'!$M$2:$AU$2,0))</f>
        <v>0</v>
      </c>
      <c r="CA96" s="5">
        <f t="shared" si="112"/>
        <v>7000</v>
      </c>
      <c r="CB96" s="5">
        <f>INDEX('Team forecast'!$M$3:$AU$22,MATCH($B96,'Team forecast'!$B$3:$B$22,0),MATCH(CB$1,'Team forecast'!$M$2:$AU$2,0))*IF($Y96&gt;0,25000,0)</f>
        <v>0</v>
      </c>
      <c r="CC96" s="5">
        <f>INDEX('Team forecast'!$M$3:$AU$22,MATCH($B96,'Team forecast'!$B$3:$B$22,0),MATCH(CC$1,'Team forecast'!$M$2:$AU$2,0))*IF($Y96&gt;0,5000,0)</f>
        <v>0</v>
      </c>
      <c r="CD96" s="5">
        <f>INDEX('Team forecast'!$M$3:$AU$22,MATCH($B96,'Team forecast'!$B$3:$B$22,0),MATCH(CD$1,'Team forecast'!$M$2:$AU$2,0))*IF($Y96&gt;0,-15000,0)</f>
        <v>0</v>
      </c>
      <c r="CE96" s="5">
        <f t="shared" si="113"/>
        <v>0</v>
      </c>
      <c r="CF96" s="5">
        <f t="shared" si="114"/>
        <v>0</v>
      </c>
      <c r="CG96" s="5">
        <f t="shared" si="115"/>
        <v>0</v>
      </c>
      <c r="CH96" s="5">
        <f t="shared" si="116"/>
        <v>0</v>
      </c>
      <c r="CI96" s="5">
        <f t="shared" si="117"/>
        <v>0</v>
      </c>
      <c r="CJ96" s="5">
        <f t="shared" si="118"/>
        <v>-4600</v>
      </c>
      <c r="CK96" s="5">
        <f t="shared" si="119"/>
        <v>-500</v>
      </c>
      <c r="CL96" s="5">
        <f t="shared" si="120"/>
        <v>0</v>
      </c>
      <c r="CM96" s="5">
        <f t="shared" si="121"/>
        <v>0</v>
      </c>
      <c r="CN96" s="5">
        <f>IFERROR(SUM(CB96:CM96),0)*((Cockpit!$C$3)^3)</f>
        <v>-1749.2999999999995</v>
      </c>
      <c r="CO96" s="19">
        <f>INDEX('Team forecast'!$M$3:$AU$22,MATCH($B96,'Team forecast'!$B$3:$B$22,0),MATCH(CO$1,'Team forecast'!$M$2:$AU$2,0))</f>
        <v>0</v>
      </c>
      <c r="CP96" s="19">
        <f>INDEX('Team forecast'!$M$3:$AU$22,MATCH($B96,'Team forecast'!$B$3:$B$22,0),MATCH(CP$1,'Team forecast'!$M$2:$AU$2,0))</f>
        <v>0</v>
      </c>
      <c r="CQ96" s="19">
        <f>INDEX('Team forecast'!$M$3:$AU$22,MATCH($B96,'Team forecast'!$B$3:$B$22,0),MATCH(CQ$1,'Team forecast'!$M$2:$AU$2,0))</f>
        <v>0</v>
      </c>
      <c r="CR96" s="19">
        <f>INDEX('Team forecast'!$M$3:$AU$22,MATCH($B96,'Team forecast'!$B$3:$B$22,0),MATCH(CR$1,'Team forecast'!$M$2:$AU$2,0))</f>
        <v>0</v>
      </c>
      <c r="CS96" s="5">
        <f t="shared" si="122"/>
        <v>7000</v>
      </c>
      <c r="CT96" s="5">
        <f>INDEX('Team forecast'!$M$3:$AU$22,MATCH($B96,'Team forecast'!$B$3:$B$22,0),MATCH(CT$1,'Team forecast'!$M$2:$AU$2,0))*IF($Y96&gt;0,25000,0)</f>
        <v>0</v>
      </c>
      <c r="CU96" s="5">
        <f>INDEX('Team forecast'!$M$3:$AU$22,MATCH($B96,'Team forecast'!$B$3:$B$22,0),MATCH(CU$1,'Team forecast'!$M$2:$AU$2,0))*IF($Y96&gt;0,5000,0)</f>
        <v>0</v>
      </c>
      <c r="CV96" s="5">
        <f>INDEX('Team forecast'!$M$3:$AU$22,MATCH($B96,'Team forecast'!$B$3:$B$22,0),MATCH(CV$1,'Team forecast'!$M$2:$AU$2,0))*IF($Y96&gt;0,-15000,0)</f>
        <v>0</v>
      </c>
      <c r="CW96" s="5">
        <f t="shared" si="123"/>
        <v>0</v>
      </c>
      <c r="CX96" s="5">
        <f t="shared" si="124"/>
        <v>0</v>
      </c>
      <c r="CY96" s="5">
        <f t="shared" si="125"/>
        <v>0</v>
      </c>
      <c r="CZ96" s="5">
        <f t="shared" si="126"/>
        <v>0</v>
      </c>
      <c r="DA96" s="5">
        <f t="shared" si="127"/>
        <v>0</v>
      </c>
      <c r="DB96" s="5">
        <f t="shared" si="128"/>
        <v>-4600</v>
      </c>
      <c r="DC96" s="5">
        <f t="shared" si="129"/>
        <v>-500</v>
      </c>
      <c r="DD96" s="5">
        <f t="shared" si="130"/>
        <v>0</v>
      </c>
      <c r="DE96" s="5">
        <f t="shared" si="131"/>
        <v>0</v>
      </c>
      <c r="DF96" s="5">
        <f>IFERROR(SUM(CT96:DE96),0)*((Cockpit!$C$3)^4)</f>
        <v>-1224.5099999999995</v>
      </c>
      <c r="DG96" s="19">
        <f>INDEX('Team forecast'!$M$3:$AU$22,MATCH($B96,'Team forecast'!$B$3:$B$22,0),MATCH(DG$1,'Team forecast'!$M$2:$AU$2,0))</f>
        <v>0</v>
      </c>
      <c r="DH96" s="19">
        <f>INDEX('Team forecast'!$M$3:$AU$22,MATCH($B96,'Team forecast'!$B$3:$B$22,0),MATCH(DH$1,'Team forecast'!$M$2:$AU$2,0))</f>
        <v>0</v>
      </c>
      <c r="DI96" s="19">
        <f>INDEX('Team forecast'!$M$3:$AU$22,MATCH($B96,'Team forecast'!$B$3:$B$22,0),MATCH(DI$1,'Team forecast'!$M$2:$AU$2,0))</f>
        <v>0</v>
      </c>
      <c r="DJ96" s="19">
        <f>INDEX('Team forecast'!$M$3:$AU$22,MATCH($B96,'Team forecast'!$B$3:$B$22,0),MATCH(DJ$1,'Team forecast'!$M$2:$AU$2,0))</f>
        <v>0</v>
      </c>
      <c r="DK96" s="5">
        <f t="shared" si="132"/>
        <v>7000</v>
      </c>
      <c r="DL96" s="5">
        <f>INDEX('Team forecast'!$M$3:$AU$22,MATCH($B96,'Team forecast'!$B$3:$B$22,0),MATCH(DL$1,'Team forecast'!$M$2:$AU$2,0))*IF($Y96&gt;0,25000,0)</f>
        <v>0</v>
      </c>
      <c r="DM96" s="5">
        <f>INDEX('Team forecast'!$M$3:$AU$22,MATCH($B96,'Team forecast'!$B$3:$B$22,0),MATCH(DM$1,'Team forecast'!$M$2:$AU$2,0))*IF($Y96&gt;0,5000,0)</f>
        <v>0</v>
      </c>
      <c r="DN96" s="5">
        <f>INDEX('Team forecast'!$M$3:$AU$22,MATCH($B96,'Team forecast'!$B$3:$B$22,0),MATCH(DN$1,'Team forecast'!$M$2:$AU$2,0))*IF($Y96&gt;0,-15000,0)</f>
        <v>0</v>
      </c>
      <c r="DO96" s="5">
        <f t="shared" si="133"/>
        <v>0</v>
      </c>
      <c r="DP96" s="5">
        <f t="shared" si="134"/>
        <v>0</v>
      </c>
      <c r="DQ96" s="5">
        <f t="shared" si="135"/>
        <v>0</v>
      </c>
      <c r="DR96" s="5">
        <f t="shared" si="136"/>
        <v>0</v>
      </c>
      <c r="DS96" s="5">
        <f t="shared" si="137"/>
        <v>0</v>
      </c>
      <c r="DT96" s="5">
        <f t="shared" si="138"/>
        <v>-4600</v>
      </c>
      <c r="DU96" s="5">
        <f t="shared" si="139"/>
        <v>-500</v>
      </c>
      <c r="DV96" s="5">
        <f t="shared" si="140"/>
        <v>0</v>
      </c>
      <c r="DW96" s="5">
        <f t="shared" si="141"/>
        <v>0</v>
      </c>
      <c r="DX96" s="5">
        <f>IFERROR(SUM(DL96:DW96),0)*((Cockpit!$C$3)^5)</f>
        <v>-857.1569999999997</v>
      </c>
      <c r="DY96" s="5">
        <f t="shared" si="142"/>
        <v>96648.699666666653</v>
      </c>
      <c r="DZ96" s="5" t="str">
        <f>IF(ISERROR(MATCH(A96,'Current squad'!B:B,0)),"No","Yes")</f>
        <v>No</v>
      </c>
      <c r="EA96" s="5" cm="1">
        <f t="array" ref="EA96">IFERROR(_xlfn.IFS(DZ96="Yes",0,DZ96="No",H96*1%),999999)</f>
        <v>104810</v>
      </c>
      <c r="EB96" s="5">
        <f t="shared" si="84"/>
        <v>10585810</v>
      </c>
      <c r="EC96" s="5">
        <f t="shared" si="143"/>
        <v>-8161.3003333333472</v>
      </c>
      <c r="ED96" s="1">
        <f t="shared" si="85"/>
        <v>-7.7867573068727668E-4</v>
      </c>
      <c r="EE96" s="5">
        <f>RANK(EC96,$EC$2:$EC$572)+COUNTIF($EC$2:EC96,EC96)-1</f>
        <v>101</v>
      </c>
      <c r="EF96" s="4">
        <f>RANK(ED96,$ED$2:$ED$572)+COUNTIF($ED$2:ED96,ED96)-1</f>
        <v>84</v>
      </c>
    </row>
    <row r="97" spans="1:136" x14ac:dyDescent="0.3">
      <c r="A97" t="str">
        <f>IF(Holdet.dk!A97&lt;&gt;"",Holdet.dk!A97,"")</f>
        <v>Douglas Luiz</v>
      </c>
      <c r="B97" t="str">
        <f>INDEX(Holdet.dk!B:B,MATCH($A97,Holdet.dk!$A:$A,0))</f>
        <v>Aston Villa</v>
      </c>
      <c r="C97" t="str">
        <f>INDEX(Holdet.dk!C:C,MATCH($A97,Holdet.dk!$A:$A,0))</f>
        <v>Midfield</v>
      </c>
      <c r="D97" t="str">
        <f>INDEX(Holdet.dk!D:D,MATCH($A97,Holdet.dk!$A:$A,0))</f>
        <v>3.023.000</v>
      </c>
      <c r="E97" s="1">
        <f>IFERROR(_xlfn.NUMBERVALUE(INDEX(Holdet.dk!$E:$E,MATCH($A97,Holdet.dk!$A:$A,0)),","),0)</f>
        <v>1.7000000000000001E-2</v>
      </c>
      <c r="F97" t="str">
        <f>IF(INDEX(Lookup!H:H,MATCH('Master data'!A97,Lookup!G:G,0))=0,A97,INDEX(Lookup!H:H,MATCH('Master data'!A97,Lookup!G:G,0)))</f>
        <v>Douglas Luiz</v>
      </c>
      <c r="G97" t="str">
        <f>IFERROR(INDEX(Lookup!B:B,MATCH(INDEX(Rotowire!C:C,MATCH(F97,Rotowire!A:A,0)),Lookup!D:D,0)),"")</f>
        <v>Chelsea</v>
      </c>
      <c r="H97" s="5">
        <f t="shared" si="76"/>
        <v>3023000</v>
      </c>
      <c r="I97" s="19">
        <f>IFERROR(INDEX('Team forecast'!$G$3:$I$22,MATCH($B97,'Team forecast'!$B$3:$B$22,0),MATCH(I$1,'Team forecast'!$G$2:$I$2,0)),0)</f>
        <v>0.82291666666666674</v>
      </c>
      <c r="J97" s="19">
        <f>IFERROR(INDEX('Team forecast'!$G$3:$I$22,MATCH($B97,'Team forecast'!$B$3:$B$22,0),MATCH(J$1,'Team forecast'!$G$2:$I$2,0)),0)</f>
        <v>0.93034825870646787</v>
      </c>
      <c r="K97" s="19">
        <f>IFERROR(INDEX('Team forecast'!$G$3:$I$22,MATCH($B97,'Team forecast'!$B$3:$B$22,0),MATCH(K$1,'Team forecast'!$G$2:$I$2,0)),0)</f>
        <v>1.2843638484594284</v>
      </c>
      <c r="L97">
        <f>SUMIFS(Rotowire!E:E,Rotowire!$A:$A,'Master data'!$F97)</f>
        <v>95</v>
      </c>
      <c r="M97" s="2">
        <f>SUMIFS(Rotowire!F:F,Rotowire!$A:$A,'Master data'!$F97)*I97</f>
        <v>2.4687500000000001E-2</v>
      </c>
      <c r="N97" s="2">
        <f>SUMIFS(Rotowire!G:G,Rotowire!$A:$A,'Master data'!$F97)*I97</f>
        <v>4.114583333333334E-2</v>
      </c>
      <c r="O97" s="2">
        <f>SUMIFS(Rotowire!I:I,Rotowire!$A:$A,'Master data'!$F97)*I97</f>
        <v>0.20572916666666669</v>
      </c>
      <c r="P97" s="2">
        <f>SUMIFS(Rotowire!W:W,Rotowire!$A:$A,'Master data'!$F97)*K97</f>
        <v>0.1541236618151314</v>
      </c>
      <c r="Q97" s="2">
        <f>SUMIFS(Rotowire!Y:Y,Rotowire!$A:$A,'Master data'!$F97)*J97</f>
        <v>0</v>
      </c>
      <c r="R97" s="2">
        <f>SUMIFS(Rotowire!AB:AB,Rotowire!$A:$A,'Master data'!$F97)</f>
        <v>0.32</v>
      </c>
      <c r="S97" s="2">
        <f>SUMIFS(Rotowire!AC:AC,Rotowire!$A:$A,'Master data'!$F97)</f>
        <v>0.01</v>
      </c>
      <c r="T97" s="2">
        <f>INDEX('Team forecast'!D$3:D$22,MATCH($B97,'Team forecast'!$B$3:$B$22,0))</f>
        <v>0.79</v>
      </c>
      <c r="U97" s="2">
        <f>INDEX('Team forecast'!E$3:E$22,MATCH($B97,'Team forecast'!$B$3:$B$22,0))</f>
        <v>1.87</v>
      </c>
      <c r="V97" s="2">
        <f>INDEX('Team forecast'!J$3:J$22,MATCH($B97,'Team forecast'!$B$3:$B$22,0))</f>
        <v>0.15010000000000001</v>
      </c>
      <c r="W97" s="2">
        <f>INDEX('Team forecast'!K$3:K$22,MATCH($B97,'Team forecast'!$B$3:$B$22,0))</f>
        <v>0.2238</v>
      </c>
      <c r="X97" s="2">
        <f>INDEX('Team forecast'!L$3:L$22,MATCH($B97,'Team forecast'!$B$3:$B$22,0))</f>
        <v>0.62609999999999999</v>
      </c>
      <c r="Y97" s="5">
        <f t="shared" si="77"/>
        <v>7000</v>
      </c>
      <c r="Z97" s="5">
        <f t="shared" si="78"/>
        <v>3752.5000000000005</v>
      </c>
      <c r="AA97" s="5">
        <f t="shared" si="79"/>
        <v>1119</v>
      </c>
      <c r="AB97" s="5">
        <f t="shared" si="80"/>
        <v>-9391.5</v>
      </c>
      <c r="AC97" s="5">
        <f t="shared" si="81"/>
        <v>3085.9375</v>
      </c>
      <c r="AD97" s="5">
        <f t="shared" si="86"/>
        <v>2057.291666666667</v>
      </c>
      <c r="AE97" s="5">
        <f t="shared" si="87"/>
        <v>2057.291666666667</v>
      </c>
      <c r="AF97" s="5">
        <f t="shared" si="82"/>
        <v>0</v>
      </c>
      <c r="AG97" s="5">
        <f t="shared" si="83"/>
        <v>0</v>
      </c>
      <c r="AH97" s="5">
        <f t="shared" si="88"/>
        <v>-6400</v>
      </c>
      <c r="AI97" s="5">
        <f t="shared" si="89"/>
        <v>-500</v>
      </c>
      <c r="AJ97" s="5">
        <f t="shared" si="90"/>
        <v>7900</v>
      </c>
      <c r="AK97" s="5">
        <f t="shared" si="91"/>
        <v>-14960</v>
      </c>
      <c r="AL97" s="5">
        <f>IFERROR(SUM(Y97:AK97),-5000)*((Cockpit!$C$3)^0)</f>
        <v>-4279.4791666666661</v>
      </c>
      <c r="AM97" s="19">
        <f>INDEX('Team forecast'!$M$3:$AU$22,MATCH($B97,'Team forecast'!$B$3:$B$22,0),MATCH(AM$1,'Team forecast'!$M$2:$AU$2,0))</f>
        <v>0</v>
      </c>
      <c r="AN97" s="19">
        <f>INDEX('Team forecast'!$M$3:$AU$22,MATCH($B97,'Team forecast'!$B$3:$B$22,0),MATCH(AN$1,'Team forecast'!$M$2:$AU$2,0))</f>
        <v>0</v>
      </c>
      <c r="AO97" s="19">
        <f>INDEX('Team forecast'!$M$3:$AU$22,MATCH($B97,'Team forecast'!$B$3:$B$22,0),MATCH(AO$1,'Team forecast'!$M$2:$AU$2,0))</f>
        <v>0</v>
      </c>
      <c r="AP97" s="19">
        <f>INDEX('Team forecast'!$M$3:$AU$22,MATCH($B97,'Team forecast'!$B$3:$B$22,0),MATCH(AP$1,'Team forecast'!$M$2:$AU$2,0))</f>
        <v>0</v>
      </c>
      <c r="AQ97" s="5">
        <f t="shared" si="92"/>
        <v>7000</v>
      </c>
      <c r="AR97" s="5">
        <f>INDEX('Team forecast'!$M$3:$AU$22,MATCH($B97,'Team forecast'!$B$3:$B$22,0),MATCH(AR$1,'Team forecast'!$M$2:$AU$2,0))*IF($Y97&gt;0,25000,0)</f>
        <v>0</v>
      </c>
      <c r="AS97" s="5">
        <f>INDEX('Team forecast'!$M$3:$AU$22,MATCH($B97,'Team forecast'!$B$3:$B$22,0),MATCH(AS$1,'Team forecast'!$M$2:$AU$2,0))*IF($Y97&gt;0,5000,0)</f>
        <v>0</v>
      </c>
      <c r="AT97" s="5">
        <f>INDEX('Team forecast'!$M$3:$AU$22,MATCH($B97,'Team forecast'!$B$3:$B$22,0),MATCH(AT$1,'Team forecast'!$M$2:$AU$2,0))*IF($Y97&gt;0,-15000,0)</f>
        <v>0</v>
      </c>
      <c r="AU97" s="5">
        <f t="shared" si="93"/>
        <v>0</v>
      </c>
      <c r="AV97" s="5">
        <f t="shared" si="94"/>
        <v>0</v>
      </c>
      <c r="AW97" s="5">
        <f t="shared" si="95"/>
        <v>0</v>
      </c>
      <c r="AX97" s="5">
        <f t="shared" si="96"/>
        <v>0</v>
      </c>
      <c r="AY97" s="5">
        <f t="shared" si="97"/>
        <v>0</v>
      </c>
      <c r="AZ97" s="5">
        <f t="shared" si="98"/>
        <v>-6400</v>
      </c>
      <c r="BA97" s="5">
        <f t="shared" si="99"/>
        <v>-500</v>
      </c>
      <c r="BB97" s="5">
        <f t="shared" si="100"/>
        <v>0</v>
      </c>
      <c r="BC97" s="5">
        <f t="shared" si="101"/>
        <v>0</v>
      </c>
      <c r="BD97" s="5">
        <f>IFERROR(SUM(AR97:BC97),0)*((Cockpit!$C$3)^1)</f>
        <v>-4830</v>
      </c>
      <c r="BE97" s="19">
        <f>INDEX('Team forecast'!$M$3:$AU$22,MATCH($B97,'Team forecast'!$B$3:$B$22,0),MATCH(BE$1,'Team forecast'!$M$2:$AU$2,0))</f>
        <v>0</v>
      </c>
      <c r="BF97" s="19">
        <f>INDEX('Team forecast'!$M$3:$AU$22,MATCH($B97,'Team forecast'!$B$3:$B$22,0),MATCH(BF$1,'Team forecast'!$M$2:$AU$2,0))</f>
        <v>0</v>
      </c>
      <c r="BG97" s="19">
        <f>INDEX('Team forecast'!$M$3:$AU$22,MATCH($B97,'Team forecast'!$B$3:$B$22,0),MATCH(BG$1,'Team forecast'!$M$2:$AU$2,0))</f>
        <v>0</v>
      </c>
      <c r="BH97" s="19">
        <f>INDEX('Team forecast'!$M$3:$AU$22,MATCH($B97,'Team forecast'!$B$3:$B$22,0),MATCH(BH$1,'Team forecast'!$M$2:$AU$2,0))</f>
        <v>0</v>
      </c>
      <c r="BI97" s="5">
        <f t="shared" si="102"/>
        <v>7000</v>
      </c>
      <c r="BJ97" s="5">
        <f>INDEX('Team forecast'!$M$3:$AU$22,MATCH($B97,'Team forecast'!$B$3:$B$22,0),MATCH(BJ$1,'Team forecast'!$M$2:$AU$2,0))*IF($Y97&gt;0,25000,0)</f>
        <v>0</v>
      </c>
      <c r="BK97" s="5">
        <f>INDEX('Team forecast'!$M$3:$AU$22,MATCH($B97,'Team forecast'!$B$3:$B$22,0),MATCH(BK$1,'Team forecast'!$M$2:$AU$2,0))*IF($Y97&gt;0,5000,0)</f>
        <v>0</v>
      </c>
      <c r="BL97" s="5">
        <f>INDEX('Team forecast'!$M$3:$AU$22,MATCH($B97,'Team forecast'!$B$3:$B$22,0),MATCH(BL$1,'Team forecast'!$M$2:$AU$2,0))*IF($Y97&gt;0,-15000,0)</f>
        <v>0</v>
      </c>
      <c r="BM97" s="5">
        <f t="shared" si="103"/>
        <v>0</v>
      </c>
      <c r="BN97" s="5">
        <f t="shared" si="104"/>
        <v>0</v>
      </c>
      <c r="BO97" s="5">
        <f t="shared" si="105"/>
        <v>0</v>
      </c>
      <c r="BP97" s="5">
        <f t="shared" si="106"/>
        <v>0</v>
      </c>
      <c r="BQ97" s="5">
        <f t="shared" si="107"/>
        <v>0</v>
      </c>
      <c r="BR97" s="5">
        <f t="shared" si="108"/>
        <v>-6400</v>
      </c>
      <c r="BS97" s="5">
        <f t="shared" si="109"/>
        <v>-500</v>
      </c>
      <c r="BT97" s="5">
        <f t="shared" si="110"/>
        <v>0</v>
      </c>
      <c r="BU97" s="5">
        <f t="shared" si="111"/>
        <v>0</v>
      </c>
      <c r="BV97" s="5">
        <f>IFERROR(SUM(BJ97:BU97),0)*((Cockpit!$C$3)^2)</f>
        <v>-3380.9999999999995</v>
      </c>
      <c r="BW97" s="19">
        <f>INDEX('Team forecast'!$M$3:$AU$22,MATCH($B97,'Team forecast'!$B$3:$B$22,0),MATCH(BW$1,'Team forecast'!$M$2:$AU$2,0))</f>
        <v>0</v>
      </c>
      <c r="BX97" s="19">
        <f>INDEX('Team forecast'!$M$3:$AU$22,MATCH($B97,'Team forecast'!$B$3:$B$22,0),MATCH(BX$1,'Team forecast'!$M$2:$AU$2,0))</f>
        <v>0</v>
      </c>
      <c r="BY97" s="19">
        <f>INDEX('Team forecast'!$M$3:$AU$22,MATCH($B97,'Team forecast'!$B$3:$B$22,0),MATCH(BY$1,'Team forecast'!$M$2:$AU$2,0))</f>
        <v>0</v>
      </c>
      <c r="BZ97" s="19">
        <f>INDEX('Team forecast'!$M$3:$AU$22,MATCH($B97,'Team forecast'!$B$3:$B$22,0),MATCH(BZ$1,'Team forecast'!$M$2:$AU$2,0))</f>
        <v>0</v>
      </c>
      <c r="CA97" s="5">
        <f t="shared" si="112"/>
        <v>7000</v>
      </c>
      <c r="CB97" s="5">
        <f>INDEX('Team forecast'!$M$3:$AU$22,MATCH($B97,'Team forecast'!$B$3:$B$22,0),MATCH(CB$1,'Team forecast'!$M$2:$AU$2,0))*IF($Y97&gt;0,25000,0)</f>
        <v>0</v>
      </c>
      <c r="CC97" s="5">
        <f>INDEX('Team forecast'!$M$3:$AU$22,MATCH($B97,'Team forecast'!$B$3:$B$22,0),MATCH(CC$1,'Team forecast'!$M$2:$AU$2,0))*IF($Y97&gt;0,5000,0)</f>
        <v>0</v>
      </c>
      <c r="CD97" s="5">
        <f>INDEX('Team forecast'!$M$3:$AU$22,MATCH($B97,'Team forecast'!$B$3:$B$22,0),MATCH(CD$1,'Team forecast'!$M$2:$AU$2,0))*IF($Y97&gt;0,-15000,0)</f>
        <v>0</v>
      </c>
      <c r="CE97" s="5">
        <f t="shared" si="113"/>
        <v>0</v>
      </c>
      <c r="CF97" s="5">
        <f t="shared" si="114"/>
        <v>0</v>
      </c>
      <c r="CG97" s="5">
        <f t="shared" si="115"/>
        <v>0</v>
      </c>
      <c r="CH97" s="5">
        <f t="shared" si="116"/>
        <v>0</v>
      </c>
      <c r="CI97" s="5">
        <f t="shared" si="117"/>
        <v>0</v>
      </c>
      <c r="CJ97" s="5">
        <f t="shared" si="118"/>
        <v>-6400</v>
      </c>
      <c r="CK97" s="5">
        <f t="shared" si="119"/>
        <v>-500</v>
      </c>
      <c r="CL97" s="5">
        <f t="shared" si="120"/>
        <v>0</v>
      </c>
      <c r="CM97" s="5">
        <f t="shared" si="121"/>
        <v>0</v>
      </c>
      <c r="CN97" s="5">
        <f>IFERROR(SUM(CB97:CM97),0)*((Cockpit!$C$3)^3)</f>
        <v>-2366.6999999999994</v>
      </c>
      <c r="CO97" s="19">
        <f>INDEX('Team forecast'!$M$3:$AU$22,MATCH($B97,'Team forecast'!$B$3:$B$22,0),MATCH(CO$1,'Team forecast'!$M$2:$AU$2,0))</f>
        <v>0</v>
      </c>
      <c r="CP97" s="19">
        <f>INDEX('Team forecast'!$M$3:$AU$22,MATCH($B97,'Team forecast'!$B$3:$B$22,0),MATCH(CP$1,'Team forecast'!$M$2:$AU$2,0))</f>
        <v>0</v>
      </c>
      <c r="CQ97" s="19">
        <f>INDEX('Team forecast'!$M$3:$AU$22,MATCH($B97,'Team forecast'!$B$3:$B$22,0),MATCH(CQ$1,'Team forecast'!$M$2:$AU$2,0))</f>
        <v>0</v>
      </c>
      <c r="CR97" s="19">
        <f>INDEX('Team forecast'!$M$3:$AU$22,MATCH($B97,'Team forecast'!$B$3:$B$22,0),MATCH(CR$1,'Team forecast'!$M$2:$AU$2,0))</f>
        <v>0</v>
      </c>
      <c r="CS97" s="5">
        <f t="shared" si="122"/>
        <v>7000</v>
      </c>
      <c r="CT97" s="5">
        <f>INDEX('Team forecast'!$M$3:$AU$22,MATCH($B97,'Team forecast'!$B$3:$B$22,0),MATCH(CT$1,'Team forecast'!$M$2:$AU$2,0))*IF($Y97&gt;0,25000,0)</f>
        <v>0</v>
      </c>
      <c r="CU97" s="5">
        <f>INDEX('Team forecast'!$M$3:$AU$22,MATCH($B97,'Team forecast'!$B$3:$B$22,0),MATCH(CU$1,'Team forecast'!$M$2:$AU$2,0))*IF($Y97&gt;0,5000,0)</f>
        <v>0</v>
      </c>
      <c r="CV97" s="5">
        <f>INDEX('Team forecast'!$M$3:$AU$22,MATCH($B97,'Team forecast'!$B$3:$B$22,0),MATCH(CV$1,'Team forecast'!$M$2:$AU$2,0))*IF($Y97&gt;0,-15000,0)</f>
        <v>0</v>
      </c>
      <c r="CW97" s="5">
        <f t="shared" si="123"/>
        <v>0</v>
      </c>
      <c r="CX97" s="5">
        <f t="shared" si="124"/>
        <v>0</v>
      </c>
      <c r="CY97" s="5">
        <f t="shared" si="125"/>
        <v>0</v>
      </c>
      <c r="CZ97" s="5">
        <f t="shared" si="126"/>
        <v>0</v>
      </c>
      <c r="DA97" s="5">
        <f t="shared" si="127"/>
        <v>0</v>
      </c>
      <c r="DB97" s="5">
        <f t="shared" si="128"/>
        <v>-6400</v>
      </c>
      <c r="DC97" s="5">
        <f t="shared" si="129"/>
        <v>-500</v>
      </c>
      <c r="DD97" s="5">
        <f t="shared" si="130"/>
        <v>0</v>
      </c>
      <c r="DE97" s="5">
        <f t="shared" si="131"/>
        <v>0</v>
      </c>
      <c r="DF97" s="5">
        <f>IFERROR(SUM(CT97:DE97),0)*((Cockpit!$C$3)^4)</f>
        <v>-1656.6899999999994</v>
      </c>
      <c r="DG97" s="19">
        <f>INDEX('Team forecast'!$M$3:$AU$22,MATCH($B97,'Team forecast'!$B$3:$B$22,0),MATCH(DG$1,'Team forecast'!$M$2:$AU$2,0))</f>
        <v>0</v>
      </c>
      <c r="DH97" s="19">
        <f>INDEX('Team forecast'!$M$3:$AU$22,MATCH($B97,'Team forecast'!$B$3:$B$22,0),MATCH(DH$1,'Team forecast'!$M$2:$AU$2,0))</f>
        <v>0</v>
      </c>
      <c r="DI97" s="19">
        <f>INDEX('Team forecast'!$M$3:$AU$22,MATCH($B97,'Team forecast'!$B$3:$B$22,0),MATCH(DI$1,'Team forecast'!$M$2:$AU$2,0))</f>
        <v>0</v>
      </c>
      <c r="DJ97" s="19">
        <f>INDEX('Team forecast'!$M$3:$AU$22,MATCH($B97,'Team forecast'!$B$3:$B$22,0),MATCH(DJ$1,'Team forecast'!$M$2:$AU$2,0))</f>
        <v>0</v>
      </c>
      <c r="DK97" s="5">
        <f t="shared" si="132"/>
        <v>7000</v>
      </c>
      <c r="DL97" s="5">
        <f>INDEX('Team forecast'!$M$3:$AU$22,MATCH($B97,'Team forecast'!$B$3:$B$22,0),MATCH(DL$1,'Team forecast'!$M$2:$AU$2,0))*IF($Y97&gt;0,25000,0)</f>
        <v>0</v>
      </c>
      <c r="DM97" s="5">
        <f>INDEX('Team forecast'!$M$3:$AU$22,MATCH($B97,'Team forecast'!$B$3:$B$22,0),MATCH(DM$1,'Team forecast'!$M$2:$AU$2,0))*IF($Y97&gt;0,5000,0)</f>
        <v>0</v>
      </c>
      <c r="DN97" s="5">
        <f>INDEX('Team forecast'!$M$3:$AU$22,MATCH($B97,'Team forecast'!$B$3:$B$22,0),MATCH(DN$1,'Team forecast'!$M$2:$AU$2,0))*IF($Y97&gt;0,-15000,0)</f>
        <v>0</v>
      </c>
      <c r="DO97" s="5">
        <f t="shared" si="133"/>
        <v>0</v>
      </c>
      <c r="DP97" s="5">
        <f t="shared" si="134"/>
        <v>0</v>
      </c>
      <c r="DQ97" s="5">
        <f t="shared" si="135"/>
        <v>0</v>
      </c>
      <c r="DR97" s="5">
        <f t="shared" si="136"/>
        <v>0</v>
      </c>
      <c r="DS97" s="5">
        <f t="shared" si="137"/>
        <v>0</v>
      </c>
      <c r="DT97" s="5">
        <f t="shared" si="138"/>
        <v>-6400</v>
      </c>
      <c r="DU97" s="5">
        <f t="shared" si="139"/>
        <v>-500</v>
      </c>
      <c r="DV97" s="5">
        <f t="shared" si="140"/>
        <v>0</v>
      </c>
      <c r="DW97" s="5">
        <f t="shared" si="141"/>
        <v>0</v>
      </c>
      <c r="DX97" s="5">
        <f>IFERROR(SUM(DL97:DW97),0)*((Cockpit!$C$3)^5)</f>
        <v>-1159.6829999999995</v>
      </c>
      <c r="DY97" s="5">
        <f t="shared" si="142"/>
        <v>-17673.552166666665</v>
      </c>
      <c r="DZ97" s="5" t="str">
        <f>IF(ISERROR(MATCH(A97,'Current squad'!B:B,0)),"No","Yes")</f>
        <v>No</v>
      </c>
      <c r="EA97" s="5" cm="1">
        <f t="array" ref="EA97">IFERROR(_xlfn.IFS(DZ97="Yes",0,DZ97="No",H97*1%),999999)</f>
        <v>30230</v>
      </c>
      <c r="EB97" s="5">
        <f t="shared" si="84"/>
        <v>3053230</v>
      </c>
      <c r="EC97" s="5">
        <f t="shared" si="143"/>
        <v>-47903.552166666661</v>
      </c>
      <c r="ED97" s="1">
        <f t="shared" si="85"/>
        <v>-1.5846361947292973E-2</v>
      </c>
      <c r="EE97" s="5">
        <f>RANK(EC97,$EC$2:$EC$572)+COUNTIF($EC$2:EC97,EC97)-1</f>
        <v>476</v>
      </c>
      <c r="EF97" s="4">
        <f>RANK(ED97,$ED$2:$ED$572)+COUNTIF($ED$2:ED97,ED97)-1</f>
        <v>565</v>
      </c>
    </row>
    <row r="98" spans="1:136" x14ac:dyDescent="0.3">
      <c r="A98" t="str">
        <f>IF(Holdet.dk!A98&lt;&gt;"",Holdet.dk!A98,"")</f>
        <v>Jordan Henderson</v>
      </c>
      <c r="B98" t="str">
        <f>INDEX(Holdet.dk!B:B,MATCH($A98,Holdet.dk!$A:$A,0))</f>
        <v>Liverpool</v>
      </c>
      <c r="C98" t="str">
        <f>INDEX(Holdet.dk!C:C,MATCH($A98,Holdet.dk!$A:$A,0))</f>
        <v>Midfield</v>
      </c>
      <c r="D98" t="str">
        <f>INDEX(Holdet.dk!D:D,MATCH($A98,Holdet.dk!$A:$A,0))</f>
        <v>4.971.000</v>
      </c>
      <c r="E98" s="1">
        <f>IFERROR(_xlfn.NUMBERVALUE(INDEX(Holdet.dk!$E:$E,MATCH($A98,Holdet.dk!$A:$A,0)),","),0)</f>
        <v>9.0000000000000011E-3</v>
      </c>
      <c r="F98" t="str">
        <f>IF(INDEX(Lookup!H:H,MATCH('Master data'!A98,Lookup!G:G,0))=0,A98,INDEX(Lookup!H:H,MATCH('Master data'!A98,Lookup!G:G,0)))</f>
        <v>Jordan Henderson</v>
      </c>
      <c r="G98" t="str">
        <f>IFERROR(INDEX(Lookup!B:B,MATCH(INDEX(Rotowire!C:C,MATCH(F98,Rotowire!A:A,0)),Lookup!D:D,0)),"")</f>
        <v/>
      </c>
      <c r="H98" s="5">
        <f t="shared" si="76"/>
        <v>4971000</v>
      </c>
      <c r="I98" s="19">
        <f>IFERROR(INDEX('Team forecast'!$G$3:$I$22,MATCH($B98,'Team forecast'!$B$3:$B$22,0),MATCH(I$1,'Team forecast'!$G$2:$I$2,0)),0)</f>
        <v>1.0823529411764703</v>
      </c>
      <c r="J98" s="19">
        <f>IFERROR(INDEX('Team forecast'!$G$3:$I$22,MATCH($B98,'Team forecast'!$B$3:$B$22,0),MATCH(J$1,'Team forecast'!$G$2:$I$2,0)),0)</f>
        <v>0.66666666666666652</v>
      </c>
      <c r="K98" s="19">
        <f>IFERROR(INDEX('Team forecast'!$G$3:$I$22,MATCH($B98,'Team forecast'!$B$3:$B$22,0),MATCH(K$1,'Team forecast'!$G$2:$I$2,0)),0)</f>
        <v>1.2636055410679863</v>
      </c>
      <c r="L98">
        <f>SUMIFS(Rotowire!E:E,Rotowire!$A:$A,'Master data'!$F98)</f>
        <v>0</v>
      </c>
      <c r="M98" s="2">
        <f>SUMIFS(Rotowire!F:F,Rotowire!$A:$A,'Master data'!$F98)*I98</f>
        <v>0</v>
      </c>
      <c r="N98" s="2">
        <f>SUMIFS(Rotowire!G:G,Rotowire!$A:$A,'Master data'!$F98)*I98</f>
        <v>0</v>
      </c>
      <c r="O98" s="2">
        <f>SUMIFS(Rotowire!I:I,Rotowire!$A:$A,'Master data'!$F98)*I98</f>
        <v>0</v>
      </c>
      <c r="P98" s="2">
        <f>SUMIFS(Rotowire!W:W,Rotowire!$A:$A,'Master data'!$F98)*K98</f>
        <v>0</v>
      </c>
      <c r="Q98" s="2">
        <f>SUMIFS(Rotowire!Y:Y,Rotowire!$A:$A,'Master data'!$F98)*J98</f>
        <v>0</v>
      </c>
      <c r="R98" s="2">
        <f>SUMIFS(Rotowire!AB:AB,Rotowire!$A:$A,'Master data'!$F98)</f>
        <v>0</v>
      </c>
      <c r="S98" s="2">
        <f>SUMIFS(Rotowire!AC:AC,Rotowire!$A:$A,'Master data'!$F98)</f>
        <v>0</v>
      </c>
      <c r="T98" s="2">
        <f>INDEX('Team forecast'!D$3:D$22,MATCH($B98,'Team forecast'!$B$3:$B$22,0))</f>
        <v>2.76</v>
      </c>
      <c r="U98" s="2">
        <f>INDEX('Team forecast'!E$3:E$22,MATCH($B98,'Team forecast'!$B$3:$B$22,0))</f>
        <v>0.5</v>
      </c>
      <c r="V98" s="2">
        <f>INDEX('Team forecast'!J$3:J$22,MATCH($B98,'Team forecast'!$B$3:$B$22,0))</f>
        <v>0.83899999999999997</v>
      </c>
      <c r="W98" s="2">
        <f>INDEX('Team forecast'!K$3:K$22,MATCH($B98,'Team forecast'!$B$3:$B$22,0))</f>
        <v>0.1164</v>
      </c>
      <c r="X98" s="2">
        <f>INDEX('Team forecast'!L$3:L$22,MATCH($B98,'Team forecast'!$B$3:$B$22,0))</f>
        <v>4.4699999999999997E-2</v>
      </c>
      <c r="Y98" s="5">
        <f t="shared" si="77"/>
        <v>-5000</v>
      </c>
      <c r="Z98" s="5">
        <f t="shared" si="78"/>
        <v>0</v>
      </c>
      <c r="AA98" s="5">
        <f t="shared" si="79"/>
        <v>0</v>
      </c>
      <c r="AB98" s="5">
        <f t="shared" si="80"/>
        <v>0</v>
      </c>
      <c r="AC98" s="5">
        <f t="shared" si="81"/>
        <v>0</v>
      </c>
      <c r="AD98" s="5">
        <f t="shared" si="86"/>
        <v>0</v>
      </c>
      <c r="AE98" s="5">
        <f t="shared" si="87"/>
        <v>0</v>
      </c>
      <c r="AF98" s="5">
        <f t="shared" si="82"/>
        <v>0</v>
      </c>
      <c r="AG98" s="5">
        <f t="shared" si="83"/>
        <v>0</v>
      </c>
      <c r="AH98" s="5">
        <f t="shared" si="88"/>
        <v>0</v>
      </c>
      <c r="AI98" s="5">
        <f t="shared" si="89"/>
        <v>0</v>
      </c>
      <c r="AJ98" s="5">
        <f t="shared" si="90"/>
        <v>0</v>
      </c>
      <c r="AK98" s="5">
        <f t="shared" si="91"/>
        <v>0</v>
      </c>
      <c r="AL98" s="5">
        <f>IFERROR(SUM(Y98:AK98),-5000)*((Cockpit!$C$3)^0)</f>
        <v>-5000</v>
      </c>
      <c r="AM98" s="19">
        <f>INDEX('Team forecast'!$M$3:$AU$22,MATCH($B98,'Team forecast'!$B$3:$B$22,0),MATCH(AM$1,'Team forecast'!$M$2:$AU$2,0))</f>
        <v>0</v>
      </c>
      <c r="AN98" s="19">
        <f>INDEX('Team forecast'!$M$3:$AU$22,MATCH($B98,'Team forecast'!$B$3:$B$22,0),MATCH(AN$1,'Team forecast'!$M$2:$AU$2,0))</f>
        <v>0</v>
      </c>
      <c r="AO98" s="19">
        <f>INDEX('Team forecast'!$M$3:$AU$22,MATCH($B98,'Team forecast'!$B$3:$B$22,0),MATCH(AO$1,'Team forecast'!$M$2:$AU$2,0))</f>
        <v>0</v>
      </c>
      <c r="AP98" s="19">
        <f>INDEX('Team forecast'!$M$3:$AU$22,MATCH($B98,'Team forecast'!$B$3:$B$22,0),MATCH(AP$1,'Team forecast'!$M$2:$AU$2,0))</f>
        <v>0</v>
      </c>
      <c r="AQ98" s="5">
        <f t="shared" si="92"/>
        <v>-5000</v>
      </c>
      <c r="AR98" s="5">
        <f>INDEX('Team forecast'!$M$3:$AU$22,MATCH($B98,'Team forecast'!$B$3:$B$22,0),MATCH(AR$1,'Team forecast'!$M$2:$AU$2,0))*IF($Y98&gt;0,25000,0)</f>
        <v>0</v>
      </c>
      <c r="AS98" s="5">
        <f>INDEX('Team forecast'!$M$3:$AU$22,MATCH($B98,'Team forecast'!$B$3:$B$22,0),MATCH(AS$1,'Team forecast'!$M$2:$AU$2,0))*IF($Y98&gt;0,5000,0)</f>
        <v>0</v>
      </c>
      <c r="AT98" s="5">
        <f>INDEX('Team forecast'!$M$3:$AU$22,MATCH($B98,'Team forecast'!$B$3:$B$22,0),MATCH(AT$1,'Team forecast'!$M$2:$AU$2,0))*IF($Y98&gt;0,-15000,0)</f>
        <v>0</v>
      </c>
      <c r="AU98" s="5">
        <f t="shared" si="93"/>
        <v>0</v>
      </c>
      <c r="AV98" s="5">
        <f t="shared" si="94"/>
        <v>0</v>
      </c>
      <c r="AW98" s="5">
        <f t="shared" si="95"/>
        <v>0</v>
      </c>
      <c r="AX98" s="5">
        <f t="shared" si="96"/>
        <v>0</v>
      </c>
      <c r="AY98" s="5">
        <f t="shared" si="97"/>
        <v>0</v>
      </c>
      <c r="AZ98" s="5">
        <f t="shared" si="98"/>
        <v>0</v>
      </c>
      <c r="BA98" s="5">
        <f t="shared" si="99"/>
        <v>0</v>
      </c>
      <c r="BB98" s="5">
        <f t="shared" si="100"/>
        <v>0</v>
      </c>
      <c r="BC98" s="5">
        <f t="shared" si="101"/>
        <v>0</v>
      </c>
      <c r="BD98" s="5">
        <f>IFERROR(SUM(AR98:BC98),0)*((Cockpit!$C$3)^1)</f>
        <v>0</v>
      </c>
      <c r="BE98" s="19">
        <f>INDEX('Team forecast'!$M$3:$AU$22,MATCH($B98,'Team forecast'!$B$3:$B$22,0),MATCH(BE$1,'Team forecast'!$M$2:$AU$2,0))</f>
        <v>0</v>
      </c>
      <c r="BF98" s="19">
        <f>INDEX('Team forecast'!$M$3:$AU$22,MATCH($B98,'Team forecast'!$B$3:$B$22,0),MATCH(BF$1,'Team forecast'!$M$2:$AU$2,0))</f>
        <v>0</v>
      </c>
      <c r="BG98" s="19">
        <f>INDEX('Team forecast'!$M$3:$AU$22,MATCH($B98,'Team forecast'!$B$3:$B$22,0),MATCH(BG$1,'Team forecast'!$M$2:$AU$2,0))</f>
        <v>0</v>
      </c>
      <c r="BH98" s="19">
        <f>INDEX('Team forecast'!$M$3:$AU$22,MATCH($B98,'Team forecast'!$B$3:$B$22,0),MATCH(BH$1,'Team forecast'!$M$2:$AU$2,0))</f>
        <v>0</v>
      </c>
      <c r="BI98" s="5">
        <f t="shared" si="102"/>
        <v>-5000</v>
      </c>
      <c r="BJ98" s="5">
        <f>INDEX('Team forecast'!$M$3:$AU$22,MATCH($B98,'Team forecast'!$B$3:$B$22,0),MATCH(BJ$1,'Team forecast'!$M$2:$AU$2,0))*IF($Y98&gt;0,25000,0)</f>
        <v>0</v>
      </c>
      <c r="BK98" s="5">
        <f>INDEX('Team forecast'!$M$3:$AU$22,MATCH($B98,'Team forecast'!$B$3:$B$22,0),MATCH(BK$1,'Team forecast'!$M$2:$AU$2,0))*IF($Y98&gt;0,5000,0)</f>
        <v>0</v>
      </c>
      <c r="BL98" s="5">
        <f>INDEX('Team forecast'!$M$3:$AU$22,MATCH($B98,'Team forecast'!$B$3:$B$22,0),MATCH(BL$1,'Team forecast'!$M$2:$AU$2,0))*IF($Y98&gt;0,-15000,0)</f>
        <v>0</v>
      </c>
      <c r="BM98" s="5">
        <f t="shared" si="103"/>
        <v>0</v>
      </c>
      <c r="BN98" s="5">
        <f t="shared" si="104"/>
        <v>0</v>
      </c>
      <c r="BO98" s="5">
        <f t="shared" si="105"/>
        <v>0</v>
      </c>
      <c r="BP98" s="5">
        <f t="shared" si="106"/>
        <v>0</v>
      </c>
      <c r="BQ98" s="5">
        <f t="shared" si="107"/>
        <v>0</v>
      </c>
      <c r="BR98" s="5">
        <f t="shared" si="108"/>
        <v>0</v>
      </c>
      <c r="BS98" s="5">
        <f t="shared" si="109"/>
        <v>0</v>
      </c>
      <c r="BT98" s="5">
        <f t="shared" si="110"/>
        <v>0</v>
      </c>
      <c r="BU98" s="5">
        <f t="shared" si="111"/>
        <v>0</v>
      </c>
      <c r="BV98" s="5">
        <f>IFERROR(SUM(BJ98:BU98),0)*((Cockpit!$C$3)^2)</f>
        <v>0</v>
      </c>
      <c r="BW98" s="19">
        <f>INDEX('Team forecast'!$M$3:$AU$22,MATCH($B98,'Team forecast'!$B$3:$B$22,0),MATCH(BW$1,'Team forecast'!$M$2:$AU$2,0))</f>
        <v>0</v>
      </c>
      <c r="BX98" s="19">
        <f>INDEX('Team forecast'!$M$3:$AU$22,MATCH($B98,'Team forecast'!$B$3:$B$22,0),MATCH(BX$1,'Team forecast'!$M$2:$AU$2,0))</f>
        <v>0</v>
      </c>
      <c r="BY98" s="19">
        <f>INDEX('Team forecast'!$M$3:$AU$22,MATCH($B98,'Team forecast'!$B$3:$B$22,0),MATCH(BY$1,'Team forecast'!$M$2:$AU$2,0))</f>
        <v>0</v>
      </c>
      <c r="BZ98" s="19">
        <f>INDEX('Team forecast'!$M$3:$AU$22,MATCH($B98,'Team forecast'!$B$3:$B$22,0),MATCH(BZ$1,'Team forecast'!$M$2:$AU$2,0))</f>
        <v>0</v>
      </c>
      <c r="CA98" s="5">
        <f t="shared" si="112"/>
        <v>-5000</v>
      </c>
      <c r="CB98" s="5">
        <f>INDEX('Team forecast'!$M$3:$AU$22,MATCH($B98,'Team forecast'!$B$3:$B$22,0),MATCH(CB$1,'Team forecast'!$M$2:$AU$2,0))*IF($Y98&gt;0,25000,0)</f>
        <v>0</v>
      </c>
      <c r="CC98" s="5">
        <f>INDEX('Team forecast'!$M$3:$AU$22,MATCH($B98,'Team forecast'!$B$3:$B$22,0),MATCH(CC$1,'Team forecast'!$M$2:$AU$2,0))*IF($Y98&gt;0,5000,0)</f>
        <v>0</v>
      </c>
      <c r="CD98" s="5">
        <f>INDEX('Team forecast'!$M$3:$AU$22,MATCH($B98,'Team forecast'!$B$3:$B$22,0),MATCH(CD$1,'Team forecast'!$M$2:$AU$2,0))*IF($Y98&gt;0,-15000,0)</f>
        <v>0</v>
      </c>
      <c r="CE98" s="5">
        <f t="shared" si="113"/>
        <v>0</v>
      </c>
      <c r="CF98" s="5">
        <f t="shared" si="114"/>
        <v>0</v>
      </c>
      <c r="CG98" s="5">
        <f t="shared" si="115"/>
        <v>0</v>
      </c>
      <c r="CH98" s="5">
        <f t="shared" si="116"/>
        <v>0</v>
      </c>
      <c r="CI98" s="5">
        <f t="shared" si="117"/>
        <v>0</v>
      </c>
      <c r="CJ98" s="5">
        <f t="shared" si="118"/>
        <v>0</v>
      </c>
      <c r="CK98" s="5">
        <f t="shared" si="119"/>
        <v>0</v>
      </c>
      <c r="CL98" s="5">
        <f t="shared" si="120"/>
        <v>0</v>
      </c>
      <c r="CM98" s="5">
        <f t="shared" si="121"/>
        <v>0</v>
      </c>
      <c r="CN98" s="5">
        <f>IFERROR(SUM(CB98:CM98),0)*((Cockpit!$C$3)^3)</f>
        <v>0</v>
      </c>
      <c r="CO98" s="19">
        <f>INDEX('Team forecast'!$M$3:$AU$22,MATCH($B98,'Team forecast'!$B$3:$B$22,0),MATCH(CO$1,'Team forecast'!$M$2:$AU$2,0))</f>
        <v>0</v>
      </c>
      <c r="CP98" s="19">
        <f>INDEX('Team forecast'!$M$3:$AU$22,MATCH($B98,'Team forecast'!$B$3:$B$22,0),MATCH(CP$1,'Team forecast'!$M$2:$AU$2,0))</f>
        <v>0</v>
      </c>
      <c r="CQ98" s="19">
        <f>INDEX('Team forecast'!$M$3:$AU$22,MATCH($B98,'Team forecast'!$B$3:$B$22,0),MATCH(CQ$1,'Team forecast'!$M$2:$AU$2,0))</f>
        <v>0</v>
      </c>
      <c r="CR98" s="19">
        <f>INDEX('Team forecast'!$M$3:$AU$22,MATCH($B98,'Team forecast'!$B$3:$B$22,0),MATCH(CR$1,'Team forecast'!$M$2:$AU$2,0))</f>
        <v>0</v>
      </c>
      <c r="CS98" s="5">
        <f t="shared" si="122"/>
        <v>-5000</v>
      </c>
      <c r="CT98" s="5">
        <f>INDEX('Team forecast'!$M$3:$AU$22,MATCH($B98,'Team forecast'!$B$3:$B$22,0),MATCH(CT$1,'Team forecast'!$M$2:$AU$2,0))*IF($Y98&gt;0,25000,0)</f>
        <v>0</v>
      </c>
      <c r="CU98" s="5">
        <f>INDEX('Team forecast'!$M$3:$AU$22,MATCH($B98,'Team forecast'!$B$3:$B$22,0),MATCH(CU$1,'Team forecast'!$M$2:$AU$2,0))*IF($Y98&gt;0,5000,0)</f>
        <v>0</v>
      </c>
      <c r="CV98" s="5">
        <f>INDEX('Team forecast'!$M$3:$AU$22,MATCH($B98,'Team forecast'!$B$3:$B$22,0),MATCH(CV$1,'Team forecast'!$M$2:$AU$2,0))*IF($Y98&gt;0,-15000,0)</f>
        <v>0</v>
      </c>
      <c r="CW98" s="5">
        <f t="shared" si="123"/>
        <v>0</v>
      </c>
      <c r="CX98" s="5">
        <f t="shared" si="124"/>
        <v>0</v>
      </c>
      <c r="CY98" s="5">
        <f t="shared" si="125"/>
        <v>0</v>
      </c>
      <c r="CZ98" s="5">
        <f t="shared" si="126"/>
        <v>0</v>
      </c>
      <c r="DA98" s="5">
        <f t="shared" si="127"/>
        <v>0</v>
      </c>
      <c r="DB98" s="5">
        <f t="shared" si="128"/>
        <v>0</v>
      </c>
      <c r="DC98" s="5">
        <f t="shared" si="129"/>
        <v>0</v>
      </c>
      <c r="DD98" s="5">
        <f t="shared" si="130"/>
        <v>0</v>
      </c>
      <c r="DE98" s="5">
        <f t="shared" si="131"/>
        <v>0</v>
      </c>
      <c r="DF98" s="5">
        <f>IFERROR(SUM(CT98:DE98),0)*((Cockpit!$C$3)^4)</f>
        <v>0</v>
      </c>
      <c r="DG98" s="19">
        <f>INDEX('Team forecast'!$M$3:$AU$22,MATCH($B98,'Team forecast'!$B$3:$B$22,0),MATCH(DG$1,'Team forecast'!$M$2:$AU$2,0))</f>
        <v>0</v>
      </c>
      <c r="DH98" s="19">
        <f>INDEX('Team forecast'!$M$3:$AU$22,MATCH($B98,'Team forecast'!$B$3:$B$22,0),MATCH(DH$1,'Team forecast'!$M$2:$AU$2,0))</f>
        <v>0</v>
      </c>
      <c r="DI98" s="19">
        <f>INDEX('Team forecast'!$M$3:$AU$22,MATCH($B98,'Team forecast'!$B$3:$B$22,0),MATCH(DI$1,'Team forecast'!$M$2:$AU$2,0))</f>
        <v>0</v>
      </c>
      <c r="DJ98" s="19">
        <f>INDEX('Team forecast'!$M$3:$AU$22,MATCH($B98,'Team forecast'!$B$3:$B$22,0),MATCH(DJ$1,'Team forecast'!$M$2:$AU$2,0))</f>
        <v>0</v>
      </c>
      <c r="DK98" s="5">
        <f t="shared" si="132"/>
        <v>-5000</v>
      </c>
      <c r="DL98" s="5">
        <f>INDEX('Team forecast'!$M$3:$AU$22,MATCH($B98,'Team forecast'!$B$3:$B$22,0),MATCH(DL$1,'Team forecast'!$M$2:$AU$2,0))*IF($Y98&gt;0,25000,0)</f>
        <v>0</v>
      </c>
      <c r="DM98" s="5">
        <f>INDEX('Team forecast'!$M$3:$AU$22,MATCH($B98,'Team forecast'!$B$3:$B$22,0),MATCH(DM$1,'Team forecast'!$M$2:$AU$2,0))*IF($Y98&gt;0,5000,0)</f>
        <v>0</v>
      </c>
      <c r="DN98" s="5">
        <f>INDEX('Team forecast'!$M$3:$AU$22,MATCH($B98,'Team forecast'!$B$3:$B$22,0),MATCH(DN$1,'Team forecast'!$M$2:$AU$2,0))*IF($Y98&gt;0,-15000,0)</f>
        <v>0</v>
      </c>
      <c r="DO98" s="5">
        <f t="shared" si="133"/>
        <v>0</v>
      </c>
      <c r="DP98" s="5">
        <f t="shared" si="134"/>
        <v>0</v>
      </c>
      <c r="DQ98" s="5">
        <f t="shared" si="135"/>
        <v>0</v>
      </c>
      <c r="DR98" s="5">
        <f t="shared" si="136"/>
        <v>0</v>
      </c>
      <c r="DS98" s="5">
        <f t="shared" si="137"/>
        <v>0</v>
      </c>
      <c r="DT98" s="5">
        <f t="shared" si="138"/>
        <v>0</v>
      </c>
      <c r="DU98" s="5">
        <f t="shared" si="139"/>
        <v>0</v>
      </c>
      <c r="DV98" s="5">
        <f t="shared" si="140"/>
        <v>0</v>
      </c>
      <c r="DW98" s="5">
        <f t="shared" si="141"/>
        <v>0</v>
      </c>
      <c r="DX98" s="5">
        <f>IFERROR(SUM(DL98:DW98),0)*((Cockpit!$C$3)^5)</f>
        <v>0</v>
      </c>
      <c r="DY98" s="5">
        <f t="shared" si="142"/>
        <v>-5000</v>
      </c>
      <c r="DZ98" s="5" t="str">
        <f>IF(ISERROR(MATCH(A98,'Current squad'!B:B,0)),"No","Yes")</f>
        <v>No</v>
      </c>
      <c r="EA98" s="5" cm="1">
        <f t="array" ref="EA98">IFERROR(_xlfn.IFS(DZ98="Yes",0,DZ98="No",H98*1%),999999)</f>
        <v>49710</v>
      </c>
      <c r="EB98" s="5">
        <f t="shared" si="84"/>
        <v>5020710</v>
      </c>
      <c r="EC98" s="5">
        <f t="shared" si="143"/>
        <v>-54710</v>
      </c>
      <c r="ED98" s="1">
        <f t="shared" si="85"/>
        <v>-1.1005833836250251E-2</v>
      </c>
      <c r="EE98" s="5">
        <f>RANK(EC98,$EC$2:$EC$572)+COUNTIF($EC$2:EC98,EC98)-1</f>
        <v>512</v>
      </c>
      <c r="EF98" s="4">
        <f>RANK(ED98,$ED$2:$ED$572)+COUNTIF($ED$2:ED98,ED98)-1</f>
        <v>241</v>
      </c>
    </row>
    <row r="99" spans="1:136" x14ac:dyDescent="0.3">
      <c r="A99" t="str">
        <f>IF(Holdet.dk!A99&lt;&gt;"",Holdet.dk!A99,"")</f>
        <v>Jamal Baptiste</v>
      </c>
      <c r="B99" t="str">
        <f>INDEX(Holdet.dk!B:B,MATCH($A99,Holdet.dk!$A:$A,0))</f>
        <v>West Ham</v>
      </c>
      <c r="C99" t="str">
        <f>INDEX(Holdet.dk!C:C,MATCH($A99,Holdet.dk!$A:$A,0))</f>
        <v>Defense</v>
      </c>
      <c r="D99" t="str">
        <f>INDEX(Holdet.dk!D:D,MATCH($A99,Holdet.dk!$A:$A,0))</f>
        <v>1.930.000</v>
      </c>
      <c r="E99" s="1">
        <f>IFERROR(_xlfn.NUMBERVALUE(INDEX(Holdet.dk!$E:$E,MATCH($A99,Holdet.dk!$A:$A,0)),","),0)</f>
        <v>0</v>
      </c>
      <c r="F99" t="str">
        <f>IF(INDEX(Lookup!H:H,MATCH('Master data'!A99,Lookup!G:G,0))=0,A99,INDEX(Lookup!H:H,MATCH('Master data'!A99,Lookup!G:G,0)))</f>
        <v>Jamal Baptiste</v>
      </c>
      <c r="G99" t="str">
        <f>IFERROR(INDEX(Lookup!B:B,MATCH(INDEX(Rotowire!C:C,MATCH(F99,Rotowire!A:A,0)),Lookup!D:D,0)),"")</f>
        <v/>
      </c>
      <c r="H99" s="5">
        <f t="shared" si="76"/>
        <v>1930000</v>
      </c>
      <c r="I99" s="19">
        <f>IFERROR(INDEX('Team forecast'!$G$3:$I$22,MATCH($B99,'Team forecast'!$B$3:$B$22,0),MATCH(I$1,'Team forecast'!$G$2:$I$2,0)),0)</f>
        <v>0.89999999999999991</v>
      </c>
      <c r="J99" s="19">
        <f>IFERROR(INDEX('Team forecast'!$G$3:$I$22,MATCH($B99,'Team forecast'!$B$3:$B$22,0),MATCH(J$1,'Team forecast'!$G$2:$I$2,0)),0)</f>
        <v>1.1637931034482758</v>
      </c>
      <c r="K99" s="19">
        <f>IFERROR(INDEX('Team forecast'!$G$3:$I$22,MATCH($B99,'Team forecast'!$B$3:$B$22,0),MATCH(K$1,'Team forecast'!$G$2:$I$2,0)),0)</f>
        <v>0.81012581451841092</v>
      </c>
      <c r="L99">
        <f>SUMIFS(Rotowire!E:E,Rotowire!$A:$A,'Master data'!$F99)</f>
        <v>0</v>
      </c>
      <c r="M99" s="2">
        <f>SUMIFS(Rotowire!F:F,Rotowire!$A:$A,'Master data'!$F99)*I99</f>
        <v>0</v>
      </c>
      <c r="N99" s="2">
        <f>SUMIFS(Rotowire!G:G,Rotowire!$A:$A,'Master data'!$F99)*I99</f>
        <v>0</v>
      </c>
      <c r="O99" s="2">
        <f>SUMIFS(Rotowire!I:I,Rotowire!$A:$A,'Master data'!$F99)*I99</f>
        <v>0</v>
      </c>
      <c r="P99" s="2">
        <f>SUMIFS(Rotowire!W:W,Rotowire!$A:$A,'Master data'!$F99)*K99</f>
        <v>0</v>
      </c>
      <c r="Q99" s="2">
        <f>SUMIFS(Rotowire!Y:Y,Rotowire!$A:$A,'Master data'!$F99)*J99</f>
        <v>0</v>
      </c>
      <c r="R99" s="2">
        <f>SUMIFS(Rotowire!AB:AB,Rotowire!$A:$A,'Master data'!$F99)</f>
        <v>0</v>
      </c>
      <c r="S99" s="2">
        <f>SUMIFS(Rotowire!AC:AC,Rotowire!$A:$A,'Master data'!$F99)</f>
        <v>0</v>
      </c>
      <c r="T99" s="2">
        <f>INDEX('Team forecast'!D$3:D$22,MATCH($B99,'Team forecast'!$B$3:$B$22,0))</f>
        <v>1.71</v>
      </c>
      <c r="U99" s="2">
        <f>INDEX('Team forecast'!E$3:E$22,MATCH($B99,'Team forecast'!$B$3:$B$22,0))</f>
        <v>1.35</v>
      </c>
      <c r="V99" s="2">
        <f>INDEX('Team forecast'!J$3:J$22,MATCH($B99,'Team forecast'!$B$3:$B$22,0))</f>
        <v>0.45750000000000002</v>
      </c>
      <c r="W99" s="2">
        <f>INDEX('Team forecast'!K$3:K$22,MATCH($B99,'Team forecast'!$B$3:$B$22,0))</f>
        <v>0.2422</v>
      </c>
      <c r="X99" s="2">
        <f>INDEX('Team forecast'!L$3:L$22,MATCH($B99,'Team forecast'!$B$3:$B$22,0))</f>
        <v>0.30020000000000002</v>
      </c>
      <c r="Y99" s="5">
        <f t="shared" si="77"/>
        <v>-5000</v>
      </c>
      <c r="Z99" s="5">
        <f t="shared" si="78"/>
        <v>0</v>
      </c>
      <c r="AA99" s="5">
        <f t="shared" si="79"/>
        <v>0</v>
      </c>
      <c r="AB99" s="5">
        <f t="shared" si="80"/>
        <v>0</v>
      </c>
      <c r="AC99" s="5">
        <f t="shared" si="81"/>
        <v>0</v>
      </c>
      <c r="AD99" s="5">
        <f t="shared" si="86"/>
        <v>0</v>
      </c>
      <c r="AE99" s="5">
        <f t="shared" si="87"/>
        <v>0</v>
      </c>
      <c r="AF99" s="5">
        <f t="shared" si="82"/>
        <v>0</v>
      </c>
      <c r="AG99" s="5">
        <f t="shared" si="83"/>
        <v>0</v>
      </c>
      <c r="AH99" s="5">
        <f t="shared" si="88"/>
        <v>0</v>
      </c>
      <c r="AI99" s="5">
        <f t="shared" si="89"/>
        <v>0</v>
      </c>
      <c r="AJ99" s="5">
        <f t="shared" si="90"/>
        <v>0</v>
      </c>
      <c r="AK99" s="5">
        <f t="shared" si="91"/>
        <v>0</v>
      </c>
      <c r="AL99" s="5">
        <f>IFERROR(SUM(Y99:AK99),-5000)*((Cockpit!$C$3)^0)</f>
        <v>-5000</v>
      </c>
      <c r="AM99" s="19">
        <f>INDEX('Team forecast'!$M$3:$AU$22,MATCH($B99,'Team forecast'!$B$3:$B$22,0),MATCH(AM$1,'Team forecast'!$M$2:$AU$2,0))</f>
        <v>0</v>
      </c>
      <c r="AN99" s="19">
        <f>INDEX('Team forecast'!$M$3:$AU$22,MATCH($B99,'Team forecast'!$B$3:$B$22,0),MATCH(AN$1,'Team forecast'!$M$2:$AU$2,0))</f>
        <v>0</v>
      </c>
      <c r="AO99" s="19">
        <f>INDEX('Team forecast'!$M$3:$AU$22,MATCH($B99,'Team forecast'!$B$3:$B$22,0),MATCH(AO$1,'Team forecast'!$M$2:$AU$2,0))</f>
        <v>0</v>
      </c>
      <c r="AP99" s="19">
        <f>INDEX('Team forecast'!$M$3:$AU$22,MATCH($B99,'Team forecast'!$B$3:$B$22,0),MATCH(AP$1,'Team forecast'!$M$2:$AU$2,0))</f>
        <v>0</v>
      </c>
      <c r="AQ99" s="5">
        <f t="shared" si="92"/>
        <v>-5000</v>
      </c>
      <c r="AR99" s="5">
        <f>INDEX('Team forecast'!$M$3:$AU$22,MATCH($B99,'Team forecast'!$B$3:$B$22,0),MATCH(AR$1,'Team forecast'!$M$2:$AU$2,0))*IF($Y99&gt;0,25000,0)</f>
        <v>0</v>
      </c>
      <c r="AS99" s="5">
        <f>INDEX('Team forecast'!$M$3:$AU$22,MATCH($B99,'Team forecast'!$B$3:$B$22,0),MATCH(AS$1,'Team forecast'!$M$2:$AU$2,0))*IF($Y99&gt;0,5000,0)</f>
        <v>0</v>
      </c>
      <c r="AT99" s="5">
        <f>INDEX('Team forecast'!$M$3:$AU$22,MATCH($B99,'Team forecast'!$B$3:$B$22,0),MATCH(AT$1,'Team forecast'!$M$2:$AU$2,0))*IF($Y99&gt;0,-15000,0)</f>
        <v>0</v>
      </c>
      <c r="AU99" s="5">
        <f t="shared" si="93"/>
        <v>0</v>
      </c>
      <c r="AV99" s="5">
        <f t="shared" si="94"/>
        <v>0</v>
      </c>
      <c r="AW99" s="5">
        <f t="shared" si="95"/>
        <v>0</v>
      </c>
      <c r="AX99" s="5">
        <f t="shared" si="96"/>
        <v>0</v>
      </c>
      <c r="AY99" s="5">
        <f t="shared" si="97"/>
        <v>0</v>
      </c>
      <c r="AZ99" s="5">
        <f t="shared" si="98"/>
        <v>0</v>
      </c>
      <c r="BA99" s="5">
        <f t="shared" si="99"/>
        <v>0</v>
      </c>
      <c r="BB99" s="5">
        <f t="shared" si="100"/>
        <v>0</v>
      </c>
      <c r="BC99" s="5">
        <f t="shared" si="101"/>
        <v>0</v>
      </c>
      <c r="BD99" s="5">
        <f>IFERROR(SUM(AR99:BC99),0)*((Cockpit!$C$3)^1)</f>
        <v>0</v>
      </c>
      <c r="BE99" s="19">
        <f>INDEX('Team forecast'!$M$3:$AU$22,MATCH($B99,'Team forecast'!$B$3:$B$22,0),MATCH(BE$1,'Team forecast'!$M$2:$AU$2,0))</f>
        <v>0</v>
      </c>
      <c r="BF99" s="19">
        <f>INDEX('Team forecast'!$M$3:$AU$22,MATCH($B99,'Team forecast'!$B$3:$B$22,0),MATCH(BF$1,'Team forecast'!$M$2:$AU$2,0))</f>
        <v>0</v>
      </c>
      <c r="BG99" s="19">
        <f>INDEX('Team forecast'!$M$3:$AU$22,MATCH($B99,'Team forecast'!$B$3:$B$22,0),MATCH(BG$1,'Team forecast'!$M$2:$AU$2,0))</f>
        <v>0</v>
      </c>
      <c r="BH99" s="19">
        <f>INDEX('Team forecast'!$M$3:$AU$22,MATCH($B99,'Team forecast'!$B$3:$B$22,0),MATCH(BH$1,'Team forecast'!$M$2:$AU$2,0))</f>
        <v>0</v>
      </c>
      <c r="BI99" s="5">
        <f t="shared" si="102"/>
        <v>-5000</v>
      </c>
      <c r="BJ99" s="5">
        <f>INDEX('Team forecast'!$M$3:$AU$22,MATCH($B99,'Team forecast'!$B$3:$B$22,0),MATCH(BJ$1,'Team forecast'!$M$2:$AU$2,0))*IF($Y99&gt;0,25000,0)</f>
        <v>0</v>
      </c>
      <c r="BK99" s="5">
        <f>INDEX('Team forecast'!$M$3:$AU$22,MATCH($B99,'Team forecast'!$B$3:$B$22,0),MATCH(BK$1,'Team forecast'!$M$2:$AU$2,0))*IF($Y99&gt;0,5000,0)</f>
        <v>0</v>
      </c>
      <c r="BL99" s="5">
        <f>INDEX('Team forecast'!$M$3:$AU$22,MATCH($B99,'Team forecast'!$B$3:$B$22,0),MATCH(BL$1,'Team forecast'!$M$2:$AU$2,0))*IF($Y99&gt;0,-15000,0)</f>
        <v>0</v>
      </c>
      <c r="BM99" s="5">
        <f t="shared" si="103"/>
        <v>0</v>
      </c>
      <c r="BN99" s="5">
        <f t="shared" si="104"/>
        <v>0</v>
      </c>
      <c r="BO99" s="5">
        <f t="shared" si="105"/>
        <v>0</v>
      </c>
      <c r="BP99" s="5">
        <f t="shared" si="106"/>
        <v>0</v>
      </c>
      <c r="BQ99" s="5">
        <f t="shared" si="107"/>
        <v>0</v>
      </c>
      <c r="BR99" s="5">
        <f t="shared" si="108"/>
        <v>0</v>
      </c>
      <c r="BS99" s="5">
        <f t="shared" si="109"/>
        <v>0</v>
      </c>
      <c r="BT99" s="5">
        <f t="shared" si="110"/>
        <v>0</v>
      </c>
      <c r="BU99" s="5">
        <f t="shared" si="111"/>
        <v>0</v>
      </c>
      <c r="BV99" s="5">
        <f>IFERROR(SUM(BJ99:BU99),0)*((Cockpit!$C$3)^2)</f>
        <v>0</v>
      </c>
      <c r="BW99" s="19">
        <f>INDEX('Team forecast'!$M$3:$AU$22,MATCH($B99,'Team forecast'!$B$3:$B$22,0),MATCH(BW$1,'Team forecast'!$M$2:$AU$2,0))</f>
        <v>0</v>
      </c>
      <c r="BX99" s="19">
        <f>INDEX('Team forecast'!$M$3:$AU$22,MATCH($B99,'Team forecast'!$B$3:$B$22,0),MATCH(BX$1,'Team forecast'!$M$2:$AU$2,0))</f>
        <v>0</v>
      </c>
      <c r="BY99" s="19">
        <f>INDEX('Team forecast'!$M$3:$AU$22,MATCH($B99,'Team forecast'!$B$3:$B$22,0),MATCH(BY$1,'Team forecast'!$M$2:$AU$2,0))</f>
        <v>0</v>
      </c>
      <c r="BZ99" s="19">
        <f>INDEX('Team forecast'!$M$3:$AU$22,MATCH($B99,'Team forecast'!$B$3:$B$22,0),MATCH(BZ$1,'Team forecast'!$M$2:$AU$2,0))</f>
        <v>0</v>
      </c>
      <c r="CA99" s="5">
        <f t="shared" si="112"/>
        <v>-5000</v>
      </c>
      <c r="CB99" s="5">
        <f>INDEX('Team forecast'!$M$3:$AU$22,MATCH($B99,'Team forecast'!$B$3:$B$22,0),MATCH(CB$1,'Team forecast'!$M$2:$AU$2,0))*IF($Y99&gt;0,25000,0)</f>
        <v>0</v>
      </c>
      <c r="CC99" s="5">
        <f>INDEX('Team forecast'!$M$3:$AU$22,MATCH($B99,'Team forecast'!$B$3:$B$22,0),MATCH(CC$1,'Team forecast'!$M$2:$AU$2,0))*IF($Y99&gt;0,5000,0)</f>
        <v>0</v>
      </c>
      <c r="CD99" s="5">
        <f>INDEX('Team forecast'!$M$3:$AU$22,MATCH($B99,'Team forecast'!$B$3:$B$22,0),MATCH(CD$1,'Team forecast'!$M$2:$AU$2,0))*IF($Y99&gt;0,-15000,0)</f>
        <v>0</v>
      </c>
      <c r="CE99" s="5">
        <f t="shared" si="113"/>
        <v>0</v>
      </c>
      <c r="CF99" s="5">
        <f t="shared" si="114"/>
        <v>0</v>
      </c>
      <c r="CG99" s="5">
        <f t="shared" si="115"/>
        <v>0</v>
      </c>
      <c r="CH99" s="5">
        <f t="shared" si="116"/>
        <v>0</v>
      </c>
      <c r="CI99" s="5">
        <f t="shared" si="117"/>
        <v>0</v>
      </c>
      <c r="CJ99" s="5">
        <f t="shared" si="118"/>
        <v>0</v>
      </c>
      <c r="CK99" s="5">
        <f t="shared" si="119"/>
        <v>0</v>
      </c>
      <c r="CL99" s="5">
        <f t="shared" si="120"/>
        <v>0</v>
      </c>
      <c r="CM99" s="5">
        <f t="shared" si="121"/>
        <v>0</v>
      </c>
      <c r="CN99" s="5">
        <f>IFERROR(SUM(CB99:CM99),0)*((Cockpit!$C$3)^3)</f>
        <v>0</v>
      </c>
      <c r="CO99" s="19">
        <f>INDEX('Team forecast'!$M$3:$AU$22,MATCH($B99,'Team forecast'!$B$3:$B$22,0),MATCH(CO$1,'Team forecast'!$M$2:$AU$2,0))</f>
        <v>0</v>
      </c>
      <c r="CP99" s="19">
        <f>INDEX('Team forecast'!$M$3:$AU$22,MATCH($B99,'Team forecast'!$B$3:$B$22,0),MATCH(CP$1,'Team forecast'!$M$2:$AU$2,0))</f>
        <v>0</v>
      </c>
      <c r="CQ99" s="19">
        <f>INDEX('Team forecast'!$M$3:$AU$22,MATCH($B99,'Team forecast'!$B$3:$B$22,0),MATCH(CQ$1,'Team forecast'!$M$2:$AU$2,0))</f>
        <v>0</v>
      </c>
      <c r="CR99" s="19">
        <f>INDEX('Team forecast'!$M$3:$AU$22,MATCH($B99,'Team forecast'!$B$3:$B$22,0),MATCH(CR$1,'Team forecast'!$M$2:$AU$2,0))</f>
        <v>0</v>
      </c>
      <c r="CS99" s="5">
        <f t="shared" si="122"/>
        <v>-5000</v>
      </c>
      <c r="CT99" s="5">
        <f>INDEX('Team forecast'!$M$3:$AU$22,MATCH($B99,'Team forecast'!$B$3:$B$22,0),MATCH(CT$1,'Team forecast'!$M$2:$AU$2,0))*IF($Y99&gt;0,25000,0)</f>
        <v>0</v>
      </c>
      <c r="CU99" s="5">
        <f>INDEX('Team forecast'!$M$3:$AU$22,MATCH($B99,'Team forecast'!$B$3:$B$22,0),MATCH(CU$1,'Team forecast'!$M$2:$AU$2,0))*IF($Y99&gt;0,5000,0)</f>
        <v>0</v>
      </c>
      <c r="CV99" s="5">
        <f>INDEX('Team forecast'!$M$3:$AU$22,MATCH($B99,'Team forecast'!$B$3:$B$22,0),MATCH(CV$1,'Team forecast'!$M$2:$AU$2,0))*IF($Y99&gt;0,-15000,0)</f>
        <v>0</v>
      </c>
      <c r="CW99" s="5">
        <f t="shared" si="123"/>
        <v>0</v>
      </c>
      <c r="CX99" s="5">
        <f t="shared" si="124"/>
        <v>0</v>
      </c>
      <c r="CY99" s="5">
        <f t="shared" si="125"/>
        <v>0</v>
      </c>
      <c r="CZ99" s="5">
        <f t="shared" si="126"/>
        <v>0</v>
      </c>
      <c r="DA99" s="5">
        <f t="shared" si="127"/>
        <v>0</v>
      </c>
      <c r="DB99" s="5">
        <f t="shared" si="128"/>
        <v>0</v>
      </c>
      <c r="DC99" s="5">
        <f t="shared" si="129"/>
        <v>0</v>
      </c>
      <c r="DD99" s="5">
        <f t="shared" si="130"/>
        <v>0</v>
      </c>
      <c r="DE99" s="5">
        <f t="shared" si="131"/>
        <v>0</v>
      </c>
      <c r="DF99" s="5">
        <f>IFERROR(SUM(CT99:DE99),0)*((Cockpit!$C$3)^4)</f>
        <v>0</v>
      </c>
      <c r="DG99" s="19">
        <f>INDEX('Team forecast'!$M$3:$AU$22,MATCH($B99,'Team forecast'!$B$3:$B$22,0),MATCH(DG$1,'Team forecast'!$M$2:$AU$2,0))</f>
        <v>0</v>
      </c>
      <c r="DH99" s="19">
        <f>INDEX('Team forecast'!$M$3:$AU$22,MATCH($B99,'Team forecast'!$B$3:$B$22,0),MATCH(DH$1,'Team forecast'!$M$2:$AU$2,0))</f>
        <v>0</v>
      </c>
      <c r="DI99" s="19">
        <f>INDEX('Team forecast'!$M$3:$AU$22,MATCH($B99,'Team forecast'!$B$3:$B$22,0),MATCH(DI$1,'Team forecast'!$M$2:$AU$2,0))</f>
        <v>0</v>
      </c>
      <c r="DJ99" s="19">
        <f>INDEX('Team forecast'!$M$3:$AU$22,MATCH($B99,'Team forecast'!$B$3:$B$22,0),MATCH(DJ$1,'Team forecast'!$M$2:$AU$2,0))</f>
        <v>0</v>
      </c>
      <c r="DK99" s="5">
        <f t="shared" si="132"/>
        <v>-5000</v>
      </c>
      <c r="DL99" s="5">
        <f>INDEX('Team forecast'!$M$3:$AU$22,MATCH($B99,'Team forecast'!$B$3:$B$22,0),MATCH(DL$1,'Team forecast'!$M$2:$AU$2,0))*IF($Y99&gt;0,25000,0)</f>
        <v>0</v>
      </c>
      <c r="DM99" s="5">
        <f>INDEX('Team forecast'!$M$3:$AU$22,MATCH($B99,'Team forecast'!$B$3:$B$22,0),MATCH(DM$1,'Team forecast'!$M$2:$AU$2,0))*IF($Y99&gt;0,5000,0)</f>
        <v>0</v>
      </c>
      <c r="DN99" s="5">
        <f>INDEX('Team forecast'!$M$3:$AU$22,MATCH($B99,'Team forecast'!$B$3:$B$22,0),MATCH(DN$1,'Team forecast'!$M$2:$AU$2,0))*IF($Y99&gt;0,-15000,0)</f>
        <v>0</v>
      </c>
      <c r="DO99" s="5">
        <f t="shared" si="133"/>
        <v>0</v>
      </c>
      <c r="DP99" s="5">
        <f t="shared" si="134"/>
        <v>0</v>
      </c>
      <c r="DQ99" s="5">
        <f t="shared" si="135"/>
        <v>0</v>
      </c>
      <c r="DR99" s="5">
        <f t="shared" si="136"/>
        <v>0</v>
      </c>
      <c r="DS99" s="5">
        <f t="shared" si="137"/>
        <v>0</v>
      </c>
      <c r="DT99" s="5">
        <f t="shared" si="138"/>
        <v>0</v>
      </c>
      <c r="DU99" s="5">
        <f t="shared" si="139"/>
        <v>0</v>
      </c>
      <c r="DV99" s="5">
        <f t="shared" si="140"/>
        <v>0</v>
      </c>
      <c r="DW99" s="5">
        <f t="shared" si="141"/>
        <v>0</v>
      </c>
      <c r="DX99" s="5">
        <f>IFERROR(SUM(DL99:DW99),0)*((Cockpit!$C$3)^5)</f>
        <v>0</v>
      </c>
      <c r="DY99" s="5">
        <f t="shared" si="142"/>
        <v>-5000</v>
      </c>
      <c r="DZ99" s="5" t="str">
        <f>IF(ISERROR(MATCH(A99,'Current squad'!B:B,0)),"No","Yes")</f>
        <v>No</v>
      </c>
      <c r="EA99" s="5" cm="1">
        <f t="array" ref="EA99">IFERROR(_xlfn.IFS(DZ99="Yes",0,DZ99="No",H99*1%),999999)</f>
        <v>19300</v>
      </c>
      <c r="EB99" s="5">
        <f t="shared" si="84"/>
        <v>1949300</v>
      </c>
      <c r="EC99" s="5">
        <f t="shared" si="143"/>
        <v>-24300</v>
      </c>
      <c r="ED99" s="1">
        <f t="shared" si="85"/>
        <v>-1.2590673575129534E-2</v>
      </c>
      <c r="EE99" s="5">
        <f>RANK(EC99,$EC$2:$EC$572)+COUNTIF($EC$2:EC99,EC99)-1</f>
        <v>226</v>
      </c>
      <c r="EF99" s="4">
        <f>RANK(ED99,$ED$2:$ED$572)+COUNTIF($ED$2:ED99,ED99)-1</f>
        <v>489</v>
      </c>
    </row>
    <row r="100" spans="1:136" x14ac:dyDescent="0.3">
      <c r="A100" t="str">
        <f>IF(Holdet.dk!A100&lt;&gt;"",Holdet.dk!A100,"")</f>
        <v>Andrew Crofts</v>
      </c>
      <c r="B100" t="str">
        <f>INDEX(Holdet.dk!B:B,MATCH($A100,Holdet.dk!$A:$A,0))</f>
        <v>Brighton and Hove</v>
      </c>
      <c r="C100" t="str">
        <f>INDEX(Holdet.dk!C:C,MATCH($A100,Holdet.dk!$A:$A,0))</f>
        <v>Midfield</v>
      </c>
      <c r="D100" t="str">
        <f>INDEX(Holdet.dk!D:D,MATCH($A100,Holdet.dk!$A:$A,0))</f>
        <v>1.900.000</v>
      </c>
      <c r="E100" s="1">
        <f>IFERROR(_xlfn.NUMBERVALUE(INDEX(Holdet.dk!$E:$E,MATCH($A100,Holdet.dk!$A:$A,0)),","),0)</f>
        <v>1E-3</v>
      </c>
      <c r="F100" t="str">
        <f>IF(INDEX(Lookup!H:H,MATCH('Master data'!A100,Lookup!G:G,0))=0,A100,INDEX(Lookup!H:H,MATCH('Master data'!A100,Lookup!G:G,0)))</f>
        <v>Andrew Crofts</v>
      </c>
      <c r="G100" t="str">
        <f>IFERROR(INDEX(Lookup!B:B,MATCH(INDEX(Rotowire!C:C,MATCH(F100,Rotowire!A:A,0)),Lookup!D:D,0)),"")</f>
        <v/>
      </c>
      <c r="H100" s="5">
        <f t="shared" si="76"/>
        <v>1900000</v>
      </c>
      <c r="I100" s="19">
        <f>IFERROR(INDEX('Team forecast'!$G$3:$I$22,MATCH($B100,'Team forecast'!$B$3:$B$22,0),MATCH(I$1,'Team forecast'!$G$2:$I$2,0)),0)</f>
        <v>0.99082568807339433</v>
      </c>
      <c r="J100" s="19">
        <f>IFERROR(INDEX('Team forecast'!$G$3:$I$22,MATCH($B100,'Team forecast'!$B$3:$B$22,0),MATCH(J$1,'Team forecast'!$G$2:$I$2,0)),0)</f>
        <v>0.68783068783068768</v>
      </c>
      <c r="K100" s="19">
        <f>IFERROR(INDEX('Team forecast'!$G$3:$I$22,MATCH($B100,'Team forecast'!$B$3:$B$22,0),MATCH(K$1,'Team forecast'!$G$2:$I$2,0)),0)</f>
        <v>2.0963984079539428</v>
      </c>
      <c r="L100">
        <f>SUMIFS(Rotowire!E:E,Rotowire!$A:$A,'Master data'!$F100)</f>
        <v>0</v>
      </c>
      <c r="M100" s="2">
        <f>SUMIFS(Rotowire!F:F,Rotowire!$A:$A,'Master data'!$F100)*I100</f>
        <v>0</v>
      </c>
      <c r="N100" s="2">
        <f>SUMIFS(Rotowire!G:G,Rotowire!$A:$A,'Master data'!$F100)*I100</f>
        <v>0</v>
      </c>
      <c r="O100" s="2">
        <f>SUMIFS(Rotowire!I:I,Rotowire!$A:$A,'Master data'!$F100)*I100</f>
        <v>0</v>
      </c>
      <c r="P100" s="2">
        <f>SUMIFS(Rotowire!W:W,Rotowire!$A:$A,'Master data'!$F100)*K100</f>
        <v>0</v>
      </c>
      <c r="Q100" s="2">
        <f>SUMIFS(Rotowire!Y:Y,Rotowire!$A:$A,'Master data'!$F100)*J100</f>
        <v>0</v>
      </c>
      <c r="R100" s="2">
        <f>SUMIFS(Rotowire!AB:AB,Rotowire!$A:$A,'Master data'!$F100)</f>
        <v>0</v>
      </c>
      <c r="S100" s="2">
        <f>SUMIFS(Rotowire!AC:AC,Rotowire!$A:$A,'Master data'!$F100)</f>
        <v>0</v>
      </c>
      <c r="T100" s="2">
        <f>INDEX('Team forecast'!D$3:D$22,MATCH($B100,'Team forecast'!$B$3:$B$22,0))</f>
        <v>1.08</v>
      </c>
      <c r="U100" s="2">
        <f>INDEX('Team forecast'!E$3:E$22,MATCH($B100,'Team forecast'!$B$3:$B$22,0))</f>
        <v>1.3</v>
      </c>
      <c r="V100" s="2">
        <f>INDEX('Team forecast'!J$3:J$22,MATCH($B100,'Team forecast'!$B$3:$B$22,0))</f>
        <v>0.30690000000000001</v>
      </c>
      <c r="W100" s="2">
        <f>INDEX('Team forecast'!K$3:K$22,MATCH($B100,'Team forecast'!$B$3:$B$22,0))</f>
        <v>0.28310000000000002</v>
      </c>
      <c r="X100" s="2">
        <f>INDEX('Team forecast'!L$3:L$22,MATCH($B100,'Team forecast'!$B$3:$B$22,0))</f>
        <v>0.41</v>
      </c>
      <c r="Y100" s="5">
        <f t="shared" si="77"/>
        <v>-5000</v>
      </c>
      <c r="Z100" s="5">
        <f t="shared" si="78"/>
        <v>0</v>
      </c>
      <c r="AA100" s="5">
        <f t="shared" si="79"/>
        <v>0</v>
      </c>
      <c r="AB100" s="5">
        <f t="shared" si="80"/>
        <v>0</v>
      </c>
      <c r="AC100" s="5">
        <f t="shared" si="81"/>
        <v>0</v>
      </c>
      <c r="AD100" s="5">
        <f t="shared" si="86"/>
        <v>0</v>
      </c>
      <c r="AE100" s="5">
        <f t="shared" si="87"/>
        <v>0</v>
      </c>
      <c r="AF100" s="5">
        <f t="shared" si="82"/>
        <v>0</v>
      </c>
      <c r="AG100" s="5">
        <f t="shared" si="83"/>
        <v>0</v>
      </c>
      <c r="AH100" s="5">
        <f t="shared" si="88"/>
        <v>0</v>
      </c>
      <c r="AI100" s="5">
        <f t="shared" si="89"/>
        <v>0</v>
      </c>
      <c r="AJ100" s="5">
        <f t="shared" si="90"/>
        <v>0</v>
      </c>
      <c r="AK100" s="5">
        <f t="shared" si="91"/>
        <v>0</v>
      </c>
      <c r="AL100" s="5">
        <f>IFERROR(SUM(Y100:AK100),-5000)*((Cockpit!$C$3)^0)</f>
        <v>-5000</v>
      </c>
      <c r="AM100" s="19">
        <f>INDEX('Team forecast'!$M$3:$AU$22,MATCH($B100,'Team forecast'!$B$3:$B$22,0),MATCH(AM$1,'Team forecast'!$M$2:$AU$2,0))</f>
        <v>0</v>
      </c>
      <c r="AN100" s="19">
        <f>INDEX('Team forecast'!$M$3:$AU$22,MATCH($B100,'Team forecast'!$B$3:$B$22,0),MATCH(AN$1,'Team forecast'!$M$2:$AU$2,0))</f>
        <v>0</v>
      </c>
      <c r="AO100" s="19">
        <f>INDEX('Team forecast'!$M$3:$AU$22,MATCH($B100,'Team forecast'!$B$3:$B$22,0),MATCH(AO$1,'Team forecast'!$M$2:$AU$2,0))</f>
        <v>0</v>
      </c>
      <c r="AP100" s="19">
        <f>INDEX('Team forecast'!$M$3:$AU$22,MATCH($B100,'Team forecast'!$B$3:$B$22,0),MATCH(AP$1,'Team forecast'!$M$2:$AU$2,0))</f>
        <v>0</v>
      </c>
      <c r="AQ100" s="5">
        <f t="shared" si="92"/>
        <v>-5000</v>
      </c>
      <c r="AR100" s="5">
        <f>INDEX('Team forecast'!$M$3:$AU$22,MATCH($B100,'Team forecast'!$B$3:$B$22,0),MATCH(AR$1,'Team forecast'!$M$2:$AU$2,0))*IF($Y100&gt;0,25000,0)</f>
        <v>0</v>
      </c>
      <c r="AS100" s="5">
        <f>INDEX('Team forecast'!$M$3:$AU$22,MATCH($B100,'Team forecast'!$B$3:$B$22,0),MATCH(AS$1,'Team forecast'!$M$2:$AU$2,0))*IF($Y100&gt;0,5000,0)</f>
        <v>0</v>
      </c>
      <c r="AT100" s="5">
        <f>INDEX('Team forecast'!$M$3:$AU$22,MATCH($B100,'Team forecast'!$B$3:$B$22,0),MATCH(AT$1,'Team forecast'!$M$2:$AU$2,0))*IF($Y100&gt;0,-15000,0)</f>
        <v>0</v>
      </c>
      <c r="AU100" s="5">
        <f t="shared" si="93"/>
        <v>0</v>
      </c>
      <c r="AV100" s="5">
        <f t="shared" si="94"/>
        <v>0</v>
      </c>
      <c r="AW100" s="5">
        <f t="shared" si="95"/>
        <v>0</v>
      </c>
      <c r="AX100" s="5">
        <f t="shared" si="96"/>
        <v>0</v>
      </c>
      <c r="AY100" s="5">
        <f t="shared" si="97"/>
        <v>0</v>
      </c>
      <c r="AZ100" s="5">
        <f t="shared" si="98"/>
        <v>0</v>
      </c>
      <c r="BA100" s="5">
        <f t="shared" si="99"/>
        <v>0</v>
      </c>
      <c r="BB100" s="5">
        <f t="shared" si="100"/>
        <v>0</v>
      </c>
      <c r="BC100" s="5">
        <f t="shared" si="101"/>
        <v>0</v>
      </c>
      <c r="BD100" s="5">
        <f>IFERROR(SUM(AR100:BC100),0)*((Cockpit!$C$3)^1)</f>
        <v>0</v>
      </c>
      <c r="BE100" s="19">
        <f>INDEX('Team forecast'!$M$3:$AU$22,MATCH($B100,'Team forecast'!$B$3:$B$22,0),MATCH(BE$1,'Team forecast'!$M$2:$AU$2,0))</f>
        <v>0</v>
      </c>
      <c r="BF100" s="19">
        <f>INDEX('Team forecast'!$M$3:$AU$22,MATCH($B100,'Team forecast'!$B$3:$B$22,0),MATCH(BF$1,'Team forecast'!$M$2:$AU$2,0))</f>
        <v>0</v>
      </c>
      <c r="BG100" s="19">
        <f>INDEX('Team forecast'!$M$3:$AU$22,MATCH($B100,'Team forecast'!$B$3:$B$22,0),MATCH(BG$1,'Team forecast'!$M$2:$AU$2,0))</f>
        <v>0</v>
      </c>
      <c r="BH100" s="19">
        <f>INDEX('Team forecast'!$M$3:$AU$22,MATCH($B100,'Team forecast'!$B$3:$B$22,0),MATCH(BH$1,'Team forecast'!$M$2:$AU$2,0))</f>
        <v>0</v>
      </c>
      <c r="BI100" s="5">
        <f t="shared" si="102"/>
        <v>-5000</v>
      </c>
      <c r="BJ100" s="5">
        <f>INDEX('Team forecast'!$M$3:$AU$22,MATCH($B100,'Team forecast'!$B$3:$B$22,0),MATCH(BJ$1,'Team forecast'!$M$2:$AU$2,0))*IF($Y100&gt;0,25000,0)</f>
        <v>0</v>
      </c>
      <c r="BK100" s="5">
        <f>INDEX('Team forecast'!$M$3:$AU$22,MATCH($B100,'Team forecast'!$B$3:$B$22,0),MATCH(BK$1,'Team forecast'!$M$2:$AU$2,0))*IF($Y100&gt;0,5000,0)</f>
        <v>0</v>
      </c>
      <c r="BL100" s="5">
        <f>INDEX('Team forecast'!$M$3:$AU$22,MATCH($B100,'Team forecast'!$B$3:$B$22,0),MATCH(BL$1,'Team forecast'!$M$2:$AU$2,0))*IF($Y100&gt;0,-15000,0)</f>
        <v>0</v>
      </c>
      <c r="BM100" s="5">
        <f t="shared" si="103"/>
        <v>0</v>
      </c>
      <c r="BN100" s="5">
        <f t="shared" si="104"/>
        <v>0</v>
      </c>
      <c r="BO100" s="5">
        <f t="shared" si="105"/>
        <v>0</v>
      </c>
      <c r="BP100" s="5">
        <f t="shared" si="106"/>
        <v>0</v>
      </c>
      <c r="BQ100" s="5">
        <f t="shared" si="107"/>
        <v>0</v>
      </c>
      <c r="BR100" s="5">
        <f t="shared" si="108"/>
        <v>0</v>
      </c>
      <c r="BS100" s="5">
        <f t="shared" si="109"/>
        <v>0</v>
      </c>
      <c r="BT100" s="5">
        <f t="shared" si="110"/>
        <v>0</v>
      </c>
      <c r="BU100" s="5">
        <f t="shared" si="111"/>
        <v>0</v>
      </c>
      <c r="BV100" s="5">
        <f>IFERROR(SUM(BJ100:BU100),0)*((Cockpit!$C$3)^2)</f>
        <v>0</v>
      </c>
      <c r="BW100" s="19">
        <f>INDEX('Team forecast'!$M$3:$AU$22,MATCH($B100,'Team forecast'!$B$3:$B$22,0),MATCH(BW$1,'Team forecast'!$M$2:$AU$2,0))</f>
        <v>0</v>
      </c>
      <c r="BX100" s="19">
        <f>INDEX('Team forecast'!$M$3:$AU$22,MATCH($B100,'Team forecast'!$B$3:$B$22,0),MATCH(BX$1,'Team forecast'!$M$2:$AU$2,0))</f>
        <v>0</v>
      </c>
      <c r="BY100" s="19">
        <f>INDEX('Team forecast'!$M$3:$AU$22,MATCH($B100,'Team forecast'!$B$3:$B$22,0),MATCH(BY$1,'Team forecast'!$M$2:$AU$2,0))</f>
        <v>0</v>
      </c>
      <c r="BZ100" s="19">
        <f>INDEX('Team forecast'!$M$3:$AU$22,MATCH($B100,'Team forecast'!$B$3:$B$22,0),MATCH(BZ$1,'Team forecast'!$M$2:$AU$2,0))</f>
        <v>0</v>
      </c>
      <c r="CA100" s="5">
        <f t="shared" si="112"/>
        <v>-5000</v>
      </c>
      <c r="CB100" s="5">
        <f>INDEX('Team forecast'!$M$3:$AU$22,MATCH($B100,'Team forecast'!$B$3:$B$22,0),MATCH(CB$1,'Team forecast'!$M$2:$AU$2,0))*IF($Y100&gt;0,25000,0)</f>
        <v>0</v>
      </c>
      <c r="CC100" s="5">
        <f>INDEX('Team forecast'!$M$3:$AU$22,MATCH($B100,'Team forecast'!$B$3:$B$22,0),MATCH(CC$1,'Team forecast'!$M$2:$AU$2,0))*IF($Y100&gt;0,5000,0)</f>
        <v>0</v>
      </c>
      <c r="CD100" s="5">
        <f>INDEX('Team forecast'!$M$3:$AU$22,MATCH($B100,'Team forecast'!$B$3:$B$22,0),MATCH(CD$1,'Team forecast'!$M$2:$AU$2,0))*IF($Y100&gt;0,-15000,0)</f>
        <v>0</v>
      </c>
      <c r="CE100" s="5">
        <f t="shared" si="113"/>
        <v>0</v>
      </c>
      <c r="CF100" s="5">
        <f t="shared" si="114"/>
        <v>0</v>
      </c>
      <c r="CG100" s="5">
        <f t="shared" si="115"/>
        <v>0</v>
      </c>
      <c r="CH100" s="5">
        <f t="shared" si="116"/>
        <v>0</v>
      </c>
      <c r="CI100" s="5">
        <f t="shared" si="117"/>
        <v>0</v>
      </c>
      <c r="CJ100" s="5">
        <f t="shared" si="118"/>
        <v>0</v>
      </c>
      <c r="CK100" s="5">
        <f t="shared" si="119"/>
        <v>0</v>
      </c>
      <c r="CL100" s="5">
        <f t="shared" si="120"/>
        <v>0</v>
      </c>
      <c r="CM100" s="5">
        <f t="shared" si="121"/>
        <v>0</v>
      </c>
      <c r="CN100" s="5">
        <f>IFERROR(SUM(CB100:CM100),0)*((Cockpit!$C$3)^3)</f>
        <v>0</v>
      </c>
      <c r="CO100" s="19">
        <f>INDEX('Team forecast'!$M$3:$AU$22,MATCH($B100,'Team forecast'!$B$3:$B$22,0),MATCH(CO$1,'Team forecast'!$M$2:$AU$2,0))</f>
        <v>0</v>
      </c>
      <c r="CP100" s="19">
        <f>INDEX('Team forecast'!$M$3:$AU$22,MATCH($B100,'Team forecast'!$B$3:$B$22,0),MATCH(CP$1,'Team forecast'!$M$2:$AU$2,0))</f>
        <v>0</v>
      </c>
      <c r="CQ100" s="19">
        <f>INDEX('Team forecast'!$M$3:$AU$22,MATCH($B100,'Team forecast'!$B$3:$B$22,0),MATCH(CQ$1,'Team forecast'!$M$2:$AU$2,0))</f>
        <v>0</v>
      </c>
      <c r="CR100" s="19">
        <f>INDEX('Team forecast'!$M$3:$AU$22,MATCH($B100,'Team forecast'!$B$3:$B$22,0),MATCH(CR$1,'Team forecast'!$M$2:$AU$2,0))</f>
        <v>0</v>
      </c>
      <c r="CS100" s="5">
        <f t="shared" si="122"/>
        <v>-5000</v>
      </c>
      <c r="CT100" s="5">
        <f>INDEX('Team forecast'!$M$3:$AU$22,MATCH($B100,'Team forecast'!$B$3:$B$22,0),MATCH(CT$1,'Team forecast'!$M$2:$AU$2,0))*IF($Y100&gt;0,25000,0)</f>
        <v>0</v>
      </c>
      <c r="CU100" s="5">
        <f>INDEX('Team forecast'!$M$3:$AU$22,MATCH($B100,'Team forecast'!$B$3:$B$22,0),MATCH(CU$1,'Team forecast'!$M$2:$AU$2,0))*IF($Y100&gt;0,5000,0)</f>
        <v>0</v>
      </c>
      <c r="CV100" s="5">
        <f>INDEX('Team forecast'!$M$3:$AU$22,MATCH($B100,'Team forecast'!$B$3:$B$22,0),MATCH(CV$1,'Team forecast'!$M$2:$AU$2,0))*IF($Y100&gt;0,-15000,0)</f>
        <v>0</v>
      </c>
      <c r="CW100" s="5">
        <f t="shared" si="123"/>
        <v>0</v>
      </c>
      <c r="CX100" s="5">
        <f t="shared" si="124"/>
        <v>0</v>
      </c>
      <c r="CY100" s="5">
        <f t="shared" si="125"/>
        <v>0</v>
      </c>
      <c r="CZ100" s="5">
        <f t="shared" si="126"/>
        <v>0</v>
      </c>
      <c r="DA100" s="5">
        <f t="shared" si="127"/>
        <v>0</v>
      </c>
      <c r="DB100" s="5">
        <f t="shared" si="128"/>
        <v>0</v>
      </c>
      <c r="DC100" s="5">
        <f t="shared" si="129"/>
        <v>0</v>
      </c>
      <c r="DD100" s="5">
        <f t="shared" si="130"/>
        <v>0</v>
      </c>
      <c r="DE100" s="5">
        <f t="shared" si="131"/>
        <v>0</v>
      </c>
      <c r="DF100" s="5">
        <f>IFERROR(SUM(CT100:DE100),0)*((Cockpit!$C$3)^4)</f>
        <v>0</v>
      </c>
      <c r="DG100" s="19">
        <f>INDEX('Team forecast'!$M$3:$AU$22,MATCH($B100,'Team forecast'!$B$3:$B$22,0),MATCH(DG$1,'Team forecast'!$M$2:$AU$2,0))</f>
        <v>0</v>
      </c>
      <c r="DH100" s="19">
        <f>INDEX('Team forecast'!$M$3:$AU$22,MATCH($B100,'Team forecast'!$B$3:$B$22,0),MATCH(DH$1,'Team forecast'!$M$2:$AU$2,0))</f>
        <v>0</v>
      </c>
      <c r="DI100" s="19">
        <f>INDEX('Team forecast'!$M$3:$AU$22,MATCH($B100,'Team forecast'!$B$3:$B$22,0),MATCH(DI$1,'Team forecast'!$M$2:$AU$2,0))</f>
        <v>0</v>
      </c>
      <c r="DJ100" s="19">
        <f>INDEX('Team forecast'!$M$3:$AU$22,MATCH($B100,'Team forecast'!$B$3:$B$22,0),MATCH(DJ$1,'Team forecast'!$M$2:$AU$2,0))</f>
        <v>0</v>
      </c>
      <c r="DK100" s="5">
        <f t="shared" si="132"/>
        <v>-5000</v>
      </c>
      <c r="DL100" s="5">
        <f>INDEX('Team forecast'!$M$3:$AU$22,MATCH($B100,'Team forecast'!$B$3:$B$22,0),MATCH(DL$1,'Team forecast'!$M$2:$AU$2,0))*IF($Y100&gt;0,25000,0)</f>
        <v>0</v>
      </c>
      <c r="DM100" s="5">
        <f>INDEX('Team forecast'!$M$3:$AU$22,MATCH($B100,'Team forecast'!$B$3:$B$22,0),MATCH(DM$1,'Team forecast'!$M$2:$AU$2,0))*IF($Y100&gt;0,5000,0)</f>
        <v>0</v>
      </c>
      <c r="DN100" s="5">
        <f>INDEX('Team forecast'!$M$3:$AU$22,MATCH($B100,'Team forecast'!$B$3:$B$22,0),MATCH(DN$1,'Team forecast'!$M$2:$AU$2,0))*IF($Y100&gt;0,-15000,0)</f>
        <v>0</v>
      </c>
      <c r="DO100" s="5">
        <f t="shared" si="133"/>
        <v>0</v>
      </c>
      <c r="DP100" s="5">
        <f t="shared" si="134"/>
        <v>0</v>
      </c>
      <c r="DQ100" s="5">
        <f t="shared" si="135"/>
        <v>0</v>
      </c>
      <c r="DR100" s="5">
        <f t="shared" si="136"/>
        <v>0</v>
      </c>
      <c r="DS100" s="5">
        <f t="shared" si="137"/>
        <v>0</v>
      </c>
      <c r="DT100" s="5">
        <f t="shared" si="138"/>
        <v>0</v>
      </c>
      <c r="DU100" s="5">
        <f t="shared" si="139"/>
        <v>0</v>
      </c>
      <c r="DV100" s="5">
        <f t="shared" si="140"/>
        <v>0</v>
      </c>
      <c r="DW100" s="5">
        <f t="shared" si="141"/>
        <v>0</v>
      </c>
      <c r="DX100" s="5">
        <f>IFERROR(SUM(DL100:DW100),0)*((Cockpit!$C$3)^5)</f>
        <v>0</v>
      </c>
      <c r="DY100" s="5">
        <f t="shared" si="142"/>
        <v>-5000</v>
      </c>
      <c r="DZ100" s="5" t="str">
        <f>IF(ISERROR(MATCH(A100,'Current squad'!B:B,0)),"No","Yes")</f>
        <v>No</v>
      </c>
      <c r="EA100" s="5" cm="1">
        <f t="array" ref="EA100">IFERROR(_xlfn.IFS(DZ100="Yes",0,DZ100="No",H100*1%),999999)</f>
        <v>19000</v>
      </c>
      <c r="EB100" s="5">
        <f t="shared" si="84"/>
        <v>1919000</v>
      </c>
      <c r="EC100" s="5">
        <f t="shared" si="143"/>
        <v>-24000</v>
      </c>
      <c r="ED100" s="1">
        <f t="shared" si="85"/>
        <v>-1.2631578947368421E-2</v>
      </c>
      <c r="EE100" s="5">
        <f>RANK(EC100,$EC$2:$EC$572)+COUNTIF($EC$2:EC100,EC100)-1</f>
        <v>190</v>
      </c>
      <c r="EF100" s="4">
        <f>RANK(ED100,$ED$2:$ED$572)+COUNTIF($ED$2:ED100,ED100)-1</f>
        <v>507</v>
      </c>
    </row>
    <row r="101" spans="1:136" x14ac:dyDescent="0.3">
      <c r="A101" t="str">
        <f>IF(Holdet.dk!A101&lt;&gt;"",Holdet.dk!A101,"")</f>
        <v>Konstantinos Tsimikas</v>
      </c>
      <c r="B101" t="str">
        <f>INDEX(Holdet.dk!B:B,MATCH($A101,Holdet.dk!$A:$A,0))</f>
        <v>Liverpool</v>
      </c>
      <c r="C101" t="str">
        <f>INDEX(Holdet.dk!C:C,MATCH($A101,Holdet.dk!$A:$A,0))</f>
        <v>Defense</v>
      </c>
      <c r="D101" t="str">
        <f>INDEX(Holdet.dk!D:D,MATCH($A101,Holdet.dk!$A:$A,0))</f>
        <v>2.934.000</v>
      </c>
      <c r="E101" s="1">
        <f>IFERROR(_xlfn.NUMBERVALUE(INDEX(Holdet.dk!$E:$E,MATCH($A101,Holdet.dk!$A:$A,0)),","),0)</f>
        <v>1E-3</v>
      </c>
      <c r="F101" t="str">
        <f>IF(INDEX(Lookup!H:H,MATCH('Master data'!A101,Lookup!G:G,0))=0,A101,INDEX(Lookup!H:H,MATCH('Master data'!A101,Lookup!G:G,0)))</f>
        <v>Konstantinos Tsimikas</v>
      </c>
      <c r="G101" t="str">
        <f>IFERROR(INDEX(Lookup!B:B,MATCH(INDEX(Rotowire!C:C,MATCH(F101,Rotowire!A:A,0)),Lookup!D:D,0)),"")</f>
        <v/>
      </c>
      <c r="H101" s="5">
        <f t="shared" si="76"/>
        <v>2934000</v>
      </c>
      <c r="I101" s="19">
        <f>IFERROR(INDEX('Team forecast'!$G$3:$I$22,MATCH($B101,'Team forecast'!$B$3:$B$22,0),MATCH(I$1,'Team forecast'!$G$2:$I$2,0)),0)</f>
        <v>1.0823529411764703</v>
      </c>
      <c r="J101" s="19">
        <f>IFERROR(INDEX('Team forecast'!$G$3:$I$22,MATCH($B101,'Team forecast'!$B$3:$B$22,0),MATCH(J$1,'Team forecast'!$G$2:$I$2,0)),0)</f>
        <v>0.66666666666666652</v>
      </c>
      <c r="K101" s="19">
        <f>IFERROR(INDEX('Team forecast'!$G$3:$I$22,MATCH($B101,'Team forecast'!$B$3:$B$22,0),MATCH(K$1,'Team forecast'!$G$2:$I$2,0)),0)</f>
        <v>1.2636055410679863</v>
      </c>
      <c r="L101">
        <f>SUMIFS(Rotowire!E:E,Rotowire!$A:$A,'Master data'!$F101)</f>
        <v>0</v>
      </c>
      <c r="M101" s="2">
        <f>SUMIFS(Rotowire!F:F,Rotowire!$A:$A,'Master data'!$F101)*I101</f>
        <v>0</v>
      </c>
      <c r="N101" s="2">
        <f>SUMIFS(Rotowire!G:G,Rotowire!$A:$A,'Master data'!$F101)*I101</f>
        <v>0</v>
      </c>
      <c r="O101" s="2">
        <f>SUMIFS(Rotowire!I:I,Rotowire!$A:$A,'Master data'!$F101)*I101</f>
        <v>0</v>
      </c>
      <c r="P101" s="2">
        <f>SUMIFS(Rotowire!W:W,Rotowire!$A:$A,'Master data'!$F101)*K101</f>
        <v>0</v>
      </c>
      <c r="Q101" s="2">
        <f>SUMIFS(Rotowire!Y:Y,Rotowire!$A:$A,'Master data'!$F101)*J101</f>
        <v>0</v>
      </c>
      <c r="R101" s="2">
        <f>SUMIFS(Rotowire!AB:AB,Rotowire!$A:$A,'Master data'!$F101)</f>
        <v>0</v>
      </c>
      <c r="S101" s="2">
        <f>SUMIFS(Rotowire!AC:AC,Rotowire!$A:$A,'Master data'!$F101)</f>
        <v>0</v>
      </c>
      <c r="T101" s="2">
        <f>INDEX('Team forecast'!D$3:D$22,MATCH($B101,'Team forecast'!$B$3:$B$22,0))</f>
        <v>2.76</v>
      </c>
      <c r="U101" s="2">
        <f>INDEX('Team forecast'!E$3:E$22,MATCH($B101,'Team forecast'!$B$3:$B$22,0))</f>
        <v>0.5</v>
      </c>
      <c r="V101" s="2">
        <f>INDEX('Team forecast'!J$3:J$22,MATCH($B101,'Team forecast'!$B$3:$B$22,0))</f>
        <v>0.83899999999999997</v>
      </c>
      <c r="W101" s="2">
        <f>INDEX('Team forecast'!K$3:K$22,MATCH($B101,'Team forecast'!$B$3:$B$22,0))</f>
        <v>0.1164</v>
      </c>
      <c r="X101" s="2">
        <f>INDEX('Team forecast'!L$3:L$22,MATCH($B101,'Team forecast'!$B$3:$B$22,0))</f>
        <v>4.4699999999999997E-2</v>
      </c>
      <c r="Y101" s="5">
        <f t="shared" si="77"/>
        <v>-5000</v>
      </c>
      <c r="Z101" s="5">
        <f t="shared" si="78"/>
        <v>0</v>
      </c>
      <c r="AA101" s="5">
        <f t="shared" si="79"/>
        <v>0</v>
      </c>
      <c r="AB101" s="5">
        <f t="shared" si="80"/>
        <v>0</v>
      </c>
      <c r="AC101" s="5">
        <f t="shared" si="81"/>
        <v>0</v>
      </c>
      <c r="AD101" s="5">
        <f t="shared" si="86"/>
        <v>0</v>
      </c>
      <c r="AE101" s="5">
        <f t="shared" si="87"/>
        <v>0</v>
      </c>
      <c r="AF101" s="5">
        <f t="shared" si="82"/>
        <v>0</v>
      </c>
      <c r="AG101" s="5">
        <f t="shared" si="83"/>
        <v>0</v>
      </c>
      <c r="AH101" s="5">
        <f t="shared" si="88"/>
        <v>0</v>
      </c>
      <c r="AI101" s="5">
        <f t="shared" si="89"/>
        <v>0</v>
      </c>
      <c r="AJ101" s="5">
        <f t="shared" si="90"/>
        <v>0</v>
      </c>
      <c r="AK101" s="5">
        <f t="shared" si="91"/>
        <v>0</v>
      </c>
      <c r="AL101" s="5">
        <f>IFERROR(SUM(Y101:AK101),-5000)*((Cockpit!$C$3)^0)</f>
        <v>-5000</v>
      </c>
      <c r="AM101" s="19">
        <f>INDEX('Team forecast'!$M$3:$AU$22,MATCH($B101,'Team forecast'!$B$3:$B$22,0),MATCH(AM$1,'Team forecast'!$M$2:$AU$2,0))</f>
        <v>0</v>
      </c>
      <c r="AN101" s="19">
        <f>INDEX('Team forecast'!$M$3:$AU$22,MATCH($B101,'Team forecast'!$B$3:$B$22,0),MATCH(AN$1,'Team forecast'!$M$2:$AU$2,0))</f>
        <v>0</v>
      </c>
      <c r="AO101" s="19">
        <f>INDEX('Team forecast'!$M$3:$AU$22,MATCH($B101,'Team forecast'!$B$3:$B$22,0),MATCH(AO$1,'Team forecast'!$M$2:$AU$2,0))</f>
        <v>0</v>
      </c>
      <c r="AP101" s="19">
        <f>INDEX('Team forecast'!$M$3:$AU$22,MATCH($B101,'Team forecast'!$B$3:$B$22,0),MATCH(AP$1,'Team forecast'!$M$2:$AU$2,0))</f>
        <v>0</v>
      </c>
      <c r="AQ101" s="5">
        <f t="shared" si="92"/>
        <v>-5000</v>
      </c>
      <c r="AR101" s="5">
        <f>INDEX('Team forecast'!$M$3:$AU$22,MATCH($B101,'Team forecast'!$B$3:$B$22,0),MATCH(AR$1,'Team forecast'!$M$2:$AU$2,0))*IF($Y101&gt;0,25000,0)</f>
        <v>0</v>
      </c>
      <c r="AS101" s="5">
        <f>INDEX('Team forecast'!$M$3:$AU$22,MATCH($B101,'Team forecast'!$B$3:$B$22,0),MATCH(AS$1,'Team forecast'!$M$2:$AU$2,0))*IF($Y101&gt;0,5000,0)</f>
        <v>0</v>
      </c>
      <c r="AT101" s="5">
        <f>INDEX('Team forecast'!$M$3:$AU$22,MATCH($B101,'Team forecast'!$B$3:$B$22,0),MATCH(AT$1,'Team forecast'!$M$2:$AU$2,0))*IF($Y101&gt;0,-15000,0)</f>
        <v>0</v>
      </c>
      <c r="AU101" s="5">
        <f t="shared" si="93"/>
        <v>0</v>
      </c>
      <c r="AV101" s="5">
        <f t="shared" si="94"/>
        <v>0</v>
      </c>
      <c r="AW101" s="5">
        <f t="shared" si="95"/>
        <v>0</v>
      </c>
      <c r="AX101" s="5">
        <f t="shared" si="96"/>
        <v>0</v>
      </c>
      <c r="AY101" s="5">
        <f t="shared" si="97"/>
        <v>0</v>
      </c>
      <c r="AZ101" s="5">
        <f t="shared" si="98"/>
        <v>0</v>
      </c>
      <c r="BA101" s="5">
        <f t="shared" si="99"/>
        <v>0</v>
      </c>
      <c r="BB101" s="5">
        <f t="shared" si="100"/>
        <v>0</v>
      </c>
      <c r="BC101" s="5">
        <f t="shared" si="101"/>
        <v>0</v>
      </c>
      <c r="BD101" s="5">
        <f>IFERROR(SUM(AR101:BC101),0)*((Cockpit!$C$3)^1)</f>
        <v>0</v>
      </c>
      <c r="BE101" s="19">
        <f>INDEX('Team forecast'!$M$3:$AU$22,MATCH($B101,'Team forecast'!$B$3:$B$22,0),MATCH(BE$1,'Team forecast'!$M$2:$AU$2,0))</f>
        <v>0</v>
      </c>
      <c r="BF101" s="19">
        <f>INDEX('Team forecast'!$M$3:$AU$22,MATCH($B101,'Team forecast'!$B$3:$B$22,0),MATCH(BF$1,'Team forecast'!$M$2:$AU$2,0))</f>
        <v>0</v>
      </c>
      <c r="BG101" s="19">
        <f>INDEX('Team forecast'!$M$3:$AU$22,MATCH($B101,'Team forecast'!$B$3:$B$22,0),MATCH(BG$1,'Team forecast'!$M$2:$AU$2,0))</f>
        <v>0</v>
      </c>
      <c r="BH101" s="19">
        <f>INDEX('Team forecast'!$M$3:$AU$22,MATCH($B101,'Team forecast'!$B$3:$B$22,0),MATCH(BH$1,'Team forecast'!$M$2:$AU$2,0))</f>
        <v>0</v>
      </c>
      <c r="BI101" s="5">
        <f t="shared" si="102"/>
        <v>-5000</v>
      </c>
      <c r="BJ101" s="5">
        <f>INDEX('Team forecast'!$M$3:$AU$22,MATCH($B101,'Team forecast'!$B$3:$B$22,0),MATCH(BJ$1,'Team forecast'!$M$2:$AU$2,0))*IF($Y101&gt;0,25000,0)</f>
        <v>0</v>
      </c>
      <c r="BK101" s="5">
        <f>INDEX('Team forecast'!$M$3:$AU$22,MATCH($B101,'Team forecast'!$B$3:$B$22,0),MATCH(BK$1,'Team forecast'!$M$2:$AU$2,0))*IF($Y101&gt;0,5000,0)</f>
        <v>0</v>
      </c>
      <c r="BL101" s="5">
        <f>INDEX('Team forecast'!$M$3:$AU$22,MATCH($B101,'Team forecast'!$B$3:$B$22,0),MATCH(BL$1,'Team forecast'!$M$2:$AU$2,0))*IF($Y101&gt;0,-15000,0)</f>
        <v>0</v>
      </c>
      <c r="BM101" s="5">
        <f t="shared" si="103"/>
        <v>0</v>
      </c>
      <c r="BN101" s="5">
        <f t="shared" si="104"/>
        <v>0</v>
      </c>
      <c r="BO101" s="5">
        <f t="shared" si="105"/>
        <v>0</v>
      </c>
      <c r="BP101" s="5">
        <f t="shared" si="106"/>
        <v>0</v>
      </c>
      <c r="BQ101" s="5">
        <f t="shared" si="107"/>
        <v>0</v>
      </c>
      <c r="BR101" s="5">
        <f t="shared" si="108"/>
        <v>0</v>
      </c>
      <c r="BS101" s="5">
        <f t="shared" si="109"/>
        <v>0</v>
      </c>
      <c r="BT101" s="5">
        <f t="shared" si="110"/>
        <v>0</v>
      </c>
      <c r="BU101" s="5">
        <f t="shared" si="111"/>
        <v>0</v>
      </c>
      <c r="BV101" s="5">
        <f>IFERROR(SUM(BJ101:BU101),0)*((Cockpit!$C$3)^2)</f>
        <v>0</v>
      </c>
      <c r="BW101" s="19">
        <f>INDEX('Team forecast'!$M$3:$AU$22,MATCH($B101,'Team forecast'!$B$3:$B$22,0),MATCH(BW$1,'Team forecast'!$M$2:$AU$2,0))</f>
        <v>0</v>
      </c>
      <c r="BX101" s="19">
        <f>INDEX('Team forecast'!$M$3:$AU$22,MATCH($B101,'Team forecast'!$B$3:$B$22,0),MATCH(BX$1,'Team forecast'!$M$2:$AU$2,0))</f>
        <v>0</v>
      </c>
      <c r="BY101" s="19">
        <f>INDEX('Team forecast'!$M$3:$AU$22,MATCH($B101,'Team forecast'!$B$3:$B$22,0),MATCH(BY$1,'Team forecast'!$M$2:$AU$2,0))</f>
        <v>0</v>
      </c>
      <c r="BZ101" s="19">
        <f>INDEX('Team forecast'!$M$3:$AU$22,MATCH($B101,'Team forecast'!$B$3:$B$22,0),MATCH(BZ$1,'Team forecast'!$M$2:$AU$2,0))</f>
        <v>0</v>
      </c>
      <c r="CA101" s="5">
        <f t="shared" si="112"/>
        <v>-5000</v>
      </c>
      <c r="CB101" s="5">
        <f>INDEX('Team forecast'!$M$3:$AU$22,MATCH($B101,'Team forecast'!$B$3:$B$22,0),MATCH(CB$1,'Team forecast'!$M$2:$AU$2,0))*IF($Y101&gt;0,25000,0)</f>
        <v>0</v>
      </c>
      <c r="CC101" s="5">
        <f>INDEX('Team forecast'!$M$3:$AU$22,MATCH($B101,'Team forecast'!$B$3:$B$22,0),MATCH(CC$1,'Team forecast'!$M$2:$AU$2,0))*IF($Y101&gt;0,5000,0)</f>
        <v>0</v>
      </c>
      <c r="CD101" s="5">
        <f>INDEX('Team forecast'!$M$3:$AU$22,MATCH($B101,'Team forecast'!$B$3:$B$22,0),MATCH(CD$1,'Team forecast'!$M$2:$AU$2,0))*IF($Y101&gt;0,-15000,0)</f>
        <v>0</v>
      </c>
      <c r="CE101" s="5">
        <f t="shared" si="113"/>
        <v>0</v>
      </c>
      <c r="CF101" s="5">
        <f t="shared" si="114"/>
        <v>0</v>
      </c>
      <c r="CG101" s="5">
        <f t="shared" si="115"/>
        <v>0</v>
      </c>
      <c r="CH101" s="5">
        <f t="shared" si="116"/>
        <v>0</v>
      </c>
      <c r="CI101" s="5">
        <f t="shared" si="117"/>
        <v>0</v>
      </c>
      <c r="CJ101" s="5">
        <f t="shared" si="118"/>
        <v>0</v>
      </c>
      <c r="CK101" s="5">
        <f t="shared" si="119"/>
        <v>0</v>
      </c>
      <c r="CL101" s="5">
        <f t="shared" si="120"/>
        <v>0</v>
      </c>
      <c r="CM101" s="5">
        <f t="shared" si="121"/>
        <v>0</v>
      </c>
      <c r="CN101" s="5">
        <f>IFERROR(SUM(CB101:CM101),0)*((Cockpit!$C$3)^3)</f>
        <v>0</v>
      </c>
      <c r="CO101" s="19">
        <f>INDEX('Team forecast'!$M$3:$AU$22,MATCH($B101,'Team forecast'!$B$3:$B$22,0),MATCH(CO$1,'Team forecast'!$M$2:$AU$2,0))</f>
        <v>0</v>
      </c>
      <c r="CP101" s="19">
        <f>INDEX('Team forecast'!$M$3:$AU$22,MATCH($B101,'Team forecast'!$B$3:$B$22,0),MATCH(CP$1,'Team forecast'!$M$2:$AU$2,0))</f>
        <v>0</v>
      </c>
      <c r="CQ101" s="19">
        <f>INDEX('Team forecast'!$M$3:$AU$22,MATCH($B101,'Team forecast'!$B$3:$B$22,0),MATCH(CQ$1,'Team forecast'!$M$2:$AU$2,0))</f>
        <v>0</v>
      </c>
      <c r="CR101" s="19">
        <f>INDEX('Team forecast'!$M$3:$AU$22,MATCH($B101,'Team forecast'!$B$3:$B$22,0),MATCH(CR$1,'Team forecast'!$M$2:$AU$2,0))</f>
        <v>0</v>
      </c>
      <c r="CS101" s="5">
        <f t="shared" si="122"/>
        <v>-5000</v>
      </c>
      <c r="CT101" s="5">
        <f>INDEX('Team forecast'!$M$3:$AU$22,MATCH($B101,'Team forecast'!$B$3:$B$22,0),MATCH(CT$1,'Team forecast'!$M$2:$AU$2,0))*IF($Y101&gt;0,25000,0)</f>
        <v>0</v>
      </c>
      <c r="CU101" s="5">
        <f>INDEX('Team forecast'!$M$3:$AU$22,MATCH($B101,'Team forecast'!$B$3:$B$22,0),MATCH(CU$1,'Team forecast'!$M$2:$AU$2,0))*IF($Y101&gt;0,5000,0)</f>
        <v>0</v>
      </c>
      <c r="CV101" s="5">
        <f>INDEX('Team forecast'!$M$3:$AU$22,MATCH($B101,'Team forecast'!$B$3:$B$22,0),MATCH(CV$1,'Team forecast'!$M$2:$AU$2,0))*IF($Y101&gt;0,-15000,0)</f>
        <v>0</v>
      </c>
      <c r="CW101" s="5">
        <f t="shared" si="123"/>
        <v>0</v>
      </c>
      <c r="CX101" s="5">
        <f t="shared" si="124"/>
        <v>0</v>
      </c>
      <c r="CY101" s="5">
        <f t="shared" si="125"/>
        <v>0</v>
      </c>
      <c r="CZ101" s="5">
        <f t="shared" si="126"/>
        <v>0</v>
      </c>
      <c r="DA101" s="5">
        <f t="shared" si="127"/>
        <v>0</v>
      </c>
      <c r="DB101" s="5">
        <f t="shared" si="128"/>
        <v>0</v>
      </c>
      <c r="DC101" s="5">
        <f t="shared" si="129"/>
        <v>0</v>
      </c>
      <c r="DD101" s="5">
        <f t="shared" si="130"/>
        <v>0</v>
      </c>
      <c r="DE101" s="5">
        <f t="shared" si="131"/>
        <v>0</v>
      </c>
      <c r="DF101" s="5">
        <f>IFERROR(SUM(CT101:DE101),0)*((Cockpit!$C$3)^4)</f>
        <v>0</v>
      </c>
      <c r="DG101" s="19">
        <f>INDEX('Team forecast'!$M$3:$AU$22,MATCH($B101,'Team forecast'!$B$3:$B$22,0),MATCH(DG$1,'Team forecast'!$M$2:$AU$2,0))</f>
        <v>0</v>
      </c>
      <c r="DH101" s="19">
        <f>INDEX('Team forecast'!$M$3:$AU$22,MATCH($B101,'Team forecast'!$B$3:$B$22,0),MATCH(DH$1,'Team forecast'!$M$2:$AU$2,0))</f>
        <v>0</v>
      </c>
      <c r="DI101" s="19">
        <f>INDEX('Team forecast'!$M$3:$AU$22,MATCH($B101,'Team forecast'!$B$3:$B$22,0),MATCH(DI$1,'Team forecast'!$M$2:$AU$2,0))</f>
        <v>0</v>
      </c>
      <c r="DJ101" s="19">
        <f>INDEX('Team forecast'!$M$3:$AU$22,MATCH($B101,'Team forecast'!$B$3:$B$22,0),MATCH(DJ$1,'Team forecast'!$M$2:$AU$2,0))</f>
        <v>0</v>
      </c>
      <c r="DK101" s="5">
        <f t="shared" si="132"/>
        <v>-5000</v>
      </c>
      <c r="DL101" s="5">
        <f>INDEX('Team forecast'!$M$3:$AU$22,MATCH($B101,'Team forecast'!$B$3:$B$22,0),MATCH(DL$1,'Team forecast'!$M$2:$AU$2,0))*IF($Y101&gt;0,25000,0)</f>
        <v>0</v>
      </c>
      <c r="DM101" s="5">
        <f>INDEX('Team forecast'!$M$3:$AU$22,MATCH($B101,'Team forecast'!$B$3:$B$22,0),MATCH(DM$1,'Team forecast'!$M$2:$AU$2,0))*IF($Y101&gt;0,5000,0)</f>
        <v>0</v>
      </c>
      <c r="DN101" s="5">
        <f>INDEX('Team forecast'!$M$3:$AU$22,MATCH($B101,'Team forecast'!$B$3:$B$22,0),MATCH(DN$1,'Team forecast'!$M$2:$AU$2,0))*IF($Y101&gt;0,-15000,0)</f>
        <v>0</v>
      </c>
      <c r="DO101" s="5">
        <f t="shared" si="133"/>
        <v>0</v>
      </c>
      <c r="DP101" s="5">
        <f t="shared" si="134"/>
        <v>0</v>
      </c>
      <c r="DQ101" s="5">
        <f t="shared" si="135"/>
        <v>0</v>
      </c>
      <c r="DR101" s="5">
        <f t="shared" si="136"/>
        <v>0</v>
      </c>
      <c r="DS101" s="5">
        <f t="shared" si="137"/>
        <v>0</v>
      </c>
      <c r="DT101" s="5">
        <f t="shared" si="138"/>
        <v>0</v>
      </c>
      <c r="DU101" s="5">
        <f t="shared" si="139"/>
        <v>0</v>
      </c>
      <c r="DV101" s="5">
        <f t="shared" si="140"/>
        <v>0</v>
      </c>
      <c r="DW101" s="5">
        <f t="shared" si="141"/>
        <v>0</v>
      </c>
      <c r="DX101" s="5">
        <f>IFERROR(SUM(DL101:DW101),0)*((Cockpit!$C$3)^5)</f>
        <v>0</v>
      </c>
      <c r="DY101" s="5">
        <f t="shared" si="142"/>
        <v>-5000</v>
      </c>
      <c r="DZ101" s="5" t="str">
        <f>IF(ISERROR(MATCH(A101,'Current squad'!B:B,0)),"No","Yes")</f>
        <v>No</v>
      </c>
      <c r="EA101" s="5" cm="1">
        <f t="array" ref="EA101">IFERROR(_xlfn.IFS(DZ101="Yes",0,DZ101="No",H101*1%),999999)</f>
        <v>29340</v>
      </c>
      <c r="EB101" s="5">
        <f t="shared" si="84"/>
        <v>2963340</v>
      </c>
      <c r="EC101" s="5">
        <f t="shared" si="143"/>
        <v>-34340</v>
      </c>
      <c r="ED101" s="1">
        <f t="shared" si="85"/>
        <v>-1.1704158145875937E-2</v>
      </c>
      <c r="EE101" s="5">
        <f>RANK(EC101,$EC$2:$EC$572)+COUNTIF($EC$2:EC101,EC101)-1</f>
        <v>364</v>
      </c>
      <c r="EF101" s="4">
        <f>RANK(ED101,$ED$2:$ED$572)+COUNTIF($ED$2:ED101,ED101)-1</f>
        <v>365</v>
      </c>
    </row>
    <row r="102" spans="1:136" x14ac:dyDescent="0.3">
      <c r="A102" t="str">
        <f>IF(Holdet.dk!A102&lt;&gt;"",Holdet.dk!A102,"")</f>
        <v>Andy Lonergan</v>
      </c>
      <c r="B102" t="str">
        <f>INDEX(Holdet.dk!B:B,MATCH($A102,Holdet.dk!$A:$A,0))</f>
        <v>West Bromwich</v>
      </c>
      <c r="C102" t="str">
        <f>INDEX(Holdet.dk!C:C,MATCH($A102,Holdet.dk!$A:$A,0))</f>
        <v>Goalkeeper</v>
      </c>
      <c r="D102" t="str">
        <f>INDEX(Holdet.dk!D:D,MATCH($A102,Holdet.dk!$A:$A,0))</f>
        <v>2.900.000</v>
      </c>
      <c r="E102" s="1">
        <f>IFERROR(_xlfn.NUMBERVALUE(INDEX(Holdet.dk!$E:$E,MATCH($A102,Holdet.dk!$A:$A,0)),","),0)</f>
        <v>0</v>
      </c>
      <c r="F102" t="str">
        <f>IF(INDEX(Lookup!H:H,MATCH('Master data'!A102,Lookup!G:G,0))=0,A102,INDEX(Lookup!H:H,MATCH('Master data'!A102,Lookup!G:G,0)))</f>
        <v>Andy Lonergan</v>
      </c>
      <c r="G102" t="str">
        <f>IFERROR(INDEX(Lookup!B:B,MATCH(INDEX(Rotowire!C:C,MATCH(F102,Rotowire!A:A,0)),Lookup!D:D,0)),"")</f>
        <v/>
      </c>
      <c r="H102" s="5">
        <f t="shared" si="76"/>
        <v>2900000</v>
      </c>
      <c r="I102" s="19">
        <f>IFERROR(INDEX('Team forecast'!$G$3:$I$22,MATCH($B102,'Team forecast'!$B$3:$B$22,0),MATCH(I$1,'Team forecast'!$G$2:$I$2,0)),0)</f>
        <v>1.1504424778761062</v>
      </c>
      <c r="J102" s="19">
        <f>IFERROR(INDEX('Team forecast'!$G$3:$I$22,MATCH($B102,'Team forecast'!$B$3:$B$22,0),MATCH(J$1,'Team forecast'!$G$2:$I$2,0)),0)</f>
        <v>0.79646017699115057</v>
      </c>
      <c r="K102" s="19">
        <f>IFERROR(INDEX('Team forecast'!$G$3:$I$22,MATCH($B102,'Team forecast'!$B$3:$B$22,0),MATCH(K$1,'Team forecast'!$G$2:$I$2,0)),0)</f>
        <v>2.0662361027698317</v>
      </c>
      <c r="L102">
        <f>SUMIFS(Rotowire!E:E,Rotowire!$A:$A,'Master data'!$F102)</f>
        <v>0</v>
      </c>
      <c r="M102" s="2">
        <f>SUMIFS(Rotowire!F:F,Rotowire!$A:$A,'Master data'!$F102)*I102</f>
        <v>0</v>
      </c>
      <c r="N102" s="2">
        <f>SUMIFS(Rotowire!G:G,Rotowire!$A:$A,'Master data'!$F102)*I102</f>
        <v>0</v>
      </c>
      <c r="O102" s="2">
        <f>SUMIFS(Rotowire!I:I,Rotowire!$A:$A,'Master data'!$F102)*I102</f>
        <v>0</v>
      </c>
      <c r="P102" s="2">
        <f>SUMIFS(Rotowire!W:W,Rotowire!$A:$A,'Master data'!$F102)*K102</f>
        <v>0</v>
      </c>
      <c r="Q102" s="2">
        <f>SUMIFS(Rotowire!Y:Y,Rotowire!$A:$A,'Master data'!$F102)*J102</f>
        <v>0</v>
      </c>
      <c r="R102" s="2">
        <f>SUMIFS(Rotowire!AB:AB,Rotowire!$A:$A,'Master data'!$F102)</f>
        <v>0</v>
      </c>
      <c r="S102" s="2">
        <f>SUMIFS(Rotowire!AC:AC,Rotowire!$A:$A,'Master data'!$F102)</f>
        <v>0</v>
      </c>
      <c r="T102" s="2">
        <f>INDEX('Team forecast'!D$3:D$22,MATCH($B102,'Team forecast'!$B$3:$B$22,0))</f>
        <v>1.3</v>
      </c>
      <c r="U102" s="2">
        <f>INDEX('Team forecast'!E$3:E$22,MATCH($B102,'Team forecast'!$B$3:$B$22,0))</f>
        <v>1.8</v>
      </c>
      <c r="V102" s="2">
        <f>INDEX('Team forecast'!J$3:J$22,MATCH($B102,'Team forecast'!$B$3:$B$22,0))</f>
        <v>0.27679999999999999</v>
      </c>
      <c r="W102" s="2">
        <f>INDEX('Team forecast'!K$3:K$22,MATCH($B102,'Team forecast'!$B$3:$B$22,0))</f>
        <v>0.23730000000000001</v>
      </c>
      <c r="X102" s="2">
        <f>INDEX('Team forecast'!L$3:L$22,MATCH($B102,'Team forecast'!$B$3:$B$22,0))</f>
        <v>0.4859</v>
      </c>
      <c r="Y102" s="5">
        <f t="shared" si="77"/>
        <v>-5000</v>
      </c>
      <c r="Z102" s="5">
        <f t="shared" si="78"/>
        <v>0</v>
      </c>
      <c r="AA102" s="5">
        <f t="shared" si="79"/>
        <v>0</v>
      </c>
      <c r="AB102" s="5">
        <f t="shared" si="80"/>
        <v>0</v>
      </c>
      <c r="AC102" s="5">
        <f t="shared" si="81"/>
        <v>0</v>
      </c>
      <c r="AD102" s="5">
        <f t="shared" si="86"/>
        <v>0</v>
      </c>
      <c r="AE102" s="5">
        <f t="shared" si="87"/>
        <v>0</v>
      </c>
      <c r="AF102" s="5">
        <f t="shared" si="82"/>
        <v>0</v>
      </c>
      <c r="AG102" s="5">
        <f t="shared" si="83"/>
        <v>0</v>
      </c>
      <c r="AH102" s="5">
        <f t="shared" si="88"/>
        <v>0</v>
      </c>
      <c r="AI102" s="5">
        <f t="shared" si="89"/>
        <v>0</v>
      </c>
      <c r="AJ102" s="5">
        <f t="shared" si="90"/>
        <v>0</v>
      </c>
      <c r="AK102" s="5">
        <f t="shared" si="91"/>
        <v>0</v>
      </c>
      <c r="AL102" s="5">
        <f>IFERROR(SUM(Y102:AK102),-5000)*((Cockpit!$C$3)^0)</f>
        <v>-5000</v>
      </c>
      <c r="AM102" s="19">
        <f>INDEX('Team forecast'!$M$3:$AU$22,MATCH($B102,'Team forecast'!$B$3:$B$22,0),MATCH(AM$1,'Team forecast'!$M$2:$AU$2,0))</f>
        <v>0</v>
      </c>
      <c r="AN102" s="19">
        <f>INDEX('Team forecast'!$M$3:$AU$22,MATCH($B102,'Team forecast'!$B$3:$B$22,0),MATCH(AN$1,'Team forecast'!$M$2:$AU$2,0))</f>
        <v>0</v>
      </c>
      <c r="AO102" s="19">
        <f>INDEX('Team forecast'!$M$3:$AU$22,MATCH($B102,'Team forecast'!$B$3:$B$22,0),MATCH(AO$1,'Team forecast'!$M$2:$AU$2,0))</f>
        <v>0</v>
      </c>
      <c r="AP102" s="19">
        <f>INDEX('Team forecast'!$M$3:$AU$22,MATCH($B102,'Team forecast'!$B$3:$B$22,0),MATCH(AP$1,'Team forecast'!$M$2:$AU$2,0))</f>
        <v>0</v>
      </c>
      <c r="AQ102" s="5">
        <f t="shared" si="92"/>
        <v>-5000</v>
      </c>
      <c r="AR102" s="5">
        <f>INDEX('Team forecast'!$M$3:$AU$22,MATCH($B102,'Team forecast'!$B$3:$B$22,0),MATCH(AR$1,'Team forecast'!$M$2:$AU$2,0))*IF($Y102&gt;0,25000,0)</f>
        <v>0</v>
      </c>
      <c r="AS102" s="5">
        <f>INDEX('Team forecast'!$M$3:$AU$22,MATCH($B102,'Team forecast'!$B$3:$B$22,0),MATCH(AS$1,'Team forecast'!$M$2:$AU$2,0))*IF($Y102&gt;0,5000,0)</f>
        <v>0</v>
      </c>
      <c r="AT102" s="5">
        <f>INDEX('Team forecast'!$M$3:$AU$22,MATCH($B102,'Team forecast'!$B$3:$B$22,0),MATCH(AT$1,'Team forecast'!$M$2:$AU$2,0))*IF($Y102&gt;0,-15000,0)</f>
        <v>0</v>
      </c>
      <c r="AU102" s="5">
        <f t="shared" si="93"/>
        <v>0</v>
      </c>
      <c r="AV102" s="5">
        <f t="shared" si="94"/>
        <v>0</v>
      </c>
      <c r="AW102" s="5">
        <f t="shared" si="95"/>
        <v>0</v>
      </c>
      <c r="AX102" s="5">
        <f t="shared" si="96"/>
        <v>0</v>
      </c>
      <c r="AY102" s="5">
        <f t="shared" si="97"/>
        <v>0</v>
      </c>
      <c r="AZ102" s="5">
        <f t="shared" si="98"/>
        <v>0</v>
      </c>
      <c r="BA102" s="5">
        <f t="shared" si="99"/>
        <v>0</v>
      </c>
      <c r="BB102" s="5">
        <f t="shared" si="100"/>
        <v>0</v>
      </c>
      <c r="BC102" s="5">
        <f t="shared" si="101"/>
        <v>0</v>
      </c>
      <c r="BD102" s="5">
        <f>IFERROR(SUM(AR102:BC102),0)*((Cockpit!$C$3)^1)</f>
        <v>0</v>
      </c>
      <c r="BE102" s="19">
        <f>INDEX('Team forecast'!$M$3:$AU$22,MATCH($B102,'Team forecast'!$B$3:$B$22,0),MATCH(BE$1,'Team forecast'!$M$2:$AU$2,0))</f>
        <v>0</v>
      </c>
      <c r="BF102" s="19">
        <f>INDEX('Team forecast'!$M$3:$AU$22,MATCH($B102,'Team forecast'!$B$3:$B$22,0),MATCH(BF$1,'Team forecast'!$M$2:$AU$2,0))</f>
        <v>0</v>
      </c>
      <c r="BG102" s="19">
        <f>INDEX('Team forecast'!$M$3:$AU$22,MATCH($B102,'Team forecast'!$B$3:$B$22,0),MATCH(BG$1,'Team forecast'!$M$2:$AU$2,0))</f>
        <v>0</v>
      </c>
      <c r="BH102" s="19">
        <f>INDEX('Team forecast'!$M$3:$AU$22,MATCH($B102,'Team forecast'!$B$3:$B$22,0),MATCH(BH$1,'Team forecast'!$M$2:$AU$2,0))</f>
        <v>0</v>
      </c>
      <c r="BI102" s="5">
        <f t="shared" si="102"/>
        <v>-5000</v>
      </c>
      <c r="BJ102" s="5">
        <f>INDEX('Team forecast'!$M$3:$AU$22,MATCH($B102,'Team forecast'!$B$3:$B$22,0),MATCH(BJ$1,'Team forecast'!$M$2:$AU$2,0))*IF($Y102&gt;0,25000,0)</f>
        <v>0</v>
      </c>
      <c r="BK102" s="5">
        <f>INDEX('Team forecast'!$M$3:$AU$22,MATCH($B102,'Team forecast'!$B$3:$B$22,0),MATCH(BK$1,'Team forecast'!$M$2:$AU$2,0))*IF($Y102&gt;0,5000,0)</f>
        <v>0</v>
      </c>
      <c r="BL102" s="5">
        <f>INDEX('Team forecast'!$M$3:$AU$22,MATCH($B102,'Team forecast'!$B$3:$B$22,0),MATCH(BL$1,'Team forecast'!$M$2:$AU$2,0))*IF($Y102&gt;0,-15000,0)</f>
        <v>0</v>
      </c>
      <c r="BM102" s="5">
        <f t="shared" si="103"/>
        <v>0</v>
      </c>
      <c r="BN102" s="5">
        <f t="shared" si="104"/>
        <v>0</v>
      </c>
      <c r="BO102" s="5">
        <f t="shared" si="105"/>
        <v>0</v>
      </c>
      <c r="BP102" s="5">
        <f t="shared" si="106"/>
        <v>0</v>
      </c>
      <c r="BQ102" s="5">
        <f t="shared" si="107"/>
        <v>0</v>
      </c>
      <c r="BR102" s="5">
        <f t="shared" si="108"/>
        <v>0</v>
      </c>
      <c r="BS102" s="5">
        <f t="shared" si="109"/>
        <v>0</v>
      </c>
      <c r="BT102" s="5">
        <f t="shared" si="110"/>
        <v>0</v>
      </c>
      <c r="BU102" s="5">
        <f t="shared" si="111"/>
        <v>0</v>
      </c>
      <c r="BV102" s="5">
        <f>IFERROR(SUM(BJ102:BU102),0)*((Cockpit!$C$3)^2)</f>
        <v>0</v>
      </c>
      <c r="BW102" s="19">
        <f>INDEX('Team forecast'!$M$3:$AU$22,MATCH($B102,'Team forecast'!$B$3:$B$22,0),MATCH(BW$1,'Team forecast'!$M$2:$AU$2,0))</f>
        <v>0</v>
      </c>
      <c r="BX102" s="19">
        <f>INDEX('Team forecast'!$M$3:$AU$22,MATCH($B102,'Team forecast'!$B$3:$B$22,0),MATCH(BX$1,'Team forecast'!$M$2:$AU$2,0))</f>
        <v>0</v>
      </c>
      <c r="BY102" s="19">
        <f>INDEX('Team forecast'!$M$3:$AU$22,MATCH($B102,'Team forecast'!$B$3:$B$22,0),MATCH(BY$1,'Team forecast'!$M$2:$AU$2,0))</f>
        <v>0</v>
      </c>
      <c r="BZ102" s="19">
        <f>INDEX('Team forecast'!$M$3:$AU$22,MATCH($B102,'Team forecast'!$B$3:$B$22,0),MATCH(BZ$1,'Team forecast'!$M$2:$AU$2,0))</f>
        <v>0</v>
      </c>
      <c r="CA102" s="5">
        <f t="shared" si="112"/>
        <v>-5000</v>
      </c>
      <c r="CB102" s="5">
        <f>INDEX('Team forecast'!$M$3:$AU$22,MATCH($B102,'Team forecast'!$B$3:$B$22,0),MATCH(CB$1,'Team forecast'!$M$2:$AU$2,0))*IF($Y102&gt;0,25000,0)</f>
        <v>0</v>
      </c>
      <c r="CC102" s="5">
        <f>INDEX('Team forecast'!$M$3:$AU$22,MATCH($B102,'Team forecast'!$B$3:$B$22,0),MATCH(CC$1,'Team forecast'!$M$2:$AU$2,0))*IF($Y102&gt;0,5000,0)</f>
        <v>0</v>
      </c>
      <c r="CD102" s="5">
        <f>INDEX('Team forecast'!$M$3:$AU$22,MATCH($B102,'Team forecast'!$B$3:$B$22,0),MATCH(CD$1,'Team forecast'!$M$2:$AU$2,0))*IF($Y102&gt;0,-15000,0)</f>
        <v>0</v>
      </c>
      <c r="CE102" s="5">
        <f t="shared" si="113"/>
        <v>0</v>
      </c>
      <c r="CF102" s="5">
        <f t="shared" si="114"/>
        <v>0</v>
      </c>
      <c r="CG102" s="5">
        <f t="shared" si="115"/>
        <v>0</v>
      </c>
      <c r="CH102" s="5">
        <f t="shared" si="116"/>
        <v>0</v>
      </c>
      <c r="CI102" s="5">
        <f t="shared" si="117"/>
        <v>0</v>
      </c>
      <c r="CJ102" s="5">
        <f t="shared" si="118"/>
        <v>0</v>
      </c>
      <c r="CK102" s="5">
        <f t="shared" si="119"/>
        <v>0</v>
      </c>
      <c r="CL102" s="5">
        <f t="shared" si="120"/>
        <v>0</v>
      </c>
      <c r="CM102" s="5">
        <f t="shared" si="121"/>
        <v>0</v>
      </c>
      <c r="CN102" s="5">
        <f>IFERROR(SUM(CB102:CM102),0)*((Cockpit!$C$3)^3)</f>
        <v>0</v>
      </c>
      <c r="CO102" s="19">
        <f>INDEX('Team forecast'!$M$3:$AU$22,MATCH($B102,'Team forecast'!$B$3:$B$22,0),MATCH(CO$1,'Team forecast'!$M$2:$AU$2,0))</f>
        <v>0</v>
      </c>
      <c r="CP102" s="19">
        <f>INDEX('Team forecast'!$M$3:$AU$22,MATCH($B102,'Team forecast'!$B$3:$B$22,0),MATCH(CP$1,'Team forecast'!$M$2:$AU$2,0))</f>
        <v>0</v>
      </c>
      <c r="CQ102" s="19">
        <f>INDEX('Team forecast'!$M$3:$AU$22,MATCH($B102,'Team forecast'!$B$3:$B$22,0),MATCH(CQ$1,'Team forecast'!$M$2:$AU$2,0))</f>
        <v>0</v>
      </c>
      <c r="CR102" s="19">
        <f>INDEX('Team forecast'!$M$3:$AU$22,MATCH($B102,'Team forecast'!$B$3:$B$22,0),MATCH(CR$1,'Team forecast'!$M$2:$AU$2,0))</f>
        <v>0</v>
      </c>
      <c r="CS102" s="5">
        <f t="shared" si="122"/>
        <v>-5000</v>
      </c>
      <c r="CT102" s="5">
        <f>INDEX('Team forecast'!$M$3:$AU$22,MATCH($B102,'Team forecast'!$B$3:$B$22,0),MATCH(CT$1,'Team forecast'!$M$2:$AU$2,0))*IF($Y102&gt;0,25000,0)</f>
        <v>0</v>
      </c>
      <c r="CU102" s="5">
        <f>INDEX('Team forecast'!$M$3:$AU$22,MATCH($B102,'Team forecast'!$B$3:$B$22,0),MATCH(CU$1,'Team forecast'!$M$2:$AU$2,0))*IF($Y102&gt;0,5000,0)</f>
        <v>0</v>
      </c>
      <c r="CV102" s="5">
        <f>INDEX('Team forecast'!$M$3:$AU$22,MATCH($B102,'Team forecast'!$B$3:$B$22,0),MATCH(CV$1,'Team forecast'!$M$2:$AU$2,0))*IF($Y102&gt;0,-15000,0)</f>
        <v>0</v>
      </c>
      <c r="CW102" s="5">
        <f t="shared" si="123"/>
        <v>0</v>
      </c>
      <c r="CX102" s="5">
        <f t="shared" si="124"/>
        <v>0</v>
      </c>
      <c r="CY102" s="5">
        <f t="shared" si="125"/>
        <v>0</v>
      </c>
      <c r="CZ102" s="5">
        <f t="shared" si="126"/>
        <v>0</v>
      </c>
      <c r="DA102" s="5">
        <f t="shared" si="127"/>
        <v>0</v>
      </c>
      <c r="DB102" s="5">
        <f t="shared" si="128"/>
        <v>0</v>
      </c>
      <c r="DC102" s="5">
        <f t="shared" si="129"/>
        <v>0</v>
      </c>
      <c r="DD102" s="5">
        <f t="shared" si="130"/>
        <v>0</v>
      </c>
      <c r="DE102" s="5">
        <f t="shared" si="131"/>
        <v>0</v>
      </c>
      <c r="DF102" s="5">
        <f>IFERROR(SUM(CT102:DE102),0)*((Cockpit!$C$3)^4)</f>
        <v>0</v>
      </c>
      <c r="DG102" s="19">
        <f>INDEX('Team forecast'!$M$3:$AU$22,MATCH($B102,'Team forecast'!$B$3:$B$22,0),MATCH(DG$1,'Team forecast'!$M$2:$AU$2,0))</f>
        <v>0</v>
      </c>
      <c r="DH102" s="19">
        <f>INDEX('Team forecast'!$M$3:$AU$22,MATCH($B102,'Team forecast'!$B$3:$B$22,0),MATCH(DH$1,'Team forecast'!$M$2:$AU$2,0))</f>
        <v>0</v>
      </c>
      <c r="DI102" s="19">
        <f>INDEX('Team forecast'!$M$3:$AU$22,MATCH($B102,'Team forecast'!$B$3:$B$22,0),MATCH(DI$1,'Team forecast'!$M$2:$AU$2,0))</f>
        <v>0</v>
      </c>
      <c r="DJ102" s="19">
        <f>INDEX('Team forecast'!$M$3:$AU$22,MATCH($B102,'Team forecast'!$B$3:$B$22,0),MATCH(DJ$1,'Team forecast'!$M$2:$AU$2,0))</f>
        <v>0</v>
      </c>
      <c r="DK102" s="5">
        <f t="shared" si="132"/>
        <v>-5000</v>
      </c>
      <c r="DL102" s="5">
        <f>INDEX('Team forecast'!$M$3:$AU$22,MATCH($B102,'Team forecast'!$B$3:$B$22,0),MATCH(DL$1,'Team forecast'!$M$2:$AU$2,0))*IF($Y102&gt;0,25000,0)</f>
        <v>0</v>
      </c>
      <c r="DM102" s="5">
        <f>INDEX('Team forecast'!$M$3:$AU$22,MATCH($B102,'Team forecast'!$B$3:$B$22,0),MATCH(DM$1,'Team forecast'!$M$2:$AU$2,0))*IF($Y102&gt;0,5000,0)</f>
        <v>0</v>
      </c>
      <c r="DN102" s="5">
        <f>INDEX('Team forecast'!$M$3:$AU$22,MATCH($B102,'Team forecast'!$B$3:$B$22,0),MATCH(DN$1,'Team forecast'!$M$2:$AU$2,0))*IF($Y102&gt;0,-15000,0)</f>
        <v>0</v>
      </c>
      <c r="DO102" s="5">
        <f t="shared" si="133"/>
        <v>0</v>
      </c>
      <c r="DP102" s="5">
        <f t="shared" si="134"/>
        <v>0</v>
      </c>
      <c r="DQ102" s="5">
        <f t="shared" si="135"/>
        <v>0</v>
      </c>
      <c r="DR102" s="5">
        <f t="shared" si="136"/>
        <v>0</v>
      </c>
      <c r="DS102" s="5">
        <f t="shared" si="137"/>
        <v>0</v>
      </c>
      <c r="DT102" s="5">
        <f t="shared" si="138"/>
        <v>0</v>
      </c>
      <c r="DU102" s="5">
        <f t="shared" si="139"/>
        <v>0</v>
      </c>
      <c r="DV102" s="5">
        <f t="shared" si="140"/>
        <v>0</v>
      </c>
      <c r="DW102" s="5">
        <f t="shared" si="141"/>
        <v>0</v>
      </c>
      <c r="DX102" s="5">
        <f>IFERROR(SUM(DL102:DW102),0)*((Cockpit!$C$3)^5)</f>
        <v>0</v>
      </c>
      <c r="DY102" s="5">
        <f t="shared" si="142"/>
        <v>-5000</v>
      </c>
      <c r="DZ102" s="5" t="str">
        <f>IF(ISERROR(MATCH(A102,'Current squad'!B:B,0)),"No","Yes")</f>
        <v>No</v>
      </c>
      <c r="EA102" s="5" cm="1">
        <f t="array" ref="EA102">IFERROR(_xlfn.IFS(DZ102="Yes",0,DZ102="No",H102*1%),999999)</f>
        <v>29000</v>
      </c>
      <c r="EB102" s="5">
        <f t="shared" si="84"/>
        <v>2929000</v>
      </c>
      <c r="EC102" s="5">
        <f t="shared" si="143"/>
        <v>-34000</v>
      </c>
      <c r="ED102" s="1">
        <f t="shared" si="85"/>
        <v>-1.1724137931034483E-2</v>
      </c>
      <c r="EE102" s="5">
        <f>RANK(EC102,$EC$2:$EC$572)+COUNTIF($EC$2:EC102,EC102)-1</f>
        <v>349</v>
      </c>
      <c r="EF102" s="4">
        <f>RANK(ED102,$ED$2:$ED$572)+COUNTIF($ED$2:ED102,ED102)-1</f>
        <v>369</v>
      </c>
    </row>
    <row r="103" spans="1:136" x14ac:dyDescent="0.3">
      <c r="A103" t="str">
        <f>IF(Holdet.dk!A103&lt;&gt;"",Holdet.dk!A103,"")</f>
        <v>Seamus Coleman</v>
      </c>
      <c r="B103" t="str">
        <f>INDEX(Holdet.dk!B:B,MATCH($A103,Holdet.dk!$A:$A,0))</f>
        <v>Everton</v>
      </c>
      <c r="C103" t="str">
        <f>INDEX(Holdet.dk!C:C,MATCH($A103,Holdet.dk!$A:$A,0))</f>
        <v>Defense</v>
      </c>
      <c r="D103" t="str">
        <f>INDEX(Holdet.dk!D:D,MATCH($A103,Holdet.dk!$A:$A,0))</f>
        <v>4.047.000</v>
      </c>
      <c r="E103" s="1">
        <f>IFERROR(_xlfn.NUMBERVALUE(INDEX(Holdet.dk!$E:$E,MATCH($A103,Holdet.dk!$A:$A,0)),","),0)</f>
        <v>3.2000000000000001E-2</v>
      </c>
      <c r="F103" t="str">
        <f>IF(INDEX(Lookup!H:H,MATCH('Master data'!A103,Lookup!G:G,0))=0,A103,INDEX(Lookup!H:H,MATCH('Master data'!A103,Lookup!G:G,0)))</f>
        <v>Seamus Coleman</v>
      </c>
      <c r="G103" t="str">
        <f>IFERROR(INDEX(Lookup!B:B,MATCH(INDEX(Rotowire!C:C,MATCH(F103,Rotowire!A:A,0)),Lookup!D:D,0)),"")</f>
        <v/>
      </c>
      <c r="H103" s="5">
        <f t="shared" si="76"/>
        <v>4047000</v>
      </c>
      <c r="I103" s="19">
        <f>IFERROR(INDEX('Team forecast'!$G$3:$I$22,MATCH($B103,'Team forecast'!$B$3:$B$22,0),MATCH(I$1,'Team forecast'!$G$2:$I$2,0)),0)</f>
        <v>1.118279569892473</v>
      </c>
      <c r="J103" s="19">
        <f>IFERROR(INDEX('Team forecast'!$G$3:$I$22,MATCH($B103,'Team forecast'!$B$3:$B$22,0),MATCH(J$1,'Team forecast'!$G$2:$I$2,0)),0)</f>
        <v>0.86602870813397137</v>
      </c>
      <c r="K103" s="19">
        <f>IFERROR(INDEX('Team forecast'!$G$3:$I$22,MATCH($B103,'Team forecast'!$B$3:$B$22,0),MATCH(K$1,'Team forecast'!$G$2:$I$2,0)),0)</f>
        <v>1.6365413680270404</v>
      </c>
      <c r="L103">
        <f>SUMIFS(Rotowire!E:E,Rotowire!$A:$A,'Master data'!$F103)</f>
        <v>0</v>
      </c>
      <c r="M103" s="2">
        <f>SUMIFS(Rotowire!F:F,Rotowire!$A:$A,'Master data'!$F103)*I103</f>
        <v>0</v>
      </c>
      <c r="N103" s="2">
        <f>SUMIFS(Rotowire!G:G,Rotowire!$A:$A,'Master data'!$F103)*I103</f>
        <v>0</v>
      </c>
      <c r="O103" s="2">
        <f>SUMIFS(Rotowire!I:I,Rotowire!$A:$A,'Master data'!$F103)*I103</f>
        <v>0</v>
      </c>
      <c r="P103" s="2">
        <f>SUMIFS(Rotowire!W:W,Rotowire!$A:$A,'Master data'!$F103)*K103</f>
        <v>0</v>
      </c>
      <c r="Q103" s="2">
        <f>SUMIFS(Rotowire!Y:Y,Rotowire!$A:$A,'Master data'!$F103)*J103</f>
        <v>0</v>
      </c>
      <c r="R103" s="2">
        <f>SUMIFS(Rotowire!AB:AB,Rotowire!$A:$A,'Master data'!$F103)</f>
        <v>0</v>
      </c>
      <c r="S103" s="2">
        <f>SUMIFS(Rotowire!AC:AC,Rotowire!$A:$A,'Master data'!$F103)</f>
        <v>0</v>
      </c>
      <c r="T103" s="2">
        <f>INDEX('Team forecast'!D$3:D$22,MATCH($B103,'Team forecast'!$B$3:$B$22,0))</f>
        <v>1.04</v>
      </c>
      <c r="U103" s="2">
        <f>INDEX('Team forecast'!E$3:E$22,MATCH($B103,'Team forecast'!$B$3:$B$22,0))</f>
        <v>1.81</v>
      </c>
      <c r="V103" s="2">
        <f>INDEX('Team forecast'!J$3:J$22,MATCH($B103,'Team forecast'!$B$3:$B$22,0))</f>
        <v>0.21479999999999999</v>
      </c>
      <c r="W103" s="2">
        <f>INDEX('Team forecast'!K$3:K$22,MATCH($B103,'Team forecast'!$B$3:$B$22,0))</f>
        <v>0.23649999999999999</v>
      </c>
      <c r="X103" s="2">
        <f>INDEX('Team forecast'!L$3:L$22,MATCH($B103,'Team forecast'!$B$3:$B$22,0))</f>
        <v>0.54869999999999997</v>
      </c>
      <c r="Y103" s="5">
        <f t="shared" si="77"/>
        <v>-5000</v>
      </c>
      <c r="Z103" s="5">
        <f t="shared" si="78"/>
        <v>0</v>
      </c>
      <c r="AA103" s="5">
        <f t="shared" si="79"/>
        <v>0</v>
      </c>
      <c r="AB103" s="5">
        <f t="shared" si="80"/>
        <v>0</v>
      </c>
      <c r="AC103" s="5">
        <f t="shared" si="81"/>
        <v>0</v>
      </c>
      <c r="AD103" s="5">
        <f t="shared" si="86"/>
        <v>0</v>
      </c>
      <c r="AE103" s="5">
        <f t="shared" si="87"/>
        <v>0</v>
      </c>
      <c r="AF103" s="5">
        <f t="shared" si="82"/>
        <v>0</v>
      </c>
      <c r="AG103" s="5">
        <f t="shared" si="83"/>
        <v>0</v>
      </c>
      <c r="AH103" s="5">
        <f t="shared" si="88"/>
        <v>0</v>
      </c>
      <c r="AI103" s="5">
        <f t="shared" si="89"/>
        <v>0</v>
      </c>
      <c r="AJ103" s="5">
        <f t="shared" si="90"/>
        <v>0</v>
      </c>
      <c r="AK103" s="5">
        <f t="shared" si="91"/>
        <v>0</v>
      </c>
      <c r="AL103" s="5">
        <f>IFERROR(SUM(Y103:AK103),-5000)*((Cockpit!$C$3)^0)</f>
        <v>-5000</v>
      </c>
      <c r="AM103" s="19">
        <f>INDEX('Team forecast'!$M$3:$AU$22,MATCH($B103,'Team forecast'!$B$3:$B$22,0),MATCH(AM$1,'Team forecast'!$M$2:$AU$2,0))</f>
        <v>0</v>
      </c>
      <c r="AN103" s="19">
        <f>INDEX('Team forecast'!$M$3:$AU$22,MATCH($B103,'Team forecast'!$B$3:$B$22,0),MATCH(AN$1,'Team forecast'!$M$2:$AU$2,0))</f>
        <v>0</v>
      </c>
      <c r="AO103" s="19">
        <f>INDEX('Team forecast'!$M$3:$AU$22,MATCH($B103,'Team forecast'!$B$3:$B$22,0),MATCH(AO$1,'Team forecast'!$M$2:$AU$2,0))</f>
        <v>0</v>
      </c>
      <c r="AP103" s="19">
        <f>INDEX('Team forecast'!$M$3:$AU$22,MATCH($B103,'Team forecast'!$B$3:$B$22,0),MATCH(AP$1,'Team forecast'!$M$2:$AU$2,0))</f>
        <v>0</v>
      </c>
      <c r="AQ103" s="5">
        <f t="shared" si="92"/>
        <v>-5000</v>
      </c>
      <c r="AR103" s="5">
        <f>INDEX('Team forecast'!$M$3:$AU$22,MATCH($B103,'Team forecast'!$B$3:$B$22,0),MATCH(AR$1,'Team forecast'!$M$2:$AU$2,0))*IF($Y103&gt;0,25000,0)</f>
        <v>0</v>
      </c>
      <c r="AS103" s="5">
        <f>INDEX('Team forecast'!$M$3:$AU$22,MATCH($B103,'Team forecast'!$B$3:$B$22,0),MATCH(AS$1,'Team forecast'!$M$2:$AU$2,0))*IF($Y103&gt;0,5000,0)</f>
        <v>0</v>
      </c>
      <c r="AT103" s="5">
        <f>INDEX('Team forecast'!$M$3:$AU$22,MATCH($B103,'Team forecast'!$B$3:$B$22,0),MATCH(AT$1,'Team forecast'!$M$2:$AU$2,0))*IF($Y103&gt;0,-15000,0)</f>
        <v>0</v>
      </c>
      <c r="AU103" s="5">
        <f t="shared" si="93"/>
        <v>0</v>
      </c>
      <c r="AV103" s="5">
        <f t="shared" si="94"/>
        <v>0</v>
      </c>
      <c r="AW103" s="5">
        <f t="shared" si="95"/>
        <v>0</v>
      </c>
      <c r="AX103" s="5">
        <f t="shared" si="96"/>
        <v>0</v>
      </c>
      <c r="AY103" s="5">
        <f t="shared" si="97"/>
        <v>0</v>
      </c>
      <c r="AZ103" s="5">
        <f t="shared" si="98"/>
        <v>0</v>
      </c>
      <c r="BA103" s="5">
        <f t="shared" si="99"/>
        <v>0</v>
      </c>
      <c r="BB103" s="5">
        <f t="shared" si="100"/>
        <v>0</v>
      </c>
      <c r="BC103" s="5">
        <f t="shared" si="101"/>
        <v>0</v>
      </c>
      <c r="BD103" s="5">
        <f>IFERROR(SUM(AR103:BC103),0)*((Cockpit!$C$3)^1)</f>
        <v>0</v>
      </c>
      <c r="BE103" s="19">
        <f>INDEX('Team forecast'!$M$3:$AU$22,MATCH($B103,'Team forecast'!$B$3:$B$22,0),MATCH(BE$1,'Team forecast'!$M$2:$AU$2,0))</f>
        <v>0</v>
      </c>
      <c r="BF103" s="19">
        <f>INDEX('Team forecast'!$M$3:$AU$22,MATCH($B103,'Team forecast'!$B$3:$B$22,0),MATCH(BF$1,'Team forecast'!$M$2:$AU$2,0))</f>
        <v>0</v>
      </c>
      <c r="BG103" s="19">
        <f>INDEX('Team forecast'!$M$3:$AU$22,MATCH($B103,'Team forecast'!$B$3:$B$22,0),MATCH(BG$1,'Team forecast'!$M$2:$AU$2,0))</f>
        <v>0</v>
      </c>
      <c r="BH103" s="19">
        <f>INDEX('Team forecast'!$M$3:$AU$22,MATCH($B103,'Team forecast'!$B$3:$B$22,0),MATCH(BH$1,'Team forecast'!$M$2:$AU$2,0))</f>
        <v>0</v>
      </c>
      <c r="BI103" s="5">
        <f t="shared" si="102"/>
        <v>-5000</v>
      </c>
      <c r="BJ103" s="5">
        <f>INDEX('Team forecast'!$M$3:$AU$22,MATCH($B103,'Team forecast'!$B$3:$B$22,0),MATCH(BJ$1,'Team forecast'!$M$2:$AU$2,0))*IF($Y103&gt;0,25000,0)</f>
        <v>0</v>
      </c>
      <c r="BK103" s="5">
        <f>INDEX('Team forecast'!$M$3:$AU$22,MATCH($B103,'Team forecast'!$B$3:$B$22,0),MATCH(BK$1,'Team forecast'!$M$2:$AU$2,0))*IF($Y103&gt;0,5000,0)</f>
        <v>0</v>
      </c>
      <c r="BL103" s="5">
        <f>INDEX('Team forecast'!$M$3:$AU$22,MATCH($B103,'Team forecast'!$B$3:$B$22,0),MATCH(BL$1,'Team forecast'!$M$2:$AU$2,0))*IF($Y103&gt;0,-15000,0)</f>
        <v>0</v>
      </c>
      <c r="BM103" s="5">
        <f t="shared" si="103"/>
        <v>0</v>
      </c>
      <c r="BN103" s="5">
        <f t="shared" si="104"/>
        <v>0</v>
      </c>
      <c r="BO103" s="5">
        <f t="shared" si="105"/>
        <v>0</v>
      </c>
      <c r="BP103" s="5">
        <f t="shared" si="106"/>
        <v>0</v>
      </c>
      <c r="BQ103" s="5">
        <f t="shared" si="107"/>
        <v>0</v>
      </c>
      <c r="BR103" s="5">
        <f t="shared" si="108"/>
        <v>0</v>
      </c>
      <c r="BS103" s="5">
        <f t="shared" si="109"/>
        <v>0</v>
      </c>
      <c r="BT103" s="5">
        <f t="shared" si="110"/>
        <v>0</v>
      </c>
      <c r="BU103" s="5">
        <f t="shared" si="111"/>
        <v>0</v>
      </c>
      <c r="BV103" s="5">
        <f>IFERROR(SUM(BJ103:BU103),0)*((Cockpit!$C$3)^2)</f>
        <v>0</v>
      </c>
      <c r="BW103" s="19">
        <f>INDEX('Team forecast'!$M$3:$AU$22,MATCH($B103,'Team forecast'!$B$3:$B$22,0),MATCH(BW$1,'Team forecast'!$M$2:$AU$2,0))</f>
        <v>0</v>
      </c>
      <c r="BX103" s="19">
        <f>INDEX('Team forecast'!$M$3:$AU$22,MATCH($B103,'Team forecast'!$B$3:$B$22,0),MATCH(BX$1,'Team forecast'!$M$2:$AU$2,0))</f>
        <v>0</v>
      </c>
      <c r="BY103" s="19">
        <f>INDEX('Team forecast'!$M$3:$AU$22,MATCH($B103,'Team forecast'!$B$3:$B$22,0),MATCH(BY$1,'Team forecast'!$M$2:$AU$2,0))</f>
        <v>0</v>
      </c>
      <c r="BZ103" s="19">
        <f>INDEX('Team forecast'!$M$3:$AU$22,MATCH($B103,'Team forecast'!$B$3:$B$22,0),MATCH(BZ$1,'Team forecast'!$M$2:$AU$2,0))</f>
        <v>0</v>
      </c>
      <c r="CA103" s="5">
        <f t="shared" si="112"/>
        <v>-5000</v>
      </c>
      <c r="CB103" s="5">
        <f>INDEX('Team forecast'!$M$3:$AU$22,MATCH($B103,'Team forecast'!$B$3:$B$22,0),MATCH(CB$1,'Team forecast'!$M$2:$AU$2,0))*IF($Y103&gt;0,25000,0)</f>
        <v>0</v>
      </c>
      <c r="CC103" s="5">
        <f>INDEX('Team forecast'!$M$3:$AU$22,MATCH($B103,'Team forecast'!$B$3:$B$22,0),MATCH(CC$1,'Team forecast'!$M$2:$AU$2,0))*IF($Y103&gt;0,5000,0)</f>
        <v>0</v>
      </c>
      <c r="CD103" s="5">
        <f>INDEX('Team forecast'!$M$3:$AU$22,MATCH($B103,'Team forecast'!$B$3:$B$22,0),MATCH(CD$1,'Team forecast'!$M$2:$AU$2,0))*IF($Y103&gt;0,-15000,0)</f>
        <v>0</v>
      </c>
      <c r="CE103" s="5">
        <f t="shared" si="113"/>
        <v>0</v>
      </c>
      <c r="CF103" s="5">
        <f t="shared" si="114"/>
        <v>0</v>
      </c>
      <c r="CG103" s="5">
        <f t="shared" si="115"/>
        <v>0</v>
      </c>
      <c r="CH103" s="5">
        <f t="shared" si="116"/>
        <v>0</v>
      </c>
      <c r="CI103" s="5">
        <f t="shared" si="117"/>
        <v>0</v>
      </c>
      <c r="CJ103" s="5">
        <f t="shared" si="118"/>
        <v>0</v>
      </c>
      <c r="CK103" s="5">
        <f t="shared" si="119"/>
        <v>0</v>
      </c>
      <c r="CL103" s="5">
        <f t="shared" si="120"/>
        <v>0</v>
      </c>
      <c r="CM103" s="5">
        <f t="shared" si="121"/>
        <v>0</v>
      </c>
      <c r="CN103" s="5">
        <f>IFERROR(SUM(CB103:CM103),0)*((Cockpit!$C$3)^3)</f>
        <v>0</v>
      </c>
      <c r="CO103" s="19">
        <f>INDEX('Team forecast'!$M$3:$AU$22,MATCH($B103,'Team forecast'!$B$3:$B$22,0),MATCH(CO$1,'Team forecast'!$M$2:$AU$2,0))</f>
        <v>0</v>
      </c>
      <c r="CP103" s="19">
        <f>INDEX('Team forecast'!$M$3:$AU$22,MATCH($B103,'Team forecast'!$B$3:$B$22,0),MATCH(CP$1,'Team forecast'!$M$2:$AU$2,0))</f>
        <v>0</v>
      </c>
      <c r="CQ103" s="19">
        <f>INDEX('Team forecast'!$M$3:$AU$22,MATCH($B103,'Team forecast'!$B$3:$B$22,0),MATCH(CQ$1,'Team forecast'!$M$2:$AU$2,0))</f>
        <v>0</v>
      </c>
      <c r="CR103" s="19">
        <f>INDEX('Team forecast'!$M$3:$AU$22,MATCH($B103,'Team forecast'!$B$3:$B$22,0),MATCH(CR$1,'Team forecast'!$M$2:$AU$2,0))</f>
        <v>0</v>
      </c>
      <c r="CS103" s="5">
        <f t="shared" si="122"/>
        <v>-5000</v>
      </c>
      <c r="CT103" s="5">
        <f>INDEX('Team forecast'!$M$3:$AU$22,MATCH($B103,'Team forecast'!$B$3:$B$22,0),MATCH(CT$1,'Team forecast'!$M$2:$AU$2,0))*IF($Y103&gt;0,25000,0)</f>
        <v>0</v>
      </c>
      <c r="CU103" s="5">
        <f>INDEX('Team forecast'!$M$3:$AU$22,MATCH($B103,'Team forecast'!$B$3:$B$22,0),MATCH(CU$1,'Team forecast'!$M$2:$AU$2,0))*IF($Y103&gt;0,5000,0)</f>
        <v>0</v>
      </c>
      <c r="CV103" s="5">
        <f>INDEX('Team forecast'!$M$3:$AU$22,MATCH($B103,'Team forecast'!$B$3:$B$22,0),MATCH(CV$1,'Team forecast'!$M$2:$AU$2,0))*IF($Y103&gt;0,-15000,0)</f>
        <v>0</v>
      </c>
      <c r="CW103" s="5">
        <f t="shared" si="123"/>
        <v>0</v>
      </c>
      <c r="CX103" s="5">
        <f t="shared" si="124"/>
        <v>0</v>
      </c>
      <c r="CY103" s="5">
        <f t="shared" si="125"/>
        <v>0</v>
      </c>
      <c r="CZ103" s="5">
        <f t="shared" si="126"/>
        <v>0</v>
      </c>
      <c r="DA103" s="5">
        <f t="shared" si="127"/>
        <v>0</v>
      </c>
      <c r="DB103" s="5">
        <f t="shared" si="128"/>
        <v>0</v>
      </c>
      <c r="DC103" s="5">
        <f t="shared" si="129"/>
        <v>0</v>
      </c>
      <c r="DD103" s="5">
        <f t="shared" si="130"/>
        <v>0</v>
      </c>
      <c r="DE103" s="5">
        <f t="shared" si="131"/>
        <v>0</v>
      </c>
      <c r="DF103" s="5">
        <f>IFERROR(SUM(CT103:DE103),0)*((Cockpit!$C$3)^4)</f>
        <v>0</v>
      </c>
      <c r="DG103" s="19">
        <f>INDEX('Team forecast'!$M$3:$AU$22,MATCH($B103,'Team forecast'!$B$3:$B$22,0),MATCH(DG$1,'Team forecast'!$M$2:$AU$2,0))</f>
        <v>0</v>
      </c>
      <c r="DH103" s="19">
        <f>INDEX('Team forecast'!$M$3:$AU$22,MATCH($B103,'Team forecast'!$B$3:$B$22,0),MATCH(DH$1,'Team forecast'!$M$2:$AU$2,0))</f>
        <v>0</v>
      </c>
      <c r="DI103" s="19">
        <f>INDEX('Team forecast'!$M$3:$AU$22,MATCH($B103,'Team forecast'!$B$3:$B$22,0),MATCH(DI$1,'Team forecast'!$M$2:$AU$2,0))</f>
        <v>0</v>
      </c>
      <c r="DJ103" s="19">
        <f>INDEX('Team forecast'!$M$3:$AU$22,MATCH($B103,'Team forecast'!$B$3:$B$22,0),MATCH(DJ$1,'Team forecast'!$M$2:$AU$2,0))</f>
        <v>0</v>
      </c>
      <c r="DK103" s="5">
        <f t="shared" si="132"/>
        <v>-5000</v>
      </c>
      <c r="DL103" s="5">
        <f>INDEX('Team forecast'!$M$3:$AU$22,MATCH($B103,'Team forecast'!$B$3:$B$22,0),MATCH(DL$1,'Team forecast'!$M$2:$AU$2,0))*IF($Y103&gt;0,25000,0)</f>
        <v>0</v>
      </c>
      <c r="DM103" s="5">
        <f>INDEX('Team forecast'!$M$3:$AU$22,MATCH($B103,'Team forecast'!$B$3:$B$22,0),MATCH(DM$1,'Team forecast'!$M$2:$AU$2,0))*IF($Y103&gt;0,5000,0)</f>
        <v>0</v>
      </c>
      <c r="DN103" s="5">
        <f>INDEX('Team forecast'!$M$3:$AU$22,MATCH($B103,'Team forecast'!$B$3:$B$22,0),MATCH(DN$1,'Team forecast'!$M$2:$AU$2,0))*IF($Y103&gt;0,-15000,0)</f>
        <v>0</v>
      </c>
      <c r="DO103" s="5">
        <f t="shared" si="133"/>
        <v>0</v>
      </c>
      <c r="DP103" s="5">
        <f t="shared" si="134"/>
        <v>0</v>
      </c>
      <c r="DQ103" s="5">
        <f t="shared" si="135"/>
        <v>0</v>
      </c>
      <c r="DR103" s="5">
        <f t="shared" si="136"/>
        <v>0</v>
      </c>
      <c r="DS103" s="5">
        <f t="shared" si="137"/>
        <v>0</v>
      </c>
      <c r="DT103" s="5">
        <f t="shared" si="138"/>
        <v>0</v>
      </c>
      <c r="DU103" s="5">
        <f t="shared" si="139"/>
        <v>0</v>
      </c>
      <c r="DV103" s="5">
        <f t="shared" si="140"/>
        <v>0</v>
      </c>
      <c r="DW103" s="5">
        <f t="shared" si="141"/>
        <v>0</v>
      </c>
      <c r="DX103" s="5">
        <f>IFERROR(SUM(DL103:DW103),0)*((Cockpit!$C$3)^5)</f>
        <v>0</v>
      </c>
      <c r="DY103" s="5">
        <f t="shared" si="142"/>
        <v>-5000</v>
      </c>
      <c r="DZ103" s="5" t="str">
        <f>IF(ISERROR(MATCH(A103,'Current squad'!B:B,0)),"No","Yes")</f>
        <v>No</v>
      </c>
      <c r="EA103" s="5" cm="1">
        <f t="array" ref="EA103">IFERROR(_xlfn.IFS(DZ103="Yes",0,DZ103="No",H103*1%),999999)</f>
        <v>40470</v>
      </c>
      <c r="EB103" s="5">
        <f t="shared" si="84"/>
        <v>4087470</v>
      </c>
      <c r="EC103" s="5">
        <f t="shared" si="143"/>
        <v>-45470</v>
      </c>
      <c r="ED103" s="1">
        <f t="shared" si="85"/>
        <v>-1.1235483073881888E-2</v>
      </c>
      <c r="EE103" s="5">
        <f>RANK(EC103,$EC$2:$EC$572)+COUNTIF($EC$2:EC103,EC103)-1</f>
        <v>457</v>
      </c>
      <c r="EF103" s="4">
        <f>RANK(ED103,$ED$2:$ED$572)+COUNTIF($ED$2:ED103,ED103)-1</f>
        <v>281</v>
      </c>
    </row>
    <row r="104" spans="1:136" x14ac:dyDescent="0.3">
      <c r="A104" t="str">
        <f>IF(Holdet.dk!A104&lt;&gt;"",Holdet.dk!A104,"")</f>
        <v>Nick Pope</v>
      </c>
      <c r="B104" t="str">
        <f>INDEX(Holdet.dk!B:B,MATCH($A104,Holdet.dk!$A:$A,0))</f>
        <v>Burnley</v>
      </c>
      <c r="C104" t="str">
        <f>INDEX(Holdet.dk!C:C,MATCH($A104,Holdet.dk!$A:$A,0))</f>
        <v>Goalkeeper</v>
      </c>
      <c r="D104" t="str">
        <f>INDEX(Holdet.dk!D:D,MATCH($A104,Holdet.dk!$A:$A,0))</f>
        <v>4.930.000</v>
      </c>
      <c r="E104" s="1">
        <f>IFERROR(_xlfn.NUMBERVALUE(INDEX(Holdet.dk!$E:$E,MATCH($A104,Holdet.dk!$A:$A,0)),","),0)</f>
        <v>4.0999999999999995E-2</v>
      </c>
      <c r="F104" t="str">
        <f>IF(INDEX(Lookup!H:H,MATCH('Master data'!A104,Lookup!G:G,0))=0,A104,INDEX(Lookup!H:H,MATCH('Master data'!A104,Lookup!G:G,0)))</f>
        <v>Nick Pope</v>
      </c>
      <c r="G104" t="str">
        <f>IFERROR(INDEX(Lookup!B:B,MATCH(INDEX(Rotowire!C:C,MATCH(F104,Rotowire!A:A,0)),Lookup!D:D,0)),"")</f>
        <v>Sheffield United</v>
      </c>
      <c r="H104" s="5">
        <f t="shared" si="76"/>
        <v>4930000</v>
      </c>
      <c r="I104" s="19">
        <f>IFERROR(INDEX('Team forecast'!$G$3:$I$22,MATCH($B104,'Team forecast'!$B$3:$B$22,0),MATCH(I$1,'Team forecast'!$G$2:$I$2,0)),0)</f>
        <v>0.86842105263157876</v>
      </c>
      <c r="J104" s="19">
        <f>IFERROR(INDEX('Team forecast'!$G$3:$I$22,MATCH($B104,'Team forecast'!$B$3:$B$22,0),MATCH(J$1,'Team forecast'!$G$2:$I$2,0)),0)</f>
        <v>0.79999999999999993</v>
      </c>
      <c r="K104" s="19">
        <f>IFERROR(INDEX('Team forecast'!$G$3:$I$22,MATCH($B104,'Team forecast'!$B$3:$B$22,0),MATCH(K$1,'Team forecast'!$G$2:$I$2,0)),0)</f>
        <v>1.3061924203441888</v>
      </c>
      <c r="L104">
        <f>SUMIFS(Rotowire!E:E,Rotowire!$A:$A,'Master data'!$F104)</f>
        <v>95</v>
      </c>
      <c r="M104" s="2">
        <f>SUMIFS(Rotowire!F:F,Rotowire!$A:$A,'Master data'!$F104)*I104</f>
        <v>0</v>
      </c>
      <c r="N104" s="2">
        <f>SUMIFS(Rotowire!G:G,Rotowire!$A:$A,'Master data'!$F104)*I104</f>
        <v>0</v>
      </c>
      <c r="O104" s="2">
        <f>SUMIFS(Rotowire!I:I,Rotowire!$A:$A,'Master data'!$F104)*I104</f>
        <v>0</v>
      </c>
      <c r="P104" s="2">
        <f>SUMIFS(Rotowire!W:W,Rotowire!$A:$A,'Master data'!$F104)*K104</f>
        <v>0.31348618088260533</v>
      </c>
      <c r="Q104" s="2">
        <f>SUMIFS(Rotowire!Y:Y,Rotowire!$A:$A,'Master data'!$F104)*J104</f>
        <v>1.8959999999999999</v>
      </c>
      <c r="R104" s="2">
        <f>SUMIFS(Rotowire!AB:AB,Rotowire!$A:$A,'Master data'!$F104)</f>
        <v>7.0000000000000007E-2</v>
      </c>
      <c r="S104" s="2">
        <f>SUMIFS(Rotowire!AC:AC,Rotowire!$A:$A,'Master data'!$F104)</f>
        <v>0</v>
      </c>
      <c r="T104" s="2">
        <f>INDEX('Team forecast'!D$3:D$22,MATCH($B104,'Team forecast'!$B$3:$B$22,0))</f>
        <v>1.32</v>
      </c>
      <c r="U104" s="2">
        <f>INDEX('Team forecast'!E$3:E$22,MATCH($B104,'Team forecast'!$B$3:$B$22,0))</f>
        <v>1.1599999999999999</v>
      </c>
      <c r="V104" s="2">
        <f>INDEX('Team forecast'!J$3:J$22,MATCH($B104,'Team forecast'!$B$3:$B$22,0))</f>
        <v>0.39810000000000001</v>
      </c>
      <c r="W104" s="2">
        <f>INDEX('Team forecast'!K$3:K$22,MATCH($B104,'Team forecast'!$B$3:$B$22,0))</f>
        <v>0.27700000000000002</v>
      </c>
      <c r="X104" s="2">
        <f>INDEX('Team forecast'!L$3:L$22,MATCH($B104,'Team forecast'!$B$3:$B$22,0))</f>
        <v>0.32490000000000002</v>
      </c>
      <c r="Y104" s="5">
        <f t="shared" si="77"/>
        <v>7000</v>
      </c>
      <c r="Z104" s="5">
        <f t="shared" si="78"/>
        <v>9952.5</v>
      </c>
      <c r="AA104" s="5">
        <f t="shared" si="79"/>
        <v>1385.0000000000002</v>
      </c>
      <c r="AB104" s="5">
        <f t="shared" si="80"/>
        <v>-4873.5</v>
      </c>
      <c r="AC104" s="5">
        <f t="shared" si="81"/>
        <v>0</v>
      </c>
      <c r="AD104" s="5">
        <f t="shared" si="86"/>
        <v>0</v>
      </c>
      <c r="AE104" s="5">
        <f t="shared" si="87"/>
        <v>0</v>
      </c>
      <c r="AF104" s="5">
        <f t="shared" si="82"/>
        <v>23511.463566195398</v>
      </c>
      <c r="AG104" s="5">
        <f t="shared" si="83"/>
        <v>9480</v>
      </c>
      <c r="AH104" s="5">
        <f t="shared" si="88"/>
        <v>-1400.0000000000002</v>
      </c>
      <c r="AI104" s="5">
        <f t="shared" si="89"/>
        <v>0</v>
      </c>
      <c r="AJ104" s="5">
        <f t="shared" si="90"/>
        <v>13200</v>
      </c>
      <c r="AK104" s="5">
        <f t="shared" si="91"/>
        <v>-9280</v>
      </c>
      <c r="AL104" s="5">
        <f>IFERROR(SUM(Y104:AK104),-5000)*((Cockpit!$C$3)^0)</f>
        <v>48975.463566195394</v>
      </c>
      <c r="AM104" s="19">
        <f>INDEX('Team forecast'!$M$3:$AU$22,MATCH($B104,'Team forecast'!$B$3:$B$22,0),MATCH(AM$1,'Team forecast'!$M$2:$AU$2,0))</f>
        <v>0</v>
      </c>
      <c r="AN104" s="19">
        <f>INDEX('Team forecast'!$M$3:$AU$22,MATCH($B104,'Team forecast'!$B$3:$B$22,0),MATCH(AN$1,'Team forecast'!$M$2:$AU$2,0))</f>
        <v>0</v>
      </c>
      <c r="AO104" s="19">
        <f>INDEX('Team forecast'!$M$3:$AU$22,MATCH($B104,'Team forecast'!$B$3:$B$22,0),MATCH(AO$1,'Team forecast'!$M$2:$AU$2,0))</f>
        <v>0</v>
      </c>
      <c r="AP104" s="19">
        <f>INDEX('Team forecast'!$M$3:$AU$22,MATCH($B104,'Team forecast'!$B$3:$B$22,0),MATCH(AP$1,'Team forecast'!$M$2:$AU$2,0))</f>
        <v>0</v>
      </c>
      <c r="AQ104" s="5">
        <f t="shared" si="92"/>
        <v>7000</v>
      </c>
      <c r="AR104" s="5">
        <f>INDEX('Team forecast'!$M$3:$AU$22,MATCH($B104,'Team forecast'!$B$3:$B$22,0),MATCH(AR$1,'Team forecast'!$M$2:$AU$2,0))*IF($Y104&gt;0,25000,0)</f>
        <v>0</v>
      </c>
      <c r="AS104" s="5">
        <f>INDEX('Team forecast'!$M$3:$AU$22,MATCH($B104,'Team forecast'!$B$3:$B$22,0),MATCH(AS$1,'Team forecast'!$M$2:$AU$2,0))*IF($Y104&gt;0,5000,0)</f>
        <v>0</v>
      </c>
      <c r="AT104" s="5">
        <f>INDEX('Team forecast'!$M$3:$AU$22,MATCH($B104,'Team forecast'!$B$3:$B$22,0),MATCH(AT$1,'Team forecast'!$M$2:$AU$2,0))*IF($Y104&gt;0,-15000,0)</f>
        <v>0</v>
      </c>
      <c r="AU104" s="5">
        <f t="shared" si="93"/>
        <v>0</v>
      </c>
      <c r="AV104" s="5">
        <f t="shared" si="94"/>
        <v>0</v>
      </c>
      <c r="AW104" s="5">
        <f t="shared" si="95"/>
        <v>0</v>
      </c>
      <c r="AX104" s="5">
        <f t="shared" si="96"/>
        <v>0</v>
      </c>
      <c r="AY104" s="5">
        <f t="shared" si="97"/>
        <v>0</v>
      </c>
      <c r="AZ104" s="5">
        <f t="shared" si="98"/>
        <v>-1400.0000000000002</v>
      </c>
      <c r="BA104" s="5">
        <f t="shared" si="99"/>
        <v>0</v>
      </c>
      <c r="BB104" s="5">
        <f t="shared" si="100"/>
        <v>0</v>
      </c>
      <c r="BC104" s="5">
        <f t="shared" si="101"/>
        <v>0</v>
      </c>
      <c r="BD104" s="5">
        <f>IFERROR(SUM(AR104:BC104),0)*((Cockpit!$C$3)^1)</f>
        <v>-980.00000000000011</v>
      </c>
      <c r="BE104" s="19">
        <f>INDEX('Team forecast'!$M$3:$AU$22,MATCH($B104,'Team forecast'!$B$3:$B$22,0),MATCH(BE$1,'Team forecast'!$M$2:$AU$2,0))</f>
        <v>0</v>
      </c>
      <c r="BF104" s="19">
        <f>INDEX('Team forecast'!$M$3:$AU$22,MATCH($B104,'Team forecast'!$B$3:$B$22,0),MATCH(BF$1,'Team forecast'!$M$2:$AU$2,0))</f>
        <v>0</v>
      </c>
      <c r="BG104" s="19">
        <f>INDEX('Team forecast'!$M$3:$AU$22,MATCH($B104,'Team forecast'!$B$3:$B$22,0),MATCH(BG$1,'Team forecast'!$M$2:$AU$2,0))</f>
        <v>0</v>
      </c>
      <c r="BH104" s="19">
        <f>INDEX('Team forecast'!$M$3:$AU$22,MATCH($B104,'Team forecast'!$B$3:$B$22,0),MATCH(BH$1,'Team forecast'!$M$2:$AU$2,0))</f>
        <v>0</v>
      </c>
      <c r="BI104" s="5">
        <f t="shared" si="102"/>
        <v>7000</v>
      </c>
      <c r="BJ104" s="5">
        <f>INDEX('Team forecast'!$M$3:$AU$22,MATCH($B104,'Team forecast'!$B$3:$B$22,0),MATCH(BJ$1,'Team forecast'!$M$2:$AU$2,0))*IF($Y104&gt;0,25000,0)</f>
        <v>0</v>
      </c>
      <c r="BK104" s="5">
        <f>INDEX('Team forecast'!$M$3:$AU$22,MATCH($B104,'Team forecast'!$B$3:$B$22,0),MATCH(BK$1,'Team forecast'!$M$2:$AU$2,0))*IF($Y104&gt;0,5000,0)</f>
        <v>0</v>
      </c>
      <c r="BL104" s="5">
        <f>INDEX('Team forecast'!$M$3:$AU$22,MATCH($B104,'Team forecast'!$B$3:$B$22,0),MATCH(BL$1,'Team forecast'!$M$2:$AU$2,0))*IF($Y104&gt;0,-15000,0)</f>
        <v>0</v>
      </c>
      <c r="BM104" s="5">
        <f t="shared" si="103"/>
        <v>0</v>
      </c>
      <c r="BN104" s="5">
        <f t="shared" si="104"/>
        <v>0</v>
      </c>
      <c r="BO104" s="5">
        <f t="shared" si="105"/>
        <v>0</v>
      </c>
      <c r="BP104" s="5">
        <f t="shared" si="106"/>
        <v>0</v>
      </c>
      <c r="BQ104" s="5">
        <f t="shared" si="107"/>
        <v>0</v>
      </c>
      <c r="BR104" s="5">
        <f t="shared" si="108"/>
        <v>-1400.0000000000002</v>
      </c>
      <c r="BS104" s="5">
        <f t="shared" si="109"/>
        <v>0</v>
      </c>
      <c r="BT104" s="5">
        <f t="shared" si="110"/>
        <v>0</v>
      </c>
      <c r="BU104" s="5">
        <f t="shared" si="111"/>
        <v>0</v>
      </c>
      <c r="BV104" s="5">
        <f>IFERROR(SUM(BJ104:BU104),0)*((Cockpit!$C$3)^2)</f>
        <v>-686</v>
      </c>
      <c r="BW104" s="19">
        <f>INDEX('Team forecast'!$M$3:$AU$22,MATCH($B104,'Team forecast'!$B$3:$B$22,0),MATCH(BW$1,'Team forecast'!$M$2:$AU$2,0))</f>
        <v>0</v>
      </c>
      <c r="BX104" s="19">
        <f>INDEX('Team forecast'!$M$3:$AU$22,MATCH($B104,'Team forecast'!$B$3:$B$22,0),MATCH(BX$1,'Team forecast'!$M$2:$AU$2,0))</f>
        <v>0</v>
      </c>
      <c r="BY104" s="19">
        <f>INDEX('Team forecast'!$M$3:$AU$22,MATCH($B104,'Team forecast'!$B$3:$B$22,0),MATCH(BY$1,'Team forecast'!$M$2:$AU$2,0))</f>
        <v>0</v>
      </c>
      <c r="BZ104" s="19">
        <f>INDEX('Team forecast'!$M$3:$AU$22,MATCH($B104,'Team forecast'!$B$3:$B$22,0),MATCH(BZ$1,'Team forecast'!$M$2:$AU$2,0))</f>
        <v>0</v>
      </c>
      <c r="CA104" s="5">
        <f t="shared" si="112"/>
        <v>7000</v>
      </c>
      <c r="CB104" s="5">
        <f>INDEX('Team forecast'!$M$3:$AU$22,MATCH($B104,'Team forecast'!$B$3:$B$22,0),MATCH(CB$1,'Team forecast'!$M$2:$AU$2,0))*IF($Y104&gt;0,25000,0)</f>
        <v>0</v>
      </c>
      <c r="CC104" s="5">
        <f>INDEX('Team forecast'!$M$3:$AU$22,MATCH($B104,'Team forecast'!$B$3:$B$22,0),MATCH(CC$1,'Team forecast'!$M$2:$AU$2,0))*IF($Y104&gt;0,5000,0)</f>
        <v>0</v>
      </c>
      <c r="CD104" s="5">
        <f>INDEX('Team forecast'!$M$3:$AU$22,MATCH($B104,'Team forecast'!$B$3:$B$22,0),MATCH(CD$1,'Team forecast'!$M$2:$AU$2,0))*IF($Y104&gt;0,-15000,0)</f>
        <v>0</v>
      </c>
      <c r="CE104" s="5">
        <f t="shared" si="113"/>
        <v>0</v>
      </c>
      <c r="CF104" s="5">
        <f t="shared" si="114"/>
        <v>0</v>
      </c>
      <c r="CG104" s="5">
        <f t="shared" si="115"/>
        <v>0</v>
      </c>
      <c r="CH104" s="5">
        <f t="shared" si="116"/>
        <v>0</v>
      </c>
      <c r="CI104" s="5">
        <f t="shared" si="117"/>
        <v>0</v>
      </c>
      <c r="CJ104" s="5">
        <f t="shared" si="118"/>
        <v>-1400.0000000000002</v>
      </c>
      <c r="CK104" s="5">
        <f t="shared" si="119"/>
        <v>0</v>
      </c>
      <c r="CL104" s="5">
        <f t="shared" si="120"/>
        <v>0</v>
      </c>
      <c r="CM104" s="5">
        <f t="shared" si="121"/>
        <v>0</v>
      </c>
      <c r="CN104" s="5">
        <f>IFERROR(SUM(CB104:CM104),0)*((Cockpit!$C$3)^3)</f>
        <v>-480.2</v>
      </c>
      <c r="CO104" s="19">
        <f>INDEX('Team forecast'!$M$3:$AU$22,MATCH($B104,'Team forecast'!$B$3:$B$22,0),MATCH(CO$1,'Team forecast'!$M$2:$AU$2,0))</f>
        <v>0</v>
      </c>
      <c r="CP104" s="19">
        <f>INDEX('Team forecast'!$M$3:$AU$22,MATCH($B104,'Team forecast'!$B$3:$B$22,0),MATCH(CP$1,'Team forecast'!$M$2:$AU$2,0))</f>
        <v>0</v>
      </c>
      <c r="CQ104" s="19">
        <f>INDEX('Team forecast'!$M$3:$AU$22,MATCH($B104,'Team forecast'!$B$3:$B$22,0),MATCH(CQ$1,'Team forecast'!$M$2:$AU$2,0))</f>
        <v>0</v>
      </c>
      <c r="CR104" s="19">
        <f>INDEX('Team forecast'!$M$3:$AU$22,MATCH($B104,'Team forecast'!$B$3:$B$22,0),MATCH(CR$1,'Team forecast'!$M$2:$AU$2,0))</f>
        <v>0</v>
      </c>
      <c r="CS104" s="5">
        <f t="shared" si="122"/>
        <v>7000</v>
      </c>
      <c r="CT104" s="5">
        <f>INDEX('Team forecast'!$M$3:$AU$22,MATCH($B104,'Team forecast'!$B$3:$B$22,0),MATCH(CT$1,'Team forecast'!$M$2:$AU$2,0))*IF($Y104&gt;0,25000,0)</f>
        <v>0</v>
      </c>
      <c r="CU104" s="5">
        <f>INDEX('Team forecast'!$M$3:$AU$22,MATCH($B104,'Team forecast'!$B$3:$B$22,0),MATCH(CU$1,'Team forecast'!$M$2:$AU$2,0))*IF($Y104&gt;0,5000,0)</f>
        <v>0</v>
      </c>
      <c r="CV104" s="5">
        <f>INDEX('Team forecast'!$M$3:$AU$22,MATCH($B104,'Team forecast'!$B$3:$B$22,0),MATCH(CV$1,'Team forecast'!$M$2:$AU$2,0))*IF($Y104&gt;0,-15000,0)</f>
        <v>0</v>
      </c>
      <c r="CW104" s="5">
        <f t="shared" si="123"/>
        <v>0</v>
      </c>
      <c r="CX104" s="5">
        <f t="shared" si="124"/>
        <v>0</v>
      </c>
      <c r="CY104" s="5">
        <f t="shared" si="125"/>
        <v>0</v>
      </c>
      <c r="CZ104" s="5">
        <f t="shared" si="126"/>
        <v>0</v>
      </c>
      <c r="DA104" s="5">
        <f t="shared" si="127"/>
        <v>0</v>
      </c>
      <c r="DB104" s="5">
        <f t="shared" si="128"/>
        <v>-1400.0000000000002</v>
      </c>
      <c r="DC104" s="5">
        <f t="shared" si="129"/>
        <v>0</v>
      </c>
      <c r="DD104" s="5">
        <f t="shared" si="130"/>
        <v>0</v>
      </c>
      <c r="DE104" s="5">
        <f t="shared" si="131"/>
        <v>0</v>
      </c>
      <c r="DF104" s="5">
        <f>IFERROR(SUM(CT104:DE104),0)*((Cockpit!$C$3)^4)</f>
        <v>-336.13999999999993</v>
      </c>
      <c r="DG104" s="19">
        <f>INDEX('Team forecast'!$M$3:$AU$22,MATCH($B104,'Team forecast'!$B$3:$B$22,0),MATCH(DG$1,'Team forecast'!$M$2:$AU$2,0))</f>
        <v>0</v>
      </c>
      <c r="DH104" s="19">
        <f>INDEX('Team forecast'!$M$3:$AU$22,MATCH($B104,'Team forecast'!$B$3:$B$22,0),MATCH(DH$1,'Team forecast'!$M$2:$AU$2,0))</f>
        <v>0</v>
      </c>
      <c r="DI104" s="19">
        <f>INDEX('Team forecast'!$M$3:$AU$22,MATCH($B104,'Team forecast'!$B$3:$B$22,0),MATCH(DI$1,'Team forecast'!$M$2:$AU$2,0))</f>
        <v>0</v>
      </c>
      <c r="DJ104" s="19">
        <f>INDEX('Team forecast'!$M$3:$AU$22,MATCH($B104,'Team forecast'!$B$3:$B$22,0),MATCH(DJ$1,'Team forecast'!$M$2:$AU$2,0))</f>
        <v>0</v>
      </c>
      <c r="DK104" s="5">
        <f t="shared" si="132"/>
        <v>7000</v>
      </c>
      <c r="DL104" s="5">
        <f>INDEX('Team forecast'!$M$3:$AU$22,MATCH($B104,'Team forecast'!$B$3:$B$22,0),MATCH(DL$1,'Team forecast'!$M$2:$AU$2,0))*IF($Y104&gt;0,25000,0)</f>
        <v>0</v>
      </c>
      <c r="DM104" s="5">
        <f>INDEX('Team forecast'!$M$3:$AU$22,MATCH($B104,'Team forecast'!$B$3:$B$22,0),MATCH(DM$1,'Team forecast'!$M$2:$AU$2,0))*IF($Y104&gt;0,5000,0)</f>
        <v>0</v>
      </c>
      <c r="DN104" s="5">
        <f>INDEX('Team forecast'!$M$3:$AU$22,MATCH($B104,'Team forecast'!$B$3:$B$22,0),MATCH(DN$1,'Team forecast'!$M$2:$AU$2,0))*IF($Y104&gt;0,-15000,0)</f>
        <v>0</v>
      </c>
      <c r="DO104" s="5">
        <f t="shared" si="133"/>
        <v>0</v>
      </c>
      <c r="DP104" s="5">
        <f t="shared" si="134"/>
        <v>0</v>
      </c>
      <c r="DQ104" s="5">
        <f t="shared" si="135"/>
        <v>0</v>
      </c>
      <c r="DR104" s="5">
        <f t="shared" si="136"/>
        <v>0</v>
      </c>
      <c r="DS104" s="5">
        <f t="shared" si="137"/>
        <v>0</v>
      </c>
      <c r="DT104" s="5">
        <f t="shared" si="138"/>
        <v>-1400.0000000000002</v>
      </c>
      <c r="DU104" s="5">
        <f t="shared" si="139"/>
        <v>0</v>
      </c>
      <c r="DV104" s="5">
        <f t="shared" si="140"/>
        <v>0</v>
      </c>
      <c r="DW104" s="5">
        <f t="shared" si="141"/>
        <v>0</v>
      </c>
      <c r="DX104" s="5">
        <f>IFERROR(SUM(DL104:DW104),0)*((Cockpit!$C$3)^5)</f>
        <v>-235.29799999999994</v>
      </c>
      <c r="DY104" s="5">
        <f t="shared" si="142"/>
        <v>46257.825566195395</v>
      </c>
      <c r="DZ104" s="5" t="str">
        <f>IF(ISERROR(MATCH(A104,'Current squad'!B:B,0)),"No","Yes")</f>
        <v>No</v>
      </c>
      <c r="EA104" s="5" cm="1">
        <f t="array" ref="EA104">IFERROR(_xlfn.IFS(DZ104="Yes",0,DZ104="No",H104*1%),999999)</f>
        <v>49300</v>
      </c>
      <c r="EB104" s="5">
        <f t="shared" si="84"/>
        <v>4979300</v>
      </c>
      <c r="EC104" s="5">
        <f t="shared" si="143"/>
        <v>-3042.1744338046046</v>
      </c>
      <c r="ED104" s="1">
        <f t="shared" si="85"/>
        <v>-6.1707392166421998E-4</v>
      </c>
      <c r="EE104" s="5">
        <f>RANK(EC104,$EC$2:$EC$572)+COUNTIF($EC$2:EC104,EC104)-1</f>
        <v>80</v>
      </c>
      <c r="EF104" s="4">
        <f>RANK(ED104,$ED$2:$ED$572)+COUNTIF($ED$2:ED104,ED104)-1</f>
        <v>79</v>
      </c>
    </row>
    <row r="105" spans="1:136" x14ac:dyDescent="0.3">
      <c r="A105" t="str">
        <f>IF(Holdet.dk!A105&lt;&gt;"",Holdet.dk!A105,"")</f>
        <v>Mason Holgate</v>
      </c>
      <c r="B105" t="str">
        <f>INDEX(Holdet.dk!B:B,MATCH($A105,Holdet.dk!$A:$A,0))</f>
        <v>Everton</v>
      </c>
      <c r="C105" t="str">
        <f>INDEX(Holdet.dk!C:C,MATCH($A105,Holdet.dk!$A:$A,0))</f>
        <v>Defense</v>
      </c>
      <c r="D105" t="str">
        <f>INDEX(Holdet.dk!D:D,MATCH($A105,Holdet.dk!$A:$A,0))</f>
        <v>3.997.000</v>
      </c>
      <c r="E105" s="1">
        <f>IFERROR(_xlfn.NUMBERVALUE(INDEX(Holdet.dk!$E:$E,MATCH($A105,Holdet.dk!$A:$A,0)),","),0)</f>
        <v>1.3999999999999999E-2</v>
      </c>
      <c r="F105" t="str">
        <f>IF(INDEX(Lookup!H:H,MATCH('Master data'!A105,Lookup!G:G,0))=0,A105,INDEX(Lookup!H:H,MATCH('Master data'!A105,Lookup!G:G,0)))</f>
        <v>Mason Holgate</v>
      </c>
      <c r="G105" t="str">
        <f>IFERROR(INDEX(Lookup!B:B,MATCH(INDEX(Rotowire!C:C,MATCH(F105,Rotowire!A:A,0)),Lookup!D:D,0)),"")</f>
        <v>Manchester City</v>
      </c>
      <c r="H105" s="5">
        <f t="shared" si="76"/>
        <v>3997000</v>
      </c>
      <c r="I105" s="19">
        <f>IFERROR(INDEX('Team forecast'!$G$3:$I$22,MATCH($B105,'Team forecast'!$B$3:$B$22,0),MATCH(I$1,'Team forecast'!$G$2:$I$2,0)),0)</f>
        <v>1.118279569892473</v>
      </c>
      <c r="J105" s="19">
        <f>IFERROR(INDEX('Team forecast'!$G$3:$I$22,MATCH($B105,'Team forecast'!$B$3:$B$22,0),MATCH(J$1,'Team forecast'!$G$2:$I$2,0)),0)</f>
        <v>0.86602870813397137</v>
      </c>
      <c r="K105" s="19">
        <f>IFERROR(INDEX('Team forecast'!$G$3:$I$22,MATCH($B105,'Team forecast'!$B$3:$B$22,0),MATCH(K$1,'Team forecast'!$G$2:$I$2,0)),0)</f>
        <v>1.6365413680270404</v>
      </c>
      <c r="L105">
        <f>SUMIFS(Rotowire!E:E,Rotowire!$A:$A,'Master data'!$F105)</f>
        <v>95</v>
      </c>
      <c r="M105" s="2">
        <f>SUMIFS(Rotowire!F:F,Rotowire!$A:$A,'Master data'!$F105)*I105</f>
        <v>3.3548387096774192E-2</v>
      </c>
      <c r="N105" s="2">
        <f>SUMIFS(Rotowire!G:G,Rotowire!$A:$A,'Master data'!$F105)*I105</f>
        <v>5.5913978494623651E-2</v>
      </c>
      <c r="O105" s="2">
        <f>SUMIFS(Rotowire!I:I,Rotowire!$A:$A,'Master data'!$F105)*I105</f>
        <v>0.19010752688172042</v>
      </c>
      <c r="P105" s="2">
        <f>SUMIFS(Rotowire!W:W,Rotowire!$A:$A,'Master data'!$F105)*K105</f>
        <v>0.16365413680270405</v>
      </c>
      <c r="Q105" s="2">
        <f>SUMIFS(Rotowire!Y:Y,Rotowire!$A:$A,'Master data'!$F105)*J105</f>
        <v>0</v>
      </c>
      <c r="R105" s="2">
        <f>SUMIFS(Rotowire!AB:AB,Rotowire!$A:$A,'Master data'!$F105)</f>
        <v>0.35</v>
      </c>
      <c r="S105" s="2">
        <f>SUMIFS(Rotowire!AC:AC,Rotowire!$A:$A,'Master data'!$F105)</f>
        <v>0.01</v>
      </c>
      <c r="T105" s="2">
        <f>INDEX('Team forecast'!D$3:D$22,MATCH($B105,'Team forecast'!$B$3:$B$22,0))</f>
        <v>1.04</v>
      </c>
      <c r="U105" s="2">
        <f>INDEX('Team forecast'!E$3:E$22,MATCH($B105,'Team forecast'!$B$3:$B$22,0))</f>
        <v>1.81</v>
      </c>
      <c r="V105" s="2">
        <f>INDEX('Team forecast'!J$3:J$22,MATCH($B105,'Team forecast'!$B$3:$B$22,0))</f>
        <v>0.21479999999999999</v>
      </c>
      <c r="W105" s="2">
        <f>INDEX('Team forecast'!K$3:K$22,MATCH($B105,'Team forecast'!$B$3:$B$22,0))</f>
        <v>0.23649999999999999</v>
      </c>
      <c r="X105" s="2">
        <f>INDEX('Team forecast'!L$3:L$22,MATCH($B105,'Team forecast'!$B$3:$B$22,0))</f>
        <v>0.54869999999999997</v>
      </c>
      <c r="Y105" s="5">
        <f t="shared" si="77"/>
        <v>7000</v>
      </c>
      <c r="Z105" s="5">
        <f t="shared" si="78"/>
        <v>5370</v>
      </c>
      <c r="AA105" s="5">
        <f t="shared" si="79"/>
        <v>1182.5</v>
      </c>
      <c r="AB105" s="5">
        <f t="shared" si="80"/>
        <v>-8230.5</v>
      </c>
      <c r="AC105" s="5">
        <f t="shared" si="81"/>
        <v>5032.2580645161288</v>
      </c>
      <c r="AD105" s="5">
        <f t="shared" si="86"/>
        <v>2795.6989247311826</v>
      </c>
      <c r="AE105" s="5">
        <f t="shared" si="87"/>
        <v>1901.0752688172042</v>
      </c>
      <c r="AF105" s="5">
        <f t="shared" si="82"/>
        <v>8182.7068401352026</v>
      </c>
      <c r="AG105" s="5">
        <f t="shared" si="83"/>
        <v>0</v>
      </c>
      <c r="AH105" s="5">
        <f t="shared" si="88"/>
        <v>-7000</v>
      </c>
      <c r="AI105" s="5">
        <f t="shared" si="89"/>
        <v>-500</v>
      </c>
      <c r="AJ105" s="5">
        <f t="shared" si="90"/>
        <v>10400</v>
      </c>
      <c r="AK105" s="5">
        <f t="shared" si="91"/>
        <v>-14480</v>
      </c>
      <c r="AL105" s="5">
        <f>IFERROR(SUM(Y105:AK105),-5000)*((Cockpit!$C$3)^0)</f>
        <v>11653.739098199716</v>
      </c>
      <c r="AM105" s="19">
        <f>INDEX('Team forecast'!$M$3:$AU$22,MATCH($B105,'Team forecast'!$B$3:$B$22,0),MATCH(AM$1,'Team forecast'!$M$2:$AU$2,0))</f>
        <v>0</v>
      </c>
      <c r="AN105" s="19">
        <f>INDEX('Team forecast'!$M$3:$AU$22,MATCH($B105,'Team forecast'!$B$3:$B$22,0),MATCH(AN$1,'Team forecast'!$M$2:$AU$2,0))</f>
        <v>0</v>
      </c>
      <c r="AO105" s="19">
        <f>INDEX('Team forecast'!$M$3:$AU$22,MATCH($B105,'Team forecast'!$B$3:$B$22,0),MATCH(AO$1,'Team forecast'!$M$2:$AU$2,0))</f>
        <v>0</v>
      </c>
      <c r="AP105" s="19">
        <f>INDEX('Team forecast'!$M$3:$AU$22,MATCH($B105,'Team forecast'!$B$3:$B$22,0),MATCH(AP$1,'Team forecast'!$M$2:$AU$2,0))</f>
        <v>0</v>
      </c>
      <c r="AQ105" s="5">
        <f t="shared" si="92"/>
        <v>7000</v>
      </c>
      <c r="AR105" s="5">
        <f>INDEX('Team forecast'!$M$3:$AU$22,MATCH($B105,'Team forecast'!$B$3:$B$22,0),MATCH(AR$1,'Team forecast'!$M$2:$AU$2,0))*IF($Y105&gt;0,25000,0)</f>
        <v>0</v>
      </c>
      <c r="AS105" s="5">
        <f>INDEX('Team forecast'!$M$3:$AU$22,MATCH($B105,'Team forecast'!$B$3:$B$22,0),MATCH(AS$1,'Team forecast'!$M$2:$AU$2,0))*IF($Y105&gt;0,5000,0)</f>
        <v>0</v>
      </c>
      <c r="AT105" s="5">
        <f>INDEX('Team forecast'!$M$3:$AU$22,MATCH($B105,'Team forecast'!$B$3:$B$22,0),MATCH(AT$1,'Team forecast'!$M$2:$AU$2,0))*IF($Y105&gt;0,-15000,0)</f>
        <v>0</v>
      </c>
      <c r="AU105" s="5">
        <f t="shared" si="93"/>
        <v>0</v>
      </c>
      <c r="AV105" s="5">
        <f t="shared" si="94"/>
        <v>0</v>
      </c>
      <c r="AW105" s="5">
        <f t="shared" si="95"/>
        <v>0</v>
      </c>
      <c r="AX105" s="5">
        <f t="shared" si="96"/>
        <v>0</v>
      </c>
      <c r="AY105" s="5">
        <f t="shared" si="97"/>
        <v>0</v>
      </c>
      <c r="AZ105" s="5">
        <f t="shared" si="98"/>
        <v>-7000</v>
      </c>
      <c r="BA105" s="5">
        <f t="shared" si="99"/>
        <v>-500</v>
      </c>
      <c r="BB105" s="5">
        <f t="shared" si="100"/>
        <v>0</v>
      </c>
      <c r="BC105" s="5">
        <f t="shared" si="101"/>
        <v>0</v>
      </c>
      <c r="BD105" s="5">
        <f>IFERROR(SUM(AR105:BC105),0)*((Cockpit!$C$3)^1)</f>
        <v>-5250</v>
      </c>
      <c r="BE105" s="19">
        <f>INDEX('Team forecast'!$M$3:$AU$22,MATCH($B105,'Team forecast'!$B$3:$B$22,0),MATCH(BE$1,'Team forecast'!$M$2:$AU$2,0))</f>
        <v>0</v>
      </c>
      <c r="BF105" s="19">
        <f>INDEX('Team forecast'!$M$3:$AU$22,MATCH($B105,'Team forecast'!$B$3:$B$22,0),MATCH(BF$1,'Team forecast'!$M$2:$AU$2,0))</f>
        <v>0</v>
      </c>
      <c r="BG105" s="19">
        <f>INDEX('Team forecast'!$M$3:$AU$22,MATCH($B105,'Team forecast'!$B$3:$B$22,0),MATCH(BG$1,'Team forecast'!$M$2:$AU$2,0))</f>
        <v>0</v>
      </c>
      <c r="BH105" s="19">
        <f>INDEX('Team forecast'!$M$3:$AU$22,MATCH($B105,'Team forecast'!$B$3:$B$22,0),MATCH(BH$1,'Team forecast'!$M$2:$AU$2,0))</f>
        <v>0</v>
      </c>
      <c r="BI105" s="5">
        <f t="shared" si="102"/>
        <v>7000</v>
      </c>
      <c r="BJ105" s="5">
        <f>INDEX('Team forecast'!$M$3:$AU$22,MATCH($B105,'Team forecast'!$B$3:$B$22,0),MATCH(BJ$1,'Team forecast'!$M$2:$AU$2,0))*IF($Y105&gt;0,25000,0)</f>
        <v>0</v>
      </c>
      <c r="BK105" s="5">
        <f>INDEX('Team forecast'!$M$3:$AU$22,MATCH($B105,'Team forecast'!$B$3:$B$22,0),MATCH(BK$1,'Team forecast'!$M$2:$AU$2,0))*IF($Y105&gt;0,5000,0)</f>
        <v>0</v>
      </c>
      <c r="BL105" s="5">
        <f>INDEX('Team forecast'!$M$3:$AU$22,MATCH($B105,'Team forecast'!$B$3:$B$22,0),MATCH(BL$1,'Team forecast'!$M$2:$AU$2,0))*IF($Y105&gt;0,-15000,0)</f>
        <v>0</v>
      </c>
      <c r="BM105" s="5">
        <f t="shared" si="103"/>
        <v>0</v>
      </c>
      <c r="BN105" s="5">
        <f t="shared" si="104"/>
        <v>0</v>
      </c>
      <c r="BO105" s="5">
        <f t="shared" si="105"/>
        <v>0</v>
      </c>
      <c r="BP105" s="5">
        <f t="shared" si="106"/>
        <v>0</v>
      </c>
      <c r="BQ105" s="5">
        <f t="shared" si="107"/>
        <v>0</v>
      </c>
      <c r="BR105" s="5">
        <f t="shared" si="108"/>
        <v>-7000</v>
      </c>
      <c r="BS105" s="5">
        <f t="shared" si="109"/>
        <v>-500</v>
      </c>
      <c r="BT105" s="5">
        <f t="shared" si="110"/>
        <v>0</v>
      </c>
      <c r="BU105" s="5">
        <f t="shared" si="111"/>
        <v>0</v>
      </c>
      <c r="BV105" s="5">
        <f>IFERROR(SUM(BJ105:BU105),0)*((Cockpit!$C$3)^2)</f>
        <v>-3674.9999999999995</v>
      </c>
      <c r="BW105" s="19">
        <f>INDEX('Team forecast'!$M$3:$AU$22,MATCH($B105,'Team forecast'!$B$3:$B$22,0),MATCH(BW$1,'Team forecast'!$M$2:$AU$2,0))</f>
        <v>0</v>
      </c>
      <c r="BX105" s="19">
        <f>INDEX('Team forecast'!$M$3:$AU$22,MATCH($B105,'Team forecast'!$B$3:$B$22,0),MATCH(BX$1,'Team forecast'!$M$2:$AU$2,0))</f>
        <v>0</v>
      </c>
      <c r="BY105" s="19">
        <f>INDEX('Team forecast'!$M$3:$AU$22,MATCH($B105,'Team forecast'!$B$3:$B$22,0),MATCH(BY$1,'Team forecast'!$M$2:$AU$2,0))</f>
        <v>0</v>
      </c>
      <c r="BZ105" s="19">
        <f>INDEX('Team forecast'!$M$3:$AU$22,MATCH($B105,'Team forecast'!$B$3:$B$22,0),MATCH(BZ$1,'Team forecast'!$M$2:$AU$2,0))</f>
        <v>0</v>
      </c>
      <c r="CA105" s="5">
        <f t="shared" si="112"/>
        <v>7000</v>
      </c>
      <c r="CB105" s="5">
        <f>INDEX('Team forecast'!$M$3:$AU$22,MATCH($B105,'Team forecast'!$B$3:$B$22,0),MATCH(CB$1,'Team forecast'!$M$2:$AU$2,0))*IF($Y105&gt;0,25000,0)</f>
        <v>0</v>
      </c>
      <c r="CC105" s="5">
        <f>INDEX('Team forecast'!$M$3:$AU$22,MATCH($B105,'Team forecast'!$B$3:$B$22,0),MATCH(CC$1,'Team forecast'!$M$2:$AU$2,0))*IF($Y105&gt;0,5000,0)</f>
        <v>0</v>
      </c>
      <c r="CD105" s="5">
        <f>INDEX('Team forecast'!$M$3:$AU$22,MATCH($B105,'Team forecast'!$B$3:$B$22,0),MATCH(CD$1,'Team forecast'!$M$2:$AU$2,0))*IF($Y105&gt;0,-15000,0)</f>
        <v>0</v>
      </c>
      <c r="CE105" s="5">
        <f t="shared" si="113"/>
        <v>0</v>
      </c>
      <c r="CF105" s="5">
        <f t="shared" si="114"/>
        <v>0</v>
      </c>
      <c r="CG105" s="5">
        <f t="shared" si="115"/>
        <v>0</v>
      </c>
      <c r="CH105" s="5">
        <f t="shared" si="116"/>
        <v>0</v>
      </c>
      <c r="CI105" s="5">
        <f t="shared" si="117"/>
        <v>0</v>
      </c>
      <c r="CJ105" s="5">
        <f t="shared" si="118"/>
        <v>-7000</v>
      </c>
      <c r="CK105" s="5">
        <f t="shared" si="119"/>
        <v>-500</v>
      </c>
      <c r="CL105" s="5">
        <f t="shared" si="120"/>
        <v>0</v>
      </c>
      <c r="CM105" s="5">
        <f t="shared" si="121"/>
        <v>0</v>
      </c>
      <c r="CN105" s="5">
        <f>IFERROR(SUM(CB105:CM105),0)*((Cockpit!$C$3)^3)</f>
        <v>-2572.4999999999995</v>
      </c>
      <c r="CO105" s="19">
        <f>INDEX('Team forecast'!$M$3:$AU$22,MATCH($B105,'Team forecast'!$B$3:$B$22,0),MATCH(CO$1,'Team forecast'!$M$2:$AU$2,0))</f>
        <v>0</v>
      </c>
      <c r="CP105" s="19">
        <f>INDEX('Team forecast'!$M$3:$AU$22,MATCH($B105,'Team forecast'!$B$3:$B$22,0),MATCH(CP$1,'Team forecast'!$M$2:$AU$2,0))</f>
        <v>0</v>
      </c>
      <c r="CQ105" s="19">
        <f>INDEX('Team forecast'!$M$3:$AU$22,MATCH($B105,'Team forecast'!$B$3:$B$22,0),MATCH(CQ$1,'Team forecast'!$M$2:$AU$2,0))</f>
        <v>0</v>
      </c>
      <c r="CR105" s="19">
        <f>INDEX('Team forecast'!$M$3:$AU$22,MATCH($B105,'Team forecast'!$B$3:$B$22,0),MATCH(CR$1,'Team forecast'!$M$2:$AU$2,0))</f>
        <v>0</v>
      </c>
      <c r="CS105" s="5">
        <f t="shared" si="122"/>
        <v>7000</v>
      </c>
      <c r="CT105" s="5">
        <f>INDEX('Team forecast'!$M$3:$AU$22,MATCH($B105,'Team forecast'!$B$3:$B$22,0),MATCH(CT$1,'Team forecast'!$M$2:$AU$2,0))*IF($Y105&gt;0,25000,0)</f>
        <v>0</v>
      </c>
      <c r="CU105" s="5">
        <f>INDEX('Team forecast'!$M$3:$AU$22,MATCH($B105,'Team forecast'!$B$3:$B$22,0),MATCH(CU$1,'Team forecast'!$M$2:$AU$2,0))*IF($Y105&gt;0,5000,0)</f>
        <v>0</v>
      </c>
      <c r="CV105" s="5">
        <f>INDEX('Team forecast'!$M$3:$AU$22,MATCH($B105,'Team forecast'!$B$3:$B$22,0),MATCH(CV$1,'Team forecast'!$M$2:$AU$2,0))*IF($Y105&gt;0,-15000,0)</f>
        <v>0</v>
      </c>
      <c r="CW105" s="5">
        <f t="shared" si="123"/>
        <v>0</v>
      </c>
      <c r="CX105" s="5">
        <f t="shared" si="124"/>
        <v>0</v>
      </c>
      <c r="CY105" s="5">
        <f t="shared" si="125"/>
        <v>0</v>
      </c>
      <c r="CZ105" s="5">
        <f t="shared" si="126"/>
        <v>0</v>
      </c>
      <c r="DA105" s="5">
        <f t="shared" si="127"/>
        <v>0</v>
      </c>
      <c r="DB105" s="5">
        <f t="shared" si="128"/>
        <v>-7000</v>
      </c>
      <c r="DC105" s="5">
        <f t="shared" si="129"/>
        <v>-500</v>
      </c>
      <c r="DD105" s="5">
        <f t="shared" si="130"/>
        <v>0</v>
      </c>
      <c r="DE105" s="5">
        <f t="shared" si="131"/>
        <v>0</v>
      </c>
      <c r="DF105" s="5">
        <f>IFERROR(SUM(CT105:DE105),0)*((Cockpit!$C$3)^4)</f>
        <v>-1800.7499999999995</v>
      </c>
      <c r="DG105" s="19">
        <f>INDEX('Team forecast'!$M$3:$AU$22,MATCH($B105,'Team forecast'!$B$3:$B$22,0),MATCH(DG$1,'Team forecast'!$M$2:$AU$2,0))</f>
        <v>0</v>
      </c>
      <c r="DH105" s="19">
        <f>INDEX('Team forecast'!$M$3:$AU$22,MATCH($B105,'Team forecast'!$B$3:$B$22,0),MATCH(DH$1,'Team forecast'!$M$2:$AU$2,0))</f>
        <v>0</v>
      </c>
      <c r="DI105" s="19">
        <f>INDEX('Team forecast'!$M$3:$AU$22,MATCH($B105,'Team forecast'!$B$3:$B$22,0),MATCH(DI$1,'Team forecast'!$M$2:$AU$2,0))</f>
        <v>0</v>
      </c>
      <c r="DJ105" s="19">
        <f>INDEX('Team forecast'!$M$3:$AU$22,MATCH($B105,'Team forecast'!$B$3:$B$22,0),MATCH(DJ$1,'Team forecast'!$M$2:$AU$2,0))</f>
        <v>0</v>
      </c>
      <c r="DK105" s="5">
        <f t="shared" si="132"/>
        <v>7000</v>
      </c>
      <c r="DL105" s="5">
        <f>INDEX('Team forecast'!$M$3:$AU$22,MATCH($B105,'Team forecast'!$B$3:$B$22,0),MATCH(DL$1,'Team forecast'!$M$2:$AU$2,0))*IF($Y105&gt;0,25000,0)</f>
        <v>0</v>
      </c>
      <c r="DM105" s="5">
        <f>INDEX('Team forecast'!$M$3:$AU$22,MATCH($B105,'Team forecast'!$B$3:$B$22,0),MATCH(DM$1,'Team forecast'!$M$2:$AU$2,0))*IF($Y105&gt;0,5000,0)</f>
        <v>0</v>
      </c>
      <c r="DN105" s="5">
        <f>INDEX('Team forecast'!$M$3:$AU$22,MATCH($B105,'Team forecast'!$B$3:$B$22,0),MATCH(DN$1,'Team forecast'!$M$2:$AU$2,0))*IF($Y105&gt;0,-15000,0)</f>
        <v>0</v>
      </c>
      <c r="DO105" s="5">
        <f t="shared" si="133"/>
        <v>0</v>
      </c>
      <c r="DP105" s="5">
        <f t="shared" si="134"/>
        <v>0</v>
      </c>
      <c r="DQ105" s="5">
        <f t="shared" si="135"/>
        <v>0</v>
      </c>
      <c r="DR105" s="5">
        <f t="shared" si="136"/>
        <v>0</v>
      </c>
      <c r="DS105" s="5">
        <f t="shared" si="137"/>
        <v>0</v>
      </c>
      <c r="DT105" s="5">
        <f t="shared" si="138"/>
        <v>-7000</v>
      </c>
      <c r="DU105" s="5">
        <f t="shared" si="139"/>
        <v>-500</v>
      </c>
      <c r="DV105" s="5">
        <f t="shared" si="140"/>
        <v>0</v>
      </c>
      <c r="DW105" s="5">
        <f t="shared" si="141"/>
        <v>0</v>
      </c>
      <c r="DX105" s="5">
        <f>IFERROR(SUM(DL105:DW105),0)*((Cockpit!$C$3)^5)</f>
        <v>-1260.5249999999996</v>
      </c>
      <c r="DY105" s="5">
        <f t="shared" si="142"/>
        <v>-2905.0359018002823</v>
      </c>
      <c r="DZ105" s="5" t="str">
        <f>IF(ISERROR(MATCH(A105,'Current squad'!B:B,0)),"No","Yes")</f>
        <v>No</v>
      </c>
      <c r="EA105" s="5" cm="1">
        <f t="array" ref="EA105">IFERROR(_xlfn.IFS(DZ105="Yes",0,DZ105="No",H105*1%),999999)</f>
        <v>39970</v>
      </c>
      <c r="EB105" s="5">
        <f t="shared" si="84"/>
        <v>4036970</v>
      </c>
      <c r="EC105" s="5">
        <f t="shared" si="143"/>
        <v>-42875.035901800286</v>
      </c>
      <c r="ED105" s="1">
        <f t="shared" si="85"/>
        <v>-1.0726804078508952E-2</v>
      </c>
      <c r="EE105" s="5">
        <f>RANK(EC105,$EC$2:$EC$572)+COUNTIF($EC$2:EC105,EC105)-1</f>
        <v>441</v>
      </c>
      <c r="EF105" s="4">
        <f>RANK(ED105,$ED$2:$ED$572)+COUNTIF($ED$2:ED105,ED105)-1</f>
        <v>203</v>
      </c>
    </row>
    <row r="106" spans="1:136" x14ac:dyDescent="0.3">
      <c r="A106" t="str">
        <f>IF(Holdet.dk!A106&lt;&gt;"",Holdet.dk!A106,"")</f>
        <v>Shola Shoretire</v>
      </c>
      <c r="B106" t="str">
        <f>INDEX(Holdet.dk!B:B,MATCH($A106,Holdet.dk!$A:$A,0))</f>
        <v>Manchester United</v>
      </c>
      <c r="C106" t="str">
        <f>INDEX(Holdet.dk!C:C,MATCH($A106,Holdet.dk!$A:$A,0))</f>
        <v>Striker</v>
      </c>
      <c r="D106" t="str">
        <f>INDEX(Holdet.dk!D:D,MATCH($A106,Holdet.dk!$A:$A,0))</f>
        <v>1.972.000</v>
      </c>
      <c r="E106" s="1">
        <f>IFERROR(_xlfn.NUMBERVALUE(INDEX(Holdet.dk!$E:$E,MATCH($A106,Holdet.dk!$A:$A,0)),","),0)</f>
        <v>0</v>
      </c>
      <c r="F106" t="str">
        <f>IF(INDEX(Lookup!H:H,MATCH('Master data'!A106,Lookup!G:G,0))=0,A106,INDEX(Lookup!H:H,MATCH('Master data'!A106,Lookup!G:G,0)))</f>
        <v>Shola Shoretire</v>
      </c>
      <c r="G106" t="str">
        <f>IFERROR(INDEX(Lookup!B:B,MATCH(INDEX(Rotowire!C:C,MATCH(F106,Rotowire!A:A,0)),Lookup!D:D,0)),"")</f>
        <v>Wolverhampton</v>
      </c>
      <c r="H106" s="5">
        <f t="shared" si="76"/>
        <v>1972000</v>
      </c>
      <c r="I106" s="19">
        <f>IFERROR(INDEX('Team forecast'!$G$3:$I$22,MATCH($B106,'Team forecast'!$B$3:$B$22,0),MATCH(I$1,'Team forecast'!$G$2:$I$2,0)),0)</f>
        <v>1.0869565217391304</v>
      </c>
      <c r="J106" s="19">
        <f>IFERROR(INDEX('Team forecast'!$G$3:$I$22,MATCH($B106,'Team forecast'!$B$3:$B$22,0),MATCH(J$1,'Team forecast'!$G$2:$I$2,0)),0)</f>
        <v>0.75816993464052274</v>
      </c>
      <c r="K106" s="19">
        <f>IFERROR(INDEX('Team forecast'!$G$3:$I$22,MATCH($B106,'Team forecast'!$B$3:$B$22,0),MATCH(K$1,'Team forecast'!$G$2:$I$2,0)),0)</f>
        <v>1.4927913375362158</v>
      </c>
      <c r="L106">
        <f>SUMIFS(Rotowire!E:E,Rotowire!$A:$A,'Master data'!$F106)</f>
        <v>95</v>
      </c>
      <c r="M106" s="2">
        <f>SUMIFS(Rotowire!F:F,Rotowire!$A:$A,'Master data'!$F106)*I106</f>
        <v>0.40217391304347822</v>
      </c>
      <c r="N106" s="2">
        <f>SUMIFS(Rotowire!G:G,Rotowire!$A:$A,'Master data'!$F106)*I106</f>
        <v>0.16304347826086954</v>
      </c>
      <c r="O106" s="2">
        <f>SUMIFS(Rotowire!I:I,Rotowire!$A:$A,'Master data'!$F106)*I106</f>
        <v>1.4239130434782608</v>
      </c>
      <c r="P106" s="2">
        <f>SUMIFS(Rotowire!W:W,Rotowire!$A:$A,'Master data'!$F106)*K106</f>
        <v>0.31348618088260533</v>
      </c>
      <c r="Q106" s="2">
        <f>SUMIFS(Rotowire!Y:Y,Rotowire!$A:$A,'Master data'!$F106)*J106</f>
        <v>0</v>
      </c>
      <c r="R106" s="2">
        <f>SUMIFS(Rotowire!AB:AB,Rotowire!$A:$A,'Master data'!$F106)</f>
        <v>0.1</v>
      </c>
      <c r="S106" s="2">
        <f>SUMIFS(Rotowire!AC:AC,Rotowire!$A:$A,'Master data'!$F106)</f>
        <v>0</v>
      </c>
      <c r="T106" s="2">
        <f>INDEX('Team forecast'!D$3:D$22,MATCH($B106,'Team forecast'!$B$3:$B$22,0))</f>
        <v>1.5</v>
      </c>
      <c r="U106" s="2">
        <f>INDEX('Team forecast'!E$3:E$22,MATCH($B106,'Team forecast'!$B$3:$B$22,0))</f>
        <v>1.1599999999999999</v>
      </c>
      <c r="V106" s="2">
        <f>INDEX('Team forecast'!J$3:J$22,MATCH($B106,'Team forecast'!$B$3:$B$22,0))</f>
        <v>0.44640000000000002</v>
      </c>
      <c r="W106" s="2">
        <f>INDEX('Team forecast'!K$3:K$22,MATCH($B106,'Team forecast'!$B$3:$B$22,0))</f>
        <v>0.26269999999999999</v>
      </c>
      <c r="X106" s="2">
        <f>INDEX('Team forecast'!L$3:L$22,MATCH($B106,'Team forecast'!$B$3:$B$22,0))</f>
        <v>0.29099999999999998</v>
      </c>
      <c r="Y106" s="5">
        <f t="shared" si="77"/>
        <v>7000</v>
      </c>
      <c r="Z106" s="5">
        <f t="shared" si="78"/>
        <v>11160</v>
      </c>
      <c r="AA106" s="5">
        <f t="shared" si="79"/>
        <v>1313.5</v>
      </c>
      <c r="AB106" s="5">
        <f t="shared" si="80"/>
        <v>-4365</v>
      </c>
      <c r="AC106" s="5">
        <f t="shared" si="81"/>
        <v>40217.391304347824</v>
      </c>
      <c r="AD106" s="5">
        <f t="shared" si="86"/>
        <v>8152.1739130434771</v>
      </c>
      <c r="AE106" s="5">
        <f t="shared" si="87"/>
        <v>14239.130434782608</v>
      </c>
      <c r="AF106" s="5">
        <f t="shared" si="82"/>
        <v>0</v>
      </c>
      <c r="AG106" s="5">
        <f t="shared" si="83"/>
        <v>0</v>
      </c>
      <c r="AH106" s="5">
        <f t="shared" si="88"/>
        <v>-2000</v>
      </c>
      <c r="AI106" s="5">
        <f t="shared" si="89"/>
        <v>0</v>
      </c>
      <c r="AJ106" s="5">
        <f t="shared" si="90"/>
        <v>15000</v>
      </c>
      <c r="AK106" s="5">
        <f t="shared" si="91"/>
        <v>-9280</v>
      </c>
      <c r="AL106" s="5">
        <f>IFERROR(SUM(Y106:AK106),-5000)*((Cockpit!$C$3)^0)</f>
        <v>81437.195652173919</v>
      </c>
      <c r="AM106" s="19">
        <f>INDEX('Team forecast'!$M$3:$AU$22,MATCH($B106,'Team forecast'!$B$3:$B$22,0),MATCH(AM$1,'Team forecast'!$M$2:$AU$2,0))</f>
        <v>0</v>
      </c>
      <c r="AN106" s="19">
        <f>INDEX('Team forecast'!$M$3:$AU$22,MATCH($B106,'Team forecast'!$B$3:$B$22,0),MATCH(AN$1,'Team forecast'!$M$2:$AU$2,0))</f>
        <v>0</v>
      </c>
      <c r="AO106" s="19">
        <f>INDEX('Team forecast'!$M$3:$AU$22,MATCH($B106,'Team forecast'!$B$3:$B$22,0),MATCH(AO$1,'Team forecast'!$M$2:$AU$2,0))</f>
        <v>0</v>
      </c>
      <c r="AP106" s="19">
        <f>INDEX('Team forecast'!$M$3:$AU$22,MATCH($B106,'Team forecast'!$B$3:$B$22,0),MATCH(AP$1,'Team forecast'!$M$2:$AU$2,0))</f>
        <v>0</v>
      </c>
      <c r="AQ106" s="5">
        <f t="shared" si="92"/>
        <v>7000</v>
      </c>
      <c r="AR106" s="5">
        <f>INDEX('Team forecast'!$M$3:$AU$22,MATCH($B106,'Team forecast'!$B$3:$B$22,0),MATCH(AR$1,'Team forecast'!$M$2:$AU$2,0))*IF($Y106&gt;0,25000,0)</f>
        <v>0</v>
      </c>
      <c r="AS106" s="5">
        <f>INDEX('Team forecast'!$M$3:$AU$22,MATCH($B106,'Team forecast'!$B$3:$B$22,0),MATCH(AS$1,'Team forecast'!$M$2:$AU$2,0))*IF($Y106&gt;0,5000,0)</f>
        <v>0</v>
      </c>
      <c r="AT106" s="5">
        <f>INDEX('Team forecast'!$M$3:$AU$22,MATCH($B106,'Team forecast'!$B$3:$B$22,0),MATCH(AT$1,'Team forecast'!$M$2:$AU$2,0))*IF($Y106&gt;0,-15000,0)</f>
        <v>0</v>
      </c>
      <c r="AU106" s="5">
        <f t="shared" si="93"/>
        <v>0</v>
      </c>
      <c r="AV106" s="5">
        <f t="shared" si="94"/>
        <v>0</v>
      </c>
      <c r="AW106" s="5">
        <f t="shared" si="95"/>
        <v>0</v>
      </c>
      <c r="AX106" s="5">
        <f t="shared" si="96"/>
        <v>0</v>
      </c>
      <c r="AY106" s="5">
        <f t="shared" si="97"/>
        <v>0</v>
      </c>
      <c r="AZ106" s="5">
        <f t="shared" si="98"/>
        <v>-2000</v>
      </c>
      <c r="BA106" s="5">
        <f t="shared" si="99"/>
        <v>0</v>
      </c>
      <c r="BB106" s="5">
        <f t="shared" si="100"/>
        <v>0</v>
      </c>
      <c r="BC106" s="5">
        <f t="shared" si="101"/>
        <v>0</v>
      </c>
      <c r="BD106" s="5">
        <f>IFERROR(SUM(AR106:BC106),0)*((Cockpit!$C$3)^1)</f>
        <v>-1400</v>
      </c>
      <c r="BE106" s="19">
        <f>INDEX('Team forecast'!$M$3:$AU$22,MATCH($B106,'Team forecast'!$B$3:$B$22,0),MATCH(BE$1,'Team forecast'!$M$2:$AU$2,0))</f>
        <v>0</v>
      </c>
      <c r="BF106" s="19">
        <f>INDEX('Team forecast'!$M$3:$AU$22,MATCH($B106,'Team forecast'!$B$3:$B$22,0),MATCH(BF$1,'Team forecast'!$M$2:$AU$2,0))</f>
        <v>0</v>
      </c>
      <c r="BG106" s="19">
        <f>INDEX('Team forecast'!$M$3:$AU$22,MATCH($B106,'Team forecast'!$B$3:$B$22,0),MATCH(BG$1,'Team forecast'!$M$2:$AU$2,0))</f>
        <v>0</v>
      </c>
      <c r="BH106" s="19">
        <f>INDEX('Team forecast'!$M$3:$AU$22,MATCH($B106,'Team forecast'!$B$3:$B$22,0),MATCH(BH$1,'Team forecast'!$M$2:$AU$2,0))</f>
        <v>0</v>
      </c>
      <c r="BI106" s="5">
        <f t="shared" si="102"/>
        <v>7000</v>
      </c>
      <c r="BJ106" s="5">
        <f>INDEX('Team forecast'!$M$3:$AU$22,MATCH($B106,'Team forecast'!$B$3:$B$22,0),MATCH(BJ$1,'Team forecast'!$M$2:$AU$2,0))*IF($Y106&gt;0,25000,0)</f>
        <v>0</v>
      </c>
      <c r="BK106" s="5">
        <f>INDEX('Team forecast'!$M$3:$AU$22,MATCH($B106,'Team forecast'!$B$3:$B$22,0),MATCH(BK$1,'Team forecast'!$M$2:$AU$2,0))*IF($Y106&gt;0,5000,0)</f>
        <v>0</v>
      </c>
      <c r="BL106" s="5">
        <f>INDEX('Team forecast'!$M$3:$AU$22,MATCH($B106,'Team forecast'!$B$3:$B$22,0),MATCH(BL$1,'Team forecast'!$M$2:$AU$2,0))*IF($Y106&gt;0,-15000,0)</f>
        <v>0</v>
      </c>
      <c r="BM106" s="5">
        <f t="shared" si="103"/>
        <v>0</v>
      </c>
      <c r="BN106" s="5">
        <f t="shared" si="104"/>
        <v>0</v>
      </c>
      <c r="BO106" s="5">
        <f t="shared" si="105"/>
        <v>0</v>
      </c>
      <c r="BP106" s="5">
        <f t="shared" si="106"/>
        <v>0</v>
      </c>
      <c r="BQ106" s="5">
        <f t="shared" si="107"/>
        <v>0</v>
      </c>
      <c r="BR106" s="5">
        <f t="shared" si="108"/>
        <v>-2000</v>
      </c>
      <c r="BS106" s="5">
        <f t="shared" si="109"/>
        <v>0</v>
      </c>
      <c r="BT106" s="5">
        <f t="shared" si="110"/>
        <v>0</v>
      </c>
      <c r="BU106" s="5">
        <f t="shared" si="111"/>
        <v>0</v>
      </c>
      <c r="BV106" s="5">
        <f>IFERROR(SUM(BJ106:BU106),0)*((Cockpit!$C$3)^2)</f>
        <v>-979.99999999999989</v>
      </c>
      <c r="BW106" s="19">
        <f>INDEX('Team forecast'!$M$3:$AU$22,MATCH($B106,'Team forecast'!$B$3:$B$22,0),MATCH(BW$1,'Team forecast'!$M$2:$AU$2,0))</f>
        <v>0</v>
      </c>
      <c r="BX106" s="19">
        <f>INDEX('Team forecast'!$M$3:$AU$22,MATCH($B106,'Team forecast'!$B$3:$B$22,0),MATCH(BX$1,'Team forecast'!$M$2:$AU$2,0))</f>
        <v>0</v>
      </c>
      <c r="BY106" s="19">
        <f>INDEX('Team forecast'!$M$3:$AU$22,MATCH($B106,'Team forecast'!$B$3:$B$22,0),MATCH(BY$1,'Team forecast'!$M$2:$AU$2,0))</f>
        <v>0</v>
      </c>
      <c r="BZ106" s="19">
        <f>INDEX('Team forecast'!$M$3:$AU$22,MATCH($B106,'Team forecast'!$B$3:$B$22,0),MATCH(BZ$1,'Team forecast'!$M$2:$AU$2,0))</f>
        <v>0</v>
      </c>
      <c r="CA106" s="5">
        <f t="shared" si="112"/>
        <v>7000</v>
      </c>
      <c r="CB106" s="5">
        <f>INDEX('Team forecast'!$M$3:$AU$22,MATCH($B106,'Team forecast'!$B$3:$B$22,0),MATCH(CB$1,'Team forecast'!$M$2:$AU$2,0))*IF($Y106&gt;0,25000,0)</f>
        <v>0</v>
      </c>
      <c r="CC106" s="5">
        <f>INDEX('Team forecast'!$M$3:$AU$22,MATCH($B106,'Team forecast'!$B$3:$B$22,0),MATCH(CC$1,'Team forecast'!$M$2:$AU$2,0))*IF($Y106&gt;0,5000,0)</f>
        <v>0</v>
      </c>
      <c r="CD106" s="5">
        <f>INDEX('Team forecast'!$M$3:$AU$22,MATCH($B106,'Team forecast'!$B$3:$B$22,0),MATCH(CD$1,'Team forecast'!$M$2:$AU$2,0))*IF($Y106&gt;0,-15000,0)</f>
        <v>0</v>
      </c>
      <c r="CE106" s="5">
        <f t="shared" si="113"/>
        <v>0</v>
      </c>
      <c r="CF106" s="5">
        <f t="shared" si="114"/>
        <v>0</v>
      </c>
      <c r="CG106" s="5">
        <f t="shared" si="115"/>
        <v>0</v>
      </c>
      <c r="CH106" s="5">
        <f t="shared" si="116"/>
        <v>0</v>
      </c>
      <c r="CI106" s="5">
        <f t="shared" si="117"/>
        <v>0</v>
      </c>
      <c r="CJ106" s="5">
        <f t="shared" si="118"/>
        <v>-2000</v>
      </c>
      <c r="CK106" s="5">
        <f t="shared" si="119"/>
        <v>0</v>
      </c>
      <c r="CL106" s="5">
        <f t="shared" si="120"/>
        <v>0</v>
      </c>
      <c r="CM106" s="5">
        <f t="shared" si="121"/>
        <v>0</v>
      </c>
      <c r="CN106" s="5">
        <f>IFERROR(SUM(CB106:CM106),0)*((Cockpit!$C$3)^3)</f>
        <v>-685.99999999999989</v>
      </c>
      <c r="CO106" s="19">
        <f>INDEX('Team forecast'!$M$3:$AU$22,MATCH($B106,'Team forecast'!$B$3:$B$22,0),MATCH(CO$1,'Team forecast'!$M$2:$AU$2,0))</f>
        <v>0</v>
      </c>
      <c r="CP106" s="19">
        <f>INDEX('Team forecast'!$M$3:$AU$22,MATCH($B106,'Team forecast'!$B$3:$B$22,0),MATCH(CP$1,'Team forecast'!$M$2:$AU$2,0))</f>
        <v>0</v>
      </c>
      <c r="CQ106" s="19">
        <f>INDEX('Team forecast'!$M$3:$AU$22,MATCH($B106,'Team forecast'!$B$3:$B$22,0),MATCH(CQ$1,'Team forecast'!$M$2:$AU$2,0))</f>
        <v>0</v>
      </c>
      <c r="CR106" s="19">
        <f>INDEX('Team forecast'!$M$3:$AU$22,MATCH($B106,'Team forecast'!$B$3:$B$22,0),MATCH(CR$1,'Team forecast'!$M$2:$AU$2,0))</f>
        <v>0</v>
      </c>
      <c r="CS106" s="5">
        <f t="shared" si="122"/>
        <v>7000</v>
      </c>
      <c r="CT106" s="5">
        <f>INDEX('Team forecast'!$M$3:$AU$22,MATCH($B106,'Team forecast'!$B$3:$B$22,0),MATCH(CT$1,'Team forecast'!$M$2:$AU$2,0))*IF($Y106&gt;0,25000,0)</f>
        <v>0</v>
      </c>
      <c r="CU106" s="5">
        <f>INDEX('Team forecast'!$M$3:$AU$22,MATCH($B106,'Team forecast'!$B$3:$B$22,0),MATCH(CU$1,'Team forecast'!$M$2:$AU$2,0))*IF($Y106&gt;0,5000,0)</f>
        <v>0</v>
      </c>
      <c r="CV106" s="5">
        <f>INDEX('Team forecast'!$M$3:$AU$22,MATCH($B106,'Team forecast'!$B$3:$B$22,0),MATCH(CV$1,'Team forecast'!$M$2:$AU$2,0))*IF($Y106&gt;0,-15000,0)</f>
        <v>0</v>
      </c>
      <c r="CW106" s="5">
        <f t="shared" si="123"/>
        <v>0</v>
      </c>
      <c r="CX106" s="5">
        <f t="shared" si="124"/>
        <v>0</v>
      </c>
      <c r="CY106" s="5">
        <f t="shared" si="125"/>
        <v>0</v>
      </c>
      <c r="CZ106" s="5">
        <f t="shared" si="126"/>
        <v>0</v>
      </c>
      <c r="DA106" s="5">
        <f t="shared" si="127"/>
        <v>0</v>
      </c>
      <c r="DB106" s="5">
        <f t="shared" si="128"/>
        <v>-2000</v>
      </c>
      <c r="DC106" s="5">
        <f t="shared" si="129"/>
        <v>0</v>
      </c>
      <c r="DD106" s="5">
        <f t="shared" si="130"/>
        <v>0</v>
      </c>
      <c r="DE106" s="5">
        <f t="shared" si="131"/>
        <v>0</v>
      </c>
      <c r="DF106" s="5">
        <f>IFERROR(SUM(CT106:DE106),0)*((Cockpit!$C$3)^4)</f>
        <v>-480.19999999999987</v>
      </c>
      <c r="DG106" s="19">
        <f>INDEX('Team forecast'!$M$3:$AU$22,MATCH($B106,'Team forecast'!$B$3:$B$22,0),MATCH(DG$1,'Team forecast'!$M$2:$AU$2,0))</f>
        <v>0</v>
      </c>
      <c r="DH106" s="19">
        <f>INDEX('Team forecast'!$M$3:$AU$22,MATCH($B106,'Team forecast'!$B$3:$B$22,0),MATCH(DH$1,'Team forecast'!$M$2:$AU$2,0))</f>
        <v>0</v>
      </c>
      <c r="DI106" s="19">
        <f>INDEX('Team forecast'!$M$3:$AU$22,MATCH($B106,'Team forecast'!$B$3:$B$22,0),MATCH(DI$1,'Team forecast'!$M$2:$AU$2,0))</f>
        <v>0</v>
      </c>
      <c r="DJ106" s="19">
        <f>INDEX('Team forecast'!$M$3:$AU$22,MATCH($B106,'Team forecast'!$B$3:$B$22,0),MATCH(DJ$1,'Team forecast'!$M$2:$AU$2,0))</f>
        <v>0</v>
      </c>
      <c r="DK106" s="5">
        <f t="shared" si="132"/>
        <v>7000</v>
      </c>
      <c r="DL106" s="5">
        <f>INDEX('Team forecast'!$M$3:$AU$22,MATCH($B106,'Team forecast'!$B$3:$B$22,0),MATCH(DL$1,'Team forecast'!$M$2:$AU$2,0))*IF($Y106&gt;0,25000,0)</f>
        <v>0</v>
      </c>
      <c r="DM106" s="5">
        <f>INDEX('Team forecast'!$M$3:$AU$22,MATCH($B106,'Team forecast'!$B$3:$B$22,0),MATCH(DM$1,'Team forecast'!$M$2:$AU$2,0))*IF($Y106&gt;0,5000,0)</f>
        <v>0</v>
      </c>
      <c r="DN106" s="5">
        <f>INDEX('Team forecast'!$M$3:$AU$22,MATCH($B106,'Team forecast'!$B$3:$B$22,0),MATCH(DN$1,'Team forecast'!$M$2:$AU$2,0))*IF($Y106&gt;0,-15000,0)</f>
        <v>0</v>
      </c>
      <c r="DO106" s="5">
        <f t="shared" si="133"/>
        <v>0</v>
      </c>
      <c r="DP106" s="5">
        <f t="shared" si="134"/>
        <v>0</v>
      </c>
      <c r="DQ106" s="5">
        <f t="shared" si="135"/>
        <v>0</v>
      </c>
      <c r="DR106" s="5">
        <f t="shared" si="136"/>
        <v>0</v>
      </c>
      <c r="DS106" s="5">
        <f t="shared" si="137"/>
        <v>0</v>
      </c>
      <c r="DT106" s="5">
        <f t="shared" si="138"/>
        <v>-2000</v>
      </c>
      <c r="DU106" s="5">
        <f t="shared" si="139"/>
        <v>0</v>
      </c>
      <c r="DV106" s="5">
        <f t="shared" si="140"/>
        <v>0</v>
      </c>
      <c r="DW106" s="5">
        <f t="shared" si="141"/>
        <v>0</v>
      </c>
      <c r="DX106" s="5">
        <f>IFERROR(SUM(DL106:DW106),0)*((Cockpit!$C$3)^5)</f>
        <v>-336.13999999999987</v>
      </c>
      <c r="DY106" s="5">
        <f t="shared" si="142"/>
        <v>77554.855652173923</v>
      </c>
      <c r="DZ106" s="5" t="str">
        <f>IF(ISERROR(MATCH(A106,'Current squad'!B:B,0)),"No","Yes")</f>
        <v>No</v>
      </c>
      <c r="EA106" s="5" cm="1">
        <f t="array" ref="EA106">IFERROR(_xlfn.IFS(DZ106="Yes",0,DZ106="No",H106*1%),999999)</f>
        <v>19720</v>
      </c>
      <c r="EB106" s="5">
        <f t="shared" si="84"/>
        <v>1991720</v>
      </c>
      <c r="EC106" s="5">
        <f t="shared" si="143"/>
        <v>57834.855652173923</v>
      </c>
      <c r="ED106" s="1">
        <f t="shared" si="85"/>
        <v>2.9328020107593267E-2</v>
      </c>
      <c r="EE106" s="5">
        <f>RANK(EC106,$EC$2:$EC$572)+COUNTIF($EC$2:EC106,EC106)-1</f>
        <v>5</v>
      </c>
      <c r="EF106" s="4">
        <f>RANK(ED106,$ED$2:$ED$572)+COUNTIF($ED$2:ED106,ED106)-1</f>
        <v>1</v>
      </c>
    </row>
    <row r="107" spans="1:136" x14ac:dyDescent="0.3">
      <c r="A107" t="str">
        <f>IF(Holdet.dk!A107&lt;&gt;"",Holdet.dk!A107,"")</f>
        <v>Pablo Hernandez Dominguez</v>
      </c>
      <c r="B107" t="str">
        <f>INDEX(Holdet.dk!B:B,MATCH($A107,Holdet.dk!$A:$A,0))</f>
        <v>Leeds United</v>
      </c>
      <c r="C107" t="str">
        <f>INDEX(Holdet.dk!C:C,MATCH($A107,Holdet.dk!$A:$A,0))</f>
        <v>Midfield</v>
      </c>
      <c r="D107" t="str">
        <f>INDEX(Holdet.dk!D:D,MATCH($A107,Holdet.dk!$A:$A,0))</f>
        <v>3.411.000</v>
      </c>
      <c r="E107" s="1">
        <f>IFERROR(_xlfn.NUMBERVALUE(INDEX(Holdet.dk!$E:$E,MATCH($A107,Holdet.dk!$A:$A,0)),","),0)</f>
        <v>1E-3</v>
      </c>
      <c r="F107" t="str">
        <f>IF(INDEX(Lookup!H:H,MATCH('Master data'!A107,Lookup!G:G,0))=0,A107,INDEX(Lookup!H:H,MATCH('Master data'!A107,Lookup!G:G,0)))</f>
        <v>Pablo Hernandez</v>
      </c>
      <c r="G107" t="str">
        <f>IFERROR(INDEX(Lookup!B:B,MATCH(INDEX(Rotowire!C:C,MATCH(F107,Rotowire!A:A,0)),Lookup!D:D,0)),"")</f>
        <v/>
      </c>
      <c r="H107" s="5">
        <f t="shared" si="76"/>
        <v>3411000</v>
      </c>
      <c r="I107" s="19">
        <f>IFERROR(INDEX('Team forecast'!$G$3:$I$22,MATCH($B107,'Team forecast'!$B$3:$B$22,0),MATCH(I$1,'Team forecast'!$G$2:$I$2,0)),0)</f>
        <v>0.79646017699115057</v>
      </c>
      <c r="J107" s="19">
        <f>IFERROR(INDEX('Team forecast'!$G$3:$I$22,MATCH($B107,'Team forecast'!$B$3:$B$22,0),MATCH(J$1,'Team forecast'!$G$2:$I$2,0)),0)</f>
        <v>1.1504424778761062</v>
      </c>
      <c r="K107" s="19">
        <f>IFERROR(INDEX('Team forecast'!$G$3:$I$22,MATCH($B107,'Team forecast'!$B$3:$B$22,0),MATCH(K$1,'Team forecast'!$G$2:$I$2,0)),0)</f>
        <v>0.82585391828488663</v>
      </c>
      <c r="L107">
        <f>SUMIFS(Rotowire!E:E,Rotowire!$A:$A,'Master data'!$F107)</f>
        <v>0</v>
      </c>
      <c r="M107" s="2">
        <f>SUMIFS(Rotowire!F:F,Rotowire!$A:$A,'Master data'!$F107)*I107</f>
        <v>0</v>
      </c>
      <c r="N107" s="2">
        <f>SUMIFS(Rotowire!G:G,Rotowire!$A:$A,'Master data'!$F107)*I107</f>
        <v>0</v>
      </c>
      <c r="O107" s="2">
        <f>SUMIFS(Rotowire!I:I,Rotowire!$A:$A,'Master data'!$F107)*I107</f>
        <v>0</v>
      </c>
      <c r="P107" s="2">
        <f>SUMIFS(Rotowire!W:W,Rotowire!$A:$A,'Master data'!$F107)*K107</f>
        <v>0</v>
      </c>
      <c r="Q107" s="2">
        <f>SUMIFS(Rotowire!Y:Y,Rotowire!$A:$A,'Master data'!$F107)*J107</f>
        <v>0</v>
      </c>
      <c r="R107" s="2">
        <f>SUMIFS(Rotowire!AB:AB,Rotowire!$A:$A,'Master data'!$F107)</f>
        <v>0</v>
      </c>
      <c r="S107" s="2">
        <f>SUMIFS(Rotowire!AC:AC,Rotowire!$A:$A,'Master data'!$F107)</f>
        <v>0</v>
      </c>
      <c r="T107" s="2">
        <f>INDEX('Team forecast'!D$3:D$22,MATCH($B107,'Team forecast'!$B$3:$B$22,0))</f>
        <v>1.8</v>
      </c>
      <c r="U107" s="2">
        <f>INDEX('Team forecast'!E$3:E$22,MATCH($B107,'Team forecast'!$B$3:$B$22,0))</f>
        <v>1.3</v>
      </c>
      <c r="V107" s="2">
        <f>INDEX('Team forecast'!J$3:J$22,MATCH($B107,'Team forecast'!$B$3:$B$22,0))</f>
        <v>0.4859</v>
      </c>
      <c r="W107" s="2">
        <f>INDEX('Team forecast'!K$3:K$22,MATCH($B107,'Team forecast'!$B$3:$B$22,0))</f>
        <v>0.23730000000000001</v>
      </c>
      <c r="X107" s="2">
        <f>INDEX('Team forecast'!L$3:L$22,MATCH($B107,'Team forecast'!$B$3:$B$22,0))</f>
        <v>0.27679999999999999</v>
      </c>
      <c r="Y107" s="5">
        <f t="shared" si="77"/>
        <v>-5000</v>
      </c>
      <c r="Z107" s="5">
        <f t="shared" si="78"/>
        <v>0</v>
      </c>
      <c r="AA107" s="5">
        <f t="shared" si="79"/>
        <v>0</v>
      </c>
      <c r="AB107" s="5">
        <f t="shared" si="80"/>
        <v>0</v>
      </c>
      <c r="AC107" s="5">
        <f t="shared" si="81"/>
        <v>0</v>
      </c>
      <c r="AD107" s="5">
        <f t="shared" si="86"/>
        <v>0</v>
      </c>
      <c r="AE107" s="5">
        <f t="shared" si="87"/>
        <v>0</v>
      </c>
      <c r="AF107" s="5">
        <f t="shared" si="82"/>
        <v>0</v>
      </c>
      <c r="AG107" s="5">
        <f t="shared" si="83"/>
        <v>0</v>
      </c>
      <c r="AH107" s="5">
        <f t="shared" si="88"/>
        <v>0</v>
      </c>
      <c r="AI107" s="5">
        <f t="shared" si="89"/>
        <v>0</v>
      </c>
      <c r="AJ107" s="5">
        <f t="shared" si="90"/>
        <v>0</v>
      </c>
      <c r="AK107" s="5">
        <f t="shared" si="91"/>
        <v>0</v>
      </c>
      <c r="AL107" s="5">
        <f>IFERROR(SUM(Y107:AK107),-5000)*((Cockpit!$C$3)^0)</f>
        <v>-5000</v>
      </c>
      <c r="AM107" s="19">
        <f>INDEX('Team forecast'!$M$3:$AU$22,MATCH($B107,'Team forecast'!$B$3:$B$22,0),MATCH(AM$1,'Team forecast'!$M$2:$AU$2,0))</f>
        <v>0</v>
      </c>
      <c r="AN107" s="19">
        <f>INDEX('Team forecast'!$M$3:$AU$22,MATCH($B107,'Team forecast'!$B$3:$B$22,0),MATCH(AN$1,'Team forecast'!$M$2:$AU$2,0))</f>
        <v>0</v>
      </c>
      <c r="AO107" s="19">
        <f>INDEX('Team forecast'!$M$3:$AU$22,MATCH($B107,'Team forecast'!$B$3:$B$22,0),MATCH(AO$1,'Team forecast'!$M$2:$AU$2,0))</f>
        <v>0</v>
      </c>
      <c r="AP107" s="19">
        <f>INDEX('Team forecast'!$M$3:$AU$22,MATCH($B107,'Team forecast'!$B$3:$B$22,0),MATCH(AP$1,'Team forecast'!$M$2:$AU$2,0))</f>
        <v>0</v>
      </c>
      <c r="AQ107" s="5">
        <f t="shared" si="92"/>
        <v>-5000</v>
      </c>
      <c r="AR107" s="5">
        <f>INDEX('Team forecast'!$M$3:$AU$22,MATCH($B107,'Team forecast'!$B$3:$B$22,0),MATCH(AR$1,'Team forecast'!$M$2:$AU$2,0))*IF($Y107&gt;0,25000,0)</f>
        <v>0</v>
      </c>
      <c r="AS107" s="5">
        <f>INDEX('Team forecast'!$M$3:$AU$22,MATCH($B107,'Team forecast'!$B$3:$B$22,0),MATCH(AS$1,'Team forecast'!$M$2:$AU$2,0))*IF($Y107&gt;0,5000,0)</f>
        <v>0</v>
      </c>
      <c r="AT107" s="5">
        <f>INDEX('Team forecast'!$M$3:$AU$22,MATCH($B107,'Team forecast'!$B$3:$B$22,0),MATCH(AT$1,'Team forecast'!$M$2:$AU$2,0))*IF($Y107&gt;0,-15000,0)</f>
        <v>0</v>
      </c>
      <c r="AU107" s="5">
        <f t="shared" si="93"/>
        <v>0</v>
      </c>
      <c r="AV107" s="5">
        <f t="shared" si="94"/>
        <v>0</v>
      </c>
      <c r="AW107" s="5">
        <f t="shared" si="95"/>
        <v>0</v>
      </c>
      <c r="AX107" s="5">
        <f t="shared" si="96"/>
        <v>0</v>
      </c>
      <c r="AY107" s="5">
        <f t="shared" si="97"/>
        <v>0</v>
      </c>
      <c r="AZ107" s="5">
        <f t="shared" si="98"/>
        <v>0</v>
      </c>
      <c r="BA107" s="5">
        <f t="shared" si="99"/>
        <v>0</v>
      </c>
      <c r="BB107" s="5">
        <f t="shared" si="100"/>
        <v>0</v>
      </c>
      <c r="BC107" s="5">
        <f t="shared" si="101"/>
        <v>0</v>
      </c>
      <c r="BD107" s="5">
        <f>IFERROR(SUM(AR107:BC107),0)*((Cockpit!$C$3)^1)</f>
        <v>0</v>
      </c>
      <c r="BE107" s="19">
        <f>INDEX('Team forecast'!$M$3:$AU$22,MATCH($B107,'Team forecast'!$B$3:$B$22,0),MATCH(BE$1,'Team forecast'!$M$2:$AU$2,0))</f>
        <v>0</v>
      </c>
      <c r="BF107" s="19">
        <f>INDEX('Team forecast'!$M$3:$AU$22,MATCH($B107,'Team forecast'!$B$3:$B$22,0),MATCH(BF$1,'Team forecast'!$M$2:$AU$2,0))</f>
        <v>0</v>
      </c>
      <c r="BG107" s="19">
        <f>INDEX('Team forecast'!$M$3:$AU$22,MATCH($B107,'Team forecast'!$B$3:$B$22,0),MATCH(BG$1,'Team forecast'!$M$2:$AU$2,0))</f>
        <v>0</v>
      </c>
      <c r="BH107" s="19">
        <f>INDEX('Team forecast'!$M$3:$AU$22,MATCH($B107,'Team forecast'!$B$3:$B$22,0),MATCH(BH$1,'Team forecast'!$M$2:$AU$2,0))</f>
        <v>0</v>
      </c>
      <c r="BI107" s="5">
        <f t="shared" si="102"/>
        <v>-5000</v>
      </c>
      <c r="BJ107" s="5">
        <f>INDEX('Team forecast'!$M$3:$AU$22,MATCH($B107,'Team forecast'!$B$3:$B$22,0),MATCH(BJ$1,'Team forecast'!$M$2:$AU$2,0))*IF($Y107&gt;0,25000,0)</f>
        <v>0</v>
      </c>
      <c r="BK107" s="5">
        <f>INDEX('Team forecast'!$M$3:$AU$22,MATCH($B107,'Team forecast'!$B$3:$B$22,0),MATCH(BK$1,'Team forecast'!$M$2:$AU$2,0))*IF($Y107&gt;0,5000,0)</f>
        <v>0</v>
      </c>
      <c r="BL107" s="5">
        <f>INDEX('Team forecast'!$M$3:$AU$22,MATCH($B107,'Team forecast'!$B$3:$B$22,0),MATCH(BL$1,'Team forecast'!$M$2:$AU$2,0))*IF($Y107&gt;0,-15000,0)</f>
        <v>0</v>
      </c>
      <c r="BM107" s="5">
        <f t="shared" si="103"/>
        <v>0</v>
      </c>
      <c r="BN107" s="5">
        <f t="shared" si="104"/>
        <v>0</v>
      </c>
      <c r="BO107" s="5">
        <f t="shared" si="105"/>
        <v>0</v>
      </c>
      <c r="BP107" s="5">
        <f t="shared" si="106"/>
        <v>0</v>
      </c>
      <c r="BQ107" s="5">
        <f t="shared" si="107"/>
        <v>0</v>
      </c>
      <c r="BR107" s="5">
        <f t="shared" si="108"/>
        <v>0</v>
      </c>
      <c r="BS107" s="5">
        <f t="shared" si="109"/>
        <v>0</v>
      </c>
      <c r="BT107" s="5">
        <f t="shared" si="110"/>
        <v>0</v>
      </c>
      <c r="BU107" s="5">
        <f t="shared" si="111"/>
        <v>0</v>
      </c>
      <c r="BV107" s="5">
        <f>IFERROR(SUM(BJ107:BU107),0)*((Cockpit!$C$3)^2)</f>
        <v>0</v>
      </c>
      <c r="BW107" s="19">
        <f>INDEX('Team forecast'!$M$3:$AU$22,MATCH($B107,'Team forecast'!$B$3:$B$22,0),MATCH(BW$1,'Team forecast'!$M$2:$AU$2,0))</f>
        <v>0</v>
      </c>
      <c r="BX107" s="19">
        <f>INDEX('Team forecast'!$M$3:$AU$22,MATCH($B107,'Team forecast'!$B$3:$B$22,0),MATCH(BX$1,'Team forecast'!$M$2:$AU$2,0))</f>
        <v>0</v>
      </c>
      <c r="BY107" s="19">
        <f>INDEX('Team forecast'!$M$3:$AU$22,MATCH($B107,'Team forecast'!$B$3:$B$22,0),MATCH(BY$1,'Team forecast'!$M$2:$AU$2,0))</f>
        <v>0</v>
      </c>
      <c r="BZ107" s="19">
        <f>INDEX('Team forecast'!$M$3:$AU$22,MATCH($B107,'Team forecast'!$B$3:$B$22,0),MATCH(BZ$1,'Team forecast'!$M$2:$AU$2,0))</f>
        <v>0</v>
      </c>
      <c r="CA107" s="5">
        <f t="shared" si="112"/>
        <v>-5000</v>
      </c>
      <c r="CB107" s="5">
        <f>INDEX('Team forecast'!$M$3:$AU$22,MATCH($B107,'Team forecast'!$B$3:$B$22,0),MATCH(CB$1,'Team forecast'!$M$2:$AU$2,0))*IF($Y107&gt;0,25000,0)</f>
        <v>0</v>
      </c>
      <c r="CC107" s="5">
        <f>INDEX('Team forecast'!$M$3:$AU$22,MATCH($B107,'Team forecast'!$B$3:$B$22,0),MATCH(CC$1,'Team forecast'!$M$2:$AU$2,0))*IF($Y107&gt;0,5000,0)</f>
        <v>0</v>
      </c>
      <c r="CD107" s="5">
        <f>INDEX('Team forecast'!$M$3:$AU$22,MATCH($B107,'Team forecast'!$B$3:$B$22,0),MATCH(CD$1,'Team forecast'!$M$2:$AU$2,0))*IF($Y107&gt;0,-15000,0)</f>
        <v>0</v>
      </c>
      <c r="CE107" s="5">
        <f t="shared" si="113"/>
        <v>0</v>
      </c>
      <c r="CF107" s="5">
        <f t="shared" si="114"/>
        <v>0</v>
      </c>
      <c r="CG107" s="5">
        <f t="shared" si="115"/>
        <v>0</v>
      </c>
      <c r="CH107" s="5">
        <f t="shared" si="116"/>
        <v>0</v>
      </c>
      <c r="CI107" s="5">
        <f t="shared" si="117"/>
        <v>0</v>
      </c>
      <c r="CJ107" s="5">
        <f t="shared" si="118"/>
        <v>0</v>
      </c>
      <c r="CK107" s="5">
        <f t="shared" si="119"/>
        <v>0</v>
      </c>
      <c r="CL107" s="5">
        <f t="shared" si="120"/>
        <v>0</v>
      </c>
      <c r="CM107" s="5">
        <f t="shared" si="121"/>
        <v>0</v>
      </c>
      <c r="CN107" s="5">
        <f>IFERROR(SUM(CB107:CM107),0)*((Cockpit!$C$3)^3)</f>
        <v>0</v>
      </c>
      <c r="CO107" s="19">
        <f>INDEX('Team forecast'!$M$3:$AU$22,MATCH($B107,'Team forecast'!$B$3:$B$22,0),MATCH(CO$1,'Team forecast'!$M$2:$AU$2,0))</f>
        <v>0</v>
      </c>
      <c r="CP107" s="19">
        <f>INDEX('Team forecast'!$M$3:$AU$22,MATCH($B107,'Team forecast'!$B$3:$B$22,0),MATCH(CP$1,'Team forecast'!$M$2:$AU$2,0))</f>
        <v>0</v>
      </c>
      <c r="CQ107" s="19">
        <f>INDEX('Team forecast'!$M$3:$AU$22,MATCH($B107,'Team forecast'!$B$3:$B$22,0),MATCH(CQ$1,'Team forecast'!$M$2:$AU$2,0))</f>
        <v>0</v>
      </c>
      <c r="CR107" s="19">
        <f>INDEX('Team forecast'!$M$3:$AU$22,MATCH($B107,'Team forecast'!$B$3:$B$22,0),MATCH(CR$1,'Team forecast'!$M$2:$AU$2,0))</f>
        <v>0</v>
      </c>
      <c r="CS107" s="5">
        <f t="shared" si="122"/>
        <v>-5000</v>
      </c>
      <c r="CT107" s="5">
        <f>INDEX('Team forecast'!$M$3:$AU$22,MATCH($B107,'Team forecast'!$B$3:$B$22,0),MATCH(CT$1,'Team forecast'!$M$2:$AU$2,0))*IF($Y107&gt;0,25000,0)</f>
        <v>0</v>
      </c>
      <c r="CU107" s="5">
        <f>INDEX('Team forecast'!$M$3:$AU$22,MATCH($B107,'Team forecast'!$B$3:$B$22,0),MATCH(CU$1,'Team forecast'!$M$2:$AU$2,0))*IF($Y107&gt;0,5000,0)</f>
        <v>0</v>
      </c>
      <c r="CV107" s="5">
        <f>INDEX('Team forecast'!$M$3:$AU$22,MATCH($B107,'Team forecast'!$B$3:$B$22,0),MATCH(CV$1,'Team forecast'!$M$2:$AU$2,0))*IF($Y107&gt;0,-15000,0)</f>
        <v>0</v>
      </c>
      <c r="CW107" s="5">
        <f t="shared" si="123"/>
        <v>0</v>
      </c>
      <c r="CX107" s="5">
        <f t="shared" si="124"/>
        <v>0</v>
      </c>
      <c r="CY107" s="5">
        <f t="shared" si="125"/>
        <v>0</v>
      </c>
      <c r="CZ107" s="5">
        <f t="shared" si="126"/>
        <v>0</v>
      </c>
      <c r="DA107" s="5">
        <f t="shared" si="127"/>
        <v>0</v>
      </c>
      <c r="DB107" s="5">
        <f t="shared" si="128"/>
        <v>0</v>
      </c>
      <c r="DC107" s="5">
        <f t="shared" si="129"/>
        <v>0</v>
      </c>
      <c r="DD107" s="5">
        <f t="shared" si="130"/>
        <v>0</v>
      </c>
      <c r="DE107" s="5">
        <f t="shared" si="131"/>
        <v>0</v>
      </c>
      <c r="DF107" s="5">
        <f>IFERROR(SUM(CT107:DE107),0)*((Cockpit!$C$3)^4)</f>
        <v>0</v>
      </c>
      <c r="DG107" s="19">
        <f>INDEX('Team forecast'!$M$3:$AU$22,MATCH($B107,'Team forecast'!$B$3:$B$22,0),MATCH(DG$1,'Team forecast'!$M$2:$AU$2,0))</f>
        <v>0</v>
      </c>
      <c r="DH107" s="19">
        <f>INDEX('Team forecast'!$M$3:$AU$22,MATCH($B107,'Team forecast'!$B$3:$B$22,0),MATCH(DH$1,'Team forecast'!$M$2:$AU$2,0))</f>
        <v>0</v>
      </c>
      <c r="DI107" s="19">
        <f>INDEX('Team forecast'!$M$3:$AU$22,MATCH($B107,'Team forecast'!$B$3:$B$22,0),MATCH(DI$1,'Team forecast'!$M$2:$AU$2,0))</f>
        <v>0</v>
      </c>
      <c r="DJ107" s="19">
        <f>INDEX('Team forecast'!$M$3:$AU$22,MATCH($B107,'Team forecast'!$B$3:$B$22,0),MATCH(DJ$1,'Team forecast'!$M$2:$AU$2,0))</f>
        <v>0</v>
      </c>
      <c r="DK107" s="5">
        <f t="shared" si="132"/>
        <v>-5000</v>
      </c>
      <c r="DL107" s="5">
        <f>INDEX('Team forecast'!$M$3:$AU$22,MATCH($B107,'Team forecast'!$B$3:$B$22,0),MATCH(DL$1,'Team forecast'!$M$2:$AU$2,0))*IF($Y107&gt;0,25000,0)</f>
        <v>0</v>
      </c>
      <c r="DM107" s="5">
        <f>INDEX('Team forecast'!$M$3:$AU$22,MATCH($B107,'Team forecast'!$B$3:$B$22,0),MATCH(DM$1,'Team forecast'!$M$2:$AU$2,0))*IF($Y107&gt;0,5000,0)</f>
        <v>0</v>
      </c>
      <c r="DN107" s="5">
        <f>INDEX('Team forecast'!$M$3:$AU$22,MATCH($B107,'Team forecast'!$B$3:$B$22,0),MATCH(DN$1,'Team forecast'!$M$2:$AU$2,0))*IF($Y107&gt;0,-15000,0)</f>
        <v>0</v>
      </c>
      <c r="DO107" s="5">
        <f t="shared" si="133"/>
        <v>0</v>
      </c>
      <c r="DP107" s="5">
        <f t="shared" si="134"/>
        <v>0</v>
      </c>
      <c r="DQ107" s="5">
        <f t="shared" si="135"/>
        <v>0</v>
      </c>
      <c r="DR107" s="5">
        <f t="shared" si="136"/>
        <v>0</v>
      </c>
      <c r="DS107" s="5">
        <f t="shared" si="137"/>
        <v>0</v>
      </c>
      <c r="DT107" s="5">
        <f t="shared" si="138"/>
        <v>0</v>
      </c>
      <c r="DU107" s="5">
        <f t="shared" si="139"/>
        <v>0</v>
      </c>
      <c r="DV107" s="5">
        <f t="shared" si="140"/>
        <v>0</v>
      </c>
      <c r="DW107" s="5">
        <f t="shared" si="141"/>
        <v>0</v>
      </c>
      <c r="DX107" s="5">
        <f>IFERROR(SUM(DL107:DW107),0)*((Cockpit!$C$3)^5)</f>
        <v>0</v>
      </c>
      <c r="DY107" s="5">
        <f t="shared" si="142"/>
        <v>-5000</v>
      </c>
      <c r="DZ107" s="5" t="str">
        <f>IF(ISERROR(MATCH(A107,'Current squad'!B:B,0)),"No","Yes")</f>
        <v>No</v>
      </c>
      <c r="EA107" s="5" cm="1">
        <f t="array" ref="EA107">IFERROR(_xlfn.IFS(DZ107="Yes",0,DZ107="No",H107*1%),999999)</f>
        <v>34110</v>
      </c>
      <c r="EB107" s="5">
        <f t="shared" si="84"/>
        <v>3445110</v>
      </c>
      <c r="EC107" s="5">
        <f t="shared" si="143"/>
        <v>-39110</v>
      </c>
      <c r="ED107" s="1">
        <f t="shared" si="85"/>
        <v>-1.1465845793022574E-2</v>
      </c>
      <c r="EE107" s="5">
        <f>RANK(EC107,$EC$2:$EC$572)+COUNTIF($EC$2:EC107,EC107)-1</f>
        <v>411</v>
      </c>
      <c r="EF107" s="4">
        <f>RANK(ED107,$ED$2:$ED$572)+COUNTIF($ED$2:ED107,ED107)-1</f>
        <v>325</v>
      </c>
    </row>
    <row r="108" spans="1:136" x14ac:dyDescent="0.3">
      <c r="A108" t="str">
        <f>IF(Holdet.dk!A108&lt;&gt;"",Holdet.dk!A108,"")</f>
        <v>Davy Pröpper</v>
      </c>
      <c r="B108" t="str">
        <f>INDEX(Holdet.dk!B:B,MATCH($A108,Holdet.dk!$A:$A,0))</f>
        <v>Brighton and Hove</v>
      </c>
      <c r="C108" t="str">
        <f>INDEX(Holdet.dk!C:C,MATCH($A108,Holdet.dk!$A:$A,0))</f>
        <v>Midfield</v>
      </c>
      <c r="D108" t="str">
        <f>INDEX(Holdet.dk!D:D,MATCH($A108,Holdet.dk!$A:$A,0))</f>
        <v>2.547.000</v>
      </c>
      <c r="E108" s="1">
        <f>IFERROR(_xlfn.NUMBERVALUE(INDEX(Holdet.dk!$E:$E,MATCH($A108,Holdet.dk!$A:$A,0)),","),0)</f>
        <v>1E-3</v>
      </c>
      <c r="F108" t="str">
        <f>IF(INDEX(Lookup!H:H,MATCH('Master data'!A108,Lookup!G:G,0))=0,A108,INDEX(Lookup!H:H,MATCH('Master data'!A108,Lookup!G:G,0)))</f>
        <v>Davy Propper</v>
      </c>
      <c r="G108" t="str">
        <f>IFERROR(INDEX(Lookup!B:B,MATCH(INDEX(Rotowire!C:C,MATCH(F108,Rotowire!A:A,0)),Lookup!D:D,0)),"")</f>
        <v/>
      </c>
      <c r="H108" s="5">
        <f t="shared" si="76"/>
        <v>2547000</v>
      </c>
      <c r="I108" s="19">
        <f>IFERROR(INDEX('Team forecast'!$G$3:$I$22,MATCH($B108,'Team forecast'!$B$3:$B$22,0),MATCH(I$1,'Team forecast'!$G$2:$I$2,0)),0)</f>
        <v>0.99082568807339433</v>
      </c>
      <c r="J108" s="19">
        <f>IFERROR(INDEX('Team forecast'!$G$3:$I$22,MATCH($B108,'Team forecast'!$B$3:$B$22,0),MATCH(J$1,'Team forecast'!$G$2:$I$2,0)),0)</f>
        <v>0.68783068783068768</v>
      </c>
      <c r="K108" s="19">
        <f>IFERROR(INDEX('Team forecast'!$G$3:$I$22,MATCH($B108,'Team forecast'!$B$3:$B$22,0),MATCH(K$1,'Team forecast'!$G$2:$I$2,0)),0)</f>
        <v>2.0963984079539428</v>
      </c>
      <c r="L108">
        <f>SUMIFS(Rotowire!E:E,Rotowire!$A:$A,'Master data'!$F108)</f>
        <v>0</v>
      </c>
      <c r="M108" s="2">
        <f>SUMIFS(Rotowire!F:F,Rotowire!$A:$A,'Master data'!$F108)*I108</f>
        <v>0</v>
      </c>
      <c r="N108" s="2">
        <f>SUMIFS(Rotowire!G:G,Rotowire!$A:$A,'Master data'!$F108)*I108</f>
        <v>0</v>
      </c>
      <c r="O108" s="2">
        <f>SUMIFS(Rotowire!I:I,Rotowire!$A:$A,'Master data'!$F108)*I108</f>
        <v>0</v>
      </c>
      <c r="P108" s="2">
        <f>SUMIFS(Rotowire!W:W,Rotowire!$A:$A,'Master data'!$F108)*K108</f>
        <v>0</v>
      </c>
      <c r="Q108" s="2">
        <f>SUMIFS(Rotowire!Y:Y,Rotowire!$A:$A,'Master data'!$F108)*J108</f>
        <v>0</v>
      </c>
      <c r="R108" s="2">
        <f>SUMIFS(Rotowire!AB:AB,Rotowire!$A:$A,'Master data'!$F108)</f>
        <v>0</v>
      </c>
      <c r="S108" s="2">
        <f>SUMIFS(Rotowire!AC:AC,Rotowire!$A:$A,'Master data'!$F108)</f>
        <v>0</v>
      </c>
      <c r="T108" s="2">
        <f>INDEX('Team forecast'!D$3:D$22,MATCH($B108,'Team forecast'!$B$3:$B$22,0))</f>
        <v>1.08</v>
      </c>
      <c r="U108" s="2">
        <f>INDEX('Team forecast'!E$3:E$22,MATCH($B108,'Team forecast'!$B$3:$B$22,0))</f>
        <v>1.3</v>
      </c>
      <c r="V108" s="2">
        <f>INDEX('Team forecast'!J$3:J$22,MATCH($B108,'Team forecast'!$B$3:$B$22,0))</f>
        <v>0.30690000000000001</v>
      </c>
      <c r="W108" s="2">
        <f>INDEX('Team forecast'!K$3:K$22,MATCH($B108,'Team forecast'!$B$3:$B$22,0))</f>
        <v>0.28310000000000002</v>
      </c>
      <c r="X108" s="2">
        <f>INDEX('Team forecast'!L$3:L$22,MATCH($B108,'Team forecast'!$B$3:$B$22,0))</f>
        <v>0.41</v>
      </c>
      <c r="Y108" s="5">
        <f t="shared" si="77"/>
        <v>-5000</v>
      </c>
      <c r="Z108" s="5">
        <f t="shared" si="78"/>
        <v>0</v>
      </c>
      <c r="AA108" s="5">
        <f t="shared" si="79"/>
        <v>0</v>
      </c>
      <c r="AB108" s="5">
        <f t="shared" si="80"/>
        <v>0</v>
      </c>
      <c r="AC108" s="5">
        <f t="shared" si="81"/>
        <v>0</v>
      </c>
      <c r="AD108" s="5">
        <f t="shared" si="86"/>
        <v>0</v>
      </c>
      <c r="AE108" s="5">
        <f t="shared" si="87"/>
        <v>0</v>
      </c>
      <c r="AF108" s="5">
        <f t="shared" si="82"/>
        <v>0</v>
      </c>
      <c r="AG108" s="5">
        <f t="shared" si="83"/>
        <v>0</v>
      </c>
      <c r="AH108" s="5">
        <f t="shared" si="88"/>
        <v>0</v>
      </c>
      <c r="AI108" s="5">
        <f t="shared" si="89"/>
        <v>0</v>
      </c>
      <c r="AJ108" s="5">
        <f t="shared" si="90"/>
        <v>0</v>
      </c>
      <c r="AK108" s="5">
        <f t="shared" si="91"/>
        <v>0</v>
      </c>
      <c r="AL108" s="5">
        <f>IFERROR(SUM(Y108:AK108),-5000)*((Cockpit!$C$3)^0)</f>
        <v>-5000</v>
      </c>
      <c r="AM108" s="19">
        <f>INDEX('Team forecast'!$M$3:$AU$22,MATCH($B108,'Team forecast'!$B$3:$B$22,0),MATCH(AM$1,'Team forecast'!$M$2:$AU$2,0))</f>
        <v>0</v>
      </c>
      <c r="AN108" s="19">
        <f>INDEX('Team forecast'!$M$3:$AU$22,MATCH($B108,'Team forecast'!$B$3:$B$22,0),MATCH(AN$1,'Team forecast'!$M$2:$AU$2,0))</f>
        <v>0</v>
      </c>
      <c r="AO108" s="19">
        <f>INDEX('Team forecast'!$M$3:$AU$22,MATCH($B108,'Team forecast'!$B$3:$B$22,0),MATCH(AO$1,'Team forecast'!$M$2:$AU$2,0))</f>
        <v>0</v>
      </c>
      <c r="AP108" s="19">
        <f>INDEX('Team forecast'!$M$3:$AU$22,MATCH($B108,'Team forecast'!$B$3:$B$22,0),MATCH(AP$1,'Team forecast'!$M$2:$AU$2,0))</f>
        <v>0</v>
      </c>
      <c r="AQ108" s="5">
        <f t="shared" si="92"/>
        <v>-5000</v>
      </c>
      <c r="AR108" s="5">
        <f>INDEX('Team forecast'!$M$3:$AU$22,MATCH($B108,'Team forecast'!$B$3:$B$22,0),MATCH(AR$1,'Team forecast'!$M$2:$AU$2,0))*IF($Y108&gt;0,25000,0)</f>
        <v>0</v>
      </c>
      <c r="AS108" s="5">
        <f>INDEX('Team forecast'!$M$3:$AU$22,MATCH($B108,'Team forecast'!$B$3:$B$22,0),MATCH(AS$1,'Team forecast'!$M$2:$AU$2,0))*IF($Y108&gt;0,5000,0)</f>
        <v>0</v>
      </c>
      <c r="AT108" s="5">
        <f>INDEX('Team forecast'!$M$3:$AU$22,MATCH($B108,'Team forecast'!$B$3:$B$22,0),MATCH(AT$1,'Team forecast'!$M$2:$AU$2,0))*IF($Y108&gt;0,-15000,0)</f>
        <v>0</v>
      </c>
      <c r="AU108" s="5">
        <f t="shared" si="93"/>
        <v>0</v>
      </c>
      <c r="AV108" s="5">
        <f t="shared" si="94"/>
        <v>0</v>
      </c>
      <c r="AW108" s="5">
        <f t="shared" si="95"/>
        <v>0</v>
      </c>
      <c r="AX108" s="5">
        <f t="shared" si="96"/>
        <v>0</v>
      </c>
      <c r="AY108" s="5">
        <f t="shared" si="97"/>
        <v>0</v>
      </c>
      <c r="AZ108" s="5">
        <f t="shared" si="98"/>
        <v>0</v>
      </c>
      <c r="BA108" s="5">
        <f t="shared" si="99"/>
        <v>0</v>
      </c>
      <c r="BB108" s="5">
        <f t="shared" si="100"/>
        <v>0</v>
      </c>
      <c r="BC108" s="5">
        <f t="shared" si="101"/>
        <v>0</v>
      </c>
      <c r="BD108" s="5">
        <f>IFERROR(SUM(AR108:BC108),0)*((Cockpit!$C$3)^1)</f>
        <v>0</v>
      </c>
      <c r="BE108" s="19">
        <f>INDEX('Team forecast'!$M$3:$AU$22,MATCH($B108,'Team forecast'!$B$3:$B$22,0),MATCH(BE$1,'Team forecast'!$M$2:$AU$2,0))</f>
        <v>0</v>
      </c>
      <c r="BF108" s="19">
        <f>INDEX('Team forecast'!$M$3:$AU$22,MATCH($B108,'Team forecast'!$B$3:$B$22,0),MATCH(BF$1,'Team forecast'!$M$2:$AU$2,0))</f>
        <v>0</v>
      </c>
      <c r="BG108" s="19">
        <f>INDEX('Team forecast'!$M$3:$AU$22,MATCH($B108,'Team forecast'!$B$3:$B$22,0),MATCH(BG$1,'Team forecast'!$M$2:$AU$2,0))</f>
        <v>0</v>
      </c>
      <c r="BH108" s="19">
        <f>INDEX('Team forecast'!$M$3:$AU$22,MATCH($B108,'Team forecast'!$B$3:$B$22,0),MATCH(BH$1,'Team forecast'!$M$2:$AU$2,0))</f>
        <v>0</v>
      </c>
      <c r="BI108" s="5">
        <f t="shared" si="102"/>
        <v>-5000</v>
      </c>
      <c r="BJ108" s="5">
        <f>INDEX('Team forecast'!$M$3:$AU$22,MATCH($B108,'Team forecast'!$B$3:$B$22,0),MATCH(BJ$1,'Team forecast'!$M$2:$AU$2,0))*IF($Y108&gt;0,25000,0)</f>
        <v>0</v>
      </c>
      <c r="BK108" s="5">
        <f>INDEX('Team forecast'!$M$3:$AU$22,MATCH($B108,'Team forecast'!$B$3:$B$22,0),MATCH(BK$1,'Team forecast'!$M$2:$AU$2,0))*IF($Y108&gt;0,5000,0)</f>
        <v>0</v>
      </c>
      <c r="BL108" s="5">
        <f>INDEX('Team forecast'!$M$3:$AU$22,MATCH($B108,'Team forecast'!$B$3:$B$22,0),MATCH(BL$1,'Team forecast'!$M$2:$AU$2,0))*IF($Y108&gt;0,-15000,0)</f>
        <v>0</v>
      </c>
      <c r="BM108" s="5">
        <f t="shared" si="103"/>
        <v>0</v>
      </c>
      <c r="BN108" s="5">
        <f t="shared" si="104"/>
        <v>0</v>
      </c>
      <c r="BO108" s="5">
        <f t="shared" si="105"/>
        <v>0</v>
      </c>
      <c r="BP108" s="5">
        <f t="shared" si="106"/>
        <v>0</v>
      </c>
      <c r="BQ108" s="5">
        <f t="shared" si="107"/>
        <v>0</v>
      </c>
      <c r="BR108" s="5">
        <f t="shared" si="108"/>
        <v>0</v>
      </c>
      <c r="BS108" s="5">
        <f t="shared" si="109"/>
        <v>0</v>
      </c>
      <c r="BT108" s="5">
        <f t="shared" si="110"/>
        <v>0</v>
      </c>
      <c r="BU108" s="5">
        <f t="shared" si="111"/>
        <v>0</v>
      </c>
      <c r="BV108" s="5">
        <f>IFERROR(SUM(BJ108:BU108),0)*((Cockpit!$C$3)^2)</f>
        <v>0</v>
      </c>
      <c r="BW108" s="19">
        <f>INDEX('Team forecast'!$M$3:$AU$22,MATCH($B108,'Team forecast'!$B$3:$B$22,0),MATCH(BW$1,'Team forecast'!$M$2:$AU$2,0))</f>
        <v>0</v>
      </c>
      <c r="BX108" s="19">
        <f>INDEX('Team forecast'!$M$3:$AU$22,MATCH($B108,'Team forecast'!$B$3:$B$22,0),MATCH(BX$1,'Team forecast'!$M$2:$AU$2,0))</f>
        <v>0</v>
      </c>
      <c r="BY108" s="19">
        <f>INDEX('Team forecast'!$M$3:$AU$22,MATCH($B108,'Team forecast'!$B$3:$B$22,0),MATCH(BY$1,'Team forecast'!$M$2:$AU$2,0))</f>
        <v>0</v>
      </c>
      <c r="BZ108" s="19">
        <f>INDEX('Team forecast'!$M$3:$AU$22,MATCH($B108,'Team forecast'!$B$3:$B$22,0),MATCH(BZ$1,'Team forecast'!$M$2:$AU$2,0))</f>
        <v>0</v>
      </c>
      <c r="CA108" s="5">
        <f t="shared" si="112"/>
        <v>-5000</v>
      </c>
      <c r="CB108" s="5">
        <f>INDEX('Team forecast'!$M$3:$AU$22,MATCH($B108,'Team forecast'!$B$3:$B$22,0),MATCH(CB$1,'Team forecast'!$M$2:$AU$2,0))*IF($Y108&gt;0,25000,0)</f>
        <v>0</v>
      </c>
      <c r="CC108" s="5">
        <f>INDEX('Team forecast'!$M$3:$AU$22,MATCH($B108,'Team forecast'!$B$3:$B$22,0),MATCH(CC$1,'Team forecast'!$M$2:$AU$2,0))*IF($Y108&gt;0,5000,0)</f>
        <v>0</v>
      </c>
      <c r="CD108" s="5">
        <f>INDEX('Team forecast'!$M$3:$AU$22,MATCH($B108,'Team forecast'!$B$3:$B$22,0),MATCH(CD$1,'Team forecast'!$M$2:$AU$2,0))*IF($Y108&gt;0,-15000,0)</f>
        <v>0</v>
      </c>
      <c r="CE108" s="5">
        <f t="shared" si="113"/>
        <v>0</v>
      </c>
      <c r="CF108" s="5">
        <f t="shared" si="114"/>
        <v>0</v>
      </c>
      <c r="CG108" s="5">
        <f t="shared" si="115"/>
        <v>0</v>
      </c>
      <c r="CH108" s="5">
        <f t="shared" si="116"/>
        <v>0</v>
      </c>
      <c r="CI108" s="5">
        <f t="shared" si="117"/>
        <v>0</v>
      </c>
      <c r="CJ108" s="5">
        <f t="shared" si="118"/>
        <v>0</v>
      </c>
      <c r="CK108" s="5">
        <f t="shared" si="119"/>
        <v>0</v>
      </c>
      <c r="CL108" s="5">
        <f t="shared" si="120"/>
        <v>0</v>
      </c>
      <c r="CM108" s="5">
        <f t="shared" si="121"/>
        <v>0</v>
      </c>
      <c r="CN108" s="5">
        <f>IFERROR(SUM(CB108:CM108),0)*((Cockpit!$C$3)^3)</f>
        <v>0</v>
      </c>
      <c r="CO108" s="19">
        <f>INDEX('Team forecast'!$M$3:$AU$22,MATCH($B108,'Team forecast'!$B$3:$B$22,0),MATCH(CO$1,'Team forecast'!$M$2:$AU$2,0))</f>
        <v>0</v>
      </c>
      <c r="CP108" s="19">
        <f>INDEX('Team forecast'!$M$3:$AU$22,MATCH($B108,'Team forecast'!$B$3:$B$22,0),MATCH(CP$1,'Team forecast'!$M$2:$AU$2,0))</f>
        <v>0</v>
      </c>
      <c r="CQ108" s="19">
        <f>INDEX('Team forecast'!$M$3:$AU$22,MATCH($B108,'Team forecast'!$B$3:$B$22,0),MATCH(CQ$1,'Team forecast'!$M$2:$AU$2,0))</f>
        <v>0</v>
      </c>
      <c r="CR108" s="19">
        <f>INDEX('Team forecast'!$M$3:$AU$22,MATCH($B108,'Team forecast'!$B$3:$B$22,0),MATCH(CR$1,'Team forecast'!$M$2:$AU$2,0))</f>
        <v>0</v>
      </c>
      <c r="CS108" s="5">
        <f t="shared" si="122"/>
        <v>-5000</v>
      </c>
      <c r="CT108" s="5">
        <f>INDEX('Team forecast'!$M$3:$AU$22,MATCH($B108,'Team forecast'!$B$3:$B$22,0),MATCH(CT$1,'Team forecast'!$M$2:$AU$2,0))*IF($Y108&gt;0,25000,0)</f>
        <v>0</v>
      </c>
      <c r="CU108" s="5">
        <f>INDEX('Team forecast'!$M$3:$AU$22,MATCH($B108,'Team forecast'!$B$3:$B$22,0),MATCH(CU$1,'Team forecast'!$M$2:$AU$2,0))*IF($Y108&gt;0,5000,0)</f>
        <v>0</v>
      </c>
      <c r="CV108" s="5">
        <f>INDEX('Team forecast'!$M$3:$AU$22,MATCH($B108,'Team forecast'!$B$3:$B$22,0),MATCH(CV$1,'Team forecast'!$M$2:$AU$2,0))*IF($Y108&gt;0,-15000,0)</f>
        <v>0</v>
      </c>
      <c r="CW108" s="5">
        <f t="shared" si="123"/>
        <v>0</v>
      </c>
      <c r="CX108" s="5">
        <f t="shared" si="124"/>
        <v>0</v>
      </c>
      <c r="CY108" s="5">
        <f t="shared" si="125"/>
        <v>0</v>
      </c>
      <c r="CZ108" s="5">
        <f t="shared" si="126"/>
        <v>0</v>
      </c>
      <c r="DA108" s="5">
        <f t="shared" si="127"/>
        <v>0</v>
      </c>
      <c r="DB108" s="5">
        <f t="shared" si="128"/>
        <v>0</v>
      </c>
      <c r="DC108" s="5">
        <f t="shared" si="129"/>
        <v>0</v>
      </c>
      <c r="DD108" s="5">
        <f t="shared" si="130"/>
        <v>0</v>
      </c>
      <c r="DE108" s="5">
        <f t="shared" si="131"/>
        <v>0</v>
      </c>
      <c r="DF108" s="5">
        <f>IFERROR(SUM(CT108:DE108),0)*((Cockpit!$C$3)^4)</f>
        <v>0</v>
      </c>
      <c r="DG108" s="19">
        <f>INDEX('Team forecast'!$M$3:$AU$22,MATCH($B108,'Team forecast'!$B$3:$B$22,0),MATCH(DG$1,'Team forecast'!$M$2:$AU$2,0))</f>
        <v>0</v>
      </c>
      <c r="DH108" s="19">
        <f>INDEX('Team forecast'!$M$3:$AU$22,MATCH($B108,'Team forecast'!$B$3:$B$22,0),MATCH(DH$1,'Team forecast'!$M$2:$AU$2,0))</f>
        <v>0</v>
      </c>
      <c r="DI108" s="19">
        <f>INDEX('Team forecast'!$M$3:$AU$22,MATCH($B108,'Team forecast'!$B$3:$B$22,0),MATCH(DI$1,'Team forecast'!$M$2:$AU$2,0))</f>
        <v>0</v>
      </c>
      <c r="DJ108" s="19">
        <f>INDEX('Team forecast'!$M$3:$AU$22,MATCH($B108,'Team forecast'!$B$3:$B$22,0),MATCH(DJ$1,'Team forecast'!$M$2:$AU$2,0))</f>
        <v>0</v>
      </c>
      <c r="DK108" s="5">
        <f t="shared" si="132"/>
        <v>-5000</v>
      </c>
      <c r="DL108" s="5">
        <f>INDEX('Team forecast'!$M$3:$AU$22,MATCH($B108,'Team forecast'!$B$3:$B$22,0),MATCH(DL$1,'Team forecast'!$M$2:$AU$2,0))*IF($Y108&gt;0,25000,0)</f>
        <v>0</v>
      </c>
      <c r="DM108" s="5">
        <f>INDEX('Team forecast'!$M$3:$AU$22,MATCH($B108,'Team forecast'!$B$3:$B$22,0),MATCH(DM$1,'Team forecast'!$M$2:$AU$2,0))*IF($Y108&gt;0,5000,0)</f>
        <v>0</v>
      </c>
      <c r="DN108" s="5">
        <f>INDEX('Team forecast'!$M$3:$AU$22,MATCH($B108,'Team forecast'!$B$3:$B$22,0),MATCH(DN$1,'Team forecast'!$M$2:$AU$2,0))*IF($Y108&gt;0,-15000,0)</f>
        <v>0</v>
      </c>
      <c r="DO108" s="5">
        <f t="shared" si="133"/>
        <v>0</v>
      </c>
      <c r="DP108" s="5">
        <f t="shared" si="134"/>
        <v>0</v>
      </c>
      <c r="DQ108" s="5">
        <f t="shared" si="135"/>
        <v>0</v>
      </c>
      <c r="DR108" s="5">
        <f t="shared" si="136"/>
        <v>0</v>
      </c>
      <c r="DS108" s="5">
        <f t="shared" si="137"/>
        <v>0</v>
      </c>
      <c r="DT108" s="5">
        <f t="shared" si="138"/>
        <v>0</v>
      </c>
      <c r="DU108" s="5">
        <f t="shared" si="139"/>
        <v>0</v>
      </c>
      <c r="DV108" s="5">
        <f t="shared" si="140"/>
        <v>0</v>
      </c>
      <c r="DW108" s="5">
        <f t="shared" si="141"/>
        <v>0</v>
      </c>
      <c r="DX108" s="5">
        <f>IFERROR(SUM(DL108:DW108),0)*((Cockpit!$C$3)^5)</f>
        <v>0</v>
      </c>
      <c r="DY108" s="5">
        <f t="shared" si="142"/>
        <v>-5000</v>
      </c>
      <c r="DZ108" s="5" t="str">
        <f>IF(ISERROR(MATCH(A108,'Current squad'!B:B,0)),"No","Yes")</f>
        <v>No</v>
      </c>
      <c r="EA108" s="5" cm="1">
        <f t="array" ref="EA108">IFERROR(_xlfn.IFS(DZ108="Yes",0,DZ108="No",H108*1%),999999)</f>
        <v>25470</v>
      </c>
      <c r="EB108" s="5">
        <f t="shared" si="84"/>
        <v>2572470</v>
      </c>
      <c r="EC108" s="5">
        <f t="shared" si="143"/>
        <v>-30470</v>
      </c>
      <c r="ED108" s="1">
        <f t="shared" si="85"/>
        <v>-1.1963093835885355E-2</v>
      </c>
      <c r="EE108" s="5">
        <f>RANK(EC108,$EC$2:$EC$572)+COUNTIF($EC$2:EC108,EC108)-1</f>
        <v>313</v>
      </c>
      <c r="EF108" s="4">
        <f>RANK(ED108,$ED$2:$ED$572)+COUNTIF($ED$2:ED108,ED108)-1</f>
        <v>410</v>
      </c>
    </row>
    <row r="109" spans="1:136" x14ac:dyDescent="0.3">
      <c r="A109" t="str">
        <f>IF(Holdet.dk!A109&lt;&gt;"",Holdet.dk!A109,"")</f>
        <v>Valentino Livramento</v>
      </c>
      <c r="B109" t="str">
        <f>INDEX(Holdet.dk!B:B,MATCH($A109,Holdet.dk!$A:$A,0))</f>
        <v>Chelsea</v>
      </c>
      <c r="C109" t="str">
        <f>INDEX(Holdet.dk!C:C,MATCH($A109,Holdet.dk!$A:$A,0))</f>
        <v>Defense</v>
      </c>
      <c r="D109" t="str">
        <f>INDEX(Holdet.dk!D:D,MATCH($A109,Holdet.dk!$A:$A,0))</f>
        <v>1.990.000</v>
      </c>
      <c r="E109" s="1">
        <f>IFERROR(_xlfn.NUMBERVALUE(INDEX(Holdet.dk!$E:$E,MATCH($A109,Holdet.dk!$A:$A,0)),","),0)</f>
        <v>0</v>
      </c>
      <c r="F109" t="e">
        <f>IF(INDEX(Lookup!H:H,MATCH('Master data'!A109,Lookup!G:G,0))=0,A109,INDEX(Lookup!H:H,MATCH('Master data'!A109,Lookup!G:G,0)))</f>
        <v>#N/A</v>
      </c>
      <c r="G109" t="str">
        <f>IFERROR(INDEX(Lookup!B:B,MATCH(INDEX(Rotowire!C:C,MATCH(F109,Rotowire!A:A,0)),Lookup!D:D,0)),"")</f>
        <v/>
      </c>
      <c r="H109" s="5">
        <f t="shared" si="76"/>
        <v>1990000</v>
      </c>
      <c r="I109" s="19">
        <f>IFERROR(INDEX('Team forecast'!$G$3:$I$22,MATCH($B109,'Team forecast'!$B$3:$B$22,0),MATCH(I$1,'Team forecast'!$G$2:$I$2,0)),0)</f>
        <v>0.93034825870646787</v>
      </c>
      <c r="J109" s="19">
        <f>IFERROR(INDEX('Team forecast'!$G$3:$I$22,MATCH($B109,'Team forecast'!$B$3:$B$22,0),MATCH(J$1,'Team forecast'!$G$2:$I$2,0)),0)</f>
        <v>0.82291666666666674</v>
      </c>
      <c r="K109" s="19">
        <f>IFERROR(INDEX('Team forecast'!$G$3:$I$22,MATCH($B109,'Team forecast'!$B$3:$B$22,0),MATCH(K$1,'Team forecast'!$G$2:$I$2,0)),0)</f>
        <v>1.1346119882058896</v>
      </c>
      <c r="L109">
        <f>SUMIFS(Rotowire!E:E,Rotowire!$A:$A,'Master data'!$F109)</f>
        <v>0</v>
      </c>
      <c r="M109" s="2">
        <f>SUMIFS(Rotowire!F:F,Rotowire!$A:$A,'Master data'!$F109)*I109</f>
        <v>0</v>
      </c>
      <c r="N109" s="2">
        <f>SUMIFS(Rotowire!G:G,Rotowire!$A:$A,'Master data'!$F109)*I109</f>
        <v>0</v>
      </c>
      <c r="O109" s="2">
        <f>SUMIFS(Rotowire!I:I,Rotowire!$A:$A,'Master data'!$F109)*I109</f>
        <v>0</v>
      </c>
      <c r="P109" s="2">
        <f>SUMIFS(Rotowire!W:W,Rotowire!$A:$A,'Master data'!$F109)*K109</f>
        <v>0</v>
      </c>
      <c r="Q109" s="2">
        <f>SUMIFS(Rotowire!Y:Y,Rotowire!$A:$A,'Master data'!$F109)*J109</f>
        <v>0</v>
      </c>
      <c r="R109" s="2">
        <f>SUMIFS(Rotowire!AB:AB,Rotowire!$A:$A,'Master data'!$F109)</f>
        <v>0</v>
      </c>
      <c r="S109" s="2">
        <f>SUMIFS(Rotowire!AC:AC,Rotowire!$A:$A,'Master data'!$F109)</f>
        <v>0</v>
      </c>
      <c r="T109" s="2">
        <f>INDEX('Team forecast'!D$3:D$22,MATCH($B109,'Team forecast'!$B$3:$B$22,0))</f>
        <v>1.87</v>
      </c>
      <c r="U109" s="2">
        <f>INDEX('Team forecast'!E$3:E$22,MATCH($B109,'Team forecast'!$B$3:$B$22,0))</f>
        <v>0.79</v>
      </c>
      <c r="V109" s="2">
        <f>INDEX('Team forecast'!J$3:J$22,MATCH($B109,'Team forecast'!$B$3:$B$22,0))</f>
        <v>0.62609999999999999</v>
      </c>
      <c r="W109" s="2">
        <f>INDEX('Team forecast'!K$3:K$22,MATCH($B109,'Team forecast'!$B$3:$B$22,0))</f>
        <v>0.2238</v>
      </c>
      <c r="X109" s="2">
        <f>INDEX('Team forecast'!L$3:L$22,MATCH($B109,'Team forecast'!$B$3:$B$22,0))</f>
        <v>0.15010000000000001</v>
      </c>
      <c r="Y109" s="5">
        <f t="shared" si="77"/>
        <v>-5000</v>
      </c>
      <c r="Z109" s="5">
        <f t="shared" si="78"/>
        <v>0</v>
      </c>
      <c r="AA109" s="5">
        <f t="shared" si="79"/>
        <v>0</v>
      </c>
      <c r="AB109" s="5">
        <f t="shared" si="80"/>
        <v>0</v>
      </c>
      <c r="AC109" s="5">
        <f t="shared" si="81"/>
        <v>0</v>
      </c>
      <c r="AD109" s="5">
        <f t="shared" si="86"/>
        <v>0</v>
      </c>
      <c r="AE109" s="5">
        <f t="shared" si="87"/>
        <v>0</v>
      </c>
      <c r="AF109" s="5">
        <f t="shared" si="82"/>
        <v>0</v>
      </c>
      <c r="AG109" s="5">
        <f t="shared" si="83"/>
        <v>0</v>
      </c>
      <c r="AH109" s="5">
        <f t="shared" si="88"/>
        <v>0</v>
      </c>
      <c r="AI109" s="5">
        <f t="shared" si="89"/>
        <v>0</v>
      </c>
      <c r="AJ109" s="5">
        <f t="shared" si="90"/>
        <v>0</v>
      </c>
      <c r="AK109" s="5">
        <f t="shared" si="91"/>
        <v>0</v>
      </c>
      <c r="AL109" s="5">
        <f>IFERROR(SUM(Y109:AK109),-5000)*((Cockpit!$C$3)^0)</f>
        <v>-5000</v>
      </c>
      <c r="AM109" s="19">
        <f>INDEX('Team forecast'!$M$3:$AU$22,MATCH($B109,'Team forecast'!$B$3:$B$22,0),MATCH(AM$1,'Team forecast'!$M$2:$AU$2,0))</f>
        <v>0</v>
      </c>
      <c r="AN109" s="19">
        <f>INDEX('Team forecast'!$M$3:$AU$22,MATCH($B109,'Team forecast'!$B$3:$B$22,0),MATCH(AN$1,'Team forecast'!$M$2:$AU$2,0))</f>
        <v>0</v>
      </c>
      <c r="AO109" s="19">
        <f>INDEX('Team forecast'!$M$3:$AU$22,MATCH($B109,'Team forecast'!$B$3:$B$22,0),MATCH(AO$1,'Team forecast'!$M$2:$AU$2,0))</f>
        <v>0</v>
      </c>
      <c r="AP109" s="19">
        <f>INDEX('Team forecast'!$M$3:$AU$22,MATCH($B109,'Team forecast'!$B$3:$B$22,0),MATCH(AP$1,'Team forecast'!$M$2:$AU$2,0))</f>
        <v>0</v>
      </c>
      <c r="AQ109" s="5">
        <f t="shared" si="92"/>
        <v>-5000</v>
      </c>
      <c r="AR109" s="5">
        <f>INDEX('Team forecast'!$M$3:$AU$22,MATCH($B109,'Team forecast'!$B$3:$B$22,0),MATCH(AR$1,'Team forecast'!$M$2:$AU$2,0))*IF($Y109&gt;0,25000,0)</f>
        <v>0</v>
      </c>
      <c r="AS109" s="5">
        <f>INDEX('Team forecast'!$M$3:$AU$22,MATCH($B109,'Team forecast'!$B$3:$B$22,0),MATCH(AS$1,'Team forecast'!$M$2:$AU$2,0))*IF($Y109&gt;0,5000,0)</f>
        <v>0</v>
      </c>
      <c r="AT109" s="5">
        <f>INDEX('Team forecast'!$M$3:$AU$22,MATCH($B109,'Team forecast'!$B$3:$B$22,0),MATCH(AT$1,'Team forecast'!$M$2:$AU$2,0))*IF($Y109&gt;0,-15000,0)</f>
        <v>0</v>
      </c>
      <c r="AU109" s="5">
        <f t="shared" si="93"/>
        <v>0</v>
      </c>
      <c r="AV109" s="5">
        <f t="shared" si="94"/>
        <v>0</v>
      </c>
      <c r="AW109" s="5">
        <f t="shared" si="95"/>
        <v>0</v>
      </c>
      <c r="AX109" s="5">
        <f t="shared" si="96"/>
        <v>0</v>
      </c>
      <c r="AY109" s="5">
        <f t="shared" si="97"/>
        <v>0</v>
      </c>
      <c r="AZ109" s="5">
        <f t="shared" si="98"/>
        <v>0</v>
      </c>
      <c r="BA109" s="5">
        <f t="shared" si="99"/>
        <v>0</v>
      </c>
      <c r="BB109" s="5">
        <f t="shared" si="100"/>
        <v>0</v>
      </c>
      <c r="BC109" s="5">
        <f t="shared" si="101"/>
        <v>0</v>
      </c>
      <c r="BD109" s="5">
        <f>IFERROR(SUM(AR109:BC109),0)*((Cockpit!$C$3)^1)</f>
        <v>0</v>
      </c>
      <c r="BE109" s="19">
        <f>INDEX('Team forecast'!$M$3:$AU$22,MATCH($B109,'Team forecast'!$B$3:$B$22,0),MATCH(BE$1,'Team forecast'!$M$2:$AU$2,0))</f>
        <v>0</v>
      </c>
      <c r="BF109" s="19">
        <f>INDEX('Team forecast'!$M$3:$AU$22,MATCH($B109,'Team forecast'!$B$3:$B$22,0),MATCH(BF$1,'Team forecast'!$M$2:$AU$2,0))</f>
        <v>0</v>
      </c>
      <c r="BG109" s="19">
        <f>INDEX('Team forecast'!$M$3:$AU$22,MATCH($B109,'Team forecast'!$B$3:$B$22,0),MATCH(BG$1,'Team forecast'!$M$2:$AU$2,0))</f>
        <v>0</v>
      </c>
      <c r="BH109" s="19">
        <f>INDEX('Team forecast'!$M$3:$AU$22,MATCH($B109,'Team forecast'!$B$3:$B$22,0),MATCH(BH$1,'Team forecast'!$M$2:$AU$2,0))</f>
        <v>0</v>
      </c>
      <c r="BI109" s="5">
        <f t="shared" si="102"/>
        <v>-5000</v>
      </c>
      <c r="BJ109" s="5">
        <f>INDEX('Team forecast'!$M$3:$AU$22,MATCH($B109,'Team forecast'!$B$3:$B$22,0),MATCH(BJ$1,'Team forecast'!$M$2:$AU$2,0))*IF($Y109&gt;0,25000,0)</f>
        <v>0</v>
      </c>
      <c r="BK109" s="5">
        <f>INDEX('Team forecast'!$M$3:$AU$22,MATCH($B109,'Team forecast'!$B$3:$B$22,0),MATCH(BK$1,'Team forecast'!$M$2:$AU$2,0))*IF($Y109&gt;0,5000,0)</f>
        <v>0</v>
      </c>
      <c r="BL109" s="5">
        <f>INDEX('Team forecast'!$M$3:$AU$22,MATCH($B109,'Team forecast'!$B$3:$B$22,0),MATCH(BL$1,'Team forecast'!$M$2:$AU$2,0))*IF($Y109&gt;0,-15000,0)</f>
        <v>0</v>
      </c>
      <c r="BM109" s="5">
        <f t="shared" si="103"/>
        <v>0</v>
      </c>
      <c r="BN109" s="5">
        <f t="shared" si="104"/>
        <v>0</v>
      </c>
      <c r="BO109" s="5">
        <f t="shared" si="105"/>
        <v>0</v>
      </c>
      <c r="BP109" s="5">
        <f t="shared" si="106"/>
        <v>0</v>
      </c>
      <c r="BQ109" s="5">
        <f t="shared" si="107"/>
        <v>0</v>
      </c>
      <c r="BR109" s="5">
        <f t="shared" si="108"/>
        <v>0</v>
      </c>
      <c r="BS109" s="5">
        <f t="shared" si="109"/>
        <v>0</v>
      </c>
      <c r="BT109" s="5">
        <f t="shared" si="110"/>
        <v>0</v>
      </c>
      <c r="BU109" s="5">
        <f t="shared" si="111"/>
        <v>0</v>
      </c>
      <c r="BV109" s="5">
        <f>IFERROR(SUM(BJ109:BU109),0)*((Cockpit!$C$3)^2)</f>
        <v>0</v>
      </c>
      <c r="BW109" s="19">
        <f>INDEX('Team forecast'!$M$3:$AU$22,MATCH($B109,'Team forecast'!$B$3:$B$22,0),MATCH(BW$1,'Team forecast'!$M$2:$AU$2,0))</f>
        <v>0</v>
      </c>
      <c r="BX109" s="19">
        <f>INDEX('Team forecast'!$M$3:$AU$22,MATCH($B109,'Team forecast'!$B$3:$B$22,0),MATCH(BX$1,'Team forecast'!$M$2:$AU$2,0))</f>
        <v>0</v>
      </c>
      <c r="BY109" s="19">
        <f>INDEX('Team forecast'!$M$3:$AU$22,MATCH($B109,'Team forecast'!$B$3:$B$22,0),MATCH(BY$1,'Team forecast'!$M$2:$AU$2,0))</f>
        <v>0</v>
      </c>
      <c r="BZ109" s="19">
        <f>INDEX('Team forecast'!$M$3:$AU$22,MATCH($B109,'Team forecast'!$B$3:$B$22,0),MATCH(BZ$1,'Team forecast'!$M$2:$AU$2,0))</f>
        <v>0</v>
      </c>
      <c r="CA109" s="5">
        <f t="shared" si="112"/>
        <v>-5000</v>
      </c>
      <c r="CB109" s="5">
        <f>INDEX('Team forecast'!$M$3:$AU$22,MATCH($B109,'Team forecast'!$B$3:$B$22,0),MATCH(CB$1,'Team forecast'!$M$2:$AU$2,0))*IF($Y109&gt;0,25000,0)</f>
        <v>0</v>
      </c>
      <c r="CC109" s="5">
        <f>INDEX('Team forecast'!$M$3:$AU$22,MATCH($B109,'Team forecast'!$B$3:$B$22,0),MATCH(CC$1,'Team forecast'!$M$2:$AU$2,0))*IF($Y109&gt;0,5000,0)</f>
        <v>0</v>
      </c>
      <c r="CD109" s="5">
        <f>INDEX('Team forecast'!$M$3:$AU$22,MATCH($B109,'Team forecast'!$B$3:$B$22,0),MATCH(CD$1,'Team forecast'!$M$2:$AU$2,0))*IF($Y109&gt;0,-15000,0)</f>
        <v>0</v>
      </c>
      <c r="CE109" s="5">
        <f t="shared" si="113"/>
        <v>0</v>
      </c>
      <c r="CF109" s="5">
        <f t="shared" si="114"/>
        <v>0</v>
      </c>
      <c r="CG109" s="5">
        <f t="shared" si="115"/>
        <v>0</v>
      </c>
      <c r="CH109" s="5">
        <f t="shared" si="116"/>
        <v>0</v>
      </c>
      <c r="CI109" s="5">
        <f t="shared" si="117"/>
        <v>0</v>
      </c>
      <c r="CJ109" s="5">
        <f t="shared" si="118"/>
        <v>0</v>
      </c>
      <c r="CK109" s="5">
        <f t="shared" si="119"/>
        <v>0</v>
      </c>
      <c r="CL109" s="5">
        <f t="shared" si="120"/>
        <v>0</v>
      </c>
      <c r="CM109" s="5">
        <f t="shared" si="121"/>
        <v>0</v>
      </c>
      <c r="CN109" s="5">
        <f>IFERROR(SUM(CB109:CM109),0)*((Cockpit!$C$3)^3)</f>
        <v>0</v>
      </c>
      <c r="CO109" s="19">
        <f>INDEX('Team forecast'!$M$3:$AU$22,MATCH($B109,'Team forecast'!$B$3:$B$22,0),MATCH(CO$1,'Team forecast'!$M$2:$AU$2,0))</f>
        <v>0</v>
      </c>
      <c r="CP109" s="19">
        <f>INDEX('Team forecast'!$M$3:$AU$22,MATCH($B109,'Team forecast'!$B$3:$B$22,0),MATCH(CP$1,'Team forecast'!$M$2:$AU$2,0))</f>
        <v>0</v>
      </c>
      <c r="CQ109" s="19">
        <f>INDEX('Team forecast'!$M$3:$AU$22,MATCH($B109,'Team forecast'!$B$3:$B$22,0),MATCH(CQ$1,'Team forecast'!$M$2:$AU$2,0))</f>
        <v>0</v>
      </c>
      <c r="CR109" s="19">
        <f>INDEX('Team forecast'!$M$3:$AU$22,MATCH($B109,'Team forecast'!$B$3:$B$22,0),MATCH(CR$1,'Team forecast'!$M$2:$AU$2,0))</f>
        <v>0</v>
      </c>
      <c r="CS109" s="5">
        <f t="shared" si="122"/>
        <v>-5000</v>
      </c>
      <c r="CT109" s="5">
        <f>INDEX('Team forecast'!$M$3:$AU$22,MATCH($B109,'Team forecast'!$B$3:$B$22,0),MATCH(CT$1,'Team forecast'!$M$2:$AU$2,0))*IF($Y109&gt;0,25000,0)</f>
        <v>0</v>
      </c>
      <c r="CU109" s="5">
        <f>INDEX('Team forecast'!$M$3:$AU$22,MATCH($B109,'Team forecast'!$B$3:$B$22,0),MATCH(CU$1,'Team forecast'!$M$2:$AU$2,0))*IF($Y109&gt;0,5000,0)</f>
        <v>0</v>
      </c>
      <c r="CV109" s="5">
        <f>INDEX('Team forecast'!$M$3:$AU$22,MATCH($B109,'Team forecast'!$B$3:$B$22,0),MATCH(CV$1,'Team forecast'!$M$2:$AU$2,0))*IF($Y109&gt;0,-15000,0)</f>
        <v>0</v>
      </c>
      <c r="CW109" s="5">
        <f t="shared" si="123"/>
        <v>0</v>
      </c>
      <c r="CX109" s="5">
        <f t="shared" si="124"/>
        <v>0</v>
      </c>
      <c r="CY109" s="5">
        <f t="shared" si="125"/>
        <v>0</v>
      </c>
      <c r="CZ109" s="5">
        <f t="shared" si="126"/>
        <v>0</v>
      </c>
      <c r="DA109" s="5">
        <f t="shared" si="127"/>
        <v>0</v>
      </c>
      <c r="DB109" s="5">
        <f t="shared" si="128"/>
        <v>0</v>
      </c>
      <c r="DC109" s="5">
        <f t="shared" si="129"/>
        <v>0</v>
      </c>
      <c r="DD109" s="5">
        <f t="shared" si="130"/>
        <v>0</v>
      </c>
      <c r="DE109" s="5">
        <f t="shared" si="131"/>
        <v>0</v>
      </c>
      <c r="DF109" s="5">
        <f>IFERROR(SUM(CT109:DE109),0)*((Cockpit!$C$3)^4)</f>
        <v>0</v>
      </c>
      <c r="DG109" s="19">
        <f>INDEX('Team forecast'!$M$3:$AU$22,MATCH($B109,'Team forecast'!$B$3:$B$22,0),MATCH(DG$1,'Team forecast'!$M$2:$AU$2,0))</f>
        <v>0</v>
      </c>
      <c r="DH109" s="19">
        <f>INDEX('Team forecast'!$M$3:$AU$22,MATCH($B109,'Team forecast'!$B$3:$B$22,0),MATCH(DH$1,'Team forecast'!$M$2:$AU$2,0))</f>
        <v>0</v>
      </c>
      <c r="DI109" s="19">
        <f>INDEX('Team forecast'!$M$3:$AU$22,MATCH($B109,'Team forecast'!$B$3:$B$22,0),MATCH(DI$1,'Team forecast'!$M$2:$AU$2,0))</f>
        <v>0</v>
      </c>
      <c r="DJ109" s="19">
        <f>INDEX('Team forecast'!$M$3:$AU$22,MATCH($B109,'Team forecast'!$B$3:$B$22,0),MATCH(DJ$1,'Team forecast'!$M$2:$AU$2,0))</f>
        <v>0</v>
      </c>
      <c r="DK109" s="5">
        <f t="shared" si="132"/>
        <v>-5000</v>
      </c>
      <c r="DL109" s="5">
        <f>INDEX('Team forecast'!$M$3:$AU$22,MATCH($B109,'Team forecast'!$B$3:$B$22,0),MATCH(DL$1,'Team forecast'!$M$2:$AU$2,0))*IF($Y109&gt;0,25000,0)</f>
        <v>0</v>
      </c>
      <c r="DM109" s="5">
        <f>INDEX('Team forecast'!$M$3:$AU$22,MATCH($B109,'Team forecast'!$B$3:$B$22,0),MATCH(DM$1,'Team forecast'!$M$2:$AU$2,0))*IF($Y109&gt;0,5000,0)</f>
        <v>0</v>
      </c>
      <c r="DN109" s="5">
        <f>INDEX('Team forecast'!$M$3:$AU$22,MATCH($B109,'Team forecast'!$B$3:$B$22,0),MATCH(DN$1,'Team forecast'!$M$2:$AU$2,0))*IF($Y109&gt;0,-15000,0)</f>
        <v>0</v>
      </c>
      <c r="DO109" s="5">
        <f t="shared" si="133"/>
        <v>0</v>
      </c>
      <c r="DP109" s="5">
        <f t="shared" si="134"/>
        <v>0</v>
      </c>
      <c r="DQ109" s="5">
        <f t="shared" si="135"/>
        <v>0</v>
      </c>
      <c r="DR109" s="5">
        <f t="shared" si="136"/>
        <v>0</v>
      </c>
      <c r="DS109" s="5">
        <f t="shared" si="137"/>
        <v>0</v>
      </c>
      <c r="DT109" s="5">
        <f t="shared" si="138"/>
        <v>0</v>
      </c>
      <c r="DU109" s="5">
        <f t="shared" si="139"/>
        <v>0</v>
      </c>
      <c r="DV109" s="5">
        <f t="shared" si="140"/>
        <v>0</v>
      </c>
      <c r="DW109" s="5">
        <f t="shared" si="141"/>
        <v>0</v>
      </c>
      <c r="DX109" s="5">
        <f>IFERROR(SUM(DL109:DW109),0)*((Cockpit!$C$3)^5)</f>
        <v>0</v>
      </c>
      <c r="DY109" s="5">
        <f t="shared" si="142"/>
        <v>-5000</v>
      </c>
      <c r="DZ109" s="5" t="str">
        <f>IF(ISERROR(MATCH(A109,'Current squad'!B:B,0)),"No","Yes")</f>
        <v>No</v>
      </c>
      <c r="EA109" s="5" cm="1">
        <f t="array" ref="EA109">IFERROR(_xlfn.IFS(DZ109="Yes",0,DZ109="No",H109*1%),999999)</f>
        <v>19900</v>
      </c>
      <c r="EB109" s="5">
        <f t="shared" si="84"/>
        <v>2009900</v>
      </c>
      <c r="EC109" s="5">
        <f t="shared" si="143"/>
        <v>-24900</v>
      </c>
      <c r="ED109" s="1">
        <f t="shared" si="85"/>
        <v>-1.2512562814070352E-2</v>
      </c>
      <c r="EE109" s="5">
        <f>RANK(EC109,$EC$2:$EC$572)+COUNTIF($EC$2:EC109,EC109)-1</f>
        <v>241</v>
      </c>
      <c r="EF109" s="4">
        <f>RANK(ED109,$ED$2:$ED$572)+COUNTIF($ED$2:ED109,ED109)-1</f>
        <v>474</v>
      </c>
    </row>
    <row r="110" spans="1:136" x14ac:dyDescent="0.3">
      <c r="A110" t="str">
        <f>IF(Holdet.dk!A110&lt;&gt;"",Holdet.dk!A110,"")</f>
        <v>Jaden Philogene-Bidace</v>
      </c>
      <c r="B110" t="str">
        <f>INDEX(Holdet.dk!B:B,MATCH($A110,Holdet.dk!$A:$A,0))</f>
        <v>Aston Villa</v>
      </c>
      <c r="C110" t="str">
        <f>INDEX(Holdet.dk!C:C,MATCH($A110,Holdet.dk!$A:$A,0))</f>
        <v>Midfield</v>
      </c>
      <c r="D110" t="str">
        <f>INDEX(Holdet.dk!D:D,MATCH($A110,Holdet.dk!$A:$A,0))</f>
        <v>2.487.000</v>
      </c>
      <c r="E110" s="1">
        <f>IFERROR(_xlfn.NUMBERVALUE(INDEX(Holdet.dk!$E:$E,MATCH($A110,Holdet.dk!$A:$A,0)),","),0)</f>
        <v>0</v>
      </c>
      <c r="F110" t="str">
        <f>IF(INDEX(Lookup!H:H,MATCH('Master data'!A110,Lookup!G:G,0))=0,A110,INDEX(Lookup!H:H,MATCH('Master data'!A110,Lookup!G:G,0)))</f>
        <v>Jaden Philogene-Bidace</v>
      </c>
      <c r="G110" t="str">
        <f>IFERROR(INDEX(Lookup!B:B,MATCH(INDEX(Rotowire!C:C,MATCH(F110,Rotowire!A:A,0)),Lookup!D:D,0)),"")</f>
        <v/>
      </c>
      <c r="H110" s="5">
        <f t="shared" si="76"/>
        <v>2487000</v>
      </c>
      <c r="I110" s="19">
        <f>IFERROR(INDEX('Team forecast'!$G$3:$I$22,MATCH($B110,'Team forecast'!$B$3:$B$22,0),MATCH(I$1,'Team forecast'!$G$2:$I$2,0)),0)</f>
        <v>0.82291666666666674</v>
      </c>
      <c r="J110" s="19">
        <f>IFERROR(INDEX('Team forecast'!$G$3:$I$22,MATCH($B110,'Team forecast'!$B$3:$B$22,0),MATCH(J$1,'Team forecast'!$G$2:$I$2,0)),0)</f>
        <v>0.93034825870646787</v>
      </c>
      <c r="K110" s="19">
        <f>IFERROR(INDEX('Team forecast'!$G$3:$I$22,MATCH($B110,'Team forecast'!$B$3:$B$22,0),MATCH(K$1,'Team forecast'!$G$2:$I$2,0)),0)</f>
        <v>1.2843638484594284</v>
      </c>
      <c r="L110">
        <f>SUMIFS(Rotowire!E:E,Rotowire!$A:$A,'Master data'!$F110)</f>
        <v>0</v>
      </c>
      <c r="M110" s="2">
        <f>SUMIFS(Rotowire!F:F,Rotowire!$A:$A,'Master data'!$F110)*I110</f>
        <v>0</v>
      </c>
      <c r="N110" s="2">
        <f>SUMIFS(Rotowire!G:G,Rotowire!$A:$A,'Master data'!$F110)*I110</f>
        <v>0</v>
      </c>
      <c r="O110" s="2">
        <f>SUMIFS(Rotowire!I:I,Rotowire!$A:$A,'Master data'!$F110)*I110</f>
        <v>0</v>
      </c>
      <c r="P110" s="2">
        <f>SUMIFS(Rotowire!W:W,Rotowire!$A:$A,'Master data'!$F110)*K110</f>
        <v>0</v>
      </c>
      <c r="Q110" s="2">
        <f>SUMIFS(Rotowire!Y:Y,Rotowire!$A:$A,'Master data'!$F110)*J110</f>
        <v>0</v>
      </c>
      <c r="R110" s="2">
        <f>SUMIFS(Rotowire!AB:AB,Rotowire!$A:$A,'Master data'!$F110)</f>
        <v>0</v>
      </c>
      <c r="S110" s="2">
        <f>SUMIFS(Rotowire!AC:AC,Rotowire!$A:$A,'Master data'!$F110)</f>
        <v>0</v>
      </c>
      <c r="T110" s="2">
        <f>INDEX('Team forecast'!D$3:D$22,MATCH($B110,'Team forecast'!$B$3:$B$22,0))</f>
        <v>0.79</v>
      </c>
      <c r="U110" s="2">
        <f>INDEX('Team forecast'!E$3:E$22,MATCH($B110,'Team forecast'!$B$3:$B$22,0))</f>
        <v>1.87</v>
      </c>
      <c r="V110" s="2">
        <f>INDEX('Team forecast'!J$3:J$22,MATCH($B110,'Team forecast'!$B$3:$B$22,0))</f>
        <v>0.15010000000000001</v>
      </c>
      <c r="W110" s="2">
        <f>INDEX('Team forecast'!K$3:K$22,MATCH($B110,'Team forecast'!$B$3:$B$22,0))</f>
        <v>0.2238</v>
      </c>
      <c r="X110" s="2">
        <f>INDEX('Team forecast'!L$3:L$22,MATCH($B110,'Team forecast'!$B$3:$B$22,0))</f>
        <v>0.62609999999999999</v>
      </c>
      <c r="Y110" s="5">
        <f t="shared" si="77"/>
        <v>-5000</v>
      </c>
      <c r="Z110" s="5">
        <f t="shared" si="78"/>
        <v>0</v>
      </c>
      <c r="AA110" s="5">
        <f t="shared" si="79"/>
        <v>0</v>
      </c>
      <c r="AB110" s="5">
        <f t="shared" si="80"/>
        <v>0</v>
      </c>
      <c r="AC110" s="5">
        <f t="shared" si="81"/>
        <v>0</v>
      </c>
      <c r="AD110" s="5">
        <f t="shared" si="86"/>
        <v>0</v>
      </c>
      <c r="AE110" s="5">
        <f t="shared" si="87"/>
        <v>0</v>
      </c>
      <c r="AF110" s="5">
        <f t="shared" si="82"/>
        <v>0</v>
      </c>
      <c r="AG110" s="5">
        <f t="shared" si="83"/>
        <v>0</v>
      </c>
      <c r="AH110" s="5">
        <f t="shared" si="88"/>
        <v>0</v>
      </c>
      <c r="AI110" s="5">
        <f t="shared" si="89"/>
        <v>0</v>
      </c>
      <c r="AJ110" s="5">
        <f t="shared" si="90"/>
        <v>0</v>
      </c>
      <c r="AK110" s="5">
        <f t="shared" si="91"/>
        <v>0</v>
      </c>
      <c r="AL110" s="5">
        <f>IFERROR(SUM(Y110:AK110),-5000)*((Cockpit!$C$3)^0)</f>
        <v>-5000</v>
      </c>
      <c r="AM110" s="19">
        <f>INDEX('Team forecast'!$M$3:$AU$22,MATCH($B110,'Team forecast'!$B$3:$B$22,0),MATCH(AM$1,'Team forecast'!$M$2:$AU$2,0))</f>
        <v>0</v>
      </c>
      <c r="AN110" s="19">
        <f>INDEX('Team forecast'!$M$3:$AU$22,MATCH($B110,'Team forecast'!$B$3:$B$22,0),MATCH(AN$1,'Team forecast'!$M$2:$AU$2,0))</f>
        <v>0</v>
      </c>
      <c r="AO110" s="19">
        <f>INDEX('Team forecast'!$M$3:$AU$22,MATCH($B110,'Team forecast'!$B$3:$B$22,0),MATCH(AO$1,'Team forecast'!$M$2:$AU$2,0))</f>
        <v>0</v>
      </c>
      <c r="AP110" s="19">
        <f>INDEX('Team forecast'!$M$3:$AU$22,MATCH($B110,'Team forecast'!$B$3:$B$22,0),MATCH(AP$1,'Team forecast'!$M$2:$AU$2,0))</f>
        <v>0</v>
      </c>
      <c r="AQ110" s="5">
        <f t="shared" si="92"/>
        <v>-5000</v>
      </c>
      <c r="AR110" s="5">
        <f>INDEX('Team forecast'!$M$3:$AU$22,MATCH($B110,'Team forecast'!$B$3:$B$22,0),MATCH(AR$1,'Team forecast'!$M$2:$AU$2,0))*IF($Y110&gt;0,25000,0)</f>
        <v>0</v>
      </c>
      <c r="AS110" s="5">
        <f>INDEX('Team forecast'!$M$3:$AU$22,MATCH($B110,'Team forecast'!$B$3:$B$22,0),MATCH(AS$1,'Team forecast'!$M$2:$AU$2,0))*IF($Y110&gt;0,5000,0)</f>
        <v>0</v>
      </c>
      <c r="AT110" s="5">
        <f>INDEX('Team forecast'!$M$3:$AU$22,MATCH($B110,'Team forecast'!$B$3:$B$22,0),MATCH(AT$1,'Team forecast'!$M$2:$AU$2,0))*IF($Y110&gt;0,-15000,0)</f>
        <v>0</v>
      </c>
      <c r="AU110" s="5">
        <f t="shared" si="93"/>
        <v>0</v>
      </c>
      <c r="AV110" s="5">
        <f t="shared" si="94"/>
        <v>0</v>
      </c>
      <c r="AW110" s="5">
        <f t="shared" si="95"/>
        <v>0</v>
      </c>
      <c r="AX110" s="5">
        <f t="shared" si="96"/>
        <v>0</v>
      </c>
      <c r="AY110" s="5">
        <f t="shared" si="97"/>
        <v>0</v>
      </c>
      <c r="AZ110" s="5">
        <f t="shared" si="98"/>
        <v>0</v>
      </c>
      <c r="BA110" s="5">
        <f t="shared" si="99"/>
        <v>0</v>
      </c>
      <c r="BB110" s="5">
        <f t="shared" si="100"/>
        <v>0</v>
      </c>
      <c r="BC110" s="5">
        <f t="shared" si="101"/>
        <v>0</v>
      </c>
      <c r="BD110" s="5">
        <f>IFERROR(SUM(AR110:BC110),0)*((Cockpit!$C$3)^1)</f>
        <v>0</v>
      </c>
      <c r="BE110" s="19">
        <f>INDEX('Team forecast'!$M$3:$AU$22,MATCH($B110,'Team forecast'!$B$3:$B$22,0),MATCH(BE$1,'Team forecast'!$M$2:$AU$2,0))</f>
        <v>0</v>
      </c>
      <c r="BF110" s="19">
        <f>INDEX('Team forecast'!$M$3:$AU$22,MATCH($B110,'Team forecast'!$B$3:$B$22,0),MATCH(BF$1,'Team forecast'!$M$2:$AU$2,0))</f>
        <v>0</v>
      </c>
      <c r="BG110" s="19">
        <f>INDEX('Team forecast'!$M$3:$AU$22,MATCH($B110,'Team forecast'!$B$3:$B$22,0),MATCH(BG$1,'Team forecast'!$M$2:$AU$2,0))</f>
        <v>0</v>
      </c>
      <c r="BH110" s="19">
        <f>INDEX('Team forecast'!$M$3:$AU$22,MATCH($B110,'Team forecast'!$B$3:$B$22,0),MATCH(BH$1,'Team forecast'!$M$2:$AU$2,0))</f>
        <v>0</v>
      </c>
      <c r="BI110" s="5">
        <f t="shared" si="102"/>
        <v>-5000</v>
      </c>
      <c r="BJ110" s="5">
        <f>INDEX('Team forecast'!$M$3:$AU$22,MATCH($B110,'Team forecast'!$B$3:$B$22,0),MATCH(BJ$1,'Team forecast'!$M$2:$AU$2,0))*IF($Y110&gt;0,25000,0)</f>
        <v>0</v>
      </c>
      <c r="BK110" s="5">
        <f>INDEX('Team forecast'!$M$3:$AU$22,MATCH($B110,'Team forecast'!$B$3:$B$22,0),MATCH(BK$1,'Team forecast'!$M$2:$AU$2,0))*IF($Y110&gt;0,5000,0)</f>
        <v>0</v>
      </c>
      <c r="BL110" s="5">
        <f>INDEX('Team forecast'!$M$3:$AU$22,MATCH($B110,'Team forecast'!$B$3:$B$22,0),MATCH(BL$1,'Team forecast'!$M$2:$AU$2,0))*IF($Y110&gt;0,-15000,0)</f>
        <v>0</v>
      </c>
      <c r="BM110" s="5">
        <f t="shared" si="103"/>
        <v>0</v>
      </c>
      <c r="BN110" s="5">
        <f t="shared" si="104"/>
        <v>0</v>
      </c>
      <c r="BO110" s="5">
        <f t="shared" si="105"/>
        <v>0</v>
      </c>
      <c r="BP110" s="5">
        <f t="shared" si="106"/>
        <v>0</v>
      </c>
      <c r="BQ110" s="5">
        <f t="shared" si="107"/>
        <v>0</v>
      </c>
      <c r="BR110" s="5">
        <f t="shared" si="108"/>
        <v>0</v>
      </c>
      <c r="BS110" s="5">
        <f t="shared" si="109"/>
        <v>0</v>
      </c>
      <c r="BT110" s="5">
        <f t="shared" si="110"/>
        <v>0</v>
      </c>
      <c r="BU110" s="5">
        <f t="shared" si="111"/>
        <v>0</v>
      </c>
      <c r="BV110" s="5">
        <f>IFERROR(SUM(BJ110:BU110),0)*((Cockpit!$C$3)^2)</f>
        <v>0</v>
      </c>
      <c r="BW110" s="19">
        <f>INDEX('Team forecast'!$M$3:$AU$22,MATCH($B110,'Team forecast'!$B$3:$B$22,0),MATCH(BW$1,'Team forecast'!$M$2:$AU$2,0))</f>
        <v>0</v>
      </c>
      <c r="BX110" s="19">
        <f>INDEX('Team forecast'!$M$3:$AU$22,MATCH($B110,'Team forecast'!$B$3:$B$22,0),MATCH(BX$1,'Team forecast'!$M$2:$AU$2,0))</f>
        <v>0</v>
      </c>
      <c r="BY110" s="19">
        <f>INDEX('Team forecast'!$M$3:$AU$22,MATCH($B110,'Team forecast'!$B$3:$B$22,0),MATCH(BY$1,'Team forecast'!$M$2:$AU$2,0))</f>
        <v>0</v>
      </c>
      <c r="BZ110" s="19">
        <f>INDEX('Team forecast'!$M$3:$AU$22,MATCH($B110,'Team forecast'!$B$3:$B$22,0),MATCH(BZ$1,'Team forecast'!$M$2:$AU$2,0))</f>
        <v>0</v>
      </c>
      <c r="CA110" s="5">
        <f t="shared" si="112"/>
        <v>-5000</v>
      </c>
      <c r="CB110" s="5">
        <f>INDEX('Team forecast'!$M$3:$AU$22,MATCH($B110,'Team forecast'!$B$3:$B$22,0),MATCH(CB$1,'Team forecast'!$M$2:$AU$2,0))*IF($Y110&gt;0,25000,0)</f>
        <v>0</v>
      </c>
      <c r="CC110" s="5">
        <f>INDEX('Team forecast'!$M$3:$AU$22,MATCH($B110,'Team forecast'!$B$3:$B$22,0),MATCH(CC$1,'Team forecast'!$M$2:$AU$2,0))*IF($Y110&gt;0,5000,0)</f>
        <v>0</v>
      </c>
      <c r="CD110" s="5">
        <f>INDEX('Team forecast'!$M$3:$AU$22,MATCH($B110,'Team forecast'!$B$3:$B$22,0),MATCH(CD$1,'Team forecast'!$M$2:$AU$2,0))*IF($Y110&gt;0,-15000,0)</f>
        <v>0</v>
      </c>
      <c r="CE110" s="5">
        <f t="shared" si="113"/>
        <v>0</v>
      </c>
      <c r="CF110" s="5">
        <f t="shared" si="114"/>
        <v>0</v>
      </c>
      <c r="CG110" s="5">
        <f t="shared" si="115"/>
        <v>0</v>
      </c>
      <c r="CH110" s="5">
        <f t="shared" si="116"/>
        <v>0</v>
      </c>
      <c r="CI110" s="5">
        <f t="shared" si="117"/>
        <v>0</v>
      </c>
      <c r="CJ110" s="5">
        <f t="shared" si="118"/>
        <v>0</v>
      </c>
      <c r="CK110" s="5">
        <f t="shared" si="119"/>
        <v>0</v>
      </c>
      <c r="CL110" s="5">
        <f t="shared" si="120"/>
        <v>0</v>
      </c>
      <c r="CM110" s="5">
        <f t="shared" si="121"/>
        <v>0</v>
      </c>
      <c r="CN110" s="5">
        <f>IFERROR(SUM(CB110:CM110),0)*((Cockpit!$C$3)^3)</f>
        <v>0</v>
      </c>
      <c r="CO110" s="19">
        <f>INDEX('Team forecast'!$M$3:$AU$22,MATCH($B110,'Team forecast'!$B$3:$B$22,0),MATCH(CO$1,'Team forecast'!$M$2:$AU$2,0))</f>
        <v>0</v>
      </c>
      <c r="CP110" s="19">
        <f>INDEX('Team forecast'!$M$3:$AU$22,MATCH($B110,'Team forecast'!$B$3:$B$22,0),MATCH(CP$1,'Team forecast'!$M$2:$AU$2,0))</f>
        <v>0</v>
      </c>
      <c r="CQ110" s="19">
        <f>INDEX('Team forecast'!$M$3:$AU$22,MATCH($B110,'Team forecast'!$B$3:$B$22,0),MATCH(CQ$1,'Team forecast'!$M$2:$AU$2,0))</f>
        <v>0</v>
      </c>
      <c r="CR110" s="19">
        <f>INDEX('Team forecast'!$M$3:$AU$22,MATCH($B110,'Team forecast'!$B$3:$B$22,0),MATCH(CR$1,'Team forecast'!$M$2:$AU$2,0))</f>
        <v>0</v>
      </c>
      <c r="CS110" s="5">
        <f t="shared" si="122"/>
        <v>-5000</v>
      </c>
      <c r="CT110" s="5">
        <f>INDEX('Team forecast'!$M$3:$AU$22,MATCH($B110,'Team forecast'!$B$3:$B$22,0),MATCH(CT$1,'Team forecast'!$M$2:$AU$2,0))*IF($Y110&gt;0,25000,0)</f>
        <v>0</v>
      </c>
      <c r="CU110" s="5">
        <f>INDEX('Team forecast'!$M$3:$AU$22,MATCH($B110,'Team forecast'!$B$3:$B$22,0),MATCH(CU$1,'Team forecast'!$M$2:$AU$2,0))*IF($Y110&gt;0,5000,0)</f>
        <v>0</v>
      </c>
      <c r="CV110" s="5">
        <f>INDEX('Team forecast'!$M$3:$AU$22,MATCH($B110,'Team forecast'!$B$3:$B$22,0),MATCH(CV$1,'Team forecast'!$M$2:$AU$2,0))*IF($Y110&gt;0,-15000,0)</f>
        <v>0</v>
      </c>
      <c r="CW110" s="5">
        <f t="shared" si="123"/>
        <v>0</v>
      </c>
      <c r="CX110" s="5">
        <f t="shared" si="124"/>
        <v>0</v>
      </c>
      <c r="CY110" s="5">
        <f t="shared" si="125"/>
        <v>0</v>
      </c>
      <c r="CZ110" s="5">
        <f t="shared" si="126"/>
        <v>0</v>
      </c>
      <c r="DA110" s="5">
        <f t="shared" si="127"/>
        <v>0</v>
      </c>
      <c r="DB110" s="5">
        <f t="shared" si="128"/>
        <v>0</v>
      </c>
      <c r="DC110" s="5">
        <f t="shared" si="129"/>
        <v>0</v>
      </c>
      <c r="DD110" s="5">
        <f t="shared" si="130"/>
        <v>0</v>
      </c>
      <c r="DE110" s="5">
        <f t="shared" si="131"/>
        <v>0</v>
      </c>
      <c r="DF110" s="5">
        <f>IFERROR(SUM(CT110:DE110),0)*((Cockpit!$C$3)^4)</f>
        <v>0</v>
      </c>
      <c r="DG110" s="19">
        <f>INDEX('Team forecast'!$M$3:$AU$22,MATCH($B110,'Team forecast'!$B$3:$B$22,0),MATCH(DG$1,'Team forecast'!$M$2:$AU$2,0))</f>
        <v>0</v>
      </c>
      <c r="DH110" s="19">
        <f>INDEX('Team forecast'!$M$3:$AU$22,MATCH($B110,'Team forecast'!$B$3:$B$22,0),MATCH(DH$1,'Team forecast'!$M$2:$AU$2,0))</f>
        <v>0</v>
      </c>
      <c r="DI110" s="19">
        <f>INDEX('Team forecast'!$M$3:$AU$22,MATCH($B110,'Team forecast'!$B$3:$B$22,0),MATCH(DI$1,'Team forecast'!$M$2:$AU$2,0))</f>
        <v>0</v>
      </c>
      <c r="DJ110" s="19">
        <f>INDEX('Team forecast'!$M$3:$AU$22,MATCH($B110,'Team forecast'!$B$3:$B$22,0),MATCH(DJ$1,'Team forecast'!$M$2:$AU$2,0))</f>
        <v>0</v>
      </c>
      <c r="DK110" s="5">
        <f t="shared" si="132"/>
        <v>-5000</v>
      </c>
      <c r="DL110" s="5">
        <f>INDEX('Team forecast'!$M$3:$AU$22,MATCH($B110,'Team forecast'!$B$3:$B$22,0),MATCH(DL$1,'Team forecast'!$M$2:$AU$2,0))*IF($Y110&gt;0,25000,0)</f>
        <v>0</v>
      </c>
      <c r="DM110" s="5">
        <f>INDEX('Team forecast'!$M$3:$AU$22,MATCH($B110,'Team forecast'!$B$3:$B$22,0),MATCH(DM$1,'Team forecast'!$M$2:$AU$2,0))*IF($Y110&gt;0,5000,0)</f>
        <v>0</v>
      </c>
      <c r="DN110" s="5">
        <f>INDEX('Team forecast'!$M$3:$AU$22,MATCH($B110,'Team forecast'!$B$3:$B$22,0),MATCH(DN$1,'Team forecast'!$M$2:$AU$2,0))*IF($Y110&gt;0,-15000,0)</f>
        <v>0</v>
      </c>
      <c r="DO110" s="5">
        <f t="shared" si="133"/>
        <v>0</v>
      </c>
      <c r="DP110" s="5">
        <f t="shared" si="134"/>
        <v>0</v>
      </c>
      <c r="DQ110" s="5">
        <f t="shared" si="135"/>
        <v>0</v>
      </c>
      <c r="DR110" s="5">
        <f t="shared" si="136"/>
        <v>0</v>
      </c>
      <c r="DS110" s="5">
        <f t="shared" si="137"/>
        <v>0</v>
      </c>
      <c r="DT110" s="5">
        <f t="shared" si="138"/>
        <v>0</v>
      </c>
      <c r="DU110" s="5">
        <f t="shared" si="139"/>
        <v>0</v>
      </c>
      <c r="DV110" s="5">
        <f t="shared" si="140"/>
        <v>0</v>
      </c>
      <c r="DW110" s="5">
        <f t="shared" si="141"/>
        <v>0</v>
      </c>
      <c r="DX110" s="5">
        <f>IFERROR(SUM(DL110:DW110),0)*((Cockpit!$C$3)^5)</f>
        <v>0</v>
      </c>
      <c r="DY110" s="5">
        <f t="shared" si="142"/>
        <v>-5000</v>
      </c>
      <c r="DZ110" s="5" t="str">
        <f>IF(ISERROR(MATCH(A110,'Current squad'!B:B,0)),"No","Yes")</f>
        <v>No</v>
      </c>
      <c r="EA110" s="5" cm="1">
        <f t="array" ref="EA110">IFERROR(_xlfn.IFS(DZ110="Yes",0,DZ110="No",H110*1%),999999)</f>
        <v>24870</v>
      </c>
      <c r="EB110" s="5">
        <f t="shared" si="84"/>
        <v>2511870</v>
      </c>
      <c r="EC110" s="5">
        <f t="shared" si="143"/>
        <v>-29870</v>
      </c>
      <c r="ED110" s="1">
        <f t="shared" si="85"/>
        <v>-1.2010454362685967E-2</v>
      </c>
      <c r="EE110" s="5">
        <f>RANK(EC110,$EC$2:$EC$572)+COUNTIF($EC$2:EC110,EC110)-1</f>
        <v>300</v>
      </c>
      <c r="EF110" s="4">
        <f>RANK(ED110,$ED$2:$ED$572)+COUNTIF($ED$2:ED110,ED110)-1</f>
        <v>419</v>
      </c>
    </row>
    <row r="111" spans="1:136" x14ac:dyDescent="0.3">
      <c r="A111" t="str">
        <f>IF(Holdet.dk!A111&lt;&gt;"",Holdet.dk!A111,"")</f>
        <v>Willian</v>
      </c>
      <c r="B111" t="str">
        <f>INDEX(Holdet.dk!B:B,MATCH($A111,Holdet.dk!$A:$A,0))</f>
        <v>Arsenal</v>
      </c>
      <c r="C111" t="str">
        <f>INDEX(Holdet.dk!C:C,MATCH($A111,Holdet.dk!$A:$A,0))</f>
        <v>Striker</v>
      </c>
      <c r="D111" t="str">
        <f>INDEX(Holdet.dk!D:D,MATCH($A111,Holdet.dk!$A:$A,0))</f>
        <v>6.042.000</v>
      </c>
      <c r="E111" s="1">
        <f>IFERROR(_xlfn.NUMBERVALUE(INDEX(Holdet.dk!$E:$E,MATCH($A111,Holdet.dk!$A:$A,0)),","),0)</f>
        <v>2E-3</v>
      </c>
      <c r="F111" t="str">
        <f>IF(INDEX(Lookup!H:H,MATCH('Master data'!A111,Lookup!G:G,0))=0,A111,INDEX(Lookup!H:H,MATCH('Master data'!A111,Lookup!G:G,0)))</f>
        <v>Willian</v>
      </c>
      <c r="G111" t="str">
        <f>IFERROR(INDEX(Lookup!B:B,MATCH(INDEX(Rotowire!C:C,MATCH(F111,Rotowire!A:A,0)),Lookup!D:D,0)),"")</f>
        <v/>
      </c>
      <c r="H111" s="5">
        <f t="shared" si="76"/>
        <v>6042000</v>
      </c>
      <c r="I111" s="19">
        <f>IFERROR(INDEX('Team forecast'!$G$3:$I$22,MATCH($B111,'Team forecast'!$B$3:$B$22,0),MATCH(I$1,'Team forecast'!$G$2:$I$2,0)),0)</f>
        <v>0.68783068783068768</v>
      </c>
      <c r="J111" s="19">
        <f>IFERROR(INDEX('Team forecast'!$G$3:$I$22,MATCH($B111,'Team forecast'!$B$3:$B$22,0),MATCH(J$1,'Team forecast'!$G$2:$I$2,0)),0)</f>
        <v>0.99082568807339433</v>
      </c>
      <c r="K111" s="19">
        <f>IFERROR(INDEX('Team forecast'!$G$3:$I$22,MATCH($B111,'Team forecast'!$B$3:$B$22,0),MATCH(K$1,'Team forecast'!$G$2:$I$2,0)),0)</f>
        <v>0.99881036954393854</v>
      </c>
      <c r="L111">
        <f>SUMIFS(Rotowire!E:E,Rotowire!$A:$A,'Master data'!$F111)</f>
        <v>0</v>
      </c>
      <c r="M111" s="2">
        <f>SUMIFS(Rotowire!F:F,Rotowire!$A:$A,'Master data'!$F111)*I111</f>
        <v>0</v>
      </c>
      <c r="N111" s="2">
        <f>SUMIFS(Rotowire!G:G,Rotowire!$A:$A,'Master data'!$F111)*I111</f>
        <v>0</v>
      </c>
      <c r="O111" s="2">
        <f>SUMIFS(Rotowire!I:I,Rotowire!$A:$A,'Master data'!$F111)*I111</f>
        <v>0</v>
      </c>
      <c r="P111" s="2">
        <f>SUMIFS(Rotowire!W:W,Rotowire!$A:$A,'Master data'!$F111)*K111</f>
        <v>0</v>
      </c>
      <c r="Q111" s="2">
        <f>SUMIFS(Rotowire!Y:Y,Rotowire!$A:$A,'Master data'!$F111)*J111</f>
        <v>0</v>
      </c>
      <c r="R111" s="2">
        <f>SUMIFS(Rotowire!AB:AB,Rotowire!$A:$A,'Master data'!$F111)</f>
        <v>0</v>
      </c>
      <c r="S111" s="2">
        <f>SUMIFS(Rotowire!AC:AC,Rotowire!$A:$A,'Master data'!$F111)</f>
        <v>0</v>
      </c>
      <c r="T111" s="2">
        <f>INDEX('Team forecast'!D$3:D$22,MATCH($B111,'Team forecast'!$B$3:$B$22,0))</f>
        <v>1.3</v>
      </c>
      <c r="U111" s="2">
        <f>INDEX('Team forecast'!E$3:E$22,MATCH($B111,'Team forecast'!$B$3:$B$22,0))</f>
        <v>1.08</v>
      </c>
      <c r="V111" s="2">
        <f>INDEX('Team forecast'!J$3:J$22,MATCH($B111,'Team forecast'!$B$3:$B$22,0))</f>
        <v>0.41</v>
      </c>
      <c r="W111" s="2">
        <f>INDEX('Team forecast'!K$3:K$22,MATCH($B111,'Team forecast'!$B$3:$B$22,0))</f>
        <v>0.28310000000000002</v>
      </c>
      <c r="X111" s="2">
        <f>INDEX('Team forecast'!L$3:L$22,MATCH($B111,'Team forecast'!$B$3:$B$22,0))</f>
        <v>0.30690000000000001</v>
      </c>
      <c r="Y111" s="5">
        <f t="shared" si="77"/>
        <v>-5000</v>
      </c>
      <c r="Z111" s="5">
        <f t="shared" si="78"/>
        <v>0</v>
      </c>
      <c r="AA111" s="5">
        <f t="shared" si="79"/>
        <v>0</v>
      </c>
      <c r="AB111" s="5">
        <f t="shared" si="80"/>
        <v>0</v>
      </c>
      <c r="AC111" s="5">
        <f t="shared" si="81"/>
        <v>0</v>
      </c>
      <c r="AD111" s="5">
        <f t="shared" si="86"/>
        <v>0</v>
      </c>
      <c r="AE111" s="5">
        <f t="shared" si="87"/>
        <v>0</v>
      </c>
      <c r="AF111" s="5">
        <f t="shared" si="82"/>
        <v>0</v>
      </c>
      <c r="AG111" s="5">
        <f t="shared" si="83"/>
        <v>0</v>
      </c>
      <c r="AH111" s="5">
        <f t="shared" si="88"/>
        <v>0</v>
      </c>
      <c r="AI111" s="5">
        <f t="shared" si="89"/>
        <v>0</v>
      </c>
      <c r="AJ111" s="5">
        <f t="shared" si="90"/>
        <v>0</v>
      </c>
      <c r="AK111" s="5">
        <f t="shared" si="91"/>
        <v>0</v>
      </c>
      <c r="AL111" s="5">
        <f>IFERROR(SUM(Y111:AK111),-5000)*((Cockpit!$C$3)^0)</f>
        <v>-5000</v>
      </c>
      <c r="AM111" s="19">
        <f>INDEX('Team forecast'!$M$3:$AU$22,MATCH($B111,'Team forecast'!$B$3:$B$22,0),MATCH(AM$1,'Team forecast'!$M$2:$AU$2,0))</f>
        <v>0</v>
      </c>
      <c r="AN111" s="19">
        <f>INDEX('Team forecast'!$M$3:$AU$22,MATCH($B111,'Team forecast'!$B$3:$B$22,0),MATCH(AN$1,'Team forecast'!$M$2:$AU$2,0))</f>
        <v>0</v>
      </c>
      <c r="AO111" s="19">
        <f>INDEX('Team forecast'!$M$3:$AU$22,MATCH($B111,'Team forecast'!$B$3:$B$22,0),MATCH(AO$1,'Team forecast'!$M$2:$AU$2,0))</f>
        <v>0</v>
      </c>
      <c r="AP111" s="19">
        <f>INDEX('Team forecast'!$M$3:$AU$22,MATCH($B111,'Team forecast'!$B$3:$B$22,0),MATCH(AP$1,'Team forecast'!$M$2:$AU$2,0))</f>
        <v>0</v>
      </c>
      <c r="AQ111" s="5">
        <f t="shared" si="92"/>
        <v>-5000</v>
      </c>
      <c r="AR111" s="5">
        <f>INDEX('Team forecast'!$M$3:$AU$22,MATCH($B111,'Team forecast'!$B$3:$B$22,0),MATCH(AR$1,'Team forecast'!$M$2:$AU$2,0))*IF($Y111&gt;0,25000,0)</f>
        <v>0</v>
      </c>
      <c r="AS111" s="5">
        <f>INDEX('Team forecast'!$M$3:$AU$22,MATCH($B111,'Team forecast'!$B$3:$B$22,0),MATCH(AS$1,'Team forecast'!$M$2:$AU$2,0))*IF($Y111&gt;0,5000,0)</f>
        <v>0</v>
      </c>
      <c r="AT111" s="5">
        <f>INDEX('Team forecast'!$M$3:$AU$22,MATCH($B111,'Team forecast'!$B$3:$B$22,0),MATCH(AT$1,'Team forecast'!$M$2:$AU$2,0))*IF($Y111&gt;0,-15000,0)</f>
        <v>0</v>
      </c>
      <c r="AU111" s="5">
        <f t="shared" si="93"/>
        <v>0</v>
      </c>
      <c r="AV111" s="5">
        <f t="shared" si="94"/>
        <v>0</v>
      </c>
      <c r="AW111" s="5">
        <f t="shared" si="95"/>
        <v>0</v>
      </c>
      <c r="AX111" s="5">
        <f t="shared" si="96"/>
        <v>0</v>
      </c>
      <c r="AY111" s="5">
        <f t="shared" si="97"/>
        <v>0</v>
      </c>
      <c r="AZ111" s="5">
        <f t="shared" si="98"/>
        <v>0</v>
      </c>
      <c r="BA111" s="5">
        <f t="shared" si="99"/>
        <v>0</v>
      </c>
      <c r="BB111" s="5">
        <f t="shared" si="100"/>
        <v>0</v>
      </c>
      <c r="BC111" s="5">
        <f t="shared" si="101"/>
        <v>0</v>
      </c>
      <c r="BD111" s="5">
        <f>IFERROR(SUM(AR111:BC111),0)*((Cockpit!$C$3)^1)</f>
        <v>0</v>
      </c>
      <c r="BE111" s="19">
        <f>INDEX('Team forecast'!$M$3:$AU$22,MATCH($B111,'Team forecast'!$B$3:$B$22,0),MATCH(BE$1,'Team forecast'!$M$2:$AU$2,0))</f>
        <v>0</v>
      </c>
      <c r="BF111" s="19">
        <f>INDEX('Team forecast'!$M$3:$AU$22,MATCH($B111,'Team forecast'!$B$3:$B$22,0),MATCH(BF$1,'Team forecast'!$M$2:$AU$2,0))</f>
        <v>0</v>
      </c>
      <c r="BG111" s="19">
        <f>INDEX('Team forecast'!$M$3:$AU$22,MATCH($B111,'Team forecast'!$B$3:$B$22,0),MATCH(BG$1,'Team forecast'!$M$2:$AU$2,0))</f>
        <v>0</v>
      </c>
      <c r="BH111" s="19">
        <f>INDEX('Team forecast'!$M$3:$AU$22,MATCH($B111,'Team forecast'!$B$3:$B$22,0),MATCH(BH$1,'Team forecast'!$M$2:$AU$2,0))</f>
        <v>0</v>
      </c>
      <c r="BI111" s="5">
        <f t="shared" si="102"/>
        <v>-5000</v>
      </c>
      <c r="BJ111" s="5">
        <f>INDEX('Team forecast'!$M$3:$AU$22,MATCH($B111,'Team forecast'!$B$3:$B$22,0),MATCH(BJ$1,'Team forecast'!$M$2:$AU$2,0))*IF($Y111&gt;0,25000,0)</f>
        <v>0</v>
      </c>
      <c r="BK111" s="5">
        <f>INDEX('Team forecast'!$M$3:$AU$22,MATCH($B111,'Team forecast'!$B$3:$B$22,0),MATCH(BK$1,'Team forecast'!$M$2:$AU$2,0))*IF($Y111&gt;0,5000,0)</f>
        <v>0</v>
      </c>
      <c r="BL111" s="5">
        <f>INDEX('Team forecast'!$M$3:$AU$22,MATCH($B111,'Team forecast'!$B$3:$B$22,0),MATCH(BL$1,'Team forecast'!$M$2:$AU$2,0))*IF($Y111&gt;0,-15000,0)</f>
        <v>0</v>
      </c>
      <c r="BM111" s="5">
        <f t="shared" si="103"/>
        <v>0</v>
      </c>
      <c r="BN111" s="5">
        <f t="shared" si="104"/>
        <v>0</v>
      </c>
      <c r="BO111" s="5">
        <f t="shared" si="105"/>
        <v>0</v>
      </c>
      <c r="BP111" s="5">
        <f t="shared" si="106"/>
        <v>0</v>
      </c>
      <c r="BQ111" s="5">
        <f t="shared" si="107"/>
        <v>0</v>
      </c>
      <c r="BR111" s="5">
        <f t="shared" si="108"/>
        <v>0</v>
      </c>
      <c r="BS111" s="5">
        <f t="shared" si="109"/>
        <v>0</v>
      </c>
      <c r="BT111" s="5">
        <f t="shared" si="110"/>
        <v>0</v>
      </c>
      <c r="BU111" s="5">
        <f t="shared" si="111"/>
        <v>0</v>
      </c>
      <c r="BV111" s="5">
        <f>IFERROR(SUM(BJ111:BU111),0)*((Cockpit!$C$3)^2)</f>
        <v>0</v>
      </c>
      <c r="BW111" s="19">
        <f>INDEX('Team forecast'!$M$3:$AU$22,MATCH($B111,'Team forecast'!$B$3:$B$22,0),MATCH(BW$1,'Team forecast'!$M$2:$AU$2,0))</f>
        <v>0</v>
      </c>
      <c r="BX111" s="19">
        <f>INDEX('Team forecast'!$M$3:$AU$22,MATCH($B111,'Team forecast'!$B$3:$B$22,0),MATCH(BX$1,'Team forecast'!$M$2:$AU$2,0))</f>
        <v>0</v>
      </c>
      <c r="BY111" s="19">
        <f>INDEX('Team forecast'!$M$3:$AU$22,MATCH($B111,'Team forecast'!$B$3:$B$22,0),MATCH(BY$1,'Team forecast'!$M$2:$AU$2,0))</f>
        <v>0</v>
      </c>
      <c r="BZ111" s="19">
        <f>INDEX('Team forecast'!$M$3:$AU$22,MATCH($B111,'Team forecast'!$B$3:$B$22,0),MATCH(BZ$1,'Team forecast'!$M$2:$AU$2,0))</f>
        <v>0</v>
      </c>
      <c r="CA111" s="5">
        <f t="shared" si="112"/>
        <v>-5000</v>
      </c>
      <c r="CB111" s="5">
        <f>INDEX('Team forecast'!$M$3:$AU$22,MATCH($B111,'Team forecast'!$B$3:$B$22,0),MATCH(CB$1,'Team forecast'!$M$2:$AU$2,0))*IF($Y111&gt;0,25000,0)</f>
        <v>0</v>
      </c>
      <c r="CC111" s="5">
        <f>INDEX('Team forecast'!$M$3:$AU$22,MATCH($B111,'Team forecast'!$B$3:$B$22,0),MATCH(CC$1,'Team forecast'!$M$2:$AU$2,0))*IF($Y111&gt;0,5000,0)</f>
        <v>0</v>
      </c>
      <c r="CD111" s="5">
        <f>INDEX('Team forecast'!$M$3:$AU$22,MATCH($B111,'Team forecast'!$B$3:$B$22,0),MATCH(CD$1,'Team forecast'!$M$2:$AU$2,0))*IF($Y111&gt;0,-15000,0)</f>
        <v>0</v>
      </c>
      <c r="CE111" s="5">
        <f t="shared" si="113"/>
        <v>0</v>
      </c>
      <c r="CF111" s="5">
        <f t="shared" si="114"/>
        <v>0</v>
      </c>
      <c r="CG111" s="5">
        <f t="shared" si="115"/>
        <v>0</v>
      </c>
      <c r="CH111" s="5">
        <f t="shared" si="116"/>
        <v>0</v>
      </c>
      <c r="CI111" s="5">
        <f t="shared" si="117"/>
        <v>0</v>
      </c>
      <c r="CJ111" s="5">
        <f t="shared" si="118"/>
        <v>0</v>
      </c>
      <c r="CK111" s="5">
        <f t="shared" si="119"/>
        <v>0</v>
      </c>
      <c r="CL111" s="5">
        <f t="shared" si="120"/>
        <v>0</v>
      </c>
      <c r="CM111" s="5">
        <f t="shared" si="121"/>
        <v>0</v>
      </c>
      <c r="CN111" s="5">
        <f>IFERROR(SUM(CB111:CM111),0)*((Cockpit!$C$3)^3)</f>
        <v>0</v>
      </c>
      <c r="CO111" s="19">
        <f>INDEX('Team forecast'!$M$3:$AU$22,MATCH($B111,'Team forecast'!$B$3:$B$22,0),MATCH(CO$1,'Team forecast'!$M$2:$AU$2,0))</f>
        <v>0</v>
      </c>
      <c r="CP111" s="19">
        <f>INDEX('Team forecast'!$M$3:$AU$22,MATCH($B111,'Team forecast'!$B$3:$B$22,0),MATCH(CP$1,'Team forecast'!$M$2:$AU$2,0))</f>
        <v>0</v>
      </c>
      <c r="CQ111" s="19">
        <f>INDEX('Team forecast'!$M$3:$AU$22,MATCH($B111,'Team forecast'!$B$3:$B$22,0),MATCH(CQ$1,'Team forecast'!$M$2:$AU$2,0))</f>
        <v>0</v>
      </c>
      <c r="CR111" s="19">
        <f>INDEX('Team forecast'!$M$3:$AU$22,MATCH($B111,'Team forecast'!$B$3:$B$22,0),MATCH(CR$1,'Team forecast'!$M$2:$AU$2,0))</f>
        <v>0</v>
      </c>
      <c r="CS111" s="5">
        <f t="shared" si="122"/>
        <v>-5000</v>
      </c>
      <c r="CT111" s="5">
        <f>INDEX('Team forecast'!$M$3:$AU$22,MATCH($B111,'Team forecast'!$B$3:$B$22,0),MATCH(CT$1,'Team forecast'!$M$2:$AU$2,0))*IF($Y111&gt;0,25000,0)</f>
        <v>0</v>
      </c>
      <c r="CU111" s="5">
        <f>INDEX('Team forecast'!$M$3:$AU$22,MATCH($B111,'Team forecast'!$B$3:$B$22,0),MATCH(CU$1,'Team forecast'!$M$2:$AU$2,0))*IF($Y111&gt;0,5000,0)</f>
        <v>0</v>
      </c>
      <c r="CV111" s="5">
        <f>INDEX('Team forecast'!$M$3:$AU$22,MATCH($B111,'Team forecast'!$B$3:$B$22,0),MATCH(CV$1,'Team forecast'!$M$2:$AU$2,0))*IF($Y111&gt;0,-15000,0)</f>
        <v>0</v>
      </c>
      <c r="CW111" s="5">
        <f t="shared" si="123"/>
        <v>0</v>
      </c>
      <c r="CX111" s="5">
        <f t="shared" si="124"/>
        <v>0</v>
      </c>
      <c r="CY111" s="5">
        <f t="shared" si="125"/>
        <v>0</v>
      </c>
      <c r="CZ111" s="5">
        <f t="shared" si="126"/>
        <v>0</v>
      </c>
      <c r="DA111" s="5">
        <f t="shared" si="127"/>
        <v>0</v>
      </c>
      <c r="DB111" s="5">
        <f t="shared" si="128"/>
        <v>0</v>
      </c>
      <c r="DC111" s="5">
        <f t="shared" si="129"/>
        <v>0</v>
      </c>
      <c r="DD111" s="5">
        <f t="shared" si="130"/>
        <v>0</v>
      </c>
      <c r="DE111" s="5">
        <f t="shared" si="131"/>
        <v>0</v>
      </c>
      <c r="DF111" s="5">
        <f>IFERROR(SUM(CT111:DE111),0)*((Cockpit!$C$3)^4)</f>
        <v>0</v>
      </c>
      <c r="DG111" s="19">
        <f>INDEX('Team forecast'!$M$3:$AU$22,MATCH($B111,'Team forecast'!$B$3:$B$22,0),MATCH(DG$1,'Team forecast'!$M$2:$AU$2,0))</f>
        <v>0</v>
      </c>
      <c r="DH111" s="19">
        <f>INDEX('Team forecast'!$M$3:$AU$22,MATCH($B111,'Team forecast'!$B$3:$B$22,0),MATCH(DH$1,'Team forecast'!$M$2:$AU$2,0))</f>
        <v>0</v>
      </c>
      <c r="DI111" s="19">
        <f>INDEX('Team forecast'!$M$3:$AU$22,MATCH($B111,'Team forecast'!$B$3:$B$22,0),MATCH(DI$1,'Team forecast'!$M$2:$AU$2,0))</f>
        <v>0</v>
      </c>
      <c r="DJ111" s="19">
        <f>INDEX('Team forecast'!$M$3:$AU$22,MATCH($B111,'Team forecast'!$B$3:$B$22,0),MATCH(DJ$1,'Team forecast'!$M$2:$AU$2,0))</f>
        <v>0</v>
      </c>
      <c r="DK111" s="5">
        <f t="shared" si="132"/>
        <v>-5000</v>
      </c>
      <c r="DL111" s="5">
        <f>INDEX('Team forecast'!$M$3:$AU$22,MATCH($B111,'Team forecast'!$B$3:$B$22,0),MATCH(DL$1,'Team forecast'!$M$2:$AU$2,0))*IF($Y111&gt;0,25000,0)</f>
        <v>0</v>
      </c>
      <c r="DM111" s="5">
        <f>INDEX('Team forecast'!$M$3:$AU$22,MATCH($B111,'Team forecast'!$B$3:$B$22,0),MATCH(DM$1,'Team forecast'!$M$2:$AU$2,0))*IF($Y111&gt;0,5000,0)</f>
        <v>0</v>
      </c>
      <c r="DN111" s="5">
        <f>INDEX('Team forecast'!$M$3:$AU$22,MATCH($B111,'Team forecast'!$B$3:$B$22,0),MATCH(DN$1,'Team forecast'!$M$2:$AU$2,0))*IF($Y111&gt;0,-15000,0)</f>
        <v>0</v>
      </c>
      <c r="DO111" s="5">
        <f t="shared" si="133"/>
        <v>0</v>
      </c>
      <c r="DP111" s="5">
        <f t="shared" si="134"/>
        <v>0</v>
      </c>
      <c r="DQ111" s="5">
        <f t="shared" si="135"/>
        <v>0</v>
      </c>
      <c r="DR111" s="5">
        <f t="shared" si="136"/>
        <v>0</v>
      </c>
      <c r="DS111" s="5">
        <f t="shared" si="137"/>
        <v>0</v>
      </c>
      <c r="DT111" s="5">
        <f t="shared" si="138"/>
        <v>0</v>
      </c>
      <c r="DU111" s="5">
        <f t="shared" si="139"/>
        <v>0</v>
      </c>
      <c r="DV111" s="5">
        <f t="shared" si="140"/>
        <v>0</v>
      </c>
      <c r="DW111" s="5">
        <f t="shared" si="141"/>
        <v>0</v>
      </c>
      <c r="DX111" s="5">
        <f>IFERROR(SUM(DL111:DW111),0)*((Cockpit!$C$3)^5)</f>
        <v>0</v>
      </c>
      <c r="DY111" s="5">
        <f t="shared" si="142"/>
        <v>-5000</v>
      </c>
      <c r="DZ111" s="5" t="str">
        <f>IF(ISERROR(MATCH(A111,'Current squad'!B:B,0)),"No","Yes")</f>
        <v>No</v>
      </c>
      <c r="EA111" s="5" cm="1">
        <f t="array" ref="EA111">IFERROR(_xlfn.IFS(DZ111="Yes",0,DZ111="No",H111*1%),999999)</f>
        <v>60420</v>
      </c>
      <c r="EB111" s="5">
        <f t="shared" si="84"/>
        <v>6102420</v>
      </c>
      <c r="EC111" s="5">
        <f t="shared" si="143"/>
        <v>-65420</v>
      </c>
      <c r="ED111" s="1">
        <f t="shared" si="85"/>
        <v>-1.0827540549486925E-2</v>
      </c>
      <c r="EE111" s="5">
        <f>RANK(EC111,$EC$2:$EC$572)+COUNTIF($EC$2:EC111,EC111)-1</f>
        <v>546</v>
      </c>
      <c r="EF111" s="4">
        <f>RANK(ED111,$ED$2:$ED$572)+COUNTIF($ED$2:ED111,ED111)-1</f>
        <v>216</v>
      </c>
    </row>
    <row r="112" spans="1:136" x14ac:dyDescent="0.3">
      <c r="A112" t="str">
        <f>IF(Holdet.dk!A112&lt;&gt;"",Holdet.dk!A112,"")</f>
        <v>Meritan Shabani</v>
      </c>
      <c r="B112" t="str">
        <f>INDEX(Holdet.dk!B:B,MATCH($A112,Holdet.dk!$A:$A,0))</f>
        <v>Wolverhampton</v>
      </c>
      <c r="C112" t="str">
        <f>INDEX(Holdet.dk!C:C,MATCH($A112,Holdet.dk!$A:$A,0))</f>
        <v>Midfield</v>
      </c>
      <c r="D112" t="str">
        <f>INDEX(Holdet.dk!D:D,MATCH($A112,Holdet.dk!$A:$A,0))</f>
        <v>2.405.000</v>
      </c>
      <c r="E112" s="1">
        <f>IFERROR(_xlfn.NUMBERVALUE(INDEX(Holdet.dk!$E:$E,MATCH($A112,Holdet.dk!$A:$A,0)),","),0)</f>
        <v>0</v>
      </c>
      <c r="F112" t="str">
        <f>IF(INDEX(Lookup!H:H,MATCH('Master data'!A112,Lookup!G:G,0))=0,A112,INDEX(Lookup!H:H,MATCH('Master data'!A112,Lookup!G:G,0)))</f>
        <v>Meritan Shabani</v>
      </c>
      <c r="G112" t="str">
        <f>IFERROR(INDEX(Lookup!B:B,MATCH(INDEX(Rotowire!C:C,MATCH(F112,Rotowire!A:A,0)),Lookup!D:D,0)),"")</f>
        <v/>
      </c>
      <c r="H112" s="5">
        <f t="shared" si="76"/>
        <v>2405000</v>
      </c>
      <c r="I112" s="19">
        <f>IFERROR(INDEX('Team forecast'!$G$3:$I$22,MATCH($B112,'Team forecast'!$B$3:$B$22,0),MATCH(I$1,'Team forecast'!$G$2:$I$2,0)),0)</f>
        <v>0.75816993464052274</v>
      </c>
      <c r="J112" s="19">
        <f>IFERROR(INDEX('Team forecast'!$G$3:$I$22,MATCH($B112,'Team forecast'!$B$3:$B$22,0),MATCH(J$1,'Team forecast'!$G$2:$I$2,0)),0)</f>
        <v>1.0869565217391304</v>
      </c>
      <c r="K112" s="19">
        <f>IFERROR(INDEX('Team forecast'!$G$3:$I$22,MATCH($B112,'Team forecast'!$B$3:$B$22,0),MATCH(K$1,'Team forecast'!$G$2:$I$2,0)),0)</f>
        <v>0.89252064059371927</v>
      </c>
      <c r="L112">
        <f>SUMIFS(Rotowire!E:E,Rotowire!$A:$A,'Master data'!$F112)</f>
        <v>0</v>
      </c>
      <c r="M112" s="2">
        <f>SUMIFS(Rotowire!F:F,Rotowire!$A:$A,'Master data'!$F112)*I112</f>
        <v>0</v>
      </c>
      <c r="N112" s="2">
        <f>SUMIFS(Rotowire!G:G,Rotowire!$A:$A,'Master data'!$F112)*I112</f>
        <v>0</v>
      </c>
      <c r="O112" s="2">
        <f>SUMIFS(Rotowire!I:I,Rotowire!$A:$A,'Master data'!$F112)*I112</f>
        <v>0</v>
      </c>
      <c r="P112" s="2">
        <f>SUMIFS(Rotowire!W:W,Rotowire!$A:$A,'Master data'!$F112)*K112</f>
        <v>0</v>
      </c>
      <c r="Q112" s="2">
        <f>SUMIFS(Rotowire!Y:Y,Rotowire!$A:$A,'Master data'!$F112)*J112</f>
        <v>0</v>
      </c>
      <c r="R112" s="2">
        <f>SUMIFS(Rotowire!AB:AB,Rotowire!$A:$A,'Master data'!$F112)</f>
        <v>0</v>
      </c>
      <c r="S112" s="2">
        <f>SUMIFS(Rotowire!AC:AC,Rotowire!$A:$A,'Master data'!$F112)</f>
        <v>0</v>
      </c>
      <c r="T112" s="2">
        <f>INDEX('Team forecast'!D$3:D$22,MATCH($B112,'Team forecast'!$B$3:$B$22,0))</f>
        <v>1.1599999999999999</v>
      </c>
      <c r="U112" s="2">
        <f>INDEX('Team forecast'!E$3:E$22,MATCH($B112,'Team forecast'!$B$3:$B$22,0))</f>
        <v>1.5</v>
      </c>
      <c r="V112" s="2">
        <f>INDEX('Team forecast'!J$3:J$22,MATCH($B112,'Team forecast'!$B$3:$B$22,0))</f>
        <v>0.29099999999999998</v>
      </c>
      <c r="W112" s="2">
        <f>INDEX('Team forecast'!K$3:K$22,MATCH($B112,'Team forecast'!$B$3:$B$22,0))</f>
        <v>0.26269999999999999</v>
      </c>
      <c r="X112" s="2">
        <f>INDEX('Team forecast'!L$3:L$22,MATCH($B112,'Team forecast'!$B$3:$B$22,0))</f>
        <v>0.44640000000000002</v>
      </c>
      <c r="Y112" s="5">
        <f t="shared" si="77"/>
        <v>-5000</v>
      </c>
      <c r="Z112" s="5">
        <f t="shared" si="78"/>
        <v>0</v>
      </c>
      <c r="AA112" s="5">
        <f t="shared" si="79"/>
        <v>0</v>
      </c>
      <c r="AB112" s="5">
        <f t="shared" si="80"/>
        <v>0</v>
      </c>
      <c r="AC112" s="5">
        <f t="shared" si="81"/>
        <v>0</v>
      </c>
      <c r="AD112" s="5">
        <f t="shared" si="86"/>
        <v>0</v>
      </c>
      <c r="AE112" s="5">
        <f t="shared" si="87"/>
        <v>0</v>
      </c>
      <c r="AF112" s="5">
        <f t="shared" si="82"/>
        <v>0</v>
      </c>
      <c r="AG112" s="5">
        <f t="shared" si="83"/>
        <v>0</v>
      </c>
      <c r="AH112" s="5">
        <f t="shared" si="88"/>
        <v>0</v>
      </c>
      <c r="AI112" s="5">
        <f t="shared" si="89"/>
        <v>0</v>
      </c>
      <c r="AJ112" s="5">
        <f t="shared" si="90"/>
        <v>0</v>
      </c>
      <c r="AK112" s="5">
        <f t="shared" si="91"/>
        <v>0</v>
      </c>
      <c r="AL112" s="5">
        <f>IFERROR(SUM(Y112:AK112),-5000)*((Cockpit!$C$3)^0)</f>
        <v>-5000</v>
      </c>
      <c r="AM112" s="19">
        <f>INDEX('Team forecast'!$M$3:$AU$22,MATCH($B112,'Team forecast'!$B$3:$B$22,0),MATCH(AM$1,'Team forecast'!$M$2:$AU$2,0))</f>
        <v>0</v>
      </c>
      <c r="AN112" s="19">
        <f>INDEX('Team forecast'!$M$3:$AU$22,MATCH($B112,'Team forecast'!$B$3:$B$22,0),MATCH(AN$1,'Team forecast'!$M$2:$AU$2,0))</f>
        <v>0</v>
      </c>
      <c r="AO112" s="19">
        <f>INDEX('Team forecast'!$M$3:$AU$22,MATCH($B112,'Team forecast'!$B$3:$B$22,0),MATCH(AO$1,'Team forecast'!$M$2:$AU$2,0))</f>
        <v>0</v>
      </c>
      <c r="AP112" s="19">
        <f>INDEX('Team forecast'!$M$3:$AU$22,MATCH($B112,'Team forecast'!$B$3:$B$22,0),MATCH(AP$1,'Team forecast'!$M$2:$AU$2,0))</f>
        <v>0</v>
      </c>
      <c r="AQ112" s="5">
        <f t="shared" si="92"/>
        <v>-5000</v>
      </c>
      <c r="AR112" s="5">
        <f>INDEX('Team forecast'!$M$3:$AU$22,MATCH($B112,'Team forecast'!$B$3:$B$22,0),MATCH(AR$1,'Team forecast'!$M$2:$AU$2,0))*IF($Y112&gt;0,25000,0)</f>
        <v>0</v>
      </c>
      <c r="AS112" s="5">
        <f>INDEX('Team forecast'!$M$3:$AU$22,MATCH($B112,'Team forecast'!$B$3:$B$22,0),MATCH(AS$1,'Team forecast'!$M$2:$AU$2,0))*IF($Y112&gt;0,5000,0)</f>
        <v>0</v>
      </c>
      <c r="AT112" s="5">
        <f>INDEX('Team forecast'!$M$3:$AU$22,MATCH($B112,'Team forecast'!$B$3:$B$22,0),MATCH(AT$1,'Team forecast'!$M$2:$AU$2,0))*IF($Y112&gt;0,-15000,0)</f>
        <v>0</v>
      </c>
      <c r="AU112" s="5">
        <f t="shared" si="93"/>
        <v>0</v>
      </c>
      <c r="AV112" s="5">
        <f t="shared" si="94"/>
        <v>0</v>
      </c>
      <c r="AW112" s="5">
        <f t="shared" si="95"/>
        <v>0</v>
      </c>
      <c r="AX112" s="5">
        <f t="shared" si="96"/>
        <v>0</v>
      </c>
      <c r="AY112" s="5">
        <f t="shared" si="97"/>
        <v>0</v>
      </c>
      <c r="AZ112" s="5">
        <f t="shared" si="98"/>
        <v>0</v>
      </c>
      <c r="BA112" s="5">
        <f t="shared" si="99"/>
        <v>0</v>
      </c>
      <c r="BB112" s="5">
        <f t="shared" si="100"/>
        <v>0</v>
      </c>
      <c r="BC112" s="5">
        <f t="shared" si="101"/>
        <v>0</v>
      </c>
      <c r="BD112" s="5">
        <f>IFERROR(SUM(AR112:BC112),0)*((Cockpit!$C$3)^1)</f>
        <v>0</v>
      </c>
      <c r="BE112" s="19">
        <f>INDEX('Team forecast'!$M$3:$AU$22,MATCH($B112,'Team forecast'!$B$3:$B$22,0),MATCH(BE$1,'Team forecast'!$M$2:$AU$2,0))</f>
        <v>0</v>
      </c>
      <c r="BF112" s="19">
        <f>INDEX('Team forecast'!$M$3:$AU$22,MATCH($B112,'Team forecast'!$B$3:$B$22,0),MATCH(BF$1,'Team forecast'!$M$2:$AU$2,0))</f>
        <v>0</v>
      </c>
      <c r="BG112" s="19">
        <f>INDEX('Team forecast'!$M$3:$AU$22,MATCH($B112,'Team forecast'!$B$3:$B$22,0),MATCH(BG$1,'Team forecast'!$M$2:$AU$2,0))</f>
        <v>0</v>
      </c>
      <c r="BH112" s="19">
        <f>INDEX('Team forecast'!$M$3:$AU$22,MATCH($B112,'Team forecast'!$B$3:$B$22,0),MATCH(BH$1,'Team forecast'!$M$2:$AU$2,0))</f>
        <v>0</v>
      </c>
      <c r="BI112" s="5">
        <f t="shared" si="102"/>
        <v>-5000</v>
      </c>
      <c r="BJ112" s="5">
        <f>INDEX('Team forecast'!$M$3:$AU$22,MATCH($B112,'Team forecast'!$B$3:$B$22,0),MATCH(BJ$1,'Team forecast'!$M$2:$AU$2,0))*IF($Y112&gt;0,25000,0)</f>
        <v>0</v>
      </c>
      <c r="BK112" s="5">
        <f>INDEX('Team forecast'!$M$3:$AU$22,MATCH($B112,'Team forecast'!$B$3:$B$22,0),MATCH(BK$1,'Team forecast'!$M$2:$AU$2,0))*IF($Y112&gt;0,5000,0)</f>
        <v>0</v>
      </c>
      <c r="BL112" s="5">
        <f>INDEX('Team forecast'!$M$3:$AU$22,MATCH($B112,'Team forecast'!$B$3:$B$22,0),MATCH(BL$1,'Team forecast'!$M$2:$AU$2,0))*IF($Y112&gt;0,-15000,0)</f>
        <v>0</v>
      </c>
      <c r="BM112" s="5">
        <f t="shared" si="103"/>
        <v>0</v>
      </c>
      <c r="BN112" s="5">
        <f t="shared" si="104"/>
        <v>0</v>
      </c>
      <c r="BO112" s="5">
        <f t="shared" si="105"/>
        <v>0</v>
      </c>
      <c r="BP112" s="5">
        <f t="shared" si="106"/>
        <v>0</v>
      </c>
      <c r="BQ112" s="5">
        <f t="shared" si="107"/>
        <v>0</v>
      </c>
      <c r="BR112" s="5">
        <f t="shared" si="108"/>
        <v>0</v>
      </c>
      <c r="BS112" s="5">
        <f t="shared" si="109"/>
        <v>0</v>
      </c>
      <c r="BT112" s="5">
        <f t="shared" si="110"/>
        <v>0</v>
      </c>
      <c r="BU112" s="5">
        <f t="shared" si="111"/>
        <v>0</v>
      </c>
      <c r="BV112" s="5">
        <f>IFERROR(SUM(BJ112:BU112),0)*((Cockpit!$C$3)^2)</f>
        <v>0</v>
      </c>
      <c r="BW112" s="19">
        <f>INDEX('Team forecast'!$M$3:$AU$22,MATCH($B112,'Team forecast'!$B$3:$B$22,0),MATCH(BW$1,'Team forecast'!$M$2:$AU$2,0))</f>
        <v>0</v>
      </c>
      <c r="BX112" s="19">
        <f>INDEX('Team forecast'!$M$3:$AU$22,MATCH($B112,'Team forecast'!$B$3:$B$22,0),MATCH(BX$1,'Team forecast'!$M$2:$AU$2,0))</f>
        <v>0</v>
      </c>
      <c r="BY112" s="19">
        <f>INDEX('Team forecast'!$M$3:$AU$22,MATCH($B112,'Team forecast'!$B$3:$B$22,0),MATCH(BY$1,'Team forecast'!$M$2:$AU$2,0))</f>
        <v>0</v>
      </c>
      <c r="BZ112" s="19">
        <f>INDEX('Team forecast'!$M$3:$AU$22,MATCH($B112,'Team forecast'!$B$3:$B$22,0),MATCH(BZ$1,'Team forecast'!$M$2:$AU$2,0))</f>
        <v>0</v>
      </c>
      <c r="CA112" s="5">
        <f t="shared" si="112"/>
        <v>-5000</v>
      </c>
      <c r="CB112" s="5">
        <f>INDEX('Team forecast'!$M$3:$AU$22,MATCH($B112,'Team forecast'!$B$3:$B$22,0),MATCH(CB$1,'Team forecast'!$M$2:$AU$2,0))*IF($Y112&gt;0,25000,0)</f>
        <v>0</v>
      </c>
      <c r="CC112" s="5">
        <f>INDEX('Team forecast'!$M$3:$AU$22,MATCH($B112,'Team forecast'!$B$3:$B$22,0),MATCH(CC$1,'Team forecast'!$M$2:$AU$2,0))*IF($Y112&gt;0,5000,0)</f>
        <v>0</v>
      </c>
      <c r="CD112" s="5">
        <f>INDEX('Team forecast'!$M$3:$AU$22,MATCH($B112,'Team forecast'!$B$3:$B$22,0),MATCH(CD$1,'Team forecast'!$M$2:$AU$2,0))*IF($Y112&gt;0,-15000,0)</f>
        <v>0</v>
      </c>
      <c r="CE112" s="5">
        <f t="shared" si="113"/>
        <v>0</v>
      </c>
      <c r="CF112" s="5">
        <f t="shared" si="114"/>
        <v>0</v>
      </c>
      <c r="CG112" s="5">
        <f t="shared" si="115"/>
        <v>0</v>
      </c>
      <c r="CH112" s="5">
        <f t="shared" si="116"/>
        <v>0</v>
      </c>
      <c r="CI112" s="5">
        <f t="shared" si="117"/>
        <v>0</v>
      </c>
      <c r="CJ112" s="5">
        <f t="shared" si="118"/>
        <v>0</v>
      </c>
      <c r="CK112" s="5">
        <f t="shared" si="119"/>
        <v>0</v>
      </c>
      <c r="CL112" s="5">
        <f t="shared" si="120"/>
        <v>0</v>
      </c>
      <c r="CM112" s="5">
        <f t="shared" si="121"/>
        <v>0</v>
      </c>
      <c r="CN112" s="5">
        <f>IFERROR(SUM(CB112:CM112),0)*((Cockpit!$C$3)^3)</f>
        <v>0</v>
      </c>
      <c r="CO112" s="19">
        <f>INDEX('Team forecast'!$M$3:$AU$22,MATCH($B112,'Team forecast'!$B$3:$B$22,0),MATCH(CO$1,'Team forecast'!$M$2:$AU$2,0))</f>
        <v>0</v>
      </c>
      <c r="CP112" s="19">
        <f>INDEX('Team forecast'!$M$3:$AU$22,MATCH($B112,'Team forecast'!$B$3:$B$22,0),MATCH(CP$1,'Team forecast'!$M$2:$AU$2,0))</f>
        <v>0</v>
      </c>
      <c r="CQ112" s="19">
        <f>INDEX('Team forecast'!$M$3:$AU$22,MATCH($B112,'Team forecast'!$B$3:$B$22,0),MATCH(CQ$1,'Team forecast'!$M$2:$AU$2,0))</f>
        <v>0</v>
      </c>
      <c r="CR112" s="19">
        <f>INDEX('Team forecast'!$M$3:$AU$22,MATCH($B112,'Team forecast'!$B$3:$B$22,0),MATCH(CR$1,'Team forecast'!$M$2:$AU$2,0))</f>
        <v>0</v>
      </c>
      <c r="CS112" s="5">
        <f t="shared" si="122"/>
        <v>-5000</v>
      </c>
      <c r="CT112" s="5">
        <f>INDEX('Team forecast'!$M$3:$AU$22,MATCH($B112,'Team forecast'!$B$3:$B$22,0),MATCH(CT$1,'Team forecast'!$M$2:$AU$2,0))*IF($Y112&gt;0,25000,0)</f>
        <v>0</v>
      </c>
      <c r="CU112" s="5">
        <f>INDEX('Team forecast'!$M$3:$AU$22,MATCH($B112,'Team forecast'!$B$3:$B$22,0),MATCH(CU$1,'Team forecast'!$M$2:$AU$2,0))*IF($Y112&gt;0,5000,0)</f>
        <v>0</v>
      </c>
      <c r="CV112" s="5">
        <f>INDEX('Team forecast'!$M$3:$AU$22,MATCH($B112,'Team forecast'!$B$3:$B$22,0),MATCH(CV$1,'Team forecast'!$M$2:$AU$2,0))*IF($Y112&gt;0,-15000,0)</f>
        <v>0</v>
      </c>
      <c r="CW112" s="5">
        <f t="shared" si="123"/>
        <v>0</v>
      </c>
      <c r="CX112" s="5">
        <f t="shared" si="124"/>
        <v>0</v>
      </c>
      <c r="CY112" s="5">
        <f t="shared" si="125"/>
        <v>0</v>
      </c>
      <c r="CZ112" s="5">
        <f t="shared" si="126"/>
        <v>0</v>
      </c>
      <c r="DA112" s="5">
        <f t="shared" si="127"/>
        <v>0</v>
      </c>
      <c r="DB112" s="5">
        <f t="shared" si="128"/>
        <v>0</v>
      </c>
      <c r="DC112" s="5">
        <f t="shared" si="129"/>
        <v>0</v>
      </c>
      <c r="DD112" s="5">
        <f t="shared" si="130"/>
        <v>0</v>
      </c>
      <c r="DE112" s="5">
        <f t="shared" si="131"/>
        <v>0</v>
      </c>
      <c r="DF112" s="5">
        <f>IFERROR(SUM(CT112:DE112),0)*((Cockpit!$C$3)^4)</f>
        <v>0</v>
      </c>
      <c r="DG112" s="19">
        <f>INDEX('Team forecast'!$M$3:$AU$22,MATCH($B112,'Team forecast'!$B$3:$B$22,0),MATCH(DG$1,'Team forecast'!$M$2:$AU$2,0))</f>
        <v>0</v>
      </c>
      <c r="DH112" s="19">
        <f>INDEX('Team forecast'!$M$3:$AU$22,MATCH($B112,'Team forecast'!$B$3:$B$22,0),MATCH(DH$1,'Team forecast'!$M$2:$AU$2,0))</f>
        <v>0</v>
      </c>
      <c r="DI112" s="19">
        <f>INDEX('Team forecast'!$M$3:$AU$22,MATCH($B112,'Team forecast'!$B$3:$B$22,0),MATCH(DI$1,'Team forecast'!$M$2:$AU$2,0))</f>
        <v>0</v>
      </c>
      <c r="DJ112" s="19">
        <f>INDEX('Team forecast'!$M$3:$AU$22,MATCH($B112,'Team forecast'!$B$3:$B$22,0),MATCH(DJ$1,'Team forecast'!$M$2:$AU$2,0))</f>
        <v>0</v>
      </c>
      <c r="DK112" s="5">
        <f t="shared" si="132"/>
        <v>-5000</v>
      </c>
      <c r="DL112" s="5">
        <f>INDEX('Team forecast'!$M$3:$AU$22,MATCH($B112,'Team forecast'!$B$3:$B$22,0),MATCH(DL$1,'Team forecast'!$M$2:$AU$2,0))*IF($Y112&gt;0,25000,0)</f>
        <v>0</v>
      </c>
      <c r="DM112" s="5">
        <f>INDEX('Team forecast'!$M$3:$AU$22,MATCH($B112,'Team forecast'!$B$3:$B$22,0),MATCH(DM$1,'Team forecast'!$M$2:$AU$2,0))*IF($Y112&gt;0,5000,0)</f>
        <v>0</v>
      </c>
      <c r="DN112" s="5">
        <f>INDEX('Team forecast'!$M$3:$AU$22,MATCH($B112,'Team forecast'!$B$3:$B$22,0),MATCH(DN$1,'Team forecast'!$M$2:$AU$2,0))*IF($Y112&gt;0,-15000,0)</f>
        <v>0</v>
      </c>
      <c r="DO112" s="5">
        <f t="shared" si="133"/>
        <v>0</v>
      </c>
      <c r="DP112" s="5">
        <f t="shared" si="134"/>
        <v>0</v>
      </c>
      <c r="DQ112" s="5">
        <f t="shared" si="135"/>
        <v>0</v>
      </c>
      <c r="DR112" s="5">
        <f t="shared" si="136"/>
        <v>0</v>
      </c>
      <c r="DS112" s="5">
        <f t="shared" si="137"/>
        <v>0</v>
      </c>
      <c r="DT112" s="5">
        <f t="shared" si="138"/>
        <v>0</v>
      </c>
      <c r="DU112" s="5">
        <f t="shared" si="139"/>
        <v>0</v>
      </c>
      <c r="DV112" s="5">
        <f t="shared" si="140"/>
        <v>0</v>
      </c>
      <c r="DW112" s="5">
        <f t="shared" si="141"/>
        <v>0</v>
      </c>
      <c r="DX112" s="5">
        <f>IFERROR(SUM(DL112:DW112),0)*((Cockpit!$C$3)^5)</f>
        <v>0</v>
      </c>
      <c r="DY112" s="5">
        <f t="shared" si="142"/>
        <v>-5000</v>
      </c>
      <c r="DZ112" s="5" t="str">
        <f>IF(ISERROR(MATCH(A112,'Current squad'!B:B,0)),"No","Yes")</f>
        <v>No</v>
      </c>
      <c r="EA112" s="5" cm="1">
        <f t="array" ref="EA112">IFERROR(_xlfn.IFS(DZ112="Yes",0,DZ112="No",H112*1%),999999)</f>
        <v>24050</v>
      </c>
      <c r="EB112" s="5">
        <f t="shared" si="84"/>
        <v>2429050</v>
      </c>
      <c r="EC112" s="5">
        <f t="shared" si="143"/>
        <v>-29050</v>
      </c>
      <c r="ED112" s="1">
        <f t="shared" si="85"/>
        <v>-1.2079002079002079E-2</v>
      </c>
      <c r="EE112" s="5">
        <f>RANK(EC112,$EC$2:$EC$572)+COUNTIF($EC$2:EC112,EC112)-1</f>
        <v>277</v>
      </c>
      <c r="EF112" s="4">
        <f>RANK(ED112,$ED$2:$ED$572)+COUNTIF($ED$2:ED112,ED112)-1</f>
        <v>442</v>
      </c>
    </row>
    <row r="113" spans="1:136" x14ac:dyDescent="0.3">
      <c r="A113" t="str">
        <f>IF(Holdet.dk!A113&lt;&gt;"",Holdet.dk!A113,"")</f>
        <v>Chris Wood</v>
      </c>
      <c r="B113" t="str">
        <f>INDEX(Holdet.dk!B:B,MATCH($A113,Holdet.dk!$A:$A,0))</f>
        <v>Burnley</v>
      </c>
      <c r="C113" t="str">
        <f>INDEX(Holdet.dk!C:C,MATCH($A113,Holdet.dk!$A:$A,0))</f>
        <v>Striker</v>
      </c>
      <c r="D113" t="str">
        <f>INDEX(Holdet.dk!D:D,MATCH($A113,Holdet.dk!$A:$A,0))</f>
        <v>5.940.000</v>
      </c>
      <c r="E113" s="1">
        <f>IFERROR(_xlfn.NUMBERVALUE(INDEX(Holdet.dk!$E:$E,MATCH($A113,Holdet.dk!$A:$A,0)),","),0)</f>
        <v>1.3999999999999999E-2</v>
      </c>
      <c r="F113" t="str">
        <f>IF(INDEX(Lookup!H:H,MATCH('Master data'!A113,Lookup!G:G,0))=0,A113,INDEX(Lookup!H:H,MATCH('Master data'!A113,Lookup!G:G,0)))</f>
        <v>Chris Wood</v>
      </c>
      <c r="G113" t="str">
        <f>IFERROR(INDEX(Lookup!B:B,MATCH(INDEX(Rotowire!C:C,MATCH(F113,Rotowire!A:A,0)),Lookup!D:D,0)),"")</f>
        <v>Sheffield United</v>
      </c>
      <c r="H113" s="5">
        <f t="shared" si="76"/>
        <v>5940000</v>
      </c>
      <c r="I113" s="19">
        <f>IFERROR(INDEX('Team forecast'!$G$3:$I$22,MATCH($B113,'Team forecast'!$B$3:$B$22,0),MATCH(I$1,'Team forecast'!$G$2:$I$2,0)),0)</f>
        <v>0.86842105263157876</v>
      </c>
      <c r="J113" s="19">
        <f>IFERROR(INDEX('Team forecast'!$G$3:$I$22,MATCH($B113,'Team forecast'!$B$3:$B$22,0),MATCH(J$1,'Team forecast'!$G$2:$I$2,0)),0)</f>
        <v>0.79999999999999993</v>
      </c>
      <c r="K113" s="19">
        <f>IFERROR(INDEX('Team forecast'!$G$3:$I$22,MATCH($B113,'Team forecast'!$B$3:$B$22,0),MATCH(K$1,'Team forecast'!$G$2:$I$2,0)),0)</f>
        <v>1.3061924203441888</v>
      </c>
      <c r="L113">
        <f>SUMIFS(Rotowire!E:E,Rotowire!$A:$A,'Master data'!$F113)</f>
        <v>95</v>
      </c>
      <c r="M113" s="2">
        <f>SUMIFS(Rotowire!F:F,Rotowire!$A:$A,'Master data'!$F113)*I113</f>
        <v>0.45157894736842097</v>
      </c>
      <c r="N113" s="2">
        <f>SUMIFS(Rotowire!G:G,Rotowire!$A:$A,'Master data'!$F113)*I113</f>
        <v>0.11289473684210524</v>
      </c>
      <c r="O113" s="2">
        <f>SUMIFS(Rotowire!I:I,Rotowire!$A:$A,'Master data'!$F113)*I113</f>
        <v>1.1810526315789471</v>
      </c>
      <c r="P113" s="2">
        <f>SUMIFS(Rotowire!W:W,Rotowire!$A:$A,'Master data'!$F113)*K113</f>
        <v>0.31348618088260533</v>
      </c>
      <c r="Q113" s="2">
        <f>SUMIFS(Rotowire!Y:Y,Rotowire!$A:$A,'Master data'!$F113)*J113</f>
        <v>0</v>
      </c>
      <c r="R113" s="2">
        <f>SUMIFS(Rotowire!AB:AB,Rotowire!$A:$A,'Master data'!$F113)</f>
        <v>7.0000000000000007E-2</v>
      </c>
      <c r="S113" s="2">
        <f>SUMIFS(Rotowire!AC:AC,Rotowire!$A:$A,'Master data'!$F113)</f>
        <v>0</v>
      </c>
      <c r="T113" s="2">
        <f>INDEX('Team forecast'!D$3:D$22,MATCH($B113,'Team forecast'!$B$3:$B$22,0))</f>
        <v>1.32</v>
      </c>
      <c r="U113" s="2">
        <f>INDEX('Team forecast'!E$3:E$22,MATCH($B113,'Team forecast'!$B$3:$B$22,0))</f>
        <v>1.1599999999999999</v>
      </c>
      <c r="V113" s="2">
        <f>INDEX('Team forecast'!J$3:J$22,MATCH($B113,'Team forecast'!$B$3:$B$22,0))</f>
        <v>0.39810000000000001</v>
      </c>
      <c r="W113" s="2">
        <f>INDEX('Team forecast'!K$3:K$22,MATCH($B113,'Team forecast'!$B$3:$B$22,0))</f>
        <v>0.27700000000000002</v>
      </c>
      <c r="X113" s="2">
        <f>INDEX('Team forecast'!L$3:L$22,MATCH($B113,'Team forecast'!$B$3:$B$22,0))</f>
        <v>0.32490000000000002</v>
      </c>
      <c r="Y113" s="5">
        <f t="shared" si="77"/>
        <v>7000</v>
      </c>
      <c r="Z113" s="5">
        <f t="shared" si="78"/>
        <v>9952.5</v>
      </c>
      <c r="AA113" s="5">
        <f t="shared" si="79"/>
        <v>1385.0000000000002</v>
      </c>
      <c r="AB113" s="5">
        <f t="shared" si="80"/>
        <v>-4873.5</v>
      </c>
      <c r="AC113" s="5">
        <f t="shared" si="81"/>
        <v>45157.8947368421</v>
      </c>
      <c r="AD113" s="5">
        <f t="shared" si="86"/>
        <v>5644.7368421052624</v>
      </c>
      <c r="AE113" s="5">
        <f t="shared" si="87"/>
        <v>11810.526315789471</v>
      </c>
      <c r="AF113" s="5">
        <f t="shared" si="82"/>
        <v>0</v>
      </c>
      <c r="AG113" s="5">
        <f t="shared" si="83"/>
        <v>0</v>
      </c>
      <c r="AH113" s="5">
        <f t="shared" si="88"/>
        <v>-1400.0000000000002</v>
      </c>
      <c r="AI113" s="5">
        <f t="shared" si="89"/>
        <v>0</v>
      </c>
      <c r="AJ113" s="5">
        <f t="shared" si="90"/>
        <v>13200</v>
      </c>
      <c r="AK113" s="5">
        <f t="shared" si="91"/>
        <v>-9280</v>
      </c>
      <c r="AL113" s="5">
        <f>IFERROR(SUM(Y113:AK113),-5000)*((Cockpit!$C$3)^0)</f>
        <v>78597.157894736825</v>
      </c>
      <c r="AM113" s="19">
        <f>INDEX('Team forecast'!$M$3:$AU$22,MATCH($B113,'Team forecast'!$B$3:$B$22,0),MATCH(AM$1,'Team forecast'!$M$2:$AU$2,0))</f>
        <v>0</v>
      </c>
      <c r="AN113" s="19">
        <f>INDEX('Team forecast'!$M$3:$AU$22,MATCH($B113,'Team forecast'!$B$3:$B$22,0),MATCH(AN$1,'Team forecast'!$M$2:$AU$2,0))</f>
        <v>0</v>
      </c>
      <c r="AO113" s="19">
        <f>INDEX('Team forecast'!$M$3:$AU$22,MATCH($B113,'Team forecast'!$B$3:$B$22,0),MATCH(AO$1,'Team forecast'!$M$2:$AU$2,0))</f>
        <v>0</v>
      </c>
      <c r="AP113" s="19">
        <f>INDEX('Team forecast'!$M$3:$AU$22,MATCH($B113,'Team forecast'!$B$3:$B$22,0),MATCH(AP$1,'Team forecast'!$M$2:$AU$2,0))</f>
        <v>0</v>
      </c>
      <c r="AQ113" s="5">
        <f t="shared" si="92"/>
        <v>7000</v>
      </c>
      <c r="AR113" s="5">
        <f>INDEX('Team forecast'!$M$3:$AU$22,MATCH($B113,'Team forecast'!$B$3:$B$22,0),MATCH(AR$1,'Team forecast'!$M$2:$AU$2,0))*IF($Y113&gt;0,25000,0)</f>
        <v>0</v>
      </c>
      <c r="AS113" s="5">
        <f>INDEX('Team forecast'!$M$3:$AU$22,MATCH($B113,'Team forecast'!$B$3:$B$22,0),MATCH(AS$1,'Team forecast'!$M$2:$AU$2,0))*IF($Y113&gt;0,5000,0)</f>
        <v>0</v>
      </c>
      <c r="AT113" s="5">
        <f>INDEX('Team forecast'!$M$3:$AU$22,MATCH($B113,'Team forecast'!$B$3:$B$22,0),MATCH(AT$1,'Team forecast'!$M$2:$AU$2,0))*IF($Y113&gt;0,-15000,0)</f>
        <v>0</v>
      </c>
      <c r="AU113" s="5">
        <f t="shared" si="93"/>
        <v>0</v>
      </c>
      <c r="AV113" s="5">
        <f t="shared" si="94"/>
        <v>0</v>
      </c>
      <c r="AW113" s="5">
        <f t="shared" si="95"/>
        <v>0</v>
      </c>
      <c r="AX113" s="5">
        <f t="shared" si="96"/>
        <v>0</v>
      </c>
      <c r="AY113" s="5">
        <f t="shared" si="97"/>
        <v>0</v>
      </c>
      <c r="AZ113" s="5">
        <f t="shared" si="98"/>
        <v>-1400.0000000000002</v>
      </c>
      <c r="BA113" s="5">
        <f t="shared" si="99"/>
        <v>0</v>
      </c>
      <c r="BB113" s="5">
        <f t="shared" si="100"/>
        <v>0</v>
      </c>
      <c r="BC113" s="5">
        <f t="shared" si="101"/>
        <v>0</v>
      </c>
      <c r="BD113" s="5">
        <f>IFERROR(SUM(AR113:BC113),0)*((Cockpit!$C$3)^1)</f>
        <v>-980.00000000000011</v>
      </c>
      <c r="BE113" s="19">
        <f>INDEX('Team forecast'!$M$3:$AU$22,MATCH($B113,'Team forecast'!$B$3:$B$22,0),MATCH(BE$1,'Team forecast'!$M$2:$AU$2,0))</f>
        <v>0</v>
      </c>
      <c r="BF113" s="19">
        <f>INDEX('Team forecast'!$M$3:$AU$22,MATCH($B113,'Team forecast'!$B$3:$B$22,0),MATCH(BF$1,'Team forecast'!$M$2:$AU$2,0))</f>
        <v>0</v>
      </c>
      <c r="BG113" s="19">
        <f>INDEX('Team forecast'!$M$3:$AU$22,MATCH($B113,'Team forecast'!$B$3:$B$22,0),MATCH(BG$1,'Team forecast'!$M$2:$AU$2,0))</f>
        <v>0</v>
      </c>
      <c r="BH113" s="19">
        <f>INDEX('Team forecast'!$M$3:$AU$22,MATCH($B113,'Team forecast'!$B$3:$B$22,0),MATCH(BH$1,'Team forecast'!$M$2:$AU$2,0))</f>
        <v>0</v>
      </c>
      <c r="BI113" s="5">
        <f t="shared" si="102"/>
        <v>7000</v>
      </c>
      <c r="BJ113" s="5">
        <f>INDEX('Team forecast'!$M$3:$AU$22,MATCH($B113,'Team forecast'!$B$3:$B$22,0),MATCH(BJ$1,'Team forecast'!$M$2:$AU$2,0))*IF($Y113&gt;0,25000,0)</f>
        <v>0</v>
      </c>
      <c r="BK113" s="5">
        <f>INDEX('Team forecast'!$M$3:$AU$22,MATCH($B113,'Team forecast'!$B$3:$B$22,0),MATCH(BK$1,'Team forecast'!$M$2:$AU$2,0))*IF($Y113&gt;0,5000,0)</f>
        <v>0</v>
      </c>
      <c r="BL113" s="5">
        <f>INDEX('Team forecast'!$M$3:$AU$22,MATCH($B113,'Team forecast'!$B$3:$B$22,0),MATCH(BL$1,'Team forecast'!$M$2:$AU$2,0))*IF($Y113&gt;0,-15000,0)</f>
        <v>0</v>
      </c>
      <c r="BM113" s="5">
        <f t="shared" si="103"/>
        <v>0</v>
      </c>
      <c r="BN113" s="5">
        <f t="shared" si="104"/>
        <v>0</v>
      </c>
      <c r="BO113" s="5">
        <f t="shared" si="105"/>
        <v>0</v>
      </c>
      <c r="BP113" s="5">
        <f t="shared" si="106"/>
        <v>0</v>
      </c>
      <c r="BQ113" s="5">
        <f t="shared" si="107"/>
        <v>0</v>
      </c>
      <c r="BR113" s="5">
        <f t="shared" si="108"/>
        <v>-1400.0000000000002</v>
      </c>
      <c r="BS113" s="5">
        <f t="shared" si="109"/>
        <v>0</v>
      </c>
      <c r="BT113" s="5">
        <f t="shared" si="110"/>
        <v>0</v>
      </c>
      <c r="BU113" s="5">
        <f t="shared" si="111"/>
        <v>0</v>
      </c>
      <c r="BV113" s="5">
        <f>IFERROR(SUM(BJ113:BU113),0)*((Cockpit!$C$3)^2)</f>
        <v>-686</v>
      </c>
      <c r="BW113" s="19">
        <f>INDEX('Team forecast'!$M$3:$AU$22,MATCH($B113,'Team forecast'!$B$3:$B$22,0),MATCH(BW$1,'Team forecast'!$M$2:$AU$2,0))</f>
        <v>0</v>
      </c>
      <c r="BX113" s="19">
        <f>INDEX('Team forecast'!$M$3:$AU$22,MATCH($B113,'Team forecast'!$B$3:$B$22,0),MATCH(BX$1,'Team forecast'!$M$2:$AU$2,0))</f>
        <v>0</v>
      </c>
      <c r="BY113" s="19">
        <f>INDEX('Team forecast'!$M$3:$AU$22,MATCH($B113,'Team forecast'!$B$3:$B$22,0),MATCH(BY$1,'Team forecast'!$M$2:$AU$2,0))</f>
        <v>0</v>
      </c>
      <c r="BZ113" s="19">
        <f>INDEX('Team forecast'!$M$3:$AU$22,MATCH($B113,'Team forecast'!$B$3:$B$22,0),MATCH(BZ$1,'Team forecast'!$M$2:$AU$2,0))</f>
        <v>0</v>
      </c>
      <c r="CA113" s="5">
        <f t="shared" si="112"/>
        <v>7000</v>
      </c>
      <c r="CB113" s="5">
        <f>INDEX('Team forecast'!$M$3:$AU$22,MATCH($B113,'Team forecast'!$B$3:$B$22,0),MATCH(CB$1,'Team forecast'!$M$2:$AU$2,0))*IF($Y113&gt;0,25000,0)</f>
        <v>0</v>
      </c>
      <c r="CC113" s="5">
        <f>INDEX('Team forecast'!$M$3:$AU$22,MATCH($B113,'Team forecast'!$B$3:$B$22,0),MATCH(CC$1,'Team forecast'!$M$2:$AU$2,0))*IF($Y113&gt;0,5000,0)</f>
        <v>0</v>
      </c>
      <c r="CD113" s="5">
        <f>INDEX('Team forecast'!$M$3:$AU$22,MATCH($B113,'Team forecast'!$B$3:$B$22,0),MATCH(CD$1,'Team forecast'!$M$2:$AU$2,0))*IF($Y113&gt;0,-15000,0)</f>
        <v>0</v>
      </c>
      <c r="CE113" s="5">
        <f t="shared" si="113"/>
        <v>0</v>
      </c>
      <c r="CF113" s="5">
        <f t="shared" si="114"/>
        <v>0</v>
      </c>
      <c r="CG113" s="5">
        <f t="shared" si="115"/>
        <v>0</v>
      </c>
      <c r="CH113" s="5">
        <f t="shared" si="116"/>
        <v>0</v>
      </c>
      <c r="CI113" s="5">
        <f t="shared" si="117"/>
        <v>0</v>
      </c>
      <c r="CJ113" s="5">
        <f t="shared" si="118"/>
        <v>-1400.0000000000002</v>
      </c>
      <c r="CK113" s="5">
        <f t="shared" si="119"/>
        <v>0</v>
      </c>
      <c r="CL113" s="5">
        <f t="shared" si="120"/>
        <v>0</v>
      </c>
      <c r="CM113" s="5">
        <f t="shared" si="121"/>
        <v>0</v>
      </c>
      <c r="CN113" s="5">
        <f>IFERROR(SUM(CB113:CM113),0)*((Cockpit!$C$3)^3)</f>
        <v>-480.2</v>
      </c>
      <c r="CO113" s="19">
        <f>INDEX('Team forecast'!$M$3:$AU$22,MATCH($B113,'Team forecast'!$B$3:$B$22,0),MATCH(CO$1,'Team forecast'!$M$2:$AU$2,0))</f>
        <v>0</v>
      </c>
      <c r="CP113" s="19">
        <f>INDEX('Team forecast'!$M$3:$AU$22,MATCH($B113,'Team forecast'!$B$3:$B$22,0),MATCH(CP$1,'Team forecast'!$M$2:$AU$2,0))</f>
        <v>0</v>
      </c>
      <c r="CQ113" s="19">
        <f>INDEX('Team forecast'!$M$3:$AU$22,MATCH($B113,'Team forecast'!$B$3:$B$22,0),MATCH(CQ$1,'Team forecast'!$M$2:$AU$2,0))</f>
        <v>0</v>
      </c>
      <c r="CR113" s="19">
        <f>INDEX('Team forecast'!$M$3:$AU$22,MATCH($B113,'Team forecast'!$B$3:$B$22,0),MATCH(CR$1,'Team forecast'!$M$2:$AU$2,0))</f>
        <v>0</v>
      </c>
      <c r="CS113" s="5">
        <f t="shared" si="122"/>
        <v>7000</v>
      </c>
      <c r="CT113" s="5">
        <f>INDEX('Team forecast'!$M$3:$AU$22,MATCH($B113,'Team forecast'!$B$3:$B$22,0),MATCH(CT$1,'Team forecast'!$M$2:$AU$2,0))*IF($Y113&gt;0,25000,0)</f>
        <v>0</v>
      </c>
      <c r="CU113" s="5">
        <f>INDEX('Team forecast'!$M$3:$AU$22,MATCH($B113,'Team forecast'!$B$3:$B$22,0),MATCH(CU$1,'Team forecast'!$M$2:$AU$2,0))*IF($Y113&gt;0,5000,0)</f>
        <v>0</v>
      </c>
      <c r="CV113" s="5">
        <f>INDEX('Team forecast'!$M$3:$AU$22,MATCH($B113,'Team forecast'!$B$3:$B$22,0),MATCH(CV$1,'Team forecast'!$M$2:$AU$2,0))*IF($Y113&gt;0,-15000,0)</f>
        <v>0</v>
      </c>
      <c r="CW113" s="5">
        <f t="shared" si="123"/>
        <v>0</v>
      </c>
      <c r="CX113" s="5">
        <f t="shared" si="124"/>
        <v>0</v>
      </c>
      <c r="CY113" s="5">
        <f t="shared" si="125"/>
        <v>0</v>
      </c>
      <c r="CZ113" s="5">
        <f t="shared" si="126"/>
        <v>0</v>
      </c>
      <c r="DA113" s="5">
        <f t="shared" si="127"/>
        <v>0</v>
      </c>
      <c r="DB113" s="5">
        <f t="shared" si="128"/>
        <v>-1400.0000000000002</v>
      </c>
      <c r="DC113" s="5">
        <f t="shared" si="129"/>
        <v>0</v>
      </c>
      <c r="DD113" s="5">
        <f t="shared" si="130"/>
        <v>0</v>
      </c>
      <c r="DE113" s="5">
        <f t="shared" si="131"/>
        <v>0</v>
      </c>
      <c r="DF113" s="5">
        <f>IFERROR(SUM(CT113:DE113),0)*((Cockpit!$C$3)^4)</f>
        <v>-336.13999999999993</v>
      </c>
      <c r="DG113" s="19">
        <f>INDEX('Team forecast'!$M$3:$AU$22,MATCH($B113,'Team forecast'!$B$3:$B$22,0),MATCH(DG$1,'Team forecast'!$M$2:$AU$2,0))</f>
        <v>0</v>
      </c>
      <c r="DH113" s="19">
        <f>INDEX('Team forecast'!$M$3:$AU$22,MATCH($B113,'Team forecast'!$B$3:$B$22,0),MATCH(DH$1,'Team forecast'!$M$2:$AU$2,0))</f>
        <v>0</v>
      </c>
      <c r="DI113" s="19">
        <f>INDEX('Team forecast'!$M$3:$AU$22,MATCH($B113,'Team forecast'!$B$3:$B$22,0),MATCH(DI$1,'Team forecast'!$M$2:$AU$2,0))</f>
        <v>0</v>
      </c>
      <c r="DJ113" s="19">
        <f>INDEX('Team forecast'!$M$3:$AU$22,MATCH($B113,'Team forecast'!$B$3:$B$22,0),MATCH(DJ$1,'Team forecast'!$M$2:$AU$2,0))</f>
        <v>0</v>
      </c>
      <c r="DK113" s="5">
        <f t="shared" si="132"/>
        <v>7000</v>
      </c>
      <c r="DL113" s="5">
        <f>INDEX('Team forecast'!$M$3:$AU$22,MATCH($B113,'Team forecast'!$B$3:$B$22,0),MATCH(DL$1,'Team forecast'!$M$2:$AU$2,0))*IF($Y113&gt;0,25000,0)</f>
        <v>0</v>
      </c>
      <c r="DM113" s="5">
        <f>INDEX('Team forecast'!$M$3:$AU$22,MATCH($B113,'Team forecast'!$B$3:$B$22,0),MATCH(DM$1,'Team forecast'!$M$2:$AU$2,0))*IF($Y113&gt;0,5000,0)</f>
        <v>0</v>
      </c>
      <c r="DN113" s="5">
        <f>INDEX('Team forecast'!$M$3:$AU$22,MATCH($B113,'Team forecast'!$B$3:$B$22,0),MATCH(DN$1,'Team forecast'!$M$2:$AU$2,0))*IF($Y113&gt;0,-15000,0)</f>
        <v>0</v>
      </c>
      <c r="DO113" s="5">
        <f t="shared" si="133"/>
        <v>0</v>
      </c>
      <c r="DP113" s="5">
        <f t="shared" si="134"/>
        <v>0</v>
      </c>
      <c r="DQ113" s="5">
        <f t="shared" si="135"/>
        <v>0</v>
      </c>
      <c r="DR113" s="5">
        <f t="shared" si="136"/>
        <v>0</v>
      </c>
      <c r="DS113" s="5">
        <f t="shared" si="137"/>
        <v>0</v>
      </c>
      <c r="DT113" s="5">
        <f t="shared" si="138"/>
        <v>-1400.0000000000002</v>
      </c>
      <c r="DU113" s="5">
        <f t="shared" si="139"/>
        <v>0</v>
      </c>
      <c r="DV113" s="5">
        <f t="shared" si="140"/>
        <v>0</v>
      </c>
      <c r="DW113" s="5">
        <f t="shared" si="141"/>
        <v>0</v>
      </c>
      <c r="DX113" s="5">
        <f>IFERROR(SUM(DL113:DW113),0)*((Cockpit!$C$3)^5)</f>
        <v>-235.29799999999994</v>
      </c>
      <c r="DY113" s="5">
        <f t="shared" si="142"/>
        <v>75879.519894736834</v>
      </c>
      <c r="DZ113" s="5" t="str">
        <f>IF(ISERROR(MATCH(A113,'Current squad'!B:B,0)),"No","Yes")</f>
        <v>No</v>
      </c>
      <c r="EA113" s="5" cm="1">
        <f t="array" ref="EA113">IFERROR(_xlfn.IFS(DZ113="Yes",0,DZ113="No",H113*1%),999999)</f>
        <v>59400</v>
      </c>
      <c r="EB113" s="5">
        <f t="shared" si="84"/>
        <v>5999400</v>
      </c>
      <c r="EC113" s="5">
        <f t="shared" si="143"/>
        <v>16479.519894736834</v>
      </c>
      <c r="ED113" s="1">
        <f t="shared" si="85"/>
        <v>2.7743299486088944E-3</v>
      </c>
      <c r="EE113" s="5">
        <f>RANK(EC113,$EC$2:$EC$572)+COUNTIF($EC$2:EC113,EC113)-1</f>
        <v>29</v>
      </c>
      <c r="EF113" s="4">
        <f>RANK(ED113,$ED$2:$ED$572)+COUNTIF($ED$2:ED113,ED113)-1</f>
        <v>32</v>
      </c>
    </row>
    <row r="114" spans="1:136" x14ac:dyDescent="0.3">
      <c r="A114" t="str">
        <f>IF(Holdet.dk!A114&lt;&gt;"",Holdet.dk!A114,"")</f>
        <v>Harry Tyrer</v>
      </c>
      <c r="B114" t="str">
        <f>INDEX(Holdet.dk!B:B,MATCH($A114,Holdet.dk!$A:$A,0))</f>
        <v>Everton</v>
      </c>
      <c r="C114" t="str">
        <f>INDEX(Holdet.dk!C:C,MATCH($A114,Holdet.dk!$A:$A,0))</f>
        <v>Goalkeeper</v>
      </c>
      <c r="D114" t="str">
        <f>INDEX(Holdet.dk!D:D,MATCH($A114,Holdet.dk!$A:$A,0))</f>
        <v>3.440.000</v>
      </c>
      <c r="E114" s="1">
        <f>IFERROR(_xlfn.NUMBERVALUE(INDEX(Holdet.dk!$E:$E,MATCH($A114,Holdet.dk!$A:$A,0)),","),0)</f>
        <v>0</v>
      </c>
      <c r="F114" t="str">
        <f>IF(INDEX(Lookup!H:H,MATCH('Master data'!A114,Lookup!G:G,0))=0,A114,INDEX(Lookup!H:H,MATCH('Master data'!A114,Lookup!G:G,0)))</f>
        <v>Harry Tyrer</v>
      </c>
      <c r="G114" t="str">
        <f>IFERROR(INDEX(Lookup!B:B,MATCH(INDEX(Rotowire!C:C,MATCH(F114,Rotowire!A:A,0)),Lookup!D:D,0)),"")</f>
        <v/>
      </c>
      <c r="H114" s="5">
        <f t="shared" si="76"/>
        <v>3440000</v>
      </c>
      <c r="I114" s="19">
        <f>IFERROR(INDEX('Team forecast'!$G$3:$I$22,MATCH($B114,'Team forecast'!$B$3:$B$22,0),MATCH(I$1,'Team forecast'!$G$2:$I$2,0)),0)</f>
        <v>1.118279569892473</v>
      </c>
      <c r="J114" s="19">
        <f>IFERROR(INDEX('Team forecast'!$G$3:$I$22,MATCH($B114,'Team forecast'!$B$3:$B$22,0),MATCH(J$1,'Team forecast'!$G$2:$I$2,0)),0)</f>
        <v>0.86602870813397137</v>
      </c>
      <c r="K114" s="19">
        <f>IFERROR(INDEX('Team forecast'!$G$3:$I$22,MATCH($B114,'Team forecast'!$B$3:$B$22,0),MATCH(K$1,'Team forecast'!$G$2:$I$2,0)),0)</f>
        <v>1.6365413680270404</v>
      </c>
      <c r="L114">
        <f>SUMIFS(Rotowire!E:E,Rotowire!$A:$A,'Master data'!$F114)</f>
        <v>0</v>
      </c>
      <c r="M114" s="2">
        <f>SUMIFS(Rotowire!F:F,Rotowire!$A:$A,'Master data'!$F114)*I114</f>
        <v>0</v>
      </c>
      <c r="N114" s="2">
        <f>SUMIFS(Rotowire!G:G,Rotowire!$A:$A,'Master data'!$F114)*I114</f>
        <v>0</v>
      </c>
      <c r="O114" s="2">
        <f>SUMIFS(Rotowire!I:I,Rotowire!$A:$A,'Master data'!$F114)*I114</f>
        <v>0</v>
      </c>
      <c r="P114" s="2">
        <f>SUMIFS(Rotowire!W:W,Rotowire!$A:$A,'Master data'!$F114)*K114</f>
        <v>0</v>
      </c>
      <c r="Q114" s="2">
        <f>SUMIFS(Rotowire!Y:Y,Rotowire!$A:$A,'Master data'!$F114)*J114</f>
        <v>0</v>
      </c>
      <c r="R114" s="2">
        <f>SUMIFS(Rotowire!AB:AB,Rotowire!$A:$A,'Master data'!$F114)</f>
        <v>0</v>
      </c>
      <c r="S114" s="2">
        <f>SUMIFS(Rotowire!AC:AC,Rotowire!$A:$A,'Master data'!$F114)</f>
        <v>0</v>
      </c>
      <c r="T114" s="2">
        <f>INDEX('Team forecast'!D$3:D$22,MATCH($B114,'Team forecast'!$B$3:$B$22,0))</f>
        <v>1.04</v>
      </c>
      <c r="U114" s="2">
        <f>INDEX('Team forecast'!E$3:E$22,MATCH($B114,'Team forecast'!$B$3:$B$22,0))</f>
        <v>1.81</v>
      </c>
      <c r="V114" s="2">
        <f>INDEX('Team forecast'!J$3:J$22,MATCH($B114,'Team forecast'!$B$3:$B$22,0))</f>
        <v>0.21479999999999999</v>
      </c>
      <c r="W114" s="2">
        <f>INDEX('Team forecast'!K$3:K$22,MATCH($B114,'Team forecast'!$B$3:$B$22,0))</f>
        <v>0.23649999999999999</v>
      </c>
      <c r="X114" s="2">
        <f>INDEX('Team forecast'!L$3:L$22,MATCH($B114,'Team forecast'!$B$3:$B$22,0))</f>
        <v>0.54869999999999997</v>
      </c>
      <c r="Y114" s="5">
        <f t="shared" si="77"/>
        <v>-5000</v>
      </c>
      <c r="Z114" s="5">
        <f t="shared" si="78"/>
        <v>0</v>
      </c>
      <c r="AA114" s="5">
        <f t="shared" si="79"/>
        <v>0</v>
      </c>
      <c r="AB114" s="5">
        <f t="shared" si="80"/>
        <v>0</v>
      </c>
      <c r="AC114" s="5">
        <f t="shared" si="81"/>
        <v>0</v>
      </c>
      <c r="AD114" s="5">
        <f t="shared" si="86"/>
        <v>0</v>
      </c>
      <c r="AE114" s="5">
        <f t="shared" si="87"/>
        <v>0</v>
      </c>
      <c r="AF114" s="5">
        <f t="shared" si="82"/>
        <v>0</v>
      </c>
      <c r="AG114" s="5">
        <f t="shared" si="83"/>
        <v>0</v>
      </c>
      <c r="AH114" s="5">
        <f t="shared" si="88"/>
        <v>0</v>
      </c>
      <c r="AI114" s="5">
        <f t="shared" si="89"/>
        <v>0</v>
      </c>
      <c r="AJ114" s="5">
        <f t="shared" si="90"/>
        <v>0</v>
      </c>
      <c r="AK114" s="5">
        <f t="shared" si="91"/>
        <v>0</v>
      </c>
      <c r="AL114" s="5">
        <f>IFERROR(SUM(Y114:AK114),-5000)*((Cockpit!$C$3)^0)</f>
        <v>-5000</v>
      </c>
      <c r="AM114" s="19">
        <f>INDEX('Team forecast'!$M$3:$AU$22,MATCH($B114,'Team forecast'!$B$3:$B$22,0),MATCH(AM$1,'Team forecast'!$M$2:$AU$2,0))</f>
        <v>0</v>
      </c>
      <c r="AN114" s="19">
        <f>INDEX('Team forecast'!$M$3:$AU$22,MATCH($B114,'Team forecast'!$B$3:$B$22,0),MATCH(AN$1,'Team forecast'!$M$2:$AU$2,0))</f>
        <v>0</v>
      </c>
      <c r="AO114" s="19">
        <f>INDEX('Team forecast'!$M$3:$AU$22,MATCH($B114,'Team forecast'!$B$3:$B$22,0),MATCH(AO$1,'Team forecast'!$M$2:$AU$2,0))</f>
        <v>0</v>
      </c>
      <c r="AP114" s="19">
        <f>INDEX('Team forecast'!$M$3:$AU$22,MATCH($B114,'Team forecast'!$B$3:$B$22,0),MATCH(AP$1,'Team forecast'!$M$2:$AU$2,0))</f>
        <v>0</v>
      </c>
      <c r="AQ114" s="5">
        <f t="shared" si="92"/>
        <v>-5000</v>
      </c>
      <c r="AR114" s="5">
        <f>INDEX('Team forecast'!$M$3:$AU$22,MATCH($B114,'Team forecast'!$B$3:$B$22,0),MATCH(AR$1,'Team forecast'!$M$2:$AU$2,0))*IF($Y114&gt;0,25000,0)</f>
        <v>0</v>
      </c>
      <c r="AS114" s="5">
        <f>INDEX('Team forecast'!$M$3:$AU$22,MATCH($B114,'Team forecast'!$B$3:$B$22,0),MATCH(AS$1,'Team forecast'!$M$2:$AU$2,0))*IF($Y114&gt;0,5000,0)</f>
        <v>0</v>
      </c>
      <c r="AT114" s="5">
        <f>INDEX('Team forecast'!$M$3:$AU$22,MATCH($B114,'Team forecast'!$B$3:$B$22,0),MATCH(AT$1,'Team forecast'!$M$2:$AU$2,0))*IF($Y114&gt;0,-15000,0)</f>
        <v>0</v>
      </c>
      <c r="AU114" s="5">
        <f t="shared" si="93"/>
        <v>0</v>
      </c>
      <c r="AV114" s="5">
        <f t="shared" si="94"/>
        <v>0</v>
      </c>
      <c r="AW114" s="5">
        <f t="shared" si="95"/>
        <v>0</v>
      </c>
      <c r="AX114" s="5">
        <f t="shared" si="96"/>
        <v>0</v>
      </c>
      <c r="AY114" s="5">
        <f t="shared" si="97"/>
        <v>0</v>
      </c>
      <c r="AZ114" s="5">
        <f t="shared" si="98"/>
        <v>0</v>
      </c>
      <c r="BA114" s="5">
        <f t="shared" si="99"/>
        <v>0</v>
      </c>
      <c r="BB114" s="5">
        <f t="shared" si="100"/>
        <v>0</v>
      </c>
      <c r="BC114" s="5">
        <f t="shared" si="101"/>
        <v>0</v>
      </c>
      <c r="BD114" s="5">
        <f>IFERROR(SUM(AR114:BC114),0)*((Cockpit!$C$3)^1)</f>
        <v>0</v>
      </c>
      <c r="BE114" s="19">
        <f>INDEX('Team forecast'!$M$3:$AU$22,MATCH($B114,'Team forecast'!$B$3:$B$22,0),MATCH(BE$1,'Team forecast'!$M$2:$AU$2,0))</f>
        <v>0</v>
      </c>
      <c r="BF114" s="19">
        <f>INDEX('Team forecast'!$M$3:$AU$22,MATCH($B114,'Team forecast'!$B$3:$B$22,0),MATCH(BF$1,'Team forecast'!$M$2:$AU$2,0))</f>
        <v>0</v>
      </c>
      <c r="BG114" s="19">
        <f>INDEX('Team forecast'!$M$3:$AU$22,MATCH($B114,'Team forecast'!$B$3:$B$22,0),MATCH(BG$1,'Team forecast'!$M$2:$AU$2,0))</f>
        <v>0</v>
      </c>
      <c r="BH114" s="19">
        <f>INDEX('Team forecast'!$M$3:$AU$22,MATCH($B114,'Team forecast'!$B$3:$B$22,0),MATCH(BH$1,'Team forecast'!$M$2:$AU$2,0))</f>
        <v>0</v>
      </c>
      <c r="BI114" s="5">
        <f t="shared" si="102"/>
        <v>-5000</v>
      </c>
      <c r="BJ114" s="5">
        <f>INDEX('Team forecast'!$M$3:$AU$22,MATCH($B114,'Team forecast'!$B$3:$B$22,0),MATCH(BJ$1,'Team forecast'!$M$2:$AU$2,0))*IF($Y114&gt;0,25000,0)</f>
        <v>0</v>
      </c>
      <c r="BK114" s="5">
        <f>INDEX('Team forecast'!$M$3:$AU$22,MATCH($B114,'Team forecast'!$B$3:$B$22,0),MATCH(BK$1,'Team forecast'!$M$2:$AU$2,0))*IF($Y114&gt;0,5000,0)</f>
        <v>0</v>
      </c>
      <c r="BL114" s="5">
        <f>INDEX('Team forecast'!$M$3:$AU$22,MATCH($B114,'Team forecast'!$B$3:$B$22,0),MATCH(BL$1,'Team forecast'!$M$2:$AU$2,0))*IF($Y114&gt;0,-15000,0)</f>
        <v>0</v>
      </c>
      <c r="BM114" s="5">
        <f t="shared" si="103"/>
        <v>0</v>
      </c>
      <c r="BN114" s="5">
        <f t="shared" si="104"/>
        <v>0</v>
      </c>
      <c r="BO114" s="5">
        <f t="shared" si="105"/>
        <v>0</v>
      </c>
      <c r="BP114" s="5">
        <f t="shared" si="106"/>
        <v>0</v>
      </c>
      <c r="BQ114" s="5">
        <f t="shared" si="107"/>
        <v>0</v>
      </c>
      <c r="BR114" s="5">
        <f t="shared" si="108"/>
        <v>0</v>
      </c>
      <c r="BS114" s="5">
        <f t="shared" si="109"/>
        <v>0</v>
      </c>
      <c r="BT114" s="5">
        <f t="shared" si="110"/>
        <v>0</v>
      </c>
      <c r="BU114" s="5">
        <f t="shared" si="111"/>
        <v>0</v>
      </c>
      <c r="BV114" s="5">
        <f>IFERROR(SUM(BJ114:BU114),0)*((Cockpit!$C$3)^2)</f>
        <v>0</v>
      </c>
      <c r="BW114" s="19">
        <f>INDEX('Team forecast'!$M$3:$AU$22,MATCH($B114,'Team forecast'!$B$3:$B$22,0),MATCH(BW$1,'Team forecast'!$M$2:$AU$2,0))</f>
        <v>0</v>
      </c>
      <c r="BX114" s="19">
        <f>INDEX('Team forecast'!$M$3:$AU$22,MATCH($B114,'Team forecast'!$B$3:$B$22,0),MATCH(BX$1,'Team forecast'!$M$2:$AU$2,0))</f>
        <v>0</v>
      </c>
      <c r="BY114" s="19">
        <f>INDEX('Team forecast'!$M$3:$AU$22,MATCH($B114,'Team forecast'!$B$3:$B$22,0),MATCH(BY$1,'Team forecast'!$M$2:$AU$2,0))</f>
        <v>0</v>
      </c>
      <c r="BZ114" s="19">
        <f>INDEX('Team forecast'!$M$3:$AU$22,MATCH($B114,'Team forecast'!$B$3:$B$22,0),MATCH(BZ$1,'Team forecast'!$M$2:$AU$2,0))</f>
        <v>0</v>
      </c>
      <c r="CA114" s="5">
        <f t="shared" si="112"/>
        <v>-5000</v>
      </c>
      <c r="CB114" s="5">
        <f>INDEX('Team forecast'!$M$3:$AU$22,MATCH($B114,'Team forecast'!$B$3:$B$22,0),MATCH(CB$1,'Team forecast'!$M$2:$AU$2,0))*IF($Y114&gt;0,25000,0)</f>
        <v>0</v>
      </c>
      <c r="CC114" s="5">
        <f>INDEX('Team forecast'!$M$3:$AU$22,MATCH($B114,'Team forecast'!$B$3:$B$22,0),MATCH(CC$1,'Team forecast'!$M$2:$AU$2,0))*IF($Y114&gt;0,5000,0)</f>
        <v>0</v>
      </c>
      <c r="CD114" s="5">
        <f>INDEX('Team forecast'!$M$3:$AU$22,MATCH($B114,'Team forecast'!$B$3:$B$22,0),MATCH(CD$1,'Team forecast'!$M$2:$AU$2,0))*IF($Y114&gt;0,-15000,0)</f>
        <v>0</v>
      </c>
      <c r="CE114" s="5">
        <f t="shared" si="113"/>
        <v>0</v>
      </c>
      <c r="CF114" s="5">
        <f t="shared" si="114"/>
        <v>0</v>
      </c>
      <c r="CG114" s="5">
        <f t="shared" si="115"/>
        <v>0</v>
      </c>
      <c r="CH114" s="5">
        <f t="shared" si="116"/>
        <v>0</v>
      </c>
      <c r="CI114" s="5">
        <f t="shared" si="117"/>
        <v>0</v>
      </c>
      <c r="CJ114" s="5">
        <f t="shared" si="118"/>
        <v>0</v>
      </c>
      <c r="CK114" s="5">
        <f t="shared" si="119"/>
        <v>0</v>
      </c>
      <c r="CL114" s="5">
        <f t="shared" si="120"/>
        <v>0</v>
      </c>
      <c r="CM114" s="5">
        <f t="shared" si="121"/>
        <v>0</v>
      </c>
      <c r="CN114" s="5">
        <f>IFERROR(SUM(CB114:CM114),0)*((Cockpit!$C$3)^3)</f>
        <v>0</v>
      </c>
      <c r="CO114" s="19">
        <f>INDEX('Team forecast'!$M$3:$AU$22,MATCH($B114,'Team forecast'!$B$3:$B$22,0),MATCH(CO$1,'Team forecast'!$M$2:$AU$2,0))</f>
        <v>0</v>
      </c>
      <c r="CP114" s="19">
        <f>INDEX('Team forecast'!$M$3:$AU$22,MATCH($B114,'Team forecast'!$B$3:$B$22,0),MATCH(CP$1,'Team forecast'!$M$2:$AU$2,0))</f>
        <v>0</v>
      </c>
      <c r="CQ114" s="19">
        <f>INDEX('Team forecast'!$M$3:$AU$22,MATCH($B114,'Team forecast'!$B$3:$B$22,0),MATCH(CQ$1,'Team forecast'!$M$2:$AU$2,0))</f>
        <v>0</v>
      </c>
      <c r="CR114" s="19">
        <f>INDEX('Team forecast'!$M$3:$AU$22,MATCH($B114,'Team forecast'!$B$3:$B$22,0),MATCH(CR$1,'Team forecast'!$M$2:$AU$2,0))</f>
        <v>0</v>
      </c>
      <c r="CS114" s="5">
        <f t="shared" si="122"/>
        <v>-5000</v>
      </c>
      <c r="CT114" s="5">
        <f>INDEX('Team forecast'!$M$3:$AU$22,MATCH($B114,'Team forecast'!$B$3:$B$22,0),MATCH(CT$1,'Team forecast'!$M$2:$AU$2,0))*IF($Y114&gt;0,25000,0)</f>
        <v>0</v>
      </c>
      <c r="CU114" s="5">
        <f>INDEX('Team forecast'!$M$3:$AU$22,MATCH($B114,'Team forecast'!$B$3:$B$22,0),MATCH(CU$1,'Team forecast'!$M$2:$AU$2,0))*IF($Y114&gt;0,5000,0)</f>
        <v>0</v>
      </c>
      <c r="CV114" s="5">
        <f>INDEX('Team forecast'!$M$3:$AU$22,MATCH($B114,'Team forecast'!$B$3:$B$22,0),MATCH(CV$1,'Team forecast'!$M$2:$AU$2,0))*IF($Y114&gt;0,-15000,0)</f>
        <v>0</v>
      </c>
      <c r="CW114" s="5">
        <f t="shared" si="123"/>
        <v>0</v>
      </c>
      <c r="CX114" s="5">
        <f t="shared" si="124"/>
        <v>0</v>
      </c>
      <c r="CY114" s="5">
        <f t="shared" si="125"/>
        <v>0</v>
      </c>
      <c r="CZ114" s="5">
        <f t="shared" si="126"/>
        <v>0</v>
      </c>
      <c r="DA114" s="5">
        <f t="shared" si="127"/>
        <v>0</v>
      </c>
      <c r="DB114" s="5">
        <f t="shared" si="128"/>
        <v>0</v>
      </c>
      <c r="DC114" s="5">
        <f t="shared" si="129"/>
        <v>0</v>
      </c>
      <c r="DD114" s="5">
        <f t="shared" si="130"/>
        <v>0</v>
      </c>
      <c r="DE114" s="5">
        <f t="shared" si="131"/>
        <v>0</v>
      </c>
      <c r="DF114" s="5">
        <f>IFERROR(SUM(CT114:DE114),0)*((Cockpit!$C$3)^4)</f>
        <v>0</v>
      </c>
      <c r="DG114" s="19">
        <f>INDEX('Team forecast'!$M$3:$AU$22,MATCH($B114,'Team forecast'!$B$3:$B$22,0),MATCH(DG$1,'Team forecast'!$M$2:$AU$2,0))</f>
        <v>0</v>
      </c>
      <c r="DH114" s="19">
        <f>INDEX('Team forecast'!$M$3:$AU$22,MATCH($B114,'Team forecast'!$B$3:$B$22,0),MATCH(DH$1,'Team forecast'!$M$2:$AU$2,0))</f>
        <v>0</v>
      </c>
      <c r="DI114" s="19">
        <f>INDEX('Team forecast'!$M$3:$AU$22,MATCH($B114,'Team forecast'!$B$3:$B$22,0),MATCH(DI$1,'Team forecast'!$M$2:$AU$2,0))</f>
        <v>0</v>
      </c>
      <c r="DJ114" s="19">
        <f>INDEX('Team forecast'!$M$3:$AU$22,MATCH($B114,'Team forecast'!$B$3:$B$22,0),MATCH(DJ$1,'Team forecast'!$M$2:$AU$2,0))</f>
        <v>0</v>
      </c>
      <c r="DK114" s="5">
        <f t="shared" si="132"/>
        <v>-5000</v>
      </c>
      <c r="DL114" s="5">
        <f>INDEX('Team forecast'!$M$3:$AU$22,MATCH($B114,'Team forecast'!$B$3:$B$22,0),MATCH(DL$1,'Team forecast'!$M$2:$AU$2,0))*IF($Y114&gt;0,25000,0)</f>
        <v>0</v>
      </c>
      <c r="DM114" s="5">
        <f>INDEX('Team forecast'!$M$3:$AU$22,MATCH($B114,'Team forecast'!$B$3:$B$22,0),MATCH(DM$1,'Team forecast'!$M$2:$AU$2,0))*IF($Y114&gt;0,5000,0)</f>
        <v>0</v>
      </c>
      <c r="DN114" s="5">
        <f>INDEX('Team forecast'!$M$3:$AU$22,MATCH($B114,'Team forecast'!$B$3:$B$22,0),MATCH(DN$1,'Team forecast'!$M$2:$AU$2,0))*IF($Y114&gt;0,-15000,0)</f>
        <v>0</v>
      </c>
      <c r="DO114" s="5">
        <f t="shared" si="133"/>
        <v>0</v>
      </c>
      <c r="DP114" s="5">
        <f t="shared" si="134"/>
        <v>0</v>
      </c>
      <c r="DQ114" s="5">
        <f t="shared" si="135"/>
        <v>0</v>
      </c>
      <c r="DR114" s="5">
        <f t="shared" si="136"/>
        <v>0</v>
      </c>
      <c r="DS114" s="5">
        <f t="shared" si="137"/>
        <v>0</v>
      </c>
      <c r="DT114" s="5">
        <f t="shared" si="138"/>
        <v>0</v>
      </c>
      <c r="DU114" s="5">
        <f t="shared" si="139"/>
        <v>0</v>
      </c>
      <c r="DV114" s="5">
        <f t="shared" si="140"/>
        <v>0</v>
      </c>
      <c r="DW114" s="5">
        <f t="shared" si="141"/>
        <v>0</v>
      </c>
      <c r="DX114" s="5">
        <f>IFERROR(SUM(DL114:DW114),0)*((Cockpit!$C$3)^5)</f>
        <v>0</v>
      </c>
      <c r="DY114" s="5">
        <f t="shared" si="142"/>
        <v>-5000</v>
      </c>
      <c r="DZ114" s="5" t="str">
        <f>IF(ISERROR(MATCH(A114,'Current squad'!B:B,0)),"No","Yes")</f>
        <v>No</v>
      </c>
      <c r="EA114" s="5" cm="1">
        <f t="array" ref="EA114">IFERROR(_xlfn.IFS(DZ114="Yes",0,DZ114="No",H114*1%),999999)</f>
        <v>34400</v>
      </c>
      <c r="EB114" s="5">
        <f t="shared" si="84"/>
        <v>3474400</v>
      </c>
      <c r="EC114" s="5">
        <f t="shared" si="143"/>
        <v>-39400</v>
      </c>
      <c r="ED114" s="1">
        <f t="shared" si="85"/>
        <v>-1.1453488372093023E-2</v>
      </c>
      <c r="EE114" s="5">
        <f>RANK(EC114,$EC$2:$EC$572)+COUNTIF($EC$2:EC114,EC114)-1</f>
        <v>415</v>
      </c>
      <c r="EF114" s="4">
        <f>RANK(ED114,$ED$2:$ED$572)+COUNTIF($ED$2:ED114,ED114)-1</f>
        <v>320</v>
      </c>
    </row>
    <row r="115" spans="1:136" x14ac:dyDescent="0.3">
      <c r="A115" t="str">
        <f>IF(Holdet.dk!A115&lt;&gt;"",Holdet.dk!A115,"")</f>
        <v>James McArthur</v>
      </c>
      <c r="B115" t="str">
        <f>INDEX(Holdet.dk!B:B,MATCH($A115,Holdet.dk!$A:$A,0))</f>
        <v>Crystal Palace</v>
      </c>
      <c r="C115" t="str">
        <f>INDEX(Holdet.dk!C:C,MATCH($A115,Holdet.dk!$A:$A,0))</f>
        <v>Midfield</v>
      </c>
      <c r="D115" t="str">
        <f>INDEX(Holdet.dk!D:D,MATCH($A115,Holdet.dk!$A:$A,0))</f>
        <v>3.365.000</v>
      </c>
      <c r="E115" s="1">
        <f>IFERROR(_xlfn.NUMBERVALUE(INDEX(Holdet.dk!$E:$E,MATCH($A115,Holdet.dk!$A:$A,0)),","),0)</f>
        <v>0</v>
      </c>
      <c r="F115" t="str">
        <f>IF(INDEX(Lookup!H:H,MATCH('Master data'!A115,Lookup!G:G,0))=0,A115,INDEX(Lookup!H:H,MATCH('Master data'!A115,Lookup!G:G,0)))</f>
        <v>James McArthur</v>
      </c>
      <c r="G115" t="str">
        <f>IFERROR(INDEX(Lookup!B:B,MATCH(INDEX(Rotowire!C:C,MATCH(F115,Rotowire!A:A,0)),Lookup!D:D,0)),"")</f>
        <v/>
      </c>
      <c r="H115" s="5">
        <f t="shared" si="76"/>
        <v>3365000</v>
      </c>
      <c r="I115" s="19">
        <f>IFERROR(INDEX('Team forecast'!$G$3:$I$22,MATCH($B115,'Team forecast'!$B$3:$B$22,0),MATCH(I$1,'Team forecast'!$G$2:$I$2,0)),0)</f>
        <v>0.66666666666666652</v>
      </c>
      <c r="J115" s="19">
        <f>IFERROR(INDEX('Team forecast'!$G$3:$I$22,MATCH($B115,'Team forecast'!$B$3:$B$22,0),MATCH(J$1,'Team forecast'!$G$2:$I$2,0)),0)</f>
        <v>1.0823529411764703</v>
      </c>
      <c r="K115" s="19">
        <f>IFERROR(INDEX('Team forecast'!$G$3:$I$22,MATCH($B115,'Team forecast'!$B$3:$B$22,0),MATCH(K$1,'Team forecast'!$G$2:$I$2,0)),0)</f>
        <v>1.2658353671928146</v>
      </c>
      <c r="L115">
        <f>SUMIFS(Rotowire!E:E,Rotowire!$A:$A,'Master data'!$F115)</f>
        <v>0</v>
      </c>
      <c r="M115" s="2">
        <f>SUMIFS(Rotowire!F:F,Rotowire!$A:$A,'Master data'!$F115)*I115</f>
        <v>0</v>
      </c>
      <c r="N115" s="2">
        <f>SUMIFS(Rotowire!G:G,Rotowire!$A:$A,'Master data'!$F115)*I115</f>
        <v>0</v>
      </c>
      <c r="O115" s="2">
        <f>SUMIFS(Rotowire!I:I,Rotowire!$A:$A,'Master data'!$F115)*I115</f>
        <v>0</v>
      </c>
      <c r="P115" s="2">
        <f>SUMIFS(Rotowire!W:W,Rotowire!$A:$A,'Master data'!$F115)*K115</f>
        <v>0</v>
      </c>
      <c r="Q115" s="2">
        <f>SUMIFS(Rotowire!Y:Y,Rotowire!$A:$A,'Master data'!$F115)*J115</f>
        <v>0</v>
      </c>
      <c r="R115" s="2">
        <f>SUMIFS(Rotowire!AB:AB,Rotowire!$A:$A,'Master data'!$F115)</f>
        <v>0</v>
      </c>
      <c r="S115" s="2">
        <f>SUMIFS(Rotowire!AC:AC,Rotowire!$A:$A,'Master data'!$F115)</f>
        <v>0</v>
      </c>
      <c r="T115" s="2">
        <f>INDEX('Team forecast'!D$3:D$22,MATCH($B115,'Team forecast'!$B$3:$B$22,0))</f>
        <v>0.5</v>
      </c>
      <c r="U115" s="2">
        <f>INDEX('Team forecast'!E$3:E$22,MATCH($B115,'Team forecast'!$B$3:$B$22,0))</f>
        <v>2.76</v>
      </c>
      <c r="V115" s="2">
        <f>INDEX('Team forecast'!J$3:J$22,MATCH($B115,'Team forecast'!$B$3:$B$22,0))</f>
        <v>4.4699999999999997E-2</v>
      </c>
      <c r="W115" s="2">
        <f>INDEX('Team forecast'!K$3:K$22,MATCH($B115,'Team forecast'!$B$3:$B$22,0))</f>
        <v>0.1164</v>
      </c>
      <c r="X115" s="2">
        <f>INDEX('Team forecast'!L$3:L$22,MATCH($B115,'Team forecast'!$B$3:$B$22,0))</f>
        <v>0.83899999999999997</v>
      </c>
      <c r="Y115" s="5">
        <f t="shared" si="77"/>
        <v>-5000</v>
      </c>
      <c r="Z115" s="5">
        <f t="shared" si="78"/>
        <v>0</v>
      </c>
      <c r="AA115" s="5">
        <f t="shared" si="79"/>
        <v>0</v>
      </c>
      <c r="AB115" s="5">
        <f t="shared" si="80"/>
        <v>0</v>
      </c>
      <c r="AC115" s="5">
        <f t="shared" si="81"/>
        <v>0</v>
      </c>
      <c r="AD115" s="5">
        <f t="shared" si="86"/>
        <v>0</v>
      </c>
      <c r="AE115" s="5">
        <f t="shared" si="87"/>
        <v>0</v>
      </c>
      <c r="AF115" s="5">
        <f t="shared" si="82"/>
        <v>0</v>
      </c>
      <c r="AG115" s="5">
        <f t="shared" si="83"/>
        <v>0</v>
      </c>
      <c r="AH115" s="5">
        <f t="shared" si="88"/>
        <v>0</v>
      </c>
      <c r="AI115" s="5">
        <f t="shared" si="89"/>
        <v>0</v>
      </c>
      <c r="AJ115" s="5">
        <f t="shared" si="90"/>
        <v>0</v>
      </c>
      <c r="AK115" s="5">
        <f t="shared" si="91"/>
        <v>0</v>
      </c>
      <c r="AL115" s="5">
        <f>IFERROR(SUM(Y115:AK115),-5000)*((Cockpit!$C$3)^0)</f>
        <v>-5000</v>
      </c>
      <c r="AM115" s="19">
        <f>INDEX('Team forecast'!$M$3:$AU$22,MATCH($B115,'Team forecast'!$B$3:$B$22,0),MATCH(AM$1,'Team forecast'!$M$2:$AU$2,0))</f>
        <v>0</v>
      </c>
      <c r="AN115" s="19">
        <f>INDEX('Team forecast'!$M$3:$AU$22,MATCH($B115,'Team forecast'!$B$3:$B$22,0),MATCH(AN$1,'Team forecast'!$M$2:$AU$2,0))</f>
        <v>0</v>
      </c>
      <c r="AO115" s="19">
        <f>INDEX('Team forecast'!$M$3:$AU$22,MATCH($B115,'Team forecast'!$B$3:$B$22,0),MATCH(AO$1,'Team forecast'!$M$2:$AU$2,0))</f>
        <v>0</v>
      </c>
      <c r="AP115" s="19">
        <f>INDEX('Team forecast'!$M$3:$AU$22,MATCH($B115,'Team forecast'!$B$3:$B$22,0),MATCH(AP$1,'Team forecast'!$M$2:$AU$2,0))</f>
        <v>0</v>
      </c>
      <c r="AQ115" s="5">
        <f t="shared" si="92"/>
        <v>-5000</v>
      </c>
      <c r="AR115" s="5">
        <f>INDEX('Team forecast'!$M$3:$AU$22,MATCH($B115,'Team forecast'!$B$3:$B$22,0),MATCH(AR$1,'Team forecast'!$M$2:$AU$2,0))*IF($Y115&gt;0,25000,0)</f>
        <v>0</v>
      </c>
      <c r="AS115" s="5">
        <f>INDEX('Team forecast'!$M$3:$AU$22,MATCH($B115,'Team forecast'!$B$3:$B$22,0),MATCH(AS$1,'Team forecast'!$M$2:$AU$2,0))*IF($Y115&gt;0,5000,0)</f>
        <v>0</v>
      </c>
      <c r="AT115" s="5">
        <f>INDEX('Team forecast'!$M$3:$AU$22,MATCH($B115,'Team forecast'!$B$3:$B$22,0),MATCH(AT$1,'Team forecast'!$M$2:$AU$2,0))*IF($Y115&gt;0,-15000,0)</f>
        <v>0</v>
      </c>
      <c r="AU115" s="5">
        <f t="shared" si="93"/>
        <v>0</v>
      </c>
      <c r="AV115" s="5">
        <f t="shared" si="94"/>
        <v>0</v>
      </c>
      <c r="AW115" s="5">
        <f t="shared" si="95"/>
        <v>0</v>
      </c>
      <c r="AX115" s="5">
        <f t="shared" si="96"/>
        <v>0</v>
      </c>
      <c r="AY115" s="5">
        <f t="shared" si="97"/>
        <v>0</v>
      </c>
      <c r="AZ115" s="5">
        <f t="shared" si="98"/>
        <v>0</v>
      </c>
      <c r="BA115" s="5">
        <f t="shared" si="99"/>
        <v>0</v>
      </c>
      <c r="BB115" s="5">
        <f t="shared" si="100"/>
        <v>0</v>
      </c>
      <c r="BC115" s="5">
        <f t="shared" si="101"/>
        <v>0</v>
      </c>
      <c r="BD115" s="5">
        <f>IFERROR(SUM(AR115:BC115),0)*((Cockpit!$C$3)^1)</f>
        <v>0</v>
      </c>
      <c r="BE115" s="19">
        <f>INDEX('Team forecast'!$M$3:$AU$22,MATCH($B115,'Team forecast'!$B$3:$B$22,0),MATCH(BE$1,'Team forecast'!$M$2:$AU$2,0))</f>
        <v>0</v>
      </c>
      <c r="BF115" s="19">
        <f>INDEX('Team forecast'!$M$3:$AU$22,MATCH($B115,'Team forecast'!$B$3:$B$22,0),MATCH(BF$1,'Team forecast'!$M$2:$AU$2,0))</f>
        <v>0</v>
      </c>
      <c r="BG115" s="19">
        <f>INDEX('Team forecast'!$M$3:$AU$22,MATCH($B115,'Team forecast'!$B$3:$B$22,0),MATCH(BG$1,'Team forecast'!$M$2:$AU$2,0))</f>
        <v>0</v>
      </c>
      <c r="BH115" s="19">
        <f>INDEX('Team forecast'!$M$3:$AU$22,MATCH($B115,'Team forecast'!$B$3:$B$22,0),MATCH(BH$1,'Team forecast'!$M$2:$AU$2,0))</f>
        <v>0</v>
      </c>
      <c r="BI115" s="5">
        <f t="shared" si="102"/>
        <v>-5000</v>
      </c>
      <c r="BJ115" s="5">
        <f>INDEX('Team forecast'!$M$3:$AU$22,MATCH($B115,'Team forecast'!$B$3:$B$22,0),MATCH(BJ$1,'Team forecast'!$M$2:$AU$2,0))*IF($Y115&gt;0,25000,0)</f>
        <v>0</v>
      </c>
      <c r="BK115" s="5">
        <f>INDEX('Team forecast'!$M$3:$AU$22,MATCH($B115,'Team forecast'!$B$3:$B$22,0),MATCH(BK$1,'Team forecast'!$M$2:$AU$2,0))*IF($Y115&gt;0,5000,0)</f>
        <v>0</v>
      </c>
      <c r="BL115" s="5">
        <f>INDEX('Team forecast'!$M$3:$AU$22,MATCH($B115,'Team forecast'!$B$3:$B$22,0),MATCH(BL$1,'Team forecast'!$M$2:$AU$2,0))*IF($Y115&gt;0,-15000,0)</f>
        <v>0</v>
      </c>
      <c r="BM115" s="5">
        <f t="shared" si="103"/>
        <v>0</v>
      </c>
      <c r="BN115" s="5">
        <f t="shared" si="104"/>
        <v>0</v>
      </c>
      <c r="BO115" s="5">
        <f t="shared" si="105"/>
        <v>0</v>
      </c>
      <c r="BP115" s="5">
        <f t="shared" si="106"/>
        <v>0</v>
      </c>
      <c r="BQ115" s="5">
        <f t="shared" si="107"/>
        <v>0</v>
      </c>
      <c r="BR115" s="5">
        <f t="shared" si="108"/>
        <v>0</v>
      </c>
      <c r="BS115" s="5">
        <f t="shared" si="109"/>
        <v>0</v>
      </c>
      <c r="BT115" s="5">
        <f t="shared" si="110"/>
        <v>0</v>
      </c>
      <c r="BU115" s="5">
        <f t="shared" si="111"/>
        <v>0</v>
      </c>
      <c r="BV115" s="5">
        <f>IFERROR(SUM(BJ115:BU115),0)*((Cockpit!$C$3)^2)</f>
        <v>0</v>
      </c>
      <c r="BW115" s="19">
        <f>INDEX('Team forecast'!$M$3:$AU$22,MATCH($B115,'Team forecast'!$B$3:$B$22,0),MATCH(BW$1,'Team forecast'!$M$2:$AU$2,0))</f>
        <v>0</v>
      </c>
      <c r="BX115" s="19">
        <f>INDEX('Team forecast'!$M$3:$AU$22,MATCH($B115,'Team forecast'!$B$3:$B$22,0),MATCH(BX$1,'Team forecast'!$M$2:$AU$2,0))</f>
        <v>0</v>
      </c>
      <c r="BY115" s="19">
        <f>INDEX('Team forecast'!$M$3:$AU$22,MATCH($B115,'Team forecast'!$B$3:$B$22,0),MATCH(BY$1,'Team forecast'!$M$2:$AU$2,0))</f>
        <v>0</v>
      </c>
      <c r="BZ115" s="19">
        <f>INDEX('Team forecast'!$M$3:$AU$22,MATCH($B115,'Team forecast'!$B$3:$B$22,0),MATCH(BZ$1,'Team forecast'!$M$2:$AU$2,0))</f>
        <v>0</v>
      </c>
      <c r="CA115" s="5">
        <f t="shared" si="112"/>
        <v>-5000</v>
      </c>
      <c r="CB115" s="5">
        <f>INDEX('Team forecast'!$M$3:$AU$22,MATCH($B115,'Team forecast'!$B$3:$B$22,0),MATCH(CB$1,'Team forecast'!$M$2:$AU$2,0))*IF($Y115&gt;0,25000,0)</f>
        <v>0</v>
      </c>
      <c r="CC115" s="5">
        <f>INDEX('Team forecast'!$M$3:$AU$22,MATCH($B115,'Team forecast'!$B$3:$B$22,0),MATCH(CC$1,'Team forecast'!$M$2:$AU$2,0))*IF($Y115&gt;0,5000,0)</f>
        <v>0</v>
      </c>
      <c r="CD115" s="5">
        <f>INDEX('Team forecast'!$M$3:$AU$22,MATCH($B115,'Team forecast'!$B$3:$B$22,0),MATCH(CD$1,'Team forecast'!$M$2:$AU$2,0))*IF($Y115&gt;0,-15000,0)</f>
        <v>0</v>
      </c>
      <c r="CE115" s="5">
        <f t="shared" si="113"/>
        <v>0</v>
      </c>
      <c r="CF115" s="5">
        <f t="shared" si="114"/>
        <v>0</v>
      </c>
      <c r="CG115" s="5">
        <f t="shared" si="115"/>
        <v>0</v>
      </c>
      <c r="CH115" s="5">
        <f t="shared" si="116"/>
        <v>0</v>
      </c>
      <c r="CI115" s="5">
        <f t="shared" si="117"/>
        <v>0</v>
      </c>
      <c r="CJ115" s="5">
        <f t="shared" si="118"/>
        <v>0</v>
      </c>
      <c r="CK115" s="5">
        <f t="shared" si="119"/>
        <v>0</v>
      </c>
      <c r="CL115" s="5">
        <f t="shared" si="120"/>
        <v>0</v>
      </c>
      <c r="CM115" s="5">
        <f t="shared" si="121"/>
        <v>0</v>
      </c>
      <c r="CN115" s="5">
        <f>IFERROR(SUM(CB115:CM115),0)*((Cockpit!$C$3)^3)</f>
        <v>0</v>
      </c>
      <c r="CO115" s="19">
        <f>INDEX('Team forecast'!$M$3:$AU$22,MATCH($B115,'Team forecast'!$B$3:$B$22,0),MATCH(CO$1,'Team forecast'!$M$2:$AU$2,0))</f>
        <v>0</v>
      </c>
      <c r="CP115" s="19">
        <f>INDEX('Team forecast'!$M$3:$AU$22,MATCH($B115,'Team forecast'!$B$3:$B$22,0),MATCH(CP$1,'Team forecast'!$M$2:$AU$2,0))</f>
        <v>0</v>
      </c>
      <c r="CQ115" s="19">
        <f>INDEX('Team forecast'!$M$3:$AU$22,MATCH($B115,'Team forecast'!$B$3:$B$22,0),MATCH(CQ$1,'Team forecast'!$M$2:$AU$2,0))</f>
        <v>0</v>
      </c>
      <c r="CR115" s="19">
        <f>INDEX('Team forecast'!$M$3:$AU$22,MATCH($B115,'Team forecast'!$B$3:$B$22,0),MATCH(CR$1,'Team forecast'!$M$2:$AU$2,0))</f>
        <v>0</v>
      </c>
      <c r="CS115" s="5">
        <f t="shared" si="122"/>
        <v>-5000</v>
      </c>
      <c r="CT115" s="5">
        <f>INDEX('Team forecast'!$M$3:$AU$22,MATCH($B115,'Team forecast'!$B$3:$B$22,0),MATCH(CT$1,'Team forecast'!$M$2:$AU$2,0))*IF($Y115&gt;0,25000,0)</f>
        <v>0</v>
      </c>
      <c r="CU115" s="5">
        <f>INDEX('Team forecast'!$M$3:$AU$22,MATCH($B115,'Team forecast'!$B$3:$B$22,0),MATCH(CU$1,'Team forecast'!$M$2:$AU$2,0))*IF($Y115&gt;0,5000,0)</f>
        <v>0</v>
      </c>
      <c r="CV115" s="5">
        <f>INDEX('Team forecast'!$M$3:$AU$22,MATCH($B115,'Team forecast'!$B$3:$B$22,0),MATCH(CV$1,'Team forecast'!$M$2:$AU$2,0))*IF($Y115&gt;0,-15000,0)</f>
        <v>0</v>
      </c>
      <c r="CW115" s="5">
        <f t="shared" si="123"/>
        <v>0</v>
      </c>
      <c r="CX115" s="5">
        <f t="shared" si="124"/>
        <v>0</v>
      </c>
      <c r="CY115" s="5">
        <f t="shared" si="125"/>
        <v>0</v>
      </c>
      <c r="CZ115" s="5">
        <f t="shared" si="126"/>
        <v>0</v>
      </c>
      <c r="DA115" s="5">
        <f t="shared" si="127"/>
        <v>0</v>
      </c>
      <c r="DB115" s="5">
        <f t="shared" si="128"/>
        <v>0</v>
      </c>
      <c r="DC115" s="5">
        <f t="shared" si="129"/>
        <v>0</v>
      </c>
      <c r="DD115" s="5">
        <f t="shared" si="130"/>
        <v>0</v>
      </c>
      <c r="DE115" s="5">
        <f t="shared" si="131"/>
        <v>0</v>
      </c>
      <c r="DF115" s="5">
        <f>IFERROR(SUM(CT115:DE115),0)*((Cockpit!$C$3)^4)</f>
        <v>0</v>
      </c>
      <c r="DG115" s="19">
        <f>INDEX('Team forecast'!$M$3:$AU$22,MATCH($B115,'Team forecast'!$B$3:$B$22,0),MATCH(DG$1,'Team forecast'!$M$2:$AU$2,0))</f>
        <v>0</v>
      </c>
      <c r="DH115" s="19">
        <f>INDEX('Team forecast'!$M$3:$AU$22,MATCH($B115,'Team forecast'!$B$3:$B$22,0),MATCH(DH$1,'Team forecast'!$M$2:$AU$2,0))</f>
        <v>0</v>
      </c>
      <c r="DI115" s="19">
        <f>INDEX('Team forecast'!$M$3:$AU$22,MATCH($B115,'Team forecast'!$B$3:$B$22,0),MATCH(DI$1,'Team forecast'!$M$2:$AU$2,0))</f>
        <v>0</v>
      </c>
      <c r="DJ115" s="19">
        <f>INDEX('Team forecast'!$M$3:$AU$22,MATCH($B115,'Team forecast'!$B$3:$B$22,0),MATCH(DJ$1,'Team forecast'!$M$2:$AU$2,0))</f>
        <v>0</v>
      </c>
      <c r="DK115" s="5">
        <f t="shared" si="132"/>
        <v>-5000</v>
      </c>
      <c r="DL115" s="5">
        <f>INDEX('Team forecast'!$M$3:$AU$22,MATCH($B115,'Team forecast'!$B$3:$B$22,0),MATCH(DL$1,'Team forecast'!$M$2:$AU$2,0))*IF($Y115&gt;0,25000,0)</f>
        <v>0</v>
      </c>
      <c r="DM115" s="5">
        <f>INDEX('Team forecast'!$M$3:$AU$22,MATCH($B115,'Team forecast'!$B$3:$B$22,0),MATCH(DM$1,'Team forecast'!$M$2:$AU$2,0))*IF($Y115&gt;0,5000,0)</f>
        <v>0</v>
      </c>
      <c r="DN115" s="5">
        <f>INDEX('Team forecast'!$M$3:$AU$22,MATCH($B115,'Team forecast'!$B$3:$B$22,0),MATCH(DN$1,'Team forecast'!$M$2:$AU$2,0))*IF($Y115&gt;0,-15000,0)</f>
        <v>0</v>
      </c>
      <c r="DO115" s="5">
        <f t="shared" si="133"/>
        <v>0</v>
      </c>
      <c r="DP115" s="5">
        <f t="shared" si="134"/>
        <v>0</v>
      </c>
      <c r="DQ115" s="5">
        <f t="shared" si="135"/>
        <v>0</v>
      </c>
      <c r="DR115" s="5">
        <f t="shared" si="136"/>
        <v>0</v>
      </c>
      <c r="DS115" s="5">
        <f t="shared" si="137"/>
        <v>0</v>
      </c>
      <c r="DT115" s="5">
        <f t="shared" si="138"/>
        <v>0</v>
      </c>
      <c r="DU115" s="5">
        <f t="shared" si="139"/>
        <v>0</v>
      </c>
      <c r="DV115" s="5">
        <f t="shared" si="140"/>
        <v>0</v>
      </c>
      <c r="DW115" s="5">
        <f t="shared" si="141"/>
        <v>0</v>
      </c>
      <c r="DX115" s="5">
        <f>IFERROR(SUM(DL115:DW115),0)*((Cockpit!$C$3)^5)</f>
        <v>0</v>
      </c>
      <c r="DY115" s="5">
        <f t="shared" si="142"/>
        <v>-5000</v>
      </c>
      <c r="DZ115" s="5" t="str">
        <f>IF(ISERROR(MATCH(A115,'Current squad'!B:B,0)),"No","Yes")</f>
        <v>No</v>
      </c>
      <c r="EA115" s="5" cm="1">
        <f t="array" ref="EA115">IFERROR(_xlfn.IFS(DZ115="Yes",0,DZ115="No",H115*1%),999999)</f>
        <v>33650</v>
      </c>
      <c r="EB115" s="5">
        <f t="shared" si="84"/>
        <v>3398650</v>
      </c>
      <c r="EC115" s="5">
        <f t="shared" si="143"/>
        <v>-38650</v>
      </c>
      <c r="ED115" s="1">
        <f t="shared" si="85"/>
        <v>-1.1485884101040119E-2</v>
      </c>
      <c r="EE115" s="5">
        <f>RANK(EC115,$EC$2:$EC$572)+COUNTIF($EC$2:EC115,EC115)-1</f>
        <v>401</v>
      </c>
      <c r="EF115" s="4">
        <f>RANK(ED115,$ED$2:$ED$572)+COUNTIF($ED$2:ED115,ED115)-1</f>
        <v>335</v>
      </c>
    </row>
    <row r="116" spans="1:136" x14ac:dyDescent="0.3">
      <c r="A116" t="str">
        <f>IF(Holdet.dk!A116&lt;&gt;"",Holdet.dk!A116,"")</f>
        <v>Aymeric Laporte</v>
      </c>
      <c r="B116" t="str">
        <f>INDEX(Holdet.dk!B:B,MATCH($A116,Holdet.dk!$A:$A,0))</f>
        <v>Manchester City</v>
      </c>
      <c r="C116" t="str">
        <f>INDEX(Holdet.dk!C:C,MATCH($A116,Holdet.dk!$A:$A,0))</f>
        <v>Defense</v>
      </c>
      <c r="D116" t="str">
        <f>INDEX(Holdet.dk!D:D,MATCH($A116,Holdet.dk!$A:$A,0))</f>
        <v>5.396.000</v>
      </c>
      <c r="E116" s="1">
        <f>IFERROR(_xlfn.NUMBERVALUE(INDEX(Holdet.dk!$E:$E,MATCH($A116,Holdet.dk!$A:$A,0)),","),0)</f>
        <v>9.0000000000000011E-3</v>
      </c>
      <c r="F116" t="str">
        <f>IF(INDEX(Lookup!H:H,MATCH('Master data'!A116,Lookup!G:G,0))=0,A116,INDEX(Lookup!H:H,MATCH('Master data'!A116,Lookup!G:G,0)))</f>
        <v>Aymeric Laporte</v>
      </c>
      <c r="G116" t="str">
        <f>IFERROR(INDEX(Lookup!B:B,MATCH(INDEX(Rotowire!C:C,MATCH(F116,Rotowire!A:A,0)),Lookup!D:D,0)),"")</f>
        <v>Everton</v>
      </c>
      <c r="H116" s="5">
        <f t="shared" si="76"/>
        <v>5396000</v>
      </c>
      <c r="I116" s="19">
        <f>IFERROR(INDEX('Team forecast'!$G$3:$I$22,MATCH($B116,'Team forecast'!$B$3:$B$22,0),MATCH(I$1,'Team forecast'!$G$2:$I$2,0)),0)</f>
        <v>0.86602870813397137</v>
      </c>
      <c r="J116" s="19">
        <f>IFERROR(INDEX('Team forecast'!$G$3:$I$22,MATCH($B116,'Team forecast'!$B$3:$B$22,0),MATCH(J$1,'Team forecast'!$G$2:$I$2,0)),0)</f>
        <v>1.118279569892473</v>
      </c>
      <c r="K116" s="19">
        <f>IFERROR(INDEX('Team forecast'!$G$3:$I$22,MATCH($B116,'Team forecast'!$B$3:$B$22,0),MATCH(K$1,'Team forecast'!$G$2:$I$2,0)),0)</f>
        <v>0.86208459014336625</v>
      </c>
      <c r="L116">
        <f>SUMIFS(Rotowire!E:E,Rotowire!$A:$A,'Master data'!$F116)</f>
        <v>95</v>
      </c>
      <c r="M116" s="2">
        <f>SUMIFS(Rotowire!F:F,Rotowire!$A:$A,'Master data'!$F116)*I116</f>
        <v>3.4641148325358855E-2</v>
      </c>
      <c r="N116" s="2">
        <f>SUMIFS(Rotowire!G:G,Rotowire!$A:$A,'Master data'!$F116)*I116</f>
        <v>0</v>
      </c>
      <c r="O116" s="2">
        <f>SUMIFS(Rotowire!I:I,Rotowire!$A:$A,'Master data'!$F116)*I116</f>
        <v>0.12990430622009569</v>
      </c>
      <c r="P116" s="2">
        <f>SUMIFS(Rotowire!W:W,Rotowire!$A:$A,'Master data'!$F116)*K116</f>
        <v>0.35345468195878016</v>
      </c>
      <c r="Q116" s="2">
        <f>SUMIFS(Rotowire!Y:Y,Rotowire!$A:$A,'Master data'!$F116)*J116</f>
        <v>0</v>
      </c>
      <c r="R116" s="2">
        <f>SUMIFS(Rotowire!AB:AB,Rotowire!$A:$A,'Master data'!$F116)</f>
        <v>0.16</v>
      </c>
      <c r="S116" s="2">
        <f>SUMIFS(Rotowire!AC:AC,Rotowire!$A:$A,'Master data'!$F116)</f>
        <v>0</v>
      </c>
      <c r="T116" s="2">
        <f>INDEX('Team forecast'!D$3:D$22,MATCH($B116,'Team forecast'!$B$3:$B$22,0))</f>
        <v>1.81</v>
      </c>
      <c r="U116" s="2">
        <f>INDEX('Team forecast'!E$3:E$22,MATCH($B116,'Team forecast'!$B$3:$B$22,0))</f>
        <v>1.04</v>
      </c>
      <c r="V116" s="2">
        <f>INDEX('Team forecast'!J$3:J$22,MATCH($B116,'Team forecast'!$B$3:$B$22,0))</f>
        <v>0.54869999999999997</v>
      </c>
      <c r="W116" s="2">
        <f>INDEX('Team forecast'!K$3:K$22,MATCH($B116,'Team forecast'!$B$3:$B$22,0))</f>
        <v>0.23649999999999999</v>
      </c>
      <c r="X116" s="2">
        <f>INDEX('Team forecast'!L$3:L$22,MATCH($B116,'Team forecast'!$B$3:$B$22,0))</f>
        <v>0.21479999999999999</v>
      </c>
      <c r="Y116" s="5">
        <f t="shared" si="77"/>
        <v>7000</v>
      </c>
      <c r="Z116" s="5">
        <f t="shared" si="78"/>
        <v>13717.5</v>
      </c>
      <c r="AA116" s="5">
        <f t="shared" si="79"/>
        <v>1182.5</v>
      </c>
      <c r="AB116" s="5">
        <f t="shared" si="80"/>
        <v>-3222</v>
      </c>
      <c r="AC116" s="5">
        <f t="shared" si="81"/>
        <v>5196.1722488038286</v>
      </c>
      <c r="AD116" s="5">
        <f t="shared" si="86"/>
        <v>0</v>
      </c>
      <c r="AE116" s="5">
        <f t="shared" si="87"/>
        <v>1299.0430622009569</v>
      </c>
      <c r="AF116" s="5">
        <f t="shared" si="82"/>
        <v>17672.734097939006</v>
      </c>
      <c r="AG116" s="5">
        <f t="shared" si="83"/>
        <v>0</v>
      </c>
      <c r="AH116" s="5">
        <f t="shared" si="88"/>
        <v>-3200</v>
      </c>
      <c r="AI116" s="5">
        <f t="shared" si="89"/>
        <v>0</v>
      </c>
      <c r="AJ116" s="5">
        <f t="shared" si="90"/>
        <v>18100</v>
      </c>
      <c r="AK116" s="5">
        <f t="shared" si="91"/>
        <v>-8320</v>
      </c>
      <c r="AL116" s="5">
        <f>IFERROR(SUM(Y116:AK116),-5000)*((Cockpit!$C$3)^0)</f>
        <v>49425.949408943794</v>
      </c>
      <c r="AM116" s="19">
        <f>INDEX('Team forecast'!$M$3:$AU$22,MATCH($B116,'Team forecast'!$B$3:$B$22,0),MATCH(AM$1,'Team forecast'!$M$2:$AU$2,0))</f>
        <v>0</v>
      </c>
      <c r="AN116" s="19">
        <f>INDEX('Team forecast'!$M$3:$AU$22,MATCH($B116,'Team forecast'!$B$3:$B$22,0),MATCH(AN$1,'Team forecast'!$M$2:$AU$2,0))</f>
        <v>0</v>
      </c>
      <c r="AO116" s="19">
        <f>INDEX('Team forecast'!$M$3:$AU$22,MATCH($B116,'Team forecast'!$B$3:$B$22,0),MATCH(AO$1,'Team forecast'!$M$2:$AU$2,0))</f>
        <v>0</v>
      </c>
      <c r="AP116" s="19">
        <f>INDEX('Team forecast'!$M$3:$AU$22,MATCH($B116,'Team forecast'!$B$3:$B$22,0),MATCH(AP$1,'Team forecast'!$M$2:$AU$2,0))</f>
        <v>0</v>
      </c>
      <c r="AQ116" s="5">
        <f t="shared" si="92"/>
        <v>7000</v>
      </c>
      <c r="AR116" s="5">
        <f>INDEX('Team forecast'!$M$3:$AU$22,MATCH($B116,'Team forecast'!$B$3:$B$22,0),MATCH(AR$1,'Team forecast'!$M$2:$AU$2,0))*IF($Y116&gt;0,25000,0)</f>
        <v>0</v>
      </c>
      <c r="AS116" s="5">
        <f>INDEX('Team forecast'!$M$3:$AU$22,MATCH($B116,'Team forecast'!$B$3:$B$22,0),MATCH(AS$1,'Team forecast'!$M$2:$AU$2,0))*IF($Y116&gt;0,5000,0)</f>
        <v>0</v>
      </c>
      <c r="AT116" s="5">
        <f>INDEX('Team forecast'!$M$3:$AU$22,MATCH($B116,'Team forecast'!$B$3:$B$22,0),MATCH(AT$1,'Team forecast'!$M$2:$AU$2,0))*IF($Y116&gt;0,-15000,0)</f>
        <v>0</v>
      </c>
      <c r="AU116" s="5">
        <f t="shared" si="93"/>
        <v>0</v>
      </c>
      <c r="AV116" s="5">
        <f t="shared" si="94"/>
        <v>0</v>
      </c>
      <c r="AW116" s="5">
        <f t="shared" si="95"/>
        <v>0</v>
      </c>
      <c r="AX116" s="5">
        <f t="shared" si="96"/>
        <v>0</v>
      </c>
      <c r="AY116" s="5">
        <f t="shared" si="97"/>
        <v>0</v>
      </c>
      <c r="AZ116" s="5">
        <f t="shared" si="98"/>
        <v>-3200</v>
      </c>
      <c r="BA116" s="5">
        <f t="shared" si="99"/>
        <v>0</v>
      </c>
      <c r="BB116" s="5">
        <f t="shared" si="100"/>
        <v>0</v>
      </c>
      <c r="BC116" s="5">
        <f t="shared" si="101"/>
        <v>0</v>
      </c>
      <c r="BD116" s="5">
        <f>IFERROR(SUM(AR116:BC116),0)*((Cockpit!$C$3)^1)</f>
        <v>-2240</v>
      </c>
      <c r="BE116" s="19">
        <f>INDEX('Team forecast'!$M$3:$AU$22,MATCH($B116,'Team forecast'!$B$3:$B$22,0),MATCH(BE$1,'Team forecast'!$M$2:$AU$2,0))</f>
        <v>0</v>
      </c>
      <c r="BF116" s="19">
        <f>INDEX('Team forecast'!$M$3:$AU$22,MATCH($B116,'Team forecast'!$B$3:$B$22,0),MATCH(BF$1,'Team forecast'!$M$2:$AU$2,0))</f>
        <v>0</v>
      </c>
      <c r="BG116" s="19">
        <f>INDEX('Team forecast'!$M$3:$AU$22,MATCH($B116,'Team forecast'!$B$3:$B$22,0),MATCH(BG$1,'Team forecast'!$M$2:$AU$2,0))</f>
        <v>0</v>
      </c>
      <c r="BH116" s="19">
        <f>INDEX('Team forecast'!$M$3:$AU$22,MATCH($B116,'Team forecast'!$B$3:$B$22,0),MATCH(BH$1,'Team forecast'!$M$2:$AU$2,0))</f>
        <v>0</v>
      </c>
      <c r="BI116" s="5">
        <f t="shared" si="102"/>
        <v>7000</v>
      </c>
      <c r="BJ116" s="5">
        <f>INDEX('Team forecast'!$M$3:$AU$22,MATCH($B116,'Team forecast'!$B$3:$B$22,0),MATCH(BJ$1,'Team forecast'!$M$2:$AU$2,0))*IF($Y116&gt;0,25000,0)</f>
        <v>0</v>
      </c>
      <c r="BK116" s="5">
        <f>INDEX('Team forecast'!$M$3:$AU$22,MATCH($B116,'Team forecast'!$B$3:$B$22,0),MATCH(BK$1,'Team forecast'!$M$2:$AU$2,0))*IF($Y116&gt;0,5000,0)</f>
        <v>0</v>
      </c>
      <c r="BL116" s="5">
        <f>INDEX('Team forecast'!$M$3:$AU$22,MATCH($B116,'Team forecast'!$B$3:$B$22,0),MATCH(BL$1,'Team forecast'!$M$2:$AU$2,0))*IF($Y116&gt;0,-15000,0)</f>
        <v>0</v>
      </c>
      <c r="BM116" s="5">
        <f t="shared" si="103"/>
        <v>0</v>
      </c>
      <c r="BN116" s="5">
        <f t="shared" si="104"/>
        <v>0</v>
      </c>
      <c r="BO116" s="5">
        <f t="shared" si="105"/>
        <v>0</v>
      </c>
      <c r="BP116" s="5">
        <f t="shared" si="106"/>
        <v>0</v>
      </c>
      <c r="BQ116" s="5">
        <f t="shared" si="107"/>
        <v>0</v>
      </c>
      <c r="BR116" s="5">
        <f t="shared" si="108"/>
        <v>-3200</v>
      </c>
      <c r="BS116" s="5">
        <f t="shared" si="109"/>
        <v>0</v>
      </c>
      <c r="BT116" s="5">
        <f t="shared" si="110"/>
        <v>0</v>
      </c>
      <c r="BU116" s="5">
        <f t="shared" si="111"/>
        <v>0</v>
      </c>
      <c r="BV116" s="5">
        <f>IFERROR(SUM(BJ116:BU116),0)*((Cockpit!$C$3)^2)</f>
        <v>-1567.9999999999998</v>
      </c>
      <c r="BW116" s="19">
        <f>INDEX('Team forecast'!$M$3:$AU$22,MATCH($B116,'Team forecast'!$B$3:$B$22,0),MATCH(BW$1,'Team forecast'!$M$2:$AU$2,0))</f>
        <v>0</v>
      </c>
      <c r="BX116" s="19">
        <f>INDEX('Team forecast'!$M$3:$AU$22,MATCH($B116,'Team forecast'!$B$3:$B$22,0),MATCH(BX$1,'Team forecast'!$M$2:$AU$2,0))</f>
        <v>0</v>
      </c>
      <c r="BY116" s="19">
        <f>INDEX('Team forecast'!$M$3:$AU$22,MATCH($B116,'Team forecast'!$B$3:$B$22,0),MATCH(BY$1,'Team forecast'!$M$2:$AU$2,0))</f>
        <v>0</v>
      </c>
      <c r="BZ116" s="19">
        <f>INDEX('Team forecast'!$M$3:$AU$22,MATCH($B116,'Team forecast'!$B$3:$B$22,0),MATCH(BZ$1,'Team forecast'!$M$2:$AU$2,0))</f>
        <v>0</v>
      </c>
      <c r="CA116" s="5">
        <f t="shared" si="112"/>
        <v>7000</v>
      </c>
      <c r="CB116" s="5">
        <f>INDEX('Team forecast'!$M$3:$AU$22,MATCH($B116,'Team forecast'!$B$3:$B$22,0),MATCH(CB$1,'Team forecast'!$M$2:$AU$2,0))*IF($Y116&gt;0,25000,0)</f>
        <v>0</v>
      </c>
      <c r="CC116" s="5">
        <f>INDEX('Team forecast'!$M$3:$AU$22,MATCH($B116,'Team forecast'!$B$3:$B$22,0),MATCH(CC$1,'Team forecast'!$M$2:$AU$2,0))*IF($Y116&gt;0,5000,0)</f>
        <v>0</v>
      </c>
      <c r="CD116" s="5">
        <f>INDEX('Team forecast'!$M$3:$AU$22,MATCH($B116,'Team forecast'!$B$3:$B$22,0),MATCH(CD$1,'Team forecast'!$M$2:$AU$2,0))*IF($Y116&gt;0,-15000,0)</f>
        <v>0</v>
      </c>
      <c r="CE116" s="5">
        <f t="shared" si="113"/>
        <v>0</v>
      </c>
      <c r="CF116" s="5">
        <f t="shared" si="114"/>
        <v>0</v>
      </c>
      <c r="CG116" s="5">
        <f t="shared" si="115"/>
        <v>0</v>
      </c>
      <c r="CH116" s="5">
        <f t="shared" si="116"/>
        <v>0</v>
      </c>
      <c r="CI116" s="5">
        <f t="shared" si="117"/>
        <v>0</v>
      </c>
      <c r="CJ116" s="5">
        <f t="shared" si="118"/>
        <v>-3200</v>
      </c>
      <c r="CK116" s="5">
        <f t="shared" si="119"/>
        <v>0</v>
      </c>
      <c r="CL116" s="5">
        <f t="shared" si="120"/>
        <v>0</v>
      </c>
      <c r="CM116" s="5">
        <f t="shared" si="121"/>
        <v>0</v>
      </c>
      <c r="CN116" s="5">
        <f>IFERROR(SUM(CB116:CM116),0)*((Cockpit!$C$3)^3)</f>
        <v>-1097.5999999999997</v>
      </c>
      <c r="CO116" s="19">
        <f>INDEX('Team forecast'!$M$3:$AU$22,MATCH($B116,'Team forecast'!$B$3:$B$22,0),MATCH(CO$1,'Team forecast'!$M$2:$AU$2,0))</f>
        <v>0</v>
      </c>
      <c r="CP116" s="19">
        <f>INDEX('Team forecast'!$M$3:$AU$22,MATCH($B116,'Team forecast'!$B$3:$B$22,0),MATCH(CP$1,'Team forecast'!$M$2:$AU$2,0))</f>
        <v>0</v>
      </c>
      <c r="CQ116" s="19">
        <f>INDEX('Team forecast'!$M$3:$AU$22,MATCH($B116,'Team forecast'!$B$3:$B$22,0),MATCH(CQ$1,'Team forecast'!$M$2:$AU$2,0))</f>
        <v>0</v>
      </c>
      <c r="CR116" s="19">
        <f>INDEX('Team forecast'!$M$3:$AU$22,MATCH($B116,'Team forecast'!$B$3:$B$22,0),MATCH(CR$1,'Team forecast'!$M$2:$AU$2,0))</f>
        <v>0</v>
      </c>
      <c r="CS116" s="5">
        <f t="shared" si="122"/>
        <v>7000</v>
      </c>
      <c r="CT116" s="5">
        <f>INDEX('Team forecast'!$M$3:$AU$22,MATCH($B116,'Team forecast'!$B$3:$B$22,0),MATCH(CT$1,'Team forecast'!$M$2:$AU$2,0))*IF($Y116&gt;0,25000,0)</f>
        <v>0</v>
      </c>
      <c r="CU116" s="5">
        <f>INDEX('Team forecast'!$M$3:$AU$22,MATCH($B116,'Team forecast'!$B$3:$B$22,0),MATCH(CU$1,'Team forecast'!$M$2:$AU$2,0))*IF($Y116&gt;0,5000,0)</f>
        <v>0</v>
      </c>
      <c r="CV116" s="5">
        <f>INDEX('Team forecast'!$M$3:$AU$22,MATCH($B116,'Team forecast'!$B$3:$B$22,0),MATCH(CV$1,'Team forecast'!$M$2:$AU$2,0))*IF($Y116&gt;0,-15000,0)</f>
        <v>0</v>
      </c>
      <c r="CW116" s="5">
        <f t="shared" si="123"/>
        <v>0</v>
      </c>
      <c r="CX116" s="5">
        <f t="shared" si="124"/>
        <v>0</v>
      </c>
      <c r="CY116" s="5">
        <f t="shared" si="125"/>
        <v>0</v>
      </c>
      <c r="CZ116" s="5">
        <f t="shared" si="126"/>
        <v>0</v>
      </c>
      <c r="DA116" s="5">
        <f t="shared" si="127"/>
        <v>0</v>
      </c>
      <c r="DB116" s="5">
        <f t="shared" si="128"/>
        <v>-3200</v>
      </c>
      <c r="DC116" s="5">
        <f t="shared" si="129"/>
        <v>0</v>
      </c>
      <c r="DD116" s="5">
        <f t="shared" si="130"/>
        <v>0</v>
      </c>
      <c r="DE116" s="5">
        <f t="shared" si="131"/>
        <v>0</v>
      </c>
      <c r="DF116" s="5">
        <f>IFERROR(SUM(CT116:DE116),0)*((Cockpit!$C$3)^4)</f>
        <v>-768.31999999999971</v>
      </c>
      <c r="DG116" s="19">
        <f>INDEX('Team forecast'!$M$3:$AU$22,MATCH($B116,'Team forecast'!$B$3:$B$22,0),MATCH(DG$1,'Team forecast'!$M$2:$AU$2,0))</f>
        <v>0</v>
      </c>
      <c r="DH116" s="19">
        <f>INDEX('Team forecast'!$M$3:$AU$22,MATCH($B116,'Team forecast'!$B$3:$B$22,0),MATCH(DH$1,'Team forecast'!$M$2:$AU$2,0))</f>
        <v>0</v>
      </c>
      <c r="DI116" s="19">
        <f>INDEX('Team forecast'!$M$3:$AU$22,MATCH($B116,'Team forecast'!$B$3:$B$22,0),MATCH(DI$1,'Team forecast'!$M$2:$AU$2,0))</f>
        <v>0</v>
      </c>
      <c r="DJ116" s="19">
        <f>INDEX('Team forecast'!$M$3:$AU$22,MATCH($B116,'Team forecast'!$B$3:$B$22,0),MATCH(DJ$1,'Team forecast'!$M$2:$AU$2,0))</f>
        <v>0</v>
      </c>
      <c r="DK116" s="5">
        <f t="shared" si="132"/>
        <v>7000</v>
      </c>
      <c r="DL116" s="5">
        <f>INDEX('Team forecast'!$M$3:$AU$22,MATCH($B116,'Team forecast'!$B$3:$B$22,0),MATCH(DL$1,'Team forecast'!$M$2:$AU$2,0))*IF($Y116&gt;0,25000,0)</f>
        <v>0</v>
      </c>
      <c r="DM116" s="5">
        <f>INDEX('Team forecast'!$M$3:$AU$22,MATCH($B116,'Team forecast'!$B$3:$B$22,0),MATCH(DM$1,'Team forecast'!$M$2:$AU$2,0))*IF($Y116&gt;0,5000,0)</f>
        <v>0</v>
      </c>
      <c r="DN116" s="5">
        <f>INDEX('Team forecast'!$M$3:$AU$22,MATCH($B116,'Team forecast'!$B$3:$B$22,0),MATCH(DN$1,'Team forecast'!$M$2:$AU$2,0))*IF($Y116&gt;0,-15000,0)</f>
        <v>0</v>
      </c>
      <c r="DO116" s="5">
        <f t="shared" si="133"/>
        <v>0</v>
      </c>
      <c r="DP116" s="5">
        <f t="shared" si="134"/>
        <v>0</v>
      </c>
      <c r="DQ116" s="5">
        <f t="shared" si="135"/>
        <v>0</v>
      </c>
      <c r="DR116" s="5">
        <f t="shared" si="136"/>
        <v>0</v>
      </c>
      <c r="DS116" s="5">
        <f t="shared" si="137"/>
        <v>0</v>
      </c>
      <c r="DT116" s="5">
        <f t="shared" si="138"/>
        <v>-3200</v>
      </c>
      <c r="DU116" s="5">
        <f t="shared" si="139"/>
        <v>0</v>
      </c>
      <c r="DV116" s="5">
        <f t="shared" si="140"/>
        <v>0</v>
      </c>
      <c r="DW116" s="5">
        <f t="shared" si="141"/>
        <v>0</v>
      </c>
      <c r="DX116" s="5">
        <f>IFERROR(SUM(DL116:DW116),0)*((Cockpit!$C$3)^5)</f>
        <v>-537.82399999999984</v>
      </c>
      <c r="DY116" s="5">
        <f t="shared" si="142"/>
        <v>43214.205408943795</v>
      </c>
      <c r="DZ116" s="5" t="str">
        <f>IF(ISERROR(MATCH(A116,'Current squad'!B:B,0)),"No","Yes")</f>
        <v>No</v>
      </c>
      <c r="EA116" s="5" cm="1">
        <f t="array" ref="EA116">IFERROR(_xlfn.IFS(DZ116="Yes",0,DZ116="No",H116*1%),999999)</f>
        <v>53960</v>
      </c>
      <c r="EB116" s="5">
        <f t="shared" si="84"/>
        <v>5449960</v>
      </c>
      <c r="EC116" s="5">
        <f t="shared" si="143"/>
        <v>-10745.794591056205</v>
      </c>
      <c r="ED116" s="1">
        <f t="shared" si="85"/>
        <v>-1.9914370998992226E-3</v>
      </c>
      <c r="EE116" s="5">
        <f>RANK(EC116,$EC$2:$EC$572)+COUNTIF($EC$2:EC116,EC116)-1</f>
        <v>111</v>
      </c>
      <c r="EF116" s="4">
        <f>RANK(ED116,$ED$2:$ED$572)+COUNTIF($ED$2:ED116,ED116)-1</f>
        <v>105</v>
      </c>
    </row>
    <row r="117" spans="1:136" x14ac:dyDescent="0.3">
      <c r="A117" t="str">
        <f>IF(Holdet.dk!A117&lt;&gt;"",Holdet.dk!A117,"")</f>
        <v>Aaron Ramsdale</v>
      </c>
      <c r="B117" t="str">
        <f>INDEX(Holdet.dk!B:B,MATCH($A117,Holdet.dk!$A:$A,0))</f>
        <v>Sheffield United</v>
      </c>
      <c r="C117" t="str">
        <f>INDEX(Holdet.dk!C:C,MATCH($A117,Holdet.dk!$A:$A,0))</f>
        <v>Goalkeeper</v>
      </c>
      <c r="D117" t="str">
        <f>INDEX(Holdet.dk!D:D,MATCH($A117,Holdet.dk!$A:$A,0))</f>
        <v>4.113.000</v>
      </c>
      <c r="E117" s="1">
        <f>IFERROR(_xlfn.NUMBERVALUE(INDEX(Holdet.dk!$E:$E,MATCH($A117,Holdet.dk!$A:$A,0)),","),0)</f>
        <v>4.0000000000000001E-3</v>
      </c>
      <c r="F117" t="str">
        <f>IF(INDEX(Lookup!H:H,MATCH('Master data'!A117,Lookup!G:G,0))=0,A117,INDEX(Lookup!H:H,MATCH('Master data'!A117,Lookup!G:G,0)))</f>
        <v>Aaron Ramsdale</v>
      </c>
      <c r="G117" t="str">
        <f>IFERROR(INDEX(Lookup!B:B,MATCH(INDEX(Rotowire!C:C,MATCH(F117,Rotowire!A:A,0)),Lookup!D:D,0)),"")</f>
        <v>Burnley</v>
      </c>
      <c r="H117" s="5">
        <f t="shared" si="76"/>
        <v>4113000</v>
      </c>
      <c r="I117" s="19">
        <f>IFERROR(INDEX('Team forecast'!$G$3:$I$22,MATCH($B117,'Team forecast'!$B$3:$B$22,0),MATCH(I$1,'Team forecast'!$G$2:$I$2,0)),0)</f>
        <v>0.79999999999999993</v>
      </c>
      <c r="J117" s="19">
        <f>IFERROR(INDEX('Team forecast'!$G$3:$I$22,MATCH($B117,'Team forecast'!$B$3:$B$22,0),MATCH(J$1,'Team forecast'!$G$2:$I$2,0)),0)</f>
        <v>0.86842105263157876</v>
      </c>
      <c r="K117" s="19">
        <f>IFERROR(INDEX('Team forecast'!$G$3:$I$22,MATCH($B117,'Team forecast'!$B$3:$B$22,0),MATCH(K$1,'Team forecast'!$G$2:$I$2,0)),0)</f>
        <v>1.2720728665040493</v>
      </c>
      <c r="L117">
        <f>SUMIFS(Rotowire!E:E,Rotowire!$A:$A,'Master data'!$F117)</f>
        <v>95</v>
      </c>
      <c r="M117" s="2">
        <f>SUMIFS(Rotowire!F:F,Rotowire!$A:$A,'Master data'!$F117)*I117</f>
        <v>0</v>
      </c>
      <c r="N117" s="2">
        <f>SUMIFS(Rotowire!G:G,Rotowire!$A:$A,'Master data'!$F117)*I117</f>
        <v>0</v>
      </c>
      <c r="O117" s="2">
        <f>SUMIFS(Rotowire!I:I,Rotowire!$A:$A,'Master data'!$F117)*I117</f>
        <v>0</v>
      </c>
      <c r="P117" s="2">
        <f>SUMIFS(Rotowire!W:W,Rotowire!$A:$A,'Master data'!$F117)*K117</f>
        <v>0.26713530196585034</v>
      </c>
      <c r="Q117" s="2">
        <f>SUMIFS(Rotowire!Y:Y,Rotowire!$A:$A,'Master data'!$F117)*J117</f>
        <v>2.3099999999999996</v>
      </c>
      <c r="R117" s="2">
        <f>SUMIFS(Rotowire!AB:AB,Rotowire!$A:$A,'Master data'!$F117)</f>
        <v>0.02</v>
      </c>
      <c r="S117" s="2">
        <f>SUMIFS(Rotowire!AC:AC,Rotowire!$A:$A,'Master data'!$F117)</f>
        <v>0</v>
      </c>
      <c r="T117" s="2">
        <f>INDEX('Team forecast'!D$3:D$22,MATCH($B117,'Team forecast'!$B$3:$B$22,0))</f>
        <v>1.1599999999999999</v>
      </c>
      <c r="U117" s="2">
        <f>INDEX('Team forecast'!E$3:E$22,MATCH($B117,'Team forecast'!$B$3:$B$22,0))</f>
        <v>1.32</v>
      </c>
      <c r="V117" s="2">
        <f>INDEX('Team forecast'!J$3:J$22,MATCH($B117,'Team forecast'!$B$3:$B$22,0))</f>
        <v>0.32490000000000002</v>
      </c>
      <c r="W117" s="2">
        <f>INDEX('Team forecast'!K$3:K$22,MATCH($B117,'Team forecast'!$B$3:$B$22,0))</f>
        <v>0.27700000000000002</v>
      </c>
      <c r="X117" s="2">
        <f>INDEX('Team forecast'!L$3:L$22,MATCH($B117,'Team forecast'!$B$3:$B$22,0))</f>
        <v>0.39810000000000001</v>
      </c>
      <c r="Y117" s="5">
        <f t="shared" si="77"/>
        <v>7000</v>
      </c>
      <c r="Z117" s="5">
        <f t="shared" si="78"/>
        <v>8122.5000000000009</v>
      </c>
      <c r="AA117" s="5">
        <f t="shared" si="79"/>
        <v>1385.0000000000002</v>
      </c>
      <c r="AB117" s="5">
        <f t="shared" si="80"/>
        <v>-5971.5</v>
      </c>
      <c r="AC117" s="5">
        <f t="shared" si="81"/>
        <v>0</v>
      </c>
      <c r="AD117" s="5">
        <f t="shared" si="86"/>
        <v>0</v>
      </c>
      <c r="AE117" s="5">
        <f t="shared" si="87"/>
        <v>0</v>
      </c>
      <c r="AF117" s="5">
        <f t="shared" si="82"/>
        <v>20035.147647438775</v>
      </c>
      <c r="AG117" s="5">
        <f t="shared" si="83"/>
        <v>11549.999999999998</v>
      </c>
      <c r="AH117" s="5">
        <f t="shared" si="88"/>
        <v>-400</v>
      </c>
      <c r="AI117" s="5">
        <f t="shared" si="89"/>
        <v>0</v>
      </c>
      <c r="AJ117" s="5">
        <f t="shared" si="90"/>
        <v>11600</v>
      </c>
      <c r="AK117" s="5">
        <f t="shared" si="91"/>
        <v>-10560</v>
      </c>
      <c r="AL117" s="5">
        <f>IFERROR(SUM(Y117:AK117),-5000)*((Cockpit!$C$3)^0)</f>
        <v>42761.147647438775</v>
      </c>
      <c r="AM117" s="19">
        <f>INDEX('Team forecast'!$M$3:$AU$22,MATCH($B117,'Team forecast'!$B$3:$B$22,0),MATCH(AM$1,'Team forecast'!$M$2:$AU$2,0))</f>
        <v>0</v>
      </c>
      <c r="AN117" s="19">
        <f>INDEX('Team forecast'!$M$3:$AU$22,MATCH($B117,'Team forecast'!$B$3:$B$22,0),MATCH(AN$1,'Team forecast'!$M$2:$AU$2,0))</f>
        <v>0</v>
      </c>
      <c r="AO117" s="19">
        <f>INDEX('Team forecast'!$M$3:$AU$22,MATCH($B117,'Team forecast'!$B$3:$B$22,0),MATCH(AO$1,'Team forecast'!$M$2:$AU$2,0))</f>
        <v>0</v>
      </c>
      <c r="AP117" s="19">
        <f>INDEX('Team forecast'!$M$3:$AU$22,MATCH($B117,'Team forecast'!$B$3:$B$22,0),MATCH(AP$1,'Team forecast'!$M$2:$AU$2,0))</f>
        <v>0</v>
      </c>
      <c r="AQ117" s="5">
        <f t="shared" si="92"/>
        <v>7000</v>
      </c>
      <c r="AR117" s="5">
        <f>INDEX('Team forecast'!$M$3:$AU$22,MATCH($B117,'Team forecast'!$B$3:$B$22,0),MATCH(AR$1,'Team forecast'!$M$2:$AU$2,0))*IF($Y117&gt;0,25000,0)</f>
        <v>0</v>
      </c>
      <c r="AS117" s="5">
        <f>INDEX('Team forecast'!$M$3:$AU$22,MATCH($B117,'Team forecast'!$B$3:$B$22,0),MATCH(AS$1,'Team forecast'!$M$2:$AU$2,0))*IF($Y117&gt;0,5000,0)</f>
        <v>0</v>
      </c>
      <c r="AT117" s="5">
        <f>INDEX('Team forecast'!$M$3:$AU$22,MATCH($B117,'Team forecast'!$B$3:$B$22,0),MATCH(AT$1,'Team forecast'!$M$2:$AU$2,0))*IF($Y117&gt;0,-15000,0)</f>
        <v>0</v>
      </c>
      <c r="AU117" s="5">
        <f t="shared" si="93"/>
        <v>0</v>
      </c>
      <c r="AV117" s="5">
        <f t="shared" si="94"/>
        <v>0</v>
      </c>
      <c r="AW117" s="5">
        <f t="shared" si="95"/>
        <v>0</v>
      </c>
      <c r="AX117" s="5">
        <f t="shared" si="96"/>
        <v>0</v>
      </c>
      <c r="AY117" s="5">
        <f t="shared" si="97"/>
        <v>0</v>
      </c>
      <c r="AZ117" s="5">
        <f t="shared" si="98"/>
        <v>-400</v>
      </c>
      <c r="BA117" s="5">
        <f t="shared" si="99"/>
        <v>0</v>
      </c>
      <c r="BB117" s="5">
        <f t="shared" si="100"/>
        <v>0</v>
      </c>
      <c r="BC117" s="5">
        <f t="shared" si="101"/>
        <v>0</v>
      </c>
      <c r="BD117" s="5">
        <f>IFERROR(SUM(AR117:BC117),0)*((Cockpit!$C$3)^1)</f>
        <v>-280</v>
      </c>
      <c r="BE117" s="19">
        <f>INDEX('Team forecast'!$M$3:$AU$22,MATCH($B117,'Team forecast'!$B$3:$B$22,0),MATCH(BE$1,'Team forecast'!$M$2:$AU$2,0))</f>
        <v>0</v>
      </c>
      <c r="BF117" s="19">
        <f>INDEX('Team forecast'!$M$3:$AU$22,MATCH($B117,'Team forecast'!$B$3:$B$22,0),MATCH(BF$1,'Team forecast'!$M$2:$AU$2,0))</f>
        <v>0</v>
      </c>
      <c r="BG117" s="19">
        <f>INDEX('Team forecast'!$M$3:$AU$22,MATCH($B117,'Team forecast'!$B$3:$B$22,0),MATCH(BG$1,'Team forecast'!$M$2:$AU$2,0))</f>
        <v>0</v>
      </c>
      <c r="BH117" s="19">
        <f>INDEX('Team forecast'!$M$3:$AU$22,MATCH($B117,'Team forecast'!$B$3:$B$22,0),MATCH(BH$1,'Team forecast'!$M$2:$AU$2,0))</f>
        <v>0</v>
      </c>
      <c r="BI117" s="5">
        <f t="shared" si="102"/>
        <v>7000</v>
      </c>
      <c r="BJ117" s="5">
        <f>INDEX('Team forecast'!$M$3:$AU$22,MATCH($B117,'Team forecast'!$B$3:$B$22,0),MATCH(BJ$1,'Team forecast'!$M$2:$AU$2,0))*IF($Y117&gt;0,25000,0)</f>
        <v>0</v>
      </c>
      <c r="BK117" s="5">
        <f>INDEX('Team forecast'!$M$3:$AU$22,MATCH($B117,'Team forecast'!$B$3:$B$22,0),MATCH(BK$1,'Team forecast'!$M$2:$AU$2,0))*IF($Y117&gt;0,5000,0)</f>
        <v>0</v>
      </c>
      <c r="BL117" s="5">
        <f>INDEX('Team forecast'!$M$3:$AU$22,MATCH($B117,'Team forecast'!$B$3:$B$22,0),MATCH(BL$1,'Team forecast'!$M$2:$AU$2,0))*IF($Y117&gt;0,-15000,0)</f>
        <v>0</v>
      </c>
      <c r="BM117" s="5">
        <f t="shared" si="103"/>
        <v>0</v>
      </c>
      <c r="BN117" s="5">
        <f t="shared" si="104"/>
        <v>0</v>
      </c>
      <c r="BO117" s="5">
        <f t="shared" si="105"/>
        <v>0</v>
      </c>
      <c r="BP117" s="5">
        <f t="shared" si="106"/>
        <v>0</v>
      </c>
      <c r="BQ117" s="5">
        <f t="shared" si="107"/>
        <v>0</v>
      </c>
      <c r="BR117" s="5">
        <f t="shared" si="108"/>
        <v>-400</v>
      </c>
      <c r="BS117" s="5">
        <f t="shared" si="109"/>
        <v>0</v>
      </c>
      <c r="BT117" s="5">
        <f t="shared" si="110"/>
        <v>0</v>
      </c>
      <c r="BU117" s="5">
        <f t="shared" si="111"/>
        <v>0</v>
      </c>
      <c r="BV117" s="5">
        <f>IFERROR(SUM(BJ117:BU117),0)*((Cockpit!$C$3)^2)</f>
        <v>-195.99999999999997</v>
      </c>
      <c r="BW117" s="19">
        <f>INDEX('Team forecast'!$M$3:$AU$22,MATCH($B117,'Team forecast'!$B$3:$B$22,0),MATCH(BW$1,'Team forecast'!$M$2:$AU$2,0))</f>
        <v>0</v>
      </c>
      <c r="BX117" s="19">
        <f>INDEX('Team forecast'!$M$3:$AU$22,MATCH($B117,'Team forecast'!$B$3:$B$22,0),MATCH(BX$1,'Team forecast'!$M$2:$AU$2,0))</f>
        <v>0</v>
      </c>
      <c r="BY117" s="19">
        <f>INDEX('Team forecast'!$M$3:$AU$22,MATCH($B117,'Team forecast'!$B$3:$B$22,0),MATCH(BY$1,'Team forecast'!$M$2:$AU$2,0))</f>
        <v>0</v>
      </c>
      <c r="BZ117" s="19">
        <f>INDEX('Team forecast'!$M$3:$AU$22,MATCH($B117,'Team forecast'!$B$3:$B$22,0),MATCH(BZ$1,'Team forecast'!$M$2:$AU$2,0))</f>
        <v>0</v>
      </c>
      <c r="CA117" s="5">
        <f t="shared" si="112"/>
        <v>7000</v>
      </c>
      <c r="CB117" s="5">
        <f>INDEX('Team forecast'!$M$3:$AU$22,MATCH($B117,'Team forecast'!$B$3:$B$22,0),MATCH(CB$1,'Team forecast'!$M$2:$AU$2,0))*IF($Y117&gt;0,25000,0)</f>
        <v>0</v>
      </c>
      <c r="CC117" s="5">
        <f>INDEX('Team forecast'!$M$3:$AU$22,MATCH($B117,'Team forecast'!$B$3:$B$22,0),MATCH(CC$1,'Team forecast'!$M$2:$AU$2,0))*IF($Y117&gt;0,5000,0)</f>
        <v>0</v>
      </c>
      <c r="CD117" s="5">
        <f>INDEX('Team forecast'!$M$3:$AU$22,MATCH($B117,'Team forecast'!$B$3:$B$22,0),MATCH(CD$1,'Team forecast'!$M$2:$AU$2,0))*IF($Y117&gt;0,-15000,0)</f>
        <v>0</v>
      </c>
      <c r="CE117" s="5">
        <f t="shared" si="113"/>
        <v>0</v>
      </c>
      <c r="CF117" s="5">
        <f t="shared" si="114"/>
        <v>0</v>
      </c>
      <c r="CG117" s="5">
        <f t="shared" si="115"/>
        <v>0</v>
      </c>
      <c r="CH117" s="5">
        <f t="shared" si="116"/>
        <v>0</v>
      </c>
      <c r="CI117" s="5">
        <f t="shared" si="117"/>
        <v>0</v>
      </c>
      <c r="CJ117" s="5">
        <f t="shared" si="118"/>
        <v>-400</v>
      </c>
      <c r="CK117" s="5">
        <f t="shared" si="119"/>
        <v>0</v>
      </c>
      <c r="CL117" s="5">
        <f t="shared" si="120"/>
        <v>0</v>
      </c>
      <c r="CM117" s="5">
        <f t="shared" si="121"/>
        <v>0</v>
      </c>
      <c r="CN117" s="5">
        <f>IFERROR(SUM(CB117:CM117),0)*((Cockpit!$C$3)^3)</f>
        <v>-137.19999999999996</v>
      </c>
      <c r="CO117" s="19">
        <f>INDEX('Team forecast'!$M$3:$AU$22,MATCH($B117,'Team forecast'!$B$3:$B$22,0),MATCH(CO$1,'Team forecast'!$M$2:$AU$2,0))</f>
        <v>0</v>
      </c>
      <c r="CP117" s="19">
        <f>INDEX('Team forecast'!$M$3:$AU$22,MATCH($B117,'Team forecast'!$B$3:$B$22,0),MATCH(CP$1,'Team forecast'!$M$2:$AU$2,0))</f>
        <v>0</v>
      </c>
      <c r="CQ117" s="19">
        <f>INDEX('Team forecast'!$M$3:$AU$22,MATCH($B117,'Team forecast'!$B$3:$B$22,0),MATCH(CQ$1,'Team forecast'!$M$2:$AU$2,0))</f>
        <v>0</v>
      </c>
      <c r="CR117" s="19">
        <f>INDEX('Team forecast'!$M$3:$AU$22,MATCH($B117,'Team forecast'!$B$3:$B$22,0),MATCH(CR$1,'Team forecast'!$M$2:$AU$2,0))</f>
        <v>0</v>
      </c>
      <c r="CS117" s="5">
        <f t="shared" si="122"/>
        <v>7000</v>
      </c>
      <c r="CT117" s="5">
        <f>INDEX('Team forecast'!$M$3:$AU$22,MATCH($B117,'Team forecast'!$B$3:$B$22,0),MATCH(CT$1,'Team forecast'!$M$2:$AU$2,0))*IF($Y117&gt;0,25000,0)</f>
        <v>0</v>
      </c>
      <c r="CU117" s="5">
        <f>INDEX('Team forecast'!$M$3:$AU$22,MATCH($B117,'Team forecast'!$B$3:$B$22,0),MATCH(CU$1,'Team forecast'!$M$2:$AU$2,0))*IF($Y117&gt;0,5000,0)</f>
        <v>0</v>
      </c>
      <c r="CV117" s="5">
        <f>INDEX('Team forecast'!$M$3:$AU$22,MATCH($B117,'Team forecast'!$B$3:$B$22,0),MATCH(CV$1,'Team forecast'!$M$2:$AU$2,0))*IF($Y117&gt;0,-15000,0)</f>
        <v>0</v>
      </c>
      <c r="CW117" s="5">
        <f t="shared" si="123"/>
        <v>0</v>
      </c>
      <c r="CX117" s="5">
        <f t="shared" si="124"/>
        <v>0</v>
      </c>
      <c r="CY117" s="5">
        <f t="shared" si="125"/>
        <v>0</v>
      </c>
      <c r="CZ117" s="5">
        <f t="shared" si="126"/>
        <v>0</v>
      </c>
      <c r="DA117" s="5">
        <f t="shared" si="127"/>
        <v>0</v>
      </c>
      <c r="DB117" s="5">
        <f t="shared" si="128"/>
        <v>-400</v>
      </c>
      <c r="DC117" s="5">
        <f t="shared" si="129"/>
        <v>0</v>
      </c>
      <c r="DD117" s="5">
        <f t="shared" si="130"/>
        <v>0</v>
      </c>
      <c r="DE117" s="5">
        <f t="shared" si="131"/>
        <v>0</v>
      </c>
      <c r="DF117" s="5">
        <f>IFERROR(SUM(CT117:DE117),0)*((Cockpit!$C$3)^4)</f>
        <v>-96.039999999999964</v>
      </c>
      <c r="DG117" s="19">
        <f>INDEX('Team forecast'!$M$3:$AU$22,MATCH($B117,'Team forecast'!$B$3:$B$22,0),MATCH(DG$1,'Team forecast'!$M$2:$AU$2,0))</f>
        <v>0</v>
      </c>
      <c r="DH117" s="19">
        <f>INDEX('Team forecast'!$M$3:$AU$22,MATCH($B117,'Team forecast'!$B$3:$B$22,0),MATCH(DH$1,'Team forecast'!$M$2:$AU$2,0))</f>
        <v>0</v>
      </c>
      <c r="DI117" s="19">
        <f>INDEX('Team forecast'!$M$3:$AU$22,MATCH($B117,'Team forecast'!$B$3:$B$22,0),MATCH(DI$1,'Team forecast'!$M$2:$AU$2,0))</f>
        <v>0</v>
      </c>
      <c r="DJ117" s="19">
        <f>INDEX('Team forecast'!$M$3:$AU$22,MATCH($B117,'Team forecast'!$B$3:$B$22,0),MATCH(DJ$1,'Team forecast'!$M$2:$AU$2,0))</f>
        <v>0</v>
      </c>
      <c r="DK117" s="5">
        <f t="shared" si="132"/>
        <v>7000</v>
      </c>
      <c r="DL117" s="5">
        <f>INDEX('Team forecast'!$M$3:$AU$22,MATCH($B117,'Team forecast'!$B$3:$B$22,0),MATCH(DL$1,'Team forecast'!$M$2:$AU$2,0))*IF($Y117&gt;0,25000,0)</f>
        <v>0</v>
      </c>
      <c r="DM117" s="5">
        <f>INDEX('Team forecast'!$M$3:$AU$22,MATCH($B117,'Team forecast'!$B$3:$B$22,0),MATCH(DM$1,'Team forecast'!$M$2:$AU$2,0))*IF($Y117&gt;0,5000,0)</f>
        <v>0</v>
      </c>
      <c r="DN117" s="5">
        <f>INDEX('Team forecast'!$M$3:$AU$22,MATCH($B117,'Team forecast'!$B$3:$B$22,0),MATCH(DN$1,'Team forecast'!$M$2:$AU$2,0))*IF($Y117&gt;0,-15000,0)</f>
        <v>0</v>
      </c>
      <c r="DO117" s="5">
        <f t="shared" si="133"/>
        <v>0</v>
      </c>
      <c r="DP117" s="5">
        <f t="shared" si="134"/>
        <v>0</v>
      </c>
      <c r="DQ117" s="5">
        <f t="shared" si="135"/>
        <v>0</v>
      </c>
      <c r="DR117" s="5">
        <f t="shared" si="136"/>
        <v>0</v>
      </c>
      <c r="DS117" s="5">
        <f t="shared" si="137"/>
        <v>0</v>
      </c>
      <c r="DT117" s="5">
        <f t="shared" si="138"/>
        <v>-400</v>
      </c>
      <c r="DU117" s="5">
        <f t="shared" si="139"/>
        <v>0</v>
      </c>
      <c r="DV117" s="5">
        <f t="shared" si="140"/>
        <v>0</v>
      </c>
      <c r="DW117" s="5">
        <f t="shared" si="141"/>
        <v>0</v>
      </c>
      <c r="DX117" s="5">
        <f>IFERROR(SUM(DL117:DW117),0)*((Cockpit!$C$3)^5)</f>
        <v>-67.22799999999998</v>
      </c>
      <c r="DY117" s="5">
        <f t="shared" si="142"/>
        <v>41984.679647438774</v>
      </c>
      <c r="DZ117" s="5" t="str">
        <f>IF(ISERROR(MATCH(A117,'Current squad'!B:B,0)),"No","Yes")</f>
        <v>No</v>
      </c>
      <c r="EA117" s="5" cm="1">
        <f t="array" ref="EA117">IFERROR(_xlfn.IFS(DZ117="Yes",0,DZ117="No",H117*1%),999999)</f>
        <v>41130</v>
      </c>
      <c r="EB117" s="5">
        <f t="shared" si="84"/>
        <v>4154130</v>
      </c>
      <c r="EC117" s="5">
        <f t="shared" si="143"/>
        <v>854.67964743877383</v>
      </c>
      <c r="ED117" s="1">
        <f t="shared" si="85"/>
        <v>2.0779957389710038E-4</v>
      </c>
      <c r="EE117" s="5">
        <f>RANK(EC117,$EC$2:$EC$572)+COUNTIF($EC$2:EC117,EC117)-1</f>
        <v>70</v>
      </c>
      <c r="EF117" s="4">
        <f>RANK(ED117,$ED$2:$ED$572)+COUNTIF($ED$2:ED117,ED117)-1</f>
        <v>70</v>
      </c>
    </row>
    <row r="118" spans="1:136" x14ac:dyDescent="0.3">
      <c r="A118" t="str">
        <f>IF(Holdet.dk!A118&lt;&gt;"",Holdet.dk!A118,"")</f>
        <v>Gabriel Jesus</v>
      </c>
      <c r="B118" t="str">
        <f>INDEX(Holdet.dk!B:B,MATCH($A118,Holdet.dk!$A:$A,0))</f>
        <v>Manchester City</v>
      </c>
      <c r="C118" t="str">
        <f>INDEX(Holdet.dk!C:C,MATCH($A118,Holdet.dk!$A:$A,0))</f>
        <v>Striker</v>
      </c>
      <c r="D118" t="str">
        <f>INDEX(Holdet.dk!D:D,MATCH($A118,Holdet.dk!$A:$A,0))</f>
        <v>9.731.000</v>
      </c>
      <c r="E118" s="1">
        <f>IFERROR(_xlfn.NUMBERVALUE(INDEX(Holdet.dk!$E:$E,MATCH($A118,Holdet.dk!$A:$A,0)),","),0)</f>
        <v>2.3E-2</v>
      </c>
      <c r="F118" t="str">
        <f>IF(INDEX(Lookup!H:H,MATCH('Master data'!A118,Lookup!G:G,0))=0,A118,INDEX(Lookup!H:H,MATCH('Master data'!A118,Lookup!G:G,0)))</f>
        <v>Gabriel Jesus</v>
      </c>
      <c r="G118" t="str">
        <f>IFERROR(INDEX(Lookup!B:B,MATCH(INDEX(Rotowire!C:C,MATCH(F118,Rotowire!A:A,0)),Lookup!D:D,0)),"")</f>
        <v>Everton</v>
      </c>
      <c r="H118" s="5">
        <f t="shared" si="76"/>
        <v>9731000</v>
      </c>
      <c r="I118" s="19">
        <f>IFERROR(INDEX('Team forecast'!$G$3:$I$22,MATCH($B118,'Team forecast'!$B$3:$B$22,0),MATCH(I$1,'Team forecast'!$G$2:$I$2,0)),0)</f>
        <v>0.86602870813397137</v>
      </c>
      <c r="J118" s="19">
        <f>IFERROR(INDEX('Team forecast'!$G$3:$I$22,MATCH($B118,'Team forecast'!$B$3:$B$22,0),MATCH(J$1,'Team forecast'!$G$2:$I$2,0)),0)</f>
        <v>1.118279569892473</v>
      </c>
      <c r="K118" s="19">
        <f>IFERROR(INDEX('Team forecast'!$G$3:$I$22,MATCH($B118,'Team forecast'!$B$3:$B$22,0),MATCH(K$1,'Team forecast'!$G$2:$I$2,0)),0)</f>
        <v>0.86208459014336625</v>
      </c>
      <c r="L118">
        <f>SUMIFS(Rotowire!E:E,Rotowire!$A:$A,'Master data'!$F118)</f>
        <v>95</v>
      </c>
      <c r="M118" s="2">
        <f>SUMIFS(Rotowire!F:F,Rotowire!$A:$A,'Master data'!$F118)*I118</f>
        <v>0.44167464114832539</v>
      </c>
      <c r="N118" s="2">
        <f>SUMIFS(Rotowire!G:G,Rotowire!$A:$A,'Master data'!$F118)*I118</f>
        <v>0.121244019138756</v>
      </c>
      <c r="O118" s="2">
        <f>SUMIFS(Rotowire!I:I,Rotowire!$A:$A,'Master data'!$F118)*I118</f>
        <v>0.84004784688995215</v>
      </c>
      <c r="P118" s="2">
        <f>SUMIFS(Rotowire!W:W,Rotowire!$A:$A,'Master data'!$F118)*K118</f>
        <v>0.35345468195878016</v>
      </c>
      <c r="Q118" s="2">
        <f>SUMIFS(Rotowire!Y:Y,Rotowire!$A:$A,'Master data'!$F118)*J118</f>
        <v>0</v>
      </c>
      <c r="R118" s="2">
        <f>SUMIFS(Rotowire!AB:AB,Rotowire!$A:$A,'Master data'!$F118)</f>
        <v>0.12</v>
      </c>
      <c r="S118" s="2">
        <f>SUMIFS(Rotowire!AC:AC,Rotowire!$A:$A,'Master data'!$F118)</f>
        <v>0</v>
      </c>
      <c r="T118" s="2">
        <f>INDEX('Team forecast'!D$3:D$22,MATCH($B118,'Team forecast'!$B$3:$B$22,0))</f>
        <v>1.81</v>
      </c>
      <c r="U118" s="2">
        <f>INDEX('Team forecast'!E$3:E$22,MATCH($B118,'Team forecast'!$B$3:$B$22,0))</f>
        <v>1.04</v>
      </c>
      <c r="V118" s="2">
        <f>INDEX('Team forecast'!J$3:J$22,MATCH($B118,'Team forecast'!$B$3:$B$22,0))</f>
        <v>0.54869999999999997</v>
      </c>
      <c r="W118" s="2">
        <f>INDEX('Team forecast'!K$3:K$22,MATCH($B118,'Team forecast'!$B$3:$B$22,0))</f>
        <v>0.23649999999999999</v>
      </c>
      <c r="X118" s="2">
        <f>INDEX('Team forecast'!L$3:L$22,MATCH($B118,'Team forecast'!$B$3:$B$22,0))</f>
        <v>0.21479999999999999</v>
      </c>
      <c r="Y118" s="5">
        <f t="shared" si="77"/>
        <v>7000</v>
      </c>
      <c r="Z118" s="5">
        <f t="shared" si="78"/>
        <v>13717.5</v>
      </c>
      <c r="AA118" s="5">
        <f t="shared" si="79"/>
        <v>1182.5</v>
      </c>
      <c r="AB118" s="5">
        <f t="shared" si="80"/>
        <v>-3222</v>
      </c>
      <c r="AC118" s="5">
        <f t="shared" si="81"/>
        <v>44167.464114832539</v>
      </c>
      <c r="AD118" s="5">
        <f t="shared" si="86"/>
        <v>6062.2009569377997</v>
      </c>
      <c r="AE118" s="5">
        <f t="shared" si="87"/>
        <v>8400.4784688995223</v>
      </c>
      <c r="AF118" s="5">
        <f t="shared" si="82"/>
        <v>0</v>
      </c>
      <c r="AG118" s="5">
        <f t="shared" si="83"/>
        <v>0</v>
      </c>
      <c r="AH118" s="5">
        <f t="shared" si="88"/>
        <v>-2400</v>
      </c>
      <c r="AI118" s="5">
        <f t="shared" si="89"/>
        <v>0</v>
      </c>
      <c r="AJ118" s="5">
        <f t="shared" si="90"/>
        <v>18100</v>
      </c>
      <c r="AK118" s="5">
        <f t="shared" si="91"/>
        <v>-8320</v>
      </c>
      <c r="AL118" s="5">
        <f>IFERROR(SUM(Y118:AK118),-5000)*((Cockpit!$C$3)^0)</f>
        <v>84688.143540669873</v>
      </c>
      <c r="AM118" s="19">
        <f>INDEX('Team forecast'!$M$3:$AU$22,MATCH($B118,'Team forecast'!$B$3:$B$22,0),MATCH(AM$1,'Team forecast'!$M$2:$AU$2,0))</f>
        <v>0</v>
      </c>
      <c r="AN118" s="19">
        <f>INDEX('Team forecast'!$M$3:$AU$22,MATCH($B118,'Team forecast'!$B$3:$B$22,0),MATCH(AN$1,'Team forecast'!$M$2:$AU$2,0))</f>
        <v>0</v>
      </c>
      <c r="AO118" s="19">
        <f>INDEX('Team forecast'!$M$3:$AU$22,MATCH($B118,'Team forecast'!$B$3:$B$22,0),MATCH(AO$1,'Team forecast'!$M$2:$AU$2,0))</f>
        <v>0</v>
      </c>
      <c r="AP118" s="19">
        <f>INDEX('Team forecast'!$M$3:$AU$22,MATCH($B118,'Team forecast'!$B$3:$B$22,0),MATCH(AP$1,'Team forecast'!$M$2:$AU$2,0))</f>
        <v>0</v>
      </c>
      <c r="AQ118" s="5">
        <f t="shared" si="92"/>
        <v>7000</v>
      </c>
      <c r="AR118" s="5">
        <f>INDEX('Team forecast'!$M$3:$AU$22,MATCH($B118,'Team forecast'!$B$3:$B$22,0),MATCH(AR$1,'Team forecast'!$M$2:$AU$2,0))*IF($Y118&gt;0,25000,0)</f>
        <v>0</v>
      </c>
      <c r="AS118" s="5">
        <f>INDEX('Team forecast'!$M$3:$AU$22,MATCH($B118,'Team forecast'!$B$3:$B$22,0),MATCH(AS$1,'Team forecast'!$M$2:$AU$2,0))*IF($Y118&gt;0,5000,0)</f>
        <v>0</v>
      </c>
      <c r="AT118" s="5">
        <f>INDEX('Team forecast'!$M$3:$AU$22,MATCH($B118,'Team forecast'!$B$3:$B$22,0),MATCH(AT$1,'Team forecast'!$M$2:$AU$2,0))*IF($Y118&gt;0,-15000,0)</f>
        <v>0</v>
      </c>
      <c r="AU118" s="5">
        <f t="shared" si="93"/>
        <v>0</v>
      </c>
      <c r="AV118" s="5">
        <f t="shared" si="94"/>
        <v>0</v>
      </c>
      <c r="AW118" s="5">
        <f t="shared" si="95"/>
        <v>0</v>
      </c>
      <c r="AX118" s="5">
        <f t="shared" si="96"/>
        <v>0</v>
      </c>
      <c r="AY118" s="5">
        <f t="shared" si="97"/>
        <v>0</v>
      </c>
      <c r="AZ118" s="5">
        <f t="shared" si="98"/>
        <v>-2400</v>
      </c>
      <c r="BA118" s="5">
        <f t="shared" si="99"/>
        <v>0</v>
      </c>
      <c r="BB118" s="5">
        <f t="shared" si="100"/>
        <v>0</v>
      </c>
      <c r="BC118" s="5">
        <f t="shared" si="101"/>
        <v>0</v>
      </c>
      <c r="BD118" s="5">
        <f>IFERROR(SUM(AR118:BC118),0)*((Cockpit!$C$3)^1)</f>
        <v>-1680</v>
      </c>
      <c r="BE118" s="19">
        <f>INDEX('Team forecast'!$M$3:$AU$22,MATCH($B118,'Team forecast'!$B$3:$B$22,0),MATCH(BE$1,'Team forecast'!$M$2:$AU$2,0))</f>
        <v>0</v>
      </c>
      <c r="BF118" s="19">
        <f>INDEX('Team forecast'!$M$3:$AU$22,MATCH($B118,'Team forecast'!$B$3:$B$22,0),MATCH(BF$1,'Team forecast'!$M$2:$AU$2,0))</f>
        <v>0</v>
      </c>
      <c r="BG118" s="19">
        <f>INDEX('Team forecast'!$M$3:$AU$22,MATCH($B118,'Team forecast'!$B$3:$B$22,0),MATCH(BG$1,'Team forecast'!$M$2:$AU$2,0))</f>
        <v>0</v>
      </c>
      <c r="BH118" s="19">
        <f>INDEX('Team forecast'!$M$3:$AU$22,MATCH($B118,'Team forecast'!$B$3:$B$22,0),MATCH(BH$1,'Team forecast'!$M$2:$AU$2,0))</f>
        <v>0</v>
      </c>
      <c r="BI118" s="5">
        <f t="shared" si="102"/>
        <v>7000</v>
      </c>
      <c r="BJ118" s="5">
        <f>INDEX('Team forecast'!$M$3:$AU$22,MATCH($B118,'Team forecast'!$B$3:$B$22,0),MATCH(BJ$1,'Team forecast'!$M$2:$AU$2,0))*IF($Y118&gt;0,25000,0)</f>
        <v>0</v>
      </c>
      <c r="BK118" s="5">
        <f>INDEX('Team forecast'!$M$3:$AU$22,MATCH($B118,'Team forecast'!$B$3:$B$22,0),MATCH(BK$1,'Team forecast'!$M$2:$AU$2,0))*IF($Y118&gt;0,5000,0)</f>
        <v>0</v>
      </c>
      <c r="BL118" s="5">
        <f>INDEX('Team forecast'!$M$3:$AU$22,MATCH($B118,'Team forecast'!$B$3:$B$22,0),MATCH(BL$1,'Team forecast'!$M$2:$AU$2,0))*IF($Y118&gt;0,-15000,0)</f>
        <v>0</v>
      </c>
      <c r="BM118" s="5">
        <f t="shared" si="103"/>
        <v>0</v>
      </c>
      <c r="BN118" s="5">
        <f t="shared" si="104"/>
        <v>0</v>
      </c>
      <c r="BO118" s="5">
        <f t="shared" si="105"/>
        <v>0</v>
      </c>
      <c r="BP118" s="5">
        <f t="shared" si="106"/>
        <v>0</v>
      </c>
      <c r="BQ118" s="5">
        <f t="shared" si="107"/>
        <v>0</v>
      </c>
      <c r="BR118" s="5">
        <f t="shared" si="108"/>
        <v>-2400</v>
      </c>
      <c r="BS118" s="5">
        <f t="shared" si="109"/>
        <v>0</v>
      </c>
      <c r="BT118" s="5">
        <f t="shared" si="110"/>
        <v>0</v>
      </c>
      <c r="BU118" s="5">
        <f t="shared" si="111"/>
        <v>0</v>
      </c>
      <c r="BV118" s="5">
        <f>IFERROR(SUM(BJ118:BU118),0)*((Cockpit!$C$3)^2)</f>
        <v>-1175.9999999999998</v>
      </c>
      <c r="BW118" s="19">
        <f>INDEX('Team forecast'!$M$3:$AU$22,MATCH($B118,'Team forecast'!$B$3:$B$22,0),MATCH(BW$1,'Team forecast'!$M$2:$AU$2,0))</f>
        <v>0</v>
      </c>
      <c r="BX118" s="19">
        <f>INDEX('Team forecast'!$M$3:$AU$22,MATCH($B118,'Team forecast'!$B$3:$B$22,0),MATCH(BX$1,'Team forecast'!$M$2:$AU$2,0))</f>
        <v>0</v>
      </c>
      <c r="BY118" s="19">
        <f>INDEX('Team forecast'!$M$3:$AU$22,MATCH($B118,'Team forecast'!$B$3:$B$22,0),MATCH(BY$1,'Team forecast'!$M$2:$AU$2,0))</f>
        <v>0</v>
      </c>
      <c r="BZ118" s="19">
        <f>INDEX('Team forecast'!$M$3:$AU$22,MATCH($B118,'Team forecast'!$B$3:$B$22,0),MATCH(BZ$1,'Team forecast'!$M$2:$AU$2,0))</f>
        <v>0</v>
      </c>
      <c r="CA118" s="5">
        <f t="shared" si="112"/>
        <v>7000</v>
      </c>
      <c r="CB118" s="5">
        <f>INDEX('Team forecast'!$M$3:$AU$22,MATCH($B118,'Team forecast'!$B$3:$B$22,0),MATCH(CB$1,'Team forecast'!$M$2:$AU$2,0))*IF($Y118&gt;0,25000,0)</f>
        <v>0</v>
      </c>
      <c r="CC118" s="5">
        <f>INDEX('Team forecast'!$M$3:$AU$22,MATCH($B118,'Team forecast'!$B$3:$B$22,0),MATCH(CC$1,'Team forecast'!$M$2:$AU$2,0))*IF($Y118&gt;0,5000,0)</f>
        <v>0</v>
      </c>
      <c r="CD118" s="5">
        <f>INDEX('Team forecast'!$M$3:$AU$22,MATCH($B118,'Team forecast'!$B$3:$B$22,0),MATCH(CD$1,'Team forecast'!$M$2:$AU$2,0))*IF($Y118&gt;0,-15000,0)</f>
        <v>0</v>
      </c>
      <c r="CE118" s="5">
        <f t="shared" si="113"/>
        <v>0</v>
      </c>
      <c r="CF118" s="5">
        <f t="shared" si="114"/>
        <v>0</v>
      </c>
      <c r="CG118" s="5">
        <f t="shared" si="115"/>
        <v>0</v>
      </c>
      <c r="CH118" s="5">
        <f t="shared" si="116"/>
        <v>0</v>
      </c>
      <c r="CI118" s="5">
        <f t="shared" si="117"/>
        <v>0</v>
      </c>
      <c r="CJ118" s="5">
        <f t="shared" si="118"/>
        <v>-2400</v>
      </c>
      <c r="CK118" s="5">
        <f t="shared" si="119"/>
        <v>0</v>
      </c>
      <c r="CL118" s="5">
        <f t="shared" si="120"/>
        <v>0</v>
      </c>
      <c r="CM118" s="5">
        <f t="shared" si="121"/>
        <v>0</v>
      </c>
      <c r="CN118" s="5">
        <f>IFERROR(SUM(CB118:CM118),0)*((Cockpit!$C$3)^3)</f>
        <v>-823.19999999999982</v>
      </c>
      <c r="CO118" s="19">
        <f>INDEX('Team forecast'!$M$3:$AU$22,MATCH($B118,'Team forecast'!$B$3:$B$22,0),MATCH(CO$1,'Team forecast'!$M$2:$AU$2,0))</f>
        <v>0</v>
      </c>
      <c r="CP118" s="19">
        <f>INDEX('Team forecast'!$M$3:$AU$22,MATCH($B118,'Team forecast'!$B$3:$B$22,0),MATCH(CP$1,'Team forecast'!$M$2:$AU$2,0))</f>
        <v>0</v>
      </c>
      <c r="CQ118" s="19">
        <f>INDEX('Team forecast'!$M$3:$AU$22,MATCH($B118,'Team forecast'!$B$3:$B$22,0),MATCH(CQ$1,'Team forecast'!$M$2:$AU$2,0))</f>
        <v>0</v>
      </c>
      <c r="CR118" s="19">
        <f>INDEX('Team forecast'!$M$3:$AU$22,MATCH($B118,'Team forecast'!$B$3:$B$22,0),MATCH(CR$1,'Team forecast'!$M$2:$AU$2,0))</f>
        <v>0</v>
      </c>
      <c r="CS118" s="5">
        <f t="shared" si="122"/>
        <v>7000</v>
      </c>
      <c r="CT118" s="5">
        <f>INDEX('Team forecast'!$M$3:$AU$22,MATCH($B118,'Team forecast'!$B$3:$B$22,0),MATCH(CT$1,'Team forecast'!$M$2:$AU$2,0))*IF($Y118&gt;0,25000,0)</f>
        <v>0</v>
      </c>
      <c r="CU118" s="5">
        <f>INDEX('Team forecast'!$M$3:$AU$22,MATCH($B118,'Team forecast'!$B$3:$B$22,0),MATCH(CU$1,'Team forecast'!$M$2:$AU$2,0))*IF($Y118&gt;0,5000,0)</f>
        <v>0</v>
      </c>
      <c r="CV118" s="5">
        <f>INDEX('Team forecast'!$M$3:$AU$22,MATCH($B118,'Team forecast'!$B$3:$B$22,0),MATCH(CV$1,'Team forecast'!$M$2:$AU$2,0))*IF($Y118&gt;0,-15000,0)</f>
        <v>0</v>
      </c>
      <c r="CW118" s="5">
        <f t="shared" si="123"/>
        <v>0</v>
      </c>
      <c r="CX118" s="5">
        <f t="shared" si="124"/>
        <v>0</v>
      </c>
      <c r="CY118" s="5">
        <f t="shared" si="125"/>
        <v>0</v>
      </c>
      <c r="CZ118" s="5">
        <f t="shared" si="126"/>
        <v>0</v>
      </c>
      <c r="DA118" s="5">
        <f t="shared" si="127"/>
        <v>0</v>
      </c>
      <c r="DB118" s="5">
        <f t="shared" si="128"/>
        <v>-2400</v>
      </c>
      <c r="DC118" s="5">
        <f t="shared" si="129"/>
        <v>0</v>
      </c>
      <c r="DD118" s="5">
        <f t="shared" si="130"/>
        <v>0</v>
      </c>
      <c r="DE118" s="5">
        <f t="shared" si="131"/>
        <v>0</v>
      </c>
      <c r="DF118" s="5">
        <f>IFERROR(SUM(CT118:DE118),0)*((Cockpit!$C$3)^4)</f>
        <v>-576.23999999999978</v>
      </c>
      <c r="DG118" s="19">
        <f>INDEX('Team forecast'!$M$3:$AU$22,MATCH($B118,'Team forecast'!$B$3:$B$22,0),MATCH(DG$1,'Team forecast'!$M$2:$AU$2,0))</f>
        <v>0</v>
      </c>
      <c r="DH118" s="19">
        <f>INDEX('Team forecast'!$M$3:$AU$22,MATCH($B118,'Team forecast'!$B$3:$B$22,0),MATCH(DH$1,'Team forecast'!$M$2:$AU$2,0))</f>
        <v>0</v>
      </c>
      <c r="DI118" s="19">
        <f>INDEX('Team forecast'!$M$3:$AU$22,MATCH($B118,'Team forecast'!$B$3:$B$22,0),MATCH(DI$1,'Team forecast'!$M$2:$AU$2,0))</f>
        <v>0</v>
      </c>
      <c r="DJ118" s="19">
        <f>INDEX('Team forecast'!$M$3:$AU$22,MATCH($B118,'Team forecast'!$B$3:$B$22,0),MATCH(DJ$1,'Team forecast'!$M$2:$AU$2,0))</f>
        <v>0</v>
      </c>
      <c r="DK118" s="5">
        <f t="shared" si="132"/>
        <v>7000</v>
      </c>
      <c r="DL118" s="5">
        <f>INDEX('Team forecast'!$M$3:$AU$22,MATCH($B118,'Team forecast'!$B$3:$B$22,0),MATCH(DL$1,'Team forecast'!$M$2:$AU$2,0))*IF($Y118&gt;0,25000,0)</f>
        <v>0</v>
      </c>
      <c r="DM118" s="5">
        <f>INDEX('Team forecast'!$M$3:$AU$22,MATCH($B118,'Team forecast'!$B$3:$B$22,0),MATCH(DM$1,'Team forecast'!$M$2:$AU$2,0))*IF($Y118&gt;0,5000,0)</f>
        <v>0</v>
      </c>
      <c r="DN118" s="5">
        <f>INDEX('Team forecast'!$M$3:$AU$22,MATCH($B118,'Team forecast'!$B$3:$B$22,0),MATCH(DN$1,'Team forecast'!$M$2:$AU$2,0))*IF($Y118&gt;0,-15000,0)</f>
        <v>0</v>
      </c>
      <c r="DO118" s="5">
        <f t="shared" si="133"/>
        <v>0</v>
      </c>
      <c r="DP118" s="5">
        <f t="shared" si="134"/>
        <v>0</v>
      </c>
      <c r="DQ118" s="5">
        <f t="shared" si="135"/>
        <v>0</v>
      </c>
      <c r="DR118" s="5">
        <f t="shared" si="136"/>
        <v>0</v>
      </c>
      <c r="DS118" s="5">
        <f t="shared" si="137"/>
        <v>0</v>
      </c>
      <c r="DT118" s="5">
        <f t="shared" si="138"/>
        <v>-2400</v>
      </c>
      <c r="DU118" s="5">
        <f t="shared" si="139"/>
        <v>0</v>
      </c>
      <c r="DV118" s="5">
        <f t="shared" si="140"/>
        <v>0</v>
      </c>
      <c r="DW118" s="5">
        <f t="shared" si="141"/>
        <v>0</v>
      </c>
      <c r="DX118" s="5">
        <f>IFERROR(SUM(DL118:DW118),0)*((Cockpit!$C$3)^5)</f>
        <v>-403.36799999999988</v>
      </c>
      <c r="DY118" s="5">
        <f t="shared" si="142"/>
        <v>80029.335540669868</v>
      </c>
      <c r="DZ118" s="5" t="str">
        <f>IF(ISERROR(MATCH(A118,'Current squad'!B:B,0)),"No","Yes")</f>
        <v>No</v>
      </c>
      <c r="EA118" s="5" cm="1">
        <f t="array" ref="EA118">IFERROR(_xlfn.IFS(DZ118="Yes",0,DZ118="No",H118*1%),999999)</f>
        <v>97310</v>
      </c>
      <c r="EB118" s="5">
        <f t="shared" si="84"/>
        <v>9828310</v>
      </c>
      <c r="EC118" s="5">
        <f t="shared" si="143"/>
        <v>-17280.664459330132</v>
      </c>
      <c r="ED118" s="1">
        <f t="shared" si="85"/>
        <v>-1.775836446339547E-3</v>
      </c>
      <c r="EE118" s="5">
        <f>RANK(EC118,$EC$2:$EC$572)+COUNTIF($EC$2:EC118,EC118)-1</f>
        <v>135</v>
      </c>
      <c r="EF118" s="4">
        <f>RANK(ED118,$ED$2:$ED$572)+COUNTIF($ED$2:ED118,ED118)-1</f>
        <v>103</v>
      </c>
    </row>
    <row r="119" spans="1:136" x14ac:dyDescent="0.3">
      <c r="A119" t="str">
        <f>IF(Holdet.dk!A119&lt;&gt;"",Holdet.dk!A119,"")</f>
        <v>Allan Tchaptchet</v>
      </c>
      <c r="B119" t="str">
        <f>INDEX(Holdet.dk!B:B,MATCH($A119,Holdet.dk!$A:$A,0))</f>
        <v>Southampton</v>
      </c>
      <c r="C119" t="str">
        <f>INDEX(Holdet.dk!C:C,MATCH($A119,Holdet.dk!$A:$A,0))</f>
        <v>Defense</v>
      </c>
      <c r="D119" t="str">
        <f>INDEX(Holdet.dk!D:D,MATCH($A119,Holdet.dk!$A:$A,0))</f>
        <v>1.873.000</v>
      </c>
      <c r="E119" s="1">
        <f>IFERROR(_xlfn.NUMBERVALUE(INDEX(Holdet.dk!$E:$E,MATCH($A119,Holdet.dk!$A:$A,0)),","),0)</f>
        <v>1E-3</v>
      </c>
      <c r="F119" t="str">
        <f>IF(INDEX(Lookup!H:H,MATCH('Master data'!A119,Lookup!G:G,0))=0,A119,INDEX(Lookup!H:H,MATCH('Master data'!A119,Lookup!G:G,0)))</f>
        <v>Allan Tchaptchet</v>
      </c>
      <c r="G119" t="str">
        <f>IFERROR(INDEX(Lookup!B:B,MATCH(INDEX(Rotowire!C:C,MATCH(F119,Rotowire!A:A,0)),Lookup!D:D,0)),"")</f>
        <v/>
      </c>
      <c r="H119" s="5">
        <f t="shared" si="76"/>
        <v>1873000</v>
      </c>
      <c r="I119" s="19">
        <f>IFERROR(INDEX('Team forecast'!$G$3:$I$22,MATCH($B119,'Team forecast'!$B$3:$B$22,0),MATCH(I$1,'Team forecast'!$G$2:$I$2,0)),0)</f>
        <v>1.1637931034482758</v>
      </c>
      <c r="J119" s="19">
        <f>IFERROR(INDEX('Team forecast'!$G$3:$I$22,MATCH($B119,'Team forecast'!$B$3:$B$22,0),MATCH(J$1,'Team forecast'!$G$2:$I$2,0)),0)</f>
        <v>0.89999999999999991</v>
      </c>
      <c r="K119" s="19">
        <f>IFERROR(INDEX('Team forecast'!$G$3:$I$22,MATCH($B119,'Team forecast'!$B$3:$B$22,0),MATCH(K$1,'Team forecast'!$G$2:$I$2,0)),0)</f>
        <v>1.3912753278240162</v>
      </c>
      <c r="L119">
        <f>SUMIFS(Rotowire!E:E,Rotowire!$A:$A,'Master data'!$F119)</f>
        <v>0</v>
      </c>
      <c r="M119" s="2">
        <f>SUMIFS(Rotowire!F:F,Rotowire!$A:$A,'Master data'!$F119)*I119</f>
        <v>0</v>
      </c>
      <c r="N119" s="2">
        <f>SUMIFS(Rotowire!G:G,Rotowire!$A:$A,'Master data'!$F119)*I119</f>
        <v>0</v>
      </c>
      <c r="O119" s="2">
        <f>SUMIFS(Rotowire!I:I,Rotowire!$A:$A,'Master data'!$F119)*I119</f>
        <v>0</v>
      </c>
      <c r="P119" s="2">
        <f>SUMIFS(Rotowire!W:W,Rotowire!$A:$A,'Master data'!$F119)*K119</f>
        <v>0</v>
      </c>
      <c r="Q119" s="2">
        <f>SUMIFS(Rotowire!Y:Y,Rotowire!$A:$A,'Master data'!$F119)*J119</f>
        <v>0</v>
      </c>
      <c r="R119" s="2">
        <f>SUMIFS(Rotowire!AB:AB,Rotowire!$A:$A,'Master data'!$F119)</f>
        <v>0</v>
      </c>
      <c r="S119" s="2">
        <f>SUMIFS(Rotowire!AC:AC,Rotowire!$A:$A,'Master data'!$F119)</f>
        <v>0</v>
      </c>
      <c r="T119" s="2">
        <f>INDEX('Team forecast'!D$3:D$22,MATCH($B119,'Team forecast'!$B$3:$B$22,0))</f>
        <v>1.35</v>
      </c>
      <c r="U119" s="2">
        <f>INDEX('Team forecast'!E$3:E$22,MATCH($B119,'Team forecast'!$B$3:$B$22,0))</f>
        <v>1.71</v>
      </c>
      <c r="V119" s="2">
        <f>INDEX('Team forecast'!J$3:J$22,MATCH($B119,'Team forecast'!$B$3:$B$22,0))</f>
        <v>0.30020000000000002</v>
      </c>
      <c r="W119" s="2">
        <f>INDEX('Team forecast'!K$3:K$22,MATCH($B119,'Team forecast'!$B$3:$B$22,0))</f>
        <v>0.2422</v>
      </c>
      <c r="X119" s="2">
        <f>INDEX('Team forecast'!L$3:L$22,MATCH($B119,'Team forecast'!$B$3:$B$22,0))</f>
        <v>0.45750000000000002</v>
      </c>
      <c r="Y119" s="5">
        <f t="shared" si="77"/>
        <v>-5000</v>
      </c>
      <c r="Z119" s="5">
        <f t="shared" si="78"/>
        <v>0</v>
      </c>
      <c r="AA119" s="5">
        <f t="shared" si="79"/>
        <v>0</v>
      </c>
      <c r="AB119" s="5">
        <f t="shared" si="80"/>
        <v>0</v>
      </c>
      <c r="AC119" s="5">
        <f t="shared" si="81"/>
        <v>0</v>
      </c>
      <c r="AD119" s="5">
        <f t="shared" si="86"/>
        <v>0</v>
      </c>
      <c r="AE119" s="5">
        <f t="shared" si="87"/>
        <v>0</v>
      </c>
      <c r="AF119" s="5">
        <f t="shared" si="82"/>
        <v>0</v>
      </c>
      <c r="AG119" s="5">
        <f t="shared" si="83"/>
        <v>0</v>
      </c>
      <c r="AH119" s="5">
        <f t="shared" si="88"/>
        <v>0</v>
      </c>
      <c r="AI119" s="5">
        <f t="shared" si="89"/>
        <v>0</v>
      </c>
      <c r="AJ119" s="5">
        <f t="shared" si="90"/>
        <v>0</v>
      </c>
      <c r="AK119" s="5">
        <f t="shared" si="91"/>
        <v>0</v>
      </c>
      <c r="AL119" s="5">
        <f>IFERROR(SUM(Y119:AK119),-5000)*((Cockpit!$C$3)^0)</f>
        <v>-5000</v>
      </c>
      <c r="AM119" s="19">
        <f>INDEX('Team forecast'!$M$3:$AU$22,MATCH($B119,'Team forecast'!$B$3:$B$22,0),MATCH(AM$1,'Team forecast'!$M$2:$AU$2,0))</f>
        <v>0</v>
      </c>
      <c r="AN119" s="19">
        <f>INDEX('Team forecast'!$M$3:$AU$22,MATCH($B119,'Team forecast'!$B$3:$B$22,0),MATCH(AN$1,'Team forecast'!$M$2:$AU$2,0))</f>
        <v>0</v>
      </c>
      <c r="AO119" s="19">
        <f>INDEX('Team forecast'!$M$3:$AU$22,MATCH($B119,'Team forecast'!$B$3:$B$22,0),MATCH(AO$1,'Team forecast'!$M$2:$AU$2,0))</f>
        <v>0</v>
      </c>
      <c r="AP119" s="19">
        <f>INDEX('Team forecast'!$M$3:$AU$22,MATCH($B119,'Team forecast'!$B$3:$B$22,0),MATCH(AP$1,'Team forecast'!$M$2:$AU$2,0))</f>
        <v>0</v>
      </c>
      <c r="AQ119" s="5">
        <f t="shared" si="92"/>
        <v>-5000</v>
      </c>
      <c r="AR119" s="5">
        <f>INDEX('Team forecast'!$M$3:$AU$22,MATCH($B119,'Team forecast'!$B$3:$B$22,0),MATCH(AR$1,'Team forecast'!$M$2:$AU$2,0))*IF($Y119&gt;0,25000,0)</f>
        <v>0</v>
      </c>
      <c r="AS119" s="5">
        <f>INDEX('Team forecast'!$M$3:$AU$22,MATCH($B119,'Team forecast'!$B$3:$B$22,0),MATCH(AS$1,'Team forecast'!$M$2:$AU$2,0))*IF($Y119&gt;0,5000,0)</f>
        <v>0</v>
      </c>
      <c r="AT119" s="5">
        <f>INDEX('Team forecast'!$M$3:$AU$22,MATCH($B119,'Team forecast'!$B$3:$B$22,0),MATCH(AT$1,'Team forecast'!$M$2:$AU$2,0))*IF($Y119&gt;0,-15000,0)</f>
        <v>0</v>
      </c>
      <c r="AU119" s="5">
        <f t="shared" si="93"/>
        <v>0</v>
      </c>
      <c r="AV119" s="5">
        <f t="shared" si="94"/>
        <v>0</v>
      </c>
      <c r="AW119" s="5">
        <f t="shared" si="95"/>
        <v>0</v>
      </c>
      <c r="AX119" s="5">
        <f t="shared" si="96"/>
        <v>0</v>
      </c>
      <c r="AY119" s="5">
        <f t="shared" si="97"/>
        <v>0</v>
      </c>
      <c r="AZ119" s="5">
        <f t="shared" si="98"/>
        <v>0</v>
      </c>
      <c r="BA119" s="5">
        <f t="shared" si="99"/>
        <v>0</v>
      </c>
      <c r="BB119" s="5">
        <f t="shared" si="100"/>
        <v>0</v>
      </c>
      <c r="BC119" s="5">
        <f t="shared" si="101"/>
        <v>0</v>
      </c>
      <c r="BD119" s="5">
        <f>IFERROR(SUM(AR119:BC119),0)*((Cockpit!$C$3)^1)</f>
        <v>0</v>
      </c>
      <c r="BE119" s="19">
        <f>INDEX('Team forecast'!$M$3:$AU$22,MATCH($B119,'Team forecast'!$B$3:$B$22,0),MATCH(BE$1,'Team forecast'!$M$2:$AU$2,0))</f>
        <v>0</v>
      </c>
      <c r="BF119" s="19">
        <f>INDEX('Team forecast'!$M$3:$AU$22,MATCH($B119,'Team forecast'!$B$3:$B$22,0),MATCH(BF$1,'Team forecast'!$M$2:$AU$2,0))</f>
        <v>0</v>
      </c>
      <c r="BG119" s="19">
        <f>INDEX('Team forecast'!$M$3:$AU$22,MATCH($B119,'Team forecast'!$B$3:$B$22,0),MATCH(BG$1,'Team forecast'!$M$2:$AU$2,0))</f>
        <v>0</v>
      </c>
      <c r="BH119" s="19">
        <f>INDEX('Team forecast'!$M$3:$AU$22,MATCH($B119,'Team forecast'!$B$3:$B$22,0),MATCH(BH$1,'Team forecast'!$M$2:$AU$2,0))</f>
        <v>0</v>
      </c>
      <c r="BI119" s="5">
        <f t="shared" si="102"/>
        <v>-5000</v>
      </c>
      <c r="BJ119" s="5">
        <f>INDEX('Team forecast'!$M$3:$AU$22,MATCH($B119,'Team forecast'!$B$3:$B$22,0),MATCH(BJ$1,'Team forecast'!$M$2:$AU$2,0))*IF($Y119&gt;0,25000,0)</f>
        <v>0</v>
      </c>
      <c r="BK119" s="5">
        <f>INDEX('Team forecast'!$M$3:$AU$22,MATCH($B119,'Team forecast'!$B$3:$B$22,0),MATCH(BK$1,'Team forecast'!$M$2:$AU$2,0))*IF($Y119&gt;0,5000,0)</f>
        <v>0</v>
      </c>
      <c r="BL119" s="5">
        <f>INDEX('Team forecast'!$M$3:$AU$22,MATCH($B119,'Team forecast'!$B$3:$B$22,0),MATCH(BL$1,'Team forecast'!$M$2:$AU$2,0))*IF($Y119&gt;0,-15000,0)</f>
        <v>0</v>
      </c>
      <c r="BM119" s="5">
        <f t="shared" si="103"/>
        <v>0</v>
      </c>
      <c r="BN119" s="5">
        <f t="shared" si="104"/>
        <v>0</v>
      </c>
      <c r="BO119" s="5">
        <f t="shared" si="105"/>
        <v>0</v>
      </c>
      <c r="BP119" s="5">
        <f t="shared" si="106"/>
        <v>0</v>
      </c>
      <c r="BQ119" s="5">
        <f t="shared" si="107"/>
        <v>0</v>
      </c>
      <c r="BR119" s="5">
        <f t="shared" si="108"/>
        <v>0</v>
      </c>
      <c r="BS119" s="5">
        <f t="shared" si="109"/>
        <v>0</v>
      </c>
      <c r="BT119" s="5">
        <f t="shared" si="110"/>
        <v>0</v>
      </c>
      <c r="BU119" s="5">
        <f t="shared" si="111"/>
        <v>0</v>
      </c>
      <c r="BV119" s="5">
        <f>IFERROR(SUM(BJ119:BU119),0)*((Cockpit!$C$3)^2)</f>
        <v>0</v>
      </c>
      <c r="BW119" s="19">
        <f>INDEX('Team forecast'!$M$3:$AU$22,MATCH($B119,'Team forecast'!$B$3:$B$22,0),MATCH(BW$1,'Team forecast'!$M$2:$AU$2,0))</f>
        <v>0</v>
      </c>
      <c r="BX119" s="19">
        <f>INDEX('Team forecast'!$M$3:$AU$22,MATCH($B119,'Team forecast'!$B$3:$B$22,0),MATCH(BX$1,'Team forecast'!$M$2:$AU$2,0))</f>
        <v>0</v>
      </c>
      <c r="BY119" s="19">
        <f>INDEX('Team forecast'!$M$3:$AU$22,MATCH($B119,'Team forecast'!$B$3:$B$22,0),MATCH(BY$1,'Team forecast'!$M$2:$AU$2,0))</f>
        <v>0</v>
      </c>
      <c r="BZ119" s="19">
        <f>INDEX('Team forecast'!$M$3:$AU$22,MATCH($B119,'Team forecast'!$B$3:$B$22,0),MATCH(BZ$1,'Team forecast'!$M$2:$AU$2,0))</f>
        <v>0</v>
      </c>
      <c r="CA119" s="5">
        <f t="shared" si="112"/>
        <v>-5000</v>
      </c>
      <c r="CB119" s="5">
        <f>INDEX('Team forecast'!$M$3:$AU$22,MATCH($B119,'Team forecast'!$B$3:$B$22,0),MATCH(CB$1,'Team forecast'!$M$2:$AU$2,0))*IF($Y119&gt;0,25000,0)</f>
        <v>0</v>
      </c>
      <c r="CC119" s="5">
        <f>INDEX('Team forecast'!$M$3:$AU$22,MATCH($B119,'Team forecast'!$B$3:$B$22,0),MATCH(CC$1,'Team forecast'!$M$2:$AU$2,0))*IF($Y119&gt;0,5000,0)</f>
        <v>0</v>
      </c>
      <c r="CD119" s="5">
        <f>INDEX('Team forecast'!$M$3:$AU$22,MATCH($B119,'Team forecast'!$B$3:$B$22,0),MATCH(CD$1,'Team forecast'!$M$2:$AU$2,0))*IF($Y119&gt;0,-15000,0)</f>
        <v>0</v>
      </c>
      <c r="CE119" s="5">
        <f t="shared" si="113"/>
        <v>0</v>
      </c>
      <c r="CF119" s="5">
        <f t="shared" si="114"/>
        <v>0</v>
      </c>
      <c r="CG119" s="5">
        <f t="shared" si="115"/>
        <v>0</v>
      </c>
      <c r="CH119" s="5">
        <f t="shared" si="116"/>
        <v>0</v>
      </c>
      <c r="CI119" s="5">
        <f t="shared" si="117"/>
        <v>0</v>
      </c>
      <c r="CJ119" s="5">
        <f t="shared" si="118"/>
        <v>0</v>
      </c>
      <c r="CK119" s="5">
        <f t="shared" si="119"/>
        <v>0</v>
      </c>
      <c r="CL119" s="5">
        <f t="shared" si="120"/>
        <v>0</v>
      </c>
      <c r="CM119" s="5">
        <f t="shared" si="121"/>
        <v>0</v>
      </c>
      <c r="CN119" s="5">
        <f>IFERROR(SUM(CB119:CM119),0)*((Cockpit!$C$3)^3)</f>
        <v>0</v>
      </c>
      <c r="CO119" s="19">
        <f>INDEX('Team forecast'!$M$3:$AU$22,MATCH($B119,'Team forecast'!$B$3:$B$22,0),MATCH(CO$1,'Team forecast'!$M$2:$AU$2,0))</f>
        <v>0</v>
      </c>
      <c r="CP119" s="19">
        <f>INDEX('Team forecast'!$M$3:$AU$22,MATCH($B119,'Team forecast'!$B$3:$B$22,0),MATCH(CP$1,'Team forecast'!$M$2:$AU$2,0))</f>
        <v>0</v>
      </c>
      <c r="CQ119" s="19">
        <f>INDEX('Team forecast'!$M$3:$AU$22,MATCH($B119,'Team forecast'!$B$3:$B$22,0),MATCH(CQ$1,'Team forecast'!$M$2:$AU$2,0))</f>
        <v>0</v>
      </c>
      <c r="CR119" s="19">
        <f>INDEX('Team forecast'!$M$3:$AU$22,MATCH($B119,'Team forecast'!$B$3:$B$22,0),MATCH(CR$1,'Team forecast'!$M$2:$AU$2,0))</f>
        <v>0</v>
      </c>
      <c r="CS119" s="5">
        <f t="shared" si="122"/>
        <v>-5000</v>
      </c>
      <c r="CT119" s="5">
        <f>INDEX('Team forecast'!$M$3:$AU$22,MATCH($B119,'Team forecast'!$B$3:$B$22,0),MATCH(CT$1,'Team forecast'!$M$2:$AU$2,0))*IF($Y119&gt;0,25000,0)</f>
        <v>0</v>
      </c>
      <c r="CU119" s="5">
        <f>INDEX('Team forecast'!$M$3:$AU$22,MATCH($B119,'Team forecast'!$B$3:$B$22,0),MATCH(CU$1,'Team forecast'!$M$2:$AU$2,0))*IF($Y119&gt;0,5000,0)</f>
        <v>0</v>
      </c>
      <c r="CV119" s="5">
        <f>INDEX('Team forecast'!$M$3:$AU$22,MATCH($B119,'Team forecast'!$B$3:$B$22,0),MATCH(CV$1,'Team forecast'!$M$2:$AU$2,0))*IF($Y119&gt;0,-15000,0)</f>
        <v>0</v>
      </c>
      <c r="CW119" s="5">
        <f t="shared" si="123"/>
        <v>0</v>
      </c>
      <c r="CX119" s="5">
        <f t="shared" si="124"/>
        <v>0</v>
      </c>
      <c r="CY119" s="5">
        <f t="shared" si="125"/>
        <v>0</v>
      </c>
      <c r="CZ119" s="5">
        <f t="shared" si="126"/>
        <v>0</v>
      </c>
      <c r="DA119" s="5">
        <f t="shared" si="127"/>
        <v>0</v>
      </c>
      <c r="DB119" s="5">
        <f t="shared" si="128"/>
        <v>0</v>
      </c>
      <c r="DC119" s="5">
        <f t="shared" si="129"/>
        <v>0</v>
      </c>
      <c r="DD119" s="5">
        <f t="shared" si="130"/>
        <v>0</v>
      </c>
      <c r="DE119" s="5">
        <f t="shared" si="131"/>
        <v>0</v>
      </c>
      <c r="DF119" s="5">
        <f>IFERROR(SUM(CT119:DE119),0)*((Cockpit!$C$3)^4)</f>
        <v>0</v>
      </c>
      <c r="DG119" s="19">
        <f>INDEX('Team forecast'!$M$3:$AU$22,MATCH($B119,'Team forecast'!$B$3:$B$22,0),MATCH(DG$1,'Team forecast'!$M$2:$AU$2,0))</f>
        <v>0</v>
      </c>
      <c r="DH119" s="19">
        <f>INDEX('Team forecast'!$M$3:$AU$22,MATCH($B119,'Team forecast'!$B$3:$B$22,0),MATCH(DH$1,'Team forecast'!$M$2:$AU$2,0))</f>
        <v>0</v>
      </c>
      <c r="DI119" s="19">
        <f>INDEX('Team forecast'!$M$3:$AU$22,MATCH($B119,'Team forecast'!$B$3:$B$22,0),MATCH(DI$1,'Team forecast'!$M$2:$AU$2,0))</f>
        <v>0</v>
      </c>
      <c r="DJ119" s="19">
        <f>INDEX('Team forecast'!$M$3:$AU$22,MATCH($B119,'Team forecast'!$B$3:$B$22,0),MATCH(DJ$1,'Team forecast'!$M$2:$AU$2,0))</f>
        <v>0</v>
      </c>
      <c r="DK119" s="5">
        <f t="shared" si="132"/>
        <v>-5000</v>
      </c>
      <c r="DL119" s="5">
        <f>INDEX('Team forecast'!$M$3:$AU$22,MATCH($B119,'Team forecast'!$B$3:$B$22,0),MATCH(DL$1,'Team forecast'!$M$2:$AU$2,0))*IF($Y119&gt;0,25000,0)</f>
        <v>0</v>
      </c>
      <c r="DM119" s="5">
        <f>INDEX('Team forecast'!$M$3:$AU$22,MATCH($B119,'Team forecast'!$B$3:$B$22,0),MATCH(DM$1,'Team forecast'!$M$2:$AU$2,0))*IF($Y119&gt;0,5000,0)</f>
        <v>0</v>
      </c>
      <c r="DN119" s="5">
        <f>INDEX('Team forecast'!$M$3:$AU$22,MATCH($B119,'Team forecast'!$B$3:$B$22,0),MATCH(DN$1,'Team forecast'!$M$2:$AU$2,0))*IF($Y119&gt;0,-15000,0)</f>
        <v>0</v>
      </c>
      <c r="DO119" s="5">
        <f t="shared" si="133"/>
        <v>0</v>
      </c>
      <c r="DP119" s="5">
        <f t="shared" si="134"/>
        <v>0</v>
      </c>
      <c r="DQ119" s="5">
        <f t="shared" si="135"/>
        <v>0</v>
      </c>
      <c r="DR119" s="5">
        <f t="shared" si="136"/>
        <v>0</v>
      </c>
      <c r="DS119" s="5">
        <f t="shared" si="137"/>
        <v>0</v>
      </c>
      <c r="DT119" s="5">
        <f t="shared" si="138"/>
        <v>0</v>
      </c>
      <c r="DU119" s="5">
        <f t="shared" si="139"/>
        <v>0</v>
      </c>
      <c r="DV119" s="5">
        <f t="shared" si="140"/>
        <v>0</v>
      </c>
      <c r="DW119" s="5">
        <f t="shared" si="141"/>
        <v>0</v>
      </c>
      <c r="DX119" s="5">
        <f>IFERROR(SUM(DL119:DW119),0)*((Cockpit!$C$3)^5)</f>
        <v>0</v>
      </c>
      <c r="DY119" s="5">
        <f t="shared" si="142"/>
        <v>-5000</v>
      </c>
      <c r="DZ119" s="5" t="str">
        <f>IF(ISERROR(MATCH(A119,'Current squad'!B:B,0)),"No","Yes")</f>
        <v>No</v>
      </c>
      <c r="EA119" s="5" cm="1">
        <f t="array" ref="EA119">IFERROR(_xlfn.IFS(DZ119="Yes",0,DZ119="No",H119*1%),999999)</f>
        <v>18730</v>
      </c>
      <c r="EB119" s="5">
        <f t="shared" si="84"/>
        <v>1891730</v>
      </c>
      <c r="EC119" s="5">
        <f t="shared" si="143"/>
        <v>-23730</v>
      </c>
      <c r="ED119" s="1">
        <f t="shared" si="85"/>
        <v>-1.2669514148424987E-2</v>
      </c>
      <c r="EE119" s="5">
        <f>RANK(EC119,$EC$2:$EC$572)+COUNTIF($EC$2:EC119,EC119)-1</f>
        <v>158</v>
      </c>
      <c r="EF119" s="4">
        <f>RANK(ED119,$ED$2:$ED$572)+COUNTIF($ED$2:ED119,ED119)-1</f>
        <v>555</v>
      </c>
    </row>
    <row r="120" spans="1:136" x14ac:dyDescent="0.3">
      <c r="A120" t="str">
        <f>IF(Holdet.dk!A120&lt;&gt;"",Holdet.dk!A120,"")</f>
        <v>Frederik Alves</v>
      </c>
      <c r="B120" t="str">
        <f>INDEX(Holdet.dk!B:B,MATCH($A120,Holdet.dk!$A:$A,0))</f>
        <v>West Ham</v>
      </c>
      <c r="C120" t="str">
        <f>INDEX(Holdet.dk!C:C,MATCH($A120,Holdet.dk!$A:$A,0))</f>
        <v>Defense</v>
      </c>
      <c r="D120" t="str">
        <f>INDEX(Holdet.dk!D:D,MATCH($A120,Holdet.dk!$A:$A,0))</f>
        <v>1.900.000</v>
      </c>
      <c r="E120" s="1">
        <f>IFERROR(_xlfn.NUMBERVALUE(INDEX(Holdet.dk!$E:$E,MATCH($A120,Holdet.dk!$A:$A,0)),","),0)</f>
        <v>1E-3</v>
      </c>
      <c r="F120" t="str">
        <f>IF(INDEX(Lookup!H:H,MATCH('Master data'!A120,Lookup!G:G,0))=0,A120,INDEX(Lookup!H:H,MATCH('Master data'!A120,Lookup!G:G,0)))</f>
        <v>Frederik Alves</v>
      </c>
      <c r="G120" t="str">
        <f>IFERROR(INDEX(Lookup!B:B,MATCH(INDEX(Rotowire!C:C,MATCH(F120,Rotowire!A:A,0)),Lookup!D:D,0)),"")</f>
        <v/>
      </c>
      <c r="H120" s="5">
        <f t="shared" si="76"/>
        <v>1900000</v>
      </c>
      <c r="I120" s="19">
        <f>IFERROR(INDEX('Team forecast'!$G$3:$I$22,MATCH($B120,'Team forecast'!$B$3:$B$22,0),MATCH(I$1,'Team forecast'!$G$2:$I$2,0)),0)</f>
        <v>0.89999999999999991</v>
      </c>
      <c r="J120" s="19">
        <f>IFERROR(INDEX('Team forecast'!$G$3:$I$22,MATCH($B120,'Team forecast'!$B$3:$B$22,0),MATCH(J$1,'Team forecast'!$G$2:$I$2,0)),0)</f>
        <v>1.1637931034482758</v>
      </c>
      <c r="K120" s="19">
        <f>IFERROR(INDEX('Team forecast'!$G$3:$I$22,MATCH($B120,'Team forecast'!$B$3:$B$22,0),MATCH(K$1,'Team forecast'!$G$2:$I$2,0)),0)</f>
        <v>0.81012581451841092</v>
      </c>
      <c r="L120">
        <f>SUMIFS(Rotowire!E:E,Rotowire!$A:$A,'Master data'!$F120)</f>
        <v>0</v>
      </c>
      <c r="M120" s="2">
        <f>SUMIFS(Rotowire!F:F,Rotowire!$A:$A,'Master data'!$F120)*I120</f>
        <v>0</v>
      </c>
      <c r="N120" s="2">
        <f>SUMIFS(Rotowire!G:G,Rotowire!$A:$A,'Master data'!$F120)*I120</f>
        <v>0</v>
      </c>
      <c r="O120" s="2">
        <f>SUMIFS(Rotowire!I:I,Rotowire!$A:$A,'Master data'!$F120)*I120</f>
        <v>0</v>
      </c>
      <c r="P120" s="2">
        <f>SUMIFS(Rotowire!W:W,Rotowire!$A:$A,'Master data'!$F120)*K120</f>
        <v>0</v>
      </c>
      <c r="Q120" s="2">
        <f>SUMIFS(Rotowire!Y:Y,Rotowire!$A:$A,'Master data'!$F120)*J120</f>
        <v>0</v>
      </c>
      <c r="R120" s="2">
        <f>SUMIFS(Rotowire!AB:AB,Rotowire!$A:$A,'Master data'!$F120)</f>
        <v>0</v>
      </c>
      <c r="S120" s="2">
        <f>SUMIFS(Rotowire!AC:AC,Rotowire!$A:$A,'Master data'!$F120)</f>
        <v>0</v>
      </c>
      <c r="T120" s="2">
        <f>INDEX('Team forecast'!D$3:D$22,MATCH($B120,'Team forecast'!$B$3:$B$22,0))</f>
        <v>1.71</v>
      </c>
      <c r="U120" s="2">
        <f>INDEX('Team forecast'!E$3:E$22,MATCH($B120,'Team forecast'!$B$3:$B$22,0))</f>
        <v>1.35</v>
      </c>
      <c r="V120" s="2">
        <f>INDEX('Team forecast'!J$3:J$22,MATCH($B120,'Team forecast'!$B$3:$B$22,0))</f>
        <v>0.45750000000000002</v>
      </c>
      <c r="W120" s="2">
        <f>INDEX('Team forecast'!K$3:K$22,MATCH($B120,'Team forecast'!$B$3:$B$22,0))</f>
        <v>0.2422</v>
      </c>
      <c r="X120" s="2">
        <f>INDEX('Team forecast'!L$3:L$22,MATCH($B120,'Team forecast'!$B$3:$B$22,0))</f>
        <v>0.30020000000000002</v>
      </c>
      <c r="Y120" s="5">
        <f t="shared" si="77"/>
        <v>-5000</v>
      </c>
      <c r="Z120" s="5">
        <f t="shared" si="78"/>
        <v>0</v>
      </c>
      <c r="AA120" s="5">
        <f t="shared" si="79"/>
        <v>0</v>
      </c>
      <c r="AB120" s="5">
        <f t="shared" si="80"/>
        <v>0</v>
      </c>
      <c r="AC120" s="5">
        <f t="shared" si="81"/>
        <v>0</v>
      </c>
      <c r="AD120" s="5">
        <f t="shared" si="86"/>
        <v>0</v>
      </c>
      <c r="AE120" s="5">
        <f t="shared" si="87"/>
        <v>0</v>
      </c>
      <c r="AF120" s="5">
        <f t="shared" si="82"/>
        <v>0</v>
      </c>
      <c r="AG120" s="5">
        <f t="shared" si="83"/>
        <v>0</v>
      </c>
      <c r="AH120" s="5">
        <f t="shared" si="88"/>
        <v>0</v>
      </c>
      <c r="AI120" s="5">
        <f t="shared" si="89"/>
        <v>0</v>
      </c>
      <c r="AJ120" s="5">
        <f t="shared" si="90"/>
        <v>0</v>
      </c>
      <c r="AK120" s="5">
        <f t="shared" si="91"/>
        <v>0</v>
      </c>
      <c r="AL120" s="5">
        <f>IFERROR(SUM(Y120:AK120),-5000)*((Cockpit!$C$3)^0)</f>
        <v>-5000</v>
      </c>
      <c r="AM120" s="19">
        <f>INDEX('Team forecast'!$M$3:$AU$22,MATCH($B120,'Team forecast'!$B$3:$B$22,0),MATCH(AM$1,'Team forecast'!$M$2:$AU$2,0))</f>
        <v>0</v>
      </c>
      <c r="AN120" s="19">
        <f>INDEX('Team forecast'!$M$3:$AU$22,MATCH($B120,'Team forecast'!$B$3:$B$22,0),MATCH(AN$1,'Team forecast'!$M$2:$AU$2,0))</f>
        <v>0</v>
      </c>
      <c r="AO120" s="19">
        <f>INDEX('Team forecast'!$M$3:$AU$22,MATCH($B120,'Team forecast'!$B$3:$B$22,0),MATCH(AO$1,'Team forecast'!$M$2:$AU$2,0))</f>
        <v>0</v>
      </c>
      <c r="AP120" s="19">
        <f>INDEX('Team forecast'!$M$3:$AU$22,MATCH($B120,'Team forecast'!$B$3:$B$22,0),MATCH(AP$1,'Team forecast'!$M$2:$AU$2,0))</f>
        <v>0</v>
      </c>
      <c r="AQ120" s="5">
        <f t="shared" si="92"/>
        <v>-5000</v>
      </c>
      <c r="AR120" s="5">
        <f>INDEX('Team forecast'!$M$3:$AU$22,MATCH($B120,'Team forecast'!$B$3:$B$22,0),MATCH(AR$1,'Team forecast'!$M$2:$AU$2,0))*IF($Y120&gt;0,25000,0)</f>
        <v>0</v>
      </c>
      <c r="AS120" s="5">
        <f>INDEX('Team forecast'!$M$3:$AU$22,MATCH($B120,'Team forecast'!$B$3:$B$22,0),MATCH(AS$1,'Team forecast'!$M$2:$AU$2,0))*IF($Y120&gt;0,5000,0)</f>
        <v>0</v>
      </c>
      <c r="AT120" s="5">
        <f>INDEX('Team forecast'!$M$3:$AU$22,MATCH($B120,'Team forecast'!$B$3:$B$22,0),MATCH(AT$1,'Team forecast'!$M$2:$AU$2,0))*IF($Y120&gt;0,-15000,0)</f>
        <v>0</v>
      </c>
      <c r="AU120" s="5">
        <f t="shared" si="93"/>
        <v>0</v>
      </c>
      <c r="AV120" s="5">
        <f t="shared" si="94"/>
        <v>0</v>
      </c>
      <c r="AW120" s="5">
        <f t="shared" si="95"/>
        <v>0</v>
      </c>
      <c r="AX120" s="5">
        <f t="shared" si="96"/>
        <v>0</v>
      </c>
      <c r="AY120" s="5">
        <f t="shared" si="97"/>
        <v>0</v>
      </c>
      <c r="AZ120" s="5">
        <f t="shared" si="98"/>
        <v>0</v>
      </c>
      <c r="BA120" s="5">
        <f t="shared" si="99"/>
        <v>0</v>
      </c>
      <c r="BB120" s="5">
        <f t="shared" si="100"/>
        <v>0</v>
      </c>
      <c r="BC120" s="5">
        <f t="shared" si="101"/>
        <v>0</v>
      </c>
      <c r="BD120" s="5">
        <f>IFERROR(SUM(AR120:BC120),0)*((Cockpit!$C$3)^1)</f>
        <v>0</v>
      </c>
      <c r="BE120" s="19">
        <f>INDEX('Team forecast'!$M$3:$AU$22,MATCH($B120,'Team forecast'!$B$3:$B$22,0),MATCH(BE$1,'Team forecast'!$M$2:$AU$2,0))</f>
        <v>0</v>
      </c>
      <c r="BF120" s="19">
        <f>INDEX('Team forecast'!$M$3:$AU$22,MATCH($B120,'Team forecast'!$B$3:$B$22,0),MATCH(BF$1,'Team forecast'!$M$2:$AU$2,0))</f>
        <v>0</v>
      </c>
      <c r="BG120" s="19">
        <f>INDEX('Team forecast'!$M$3:$AU$22,MATCH($B120,'Team forecast'!$B$3:$B$22,0),MATCH(BG$1,'Team forecast'!$M$2:$AU$2,0))</f>
        <v>0</v>
      </c>
      <c r="BH120" s="19">
        <f>INDEX('Team forecast'!$M$3:$AU$22,MATCH($B120,'Team forecast'!$B$3:$B$22,0),MATCH(BH$1,'Team forecast'!$M$2:$AU$2,0))</f>
        <v>0</v>
      </c>
      <c r="BI120" s="5">
        <f t="shared" si="102"/>
        <v>-5000</v>
      </c>
      <c r="BJ120" s="5">
        <f>INDEX('Team forecast'!$M$3:$AU$22,MATCH($B120,'Team forecast'!$B$3:$B$22,0),MATCH(BJ$1,'Team forecast'!$M$2:$AU$2,0))*IF($Y120&gt;0,25000,0)</f>
        <v>0</v>
      </c>
      <c r="BK120" s="5">
        <f>INDEX('Team forecast'!$M$3:$AU$22,MATCH($B120,'Team forecast'!$B$3:$B$22,0),MATCH(BK$1,'Team forecast'!$M$2:$AU$2,0))*IF($Y120&gt;0,5000,0)</f>
        <v>0</v>
      </c>
      <c r="BL120" s="5">
        <f>INDEX('Team forecast'!$M$3:$AU$22,MATCH($B120,'Team forecast'!$B$3:$B$22,0),MATCH(BL$1,'Team forecast'!$M$2:$AU$2,0))*IF($Y120&gt;0,-15000,0)</f>
        <v>0</v>
      </c>
      <c r="BM120" s="5">
        <f t="shared" si="103"/>
        <v>0</v>
      </c>
      <c r="BN120" s="5">
        <f t="shared" si="104"/>
        <v>0</v>
      </c>
      <c r="BO120" s="5">
        <f t="shared" si="105"/>
        <v>0</v>
      </c>
      <c r="BP120" s="5">
        <f t="shared" si="106"/>
        <v>0</v>
      </c>
      <c r="BQ120" s="5">
        <f t="shared" si="107"/>
        <v>0</v>
      </c>
      <c r="BR120" s="5">
        <f t="shared" si="108"/>
        <v>0</v>
      </c>
      <c r="BS120" s="5">
        <f t="shared" si="109"/>
        <v>0</v>
      </c>
      <c r="BT120" s="5">
        <f t="shared" si="110"/>
        <v>0</v>
      </c>
      <c r="BU120" s="5">
        <f t="shared" si="111"/>
        <v>0</v>
      </c>
      <c r="BV120" s="5">
        <f>IFERROR(SUM(BJ120:BU120),0)*((Cockpit!$C$3)^2)</f>
        <v>0</v>
      </c>
      <c r="BW120" s="19">
        <f>INDEX('Team forecast'!$M$3:$AU$22,MATCH($B120,'Team forecast'!$B$3:$B$22,0),MATCH(BW$1,'Team forecast'!$M$2:$AU$2,0))</f>
        <v>0</v>
      </c>
      <c r="BX120" s="19">
        <f>INDEX('Team forecast'!$M$3:$AU$22,MATCH($B120,'Team forecast'!$B$3:$B$22,0),MATCH(BX$1,'Team forecast'!$M$2:$AU$2,0))</f>
        <v>0</v>
      </c>
      <c r="BY120" s="19">
        <f>INDEX('Team forecast'!$M$3:$AU$22,MATCH($B120,'Team forecast'!$B$3:$B$22,0),MATCH(BY$1,'Team forecast'!$M$2:$AU$2,0))</f>
        <v>0</v>
      </c>
      <c r="BZ120" s="19">
        <f>INDEX('Team forecast'!$M$3:$AU$22,MATCH($B120,'Team forecast'!$B$3:$B$22,0),MATCH(BZ$1,'Team forecast'!$M$2:$AU$2,0))</f>
        <v>0</v>
      </c>
      <c r="CA120" s="5">
        <f t="shared" si="112"/>
        <v>-5000</v>
      </c>
      <c r="CB120" s="5">
        <f>INDEX('Team forecast'!$M$3:$AU$22,MATCH($B120,'Team forecast'!$B$3:$B$22,0),MATCH(CB$1,'Team forecast'!$M$2:$AU$2,0))*IF($Y120&gt;0,25000,0)</f>
        <v>0</v>
      </c>
      <c r="CC120" s="5">
        <f>INDEX('Team forecast'!$M$3:$AU$22,MATCH($B120,'Team forecast'!$B$3:$B$22,0),MATCH(CC$1,'Team forecast'!$M$2:$AU$2,0))*IF($Y120&gt;0,5000,0)</f>
        <v>0</v>
      </c>
      <c r="CD120" s="5">
        <f>INDEX('Team forecast'!$M$3:$AU$22,MATCH($B120,'Team forecast'!$B$3:$B$22,0),MATCH(CD$1,'Team forecast'!$M$2:$AU$2,0))*IF($Y120&gt;0,-15000,0)</f>
        <v>0</v>
      </c>
      <c r="CE120" s="5">
        <f t="shared" si="113"/>
        <v>0</v>
      </c>
      <c r="CF120" s="5">
        <f t="shared" si="114"/>
        <v>0</v>
      </c>
      <c r="CG120" s="5">
        <f t="shared" si="115"/>
        <v>0</v>
      </c>
      <c r="CH120" s="5">
        <f t="shared" si="116"/>
        <v>0</v>
      </c>
      <c r="CI120" s="5">
        <f t="shared" si="117"/>
        <v>0</v>
      </c>
      <c r="CJ120" s="5">
        <f t="shared" si="118"/>
        <v>0</v>
      </c>
      <c r="CK120" s="5">
        <f t="shared" si="119"/>
        <v>0</v>
      </c>
      <c r="CL120" s="5">
        <f t="shared" si="120"/>
        <v>0</v>
      </c>
      <c r="CM120" s="5">
        <f t="shared" si="121"/>
        <v>0</v>
      </c>
      <c r="CN120" s="5">
        <f>IFERROR(SUM(CB120:CM120),0)*((Cockpit!$C$3)^3)</f>
        <v>0</v>
      </c>
      <c r="CO120" s="19">
        <f>INDEX('Team forecast'!$M$3:$AU$22,MATCH($B120,'Team forecast'!$B$3:$B$22,0),MATCH(CO$1,'Team forecast'!$M$2:$AU$2,0))</f>
        <v>0</v>
      </c>
      <c r="CP120" s="19">
        <f>INDEX('Team forecast'!$M$3:$AU$22,MATCH($B120,'Team forecast'!$B$3:$B$22,0),MATCH(CP$1,'Team forecast'!$M$2:$AU$2,0))</f>
        <v>0</v>
      </c>
      <c r="CQ120" s="19">
        <f>INDEX('Team forecast'!$M$3:$AU$22,MATCH($B120,'Team forecast'!$B$3:$B$22,0),MATCH(CQ$1,'Team forecast'!$M$2:$AU$2,0))</f>
        <v>0</v>
      </c>
      <c r="CR120" s="19">
        <f>INDEX('Team forecast'!$M$3:$AU$22,MATCH($B120,'Team forecast'!$B$3:$B$22,0),MATCH(CR$1,'Team forecast'!$M$2:$AU$2,0))</f>
        <v>0</v>
      </c>
      <c r="CS120" s="5">
        <f t="shared" si="122"/>
        <v>-5000</v>
      </c>
      <c r="CT120" s="5">
        <f>INDEX('Team forecast'!$M$3:$AU$22,MATCH($B120,'Team forecast'!$B$3:$B$22,0),MATCH(CT$1,'Team forecast'!$M$2:$AU$2,0))*IF($Y120&gt;0,25000,0)</f>
        <v>0</v>
      </c>
      <c r="CU120" s="5">
        <f>INDEX('Team forecast'!$M$3:$AU$22,MATCH($B120,'Team forecast'!$B$3:$B$22,0),MATCH(CU$1,'Team forecast'!$M$2:$AU$2,0))*IF($Y120&gt;0,5000,0)</f>
        <v>0</v>
      </c>
      <c r="CV120" s="5">
        <f>INDEX('Team forecast'!$M$3:$AU$22,MATCH($B120,'Team forecast'!$B$3:$B$22,0),MATCH(CV$1,'Team forecast'!$M$2:$AU$2,0))*IF($Y120&gt;0,-15000,0)</f>
        <v>0</v>
      </c>
      <c r="CW120" s="5">
        <f t="shared" si="123"/>
        <v>0</v>
      </c>
      <c r="CX120" s="5">
        <f t="shared" si="124"/>
        <v>0</v>
      </c>
      <c r="CY120" s="5">
        <f t="shared" si="125"/>
        <v>0</v>
      </c>
      <c r="CZ120" s="5">
        <f t="shared" si="126"/>
        <v>0</v>
      </c>
      <c r="DA120" s="5">
        <f t="shared" si="127"/>
        <v>0</v>
      </c>
      <c r="DB120" s="5">
        <f t="shared" si="128"/>
        <v>0</v>
      </c>
      <c r="DC120" s="5">
        <f t="shared" si="129"/>
        <v>0</v>
      </c>
      <c r="DD120" s="5">
        <f t="shared" si="130"/>
        <v>0</v>
      </c>
      <c r="DE120" s="5">
        <f t="shared" si="131"/>
        <v>0</v>
      </c>
      <c r="DF120" s="5">
        <f>IFERROR(SUM(CT120:DE120),0)*((Cockpit!$C$3)^4)</f>
        <v>0</v>
      </c>
      <c r="DG120" s="19">
        <f>INDEX('Team forecast'!$M$3:$AU$22,MATCH($B120,'Team forecast'!$B$3:$B$22,0),MATCH(DG$1,'Team forecast'!$M$2:$AU$2,0))</f>
        <v>0</v>
      </c>
      <c r="DH120" s="19">
        <f>INDEX('Team forecast'!$M$3:$AU$22,MATCH($B120,'Team forecast'!$B$3:$B$22,0),MATCH(DH$1,'Team forecast'!$M$2:$AU$2,0))</f>
        <v>0</v>
      </c>
      <c r="DI120" s="19">
        <f>INDEX('Team forecast'!$M$3:$AU$22,MATCH($B120,'Team forecast'!$B$3:$B$22,0),MATCH(DI$1,'Team forecast'!$M$2:$AU$2,0))</f>
        <v>0</v>
      </c>
      <c r="DJ120" s="19">
        <f>INDEX('Team forecast'!$M$3:$AU$22,MATCH($B120,'Team forecast'!$B$3:$B$22,0),MATCH(DJ$1,'Team forecast'!$M$2:$AU$2,0))</f>
        <v>0</v>
      </c>
      <c r="DK120" s="5">
        <f t="shared" si="132"/>
        <v>-5000</v>
      </c>
      <c r="DL120" s="5">
        <f>INDEX('Team forecast'!$M$3:$AU$22,MATCH($B120,'Team forecast'!$B$3:$B$22,0),MATCH(DL$1,'Team forecast'!$M$2:$AU$2,0))*IF($Y120&gt;0,25000,0)</f>
        <v>0</v>
      </c>
      <c r="DM120" s="5">
        <f>INDEX('Team forecast'!$M$3:$AU$22,MATCH($B120,'Team forecast'!$B$3:$B$22,0),MATCH(DM$1,'Team forecast'!$M$2:$AU$2,0))*IF($Y120&gt;0,5000,0)</f>
        <v>0</v>
      </c>
      <c r="DN120" s="5">
        <f>INDEX('Team forecast'!$M$3:$AU$22,MATCH($B120,'Team forecast'!$B$3:$B$22,0),MATCH(DN$1,'Team forecast'!$M$2:$AU$2,0))*IF($Y120&gt;0,-15000,0)</f>
        <v>0</v>
      </c>
      <c r="DO120" s="5">
        <f t="shared" si="133"/>
        <v>0</v>
      </c>
      <c r="DP120" s="5">
        <f t="shared" si="134"/>
        <v>0</v>
      </c>
      <c r="DQ120" s="5">
        <f t="shared" si="135"/>
        <v>0</v>
      </c>
      <c r="DR120" s="5">
        <f t="shared" si="136"/>
        <v>0</v>
      </c>
      <c r="DS120" s="5">
        <f t="shared" si="137"/>
        <v>0</v>
      </c>
      <c r="DT120" s="5">
        <f t="shared" si="138"/>
        <v>0</v>
      </c>
      <c r="DU120" s="5">
        <f t="shared" si="139"/>
        <v>0</v>
      </c>
      <c r="DV120" s="5">
        <f t="shared" si="140"/>
        <v>0</v>
      </c>
      <c r="DW120" s="5">
        <f t="shared" si="141"/>
        <v>0</v>
      </c>
      <c r="DX120" s="5">
        <f>IFERROR(SUM(DL120:DW120),0)*((Cockpit!$C$3)^5)</f>
        <v>0</v>
      </c>
      <c r="DY120" s="5">
        <f t="shared" si="142"/>
        <v>-5000</v>
      </c>
      <c r="DZ120" s="5" t="str">
        <f>IF(ISERROR(MATCH(A120,'Current squad'!B:B,0)),"No","Yes")</f>
        <v>No</v>
      </c>
      <c r="EA120" s="5" cm="1">
        <f t="array" ref="EA120">IFERROR(_xlfn.IFS(DZ120="Yes",0,DZ120="No",H120*1%),999999)</f>
        <v>19000</v>
      </c>
      <c r="EB120" s="5">
        <f t="shared" si="84"/>
        <v>1919000</v>
      </c>
      <c r="EC120" s="5">
        <f t="shared" si="143"/>
        <v>-24000</v>
      </c>
      <c r="ED120" s="1">
        <f t="shared" si="85"/>
        <v>-1.2631578947368421E-2</v>
      </c>
      <c r="EE120" s="5">
        <f>RANK(EC120,$EC$2:$EC$572)+COUNTIF($EC$2:EC120,EC120)-1</f>
        <v>191</v>
      </c>
      <c r="EF120" s="4">
        <f>RANK(ED120,$ED$2:$ED$572)+COUNTIF($ED$2:ED120,ED120)-1</f>
        <v>508</v>
      </c>
    </row>
    <row r="121" spans="1:136" x14ac:dyDescent="0.3">
      <c r="A121" t="str">
        <f>IF(Holdet.dk!A121&lt;&gt;"",Holdet.dk!A121,"")</f>
        <v>Jan Bednarek</v>
      </c>
      <c r="B121" t="str">
        <f>INDEX(Holdet.dk!B:B,MATCH($A121,Holdet.dk!$A:$A,0))</f>
        <v>Southampton</v>
      </c>
      <c r="C121" t="str">
        <f>INDEX(Holdet.dk!C:C,MATCH($A121,Holdet.dk!$A:$A,0))</f>
        <v>Defense</v>
      </c>
      <c r="D121" t="str">
        <f>INDEX(Holdet.dk!D:D,MATCH($A121,Holdet.dk!$A:$A,0))</f>
        <v>3.191.000</v>
      </c>
      <c r="E121" s="1">
        <f>IFERROR(_xlfn.NUMBERVALUE(INDEX(Holdet.dk!$E:$E,MATCH($A121,Holdet.dk!$A:$A,0)),","),0)</f>
        <v>2.4E-2</v>
      </c>
      <c r="F121" t="str">
        <f>IF(INDEX(Lookup!H:H,MATCH('Master data'!A121,Lookup!G:G,0))=0,A121,INDEX(Lookup!H:H,MATCH('Master data'!A121,Lookup!G:G,0)))</f>
        <v>Jan Bednarek</v>
      </c>
      <c r="G121" t="str">
        <f>IFERROR(INDEX(Lookup!B:B,MATCH(INDEX(Rotowire!C:C,MATCH(F121,Rotowire!A:A,0)),Lookup!D:D,0)),"")</f>
        <v>West Ham</v>
      </c>
      <c r="H121" s="5">
        <f t="shared" si="76"/>
        <v>3191000</v>
      </c>
      <c r="I121" s="19">
        <f>IFERROR(INDEX('Team forecast'!$G$3:$I$22,MATCH($B121,'Team forecast'!$B$3:$B$22,0),MATCH(I$1,'Team forecast'!$G$2:$I$2,0)),0)</f>
        <v>1.1637931034482758</v>
      </c>
      <c r="J121" s="19">
        <f>IFERROR(INDEX('Team forecast'!$G$3:$I$22,MATCH($B121,'Team forecast'!$B$3:$B$22,0),MATCH(J$1,'Team forecast'!$G$2:$I$2,0)),0)</f>
        <v>0.89999999999999991</v>
      </c>
      <c r="K121" s="19">
        <f>IFERROR(INDEX('Team forecast'!$G$3:$I$22,MATCH($B121,'Team forecast'!$B$3:$B$22,0),MATCH(K$1,'Team forecast'!$G$2:$I$2,0)),0)</f>
        <v>1.3912753278240162</v>
      </c>
      <c r="L121">
        <f>SUMIFS(Rotowire!E:E,Rotowire!$A:$A,'Master data'!$F121)</f>
        <v>95</v>
      </c>
      <c r="M121" s="2">
        <f>SUMIFS(Rotowire!F:F,Rotowire!$A:$A,'Master data'!$F121)*I121</f>
        <v>3.4913793103448269E-2</v>
      </c>
      <c r="N121" s="2">
        <f>SUMIFS(Rotowire!G:G,Rotowire!$A:$A,'Master data'!$F121)*I121</f>
        <v>1.1637931034482758E-2</v>
      </c>
      <c r="O121" s="2">
        <f>SUMIFS(Rotowire!I:I,Rotowire!$A:$A,'Master data'!$F121)*I121</f>
        <v>0.15129310344827587</v>
      </c>
      <c r="P121" s="2">
        <f>SUMIFS(Rotowire!W:W,Rotowire!$A:$A,'Master data'!$F121)*K121</f>
        <v>0.1808657926171221</v>
      </c>
      <c r="Q121" s="2">
        <f>SUMIFS(Rotowire!Y:Y,Rotowire!$A:$A,'Master data'!$F121)*J121</f>
        <v>0</v>
      </c>
      <c r="R121" s="2">
        <f>SUMIFS(Rotowire!AB:AB,Rotowire!$A:$A,'Master data'!$F121)</f>
        <v>0.12</v>
      </c>
      <c r="S121" s="2">
        <f>SUMIFS(Rotowire!AC:AC,Rotowire!$A:$A,'Master data'!$F121)</f>
        <v>0.03</v>
      </c>
      <c r="T121" s="2">
        <f>INDEX('Team forecast'!D$3:D$22,MATCH($B121,'Team forecast'!$B$3:$B$22,0))</f>
        <v>1.35</v>
      </c>
      <c r="U121" s="2">
        <f>INDEX('Team forecast'!E$3:E$22,MATCH($B121,'Team forecast'!$B$3:$B$22,0))</f>
        <v>1.71</v>
      </c>
      <c r="V121" s="2">
        <f>INDEX('Team forecast'!J$3:J$22,MATCH($B121,'Team forecast'!$B$3:$B$22,0))</f>
        <v>0.30020000000000002</v>
      </c>
      <c r="W121" s="2">
        <f>INDEX('Team forecast'!K$3:K$22,MATCH($B121,'Team forecast'!$B$3:$B$22,0))</f>
        <v>0.2422</v>
      </c>
      <c r="X121" s="2">
        <f>INDEX('Team forecast'!L$3:L$22,MATCH($B121,'Team forecast'!$B$3:$B$22,0))</f>
        <v>0.45750000000000002</v>
      </c>
      <c r="Y121" s="5">
        <f t="shared" si="77"/>
        <v>7000</v>
      </c>
      <c r="Z121" s="5">
        <f t="shared" si="78"/>
        <v>7505.0000000000009</v>
      </c>
      <c r="AA121" s="5">
        <f t="shared" si="79"/>
        <v>1211</v>
      </c>
      <c r="AB121" s="5">
        <f t="shared" si="80"/>
        <v>-6862.5</v>
      </c>
      <c r="AC121" s="5">
        <f t="shared" si="81"/>
        <v>5237.06896551724</v>
      </c>
      <c r="AD121" s="5">
        <f t="shared" si="86"/>
        <v>581.89655172413791</v>
      </c>
      <c r="AE121" s="5">
        <f t="shared" si="87"/>
        <v>1512.9310344827588</v>
      </c>
      <c r="AF121" s="5">
        <f t="shared" si="82"/>
        <v>9043.2896308561048</v>
      </c>
      <c r="AG121" s="5">
        <f t="shared" si="83"/>
        <v>0</v>
      </c>
      <c r="AH121" s="5">
        <f t="shared" si="88"/>
        <v>-2400</v>
      </c>
      <c r="AI121" s="5">
        <f t="shared" si="89"/>
        <v>-1500</v>
      </c>
      <c r="AJ121" s="5">
        <f t="shared" si="90"/>
        <v>13500</v>
      </c>
      <c r="AK121" s="5">
        <f t="shared" si="91"/>
        <v>-13680</v>
      </c>
      <c r="AL121" s="5">
        <f>IFERROR(SUM(Y121:AK121),-5000)*((Cockpit!$C$3)^0)</f>
        <v>21148.686182580241</v>
      </c>
      <c r="AM121" s="19">
        <f>INDEX('Team forecast'!$M$3:$AU$22,MATCH($B121,'Team forecast'!$B$3:$B$22,0),MATCH(AM$1,'Team forecast'!$M$2:$AU$2,0))</f>
        <v>0</v>
      </c>
      <c r="AN121" s="19">
        <f>INDEX('Team forecast'!$M$3:$AU$22,MATCH($B121,'Team forecast'!$B$3:$B$22,0),MATCH(AN$1,'Team forecast'!$M$2:$AU$2,0))</f>
        <v>0</v>
      </c>
      <c r="AO121" s="19">
        <f>INDEX('Team forecast'!$M$3:$AU$22,MATCH($B121,'Team forecast'!$B$3:$B$22,0),MATCH(AO$1,'Team forecast'!$M$2:$AU$2,0))</f>
        <v>0</v>
      </c>
      <c r="AP121" s="19">
        <f>INDEX('Team forecast'!$M$3:$AU$22,MATCH($B121,'Team forecast'!$B$3:$B$22,0),MATCH(AP$1,'Team forecast'!$M$2:$AU$2,0))</f>
        <v>0</v>
      </c>
      <c r="AQ121" s="5">
        <f t="shared" si="92"/>
        <v>7000</v>
      </c>
      <c r="AR121" s="5">
        <f>INDEX('Team forecast'!$M$3:$AU$22,MATCH($B121,'Team forecast'!$B$3:$B$22,0),MATCH(AR$1,'Team forecast'!$M$2:$AU$2,0))*IF($Y121&gt;0,25000,0)</f>
        <v>0</v>
      </c>
      <c r="AS121" s="5">
        <f>INDEX('Team forecast'!$M$3:$AU$22,MATCH($B121,'Team forecast'!$B$3:$B$22,0),MATCH(AS$1,'Team forecast'!$M$2:$AU$2,0))*IF($Y121&gt;0,5000,0)</f>
        <v>0</v>
      </c>
      <c r="AT121" s="5">
        <f>INDEX('Team forecast'!$M$3:$AU$22,MATCH($B121,'Team forecast'!$B$3:$B$22,0),MATCH(AT$1,'Team forecast'!$M$2:$AU$2,0))*IF($Y121&gt;0,-15000,0)</f>
        <v>0</v>
      </c>
      <c r="AU121" s="5">
        <f t="shared" si="93"/>
        <v>0</v>
      </c>
      <c r="AV121" s="5">
        <f t="shared" si="94"/>
        <v>0</v>
      </c>
      <c r="AW121" s="5">
        <f t="shared" si="95"/>
        <v>0</v>
      </c>
      <c r="AX121" s="5">
        <f t="shared" si="96"/>
        <v>0</v>
      </c>
      <c r="AY121" s="5">
        <f t="shared" si="97"/>
        <v>0</v>
      </c>
      <c r="AZ121" s="5">
        <f t="shared" si="98"/>
        <v>-2400</v>
      </c>
      <c r="BA121" s="5">
        <f t="shared" si="99"/>
        <v>-1500</v>
      </c>
      <c r="BB121" s="5">
        <f t="shared" si="100"/>
        <v>0</v>
      </c>
      <c r="BC121" s="5">
        <f t="shared" si="101"/>
        <v>0</v>
      </c>
      <c r="BD121" s="5">
        <f>IFERROR(SUM(AR121:BC121),0)*((Cockpit!$C$3)^1)</f>
        <v>-2730</v>
      </c>
      <c r="BE121" s="19">
        <f>INDEX('Team forecast'!$M$3:$AU$22,MATCH($B121,'Team forecast'!$B$3:$B$22,0),MATCH(BE$1,'Team forecast'!$M$2:$AU$2,0))</f>
        <v>0</v>
      </c>
      <c r="BF121" s="19">
        <f>INDEX('Team forecast'!$M$3:$AU$22,MATCH($B121,'Team forecast'!$B$3:$B$22,0),MATCH(BF$1,'Team forecast'!$M$2:$AU$2,0))</f>
        <v>0</v>
      </c>
      <c r="BG121" s="19">
        <f>INDEX('Team forecast'!$M$3:$AU$22,MATCH($B121,'Team forecast'!$B$3:$B$22,0),MATCH(BG$1,'Team forecast'!$M$2:$AU$2,0))</f>
        <v>0</v>
      </c>
      <c r="BH121" s="19">
        <f>INDEX('Team forecast'!$M$3:$AU$22,MATCH($B121,'Team forecast'!$B$3:$B$22,0),MATCH(BH$1,'Team forecast'!$M$2:$AU$2,0))</f>
        <v>0</v>
      </c>
      <c r="BI121" s="5">
        <f t="shared" si="102"/>
        <v>7000</v>
      </c>
      <c r="BJ121" s="5">
        <f>INDEX('Team forecast'!$M$3:$AU$22,MATCH($B121,'Team forecast'!$B$3:$B$22,0),MATCH(BJ$1,'Team forecast'!$M$2:$AU$2,0))*IF($Y121&gt;0,25000,0)</f>
        <v>0</v>
      </c>
      <c r="BK121" s="5">
        <f>INDEX('Team forecast'!$M$3:$AU$22,MATCH($B121,'Team forecast'!$B$3:$B$22,0),MATCH(BK$1,'Team forecast'!$M$2:$AU$2,0))*IF($Y121&gt;0,5000,0)</f>
        <v>0</v>
      </c>
      <c r="BL121" s="5">
        <f>INDEX('Team forecast'!$M$3:$AU$22,MATCH($B121,'Team forecast'!$B$3:$B$22,0),MATCH(BL$1,'Team forecast'!$M$2:$AU$2,0))*IF($Y121&gt;0,-15000,0)</f>
        <v>0</v>
      </c>
      <c r="BM121" s="5">
        <f t="shared" si="103"/>
        <v>0</v>
      </c>
      <c r="BN121" s="5">
        <f t="shared" si="104"/>
        <v>0</v>
      </c>
      <c r="BO121" s="5">
        <f t="shared" si="105"/>
        <v>0</v>
      </c>
      <c r="BP121" s="5">
        <f t="shared" si="106"/>
        <v>0</v>
      </c>
      <c r="BQ121" s="5">
        <f t="shared" si="107"/>
        <v>0</v>
      </c>
      <c r="BR121" s="5">
        <f t="shared" si="108"/>
        <v>-2400</v>
      </c>
      <c r="BS121" s="5">
        <f t="shared" si="109"/>
        <v>-1500</v>
      </c>
      <c r="BT121" s="5">
        <f t="shared" si="110"/>
        <v>0</v>
      </c>
      <c r="BU121" s="5">
        <f t="shared" si="111"/>
        <v>0</v>
      </c>
      <c r="BV121" s="5">
        <f>IFERROR(SUM(BJ121:BU121),0)*((Cockpit!$C$3)^2)</f>
        <v>-1910.9999999999998</v>
      </c>
      <c r="BW121" s="19">
        <f>INDEX('Team forecast'!$M$3:$AU$22,MATCH($B121,'Team forecast'!$B$3:$B$22,0),MATCH(BW$1,'Team forecast'!$M$2:$AU$2,0))</f>
        <v>0</v>
      </c>
      <c r="BX121" s="19">
        <f>INDEX('Team forecast'!$M$3:$AU$22,MATCH($B121,'Team forecast'!$B$3:$B$22,0),MATCH(BX$1,'Team forecast'!$M$2:$AU$2,0))</f>
        <v>0</v>
      </c>
      <c r="BY121" s="19">
        <f>INDEX('Team forecast'!$M$3:$AU$22,MATCH($B121,'Team forecast'!$B$3:$B$22,0),MATCH(BY$1,'Team forecast'!$M$2:$AU$2,0))</f>
        <v>0</v>
      </c>
      <c r="BZ121" s="19">
        <f>INDEX('Team forecast'!$M$3:$AU$22,MATCH($B121,'Team forecast'!$B$3:$B$22,0),MATCH(BZ$1,'Team forecast'!$M$2:$AU$2,0))</f>
        <v>0</v>
      </c>
      <c r="CA121" s="5">
        <f t="shared" si="112"/>
        <v>7000</v>
      </c>
      <c r="CB121" s="5">
        <f>INDEX('Team forecast'!$M$3:$AU$22,MATCH($B121,'Team forecast'!$B$3:$B$22,0),MATCH(CB$1,'Team forecast'!$M$2:$AU$2,0))*IF($Y121&gt;0,25000,0)</f>
        <v>0</v>
      </c>
      <c r="CC121" s="5">
        <f>INDEX('Team forecast'!$M$3:$AU$22,MATCH($B121,'Team forecast'!$B$3:$B$22,0),MATCH(CC$1,'Team forecast'!$M$2:$AU$2,0))*IF($Y121&gt;0,5000,0)</f>
        <v>0</v>
      </c>
      <c r="CD121" s="5">
        <f>INDEX('Team forecast'!$M$3:$AU$22,MATCH($B121,'Team forecast'!$B$3:$B$22,0),MATCH(CD$1,'Team forecast'!$M$2:$AU$2,0))*IF($Y121&gt;0,-15000,0)</f>
        <v>0</v>
      </c>
      <c r="CE121" s="5">
        <f t="shared" si="113"/>
        <v>0</v>
      </c>
      <c r="CF121" s="5">
        <f t="shared" si="114"/>
        <v>0</v>
      </c>
      <c r="CG121" s="5">
        <f t="shared" si="115"/>
        <v>0</v>
      </c>
      <c r="CH121" s="5">
        <f t="shared" si="116"/>
        <v>0</v>
      </c>
      <c r="CI121" s="5">
        <f t="shared" si="117"/>
        <v>0</v>
      </c>
      <c r="CJ121" s="5">
        <f t="shared" si="118"/>
        <v>-2400</v>
      </c>
      <c r="CK121" s="5">
        <f t="shared" si="119"/>
        <v>-1500</v>
      </c>
      <c r="CL121" s="5">
        <f t="shared" si="120"/>
        <v>0</v>
      </c>
      <c r="CM121" s="5">
        <f t="shared" si="121"/>
        <v>0</v>
      </c>
      <c r="CN121" s="5">
        <f>IFERROR(SUM(CB121:CM121),0)*((Cockpit!$C$3)^3)</f>
        <v>-1337.6999999999996</v>
      </c>
      <c r="CO121" s="19">
        <f>INDEX('Team forecast'!$M$3:$AU$22,MATCH($B121,'Team forecast'!$B$3:$B$22,0),MATCH(CO$1,'Team forecast'!$M$2:$AU$2,0))</f>
        <v>0</v>
      </c>
      <c r="CP121" s="19">
        <f>INDEX('Team forecast'!$M$3:$AU$22,MATCH($B121,'Team forecast'!$B$3:$B$22,0),MATCH(CP$1,'Team forecast'!$M$2:$AU$2,0))</f>
        <v>0</v>
      </c>
      <c r="CQ121" s="19">
        <f>INDEX('Team forecast'!$M$3:$AU$22,MATCH($B121,'Team forecast'!$B$3:$B$22,0),MATCH(CQ$1,'Team forecast'!$M$2:$AU$2,0))</f>
        <v>0</v>
      </c>
      <c r="CR121" s="19">
        <f>INDEX('Team forecast'!$M$3:$AU$22,MATCH($B121,'Team forecast'!$B$3:$B$22,0),MATCH(CR$1,'Team forecast'!$M$2:$AU$2,0))</f>
        <v>0</v>
      </c>
      <c r="CS121" s="5">
        <f t="shared" si="122"/>
        <v>7000</v>
      </c>
      <c r="CT121" s="5">
        <f>INDEX('Team forecast'!$M$3:$AU$22,MATCH($B121,'Team forecast'!$B$3:$B$22,0),MATCH(CT$1,'Team forecast'!$M$2:$AU$2,0))*IF($Y121&gt;0,25000,0)</f>
        <v>0</v>
      </c>
      <c r="CU121" s="5">
        <f>INDEX('Team forecast'!$M$3:$AU$22,MATCH($B121,'Team forecast'!$B$3:$B$22,0),MATCH(CU$1,'Team forecast'!$M$2:$AU$2,0))*IF($Y121&gt;0,5000,0)</f>
        <v>0</v>
      </c>
      <c r="CV121" s="5">
        <f>INDEX('Team forecast'!$M$3:$AU$22,MATCH($B121,'Team forecast'!$B$3:$B$22,0),MATCH(CV$1,'Team forecast'!$M$2:$AU$2,0))*IF($Y121&gt;0,-15000,0)</f>
        <v>0</v>
      </c>
      <c r="CW121" s="5">
        <f t="shared" si="123"/>
        <v>0</v>
      </c>
      <c r="CX121" s="5">
        <f t="shared" si="124"/>
        <v>0</v>
      </c>
      <c r="CY121" s="5">
        <f t="shared" si="125"/>
        <v>0</v>
      </c>
      <c r="CZ121" s="5">
        <f t="shared" si="126"/>
        <v>0</v>
      </c>
      <c r="DA121" s="5">
        <f t="shared" si="127"/>
        <v>0</v>
      </c>
      <c r="DB121" s="5">
        <f t="shared" si="128"/>
        <v>-2400</v>
      </c>
      <c r="DC121" s="5">
        <f t="shared" si="129"/>
        <v>-1500</v>
      </c>
      <c r="DD121" s="5">
        <f t="shared" si="130"/>
        <v>0</v>
      </c>
      <c r="DE121" s="5">
        <f t="shared" si="131"/>
        <v>0</v>
      </c>
      <c r="DF121" s="5">
        <f>IFERROR(SUM(CT121:DE121),0)*((Cockpit!$C$3)^4)</f>
        <v>-936.38999999999976</v>
      </c>
      <c r="DG121" s="19">
        <f>INDEX('Team forecast'!$M$3:$AU$22,MATCH($B121,'Team forecast'!$B$3:$B$22,0),MATCH(DG$1,'Team forecast'!$M$2:$AU$2,0))</f>
        <v>0</v>
      </c>
      <c r="DH121" s="19">
        <f>INDEX('Team forecast'!$M$3:$AU$22,MATCH($B121,'Team forecast'!$B$3:$B$22,0),MATCH(DH$1,'Team forecast'!$M$2:$AU$2,0))</f>
        <v>0</v>
      </c>
      <c r="DI121" s="19">
        <f>INDEX('Team forecast'!$M$3:$AU$22,MATCH($B121,'Team forecast'!$B$3:$B$22,0),MATCH(DI$1,'Team forecast'!$M$2:$AU$2,0))</f>
        <v>0</v>
      </c>
      <c r="DJ121" s="19">
        <f>INDEX('Team forecast'!$M$3:$AU$22,MATCH($B121,'Team forecast'!$B$3:$B$22,0),MATCH(DJ$1,'Team forecast'!$M$2:$AU$2,0))</f>
        <v>0</v>
      </c>
      <c r="DK121" s="5">
        <f t="shared" si="132"/>
        <v>7000</v>
      </c>
      <c r="DL121" s="5">
        <f>INDEX('Team forecast'!$M$3:$AU$22,MATCH($B121,'Team forecast'!$B$3:$B$22,0),MATCH(DL$1,'Team forecast'!$M$2:$AU$2,0))*IF($Y121&gt;0,25000,0)</f>
        <v>0</v>
      </c>
      <c r="DM121" s="5">
        <f>INDEX('Team forecast'!$M$3:$AU$22,MATCH($B121,'Team forecast'!$B$3:$B$22,0),MATCH(DM$1,'Team forecast'!$M$2:$AU$2,0))*IF($Y121&gt;0,5000,0)</f>
        <v>0</v>
      </c>
      <c r="DN121" s="5">
        <f>INDEX('Team forecast'!$M$3:$AU$22,MATCH($B121,'Team forecast'!$B$3:$B$22,0),MATCH(DN$1,'Team forecast'!$M$2:$AU$2,0))*IF($Y121&gt;0,-15000,0)</f>
        <v>0</v>
      </c>
      <c r="DO121" s="5">
        <f t="shared" si="133"/>
        <v>0</v>
      </c>
      <c r="DP121" s="5">
        <f t="shared" si="134"/>
        <v>0</v>
      </c>
      <c r="DQ121" s="5">
        <f t="shared" si="135"/>
        <v>0</v>
      </c>
      <c r="DR121" s="5">
        <f t="shared" si="136"/>
        <v>0</v>
      </c>
      <c r="DS121" s="5">
        <f t="shared" si="137"/>
        <v>0</v>
      </c>
      <c r="DT121" s="5">
        <f t="shared" si="138"/>
        <v>-2400</v>
      </c>
      <c r="DU121" s="5">
        <f t="shared" si="139"/>
        <v>-1500</v>
      </c>
      <c r="DV121" s="5">
        <f t="shared" si="140"/>
        <v>0</v>
      </c>
      <c r="DW121" s="5">
        <f t="shared" si="141"/>
        <v>0</v>
      </c>
      <c r="DX121" s="5">
        <f>IFERROR(SUM(DL121:DW121),0)*((Cockpit!$C$3)^5)</f>
        <v>-655.47299999999973</v>
      </c>
      <c r="DY121" s="5">
        <f t="shared" si="142"/>
        <v>13578.123182580242</v>
      </c>
      <c r="DZ121" s="5" t="str">
        <f>IF(ISERROR(MATCH(A121,'Current squad'!B:B,0)),"No","Yes")</f>
        <v>No</v>
      </c>
      <c r="EA121" s="5" cm="1">
        <f t="array" ref="EA121">IFERROR(_xlfn.IFS(DZ121="Yes",0,DZ121="No",H121*1%),999999)</f>
        <v>31910</v>
      </c>
      <c r="EB121" s="5">
        <f t="shared" si="84"/>
        <v>3222910</v>
      </c>
      <c r="EC121" s="5">
        <f t="shared" si="143"/>
        <v>-18331.876817419758</v>
      </c>
      <c r="ED121" s="1">
        <f t="shared" si="85"/>
        <v>-5.7448689493637597E-3</v>
      </c>
      <c r="EE121" s="5">
        <f>RANK(EC121,$EC$2:$EC$572)+COUNTIF($EC$2:EC121,EC121)-1</f>
        <v>141</v>
      </c>
      <c r="EF121" s="4">
        <f>RANK(ED121,$ED$2:$ED$572)+COUNTIF($ED$2:ED121,ED121)-1</f>
        <v>158</v>
      </c>
    </row>
    <row r="122" spans="1:136" x14ac:dyDescent="0.3">
      <c r="A122" t="str">
        <f>IF(Holdet.dk!A122&lt;&gt;"",Holdet.dk!A122,"")</f>
        <v>Ozan Kabak</v>
      </c>
      <c r="B122" t="str">
        <f>INDEX(Holdet.dk!B:B,MATCH($A122,Holdet.dk!$A:$A,0))</f>
        <v>Liverpool</v>
      </c>
      <c r="C122" t="str">
        <f>INDEX(Holdet.dk!C:C,MATCH($A122,Holdet.dk!$A:$A,0))</f>
        <v>Defense</v>
      </c>
      <c r="D122" t="str">
        <f>INDEX(Holdet.dk!D:D,MATCH($A122,Holdet.dk!$A:$A,0))</f>
        <v>4.221.000</v>
      </c>
      <c r="E122" s="1">
        <f>IFERROR(_xlfn.NUMBERVALUE(INDEX(Holdet.dk!$E:$E,MATCH($A122,Holdet.dk!$A:$A,0)),","),0)</f>
        <v>1.3000000000000001E-2</v>
      </c>
      <c r="F122" t="str">
        <f>IF(INDEX(Lookup!H:H,MATCH('Master data'!A122,Lookup!G:G,0))=0,A122,INDEX(Lookup!H:H,MATCH('Master data'!A122,Lookup!G:G,0)))</f>
        <v>Ozan Kabak</v>
      </c>
      <c r="G122" t="str">
        <f>IFERROR(INDEX(Lookup!B:B,MATCH(INDEX(Rotowire!C:C,MATCH(F122,Rotowire!A:A,0)),Lookup!D:D,0)),"")</f>
        <v/>
      </c>
      <c r="H122" s="5">
        <f t="shared" si="76"/>
        <v>4221000</v>
      </c>
      <c r="I122" s="19">
        <f>IFERROR(INDEX('Team forecast'!$G$3:$I$22,MATCH($B122,'Team forecast'!$B$3:$B$22,0),MATCH(I$1,'Team forecast'!$G$2:$I$2,0)),0)</f>
        <v>1.0823529411764703</v>
      </c>
      <c r="J122" s="19">
        <f>IFERROR(INDEX('Team forecast'!$G$3:$I$22,MATCH($B122,'Team forecast'!$B$3:$B$22,0),MATCH(J$1,'Team forecast'!$G$2:$I$2,0)),0)</f>
        <v>0.66666666666666652</v>
      </c>
      <c r="K122" s="19">
        <f>IFERROR(INDEX('Team forecast'!$G$3:$I$22,MATCH($B122,'Team forecast'!$B$3:$B$22,0),MATCH(K$1,'Team forecast'!$G$2:$I$2,0)),0)</f>
        <v>1.2636055410679863</v>
      </c>
      <c r="L122">
        <f>SUMIFS(Rotowire!E:E,Rotowire!$A:$A,'Master data'!$F122)</f>
        <v>0</v>
      </c>
      <c r="M122" s="2">
        <f>SUMIFS(Rotowire!F:F,Rotowire!$A:$A,'Master data'!$F122)*I122</f>
        <v>0</v>
      </c>
      <c r="N122" s="2">
        <f>SUMIFS(Rotowire!G:G,Rotowire!$A:$A,'Master data'!$F122)*I122</f>
        <v>0</v>
      </c>
      <c r="O122" s="2">
        <f>SUMIFS(Rotowire!I:I,Rotowire!$A:$A,'Master data'!$F122)*I122</f>
        <v>0</v>
      </c>
      <c r="P122" s="2">
        <f>SUMIFS(Rotowire!W:W,Rotowire!$A:$A,'Master data'!$F122)*K122</f>
        <v>0</v>
      </c>
      <c r="Q122" s="2">
        <f>SUMIFS(Rotowire!Y:Y,Rotowire!$A:$A,'Master data'!$F122)*J122</f>
        <v>0</v>
      </c>
      <c r="R122" s="2">
        <f>SUMIFS(Rotowire!AB:AB,Rotowire!$A:$A,'Master data'!$F122)</f>
        <v>0</v>
      </c>
      <c r="S122" s="2">
        <f>SUMIFS(Rotowire!AC:AC,Rotowire!$A:$A,'Master data'!$F122)</f>
        <v>0</v>
      </c>
      <c r="T122" s="2">
        <f>INDEX('Team forecast'!D$3:D$22,MATCH($B122,'Team forecast'!$B$3:$B$22,0))</f>
        <v>2.76</v>
      </c>
      <c r="U122" s="2">
        <f>INDEX('Team forecast'!E$3:E$22,MATCH($B122,'Team forecast'!$B$3:$B$22,0))</f>
        <v>0.5</v>
      </c>
      <c r="V122" s="2">
        <f>INDEX('Team forecast'!J$3:J$22,MATCH($B122,'Team forecast'!$B$3:$B$22,0))</f>
        <v>0.83899999999999997</v>
      </c>
      <c r="W122" s="2">
        <f>INDEX('Team forecast'!K$3:K$22,MATCH($B122,'Team forecast'!$B$3:$B$22,0))</f>
        <v>0.1164</v>
      </c>
      <c r="X122" s="2">
        <f>INDEX('Team forecast'!L$3:L$22,MATCH($B122,'Team forecast'!$B$3:$B$22,0))</f>
        <v>4.4699999999999997E-2</v>
      </c>
      <c r="Y122" s="5">
        <f t="shared" si="77"/>
        <v>-5000</v>
      </c>
      <c r="Z122" s="5">
        <f t="shared" si="78"/>
        <v>0</v>
      </c>
      <c r="AA122" s="5">
        <f t="shared" si="79"/>
        <v>0</v>
      </c>
      <c r="AB122" s="5">
        <f t="shared" si="80"/>
        <v>0</v>
      </c>
      <c r="AC122" s="5">
        <f t="shared" si="81"/>
        <v>0</v>
      </c>
      <c r="AD122" s="5">
        <f t="shared" si="86"/>
        <v>0</v>
      </c>
      <c r="AE122" s="5">
        <f t="shared" si="87"/>
        <v>0</v>
      </c>
      <c r="AF122" s="5">
        <f t="shared" si="82"/>
        <v>0</v>
      </c>
      <c r="AG122" s="5">
        <f t="shared" si="83"/>
        <v>0</v>
      </c>
      <c r="AH122" s="5">
        <f t="shared" si="88"/>
        <v>0</v>
      </c>
      <c r="AI122" s="5">
        <f t="shared" si="89"/>
        <v>0</v>
      </c>
      <c r="AJ122" s="5">
        <f t="shared" si="90"/>
        <v>0</v>
      </c>
      <c r="AK122" s="5">
        <f t="shared" si="91"/>
        <v>0</v>
      </c>
      <c r="AL122" s="5">
        <f>IFERROR(SUM(Y122:AK122),-5000)*((Cockpit!$C$3)^0)</f>
        <v>-5000</v>
      </c>
      <c r="AM122" s="19">
        <f>INDEX('Team forecast'!$M$3:$AU$22,MATCH($B122,'Team forecast'!$B$3:$B$22,0),MATCH(AM$1,'Team forecast'!$M$2:$AU$2,0))</f>
        <v>0</v>
      </c>
      <c r="AN122" s="19">
        <f>INDEX('Team forecast'!$M$3:$AU$22,MATCH($B122,'Team forecast'!$B$3:$B$22,0),MATCH(AN$1,'Team forecast'!$M$2:$AU$2,0))</f>
        <v>0</v>
      </c>
      <c r="AO122" s="19">
        <f>INDEX('Team forecast'!$M$3:$AU$22,MATCH($B122,'Team forecast'!$B$3:$B$22,0),MATCH(AO$1,'Team forecast'!$M$2:$AU$2,0))</f>
        <v>0</v>
      </c>
      <c r="AP122" s="19">
        <f>INDEX('Team forecast'!$M$3:$AU$22,MATCH($B122,'Team forecast'!$B$3:$B$22,0),MATCH(AP$1,'Team forecast'!$M$2:$AU$2,0))</f>
        <v>0</v>
      </c>
      <c r="AQ122" s="5">
        <f t="shared" si="92"/>
        <v>-5000</v>
      </c>
      <c r="AR122" s="5">
        <f>INDEX('Team forecast'!$M$3:$AU$22,MATCH($B122,'Team forecast'!$B$3:$B$22,0),MATCH(AR$1,'Team forecast'!$M$2:$AU$2,0))*IF($Y122&gt;0,25000,0)</f>
        <v>0</v>
      </c>
      <c r="AS122" s="5">
        <f>INDEX('Team forecast'!$M$3:$AU$22,MATCH($B122,'Team forecast'!$B$3:$B$22,0),MATCH(AS$1,'Team forecast'!$M$2:$AU$2,0))*IF($Y122&gt;0,5000,0)</f>
        <v>0</v>
      </c>
      <c r="AT122" s="5">
        <f>INDEX('Team forecast'!$M$3:$AU$22,MATCH($B122,'Team forecast'!$B$3:$B$22,0),MATCH(AT$1,'Team forecast'!$M$2:$AU$2,0))*IF($Y122&gt;0,-15000,0)</f>
        <v>0</v>
      </c>
      <c r="AU122" s="5">
        <f t="shared" si="93"/>
        <v>0</v>
      </c>
      <c r="AV122" s="5">
        <f t="shared" si="94"/>
        <v>0</v>
      </c>
      <c r="AW122" s="5">
        <f t="shared" si="95"/>
        <v>0</v>
      </c>
      <c r="AX122" s="5">
        <f t="shared" si="96"/>
        <v>0</v>
      </c>
      <c r="AY122" s="5">
        <f t="shared" si="97"/>
        <v>0</v>
      </c>
      <c r="AZ122" s="5">
        <f t="shared" si="98"/>
        <v>0</v>
      </c>
      <c r="BA122" s="5">
        <f t="shared" si="99"/>
        <v>0</v>
      </c>
      <c r="BB122" s="5">
        <f t="shared" si="100"/>
        <v>0</v>
      </c>
      <c r="BC122" s="5">
        <f t="shared" si="101"/>
        <v>0</v>
      </c>
      <c r="BD122" s="5">
        <f>IFERROR(SUM(AR122:BC122),0)*((Cockpit!$C$3)^1)</f>
        <v>0</v>
      </c>
      <c r="BE122" s="19">
        <f>INDEX('Team forecast'!$M$3:$AU$22,MATCH($B122,'Team forecast'!$B$3:$B$22,0),MATCH(BE$1,'Team forecast'!$M$2:$AU$2,0))</f>
        <v>0</v>
      </c>
      <c r="BF122" s="19">
        <f>INDEX('Team forecast'!$M$3:$AU$22,MATCH($B122,'Team forecast'!$B$3:$B$22,0),MATCH(BF$1,'Team forecast'!$M$2:$AU$2,0))</f>
        <v>0</v>
      </c>
      <c r="BG122" s="19">
        <f>INDEX('Team forecast'!$M$3:$AU$22,MATCH($B122,'Team forecast'!$B$3:$B$22,0),MATCH(BG$1,'Team forecast'!$M$2:$AU$2,0))</f>
        <v>0</v>
      </c>
      <c r="BH122" s="19">
        <f>INDEX('Team forecast'!$M$3:$AU$22,MATCH($B122,'Team forecast'!$B$3:$B$22,0),MATCH(BH$1,'Team forecast'!$M$2:$AU$2,0))</f>
        <v>0</v>
      </c>
      <c r="BI122" s="5">
        <f t="shared" si="102"/>
        <v>-5000</v>
      </c>
      <c r="BJ122" s="5">
        <f>INDEX('Team forecast'!$M$3:$AU$22,MATCH($B122,'Team forecast'!$B$3:$B$22,0),MATCH(BJ$1,'Team forecast'!$M$2:$AU$2,0))*IF($Y122&gt;0,25000,0)</f>
        <v>0</v>
      </c>
      <c r="BK122" s="5">
        <f>INDEX('Team forecast'!$M$3:$AU$22,MATCH($B122,'Team forecast'!$B$3:$B$22,0),MATCH(BK$1,'Team forecast'!$M$2:$AU$2,0))*IF($Y122&gt;0,5000,0)</f>
        <v>0</v>
      </c>
      <c r="BL122" s="5">
        <f>INDEX('Team forecast'!$M$3:$AU$22,MATCH($B122,'Team forecast'!$B$3:$B$22,0),MATCH(BL$1,'Team forecast'!$M$2:$AU$2,0))*IF($Y122&gt;0,-15000,0)</f>
        <v>0</v>
      </c>
      <c r="BM122" s="5">
        <f t="shared" si="103"/>
        <v>0</v>
      </c>
      <c r="BN122" s="5">
        <f t="shared" si="104"/>
        <v>0</v>
      </c>
      <c r="BO122" s="5">
        <f t="shared" si="105"/>
        <v>0</v>
      </c>
      <c r="BP122" s="5">
        <f t="shared" si="106"/>
        <v>0</v>
      </c>
      <c r="BQ122" s="5">
        <f t="shared" si="107"/>
        <v>0</v>
      </c>
      <c r="BR122" s="5">
        <f t="shared" si="108"/>
        <v>0</v>
      </c>
      <c r="BS122" s="5">
        <f t="shared" si="109"/>
        <v>0</v>
      </c>
      <c r="BT122" s="5">
        <f t="shared" si="110"/>
        <v>0</v>
      </c>
      <c r="BU122" s="5">
        <f t="shared" si="111"/>
        <v>0</v>
      </c>
      <c r="BV122" s="5">
        <f>IFERROR(SUM(BJ122:BU122),0)*((Cockpit!$C$3)^2)</f>
        <v>0</v>
      </c>
      <c r="BW122" s="19">
        <f>INDEX('Team forecast'!$M$3:$AU$22,MATCH($B122,'Team forecast'!$B$3:$B$22,0),MATCH(BW$1,'Team forecast'!$M$2:$AU$2,0))</f>
        <v>0</v>
      </c>
      <c r="BX122" s="19">
        <f>INDEX('Team forecast'!$M$3:$AU$22,MATCH($B122,'Team forecast'!$B$3:$B$22,0),MATCH(BX$1,'Team forecast'!$M$2:$AU$2,0))</f>
        <v>0</v>
      </c>
      <c r="BY122" s="19">
        <f>INDEX('Team forecast'!$M$3:$AU$22,MATCH($B122,'Team forecast'!$B$3:$B$22,0),MATCH(BY$1,'Team forecast'!$M$2:$AU$2,0))</f>
        <v>0</v>
      </c>
      <c r="BZ122" s="19">
        <f>INDEX('Team forecast'!$M$3:$AU$22,MATCH($B122,'Team forecast'!$B$3:$B$22,0),MATCH(BZ$1,'Team forecast'!$M$2:$AU$2,0))</f>
        <v>0</v>
      </c>
      <c r="CA122" s="5">
        <f t="shared" si="112"/>
        <v>-5000</v>
      </c>
      <c r="CB122" s="5">
        <f>INDEX('Team forecast'!$M$3:$AU$22,MATCH($B122,'Team forecast'!$B$3:$B$22,0),MATCH(CB$1,'Team forecast'!$M$2:$AU$2,0))*IF($Y122&gt;0,25000,0)</f>
        <v>0</v>
      </c>
      <c r="CC122" s="5">
        <f>INDEX('Team forecast'!$M$3:$AU$22,MATCH($B122,'Team forecast'!$B$3:$B$22,0),MATCH(CC$1,'Team forecast'!$M$2:$AU$2,0))*IF($Y122&gt;0,5000,0)</f>
        <v>0</v>
      </c>
      <c r="CD122" s="5">
        <f>INDEX('Team forecast'!$M$3:$AU$22,MATCH($B122,'Team forecast'!$B$3:$B$22,0),MATCH(CD$1,'Team forecast'!$M$2:$AU$2,0))*IF($Y122&gt;0,-15000,0)</f>
        <v>0</v>
      </c>
      <c r="CE122" s="5">
        <f t="shared" si="113"/>
        <v>0</v>
      </c>
      <c r="CF122" s="5">
        <f t="shared" si="114"/>
        <v>0</v>
      </c>
      <c r="CG122" s="5">
        <f t="shared" si="115"/>
        <v>0</v>
      </c>
      <c r="CH122" s="5">
        <f t="shared" si="116"/>
        <v>0</v>
      </c>
      <c r="CI122" s="5">
        <f t="shared" si="117"/>
        <v>0</v>
      </c>
      <c r="CJ122" s="5">
        <f t="shared" si="118"/>
        <v>0</v>
      </c>
      <c r="CK122" s="5">
        <f t="shared" si="119"/>
        <v>0</v>
      </c>
      <c r="CL122" s="5">
        <f t="shared" si="120"/>
        <v>0</v>
      </c>
      <c r="CM122" s="5">
        <f t="shared" si="121"/>
        <v>0</v>
      </c>
      <c r="CN122" s="5">
        <f>IFERROR(SUM(CB122:CM122),0)*((Cockpit!$C$3)^3)</f>
        <v>0</v>
      </c>
      <c r="CO122" s="19">
        <f>INDEX('Team forecast'!$M$3:$AU$22,MATCH($B122,'Team forecast'!$B$3:$B$22,0),MATCH(CO$1,'Team forecast'!$M$2:$AU$2,0))</f>
        <v>0</v>
      </c>
      <c r="CP122" s="19">
        <f>INDEX('Team forecast'!$M$3:$AU$22,MATCH($B122,'Team forecast'!$B$3:$B$22,0),MATCH(CP$1,'Team forecast'!$M$2:$AU$2,0))</f>
        <v>0</v>
      </c>
      <c r="CQ122" s="19">
        <f>INDEX('Team forecast'!$M$3:$AU$22,MATCH($B122,'Team forecast'!$B$3:$B$22,0),MATCH(CQ$1,'Team forecast'!$M$2:$AU$2,0))</f>
        <v>0</v>
      </c>
      <c r="CR122" s="19">
        <f>INDEX('Team forecast'!$M$3:$AU$22,MATCH($B122,'Team forecast'!$B$3:$B$22,0),MATCH(CR$1,'Team forecast'!$M$2:$AU$2,0))</f>
        <v>0</v>
      </c>
      <c r="CS122" s="5">
        <f t="shared" si="122"/>
        <v>-5000</v>
      </c>
      <c r="CT122" s="5">
        <f>INDEX('Team forecast'!$M$3:$AU$22,MATCH($B122,'Team forecast'!$B$3:$B$22,0),MATCH(CT$1,'Team forecast'!$M$2:$AU$2,0))*IF($Y122&gt;0,25000,0)</f>
        <v>0</v>
      </c>
      <c r="CU122" s="5">
        <f>INDEX('Team forecast'!$M$3:$AU$22,MATCH($B122,'Team forecast'!$B$3:$B$22,0),MATCH(CU$1,'Team forecast'!$M$2:$AU$2,0))*IF($Y122&gt;0,5000,0)</f>
        <v>0</v>
      </c>
      <c r="CV122" s="5">
        <f>INDEX('Team forecast'!$M$3:$AU$22,MATCH($B122,'Team forecast'!$B$3:$B$22,0),MATCH(CV$1,'Team forecast'!$M$2:$AU$2,0))*IF($Y122&gt;0,-15000,0)</f>
        <v>0</v>
      </c>
      <c r="CW122" s="5">
        <f t="shared" si="123"/>
        <v>0</v>
      </c>
      <c r="CX122" s="5">
        <f t="shared" si="124"/>
        <v>0</v>
      </c>
      <c r="CY122" s="5">
        <f t="shared" si="125"/>
        <v>0</v>
      </c>
      <c r="CZ122" s="5">
        <f t="shared" si="126"/>
        <v>0</v>
      </c>
      <c r="DA122" s="5">
        <f t="shared" si="127"/>
        <v>0</v>
      </c>
      <c r="DB122" s="5">
        <f t="shared" si="128"/>
        <v>0</v>
      </c>
      <c r="DC122" s="5">
        <f t="shared" si="129"/>
        <v>0</v>
      </c>
      <c r="DD122" s="5">
        <f t="shared" si="130"/>
        <v>0</v>
      </c>
      <c r="DE122" s="5">
        <f t="shared" si="131"/>
        <v>0</v>
      </c>
      <c r="DF122" s="5">
        <f>IFERROR(SUM(CT122:DE122),0)*((Cockpit!$C$3)^4)</f>
        <v>0</v>
      </c>
      <c r="DG122" s="19">
        <f>INDEX('Team forecast'!$M$3:$AU$22,MATCH($B122,'Team forecast'!$B$3:$B$22,0),MATCH(DG$1,'Team forecast'!$M$2:$AU$2,0))</f>
        <v>0</v>
      </c>
      <c r="DH122" s="19">
        <f>INDEX('Team forecast'!$M$3:$AU$22,MATCH($B122,'Team forecast'!$B$3:$B$22,0),MATCH(DH$1,'Team forecast'!$M$2:$AU$2,0))</f>
        <v>0</v>
      </c>
      <c r="DI122" s="19">
        <f>INDEX('Team forecast'!$M$3:$AU$22,MATCH($B122,'Team forecast'!$B$3:$B$22,0),MATCH(DI$1,'Team forecast'!$M$2:$AU$2,0))</f>
        <v>0</v>
      </c>
      <c r="DJ122" s="19">
        <f>INDEX('Team forecast'!$M$3:$AU$22,MATCH($B122,'Team forecast'!$B$3:$B$22,0),MATCH(DJ$1,'Team forecast'!$M$2:$AU$2,0))</f>
        <v>0</v>
      </c>
      <c r="DK122" s="5">
        <f t="shared" si="132"/>
        <v>-5000</v>
      </c>
      <c r="DL122" s="5">
        <f>INDEX('Team forecast'!$M$3:$AU$22,MATCH($B122,'Team forecast'!$B$3:$B$22,0),MATCH(DL$1,'Team forecast'!$M$2:$AU$2,0))*IF($Y122&gt;0,25000,0)</f>
        <v>0</v>
      </c>
      <c r="DM122" s="5">
        <f>INDEX('Team forecast'!$M$3:$AU$22,MATCH($B122,'Team forecast'!$B$3:$B$22,0),MATCH(DM$1,'Team forecast'!$M$2:$AU$2,0))*IF($Y122&gt;0,5000,0)</f>
        <v>0</v>
      </c>
      <c r="DN122" s="5">
        <f>INDEX('Team forecast'!$M$3:$AU$22,MATCH($B122,'Team forecast'!$B$3:$B$22,0),MATCH(DN$1,'Team forecast'!$M$2:$AU$2,0))*IF($Y122&gt;0,-15000,0)</f>
        <v>0</v>
      </c>
      <c r="DO122" s="5">
        <f t="shared" si="133"/>
        <v>0</v>
      </c>
      <c r="DP122" s="5">
        <f t="shared" si="134"/>
        <v>0</v>
      </c>
      <c r="DQ122" s="5">
        <f t="shared" si="135"/>
        <v>0</v>
      </c>
      <c r="DR122" s="5">
        <f t="shared" si="136"/>
        <v>0</v>
      </c>
      <c r="DS122" s="5">
        <f t="shared" si="137"/>
        <v>0</v>
      </c>
      <c r="DT122" s="5">
        <f t="shared" si="138"/>
        <v>0</v>
      </c>
      <c r="DU122" s="5">
        <f t="shared" si="139"/>
        <v>0</v>
      </c>
      <c r="DV122" s="5">
        <f t="shared" si="140"/>
        <v>0</v>
      </c>
      <c r="DW122" s="5">
        <f t="shared" si="141"/>
        <v>0</v>
      </c>
      <c r="DX122" s="5">
        <f>IFERROR(SUM(DL122:DW122),0)*((Cockpit!$C$3)^5)</f>
        <v>0</v>
      </c>
      <c r="DY122" s="5">
        <f t="shared" si="142"/>
        <v>-5000</v>
      </c>
      <c r="DZ122" s="5" t="str">
        <f>IF(ISERROR(MATCH(A122,'Current squad'!B:B,0)),"No","Yes")</f>
        <v>No</v>
      </c>
      <c r="EA122" s="5" cm="1">
        <f t="array" ref="EA122">IFERROR(_xlfn.IFS(DZ122="Yes",0,DZ122="No",H122*1%),999999)</f>
        <v>42210</v>
      </c>
      <c r="EB122" s="5">
        <f t="shared" si="84"/>
        <v>4263210</v>
      </c>
      <c r="EC122" s="5">
        <f t="shared" si="143"/>
        <v>-47210</v>
      </c>
      <c r="ED122" s="1">
        <f t="shared" si="85"/>
        <v>-1.1184553423359394E-2</v>
      </c>
      <c r="EE122" s="5">
        <f>RANK(EC122,$EC$2:$EC$572)+COUNTIF($EC$2:EC122,EC122)-1</f>
        <v>471</v>
      </c>
      <c r="EF122" s="4">
        <f>RANK(ED122,$ED$2:$ED$572)+COUNTIF($ED$2:ED122,ED122)-1</f>
        <v>271</v>
      </c>
    </row>
    <row r="123" spans="1:136" x14ac:dyDescent="0.3">
      <c r="A123" t="str">
        <f>IF(Holdet.dk!A123&lt;&gt;"",Holdet.dk!A123,"")</f>
        <v>Daniel Langley</v>
      </c>
      <c r="B123" t="str">
        <f>INDEX(Holdet.dk!B:B,MATCH($A123,Holdet.dk!$A:$A,0))</f>
        <v>Newcastle</v>
      </c>
      <c r="C123" t="str">
        <f>INDEX(Holdet.dk!C:C,MATCH($A123,Holdet.dk!$A:$A,0))</f>
        <v>Goalkeeper</v>
      </c>
      <c r="D123" t="str">
        <f>INDEX(Holdet.dk!D:D,MATCH($A123,Holdet.dk!$A:$A,0))</f>
        <v>2.895.000</v>
      </c>
      <c r="E123" s="1">
        <f>IFERROR(_xlfn.NUMBERVALUE(INDEX(Holdet.dk!$E:$E,MATCH($A123,Holdet.dk!$A:$A,0)),","),0)</f>
        <v>0</v>
      </c>
      <c r="F123" t="str">
        <f>IF(INDEX(Lookup!H:H,MATCH('Master data'!A123,Lookup!G:G,0))=0,A123,INDEX(Lookup!H:H,MATCH('Master data'!A123,Lookup!G:G,0)))</f>
        <v>Dan Langley</v>
      </c>
      <c r="G123" t="str">
        <f>IFERROR(INDEX(Lookup!B:B,MATCH(INDEX(Rotowire!C:C,MATCH(F123,Rotowire!A:A,0)),Lookup!D:D,0)),"")</f>
        <v/>
      </c>
      <c r="H123" s="5">
        <f t="shared" si="76"/>
        <v>2895000</v>
      </c>
      <c r="I123" s="19">
        <f>IFERROR(INDEX('Team forecast'!$G$3:$I$22,MATCH($B123,'Team forecast'!$B$3:$B$22,0),MATCH(I$1,'Team forecast'!$G$2:$I$2,0)),0)</f>
        <v>0.8913043478260867</v>
      </c>
      <c r="J123" s="19">
        <f>IFERROR(INDEX('Team forecast'!$G$3:$I$22,MATCH($B123,'Team forecast'!$B$3:$B$22,0),MATCH(J$1,'Team forecast'!$G$2:$I$2,0)),0)</f>
        <v>0.79881656804733725</v>
      </c>
      <c r="K123" s="19">
        <f>IFERROR(INDEX('Team forecast'!$G$3:$I$22,MATCH($B123,'Team forecast'!$B$3:$B$22,0),MATCH(K$1,'Team forecast'!$G$2:$I$2,0)),0)</f>
        <v>1.5249427096817147</v>
      </c>
      <c r="L123">
        <f>SUMIFS(Rotowire!E:E,Rotowire!$A:$A,'Master data'!$F123)</f>
        <v>0</v>
      </c>
      <c r="M123" s="2">
        <f>SUMIFS(Rotowire!F:F,Rotowire!$A:$A,'Master data'!$F123)*I123</f>
        <v>0</v>
      </c>
      <c r="N123" s="2">
        <f>SUMIFS(Rotowire!G:G,Rotowire!$A:$A,'Master data'!$F123)*I123</f>
        <v>0</v>
      </c>
      <c r="O123" s="2">
        <f>SUMIFS(Rotowire!I:I,Rotowire!$A:$A,'Master data'!$F123)*I123</f>
        <v>0</v>
      </c>
      <c r="P123" s="2">
        <f>SUMIFS(Rotowire!W:W,Rotowire!$A:$A,'Master data'!$F123)*K123</f>
        <v>0</v>
      </c>
      <c r="Q123" s="2">
        <f>SUMIFS(Rotowire!Y:Y,Rotowire!$A:$A,'Master data'!$F123)*J123</f>
        <v>0</v>
      </c>
      <c r="R123" s="2">
        <f>SUMIFS(Rotowire!AB:AB,Rotowire!$A:$A,'Master data'!$F123)</f>
        <v>0</v>
      </c>
      <c r="S123" s="2">
        <f>SUMIFS(Rotowire!AC:AC,Rotowire!$A:$A,'Master data'!$F123)</f>
        <v>0</v>
      </c>
      <c r="T123" s="2">
        <f>INDEX('Team forecast'!D$3:D$22,MATCH($B123,'Team forecast'!$B$3:$B$22,0))</f>
        <v>1.23</v>
      </c>
      <c r="U123" s="2">
        <f>INDEX('Team forecast'!E$3:E$22,MATCH($B123,'Team forecast'!$B$3:$B$22,0))</f>
        <v>1.35</v>
      </c>
      <c r="V123" s="2">
        <f>INDEX('Team forecast'!J$3:J$22,MATCH($B123,'Team forecast'!$B$3:$B$22,0))</f>
        <v>0.33679999999999999</v>
      </c>
      <c r="W123" s="2">
        <f>INDEX('Team forecast'!K$3:K$22,MATCH($B123,'Team forecast'!$B$3:$B$22,0))</f>
        <v>0.2712</v>
      </c>
      <c r="X123" s="2">
        <f>INDEX('Team forecast'!L$3:L$22,MATCH($B123,'Team forecast'!$B$3:$B$22,0))</f>
        <v>0.39200000000000002</v>
      </c>
      <c r="Y123" s="5">
        <f t="shared" si="77"/>
        <v>-5000</v>
      </c>
      <c r="Z123" s="5">
        <f t="shared" si="78"/>
        <v>0</v>
      </c>
      <c r="AA123" s="5">
        <f t="shared" si="79"/>
        <v>0</v>
      </c>
      <c r="AB123" s="5">
        <f t="shared" si="80"/>
        <v>0</v>
      </c>
      <c r="AC123" s="5">
        <f t="shared" si="81"/>
        <v>0</v>
      </c>
      <c r="AD123" s="5">
        <f t="shared" si="86"/>
        <v>0</v>
      </c>
      <c r="AE123" s="5">
        <f t="shared" si="87"/>
        <v>0</v>
      </c>
      <c r="AF123" s="5">
        <f t="shared" si="82"/>
        <v>0</v>
      </c>
      <c r="AG123" s="5">
        <f t="shared" si="83"/>
        <v>0</v>
      </c>
      <c r="AH123" s="5">
        <f t="shared" si="88"/>
        <v>0</v>
      </c>
      <c r="AI123" s="5">
        <f t="shared" si="89"/>
        <v>0</v>
      </c>
      <c r="AJ123" s="5">
        <f t="shared" si="90"/>
        <v>0</v>
      </c>
      <c r="AK123" s="5">
        <f t="shared" si="91"/>
        <v>0</v>
      </c>
      <c r="AL123" s="5">
        <f>IFERROR(SUM(Y123:AK123),-5000)*((Cockpit!$C$3)^0)</f>
        <v>-5000</v>
      </c>
      <c r="AM123" s="19">
        <f>INDEX('Team forecast'!$M$3:$AU$22,MATCH($B123,'Team forecast'!$B$3:$B$22,0),MATCH(AM$1,'Team forecast'!$M$2:$AU$2,0))</f>
        <v>0</v>
      </c>
      <c r="AN123" s="19">
        <f>INDEX('Team forecast'!$M$3:$AU$22,MATCH($B123,'Team forecast'!$B$3:$B$22,0),MATCH(AN$1,'Team forecast'!$M$2:$AU$2,0))</f>
        <v>0</v>
      </c>
      <c r="AO123" s="19">
        <f>INDEX('Team forecast'!$M$3:$AU$22,MATCH($B123,'Team forecast'!$B$3:$B$22,0),MATCH(AO$1,'Team forecast'!$M$2:$AU$2,0))</f>
        <v>0</v>
      </c>
      <c r="AP123" s="19">
        <f>INDEX('Team forecast'!$M$3:$AU$22,MATCH($B123,'Team forecast'!$B$3:$B$22,0),MATCH(AP$1,'Team forecast'!$M$2:$AU$2,0))</f>
        <v>0</v>
      </c>
      <c r="AQ123" s="5">
        <f t="shared" si="92"/>
        <v>-5000</v>
      </c>
      <c r="AR123" s="5">
        <f>INDEX('Team forecast'!$M$3:$AU$22,MATCH($B123,'Team forecast'!$B$3:$B$22,0),MATCH(AR$1,'Team forecast'!$M$2:$AU$2,0))*IF($Y123&gt;0,25000,0)</f>
        <v>0</v>
      </c>
      <c r="AS123" s="5">
        <f>INDEX('Team forecast'!$M$3:$AU$22,MATCH($B123,'Team forecast'!$B$3:$B$22,0),MATCH(AS$1,'Team forecast'!$M$2:$AU$2,0))*IF($Y123&gt;0,5000,0)</f>
        <v>0</v>
      </c>
      <c r="AT123" s="5">
        <f>INDEX('Team forecast'!$M$3:$AU$22,MATCH($B123,'Team forecast'!$B$3:$B$22,0),MATCH(AT$1,'Team forecast'!$M$2:$AU$2,0))*IF($Y123&gt;0,-15000,0)</f>
        <v>0</v>
      </c>
      <c r="AU123" s="5">
        <f t="shared" si="93"/>
        <v>0</v>
      </c>
      <c r="AV123" s="5">
        <f t="shared" si="94"/>
        <v>0</v>
      </c>
      <c r="AW123" s="5">
        <f t="shared" si="95"/>
        <v>0</v>
      </c>
      <c r="AX123" s="5">
        <f t="shared" si="96"/>
        <v>0</v>
      </c>
      <c r="AY123" s="5">
        <f t="shared" si="97"/>
        <v>0</v>
      </c>
      <c r="AZ123" s="5">
        <f t="shared" si="98"/>
        <v>0</v>
      </c>
      <c r="BA123" s="5">
        <f t="shared" si="99"/>
        <v>0</v>
      </c>
      <c r="BB123" s="5">
        <f t="shared" si="100"/>
        <v>0</v>
      </c>
      <c r="BC123" s="5">
        <f t="shared" si="101"/>
        <v>0</v>
      </c>
      <c r="BD123" s="5">
        <f>IFERROR(SUM(AR123:BC123),0)*((Cockpit!$C$3)^1)</f>
        <v>0</v>
      </c>
      <c r="BE123" s="19">
        <f>INDEX('Team forecast'!$M$3:$AU$22,MATCH($B123,'Team forecast'!$B$3:$B$22,0),MATCH(BE$1,'Team forecast'!$M$2:$AU$2,0))</f>
        <v>0</v>
      </c>
      <c r="BF123" s="19">
        <f>INDEX('Team forecast'!$M$3:$AU$22,MATCH($B123,'Team forecast'!$B$3:$B$22,0),MATCH(BF$1,'Team forecast'!$M$2:$AU$2,0))</f>
        <v>0</v>
      </c>
      <c r="BG123" s="19">
        <f>INDEX('Team forecast'!$M$3:$AU$22,MATCH($B123,'Team forecast'!$B$3:$B$22,0),MATCH(BG$1,'Team forecast'!$M$2:$AU$2,0))</f>
        <v>0</v>
      </c>
      <c r="BH123" s="19">
        <f>INDEX('Team forecast'!$M$3:$AU$22,MATCH($B123,'Team forecast'!$B$3:$B$22,0),MATCH(BH$1,'Team forecast'!$M$2:$AU$2,0))</f>
        <v>0</v>
      </c>
      <c r="BI123" s="5">
        <f t="shared" si="102"/>
        <v>-5000</v>
      </c>
      <c r="BJ123" s="5">
        <f>INDEX('Team forecast'!$M$3:$AU$22,MATCH($B123,'Team forecast'!$B$3:$B$22,0),MATCH(BJ$1,'Team forecast'!$M$2:$AU$2,0))*IF($Y123&gt;0,25000,0)</f>
        <v>0</v>
      </c>
      <c r="BK123" s="5">
        <f>INDEX('Team forecast'!$M$3:$AU$22,MATCH($B123,'Team forecast'!$B$3:$B$22,0),MATCH(BK$1,'Team forecast'!$M$2:$AU$2,0))*IF($Y123&gt;0,5000,0)</f>
        <v>0</v>
      </c>
      <c r="BL123" s="5">
        <f>INDEX('Team forecast'!$M$3:$AU$22,MATCH($B123,'Team forecast'!$B$3:$B$22,0),MATCH(BL$1,'Team forecast'!$M$2:$AU$2,0))*IF($Y123&gt;0,-15000,0)</f>
        <v>0</v>
      </c>
      <c r="BM123" s="5">
        <f t="shared" si="103"/>
        <v>0</v>
      </c>
      <c r="BN123" s="5">
        <f t="shared" si="104"/>
        <v>0</v>
      </c>
      <c r="BO123" s="5">
        <f t="shared" si="105"/>
        <v>0</v>
      </c>
      <c r="BP123" s="5">
        <f t="shared" si="106"/>
        <v>0</v>
      </c>
      <c r="BQ123" s="5">
        <f t="shared" si="107"/>
        <v>0</v>
      </c>
      <c r="BR123" s="5">
        <f t="shared" si="108"/>
        <v>0</v>
      </c>
      <c r="BS123" s="5">
        <f t="shared" si="109"/>
        <v>0</v>
      </c>
      <c r="BT123" s="5">
        <f t="shared" si="110"/>
        <v>0</v>
      </c>
      <c r="BU123" s="5">
        <f t="shared" si="111"/>
        <v>0</v>
      </c>
      <c r="BV123" s="5">
        <f>IFERROR(SUM(BJ123:BU123),0)*((Cockpit!$C$3)^2)</f>
        <v>0</v>
      </c>
      <c r="BW123" s="19">
        <f>INDEX('Team forecast'!$M$3:$AU$22,MATCH($B123,'Team forecast'!$B$3:$B$22,0),MATCH(BW$1,'Team forecast'!$M$2:$AU$2,0))</f>
        <v>0</v>
      </c>
      <c r="BX123" s="19">
        <f>INDEX('Team forecast'!$M$3:$AU$22,MATCH($B123,'Team forecast'!$B$3:$B$22,0),MATCH(BX$1,'Team forecast'!$M$2:$AU$2,0))</f>
        <v>0</v>
      </c>
      <c r="BY123" s="19">
        <f>INDEX('Team forecast'!$M$3:$AU$22,MATCH($B123,'Team forecast'!$B$3:$B$22,0),MATCH(BY$1,'Team forecast'!$M$2:$AU$2,0))</f>
        <v>0</v>
      </c>
      <c r="BZ123" s="19">
        <f>INDEX('Team forecast'!$M$3:$AU$22,MATCH($B123,'Team forecast'!$B$3:$B$22,0),MATCH(BZ$1,'Team forecast'!$M$2:$AU$2,0))</f>
        <v>0</v>
      </c>
      <c r="CA123" s="5">
        <f t="shared" si="112"/>
        <v>-5000</v>
      </c>
      <c r="CB123" s="5">
        <f>INDEX('Team forecast'!$M$3:$AU$22,MATCH($B123,'Team forecast'!$B$3:$B$22,0),MATCH(CB$1,'Team forecast'!$M$2:$AU$2,0))*IF($Y123&gt;0,25000,0)</f>
        <v>0</v>
      </c>
      <c r="CC123" s="5">
        <f>INDEX('Team forecast'!$M$3:$AU$22,MATCH($B123,'Team forecast'!$B$3:$B$22,0),MATCH(CC$1,'Team forecast'!$M$2:$AU$2,0))*IF($Y123&gt;0,5000,0)</f>
        <v>0</v>
      </c>
      <c r="CD123" s="5">
        <f>INDEX('Team forecast'!$M$3:$AU$22,MATCH($B123,'Team forecast'!$B$3:$B$22,0),MATCH(CD$1,'Team forecast'!$M$2:$AU$2,0))*IF($Y123&gt;0,-15000,0)</f>
        <v>0</v>
      </c>
      <c r="CE123" s="5">
        <f t="shared" si="113"/>
        <v>0</v>
      </c>
      <c r="CF123" s="5">
        <f t="shared" si="114"/>
        <v>0</v>
      </c>
      <c r="CG123" s="5">
        <f t="shared" si="115"/>
        <v>0</v>
      </c>
      <c r="CH123" s="5">
        <f t="shared" si="116"/>
        <v>0</v>
      </c>
      <c r="CI123" s="5">
        <f t="shared" si="117"/>
        <v>0</v>
      </c>
      <c r="CJ123" s="5">
        <f t="shared" si="118"/>
        <v>0</v>
      </c>
      <c r="CK123" s="5">
        <f t="shared" si="119"/>
        <v>0</v>
      </c>
      <c r="CL123" s="5">
        <f t="shared" si="120"/>
        <v>0</v>
      </c>
      <c r="CM123" s="5">
        <f t="shared" si="121"/>
        <v>0</v>
      </c>
      <c r="CN123" s="5">
        <f>IFERROR(SUM(CB123:CM123),0)*((Cockpit!$C$3)^3)</f>
        <v>0</v>
      </c>
      <c r="CO123" s="19">
        <f>INDEX('Team forecast'!$M$3:$AU$22,MATCH($B123,'Team forecast'!$B$3:$B$22,0),MATCH(CO$1,'Team forecast'!$M$2:$AU$2,0))</f>
        <v>0</v>
      </c>
      <c r="CP123" s="19">
        <f>INDEX('Team forecast'!$M$3:$AU$22,MATCH($B123,'Team forecast'!$B$3:$B$22,0),MATCH(CP$1,'Team forecast'!$M$2:$AU$2,0))</f>
        <v>0</v>
      </c>
      <c r="CQ123" s="19">
        <f>INDEX('Team forecast'!$M$3:$AU$22,MATCH($B123,'Team forecast'!$B$3:$B$22,0),MATCH(CQ$1,'Team forecast'!$M$2:$AU$2,0))</f>
        <v>0</v>
      </c>
      <c r="CR123" s="19">
        <f>INDEX('Team forecast'!$M$3:$AU$22,MATCH($B123,'Team forecast'!$B$3:$B$22,0),MATCH(CR$1,'Team forecast'!$M$2:$AU$2,0))</f>
        <v>0</v>
      </c>
      <c r="CS123" s="5">
        <f t="shared" si="122"/>
        <v>-5000</v>
      </c>
      <c r="CT123" s="5">
        <f>INDEX('Team forecast'!$M$3:$AU$22,MATCH($B123,'Team forecast'!$B$3:$B$22,0),MATCH(CT$1,'Team forecast'!$M$2:$AU$2,0))*IF($Y123&gt;0,25000,0)</f>
        <v>0</v>
      </c>
      <c r="CU123" s="5">
        <f>INDEX('Team forecast'!$M$3:$AU$22,MATCH($B123,'Team forecast'!$B$3:$B$22,0),MATCH(CU$1,'Team forecast'!$M$2:$AU$2,0))*IF($Y123&gt;0,5000,0)</f>
        <v>0</v>
      </c>
      <c r="CV123" s="5">
        <f>INDEX('Team forecast'!$M$3:$AU$22,MATCH($B123,'Team forecast'!$B$3:$B$22,0),MATCH(CV$1,'Team forecast'!$M$2:$AU$2,0))*IF($Y123&gt;0,-15000,0)</f>
        <v>0</v>
      </c>
      <c r="CW123" s="5">
        <f t="shared" si="123"/>
        <v>0</v>
      </c>
      <c r="CX123" s="5">
        <f t="shared" si="124"/>
        <v>0</v>
      </c>
      <c r="CY123" s="5">
        <f t="shared" si="125"/>
        <v>0</v>
      </c>
      <c r="CZ123" s="5">
        <f t="shared" si="126"/>
        <v>0</v>
      </c>
      <c r="DA123" s="5">
        <f t="shared" si="127"/>
        <v>0</v>
      </c>
      <c r="DB123" s="5">
        <f t="shared" si="128"/>
        <v>0</v>
      </c>
      <c r="DC123" s="5">
        <f t="shared" si="129"/>
        <v>0</v>
      </c>
      <c r="DD123" s="5">
        <f t="shared" si="130"/>
        <v>0</v>
      </c>
      <c r="DE123" s="5">
        <f t="shared" si="131"/>
        <v>0</v>
      </c>
      <c r="DF123" s="5">
        <f>IFERROR(SUM(CT123:DE123),0)*((Cockpit!$C$3)^4)</f>
        <v>0</v>
      </c>
      <c r="DG123" s="19">
        <f>INDEX('Team forecast'!$M$3:$AU$22,MATCH($B123,'Team forecast'!$B$3:$B$22,0),MATCH(DG$1,'Team forecast'!$M$2:$AU$2,0))</f>
        <v>0</v>
      </c>
      <c r="DH123" s="19">
        <f>INDEX('Team forecast'!$M$3:$AU$22,MATCH($B123,'Team forecast'!$B$3:$B$22,0),MATCH(DH$1,'Team forecast'!$M$2:$AU$2,0))</f>
        <v>0</v>
      </c>
      <c r="DI123" s="19">
        <f>INDEX('Team forecast'!$M$3:$AU$22,MATCH($B123,'Team forecast'!$B$3:$B$22,0),MATCH(DI$1,'Team forecast'!$M$2:$AU$2,0))</f>
        <v>0</v>
      </c>
      <c r="DJ123" s="19">
        <f>INDEX('Team forecast'!$M$3:$AU$22,MATCH($B123,'Team forecast'!$B$3:$B$22,0),MATCH(DJ$1,'Team forecast'!$M$2:$AU$2,0))</f>
        <v>0</v>
      </c>
      <c r="DK123" s="5">
        <f t="shared" si="132"/>
        <v>-5000</v>
      </c>
      <c r="DL123" s="5">
        <f>INDEX('Team forecast'!$M$3:$AU$22,MATCH($B123,'Team forecast'!$B$3:$B$22,0),MATCH(DL$1,'Team forecast'!$M$2:$AU$2,0))*IF($Y123&gt;0,25000,0)</f>
        <v>0</v>
      </c>
      <c r="DM123" s="5">
        <f>INDEX('Team forecast'!$M$3:$AU$22,MATCH($B123,'Team forecast'!$B$3:$B$22,0),MATCH(DM$1,'Team forecast'!$M$2:$AU$2,0))*IF($Y123&gt;0,5000,0)</f>
        <v>0</v>
      </c>
      <c r="DN123" s="5">
        <f>INDEX('Team forecast'!$M$3:$AU$22,MATCH($B123,'Team forecast'!$B$3:$B$22,0),MATCH(DN$1,'Team forecast'!$M$2:$AU$2,0))*IF($Y123&gt;0,-15000,0)</f>
        <v>0</v>
      </c>
      <c r="DO123" s="5">
        <f t="shared" si="133"/>
        <v>0</v>
      </c>
      <c r="DP123" s="5">
        <f t="shared" si="134"/>
        <v>0</v>
      </c>
      <c r="DQ123" s="5">
        <f t="shared" si="135"/>
        <v>0</v>
      </c>
      <c r="DR123" s="5">
        <f t="shared" si="136"/>
        <v>0</v>
      </c>
      <c r="DS123" s="5">
        <f t="shared" si="137"/>
        <v>0</v>
      </c>
      <c r="DT123" s="5">
        <f t="shared" si="138"/>
        <v>0</v>
      </c>
      <c r="DU123" s="5">
        <f t="shared" si="139"/>
        <v>0</v>
      </c>
      <c r="DV123" s="5">
        <f t="shared" si="140"/>
        <v>0</v>
      </c>
      <c r="DW123" s="5">
        <f t="shared" si="141"/>
        <v>0</v>
      </c>
      <c r="DX123" s="5">
        <f>IFERROR(SUM(DL123:DW123),0)*((Cockpit!$C$3)^5)</f>
        <v>0</v>
      </c>
      <c r="DY123" s="5">
        <f t="shared" si="142"/>
        <v>-5000</v>
      </c>
      <c r="DZ123" s="5" t="str">
        <f>IF(ISERROR(MATCH(A123,'Current squad'!B:B,0)),"No","Yes")</f>
        <v>No</v>
      </c>
      <c r="EA123" s="5" cm="1">
        <f t="array" ref="EA123">IFERROR(_xlfn.IFS(DZ123="Yes",0,DZ123="No",H123*1%),999999)</f>
        <v>28950</v>
      </c>
      <c r="EB123" s="5">
        <f t="shared" si="84"/>
        <v>2923950</v>
      </c>
      <c r="EC123" s="5">
        <f t="shared" si="143"/>
        <v>-33950</v>
      </c>
      <c r="ED123" s="1">
        <f t="shared" si="85"/>
        <v>-1.1727115716753023E-2</v>
      </c>
      <c r="EE123" s="5">
        <f>RANK(EC123,$EC$2:$EC$572)+COUNTIF($EC$2:EC123,EC123)-1</f>
        <v>347</v>
      </c>
      <c r="EF123" s="4">
        <f>RANK(ED123,$ED$2:$ED$572)+COUNTIF($ED$2:ED123,ED123)-1</f>
        <v>380</v>
      </c>
    </row>
    <row r="124" spans="1:136" x14ac:dyDescent="0.3">
      <c r="A124" t="str">
        <f>IF(Holdet.dk!A124&lt;&gt;"",Holdet.dk!A124,"")</f>
        <v>Luke Freeman</v>
      </c>
      <c r="B124" t="str">
        <f>INDEX(Holdet.dk!B:B,MATCH($A124,Holdet.dk!$A:$A,0))</f>
        <v>Sheffield United</v>
      </c>
      <c r="C124" t="str">
        <f>INDEX(Holdet.dk!C:C,MATCH($A124,Holdet.dk!$A:$A,0))</f>
        <v>Midfield</v>
      </c>
      <c r="D124" t="str">
        <f>INDEX(Holdet.dk!D:D,MATCH($A124,Holdet.dk!$A:$A,0))</f>
        <v>1.900.000</v>
      </c>
      <c r="E124" s="1">
        <f>IFERROR(_xlfn.NUMBERVALUE(INDEX(Holdet.dk!$E:$E,MATCH($A124,Holdet.dk!$A:$A,0)),","),0)</f>
        <v>1E-3</v>
      </c>
      <c r="F124" t="str">
        <f>IF(INDEX(Lookup!H:H,MATCH('Master data'!A124,Lookup!G:G,0))=0,A124,INDEX(Lookup!H:H,MATCH('Master data'!A124,Lookup!G:G,0)))</f>
        <v>Luke Freeman</v>
      </c>
      <c r="G124" t="str">
        <f>IFERROR(INDEX(Lookup!B:B,MATCH(INDEX(Rotowire!C:C,MATCH(F124,Rotowire!A:A,0)),Lookup!D:D,0)),"")</f>
        <v/>
      </c>
      <c r="H124" s="5">
        <f t="shared" si="76"/>
        <v>1900000</v>
      </c>
      <c r="I124" s="19">
        <f>IFERROR(INDEX('Team forecast'!$G$3:$I$22,MATCH($B124,'Team forecast'!$B$3:$B$22,0),MATCH(I$1,'Team forecast'!$G$2:$I$2,0)),0)</f>
        <v>0.79999999999999993</v>
      </c>
      <c r="J124" s="19">
        <f>IFERROR(INDEX('Team forecast'!$G$3:$I$22,MATCH($B124,'Team forecast'!$B$3:$B$22,0),MATCH(J$1,'Team forecast'!$G$2:$I$2,0)),0)</f>
        <v>0.86842105263157876</v>
      </c>
      <c r="K124" s="19">
        <f>IFERROR(INDEX('Team forecast'!$G$3:$I$22,MATCH($B124,'Team forecast'!$B$3:$B$22,0),MATCH(K$1,'Team forecast'!$G$2:$I$2,0)),0)</f>
        <v>1.2720728665040493</v>
      </c>
      <c r="L124">
        <f>SUMIFS(Rotowire!E:E,Rotowire!$A:$A,'Master data'!$F124)</f>
        <v>0</v>
      </c>
      <c r="M124" s="2">
        <f>SUMIFS(Rotowire!F:F,Rotowire!$A:$A,'Master data'!$F124)*I124</f>
        <v>0</v>
      </c>
      <c r="N124" s="2">
        <f>SUMIFS(Rotowire!G:G,Rotowire!$A:$A,'Master data'!$F124)*I124</f>
        <v>0</v>
      </c>
      <c r="O124" s="2">
        <f>SUMIFS(Rotowire!I:I,Rotowire!$A:$A,'Master data'!$F124)*I124</f>
        <v>0</v>
      </c>
      <c r="P124" s="2">
        <f>SUMIFS(Rotowire!W:W,Rotowire!$A:$A,'Master data'!$F124)*K124</f>
        <v>0</v>
      </c>
      <c r="Q124" s="2">
        <f>SUMIFS(Rotowire!Y:Y,Rotowire!$A:$A,'Master data'!$F124)*J124</f>
        <v>0</v>
      </c>
      <c r="R124" s="2">
        <f>SUMIFS(Rotowire!AB:AB,Rotowire!$A:$A,'Master data'!$F124)</f>
        <v>0</v>
      </c>
      <c r="S124" s="2">
        <f>SUMIFS(Rotowire!AC:AC,Rotowire!$A:$A,'Master data'!$F124)</f>
        <v>0</v>
      </c>
      <c r="T124" s="2">
        <f>INDEX('Team forecast'!D$3:D$22,MATCH($B124,'Team forecast'!$B$3:$B$22,0))</f>
        <v>1.1599999999999999</v>
      </c>
      <c r="U124" s="2">
        <f>INDEX('Team forecast'!E$3:E$22,MATCH($B124,'Team forecast'!$B$3:$B$22,0))</f>
        <v>1.32</v>
      </c>
      <c r="V124" s="2">
        <f>INDEX('Team forecast'!J$3:J$22,MATCH($B124,'Team forecast'!$B$3:$B$22,0))</f>
        <v>0.32490000000000002</v>
      </c>
      <c r="W124" s="2">
        <f>INDEX('Team forecast'!K$3:K$22,MATCH($B124,'Team forecast'!$B$3:$B$22,0))</f>
        <v>0.27700000000000002</v>
      </c>
      <c r="X124" s="2">
        <f>INDEX('Team forecast'!L$3:L$22,MATCH($B124,'Team forecast'!$B$3:$B$22,0))</f>
        <v>0.39810000000000001</v>
      </c>
      <c r="Y124" s="5">
        <f t="shared" si="77"/>
        <v>-5000</v>
      </c>
      <c r="Z124" s="5">
        <f t="shared" si="78"/>
        <v>0</v>
      </c>
      <c r="AA124" s="5">
        <f t="shared" si="79"/>
        <v>0</v>
      </c>
      <c r="AB124" s="5">
        <f t="shared" si="80"/>
        <v>0</v>
      </c>
      <c r="AC124" s="5">
        <f t="shared" si="81"/>
        <v>0</v>
      </c>
      <c r="AD124" s="5">
        <f t="shared" si="86"/>
        <v>0</v>
      </c>
      <c r="AE124" s="5">
        <f t="shared" si="87"/>
        <v>0</v>
      </c>
      <c r="AF124" s="5">
        <f t="shared" si="82"/>
        <v>0</v>
      </c>
      <c r="AG124" s="5">
        <f t="shared" si="83"/>
        <v>0</v>
      </c>
      <c r="AH124" s="5">
        <f t="shared" si="88"/>
        <v>0</v>
      </c>
      <c r="AI124" s="5">
        <f t="shared" si="89"/>
        <v>0</v>
      </c>
      <c r="AJ124" s="5">
        <f t="shared" si="90"/>
        <v>0</v>
      </c>
      <c r="AK124" s="5">
        <f t="shared" si="91"/>
        <v>0</v>
      </c>
      <c r="AL124" s="5">
        <f>IFERROR(SUM(Y124:AK124),-5000)*((Cockpit!$C$3)^0)</f>
        <v>-5000</v>
      </c>
      <c r="AM124" s="19">
        <f>INDEX('Team forecast'!$M$3:$AU$22,MATCH($B124,'Team forecast'!$B$3:$B$22,0),MATCH(AM$1,'Team forecast'!$M$2:$AU$2,0))</f>
        <v>0</v>
      </c>
      <c r="AN124" s="19">
        <f>INDEX('Team forecast'!$M$3:$AU$22,MATCH($B124,'Team forecast'!$B$3:$B$22,0),MATCH(AN$1,'Team forecast'!$M$2:$AU$2,0))</f>
        <v>0</v>
      </c>
      <c r="AO124" s="19">
        <f>INDEX('Team forecast'!$M$3:$AU$22,MATCH($B124,'Team forecast'!$B$3:$B$22,0),MATCH(AO$1,'Team forecast'!$M$2:$AU$2,0))</f>
        <v>0</v>
      </c>
      <c r="AP124" s="19">
        <f>INDEX('Team forecast'!$M$3:$AU$22,MATCH($B124,'Team forecast'!$B$3:$B$22,0),MATCH(AP$1,'Team forecast'!$M$2:$AU$2,0))</f>
        <v>0</v>
      </c>
      <c r="AQ124" s="5">
        <f t="shared" si="92"/>
        <v>-5000</v>
      </c>
      <c r="AR124" s="5">
        <f>INDEX('Team forecast'!$M$3:$AU$22,MATCH($B124,'Team forecast'!$B$3:$B$22,0),MATCH(AR$1,'Team forecast'!$M$2:$AU$2,0))*IF($Y124&gt;0,25000,0)</f>
        <v>0</v>
      </c>
      <c r="AS124" s="5">
        <f>INDEX('Team forecast'!$M$3:$AU$22,MATCH($B124,'Team forecast'!$B$3:$B$22,0),MATCH(AS$1,'Team forecast'!$M$2:$AU$2,0))*IF($Y124&gt;0,5000,0)</f>
        <v>0</v>
      </c>
      <c r="AT124" s="5">
        <f>INDEX('Team forecast'!$M$3:$AU$22,MATCH($B124,'Team forecast'!$B$3:$B$22,0),MATCH(AT$1,'Team forecast'!$M$2:$AU$2,0))*IF($Y124&gt;0,-15000,0)</f>
        <v>0</v>
      </c>
      <c r="AU124" s="5">
        <f t="shared" si="93"/>
        <v>0</v>
      </c>
      <c r="AV124" s="5">
        <f t="shared" si="94"/>
        <v>0</v>
      </c>
      <c r="AW124" s="5">
        <f t="shared" si="95"/>
        <v>0</v>
      </c>
      <c r="AX124" s="5">
        <f t="shared" si="96"/>
        <v>0</v>
      </c>
      <c r="AY124" s="5">
        <f t="shared" si="97"/>
        <v>0</v>
      </c>
      <c r="AZ124" s="5">
        <f t="shared" si="98"/>
        <v>0</v>
      </c>
      <c r="BA124" s="5">
        <f t="shared" si="99"/>
        <v>0</v>
      </c>
      <c r="BB124" s="5">
        <f t="shared" si="100"/>
        <v>0</v>
      </c>
      <c r="BC124" s="5">
        <f t="shared" si="101"/>
        <v>0</v>
      </c>
      <c r="BD124" s="5">
        <f>IFERROR(SUM(AR124:BC124),0)*((Cockpit!$C$3)^1)</f>
        <v>0</v>
      </c>
      <c r="BE124" s="19">
        <f>INDEX('Team forecast'!$M$3:$AU$22,MATCH($B124,'Team forecast'!$B$3:$B$22,0),MATCH(BE$1,'Team forecast'!$M$2:$AU$2,0))</f>
        <v>0</v>
      </c>
      <c r="BF124" s="19">
        <f>INDEX('Team forecast'!$M$3:$AU$22,MATCH($B124,'Team forecast'!$B$3:$B$22,0),MATCH(BF$1,'Team forecast'!$M$2:$AU$2,0))</f>
        <v>0</v>
      </c>
      <c r="BG124" s="19">
        <f>INDEX('Team forecast'!$M$3:$AU$22,MATCH($B124,'Team forecast'!$B$3:$B$22,0),MATCH(BG$1,'Team forecast'!$M$2:$AU$2,0))</f>
        <v>0</v>
      </c>
      <c r="BH124" s="19">
        <f>INDEX('Team forecast'!$M$3:$AU$22,MATCH($B124,'Team forecast'!$B$3:$B$22,0),MATCH(BH$1,'Team forecast'!$M$2:$AU$2,0))</f>
        <v>0</v>
      </c>
      <c r="BI124" s="5">
        <f t="shared" si="102"/>
        <v>-5000</v>
      </c>
      <c r="BJ124" s="5">
        <f>INDEX('Team forecast'!$M$3:$AU$22,MATCH($B124,'Team forecast'!$B$3:$B$22,0),MATCH(BJ$1,'Team forecast'!$M$2:$AU$2,0))*IF($Y124&gt;0,25000,0)</f>
        <v>0</v>
      </c>
      <c r="BK124" s="5">
        <f>INDEX('Team forecast'!$M$3:$AU$22,MATCH($B124,'Team forecast'!$B$3:$B$22,0),MATCH(BK$1,'Team forecast'!$M$2:$AU$2,0))*IF($Y124&gt;0,5000,0)</f>
        <v>0</v>
      </c>
      <c r="BL124" s="5">
        <f>INDEX('Team forecast'!$M$3:$AU$22,MATCH($B124,'Team forecast'!$B$3:$B$22,0),MATCH(BL$1,'Team forecast'!$M$2:$AU$2,0))*IF($Y124&gt;0,-15000,0)</f>
        <v>0</v>
      </c>
      <c r="BM124" s="5">
        <f t="shared" si="103"/>
        <v>0</v>
      </c>
      <c r="BN124" s="5">
        <f t="shared" si="104"/>
        <v>0</v>
      </c>
      <c r="BO124" s="5">
        <f t="shared" si="105"/>
        <v>0</v>
      </c>
      <c r="BP124" s="5">
        <f t="shared" si="106"/>
        <v>0</v>
      </c>
      <c r="BQ124" s="5">
        <f t="shared" si="107"/>
        <v>0</v>
      </c>
      <c r="BR124" s="5">
        <f t="shared" si="108"/>
        <v>0</v>
      </c>
      <c r="BS124" s="5">
        <f t="shared" si="109"/>
        <v>0</v>
      </c>
      <c r="BT124" s="5">
        <f t="shared" si="110"/>
        <v>0</v>
      </c>
      <c r="BU124" s="5">
        <f t="shared" si="111"/>
        <v>0</v>
      </c>
      <c r="BV124" s="5">
        <f>IFERROR(SUM(BJ124:BU124),0)*((Cockpit!$C$3)^2)</f>
        <v>0</v>
      </c>
      <c r="BW124" s="19">
        <f>INDEX('Team forecast'!$M$3:$AU$22,MATCH($B124,'Team forecast'!$B$3:$B$22,0),MATCH(BW$1,'Team forecast'!$M$2:$AU$2,0))</f>
        <v>0</v>
      </c>
      <c r="BX124" s="19">
        <f>INDEX('Team forecast'!$M$3:$AU$22,MATCH($B124,'Team forecast'!$B$3:$B$22,0),MATCH(BX$1,'Team forecast'!$M$2:$AU$2,0))</f>
        <v>0</v>
      </c>
      <c r="BY124" s="19">
        <f>INDEX('Team forecast'!$M$3:$AU$22,MATCH($B124,'Team forecast'!$B$3:$B$22,0),MATCH(BY$1,'Team forecast'!$M$2:$AU$2,0))</f>
        <v>0</v>
      </c>
      <c r="BZ124" s="19">
        <f>INDEX('Team forecast'!$M$3:$AU$22,MATCH($B124,'Team forecast'!$B$3:$B$22,0),MATCH(BZ$1,'Team forecast'!$M$2:$AU$2,0))</f>
        <v>0</v>
      </c>
      <c r="CA124" s="5">
        <f t="shared" si="112"/>
        <v>-5000</v>
      </c>
      <c r="CB124" s="5">
        <f>INDEX('Team forecast'!$M$3:$AU$22,MATCH($B124,'Team forecast'!$B$3:$B$22,0),MATCH(CB$1,'Team forecast'!$M$2:$AU$2,0))*IF($Y124&gt;0,25000,0)</f>
        <v>0</v>
      </c>
      <c r="CC124" s="5">
        <f>INDEX('Team forecast'!$M$3:$AU$22,MATCH($B124,'Team forecast'!$B$3:$B$22,0),MATCH(CC$1,'Team forecast'!$M$2:$AU$2,0))*IF($Y124&gt;0,5000,0)</f>
        <v>0</v>
      </c>
      <c r="CD124" s="5">
        <f>INDEX('Team forecast'!$M$3:$AU$22,MATCH($B124,'Team forecast'!$B$3:$B$22,0),MATCH(CD$1,'Team forecast'!$M$2:$AU$2,0))*IF($Y124&gt;0,-15000,0)</f>
        <v>0</v>
      </c>
      <c r="CE124" s="5">
        <f t="shared" si="113"/>
        <v>0</v>
      </c>
      <c r="CF124" s="5">
        <f t="shared" si="114"/>
        <v>0</v>
      </c>
      <c r="CG124" s="5">
        <f t="shared" si="115"/>
        <v>0</v>
      </c>
      <c r="CH124" s="5">
        <f t="shared" si="116"/>
        <v>0</v>
      </c>
      <c r="CI124" s="5">
        <f t="shared" si="117"/>
        <v>0</v>
      </c>
      <c r="CJ124" s="5">
        <f t="shared" si="118"/>
        <v>0</v>
      </c>
      <c r="CK124" s="5">
        <f t="shared" si="119"/>
        <v>0</v>
      </c>
      <c r="CL124" s="5">
        <f t="shared" si="120"/>
        <v>0</v>
      </c>
      <c r="CM124" s="5">
        <f t="shared" si="121"/>
        <v>0</v>
      </c>
      <c r="CN124" s="5">
        <f>IFERROR(SUM(CB124:CM124),0)*((Cockpit!$C$3)^3)</f>
        <v>0</v>
      </c>
      <c r="CO124" s="19">
        <f>INDEX('Team forecast'!$M$3:$AU$22,MATCH($B124,'Team forecast'!$B$3:$B$22,0),MATCH(CO$1,'Team forecast'!$M$2:$AU$2,0))</f>
        <v>0</v>
      </c>
      <c r="CP124" s="19">
        <f>INDEX('Team forecast'!$M$3:$AU$22,MATCH($B124,'Team forecast'!$B$3:$B$22,0),MATCH(CP$1,'Team forecast'!$M$2:$AU$2,0))</f>
        <v>0</v>
      </c>
      <c r="CQ124" s="19">
        <f>INDEX('Team forecast'!$M$3:$AU$22,MATCH($B124,'Team forecast'!$B$3:$B$22,0),MATCH(CQ$1,'Team forecast'!$M$2:$AU$2,0))</f>
        <v>0</v>
      </c>
      <c r="CR124" s="19">
        <f>INDEX('Team forecast'!$M$3:$AU$22,MATCH($B124,'Team forecast'!$B$3:$B$22,0),MATCH(CR$1,'Team forecast'!$M$2:$AU$2,0))</f>
        <v>0</v>
      </c>
      <c r="CS124" s="5">
        <f t="shared" si="122"/>
        <v>-5000</v>
      </c>
      <c r="CT124" s="5">
        <f>INDEX('Team forecast'!$M$3:$AU$22,MATCH($B124,'Team forecast'!$B$3:$B$22,0),MATCH(CT$1,'Team forecast'!$M$2:$AU$2,0))*IF($Y124&gt;0,25000,0)</f>
        <v>0</v>
      </c>
      <c r="CU124" s="5">
        <f>INDEX('Team forecast'!$M$3:$AU$22,MATCH($B124,'Team forecast'!$B$3:$B$22,0),MATCH(CU$1,'Team forecast'!$M$2:$AU$2,0))*IF($Y124&gt;0,5000,0)</f>
        <v>0</v>
      </c>
      <c r="CV124" s="5">
        <f>INDEX('Team forecast'!$M$3:$AU$22,MATCH($B124,'Team forecast'!$B$3:$B$22,0),MATCH(CV$1,'Team forecast'!$M$2:$AU$2,0))*IF($Y124&gt;0,-15000,0)</f>
        <v>0</v>
      </c>
      <c r="CW124" s="5">
        <f t="shared" si="123"/>
        <v>0</v>
      </c>
      <c r="CX124" s="5">
        <f t="shared" si="124"/>
        <v>0</v>
      </c>
      <c r="CY124" s="5">
        <f t="shared" si="125"/>
        <v>0</v>
      </c>
      <c r="CZ124" s="5">
        <f t="shared" si="126"/>
        <v>0</v>
      </c>
      <c r="DA124" s="5">
        <f t="shared" si="127"/>
        <v>0</v>
      </c>
      <c r="DB124" s="5">
        <f t="shared" si="128"/>
        <v>0</v>
      </c>
      <c r="DC124" s="5">
        <f t="shared" si="129"/>
        <v>0</v>
      </c>
      <c r="DD124" s="5">
        <f t="shared" si="130"/>
        <v>0</v>
      </c>
      <c r="DE124" s="5">
        <f t="shared" si="131"/>
        <v>0</v>
      </c>
      <c r="DF124" s="5">
        <f>IFERROR(SUM(CT124:DE124),0)*((Cockpit!$C$3)^4)</f>
        <v>0</v>
      </c>
      <c r="DG124" s="19">
        <f>INDEX('Team forecast'!$M$3:$AU$22,MATCH($B124,'Team forecast'!$B$3:$B$22,0),MATCH(DG$1,'Team forecast'!$M$2:$AU$2,0))</f>
        <v>0</v>
      </c>
      <c r="DH124" s="19">
        <f>INDEX('Team forecast'!$M$3:$AU$22,MATCH($B124,'Team forecast'!$B$3:$B$22,0),MATCH(DH$1,'Team forecast'!$M$2:$AU$2,0))</f>
        <v>0</v>
      </c>
      <c r="DI124" s="19">
        <f>INDEX('Team forecast'!$M$3:$AU$22,MATCH($B124,'Team forecast'!$B$3:$B$22,0),MATCH(DI$1,'Team forecast'!$M$2:$AU$2,0))</f>
        <v>0</v>
      </c>
      <c r="DJ124" s="19">
        <f>INDEX('Team forecast'!$M$3:$AU$22,MATCH($B124,'Team forecast'!$B$3:$B$22,0),MATCH(DJ$1,'Team forecast'!$M$2:$AU$2,0))</f>
        <v>0</v>
      </c>
      <c r="DK124" s="5">
        <f t="shared" si="132"/>
        <v>-5000</v>
      </c>
      <c r="DL124" s="5">
        <f>INDEX('Team forecast'!$M$3:$AU$22,MATCH($B124,'Team forecast'!$B$3:$B$22,0),MATCH(DL$1,'Team forecast'!$M$2:$AU$2,0))*IF($Y124&gt;0,25000,0)</f>
        <v>0</v>
      </c>
      <c r="DM124" s="5">
        <f>INDEX('Team forecast'!$M$3:$AU$22,MATCH($B124,'Team forecast'!$B$3:$B$22,0),MATCH(DM$1,'Team forecast'!$M$2:$AU$2,0))*IF($Y124&gt;0,5000,0)</f>
        <v>0</v>
      </c>
      <c r="DN124" s="5">
        <f>INDEX('Team forecast'!$M$3:$AU$22,MATCH($B124,'Team forecast'!$B$3:$B$22,0),MATCH(DN$1,'Team forecast'!$M$2:$AU$2,0))*IF($Y124&gt;0,-15000,0)</f>
        <v>0</v>
      </c>
      <c r="DO124" s="5">
        <f t="shared" si="133"/>
        <v>0</v>
      </c>
      <c r="DP124" s="5">
        <f t="shared" si="134"/>
        <v>0</v>
      </c>
      <c r="DQ124" s="5">
        <f t="shared" si="135"/>
        <v>0</v>
      </c>
      <c r="DR124" s="5">
        <f t="shared" si="136"/>
        <v>0</v>
      </c>
      <c r="DS124" s="5">
        <f t="shared" si="137"/>
        <v>0</v>
      </c>
      <c r="DT124" s="5">
        <f t="shared" si="138"/>
        <v>0</v>
      </c>
      <c r="DU124" s="5">
        <f t="shared" si="139"/>
        <v>0</v>
      </c>
      <c r="DV124" s="5">
        <f t="shared" si="140"/>
        <v>0</v>
      </c>
      <c r="DW124" s="5">
        <f t="shared" si="141"/>
        <v>0</v>
      </c>
      <c r="DX124" s="5">
        <f>IFERROR(SUM(DL124:DW124),0)*((Cockpit!$C$3)^5)</f>
        <v>0</v>
      </c>
      <c r="DY124" s="5">
        <f t="shared" si="142"/>
        <v>-5000</v>
      </c>
      <c r="DZ124" s="5" t="str">
        <f>IF(ISERROR(MATCH(A124,'Current squad'!B:B,0)),"No","Yes")</f>
        <v>No</v>
      </c>
      <c r="EA124" s="5" cm="1">
        <f t="array" ref="EA124">IFERROR(_xlfn.IFS(DZ124="Yes",0,DZ124="No",H124*1%),999999)</f>
        <v>19000</v>
      </c>
      <c r="EB124" s="5">
        <f t="shared" si="84"/>
        <v>1919000</v>
      </c>
      <c r="EC124" s="5">
        <f t="shared" si="143"/>
        <v>-24000</v>
      </c>
      <c r="ED124" s="1">
        <f t="shared" si="85"/>
        <v>-1.2631578947368421E-2</v>
      </c>
      <c r="EE124" s="5">
        <f>RANK(EC124,$EC$2:$EC$572)+COUNTIF($EC$2:EC124,EC124)-1</f>
        <v>192</v>
      </c>
      <c r="EF124" s="4">
        <f>RANK(ED124,$ED$2:$ED$572)+COUNTIF($ED$2:ED124,ED124)-1</f>
        <v>509</v>
      </c>
    </row>
    <row r="125" spans="1:136" x14ac:dyDescent="0.3">
      <c r="A125" t="str">
        <f>IF(Holdet.dk!A125&lt;&gt;"",Holdet.dk!A125,"")</f>
        <v>Luke Thomas</v>
      </c>
      <c r="B125" t="str">
        <f>INDEX(Holdet.dk!B:B,MATCH($A125,Holdet.dk!$A:$A,0))</f>
        <v>Leicester City</v>
      </c>
      <c r="C125" t="str">
        <f>INDEX(Holdet.dk!C:C,MATCH($A125,Holdet.dk!$A:$A,0))</f>
        <v>Defense</v>
      </c>
      <c r="D125" t="str">
        <f>INDEX(Holdet.dk!D:D,MATCH($A125,Holdet.dk!$A:$A,0))</f>
        <v>2.813.000</v>
      </c>
      <c r="E125" s="1">
        <f>IFERROR(_xlfn.NUMBERVALUE(INDEX(Holdet.dk!$E:$E,MATCH($A125,Holdet.dk!$A:$A,0)),","),0)</f>
        <v>0.02</v>
      </c>
      <c r="F125" t="str">
        <f>IF(INDEX(Lookup!H:H,MATCH('Master data'!A125,Lookup!G:G,0))=0,A125,INDEX(Lookup!H:H,MATCH('Master data'!A125,Lookup!G:G,0)))</f>
        <v>Luke Thomas</v>
      </c>
      <c r="G125" t="str">
        <f>IFERROR(INDEX(Lookup!B:B,MATCH(INDEX(Rotowire!C:C,MATCH(F125,Rotowire!A:A,0)),Lookup!D:D,0)),"")</f>
        <v>Tottenham</v>
      </c>
      <c r="H125" s="5">
        <f t="shared" si="76"/>
        <v>2813000</v>
      </c>
      <c r="I125" s="19">
        <f>IFERROR(INDEX('Team forecast'!$G$3:$I$22,MATCH($B125,'Team forecast'!$B$3:$B$22,0),MATCH(I$1,'Team forecast'!$G$2:$I$2,0)),0)</f>
        <v>1.0388888888888888</v>
      </c>
      <c r="J125" s="19">
        <f>IFERROR(INDEX('Team forecast'!$G$3:$I$22,MATCH($B125,'Team forecast'!$B$3:$B$22,0),MATCH(J$1,'Team forecast'!$G$2:$I$2,0)),0)</f>
        <v>0.81751824817518248</v>
      </c>
      <c r="K125" s="19">
        <f>IFERROR(INDEX('Team forecast'!$G$3:$I$22,MATCH($B125,'Team forecast'!$B$3:$B$22,0),MATCH(K$1,'Team forecast'!$G$2:$I$2,0)),0)</f>
        <v>1.2549222870116903</v>
      </c>
      <c r="L125">
        <f>SUMIFS(Rotowire!E:E,Rotowire!$A:$A,'Master data'!$F125)</f>
        <v>95</v>
      </c>
      <c r="M125" s="2">
        <f>SUMIFS(Rotowire!F:F,Rotowire!$A:$A,'Master data'!$F125)*I125</f>
        <v>0.10388888888888888</v>
      </c>
      <c r="N125" s="2">
        <f>SUMIFS(Rotowire!G:G,Rotowire!$A:$A,'Master data'!$F125)*I125</f>
        <v>0.10388888888888888</v>
      </c>
      <c r="O125" s="2">
        <f>SUMIFS(Rotowire!I:I,Rotowire!$A:$A,'Master data'!$F125)*I125</f>
        <v>0.78955555555555545</v>
      </c>
      <c r="P125" s="2">
        <f>SUMIFS(Rotowire!W:W,Rotowire!$A:$A,'Master data'!$F125)*K125</f>
        <v>0.32627979462303947</v>
      </c>
      <c r="Q125" s="2">
        <f>SUMIFS(Rotowire!Y:Y,Rotowire!$A:$A,'Master data'!$F125)*J125</f>
        <v>0</v>
      </c>
      <c r="R125" s="2">
        <f>SUMIFS(Rotowire!AB:AB,Rotowire!$A:$A,'Master data'!$F125)</f>
        <v>0.1</v>
      </c>
      <c r="S125" s="2">
        <f>SUMIFS(Rotowire!AC:AC,Rotowire!$A:$A,'Master data'!$F125)</f>
        <v>0</v>
      </c>
      <c r="T125" s="2">
        <f>INDEX('Team forecast'!D$3:D$22,MATCH($B125,'Team forecast'!$B$3:$B$22,0))</f>
        <v>1.87</v>
      </c>
      <c r="U125" s="2">
        <f>INDEX('Team forecast'!E$3:E$22,MATCH($B125,'Team forecast'!$B$3:$B$22,0))</f>
        <v>1.1200000000000001</v>
      </c>
      <c r="V125" s="2">
        <f>INDEX('Team forecast'!J$3:J$22,MATCH($B125,'Team forecast'!$B$3:$B$22,0))</f>
        <v>0.54369999999999996</v>
      </c>
      <c r="W125" s="2">
        <f>INDEX('Team forecast'!K$3:K$22,MATCH($B125,'Team forecast'!$B$3:$B$22,0))</f>
        <v>0.23169999999999999</v>
      </c>
      <c r="X125" s="2">
        <f>INDEX('Team forecast'!L$3:L$22,MATCH($B125,'Team forecast'!$B$3:$B$22,0))</f>
        <v>0.22459999999999999</v>
      </c>
      <c r="Y125" s="5">
        <f t="shared" si="77"/>
        <v>7000</v>
      </c>
      <c r="Z125" s="5">
        <f t="shared" si="78"/>
        <v>13592.499999999998</v>
      </c>
      <c r="AA125" s="5">
        <f t="shared" si="79"/>
        <v>1158.5</v>
      </c>
      <c r="AB125" s="5">
        <f t="shared" si="80"/>
        <v>-3369</v>
      </c>
      <c r="AC125" s="5">
        <f t="shared" si="81"/>
        <v>15583.333333333332</v>
      </c>
      <c r="AD125" s="5">
        <f t="shared" si="86"/>
        <v>5194.4444444444443</v>
      </c>
      <c r="AE125" s="5">
        <f t="shared" si="87"/>
        <v>7895.5555555555547</v>
      </c>
      <c r="AF125" s="5">
        <f t="shared" si="82"/>
        <v>16313.989731151973</v>
      </c>
      <c r="AG125" s="5">
        <f t="shared" si="83"/>
        <v>0</v>
      </c>
      <c r="AH125" s="5">
        <f t="shared" si="88"/>
        <v>-2000</v>
      </c>
      <c r="AI125" s="5">
        <f t="shared" si="89"/>
        <v>0</v>
      </c>
      <c r="AJ125" s="5">
        <f t="shared" si="90"/>
        <v>18700</v>
      </c>
      <c r="AK125" s="5">
        <f t="shared" si="91"/>
        <v>-8960</v>
      </c>
      <c r="AL125" s="5">
        <f>IFERROR(SUM(Y125:AK125),-5000)*((Cockpit!$C$3)^0)</f>
        <v>71109.323064485303</v>
      </c>
      <c r="AM125" s="19">
        <f>INDEX('Team forecast'!$M$3:$AU$22,MATCH($B125,'Team forecast'!$B$3:$B$22,0),MATCH(AM$1,'Team forecast'!$M$2:$AU$2,0))</f>
        <v>0</v>
      </c>
      <c r="AN125" s="19">
        <f>INDEX('Team forecast'!$M$3:$AU$22,MATCH($B125,'Team forecast'!$B$3:$B$22,0),MATCH(AN$1,'Team forecast'!$M$2:$AU$2,0))</f>
        <v>0</v>
      </c>
      <c r="AO125" s="19">
        <f>INDEX('Team forecast'!$M$3:$AU$22,MATCH($B125,'Team forecast'!$B$3:$B$22,0),MATCH(AO$1,'Team forecast'!$M$2:$AU$2,0))</f>
        <v>0</v>
      </c>
      <c r="AP125" s="19">
        <f>INDEX('Team forecast'!$M$3:$AU$22,MATCH($B125,'Team forecast'!$B$3:$B$22,0),MATCH(AP$1,'Team forecast'!$M$2:$AU$2,0))</f>
        <v>0</v>
      </c>
      <c r="AQ125" s="5">
        <f t="shared" si="92"/>
        <v>7000</v>
      </c>
      <c r="AR125" s="5">
        <f>INDEX('Team forecast'!$M$3:$AU$22,MATCH($B125,'Team forecast'!$B$3:$B$22,0),MATCH(AR$1,'Team forecast'!$M$2:$AU$2,0))*IF($Y125&gt;0,25000,0)</f>
        <v>0</v>
      </c>
      <c r="AS125" s="5">
        <f>INDEX('Team forecast'!$M$3:$AU$22,MATCH($B125,'Team forecast'!$B$3:$B$22,0),MATCH(AS$1,'Team forecast'!$M$2:$AU$2,0))*IF($Y125&gt;0,5000,0)</f>
        <v>0</v>
      </c>
      <c r="AT125" s="5">
        <f>INDEX('Team forecast'!$M$3:$AU$22,MATCH($B125,'Team forecast'!$B$3:$B$22,0),MATCH(AT$1,'Team forecast'!$M$2:$AU$2,0))*IF($Y125&gt;0,-15000,0)</f>
        <v>0</v>
      </c>
      <c r="AU125" s="5">
        <f t="shared" si="93"/>
        <v>0</v>
      </c>
      <c r="AV125" s="5">
        <f t="shared" si="94"/>
        <v>0</v>
      </c>
      <c r="AW125" s="5">
        <f t="shared" si="95"/>
        <v>0</v>
      </c>
      <c r="AX125" s="5">
        <f t="shared" si="96"/>
        <v>0</v>
      </c>
      <c r="AY125" s="5">
        <f t="shared" si="97"/>
        <v>0</v>
      </c>
      <c r="AZ125" s="5">
        <f t="shared" si="98"/>
        <v>-2000</v>
      </c>
      <c r="BA125" s="5">
        <f t="shared" si="99"/>
        <v>0</v>
      </c>
      <c r="BB125" s="5">
        <f t="shared" si="100"/>
        <v>0</v>
      </c>
      <c r="BC125" s="5">
        <f t="shared" si="101"/>
        <v>0</v>
      </c>
      <c r="BD125" s="5">
        <f>IFERROR(SUM(AR125:BC125),0)*((Cockpit!$C$3)^1)</f>
        <v>-1400</v>
      </c>
      <c r="BE125" s="19">
        <f>INDEX('Team forecast'!$M$3:$AU$22,MATCH($B125,'Team forecast'!$B$3:$B$22,0),MATCH(BE$1,'Team forecast'!$M$2:$AU$2,0))</f>
        <v>0</v>
      </c>
      <c r="BF125" s="19">
        <f>INDEX('Team forecast'!$M$3:$AU$22,MATCH($B125,'Team forecast'!$B$3:$B$22,0),MATCH(BF$1,'Team forecast'!$M$2:$AU$2,0))</f>
        <v>0</v>
      </c>
      <c r="BG125" s="19">
        <f>INDEX('Team forecast'!$M$3:$AU$22,MATCH($B125,'Team forecast'!$B$3:$B$22,0),MATCH(BG$1,'Team forecast'!$M$2:$AU$2,0))</f>
        <v>0</v>
      </c>
      <c r="BH125" s="19">
        <f>INDEX('Team forecast'!$M$3:$AU$22,MATCH($B125,'Team forecast'!$B$3:$B$22,0),MATCH(BH$1,'Team forecast'!$M$2:$AU$2,0))</f>
        <v>0</v>
      </c>
      <c r="BI125" s="5">
        <f t="shared" si="102"/>
        <v>7000</v>
      </c>
      <c r="BJ125" s="5">
        <f>INDEX('Team forecast'!$M$3:$AU$22,MATCH($B125,'Team forecast'!$B$3:$B$22,0),MATCH(BJ$1,'Team forecast'!$M$2:$AU$2,0))*IF($Y125&gt;0,25000,0)</f>
        <v>0</v>
      </c>
      <c r="BK125" s="5">
        <f>INDEX('Team forecast'!$M$3:$AU$22,MATCH($B125,'Team forecast'!$B$3:$B$22,0),MATCH(BK$1,'Team forecast'!$M$2:$AU$2,0))*IF($Y125&gt;0,5000,0)</f>
        <v>0</v>
      </c>
      <c r="BL125" s="5">
        <f>INDEX('Team forecast'!$M$3:$AU$22,MATCH($B125,'Team forecast'!$B$3:$B$22,0),MATCH(BL$1,'Team forecast'!$M$2:$AU$2,0))*IF($Y125&gt;0,-15000,0)</f>
        <v>0</v>
      </c>
      <c r="BM125" s="5">
        <f t="shared" si="103"/>
        <v>0</v>
      </c>
      <c r="BN125" s="5">
        <f t="shared" si="104"/>
        <v>0</v>
      </c>
      <c r="BO125" s="5">
        <f t="shared" si="105"/>
        <v>0</v>
      </c>
      <c r="BP125" s="5">
        <f t="shared" si="106"/>
        <v>0</v>
      </c>
      <c r="BQ125" s="5">
        <f t="shared" si="107"/>
        <v>0</v>
      </c>
      <c r="BR125" s="5">
        <f t="shared" si="108"/>
        <v>-2000</v>
      </c>
      <c r="BS125" s="5">
        <f t="shared" si="109"/>
        <v>0</v>
      </c>
      <c r="BT125" s="5">
        <f t="shared" si="110"/>
        <v>0</v>
      </c>
      <c r="BU125" s="5">
        <f t="shared" si="111"/>
        <v>0</v>
      </c>
      <c r="BV125" s="5">
        <f>IFERROR(SUM(BJ125:BU125),0)*((Cockpit!$C$3)^2)</f>
        <v>-979.99999999999989</v>
      </c>
      <c r="BW125" s="19">
        <f>INDEX('Team forecast'!$M$3:$AU$22,MATCH($B125,'Team forecast'!$B$3:$B$22,0),MATCH(BW$1,'Team forecast'!$M$2:$AU$2,0))</f>
        <v>0</v>
      </c>
      <c r="BX125" s="19">
        <f>INDEX('Team forecast'!$M$3:$AU$22,MATCH($B125,'Team forecast'!$B$3:$B$22,0),MATCH(BX$1,'Team forecast'!$M$2:$AU$2,0))</f>
        <v>0</v>
      </c>
      <c r="BY125" s="19">
        <f>INDEX('Team forecast'!$M$3:$AU$22,MATCH($B125,'Team forecast'!$B$3:$B$22,0),MATCH(BY$1,'Team forecast'!$M$2:$AU$2,0))</f>
        <v>0</v>
      </c>
      <c r="BZ125" s="19">
        <f>INDEX('Team forecast'!$M$3:$AU$22,MATCH($B125,'Team forecast'!$B$3:$B$22,0),MATCH(BZ$1,'Team forecast'!$M$2:$AU$2,0))</f>
        <v>0</v>
      </c>
      <c r="CA125" s="5">
        <f t="shared" si="112"/>
        <v>7000</v>
      </c>
      <c r="CB125" s="5">
        <f>INDEX('Team forecast'!$M$3:$AU$22,MATCH($B125,'Team forecast'!$B$3:$B$22,0),MATCH(CB$1,'Team forecast'!$M$2:$AU$2,0))*IF($Y125&gt;0,25000,0)</f>
        <v>0</v>
      </c>
      <c r="CC125" s="5">
        <f>INDEX('Team forecast'!$M$3:$AU$22,MATCH($B125,'Team forecast'!$B$3:$B$22,0),MATCH(CC$1,'Team forecast'!$M$2:$AU$2,0))*IF($Y125&gt;0,5000,0)</f>
        <v>0</v>
      </c>
      <c r="CD125" s="5">
        <f>INDEX('Team forecast'!$M$3:$AU$22,MATCH($B125,'Team forecast'!$B$3:$B$22,0),MATCH(CD$1,'Team forecast'!$M$2:$AU$2,0))*IF($Y125&gt;0,-15000,0)</f>
        <v>0</v>
      </c>
      <c r="CE125" s="5">
        <f t="shared" si="113"/>
        <v>0</v>
      </c>
      <c r="CF125" s="5">
        <f t="shared" si="114"/>
        <v>0</v>
      </c>
      <c r="CG125" s="5">
        <f t="shared" si="115"/>
        <v>0</v>
      </c>
      <c r="CH125" s="5">
        <f t="shared" si="116"/>
        <v>0</v>
      </c>
      <c r="CI125" s="5">
        <f t="shared" si="117"/>
        <v>0</v>
      </c>
      <c r="CJ125" s="5">
        <f t="shared" si="118"/>
        <v>-2000</v>
      </c>
      <c r="CK125" s="5">
        <f t="shared" si="119"/>
        <v>0</v>
      </c>
      <c r="CL125" s="5">
        <f t="shared" si="120"/>
        <v>0</v>
      </c>
      <c r="CM125" s="5">
        <f t="shared" si="121"/>
        <v>0</v>
      </c>
      <c r="CN125" s="5">
        <f>IFERROR(SUM(CB125:CM125),0)*((Cockpit!$C$3)^3)</f>
        <v>-685.99999999999989</v>
      </c>
      <c r="CO125" s="19">
        <f>INDEX('Team forecast'!$M$3:$AU$22,MATCH($B125,'Team forecast'!$B$3:$B$22,0),MATCH(CO$1,'Team forecast'!$M$2:$AU$2,0))</f>
        <v>0</v>
      </c>
      <c r="CP125" s="19">
        <f>INDEX('Team forecast'!$M$3:$AU$22,MATCH($B125,'Team forecast'!$B$3:$B$22,0),MATCH(CP$1,'Team forecast'!$M$2:$AU$2,0))</f>
        <v>0</v>
      </c>
      <c r="CQ125" s="19">
        <f>INDEX('Team forecast'!$M$3:$AU$22,MATCH($B125,'Team forecast'!$B$3:$B$22,0),MATCH(CQ$1,'Team forecast'!$M$2:$AU$2,0))</f>
        <v>0</v>
      </c>
      <c r="CR125" s="19">
        <f>INDEX('Team forecast'!$M$3:$AU$22,MATCH($B125,'Team forecast'!$B$3:$B$22,0),MATCH(CR$1,'Team forecast'!$M$2:$AU$2,0))</f>
        <v>0</v>
      </c>
      <c r="CS125" s="5">
        <f t="shared" si="122"/>
        <v>7000</v>
      </c>
      <c r="CT125" s="5">
        <f>INDEX('Team forecast'!$M$3:$AU$22,MATCH($B125,'Team forecast'!$B$3:$B$22,0),MATCH(CT$1,'Team forecast'!$M$2:$AU$2,0))*IF($Y125&gt;0,25000,0)</f>
        <v>0</v>
      </c>
      <c r="CU125" s="5">
        <f>INDEX('Team forecast'!$M$3:$AU$22,MATCH($B125,'Team forecast'!$B$3:$B$22,0),MATCH(CU$1,'Team forecast'!$M$2:$AU$2,0))*IF($Y125&gt;0,5000,0)</f>
        <v>0</v>
      </c>
      <c r="CV125" s="5">
        <f>INDEX('Team forecast'!$M$3:$AU$22,MATCH($B125,'Team forecast'!$B$3:$B$22,0),MATCH(CV$1,'Team forecast'!$M$2:$AU$2,0))*IF($Y125&gt;0,-15000,0)</f>
        <v>0</v>
      </c>
      <c r="CW125" s="5">
        <f t="shared" si="123"/>
        <v>0</v>
      </c>
      <c r="CX125" s="5">
        <f t="shared" si="124"/>
        <v>0</v>
      </c>
      <c r="CY125" s="5">
        <f t="shared" si="125"/>
        <v>0</v>
      </c>
      <c r="CZ125" s="5">
        <f t="shared" si="126"/>
        <v>0</v>
      </c>
      <c r="DA125" s="5">
        <f t="shared" si="127"/>
        <v>0</v>
      </c>
      <c r="DB125" s="5">
        <f t="shared" si="128"/>
        <v>-2000</v>
      </c>
      <c r="DC125" s="5">
        <f t="shared" si="129"/>
        <v>0</v>
      </c>
      <c r="DD125" s="5">
        <f t="shared" si="130"/>
        <v>0</v>
      </c>
      <c r="DE125" s="5">
        <f t="shared" si="131"/>
        <v>0</v>
      </c>
      <c r="DF125" s="5">
        <f>IFERROR(SUM(CT125:DE125),0)*((Cockpit!$C$3)^4)</f>
        <v>-480.19999999999987</v>
      </c>
      <c r="DG125" s="19">
        <f>INDEX('Team forecast'!$M$3:$AU$22,MATCH($B125,'Team forecast'!$B$3:$B$22,0),MATCH(DG$1,'Team forecast'!$M$2:$AU$2,0))</f>
        <v>0</v>
      </c>
      <c r="DH125" s="19">
        <f>INDEX('Team forecast'!$M$3:$AU$22,MATCH($B125,'Team forecast'!$B$3:$B$22,0),MATCH(DH$1,'Team forecast'!$M$2:$AU$2,0))</f>
        <v>0</v>
      </c>
      <c r="DI125" s="19">
        <f>INDEX('Team forecast'!$M$3:$AU$22,MATCH($B125,'Team forecast'!$B$3:$B$22,0),MATCH(DI$1,'Team forecast'!$M$2:$AU$2,0))</f>
        <v>0</v>
      </c>
      <c r="DJ125" s="19">
        <f>INDEX('Team forecast'!$M$3:$AU$22,MATCH($B125,'Team forecast'!$B$3:$B$22,0),MATCH(DJ$1,'Team forecast'!$M$2:$AU$2,0))</f>
        <v>0</v>
      </c>
      <c r="DK125" s="5">
        <f t="shared" si="132"/>
        <v>7000</v>
      </c>
      <c r="DL125" s="5">
        <f>INDEX('Team forecast'!$M$3:$AU$22,MATCH($B125,'Team forecast'!$B$3:$B$22,0),MATCH(DL$1,'Team forecast'!$M$2:$AU$2,0))*IF($Y125&gt;0,25000,0)</f>
        <v>0</v>
      </c>
      <c r="DM125" s="5">
        <f>INDEX('Team forecast'!$M$3:$AU$22,MATCH($B125,'Team forecast'!$B$3:$B$22,0),MATCH(DM$1,'Team forecast'!$M$2:$AU$2,0))*IF($Y125&gt;0,5000,0)</f>
        <v>0</v>
      </c>
      <c r="DN125" s="5">
        <f>INDEX('Team forecast'!$M$3:$AU$22,MATCH($B125,'Team forecast'!$B$3:$B$22,0),MATCH(DN$1,'Team forecast'!$M$2:$AU$2,0))*IF($Y125&gt;0,-15000,0)</f>
        <v>0</v>
      </c>
      <c r="DO125" s="5">
        <f t="shared" si="133"/>
        <v>0</v>
      </c>
      <c r="DP125" s="5">
        <f t="shared" si="134"/>
        <v>0</v>
      </c>
      <c r="DQ125" s="5">
        <f t="shared" si="135"/>
        <v>0</v>
      </c>
      <c r="DR125" s="5">
        <f t="shared" si="136"/>
        <v>0</v>
      </c>
      <c r="DS125" s="5">
        <f t="shared" si="137"/>
        <v>0</v>
      </c>
      <c r="DT125" s="5">
        <f t="shared" si="138"/>
        <v>-2000</v>
      </c>
      <c r="DU125" s="5">
        <f t="shared" si="139"/>
        <v>0</v>
      </c>
      <c r="DV125" s="5">
        <f t="shared" si="140"/>
        <v>0</v>
      </c>
      <c r="DW125" s="5">
        <f t="shared" si="141"/>
        <v>0</v>
      </c>
      <c r="DX125" s="5">
        <f>IFERROR(SUM(DL125:DW125),0)*((Cockpit!$C$3)^5)</f>
        <v>-336.13999999999987</v>
      </c>
      <c r="DY125" s="5">
        <f t="shared" si="142"/>
        <v>67226.983064485306</v>
      </c>
      <c r="DZ125" s="5" t="str">
        <f>IF(ISERROR(MATCH(A125,'Current squad'!B:B,0)),"No","Yes")</f>
        <v>No</v>
      </c>
      <c r="EA125" s="5" cm="1">
        <f t="array" ref="EA125">IFERROR(_xlfn.IFS(DZ125="Yes",0,DZ125="No",H125*1%),999999)</f>
        <v>28130</v>
      </c>
      <c r="EB125" s="5">
        <f t="shared" si="84"/>
        <v>2841130</v>
      </c>
      <c r="EC125" s="5">
        <f t="shared" si="143"/>
        <v>39096.983064485306</v>
      </c>
      <c r="ED125" s="1">
        <f t="shared" si="85"/>
        <v>1.3898678657833383E-2</v>
      </c>
      <c r="EE125" s="5">
        <f>RANK(EC125,$EC$2:$EC$572)+COUNTIF($EC$2:EC125,EC125)-1</f>
        <v>13</v>
      </c>
      <c r="EF125" s="4">
        <f>RANK(ED125,$ED$2:$ED$572)+COUNTIF($ED$2:ED125,ED125)-1</f>
        <v>7</v>
      </c>
    </row>
    <row r="126" spans="1:136" x14ac:dyDescent="0.3">
      <c r="A126" t="str">
        <f>IF(Holdet.dk!A126&lt;&gt;"",Holdet.dk!A126,"")</f>
        <v>Eberechi Eze</v>
      </c>
      <c r="B126" t="str">
        <f>INDEX(Holdet.dk!B:B,MATCH($A126,Holdet.dk!$A:$A,0))</f>
        <v>Crystal Palace</v>
      </c>
      <c r="C126" t="str">
        <f>INDEX(Holdet.dk!C:C,MATCH($A126,Holdet.dk!$A:$A,0))</f>
        <v>Midfield</v>
      </c>
      <c r="D126" t="str">
        <f>INDEX(Holdet.dk!D:D,MATCH($A126,Holdet.dk!$A:$A,0))</f>
        <v>4.599.000</v>
      </c>
      <c r="E126" s="1">
        <f>IFERROR(_xlfn.NUMBERVALUE(INDEX(Holdet.dk!$E:$E,MATCH($A126,Holdet.dk!$A:$A,0)),","),0)</f>
        <v>2.5000000000000001E-2</v>
      </c>
      <c r="F126" t="str">
        <f>IF(INDEX(Lookup!H:H,MATCH('Master data'!A126,Lookup!G:G,0))=0,A126,INDEX(Lookup!H:H,MATCH('Master data'!A126,Lookup!G:G,0)))</f>
        <v>Eberechi Eze</v>
      </c>
      <c r="G126" t="str">
        <f>IFERROR(INDEX(Lookup!B:B,MATCH(INDEX(Rotowire!C:C,MATCH(F126,Rotowire!A:A,0)),Lookup!D:D,0)),"")</f>
        <v/>
      </c>
      <c r="H126" s="5">
        <f t="shared" si="76"/>
        <v>4599000</v>
      </c>
      <c r="I126" s="19">
        <f>IFERROR(INDEX('Team forecast'!$G$3:$I$22,MATCH($B126,'Team forecast'!$B$3:$B$22,0),MATCH(I$1,'Team forecast'!$G$2:$I$2,0)),0)</f>
        <v>0.66666666666666652</v>
      </c>
      <c r="J126" s="19">
        <f>IFERROR(INDEX('Team forecast'!$G$3:$I$22,MATCH($B126,'Team forecast'!$B$3:$B$22,0),MATCH(J$1,'Team forecast'!$G$2:$I$2,0)),0)</f>
        <v>1.0823529411764703</v>
      </c>
      <c r="K126" s="19">
        <f>IFERROR(INDEX('Team forecast'!$G$3:$I$22,MATCH($B126,'Team forecast'!$B$3:$B$22,0),MATCH(K$1,'Team forecast'!$G$2:$I$2,0)),0)</f>
        <v>1.2658353671928146</v>
      </c>
      <c r="L126">
        <f>SUMIFS(Rotowire!E:E,Rotowire!$A:$A,'Master data'!$F126)</f>
        <v>0</v>
      </c>
      <c r="M126" s="2">
        <f>SUMIFS(Rotowire!F:F,Rotowire!$A:$A,'Master data'!$F126)*I126</f>
        <v>0</v>
      </c>
      <c r="N126" s="2">
        <f>SUMIFS(Rotowire!G:G,Rotowire!$A:$A,'Master data'!$F126)*I126</f>
        <v>0</v>
      </c>
      <c r="O126" s="2">
        <f>SUMIFS(Rotowire!I:I,Rotowire!$A:$A,'Master data'!$F126)*I126</f>
        <v>0</v>
      </c>
      <c r="P126" s="2">
        <f>SUMIFS(Rotowire!W:W,Rotowire!$A:$A,'Master data'!$F126)*K126</f>
        <v>0</v>
      </c>
      <c r="Q126" s="2">
        <f>SUMIFS(Rotowire!Y:Y,Rotowire!$A:$A,'Master data'!$F126)*J126</f>
        <v>0</v>
      </c>
      <c r="R126" s="2">
        <f>SUMIFS(Rotowire!AB:AB,Rotowire!$A:$A,'Master data'!$F126)</f>
        <v>0</v>
      </c>
      <c r="S126" s="2">
        <f>SUMIFS(Rotowire!AC:AC,Rotowire!$A:$A,'Master data'!$F126)</f>
        <v>0</v>
      </c>
      <c r="T126" s="2">
        <f>INDEX('Team forecast'!D$3:D$22,MATCH($B126,'Team forecast'!$B$3:$B$22,0))</f>
        <v>0.5</v>
      </c>
      <c r="U126" s="2">
        <f>INDEX('Team forecast'!E$3:E$22,MATCH($B126,'Team forecast'!$B$3:$B$22,0))</f>
        <v>2.76</v>
      </c>
      <c r="V126" s="2">
        <f>INDEX('Team forecast'!J$3:J$22,MATCH($B126,'Team forecast'!$B$3:$B$22,0))</f>
        <v>4.4699999999999997E-2</v>
      </c>
      <c r="W126" s="2">
        <f>INDEX('Team forecast'!K$3:K$22,MATCH($B126,'Team forecast'!$B$3:$B$22,0))</f>
        <v>0.1164</v>
      </c>
      <c r="X126" s="2">
        <f>INDEX('Team forecast'!L$3:L$22,MATCH($B126,'Team forecast'!$B$3:$B$22,0))</f>
        <v>0.83899999999999997</v>
      </c>
      <c r="Y126" s="5">
        <f t="shared" si="77"/>
        <v>-5000</v>
      </c>
      <c r="Z126" s="5">
        <f t="shared" si="78"/>
        <v>0</v>
      </c>
      <c r="AA126" s="5">
        <f t="shared" si="79"/>
        <v>0</v>
      </c>
      <c r="AB126" s="5">
        <f t="shared" si="80"/>
        <v>0</v>
      </c>
      <c r="AC126" s="5">
        <f t="shared" si="81"/>
        <v>0</v>
      </c>
      <c r="AD126" s="5">
        <f t="shared" si="86"/>
        <v>0</v>
      </c>
      <c r="AE126" s="5">
        <f t="shared" si="87"/>
        <v>0</v>
      </c>
      <c r="AF126" s="5">
        <f t="shared" si="82"/>
        <v>0</v>
      </c>
      <c r="AG126" s="5">
        <f t="shared" si="83"/>
        <v>0</v>
      </c>
      <c r="AH126" s="5">
        <f t="shared" si="88"/>
        <v>0</v>
      </c>
      <c r="AI126" s="5">
        <f t="shared" si="89"/>
        <v>0</v>
      </c>
      <c r="AJ126" s="5">
        <f t="shared" si="90"/>
        <v>0</v>
      </c>
      <c r="AK126" s="5">
        <f t="shared" si="91"/>
        <v>0</v>
      </c>
      <c r="AL126" s="5">
        <f>IFERROR(SUM(Y126:AK126),-5000)*((Cockpit!$C$3)^0)</f>
        <v>-5000</v>
      </c>
      <c r="AM126" s="19">
        <f>INDEX('Team forecast'!$M$3:$AU$22,MATCH($B126,'Team forecast'!$B$3:$B$22,0),MATCH(AM$1,'Team forecast'!$M$2:$AU$2,0))</f>
        <v>0</v>
      </c>
      <c r="AN126" s="19">
        <f>INDEX('Team forecast'!$M$3:$AU$22,MATCH($B126,'Team forecast'!$B$3:$B$22,0),MATCH(AN$1,'Team forecast'!$M$2:$AU$2,0))</f>
        <v>0</v>
      </c>
      <c r="AO126" s="19">
        <f>INDEX('Team forecast'!$M$3:$AU$22,MATCH($B126,'Team forecast'!$B$3:$B$22,0),MATCH(AO$1,'Team forecast'!$M$2:$AU$2,0))</f>
        <v>0</v>
      </c>
      <c r="AP126" s="19">
        <f>INDEX('Team forecast'!$M$3:$AU$22,MATCH($B126,'Team forecast'!$B$3:$B$22,0),MATCH(AP$1,'Team forecast'!$M$2:$AU$2,0))</f>
        <v>0</v>
      </c>
      <c r="AQ126" s="5">
        <f t="shared" si="92"/>
        <v>-5000</v>
      </c>
      <c r="AR126" s="5">
        <f>INDEX('Team forecast'!$M$3:$AU$22,MATCH($B126,'Team forecast'!$B$3:$B$22,0),MATCH(AR$1,'Team forecast'!$M$2:$AU$2,0))*IF($Y126&gt;0,25000,0)</f>
        <v>0</v>
      </c>
      <c r="AS126" s="5">
        <f>INDEX('Team forecast'!$M$3:$AU$22,MATCH($B126,'Team forecast'!$B$3:$B$22,0),MATCH(AS$1,'Team forecast'!$M$2:$AU$2,0))*IF($Y126&gt;0,5000,0)</f>
        <v>0</v>
      </c>
      <c r="AT126" s="5">
        <f>INDEX('Team forecast'!$M$3:$AU$22,MATCH($B126,'Team forecast'!$B$3:$B$22,0),MATCH(AT$1,'Team forecast'!$M$2:$AU$2,0))*IF($Y126&gt;0,-15000,0)</f>
        <v>0</v>
      </c>
      <c r="AU126" s="5">
        <f t="shared" si="93"/>
        <v>0</v>
      </c>
      <c r="AV126" s="5">
        <f t="shared" si="94"/>
        <v>0</v>
      </c>
      <c r="AW126" s="5">
        <f t="shared" si="95"/>
        <v>0</v>
      </c>
      <c r="AX126" s="5">
        <f t="shared" si="96"/>
        <v>0</v>
      </c>
      <c r="AY126" s="5">
        <f t="shared" si="97"/>
        <v>0</v>
      </c>
      <c r="AZ126" s="5">
        <f t="shared" si="98"/>
        <v>0</v>
      </c>
      <c r="BA126" s="5">
        <f t="shared" si="99"/>
        <v>0</v>
      </c>
      <c r="BB126" s="5">
        <f t="shared" si="100"/>
        <v>0</v>
      </c>
      <c r="BC126" s="5">
        <f t="shared" si="101"/>
        <v>0</v>
      </c>
      <c r="BD126" s="5">
        <f>IFERROR(SUM(AR126:BC126),0)*((Cockpit!$C$3)^1)</f>
        <v>0</v>
      </c>
      <c r="BE126" s="19">
        <f>INDEX('Team forecast'!$M$3:$AU$22,MATCH($B126,'Team forecast'!$B$3:$B$22,0),MATCH(BE$1,'Team forecast'!$M$2:$AU$2,0))</f>
        <v>0</v>
      </c>
      <c r="BF126" s="19">
        <f>INDEX('Team forecast'!$M$3:$AU$22,MATCH($B126,'Team forecast'!$B$3:$B$22,0),MATCH(BF$1,'Team forecast'!$M$2:$AU$2,0))</f>
        <v>0</v>
      </c>
      <c r="BG126" s="19">
        <f>INDEX('Team forecast'!$M$3:$AU$22,MATCH($B126,'Team forecast'!$B$3:$B$22,0),MATCH(BG$1,'Team forecast'!$M$2:$AU$2,0))</f>
        <v>0</v>
      </c>
      <c r="BH126" s="19">
        <f>INDEX('Team forecast'!$M$3:$AU$22,MATCH($B126,'Team forecast'!$B$3:$B$22,0),MATCH(BH$1,'Team forecast'!$M$2:$AU$2,0))</f>
        <v>0</v>
      </c>
      <c r="BI126" s="5">
        <f t="shared" si="102"/>
        <v>-5000</v>
      </c>
      <c r="BJ126" s="5">
        <f>INDEX('Team forecast'!$M$3:$AU$22,MATCH($B126,'Team forecast'!$B$3:$B$22,0),MATCH(BJ$1,'Team forecast'!$M$2:$AU$2,0))*IF($Y126&gt;0,25000,0)</f>
        <v>0</v>
      </c>
      <c r="BK126" s="5">
        <f>INDEX('Team forecast'!$M$3:$AU$22,MATCH($B126,'Team forecast'!$B$3:$B$22,0),MATCH(BK$1,'Team forecast'!$M$2:$AU$2,0))*IF($Y126&gt;0,5000,0)</f>
        <v>0</v>
      </c>
      <c r="BL126" s="5">
        <f>INDEX('Team forecast'!$M$3:$AU$22,MATCH($B126,'Team forecast'!$B$3:$B$22,0),MATCH(BL$1,'Team forecast'!$M$2:$AU$2,0))*IF($Y126&gt;0,-15000,0)</f>
        <v>0</v>
      </c>
      <c r="BM126" s="5">
        <f t="shared" si="103"/>
        <v>0</v>
      </c>
      <c r="BN126" s="5">
        <f t="shared" si="104"/>
        <v>0</v>
      </c>
      <c r="BO126" s="5">
        <f t="shared" si="105"/>
        <v>0</v>
      </c>
      <c r="BP126" s="5">
        <f t="shared" si="106"/>
        <v>0</v>
      </c>
      <c r="BQ126" s="5">
        <f t="shared" si="107"/>
        <v>0</v>
      </c>
      <c r="BR126" s="5">
        <f t="shared" si="108"/>
        <v>0</v>
      </c>
      <c r="BS126" s="5">
        <f t="shared" si="109"/>
        <v>0</v>
      </c>
      <c r="BT126" s="5">
        <f t="shared" si="110"/>
        <v>0</v>
      </c>
      <c r="BU126" s="5">
        <f t="shared" si="111"/>
        <v>0</v>
      </c>
      <c r="BV126" s="5">
        <f>IFERROR(SUM(BJ126:BU126),0)*((Cockpit!$C$3)^2)</f>
        <v>0</v>
      </c>
      <c r="BW126" s="19">
        <f>INDEX('Team forecast'!$M$3:$AU$22,MATCH($B126,'Team forecast'!$B$3:$B$22,0),MATCH(BW$1,'Team forecast'!$M$2:$AU$2,0))</f>
        <v>0</v>
      </c>
      <c r="BX126" s="19">
        <f>INDEX('Team forecast'!$M$3:$AU$22,MATCH($B126,'Team forecast'!$B$3:$B$22,0),MATCH(BX$1,'Team forecast'!$M$2:$AU$2,0))</f>
        <v>0</v>
      </c>
      <c r="BY126" s="19">
        <f>INDEX('Team forecast'!$M$3:$AU$22,MATCH($B126,'Team forecast'!$B$3:$B$22,0),MATCH(BY$1,'Team forecast'!$M$2:$AU$2,0))</f>
        <v>0</v>
      </c>
      <c r="BZ126" s="19">
        <f>INDEX('Team forecast'!$M$3:$AU$22,MATCH($B126,'Team forecast'!$B$3:$B$22,0),MATCH(BZ$1,'Team forecast'!$M$2:$AU$2,0))</f>
        <v>0</v>
      </c>
      <c r="CA126" s="5">
        <f t="shared" si="112"/>
        <v>-5000</v>
      </c>
      <c r="CB126" s="5">
        <f>INDEX('Team forecast'!$M$3:$AU$22,MATCH($B126,'Team forecast'!$B$3:$B$22,0),MATCH(CB$1,'Team forecast'!$M$2:$AU$2,0))*IF($Y126&gt;0,25000,0)</f>
        <v>0</v>
      </c>
      <c r="CC126" s="5">
        <f>INDEX('Team forecast'!$M$3:$AU$22,MATCH($B126,'Team forecast'!$B$3:$B$22,0),MATCH(CC$1,'Team forecast'!$M$2:$AU$2,0))*IF($Y126&gt;0,5000,0)</f>
        <v>0</v>
      </c>
      <c r="CD126" s="5">
        <f>INDEX('Team forecast'!$M$3:$AU$22,MATCH($B126,'Team forecast'!$B$3:$B$22,0),MATCH(CD$1,'Team forecast'!$M$2:$AU$2,0))*IF($Y126&gt;0,-15000,0)</f>
        <v>0</v>
      </c>
      <c r="CE126" s="5">
        <f t="shared" si="113"/>
        <v>0</v>
      </c>
      <c r="CF126" s="5">
        <f t="shared" si="114"/>
        <v>0</v>
      </c>
      <c r="CG126" s="5">
        <f t="shared" si="115"/>
        <v>0</v>
      </c>
      <c r="CH126" s="5">
        <f t="shared" si="116"/>
        <v>0</v>
      </c>
      <c r="CI126" s="5">
        <f t="shared" si="117"/>
        <v>0</v>
      </c>
      <c r="CJ126" s="5">
        <f t="shared" si="118"/>
        <v>0</v>
      </c>
      <c r="CK126" s="5">
        <f t="shared" si="119"/>
        <v>0</v>
      </c>
      <c r="CL126" s="5">
        <f t="shared" si="120"/>
        <v>0</v>
      </c>
      <c r="CM126" s="5">
        <f t="shared" si="121"/>
        <v>0</v>
      </c>
      <c r="CN126" s="5">
        <f>IFERROR(SUM(CB126:CM126),0)*((Cockpit!$C$3)^3)</f>
        <v>0</v>
      </c>
      <c r="CO126" s="19">
        <f>INDEX('Team forecast'!$M$3:$AU$22,MATCH($B126,'Team forecast'!$B$3:$B$22,0),MATCH(CO$1,'Team forecast'!$M$2:$AU$2,0))</f>
        <v>0</v>
      </c>
      <c r="CP126" s="19">
        <f>INDEX('Team forecast'!$M$3:$AU$22,MATCH($B126,'Team forecast'!$B$3:$B$22,0),MATCH(CP$1,'Team forecast'!$M$2:$AU$2,0))</f>
        <v>0</v>
      </c>
      <c r="CQ126" s="19">
        <f>INDEX('Team forecast'!$M$3:$AU$22,MATCH($B126,'Team forecast'!$B$3:$B$22,0),MATCH(CQ$1,'Team forecast'!$M$2:$AU$2,0))</f>
        <v>0</v>
      </c>
      <c r="CR126" s="19">
        <f>INDEX('Team forecast'!$M$3:$AU$22,MATCH($B126,'Team forecast'!$B$3:$B$22,0),MATCH(CR$1,'Team forecast'!$M$2:$AU$2,0))</f>
        <v>0</v>
      </c>
      <c r="CS126" s="5">
        <f t="shared" si="122"/>
        <v>-5000</v>
      </c>
      <c r="CT126" s="5">
        <f>INDEX('Team forecast'!$M$3:$AU$22,MATCH($B126,'Team forecast'!$B$3:$B$22,0),MATCH(CT$1,'Team forecast'!$M$2:$AU$2,0))*IF($Y126&gt;0,25000,0)</f>
        <v>0</v>
      </c>
      <c r="CU126" s="5">
        <f>INDEX('Team forecast'!$M$3:$AU$22,MATCH($B126,'Team forecast'!$B$3:$B$22,0),MATCH(CU$1,'Team forecast'!$M$2:$AU$2,0))*IF($Y126&gt;0,5000,0)</f>
        <v>0</v>
      </c>
      <c r="CV126" s="5">
        <f>INDEX('Team forecast'!$M$3:$AU$22,MATCH($B126,'Team forecast'!$B$3:$B$22,0),MATCH(CV$1,'Team forecast'!$M$2:$AU$2,0))*IF($Y126&gt;0,-15000,0)</f>
        <v>0</v>
      </c>
      <c r="CW126" s="5">
        <f t="shared" si="123"/>
        <v>0</v>
      </c>
      <c r="CX126" s="5">
        <f t="shared" si="124"/>
        <v>0</v>
      </c>
      <c r="CY126" s="5">
        <f t="shared" si="125"/>
        <v>0</v>
      </c>
      <c r="CZ126" s="5">
        <f t="shared" si="126"/>
        <v>0</v>
      </c>
      <c r="DA126" s="5">
        <f t="shared" si="127"/>
        <v>0</v>
      </c>
      <c r="DB126" s="5">
        <f t="shared" si="128"/>
        <v>0</v>
      </c>
      <c r="DC126" s="5">
        <f t="shared" si="129"/>
        <v>0</v>
      </c>
      <c r="DD126" s="5">
        <f t="shared" si="130"/>
        <v>0</v>
      </c>
      <c r="DE126" s="5">
        <f t="shared" si="131"/>
        <v>0</v>
      </c>
      <c r="DF126" s="5">
        <f>IFERROR(SUM(CT126:DE126),0)*((Cockpit!$C$3)^4)</f>
        <v>0</v>
      </c>
      <c r="DG126" s="19">
        <f>INDEX('Team forecast'!$M$3:$AU$22,MATCH($B126,'Team forecast'!$B$3:$B$22,0),MATCH(DG$1,'Team forecast'!$M$2:$AU$2,0))</f>
        <v>0</v>
      </c>
      <c r="DH126" s="19">
        <f>INDEX('Team forecast'!$M$3:$AU$22,MATCH($B126,'Team forecast'!$B$3:$B$22,0),MATCH(DH$1,'Team forecast'!$M$2:$AU$2,0))</f>
        <v>0</v>
      </c>
      <c r="DI126" s="19">
        <f>INDEX('Team forecast'!$M$3:$AU$22,MATCH($B126,'Team forecast'!$B$3:$B$22,0),MATCH(DI$1,'Team forecast'!$M$2:$AU$2,0))</f>
        <v>0</v>
      </c>
      <c r="DJ126" s="19">
        <f>INDEX('Team forecast'!$M$3:$AU$22,MATCH($B126,'Team forecast'!$B$3:$B$22,0),MATCH(DJ$1,'Team forecast'!$M$2:$AU$2,0))</f>
        <v>0</v>
      </c>
      <c r="DK126" s="5">
        <f t="shared" si="132"/>
        <v>-5000</v>
      </c>
      <c r="DL126" s="5">
        <f>INDEX('Team forecast'!$M$3:$AU$22,MATCH($B126,'Team forecast'!$B$3:$B$22,0),MATCH(DL$1,'Team forecast'!$M$2:$AU$2,0))*IF($Y126&gt;0,25000,0)</f>
        <v>0</v>
      </c>
      <c r="DM126" s="5">
        <f>INDEX('Team forecast'!$M$3:$AU$22,MATCH($B126,'Team forecast'!$B$3:$B$22,0),MATCH(DM$1,'Team forecast'!$M$2:$AU$2,0))*IF($Y126&gt;0,5000,0)</f>
        <v>0</v>
      </c>
      <c r="DN126" s="5">
        <f>INDEX('Team forecast'!$M$3:$AU$22,MATCH($B126,'Team forecast'!$B$3:$B$22,0),MATCH(DN$1,'Team forecast'!$M$2:$AU$2,0))*IF($Y126&gt;0,-15000,0)</f>
        <v>0</v>
      </c>
      <c r="DO126" s="5">
        <f t="shared" si="133"/>
        <v>0</v>
      </c>
      <c r="DP126" s="5">
        <f t="shared" si="134"/>
        <v>0</v>
      </c>
      <c r="DQ126" s="5">
        <f t="shared" si="135"/>
        <v>0</v>
      </c>
      <c r="DR126" s="5">
        <f t="shared" si="136"/>
        <v>0</v>
      </c>
      <c r="DS126" s="5">
        <f t="shared" si="137"/>
        <v>0</v>
      </c>
      <c r="DT126" s="5">
        <f t="shared" si="138"/>
        <v>0</v>
      </c>
      <c r="DU126" s="5">
        <f t="shared" si="139"/>
        <v>0</v>
      </c>
      <c r="DV126" s="5">
        <f t="shared" si="140"/>
        <v>0</v>
      </c>
      <c r="DW126" s="5">
        <f t="shared" si="141"/>
        <v>0</v>
      </c>
      <c r="DX126" s="5">
        <f>IFERROR(SUM(DL126:DW126),0)*((Cockpit!$C$3)^5)</f>
        <v>0</v>
      </c>
      <c r="DY126" s="5">
        <f t="shared" si="142"/>
        <v>-5000</v>
      </c>
      <c r="DZ126" s="5" t="str">
        <f>IF(ISERROR(MATCH(A126,'Current squad'!B:B,0)),"No","Yes")</f>
        <v>No</v>
      </c>
      <c r="EA126" s="5" cm="1">
        <f t="array" ref="EA126">IFERROR(_xlfn.IFS(DZ126="Yes",0,DZ126="No",H126*1%),999999)</f>
        <v>45990</v>
      </c>
      <c r="EB126" s="5">
        <f t="shared" si="84"/>
        <v>4644990</v>
      </c>
      <c r="EC126" s="5">
        <f t="shared" si="143"/>
        <v>-50990</v>
      </c>
      <c r="ED126" s="1">
        <f t="shared" si="85"/>
        <v>-1.1087192868014786E-2</v>
      </c>
      <c r="EE126" s="5">
        <f>RANK(EC126,$EC$2:$EC$572)+COUNTIF($EC$2:EC126,EC126)-1</f>
        <v>497</v>
      </c>
      <c r="EF126" s="4">
        <f>RANK(ED126,$ED$2:$ED$572)+COUNTIF($ED$2:ED126,ED126)-1</f>
        <v>251</v>
      </c>
    </row>
    <row r="127" spans="1:136" x14ac:dyDescent="0.3">
      <c r="A127" t="str">
        <f>IF(Holdet.dk!A127&lt;&gt;"",Holdet.dk!A127,"")</f>
        <v>Martin Dubravka</v>
      </c>
      <c r="B127" t="str">
        <f>INDEX(Holdet.dk!B:B,MATCH($A127,Holdet.dk!$A:$A,0))</f>
        <v>Newcastle</v>
      </c>
      <c r="C127" t="str">
        <f>INDEX(Holdet.dk!C:C,MATCH($A127,Holdet.dk!$A:$A,0))</f>
        <v>Goalkeeper</v>
      </c>
      <c r="D127" t="str">
        <f>INDEX(Holdet.dk!D:D,MATCH($A127,Holdet.dk!$A:$A,0))</f>
        <v>4.517.000</v>
      </c>
      <c r="E127" s="1">
        <f>IFERROR(_xlfn.NUMBERVALUE(INDEX(Holdet.dk!$E:$E,MATCH($A127,Holdet.dk!$A:$A,0)),","),0)</f>
        <v>0.03</v>
      </c>
      <c r="F127" t="str">
        <f>IF(INDEX(Lookup!H:H,MATCH('Master data'!A127,Lookup!G:G,0))=0,A127,INDEX(Lookup!H:H,MATCH('Master data'!A127,Lookup!G:G,0)))</f>
        <v>Martin Dubravka</v>
      </c>
      <c r="G127" t="str">
        <f>IFERROR(INDEX(Lookup!B:B,MATCH(INDEX(Rotowire!C:C,MATCH(F127,Rotowire!A:A,0)),Lookup!D:D,0)),"")</f>
        <v>Fulham</v>
      </c>
      <c r="H127" s="5">
        <f t="shared" si="76"/>
        <v>4517000</v>
      </c>
      <c r="I127" s="19">
        <f>IFERROR(INDEX('Team forecast'!$G$3:$I$22,MATCH($B127,'Team forecast'!$B$3:$B$22,0),MATCH(I$1,'Team forecast'!$G$2:$I$2,0)),0)</f>
        <v>0.8913043478260867</v>
      </c>
      <c r="J127" s="19">
        <f>IFERROR(INDEX('Team forecast'!$G$3:$I$22,MATCH($B127,'Team forecast'!$B$3:$B$22,0),MATCH(J$1,'Team forecast'!$G$2:$I$2,0)),0)</f>
        <v>0.79881656804733725</v>
      </c>
      <c r="K127" s="19">
        <f>IFERROR(INDEX('Team forecast'!$G$3:$I$22,MATCH($B127,'Team forecast'!$B$3:$B$22,0),MATCH(K$1,'Team forecast'!$G$2:$I$2,0)),0)</f>
        <v>1.5249427096817147</v>
      </c>
      <c r="L127">
        <f>SUMIFS(Rotowire!E:E,Rotowire!$A:$A,'Master data'!$F127)</f>
        <v>95</v>
      </c>
      <c r="M127" s="2">
        <f>SUMIFS(Rotowire!F:F,Rotowire!$A:$A,'Master data'!$F127)*I127</f>
        <v>0</v>
      </c>
      <c r="N127" s="2">
        <f>SUMIFS(Rotowire!G:G,Rotowire!$A:$A,'Master data'!$F127)*I127</f>
        <v>0</v>
      </c>
      <c r="O127" s="2">
        <f>SUMIFS(Rotowire!I:I,Rotowire!$A:$A,'Master data'!$F127)*I127</f>
        <v>0</v>
      </c>
      <c r="P127" s="2">
        <f>SUMIFS(Rotowire!W:W,Rotowire!$A:$A,'Master data'!$F127)*K127</f>
        <v>0.25924026064589151</v>
      </c>
      <c r="Q127" s="2">
        <f>SUMIFS(Rotowire!Y:Y,Rotowire!$A:$A,'Master data'!$F127)*J127</f>
        <v>2.3644970414201181</v>
      </c>
      <c r="R127" s="2">
        <f>SUMIFS(Rotowire!AB:AB,Rotowire!$A:$A,'Master data'!$F127)</f>
        <v>0.05</v>
      </c>
      <c r="S127" s="2">
        <f>SUMIFS(Rotowire!AC:AC,Rotowire!$A:$A,'Master data'!$F127)</f>
        <v>0</v>
      </c>
      <c r="T127" s="2">
        <f>INDEX('Team forecast'!D$3:D$22,MATCH($B127,'Team forecast'!$B$3:$B$22,0))</f>
        <v>1.23</v>
      </c>
      <c r="U127" s="2">
        <f>INDEX('Team forecast'!E$3:E$22,MATCH($B127,'Team forecast'!$B$3:$B$22,0))</f>
        <v>1.35</v>
      </c>
      <c r="V127" s="2">
        <f>INDEX('Team forecast'!J$3:J$22,MATCH($B127,'Team forecast'!$B$3:$B$22,0))</f>
        <v>0.33679999999999999</v>
      </c>
      <c r="W127" s="2">
        <f>INDEX('Team forecast'!K$3:K$22,MATCH($B127,'Team forecast'!$B$3:$B$22,0))</f>
        <v>0.2712</v>
      </c>
      <c r="X127" s="2">
        <f>INDEX('Team forecast'!L$3:L$22,MATCH($B127,'Team forecast'!$B$3:$B$22,0))</f>
        <v>0.39200000000000002</v>
      </c>
      <c r="Y127" s="5">
        <f t="shared" si="77"/>
        <v>7000</v>
      </c>
      <c r="Z127" s="5">
        <f t="shared" si="78"/>
        <v>8420</v>
      </c>
      <c r="AA127" s="5">
        <f t="shared" si="79"/>
        <v>1356</v>
      </c>
      <c r="AB127" s="5">
        <f t="shared" si="80"/>
        <v>-5880</v>
      </c>
      <c r="AC127" s="5">
        <f t="shared" si="81"/>
        <v>0</v>
      </c>
      <c r="AD127" s="5">
        <f t="shared" si="86"/>
        <v>0</v>
      </c>
      <c r="AE127" s="5">
        <f t="shared" si="87"/>
        <v>0</v>
      </c>
      <c r="AF127" s="5">
        <f t="shared" si="82"/>
        <v>19443.019548441862</v>
      </c>
      <c r="AG127" s="5">
        <f t="shared" si="83"/>
        <v>11822.48520710059</v>
      </c>
      <c r="AH127" s="5">
        <f t="shared" si="88"/>
        <v>-1000</v>
      </c>
      <c r="AI127" s="5">
        <f t="shared" si="89"/>
        <v>0</v>
      </c>
      <c r="AJ127" s="5">
        <f t="shared" si="90"/>
        <v>12300</v>
      </c>
      <c r="AK127" s="5">
        <f t="shared" si="91"/>
        <v>-10800</v>
      </c>
      <c r="AL127" s="5">
        <f>IFERROR(SUM(Y127:AK127),-5000)*((Cockpit!$C$3)^0)</f>
        <v>42661.504755542453</v>
      </c>
      <c r="AM127" s="19">
        <f>INDEX('Team forecast'!$M$3:$AU$22,MATCH($B127,'Team forecast'!$B$3:$B$22,0),MATCH(AM$1,'Team forecast'!$M$2:$AU$2,0))</f>
        <v>0</v>
      </c>
      <c r="AN127" s="19">
        <f>INDEX('Team forecast'!$M$3:$AU$22,MATCH($B127,'Team forecast'!$B$3:$B$22,0),MATCH(AN$1,'Team forecast'!$M$2:$AU$2,0))</f>
        <v>0</v>
      </c>
      <c r="AO127" s="19">
        <f>INDEX('Team forecast'!$M$3:$AU$22,MATCH($B127,'Team forecast'!$B$3:$B$22,0),MATCH(AO$1,'Team forecast'!$M$2:$AU$2,0))</f>
        <v>0</v>
      </c>
      <c r="AP127" s="19">
        <f>INDEX('Team forecast'!$M$3:$AU$22,MATCH($B127,'Team forecast'!$B$3:$B$22,0),MATCH(AP$1,'Team forecast'!$M$2:$AU$2,0))</f>
        <v>0</v>
      </c>
      <c r="AQ127" s="5">
        <f t="shared" si="92"/>
        <v>7000</v>
      </c>
      <c r="AR127" s="5">
        <f>INDEX('Team forecast'!$M$3:$AU$22,MATCH($B127,'Team forecast'!$B$3:$B$22,0),MATCH(AR$1,'Team forecast'!$M$2:$AU$2,0))*IF($Y127&gt;0,25000,0)</f>
        <v>0</v>
      </c>
      <c r="AS127" s="5">
        <f>INDEX('Team forecast'!$M$3:$AU$22,MATCH($B127,'Team forecast'!$B$3:$B$22,0),MATCH(AS$1,'Team forecast'!$M$2:$AU$2,0))*IF($Y127&gt;0,5000,0)</f>
        <v>0</v>
      </c>
      <c r="AT127" s="5">
        <f>INDEX('Team forecast'!$M$3:$AU$22,MATCH($B127,'Team forecast'!$B$3:$B$22,0),MATCH(AT$1,'Team forecast'!$M$2:$AU$2,0))*IF($Y127&gt;0,-15000,0)</f>
        <v>0</v>
      </c>
      <c r="AU127" s="5">
        <f t="shared" si="93"/>
        <v>0</v>
      </c>
      <c r="AV127" s="5">
        <f t="shared" si="94"/>
        <v>0</v>
      </c>
      <c r="AW127" s="5">
        <f t="shared" si="95"/>
        <v>0</v>
      </c>
      <c r="AX127" s="5">
        <f t="shared" si="96"/>
        <v>0</v>
      </c>
      <c r="AY127" s="5">
        <f t="shared" si="97"/>
        <v>0</v>
      </c>
      <c r="AZ127" s="5">
        <f t="shared" si="98"/>
        <v>-1000</v>
      </c>
      <c r="BA127" s="5">
        <f t="shared" si="99"/>
        <v>0</v>
      </c>
      <c r="BB127" s="5">
        <f t="shared" si="100"/>
        <v>0</v>
      </c>
      <c r="BC127" s="5">
        <f t="shared" si="101"/>
        <v>0</v>
      </c>
      <c r="BD127" s="5">
        <f>IFERROR(SUM(AR127:BC127),0)*((Cockpit!$C$3)^1)</f>
        <v>-700</v>
      </c>
      <c r="BE127" s="19">
        <f>INDEX('Team forecast'!$M$3:$AU$22,MATCH($B127,'Team forecast'!$B$3:$B$22,0),MATCH(BE$1,'Team forecast'!$M$2:$AU$2,0))</f>
        <v>0</v>
      </c>
      <c r="BF127" s="19">
        <f>INDEX('Team forecast'!$M$3:$AU$22,MATCH($B127,'Team forecast'!$B$3:$B$22,0),MATCH(BF$1,'Team forecast'!$M$2:$AU$2,0))</f>
        <v>0</v>
      </c>
      <c r="BG127" s="19">
        <f>INDEX('Team forecast'!$M$3:$AU$22,MATCH($B127,'Team forecast'!$B$3:$B$22,0),MATCH(BG$1,'Team forecast'!$M$2:$AU$2,0))</f>
        <v>0</v>
      </c>
      <c r="BH127" s="19">
        <f>INDEX('Team forecast'!$M$3:$AU$22,MATCH($B127,'Team forecast'!$B$3:$B$22,0),MATCH(BH$1,'Team forecast'!$M$2:$AU$2,0))</f>
        <v>0</v>
      </c>
      <c r="BI127" s="5">
        <f t="shared" si="102"/>
        <v>7000</v>
      </c>
      <c r="BJ127" s="5">
        <f>INDEX('Team forecast'!$M$3:$AU$22,MATCH($B127,'Team forecast'!$B$3:$B$22,0),MATCH(BJ$1,'Team forecast'!$M$2:$AU$2,0))*IF($Y127&gt;0,25000,0)</f>
        <v>0</v>
      </c>
      <c r="BK127" s="5">
        <f>INDEX('Team forecast'!$M$3:$AU$22,MATCH($B127,'Team forecast'!$B$3:$B$22,0),MATCH(BK$1,'Team forecast'!$M$2:$AU$2,0))*IF($Y127&gt;0,5000,0)</f>
        <v>0</v>
      </c>
      <c r="BL127" s="5">
        <f>INDEX('Team forecast'!$M$3:$AU$22,MATCH($B127,'Team forecast'!$B$3:$B$22,0),MATCH(BL$1,'Team forecast'!$M$2:$AU$2,0))*IF($Y127&gt;0,-15000,0)</f>
        <v>0</v>
      </c>
      <c r="BM127" s="5">
        <f t="shared" si="103"/>
        <v>0</v>
      </c>
      <c r="BN127" s="5">
        <f t="shared" si="104"/>
        <v>0</v>
      </c>
      <c r="BO127" s="5">
        <f t="shared" si="105"/>
        <v>0</v>
      </c>
      <c r="BP127" s="5">
        <f t="shared" si="106"/>
        <v>0</v>
      </c>
      <c r="BQ127" s="5">
        <f t="shared" si="107"/>
        <v>0</v>
      </c>
      <c r="BR127" s="5">
        <f t="shared" si="108"/>
        <v>-1000</v>
      </c>
      <c r="BS127" s="5">
        <f t="shared" si="109"/>
        <v>0</v>
      </c>
      <c r="BT127" s="5">
        <f t="shared" si="110"/>
        <v>0</v>
      </c>
      <c r="BU127" s="5">
        <f t="shared" si="111"/>
        <v>0</v>
      </c>
      <c r="BV127" s="5">
        <f>IFERROR(SUM(BJ127:BU127),0)*((Cockpit!$C$3)^2)</f>
        <v>-489.99999999999994</v>
      </c>
      <c r="BW127" s="19">
        <f>INDEX('Team forecast'!$M$3:$AU$22,MATCH($B127,'Team forecast'!$B$3:$B$22,0),MATCH(BW$1,'Team forecast'!$M$2:$AU$2,0))</f>
        <v>0</v>
      </c>
      <c r="BX127" s="19">
        <f>INDEX('Team forecast'!$M$3:$AU$22,MATCH($B127,'Team forecast'!$B$3:$B$22,0),MATCH(BX$1,'Team forecast'!$M$2:$AU$2,0))</f>
        <v>0</v>
      </c>
      <c r="BY127" s="19">
        <f>INDEX('Team forecast'!$M$3:$AU$22,MATCH($B127,'Team forecast'!$B$3:$B$22,0),MATCH(BY$1,'Team forecast'!$M$2:$AU$2,0))</f>
        <v>0</v>
      </c>
      <c r="BZ127" s="19">
        <f>INDEX('Team forecast'!$M$3:$AU$22,MATCH($B127,'Team forecast'!$B$3:$B$22,0),MATCH(BZ$1,'Team forecast'!$M$2:$AU$2,0))</f>
        <v>0</v>
      </c>
      <c r="CA127" s="5">
        <f t="shared" si="112"/>
        <v>7000</v>
      </c>
      <c r="CB127" s="5">
        <f>INDEX('Team forecast'!$M$3:$AU$22,MATCH($B127,'Team forecast'!$B$3:$B$22,0),MATCH(CB$1,'Team forecast'!$M$2:$AU$2,0))*IF($Y127&gt;0,25000,0)</f>
        <v>0</v>
      </c>
      <c r="CC127" s="5">
        <f>INDEX('Team forecast'!$M$3:$AU$22,MATCH($B127,'Team forecast'!$B$3:$B$22,0),MATCH(CC$1,'Team forecast'!$M$2:$AU$2,0))*IF($Y127&gt;0,5000,0)</f>
        <v>0</v>
      </c>
      <c r="CD127" s="5">
        <f>INDEX('Team forecast'!$M$3:$AU$22,MATCH($B127,'Team forecast'!$B$3:$B$22,0),MATCH(CD$1,'Team forecast'!$M$2:$AU$2,0))*IF($Y127&gt;0,-15000,0)</f>
        <v>0</v>
      </c>
      <c r="CE127" s="5">
        <f t="shared" si="113"/>
        <v>0</v>
      </c>
      <c r="CF127" s="5">
        <f t="shared" si="114"/>
        <v>0</v>
      </c>
      <c r="CG127" s="5">
        <f t="shared" si="115"/>
        <v>0</v>
      </c>
      <c r="CH127" s="5">
        <f t="shared" si="116"/>
        <v>0</v>
      </c>
      <c r="CI127" s="5">
        <f t="shared" si="117"/>
        <v>0</v>
      </c>
      <c r="CJ127" s="5">
        <f t="shared" si="118"/>
        <v>-1000</v>
      </c>
      <c r="CK127" s="5">
        <f t="shared" si="119"/>
        <v>0</v>
      </c>
      <c r="CL127" s="5">
        <f t="shared" si="120"/>
        <v>0</v>
      </c>
      <c r="CM127" s="5">
        <f t="shared" si="121"/>
        <v>0</v>
      </c>
      <c r="CN127" s="5">
        <f>IFERROR(SUM(CB127:CM127),0)*((Cockpit!$C$3)^3)</f>
        <v>-342.99999999999994</v>
      </c>
      <c r="CO127" s="19">
        <f>INDEX('Team forecast'!$M$3:$AU$22,MATCH($B127,'Team forecast'!$B$3:$B$22,0),MATCH(CO$1,'Team forecast'!$M$2:$AU$2,0))</f>
        <v>0</v>
      </c>
      <c r="CP127" s="19">
        <f>INDEX('Team forecast'!$M$3:$AU$22,MATCH($B127,'Team forecast'!$B$3:$B$22,0),MATCH(CP$1,'Team forecast'!$M$2:$AU$2,0))</f>
        <v>0</v>
      </c>
      <c r="CQ127" s="19">
        <f>INDEX('Team forecast'!$M$3:$AU$22,MATCH($B127,'Team forecast'!$B$3:$B$22,0),MATCH(CQ$1,'Team forecast'!$M$2:$AU$2,0))</f>
        <v>0</v>
      </c>
      <c r="CR127" s="19">
        <f>INDEX('Team forecast'!$M$3:$AU$22,MATCH($B127,'Team forecast'!$B$3:$B$22,0),MATCH(CR$1,'Team forecast'!$M$2:$AU$2,0))</f>
        <v>0</v>
      </c>
      <c r="CS127" s="5">
        <f t="shared" si="122"/>
        <v>7000</v>
      </c>
      <c r="CT127" s="5">
        <f>INDEX('Team forecast'!$M$3:$AU$22,MATCH($B127,'Team forecast'!$B$3:$B$22,0),MATCH(CT$1,'Team forecast'!$M$2:$AU$2,0))*IF($Y127&gt;0,25000,0)</f>
        <v>0</v>
      </c>
      <c r="CU127" s="5">
        <f>INDEX('Team forecast'!$M$3:$AU$22,MATCH($B127,'Team forecast'!$B$3:$B$22,0),MATCH(CU$1,'Team forecast'!$M$2:$AU$2,0))*IF($Y127&gt;0,5000,0)</f>
        <v>0</v>
      </c>
      <c r="CV127" s="5">
        <f>INDEX('Team forecast'!$M$3:$AU$22,MATCH($B127,'Team forecast'!$B$3:$B$22,0),MATCH(CV$1,'Team forecast'!$M$2:$AU$2,0))*IF($Y127&gt;0,-15000,0)</f>
        <v>0</v>
      </c>
      <c r="CW127" s="5">
        <f t="shared" si="123"/>
        <v>0</v>
      </c>
      <c r="CX127" s="5">
        <f t="shared" si="124"/>
        <v>0</v>
      </c>
      <c r="CY127" s="5">
        <f t="shared" si="125"/>
        <v>0</v>
      </c>
      <c r="CZ127" s="5">
        <f t="shared" si="126"/>
        <v>0</v>
      </c>
      <c r="DA127" s="5">
        <f t="shared" si="127"/>
        <v>0</v>
      </c>
      <c r="DB127" s="5">
        <f t="shared" si="128"/>
        <v>-1000</v>
      </c>
      <c r="DC127" s="5">
        <f t="shared" si="129"/>
        <v>0</v>
      </c>
      <c r="DD127" s="5">
        <f t="shared" si="130"/>
        <v>0</v>
      </c>
      <c r="DE127" s="5">
        <f t="shared" si="131"/>
        <v>0</v>
      </c>
      <c r="DF127" s="5">
        <f>IFERROR(SUM(CT127:DE127),0)*((Cockpit!$C$3)^4)</f>
        <v>-240.09999999999994</v>
      </c>
      <c r="DG127" s="19">
        <f>INDEX('Team forecast'!$M$3:$AU$22,MATCH($B127,'Team forecast'!$B$3:$B$22,0),MATCH(DG$1,'Team forecast'!$M$2:$AU$2,0))</f>
        <v>0</v>
      </c>
      <c r="DH127" s="19">
        <f>INDEX('Team forecast'!$M$3:$AU$22,MATCH($B127,'Team forecast'!$B$3:$B$22,0),MATCH(DH$1,'Team forecast'!$M$2:$AU$2,0))</f>
        <v>0</v>
      </c>
      <c r="DI127" s="19">
        <f>INDEX('Team forecast'!$M$3:$AU$22,MATCH($B127,'Team forecast'!$B$3:$B$22,0),MATCH(DI$1,'Team forecast'!$M$2:$AU$2,0))</f>
        <v>0</v>
      </c>
      <c r="DJ127" s="19">
        <f>INDEX('Team forecast'!$M$3:$AU$22,MATCH($B127,'Team forecast'!$B$3:$B$22,0),MATCH(DJ$1,'Team forecast'!$M$2:$AU$2,0))</f>
        <v>0</v>
      </c>
      <c r="DK127" s="5">
        <f t="shared" si="132"/>
        <v>7000</v>
      </c>
      <c r="DL127" s="5">
        <f>INDEX('Team forecast'!$M$3:$AU$22,MATCH($B127,'Team forecast'!$B$3:$B$22,0),MATCH(DL$1,'Team forecast'!$M$2:$AU$2,0))*IF($Y127&gt;0,25000,0)</f>
        <v>0</v>
      </c>
      <c r="DM127" s="5">
        <f>INDEX('Team forecast'!$M$3:$AU$22,MATCH($B127,'Team forecast'!$B$3:$B$22,0),MATCH(DM$1,'Team forecast'!$M$2:$AU$2,0))*IF($Y127&gt;0,5000,0)</f>
        <v>0</v>
      </c>
      <c r="DN127" s="5">
        <f>INDEX('Team forecast'!$M$3:$AU$22,MATCH($B127,'Team forecast'!$B$3:$B$22,0),MATCH(DN$1,'Team forecast'!$M$2:$AU$2,0))*IF($Y127&gt;0,-15000,0)</f>
        <v>0</v>
      </c>
      <c r="DO127" s="5">
        <f t="shared" si="133"/>
        <v>0</v>
      </c>
      <c r="DP127" s="5">
        <f t="shared" si="134"/>
        <v>0</v>
      </c>
      <c r="DQ127" s="5">
        <f t="shared" si="135"/>
        <v>0</v>
      </c>
      <c r="DR127" s="5">
        <f t="shared" si="136"/>
        <v>0</v>
      </c>
      <c r="DS127" s="5">
        <f t="shared" si="137"/>
        <v>0</v>
      </c>
      <c r="DT127" s="5">
        <f t="shared" si="138"/>
        <v>-1000</v>
      </c>
      <c r="DU127" s="5">
        <f t="shared" si="139"/>
        <v>0</v>
      </c>
      <c r="DV127" s="5">
        <f t="shared" si="140"/>
        <v>0</v>
      </c>
      <c r="DW127" s="5">
        <f t="shared" si="141"/>
        <v>0</v>
      </c>
      <c r="DX127" s="5">
        <f>IFERROR(SUM(DL127:DW127),0)*((Cockpit!$C$3)^5)</f>
        <v>-168.06999999999994</v>
      </c>
      <c r="DY127" s="5">
        <f t="shared" si="142"/>
        <v>40720.334755542455</v>
      </c>
      <c r="DZ127" s="5" t="str">
        <f>IF(ISERROR(MATCH(A127,'Current squad'!B:B,0)),"No","Yes")</f>
        <v>No</v>
      </c>
      <c r="EA127" s="5" cm="1">
        <f t="array" ref="EA127">IFERROR(_xlfn.IFS(DZ127="Yes",0,DZ127="No",H127*1%),999999)</f>
        <v>45170</v>
      </c>
      <c r="EB127" s="5">
        <f t="shared" si="84"/>
        <v>4562170</v>
      </c>
      <c r="EC127" s="5">
        <f t="shared" si="143"/>
        <v>-4449.6652444575448</v>
      </c>
      <c r="ED127" s="1">
        <f t="shared" si="85"/>
        <v>-9.8509303618719173E-4</v>
      </c>
      <c r="EE127" s="5">
        <f>RANK(EC127,$EC$2:$EC$572)+COUNTIF($EC$2:EC127,EC127)-1</f>
        <v>86</v>
      </c>
      <c r="EF127" s="4">
        <f>RANK(ED127,$ED$2:$ED$572)+COUNTIF($ED$2:ED127,ED127)-1</f>
        <v>88</v>
      </c>
    </row>
    <row r="128" spans="1:136" x14ac:dyDescent="0.3">
      <c r="A128" t="str">
        <f>IF(Holdet.dk!A128&lt;&gt;"",Holdet.dk!A128,"")</f>
        <v>Rob Holding</v>
      </c>
      <c r="B128" t="str">
        <f>INDEX(Holdet.dk!B:B,MATCH($A128,Holdet.dk!$A:$A,0))</f>
        <v>Arsenal</v>
      </c>
      <c r="C128" t="str">
        <f>INDEX(Holdet.dk!C:C,MATCH($A128,Holdet.dk!$A:$A,0))</f>
        <v>Defense</v>
      </c>
      <c r="D128" t="str">
        <f>INDEX(Holdet.dk!D:D,MATCH($A128,Holdet.dk!$A:$A,0))</f>
        <v>3.539.000</v>
      </c>
      <c r="E128" s="1">
        <f>IFERROR(_xlfn.NUMBERVALUE(INDEX(Holdet.dk!$E:$E,MATCH($A128,Holdet.dk!$A:$A,0)),","),0)</f>
        <v>3.5000000000000003E-2</v>
      </c>
      <c r="F128" t="str">
        <f>IF(INDEX(Lookup!H:H,MATCH('Master data'!A128,Lookup!G:G,0))=0,A128,INDEX(Lookup!H:H,MATCH('Master data'!A128,Lookup!G:G,0)))</f>
        <v>Rob Holding</v>
      </c>
      <c r="G128" t="str">
        <f>IFERROR(INDEX(Lookup!B:B,MATCH(INDEX(Rotowire!C:C,MATCH(F128,Rotowire!A:A,0)),Lookup!D:D,0)),"")</f>
        <v>Brighton and Hove</v>
      </c>
      <c r="H128" s="5">
        <f t="shared" si="76"/>
        <v>3539000</v>
      </c>
      <c r="I128" s="19">
        <f>IFERROR(INDEX('Team forecast'!$G$3:$I$22,MATCH($B128,'Team forecast'!$B$3:$B$22,0),MATCH(I$1,'Team forecast'!$G$2:$I$2,0)),0)</f>
        <v>0.68783068783068768</v>
      </c>
      <c r="J128" s="19">
        <f>IFERROR(INDEX('Team forecast'!$G$3:$I$22,MATCH($B128,'Team forecast'!$B$3:$B$22,0),MATCH(J$1,'Team forecast'!$G$2:$I$2,0)),0)</f>
        <v>0.99082568807339433</v>
      </c>
      <c r="K128" s="19">
        <f>IFERROR(INDEX('Team forecast'!$G$3:$I$22,MATCH($B128,'Team forecast'!$B$3:$B$22,0),MATCH(K$1,'Team forecast'!$G$2:$I$2,0)),0)</f>
        <v>0.99881036954393854</v>
      </c>
      <c r="L128">
        <f>SUMIFS(Rotowire!E:E,Rotowire!$A:$A,'Master data'!$F128)</f>
        <v>95</v>
      </c>
      <c r="M128" s="2">
        <f>SUMIFS(Rotowire!F:F,Rotowire!$A:$A,'Master data'!$F128)*I128</f>
        <v>4.1269841269841262E-2</v>
      </c>
      <c r="N128" s="2">
        <f>SUMIFS(Rotowire!G:G,Rotowire!$A:$A,'Master data'!$F128)*I128</f>
        <v>6.8783068783068767E-3</v>
      </c>
      <c r="O128" s="2">
        <f>SUMIFS(Rotowire!I:I,Rotowire!$A:$A,'Master data'!$F128)*I128</f>
        <v>0.1513227513227513</v>
      </c>
      <c r="P128" s="2">
        <f>SUMIFS(Rotowire!W:W,Rotowire!$A:$A,'Master data'!$F128)*K128</f>
        <v>0.33959552564493911</v>
      </c>
      <c r="Q128" s="2">
        <f>SUMIFS(Rotowire!Y:Y,Rotowire!$A:$A,'Master data'!$F128)*J128</f>
        <v>0</v>
      </c>
      <c r="R128" s="2">
        <f>SUMIFS(Rotowire!AB:AB,Rotowire!$A:$A,'Master data'!$F128)</f>
        <v>0.15</v>
      </c>
      <c r="S128" s="2">
        <f>SUMIFS(Rotowire!AC:AC,Rotowire!$A:$A,'Master data'!$F128)</f>
        <v>0.01</v>
      </c>
      <c r="T128" s="2">
        <f>INDEX('Team forecast'!D$3:D$22,MATCH($B128,'Team forecast'!$B$3:$B$22,0))</f>
        <v>1.3</v>
      </c>
      <c r="U128" s="2">
        <f>INDEX('Team forecast'!E$3:E$22,MATCH($B128,'Team forecast'!$B$3:$B$22,0))</f>
        <v>1.08</v>
      </c>
      <c r="V128" s="2">
        <f>INDEX('Team forecast'!J$3:J$22,MATCH($B128,'Team forecast'!$B$3:$B$22,0))</f>
        <v>0.41</v>
      </c>
      <c r="W128" s="2">
        <f>INDEX('Team forecast'!K$3:K$22,MATCH($B128,'Team forecast'!$B$3:$B$22,0))</f>
        <v>0.28310000000000002</v>
      </c>
      <c r="X128" s="2">
        <f>INDEX('Team forecast'!L$3:L$22,MATCH($B128,'Team forecast'!$B$3:$B$22,0))</f>
        <v>0.30690000000000001</v>
      </c>
      <c r="Y128" s="5">
        <f t="shared" si="77"/>
        <v>7000</v>
      </c>
      <c r="Z128" s="5">
        <f t="shared" si="78"/>
        <v>10250</v>
      </c>
      <c r="AA128" s="5">
        <f t="shared" si="79"/>
        <v>1415.5</v>
      </c>
      <c r="AB128" s="5">
        <f t="shared" si="80"/>
        <v>-4603.5</v>
      </c>
      <c r="AC128" s="5">
        <f t="shared" si="81"/>
        <v>6190.476190476189</v>
      </c>
      <c r="AD128" s="5">
        <f t="shared" si="86"/>
        <v>343.91534391534384</v>
      </c>
      <c r="AE128" s="5">
        <f t="shared" si="87"/>
        <v>1513.2275132275131</v>
      </c>
      <c r="AF128" s="5">
        <f t="shared" si="82"/>
        <v>16979.776282246956</v>
      </c>
      <c r="AG128" s="5">
        <f t="shared" si="83"/>
        <v>0</v>
      </c>
      <c r="AH128" s="5">
        <f t="shared" si="88"/>
        <v>-3000</v>
      </c>
      <c r="AI128" s="5">
        <f t="shared" si="89"/>
        <v>-500</v>
      </c>
      <c r="AJ128" s="5">
        <f t="shared" si="90"/>
        <v>13000</v>
      </c>
      <c r="AK128" s="5">
        <f t="shared" si="91"/>
        <v>-8640</v>
      </c>
      <c r="AL128" s="5">
        <f>IFERROR(SUM(Y128:AK128),-5000)*((Cockpit!$C$3)^0)</f>
        <v>39949.395329866005</v>
      </c>
      <c r="AM128" s="19">
        <f>INDEX('Team forecast'!$M$3:$AU$22,MATCH($B128,'Team forecast'!$B$3:$B$22,0),MATCH(AM$1,'Team forecast'!$M$2:$AU$2,0))</f>
        <v>0</v>
      </c>
      <c r="AN128" s="19">
        <f>INDEX('Team forecast'!$M$3:$AU$22,MATCH($B128,'Team forecast'!$B$3:$B$22,0),MATCH(AN$1,'Team forecast'!$M$2:$AU$2,0))</f>
        <v>0</v>
      </c>
      <c r="AO128" s="19">
        <f>INDEX('Team forecast'!$M$3:$AU$22,MATCH($B128,'Team forecast'!$B$3:$B$22,0),MATCH(AO$1,'Team forecast'!$M$2:$AU$2,0))</f>
        <v>0</v>
      </c>
      <c r="AP128" s="19">
        <f>INDEX('Team forecast'!$M$3:$AU$22,MATCH($B128,'Team forecast'!$B$3:$B$22,0),MATCH(AP$1,'Team forecast'!$M$2:$AU$2,0))</f>
        <v>0</v>
      </c>
      <c r="AQ128" s="5">
        <f t="shared" si="92"/>
        <v>7000</v>
      </c>
      <c r="AR128" s="5">
        <f>INDEX('Team forecast'!$M$3:$AU$22,MATCH($B128,'Team forecast'!$B$3:$B$22,0),MATCH(AR$1,'Team forecast'!$M$2:$AU$2,0))*IF($Y128&gt;0,25000,0)</f>
        <v>0</v>
      </c>
      <c r="AS128" s="5">
        <f>INDEX('Team forecast'!$M$3:$AU$22,MATCH($B128,'Team forecast'!$B$3:$B$22,0),MATCH(AS$1,'Team forecast'!$M$2:$AU$2,0))*IF($Y128&gt;0,5000,0)</f>
        <v>0</v>
      </c>
      <c r="AT128" s="5">
        <f>INDEX('Team forecast'!$M$3:$AU$22,MATCH($B128,'Team forecast'!$B$3:$B$22,0),MATCH(AT$1,'Team forecast'!$M$2:$AU$2,0))*IF($Y128&gt;0,-15000,0)</f>
        <v>0</v>
      </c>
      <c r="AU128" s="5">
        <f t="shared" si="93"/>
        <v>0</v>
      </c>
      <c r="AV128" s="5">
        <f t="shared" si="94"/>
        <v>0</v>
      </c>
      <c r="AW128" s="5">
        <f t="shared" si="95"/>
        <v>0</v>
      </c>
      <c r="AX128" s="5">
        <f t="shared" si="96"/>
        <v>0</v>
      </c>
      <c r="AY128" s="5">
        <f t="shared" si="97"/>
        <v>0</v>
      </c>
      <c r="AZ128" s="5">
        <f t="shared" si="98"/>
        <v>-3000</v>
      </c>
      <c r="BA128" s="5">
        <f t="shared" si="99"/>
        <v>-500</v>
      </c>
      <c r="BB128" s="5">
        <f t="shared" si="100"/>
        <v>0</v>
      </c>
      <c r="BC128" s="5">
        <f t="shared" si="101"/>
        <v>0</v>
      </c>
      <c r="BD128" s="5">
        <f>IFERROR(SUM(AR128:BC128),0)*((Cockpit!$C$3)^1)</f>
        <v>-2450</v>
      </c>
      <c r="BE128" s="19">
        <f>INDEX('Team forecast'!$M$3:$AU$22,MATCH($B128,'Team forecast'!$B$3:$B$22,0),MATCH(BE$1,'Team forecast'!$M$2:$AU$2,0))</f>
        <v>0</v>
      </c>
      <c r="BF128" s="19">
        <f>INDEX('Team forecast'!$M$3:$AU$22,MATCH($B128,'Team forecast'!$B$3:$B$22,0),MATCH(BF$1,'Team forecast'!$M$2:$AU$2,0))</f>
        <v>0</v>
      </c>
      <c r="BG128" s="19">
        <f>INDEX('Team forecast'!$M$3:$AU$22,MATCH($B128,'Team forecast'!$B$3:$B$22,0),MATCH(BG$1,'Team forecast'!$M$2:$AU$2,0))</f>
        <v>0</v>
      </c>
      <c r="BH128" s="19">
        <f>INDEX('Team forecast'!$M$3:$AU$22,MATCH($B128,'Team forecast'!$B$3:$B$22,0),MATCH(BH$1,'Team forecast'!$M$2:$AU$2,0))</f>
        <v>0</v>
      </c>
      <c r="BI128" s="5">
        <f t="shared" si="102"/>
        <v>7000</v>
      </c>
      <c r="BJ128" s="5">
        <f>INDEX('Team forecast'!$M$3:$AU$22,MATCH($B128,'Team forecast'!$B$3:$B$22,0),MATCH(BJ$1,'Team forecast'!$M$2:$AU$2,0))*IF($Y128&gt;0,25000,0)</f>
        <v>0</v>
      </c>
      <c r="BK128" s="5">
        <f>INDEX('Team forecast'!$M$3:$AU$22,MATCH($B128,'Team forecast'!$B$3:$B$22,0),MATCH(BK$1,'Team forecast'!$M$2:$AU$2,0))*IF($Y128&gt;0,5000,0)</f>
        <v>0</v>
      </c>
      <c r="BL128" s="5">
        <f>INDEX('Team forecast'!$M$3:$AU$22,MATCH($B128,'Team forecast'!$B$3:$B$22,0),MATCH(BL$1,'Team forecast'!$M$2:$AU$2,0))*IF($Y128&gt;0,-15000,0)</f>
        <v>0</v>
      </c>
      <c r="BM128" s="5">
        <f t="shared" si="103"/>
        <v>0</v>
      </c>
      <c r="BN128" s="5">
        <f t="shared" si="104"/>
        <v>0</v>
      </c>
      <c r="BO128" s="5">
        <f t="shared" si="105"/>
        <v>0</v>
      </c>
      <c r="BP128" s="5">
        <f t="shared" si="106"/>
        <v>0</v>
      </c>
      <c r="BQ128" s="5">
        <f t="shared" si="107"/>
        <v>0</v>
      </c>
      <c r="BR128" s="5">
        <f t="shared" si="108"/>
        <v>-3000</v>
      </c>
      <c r="BS128" s="5">
        <f t="shared" si="109"/>
        <v>-500</v>
      </c>
      <c r="BT128" s="5">
        <f t="shared" si="110"/>
        <v>0</v>
      </c>
      <c r="BU128" s="5">
        <f t="shared" si="111"/>
        <v>0</v>
      </c>
      <c r="BV128" s="5">
        <f>IFERROR(SUM(BJ128:BU128),0)*((Cockpit!$C$3)^2)</f>
        <v>-1714.9999999999998</v>
      </c>
      <c r="BW128" s="19">
        <f>INDEX('Team forecast'!$M$3:$AU$22,MATCH($B128,'Team forecast'!$B$3:$B$22,0),MATCH(BW$1,'Team forecast'!$M$2:$AU$2,0))</f>
        <v>0</v>
      </c>
      <c r="BX128" s="19">
        <f>INDEX('Team forecast'!$M$3:$AU$22,MATCH($B128,'Team forecast'!$B$3:$B$22,0),MATCH(BX$1,'Team forecast'!$M$2:$AU$2,0))</f>
        <v>0</v>
      </c>
      <c r="BY128" s="19">
        <f>INDEX('Team forecast'!$M$3:$AU$22,MATCH($B128,'Team forecast'!$B$3:$B$22,0),MATCH(BY$1,'Team forecast'!$M$2:$AU$2,0))</f>
        <v>0</v>
      </c>
      <c r="BZ128" s="19">
        <f>INDEX('Team forecast'!$M$3:$AU$22,MATCH($B128,'Team forecast'!$B$3:$B$22,0),MATCH(BZ$1,'Team forecast'!$M$2:$AU$2,0))</f>
        <v>0</v>
      </c>
      <c r="CA128" s="5">
        <f t="shared" si="112"/>
        <v>7000</v>
      </c>
      <c r="CB128" s="5">
        <f>INDEX('Team forecast'!$M$3:$AU$22,MATCH($B128,'Team forecast'!$B$3:$B$22,0),MATCH(CB$1,'Team forecast'!$M$2:$AU$2,0))*IF($Y128&gt;0,25000,0)</f>
        <v>0</v>
      </c>
      <c r="CC128" s="5">
        <f>INDEX('Team forecast'!$M$3:$AU$22,MATCH($B128,'Team forecast'!$B$3:$B$22,0),MATCH(CC$1,'Team forecast'!$M$2:$AU$2,0))*IF($Y128&gt;0,5000,0)</f>
        <v>0</v>
      </c>
      <c r="CD128" s="5">
        <f>INDEX('Team forecast'!$M$3:$AU$22,MATCH($B128,'Team forecast'!$B$3:$B$22,0),MATCH(CD$1,'Team forecast'!$M$2:$AU$2,0))*IF($Y128&gt;0,-15000,0)</f>
        <v>0</v>
      </c>
      <c r="CE128" s="5">
        <f t="shared" si="113"/>
        <v>0</v>
      </c>
      <c r="CF128" s="5">
        <f t="shared" si="114"/>
        <v>0</v>
      </c>
      <c r="CG128" s="5">
        <f t="shared" si="115"/>
        <v>0</v>
      </c>
      <c r="CH128" s="5">
        <f t="shared" si="116"/>
        <v>0</v>
      </c>
      <c r="CI128" s="5">
        <f t="shared" si="117"/>
        <v>0</v>
      </c>
      <c r="CJ128" s="5">
        <f t="shared" si="118"/>
        <v>-3000</v>
      </c>
      <c r="CK128" s="5">
        <f t="shared" si="119"/>
        <v>-500</v>
      </c>
      <c r="CL128" s="5">
        <f t="shared" si="120"/>
        <v>0</v>
      </c>
      <c r="CM128" s="5">
        <f t="shared" si="121"/>
        <v>0</v>
      </c>
      <c r="CN128" s="5">
        <f>IFERROR(SUM(CB128:CM128),0)*((Cockpit!$C$3)^3)</f>
        <v>-1200.4999999999998</v>
      </c>
      <c r="CO128" s="19">
        <f>INDEX('Team forecast'!$M$3:$AU$22,MATCH($B128,'Team forecast'!$B$3:$B$22,0),MATCH(CO$1,'Team forecast'!$M$2:$AU$2,0))</f>
        <v>0</v>
      </c>
      <c r="CP128" s="19">
        <f>INDEX('Team forecast'!$M$3:$AU$22,MATCH($B128,'Team forecast'!$B$3:$B$22,0),MATCH(CP$1,'Team forecast'!$M$2:$AU$2,0))</f>
        <v>0</v>
      </c>
      <c r="CQ128" s="19">
        <f>INDEX('Team forecast'!$M$3:$AU$22,MATCH($B128,'Team forecast'!$B$3:$B$22,0),MATCH(CQ$1,'Team forecast'!$M$2:$AU$2,0))</f>
        <v>0</v>
      </c>
      <c r="CR128" s="19">
        <f>INDEX('Team forecast'!$M$3:$AU$22,MATCH($B128,'Team forecast'!$B$3:$B$22,0),MATCH(CR$1,'Team forecast'!$M$2:$AU$2,0))</f>
        <v>0</v>
      </c>
      <c r="CS128" s="5">
        <f t="shared" si="122"/>
        <v>7000</v>
      </c>
      <c r="CT128" s="5">
        <f>INDEX('Team forecast'!$M$3:$AU$22,MATCH($B128,'Team forecast'!$B$3:$B$22,0),MATCH(CT$1,'Team forecast'!$M$2:$AU$2,0))*IF($Y128&gt;0,25000,0)</f>
        <v>0</v>
      </c>
      <c r="CU128" s="5">
        <f>INDEX('Team forecast'!$M$3:$AU$22,MATCH($B128,'Team forecast'!$B$3:$B$22,0),MATCH(CU$1,'Team forecast'!$M$2:$AU$2,0))*IF($Y128&gt;0,5000,0)</f>
        <v>0</v>
      </c>
      <c r="CV128" s="5">
        <f>INDEX('Team forecast'!$M$3:$AU$22,MATCH($B128,'Team forecast'!$B$3:$B$22,0),MATCH(CV$1,'Team forecast'!$M$2:$AU$2,0))*IF($Y128&gt;0,-15000,0)</f>
        <v>0</v>
      </c>
      <c r="CW128" s="5">
        <f t="shared" si="123"/>
        <v>0</v>
      </c>
      <c r="CX128" s="5">
        <f t="shared" si="124"/>
        <v>0</v>
      </c>
      <c r="CY128" s="5">
        <f t="shared" si="125"/>
        <v>0</v>
      </c>
      <c r="CZ128" s="5">
        <f t="shared" si="126"/>
        <v>0</v>
      </c>
      <c r="DA128" s="5">
        <f t="shared" si="127"/>
        <v>0</v>
      </c>
      <c r="DB128" s="5">
        <f t="shared" si="128"/>
        <v>-3000</v>
      </c>
      <c r="DC128" s="5">
        <f t="shared" si="129"/>
        <v>-500</v>
      </c>
      <c r="DD128" s="5">
        <f t="shared" si="130"/>
        <v>0</v>
      </c>
      <c r="DE128" s="5">
        <f t="shared" si="131"/>
        <v>0</v>
      </c>
      <c r="DF128" s="5">
        <f>IFERROR(SUM(CT128:DE128),0)*((Cockpit!$C$3)^4)</f>
        <v>-840.34999999999968</v>
      </c>
      <c r="DG128" s="19">
        <f>INDEX('Team forecast'!$M$3:$AU$22,MATCH($B128,'Team forecast'!$B$3:$B$22,0),MATCH(DG$1,'Team forecast'!$M$2:$AU$2,0))</f>
        <v>0</v>
      </c>
      <c r="DH128" s="19">
        <f>INDEX('Team forecast'!$M$3:$AU$22,MATCH($B128,'Team forecast'!$B$3:$B$22,0),MATCH(DH$1,'Team forecast'!$M$2:$AU$2,0))</f>
        <v>0</v>
      </c>
      <c r="DI128" s="19">
        <f>INDEX('Team forecast'!$M$3:$AU$22,MATCH($B128,'Team forecast'!$B$3:$B$22,0),MATCH(DI$1,'Team forecast'!$M$2:$AU$2,0))</f>
        <v>0</v>
      </c>
      <c r="DJ128" s="19">
        <f>INDEX('Team forecast'!$M$3:$AU$22,MATCH($B128,'Team forecast'!$B$3:$B$22,0),MATCH(DJ$1,'Team forecast'!$M$2:$AU$2,0))</f>
        <v>0</v>
      </c>
      <c r="DK128" s="5">
        <f t="shared" si="132"/>
        <v>7000</v>
      </c>
      <c r="DL128" s="5">
        <f>INDEX('Team forecast'!$M$3:$AU$22,MATCH($B128,'Team forecast'!$B$3:$B$22,0),MATCH(DL$1,'Team forecast'!$M$2:$AU$2,0))*IF($Y128&gt;0,25000,0)</f>
        <v>0</v>
      </c>
      <c r="DM128" s="5">
        <f>INDEX('Team forecast'!$M$3:$AU$22,MATCH($B128,'Team forecast'!$B$3:$B$22,0),MATCH(DM$1,'Team forecast'!$M$2:$AU$2,0))*IF($Y128&gt;0,5000,0)</f>
        <v>0</v>
      </c>
      <c r="DN128" s="5">
        <f>INDEX('Team forecast'!$M$3:$AU$22,MATCH($B128,'Team forecast'!$B$3:$B$22,0),MATCH(DN$1,'Team forecast'!$M$2:$AU$2,0))*IF($Y128&gt;0,-15000,0)</f>
        <v>0</v>
      </c>
      <c r="DO128" s="5">
        <f t="shared" si="133"/>
        <v>0</v>
      </c>
      <c r="DP128" s="5">
        <f t="shared" si="134"/>
        <v>0</v>
      </c>
      <c r="DQ128" s="5">
        <f t="shared" si="135"/>
        <v>0</v>
      </c>
      <c r="DR128" s="5">
        <f t="shared" si="136"/>
        <v>0</v>
      </c>
      <c r="DS128" s="5">
        <f t="shared" si="137"/>
        <v>0</v>
      </c>
      <c r="DT128" s="5">
        <f t="shared" si="138"/>
        <v>-3000</v>
      </c>
      <c r="DU128" s="5">
        <f t="shared" si="139"/>
        <v>-500</v>
      </c>
      <c r="DV128" s="5">
        <f t="shared" si="140"/>
        <v>0</v>
      </c>
      <c r="DW128" s="5">
        <f t="shared" si="141"/>
        <v>0</v>
      </c>
      <c r="DX128" s="5">
        <f>IFERROR(SUM(DL128:DW128),0)*((Cockpit!$C$3)^5)</f>
        <v>-588.24499999999978</v>
      </c>
      <c r="DY128" s="5">
        <f t="shared" si="142"/>
        <v>33155.300329866004</v>
      </c>
      <c r="DZ128" s="5" t="str">
        <f>IF(ISERROR(MATCH(A128,'Current squad'!B:B,0)),"No","Yes")</f>
        <v>No</v>
      </c>
      <c r="EA128" s="5" cm="1">
        <f t="array" ref="EA128">IFERROR(_xlfn.IFS(DZ128="Yes",0,DZ128="No",H128*1%),999999)</f>
        <v>35390</v>
      </c>
      <c r="EB128" s="5">
        <f t="shared" si="84"/>
        <v>3574390</v>
      </c>
      <c r="EC128" s="5">
        <f t="shared" si="143"/>
        <v>-2234.6996701339958</v>
      </c>
      <c r="ED128" s="1">
        <f t="shared" si="85"/>
        <v>-6.3144946881435319E-4</v>
      </c>
      <c r="EE128" s="5">
        <f>RANK(EC128,$EC$2:$EC$572)+COUNTIF($EC$2:EC128,EC128)-1</f>
        <v>77</v>
      </c>
      <c r="EF128" s="4">
        <f>RANK(ED128,$ED$2:$ED$572)+COUNTIF($ED$2:ED128,ED128)-1</f>
        <v>80</v>
      </c>
    </row>
    <row r="129" spans="1:136" x14ac:dyDescent="0.3">
      <c r="A129" t="str">
        <f>IF(Holdet.dk!A129&lt;&gt;"",Holdet.dk!A129,"")</f>
        <v>Mateusz Klich</v>
      </c>
      <c r="B129" t="str">
        <f>INDEX(Holdet.dk!B:B,MATCH($A129,Holdet.dk!$A:$A,0))</f>
        <v>Leeds United</v>
      </c>
      <c r="C129" t="str">
        <f>INDEX(Holdet.dk!C:C,MATCH($A129,Holdet.dk!$A:$A,0))</f>
        <v>Midfield</v>
      </c>
      <c r="D129" t="str">
        <f>INDEX(Holdet.dk!D:D,MATCH($A129,Holdet.dk!$A:$A,0))</f>
        <v>4.409.000</v>
      </c>
      <c r="E129" s="1">
        <f>IFERROR(_xlfn.NUMBERVALUE(INDEX(Holdet.dk!$E:$E,MATCH($A129,Holdet.dk!$A:$A,0)),","),0)</f>
        <v>2.3E-2</v>
      </c>
      <c r="F129" t="str">
        <f>IF(INDEX(Lookup!H:H,MATCH('Master data'!A129,Lookup!G:G,0))=0,A129,INDEX(Lookup!H:H,MATCH('Master data'!A129,Lookup!G:G,0)))</f>
        <v>Mateusz Klich</v>
      </c>
      <c r="G129" t="str">
        <f>IFERROR(INDEX(Lookup!B:B,MATCH(INDEX(Rotowire!C:C,MATCH(F129,Rotowire!A:A,0)),Lookup!D:D,0)),"")</f>
        <v/>
      </c>
      <c r="H129" s="5">
        <f t="shared" si="76"/>
        <v>4409000</v>
      </c>
      <c r="I129" s="19">
        <f>IFERROR(INDEX('Team forecast'!$G$3:$I$22,MATCH($B129,'Team forecast'!$B$3:$B$22,0),MATCH(I$1,'Team forecast'!$G$2:$I$2,0)),0)</f>
        <v>0.79646017699115057</v>
      </c>
      <c r="J129" s="19">
        <f>IFERROR(INDEX('Team forecast'!$G$3:$I$22,MATCH($B129,'Team forecast'!$B$3:$B$22,0),MATCH(J$1,'Team forecast'!$G$2:$I$2,0)),0)</f>
        <v>1.1504424778761062</v>
      </c>
      <c r="K129" s="19">
        <f>IFERROR(INDEX('Team forecast'!$G$3:$I$22,MATCH($B129,'Team forecast'!$B$3:$B$22,0),MATCH(K$1,'Team forecast'!$G$2:$I$2,0)),0)</f>
        <v>0.82585391828488663</v>
      </c>
      <c r="L129">
        <f>SUMIFS(Rotowire!E:E,Rotowire!$A:$A,'Master data'!$F129)</f>
        <v>0</v>
      </c>
      <c r="M129" s="2">
        <f>SUMIFS(Rotowire!F:F,Rotowire!$A:$A,'Master data'!$F129)*I129</f>
        <v>0</v>
      </c>
      <c r="N129" s="2">
        <f>SUMIFS(Rotowire!G:G,Rotowire!$A:$A,'Master data'!$F129)*I129</f>
        <v>0</v>
      </c>
      <c r="O129" s="2">
        <f>SUMIFS(Rotowire!I:I,Rotowire!$A:$A,'Master data'!$F129)*I129</f>
        <v>0</v>
      </c>
      <c r="P129" s="2">
        <f>SUMIFS(Rotowire!W:W,Rotowire!$A:$A,'Master data'!$F129)*K129</f>
        <v>0</v>
      </c>
      <c r="Q129" s="2">
        <f>SUMIFS(Rotowire!Y:Y,Rotowire!$A:$A,'Master data'!$F129)*J129</f>
        <v>0</v>
      </c>
      <c r="R129" s="2">
        <f>SUMIFS(Rotowire!AB:AB,Rotowire!$A:$A,'Master data'!$F129)</f>
        <v>0</v>
      </c>
      <c r="S129" s="2">
        <f>SUMIFS(Rotowire!AC:AC,Rotowire!$A:$A,'Master data'!$F129)</f>
        <v>0</v>
      </c>
      <c r="T129" s="2">
        <f>INDEX('Team forecast'!D$3:D$22,MATCH($B129,'Team forecast'!$B$3:$B$22,0))</f>
        <v>1.8</v>
      </c>
      <c r="U129" s="2">
        <f>INDEX('Team forecast'!E$3:E$22,MATCH($B129,'Team forecast'!$B$3:$B$22,0))</f>
        <v>1.3</v>
      </c>
      <c r="V129" s="2">
        <f>INDEX('Team forecast'!J$3:J$22,MATCH($B129,'Team forecast'!$B$3:$B$22,0))</f>
        <v>0.4859</v>
      </c>
      <c r="W129" s="2">
        <f>INDEX('Team forecast'!K$3:K$22,MATCH($B129,'Team forecast'!$B$3:$B$22,0))</f>
        <v>0.23730000000000001</v>
      </c>
      <c r="X129" s="2">
        <f>INDEX('Team forecast'!L$3:L$22,MATCH($B129,'Team forecast'!$B$3:$B$22,0))</f>
        <v>0.27679999999999999</v>
      </c>
      <c r="Y129" s="5">
        <f t="shared" si="77"/>
        <v>-5000</v>
      </c>
      <c r="Z129" s="5">
        <f t="shared" si="78"/>
        <v>0</v>
      </c>
      <c r="AA129" s="5">
        <f t="shared" si="79"/>
        <v>0</v>
      </c>
      <c r="AB129" s="5">
        <f t="shared" si="80"/>
        <v>0</v>
      </c>
      <c r="AC129" s="5">
        <f t="shared" si="81"/>
        <v>0</v>
      </c>
      <c r="AD129" s="5">
        <f t="shared" si="86"/>
        <v>0</v>
      </c>
      <c r="AE129" s="5">
        <f t="shared" si="87"/>
        <v>0</v>
      </c>
      <c r="AF129" s="5">
        <f t="shared" si="82"/>
        <v>0</v>
      </c>
      <c r="AG129" s="5">
        <f t="shared" si="83"/>
        <v>0</v>
      </c>
      <c r="AH129" s="5">
        <f t="shared" si="88"/>
        <v>0</v>
      </c>
      <c r="AI129" s="5">
        <f t="shared" si="89"/>
        <v>0</v>
      </c>
      <c r="AJ129" s="5">
        <f t="shared" si="90"/>
        <v>0</v>
      </c>
      <c r="AK129" s="5">
        <f t="shared" si="91"/>
        <v>0</v>
      </c>
      <c r="AL129" s="5">
        <f>IFERROR(SUM(Y129:AK129),-5000)*((Cockpit!$C$3)^0)</f>
        <v>-5000</v>
      </c>
      <c r="AM129" s="19">
        <f>INDEX('Team forecast'!$M$3:$AU$22,MATCH($B129,'Team forecast'!$B$3:$B$22,0),MATCH(AM$1,'Team forecast'!$M$2:$AU$2,0))</f>
        <v>0</v>
      </c>
      <c r="AN129" s="19">
        <f>INDEX('Team forecast'!$M$3:$AU$22,MATCH($B129,'Team forecast'!$B$3:$B$22,0),MATCH(AN$1,'Team forecast'!$M$2:$AU$2,0))</f>
        <v>0</v>
      </c>
      <c r="AO129" s="19">
        <f>INDEX('Team forecast'!$M$3:$AU$22,MATCH($B129,'Team forecast'!$B$3:$B$22,0),MATCH(AO$1,'Team forecast'!$M$2:$AU$2,0))</f>
        <v>0</v>
      </c>
      <c r="AP129" s="19">
        <f>INDEX('Team forecast'!$M$3:$AU$22,MATCH($B129,'Team forecast'!$B$3:$B$22,0),MATCH(AP$1,'Team forecast'!$M$2:$AU$2,0))</f>
        <v>0</v>
      </c>
      <c r="AQ129" s="5">
        <f t="shared" si="92"/>
        <v>-5000</v>
      </c>
      <c r="AR129" s="5">
        <f>INDEX('Team forecast'!$M$3:$AU$22,MATCH($B129,'Team forecast'!$B$3:$B$22,0),MATCH(AR$1,'Team forecast'!$M$2:$AU$2,0))*IF($Y129&gt;0,25000,0)</f>
        <v>0</v>
      </c>
      <c r="AS129" s="5">
        <f>INDEX('Team forecast'!$M$3:$AU$22,MATCH($B129,'Team forecast'!$B$3:$B$22,0),MATCH(AS$1,'Team forecast'!$M$2:$AU$2,0))*IF($Y129&gt;0,5000,0)</f>
        <v>0</v>
      </c>
      <c r="AT129" s="5">
        <f>INDEX('Team forecast'!$M$3:$AU$22,MATCH($B129,'Team forecast'!$B$3:$B$22,0),MATCH(AT$1,'Team forecast'!$M$2:$AU$2,0))*IF($Y129&gt;0,-15000,0)</f>
        <v>0</v>
      </c>
      <c r="AU129" s="5">
        <f t="shared" si="93"/>
        <v>0</v>
      </c>
      <c r="AV129" s="5">
        <f t="shared" si="94"/>
        <v>0</v>
      </c>
      <c r="AW129" s="5">
        <f t="shared" si="95"/>
        <v>0</v>
      </c>
      <c r="AX129" s="5">
        <f t="shared" si="96"/>
        <v>0</v>
      </c>
      <c r="AY129" s="5">
        <f t="shared" si="97"/>
        <v>0</v>
      </c>
      <c r="AZ129" s="5">
        <f t="shared" si="98"/>
        <v>0</v>
      </c>
      <c r="BA129" s="5">
        <f t="shared" si="99"/>
        <v>0</v>
      </c>
      <c r="BB129" s="5">
        <f t="shared" si="100"/>
        <v>0</v>
      </c>
      <c r="BC129" s="5">
        <f t="shared" si="101"/>
        <v>0</v>
      </c>
      <c r="BD129" s="5">
        <f>IFERROR(SUM(AR129:BC129),0)*((Cockpit!$C$3)^1)</f>
        <v>0</v>
      </c>
      <c r="BE129" s="19">
        <f>INDEX('Team forecast'!$M$3:$AU$22,MATCH($B129,'Team forecast'!$B$3:$B$22,0),MATCH(BE$1,'Team forecast'!$M$2:$AU$2,0))</f>
        <v>0</v>
      </c>
      <c r="BF129" s="19">
        <f>INDEX('Team forecast'!$M$3:$AU$22,MATCH($B129,'Team forecast'!$B$3:$B$22,0),MATCH(BF$1,'Team forecast'!$M$2:$AU$2,0))</f>
        <v>0</v>
      </c>
      <c r="BG129" s="19">
        <f>INDEX('Team forecast'!$M$3:$AU$22,MATCH($B129,'Team forecast'!$B$3:$B$22,0),MATCH(BG$1,'Team forecast'!$M$2:$AU$2,0))</f>
        <v>0</v>
      </c>
      <c r="BH129" s="19">
        <f>INDEX('Team forecast'!$M$3:$AU$22,MATCH($B129,'Team forecast'!$B$3:$B$22,0),MATCH(BH$1,'Team forecast'!$M$2:$AU$2,0))</f>
        <v>0</v>
      </c>
      <c r="BI129" s="5">
        <f t="shared" si="102"/>
        <v>-5000</v>
      </c>
      <c r="BJ129" s="5">
        <f>INDEX('Team forecast'!$M$3:$AU$22,MATCH($B129,'Team forecast'!$B$3:$B$22,0),MATCH(BJ$1,'Team forecast'!$M$2:$AU$2,0))*IF($Y129&gt;0,25000,0)</f>
        <v>0</v>
      </c>
      <c r="BK129" s="5">
        <f>INDEX('Team forecast'!$M$3:$AU$22,MATCH($B129,'Team forecast'!$B$3:$B$22,0),MATCH(BK$1,'Team forecast'!$M$2:$AU$2,0))*IF($Y129&gt;0,5000,0)</f>
        <v>0</v>
      </c>
      <c r="BL129" s="5">
        <f>INDEX('Team forecast'!$M$3:$AU$22,MATCH($B129,'Team forecast'!$B$3:$B$22,0),MATCH(BL$1,'Team forecast'!$M$2:$AU$2,0))*IF($Y129&gt;0,-15000,0)</f>
        <v>0</v>
      </c>
      <c r="BM129" s="5">
        <f t="shared" si="103"/>
        <v>0</v>
      </c>
      <c r="BN129" s="5">
        <f t="shared" si="104"/>
        <v>0</v>
      </c>
      <c r="BO129" s="5">
        <f t="shared" si="105"/>
        <v>0</v>
      </c>
      <c r="BP129" s="5">
        <f t="shared" si="106"/>
        <v>0</v>
      </c>
      <c r="BQ129" s="5">
        <f t="shared" si="107"/>
        <v>0</v>
      </c>
      <c r="BR129" s="5">
        <f t="shared" si="108"/>
        <v>0</v>
      </c>
      <c r="BS129" s="5">
        <f t="shared" si="109"/>
        <v>0</v>
      </c>
      <c r="BT129" s="5">
        <f t="shared" si="110"/>
        <v>0</v>
      </c>
      <c r="BU129" s="5">
        <f t="shared" si="111"/>
        <v>0</v>
      </c>
      <c r="BV129" s="5">
        <f>IFERROR(SUM(BJ129:BU129),0)*((Cockpit!$C$3)^2)</f>
        <v>0</v>
      </c>
      <c r="BW129" s="19">
        <f>INDEX('Team forecast'!$M$3:$AU$22,MATCH($B129,'Team forecast'!$B$3:$B$22,0),MATCH(BW$1,'Team forecast'!$M$2:$AU$2,0))</f>
        <v>0</v>
      </c>
      <c r="BX129" s="19">
        <f>INDEX('Team forecast'!$M$3:$AU$22,MATCH($B129,'Team forecast'!$B$3:$B$22,0),MATCH(BX$1,'Team forecast'!$M$2:$AU$2,0))</f>
        <v>0</v>
      </c>
      <c r="BY129" s="19">
        <f>INDEX('Team forecast'!$M$3:$AU$22,MATCH($B129,'Team forecast'!$B$3:$B$22,0),MATCH(BY$1,'Team forecast'!$M$2:$AU$2,0))</f>
        <v>0</v>
      </c>
      <c r="BZ129" s="19">
        <f>INDEX('Team forecast'!$M$3:$AU$22,MATCH($B129,'Team forecast'!$B$3:$B$22,0),MATCH(BZ$1,'Team forecast'!$M$2:$AU$2,0))</f>
        <v>0</v>
      </c>
      <c r="CA129" s="5">
        <f t="shared" si="112"/>
        <v>-5000</v>
      </c>
      <c r="CB129" s="5">
        <f>INDEX('Team forecast'!$M$3:$AU$22,MATCH($B129,'Team forecast'!$B$3:$B$22,0),MATCH(CB$1,'Team forecast'!$M$2:$AU$2,0))*IF($Y129&gt;0,25000,0)</f>
        <v>0</v>
      </c>
      <c r="CC129" s="5">
        <f>INDEX('Team forecast'!$M$3:$AU$22,MATCH($B129,'Team forecast'!$B$3:$B$22,0),MATCH(CC$1,'Team forecast'!$M$2:$AU$2,0))*IF($Y129&gt;0,5000,0)</f>
        <v>0</v>
      </c>
      <c r="CD129" s="5">
        <f>INDEX('Team forecast'!$M$3:$AU$22,MATCH($B129,'Team forecast'!$B$3:$B$22,0),MATCH(CD$1,'Team forecast'!$M$2:$AU$2,0))*IF($Y129&gt;0,-15000,0)</f>
        <v>0</v>
      </c>
      <c r="CE129" s="5">
        <f t="shared" si="113"/>
        <v>0</v>
      </c>
      <c r="CF129" s="5">
        <f t="shared" si="114"/>
        <v>0</v>
      </c>
      <c r="CG129" s="5">
        <f t="shared" si="115"/>
        <v>0</v>
      </c>
      <c r="CH129" s="5">
        <f t="shared" si="116"/>
        <v>0</v>
      </c>
      <c r="CI129" s="5">
        <f t="shared" si="117"/>
        <v>0</v>
      </c>
      <c r="CJ129" s="5">
        <f t="shared" si="118"/>
        <v>0</v>
      </c>
      <c r="CK129" s="5">
        <f t="shared" si="119"/>
        <v>0</v>
      </c>
      <c r="CL129" s="5">
        <f t="shared" si="120"/>
        <v>0</v>
      </c>
      <c r="CM129" s="5">
        <f t="shared" si="121"/>
        <v>0</v>
      </c>
      <c r="CN129" s="5">
        <f>IFERROR(SUM(CB129:CM129),0)*((Cockpit!$C$3)^3)</f>
        <v>0</v>
      </c>
      <c r="CO129" s="19">
        <f>INDEX('Team forecast'!$M$3:$AU$22,MATCH($B129,'Team forecast'!$B$3:$B$22,0),MATCH(CO$1,'Team forecast'!$M$2:$AU$2,0))</f>
        <v>0</v>
      </c>
      <c r="CP129" s="19">
        <f>INDEX('Team forecast'!$M$3:$AU$22,MATCH($B129,'Team forecast'!$B$3:$B$22,0),MATCH(CP$1,'Team forecast'!$M$2:$AU$2,0))</f>
        <v>0</v>
      </c>
      <c r="CQ129" s="19">
        <f>INDEX('Team forecast'!$M$3:$AU$22,MATCH($B129,'Team forecast'!$B$3:$B$22,0),MATCH(CQ$1,'Team forecast'!$M$2:$AU$2,0))</f>
        <v>0</v>
      </c>
      <c r="CR129" s="19">
        <f>INDEX('Team forecast'!$M$3:$AU$22,MATCH($B129,'Team forecast'!$B$3:$B$22,0),MATCH(CR$1,'Team forecast'!$M$2:$AU$2,0))</f>
        <v>0</v>
      </c>
      <c r="CS129" s="5">
        <f t="shared" si="122"/>
        <v>-5000</v>
      </c>
      <c r="CT129" s="5">
        <f>INDEX('Team forecast'!$M$3:$AU$22,MATCH($B129,'Team forecast'!$B$3:$B$22,0),MATCH(CT$1,'Team forecast'!$M$2:$AU$2,0))*IF($Y129&gt;0,25000,0)</f>
        <v>0</v>
      </c>
      <c r="CU129" s="5">
        <f>INDEX('Team forecast'!$M$3:$AU$22,MATCH($B129,'Team forecast'!$B$3:$B$22,0),MATCH(CU$1,'Team forecast'!$M$2:$AU$2,0))*IF($Y129&gt;0,5000,0)</f>
        <v>0</v>
      </c>
      <c r="CV129" s="5">
        <f>INDEX('Team forecast'!$M$3:$AU$22,MATCH($B129,'Team forecast'!$B$3:$B$22,0),MATCH(CV$1,'Team forecast'!$M$2:$AU$2,0))*IF($Y129&gt;0,-15000,0)</f>
        <v>0</v>
      </c>
      <c r="CW129" s="5">
        <f t="shared" si="123"/>
        <v>0</v>
      </c>
      <c r="CX129" s="5">
        <f t="shared" si="124"/>
        <v>0</v>
      </c>
      <c r="CY129" s="5">
        <f t="shared" si="125"/>
        <v>0</v>
      </c>
      <c r="CZ129" s="5">
        <f t="shared" si="126"/>
        <v>0</v>
      </c>
      <c r="DA129" s="5">
        <f t="shared" si="127"/>
        <v>0</v>
      </c>
      <c r="DB129" s="5">
        <f t="shared" si="128"/>
        <v>0</v>
      </c>
      <c r="DC129" s="5">
        <f t="shared" si="129"/>
        <v>0</v>
      </c>
      <c r="DD129" s="5">
        <f t="shared" si="130"/>
        <v>0</v>
      </c>
      <c r="DE129" s="5">
        <f t="shared" si="131"/>
        <v>0</v>
      </c>
      <c r="DF129" s="5">
        <f>IFERROR(SUM(CT129:DE129),0)*((Cockpit!$C$3)^4)</f>
        <v>0</v>
      </c>
      <c r="DG129" s="19">
        <f>INDEX('Team forecast'!$M$3:$AU$22,MATCH($B129,'Team forecast'!$B$3:$B$22,0),MATCH(DG$1,'Team forecast'!$M$2:$AU$2,0))</f>
        <v>0</v>
      </c>
      <c r="DH129" s="19">
        <f>INDEX('Team forecast'!$M$3:$AU$22,MATCH($B129,'Team forecast'!$B$3:$B$22,0),MATCH(DH$1,'Team forecast'!$M$2:$AU$2,0))</f>
        <v>0</v>
      </c>
      <c r="DI129" s="19">
        <f>INDEX('Team forecast'!$M$3:$AU$22,MATCH($B129,'Team forecast'!$B$3:$B$22,0),MATCH(DI$1,'Team forecast'!$M$2:$AU$2,0))</f>
        <v>0</v>
      </c>
      <c r="DJ129" s="19">
        <f>INDEX('Team forecast'!$M$3:$AU$22,MATCH($B129,'Team forecast'!$B$3:$B$22,0),MATCH(DJ$1,'Team forecast'!$M$2:$AU$2,0))</f>
        <v>0</v>
      </c>
      <c r="DK129" s="5">
        <f t="shared" si="132"/>
        <v>-5000</v>
      </c>
      <c r="DL129" s="5">
        <f>INDEX('Team forecast'!$M$3:$AU$22,MATCH($B129,'Team forecast'!$B$3:$B$22,0),MATCH(DL$1,'Team forecast'!$M$2:$AU$2,0))*IF($Y129&gt;0,25000,0)</f>
        <v>0</v>
      </c>
      <c r="DM129" s="5">
        <f>INDEX('Team forecast'!$M$3:$AU$22,MATCH($B129,'Team forecast'!$B$3:$B$22,0),MATCH(DM$1,'Team forecast'!$M$2:$AU$2,0))*IF($Y129&gt;0,5000,0)</f>
        <v>0</v>
      </c>
      <c r="DN129" s="5">
        <f>INDEX('Team forecast'!$M$3:$AU$22,MATCH($B129,'Team forecast'!$B$3:$B$22,0),MATCH(DN$1,'Team forecast'!$M$2:$AU$2,0))*IF($Y129&gt;0,-15000,0)</f>
        <v>0</v>
      </c>
      <c r="DO129" s="5">
        <f t="shared" si="133"/>
        <v>0</v>
      </c>
      <c r="DP129" s="5">
        <f t="shared" si="134"/>
        <v>0</v>
      </c>
      <c r="DQ129" s="5">
        <f t="shared" si="135"/>
        <v>0</v>
      </c>
      <c r="DR129" s="5">
        <f t="shared" si="136"/>
        <v>0</v>
      </c>
      <c r="DS129" s="5">
        <f t="shared" si="137"/>
        <v>0</v>
      </c>
      <c r="DT129" s="5">
        <f t="shared" si="138"/>
        <v>0</v>
      </c>
      <c r="DU129" s="5">
        <f t="shared" si="139"/>
        <v>0</v>
      </c>
      <c r="DV129" s="5">
        <f t="shared" si="140"/>
        <v>0</v>
      </c>
      <c r="DW129" s="5">
        <f t="shared" si="141"/>
        <v>0</v>
      </c>
      <c r="DX129" s="5">
        <f>IFERROR(SUM(DL129:DW129),0)*((Cockpit!$C$3)^5)</f>
        <v>0</v>
      </c>
      <c r="DY129" s="5">
        <f t="shared" si="142"/>
        <v>-5000</v>
      </c>
      <c r="DZ129" s="5" t="str">
        <f>IF(ISERROR(MATCH(A129,'Current squad'!B:B,0)),"No","Yes")</f>
        <v>No</v>
      </c>
      <c r="EA129" s="5" cm="1">
        <f t="array" ref="EA129">IFERROR(_xlfn.IFS(DZ129="Yes",0,DZ129="No",H129*1%),999999)</f>
        <v>44090</v>
      </c>
      <c r="EB129" s="5">
        <f t="shared" si="84"/>
        <v>4453090</v>
      </c>
      <c r="EC129" s="5">
        <f t="shared" si="143"/>
        <v>-49090</v>
      </c>
      <c r="ED129" s="1">
        <f t="shared" si="85"/>
        <v>-1.1134044000907235E-2</v>
      </c>
      <c r="EE129" s="5">
        <f>RANK(EC129,$EC$2:$EC$572)+COUNTIF($EC$2:EC129,EC129)-1</f>
        <v>487</v>
      </c>
      <c r="EF129" s="4">
        <f>RANK(ED129,$ED$2:$ED$572)+COUNTIF($ED$2:ED129,ED129)-1</f>
        <v>259</v>
      </c>
    </row>
    <row r="130" spans="1:136" x14ac:dyDescent="0.3">
      <c r="A130" t="str">
        <f>IF(Holdet.dk!A130&lt;&gt;"",Holdet.dk!A130,"")</f>
        <v>Jorginho</v>
      </c>
      <c r="B130" t="str">
        <f>INDEX(Holdet.dk!B:B,MATCH($A130,Holdet.dk!$A:$A,0))</f>
        <v>Chelsea</v>
      </c>
      <c r="C130" t="str">
        <f>INDEX(Holdet.dk!C:C,MATCH($A130,Holdet.dk!$A:$A,0))</f>
        <v>Midfield</v>
      </c>
      <c r="D130" t="str">
        <f>INDEX(Holdet.dk!D:D,MATCH($A130,Holdet.dk!$A:$A,0))</f>
        <v>6.123.000</v>
      </c>
      <c r="E130" s="1">
        <f>IFERROR(_xlfn.NUMBERVALUE(INDEX(Holdet.dk!$E:$E,MATCH($A130,Holdet.dk!$A:$A,0)),","),0)</f>
        <v>1.8000000000000002E-2</v>
      </c>
      <c r="F130" t="str">
        <f>IF(INDEX(Lookup!H:H,MATCH('Master data'!A130,Lookup!G:G,0))=0,A130,INDEX(Lookup!H:H,MATCH('Master data'!A130,Lookup!G:G,0)))</f>
        <v>Jorginho</v>
      </c>
      <c r="G130" t="str">
        <f>IFERROR(INDEX(Lookup!B:B,MATCH(INDEX(Rotowire!C:C,MATCH(F130,Rotowire!A:A,0)),Lookup!D:D,0)),"")</f>
        <v>Aston Villa</v>
      </c>
      <c r="H130" s="5">
        <f t="shared" ref="H130:H193" si="144">_xlfn.NUMBERVALUE(D130,",")</f>
        <v>6123000</v>
      </c>
      <c r="I130" s="19">
        <f>IFERROR(INDEX('Team forecast'!$G$3:$I$22,MATCH($B130,'Team forecast'!$B$3:$B$22,0),MATCH(I$1,'Team forecast'!$G$2:$I$2,0)),0)</f>
        <v>0.93034825870646787</v>
      </c>
      <c r="J130" s="19">
        <f>IFERROR(INDEX('Team forecast'!$G$3:$I$22,MATCH($B130,'Team forecast'!$B$3:$B$22,0),MATCH(J$1,'Team forecast'!$G$2:$I$2,0)),0)</f>
        <v>0.82291666666666674</v>
      </c>
      <c r="K130" s="19">
        <f>IFERROR(INDEX('Team forecast'!$G$3:$I$22,MATCH($B130,'Team forecast'!$B$3:$B$22,0),MATCH(K$1,'Team forecast'!$G$2:$I$2,0)),0)</f>
        <v>1.1346119882058896</v>
      </c>
      <c r="L130">
        <f>SUMIFS(Rotowire!E:E,Rotowire!$A:$A,'Master data'!$F130)</f>
        <v>95</v>
      </c>
      <c r="M130" s="2">
        <f>SUMIFS(Rotowire!F:F,Rotowire!$A:$A,'Master data'!$F130)*I130</f>
        <v>0.1674626865671642</v>
      </c>
      <c r="N130" s="2">
        <f>SUMIFS(Rotowire!G:G,Rotowire!$A:$A,'Master data'!$F130)*I130</f>
        <v>0.15815920398009956</v>
      </c>
      <c r="O130" s="2">
        <f>SUMIFS(Rotowire!I:I,Rotowire!$A:$A,'Master data'!$F130)*I130</f>
        <v>0.31631840796019911</v>
      </c>
      <c r="P130" s="2">
        <f>SUMIFS(Rotowire!W:W,Rotowire!$A:$A,'Master data'!$F130)*K130</f>
        <v>0.45384479528235588</v>
      </c>
      <c r="Q130" s="2">
        <f>SUMIFS(Rotowire!Y:Y,Rotowire!$A:$A,'Master data'!$F130)*J130</f>
        <v>0</v>
      </c>
      <c r="R130" s="2">
        <f>SUMIFS(Rotowire!AB:AB,Rotowire!$A:$A,'Master data'!$F130)</f>
        <v>0.21</v>
      </c>
      <c r="S130" s="2">
        <f>SUMIFS(Rotowire!AC:AC,Rotowire!$A:$A,'Master data'!$F130)</f>
        <v>0</v>
      </c>
      <c r="T130" s="2">
        <f>INDEX('Team forecast'!D$3:D$22,MATCH($B130,'Team forecast'!$B$3:$B$22,0))</f>
        <v>1.87</v>
      </c>
      <c r="U130" s="2">
        <f>INDEX('Team forecast'!E$3:E$22,MATCH($B130,'Team forecast'!$B$3:$B$22,0))</f>
        <v>0.79</v>
      </c>
      <c r="V130" s="2">
        <f>INDEX('Team forecast'!J$3:J$22,MATCH($B130,'Team forecast'!$B$3:$B$22,0))</f>
        <v>0.62609999999999999</v>
      </c>
      <c r="W130" s="2">
        <f>INDEX('Team forecast'!K$3:K$22,MATCH($B130,'Team forecast'!$B$3:$B$22,0))</f>
        <v>0.2238</v>
      </c>
      <c r="X130" s="2">
        <f>INDEX('Team forecast'!L$3:L$22,MATCH($B130,'Team forecast'!$B$3:$B$22,0))</f>
        <v>0.15010000000000001</v>
      </c>
      <c r="Y130" s="5">
        <f t="shared" ref="Y130:Y193" si="145">IF(L130&gt;95,7000*2,IF(L130&gt;0,7000,-5000))</f>
        <v>7000</v>
      </c>
      <c r="Z130" s="5">
        <f t="shared" ref="Z130:Z193" si="146">IF($Y130&gt;0,V130*25000,0)</f>
        <v>15652.5</v>
      </c>
      <c r="AA130" s="5">
        <f t="shared" ref="AA130:AA193" si="147">IF($Y130&gt;0,W130*5000,0)</f>
        <v>1119</v>
      </c>
      <c r="AB130" s="5">
        <f t="shared" ref="AB130:AB193" si="148">IF($Y130&gt;0,X130*(-15000),0)</f>
        <v>-2251.5</v>
      </c>
      <c r="AC130" s="5">
        <f t="shared" ref="AC130:AC193" si="149">IF(C130="Defense",M130*150000,IF(C130="Midfield",M130*125000,IF(C130="Striker",M130*100000,0)))</f>
        <v>20932.835820895525</v>
      </c>
      <c r="AD130" s="5">
        <f t="shared" si="86"/>
        <v>7907.9601990049778</v>
      </c>
      <c r="AE130" s="5">
        <f t="shared" si="87"/>
        <v>3163.184079601991</v>
      </c>
      <c r="AF130" s="5">
        <f t="shared" ref="AF130:AF193" si="150">IF(C130="Goalkeeper",P130*75000,IF(C130="Defense",P130*50000,0))</f>
        <v>0</v>
      </c>
      <c r="AG130" s="5">
        <f t="shared" ref="AG130:AG193" si="151">IF(C130="Goalkeeper",Q130*5000,0)</f>
        <v>0</v>
      </c>
      <c r="AH130" s="5">
        <f t="shared" si="88"/>
        <v>-4200</v>
      </c>
      <c r="AI130" s="5">
        <f t="shared" si="89"/>
        <v>0</v>
      </c>
      <c r="AJ130" s="5">
        <f t="shared" si="90"/>
        <v>18700</v>
      </c>
      <c r="AK130" s="5">
        <f t="shared" si="91"/>
        <v>-6320</v>
      </c>
      <c r="AL130" s="5">
        <f>IFERROR(SUM(Y130:AK130),-5000)*((Cockpit!$C$3)^0)</f>
        <v>61703.980099502485</v>
      </c>
      <c r="AM130" s="19">
        <f>INDEX('Team forecast'!$M$3:$AU$22,MATCH($B130,'Team forecast'!$B$3:$B$22,0),MATCH(AM$1,'Team forecast'!$M$2:$AU$2,0))</f>
        <v>0</v>
      </c>
      <c r="AN130" s="19">
        <f>INDEX('Team forecast'!$M$3:$AU$22,MATCH($B130,'Team forecast'!$B$3:$B$22,0),MATCH(AN$1,'Team forecast'!$M$2:$AU$2,0))</f>
        <v>0</v>
      </c>
      <c r="AO130" s="19">
        <f>INDEX('Team forecast'!$M$3:$AU$22,MATCH($B130,'Team forecast'!$B$3:$B$22,0),MATCH(AO$1,'Team forecast'!$M$2:$AU$2,0))</f>
        <v>0</v>
      </c>
      <c r="AP130" s="19">
        <f>INDEX('Team forecast'!$M$3:$AU$22,MATCH($B130,'Team forecast'!$B$3:$B$22,0),MATCH(AP$1,'Team forecast'!$M$2:$AU$2,0))</f>
        <v>0</v>
      </c>
      <c r="AQ130" s="5">
        <f t="shared" si="92"/>
        <v>7000</v>
      </c>
      <c r="AR130" s="5">
        <f>INDEX('Team forecast'!$M$3:$AU$22,MATCH($B130,'Team forecast'!$B$3:$B$22,0),MATCH(AR$1,'Team forecast'!$M$2:$AU$2,0))*IF($Y130&gt;0,25000,0)</f>
        <v>0</v>
      </c>
      <c r="AS130" s="5">
        <f>INDEX('Team forecast'!$M$3:$AU$22,MATCH($B130,'Team forecast'!$B$3:$B$22,0),MATCH(AS$1,'Team forecast'!$M$2:$AU$2,0))*IF($Y130&gt;0,5000,0)</f>
        <v>0</v>
      </c>
      <c r="AT130" s="5">
        <f>INDEX('Team forecast'!$M$3:$AU$22,MATCH($B130,'Team forecast'!$B$3:$B$22,0),MATCH(AT$1,'Team forecast'!$M$2:$AU$2,0))*IF($Y130&gt;0,-15000,0)</f>
        <v>0</v>
      </c>
      <c r="AU130" s="5">
        <f t="shared" si="93"/>
        <v>0</v>
      </c>
      <c r="AV130" s="5">
        <f t="shared" si="94"/>
        <v>0</v>
      </c>
      <c r="AW130" s="5">
        <f t="shared" si="95"/>
        <v>0</v>
      </c>
      <c r="AX130" s="5">
        <f t="shared" si="96"/>
        <v>0</v>
      </c>
      <c r="AY130" s="5">
        <f t="shared" si="97"/>
        <v>0</v>
      </c>
      <c r="AZ130" s="5">
        <f t="shared" si="98"/>
        <v>-4200</v>
      </c>
      <c r="BA130" s="5">
        <f t="shared" si="99"/>
        <v>0</v>
      </c>
      <c r="BB130" s="5">
        <f t="shared" si="100"/>
        <v>0</v>
      </c>
      <c r="BC130" s="5">
        <f t="shared" si="101"/>
        <v>0</v>
      </c>
      <c r="BD130" s="5">
        <f>IFERROR(SUM(AR130:BC130),0)*((Cockpit!$C$3)^1)</f>
        <v>-2940</v>
      </c>
      <c r="BE130" s="19">
        <f>INDEX('Team forecast'!$M$3:$AU$22,MATCH($B130,'Team forecast'!$B$3:$B$22,0),MATCH(BE$1,'Team forecast'!$M$2:$AU$2,0))</f>
        <v>0</v>
      </c>
      <c r="BF130" s="19">
        <f>INDEX('Team forecast'!$M$3:$AU$22,MATCH($B130,'Team forecast'!$B$3:$B$22,0),MATCH(BF$1,'Team forecast'!$M$2:$AU$2,0))</f>
        <v>0</v>
      </c>
      <c r="BG130" s="19">
        <f>INDEX('Team forecast'!$M$3:$AU$22,MATCH($B130,'Team forecast'!$B$3:$B$22,0),MATCH(BG$1,'Team forecast'!$M$2:$AU$2,0))</f>
        <v>0</v>
      </c>
      <c r="BH130" s="19">
        <f>INDEX('Team forecast'!$M$3:$AU$22,MATCH($B130,'Team forecast'!$B$3:$B$22,0),MATCH(BH$1,'Team forecast'!$M$2:$AU$2,0))</f>
        <v>0</v>
      </c>
      <c r="BI130" s="5">
        <f t="shared" si="102"/>
        <v>7000</v>
      </c>
      <c r="BJ130" s="5">
        <f>INDEX('Team forecast'!$M$3:$AU$22,MATCH($B130,'Team forecast'!$B$3:$B$22,0),MATCH(BJ$1,'Team forecast'!$M$2:$AU$2,0))*IF($Y130&gt;0,25000,0)</f>
        <v>0</v>
      </c>
      <c r="BK130" s="5">
        <f>INDEX('Team forecast'!$M$3:$AU$22,MATCH($B130,'Team forecast'!$B$3:$B$22,0),MATCH(BK$1,'Team forecast'!$M$2:$AU$2,0))*IF($Y130&gt;0,5000,0)</f>
        <v>0</v>
      </c>
      <c r="BL130" s="5">
        <f>INDEX('Team forecast'!$M$3:$AU$22,MATCH($B130,'Team forecast'!$B$3:$B$22,0),MATCH(BL$1,'Team forecast'!$M$2:$AU$2,0))*IF($Y130&gt;0,-15000,0)</f>
        <v>0</v>
      </c>
      <c r="BM130" s="5">
        <f t="shared" si="103"/>
        <v>0</v>
      </c>
      <c r="BN130" s="5">
        <f t="shared" si="104"/>
        <v>0</v>
      </c>
      <c r="BO130" s="5">
        <f t="shared" si="105"/>
        <v>0</v>
      </c>
      <c r="BP130" s="5">
        <f t="shared" si="106"/>
        <v>0</v>
      </c>
      <c r="BQ130" s="5">
        <f t="shared" si="107"/>
        <v>0</v>
      </c>
      <c r="BR130" s="5">
        <f t="shared" si="108"/>
        <v>-4200</v>
      </c>
      <c r="BS130" s="5">
        <f t="shared" si="109"/>
        <v>0</v>
      </c>
      <c r="BT130" s="5">
        <f t="shared" si="110"/>
        <v>0</v>
      </c>
      <c r="BU130" s="5">
        <f t="shared" si="111"/>
        <v>0</v>
      </c>
      <c r="BV130" s="5">
        <f>IFERROR(SUM(BJ130:BU130),0)*((Cockpit!$C$3)^2)</f>
        <v>-2057.9999999999995</v>
      </c>
      <c r="BW130" s="19">
        <f>INDEX('Team forecast'!$M$3:$AU$22,MATCH($B130,'Team forecast'!$B$3:$B$22,0),MATCH(BW$1,'Team forecast'!$M$2:$AU$2,0))</f>
        <v>0</v>
      </c>
      <c r="BX130" s="19">
        <f>INDEX('Team forecast'!$M$3:$AU$22,MATCH($B130,'Team forecast'!$B$3:$B$22,0),MATCH(BX$1,'Team forecast'!$M$2:$AU$2,0))</f>
        <v>0</v>
      </c>
      <c r="BY130" s="19">
        <f>INDEX('Team forecast'!$M$3:$AU$22,MATCH($B130,'Team forecast'!$B$3:$B$22,0),MATCH(BY$1,'Team forecast'!$M$2:$AU$2,0))</f>
        <v>0</v>
      </c>
      <c r="BZ130" s="19">
        <f>INDEX('Team forecast'!$M$3:$AU$22,MATCH($B130,'Team forecast'!$B$3:$B$22,0),MATCH(BZ$1,'Team forecast'!$M$2:$AU$2,0))</f>
        <v>0</v>
      </c>
      <c r="CA130" s="5">
        <f t="shared" si="112"/>
        <v>7000</v>
      </c>
      <c r="CB130" s="5">
        <f>INDEX('Team forecast'!$M$3:$AU$22,MATCH($B130,'Team forecast'!$B$3:$B$22,0),MATCH(CB$1,'Team forecast'!$M$2:$AU$2,0))*IF($Y130&gt;0,25000,0)</f>
        <v>0</v>
      </c>
      <c r="CC130" s="5">
        <f>INDEX('Team forecast'!$M$3:$AU$22,MATCH($B130,'Team forecast'!$B$3:$B$22,0),MATCH(CC$1,'Team forecast'!$M$2:$AU$2,0))*IF($Y130&gt;0,5000,0)</f>
        <v>0</v>
      </c>
      <c r="CD130" s="5">
        <f>INDEX('Team forecast'!$M$3:$AU$22,MATCH($B130,'Team forecast'!$B$3:$B$22,0),MATCH(CD$1,'Team forecast'!$M$2:$AU$2,0))*IF($Y130&gt;0,-15000,0)</f>
        <v>0</v>
      </c>
      <c r="CE130" s="5">
        <f t="shared" si="113"/>
        <v>0</v>
      </c>
      <c r="CF130" s="5">
        <f t="shared" si="114"/>
        <v>0</v>
      </c>
      <c r="CG130" s="5">
        <f t="shared" si="115"/>
        <v>0</v>
      </c>
      <c r="CH130" s="5">
        <f t="shared" si="116"/>
        <v>0</v>
      </c>
      <c r="CI130" s="5">
        <f t="shared" si="117"/>
        <v>0</v>
      </c>
      <c r="CJ130" s="5">
        <f t="shared" si="118"/>
        <v>-4200</v>
      </c>
      <c r="CK130" s="5">
        <f t="shared" si="119"/>
        <v>0</v>
      </c>
      <c r="CL130" s="5">
        <f t="shared" si="120"/>
        <v>0</v>
      </c>
      <c r="CM130" s="5">
        <f t="shared" si="121"/>
        <v>0</v>
      </c>
      <c r="CN130" s="5">
        <f>IFERROR(SUM(CB130:CM130),0)*((Cockpit!$C$3)^3)</f>
        <v>-1440.5999999999997</v>
      </c>
      <c r="CO130" s="19">
        <f>INDEX('Team forecast'!$M$3:$AU$22,MATCH($B130,'Team forecast'!$B$3:$B$22,0),MATCH(CO$1,'Team forecast'!$M$2:$AU$2,0))</f>
        <v>0</v>
      </c>
      <c r="CP130" s="19">
        <f>INDEX('Team forecast'!$M$3:$AU$22,MATCH($B130,'Team forecast'!$B$3:$B$22,0),MATCH(CP$1,'Team forecast'!$M$2:$AU$2,0))</f>
        <v>0</v>
      </c>
      <c r="CQ130" s="19">
        <f>INDEX('Team forecast'!$M$3:$AU$22,MATCH($B130,'Team forecast'!$B$3:$B$22,0),MATCH(CQ$1,'Team forecast'!$M$2:$AU$2,0))</f>
        <v>0</v>
      </c>
      <c r="CR130" s="19">
        <f>INDEX('Team forecast'!$M$3:$AU$22,MATCH($B130,'Team forecast'!$B$3:$B$22,0),MATCH(CR$1,'Team forecast'!$M$2:$AU$2,0))</f>
        <v>0</v>
      </c>
      <c r="CS130" s="5">
        <f t="shared" si="122"/>
        <v>7000</v>
      </c>
      <c r="CT130" s="5">
        <f>INDEX('Team forecast'!$M$3:$AU$22,MATCH($B130,'Team forecast'!$B$3:$B$22,0),MATCH(CT$1,'Team forecast'!$M$2:$AU$2,0))*IF($Y130&gt;0,25000,0)</f>
        <v>0</v>
      </c>
      <c r="CU130" s="5">
        <f>INDEX('Team forecast'!$M$3:$AU$22,MATCH($B130,'Team forecast'!$B$3:$B$22,0),MATCH(CU$1,'Team forecast'!$M$2:$AU$2,0))*IF($Y130&gt;0,5000,0)</f>
        <v>0</v>
      </c>
      <c r="CV130" s="5">
        <f>INDEX('Team forecast'!$M$3:$AU$22,MATCH($B130,'Team forecast'!$B$3:$B$22,0),MATCH(CV$1,'Team forecast'!$M$2:$AU$2,0))*IF($Y130&gt;0,-15000,0)</f>
        <v>0</v>
      </c>
      <c r="CW130" s="5">
        <f t="shared" si="123"/>
        <v>0</v>
      </c>
      <c r="CX130" s="5">
        <f t="shared" si="124"/>
        <v>0</v>
      </c>
      <c r="CY130" s="5">
        <f t="shared" si="125"/>
        <v>0</v>
      </c>
      <c r="CZ130" s="5">
        <f t="shared" si="126"/>
        <v>0</v>
      </c>
      <c r="DA130" s="5">
        <f t="shared" si="127"/>
        <v>0</v>
      </c>
      <c r="DB130" s="5">
        <f t="shared" si="128"/>
        <v>-4200</v>
      </c>
      <c r="DC130" s="5">
        <f t="shared" si="129"/>
        <v>0</v>
      </c>
      <c r="DD130" s="5">
        <f t="shared" si="130"/>
        <v>0</v>
      </c>
      <c r="DE130" s="5">
        <f t="shared" si="131"/>
        <v>0</v>
      </c>
      <c r="DF130" s="5">
        <f>IFERROR(SUM(CT130:DE130),0)*((Cockpit!$C$3)^4)</f>
        <v>-1008.4199999999997</v>
      </c>
      <c r="DG130" s="19">
        <f>INDEX('Team forecast'!$M$3:$AU$22,MATCH($B130,'Team forecast'!$B$3:$B$22,0),MATCH(DG$1,'Team forecast'!$M$2:$AU$2,0))</f>
        <v>0</v>
      </c>
      <c r="DH130" s="19">
        <f>INDEX('Team forecast'!$M$3:$AU$22,MATCH($B130,'Team forecast'!$B$3:$B$22,0),MATCH(DH$1,'Team forecast'!$M$2:$AU$2,0))</f>
        <v>0</v>
      </c>
      <c r="DI130" s="19">
        <f>INDEX('Team forecast'!$M$3:$AU$22,MATCH($B130,'Team forecast'!$B$3:$B$22,0),MATCH(DI$1,'Team forecast'!$M$2:$AU$2,0))</f>
        <v>0</v>
      </c>
      <c r="DJ130" s="19">
        <f>INDEX('Team forecast'!$M$3:$AU$22,MATCH($B130,'Team forecast'!$B$3:$B$22,0),MATCH(DJ$1,'Team forecast'!$M$2:$AU$2,0))</f>
        <v>0</v>
      </c>
      <c r="DK130" s="5">
        <f t="shared" si="132"/>
        <v>7000</v>
      </c>
      <c r="DL130" s="5">
        <f>INDEX('Team forecast'!$M$3:$AU$22,MATCH($B130,'Team forecast'!$B$3:$B$22,0),MATCH(DL$1,'Team forecast'!$M$2:$AU$2,0))*IF($Y130&gt;0,25000,0)</f>
        <v>0</v>
      </c>
      <c r="DM130" s="5">
        <f>INDEX('Team forecast'!$M$3:$AU$22,MATCH($B130,'Team forecast'!$B$3:$B$22,0),MATCH(DM$1,'Team forecast'!$M$2:$AU$2,0))*IF($Y130&gt;0,5000,0)</f>
        <v>0</v>
      </c>
      <c r="DN130" s="5">
        <f>INDEX('Team forecast'!$M$3:$AU$22,MATCH($B130,'Team forecast'!$B$3:$B$22,0),MATCH(DN$1,'Team forecast'!$M$2:$AU$2,0))*IF($Y130&gt;0,-15000,0)</f>
        <v>0</v>
      </c>
      <c r="DO130" s="5">
        <f t="shared" si="133"/>
        <v>0</v>
      </c>
      <c r="DP130" s="5">
        <f t="shared" si="134"/>
        <v>0</v>
      </c>
      <c r="DQ130" s="5">
        <f t="shared" si="135"/>
        <v>0</v>
      </c>
      <c r="DR130" s="5">
        <f t="shared" si="136"/>
        <v>0</v>
      </c>
      <c r="DS130" s="5">
        <f t="shared" si="137"/>
        <v>0</v>
      </c>
      <c r="DT130" s="5">
        <f t="shared" si="138"/>
        <v>-4200</v>
      </c>
      <c r="DU130" s="5">
        <f t="shared" si="139"/>
        <v>0</v>
      </c>
      <c r="DV130" s="5">
        <f t="shared" si="140"/>
        <v>0</v>
      </c>
      <c r="DW130" s="5">
        <f t="shared" si="141"/>
        <v>0</v>
      </c>
      <c r="DX130" s="5">
        <f>IFERROR(SUM(DL130:DW130),0)*((Cockpit!$C$3)^5)</f>
        <v>-705.89399999999978</v>
      </c>
      <c r="DY130" s="5">
        <f t="shared" si="142"/>
        <v>53551.066099502488</v>
      </c>
      <c r="DZ130" s="5" t="str">
        <f>IF(ISERROR(MATCH(A130,'Current squad'!B:B,0)),"No","Yes")</f>
        <v>No</v>
      </c>
      <c r="EA130" s="5" cm="1">
        <f t="array" ref="EA130">IFERROR(_xlfn.IFS(DZ130="Yes",0,DZ130="No",H130*1%),999999)</f>
        <v>61230</v>
      </c>
      <c r="EB130" s="5">
        <f t="shared" ref="EB130:EB193" si="152">H130+EA130</f>
        <v>6184230</v>
      </c>
      <c r="EC130" s="5">
        <f t="shared" si="143"/>
        <v>-7678.9339004975118</v>
      </c>
      <c r="ED130" s="1">
        <f t="shared" ref="ED130:ED193" si="153">IFERROR(EC130/H130,-100%)</f>
        <v>-1.2541130002445716E-3</v>
      </c>
      <c r="EE130" s="5">
        <f>RANK(EC130,$EC$2:$EC$572)+COUNTIF($EC$2:EC130,EC130)-1</f>
        <v>100</v>
      </c>
      <c r="EF130" s="4">
        <f>RANK(ED130,$ED$2:$ED$572)+COUNTIF($ED$2:ED130,ED130)-1</f>
        <v>95</v>
      </c>
    </row>
    <row r="131" spans="1:136" x14ac:dyDescent="0.3">
      <c r="A131" t="str">
        <f>IF(Holdet.dk!A131&lt;&gt;"",Holdet.dk!A131,"")</f>
        <v>Hal Robson-Kanu</v>
      </c>
      <c r="B131" t="str">
        <f>INDEX(Holdet.dk!B:B,MATCH($A131,Holdet.dk!$A:$A,0))</f>
        <v>West Bromwich</v>
      </c>
      <c r="C131" t="str">
        <f>INDEX(Holdet.dk!C:C,MATCH($A131,Holdet.dk!$A:$A,0))</f>
        <v>Striker</v>
      </c>
      <c r="D131" t="str">
        <f>INDEX(Holdet.dk!D:D,MATCH($A131,Holdet.dk!$A:$A,0))</f>
        <v>2.523.000</v>
      </c>
      <c r="E131" s="1">
        <f>IFERROR(_xlfn.NUMBERVALUE(INDEX(Holdet.dk!$E:$E,MATCH($A131,Holdet.dk!$A:$A,0)),","),0)</f>
        <v>1E-3</v>
      </c>
      <c r="F131" t="str">
        <f>IF(INDEX(Lookup!H:H,MATCH('Master data'!A131,Lookup!G:G,0))=0,A131,INDEX(Lookup!H:H,MATCH('Master data'!A131,Lookup!G:G,0)))</f>
        <v>Hal Robson-Kanu</v>
      </c>
      <c r="G131" t="str">
        <f>IFERROR(INDEX(Lookup!B:B,MATCH(INDEX(Rotowire!C:C,MATCH(F131,Rotowire!A:A,0)),Lookup!D:D,0)),"")</f>
        <v>Leeds United</v>
      </c>
      <c r="H131" s="5">
        <f t="shared" si="144"/>
        <v>2523000</v>
      </c>
      <c r="I131" s="19">
        <f>IFERROR(INDEX('Team forecast'!$G$3:$I$22,MATCH($B131,'Team forecast'!$B$3:$B$22,0),MATCH(I$1,'Team forecast'!$G$2:$I$2,0)),0)</f>
        <v>1.1504424778761062</v>
      </c>
      <c r="J131" s="19">
        <f>IFERROR(INDEX('Team forecast'!$G$3:$I$22,MATCH($B131,'Team forecast'!$B$3:$B$22,0),MATCH(J$1,'Team forecast'!$G$2:$I$2,0)),0)</f>
        <v>0.79646017699115057</v>
      </c>
      <c r="K131" s="19">
        <f>IFERROR(INDEX('Team forecast'!$G$3:$I$22,MATCH($B131,'Team forecast'!$B$3:$B$22,0),MATCH(K$1,'Team forecast'!$G$2:$I$2,0)),0)</f>
        <v>2.0662361027698317</v>
      </c>
      <c r="L131">
        <f>SUMIFS(Rotowire!E:E,Rotowire!$A:$A,'Master data'!$F131)</f>
        <v>95</v>
      </c>
      <c r="M131" s="2">
        <f>SUMIFS(Rotowire!F:F,Rotowire!$A:$A,'Master data'!$F131)*I131</f>
        <v>0.21858407079646019</v>
      </c>
      <c r="N131" s="2">
        <f>SUMIFS(Rotowire!G:G,Rotowire!$A:$A,'Master data'!$F131)*I131</f>
        <v>8.0530973451327439E-2</v>
      </c>
      <c r="O131" s="2">
        <f>SUMIFS(Rotowire!I:I,Rotowire!$A:$A,'Master data'!$F131)*I131</f>
        <v>1.1044247787610619</v>
      </c>
      <c r="P131" s="2">
        <f>SUMIFS(Rotowire!W:W,Rotowire!$A:$A,'Master data'!$F131)*K131</f>
        <v>0.16529888822158653</v>
      </c>
      <c r="Q131" s="2">
        <f>SUMIFS(Rotowire!Y:Y,Rotowire!$A:$A,'Master data'!$F131)*J131</f>
        <v>0</v>
      </c>
      <c r="R131" s="2">
        <f>SUMIFS(Rotowire!AB:AB,Rotowire!$A:$A,'Master data'!$F131)</f>
        <v>0.24</v>
      </c>
      <c r="S131" s="2">
        <f>SUMIFS(Rotowire!AC:AC,Rotowire!$A:$A,'Master data'!$F131)</f>
        <v>0</v>
      </c>
      <c r="T131" s="2">
        <f>INDEX('Team forecast'!D$3:D$22,MATCH($B131,'Team forecast'!$B$3:$B$22,0))</f>
        <v>1.3</v>
      </c>
      <c r="U131" s="2">
        <f>INDEX('Team forecast'!E$3:E$22,MATCH($B131,'Team forecast'!$B$3:$B$22,0))</f>
        <v>1.8</v>
      </c>
      <c r="V131" s="2">
        <f>INDEX('Team forecast'!J$3:J$22,MATCH($B131,'Team forecast'!$B$3:$B$22,0))</f>
        <v>0.27679999999999999</v>
      </c>
      <c r="W131" s="2">
        <f>INDEX('Team forecast'!K$3:K$22,MATCH($B131,'Team forecast'!$B$3:$B$22,0))</f>
        <v>0.23730000000000001</v>
      </c>
      <c r="X131" s="2">
        <f>INDEX('Team forecast'!L$3:L$22,MATCH($B131,'Team forecast'!$B$3:$B$22,0))</f>
        <v>0.4859</v>
      </c>
      <c r="Y131" s="5">
        <f t="shared" si="145"/>
        <v>7000</v>
      </c>
      <c r="Z131" s="5">
        <f t="shared" si="146"/>
        <v>6920</v>
      </c>
      <c r="AA131" s="5">
        <f t="shared" si="147"/>
        <v>1186.5</v>
      </c>
      <c r="AB131" s="5">
        <f t="shared" si="148"/>
        <v>-7288.5</v>
      </c>
      <c r="AC131" s="5">
        <f t="shared" si="149"/>
        <v>21858.407079646018</v>
      </c>
      <c r="AD131" s="5">
        <f t="shared" ref="AD131:AD194" si="154">N131*50000</f>
        <v>4026.5486725663718</v>
      </c>
      <c r="AE131" s="5">
        <f t="shared" ref="AE131:AE194" si="155">O131*10000</f>
        <v>11044.247787610619</v>
      </c>
      <c r="AF131" s="5">
        <f t="shared" si="150"/>
        <v>0</v>
      </c>
      <c r="AG131" s="5">
        <f t="shared" si="151"/>
        <v>0</v>
      </c>
      <c r="AH131" s="5">
        <f t="shared" ref="AH131:AH194" si="156">R131*(-20000)</f>
        <v>-4800</v>
      </c>
      <c r="AI131" s="5">
        <f t="shared" ref="AI131:AI194" si="157">S131*(-50000)</f>
        <v>0</v>
      </c>
      <c r="AJ131" s="5">
        <f t="shared" ref="AJ131:AJ194" si="158">IF(L131&gt;0,T131*10000,0)</f>
        <v>13000</v>
      </c>
      <c r="AK131" s="5">
        <f t="shared" ref="AK131:AK194" si="159">IF(L131&gt;0,U131*(-8000),0)</f>
        <v>-14400</v>
      </c>
      <c r="AL131" s="5">
        <f>IFERROR(SUM(Y131:AK131),-5000)*((Cockpit!$C$3)^0)</f>
        <v>38547.203539823007</v>
      </c>
      <c r="AM131" s="19">
        <f>INDEX('Team forecast'!$M$3:$AU$22,MATCH($B131,'Team forecast'!$B$3:$B$22,0),MATCH(AM$1,'Team forecast'!$M$2:$AU$2,0))</f>
        <v>0</v>
      </c>
      <c r="AN131" s="19">
        <f>INDEX('Team forecast'!$M$3:$AU$22,MATCH($B131,'Team forecast'!$B$3:$B$22,0),MATCH(AN$1,'Team forecast'!$M$2:$AU$2,0))</f>
        <v>0</v>
      </c>
      <c r="AO131" s="19">
        <f>INDEX('Team forecast'!$M$3:$AU$22,MATCH($B131,'Team forecast'!$B$3:$B$22,0),MATCH(AO$1,'Team forecast'!$M$2:$AU$2,0))</f>
        <v>0</v>
      </c>
      <c r="AP131" s="19">
        <f>INDEX('Team forecast'!$M$3:$AU$22,MATCH($B131,'Team forecast'!$B$3:$B$22,0),MATCH(AP$1,'Team forecast'!$M$2:$AU$2,0))</f>
        <v>0</v>
      </c>
      <c r="AQ131" s="5">
        <f t="shared" ref="AQ131:AQ194" si="160">Y131</f>
        <v>7000</v>
      </c>
      <c r="AR131" s="5">
        <f>INDEX('Team forecast'!$M$3:$AU$22,MATCH($B131,'Team forecast'!$B$3:$B$22,0),MATCH(AR$1,'Team forecast'!$M$2:$AU$2,0))*IF($Y131&gt;0,25000,0)</f>
        <v>0</v>
      </c>
      <c r="AS131" s="5">
        <f>INDEX('Team forecast'!$M$3:$AU$22,MATCH($B131,'Team forecast'!$B$3:$B$22,0),MATCH(AS$1,'Team forecast'!$M$2:$AU$2,0))*IF($Y131&gt;0,5000,0)</f>
        <v>0</v>
      </c>
      <c r="AT131" s="5">
        <f>INDEX('Team forecast'!$M$3:$AU$22,MATCH($B131,'Team forecast'!$B$3:$B$22,0),MATCH(AT$1,'Team forecast'!$M$2:$AU$2,0))*IF($Y131&gt;0,-15000,0)</f>
        <v>0</v>
      </c>
      <c r="AU131" s="5">
        <f t="shared" ref="AU131:AU194" si="161">AC131*$AM131</f>
        <v>0</v>
      </c>
      <c r="AV131" s="5">
        <f t="shared" ref="AV131:AV194" si="162">AD131*$AM131</f>
        <v>0</v>
      </c>
      <c r="AW131" s="5">
        <f t="shared" ref="AW131:AW194" si="163">AE131*$AM131</f>
        <v>0</v>
      </c>
      <c r="AX131" s="5">
        <f t="shared" ref="AX131:AX194" si="164">AF131*AO131</f>
        <v>0</v>
      </c>
      <c r="AY131" s="5">
        <f t="shared" ref="AY131:AY194" si="165">AG131*AN131</f>
        <v>0</v>
      </c>
      <c r="AZ131" s="5">
        <f t="shared" ref="AZ131:AZ194" si="166">AH131</f>
        <v>-4800</v>
      </c>
      <c r="BA131" s="5">
        <f t="shared" ref="BA131:BA194" si="167">AI131</f>
        <v>0</v>
      </c>
      <c r="BB131" s="5">
        <f t="shared" ref="BB131:BB194" si="168">AJ131*AM131</f>
        <v>0</v>
      </c>
      <c r="BC131" s="5">
        <f t="shared" ref="BC131:BC194" si="169">AK131*AN131</f>
        <v>0</v>
      </c>
      <c r="BD131" s="5">
        <f>IFERROR(SUM(AR131:BC131),0)*((Cockpit!$C$3)^1)</f>
        <v>-3360</v>
      </c>
      <c r="BE131" s="19">
        <f>INDEX('Team forecast'!$M$3:$AU$22,MATCH($B131,'Team forecast'!$B$3:$B$22,0),MATCH(BE$1,'Team forecast'!$M$2:$AU$2,0))</f>
        <v>0</v>
      </c>
      <c r="BF131" s="19">
        <f>INDEX('Team forecast'!$M$3:$AU$22,MATCH($B131,'Team forecast'!$B$3:$B$22,0),MATCH(BF$1,'Team forecast'!$M$2:$AU$2,0))</f>
        <v>0</v>
      </c>
      <c r="BG131" s="19">
        <f>INDEX('Team forecast'!$M$3:$AU$22,MATCH($B131,'Team forecast'!$B$3:$B$22,0),MATCH(BG$1,'Team forecast'!$M$2:$AU$2,0))</f>
        <v>0</v>
      </c>
      <c r="BH131" s="19">
        <f>INDEX('Team forecast'!$M$3:$AU$22,MATCH($B131,'Team forecast'!$B$3:$B$22,0),MATCH(BH$1,'Team forecast'!$M$2:$AU$2,0))</f>
        <v>0</v>
      </c>
      <c r="BI131" s="5">
        <f t="shared" ref="BI131:BI194" si="170">AQ131</f>
        <v>7000</v>
      </c>
      <c r="BJ131" s="5">
        <f>INDEX('Team forecast'!$M$3:$AU$22,MATCH($B131,'Team forecast'!$B$3:$B$22,0),MATCH(BJ$1,'Team forecast'!$M$2:$AU$2,0))*IF($Y131&gt;0,25000,0)</f>
        <v>0</v>
      </c>
      <c r="BK131" s="5">
        <f>INDEX('Team forecast'!$M$3:$AU$22,MATCH($B131,'Team forecast'!$B$3:$B$22,0),MATCH(BK$1,'Team forecast'!$M$2:$AU$2,0))*IF($Y131&gt;0,5000,0)</f>
        <v>0</v>
      </c>
      <c r="BL131" s="5">
        <f>INDEX('Team forecast'!$M$3:$AU$22,MATCH($B131,'Team forecast'!$B$3:$B$22,0),MATCH(BL$1,'Team forecast'!$M$2:$AU$2,0))*IF($Y131&gt;0,-15000,0)</f>
        <v>0</v>
      </c>
      <c r="BM131" s="5">
        <f t="shared" ref="BM131:BM194" si="171">$AC131*BE131</f>
        <v>0</v>
      </c>
      <c r="BN131" s="5">
        <f t="shared" ref="BN131:BN194" si="172">$AD131*BE131</f>
        <v>0</v>
      </c>
      <c r="BO131" s="5">
        <f t="shared" ref="BO131:BO194" si="173">$AE131*BE131</f>
        <v>0</v>
      </c>
      <c r="BP131" s="5">
        <f t="shared" ref="BP131:BP194" si="174">$AF131*BG131</f>
        <v>0</v>
      </c>
      <c r="BQ131" s="5">
        <f t="shared" ref="BQ131:BQ194" si="175">$AG131*BF131</f>
        <v>0</v>
      </c>
      <c r="BR131" s="5">
        <f t="shared" ref="BR131:BR194" si="176">$AH131</f>
        <v>-4800</v>
      </c>
      <c r="BS131" s="5">
        <f t="shared" ref="BS131:BS194" si="177">$AI131</f>
        <v>0</v>
      </c>
      <c r="BT131" s="5">
        <f t="shared" ref="BT131:BT194" si="178">$AJ131*BE131</f>
        <v>0</v>
      </c>
      <c r="BU131" s="5">
        <f t="shared" ref="BU131:BU194" si="179">$AK131*BF131</f>
        <v>0</v>
      </c>
      <c r="BV131" s="5">
        <f>IFERROR(SUM(BJ131:BU131),0)*((Cockpit!$C$3)^2)</f>
        <v>-2351.9999999999995</v>
      </c>
      <c r="BW131" s="19">
        <f>INDEX('Team forecast'!$M$3:$AU$22,MATCH($B131,'Team forecast'!$B$3:$B$22,0),MATCH(BW$1,'Team forecast'!$M$2:$AU$2,0))</f>
        <v>0</v>
      </c>
      <c r="BX131" s="19">
        <f>INDEX('Team forecast'!$M$3:$AU$22,MATCH($B131,'Team forecast'!$B$3:$B$22,0),MATCH(BX$1,'Team forecast'!$M$2:$AU$2,0))</f>
        <v>0</v>
      </c>
      <c r="BY131" s="19">
        <f>INDEX('Team forecast'!$M$3:$AU$22,MATCH($B131,'Team forecast'!$B$3:$B$22,0),MATCH(BY$1,'Team forecast'!$M$2:$AU$2,0))</f>
        <v>0</v>
      </c>
      <c r="BZ131" s="19">
        <f>INDEX('Team forecast'!$M$3:$AU$22,MATCH($B131,'Team forecast'!$B$3:$B$22,0),MATCH(BZ$1,'Team forecast'!$M$2:$AU$2,0))</f>
        <v>0</v>
      </c>
      <c r="CA131" s="5">
        <f t="shared" ref="CA131:CA194" si="180">BI131</f>
        <v>7000</v>
      </c>
      <c r="CB131" s="5">
        <f>INDEX('Team forecast'!$M$3:$AU$22,MATCH($B131,'Team forecast'!$B$3:$B$22,0),MATCH(CB$1,'Team forecast'!$M$2:$AU$2,0))*IF($Y131&gt;0,25000,0)</f>
        <v>0</v>
      </c>
      <c r="CC131" s="5">
        <f>INDEX('Team forecast'!$M$3:$AU$22,MATCH($B131,'Team forecast'!$B$3:$B$22,0),MATCH(CC$1,'Team forecast'!$M$2:$AU$2,0))*IF($Y131&gt;0,5000,0)</f>
        <v>0</v>
      </c>
      <c r="CD131" s="5">
        <f>INDEX('Team forecast'!$M$3:$AU$22,MATCH($B131,'Team forecast'!$B$3:$B$22,0),MATCH(CD$1,'Team forecast'!$M$2:$AU$2,0))*IF($Y131&gt;0,-15000,0)</f>
        <v>0</v>
      </c>
      <c r="CE131" s="5">
        <f t="shared" ref="CE131:CE194" si="181">$AC131*BW131</f>
        <v>0</v>
      </c>
      <c r="CF131" s="5">
        <f t="shared" ref="CF131:CF194" si="182">$AD131*BW131</f>
        <v>0</v>
      </c>
      <c r="CG131" s="5">
        <f t="shared" ref="CG131:CG194" si="183">$AE131*BW131</f>
        <v>0</v>
      </c>
      <c r="CH131" s="5">
        <f t="shared" ref="CH131:CH194" si="184">$AF131*BY131</f>
        <v>0</v>
      </c>
      <c r="CI131" s="5">
        <f t="shared" ref="CI131:CI194" si="185">$AG131*BX131</f>
        <v>0</v>
      </c>
      <c r="CJ131" s="5">
        <f t="shared" ref="CJ131:CJ194" si="186">$AH131</f>
        <v>-4800</v>
      </c>
      <c r="CK131" s="5">
        <f t="shared" ref="CK131:CK194" si="187">$AI131</f>
        <v>0</v>
      </c>
      <c r="CL131" s="5">
        <f t="shared" ref="CL131:CL194" si="188">$AJ131*BW131</f>
        <v>0</v>
      </c>
      <c r="CM131" s="5">
        <f t="shared" ref="CM131:CM194" si="189">$AK131*BX131</f>
        <v>0</v>
      </c>
      <c r="CN131" s="5">
        <f>IFERROR(SUM(CB131:CM131),0)*((Cockpit!$C$3)^3)</f>
        <v>-1646.3999999999996</v>
      </c>
      <c r="CO131" s="19">
        <f>INDEX('Team forecast'!$M$3:$AU$22,MATCH($B131,'Team forecast'!$B$3:$B$22,0),MATCH(CO$1,'Team forecast'!$M$2:$AU$2,0))</f>
        <v>0</v>
      </c>
      <c r="CP131" s="19">
        <f>INDEX('Team forecast'!$M$3:$AU$22,MATCH($B131,'Team forecast'!$B$3:$B$22,0),MATCH(CP$1,'Team forecast'!$M$2:$AU$2,0))</f>
        <v>0</v>
      </c>
      <c r="CQ131" s="19">
        <f>INDEX('Team forecast'!$M$3:$AU$22,MATCH($B131,'Team forecast'!$B$3:$B$22,0),MATCH(CQ$1,'Team forecast'!$M$2:$AU$2,0))</f>
        <v>0</v>
      </c>
      <c r="CR131" s="19">
        <f>INDEX('Team forecast'!$M$3:$AU$22,MATCH($B131,'Team forecast'!$B$3:$B$22,0),MATCH(CR$1,'Team forecast'!$M$2:$AU$2,0))</f>
        <v>0</v>
      </c>
      <c r="CS131" s="5">
        <f t="shared" ref="CS131:CS194" si="190">CA131</f>
        <v>7000</v>
      </c>
      <c r="CT131" s="5">
        <f>INDEX('Team forecast'!$M$3:$AU$22,MATCH($B131,'Team forecast'!$B$3:$B$22,0),MATCH(CT$1,'Team forecast'!$M$2:$AU$2,0))*IF($Y131&gt;0,25000,0)</f>
        <v>0</v>
      </c>
      <c r="CU131" s="5">
        <f>INDEX('Team forecast'!$M$3:$AU$22,MATCH($B131,'Team forecast'!$B$3:$B$22,0),MATCH(CU$1,'Team forecast'!$M$2:$AU$2,0))*IF($Y131&gt;0,5000,0)</f>
        <v>0</v>
      </c>
      <c r="CV131" s="5">
        <f>INDEX('Team forecast'!$M$3:$AU$22,MATCH($B131,'Team forecast'!$B$3:$B$22,0),MATCH(CV$1,'Team forecast'!$M$2:$AU$2,0))*IF($Y131&gt;0,-15000,0)</f>
        <v>0</v>
      </c>
      <c r="CW131" s="5">
        <f t="shared" ref="CW131:CW194" si="191">$AC131*CO131</f>
        <v>0</v>
      </c>
      <c r="CX131" s="5">
        <f t="shared" ref="CX131:CX194" si="192">$AD131*CO131</f>
        <v>0</v>
      </c>
      <c r="CY131" s="5">
        <f t="shared" ref="CY131:CY194" si="193">$AE131*CO131</f>
        <v>0</v>
      </c>
      <c r="CZ131" s="5">
        <f t="shared" ref="CZ131:CZ194" si="194">$AF131*CQ131</f>
        <v>0</v>
      </c>
      <c r="DA131" s="5">
        <f t="shared" ref="DA131:DA194" si="195">$AG131*CP131</f>
        <v>0</v>
      </c>
      <c r="DB131" s="5">
        <f t="shared" ref="DB131:DB194" si="196">$AH131</f>
        <v>-4800</v>
      </c>
      <c r="DC131" s="5">
        <f t="shared" ref="DC131:DC194" si="197">$AI131</f>
        <v>0</v>
      </c>
      <c r="DD131" s="5">
        <f t="shared" ref="DD131:DD194" si="198">$AJ131*CO131</f>
        <v>0</v>
      </c>
      <c r="DE131" s="5">
        <f t="shared" ref="DE131:DE194" si="199">$AK131*CP131</f>
        <v>0</v>
      </c>
      <c r="DF131" s="5">
        <f>IFERROR(SUM(CT131:DE131),0)*((Cockpit!$C$3)^4)</f>
        <v>-1152.4799999999996</v>
      </c>
      <c r="DG131" s="19">
        <f>INDEX('Team forecast'!$M$3:$AU$22,MATCH($B131,'Team forecast'!$B$3:$B$22,0),MATCH(DG$1,'Team forecast'!$M$2:$AU$2,0))</f>
        <v>0</v>
      </c>
      <c r="DH131" s="19">
        <f>INDEX('Team forecast'!$M$3:$AU$22,MATCH($B131,'Team forecast'!$B$3:$B$22,0),MATCH(DH$1,'Team forecast'!$M$2:$AU$2,0))</f>
        <v>0</v>
      </c>
      <c r="DI131" s="19">
        <f>INDEX('Team forecast'!$M$3:$AU$22,MATCH($B131,'Team forecast'!$B$3:$B$22,0),MATCH(DI$1,'Team forecast'!$M$2:$AU$2,0))</f>
        <v>0</v>
      </c>
      <c r="DJ131" s="19">
        <f>INDEX('Team forecast'!$M$3:$AU$22,MATCH($B131,'Team forecast'!$B$3:$B$22,0),MATCH(DJ$1,'Team forecast'!$M$2:$AU$2,0))</f>
        <v>0</v>
      </c>
      <c r="DK131" s="5">
        <f t="shared" ref="DK131:DK194" si="200">CS131</f>
        <v>7000</v>
      </c>
      <c r="DL131" s="5">
        <f>INDEX('Team forecast'!$M$3:$AU$22,MATCH($B131,'Team forecast'!$B$3:$B$22,0),MATCH(DL$1,'Team forecast'!$M$2:$AU$2,0))*IF($Y131&gt;0,25000,0)</f>
        <v>0</v>
      </c>
      <c r="DM131" s="5">
        <f>INDEX('Team forecast'!$M$3:$AU$22,MATCH($B131,'Team forecast'!$B$3:$B$22,0),MATCH(DM$1,'Team forecast'!$M$2:$AU$2,0))*IF($Y131&gt;0,5000,0)</f>
        <v>0</v>
      </c>
      <c r="DN131" s="5">
        <f>INDEX('Team forecast'!$M$3:$AU$22,MATCH($B131,'Team forecast'!$B$3:$B$22,0),MATCH(DN$1,'Team forecast'!$M$2:$AU$2,0))*IF($Y131&gt;0,-15000,0)</f>
        <v>0</v>
      </c>
      <c r="DO131" s="5">
        <f t="shared" ref="DO131:DO194" si="201">$AC131*DG131</f>
        <v>0</v>
      </c>
      <c r="DP131" s="5">
        <f t="shared" ref="DP131:DP194" si="202">$AD131*DG131</f>
        <v>0</v>
      </c>
      <c r="DQ131" s="5">
        <f t="shared" ref="DQ131:DQ194" si="203">$AE131*DG131</f>
        <v>0</v>
      </c>
      <c r="DR131" s="5">
        <f t="shared" ref="DR131:DR194" si="204">$AF131*DI131</f>
        <v>0</v>
      </c>
      <c r="DS131" s="5">
        <f t="shared" ref="DS131:DS194" si="205">$AG131*DH131</f>
        <v>0</v>
      </c>
      <c r="DT131" s="5">
        <f t="shared" ref="DT131:DT194" si="206">$AH131</f>
        <v>-4800</v>
      </c>
      <c r="DU131" s="5">
        <f t="shared" ref="DU131:DU194" si="207">$AI131</f>
        <v>0</v>
      </c>
      <c r="DV131" s="5">
        <f t="shared" ref="DV131:DV194" si="208">$AJ131*DG131</f>
        <v>0</v>
      </c>
      <c r="DW131" s="5">
        <f t="shared" ref="DW131:DW194" si="209">$AK131*DI131</f>
        <v>0</v>
      </c>
      <c r="DX131" s="5">
        <f>IFERROR(SUM(DL131:DW131),0)*((Cockpit!$C$3)^5)</f>
        <v>-806.73599999999976</v>
      </c>
      <c r="DY131" s="5">
        <f t="shared" ref="DY131:DY194" si="210">AL131+BD131+BV131+CN131+DF131+DX131</f>
        <v>29229.587539823005</v>
      </c>
      <c r="DZ131" s="5" t="str">
        <f>IF(ISERROR(MATCH(A131,'Current squad'!B:B,0)),"No","Yes")</f>
        <v>No</v>
      </c>
      <c r="EA131" s="5" cm="1">
        <f t="array" ref="EA131">IFERROR(_xlfn.IFS(DZ131="Yes",0,DZ131="No",H131*1%),999999)</f>
        <v>25230</v>
      </c>
      <c r="EB131" s="5">
        <f t="shared" si="152"/>
        <v>2548230</v>
      </c>
      <c r="EC131" s="5">
        <f t="shared" ref="EC131:EC194" si="211">DY131-EA131</f>
        <v>3999.5875398230055</v>
      </c>
      <c r="ED131" s="1">
        <f t="shared" si="153"/>
        <v>1.5852507094026975E-3</v>
      </c>
      <c r="EE131" s="5">
        <f>RANK(EC131,$EC$2:$EC$572)+COUNTIF($EC$2:EC131,EC131)-1</f>
        <v>54</v>
      </c>
      <c r="EF131" s="4">
        <f>RANK(ED131,$ED$2:$ED$572)+COUNTIF($ED$2:ED131,ED131)-1</f>
        <v>49</v>
      </c>
    </row>
    <row r="132" spans="1:136" x14ac:dyDescent="0.3">
      <c r="A132" t="str">
        <f>IF(Holdet.dk!A132&lt;&gt;"",Holdet.dk!A132,"")</f>
        <v>Emile Smith Rowe</v>
      </c>
      <c r="B132" t="str">
        <f>INDEX(Holdet.dk!B:B,MATCH($A132,Holdet.dk!$A:$A,0))</f>
        <v>Arsenal</v>
      </c>
      <c r="C132" t="str">
        <f>INDEX(Holdet.dk!C:C,MATCH($A132,Holdet.dk!$A:$A,0))</f>
        <v>Midfield</v>
      </c>
      <c r="D132" t="str">
        <f>INDEX(Holdet.dk!D:D,MATCH($A132,Holdet.dk!$A:$A,0))</f>
        <v>2.802.000</v>
      </c>
      <c r="E132" s="1">
        <f>IFERROR(_xlfn.NUMBERVALUE(INDEX(Holdet.dk!$E:$E,MATCH($A132,Holdet.dk!$A:$A,0)),","),0)</f>
        <v>0.46</v>
      </c>
      <c r="F132" t="str">
        <f>IF(INDEX(Lookup!H:H,MATCH('Master data'!A132,Lookup!G:G,0))=0,A132,INDEX(Lookup!H:H,MATCH('Master data'!A132,Lookup!G:G,0)))</f>
        <v>Emile Smith-Rowe</v>
      </c>
      <c r="G132" t="str">
        <f>IFERROR(INDEX(Lookup!B:B,MATCH(INDEX(Rotowire!C:C,MATCH(F132,Rotowire!A:A,0)),Lookup!D:D,0)),"")</f>
        <v/>
      </c>
      <c r="H132" s="5">
        <f t="shared" si="144"/>
        <v>2802000</v>
      </c>
      <c r="I132" s="19">
        <f>IFERROR(INDEX('Team forecast'!$G$3:$I$22,MATCH($B132,'Team forecast'!$B$3:$B$22,0),MATCH(I$1,'Team forecast'!$G$2:$I$2,0)),0)</f>
        <v>0.68783068783068768</v>
      </c>
      <c r="J132" s="19">
        <f>IFERROR(INDEX('Team forecast'!$G$3:$I$22,MATCH($B132,'Team forecast'!$B$3:$B$22,0),MATCH(J$1,'Team forecast'!$G$2:$I$2,0)),0)</f>
        <v>0.99082568807339433</v>
      </c>
      <c r="K132" s="19">
        <f>IFERROR(INDEX('Team forecast'!$G$3:$I$22,MATCH($B132,'Team forecast'!$B$3:$B$22,0),MATCH(K$1,'Team forecast'!$G$2:$I$2,0)),0)</f>
        <v>0.99881036954393854</v>
      </c>
      <c r="L132">
        <f>SUMIFS(Rotowire!E:E,Rotowire!$A:$A,'Master data'!$F132)</f>
        <v>0</v>
      </c>
      <c r="M132" s="2">
        <f>SUMIFS(Rotowire!F:F,Rotowire!$A:$A,'Master data'!$F132)*I132</f>
        <v>0</v>
      </c>
      <c r="N132" s="2">
        <f>SUMIFS(Rotowire!G:G,Rotowire!$A:$A,'Master data'!$F132)*I132</f>
        <v>0</v>
      </c>
      <c r="O132" s="2">
        <f>SUMIFS(Rotowire!I:I,Rotowire!$A:$A,'Master data'!$F132)*I132</f>
        <v>0</v>
      </c>
      <c r="P132" s="2">
        <f>SUMIFS(Rotowire!W:W,Rotowire!$A:$A,'Master data'!$F132)*K132</f>
        <v>0</v>
      </c>
      <c r="Q132" s="2">
        <f>SUMIFS(Rotowire!Y:Y,Rotowire!$A:$A,'Master data'!$F132)*J132</f>
        <v>0</v>
      </c>
      <c r="R132" s="2">
        <f>SUMIFS(Rotowire!AB:AB,Rotowire!$A:$A,'Master data'!$F132)</f>
        <v>0</v>
      </c>
      <c r="S132" s="2">
        <f>SUMIFS(Rotowire!AC:AC,Rotowire!$A:$A,'Master data'!$F132)</f>
        <v>0</v>
      </c>
      <c r="T132" s="2">
        <f>INDEX('Team forecast'!D$3:D$22,MATCH($B132,'Team forecast'!$B$3:$B$22,0))</f>
        <v>1.3</v>
      </c>
      <c r="U132" s="2">
        <f>INDEX('Team forecast'!E$3:E$22,MATCH($B132,'Team forecast'!$B$3:$B$22,0))</f>
        <v>1.08</v>
      </c>
      <c r="V132" s="2">
        <f>INDEX('Team forecast'!J$3:J$22,MATCH($B132,'Team forecast'!$B$3:$B$22,0))</f>
        <v>0.41</v>
      </c>
      <c r="W132" s="2">
        <f>INDEX('Team forecast'!K$3:K$22,MATCH($B132,'Team forecast'!$B$3:$B$22,0))</f>
        <v>0.28310000000000002</v>
      </c>
      <c r="X132" s="2">
        <f>INDEX('Team forecast'!L$3:L$22,MATCH($B132,'Team forecast'!$B$3:$B$22,0))</f>
        <v>0.30690000000000001</v>
      </c>
      <c r="Y132" s="5">
        <f t="shared" si="145"/>
        <v>-5000</v>
      </c>
      <c r="Z132" s="5">
        <f t="shared" si="146"/>
        <v>0</v>
      </c>
      <c r="AA132" s="5">
        <f t="shared" si="147"/>
        <v>0</v>
      </c>
      <c r="AB132" s="5">
        <f t="shared" si="148"/>
        <v>0</v>
      </c>
      <c r="AC132" s="5">
        <f t="shared" si="149"/>
        <v>0</v>
      </c>
      <c r="AD132" s="5">
        <f t="shared" si="154"/>
        <v>0</v>
      </c>
      <c r="AE132" s="5">
        <f t="shared" si="155"/>
        <v>0</v>
      </c>
      <c r="AF132" s="5">
        <f t="shared" si="150"/>
        <v>0</v>
      </c>
      <c r="AG132" s="5">
        <f t="shared" si="151"/>
        <v>0</v>
      </c>
      <c r="AH132" s="5">
        <f t="shared" si="156"/>
        <v>0</v>
      </c>
      <c r="AI132" s="5">
        <f t="shared" si="157"/>
        <v>0</v>
      </c>
      <c r="AJ132" s="5">
        <f t="shared" si="158"/>
        <v>0</v>
      </c>
      <c r="AK132" s="5">
        <f t="shared" si="159"/>
        <v>0</v>
      </c>
      <c r="AL132" s="5">
        <f>IFERROR(SUM(Y132:AK132),-5000)*((Cockpit!$C$3)^0)</f>
        <v>-5000</v>
      </c>
      <c r="AM132" s="19">
        <f>INDEX('Team forecast'!$M$3:$AU$22,MATCH($B132,'Team forecast'!$B$3:$B$22,0),MATCH(AM$1,'Team forecast'!$M$2:$AU$2,0))</f>
        <v>0</v>
      </c>
      <c r="AN132" s="19">
        <f>INDEX('Team forecast'!$M$3:$AU$22,MATCH($B132,'Team forecast'!$B$3:$B$22,0),MATCH(AN$1,'Team forecast'!$M$2:$AU$2,0))</f>
        <v>0</v>
      </c>
      <c r="AO132" s="19">
        <f>INDEX('Team forecast'!$M$3:$AU$22,MATCH($B132,'Team forecast'!$B$3:$B$22,0),MATCH(AO$1,'Team forecast'!$M$2:$AU$2,0))</f>
        <v>0</v>
      </c>
      <c r="AP132" s="19">
        <f>INDEX('Team forecast'!$M$3:$AU$22,MATCH($B132,'Team forecast'!$B$3:$B$22,0),MATCH(AP$1,'Team forecast'!$M$2:$AU$2,0))</f>
        <v>0</v>
      </c>
      <c r="AQ132" s="5">
        <f t="shared" si="160"/>
        <v>-5000</v>
      </c>
      <c r="AR132" s="5">
        <f>INDEX('Team forecast'!$M$3:$AU$22,MATCH($B132,'Team forecast'!$B$3:$B$22,0),MATCH(AR$1,'Team forecast'!$M$2:$AU$2,0))*IF($Y132&gt;0,25000,0)</f>
        <v>0</v>
      </c>
      <c r="AS132" s="5">
        <f>INDEX('Team forecast'!$M$3:$AU$22,MATCH($B132,'Team forecast'!$B$3:$B$22,0),MATCH(AS$1,'Team forecast'!$M$2:$AU$2,0))*IF($Y132&gt;0,5000,0)</f>
        <v>0</v>
      </c>
      <c r="AT132" s="5">
        <f>INDEX('Team forecast'!$M$3:$AU$22,MATCH($B132,'Team forecast'!$B$3:$B$22,0),MATCH(AT$1,'Team forecast'!$M$2:$AU$2,0))*IF($Y132&gt;0,-15000,0)</f>
        <v>0</v>
      </c>
      <c r="AU132" s="5">
        <f t="shared" si="161"/>
        <v>0</v>
      </c>
      <c r="AV132" s="5">
        <f t="shared" si="162"/>
        <v>0</v>
      </c>
      <c r="AW132" s="5">
        <f t="shared" si="163"/>
        <v>0</v>
      </c>
      <c r="AX132" s="5">
        <f t="shared" si="164"/>
        <v>0</v>
      </c>
      <c r="AY132" s="5">
        <f t="shared" si="165"/>
        <v>0</v>
      </c>
      <c r="AZ132" s="5">
        <f t="shared" si="166"/>
        <v>0</v>
      </c>
      <c r="BA132" s="5">
        <f t="shared" si="167"/>
        <v>0</v>
      </c>
      <c r="BB132" s="5">
        <f t="shared" si="168"/>
        <v>0</v>
      </c>
      <c r="BC132" s="5">
        <f t="shared" si="169"/>
        <v>0</v>
      </c>
      <c r="BD132" s="5">
        <f>IFERROR(SUM(AR132:BC132),0)*((Cockpit!$C$3)^1)</f>
        <v>0</v>
      </c>
      <c r="BE132" s="19">
        <f>INDEX('Team forecast'!$M$3:$AU$22,MATCH($B132,'Team forecast'!$B$3:$B$22,0),MATCH(BE$1,'Team forecast'!$M$2:$AU$2,0))</f>
        <v>0</v>
      </c>
      <c r="BF132" s="19">
        <f>INDEX('Team forecast'!$M$3:$AU$22,MATCH($B132,'Team forecast'!$B$3:$B$22,0),MATCH(BF$1,'Team forecast'!$M$2:$AU$2,0))</f>
        <v>0</v>
      </c>
      <c r="BG132" s="19">
        <f>INDEX('Team forecast'!$M$3:$AU$22,MATCH($B132,'Team forecast'!$B$3:$B$22,0),MATCH(BG$1,'Team forecast'!$M$2:$AU$2,0))</f>
        <v>0</v>
      </c>
      <c r="BH132" s="19">
        <f>INDEX('Team forecast'!$M$3:$AU$22,MATCH($B132,'Team forecast'!$B$3:$B$22,0),MATCH(BH$1,'Team forecast'!$M$2:$AU$2,0))</f>
        <v>0</v>
      </c>
      <c r="BI132" s="5">
        <f t="shared" si="170"/>
        <v>-5000</v>
      </c>
      <c r="BJ132" s="5">
        <f>INDEX('Team forecast'!$M$3:$AU$22,MATCH($B132,'Team forecast'!$B$3:$B$22,0),MATCH(BJ$1,'Team forecast'!$M$2:$AU$2,0))*IF($Y132&gt;0,25000,0)</f>
        <v>0</v>
      </c>
      <c r="BK132" s="5">
        <f>INDEX('Team forecast'!$M$3:$AU$22,MATCH($B132,'Team forecast'!$B$3:$B$22,0),MATCH(BK$1,'Team forecast'!$M$2:$AU$2,0))*IF($Y132&gt;0,5000,0)</f>
        <v>0</v>
      </c>
      <c r="BL132" s="5">
        <f>INDEX('Team forecast'!$M$3:$AU$22,MATCH($B132,'Team forecast'!$B$3:$B$22,0),MATCH(BL$1,'Team forecast'!$M$2:$AU$2,0))*IF($Y132&gt;0,-15000,0)</f>
        <v>0</v>
      </c>
      <c r="BM132" s="5">
        <f t="shared" si="171"/>
        <v>0</v>
      </c>
      <c r="BN132" s="5">
        <f t="shared" si="172"/>
        <v>0</v>
      </c>
      <c r="BO132" s="5">
        <f t="shared" si="173"/>
        <v>0</v>
      </c>
      <c r="BP132" s="5">
        <f t="shared" si="174"/>
        <v>0</v>
      </c>
      <c r="BQ132" s="5">
        <f t="shared" si="175"/>
        <v>0</v>
      </c>
      <c r="BR132" s="5">
        <f t="shared" si="176"/>
        <v>0</v>
      </c>
      <c r="BS132" s="5">
        <f t="shared" si="177"/>
        <v>0</v>
      </c>
      <c r="BT132" s="5">
        <f t="shared" si="178"/>
        <v>0</v>
      </c>
      <c r="BU132" s="5">
        <f t="shared" si="179"/>
        <v>0</v>
      </c>
      <c r="BV132" s="5">
        <f>IFERROR(SUM(BJ132:BU132),0)*((Cockpit!$C$3)^2)</f>
        <v>0</v>
      </c>
      <c r="BW132" s="19">
        <f>INDEX('Team forecast'!$M$3:$AU$22,MATCH($B132,'Team forecast'!$B$3:$B$22,0),MATCH(BW$1,'Team forecast'!$M$2:$AU$2,0))</f>
        <v>0</v>
      </c>
      <c r="BX132" s="19">
        <f>INDEX('Team forecast'!$M$3:$AU$22,MATCH($B132,'Team forecast'!$B$3:$B$22,0),MATCH(BX$1,'Team forecast'!$M$2:$AU$2,0))</f>
        <v>0</v>
      </c>
      <c r="BY132" s="19">
        <f>INDEX('Team forecast'!$M$3:$AU$22,MATCH($B132,'Team forecast'!$B$3:$B$22,0),MATCH(BY$1,'Team forecast'!$M$2:$AU$2,0))</f>
        <v>0</v>
      </c>
      <c r="BZ132" s="19">
        <f>INDEX('Team forecast'!$M$3:$AU$22,MATCH($B132,'Team forecast'!$B$3:$B$22,0),MATCH(BZ$1,'Team forecast'!$M$2:$AU$2,0))</f>
        <v>0</v>
      </c>
      <c r="CA132" s="5">
        <f t="shared" si="180"/>
        <v>-5000</v>
      </c>
      <c r="CB132" s="5">
        <f>INDEX('Team forecast'!$M$3:$AU$22,MATCH($B132,'Team forecast'!$B$3:$B$22,0),MATCH(CB$1,'Team forecast'!$M$2:$AU$2,0))*IF($Y132&gt;0,25000,0)</f>
        <v>0</v>
      </c>
      <c r="CC132" s="5">
        <f>INDEX('Team forecast'!$M$3:$AU$22,MATCH($B132,'Team forecast'!$B$3:$B$22,0),MATCH(CC$1,'Team forecast'!$M$2:$AU$2,0))*IF($Y132&gt;0,5000,0)</f>
        <v>0</v>
      </c>
      <c r="CD132" s="5">
        <f>INDEX('Team forecast'!$M$3:$AU$22,MATCH($B132,'Team forecast'!$B$3:$B$22,0),MATCH(CD$1,'Team forecast'!$M$2:$AU$2,0))*IF($Y132&gt;0,-15000,0)</f>
        <v>0</v>
      </c>
      <c r="CE132" s="5">
        <f t="shared" si="181"/>
        <v>0</v>
      </c>
      <c r="CF132" s="5">
        <f t="shared" si="182"/>
        <v>0</v>
      </c>
      <c r="CG132" s="5">
        <f t="shared" si="183"/>
        <v>0</v>
      </c>
      <c r="CH132" s="5">
        <f t="shared" si="184"/>
        <v>0</v>
      </c>
      <c r="CI132" s="5">
        <f t="shared" si="185"/>
        <v>0</v>
      </c>
      <c r="CJ132" s="5">
        <f t="shared" si="186"/>
        <v>0</v>
      </c>
      <c r="CK132" s="5">
        <f t="shared" si="187"/>
        <v>0</v>
      </c>
      <c r="CL132" s="5">
        <f t="shared" si="188"/>
        <v>0</v>
      </c>
      <c r="CM132" s="5">
        <f t="shared" si="189"/>
        <v>0</v>
      </c>
      <c r="CN132" s="5">
        <f>IFERROR(SUM(CB132:CM132),0)*((Cockpit!$C$3)^3)</f>
        <v>0</v>
      </c>
      <c r="CO132" s="19">
        <f>INDEX('Team forecast'!$M$3:$AU$22,MATCH($B132,'Team forecast'!$B$3:$B$22,0),MATCH(CO$1,'Team forecast'!$M$2:$AU$2,0))</f>
        <v>0</v>
      </c>
      <c r="CP132" s="19">
        <f>INDEX('Team forecast'!$M$3:$AU$22,MATCH($B132,'Team forecast'!$B$3:$B$22,0),MATCH(CP$1,'Team forecast'!$M$2:$AU$2,0))</f>
        <v>0</v>
      </c>
      <c r="CQ132" s="19">
        <f>INDEX('Team forecast'!$M$3:$AU$22,MATCH($B132,'Team forecast'!$B$3:$B$22,0),MATCH(CQ$1,'Team forecast'!$M$2:$AU$2,0))</f>
        <v>0</v>
      </c>
      <c r="CR132" s="19">
        <f>INDEX('Team forecast'!$M$3:$AU$22,MATCH($B132,'Team forecast'!$B$3:$B$22,0),MATCH(CR$1,'Team forecast'!$M$2:$AU$2,0))</f>
        <v>0</v>
      </c>
      <c r="CS132" s="5">
        <f t="shared" si="190"/>
        <v>-5000</v>
      </c>
      <c r="CT132" s="5">
        <f>INDEX('Team forecast'!$M$3:$AU$22,MATCH($B132,'Team forecast'!$B$3:$B$22,0),MATCH(CT$1,'Team forecast'!$M$2:$AU$2,0))*IF($Y132&gt;0,25000,0)</f>
        <v>0</v>
      </c>
      <c r="CU132" s="5">
        <f>INDEX('Team forecast'!$M$3:$AU$22,MATCH($B132,'Team forecast'!$B$3:$B$22,0),MATCH(CU$1,'Team forecast'!$M$2:$AU$2,0))*IF($Y132&gt;0,5000,0)</f>
        <v>0</v>
      </c>
      <c r="CV132" s="5">
        <f>INDEX('Team forecast'!$M$3:$AU$22,MATCH($B132,'Team forecast'!$B$3:$B$22,0),MATCH(CV$1,'Team forecast'!$M$2:$AU$2,0))*IF($Y132&gt;0,-15000,0)</f>
        <v>0</v>
      </c>
      <c r="CW132" s="5">
        <f t="shared" si="191"/>
        <v>0</v>
      </c>
      <c r="CX132" s="5">
        <f t="shared" si="192"/>
        <v>0</v>
      </c>
      <c r="CY132" s="5">
        <f t="shared" si="193"/>
        <v>0</v>
      </c>
      <c r="CZ132" s="5">
        <f t="shared" si="194"/>
        <v>0</v>
      </c>
      <c r="DA132" s="5">
        <f t="shared" si="195"/>
        <v>0</v>
      </c>
      <c r="DB132" s="5">
        <f t="shared" si="196"/>
        <v>0</v>
      </c>
      <c r="DC132" s="5">
        <f t="shared" si="197"/>
        <v>0</v>
      </c>
      <c r="DD132" s="5">
        <f t="shared" si="198"/>
        <v>0</v>
      </c>
      <c r="DE132" s="5">
        <f t="shared" si="199"/>
        <v>0</v>
      </c>
      <c r="DF132" s="5">
        <f>IFERROR(SUM(CT132:DE132),0)*((Cockpit!$C$3)^4)</f>
        <v>0</v>
      </c>
      <c r="DG132" s="19">
        <f>INDEX('Team forecast'!$M$3:$AU$22,MATCH($B132,'Team forecast'!$B$3:$B$22,0),MATCH(DG$1,'Team forecast'!$M$2:$AU$2,0))</f>
        <v>0</v>
      </c>
      <c r="DH132" s="19">
        <f>INDEX('Team forecast'!$M$3:$AU$22,MATCH($B132,'Team forecast'!$B$3:$B$22,0),MATCH(DH$1,'Team forecast'!$M$2:$AU$2,0))</f>
        <v>0</v>
      </c>
      <c r="DI132" s="19">
        <f>INDEX('Team forecast'!$M$3:$AU$22,MATCH($B132,'Team forecast'!$B$3:$B$22,0),MATCH(DI$1,'Team forecast'!$M$2:$AU$2,0))</f>
        <v>0</v>
      </c>
      <c r="DJ132" s="19">
        <f>INDEX('Team forecast'!$M$3:$AU$22,MATCH($B132,'Team forecast'!$B$3:$B$22,0),MATCH(DJ$1,'Team forecast'!$M$2:$AU$2,0))</f>
        <v>0</v>
      </c>
      <c r="DK132" s="5">
        <f t="shared" si="200"/>
        <v>-5000</v>
      </c>
      <c r="DL132" s="5">
        <f>INDEX('Team forecast'!$M$3:$AU$22,MATCH($B132,'Team forecast'!$B$3:$B$22,0),MATCH(DL$1,'Team forecast'!$M$2:$AU$2,0))*IF($Y132&gt;0,25000,0)</f>
        <v>0</v>
      </c>
      <c r="DM132" s="5">
        <f>INDEX('Team forecast'!$M$3:$AU$22,MATCH($B132,'Team forecast'!$B$3:$B$22,0),MATCH(DM$1,'Team forecast'!$M$2:$AU$2,0))*IF($Y132&gt;0,5000,0)</f>
        <v>0</v>
      </c>
      <c r="DN132" s="5">
        <f>INDEX('Team forecast'!$M$3:$AU$22,MATCH($B132,'Team forecast'!$B$3:$B$22,0),MATCH(DN$1,'Team forecast'!$M$2:$AU$2,0))*IF($Y132&gt;0,-15000,0)</f>
        <v>0</v>
      </c>
      <c r="DO132" s="5">
        <f t="shared" si="201"/>
        <v>0</v>
      </c>
      <c r="DP132" s="5">
        <f t="shared" si="202"/>
        <v>0</v>
      </c>
      <c r="DQ132" s="5">
        <f t="shared" si="203"/>
        <v>0</v>
      </c>
      <c r="DR132" s="5">
        <f t="shared" si="204"/>
        <v>0</v>
      </c>
      <c r="DS132" s="5">
        <f t="shared" si="205"/>
        <v>0</v>
      </c>
      <c r="DT132" s="5">
        <f t="shared" si="206"/>
        <v>0</v>
      </c>
      <c r="DU132" s="5">
        <f t="shared" si="207"/>
        <v>0</v>
      </c>
      <c r="DV132" s="5">
        <f t="shared" si="208"/>
        <v>0</v>
      </c>
      <c r="DW132" s="5">
        <f t="shared" si="209"/>
        <v>0</v>
      </c>
      <c r="DX132" s="5">
        <f>IFERROR(SUM(DL132:DW132),0)*((Cockpit!$C$3)^5)</f>
        <v>0</v>
      </c>
      <c r="DY132" s="5">
        <f t="shared" si="210"/>
        <v>-5000</v>
      </c>
      <c r="DZ132" s="5" t="str">
        <f>IF(ISERROR(MATCH(A132,'Current squad'!B:B,0)),"No","Yes")</f>
        <v>No</v>
      </c>
      <c r="EA132" s="5" cm="1">
        <f t="array" ref="EA132">IFERROR(_xlfn.IFS(DZ132="Yes",0,DZ132="No",H132*1%),999999)</f>
        <v>28020</v>
      </c>
      <c r="EB132" s="5">
        <f t="shared" si="152"/>
        <v>2830020</v>
      </c>
      <c r="EC132" s="5">
        <f t="shared" si="211"/>
        <v>-33020</v>
      </c>
      <c r="ED132" s="1">
        <f t="shared" si="153"/>
        <v>-1.1784439685938616E-2</v>
      </c>
      <c r="EE132" s="5">
        <f>RANK(EC132,$EC$2:$EC$572)+COUNTIF($EC$2:EC132,EC132)-1</f>
        <v>336</v>
      </c>
      <c r="EF132" s="4">
        <f>RANK(ED132,$ED$2:$ED$572)+COUNTIF($ED$2:ED132,ED132)-1</f>
        <v>391</v>
      </c>
    </row>
    <row r="133" spans="1:136" x14ac:dyDescent="0.3">
      <c r="A133" t="str">
        <f>IF(Holdet.dk!A133&lt;&gt;"",Holdet.dk!A133,"")</f>
        <v>Rodrigo Hernandez</v>
      </c>
      <c r="B133" t="str">
        <f>INDEX(Holdet.dk!B:B,MATCH($A133,Holdet.dk!$A:$A,0))</f>
        <v>Manchester City</v>
      </c>
      <c r="C133" t="str">
        <f>INDEX(Holdet.dk!C:C,MATCH($A133,Holdet.dk!$A:$A,0))</f>
        <v>Midfield</v>
      </c>
      <c r="D133" t="str">
        <f>INDEX(Holdet.dk!D:D,MATCH($A133,Holdet.dk!$A:$A,0))</f>
        <v>5.164.000</v>
      </c>
      <c r="E133" s="1">
        <f>IFERROR(_xlfn.NUMBERVALUE(INDEX(Holdet.dk!$E:$E,MATCH($A133,Holdet.dk!$A:$A,0)),","),0)</f>
        <v>0.03</v>
      </c>
      <c r="F133" t="str">
        <f>IF(INDEX(Lookup!H:H,MATCH('Master data'!A133,Lookup!G:G,0))=0,A133,INDEX(Lookup!H:H,MATCH('Master data'!A133,Lookup!G:G,0)))</f>
        <v>Rodri</v>
      </c>
      <c r="G133" t="str">
        <f>IFERROR(INDEX(Lookup!B:B,MATCH(INDEX(Rotowire!C:C,MATCH(F133,Rotowire!A:A,0)),Lookup!D:D,0)),"")</f>
        <v>Everton</v>
      </c>
      <c r="H133" s="5">
        <f t="shared" si="144"/>
        <v>5164000</v>
      </c>
      <c r="I133" s="19">
        <f>IFERROR(INDEX('Team forecast'!$G$3:$I$22,MATCH($B133,'Team forecast'!$B$3:$B$22,0),MATCH(I$1,'Team forecast'!$G$2:$I$2,0)),0)</f>
        <v>0.86602870813397137</v>
      </c>
      <c r="J133" s="19">
        <f>IFERROR(INDEX('Team forecast'!$G$3:$I$22,MATCH($B133,'Team forecast'!$B$3:$B$22,0),MATCH(J$1,'Team forecast'!$G$2:$I$2,0)),0)</f>
        <v>1.118279569892473</v>
      </c>
      <c r="K133" s="19">
        <f>IFERROR(INDEX('Team forecast'!$G$3:$I$22,MATCH($B133,'Team forecast'!$B$3:$B$22,0),MATCH(K$1,'Team forecast'!$G$2:$I$2,0)),0)</f>
        <v>0.86208459014336625</v>
      </c>
      <c r="L133">
        <f>SUMIFS(Rotowire!E:E,Rotowire!$A:$A,'Master data'!$F133)</f>
        <v>95</v>
      </c>
      <c r="M133" s="2">
        <f>SUMIFS(Rotowire!F:F,Rotowire!$A:$A,'Master data'!$F133)*I133</f>
        <v>0.14722488038277515</v>
      </c>
      <c r="N133" s="2">
        <f>SUMIFS(Rotowire!G:G,Rotowire!$A:$A,'Master data'!$F133)*I133</f>
        <v>0.12990430622009569</v>
      </c>
      <c r="O133" s="2">
        <f>SUMIFS(Rotowire!I:I,Rotowire!$A:$A,'Master data'!$F133)*I133</f>
        <v>0.49363636363636365</v>
      </c>
      <c r="P133" s="2">
        <f>SUMIFS(Rotowire!W:W,Rotowire!$A:$A,'Master data'!$F133)*K133</f>
        <v>0.35345468195878016</v>
      </c>
      <c r="Q133" s="2">
        <f>SUMIFS(Rotowire!Y:Y,Rotowire!$A:$A,'Master data'!$F133)*J133</f>
        <v>0</v>
      </c>
      <c r="R133" s="2">
        <f>SUMIFS(Rotowire!AB:AB,Rotowire!$A:$A,'Master data'!$F133)</f>
        <v>0.18</v>
      </c>
      <c r="S133" s="2">
        <f>SUMIFS(Rotowire!AC:AC,Rotowire!$A:$A,'Master data'!$F133)</f>
        <v>0</v>
      </c>
      <c r="T133" s="2">
        <f>INDEX('Team forecast'!D$3:D$22,MATCH($B133,'Team forecast'!$B$3:$B$22,0))</f>
        <v>1.81</v>
      </c>
      <c r="U133" s="2">
        <f>INDEX('Team forecast'!E$3:E$22,MATCH($B133,'Team forecast'!$B$3:$B$22,0))</f>
        <v>1.04</v>
      </c>
      <c r="V133" s="2">
        <f>INDEX('Team forecast'!J$3:J$22,MATCH($B133,'Team forecast'!$B$3:$B$22,0))</f>
        <v>0.54869999999999997</v>
      </c>
      <c r="W133" s="2">
        <f>INDEX('Team forecast'!K$3:K$22,MATCH($B133,'Team forecast'!$B$3:$B$22,0))</f>
        <v>0.23649999999999999</v>
      </c>
      <c r="X133" s="2">
        <f>INDEX('Team forecast'!L$3:L$22,MATCH($B133,'Team forecast'!$B$3:$B$22,0))</f>
        <v>0.21479999999999999</v>
      </c>
      <c r="Y133" s="5">
        <f t="shared" si="145"/>
        <v>7000</v>
      </c>
      <c r="Z133" s="5">
        <f t="shared" si="146"/>
        <v>13717.5</v>
      </c>
      <c r="AA133" s="5">
        <f t="shared" si="147"/>
        <v>1182.5</v>
      </c>
      <c r="AB133" s="5">
        <f t="shared" si="148"/>
        <v>-3222</v>
      </c>
      <c r="AC133" s="5">
        <f t="shared" si="149"/>
        <v>18403.110047846894</v>
      </c>
      <c r="AD133" s="5">
        <f t="shared" si="154"/>
        <v>6495.2153110047848</v>
      </c>
      <c r="AE133" s="5">
        <f t="shared" si="155"/>
        <v>4936.3636363636369</v>
      </c>
      <c r="AF133" s="5">
        <f t="shared" si="150"/>
        <v>0</v>
      </c>
      <c r="AG133" s="5">
        <f t="shared" si="151"/>
        <v>0</v>
      </c>
      <c r="AH133" s="5">
        <f t="shared" si="156"/>
        <v>-3600</v>
      </c>
      <c r="AI133" s="5">
        <f t="shared" si="157"/>
        <v>0</v>
      </c>
      <c r="AJ133" s="5">
        <f t="shared" si="158"/>
        <v>18100</v>
      </c>
      <c r="AK133" s="5">
        <f t="shared" si="159"/>
        <v>-8320</v>
      </c>
      <c r="AL133" s="5">
        <f>IFERROR(SUM(Y133:AK133),-5000)*((Cockpit!$C$3)^0)</f>
        <v>54692.688995215321</v>
      </c>
      <c r="AM133" s="19">
        <f>INDEX('Team forecast'!$M$3:$AU$22,MATCH($B133,'Team forecast'!$B$3:$B$22,0),MATCH(AM$1,'Team forecast'!$M$2:$AU$2,0))</f>
        <v>0</v>
      </c>
      <c r="AN133" s="19">
        <f>INDEX('Team forecast'!$M$3:$AU$22,MATCH($B133,'Team forecast'!$B$3:$B$22,0),MATCH(AN$1,'Team forecast'!$M$2:$AU$2,0))</f>
        <v>0</v>
      </c>
      <c r="AO133" s="19">
        <f>INDEX('Team forecast'!$M$3:$AU$22,MATCH($B133,'Team forecast'!$B$3:$B$22,0),MATCH(AO$1,'Team forecast'!$M$2:$AU$2,0))</f>
        <v>0</v>
      </c>
      <c r="AP133" s="19">
        <f>INDEX('Team forecast'!$M$3:$AU$22,MATCH($B133,'Team forecast'!$B$3:$B$22,0),MATCH(AP$1,'Team forecast'!$M$2:$AU$2,0))</f>
        <v>0</v>
      </c>
      <c r="AQ133" s="5">
        <f t="shared" si="160"/>
        <v>7000</v>
      </c>
      <c r="AR133" s="5">
        <f>INDEX('Team forecast'!$M$3:$AU$22,MATCH($B133,'Team forecast'!$B$3:$B$22,0),MATCH(AR$1,'Team forecast'!$M$2:$AU$2,0))*IF($Y133&gt;0,25000,0)</f>
        <v>0</v>
      </c>
      <c r="AS133" s="5">
        <f>INDEX('Team forecast'!$M$3:$AU$22,MATCH($B133,'Team forecast'!$B$3:$B$22,0),MATCH(AS$1,'Team forecast'!$M$2:$AU$2,0))*IF($Y133&gt;0,5000,0)</f>
        <v>0</v>
      </c>
      <c r="AT133" s="5">
        <f>INDEX('Team forecast'!$M$3:$AU$22,MATCH($B133,'Team forecast'!$B$3:$B$22,0),MATCH(AT$1,'Team forecast'!$M$2:$AU$2,0))*IF($Y133&gt;0,-15000,0)</f>
        <v>0</v>
      </c>
      <c r="AU133" s="5">
        <f t="shared" si="161"/>
        <v>0</v>
      </c>
      <c r="AV133" s="5">
        <f t="shared" si="162"/>
        <v>0</v>
      </c>
      <c r="AW133" s="5">
        <f t="shared" si="163"/>
        <v>0</v>
      </c>
      <c r="AX133" s="5">
        <f t="shared" si="164"/>
        <v>0</v>
      </c>
      <c r="AY133" s="5">
        <f t="shared" si="165"/>
        <v>0</v>
      </c>
      <c r="AZ133" s="5">
        <f t="shared" si="166"/>
        <v>-3600</v>
      </c>
      <c r="BA133" s="5">
        <f t="shared" si="167"/>
        <v>0</v>
      </c>
      <c r="BB133" s="5">
        <f t="shared" si="168"/>
        <v>0</v>
      </c>
      <c r="BC133" s="5">
        <f t="shared" si="169"/>
        <v>0</v>
      </c>
      <c r="BD133" s="5">
        <f>IFERROR(SUM(AR133:BC133),0)*((Cockpit!$C$3)^1)</f>
        <v>-2520</v>
      </c>
      <c r="BE133" s="19">
        <f>INDEX('Team forecast'!$M$3:$AU$22,MATCH($B133,'Team forecast'!$B$3:$B$22,0),MATCH(BE$1,'Team forecast'!$M$2:$AU$2,0))</f>
        <v>0</v>
      </c>
      <c r="BF133" s="19">
        <f>INDEX('Team forecast'!$M$3:$AU$22,MATCH($B133,'Team forecast'!$B$3:$B$22,0),MATCH(BF$1,'Team forecast'!$M$2:$AU$2,0))</f>
        <v>0</v>
      </c>
      <c r="BG133" s="19">
        <f>INDEX('Team forecast'!$M$3:$AU$22,MATCH($B133,'Team forecast'!$B$3:$B$22,0),MATCH(BG$1,'Team forecast'!$M$2:$AU$2,0))</f>
        <v>0</v>
      </c>
      <c r="BH133" s="19">
        <f>INDEX('Team forecast'!$M$3:$AU$22,MATCH($B133,'Team forecast'!$B$3:$B$22,0),MATCH(BH$1,'Team forecast'!$M$2:$AU$2,0))</f>
        <v>0</v>
      </c>
      <c r="BI133" s="5">
        <f t="shared" si="170"/>
        <v>7000</v>
      </c>
      <c r="BJ133" s="5">
        <f>INDEX('Team forecast'!$M$3:$AU$22,MATCH($B133,'Team forecast'!$B$3:$B$22,0),MATCH(BJ$1,'Team forecast'!$M$2:$AU$2,0))*IF($Y133&gt;0,25000,0)</f>
        <v>0</v>
      </c>
      <c r="BK133" s="5">
        <f>INDEX('Team forecast'!$M$3:$AU$22,MATCH($B133,'Team forecast'!$B$3:$B$22,0),MATCH(BK$1,'Team forecast'!$M$2:$AU$2,0))*IF($Y133&gt;0,5000,0)</f>
        <v>0</v>
      </c>
      <c r="BL133" s="5">
        <f>INDEX('Team forecast'!$M$3:$AU$22,MATCH($B133,'Team forecast'!$B$3:$B$22,0),MATCH(BL$1,'Team forecast'!$M$2:$AU$2,0))*IF($Y133&gt;0,-15000,0)</f>
        <v>0</v>
      </c>
      <c r="BM133" s="5">
        <f t="shared" si="171"/>
        <v>0</v>
      </c>
      <c r="BN133" s="5">
        <f t="shared" si="172"/>
        <v>0</v>
      </c>
      <c r="BO133" s="5">
        <f t="shared" si="173"/>
        <v>0</v>
      </c>
      <c r="BP133" s="5">
        <f t="shared" si="174"/>
        <v>0</v>
      </c>
      <c r="BQ133" s="5">
        <f t="shared" si="175"/>
        <v>0</v>
      </c>
      <c r="BR133" s="5">
        <f t="shared" si="176"/>
        <v>-3600</v>
      </c>
      <c r="BS133" s="5">
        <f t="shared" si="177"/>
        <v>0</v>
      </c>
      <c r="BT133" s="5">
        <f t="shared" si="178"/>
        <v>0</v>
      </c>
      <c r="BU133" s="5">
        <f t="shared" si="179"/>
        <v>0</v>
      </c>
      <c r="BV133" s="5">
        <f>IFERROR(SUM(BJ133:BU133),0)*((Cockpit!$C$3)^2)</f>
        <v>-1763.9999999999998</v>
      </c>
      <c r="BW133" s="19">
        <f>INDEX('Team forecast'!$M$3:$AU$22,MATCH($B133,'Team forecast'!$B$3:$B$22,0),MATCH(BW$1,'Team forecast'!$M$2:$AU$2,0))</f>
        <v>0</v>
      </c>
      <c r="BX133" s="19">
        <f>INDEX('Team forecast'!$M$3:$AU$22,MATCH($B133,'Team forecast'!$B$3:$B$22,0),MATCH(BX$1,'Team forecast'!$M$2:$AU$2,0))</f>
        <v>0</v>
      </c>
      <c r="BY133" s="19">
        <f>INDEX('Team forecast'!$M$3:$AU$22,MATCH($B133,'Team forecast'!$B$3:$B$22,0),MATCH(BY$1,'Team forecast'!$M$2:$AU$2,0))</f>
        <v>0</v>
      </c>
      <c r="BZ133" s="19">
        <f>INDEX('Team forecast'!$M$3:$AU$22,MATCH($B133,'Team forecast'!$B$3:$B$22,0),MATCH(BZ$1,'Team forecast'!$M$2:$AU$2,0))</f>
        <v>0</v>
      </c>
      <c r="CA133" s="5">
        <f t="shared" si="180"/>
        <v>7000</v>
      </c>
      <c r="CB133" s="5">
        <f>INDEX('Team forecast'!$M$3:$AU$22,MATCH($B133,'Team forecast'!$B$3:$B$22,0),MATCH(CB$1,'Team forecast'!$M$2:$AU$2,0))*IF($Y133&gt;0,25000,0)</f>
        <v>0</v>
      </c>
      <c r="CC133" s="5">
        <f>INDEX('Team forecast'!$M$3:$AU$22,MATCH($B133,'Team forecast'!$B$3:$B$22,0),MATCH(CC$1,'Team forecast'!$M$2:$AU$2,0))*IF($Y133&gt;0,5000,0)</f>
        <v>0</v>
      </c>
      <c r="CD133" s="5">
        <f>INDEX('Team forecast'!$M$3:$AU$22,MATCH($B133,'Team forecast'!$B$3:$B$22,0),MATCH(CD$1,'Team forecast'!$M$2:$AU$2,0))*IF($Y133&gt;0,-15000,0)</f>
        <v>0</v>
      </c>
      <c r="CE133" s="5">
        <f t="shared" si="181"/>
        <v>0</v>
      </c>
      <c r="CF133" s="5">
        <f t="shared" si="182"/>
        <v>0</v>
      </c>
      <c r="CG133" s="5">
        <f t="shared" si="183"/>
        <v>0</v>
      </c>
      <c r="CH133" s="5">
        <f t="shared" si="184"/>
        <v>0</v>
      </c>
      <c r="CI133" s="5">
        <f t="shared" si="185"/>
        <v>0</v>
      </c>
      <c r="CJ133" s="5">
        <f t="shared" si="186"/>
        <v>-3600</v>
      </c>
      <c r="CK133" s="5">
        <f t="shared" si="187"/>
        <v>0</v>
      </c>
      <c r="CL133" s="5">
        <f t="shared" si="188"/>
        <v>0</v>
      </c>
      <c r="CM133" s="5">
        <f t="shared" si="189"/>
        <v>0</v>
      </c>
      <c r="CN133" s="5">
        <f>IFERROR(SUM(CB133:CM133),0)*((Cockpit!$C$3)^3)</f>
        <v>-1234.7999999999997</v>
      </c>
      <c r="CO133" s="19">
        <f>INDEX('Team forecast'!$M$3:$AU$22,MATCH($B133,'Team forecast'!$B$3:$B$22,0),MATCH(CO$1,'Team forecast'!$M$2:$AU$2,0))</f>
        <v>0</v>
      </c>
      <c r="CP133" s="19">
        <f>INDEX('Team forecast'!$M$3:$AU$22,MATCH($B133,'Team forecast'!$B$3:$B$22,0),MATCH(CP$1,'Team forecast'!$M$2:$AU$2,0))</f>
        <v>0</v>
      </c>
      <c r="CQ133" s="19">
        <f>INDEX('Team forecast'!$M$3:$AU$22,MATCH($B133,'Team forecast'!$B$3:$B$22,0),MATCH(CQ$1,'Team forecast'!$M$2:$AU$2,0))</f>
        <v>0</v>
      </c>
      <c r="CR133" s="19">
        <f>INDEX('Team forecast'!$M$3:$AU$22,MATCH($B133,'Team forecast'!$B$3:$B$22,0),MATCH(CR$1,'Team forecast'!$M$2:$AU$2,0))</f>
        <v>0</v>
      </c>
      <c r="CS133" s="5">
        <f t="shared" si="190"/>
        <v>7000</v>
      </c>
      <c r="CT133" s="5">
        <f>INDEX('Team forecast'!$M$3:$AU$22,MATCH($B133,'Team forecast'!$B$3:$B$22,0),MATCH(CT$1,'Team forecast'!$M$2:$AU$2,0))*IF($Y133&gt;0,25000,0)</f>
        <v>0</v>
      </c>
      <c r="CU133" s="5">
        <f>INDEX('Team forecast'!$M$3:$AU$22,MATCH($B133,'Team forecast'!$B$3:$B$22,0),MATCH(CU$1,'Team forecast'!$M$2:$AU$2,0))*IF($Y133&gt;0,5000,0)</f>
        <v>0</v>
      </c>
      <c r="CV133" s="5">
        <f>INDEX('Team forecast'!$M$3:$AU$22,MATCH($B133,'Team forecast'!$B$3:$B$22,0),MATCH(CV$1,'Team forecast'!$M$2:$AU$2,0))*IF($Y133&gt;0,-15000,0)</f>
        <v>0</v>
      </c>
      <c r="CW133" s="5">
        <f t="shared" si="191"/>
        <v>0</v>
      </c>
      <c r="CX133" s="5">
        <f t="shared" si="192"/>
        <v>0</v>
      </c>
      <c r="CY133" s="5">
        <f t="shared" si="193"/>
        <v>0</v>
      </c>
      <c r="CZ133" s="5">
        <f t="shared" si="194"/>
        <v>0</v>
      </c>
      <c r="DA133" s="5">
        <f t="shared" si="195"/>
        <v>0</v>
      </c>
      <c r="DB133" s="5">
        <f t="shared" si="196"/>
        <v>-3600</v>
      </c>
      <c r="DC133" s="5">
        <f t="shared" si="197"/>
        <v>0</v>
      </c>
      <c r="DD133" s="5">
        <f t="shared" si="198"/>
        <v>0</v>
      </c>
      <c r="DE133" s="5">
        <f t="shared" si="199"/>
        <v>0</v>
      </c>
      <c r="DF133" s="5">
        <f>IFERROR(SUM(CT133:DE133),0)*((Cockpit!$C$3)^4)</f>
        <v>-864.35999999999967</v>
      </c>
      <c r="DG133" s="19">
        <f>INDEX('Team forecast'!$M$3:$AU$22,MATCH($B133,'Team forecast'!$B$3:$B$22,0),MATCH(DG$1,'Team forecast'!$M$2:$AU$2,0))</f>
        <v>0</v>
      </c>
      <c r="DH133" s="19">
        <f>INDEX('Team forecast'!$M$3:$AU$22,MATCH($B133,'Team forecast'!$B$3:$B$22,0),MATCH(DH$1,'Team forecast'!$M$2:$AU$2,0))</f>
        <v>0</v>
      </c>
      <c r="DI133" s="19">
        <f>INDEX('Team forecast'!$M$3:$AU$22,MATCH($B133,'Team forecast'!$B$3:$B$22,0),MATCH(DI$1,'Team forecast'!$M$2:$AU$2,0))</f>
        <v>0</v>
      </c>
      <c r="DJ133" s="19">
        <f>INDEX('Team forecast'!$M$3:$AU$22,MATCH($B133,'Team forecast'!$B$3:$B$22,0),MATCH(DJ$1,'Team forecast'!$M$2:$AU$2,0))</f>
        <v>0</v>
      </c>
      <c r="DK133" s="5">
        <f t="shared" si="200"/>
        <v>7000</v>
      </c>
      <c r="DL133" s="5">
        <f>INDEX('Team forecast'!$M$3:$AU$22,MATCH($B133,'Team forecast'!$B$3:$B$22,0),MATCH(DL$1,'Team forecast'!$M$2:$AU$2,0))*IF($Y133&gt;0,25000,0)</f>
        <v>0</v>
      </c>
      <c r="DM133" s="5">
        <f>INDEX('Team forecast'!$M$3:$AU$22,MATCH($B133,'Team forecast'!$B$3:$B$22,0),MATCH(DM$1,'Team forecast'!$M$2:$AU$2,0))*IF($Y133&gt;0,5000,0)</f>
        <v>0</v>
      </c>
      <c r="DN133" s="5">
        <f>INDEX('Team forecast'!$M$3:$AU$22,MATCH($B133,'Team forecast'!$B$3:$B$22,0),MATCH(DN$1,'Team forecast'!$M$2:$AU$2,0))*IF($Y133&gt;0,-15000,0)</f>
        <v>0</v>
      </c>
      <c r="DO133" s="5">
        <f t="shared" si="201"/>
        <v>0</v>
      </c>
      <c r="DP133" s="5">
        <f t="shared" si="202"/>
        <v>0</v>
      </c>
      <c r="DQ133" s="5">
        <f t="shared" si="203"/>
        <v>0</v>
      </c>
      <c r="DR133" s="5">
        <f t="shared" si="204"/>
        <v>0</v>
      </c>
      <c r="DS133" s="5">
        <f t="shared" si="205"/>
        <v>0</v>
      </c>
      <c r="DT133" s="5">
        <f t="shared" si="206"/>
        <v>-3600</v>
      </c>
      <c r="DU133" s="5">
        <f t="shared" si="207"/>
        <v>0</v>
      </c>
      <c r="DV133" s="5">
        <f t="shared" si="208"/>
        <v>0</v>
      </c>
      <c r="DW133" s="5">
        <f t="shared" si="209"/>
        <v>0</v>
      </c>
      <c r="DX133" s="5">
        <f>IFERROR(SUM(DL133:DW133),0)*((Cockpit!$C$3)^5)</f>
        <v>-605.05199999999979</v>
      </c>
      <c r="DY133" s="5">
        <f t="shared" si="210"/>
        <v>47704.476995215315</v>
      </c>
      <c r="DZ133" s="5" t="str">
        <f>IF(ISERROR(MATCH(A133,'Current squad'!B:B,0)),"No","Yes")</f>
        <v>No</v>
      </c>
      <c r="EA133" s="5" cm="1">
        <f t="array" ref="EA133">IFERROR(_xlfn.IFS(DZ133="Yes",0,DZ133="No",H133*1%),999999)</f>
        <v>51640</v>
      </c>
      <c r="EB133" s="5">
        <f t="shared" si="152"/>
        <v>5215640</v>
      </c>
      <c r="EC133" s="5">
        <f t="shared" si="211"/>
        <v>-3935.5230047846853</v>
      </c>
      <c r="ED133" s="1">
        <f t="shared" si="153"/>
        <v>-7.6210747575226282E-4</v>
      </c>
      <c r="EE133" s="5">
        <f>RANK(EC133,$EC$2:$EC$572)+COUNTIF($EC$2:EC133,EC133)-1</f>
        <v>83</v>
      </c>
      <c r="EF133" s="4">
        <f>RANK(ED133,$ED$2:$ED$572)+COUNTIF($ED$2:ED133,ED133)-1</f>
        <v>83</v>
      </c>
    </row>
    <row r="134" spans="1:136" x14ac:dyDescent="0.3">
      <c r="A134" t="str">
        <f>IF(Holdet.dk!A134&lt;&gt;"",Holdet.dk!A134,"")</f>
        <v>Scott Dann</v>
      </c>
      <c r="B134" t="str">
        <f>INDEX(Holdet.dk!B:B,MATCH($A134,Holdet.dk!$A:$A,0))</f>
        <v>Crystal Palace</v>
      </c>
      <c r="C134" t="str">
        <f>INDEX(Holdet.dk!C:C,MATCH($A134,Holdet.dk!$A:$A,0))</f>
        <v>Defense</v>
      </c>
      <c r="D134" t="str">
        <f>INDEX(Holdet.dk!D:D,MATCH($A134,Holdet.dk!$A:$A,0))</f>
        <v>2.945.000</v>
      </c>
      <c r="E134" s="1">
        <f>IFERROR(_xlfn.NUMBERVALUE(INDEX(Holdet.dk!$E:$E,MATCH($A134,Holdet.dk!$A:$A,0)),","),0)</f>
        <v>5.0000000000000001E-3</v>
      </c>
      <c r="F134" t="str">
        <f>IF(INDEX(Lookup!H:H,MATCH('Master data'!A134,Lookup!G:G,0))=0,A134,INDEX(Lookup!H:H,MATCH('Master data'!A134,Lookup!G:G,0)))</f>
        <v>Scott Dann</v>
      </c>
      <c r="G134" t="str">
        <f>IFERROR(INDEX(Lookup!B:B,MATCH(INDEX(Rotowire!C:C,MATCH(F134,Rotowire!A:A,0)),Lookup!D:D,0)),"")</f>
        <v/>
      </c>
      <c r="H134" s="5">
        <f t="shared" si="144"/>
        <v>2945000</v>
      </c>
      <c r="I134" s="19">
        <f>IFERROR(INDEX('Team forecast'!$G$3:$I$22,MATCH($B134,'Team forecast'!$B$3:$B$22,0),MATCH(I$1,'Team forecast'!$G$2:$I$2,0)),0)</f>
        <v>0.66666666666666652</v>
      </c>
      <c r="J134" s="19">
        <f>IFERROR(INDEX('Team forecast'!$G$3:$I$22,MATCH($B134,'Team forecast'!$B$3:$B$22,0),MATCH(J$1,'Team forecast'!$G$2:$I$2,0)),0)</f>
        <v>1.0823529411764703</v>
      </c>
      <c r="K134" s="19">
        <f>IFERROR(INDEX('Team forecast'!$G$3:$I$22,MATCH($B134,'Team forecast'!$B$3:$B$22,0),MATCH(K$1,'Team forecast'!$G$2:$I$2,0)),0)</f>
        <v>1.2658353671928146</v>
      </c>
      <c r="L134">
        <f>SUMIFS(Rotowire!E:E,Rotowire!$A:$A,'Master data'!$F134)</f>
        <v>0</v>
      </c>
      <c r="M134" s="2">
        <f>SUMIFS(Rotowire!F:F,Rotowire!$A:$A,'Master data'!$F134)*I134</f>
        <v>0</v>
      </c>
      <c r="N134" s="2">
        <f>SUMIFS(Rotowire!G:G,Rotowire!$A:$A,'Master data'!$F134)*I134</f>
        <v>0</v>
      </c>
      <c r="O134" s="2">
        <f>SUMIFS(Rotowire!I:I,Rotowire!$A:$A,'Master data'!$F134)*I134</f>
        <v>0</v>
      </c>
      <c r="P134" s="2">
        <f>SUMIFS(Rotowire!W:W,Rotowire!$A:$A,'Master data'!$F134)*K134</f>
        <v>0</v>
      </c>
      <c r="Q134" s="2">
        <f>SUMIFS(Rotowire!Y:Y,Rotowire!$A:$A,'Master data'!$F134)*J134</f>
        <v>0</v>
      </c>
      <c r="R134" s="2">
        <f>SUMIFS(Rotowire!AB:AB,Rotowire!$A:$A,'Master data'!$F134)</f>
        <v>0</v>
      </c>
      <c r="S134" s="2">
        <f>SUMIFS(Rotowire!AC:AC,Rotowire!$A:$A,'Master data'!$F134)</f>
        <v>0</v>
      </c>
      <c r="T134" s="2">
        <f>INDEX('Team forecast'!D$3:D$22,MATCH($B134,'Team forecast'!$B$3:$B$22,0))</f>
        <v>0.5</v>
      </c>
      <c r="U134" s="2">
        <f>INDEX('Team forecast'!E$3:E$22,MATCH($B134,'Team forecast'!$B$3:$B$22,0))</f>
        <v>2.76</v>
      </c>
      <c r="V134" s="2">
        <f>INDEX('Team forecast'!J$3:J$22,MATCH($B134,'Team forecast'!$B$3:$B$22,0))</f>
        <v>4.4699999999999997E-2</v>
      </c>
      <c r="W134" s="2">
        <f>INDEX('Team forecast'!K$3:K$22,MATCH($B134,'Team forecast'!$B$3:$B$22,0))</f>
        <v>0.1164</v>
      </c>
      <c r="X134" s="2">
        <f>INDEX('Team forecast'!L$3:L$22,MATCH($B134,'Team forecast'!$B$3:$B$22,0))</f>
        <v>0.83899999999999997</v>
      </c>
      <c r="Y134" s="5">
        <f t="shared" si="145"/>
        <v>-5000</v>
      </c>
      <c r="Z134" s="5">
        <f t="shared" si="146"/>
        <v>0</v>
      </c>
      <c r="AA134" s="5">
        <f t="shared" si="147"/>
        <v>0</v>
      </c>
      <c r="AB134" s="5">
        <f t="shared" si="148"/>
        <v>0</v>
      </c>
      <c r="AC134" s="5">
        <f t="shared" si="149"/>
        <v>0</v>
      </c>
      <c r="AD134" s="5">
        <f t="shared" si="154"/>
        <v>0</v>
      </c>
      <c r="AE134" s="5">
        <f t="shared" si="155"/>
        <v>0</v>
      </c>
      <c r="AF134" s="5">
        <f t="shared" si="150"/>
        <v>0</v>
      </c>
      <c r="AG134" s="5">
        <f t="shared" si="151"/>
        <v>0</v>
      </c>
      <c r="AH134" s="5">
        <f t="shared" si="156"/>
        <v>0</v>
      </c>
      <c r="AI134" s="5">
        <f t="shared" si="157"/>
        <v>0</v>
      </c>
      <c r="AJ134" s="5">
        <f t="shared" si="158"/>
        <v>0</v>
      </c>
      <c r="AK134" s="5">
        <f t="shared" si="159"/>
        <v>0</v>
      </c>
      <c r="AL134" s="5">
        <f>IFERROR(SUM(Y134:AK134),-5000)*((Cockpit!$C$3)^0)</f>
        <v>-5000</v>
      </c>
      <c r="AM134" s="19">
        <f>INDEX('Team forecast'!$M$3:$AU$22,MATCH($B134,'Team forecast'!$B$3:$B$22,0),MATCH(AM$1,'Team forecast'!$M$2:$AU$2,0))</f>
        <v>0</v>
      </c>
      <c r="AN134" s="19">
        <f>INDEX('Team forecast'!$M$3:$AU$22,MATCH($B134,'Team forecast'!$B$3:$B$22,0),MATCH(AN$1,'Team forecast'!$M$2:$AU$2,0))</f>
        <v>0</v>
      </c>
      <c r="AO134" s="19">
        <f>INDEX('Team forecast'!$M$3:$AU$22,MATCH($B134,'Team forecast'!$B$3:$B$22,0),MATCH(AO$1,'Team forecast'!$M$2:$AU$2,0))</f>
        <v>0</v>
      </c>
      <c r="AP134" s="19">
        <f>INDEX('Team forecast'!$M$3:$AU$22,MATCH($B134,'Team forecast'!$B$3:$B$22,0),MATCH(AP$1,'Team forecast'!$M$2:$AU$2,0))</f>
        <v>0</v>
      </c>
      <c r="AQ134" s="5">
        <f t="shared" si="160"/>
        <v>-5000</v>
      </c>
      <c r="AR134" s="5">
        <f>INDEX('Team forecast'!$M$3:$AU$22,MATCH($B134,'Team forecast'!$B$3:$B$22,0),MATCH(AR$1,'Team forecast'!$M$2:$AU$2,0))*IF($Y134&gt;0,25000,0)</f>
        <v>0</v>
      </c>
      <c r="AS134" s="5">
        <f>INDEX('Team forecast'!$M$3:$AU$22,MATCH($B134,'Team forecast'!$B$3:$B$22,0),MATCH(AS$1,'Team forecast'!$M$2:$AU$2,0))*IF($Y134&gt;0,5000,0)</f>
        <v>0</v>
      </c>
      <c r="AT134" s="5">
        <f>INDEX('Team forecast'!$M$3:$AU$22,MATCH($B134,'Team forecast'!$B$3:$B$22,0),MATCH(AT$1,'Team forecast'!$M$2:$AU$2,0))*IF($Y134&gt;0,-15000,0)</f>
        <v>0</v>
      </c>
      <c r="AU134" s="5">
        <f t="shared" si="161"/>
        <v>0</v>
      </c>
      <c r="AV134" s="5">
        <f t="shared" si="162"/>
        <v>0</v>
      </c>
      <c r="AW134" s="5">
        <f t="shared" si="163"/>
        <v>0</v>
      </c>
      <c r="AX134" s="5">
        <f t="shared" si="164"/>
        <v>0</v>
      </c>
      <c r="AY134" s="5">
        <f t="shared" si="165"/>
        <v>0</v>
      </c>
      <c r="AZ134" s="5">
        <f t="shared" si="166"/>
        <v>0</v>
      </c>
      <c r="BA134" s="5">
        <f t="shared" si="167"/>
        <v>0</v>
      </c>
      <c r="BB134" s="5">
        <f t="shared" si="168"/>
        <v>0</v>
      </c>
      <c r="BC134" s="5">
        <f t="shared" si="169"/>
        <v>0</v>
      </c>
      <c r="BD134" s="5">
        <f>IFERROR(SUM(AR134:BC134),0)*((Cockpit!$C$3)^1)</f>
        <v>0</v>
      </c>
      <c r="BE134" s="19">
        <f>INDEX('Team forecast'!$M$3:$AU$22,MATCH($B134,'Team forecast'!$B$3:$B$22,0),MATCH(BE$1,'Team forecast'!$M$2:$AU$2,0))</f>
        <v>0</v>
      </c>
      <c r="BF134" s="19">
        <f>INDEX('Team forecast'!$M$3:$AU$22,MATCH($B134,'Team forecast'!$B$3:$B$22,0),MATCH(BF$1,'Team forecast'!$M$2:$AU$2,0))</f>
        <v>0</v>
      </c>
      <c r="BG134" s="19">
        <f>INDEX('Team forecast'!$M$3:$AU$22,MATCH($B134,'Team forecast'!$B$3:$B$22,0),MATCH(BG$1,'Team forecast'!$M$2:$AU$2,0))</f>
        <v>0</v>
      </c>
      <c r="BH134" s="19">
        <f>INDEX('Team forecast'!$M$3:$AU$22,MATCH($B134,'Team forecast'!$B$3:$B$22,0),MATCH(BH$1,'Team forecast'!$M$2:$AU$2,0))</f>
        <v>0</v>
      </c>
      <c r="BI134" s="5">
        <f t="shared" si="170"/>
        <v>-5000</v>
      </c>
      <c r="BJ134" s="5">
        <f>INDEX('Team forecast'!$M$3:$AU$22,MATCH($B134,'Team forecast'!$B$3:$B$22,0),MATCH(BJ$1,'Team forecast'!$M$2:$AU$2,0))*IF($Y134&gt;0,25000,0)</f>
        <v>0</v>
      </c>
      <c r="BK134" s="5">
        <f>INDEX('Team forecast'!$M$3:$AU$22,MATCH($B134,'Team forecast'!$B$3:$B$22,0),MATCH(BK$1,'Team forecast'!$M$2:$AU$2,0))*IF($Y134&gt;0,5000,0)</f>
        <v>0</v>
      </c>
      <c r="BL134" s="5">
        <f>INDEX('Team forecast'!$M$3:$AU$22,MATCH($B134,'Team forecast'!$B$3:$B$22,0),MATCH(BL$1,'Team forecast'!$M$2:$AU$2,0))*IF($Y134&gt;0,-15000,0)</f>
        <v>0</v>
      </c>
      <c r="BM134" s="5">
        <f t="shared" si="171"/>
        <v>0</v>
      </c>
      <c r="BN134" s="5">
        <f t="shared" si="172"/>
        <v>0</v>
      </c>
      <c r="BO134" s="5">
        <f t="shared" si="173"/>
        <v>0</v>
      </c>
      <c r="BP134" s="5">
        <f t="shared" si="174"/>
        <v>0</v>
      </c>
      <c r="BQ134" s="5">
        <f t="shared" si="175"/>
        <v>0</v>
      </c>
      <c r="BR134" s="5">
        <f t="shared" si="176"/>
        <v>0</v>
      </c>
      <c r="BS134" s="5">
        <f t="shared" si="177"/>
        <v>0</v>
      </c>
      <c r="BT134" s="5">
        <f t="shared" si="178"/>
        <v>0</v>
      </c>
      <c r="BU134" s="5">
        <f t="shared" si="179"/>
        <v>0</v>
      </c>
      <c r="BV134" s="5">
        <f>IFERROR(SUM(BJ134:BU134),0)*((Cockpit!$C$3)^2)</f>
        <v>0</v>
      </c>
      <c r="BW134" s="19">
        <f>INDEX('Team forecast'!$M$3:$AU$22,MATCH($B134,'Team forecast'!$B$3:$B$22,0),MATCH(BW$1,'Team forecast'!$M$2:$AU$2,0))</f>
        <v>0</v>
      </c>
      <c r="BX134" s="19">
        <f>INDEX('Team forecast'!$M$3:$AU$22,MATCH($B134,'Team forecast'!$B$3:$B$22,0),MATCH(BX$1,'Team forecast'!$M$2:$AU$2,0))</f>
        <v>0</v>
      </c>
      <c r="BY134" s="19">
        <f>INDEX('Team forecast'!$M$3:$AU$22,MATCH($B134,'Team forecast'!$B$3:$B$22,0),MATCH(BY$1,'Team forecast'!$M$2:$AU$2,0))</f>
        <v>0</v>
      </c>
      <c r="BZ134" s="19">
        <f>INDEX('Team forecast'!$M$3:$AU$22,MATCH($B134,'Team forecast'!$B$3:$B$22,0),MATCH(BZ$1,'Team forecast'!$M$2:$AU$2,0))</f>
        <v>0</v>
      </c>
      <c r="CA134" s="5">
        <f t="shared" si="180"/>
        <v>-5000</v>
      </c>
      <c r="CB134" s="5">
        <f>INDEX('Team forecast'!$M$3:$AU$22,MATCH($B134,'Team forecast'!$B$3:$B$22,0),MATCH(CB$1,'Team forecast'!$M$2:$AU$2,0))*IF($Y134&gt;0,25000,0)</f>
        <v>0</v>
      </c>
      <c r="CC134" s="5">
        <f>INDEX('Team forecast'!$M$3:$AU$22,MATCH($B134,'Team forecast'!$B$3:$B$22,0),MATCH(CC$1,'Team forecast'!$M$2:$AU$2,0))*IF($Y134&gt;0,5000,0)</f>
        <v>0</v>
      </c>
      <c r="CD134" s="5">
        <f>INDEX('Team forecast'!$M$3:$AU$22,MATCH($B134,'Team forecast'!$B$3:$B$22,0),MATCH(CD$1,'Team forecast'!$M$2:$AU$2,0))*IF($Y134&gt;0,-15000,0)</f>
        <v>0</v>
      </c>
      <c r="CE134" s="5">
        <f t="shared" si="181"/>
        <v>0</v>
      </c>
      <c r="CF134" s="5">
        <f t="shared" si="182"/>
        <v>0</v>
      </c>
      <c r="CG134" s="5">
        <f t="shared" si="183"/>
        <v>0</v>
      </c>
      <c r="CH134" s="5">
        <f t="shared" si="184"/>
        <v>0</v>
      </c>
      <c r="CI134" s="5">
        <f t="shared" si="185"/>
        <v>0</v>
      </c>
      <c r="CJ134" s="5">
        <f t="shared" si="186"/>
        <v>0</v>
      </c>
      <c r="CK134" s="5">
        <f t="shared" si="187"/>
        <v>0</v>
      </c>
      <c r="CL134" s="5">
        <f t="shared" si="188"/>
        <v>0</v>
      </c>
      <c r="CM134" s="5">
        <f t="shared" si="189"/>
        <v>0</v>
      </c>
      <c r="CN134" s="5">
        <f>IFERROR(SUM(CB134:CM134),0)*((Cockpit!$C$3)^3)</f>
        <v>0</v>
      </c>
      <c r="CO134" s="19">
        <f>INDEX('Team forecast'!$M$3:$AU$22,MATCH($B134,'Team forecast'!$B$3:$B$22,0),MATCH(CO$1,'Team forecast'!$M$2:$AU$2,0))</f>
        <v>0</v>
      </c>
      <c r="CP134" s="19">
        <f>INDEX('Team forecast'!$M$3:$AU$22,MATCH($B134,'Team forecast'!$B$3:$B$22,0),MATCH(CP$1,'Team forecast'!$M$2:$AU$2,0))</f>
        <v>0</v>
      </c>
      <c r="CQ134" s="19">
        <f>INDEX('Team forecast'!$M$3:$AU$22,MATCH($B134,'Team forecast'!$B$3:$B$22,0),MATCH(CQ$1,'Team forecast'!$M$2:$AU$2,0))</f>
        <v>0</v>
      </c>
      <c r="CR134" s="19">
        <f>INDEX('Team forecast'!$M$3:$AU$22,MATCH($B134,'Team forecast'!$B$3:$B$22,0),MATCH(CR$1,'Team forecast'!$M$2:$AU$2,0))</f>
        <v>0</v>
      </c>
      <c r="CS134" s="5">
        <f t="shared" si="190"/>
        <v>-5000</v>
      </c>
      <c r="CT134" s="5">
        <f>INDEX('Team forecast'!$M$3:$AU$22,MATCH($B134,'Team forecast'!$B$3:$B$22,0),MATCH(CT$1,'Team forecast'!$M$2:$AU$2,0))*IF($Y134&gt;0,25000,0)</f>
        <v>0</v>
      </c>
      <c r="CU134" s="5">
        <f>INDEX('Team forecast'!$M$3:$AU$22,MATCH($B134,'Team forecast'!$B$3:$B$22,0),MATCH(CU$1,'Team forecast'!$M$2:$AU$2,0))*IF($Y134&gt;0,5000,0)</f>
        <v>0</v>
      </c>
      <c r="CV134" s="5">
        <f>INDEX('Team forecast'!$M$3:$AU$22,MATCH($B134,'Team forecast'!$B$3:$B$22,0),MATCH(CV$1,'Team forecast'!$M$2:$AU$2,0))*IF($Y134&gt;0,-15000,0)</f>
        <v>0</v>
      </c>
      <c r="CW134" s="5">
        <f t="shared" si="191"/>
        <v>0</v>
      </c>
      <c r="CX134" s="5">
        <f t="shared" si="192"/>
        <v>0</v>
      </c>
      <c r="CY134" s="5">
        <f t="shared" si="193"/>
        <v>0</v>
      </c>
      <c r="CZ134" s="5">
        <f t="shared" si="194"/>
        <v>0</v>
      </c>
      <c r="DA134" s="5">
        <f t="shared" si="195"/>
        <v>0</v>
      </c>
      <c r="DB134" s="5">
        <f t="shared" si="196"/>
        <v>0</v>
      </c>
      <c r="DC134" s="5">
        <f t="shared" si="197"/>
        <v>0</v>
      </c>
      <c r="DD134" s="5">
        <f t="shared" si="198"/>
        <v>0</v>
      </c>
      <c r="DE134" s="5">
        <f t="shared" si="199"/>
        <v>0</v>
      </c>
      <c r="DF134" s="5">
        <f>IFERROR(SUM(CT134:DE134),0)*((Cockpit!$C$3)^4)</f>
        <v>0</v>
      </c>
      <c r="DG134" s="19">
        <f>INDEX('Team forecast'!$M$3:$AU$22,MATCH($B134,'Team forecast'!$B$3:$B$22,0),MATCH(DG$1,'Team forecast'!$M$2:$AU$2,0))</f>
        <v>0</v>
      </c>
      <c r="DH134" s="19">
        <f>INDEX('Team forecast'!$M$3:$AU$22,MATCH($B134,'Team forecast'!$B$3:$B$22,0),MATCH(DH$1,'Team forecast'!$M$2:$AU$2,0))</f>
        <v>0</v>
      </c>
      <c r="DI134" s="19">
        <f>INDEX('Team forecast'!$M$3:$AU$22,MATCH($B134,'Team forecast'!$B$3:$B$22,0),MATCH(DI$1,'Team forecast'!$M$2:$AU$2,0))</f>
        <v>0</v>
      </c>
      <c r="DJ134" s="19">
        <f>INDEX('Team forecast'!$M$3:$AU$22,MATCH($B134,'Team forecast'!$B$3:$B$22,0),MATCH(DJ$1,'Team forecast'!$M$2:$AU$2,0))</f>
        <v>0</v>
      </c>
      <c r="DK134" s="5">
        <f t="shared" si="200"/>
        <v>-5000</v>
      </c>
      <c r="DL134" s="5">
        <f>INDEX('Team forecast'!$M$3:$AU$22,MATCH($B134,'Team forecast'!$B$3:$B$22,0),MATCH(DL$1,'Team forecast'!$M$2:$AU$2,0))*IF($Y134&gt;0,25000,0)</f>
        <v>0</v>
      </c>
      <c r="DM134" s="5">
        <f>INDEX('Team forecast'!$M$3:$AU$22,MATCH($B134,'Team forecast'!$B$3:$B$22,0),MATCH(DM$1,'Team forecast'!$M$2:$AU$2,0))*IF($Y134&gt;0,5000,0)</f>
        <v>0</v>
      </c>
      <c r="DN134" s="5">
        <f>INDEX('Team forecast'!$M$3:$AU$22,MATCH($B134,'Team forecast'!$B$3:$B$22,0),MATCH(DN$1,'Team forecast'!$M$2:$AU$2,0))*IF($Y134&gt;0,-15000,0)</f>
        <v>0</v>
      </c>
      <c r="DO134" s="5">
        <f t="shared" si="201"/>
        <v>0</v>
      </c>
      <c r="DP134" s="5">
        <f t="shared" si="202"/>
        <v>0</v>
      </c>
      <c r="DQ134" s="5">
        <f t="shared" si="203"/>
        <v>0</v>
      </c>
      <c r="DR134" s="5">
        <f t="shared" si="204"/>
        <v>0</v>
      </c>
      <c r="DS134" s="5">
        <f t="shared" si="205"/>
        <v>0</v>
      </c>
      <c r="DT134" s="5">
        <f t="shared" si="206"/>
        <v>0</v>
      </c>
      <c r="DU134" s="5">
        <f t="shared" si="207"/>
        <v>0</v>
      </c>
      <c r="DV134" s="5">
        <f t="shared" si="208"/>
        <v>0</v>
      </c>
      <c r="DW134" s="5">
        <f t="shared" si="209"/>
        <v>0</v>
      </c>
      <c r="DX134" s="5">
        <f>IFERROR(SUM(DL134:DW134),0)*((Cockpit!$C$3)^5)</f>
        <v>0</v>
      </c>
      <c r="DY134" s="5">
        <f t="shared" si="210"/>
        <v>-5000</v>
      </c>
      <c r="DZ134" s="5" t="str">
        <f>IF(ISERROR(MATCH(A134,'Current squad'!B:B,0)),"No","Yes")</f>
        <v>No</v>
      </c>
      <c r="EA134" s="5" cm="1">
        <f t="array" ref="EA134">IFERROR(_xlfn.IFS(DZ134="Yes",0,DZ134="No",H134*1%),999999)</f>
        <v>29450</v>
      </c>
      <c r="EB134" s="5">
        <f t="shared" si="152"/>
        <v>2974450</v>
      </c>
      <c r="EC134" s="5">
        <f t="shared" si="211"/>
        <v>-34450</v>
      </c>
      <c r="ED134" s="1">
        <f t="shared" si="153"/>
        <v>-1.169779286926995E-2</v>
      </c>
      <c r="EE134" s="5">
        <f>RANK(EC134,$EC$2:$EC$572)+COUNTIF($EC$2:EC134,EC134)-1</f>
        <v>365</v>
      </c>
      <c r="EF134" s="4">
        <f>RANK(ED134,$ED$2:$ED$572)+COUNTIF($ED$2:ED134,ED134)-1</f>
        <v>364</v>
      </c>
    </row>
    <row r="135" spans="1:136" x14ac:dyDescent="0.3">
      <c r="A135" t="str">
        <f>IF(Holdet.dk!A135&lt;&gt;"",Holdet.dk!A135,"")</f>
        <v>Kortney Hause</v>
      </c>
      <c r="B135" t="str">
        <f>INDEX(Holdet.dk!B:B,MATCH($A135,Holdet.dk!$A:$A,0))</f>
        <v>Aston Villa</v>
      </c>
      <c r="C135" t="str">
        <f>INDEX(Holdet.dk!C:C,MATCH($A135,Holdet.dk!$A:$A,0))</f>
        <v>Defense</v>
      </c>
      <c r="D135" t="str">
        <f>INDEX(Holdet.dk!D:D,MATCH($A135,Holdet.dk!$A:$A,0))</f>
        <v>1.922.000</v>
      </c>
      <c r="E135" s="1">
        <f>IFERROR(_xlfn.NUMBERVALUE(INDEX(Holdet.dk!$E:$E,MATCH($A135,Holdet.dk!$A:$A,0)),","),0)</f>
        <v>5.0999999999999997E-2</v>
      </c>
      <c r="F135" t="str">
        <f>IF(INDEX(Lookup!H:H,MATCH('Master data'!A135,Lookup!G:G,0))=0,A135,INDEX(Lookup!H:H,MATCH('Master data'!A135,Lookup!G:G,0)))</f>
        <v>Kortney Hause</v>
      </c>
      <c r="G135" t="str">
        <f>IFERROR(INDEX(Lookup!B:B,MATCH(INDEX(Rotowire!C:C,MATCH(F135,Rotowire!A:A,0)),Lookup!D:D,0)),"")</f>
        <v>Chelsea</v>
      </c>
      <c r="H135" s="5">
        <f t="shared" si="144"/>
        <v>1922000</v>
      </c>
      <c r="I135" s="19">
        <f>IFERROR(INDEX('Team forecast'!$G$3:$I$22,MATCH($B135,'Team forecast'!$B$3:$B$22,0),MATCH(I$1,'Team forecast'!$G$2:$I$2,0)),0)</f>
        <v>0.82291666666666674</v>
      </c>
      <c r="J135" s="19">
        <f>IFERROR(INDEX('Team forecast'!$G$3:$I$22,MATCH($B135,'Team forecast'!$B$3:$B$22,0),MATCH(J$1,'Team forecast'!$G$2:$I$2,0)),0)</f>
        <v>0.93034825870646787</v>
      </c>
      <c r="K135" s="19">
        <f>IFERROR(INDEX('Team forecast'!$G$3:$I$22,MATCH($B135,'Team forecast'!$B$3:$B$22,0),MATCH(K$1,'Team forecast'!$G$2:$I$2,0)),0)</f>
        <v>1.2843638484594284</v>
      </c>
      <c r="L135">
        <f>SUMIFS(Rotowire!E:E,Rotowire!$A:$A,'Master data'!$F135)</f>
        <v>95</v>
      </c>
      <c r="M135" s="2">
        <f>SUMIFS(Rotowire!F:F,Rotowire!$A:$A,'Master data'!$F135)*I135</f>
        <v>7.4062500000000003E-2</v>
      </c>
      <c r="N135" s="2">
        <f>SUMIFS(Rotowire!G:G,Rotowire!$A:$A,'Master data'!$F135)*I135</f>
        <v>2.4687500000000001E-2</v>
      </c>
      <c r="O135" s="2">
        <f>SUMIFS(Rotowire!I:I,Rotowire!$A:$A,'Master data'!$F135)*I135</f>
        <v>0.23864583333333333</v>
      </c>
      <c r="P135" s="2">
        <f>SUMIFS(Rotowire!W:W,Rotowire!$A:$A,'Master data'!$F135)*K135</f>
        <v>0.1541236618151314</v>
      </c>
      <c r="Q135" s="2">
        <f>SUMIFS(Rotowire!Y:Y,Rotowire!$A:$A,'Master data'!$F135)*J135</f>
        <v>0</v>
      </c>
      <c r="R135" s="2">
        <f>SUMIFS(Rotowire!AB:AB,Rotowire!$A:$A,'Master data'!$F135)</f>
        <v>0.24</v>
      </c>
      <c r="S135" s="2">
        <f>SUMIFS(Rotowire!AC:AC,Rotowire!$A:$A,'Master data'!$F135)</f>
        <v>0.02</v>
      </c>
      <c r="T135" s="2">
        <f>INDEX('Team forecast'!D$3:D$22,MATCH($B135,'Team forecast'!$B$3:$B$22,0))</f>
        <v>0.79</v>
      </c>
      <c r="U135" s="2">
        <f>INDEX('Team forecast'!E$3:E$22,MATCH($B135,'Team forecast'!$B$3:$B$22,0))</f>
        <v>1.87</v>
      </c>
      <c r="V135" s="2">
        <f>INDEX('Team forecast'!J$3:J$22,MATCH($B135,'Team forecast'!$B$3:$B$22,0))</f>
        <v>0.15010000000000001</v>
      </c>
      <c r="W135" s="2">
        <f>INDEX('Team forecast'!K$3:K$22,MATCH($B135,'Team forecast'!$B$3:$B$22,0))</f>
        <v>0.2238</v>
      </c>
      <c r="X135" s="2">
        <f>INDEX('Team forecast'!L$3:L$22,MATCH($B135,'Team forecast'!$B$3:$B$22,0))</f>
        <v>0.62609999999999999</v>
      </c>
      <c r="Y135" s="5">
        <f t="shared" si="145"/>
        <v>7000</v>
      </c>
      <c r="Z135" s="5">
        <f t="shared" si="146"/>
        <v>3752.5000000000005</v>
      </c>
      <c r="AA135" s="5">
        <f t="shared" si="147"/>
        <v>1119</v>
      </c>
      <c r="AB135" s="5">
        <f t="shared" si="148"/>
        <v>-9391.5</v>
      </c>
      <c r="AC135" s="5">
        <f t="shared" si="149"/>
        <v>11109.375</v>
      </c>
      <c r="AD135" s="5">
        <f t="shared" si="154"/>
        <v>1234.375</v>
      </c>
      <c r="AE135" s="5">
        <f t="shared" si="155"/>
        <v>2386.4583333333335</v>
      </c>
      <c r="AF135" s="5">
        <f t="shared" si="150"/>
        <v>7706.18309075657</v>
      </c>
      <c r="AG135" s="5">
        <f t="shared" si="151"/>
        <v>0</v>
      </c>
      <c r="AH135" s="5">
        <f t="shared" si="156"/>
        <v>-4800</v>
      </c>
      <c r="AI135" s="5">
        <f t="shared" si="157"/>
        <v>-1000</v>
      </c>
      <c r="AJ135" s="5">
        <f t="shared" si="158"/>
        <v>7900</v>
      </c>
      <c r="AK135" s="5">
        <f t="shared" si="159"/>
        <v>-14960</v>
      </c>
      <c r="AL135" s="5">
        <f>IFERROR(SUM(Y135:AK135),-5000)*((Cockpit!$C$3)^0)</f>
        <v>12056.391424089903</v>
      </c>
      <c r="AM135" s="19">
        <f>INDEX('Team forecast'!$M$3:$AU$22,MATCH($B135,'Team forecast'!$B$3:$B$22,0),MATCH(AM$1,'Team forecast'!$M$2:$AU$2,0))</f>
        <v>0</v>
      </c>
      <c r="AN135" s="19">
        <f>INDEX('Team forecast'!$M$3:$AU$22,MATCH($B135,'Team forecast'!$B$3:$B$22,0),MATCH(AN$1,'Team forecast'!$M$2:$AU$2,0))</f>
        <v>0</v>
      </c>
      <c r="AO135" s="19">
        <f>INDEX('Team forecast'!$M$3:$AU$22,MATCH($B135,'Team forecast'!$B$3:$B$22,0),MATCH(AO$1,'Team forecast'!$M$2:$AU$2,0))</f>
        <v>0</v>
      </c>
      <c r="AP135" s="19">
        <f>INDEX('Team forecast'!$M$3:$AU$22,MATCH($B135,'Team forecast'!$B$3:$B$22,0),MATCH(AP$1,'Team forecast'!$M$2:$AU$2,0))</f>
        <v>0</v>
      </c>
      <c r="AQ135" s="5">
        <f t="shared" si="160"/>
        <v>7000</v>
      </c>
      <c r="AR135" s="5">
        <f>INDEX('Team forecast'!$M$3:$AU$22,MATCH($B135,'Team forecast'!$B$3:$B$22,0),MATCH(AR$1,'Team forecast'!$M$2:$AU$2,0))*IF($Y135&gt;0,25000,0)</f>
        <v>0</v>
      </c>
      <c r="AS135" s="5">
        <f>INDEX('Team forecast'!$M$3:$AU$22,MATCH($B135,'Team forecast'!$B$3:$B$22,0),MATCH(AS$1,'Team forecast'!$M$2:$AU$2,0))*IF($Y135&gt;0,5000,0)</f>
        <v>0</v>
      </c>
      <c r="AT135" s="5">
        <f>INDEX('Team forecast'!$M$3:$AU$22,MATCH($B135,'Team forecast'!$B$3:$B$22,0),MATCH(AT$1,'Team forecast'!$M$2:$AU$2,0))*IF($Y135&gt;0,-15000,0)</f>
        <v>0</v>
      </c>
      <c r="AU135" s="5">
        <f t="shared" si="161"/>
        <v>0</v>
      </c>
      <c r="AV135" s="5">
        <f t="shared" si="162"/>
        <v>0</v>
      </c>
      <c r="AW135" s="5">
        <f t="shared" si="163"/>
        <v>0</v>
      </c>
      <c r="AX135" s="5">
        <f t="shared" si="164"/>
        <v>0</v>
      </c>
      <c r="AY135" s="5">
        <f t="shared" si="165"/>
        <v>0</v>
      </c>
      <c r="AZ135" s="5">
        <f t="shared" si="166"/>
        <v>-4800</v>
      </c>
      <c r="BA135" s="5">
        <f t="shared" si="167"/>
        <v>-1000</v>
      </c>
      <c r="BB135" s="5">
        <f t="shared" si="168"/>
        <v>0</v>
      </c>
      <c r="BC135" s="5">
        <f t="shared" si="169"/>
        <v>0</v>
      </c>
      <c r="BD135" s="5">
        <f>IFERROR(SUM(AR135:BC135),0)*((Cockpit!$C$3)^1)</f>
        <v>-4059.9999999999995</v>
      </c>
      <c r="BE135" s="19">
        <f>INDEX('Team forecast'!$M$3:$AU$22,MATCH($B135,'Team forecast'!$B$3:$B$22,0),MATCH(BE$1,'Team forecast'!$M$2:$AU$2,0))</f>
        <v>0</v>
      </c>
      <c r="BF135" s="19">
        <f>INDEX('Team forecast'!$M$3:$AU$22,MATCH($B135,'Team forecast'!$B$3:$B$22,0),MATCH(BF$1,'Team forecast'!$M$2:$AU$2,0))</f>
        <v>0</v>
      </c>
      <c r="BG135" s="19">
        <f>INDEX('Team forecast'!$M$3:$AU$22,MATCH($B135,'Team forecast'!$B$3:$B$22,0),MATCH(BG$1,'Team forecast'!$M$2:$AU$2,0))</f>
        <v>0</v>
      </c>
      <c r="BH135" s="19">
        <f>INDEX('Team forecast'!$M$3:$AU$22,MATCH($B135,'Team forecast'!$B$3:$B$22,0),MATCH(BH$1,'Team forecast'!$M$2:$AU$2,0))</f>
        <v>0</v>
      </c>
      <c r="BI135" s="5">
        <f t="shared" si="170"/>
        <v>7000</v>
      </c>
      <c r="BJ135" s="5">
        <f>INDEX('Team forecast'!$M$3:$AU$22,MATCH($B135,'Team forecast'!$B$3:$B$22,0),MATCH(BJ$1,'Team forecast'!$M$2:$AU$2,0))*IF($Y135&gt;0,25000,0)</f>
        <v>0</v>
      </c>
      <c r="BK135" s="5">
        <f>INDEX('Team forecast'!$M$3:$AU$22,MATCH($B135,'Team forecast'!$B$3:$B$22,0),MATCH(BK$1,'Team forecast'!$M$2:$AU$2,0))*IF($Y135&gt;0,5000,0)</f>
        <v>0</v>
      </c>
      <c r="BL135" s="5">
        <f>INDEX('Team forecast'!$M$3:$AU$22,MATCH($B135,'Team forecast'!$B$3:$B$22,0),MATCH(BL$1,'Team forecast'!$M$2:$AU$2,0))*IF($Y135&gt;0,-15000,0)</f>
        <v>0</v>
      </c>
      <c r="BM135" s="5">
        <f t="shared" si="171"/>
        <v>0</v>
      </c>
      <c r="BN135" s="5">
        <f t="shared" si="172"/>
        <v>0</v>
      </c>
      <c r="BO135" s="5">
        <f t="shared" si="173"/>
        <v>0</v>
      </c>
      <c r="BP135" s="5">
        <f t="shared" si="174"/>
        <v>0</v>
      </c>
      <c r="BQ135" s="5">
        <f t="shared" si="175"/>
        <v>0</v>
      </c>
      <c r="BR135" s="5">
        <f t="shared" si="176"/>
        <v>-4800</v>
      </c>
      <c r="BS135" s="5">
        <f t="shared" si="177"/>
        <v>-1000</v>
      </c>
      <c r="BT135" s="5">
        <f t="shared" si="178"/>
        <v>0</v>
      </c>
      <c r="BU135" s="5">
        <f t="shared" si="179"/>
        <v>0</v>
      </c>
      <c r="BV135" s="5">
        <f>IFERROR(SUM(BJ135:BU135),0)*((Cockpit!$C$3)^2)</f>
        <v>-2841.9999999999995</v>
      </c>
      <c r="BW135" s="19">
        <f>INDEX('Team forecast'!$M$3:$AU$22,MATCH($B135,'Team forecast'!$B$3:$B$22,0),MATCH(BW$1,'Team forecast'!$M$2:$AU$2,0))</f>
        <v>0</v>
      </c>
      <c r="BX135" s="19">
        <f>INDEX('Team forecast'!$M$3:$AU$22,MATCH($B135,'Team forecast'!$B$3:$B$22,0),MATCH(BX$1,'Team forecast'!$M$2:$AU$2,0))</f>
        <v>0</v>
      </c>
      <c r="BY135" s="19">
        <f>INDEX('Team forecast'!$M$3:$AU$22,MATCH($B135,'Team forecast'!$B$3:$B$22,0),MATCH(BY$1,'Team forecast'!$M$2:$AU$2,0))</f>
        <v>0</v>
      </c>
      <c r="BZ135" s="19">
        <f>INDEX('Team forecast'!$M$3:$AU$22,MATCH($B135,'Team forecast'!$B$3:$B$22,0),MATCH(BZ$1,'Team forecast'!$M$2:$AU$2,0))</f>
        <v>0</v>
      </c>
      <c r="CA135" s="5">
        <f t="shared" si="180"/>
        <v>7000</v>
      </c>
      <c r="CB135" s="5">
        <f>INDEX('Team forecast'!$M$3:$AU$22,MATCH($B135,'Team forecast'!$B$3:$B$22,0),MATCH(CB$1,'Team forecast'!$M$2:$AU$2,0))*IF($Y135&gt;0,25000,0)</f>
        <v>0</v>
      </c>
      <c r="CC135" s="5">
        <f>INDEX('Team forecast'!$M$3:$AU$22,MATCH($B135,'Team forecast'!$B$3:$B$22,0),MATCH(CC$1,'Team forecast'!$M$2:$AU$2,0))*IF($Y135&gt;0,5000,0)</f>
        <v>0</v>
      </c>
      <c r="CD135" s="5">
        <f>INDEX('Team forecast'!$M$3:$AU$22,MATCH($B135,'Team forecast'!$B$3:$B$22,0),MATCH(CD$1,'Team forecast'!$M$2:$AU$2,0))*IF($Y135&gt;0,-15000,0)</f>
        <v>0</v>
      </c>
      <c r="CE135" s="5">
        <f t="shared" si="181"/>
        <v>0</v>
      </c>
      <c r="CF135" s="5">
        <f t="shared" si="182"/>
        <v>0</v>
      </c>
      <c r="CG135" s="5">
        <f t="shared" si="183"/>
        <v>0</v>
      </c>
      <c r="CH135" s="5">
        <f t="shared" si="184"/>
        <v>0</v>
      </c>
      <c r="CI135" s="5">
        <f t="shared" si="185"/>
        <v>0</v>
      </c>
      <c r="CJ135" s="5">
        <f t="shared" si="186"/>
        <v>-4800</v>
      </c>
      <c r="CK135" s="5">
        <f t="shared" si="187"/>
        <v>-1000</v>
      </c>
      <c r="CL135" s="5">
        <f t="shared" si="188"/>
        <v>0</v>
      </c>
      <c r="CM135" s="5">
        <f t="shared" si="189"/>
        <v>0</v>
      </c>
      <c r="CN135" s="5">
        <f>IFERROR(SUM(CB135:CM135),0)*((Cockpit!$C$3)^3)</f>
        <v>-1989.3999999999994</v>
      </c>
      <c r="CO135" s="19">
        <f>INDEX('Team forecast'!$M$3:$AU$22,MATCH($B135,'Team forecast'!$B$3:$B$22,0),MATCH(CO$1,'Team forecast'!$M$2:$AU$2,0))</f>
        <v>0</v>
      </c>
      <c r="CP135" s="19">
        <f>INDEX('Team forecast'!$M$3:$AU$22,MATCH($B135,'Team forecast'!$B$3:$B$22,0),MATCH(CP$1,'Team forecast'!$M$2:$AU$2,0))</f>
        <v>0</v>
      </c>
      <c r="CQ135" s="19">
        <f>INDEX('Team forecast'!$M$3:$AU$22,MATCH($B135,'Team forecast'!$B$3:$B$22,0),MATCH(CQ$1,'Team forecast'!$M$2:$AU$2,0))</f>
        <v>0</v>
      </c>
      <c r="CR135" s="19">
        <f>INDEX('Team forecast'!$M$3:$AU$22,MATCH($B135,'Team forecast'!$B$3:$B$22,0),MATCH(CR$1,'Team forecast'!$M$2:$AU$2,0))</f>
        <v>0</v>
      </c>
      <c r="CS135" s="5">
        <f t="shared" si="190"/>
        <v>7000</v>
      </c>
      <c r="CT135" s="5">
        <f>INDEX('Team forecast'!$M$3:$AU$22,MATCH($B135,'Team forecast'!$B$3:$B$22,0),MATCH(CT$1,'Team forecast'!$M$2:$AU$2,0))*IF($Y135&gt;0,25000,0)</f>
        <v>0</v>
      </c>
      <c r="CU135" s="5">
        <f>INDEX('Team forecast'!$M$3:$AU$22,MATCH($B135,'Team forecast'!$B$3:$B$22,0),MATCH(CU$1,'Team forecast'!$M$2:$AU$2,0))*IF($Y135&gt;0,5000,0)</f>
        <v>0</v>
      </c>
      <c r="CV135" s="5">
        <f>INDEX('Team forecast'!$M$3:$AU$22,MATCH($B135,'Team forecast'!$B$3:$B$22,0),MATCH(CV$1,'Team forecast'!$M$2:$AU$2,0))*IF($Y135&gt;0,-15000,0)</f>
        <v>0</v>
      </c>
      <c r="CW135" s="5">
        <f t="shared" si="191"/>
        <v>0</v>
      </c>
      <c r="CX135" s="5">
        <f t="shared" si="192"/>
        <v>0</v>
      </c>
      <c r="CY135" s="5">
        <f t="shared" si="193"/>
        <v>0</v>
      </c>
      <c r="CZ135" s="5">
        <f t="shared" si="194"/>
        <v>0</v>
      </c>
      <c r="DA135" s="5">
        <f t="shared" si="195"/>
        <v>0</v>
      </c>
      <c r="DB135" s="5">
        <f t="shared" si="196"/>
        <v>-4800</v>
      </c>
      <c r="DC135" s="5">
        <f t="shared" si="197"/>
        <v>-1000</v>
      </c>
      <c r="DD135" s="5">
        <f t="shared" si="198"/>
        <v>0</v>
      </c>
      <c r="DE135" s="5">
        <f t="shared" si="199"/>
        <v>0</v>
      </c>
      <c r="DF135" s="5">
        <f>IFERROR(SUM(CT135:DE135),0)*((Cockpit!$C$3)^4)</f>
        <v>-1392.5799999999995</v>
      </c>
      <c r="DG135" s="19">
        <f>INDEX('Team forecast'!$M$3:$AU$22,MATCH($B135,'Team forecast'!$B$3:$B$22,0),MATCH(DG$1,'Team forecast'!$M$2:$AU$2,0))</f>
        <v>0</v>
      </c>
      <c r="DH135" s="19">
        <f>INDEX('Team forecast'!$M$3:$AU$22,MATCH($B135,'Team forecast'!$B$3:$B$22,0),MATCH(DH$1,'Team forecast'!$M$2:$AU$2,0))</f>
        <v>0</v>
      </c>
      <c r="DI135" s="19">
        <f>INDEX('Team forecast'!$M$3:$AU$22,MATCH($B135,'Team forecast'!$B$3:$B$22,0),MATCH(DI$1,'Team forecast'!$M$2:$AU$2,0))</f>
        <v>0</v>
      </c>
      <c r="DJ135" s="19">
        <f>INDEX('Team forecast'!$M$3:$AU$22,MATCH($B135,'Team forecast'!$B$3:$B$22,0),MATCH(DJ$1,'Team forecast'!$M$2:$AU$2,0))</f>
        <v>0</v>
      </c>
      <c r="DK135" s="5">
        <f t="shared" si="200"/>
        <v>7000</v>
      </c>
      <c r="DL135" s="5">
        <f>INDEX('Team forecast'!$M$3:$AU$22,MATCH($B135,'Team forecast'!$B$3:$B$22,0),MATCH(DL$1,'Team forecast'!$M$2:$AU$2,0))*IF($Y135&gt;0,25000,0)</f>
        <v>0</v>
      </c>
      <c r="DM135" s="5">
        <f>INDEX('Team forecast'!$M$3:$AU$22,MATCH($B135,'Team forecast'!$B$3:$B$22,0),MATCH(DM$1,'Team forecast'!$M$2:$AU$2,0))*IF($Y135&gt;0,5000,0)</f>
        <v>0</v>
      </c>
      <c r="DN135" s="5">
        <f>INDEX('Team forecast'!$M$3:$AU$22,MATCH($B135,'Team forecast'!$B$3:$B$22,0),MATCH(DN$1,'Team forecast'!$M$2:$AU$2,0))*IF($Y135&gt;0,-15000,0)</f>
        <v>0</v>
      </c>
      <c r="DO135" s="5">
        <f t="shared" si="201"/>
        <v>0</v>
      </c>
      <c r="DP135" s="5">
        <f t="shared" si="202"/>
        <v>0</v>
      </c>
      <c r="DQ135" s="5">
        <f t="shared" si="203"/>
        <v>0</v>
      </c>
      <c r="DR135" s="5">
        <f t="shared" si="204"/>
        <v>0</v>
      </c>
      <c r="DS135" s="5">
        <f t="shared" si="205"/>
        <v>0</v>
      </c>
      <c r="DT135" s="5">
        <f t="shared" si="206"/>
        <v>-4800</v>
      </c>
      <c r="DU135" s="5">
        <f t="shared" si="207"/>
        <v>-1000</v>
      </c>
      <c r="DV135" s="5">
        <f t="shared" si="208"/>
        <v>0</v>
      </c>
      <c r="DW135" s="5">
        <f t="shared" si="209"/>
        <v>0</v>
      </c>
      <c r="DX135" s="5">
        <f>IFERROR(SUM(DL135:DW135),0)*((Cockpit!$C$3)^5)</f>
        <v>-974.8059999999997</v>
      </c>
      <c r="DY135" s="5">
        <f t="shared" si="210"/>
        <v>797.6054240899042</v>
      </c>
      <c r="DZ135" s="5" t="str">
        <f>IF(ISERROR(MATCH(A135,'Current squad'!B:B,0)),"No","Yes")</f>
        <v>No</v>
      </c>
      <c r="EA135" s="5" cm="1">
        <f t="array" ref="EA135">IFERROR(_xlfn.IFS(DZ135="Yes",0,DZ135="No",H135*1%),999999)</f>
        <v>19220</v>
      </c>
      <c r="EB135" s="5">
        <f t="shared" si="152"/>
        <v>1941220</v>
      </c>
      <c r="EC135" s="5">
        <f t="shared" si="211"/>
        <v>-18422.394575910097</v>
      </c>
      <c r="ED135" s="1">
        <f t="shared" si="153"/>
        <v>-9.5850127866337655E-3</v>
      </c>
      <c r="EE135" s="5">
        <f>RANK(EC135,$EC$2:$EC$572)+COUNTIF($EC$2:EC135,EC135)-1</f>
        <v>142</v>
      </c>
      <c r="EF135" s="4">
        <f>RANK(ED135,$ED$2:$ED$572)+COUNTIF($ED$2:ED135,ED135)-1</f>
        <v>185</v>
      </c>
    </row>
    <row r="136" spans="1:136" x14ac:dyDescent="0.3">
      <c r="A136" t="str">
        <f>IF(Holdet.dk!A136&lt;&gt;"",Holdet.dk!A136,"")</f>
        <v>Thiago Alcantara</v>
      </c>
      <c r="B136" t="str">
        <f>INDEX(Holdet.dk!B:B,MATCH($A136,Holdet.dk!$A:$A,0))</f>
        <v>Liverpool</v>
      </c>
      <c r="C136" t="str">
        <f>INDEX(Holdet.dk!C:C,MATCH($A136,Holdet.dk!$A:$A,0))</f>
        <v>Midfield</v>
      </c>
      <c r="D136" t="str">
        <f>INDEX(Holdet.dk!D:D,MATCH($A136,Holdet.dk!$A:$A,0))</f>
        <v>6.598.000</v>
      </c>
      <c r="E136" s="1">
        <f>IFERROR(_xlfn.NUMBERVALUE(INDEX(Holdet.dk!$E:$E,MATCH($A136,Holdet.dk!$A:$A,0)),","),0)</f>
        <v>1.8000000000000002E-2</v>
      </c>
      <c r="F136" t="str">
        <f>IF(INDEX(Lookup!H:H,MATCH('Master data'!A136,Lookup!G:G,0))=0,A136,INDEX(Lookup!H:H,MATCH('Master data'!A136,Lookup!G:G,0)))</f>
        <v>Thiago Alcantara</v>
      </c>
      <c r="G136" t="str">
        <f>IFERROR(INDEX(Lookup!B:B,MATCH(INDEX(Rotowire!C:C,MATCH(F136,Rotowire!A:A,0)),Lookup!D:D,0)),"")</f>
        <v>Crystal Palace</v>
      </c>
      <c r="H136" s="5">
        <f t="shared" si="144"/>
        <v>6598000</v>
      </c>
      <c r="I136" s="19">
        <f>IFERROR(INDEX('Team forecast'!$G$3:$I$22,MATCH($B136,'Team forecast'!$B$3:$B$22,0),MATCH(I$1,'Team forecast'!$G$2:$I$2,0)),0)</f>
        <v>1.0823529411764703</v>
      </c>
      <c r="J136" s="19">
        <f>IFERROR(INDEX('Team forecast'!$G$3:$I$22,MATCH($B136,'Team forecast'!$B$3:$B$22,0),MATCH(J$1,'Team forecast'!$G$2:$I$2,0)),0)</f>
        <v>0.66666666666666652</v>
      </c>
      <c r="K136" s="19">
        <f>IFERROR(INDEX('Team forecast'!$G$3:$I$22,MATCH($B136,'Team forecast'!$B$3:$B$22,0),MATCH(K$1,'Team forecast'!$G$2:$I$2,0)),0)</f>
        <v>1.2636055410679863</v>
      </c>
      <c r="L136">
        <f>SUMIFS(Rotowire!E:E,Rotowire!$A:$A,'Master data'!$F136)</f>
        <v>95</v>
      </c>
      <c r="M136" s="2">
        <f>SUMIFS(Rotowire!F:F,Rotowire!$A:$A,'Master data'!$F136)*I136</f>
        <v>0.15152941176470586</v>
      </c>
      <c r="N136" s="2">
        <f>SUMIFS(Rotowire!G:G,Rotowire!$A:$A,'Master data'!$F136)*I136</f>
        <v>5.411764705882352E-2</v>
      </c>
      <c r="O136" s="2">
        <f>SUMIFS(Rotowire!I:I,Rotowire!$A:$A,'Master data'!$F136)*I136</f>
        <v>0.44376470588235278</v>
      </c>
      <c r="P136" s="2">
        <f>SUMIFS(Rotowire!W:W,Rotowire!$A:$A,'Master data'!$F136)*K136</f>
        <v>0.60653065971263342</v>
      </c>
      <c r="Q136" s="2">
        <f>SUMIFS(Rotowire!Y:Y,Rotowire!$A:$A,'Master data'!$F136)*J136</f>
        <v>0</v>
      </c>
      <c r="R136" s="2">
        <f>SUMIFS(Rotowire!AB:AB,Rotowire!$A:$A,'Master data'!$F136)</f>
        <v>0.21</v>
      </c>
      <c r="S136" s="2">
        <f>SUMIFS(Rotowire!AC:AC,Rotowire!$A:$A,'Master data'!$F136)</f>
        <v>0</v>
      </c>
      <c r="T136" s="2">
        <f>INDEX('Team forecast'!D$3:D$22,MATCH($B136,'Team forecast'!$B$3:$B$22,0))</f>
        <v>2.76</v>
      </c>
      <c r="U136" s="2">
        <f>INDEX('Team forecast'!E$3:E$22,MATCH($B136,'Team forecast'!$B$3:$B$22,0))</f>
        <v>0.5</v>
      </c>
      <c r="V136" s="2">
        <f>INDEX('Team forecast'!J$3:J$22,MATCH($B136,'Team forecast'!$B$3:$B$22,0))</f>
        <v>0.83899999999999997</v>
      </c>
      <c r="W136" s="2">
        <f>INDEX('Team forecast'!K$3:K$22,MATCH($B136,'Team forecast'!$B$3:$B$22,0))</f>
        <v>0.1164</v>
      </c>
      <c r="X136" s="2">
        <f>INDEX('Team forecast'!L$3:L$22,MATCH($B136,'Team forecast'!$B$3:$B$22,0))</f>
        <v>4.4699999999999997E-2</v>
      </c>
      <c r="Y136" s="5">
        <f t="shared" si="145"/>
        <v>7000</v>
      </c>
      <c r="Z136" s="5">
        <f t="shared" si="146"/>
        <v>20975</v>
      </c>
      <c r="AA136" s="5">
        <f t="shared" si="147"/>
        <v>582</v>
      </c>
      <c r="AB136" s="5">
        <f t="shared" si="148"/>
        <v>-670.5</v>
      </c>
      <c r="AC136" s="5">
        <f t="shared" si="149"/>
        <v>18941.176470588231</v>
      </c>
      <c r="AD136" s="5">
        <f t="shared" si="154"/>
        <v>2705.8823529411761</v>
      </c>
      <c r="AE136" s="5">
        <f t="shared" si="155"/>
        <v>4437.6470588235279</v>
      </c>
      <c r="AF136" s="5">
        <f t="shared" si="150"/>
        <v>0</v>
      </c>
      <c r="AG136" s="5">
        <f t="shared" si="151"/>
        <v>0</v>
      </c>
      <c r="AH136" s="5">
        <f t="shared" si="156"/>
        <v>-4200</v>
      </c>
      <c r="AI136" s="5">
        <f t="shared" si="157"/>
        <v>0</v>
      </c>
      <c r="AJ136" s="5">
        <f t="shared" si="158"/>
        <v>27599.999999999996</v>
      </c>
      <c r="AK136" s="5">
        <f t="shared" si="159"/>
        <v>-4000</v>
      </c>
      <c r="AL136" s="5">
        <f>IFERROR(SUM(Y136:AK136),-5000)*((Cockpit!$C$3)^0)</f>
        <v>73371.205882352937</v>
      </c>
      <c r="AM136" s="19">
        <f>INDEX('Team forecast'!$M$3:$AU$22,MATCH($B136,'Team forecast'!$B$3:$B$22,0),MATCH(AM$1,'Team forecast'!$M$2:$AU$2,0))</f>
        <v>0</v>
      </c>
      <c r="AN136" s="19">
        <f>INDEX('Team forecast'!$M$3:$AU$22,MATCH($B136,'Team forecast'!$B$3:$B$22,0),MATCH(AN$1,'Team forecast'!$M$2:$AU$2,0))</f>
        <v>0</v>
      </c>
      <c r="AO136" s="19">
        <f>INDEX('Team forecast'!$M$3:$AU$22,MATCH($B136,'Team forecast'!$B$3:$B$22,0),MATCH(AO$1,'Team forecast'!$M$2:$AU$2,0))</f>
        <v>0</v>
      </c>
      <c r="AP136" s="19">
        <f>INDEX('Team forecast'!$M$3:$AU$22,MATCH($B136,'Team forecast'!$B$3:$B$22,0),MATCH(AP$1,'Team forecast'!$M$2:$AU$2,0))</f>
        <v>0</v>
      </c>
      <c r="AQ136" s="5">
        <f t="shared" si="160"/>
        <v>7000</v>
      </c>
      <c r="AR136" s="5">
        <f>INDEX('Team forecast'!$M$3:$AU$22,MATCH($B136,'Team forecast'!$B$3:$B$22,0),MATCH(AR$1,'Team forecast'!$M$2:$AU$2,0))*IF($Y136&gt;0,25000,0)</f>
        <v>0</v>
      </c>
      <c r="AS136" s="5">
        <f>INDEX('Team forecast'!$M$3:$AU$22,MATCH($B136,'Team forecast'!$B$3:$B$22,0),MATCH(AS$1,'Team forecast'!$M$2:$AU$2,0))*IF($Y136&gt;0,5000,0)</f>
        <v>0</v>
      </c>
      <c r="AT136" s="5">
        <f>INDEX('Team forecast'!$M$3:$AU$22,MATCH($B136,'Team forecast'!$B$3:$B$22,0),MATCH(AT$1,'Team forecast'!$M$2:$AU$2,0))*IF($Y136&gt;0,-15000,0)</f>
        <v>0</v>
      </c>
      <c r="AU136" s="5">
        <f t="shared" si="161"/>
        <v>0</v>
      </c>
      <c r="AV136" s="5">
        <f t="shared" si="162"/>
        <v>0</v>
      </c>
      <c r="AW136" s="5">
        <f t="shared" si="163"/>
        <v>0</v>
      </c>
      <c r="AX136" s="5">
        <f t="shared" si="164"/>
        <v>0</v>
      </c>
      <c r="AY136" s="5">
        <f t="shared" si="165"/>
        <v>0</v>
      </c>
      <c r="AZ136" s="5">
        <f t="shared" si="166"/>
        <v>-4200</v>
      </c>
      <c r="BA136" s="5">
        <f t="shared" si="167"/>
        <v>0</v>
      </c>
      <c r="BB136" s="5">
        <f t="shared" si="168"/>
        <v>0</v>
      </c>
      <c r="BC136" s="5">
        <f t="shared" si="169"/>
        <v>0</v>
      </c>
      <c r="BD136" s="5">
        <f>IFERROR(SUM(AR136:BC136),0)*((Cockpit!$C$3)^1)</f>
        <v>-2940</v>
      </c>
      <c r="BE136" s="19">
        <f>INDEX('Team forecast'!$M$3:$AU$22,MATCH($B136,'Team forecast'!$B$3:$B$22,0),MATCH(BE$1,'Team forecast'!$M$2:$AU$2,0))</f>
        <v>0</v>
      </c>
      <c r="BF136" s="19">
        <f>INDEX('Team forecast'!$M$3:$AU$22,MATCH($B136,'Team forecast'!$B$3:$B$22,0),MATCH(BF$1,'Team forecast'!$M$2:$AU$2,0))</f>
        <v>0</v>
      </c>
      <c r="BG136" s="19">
        <f>INDEX('Team forecast'!$M$3:$AU$22,MATCH($B136,'Team forecast'!$B$3:$B$22,0),MATCH(BG$1,'Team forecast'!$M$2:$AU$2,0))</f>
        <v>0</v>
      </c>
      <c r="BH136" s="19">
        <f>INDEX('Team forecast'!$M$3:$AU$22,MATCH($B136,'Team forecast'!$B$3:$B$22,0),MATCH(BH$1,'Team forecast'!$M$2:$AU$2,0))</f>
        <v>0</v>
      </c>
      <c r="BI136" s="5">
        <f t="shared" si="170"/>
        <v>7000</v>
      </c>
      <c r="BJ136" s="5">
        <f>INDEX('Team forecast'!$M$3:$AU$22,MATCH($B136,'Team forecast'!$B$3:$B$22,0),MATCH(BJ$1,'Team forecast'!$M$2:$AU$2,0))*IF($Y136&gt;0,25000,0)</f>
        <v>0</v>
      </c>
      <c r="BK136" s="5">
        <f>INDEX('Team forecast'!$M$3:$AU$22,MATCH($B136,'Team forecast'!$B$3:$B$22,0),MATCH(BK$1,'Team forecast'!$M$2:$AU$2,0))*IF($Y136&gt;0,5000,0)</f>
        <v>0</v>
      </c>
      <c r="BL136" s="5">
        <f>INDEX('Team forecast'!$M$3:$AU$22,MATCH($B136,'Team forecast'!$B$3:$B$22,0),MATCH(BL$1,'Team forecast'!$M$2:$AU$2,0))*IF($Y136&gt;0,-15000,0)</f>
        <v>0</v>
      </c>
      <c r="BM136" s="5">
        <f t="shared" si="171"/>
        <v>0</v>
      </c>
      <c r="BN136" s="5">
        <f t="shared" si="172"/>
        <v>0</v>
      </c>
      <c r="BO136" s="5">
        <f t="shared" si="173"/>
        <v>0</v>
      </c>
      <c r="BP136" s="5">
        <f t="shared" si="174"/>
        <v>0</v>
      </c>
      <c r="BQ136" s="5">
        <f t="shared" si="175"/>
        <v>0</v>
      </c>
      <c r="BR136" s="5">
        <f t="shared" si="176"/>
        <v>-4200</v>
      </c>
      <c r="BS136" s="5">
        <f t="shared" si="177"/>
        <v>0</v>
      </c>
      <c r="BT136" s="5">
        <f t="shared" si="178"/>
        <v>0</v>
      </c>
      <c r="BU136" s="5">
        <f t="shared" si="179"/>
        <v>0</v>
      </c>
      <c r="BV136" s="5">
        <f>IFERROR(SUM(BJ136:BU136),0)*((Cockpit!$C$3)^2)</f>
        <v>-2057.9999999999995</v>
      </c>
      <c r="BW136" s="19">
        <f>INDEX('Team forecast'!$M$3:$AU$22,MATCH($B136,'Team forecast'!$B$3:$B$22,0),MATCH(BW$1,'Team forecast'!$M$2:$AU$2,0))</f>
        <v>0</v>
      </c>
      <c r="BX136" s="19">
        <f>INDEX('Team forecast'!$M$3:$AU$22,MATCH($B136,'Team forecast'!$B$3:$B$22,0),MATCH(BX$1,'Team forecast'!$M$2:$AU$2,0))</f>
        <v>0</v>
      </c>
      <c r="BY136" s="19">
        <f>INDEX('Team forecast'!$M$3:$AU$22,MATCH($B136,'Team forecast'!$B$3:$B$22,0),MATCH(BY$1,'Team forecast'!$M$2:$AU$2,0))</f>
        <v>0</v>
      </c>
      <c r="BZ136" s="19">
        <f>INDEX('Team forecast'!$M$3:$AU$22,MATCH($B136,'Team forecast'!$B$3:$B$22,0),MATCH(BZ$1,'Team forecast'!$M$2:$AU$2,0))</f>
        <v>0</v>
      </c>
      <c r="CA136" s="5">
        <f t="shared" si="180"/>
        <v>7000</v>
      </c>
      <c r="CB136" s="5">
        <f>INDEX('Team forecast'!$M$3:$AU$22,MATCH($B136,'Team forecast'!$B$3:$B$22,0),MATCH(CB$1,'Team forecast'!$M$2:$AU$2,0))*IF($Y136&gt;0,25000,0)</f>
        <v>0</v>
      </c>
      <c r="CC136" s="5">
        <f>INDEX('Team forecast'!$M$3:$AU$22,MATCH($B136,'Team forecast'!$B$3:$B$22,0),MATCH(CC$1,'Team forecast'!$M$2:$AU$2,0))*IF($Y136&gt;0,5000,0)</f>
        <v>0</v>
      </c>
      <c r="CD136" s="5">
        <f>INDEX('Team forecast'!$M$3:$AU$22,MATCH($B136,'Team forecast'!$B$3:$B$22,0),MATCH(CD$1,'Team forecast'!$M$2:$AU$2,0))*IF($Y136&gt;0,-15000,0)</f>
        <v>0</v>
      </c>
      <c r="CE136" s="5">
        <f t="shared" si="181"/>
        <v>0</v>
      </c>
      <c r="CF136" s="5">
        <f t="shared" si="182"/>
        <v>0</v>
      </c>
      <c r="CG136" s="5">
        <f t="shared" si="183"/>
        <v>0</v>
      </c>
      <c r="CH136" s="5">
        <f t="shared" si="184"/>
        <v>0</v>
      </c>
      <c r="CI136" s="5">
        <f t="shared" si="185"/>
        <v>0</v>
      </c>
      <c r="CJ136" s="5">
        <f t="shared" si="186"/>
        <v>-4200</v>
      </c>
      <c r="CK136" s="5">
        <f t="shared" si="187"/>
        <v>0</v>
      </c>
      <c r="CL136" s="5">
        <f t="shared" si="188"/>
        <v>0</v>
      </c>
      <c r="CM136" s="5">
        <f t="shared" si="189"/>
        <v>0</v>
      </c>
      <c r="CN136" s="5">
        <f>IFERROR(SUM(CB136:CM136),0)*((Cockpit!$C$3)^3)</f>
        <v>-1440.5999999999997</v>
      </c>
      <c r="CO136" s="19">
        <f>INDEX('Team forecast'!$M$3:$AU$22,MATCH($B136,'Team forecast'!$B$3:$B$22,0),MATCH(CO$1,'Team forecast'!$M$2:$AU$2,0))</f>
        <v>0</v>
      </c>
      <c r="CP136" s="19">
        <f>INDEX('Team forecast'!$M$3:$AU$22,MATCH($B136,'Team forecast'!$B$3:$B$22,0),MATCH(CP$1,'Team forecast'!$M$2:$AU$2,0))</f>
        <v>0</v>
      </c>
      <c r="CQ136" s="19">
        <f>INDEX('Team forecast'!$M$3:$AU$22,MATCH($B136,'Team forecast'!$B$3:$B$22,0),MATCH(CQ$1,'Team forecast'!$M$2:$AU$2,0))</f>
        <v>0</v>
      </c>
      <c r="CR136" s="19">
        <f>INDEX('Team forecast'!$M$3:$AU$22,MATCH($B136,'Team forecast'!$B$3:$B$22,0),MATCH(CR$1,'Team forecast'!$M$2:$AU$2,0))</f>
        <v>0</v>
      </c>
      <c r="CS136" s="5">
        <f t="shared" si="190"/>
        <v>7000</v>
      </c>
      <c r="CT136" s="5">
        <f>INDEX('Team forecast'!$M$3:$AU$22,MATCH($B136,'Team forecast'!$B$3:$B$22,0),MATCH(CT$1,'Team forecast'!$M$2:$AU$2,0))*IF($Y136&gt;0,25000,0)</f>
        <v>0</v>
      </c>
      <c r="CU136" s="5">
        <f>INDEX('Team forecast'!$M$3:$AU$22,MATCH($B136,'Team forecast'!$B$3:$B$22,0),MATCH(CU$1,'Team forecast'!$M$2:$AU$2,0))*IF($Y136&gt;0,5000,0)</f>
        <v>0</v>
      </c>
      <c r="CV136" s="5">
        <f>INDEX('Team forecast'!$M$3:$AU$22,MATCH($B136,'Team forecast'!$B$3:$B$22,0),MATCH(CV$1,'Team forecast'!$M$2:$AU$2,0))*IF($Y136&gt;0,-15000,0)</f>
        <v>0</v>
      </c>
      <c r="CW136" s="5">
        <f t="shared" si="191"/>
        <v>0</v>
      </c>
      <c r="CX136" s="5">
        <f t="shared" si="192"/>
        <v>0</v>
      </c>
      <c r="CY136" s="5">
        <f t="shared" si="193"/>
        <v>0</v>
      </c>
      <c r="CZ136" s="5">
        <f t="shared" si="194"/>
        <v>0</v>
      </c>
      <c r="DA136" s="5">
        <f t="shared" si="195"/>
        <v>0</v>
      </c>
      <c r="DB136" s="5">
        <f t="shared" si="196"/>
        <v>-4200</v>
      </c>
      <c r="DC136" s="5">
        <f t="shared" si="197"/>
        <v>0</v>
      </c>
      <c r="DD136" s="5">
        <f t="shared" si="198"/>
        <v>0</v>
      </c>
      <c r="DE136" s="5">
        <f t="shared" si="199"/>
        <v>0</v>
      </c>
      <c r="DF136" s="5">
        <f>IFERROR(SUM(CT136:DE136),0)*((Cockpit!$C$3)^4)</f>
        <v>-1008.4199999999997</v>
      </c>
      <c r="DG136" s="19">
        <f>INDEX('Team forecast'!$M$3:$AU$22,MATCH($B136,'Team forecast'!$B$3:$B$22,0),MATCH(DG$1,'Team forecast'!$M$2:$AU$2,0))</f>
        <v>0</v>
      </c>
      <c r="DH136" s="19">
        <f>INDEX('Team forecast'!$M$3:$AU$22,MATCH($B136,'Team forecast'!$B$3:$B$22,0),MATCH(DH$1,'Team forecast'!$M$2:$AU$2,0))</f>
        <v>0</v>
      </c>
      <c r="DI136" s="19">
        <f>INDEX('Team forecast'!$M$3:$AU$22,MATCH($B136,'Team forecast'!$B$3:$B$22,0),MATCH(DI$1,'Team forecast'!$M$2:$AU$2,0))</f>
        <v>0</v>
      </c>
      <c r="DJ136" s="19">
        <f>INDEX('Team forecast'!$M$3:$AU$22,MATCH($B136,'Team forecast'!$B$3:$B$22,0),MATCH(DJ$1,'Team forecast'!$M$2:$AU$2,0))</f>
        <v>0</v>
      </c>
      <c r="DK136" s="5">
        <f t="shared" si="200"/>
        <v>7000</v>
      </c>
      <c r="DL136" s="5">
        <f>INDEX('Team forecast'!$M$3:$AU$22,MATCH($B136,'Team forecast'!$B$3:$B$22,0),MATCH(DL$1,'Team forecast'!$M$2:$AU$2,0))*IF($Y136&gt;0,25000,0)</f>
        <v>0</v>
      </c>
      <c r="DM136" s="5">
        <f>INDEX('Team forecast'!$M$3:$AU$22,MATCH($B136,'Team forecast'!$B$3:$B$22,0),MATCH(DM$1,'Team forecast'!$M$2:$AU$2,0))*IF($Y136&gt;0,5000,0)</f>
        <v>0</v>
      </c>
      <c r="DN136" s="5">
        <f>INDEX('Team forecast'!$M$3:$AU$22,MATCH($B136,'Team forecast'!$B$3:$B$22,0),MATCH(DN$1,'Team forecast'!$M$2:$AU$2,0))*IF($Y136&gt;0,-15000,0)</f>
        <v>0</v>
      </c>
      <c r="DO136" s="5">
        <f t="shared" si="201"/>
        <v>0</v>
      </c>
      <c r="DP136" s="5">
        <f t="shared" si="202"/>
        <v>0</v>
      </c>
      <c r="DQ136" s="5">
        <f t="shared" si="203"/>
        <v>0</v>
      </c>
      <c r="DR136" s="5">
        <f t="shared" si="204"/>
        <v>0</v>
      </c>
      <c r="DS136" s="5">
        <f t="shared" si="205"/>
        <v>0</v>
      </c>
      <c r="DT136" s="5">
        <f t="shared" si="206"/>
        <v>-4200</v>
      </c>
      <c r="DU136" s="5">
        <f t="shared" si="207"/>
        <v>0</v>
      </c>
      <c r="DV136" s="5">
        <f t="shared" si="208"/>
        <v>0</v>
      </c>
      <c r="DW136" s="5">
        <f t="shared" si="209"/>
        <v>0</v>
      </c>
      <c r="DX136" s="5">
        <f>IFERROR(SUM(DL136:DW136),0)*((Cockpit!$C$3)^5)</f>
        <v>-705.89399999999978</v>
      </c>
      <c r="DY136" s="5">
        <f t="shared" si="210"/>
        <v>65218.291882352933</v>
      </c>
      <c r="DZ136" s="5" t="str">
        <f>IF(ISERROR(MATCH(A136,'Current squad'!B:B,0)),"No","Yes")</f>
        <v>No</v>
      </c>
      <c r="EA136" s="5" cm="1">
        <f t="array" ref="EA136">IFERROR(_xlfn.IFS(DZ136="Yes",0,DZ136="No",H136*1%),999999)</f>
        <v>65980</v>
      </c>
      <c r="EB136" s="5">
        <f t="shared" si="152"/>
        <v>6663980</v>
      </c>
      <c r="EC136" s="5">
        <f t="shared" si="211"/>
        <v>-761.70811764706741</v>
      </c>
      <c r="ED136" s="1">
        <f t="shared" si="153"/>
        <v>-1.1544530428115602E-4</v>
      </c>
      <c r="EE136" s="5">
        <f>RANK(EC136,$EC$2:$EC$572)+COUNTIF($EC$2:EC136,EC136)-1</f>
        <v>74</v>
      </c>
      <c r="EF136" s="4">
        <f>RANK(ED136,$ED$2:$ED$572)+COUNTIF($ED$2:ED136,ED136)-1</f>
        <v>74</v>
      </c>
    </row>
    <row r="137" spans="1:136" x14ac:dyDescent="0.3">
      <c r="A137" t="str">
        <f>IF(Holdet.dk!A137&lt;&gt;"",Holdet.dk!A137,"")</f>
        <v>Wilfred Ndidi</v>
      </c>
      <c r="B137" t="str">
        <f>INDEX(Holdet.dk!B:B,MATCH($A137,Holdet.dk!$A:$A,0))</f>
        <v>Leicester City</v>
      </c>
      <c r="C137" t="str">
        <f>INDEX(Holdet.dk!C:C,MATCH($A137,Holdet.dk!$A:$A,0))</f>
        <v>Midfield</v>
      </c>
      <c r="D137" t="str">
        <f>INDEX(Holdet.dk!D:D,MATCH($A137,Holdet.dk!$A:$A,0))</f>
        <v>4.184.000</v>
      </c>
      <c r="E137" s="1">
        <f>IFERROR(_xlfn.NUMBERVALUE(INDEX(Holdet.dk!$E:$E,MATCH($A137,Holdet.dk!$A:$A,0)),","),0)</f>
        <v>2.8999999999999998E-2</v>
      </c>
      <c r="F137" t="str">
        <f>IF(INDEX(Lookup!H:H,MATCH('Master data'!A137,Lookup!G:G,0))=0,A137,INDEX(Lookup!H:H,MATCH('Master data'!A137,Lookup!G:G,0)))</f>
        <v>Wilfred Ndidi</v>
      </c>
      <c r="G137" t="str">
        <f>IFERROR(INDEX(Lookup!B:B,MATCH(INDEX(Rotowire!C:C,MATCH(F137,Rotowire!A:A,0)),Lookup!D:D,0)),"")</f>
        <v>Tottenham</v>
      </c>
      <c r="H137" s="5">
        <f t="shared" si="144"/>
        <v>4184000</v>
      </c>
      <c r="I137" s="19">
        <f>IFERROR(INDEX('Team forecast'!$G$3:$I$22,MATCH($B137,'Team forecast'!$B$3:$B$22,0),MATCH(I$1,'Team forecast'!$G$2:$I$2,0)),0)</f>
        <v>1.0388888888888888</v>
      </c>
      <c r="J137" s="19">
        <f>IFERROR(INDEX('Team forecast'!$G$3:$I$22,MATCH($B137,'Team forecast'!$B$3:$B$22,0),MATCH(J$1,'Team forecast'!$G$2:$I$2,0)),0)</f>
        <v>0.81751824817518248</v>
      </c>
      <c r="K137" s="19">
        <f>IFERROR(INDEX('Team forecast'!$G$3:$I$22,MATCH($B137,'Team forecast'!$B$3:$B$22,0),MATCH(K$1,'Team forecast'!$G$2:$I$2,0)),0)</f>
        <v>1.2549222870116903</v>
      </c>
      <c r="L137">
        <f>SUMIFS(Rotowire!E:E,Rotowire!$A:$A,'Master data'!$F137)</f>
        <v>95</v>
      </c>
      <c r="M137" s="2">
        <f>SUMIFS(Rotowire!F:F,Rotowire!$A:$A,'Master data'!$F137)*I137</f>
        <v>9.3499999999999986E-2</v>
      </c>
      <c r="N137" s="2">
        <f>SUMIFS(Rotowire!G:G,Rotowire!$A:$A,'Master data'!$F137)*I137</f>
        <v>0.14544444444444443</v>
      </c>
      <c r="O137" s="2">
        <f>SUMIFS(Rotowire!I:I,Rotowire!$A:$A,'Master data'!$F137)*I137</f>
        <v>0.45711111111111108</v>
      </c>
      <c r="P137" s="2">
        <f>SUMIFS(Rotowire!W:W,Rotowire!$A:$A,'Master data'!$F137)*K137</f>
        <v>0.32627979462303947</v>
      </c>
      <c r="Q137" s="2">
        <f>SUMIFS(Rotowire!Y:Y,Rotowire!$A:$A,'Master data'!$F137)*J137</f>
        <v>0</v>
      </c>
      <c r="R137" s="2">
        <f>SUMIFS(Rotowire!AB:AB,Rotowire!$A:$A,'Master data'!$F137)</f>
        <v>0.33</v>
      </c>
      <c r="S137" s="2">
        <f>SUMIFS(Rotowire!AC:AC,Rotowire!$A:$A,'Master data'!$F137)</f>
        <v>0</v>
      </c>
      <c r="T137" s="2">
        <f>INDEX('Team forecast'!D$3:D$22,MATCH($B137,'Team forecast'!$B$3:$B$22,0))</f>
        <v>1.87</v>
      </c>
      <c r="U137" s="2">
        <f>INDEX('Team forecast'!E$3:E$22,MATCH($B137,'Team forecast'!$B$3:$B$22,0))</f>
        <v>1.1200000000000001</v>
      </c>
      <c r="V137" s="2">
        <f>INDEX('Team forecast'!J$3:J$22,MATCH($B137,'Team forecast'!$B$3:$B$22,0))</f>
        <v>0.54369999999999996</v>
      </c>
      <c r="W137" s="2">
        <f>INDEX('Team forecast'!K$3:K$22,MATCH($B137,'Team forecast'!$B$3:$B$22,0))</f>
        <v>0.23169999999999999</v>
      </c>
      <c r="X137" s="2">
        <f>INDEX('Team forecast'!L$3:L$22,MATCH($B137,'Team forecast'!$B$3:$B$22,0))</f>
        <v>0.22459999999999999</v>
      </c>
      <c r="Y137" s="5">
        <f t="shared" si="145"/>
        <v>7000</v>
      </c>
      <c r="Z137" s="5">
        <f t="shared" si="146"/>
        <v>13592.499999999998</v>
      </c>
      <c r="AA137" s="5">
        <f t="shared" si="147"/>
        <v>1158.5</v>
      </c>
      <c r="AB137" s="5">
        <f t="shared" si="148"/>
        <v>-3369</v>
      </c>
      <c r="AC137" s="5">
        <f t="shared" si="149"/>
        <v>11687.499999999998</v>
      </c>
      <c r="AD137" s="5">
        <f t="shared" si="154"/>
        <v>7272.2222222222217</v>
      </c>
      <c r="AE137" s="5">
        <f t="shared" si="155"/>
        <v>4571.1111111111104</v>
      </c>
      <c r="AF137" s="5">
        <f t="shared" si="150"/>
        <v>0</v>
      </c>
      <c r="AG137" s="5">
        <f t="shared" si="151"/>
        <v>0</v>
      </c>
      <c r="AH137" s="5">
        <f t="shared" si="156"/>
        <v>-6600</v>
      </c>
      <c r="AI137" s="5">
        <f t="shared" si="157"/>
        <v>0</v>
      </c>
      <c r="AJ137" s="5">
        <f t="shared" si="158"/>
        <v>18700</v>
      </c>
      <c r="AK137" s="5">
        <f t="shared" si="159"/>
        <v>-8960</v>
      </c>
      <c r="AL137" s="5">
        <f>IFERROR(SUM(Y137:AK137),-5000)*((Cockpit!$C$3)^0)</f>
        <v>45052.833333333328</v>
      </c>
      <c r="AM137" s="19">
        <f>INDEX('Team forecast'!$M$3:$AU$22,MATCH($B137,'Team forecast'!$B$3:$B$22,0),MATCH(AM$1,'Team forecast'!$M$2:$AU$2,0))</f>
        <v>0</v>
      </c>
      <c r="AN137" s="19">
        <f>INDEX('Team forecast'!$M$3:$AU$22,MATCH($B137,'Team forecast'!$B$3:$B$22,0),MATCH(AN$1,'Team forecast'!$M$2:$AU$2,0))</f>
        <v>0</v>
      </c>
      <c r="AO137" s="19">
        <f>INDEX('Team forecast'!$M$3:$AU$22,MATCH($B137,'Team forecast'!$B$3:$B$22,0),MATCH(AO$1,'Team forecast'!$M$2:$AU$2,0))</f>
        <v>0</v>
      </c>
      <c r="AP137" s="19">
        <f>INDEX('Team forecast'!$M$3:$AU$22,MATCH($B137,'Team forecast'!$B$3:$B$22,0),MATCH(AP$1,'Team forecast'!$M$2:$AU$2,0))</f>
        <v>0</v>
      </c>
      <c r="AQ137" s="5">
        <f t="shared" si="160"/>
        <v>7000</v>
      </c>
      <c r="AR137" s="5">
        <f>INDEX('Team forecast'!$M$3:$AU$22,MATCH($B137,'Team forecast'!$B$3:$B$22,0),MATCH(AR$1,'Team forecast'!$M$2:$AU$2,0))*IF($Y137&gt;0,25000,0)</f>
        <v>0</v>
      </c>
      <c r="AS137" s="5">
        <f>INDEX('Team forecast'!$M$3:$AU$22,MATCH($B137,'Team forecast'!$B$3:$B$22,0),MATCH(AS$1,'Team forecast'!$M$2:$AU$2,0))*IF($Y137&gt;0,5000,0)</f>
        <v>0</v>
      </c>
      <c r="AT137" s="5">
        <f>INDEX('Team forecast'!$M$3:$AU$22,MATCH($B137,'Team forecast'!$B$3:$B$22,0),MATCH(AT$1,'Team forecast'!$M$2:$AU$2,0))*IF($Y137&gt;0,-15000,0)</f>
        <v>0</v>
      </c>
      <c r="AU137" s="5">
        <f t="shared" si="161"/>
        <v>0</v>
      </c>
      <c r="AV137" s="5">
        <f t="shared" si="162"/>
        <v>0</v>
      </c>
      <c r="AW137" s="5">
        <f t="shared" si="163"/>
        <v>0</v>
      </c>
      <c r="AX137" s="5">
        <f t="shared" si="164"/>
        <v>0</v>
      </c>
      <c r="AY137" s="5">
        <f t="shared" si="165"/>
        <v>0</v>
      </c>
      <c r="AZ137" s="5">
        <f t="shared" si="166"/>
        <v>-6600</v>
      </c>
      <c r="BA137" s="5">
        <f t="shared" si="167"/>
        <v>0</v>
      </c>
      <c r="BB137" s="5">
        <f t="shared" si="168"/>
        <v>0</v>
      </c>
      <c r="BC137" s="5">
        <f t="shared" si="169"/>
        <v>0</v>
      </c>
      <c r="BD137" s="5">
        <f>IFERROR(SUM(AR137:BC137),0)*((Cockpit!$C$3)^1)</f>
        <v>-4620</v>
      </c>
      <c r="BE137" s="19">
        <f>INDEX('Team forecast'!$M$3:$AU$22,MATCH($B137,'Team forecast'!$B$3:$B$22,0),MATCH(BE$1,'Team forecast'!$M$2:$AU$2,0))</f>
        <v>0</v>
      </c>
      <c r="BF137" s="19">
        <f>INDEX('Team forecast'!$M$3:$AU$22,MATCH($B137,'Team forecast'!$B$3:$B$22,0),MATCH(BF$1,'Team forecast'!$M$2:$AU$2,0))</f>
        <v>0</v>
      </c>
      <c r="BG137" s="19">
        <f>INDEX('Team forecast'!$M$3:$AU$22,MATCH($B137,'Team forecast'!$B$3:$B$22,0),MATCH(BG$1,'Team forecast'!$M$2:$AU$2,0))</f>
        <v>0</v>
      </c>
      <c r="BH137" s="19">
        <f>INDEX('Team forecast'!$M$3:$AU$22,MATCH($B137,'Team forecast'!$B$3:$B$22,0),MATCH(BH$1,'Team forecast'!$M$2:$AU$2,0))</f>
        <v>0</v>
      </c>
      <c r="BI137" s="5">
        <f t="shared" si="170"/>
        <v>7000</v>
      </c>
      <c r="BJ137" s="5">
        <f>INDEX('Team forecast'!$M$3:$AU$22,MATCH($B137,'Team forecast'!$B$3:$B$22,0),MATCH(BJ$1,'Team forecast'!$M$2:$AU$2,0))*IF($Y137&gt;0,25000,0)</f>
        <v>0</v>
      </c>
      <c r="BK137" s="5">
        <f>INDEX('Team forecast'!$M$3:$AU$22,MATCH($B137,'Team forecast'!$B$3:$B$22,0),MATCH(BK$1,'Team forecast'!$M$2:$AU$2,0))*IF($Y137&gt;0,5000,0)</f>
        <v>0</v>
      </c>
      <c r="BL137" s="5">
        <f>INDEX('Team forecast'!$M$3:$AU$22,MATCH($B137,'Team forecast'!$B$3:$B$22,0),MATCH(BL$1,'Team forecast'!$M$2:$AU$2,0))*IF($Y137&gt;0,-15000,0)</f>
        <v>0</v>
      </c>
      <c r="BM137" s="5">
        <f t="shared" si="171"/>
        <v>0</v>
      </c>
      <c r="BN137" s="5">
        <f t="shared" si="172"/>
        <v>0</v>
      </c>
      <c r="BO137" s="5">
        <f t="shared" si="173"/>
        <v>0</v>
      </c>
      <c r="BP137" s="5">
        <f t="shared" si="174"/>
        <v>0</v>
      </c>
      <c r="BQ137" s="5">
        <f t="shared" si="175"/>
        <v>0</v>
      </c>
      <c r="BR137" s="5">
        <f t="shared" si="176"/>
        <v>-6600</v>
      </c>
      <c r="BS137" s="5">
        <f t="shared" si="177"/>
        <v>0</v>
      </c>
      <c r="BT137" s="5">
        <f t="shared" si="178"/>
        <v>0</v>
      </c>
      <c r="BU137" s="5">
        <f t="shared" si="179"/>
        <v>0</v>
      </c>
      <c r="BV137" s="5">
        <f>IFERROR(SUM(BJ137:BU137),0)*((Cockpit!$C$3)^2)</f>
        <v>-3233.9999999999995</v>
      </c>
      <c r="BW137" s="19">
        <f>INDEX('Team forecast'!$M$3:$AU$22,MATCH($B137,'Team forecast'!$B$3:$B$22,0),MATCH(BW$1,'Team forecast'!$M$2:$AU$2,0))</f>
        <v>0</v>
      </c>
      <c r="BX137" s="19">
        <f>INDEX('Team forecast'!$M$3:$AU$22,MATCH($B137,'Team forecast'!$B$3:$B$22,0),MATCH(BX$1,'Team forecast'!$M$2:$AU$2,0))</f>
        <v>0</v>
      </c>
      <c r="BY137" s="19">
        <f>INDEX('Team forecast'!$M$3:$AU$22,MATCH($B137,'Team forecast'!$B$3:$B$22,0),MATCH(BY$1,'Team forecast'!$M$2:$AU$2,0))</f>
        <v>0</v>
      </c>
      <c r="BZ137" s="19">
        <f>INDEX('Team forecast'!$M$3:$AU$22,MATCH($B137,'Team forecast'!$B$3:$B$22,0),MATCH(BZ$1,'Team forecast'!$M$2:$AU$2,0))</f>
        <v>0</v>
      </c>
      <c r="CA137" s="5">
        <f t="shared" si="180"/>
        <v>7000</v>
      </c>
      <c r="CB137" s="5">
        <f>INDEX('Team forecast'!$M$3:$AU$22,MATCH($B137,'Team forecast'!$B$3:$B$22,0),MATCH(CB$1,'Team forecast'!$M$2:$AU$2,0))*IF($Y137&gt;0,25000,0)</f>
        <v>0</v>
      </c>
      <c r="CC137" s="5">
        <f>INDEX('Team forecast'!$M$3:$AU$22,MATCH($B137,'Team forecast'!$B$3:$B$22,0),MATCH(CC$1,'Team forecast'!$M$2:$AU$2,0))*IF($Y137&gt;0,5000,0)</f>
        <v>0</v>
      </c>
      <c r="CD137" s="5">
        <f>INDEX('Team forecast'!$M$3:$AU$22,MATCH($B137,'Team forecast'!$B$3:$B$22,0),MATCH(CD$1,'Team forecast'!$M$2:$AU$2,0))*IF($Y137&gt;0,-15000,0)</f>
        <v>0</v>
      </c>
      <c r="CE137" s="5">
        <f t="shared" si="181"/>
        <v>0</v>
      </c>
      <c r="CF137" s="5">
        <f t="shared" si="182"/>
        <v>0</v>
      </c>
      <c r="CG137" s="5">
        <f t="shared" si="183"/>
        <v>0</v>
      </c>
      <c r="CH137" s="5">
        <f t="shared" si="184"/>
        <v>0</v>
      </c>
      <c r="CI137" s="5">
        <f t="shared" si="185"/>
        <v>0</v>
      </c>
      <c r="CJ137" s="5">
        <f t="shared" si="186"/>
        <v>-6600</v>
      </c>
      <c r="CK137" s="5">
        <f t="shared" si="187"/>
        <v>0</v>
      </c>
      <c r="CL137" s="5">
        <f t="shared" si="188"/>
        <v>0</v>
      </c>
      <c r="CM137" s="5">
        <f t="shared" si="189"/>
        <v>0</v>
      </c>
      <c r="CN137" s="5">
        <f>IFERROR(SUM(CB137:CM137),0)*((Cockpit!$C$3)^3)</f>
        <v>-2263.7999999999993</v>
      </c>
      <c r="CO137" s="19">
        <f>INDEX('Team forecast'!$M$3:$AU$22,MATCH($B137,'Team forecast'!$B$3:$B$22,0),MATCH(CO$1,'Team forecast'!$M$2:$AU$2,0))</f>
        <v>0</v>
      </c>
      <c r="CP137" s="19">
        <f>INDEX('Team forecast'!$M$3:$AU$22,MATCH($B137,'Team forecast'!$B$3:$B$22,0),MATCH(CP$1,'Team forecast'!$M$2:$AU$2,0))</f>
        <v>0</v>
      </c>
      <c r="CQ137" s="19">
        <f>INDEX('Team forecast'!$M$3:$AU$22,MATCH($B137,'Team forecast'!$B$3:$B$22,0),MATCH(CQ$1,'Team forecast'!$M$2:$AU$2,0))</f>
        <v>0</v>
      </c>
      <c r="CR137" s="19">
        <f>INDEX('Team forecast'!$M$3:$AU$22,MATCH($B137,'Team forecast'!$B$3:$B$22,0),MATCH(CR$1,'Team forecast'!$M$2:$AU$2,0))</f>
        <v>0</v>
      </c>
      <c r="CS137" s="5">
        <f t="shared" si="190"/>
        <v>7000</v>
      </c>
      <c r="CT137" s="5">
        <f>INDEX('Team forecast'!$M$3:$AU$22,MATCH($B137,'Team forecast'!$B$3:$B$22,0),MATCH(CT$1,'Team forecast'!$M$2:$AU$2,0))*IF($Y137&gt;0,25000,0)</f>
        <v>0</v>
      </c>
      <c r="CU137" s="5">
        <f>INDEX('Team forecast'!$M$3:$AU$22,MATCH($B137,'Team forecast'!$B$3:$B$22,0),MATCH(CU$1,'Team forecast'!$M$2:$AU$2,0))*IF($Y137&gt;0,5000,0)</f>
        <v>0</v>
      </c>
      <c r="CV137" s="5">
        <f>INDEX('Team forecast'!$M$3:$AU$22,MATCH($B137,'Team forecast'!$B$3:$B$22,0),MATCH(CV$1,'Team forecast'!$M$2:$AU$2,0))*IF($Y137&gt;0,-15000,0)</f>
        <v>0</v>
      </c>
      <c r="CW137" s="5">
        <f t="shared" si="191"/>
        <v>0</v>
      </c>
      <c r="CX137" s="5">
        <f t="shared" si="192"/>
        <v>0</v>
      </c>
      <c r="CY137" s="5">
        <f t="shared" si="193"/>
        <v>0</v>
      </c>
      <c r="CZ137" s="5">
        <f t="shared" si="194"/>
        <v>0</v>
      </c>
      <c r="DA137" s="5">
        <f t="shared" si="195"/>
        <v>0</v>
      </c>
      <c r="DB137" s="5">
        <f t="shared" si="196"/>
        <v>-6600</v>
      </c>
      <c r="DC137" s="5">
        <f t="shared" si="197"/>
        <v>0</v>
      </c>
      <c r="DD137" s="5">
        <f t="shared" si="198"/>
        <v>0</v>
      </c>
      <c r="DE137" s="5">
        <f t="shared" si="199"/>
        <v>0</v>
      </c>
      <c r="DF137" s="5">
        <f>IFERROR(SUM(CT137:DE137),0)*((Cockpit!$C$3)^4)</f>
        <v>-1584.6599999999994</v>
      </c>
      <c r="DG137" s="19">
        <f>INDEX('Team forecast'!$M$3:$AU$22,MATCH($B137,'Team forecast'!$B$3:$B$22,0),MATCH(DG$1,'Team forecast'!$M$2:$AU$2,0))</f>
        <v>0</v>
      </c>
      <c r="DH137" s="19">
        <f>INDEX('Team forecast'!$M$3:$AU$22,MATCH($B137,'Team forecast'!$B$3:$B$22,0),MATCH(DH$1,'Team forecast'!$M$2:$AU$2,0))</f>
        <v>0</v>
      </c>
      <c r="DI137" s="19">
        <f>INDEX('Team forecast'!$M$3:$AU$22,MATCH($B137,'Team forecast'!$B$3:$B$22,0),MATCH(DI$1,'Team forecast'!$M$2:$AU$2,0))</f>
        <v>0</v>
      </c>
      <c r="DJ137" s="19">
        <f>INDEX('Team forecast'!$M$3:$AU$22,MATCH($B137,'Team forecast'!$B$3:$B$22,0),MATCH(DJ$1,'Team forecast'!$M$2:$AU$2,0))</f>
        <v>0</v>
      </c>
      <c r="DK137" s="5">
        <f t="shared" si="200"/>
        <v>7000</v>
      </c>
      <c r="DL137" s="5">
        <f>INDEX('Team forecast'!$M$3:$AU$22,MATCH($B137,'Team forecast'!$B$3:$B$22,0),MATCH(DL$1,'Team forecast'!$M$2:$AU$2,0))*IF($Y137&gt;0,25000,0)</f>
        <v>0</v>
      </c>
      <c r="DM137" s="5">
        <f>INDEX('Team forecast'!$M$3:$AU$22,MATCH($B137,'Team forecast'!$B$3:$B$22,0),MATCH(DM$1,'Team forecast'!$M$2:$AU$2,0))*IF($Y137&gt;0,5000,0)</f>
        <v>0</v>
      </c>
      <c r="DN137" s="5">
        <f>INDEX('Team forecast'!$M$3:$AU$22,MATCH($B137,'Team forecast'!$B$3:$B$22,0),MATCH(DN$1,'Team forecast'!$M$2:$AU$2,0))*IF($Y137&gt;0,-15000,0)</f>
        <v>0</v>
      </c>
      <c r="DO137" s="5">
        <f t="shared" si="201"/>
        <v>0</v>
      </c>
      <c r="DP137" s="5">
        <f t="shared" si="202"/>
        <v>0</v>
      </c>
      <c r="DQ137" s="5">
        <f t="shared" si="203"/>
        <v>0</v>
      </c>
      <c r="DR137" s="5">
        <f t="shared" si="204"/>
        <v>0</v>
      </c>
      <c r="DS137" s="5">
        <f t="shared" si="205"/>
        <v>0</v>
      </c>
      <c r="DT137" s="5">
        <f t="shared" si="206"/>
        <v>-6600</v>
      </c>
      <c r="DU137" s="5">
        <f t="shared" si="207"/>
        <v>0</v>
      </c>
      <c r="DV137" s="5">
        <f t="shared" si="208"/>
        <v>0</v>
      </c>
      <c r="DW137" s="5">
        <f t="shared" si="209"/>
        <v>0</v>
      </c>
      <c r="DX137" s="5">
        <f>IFERROR(SUM(DL137:DW137),0)*((Cockpit!$C$3)^5)</f>
        <v>-1109.2619999999997</v>
      </c>
      <c r="DY137" s="5">
        <f t="shared" si="210"/>
        <v>32241.111333333331</v>
      </c>
      <c r="DZ137" s="5" t="str">
        <f>IF(ISERROR(MATCH(A137,'Current squad'!B:B,0)),"No","Yes")</f>
        <v>No</v>
      </c>
      <c r="EA137" s="5" cm="1">
        <f t="array" ref="EA137">IFERROR(_xlfn.IFS(DZ137="Yes",0,DZ137="No",H137*1%),999999)</f>
        <v>41840</v>
      </c>
      <c r="EB137" s="5">
        <f t="shared" si="152"/>
        <v>4225840</v>
      </c>
      <c r="EC137" s="5">
        <f t="shared" si="211"/>
        <v>-9598.8886666666695</v>
      </c>
      <c r="ED137" s="1">
        <f t="shared" si="153"/>
        <v>-2.294189451880179E-3</v>
      </c>
      <c r="EE137" s="5">
        <f>RANK(EC137,$EC$2:$EC$572)+COUNTIF($EC$2:EC137,EC137)-1</f>
        <v>106</v>
      </c>
      <c r="EF137" s="4">
        <f>RANK(ED137,$ED$2:$ED$572)+COUNTIF($ED$2:ED137,ED137)-1</f>
        <v>106</v>
      </c>
    </row>
    <row r="138" spans="1:136" x14ac:dyDescent="0.3">
      <c r="A138" t="str">
        <f>IF(Holdet.dk!A138&lt;&gt;"",Holdet.dk!A138,"")</f>
        <v>Moises Caicedo</v>
      </c>
      <c r="B138" t="str">
        <f>INDEX(Holdet.dk!B:B,MATCH($A138,Holdet.dk!$A:$A,0))</f>
        <v>Brighton and Hove</v>
      </c>
      <c r="C138" t="str">
        <f>INDEX(Holdet.dk!C:C,MATCH($A138,Holdet.dk!$A:$A,0))</f>
        <v>Midfield</v>
      </c>
      <c r="D138" t="str">
        <f>INDEX(Holdet.dk!D:D,MATCH($A138,Holdet.dk!$A:$A,0))</f>
        <v>2.420.000</v>
      </c>
      <c r="E138" s="1">
        <f>IFERROR(_xlfn.NUMBERVALUE(INDEX(Holdet.dk!$E:$E,MATCH($A138,Holdet.dk!$A:$A,0)),","),0)</f>
        <v>0</v>
      </c>
      <c r="F138" t="str">
        <f>IF(INDEX(Lookup!H:H,MATCH('Master data'!A138,Lookup!G:G,0))=0,A138,INDEX(Lookup!H:H,MATCH('Master data'!A138,Lookup!G:G,0)))</f>
        <v>Moises Caicedo</v>
      </c>
      <c r="G138" t="str">
        <f>IFERROR(INDEX(Lookup!B:B,MATCH(INDEX(Rotowire!C:C,MATCH(F138,Rotowire!A:A,0)),Lookup!D:D,0)),"")</f>
        <v/>
      </c>
      <c r="H138" s="5">
        <f t="shared" si="144"/>
        <v>2420000</v>
      </c>
      <c r="I138" s="19">
        <f>IFERROR(INDEX('Team forecast'!$G$3:$I$22,MATCH($B138,'Team forecast'!$B$3:$B$22,0),MATCH(I$1,'Team forecast'!$G$2:$I$2,0)),0)</f>
        <v>0.99082568807339433</v>
      </c>
      <c r="J138" s="19">
        <f>IFERROR(INDEX('Team forecast'!$G$3:$I$22,MATCH($B138,'Team forecast'!$B$3:$B$22,0),MATCH(J$1,'Team forecast'!$G$2:$I$2,0)),0)</f>
        <v>0.68783068783068768</v>
      </c>
      <c r="K138" s="19">
        <f>IFERROR(INDEX('Team forecast'!$G$3:$I$22,MATCH($B138,'Team forecast'!$B$3:$B$22,0),MATCH(K$1,'Team forecast'!$G$2:$I$2,0)),0)</f>
        <v>2.0963984079539428</v>
      </c>
      <c r="L138">
        <f>SUMIFS(Rotowire!E:E,Rotowire!$A:$A,'Master data'!$F138)</f>
        <v>0</v>
      </c>
      <c r="M138" s="2">
        <f>SUMIFS(Rotowire!F:F,Rotowire!$A:$A,'Master data'!$F138)*I138</f>
        <v>0</v>
      </c>
      <c r="N138" s="2">
        <f>SUMIFS(Rotowire!G:G,Rotowire!$A:$A,'Master data'!$F138)*I138</f>
        <v>0</v>
      </c>
      <c r="O138" s="2">
        <f>SUMIFS(Rotowire!I:I,Rotowire!$A:$A,'Master data'!$F138)*I138</f>
        <v>0</v>
      </c>
      <c r="P138" s="2">
        <f>SUMIFS(Rotowire!W:W,Rotowire!$A:$A,'Master data'!$F138)*K138</f>
        <v>0</v>
      </c>
      <c r="Q138" s="2">
        <f>SUMIFS(Rotowire!Y:Y,Rotowire!$A:$A,'Master data'!$F138)*J138</f>
        <v>0</v>
      </c>
      <c r="R138" s="2">
        <f>SUMIFS(Rotowire!AB:AB,Rotowire!$A:$A,'Master data'!$F138)</f>
        <v>0</v>
      </c>
      <c r="S138" s="2">
        <f>SUMIFS(Rotowire!AC:AC,Rotowire!$A:$A,'Master data'!$F138)</f>
        <v>0</v>
      </c>
      <c r="T138" s="2">
        <f>INDEX('Team forecast'!D$3:D$22,MATCH($B138,'Team forecast'!$B$3:$B$22,0))</f>
        <v>1.08</v>
      </c>
      <c r="U138" s="2">
        <f>INDEX('Team forecast'!E$3:E$22,MATCH($B138,'Team forecast'!$B$3:$B$22,0))</f>
        <v>1.3</v>
      </c>
      <c r="V138" s="2">
        <f>INDEX('Team forecast'!J$3:J$22,MATCH($B138,'Team forecast'!$B$3:$B$22,0))</f>
        <v>0.30690000000000001</v>
      </c>
      <c r="W138" s="2">
        <f>INDEX('Team forecast'!K$3:K$22,MATCH($B138,'Team forecast'!$B$3:$B$22,0))</f>
        <v>0.28310000000000002</v>
      </c>
      <c r="X138" s="2">
        <f>INDEX('Team forecast'!L$3:L$22,MATCH($B138,'Team forecast'!$B$3:$B$22,0))</f>
        <v>0.41</v>
      </c>
      <c r="Y138" s="5">
        <f t="shared" si="145"/>
        <v>-5000</v>
      </c>
      <c r="Z138" s="5">
        <f t="shared" si="146"/>
        <v>0</v>
      </c>
      <c r="AA138" s="5">
        <f t="shared" si="147"/>
        <v>0</v>
      </c>
      <c r="AB138" s="5">
        <f t="shared" si="148"/>
        <v>0</v>
      </c>
      <c r="AC138" s="5">
        <f t="shared" si="149"/>
        <v>0</v>
      </c>
      <c r="AD138" s="5">
        <f t="shared" si="154"/>
        <v>0</v>
      </c>
      <c r="AE138" s="5">
        <f t="shared" si="155"/>
        <v>0</v>
      </c>
      <c r="AF138" s="5">
        <f t="shared" si="150"/>
        <v>0</v>
      </c>
      <c r="AG138" s="5">
        <f t="shared" si="151"/>
        <v>0</v>
      </c>
      <c r="AH138" s="5">
        <f t="shared" si="156"/>
        <v>0</v>
      </c>
      <c r="AI138" s="5">
        <f t="shared" si="157"/>
        <v>0</v>
      </c>
      <c r="AJ138" s="5">
        <f t="shared" si="158"/>
        <v>0</v>
      </c>
      <c r="AK138" s="5">
        <f t="shared" si="159"/>
        <v>0</v>
      </c>
      <c r="AL138" s="5">
        <f>IFERROR(SUM(Y138:AK138),-5000)*((Cockpit!$C$3)^0)</f>
        <v>-5000</v>
      </c>
      <c r="AM138" s="19">
        <f>INDEX('Team forecast'!$M$3:$AU$22,MATCH($B138,'Team forecast'!$B$3:$B$22,0),MATCH(AM$1,'Team forecast'!$M$2:$AU$2,0))</f>
        <v>0</v>
      </c>
      <c r="AN138" s="19">
        <f>INDEX('Team forecast'!$M$3:$AU$22,MATCH($B138,'Team forecast'!$B$3:$B$22,0),MATCH(AN$1,'Team forecast'!$M$2:$AU$2,0))</f>
        <v>0</v>
      </c>
      <c r="AO138" s="19">
        <f>INDEX('Team forecast'!$M$3:$AU$22,MATCH($B138,'Team forecast'!$B$3:$B$22,0),MATCH(AO$1,'Team forecast'!$M$2:$AU$2,0))</f>
        <v>0</v>
      </c>
      <c r="AP138" s="19">
        <f>INDEX('Team forecast'!$M$3:$AU$22,MATCH($B138,'Team forecast'!$B$3:$B$22,0),MATCH(AP$1,'Team forecast'!$M$2:$AU$2,0))</f>
        <v>0</v>
      </c>
      <c r="AQ138" s="5">
        <f t="shared" si="160"/>
        <v>-5000</v>
      </c>
      <c r="AR138" s="5">
        <f>INDEX('Team forecast'!$M$3:$AU$22,MATCH($B138,'Team forecast'!$B$3:$B$22,0),MATCH(AR$1,'Team forecast'!$M$2:$AU$2,0))*IF($Y138&gt;0,25000,0)</f>
        <v>0</v>
      </c>
      <c r="AS138" s="5">
        <f>INDEX('Team forecast'!$M$3:$AU$22,MATCH($B138,'Team forecast'!$B$3:$B$22,0),MATCH(AS$1,'Team forecast'!$M$2:$AU$2,0))*IF($Y138&gt;0,5000,0)</f>
        <v>0</v>
      </c>
      <c r="AT138" s="5">
        <f>INDEX('Team forecast'!$M$3:$AU$22,MATCH($B138,'Team forecast'!$B$3:$B$22,0),MATCH(AT$1,'Team forecast'!$M$2:$AU$2,0))*IF($Y138&gt;0,-15000,0)</f>
        <v>0</v>
      </c>
      <c r="AU138" s="5">
        <f t="shared" si="161"/>
        <v>0</v>
      </c>
      <c r="AV138" s="5">
        <f t="shared" si="162"/>
        <v>0</v>
      </c>
      <c r="AW138" s="5">
        <f t="shared" si="163"/>
        <v>0</v>
      </c>
      <c r="AX138" s="5">
        <f t="shared" si="164"/>
        <v>0</v>
      </c>
      <c r="AY138" s="5">
        <f t="shared" si="165"/>
        <v>0</v>
      </c>
      <c r="AZ138" s="5">
        <f t="shared" si="166"/>
        <v>0</v>
      </c>
      <c r="BA138" s="5">
        <f t="shared" si="167"/>
        <v>0</v>
      </c>
      <c r="BB138" s="5">
        <f t="shared" si="168"/>
        <v>0</v>
      </c>
      <c r="BC138" s="5">
        <f t="shared" si="169"/>
        <v>0</v>
      </c>
      <c r="BD138" s="5">
        <f>IFERROR(SUM(AR138:BC138),0)*((Cockpit!$C$3)^1)</f>
        <v>0</v>
      </c>
      <c r="BE138" s="19">
        <f>INDEX('Team forecast'!$M$3:$AU$22,MATCH($B138,'Team forecast'!$B$3:$B$22,0),MATCH(BE$1,'Team forecast'!$M$2:$AU$2,0))</f>
        <v>0</v>
      </c>
      <c r="BF138" s="19">
        <f>INDEX('Team forecast'!$M$3:$AU$22,MATCH($B138,'Team forecast'!$B$3:$B$22,0),MATCH(BF$1,'Team forecast'!$M$2:$AU$2,0))</f>
        <v>0</v>
      </c>
      <c r="BG138" s="19">
        <f>INDEX('Team forecast'!$M$3:$AU$22,MATCH($B138,'Team forecast'!$B$3:$B$22,0),MATCH(BG$1,'Team forecast'!$M$2:$AU$2,0))</f>
        <v>0</v>
      </c>
      <c r="BH138" s="19">
        <f>INDEX('Team forecast'!$M$3:$AU$22,MATCH($B138,'Team forecast'!$B$3:$B$22,0),MATCH(BH$1,'Team forecast'!$M$2:$AU$2,0))</f>
        <v>0</v>
      </c>
      <c r="BI138" s="5">
        <f t="shared" si="170"/>
        <v>-5000</v>
      </c>
      <c r="BJ138" s="5">
        <f>INDEX('Team forecast'!$M$3:$AU$22,MATCH($B138,'Team forecast'!$B$3:$B$22,0),MATCH(BJ$1,'Team forecast'!$M$2:$AU$2,0))*IF($Y138&gt;0,25000,0)</f>
        <v>0</v>
      </c>
      <c r="BK138" s="5">
        <f>INDEX('Team forecast'!$M$3:$AU$22,MATCH($B138,'Team forecast'!$B$3:$B$22,0),MATCH(BK$1,'Team forecast'!$M$2:$AU$2,0))*IF($Y138&gt;0,5000,0)</f>
        <v>0</v>
      </c>
      <c r="BL138" s="5">
        <f>INDEX('Team forecast'!$M$3:$AU$22,MATCH($B138,'Team forecast'!$B$3:$B$22,0),MATCH(BL$1,'Team forecast'!$M$2:$AU$2,0))*IF($Y138&gt;0,-15000,0)</f>
        <v>0</v>
      </c>
      <c r="BM138" s="5">
        <f t="shared" si="171"/>
        <v>0</v>
      </c>
      <c r="BN138" s="5">
        <f t="shared" si="172"/>
        <v>0</v>
      </c>
      <c r="BO138" s="5">
        <f t="shared" si="173"/>
        <v>0</v>
      </c>
      <c r="BP138" s="5">
        <f t="shared" si="174"/>
        <v>0</v>
      </c>
      <c r="BQ138" s="5">
        <f t="shared" si="175"/>
        <v>0</v>
      </c>
      <c r="BR138" s="5">
        <f t="shared" si="176"/>
        <v>0</v>
      </c>
      <c r="BS138" s="5">
        <f t="shared" si="177"/>
        <v>0</v>
      </c>
      <c r="BT138" s="5">
        <f t="shared" si="178"/>
        <v>0</v>
      </c>
      <c r="BU138" s="5">
        <f t="shared" si="179"/>
        <v>0</v>
      </c>
      <c r="BV138" s="5">
        <f>IFERROR(SUM(BJ138:BU138),0)*((Cockpit!$C$3)^2)</f>
        <v>0</v>
      </c>
      <c r="BW138" s="19">
        <f>INDEX('Team forecast'!$M$3:$AU$22,MATCH($B138,'Team forecast'!$B$3:$B$22,0),MATCH(BW$1,'Team forecast'!$M$2:$AU$2,0))</f>
        <v>0</v>
      </c>
      <c r="BX138" s="19">
        <f>INDEX('Team forecast'!$M$3:$AU$22,MATCH($B138,'Team forecast'!$B$3:$B$22,0),MATCH(BX$1,'Team forecast'!$M$2:$AU$2,0))</f>
        <v>0</v>
      </c>
      <c r="BY138" s="19">
        <f>INDEX('Team forecast'!$M$3:$AU$22,MATCH($B138,'Team forecast'!$B$3:$B$22,0),MATCH(BY$1,'Team forecast'!$M$2:$AU$2,0))</f>
        <v>0</v>
      </c>
      <c r="BZ138" s="19">
        <f>INDEX('Team forecast'!$M$3:$AU$22,MATCH($B138,'Team forecast'!$B$3:$B$22,0),MATCH(BZ$1,'Team forecast'!$M$2:$AU$2,0))</f>
        <v>0</v>
      </c>
      <c r="CA138" s="5">
        <f t="shared" si="180"/>
        <v>-5000</v>
      </c>
      <c r="CB138" s="5">
        <f>INDEX('Team forecast'!$M$3:$AU$22,MATCH($B138,'Team forecast'!$B$3:$B$22,0),MATCH(CB$1,'Team forecast'!$M$2:$AU$2,0))*IF($Y138&gt;0,25000,0)</f>
        <v>0</v>
      </c>
      <c r="CC138" s="5">
        <f>INDEX('Team forecast'!$M$3:$AU$22,MATCH($B138,'Team forecast'!$B$3:$B$22,0),MATCH(CC$1,'Team forecast'!$M$2:$AU$2,0))*IF($Y138&gt;0,5000,0)</f>
        <v>0</v>
      </c>
      <c r="CD138" s="5">
        <f>INDEX('Team forecast'!$M$3:$AU$22,MATCH($B138,'Team forecast'!$B$3:$B$22,0),MATCH(CD$1,'Team forecast'!$M$2:$AU$2,0))*IF($Y138&gt;0,-15000,0)</f>
        <v>0</v>
      </c>
      <c r="CE138" s="5">
        <f t="shared" si="181"/>
        <v>0</v>
      </c>
      <c r="CF138" s="5">
        <f t="shared" si="182"/>
        <v>0</v>
      </c>
      <c r="CG138" s="5">
        <f t="shared" si="183"/>
        <v>0</v>
      </c>
      <c r="CH138" s="5">
        <f t="shared" si="184"/>
        <v>0</v>
      </c>
      <c r="CI138" s="5">
        <f t="shared" si="185"/>
        <v>0</v>
      </c>
      <c r="CJ138" s="5">
        <f t="shared" si="186"/>
        <v>0</v>
      </c>
      <c r="CK138" s="5">
        <f t="shared" si="187"/>
        <v>0</v>
      </c>
      <c r="CL138" s="5">
        <f t="shared" si="188"/>
        <v>0</v>
      </c>
      <c r="CM138" s="5">
        <f t="shared" si="189"/>
        <v>0</v>
      </c>
      <c r="CN138" s="5">
        <f>IFERROR(SUM(CB138:CM138),0)*((Cockpit!$C$3)^3)</f>
        <v>0</v>
      </c>
      <c r="CO138" s="19">
        <f>INDEX('Team forecast'!$M$3:$AU$22,MATCH($B138,'Team forecast'!$B$3:$B$22,0),MATCH(CO$1,'Team forecast'!$M$2:$AU$2,0))</f>
        <v>0</v>
      </c>
      <c r="CP138" s="19">
        <f>INDEX('Team forecast'!$M$3:$AU$22,MATCH($B138,'Team forecast'!$B$3:$B$22,0),MATCH(CP$1,'Team forecast'!$M$2:$AU$2,0))</f>
        <v>0</v>
      </c>
      <c r="CQ138" s="19">
        <f>INDEX('Team forecast'!$M$3:$AU$22,MATCH($B138,'Team forecast'!$B$3:$B$22,0),MATCH(CQ$1,'Team forecast'!$M$2:$AU$2,0))</f>
        <v>0</v>
      </c>
      <c r="CR138" s="19">
        <f>INDEX('Team forecast'!$M$3:$AU$22,MATCH($B138,'Team forecast'!$B$3:$B$22,0),MATCH(CR$1,'Team forecast'!$M$2:$AU$2,0))</f>
        <v>0</v>
      </c>
      <c r="CS138" s="5">
        <f t="shared" si="190"/>
        <v>-5000</v>
      </c>
      <c r="CT138" s="5">
        <f>INDEX('Team forecast'!$M$3:$AU$22,MATCH($B138,'Team forecast'!$B$3:$B$22,0),MATCH(CT$1,'Team forecast'!$M$2:$AU$2,0))*IF($Y138&gt;0,25000,0)</f>
        <v>0</v>
      </c>
      <c r="CU138" s="5">
        <f>INDEX('Team forecast'!$M$3:$AU$22,MATCH($B138,'Team forecast'!$B$3:$B$22,0),MATCH(CU$1,'Team forecast'!$M$2:$AU$2,0))*IF($Y138&gt;0,5000,0)</f>
        <v>0</v>
      </c>
      <c r="CV138" s="5">
        <f>INDEX('Team forecast'!$M$3:$AU$22,MATCH($B138,'Team forecast'!$B$3:$B$22,0),MATCH(CV$1,'Team forecast'!$M$2:$AU$2,0))*IF($Y138&gt;0,-15000,0)</f>
        <v>0</v>
      </c>
      <c r="CW138" s="5">
        <f t="shared" si="191"/>
        <v>0</v>
      </c>
      <c r="CX138" s="5">
        <f t="shared" si="192"/>
        <v>0</v>
      </c>
      <c r="CY138" s="5">
        <f t="shared" si="193"/>
        <v>0</v>
      </c>
      <c r="CZ138" s="5">
        <f t="shared" si="194"/>
        <v>0</v>
      </c>
      <c r="DA138" s="5">
        <f t="shared" si="195"/>
        <v>0</v>
      </c>
      <c r="DB138" s="5">
        <f t="shared" si="196"/>
        <v>0</v>
      </c>
      <c r="DC138" s="5">
        <f t="shared" si="197"/>
        <v>0</v>
      </c>
      <c r="DD138" s="5">
        <f t="shared" si="198"/>
        <v>0</v>
      </c>
      <c r="DE138" s="5">
        <f t="shared" si="199"/>
        <v>0</v>
      </c>
      <c r="DF138" s="5">
        <f>IFERROR(SUM(CT138:DE138),0)*((Cockpit!$C$3)^4)</f>
        <v>0</v>
      </c>
      <c r="DG138" s="19">
        <f>INDEX('Team forecast'!$M$3:$AU$22,MATCH($B138,'Team forecast'!$B$3:$B$22,0),MATCH(DG$1,'Team forecast'!$M$2:$AU$2,0))</f>
        <v>0</v>
      </c>
      <c r="DH138" s="19">
        <f>INDEX('Team forecast'!$M$3:$AU$22,MATCH($B138,'Team forecast'!$B$3:$B$22,0),MATCH(DH$1,'Team forecast'!$M$2:$AU$2,0))</f>
        <v>0</v>
      </c>
      <c r="DI138" s="19">
        <f>INDEX('Team forecast'!$M$3:$AU$22,MATCH($B138,'Team forecast'!$B$3:$B$22,0),MATCH(DI$1,'Team forecast'!$M$2:$AU$2,0))</f>
        <v>0</v>
      </c>
      <c r="DJ138" s="19">
        <f>INDEX('Team forecast'!$M$3:$AU$22,MATCH($B138,'Team forecast'!$B$3:$B$22,0),MATCH(DJ$1,'Team forecast'!$M$2:$AU$2,0))</f>
        <v>0</v>
      </c>
      <c r="DK138" s="5">
        <f t="shared" si="200"/>
        <v>-5000</v>
      </c>
      <c r="DL138" s="5">
        <f>INDEX('Team forecast'!$M$3:$AU$22,MATCH($B138,'Team forecast'!$B$3:$B$22,0),MATCH(DL$1,'Team forecast'!$M$2:$AU$2,0))*IF($Y138&gt;0,25000,0)</f>
        <v>0</v>
      </c>
      <c r="DM138" s="5">
        <f>INDEX('Team forecast'!$M$3:$AU$22,MATCH($B138,'Team forecast'!$B$3:$B$22,0),MATCH(DM$1,'Team forecast'!$M$2:$AU$2,0))*IF($Y138&gt;0,5000,0)</f>
        <v>0</v>
      </c>
      <c r="DN138" s="5">
        <f>INDEX('Team forecast'!$M$3:$AU$22,MATCH($B138,'Team forecast'!$B$3:$B$22,0),MATCH(DN$1,'Team forecast'!$M$2:$AU$2,0))*IF($Y138&gt;0,-15000,0)</f>
        <v>0</v>
      </c>
      <c r="DO138" s="5">
        <f t="shared" si="201"/>
        <v>0</v>
      </c>
      <c r="DP138" s="5">
        <f t="shared" si="202"/>
        <v>0</v>
      </c>
      <c r="DQ138" s="5">
        <f t="shared" si="203"/>
        <v>0</v>
      </c>
      <c r="DR138" s="5">
        <f t="shared" si="204"/>
        <v>0</v>
      </c>
      <c r="DS138" s="5">
        <f t="shared" si="205"/>
        <v>0</v>
      </c>
      <c r="DT138" s="5">
        <f t="shared" si="206"/>
        <v>0</v>
      </c>
      <c r="DU138" s="5">
        <f t="shared" si="207"/>
        <v>0</v>
      </c>
      <c r="DV138" s="5">
        <f t="shared" si="208"/>
        <v>0</v>
      </c>
      <c r="DW138" s="5">
        <f t="shared" si="209"/>
        <v>0</v>
      </c>
      <c r="DX138" s="5">
        <f>IFERROR(SUM(DL138:DW138),0)*((Cockpit!$C$3)^5)</f>
        <v>0</v>
      </c>
      <c r="DY138" s="5">
        <f t="shared" si="210"/>
        <v>-5000</v>
      </c>
      <c r="DZ138" s="5" t="str">
        <f>IF(ISERROR(MATCH(A138,'Current squad'!B:B,0)),"No","Yes")</f>
        <v>No</v>
      </c>
      <c r="EA138" s="5" cm="1">
        <f t="array" ref="EA138">IFERROR(_xlfn.IFS(DZ138="Yes",0,DZ138="No",H138*1%),999999)</f>
        <v>24200</v>
      </c>
      <c r="EB138" s="5">
        <f t="shared" si="152"/>
        <v>2444200</v>
      </c>
      <c r="EC138" s="5">
        <f t="shared" si="211"/>
        <v>-29200</v>
      </c>
      <c r="ED138" s="1">
        <f t="shared" si="153"/>
        <v>-1.2066115702479339E-2</v>
      </c>
      <c r="EE138" s="5">
        <f>RANK(EC138,$EC$2:$EC$572)+COUNTIF($EC$2:EC138,EC138)-1</f>
        <v>281</v>
      </c>
      <c r="EF138" s="4">
        <f>RANK(ED138,$ED$2:$ED$572)+COUNTIF($ED$2:ED138,ED138)-1</f>
        <v>435</v>
      </c>
    </row>
    <row r="139" spans="1:136" x14ac:dyDescent="0.3">
      <c r="A139" t="str">
        <f>IF(Holdet.dk!A139&lt;&gt;"",Holdet.dk!A139,"")</f>
        <v>Marek Rodak</v>
      </c>
      <c r="B139" t="str">
        <f>INDEX(Holdet.dk!B:B,MATCH($A139,Holdet.dk!$A:$A,0))</f>
        <v>Fulham</v>
      </c>
      <c r="C139" t="str">
        <f>INDEX(Holdet.dk!C:C,MATCH($A139,Holdet.dk!$A:$A,0))</f>
        <v>Goalkeeper</v>
      </c>
      <c r="D139" t="str">
        <f>INDEX(Holdet.dk!D:D,MATCH($A139,Holdet.dk!$A:$A,0))</f>
        <v>2.890.000</v>
      </c>
      <c r="E139" s="1">
        <f>IFERROR(_xlfn.NUMBERVALUE(INDEX(Holdet.dk!$E:$E,MATCH($A139,Holdet.dk!$A:$A,0)),","),0)</f>
        <v>0</v>
      </c>
      <c r="F139" t="str">
        <f>IF(INDEX(Lookup!H:H,MATCH('Master data'!A139,Lookup!G:G,0))=0,A139,INDEX(Lookup!H:H,MATCH('Master data'!A139,Lookup!G:G,0)))</f>
        <v>Marek Rodak</v>
      </c>
      <c r="G139" t="str">
        <f>IFERROR(INDEX(Lookup!B:B,MATCH(INDEX(Rotowire!C:C,MATCH(F139,Rotowire!A:A,0)),Lookup!D:D,0)),"")</f>
        <v/>
      </c>
      <c r="H139" s="5">
        <f t="shared" si="144"/>
        <v>2890000</v>
      </c>
      <c r="I139" s="19">
        <f>IFERROR(INDEX('Team forecast'!$G$3:$I$22,MATCH($B139,'Team forecast'!$B$3:$B$22,0),MATCH(I$1,'Team forecast'!$G$2:$I$2,0)),0)</f>
        <v>0.79881656804733725</v>
      </c>
      <c r="J139" s="19">
        <f>IFERROR(INDEX('Team forecast'!$G$3:$I$22,MATCH($B139,'Team forecast'!$B$3:$B$22,0),MATCH(J$1,'Team forecast'!$G$2:$I$2,0)),0)</f>
        <v>0.8913043478260867</v>
      </c>
      <c r="K139" s="19">
        <f>IFERROR(INDEX('Team forecast'!$G$3:$I$22,MATCH($B139,'Team forecast'!$B$3:$B$22,0),MATCH(K$1,'Team forecast'!$G$2:$I$2,0)),0)</f>
        <v>1.1691703107234377</v>
      </c>
      <c r="L139">
        <f>SUMIFS(Rotowire!E:E,Rotowire!$A:$A,'Master data'!$F139)</f>
        <v>0</v>
      </c>
      <c r="M139" s="2">
        <f>SUMIFS(Rotowire!F:F,Rotowire!$A:$A,'Master data'!$F139)*I139</f>
        <v>0</v>
      </c>
      <c r="N139" s="2">
        <f>SUMIFS(Rotowire!G:G,Rotowire!$A:$A,'Master data'!$F139)*I139</f>
        <v>0</v>
      </c>
      <c r="O139" s="2">
        <f>SUMIFS(Rotowire!I:I,Rotowire!$A:$A,'Master data'!$F139)*I139</f>
        <v>0</v>
      </c>
      <c r="P139" s="2">
        <f>SUMIFS(Rotowire!W:W,Rotowire!$A:$A,'Master data'!$F139)*K139</f>
        <v>0</v>
      </c>
      <c r="Q139" s="2">
        <f>SUMIFS(Rotowire!Y:Y,Rotowire!$A:$A,'Master data'!$F139)*J139</f>
        <v>0</v>
      </c>
      <c r="R139" s="2">
        <f>SUMIFS(Rotowire!AB:AB,Rotowire!$A:$A,'Master data'!$F139)</f>
        <v>0</v>
      </c>
      <c r="S139" s="2">
        <f>SUMIFS(Rotowire!AC:AC,Rotowire!$A:$A,'Master data'!$F139)</f>
        <v>0</v>
      </c>
      <c r="T139" s="2">
        <f>INDEX('Team forecast'!D$3:D$22,MATCH($B139,'Team forecast'!$B$3:$B$22,0))</f>
        <v>1.35</v>
      </c>
      <c r="U139" s="2">
        <f>INDEX('Team forecast'!E$3:E$22,MATCH($B139,'Team forecast'!$B$3:$B$22,0))</f>
        <v>1.23</v>
      </c>
      <c r="V139" s="2">
        <f>INDEX('Team forecast'!J$3:J$22,MATCH($B139,'Team forecast'!$B$3:$B$22,0))</f>
        <v>0.39200000000000002</v>
      </c>
      <c r="W139" s="2">
        <f>INDEX('Team forecast'!K$3:K$22,MATCH($B139,'Team forecast'!$B$3:$B$22,0))</f>
        <v>0.2712</v>
      </c>
      <c r="X139" s="2">
        <f>INDEX('Team forecast'!L$3:L$22,MATCH($B139,'Team forecast'!$B$3:$B$22,0))</f>
        <v>0.33679999999999999</v>
      </c>
      <c r="Y139" s="5">
        <f t="shared" si="145"/>
        <v>-5000</v>
      </c>
      <c r="Z139" s="5">
        <f t="shared" si="146"/>
        <v>0</v>
      </c>
      <c r="AA139" s="5">
        <f t="shared" si="147"/>
        <v>0</v>
      </c>
      <c r="AB139" s="5">
        <f t="shared" si="148"/>
        <v>0</v>
      </c>
      <c r="AC139" s="5">
        <f t="shared" si="149"/>
        <v>0</v>
      </c>
      <c r="AD139" s="5">
        <f t="shared" si="154"/>
        <v>0</v>
      </c>
      <c r="AE139" s="5">
        <f t="shared" si="155"/>
        <v>0</v>
      </c>
      <c r="AF139" s="5">
        <f t="shared" si="150"/>
        <v>0</v>
      </c>
      <c r="AG139" s="5">
        <f t="shared" si="151"/>
        <v>0</v>
      </c>
      <c r="AH139" s="5">
        <f t="shared" si="156"/>
        <v>0</v>
      </c>
      <c r="AI139" s="5">
        <f t="shared" si="157"/>
        <v>0</v>
      </c>
      <c r="AJ139" s="5">
        <f t="shared" si="158"/>
        <v>0</v>
      </c>
      <c r="AK139" s="5">
        <f t="shared" si="159"/>
        <v>0</v>
      </c>
      <c r="AL139" s="5">
        <f>IFERROR(SUM(Y139:AK139),-5000)*((Cockpit!$C$3)^0)</f>
        <v>-5000</v>
      </c>
      <c r="AM139" s="19">
        <f>INDEX('Team forecast'!$M$3:$AU$22,MATCH($B139,'Team forecast'!$B$3:$B$22,0),MATCH(AM$1,'Team forecast'!$M$2:$AU$2,0))</f>
        <v>0</v>
      </c>
      <c r="AN139" s="19">
        <f>INDEX('Team forecast'!$M$3:$AU$22,MATCH($B139,'Team forecast'!$B$3:$B$22,0),MATCH(AN$1,'Team forecast'!$M$2:$AU$2,0))</f>
        <v>0</v>
      </c>
      <c r="AO139" s="19">
        <f>INDEX('Team forecast'!$M$3:$AU$22,MATCH($B139,'Team forecast'!$B$3:$B$22,0),MATCH(AO$1,'Team forecast'!$M$2:$AU$2,0))</f>
        <v>0</v>
      </c>
      <c r="AP139" s="19">
        <f>INDEX('Team forecast'!$M$3:$AU$22,MATCH($B139,'Team forecast'!$B$3:$B$22,0),MATCH(AP$1,'Team forecast'!$M$2:$AU$2,0))</f>
        <v>0</v>
      </c>
      <c r="AQ139" s="5">
        <f t="shared" si="160"/>
        <v>-5000</v>
      </c>
      <c r="AR139" s="5">
        <f>INDEX('Team forecast'!$M$3:$AU$22,MATCH($B139,'Team forecast'!$B$3:$B$22,0),MATCH(AR$1,'Team forecast'!$M$2:$AU$2,0))*IF($Y139&gt;0,25000,0)</f>
        <v>0</v>
      </c>
      <c r="AS139" s="5">
        <f>INDEX('Team forecast'!$M$3:$AU$22,MATCH($B139,'Team forecast'!$B$3:$B$22,0),MATCH(AS$1,'Team forecast'!$M$2:$AU$2,0))*IF($Y139&gt;0,5000,0)</f>
        <v>0</v>
      </c>
      <c r="AT139" s="5">
        <f>INDEX('Team forecast'!$M$3:$AU$22,MATCH($B139,'Team forecast'!$B$3:$B$22,0),MATCH(AT$1,'Team forecast'!$M$2:$AU$2,0))*IF($Y139&gt;0,-15000,0)</f>
        <v>0</v>
      </c>
      <c r="AU139" s="5">
        <f t="shared" si="161"/>
        <v>0</v>
      </c>
      <c r="AV139" s="5">
        <f t="shared" si="162"/>
        <v>0</v>
      </c>
      <c r="AW139" s="5">
        <f t="shared" si="163"/>
        <v>0</v>
      </c>
      <c r="AX139" s="5">
        <f t="shared" si="164"/>
        <v>0</v>
      </c>
      <c r="AY139" s="5">
        <f t="shared" si="165"/>
        <v>0</v>
      </c>
      <c r="AZ139" s="5">
        <f t="shared" si="166"/>
        <v>0</v>
      </c>
      <c r="BA139" s="5">
        <f t="shared" si="167"/>
        <v>0</v>
      </c>
      <c r="BB139" s="5">
        <f t="shared" si="168"/>
        <v>0</v>
      </c>
      <c r="BC139" s="5">
        <f t="shared" si="169"/>
        <v>0</v>
      </c>
      <c r="BD139" s="5">
        <f>IFERROR(SUM(AR139:BC139),0)*((Cockpit!$C$3)^1)</f>
        <v>0</v>
      </c>
      <c r="BE139" s="19">
        <f>INDEX('Team forecast'!$M$3:$AU$22,MATCH($B139,'Team forecast'!$B$3:$B$22,0),MATCH(BE$1,'Team forecast'!$M$2:$AU$2,0))</f>
        <v>0</v>
      </c>
      <c r="BF139" s="19">
        <f>INDEX('Team forecast'!$M$3:$AU$22,MATCH($B139,'Team forecast'!$B$3:$B$22,0),MATCH(BF$1,'Team forecast'!$M$2:$AU$2,0))</f>
        <v>0</v>
      </c>
      <c r="BG139" s="19">
        <f>INDEX('Team forecast'!$M$3:$AU$22,MATCH($B139,'Team forecast'!$B$3:$B$22,0),MATCH(BG$1,'Team forecast'!$M$2:$AU$2,0))</f>
        <v>0</v>
      </c>
      <c r="BH139" s="19">
        <f>INDEX('Team forecast'!$M$3:$AU$22,MATCH($B139,'Team forecast'!$B$3:$B$22,0),MATCH(BH$1,'Team forecast'!$M$2:$AU$2,0))</f>
        <v>0</v>
      </c>
      <c r="BI139" s="5">
        <f t="shared" si="170"/>
        <v>-5000</v>
      </c>
      <c r="BJ139" s="5">
        <f>INDEX('Team forecast'!$M$3:$AU$22,MATCH($B139,'Team forecast'!$B$3:$B$22,0),MATCH(BJ$1,'Team forecast'!$M$2:$AU$2,0))*IF($Y139&gt;0,25000,0)</f>
        <v>0</v>
      </c>
      <c r="BK139" s="5">
        <f>INDEX('Team forecast'!$M$3:$AU$22,MATCH($B139,'Team forecast'!$B$3:$B$22,0),MATCH(BK$1,'Team forecast'!$M$2:$AU$2,0))*IF($Y139&gt;0,5000,0)</f>
        <v>0</v>
      </c>
      <c r="BL139" s="5">
        <f>INDEX('Team forecast'!$M$3:$AU$22,MATCH($B139,'Team forecast'!$B$3:$B$22,0),MATCH(BL$1,'Team forecast'!$M$2:$AU$2,0))*IF($Y139&gt;0,-15000,0)</f>
        <v>0</v>
      </c>
      <c r="BM139" s="5">
        <f t="shared" si="171"/>
        <v>0</v>
      </c>
      <c r="BN139" s="5">
        <f t="shared" si="172"/>
        <v>0</v>
      </c>
      <c r="BO139" s="5">
        <f t="shared" si="173"/>
        <v>0</v>
      </c>
      <c r="BP139" s="5">
        <f t="shared" si="174"/>
        <v>0</v>
      </c>
      <c r="BQ139" s="5">
        <f t="shared" si="175"/>
        <v>0</v>
      </c>
      <c r="BR139" s="5">
        <f t="shared" si="176"/>
        <v>0</v>
      </c>
      <c r="BS139" s="5">
        <f t="shared" si="177"/>
        <v>0</v>
      </c>
      <c r="BT139" s="5">
        <f t="shared" si="178"/>
        <v>0</v>
      </c>
      <c r="BU139" s="5">
        <f t="shared" si="179"/>
        <v>0</v>
      </c>
      <c r="BV139" s="5">
        <f>IFERROR(SUM(BJ139:BU139),0)*((Cockpit!$C$3)^2)</f>
        <v>0</v>
      </c>
      <c r="BW139" s="19">
        <f>INDEX('Team forecast'!$M$3:$AU$22,MATCH($B139,'Team forecast'!$B$3:$B$22,0),MATCH(BW$1,'Team forecast'!$M$2:$AU$2,0))</f>
        <v>0</v>
      </c>
      <c r="BX139" s="19">
        <f>INDEX('Team forecast'!$M$3:$AU$22,MATCH($B139,'Team forecast'!$B$3:$B$22,0),MATCH(BX$1,'Team forecast'!$M$2:$AU$2,0))</f>
        <v>0</v>
      </c>
      <c r="BY139" s="19">
        <f>INDEX('Team forecast'!$M$3:$AU$22,MATCH($B139,'Team forecast'!$B$3:$B$22,0),MATCH(BY$1,'Team forecast'!$M$2:$AU$2,0))</f>
        <v>0</v>
      </c>
      <c r="BZ139" s="19">
        <f>INDEX('Team forecast'!$M$3:$AU$22,MATCH($B139,'Team forecast'!$B$3:$B$22,0),MATCH(BZ$1,'Team forecast'!$M$2:$AU$2,0))</f>
        <v>0</v>
      </c>
      <c r="CA139" s="5">
        <f t="shared" si="180"/>
        <v>-5000</v>
      </c>
      <c r="CB139" s="5">
        <f>INDEX('Team forecast'!$M$3:$AU$22,MATCH($B139,'Team forecast'!$B$3:$B$22,0),MATCH(CB$1,'Team forecast'!$M$2:$AU$2,0))*IF($Y139&gt;0,25000,0)</f>
        <v>0</v>
      </c>
      <c r="CC139" s="5">
        <f>INDEX('Team forecast'!$M$3:$AU$22,MATCH($B139,'Team forecast'!$B$3:$B$22,0),MATCH(CC$1,'Team forecast'!$M$2:$AU$2,0))*IF($Y139&gt;0,5000,0)</f>
        <v>0</v>
      </c>
      <c r="CD139" s="5">
        <f>INDEX('Team forecast'!$M$3:$AU$22,MATCH($B139,'Team forecast'!$B$3:$B$22,0),MATCH(CD$1,'Team forecast'!$M$2:$AU$2,0))*IF($Y139&gt;0,-15000,0)</f>
        <v>0</v>
      </c>
      <c r="CE139" s="5">
        <f t="shared" si="181"/>
        <v>0</v>
      </c>
      <c r="CF139" s="5">
        <f t="shared" si="182"/>
        <v>0</v>
      </c>
      <c r="CG139" s="5">
        <f t="shared" si="183"/>
        <v>0</v>
      </c>
      <c r="CH139" s="5">
        <f t="shared" si="184"/>
        <v>0</v>
      </c>
      <c r="CI139" s="5">
        <f t="shared" si="185"/>
        <v>0</v>
      </c>
      <c r="CJ139" s="5">
        <f t="shared" si="186"/>
        <v>0</v>
      </c>
      <c r="CK139" s="5">
        <f t="shared" si="187"/>
        <v>0</v>
      </c>
      <c r="CL139" s="5">
        <f t="shared" si="188"/>
        <v>0</v>
      </c>
      <c r="CM139" s="5">
        <f t="shared" si="189"/>
        <v>0</v>
      </c>
      <c r="CN139" s="5">
        <f>IFERROR(SUM(CB139:CM139),0)*((Cockpit!$C$3)^3)</f>
        <v>0</v>
      </c>
      <c r="CO139" s="19">
        <f>INDEX('Team forecast'!$M$3:$AU$22,MATCH($B139,'Team forecast'!$B$3:$B$22,0),MATCH(CO$1,'Team forecast'!$M$2:$AU$2,0))</f>
        <v>0</v>
      </c>
      <c r="CP139" s="19">
        <f>INDEX('Team forecast'!$M$3:$AU$22,MATCH($B139,'Team forecast'!$B$3:$B$22,0),MATCH(CP$1,'Team forecast'!$M$2:$AU$2,0))</f>
        <v>0</v>
      </c>
      <c r="CQ139" s="19">
        <f>INDEX('Team forecast'!$M$3:$AU$22,MATCH($B139,'Team forecast'!$B$3:$B$22,0),MATCH(CQ$1,'Team forecast'!$M$2:$AU$2,0))</f>
        <v>0</v>
      </c>
      <c r="CR139" s="19">
        <f>INDEX('Team forecast'!$M$3:$AU$22,MATCH($B139,'Team forecast'!$B$3:$B$22,0),MATCH(CR$1,'Team forecast'!$M$2:$AU$2,0))</f>
        <v>0</v>
      </c>
      <c r="CS139" s="5">
        <f t="shared" si="190"/>
        <v>-5000</v>
      </c>
      <c r="CT139" s="5">
        <f>INDEX('Team forecast'!$M$3:$AU$22,MATCH($B139,'Team forecast'!$B$3:$B$22,0),MATCH(CT$1,'Team forecast'!$M$2:$AU$2,0))*IF($Y139&gt;0,25000,0)</f>
        <v>0</v>
      </c>
      <c r="CU139" s="5">
        <f>INDEX('Team forecast'!$M$3:$AU$22,MATCH($B139,'Team forecast'!$B$3:$B$22,0),MATCH(CU$1,'Team forecast'!$M$2:$AU$2,0))*IF($Y139&gt;0,5000,0)</f>
        <v>0</v>
      </c>
      <c r="CV139" s="5">
        <f>INDEX('Team forecast'!$M$3:$AU$22,MATCH($B139,'Team forecast'!$B$3:$B$22,0),MATCH(CV$1,'Team forecast'!$M$2:$AU$2,0))*IF($Y139&gt;0,-15000,0)</f>
        <v>0</v>
      </c>
      <c r="CW139" s="5">
        <f t="shared" si="191"/>
        <v>0</v>
      </c>
      <c r="CX139" s="5">
        <f t="shared" si="192"/>
        <v>0</v>
      </c>
      <c r="CY139" s="5">
        <f t="shared" si="193"/>
        <v>0</v>
      </c>
      <c r="CZ139" s="5">
        <f t="shared" si="194"/>
        <v>0</v>
      </c>
      <c r="DA139" s="5">
        <f t="shared" si="195"/>
        <v>0</v>
      </c>
      <c r="DB139" s="5">
        <f t="shared" si="196"/>
        <v>0</v>
      </c>
      <c r="DC139" s="5">
        <f t="shared" si="197"/>
        <v>0</v>
      </c>
      <c r="DD139" s="5">
        <f t="shared" si="198"/>
        <v>0</v>
      </c>
      <c r="DE139" s="5">
        <f t="shared" si="199"/>
        <v>0</v>
      </c>
      <c r="DF139" s="5">
        <f>IFERROR(SUM(CT139:DE139),0)*((Cockpit!$C$3)^4)</f>
        <v>0</v>
      </c>
      <c r="DG139" s="19">
        <f>INDEX('Team forecast'!$M$3:$AU$22,MATCH($B139,'Team forecast'!$B$3:$B$22,0),MATCH(DG$1,'Team forecast'!$M$2:$AU$2,0))</f>
        <v>0</v>
      </c>
      <c r="DH139" s="19">
        <f>INDEX('Team forecast'!$M$3:$AU$22,MATCH($B139,'Team forecast'!$B$3:$B$22,0),MATCH(DH$1,'Team forecast'!$M$2:$AU$2,0))</f>
        <v>0</v>
      </c>
      <c r="DI139" s="19">
        <f>INDEX('Team forecast'!$M$3:$AU$22,MATCH($B139,'Team forecast'!$B$3:$B$22,0),MATCH(DI$1,'Team forecast'!$M$2:$AU$2,0))</f>
        <v>0</v>
      </c>
      <c r="DJ139" s="19">
        <f>INDEX('Team forecast'!$M$3:$AU$22,MATCH($B139,'Team forecast'!$B$3:$B$22,0),MATCH(DJ$1,'Team forecast'!$M$2:$AU$2,0))</f>
        <v>0</v>
      </c>
      <c r="DK139" s="5">
        <f t="shared" si="200"/>
        <v>-5000</v>
      </c>
      <c r="DL139" s="5">
        <f>INDEX('Team forecast'!$M$3:$AU$22,MATCH($B139,'Team forecast'!$B$3:$B$22,0),MATCH(DL$1,'Team forecast'!$M$2:$AU$2,0))*IF($Y139&gt;0,25000,0)</f>
        <v>0</v>
      </c>
      <c r="DM139" s="5">
        <f>INDEX('Team forecast'!$M$3:$AU$22,MATCH($B139,'Team forecast'!$B$3:$B$22,0),MATCH(DM$1,'Team forecast'!$M$2:$AU$2,0))*IF($Y139&gt;0,5000,0)</f>
        <v>0</v>
      </c>
      <c r="DN139" s="5">
        <f>INDEX('Team forecast'!$M$3:$AU$22,MATCH($B139,'Team forecast'!$B$3:$B$22,0),MATCH(DN$1,'Team forecast'!$M$2:$AU$2,0))*IF($Y139&gt;0,-15000,0)</f>
        <v>0</v>
      </c>
      <c r="DO139" s="5">
        <f t="shared" si="201"/>
        <v>0</v>
      </c>
      <c r="DP139" s="5">
        <f t="shared" si="202"/>
        <v>0</v>
      </c>
      <c r="DQ139" s="5">
        <f t="shared" si="203"/>
        <v>0</v>
      </c>
      <c r="DR139" s="5">
        <f t="shared" si="204"/>
        <v>0</v>
      </c>
      <c r="DS139" s="5">
        <f t="shared" si="205"/>
        <v>0</v>
      </c>
      <c r="DT139" s="5">
        <f t="shared" si="206"/>
        <v>0</v>
      </c>
      <c r="DU139" s="5">
        <f t="shared" si="207"/>
        <v>0</v>
      </c>
      <c r="DV139" s="5">
        <f t="shared" si="208"/>
        <v>0</v>
      </c>
      <c r="DW139" s="5">
        <f t="shared" si="209"/>
        <v>0</v>
      </c>
      <c r="DX139" s="5">
        <f>IFERROR(SUM(DL139:DW139),0)*((Cockpit!$C$3)^5)</f>
        <v>0</v>
      </c>
      <c r="DY139" s="5">
        <f t="shared" si="210"/>
        <v>-5000</v>
      </c>
      <c r="DZ139" s="5" t="str">
        <f>IF(ISERROR(MATCH(A139,'Current squad'!B:B,0)),"No","Yes")</f>
        <v>No</v>
      </c>
      <c r="EA139" s="5" cm="1">
        <f t="array" ref="EA139">IFERROR(_xlfn.IFS(DZ139="Yes",0,DZ139="No",H139*1%),999999)</f>
        <v>28900</v>
      </c>
      <c r="EB139" s="5">
        <f t="shared" si="152"/>
        <v>2918900</v>
      </c>
      <c r="EC139" s="5">
        <f t="shared" si="211"/>
        <v>-33900</v>
      </c>
      <c r="ED139" s="1">
        <f t="shared" si="153"/>
        <v>-1.1730103806228374E-2</v>
      </c>
      <c r="EE139" s="5">
        <f>RANK(EC139,$EC$2:$EC$572)+COUNTIF($EC$2:EC139,EC139)-1</f>
        <v>345</v>
      </c>
      <c r="EF139" s="4">
        <f>RANK(ED139,$ED$2:$ED$572)+COUNTIF($ED$2:ED139,ED139)-1</f>
        <v>381</v>
      </c>
    </row>
    <row r="140" spans="1:136" x14ac:dyDescent="0.3">
      <c r="A140" t="str">
        <f>IF(Holdet.dk!A140&lt;&gt;"",Holdet.dk!A140,"")</f>
        <v>Ezri Konsa Ngoyo</v>
      </c>
      <c r="B140" t="str">
        <f>INDEX(Holdet.dk!B:B,MATCH($A140,Holdet.dk!$A:$A,0))</f>
        <v>Aston Villa</v>
      </c>
      <c r="C140" t="str">
        <f>INDEX(Holdet.dk!C:C,MATCH($A140,Holdet.dk!$A:$A,0))</f>
        <v>Defense</v>
      </c>
      <c r="D140" t="str">
        <f>INDEX(Holdet.dk!D:D,MATCH($A140,Holdet.dk!$A:$A,0))</f>
        <v>4.532.000</v>
      </c>
      <c r="E140" s="1">
        <f>IFERROR(_xlfn.NUMBERVALUE(INDEX(Holdet.dk!$E:$E,MATCH($A140,Holdet.dk!$A:$A,0)),","),0)</f>
        <v>6.0000000000000001E-3</v>
      </c>
      <c r="F140" t="str">
        <f>IF(INDEX(Lookup!H:H,MATCH('Master data'!A140,Lookup!G:G,0))=0,A140,INDEX(Lookup!H:H,MATCH('Master data'!A140,Lookup!G:G,0)))</f>
        <v>Ezri Konsa</v>
      </c>
      <c r="G140" t="str">
        <f>IFERROR(INDEX(Lookup!B:B,MATCH(INDEX(Rotowire!C:C,MATCH(F140,Rotowire!A:A,0)),Lookup!D:D,0)),"")</f>
        <v>Chelsea</v>
      </c>
      <c r="H140" s="5">
        <f t="shared" si="144"/>
        <v>4532000</v>
      </c>
      <c r="I140" s="19">
        <f>IFERROR(INDEX('Team forecast'!$G$3:$I$22,MATCH($B140,'Team forecast'!$B$3:$B$22,0),MATCH(I$1,'Team forecast'!$G$2:$I$2,0)),0)</f>
        <v>0.82291666666666674</v>
      </c>
      <c r="J140" s="19">
        <f>IFERROR(INDEX('Team forecast'!$G$3:$I$22,MATCH($B140,'Team forecast'!$B$3:$B$22,0),MATCH(J$1,'Team forecast'!$G$2:$I$2,0)),0)</f>
        <v>0.93034825870646787</v>
      </c>
      <c r="K140" s="19">
        <f>IFERROR(INDEX('Team forecast'!$G$3:$I$22,MATCH($B140,'Team forecast'!$B$3:$B$22,0),MATCH(K$1,'Team forecast'!$G$2:$I$2,0)),0)</f>
        <v>1.2843638484594284</v>
      </c>
      <c r="L140">
        <f>SUMIFS(Rotowire!E:E,Rotowire!$A:$A,'Master data'!$F140)</f>
        <v>95</v>
      </c>
      <c r="M140" s="2">
        <f>SUMIFS(Rotowire!F:F,Rotowire!$A:$A,'Master data'!$F140)*I140</f>
        <v>3.291666666666667E-2</v>
      </c>
      <c r="N140" s="2">
        <f>SUMIFS(Rotowire!G:G,Rotowire!$A:$A,'Master data'!$F140)*I140</f>
        <v>2.4687500000000001E-2</v>
      </c>
      <c r="O140" s="2">
        <f>SUMIFS(Rotowire!I:I,Rotowire!$A:$A,'Master data'!$F140)*I140</f>
        <v>0.19750000000000001</v>
      </c>
      <c r="P140" s="2">
        <f>SUMIFS(Rotowire!W:W,Rotowire!$A:$A,'Master data'!$F140)*K140</f>
        <v>0.1541236618151314</v>
      </c>
      <c r="Q140" s="2">
        <f>SUMIFS(Rotowire!Y:Y,Rotowire!$A:$A,'Master data'!$F140)*J140</f>
        <v>0</v>
      </c>
      <c r="R140" s="2">
        <f>SUMIFS(Rotowire!AB:AB,Rotowire!$A:$A,'Master data'!$F140)</f>
        <v>0.2</v>
      </c>
      <c r="S140" s="2">
        <f>SUMIFS(Rotowire!AC:AC,Rotowire!$A:$A,'Master data'!$F140)</f>
        <v>0.02</v>
      </c>
      <c r="T140" s="2">
        <f>INDEX('Team forecast'!D$3:D$22,MATCH($B140,'Team forecast'!$B$3:$B$22,0))</f>
        <v>0.79</v>
      </c>
      <c r="U140" s="2">
        <f>INDEX('Team forecast'!E$3:E$22,MATCH($B140,'Team forecast'!$B$3:$B$22,0))</f>
        <v>1.87</v>
      </c>
      <c r="V140" s="2">
        <f>INDEX('Team forecast'!J$3:J$22,MATCH($B140,'Team forecast'!$B$3:$B$22,0))</f>
        <v>0.15010000000000001</v>
      </c>
      <c r="W140" s="2">
        <f>INDEX('Team forecast'!K$3:K$22,MATCH($B140,'Team forecast'!$B$3:$B$22,0))</f>
        <v>0.2238</v>
      </c>
      <c r="X140" s="2">
        <f>INDEX('Team forecast'!L$3:L$22,MATCH($B140,'Team forecast'!$B$3:$B$22,0))</f>
        <v>0.62609999999999999</v>
      </c>
      <c r="Y140" s="5">
        <f t="shared" si="145"/>
        <v>7000</v>
      </c>
      <c r="Z140" s="5">
        <f t="shared" si="146"/>
        <v>3752.5000000000005</v>
      </c>
      <c r="AA140" s="5">
        <f t="shared" si="147"/>
        <v>1119</v>
      </c>
      <c r="AB140" s="5">
        <f t="shared" si="148"/>
        <v>-9391.5</v>
      </c>
      <c r="AC140" s="5">
        <f t="shared" si="149"/>
        <v>4937.5000000000009</v>
      </c>
      <c r="AD140" s="5">
        <f t="shared" si="154"/>
        <v>1234.375</v>
      </c>
      <c r="AE140" s="5">
        <f t="shared" si="155"/>
        <v>1975</v>
      </c>
      <c r="AF140" s="5">
        <f t="shared" si="150"/>
        <v>7706.18309075657</v>
      </c>
      <c r="AG140" s="5">
        <f t="shared" si="151"/>
        <v>0</v>
      </c>
      <c r="AH140" s="5">
        <f t="shared" si="156"/>
        <v>-4000</v>
      </c>
      <c r="AI140" s="5">
        <f t="shared" si="157"/>
        <v>-1000</v>
      </c>
      <c r="AJ140" s="5">
        <f t="shared" si="158"/>
        <v>7900</v>
      </c>
      <c r="AK140" s="5">
        <f t="shared" si="159"/>
        <v>-14960</v>
      </c>
      <c r="AL140" s="5">
        <f>IFERROR(SUM(Y140:AK140),-5000)*((Cockpit!$C$3)^0)</f>
        <v>6273.0580907565709</v>
      </c>
      <c r="AM140" s="19">
        <f>INDEX('Team forecast'!$M$3:$AU$22,MATCH($B140,'Team forecast'!$B$3:$B$22,0),MATCH(AM$1,'Team forecast'!$M$2:$AU$2,0))</f>
        <v>0</v>
      </c>
      <c r="AN140" s="19">
        <f>INDEX('Team forecast'!$M$3:$AU$22,MATCH($B140,'Team forecast'!$B$3:$B$22,0),MATCH(AN$1,'Team forecast'!$M$2:$AU$2,0))</f>
        <v>0</v>
      </c>
      <c r="AO140" s="19">
        <f>INDEX('Team forecast'!$M$3:$AU$22,MATCH($B140,'Team forecast'!$B$3:$B$22,0),MATCH(AO$1,'Team forecast'!$M$2:$AU$2,0))</f>
        <v>0</v>
      </c>
      <c r="AP140" s="19">
        <f>INDEX('Team forecast'!$M$3:$AU$22,MATCH($B140,'Team forecast'!$B$3:$B$22,0),MATCH(AP$1,'Team forecast'!$M$2:$AU$2,0))</f>
        <v>0</v>
      </c>
      <c r="AQ140" s="5">
        <f t="shared" si="160"/>
        <v>7000</v>
      </c>
      <c r="AR140" s="5">
        <f>INDEX('Team forecast'!$M$3:$AU$22,MATCH($B140,'Team forecast'!$B$3:$B$22,0),MATCH(AR$1,'Team forecast'!$M$2:$AU$2,0))*IF($Y140&gt;0,25000,0)</f>
        <v>0</v>
      </c>
      <c r="AS140" s="5">
        <f>INDEX('Team forecast'!$M$3:$AU$22,MATCH($B140,'Team forecast'!$B$3:$B$22,0),MATCH(AS$1,'Team forecast'!$M$2:$AU$2,0))*IF($Y140&gt;0,5000,0)</f>
        <v>0</v>
      </c>
      <c r="AT140" s="5">
        <f>INDEX('Team forecast'!$M$3:$AU$22,MATCH($B140,'Team forecast'!$B$3:$B$22,0),MATCH(AT$1,'Team forecast'!$M$2:$AU$2,0))*IF($Y140&gt;0,-15000,0)</f>
        <v>0</v>
      </c>
      <c r="AU140" s="5">
        <f t="shared" si="161"/>
        <v>0</v>
      </c>
      <c r="AV140" s="5">
        <f t="shared" si="162"/>
        <v>0</v>
      </c>
      <c r="AW140" s="5">
        <f t="shared" si="163"/>
        <v>0</v>
      </c>
      <c r="AX140" s="5">
        <f t="shared" si="164"/>
        <v>0</v>
      </c>
      <c r="AY140" s="5">
        <f t="shared" si="165"/>
        <v>0</v>
      </c>
      <c r="AZ140" s="5">
        <f t="shared" si="166"/>
        <v>-4000</v>
      </c>
      <c r="BA140" s="5">
        <f t="shared" si="167"/>
        <v>-1000</v>
      </c>
      <c r="BB140" s="5">
        <f t="shared" si="168"/>
        <v>0</v>
      </c>
      <c r="BC140" s="5">
        <f t="shared" si="169"/>
        <v>0</v>
      </c>
      <c r="BD140" s="5">
        <f>IFERROR(SUM(AR140:BC140),0)*((Cockpit!$C$3)^1)</f>
        <v>-3500</v>
      </c>
      <c r="BE140" s="19">
        <f>INDEX('Team forecast'!$M$3:$AU$22,MATCH($B140,'Team forecast'!$B$3:$B$22,0),MATCH(BE$1,'Team forecast'!$M$2:$AU$2,0))</f>
        <v>0</v>
      </c>
      <c r="BF140" s="19">
        <f>INDEX('Team forecast'!$M$3:$AU$22,MATCH($B140,'Team forecast'!$B$3:$B$22,0),MATCH(BF$1,'Team forecast'!$M$2:$AU$2,0))</f>
        <v>0</v>
      </c>
      <c r="BG140" s="19">
        <f>INDEX('Team forecast'!$M$3:$AU$22,MATCH($B140,'Team forecast'!$B$3:$B$22,0),MATCH(BG$1,'Team forecast'!$M$2:$AU$2,0))</f>
        <v>0</v>
      </c>
      <c r="BH140" s="19">
        <f>INDEX('Team forecast'!$M$3:$AU$22,MATCH($B140,'Team forecast'!$B$3:$B$22,0),MATCH(BH$1,'Team forecast'!$M$2:$AU$2,0))</f>
        <v>0</v>
      </c>
      <c r="BI140" s="5">
        <f t="shared" si="170"/>
        <v>7000</v>
      </c>
      <c r="BJ140" s="5">
        <f>INDEX('Team forecast'!$M$3:$AU$22,MATCH($B140,'Team forecast'!$B$3:$B$22,0),MATCH(BJ$1,'Team forecast'!$M$2:$AU$2,0))*IF($Y140&gt;0,25000,0)</f>
        <v>0</v>
      </c>
      <c r="BK140" s="5">
        <f>INDEX('Team forecast'!$M$3:$AU$22,MATCH($B140,'Team forecast'!$B$3:$B$22,0),MATCH(BK$1,'Team forecast'!$M$2:$AU$2,0))*IF($Y140&gt;0,5000,0)</f>
        <v>0</v>
      </c>
      <c r="BL140" s="5">
        <f>INDEX('Team forecast'!$M$3:$AU$22,MATCH($B140,'Team forecast'!$B$3:$B$22,0),MATCH(BL$1,'Team forecast'!$M$2:$AU$2,0))*IF($Y140&gt;0,-15000,0)</f>
        <v>0</v>
      </c>
      <c r="BM140" s="5">
        <f t="shared" si="171"/>
        <v>0</v>
      </c>
      <c r="BN140" s="5">
        <f t="shared" si="172"/>
        <v>0</v>
      </c>
      <c r="BO140" s="5">
        <f t="shared" si="173"/>
        <v>0</v>
      </c>
      <c r="BP140" s="5">
        <f t="shared" si="174"/>
        <v>0</v>
      </c>
      <c r="BQ140" s="5">
        <f t="shared" si="175"/>
        <v>0</v>
      </c>
      <c r="BR140" s="5">
        <f t="shared" si="176"/>
        <v>-4000</v>
      </c>
      <c r="BS140" s="5">
        <f t="shared" si="177"/>
        <v>-1000</v>
      </c>
      <c r="BT140" s="5">
        <f t="shared" si="178"/>
        <v>0</v>
      </c>
      <c r="BU140" s="5">
        <f t="shared" si="179"/>
        <v>0</v>
      </c>
      <c r="BV140" s="5">
        <f>IFERROR(SUM(BJ140:BU140),0)*((Cockpit!$C$3)^2)</f>
        <v>-2449.9999999999995</v>
      </c>
      <c r="BW140" s="19">
        <f>INDEX('Team forecast'!$M$3:$AU$22,MATCH($B140,'Team forecast'!$B$3:$B$22,0),MATCH(BW$1,'Team forecast'!$M$2:$AU$2,0))</f>
        <v>0</v>
      </c>
      <c r="BX140" s="19">
        <f>INDEX('Team forecast'!$M$3:$AU$22,MATCH($B140,'Team forecast'!$B$3:$B$22,0),MATCH(BX$1,'Team forecast'!$M$2:$AU$2,0))</f>
        <v>0</v>
      </c>
      <c r="BY140" s="19">
        <f>INDEX('Team forecast'!$M$3:$AU$22,MATCH($B140,'Team forecast'!$B$3:$B$22,0),MATCH(BY$1,'Team forecast'!$M$2:$AU$2,0))</f>
        <v>0</v>
      </c>
      <c r="BZ140" s="19">
        <f>INDEX('Team forecast'!$M$3:$AU$22,MATCH($B140,'Team forecast'!$B$3:$B$22,0),MATCH(BZ$1,'Team forecast'!$M$2:$AU$2,0))</f>
        <v>0</v>
      </c>
      <c r="CA140" s="5">
        <f t="shared" si="180"/>
        <v>7000</v>
      </c>
      <c r="CB140" s="5">
        <f>INDEX('Team forecast'!$M$3:$AU$22,MATCH($B140,'Team forecast'!$B$3:$B$22,0),MATCH(CB$1,'Team forecast'!$M$2:$AU$2,0))*IF($Y140&gt;0,25000,0)</f>
        <v>0</v>
      </c>
      <c r="CC140" s="5">
        <f>INDEX('Team forecast'!$M$3:$AU$22,MATCH($B140,'Team forecast'!$B$3:$B$22,0),MATCH(CC$1,'Team forecast'!$M$2:$AU$2,0))*IF($Y140&gt;0,5000,0)</f>
        <v>0</v>
      </c>
      <c r="CD140" s="5">
        <f>INDEX('Team forecast'!$M$3:$AU$22,MATCH($B140,'Team forecast'!$B$3:$B$22,0),MATCH(CD$1,'Team forecast'!$M$2:$AU$2,0))*IF($Y140&gt;0,-15000,0)</f>
        <v>0</v>
      </c>
      <c r="CE140" s="5">
        <f t="shared" si="181"/>
        <v>0</v>
      </c>
      <c r="CF140" s="5">
        <f t="shared" si="182"/>
        <v>0</v>
      </c>
      <c r="CG140" s="5">
        <f t="shared" si="183"/>
        <v>0</v>
      </c>
      <c r="CH140" s="5">
        <f t="shared" si="184"/>
        <v>0</v>
      </c>
      <c r="CI140" s="5">
        <f t="shared" si="185"/>
        <v>0</v>
      </c>
      <c r="CJ140" s="5">
        <f t="shared" si="186"/>
        <v>-4000</v>
      </c>
      <c r="CK140" s="5">
        <f t="shared" si="187"/>
        <v>-1000</v>
      </c>
      <c r="CL140" s="5">
        <f t="shared" si="188"/>
        <v>0</v>
      </c>
      <c r="CM140" s="5">
        <f t="shared" si="189"/>
        <v>0</v>
      </c>
      <c r="CN140" s="5">
        <f>IFERROR(SUM(CB140:CM140),0)*((Cockpit!$C$3)^3)</f>
        <v>-1714.9999999999995</v>
      </c>
      <c r="CO140" s="19">
        <f>INDEX('Team forecast'!$M$3:$AU$22,MATCH($B140,'Team forecast'!$B$3:$B$22,0),MATCH(CO$1,'Team forecast'!$M$2:$AU$2,0))</f>
        <v>0</v>
      </c>
      <c r="CP140" s="19">
        <f>INDEX('Team forecast'!$M$3:$AU$22,MATCH($B140,'Team forecast'!$B$3:$B$22,0),MATCH(CP$1,'Team forecast'!$M$2:$AU$2,0))</f>
        <v>0</v>
      </c>
      <c r="CQ140" s="19">
        <f>INDEX('Team forecast'!$M$3:$AU$22,MATCH($B140,'Team forecast'!$B$3:$B$22,0),MATCH(CQ$1,'Team forecast'!$M$2:$AU$2,0))</f>
        <v>0</v>
      </c>
      <c r="CR140" s="19">
        <f>INDEX('Team forecast'!$M$3:$AU$22,MATCH($B140,'Team forecast'!$B$3:$B$22,0),MATCH(CR$1,'Team forecast'!$M$2:$AU$2,0))</f>
        <v>0</v>
      </c>
      <c r="CS140" s="5">
        <f t="shared" si="190"/>
        <v>7000</v>
      </c>
      <c r="CT140" s="5">
        <f>INDEX('Team forecast'!$M$3:$AU$22,MATCH($B140,'Team forecast'!$B$3:$B$22,0),MATCH(CT$1,'Team forecast'!$M$2:$AU$2,0))*IF($Y140&gt;0,25000,0)</f>
        <v>0</v>
      </c>
      <c r="CU140" s="5">
        <f>INDEX('Team forecast'!$M$3:$AU$22,MATCH($B140,'Team forecast'!$B$3:$B$22,0),MATCH(CU$1,'Team forecast'!$M$2:$AU$2,0))*IF($Y140&gt;0,5000,0)</f>
        <v>0</v>
      </c>
      <c r="CV140" s="5">
        <f>INDEX('Team forecast'!$M$3:$AU$22,MATCH($B140,'Team forecast'!$B$3:$B$22,0),MATCH(CV$1,'Team forecast'!$M$2:$AU$2,0))*IF($Y140&gt;0,-15000,0)</f>
        <v>0</v>
      </c>
      <c r="CW140" s="5">
        <f t="shared" si="191"/>
        <v>0</v>
      </c>
      <c r="CX140" s="5">
        <f t="shared" si="192"/>
        <v>0</v>
      </c>
      <c r="CY140" s="5">
        <f t="shared" si="193"/>
        <v>0</v>
      </c>
      <c r="CZ140" s="5">
        <f t="shared" si="194"/>
        <v>0</v>
      </c>
      <c r="DA140" s="5">
        <f t="shared" si="195"/>
        <v>0</v>
      </c>
      <c r="DB140" s="5">
        <f t="shared" si="196"/>
        <v>-4000</v>
      </c>
      <c r="DC140" s="5">
        <f t="shared" si="197"/>
        <v>-1000</v>
      </c>
      <c r="DD140" s="5">
        <f t="shared" si="198"/>
        <v>0</v>
      </c>
      <c r="DE140" s="5">
        <f t="shared" si="199"/>
        <v>0</v>
      </c>
      <c r="DF140" s="5">
        <f>IFERROR(SUM(CT140:DE140),0)*((Cockpit!$C$3)^4)</f>
        <v>-1200.4999999999995</v>
      </c>
      <c r="DG140" s="19">
        <f>INDEX('Team forecast'!$M$3:$AU$22,MATCH($B140,'Team forecast'!$B$3:$B$22,0),MATCH(DG$1,'Team forecast'!$M$2:$AU$2,0))</f>
        <v>0</v>
      </c>
      <c r="DH140" s="19">
        <f>INDEX('Team forecast'!$M$3:$AU$22,MATCH($B140,'Team forecast'!$B$3:$B$22,0),MATCH(DH$1,'Team forecast'!$M$2:$AU$2,0))</f>
        <v>0</v>
      </c>
      <c r="DI140" s="19">
        <f>INDEX('Team forecast'!$M$3:$AU$22,MATCH($B140,'Team forecast'!$B$3:$B$22,0),MATCH(DI$1,'Team forecast'!$M$2:$AU$2,0))</f>
        <v>0</v>
      </c>
      <c r="DJ140" s="19">
        <f>INDEX('Team forecast'!$M$3:$AU$22,MATCH($B140,'Team forecast'!$B$3:$B$22,0),MATCH(DJ$1,'Team forecast'!$M$2:$AU$2,0))</f>
        <v>0</v>
      </c>
      <c r="DK140" s="5">
        <f t="shared" si="200"/>
        <v>7000</v>
      </c>
      <c r="DL140" s="5">
        <f>INDEX('Team forecast'!$M$3:$AU$22,MATCH($B140,'Team forecast'!$B$3:$B$22,0),MATCH(DL$1,'Team forecast'!$M$2:$AU$2,0))*IF($Y140&gt;0,25000,0)</f>
        <v>0</v>
      </c>
      <c r="DM140" s="5">
        <f>INDEX('Team forecast'!$M$3:$AU$22,MATCH($B140,'Team forecast'!$B$3:$B$22,0),MATCH(DM$1,'Team forecast'!$M$2:$AU$2,0))*IF($Y140&gt;0,5000,0)</f>
        <v>0</v>
      </c>
      <c r="DN140" s="5">
        <f>INDEX('Team forecast'!$M$3:$AU$22,MATCH($B140,'Team forecast'!$B$3:$B$22,0),MATCH(DN$1,'Team forecast'!$M$2:$AU$2,0))*IF($Y140&gt;0,-15000,0)</f>
        <v>0</v>
      </c>
      <c r="DO140" s="5">
        <f t="shared" si="201"/>
        <v>0</v>
      </c>
      <c r="DP140" s="5">
        <f t="shared" si="202"/>
        <v>0</v>
      </c>
      <c r="DQ140" s="5">
        <f t="shared" si="203"/>
        <v>0</v>
      </c>
      <c r="DR140" s="5">
        <f t="shared" si="204"/>
        <v>0</v>
      </c>
      <c r="DS140" s="5">
        <f t="shared" si="205"/>
        <v>0</v>
      </c>
      <c r="DT140" s="5">
        <f t="shared" si="206"/>
        <v>-4000</v>
      </c>
      <c r="DU140" s="5">
        <f t="shared" si="207"/>
        <v>-1000</v>
      </c>
      <c r="DV140" s="5">
        <f t="shared" si="208"/>
        <v>0</v>
      </c>
      <c r="DW140" s="5">
        <f t="shared" si="209"/>
        <v>0</v>
      </c>
      <c r="DX140" s="5">
        <f>IFERROR(SUM(DL140:DW140),0)*((Cockpit!$C$3)^5)</f>
        <v>-840.34999999999968</v>
      </c>
      <c r="DY140" s="5">
        <f t="shared" si="210"/>
        <v>-3432.7919092434277</v>
      </c>
      <c r="DZ140" s="5" t="str">
        <f>IF(ISERROR(MATCH(A140,'Current squad'!B:B,0)),"No","Yes")</f>
        <v>No</v>
      </c>
      <c r="EA140" s="5" cm="1">
        <f t="array" ref="EA140">IFERROR(_xlfn.IFS(DZ140="Yes",0,DZ140="No",H140*1%),999999)</f>
        <v>45320</v>
      </c>
      <c r="EB140" s="5">
        <f t="shared" si="152"/>
        <v>4577320</v>
      </c>
      <c r="EC140" s="5">
        <f t="shared" si="211"/>
        <v>-48752.791909243431</v>
      </c>
      <c r="ED140" s="1">
        <f t="shared" si="153"/>
        <v>-1.075745629065389E-2</v>
      </c>
      <c r="EE140" s="5">
        <f>RANK(EC140,$EC$2:$EC$572)+COUNTIF($EC$2:EC140,EC140)-1</f>
        <v>481</v>
      </c>
      <c r="EF140" s="4">
        <f>RANK(ED140,$ED$2:$ED$572)+COUNTIF($ED$2:ED140,ED140)-1</f>
        <v>209</v>
      </c>
    </row>
    <row r="141" spans="1:136" x14ac:dyDescent="0.3">
      <c r="A141" t="str">
        <f>IF(Holdet.dk!A141&lt;&gt;"",Holdet.dk!A141,"")</f>
        <v>Scott McTominay</v>
      </c>
      <c r="B141" t="str">
        <f>INDEX(Holdet.dk!B:B,MATCH($A141,Holdet.dk!$A:$A,0))</f>
        <v>Manchester United</v>
      </c>
      <c r="C141" t="str">
        <f>INDEX(Holdet.dk!C:C,MATCH($A141,Holdet.dk!$A:$A,0))</f>
        <v>Midfield</v>
      </c>
      <c r="D141" t="str">
        <f>INDEX(Holdet.dk!D:D,MATCH($A141,Holdet.dk!$A:$A,0))</f>
        <v>4.323.000</v>
      </c>
      <c r="E141" s="1">
        <f>IFERROR(_xlfn.NUMBERVALUE(INDEX(Holdet.dk!$E:$E,MATCH($A141,Holdet.dk!$A:$A,0)),","),0)</f>
        <v>0.14400000000000002</v>
      </c>
      <c r="F141" t="str">
        <f>IF(INDEX(Lookup!H:H,MATCH('Master data'!A141,Lookup!G:G,0))=0,A141,INDEX(Lookup!H:H,MATCH('Master data'!A141,Lookup!G:G,0)))</f>
        <v>Scott McTominay</v>
      </c>
      <c r="G141" t="str">
        <f>IFERROR(INDEX(Lookup!B:B,MATCH(INDEX(Rotowire!C:C,MATCH(F141,Rotowire!A:A,0)),Lookup!D:D,0)),"")</f>
        <v/>
      </c>
      <c r="H141" s="5">
        <f t="shared" si="144"/>
        <v>4323000</v>
      </c>
      <c r="I141" s="19">
        <f>IFERROR(INDEX('Team forecast'!$G$3:$I$22,MATCH($B141,'Team forecast'!$B$3:$B$22,0),MATCH(I$1,'Team forecast'!$G$2:$I$2,0)),0)</f>
        <v>1.0869565217391304</v>
      </c>
      <c r="J141" s="19">
        <f>IFERROR(INDEX('Team forecast'!$G$3:$I$22,MATCH($B141,'Team forecast'!$B$3:$B$22,0),MATCH(J$1,'Team forecast'!$G$2:$I$2,0)),0)</f>
        <v>0.75816993464052274</v>
      </c>
      <c r="K141" s="19">
        <f>IFERROR(INDEX('Team forecast'!$G$3:$I$22,MATCH($B141,'Team forecast'!$B$3:$B$22,0),MATCH(K$1,'Team forecast'!$G$2:$I$2,0)),0)</f>
        <v>1.4927913375362158</v>
      </c>
      <c r="L141">
        <f>SUMIFS(Rotowire!E:E,Rotowire!$A:$A,'Master data'!$F141)</f>
        <v>0</v>
      </c>
      <c r="M141" s="2">
        <f>SUMIFS(Rotowire!F:F,Rotowire!$A:$A,'Master data'!$F141)*I141</f>
        <v>0</v>
      </c>
      <c r="N141" s="2">
        <f>SUMIFS(Rotowire!G:G,Rotowire!$A:$A,'Master data'!$F141)*I141</f>
        <v>0</v>
      </c>
      <c r="O141" s="2">
        <f>SUMIFS(Rotowire!I:I,Rotowire!$A:$A,'Master data'!$F141)*I141</f>
        <v>0</v>
      </c>
      <c r="P141" s="2">
        <f>SUMIFS(Rotowire!W:W,Rotowire!$A:$A,'Master data'!$F141)*K141</f>
        <v>0</v>
      </c>
      <c r="Q141" s="2">
        <f>SUMIFS(Rotowire!Y:Y,Rotowire!$A:$A,'Master data'!$F141)*J141</f>
        <v>0</v>
      </c>
      <c r="R141" s="2">
        <f>SUMIFS(Rotowire!AB:AB,Rotowire!$A:$A,'Master data'!$F141)</f>
        <v>0</v>
      </c>
      <c r="S141" s="2">
        <f>SUMIFS(Rotowire!AC:AC,Rotowire!$A:$A,'Master data'!$F141)</f>
        <v>0</v>
      </c>
      <c r="T141" s="2">
        <f>INDEX('Team forecast'!D$3:D$22,MATCH($B141,'Team forecast'!$B$3:$B$22,0))</f>
        <v>1.5</v>
      </c>
      <c r="U141" s="2">
        <f>INDEX('Team forecast'!E$3:E$22,MATCH($B141,'Team forecast'!$B$3:$B$22,0))</f>
        <v>1.1599999999999999</v>
      </c>
      <c r="V141" s="2">
        <f>INDEX('Team forecast'!J$3:J$22,MATCH($B141,'Team forecast'!$B$3:$B$22,0))</f>
        <v>0.44640000000000002</v>
      </c>
      <c r="W141" s="2">
        <f>INDEX('Team forecast'!K$3:K$22,MATCH($B141,'Team forecast'!$B$3:$B$22,0))</f>
        <v>0.26269999999999999</v>
      </c>
      <c r="X141" s="2">
        <f>INDEX('Team forecast'!L$3:L$22,MATCH($B141,'Team forecast'!$B$3:$B$22,0))</f>
        <v>0.29099999999999998</v>
      </c>
      <c r="Y141" s="5">
        <f t="shared" si="145"/>
        <v>-5000</v>
      </c>
      <c r="Z141" s="5">
        <f t="shared" si="146"/>
        <v>0</v>
      </c>
      <c r="AA141" s="5">
        <f t="shared" si="147"/>
        <v>0</v>
      </c>
      <c r="AB141" s="5">
        <f t="shared" si="148"/>
        <v>0</v>
      </c>
      <c r="AC141" s="5">
        <f t="shared" si="149"/>
        <v>0</v>
      </c>
      <c r="AD141" s="5">
        <f t="shared" si="154"/>
        <v>0</v>
      </c>
      <c r="AE141" s="5">
        <f t="shared" si="155"/>
        <v>0</v>
      </c>
      <c r="AF141" s="5">
        <f t="shared" si="150"/>
        <v>0</v>
      </c>
      <c r="AG141" s="5">
        <f t="shared" si="151"/>
        <v>0</v>
      </c>
      <c r="AH141" s="5">
        <f t="shared" si="156"/>
        <v>0</v>
      </c>
      <c r="AI141" s="5">
        <f t="shared" si="157"/>
        <v>0</v>
      </c>
      <c r="AJ141" s="5">
        <f t="shared" si="158"/>
        <v>0</v>
      </c>
      <c r="AK141" s="5">
        <f t="shared" si="159"/>
        <v>0</v>
      </c>
      <c r="AL141" s="5">
        <f>IFERROR(SUM(Y141:AK141),-5000)*((Cockpit!$C$3)^0)</f>
        <v>-5000</v>
      </c>
      <c r="AM141" s="19">
        <f>INDEX('Team forecast'!$M$3:$AU$22,MATCH($B141,'Team forecast'!$B$3:$B$22,0),MATCH(AM$1,'Team forecast'!$M$2:$AU$2,0))</f>
        <v>0</v>
      </c>
      <c r="AN141" s="19">
        <f>INDEX('Team forecast'!$M$3:$AU$22,MATCH($B141,'Team forecast'!$B$3:$B$22,0),MATCH(AN$1,'Team forecast'!$M$2:$AU$2,0))</f>
        <v>0</v>
      </c>
      <c r="AO141" s="19">
        <f>INDEX('Team forecast'!$M$3:$AU$22,MATCH($B141,'Team forecast'!$B$3:$B$22,0),MATCH(AO$1,'Team forecast'!$M$2:$AU$2,0))</f>
        <v>0</v>
      </c>
      <c r="AP141" s="19">
        <f>INDEX('Team forecast'!$M$3:$AU$22,MATCH($B141,'Team forecast'!$B$3:$B$22,0),MATCH(AP$1,'Team forecast'!$M$2:$AU$2,0))</f>
        <v>0</v>
      </c>
      <c r="AQ141" s="5">
        <f t="shared" si="160"/>
        <v>-5000</v>
      </c>
      <c r="AR141" s="5">
        <f>INDEX('Team forecast'!$M$3:$AU$22,MATCH($B141,'Team forecast'!$B$3:$B$22,0),MATCH(AR$1,'Team forecast'!$M$2:$AU$2,0))*IF($Y141&gt;0,25000,0)</f>
        <v>0</v>
      </c>
      <c r="AS141" s="5">
        <f>INDEX('Team forecast'!$M$3:$AU$22,MATCH($B141,'Team forecast'!$B$3:$B$22,0),MATCH(AS$1,'Team forecast'!$M$2:$AU$2,0))*IF($Y141&gt;0,5000,0)</f>
        <v>0</v>
      </c>
      <c r="AT141" s="5">
        <f>INDEX('Team forecast'!$M$3:$AU$22,MATCH($B141,'Team forecast'!$B$3:$B$22,0),MATCH(AT$1,'Team forecast'!$M$2:$AU$2,0))*IF($Y141&gt;0,-15000,0)</f>
        <v>0</v>
      </c>
      <c r="AU141" s="5">
        <f t="shared" si="161"/>
        <v>0</v>
      </c>
      <c r="AV141" s="5">
        <f t="shared" si="162"/>
        <v>0</v>
      </c>
      <c r="AW141" s="5">
        <f t="shared" si="163"/>
        <v>0</v>
      </c>
      <c r="AX141" s="5">
        <f t="shared" si="164"/>
        <v>0</v>
      </c>
      <c r="AY141" s="5">
        <f t="shared" si="165"/>
        <v>0</v>
      </c>
      <c r="AZ141" s="5">
        <f t="shared" si="166"/>
        <v>0</v>
      </c>
      <c r="BA141" s="5">
        <f t="shared" si="167"/>
        <v>0</v>
      </c>
      <c r="BB141" s="5">
        <f t="shared" si="168"/>
        <v>0</v>
      </c>
      <c r="BC141" s="5">
        <f t="shared" si="169"/>
        <v>0</v>
      </c>
      <c r="BD141" s="5">
        <f>IFERROR(SUM(AR141:BC141),0)*((Cockpit!$C$3)^1)</f>
        <v>0</v>
      </c>
      <c r="BE141" s="19">
        <f>INDEX('Team forecast'!$M$3:$AU$22,MATCH($B141,'Team forecast'!$B$3:$B$22,0),MATCH(BE$1,'Team forecast'!$M$2:$AU$2,0))</f>
        <v>0</v>
      </c>
      <c r="BF141" s="19">
        <f>INDEX('Team forecast'!$M$3:$AU$22,MATCH($B141,'Team forecast'!$B$3:$B$22,0),MATCH(BF$1,'Team forecast'!$M$2:$AU$2,0))</f>
        <v>0</v>
      </c>
      <c r="BG141" s="19">
        <f>INDEX('Team forecast'!$M$3:$AU$22,MATCH($B141,'Team forecast'!$B$3:$B$22,0),MATCH(BG$1,'Team forecast'!$M$2:$AU$2,0))</f>
        <v>0</v>
      </c>
      <c r="BH141" s="19">
        <f>INDEX('Team forecast'!$M$3:$AU$22,MATCH($B141,'Team forecast'!$B$3:$B$22,0),MATCH(BH$1,'Team forecast'!$M$2:$AU$2,0))</f>
        <v>0</v>
      </c>
      <c r="BI141" s="5">
        <f t="shared" si="170"/>
        <v>-5000</v>
      </c>
      <c r="BJ141" s="5">
        <f>INDEX('Team forecast'!$M$3:$AU$22,MATCH($B141,'Team forecast'!$B$3:$B$22,0),MATCH(BJ$1,'Team forecast'!$M$2:$AU$2,0))*IF($Y141&gt;0,25000,0)</f>
        <v>0</v>
      </c>
      <c r="BK141" s="5">
        <f>INDEX('Team forecast'!$M$3:$AU$22,MATCH($B141,'Team forecast'!$B$3:$B$22,0),MATCH(BK$1,'Team forecast'!$M$2:$AU$2,0))*IF($Y141&gt;0,5000,0)</f>
        <v>0</v>
      </c>
      <c r="BL141" s="5">
        <f>INDEX('Team forecast'!$M$3:$AU$22,MATCH($B141,'Team forecast'!$B$3:$B$22,0),MATCH(BL$1,'Team forecast'!$M$2:$AU$2,0))*IF($Y141&gt;0,-15000,0)</f>
        <v>0</v>
      </c>
      <c r="BM141" s="5">
        <f t="shared" si="171"/>
        <v>0</v>
      </c>
      <c r="BN141" s="5">
        <f t="shared" si="172"/>
        <v>0</v>
      </c>
      <c r="BO141" s="5">
        <f t="shared" si="173"/>
        <v>0</v>
      </c>
      <c r="BP141" s="5">
        <f t="shared" si="174"/>
        <v>0</v>
      </c>
      <c r="BQ141" s="5">
        <f t="shared" si="175"/>
        <v>0</v>
      </c>
      <c r="BR141" s="5">
        <f t="shared" si="176"/>
        <v>0</v>
      </c>
      <c r="BS141" s="5">
        <f t="shared" si="177"/>
        <v>0</v>
      </c>
      <c r="BT141" s="5">
        <f t="shared" si="178"/>
        <v>0</v>
      </c>
      <c r="BU141" s="5">
        <f t="shared" si="179"/>
        <v>0</v>
      </c>
      <c r="BV141" s="5">
        <f>IFERROR(SUM(BJ141:BU141),0)*((Cockpit!$C$3)^2)</f>
        <v>0</v>
      </c>
      <c r="BW141" s="19">
        <f>INDEX('Team forecast'!$M$3:$AU$22,MATCH($B141,'Team forecast'!$B$3:$B$22,0),MATCH(BW$1,'Team forecast'!$M$2:$AU$2,0))</f>
        <v>0</v>
      </c>
      <c r="BX141" s="19">
        <f>INDEX('Team forecast'!$M$3:$AU$22,MATCH($B141,'Team forecast'!$B$3:$B$22,0),MATCH(BX$1,'Team forecast'!$M$2:$AU$2,0))</f>
        <v>0</v>
      </c>
      <c r="BY141" s="19">
        <f>INDEX('Team forecast'!$M$3:$AU$22,MATCH($B141,'Team forecast'!$B$3:$B$22,0),MATCH(BY$1,'Team forecast'!$M$2:$AU$2,0))</f>
        <v>0</v>
      </c>
      <c r="BZ141" s="19">
        <f>INDEX('Team forecast'!$M$3:$AU$22,MATCH($B141,'Team forecast'!$B$3:$B$22,0),MATCH(BZ$1,'Team forecast'!$M$2:$AU$2,0))</f>
        <v>0</v>
      </c>
      <c r="CA141" s="5">
        <f t="shared" si="180"/>
        <v>-5000</v>
      </c>
      <c r="CB141" s="5">
        <f>INDEX('Team forecast'!$M$3:$AU$22,MATCH($B141,'Team forecast'!$B$3:$B$22,0),MATCH(CB$1,'Team forecast'!$M$2:$AU$2,0))*IF($Y141&gt;0,25000,0)</f>
        <v>0</v>
      </c>
      <c r="CC141" s="5">
        <f>INDEX('Team forecast'!$M$3:$AU$22,MATCH($B141,'Team forecast'!$B$3:$B$22,0),MATCH(CC$1,'Team forecast'!$M$2:$AU$2,0))*IF($Y141&gt;0,5000,0)</f>
        <v>0</v>
      </c>
      <c r="CD141" s="5">
        <f>INDEX('Team forecast'!$M$3:$AU$22,MATCH($B141,'Team forecast'!$B$3:$B$22,0),MATCH(CD$1,'Team forecast'!$M$2:$AU$2,0))*IF($Y141&gt;0,-15000,0)</f>
        <v>0</v>
      </c>
      <c r="CE141" s="5">
        <f t="shared" si="181"/>
        <v>0</v>
      </c>
      <c r="CF141" s="5">
        <f t="shared" si="182"/>
        <v>0</v>
      </c>
      <c r="CG141" s="5">
        <f t="shared" si="183"/>
        <v>0</v>
      </c>
      <c r="CH141" s="5">
        <f t="shared" si="184"/>
        <v>0</v>
      </c>
      <c r="CI141" s="5">
        <f t="shared" si="185"/>
        <v>0</v>
      </c>
      <c r="CJ141" s="5">
        <f t="shared" si="186"/>
        <v>0</v>
      </c>
      <c r="CK141" s="5">
        <f t="shared" si="187"/>
        <v>0</v>
      </c>
      <c r="CL141" s="5">
        <f t="shared" si="188"/>
        <v>0</v>
      </c>
      <c r="CM141" s="5">
        <f t="shared" si="189"/>
        <v>0</v>
      </c>
      <c r="CN141" s="5">
        <f>IFERROR(SUM(CB141:CM141),0)*((Cockpit!$C$3)^3)</f>
        <v>0</v>
      </c>
      <c r="CO141" s="19">
        <f>INDEX('Team forecast'!$M$3:$AU$22,MATCH($B141,'Team forecast'!$B$3:$B$22,0),MATCH(CO$1,'Team forecast'!$M$2:$AU$2,0))</f>
        <v>0</v>
      </c>
      <c r="CP141" s="19">
        <f>INDEX('Team forecast'!$M$3:$AU$22,MATCH($B141,'Team forecast'!$B$3:$B$22,0),MATCH(CP$1,'Team forecast'!$M$2:$AU$2,0))</f>
        <v>0</v>
      </c>
      <c r="CQ141" s="19">
        <f>INDEX('Team forecast'!$M$3:$AU$22,MATCH($B141,'Team forecast'!$B$3:$B$22,0),MATCH(CQ$1,'Team forecast'!$M$2:$AU$2,0))</f>
        <v>0</v>
      </c>
      <c r="CR141" s="19">
        <f>INDEX('Team forecast'!$M$3:$AU$22,MATCH($B141,'Team forecast'!$B$3:$B$22,0),MATCH(CR$1,'Team forecast'!$M$2:$AU$2,0))</f>
        <v>0</v>
      </c>
      <c r="CS141" s="5">
        <f t="shared" si="190"/>
        <v>-5000</v>
      </c>
      <c r="CT141" s="5">
        <f>INDEX('Team forecast'!$M$3:$AU$22,MATCH($B141,'Team forecast'!$B$3:$B$22,0),MATCH(CT$1,'Team forecast'!$M$2:$AU$2,0))*IF($Y141&gt;0,25000,0)</f>
        <v>0</v>
      </c>
      <c r="CU141" s="5">
        <f>INDEX('Team forecast'!$M$3:$AU$22,MATCH($B141,'Team forecast'!$B$3:$B$22,0),MATCH(CU$1,'Team forecast'!$M$2:$AU$2,0))*IF($Y141&gt;0,5000,0)</f>
        <v>0</v>
      </c>
      <c r="CV141" s="5">
        <f>INDEX('Team forecast'!$M$3:$AU$22,MATCH($B141,'Team forecast'!$B$3:$B$22,0),MATCH(CV$1,'Team forecast'!$M$2:$AU$2,0))*IF($Y141&gt;0,-15000,0)</f>
        <v>0</v>
      </c>
      <c r="CW141" s="5">
        <f t="shared" si="191"/>
        <v>0</v>
      </c>
      <c r="CX141" s="5">
        <f t="shared" si="192"/>
        <v>0</v>
      </c>
      <c r="CY141" s="5">
        <f t="shared" si="193"/>
        <v>0</v>
      </c>
      <c r="CZ141" s="5">
        <f t="shared" si="194"/>
        <v>0</v>
      </c>
      <c r="DA141" s="5">
        <f t="shared" si="195"/>
        <v>0</v>
      </c>
      <c r="DB141" s="5">
        <f t="shared" si="196"/>
        <v>0</v>
      </c>
      <c r="DC141" s="5">
        <f t="shared" si="197"/>
        <v>0</v>
      </c>
      <c r="DD141" s="5">
        <f t="shared" si="198"/>
        <v>0</v>
      </c>
      <c r="DE141" s="5">
        <f t="shared" si="199"/>
        <v>0</v>
      </c>
      <c r="DF141" s="5">
        <f>IFERROR(SUM(CT141:DE141),0)*((Cockpit!$C$3)^4)</f>
        <v>0</v>
      </c>
      <c r="DG141" s="19">
        <f>INDEX('Team forecast'!$M$3:$AU$22,MATCH($B141,'Team forecast'!$B$3:$B$22,0),MATCH(DG$1,'Team forecast'!$M$2:$AU$2,0))</f>
        <v>0</v>
      </c>
      <c r="DH141" s="19">
        <f>INDEX('Team forecast'!$M$3:$AU$22,MATCH($B141,'Team forecast'!$B$3:$B$22,0),MATCH(DH$1,'Team forecast'!$M$2:$AU$2,0))</f>
        <v>0</v>
      </c>
      <c r="DI141" s="19">
        <f>INDEX('Team forecast'!$M$3:$AU$22,MATCH($B141,'Team forecast'!$B$3:$B$22,0),MATCH(DI$1,'Team forecast'!$M$2:$AU$2,0))</f>
        <v>0</v>
      </c>
      <c r="DJ141" s="19">
        <f>INDEX('Team forecast'!$M$3:$AU$22,MATCH($B141,'Team forecast'!$B$3:$B$22,0),MATCH(DJ$1,'Team forecast'!$M$2:$AU$2,0))</f>
        <v>0</v>
      </c>
      <c r="DK141" s="5">
        <f t="shared" si="200"/>
        <v>-5000</v>
      </c>
      <c r="DL141" s="5">
        <f>INDEX('Team forecast'!$M$3:$AU$22,MATCH($B141,'Team forecast'!$B$3:$B$22,0),MATCH(DL$1,'Team forecast'!$M$2:$AU$2,0))*IF($Y141&gt;0,25000,0)</f>
        <v>0</v>
      </c>
      <c r="DM141" s="5">
        <f>INDEX('Team forecast'!$M$3:$AU$22,MATCH($B141,'Team forecast'!$B$3:$B$22,0),MATCH(DM$1,'Team forecast'!$M$2:$AU$2,0))*IF($Y141&gt;0,5000,0)</f>
        <v>0</v>
      </c>
      <c r="DN141" s="5">
        <f>INDEX('Team forecast'!$M$3:$AU$22,MATCH($B141,'Team forecast'!$B$3:$B$22,0),MATCH(DN$1,'Team forecast'!$M$2:$AU$2,0))*IF($Y141&gt;0,-15000,0)</f>
        <v>0</v>
      </c>
      <c r="DO141" s="5">
        <f t="shared" si="201"/>
        <v>0</v>
      </c>
      <c r="DP141" s="5">
        <f t="shared" si="202"/>
        <v>0</v>
      </c>
      <c r="DQ141" s="5">
        <f t="shared" si="203"/>
        <v>0</v>
      </c>
      <c r="DR141" s="5">
        <f t="shared" si="204"/>
        <v>0</v>
      </c>
      <c r="DS141" s="5">
        <f t="shared" si="205"/>
        <v>0</v>
      </c>
      <c r="DT141" s="5">
        <f t="shared" si="206"/>
        <v>0</v>
      </c>
      <c r="DU141" s="5">
        <f t="shared" si="207"/>
        <v>0</v>
      </c>
      <c r="DV141" s="5">
        <f t="shared" si="208"/>
        <v>0</v>
      </c>
      <c r="DW141" s="5">
        <f t="shared" si="209"/>
        <v>0</v>
      </c>
      <c r="DX141" s="5">
        <f>IFERROR(SUM(DL141:DW141),0)*((Cockpit!$C$3)^5)</f>
        <v>0</v>
      </c>
      <c r="DY141" s="5">
        <f t="shared" si="210"/>
        <v>-5000</v>
      </c>
      <c r="DZ141" s="5" t="str">
        <f>IF(ISERROR(MATCH(A141,'Current squad'!B:B,0)),"No","Yes")</f>
        <v>No</v>
      </c>
      <c r="EA141" s="5" cm="1">
        <f t="array" ref="EA141">IFERROR(_xlfn.IFS(DZ141="Yes",0,DZ141="No",H141*1%),999999)</f>
        <v>43230</v>
      </c>
      <c r="EB141" s="5">
        <f t="shared" si="152"/>
        <v>4366230</v>
      </c>
      <c r="EC141" s="5">
        <f t="shared" si="211"/>
        <v>-48230</v>
      </c>
      <c r="ED141" s="1">
        <f t="shared" si="153"/>
        <v>-1.1156604210039325E-2</v>
      </c>
      <c r="EE141" s="5">
        <f>RANK(EC141,$EC$2:$EC$572)+COUNTIF($EC$2:EC141,EC141)-1</f>
        <v>477</v>
      </c>
      <c r="EF141" s="4">
        <f>RANK(ED141,$ED$2:$ED$572)+COUNTIF($ED$2:ED141,ED141)-1</f>
        <v>266</v>
      </c>
    </row>
    <row r="142" spans="1:136" x14ac:dyDescent="0.3">
      <c r="A142" t="str">
        <f>IF(Holdet.dk!A142&lt;&gt;"",Holdet.dk!A142,"")</f>
        <v>Jake Livermore</v>
      </c>
      <c r="B142" t="str">
        <f>INDEX(Holdet.dk!B:B,MATCH($A142,Holdet.dk!$A:$A,0))</f>
        <v>West Bromwich</v>
      </c>
      <c r="C142" t="str">
        <f>INDEX(Holdet.dk!C:C,MATCH($A142,Holdet.dk!$A:$A,0))</f>
        <v>Midfield</v>
      </c>
      <c r="D142" t="str">
        <f>INDEX(Holdet.dk!D:D,MATCH($A142,Holdet.dk!$A:$A,0))</f>
        <v>2.964.000</v>
      </c>
      <c r="E142" s="1">
        <f>IFERROR(_xlfn.NUMBERVALUE(INDEX(Holdet.dk!$E:$E,MATCH($A142,Holdet.dk!$A:$A,0)),","),0)</f>
        <v>1E-3</v>
      </c>
      <c r="F142" t="str">
        <f>IF(INDEX(Lookup!H:H,MATCH('Master data'!A142,Lookup!G:G,0))=0,A142,INDEX(Lookup!H:H,MATCH('Master data'!A142,Lookup!G:G,0)))</f>
        <v>Jake Livermore</v>
      </c>
      <c r="G142" t="str">
        <f>IFERROR(INDEX(Lookup!B:B,MATCH(INDEX(Rotowire!C:C,MATCH(F142,Rotowire!A:A,0)),Lookup!D:D,0)),"")</f>
        <v/>
      </c>
      <c r="H142" s="5">
        <f t="shared" si="144"/>
        <v>2964000</v>
      </c>
      <c r="I142" s="19">
        <f>IFERROR(INDEX('Team forecast'!$G$3:$I$22,MATCH($B142,'Team forecast'!$B$3:$B$22,0),MATCH(I$1,'Team forecast'!$G$2:$I$2,0)),0)</f>
        <v>1.1504424778761062</v>
      </c>
      <c r="J142" s="19">
        <f>IFERROR(INDEX('Team forecast'!$G$3:$I$22,MATCH($B142,'Team forecast'!$B$3:$B$22,0),MATCH(J$1,'Team forecast'!$G$2:$I$2,0)),0)</f>
        <v>0.79646017699115057</v>
      </c>
      <c r="K142" s="19">
        <f>IFERROR(INDEX('Team forecast'!$G$3:$I$22,MATCH($B142,'Team forecast'!$B$3:$B$22,0),MATCH(K$1,'Team forecast'!$G$2:$I$2,0)),0)</f>
        <v>2.0662361027698317</v>
      </c>
      <c r="L142">
        <f>SUMIFS(Rotowire!E:E,Rotowire!$A:$A,'Master data'!$F142)</f>
        <v>0</v>
      </c>
      <c r="M142" s="2">
        <f>SUMIFS(Rotowire!F:F,Rotowire!$A:$A,'Master data'!$F142)*I142</f>
        <v>0</v>
      </c>
      <c r="N142" s="2">
        <f>SUMIFS(Rotowire!G:G,Rotowire!$A:$A,'Master data'!$F142)*I142</f>
        <v>0</v>
      </c>
      <c r="O142" s="2">
        <f>SUMIFS(Rotowire!I:I,Rotowire!$A:$A,'Master data'!$F142)*I142</f>
        <v>0</v>
      </c>
      <c r="P142" s="2">
        <f>SUMIFS(Rotowire!W:W,Rotowire!$A:$A,'Master data'!$F142)*K142</f>
        <v>0</v>
      </c>
      <c r="Q142" s="2">
        <f>SUMIFS(Rotowire!Y:Y,Rotowire!$A:$A,'Master data'!$F142)*J142</f>
        <v>0</v>
      </c>
      <c r="R142" s="2">
        <f>SUMIFS(Rotowire!AB:AB,Rotowire!$A:$A,'Master data'!$F142)</f>
        <v>0</v>
      </c>
      <c r="S142" s="2">
        <f>SUMIFS(Rotowire!AC:AC,Rotowire!$A:$A,'Master data'!$F142)</f>
        <v>0</v>
      </c>
      <c r="T142" s="2">
        <f>INDEX('Team forecast'!D$3:D$22,MATCH($B142,'Team forecast'!$B$3:$B$22,0))</f>
        <v>1.3</v>
      </c>
      <c r="U142" s="2">
        <f>INDEX('Team forecast'!E$3:E$22,MATCH($B142,'Team forecast'!$B$3:$B$22,0))</f>
        <v>1.8</v>
      </c>
      <c r="V142" s="2">
        <f>INDEX('Team forecast'!J$3:J$22,MATCH($B142,'Team forecast'!$B$3:$B$22,0))</f>
        <v>0.27679999999999999</v>
      </c>
      <c r="W142" s="2">
        <f>INDEX('Team forecast'!K$3:K$22,MATCH($B142,'Team forecast'!$B$3:$B$22,0))</f>
        <v>0.23730000000000001</v>
      </c>
      <c r="X142" s="2">
        <f>INDEX('Team forecast'!L$3:L$22,MATCH($B142,'Team forecast'!$B$3:$B$22,0))</f>
        <v>0.4859</v>
      </c>
      <c r="Y142" s="5">
        <f t="shared" si="145"/>
        <v>-5000</v>
      </c>
      <c r="Z142" s="5">
        <f t="shared" si="146"/>
        <v>0</v>
      </c>
      <c r="AA142" s="5">
        <f t="shared" si="147"/>
        <v>0</v>
      </c>
      <c r="AB142" s="5">
        <f t="shared" si="148"/>
        <v>0</v>
      </c>
      <c r="AC142" s="5">
        <f t="shared" si="149"/>
        <v>0</v>
      </c>
      <c r="AD142" s="5">
        <f t="shared" si="154"/>
        <v>0</v>
      </c>
      <c r="AE142" s="5">
        <f t="shared" si="155"/>
        <v>0</v>
      </c>
      <c r="AF142" s="5">
        <f t="shared" si="150"/>
        <v>0</v>
      </c>
      <c r="AG142" s="5">
        <f t="shared" si="151"/>
        <v>0</v>
      </c>
      <c r="AH142" s="5">
        <f t="shared" si="156"/>
        <v>0</v>
      </c>
      <c r="AI142" s="5">
        <f t="shared" si="157"/>
        <v>0</v>
      </c>
      <c r="AJ142" s="5">
        <f t="shared" si="158"/>
        <v>0</v>
      </c>
      <c r="AK142" s="5">
        <f t="shared" si="159"/>
        <v>0</v>
      </c>
      <c r="AL142" s="5">
        <f>IFERROR(SUM(Y142:AK142),-5000)*((Cockpit!$C$3)^0)</f>
        <v>-5000</v>
      </c>
      <c r="AM142" s="19">
        <f>INDEX('Team forecast'!$M$3:$AU$22,MATCH($B142,'Team forecast'!$B$3:$B$22,0),MATCH(AM$1,'Team forecast'!$M$2:$AU$2,0))</f>
        <v>0</v>
      </c>
      <c r="AN142" s="19">
        <f>INDEX('Team forecast'!$M$3:$AU$22,MATCH($B142,'Team forecast'!$B$3:$B$22,0),MATCH(AN$1,'Team forecast'!$M$2:$AU$2,0))</f>
        <v>0</v>
      </c>
      <c r="AO142" s="19">
        <f>INDEX('Team forecast'!$M$3:$AU$22,MATCH($B142,'Team forecast'!$B$3:$B$22,0),MATCH(AO$1,'Team forecast'!$M$2:$AU$2,0))</f>
        <v>0</v>
      </c>
      <c r="AP142" s="19">
        <f>INDEX('Team forecast'!$M$3:$AU$22,MATCH($B142,'Team forecast'!$B$3:$B$22,0),MATCH(AP$1,'Team forecast'!$M$2:$AU$2,0))</f>
        <v>0</v>
      </c>
      <c r="AQ142" s="5">
        <f t="shared" si="160"/>
        <v>-5000</v>
      </c>
      <c r="AR142" s="5">
        <f>INDEX('Team forecast'!$M$3:$AU$22,MATCH($B142,'Team forecast'!$B$3:$B$22,0),MATCH(AR$1,'Team forecast'!$M$2:$AU$2,0))*IF($Y142&gt;0,25000,0)</f>
        <v>0</v>
      </c>
      <c r="AS142" s="5">
        <f>INDEX('Team forecast'!$M$3:$AU$22,MATCH($B142,'Team forecast'!$B$3:$B$22,0),MATCH(AS$1,'Team forecast'!$M$2:$AU$2,0))*IF($Y142&gt;0,5000,0)</f>
        <v>0</v>
      </c>
      <c r="AT142" s="5">
        <f>INDEX('Team forecast'!$M$3:$AU$22,MATCH($B142,'Team forecast'!$B$3:$B$22,0),MATCH(AT$1,'Team forecast'!$M$2:$AU$2,0))*IF($Y142&gt;0,-15000,0)</f>
        <v>0</v>
      </c>
      <c r="AU142" s="5">
        <f t="shared" si="161"/>
        <v>0</v>
      </c>
      <c r="AV142" s="5">
        <f t="shared" si="162"/>
        <v>0</v>
      </c>
      <c r="AW142" s="5">
        <f t="shared" si="163"/>
        <v>0</v>
      </c>
      <c r="AX142" s="5">
        <f t="shared" si="164"/>
        <v>0</v>
      </c>
      <c r="AY142" s="5">
        <f t="shared" si="165"/>
        <v>0</v>
      </c>
      <c r="AZ142" s="5">
        <f t="shared" si="166"/>
        <v>0</v>
      </c>
      <c r="BA142" s="5">
        <f t="shared" si="167"/>
        <v>0</v>
      </c>
      <c r="BB142" s="5">
        <f t="shared" si="168"/>
        <v>0</v>
      </c>
      <c r="BC142" s="5">
        <f t="shared" si="169"/>
        <v>0</v>
      </c>
      <c r="BD142" s="5">
        <f>IFERROR(SUM(AR142:BC142),0)*((Cockpit!$C$3)^1)</f>
        <v>0</v>
      </c>
      <c r="BE142" s="19">
        <f>INDEX('Team forecast'!$M$3:$AU$22,MATCH($B142,'Team forecast'!$B$3:$B$22,0),MATCH(BE$1,'Team forecast'!$M$2:$AU$2,0))</f>
        <v>0</v>
      </c>
      <c r="BF142" s="19">
        <f>INDEX('Team forecast'!$M$3:$AU$22,MATCH($B142,'Team forecast'!$B$3:$B$22,0),MATCH(BF$1,'Team forecast'!$M$2:$AU$2,0))</f>
        <v>0</v>
      </c>
      <c r="BG142" s="19">
        <f>INDEX('Team forecast'!$M$3:$AU$22,MATCH($B142,'Team forecast'!$B$3:$B$22,0),MATCH(BG$1,'Team forecast'!$M$2:$AU$2,0))</f>
        <v>0</v>
      </c>
      <c r="BH142" s="19">
        <f>INDEX('Team forecast'!$M$3:$AU$22,MATCH($B142,'Team forecast'!$B$3:$B$22,0),MATCH(BH$1,'Team forecast'!$M$2:$AU$2,0))</f>
        <v>0</v>
      </c>
      <c r="BI142" s="5">
        <f t="shared" si="170"/>
        <v>-5000</v>
      </c>
      <c r="BJ142" s="5">
        <f>INDEX('Team forecast'!$M$3:$AU$22,MATCH($B142,'Team forecast'!$B$3:$B$22,0),MATCH(BJ$1,'Team forecast'!$M$2:$AU$2,0))*IF($Y142&gt;0,25000,0)</f>
        <v>0</v>
      </c>
      <c r="BK142" s="5">
        <f>INDEX('Team forecast'!$M$3:$AU$22,MATCH($B142,'Team forecast'!$B$3:$B$22,0),MATCH(BK$1,'Team forecast'!$M$2:$AU$2,0))*IF($Y142&gt;0,5000,0)</f>
        <v>0</v>
      </c>
      <c r="BL142" s="5">
        <f>INDEX('Team forecast'!$M$3:$AU$22,MATCH($B142,'Team forecast'!$B$3:$B$22,0),MATCH(BL$1,'Team forecast'!$M$2:$AU$2,0))*IF($Y142&gt;0,-15000,0)</f>
        <v>0</v>
      </c>
      <c r="BM142" s="5">
        <f t="shared" si="171"/>
        <v>0</v>
      </c>
      <c r="BN142" s="5">
        <f t="shared" si="172"/>
        <v>0</v>
      </c>
      <c r="BO142" s="5">
        <f t="shared" si="173"/>
        <v>0</v>
      </c>
      <c r="BP142" s="5">
        <f t="shared" si="174"/>
        <v>0</v>
      </c>
      <c r="BQ142" s="5">
        <f t="shared" si="175"/>
        <v>0</v>
      </c>
      <c r="BR142" s="5">
        <f t="shared" si="176"/>
        <v>0</v>
      </c>
      <c r="BS142" s="5">
        <f t="shared" si="177"/>
        <v>0</v>
      </c>
      <c r="BT142" s="5">
        <f t="shared" si="178"/>
        <v>0</v>
      </c>
      <c r="BU142" s="5">
        <f t="shared" si="179"/>
        <v>0</v>
      </c>
      <c r="BV142" s="5">
        <f>IFERROR(SUM(BJ142:BU142),0)*((Cockpit!$C$3)^2)</f>
        <v>0</v>
      </c>
      <c r="BW142" s="19">
        <f>INDEX('Team forecast'!$M$3:$AU$22,MATCH($B142,'Team forecast'!$B$3:$B$22,0),MATCH(BW$1,'Team forecast'!$M$2:$AU$2,0))</f>
        <v>0</v>
      </c>
      <c r="BX142" s="19">
        <f>INDEX('Team forecast'!$M$3:$AU$22,MATCH($B142,'Team forecast'!$B$3:$B$22,0),MATCH(BX$1,'Team forecast'!$M$2:$AU$2,0))</f>
        <v>0</v>
      </c>
      <c r="BY142" s="19">
        <f>INDEX('Team forecast'!$M$3:$AU$22,MATCH($B142,'Team forecast'!$B$3:$B$22,0),MATCH(BY$1,'Team forecast'!$M$2:$AU$2,0))</f>
        <v>0</v>
      </c>
      <c r="BZ142" s="19">
        <f>INDEX('Team forecast'!$M$3:$AU$22,MATCH($B142,'Team forecast'!$B$3:$B$22,0),MATCH(BZ$1,'Team forecast'!$M$2:$AU$2,0))</f>
        <v>0</v>
      </c>
      <c r="CA142" s="5">
        <f t="shared" si="180"/>
        <v>-5000</v>
      </c>
      <c r="CB142" s="5">
        <f>INDEX('Team forecast'!$M$3:$AU$22,MATCH($B142,'Team forecast'!$B$3:$B$22,0),MATCH(CB$1,'Team forecast'!$M$2:$AU$2,0))*IF($Y142&gt;0,25000,0)</f>
        <v>0</v>
      </c>
      <c r="CC142" s="5">
        <f>INDEX('Team forecast'!$M$3:$AU$22,MATCH($B142,'Team forecast'!$B$3:$B$22,0),MATCH(CC$1,'Team forecast'!$M$2:$AU$2,0))*IF($Y142&gt;0,5000,0)</f>
        <v>0</v>
      </c>
      <c r="CD142" s="5">
        <f>INDEX('Team forecast'!$M$3:$AU$22,MATCH($B142,'Team forecast'!$B$3:$B$22,0),MATCH(CD$1,'Team forecast'!$M$2:$AU$2,0))*IF($Y142&gt;0,-15000,0)</f>
        <v>0</v>
      </c>
      <c r="CE142" s="5">
        <f t="shared" si="181"/>
        <v>0</v>
      </c>
      <c r="CF142" s="5">
        <f t="shared" si="182"/>
        <v>0</v>
      </c>
      <c r="CG142" s="5">
        <f t="shared" si="183"/>
        <v>0</v>
      </c>
      <c r="CH142" s="5">
        <f t="shared" si="184"/>
        <v>0</v>
      </c>
      <c r="CI142" s="5">
        <f t="shared" si="185"/>
        <v>0</v>
      </c>
      <c r="CJ142" s="5">
        <f t="shared" si="186"/>
        <v>0</v>
      </c>
      <c r="CK142" s="5">
        <f t="shared" si="187"/>
        <v>0</v>
      </c>
      <c r="CL142" s="5">
        <f t="shared" si="188"/>
        <v>0</v>
      </c>
      <c r="CM142" s="5">
        <f t="shared" si="189"/>
        <v>0</v>
      </c>
      <c r="CN142" s="5">
        <f>IFERROR(SUM(CB142:CM142),0)*((Cockpit!$C$3)^3)</f>
        <v>0</v>
      </c>
      <c r="CO142" s="19">
        <f>INDEX('Team forecast'!$M$3:$AU$22,MATCH($B142,'Team forecast'!$B$3:$B$22,0),MATCH(CO$1,'Team forecast'!$M$2:$AU$2,0))</f>
        <v>0</v>
      </c>
      <c r="CP142" s="19">
        <f>INDEX('Team forecast'!$M$3:$AU$22,MATCH($B142,'Team forecast'!$B$3:$B$22,0),MATCH(CP$1,'Team forecast'!$M$2:$AU$2,0))</f>
        <v>0</v>
      </c>
      <c r="CQ142" s="19">
        <f>INDEX('Team forecast'!$M$3:$AU$22,MATCH($B142,'Team forecast'!$B$3:$B$22,0),MATCH(CQ$1,'Team forecast'!$M$2:$AU$2,0))</f>
        <v>0</v>
      </c>
      <c r="CR142" s="19">
        <f>INDEX('Team forecast'!$M$3:$AU$22,MATCH($B142,'Team forecast'!$B$3:$B$22,0),MATCH(CR$1,'Team forecast'!$M$2:$AU$2,0))</f>
        <v>0</v>
      </c>
      <c r="CS142" s="5">
        <f t="shared" si="190"/>
        <v>-5000</v>
      </c>
      <c r="CT142" s="5">
        <f>INDEX('Team forecast'!$M$3:$AU$22,MATCH($B142,'Team forecast'!$B$3:$B$22,0),MATCH(CT$1,'Team forecast'!$M$2:$AU$2,0))*IF($Y142&gt;0,25000,0)</f>
        <v>0</v>
      </c>
      <c r="CU142" s="5">
        <f>INDEX('Team forecast'!$M$3:$AU$22,MATCH($B142,'Team forecast'!$B$3:$B$22,0),MATCH(CU$1,'Team forecast'!$M$2:$AU$2,0))*IF($Y142&gt;0,5000,0)</f>
        <v>0</v>
      </c>
      <c r="CV142" s="5">
        <f>INDEX('Team forecast'!$M$3:$AU$22,MATCH($B142,'Team forecast'!$B$3:$B$22,0),MATCH(CV$1,'Team forecast'!$M$2:$AU$2,0))*IF($Y142&gt;0,-15000,0)</f>
        <v>0</v>
      </c>
      <c r="CW142" s="5">
        <f t="shared" si="191"/>
        <v>0</v>
      </c>
      <c r="CX142" s="5">
        <f t="shared" si="192"/>
        <v>0</v>
      </c>
      <c r="CY142" s="5">
        <f t="shared" si="193"/>
        <v>0</v>
      </c>
      <c r="CZ142" s="5">
        <f t="shared" si="194"/>
        <v>0</v>
      </c>
      <c r="DA142" s="5">
        <f t="shared" si="195"/>
        <v>0</v>
      </c>
      <c r="DB142" s="5">
        <f t="shared" si="196"/>
        <v>0</v>
      </c>
      <c r="DC142" s="5">
        <f t="shared" si="197"/>
        <v>0</v>
      </c>
      <c r="DD142" s="5">
        <f t="shared" si="198"/>
        <v>0</v>
      </c>
      <c r="DE142" s="5">
        <f t="shared" si="199"/>
        <v>0</v>
      </c>
      <c r="DF142" s="5">
        <f>IFERROR(SUM(CT142:DE142),0)*((Cockpit!$C$3)^4)</f>
        <v>0</v>
      </c>
      <c r="DG142" s="19">
        <f>INDEX('Team forecast'!$M$3:$AU$22,MATCH($B142,'Team forecast'!$B$3:$B$22,0),MATCH(DG$1,'Team forecast'!$M$2:$AU$2,0))</f>
        <v>0</v>
      </c>
      <c r="DH142" s="19">
        <f>INDEX('Team forecast'!$M$3:$AU$22,MATCH($B142,'Team forecast'!$B$3:$B$22,0),MATCH(DH$1,'Team forecast'!$M$2:$AU$2,0))</f>
        <v>0</v>
      </c>
      <c r="DI142" s="19">
        <f>INDEX('Team forecast'!$M$3:$AU$22,MATCH($B142,'Team forecast'!$B$3:$B$22,0),MATCH(DI$1,'Team forecast'!$M$2:$AU$2,0))</f>
        <v>0</v>
      </c>
      <c r="DJ142" s="19">
        <f>INDEX('Team forecast'!$M$3:$AU$22,MATCH($B142,'Team forecast'!$B$3:$B$22,0),MATCH(DJ$1,'Team forecast'!$M$2:$AU$2,0))</f>
        <v>0</v>
      </c>
      <c r="DK142" s="5">
        <f t="shared" si="200"/>
        <v>-5000</v>
      </c>
      <c r="DL142" s="5">
        <f>INDEX('Team forecast'!$M$3:$AU$22,MATCH($B142,'Team forecast'!$B$3:$B$22,0),MATCH(DL$1,'Team forecast'!$M$2:$AU$2,0))*IF($Y142&gt;0,25000,0)</f>
        <v>0</v>
      </c>
      <c r="DM142" s="5">
        <f>INDEX('Team forecast'!$M$3:$AU$22,MATCH($B142,'Team forecast'!$B$3:$B$22,0),MATCH(DM$1,'Team forecast'!$M$2:$AU$2,0))*IF($Y142&gt;0,5000,0)</f>
        <v>0</v>
      </c>
      <c r="DN142" s="5">
        <f>INDEX('Team forecast'!$M$3:$AU$22,MATCH($B142,'Team forecast'!$B$3:$B$22,0),MATCH(DN$1,'Team forecast'!$M$2:$AU$2,0))*IF($Y142&gt;0,-15000,0)</f>
        <v>0</v>
      </c>
      <c r="DO142" s="5">
        <f t="shared" si="201"/>
        <v>0</v>
      </c>
      <c r="DP142" s="5">
        <f t="shared" si="202"/>
        <v>0</v>
      </c>
      <c r="DQ142" s="5">
        <f t="shared" si="203"/>
        <v>0</v>
      </c>
      <c r="DR142" s="5">
        <f t="shared" si="204"/>
        <v>0</v>
      </c>
      <c r="DS142" s="5">
        <f t="shared" si="205"/>
        <v>0</v>
      </c>
      <c r="DT142" s="5">
        <f t="shared" si="206"/>
        <v>0</v>
      </c>
      <c r="DU142" s="5">
        <f t="shared" si="207"/>
        <v>0</v>
      </c>
      <c r="DV142" s="5">
        <f t="shared" si="208"/>
        <v>0</v>
      </c>
      <c r="DW142" s="5">
        <f t="shared" si="209"/>
        <v>0</v>
      </c>
      <c r="DX142" s="5">
        <f>IFERROR(SUM(DL142:DW142),0)*((Cockpit!$C$3)^5)</f>
        <v>0</v>
      </c>
      <c r="DY142" s="5">
        <f t="shared" si="210"/>
        <v>-5000</v>
      </c>
      <c r="DZ142" s="5" t="str">
        <f>IF(ISERROR(MATCH(A142,'Current squad'!B:B,0)),"No","Yes")</f>
        <v>No</v>
      </c>
      <c r="EA142" s="5" cm="1">
        <f t="array" ref="EA142">IFERROR(_xlfn.IFS(DZ142="Yes",0,DZ142="No",H142*1%),999999)</f>
        <v>29640</v>
      </c>
      <c r="EB142" s="5">
        <f t="shared" si="152"/>
        <v>2993640</v>
      </c>
      <c r="EC142" s="5">
        <f t="shared" si="211"/>
        <v>-34640</v>
      </c>
      <c r="ED142" s="1">
        <f t="shared" si="153"/>
        <v>-1.1686909581646424E-2</v>
      </c>
      <c r="EE142" s="5">
        <f>RANK(EC142,$EC$2:$EC$572)+COUNTIF($EC$2:EC142,EC142)-1</f>
        <v>367</v>
      </c>
      <c r="EF142" s="4">
        <f>RANK(ED142,$ED$2:$ED$572)+COUNTIF($ED$2:ED142,ED142)-1</f>
        <v>362</v>
      </c>
    </row>
    <row r="143" spans="1:136" x14ac:dyDescent="0.3">
      <c r="A143" t="str">
        <f>IF(Holdet.dk!A143&lt;&gt;"",Holdet.dk!A143,"")</f>
        <v>Rui Patricio</v>
      </c>
      <c r="B143" t="str">
        <f>INDEX(Holdet.dk!B:B,MATCH($A143,Holdet.dk!$A:$A,0))</f>
        <v>Wolverhampton</v>
      </c>
      <c r="C143" t="str">
        <f>INDEX(Holdet.dk!C:C,MATCH($A143,Holdet.dk!$A:$A,0))</f>
        <v>Goalkeeper</v>
      </c>
      <c r="D143" t="str">
        <f>INDEX(Holdet.dk!D:D,MATCH($A143,Holdet.dk!$A:$A,0))</f>
        <v>5.378.000</v>
      </c>
      <c r="E143" s="1">
        <f>IFERROR(_xlfn.NUMBERVALUE(INDEX(Holdet.dk!$E:$E,MATCH($A143,Holdet.dk!$A:$A,0)),","),0)</f>
        <v>5.4000000000000006E-2</v>
      </c>
      <c r="F143" t="str">
        <f>IF(INDEX(Lookup!H:H,MATCH('Master data'!A143,Lookup!G:G,0))=0,A143,INDEX(Lookup!H:H,MATCH('Master data'!A143,Lookup!G:G,0)))</f>
        <v>Rui Patricio</v>
      </c>
      <c r="G143" t="str">
        <f>IFERROR(INDEX(Lookup!B:B,MATCH(INDEX(Rotowire!C:C,MATCH(F143,Rotowire!A:A,0)),Lookup!D:D,0)),"")</f>
        <v>Manchester United</v>
      </c>
      <c r="H143" s="5">
        <f t="shared" si="144"/>
        <v>5378000</v>
      </c>
      <c r="I143" s="19">
        <f>IFERROR(INDEX('Team forecast'!$G$3:$I$22,MATCH($B143,'Team forecast'!$B$3:$B$22,0),MATCH(I$1,'Team forecast'!$G$2:$I$2,0)),0)</f>
        <v>0.75816993464052274</v>
      </c>
      <c r="J143" s="19">
        <f>IFERROR(INDEX('Team forecast'!$G$3:$I$22,MATCH($B143,'Team forecast'!$B$3:$B$22,0),MATCH(J$1,'Team forecast'!$G$2:$I$2,0)),0)</f>
        <v>1.0869565217391304</v>
      </c>
      <c r="K143" s="19">
        <f>IFERROR(INDEX('Team forecast'!$G$3:$I$22,MATCH($B143,'Team forecast'!$B$3:$B$22,0),MATCH(K$1,'Team forecast'!$G$2:$I$2,0)),0)</f>
        <v>0.89252064059371927</v>
      </c>
      <c r="L143">
        <f>SUMIFS(Rotowire!E:E,Rotowire!$A:$A,'Master data'!$F143)</f>
        <v>95</v>
      </c>
      <c r="M143" s="2">
        <f>SUMIFS(Rotowire!F:F,Rotowire!$A:$A,'Master data'!$F143)*I143</f>
        <v>0</v>
      </c>
      <c r="N143" s="2">
        <f>SUMIFS(Rotowire!G:G,Rotowire!$A:$A,'Master data'!$F143)*I143</f>
        <v>0</v>
      </c>
      <c r="O143" s="2">
        <f>SUMIFS(Rotowire!I:I,Rotowire!$A:$A,'Master data'!$F143)*I143</f>
        <v>0</v>
      </c>
      <c r="P143" s="2">
        <f>SUMIFS(Rotowire!W:W,Rotowire!$A:$A,'Master data'!$F143)*K143</f>
        <v>0.22313016014842982</v>
      </c>
      <c r="Q143" s="2">
        <f>SUMIFS(Rotowire!Y:Y,Rotowire!$A:$A,'Master data'!$F143)*J143</f>
        <v>4.0652173913043477</v>
      </c>
      <c r="R143" s="2">
        <f>SUMIFS(Rotowire!AB:AB,Rotowire!$A:$A,'Master data'!$F143)</f>
        <v>0.02</v>
      </c>
      <c r="S143" s="2">
        <f>SUMIFS(Rotowire!AC:AC,Rotowire!$A:$A,'Master data'!$F143)</f>
        <v>0</v>
      </c>
      <c r="T143" s="2">
        <f>INDEX('Team forecast'!D$3:D$22,MATCH($B143,'Team forecast'!$B$3:$B$22,0))</f>
        <v>1.1599999999999999</v>
      </c>
      <c r="U143" s="2">
        <f>INDEX('Team forecast'!E$3:E$22,MATCH($B143,'Team forecast'!$B$3:$B$22,0))</f>
        <v>1.5</v>
      </c>
      <c r="V143" s="2">
        <f>INDEX('Team forecast'!J$3:J$22,MATCH($B143,'Team forecast'!$B$3:$B$22,0))</f>
        <v>0.29099999999999998</v>
      </c>
      <c r="W143" s="2">
        <f>INDEX('Team forecast'!K$3:K$22,MATCH($B143,'Team forecast'!$B$3:$B$22,0))</f>
        <v>0.26269999999999999</v>
      </c>
      <c r="X143" s="2">
        <f>INDEX('Team forecast'!L$3:L$22,MATCH($B143,'Team forecast'!$B$3:$B$22,0))</f>
        <v>0.44640000000000002</v>
      </c>
      <c r="Y143" s="5">
        <f t="shared" si="145"/>
        <v>7000</v>
      </c>
      <c r="Z143" s="5">
        <f t="shared" si="146"/>
        <v>7274.9999999999991</v>
      </c>
      <c r="AA143" s="5">
        <f t="shared" si="147"/>
        <v>1313.5</v>
      </c>
      <c r="AB143" s="5">
        <f t="shared" si="148"/>
        <v>-6696</v>
      </c>
      <c r="AC143" s="5">
        <f t="shared" si="149"/>
        <v>0</v>
      </c>
      <c r="AD143" s="5">
        <f t="shared" si="154"/>
        <v>0</v>
      </c>
      <c r="AE143" s="5">
        <f t="shared" si="155"/>
        <v>0</v>
      </c>
      <c r="AF143" s="5">
        <f t="shared" si="150"/>
        <v>16734.762011132236</v>
      </c>
      <c r="AG143" s="5">
        <f t="shared" si="151"/>
        <v>20326.08695652174</v>
      </c>
      <c r="AH143" s="5">
        <f t="shared" si="156"/>
        <v>-400</v>
      </c>
      <c r="AI143" s="5">
        <f t="shared" si="157"/>
        <v>0</v>
      </c>
      <c r="AJ143" s="5">
        <f t="shared" si="158"/>
        <v>11600</v>
      </c>
      <c r="AK143" s="5">
        <f t="shared" si="159"/>
        <v>-12000</v>
      </c>
      <c r="AL143" s="5">
        <f>IFERROR(SUM(Y143:AK143),-5000)*((Cockpit!$C$3)^0)</f>
        <v>45153.348967653976</v>
      </c>
      <c r="AM143" s="19">
        <f>INDEX('Team forecast'!$M$3:$AU$22,MATCH($B143,'Team forecast'!$B$3:$B$22,0),MATCH(AM$1,'Team forecast'!$M$2:$AU$2,0))</f>
        <v>0</v>
      </c>
      <c r="AN143" s="19">
        <f>INDEX('Team forecast'!$M$3:$AU$22,MATCH($B143,'Team forecast'!$B$3:$B$22,0),MATCH(AN$1,'Team forecast'!$M$2:$AU$2,0))</f>
        <v>0</v>
      </c>
      <c r="AO143" s="19">
        <f>INDEX('Team forecast'!$M$3:$AU$22,MATCH($B143,'Team forecast'!$B$3:$B$22,0),MATCH(AO$1,'Team forecast'!$M$2:$AU$2,0))</f>
        <v>0</v>
      </c>
      <c r="AP143" s="19">
        <f>INDEX('Team forecast'!$M$3:$AU$22,MATCH($B143,'Team forecast'!$B$3:$B$22,0),MATCH(AP$1,'Team forecast'!$M$2:$AU$2,0))</f>
        <v>0</v>
      </c>
      <c r="AQ143" s="5">
        <f t="shared" si="160"/>
        <v>7000</v>
      </c>
      <c r="AR143" s="5">
        <f>INDEX('Team forecast'!$M$3:$AU$22,MATCH($B143,'Team forecast'!$B$3:$B$22,0),MATCH(AR$1,'Team forecast'!$M$2:$AU$2,0))*IF($Y143&gt;0,25000,0)</f>
        <v>0</v>
      </c>
      <c r="AS143" s="5">
        <f>INDEX('Team forecast'!$M$3:$AU$22,MATCH($B143,'Team forecast'!$B$3:$B$22,0),MATCH(AS$1,'Team forecast'!$M$2:$AU$2,0))*IF($Y143&gt;0,5000,0)</f>
        <v>0</v>
      </c>
      <c r="AT143" s="5">
        <f>INDEX('Team forecast'!$M$3:$AU$22,MATCH($B143,'Team forecast'!$B$3:$B$22,0),MATCH(AT$1,'Team forecast'!$M$2:$AU$2,0))*IF($Y143&gt;0,-15000,0)</f>
        <v>0</v>
      </c>
      <c r="AU143" s="5">
        <f t="shared" si="161"/>
        <v>0</v>
      </c>
      <c r="AV143" s="5">
        <f t="shared" si="162"/>
        <v>0</v>
      </c>
      <c r="AW143" s="5">
        <f t="shared" si="163"/>
        <v>0</v>
      </c>
      <c r="AX143" s="5">
        <f t="shared" si="164"/>
        <v>0</v>
      </c>
      <c r="AY143" s="5">
        <f t="shared" si="165"/>
        <v>0</v>
      </c>
      <c r="AZ143" s="5">
        <f t="shared" si="166"/>
        <v>-400</v>
      </c>
      <c r="BA143" s="5">
        <f t="shared" si="167"/>
        <v>0</v>
      </c>
      <c r="BB143" s="5">
        <f t="shared" si="168"/>
        <v>0</v>
      </c>
      <c r="BC143" s="5">
        <f t="shared" si="169"/>
        <v>0</v>
      </c>
      <c r="BD143" s="5">
        <f>IFERROR(SUM(AR143:BC143),0)*((Cockpit!$C$3)^1)</f>
        <v>-280</v>
      </c>
      <c r="BE143" s="19">
        <f>INDEX('Team forecast'!$M$3:$AU$22,MATCH($B143,'Team forecast'!$B$3:$B$22,0),MATCH(BE$1,'Team forecast'!$M$2:$AU$2,0))</f>
        <v>0</v>
      </c>
      <c r="BF143" s="19">
        <f>INDEX('Team forecast'!$M$3:$AU$22,MATCH($B143,'Team forecast'!$B$3:$B$22,0),MATCH(BF$1,'Team forecast'!$M$2:$AU$2,0))</f>
        <v>0</v>
      </c>
      <c r="BG143" s="19">
        <f>INDEX('Team forecast'!$M$3:$AU$22,MATCH($B143,'Team forecast'!$B$3:$B$22,0),MATCH(BG$1,'Team forecast'!$M$2:$AU$2,0))</f>
        <v>0</v>
      </c>
      <c r="BH143" s="19">
        <f>INDEX('Team forecast'!$M$3:$AU$22,MATCH($B143,'Team forecast'!$B$3:$B$22,0),MATCH(BH$1,'Team forecast'!$M$2:$AU$2,0))</f>
        <v>0</v>
      </c>
      <c r="BI143" s="5">
        <f t="shared" si="170"/>
        <v>7000</v>
      </c>
      <c r="BJ143" s="5">
        <f>INDEX('Team forecast'!$M$3:$AU$22,MATCH($B143,'Team forecast'!$B$3:$B$22,0),MATCH(BJ$1,'Team forecast'!$M$2:$AU$2,0))*IF($Y143&gt;0,25000,0)</f>
        <v>0</v>
      </c>
      <c r="BK143" s="5">
        <f>INDEX('Team forecast'!$M$3:$AU$22,MATCH($B143,'Team forecast'!$B$3:$B$22,0),MATCH(BK$1,'Team forecast'!$M$2:$AU$2,0))*IF($Y143&gt;0,5000,0)</f>
        <v>0</v>
      </c>
      <c r="BL143" s="5">
        <f>INDEX('Team forecast'!$M$3:$AU$22,MATCH($B143,'Team forecast'!$B$3:$B$22,0),MATCH(BL$1,'Team forecast'!$M$2:$AU$2,0))*IF($Y143&gt;0,-15000,0)</f>
        <v>0</v>
      </c>
      <c r="BM143" s="5">
        <f t="shared" si="171"/>
        <v>0</v>
      </c>
      <c r="BN143" s="5">
        <f t="shared" si="172"/>
        <v>0</v>
      </c>
      <c r="BO143" s="5">
        <f t="shared" si="173"/>
        <v>0</v>
      </c>
      <c r="BP143" s="5">
        <f t="shared" si="174"/>
        <v>0</v>
      </c>
      <c r="BQ143" s="5">
        <f t="shared" si="175"/>
        <v>0</v>
      </c>
      <c r="BR143" s="5">
        <f t="shared" si="176"/>
        <v>-400</v>
      </c>
      <c r="BS143" s="5">
        <f t="shared" si="177"/>
        <v>0</v>
      </c>
      <c r="BT143" s="5">
        <f t="shared" si="178"/>
        <v>0</v>
      </c>
      <c r="BU143" s="5">
        <f t="shared" si="179"/>
        <v>0</v>
      </c>
      <c r="BV143" s="5">
        <f>IFERROR(SUM(BJ143:BU143),0)*((Cockpit!$C$3)^2)</f>
        <v>-195.99999999999997</v>
      </c>
      <c r="BW143" s="19">
        <f>INDEX('Team forecast'!$M$3:$AU$22,MATCH($B143,'Team forecast'!$B$3:$B$22,0),MATCH(BW$1,'Team forecast'!$M$2:$AU$2,0))</f>
        <v>0</v>
      </c>
      <c r="BX143" s="19">
        <f>INDEX('Team forecast'!$M$3:$AU$22,MATCH($B143,'Team forecast'!$B$3:$B$22,0),MATCH(BX$1,'Team forecast'!$M$2:$AU$2,0))</f>
        <v>0</v>
      </c>
      <c r="BY143" s="19">
        <f>INDEX('Team forecast'!$M$3:$AU$22,MATCH($B143,'Team forecast'!$B$3:$B$22,0),MATCH(BY$1,'Team forecast'!$M$2:$AU$2,0))</f>
        <v>0</v>
      </c>
      <c r="BZ143" s="19">
        <f>INDEX('Team forecast'!$M$3:$AU$22,MATCH($B143,'Team forecast'!$B$3:$B$22,0),MATCH(BZ$1,'Team forecast'!$M$2:$AU$2,0))</f>
        <v>0</v>
      </c>
      <c r="CA143" s="5">
        <f t="shared" si="180"/>
        <v>7000</v>
      </c>
      <c r="CB143" s="5">
        <f>INDEX('Team forecast'!$M$3:$AU$22,MATCH($B143,'Team forecast'!$B$3:$B$22,0),MATCH(CB$1,'Team forecast'!$M$2:$AU$2,0))*IF($Y143&gt;0,25000,0)</f>
        <v>0</v>
      </c>
      <c r="CC143" s="5">
        <f>INDEX('Team forecast'!$M$3:$AU$22,MATCH($B143,'Team forecast'!$B$3:$B$22,0),MATCH(CC$1,'Team forecast'!$M$2:$AU$2,0))*IF($Y143&gt;0,5000,0)</f>
        <v>0</v>
      </c>
      <c r="CD143" s="5">
        <f>INDEX('Team forecast'!$M$3:$AU$22,MATCH($B143,'Team forecast'!$B$3:$B$22,0),MATCH(CD$1,'Team forecast'!$M$2:$AU$2,0))*IF($Y143&gt;0,-15000,0)</f>
        <v>0</v>
      </c>
      <c r="CE143" s="5">
        <f t="shared" si="181"/>
        <v>0</v>
      </c>
      <c r="CF143" s="5">
        <f t="shared" si="182"/>
        <v>0</v>
      </c>
      <c r="CG143" s="5">
        <f t="shared" si="183"/>
        <v>0</v>
      </c>
      <c r="CH143" s="5">
        <f t="shared" si="184"/>
        <v>0</v>
      </c>
      <c r="CI143" s="5">
        <f t="shared" si="185"/>
        <v>0</v>
      </c>
      <c r="CJ143" s="5">
        <f t="shared" si="186"/>
        <v>-400</v>
      </c>
      <c r="CK143" s="5">
        <f t="shared" si="187"/>
        <v>0</v>
      </c>
      <c r="CL143" s="5">
        <f t="shared" si="188"/>
        <v>0</v>
      </c>
      <c r="CM143" s="5">
        <f t="shared" si="189"/>
        <v>0</v>
      </c>
      <c r="CN143" s="5">
        <f>IFERROR(SUM(CB143:CM143),0)*((Cockpit!$C$3)^3)</f>
        <v>-137.19999999999996</v>
      </c>
      <c r="CO143" s="19">
        <f>INDEX('Team forecast'!$M$3:$AU$22,MATCH($B143,'Team forecast'!$B$3:$B$22,0),MATCH(CO$1,'Team forecast'!$M$2:$AU$2,0))</f>
        <v>0</v>
      </c>
      <c r="CP143" s="19">
        <f>INDEX('Team forecast'!$M$3:$AU$22,MATCH($B143,'Team forecast'!$B$3:$B$22,0),MATCH(CP$1,'Team forecast'!$M$2:$AU$2,0))</f>
        <v>0</v>
      </c>
      <c r="CQ143" s="19">
        <f>INDEX('Team forecast'!$M$3:$AU$22,MATCH($B143,'Team forecast'!$B$3:$B$22,0),MATCH(CQ$1,'Team forecast'!$M$2:$AU$2,0))</f>
        <v>0</v>
      </c>
      <c r="CR143" s="19">
        <f>INDEX('Team forecast'!$M$3:$AU$22,MATCH($B143,'Team forecast'!$B$3:$B$22,0),MATCH(CR$1,'Team forecast'!$M$2:$AU$2,0))</f>
        <v>0</v>
      </c>
      <c r="CS143" s="5">
        <f t="shared" si="190"/>
        <v>7000</v>
      </c>
      <c r="CT143" s="5">
        <f>INDEX('Team forecast'!$M$3:$AU$22,MATCH($B143,'Team forecast'!$B$3:$B$22,0),MATCH(CT$1,'Team forecast'!$M$2:$AU$2,0))*IF($Y143&gt;0,25000,0)</f>
        <v>0</v>
      </c>
      <c r="CU143" s="5">
        <f>INDEX('Team forecast'!$M$3:$AU$22,MATCH($B143,'Team forecast'!$B$3:$B$22,0),MATCH(CU$1,'Team forecast'!$M$2:$AU$2,0))*IF($Y143&gt;0,5000,0)</f>
        <v>0</v>
      </c>
      <c r="CV143" s="5">
        <f>INDEX('Team forecast'!$M$3:$AU$22,MATCH($B143,'Team forecast'!$B$3:$B$22,0),MATCH(CV$1,'Team forecast'!$M$2:$AU$2,0))*IF($Y143&gt;0,-15000,0)</f>
        <v>0</v>
      </c>
      <c r="CW143" s="5">
        <f t="shared" si="191"/>
        <v>0</v>
      </c>
      <c r="CX143" s="5">
        <f t="shared" si="192"/>
        <v>0</v>
      </c>
      <c r="CY143" s="5">
        <f t="shared" si="193"/>
        <v>0</v>
      </c>
      <c r="CZ143" s="5">
        <f t="shared" si="194"/>
        <v>0</v>
      </c>
      <c r="DA143" s="5">
        <f t="shared" si="195"/>
        <v>0</v>
      </c>
      <c r="DB143" s="5">
        <f t="shared" si="196"/>
        <v>-400</v>
      </c>
      <c r="DC143" s="5">
        <f t="shared" si="197"/>
        <v>0</v>
      </c>
      <c r="DD143" s="5">
        <f t="shared" si="198"/>
        <v>0</v>
      </c>
      <c r="DE143" s="5">
        <f t="shared" si="199"/>
        <v>0</v>
      </c>
      <c r="DF143" s="5">
        <f>IFERROR(SUM(CT143:DE143),0)*((Cockpit!$C$3)^4)</f>
        <v>-96.039999999999964</v>
      </c>
      <c r="DG143" s="19">
        <f>INDEX('Team forecast'!$M$3:$AU$22,MATCH($B143,'Team forecast'!$B$3:$B$22,0),MATCH(DG$1,'Team forecast'!$M$2:$AU$2,0))</f>
        <v>0</v>
      </c>
      <c r="DH143" s="19">
        <f>INDEX('Team forecast'!$M$3:$AU$22,MATCH($B143,'Team forecast'!$B$3:$B$22,0),MATCH(DH$1,'Team forecast'!$M$2:$AU$2,0))</f>
        <v>0</v>
      </c>
      <c r="DI143" s="19">
        <f>INDEX('Team forecast'!$M$3:$AU$22,MATCH($B143,'Team forecast'!$B$3:$B$22,0),MATCH(DI$1,'Team forecast'!$M$2:$AU$2,0))</f>
        <v>0</v>
      </c>
      <c r="DJ143" s="19">
        <f>INDEX('Team forecast'!$M$3:$AU$22,MATCH($B143,'Team forecast'!$B$3:$B$22,0),MATCH(DJ$1,'Team forecast'!$M$2:$AU$2,0))</f>
        <v>0</v>
      </c>
      <c r="DK143" s="5">
        <f t="shared" si="200"/>
        <v>7000</v>
      </c>
      <c r="DL143" s="5">
        <f>INDEX('Team forecast'!$M$3:$AU$22,MATCH($B143,'Team forecast'!$B$3:$B$22,0),MATCH(DL$1,'Team forecast'!$M$2:$AU$2,0))*IF($Y143&gt;0,25000,0)</f>
        <v>0</v>
      </c>
      <c r="DM143" s="5">
        <f>INDEX('Team forecast'!$M$3:$AU$22,MATCH($B143,'Team forecast'!$B$3:$B$22,0),MATCH(DM$1,'Team forecast'!$M$2:$AU$2,0))*IF($Y143&gt;0,5000,0)</f>
        <v>0</v>
      </c>
      <c r="DN143" s="5">
        <f>INDEX('Team forecast'!$M$3:$AU$22,MATCH($B143,'Team forecast'!$B$3:$B$22,0),MATCH(DN$1,'Team forecast'!$M$2:$AU$2,0))*IF($Y143&gt;0,-15000,0)</f>
        <v>0</v>
      </c>
      <c r="DO143" s="5">
        <f t="shared" si="201"/>
        <v>0</v>
      </c>
      <c r="DP143" s="5">
        <f t="shared" si="202"/>
        <v>0</v>
      </c>
      <c r="DQ143" s="5">
        <f t="shared" si="203"/>
        <v>0</v>
      </c>
      <c r="DR143" s="5">
        <f t="shared" si="204"/>
        <v>0</v>
      </c>
      <c r="DS143" s="5">
        <f t="shared" si="205"/>
        <v>0</v>
      </c>
      <c r="DT143" s="5">
        <f t="shared" si="206"/>
        <v>-400</v>
      </c>
      <c r="DU143" s="5">
        <f t="shared" si="207"/>
        <v>0</v>
      </c>
      <c r="DV143" s="5">
        <f t="shared" si="208"/>
        <v>0</v>
      </c>
      <c r="DW143" s="5">
        <f t="shared" si="209"/>
        <v>0</v>
      </c>
      <c r="DX143" s="5">
        <f>IFERROR(SUM(DL143:DW143),0)*((Cockpit!$C$3)^5)</f>
        <v>-67.22799999999998</v>
      </c>
      <c r="DY143" s="5">
        <f t="shared" si="210"/>
        <v>44376.880967653975</v>
      </c>
      <c r="DZ143" s="5" t="str">
        <f>IF(ISERROR(MATCH(A143,'Current squad'!B:B,0)),"No","Yes")</f>
        <v>No</v>
      </c>
      <c r="EA143" s="5" cm="1">
        <f t="array" ref="EA143">IFERROR(_xlfn.IFS(DZ143="Yes",0,DZ143="No",H143*1%),999999)</f>
        <v>53780</v>
      </c>
      <c r="EB143" s="5">
        <f t="shared" si="152"/>
        <v>5431780</v>
      </c>
      <c r="EC143" s="5">
        <f t="shared" si="211"/>
        <v>-9403.1190323460251</v>
      </c>
      <c r="ED143" s="1">
        <f t="shared" si="153"/>
        <v>-1.7484416199974014E-3</v>
      </c>
      <c r="EE143" s="5">
        <f>RANK(EC143,$EC$2:$EC$572)+COUNTIF($EC$2:EC143,EC143)-1</f>
        <v>104</v>
      </c>
      <c r="EF143" s="4">
        <f>RANK(ED143,$ED$2:$ED$572)+COUNTIF($ED$2:ED143,ED143)-1</f>
        <v>101</v>
      </c>
    </row>
    <row r="144" spans="1:136" x14ac:dyDescent="0.3">
      <c r="A144" t="str">
        <f>IF(Holdet.dk!A144&lt;&gt;"",Holdet.dk!A144,"")</f>
        <v>Erik Lamela</v>
      </c>
      <c r="B144" t="str">
        <f>INDEX(Holdet.dk!B:B,MATCH($A144,Holdet.dk!$A:$A,0))</f>
        <v>Tottenham</v>
      </c>
      <c r="C144" t="str">
        <f>INDEX(Holdet.dk!C:C,MATCH($A144,Holdet.dk!$A:$A,0))</f>
        <v>Midfield</v>
      </c>
      <c r="D144" t="str">
        <f>INDEX(Holdet.dk!D:D,MATCH($A144,Holdet.dk!$A:$A,0))</f>
        <v>3.673.000</v>
      </c>
      <c r="E144" s="1">
        <f>IFERROR(_xlfn.NUMBERVALUE(INDEX(Holdet.dk!$E:$E,MATCH($A144,Holdet.dk!$A:$A,0)),","),0)</f>
        <v>6.9999999999999993E-3</v>
      </c>
      <c r="F144" t="str">
        <f>IF(INDEX(Lookup!H:H,MATCH('Master data'!A144,Lookup!G:G,0))=0,A144,INDEX(Lookup!H:H,MATCH('Master data'!A144,Lookup!G:G,0)))</f>
        <v>Erik Lamela</v>
      </c>
      <c r="G144" t="str">
        <f>IFERROR(INDEX(Lookup!B:B,MATCH(INDEX(Rotowire!C:C,MATCH(F144,Rotowire!A:A,0)),Lookup!D:D,0)),"")</f>
        <v/>
      </c>
      <c r="H144" s="5">
        <f t="shared" si="144"/>
        <v>3673000</v>
      </c>
      <c r="I144" s="19">
        <f>IFERROR(INDEX('Team forecast'!$G$3:$I$22,MATCH($B144,'Team forecast'!$B$3:$B$22,0),MATCH(I$1,'Team forecast'!$G$2:$I$2,0)),0)</f>
        <v>0.81751824817518248</v>
      </c>
      <c r="J144" s="19">
        <f>IFERROR(INDEX('Team forecast'!$G$3:$I$22,MATCH($B144,'Team forecast'!$B$3:$B$22,0),MATCH(J$1,'Team forecast'!$G$2:$I$2,0)),0)</f>
        <v>1.0388888888888888</v>
      </c>
      <c r="K144" s="19">
        <f>IFERROR(INDEX('Team forecast'!$G$3:$I$22,MATCH($B144,'Team forecast'!$B$3:$B$22,0),MATCH(K$1,'Team forecast'!$G$2:$I$2,0)),0)</f>
        <v>1.0274910787675426</v>
      </c>
      <c r="L144">
        <f>SUMIFS(Rotowire!E:E,Rotowire!$A:$A,'Master data'!$F144)</f>
        <v>0</v>
      </c>
      <c r="M144" s="2">
        <f>SUMIFS(Rotowire!F:F,Rotowire!$A:$A,'Master data'!$F144)*I144</f>
        <v>0</v>
      </c>
      <c r="N144" s="2">
        <f>SUMIFS(Rotowire!G:G,Rotowire!$A:$A,'Master data'!$F144)*I144</f>
        <v>0</v>
      </c>
      <c r="O144" s="2">
        <f>SUMIFS(Rotowire!I:I,Rotowire!$A:$A,'Master data'!$F144)*I144</f>
        <v>0</v>
      </c>
      <c r="P144" s="2">
        <f>SUMIFS(Rotowire!W:W,Rotowire!$A:$A,'Master data'!$F144)*K144</f>
        <v>0</v>
      </c>
      <c r="Q144" s="2">
        <f>SUMIFS(Rotowire!Y:Y,Rotowire!$A:$A,'Master data'!$F144)*J144</f>
        <v>0</v>
      </c>
      <c r="R144" s="2">
        <f>SUMIFS(Rotowire!AB:AB,Rotowire!$A:$A,'Master data'!$F144)</f>
        <v>0</v>
      </c>
      <c r="S144" s="2">
        <f>SUMIFS(Rotowire!AC:AC,Rotowire!$A:$A,'Master data'!$F144)</f>
        <v>0</v>
      </c>
      <c r="T144" s="2">
        <f>INDEX('Team forecast'!D$3:D$22,MATCH($B144,'Team forecast'!$B$3:$B$22,0))</f>
        <v>1.1200000000000001</v>
      </c>
      <c r="U144" s="2">
        <f>INDEX('Team forecast'!E$3:E$22,MATCH($B144,'Team forecast'!$B$3:$B$22,0))</f>
        <v>1.87</v>
      </c>
      <c r="V144" s="2">
        <f>INDEX('Team forecast'!J$3:J$22,MATCH($B144,'Team forecast'!$B$3:$B$22,0))</f>
        <v>0.22459999999999999</v>
      </c>
      <c r="W144" s="2">
        <f>INDEX('Team forecast'!K$3:K$22,MATCH($B144,'Team forecast'!$B$3:$B$22,0))</f>
        <v>0.23169999999999999</v>
      </c>
      <c r="X144" s="2">
        <f>INDEX('Team forecast'!L$3:L$22,MATCH($B144,'Team forecast'!$B$3:$B$22,0))</f>
        <v>0.54369999999999996</v>
      </c>
      <c r="Y144" s="5">
        <f t="shared" si="145"/>
        <v>-5000</v>
      </c>
      <c r="Z144" s="5">
        <f t="shared" si="146"/>
        <v>0</v>
      </c>
      <c r="AA144" s="5">
        <f t="shared" si="147"/>
        <v>0</v>
      </c>
      <c r="AB144" s="5">
        <f t="shared" si="148"/>
        <v>0</v>
      </c>
      <c r="AC144" s="5">
        <f t="shared" si="149"/>
        <v>0</v>
      </c>
      <c r="AD144" s="5">
        <f t="shared" si="154"/>
        <v>0</v>
      </c>
      <c r="AE144" s="5">
        <f t="shared" si="155"/>
        <v>0</v>
      </c>
      <c r="AF144" s="5">
        <f t="shared" si="150"/>
        <v>0</v>
      </c>
      <c r="AG144" s="5">
        <f t="shared" si="151"/>
        <v>0</v>
      </c>
      <c r="AH144" s="5">
        <f t="shared" si="156"/>
        <v>0</v>
      </c>
      <c r="AI144" s="5">
        <f t="shared" si="157"/>
        <v>0</v>
      </c>
      <c r="AJ144" s="5">
        <f t="shared" si="158"/>
        <v>0</v>
      </c>
      <c r="AK144" s="5">
        <f t="shared" si="159"/>
        <v>0</v>
      </c>
      <c r="AL144" s="5">
        <f>IFERROR(SUM(Y144:AK144),-5000)*((Cockpit!$C$3)^0)</f>
        <v>-5000</v>
      </c>
      <c r="AM144" s="19">
        <f>INDEX('Team forecast'!$M$3:$AU$22,MATCH($B144,'Team forecast'!$B$3:$B$22,0),MATCH(AM$1,'Team forecast'!$M$2:$AU$2,0))</f>
        <v>0</v>
      </c>
      <c r="AN144" s="19">
        <f>INDEX('Team forecast'!$M$3:$AU$22,MATCH($B144,'Team forecast'!$B$3:$B$22,0),MATCH(AN$1,'Team forecast'!$M$2:$AU$2,0))</f>
        <v>0</v>
      </c>
      <c r="AO144" s="19">
        <f>INDEX('Team forecast'!$M$3:$AU$22,MATCH($B144,'Team forecast'!$B$3:$B$22,0),MATCH(AO$1,'Team forecast'!$M$2:$AU$2,0))</f>
        <v>0</v>
      </c>
      <c r="AP144" s="19">
        <f>INDEX('Team forecast'!$M$3:$AU$22,MATCH($B144,'Team forecast'!$B$3:$B$22,0),MATCH(AP$1,'Team forecast'!$M$2:$AU$2,0))</f>
        <v>0</v>
      </c>
      <c r="AQ144" s="5">
        <f t="shared" si="160"/>
        <v>-5000</v>
      </c>
      <c r="AR144" s="5">
        <f>INDEX('Team forecast'!$M$3:$AU$22,MATCH($B144,'Team forecast'!$B$3:$B$22,0),MATCH(AR$1,'Team forecast'!$M$2:$AU$2,0))*IF($Y144&gt;0,25000,0)</f>
        <v>0</v>
      </c>
      <c r="AS144" s="5">
        <f>INDEX('Team forecast'!$M$3:$AU$22,MATCH($B144,'Team forecast'!$B$3:$B$22,0),MATCH(AS$1,'Team forecast'!$M$2:$AU$2,0))*IF($Y144&gt;0,5000,0)</f>
        <v>0</v>
      </c>
      <c r="AT144" s="5">
        <f>INDEX('Team forecast'!$M$3:$AU$22,MATCH($B144,'Team forecast'!$B$3:$B$22,0),MATCH(AT$1,'Team forecast'!$M$2:$AU$2,0))*IF($Y144&gt;0,-15000,0)</f>
        <v>0</v>
      </c>
      <c r="AU144" s="5">
        <f t="shared" si="161"/>
        <v>0</v>
      </c>
      <c r="AV144" s="5">
        <f t="shared" si="162"/>
        <v>0</v>
      </c>
      <c r="AW144" s="5">
        <f t="shared" si="163"/>
        <v>0</v>
      </c>
      <c r="AX144" s="5">
        <f t="shared" si="164"/>
        <v>0</v>
      </c>
      <c r="AY144" s="5">
        <f t="shared" si="165"/>
        <v>0</v>
      </c>
      <c r="AZ144" s="5">
        <f t="shared" si="166"/>
        <v>0</v>
      </c>
      <c r="BA144" s="5">
        <f t="shared" si="167"/>
        <v>0</v>
      </c>
      <c r="BB144" s="5">
        <f t="shared" si="168"/>
        <v>0</v>
      </c>
      <c r="BC144" s="5">
        <f t="shared" si="169"/>
        <v>0</v>
      </c>
      <c r="BD144" s="5">
        <f>IFERROR(SUM(AR144:BC144),0)*((Cockpit!$C$3)^1)</f>
        <v>0</v>
      </c>
      <c r="BE144" s="19">
        <f>INDEX('Team forecast'!$M$3:$AU$22,MATCH($B144,'Team forecast'!$B$3:$B$22,0),MATCH(BE$1,'Team forecast'!$M$2:$AU$2,0))</f>
        <v>0</v>
      </c>
      <c r="BF144" s="19">
        <f>INDEX('Team forecast'!$M$3:$AU$22,MATCH($B144,'Team forecast'!$B$3:$B$22,0),MATCH(BF$1,'Team forecast'!$M$2:$AU$2,0))</f>
        <v>0</v>
      </c>
      <c r="BG144" s="19">
        <f>INDEX('Team forecast'!$M$3:$AU$22,MATCH($B144,'Team forecast'!$B$3:$B$22,0),MATCH(BG$1,'Team forecast'!$M$2:$AU$2,0))</f>
        <v>0</v>
      </c>
      <c r="BH144" s="19">
        <f>INDEX('Team forecast'!$M$3:$AU$22,MATCH($B144,'Team forecast'!$B$3:$B$22,0),MATCH(BH$1,'Team forecast'!$M$2:$AU$2,0))</f>
        <v>0</v>
      </c>
      <c r="BI144" s="5">
        <f t="shared" si="170"/>
        <v>-5000</v>
      </c>
      <c r="BJ144" s="5">
        <f>INDEX('Team forecast'!$M$3:$AU$22,MATCH($B144,'Team forecast'!$B$3:$B$22,0),MATCH(BJ$1,'Team forecast'!$M$2:$AU$2,0))*IF($Y144&gt;0,25000,0)</f>
        <v>0</v>
      </c>
      <c r="BK144" s="5">
        <f>INDEX('Team forecast'!$M$3:$AU$22,MATCH($B144,'Team forecast'!$B$3:$B$22,0),MATCH(BK$1,'Team forecast'!$M$2:$AU$2,0))*IF($Y144&gt;0,5000,0)</f>
        <v>0</v>
      </c>
      <c r="BL144" s="5">
        <f>INDEX('Team forecast'!$M$3:$AU$22,MATCH($B144,'Team forecast'!$B$3:$B$22,0),MATCH(BL$1,'Team forecast'!$M$2:$AU$2,0))*IF($Y144&gt;0,-15000,0)</f>
        <v>0</v>
      </c>
      <c r="BM144" s="5">
        <f t="shared" si="171"/>
        <v>0</v>
      </c>
      <c r="BN144" s="5">
        <f t="shared" si="172"/>
        <v>0</v>
      </c>
      <c r="BO144" s="5">
        <f t="shared" si="173"/>
        <v>0</v>
      </c>
      <c r="BP144" s="5">
        <f t="shared" si="174"/>
        <v>0</v>
      </c>
      <c r="BQ144" s="5">
        <f t="shared" si="175"/>
        <v>0</v>
      </c>
      <c r="BR144" s="5">
        <f t="shared" si="176"/>
        <v>0</v>
      </c>
      <c r="BS144" s="5">
        <f t="shared" si="177"/>
        <v>0</v>
      </c>
      <c r="BT144" s="5">
        <f t="shared" si="178"/>
        <v>0</v>
      </c>
      <c r="BU144" s="5">
        <f t="shared" si="179"/>
        <v>0</v>
      </c>
      <c r="BV144" s="5">
        <f>IFERROR(SUM(BJ144:BU144),0)*((Cockpit!$C$3)^2)</f>
        <v>0</v>
      </c>
      <c r="BW144" s="19">
        <f>INDEX('Team forecast'!$M$3:$AU$22,MATCH($B144,'Team forecast'!$B$3:$B$22,0),MATCH(BW$1,'Team forecast'!$M$2:$AU$2,0))</f>
        <v>0</v>
      </c>
      <c r="BX144" s="19">
        <f>INDEX('Team forecast'!$M$3:$AU$22,MATCH($B144,'Team forecast'!$B$3:$B$22,0),MATCH(BX$1,'Team forecast'!$M$2:$AU$2,0))</f>
        <v>0</v>
      </c>
      <c r="BY144" s="19">
        <f>INDEX('Team forecast'!$M$3:$AU$22,MATCH($B144,'Team forecast'!$B$3:$B$22,0),MATCH(BY$1,'Team forecast'!$M$2:$AU$2,0))</f>
        <v>0</v>
      </c>
      <c r="BZ144" s="19">
        <f>INDEX('Team forecast'!$M$3:$AU$22,MATCH($B144,'Team forecast'!$B$3:$B$22,0),MATCH(BZ$1,'Team forecast'!$M$2:$AU$2,0))</f>
        <v>0</v>
      </c>
      <c r="CA144" s="5">
        <f t="shared" si="180"/>
        <v>-5000</v>
      </c>
      <c r="CB144" s="5">
        <f>INDEX('Team forecast'!$M$3:$AU$22,MATCH($B144,'Team forecast'!$B$3:$B$22,0),MATCH(CB$1,'Team forecast'!$M$2:$AU$2,0))*IF($Y144&gt;0,25000,0)</f>
        <v>0</v>
      </c>
      <c r="CC144" s="5">
        <f>INDEX('Team forecast'!$M$3:$AU$22,MATCH($B144,'Team forecast'!$B$3:$B$22,0),MATCH(CC$1,'Team forecast'!$M$2:$AU$2,0))*IF($Y144&gt;0,5000,0)</f>
        <v>0</v>
      </c>
      <c r="CD144" s="5">
        <f>INDEX('Team forecast'!$M$3:$AU$22,MATCH($B144,'Team forecast'!$B$3:$B$22,0),MATCH(CD$1,'Team forecast'!$M$2:$AU$2,0))*IF($Y144&gt;0,-15000,0)</f>
        <v>0</v>
      </c>
      <c r="CE144" s="5">
        <f t="shared" si="181"/>
        <v>0</v>
      </c>
      <c r="CF144" s="5">
        <f t="shared" si="182"/>
        <v>0</v>
      </c>
      <c r="CG144" s="5">
        <f t="shared" si="183"/>
        <v>0</v>
      </c>
      <c r="CH144" s="5">
        <f t="shared" si="184"/>
        <v>0</v>
      </c>
      <c r="CI144" s="5">
        <f t="shared" si="185"/>
        <v>0</v>
      </c>
      <c r="CJ144" s="5">
        <f t="shared" si="186"/>
        <v>0</v>
      </c>
      <c r="CK144" s="5">
        <f t="shared" si="187"/>
        <v>0</v>
      </c>
      <c r="CL144" s="5">
        <f t="shared" si="188"/>
        <v>0</v>
      </c>
      <c r="CM144" s="5">
        <f t="shared" si="189"/>
        <v>0</v>
      </c>
      <c r="CN144" s="5">
        <f>IFERROR(SUM(CB144:CM144),0)*((Cockpit!$C$3)^3)</f>
        <v>0</v>
      </c>
      <c r="CO144" s="19">
        <f>INDEX('Team forecast'!$M$3:$AU$22,MATCH($B144,'Team forecast'!$B$3:$B$22,0),MATCH(CO$1,'Team forecast'!$M$2:$AU$2,0))</f>
        <v>0</v>
      </c>
      <c r="CP144" s="19">
        <f>INDEX('Team forecast'!$M$3:$AU$22,MATCH($B144,'Team forecast'!$B$3:$B$22,0),MATCH(CP$1,'Team forecast'!$M$2:$AU$2,0))</f>
        <v>0</v>
      </c>
      <c r="CQ144" s="19">
        <f>INDEX('Team forecast'!$M$3:$AU$22,MATCH($B144,'Team forecast'!$B$3:$B$22,0),MATCH(CQ$1,'Team forecast'!$M$2:$AU$2,0))</f>
        <v>0</v>
      </c>
      <c r="CR144" s="19">
        <f>INDEX('Team forecast'!$M$3:$AU$22,MATCH($B144,'Team forecast'!$B$3:$B$22,0),MATCH(CR$1,'Team forecast'!$M$2:$AU$2,0))</f>
        <v>0</v>
      </c>
      <c r="CS144" s="5">
        <f t="shared" si="190"/>
        <v>-5000</v>
      </c>
      <c r="CT144" s="5">
        <f>INDEX('Team forecast'!$M$3:$AU$22,MATCH($B144,'Team forecast'!$B$3:$B$22,0),MATCH(CT$1,'Team forecast'!$M$2:$AU$2,0))*IF($Y144&gt;0,25000,0)</f>
        <v>0</v>
      </c>
      <c r="CU144" s="5">
        <f>INDEX('Team forecast'!$M$3:$AU$22,MATCH($B144,'Team forecast'!$B$3:$B$22,0),MATCH(CU$1,'Team forecast'!$M$2:$AU$2,0))*IF($Y144&gt;0,5000,0)</f>
        <v>0</v>
      </c>
      <c r="CV144" s="5">
        <f>INDEX('Team forecast'!$M$3:$AU$22,MATCH($B144,'Team forecast'!$B$3:$B$22,0),MATCH(CV$1,'Team forecast'!$M$2:$AU$2,0))*IF($Y144&gt;0,-15000,0)</f>
        <v>0</v>
      </c>
      <c r="CW144" s="5">
        <f t="shared" si="191"/>
        <v>0</v>
      </c>
      <c r="CX144" s="5">
        <f t="shared" si="192"/>
        <v>0</v>
      </c>
      <c r="CY144" s="5">
        <f t="shared" si="193"/>
        <v>0</v>
      </c>
      <c r="CZ144" s="5">
        <f t="shared" si="194"/>
        <v>0</v>
      </c>
      <c r="DA144" s="5">
        <f t="shared" si="195"/>
        <v>0</v>
      </c>
      <c r="DB144" s="5">
        <f t="shared" si="196"/>
        <v>0</v>
      </c>
      <c r="DC144" s="5">
        <f t="shared" si="197"/>
        <v>0</v>
      </c>
      <c r="DD144" s="5">
        <f t="shared" si="198"/>
        <v>0</v>
      </c>
      <c r="DE144" s="5">
        <f t="shared" si="199"/>
        <v>0</v>
      </c>
      <c r="DF144" s="5">
        <f>IFERROR(SUM(CT144:DE144),0)*((Cockpit!$C$3)^4)</f>
        <v>0</v>
      </c>
      <c r="DG144" s="19">
        <f>INDEX('Team forecast'!$M$3:$AU$22,MATCH($B144,'Team forecast'!$B$3:$B$22,0),MATCH(DG$1,'Team forecast'!$M$2:$AU$2,0))</f>
        <v>0</v>
      </c>
      <c r="DH144" s="19">
        <f>INDEX('Team forecast'!$M$3:$AU$22,MATCH($B144,'Team forecast'!$B$3:$B$22,0),MATCH(DH$1,'Team forecast'!$M$2:$AU$2,0))</f>
        <v>0</v>
      </c>
      <c r="DI144" s="19">
        <f>INDEX('Team forecast'!$M$3:$AU$22,MATCH($B144,'Team forecast'!$B$3:$B$22,0),MATCH(DI$1,'Team forecast'!$M$2:$AU$2,0))</f>
        <v>0</v>
      </c>
      <c r="DJ144" s="19">
        <f>INDEX('Team forecast'!$M$3:$AU$22,MATCH($B144,'Team forecast'!$B$3:$B$22,0),MATCH(DJ$1,'Team forecast'!$M$2:$AU$2,0))</f>
        <v>0</v>
      </c>
      <c r="DK144" s="5">
        <f t="shared" si="200"/>
        <v>-5000</v>
      </c>
      <c r="DL144" s="5">
        <f>INDEX('Team forecast'!$M$3:$AU$22,MATCH($B144,'Team forecast'!$B$3:$B$22,0),MATCH(DL$1,'Team forecast'!$M$2:$AU$2,0))*IF($Y144&gt;0,25000,0)</f>
        <v>0</v>
      </c>
      <c r="DM144" s="5">
        <f>INDEX('Team forecast'!$M$3:$AU$22,MATCH($B144,'Team forecast'!$B$3:$B$22,0),MATCH(DM$1,'Team forecast'!$M$2:$AU$2,0))*IF($Y144&gt;0,5000,0)</f>
        <v>0</v>
      </c>
      <c r="DN144" s="5">
        <f>INDEX('Team forecast'!$M$3:$AU$22,MATCH($B144,'Team forecast'!$B$3:$B$22,0),MATCH(DN$1,'Team forecast'!$M$2:$AU$2,0))*IF($Y144&gt;0,-15000,0)</f>
        <v>0</v>
      </c>
      <c r="DO144" s="5">
        <f t="shared" si="201"/>
        <v>0</v>
      </c>
      <c r="DP144" s="5">
        <f t="shared" si="202"/>
        <v>0</v>
      </c>
      <c r="DQ144" s="5">
        <f t="shared" si="203"/>
        <v>0</v>
      </c>
      <c r="DR144" s="5">
        <f t="shared" si="204"/>
        <v>0</v>
      </c>
      <c r="DS144" s="5">
        <f t="shared" si="205"/>
        <v>0</v>
      </c>
      <c r="DT144" s="5">
        <f t="shared" si="206"/>
        <v>0</v>
      </c>
      <c r="DU144" s="5">
        <f t="shared" si="207"/>
        <v>0</v>
      </c>
      <c r="DV144" s="5">
        <f t="shared" si="208"/>
        <v>0</v>
      </c>
      <c r="DW144" s="5">
        <f t="shared" si="209"/>
        <v>0</v>
      </c>
      <c r="DX144" s="5">
        <f>IFERROR(SUM(DL144:DW144),0)*((Cockpit!$C$3)^5)</f>
        <v>0</v>
      </c>
      <c r="DY144" s="5">
        <f t="shared" si="210"/>
        <v>-5000</v>
      </c>
      <c r="DZ144" s="5" t="str">
        <f>IF(ISERROR(MATCH(A144,'Current squad'!B:B,0)),"No","Yes")</f>
        <v>No</v>
      </c>
      <c r="EA144" s="5" cm="1">
        <f t="array" ref="EA144">IFERROR(_xlfn.IFS(DZ144="Yes",0,DZ144="No",H144*1%),999999)</f>
        <v>36730</v>
      </c>
      <c r="EB144" s="5">
        <f t="shared" si="152"/>
        <v>3709730</v>
      </c>
      <c r="EC144" s="5">
        <f t="shared" si="211"/>
        <v>-41730</v>
      </c>
      <c r="ED144" s="1">
        <f t="shared" si="153"/>
        <v>-1.1361285053090118E-2</v>
      </c>
      <c r="EE144" s="5">
        <f>RANK(EC144,$EC$2:$EC$572)+COUNTIF($EC$2:EC144,EC144)-1</f>
        <v>433</v>
      </c>
      <c r="EF144" s="4">
        <f>RANK(ED144,$ED$2:$ED$572)+COUNTIF($ED$2:ED144,ED144)-1</f>
        <v>304</v>
      </c>
    </row>
    <row r="145" spans="1:136" x14ac:dyDescent="0.3">
      <c r="A145" t="str">
        <f>IF(Holdet.dk!A145&lt;&gt;"",Holdet.dk!A145,"")</f>
        <v>Harry Winks</v>
      </c>
      <c r="B145" t="str">
        <f>INDEX(Holdet.dk!B:B,MATCH($A145,Holdet.dk!$A:$A,0))</f>
        <v>Tottenham</v>
      </c>
      <c r="C145" t="str">
        <f>INDEX(Holdet.dk!C:C,MATCH($A145,Holdet.dk!$A:$A,0))</f>
        <v>Midfield</v>
      </c>
      <c r="D145" t="str">
        <f>INDEX(Holdet.dk!D:D,MATCH($A145,Holdet.dk!$A:$A,0))</f>
        <v>3.076.000</v>
      </c>
      <c r="E145" s="1">
        <f>IFERROR(_xlfn.NUMBERVALUE(INDEX(Holdet.dk!$E:$E,MATCH($A145,Holdet.dk!$A:$A,0)),","),0)</f>
        <v>1.3000000000000001E-2</v>
      </c>
      <c r="F145" t="str">
        <f>IF(INDEX(Lookup!H:H,MATCH('Master data'!A145,Lookup!G:G,0))=0,A145,INDEX(Lookup!H:H,MATCH('Master data'!A145,Lookup!G:G,0)))</f>
        <v>Harry Winks</v>
      </c>
      <c r="G145" t="str">
        <f>IFERROR(INDEX(Lookup!B:B,MATCH(INDEX(Rotowire!C:C,MATCH(F145,Rotowire!A:A,0)),Lookup!D:D,0)),"")</f>
        <v/>
      </c>
      <c r="H145" s="5">
        <f t="shared" si="144"/>
        <v>3076000</v>
      </c>
      <c r="I145" s="19">
        <f>IFERROR(INDEX('Team forecast'!$G$3:$I$22,MATCH($B145,'Team forecast'!$B$3:$B$22,0),MATCH(I$1,'Team forecast'!$G$2:$I$2,0)),0)</f>
        <v>0.81751824817518248</v>
      </c>
      <c r="J145" s="19">
        <f>IFERROR(INDEX('Team forecast'!$G$3:$I$22,MATCH($B145,'Team forecast'!$B$3:$B$22,0),MATCH(J$1,'Team forecast'!$G$2:$I$2,0)),0)</f>
        <v>1.0388888888888888</v>
      </c>
      <c r="K145" s="19">
        <f>IFERROR(INDEX('Team forecast'!$G$3:$I$22,MATCH($B145,'Team forecast'!$B$3:$B$22,0),MATCH(K$1,'Team forecast'!$G$2:$I$2,0)),0)</f>
        <v>1.0274910787675426</v>
      </c>
      <c r="L145">
        <f>SUMIFS(Rotowire!E:E,Rotowire!$A:$A,'Master data'!$F145)</f>
        <v>0</v>
      </c>
      <c r="M145" s="2">
        <f>SUMIFS(Rotowire!F:F,Rotowire!$A:$A,'Master data'!$F145)*I145</f>
        <v>0</v>
      </c>
      <c r="N145" s="2">
        <f>SUMIFS(Rotowire!G:G,Rotowire!$A:$A,'Master data'!$F145)*I145</f>
        <v>0</v>
      </c>
      <c r="O145" s="2">
        <f>SUMIFS(Rotowire!I:I,Rotowire!$A:$A,'Master data'!$F145)*I145</f>
        <v>0</v>
      </c>
      <c r="P145" s="2">
        <f>SUMIFS(Rotowire!W:W,Rotowire!$A:$A,'Master data'!$F145)*K145</f>
        <v>0</v>
      </c>
      <c r="Q145" s="2">
        <f>SUMIFS(Rotowire!Y:Y,Rotowire!$A:$A,'Master data'!$F145)*J145</f>
        <v>0</v>
      </c>
      <c r="R145" s="2">
        <f>SUMIFS(Rotowire!AB:AB,Rotowire!$A:$A,'Master data'!$F145)</f>
        <v>0</v>
      </c>
      <c r="S145" s="2">
        <f>SUMIFS(Rotowire!AC:AC,Rotowire!$A:$A,'Master data'!$F145)</f>
        <v>0</v>
      </c>
      <c r="T145" s="2">
        <f>INDEX('Team forecast'!D$3:D$22,MATCH($B145,'Team forecast'!$B$3:$B$22,0))</f>
        <v>1.1200000000000001</v>
      </c>
      <c r="U145" s="2">
        <f>INDEX('Team forecast'!E$3:E$22,MATCH($B145,'Team forecast'!$B$3:$B$22,0))</f>
        <v>1.87</v>
      </c>
      <c r="V145" s="2">
        <f>INDEX('Team forecast'!J$3:J$22,MATCH($B145,'Team forecast'!$B$3:$B$22,0))</f>
        <v>0.22459999999999999</v>
      </c>
      <c r="W145" s="2">
        <f>INDEX('Team forecast'!K$3:K$22,MATCH($B145,'Team forecast'!$B$3:$B$22,0))</f>
        <v>0.23169999999999999</v>
      </c>
      <c r="X145" s="2">
        <f>INDEX('Team forecast'!L$3:L$22,MATCH($B145,'Team forecast'!$B$3:$B$22,0))</f>
        <v>0.54369999999999996</v>
      </c>
      <c r="Y145" s="5">
        <f t="shared" si="145"/>
        <v>-5000</v>
      </c>
      <c r="Z145" s="5">
        <f t="shared" si="146"/>
        <v>0</v>
      </c>
      <c r="AA145" s="5">
        <f t="shared" si="147"/>
        <v>0</v>
      </c>
      <c r="AB145" s="5">
        <f t="shared" si="148"/>
        <v>0</v>
      </c>
      <c r="AC145" s="5">
        <f t="shared" si="149"/>
        <v>0</v>
      </c>
      <c r="AD145" s="5">
        <f t="shared" si="154"/>
        <v>0</v>
      </c>
      <c r="AE145" s="5">
        <f t="shared" si="155"/>
        <v>0</v>
      </c>
      <c r="AF145" s="5">
        <f t="shared" si="150"/>
        <v>0</v>
      </c>
      <c r="AG145" s="5">
        <f t="shared" si="151"/>
        <v>0</v>
      </c>
      <c r="AH145" s="5">
        <f t="shared" si="156"/>
        <v>0</v>
      </c>
      <c r="AI145" s="5">
        <f t="shared" si="157"/>
        <v>0</v>
      </c>
      <c r="AJ145" s="5">
        <f t="shared" si="158"/>
        <v>0</v>
      </c>
      <c r="AK145" s="5">
        <f t="shared" si="159"/>
        <v>0</v>
      </c>
      <c r="AL145" s="5">
        <f>IFERROR(SUM(Y145:AK145),-5000)*((Cockpit!$C$3)^0)</f>
        <v>-5000</v>
      </c>
      <c r="AM145" s="19">
        <f>INDEX('Team forecast'!$M$3:$AU$22,MATCH($B145,'Team forecast'!$B$3:$B$22,0),MATCH(AM$1,'Team forecast'!$M$2:$AU$2,0))</f>
        <v>0</v>
      </c>
      <c r="AN145" s="19">
        <f>INDEX('Team forecast'!$M$3:$AU$22,MATCH($B145,'Team forecast'!$B$3:$B$22,0),MATCH(AN$1,'Team forecast'!$M$2:$AU$2,0))</f>
        <v>0</v>
      </c>
      <c r="AO145" s="19">
        <f>INDEX('Team forecast'!$M$3:$AU$22,MATCH($B145,'Team forecast'!$B$3:$B$22,0),MATCH(AO$1,'Team forecast'!$M$2:$AU$2,0))</f>
        <v>0</v>
      </c>
      <c r="AP145" s="19">
        <f>INDEX('Team forecast'!$M$3:$AU$22,MATCH($B145,'Team forecast'!$B$3:$B$22,0),MATCH(AP$1,'Team forecast'!$M$2:$AU$2,0))</f>
        <v>0</v>
      </c>
      <c r="AQ145" s="5">
        <f t="shared" si="160"/>
        <v>-5000</v>
      </c>
      <c r="AR145" s="5">
        <f>INDEX('Team forecast'!$M$3:$AU$22,MATCH($B145,'Team forecast'!$B$3:$B$22,0),MATCH(AR$1,'Team forecast'!$M$2:$AU$2,0))*IF($Y145&gt;0,25000,0)</f>
        <v>0</v>
      </c>
      <c r="AS145" s="5">
        <f>INDEX('Team forecast'!$M$3:$AU$22,MATCH($B145,'Team forecast'!$B$3:$B$22,0),MATCH(AS$1,'Team forecast'!$M$2:$AU$2,0))*IF($Y145&gt;0,5000,0)</f>
        <v>0</v>
      </c>
      <c r="AT145" s="5">
        <f>INDEX('Team forecast'!$M$3:$AU$22,MATCH($B145,'Team forecast'!$B$3:$B$22,0),MATCH(AT$1,'Team forecast'!$M$2:$AU$2,0))*IF($Y145&gt;0,-15000,0)</f>
        <v>0</v>
      </c>
      <c r="AU145" s="5">
        <f t="shared" si="161"/>
        <v>0</v>
      </c>
      <c r="AV145" s="5">
        <f t="shared" si="162"/>
        <v>0</v>
      </c>
      <c r="AW145" s="5">
        <f t="shared" si="163"/>
        <v>0</v>
      </c>
      <c r="AX145" s="5">
        <f t="shared" si="164"/>
        <v>0</v>
      </c>
      <c r="AY145" s="5">
        <f t="shared" si="165"/>
        <v>0</v>
      </c>
      <c r="AZ145" s="5">
        <f t="shared" si="166"/>
        <v>0</v>
      </c>
      <c r="BA145" s="5">
        <f t="shared" si="167"/>
        <v>0</v>
      </c>
      <c r="BB145" s="5">
        <f t="shared" si="168"/>
        <v>0</v>
      </c>
      <c r="BC145" s="5">
        <f t="shared" si="169"/>
        <v>0</v>
      </c>
      <c r="BD145" s="5">
        <f>IFERROR(SUM(AR145:BC145),0)*((Cockpit!$C$3)^1)</f>
        <v>0</v>
      </c>
      <c r="BE145" s="19">
        <f>INDEX('Team forecast'!$M$3:$AU$22,MATCH($B145,'Team forecast'!$B$3:$B$22,0),MATCH(BE$1,'Team forecast'!$M$2:$AU$2,0))</f>
        <v>0</v>
      </c>
      <c r="BF145" s="19">
        <f>INDEX('Team forecast'!$M$3:$AU$22,MATCH($B145,'Team forecast'!$B$3:$B$22,0),MATCH(BF$1,'Team forecast'!$M$2:$AU$2,0))</f>
        <v>0</v>
      </c>
      <c r="BG145" s="19">
        <f>INDEX('Team forecast'!$M$3:$AU$22,MATCH($B145,'Team forecast'!$B$3:$B$22,0),MATCH(BG$1,'Team forecast'!$M$2:$AU$2,0))</f>
        <v>0</v>
      </c>
      <c r="BH145" s="19">
        <f>INDEX('Team forecast'!$M$3:$AU$22,MATCH($B145,'Team forecast'!$B$3:$B$22,0),MATCH(BH$1,'Team forecast'!$M$2:$AU$2,0))</f>
        <v>0</v>
      </c>
      <c r="BI145" s="5">
        <f t="shared" si="170"/>
        <v>-5000</v>
      </c>
      <c r="BJ145" s="5">
        <f>INDEX('Team forecast'!$M$3:$AU$22,MATCH($B145,'Team forecast'!$B$3:$B$22,0),MATCH(BJ$1,'Team forecast'!$M$2:$AU$2,0))*IF($Y145&gt;0,25000,0)</f>
        <v>0</v>
      </c>
      <c r="BK145" s="5">
        <f>INDEX('Team forecast'!$M$3:$AU$22,MATCH($B145,'Team forecast'!$B$3:$B$22,0),MATCH(BK$1,'Team forecast'!$M$2:$AU$2,0))*IF($Y145&gt;0,5000,0)</f>
        <v>0</v>
      </c>
      <c r="BL145" s="5">
        <f>INDEX('Team forecast'!$M$3:$AU$22,MATCH($B145,'Team forecast'!$B$3:$B$22,0),MATCH(BL$1,'Team forecast'!$M$2:$AU$2,0))*IF($Y145&gt;0,-15000,0)</f>
        <v>0</v>
      </c>
      <c r="BM145" s="5">
        <f t="shared" si="171"/>
        <v>0</v>
      </c>
      <c r="BN145" s="5">
        <f t="shared" si="172"/>
        <v>0</v>
      </c>
      <c r="BO145" s="5">
        <f t="shared" si="173"/>
        <v>0</v>
      </c>
      <c r="BP145" s="5">
        <f t="shared" si="174"/>
        <v>0</v>
      </c>
      <c r="BQ145" s="5">
        <f t="shared" si="175"/>
        <v>0</v>
      </c>
      <c r="BR145" s="5">
        <f t="shared" si="176"/>
        <v>0</v>
      </c>
      <c r="BS145" s="5">
        <f t="shared" si="177"/>
        <v>0</v>
      </c>
      <c r="BT145" s="5">
        <f t="shared" si="178"/>
        <v>0</v>
      </c>
      <c r="BU145" s="5">
        <f t="shared" si="179"/>
        <v>0</v>
      </c>
      <c r="BV145" s="5">
        <f>IFERROR(SUM(BJ145:BU145),0)*((Cockpit!$C$3)^2)</f>
        <v>0</v>
      </c>
      <c r="BW145" s="19">
        <f>INDEX('Team forecast'!$M$3:$AU$22,MATCH($B145,'Team forecast'!$B$3:$B$22,0),MATCH(BW$1,'Team forecast'!$M$2:$AU$2,0))</f>
        <v>0</v>
      </c>
      <c r="BX145" s="19">
        <f>INDEX('Team forecast'!$M$3:$AU$22,MATCH($B145,'Team forecast'!$B$3:$B$22,0),MATCH(BX$1,'Team forecast'!$M$2:$AU$2,0))</f>
        <v>0</v>
      </c>
      <c r="BY145" s="19">
        <f>INDEX('Team forecast'!$M$3:$AU$22,MATCH($B145,'Team forecast'!$B$3:$B$22,0),MATCH(BY$1,'Team forecast'!$M$2:$AU$2,0))</f>
        <v>0</v>
      </c>
      <c r="BZ145" s="19">
        <f>INDEX('Team forecast'!$M$3:$AU$22,MATCH($B145,'Team forecast'!$B$3:$B$22,0),MATCH(BZ$1,'Team forecast'!$M$2:$AU$2,0))</f>
        <v>0</v>
      </c>
      <c r="CA145" s="5">
        <f t="shared" si="180"/>
        <v>-5000</v>
      </c>
      <c r="CB145" s="5">
        <f>INDEX('Team forecast'!$M$3:$AU$22,MATCH($B145,'Team forecast'!$B$3:$B$22,0),MATCH(CB$1,'Team forecast'!$M$2:$AU$2,0))*IF($Y145&gt;0,25000,0)</f>
        <v>0</v>
      </c>
      <c r="CC145" s="5">
        <f>INDEX('Team forecast'!$M$3:$AU$22,MATCH($B145,'Team forecast'!$B$3:$B$22,0),MATCH(CC$1,'Team forecast'!$M$2:$AU$2,0))*IF($Y145&gt;0,5000,0)</f>
        <v>0</v>
      </c>
      <c r="CD145" s="5">
        <f>INDEX('Team forecast'!$M$3:$AU$22,MATCH($B145,'Team forecast'!$B$3:$B$22,0),MATCH(CD$1,'Team forecast'!$M$2:$AU$2,0))*IF($Y145&gt;0,-15000,0)</f>
        <v>0</v>
      </c>
      <c r="CE145" s="5">
        <f t="shared" si="181"/>
        <v>0</v>
      </c>
      <c r="CF145" s="5">
        <f t="shared" si="182"/>
        <v>0</v>
      </c>
      <c r="CG145" s="5">
        <f t="shared" si="183"/>
        <v>0</v>
      </c>
      <c r="CH145" s="5">
        <f t="shared" si="184"/>
        <v>0</v>
      </c>
      <c r="CI145" s="5">
        <f t="shared" si="185"/>
        <v>0</v>
      </c>
      <c r="CJ145" s="5">
        <f t="shared" si="186"/>
        <v>0</v>
      </c>
      <c r="CK145" s="5">
        <f t="shared" si="187"/>
        <v>0</v>
      </c>
      <c r="CL145" s="5">
        <f t="shared" si="188"/>
        <v>0</v>
      </c>
      <c r="CM145" s="5">
        <f t="shared" si="189"/>
        <v>0</v>
      </c>
      <c r="CN145" s="5">
        <f>IFERROR(SUM(CB145:CM145),0)*((Cockpit!$C$3)^3)</f>
        <v>0</v>
      </c>
      <c r="CO145" s="19">
        <f>INDEX('Team forecast'!$M$3:$AU$22,MATCH($B145,'Team forecast'!$B$3:$B$22,0),MATCH(CO$1,'Team forecast'!$M$2:$AU$2,0))</f>
        <v>0</v>
      </c>
      <c r="CP145" s="19">
        <f>INDEX('Team forecast'!$M$3:$AU$22,MATCH($B145,'Team forecast'!$B$3:$B$22,0),MATCH(CP$1,'Team forecast'!$M$2:$AU$2,0))</f>
        <v>0</v>
      </c>
      <c r="CQ145" s="19">
        <f>INDEX('Team forecast'!$M$3:$AU$22,MATCH($B145,'Team forecast'!$B$3:$B$22,0),MATCH(CQ$1,'Team forecast'!$M$2:$AU$2,0))</f>
        <v>0</v>
      </c>
      <c r="CR145" s="19">
        <f>INDEX('Team forecast'!$M$3:$AU$22,MATCH($B145,'Team forecast'!$B$3:$B$22,0),MATCH(CR$1,'Team forecast'!$M$2:$AU$2,0))</f>
        <v>0</v>
      </c>
      <c r="CS145" s="5">
        <f t="shared" si="190"/>
        <v>-5000</v>
      </c>
      <c r="CT145" s="5">
        <f>INDEX('Team forecast'!$M$3:$AU$22,MATCH($B145,'Team forecast'!$B$3:$B$22,0),MATCH(CT$1,'Team forecast'!$M$2:$AU$2,0))*IF($Y145&gt;0,25000,0)</f>
        <v>0</v>
      </c>
      <c r="CU145" s="5">
        <f>INDEX('Team forecast'!$M$3:$AU$22,MATCH($B145,'Team forecast'!$B$3:$B$22,0),MATCH(CU$1,'Team forecast'!$M$2:$AU$2,0))*IF($Y145&gt;0,5000,0)</f>
        <v>0</v>
      </c>
      <c r="CV145" s="5">
        <f>INDEX('Team forecast'!$M$3:$AU$22,MATCH($B145,'Team forecast'!$B$3:$B$22,0),MATCH(CV$1,'Team forecast'!$M$2:$AU$2,0))*IF($Y145&gt;0,-15000,0)</f>
        <v>0</v>
      </c>
      <c r="CW145" s="5">
        <f t="shared" si="191"/>
        <v>0</v>
      </c>
      <c r="CX145" s="5">
        <f t="shared" si="192"/>
        <v>0</v>
      </c>
      <c r="CY145" s="5">
        <f t="shared" si="193"/>
        <v>0</v>
      </c>
      <c r="CZ145" s="5">
        <f t="shared" si="194"/>
        <v>0</v>
      </c>
      <c r="DA145" s="5">
        <f t="shared" si="195"/>
        <v>0</v>
      </c>
      <c r="DB145" s="5">
        <f t="shared" si="196"/>
        <v>0</v>
      </c>
      <c r="DC145" s="5">
        <f t="shared" si="197"/>
        <v>0</v>
      </c>
      <c r="DD145" s="5">
        <f t="shared" si="198"/>
        <v>0</v>
      </c>
      <c r="DE145" s="5">
        <f t="shared" si="199"/>
        <v>0</v>
      </c>
      <c r="DF145" s="5">
        <f>IFERROR(SUM(CT145:DE145),0)*((Cockpit!$C$3)^4)</f>
        <v>0</v>
      </c>
      <c r="DG145" s="19">
        <f>INDEX('Team forecast'!$M$3:$AU$22,MATCH($B145,'Team forecast'!$B$3:$B$22,0),MATCH(DG$1,'Team forecast'!$M$2:$AU$2,0))</f>
        <v>0</v>
      </c>
      <c r="DH145" s="19">
        <f>INDEX('Team forecast'!$M$3:$AU$22,MATCH($B145,'Team forecast'!$B$3:$B$22,0),MATCH(DH$1,'Team forecast'!$M$2:$AU$2,0))</f>
        <v>0</v>
      </c>
      <c r="DI145" s="19">
        <f>INDEX('Team forecast'!$M$3:$AU$22,MATCH($B145,'Team forecast'!$B$3:$B$22,0),MATCH(DI$1,'Team forecast'!$M$2:$AU$2,0))</f>
        <v>0</v>
      </c>
      <c r="DJ145" s="19">
        <f>INDEX('Team forecast'!$M$3:$AU$22,MATCH($B145,'Team forecast'!$B$3:$B$22,0),MATCH(DJ$1,'Team forecast'!$M$2:$AU$2,0))</f>
        <v>0</v>
      </c>
      <c r="DK145" s="5">
        <f t="shared" si="200"/>
        <v>-5000</v>
      </c>
      <c r="DL145" s="5">
        <f>INDEX('Team forecast'!$M$3:$AU$22,MATCH($B145,'Team forecast'!$B$3:$B$22,0),MATCH(DL$1,'Team forecast'!$M$2:$AU$2,0))*IF($Y145&gt;0,25000,0)</f>
        <v>0</v>
      </c>
      <c r="DM145" s="5">
        <f>INDEX('Team forecast'!$M$3:$AU$22,MATCH($B145,'Team forecast'!$B$3:$B$22,0),MATCH(DM$1,'Team forecast'!$M$2:$AU$2,0))*IF($Y145&gt;0,5000,0)</f>
        <v>0</v>
      </c>
      <c r="DN145" s="5">
        <f>INDEX('Team forecast'!$M$3:$AU$22,MATCH($B145,'Team forecast'!$B$3:$B$22,0),MATCH(DN$1,'Team forecast'!$M$2:$AU$2,0))*IF($Y145&gt;0,-15000,0)</f>
        <v>0</v>
      </c>
      <c r="DO145" s="5">
        <f t="shared" si="201"/>
        <v>0</v>
      </c>
      <c r="DP145" s="5">
        <f t="shared" si="202"/>
        <v>0</v>
      </c>
      <c r="DQ145" s="5">
        <f t="shared" si="203"/>
        <v>0</v>
      </c>
      <c r="DR145" s="5">
        <f t="shared" si="204"/>
        <v>0</v>
      </c>
      <c r="DS145" s="5">
        <f t="shared" si="205"/>
        <v>0</v>
      </c>
      <c r="DT145" s="5">
        <f t="shared" si="206"/>
        <v>0</v>
      </c>
      <c r="DU145" s="5">
        <f t="shared" si="207"/>
        <v>0</v>
      </c>
      <c r="DV145" s="5">
        <f t="shared" si="208"/>
        <v>0</v>
      </c>
      <c r="DW145" s="5">
        <f t="shared" si="209"/>
        <v>0</v>
      </c>
      <c r="DX145" s="5">
        <f>IFERROR(SUM(DL145:DW145),0)*((Cockpit!$C$3)^5)</f>
        <v>0</v>
      </c>
      <c r="DY145" s="5">
        <f t="shared" si="210"/>
        <v>-5000</v>
      </c>
      <c r="DZ145" s="5" t="str">
        <f>IF(ISERROR(MATCH(A145,'Current squad'!B:B,0)),"No","Yes")</f>
        <v>No</v>
      </c>
      <c r="EA145" s="5" cm="1">
        <f t="array" ref="EA145">IFERROR(_xlfn.IFS(DZ145="Yes",0,DZ145="No",H145*1%),999999)</f>
        <v>30760</v>
      </c>
      <c r="EB145" s="5">
        <f t="shared" si="152"/>
        <v>3106760</v>
      </c>
      <c r="EC145" s="5">
        <f t="shared" si="211"/>
        <v>-35760</v>
      </c>
      <c r="ED145" s="1">
        <f t="shared" si="153"/>
        <v>-1.1625487646293889E-2</v>
      </c>
      <c r="EE145" s="5">
        <f>RANK(EC145,$EC$2:$EC$572)+COUNTIF($EC$2:EC145,EC145)-1</f>
        <v>386</v>
      </c>
      <c r="EF145" s="4">
        <f>RANK(ED145,$ED$2:$ED$572)+COUNTIF($ED$2:ED145,ED145)-1</f>
        <v>346</v>
      </c>
    </row>
    <row r="146" spans="1:136" x14ac:dyDescent="0.3">
      <c r="A146" t="str">
        <f>IF(Holdet.dk!A146&lt;&gt;"",Holdet.dk!A146,"")</f>
        <v>Alex McCarthy</v>
      </c>
      <c r="B146" t="str">
        <f>INDEX(Holdet.dk!B:B,MATCH($A146,Holdet.dk!$A:$A,0))</f>
        <v>Southampton</v>
      </c>
      <c r="C146" t="str">
        <f>INDEX(Holdet.dk!C:C,MATCH($A146,Holdet.dk!$A:$A,0))</f>
        <v>Goalkeeper</v>
      </c>
      <c r="D146" t="str">
        <f>INDEX(Holdet.dk!D:D,MATCH($A146,Holdet.dk!$A:$A,0))</f>
        <v>4.936.000</v>
      </c>
      <c r="E146" s="1">
        <f>IFERROR(_xlfn.NUMBERVALUE(INDEX(Holdet.dk!$E:$E,MATCH($A146,Holdet.dk!$A:$A,0)),","),0)</f>
        <v>6.9999999999999993E-3</v>
      </c>
      <c r="F146" t="str">
        <f>IF(INDEX(Lookup!H:H,MATCH('Master data'!A146,Lookup!G:G,0))=0,A146,INDEX(Lookup!H:H,MATCH('Master data'!A146,Lookup!G:G,0)))</f>
        <v>Alex McCarthy</v>
      </c>
      <c r="G146" t="str">
        <f>IFERROR(INDEX(Lookup!B:B,MATCH(INDEX(Rotowire!C:C,MATCH(F146,Rotowire!A:A,0)),Lookup!D:D,0)),"")</f>
        <v>West Ham</v>
      </c>
      <c r="H146" s="5">
        <f t="shared" si="144"/>
        <v>4936000</v>
      </c>
      <c r="I146" s="19">
        <f>IFERROR(INDEX('Team forecast'!$G$3:$I$22,MATCH($B146,'Team forecast'!$B$3:$B$22,0),MATCH(I$1,'Team forecast'!$G$2:$I$2,0)),0)</f>
        <v>1.1637931034482758</v>
      </c>
      <c r="J146" s="19">
        <f>IFERROR(INDEX('Team forecast'!$G$3:$I$22,MATCH($B146,'Team forecast'!$B$3:$B$22,0),MATCH(J$1,'Team forecast'!$G$2:$I$2,0)),0)</f>
        <v>0.89999999999999991</v>
      </c>
      <c r="K146" s="19">
        <f>IFERROR(INDEX('Team forecast'!$G$3:$I$22,MATCH($B146,'Team forecast'!$B$3:$B$22,0),MATCH(K$1,'Team forecast'!$G$2:$I$2,0)),0)</f>
        <v>1.3912753278240162</v>
      </c>
      <c r="L146">
        <f>SUMIFS(Rotowire!E:E,Rotowire!$A:$A,'Master data'!$F146)</f>
        <v>95</v>
      </c>
      <c r="M146" s="2">
        <f>SUMIFS(Rotowire!F:F,Rotowire!$A:$A,'Master data'!$F146)*I146</f>
        <v>0</v>
      </c>
      <c r="N146" s="2">
        <f>SUMIFS(Rotowire!G:G,Rotowire!$A:$A,'Master data'!$F146)*I146</f>
        <v>0</v>
      </c>
      <c r="O146" s="2">
        <f>SUMIFS(Rotowire!I:I,Rotowire!$A:$A,'Master data'!$F146)*I146</f>
        <v>0</v>
      </c>
      <c r="P146" s="2">
        <f>SUMIFS(Rotowire!W:W,Rotowire!$A:$A,'Master data'!$F146)*K146</f>
        <v>0.1808657926171221</v>
      </c>
      <c r="Q146" s="2">
        <f>SUMIFS(Rotowire!Y:Y,Rotowire!$A:$A,'Master data'!$F146)*J146</f>
        <v>2.9069999999999996</v>
      </c>
      <c r="R146" s="2">
        <f>SUMIFS(Rotowire!AB:AB,Rotowire!$A:$A,'Master data'!$F146)</f>
        <v>0.06</v>
      </c>
      <c r="S146" s="2">
        <f>SUMIFS(Rotowire!AC:AC,Rotowire!$A:$A,'Master data'!$F146)</f>
        <v>0</v>
      </c>
      <c r="T146" s="2">
        <f>INDEX('Team forecast'!D$3:D$22,MATCH($B146,'Team forecast'!$B$3:$B$22,0))</f>
        <v>1.35</v>
      </c>
      <c r="U146" s="2">
        <f>INDEX('Team forecast'!E$3:E$22,MATCH($B146,'Team forecast'!$B$3:$B$22,0))</f>
        <v>1.71</v>
      </c>
      <c r="V146" s="2">
        <f>INDEX('Team forecast'!J$3:J$22,MATCH($B146,'Team forecast'!$B$3:$B$22,0))</f>
        <v>0.30020000000000002</v>
      </c>
      <c r="W146" s="2">
        <f>INDEX('Team forecast'!K$3:K$22,MATCH($B146,'Team forecast'!$B$3:$B$22,0))</f>
        <v>0.2422</v>
      </c>
      <c r="X146" s="2">
        <f>INDEX('Team forecast'!L$3:L$22,MATCH($B146,'Team forecast'!$B$3:$B$22,0))</f>
        <v>0.45750000000000002</v>
      </c>
      <c r="Y146" s="5">
        <f t="shared" si="145"/>
        <v>7000</v>
      </c>
      <c r="Z146" s="5">
        <f t="shared" si="146"/>
        <v>7505.0000000000009</v>
      </c>
      <c r="AA146" s="5">
        <f t="shared" si="147"/>
        <v>1211</v>
      </c>
      <c r="AB146" s="5">
        <f t="shared" si="148"/>
        <v>-6862.5</v>
      </c>
      <c r="AC146" s="5">
        <f t="shared" si="149"/>
        <v>0</v>
      </c>
      <c r="AD146" s="5">
        <f t="shared" si="154"/>
        <v>0</v>
      </c>
      <c r="AE146" s="5">
        <f t="shared" si="155"/>
        <v>0</v>
      </c>
      <c r="AF146" s="5">
        <f t="shared" si="150"/>
        <v>13564.934446284158</v>
      </c>
      <c r="AG146" s="5">
        <f t="shared" si="151"/>
        <v>14534.999999999998</v>
      </c>
      <c r="AH146" s="5">
        <f t="shared" si="156"/>
        <v>-1200</v>
      </c>
      <c r="AI146" s="5">
        <f t="shared" si="157"/>
        <v>0</v>
      </c>
      <c r="AJ146" s="5">
        <f t="shared" si="158"/>
        <v>13500</v>
      </c>
      <c r="AK146" s="5">
        <f t="shared" si="159"/>
        <v>-13680</v>
      </c>
      <c r="AL146" s="5">
        <f>IFERROR(SUM(Y146:AK146),-5000)*((Cockpit!$C$3)^0)</f>
        <v>35573.434446284155</v>
      </c>
      <c r="AM146" s="19">
        <f>INDEX('Team forecast'!$M$3:$AU$22,MATCH($B146,'Team forecast'!$B$3:$B$22,0),MATCH(AM$1,'Team forecast'!$M$2:$AU$2,0))</f>
        <v>0</v>
      </c>
      <c r="AN146" s="19">
        <f>INDEX('Team forecast'!$M$3:$AU$22,MATCH($B146,'Team forecast'!$B$3:$B$22,0),MATCH(AN$1,'Team forecast'!$M$2:$AU$2,0))</f>
        <v>0</v>
      </c>
      <c r="AO146" s="19">
        <f>INDEX('Team forecast'!$M$3:$AU$22,MATCH($B146,'Team forecast'!$B$3:$B$22,0),MATCH(AO$1,'Team forecast'!$M$2:$AU$2,0))</f>
        <v>0</v>
      </c>
      <c r="AP146" s="19">
        <f>INDEX('Team forecast'!$M$3:$AU$22,MATCH($B146,'Team forecast'!$B$3:$B$22,0),MATCH(AP$1,'Team forecast'!$M$2:$AU$2,0))</f>
        <v>0</v>
      </c>
      <c r="AQ146" s="5">
        <f t="shared" si="160"/>
        <v>7000</v>
      </c>
      <c r="AR146" s="5">
        <f>INDEX('Team forecast'!$M$3:$AU$22,MATCH($B146,'Team forecast'!$B$3:$B$22,0),MATCH(AR$1,'Team forecast'!$M$2:$AU$2,0))*IF($Y146&gt;0,25000,0)</f>
        <v>0</v>
      </c>
      <c r="AS146" s="5">
        <f>INDEX('Team forecast'!$M$3:$AU$22,MATCH($B146,'Team forecast'!$B$3:$B$22,0),MATCH(AS$1,'Team forecast'!$M$2:$AU$2,0))*IF($Y146&gt;0,5000,0)</f>
        <v>0</v>
      </c>
      <c r="AT146" s="5">
        <f>INDEX('Team forecast'!$M$3:$AU$22,MATCH($B146,'Team forecast'!$B$3:$B$22,0),MATCH(AT$1,'Team forecast'!$M$2:$AU$2,0))*IF($Y146&gt;0,-15000,0)</f>
        <v>0</v>
      </c>
      <c r="AU146" s="5">
        <f t="shared" si="161"/>
        <v>0</v>
      </c>
      <c r="AV146" s="5">
        <f t="shared" si="162"/>
        <v>0</v>
      </c>
      <c r="AW146" s="5">
        <f t="shared" si="163"/>
        <v>0</v>
      </c>
      <c r="AX146" s="5">
        <f t="shared" si="164"/>
        <v>0</v>
      </c>
      <c r="AY146" s="5">
        <f t="shared" si="165"/>
        <v>0</v>
      </c>
      <c r="AZ146" s="5">
        <f t="shared" si="166"/>
        <v>-1200</v>
      </c>
      <c r="BA146" s="5">
        <f t="shared" si="167"/>
        <v>0</v>
      </c>
      <c r="BB146" s="5">
        <f t="shared" si="168"/>
        <v>0</v>
      </c>
      <c r="BC146" s="5">
        <f t="shared" si="169"/>
        <v>0</v>
      </c>
      <c r="BD146" s="5">
        <f>IFERROR(SUM(AR146:BC146),0)*((Cockpit!$C$3)^1)</f>
        <v>-840</v>
      </c>
      <c r="BE146" s="19">
        <f>INDEX('Team forecast'!$M$3:$AU$22,MATCH($B146,'Team forecast'!$B$3:$B$22,0),MATCH(BE$1,'Team forecast'!$M$2:$AU$2,0))</f>
        <v>0</v>
      </c>
      <c r="BF146" s="19">
        <f>INDEX('Team forecast'!$M$3:$AU$22,MATCH($B146,'Team forecast'!$B$3:$B$22,0),MATCH(BF$1,'Team forecast'!$M$2:$AU$2,0))</f>
        <v>0</v>
      </c>
      <c r="BG146" s="19">
        <f>INDEX('Team forecast'!$M$3:$AU$22,MATCH($B146,'Team forecast'!$B$3:$B$22,0),MATCH(BG$1,'Team forecast'!$M$2:$AU$2,0))</f>
        <v>0</v>
      </c>
      <c r="BH146" s="19">
        <f>INDEX('Team forecast'!$M$3:$AU$22,MATCH($B146,'Team forecast'!$B$3:$B$22,0),MATCH(BH$1,'Team forecast'!$M$2:$AU$2,0))</f>
        <v>0</v>
      </c>
      <c r="BI146" s="5">
        <f t="shared" si="170"/>
        <v>7000</v>
      </c>
      <c r="BJ146" s="5">
        <f>INDEX('Team forecast'!$M$3:$AU$22,MATCH($B146,'Team forecast'!$B$3:$B$22,0),MATCH(BJ$1,'Team forecast'!$M$2:$AU$2,0))*IF($Y146&gt;0,25000,0)</f>
        <v>0</v>
      </c>
      <c r="BK146" s="5">
        <f>INDEX('Team forecast'!$M$3:$AU$22,MATCH($B146,'Team forecast'!$B$3:$B$22,0),MATCH(BK$1,'Team forecast'!$M$2:$AU$2,0))*IF($Y146&gt;0,5000,0)</f>
        <v>0</v>
      </c>
      <c r="BL146" s="5">
        <f>INDEX('Team forecast'!$M$3:$AU$22,MATCH($B146,'Team forecast'!$B$3:$B$22,0),MATCH(BL$1,'Team forecast'!$M$2:$AU$2,0))*IF($Y146&gt;0,-15000,0)</f>
        <v>0</v>
      </c>
      <c r="BM146" s="5">
        <f t="shared" si="171"/>
        <v>0</v>
      </c>
      <c r="BN146" s="5">
        <f t="shared" si="172"/>
        <v>0</v>
      </c>
      <c r="BO146" s="5">
        <f t="shared" si="173"/>
        <v>0</v>
      </c>
      <c r="BP146" s="5">
        <f t="shared" si="174"/>
        <v>0</v>
      </c>
      <c r="BQ146" s="5">
        <f t="shared" si="175"/>
        <v>0</v>
      </c>
      <c r="BR146" s="5">
        <f t="shared" si="176"/>
        <v>-1200</v>
      </c>
      <c r="BS146" s="5">
        <f t="shared" si="177"/>
        <v>0</v>
      </c>
      <c r="BT146" s="5">
        <f t="shared" si="178"/>
        <v>0</v>
      </c>
      <c r="BU146" s="5">
        <f t="shared" si="179"/>
        <v>0</v>
      </c>
      <c r="BV146" s="5">
        <f>IFERROR(SUM(BJ146:BU146),0)*((Cockpit!$C$3)^2)</f>
        <v>-587.99999999999989</v>
      </c>
      <c r="BW146" s="19">
        <f>INDEX('Team forecast'!$M$3:$AU$22,MATCH($B146,'Team forecast'!$B$3:$B$22,0),MATCH(BW$1,'Team forecast'!$M$2:$AU$2,0))</f>
        <v>0</v>
      </c>
      <c r="BX146" s="19">
        <f>INDEX('Team forecast'!$M$3:$AU$22,MATCH($B146,'Team forecast'!$B$3:$B$22,0),MATCH(BX$1,'Team forecast'!$M$2:$AU$2,0))</f>
        <v>0</v>
      </c>
      <c r="BY146" s="19">
        <f>INDEX('Team forecast'!$M$3:$AU$22,MATCH($B146,'Team forecast'!$B$3:$B$22,0),MATCH(BY$1,'Team forecast'!$M$2:$AU$2,0))</f>
        <v>0</v>
      </c>
      <c r="BZ146" s="19">
        <f>INDEX('Team forecast'!$M$3:$AU$22,MATCH($B146,'Team forecast'!$B$3:$B$22,0),MATCH(BZ$1,'Team forecast'!$M$2:$AU$2,0))</f>
        <v>0</v>
      </c>
      <c r="CA146" s="5">
        <f t="shared" si="180"/>
        <v>7000</v>
      </c>
      <c r="CB146" s="5">
        <f>INDEX('Team forecast'!$M$3:$AU$22,MATCH($B146,'Team forecast'!$B$3:$B$22,0),MATCH(CB$1,'Team forecast'!$M$2:$AU$2,0))*IF($Y146&gt;0,25000,0)</f>
        <v>0</v>
      </c>
      <c r="CC146" s="5">
        <f>INDEX('Team forecast'!$M$3:$AU$22,MATCH($B146,'Team forecast'!$B$3:$B$22,0),MATCH(CC$1,'Team forecast'!$M$2:$AU$2,0))*IF($Y146&gt;0,5000,0)</f>
        <v>0</v>
      </c>
      <c r="CD146" s="5">
        <f>INDEX('Team forecast'!$M$3:$AU$22,MATCH($B146,'Team forecast'!$B$3:$B$22,0),MATCH(CD$1,'Team forecast'!$M$2:$AU$2,0))*IF($Y146&gt;0,-15000,0)</f>
        <v>0</v>
      </c>
      <c r="CE146" s="5">
        <f t="shared" si="181"/>
        <v>0</v>
      </c>
      <c r="CF146" s="5">
        <f t="shared" si="182"/>
        <v>0</v>
      </c>
      <c r="CG146" s="5">
        <f t="shared" si="183"/>
        <v>0</v>
      </c>
      <c r="CH146" s="5">
        <f t="shared" si="184"/>
        <v>0</v>
      </c>
      <c r="CI146" s="5">
        <f t="shared" si="185"/>
        <v>0</v>
      </c>
      <c r="CJ146" s="5">
        <f t="shared" si="186"/>
        <v>-1200</v>
      </c>
      <c r="CK146" s="5">
        <f t="shared" si="187"/>
        <v>0</v>
      </c>
      <c r="CL146" s="5">
        <f t="shared" si="188"/>
        <v>0</v>
      </c>
      <c r="CM146" s="5">
        <f t="shared" si="189"/>
        <v>0</v>
      </c>
      <c r="CN146" s="5">
        <f>IFERROR(SUM(CB146:CM146),0)*((Cockpit!$C$3)^3)</f>
        <v>-411.59999999999991</v>
      </c>
      <c r="CO146" s="19">
        <f>INDEX('Team forecast'!$M$3:$AU$22,MATCH($B146,'Team forecast'!$B$3:$B$22,0),MATCH(CO$1,'Team forecast'!$M$2:$AU$2,0))</f>
        <v>0</v>
      </c>
      <c r="CP146" s="19">
        <f>INDEX('Team forecast'!$M$3:$AU$22,MATCH($B146,'Team forecast'!$B$3:$B$22,0),MATCH(CP$1,'Team forecast'!$M$2:$AU$2,0))</f>
        <v>0</v>
      </c>
      <c r="CQ146" s="19">
        <f>INDEX('Team forecast'!$M$3:$AU$22,MATCH($B146,'Team forecast'!$B$3:$B$22,0),MATCH(CQ$1,'Team forecast'!$M$2:$AU$2,0))</f>
        <v>0</v>
      </c>
      <c r="CR146" s="19">
        <f>INDEX('Team forecast'!$M$3:$AU$22,MATCH($B146,'Team forecast'!$B$3:$B$22,0),MATCH(CR$1,'Team forecast'!$M$2:$AU$2,0))</f>
        <v>0</v>
      </c>
      <c r="CS146" s="5">
        <f t="shared" si="190"/>
        <v>7000</v>
      </c>
      <c r="CT146" s="5">
        <f>INDEX('Team forecast'!$M$3:$AU$22,MATCH($B146,'Team forecast'!$B$3:$B$22,0),MATCH(CT$1,'Team forecast'!$M$2:$AU$2,0))*IF($Y146&gt;0,25000,0)</f>
        <v>0</v>
      </c>
      <c r="CU146" s="5">
        <f>INDEX('Team forecast'!$M$3:$AU$22,MATCH($B146,'Team forecast'!$B$3:$B$22,0),MATCH(CU$1,'Team forecast'!$M$2:$AU$2,0))*IF($Y146&gt;0,5000,0)</f>
        <v>0</v>
      </c>
      <c r="CV146" s="5">
        <f>INDEX('Team forecast'!$M$3:$AU$22,MATCH($B146,'Team forecast'!$B$3:$B$22,0),MATCH(CV$1,'Team forecast'!$M$2:$AU$2,0))*IF($Y146&gt;0,-15000,0)</f>
        <v>0</v>
      </c>
      <c r="CW146" s="5">
        <f t="shared" si="191"/>
        <v>0</v>
      </c>
      <c r="CX146" s="5">
        <f t="shared" si="192"/>
        <v>0</v>
      </c>
      <c r="CY146" s="5">
        <f t="shared" si="193"/>
        <v>0</v>
      </c>
      <c r="CZ146" s="5">
        <f t="shared" si="194"/>
        <v>0</v>
      </c>
      <c r="DA146" s="5">
        <f t="shared" si="195"/>
        <v>0</v>
      </c>
      <c r="DB146" s="5">
        <f t="shared" si="196"/>
        <v>-1200</v>
      </c>
      <c r="DC146" s="5">
        <f t="shared" si="197"/>
        <v>0</v>
      </c>
      <c r="DD146" s="5">
        <f t="shared" si="198"/>
        <v>0</v>
      </c>
      <c r="DE146" s="5">
        <f t="shared" si="199"/>
        <v>0</v>
      </c>
      <c r="DF146" s="5">
        <f>IFERROR(SUM(CT146:DE146),0)*((Cockpit!$C$3)^4)</f>
        <v>-288.11999999999989</v>
      </c>
      <c r="DG146" s="19">
        <f>INDEX('Team forecast'!$M$3:$AU$22,MATCH($B146,'Team forecast'!$B$3:$B$22,0),MATCH(DG$1,'Team forecast'!$M$2:$AU$2,0))</f>
        <v>0</v>
      </c>
      <c r="DH146" s="19">
        <f>INDEX('Team forecast'!$M$3:$AU$22,MATCH($B146,'Team forecast'!$B$3:$B$22,0),MATCH(DH$1,'Team forecast'!$M$2:$AU$2,0))</f>
        <v>0</v>
      </c>
      <c r="DI146" s="19">
        <f>INDEX('Team forecast'!$M$3:$AU$22,MATCH($B146,'Team forecast'!$B$3:$B$22,0),MATCH(DI$1,'Team forecast'!$M$2:$AU$2,0))</f>
        <v>0</v>
      </c>
      <c r="DJ146" s="19">
        <f>INDEX('Team forecast'!$M$3:$AU$22,MATCH($B146,'Team forecast'!$B$3:$B$22,0),MATCH(DJ$1,'Team forecast'!$M$2:$AU$2,0))</f>
        <v>0</v>
      </c>
      <c r="DK146" s="5">
        <f t="shared" si="200"/>
        <v>7000</v>
      </c>
      <c r="DL146" s="5">
        <f>INDEX('Team forecast'!$M$3:$AU$22,MATCH($B146,'Team forecast'!$B$3:$B$22,0),MATCH(DL$1,'Team forecast'!$M$2:$AU$2,0))*IF($Y146&gt;0,25000,0)</f>
        <v>0</v>
      </c>
      <c r="DM146" s="5">
        <f>INDEX('Team forecast'!$M$3:$AU$22,MATCH($B146,'Team forecast'!$B$3:$B$22,0),MATCH(DM$1,'Team forecast'!$M$2:$AU$2,0))*IF($Y146&gt;0,5000,0)</f>
        <v>0</v>
      </c>
      <c r="DN146" s="5">
        <f>INDEX('Team forecast'!$M$3:$AU$22,MATCH($B146,'Team forecast'!$B$3:$B$22,0),MATCH(DN$1,'Team forecast'!$M$2:$AU$2,0))*IF($Y146&gt;0,-15000,0)</f>
        <v>0</v>
      </c>
      <c r="DO146" s="5">
        <f t="shared" si="201"/>
        <v>0</v>
      </c>
      <c r="DP146" s="5">
        <f t="shared" si="202"/>
        <v>0</v>
      </c>
      <c r="DQ146" s="5">
        <f t="shared" si="203"/>
        <v>0</v>
      </c>
      <c r="DR146" s="5">
        <f t="shared" si="204"/>
        <v>0</v>
      </c>
      <c r="DS146" s="5">
        <f t="shared" si="205"/>
        <v>0</v>
      </c>
      <c r="DT146" s="5">
        <f t="shared" si="206"/>
        <v>-1200</v>
      </c>
      <c r="DU146" s="5">
        <f t="shared" si="207"/>
        <v>0</v>
      </c>
      <c r="DV146" s="5">
        <f t="shared" si="208"/>
        <v>0</v>
      </c>
      <c r="DW146" s="5">
        <f t="shared" si="209"/>
        <v>0</v>
      </c>
      <c r="DX146" s="5">
        <f>IFERROR(SUM(DL146:DW146),0)*((Cockpit!$C$3)^5)</f>
        <v>-201.68399999999994</v>
      </c>
      <c r="DY146" s="5">
        <f t="shared" si="210"/>
        <v>33244.030446284152</v>
      </c>
      <c r="DZ146" s="5" t="str">
        <f>IF(ISERROR(MATCH(A146,'Current squad'!B:B,0)),"No","Yes")</f>
        <v>No</v>
      </c>
      <c r="EA146" s="5" cm="1">
        <f t="array" ref="EA146">IFERROR(_xlfn.IFS(DZ146="Yes",0,DZ146="No",H146*1%),999999)</f>
        <v>49360</v>
      </c>
      <c r="EB146" s="5">
        <f t="shared" si="152"/>
        <v>4985360</v>
      </c>
      <c r="EC146" s="5">
        <f t="shared" si="211"/>
        <v>-16115.969553715848</v>
      </c>
      <c r="ED146" s="1">
        <f t="shared" si="153"/>
        <v>-3.264985728062368E-3</v>
      </c>
      <c r="EE146" s="5">
        <f>RANK(EC146,$EC$2:$EC$572)+COUNTIF($EC$2:EC146,EC146)-1</f>
        <v>132</v>
      </c>
      <c r="EF146" s="4">
        <f>RANK(ED146,$ED$2:$ED$572)+COUNTIF($ED$2:ED146,ED146)-1</f>
        <v>124</v>
      </c>
    </row>
    <row r="147" spans="1:136" x14ac:dyDescent="0.3">
      <c r="A147" t="str">
        <f>IF(Holdet.dk!A147&lt;&gt;"",Holdet.dk!A147,"")</f>
        <v>Niels Nkounkou</v>
      </c>
      <c r="B147" t="str">
        <f>INDEX(Holdet.dk!B:B,MATCH($A147,Holdet.dk!$A:$A,0))</f>
        <v>Everton</v>
      </c>
      <c r="C147" t="str">
        <f>INDEX(Holdet.dk!C:C,MATCH($A147,Holdet.dk!$A:$A,0))</f>
        <v>Defense</v>
      </c>
      <c r="D147" t="str">
        <f>INDEX(Holdet.dk!D:D,MATCH($A147,Holdet.dk!$A:$A,0))</f>
        <v>1.895.000</v>
      </c>
      <c r="E147" s="1">
        <f>IFERROR(_xlfn.NUMBERVALUE(INDEX(Holdet.dk!$E:$E,MATCH($A147,Holdet.dk!$A:$A,0)),","),0)</f>
        <v>3.0000000000000001E-3</v>
      </c>
      <c r="F147" t="str">
        <f>IF(INDEX(Lookup!H:H,MATCH('Master data'!A147,Lookup!G:G,0))=0,A147,INDEX(Lookup!H:H,MATCH('Master data'!A147,Lookup!G:G,0)))</f>
        <v>Niels Nkounkou</v>
      </c>
      <c r="G147" t="str">
        <f>IFERROR(INDEX(Lookup!B:B,MATCH(INDEX(Rotowire!C:C,MATCH(F147,Rotowire!A:A,0)),Lookup!D:D,0)),"")</f>
        <v/>
      </c>
      <c r="H147" s="5">
        <f t="shared" si="144"/>
        <v>1895000</v>
      </c>
      <c r="I147" s="19">
        <f>IFERROR(INDEX('Team forecast'!$G$3:$I$22,MATCH($B147,'Team forecast'!$B$3:$B$22,0),MATCH(I$1,'Team forecast'!$G$2:$I$2,0)),0)</f>
        <v>1.118279569892473</v>
      </c>
      <c r="J147" s="19">
        <f>IFERROR(INDEX('Team forecast'!$G$3:$I$22,MATCH($B147,'Team forecast'!$B$3:$B$22,0),MATCH(J$1,'Team forecast'!$G$2:$I$2,0)),0)</f>
        <v>0.86602870813397137</v>
      </c>
      <c r="K147" s="19">
        <f>IFERROR(INDEX('Team forecast'!$G$3:$I$22,MATCH($B147,'Team forecast'!$B$3:$B$22,0),MATCH(K$1,'Team forecast'!$G$2:$I$2,0)),0)</f>
        <v>1.6365413680270404</v>
      </c>
      <c r="L147">
        <f>SUMIFS(Rotowire!E:E,Rotowire!$A:$A,'Master data'!$F147)</f>
        <v>0</v>
      </c>
      <c r="M147" s="2">
        <f>SUMIFS(Rotowire!F:F,Rotowire!$A:$A,'Master data'!$F147)*I147</f>
        <v>0</v>
      </c>
      <c r="N147" s="2">
        <f>SUMIFS(Rotowire!G:G,Rotowire!$A:$A,'Master data'!$F147)*I147</f>
        <v>0</v>
      </c>
      <c r="O147" s="2">
        <f>SUMIFS(Rotowire!I:I,Rotowire!$A:$A,'Master data'!$F147)*I147</f>
        <v>0</v>
      </c>
      <c r="P147" s="2">
        <f>SUMIFS(Rotowire!W:W,Rotowire!$A:$A,'Master data'!$F147)*K147</f>
        <v>0</v>
      </c>
      <c r="Q147" s="2">
        <f>SUMIFS(Rotowire!Y:Y,Rotowire!$A:$A,'Master data'!$F147)*J147</f>
        <v>0</v>
      </c>
      <c r="R147" s="2">
        <f>SUMIFS(Rotowire!AB:AB,Rotowire!$A:$A,'Master data'!$F147)</f>
        <v>0</v>
      </c>
      <c r="S147" s="2">
        <f>SUMIFS(Rotowire!AC:AC,Rotowire!$A:$A,'Master data'!$F147)</f>
        <v>0</v>
      </c>
      <c r="T147" s="2">
        <f>INDEX('Team forecast'!D$3:D$22,MATCH($B147,'Team forecast'!$B$3:$B$22,0))</f>
        <v>1.04</v>
      </c>
      <c r="U147" s="2">
        <f>INDEX('Team forecast'!E$3:E$22,MATCH($B147,'Team forecast'!$B$3:$B$22,0))</f>
        <v>1.81</v>
      </c>
      <c r="V147" s="2">
        <f>INDEX('Team forecast'!J$3:J$22,MATCH($B147,'Team forecast'!$B$3:$B$22,0))</f>
        <v>0.21479999999999999</v>
      </c>
      <c r="W147" s="2">
        <f>INDEX('Team forecast'!K$3:K$22,MATCH($B147,'Team forecast'!$B$3:$B$22,0))</f>
        <v>0.23649999999999999</v>
      </c>
      <c r="X147" s="2">
        <f>INDEX('Team forecast'!L$3:L$22,MATCH($B147,'Team forecast'!$B$3:$B$22,0))</f>
        <v>0.54869999999999997</v>
      </c>
      <c r="Y147" s="5">
        <f t="shared" si="145"/>
        <v>-5000</v>
      </c>
      <c r="Z147" s="5">
        <f t="shared" si="146"/>
        <v>0</v>
      </c>
      <c r="AA147" s="5">
        <f t="shared" si="147"/>
        <v>0</v>
      </c>
      <c r="AB147" s="5">
        <f t="shared" si="148"/>
        <v>0</v>
      </c>
      <c r="AC147" s="5">
        <f t="shared" si="149"/>
        <v>0</v>
      </c>
      <c r="AD147" s="5">
        <f t="shared" si="154"/>
        <v>0</v>
      </c>
      <c r="AE147" s="5">
        <f t="shared" si="155"/>
        <v>0</v>
      </c>
      <c r="AF147" s="5">
        <f t="shared" si="150"/>
        <v>0</v>
      </c>
      <c r="AG147" s="5">
        <f t="shared" si="151"/>
        <v>0</v>
      </c>
      <c r="AH147" s="5">
        <f t="shared" si="156"/>
        <v>0</v>
      </c>
      <c r="AI147" s="5">
        <f t="shared" si="157"/>
        <v>0</v>
      </c>
      <c r="AJ147" s="5">
        <f t="shared" si="158"/>
        <v>0</v>
      </c>
      <c r="AK147" s="5">
        <f t="shared" si="159"/>
        <v>0</v>
      </c>
      <c r="AL147" s="5">
        <f>IFERROR(SUM(Y147:AK147),-5000)*((Cockpit!$C$3)^0)</f>
        <v>-5000</v>
      </c>
      <c r="AM147" s="19">
        <f>INDEX('Team forecast'!$M$3:$AU$22,MATCH($B147,'Team forecast'!$B$3:$B$22,0),MATCH(AM$1,'Team forecast'!$M$2:$AU$2,0))</f>
        <v>0</v>
      </c>
      <c r="AN147" s="19">
        <f>INDEX('Team forecast'!$M$3:$AU$22,MATCH($B147,'Team forecast'!$B$3:$B$22,0),MATCH(AN$1,'Team forecast'!$M$2:$AU$2,0))</f>
        <v>0</v>
      </c>
      <c r="AO147" s="19">
        <f>INDEX('Team forecast'!$M$3:$AU$22,MATCH($B147,'Team forecast'!$B$3:$B$22,0),MATCH(AO$1,'Team forecast'!$M$2:$AU$2,0))</f>
        <v>0</v>
      </c>
      <c r="AP147" s="19">
        <f>INDEX('Team forecast'!$M$3:$AU$22,MATCH($B147,'Team forecast'!$B$3:$B$22,0),MATCH(AP$1,'Team forecast'!$M$2:$AU$2,0))</f>
        <v>0</v>
      </c>
      <c r="AQ147" s="5">
        <f t="shared" si="160"/>
        <v>-5000</v>
      </c>
      <c r="AR147" s="5">
        <f>INDEX('Team forecast'!$M$3:$AU$22,MATCH($B147,'Team forecast'!$B$3:$B$22,0),MATCH(AR$1,'Team forecast'!$M$2:$AU$2,0))*IF($Y147&gt;0,25000,0)</f>
        <v>0</v>
      </c>
      <c r="AS147" s="5">
        <f>INDEX('Team forecast'!$M$3:$AU$22,MATCH($B147,'Team forecast'!$B$3:$B$22,0),MATCH(AS$1,'Team forecast'!$M$2:$AU$2,0))*IF($Y147&gt;0,5000,0)</f>
        <v>0</v>
      </c>
      <c r="AT147" s="5">
        <f>INDEX('Team forecast'!$M$3:$AU$22,MATCH($B147,'Team forecast'!$B$3:$B$22,0),MATCH(AT$1,'Team forecast'!$M$2:$AU$2,0))*IF($Y147&gt;0,-15000,0)</f>
        <v>0</v>
      </c>
      <c r="AU147" s="5">
        <f t="shared" si="161"/>
        <v>0</v>
      </c>
      <c r="AV147" s="5">
        <f t="shared" si="162"/>
        <v>0</v>
      </c>
      <c r="AW147" s="5">
        <f t="shared" si="163"/>
        <v>0</v>
      </c>
      <c r="AX147" s="5">
        <f t="shared" si="164"/>
        <v>0</v>
      </c>
      <c r="AY147" s="5">
        <f t="shared" si="165"/>
        <v>0</v>
      </c>
      <c r="AZ147" s="5">
        <f t="shared" si="166"/>
        <v>0</v>
      </c>
      <c r="BA147" s="5">
        <f t="shared" si="167"/>
        <v>0</v>
      </c>
      <c r="BB147" s="5">
        <f t="shared" si="168"/>
        <v>0</v>
      </c>
      <c r="BC147" s="5">
        <f t="shared" si="169"/>
        <v>0</v>
      </c>
      <c r="BD147" s="5">
        <f>IFERROR(SUM(AR147:BC147),0)*((Cockpit!$C$3)^1)</f>
        <v>0</v>
      </c>
      <c r="BE147" s="19">
        <f>INDEX('Team forecast'!$M$3:$AU$22,MATCH($B147,'Team forecast'!$B$3:$B$22,0),MATCH(BE$1,'Team forecast'!$M$2:$AU$2,0))</f>
        <v>0</v>
      </c>
      <c r="BF147" s="19">
        <f>INDEX('Team forecast'!$M$3:$AU$22,MATCH($B147,'Team forecast'!$B$3:$B$22,0),MATCH(BF$1,'Team forecast'!$M$2:$AU$2,0))</f>
        <v>0</v>
      </c>
      <c r="BG147" s="19">
        <f>INDEX('Team forecast'!$M$3:$AU$22,MATCH($B147,'Team forecast'!$B$3:$B$22,0),MATCH(BG$1,'Team forecast'!$M$2:$AU$2,0))</f>
        <v>0</v>
      </c>
      <c r="BH147" s="19">
        <f>INDEX('Team forecast'!$M$3:$AU$22,MATCH($B147,'Team forecast'!$B$3:$B$22,0),MATCH(BH$1,'Team forecast'!$M$2:$AU$2,0))</f>
        <v>0</v>
      </c>
      <c r="BI147" s="5">
        <f t="shared" si="170"/>
        <v>-5000</v>
      </c>
      <c r="BJ147" s="5">
        <f>INDEX('Team forecast'!$M$3:$AU$22,MATCH($B147,'Team forecast'!$B$3:$B$22,0),MATCH(BJ$1,'Team forecast'!$M$2:$AU$2,0))*IF($Y147&gt;0,25000,0)</f>
        <v>0</v>
      </c>
      <c r="BK147" s="5">
        <f>INDEX('Team forecast'!$M$3:$AU$22,MATCH($B147,'Team forecast'!$B$3:$B$22,0),MATCH(BK$1,'Team forecast'!$M$2:$AU$2,0))*IF($Y147&gt;0,5000,0)</f>
        <v>0</v>
      </c>
      <c r="BL147" s="5">
        <f>INDEX('Team forecast'!$M$3:$AU$22,MATCH($B147,'Team forecast'!$B$3:$B$22,0),MATCH(BL$1,'Team forecast'!$M$2:$AU$2,0))*IF($Y147&gt;0,-15000,0)</f>
        <v>0</v>
      </c>
      <c r="BM147" s="5">
        <f t="shared" si="171"/>
        <v>0</v>
      </c>
      <c r="BN147" s="5">
        <f t="shared" si="172"/>
        <v>0</v>
      </c>
      <c r="BO147" s="5">
        <f t="shared" si="173"/>
        <v>0</v>
      </c>
      <c r="BP147" s="5">
        <f t="shared" si="174"/>
        <v>0</v>
      </c>
      <c r="BQ147" s="5">
        <f t="shared" si="175"/>
        <v>0</v>
      </c>
      <c r="BR147" s="5">
        <f t="shared" si="176"/>
        <v>0</v>
      </c>
      <c r="BS147" s="5">
        <f t="shared" si="177"/>
        <v>0</v>
      </c>
      <c r="BT147" s="5">
        <f t="shared" si="178"/>
        <v>0</v>
      </c>
      <c r="BU147" s="5">
        <f t="shared" si="179"/>
        <v>0</v>
      </c>
      <c r="BV147" s="5">
        <f>IFERROR(SUM(BJ147:BU147),0)*((Cockpit!$C$3)^2)</f>
        <v>0</v>
      </c>
      <c r="BW147" s="19">
        <f>INDEX('Team forecast'!$M$3:$AU$22,MATCH($B147,'Team forecast'!$B$3:$B$22,0),MATCH(BW$1,'Team forecast'!$M$2:$AU$2,0))</f>
        <v>0</v>
      </c>
      <c r="BX147" s="19">
        <f>INDEX('Team forecast'!$M$3:$AU$22,MATCH($B147,'Team forecast'!$B$3:$B$22,0),MATCH(BX$1,'Team forecast'!$M$2:$AU$2,0))</f>
        <v>0</v>
      </c>
      <c r="BY147" s="19">
        <f>INDEX('Team forecast'!$M$3:$AU$22,MATCH($B147,'Team forecast'!$B$3:$B$22,0),MATCH(BY$1,'Team forecast'!$M$2:$AU$2,0))</f>
        <v>0</v>
      </c>
      <c r="BZ147" s="19">
        <f>INDEX('Team forecast'!$M$3:$AU$22,MATCH($B147,'Team forecast'!$B$3:$B$22,0),MATCH(BZ$1,'Team forecast'!$M$2:$AU$2,0))</f>
        <v>0</v>
      </c>
      <c r="CA147" s="5">
        <f t="shared" si="180"/>
        <v>-5000</v>
      </c>
      <c r="CB147" s="5">
        <f>INDEX('Team forecast'!$M$3:$AU$22,MATCH($B147,'Team forecast'!$B$3:$B$22,0),MATCH(CB$1,'Team forecast'!$M$2:$AU$2,0))*IF($Y147&gt;0,25000,0)</f>
        <v>0</v>
      </c>
      <c r="CC147" s="5">
        <f>INDEX('Team forecast'!$M$3:$AU$22,MATCH($B147,'Team forecast'!$B$3:$B$22,0),MATCH(CC$1,'Team forecast'!$M$2:$AU$2,0))*IF($Y147&gt;0,5000,0)</f>
        <v>0</v>
      </c>
      <c r="CD147" s="5">
        <f>INDEX('Team forecast'!$M$3:$AU$22,MATCH($B147,'Team forecast'!$B$3:$B$22,0),MATCH(CD$1,'Team forecast'!$M$2:$AU$2,0))*IF($Y147&gt;0,-15000,0)</f>
        <v>0</v>
      </c>
      <c r="CE147" s="5">
        <f t="shared" si="181"/>
        <v>0</v>
      </c>
      <c r="CF147" s="5">
        <f t="shared" si="182"/>
        <v>0</v>
      </c>
      <c r="CG147" s="5">
        <f t="shared" si="183"/>
        <v>0</v>
      </c>
      <c r="CH147" s="5">
        <f t="shared" si="184"/>
        <v>0</v>
      </c>
      <c r="CI147" s="5">
        <f t="shared" si="185"/>
        <v>0</v>
      </c>
      <c r="CJ147" s="5">
        <f t="shared" si="186"/>
        <v>0</v>
      </c>
      <c r="CK147" s="5">
        <f t="shared" si="187"/>
        <v>0</v>
      </c>
      <c r="CL147" s="5">
        <f t="shared" si="188"/>
        <v>0</v>
      </c>
      <c r="CM147" s="5">
        <f t="shared" si="189"/>
        <v>0</v>
      </c>
      <c r="CN147" s="5">
        <f>IFERROR(SUM(CB147:CM147),0)*((Cockpit!$C$3)^3)</f>
        <v>0</v>
      </c>
      <c r="CO147" s="19">
        <f>INDEX('Team forecast'!$M$3:$AU$22,MATCH($B147,'Team forecast'!$B$3:$B$22,0),MATCH(CO$1,'Team forecast'!$M$2:$AU$2,0))</f>
        <v>0</v>
      </c>
      <c r="CP147" s="19">
        <f>INDEX('Team forecast'!$M$3:$AU$22,MATCH($B147,'Team forecast'!$B$3:$B$22,0),MATCH(CP$1,'Team forecast'!$M$2:$AU$2,0))</f>
        <v>0</v>
      </c>
      <c r="CQ147" s="19">
        <f>INDEX('Team forecast'!$M$3:$AU$22,MATCH($B147,'Team forecast'!$B$3:$B$22,0),MATCH(CQ$1,'Team forecast'!$M$2:$AU$2,0))</f>
        <v>0</v>
      </c>
      <c r="CR147" s="19">
        <f>INDEX('Team forecast'!$M$3:$AU$22,MATCH($B147,'Team forecast'!$B$3:$B$22,0),MATCH(CR$1,'Team forecast'!$M$2:$AU$2,0))</f>
        <v>0</v>
      </c>
      <c r="CS147" s="5">
        <f t="shared" si="190"/>
        <v>-5000</v>
      </c>
      <c r="CT147" s="5">
        <f>INDEX('Team forecast'!$M$3:$AU$22,MATCH($B147,'Team forecast'!$B$3:$B$22,0),MATCH(CT$1,'Team forecast'!$M$2:$AU$2,0))*IF($Y147&gt;0,25000,0)</f>
        <v>0</v>
      </c>
      <c r="CU147" s="5">
        <f>INDEX('Team forecast'!$M$3:$AU$22,MATCH($B147,'Team forecast'!$B$3:$B$22,0),MATCH(CU$1,'Team forecast'!$M$2:$AU$2,0))*IF($Y147&gt;0,5000,0)</f>
        <v>0</v>
      </c>
      <c r="CV147" s="5">
        <f>INDEX('Team forecast'!$M$3:$AU$22,MATCH($B147,'Team forecast'!$B$3:$B$22,0),MATCH(CV$1,'Team forecast'!$M$2:$AU$2,0))*IF($Y147&gt;0,-15000,0)</f>
        <v>0</v>
      </c>
      <c r="CW147" s="5">
        <f t="shared" si="191"/>
        <v>0</v>
      </c>
      <c r="CX147" s="5">
        <f t="shared" si="192"/>
        <v>0</v>
      </c>
      <c r="CY147" s="5">
        <f t="shared" si="193"/>
        <v>0</v>
      </c>
      <c r="CZ147" s="5">
        <f t="shared" si="194"/>
        <v>0</v>
      </c>
      <c r="DA147" s="5">
        <f t="shared" si="195"/>
        <v>0</v>
      </c>
      <c r="DB147" s="5">
        <f t="shared" si="196"/>
        <v>0</v>
      </c>
      <c r="DC147" s="5">
        <f t="shared" si="197"/>
        <v>0</v>
      </c>
      <c r="DD147" s="5">
        <f t="shared" si="198"/>
        <v>0</v>
      </c>
      <c r="DE147" s="5">
        <f t="shared" si="199"/>
        <v>0</v>
      </c>
      <c r="DF147" s="5">
        <f>IFERROR(SUM(CT147:DE147),0)*((Cockpit!$C$3)^4)</f>
        <v>0</v>
      </c>
      <c r="DG147" s="19">
        <f>INDEX('Team forecast'!$M$3:$AU$22,MATCH($B147,'Team forecast'!$B$3:$B$22,0),MATCH(DG$1,'Team forecast'!$M$2:$AU$2,0))</f>
        <v>0</v>
      </c>
      <c r="DH147" s="19">
        <f>INDEX('Team forecast'!$M$3:$AU$22,MATCH($B147,'Team forecast'!$B$3:$B$22,0),MATCH(DH$1,'Team forecast'!$M$2:$AU$2,0))</f>
        <v>0</v>
      </c>
      <c r="DI147" s="19">
        <f>INDEX('Team forecast'!$M$3:$AU$22,MATCH($B147,'Team forecast'!$B$3:$B$22,0),MATCH(DI$1,'Team forecast'!$M$2:$AU$2,0))</f>
        <v>0</v>
      </c>
      <c r="DJ147" s="19">
        <f>INDEX('Team forecast'!$M$3:$AU$22,MATCH($B147,'Team forecast'!$B$3:$B$22,0),MATCH(DJ$1,'Team forecast'!$M$2:$AU$2,0))</f>
        <v>0</v>
      </c>
      <c r="DK147" s="5">
        <f t="shared" si="200"/>
        <v>-5000</v>
      </c>
      <c r="DL147" s="5">
        <f>INDEX('Team forecast'!$M$3:$AU$22,MATCH($B147,'Team forecast'!$B$3:$B$22,0),MATCH(DL$1,'Team forecast'!$M$2:$AU$2,0))*IF($Y147&gt;0,25000,0)</f>
        <v>0</v>
      </c>
      <c r="DM147" s="5">
        <f>INDEX('Team forecast'!$M$3:$AU$22,MATCH($B147,'Team forecast'!$B$3:$B$22,0),MATCH(DM$1,'Team forecast'!$M$2:$AU$2,0))*IF($Y147&gt;0,5000,0)</f>
        <v>0</v>
      </c>
      <c r="DN147" s="5">
        <f>INDEX('Team forecast'!$M$3:$AU$22,MATCH($B147,'Team forecast'!$B$3:$B$22,0),MATCH(DN$1,'Team forecast'!$M$2:$AU$2,0))*IF($Y147&gt;0,-15000,0)</f>
        <v>0</v>
      </c>
      <c r="DO147" s="5">
        <f t="shared" si="201"/>
        <v>0</v>
      </c>
      <c r="DP147" s="5">
        <f t="shared" si="202"/>
        <v>0</v>
      </c>
      <c r="DQ147" s="5">
        <f t="shared" si="203"/>
        <v>0</v>
      </c>
      <c r="DR147" s="5">
        <f t="shared" si="204"/>
        <v>0</v>
      </c>
      <c r="DS147" s="5">
        <f t="shared" si="205"/>
        <v>0</v>
      </c>
      <c r="DT147" s="5">
        <f t="shared" si="206"/>
        <v>0</v>
      </c>
      <c r="DU147" s="5">
        <f t="shared" si="207"/>
        <v>0</v>
      </c>
      <c r="DV147" s="5">
        <f t="shared" si="208"/>
        <v>0</v>
      </c>
      <c r="DW147" s="5">
        <f t="shared" si="209"/>
        <v>0</v>
      </c>
      <c r="DX147" s="5">
        <f>IFERROR(SUM(DL147:DW147),0)*((Cockpit!$C$3)^5)</f>
        <v>0</v>
      </c>
      <c r="DY147" s="5">
        <f t="shared" si="210"/>
        <v>-5000</v>
      </c>
      <c r="DZ147" s="5" t="str">
        <f>IF(ISERROR(MATCH(A147,'Current squad'!B:B,0)),"No","Yes")</f>
        <v>No</v>
      </c>
      <c r="EA147" s="5" cm="1">
        <f t="array" ref="EA147">IFERROR(_xlfn.IFS(DZ147="Yes",0,DZ147="No",H147*1%),999999)</f>
        <v>18950</v>
      </c>
      <c r="EB147" s="5">
        <f t="shared" si="152"/>
        <v>1913950</v>
      </c>
      <c r="EC147" s="5">
        <f t="shared" si="211"/>
        <v>-23950</v>
      </c>
      <c r="ED147" s="1">
        <f t="shared" si="153"/>
        <v>-1.2638522427440632E-2</v>
      </c>
      <c r="EE147" s="5">
        <f>RANK(EC147,$EC$2:$EC$572)+COUNTIF($EC$2:EC147,EC147)-1</f>
        <v>175</v>
      </c>
      <c r="EF147" s="4">
        <f>RANK(ED147,$ED$2:$ED$572)+COUNTIF($ED$2:ED147,ED147)-1</f>
        <v>534</v>
      </c>
    </row>
    <row r="148" spans="1:136" x14ac:dyDescent="0.3">
      <c r="A148" t="str">
        <f>IF(Holdet.dk!A148&lt;&gt;"",Holdet.dk!A148,"")</f>
        <v>Andre Gomes</v>
      </c>
      <c r="B148" t="str">
        <f>INDEX(Holdet.dk!B:B,MATCH($A148,Holdet.dk!$A:$A,0))</f>
        <v>Everton</v>
      </c>
      <c r="C148" t="str">
        <f>INDEX(Holdet.dk!C:C,MATCH($A148,Holdet.dk!$A:$A,0))</f>
        <v>Midfield</v>
      </c>
      <c r="D148" t="str">
        <f>INDEX(Holdet.dk!D:D,MATCH($A148,Holdet.dk!$A:$A,0))</f>
        <v>3.772.000</v>
      </c>
      <c r="E148" s="1">
        <f>IFERROR(_xlfn.NUMBERVALUE(INDEX(Holdet.dk!$E:$E,MATCH($A148,Holdet.dk!$A:$A,0)),","),0)</f>
        <v>6.9999999999999993E-3</v>
      </c>
      <c r="F148" t="str">
        <f>IF(INDEX(Lookup!H:H,MATCH('Master data'!A148,Lookup!G:G,0))=0,A148,INDEX(Lookup!H:H,MATCH('Master data'!A148,Lookup!G:G,0)))</f>
        <v>Andre Gomes</v>
      </c>
      <c r="G148" t="str">
        <f>IFERROR(INDEX(Lookup!B:B,MATCH(INDEX(Rotowire!C:C,MATCH(F148,Rotowire!A:A,0)),Lookup!D:D,0)),"")</f>
        <v/>
      </c>
      <c r="H148" s="5">
        <f t="shared" si="144"/>
        <v>3772000</v>
      </c>
      <c r="I148" s="19">
        <f>IFERROR(INDEX('Team forecast'!$G$3:$I$22,MATCH($B148,'Team forecast'!$B$3:$B$22,0),MATCH(I$1,'Team forecast'!$G$2:$I$2,0)),0)</f>
        <v>1.118279569892473</v>
      </c>
      <c r="J148" s="19">
        <f>IFERROR(INDEX('Team forecast'!$G$3:$I$22,MATCH($B148,'Team forecast'!$B$3:$B$22,0),MATCH(J$1,'Team forecast'!$G$2:$I$2,0)),0)</f>
        <v>0.86602870813397137</v>
      </c>
      <c r="K148" s="19">
        <f>IFERROR(INDEX('Team forecast'!$G$3:$I$22,MATCH($B148,'Team forecast'!$B$3:$B$22,0),MATCH(K$1,'Team forecast'!$G$2:$I$2,0)),0)</f>
        <v>1.6365413680270404</v>
      </c>
      <c r="L148">
        <f>SUMIFS(Rotowire!E:E,Rotowire!$A:$A,'Master data'!$F148)</f>
        <v>0</v>
      </c>
      <c r="M148" s="2">
        <f>SUMIFS(Rotowire!F:F,Rotowire!$A:$A,'Master data'!$F148)*I148</f>
        <v>0</v>
      </c>
      <c r="N148" s="2">
        <f>SUMIFS(Rotowire!G:G,Rotowire!$A:$A,'Master data'!$F148)*I148</f>
        <v>0</v>
      </c>
      <c r="O148" s="2">
        <f>SUMIFS(Rotowire!I:I,Rotowire!$A:$A,'Master data'!$F148)*I148</f>
        <v>0</v>
      </c>
      <c r="P148" s="2">
        <f>SUMIFS(Rotowire!W:W,Rotowire!$A:$A,'Master data'!$F148)*K148</f>
        <v>0</v>
      </c>
      <c r="Q148" s="2">
        <f>SUMIFS(Rotowire!Y:Y,Rotowire!$A:$A,'Master data'!$F148)*J148</f>
        <v>0</v>
      </c>
      <c r="R148" s="2">
        <f>SUMIFS(Rotowire!AB:AB,Rotowire!$A:$A,'Master data'!$F148)</f>
        <v>0</v>
      </c>
      <c r="S148" s="2">
        <f>SUMIFS(Rotowire!AC:AC,Rotowire!$A:$A,'Master data'!$F148)</f>
        <v>0</v>
      </c>
      <c r="T148" s="2">
        <f>INDEX('Team forecast'!D$3:D$22,MATCH($B148,'Team forecast'!$B$3:$B$22,0))</f>
        <v>1.04</v>
      </c>
      <c r="U148" s="2">
        <f>INDEX('Team forecast'!E$3:E$22,MATCH($B148,'Team forecast'!$B$3:$B$22,0))</f>
        <v>1.81</v>
      </c>
      <c r="V148" s="2">
        <f>INDEX('Team forecast'!J$3:J$22,MATCH($B148,'Team forecast'!$B$3:$B$22,0))</f>
        <v>0.21479999999999999</v>
      </c>
      <c r="W148" s="2">
        <f>INDEX('Team forecast'!K$3:K$22,MATCH($B148,'Team forecast'!$B$3:$B$22,0))</f>
        <v>0.23649999999999999</v>
      </c>
      <c r="X148" s="2">
        <f>INDEX('Team forecast'!L$3:L$22,MATCH($B148,'Team forecast'!$B$3:$B$22,0))</f>
        <v>0.54869999999999997</v>
      </c>
      <c r="Y148" s="5">
        <f t="shared" si="145"/>
        <v>-5000</v>
      </c>
      <c r="Z148" s="5">
        <f t="shared" si="146"/>
        <v>0</v>
      </c>
      <c r="AA148" s="5">
        <f t="shared" si="147"/>
        <v>0</v>
      </c>
      <c r="AB148" s="5">
        <f t="shared" si="148"/>
        <v>0</v>
      </c>
      <c r="AC148" s="5">
        <f t="shared" si="149"/>
        <v>0</v>
      </c>
      <c r="AD148" s="5">
        <f t="shared" si="154"/>
        <v>0</v>
      </c>
      <c r="AE148" s="5">
        <f t="shared" si="155"/>
        <v>0</v>
      </c>
      <c r="AF148" s="5">
        <f t="shared" si="150"/>
        <v>0</v>
      </c>
      <c r="AG148" s="5">
        <f t="shared" si="151"/>
        <v>0</v>
      </c>
      <c r="AH148" s="5">
        <f t="shared" si="156"/>
        <v>0</v>
      </c>
      <c r="AI148" s="5">
        <f t="shared" si="157"/>
        <v>0</v>
      </c>
      <c r="AJ148" s="5">
        <f t="shared" si="158"/>
        <v>0</v>
      </c>
      <c r="AK148" s="5">
        <f t="shared" si="159"/>
        <v>0</v>
      </c>
      <c r="AL148" s="5">
        <f>IFERROR(SUM(Y148:AK148),-5000)*((Cockpit!$C$3)^0)</f>
        <v>-5000</v>
      </c>
      <c r="AM148" s="19">
        <f>INDEX('Team forecast'!$M$3:$AU$22,MATCH($B148,'Team forecast'!$B$3:$B$22,0),MATCH(AM$1,'Team forecast'!$M$2:$AU$2,0))</f>
        <v>0</v>
      </c>
      <c r="AN148" s="19">
        <f>INDEX('Team forecast'!$M$3:$AU$22,MATCH($B148,'Team forecast'!$B$3:$B$22,0),MATCH(AN$1,'Team forecast'!$M$2:$AU$2,0))</f>
        <v>0</v>
      </c>
      <c r="AO148" s="19">
        <f>INDEX('Team forecast'!$M$3:$AU$22,MATCH($B148,'Team forecast'!$B$3:$B$22,0),MATCH(AO$1,'Team forecast'!$M$2:$AU$2,0))</f>
        <v>0</v>
      </c>
      <c r="AP148" s="19">
        <f>INDEX('Team forecast'!$M$3:$AU$22,MATCH($B148,'Team forecast'!$B$3:$B$22,0),MATCH(AP$1,'Team forecast'!$M$2:$AU$2,0))</f>
        <v>0</v>
      </c>
      <c r="AQ148" s="5">
        <f t="shared" si="160"/>
        <v>-5000</v>
      </c>
      <c r="AR148" s="5">
        <f>INDEX('Team forecast'!$M$3:$AU$22,MATCH($B148,'Team forecast'!$B$3:$B$22,0),MATCH(AR$1,'Team forecast'!$M$2:$AU$2,0))*IF($Y148&gt;0,25000,0)</f>
        <v>0</v>
      </c>
      <c r="AS148" s="5">
        <f>INDEX('Team forecast'!$M$3:$AU$22,MATCH($B148,'Team forecast'!$B$3:$B$22,0),MATCH(AS$1,'Team forecast'!$M$2:$AU$2,0))*IF($Y148&gt;0,5000,0)</f>
        <v>0</v>
      </c>
      <c r="AT148" s="5">
        <f>INDEX('Team forecast'!$M$3:$AU$22,MATCH($B148,'Team forecast'!$B$3:$B$22,0),MATCH(AT$1,'Team forecast'!$M$2:$AU$2,0))*IF($Y148&gt;0,-15000,0)</f>
        <v>0</v>
      </c>
      <c r="AU148" s="5">
        <f t="shared" si="161"/>
        <v>0</v>
      </c>
      <c r="AV148" s="5">
        <f t="shared" si="162"/>
        <v>0</v>
      </c>
      <c r="AW148" s="5">
        <f t="shared" si="163"/>
        <v>0</v>
      </c>
      <c r="AX148" s="5">
        <f t="shared" si="164"/>
        <v>0</v>
      </c>
      <c r="AY148" s="5">
        <f t="shared" si="165"/>
        <v>0</v>
      </c>
      <c r="AZ148" s="5">
        <f t="shared" si="166"/>
        <v>0</v>
      </c>
      <c r="BA148" s="5">
        <f t="shared" si="167"/>
        <v>0</v>
      </c>
      <c r="BB148" s="5">
        <f t="shared" si="168"/>
        <v>0</v>
      </c>
      <c r="BC148" s="5">
        <f t="shared" si="169"/>
        <v>0</v>
      </c>
      <c r="BD148" s="5">
        <f>IFERROR(SUM(AR148:BC148),0)*((Cockpit!$C$3)^1)</f>
        <v>0</v>
      </c>
      <c r="BE148" s="19">
        <f>INDEX('Team forecast'!$M$3:$AU$22,MATCH($B148,'Team forecast'!$B$3:$B$22,0),MATCH(BE$1,'Team forecast'!$M$2:$AU$2,0))</f>
        <v>0</v>
      </c>
      <c r="BF148" s="19">
        <f>INDEX('Team forecast'!$M$3:$AU$22,MATCH($B148,'Team forecast'!$B$3:$B$22,0),MATCH(BF$1,'Team forecast'!$M$2:$AU$2,0))</f>
        <v>0</v>
      </c>
      <c r="BG148" s="19">
        <f>INDEX('Team forecast'!$M$3:$AU$22,MATCH($B148,'Team forecast'!$B$3:$B$22,0),MATCH(BG$1,'Team forecast'!$M$2:$AU$2,0))</f>
        <v>0</v>
      </c>
      <c r="BH148" s="19">
        <f>INDEX('Team forecast'!$M$3:$AU$22,MATCH($B148,'Team forecast'!$B$3:$B$22,0),MATCH(BH$1,'Team forecast'!$M$2:$AU$2,0))</f>
        <v>0</v>
      </c>
      <c r="BI148" s="5">
        <f t="shared" si="170"/>
        <v>-5000</v>
      </c>
      <c r="BJ148" s="5">
        <f>INDEX('Team forecast'!$M$3:$AU$22,MATCH($B148,'Team forecast'!$B$3:$B$22,0),MATCH(BJ$1,'Team forecast'!$M$2:$AU$2,0))*IF($Y148&gt;0,25000,0)</f>
        <v>0</v>
      </c>
      <c r="BK148" s="5">
        <f>INDEX('Team forecast'!$M$3:$AU$22,MATCH($B148,'Team forecast'!$B$3:$B$22,0),MATCH(BK$1,'Team forecast'!$M$2:$AU$2,0))*IF($Y148&gt;0,5000,0)</f>
        <v>0</v>
      </c>
      <c r="BL148" s="5">
        <f>INDEX('Team forecast'!$M$3:$AU$22,MATCH($B148,'Team forecast'!$B$3:$B$22,0),MATCH(BL$1,'Team forecast'!$M$2:$AU$2,0))*IF($Y148&gt;0,-15000,0)</f>
        <v>0</v>
      </c>
      <c r="BM148" s="5">
        <f t="shared" si="171"/>
        <v>0</v>
      </c>
      <c r="BN148" s="5">
        <f t="shared" si="172"/>
        <v>0</v>
      </c>
      <c r="BO148" s="5">
        <f t="shared" si="173"/>
        <v>0</v>
      </c>
      <c r="BP148" s="5">
        <f t="shared" si="174"/>
        <v>0</v>
      </c>
      <c r="BQ148" s="5">
        <f t="shared" si="175"/>
        <v>0</v>
      </c>
      <c r="BR148" s="5">
        <f t="shared" si="176"/>
        <v>0</v>
      </c>
      <c r="BS148" s="5">
        <f t="shared" si="177"/>
        <v>0</v>
      </c>
      <c r="BT148" s="5">
        <f t="shared" si="178"/>
        <v>0</v>
      </c>
      <c r="BU148" s="5">
        <f t="shared" si="179"/>
        <v>0</v>
      </c>
      <c r="BV148" s="5">
        <f>IFERROR(SUM(BJ148:BU148),0)*((Cockpit!$C$3)^2)</f>
        <v>0</v>
      </c>
      <c r="BW148" s="19">
        <f>INDEX('Team forecast'!$M$3:$AU$22,MATCH($B148,'Team forecast'!$B$3:$B$22,0),MATCH(BW$1,'Team forecast'!$M$2:$AU$2,0))</f>
        <v>0</v>
      </c>
      <c r="BX148" s="19">
        <f>INDEX('Team forecast'!$M$3:$AU$22,MATCH($B148,'Team forecast'!$B$3:$B$22,0),MATCH(BX$1,'Team forecast'!$M$2:$AU$2,0))</f>
        <v>0</v>
      </c>
      <c r="BY148" s="19">
        <f>INDEX('Team forecast'!$M$3:$AU$22,MATCH($B148,'Team forecast'!$B$3:$B$22,0),MATCH(BY$1,'Team forecast'!$M$2:$AU$2,0))</f>
        <v>0</v>
      </c>
      <c r="BZ148" s="19">
        <f>INDEX('Team forecast'!$M$3:$AU$22,MATCH($B148,'Team forecast'!$B$3:$B$22,0),MATCH(BZ$1,'Team forecast'!$M$2:$AU$2,0))</f>
        <v>0</v>
      </c>
      <c r="CA148" s="5">
        <f t="shared" si="180"/>
        <v>-5000</v>
      </c>
      <c r="CB148" s="5">
        <f>INDEX('Team forecast'!$M$3:$AU$22,MATCH($B148,'Team forecast'!$B$3:$B$22,0),MATCH(CB$1,'Team forecast'!$M$2:$AU$2,0))*IF($Y148&gt;0,25000,0)</f>
        <v>0</v>
      </c>
      <c r="CC148" s="5">
        <f>INDEX('Team forecast'!$M$3:$AU$22,MATCH($B148,'Team forecast'!$B$3:$B$22,0),MATCH(CC$1,'Team forecast'!$M$2:$AU$2,0))*IF($Y148&gt;0,5000,0)</f>
        <v>0</v>
      </c>
      <c r="CD148" s="5">
        <f>INDEX('Team forecast'!$M$3:$AU$22,MATCH($B148,'Team forecast'!$B$3:$B$22,0),MATCH(CD$1,'Team forecast'!$M$2:$AU$2,0))*IF($Y148&gt;0,-15000,0)</f>
        <v>0</v>
      </c>
      <c r="CE148" s="5">
        <f t="shared" si="181"/>
        <v>0</v>
      </c>
      <c r="CF148" s="5">
        <f t="shared" si="182"/>
        <v>0</v>
      </c>
      <c r="CG148" s="5">
        <f t="shared" si="183"/>
        <v>0</v>
      </c>
      <c r="CH148" s="5">
        <f t="shared" si="184"/>
        <v>0</v>
      </c>
      <c r="CI148" s="5">
        <f t="shared" si="185"/>
        <v>0</v>
      </c>
      <c r="CJ148" s="5">
        <f t="shared" si="186"/>
        <v>0</v>
      </c>
      <c r="CK148" s="5">
        <f t="shared" si="187"/>
        <v>0</v>
      </c>
      <c r="CL148" s="5">
        <f t="shared" si="188"/>
        <v>0</v>
      </c>
      <c r="CM148" s="5">
        <f t="shared" si="189"/>
        <v>0</v>
      </c>
      <c r="CN148" s="5">
        <f>IFERROR(SUM(CB148:CM148),0)*((Cockpit!$C$3)^3)</f>
        <v>0</v>
      </c>
      <c r="CO148" s="19">
        <f>INDEX('Team forecast'!$M$3:$AU$22,MATCH($B148,'Team forecast'!$B$3:$B$22,0),MATCH(CO$1,'Team forecast'!$M$2:$AU$2,0))</f>
        <v>0</v>
      </c>
      <c r="CP148" s="19">
        <f>INDEX('Team forecast'!$M$3:$AU$22,MATCH($B148,'Team forecast'!$B$3:$B$22,0),MATCH(CP$1,'Team forecast'!$M$2:$AU$2,0))</f>
        <v>0</v>
      </c>
      <c r="CQ148" s="19">
        <f>INDEX('Team forecast'!$M$3:$AU$22,MATCH($B148,'Team forecast'!$B$3:$B$22,0),MATCH(CQ$1,'Team forecast'!$M$2:$AU$2,0))</f>
        <v>0</v>
      </c>
      <c r="CR148" s="19">
        <f>INDEX('Team forecast'!$M$3:$AU$22,MATCH($B148,'Team forecast'!$B$3:$B$22,0),MATCH(CR$1,'Team forecast'!$M$2:$AU$2,0))</f>
        <v>0</v>
      </c>
      <c r="CS148" s="5">
        <f t="shared" si="190"/>
        <v>-5000</v>
      </c>
      <c r="CT148" s="5">
        <f>INDEX('Team forecast'!$M$3:$AU$22,MATCH($B148,'Team forecast'!$B$3:$B$22,0),MATCH(CT$1,'Team forecast'!$M$2:$AU$2,0))*IF($Y148&gt;0,25000,0)</f>
        <v>0</v>
      </c>
      <c r="CU148" s="5">
        <f>INDEX('Team forecast'!$M$3:$AU$22,MATCH($B148,'Team forecast'!$B$3:$B$22,0),MATCH(CU$1,'Team forecast'!$M$2:$AU$2,0))*IF($Y148&gt;0,5000,0)</f>
        <v>0</v>
      </c>
      <c r="CV148" s="5">
        <f>INDEX('Team forecast'!$M$3:$AU$22,MATCH($B148,'Team forecast'!$B$3:$B$22,0),MATCH(CV$1,'Team forecast'!$M$2:$AU$2,0))*IF($Y148&gt;0,-15000,0)</f>
        <v>0</v>
      </c>
      <c r="CW148" s="5">
        <f t="shared" si="191"/>
        <v>0</v>
      </c>
      <c r="CX148" s="5">
        <f t="shared" si="192"/>
        <v>0</v>
      </c>
      <c r="CY148" s="5">
        <f t="shared" si="193"/>
        <v>0</v>
      </c>
      <c r="CZ148" s="5">
        <f t="shared" si="194"/>
        <v>0</v>
      </c>
      <c r="DA148" s="5">
        <f t="shared" si="195"/>
        <v>0</v>
      </c>
      <c r="DB148" s="5">
        <f t="shared" si="196"/>
        <v>0</v>
      </c>
      <c r="DC148" s="5">
        <f t="shared" si="197"/>
        <v>0</v>
      </c>
      <c r="DD148" s="5">
        <f t="shared" si="198"/>
        <v>0</v>
      </c>
      <c r="DE148" s="5">
        <f t="shared" si="199"/>
        <v>0</v>
      </c>
      <c r="DF148" s="5">
        <f>IFERROR(SUM(CT148:DE148),0)*((Cockpit!$C$3)^4)</f>
        <v>0</v>
      </c>
      <c r="DG148" s="19">
        <f>INDEX('Team forecast'!$M$3:$AU$22,MATCH($B148,'Team forecast'!$B$3:$B$22,0),MATCH(DG$1,'Team forecast'!$M$2:$AU$2,0))</f>
        <v>0</v>
      </c>
      <c r="DH148" s="19">
        <f>INDEX('Team forecast'!$M$3:$AU$22,MATCH($B148,'Team forecast'!$B$3:$B$22,0),MATCH(DH$1,'Team forecast'!$M$2:$AU$2,0))</f>
        <v>0</v>
      </c>
      <c r="DI148" s="19">
        <f>INDEX('Team forecast'!$M$3:$AU$22,MATCH($B148,'Team forecast'!$B$3:$B$22,0),MATCH(DI$1,'Team forecast'!$M$2:$AU$2,0))</f>
        <v>0</v>
      </c>
      <c r="DJ148" s="19">
        <f>INDEX('Team forecast'!$M$3:$AU$22,MATCH($B148,'Team forecast'!$B$3:$B$22,0),MATCH(DJ$1,'Team forecast'!$M$2:$AU$2,0))</f>
        <v>0</v>
      </c>
      <c r="DK148" s="5">
        <f t="shared" si="200"/>
        <v>-5000</v>
      </c>
      <c r="DL148" s="5">
        <f>INDEX('Team forecast'!$M$3:$AU$22,MATCH($B148,'Team forecast'!$B$3:$B$22,0),MATCH(DL$1,'Team forecast'!$M$2:$AU$2,0))*IF($Y148&gt;0,25000,0)</f>
        <v>0</v>
      </c>
      <c r="DM148" s="5">
        <f>INDEX('Team forecast'!$M$3:$AU$22,MATCH($B148,'Team forecast'!$B$3:$B$22,0),MATCH(DM$1,'Team forecast'!$M$2:$AU$2,0))*IF($Y148&gt;0,5000,0)</f>
        <v>0</v>
      </c>
      <c r="DN148" s="5">
        <f>INDEX('Team forecast'!$M$3:$AU$22,MATCH($B148,'Team forecast'!$B$3:$B$22,0),MATCH(DN$1,'Team forecast'!$M$2:$AU$2,0))*IF($Y148&gt;0,-15000,0)</f>
        <v>0</v>
      </c>
      <c r="DO148" s="5">
        <f t="shared" si="201"/>
        <v>0</v>
      </c>
      <c r="DP148" s="5">
        <f t="shared" si="202"/>
        <v>0</v>
      </c>
      <c r="DQ148" s="5">
        <f t="shared" si="203"/>
        <v>0</v>
      </c>
      <c r="DR148" s="5">
        <f t="shared" si="204"/>
        <v>0</v>
      </c>
      <c r="DS148" s="5">
        <f t="shared" si="205"/>
        <v>0</v>
      </c>
      <c r="DT148" s="5">
        <f t="shared" si="206"/>
        <v>0</v>
      </c>
      <c r="DU148" s="5">
        <f t="shared" si="207"/>
        <v>0</v>
      </c>
      <c r="DV148" s="5">
        <f t="shared" si="208"/>
        <v>0</v>
      </c>
      <c r="DW148" s="5">
        <f t="shared" si="209"/>
        <v>0</v>
      </c>
      <c r="DX148" s="5">
        <f>IFERROR(SUM(DL148:DW148),0)*((Cockpit!$C$3)^5)</f>
        <v>0</v>
      </c>
      <c r="DY148" s="5">
        <f t="shared" si="210"/>
        <v>-5000</v>
      </c>
      <c r="DZ148" s="5" t="str">
        <f>IF(ISERROR(MATCH(A148,'Current squad'!B:B,0)),"No","Yes")</f>
        <v>No</v>
      </c>
      <c r="EA148" s="5" cm="1">
        <f t="array" ref="EA148">IFERROR(_xlfn.IFS(DZ148="Yes",0,DZ148="No",H148*1%),999999)</f>
        <v>37720</v>
      </c>
      <c r="EB148" s="5">
        <f t="shared" si="152"/>
        <v>3809720</v>
      </c>
      <c r="EC148" s="5">
        <f t="shared" si="211"/>
        <v>-42720</v>
      </c>
      <c r="ED148" s="1">
        <f t="shared" si="153"/>
        <v>-1.1325556733828207E-2</v>
      </c>
      <c r="EE148" s="5">
        <f>RANK(EC148,$EC$2:$EC$572)+COUNTIF($EC$2:EC148,EC148)-1</f>
        <v>440</v>
      </c>
      <c r="EF148" s="4">
        <f>RANK(ED148,$ED$2:$ED$572)+COUNTIF($ED$2:ED148,ED148)-1</f>
        <v>297</v>
      </c>
    </row>
    <row r="149" spans="1:136" x14ac:dyDescent="0.3">
      <c r="A149" t="str">
        <f>IF(Holdet.dk!A149&lt;&gt;"",Holdet.dk!A149,"")</f>
        <v>Dwight Gayle</v>
      </c>
      <c r="B149" t="str">
        <f>INDEX(Holdet.dk!B:B,MATCH($A149,Holdet.dk!$A:$A,0))</f>
        <v>Newcastle</v>
      </c>
      <c r="C149" t="str">
        <f>INDEX(Holdet.dk!C:C,MATCH($A149,Holdet.dk!$A:$A,0))</f>
        <v>Striker</v>
      </c>
      <c r="D149" t="str">
        <f>INDEX(Holdet.dk!D:D,MATCH($A149,Holdet.dk!$A:$A,0))</f>
        <v>3.058.000</v>
      </c>
      <c r="E149" s="1">
        <f>IFERROR(_xlfn.NUMBERVALUE(INDEX(Holdet.dk!$E:$E,MATCH($A149,Holdet.dk!$A:$A,0)),","),0)</f>
        <v>3.0000000000000001E-3</v>
      </c>
      <c r="F149" t="str">
        <f>IF(INDEX(Lookup!H:H,MATCH('Master data'!A149,Lookup!G:G,0))=0,A149,INDEX(Lookup!H:H,MATCH('Master data'!A149,Lookup!G:G,0)))</f>
        <v>Dwight Gayle</v>
      </c>
      <c r="G149" t="str">
        <f>IFERROR(INDEX(Lookup!B:B,MATCH(INDEX(Rotowire!C:C,MATCH(F149,Rotowire!A:A,0)),Lookup!D:D,0)),"")</f>
        <v/>
      </c>
      <c r="H149" s="5">
        <f t="shared" si="144"/>
        <v>3058000</v>
      </c>
      <c r="I149" s="19">
        <f>IFERROR(INDEX('Team forecast'!$G$3:$I$22,MATCH($B149,'Team forecast'!$B$3:$B$22,0),MATCH(I$1,'Team forecast'!$G$2:$I$2,0)),0)</f>
        <v>0.8913043478260867</v>
      </c>
      <c r="J149" s="19">
        <f>IFERROR(INDEX('Team forecast'!$G$3:$I$22,MATCH($B149,'Team forecast'!$B$3:$B$22,0),MATCH(J$1,'Team forecast'!$G$2:$I$2,0)),0)</f>
        <v>0.79881656804733725</v>
      </c>
      <c r="K149" s="19">
        <f>IFERROR(INDEX('Team forecast'!$G$3:$I$22,MATCH($B149,'Team forecast'!$B$3:$B$22,0),MATCH(K$1,'Team forecast'!$G$2:$I$2,0)),0)</f>
        <v>1.5249427096817147</v>
      </c>
      <c r="L149">
        <f>SUMIFS(Rotowire!E:E,Rotowire!$A:$A,'Master data'!$F149)</f>
        <v>0</v>
      </c>
      <c r="M149" s="2">
        <f>SUMIFS(Rotowire!F:F,Rotowire!$A:$A,'Master data'!$F149)*I149</f>
        <v>0</v>
      </c>
      <c r="N149" s="2">
        <f>SUMIFS(Rotowire!G:G,Rotowire!$A:$A,'Master data'!$F149)*I149</f>
        <v>0</v>
      </c>
      <c r="O149" s="2">
        <f>SUMIFS(Rotowire!I:I,Rotowire!$A:$A,'Master data'!$F149)*I149</f>
        <v>0</v>
      </c>
      <c r="P149" s="2">
        <f>SUMIFS(Rotowire!W:W,Rotowire!$A:$A,'Master data'!$F149)*K149</f>
        <v>0</v>
      </c>
      <c r="Q149" s="2">
        <f>SUMIFS(Rotowire!Y:Y,Rotowire!$A:$A,'Master data'!$F149)*J149</f>
        <v>0</v>
      </c>
      <c r="R149" s="2">
        <f>SUMIFS(Rotowire!AB:AB,Rotowire!$A:$A,'Master data'!$F149)</f>
        <v>0</v>
      </c>
      <c r="S149" s="2">
        <f>SUMIFS(Rotowire!AC:AC,Rotowire!$A:$A,'Master data'!$F149)</f>
        <v>0</v>
      </c>
      <c r="T149" s="2">
        <f>INDEX('Team forecast'!D$3:D$22,MATCH($B149,'Team forecast'!$B$3:$B$22,0))</f>
        <v>1.23</v>
      </c>
      <c r="U149" s="2">
        <f>INDEX('Team forecast'!E$3:E$22,MATCH($B149,'Team forecast'!$B$3:$B$22,0))</f>
        <v>1.35</v>
      </c>
      <c r="V149" s="2">
        <f>INDEX('Team forecast'!J$3:J$22,MATCH($B149,'Team forecast'!$B$3:$B$22,0))</f>
        <v>0.33679999999999999</v>
      </c>
      <c r="W149" s="2">
        <f>INDEX('Team forecast'!K$3:K$22,MATCH($B149,'Team forecast'!$B$3:$B$22,0))</f>
        <v>0.2712</v>
      </c>
      <c r="X149" s="2">
        <f>INDEX('Team forecast'!L$3:L$22,MATCH($B149,'Team forecast'!$B$3:$B$22,0))</f>
        <v>0.39200000000000002</v>
      </c>
      <c r="Y149" s="5">
        <f t="shared" si="145"/>
        <v>-5000</v>
      </c>
      <c r="Z149" s="5">
        <f t="shared" si="146"/>
        <v>0</v>
      </c>
      <c r="AA149" s="5">
        <f t="shared" si="147"/>
        <v>0</v>
      </c>
      <c r="AB149" s="5">
        <f t="shared" si="148"/>
        <v>0</v>
      </c>
      <c r="AC149" s="5">
        <f t="shared" si="149"/>
        <v>0</v>
      </c>
      <c r="AD149" s="5">
        <f t="shared" si="154"/>
        <v>0</v>
      </c>
      <c r="AE149" s="5">
        <f t="shared" si="155"/>
        <v>0</v>
      </c>
      <c r="AF149" s="5">
        <f t="shared" si="150"/>
        <v>0</v>
      </c>
      <c r="AG149" s="5">
        <f t="shared" si="151"/>
        <v>0</v>
      </c>
      <c r="AH149" s="5">
        <f t="shared" si="156"/>
        <v>0</v>
      </c>
      <c r="AI149" s="5">
        <f t="shared" si="157"/>
        <v>0</v>
      </c>
      <c r="AJ149" s="5">
        <f t="shared" si="158"/>
        <v>0</v>
      </c>
      <c r="AK149" s="5">
        <f t="shared" si="159"/>
        <v>0</v>
      </c>
      <c r="AL149" s="5">
        <f>IFERROR(SUM(Y149:AK149),-5000)*((Cockpit!$C$3)^0)</f>
        <v>-5000</v>
      </c>
      <c r="AM149" s="19">
        <f>INDEX('Team forecast'!$M$3:$AU$22,MATCH($B149,'Team forecast'!$B$3:$B$22,0),MATCH(AM$1,'Team forecast'!$M$2:$AU$2,0))</f>
        <v>0</v>
      </c>
      <c r="AN149" s="19">
        <f>INDEX('Team forecast'!$M$3:$AU$22,MATCH($B149,'Team forecast'!$B$3:$B$22,0),MATCH(AN$1,'Team forecast'!$M$2:$AU$2,0))</f>
        <v>0</v>
      </c>
      <c r="AO149" s="19">
        <f>INDEX('Team forecast'!$M$3:$AU$22,MATCH($B149,'Team forecast'!$B$3:$B$22,0),MATCH(AO$1,'Team forecast'!$M$2:$AU$2,0))</f>
        <v>0</v>
      </c>
      <c r="AP149" s="19">
        <f>INDEX('Team forecast'!$M$3:$AU$22,MATCH($B149,'Team forecast'!$B$3:$B$22,0),MATCH(AP$1,'Team forecast'!$M$2:$AU$2,0))</f>
        <v>0</v>
      </c>
      <c r="AQ149" s="5">
        <f t="shared" si="160"/>
        <v>-5000</v>
      </c>
      <c r="AR149" s="5">
        <f>INDEX('Team forecast'!$M$3:$AU$22,MATCH($B149,'Team forecast'!$B$3:$B$22,0),MATCH(AR$1,'Team forecast'!$M$2:$AU$2,0))*IF($Y149&gt;0,25000,0)</f>
        <v>0</v>
      </c>
      <c r="AS149" s="5">
        <f>INDEX('Team forecast'!$M$3:$AU$22,MATCH($B149,'Team forecast'!$B$3:$B$22,0),MATCH(AS$1,'Team forecast'!$M$2:$AU$2,0))*IF($Y149&gt;0,5000,0)</f>
        <v>0</v>
      </c>
      <c r="AT149" s="5">
        <f>INDEX('Team forecast'!$M$3:$AU$22,MATCH($B149,'Team forecast'!$B$3:$B$22,0),MATCH(AT$1,'Team forecast'!$M$2:$AU$2,0))*IF($Y149&gt;0,-15000,0)</f>
        <v>0</v>
      </c>
      <c r="AU149" s="5">
        <f t="shared" si="161"/>
        <v>0</v>
      </c>
      <c r="AV149" s="5">
        <f t="shared" si="162"/>
        <v>0</v>
      </c>
      <c r="AW149" s="5">
        <f t="shared" si="163"/>
        <v>0</v>
      </c>
      <c r="AX149" s="5">
        <f t="shared" si="164"/>
        <v>0</v>
      </c>
      <c r="AY149" s="5">
        <f t="shared" si="165"/>
        <v>0</v>
      </c>
      <c r="AZ149" s="5">
        <f t="shared" si="166"/>
        <v>0</v>
      </c>
      <c r="BA149" s="5">
        <f t="shared" si="167"/>
        <v>0</v>
      </c>
      <c r="BB149" s="5">
        <f t="shared" si="168"/>
        <v>0</v>
      </c>
      <c r="BC149" s="5">
        <f t="shared" si="169"/>
        <v>0</v>
      </c>
      <c r="BD149" s="5">
        <f>IFERROR(SUM(AR149:BC149),0)*((Cockpit!$C$3)^1)</f>
        <v>0</v>
      </c>
      <c r="BE149" s="19">
        <f>INDEX('Team forecast'!$M$3:$AU$22,MATCH($B149,'Team forecast'!$B$3:$B$22,0),MATCH(BE$1,'Team forecast'!$M$2:$AU$2,0))</f>
        <v>0</v>
      </c>
      <c r="BF149" s="19">
        <f>INDEX('Team forecast'!$M$3:$AU$22,MATCH($B149,'Team forecast'!$B$3:$B$22,0),MATCH(BF$1,'Team forecast'!$M$2:$AU$2,0))</f>
        <v>0</v>
      </c>
      <c r="BG149" s="19">
        <f>INDEX('Team forecast'!$M$3:$AU$22,MATCH($B149,'Team forecast'!$B$3:$B$22,0),MATCH(BG$1,'Team forecast'!$M$2:$AU$2,0))</f>
        <v>0</v>
      </c>
      <c r="BH149" s="19">
        <f>INDEX('Team forecast'!$M$3:$AU$22,MATCH($B149,'Team forecast'!$B$3:$B$22,0),MATCH(BH$1,'Team forecast'!$M$2:$AU$2,0))</f>
        <v>0</v>
      </c>
      <c r="BI149" s="5">
        <f t="shared" si="170"/>
        <v>-5000</v>
      </c>
      <c r="BJ149" s="5">
        <f>INDEX('Team forecast'!$M$3:$AU$22,MATCH($B149,'Team forecast'!$B$3:$B$22,0),MATCH(BJ$1,'Team forecast'!$M$2:$AU$2,0))*IF($Y149&gt;0,25000,0)</f>
        <v>0</v>
      </c>
      <c r="BK149" s="5">
        <f>INDEX('Team forecast'!$M$3:$AU$22,MATCH($B149,'Team forecast'!$B$3:$B$22,0),MATCH(BK$1,'Team forecast'!$M$2:$AU$2,0))*IF($Y149&gt;0,5000,0)</f>
        <v>0</v>
      </c>
      <c r="BL149" s="5">
        <f>INDEX('Team forecast'!$M$3:$AU$22,MATCH($B149,'Team forecast'!$B$3:$B$22,0),MATCH(BL$1,'Team forecast'!$M$2:$AU$2,0))*IF($Y149&gt;0,-15000,0)</f>
        <v>0</v>
      </c>
      <c r="BM149" s="5">
        <f t="shared" si="171"/>
        <v>0</v>
      </c>
      <c r="BN149" s="5">
        <f t="shared" si="172"/>
        <v>0</v>
      </c>
      <c r="BO149" s="5">
        <f t="shared" si="173"/>
        <v>0</v>
      </c>
      <c r="BP149" s="5">
        <f t="shared" si="174"/>
        <v>0</v>
      </c>
      <c r="BQ149" s="5">
        <f t="shared" si="175"/>
        <v>0</v>
      </c>
      <c r="BR149" s="5">
        <f t="shared" si="176"/>
        <v>0</v>
      </c>
      <c r="BS149" s="5">
        <f t="shared" si="177"/>
        <v>0</v>
      </c>
      <c r="BT149" s="5">
        <f t="shared" si="178"/>
        <v>0</v>
      </c>
      <c r="BU149" s="5">
        <f t="shared" si="179"/>
        <v>0</v>
      </c>
      <c r="BV149" s="5">
        <f>IFERROR(SUM(BJ149:BU149),0)*((Cockpit!$C$3)^2)</f>
        <v>0</v>
      </c>
      <c r="BW149" s="19">
        <f>INDEX('Team forecast'!$M$3:$AU$22,MATCH($B149,'Team forecast'!$B$3:$B$22,0),MATCH(BW$1,'Team forecast'!$M$2:$AU$2,0))</f>
        <v>0</v>
      </c>
      <c r="BX149" s="19">
        <f>INDEX('Team forecast'!$M$3:$AU$22,MATCH($B149,'Team forecast'!$B$3:$B$22,0),MATCH(BX$1,'Team forecast'!$M$2:$AU$2,0))</f>
        <v>0</v>
      </c>
      <c r="BY149" s="19">
        <f>INDEX('Team forecast'!$M$3:$AU$22,MATCH($B149,'Team forecast'!$B$3:$B$22,0),MATCH(BY$1,'Team forecast'!$M$2:$AU$2,0))</f>
        <v>0</v>
      </c>
      <c r="BZ149" s="19">
        <f>INDEX('Team forecast'!$M$3:$AU$22,MATCH($B149,'Team forecast'!$B$3:$B$22,0),MATCH(BZ$1,'Team forecast'!$M$2:$AU$2,0))</f>
        <v>0</v>
      </c>
      <c r="CA149" s="5">
        <f t="shared" si="180"/>
        <v>-5000</v>
      </c>
      <c r="CB149" s="5">
        <f>INDEX('Team forecast'!$M$3:$AU$22,MATCH($B149,'Team forecast'!$B$3:$B$22,0),MATCH(CB$1,'Team forecast'!$M$2:$AU$2,0))*IF($Y149&gt;0,25000,0)</f>
        <v>0</v>
      </c>
      <c r="CC149" s="5">
        <f>INDEX('Team forecast'!$M$3:$AU$22,MATCH($B149,'Team forecast'!$B$3:$B$22,0),MATCH(CC$1,'Team forecast'!$M$2:$AU$2,0))*IF($Y149&gt;0,5000,0)</f>
        <v>0</v>
      </c>
      <c r="CD149" s="5">
        <f>INDEX('Team forecast'!$M$3:$AU$22,MATCH($B149,'Team forecast'!$B$3:$B$22,0),MATCH(CD$1,'Team forecast'!$M$2:$AU$2,0))*IF($Y149&gt;0,-15000,0)</f>
        <v>0</v>
      </c>
      <c r="CE149" s="5">
        <f t="shared" si="181"/>
        <v>0</v>
      </c>
      <c r="CF149" s="5">
        <f t="shared" si="182"/>
        <v>0</v>
      </c>
      <c r="CG149" s="5">
        <f t="shared" si="183"/>
        <v>0</v>
      </c>
      <c r="CH149" s="5">
        <f t="shared" si="184"/>
        <v>0</v>
      </c>
      <c r="CI149" s="5">
        <f t="shared" si="185"/>
        <v>0</v>
      </c>
      <c r="CJ149" s="5">
        <f t="shared" si="186"/>
        <v>0</v>
      </c>
      <c r="CK149" s="5">
        <f t="shared" si="187"/>
        <v>0</v>
      </c>
      <c r="CL149" s="5">
        <f t="shared" si="188"/>
        <v>0</v>
      </c>
      <c r="CM149" s="5">
        <f t="shared" si="189"/>
        <v>0</v>
      </c>
      <c r="CN149" s="5">
        <f>IFERROR(SUM(CB149:CM149),0)*((Cockpit!$C$3)^3)</f>
        <v>0</v>
      </c>
      <c r="CO149" s="19">
        <f>INDEX('Team forecast'!$M$3:$AU$22,MATCH($B149,'Team forecast'!$B$3:$B$22,0),MATCH(CO$1,'Team forecast'!$M$2:$AU$2,0))</f>
        <v>0</v>
      </c>
      <c r="CP149" s="19">
        <f>INDEX('Team forecast'!$M$3:$AU$22,MATCH($B149,'Team forecast'!$B$3:$B$22,0),MATCH(CP$1,'Team forecast'!$M$2:$AU$2,0))</f>
        <v>0</v>
      </c>
      <c r="CQ149" s="19">
        <f>INDEX('Team forecast'!$M$3:$AU$22,MATCH($B149,'Team forecast'!$B$3:$B$22,0),MATCH(CQ$1,'Team forecast'!$M$2:$AU$2,0))</f>
        <v>0</v>
      </c>
      <c r="CR149" s="19">
        <f>INDEX('Team forecast'!$M$3:$AU$22,MATCH($B149,'Team forecast'!$B$3:$B$22,0),MATCH(CR$1,'Team forecast'!$M$2:$AU$2,0))</f>
        <v>0</v>
      </c>
      <c r="CS149" s="5">
        <f t="shared" si="190"/>
        <v>-5000</v>
      </c>
      <c r="CT149" s="5">
        <f>INDEX('Team forecast'!$M$3:$AU$22,MATCH($B149,'Team forecast'!$B$3:$B$22,0),MATCH(CT$1,'Team forecast'!$M$2:$AU$2,0))*IF($Y149&gt;0,25000,0)</f>
        <v>0</v>
      </c>
      <c r="CU149" s="5">
        <f>INDEX('Team forecast'!$M$3:$AU$22,MATCH($B149,'Team forecast'!$B$3:$B$22,0),MATCH(CU$1,'Team forecast'!$M$2:$AU$2,0))*IF($Y149&gt;0,5000,0)</f>
        <v>0</v>
      </c>
      <c r="CV149" s="5">
        <f>INDEX('Team forecast'!$M$3:$AU$22,MATCH($B149,'Team forecast'!$B$3:$B$22,0),MATCH(CV$1,'Team forecast'!$M$2:$AU$2,0))*IF($Y149&gt;0,-15000,0)</f>
        <v>0</v>
      </c>
      <c r="CW149" s="5">
        <f t="shared" si="191"/>
        <v>0</v>
      </c>
      <c r="CX149" s="5">
        <f t="shared" si="192"/>
        <v>0</v>
      </c>
      <c r="CY149" s="5">
        <f t="shared" si="193"/>
        <v>0</v>
      </c>
      <c r="CZ149" s="5">
        <f t="shared" si="194"/>
        <v>0</v>
      </c>
      <c r="DA149" s="5">
        <f t="shared" si="195"/>
        <v>0</v>
      </c>
      <c r="DB149" s="5">
        <f t="shared" si="196"/>
        <v>0</v>
      </c>
      <c r="DC149" s="5">
        <f t="shared" si="197"/>
        <v>0</v>
      </c>
      <c r="DD149" s="5">
        <f t="shared" si="198"/>
        <v>0</v>
      </c>
      <c r="DE149" s="5">
        <f t="shared" si="199"/>
        <v>0</v>
      </c>
      <c r="DF149" s="5">
        <f>IFERROR(SUM(CT149:DE149),0)*((Cockpit!$C$3)^4)</f>
        <v>0</v>
      </c>
      <c r="DG149" s="19">
        <f>INDEX('Team forecast'!$M$3:$AU$22,MATCH($B149,'Team forecast'!$B$3:$B$22,0),MATCH(DG$1,'Team forecast'!$M$2:$AU$2,0))</f>
        <v>0</v>
      </c>
      <c r="DH149" s="19">
        <f>INDEX('Team forecast'!$M$3:$AU$22,MATCH($B149,'Team forecast'!$B$3:$B$22,0),MATCH(DH$1,'Team forecast'!$M$2:$AU$2,0))</f>
        <v>0</v>
      </c>
      <c r="DI149" s="19">
        <f>INDEX('Team forecast'!$M$3:$AU$22,MATCH($B149,'Team forecast'!$B$3:$B$22,0),MATCH(DI$1,'Team forecast'!$M$2:$AU$2,0))</f>
        <v>0</v>
      </c>
      <c r="DJ149" s="19">
        <f>INDEX('Team forecast'!$M$3:$AU$22,MATCH($B149,'Team forecast'!$B$3:$B$22,0),MATCH(DJ$1,'Team forecast'!$M$2:$AU$2,0))</f>
        <v>0</v>
      </c>
      <c r="DK149" s="5">
        <f t="shared" si="200"/>
        <v>-5000</v>
      </c>
      <c r="DL149" s="5">
        <f>INDEX('Team forecast'!$M$3:$AU$22,MATCH($B149,'Team forecast'!$B$3:$B$22,0),MATCH(DL$1,'Team forecast'!$M$2:$AU$2,0))*IF($Y149&gt;0,25000,0)</f>
        <v>0</v>
      </c>
      <c r="DM149" s="5">
        <f>INDEX('Team forecast'!$M$3:$AU$22,MATCH($B149,'Team forecast'!$B$3:$B$22,0),MATCH(DM$1,'Team forecast'!$M$2:$AU$2,0))*IF($Y149&gt;0,5000,0)</f>
        <v>0</v>
      </c>
      <c r="DN149" s="5">
        <f>INDEX('Team forecast'!$M$3:$AU$22,MATCH($B149,'Team forecast'!$B$3:$B$22,0),MATCH(DN$1,'Team forecast'!$M$2:$AU$2,0))*IF($Y149&gt;0,-15000,0)</f>
        <v>0</v>
      </c>
      <c r="DO149" s="5">
        <f t="shared" si="201"/>
        <v>0</v>
      </c>
      <c r="DP149" s="5">
        <f t="shared" si="202"/>
        <v>0</v>
      </c>
      <c r="DQ149" s="5">
        <f t="shared" si="203"/>
        <v>0</v>
      </c>
      <c r="DR149" s="5">
        <f t="shared" si="204"/>
        <v>0</v>
      </c>
      <c r="DS149" s="5">
        <f t="shared" si="205"/>
        <v>0</v>
      </c>
      <c r="DT149" s="5">
        <f t="shared" si="206"/>
        <v>0</v>
      </c>
      <c r="DU149" s="5">
        <f t="shared" si="207"/>
        <v>0</v>
      </c>
      <c r="DV149" s="5">
        <f t="shared" si="208"/>
        <v>0</v>
      </c>
      <c r="DW149" s="5">
        <f t="shared" si="209"/>
        <v>0</v>
      </c>
      <c r="DX149" s="5">
        <f>IFERROR(SUM(DL149:DW149),0)*((Cockpit!$C$3)^5)</f>
        <v>0</v>
      </c>
      <c r="DY149" s="5">
        <f t="shared" si="210"/>
        <v>-5000</v>
      </c>
      <c r="DZ149" s="5" t="str">
        <f>IF(ISERROR(MATCH(A149,'Current squad'!B:B,0)),"No","Yes")</f>
        <v>No</v>
      </c>
      <c r="EA149" s="5" cm="1">
        <f t="array" ref="EA149">IFERROR(_xlfn.IFS(DZ149="Yes",0,DZ149="No",H149*1%),999999)</f>
        <v>30580</v>
      </c>
      <c r="EB149" s="5">
        <f t="shared" si="152"/>
        <v>3088580</v>
      </c>
      <c r="EC149" s="5">
        <f t="shared" si="211"/>
        <v>-35580</v>
      </c>
      <c r="ED149" s="1">
        <f t="shared" si="153"/>
        <v>-1.1635055591890124E-2</v>
      </c>
      <c r="EE149" s="5">
        <f>RANK(EC149,$EC$2:$EC$572)+COUNTIF($EC$2:EC149,EC149)-1</f>
        <v>381</v>
      </c>
      <c r="EF149" s="4">
        <f>RANK(ED149,$ED$2:$ED$572)+COUNTIF($ED$2:ED149,ED149)-1</f>
        <v>350</v>
      </c>
    </row>
    <row r="150" spans="1:136" x14ac:dyDescent="0.3">
      <c r="A150" t="str">
        <f>IF(Holdet.dk!A150&lt;&gt;"",Holdet.dk!A150,"")</f>
        <v>Max Kilman</v>
      </c>
      <c r="B150" t="str">
        <f>INDEX(Holdet.dk!B:B,MATCH($A150,Holdet.dk!$A:$A,0))</f>
        <v>Wolverhampton</v>
      </c>
      <c r="C150" t="str">
        <f>INDEX(Holdet.dk!C:C,MATCH($A150,Holdet.dk!$A:$A,0))</f>
        <v>Defense</v>
      </c>
      <c r="D150" t="str">
        <f>INDEX(Holdet.dk!D:D,MATCH($A150,Holdet.dk!$A:$A,0))</f>
        <v>3.124.000</v>
      </c>
      <c r="E150" s="1">
        <f>IFERROR(_xlfn.NUMBERVALUE(INDEX(Holdet.dk!$E:$E,MATCH($A150,Holdet.dk!$A:$A,0)),","),0)</f>
        <v>2E-3</v>
      </c>
      <c r="F150" t="str">
        <f>IF(INDEX(Lookup!H:H,MATCH('Master data'!A150,Lookup!G:G,0))=0,A150,INDEX(Lookup!H:H,MATCH('Master data'!A150,Lookup!G:G,0)))</f>
        <v>Max Kilman</v>
      </c>
      <c r="G150" t="str">
        <f>IFERROR(INDEX(Lookup!B:B,MATCH(INDEX(Rotowire!C:C,MATCH(F150,Rotowire!A:A,0)),Lookup!D:D,0)),"")</f>
        <v/>
      </c>
      <c r="H150" s="5">
        <f t="shared" si="144"/>
        <v>3124000</v>
      </c>
      <c r="I150" s="19">
        <f>IFERROR(INDEX('Team forecast'!$G$3:$I$22,MATCH($B150,'Team forecast'!$B$3:$B$22,0),MATCH(I$1,'Team forecast'!$G$2:$I$2,0)),0)</f>
        <v>0.75816993464052274</v>
      </c>
      <c r="J150" s="19">
        <f>IFERROR(INDEX('Team forecast'!$G$3:$I$22,MATCH($B150,'Team forecast'!$B$3:$B$22,0),MATCH(J$1,'Team forecast'!$G$2:$I$2,0)),0)</f>
        <v>1.0869565217391304</v>
      </c>
      <c r="K150" s="19">
        <f>IFERROR(INDEX('Team forecast'!$G$3:$I$22,MATCH($B150,'Team forecast'!$B$3:$B$22,0),MATCH(K$1,'Team forecast'!$G$2:$I$2,0)),0)</f>
        <v>0.89252064059371927</v>
      </c>
      <c r="L150">
        <f>SUMIFS(Rotowire!E:E,Rotowire!$A:$A,'Master data'!$F150)</f>
        <v>0</v>
      </c>
      <c r="M150" s="2">
        <f>SUMIFS(Rotowire!F:F,Rotowire!$A:$A,'Master data'!$F150)*I150</f>
        <v>0</v>
      </c>
      <c r="N150" s="2">
        <f>SUMIFS(Rotowire!G:G,Rotowire!$A:$A,'Master data'!$F150)*I150</f>
        <v>0</v>
      </c>
      <c r="O150" s="2">
        <f>SUMIFS(Rotowire!I:I,Rotowire!$A:$A,'Master data'!$F150)*I150</f>
        <v>0</v>
      </c>
      <c r="P150" s="2">
        <f>SUMIFS(Rotowire!W:W,Rotowire!$A:$A,'Master data'!$F150)*K150</f>
        <v>0</v>
      </c>
      <c r="Q150" s="2">
        <f>SUMIFS(Rotowire!Y:Y,Rotowire!$A:$A,'Master data'!$F150)*J150</f>
        <v>0</v>
      </c>
      <c r="R150" s="2">
        <f>SUMIFS(Rotowire!AB:AB,Rotowire!$A:$A,'Master data'!$F150)</f>
        <v>0</v>
      </c>
      <c r="S150" s="2">
        <f>SUMIFS(Rotowire!AC:AC,Rotowire!$A:$A,'Master data'!$F150)</f>
        <v>0</v>
      </c>
      <c r="T150" s="2">
        <f>INDEX('Team forecast'!D$3:D$22,MATCH($B150,'Team forecast'!$B$3:$B$22,0))</f>
        <v>1.1599999999999999</v>
      </c>
      <c r="U150" s="2">
        <f>INDEX('Team forecast'!E$3:E$22,MATCH($B150,'Team forecast'!$B$3:$B$22,0))</f>
        <v>1.5</v>
      </c>
      <c r="V150" s="2">
        <f>INDEX('Team forecast'!J$3:J$22,MATCH($B150,'Team forecast'!$B$3:$B$22,0))</f>
        <v>0.29099999999999998</v>
      </c>
      <c r="W150" s="2">
        <f>INDEX('Team forecast'!K$3:K$22,MATCH($B150,'Team forecast'!$B$3:$B$22,0))</f>
        <v>0.26269999999999999</v>
      </c>
      <c r="X150" s="2">
        <f>INDEX('Team forecast'!L$3:L$22,MATCH($B150,'Team forecast'!$B$3:$B$22,0))</f>
        <v>0.44640000000000002</v>
      </c>
      <c r="Y150" s="5">
        <f t="shared" si="145"/>
        <v>-5000</v>
      </c>
      <c r="Z150" s="5">
        <f t="shared" si="146"/>
        <v>0</v>
      </c>
      <c r="AA150" s="5">
        <f t="shared" si="147"/>
        <v>0</v>
      </c>
      <c r="AB150" s="5">
        <f t="shared" si="148"/>
        <v>0</v>
      </c>
      <c r="AC150" s="5">
        <f t="shared" si="149"/>
        <v>0</v>
      </c>
      <c r="AD150" s="5">
        <f t="shared" si="154"/>
        <v>0</v>
      </c>
      <c r="AE150" s="5">
        <f t="shared" si="155"/>
        <v>0</v>
      </c>
      <c r="AF150" s="5">
        <f t="shared" si="150"/>
        <v>0</v>
      </c>
      <c r="AG150" s="5">
        <f t="shared" si="151"/>
        <v>0</v>
      </c>
      <c r="AH150" s="5">
        <f t="shared" si="156"/>
        <v>0</v>
      </c>
      <c r="AI150" s="5">
        <f t="shared" si="157"/>
        <v>0</v>
      </c>
      <c r="AJ150" s="5">
        <f t="shared" si="158"/>
        <v>0</v>
      </c>
      <c r="AK150" s="5">
        <f t="shared" si="159"/>
        <v>0</v>
      </c>
      <c r="AL150" s="5">
        <f>IFERROR(SUM(Y150:AK150),-5000)*((Cockpit!$C$3)^0)</f>
        <v>-5000</v>
      </c>
      <c r="AM150" s="19">
        <f>INDEX('Team forecast'!$M$3:$AU$22,MATCH($B150,'Team forecast'!$B$3:$B$22,0),MATCH(AM$1,'Team forecast'!$M$2:$AU$2,0))</f>
        <v>0</v>
      </c>
      <c r="AN150" s="19">
        <f>INDEX('Team forecast'!$M$3:$AU$22,MATCH($B150,'Team forecast'!$B$3:$B$22,0),MATCH(AN$1,'Team forecast'!$M$2:$AU$2,0))</f>
        <v>0</v>
      </c>
      <c r="AO150" s="19">
        <f>INDEX('Team forecast'!$M$3:$AU$22,MATCH($B150,'Team forecast'!$B$3:$B$22,0),MATCH(AO$1,'Team forecast'!$M$2:$AU$2,0))</f>
        <v>0</v>
      </c>
      <c r="AP150" s="19">
        <f>INDEX('Team forecast'!$M$3:$AU$22,MATCH($B150,'Team forecast'!$B$3:$B$22,0),MATCH(AP$1,'Team forecast'!$M$2:$AU$2,0))</f>
        <v>0</v>
      </c>
      <c r="AQ150" s="5">
        <f t="shared" si="160"/>
        <v>-5000</v>
      </c>
      <c r="AR150" s="5">
        <f>INDEX('Team forecast'!$M$3:$AU$22,MATCH($B150,'Team forecast'!$B$3:$B$22,0),MATCH(AR$1,'Team forecast'!$M$2:$AU$2,0))*IF($Y150&gt;0,25000,0)</f>
        <v>0</v>
      </c>
      <c r="AS150" s="5">
        <f>INDEX('Team forecast'!$M$3:$AU$22,MATCH($B150,'Team forecast'!$B$3:$B$22,0),MATCH(AS$1,'Team forecast'!$M$2:$AU$2,0))*IF($Y150&gt;0,5000,0)</f>
        <v>0</v>
      </c>
      <c r="AT150" s="5">
        <f>INDEX('Team forecast'!$M$3:$AU$22,MATCH($B150,'Team forecast'!$B$3:$B$22,0),MATCH(AT$1,'Team forecast'!$M$2:$AU$2,0))*IF($Y150&gt;0,-15000,0)</f>
        <v>0</v>
      </c>
      <c r="AU150" s="5">
        <f t="shared" si="161"/>
        <v>0</v>
      </c>
      <c r="AV150" s="5">
        <f t="shared" si="162"/>
        <v>0</v>
      </c>
      <c r="AW150" s="5">
        <f t="shared" si="163"/>
        <v>0</v>
      </c>
      <c r="AX150" s="5">
        <f t="shared" si="164"/>
        <v>0</v>
      </c>
      <c r="AY150" s="5">
        <f t="shared" si="165"/>
        <v>0</v>
      </c>
      <c r="AZ150" s="5">
        <f t="shared" si="166"/>
        <v>0</v>
      </c>
      <c r="BA150" s="5">
        <f t="shared" si="167"/>
        <v>0</v>
      </c>
      <c r="BB150" s="5">
        <f t="shared" si="168"/>
        <v>0</v>
      </c>
      <c r="BC150" s="5">
        <f t="shared" si="169"/>
        <v>0</v>
      </c>
      <c r="BD150" s="5">
        <f>IFERROR(SUM(AR150:BC150),0)*((Cockpit!$C$3)^1)</f>
        <v>0</v>
      </c>
      <c r="BE150" s="19">
        <f>INDEX('Team forecast'!$M$3:$AU$22,MATCH($B150,'Team forecast'!$B$3:$B$22,0),MATCH(BE$1,'Team forecast'!$M$2:$AU$2,0))</f>
        <v>0</v>
      </c>
      <c r="BF150" s="19">
        <f>INDEX('Team forecast'!$M$3:$AU$22,MATCH($B150,'Team forecast'!$B$3:$B$22,0),MATCH(BF$1,'Team forecast'!$M$2:$AU$2,0))</f>
        <v>0</v>
      </c>
      <c r="BG150" s="19">
        <f>INDEX('Team forecast'!$M$3:$AU$22,MATCH($B150,'Team forecast'!$B$3:$B$22,0),MATCH(BG$1,'Team forecast'!$M$2:$AU$2,0))</f>
        <v>0</v>
      </c>
      <c r="BH150" s="19">
        <f>INDEX('Team forecast'!$M$3:$AU$22,MATCH($B150,'Team forecast'!$B$3:$B$22,0),MATCH(BH$1,'Team forecast'!$M$2:$AU$2,0))</f>
        <v>0</v>
      </c>
      <c r="BI150" s="5">
        <f t="shared" si="170"/>
        <v>-5000</v>
      </c>
      <c r="BJ150" s="5">
        <f>INDEX('Team forecast'!$M$3:$AU$22,MATCH($B150,'Team forecast'!$B$3:$B$22,0),MATCH(BJ$1,'Team forecast'!$M$2:$AU$2,0))*IF($Y150&gt;0,25000,0)</f>
        <v>0</v>
      </c>
      <c r="BK150" s="5">
        <f>INDEX('Team forecast'!$M$3:$AU$22,MATCH($B150,'Team forecast'!$B$3:$B$22,0),MATCH(BK$1,'Team forecast'!$M$2:$AU$2,0))*IF($Y150&gt;0,5000,0)</f>
        <v>0</v>
      </c>
      <c r="BL150" s="5">
        <f>INDEX('Team forecast'!$M$3:$AU$22,MATCH($B150,'Team forecast'!$B$3:$B$22,0),MATCH(BL$1,'Team forecast'!$M$2:$AU$2,0))*IF($Y150&gt;0,-15000,0)</f>
        <v>0</v>
      </c>
      <c r="BM150" s="5">
        <f t="shared" si="171"/>
        <v>0</v>
      </c>
      <c r="BN150" s="5">
        <f t="shared" si="172"/>
        <v>0</v>
      </c>
      <c r="BO150" s="5">
        <f t="shared" si="173"/>
        <v>0</v>
      </c>
      <c r="BP150" s="5">
        <f t="shared" si="174"/>
        <v>0</v>
      </c>
      <c r="BQ150" s="5">
        <f t="shared" si="175"/>
        <v>0</v>
      </c>
      <c r="BR150" s="5">
        <f t="shared" si="176"/>
        <v>0</v>
      </c>
      <c r="BS150" s="5">
        <f t="shared" si="177"/>
        <v>0</v>
      </c>
      <c r="BT150" s="5">
        <f t="shared" si="178"/>
        <v>0</v>
      </c>
      <c r="BU150" s="5">
        <f t="shared" si="179"/>
        <v>0</v>
      </c>
      <c r="BV150" s="5">
        <f>IFERROR(SUM(BJ150:BU150),0)*((Cockpit!$C$3)^2)</f>
        <v>0</v>
      </c>
      <c r="BW150" s="19">
        <f>INDEX('Team forecast'!$M$3:$AU$22,MATCH($B150,'Team forecast'!$B$3:$B$22,0),MATCH(BW$1,'Team forecast'!$M$2:$AU$2,0))</f>
        <v>0</v>
      </c>
      <c r="BX150" s="19">
        <f>INDEX('Team forecast'!$M$3:$AU$22,MATCH($B150,'Team forecast'!$B$3:$B$22,0),MATCH(BX$1,'Team forecast'!$M$2:$AU$2,0))</f>
        <v>0</v>
      </c>
      <c r="BY150" s="19">
        <f>INDEX('Team forecast'!$M$3:$AU$22,MATCH($B150,'Team forecast'!$B$3:$B$22,0),MATCH(BY$1,'Team forecast'!$M$2:$AU$2,0))</f>
        <v>0</v>
      </c>
      <c r="BZ150" s="19">
        <f>INDEX('Team forecast'!$M$3:$AU$22,MATCH($B150,'Team forecast'!$B$3:$B$22,0),MATCH(BZ$1,'Team forecast'!$M$2:$AU$2,0))</f>
        <v>0</v>
      </c>
      <c r="CA150" s="5">
        <f t="shared" si="180"/>
        <v>-5000</v>
      </c>
      <c r="CB150" s="5">
        <f>INDEX('Team forecast'!$M$3:$AU$22,MATCH($B150,'Team forecast'!$B$3:$B$22,0),MATCH(CB$1,'Team forecast'!$M$2:$AU$2,0))*IF($Y150&gt;0,25000,0)</f>
        <v>0</v>
      </c>
      <c r="CC150" s="5">
        <f>INDEX('Team forecast'!$M$3:$AU$22,MATCH($B150,'Team forecast'!$B$3:$B$22,0),MATCH(CC$1,'Team forecast'!$M$2:$AU$2,0))*IF($Y150&gt;0,5000,0)</f>
        <v>0</v>
      </c>
      <c r="CD150" s="5">
        <f>INDEX('Team forecast'!$M$3:$AU$22,MATCH($B150,'Team forecast'!$B$3:$B$22,0),MATCH(CD$1,'Team forecast'!$M$2:$AU$2,0))*IF($Y150&gt;0,-15000,0)</f>
        <v>0</v>
      </c>
      <c r="CE150" s="5">
        <f t="shared" si="181"/>
        <v>0</v>
      </c>
      <c r="CF150" s="5">
        <f t="shared" si="182"/>
        <v>0</v>
      </c>
      <c r="CG150" s="5">
        <f t="shared" si="183"/>
        <v>0</v>
      </c>
      <c r="CH150" s="5">
        <f t="shared" si="184"/>
        <v>0</v>
      </c>
      <c r="CI150" s="5">
        <f t="shared" si="185"/>
        <v>0</v>
      </c>
      <c r="CJ150" s="5">
        <f t="shared" si="186"/>
        <v>0</v>
      </c>
      <c r="CK150" s="5">
        <f t="shared" si="187"/>
        <v>0</v>
      </c>
      <c r="CL150" s="5">
        <f t="shared" si="188"/>
        <v>0</v>
      </c>
      <c r="CM150" s="5">
        <f t="shared" si="189"/>
        <v>0</v>
      </c>
      <c r="CN150" s="5">
        <f>IFERROR(SUM(CB150:CM150),0)*((Cockpit!$C$3)^3)</f>
        <v>0</v>
      </c>
      <c r="CO150" s="19">
        <f>INDEX('Team forecast'!$M$3:$AU$22,MATCH($B150,'Team forecast'!$B$3:$B$22,0),MATCH(CO$1,'Team forecast'!$M$2:$AU$2,0))</f>
        <v>0</v>
      </c>
      <c r="CP150" s="19">
        <f>INDEX('Team forecast'!$M$3:$AU$22,MATCH($B150,'Team forecast'!$B$3:$B$22,0),MATCH(CP$1,'Team forecast'!$M$2:$AU$2,0))</f>
        <v>0</v>
      </c>
      <c r="CQ150" s="19">
        <f>INDEX('Team forecast'!$M$3:$AU$22,MATCH($B150,'Team forecast'!$B$3:$B$22,0),MATCH(CQ$1,'Team forecast'!$M$2:$AU$2,0))</f>
        <v>0</v>
      </c>
      <c r="CR150" s="19">
        <f>INDEX('Team forecast'!$M$3:$AU$22,MATCH($B150,'Team forecast'!$B$3:$B$22,0),MATCH(CR$1,'Team forecast'!$M$2:$AU$2,0))</f>
        <v>0</v>
      </c>
      <c r="CS150" s="5">
        <f t="shared" si="190"/>
        <v>-5000</v>
      </c>
      <c r="CT150" s="5">
        <f>INDEX('Team forecast'!$M$3:$AU$22,MATCH($B150,'Team forecast'!$B$3:$B$22,0),MATCH(CT$1,'Team forecast'!$M$2:$AU$2,0))*IF($Y150&gt;0,25000,0)</f>
        <v>0</v>
      </c>
      <c r="CU150" s="5">
        <f>INDEX('Team forecast'!$M$3:$AU$22,MATCH($B150,'Team forecast'!$B$3:$B$22,0),MATCH(CU$1,'Team forecast'!$M$2:$AU$2,0))*IF($Y150&gt;0,5000,0)</f>
        <v>0</v>
      </c>
      <c r="CV150" s="5">
        <f>INDEX('Team forecast'!$M$3:$AU$22,MATCH($B150,'Team forecast'!$B$3:$B$22,0),MATCH(CV$1,'Team forecast'!$M$2:$AU$2,0))*IF($Y150&gt;0,-15000,0)</f>
        <v>0</v>
      </c>
      <c r="CW150" s="5">
        <f t="shared" si="191"/>
        <v>0</v>
      </c>
      <c r="CX150" s="5">
        <f t="shared" si="192"/>
        <v>0</v>
      </c>
      <c r="CY150" s="5">
        <f t="shared" si="193"/>
        <v>0</v>
      </c>
      <c r="CZ150" s="5">
        <f t="shared" si="194"/>
        <v>0</v>
      </c>
      <c r="DA150" s="5">
        <f t="shared" si="195"/>
        <v>0</v>
      </c>
      <c r="DB150" s="5">
        <f t="shared" si="196"/>
        <v>0</v>
      </c>
      <c r="DC150" s="5">
        <f t="shared" si="197"/>
        <v>0</v>
      </c>
      <c r="DD150" s="5">
        <f t="shared" si="198"/>
        <v>0</v>
      </c>
      <c r="DE150" s="5">
        <f t="shared" si="199"/>
        <v>0</v>
      </c>
      <c r="DF150" s="5">
        <f>IFERROR(SUM(CT150:DE150),0)*((Cockpit!$C$3)^4)</f>
        <v>0</v>
      </c>
      <c r="DG150" s="19">
        <f>INDEX('Team forecast'!$M$3:$AU$22,MATCH($B150,'Team forecast'!$B$3:$B$22,0),MATCH(DG$1,'Team forecast'!$M$2:$AU$2,0))</f>
        <v>0</v>
      </c>
      <c r="DH150" s="19">
        <f>INDEX('Team forecast'!$M$3:$AU$22,MATCH($B150,'Team forecast'!$B$3:$B$22,0),MATCH(DH$1,'Team forecast'!$M$2:$AU$2,0))</f>
        <v>0</v>
      </c>
      <c r="DI150" s="19">
        <f>INDEX('Team forecast'!$M$3:$AU$22,MATCH($B150,'Team forecast'!$B$3:$B$22,0),MATCH(DI$1,'Team forecast'!$M$2:$AU$2,0))</f>
        <v>0</v>
      </c>
      <c r="DJ150" s="19">
        <f>INDEX('Team forecast'!$M$3:$AU$22,MATCH($B150,'Team forecast'!$B$3:$B$22,0),MATCH(DJ$1,'Team forecast'!$M$2:$AU$2,0))</f>
        <v>0</v>
      </c>
      <c r="DK150" s="5">
        <f t="shared" si="200"/>
        <v>-5000</v>
      </c>
      <c r="DL150" s="5">
        <f>INDEX('Team forecast'!$M$3:$AU$22,MATCH($B150,'Team forecast'!$B$3:$B$22,0),MATCH(DL$1,'Team forecast'!$M$2:$AU$2,0))*IF($Y150&gt;0,25000,0)</f>
        <v>0</v>
      </c>
      <c r="DM150" s="5">
        <f>INDEX('Team forecast'!$M$3:$AU$22,MATCH($B150,'Team forecast'!$B$3:$B$22,0),MATCH(DM$1,'Team forecast'!$M$2:$AU$2,0))*IF($Y150&gt;0,5000,0)</f>
        <v>0</v>
      </c>
      <c r="DN150" s="5">
        <f>INDEX('Team forecast'!$M$3:$AU$22,MATCH($B150,'Team forecast'!$B$3:$B$22,0),MATCH(DN$1,'Team forecast'!$M$2:$AU$2,0))*IF($Y150&gt;0,-15000,0)</f>
        <v>0</v>
      </c>
      <c r="DO150" s="5">
        <f t="shared" si="201"/>
        <v>0</v>
      </c>
      <c r="DP150" s="5">
        <f t="shared" si="202"/>
        <v>0</v>
      </c>
      <c r="DQ150" s="5">
        <f t="shared" si="203"/>
        <v>0</v>
      </c>
      <c r="DR150" s="5">
        <f t="shared" si="204"/>
        <v>0</v>
      </c>
      <c r="DS150" s="5">
        <f t="shared" si="205"/>
        <v>0</v>
      </c>
      <c r="DT150" s="5">
        <f t="shared" si="206"/>
        <v>0</v>
      </c>
      <c r="DU150" s="5">
        <f t="shared" si="207"/>
        <v>0</v>
      </c>
      <c r="DV150" s="5">
        <f t="shared" si="208"/>
        <v>0</v>
      </c>
      <c r="DW150" s="5">
        <f t="shared" si="209"/>
        <v>0</v>
      </c>
      <c r="DX150" s="5">
        <f>IFERROR(SUM(DL150:DW150),0)*((Cockpit!$C$3)^5)</f>
        <v>0</v>
      </c>
      <c r="DY150" s="5">
        <f t="shared" si="210"/>
        <v>-5000</v>
      </c>
      <c r="DZ150" s="5" t="str">
        <f>IF(ISERROR(MATCH(A150,'Current squad'!B:B,0)),"No","Yes")</f>
        <v>No</v>
      </c>
      <c r="EA150" s="5" cm="1">
        <f t="array" ref="EA150">IFERROR(_xlfn.IFS(DZ150="Yes",0,DZ150="No",H150*1%),999999)</f>
        <v>31240</v>
      </c>
      <c r="EB150" s="5">
        <f t="shared" si="152"/>
        <v>3155240</v>
      </c>
      <c r="EC150" s="5">
        <f t="shared" si="211"/>
        <v>-36240</v>
      </c>
      <c r="ED150" s="1">
        <f t="shared" si="153"/>
        <v>-1.1600512163892445E-2</v>
      </c>
      <c r="EE150" s="5">
        <f>RANK(EC150,$EC$2:$EC$572)+COUNTIF($EC$2:EC150,EC150)-1</f>
        <v>390</v>
      </c>
      <c r="EF150" s="4">
        <f>RANK(ED150,$ED$2:$ED$572)+COUNTIF($ED$2:ED150,ED150)-1</f>
        <v>344</v>
      </c>
    </row>
    <row r="151" spans="1:136" x14ac:dyDescent="0.3">
      <c r="A151" t="str">
        <f>IF(Holdet.dk!A151&lt;&gt;"",Holdet.dk!A151,"")</f>
        <v>Kyle John</v>
      </c>
      <c r="B151" t="str">
        <f>INDEX(Holdet.dk!B:B,MATCH($A151,Holdet.dk!$A:$A,0))</f>
        <v>Everton</v>
      </c>
      <c r="C151" t="str">
        <f>INDEX(Holdet.dk!C:C,MATCH($A151,Holdet.dk!$A:$A,0))</f>
        <v>Defense</v>
      </c>
      <c r="D151" t="str">
        <f>INDEX(Holdet.dk!D:D,MATCH($A151,Holdet.dk!$A:$A,0))</f>
        <v>2.455.000</v>
      </c>
      <c r="E151" s="1">
        <f>IFERROR(_xlfn.NUMBERVALUE(INDEX(Holdet.dk!$E:$E,MATCH($A151,Holdet.dk!$A:$A,0)),","),0)</f>
        <v>0</v>
      </c>
      <c r="F151" t="str">
        <f>IF(INDEX(Lookup!H:H,MATCH('Master data'!A151,Lookup!G:G,0))=0,A151,INDEX(Lookup!H:H,MATCH('Master data'!A151,Lookup!G:G,0)))</f>
        <v>Kyle John</v>
      </c>
      <c r="G151" t="str">
        <f>IFERROR(INDEX(Lookup!B:B,MATCH(INDEX(Rotowire!C:C,MATCH(F151,Rotowire!A:A,0)),Lookup!D:D,0)),"")</f>
        <v/>
      </c>
      <c r="H151" s="5">
        <f t="shared" si="144"/>
        <v>2455000</v>
      </c>
      <c r="I151" s="19">
        <f>IFERROR(INDEX('Team forecast'!$G$3:$I$22,MATCH($B151,'Team forecast'!$B$3:$B$22,0),MATCH(I$1,'Team forecast'!$G$2:$I$2,0)),0)</f>
        <v>1.118279569892473</v>
      </c>
      <c r="J151" s="19">
        <f>IFERROR(INDEX('Team forecast'!$G$3:$I$22,MATCH($B151,'Team forecast'!$B$3:$B$22,0),MATCH(J$1,'Team forecast'!$G$2:$I$2,0)),0)</f>
        <v>0.86602870813397137</v>
      </c>
      <c r="K151" s="19">
        <f>IFERROR(INDEX('Team forecast'!$G$3:$I$22,MATCH($B151,'Team forecast'!$B$3:$B$22,0),MATCH(K$1,'Team forecast'!$G$2:$I$2,0)),0)</f>
        <v>1.6365413680270404</v>
      </c>
      <c r="L151">
        <f>SUMIFS(Rotowire!E:E,Rotowire!$A:$A,'Master data'!$F151)</f>
        <v>0</v>
      </c>
      <c r="M151" s="2">
        <f>SUMIFS(Rotowire!F:F,Rotowire!$A:$A,'Master data'!$F151)*I151</f>
        <v>0</v>
      </c>
      <c r="N151" s="2">
        <f>SUMIFS(Rotowire!G:G,Rotowire!$A:$A,'Master data'!$F151)*I151</f>
        <v>0</v>
      </c>
      <c r="O151" s="2">
        <f>SUMIFS(Rotowire!I:I,Rotowire!$A:$A,'Master data'!$F151)*I151</f>
        <v>0</v>
      </c>
      <c r="P151" s="2">
        <f>SUMIFS(Rotowire!W:W,Rotowire!$A:$A,'Master data'!$F151)*K151</f>
        <v>0</v>
      </c>
      <c r="Q151" s="2">
        <f>SUMIFS(Rotowire!Y:Y,Rotowire!$A:$A,'Master data'!$F151)*J151</f>
        <v>0</v>
      </c>
      <c r="R151" s="2">
        <f>SUMIFS(Rotowire!AB:AB,Rotowire!$A:$A,'Master data'!$F151)</f>
        <v>0</v>
      </c>
      <c r="S151" s="2">
        <f>SUMIFS(Rotowire!AC:AC,Rotowire!$A:$A,'Master data'!$F151)</f>
        <v>0</v>
      </c>
      <c r="T151" s="2">
        <f>INDEX('Team forecast'!D$3:D$22,MATCH($B151,'Team forecast'!$B$3:$B$22,0))</f>
        <v>1.04</v>
      </c>
      <c r="U151" s="2">
        <f>INDEX('Team forecast'!E$3:E$22,MATCH($B151,'Team forecast'!$B$3:$B$22,0))</f>
        <v>1.81</v>
      </c>
      <c r="V151" s="2">
        <f>INDEX('Team forecast'!J$3:J$22,MATCH($B151,'Team forecast'!$B$3:$B$22,0))</f>
        <v>0.21479999999999999</v>
      </c>
      <c r="W151" s="2">
        <f>INDEX('Team forecast'!K$3:K$22,MATCH($B151,'Team forecast'!$B$3:$B$22,0))</f>
        <v>0.23649999999999999</v>
      </c>
      <c r="X151" s="2">
        <f>INDEX('Team forecast'!L$3:L$22,MATCH($B151,'Team forecast'!$B$3:$B$22,0))</f>
        <v>0.54869999999999997</v>
      </c>
      <c r="Y151" s="5">
        <f t="shared" si="145"/>
        <v>-5000</v>
      </c>
      <c r="Z151" s="5">
        <f t="shared" si="146"/>
        <v>0</v>
      </c>
      <c r="AA151" s="5">
        <f t="shared" si="147"/>
        <v>0</v>
      </c>
      <c r="AB151" s="5">
        <f t="shared" si="148"/>
        <v>0</v>
      </c>
      <c r="AC151" s="5">
        <f t="shared" si="149"/>
        <v>0</v>
      </c>
      <c r="AD151" s="5">
        <f t="shared" si="154"/>
        <v>0</v>
      </c>
      <c r="AE151" s="5">
        <f t="shared" si="155"/>
        <v>0</v>
      </c>
      <c r="AF151" s="5">
        <f t="shared" si="150"/>
        <v>0</v>
      </c>
      <c r="AG151" s="5">
        <f t="shared" si="151"/>
        <v>0</v>
      </c>
      <c r="AH151" s="5">
        <f t="shared" si="156"/>
        <v>0</v>
      </c>
      <c r="AI151" s="5">
        <f t="shared" si="157"/>
        <v>0</v>
      </c>
      <c r="AJ151" s="5">
        <f t="shared" si="158"/>
        <v>0</v>
      </c>
      <c r="AK151" s="5">
        <f t="shared" si="159"/>
        <v>0</v>
      </c>
      <c r="AL151" s="5">
        <f>IFERROR(SUM(Y151:AK151),-5000)*((Cockpit!$C$3)^0)</f>
        <v>-5000</v>
      </c>
      <c r="AM151" s="19">
        <f>INDEX('Team forecast'!$M$3:$AU$22,MATCH($B151,'Team forecast'!$B$3:$B$22,0),MATCH(AM$1,'Team forecast'!$M$2:$AU$2,0))</f>
        <v>0</v>
      </c>
      <c r="AN151" s="19">
        <f>INDEX('Team forecast'!$M$3:$AU$22,MATCH($B151,'Team forecast'!$B$3:$B$22,0),MATCH(AN$1,'Team forecast'!$M$2:$AU$2,0))</f>
        <v>0</v>
      </c>
      <c r="AO151" s="19">
        <f>INDEX('Team forecast'!$M$3:$AU$22,MATCH($B151,'Team forecast'!$B$3:$B$22,0),MATCH(AO$1,'Team forecast'!$M$2:$AU$2,0))</f>
        <v>0</v>
      </c>
      <c r="AP151" s="19">
        <f>INDEX('Team forecast'!$M$3:$AU$22,MATCH($B151,'Team forecast'!$B$3:$B$22,0),MATCH(AP$1,'Team forecast'!$M$2:$AU$2,0))</f>
        <v>0</v>
      </c>
      <c r="AQ151" s="5">
        <f t="shared" si="160"/>
        <v>-5000</v>
      </c>
      <c r="AR151" s="5">
        <f>INDEX('Team forecast'!$M$3:$AU$22,MATCH($B151,'Team forecast'!$B$3:$B$22,0),MATCH(AR$1,'Team forecast'!$M$2:$AU$2,0))*IF($Y151&gt;0,25000,0)</f>
        <v>0</v>
      </c>
      <c r="AS151" s="5">
        <f>INDEX('Team forecast'!$M$3:$AU$22,MATCH($B151,'Team forecast'!$B$3:$B$22,0),MATCH(AS$1,'Team forecast'!$M$2:$AU$2,0))*IF($Y151&gt;0,5000,0)</f>
        <v>0</v>
      </c>
      <c r="AT151" s="5">
        <f>INDEX('Team forecast'!$M$3:$AU$22,MATCH($B151,'Team forecast'!$B$3:$B$22,0),MATCH(AT$1,'Team forecast'!$M$2:$AU$2,0))*IF($Y151&gt;0,-15000,0)</f>
        <v>0</v>
      </c>
      <c r="AU151" s="5">
        <f t="shared" si="161"/>
        <v>0</v>
      </c>
      <c r="AV151" s="5">
        <f t="shared" si="162"/>
        <v>0</v>
      </c>
      <c r="AW151" s="5">
        <f t="shared" si="163"/>
        <v>0</v>
      </c>
      <c r="AX151" s="5">
        <f t="shared" si="164"/>
        <v>0</v>
      </c>
      <c r="AY151" s="5">
        <f t="shared" si="165"/>
        <v>0</v>
      </c>
      <c r="AZ151" s="5">
        <f t="shared" si="166"/>
        <v>0</v>
      </c>
      <c r="BA151" s="5">
        <f t="shared" si="167"/>
        <v>0</v>
      </c>
      <c r="BB151" s="5">
        <f t="shared" si="168"/>
        <v>0</v>
      </c>
      <c r="BC151" s="5">
        <f t="shared" si="169"/>
        <v>0</v>
      </c>
      <c r="BD151" s="5">
        <f>IFERROR(SUM(AR151:BC151),0)*((Cockpit!$C$3)^1)</f>
        <v>0</v>
      </c>
      <c r="BE151" s="19">
        <f>INDEX('Team forecast'!$M$3:$AU$22,MATCH($B151,'Team forecast'!$B$3:$B$22,0),MATCH(BE$1,'Team forecast'!$M$2:$AU$2,0))</f>
        <v>0</v>
      </c>
      <c r="BF151" s="19">
        <f>INDEX('Team forecast'!$M$3:$AU$22,MATCH($B151,'Team forecast'!$B$3:$B$22,0),MATCH(BF$1,'Team forecast'!$M$2:$AU$2,0))</f>
        <v>0</v>
      </c>
      <c r="BG151" s="19">
        <f>INDEX('Team forecast'!$M$3:$AU$22,MATCH($B151,'Team forecast'!$B$3:$B$22,0),MATCH(BG$1,'Team forecast'!$M$2:$AU$2,0))</f>
        <v>0</v>
      </c>
      <c r="BH151" s="19">
        <f>INDEX('Team forecast'!$M$3:$AU$22,MATCH($B151,'Team forecast'!$B$3:$B$22,0),MATCH(BH$1,'Team forecast'!$M$2:$AU$2,0))</f>
        <v>0</v>
      </c>
      <c r="BI151" s="5">
        <f t="shared" si="170"/>
        <v>-5000</v>
      </c>
      <c r="BJ151" s="5">
        <f>INDEX('Team forecast'!$M$3:$AU$22,MATCH($B151,'Team forecast'!$B$3:$B$22,0),MATCH(BJ$1,'Team forecast'!$M$2:$AU$2,0))*IF($Y151&gt;0,25000,0)</f>
        <v>0</v>
      </c>
      <c r="BK151" s="5">
        <f>INDEX('Team forecast'!$M$3:$AU$22,MATCH($B151,'Team forecast'!$B$3:$B$22,0),MATCH(BK$1,'Team forecast'!$M$2:$AU$2,0))*IF($Y151&gt;0,5000,0)</f>
        <v>0</v>
      </c>
      <c r="BL151" s="5">
        <f>INDEX('Team forecast'!$M$3:$AU$22,MATCH($B151,'Team forecast'!$B$3:$B$22,0),MATCH(BL$1,'Team forecast'!$M$2:$AU$2,0))*IF($Y151&gt;0,-15000,0)</f>
        <v>0</v>
      </c>
      <c r="BM151" s="5">
        <f t="shared" si="171"/>
        <v>0</v>
      </c>
      <c r="BN151" s="5">
        <f t="shared" si="172"/>
        <v>0</v>
      </c>
      <c r="BO151" s="5">
        <f t="shared" si="173"/>
        <v>0</v>
      </c>
      <c r="BP151" s="5">
        <f t="shared" si="174"/>
        <v>0</v>
      </c>
      <c r="BQ151" s="5">
        <f t="shared" si="175"/>
        <v>0</v>
      </c>
      <c r="BR151" s="5">
        <f t="shared" si="176"/>
        <v>0</v>
      </c>
      <c r="BS151" s="5">
        <f t="shared" si="177"/>
        <v>0</v>
      </c>
      <c r="BT151" s="5">
        <f t="shared" si="178"/>
        <v>0</v>
      </c>
      <c r="BU151" s="5">
        <f t="shared" si="179"/>
        <v>0</v>
      </c>
      <c r="BV151" s="5">
        <f>IFERROR(SUM(BJ151:BU151),0)*((Cockpit!$C$3)^2)</f>
        <v>0</v>
      </c>
      <c r="BW151" s="19">
        <f>INDEX('Team forecast'!$M$3:$AU$22,MATCH($B151,'Team forecast'!$B$3:$B$22,0),MATCH(BW$1,'Team forecast'!$M$2:$AU$2,0))</f>
        <v>0</v>
      </c>
      <c r="BX151" s="19">
        <f>INDEX('Team forecast'!$M$3:$AU$22,MATCH($B151,'Team forecast'!$B$3:$B$22,0),MATCH(BX$1,'Team forecast'!$M$2:$AU$2,0))</f>
        <v>0</v>
      </c>
      <c r="BY151" s="19">
        <f>INDEX('Team forecast'!$M$3:$AU$22,MATCH($B151,'Team forecast'!$B$3:$B$22,0),MATCH(BY$1,'Team forecast'!$M$2:$AU$2,0))</f>
        <v>0</v>
      </c>
      <c r="BZ151" s="19">
        <f>INDEX('Team forecast'!$M$3:$AU$22,MATCH($B151,'Team forecast'!$B$3:$B$22,0),MATCH(BZ$1,'Team forecast'!$M$2:$AU$2,0))</f>
        <v>0</v>
      </c>
      <c r="CA151" s="5">
        <f t="shared" si="180"/>
        <v>-5000</v>
      </c>
      <c r="CB151" s="5">
        <f>INDEX('Team forecast'!$M$3:$AU$22,MATCH($B151,'Team forecast'!$B$3:$B$22,0),MATCH(CB$1,'Team forecast'!$M$2:$AU$2,0))*IF($Y151&gt;0,25000,0)</f>
        <v>0</v>
      </c>
      <c r="CC151" s="5">
        <f>INDEX('Team forecast'!$M$3:$AU$22,MATCH($B151,'Team forecast'!$B$3:$B$22,0),MATCH(CC$1,'Team forecast'!$M$2:$AU$2,0))*IF($Y151&gt;0,5000,0)</f>
        <v>0</v>
      </c>
      <c r="CD151" s="5">
        <f>INDEX('Team forecast'!$M$3:$AU$22,MATCH($B151,'Team forecast'!$B$3:$B$22,0),MATCH(CD$1,'Team forecast'!$M$2:$AU$2,0))*IF($Y151&gt;0,-15000,0)</f>
        <v>0</v>
      </c>
      <c r="CE151" s="5">
        <f t="shared" si="181"/>
        <v>0</v>
      </c>
      <c r="CF151" s="5">
        <f t="shared" si="182"/>
        <v>0</v>
      </c>
      <c r="CG151" s="5">
        <f t="shared" si="183"/>
        <v>0</v>
      </c>
      <c r="CH151" s="5">
        <f t="shared" si="184"/>
        <v>0</v>
      </c>
      <c r="CI151" s="5">
        <f t="shared" si="185"/>
        <v>0</v>
      </c>
      <c r="CJ151" s="5">
        <f t="shared" si="186"/>
        <v>0</v>
      </c>
      <c r="CK151" s="5">
        <f t="shared" si="187"/>
        <v>0</v>
      </c>
      <c r="CL151" s="5">
        <f t="shared" si="188"/>
        <v>0</v>
      </c>
      <c r="CM151" s="5">
        <f t="shared" si="189"/>
        <v>0</v>
      </c>
      <c r="CN151" s="5">
        <f>IFERROR(SUM(CB151:CM151),0)*((Cockpit!$C$3)^3)</f>
        <v>0</v>
      </c>
      <c r="CO151" s="19">
        <f>INDEX('Team forecast'!$M$3:$AU$22,MATCH($B151,'Team forecast'!$B$3:$B$22,0),MATCH(CO$1,'Team forecast'!$M$2:$AU$2,0))</f>
        <v>0</v>
      </c>
      <c r="CP151" s="19">
        <f>INDEX('Team forecast'!$M$3:$AU$22,MATCH($B151,'Team forecast'!$B$3:$B$22,0),MATCH(CP$1,'Team forecast'!$M$2:$AU$2,0))</f>
        <v>0</v>
      </c>
      <c r="CQ151" s="19">
        <f>INDEX('Team forecast'!$M$3:$AU$22,MATCH($B151,'Team forecast'!$B$3:$B$22,0),MATCH(CQ$1,'Team forecast'!$M$2:$AU$2,0))</f>
        <v>0</v>
      </c>
      <c r="CR151" s="19">
        <f>INDEX('Team forecast'!$M$3:$AU$22,MATCH($B151,'Team forecast'!$B$3:$B$22,0),MATCH(CR$1,'Team forecast'!$M$2:$AU$2,0))</f>
        <v>0</v>
      </c>
      <c r="CS151" s="5">
        <f t="shared" si="190"/>
        <v>-5000</v>
      </c>
      <c r="CT151" s="5">
        <f>INDEX('Team forecast'!$M$3:$AU$22,MATCH($B151,'Team forecast'!$B$3:$B$22,0),MATCH(CT$1,'Team forecast'!$M$2:$AU$2,0))*IF($Y151&gt;0,25000,0)</f>
        <v>0</v>
      </c>
      <c r="CU151" s="5">
        <f>INDEX('Team forecast'!$M$3:$AU$22,MATCH($B151,'Team forecast'!$B$3:$B$22,0),MATCH(CU$1,'Team forecast'!$M$2:$AU$2,0))*IF($Y151&gt;0,5000,0)</f>
        <v>0</v>
      </c>
      <c r="CV151" s="5">
        <f>INDEX('Team forecast'!$M$3:$AU$22,MATCH($B151,'Team forecast'!$B$3:$B$22,0),MATCH(CV$1,'Team forecast'!$M$2:$AU$2,0))*IF($Y151&gt;0,-15000,0)</f>
        <v>0</v>
      </c>
      <c r="CW151" s="5">
        <f t="shared" si="191"/>
        <v>0</v>
      </c>
      <c r="CX151" s="5">
        <f t="shared" si="192"/>
        <v>0</v>
      </c>
      <c r="CY151" s="5">
        <f t="shared" si="193"/>
        <v>0</v>
      </c>
      <c r="CZ151" s="5">
        <f t="shared" si="194"/>
        <v>0</v>
      </c>
      <c r="DA151" s="5">
        <f t="shared" si="195"/>
        <v>0</v>
      </c>
      <c r="DB151" s="5">
        <f t="shared" si="196"/>
        <v>0</v>
      </c>
      <c r="DC151" s="5">
        <f t="shared" si="197"/>
        <v>0</v>
      </c>
      <c r="DD151" s="5">
        <f t="shared" si="198"/>
        <v>0</v>
      </c>
      <c r="DE151" s="5">
        <f t="shared" si="199"/>
        <v>0</v>
      </c>
      <c r="DF151" s="5">
        <f>IFERROR(SUM(CT151:DE151),0)*((Cockpit!$C$3)^4)</f>
        <v>0</v>
      </c>
      <c r="DG151" s="19">
        <f>INDEX('Team forecast'!$M$3:$AU$22,MATCH($B151,'Team forecast'!$B$3:$B$22,0),MATCH(DG$1,'Team forecast'!$M$2:$AU$2,0))</f>
        <v>0</v>
      </c>
      <c r="DH151" s="19">
        <f>INDEX('Team forecast'!$M$3:$AU$22,MATCH($B151,'Team forecast'!$B$3:$B$22,0),MATCH(DH$1,'Team forecast'!$M$2:$AU$2,0))</f>
        <v>0</v>
      </c>
      <c r="DI151" s="19">
        <f>INDEX('Team forecast'!$M$3:$AU$22,MATCH($B151,'Team forecast'!$B$3:$B$22,0),MATCH(DI$1,'Team forecast'!$M$2:$AU$2,0))</f>
        <v>0</v>
      </c>
      <c r="DJ151" s="19">
        <f>INDEX('Team forecast'!$M$3:$AU$22,MATCH($B151,'Team forecast'!$B$3:$B$22,0),MATCH(DJ$1,'Team forecast'!$M$2:$AU$2,0))</f>
        <v>0</v>
      </c>
      <c r="DK151" s="5">
        <f t="shared" si="200"/>
        <v>-5000</v>
      </c>
      <c r="DL151" s="5">
        <f>INDEX('Team forecast'!$M$3:$AU$22,MATCH($B151,'Team forecast'!$B$3:$B$22,0),MATCH(DL$1,'Team forecast'!$M$2:$AU$2,0))*IF($Y151&gt;0,25000,0)</f>
        <v>0</v>
      </c>
      <c r="DM151" s="5">
        <f>INDEX('Team forecast'!$M$3:$AU$22,MATCH($B151,'Team forecast'!$B$3:$B$22,0),MATCH(DM$1,'Team forecast'!$M$2:$AU$2,0))*IF($Y151&gt;0,5000,0)</f>
        <v>0</v>
      </c>
      <c r="DN151" s="5">
        <f>INDEX('Team forecast'!$M$3:$AU$22,MATCH($B151,'Team forecast'!$B$3:$B$22,0),MATCH(DN$1,'Team forecast'!$M$2:$AU$2,0))*IF($Y151&gt;0,-15000,0)</f>
        <v>0</v>
      </c>
      <c r="DO151" s="5">
        <f t="shared" si="201"/>
        <v>0</v>
      </c>
      <c r="DP151" s="5">
        <f t="shared" si="202"/>
        <v>0</v>
      </c>
      <c r="DQ151" s="5">
        <f t="shared" si="203"/>
        <v>0</v>
      </c>
      <c r="DR151" s="5">
        <f t="shared" si="204"/>
        <v>0</v>
      </c>
      <c r="DS151" s="5">
        <f t="shared" si="205"/>
        <v>0</v>
      </c>
      <c r="DT151" s="5">
        <f t="shared" si="206"/>
        <v>0</v>
      </c>
      <c r="DU151" s="5">
        <f t="shared" si="207"/>
        <v>0</v>
      </c>
      <c r="DV151" s="5">
        <f t="shared" si="208"/>
        <v>0</v>
      </c>
      <c r="DW151" s="5">
        <f t="shared" si="209"/>
        <v>0</v>
      </c>
      <c r="DX151" s="5">
        <f>IFERROR(SUM(DL151:DW151),0)*((Cockpit!$C$3)^5)</f>
        <v>0</v>
      </c>
      <c r="DY151" s="5">
        <f t="shared" si="210"/>
        <v>-5000</v>
      </c>
      <c r="DZ151" s="5" t="str">
        <f>IF(ISERROR(MATCH(A151,'Current squad'!B:B,0)),"No","Yes")</f>
        <v>No</v>
      </c>
      <c r="EA151" s="5" cm="1">
        <f t="array" ref="EA151">IFERROR(_xlfn.IFS(DZ151="Yes",0,DZ151="No",H151*1%),999999)</f>
        <v>24550</v>
      </c>
      <c r="EB151" s="5">
        <f t="shared" si="152"/>
        <v>2479550</v>
      </c>
      <c r="EC151" s="5">
        <f t="shared" si="211"/>
        <v>-29550</v>
      </c>
      <c r="ED151" s="1">
        <f t="shared" si="153"/>
        <v>-1.2036659877800407E-2</v>
      </c>
      <c r="EE151" s="5">
        <f>RANK(EC151,$EC$2:$EC$572)+COUNTIF($EC$2:EC151,EC151)-1</f>
        <v>293</v>
      </c>
      <c r="EF151" s="4">
        <f>RANK(ED151,$ED$2:$ED$572)+COUNTIF($ED$2:ED151,ED151)-1</f>
        <v>426</v>
      </c>
    </row>
    <row r="152" spans="1:136" x14ac:dyDescent="0.3">
      <c r="A152" t="str">
        <f>IF(Holdet.dk!A152&lt;&gt;"",Holdet.dk!A152,"")</f>
        <v>Cedric Soares</v>
      </c>
      <c r="B152" t="str">
        <f>INDEX(Holdet.dk!B:B,MATCH($A152,Holdet.dk!$A:$A,0))</f>
        <v>Arsenal</v>
      </c>
      <c r="C152" t="str">
        <f>INDEX(Holdet.dk!C:C,MATCH($A152,Holdet.dk!$A:$A,0))</f>
        <v>Defense</v>
      </c>
      <c r="D152" t="str">
        <f>INDEX(Holdet.dk!D:D,MATCH($A152,Holdet.dk!$A:$A,0))</f>
        <v>2.825.000</v>
      </c>
      <c r="E152" s="1">
        <f>IFERROR(_xlfn.NUMBERVALUE(INDEX(Holdet.dk!$E:$E,MATCH($A152,Holdet.dk!$A:$A,0)),","),0)</f>
        <v>0.02</v>
      </c>
      <c r="F152" t="str">
        <f>IF(INDEX(Lookup!H:H,MATCH('Master data'!A152,Lookup!G:G,0))=0,A152,INDEX(Lookup!H:H,MATCH('Master data'!A152,Lookup!G:G,0)))</f>
        <v>Cedric Soares</v>
      </c>
      <c r="G152" t="str">
        <f>IFERROR(INDEX(Lookup!B:B,MATCH(INDEX(Rotowire!C:C,MATCH(F152,Rotowire!A:A,0)),Lookup!D:D,0)),"")</f>
        <v/>
      </c>
      <c r="H152" s="5">
        <f t="shared" si="144"/>
        <v>2825000</v>
      </c>
      <c r="I152" s="19">
        <f>IFERROR(INDEX('Team forecast'!$G$3:$I$22,MATCH($B152,'Team forecast'!$B$3:$B$22,0),MATCH(I$1,'Team forecast'!$G$2:$I$2,0)),0)</f>
        <v>0.68783068783068768</v>
      </c>
      <c r="J152" s="19">
        <f>IFERROR(INDEX('Team forecast'!$G$3:$I$22,MATCH($B152,'Team forecast'!$B$3:$B$22,0),MATCH(J$1,'Team forecast'!$G$2:$I$2,0)),0)</f>
        <v>0.99082568807339433</v>
      </c>
      <c r="K152" s="19">
        <f>IFERROR(INDEX('Team forecast'!$G$3:$I$22,MATCH($B152,'Team forecast'!$B$3:$B$22,0),MATCH(K$1,'Team forecast'!$G$2:$I$2,0)),0)</f>
        <v>0.99881036954393854</v>
      </c>
      <c r="L152">
        <f>SUMIFS(Rotowire!E:E,Rotowire!$A:$A,'Master data'!$F152)</f>
        <v>0</v>
      </c>
      <c r="M152" s="2">
        <f>SUMIFS(Rotowire!F:F,Rotowire!$A:$A,'Master data'!$F152)*I152</f>
        <v>0</v>
      </c>
      <c r="N152" s="2">
        <f>SUMIFS(Rotowire!G:G,Rotowire!$A:$A,'Master data'!$F152)*I152</f>
        <v>0</v>
      </c>
      <c r="O152" s="2">
        <f>SUMIFS(Rotowire!I:I,Rotowire!$A:$A,'Master data'!$F152)*I152</f>
        <v>0</v>
      </c>
      <c r="P152" s="2">
        <f>SUMIFS(Rotowire!W:W,Rotowire!$A:$A,'Master data'!$F152)*K152</f>
        <v>0</v>
      </c>
      <c r="Q152" s="2">
        <f>SUMIFS(Rotowire!Y:Y,Rotowire!$A:$A,'Master data'!$F152)*J152</f>
        <v>0</v>
      </c>
      <c r="R152" s="2">
        <f>SUMIFS(Rotowire!AB:AB,Rotowire!$A:$A,'Master data'!$F152)</f>
        <v>0</v>
      </c>
      <c r="S152" s="2">
        <f>SUMIFS(Rotowire!AC:AC,Rotowire!$A:$A,'Master data'!$F152)</f>
        <v>0</v>
      </c>
      <c r="T152" s="2">
        <f>INDEX('Team forecast'!D$3:D$22,MATCH($B152,'Team forecast'!$B$3:$B$22,0))</f>
        <v>1.3</v>
      </c>
      <c r="U152" s="2">
        <f>INDEX('Team forecast'!E$3:E$22,MATCH($B152,'Team forecast'!$B$3:$B$22,0))</f>
        <v>1.08</v>
      </c>
      <c r="V152" s="2">
        <f>INDEX('Team forecast'!J$3:J$22,MATCH($B152,'Team forecast'!$B$3:$B$22,0))</f>
        <v>0.41</v>
      </c>
      <c r="W152" s="2">
        <f>INDEX('Team forecast'!K$3:K$22,MATCH($B152,'Team forecast'!$B$3:$B$22,0))</f>
        <v>0.28310000000000002</v>
      </c>
      <c r="X152" s="2">
        <f>INDEX('Team forecast'!L$3:L$22,MATCH($B152,'Team forecast'!$B$3:$B$22,0))</f>
        <v>0.30690000000000001</v>
      </c>
      <c r="Y152" s="5">
        <f t="shared" si="145"/>
        <v>-5000</v>
      </c>
      <c r="Z152" s="5">
        <f t="shared" si="146"/>
        <v>0</v>
      </c>
      <c r="AA152" s="5">
        <f t="shared" si="147"/>
        <v>0</v>
      </c>
      <c r="AB152" s="5">
        <f t="shared" si="148"/>
        <v>0</v>
      </c>
      <c r="AC152" s="5">
        <f t="shared" si="149"/>
        <v>0</v>
      </c>
      <c r="AD152" s="5">
        <f t="shared" si="154"/>
        <v>0</v>
      </c>
      <c r="AE152" s="5">
        <f t="shared" si="155"/>
        <v>0</v>
      </c>
      <c r="AF152" s="5">
        <f t="shared" si="150"/>
        <v>0</v>
      </c>
      <c r="AG152" s="5">
        <f t="shared" si="151"/>
        <v>0</v>
      </c>
      <c r="AH152" s="5">
        <f t="shared" si="156"/>
        <v>0</v>
      </c>
      <c r="AI152" s="5">
        <f t="shared" si="157"/>
        <v>0</v>
      </c>
      <c r="AJ152" s="5">
        <f t="shared" si="158"/>
        <v>0</v>
      </c>
      <c r="AK152" s="5">
        <f t="shared" si="159"/>
        <v>0</v>
      </c>
      <c r="AL152" s="5">
        <f>IFERROR(SUM(Y152:AK152),-5000)*((Cockpit!$C$3)^0)</f>
        <v>-5000</v>
      </c>
      <c r="AM152" s="19">
        <f>INDEX('Team forecast'!$M$3:$AU$22,MATCH($B152,'Team forecast'!$B$3:$B$22,0),MATCH(AM$1,'Team forecast'!$M$2:$AU$2,0))</f>
        <v>0</v>
      </c>
      <c r="AN152" s="19">
        <f>INDEX('Team forecast'!$M$3:$AU$22,MATCH($B152,'Team forecast'!$B$3:$B$22,0),MATCH(AN$1,'Team forecast'!$M$2:$AU$2,0))</f>
        <v>0</v>
      </c>
      <c r="AO152" s="19">
        <f>INDEX('Team forecast'!$M$3:$AU$22,MATCH($B152,'Team forecast'!$B$3:$B$22,0),MATCH(AO$1,'Team forecast'!$M$2:$AU$2,0))</f>
        <v>0</v>
      </c>
      <c r="AP152" s="19">
        <f>INDEX('Team forecast'!$M$3:$AU$22,MATCH($B152,'Team forecast'!$B$3:$B$22,0),MATCH(AP$1,'Team forecast'!$M$2:$AU$2,0))</f>
        <v>0</v>
      </c>
      <c r="AQ152" s="5">
        <f t="shared" si="160"/>
        <v>-5000</v>
      </c>
      <c r="AR152" s="5">
        <f>INDEX('Team forecast'!$M$3:$AU$22,MATCH($B152,'Team forecast'!$B$3:$B$22,0),MATCH(AR$1,'Team forecast'!$M$2:$AU$2,0))*IF($Y152&gt;0,25000,0)</f>
        <v>0</v>
      </c>
      <c r="AS152" s="5">
        <f>INDEX('Team forecast'!$M$3:$AU$22,MATCH($B152,'Team forecast'!$B$3:$B$22,0),MATCH(AS$1,'Team forecast'!$M$2:$AU$2,0))*IF($Y152&gt;0,5000,0)</f>
        <v>0</v>
      </c>
      <c r="AT152" s="5">
        <f>INDEX('Team forecast'!$M$3:$AU$22,MATCH($B152,'Team forecast'!$B$3:$B$22,0),MATCH(AT$1,'Team forecast'!$M$2:$AU$2,0))*IF($Y152&gt;0,-15000,0)</f>
        <v>0</v>
      </c>
      <c r="AU152" s="5">
        <f t="shared" si="161"/>
        <v>0</v>
      </c>
      <c r="AV152" s="5">
        <f t="shared" si="162"/>
        <v>0</v>
      </c>
      <c r="AW152" s="5">
        <f t="shared" si="163"/>
        <v>0</v>
      </c>
      <c r="AX152" s="5">
        <f t="shared" si="164"/>
        <v>0</v>
      </c>
      <c r="AY152" s="5">
        <f t="shared" si="165"/>
        <v>0</v>
      </c>
      <c r="AZ152" s="5">
        <f t="shared" si="166"/>
        <v>0</v>
      </c>
      <c r="BA152" s="5">
        <f t="shared" si="167"/>
        <v>0</v>
      </c>
      <c r="BB152" s="5">
        <f t="shared" si="168"/>
        <v>0</v>
      </c>
      <c r="BC152" s="5">
        <f t="shared" si="169"/>
        <v>0</v>
      </c>
      <c r="BD152" s="5">
        <f>IFERROR(SUM(AR152:BC152),0)*((Cockpit!$C$3)^1)</f>
        <v>0</v>
      </c>
      <c r="BE152" s="19">
        <f>INDEX('Team forecast'!$M$3:$AU$22,MATCH($B152,'Team forecast'!$B$3:$B$22,0),MATCH(BE$1,'Team forecast'!$M$2:$AU$2,0))</f>
        <v>0</v>
      </c>
      <c r="BF152" s="19">
        <f>INDEX('Team forecast'!$M$3:$AU$22,MATCH($B152,'Team forecast'!$B$3:$B$22,0),MATCH(BF$1,'Team forecast'!$M$2:$AU$2,0))</f>
        <v>0</v>
      </c>
      <c r="BG152" s="19">
        <f>INDEX('Team forecast'!$M$3:$AU$22,MATCH($B152,'Team forecast'!$B$3:$B$22,0),MATCH(BG$1,'Team forecast'!$M$2:$AU$2,0))</f>
        <v>0</v>
      </c>
      <c r="BH152" s="19">
        <f>INDEX('Team forecast'!$M$3:$AU$22,MATCH($B152,'Team forecast'!$B$3:$B$22,0),MATCH(BH$1,'Team forecast'!$M$2:$AU$2,0))</f>
        <v>0</v>
      </c>
      <c r="BI152" s="5">
        <f t="shared" si="170"/>
        <v>-5000</v>
      </c>
      <c r="BJ152" s="5">
        <f>INDEX('Team forecast'!$M$3:$AU$22,MATCH($B152,'Team forecast'!$B$3:$B$22,0),MATCH(BJ$1,'Team forecast'!$M$2:$AU$2,0))*IF($Y152&gt;0,25000,0)</f>
        <v>0</v>
      </c>
      <c r="BK152" s="5">
        <f>INDEX('Team forecast'!$M$3:$AU$22,MATCH($B152,'Team forecast'!$B$3:$B$22,0),MATCH(BK$1,'Team forecast'!$M$2:$AU$2,0))*IF($Y152&gt;0,5000,0)</f>
        <v>0</v>
      </c>
      <c r="BL152" s="5">
        <f>INDEX('Team forecast'!$M$3:$AU$22,MATCH($B152,'Team forecast'!$B$3:$B$22,0),MATCH(BL$1,'Team forecast'!$M$2:$AU$2,0))*IF($Y152&gt;0,-15000,0)</f>
        <v>0</v>
      </c>
      <c r="BM152" s="5">
        <f t="shared" si="171"/>
        <v>0</v>
      </c>
      <c r="BN152" s="5">
        <f t="shared" si="172"/>
        <v>0</v>
      </c>
      <c r="BO152" s="5">
        <f t="shared" si="173"/>
        <v>0</v>
      </c>
      <c r="BP152" s="5">
        <f t="shared" si="174"/>
        <v>0</v>
      </c>
      <c r="BQ152" s="5">
        <f t="shared" si="175"/>
        <v>0</v>
      </c>
      <c r="BR152" s="5">
        <f t="shared" si="176"/>
        <v>0</v>
      </c>
      <c r="BS152" s="5">
        <f t="shared" si="177"/>
        <v>0</v>
      </c>
      <c r="BT152" s="5">
        <f t="shared" si="178"/>
        <v>0</v>
      </c>
      <c r="BU152" s="5">
        <f t="shared" si="179"/>
        <v>0</v>
      </c>
      <c r="BV152" s="5">
        <f>IFERROR(SUM(BJ152:BU152),0)*((Cockpit!$C$3)^2)</f>
        <v>0</v>
      </c>
      <c r="BW152" s="19">
        <f>INDEX('Team forecast'!$M$3:$AU$22,MATCH($B152,'Team forecast'!$B$3:$B$22,0),MATCH(BW$1,'Team forecast'!$M$2:$AU$2,0))</f>
        <v>0</v>
      </c>
      <c r="BX152" s="19">
        <f>INDEX('Team forecast'!$M$3:$AU$22,MATCH($B152,'Team forecast'!$B$3:$B$22,0),MATCH(BX$1,'Team forecast'!$M$2:$AU$2,0))</f>
        <v>0</v>
      </c>
      <c r="BY152" s="19">
        <f>INDEX('Team forecast'!$M$3:$AU$22,MATCH($B152,'Team forecast'!$B$3:$B$22,0),MATCH(BY$1,'Team forecast'!$M$2:$AU$2,0))</f>
        <v>0</v>
      </c>
      <c r="BZ152" s="19">
        <f>INDEX('Team forecast'!$M$3:$AU$22,MATCH($B152,'Team forecast'!$B$3:$B$22,0),MATCH(BZ$1,'Team forecast'!$M$2:$AU$2,0))</f>
        <v>0</v>
      </c>
      <c r="CA152" s="5">
        <f t="shared" si="180"/>
        <v>-5000</v>
      </c>
      <c r="CB152" s="5">
        <f>INDEX('Team forecast'!$M$3:$AU$22,MATCH($B152,'Team forecast'!$B$3:$B$22,0),MATCH(CB$1,'Team forecast'!$M$2:$AU$2,0))*IF($Y152&gt;0,25000,0)</f>
        <v>0</v>
      </c>
      <c r="CC152" s="5">
        <f>INDEX('Team forecast'!$M$3:$AU$22,MATCH($B152,'Team forecast'!$B$3:$B$22,0),MATCH(CC$1,'Team forecast'!$M$2:$AU$2,0))*IF($Y152&gt;0,5000,0)</f>
        <v>0</v>
      </c>
      <c r="CD152" s="5">
        <f>INDEX('Team forecast'!$M$3:$AU$22,MATCH($B152,'Team forecast'!$B$3:$B$22,0),MATCH(CD$1,'Team forecast'!$M$2:$AU$2,0))*IF($Y152&gt;0,-15000,0)</f>
        <v>0</v>
      </c>
      <c r="CE152" s="5">
        <f t="shared" si="181"/>
        <v>0</v>
      </c>
      <c r="CF152" s="5">
        <f t="shared" si="182"/>
        <v>0</v>
      </c>
      <c r="CG152" s="5">
        <f t="shared" si="183"/>
        <v>0</v>
      </c>
      <c r="CH152" s="5">
        <f t="shared" si="184"/>
        <v>0</v>
      </c>
      <c r="CI152" s="5">
        <f t="shared" si="185"/>
        <v>0</v>
      </c>
      <c r="CJ152" s="5">
        <f t="shared" si="186"/>
        <v>0</v>
      </c>
      <c r="CK152" s="5">
        <f t="shared" si="187"/>
        <v>0</v>
      </c>
      <c r="CL152" s="5">
        <f t="shared" si="188"/>
        <v>0</v>
      </c>
      <c r="CM152" s="5">
        <f t="shared" si="189"/>
        <v>0</v>
      </c>
      <c r="CN152" s="5">
        <f>IFERROR(SUM(CB152:CM152),0)*((Cockpit!$C$3)^3)</f>
        <v>0</v>
      </c>
      <c r="CO152" s="19">
        <f>INDEX('Team forecast'!$M$3:$AU$22,MATCH($B152,'Team forecast'!$B$3:$B$22,0),MATCH(CO$1,'Team forecast'!$M$2:$AU$2,0))</f>
        <v>0</v>
      </c>
      <c r="CP152" s="19">
        <f>INDEX('Team forecast'!$M$3:$AU$22,MATCH($B152,'Team forecast'!$B$3:$B$22,0),MATCH(CP$1,'Team forecast'!$M$2:$AU$2,0))</f>
        <v>0</v>
      </c>
      <c r="CQ152" s="19">
        <f>INDEX('Team forecast'!$M$3:$AU$22,MATCH($B152,'Team forecast'!$B$3:$B$22,0),MATCH(CQ$1,'Team forecast'!$M$2:$AU$2,0))</f>
        <v>0</v>
      </c>
      <c r="CR152" s="19">
        <f>INDEX('Team forecast'!$M$3:$AU$22,MATCH($B152,'Team forecast'!$B$3:$B$22,0),MATCH(CR$1,'Team forecast'!$M$2:$AU$2,0))</f>
        <v>0</v>
      </c>
      <c r="CS152" s="5">
        <f t="shared" si="190"/>
        <v>-5000</v>
      </c>
      <c r="CT152" s="5">
        <f>INDEX('Team forecast'!$M$3:$AU$22,MATCH($B152,'Team forecast'!$B$3:$B$22,0),MATCH(CT$1,'Team forecast'!$M$2:$AU$2,0))*IF($Y152&gt;0,25000,0)</f>
        <v>0</v>
      </c>
      <c r="CU152" s="5">
        <f>INDEX('Team forecast'!$M$3:$AU$22,MATCH($B152,'Team forecast'!$B$3:$B$22,0),MATCH(CU$1,'Team forecast'!$M$2:$AU$2,0))*IF($Y152&gt;0,5000,0)</f>
        <v>0</v>
      </c>
      <c r="CV152" s="5">
        <f>INDEX('Team forecast'!$M$3:$AU$22,MATCH($B152,'Team forecast'!$B$3:$B$22,0),MATCH(CV$1,'Team forecast'!$M$2:$AU$2,0))*IF($Y152&gt;0,-15000,0)</f>
        <v>0</v>
      </c>
      <c r="CW152" s="5">
        <f t="shared" si="191"/>
        <v>0</v>
      </c>
      <c r="CX152" s="5">
        <f t="shared" si="192"/>
        <v>0</v>
      </c>
      <c r="CY152" s="5">
        <f t="shared" si="193"/>
        <v>0</v>
      </c>
      <c r="CZ152" s="5">
        <f t="shared" si="194"/>
        <v>0</v>
      </c>
      <c r="DA152" s="5">
        <f t="shared" si="195"/>
        <v>0</v>
      </c>
      <c r="DB152" s="5">
        <f t="shared" si="196"/>
        <v>0</v>
      </c>
      <c r="DC152" s="5">
        <f t="shared" si="197"/>
        <v>0</v>
      </c>
      <c r="DD152" s="5">
        <f t="shared" si="198"/>
        <v>0</v>
      </c>
      <c r="DE152" s="5">
        <f t="shared" si="199"/>
        <v>0</v>
      </c>
      <c r="DF152" s="5">
        <f>IFERROR(SUM(CT152:DE152),0)*((Cockpit!$C$3)^4)</f>
        <v>0</v>
      </c>
      <c r="DG152" s="19">
        <f>INDEX('Team forecast'!$M$3:$AU$22,MATCH($B152,'Team forecast'!$B$3:$B$22,0),MATCH(DG$1,'Team forecast'!$M$2:$AU$2,0))</f>
        <v>0</v>
      </c>
      <c r="DH152" s="19">
        <f>INDEX('Team forecast'!$M$3:$AU$22,MATCH($B152,'Team forecast'!$B$3:$B$22,0),MATCH(DH$1,'Team forecast'!$M$2:$AU$2,0))</f>
        <v>0</v>
      </c>
      <c r="DI152" s="19">
        <f>INDEX('Team forecast'!$M$3:$AU$22,MATCH($B152,'Team forecast'!$B$3:$B$22,0),MATCH(DI$1,'Team forecast'!$M$2:$AU$2,0))</f>
        <v>0</v>
      </c>
      <c r="DJ152" s="19">
        <f>INDEX('Team forecast'!$M$3:$AU$22,MATCH($B152,'Team forecast'!$B$3:$B$22,0),MATCH(DJ$1,'Team forecast'!$M$2:$AU$2,0))</f>
        <v>0</v>
      </c>
      <c r="DK152" s="5">
        <f t="shared" si="200"/>
        <v>-5000</v>
      </c>
      <c r="DL152" s="5">
        <f>INDEX('Team forecast'!$M$3:$AU$22,MATCH($B152,'Team forecast'!$B$3:$B$22,0),MATCH(DL$1,'Team forecast'!$M$2:$AU$2,0))*IF($Y152&gt;0,25000,0)</f>
        <v>0</v>
      </c>
      <c r="DM152" s="5">
        <f>INDEX('Team forecast'!$M$3:$AU$22,MATCH($B152,'Team forecast'!$B$3:$B$22,0),MATCH(DM$1,'Team forecast'!$M$2:$AU$2,0))*IF($Y152&gt;0,5000,0)</f>
        <v>0</v>
      </c>
      <c r="DN152" s="5">
        <f>INDEX('Team forecast'!$M$3:$AU$22,MATCH($B152,'Team forecast'!$B$3:$B$22,0),MATCH(DN$1,'Team forecast'!$M$2:$AU$2,0))*IF($Y152&gt;0,-15000,0)</f>
        <v>0</v>
      </c>
      <c r="DO152" s="5">
        <f t="shared" si="201"/>
        <v>0</v>
      </c>
      <c r="DP152" s="5">
        <f t="shared" si="202"/>
        <v>0</v>
      </c>
      <c r="DQ152" s="5">
        <f t="shared" si="203"/>
        <v>0</v>
      </c>
      <c r="DR152" s="5">
        <f t="shared" si="204"/>
        <v>0</v>
      </c>
      <c r="DS152" s="5">
        <f t="shared" si="205"/>
        <v>0</v>
      </c>
      <c r="DT152" s="5">
        <f t="shared" si="206"/>
        <v>0</v>
      </c>
      <c r="DU152" s="5">
        <f t="shared" si="207"/>
        <v>0</v>
      </c>
      <c r="DV152" s="5">
        <f t="shared" si="208"/>
        <v>0</v>
      </c>
      <c r="DW152" s="5">
        <f t="shared" si="209"/>
        <v>0</v>
      </c>
      <c r="DX152" s="5">
        <f>IFERROR(SUM(DL152:DW152),0)*((Cockpit!$C$3)^5)</f>
        <v>0</v>
      </c>
      <c r="DY152" s="5">
        <f t="shared" si="210"/>
        <v>-5000</v>
      </c>
      <c r="DZ152" s="5" t="str">
        <f>IF(ISERROR(MATCH(A152,'Current squad'!B:B,0)),"No","Yes")</f>
        <v>No</v>
      </c>
      <c r="EA152" s="5" cm="1">
        <f t="array" ref="EA152">IFERROR(_xlfn.IFS(DZ152="Yes",0,DZ152="No",H152*1%),999999)</f>
        <v>28250</v>
      </c>
      <c r="EB152" s="5">
        <f t="shared" si="152"/>
        <v>2853250</v>
      </c>
      <c r="EC152" s="5">
        <f t="shared" si="211"/>
        <v>-33250</v>
      </c>
      <c r="ED152" s="1">
        <f t="shared" si="153"/>
        <v>-1.1769911504424779E-2</v>
      </c>
      <c r="EE152" s="5">
        <f>RANK(EC152,$EC$2:$EC$572)+COUNTIF($EC$2:EC152,EC152)-1</f>
        <v>338</v>
      </c>
      <c r="EF152" s="4">
        <f>RANK(ED152,$ED$2:$ED$572)+COUNTIF($ED$2:ED152,ED152)-1</f>
        <v>389</v>
      </c>
    </row>
    <row r="153" spans="1:136" x14ac:dyDescent="0.3">
      <c r="A153" t="str">
        <f>IF(Holdet.dk!A153&lt;&gt;"",Holdet.dk!A153,"")</f>
        <v>Giovani Lo Celso</v>
      </c>
      <c r="B153" t="str">
        <f>INDEX(Holdet.dk!B:B,MATCH($A153,Holdet.dk!$A:$A,0))</f>
        <v>Tottenham</v>
      </c>
      <c r="C153" t="str">
        <f>INDEX(Holdet.dk!C:C,MATCH($A153,Holdet.dk!$A:$A,0))</f>
        <v>Midfield</v>
      </c>
      <c r="D153" t="str">
        <f>INDEX(Holdet.dk!D:D,MATCH($A153,Holdet.dk!$A:$A,0))</f>
        <v>5.076.000</v>
      </c>
      <c r="E153" s="1">
        <f>IFERROR(_xlfn.NUMBERVALUE(INDEX(Holdet.dk!$E:$E,MATCH($A153,Holdet.dk!$A:$A,0)),","),0)</f>
        <v>3.0000000000000001E-3</v>
      </c>
      <c r="F153" t="str">
        <f>IF(INDEX(Lookup!H:H,MATCH('Master data'!A153,Lookup!G:G,0))=0,A153,INDEX(Lookup!H:H,MATCH('Master data'!A153,Lookup!G:G,0)))</f>
        <v>Giovani Lo Celso</v>
      </c>
      <c r="G153" t="str">
        <f>IFERROR(INDEX(Lookup!B:B,MATCH(INDEX(Rotowire!C:C,MATCH(F153,Rotowire!A:A,0)),Lookup!D:D,0)),"")</f>
        <v>Leicester City</v>
      </c>
      <c r="H153" s="5">
        <f t="shared" si="144"/>
        <v>5076000</v>
      </c>
      <c r="I153" s="19">
        <f>IFERROR(INDEX('Team forecast'!$G$3:$I$22,MATCH($B153,'Team forecast'!$B$3:$B$22,0),MATCH(I$1,'Team forecast'!$G$2:$I$2,0)),0)</f>
        <v>0.81751824817518248</v>
      </c>
      <c r="J153" s="19">
        <f>IFERROR(INDEX('Team forecast'!$G$3:$I$22,MATCH($B153,'Team forecast'!$B$3:$B$22,0),MATCH(J$1,'Team forecast'!$G$2:$I$2,0)),0)</f>
        <v>1.0388888888888888</v>
      </c>
      <c r="K153" s="19">
        <f>IFERROR(INDEX('Team forecast'!$G$3:$I$22,MATCH($B153,'Team forecast'!$B$3:$B$22,0),MATCH(K$1,'Team forecast'!$G$2:$I$2,0)),0)</f>
        <v>1.0274910787675426</v>
      </c>
      <c r="L153">
        <f>SUMIFS(Rotowire!E:E,Rotowire!$A:$A,'Master data'!$F153)</f>
        <v>95</v>
      </c>
      <c r="M153" s="2">
        <f>SUMIFS(Rotowire!F:F,Rotowire!$A:$A,'Master data'!$F153)*I153</f>
        <v>0.10627737226277373</v>
      </c>
      <c r="N153" s="2">
        <f>SUMIFS(Rotowire!G:G,Rotowire!$A:$A,'Master data'!$F153)*I153</f>
        <v>0.23708029197080291</v>
      </c>
      <c r="O153" s="2">
        <f>SUMIFS(Rotowire!I:I,Rotowire!$A:$A,'Master data'!$F153)*I153</f>
        <v>0.72759124087591243</v>
      </c>
      <c r="P153" s="2">
        <f>SUMIFS(Rotowire!W:W,Rotowire!$A:$A,'Master data'!$F153)*K153</f>
        <v>0.1541236618151314</v>
      </c>
      <c r="Q153" s="2">
        <f>SUMIFS(Rotowire!Y:Y,Rotowire!$A:$A,'Master data'!$F153)*J153</f>
        <v>0</v>
      </c>
      <c r="R153" s="2">
        <f>SUMIFS(Rotowire!AB:AB,Rotowire!$A:$A,'Master data'!$F153)</f>
        <v>0.37</v>
      </c>
      <c r="S153" s="2">
        <f>SUMIFS(Rotowire!AC:AC,Rotowire!$A:$A,'Master data'!$F153)</f>
        <v>0</v>
      </c>
      <c r="T153" s="2">
        <f>INDEX('Team forecast'!D$3:D$22,MATCH($B153,'Team forecast'!$B$3:$B$22,0))</f>
        <v>1.1200000000000001</v>
      </c>
      <c r="U153" s="2">
        <f>INDEX('Team forecast'!E$3:E$22,MATCH($B153,'Team forecast'!$B$3:$B$22,0))</f>
        <v>1.87</v>
      </c>
      <c r="V153" s="2">
        <f>INDEX('Team forecast'!J$3:J$22,MATCH($B153,'Team forecast'!$B$3:$B$22,0))</f>
        <v>0.22459999999999999</v>
      </c>
      <c r="W153" s="2">
        <f>INDEX('Team forecast'!K$3:K$22,MATCH($B153,'Team forecast'!$B$3:$B$22,0))</f>
        <v>0.23169999999999999</v>
      </c>
      <c r="X153" s="2">
        <f>INDEX('Team forecast'!L$3:L$22,MATCH($B153,'Team forecast'!$B$3:$B$22,0))</f>
        <v>0.54369999999999996</v>
      </c>
      <c r="Y153" s="5">
        <f t="shared" si="145"/>
        <v>7000</v>
      </c>
      <c r="Z153" s="5">
        <f t="shared" si="146"/>
        <v>5615</v>
      </c>
      <c r="AA153" s="5">
        <f t="shared" si="147"/>
        <v>1158.5</v>
      </c>
      <c r="AB153" s="5">
        <f t="shared" si="148"/>
        <v>-8155.4999999999991</v>
      </c>
      <c r="AC153" s="5">
        <f t="shared" si="149"/>
        <v>13284.671532846716</v>
      </c>
      <c r="AD153" s="5">
        <f t="shared" si="154"/>
        <v>11854.014598540145</v>
      </c>
      <c r="AE153" s="5">
        <f t="shared" si="155"/>
        <v>7275.9124087591244</v>
      </c>
      <c r="AF153" s="5">
        <f t="shared" si="150"/>
        <v>0</v>
      </c>
      <c r="AG153" s="5">
        <f t="shared" si="151"/>
        <v>0</v>
      </c>
      <c r="AH153" s="5">
        <f t="shared" si="156"/>
        <v>-7400</v>
      </c>
      <c r="AI153" s="5">
        <f t="shared" si="157"/>
        <v>0</v>
      </c>
      <c r="AJ153" s="5">
        <f t="shared" si="158"/>
        <v>11200.000000000002</v>
      </c>
      <c r="AK153" s="5">
        <f t="shared" si="159"/>
        <v>-14960</v>
      </c>
      <c r="AL153" s="5">
        <f>IFERROR(SUM(Y153:AK153),-5000)*((Cockpit!$C$3)^0)</f>
        <v>26872.598540145991</v>
      </c>
      <c r="AM153" s="19">
        <f>INDEX('Team forecast'!$M$3:$AU$22,MATCH($B153,'Team forecast'!$B$3:$B$22,0),MATCH(AM$1,'Team forecast'!$M$2:$AU$2,0))</f>
        <v>0</v>
      </c>
      <c r="AN153" s="19">
        <f>INDEX('Team forecast'!$M$3:$AU$22,MATCH($B153,'Team forecast'!$B$3:$B$22,0),MATCH(AN$1,'Team forecast'!$M$2:$AU$2,0))</f>
        <v>0</v>
      </c>
      <c r="AO153" s="19">
        <f>INDEX('Team forecast'!$M$3:$AU$22,MATCH($B153,'Team forecast'!$B$3:$B$22,0),MATCH(AO$1,'Team forecast'!$M$2:$AU$2,0))</f>
        <v>0</v>
      </c>
      <c r="AP153" s="19">
        <f>INDEX('Team forecast'!$M$3:$AU$22,MATCH($B153,'Team forecast'!$B$3:$B$22,0),MATCH(AP$1,'Team forecast'!$M$2:$AU$2,0))</f>
        <v>0</v>
      </c>
      <c r="AQ153" s="5">
        <f t="shared" si="160"/>
        <v>7000</v>
      </c>
      <c r="AR153" s="5">
        <f>INDEX('Team forecast'!$M$3:$AU$22,MATCH($B153,'Team forecast'!$B$3:$B$22,0),MATCH(AR$1,'Team forecast'!$M$2:$AU$2,0))*IF($Y153&gt;0,25000,0)</f>
        <v>0</v>
      </c>
      <c r="AS153" s="5">
        <f>INDEX('Team forecast'!$M$3:$AU$22,MATCH($B153,'Team forecast'!$B$3:$B$22,0),MATCH(AS$1,'Team forecast'!$M$2:$AU$2,0))*IF($Y153&gt;0,5000,0)</f>
        <v>0</v>
      </c>
      <c r="AT153" s="5">
        <f>INDEX('Team forecast'!$M$3:$AU$22,MATCH($B153,'Team forecast'!$B$3:$B$22,0),MATCH(AT$1,'Team forecast'!$M$2:$AU$2,0))*IF($Y153&gt;0,-15000,0)</f>
        <v>0</v>
      </c>
      <c r="AU153" s="5">
        <f t="shared" si="161"/>
        <v>0</v>
      </c>
      <c r="AV153" s="5">
        <f t="shared" si="162"/>
        <v>0</v>
      </c>
      <c r="AW153" s="5">
        <f t="shared" si="163"/>
        <v>0</v>
      </c>
      <c r="AX153" s="5">
        <f t="shared" si="164"/>
        <v>0</v>
      </c>
      <c r="AY153" s="5">
        <f t="shared" si="165"/>
        <v>0</v>
      </c>
      <c r="AZ153" s="5">
        <f t="shared" si="166"/>
        <v>-7400</v>
      </c>
      <c r="BA153" s="5">
        <f t="shared" si="167"/>
        <v>0</v>
      </c>
      <c r="BB153" s="5">
        <f t="shared" si="168"/>
        <v>0</v>
      </c>
      <c r="BC153" s="5">
        <f t="shared" si="169"/>
        <v>0</v>
      </c>
      <c r="BD153" s="5">
        <f>IFERROR(SUM(AR153:BC153),0)*((Cockpit!$C$3)^1)</f>
        <v>-5180</v>
      </c>
      <c r="BE153" s="19">
        <f>INDEX('Team forecast'!$M$3:$AU$22,MATCH($B153,'Team forecast'!$B$3:$B$22,0),MATCH(BE$1,'Team forecast'!$M$2:$AU$2,0))</f>
        <v>0</v>
      </c>
      <c r="BF153" s="19">
        <f>INDEX('Team forecast'!$M$3:$AU$22,MATCH($B153,'Team forecast'!$B$3:$B$22,0),MATCH(BF$1,'Team forecast'!$M$2:$AU$2,0))</f>
        <v>0</v>
      </c>
      <c r="BG153" s="19">
        <f>INDEX('Team forecast'!$M$3:$AU$22,MATCH($B153,'Team forecast'!$B$3:$B$22,0),MATCH(BG$1,'Team forecast'!$M$2:$AU$2,0))</f>
        <v>0</v>
      </c>
      <c r="BH153" s="19">
        <f>INDEX('Team forecast'!$M$3:$AU$22,MATCH($B153,'Team forecast'!$B$3:$B$22,0),MATCH(BH$1,'Team forecast'!$M$2:$AU$2,0))</f>
        <v>0</v>
      </c>
      <c r="BI153" s="5">
        <f t="shared" si="170"/>
        <v>7000</v>
      </c>
      <c r="BJ153" s="5">
        <f>INDEX('Team forecast'!$M$3:$AU$22,MATCH($B153,'Team forecast'!$B$3:$B$22,0),MATCH(BJ$1,'Team forecast'!$M$2:$AU$2,0))*IF($Y153&gt;0,25000,0)</f>
        <v>0</v>
      </c>
      <c r="BK153" s="5">
        <f>INDEX('Team forecast'!$M$3:$AU$22,MATCH($B153,'Team forecast'!$B$3:$B$22,0),MATCH(BK$1,'Team forecast'!$M$2:$AU$2,0))*IF($Y153&gt;0,5000,0)</f>
        <v>0</v>
      </c>
      <c r="BL153" s="5">
        <f>INDEX('Team forecast'!$M$3:$AU$22,MATCH($B153,'Team forecast'!$B$3:$B$22,0),MATCH(BL$1,'Team forecast'!$M$2:$AU$2,0))*IF($Y153&gt;0,-15000,0)</f>
        <v>0</v>
      </c>
      <c r="BM153" s="5">
        <f t="shared" si="171"/>
        <v>0</v>
      </c>
      <c r="BN153" s="5">
        <f t="shared" si="172"/>
        <v>0</v>
      </c>
      <c r="BO153" s="5">
        <f t="shared" si="173"/>
        <v>0</v>
      </c>
      <c r="BP153" s="5">
        <f t="shared" si="174"/>
        <v>0</v>
      </c>
      <c r="BQ153" s="5">
        <f t="shared" si="175"/>
        <v>0</v>
      </c>
      <c r="BR153" s="5">
        <f t="shared" si="176"/>
        <v>-7400</v>
      </c>
      <c r="BS153" s="5">
        <f t="shared" si="177"/>
        <v>0</v>
      </c>
      <c r="BT153" s="5">
        <f t="shared" si="178"/>
        <v>0</v>
      </c>
      <c r="BU153" s="5">
        <f t="shared" si="179"/>
        <v>0</v>
      </c>
      <c r="BV153" s="5">
        <f>IFERROR(SUM(BJ153:BU153),0)*((Cockpit!$C$3)^2)</f>
        <v>-3625.9999999999995</v>
      </c>
      <c r="BW153" s="19">
        <f>INDEX('Team forecast'!$M$3:$AU$22,MATCH($B153,'Team forecast'!$B$3:$B$22,0),MATCH(BW$1,'Team forecast'!$M$2:$AU$2,0))</f>
        <v>0</v>
      </c>
      <c r="BX153" s="19">
        <f>INDEX('Team forecast'!$M$3:$AU$22,MATCH($B153,'Team forecast'!$B$3:$B$22,0),MATCH(BX$1,'Team forecast'!$M$2:$AU$2,0))</f>
        <v>0</v>
      </c>
      <c r="BY153" s="19">
        <f>INDEX('Team forecast'!$M$3:$AU$22,MATCH($B153,'Team forecast'!$B$3:$B$22,0),MATCH(BY$1,'Team forecast'!$M$2:$AU$2,0))</f>
        <v>0</v>
      </c>
      <c r="BZ153" s="19">
        <f>INDEX('Team forecast'!$M$3:$AU$22,MATCH($B153,'Team forecast'!$B$3:$B$22,0),MATCH(BZ$1,'Team forecast'!$M$2:$AU$2,0))</f>
        <v>0</v>
      </c>
      <c r="CA153" s="5">
        <f t="shared" si="180"/>
        <v>7000</v>
      </c>
      <c r="CB153" s="5">
        <f>INDEX('Team forecast'!$M$3:$AU$22,MATCH($B153,'Team forecast'!$B$3:$B$22,0),MATCH(CB$1,'Team forecast'!$M$2:$AU$2,0))*IF($Y153&gt;0,25000,0)</f>
        <v>0</v>
      </c>
      <c r="CC153" s="5">
        <f>INDEX('Team forecast'!$M$3:$AU$22,MATCH($B153,'Team forecast'!$B$3:$B$22,0),MATCH(CC$1,'Team forecast'!$M$2:$AU$2,0))*IF($Y153&gt;0,5000,0)</f>
        <v>0</v>
      </c>
      <c r="CD153" s="5">
        <f>INDEX('Team forecast'!$M$3:$AU$22,MATCH($B153,'Team forecast'!$B$3:$B$22,0),MATCH(CD$1,'Team forecast'!$M$2:$AU$2,0))*IF($Y153&gt;0,-15000,0)</f>
        <v>0</v>
      </c>
      <c r="CE153" s="5">
        <f t="shared" si="181"/>
        <v>0</v>
      </c>
      <c r="CF153" s="5">
        <f t="shared" si="182"/>
        <v>0</v>
      </c>
      <c r="CG153" s="5">
        <f t="shared" si="183"/>
        <v>0</v>
      </c>
      <c r="CH153" s="5">
        <f t="shared" si="184"/>
        <v>0</v>
      </c>
      <c r="CI153" s="5">
        <f t="shared" si="185"/>
        <v>0</v>
      </c>
      <c r="CJ153" s="5">
        <f t="shared" si="186"/>
        <v>-7400</v>
      </c>
      <c r="CK153" s="5">
        <f t="shared" si="187"/>
        <v>0</v>
      </c>
      <c r="CL153" s="5">
        <f t="shared" si="188"/>
        <v>0</v>
      </c>
      <c r="CM153" s="5">
        <f t="shared" si="189"/>
        <v>0</v>
      </c>
      <c r="CN153" s="5">
        <f>IFERROR(SUM(CB153:CM153),0)*((Cockpit!$C$3)^3)</f>
        <v>-2538.1999999999994</v>
      </c>
      <c r="CO153" s="19">
        <f>INDEX('Team forecast'!$M$3:$AU$22,MATCH($B153,'Team forecast'!$B$3:$B$22,0),MATCH(CO$1,'Team forecast'!$M$2:$AU$2,0))</f>
        <v>0</v>
      </c>
      <c r="CP153" s="19">
        <f>INDEX('Team forecast'!$M$3:$AU$22,MATCH($B153,'Team forecast'!$B$3:$B$22,0),MATCH(CP$1,'Team forecast'!$M$2:$AU$2,0))</f>
        <v>0</v>
      </c>
      <c r="CQ153" s="19">
        <f>INDEX('Team forecast'!$M$3:$AU$22,MATCH($B153,'Team forecast'!$B$3:$B$22,0),MATCH(CQ$1,'Team forecast'!$M$2:$AU$2,0))</f>
        <v>0</v>
      </c>
      <c r="CR153" s="19">
        <f>INDEX('Team forecast'!$M$3:$AU$22,MATCH($B153,'Team forecast'!$B$3:$B$22,0),MATCH(CR$1,'Team forecast'!$M$2:$AU$2,0))</f>
        <v>0</v>
      </c>
      <c r="CS153" s="5">
        <f t="shared" si="190"/>
        <v>7000</v>
      </c>
      <c r="CT153" s="5">
        <f>INDEX('Team forecast'!$M$3:$AU$22,MATCH($B153,'Team forecast'!$B$3:$B$22,0),MATCH(CT$1,'Team forecast'!$M$2:$AU$2,0))*IF($Y153&gt;0,25000,0)</f>
        <v>0</v>
      </c>
      <c r="CU153" s="5">
        <f>INDEX('Team forecast'!$M$3:$AU$22,MATCH($B153,'Team forecast'!$B$3:$B$22,0),MATCH(CU$1,'Team forecast'!$M$2:$AU$2,0))*IF($Y153&gt;0,5000,0)</f>
        <v>0</v>
      </c>
      <c r="CV153" s="5">
        <f>INDEX('Team forecast'!$M$3:$AU$22,MATCH($B153,'Team forecast'!$B$3:$B$22,0),MATCH(CV$1,'Team forecast'!$M$2:$AU$2,0))*IF($Y153&gt;0,-15000,0)</f>
        <v>0</v>
      </c>
      <c r="CW153" s="5">
        <f t="shared" si="191"/>
        <v>0</v>
      </c>
      <c r="CX153" s="5">
        <f t="shared" si="192"/>
        <v>0</v>
      </c>
      <c r="CY153" s="5">
        <f t="shared" si="193"/>
        <v>0</v>
      </c>
      <c r="CZ153" s="5">
        <f t="shared" si="194"/>
        <v>0</v>
      </c>
      <c r="DA153" s="5">
        <f t="shared" si="195"/>
        <v>0</v>
      </c>
      <c r="DB153" s="5">
        <f t="shared" si="196"/>
        <v>-7400</v>
      </c>
      <c r="DC153" s="5">
        <f t="shared" si="197"/>
        <v>0</v>
      </c>
      <c r="DD153" s="5">
        <f t="shared" si="198"/>
        <v>0</v>
      </c>
      <c r="DE153" s="5">
        <f t="shared" si="199"/>
        <v>0</v>
      </c>
      <c r="DF153" s="5">
        <f>IFERROR(SUM(CT153:DE153),0)*((Cockpit!$C$3)^4)</f>
        <v>-1776.7399999999996</v>
      </c>
      <c r="DG153" s="19">
        <f>INDEX('Team forecast'!$M$3:$AU$22,MATCH($B153,'Team forecast'!$B$3:$B$22,0),MATCH(DG$1,'Team forecast'!$M$2:$AU$2,0))</f>
        <v>0</v>
      </c>
      <c r="DH153" s="19">
        <f>INDEX('Team forecast'!$M$3:$AU$22,MATCH($B153,'Team forecast'!$B$3:$B$22,0),MATCH(DH$1,'Team forecast'!$M$2:$AU$2,0))</f>
        <v>0</v>
      </c>
      <c r="DI153" s="19">
        <f>INDEX('Team forecast'!$M$3:$AU$22,MATCH($B153,'Team forecast'!$B$3:$B$22,0),MATCH(DI$1,'Team forecast'!$M$2:$AU$2,0))</f>
        <v>0</v>
      </c>
      <c r="DJ153" s="19">
        <f>INDEX('Team forecast'!$M$3:$AU$22,MATCH($B153,'Team forecast'!$B$3:$B$22,0),MATCH(DJ$1,'Team forecast'!$M$2:$AU$2,0))</f>
        <v>0</v>
      </c>
      <c r="DK153" s="5">
        <f t="shared" si="200"/>
        <v>7000</v>
      </c>
      <c r="DL153" s="5">
        <f>INDEX('Team forecast'!$M$3:$AU$22,MATCH($B153,'Team forecast'!$B$3:$B$22,0),MATCH(DL$1,'Team forecast'!$M$2:$AU$2,0))*IF($Y153&gt;0,25000,0)</f>
        <v>0</v>
      </c>
      <c r="DM153" s="5">
        <f>INDEX('Team forecast'!$M$3:$AU$22,MATCH($B153,'Team forecast'!$B$3:$B$22,0),MATCH(DM$1,'Team forecast'!$M$2:$AU$2,0))*IF($Y153&gt;0,5000,0)</f>
        <v>0</v>
      </c>
      <c r="DN153" s="5">
        <f>INDEX('Team forecast'!$M$3:$AU$22,MATCH($B153,'Team forecast'!$B$3:$B$22,0),MATCH(DN$1,'Team forecast'!$M$2:$AU$2,0))*IF($Y153&gt;0,-15000,0)</f>
        <v>0</v>
      </c>
      <c r="DO153" s="5">
        <f t="shared" si="201"/>
        <v>0</v>
      </c>
      <c r="DP153" s="5">
        <f t="shared" si="202"/>
        <v>0</v>
      </c>
      <c r="DQ153" s="5">
        <f t="shared" si="203"/>
        <v>0</v>
      </c>
      <c r="DR153" s="5">
        <f t="shared" si="204"/>
        <v>0</v>
      </c>
      <c r="DS153" s="5">
        <f t="shared" si="205"/>
        <v>0</v>
      </c>
      <c r="DT153" s="5">
        <f t="shared" si="206"/>
        <v>-7400</v>
      </c>
      <c r="DU153" s="5">
        <f t="shared" si="207"/>
        <v>0</v>
      </c>
      <c r="DV153" s="5">
        <f t="shared" si="208"/>
        <v>0</v>
      </c>
      <c r="DW153" s="5">
        <f t="shared" si="209"/>
        <v>0</v>
      </c>
      <c r="DX153" s="5">
        <f>IFERROR(SUM(DL153:DW153),0)*((Cockpit!$C$3)^5)</f>
        <v>-1243.7179999999996</v>
      </c>
      <c r="DY153" s="5">
        <f t="shared" si="210"/>
        <v>12507.940540145994</v>
      </c>
      <c r="DZ153" s="5" t="str">
        <f>IF(ISERROR(MATCH(A153,'Current squad'!B:B,0)),"No","Yes")</f>
        <v>No</v>
      </c>
      <c r="EA153" s="5" cm="1">
        <f t="array" ref="EA153">IFERROR(_xlfn.IFS(DZ153="Yes",0,DZ153="No",H153*1%),999999)</f>
        <v>50760</v>
      </c>
      <c r="EB153" s="5">
        <f t="shared" si="152"/>
        <v>5126760</v>
      </c>
      <c r="EC153" s="5">
        <f t="shared" si="211"/>
        <v>-38252.059459854005</v>
      </c>
      <c r="ED153" s="1">
        <f t="shared" si="153"/>
        <v>-7.5358667178593393E-3</v>
      </c>
      <c r="EE153" s="5">
        <f>RANK(EC153,$EC$2:$EC$572)+COUNTIF($EC$2:EC153,EC153)-1</f>
        <v>397</v>
      </c>
      <c r="EF153" s="4">
        <f>RANK(ED153,$ED$2:$ED$572)+COUNTIF($ED$2:ED153,ED153)-1</f>
        <v>173</v>
      </c>
    </row>
    <row r="154" spans="1:136" x14ac:dyDescent="0.3">
      <c r="A154" t="str">
        <f>IF(Holdet.dk!A154&lt;&gt;"",Holdet.dk!A154,"")</f>
        <v>Illan Meslier</v>
      </c>
      <c r="B154" t="str">
        <f>INDEX(Holdet.dk!B:B,MATCH($A154,Holdet.dk!$A:$A,0))</f>
        <v>Leeds United</v>
      </c>
      <c r="C154" t="str">
        <f>INDEX(Holdet.dk!C:C,MATCH($A154,Holdet.dk!$A:$A,0))</f>
        <v>Goalkeeper</v>
      </c>
      <c r="D154" t="str">
        <f>INDEX(Holdet.dk!D:D,MATCH($A154,Holdet.dk!$A:$A,0))</f>
        <v>4.694.000</v>
      </c>
      <c r="E154" s="1">
        <f>IFERROR(_xlfn.NUMBERVALUE(INDEX(Holdet.dk!$E:$E,MATCH($A154,Holdet.dk!$A:$A,0)),","),0)</f>
        <v>0.23</v>
      </c>
      <c r="F154" t="str">
        <f>IF(INDEX(Lookup!H:H,MATCH('Master data'!A154,Lookup!G:G,0))=0,A154,INDEX(Lookup!H:H,MATCH('Master data'!A154,Lookup!G:G,0)))</f>
        <v>Illan Meslier</v>
      </c>
      <c r="G154" t="str">
        <f>IFERROR(INDEX(Lookup!B:B,MATCH(INDEX(Rotowire!C:C,MATCH(F154,Rotowire!A:A,0)),Lookup!D:D,0)),"")</f>
        <v>West Bromwich</v>
      </c>
      <c r="H154" s="5">
        <f t="shared" si="144"/>
        <v>4694000</v>
      </c>
      <c r="I154" s="19">
        <f>IFERROR(INDEX('Team forecast'!$G$3:$I$22,MATCH($B154,'Team forecast'!$B$3:$B$22,0),MATCH(I$1,'Team forecast'!$G$2:$I$2,0)),0)</f>
        <v>0.79646017699115057</v>
      </c>
      <c r="J154" s="19">
        <f>IFERROR(INDEX('Team forecast'!$G$3:$I$22,MATCH($B154,'Team forecast'!$B$3:$B$22,0),MATCH(J$1,'Team forecast'!$G$2:$I$2,0)),0)</f>
        <v>1.1504424778761062</v>
      </c>
      <c r="K154" s="19">
        <f>IFERROR(INDEX('Team forecast'!$G$3:$I$22,MATCH($B154,'Team forecast'!$B$3:$B$22,0),MATCH(K$1,'Team forecast'!$G$2:$I$2,0)),0)</f>
        <v>0.82585391828488663</v>
      </c>
      <c r="L154">
        <f>SUMIFS(Rotowire!E:E,Rotowire!$A:$A,'Master data'!$F154)</f>
        <v>95</v>
      </c>
      <c r="M154" s="2">
        <f>SUMIFS(Rotowire!F:F,Rotowire!$A:$A,'Master data'!$F154)*I154</f>
        <v>7.964601769911506E-3</v>
      </c>
      <c r="N154" s="2">
        <f>SUMIFS(Rotowire!G:G,Rotowire!$A:$A,'Master data'!$F154)*I154</f>
        <v>0</v>
      </c>
      <c r="O154" s="2">
        <f>SUMIFS(Rotowire!I:I,Rotowire!$A:$A,'Master data'!$F154)*I154</f>
        <v>0</v>
      </c>
      <c r="P154" s="2">
        <f>SUMIFS(Rotowire!W:W,Rotowire!$A:$A,'Master data'!$F154)*K154</f>
        <v>0.27253179303401259</v>
      </c>
      <c r="Q154" s="2">
        <f>SUMIFS(Rotowire!Y:Y,Rotowire!$A:$A,'Master data'!$F154)*J154</f>
        <v>3.0026548672566369</v>
      </c>
      <c r="R154" s="2">
        <f>SUMIFS(Rotowire!AB:AB,Rotowire!$A:$A,'Master data'!$F154)</f>
        <v>0</v>
      </c>
      <c r="S154" s="2">
        <f>SUMIFS(Rotowire!AC:AC,Rotowire!$A:$A,'Master data'!$F154)</f>
        <v>0</v>
      </c>
      <c r="T154" s="2">
        <f>INDEX('Team forecast'!D$3:D$22,MATCH($B154,'Team forecast'!$B$3:$B$22,0))</f>
        <v>1.8</v>
      </c>
      <c r="U154" s="2">
        <f>INDEX('Team forecast'!E$3:E$22,MATCH($B154,'Team forecast'!$B$3:$B$22,0))</f>
        <v>1.3</v>
      </c>
      <c r="V154" s="2">
        <f>INDEX('Team forecast'!J$3:J$22,MATCH($B154,'Team forecast'!$B$3:$B$22,0))</f>
        <v>0.4859</v>
      </c>
      <c r="W154" s="2">
        <f>INDEX('Team forecast'!K$3:K$22,MATCH($B154,'Team forecast'!$B$3:$B$22,0))</f>
        <v>0.23730000000000001</v>
      </c>
      <c r="X154" s="2">
        <f>INDEX('Team forecast'!L$3:L$22,MATCH($B154,'Team forecast'!$B$3:$B$22,0))</f>
        <v>0.27679999999999999</v>
      </c>
      <c r="Y154" s="5">
        <f t="shared" si="145"/>
        <v>7000</v>
      </c>
      <c r="Z154" s="5">
        <f t="shared" si="146"/>
        <v>12147.5</v>
      </c>
      <c r="AA154" s="5">
        <f t="shared" si="147"/>
        <v>1186.5</v>
      </c>
      <c r="AB154" s="5">
        <f t="shared" si="148"/>
        <v>-4152</v>
      </c>
      <c r="AC154" s="5">
        <f t="shared" si="149"/>
        <v>0</v>
      </c>
      <c r="AD154" s="5">
        <f t="shared" si="154"/>
        <v>0</v>
      </c>
      <c r="AE154" s="5">
        <f t="shared" si="155"/>
        <v>0</v>
      </c>
      <c r="AF154" s="5">
        <f t="shared" si="150"/>
        <v>20439.884477550946</v>
      </c>
      <c r="AG154" s="5">
        <f t="shared" si="151"/>
        <v>15013.274336283184</v>
      </c>
      <c r="AH154" s="5">
        <f t="shared" si="156"/>
        <v>0</v>
      </c>
      <c r="AI154" s="5">
        <f t="shared" si="157"/>
        <v>0</v>
      </c>
      <c r="AJ154" s="5">
        <f t="shared" si="158"/>
        <v>18000</v>
      </c>
      <c r="AK154" s="5">
        <f t="shared" si="159"/>
        <v>-10400</v>
      </c>
      <c r="AL154" s="5">
        <f>IFERROR(SUM(Y154:AK154),-5000)*((Cockpit!$C$3)^0)</f>
        <v>59235.158813834132</v>
      </c>
      <c r="AM154" s="19">
        <f>INDEX('Team forecast'!$M$3:$AU$22,MATCH($B154,'Team forecast'!$B$3:$B$22,0),MATCH(AM$1,'Team forecast'!$M$2:$AU$2,0))</f>
        <v>0</v>
      </c>
      <c r="AN154" s="19">
        <f>INDEX('Team forecast'!$M$3:$AU$22,MATCH($B154,'Team forecast'!$B$3:$B$22,0),MATCH(AN$1,'Team forecast'!$M$2:$AU$2,0))</f>
        <v>0</v>
      </c>
      <c r="AO154" s="19">
        <f>INDEX('Team forecast'!$M$3:$AU$22,MATCH($B154,'Team forecast'!$B$3:$B$22,0),MATCH(AO$1,'Team forecast'!$M$2:$AU$2,0))</f>
        <v>0</v>
      </c>
      <c r="AP154" s="19">
        <f>INDEX('Team forecast'!$M$3:$AU$22,MATCH($B154,'Team forecast'!$B$3:$B$22,0),MATCH(AP$1,'Team forecast'!$M$2:$AU$2,0))</f>
        <v>0</v>
      </c>
      <c r="AQ154" s="5">
        <f t="shared" si="160"/>
        <v>7000</v>
      </c>
      <c r="AR154" s="5">
        <f>INDEX('Team forecast'!$M$3:$AU$22,MATCH($B154,'Team forecast'!$B$3:$B$22,0),MATCH(AR$1,'Team forecast'!$M$2:$AU$2,0))*IF($Y154&gt;0,25000,0)</f>
        <v>0</v>
      </c>
      <c r="AS154" s="5">
        <f>INDEX('Team forecast'!$M$3:$AU$22,MATCH($B154,'Team forecast'!$B$3:$B$22,0),MATCH(AS$1,'Team forecast'!$M$2:$AU$2,0))*IF($Y154&gt;0,5000,0)</f>
        <v>0</v>
      </c>
      <c r="AT154" s="5">
        <f>INDEX('Team forecast'!$M$3:$AU$22,MATCH($B154,'Team forecast'!$B$3:$B$22,0),MATCH(AT$1,'Team forecast'!$M$2:$AU$2,0))*IF($Y154&gt;0,-15000,0)</f>
        <v>0</v>
      </c>
      <c r="AU154" s="5">
        <f t="shared" si="161"/>
        <v>0</v>
      </c>
      <c r="AV154" s="5">
        <f t="shared" si="162"/>
        <v>0</v>
      </c>
      <c r="AW154" s="5">
        <f t="shared" si="163"/>
        <v>0</v>
      </c>
      <c r="AX154" s="5">
        <f t="shared" si="164"/>
        <v>0</v>
      </c>
      <c r="AY154" s="5">
        <f t="shared" si="165"/>
        <v>0</v>
      </c>
      <c r="AZ154" s="5">
        <f t="shared" si="166"/>
        <v>0</v>
      </c>
      <c r="BA154" s="5">
        <f t="shared" si="167"/>
        <v>0</v>
      </c>
      <c r="BB154" s="5">
        <f t="shared" si="168"/>
        <v>0</v>
      </c>
      <c r="BC154" s="5">
        <f t="shared" si="169"/>
        <v>0</v>
      </c>
      <c r="BD154" s="5">
        <f>IFERROR(SUM(AR154:BC154),0)*((Cockpit!$C$3)^1)</f>
        <v>0</v>
      </c>
      <c r="BE154" s="19">
        <f>INDEX('Team forecast'!$M$3:$AU$22,MATCH($B154,'Team forecast'!$B$3:$B$22,0),MATCH(BE$1,'Team forecast'!$M$2:$AU$2,0))</f>
        <v>0</v>
      </c>
      <c r="BF154" s="19">
        <f>INDEX('Team forecast'!$M$3:$AU$22,MATCH($B154,'Team forecast'!$B$3:$B$22,0),MATCH(BF$1,'Team forecast'!$M$2:$AU$2,0))</f>
        <v>0</v>
      </c>
      <c r="BG154" s="19">
        <f>INDEX('Team forecast'!$M$3:$AU$22,MATCH($B154,'Team forecast'!$B$3:$B$22,0),MATCH(BG$1,'Team forecast'!$M$2:$AU$2,0))</f>
        <v>0</v>
      </c>
      <c r="BH154" s="19">
        <f>INDEX('Team forecast'!$M$3:$AU$22,MATCH($B154,'Team forecast'!$B$3:$B$22,0),MATCH(BH$1,'Team forecast'!$M$2:$AU$2,0))</f>
        <v>0</v>
      </c>
      <c r="BI154" s="5">
        <f t="shared" si="170"/>
        <v>7000</v>
      </c>
      <c r="BJ154" s="5">
        <f>INDEX('Team forecast'!$M$3:$AU$22,MATCH($B154,'Team forecast'!$B$3:$B$22,0),MATCH(BJ$1,'Team forecast'!$M$2:$AU$2,0))*IF($Y154&gt;0,25000,0)</f>
        <v>0</v>
      </c>
      <c r="BK154" s="5">
        <f>INDEX('Team forecast'!$M$3:$AU$22,MATCH($B154,'Team forecast'!$B$3:$B$22,0),MATCH(BK$1,'Team forecast'!$M$2:$AU$2,0))*IF($Y154&gt;0,5000,0)</f>
        <v>0</v>
      </c>
      <c r="BL154" s="5">
        <f>INDEX('Team forecast'!$M$3:$AU$22,MATCH($B154,'Team forecast'!$B$3:$B$22,0),MATCH(BL$1,'Team forecast'!$M$2:$AU$2,0))*IF($Y154&gt;0,-15000,0)</f>
        <v>0</v>
      </c>
      <c r="BM154" s="5">
        <f t="shared" si="171"/>
        <v>0</v>
      </c>
      <c r="BN154" s="5">
        <f t="shared" si="172"/>
        <v>0</v>
      </c>
      <c r="BO154" s="5">
        <f t="shared" si="173"/>
        <v>0</v>
      </c>
      <c r="BP154" s="5">
        <f t="shared" si="174"/>
        <v>0</v>
      </c>
      <c r="BQ154" s="5">
        <f t="shared" si="175"/>
        <v>0</v>
      </c>
      <c r="BR154" s="5">
        <f t="shared" si="176"/>
        <v>0</v>
      </c>
      <c r="BS154" s="5">
        <f t="shared" si="177"/>
        <v>0</v>
      </c>
      <c r="BT154" s="5">
        <f t="shared" si="178"/>
        <v>0</v>
      </c>
      <c r="BU154" s="5">
        <f t="shared" si="179"/>
        <v>0</v>
      </c>
      <c r="BV154" s="5">
        <f>IFERROR(SUM(BJ154:BU154),0)*((Cockpit!$C$3)^2)</f>
        <v>0</v>
      </c>
      <c r="BW154" s="19">
        <f>INDEX('Team forecast'!$M$3:$AU$22,MATCH($B154,'Team forecast'!$B$3:$B$22,0),MATCH(BW$1,'Team forecast'!$M$2:$AU$2,0))</f>
        <v>0</v>
      </c>
      <c r="BX154" s="19">
        <f>INDEX('Team forecast'!$M$3:$AU$22,MATCH($B154,'Team forecast'!$B$3:$B$22,0),MATCH(BX$1,'Team forecast'!$M$2:$AU$2,0))</f>
        <v>0</v>
      </c>
      <c r="BY154" s="19">
        <f>INDEX('Team forecast'!$M$3:$AU$22,MATCH($B154,'Team forecast'!$B$3:$B$22,0),MATCH(BY$1,'Team forecast'!$M$2:$AU$2,0))</f>
        <v>0</v>
      </c>
      <c r="BZ154" s="19">
        <f>INDEX('Team forecast'!$M$3:$AU$22,MATCH($B154,'Team forecast'!$B$3:$B$22,0),MATCH(BZ$1,'Team forecast'!$M$2:$AU$2,0))</f>
        <v>0</v>
      </c>
      <c r="CA154" s="5">
        <f t="shared" si="180"/>
        <v>7000</v>
      </c>
      <c r="CB154" s="5">
        <f>INDEX('Team forecast'!$M$3:$AU$22,MATCH($B154,'Team forecast'!$B$3:$B$22,0),MATCH(CB$1,'Team forecast'!$M$2:$AU$2,0))*IF($Y154&gt;0,25000,0)</f>
        <v>0</v>
      </c>
      <c r="CC154" s="5">
        <f>INDEX('Team forecast'!$M$3:$AU$22,MATCH($B154,'Team forecast'!$B$3:$B$22,0),MATCH(CC$1,'Team forecast'!$M$2:$AU$2,0))*IF($Y154&gt;0,5000,0)</f>
        <v>0</v>
      </c>
      <c r="CD154" s="5">
        <f>INDEX('Team forecast'!$M$3:$AU$22,MATCH($B154,'Team forecast'!$B$3:$B$22,0),MATCH(CD$1,'Team forecast'!$M$2:$AU$2,0))*IF($Y154&gt;0,-15000,0)</f>
        <v>0</v>
      </c>
      <c r="CE154" s="5">
        <f t="shared" si="181"/>
        <v>0</v>
      </c>
      <c r="CF154" s="5">
        <f t="shared" si="182"/>
        <v>0</v>
      </c>
      <c r="CG154" s="5">
        <f t="shared" si="183"/>
        <v>0</v>
      </c>
      <c r="CH154" s="5">
        <f t="shared" si="184"/>
        <v>0</v>
      </c>
      <c r="CI154" s="5">
        <f t="shared" si="185"/>
        <v>0</v>
      </c>
      <c r="CJ154" s="5">
        <f t="shared" si="186"/>
        <v>0</v>
      </c>
      <c r="CK154" s="5">
        <f t="shared" si="187"/>
        <v>0</v>
      </c>
      <c r="CL154" s="5">
        <f t="shared" si="188"/>
        <v>0</v>
      </c>
      <c r="CM154" s="5">
        <f t="shared" si="189"/>
        <v>0</v>
      </c>
      <c r="CN154" s="5">
        <f>IFERROR(SUM(CB154:CM154),0)*((Cockpit!$C$3)^3)</f>
        <v>0</v>
      </c>
      <c r="CO154" s="19">
        <f>INDEX('Team forecast'!$M$3:$AU$22,MATCH($B154,'Team forecast'!$B$3:$B$22,0),MATCH(CO$1,'Team forecast'!$M$2:$AU$2,0))</f>
        <v>0</v>
      </c>
      <c r="CP154" s="19">
        <f>INDEX('Team forecast'!$M$3:$AU$22,MATCH($B154,'Team forecast'!$B$3:$B$22,0),MATCH(CP$1,'Team forecast'!$M$2:$AU$2,0))</f>
        <v>0</v>
      </c>
      <c r="CQ154" s="19">
        <f>INDEX('Team forecast'!$M$3:$AU$22,MATCH($B154,'Team forecast'!$B$3:$B$22,0),MATCH(CQ$1,'Team forecast'!$M$2:$AU$2,0))</f>
        <v>0</v>
      </c>
      <c r="CR154" s="19">
        <f>INDEX('Team forecast'!$M$3:$AU$22,MATCH($B154,'Team forecast'!$B$3:$B$22,0),MATCH(CR$1,'Team forecast'!$M$2:$AU$2,0))</f>
        <v>0</v>
      </c>
      <c r="CS154" s="5">
        <f t="shared" si="190"/>
        <v>7000</v>
      </c>
      <c r="CT154" s="5">
        <f>INDEX('Team forecast'!$M$3:$AU$22,MATCH($B154,'Team forecast'!$B$3:$B$22,0),MATCH(CT$1,'Team forecast'!$M$2:$AU$2,0))*IF($Y154&gt;0,25000,0)</f>
        <v>0</v>
      </c>
      <c r="CU154" s="5">
        <f>INDEX('Team forecast'!$M$3:$AU$22,MATCH($B154,'Team forecast'!$B$3:$B$22,0),MATCH(CU$1,'Team forecast'!$M$2:$AU$2,0))*IF($Y154&gt;0,5000,0)</f>
        <v>0</v>
      </c>
      <c r="CV154" s="5">
        <f>INDEX('Team forecast'!$M$3:$AU$22,MATCH($B154,'Team forecast'!$B$3:$B$22,0),MATCH(CV$1,'Team forecast'!$M$2:$AU$2,0))*IF($Y154&gt;0,-15000,0)</f>
        <v>0</v>
      </c>
      <c r="CW154" s="5">
        <f t="shared" si="191"/>
        <v>0</v>
      </c>
      <c r="CX154" s="5">
        <f t="shared" si="192"/>
        <v>0</v>
      </c>
      <c r="CY154" s="5">
        <f t="shared" si="193"/>
        <v>0</v>
      </c>
      <c r="CZ154" s="5">
        <f t="shared" si="194"/>
        <v>0</v>
      </c>
      <c r="DA154" s="5">
        <f t="shared" si="195"/>
        <v>0</v>
      </c>
      <c r="DB154" s="5">
        <f t="shared" si="196"/>
        <v>0</v>
      </c>
      <c r="DC154" s="5">
        <f t="shared" si="197"/>
        <v>0</v>
      </c>
      <c r="DD154" s="5">
        <f t="shared" si="198"/>
        <v>0</v>
      </c>
      <c r="DE154" s="5">
        <f t="shared" si="199"/>
        <v>0</v>
      </c>
      <c r="DF154" s="5">
        <f>IFERROR(SUM(CT154:DE154),0)*((Cockpit!$C$3)^4)</f>
        <v>0</v>
      </c>
      <c r="DG154" s="19">
        <f>INDEX('Team forecast'!$M$3:$AU$22,MATCH($B154,'Team forecast'!$B$3:$B$22,0),MATCH(DG$1,'Team forecast'!$M$2:$AU$2,0))</f>
        <v>0</v>
      </c>
      <c r="DH154" s="19">
        <f>INDEX('Team forecast'!$M$3:$AU$22,MATCH($B154,'Team forecast'!$B$3:$B$22,0),MATCH(DH$1,'Team forecast'!$M$2:$AU$2,0))</f>
        <v>0</v>
      </c>
      <c r="DI154" s="19">
        <f>INDEX('Team forecast'!$M$3:$AU$22,MATCH($B154,'Team forecast'!$B$3:$B$22,0),MATCH(DI$1,'Team forecast'!$M$2:$AU$2,0))</f>
        <v>0</v>
      </c>
      <c r="DJ154" s="19">
        <f>INDEX('Team forecast'!$M$3:$AU$22,MATCH($B154,'Team forecast'!$B$3:$B$22,0),MATCH(DJ$1,'Team forecast'!$M$2:$AU$2,0))</f>
        <v>0</v>
      </c>
      <c r="DK154" s="5">
        <f t="shared" si="200"/>
        <v>7000</v>
      </c>
      <c r="DL154" s="5">
        <f>INDEX('Team forecast'!$M$3:$AU$22,MATCH($B154,'Team forecast'!$B$3:$B$22,0),MATCH(DL$1,'Team forecast'!$M$2:$AU$2,0))*IF($Y154&gt;0,25000,0)</f>
        <v>0</v>
      </c>
      <c r="DM154" s="5">
        <f>INDEX('Team forecast'!$M$3:$AU$22,MATCH($B154,'Team forecast'!$B$3:$B$22,0),MATCH(DM$1,'Team forecast'!$M$2:$AU$2,0))*IF($Y154&gt;0,5000,0)</f>
        <v>0</v>
      </c>
      <c r="DN154" s="5">
        <f>INDEX('Team forecast'!$M$3:$AU$22,MATCH($B154,'Team forecast'!$B$3:$B$22,0),MATCH(DN$1,'Team forecast'!$M$2:$AU$2,0))*IF($Y154&gt;0,-15000,0)</f>
        <v>0</v>
      </c>
      <c r="DO154" s="5">
        <f t="shared" si="201"/>
        <v>0</v>
      </c>
      <c r="DP154" s="5">
        <f t="shared" si="202"/>
        <v>0</v>
      </c>
      <c r="DQ154" s="5">
        <f t="shared" si="203"/>
        <v>0</v>
      </c>
      <c r="DR154" s="5">
        <f t="shared" si="204"/>
        <v>0</v>
      </c>
      <c r="DS154" s="5">
        <f t="shared" si="205"/>
        <v>0</v>
      </c>
      <c r="DT154" s="5">
        <f t="shared" si="206"/>
        <v>0</v>
      </c>
      <c r="DU154" s="5">
        <f t="shared" si="207"/>
        <v>0</v>
      </c>
      <c r="DV154" s="5">
        <f t="shared" si="208"/>
        <v>0</v>
      </c>
      <c r="DW154" s="5">
        <f t="shared" si="209"/>
        <v>0</v>
      </c>
      <c r="DX154" s="5">
        <f>IFERROR(SUM(DL154:DW154),0)*((Cockpit!$C$3)^5)</f>
        <v>0</v>
      </c>
      <c r="DY154" s="5">
        <f t="shared" si="210"/>
        <v>59235.158813834132</v>
      </c>
      <c r="DZ154" s="5" t="str">
        <f>IF(ISERROR(MATCH(A154,'Current squad'!B:B,0)),"No","Yes")</f>
        <v>No</v>
      </c>
      <c r="EA154" s="5" cm="1">
        <f t="array" ref="EA154">IFERROR(_xlfn.IFS(DZ154="Yes",0,DZ154="No",H154*1%),999999)</f>
        <v>46940</v>
      </c>
      <c r="EB154" s="5">
        <f t="shared" si="152"/>
        <v>4740940</v>
      </c>
      <c r="EC154" s="5">
        <f t="shared" si="211"/>
        <v>12295.158813834132</v>
      </c>
      <c r="ED154" s="1">
        <f t="shared" si="153"/>
        <v>2.6193350689889504E-3</v>
      </c>
      <c r="EE154" s="5">
        <f>RANK(EC154,$EC$2:$EC$572)+COUNTIF($EC$2:EC154,EC154)-1</f>
        <v>34</v>
      </c>
      <c r="EF154" s="4">
        <f>RANK(ED154,$ED$2:$ED$572)+COUNTIF($ED$2:ED154,ED154)-1</f>
        <v>34</v>
      </c>
    </row>
    <row r="155" spans="1:136" x14ac:dyDescent="0.3">
      <c r="A155" t="str">
        <f>IF(Holdet.dk!A155&lt;&gt;"",Holdet.dk!A155,"")</f>
        <v>Calum Chambers</v>
      </c>
      <c r="B155" t="str">
        <f>INDEX(Holdet.dk!B:B,MATCH($A155,Holdet.dk!$A:$A,0))</f>
        <v>Arsenal</v>
      </c>
      <c r="C155" t="str">
        <f>INDEX(Holdet.dk!C:C,MATCH($A155,Holdet.dk!$A:$A,0))</f>
        <v>Defense</v>
      </c>
      <c r="D155" t="str">
        <f>INDEX(Holdet.dk!D:D,MATCH($A155,Holdet.dk!$A:$A,0))</f>
        <v>2.793.000</v>
      </c>
      <c r="E155" s="1">
        <f>IFERROR(_xlfn.NUMBERVALUE(INDEX(Holdet.dk!$E:$E,MATCH($A155,Holdet.dk!$A:$A,0)),","),0)</f>
        <v>2.1000000000000001E-2</v>
      </c>
      <c r="F155" t="str">
        <f>IF(INDEX(Lookup!H:H,MATCH('Master data'!A155,Lookup!G:G,0))=0,A155,INDEX(Lookup!H:H,MATCH('Master data'!A155,Lookup!G:G,0)))</f>
        <v>Calum Chambers</v>
      </c>
      <c r="G155" t="str">
        <f>IFERROR(INDEX(Lookup!B:B,MATCH(INDEX(Rotowire!C:C,MATCH(F155,Rotowire!A:A,0)),Lookup!D:D,0)),"")</f>
        <v>Brighton and Hove</v>
      </c>
      <c r="H155" s="5">
        <f t="shared" si="144"/>
        <v>2793000</v>
      </c>
      <c r="I155" s="19">
        <f>IFERROR(INDEX('Team forecast'!$G$3:$I$22,MATCH($B155,'Team forecast'!$B$3:$B$22,0),MATCH(I$1,'Team forecast'!$G$2:$I$2,0)),0)</f>
        <v>0.68783068783068768</v>
      </c>
      <c r="J155" s="19">
        <f>IFERROR(INDEX('Team forecast'!$G$3:$I$22,MATCH($B155,'Team forecast'!$B$3:$B$22,0),MATCH(J$1,'Team forecast'!$G$2:$I$2,0)),0)</f>
        <v>0.99082568807339433</v>
      </c>
      <c r="K155" s="19">
        <f>IFERROR(INDEX('Team forecast'!$G$3:$I$22,MATCH($B155,'Team forecast'!$B$3:$B$22,0),MATCH(K$1,'Team forecast'!$G$2:$I$2,0)),0)</f>
        <v>0.99881036954393854</v>
      </c>
      <c r="L155">
        <f>SUMIFS(Rotowire!E:E,Rotowire!$A:$A,'Master data'!$F155)</f>
        <v>95</v>
      </c>
      <c r="M155" s="2">
        <f>SUMIFS(Rotowire!F:F,Rotowire!$A:$A,'Master data'!$F155)*I155</f>
        <v>1.3756613756613753E-2</v>
      </c>
      <c r="N155" s="2">
        <f>SUMIFS(Rotowire!G:G,Rotowire!$A:$A,'Master data'!$F155)*I155</f>
        <v>0.12380952380952377</v>
      </c>
      <c r="O155" s="2">
        <f>SUMIFS(Rotowire!I:I,Rotowire!$A:$A,'Master data'!$F155)*I155</f>
        <v>5.5026455026455014E-2</v>
      </c>
      <c r="P155" s="2">
        <f>SUMIFS(Rotowire!W:W,Rotowire!$A:$A,'Master data'!$F155)*K155</f>
        <v>0.33959552564493911</v>
      </c>
      <c r="Q155" s="2">
        <f>SUMIFS(Rotowire!Y:Y,Rotowire!$A:$A,'Master data'!$F155)*J155</f>
        <v>0</v>
      </c>
      <c r="R155" s="2">
        <f>SUMIFS(Rotowire!AB:AB,Rotowire!$A:$A,'Master data'!$F155)</f>
        <v>7.0000000000000007E-2</v>
      </c>
      <c r="S155" s="2">
        <f>SUMIFS(Rotowire!AC:AC,Rotowire!$A:$A,'Master data'!$F155)</f>
        <v>0.01</v>
      </c>
      <c r="T155" s="2">
        <f>INDEX('Team forecast'!D$3:D$22,MATCH($B155,'Team forecast'!$B$3:$B$22,0))</f>
        <v>1.3</v>
      </c>
      <c r="U155" s="2">
        <f>INDEX('Team forecast'!E$3:E$22,MATCH($B155,'Team forecast'!$B$3:$B$22,0))</f>
        <v>1.08</v>
      </c>
      <c r="V155" s="2">
        <f>INDEX('Team forecast'!J$3:J$22,MATCH($B155,'Team forecast'!$B$3:$B$22,0))</f>
        <v>0.41</v>
      </c>
      <c r="W155" s="2">
        <f>INDEX('Team forecast'!K$3:K$22,MATCH($B155,'Team forecast'!$B$3:$B$22,0))</f>
        <v>0.28310000000000002</v>
      </c>
      <c r="X155" s="2">
        <f>INDEX('Team forecast'!L$3:L$22,MATCH($B155,'Team forecast'!$B$3:$B$22,0))</f>
        <v>0.30690000000000001</v>
      </c>
      <c r="Y155" s="5">
        <f t="shared" si="145"/>
        <v>7000</v>
      </c>
      <c r="Z155" s="5">
        <f t="shared" si="146"/>
        <v>10250</v>
      </c>
      <c r="AA155" s="5">
        <f t="shared" si="147"/>
        <v>1415.5</v>
      </c>
      <c r="AB155" s="5">
        <f t="shared" si="148"/>
        <v>-4603.5</v>
      </c>
      <c r="AC155" s="5">
        <f t="shared" si="149"/>
        <v>2063.4920634920632</v>
      </c>
      <c r="AD155" s="5">
        <f t="shared" si="154"/>
        <v>6190.476190476189</v>
      </c>
      <c r="AE155" s="5">
        <f t="shared" si="155"/>
        <v>550.26455026455017</v>
      </c>
      <c r="AF155" s="5">
        <f t="shared" si="150"/>
        <v>16979.776282246956</v>
      </c>
      <c r="AG155" s="5">
        <f t="shared" si="151"/>
        <v>0</v>
      </c>
      <c r="AH155" s="5">
        <f t="shared" si="156"/>
        <v>-1400.0000000000002</v>
      </c>
      <c r="AI155" s="5">
        <f t="shared" si="157"/>
        <v>-500</v>
      </c>
      <c r="AJ155" s="5">
        <f t="shared" si="158"/>
        <v>13000</v>
      </c>
      <c r="AK155" s="5">
        <f t="shared" si="159"/>
        <v>-8640</v>
      </c>
      <c r="AL155" s="5">
        <f>IFERROR(SUM(Y155:AK155),-5000)*((Cockpit!$C$3)^0)</f>
        <v>42306.00908647976</v>
      </c>
      <c r="AM155" s="19">
        <f>INDEX('Team forecast'!$M$3:$AU$22,MATCH($B155,'Team forecast'!$B$3:$B$22,0),MATCH(AM$1,'Team forecast'!$M$2:$AU$2,0))</f>
        <v>0</v>
      </c>
      <c r="AN155" s="19">
        <f>INDEX('Team forecast'!$M$3:$AU$22,MATCH($B155,'Team forecast'!$B$3:$B$22,0),MATCH(AN$1,'Team forecast'!$M$2:$AU$2,0))</f>
        <v>0</v>
      </c>
      <c r="AO155" s="19">
        <f>INDEX('Team forecast'!$M$3:$AU$22,MATCH($B155,'Team forecast'!$B$3:$B$22,0),MATCH(AO$1,'Team forecast'!$M$2:$AU$2,0))</f>
        <v>0</v>
      </c>
      <c r="AP155" s="19">
        <f>INDEX('Team forecast'!$M$3:$AU$22,MATCH($B155,'Team forecast'!$B$3:$B$22,0),MATCH(AP$1,'Team forecast'!$M$2:$AU$2,0))</f>
        <v>0</v>
      </c>
      <c r="AQ155" s="5">
        <f t="shared" si="160"/>
        <v>7000</v>
      </c>
      <c r="AR155" s="5">
        <f>INDEX('Team forecast'!$M$3:$AU$22,MATCH($B155,'Team forecast'!$B$3:$B$22,0),MATCH(AR$1,'Team forecast'!$M$2:$AU$2,0))*IF($Y155&gt;0,25000,0)</f>
        <v>0</v>
      </c>
      <c r="AS155" s="5">
        <f>INDEX('Team forecast'!$M$3:$AU$22,MATCH($B155,'Team forecast'!$B$3:$B$22,0),MATCH(AS$1,'Team forecast'!$M$2:$AU$2,0))*IF($Y155&gt;0,5000,0)</f>
        <v>0</v>
      </c>
      <c r="AT155" s="5">
        <f>INDEX('Team forecast'!$M$3:$AU$22,MATCH($B155,'Team forecast'!$B$3:$B$22,0),MATCH(AT$1,'Team forecast'!$M$2:$AU$2,0))*IF($Y155&gt;0,-15000,0)</f>
        <v>0</v>
      </c>
      <c r="AU155" s="5">
        <f t="shared" si="161"/>
        <v>0</v>
      </c>
      <c r="AV155" s="5">
        <f t="shared" si="162"/>
        <v>0</v>
      </c>
      <c r="AW155" s="5">
        <f t="shared" si="163"/>
        <v>0</v>
      </c>
      <c r="AX155" s="5">
        <f t="shared" si="164"/>
        <v>0</v>
      </c>
      <c r="AY155" s="5">
        <f t="shared" si="165"/>
        <v>0</v>
      </c>
      <c r="AZ155" s="5">
        <f t="shared" si="166"/>
        <v>-1400.0000000000002</v>
      </c>
      <c r="BA155" s="5">
        <f t="shared" si="167"/>
        <v>-500</v>
      </c>
      <c r="BB155" s="5">
        <f t="shared" si="168"/>
        <v>0</v>
      </c>
      <c r="BC155" s="5">
        <f t="shared" si="169"/>
        <v>0</v>
      </c>
      <c r="BD155" s="5">
        <f>IFERROR(SUM(AR155:BC155),0)*((Cockpit!$C$3)^1)</f>
        <v>-1330</v>
      </c>
      <c r="BE155" s="19">
        <f>INDEX('Team forecast'!$M$3:$AU$22,MATCH($B155,'Team forecast'!$B$3:$B$22,0),MATCH(BE$1,'Team forecast'!$M$2:$AU$2,0))</f>
        <v>0</v>
      </c>
      <c r="BF155" s="19">
        <f>INDEX('Team forecast'!$M$3:$AU$22,MATCH($B155,'Team forecast'!$B$3:$B$22,0),MATCH(BF$1,'Team forecast'!$M$2:$AU$2,0))</f>
        <v>0</v>
      </c>
      <c r="BG155" s="19">
        <f>INDEX('Team forecast'!$M$3:$AU$22,MATCH($B155,'Team forecast'!$B$3:$B$22,0),MATCH(BG$1,'Team forecast'!$M$2:$AU$2,0))</f>
        <v>0</v>
      </c>
      <c r="BH155" s="19">
        <f>INDEX('Team forecast'!$M$3:$AU$22,MATCH($B155,'Team forecast'!$B$3:$B$22,0),MATCH(BH$1,'Team forecast'!$M$2:$AU$2,0))</f>
        <v>0</v>
      </c>
      <c r="BI155" s="5">
        <f t="shared" si="170"/>
        <v>7000</v>
      </c>
      <c r="BJ155" s="5">
        <f>INDEX('Team forecast'!$M$3:$AU$22,MATCH($B155,'Team forecast'!$B$3:$B$22,0),MATCH(BJ$1,'Team forecast'!$M$2:$AU$2,0))*IF($Y155&gt;0,25000,0)</f>
        <v>0</v>
      </c>
      <c r="BK155" s="5">
        <f>INDEX('Team forecast'!$M$3:$AU$22,MATCH($B155,'Team forecast'!$B$3:$B$22,0),MATCH(BK$1,'Team forecast'!$M$2:$AU$2,0))*IF($Y155&gt;0,5000,0)</f>
        <v>0</v>
      </c>
      <c r="BL155" s="5">
        <f>INDEX('Team forecast'!$M$3:$AU$22,MATCH($B155,'Team forecast'!$B$3:$B$22,0),MATCH(BL$1,'Team forecast'!$M$2:$AU$2,0))*IF($Y155&gt;0,-15000,0)</f>
        <v>0</v>
      </c>
      <c r="BM155" s="5">
        <f t="shared" si="171"/>
        <v>0</v>
      </c>
      <c r="BN155" s="5">
        <f t="shared" si="172"/>
        <v>0</v>
      </c>
      <c r="BO155" s="5">
        <f t="shared" si="173"/>
        <v>0</v>
      </c>
      <c r="BP155" s="5">
        <f t="shared" si="174"/>
        <v>0</v>
      </c>
      <c r="BQ155" s="5">
        <f t="shared" si="175"/>
        <v>0</v>
      </c>
      <c r="BR155" s="5">
        <f t="shared" si="176"/>
        <v>-1400.0000000000002</v>
      </c>
      <c r="BS155" s="5">
        <f t="shared" si="177"/>
        <v>-500</v>
      </c>
      <c r="BT155" s="5">
        <f t="shared" si="178"/>
        <v>0</v>
      </c>
      <c r="BU155" s="5">
        <f t="shared" si="179"/>
        <v>0</v>
      </c>
      <c r="BV155" s="5">
        <f>IFERROR(SUM(BJ155:BU155),0)*((Cockpit!$C$3)^2)</f>
        <v>-931</v>
      </c>
      <c r="BW155" s="19">
        <f>INDEX('Team forecast'!$M$3:$AU$22,MATCH($B155,'Team forecast'!$B$3:$B$22,0),MATCH(BW$1,'Team forecast'!$M$2:$AU$2,0))</f>
        <v>0</v>
      </c>
      <c r="BX155" s="19">
        <f>INDEX('Team forecast'!$M$3:$AU$22,MATCH($B155,'Team forecast'!$B$3:$B$22,0),MATCH(BX$1,'Team forecast'!$M$2:$AU$2,0))</f>
        <v>0</v>
      </c>
      <c r="BY155" s="19">
        <f>INDEX('Team forecast'!$M$3:$AU$22,MATCH($B155,'Team forecast'!$B$3:$B$22,0),MATCH(BY$1,'Team forecast'!$M$2:$AU$2,0))</f>
        <v>0</v>
      </c>
      <c r="BZ155" s="19">
        <f>INDEX('Team forecast'!$M$3:$AU$22,MATCH($B155,'Team forecast'!$B$3:$B$22,0),MATCH(BZ$1,'Team forecast'!$M$2:$AU$2,0))</f>
        <v>0</v>
      </c>
      <c r="CA155" s="5">
        <f t="shared" si="180"/>
        <v>7000</v>
      </c>
      <c r="CB155" s="5">
        <f>INDEX('Team forecast'!$M$3:$AU$22,MATCH($B155,'Team forecast'!$B$3:$B$22,0),MATCH(CB$1,'Team forecast'!$M$2:$AU$2,0))*IF($Y155&gt;0,25000,0)</f>
        <v>0</v>
      </c>
      <c r="CC155" s="5">
        <f>INDEX('Team forecast'!$M$3:$AU$22,MATCH($B155,'Team forecast'!$B$3:$B$22,0),MATCH(CC$1,'Team forecast'!$M$2:$AU$2,0))*IF($Y155&gt;0,5000,0)</f>
        <v>0</v>
      </c>
      <c r="CD155" s="5">
        <f>INDEX('Team forecast'!$M$3:$AU$22,MATCH($B155,'Team forecast'!$B$3:$B$22,0),MATCH(CD$1,'Team forecast'!$M$2:$AU$2,0))*IF($Y155&gt;0,-15000,0)</f>
        <v>0</v>
      </c>
      <c r="CE155" s="5">
        <f t="shared" si="181"/>
        <v>0</v>
      </c>
      <c r="CF155" s="5">
        <f t="shared" si="182"/>
        <v>0</v>
      </c>
      <c r="CG155" s="5">
        <f t="shared" si="183"/>
        <v>0</v>
      </c>
      <c r="CH155" s="5">
        <f t="shared" si="184"/>
        <v>0</v>
      </c>
      <c r="CI155" s="5">
        <f t="shared" si="185"/>
        <v>0</v>
      </c>
      <c r="CJ155" s="5">
        <f t="shared" si="186"/>
        <v>-1400.0000000000002</v>
      </c>
      <c r="CK155" s="5">
        <f t="shared" si="187"/>
        <v>-500</v>
      </c>
      <c r="CL155" s="5">
        <f t="shared" si="188"/>
        <v>0</v>
      </c>
      <c r="CM155" s="5">
        <f t="shared" si="189"/>
        <v>0</v>
      </c>
      <c r="CN155" s="5">
        <f>IFERROR(SUM(CB155:CM155),0)*((Cockpit!$C$3)^3)</f>
        <v>-651.69999999999993</v>
      </c>
      <c r="CO155" s="19">
        <f>INDEX('Team forecast'!$M$3:$AU$22,MATCH($B155,'Team forecast'!$B$3:$B$22,0),MATCH(CO$1,'Team forecast'!$M$2:$AU$2,0))</f>
        <v>0</v>
      </c>
      <c r="CP155" s="19">
        <f>INDEX('Team forecast'!$M$3:$AU$22,MATCH($B155,'Team forecast'!$B$3:$B$22,0),MATCH(CP$1,'Team forecast'!$M$2:$AU$2,0))</f>
        <v>0</v>
      </c>
      <c r="CQ155" s="19">
        <f>INDEX('Team forecast'!$M$3:$AU$22,MATCH($B155,'Team forecast'!$B$3:$B$22,0),MATCH(CQ$1,'Team forecast'!$M$2:$AU$2,0))</f>
        <v>0</v>
      </c>
      <c r="CR155" s="19">
        <f>INDEX('Team forecast'!$M$3:$AU$22,MATCH($B155,'Team forecast'!$B$3:$B$22,0),MATCH(CR$1,'Team forecast'!$M$2:$AU$2,0))</f>
        <v>0</v>
      </c>
      <c r="CS155" s="5">
        <f t="shared" si="190"/>
        <v>7000</v>
      </c>
      <c r="CT155" s="5">
        <f>INDEX('Team forecast'!$M$3:$AU$22,MATCH($B155,'Team forecast'!$B$3:$B$22,0),MATCH(CT$1,'Team forecast'!$M$2:$AU$2,0))*IF($Y155&gt;0,25000,0)</f>
        <v>0</v>
      </c>
      <c r="CU155" s="5">
        <f>INDEX('Team forecast'!$M$3:$AU$22,MATCH($B155,'Team forecast'!$B$3:$B$22,0),MATCH(CU$1,'Team forecast'!$M$2:$AU$2,0))*IF($Y155&gt;0,5000,0)</f>
        <v>0</v>
      </c>
      <c r="CV155" s="5">
        <f>INDEX('Team forecast'!$M$3:$AU$22,MATCH($B155,'Team forecast'!$B$3:$B$22,0),MATCH(CV$1,'Team forecast'!$M$2:$AU$2,0))*IF($Y155&gt;0,-15000,0)</f>
        <v>0</v>
      </c>
      <c r="CW155" s="5">
        <f t="shared" si="191"/>
        <v>0</v>
      </c>
      <c r="CX155" s="5">
        <f t="shared" si="192"/>
        <v>0</v>
      </c>
      <c r="CY155" s="5">
        <f t="shared" si="193"/>
        <v>0</v>
      </c>
      <c r="CZ155" s="5">
        <f t="shared" si="194"/>
        <v>0</v>
      </c>
      <c r="DA155" s="5">
        <f t="shared" si="195"/>
        <v>0</v>
      </c>
      <c r="DB155" s="5">
        <f t="shared" si="196"/>
        <v>-1400.0000000000002</v>
      </c>
      <c r="DC155" s="5">
        <f t="shared" si="197"/>
        <v>-500</v>
      </c>
      <c r="DD155" s="5">
        <f t="shared" si="198"/>
        <v>0</v>
      </c>
      <c r="DE155" s="5">
        <f t="shared" si="199"/>
        <v>0</v>
      </c>
      <c r="DF155" s="5">
        <f>IFERROR(SUM(CT155:DE155),0)*((Cockpit!$C$3)^4)</f>
        <v>-456.18999999999988</v>
      </c>
      <c r="DG155" s="19">
        <f>INDEX('Team forecast'!$M$3:$AU$22,MATCH($B155,'Team forecast'!$B$3:$B$22,0),MATCH(DG$1,'Team forecast'!$M$2:$AU$2,0))</f>
        <v>0</v>
      </c>
      <c r="DH155" s="19">
        <f>INDEX('Team forecast'!$M$3:$AU$22,MATCH($B155,'Team forecast'!$B$3:$B$22,0),MATCH(DH$1,'Team forecast'!$M$2:$AU$2,0))</f>
        <v>0</v>
      </c>
      <c r="DI155" s="19">
        <f>INDEX('Team forecast'!$M$3:$AU$22,MATCH($B155,'Team forecast'!$B$3:$B$22,0),MATCH(DI$1,'Team forecast'!$M$2:$AU$2,0))</f>
        <v>0</v>
      </c>
      <c r="DJ155" s="19">
        <f>INDEX('Team forecast'!$M$3:$AU$22,MATCH($B155,'Team forecast'!$B$3:$B$22,0),MATCH(DJ$1,'Team forecast'!$M$2:$AU$2,0))</f>
        <v>0</v>
      </c>
      <c r="DK155" s="5">
        <f t="shared" si="200"/>
        <v>7000</v>
      </c>
      <c r="DL155" s="5">
        <f>INDEX('Team forecast'!$M$3:$AU$22,MATCH($B155,'Team forecast'!$B$3:$B$22,0),MATCH(DL$1,'Team forecast'!$M$2:$AU$2,0))*IF($Y155&gt;0,25000,0)</f>
        <v>0</v>
      </c>
      <c r="DM155" s="5">
        <f>INDEX('Team forecast'!$M$3:$AU$22,MATCH($B155,'Team forecast'!$B$3:$B$22,0),MATCH(DM$1,'Team forecast'!$M$2:$AU$2,0))*IF($Y155&gt;0,5000,0)</f>
        <v>0</v>
      </c>
      <c r="DN155" s="5">
        <f>INDEX('Team forecast'!$M$3:$AU$22,MATCH($B155,'Team forecast'!$B$3:$B$22,0),MATCH(DN$1,'Team forecast'!$M$2:$AU$2,0))*IF($Y155&gt;0,-15000,0)</f>
        <v>0</v>
      </c>
      <c r="DO155" s="5">
        <f t="shared" si="201"/>
        <v>0</v>
      </c>
      <c r="DP155" s="5">
        <f t="shared" si="202"/>
        <v>0</v>
      </c>
      <c r="DQ155" s="5">
        <f t="shared" si="203"/>
        <v>0</v>
      </c>
      <c r="DR155" s="5">
        <f t="shared" si="204"/>
        <v>0</v>
      </c>
      <c r="DS155" s="5">
        <f t="shared" si="205"/>
        <v>0</v>
      </c>
      <c r="DT155" s="5">
        <f t="shared" si="206"/>
        <v>-1400.0000000000002</v>
      </c>
      <c r="DU155" s="5">
        <f t="shared" si="207"/>
        <v>-500</v>
      </c>
      <c r="DV155" s="5">
        <f t="shared" si="208"/>
        <v>0</v>
      </c>
      <c r="DW155" s="5">
        <f t="shared" si="209"/>
        <v>0</v>
      </c>
      <c r="DX155" s="5">
        <f>IFERROR(SUM(DL155:DW155),0)*((Cockpit!$C$3)^5)</f>
        <v>-319.33299999999991</v>
      </c>
      <c r="DY155" s="5">
        <f t="shared" si="210"/>
        <v>38617.786086479762</v>
      </c>
      <c r="DZ155" s="5" t="str">
        <f>IF(ISERROR(MATCH(A155,'Current squad'!B:B,0)),"No","Yes")</f>
        <v>No</v>
      </c>
      <c r="EA155" s="5" cm="1">
        <f t="array" ref="EA155">IFERROR(_xlfn.IFS(DZ155="Yes",0,DZ155="No",H155*1%),999999)</f>
        <v>27930</v>
      </c>
      <c r="EB155" s="5">
        <f t="shared" si="152"/>
        <v>2820930</v>
      </c>
      <c r="EC155" s="5">
        <f t="shared" si="211"/>
        <v>10687.786086479762</v>
      </c>
      <c r="ED155" s="1">
        <f t="shared" si="153"/>
        <v>3.8266330420622134E-3</v>
      </c>
      <c r="EE155" s="5">
        <f>RANK(EC155,$EC$2:$EC$572)+COUNTIF($EC$2:EC155,EC155)-1</f>
        <v>36</v>
      </c>
      <c r="EF155" s="4">
        <f>RANK(ED155,$ED$2:$ED$572)+COUNTIF($ED$2:ED155,ED155)-1</f>
        <v>19</v>
      </c>
    </row>
    <row r="156" spans="1:136" x14ac:dyDescent="0.3">
      <c r="A156" t="str">
        <f>IF(Holdet.dk!A156&lt;&gt;"",Holdet.dk!A156,"")</f>
        <v>Niall Huggins</v>
      </c>
      <c r="B156" t="str">
        <f>INDEX(Holdet.dk!B:B,MATCH($A156,Holdet.dk!$A:$A,0))</f>
        <v>Leeds United</v>
      </c>
      <c r="C156" t="str">
        <f>INDEX(Holdet.dk!C:C,MATCH($A156,Holdet.dk!$A:$A,0))</f>
        <v>Defense</v>
      </c>
      <c r="D156" t="str">
        <f>INDEX(Holdet.dk!D:D,MATCH($A156,Holdet.dk!$A:$A,0))</f>
        <v>1.917.000</v>
      </c>
      <c r="E156" s="1">
        <f>IFERROR(_xlfn.NUMBERVALUE(INDEX(Holdet.dk!$E:$E,MATCH($A156,Holdet.dk!$A:$A,0)),","),0)</f>
        <v>1E-3</v>
      </c>
      <c r="F156" t="str">
        <f>IF(INDEX(Lookup!H:H,MATCH('Master data'!A156,Lookup!G:G,0))=0,A156,INDEX(Lookup!H:H,MATCH('Master data'!A156,Lookup!G:G,0)))</f>
        <v>Niall Huggins</v>
      </c>
      <c r="G156" t="str">
        <f>IFERROR(INDEX(Lookup!B:B,MATCH(INDEX(Rotowire!C:C,MATCH(F156,Rotowire!A:A,0)),Lookup!D:D,0)),"")</f>
        <v/>
      </c>
      <c r="H156" s="5">
        <f t="shared" si="144"/>
        <v>1917000</v>
      </c>
      <c r="I156" s="19">
        <f>IFERROR(INDEX('Team forecast'!$G$3:$I$22,MATCH($B156,'Team forecast'!$B$3:$B$22,0),MATCH(I$1,'Team forecast'!$G$2:$I$2,0)),0)</f>
        <v>0.79646017699115057</v>
      </c>
      <c r="J156" s="19">
        <f>IFERROR(INDEX('Team forecast'!$G$3:$I$22,MATCH($B156,'Team forecast'!$B$3:$B$22,0),MATCH(J$1,'Team forecast'!$G$2:$I$2,0)),0)</f>
        <v>1.1504424778761062</v>
      </c>
      <c r="K156" s="19">
        <f>IFERROR(INDEX('Team forecast'!$G$3:$I$22,MATCH($B156,'Team forecast'!$B$3:$B$22,0),MATCH(K$1,'Team forecast'!$G$2:$I$2,0)),0)</f>
        <v>0.82585391828488663</v>
      </c>
      <c r="L156">
        <f>SUMIFS(Rotowire!E:E,Rotowire!$A:$A,'Master data'!$F156)</f>
        <v>0</v>
      </c>
      <c r="M156" s="2">
        <f>SUMIFS(Rotowire!F:F,Rotowire!$A:$A,'Master data'!$F156)*I156</f>
        <v>0</v>
      </c>
      <c r="N156" s="2">
        <f>SUMIFS(Rotowire!G:G,Rotowire!$A:$A,'Master data'!$F156)*I156</f>
        <v>0</v>
      </c>
      <c r="O156" s="2">
        <f>SUMIFS(Rotowire!I:I,Rotowire!$A:$A,'Master data'!$F156)*I156</f>
        <v>0</v>
      </c>
      <c r="P156" s="2">
        <f>SUMIFS(Rotowire!W:W,Rotowire!$A:$A,'Master data'!$F156)*K156</f>
        <v>0</v>
      </c>
      <c r="Q156" s="2">
        <f>SUMIFS(Rotowire!Y:Y,Rotowire!$A:$A,'Master data'!$F156)*J156</f>
        <v>0</v>
      </c>
      <c r="R156" s="2">
        <f>SUMIFS(Rotowire!AB:AB,Rotowire!$A:$A,'Master data'!$F156)</f>
        <v>0</v>
      </c>
      <c r="S156" s="2">
        <f>SUMIFS(Rotowire!AC:AC,Rotowire!$A:$A,'Master data'!$F156)</f>
        <v>0</v>
      </c>
      <c r="T156" s="2">
        <f>INDEX('Team forecast'!D$3:D$22,MATCH($B156,'Team forecast'!$B$3:$B$22,0))</f>
        <v>1.8</v>
      </c>
      <c r="U156" s="2">
        <f>INDEX('Team forecast'!E$3:E$22,MATCH($B156,'Team forecast'!$B$3:$B$22,0))</f>
        <v>1.3</v>
      </c>
      <c r="V156" s="2">
        <f>INDEX('Team forecast'!J$3:J$22,MATCH($B156,'Team forecast'!$B$3:$B$22,0))</f>
        <v>0.4859</v>
      </c>
      <c r="W156" s="2">
        <f>INDEX('Team forecast'!K$3:K$22,MATCH($B156,'Team forecast'!$B$3:$B$22,0))</f>
        <v>0.23730000000000001</v>
      </c>
      <c r="X156" s="2">
        <f>INDEX('Team forecast'!L$3:L$22,MATCH($B156,'Team forecast'!$B$3:$B$22,0))</f>
        <v>0.27679999999999999</v>
      </c>
      <c r="Y156" s="5">
        <f t="shared" si="145"/>
        <v>-5000</v>
      </c>
      <c r="Z156" s="5">
        <f t="shared" si="146"/>
        <v>0</v>
      </c>
      <c r="AA156" s="5">
        <f t="shared" si="147"/>
        <v>0</v>
      </c>
      <c r="AB156" s="5">
        <f t="shared" si="148"/>
        <v>0</v>
      </c>
      <c r="AC156" s="5">
        <f t="shared" si="149"/>
        <v>0</v>
      </c>
      <c r="AD156" s="5">
        <f t="shared" si="154"/>
        <v>0</v>
      </c>
      <c r="AE156" s="5">
        <f t="shared" si="155"/>
        <v>0</v>
      </c>
      <c r="AF156" s="5">
        <f t="shared" si="150"/>
        <v>0</v>
      </c>
      <c r="AG156" s="5">
        <f t="shared" si="151"/>
        <v>0</v>
      </c>
      <c r="AH156" s="5">
        <f t="shared" si="156"/>
        <v>0</v>
      </c>
      <c r="AI156" s="5">
        <f t="shared" si="157"/>
        <v>0</v>
      </c>
      <c r="AJ156" s="5">
        <f t="shared" si="158"/>
        <v>0</v>
      </c>
      <c r="AK156" s="5">
        <f t="shared" si="159"/>
        <v>0</v>
      </c>
      <c r="AL156" s="5">
        <f>IFERROR(SUM(Y156:AK156),-5000)*((Cockpit!$C$3)^0)</f>
        <v>-5000</v>
      </c>
      <c r="AM156" s="19">
        <f>INDEX('Team forecast'!$M$3:$AU$22,MATCH($B156,'Team forecast'!$B$3:$B$22,0),MATCH(AM$1,'Team forecast'!$M$2:$AU$2,0))</f>
        <v>0</v>
      </c>
      <c r="AN156" s="19">
        <f>INDEX('Team forecast'!$M$3:$AU$22,MATCH($B156,'Team forecast'!$B$3:$B$22,0),MATCH(AN$1,'Team forecast'!$M$2:$AU$2,0))</f>
        <v>0</v>
      </c>
      <c r="AO156" s="19">
        <f>INDEX('Team forecast'!$M$3:$AU$22,MATCH($B156,'Team forecast'!$B$3:$B$22,0),MATCH(AO$1,'Team forecast'!$M$2:$AU$2,0))</f>
        <v>0</v>
      </c>
      <c r="AP156" s="19">
        <f>INDEX('Team forecast'!$M$3:$AU$22,MATCH($B156,'Team forecast'!$B$3:$B$22,0),MATCH(AP$1,'Team forecast'!$M$2:$AU$2,0))</f>
        <v>0</v>
      </c>
      <c r="AQ156" s="5">
        <f t="shared" si="160"/>
        <v>-5000</v>
      </c>
      <c r="AR156" s="5">
        <f>INDEX('Team forecast'!$M$3:$AU$22,MATCH($B156,'Team forecast'!$B$3:$B$22,0),MATCH(AR$1,'Team forecast'!$M$2:$AU$2,0))*IF($Y156&gt;0,25000,0)</f>
        <v>0</v>
      </c>
      <c r="AS156" s="5">
        <f>INDEX('Team forecast'!$M$3:$AU$22,MATCH($B156,'Team forecast'!$B$3:$B$22,0),MATCH(AS$1,'Team forecast'!$M$2:$AU$2,0))*IF($Y156&gt;0,5000,0)</f>
        <v>0</v>
      </c>
      <c r="AT156" s="5">
        <f>INDEX('Team forecast'!$M$3:$AU$22,MATCH($B156,'Team forecast'!$B$3:$B$22,0),MATCH(AT$1,'Team forecast'!$M$2:$AU$2,0))*IF($Y156&gt;0,-15000,0)</f>
        <v>0</v>
      </c>
      <c r="AU156" s="5">
        <f t="shared" si="161"/>
        <v>0</v>
      </c>
      <c r="AV156" s="5">
        <f t="shared" si="162"/>
        <v>0</v>
      </c>
      <c r="AW156" s="5">
        <f t="shared" si="163"/>
        <v>0</v>
      </c>
      <c r="AX156" s="5">
        <f t="shared" si="164"/>
        <v>0</v>
      </c>
      <c r="AY156" s="5">
        <f t="shared" si="165"/>
        <v>0</v>
      </c>
      <c r="AZ156" s="5">
        <f t="shared" si="166"/>
        <v>0</v>
      </c>
      <c r="BA156" s="5">
        <f t="shared" si="167"/>
        <v>0</v>
      </c>
      <c r="BB156" s="5">
        <f t="shared" si="168"/>
        <v>0</v>
      </c>
      <c r="BC156" s="5">
        <f t="shared" si="169"/>
        <v>0</v>
      </c>
      <c r="BD156" s="5">
        <f>IFERROR(SUM(AR156:BC156),0)*((Cockpit!$C$3)^1)</f>
        <v>0</v>
      </c>
      <c r="BE156" s="19">
        <f>INDEX('Team forecast'!$M$3:$AU$22,MATCH($B156,'Team forecast'!$B$3:$B$22,0),MATCH(BE$1,'Team forecast'!$M$2:$AU$2,0))</f>
        <v>0</v>
      </c>
      <c r="BF156" s="19">
        <f>INDEX('Team forecast'!$M$3:$AU$22,MATCH($B156,'Team forecast'!$B$3:$B$22,0),MATCH(BF$1,'Team forecast'!$M$2:$AU$2,0))</f>
        <v>0</v>
      </c>
      <c r="BG156" s="19">
        <f>INDEX('Team forecast'!$M$3:$AU$22,MATCH($B156,'Team forecast'!$B$3:$B$22,0),MATCH(BG$1,'Team forecast'!$M$2:$AU$2,0))</f>
        <v>0</v>
      </c>
      <c r="BH156" s="19">
        <f>INDEX('Team forecast'!$M$3:$AU$22,MATCH($B156,'Team forecast'!$B$3:$B$22,0),MATCH(BH$1,'Team forecast'!$M$2:$AU$2,0))</f>
        <v>0</v>
      </c>
      <c r="BI156" s="5">
        <f t="shared" si="170"/>
        <v>-5000</v>
      </c>
      <c r="BJ156" s="5">
        <f>INDEX('Team forecast'!$M$3:$AU$22,MATCH($B156,'Team forecast'!$B$3:$B$22,0),MATCH(BJ$1,'Team forecast'!$M$2:$AU$2,0))*IF($Y156&gt;0,25000,0)</f>
        <v>0</v>
      </c>
      <c r="BK156" s="5">
        <f>INDEX('Team forecast'!$M$3:$AU$22,MATCH($B156,'Team forecast'!$B$3:$B$22,0),MATCH(BK$1,'Team forecast'!$M$2:$AU$2,0))*IF($Y156&gt;0,5000,0)</f>
        <v>0</v>
      </c>
      <c r="BL156" s="5">
        <f>INDEX('Team forecast'!$M$3:$AU$22,MATCH($B156,'Team forecast'!$B$3:$B$22,0),MATCH(BL$1,'Team forecast'!$M$2:$AU$2,0))*IF($Y156&gt;0,-15000,0)</f>
        <v>0</v>
      </c>
      <c r="BM156" s="5">
        <f t="shared" si="171"/>
        <v>0</v>
      </c>
      <c r="BN156" s="5">
        <f t="shared" si="172"/>
        <v>0</v>
      </c>
      <c r="BO156" s="5">
        <f t="shared" si="173"/>
        <v>0</v>
      </c>
      <c r="BP156" s="5">
        <f t="shared" si="174"/>
        <v>0</v>
      </c>
      <c r="BQ156" s="5">
        <f t="shared" si="175"/>
        <v>0</v>
      </c>
      <c r="BR156" s="5">
        <f t="shared" si="176"/>
        <v>0</v>
      </c>
      <c r="BS156" s="5">
        <f t="shared" si="177"/>
        <v>0</v>
      </c>
      <c r="BT156" s="5">
        <f t="shared" si="178"/>
        <v>0</v>
      </c>
      <c r="BU156" s="5">
        <f t="shared" si="179"/>
        <v>0</v>
      </c>
      <c r="BV156" s="5">
        <f>IFERROR(SUM(BJ156:BU156),0)*((Cockpit!$C$3)^2)</f>
        <v>0</v>
      </c>
      <c r="BW156" s="19">
        <f>INDEX('Team forecast'!$M$3:$AU$22,MATCH($B156,'Team forecast'!$B$3:$B$22,0),MATCH(BW$1,'Team forecast'!$M$2:$AU$2,0))</f>
        <v>0</v>
      </c>
      <c r="BX156" s="19">
        <f>INDEX('Team forecast'!$M$3:$AU$22,MATCH($B156,'Team forecast'!$B$3:$B$22,0),MATCH(BX$1,'Team forecast'!$M$2:$AU$2,0))</f>
        <v>0</v>
      </c>
      <c r="BY156" s="19">
        <f>INDEX('Team forecast'!$M$3:$AU$22,MATCH($B156,'Team forecast'!$B$3:$B$22,0),MATCH(BY$1,'Team forecast'!$M$2:$AU$2,0))</f>
        <v>0</v>
      </c>
      <c r="BZ156" s="19">
        <f>INDEX('Team forecast'!$M$3:$AU$22,MATCH($B156,'Team forecast'!$B$3:$B$22,0),MATCH(BZ$1,'Team forecast'!$M$2:$AU$2,0))</f>
        <v>0</v>
      </c>
      <c r="CA156" s="5">
        <f t="shared" si="180"/>
        <v>-5000</v>
      </c>
      <c r="CB156" s="5">
        <f>INDEX('Team forecast'!$M$3:$AU$22,MATCH($B156,'Team forecast'!$B$3:$B$22,0),MATCH(CB$1,'Team forecast'!$M$2:$AU$2,0))*IF($Y156&gt;0,25000,0)</f>
        <v>0</v>
      </c>
      <c r="CC156" s="5">
        <f>INDEX('Team forecast'!$M$3:$AU$22,MATCH($B156,'Team forecast'!$B$3:$B$22,0),MATCH(CC$1,'Team forecast'!$M$2:$AU$2,0))*IF($Y156&gt;0,5000,0)</f>
        <v>0</v>
      </c>
      <c r="CD156" s="5">
        <f>INDEX('Team forecast'!$M$3:$AU$22,MATCH($B156,'Team forecast'!$B$3:$B$22,0),MATCH(CD$1,'Team forecast'!$M$2:$AU$2,0))*IF($Y156&gt;0,-15000,0)</f>
        <v>0</v>
      </c>
      <c r="CE156" s="5">
        <f t="shared" si="181"/>
        <v>0</v>
      </c>
      <c r="CF156" s="5">
        <f t="shared" si="182"/>
        <v>0</v>
      </c>
      <c r="CG156" s="5">
        <f t="shared" si="183"/>
        <v>0</v>
      </c>
      <c r="CH156" s="5">
        <f t="shared" si="184"/>
        <v>0</v>
      </c>
      <c r="CI156" s="5">
        <f t="shared" si="185"/>
        <v>0</v>
      </c>
      <c r="CJ156" s="5">
        <f t="shared" si="186"/>
        <v>0</v>
      </c>
      <c r="CK156" s="5">
        <f t="shared" si="187"/>
        <v>0</v>
      </c>
      <c r="CL156" s="5">
        <f t="shared" si="188"/>
        <v>0</v>
      </c>
      <c r="CM156" s="5">
        <f t="shared" si="189"/>
        <v>0</v>
      </c>
      <c r="CN156" s="5">
        <f>IFERROR(SUM(CB156:CM156),0)*((Cockpit!$C$3)^3)</f>
        <v>0</v>
      </c>
      <c r="CO156" s="19">
        <f>INDEX('Team forecast'!$M$3:$AU$22,MATCH($B156,'Team forecast'!$B$3:$B$22,0),MATCH(CO$1,'Team forecast'!$M$2:$AU$2,0))</f>
        <v>0</v>
      </c>
      <c r="CP156" s="19">
        <f>INDEX('Team forecast'!$M$3:$AU$22,MATCH($B156,'Team forecast'!$B$3:$B$22,0),MATCH(CP$1,'Team forecast'!$M$2:$AU$2,0))</f>
        <v>0</v>
      </c>
      <c r="CQ156" s="19">
        <f>INDEX('Team forecast'!$M$3:$AU$22,MATCH($B156,'Team forecast'!$B$3:$B$22,0),MATCH(CQ$1,'Team forecast'!$M$2:$AU$2,0))</f>
        <v>0</v>
      </c>
      <c r="CR156" s="19">
        <f>INDEX('Team forecast'!$M$3:$AU$22,MATCH($B156,'Team forecast'!$B$3:$B$22,0),MATCH(CR$1,'Team forecast'!$M$2:$AU$2,0))</f>
        <v>0</v>
      </c>
      <c r="CS156" s="5">
        <f t="shared" si="190"/>
        <v>-5000</v>
      </c>
      <c r="CT156" s="5">
        <f>INDEX('Team forecast'!$M$3:$AU$22,MATCH($B156,'Team forecast'!$B$3:$B$22,0),MATCH(CT$1,'Team forecast'!$M$2:$AU$2,0))*IF($Y156&gt;0,25000,0)</f>
        <v>0</v>
      </c>
      <c r="CU156" s="5">
        <f>INDEX('Team forecast'!$M$3:$AU$22,MATCH($B156,'Team forecast'!$B$3:$B$22,0),MATCH(CU$1,'Team forecast'!$M$2:$AU$2,0))*IF($Y156&gt;0,5000,0)</f>
        <v>0</v>
      </c>
      <c r="CV156" s="5">
        <f>INDEX('Team forecast'!$M$3:$AU$22,MATCH($B156,'Team forecast'!$B$3:$B$22,0),MATCH(CV$1,'Team forecast'!$M$2:$AU$2,0))*IF($Y156&gt;0,-15000,0)</f>
        <v>0</v>
      </c>
      <c r="CW156" s="5">
        <f t="shared" si="191"/>
        <v>0</v>
      </c>
      <c r="CX156" s="5">
        <f t="shared" si="192"/>
        <v>0</v>
      </c>
      <c r="CY156" s="5">
        <f t="shared" si="193"/>
        <v>0</v>
      </c>
      <c r="CZ156" s="5">
        <f t="shared" si="194"/>
        <v>0</v>
      </c>
      <c r="DA156" s="5">
        <f t="shared" si="195"/>
        <v>0</v>
      </c>
      <c r="DB156" s="5">
        <f t="shared" si="196"/>
        <v>0</v>
      </c>
      <c r="DC156" s="5">
        <f t="shared" si="197"/>
        <v>0</v>
      </c>
      <c r="DD156" s="5">
        <f t="shared" si="198"/>
        <v>0</v>
      </c>
      <c r="DE156" s="5">
        <f t="shared" si="199"/>
        <v>0</v>
      </c>
      <c r="DF156" s="5">
        <f>IFERROR(SUM(CT156:DE156),0)*((Cockpit!$C$3)^4)</f>
        <v>0</v>
      </c>
      <c r="DG156" s="19">
        <f>INDEX('Team forecast'!$M$3:$AU$22,MATCH($B156,'Team forecast'!$B$3:$B$22,0),MATCH(DG$1,'Team forecast'!$M$2:$AU$2,0))</f>
        <v>0</v>
      </c>
      <c r="DH156" s="19">
        <f>INDEX('Team forecast'!$M$3:$AU$22,MATCH($B156,'Team forecast'!$B$3:$B$22,0),MATCH(DH$1,'Team forecast'!$M$2:$AU$2,0))</f>
        <v>0</v>
      </c>
      <c r="DI156" s="19">
        <f>INDEX('Team forecast'!$M$3:$AU$22,MATCH($B156,'Team forecast'!$B$3:$B$22,0),MATCH(DI$1,'Team forecast'!$M$2:$AU$2,0))</f>
        <v>0</v>
      </c>
      <c r="DJ156" s="19">
        <f>INDEX('Team forecast'!$M$3:$AU$22,MATCH($B156,'Team forecast'!$B$3:$B$22,0),MATCH(DJ$1,'Team forecast'!$M$2:$AU$2,0))</f>
        <v>0</v>
      </c>
      <c r="DK156" s="5">
        <f t="shared" si="200"/>
        <v>-5000</v>
      </c>
      <c r="DL156" s="5">
        <f>INDEX('Team forecast'!$M$3:$AU$22,MATCH($B156,'Team forecast'!$B$3:$B$22,0),MATCH(DL$1,'Team forecast'!$M$2:$AU$2,0))*IF($Y156&gt;0,25000,0)</f>
        <v>0</v>
      </c>
      <c r="DM156" s="5">
        <f>INDEX('Team forecast'!$M$3:$AU$22,MATCH($B156,'Team forecast'!$B$3:$B$22,0),MATCH(DM$1,'Team forecast'!$M$2:$AU$2,0))*IF($Y156&gt;0,5000,0)</f>
        <v>0</v>
      </c>
      <c r="DN156" s="5">
        <f>INDEX('Team forecast'!$M$3:$AU$22,MATCH($B156,'Team forecast'!$B$3:$B$22,0),MATCH(DN$1,'Team forecast'!$M$2:$AU$2,0))*IF($Y156&gt;0,-15000,0)</f>
        <v>0</v>
      </c>
      <c r="DO156" s="5">
        <f t="shared" si="201"/>
        <v>0</v>
      </c>
      <c r="DP156" s="5">
        <f t="shared" si="202"/>
        <v>0</v>
      </c>
      <c r="DQ156" s="5">
        <f t="shared" si="203"/>
        <v>0</v>
      </c>
      <c r="DR156" s="5">
        <f t="shared" si="204"/>
        <v>0</v>
      </c>
      <c r="DS156" s="5">
        <f t="shared" si="205"/>
        <v>0</v>
      </c>
      <c r="DT156" s="5">
        <f t="shared" si="206"/>
        <v>0</v>
      </c>
      <c r="DU156" s="5">
        <f t="shared" si="207"/>
        <v>0</v>
      </c>
      <c r="DV156" s="5">
        <f t="shared" si="208"/>
        <v>0</v>
      </c>
      <c r="DW156" s="5">
        <f t="shared" si="209"/>
        <v>0</v>
      </c>
      <c r="DX156" s="5">
        <f>IFERROR(SUM(DL156:DW156),0)*((Cockpit!$C$3)^5)</f>
        <v>0</v>
      </c>
      <c r="DY156" s="5">
        <f t="shared" si="210"/>
        <v>-5000</v>
      </c>
      <c r="DZ156" s="5" t="str">
        <f>IF(ISERROR(MATCH(A156,'Current squad'!B:B,0)),"No","Yes")</f>
        <v>No</v>
      </c>
      <c r="EA156" s="5" cm="1">
        <f t="array" ref="EA156">IFERROR(_xlfn.IFS(DZ156="Yes",0,DZ156="No",H156*1%),999999)</f>
        <v>19170</v>
      </c>
      <c r="EB156" s="5">
        <f t="shared" si="152"/>
        <v>1936170</v>
      </c>
      <c r="EC156" s="5">
        <f t="shared" si="211"/>
        <v>-24170</v>
      </c>
      <c r="ED156" s="1">
        <f t="shared" si="153"/>
        <v>-1.2608242044861764E-2</v>
      </c>
      <c r="EE156" s="5">
        <f>RANK(EC156,$EC$2:$EC$572)+COUNTIF($EC$2:EC156,EC156)-1</f>
        <v>221</v>
      </c>
      <c r="EF156" s="4">
        <f>RANK(ED156,$ED$2:$ED$572)+COUNTIF($ED$2:ED156,ED156)-1</f>
        <v>493</v>
      </c>
    </row>
    <row r="157" spans="1:136" x14ac:dyDescent="0.3">
      <c r="A157" t="str">
        <f>IF(Holdet.dk!A157&lt;&gt;"",Holdet.dk!A157,"")</f>
        <v>Trent Alexander-Arnold</v>
      </c>
      <c r="B157" t="str">
        <f>INDEX(Holdet.dk!B:B,MATCH($A157,Holdet.dk!$A:$A,0))</f>
        <v>Liverpool</v>
      </c>
      <c r="C157" t="str">
        <f>INDEX(Holdet.dk!C:C,MATCH($A157,Holdet.dk!$A:$A,0))</f>
        <v>Defense</v>
      </c>
      <c r="D157" t="str">
        <f>INDEX(Holdet.dk!D:D,MATCH($A157,Holdet.dk!$A:$A,0))</f>
        <v>7.430.000</v>
      </c>
      <c r="E157" s="1">
        <f>IFERROR(_xlfn.NUMBERVALUE(INDEX(Holdet.dk!$E:$E,MATCH($A157,Holdet.dk!$A:$A,0)),","),0)</f>
        <v>5.9000000000000004E-2</v>
      </c>
      <c r="F157" t="str">
        <f>IF(INDEX(Lookup!H:H,MATCH('Master data'!A157,Lookup!G:G,0))=0,A157,INDEX(Lookup!H:H,MATCH('Master data'!A157,Lookup!G:G,0)))</f>
        <v>Trent Alexander-Arnold</v>
      </c>
      <c r="G157" t="str">
        <f>IFERROR(INDEX(Lookup!B:B,MATCH(INDEX(Rotowire!C:C,MATCH(F157,Rotowire!A:A,0)),Lookup!D:D,0)),"")</f>
        <v>Crystal Palace</v>
      </c>
      <c r="H157" s="5">
        <f t="shared" si="144"/>
        <v>7430000</v>
      </c>
      <c r="I157" s="19">
        <f>IFERROR(INDEX('Team forecast'!$G$3:$I$22,MATCH($B157,'Team forecast'!$B$3:$B$22,0),MATCH(I$1,'Team forecast'!$G$2:$I$2,0)),0)</f>
        <v>1.0823529411764703</v>
      </c>
      <c r="J157" s="19">
        <f>IFERROR(INDEX('Team forecast'!$G$3:$I$22,MATCH($B157,'Team forecast'!$B$3:$B$22,0),MATCH(J$1,'Team forecast'!$G$2:$I$2,0)),0)</f>
        <v>0.66666666666666652</v>
      </c>
      <c r="K157" s="19">
        <f>IFERROR(INDEX('Team forecast'!$G$3:$I$22,MATCH($B157,'Team forecast'!$B$3:$B$22,0),MATCH(K$1,'Team forecast'!$G$2:$I$2,0)),0)</f>
        <v>1.2636055410679863</v>
      </c>
      <c r="L157">
        <f>SUMIFS(Rotowire!E:E,Rotowire!$A:$A,'Master data'!$F157)</f>
        <v>95</v>
      </c>
      <c r="M157" s="2">
        <f>SUMIFS(Rotowire!F:F,Rotowire!$A:$A,'Master data'!$F157)*I157</f>
        <v>9.7411764705882323E-2</v>
      </c>
      <c r="N157" s="2">
        <f>SUMIFS(Rotowire!G:G,Rotowire!$A:$A,'Master data'!$F157)*I157</f>
        <v>0.25976470588235284</v>
      </c>
      <c r="O157" s="2">
        <f>SUMIFS(Rotowire!I:I,Rotowire!$A:$A,'Master data'!$F157)*I157</f>
        <v>0.25976470588235284</v>
      </c>
      <c r="P157" s="2">
        <f>SUMIFS(Rotowire!W:W,Rotowire!$A:$A,'Master data'!$F157)*K157</f>
        <v>0.60653065971263342</v>
      </c>
      <c r="Q157" s="2">
        <f>SUMIFS(Rotowire!Y:Y,Rotowire!$A:$A,'Master data'!$F157)*J157</f>
        <v>0</v>
      </c>
      <c r="R157" s="2">
        <f>SUMIFS(Rotowire!AB:AB,Rotowire!$A:$A,'Master data'!$F157)</f>
        <v>0.19</v>
      </c>
      <c r="S157" s="2">
        <f>SUMIFS(Rotowire!AC:AC,Rotowire!$A:$A,'Master data'!$F157)</f>
        <v>0</v>
      </c>
      <c r="T157" s="2">
        <f>INDEX('Team forecast'!D$3:D$22,MATCH($B157,'Team forecast'!$B$3:$B$22,0))</f>
        <v>2.76</v>
      </c>
      <c r="U157" s="2">
        <f>INDEX('Team forecast'!E$3:E$22,MATCH($B157,'Team forecast'!$B$3:$B$22,0))</f>
        <v>0.5</v>
      </c>
      <c r="V157" s="2">
        <f>INDEX('Team forecast'!J$3:J$22,MATCH($B157,'Team forecast'!$B$3:$B$22,0))</f>
        <v>0.83899999999999997</v>
      </c>
      <c r="W157" s="2">
        <f>INDEX('Team forecast'!K$3:K$22,MATCH($B157,'Team forecast'!$B$3:$B$22,0))</f>
        <v>0.1164</v>
      </c>
      <c r="X157" s="2">
        <f>INDEX('Team forecast'!L$3:L$22,MATCH($B157,'Team forecast'!$B$3:$B$22,0))</f>
        <v>4.4699999999999997E-2</v>
      </c>
      <c r="Y157" s="5">
        <f t="shared" si="145"/>
        <v>7000</v>
      </c>
      <c r="Z157" s="5">
        <f t="shared" si="146"/>
        <v>20975</v>
      </c>
      <c r="AA157" s="5">
        <f t="shared" si="147"/>
        <v>582</v>
      </c>
      <c r="AB157" s="5">
        <f t="shared" si="148"/>
        <v>-670.5</v>
      </c>
      <c r="AC157" s="5">
        <f t="shared" si="149"/>
        <v>14611.764705882348</v>
      </c>
      <c r="AD157" s="5">
        <f t="shared" si="154"/>
        <v>12988.235294117641</v>
      </c>
      <c r="AE157" s="5">
        <f t="shared" si="155"/>
        <v>2597.6470588235284</v>
      </c>
      <c r="AF157" s="5">
        <f t="shared" si="150"/>
        <v>30326.532985631671</v>
      </c>
      <c r="AG157" s="5">
        <f t="shared" si="151"/>
        <v>0</v>
      </c>
      <c r="AH157" s="5">
        <f t="shared" si="156"/>
        <v>-3800</v>
      </c>
      <c r="AI157" s="5">
        <f t="shared" si="157"/>
        <v>0</v>
      </c>
      <c r="AJ157" s="5">
        <f t="shared" si="158"/>
        <v>27599.999999999996</v>
      </c>
      <c r="AK157" s="5">
        <f t="shared" si="159"/>
        <v>-4000</v>
      </c>
      <c r="AL157" s="5">
        <f>IFERROR(SUM(Y157:AK157),-5000)*((Cockpit!$C$3)^0)</f>
        <v>108210.68004445519</v>
      </c>
      <c r="AM157" s="19">
        <f>INDEX('Team forecast'!$M$3:$AU$22,MATCH($B157,'Team forecast'!$B$3:$B$22,0),MATCH(AM$1,'Team forecast'!$M$2:$AU$2,0))</f>
        <v>0</v>
      </c>
      <c r="AN157" s="19">
        <f>INDEX('Team forecast'!$M$3:$AU$22,MATCH($B157,'Team forecast'!$B$3:$B$22,0),MATCH(AN$1,'Team forecast'!$M$2:$AU$2,0))</f>
        <v>0</v>
      </c>
      <c r="AO157" s="19">
        <f>INDEX('Team forecast'!$M$3:$AU$22,MATCH($B157,'Team forecast'!$B$3:$B$22,0),MATCH(AO$1,'Team forecast'!$M$2:$AU$2,0))</f>
        <v>0</v>
      </c>
      <c r="AP157" s="19">
        <f>INDEX('Team forecast'!$M$3:$AU$22,MATCH($B157,'Team forecast'!$B$3:$B$22,0),MATCH(AP$1,'Team forecast'!$M$2:$AU$2,0))</f>
        <v>0</v>
      </c>
      <c r="AQ157" s="5">
        <f t="shared" si="160"/>
        <v>7000</v>
      </c>
      <c r="AR157" s="5">
        <f>INDEX('Team forecast'!$M$3:$AU$22,MATCH($B157,'Team forecast'!$B$3:$B$22,0),MATCH(AR$1,'Team forecast'!$M$2:$AU$2,0))*IF($Y157&gt;0,25000,0)</f>
        <v>0</v>
      </c>
      <c r="AS157" s="5">
        <f>INDEX('Team forecast'!$M$3:$AU$22,MATCH($B157,'Team forecast'!$B$3:$B$22,0),MATCH(AS$1,'Team forecast'!$M$2:$AU$2,0))*IF($Y157&gt;0,5000,0)</f>
        <v>0</v>
      </c>
      <c r="AT157" s="5">
        <f>INDEX('Team forecast'!$M$3:$AU$22,MATCH($B157,'Team forecast'!$B$3:$B$22,0),MATCH(AT$1,'Team forecast'!$M$2:$AU$2,0))*IF($Y157&gt;0,-15000,0)</f>
        <v>0</v>
      </c>
      <c r="AU157" s="5">
        <f t="shared" si="161"/>
        <v>0</v>
      </c>
      <c r="AV157" s="5">
        <f t="shared" si="162"/>
        <v>0</v>
      </c>
      <c r="AW157" s="5">
        <f t="shared" si="163"/>
        <v>0</v>
      </c>
      <c r="AX157" s="5">
        <f t="shared" si="164"/>
        <v>0</v>
      </c>
      <c r="AY157" s="5">
        <f t="shared" si="165"/>
        <v>0</v>
      </c>
      <c r="AZ157" s="5">
        <f t="shared" si="166"/>
        <v>-3800</v>
      </c>
      <c r="BA157" s="5">
        <f t="shared" si="167"/>
        <v>0</v>
      </c>
      <c r="BB157" s="5">
        <f t="shared" si="168"/>
        <v>0</v>
      </c>
      <c r="BC157" s="5">
        <f t="shared" si="169"/>
        <v>0</v>
      </c>
      <c r="BD157" s="5">
        <f>IFERROR(SUM(AR157:BC157),0)*((Cockpit!$C$3)^1)</f>
        <v>-2660</v>
      </c>
      <c r="BE157" s="19">
        <f>INDEX('Team forecast'!$M$3:$AU$22,MATCH($B157,'Team forecast'!$B$3:$B$22,0),MATCH(BE$1,'Team forecast'!$M$2:$AU$2,0))</f>
        <v>0</v>
      </c>
      <c r="BF157" s="19">
        <f>INDEX('Team forecast'!$M$3:$AU$22,MATCH($B157,'Team forecast'!$B$3:$B$22,0),MATCH(BF$1,'Team forecast'!$M$2:$AU$2,0))</f>
        <v>0</v>
      </c>
      <c r="BG157" s="19">
        <f>INDEX('Team forecast'!$M$3:$AU$22,MATCH($B157,'Team forecast'!$B$3:$B$22,0),MATCH(BG$1,'Team forecast'!$M$2:$AU$2,0))</f>
        <v>0</v>
      </c>
      <c r="BH157" s="19">
        <f>INDEX('Team forecast'!$M$3:$AU$22,MATCH($B157,'Team forecast'!$B$3:$B$22,0),MATCH(BH$1,'Team forecast'!$M$2:$AU$2,0))</f>
        <v>0</v>
      </c>
      <c r="BI157" s="5">
        <f t="shared" si="170"/>
        <v>7000</v>
      </c>
      <c r="BJ157" s="5">
        <f>INDEX('Team forecast'!$M$3:$AU$22,MATCH($B157,'Team forecast'!$B$3:$B$22,0),MATCH(BJ$1,'Team forecast'!$M$2:$AU$2,0))*IF($Y157&gt;0,25000,0)</f>
        <v>0</v>
      </c>
      <c r="BK157" s="5">
        <f>INDEX('Team forecast'!$M$3:$AU$22,MATCH($B157,'Team forecast'!$B$3:$B$22,0),MATCH(BK$1,'Team forecast'!$M$2:$AU$2,0))*IF($Y157&gt;0,5000,0)</f>
        <v>0</v>
      </c>
      <c r="BL157" s="5">
        <f>INDEX('Team forecast'!$M$3:$AU$22,MATCH($B157,'Team forecast'!$B$3:$B$22,0),MATCH(BL$1,'Team forecast'!$M$2:$AU$2,0))*IF($Y157&gt;0,-15000,0)</f>
        <v>0</v>
      </c>
      <c r="BM157" s="5">
        <f t="shared" si="171"/>
        <v>0</v>
      </c>
      <c r="BN157" s="5">
        <f t="shared" si="172"/>
        <v>0</v>
      </c>
      <c r="BO157" s="5">
        <f t="shared" si="173"/>
        <v>0</v>
      </c>
      <c r="BP157" s="5">
        <f t="shared" si="174"/>
        <v>0</v>
      </c>
      <c r="BQ157" s="5">
        <f t="shared" si="175"/>
        <v>0</v>
      </c>
      <c r="BR157" s="5">
        <f t="shared" si="176"/>
        <v>-3800</v>
      </c>
      <c r="BS157" s="5">
        <f t="shared" si="177"/>
        <v>0</v>
      </c>
      <c r="BT157" s="5">
        <f t="shared" si="178"/>
        <v>0</v>
      </c>
      <c r="BU157" s="5">
        <f t="shared" si="179"/>
        <v>0</v>
      </c>
      <c r="BV157" s="5">
        <f>IFERROR(SUM(BJ157:BU157),0)*((Cockpit!$C$3)^2)</f>
        <v>-1861.9999999999998</v>
      </c>
      <c r="BW157" s="19">
        <f>INDEX('Team forecast'!$M$3:$AU$22,MATCH($B157,'Team forecast'!$B$3:$B$22,0),MATCH(BW$1,'Team forecast'!$M$2:$AU$2,0))</f>
        <v>0</v>
      </c>
      <c r="BX157" s="19">
        <f>INDEX('Team forecast'!$M$3:$AU$22,MATCH($B157,'Team forecast'!$B$3:$B$22,0),MATCH(BX$1,'Team forecast'!$M$2:$AU$2,0))</f>
        <v>0</v>
      </c>
      <c r="BY157" s="19">
        <f>INDEX('Team forecast'!$M$3:$AU$22,MATCH($B157,'Team forecast'!$B$3:$B$22,0),MATCH(BY$1,'Team forecast'!$M$2:$AU$2,0))</f>
        <v>0</v>
      </c>
      <c r="BZ157" s="19">
        <f>INDEX('Team forecast'!$M$3:$AU$22,MATCH($B157,'Team forecast'!$B$3:$B$22,0),MATCH(BZ$1,'Team forecast'!$M$2:$AU$2,0))</f>
        <v>0</v>
      </c>
      <c r="CA157" s="5">
        <f t="shared" si="180"/>
        <v>7000</v>
      </c>
      <c r="CB157" s="5">
        <f>INDEX('Team forecast'!$M$3:$AU$22,MATCH($B157,'Team forecast'!$B$3:$B$22,0),MATCH(CB$1,'Team forecast'!$M$2:$AU$2,0))*IF($Y157&gt;0,25000,0)</f>
        <v>0</v>
      </c>
      <c r="CC157" s="5">
        <f>INDEX('Team forecast'!$M$3:$AU$22,MATCH($B157,'Team forecast'!$B$3:$B$22,0),MATCH(CC$1,'Team forecast'!$M$2:$AU$2,0))*IF($Y157&gt;0,5000,0)</f>
        <v>0</v>
      </c>
      <c r="CD157" s="5">
        <f>INDEX('Team forecast'!$M$3:$AU$22,MATCH($B157,'Team forecast'!$B$3:$B$22,0),MATCH(CD$1,'Team forecast'!$M$2:$AU$2,0))*IF($Y157&gt;0,-15000,0)</f>
        <v>0</v>
      </c>
      <c r="CE157" s="5">
        <f t="shared" si="181"/>
        <v>0</v>
      </c>
      <c r="CF157" s="5">
        <f t="shared" si="182"/>
        <v>0</v>
      </c>
      <c r="CG157" s="5">
        <f t="shared" si="183"/>
        <v>0</v>
      </c>
      <c r="CH157" s="5">
        <f t="shared" si="184"/>
        <v>0</v>
      </c>
      <c r="CI157" s="5">
        <f t="shared" si="185"/>
        <v>0</v>
      </c>
      <c r="CJ157" s="5">
        <f t="shared" si="186"/>
        <v>-3800</v>
      </c>
      <c r="CK157" s="5">
        <f t="shared" si="187"/>
        <v>0</v>
      </c>
      <c r="CL157" s="5">
        <f t="shared" si="188"/>
        <v>0</v>
      </c>
      <c r="CM157" s="5">
        <f t="shared" si="189"/>
        <v>0</v>
      </c>
      <c r="CN157" s="5">
        <f>IFERROR(SUM(CB157:CM157),0)*((Cockpit!$C$3)^3)</f>
        <v>-1303.3999999999996</v>
      </c>
      <c r="CO157" s="19">
        <f>INDEX('Team forecast'!$M$3:$AU$22,MATCH($B157,'Team forecast'!$B$3:$B$22,0),MATCH(CO$1,'Team forecast'!$M$2:$AU$2,0))</f>
        <v>0</v>
      </c>
      <c r="CP157" s="19">
        <f>INDEX('Team forecast'!$M$3:$AU$22,MATCH($B157,'Team forecast'!$B$3:$B$22,0),MATCH(CP$1,'Team forecast'!$M$2:$AU$2,0))</f>
        <v>0</v>
      </c>
      <c r="CQ157" s="19">
        <f>INDEX('Team forecast'!$M$3:$AU$22,MATCH($B157,'Team forecast'!$B$3:$B$22,0),MATCH(CQ$1,'Team forecast'!$M$2:$AU$2,0))</f>
        <v>0</v>
      </c>
      <c r="CR157" s="19">
        <f>INDEX('Team forecast'!$M$3:$AU$22,MATCH($B157,'Team forecast'!$B$3:$B$22,0),MATCH(CR$1,'Team forecast'!$M$2:$AU$2,0))</f>
        <v>0</v>
      </c>
      <c r="CS157" s="5">
        <f t="shared" si="190"/>
        <v>7000</v>
      </c>
      <c r="CT157" s="5">
        <f>INDEX('Team forecast'!$M$3:$AU$22,MATCH($B157,'Team forecast'!$B$3:$B$22,0),MATCH(CT$1,'Team forecast'!$M$2:$AU$2,0))*IF($Y157&gt;0,25000,0)</f>
        <v>0</v>
      </c>
      <c r="CU157" s="5">
        <f>INDEX('Team forecast'!$M$3:$AU$22,MATCH($B157,'Team forecast'!$B$3:$B$22,0),MATCH(CU$1,'Team forecast'!$M$2:$AU$2,0))*IF($Y157&gt;0,5000,0)</f>
        <v>0</v>
      </c>
      <c r="CV157" s="5">
        <f>INDEX('Team forecast'!$M$3:$AU$22,MATCH($B157,'Team forecast'!$B$3:$B$22,0),MATCH(CV$1,'Team forecast'!$M$2:$AU$2,0))*IF($Y157&gt;0,-15000,0)</f>
        <v>0</v>
      </c>
      <c r="CW157" s="5">
        <f t="shared" si="191"/>
        <v>0</v>
      </c>
      <c r="CX157" s="5">
        <f t="shared" si="192"/>
        <v>0</v>
      </c>
      <c r="CY157" s="5">
        <f t="shared" si="193"/>
        <v>0</v>
      </c>
      <c r="CZ157" s="5">
        <f t="shared" si="194"/>
        <v>0</v>
      </c>
      <c r="DA157" s="5">
        <f t="shared" si="195"/>
        <v>0</v>
      </c>
      <c r="DB157" s="5">
        <f t="shared" si="196"/>
        <v>-3800</v>
      </c>
      <c r="DC157" s="5">
        <f t="shared" si="197"/>
        <v>0</v>
      </c>
      <c r="DD157" s="5">
        <f t="shared" si="198"/>
        <v>0</v>
      </c>
      <c r="DE157" s="5">
        <f t="shared" si="199"/>
        <v>0</v>
      </c>
      <c r="DF157" s="5">
        <f>IFERROR(SUM(CT157:DE157),0)*((Cockpit!$C$3)^4)</f>
        <v>-912.37999999999977</v>
      </c>
      <c r="DG157" s="19">
        <f>INDEX('Team forecast'!$M$3:$AU$22,MATCH($B157,'Team forecast'!$B$3:$B$22,0),MATCH(DG$1,'Team forecast'!$M$2:$AU$2,0))</f>
        <v>0</v>
      </c>
      <c r="DH157" s="19">
        <f>INDEX('Team forecast'!$M$3:$AU$22,MATCH($B157,'Team forecast'!$B$3:$B$22,0),MATCH(DH$1,'Team forecast'!$M$2:$AU$2,0))</f>
        <v>0</v>
      </c>
      <c r="DI157" s="19">
        <f>INDEX('Team forecast'!$M$3:$AU$22,MATCH($B157,'Team forecast'!$B$3:$B$22,0),MATCH(DI$1,'Team forecast'!$M$2:$AU$2,0))</f>
        <v>0</v>
      </c>
      <c r="DJ157" s="19">
        <f>INDEX('Team forecast'!$M$3:$AU$22,MATCH($B157,'Team forecast'!$B$3:$B$22,0),MATCH(DJ$1,'Team forecast'!$M$2:$AU$2,0))</f>
        <v>0</v>
      </c>
      <c r="DK157" s="5">
        <f t="shared" si="200"/>
        <v>7000</v>
      </c>
      <c r="DL157" s="5">
        <f>INDEX('Team forecast'!$M$3:$AU$22,MATCH($B157,'Team forecast'!$B$3:$B$22,0),MATCH(DL$1,'Team forecast'!$M$2:$AU$2,0))*IF($Y157&gt;0,25000,0)</f>
        <v>0</v>
      </c>
      <c r="DM157" s="5">
        <f>INDEX('Team forecast'!$M$3:$AU$22,MATCH($B157,'Team forecast'!$B$3:$B$22,0),MATCH(DM$1,'Team forecast'!$M$2:$AU$2,0))*IF($Y157&gt;0,5000,0)</f>
        <v>0</v>
      </c>
      <c r="DN157" s="5">
        <f>INDEX('Team forecast'!$M$3:$AU$22,MATCH($B157,'Team forecast'!$B$3:$B$22,0),MATCH(DN$1,'Team forecast'!$M$2:$AU$2,0))*IF($Y157&gt;0,-15000,0)</f>
        <v>0</v>
      </c>
      <c r="DO157" s="5">
        <f t="shared" si="201"/>
        <v>0</v>
      </c>
      <c r="DP157" s="5">
        <f t="shared" si="202"/>
        <v>0</v>
      </c>
      <c r="DQ157" s="5">
        <f t="shared" si="203"/>
        <v>0</v>
      </c>
      <c r="DR157" s="5">
        <f t="shared" si="204"/>
        <v>0</v>
      </c>
      <c r="DS157" s="5">
        <f t="shared" si="205"/>
        <v>0</v>
      </c>
      <c r="DT157" s="5">
        <f t="shared" si="206"/>
        <v>-3800</v>
      </c>
      <c r="DU157" s="5">
        <f t="shared" si="207"/>
        <v>0</v>
      </c>
      <c r="DV157" s="5">
        <f t="shared" si="208"/>
        <v>0</v>
      </c>
      <c r="DW157" s="5">
        <f t="shared" si="209"/>
        <v>0</v>
      </c>
      <c r="DX157" s="5">
        <f>IFERROR(SUM(DL157:DW157),0)*((Cockpit!$C$3)^5)</f>
        <v>-638.66599999999983</v>
      </c>
      <c r="DY157" s="5">
        <f t="shared" si="210"/>
        <v>100834.2340444552</v>
      </c>
      <c r="DZ157" s="5" t="str">
        <f>IF(ISERROR(MATCH(A157,'Current squad'!B:B,0)),"No","Yes")</f>
        <v>No</v>
      </c>
      <c r="EA157" s="5" cm="1">
        <f t="array" ref="EA157">IFERROR(_xlfn.IFS(DZ157="Yes",0,DZ157="No",H157*1%),999999)</f>
        <v>74300</v>
      </c>
      <c r="EB157" s="5">
        <f t="shared" si="152"/>
        <v>7504300</v>
      </c>
      <c r="EC157" s="5">
        <f t="shared" si="211"/>
        <v>26534.234044455196</v>
      </c>
      <c r="ED157" s="1">
        <f t="shared" si="153"/>
        <v>3.5712293464946429E-3</v>
      </c>
      <c r="EE157" s="5">
        <f>RANK(EC157,$EC$2:$EC$572)+COUNTIF($EC$2:EC157,EC157)-1</f>
        <v>18</v>
      </c>
      <c r="EF157" s="4">
        <f>RANK(ED157,$ED$2:$ED$572)+COUNTIF($ED$2:ED157,ED157)-1</f>
        <v>23</v>
      </c>
    </row>
    <row r="158" spans="1:136" x14ac:dyDescent="0.3">
      <c r="A158" t="str">
        <f>IF(Holdet.dk!A158&lt;&gt;"",Holdet.dk!A158,"")</f>
        <v>Nathaniel Phillips</v>
      </c>
      <c r="B158" t="str">
        <f>INDEX(Holdet.dk!B:B,MATCH($A158,Holdet.dk!$A:$A,0))</f>
        <v>Liverpool</v>
      </c>
      <c r="C158" t="str">
        <f>INDEX(Holdet.dk!C:C,MATCH($A158,Holdet.dk!$A:$A,0))</f>
        <v>Defense</v>
      </c>
      <c r="D158" t="str">
        <f>INDEX(Holdet.dk!D:D,MATCH($A158,Holdet.dk!$A:$A,0))</f>
        <v>3.919.000</v>
      </c>
      <c r="E158" s="1">
        <f>IFERROR(_xlfn.NUMBERVALUE(INDEX(Holdet.dk!$E:$E,MATCH($A158,Holdet.dk!$A:$A,0)),","),0)</f>
        <v>0.14499999999999999</v>
      </c>
      <c r="F158" t="str">
        <f>IF(INDEX(Lookup!H:H,MATCH('Master data'!A158,Lookup!G:G,0))=0,A158,INDEX(Lookup!H:H,MATCH('Master data'!A158,Lookup!G:G,0)))</f>
        <v>Nathaniel Phillips</v>
      </c>
      <c r="G158" t="str">
        <f>IFERROR(INDEX(Lookup!B:B,MATCH(INDEX(Rotowire!C:C,MATCH(F158,Rotowire!A:A,0)),Lookup!D:D,0)),"")</f>
        <v>Crystal Palace</v>
      </c>
      <c r="H158" s="5">
        <f t="shared" si="144"/>
        <v>3919000</v>
      </c>
      <c r="I158" s="19">
        <f>IFERROR(INDEX('Team forecast'!$G$3:$I$22,MATCH($B158,'Team forecast'!$B$3:$B$22,0),MATCH(I$1,'Team forecast'!$G$2:$I$2,0)),0)</f>
        <v>1.0823529411764703</v>
      </c>
      <c r="J158" s="19">
        <f>IFERROR(INDEX('Team forecast'!$G$3:$I$22,MATCH($B158,'Team forecast'!$B$3:$B$22,0),MATCH(J$1,'Team forecast'!$G$2:$I$2,0)),0)</f>
        <v>0.66666666666666652</v>
      </c>
      <c r="K158" s="19">
        <f>IFERROR(INDEX('Team forecast'!$G$3:$I$22,MATCH($B158,'Team forecast'!$B$3:$B$22,0),MATCH(K$1,'Team forecast'!$G$2:$I$2,0)),0)</f>
        <v>1.2636055410679863</v>
      </c>
      <c r="L158">
        <f>SUMIFS(Rotowire!E:E,Rotowire!$A:$A,'Master data'!$F158)</f>
        <v>95</v>
      </c>
      <c r="M158" s="2">
        <f>SUMIFS(Rotowire!F:F,Rotowire!$A:$A,'Master data'!$F158)*I158</f>
        <v>8.6588235294117619E-2</v>
      </c>
      <c r="N158" s="2">
        <f>SUMIFS(Rotowire!G:G,Rotowire!$A:$A,'Master data'!$F158)*I158</f>
        <v>4.3294117647058809E-2</v>
      </c>
      <c r="O158" s="2">
        <f>SUMIFS(Rotowire!I:I,Rotowire!$A:$A,'Master data'!$F158)*I158</f>
        <v>0.16235294117647053</v>
      </c>
      <c r="P158" s="2">
        <f>SUMIFS(Rotowire!W:W,Rotowire!$A:$A,'Master data'!$F158)*K158</f>
        <v>0.60653065971263342</v>
      </c>
      <c r="Q158" s="2">
        <f>SUMIFS(Rotowire!Y:Y,Rotowire!$A:$A,'Master data'!$F158)*J158</f>
        <v>0</v>
      </c>
      <c r="R158" s="2">
        <f>SUMIFS(Rotowire!AB:AB,Rotowire!$A:$A,'Master data'!$F158)</f>
        <v>0.18</v>
      </c>
      <c r="S158" s="2">
        <f>SUMIFS(Rotowire!AC:AC,Rotowire!$A:$A,'Master data'!$F158)</f>
        <v>0.01</v>
      </c>
      <c r="T158" s="2">
        <f>INDEX('Team forecast'!D$3:D$22,MATCH($B158,'Team forecast'!$B$3:$B$22,0))</f>
        <v>2.76</v>
      </c>
      <c r="U158" s="2">
        <f>INDEX('Team forecast'!E$3:E$22,MATCH($B158,'Team forecast'!$B$3:$B$22,0))</f>
        <v>0.5</v>
      </c>
      <c r="V158" s="2">
        <f>INDEX('Team forecast'!J$3:J$22,MATCH($B158,'Team forecast'!$B$3:$B$22,0))</f>
        <v>0.83899999999999997</v>
      </c>
      <c r="W158" s="2">
        <f>INDEX('Team forecast'!K$3:K$22,MATCH($B158,'Team forecast'!$B$3:$B$22,0))</f>
        <v>0.1164</v>
      </c>
      <c r="X158" s="2">
        <f>INDEX('Team forecast'!L$3:L$22,MATCH($B158,'Team forecast'!$B$3:$B$22,0))</f>
        <v>4.4699999999999997E-2</v>
      </c>
      <c r="Y158" s="5">
        <f t="shared" si="145"/>
        <v>7000</v>
      </c>
      <c r="Z158" s="5">
        <f t="shared" si="146"/>
        <v>20975</v>
      </c>
      <c r="AA158" s="5">
        <f t="shared" si="147"/>
        <v>582</v>
      </c>
      <c r="AB158" s="5">
        <f t="shared" si="148"/>
        <v>-670.5</v>
      </c>
      <c r="AC158" s="5">
        <f t="shared" si="149"/>
        <v>12988.235294117643</v>
      </c>
      <c r="AD158" s="5">
        <f t="shared" si="154"/>
        <v>2164.7058823529405</v>
      </c>
      <c r="AE158" s="5">
        <f t="shared" si="155"/>
        <v>1623.5294117647054</v>
      </c>
      <c r="AF158" s="5">
        <f t="shared" si="150"/>
        <v>30326.532985631671</v>
      </c>
      <c r="AG158" s="5">
        <f t="shared" si="151"/>
        <v>0</v>
      </c>
      <c r="AH158" s="5">
        <f t="shared" si="156"/>
        <v>-3600</v>
      </c>
      <c r="AI158" s="5">
        <f t="shared" si="157"/>
        <v>-500</v>
      </c>
      <c r="AJ158" s="5">
        <f t="shared" si="158"/>
        <v>27599.999999999996</v>
      </c>
      <c r="AK158" s="5">
        <f t="shared" si="159"/>
        <v>-4000</v>
      </c>
      <c r="AL158" s="5">
        <f>IFERROR(SUM(Y158:AK158),-5000)*((Cockpit!$C$3)^0)</f>
        <v>94489.503573866969</v>
      </c>
      <c r="AM158" s="19">
        <f>INDEX('Team forecast'!$M$3:$AU$22,MATCH($B158,'Team forecast'!$B$3:$B$22,0),MATCH(AM$1,'Team forecast'!$M$2:$AU$2,0))</f>
        <v>0</v>
      </c>
      <c r="AN158" s="19">
        <f>INDEX('Team forecast'!$M$3:$AU$22,MATCH($B158,'Team forecast'!$B$3:$B$22,0),MATCH(AN$1,'Team forecast'!$M$2:$AU$2,0))</f>
        <v>0</v>
      </c>
      <c r="AO158" s="19">
        <f>INDEX('Team forecast'!$M$3:$AU$22,MATCH($B158,'Team forecast'!$B$3:$B$22,0),MATCH(AO$1,'Team forecast'!$M$2:$AU$2,0))</f>
        <v>0</v>
      </c>
      <c r="AP158" s="19">
        <f>INDEX('Team forecast'!$M$3:$AU$22,MATCH($B158,'Team forecast'!$B$3:$B$22,0),MATCH(AP$1,'Team forecast'!$M$2:$AU$2,0))</f>
        <v>0</v>
      </c>
      <c r="AQ158" s="5">
        <f t="shared" si="160"/>
        <v>7000</v>
      </c>
      <c r="AR158" s="5">
        <f>INDEX('Team forecast'!$M$3:$AU$22,MATCH($B158,'Team forecast'!$B$3:$B$22,0),MATCH(AR$1,'Team forecast'!$M$2:$AU$2,0))*IF($Y158&gt;0,25000,0)</f>
        <v>0</v>
      </c>
      <c r="AS158" s="5">
        <f>INDEX('Team forecast'!$M$3:$AU$22,MATCH($B158,'Team forecast'!$B$3:$B$22,0),MATCH(AS$1,'Team forecast'!$M$2:$AU$2,0))*IF($Y158&gt;0,5000,0)</f>
        <v>0</v>
      </c>
      <c r="AT158" s="5">
        <f>INDEX('Team forecast'!$M$3:$AU$22,MATCH($B158,'Team forecast'!$B$3:$B$22,0),MATCH(AT$1,'Team forecast'!$M$2:$AU$2,0))*IF($Y158&gt;0,-15000,0)</f>
        <v>0</v>
      </c>
      <c r="AU158" s="5">
        <f t="shared" si="161"/>
        <v>0</v>
      </c>
      <c r="AV158" s="5">
        <f t="shared" si="162"/>
        <v>0</v>
      </c>
      <c r="AW158" s="5">
        <f t="shared" si="163"/>
        <v>0</v>
      </c>
      <c r="AX158" s="5">
        <f t="shared" si="164"/>
        <v>0</v>
      </c>
      <c r="AY158" s="5">
        <f t="shared" si="165"/>
        <v>0</v>
      </c>
      <c r="AZ158" s="5">
        <f t="shared" si="166"/>
        <v>-3600</v>
      </c>
      <c r="BA158" s="5">
        <f t="shared" si="167"/>
        <v>-500</v>
      </c>
      <c r="BB158" s="5">
        <f t="shared" si="168"/>
        <v>0</v>
      </c>
      <c r="BC158" s="5">
        <f t="shared" si="169"/>
        <v>0</v>
      </c>
      <c r="BD158" s="5">
        <f>IFERROR(SUM(AR158:BC158),0)*((Cockpit!$C$3)^1)</f>
        <v>-2870</v>
      </c>
      <c r="BE158" s="19">
        <f>INDEX('Team forecast'!$M$3:$AU$22,MATCH($B158,'Team forecast'!$B$3:$B$22,0),MATCH(BE$1,'Team forecast'!$M$2:$AU$2,0))</f>
        <v>0</v>
      </c>
      <c r="BF158" s="19">
        <f>INDEX('Team forecast'!$M$3:$AU$22,MATCH($B158,'Team forecast'!$B$3:$B$22,0),MATCH(BF$1,'Team forecast'!$M$2:$AU$2,0))</f>
        <v>0</v>
      </c>
      <c r="BG158" s="19">
        <f>INDEX('Team forecast'!$M$3:$AU$22,MATCH($B158,'Team forecast'!$B$3:$B$22,0),MATCH(BG$1,'Team forecast'!$M$2:$AU$2,0))</f>
        <v>0</v>
      </c>
      <c r="BH158" s="19">
        <f>INDEX('Team forecast'!$M$3:$AU$22,MATCH($B158,'Team forecast'!$B$3:$B$22,0),MATCH(BH$1,'Team forecast'!$M$2:$AU$2,0))</f>
        <v>0</v>
      </c>
      <c r="BI158" s="5">
        <f t="shared" si="170"/>
        <v>7000</v>
      </c>
      <c r="BJ158" s="5">
        <f>INDEX('Team forecast'!$M$3:$AU$22,MATCH($B158,'Team forecast'!$B$3:$B$22,0),MATCH(BJ$1,'Team forecast'!$M$2:$AU$2,0))*IF($Y158&gt;0,25000,0)</f>
        <v>0</v>
      </c>
      <c r="BK158" s="5">
        <f>INDEX('Team forecast'!$M$3:$AU$22,MATCH($B158,'Team forecast'!$B$3:$B$22,0),MATCH(BK$1,'Team forecast'!$M$2:$AU$2,0))*IF($Y158&gt;0,5000,0)</f>
        <v>0</v>
      </c>
      <c r="BL158" s="5">
        <f>INDEX('Team forecast'!$M$3:$AU$22,MATCH($B158,'Team forecast'!$B$3:$B$22,0),MATCH(BL$1,'Team forecast'!$M$2:$AU$2,0))*IF($Y158&gt;0,-15000,0)</f>
        <v>0</v>
      </c>
      <c r="BM158" s="5">
        <f t="shared" si="171"/>
        <v>0</v>
      </c>
      <c r="BN158" s="5">
        <f t="shared" si="172"/>
        <v>0</v>
      </c>
      <c r="BO158" s="5">
        <f t="shared" si="173"/>
        <v>0</v>
      </c>
      <c r="BP158" s="5">
        <f t="shared" si="174"/>
        <v>0</v>
      </c>
      <c r="BQ158" s="5">
        <f t="shared" si="175"/>
        <v>0</v>
      </c>
      <c r="BR158" s="5">
        <f t="shared" si="176"/>
        <v>-3600</v>
      </c>
      <c r="BS158" s="5">
        <f t="shared" si="177"/>
        <v>-500</v>
      </c>
      <c r="BT158" s="5">
        <f t="shared" si="178"/>
        <v>0</v>
      </c>
      <c r="BU158" s="5">
        <f t="shared" si="179"/>
        <v>0</v>
      </c>
      <c r="BV158" s="5">
        <f>IFERROR(SUM(BJ158:BU158),0)*((Cockpit!$C$3)^2)</f>
        <v>-2008.9999999999998</v>
      </c>
      <c r="BW158" s="19">
        <f>INDEX('Team forecast'!$M$3:$AU$22,MATCH($B158,'Team forecast'!$B$3:$B$22,0),MATCH(BW$1,'Team forecast'!$M$2:$AU$2,0))</f>
        <v>0</v>
      </c>
      <c r="BX158" s="19">
        <f>INDEX('Team forecast'!$M$3:$AU$22,MATCH($B158,'Team forecast'!$B$3:$B$22,0),MATCH(BX$1,'Team forecast'!$M$2:$AU$2,0))</f>
        <v>0</v>
      </c>
      <c r="BY158" s="19">
        <f>INDEX('Team forecast'!$M$3:$AU$22,MATCH($B158,'Team forecast'!$B$3:$B$22,0),MATCH(BY$1,'Team forecast'!$M$2:$AU$2,0))</f>
        <v>0</v>
      </c>
      <c r="BZ158" s="19">
        <f>INDEX('Team forecast'!$M$3:$AU$22,MATCH($B158,'Team forecast'!$B$3:$B$22,0),MATCH(BZ$1,'Team forecast'!$M$2:$AU$2,0))</f>
        <v>0</v>
      </c>
      <c r="CA158" s="5">
        <f t="shared" si="180"/>
        <v>7000</v>
      </c>
      <c r="CB158" s="5">
        <f>INDEX('Team forecast'!$M$3:$AU$22,MATCH($B158,'Team forecast'!$B$3:$B$22,0),MATCH(CB$1,'Team forecast'!$M$2:$AU$2,0))*IF($Y158&gt;0,25000,0)</f>
        <v>0</v>
      </c>
      <c r="CC158" s="5">
        <f>INDEX('Team forecast'!$M$3:$AU$22,MATCH($B158,'Team forecast'!$B$3:$B$22,0),MATCH(CC$1,'Team forecast'!$M$2:$AU$2,0))*IF($Y158&gt;0,5000,0)</f>
        <v>0</v>
      </c>
      <c r="CD158" s="5">
        <f>INDEX('Team forecast'!$M$3:$AU$22,MATCH($B158,'Team forecast'!$B$3:$B$22,0),MATCH(CD$1,'Team forecast'!$M$2:$AU$2,0))*IF($Y158&gt;0,-15000,0)</f>
        <v>0</v>
      </c>
      <c r="CE158" s="5">
        <f t="shared" si="181"/>
        <v>0</v>
      </c>
      <c r="CF158" s="5">
        <f t="shared" si="182"/>
        <v>0</v>
      </c>
      <c r="CG158" s="5">
        <f t="shared" si="183"/>
        <v>0</v>
      </c>
      <c r="CH158" s="5">
        <f t="shared" si="184"/>
        <v>0</v>
      </c>
      <c r="CI158" s="5">
        <f t="shared" si="185"/>
        <v>0</v>
      </c>
      <c r="CJ158" s="5">
        <f t="shared" si="186"/>
        <v>-3600</v>
      </c>
      <c r="CK158" s="5">
        <f t="shared" si="187"/>
        <v>-500</v>
      </c>
      <c r="CL158" s="5">
        <f t="shared" si="188"/>
        <v>0</v>
      </c>
      <c r="CM158" s="5">
        <f t="shared" si="189"/>
        <v>0</v>
      </c>
      <c r="CN158" s="5">
        <f>IFERROR(SUM(CB158:CM158),0)*((Cockpit!$C$3)^3)</f>
        <v>-1406.2999999999997</v>
      </c>
      <c r="CO158" s="19">
        <f>INDEX('Team forecast'!$M$3:$AU$22,MATCH($B158,'Team forecast'!$B$3:$B$22,0),MATCH(CO$1,'Team forecast'!$M$2:$AU$2,0))</f>
        <v>0</v>
      </c>
      <c r="CP158" s="19">
        <f>INDEX('Team forecast'!$M$3:$AU$22,MATCH($B158,'Team forecast'!$B$3:$B$22,0),MATCH(CP$1,'Team forecast'!$M$2:$AU$2,0))</f>
        <v>0</v>
      </c>
      <c r="CQ158" s="19">
        <f>INDEX('Team forecast'!$M$3:$AU$22,MATCH($B158,'Team forecast'!$B$3:$B$22,0),MATCH(CQ$1,'Team forecast'!$M$2:$AU$2,0))</f>
        <v>0</v>
      </c>
      <c r="CR158" s="19">
        <f>INDEX('Team forecast'!$M$3:$AU$22,MATCH($B158,'Team forecast'!$B$3:$B$22,0),MATCH(CR$1,'Team forecast'!$M$2:$AU$2,0))</f>
        <v>0</v>
      </c>
      <c r="CS158" s="5">
        <f t="shared" si="190"/>
        <v>7000</v>
      </c>
      <c r="CT158" s="5">
        <f>INDEX('Team forecast'!$M$3:$AU$22,MATCH($B158,'Team forecast'!$B$3:$B$22,0),MATCH(CT$1,'Team forecast'!$M$2:$AU$2,0))*IF($Y158&gt;0,25000,0)</f>
        <v>0</v>
      </c>
      <c r="CU158" s="5">
        <f>INDEX('Team forecast'!$M$3:$AU$22,MATCH($B158,'Team forecast'!$B$3:$B$22,0),MATCH(CU$1,'Team forecast'!$M$2:$AU$2,0))*IF($Y158&gt;0,5000,0)</f>
        <v>0</v>
      </c>
      <c r="CV158" s="5">
        <f>INDEX('Team forecast'!$M$3:$AU$22,MATCH($B158,'Team forecast'!$B$3:$B$22,0),MATCH(CV$1,'Team forecast'!$M$2:$AU$2,0))*IF($Y158&gt;0,-15000,0)</f>
        <v>0</v>
      </c>
      <c r="CW158" s="5">
        <f t="shared" si="191"/>
        <v>0</v>
      </c>
      <c r="CX158" s="5">
        <f t="shared" si="192"/>
        <v>0</v>
      </c>
      <c r="CY158" s="5">
        <f t="shared" si="193"/>
        <v>0</v>
      </c>
      <c r="CZ158" s="5">
        <f t="shared" si="194"/>
        <v>0</v>
      </c>
      <c r="DA158" s="5">
        <f t="shared" si="195"/>
        <v>0</v>
      </c>
      <c r="DB158" s="5">
        <f t="shared" si="196"/>
        <v>-3600</v>
      </c>
      <c r="DC158" s="5">
        <f t="shared" si="197"/>
        <v>-500</v>
      </c>
      <c r="DD158" s="5">
        <f t="shared" si="198"/>
        <v>0</v>
      </c>
      <c r="DE158" s="5">
        <f t="shared" si="199"/>
        <v>0</v>
      </c>
      <c r="DF158" s="5">
        <f>IFERROR(SUM(CT158:DE158),0)*((Cockpit!$C$3)^4)</f>
        <v>-984.40999999999974</v>
      </c>
      <c r="DG158" s="19">
        <f>INDEX('Team forecast'!$M$3:$AU$22,MATCH($B158,'Team forecast'!$B$3:$B$22,0),MATCH(DG$1,'Team forecast'!$M$2:$AU$2,0))</f>
        <v>0</v>
      </c>
      <c r="DH158" s="19">
        <f>INDEX('Team forecast'!$M$3:$AU$22,MATCH($B158,'Team forecast'!$B$3:$B$22,0),MATCH(DH$1,'Team forecast'!$M$2:$AU$2,0))</f>
        <v>0</v>
      </c>
      <c r="DI158" s="19">
        <f>INDEX('Team forecast'!$M$3:$AU$22,MATCH($B158,'Team forecast'!$B$3:$B$22,0),MATCH(DI$1,'Team forecast'!$M$2:$AU$2,0))</f>
        <v>0</v>
      </c>
      <c r="DJ158" s="19">
        <f>INDEX('Team forecast'!$M$3:$AU$22,MATCH($B158,'Team forecast'!$B$3:$B$22,0),MATCH(DJ$1,'Team forecast'!$M$2:$AU$2,0))</f>
        <v>0</v>
      </c>
      <c r="DK158" s="5">
        <f t="shared" si="200"/>
        <v>7000</v>
      </c>
      <c r="DL158" s="5">
        <f>INDEX('Team forecast'!$M$3:$AU$22,MATCH($B158,'Team forecast'!$B$3:$B$22,0),MATCH(DL$1,'Team forecast'!$M$2:$AU$2,0))*IF($Y158&gt;0,25000,0)</f>
        <v>0</v>
      </c>
      <c r="DM158" s="5">
        <f>INDEX('Team forecast'!$M$3:$AU$22,MATCH($B158,'Team forecast'!$B$3:$B$22,0),MATCH(DM$1,'Team forecast'!$M$2:$AU$2,0))*IF($Y158&gt;0,5000,0)</f>
        <v>0</v>
      </c>
      <c r="DN158" s="5">
        <f>INDEX('Team forecast'!$M$3:$AU$22,MATCH($B158,'Team forecast'!$B$3:$B$22,0),MATCH(DN$1,'Team forecast'!$M$2:$AU$2,0))*IF($Y158&gt;0,-15000,0)</f>
        <v>0</v>
      </c>
      <c r="DO158" s="5">
        <f t="shared" si="201"/>
        <v>0</v>
      </c>
      <c r="DP158" s="5">
        <f t="shared" si="202"/>
        <v>0</v>
      </c>
      <c r="DQ158" s="5">
        <f t="shared" si="203"/>
        <v>0</v>
      </c>
      <c r="DR158" s="5">
        <f t="shared" si="204"/>
        <v>0</v>
      </c>
      <c r="DS158" s="5">
        <f t="shared" si="205"/>
        <v>0</v>
      </c>
      <c r="DT158" s="5">
        <f t="shared" si="206"/>
        <v>-3600</v>
      </c>
      <c r="DU158" s="5">
        <f t="shared" si="207"/>
        <v>-500</v>
      </c>
      <c r="DV158" s="5">
        <f t="shared" si="208"/>
        <v>0</v>
      </c>
      <c r="DW158" s="5">
        <f t="shared" si="209"/>
        <v>0</v>
      </c>
      <c r="DX158" s="5">
        <f>IFERROR(SUM(DL158:DW158),0)*((Cockpit!$C$3)^5)</f>
        <v>-689.08699999999976</v>
      </c>
      <c r="DY158" s="5">
        <f t="shared" si="210"/>
        <v>86530.706573866963</v>
      </c>
      <c r="DZ158" s="5" t="str">
        <f>IF(ISERROR(MATCH(A158,'Current squad'!B:B,0)),"No","Yes")</f>
        <v>No</v>
      </c>
      <c r="EA158" s="5" cm="1">
        <f t="array" ref="EA158">IFERROR(_xlfn.IFS(DZ158="Yes",0,DZ158="No",H158*1%),999999)</f>
        <v>39190</v>
      </c>
      <c r="EB158" s="5">
        <f t="shared" si="152"/>
        <v>3958190</v>
      </c>
      <c r="EC158" s="5">
        <f t="shared" si="211"/>
        <v>47340.706573866963</v>
      </c>
      <c r="ED158" s="1">
        <f t="shared" si="153"/>
        <v>1.2079792440384528E-2</v>
      </c>
      <c r="EE158" s="5">
        <f>RANK(EC158,$EC$2:$EC$572)+COUNTIF($EC$2:EC158,EC158)-1</f>
        <v>10</v>
      </c>
      <c r="EF158" s="4">
        <f>RANK(ED158,$ED$2:$ED$572)+COUNTIF($ED$2:ED158,ED158)-1</f>
        <v>11</v>
      </c>
    </row>
    <row r="159" spans="1:136" x14ac:dyDescent="0.3">
      <c r="A159" t="str">
        <f>IF(Holdet.dk!A159&lt;&gt;"",Holdet.dk!A159,"")</f>
        <v>Andriy Yarmolenko</v>
      </c>
      <c r="B159" t="str">
        <f>INDEX(Holdet.dk!B:B,MATCH($A159,Holdet.dk!$A:$A,0))</f>
        <v>West Ham</v>
      </c>
      <c r="C159" t="str">
        <f>INDEX(Holdet.dk!C:C,MATCH($A159,Holdet.dk!$A:$A,0))</f>
        <v>Striker</v>
      </c>
      <c r="D159" t="str">
        <f>INDEX(Holdet.dk!D:D,MATCH($A159,Holdet.dk!$A:$A,0))</f>
        <v>3.548.000</v>
      </c>
      <c r="E159" s="1">
        <f>IFERROR(_xlfn.NUMBERVALUE(INDEX(Holdet.dk!$E:$E,MATCH($A159,Holdet.dk!$A:$A,0)),","),0)</f>
        <v>1E-3</v>
      </c>
      <c r="F159" t="str">
        <f>IF(INDEX(Lookup!H:H,MATCH('Master data'!A159,Lookup!G:G,0))=0,A159,INDEX(Lookup!H:H,MATCH('Master data'!A159,Lookup!G:G,0)))</f>
        <v>Andriy Yarmolenko</v>
      </c>
      <c r="G159" t="str">
        <f>IFERROR(INDEX(Lookup!B:B,MATCH(INDEX(Rotowire!C:C,MATCH(F159,Rotowire!A:A,0)),Lookup!D:D,0)),"")</f>
        <v/>
      </c>
      <c r="H159" s="5">
        <f t="shared" si="144"/>
        <v>3548000</v>
      </c>
      <c r="I159" s="19">
        <f>IFERROR(INDEX('Team forecast'!$G$3:$I$22,MATCH($B159,'Team forecast'!$B$3:$B$22,0),MATCH(I$1,'Team forecast'!$G$2:$I$2,0)),0)</f>
        <v>0.89999999999999991</v>
      </c>
      <c r="J159" s="19">
        <f>IFERROR(INDEX('Team forecast'!$G$3:$I$22,MATCH($B159,'Team forecast'!$B$3:$B$22,0),MATCH(J$1,'Team forecast'!$G$2:$I$2,0)),0)</f>
        <v>1.1637931034482758</v>
      </c>
      <c r="K159" s="19">
        <f>IFERROR(INDEX('Team forecast'!$G$3:$I$22,MATCH($B159,'Team forecast'!$B$3:$B$22,0),MATCH(K$1,'Team forecast'!$G$2:$I$2,0)),0)</f>
        <v>0.81012581451841092</v>
      </c>
      <c r="L159">
        <f>SUMIFS(Rotowire!E:E,Rotowire!$A:$A,'Master data'!$F159)</f>
        <v>0</v>
      </c>
      <c r="M159" s="2">
        <f>SUMIFS(Rotowire!F:F,Rotowire!$A:$A,'Master data'!$F159)*I159</f>
        <v>0</v>
      </c>
      <c r="N159" s="2">
        <f>SUMIFS(Rotowire!G:G,Rotowire!$A:$A,'Master data'!$F159)*I159</f>
        <v>0</v>
      </c>
      <c r="O159" s="2">
        <f>SUMIFS(Rotowire!I:I,Rotowire!$A:$A,'Master data'!$F159)*I159</f>
        <v>0</v>
      </c>
      <c r="P159" s="2">
        <f>SUMIFS(Rotowire!W:W,Rotowire!$A:$A,'Master data'!$F159)*K159</f>
        <v>0</v>
      </c>
      <c r="Q159" s="2">
        <f>SUMIFS(Rotowire!Y:Y,Rotowire!$A:$A,'Master data'!$F159)*J159</f>
        <v>0</v>
      </c>
      <c r="R159" s="2">
        <f>SUMIFS(Rotowire!AB:AB,Rotowire!$A:$A,'Master data'!$F159)</f>
        <v>0</v>
      </c>
      <c r="S159" s="2">
        <f>SUMIFS(Rotowire!AC:AC,Rotowire!$A:$A,'Master data'!$F159)</f>
        <v>0</v>
      </c>
      <c r="T159" s="2">
        <f>INDEX('Team forecast'!D$3:D$22,MATCH($B159,'Team forecast'!$B$3:$B$22,0))</f>
        <v>1.71</v>
      </c>
      <c r="U159" s="2">
        <f>INDEX('Team forecast'!E$3:E$22,MATCH($B159,'Team forecast'!$B$3:$B$22,0))</f>
        <v>1.35</v>
      </c>
      <c r="V159" s="2">
        <f>INDEX('Team forecast'!J$3:J$22,MATCH($B159,'Team forecast'!$B$3:$B$22,0))</f>
        <v>0.45750000000000002</v>
      </c>
      <c r="W159" s="2">
        <f>INDEX('Team forecast'!K$3:K$22,MATCH($B159,'Team forecast'!$B$3:$B$22,0))</f>
        <v>0.2422</v>
      </c>
      <c r="X159" s="2">
        <f>INDEX('Team forecast'!L$3:L$22,MATCH($B159,'Team forecast'!$B$3:$B$22,0))</f>
        <v>0.30020000000000002</v>
      </c>
      <c r="Y159" s="5">
        <f t="shared" si="145"/>
        <v>-5000</v>
      </c>
      <c r="Z159" s="5">
        <f t="shared" si="146"/>
        <v>0</v>
      </c>
      <c r="AA159" s="5">
        <f t="shared" si="147"/>
        <v>0</v>
      </c>
      <c r="AB159" s="5">
        <f t="shared" si="148"/>
        <v>0</v>
      </c>
      <c r="AC159" s="5">
        <f t="shared" si="149"/>
        <v>0</v>
      </c>
      <c r="AD159" s="5">
        <f t="shared" si="154"/>
        <v>0</v>
      </c>
      <c r="AE159" s="5">
        <f t="shared" si="155"/>
        <v>0</v>
      </c>
      <c r="AF159" s="5">
        <f t="shared" si="150"/>
        <v>0</v>
      </c>
      <c r="AG159" s="5">
        <f t="shared" si="151"/>
        <v>0</v>
      </c>
      <c r="AH159" s="5">
        <f t="shared" si="156"/>
        <v>0</v>
      </c>
      <c r="AI159" s="5">
        <f t="shared" si="157"/>
        <v>0</v>
      </c>
      <c r="AJ159" s="5">
        <f t="shared" si="158"/>
        <v>0</v>
      </c>
      <c r="AK159" s="5">
        <f t="shared" si="159"/>
        <v>0</v>
      </c>
      <c r="AL159" s="5">
        <f>IFERROR(SUM(Y159:AK159),-5000)*((Cockpit!$C$3)^0)</f>
        <v>-5000</v>
      </c>
      <c r="AM159" s="19">
        <f>INDEX('Team forecast'!$M$3:$AU$22,MATCH($B159,'Team forecast'!$B$3:$B$22,0),MATCH(AM$1,'Team forecast'!$M$2:$AU$2,0))</f>
        <v>0</v>
      </c>
      <c r="AN159" s="19">
        <f>INDEX('Team forecast'!$M$3:$AU$22,MATCH($B159,'Team forecast'!$B$3:$B$22,0),MATCH(AN$1,'Team forecast'!$M$2:$AU$2,0))</f>
        <v>0</v>
      </c>
      <c r="AO159" s="19">
        <f>INDEX('Team forecast'!$M$3:$AU$22,MATCH($B159,'Team forecast'!$B$3:$B$22,0),MATCH(AO$1,'Team forecast'!$M$2:$AU$2,0))</f>
        <v>0</v>
      </c>
      <c r="AP159" s="19">
        <f>INDEX('Team forecast'!$M$3:$AU$22,MATCH($B159,'Team forecast'!$B$3:$B$22,0),MATCH(AP$1,'Team forecast'!$M$2:$AU$2,0))</f>
        <v>0</v>
      </c>
      <c r="AQ159" s="5">
        <f t="shared" si="160"/>
        <v>-5000</v>
      </c>
      <c r="AR159" s="5">
        <f>INDEX('Team forecast'!$M$3:$AU$22,MATCH($B159,'Team forecast'!$B$3:$B$22,0),MATCH(AR$1,'Team forecast'!$M$2:$AU$2,0))*IF($Y159&gt;0,25000,0)</f>
        <v>0</v>
      </c>
      <c r="AS159" s="5">
        <f>INDEX('Team forecast'!$M$3:$AU$22,MATCH($B159,'Team forecast'!$B$3:$B$22,0),MATCH(AS$1,'Team forecast'!$M$2:$AU$2,0))*IF($Y159&gt;0,5000,0)</f>
        <v>0</v>
      </c>
      <c r="AT159" s="5">
        <f>INDEX('Team forecast'!$M$3:$AU$22,MATCH($B159,'Team forecast'!$B$3:$B$22,0),MATCH(AT$1,'Team forecast'!$M$2:$AU$2,0))*IF($Y159&gt;0,-15000,0)</f>
        <v>0</v>
      </c>
      <c r="AU159" s="5">
        <f t="shared" si="161"/>
        <v>0</v>
      </c>
      <c r="AV159" s="5">
        <f t="shared" si="162"/>
        <v>0</v>
      </c>
      <c r="AW159" s="5">
        <f t="shared" si="163"/>
        <v>0</v>
      </c>
      <c r="AX159" s="5">
        <f t="shared" si="164"/>
        <v>0</v>
      </c>
      <c r="AY159" s="5">
        <f t="shared" si="165"/>
        <v>0</v>
      </c>
      <c r="AZ159" s="5">
        <f t="shared" si="166"/>
        <v>0</v>
      </c>
      <c r="BA159" s="5">
        <f t="shared" si="167"/>
        <v>0</v>
      </c>
      <c r="BB159" s="5">
        <f t="shared" si="168"/>
        <v>0</v>
      </c>
      <c r="BC159" s="5">
        <f t="shared" si="169"/>
        <v>0</v>
      </c>
      <c r="BD159" s="5">
        <f>IFERROR(SUM(AR159:BC159),0)*((Cockpit!$C$3)^1)</f>
        <v>0</v>
      </c>
      <c r="BE159" s="19">
        <f>INDEX('Team forecast'!$M$3:$AU$22,MATCH($B159,'Team forecast'!$B$3:$B$22,0),MATCH(BE$1,'Team forecast'!$M$2:$AU$2,0))</f>
        <v>0</v>
      </c>
      <c r="BF159" s="19">
        <f>INDEX('Team forecast'!$M$3:$AU$22,MATCH($B159,'Team forecast'!$B$3:$B$22,0),MATCH(BF$1,'Team forecast'!$M$2:$AU$2,0))</f>
        <v>0</v>
      </c>
      <c r="BG159" s="19">
        <f>INDEX('Team forecast'!$M$3:$AU$22,MATCH($B159,'Team forecast'!$B$3:$B$22,0),MATCH(BG$1,'Team forecast'!$M$2:$AU$2,0))</f>
        <v>0</v>
      </c>
      <c r="BH159" s="19">
        <f>INDEX('Team forecast'!$M$3:$AU$22,MATCH($B159,'Team forecast'!$B$3:$B$22,0),MATCH(BH$1,'Team forecast'!$M$2:$AU$2,0))</f>
        <v>0</v>
      </c>
      <c r="BI159" s="5">
        <f t="shared" si="170"/>
        <v>-5000</v>
      </c>
      <c r="BJ159" s="5">
        <f>INDEX('Team forecast'!$M$3:$AU$22,MATCH($B159,'Team forecast'!$B$3:$B$22,0),MATCH(BJ$1,'Team forecast'!$M$2:$AU$2,0))*IF($Y159&gt;0,25000,0)</f>
        <v>0</v>
      </c>
      <c r="BK159" s="5">
        <f>INDEX('Team forecast'!$M$3:$AU$22,MATCH($B159,'Team forecast'!$B$3:$B$22,0),MATCH(BK$1,'Team forecast'!$M$2:$AU$2,0))*IF($Y159&gt;0,5000,0)</f>
        <v>0</v>
      </c>
      <c r="BL159" s="5">
        <f>INDEX('Team forecast'!$M$3:$AU$22,MATCH($B159,'Team forecast'!$B$3:$B$22,0),MATCH(BL$1,'Team forecast'!$M$2:$AU$2,0))*IF($Y159&gt;0,-15000,0)</f>
        <v>0</v>
      </c>
      <c r="BM159" s="5">
        <f t="shared" si="171"/>
        <v>0</v>
      </c>
      <c r="BN159" s="5">
        <f t="shared" si="172"/>
        <v>0</v>
      </c>
      <c r="BO159" s="5">
        <f t="shared" si="173"/>
        <v>0</v>
      </c>
      <c r="BP159" s="5">
        <f t="shared" si="174"/>
        <v>0</v>
      </c>
      <c r="BQ159" s="5">
        <f t="shared" si="175"/>
        <v>0</v>
      </c>
      <c r="BR159" s="5">
        <f t="shared" si="176"/>
        <v>0</v>
      </c>
      <c r="BS159" s="5">
        <f t="shared" si="177"/>
        <v>0</v>
      </c>
      <c r="BT159" s="5">
        <f t="shared" si="178"/>
        <v>0</v>
      </c>
      <c r="BU159" s="5">
        <f t="shared" si="179"/>
        <v>0</v>
      </c>
      <c r="BV159" s="5">
        <f>IFERROR(SUM(BJ159:BU159),0)*((Cockpit!$C$3)^2)</f>
        <v>0</v>
      </c>
      <c r="BW159" s="19">
        <f>INDEX('Team forecast'!$M$3:$AU$22,MATCH($B159,'Team forecast'!$B$3:$B$22,0),MATCH(BW$1,'Team forecast'!$M$2:$AU$2,0))</f>
        <v>0</v>
      </c>
      <c r="BX159" s="19">
        <f>INDEX('Team forecast'!$M$3:$AU$22,MATCH($B159,'Team forecast'!$B$3:$B$22,0),MATCH(BX$1,'Team forecast'!$M$2:$AU$2,0))</f>
        <v>0</v>
      </c>
      <c r="BY159" s="19">
        <f>INDEX('Team forecast'!$M$3:$AU$22,MATCH($B159,'Team forecast'!$B$3:$B$22,0),MATCH(BY$1,'Team forecast'!$M$2:$AU$2,0))</f>
        <v>0</v>
      </c>
      <c r="BZ159" s="19">
        <f>INDEX('Team forecast'!$M$3:$AU$22,MATCH($B159,'Team forecast'!$B$3:$B$22,0),MATCH(BZ$1,'Team forecast'!$M$2:$AU$2,0))</f>
        <v>0</v>
      </c>
      <c r="CA159" s="5">
        <f t="shared" si="180"/>
        <v>-5000</v>
      </c>
      <c r="CB159" s="5">
        <f>INDEX('Team forecast'!$M$3:$AU$22,MATCH($B159,'Team forecast'!$B$3:$B$22,0),MATCH(CB$1,'Team forecast'!$M$2:$AU$2,0))*IF($Y159&gt;0,25000,0)</f>
        <v>0</v>
      </c>
      <c r="CC159" s="5">
        <f>INDEX('Team forecast'!$M$3:$AU$22,MATCH($B159,'Team forecast'!$B$3:$B$22,0),MATCH(CC$1,'Team forecast'!$M$2:$AU$2,0))*IF($Y159&gt;0,5000,0)</f>
        <v>0</v>
      </c>
      <c r="CD159" s="5">
        <f>INDEX('Team forecast'!$M$3:$AU$22,MATCH($B159,'Team forecast'!$B$3:$B$22,0),MATCH(CD$1,'Team forecast'!$M$2:$AU$2,0))*IF($Y159&gt;0,-15000,0)</f>
        <v>0</v>
      </c>
      <c r="CE159" s="5">
        <f t="shared" si="181"/>
        <v>0</v>
      </c>
      <c r="CF159" s="5">
        <f t="shared" si="182"/>
        <v>0</v>
      </c>
      <c r="CG159" s="5">
        <f t="shared" si="183"/>
        <v>0</v>
      </c>
      <c r="CH159" s="5">
        <f t="shared" si="184"/>
        <v>0</v>
      </c>
      <c r="CI159" s="5">
        <f t="shared" si="185"/>
        <v>0</v>
      </c>
      <c r="CJ159" s="5">
        <f t="shared" si="186"/>
        <v>0</v>
      </c>
      <c r="CK159" s="5">
        <f t="shared" si="187"/>
        <v>0</v>
      </c>
      <c r="CL159" s="5">
        <f t="shared" si="188"/>
        <v>0</v>
      </c>
      <c r="CM159" s="5">
        <f t="shared" si="189"/>
        <v>0</v>
      </c>
      <c r="CN159" s="5">
        <f>IFERROR(SUM(CB159:CM159),0)*((Cockpit!$C$3)^3)</f>
        <v>0</v>
      </c>
      <c r="CO159" s="19">
        <f>INDEX('Team forecast'!$M$3:$AU$22,MATCH($B159,'Team forecast'!$B$3:$B$22,0),MATCH(CO$1,'Team forecast'!$M$2:$AU$2,0))</f>
        <v>0</v>
      </c>
      <c r="CP159" s="19">
        <f>INDEX('Team forecast'!$M$3:$AU$22,MATCH($B159,'Team forecast'!$B$3:$B$22,0),MATCH(CP$1,'Team forecast'!$M$2:$AU$2,0))</f>
        <v>0</v>
      </c>
      <c r="CQ159" s="19">
        <f>INDEX('Team forecast'!$M$3:$AU$22,MATCH($B159,'Team forecast'!$B$3:$B$22,0),MATCH(CQ$1,'Team forecast'!$M$2:$AU$2,0))</f>
        <v>0</v>
      </c>
      <c r="CR159" s="19">
        <f>INDEX('Team forecast'!$M$3:$AU$22,MATCH($B159,'Team forecast'!$B$3:$B$22,0),MATCH(CR$1,'Team forecast'!$M$2:$AU$2,0))</f>
        <v>0</v>
      </c>
      <c r="CS159" s="5">
        <f t="shared" si="190"/>
        <v>-5000</v>
      </c>
      <c r="CT159" s="5">
        <f>INDEX('Team forecast'!$M$3:$AU$22,MATCH($B159,'Team forecast'!$B$3:$B$22,0),MATCH(CT$1,'Team forecast'!$M$2:$AU$2,0))*IF($Y159&gt;0,25000,0)</f>
        <v>0</v>
      </c>
      <c r="CU159" s="5">
        <f>INDEX('Team forecast'!$M$3:$AU$22,MATCH($B159,'Team forecast'!$B$3:$B$22,0),MATCH(CU$1,'Team forecast'!$M$2:$AU$2,0))*IF($Y159&gt;0,5000,0)</f>
        <v>0</v>
      </c>
      <c r="CV159" s="5">
        <f>INDEX('Team forecast'!$M$3:$AU$22,MATCH($B159,'Team forecast'!$B$3:$B$22,0),MATCH(CV$1,'Team forecast'!$M$2:$AU$2,0))*IF($Y159&gt;0,-15000,0)</f>
        <v>0</v>
      </c>
      <c r="CW159" s="5">
        <f t="shared" si="191"/>
        <v>0</v>
      </c>
      <c r="CX159" s="5">
        <f t="shared" si="192"/>
        <v>0</v>
      </c>
      <c r="CY159" s="5">
        <f t="shared" si="193"/>
        <v>0</v>
      </c>
      <c r="CZ159" s="5">
        <f t="shared" si="194"/>
        <v>0</v>
      </c>
      <c r="DA159" s="5">
        <f t="shared" si="195"/>
        <v>0</v>
      </c>
      <c r="DB159" s="5">
        <f t="shared" si="196"/>
        <v>0</v>
      </c>
      <c r="DC159" s="5">
        <f t="shared" si="197"/>
        <v>0</v>
      </c>
      <c r="DD159" s="5">
        <f t="shared" si="198"/>
        <v>0</v>
      </c>
      <c r="DE159" s="5">
        <f t="shared" si="199"/>
        <v>0</v>
      </c>
      <c r="DF159" s="5">
        <f>IFERROR(SUM(CT159:DE159),0)*((Cockpit!$C$3)^4)</f>
        <v>0</v>
      </c>
      <c r="DG159" s="19">
        <f>INDEX('Team forecast'!$M$3:$AU$22,MATCH($B159,'Team forecast'!$B$3:$B$22,0),MATCH(DG$1,'Team forecast'!$M$2:$AU$2,0))</f>
        <v>0</v>
      </c>
      <c r="DH159" s="19">
        <f>INDEX('Team forecast'!$M$3:$AU$22,MATCH($B159,'Team forecast'!$B$3:$B$22,0),MATCH(DH$1,'Team forecast'!$M$2:$AU$2,0))</f>
        <v>0</v>
      </c>
      <c r="DI159" s="19">
        <f>INDEX('Team forecast'!$M$3:$AU$22,MATCH($B159,'Team forecast'!$B$3:$B$22,0),MATCH(DI$1,'Team forecast'!$M$2:$AU$2,0))</f>
        <v>0</v>
      </c>
      <c r="DJ159" s="19">
        <f>INDEX('Team forecast'!$M$3:$AU$22,MATCH($B159,'Team forecast'!$B$3:$B$22,0),MATCH(DJ$1,'Team forecast'!$M$2:$AU$2,0))</f>
        <v>0</v>
      </c>
      <c r="DK159" s="5">
        <f t="shared" si="200"/>
        <v>-5000</v>
      </c>
      <c r="DL159" s="5">
        <f>INDEX('Team forecast'!$M$3:$AU$22,MATCH($B159,'Team forecast'!$B$3:$B$22,0),MATCH(DL$1,'Team forecast'!$M$2:$AU$2,0))*IF($Y159&gt;0,25000,0)</f>
        <v>0</v>
      </c>
      <c r="DM159" s="5">
        <f>INDEX('Team forecast'!$M$3:$AU$22,MATCH($B159,'Team forecast'!$B$3:$B$22,0),MATCH(DM$1,'Team forecast'!$M$2:$AU$2,0))*IF($Y159&gt;0,5000,0)</f>
        <v>0</v>
      </c>
      <c r="DN159" s="5">
        <f>INDEX('Team forecast'!$M$3:$AU$22,MATCH($B159,'Team forecast'!$B$3:$B$22,0),MATCH(DN$1,'Team forecast'!$M$2:$AU$2,0))*IF($Y159&gt;0,-15000,0)</f>
        <v>0</v>
      </c>
      <c r="DO159" s="5">
        <f t="shared" si="201"/>
        <v>0</v>
      </c>
      <c r="DP159" s="5">
        <f t="shared" si="202"/>
        <v>0</v>
      </c>
      <c r="DQ159" s="5">
        <f t="shared" si="203"/>
        <v>0</v>
      </c>
      <c r="DR159" s="5">
        <f t="shared" si="204"/>
        <v>0</v>
      </c>
      <c r="DS159" s="5">
        <f t="shared" si="205"/>
        <v>0</v>
      </c>
      <c r="DT159" s="5">
        <f t="shared" si="206"/>
        <v>0</v>
      </c>
      <c r="DU159" s="5">
        <f t="shared" si="207"/>
        <v>0</v>
      </c>
      <c r="DV159" s="5">
        <f t="shared" si="208"/>
        <v>0</v>
      </c>
      <c r="DW159" s="5">
        <f t="shared" si="209"/>
        <v>0</v>
      </c>
      <c r="DX159" s="5">
        <f>IFERROR(SUM(DL159:DW159),0)*((Cockpit!$C$3)^5)</f>
        <v>0</v>
      </c>
      <c r="DY159" s="5">
        <f t="shared" si="210"/>
        <v>-5000</v>
      </c>
      <c r="DZ159" s="5" t="str">
        <f>IF(ISERROR(MATCH(A159,'Current squad'!B:B,0)),"No","Yes")</f>
        <v>No</v>
      </c>
      <c r="EA159" s="5" cm="1">
        <f t="array" ref="EA159">IFERROR(_xlfn.IFS(DZ159="Yes",0,DZ159="No",H159*1%),999999)</f>
        <v>35480</v>
      </c>
      <c r="EB159" s="5">
        <f t="shared" si="152"/>
        <v>3583480</v>
      </c>
      <c r="EC159" s="5">
        <f t="shared" si="211"/>
        <v>-40480</v>
      </c>
      <c r="ED159" s="1">
        <f t="shared" si="153"/>
        <v>-1.1409244644870349E-2</v>
      </c>
      <c r="EE159" s="5">
        <f>RANK(EC159,$EC$2:$EC$572)+COUNTIF($EC$2:EC159,EC159)-1</f>
        <v>424</v>
      </c>
      <c r="EF159" s="4">
        <f>RANK(ED159,$ED$2:$ED$572)+COUNTIF($ED$2:ED159,ED159)-1</f>
        <v>312</v>
      </c>
    </row>
    <row r="160" spans="1:136" x14ac:dyDescent="0.3">
      <c r="A160" t="str">
        <f>IF(Holdet.dk!A160&lt;&gt;"",Holdet.dk!A160,"")</f>
        <v>Eric Garcia</v>
      </c>
      <c r="B160" t="str">
        <f>INDEX(Holdet.dk!B:B,MATCH($A160,Holdet.dk!$A:$A,0))</f>
        <v>Manchester City</v>
      </c>
      <c r="C160" t="str">
        <f>INDEX(Holdet.dk!C:C,MATCH($A160,Holdet.dk!$A:$A,0))</f>
        <v>Defense</v>
      </c>
      <c r="D160" t="str">
        <f>INDEX(Holdet.dk!D:D,MATCH($A160,Holdet.dk!$A:$A,0))</f>
        <v>3.483.000</v>
      </c>
      <c r="E160" s="1">
        <f>IFERROR(_xlfn.NUMBERVALUE(INDEX(Holdet.dk!$E:$E,MATCH($A160,Holdet.dk!$A:$A,0)),","),0)</f>
        <v>3.0000000000000001E-3</v>
      </c>
      <c r="F160" t="str">
        <f>IF(INDEX(Lookup!H:H,MATCH('Master data'!A160,Lookup!G:G,0))=0,A160,INDEX(Lookup!H:H,MATCH('Master data'!A160,Lookup!G:G,0)))</f>
        <v>Eric Garcia</v>
      </c>
      <c r="G160" t="str">
        <f>IFERROR(INDEX(Lookup!B:B,MATCH(INDEX(Rotowire!C:C,MATCH(F160,Rotowire!A:A,0)),Lookup!D:D,0)),"")</f>
        <v/>
      </c>
      <c r="H160" s="5">
        <f t="shared" si="144"/>
        <v>3483000</v>
      </c>
      <c r="I160" s="19">
        <f>IFERROR(INDEX('Team forecast'!$G$3:$I$22,MATCH($B160,'Team forecast'!$B$3:$B$22,0),MATCH(I$1,'Team forecast'!$G$2:$I$2,0)),0)</f>
        <v>0.86602870813397137</v>
      </c>
      <c r="J160" s="19">
        <f>IFERROR(INDEX('Team forecast'!$G$3:$I$22,MATCH($B160,'Team forecast'!$B$3:$B$22,0),MATCH(J$1,'Team forecast'!$G$2:$I$2,0)),0)</f>
        <v>1.118279569892473</v>
      </c>
      <c r="K160" s="19">
        <f>IFERROR(INDEX('Team forecast'!$G$3:$I$22,MATCH($B160,'Team forecast'!$B$3:$B$22,0),MATCH(K$1,'Team forecast'!$G$2:$I$2,0)),0)</f>
        <v>0.86208459014336625</v>
      </c>
      <c r="L160">
        <f>SUMIFS(Rotowire!E:E,Rotowire!$A:$A,'Master data'!$F160)</f>
        <v>0</v>
      </c>
      <c r="M160" s="2">
        <f>SUMIFS(Rotowire!F:F,Rotowire!$A:$A,'Master data'!$F160)*I160</f>
        <v>0</v>
      </c>
      <c r="N160" s="2">
        <f>SUMIFS(Rotowire!G:G,Rotowire!$A:$A,'Master data'!$F160)*I160</f>
        <v>0</v>
      </c>
      <c r="O160" s="2">
        <f>SUMIFS(Rotowire!I:I,Rotowire!$A:$A,'Master data'!$F160)*I160</f>
        <v>0</v>
      </c>
      <c r="P160" s="2">
        <f>SUMIFS(Rotowire!W:W,Rotowire!$A:$A,'Master data'!$F160)*K160</f>
        <v>0</v>
      </c>
      <c r="Q160" s="2">
        <f>SUMIFS(Rotowire!Y:Y,Rotowire!$A:$A,'Master data'!$F160)*J160</f>
        <v>0</v>
      </c>
      <c r="R160" s="2">
        <f>SUMIFS(Rotowire!AB:AB,Rotowire!$A:$A,'Master data'!$F160)</f>
        <v>0</v>
      </c>
      <c r="S160" s="2">
        <f>SUMIFS(Rotowire!AC:AC,Rotowire!$A:$A,'Master data'!$F160)</f>
        <v>0</v>
      </c>
      <c r="T160" s="2">
        <f>INDEX('Team forecast'!D$3:D$22,MATCH($B160,'Team forecast'!$B$3:$B$22,0))</f>
        <v>1.81</v>
      </c>
      <c r="U160" s="2">
        <f>INDEX('Team forecast'!E$3:E$22,MATCH($B160,'Team forecast'!$B$3:$B$22,0))</f>
        <v>1.04</v>
      </c>
      <c r="V160" s="2">
        <f>INDEX('Team forecast'!J$3:J$22,MATCH($B160,'Team forecast'!$B$3:$B$22,0))</f>
        <v>0.54869999999999997</v>
      </c>
      <c r="W160" s="2">
        <f>INDEX('Team forecast'!K$3:K$22,MATCH($B160,'Team forecast'!$B$3:$B$22,0))</f>
        <v>0.23649999999999999</v>
      </c>
      <c r="X160" s="2">
        <f>INDEX('Team forecast'!L$3:L$22,MATCH($B160,'Team forecast'!$B$3:$B$22,0))</f>
        <v>0.21479999999999999</v>
      </c>
      <c r="Y160" s="5">
        <f t="shared" si="145"/>
        <v>-5000</v>
      </c>
      <c r="Z160" s="5">
        <f t="shared" si="146"/>
        <v>0</v>
      </c>
      <c r="AA160" s="5">
        <f t="shared" si="147"/>
        <v>0</v>
      </c>
      <c r="AB160" s="5">
        <f t="shared" si="148"/>
        <v>0</v>
      </c>
      <c r="AC160" s="5">
        <f t="shared" si="149"/>
        <v>0</v>
      </c>
      <c r="AD160" s="5">
        <f t="shared" si="154"/>
        <v>0</v>
      </c>
      <c r="AE160" s="5">
        <f t="shared" si="155"/>
        <v>0</v>
      </c>
      <c r="AF160" s="5">
        <f t="shared" si="150"/>
        <v>0</v>
      </c>
      <c r="AG160" s="5">
        <f t="shared" si="151"/>
        <v>0</v>
      </c>
      <c r="AH160" s="5">
        <f t="shared" si="156"/>
        <v>0</v>
      </c>
      <c r="AI160" s="5">
        <f t="shared" si="157"/>
        <v>0</v>
      </c>
      <c r="AJ160" s="5">
        <f t="shared" si="158"/>
        <v>0</v>
      </c>
      <c r="AK160" s="5">
        <f t="shared" si="159"/>
        <v>0</v>
      </c>
      <c r="AL160" s="5">
        <f>IFERROR(SUM(Y160:AK160),-5000)*((Cockpit!$C$3)^0)</f>
        <v>-5000</v>
      </c>
      <c r="AM160" s="19">
        <f>INDEX('Team forecast'!$M$3:$AU$22,MATCH($B160,'Team forecast'!$B$3:$B$22,0),MATCH(AM$1,'Team forecast'!$M$2:$AU$2,0))</f>
        <v>0</v>
      </c>
      <c r="AN160" s="19">
        <f>INDEX('Team forecast'!$M$3:$AU$22,MATCH($B160,'Team forecast'!$B$3:$B$22,0),MATCH(AN$1,'Team forecast'!$M$2:$AU$2,0))</f>
        <v>0</v>
      </c>
      <c r="AO160" s="19">
        <f>INDEX('Team forecast'!$M$3:$AU$22,MATCH($B160,'Team forecast'!$B$3:$B$22,0),MATCH(AO$1,'Team forecast'!$M$2:$AU$2,0))</f>
        <v>0</v>
      </c>
      <c r="AP160" s="19">
        <f>INDEX('Team forecast'!$M$3:$AU$22,MATCH($B160,'Team forecast'!$B$3:$B$22,0),MATCH(AP$1,'Team forecast'!$M$2:$AU$2,0))</f>
        <v>0</v>
      </c>
      <c r="AQ160" s="5">
        <f t="shared" si="160"/>
        <v>-5000</v>
      </c>
      <c r="AR160" s="5">
        <f>INDEX('Team forecast'!$M$3:$AU$22,MATCH($B160,'Team forecast'!$B$3:$B$22,0),MATCH(AR$1,'Team forecast'!$M$2:$AU$2,0))*IF($Y160&gt;0,25000,0)</f>
        <v>0</v>
      </c>
      <c r="AS160" s="5">
        <f>INDEX('Team forecast'!$M$3:$AU$22,MATCH($B160,'Team forecast'!$B$3:$B$22,0),MATCH(AS$1,'Team forecast'!$M$2:$AU$2,0))*IF($Y160&gt;0,5000,0)</f>
        <v>0</v>
      </c>
      <c r="AT160" s="5">
        <f>INDEX('Team forecast'!$M$3:$AU$22,MATCH($B160,'Team forecast'!$B$3:$B$22,0),MATCH(AT$1,'Team forecast'!$M$2:$AU$2,0))*IF($Y160&gt;0,-15000,0)</f>
        <v>0</v>
      </c>
      <c r="AU160" s="5">
        <f t="shared" si="161"/>
        <v>0</v>
      </c>
      <c r="AV160" s="5">
        <f t="shared" si="162"/>
        <v>0</v>
      </c>
      <c r="AW160" s="5">
        <f t="shared" si="163"/>
        <v>0</v>
      </c>
      <c r="AX160" s="5">
        <f t="shared" si="164"/>
        <v>0</v>
      </c>
      <c r="AY160" s="5">
        <f t="shared" si="165"/>
        <v>0</v>
      </c>
      <c r="AZ160" s="5">
        <f t="shared" si="166"/>
        <v>0</v>
      </c>
      <c r="BA160" s="5">
        <f t="shared" si="167"/>
        <v>0</v>
      </c>
      <c r="BB160" s="5">
        <f t="shared" si="168"/>
        <v>0</v>
      </c>
      <c r="BC160" s="5">
        <f t="shared" si="169"/>
        <v>0</v>
      </c>
      <c r="BD160" s="5">
        <f>IFERROR(SUM(AR160:BC160),0)*((Cockpit!$C$3)^1)</f>
        <v>0</v>
      </c>
      <c r="BE160" s="19">
        <f>INDEX('Team forecast'!$M$3:$AU$22,MATCH($B160,'Team forecast'!$B$3:$B$22,0),MATCH(BE$1,'Team forecast'!$M$2:$AU$2,0))</f>
        <v>0</v>
      </c>
      <c r="BF160" s="19">
        <f>INDEX('Team forecast'!$M$3:$AU$22,MATCH($B160,'Team forecast'!$B$3:$B$22,0),MATCH(BF$1,'Team forecast'!$M$2:$AU$2,0))</f>
        <v>0</v>
      </c>
      <c r="BG160" s="19">
        <f>INDEX('Team forecast'!$M$3:$AU$22,MATCH($B160,'Team forecast'!$B$3:$B$22,0),MATCH(BG$1,'Team forecast'!$M$2:$AU$2,0))</f>
        <v>0</v>
      </c>
      <c r="BH160" s="19">
        <f>INDEX('Team forecast'!$M$3:$AU$22,MATCH($B160,'Team forecast'!$B$3:$B$22,0),MATCH(BH$1,'Team forecast'!$M$2:$AU$2,0))</f>
        <v>0</v>
      </c>
      <c r="BI160" s="5">
        <f t="shared" si="170"/>
        <v>-5000</v>
      </c>
      <c r="BJ160" s="5">
        <f>INDEX('Team forecast'!$M$3:$AU$22,MATCH($B160,'Team forecast'!$B$3:$B$22,0),MATCH(BJ$1,'Team forecast'!$M$2:$AU$2,0))*IF($Y160&gt;0,25000,0)</f>
        <v>0</v>
      </c>
      <c r="BK160" s="5">
        <f>INDEX('Team forecast'!$M$3:$AU$22,MATCH($B160,'Team forecast'!$B$3:$B$22,0),MATCH(BK$1,'Team forecast'!$M$2:$AU$2,0))*IF($Y160&gt;0,5000,0)</f>
        <v>0</v>
      </c>
      <c r="BL160" s="5">
        <f>INDEX('Team forecast'!$M$3:$AU$22,MATCH($B160,'Team forecast'!$B$3:$B$22,0),MATCH(BL$1,'Team forecast'!$M$2:$AU$2,0))*IF($Y160&gt;0,-15000,0)</f>
        <v>0</v>
      </c>
      <c r="BM160" s="5">
        <f t="shared" si="171"/>
        <v>0</v>
      </c>
      <c r="BN160" s="5">
        <f t="shared" si="172"/>
        <v>0</v>
      </c>
      <c r="BO160" s="5">
        <f t="shared" si="173"/>
        <v>0</v>
      </c>
      <c r="BP160" s="5">
        <f t="shared" si="174"/>
        <v>0</v>
      </c>
      <c r="BQ160" s="5">
        <f t="shared" si="175"/>
        <v>0</v>
      </c>
      <c r="BR160" s="5">
        <f t="shared" si="176"/>
        <v>0</v>
      </c>
      <c r="BS160" s="5">
        <f t="shared" si="177"/>
        <v>0</v>
      </c>
      <c r="BT160" s="5">
        <f t="shared" si="178"/>
        <v>0</v>
      </c>
      <c r="BU160" s="5">
        <f t="shared" si="179"/>
        <v>0</v>
      </c>
      <c r="BV160" s="5">
        <f>IFERROR(SUM(BJ160:BU160),0)*((Cockpit!$C$3)^2)</f>
        <v>0</v>
      </c>
      <c r="BW160" s="19">
        <f>INDEX('Team forecast'!$M$3:$AU$22,MATCH($B160,'Team forecast'!$B$3:$B$22,0),MATCH(BW$1,'Team forecast'!$M$2:$AU$2,0))</f>
        <v>0</v>
      </c>
      <c r="BX160" s="19">
        <f>INDEX('Team forecast'!$M$3:$AU$22,MATCH($B160,'Team forecast'!$B$3:$B$22,0),MATCH(BX$1,'Team forecast'!$M$2:$AU$2,0))</f>
        <v>0</v>
      </c>
      <c r="BY160" s="19">
        <f>INDEX('Team forecast'!$M$3:$AU$22,MATCH($B160,'Team forecast'!$B$3:$B$22,0),MATCH(BY$1,'Team forecast'!$M$2:$AU$2,0))</f>
        <v>0</v>
      </c>
      <c r="BZ160" s="19">
        <f>INDEX('Team forecast'!$M$3:$AU$22,MATCH($B160,'Team forecast'!$B$3:$B$22,0),MATCH(BZ$1,'Team forecast'!$M$2:$AU$2,0))</f>
        <v>0</v>
      </c>
      <c r="CA160" s="5">
        <f t="shared" si="180"/>
        <v>-5000</v>
      </c>
      <c r="CB160" s="5">
        <f>INDEX('Team forecast'!$M$3:$AU$22,MATCH($B160,'Team forecast'!$B$3:$B$22,0),MATCH(CB$1,'Team forecast'!$M$2:$AU$2,0))*IF($Y160&gt;0,25000,0)</f>
        <v>0</v>
      </c>
      <c r="CC160" s="5">
        <f>INDEX('Team forecast'!$M$3:$AU$22,MATCH($B160,'Team forecast'!$B$3:$B$22,0),MATCH(CC$1,'Team forecast'!$M$2:$AU$2,0))*IF($Y160&gt;0,5000,0)</f>
        <v>0</v>
      </c>
      <c r="CD160" s="5">
        <f>INDEX('Team forecast'!$M$3:$AU$22,MATCH($B160,'Team forecast'!$B$3:$B$22,0),MATCH(CD$1,'Team forecast'!$M$2:$AU$2,0))*IF($Y160&gt;0,-15000,0)</f>
        <v>0</v>
      </c>
      <c r="CE160" s="5">
        <f t="shared" si="181"/>
        <v>0</v>
      </c>
      <c r="CF160" s="5">
        <f t="shared" si="182"/>
        <v>0</v>
      </c>
      <c r="CG160" s="5">
        <f t="shared" si="183"/>
        <v>0</v>
      </c>
      <c r="CH160" s="5">
        <f t="shared" si="184"/>
        <v>0</v>
      </c>
      <c r="CI160" s="5">
        <f t="shared" si="185"/>
        <v>0</v>
      </c>
      <c r="CJ160" s="5">
        <f t="shared" si="186"/>
        <v>0</v>
      </c>
      <c r="CK160" s="5">
        <f t="shared" si="187"/>
        <v>0</v>
      </c>
      <c r="CL160" s="5">
        <f t="shared" si="188"/>
        <v>0</v>
      </c>
      <c r="CM160" s="5">
        <f t="shared" si="189"/>
        <v>0</v>
      </c>
      <c r="CN160" s="5">
        <f>IFERROR(SUM(CB160:CM160),0)*((Cockpit!$C$3)^3)</f>
        <v>0</v>
      </c>
      <c r="CO160" s="19">
        <f>INDEX('Team forecast'!$M$3:$AU$22,MATCH($B160,'Team forecast'!$B$3:$B$22,0),MATCH(CO$1,'Team forecast'!$M$2:$AU$2,0))</f>
        <v>0</v>
      </c>
      <c r="CP160" s="19">
        <f>INDEX('Team forecast'!$M$3:$AU$22,MATCH($B160,'Team forecast'!$B$3:$B$22,0),MATCH(CP$1,'Team forecast'!$M$2:$AU$2,0))</f>
        <v>0</v>
      </c>
      <c r="CQ160" s="19">
        <f>INDEX('Team forecast'!$M$3:$AU$22,MATCH($B160,'Team forecast'!$B$3:$B$22,0),MATCH(CQ$1,'Team forecast'!$M$2:$AU$2,0))</f>
        <v>0</v>
      </c>
      <c r="CR160" s="19">
        <f>INDEX('Team forecast'!$M$3:$AU$22,MATCH($B160,'Team forecast'!$B$3:$B$22,0),MATCH(CR$1,'Team forecast'!$M$2:$AU$2,0))</f>
        <v>0</v>
      </c>
      <c r="CS160" s="5">
        <f t="shared" si="190"/>
        <v>-5000</v>
      </c>
      <c r="CT160" s="5">
        <f>INDEX('Team forecast'!$M$3:$AU$22,MATCH($B160,'Team forecast'!$B$3:$B$22,0),MATCH(CT$1,'Team forecast'!$M$2:$AU$2,0))*IF($Y160&gt;0,25000,0)</f>
        <v>0</v>
      </c>
      <c r="CU160" s="5">
        <f>INDEX('Team forecast'!$M$3:$AU$22,MATCH($B160,'Team forecast'!$B$3:$B$22,0),MATCH(CU$1,'Team forecast'!$M$2:$AU$2,0))*IF($Y160&gt;0,5000,0)</f>
        <v>0</v>
      </c>
      <c r="CV160" s="5">
        <f>INDEX('Team forecast'!$M$3:$AU$22,MATCH($B160,'Team forecast'!$B$3:$B$22,0),MATCH(CV$1,'Team forecast'!$M$2:$AU$2,0))*IF($Y160&gt;0,-15000,0)</f>
        <v>0</v>
      </c>
      <c r="CW160" s="5">
        <f t="shared" si="191"/>
        <v>0</v>
      </c>
      <c r="CX160" s="5">
        <f t="shared" si="192"/>
        <v>0</v>
      </c>
      <c r="CY160" s="5">
        <f t="shared" si="193"/>
        <v>0</v>
      </c>
      <c r="CZ160" s="5">
        <f t="shared" si="194"/>
        <v>0</v>
      </c>
      <c r="DA160" s="5">
        <f t="shared" si="195"/>
        <v>0</v>
      </c>
      <c r="DB160" s="5">
        <f t="shared" si="196"/>
        <v>0</v>
      </c>
      <c r="DC160" s="5">
        <f t="shared" si="197"/>
        <v>0</v>
      </c>
      <c r="DD160" s="5">
        <f t="shared" si="198"/>
        <v>0</v>
      </c>
      <c r="DE160" s="5">
        <f t="shared" si="199"/>
        <v>0</v>
      </c>
      <c r="DF160" s="5">
        <f>IFERROR(SUM(CT160:DE160),0)*((Cockpit!$C$3)^4)</f>
        <v>0</v>
      </c>
      <c r="DG160" s="19">
        <f>INDEX('Team forecast'!$M$3:$AU$22,MATCH($B160,'Team forecast'!$B$3:$B$22,0),MATCH(DG$1,'Team forecast'!$M$2:$AU$2,0))</f>
        <v>0</v>
      </c>
      <c r="DH160" s="19">
        <f>INDEX('Team forecast'!$M$3:$AU$22,MATCH($B160,'Team forecast'!$B$3:$B$22,0),MATCH(DH$1,'Team forecast'!$M$2:$AU$2,0))</f>
        <v>0</v>
      </c>
      <c r="DI160" s="19">
        <f>INDEX('Team forecast'!$M$3:$AU$22,MATCH($B160,'Team forecast'!$B$3:$B$22,0),MATCH(DI$1,'Team forecast'!$M$2:$AU$2,0))</f>
        <v>0</v>
      </c>
      <c r="DJ160" s="19">
        <f>INDEX('Team forecast'!$M$3:$AU$22,MATCH($B160,'Team forecast'!$B$3:$B$22,0),MATCH(DJ$1,'Team forecast'!$M$2:$AU$2,0))</f>
        <v>0</v>
      </c>
      <c r="DK160" s="5">
        <f t="shared" si="200"/>
        <v>-5000</v>
      </c>
      <c r="DL160" s="5">
        <f>INDEX('Team forecast'!$M$3:$AU$22,MATCH($B160,'Team forecast'!$B$3:$B$22,0),MATCH(DL$1,'Team forecast'!$M$2:$AU$2,0))*IF($Y160&gt;0,25000,0)</f>
        <v>0</v>
      </c>
      <c r="DM160" s="5">
        <f>INDEX('Team forecast'!$M$3:$AU$22,MATCH($B160,'Team forecast'!$B$3:$B$22,0),MATCH(DM$1,'Team forecast'!$M$2:$AU$2,0))*IF($Y160&gt;0,5000,0)</f>
        <v>0</v>
      </c>
      <c r="DN160" s="5">
        <f>INDEX('Team forecast'!$M$3:$AU$22,MATCH($B160,'Team forecast'!$B$3:$B$22,0),MATCH(DN$1,'Team forecast'!$M$2:$AU$2,0))*IF($Y160&gt;0,-15000,0)</f>
        <v>0</v>
      </c>
      <c r="DO160" s="5">
        <f t="shared" si="201"/>
        <v>0</v>
      </c>
      <c r="DP160" s="5">
        <f t="shared" si="202"/>
        <v>0</v>
      </c>
      <c r="DQ160" s="5">
        <f t="shared" si="203"/>
        <v>0</v>
      </c>
      <c r="DR160" s="5">
        <f t="shared" si="204"/>
        <v>0</v>
      </c>
      <c r="DS160" s="5">
        <f t="shared" si="205"/>
        <v>0</v>
      </c>
      <c r="DT160" s="5">
        <f t="shared" si="206"/>
        <v>0</v>
      </c>
      <c r="DU160" s="5">
        <f t="shared" si="207"/>
        <v>0</v>
      </c>
      <c r="DV160" s="5">
        <f t="shared" si="208"/>
        <v>0</v>
      </c>
      <c r="DW160" s="5">
        <f t="shared" si="209"/>
        <v>0</v>
      </c>
      <c r="DX160" s="5">
        <f>IFERROR(SUM(DL160:DW160),0)*((Cockpit!$C$3)^5)</f>
        <v>0</v>
      </c>
      <c r="DY160" s="5">
        <f t="shared" si="210"/>
        <v>-5000</v>
      </c>
      <c r="DZ160" s="5" t="str">
        <f>IF(ISERROR(MATCH(A160,'Current squad'!B:B,0)),"No","Yes")</f>
        <v>No</v>
      </c>
      <c r="EA160" s="5" cm="1">
        <f t="array" ref="EA160">IFERROR(_xlfn.IFS(DZ160="Yes",0,DZ160="No",H160*1%),999999)</f>
        <v>34830</v>
      </c>
      <c r="EB160" s="5">
        <f t="shared" si="152"/>
        <v>3517830</v>
      </c>
      <c r="EC160" s="5">
        <f t="shared" si="211"/>
        <v>-39830</v>
      </c>
      <c r="ED160" s="1">
        <f t="shared" si="153"/>
        <v>-1.1435544071202985E-2</v>
      </c>
      <c r="EE160" s="5">
        <f>RANK(EC160,$EC$2:$EC$572)+COUNTIF($EC$2:EC160,EC160)-1</f>
        <v>420</v>
      </c>
      <c r="EF160" s="4">
        <f>RANK(ED160,$ED$2:$ED$572)+COUNTIF($ED$2:ED160,ED160)-1</f>
        <v>317</v>
      </c>
    </row>
    <row r="161" spans="1:136" x14ac:dyDescent="0.3">
      <c r="A161" t="str">
        <f>IF(Holdet.dk!A161&lt;&gt;"",Holdet.dk!A161,"")</f>
        <v>Ryan Fredericks</v>
      </c>
      <c r="B161" t="str">
        <f>INDEX(Holdet.dk!B:B,MATCH($A161,Holdet.dk!$A:$A,0))</f>
        <v>West Ham</v>
      </c>
      <c r="C161" t="str">
        <f>INDEX(Holdet.dk!C:C,MATCH($A161,Holdet.dk!$A:$A,0))</f>
        <v>Defense</v>
      </c>
      <c r="D161" t="str">
        <f>INDEX(Holdet.dk!D:D,MATCH($A161,Holdet.dk!$A:$A,0))</f>
        <v>2.683.000</v>
      </c>
      <c r="E161" s="1">
        <f>IFERROR(_xlfn.NUMBERVALUE(INDEX(Holdet.dk!$E:$E,MATCH($A161,Holdet.dk!$A:$A,0)),","),0)</f>
        <v>2E-3</v>
      </c>
      <c r="F161" t="str">
        <f>IF(INDEX(Lookup!H:H,MATCH('Master data'!A161,Lookup!G:G,0))=0,A161,INDEX(Lookup!H:H,MATCH('Master data'!A161,Lookup!G:G,0)))</f>
        <v>Ryan Fredericks</v>
      </c>
      <c r="G161" t="str">
        <f>IFERROR(INDEX(Lookup!B:B,MATCH(INDEX(Rotowire!C:C,MATCH(F161,Rotowire!A:A,0)),Lookup!D:D,0)),"")</f>
        <v/>
      </c>
      <c r="H161" s="5">
        <f t="shared" si="144"/>
        <v>2683000</v>
      </c>
      <c r="I161" s="19">
        <f>IFERROR(INDEX('Team forecast'!$G$3:$I$22,MATCH($B161,'Team forecast'!$B$3:$B$22,0),MATCH(I$1,'Team forecast'!$G$2:$I$2,0)),0)</f>
        <v>0.89999999999999991</v>
      </c>
      <c r="J161" s="19">
        <f>IFERROR(INDEX('Team forecast'!$G$3:$I$22,MATCH($B161,'Team forecast'!$B$3:$B$22,0),MATCH(J$1,'Team forecast'!$G$2:$I$2,0)),0)</f>
        <v>1.1637931034482758</v>
      </c>
      <c r="K161" s="19">
        <f>IFERROR(INDEX('Team forecast'!$G$3:$I$22,MATCH($B161,'Team forecast'!$B$3:$B$22,0),MATCH(K$1,'Team forecast'!$G$2:$I$2,0)),0)</f>
        <v>0.81012581451841092</v>
      </c>
      <c r="L161">
        <f>SUMIFS(Rotowire!E:E,Rotowire!$A:$A,'Master data'!$F161)</f>
        <v>0</v>
      </c>
      <c r="M161" s="2">
        <f>SUMIFS(Rotowire!F:F,Rotowire!$A:$A,'Master data'!$F161)*I161</f>
        <v>0</v>
      </c>
      <c r="N161" s="2">
        <f>SUMIFS(Rotowire!G:G,Rotowire!$A:$A,'Master data'!$F161)*I161</f>
        <v>0</v>
      </c>
      <c r="O161" s="2">
        <f>SUMIFS(Rotowire!I:I,Rotowire!$A:$A,'Master data'!$F161)*I161</f>
        <v>0</v>
      </c>
      <c r="P161" s="2">
        <f>SUMIFS(Rotowire!W:W,Rotowire!$A:$A,'Master data'!$F161)*K161</f>
        <v>0</v>
      </c>
      <c r="Q161" s="2">
        <f>SUMIFS(Rotowire!Y:Y,Rotowire!$A:$A,'Master data'!$F161)*J161</f>
        <v>0</v>
      </c>
      <c r="R161" s="2">
        <f>SUMIFS(Rotowire!AB:AB,Rotowire!$A:$A,'Master data'!$F161)</f>
        <v>0</v>
      </c>
      <c r="S161" s="2">
        <f>SUMIFS(Rotowire!AC:AC,Rotowire!$A:$A,'Master data'!$F161)</f>
        <v>0</v>
      </c>
      <c r="T161" s="2">
        <f>INDEX('Team forecast'!D$3:D$22,MATCH($B161,'Team forecast'!$B$3:$B$22,0))</f>
        <v>1.71</v>
      </c>
      <c r="U161" s="2">
        <f>INDEX('Team forecast'!E$3:E$22,MATCH($B161,'Team forecast'!$B$3:$B$22,0))</f>
        <v>1.35</v>
      </c>
      <c r="V161" s="2">
        <f>INDEX('Team forecast'!J$3:J$22,MATCH($B161,'Team forecast'!$B$3:$B$22,0))</f>
        <v>0.45750000000000002</v>
      </c>
      <c r="W161" s="2">
        <f>INDEX('Team forecast'!K$3:K$22,MATCH($B161,'Team forecast'!$B$3:$B$22,0))</f>
        <v>0.2422</v>
      </c>
      <c r="X161" s="2">
        <f>INDEX('Team forecast'!L$3:L$22,MATCH($B161,'Team forecast'!$B$3:$B$22,0))</f>
        <v>0.30020000000000002</v>
      </c>
      <c r="Y161" s="5">
        <f t="shared" si="145"/>
        <v>-5000</v>
      </c>
      <c r="Z161" s="5">
        <f t="shared" si="146"/>
        <v>0</v>
      </c>
      <c r="AA161" s="5">
        <f t="shared" si="147"/>
        <v>0</v>
      </c>
      <c r="AB161" s="5">
        <f t="shared" si="148"/>
        <v>0</v>
      </c>
      <c r="AC161" s="5">
        <f t="shared" si="149"/>
        <v>0</v>
      </c>
      <c r="AD161" s="5">
        <f t="shared" si="154"/>
        <v>0</v>
      </c>
      <c r="AE161" s="5">
        <f t="shared" si="155"/>
        <v>0</v>
      </c>
      <c r="AF161" s="5">
        <f t="shared" si="150"/>
        <v>0</v>
      </c>
      <c r="AG161" s="5">
        <f t="shared" si="151"/>
        <v>0</v>
      </c>
      <c r="AH161" s="5">
        <f t="shared" si="156"/>
        <v>0</v>
      </c>
      <c r="AI161" s="5">
        <f t="shared" si="157"/>
        <v>0</v>
      </c>
      <c r="AJ161" s="5">
        <f t="shared" si="158"/>
        <v>0</v>
      </c>
      <c r="AK161" s="5">
        <f t="shared" si="159"/>
        <v>0</v>
      </c>
      <c r="AL161" s="5">
        <f>IFERROR(SUM(Y161:AK161),-5000)*((Cockpit!$C$3)^0)</f>
        <v>-5000</v>
      </c>
      <c r="AM161" s="19">
        <f>INDEX('Team forecast'!$M$3:$AU$22,MATCH($B161,'Team forecast'!$B$3:$B$22,0),MATCH(AM$1,'Team forecast'!$M$2:$AU$2,0))</f>
        <v>0</v>
      </c>
      <c r="AN161" s="19">
        <f>INDEX('Team forecast'!$M$3:$AU$22,MATCH($B161,'Team forecast'!$B$3:$B$22,0),MATCH(AN$1,'Team forecast'!$M$2:$AU$2,0))</f>
        <v>0</v>
      </c>
      <c r="AO161" s="19">
        <f>INDEX('Team forecast'!$M$3:$AU$22,MATCH($B161,'Team forecast'!$B$3:$B$22,0),MATCH(AO$1,'Team forecast'!$M$2:$AU$2,0))</f>
        <v>0</v>
      </c>
      <c r="AP161" s="19">
        <f>INDEX('Team forecast'!$M$3:$AU$22,MATCH($B161,'Team forecast'!$B$3:$B$22,0),MATCH(AP$1,'Team forecast'!$M$2:$AU$2,0))</f>
        <v>0</v>
      </c>
      <c r="AQ161" s="5">
        <f t="shared" si="160"/>
        <v>-5000</v>
      </c>
      <c r="AR161" s="5">
        <f>INDEX('Team forecast'!$M$3:$AU$22,MATCH($B161,'Team forecast'!$B$3:$B$22,0),MATCH(AR$1,'Team forecast'!$M$2:$AU$2,0))*IF($Y161&gt;0,25000,0)</f>
        <v>0</v>
      </c>
      <c r="AS161" s="5">
        <f>INDEX('Team forecast'!$M$3:$AU$22,MATCH($B161,'Team forecast'!$B$3:$B$22,0),MATCH(AS$1,'Team forecast'!$M$2:$AU$2,0))*IF($Y161&gt;0,5000,0)</f>
        <v>0</v>
      </c>
      <c r="AT161" s="5">
        <f>INDEX('Team forecast'!$M$3:$AU$22,MATCH($B161,'Team forecast'!$B$3:$B$22,0),MATCH(AT$1,'Team forecast'!$M$2:$AU$2,0))*IF($Y161&gt;0,-15000,0)</f>
        <v>0</v>
      </c>
      <c r="AU161" s="5">
        <f t="shared" si="161"/>
        <v>0</v>
      </c>
      <c r="AV161" s="5">
        <f t="shared" si="162"/>
        <v>0</v>
      </c>
      <c r="AW161" s="5">
        <f t="shared" si="163"/>
        <v>0</v>
      </c>
      <c r="AX161" s="5">
        <f t="shared" si="164"/>
        <v>0</v>
      </c>
      <c r="AY161" s="5">
        <f t="shared" si="165"/>
        <v>0</v>
      </c>
      <c r="AZ161" s="5">
        <f t="shared" si="166"/>
        <v>0</v>
      </c>
      <c r="BA161" s="5">
        <f t="shared" si="167"/>
        <v>0</v>
      </c>
      <c r="BB161" s="5">
        <f t="shared" si="168"/>
        <v>0</v>
      </c>
      <c r="BC161" s="5">
        <f t="shared" si="169"/>
        <v>0</v>
      </c>
      <c r="BD161" s="5">
        <f>IFERROR(SUM(AR161:BC161),0)*((Cockpit!$C$3)^1)</f>
        <v>0</v>
      </c>
      <c r="BE161" s="19">
        <f>INDEX('Team forecast'!$M$3:$AU$22,MATCH($B161,'Team forecast'!$B$3:$B$22,0),MATCH(BE$1,'Team forecast'!$M$2:$AU$2,0))</f>
        <v>0</v>
      </c>
      <c r="BF161" s="19">
        <f>INDEX('Team forecast'!$M$3:$AU$22,MATCH($B161,'Team forecast'!$B$3:$B$22,0),MATCH(BF$1,'Team forecast'!$M$2:$AU$2,0))</f>
        <v>0</v>
      </c>
      <c r="BG161" s="19">
        <f>INDEX('Team forecast'!$M$3:$AU$22,MATCH($B161,'Team forecast'!$B$3:$B$22,0),MATCH(BG$1,'Team forecast'!$M$2:$AU$2,0))</f>
        <v>0</v>
      </c>
      <c r="BH161" s="19">
        <f>INDEX('Team forecast'!$M$3:$AU$22,MATCH($B161,'Team forecast'!$B$3:$B$22,0),MATCH(BH$1,'Team forecast'!$M$2:$AU$2,0))</f>
        <v>0</v>
      </c>
      <c r="BI161" s="5">
        <f t="shared" si="170"/>
        <v>-5000</v>
      </c>
      <c r="BJ161" s="5">
        <f>INDEX('Team forecast'!$M$3:$AU$22,MATCH($B161,'Team forecast'!$B$3:$B$22,0),MATCH(BJ$1,'Team forecast'!$M$2:$AU$2,0))*IF($Y161&gt;0,25000,0)</f>
        <v>0</v>
      </c>
      <c r="BK161" s="5">
        <f>INDEX('Team forecast'!$M$3:$AU$22,MATCH($B161,'Team forecast'!$B$3:$B$22,0),MATCH(BK$1,'Team forecast'!$M$2:$AU$2,0))*IF($Y161&gt;0,5000,0)</f>
        <v>0</v>
      </c>
      <c r="BL161" s="5">
        <f>INDEX('Team forecast'!$M$3:$AU$22,MATCH($B161,'Team forecast'!$B$3:$B$22,0),MATCH(BL$1,'Team forecast'!$M$2:$AU$2,0))*IF($Y161&gt;0,-15000,0)</f>
        <v>0</v>
      </c>
      <c r="BM161" s="5">
        <f t="shared" si="171"/>
        <v>0</v>
      </c>
      <c r="BN161" s="5">
        <f t="shared" si="172"/>
        <v>0</v>
      </c>
      <c r="BO161" s="5">
        <f t="shared" si="173"/>
        <v>0</v>
      </c>
      <c r="BP161" s="5">
        <f t="shared" si="174"/>
        <v>0</v>
      </c>
      <c r="BQ161" s="5">
        <f t="shared" si="175"/>
        <v>0</v>
      </c>
      <c r="BR161" s="5">
        <f t="shared" si="176"/>
        <v>0</v>
      </c>
      <c r="BS161" s="5">
        <f t="shared" si="177"/>
        <v>0</v>
      </c>
      <c r="BT161" s="5">
        <f t="shared" si="178"/>
        <v>0</v>
      </c>
      <c r="BU161" s="5">
        <f t="shared" si="179"/>
        <v>0</v>
      </c>
      <c r="BV161" s="5">
        <f>IFERROR(SUM(BJ161:BU161),0)*((Cockpit!$C$3)^2)</f>
        <v>0</v>
      </c>
      <c r="BW161" s="19">
        <f>INDEX('Team forecast'!$M$3:$AU$22,MATCH($B161,'Team forecast'!$B$3:$B$22,0),MATCH(BW$1,'Team forecast'!$M$2:$AU$2,0))</f>
        <v>0</v>
      </c>
      <c r="BX161" s="19">
        <f>INDEX('Team forecast'!$M$3:$AU$22,MATCH($B161,'Team forecast'!$B$3:$B$22,0),MATCH(BX$1,'Team forecast'!$M$2:$AU$2,0))</f>
        <v>0</v>
      </c>
      <c r="BY161" s="19">
        <f>INDEX('Team forecast'!$M$3:$AU$22,MATCH($B161,'Team forecast'!$B$3:$B$22,0),MATCH(BY$1,'Team forecast'!$M$2:$AU$2,0))</f>
        <v>0</v>
      </c>
      <c r="BZ161" s="19">
        <f>INDEX('Team forecast'!$M$3:$AU$22,MATCH($B161,'Team forecast'!$B$3:$B$22,0),MATCH(BZ$1,'Team forecast'!$M$2:$AU$2,0))</f>
        <v>0</v>
      </c>
      <c r="CA161" s="5">
        <f t="shared" si="180"/>
        <v>-5000</v>
      </c>
      <c r="CB161" s="5">
        <f>INDEX('Team forecast'!$M$3:$AU$22,MATCH($B161,'Team forecast'!$B$3:$B$22,0),MATCH(CB$1,'Team forecast'!$M$2:$AU$2,0))*IF($Y161&gt;0,25000,0)</f>
        <v>0</v>
      </c>
      <c r="CC161" s="5">
        <f>INDEX('Team forecast'!$M$3:$AU$22,MATCH($B161,'Team forecast'!$B$3:$B$22,0),MATCH(CC$1,'Team forecast'!$M$2:$AU$2,0))*IF($Y161&gt;0,5000,0)</f>
        <v>0</v>
      </c>
      <c r="CD161" s="5">
        <f>INDEX('Team forecast'!$M$3:$AU$22,MATCH($B161,'Team forecast'!$B$3:$B$22,0),MATCH(CD$1,'Team forecast'!$M$2:$AU$2,0))*IF($Y161&gt;0,-15000,0)</f>
        <v>0</v>
      </c>
      <c r="CE161" s="5">
        <f t="shared" si="181"/>
        <v>0</v>
      </c>
      <c r="CF161" s="5">
        <f t="shared" si="182"/>
        <v>0</v>
      </c>
      <c r="CG161" s="5">
        <f t="shared" si="183"/>
        <v>0</v>
      </c>
      <c r="CH161" s="5">
        <f t="shared" si="184"/>
        <v>0</v>
      </c>
      <c r="CI161" s="5">
        <f t="shared" si="185"/>
        <v>0</v>
      </c>
      <c r="CJ161" s="5">
        <f t="shared" si="186"/>
        <v>0</v>
      </c>
      <c r="CK161" s="5">
        <f t="shared" si="187"/>
        <v>0</v>
      </c>
      <c r="CL161" s="5">
        <f t="shared" si="188"/>
        <v>0</v>
      </c>
      <c r="CM161" s="5">
        <f t="shared" si="189"/>
        <v>0</v>
      </c>
      <c r="CN161" s="5">
        <f>IFERROR(SUM(CB161:CM161),0)*((Cockpit!$C$3)^3)</f>
        <v>0</v>
      </c>
      <c r="CO161" s="19">
        <f>INDEX('Team forecast'!$M$3:$AU$22,MATCH($B161,'Team forecast'!$B$3:$B$22,0),MATCH(CO$1,'Team forecast'!$M$2:$AU$2,0))</f>
        <v>0</v>
      </c>
      <c r="CP161" s="19">
        <f>INDEX('Team forecast'!$M$3:$AU$22,MATCH($B161,'Team forecast'!$B$3:$B$22,0),MATCH(CP$1,'Team forecast'!$M$2:$AU$2,0))</f>
        <v>0</v>
      </c>
      <c r="CQ161" s="19">
        <f>INDEX('Team forecast'!$M$3:$AU$22,MATCH($B161,'Team forecast'!$B$3:$B$22,0),MATCH(CQ$1,'Team forecast'!$M$2:$AU$2,0))</f>
        <v>0</v>
      </c>
      <c r="CR161" s="19">
        <f>INDEX('Team forecast'!$M$3:$AU$22,MATCH($B161,'Team forecast'!$B$3:$B$22,0),MATCH(CR$1,'Team forecast'!$M$2:$AU$2,0))</f>
        <v>0</v>
      </c>
      <c r="CS161" s="5">
        <f t="shared" si="190"/>
        <v>-5000</v>
      </c>
      <c r="CT161" s="5">
        <f>INDEX('Team forecast'!$M$3:$AU$22,MATCH($B161,'Team forecast'!$B$3:$B$22,0),MATCH(CT$1,'Team forecast'!$M$2:$AU$2,0))*IF($Y161&gt;0,25000,0)</f>
        <v>0</v>
      </c>
      <c r="CU161" s="5">
        <f>INDEX('Team forecast'!$M$3:$AU$22,MATCH($B161,'Team forecast'!$B$3:$B$22,0),MATCH(CU$1,'Team forecast'!$M$2:$AU$2,0))*IF($Y161&gt;0,5000,0)</f>
        <v>0</v>
      </c>
      <c r="CV161" s="5">
        <f>INDEX('Team forecast'!$M$3:$AU$22,MATCH($B161,'Team forecast'!$B$3:$B$22,0),MATCH(CV$1,'Team forecast'!$M$2:$AU$2,0))*IF($Y161&gt;0,-15000,0)</f>
        <v>0</v>
      </c>
      <c r="CW161" s="5">
        <f t="shared" si="191"/>
        <v>0</v>
      </c>
      <c r="CX161" s="5">
        <f t="shared" si="192"/>
        <v>0</v>
      </c>
      <c r="CY161" s="5">
        <f t="shared" si="193"/>
        <v>0</v>
      </c>
      <c r="CZ161" s="5">
        <f t="shared" si="194"/>
        <v>0</v>
      </c>
      <c r="DA161" s="5">
        <f t="shared" si="195"/>
        <v>0</v>
      </c>
      <c r="DB161" s="5">
        <f t="shared" si="196"/>
        <v>0</v>
      </c>
      <c r="DC161" s="5">
        <f t="shared" si="197"/>
        <v>0</v>
      </c>
      <c r="DD161" s="5">
        <f t="shared" si="198"/>
        <v>0</v>
      </c>
      <c r="DE161" s="5">
        <f t="shared" si="199"/>
        <v>0</v>
      </c>
      <c r="DF161" s="5">
        <f>IFERROR(SUM(CT161:DE161),0)*((Cockpit!$C$3)^4)</f>
        <v>0</v>
      </c>
      <c r="DG161" s="19">
        <f>INDEX('Team forecast'!$M$3:$AU$22,MATCH($B161,'Team forecast'!$B$3:$B$22,0),MATCH(DG$1,'Team forecast'!$M$2:$AU$2,0))</f>
        <v>0</v>
      </c>
      <c r="DH161" s="19">
        <f>INDEX('Team forecast'!$M$3:$AU$22,MATCH($B161,'Team forecast'!$B$3:$B$22,0),MATCH(DH$1,'Team forecast'!$M$2:$AU$2,0))</f>
        <v>0</v>
      </c>
      <c r="DI161" s="19">
        <f>INDEX('Team forecast'!$M$3:$AU$22,MATCH($B161,'Team forecast'!$B$3:$B$22,0),MATCH(DI$1,'Team forecast'!$M$2:$AU$2,0))</f>
        <v>0</v>
      </c>
      <c r="DJ161" s="19">
        <f>INDEX('Team forecast'!$M$3:$AU$22,MATCH($B161,'Team forecast'!$B$3:$B$22,0),MATCH(DJ$1,'Team forecast'!$M$2:$AU$2,0))</f>
        <v>0</v>
      </c>
      <c r="DK161" s="5">
        <f t="shared" si="200"/>
        <v>-5000</v>
      </c>
      <c r="DL161" s="5">
        <f>INDEX('Team forecast'!$M$3:$AU$22,MATCH($B161,'Team forecast'!$B$3:$B$22,0),MATCH(DL$1,'Team forecast'!$M$2:$AU$2,0))*IF($Y161&gt;0,25000,0)</f>
        <v>0</v>
      </c>
      <c r="DM161" s="5">
        <f>INDEX('Team forecast'!$M$3:$AU$22,MATCH($B161,'Team forecast'!$B$3:$B$22,0),MATCH(DM$1,'Team forecast'!$M$2:$AU$2,0))*IF($Y161&gt;0,5000,0)</f>
        <v>0</v>
      </c>
      <c r="DN161" s="5">
        <f>INDEX('Team forecast'!$M$3:$AU$22,MATCH($B161,'Team forecast'!$B$3:$B$22,0),MATCH(DN$1,'Team forecast'!$M$2:$AU$2,0))*IF($Y161&gt;0,-15000,0)</f>
        <v>0</v>
      </c>
      <c r="DO161" s="5">
        <f t="shared" si="201"/>
        <v>0</v>
      </c>
      <c r="DP161" s="5">
        <f t="shared" si="202"/>
        <v>0</v>
      </c>
      <c r="DQ161" s="5">
        <f t="shared" si="203"/>
        <v>0</v>
      </c>
      <c r="DR161" s="5">
        <f t="shared" si="204"/>
        <v>0</v>
      </c>
      <c r="DS161" s="5">
        <f t="shared" si="205"/>
        <v>0</v>
      </c>
      <c r="DT161" s="5">
        <f t="shared" si="206"/>
        <v>0</v>
      </c>
      <c r="DU161" s="5">
        <f t="shared" si="207"/>
        <v>0</v>
      </c>
      <c r="DV161" s="5">
        <f t="shared" si="208"/>
        <v>0</v>
      </c>
      <c r="DW161" s="5">
        <f t="shared" si="209"/>
        <v>0</v>
      </c>
      <c r="DX161" s="5">
        <f>IFERROR(SUM(DL161:DW161),0)*((Cockpit!$C$3)^5)</f>
        <v>0</v>
      </c>
      <c r="DY161" s="5">
        <f t="shared" si="210"/>
        <v>-5000</v>
      </c>
      <c r="DZ161" s="5" t="str">
        <f>IF(ISERROR(MATCH(A161,'Current squad'!B:B,0)),"No","Yes")</f>
        <v>No</v>
      </c>
      <c r="EA161" s="5" cm="1">
        <f t="array" ref="EA161">IFERROR(_xlfn.IFS(DZ161="Yes",0,DZ161="No",H161*1%),999999)</f>
        <v>26830</v>
      </c>
      <c r="EB161" s="5">
        <f t="shared" si="152"/>
        <v>2709830</v>
      </c>
      <c r="EC161" s="5">
        <f t="shared" si="211"/>
        <v>-31830</v>
      </c>
      <c r="ED161" s="1">
        <f t="shared" si="153"/>
        <v>-1.1863585538576221E-2</v>
      </c>
      <c r="EE161" s="5">
        <f>RANK(EC161,$EC$2:$EC$572)+COUNTIF($EC$2:EC161,EC161)-1</f>
        <v>326</v>
      </c>
      <c r="EF161" s="4">
        <f>RANK(ED161,$ED$2:$ED$572)+COUNTIF($ED$2:ED161,ED161)-1</f>
        <v>400</v>
      </c>
    </row>
    <row r="162" spans="1:136" x14ac:dyDescent="0.3">
      <c r="A162" t="str">
        <f>IF(Holdet.dk!A162&lt;&gt;"",Holdet.dk!A162,"")</f>
        <v>Josh Brownhill</v>
      </c>
      <c r="B162" t="str">
        <f>INDEX(Holdet.dk!B:B,MATCH($A162,Holdet.dk!$A:$A,0))</f>
        <v>Burnley</v>
      </c>
      <c r="C162" t="str">
        <f>INDEX(Holdet.dk!C:C,MATCH($A162,Holdet.dk!$A:$A,0))</f>
        <v>Midfield</v>
      </c>
      <c r="D162" t="str">
        <f>INDEX(Holdet.dk!D:D,MATCH($A162,Holdet.dk!$A:$A,0))</f>
        <v>2.648.000</v>
      </c>
      <c r="E162" s="1">
        <f>IFERROR(_xlfn.NUMBERVALUE(INDEX(Holdet.dk!$E:$E,MATCH($A162,Holdet.dk!$A:$A,0)),","),0)</f>
        <v>4.0000000000000001E-3</v>
      </c>
      <c r="F162" t="str">
        <f>IF(INDEX(Lookup!H:H,MATCH('Master data'!A162,Lookup!G:G,0))=0,A162,INDEX(Lookup!H:H,MATCH('Master data'!A162,Lookup!G:G,0)))</f>
        <v>Josh Brownhill</v>
      </c>
      <c r="G162" t="str">
        <f>IFERROR(INDEX(Lookup!B:B,MATCH(INDEX(Rotowire!C:C,MATCH(F162,Rotowire!A:A,0)),Lookup!D:D,0)),"")</f>
        <v>Sheffield United</v>
      </c>
      <c r="H162" s="5">
        <f t="shared" si="144"/>
        <v>2648000</v>
      </c>
      <c r="I162" s="19">
        <f>IFERROR(INDEX('Team forecast'!$G$3:$I$22,MATCH($B162,'Team forecast'!$B$3:$B$22,0),MATCH(I$1,'Team forecast'!$G$2:$I$2,0)),0)</f>
        <v>0.86842105263157876</v>
      </c>
      <c r="J162" s="19">
        <f>IFERROR(INDEX('Team forecast'!$G$3:$I$22,MATCH($B162,'Team forecast'!$B$3:$B$22,0),MATCH(J$1,'Team forecast'!$G$2:$I$2,0)),0)</f>
        <v>0.79999999999999993</v>
      </c>
      <c r="K162" s="19">
        <f>IFERROR(INDEX('Team forecast'!$G$3:$I$22,MATCH($B162,'Team forecast'!$B$3:$B$22,0),MATCH(K$1,'Team forecast'!$G$2:$I$2,0)),0)</f>
        <v>1.3061924203441888</v>
      </c>
      <c r="L162">
        <f>SUMIFS(Rotowire!E:E,Rotowire!$A:$A,'Master data'!$F162)</f>
        <v>95</v>
      </c>
      <c r="M162" s="2">
        <f>SUMIFS(Rotowire!F:F,Rotowire!$A:$A,'Master data'!$F162)*I162</f>
        <v>7.8157894736842079E-2</v>
      </c>
      <c r="N162" s="2">
        <f>SUMIFS(Rotowire!G:G,Rotowire!$A:$A,'Master data'!$F162)*I162</f>
        <v>6.0789473684210518E-2</v>
      </c>
      <c r="O162" s="2">
        <f>SUMIFS(Rotowire!I:I,Rotowire!$A:$A,'Master data'!$F162)*I162</f>
        <v>0.2692105263157894</v>
      </c>
      <c r="P162" s="2">
        <f>SUMIFS(Rotowire!W:W,Rotowire!$A:$A,'Master data'!$F162)*K162</f>
        <v>0.31348618088260533</v>
      </c>
      <c r="Q162" s="2">
        <f>SUMIFS(Rotowire!Y:Y,Rotowire!$A:$A,'Master data'!$F162)*J162</f>
        <v>0</v>
      </c>
      <c r="R162" s="2">
        <f>SUMIFS(Rotowire!AB:AB,Rotowire!$A:$A,'Master data'!$F162)</f>
        <v>0.08</v>
      </c>
      <c r="S162" s="2">
        <f>SUMIFS(Rotowire!AC:AC,Rotowire!$A:$A,'Master data'!$F162)</f>
        <v>0</v>
      </c>
      <c r="T162" s="2">
        <f>INDEX('Team forecast'!D$3:D$22,MATCH($B162,'Team forecast'!$B$3:$B$22,0))</f>
        <v>1.32</v>
      </c>
      <c r="U162" s="2">
        <f>INDEX('Team forecast'!E$3:E$22,MATCH($B162,'Team forecast'!$B$3:$B$22,0))</f>
        <v>1.1599999999999999</v>
      </c>
      <c r="V162" s="2">
        <f>INDEX('Team forecast'!J$3:J$22,MATCH($B162,'Team forecast'!$B$3:$B$22,0))</f>
        <v>0.39810000000000001</v>
      </c>
      <c r="W162" s="2">
        <f>INDEX('Team forecast'!K$3:K$22,MATCH($B162,'Team forecast'!$B$3:$B$22,0))</f>
        <v>0.27700000000000002</v>
      </c>
      <c r="X162" s="2">
        <f>INDEX('Team forecast'!L$3:L$22,MATCH($B162,'Team forecast'!$B$3:$B$22,0))</f>
        <v>0.32490000000000002</v>
      </c>
      <c r="Y162" s="5">
        <f t="shared" si="145"/>
        <v>7000</v>
      </c>
      <c r="Z162" s="5">
        <f t="shared" si="146"/>
        <v>9952.5</v>
      </c>
      <c r="AA162" s="5">
        <f t="shared" si="147"/>
        <v>1385.0000000000002</v>
      </c>
      <c r="AB162" s="5">
        <f t="shared" si="148"/>
        <v>-4873.5</v>
      </c>
      <c r="AC162" s="5">
        <f t="shared" si="149"/>
        <v>9769.7368421052597</v>
      </c>
      <c r="AD162" s="5">
        <f t="shared" si="154"/>
        <v>3039.4736842105258</v>
      </c>
      <c r="AE162" s="5">
        <f t="shared" si="155"/>
        <v>2692.1052631578941</v>
      </c>
      <c r="AF162" s="5">
        <f t="shared" si="150"/>
        <v>0</v>
      </c>
      <c r="AG162" s="5">
        <f t="shared" si="151"/>
        <v>0</v>
      </c>
      <c r="AH162" s="5">
        <f t="shared" si="156"/>
        <v>-1600</v>
      </c>
      <c r="AI162" s="5">
        <f t="shared" si="157"/>
        <v>0</v>
      </c>
      <c r="AJ162" s="5">
        <f t="shared" si="158"/>
        <v>13200</v>
      </c>
      <c r="AK162" s="5">
        <f t="shared" si="159"/>
        <v>-9280</v>
      </c>
      <c r="AL162" s="5">
        <f>IFERROR(SUM(Y162:AK162),-5000)*((Cockpit!$C$3)^0)</f>
        <v>31285.31578947368</v>
      </c>
      <c r="AM162" s="19">
        <f>INDEX('Team forecast'!$M$3:$AU$22,MATCH($B162,'Team forecast'!$B$3:$B$22,0),MATCH(AM$1,'Team forecast'!$M$2:$AU$2,0))</f>
        <v>0</v>
      </c>
      <c r="AN162" s="19">
        <f>INDEX('Team forecast'!$M$3:$AU$22,MATCH($B162,'Team forecast'!$B$3:$B$22,0),MATCH(AN$1,'Team forecast'!$M$2:$AU$2,0))</f>
        <v>0</v>
      </c>
      <c r="AO162" s="19">
        <f>INDEX('Team forecast'!$M$3:$AU$22,MATCH($B162,'Team forecast'!$B$3:$B$22,0),MATCH(AO$1,'Team forecast'!$M$2:$AU$2,0))</f>
        <v>0</v>
      </c>
      <c r="AP162" s="19">
        <f>INDEX('Team forecast'!$M$3:$AU$22,MATCH($B162,'Team forecast'!$B$3:$B$22,0),MATCH(AP$1,'Team forecast'!$M$2:$AU$2,0))</f>
        <v>0</v>
      </c>
      <c r="AQ162" s="5">
        <f t="shared" si="160"/>
        <v>7000</v>
      </c>
      <c r="AR162" s="5">
        <f>INDEX('Team forecast'!$M$3:$AU$22,MATCH($B162,'Team forecast'!$B$3:$B$22,0),MATCH(AR$1,'Team forecast'!$M$2:$AU$2,0))*IF($Y162&gt;0,25000,0)</f>
        <v>0</v>
      </c>
      <c r="AS162" s="5">
        <f>INDEX('Team forecast'!$M$3:$AU$22,MATCH($B162,'Team forecast'!$B$3:$B$22,0),MATCH(AS$1,'Team forecast'!$M$2:$AU$2,0))*IF($Y162&gt;0,5000,0)</f>
        <v>0</v>
      </c>
      <c r="AT162" s="5">
        <f>INDEX('Team forecast'!$M$3:$AU$22,MATCH($B162,'Team forecast'!$B$3:$B$22,0),MATCH(AT$1,'Team forecast'!$M$2:$AU$2,0))*IF($Y162&gt;0,-15000,0)</f>
        <v>0</v>
      </c>
      <c r="AU162" s="5">
        <f t="shared" si="161"/>
        <v>0</v>
      </c>
      <c r="AV162" s="5">
        <f t="shared" si="162"/>
        <v>0</v>
      </c>
      <c r="AW162" s="5">
        <f t="shared" si="163"/>
        <v>0</v>
      </c>
      <c r="AX162" s="5">
        <f t="shared" si="164"/>
        <v>0</v>
      </c>
      <c r="AY162" s="5">
        <f t="shared" si="165"/>
        <v>0</v>
      </c>
      <c r="AZ162" s="5">
        <f t="shared" si="166"/>
        <v>-1600</v>
      </c>
      <c r="BA162" s="5">
        <f t="shared" si="167"/>
        <v>0</v>
      </c>
      <c r="BB162" s="5">
        <f t="shared" si="168"/>
        <v>0</v>
      </c>
      <c r="BC162" s="5">
        <f t="shared" si="169"/>
        <v>0</v>
      </c>
      <c r="BD162" s="5">
        <f>IFERROR(SUM(AR162:BC162),0)*((Cockpit!$C$3)^1)</f>
        <v>-1120</v>
      </c>
      <c r="BE162" s="19">
        <f>INDEX('Team forecast'!$M$3:$AU$22,MATCH($B162,'Team forecast'!$B$3:$B$22,0),MATCH(BE$1,'Team forecast'!$M$2:$AU$2,0))</f>
        <v>0</v>
      </c>
      <c r="BF162" s="19">
        <f>INDEX('Team forecast'!$M$3:$AU$22,MATCH($B162,'Team forecast'!$B$3:$B$22,0),MATCH(BF$1,'Team forecast'!$M$2:$AU$2,0))</f>
        <v>0</v>
      </c>
      <c r="BG162" s="19">
        <f>INDEX('Team forecast'!$M$3:$AU$22,MATCH($B162,'Team forecast'!$B$3:$B$22,0),MATCH(BG$1,'Team forecast'!$M$2:$AU$2,0))</f>
        <v>0</v>
      </c>
      <c r="BH162" s="19">
        <f>INDEX('Team forecast'!$M$3:$AU$22,MATCH($B162,'Team forecast'!$B$3:$B$22,0),MATCH(BH$1,'Team forecast'!$M$2:$AU$2,0))</f>
        <v>0</v>
      </c>
      <c r="BI162" s="5">
        <f t="shared" si="170"/>
        <v>7000</v>
      </c>
      <c r="BJ162" s="5">
        <f>INDEX('Team forecast'!$M$3:$AU$22,MATCH($B162,'Team forecast'!$B$3:$B$22,0),MATCH(BJ$1,'Team forecast'!$M$2:$AU$2,0))*IF($Y162&gt;0,25000,0)</f>
        <v>0</v>
      </c>
      <c r="BK162" s="5">
        <f>INDEX('Team forecast'!$M$3:$AU$22,MATCH($B162,'Team forecast'!$B$3:$B$22,0),MATCH(BK$1,'Team forecast'!$M$2:$AU$2,0))*IF($Y162&gt;0,5000,0)</f>
        <v>0</v>
      </c>
      <c r="BL162" s="5">
        <f>INDEX('Team forecast'!$M$3:$AU$22,MATCH($B162,'Team forecast'!$B$3:$B$22,0),MATCH(BL$1,'Team forecast'!$M$2:$AU$2,0))*IF($Y162&gt;0,-15000,0)</f>
        <v>0</v>
      </c>
      <c r="BM162" s="5">
        <f t="shared" si="171"/>
        <v>0</v>
      </c>
      <c r="BN162" s="5">
        <f t="shared" si="172"/>
        <v>0</v>
      </c>
      <c r="BO162" s="5">
        <f t="shared" si="173"/>
        <v>0</v>
      </c>
      <c r="BP162" s="5">
        <f t="shared" si="174"/>
        <v>0</v>
      </c>
      <c r="BQ162" s="5">
        <f t="shared" si="175"/>
        <v>0</v>
      </c>
      <c r="BR162" s="5">
        <f t="shared" si="176"/>
        <v>-1600</v>
      </c>
      <c r="BS162" s="5">
        <f t="shared" si="177"/>
        <v>0</v>
      </c>
      <c r="BT162" s="5">
        <f t="shared" si="178"/>
        <v>0</v>
      </c>
      <c r="BU162" s="5">
        <f t="shared" si="179"/>
        <v>0</v>
      </c>
      <c r="BV162" s="5">
        <f>IFERROR(SUM(BJ162:BU162),0)*((Cockpit!$C$3)^2)</f>
        <v>-783.99999999999989</v>
      </c>
      <c r="BW162" s="19">
        <f>INDEX('Team forecast'!$M$3:$AU$22,MATCH($B162,'Team forecast'!$B$3:$B$22,0),MATCH(BW$1,'Team forecast'!$M$2:$AU$2,0))</f>
        <v>0</v>
      </c>
      <c r="BX162" s="19">
        <f>INDEX('Team forecast'!$M$3:$AU$22,MATCH($B162,'Team forecast'!$B$3:$B$22,0),MATCH(BX$1,'Team forecast'!$M$2:$AU$2,0))</f>
        <v>0</v>
      </c>
      <c r="BY162" s="19">
        <f>INDEX('Team forecast'!$M$3:$AU$22,MATCH($B162,'Team forecast'!$B$3:$B$22,0),MATCH(BY$1,'Team forecast'!$M$2:$AU$2,0))</f>
        <v>0</v>
      </c>
      <c r="BZ162" s="19">
        <f>INDEX('Team forecast'!$M$3:$AU$22,MATCH($B162,'Team forecast'!$B$3:$B$22,0),MATCH(BZ$1,'Team forecast'!$M$2:$AU$2,0))</f>
        <v>0</v>
      </c>
      <c r="CA162" s="5">
        <f t="shared" si="180"/>
        <v>7000</v>
      </c>
      <c r="CB162" s="5">
        <f>INDEX('Team forecast'!$M$3:$AU$22,MATCH($B162,'Team forecast'!$B$3:$B$22,0),MATCH(CB$1,'Team forecast'!$M$2:$AU$2,0))*IF($Y162&gt;0,25000,0)</f>
        <v>0</v>
      </c>
      <c r="CC162" s="5">
        <f>INDEX('Team forecast'!$M$3:$AU$22,MATCH($B162,'Team forecast'!$B$3:$B$22,0),MATCH(CC$1,'Team forecast'!$M$2:$AU$2,0))*IF($Y162&gt;0,5000,0)</f>
        <v>0</v>
      </c>
      <c r="CD162" s="5">
        <f>INDEX('Team forecast'!$M$3:$AU$22,MATCH($B162,'Team forecast'!$B$3:$B$22,0),MATCH(CD$1,'Team forecast'!$M$2:$AU$2,0))*IF($Y162&gt;0,-15000,0)</f>
        <v>0</v>
      </c>
      <c r="CE162" s="5">
        <f t="shared" si="181"/>
        <v>0</v>
      </c>
      <c r="CF162" s="5">
        <f t="shared" si="182"/>
        <v>0</v>
      </c>
      <c r="CG162" s="5">
        <f t="shared" si="183"/>
        <v>0</v>
      </c>
      <c r="CH162" s="5">
        <f t="shared" si="184"/>
        <v>0</v>
      </c>
      <c r="CI162" s="5">
        <f t="shared" si="185"/>
        <v>0</v>
      </c>
      <c r="CJ162" s="5">
        <f t="shared" si="186"/>
        <v>-1600</v>
      </c>
      <c r="CK162" s="5">
        <f t="shared" si="187"/>
        <v>0</v>
      </c>
      <c r="CL162" s="5">
        <f t="shared" si="188"/>
        <v>0</v>
      </c>
      <c r="CM162" s="5">
        <f t="shared" si="189"/>
        <v>0</v>
      </c>
      <c r="CN162" s="5">
        <f>IFERROR(SUM(CB162:CM162),0)*((Cockpit!$C$3)^3)</f>
        <v>-548.79999999999984</v>
      </c>
      <c r="CO162" s="19">
        <f>INDEX('Team forecast'!$M$3:$AU$22,MATCH($B162,'Team forecast'!$B$3:$B$22,0),MATCH(CO$1,'Team forecast'!$M$2:$AU$2,0))</f>
        <v>0</v>
      </c>
      <c r="CP162" s="19">
        <f>INDEX('Team forecast'!$M$3:$AU$22,MATCH($B162,'Team forecast'!$B$3:$B$22,0),MATCH(CP$1,'Team forecast'!$M$2:$AU$2,0))</f>
        <v>0</v>
      </c>
      <c r="CQ162" s="19">
        <f>INDEX('Team forecast'!$M$3:$AU$22,MATCH($B162,'Team forecast'!$B$3:$B$22,0),MATCH(CQ$1,'Team forecast'!$M$2:$AU$2,0))</f>
        <v>0</v>
      </c>
      <c r="CR162" s="19">
        <f>INDEX('Team forecast'!$M$3:$AU$22,MATCH($B162,'Team forecast'!$B$3:$B$22,0),MATCH(CR$1,'Team forecast'!$M$2:$AU$2,0))</f>
        <v>0</v>
      </c>
      <c r="CS162" s="5">
        <f t="shared" si="190"/>
        <v>7000</v>
      </c>
      <c r="CT162" s="5">
        <f>INDEX('Team forecast'!$M$3:$AU$22,MATCH($B162,'Team forecast'!$B$3:$B$22,0),MATCH(CT$1,'Team forecast'!$M$2:$AU$2,0))*IF($Y162&gt;0,25000,0)</f>
        <v>0</v>
      </c>
      <c r="CU162" s="5">
        <f>INDEX('Team forecast'!$M$3:$AU$22,MATCH($B162,'Team forecast'!$B$3:$B$22,0),MATCH(CU$1,'Team forecast'!$M$2:$AU$2,0))*IF($Y162&gt;0,5000,0)</f>
        <v>0</v>
      </c>
      <c r="CV162" s="5">
        <f>INDEX('Team forecast'!$M$3:$AU$22,MATCH($B162,'Team forecast'!$B$3:$B$22,0),MATCH(CV$1,'Team forecast'!$M$2:$AU$2,0))*IF($Y162&gt;0,-15000,0)</f>
        <v>0</v>
      </c>
      <c r="CW162" s="5">
        <f t="shared" si="191"/>
        <v>0</v>
      </c>
      <c r="CX162" s="5">
        <f t="shared" si="192"/>
        <v>0</v>
      </c>
      <c r="CY162" s="5">
        <f t="shared" si="193"/>
        <v>0</v>
      </c>
      <c r="CZ162" s="5">
        <f t="shared" si="194"/>
        <v>0</v>
      </c>
      <c r="DA162" s="5">
        <f t="shared" si="195"/>
        <v>0</v>
      </c>
      <c r="DB162" s="5">
        <f t="shared" si="196"/>
        <v>-1600</v>
      </c>
      <c r="DC162" s="5">
        <f t="shared" si="197"/>
        <v>0</v>
      </c>
      <c r="DD162" s="5">
        <f t="shared" si="198"/>
        <v>0</v>
      </c>
      <c r="DE162" s="5">
        <f t="shared" si="199"/>
        <v>0</v>
      </c>
      <c r="DF162" s="5">
        <f>IFERROR(SUM(CT162:DE162),0)*((Cockpit!$C$3)^4)</f>
        <v>-384.15999999999985</v>
      </c>
      <c r="DG162" s="19">
        <f>INDEX('Team forecast'!$M$3:$AU$22,MATCH($B162,'Team forecast'!$B$3:$B$22,0),MATCH(DG$1,'Team forecast'!$M$2:$AU$2,0))</f>
        <v>0</v>
      </c>
      <c r="DH162" s="19">
        <f>INDEX('Team forecast'!$M$3:$AU$22,MATCH($B162,'Team forecast'!$B$3:$B$22,0),MATCH(DH$1,'Team forecast'!$M$2:$AU$2,0))</f>
        <v>0</v>
      </c>
      <c r="DI162" s="19">
        <f>INDEX('Team forecast'!$M$3:$AU$22,MATCH($B162,'Team forecast'!$B$3:$B$22,0),MATCH(DI$1,'Team forecast'!$M$2:$AU$2,0))</f>
        <v>0</v>
      </c>
      <c r="DJ162" s="19">
        <f>INDEX('Team forecast'!$M$3:$AU$22,MATCH($B162,'Team forecast'!$B$3:$B$22,0),MATCH(DJ$1,'Team forecast'!$M$2:$AU$2,0))</f>
        <v>0</v>
      </c>
      <c r="DK162" s="5">
        <f t="shared" si="200"/>
        <v>7000</v>
      </c>
      <c r="DL162" s="5">
        <f>INDEX('Team forecast'!$M$3:$AU$22,MATCH($B162,'Team forecast'!$B$3:$B$22,0),MATCH(DL$1,'Team forecast'!$M$2:$AU$2,0))*IF($Y162&gt;0,25000,0)</f>
        <v>0</v>
      </c>
      <c r="DM162" s="5">
        <f>INDEX('Team forecast'!$M$3:$AU$22,MATCH($B162,'Team forecast'!$B$3:$B$22,0),MATCH(DM$1,'Team forecast'!$M$2:$AU$2,0))*IF($Y162&gt;0,5000,0)</f>
        <v>0</v>
      </c>
      <c r="DN162" s="5">
        <f>INDEX('Team forecast'!$M$3:$AU$22,MATCH($B162,'Team forecast'!$B$3:$B$22,0),MATCH(DN$1,'Team forecast'!$M$2:$AU$2,0))*IF($Y162&gt;0,-15000,0)</f>
        <v>0</v>
      </c>
      <c r="DO162" s="5">
        <f t="shared" si="201"/>
        <v>0</v>
      </c>
      <c r="DP162" s="5">
        <f t="shared" si="202"/>
        <v>0</v>
      </c>
      <c r="DQ162" s="5">
        <f t="shared" si="203"/>
        <v>0</v>
      </c>
      <c r="DR162" s="5">
        <f t="shared" si="204"/>
        <v>0</v>
      </c>
      <c r="DS162" s="5">
        <f t="shared" si="205"/>
        <v>0</v>
      </c>
      <c r="DT162" s="5">
        <f t="shared" si="206"/>
        <v>-1600</v>
      </c>
      <c r="DU162" s="5">
        <f t="shared" si="207"/>
        <v>0</v>
      </c>
      <c r="DV162" s="5">
        <f t="shared" si="208"/>
        <v>0</v>
      </c>
      <c r="DW162" s="5">
        <f t="shared" si="209"/>
        <v>0</v>
      </c>
      <c r="DX162" s="5">
        <f>IFERROR(SUM(DL162:DW162),0)*((Cockpit!$C$3)^5)</f>
        <v>-268.91199999999992</v>
      </c>
      <c r="DY162" s="5">
        <f t="shared" si="210"/>
        <v>28179.44378947368</v>
      </c>
      <c r="DZ162" s="5" t="str">
        <f>IF(ISERROR(MATCH(A162,'Current squad'!B:B,0)),"No","Yes")</f>
        <v>No</v>
      </c>
      <c r="EA162" s="5" cm="1">
        <f t="array" ref="EA162">IFERROR(_xlfn.IFS(DZ162="Yes",0,DZ162="No",H162*1%),999999)</f>
        <v>26480</v>
      </c>
      <c r="EB162" s="5">
        <f t="shared" si="152"/>
        <v>2674480</v>
      </c>
      <c r="EC162" s="5">
        <f t="shared" si="211"/>
        <v>1699.4437894736802</v>
      </c>
      <c r="ED162" s="1">
        <f t="shared" si="153"/>
        <v>6.4178390841151066E-4</v>
      </c>
      <c r="EE162" s="5">
        <f>RANK(EC162,$EC$2:$EC$572)+COUNTIF($EC$2:EC162,EC162)-1</f>
        <v>67</v>
      </c>
      <c r="EF162" s="4">
        <f>RANK(ED162,$ED$2:$ED$572)+COUNTIF($ED$2:ED162,ED162)-1</f>
        <v>62</v>
      </c>
    </row>
    <row r="163" spans="1:136" x14ac:dyDescent="0.3">
      <c r="A163" t="str">
        <f>IF(Holdet.dk!A163&lt;&gt;"",Holdet.dk!A163,"")</f>
        <v>Ollie Watkins</v>
      </c>
      <c r="B163" t="str">
        <f>INDEX(Holdet.dk!B:B,MATCH($A163,Holdet.dk!$A:$A,0))</f>
        <v>Aston Villa</v>
      </c>
      <c r="C163" t="str">
        <f>INDEX(Holdet.dk!C:C,MATCH($A163,Holdet.dk!$A:$A,0))</f>
        <v>Striker</v>
      </c>
      <c r="D163" t="str">
        <f>INDEX(Holdet.dk!D:D,MATCH($A163,Holdet.dk!$A:$A,0))</f>
        <v>6.855.000</v>
      </c>
      <c r="E163" s="1">
        <f>IFERROR(_xlfn.NUMBERVALUE(INDEX(Holdet.dk!$E:$E,MATCH($A163,Holdet.dk!$A:$A,0)),","),0)</f>
        <v>9.1999999999999998E-2</v>
      </c>
      <c r="F163" t="str">
        <f>IF(INDEX(Lookup!H:H,MATCH('Master data'!A163,Lookup!G:G,0))=0,A163,INDEX(Lookup!H:H,MATCH('Master data'!A163,Lookup!G:G,0)))</f>
        <v>Ollie Watkins</v>
      </c>
      <c r="G163" t="str">
        <f>IFERROR(INDEX(Lookup!B:B,MATCH(INDEX(Rotowire!C:C,MATCH(F163,Rotowire!A:A,0)),Lookup!D:D,0)),"")</f>
        <v>Chelsea</v>
      </c>
      <c r="H163" s="5">
        <f t="shared" si="144"/>
        <v>6855000</v>
      </c>
      <c r="I163" s="19">
        <f>IFERROR(INDEX('Team forecast'!$G$3:$I$22,MATCH($B163,'Team forecast'!$B$3:$B$22,0),MATCH(I$1,'Team forecast'!$G$2:$I$2,0)),0)</f>
        <v>0.82291666666666674</v>
      </c>
      <c r="J163" s="19">
        <f>IFERROR(INDEX('Team forecast'!$G$3:$I$22,MATCH($B163,'Team forecast'!$B$3:$B$22,0),MATCH(J$1,'Team forecast'!$G$2:$I$2,0)),0)</f>
        <v>0.93034825870646787</v>
      </c>
      <c r="K163" s="19">
        <f>IFERROR(INDEX('Team forecast'!$G$3:$I$22,MATCH($B163,'Team forecast'!$B$3:$B$22,0),MATCH(K$1,'Team forecast'!$G$2:$I$2,0)),0)</f>
        <v>1.2843638484594284</v>
      </c>
      <c r="L163">
        <f>SUMIFS(Rotowire!E:E,Rotowire!$A:$A,'Master data'!$F163)</f>
        <v>95</v>
      </c>
      <c r="M163" s="2">
        <f>SUMIFS(Rotowire!F:F,Rotowire!$A:$A,'Master data'!$F163)*I163</f>
        <v>0.19750000000000001</v>
      </c>
      <c r="N163" s="2">
        <f>SUMIFS(Rotowire!G:G,Rotowire!$A:$A,'Master data'!$F163)*I163</f>
        <v>0.11520833333333336</v>
      </c>
      <c r="O163" s="2">
        <f>SUMIFS(Rotowire!I:I,Rotowire!$A:$A,'Master data'!$F163)*I163</f>
        <v>1.234375</v>
      </c>
      <c r="P163" s="2">
        <f>SUMIFS(Rotowire!W:W,Rotowire!$A:$A,'Master data'!$F163)*K163</f>
        <v>0.1541236618151314</v>
      </c>
      <c r="Q163" s="2">
        <f>SUMIFS(Rotowire!Y:Y,Rotowire!$A:$A,'Master data'!$F163)*J163</f>
        <v>0</v>
      </c>
      <c r="R163" s="2">
        <f>SUMIFS(Rotowire!AB:AB,Rotowire!$A:$A,'Master data'!$F163)</f>
        <v>0.11</v>
      </c>
      <c r="S163" s="2">
        <f>SUMIFS(Rotowire!AC:AC,Rotowire!$A:$A,'Master data'!$F163)</f>
        <v>0.03</v>
      </c>
      <c r="T163" s="2">
        <f>INDEX('Team forecast'!D$3:D$22,MATCH($B163,'Team forecast'!$B$3:$B$22,0))</f>
        <v>0.79</v>
      </c>
      <c r="U163" s="2">
        <f>INDEX('Team forecast'!E$3:E$22,MATCH($B163,'Team forecast'!$B$3:$B$22,0))</f>
        <v>1.87</v>
      </c>
      <c r="V163" s="2">
        <f>INDEX('Team forecast'!J$3:J$22,MATCH($B163,'Team forecast'!$B$3:$B$22,0))</f>
        <v>0.15010000000000001</v>
      </c>
      <c r="W163" s="2">
        <f>INDEX('Team forecast'!K$3:K$22,MATCH($B163,'Team forecast'!$B$3:$B$22,0))</f>
        <v>0.2238</v>
      </c>
      <c r="X163" s="2">
        <f>INDEX('Team forecast'!L$3:L$22,MATCH($B163,'Team forecast'!$B$3:$B$22,0))</f>
        <v>0.62609999999999999</v>
      </c>
      <c r="Y163" s="5">
        <f t="shared" si="145"/>
        <v>7000</v>
      </c>
      <c r="Z163" s="5">
        <f t="shared" si="146"/>
        <v>3752.5000000000005</v>
      </c>
      <c r="AA163" s="5">
        <f t="shared" si="147"/>
        <v>1119</v>
      </c>
      <c r="AB163" s="5">
        <f t="shared" si="148"/>
        <v>-9391.5</v>
      </c>
      <c r="AC163" s="5">
        <f t="shared" si="149"/>
        <v>19750</v>
      </c>
      <c r="AD163" s="5">
        <f t="shared" si="154"/>
        <v>5760.4166666666679</v>
      </c>
      <c r="AE163" s="5">
        <f t="shared" si="155"/>
        <v>12343.75</v>
      </c>
      <c r="AF163" s="5">
        <f t="shared" si="150"/>
        <v>0</v>
      </c>
      <c r="AG163" s="5">
        <f t="shared" si="151"/>
        <v>0</v>
      </c>
      <c r="AH163" s="5">
        <f t="shared" si="156"/>
        <v>-2200</v>
      </c>
      <c r="AI163" s="5">
        <f t="shared" si="157"/>
        <v>-1500</v>
      </c>
      <c r="AJ163" s="5">
        <f t="shared" si="158"/>
        <v>7900</v>
      </c>
      <c r="AK163" s="5">
        <f t="shared" si="159"/>
        <v>-14960</v>
      </c>
      <c r="AL163" s="5">
        <f>IFERROR(SUM(Y163:AK163),-5000)*((Cockpit!$C$3)^0)</f>
        <v>29574.166666666672</v>
      </c>
      <c r="AM163" s="19">
        <f>INDEX('Team forecast'!$M$3:$AU$22,MATCH($B163,'Team forecast'!$B$3:$B$22,0),MATCH(AM$1,'Team forecast'!$M$2:$AU$2,0))</f>
        <v>0</v>
      </c>
      <c r="AN163" s="19">
        <f>INDEX('Team forecast'!$M$3:$AU$22,MATCH($B163,'Team forecast'!$B$3:$B$22,0),MATCH(AN$1,'Team forecast'!$M$2:$AU$2,0))</f>
        <v>0</v>
      </c>
      <c r="AO163" s="19">
        <f>INDEX('Team forecast'!$M$3:$AU$22,MATCH($B163,'Team forecast'!$B$3:$B$22,0),MATCH(AO$1,'Team forecast'!$M$2:$AU$2,0))</f>
        <v>0</v>
      </c>
      <c r="AP163" s="19">
        <f>INDEX('Team forecast'!$M$3:$AU$22,MATCH($B163,'Team forecast'!$B$3:$B$22,0),MATCH(AP$1,'Team forecast'!$M$2:$AU$2,0))</f>
        <v>0</v>
      </c>
      <c r="AQ163" s="5">
        <f t="shared" si="160"/>
        <v>7000</v>
      </c>
      <c r="AR163" s="5">
        <f>INDEX('Team forecast'!$M$3:$AU$22,MATCH($B163,'Team forecast'!$B$3:$B$22,0),MATCH(AR$1,'Team forecast'!$M$2:$AU$2,0))*IF($Y163&gt;0,25000,0)</f>
        <v>0</v>
      </c>
      <c r="AS163" s="5">
        <f>INDEX('Team forecast'!$M$3:$AU$22,MATCH($B163,'Team forecast'!$B$3:$B$22,0),MATCH(AS$1,'Team forecast'!$M$2:$AU$2,0))*IF($Y163&gt;0,5000,0)</f>
        <v>0</v>
      </c>
      <c r="AT163" s="5">
        <f>INDEX('Team forecast'!$M$3:$AU$22,MATCH($B163,'Team forecast'!$B$3:$B$22,0),MATCH(AT$1,'Team forecast'!$M$2:$AU$2,0))*IF($Y163&gt;0,-15000,0)</f>
        <v>0</v>
      </c>
      <c r="AU163" s="5">
        <f t="shared" si="161"/>
        <v>0</v>
      </c>
      <c r="AV163" s="5">
        <f t="shared" si="162"/>
        <v>0</v>
      </c>
      <c r="AW163" s="5">
        <f t="shared" si="163"/>
        <v>0</v>
      </c>
      <c r="AX163" s="5">
        <f t="shared" si="164"/>
        <v>0</v>
      </c>
      <c r="AY163" s="5">
        <f t="shared" si="165"/>
        <v>0</v>
      </c>
      <c r="AZ163" s="5">
        <f t="shared" si="166"/>
        <v>-2200</v>
      </c>
      <c r="BA163" s="5">
        <f t="shared" si="167"/>
        <v>-1500</v>
      </c>
      <c r="BB163" s="5">
        <f t="shared" si="168"/>
        <v>0</v>
      </c>
      <c r="BC163" s="5">
        <f t="shared" si="169"/>
        <v>0</v>
      </c>
      <c r="BD163" s="5">
        <f>IFERROR(SUM(AR163:BC163),0)*((Cockpit!$C$3)^1)</f>
        <v>-2590</v>
      </c>
      <c r="BE163" s="19">
        <f>INDEX('Team forecast'!$M$3:$AU$22,MATCH($B163,'Team forecast'!$B$3:$B$22,0),MATCH(BE$1,'Team forecast'!$M$2:$AU$2,0))</f>
        <v>0</v>
      </c>
      <c r="BF163" s="19">
        <f>INDEX('Team forecast'!$M$3:$AU$22,MATCH($B163,'Team forecast'!$B$3:$B$22,0),MATCH(BF$1,'Team forecast'!$M$2:$AU$2,0))</f>
        <v>0</v>
      </c>
      <c r="BG163" s="19">
        <f>INDEX('Team forecast'!$M$3:$AU$22,MATCH($B163,'Team forecast'!$B$3:$B$22,0),MATCH(BG$1,'Team forecast'!$M$2:$AU$2,0))</f>
        <v>0</v>
      </c>
      <c r="BH163" s="19">
        <f>INDEX('Team forecast'!$M$3:$AU$22,MATCH($B163,'Team forecast'!$B$3:$B$22,0),MATCH(BH$1,'Team forecast'!$M$2:$AU$2,0))</f>
        <v>0</v>
      </c>
      <c r="BI163" s="5">
        <f t="shared" si="170"/>
        <v>7000</v>
      </c>
      <c r="BJ163" s="5">
        <f>INDEX('Team forecast'!$M$3:$AU$22,MATCH($B163,'Team forecast'!$B$3:$B$22,0),MATCH(BJ$1,'Team forecast'!$M$2:$AU$2,0))*IF($Y163&gt;0,25000,0)</f>
        <v>0</v>
      </c>
      <c r="BK163" s="5">
        <f>INDEX('Team forecast'!$M$3:$AU$22,MATCH($B163,'Team forecast'!$B$3:$B$22,0),MATCH(BK$1,'Team forecast'!$M$2:$AU$2,0))*IF($Y163&gt;0,5000,0)</f>
        <v>0</v>
      </c>
      <c r="BL163" s="5">
        <f>INDEX('Team forecast'!$M$3:$AU$22,MATCH($B163,'Team forecast'!$B$3:$B$22,0),MATCH(BL$1,'Team forecast'!$M$2:$AU$2,0))*IF($Y163&gt;0,-15000,0)</f>
        <v>0</v>
      </c>
      <c r="BM163" s="5">
        <f t="shared" si="171"/>
        <v>0</v>
      </c>
      <c r="BN163" s="5">
        <f t="shared" si="172"/>
        <v>0</v>
      </c>
      <c r="BO163" s="5">
        <f t="shared" si="173"/>
        <v>0</v>
      </c>
      <c r="BP163" s="5">
        <f t="shared" si="174"/>
        <v>0</v>
      </c>
      <c r="BQ163" s="5">
        <f t="shared" si="175"/>
        <v>0</v>
      </c>
      <c r="BR163" s="5">
        <f t="shared" si="176"/>
        <v>-2200</v>
      </c>
      <c r="BS163" s="5">
        <f t="shared" si="177"/>
        <v>-1500</v>
      </c>
      <c r="BT163" s="5">
        <f t="shared" si="178"/>
        <v>0</v>
      </c>
      <c r="BU163" s="5">
        <f t="shared" si="179"/>
        <v>0</v>
      </c>
      <c r="BV163" s="5">
        <f>IFERROR(SUM(BJ163:BU163),0)*((Cockpit!$C$3)^2)</f>
        <v>-1812.9999999999998</v>
      </c>
      <c r="BW163" s="19">
        <f>INDEX('Team forecast'!$M$3:$AU$22,MATCH($B163,'Team forecast'!$B$3:$B$22,0),MATCH(BW$1,'Team forecast'!$M$2:$AU$2,0))</f>
        <v>0</v>
      </c>
      <c r="BX163" s="19">
        <f>INDEX('Team forecast'!$M$3:$AU$22,MATCH($B163,'Team forecast'!$B$3:$B$22,0),MATCH(BX$1,'Team forecast'!$M$2:$AU$2,0))</f>
        <v>0</v>
      </c>
      <c r="BY163" s="19">
        <f>INDEX('Team forecast'!$M$3:$AU$22,MATCH($B163,'Team forecast'!$B$3:$B$22,0),MATCH(BY$1,'Team forecast'!$M$2:$AU$2,0))</f>
        <v>0</v>
      </c>
      <c r="BZ163" s="19">
        <f>INDEX('Team forecast'!$M$3:$AU$22,MATCH($B163,'Team forecast'!$B$3:$B$22,0),MATCH(BZ$1,'Team forecast'!$M$2:$AU$2,0))</f>
        <v>0</v>
      </c>
      <c r="CA163" s="5">
        <f t="shared" si="180"/>
        <v>7000</v>
      </c>
      <c r="CB163" s="5">
        <f>INDEX('Team forecast'!$M$3:$AU$22,MATCH($B163,'Team forecast'!$B$3:$B$22,0),MATCH(CB$1,'Team forecast'!$M$2:$AU$2,0))*IF($Y163&gt;0,25000,0)</f>
        <v>0</v>
      </c>
      <c r="CC163" s="5">
        <f>INDEX('Team forecast'!$M$3:$AU$22,MATCH($B163,'Team forecast'!$B$3:$B$22,0),MATCH(CC$1,'Team forecast'!$M$2:$AU$2,0))*IF($Y163&gt;0,5000,0)</f>
        <v>0</v>
      </c>
      <c r="CD163" s="5">
        <f>INDEX('Team forecast'!$M$3:$AU$22,MATCH($B163,'Team forecast'!$B$3:$B$22,0),MATCH(CD$1,'Team forecast'!$M$2:$AU$2,0))*IF($Y163&gt;0,-15000,0)</f>
        <v>0</v>
      </c>
      <c r="CE163" s="5">
        <f t="shared" si="181"/>
        <v>0</v>
      </c>
      <c r="CF163" s="5">
        <f t="shared" si="182"/>
        <v>0</v>
      </c>
      <c r="CG163" s="5">
        <f t="shared" si="183"/>
        <v>0</v>
      </c>
      <c r="CH163" s="5">
        <f t="shared" si="184"/>
        <v>0</v>
      </c>
      <c r="CI163" s="5">
        <f t="shared" si="185"/>
        <v>0</v>
      </c>
      <c r="CJ163" s="5">
        <f t="shared" si="186"/>
        <v>-2200</v>
      </c>
      <c r="CK163" s="5">
        <f t="shared" si="187"/>
        <v>-1500</v>
      </c>
      <c r="CL163" s="5">
        <f t="shared" si="188"/>
        <v>0</v>
      </c>
      <c r="CM163" s="5">
        <f t="shared" si="189"/>
        <v>0</v>
      </c>
      <c r="CN163" s="5">
        <f>IFERROR(SUM(CB163:CM163),0)*((Cockpit!$C$3)^3)</f>
        <v>-1269.0999999999997</v>
      </c>
      <c r="CO163" s="19">
        <f>INDEX('Team forecast'!$M$3:$AU$22,MATCH($B163,'Team forecast'!$B$3:$B$22,0),MATCH(CO$1,'Team forecast'!$M$2:$AU$2,0))</f>
        <v>0</v>
      </c>
      <c r="CP163" s="19">
        <f>INDEX('Team forecast'!$M$3:$AU$22,MATCH($B163,'Team forecast'!$B$3:$B$22,0),MATCH(CP$1,'Team forecast'!$M$2:$AU$2,0))</f>
        <v>0</v>
      </c>
      <c r="CQ163" s="19">
        <f>INDEX('Team forecast'!$M$3:$AU$22,MATCH($B163,'Team forecast'!$B$3:$B$22,0),MATCH(CQ$1,'Team forecast'!$M$2:$AU$2,0))</f>
        <v>0</v>
      </c>
      <c r="CR163" s="19">
        <f>INDEX('Team forecast'!$M$3:$AU$22,MATCH($B163,'Team forecast'!$B$3:$B$22,0),MATCH(CR$1,'Team forecast'!$M$2:$AU$2,0))</f>
        <v>0</v>
      </c>
      <c r="CS163" s="5">
        <f t="shared" si="190"/>
        <v>7000</v>
      </c>
      <c r="CT163" s="5">
        <f>INDEX('Team forecast'!$M$3:$AU$22,MATCH($B163,'Team forecast'!$B$3:$B$22,0),MATCH(CT$1,'Team forecast'!$M$2:$AU$2,0))*IF($Y163&gt;0,25000,0)</f>
        <v>0</v>
      </c>
      <c r="CU163" s="5">
        <f>INDEX('Team forecast'!$M$3:$AU$22,MATCH($B163,'Team forecast'!$B$3:$B$22,0),MATCH(CU$1,'Team forecast'!$M$2:$AU$2,0))*IF($Y163&gt;0,5000,0)</f>
        <v>0</v>
      </c>
      <c r="CV163" s="5">
        <f>INDEX('Team forecast'!$M$3:$AU$22,MATCH($B163,'Team forecast'!$B$3:$B$22,0),MATCH(CV$1,'Team forecast'!$M$2:$AU$2,0))*IF($Y163&gt;0,-15000,0)</f>
        <v>0</v>
      </c>
      <c r="CW163" s="5">
        <f t="shared" si="191"/>
        <v>0</v>
      </c>
      <c r="CX163" s="5">
        <f t="shared" si="192"/>
        <v>0</v>
      </c>
      <c r="CY163" s="5">
        <f t="shared" si="193"/>
        <v>0</v>
      </c>
      <c r="CZ163" s="5">
        <f t="shared" si="194"/>
        <v>0</v>
      </c>
      <c r="DA163" s="5">
        <f t="shared" si="195"/>
        <v>0</v>
      </c>
      <c r="DB163" s="5">
        <f t="shared" si="196"/>
        <v>-2200</v>
      </c>
      <c r="DC163" s="5">
        <f t="shared" si="197"/>
        <v>-1500</v>
      </c>
      <c r="DD163" s="5">
        <f t="shared" si="198"/>
        <v>0</v>
      </c>
      <c r="DE163" s="5">
        <f t="shared" si="199"/>
        <v>0</v>
      </c>
      <c r="DF163" s="5">
        <f>IFERROR(SUM(CT163:DE163),0)*((Cockpit!$C$3)^4)</f>
        <v>-888.36999999999978</v>
      </c>
      <c r="DG163" s="19">
        <f>INDEX('Team forecast'!$M$3:$AU$22,MATCH($B163,'Team forecast'!$B$3:$B$22,0),MATCH(DG$1,'Team forecast'!$M$2:$AU$2,0))</f>
        <v>0</v>
      </c>
      <c r="DH163" s="19">
        <f>INDEX('Team forecast'!$M$3:$AU$22,MATCH($B163,'Team forecast'!$B$3:$B$22,0),MATCH(DH$1,'Team forecast'!$M$2:$AU$2,0))</f>
        <v>0</v>
      </c>
      <c r="DI163" s="19">
        <f>INDEX('Team forecast'!$M$3:$AU$22,MATCH($B163,'Team forecast'!$B$3:$B$22,0),MATCH(DI$1,'Team forecast'!$M$2:$AU$2,0))</f>
        <v>0</v>
      </c>
      <c r="DJ163" s="19">
        <f>INDEX('Team forecast'!$M$3:$AU$22,MATCH($B163,'Team forecast'!$B$3:$B$22,0),MATCH(DJ$1,'Team forecast'!$M$2:$AU$2,0))</f>
        <v>0</v>
      </c>
      <c r="DK163" s="5">
        <f t="shared" si="200"/>
        <v>7000</v>
      </c>
      <c r="DL163" s="5">
        <f>INDEX('Team forecast'!$M$3:$AU$22,MATCH($B163,'Team forecast'!$B$3:$B$22,0),MATCH(DL$1,'Team forecast'!$M$2:$AU$2,0))*IF($Y163&gt;0,25000,0)</f>
        <v>0</v>
      </c>
      <c r="DM163" s="5">
        <f>INDEX('Team forecast'!$M$3:$AU$22,MATCH($B163,'Team forecast'!$B$3:$B$22,0),MATCH(DM$1,'Team forecast'!$M$2:$AU$2,0))*IF($Y163&gt;0,5000,0)</f>
        <v>0</v>
      </c>
      <c r="DN163" s="5">
        <f>INDEX('Team forecast'!$M$3:$AU$22,MATCH($B163,'Team forecast'!$B$3:$B$22,0),MATCH(DN$1,'Team forecast'!$M$2:$AU$2,0))*IF($Y163&gt;0,-15000,0)</f>
        <v>0</v>
      </c>
      <c r="DO163" s="5">
        <f t="shared" si="201"/>
        <v>0</v>
      </c>
      <c r="DP163" s="5">
        <f t="shared" si="202"/>
        <v>0</v>
      </c>
      <c r="DQ163" s="5">
        <f t="shared" si="203"/>
        <v>0</v>
      </c>
      <c r="DR163" s="5">
        <f t="shared" si="204"/>
        <v>0</v>
      </c>
      <c r="DS163" s="5">
        <f t="shared" si="205"/>
        <v>0</v>
      </c>
      <c r="DT163" s="5">
        <f t="shared" si="206"/>
        <v>-2200</v>
      </c>
      <c r="DU163" s="5">
        <f t="shared" si="207"/>
        <v>-1500</v>
      </c>
      <c r="DV163" s="5">
        <f t="shared" si="208"/>
        <v>0</v>
      </c>
      <c r="DW163" s="5">
        <f t="shared" si="209"/>
        <v>0</v>
      </c>
      <c r="DX163" s="5">
        <f>IFERROR(SUM(DL163:DW163),0)*((Cockpit!$C$3)^5)</f>
        <v>-621.85899999999981</v>
      </c>
      <c r="DY163" s="5">
        <f t="shared" si="210"/>
        <v>22391.837666666674</v>
      </c>
      <c r="DZ163" s="5" t="str">
        <f>IF(ISERROR(MATCH(A163,'Current squad'!B:B,0)),"No","Yes")</f>
        <v>No</v>
      </c>
      <c r="EA163" s="5" cm="1">
        <f t="array" ref="EA163">IFERROR(_xlfn.IFS(DZ163="Yes",0,DZ163="No",H163*1%),999999)</f>
        <v>68550</v>
      </c>
      <c r="EB163" s="5">
        <f t="shared" si="152"/>
        <v>6923550</v>
      </c>
      <c r="EC163" s="5">
        <f t="shared" si="211"/>
        <v>-46158.162333333326</v>
      </c>
      <c r="ED163" s="1">
        <f t="shared" si="153"/>
        <v>-6.7335028932652558E-3</v>
      </c>
      <c r="EE163" s="5">
        <f>RANK(EC163,$EC$2:$EC$572)+COUNTIF($EC$2:EC163,EC163)-1</f>
        <v>465</v>
      </c>
      <c r="EF163" s="4">
        <f>RANK(ED163,$ED$2:$ED$572)+COUNTIF($ED$2:ED163,ED163)-1</f>
        <v>170</v>
      </c>
    </row>
    <row r="164" spans="1:136" x14ac:dyDescent="0.3">
      <c r="A164" t="str">
        <f>IF(Holdet.dk!A164&lt;&gt;"",Holdet.dk!A164,"")</f>
        <v>Emerson Palmieri</v>
      </c>
      <c r="B164" t="str">
        <f>INDEX(Holdet.dk!B:B,MATCH($A164,Holdet.dk!$A:$A,0))</f>
        <v>Chelsea</v>
      </c>
      <c r="C164" t="str">
        <f>INDEX(Holdet.dk!C:C,MATCH($A164,Holdet.dk!$A:$A,0))</f>
        <v>Defense</v>
      </c>
      <c r="D164" t="str">
        <f>INDEX(Holdet.dk!D:D,MATCH($A164,Holdet.dk!$A:$A,0))</f>
        <v>2.400.000</v>
      </c>
      <c r="E164" s="1">
        <f>IFERROR(_xlfn.NUMBERVALUE(INDEX(Holdet.dk!$E:$E,MATCH($A164,Holdet.dk!$A:$A,0)),","),0)</f>
        <v>1E-3</v>
      </c>
      <c r="F164" t="str">
        <f>IF(INDEX(Lookup!H:H,MATCH('Master data'!A164,Lookup!G:G,0))=0,A164,INDEX(Lookup!H:H,MATCH('Master data'!A164,Lookup!G:G,0)))</f>
        <v>Emerson Palmieri</v>
      </c>
      <c r="G164" t="str">
        <f>IFERROR(INDEX(Lookup!B:B,MATCH(INDEX(Rotowire!C:C,MATCH(F164,Rotowire!A:A,0)),Lookup!D:D,0)),"")</f>
        <v/>
      </c>
      <c r="H164" s="5">
        <f t="shared" si="144"/>
        <v>2400000</v>
      </c>
      <c r="I164" s="19">
        <f>IFERROR(INDEX('Team forecast'!$G$3:$I$22,MATCH($B164,'Team forecast'!$B$3:$B$22,0),MATCH(I$1,'Team forecast'!$G$2:$I$2,0)),0)</f>
        <v>0.93034825870646787</v>
      </c>
      <c r="J164" s="19">
        <f>IFERROR(INDEX('Team forecast'!$G$3:$I$22,MATCH($B164,'Team forecast'!$B$3:$B$22,0),MATCH(J$1,'Team forecast'!$G$2:$I$2,0)),0)</f>
        <v>0.82291666666666674</v>
      </c>
      <c r="K164" s="19">
        <f>IFERROR(INDEX('Team forecast'!$G$3:$I$22,MATCH($B164,'Team forecast'!$B$3:$B$22,0),MATCH(K$1,'Team forecast'!$G$2:$I$2,0)),0)</f>
        <v>1.1346119882058896</v>
      </c>
      <c r="L164">
        <f>SUMIFS(Rotowire!E:E,Rotowire!$A:$A,'Master data'!$F164)</f>
        <v>0</v>
      </c>
      <c r="M164" s="2">
        <f>SUMIFS(Rotowire!F:F,Rotowire!$A:$A,'Master data'!$F164)*I164</f>
        <v>0</v>
      </c>
      <c r="N164" s="2">
        <f>SUMIFS(Rotowire!G:G,Rotowire!$A:$A,'Master data'!$F164)*I164</f>
        <v>0</v>
      </c>
      <c r="O164" s="2">
        <f>SUMIFS(Rotowire!I:I,Rotowire!$A:$A,'Master data'!$F164)*I164</f>
        <v>0</v>
      </c>
      <c r="P164" s="2">
        <f>SUMIFS(Rotowire!W:W,Rotowire!$A:$A,'Master data'!$F164)*K164</f>
        <v>0</v>
      </c>
      <c r="Q164" s="2">
        <f>SUMIFS(Rotowire!Y:Y,Rotowire!$A:$A,'Master data'!$F164)*J164</f>
        <v>0</v>
      </c>
      <c r="R164" s="2">
        <f>SUMIFS(Rotowire!AB:AB,Rotowire!$A:$A,'Master data'!$F164)</f>
        <v>0</v>
      </c>
      <c r="S164" s="2">
        <f>SUMIFS(Rotowire!AC:AC,Rotowire!$A:$A,'Master data'!$F164)</f>
        <v>0</v>
      </c>
      <c r="T164" s="2">
        <f>INDEX('Team forecast'!D$3:D$22,MATCH($B164,'Team forecast'!$B$3:$B$22,0))</f>
        <v>1.87</v>
      </c>
      <c r="U164" s="2">
        <f>INDEX('Team forecast'!E$3:E$22,MATCH($B164,'Team forecast'!$B$3:$B$22,0))</f>
        <v>0.79</v>
      </c>
      <c r="V164" s="2">
        <f>INDEX('Team forecast'!J$3:J$22,MATCH($B164,'Team forecast'!$B$3:$B$22,0))</f>
        <v>0.62609999999999999</v>
      </c>
      <c r="W164" s="2">
        <f>INDEX('Team forecast'!K$3:K$22,MATCH($B164,'Team forecast'!$B$3:$B$22,0))</f>
        <v>0.2238</v>
      </c>
      <c r="X164" s="2">
        <f>INDEX('Team forecast'!L$3:L$22,MATCH($B164,'Team forecast'!$B$3:$B$22,0))</f>
        <v>0.15010000000000001</v>
      </c>
      <c r="Y164" s="5">
        <f t="shared" si="145"/>
        <v>-5000</v>
      </c>
      <c r="Z164" s="5">
        <f t="shared" si="146"/>
        <v>0</v>
      </c>
      <c r="AA164" s="5">
        <f t="shared" si="147"/>
        <v>0</v>
      </c>
      <c r="AB164" s="5">
        <f t="shared" si="148"/>
        <v>0</v>
      </c>
      <c r="AC164" s="5">
        <f t="shared" si="149"/>
        <v>0</v>
      </c>
      <c r="AD164" s="5">
        <f t="shared" si="154"/>
        <v>0</v>
      </c>
      <c r="AE164" s="5">
        <f t="shared" si="155"/>
        <v>0</v>
      </c>
      <c r="AF164" s="5">
        <f t="shared" si="150"/>
        <v>0</v>
      </c>
      <c r="AG164" s="5">
        <f t="shared" si="151"/>
        <v>0</v>
      </c>
      <c r="AH164" s="5">
        <f t="shared" si="156"/>
        <v>0</v>
      </c>
      <c r="AI164" s="5">
        <f t="shared" si="157"/>
        <v>0</v>
      </c>
      <c r="AJ164" s="5">
        <f t="shared" si="158"/>
        <v>0</v>
      </c>
      <c r="AK164" s="5">
        <f t="shared" si="159"/>
        <v>0</v>
      </c>
      <c r="AL164" s="5">
        <f>IFERROR(SUM(Y164:AK164),-5000)*((Cockpit!$C$3)^0)</f>
        <v>-5000</v>
      </c>
      <c r="AM164" s="19">
        <f>INDEX('Team forecast'!$M$3:$AU$22,MATCH($B164,'Team forecast'!$B$3:$B$22,0),MATCH(AM$1,'Team forecast'!$M$2:$AU$2,0))</f>
        <v>0</v>
      </c>
      <c r="AN164" s="19">
        <f>INDEX('Team forecast'!$M$3:$AU$22,MATCH($B164,'Team forecast'!$B$3:$B$22,0),MATCH(AN$1,'Team forecast'!$M$2:$AU$2,0))</f>
        <v>0</v>
      </c>
      <c r="AO164" s="19">
        <f>INDEX('Team forecast'!$M$3:$AU$22,MATCH($B164,'Team forecast'!$B$3:$B$22,0),MATCH(AO$1,'Team forecast'!$M$2:$AU$2,0))</f>
        <v>0</v>
      </c>
      <c r="AP164" s="19">
        <f>INDEX('Team forecast'!$M$3:$AU$22,MATCH($B164,'Team forecast'!$B$3:$B$22,0),MATCH(AP$1,'Team forecast'!$M$2:$AU$2,0))</f>
        <v>0</v>
      </c>
      <c r="AQ164" s="5">
        <f t="shared" si="160"/>
        <v>-5000</v>
      </c>
      <c r="AR164" s="5">
        <f>INDEX('Team forecast'!$M$3:$AU$22,MATCH($B164,'Team forecast'!$B$3:$B$22,0),MATCH(AR$1,'Team forecast'!$M$2:$AU$2,0))*IF($Y164&gt;0,25000,0)</f>
        <v>0</v>
      </c>
      <c r="AS164" s="5">
        <f>INDEX('Team forecast'!$M$3:$AU$22,MATCH($B164,'Team forecast'!$B$3:$B$22,0),MATCH(AS$1,'Team forecast'!$M$2:$AU$2,0))*IF($Y164&gt;0,5000,0)</f>
        <v>0</v>
      </c>
      <c r="AT164" s="5">
        <f>INDEX('Team forecast'!$M$3:$AU$22,MATCH($B164,'Team forecast'!$B$3:$B$22,0),MATCH(AT$1,'Team forecast'!$M$2:$AU$2,0))*IF($Y164&gt;0,-15000,0)</f>
        <v>0</v>
      </c>
      <c r="AU164" s="5">
        <f t="shared" si="161"/>
        <v>0</v>
      </c>
      <c r="AV164" s="5">
        <f t="shared" si="162"/>
        <v>0</v>
      </c>
      <c r="AW164" s="5">
        <f t="shared" si="163"/>
        <v>0</v>
      </c>
      <c r="AX164" s="5">
        <f t="shared" si="164"/>
        <v>0</v>
      </c>
      <c r="AY164" s="5">
        <f t="shared" si="165"/>
        <v>0</v>
      </c>
      <c r="AZ164" s="5">
        <f t="shared" si="166"/>
        <v>0</v>
      </c>
      <c r="BA164" s="5">
        <f t="shared" si="167"/>
        <v>0</v>
      </c>
      <c r="BB164" s="5">
        <f t="shared" si="168"/>
        <v>0</v>
      </c>
      <c r="BC164" s="5">
        <f t="shared" si="169"/>
        <v>0</v>
      </c>
      <c r="BD164" s="5">
        <f>IFERROR(SUM(AR164:BC164),0)*((Cockpit!$C$3)^1)</f>
        <v>0</v>
      </c>
      <c r="BE164" s="19">
        <f>INDEX('Team forecast'!$M$3:$AU$22,MATCH($B164,'Team forecast'!$B$3:$B$22,0),MATCH(BE$1,'Team forecast'!$M$2:$AU$2,0))</f>
        <v>0</v>
      </c>
      <c r="BF164" s="19">
        <f>INDEX('Team forecast'!$M$3:$AU$22,MATCH($B164,'Team forecast'!$B$3:$B$22,0),MATCH(BF$1,'Team forecast'!$M$2:$AU$2,0))</f>
        <v>0</v>
      </c>
      <c r="BG164" s="19">
        <f>INDEX('Team forecast'!$M$3:$AU$22,MATCH($B164,'Team forecast'!$B$3:$B$22,0),MATCH(BG$1,'Team forecast'!$M$2:$AU$2,0))</f>
        <v>0</v>
      </c>
      <c r="BH164" s="19">
        <f>INDEX('Team forecast'!$M$3:$AU$22,MATCH($B164,'Team forecast'!$B$3:$B$22,0),MATCH(BH$1,'Team forecast'!$M$2:$AU$2,0))</f>
        <v>0</v>
      </c>
      <c r="BI164" s="5">
        <f t="shared" si="170"/>
        <v>-5000</v>
      </c>
      <c r="BJ164" s="5">
        <f>INDEX('Team forecast'!$M$3:$AU$22,MATCH($B164,'Team forecast'!$B$3:$B$22,0),MATCH(BJ$1,'Team forecast'!$M$2:$AU$2,0))*IF($Y164&gt;0,25000,0)</f>
        <v>0</v>
      </c>
      <c r="BK164" s="5">
        <f>INDEX('Team forecast'!$M$3:$AU$22,MATCH($B164,'Team forecast'!$B$3:$B$22,0),MATCH(BK$1,'Team forecast'!$M$2:$AU$2,0))*IF($Y164&gt;0,5000,0)</f>
        <v>0</v>
      </c>
      <c r="BL164" s="5">
        <f>INDEX('Team forecast'!$M$3:$AU$22,MATCH($B164,'Team forecast'!$B$3:$B$22,0),MATCH(BL$1,'Team forecast'!$M$2:$AU$2,0))*IF($Y164&gt;0,-15000,0)</f>
        <v>0</v>
      </c>
      <c r="BM164" s="5">
        <f t="shared" si="171"/>
        <v>0</v>
      </c>
      <c r="BN164" s="5">
        <f t="shared" si="172"/>
        <v>0</v>
      </c>
      <c r="BO164" s="5">
        <f t="shared" si="173"/>
        <v>0</v>
      </c>
      <c r="BP164" s="5">
        <f t="shared" si="174"/>
        <v>0</v>
      </c>
      <c r="BQ164" s="5">
        <f t="shared" si="175"/>
        <v>0</v>
      </c>
      <c r="BR164" s="5">
        <f t="shared" si="176"/>
        <v>0</v>
      </c>
      <c r="BS164" s="5">
        <f t="shared" si="177"/>
        <v>0</v>
      </c>
      <c r="BT164" s="5">
        <f t="shared" si="178"/>
        <v>0</v>
      </c>
      <c r="BU164" s="5">
        <f t="shared" si="179"/>
        <v>0</v>
      </c>
      <c r="BV164" s="5">
        <f>IFERROR(SUM(BJ164:BU164),0)*((Cockpit!$C$3)^2)</f>
        <v>0</v>
      </c>
      <c r="BW164" s="19">
        <f>INDEX('Team forecast'!$M$3:$AU$22,MATCH($B164,'Team forecast'!$B$3:$B$22,0),MATCH(BW$1,'Team forecast'!$M$2:$AU$2,0))</f>
        <v>0</v>
      </c>
      <c r="BX164" s="19">
        <f>INDEX('Team forecast'!$M$3:$AU$22,MATCH($B164,'Team forecast'!$B$3:$B$22,0),MATCH(BX$1,'Team forecast'!$M$2:$AU$2,0))</f>
        <v>0</v>
      </c>
      <c r="BY164" s="19">
        <f>INDEX('Team forecast'!$M$3:$AU$22,MATCH($B164,'Team forecast'!$B$3:$B$22,0),MATCH(BY$1,'Team forecast'!$M$2:$AU$2,0))</f>
        <v>0</v>
      </c>
      <c r="BZ164" s="19">
        <f>INDEX('Team forecast'!$M$3:$AU$22,MATCH($B164,'Team forecast'!$B$3:$B$22,0),MATCH(BZ$1,'Team forecast'!$M$2:$AU$2,0))</f>
        <v>0</v>
      </c>
      <c r="CA164" s="5">
        <f t="shared" si="180"/>
        <v>-5000</v>
      </c>
      <c r="CB164" s="5">
        <f>INDEX('Team forecast'!$M$3:$AU$22,MATCH($B164,'Team forecast'!$B$3:$B$22,0),MATCH(CB$1,'Team forecast'!$M$2:$AU$2,0))*IF($Y164&gt;0,25000,0)</f>
        <v>0</v>
      </c>
      <c r="CC164" s="5">
        <f>INDEX('Team forecast'!$M$3:$AU$22,MATCH($B164,'Team forecast'!$B$3:$B$22,0),MATCH(CC$1,'Team forecast'!$M$2:$AU$2,0))*IF($Y164&gt;0,5000,0)</f>
        <v>0</v>
      </c>
      <c r="CD164" s="5">
        <f>INDEX('Team forecast'!$M$3:$AU$22,MATCH($B164,'Team forecast'!$B$3:$B$22,0),MATCH(CD$1,'Team forecast'!$M$2:$AU$2,0))*IF($Y164&gt;0,-15000,0)</f>
        <v>0</v>
      </c>
      <c r="CE164" s="5">
        <f t="shared" si="181"/>
        <v>0</v>
      </c>
      <c r="CF164" s="5">
        <f t="shared" si="182"/>
        <v>0</v>
      </c>
      <c r="CG164" s="5">
        <f t="shared" si="183"/>
        <v>0</v>
      </c>
      <c r="CH164" s="5">
        <f t="shared" si="184"/>
        <v>0</v>
      </c>
      <c r="CI164" s="5">
        <f t="shared" si="185"/>
        <v>0</v>
      </c>
      <c r="CJ164" s="5">
        <f t="shared" si="186"/>
        <v>0</v>
      </c>
      <c r="CK164" s="5">
        <f t="shared" si="187"/>
        <v>0</v>
      </c>
      <c r="CL164" s="5">
        <f t="shared" si="188"/>
        <v>0</v>
      </c>
      <c r="CM164" s="5">
        <f t="shared" si="189"/>
        <v>0</v>
      </c>
      <c r="CN164" s="5">
        <f>IFERROR(SUM(CB164:CM164),0)*((Cockpit!$C$3)^3)</f>
        <v>0</v>
      </c>
      <c r="CO164" s="19">
        <f>INDEX('Team forecast'!$M$3:$AU$22,MATCH($B164,'Team forecast'!$B$3:$B$22,0),MATCH(CO$1,'Team forecast'!$M$2:$AU$2,0))</f>
        <v>0</v>
      </c>
      <c r="CP164" s="19">
        <f>INDEX('Team forecast'!$M$3:$AU$22,MATCH($B164,'Team forecast'!$B$3:$B$22,0),MATCH(CP$1,'Team forecast'!$M$2:$AU$2,0))</f>
        <v>0</v>
      </c>
      <c r="CQ164" s="19">
        <f>INDEX('Team forecast'!$M$3:$AU$22,MATCH($B164,'Team forecast'!$B$3:$B$22,0),MATCH(CQ$1,'Team forecast'!$M$2:$AU$2,0))</f>
        <v>0</v>
      </c>
      <c r="CR164" s="19">
        <f>INDEX('Team forecast'!$M$3:$AU$22,MATCH($B164,'Team forecast'!$B$3:$B$22,0),MATCH(CR$1,'Team forecast'!$M$2:$AU$2,0))</f>
        <v>0</v>
      </c>
      <c r="CS164" s="5">
        <f t="shared" si="190"/>
        <v>-5000</v>
      </c>
      <c r="CT164" s="5">
        <f>INDEX('Team forecast'!$M$3:$AU$22,MATCH($B164,'Team forecast'!$B$3:$B$22,0),MATCH(CT$1,'Team forecast'!$M$2:$AU$2,0))*IF($Y164&gt;0,25000,0)</f>
        <v>0</v>
      </c>
      <c r="CU164" s="5">
        <f>INDEX('Team forecast'!$M$3:$AU$22,MATCH($B164,'Team forecast'!$B$3:$B$22,0),MATCH(CU$1,'Team forecast'!$M$2:$AU$2,0))*IF($Y164&gt;0,5000,0)</f>
        <v>0</v>
      </c>
      <c r="CV164" s="5">
        <f>INDEX('Team forecast'!$M$3:$AU$22,MATCH($B164,'Team forecast'!$B$3:$B$22,0),MATCH(CV$1,'Team forecast'!$M$2:$AU$2,0))*IF($Y164&gt;0,-15000,0)</f>
        <v>0</v>
      </c>
      <c r="CW164" s="5">
        <f t="shared" si="191"/>
        <v>0</v>
      </c>
      <c r="CX164" s="5">
        <f t="shared" si="192"/>
        <v>0</v>
      </c>
      <c r="CY164" s="5">
        <f t="shared" si="193"/>
        <v>0</v>
      </c>
      <c r="CZ164" s="5">
        <f t="shared" si="194"/>
        <v>0</v>
      </c>
      <c r="DA164" s="5">
        <f t="shared" si="195"/>
        <v>0</v>
      </c>
      <c r="DB164" s="5">
        <f t="shared" si="196"/>
        <v>0</v>
      </c>
      <c r="DC164" s="5">
        <f t="shared" si="197"/>
        <v>0</v>
      </c>
      <c r="DD164" s="5">
        <f t="shared" si="198"/>
        <v>0</v>
      </c>
      <c r="DE164" s="5">
        <f t="shared" si="199"/>
        <v>0</v>
      </c>
      <c r="DF164" s="5">
        <f>IFERROR(SUM(CT164:DE164),0)*((Cockpit!$C$3)^4)</f>
        <v>0</v>
      </c>
      <c r="DG164" s="19">
        <f>INDEX('Team forecast'!$M$3:$AU$22,MATCH($B164,'Team forecast'!$B$3:$B$22,0),MATCH(DG$1,'Team forecast'!$M$2:$AU$2,0))</f>
        <v>0</v>
      </c>
      <c r="DH164" s="19">
        <f>INDEX('Team forecast'!$M$3:$AU$22,MATCH($B164,'Team forecast'!$B$3:$B$22,0),MATCH(DH$1,'Team forecast'!$M$2:$AU$2,0))</f>
        <v>0</v>
      </c>
      <c r="DI164" s="19">
        <f>INDEX('Team forecast'!$M$3:$AU$22,MATCH($B164,'Team forecast'!$B$3:$B$22,0),MATCH(DI$1,'Team forecast'!$M$2:$AU$2,0))</f>
        <v>0</v>
      </c>
      <c r="DJ164" s="19">
        <f>INDEX('Team forecast'!$M$3:$AU$22,MATCH($B164,'Team forecast'!$B$3:$B$22,0),MATCH(DJ$1,'Team forecast'!$M$2:$AU$2,0))</f>
        <v>0</v>
      </c>
      <c r="DK164" s="5">
        <f t="shared" si="200"/>
        <v>-5000</v>
      </c>
      <c r="DL164" s="5">
        <f>INDEX('Team forecast'!$M$3:$AU$22,MATCH($B164,'Team forecast'!$B$3:$B$22,0),MATCH(DL$1,'Team forecast'!$M$2:$AU$2,0))*IF($Y164&gt;0,25000,0)</f>
        <v>0</v>
      </c>
      <c r="DM164" s="5">
        <f>INDEX('Team forecast'!$M$3:$AU$22,MATCH($B164,'Team forecast'!$B$3:$B$22,0),MATCH(DM$1,'Team forecast'!$M$2:$AU$2,0))*IF($Y164&gt;0,5000,0)</f>
        <v>0</v>
      </c>
      <c r="DN164" s="5">
        <f>INDEX('Team forecast'!$M$3:$AU$22,MATCH($B164,'Team forecast'!$B$3:$B$22,0),MATCH(DN$1,'Team forecast'!$M$2:$AU$2,0))*IF($Y164&gt;0,-15000,0)</f>
        <v>0</v>
      </c>
      <c r="DO164" s="5">
        <f t="shared" si="201"/>
        <v>0</v>
      </c>
      <c r="DP164" s="5">
        <f t="shared" si="202"/>
        <v>0</v>
      </c>
      <c r="DQ164" s="5">
        <f t="shared" si="203"/>
        <v>0</v>
      </c>
      <c r="DR164" s="5">
        <f t="shared" si="204"/>
        <v>0</v>
      </c>
      <c r="DS164" s="5">
        <f t="shared" si="205"/>
        <v>0</v>
      </c>
      <c r="DT164" s="5">
        <f t="shared" si="206"/>
        <v>0</v>
      </c>
      <c r="DU164" s="5">
        <f t="shared" si="207"/>
        <v>0</v>
      </c>
      <c r="DV164" s="5">
        <f t="shared" si="208"/>
        <v>0</v>
      </c>
      <c r="DW164" s="5">
        <f t="shared" si="209"/>
        <v>0</v>
      </c>
      <c r="DX164" s="5">
        <f>IFERROR(SUM(DL164:DW164),0)*((Cockpit!$C$3)^5)</f>
        <v>0</v>
      </c>
      <c r="DY164" s="5">
        <f t="shared" si="210"/>
        <v>-5000</v>
      </c>
      <c r="DZ164" s="5" t="str">
        <f>IF(ISERROR(MATCH(A164,'Current squad'!B:B,0)),"No","Yes")</f>
        <v>No</v>
      </c>
      <c r="EA164" s="5" cm="1">
        <f t="array" ref="EA164">IFERROR(_xlfn.IFS(DZ164="Yes",0,DZ164="No",H164*1%),999999)</f>
        <v>24000</v>
      </c>
      <c r="EB164" s="5">
        <f t="shared" si="152"/>
        <v>2424000</v>
      </c>
      <c r="EC164" s="5">
        <f t="shared" si="211"/>
        <v>-29000</v>
      </c>
      <c r="ED164" s="1">
        <f t="shared" si="153"/>
        <v>-1.2083333333333333E-2</v>
      </c>
      <c r="EE164" s="5">
        <f>RANK(EC164,$EC$2:$EC$572)+COUNTIF($EC$2:EC164,EC164)-1</f>
        <v>273</v>
      </c>
      <c r="EF164" s="4">
        <f>RANK(ED164,$ED$2:$ED$572)+COUNTIF($ED$2:ED164,ED164)-1</f>
        <v>444</v>
      </c>
    </row>
    <row r="165" spans="1:136" x14ac:dyDescent="0.3">
      <c r="A165" t="str">
        <f>IF(Holdet.dk!A165&lt;&gt;"",Holdet.dk!A165,"")</f>
        <v>Timo Werner</v>
      </c>
      <c r="B165" t="str">
        <f>INDEX(Holdet.dk!B:B,MATCH($A165,Holdet.dk!$A:$A,0))</f>
        <v>Chelsea</v>
      </c>
      <c r="C165" t="str">
        <f>INDEX(Holdet.dk!C:C,MATCH($A165,Holdet.dk!$A:$A,0))</f>
        <v>Striker</v>
      </c>
      <c r="D165" t="str">
        <f>INDEX(Holdet.dk!D:D,MATCH($A165,Holdet.dk!$A:$A,0))</f>
        <v>9.597.000</v>
      </c>
      <c r="E165" s="1">
        <f>IFERROR(_xlfn.NUMBERVALUE(INDEX(Holdet.dk!$E:$E,MATCH($A165,Holdet.dk!$A:$A,0)),","),0)</f>
        <v>1.3999999999999999E-2</v>
      </c>
      <c r="F165" t="str">
        <f>IF(INDEX(Lookup!H:H,MATCH('Master data'!A165,Lookup!G:G,0))=0,A165,INDEX(Lookup!H:H,MATCH('Master data'!A165,Lookup!G:G,0)))</f>
        <v>Timo Werner</v>
      </c>
      <c r="G165" t="str">
        <f>IFERROR(INDEX(Lookup!B:B,MATCH(INDEX(Rotowire!C:C,MATCH(F165,Rotowire!A:A,0)),Lookup!D:D,0)),"")</f>
        <v>Aston Villa</v>
      </c>
      <c r="H165" s="5">
        <f t="shared" si="144"/>
        <v>9597000</v>
      </c>
      <c r="I165" s="19">
        <f>IFERROR(INDEX('Team forecast'!$G$3:$I$22,MATCH($B165,'Team forecast'!$B$3:$B$22,0),MATCH(I$1,'Team forecast'!$G$2:$I$2,0)),0)</f>
        <v>0.93034825870646787</v>
      </c>
      <c r="J165" s="19">
        <f>IFERROR(INDEX('Team forecast'!$G$3:$I$22,MATCH($B165,'Team forecast'!$B$3:$B$22,0),MATCH(J$1,'Team forecast'!$G$2:$I$2,0)),0)</f>
        <v>0.82291666666666674</v>
      </c>
      <c r="K165" s="19">
        <f>IFERROR(INDEX('Team forecast'!$G$3:$I$22,MATCH($B165,'Team forecast'!$B$3:$B$22,0),MATCH(K$1,'Team forecast'!$G$2:$I$2,0)),0)</f>
        <v>1.1346119882058896</v>
      </c>
      <c r="L165">
        <f>SUMIFS(Rotowire!E:E,Rotowire!$A:$A,'Master data'!$F165)</f>
        <v>95</v>
      </c>
      <c r="M165" s="2">
        <f>SUMIFS(Rotowire!F:F,Rotowire!$A:$A,'Master data'!$F165)*I165</f>
        <v>0.53960199004975129</v>
      </c>
      <c r="N165" s="2">
        <f>SUMIFS(Rotowire!G:G,Rotowire!$A:$A,'Master data'!$F165)*I165</f>
        <v>0.21398009950248761</v>
      </c>
      <c r="O165" s="2">
        <f>SUMIFS(Rotowire!I:I,Rotowire!$A:$A,'Master data'!$F165)*I165</f>
        <v>1.358308457711443</v>
      </c>
      <c r="P165" s="2">
        <f>SUMIFS(Rotowire!W:W,Rotowire!$A:$A,'Master data'!$F165)*K165</f>
        <v>0.45384479528235588</v>
      </c>
      <c r="Q165" s="2">
        <f>SUMIFS(Rotowire!Y:Y,Rotowire!$A:$A,'Master data'!$F165)*J165</f>
        <v>0</v>
      </c>
      <c r="R165" s="2">
        <f>SUMIFS(Rotowire!AB:AB,Rotowire!$A:$A,'Master data'!$F165)</f>
        <v>0.11</v>
      </c>
      <c r="S165" s="2">
        <f>SUMIFS(Rotowire!AC:AC,Rotowire!$A:$A,'Master data'!$F165)</f>
        <v>0</v>
      </c>
      <c r="T165" s="2">
        <f>INDEX('Team forecast'!D$3:D$22,MATCH($B165,'Team forecast'!$B$3:$B$22,0))</f>
        <v>1.87</v>
      </c>
      <c r="U165" s="2">
        <f>INDEX('Team forecast'!E$3:E$22,MATCH($B165,'Team forecast'!$B$3:$B$22,0))</f>
        <v>0.79</v>
      </c>
      <c r="V165" s="2">
        <f>INDEX('Team forecast'!J$3:J$22,MATCH($B165,'Team forecast'!$B$3:$B$22,0))</f>
        <v>0.62609999999999999</v>
      </c>
      <c r="W165" s="2">
        <f>INDEX('Team forecast'!K$3:K$22,MATCH($B165,'Team forecast'!$B$3:$B$22,0))</f>
        <v>0.2238</v>
      </c>
      <c r="X165" s="2">
        <f>INDEX('Team forecast'!L$3:L$22,MATCH($B165,'Team forecast'!$B$3:$B$22,0))</f>
        <v>0.15010000000000001</v>
      </c>
      <c r="Y165" s="5">
        <f t="shared" si="145"/>
        <v>7000</v>
      </c>
      <c r="Z165" s="5">
        <f t="shared" si="146"/>
        <v>15652.5</v>
      </c>
      <c r="AA165" s="5">
        <f t="shared" si="147"/>
        <v>1119</v>
      </c>
      <c r="AB165" s="5">
        <f t="shared" si="148"/>
        <v>-2251.5</v>
      </c>
      <c r="AC165" s="5">
        <f t="shared" si="149"/>
        <v>53960.199004975126</v>
      </c>
      <c r="AD165" s="5">
        <f t="shared" si="154"/>
        <v>10699.004975124381</v>
      </c>
      <c r="AE165" s="5">
        <f t="shared" si="155"/>
        <v>13583.08457711443</v>
      </c>
      <c r="AF165" s="5">
        <f t="shared" si="150"/>
        <v>0</v>
      </c>
      <c r="AG165" s="5">
        <f t="shared" si="151"/>
        <v>0</v>
      </c>
      <c r="AH165" s="5">
        <f t="shared" si="156"/>
        <v>-2200</v>
      </c>
      <c r="AI165" s="5">
        <f t="shared" si="157"/>
        <v>0</v>
      </c>
      <c r="AJ165" s="5">
        <f t="shared" si="158"/>
        <v>18700</v>
      </c>
      <c r="AK165" s="5">
        <f t="shared" si="159"/>
        <v>-6320</v>
      </c>
      <c r="AL165" s="5">
        <f>IFERROR(SUM(Y165:AK165),-5000)*((Cockpit!$C$3)^0)</f>
        <v>109942.28855721393</v>
      </c>
      <c r="AM165" s="19">
        <f>INDEX('Team forecast'!$M$3:$AU$22,MATCH($B165,'Team forecast'!$B$3:$B$22,0),MATCH(AM$1,'Team forecast'!$M$2:$AU$2,0))</f>
        <v>0</v>
      </c>
      <c r="AN165" s="19">
        <f>INDEX('Team forecast'!$M$3:$AU$22,MATCH($B165,'Team forecast'!$B$3:$B$22,0),MATCH(AN$1,'Team forecast'!$M$2:$AU$2,0))</f>
        <v>0</v>
      </c>
      <c r="AO165" s="19">
        <f>INDEX('Team forecast'!$M$3:$AU$22,MATCH($B165,'Team forecast'!$B$3:$B$22,0),MATCH(AO$1,'Team forecast'!$M$2:$AU$2,0))</f>
        <v>0</v>
      </c>
      <c r="AP165" s="19">
        <f>INDEX('Team forecast'!$M$3:$AU$22,MATCH($B165,'Team forecast'!$B$3:$B$22,0),MATCH(AP$1,'Team forecast'!$M$2:$AU$2,0))</f>
        <v>0</v>
      </c>
      <c r="AQ165" s="5">
        <f t="shared" si="160"/>
        <v>7000</v>
      </c>
      <c r="AR165" s="5">
        <f>INDEX('Team forecast'!$M$3:$AU$22,MATCH($B165,'Team forecast'!$B$3:$B$22,0),MATCH(AR$1,'Team forecast'!$M$2:$AU$2,0))*IF($Y165&gt;0,25000,0)</f>
        <v>0</v>
      </c>
      <c r="AS165" s="5">
        <f>INDEX('Team forecast'!$M$3:$AU$22,MATCH($B165,'Team forecast'!$B$3:$B$22,0),MATCH(AS$1,'Team forecast'!$M$2:$AU$2,0))*IF($Y165&gt;0,5000,0)</f>
        <v>0</v>
      </c>
      <c r="AT165" s="5">
        <f>INDEX('Team forecast'!$M$3:$AU$22,MATCH($B165,'Team forecast'!$B$3:$B$22,0),MATCH(AT$1,'Team forecast'!$M$2:$AU$2,0))*IF($Y165&gt;0,-15000,0)</f>
        <v>0</v>
      </c>
      <c r="AU165" s="5">
        <f t="shared" si="161"/>
        <v>0</v>
      </c>
      <c r="AV165" s="5">
        <f t="shared" si="162"/>
        <v>0</v>
      </c>
      <c r="AW165" s="5">
        <f t="shared" si="163"/>
        <v>0</v>
      </c>
      <c r="AX165" s="5">
        <f t="shared" si="164"/>
        <v>0</v>
      </c>
      <c r="AY165" s="5">
        <f t="shared" si="165"/>
        <v>0</v>
      </c>
      <c r="AZ165" s="5">
        <f t="shared" si="166"/>
        <v>-2200</v>
      </c>
      <c r="BA165" s="5">
        <f t="shared" si="167"/>
        <v>0</v>
      </c>
      <c r="BB165" s="5">
        <f t="shared" si="168"/>
        <v>0</v>
      </c>
      <c r="BC165" s="5">
        <f t="shared" si="169"/>
        <v>0</v>
      </c>
      <c r="BD165" s="5">
        <f>IFERROR(SUM(AR165:BC165),0)*((Cockpit!$C$3)^1)</f>
        <v>-1540</v>
      </c>
      <c r="BE165" s="19">
        <f>INDEX('Team forecast'!$M$3:$AU$22,MATCH($B165,'Team forecast'!$B$3:$B$22,0),MATCH(BE$1,'Team forecast'!$M$2:$AU$2,0))</f>
        <v>0</v>
      </c>
      <c r="BF165" s="19">
        <f>INDEX('Team forecast'!$M$3:$AU$22,MATCH($B165,'Team forecast'!$B$3:$B$22,0),MATCH(BF$1,'Team forecast'!$M$2:$AU$2,0))</f>
        <v>0</v>
      </c>
      <c r="BG165" s="19">
        <f>INDEX('Team forecast'!$M$3:$AU$22,MATCH($B165,'Team forecast'!$B$3:$B$22,0),MATCH(BG$1,'Team forecast'!$M$2:$AU$2,0))</f>
        <v>0</v>
      </c>
      <c r="BH165" s="19">
        <f>INDEX('Team forecast'!$M$3:$AU$22,MATCH($B165,'Team forecast'!$B$3:$B$22,0),MATCH(BH$1,'Team forecast'!$M$2:$AU$2,0))</f>
        <v>0</v>
      </c>
      <c r="BI165" s="5">
        <f t="shared" si="170"/>
        <v>7000</v>
      </c>
      <c r="BJ165" s="5">
        <f>INDEX('Team forecast'!$M$3:$AU$22,MATCH($B165,'Team forecast'!$B$3:$B$22,0),MATCH(BJ$1,'Team forecast'!$M$2:$AU$2,0))*IF($Y165&gt;0,25000,0)</f>
        <v>0</v>
      </c>
      <c r="BK165" s="5">
        <f>INDEX('Team forecast'!$M$3:$AU$22,MATCH($B165,'Team forecast'!$B$3:$B$22,0),MATCH(BK$1,'Team forecast'!$M$2:$AU$2,0))*IF($Y165&gt;0,5000,0)</f>
        <v>0</v>
      </c>
      <c r="BL165" s="5">
        <f>INDEX('Team forecast'!$M$3:$AU$22,MATCH($B165,'Team forecast'!$B$3:$B$22,0),MATCH(BL$1,'Team forecast'!$M$2:$AU$2,0))*IF($Y165&gt;0,-15000,0)</f>
        <v>0</v>
      </c>
      <c r="BM165" s="5">
        <f t="shared" si="171"/>
        <v>0</v>
      </c>
      <c r="BN165" s="5">
        <f t="shared" si="172"/>
        <v>0</v>
      </c>
      <c r="BO165" s="5">
        <f t="shared" si="173"/>
        <v>0</v>
      </c>
      <c r="BP165" s="5">
        <f t="shared" si="174"/>
        <v>0</v>
      </c>
      <c r="BQ165" s="5">
        <f t="shared" si="175"/>
        <v>0</v>
      </c>
      <c r="BR165" s="5">
        <f t="shared" si="176"/>
        <v>-2200</v>
      </c>
      <c r="BS165" s="5">
        <f t="shared" si="177"/>
        <v>0</v>
      </c>
      <c r="BT165" s="5">
        <f t="shared" si="178"/>
        <v>0</v>
      </c>
      <c r="BU165" s="5">
        <f t="shared" si="179"/>
        <v>0</v>
      </c>
      <c r="BV165" s="5">
        <f>IFERROR(SUM(BJ165:BU165),0)*((Cockpit!$C$3)^2)</f>
        <v>-1077.9999999999998</v>
      </c>
      <c r="BW165" s="19">
        <f>INDEX('Team forecast'!$M$3:$AU$22,MATCH($B165,'Team forecast'!$B$3:$B$22,0),MATCH(BW$1,'Team forecast'!$M$2:$AU$2,0))</f>
        <v>0</v>
      </c>
      <c r="BX165" s="19">
        <f>INDEX('Team forecast'!$M$3:$AU$22,MATCH($B165,'Team forecast'!$B$3:$B$22,0),MATCH(BX$1,'Team forecast'!$M$2:$AU$2,0))</f>
        <v>0</v>
      </c>
      <c r="BY165" s="19">
        <f>INDEX('Team forecast'!$M$3:$AU$22,MATCH($B165,'Team forecast'!$B$3:$B$22,0),MATCH(BY$1,'Team forecast'!$M$2:$AU$2,0))</f>
        <v>0</v>
      </c>
      <c r="BZ165" s="19">
        <f>INDEX('Team forecast'!$M$3:$AU$22,MATCH($B165,'Team forecast'!$B$3:$B$22,0),MATCH(BZ$1,'Team forecast'!$M$2:$AU$2,0))</f>
        <v>0</v>
      </c>
      <c r="CA165" s="5">
        <f t="shared" si="180"/>
        <v>7000</v>
      </c>
      <c r="CB165" s="5">
        <f>INDEX('Team forecast'!$M$3:$AU$22,MATCH($B165,'Team forecast'!$B$3:$B$22,0),MATCH(CB$1,'Team forecast'!$M$2:$AU$2,0))*IF($Y165&gt;0,25000,0)</f>
        <v>0</v>
      </c>
      <c r="CC165" s="5">
        <f>INDEX('Team forecast'!$M$3:$AU$22,MATCH($B165,'Team forecast'!$B$3:$B$22,0),MATCH(CC$1,'Team forecast'!$M$2:$AU$2,0))*IF($Y165&gt;0,5000,0)</f>
        <v>0</v>
      </c>
      <c r="CD165" s="5">
        <f>INDEX('Team forecast'!$M$3:$AU$22,MATCH($B165,'Team forecast'!$B$3:$B$22,0),MATCH(CD$1,'Team forecast'!$M$2:$AU$2,0))*IF($Y165&gt;0,-15000,0)</f>
        <v>0</v>
      </c>
      <c r="CE165" s="5">
        <f t="shared" si="181"/>
        <v>0</v>
      </c>
      <c r="CF165" s="5">
        <f t="shared" si="182"/>
        <v>0</v>
      </c>
      <c r="CG165" s="5">
        <f t="shared" si="183"/>
        <v>0</v>
      </c>
      <c r="CH165" s="5">
        <f t="shared" si="184"/>
        <v>0</v>
      </c>
      <c r="CI165" s="5">
        <f t="shared" si="185"/>
        <v>0</v>
      </c>
      <c r="CJ165" s="5">
        <f t="shared" si="186"/>
        <v>-2200</v>
      </c>
      <c r="CK165" s="5">
        <f t="shared" si="187"/>
        <v>0</v>
      </c>
      <c r="CL165" s="5">
        <f t="shared" si="188"/>
        <v>0</v>
      </c>
      <c r="CM165" s="5">
        <f t="shared" si="189"/>
        <v>0</v>
      </c>
      <c r="CN165" s="5">
        <f>IFERROR(SUM(CB165:CM165),0)*((Cockpit!$C$3)^3)</f>
        <v>-754.5999999999998</v>
      </c>
      <c r="CO165" s="19">
        <f>INDEX('Team forecast'!$M$3:$AU$22,MATCH($B165,'Team forecast'!$B$3:$B$22,0),MATCH(CO$1,'Team forecast'!$M$2:$AU$2,0))</f>
        <v>0</v>
      </c>
      <c r="CP165" s="19">
        <f>INDEX('Team forecast'!$M$3:$AU$22,MATCH($B165,'Team forecast'!$B$3:$B$22,0),MATCH(CP$1,'Team forecast'!$M$2:$AU$2,0))</f>
        <v>0</v>
      </c>
      <c r="CQ165" s="19">
        <f>INDEX('Team forecast'!$M$3:$AU$22,MATCH($B165,'Team forecast'!$B$3:$B$22,0),MATCH(CQ$1,'Team forecast'!$M$2:$AU$2,0))</f>
        <v>0</v>
      </c>
      <c r="CR165" s="19">
        <f>INDEX('Team forecast'!$M$3:$AU$22,MATCH($B165,'Team forecast'!$B$3:$B$22,0),MATCH(CR$1,'Team forecast'!$M$2:$AU$2,0))</f>
        <v>0</v>
      </c>
      <c r="CS165" s="5">
        <f t="shared" si="190"/>
        <v>7000</v>
      </c>
      <c r="CT165" s="5">
        <f>INDEX('Team forecast'!$M$3:$AU$22,MATCH($B165,'Team forecast'!$B$3:$B$22,0),MATCH(CT$1,'Team forecast'!$M$2:$AU$2,0))*IF($Y165&gt;0,25000,0)</f>
        <v>0</v>
      </c>
      <c r="CU165" s="5">
        <f>INDEX('Team forecast'!$M$3:$AU$22,MATCH($B165,'Team forecast'!$B$3:$B$22,0),MATCH(CU$1,'Team forecast'!$M$2:$AU$2,0))*IF($Y165&gt;0,5000,0)</f>
        <v>0</v>
      </c>
      <c r="CV165" s="5">
        <f>INDEX('Team forecast'!$M$3:$AU$22,MATCH($B165,'Team forecast'!$B$3:$B$22,0),MATCH(CV$1,'Team forecast'!$M$2:$AU$2,0))*IF($Y165&gt;0,-15000,0)</f>
        <v>0</v>
      </c>
      <c r="CW165" s="5">
        <f t="shared" si="191"/>
        <v>0</v>
      </c>
      <c r="CX165" s="5">
        <f t="shared" si="192"/>
        <v>0</v>
      </c>
      <c r="CY165" s="5">
        <f t="shared" si="193"/>
        <v>0</v>
      </c>
      <c r="CZ165" s="5">
        <f t="shared" si="194"/>
        <v>0</v>
      </c>
      <c r="DA165" s="5">
        <f t="shared" si="195"/>
        <v>0</v>
      </c>
      <c r="DB165" s="5">
        <f t="shared" si="196"/>
        <v>-2200</v>
      </c>
      <c r="DC165" s="5">
        <f t="shared" si="197"/>
        <v>0</v>
      </c>
      <c r="DD165" s="5">
        <f t="shared" si="198"/>
        <v>0</v>
      </c>
      <c r="DE165" s="5">
        <f t="shared" si="199"/>
        <v>0</v>
      </c>
      <c r="DF165" s="5">
        <f>IFERROR(SUM(CT165:DE165),0)*((Cockpit!$C$3)^4)</f>
        <v>-528.2199999999998</v>
      </c>
      <c r="DG165" s="19">
        <f>INDEX('Team forecast'!$M$3:$AU$22,MATCH($B165,'Team forecast'!$B$3:$B$22,0),MATCH(DG$1,'Team forecast'!$M$2:$AU$2,0))</f>
        <v>0</v>
      </c>
      <c r="DH165" s="19">
        <f>INDEX('Team forecast'!$M$3:$AU$22,MATCH($B165,'Team forecast'!$B$3:$B$22,0),MATCH(DH$1,'Team forecast'!$M$2:$AU$2,0))</f>
        <v>0</v>
      </c>
      <c r="DI165" s="19">
        <f>INDEX('Team forecast'!$M$3:$AU$22,MATCH($B165,'Team forecast'!$B$3:$B$22,0),MATCH(DI$1,'Team forecast'!$M$2:$AU$2,0))</f>
        <v>0</v>
      </c>
      <c r="DJ165" s="19">
        <f>INDEX('Team forecast'!$M$3:$AU$22,MATCH($B165,'Team forecast'!$B$3:$B$22,0),MATCH(DJ$1,'Team forecast'!$M$2:$AU$2,0))</f>
        <v>0</v>
      </c>
      <c r="DK165" s="5">
        <f t="shared" si="200"/>
        <v>7000</v>
      </c>
      <c r="DL165" s="5">
        <f>INDEX('Team forecast'!$M$3:$AU$22,MATCH($B165,'Team forecast'!$B$3:$B$22,0),MATCH(DL$1,'Team forecast'!$M$2:$AU$2,0))*IF($Y165&gt;0,25000,0)</f>
        <v>0</v>
      </c>
      <c r="DM165" s="5">
        <f>INDEX('Team forecast'!$M$3:$AU$22,MATCH($B165,'Team forecast'!$B$3:$B$22,0),MATCH(DM$1,'Team forecast'!$M$2:$AU$2,0))*IF($Y165&gt;0,5000,0)</f>
        <v>0</v>
      </c>
      <c r="DN165" s="5">
        <f>INDEX('Team forecast'!$M$3:$AU$22,MATCH($B165,'Team forecast'!$B$3:$B$22,0),MATCH(DN$1,'Team forecast'!$M$2:$AU$2,0))*IF($Y165&gt;0,-15000,0)</f>
        <v>0</v>
      </c>
      <c r="DO165" s="5">
        <f t="shared" si="201"/>
        <v>0</v>
      </c>
      <c r="DP165" s="5">
        <f t="shared" si="202"/>
        <v>0</v>
      </c>
      <c r="DQ165" s="5">
        <f t="shared" si="203"/>
        <v>0</v>
      </c>
      <c r="DR165" s="5">
        <f t="shared" si="204"/>
        <v>0</v>
      </c>
      <c r="DS165" s="5">
        <f t="shared" si="205"/>
        <v>0</v>
      </c>
      <c r="DT165" s="5">
        <f t="shared" si="206"/>
        <v>-2200</v>
      </c>
      <c r="DU165" s="5">
        <f t="shared" si="207"/>
        <v>0</v>
      </c>
      <c r="DV165" s="5">
        <f t="shared" si="208"/>
        <v>0</v>
      </c>
      <c r="DW165" s="5">
        <f t="shared" si="209"/>
        <v>0</v>
      </c>
      <c r="DX165" s="5">
        <f>IFERROR(SUM(DL165:DW165),0)*((Cockpit!$C$3)^5)</f>
        <v>-369.75399999999985</v>
      </c>
      <c r="DY165" s="5">
        <f t="shared" si="210"/>
        <v>105671.71455721393</v>
      </c>
      <c r="DZ165" s="5" t="str">
        <f>IF(ISERROR(MATCH(A165,'Current squad'!B:B,0)),"No","Yes")</f>
        <v>No</v>
      </c>
      <c r="EA165" s="5" cm="1">
        <f t="array" ref="EA165">IFERROR(_xlfn.IFS(DZ165="Yes",0,DZ165="No",H165*1%),999999)</f>
        <v>95970</v>
      </c>
      <c r="EB165" s="5">
        <f t="shared" si="152"/>
        <v>9692970</v>
      </c>
      <c r="EC165" s="5">
        <f t="shared" si="211"/>
        <v>9701.714557213927</v>
      </c>
      <c r="ED165" s="1">
        <f t="shared" si="153"/>
        <v>1.0109111761189879E-3</v>
      </c>
      <c r="EE165" s="5">
        <f>RANK(EC165,$EC$2:$EC$572)+COUNTIF($EC$2:EC165,EC165)-1</f>
        <v>39</v>
      </c>
      <c r="EF165" s="4">
        <f>RANK(ED165,$ED$2:$ED$572)+COUNTIF($ED$2:ED165,ED165)-1</f>
        <v>57</v>
      </c>
    </row>
    <row r="166" spans="1:136" x14ac:dyDescent="0.3">
      <c r="A166" t="str">
        <f>IF(Holdet.dk!A166&lt;&gt;"",Holdet.dk!A166,"")</f>
        <v>Gareth Bale</v>
      </c>
      <c r="B166" t="str">
        <f>INDEX(Holdet.dk!B:B,MATCH($A166,Holdet.dk!$A:$A,0))</f>
        <v>Tottenham</v>
      </c>
      <c r="C166" t="str">
        <f>INDEX(Holdet.dk!C:C,MATCH($A166,Holdet.dk!$A:$A,0))</f>
        <v>Midfield</v>
      </c>
      <c r="D166" t="str">
        <f>INDEX(Holdet.dk!D:D,MATCH($A166,Holdet.dk!$A:$A,0))</f>
        <v>7.036.000</v>
      </c>
      <c r="E166" s="1">
        <f>IFERROR(_xlfn.NUMBERVALUE(INDEX(Holdet.dk!$E:$E,MATCH($A166,Holdet.dk!$A:$A,0)),","),0)</f>
        <v>7.6999999999999999E-2</v>
      </c>
      <c r="F166" t="str">
        <f>IF(INDEX(Lookup!H:H,MATCH('Master data'!A166,Lookup!G:G,0))=0,A166,INDEX(Lookup!H:H,MATCH('Master data'!A166,Lookup!G:G,0)))</f>
        <v>Gareth Bale</v>
      </c>
      <c r="G166" t="str">
        <f>IFERROR(INDEX(Lookup!B:B,MATCH(INDEX(Rotowire!C:C,MATCH(F166,Rotowire!A:A,0)),Lookup!D:D,0)),"")</f>
        <v>Leicester City</v>
      </c>
      <c r="H166" s="5">
        <f t="shared" si="144"/>
        <v>7036000</v>
      </c>
      <c r="I166" s="19">
        <f>IFERROR(INDEX('Team forecast'!$G$3:$I$22,MATCH($B166,'Team forecast'!$B$3:$B$22,0),MATCH(I$1,'Team forecast'!$G$2:$I$2,0)),0)</f>
        <v>0.81751824817518248</v>
      </c>
      <c r="J166" s="19">
        <f>IFERROR(INDEX('Team forecast'!$G$3:$I$22,MATCH($B166,'Team forecast'!$B$3:$B$22,0),MATCH(J$1,'Team forecast'!$G$2:$I$2,0)),0)</f>
        <v>1.0388888888888888</v>
      </c>
      <c r="K166" s="19">
        <f>IFERROR(INDEX('Team forecast'!$G$3:$I$22,MATCH($B166,'Team forecast'!$B$3:$B$22,0),MATCH(K$1,'Team forecast'!$G$2:$I$2,0)),0)</f>
        <v>1.0274910787675426</v>
      </c>
      <c r="L166">
        <f>SUMIFS(Rotowire!E:E,Rotowire!$A:$A,'Master data'!$F166)</f>
        <v>95</v>
      </c>
      <c r="M166" s="2">
        <f>SUMIFS(Rotowire!F:F,Rotowire!$A:$A,'Master data'!$F166)*I166</f>
        <v>0.22072992700729929</v>
      </c>
      <c r="N166" s="2">
        <f>SUMIFS(Rotowire!G:G,Rotowire!$A:$A,'Master data'!$F166)*I166</f>
        <v>0.15532846715328466</v>
      </c>
      <c r="O166" s="2">
        <f>SUMIFS(Rotowire!I:I,Rotowire!$A:$A,'Master data'!$F166)*I166</f>
        <v>0.96467153284671525</v>
      </c>
      <c r="P166" s="2">
        <f>SUMIFS(Rotowire!W:W,Rotowire!$A:$A,'Master data'!$F166)*K166</f>
        <v>0.1541236618151314</v>
      </c>
      <c r="Q166" s="2">
        <f>SUMIFS(Rotowire!Y:Y,Rotowire!$A:$A,'Master data'!$F166)*J166</f>
        <v>0</v>
      </c>
      <c r="R166" s="2">
        <f>SUMIFS(Rotowire!AB:AB,Rotowire!$A:$A,'Master data'!$F166)</f>
        <v>0.14000000000000001</v>
      </c>
      <c r="S166" s="2">
        <f>SUMIFS(Rotowire!AC:AC,Rotowire!$A:$A,'Master data'!$F166)</f>
        <v>0</v>
      </c>
      <c r="T166" s="2">
        <f>INDEX('Team forecast'!D$3:D$22,MATCH($B166,'Team forecast'!$B$3:$B$22,0))</f>
        <v>1.1200000000000001</v>
      </c>
      <c r="U166" s="2">
        <f>INDEX('Team forecast'!E$3:E$22,MATCH($B166,'Team forecast'!$B$3:$B$22,0))</f>
        <v>1.87</v>
      </c>
      <c r="V166" s="2">
        <f>INDEX('Team forecast'!J$3:J$22,MATCH($B166,'Team forecast'!$B$3:$B$22,0))</f>
        <v>0.22459999999999999</v>
      </c>
      <c r="W166" s="2">
        <f>INDEX('Team forecast'!K$3:K$22,MATCH($B166,'Team forecast'!$B$3:$B$22,0))</f>
        <v>0.23169999999999999</v>
      </c>
      <c r="X166" s="2">
        <f>INDEX('Team forecast'!L$3:L$22,MATCH($B166,'Team forecast'!$B$3:$B$22,0))</f>
        <v>0.54369999999999996</v>
      </c>
      <c r="Y166" s="5">
        <f t="shared" si="145"/>
        <v>7000</v>
      </c>
      <c r="Z166" s="5">
        <f t="shared" si="146"/>
        <v>5615</v>
      </c>
      <c r="AA166" s="5">
        <f t="shared" si="147"/>
        <v>1158.5</v>
      </c>
      <c r="AB166" s="5">
        <f t="shared" si="148"/>
        <v>-8155.4999999999991</v>
      </c>
      <c r="AC166" s="5">
        <f t="shared" si="149"/>
        <v>27591.240875912412</v>
      </c>
      <c r="AD166" s="5">
        <f t="shared" si="154"/>
        <v>7766.4233576642328</v>
      </c>
      <c r="AE166" s="5">
        <f t="shared" si="155"/>
        <v>9646.7153284671531</v>
      </c>
      <c r="AF166" s="5">
        <f t="shared" si="150"/>
        <v>0</v>
      </c>
      <c r="AG166" s="5">
        <f t="shared" si="151"/>
        <v>0</v>
      </c>
      <c r="AH166" s="5">
        <f t="shared" si="156"/>
        <v>-2800.0000000000005</v>
      </c>
      <c r="AI166" s="5">
        <f t="shared" si="157"/>
        <v>0</v>
      </c>
      <c r="AJ166" s="5">
        <f t="shared" si="158"/>
        <v>11200.000000000002</v>
      </c>
      <c r="AK166" s="5">
        <f t="shared" si="159"/>
        <v>-14960</v>
      </c>
      <c r="AL166" s="5">
        <f>IFERROR(SUM(Y166:AK166),-5000)*((Cockpit!$C$3)^0)</f>
        <v>44062.379562043803</v>
      </c>
      <c r="AM166" s="19">
        <f>INDEX('Team forecast'!$M$3:$AU$22,MATCH($B166,'Team forecast'!$B$3:$B$22,0),MATCH(AM$1,'Team forecast'!$M$2:$AU$2,0))</f>
        <v>0</v>
      </c>
      <c r="AN166" s="19">
        <f>INDEX('Team forecast'!$M$3:$AU$22,MATCH($B166,'Team forecast'!$B$3:$B$22,0),MATCH(AN$1,'Team forecast'!$M$2:$AU$2,0))</f>
        <v>0</v>
      </c>
      <c r="AO166" s="19">
        <f>INDEX('Team forecast'!$M$3:$AU$22,MATCH($B166,'Team forecast'!$B$3:$B$22,0),MATCH(AO$1,'Team forecast'!$M$2:$AU$2,0))</f>
        <v>0</v>
      </c>
      <c r="AP166" s="19">
        <f>INDEX('Team forecast'!$M$3:$AU$22,MATCH($B166,'Team forecast'!$B$3:$B$22,0),MATCH(AP$1,'Team forecast'!$M$2:$AU$2,0))</f>
        <v>0</v>
      </c>
      <c r="AQ166" s="5">
        <f t="shared" si="160"/>
        <v>7000</v>
      </c>
      <c r="AR166" s="5">
        <f>INDEX('Team forecast'!$M$3:$AU$22,MATCH($B166,'Team forecast'!$B$3:$B$22,0),MATCH(AR$1,'Team forecast'!$M$2:$AU$2,0))*IF($Y166&gt;0,25000,0)</f>
        <v>0</v>
      </c>
      <c r="AS166" s="5">
        <f>INDEX('Team forecast'!$M$3:$AU$22,MATCH($B166,'Team forecast'!$B$3:$B$22,0),MATCH(AS$1,'Team forecast'!$M$2:$AU$2,0))*IF($Y166&gt;0,5000,0)</f>
        <v>0</v>
      </c>
      <c r="AT166" s="5">
        <f>INDEX('Team forecast'!$M$3:$AU$22,MATCH($B166,'Team forecast'!$B$3:$B$22,0),MATCH(AT$1,'Team forecast'!$M$2:$AU$2,0))*IF($Y166&gt;0,-15000,0)</f>
        <v>0</v>
      </c>
      <c r="AU166" s="5">
        <f t="shared" si="161"/>
        <v>0</v>
      </c>
      <c r="AV166" s="5">
        <f t="shared" si="162"/>
        <v>0</v>
      </c>
      <c r="AW166" s="5">
        <f t="shared" si="163"/>
        <v>0</v>
      </c>
      <c r="AX166" s="5">
        <f t="shared" si="164"/>
        <v>0</v>
      </c>
      <c r="AY166" s="5">
        <f t="shared" si="165"/>
        <v>0</v>
      </c>
      <c r="AZ166" s="5">
        <f t="shared" si="166"/>
        <v>-2800.0000000000005</v>
      </c>
      <c r="BA166" s="5">
        <f t="shared" si="167"/>
        <v>0</v>
      </c>
      <c r="BB166" s="5">
        <f t="shared" si="168"/>
        <v>0</v>
      </c>
      <c r="BC166" s="5">
        <f t="shared" si="169"/>
        <v>0</v>
      </c>
      <c r="BD166" s="5">
        <f>IFERROR(SUM(AR166:BC166),0)*((Cockpit!$C$3)^1)</f>
        <v>-1960.0000000000002</v>
      </c>
      <c r="BE166" s="19">
        <f>INDEX('Team forecast'!$M$3:$AU$22,MATCH($B166,'Team forecast'!$B$3:$B$22,0),MATCH(BE$1,'Team forecast'!$M$2:$AU$2,0))</f>
        <v>0</v>
      </c>
      <c r="BF166" s="19">
        <f>INDEX('Team forecast'!$M$3:$AU$22,MATCH($B166,'Team forecast'!$B$3:$B$22,0),MATCH(BF$1,'Team forecast'!$M$2:$AU$2,0))</f>
        <v>0</v>
      </c>
      <c r="BG166" s="19">
        <f>INDEX('Team forecast'!$M$3:$AU$22,MATCH($B166,'Team forecast'!$B$3:$B$22,0),MATCH(BG$1,'Team forecast'!$M$2:$AU$2,0))</f>
        <v>0</v>
      </c>
      <c r="BH166" s="19">
        <f>INDEX('Team forecast'!$M$3:$AU$22,MATCH($B166,'Team forecast'!$B$3:$B$22,0),MATCH(BH$1,'Team forecast'!$M$2:$AU$2,0))</f>
        <v>0</v>
      </c>
      <c r="BI166" s="5">
        <f t="shared" si="170"/>
        <v>7000</v>
      </c>
      <c r="BJ166" s="5">
        <f>INDEX('Team forecast'!$M$3:$AU$22,MATCH($B166,'Team forecast'!$B$3:$B$22,0),MATCH(BJ$1,'Team forecast'!$M$2:$AU$2,0))*IF($Y166&gt;0,25000,0)</f>
        <v>0</v>
      </c>
      <c r="BK166" s="5">
        <f>INDEX('Team forecast'!$M$3:$AU$22,MATCH($B166,'Team forecast'!$B$3:$B$22,0),MATCH(BK$1,'Team forecast'!$M$2:$AU$2,0))*IF($Y166&gt;0,5000,0)</f>
        <v>0</v>
      </c>
      <c r="BL166" s="5">
        <f>INDEX('Team forecast'!$M$3:$AU$22,MATCH($B166,'Team forecast'!$B$3:$B$22,0),MATCH(BL$1,'Team forecast'!$M$2:$AU$2,0))*IF($Y166&gt;0,-15000,0)</f>
        <v>0</v>
      </c>
      <c r="BM166" s="5">
        <f t="shared" si="171"/>
        <v>0</v>
      </c>
      <c r="BN166" s="5">
        <f t="shared" si="172"/>
        <v>0</v>
      </c>
      <c r="BO166" s="5">
        <f t="shared" si="173"/>
        <v>0</v>
      </c>
      <c r="BP166" s="5">
        <f t="shared" si="174"/>
        <v>0</v>
      </c>
      <c r="BQ166" s="5">
        <f t="shared" si="175"/>
        <v>0</v>
      </c>
      <c r="BR166" s="5">
        <f t="shared" si="176"/>
        <v>-2800.0000000000005</v>
      </c>
      <c r="BS166" s="5">
        <f t="shared" si="177"/>
        <v>0</v>
      </c>
      <c r="BT166" s="5">
        <f t="shared" si="178"/>
        <v>0</v>
      </c>
      <c r="BU166" s="5">
        <f t="shared" si="179"/>
        <v>0</v>
      </c>
      <c r="BV166" s="5">
        <f>IFERROR(SUM(BJ166:BU166),0)*((Cockpit!$C$3)^2)</f>
        <v>-1372</v>
      </c>
      <c r="BW166" s="19">
        <f>INDEX('Team forecast'!$M$3:$AU$22,MATCH($B166,'Team forecast'!$B$3:$B$22,0),MATCH(BW$1,'Team forecast'!$M$2:$AU$2,0))</f>
        <v>0</v>
      </c>
      <c r="BX166" s="19">
        <f>INDEX('Team forecast'!$M$3:$AU$22,MATCH($B166,'Team forecast'!$B$3:$B$22,0),MATCH(BX$1,'Team forecast'!$M$2:$AU$2,0))</f>
        <v>0</v>
      </c>
      <c r="BY166" s="19">
        <f>INDEX('Team forecast'!$M$3:$AU$22,MATCH($B166,'Team forecast'!$B$3:$B$22,0),MATCH(BY$1,'Team forecast'!$M$2:$AU$2,0))</f>
        <v>0</v>
      </c>
      <c r="BZ166" s="19">
        <f>INDEX('Team forecast'!$M$3:$AU$22,MATCH($B166,'Team forecast'!$B$3:$B$22,0),MATCH(BZ$1,'Team forecast'!$M$2:$AU$2,0))</f>
        <v>0</v>
      </c>
      <c r="CA166" s="5">
        <f t="shared" si="180"/>
        <v>7000</v>
      </c>
      <c r="CB166" s="5">
        <f>INDEX('Team forecast'!$M$3:$AU$22,MATCH($B166,'Team forecast'!$B$3:$B$22,0),MATCH(CB$1,'Team forecast'!$M$2:$AU$2,0))*IF($Y166&gt;0,25000,0)</f>
        <v>0</v>
      </c>
      <c r="CC166" s="5">
        <f>INDEX('Team forecast'!$M$3:$AU$22,MATCH($B166,'Team forecast'!$B$3:$B$22,0),MATCH(CC$1,'Team forecast'!$M$2:$AU$2,0))*IF($Y166&gt;0,5000,0)</f>
        <v>0</v>
      </c>
      <c r="CD166" s="5">
        <f>INDEX('Team forecast'!$M$3:$AU$22,MATCH($B166,'Team forecast'!$B$3:$B$22,0),MATCH(CD$1,'Team forecast'!$M$2:$AU$2,0))*IF($Y166&gt;0,-15000,0)</f>
        <v>0</v>
      </c>
      <c r="CE166" s="5">
        <f t="shared" si="181"/>
        <v>0</v>
      </c>
      <c r="CF166" s="5">
        <f t="shared" si="182"/>
        <v>0</v>
      </c>
      <c r="CG166" s="5">
        <f t="shared" si="183"/>
        <v>0</v>
      </c>
      <c r="CH166" s="5">
        <f t="shared" si="184"/>
        <v>0</v>
      </c>
      <c r="CI166" s="5">
        <f t="shared" si="185"/>
        <v>0</v>
      </c>
      <c r="CJ166" s="5">
        <f t="shared" si="186"/>
        <v>-2800.0000000000005</v>
      </c>
      <c r="CK166" s="5">
        <f t="shared" si="187"/>
        <v>0</v>
      </c>
      <c r="CL166" s="5">
        <f t="shared" si="188"/>
        <v>0</v>
      </c>
      <c r="CM166" s="5">
        <f t="shared" si="189"/>
        <v>0</v>
      </c>
      <c r="CN166" s="5">
        <f>IFERROR(SUM(CB166:CM166),0)*((Cockpit!$C$3)^3)</f>
        <v>-960.4</v>
      </c>
      <c r="CO166" s="19">
        <f>INDEX('Team forecast'!$M$3:$AU$22,MATCH($B166,'Team forecast'!$B$3:$B$22,0),MATCH(CO$1,'Team forecast'!$M$2:$AU$2,0))</f>
        <v>0</v>
      </c>
      <c r="CP166" s="19">
        <f>INDEX('Team forecast'!$M$3:$AU$22,MATCH($B166,'Team forecast'!$B$3:$B$22,0),MATCH(CP$1,'Team forecast'!$M$2:$AU$2,0))</f>
        <v>0</v>
      </c>
      <c r="CQ166" s="19">
        <f>INDEX('Team forecast'!$M$3:$AU$22,MATCH($B166,'Team forecast'!$B$3:$B$22,0),MATCH(CQ$1,'Team forecast'!$M$2:$AU$2,0))</f>
        <v>0</v>
      </c>
      <c r="CR166" s="19">
        <f>INDEX('Team forecast'!$M$3:$AU$22,MATCH($B166,'Team forecast'!$B$3:$B$22,0),MATCH(CR$1,'Team forecast'!$M$2:$AU$2,0))</f>
        <v>0</v>
      </c>
      <c r="CS166" s="5">
        <f t="shared" si="190"/>
        <v>7000</v>
      </c>
      <c r="CT166" s="5">
        <f>INDEX('Team forecast'!$M$3:$AU$22,MATCH($B166,'Team forecast'!$B$3:$B$22,0),MATCH(CT$1,'Team forecast'!$M$2:$AU$2,0))*IF($Y166&gt;0,25000,0)</f>
        <v>0</v>
      </c>
      <c r="CU166" s="5">
        <f>INDEX('Team forecast'!$M$3:$AU$22,MATCH($B166,'Team forecast'!$B$3:$B$22,0),MATCH(CU$1,'Team forecast'!$M$2:$AU$2,0))*IF($Y166&gt;0,5000,0)</f>
        <v>0</v>
      </c>
      <c r="CV166" s="5">
        <f>INDEX('Team forecast'!$M$3:$AU$22,MATCH($B166,'Team forecast'!$B$3:$B$22,0),MATCH(CV$1,'Team forecast'!$M$2:$AU$2,0))*IF($Y166&gt;0,-15000,0)</f>
        <v>0</v>
      </c>
      <c r="CW166" s="5">
        <f t="shared" si="191"/>
        <v>0</v>
      </c>
      <c r="CX166" s="5">
        <f t="shared" si="192"/>
        <v>0</v>
      </c>
      <c r="CY166" s="5">
        <f t="shared" si="193"/>
        <v>0</v>
      </c>
      <c r="CZ166" s="5">
        <f t="shared" si="194"/>
        <v>0</v>
      </c>
      <c r="DA166" s="5">
        <f t="shared" si="195"/>
        <v>0</v>
      </c>
      <c r="DB166" s="5">
        <f t="shared" si="196"/>
        <v>-2800.0000000000005</v>
      </c>
      <c r="DC166" s="5">
        <f t="shared" si="197"/>
        <v>0</v>
      </c>
      <c r="DD166" s="5">
        <f t="shared" si="198"/>
        <v>0</v>
      </c>
      <c r="DE166" s="5">
        <f t="shared" si="199"/>
        <v>0</v>
      </c>
      <c r="DF166" s="5">
        <f>IFERROR(SUM(CT166:DE166),0)*((Cockpit!$C$3)^4)</f>
        <v>-672.27999999999986</v>
      </c>
      <c r="DG166" s="19">
        <f>INDEX('Team forecast'!$M$3:$AU$22,MATCH($B166,'Team forecast'!$B$3:$B$22,0),MATCH(DG$1,'Team forecast'!$M$2:$AU$2,0))</f>
        <v>0</v>
      </c>
      <c r="DH166" s="19">
        <f>INDEX('Team forecast'!$M$3:$AU$22,MATCH($B166,'Team forecast'!$B$3:$B$22,0),MATCH(DH$1,'Team forecast'!$M$2:$AU$2,0))</f>
        <v>0</v>
      </c>
      <c r="DI166" s="19">
        <f>INDEX('Team forecast'!$M$3:$AU$22,MATCH($B166,'Team forecast'!$B$3:$B$22,0),MATCH(DI$1,'Team forecast'!$M$2:$AU$2,0))</f>
        <v>0</v>
      </c>
      <c r="DJ166" s="19">
        <f>INDEX('Team forecast'!$M$3:$AU$22,MATCH($B166,'Team forecast'!$B$3:$B$22,0),MATCH(DJ$1,'Team forecast'!$M$2:$AU$2,0))</f>
        <v>0</v>
      </c>
      <c r="DK166" s="5">
        <f t="shared" si="200"/>
        <v>7000</v>
      </c>
      <c r="DL166" s="5">
        <f>INDEX('Team forecast'!$M$3:$AU$22,MATCH($B166,'Team forecast'!$B$3:$B$22,0),MATCH(DL$1,'Team forecast'!$M$2:$AU$2,0))*IF($Y166&gt;0,25000,0)</f>
        <v>0</v>
      </c>
      <c r="DM166" s="5">
        <f>INDEX('Team forecast'!$M$3:$AU$22,MATCH($B166,'Team forecast'!$B$3:$B$22,0),MATCH(DM$1,'Team forecast'!$M$2:$AU$2,0))*IF($Y166&gt;0,5000,0)</f>
        <v>0</v>
      </c>
      <c r="DN166" s="5">
        <f>INDEX('Team forecast'!$M$3:$AU$22,MATCH($B166,'Team forecast'!$B$3:$B$22,0),MATCH(DN$1,'Team forecast'!$M$2:$AU$2,0))*IF($Y166&gt;0,-15000,0)</f>
        <v>0</v>
      </c>
      <c r="DO166" s="5">
        <f t="shared" si="201"/>
        <v>0</v>
      </c>
      <c r="DP166" s="5">
        <f t="shared" si="202"/>
        <v>0</v>
      </c>
      <c r="DQ166" s="5">
        <f t="shared" si="203"/>
        <v>0</v>
      </c>
      <c r="DR166" s="5">
        <f t="shared" si="204"/>
        <v>0</v>
      </c>
      <c r="DS166" s="5">
        <f t="shared" si="205"/>
        <v>0</v>
      </c>
      <c r="DT166" s="5">
        <f t="shared" si="206"/>
        <v>-2800.0000000000005</v>
      </c>
      <c r="DU166" s="5">
        <f t="shared" si="207"/>
        <v>0</v>
      </c>
      <c r="DV166" s="5">
        <f t="shared" si="208"/>
        <v>0</v>
      </c>
      <c r="DW166" s="5">
        <f t="shared" si="209"/>
        <v>0</v>
      </c>
      <c r="DX166" s="5">
        <f>IFERROR(SUM(DL166:DW166),0)*((Cockpit!$C$3)^5)</f>
        <v>-470.59599999999989</v>
      </c>
      <c r="DY166" s="5">
        <f t="shared" si="210"/>
        <v>38627.103562043805</v>
      </c>
      <c r="DZ166" s="5" t="str">
        <f>IF(ISERROR(MATCH(A166,'Current squad'!B:B,0)),"No","Yes")</f>
        <v>No</v>
      </c>
      <c r="EA166" s="5" cm="1">
        <f t="array" ref="EA166">IFERROR(_xlfn.IFS(DZ166="Yes",0,DZ166="No",H166*1%),999999)</f>
        <v>70360</v>
      </c>
      <c r="EB166" s="5">
        <f t="shared" si="152"/>
        <v>7106360</v>
      </c>
      <c r="EC166" s="5">
        <f t="shared" si="211"/>
        <v>-31732.896437956195</v>
      </c>
      <c r="ED166" s="1">
        <f t="shared" si="153"/>
        <v>-4.5100762418925806E-3</v>
      </c>
      <c r="EE166" s="5">
        <f>RANK(EC166,$EC$2:$EC$572)+COUNTIF($EC$2:EC166,EC166)-1</f>
        <v>323</v>
      </c>
      <c r="EF166" s="4">
        <f>RANK(ED166,$ED$2:$ED$572)+COUNTIF($ED$2:ED166,ED166)-1</f>
        <v>139</v>
      </c>
    </row>
    <row r="167" spans="1:136" x14ac:dyDescent="0.3">
      <c r="A167" t="str">
        <f>IF(Holdet.dk!A167&lt;&gt;"",Holdet.dk!A167,"")</f>
        <v>Kamil Grosicki</v>
      </c>
      <c r="B167" t="str">
        <f>INDEX(Holdet.dk!B:B,MATCH($A167,Holdet.dk!$A:$A,0))</f>
        <v>West Bromwich</v>
      </c>
      <c r="C167" t="str">
        <f>INDEX(Holdet.dk!C:C,MATCH($A167,Holdet.dk!$A:$A,0))</f>
        <v>Midfield</v>
      </c>
      <c r="D167" t="str">
        <f>INDEX(Holdet.dk!D:D,MATCH($A167,Holdet.dk!$A:$A,0))</f>
        <v>2.502.000</v>
      </c>
      <c r="E167" s="1">
        <f>IFERROR(_xlfn.NUMBERVALUE(INDEX(Holdet.dk!$E:$E,MATCH($A167,Holdet.dk!$A:$A,0)),","),0)</f>
        <v>1E-3</v>
      </c>
      <c r="F167" t="str">
        <f>IF(INDEX(Lookup!H:H,MATCH('Master data'!A167,Lookup!G:G,0))=0,A167,INDEX(Lookup!H:H,MATCH('Master data'!A167,Lookup!G:G,0)))</f>
        <v>Kamil Grosicki</v>
      </c>
      <c r="G167" t="str">
        <f>IFERROR(INDEX(Lookup!B:B,MATCH(INDEX(Rotowire!C:C,MATCH(F167,Rotowire!A:A,0)),Lookup!D:D,0)),"")</f>
        <v/>
      </c>
      <c r="H167" s="5">
        <f t="shared" si="144"/>
        <v>2502000</v>
      </c>
      <c r="I167" s="19">
        <f>IFERROR(INDEX('Team forecast'!$G$3:$I$22,MATCH($B167,'Team forecast'!$B$3:$B$22,0),MATCH(I$1,'Team forecast'!$G$2:$I$2,0)),0)</f>
        <v>1.1504424778761062</v>
      </c>
      <c r="J167" s="19">
        <f>IFERROR(INDEX('Team forecast'!$G$3:$I$22,MATCH($B167,'Team forecast'!$B$3:$B$22,0),MATCH(J$1,'Team forecast'!$G$2:$I$2,0)),0)</f>
        <v>0.79646017699115057</v>
      </c>
      <c r="K167" s="19">
        <f>IFERROR(INDEX('Team forecast'!$G$3:$I$22,MATCH($B167,'Team forecast'!$B$3:$B$22,0),MATCH(K$1,'Team forecast'!$G$2:$I$2,0)),0)</f>
        <v>2.0662361027698317</v>
      </c>
      <c r="L167">
        <f>SUMIFS(Rotowire!E:E,Rotowire!$A:$A,'Master data'!$F167)</f>
        <v>0</v>
      </c>
      <c r="M167" s="2">
        <f>SUMIFS(Rotowire!F:F,Rotowire!$A:$A,'Master data'!$F167)*I167</f>
        <v>0</v>
      </c>
      <c r="N167" s="2">
        <f>SUMIFS(Rotowire!G:G,Rotowire!$A:$A,'Master data'!$F167)*I167</f>
        <v>0</v>
      </c>
      <c r="O167" s="2">
        <f>SUMIFS(Rotowire!I:I,Rotowire!$A:$A,'Master data'!$F167)*I167</f>
        <v>0</v>
      </c>
      <c r="P167" s="2">
        <f>SUMIFS(Rotowire!W:W,Rotowire!$A:$A,'Master data'!$F167)*K167</f>
        <v>0</v>
      </c>
      <c r="Q167" s="2">
        <f>SUMIFS(Rotowire!Y:Y,Rotowire!$A:$A,'Master data'!$F167)*J167</f>
        <v>0</v>
      </c>
      <c r="R167" s="2">
        <f>SUMIFS(Rotowire!AB:AB,Rotowire!$A:$A,'Master data'!$F167)</f>
        <v>0</v>
      </c>
      <c r="S167" s="2">
        <f>SUMIFS(Rotowire!AC:AC,Rotowire!$A:$A,'Master data'!$F167)</f>
        <v>0</v>
      </c>
      <c r="T167" s="2">
        <f>INDEX('Team forecast'!D$3:D$22,MATCH($B167,'Team forecast'!$B$3:$B$22,0))</f>
        <v>1.3</v>
      </c>
      <c r="U167" s="2">
        <f>INDEX('Team forecast'!E$3:E$22,MATCH($B167,'Team forecast'!$B$3:$B$22,0))</f>
        <v>1.8</v>
      </c>
      <c r="V167" s="2">
        <f>INDEX('Team forecast'!J$3:J$22,MATCH($B167,'Team forecast'!$B$3:$B$22,0))</f>
        <v>0.27679999999999999</v>
      </c>
      <c r="W167" s="2">
        <f>INDEX('Team forecast'!K$3:K$22,MATCH($B167,'Team forecast'!$B$3:$B$22,0))</f>
        <v>0.23730000000000001</v>
      </c>
      <c r="X167" s="2">
        <f>INDEX('Team forecast'!L$3:L$22,MATCH($B167,'Team forecast'!$B$3:$B$22,0))</f>
        <v>0.4859</v>
      </c>
      <c r="Y167" s="5">
        <f t="shared" si="145"/>
        <v>-5000</v>
      </c>
      <c r="Z167" s="5">
        <f t="shared" si="146"/>
        <v>0</v>
      </c>
      <c r="AA167" s="5">
        <f t="shared" si="147"/>
        <v>0</v>
      </c>
      <c r="AB167" s="5">
        <f t="shared" si="148"/>
        <v>0</v>
      </c>
      <c r="AC167" s="5">
        <f t="shared" si="149"/>
        <v>0</v>
      </c>
      <c r="AD167" s="5">
        <f t="shared" si="154"/>
        <v>0</v>
      </c>
      <c r="AE167" s="5">
        <f t="shared" si="155"/>
        <v>0</v>
      </c>
      <c r="AF167" s="5">
        <f t="shared" si="150"/>
        <v>0</v>
      </c>
      <c r="AG167" s="5">
        <f t="shared" si="151"/>
        <v>0</v>
      </c>
      <c r="AH167" s="5">
        <f t="shared" si="156"/>
        <v>0</v>
      </c>
      <c r="AI167" s="5">
        <f t="shared" si="157"/>
        <v>0</v>
      </c>
      <c r="AJ167" s="5">
        <f t="shared" si="158"/>
        <v>0</v>
      </c>
      <c r="AK167" s="5">
        <f t="shared" si="159"/>
        <v>0</v>
      </c>
      <c r="AL167" s="5">
        <f>IFERROR(SUM(Y167:AK167),-5000)*((Cockpit!$C$3)^0)</f>
        <v>-5000</v>
      </c>
      <c r="AM167" s="19">
        <f>INDEX('Team forecast'!$M$3:$AU$22,MATCH($B167,'Team forecast'!$B$3:$B$22,0),MATCH(AM$1,'Team forecast'!$M$2:$AU$2,0))</f>
        <v>0</v>
      </c>
      <c r="AN167" s="19">
        <f>INDEX('Team forecast'!$M$3:$AU$22,MATCH($B167,'Team forecast'!$B$3:$B$22,0),MATCH(AN$1,'Team forecast'!$M$2:$AU$2,0))</f>
        <v>0</v>
      </c>
      <c r="AO167" s="19">
        <f>INDEX('Team forecast'!$M$3:$AU$22,MATCH($B167,'Team forecast'!$B$3:$B$22,0),MATCH(AO$1,'Team forecast'!$M$2:$AU$2,0))</f>
        <v>0</v>
      </c>
      <c r="AP167" s="19">
        <f>INDEX('Team forecast'!$M$3:$AU$22,MATCH($B167,'Team forecast'!$B$3:$B$22,0),MATCH(AP$1,'Team forecast'!$M$2:$AU$2,0))</f>
        <v>0</v>
      </c>
      <c r="AQ167" s="5">
        <f t="shared" si="160"/>
        <v>-5000</v>
      </c>
      <c r="AR167" s="5">
        <f>INDEX('Team forecast'!$M$3:$AU$22,MATCH($B167,'Team forecast'!$B$3:$B$22,0),MATCH(AR$1,'Team forecast'!$M$2:$AU$2,0))*IF($Y167&gt;0,25000,0)</f>
        <v>0</v>
      </c>
      <c r="AS167" s="5">
        <f>INDEX('Team forecast'!$M$3:$AU$22,MATCH($B167,'Team forecast'!$B$3:$B$22,0),MATCH(AS$1,'Team forecast'!$M$2:$AU$2,0))*IF($Y167&gt;0,5000,0)</f>
        <v>0</v>
      </c>
      <c r="AT167" s="5">
        <f>INDEX('Team forecast'!$M$3:$AU$22,MATCH($B167,'Team forecast'!$B$3:$B$22,0),MATCH(AT$1,'Team forecast'!$M$2:$AU$2,0))*IF($Y167&gt;0,-15000,0)</f>
        <v>0</v>
      </c>
      <c r="AU167" s="5">
        <f t="shared" si="161"/>
        <v>0</v>
      </c>
      <c r="AV167" s="5">
        <f t="shared" si="162"/>
        <v>0</v>
      </c>
      <c r="AW167" s="5">
        <f t="shared" si="163"/>
        <v>0</v>
      </c>
      <c r="AX167" s="5">
        <f t="shared" si="164"/>
        <v>0</v>
      </c>
      <c r="AY167" s="5">
        <f t="shared" si="165"/>
        <v>0</v>
      </c>
      <c r="AZ167" s="5">
        <f t="shared" si="166"/>
        <v>0</v>
      </c>
      <c r="BA167" s="5">
        <f t="shared" si="167"/>
        <v>0</v>
      </c>
      <c r="BB167" s="5">
        <f t="shared" si="168"/>
        <v>0</v>
      </c>
      <c r="BC167" s="5">
        <f t="shared" si="169"/>
        <v>0</v>
      </c>
      <c r="BD167" s="5">
        <f>IFERROR(SUM(AR167:BC167),0)*((Cockpit!$C$3)^1)</f>
        <v>0</v>
      </c>
      <c r="BE167" s="19">
        <f>INDEX('Team forecast'!$M$3:$AU$22,MATCH($B167,'Team forecast'!$B$3:$B$22,0),MATCH(BE$1,'Team forecast'!$M$2:$AU$2,0))</f>
        <v>0</v>
      </c>
      <c r="BF167" s="19">
        <f>INDEX('Team forecast'!$M$3:$AU$22,MATCH($B167,'Team forecast'!$B$3:$B$22,0),MATCH(BF$1,'Team forecast'!$M$2:$AU$2,0))</f>
        <v>0</v>
      </c>
      <c r="BG167" s="19">
        <f>INDEX('Team forecast'!$M$3:$AU$22,MATCH($B167,'Team forecast'!$B$3:$B$22,0),MATCH(BG$1,'Team forecast'!$M$2:$AU$2,0))</f>
        <v>0</v>
      </c>
      <c r="BH167" s="19">
        <f>INDEX('Team forecast'!$M$3:$AU$22,MATCH($B167,'Team forecast'!$B$3:$B$22,0),MATCH(BH$1,'Team forecast'!$M$2:$AU$2,0))</f>
        <v>0</v>
      </c>
      <c r="BI167" s="5">
        <f t="shared" si="170"/>
        <v>-5000</v>
      </c>
      <c r="BJ167" s="5">
        <f>INDEX('Team forecast'!$M$3:$AU$22,MATCH($B167,'Team forecast'!$B$3:$B$22,0),MATCH(BJ$1,'Team forecast'!$M$2:$AU$2,0))*IF($Y167&gt;0,25000,0)</f>
        <v>0</v>
      </c>
      <c r="BK167" s="5">
        <f>INDEX('Team forecast'!$M$3:$AU$22,MATCH($B167,'Team forecast'!$B$3:$B$22,0),MATCH(BK$1,'Team forecast'!$M$2:$AU$2,0))*IF($Y167&gt;0,5000,0)</f>
        <v>0</v>
      </c>
      <c r="BL167" s="5">
        <f>INDEX('Team forecast'!$M$3:$AU$22,MATCH($B167,'Team forecast'!$B$3:$B$22,0),MATCH(BL$1,'Team forecast'!$M$2:$AU$2,0))*IF($Y167&gt;0,-15000,0)</f>
        <v>0</v>
      </c>
      <c r="BM167" s="5">
        <f t="shared" si="171"/>
        <v>0</v>
      </c>
      <c r="BN167" s="5">
        <f t="shared" si="172"/>
        <v>0</v>
      </c>
      <c r="BO167" s="5">
        <f t="shared" si="173"/>
        <v>0</v>
      </c>
      <c r="BP167" s="5">
        <f t="shared" si="174"/>
        <v>0</v>
      </c>
      <c r="BQ167" s="5">
        <f t="shared" si="175"/>
        <v>0</v>
      </c>
      <c r="BR167" s="5">
        <f t="shared" si="176"/>
        <v>0</v>
      </c>
      <c r="BS167" s="5">
        <f t="shared" si="177"/>
        <v>0</v>
      </c>
      <c r="BT167" s="5">
        <f t="shared" si="178"/>
        <v>0</v>
      </c>
      <c r="BU167" s="5">
        <f t="shared" si="179"/>
        <v>0</v>
      </c>
      <c r="BV167" s="5">
        <f>IFERROR(SUM(BJ167:BU167),0)*((Cockpit!$C$3)^2)</f>
        <v>0</v>
      </c>
      <c r="BW167" s="19">
        <f>INDEX('Team forecast'!$M$3:$AU$22,MATCH($B167,'Team forecast'!$B$3:$B$22,0),MATCH(BW$1,'Team forecast'!$M$2:$AU$2,0))</f>
        <v>0</v>
      </c>
      <c r="BX167" s="19">
        <f>INDEX('Team forecast'!$M$3:$AU$22,MATCH($B167,'Team forecast'!$B$3:$B$22,0),MATCH(BX$1,'Team forecast'!$M$2:$AU$2,0))</f>
        <v>0</v>
      </c>
      <c r="BY167" s="19">
        <f>INDEX('Team forecast'!$M$3:$AU$22,MATCH($B167,'Team forecast'!$B$3:$B$22,0),MATCH(BY$1,'Team forecast'!$M$2:$AU$2,0))</f>
        <v>0</v>
      </c>
      <c r="BZ167" s="19">
        <f>INDEX('Team forecast'!$M$3:$AU$22,MATCH($B167,'Team forecast'!$B$3:$B$22,0),MATCH(BZ$1,'Team forecast'!$M$2:$AU$2,0))</f>
        <v>0</v>
      </c>
      <c r="CA167" s="5">
        <f t="shared" si="180"/>
        <v>-5000</v>
      </c>
      <c r="CB167" s="5">
        <f>INDEX('Team forecast'!$M$3:$AU$22,MATCH($B167,'Team forecast'!$B$3:$B$22,0),MATCH(CB$1,'Team forecast'!$M$2:$AU$2,0))*IF($Y167&gt;0,25000,0)</f>
        <v>0</v>
      </c>
      <c r="CC167" s="5">
        <f>INDEX('Team forecast'!$M$3:$AU$22,MATCH($B167,'Team forecast'!$B$3:$B$22,0),MATCH(CC$1,'Team forecast'!$M$2:$AU$2,0))*IF($Y167&gt;0,5000,0)</f>
        <v>0</v>
      </c>
      <c r="CD167" s="5">
        <f>INDEX('Team forecast'!$M$3:$AU$22,MATCH($B167,'Team forecast'!$B$3:$B$22,0),MATCH(CD$1,'Team forecast'!$M$2:$AU$2,0))*IF($Y167&gt;0,-15000,0)</f>
        <v>0</v>
      </c>
      <c r="CE167" s="5">
        <f t="shared" si="181"/>
        <v>0</v>
      </c>
      <c r="CF167" s="5">
        <f t="shared" si="182"/>
        <v>0</v>
      </c>
      <c r="CG167" s="5">
        <f t="shared" si="183"/>
        <v>0</v>
      </c>
      <c r="CH167" s="5">
        <f t="shared" si="184"/>
        <v>0</v>
      </c>
      <c r="CI167" s="5">
        <f t="shared" si="185"/>
        <v>0</v>
      </c>
      <c r="CJ167" s="5">
        <f t="shared" si="186"/>
        <v>0</v>
      </c>
      <c r="CK167" s="5">
        <f t="shared" si="187"/>
        <v>0</v>
      </c>
      <c r="CL167" s="5">
        <f t="shared" si="188"/>
        <v>0</v>
      </c>
      <c r="CM167" s="5">
        <f t="shared" si="189"/>
        <v>0</v>
      </c>
      <c r="CN167" s="5">
        <f>IFERROR(SUM(CB167:CM167),0)*((Cockpit!$C$3)^3)</f>
        <v>0</v>
      </c>
      <c r="CO167" s="19">
        <f>INDEX('Team forecast'!$M$3:$AU$22,MATCH($B167,'Team forecast'!$B$3:$B$22,0),MATCH(CO$1,'Team forecast'!$M$2:$AU$2,0))</f>
        <v>0</v>
      </c>
      <c r="CP167" s="19">
        <f>INDEX('Team forecast'!$M$3:$AU$22,MATCH($B167,'Team forecast'!$B$3:$B$22,0),MATCH(CP$1,'Team forecast'!$M$2:$AU$2,0))</f>
        <v>0</v>
      </c>
      <c r="CQ167" s="19">
        <f>INDEX('Team forecast'!$M$3:$AU$22,MATCH($B167,'Team forecast'!$B$3:$B$22,0),MATCH(CQ$1,'Team forecast'!$M$2:$AU$2,0))</f>
        <v>0</v>
      </c>
      <c r="CR167" s="19">
        <f>INDEX('Team forecast'!$M$3:$AU$22,MATCH($B167,'Team forecast'!$B$3:$B$22,0),MATCH(CR$1,'Team forecast'!$M$2:$AU$2,0))</f>
        <v>0</v>
      </c>
      <c r="CS167" s="5">
        <f t="shared" si="190"/>
        <v>-5000</v>
      </c>
      <c r="CT167" s="5">
        <f>INDEX('Team forecast'!$M$3:$AU$22,MATCH($B167,'Team forecast'!$B$3:$B$22,0),MATCH(CT$1,'Team forecast'!$M$2:$AU$2,0))*IF($Y167&gt;0,25000,0)</f>
        <v>0</v>
      </c>
      <c r="CU167" s="5">
        <f>INDEX('Team forecast'!$M$3:$AU$22,MATCH($B167,'Team forecast'!$B$3:$B$22,0),MATCH(CU$1,'Team forecast'!$M$2:$AU$2,0))*IF($Y167&gt;0,5000,0)</f>
        <v>0</v>
      </c>
      <c r="CV167" s="5">
        <f>INDEX('Team forecast'!$M$3:$AU$22,MATCH($B167,'Team forecast'!$B$3:$B$22,0),MATCH(CV$1,'Team forecast'!$M$2:$AU$2,0))*IF($Y167&gt;0,-15000,0)</f>
        <v>0</v>
      </c>
      <c r="CW167" s="5">
        <f t="shared" si="191"/>
        <v>0</v>
      </c>
      <c r="CX167" s="5">
        <f t="shared" si="192"/>
        <v>0</v>
      </c>
      <c r="CY167" s="5">
        <f t="shared" si="193"/>
        <v>0</v>
      </c>
      <c r="CZ167" s="5">
        <f t="shared" si="194"/>
        <v>0</v>
      </c>
      <c r="DA167" s="5">
        <f t="shared" si="195"/>
        <v>0</v>
      </c>
      <c r="DB167" s="5">
        <f t="shared" si="196"/>
        <v>0</v>
      </c>
      <c r="DC167" s="5">
        <f t="shared" si="197"/>
        <v>0</v>
      </c>
      <c r="DD167" s="5">
        <f t="shared" si="198"/>
        <v>0</v>
      </c>
      <c r="DE167" s="5">
        <f t="shared" si="199"/>
        <v>0</v>
      </c>
      <c r="DF167" s="5">
        <f>IFERROR(SUM(CT167:DE167),0)*((Cockpit!$C$3)^4)</f>
        <v>0</v>
      </c>
      <c r="DG167" s="19">
        <f>INDEX('Team forecast'!$M$3:$AU$22,MATCH($B167,'Team forecast'!$B$3:$B$22,0),MATCH(DG$1,'Team forecast'!$M$2:$AU$2,0))</f>
        <v>0</v>
      </c>
      <c r="DH167" s="19">
        <f>INDEX('Team forecast'!$M$3:$AU$22,MATCH($B167,'Team forecast'!$B$3:$B$22,0),MATCH(DH$1,'Team forecast'!$M$2:$AU$2,0))</f>
        <v>0</v>
      </c>
      <c r="DI167" s="19">
        <f>INDEX('Team forecast'!$M$3:$AU$22,MATCH($B167,'Team forecast'!$B$3:$B$22,0),MATCH(DI$1,'Team forecast'!$M$2:$AU$2,0))</f>
        <v>0</v>
      </c>
      <c r="DJ167" s="19">
        <f>INDEX('Team forecast'!$M$3:$AU$22,MATCH($B167,'Team forecast'!$B$3:$B$22,0),MATCH(DJ$1,'Team forecast'!$M$2:$AU$2,0))</f>
        <v>0</v>
      </c>
      <c r="DK167" s="5">
        <f t="shared" si="200"/>
        <v>-5000</v>
      </c>
      <c r="DL167" s="5">
        <f>INDEX('Team forecast'!$M$3:$AU$22,MATCH($B167,'Team forecast'!$B$3:$B$22,0),MATCH(DL$1,'Team forecast'!$M$2:$AU$2,0))*IF($Y167&gt;0,25000,0)</f>
        <v>0</v>
      </c>
      <c r="DM167" s="5">
        <f>INDEX('Team forecast'!$M$3:$AU$22,MATCH($B167,'Team forecast'!$B$3:$B$22,0),MATCH(DM$1,'Team forecast'!$M$2:$AU$2,0))*IF($Y167&gt;0,5000,0)</f>
        <v>0</v>
      </c>
      <c r="DN167" s="5">
        <f>INDEX('Team forecast'!$M$3:$AU$22,MATCH($B167,'Team forecast'!$B$3:$B$22,0),MATCH(DN$1,'Team forecast'!$M$2:$AU$2,0))*IF($Y167&gt;0,-15000,0)</f>
        <v>0</v>
      </c>
      <c r="DO167" s="5">
        <f t="shared" si="201"/>
        <v>0</v>
      </c>
      <c r="DP167" s="5">
        <f t="shared" si="202"/>
        <v>0</v>
      </c>
      <c r="DQ167" s="5">
        <f t="shared" si="203"/>
        <v>0</v>
      </c>
      <c r="DR167" s="5">
        <f t="shared" si="204"/>
        <v>0</v>
      </c>
      <c r="DS167" s="5">
        <f t="shared" si="205"/>
        <v>0</v>
      </c>
      <c r="DT167" s="5">
        <f t="shared" si="206"/>
        <v>0</v>
      </c>
      <c r="DU167" s="5">
        <f t="shared" si="207"/>
        <v>0</v>
      </c>
      <c r="DV167" s="5">
        <f t="shared" si="208"/>
        <v>0</v>
      </c>
      <c r="DW167" s="5">
        <f t="shared" si="209"/>
        <v>0</v>
      </c>
      <c r="DX167" s="5">
        <f>IFERROR(SUM(DL167:DW167),0)*((Cockpit!$C$3)^5)</f>
        <v>0</v>
      </c>
      <c r="DY167" s="5">
        <f t="shared" si="210"/>
        <v>-5000</v>
      </c>
      <c r="DZ167" s="5" t="str">
        <f>IF(ISERROR(MATCH(A167,'Current squad'!B:B,0)),"No","Yes")</f>
        <v>No</v>
      </c>
      <c r="EA167" s="5" cm="1">
        <f t="array" ref="EA167">IFERROR(_xlfn.IFS(DZ167="Yes",0,DZ167="No",H167*1%),999999)</f>
        <v>25020</v>
      </c>
      <c r="EB167" s="5">
        <f t="shared" si="152"/>
        <v>2527020</v>
      </c>
      <c r="EC167" s="5">
        <f t="shared" si="211"/>
        <v>-30020</v>
      </c>
      <c r="ED167" s="1">
        <f t="shared" si="153"/>
        <v>-1.1998401278976818E-2</v>
      </c>
      <c r="EE167" s="5">
        <f>RANK(EC167,$EC$2:$EC$572)+COUNTIF($EC$2:EC167,EC167)-1</f>
        <v>305</v>
      </c>
      <c r="EF167" s="4">
        <f>RANK(ED167,$ED$2:$ED$572)+COUNTIF($ED$2:ED167,ED167)-1</f>
        <v>415</v>
      </c>
    </row>
    <row r="168" spans="1:136" x14ac:dyDescent="0.3">
      <c r="A168" t="str">
        <f>IF(Holdet.dk!A168&lt;&gt;"",Holdet.dk!A168,"")</f>
        <v>Thomas Teye Partey</v>
      </c>
      <c r="B168" t="str">
        <f>INDEX(Holdet.dk!B:B,MATCH($A168,Holdet.dk!$A:$A,0))</f>
        <v>Arsenal</v>
      </c>
      <c r="C168" t="str">
        <f>INDEX(Holdet.dk!C:C,MATCH($A168,Holdet.dk!$A:$A,0))</f>
        <v>Midfield</v>
      </c>
      <c r="D168" t="str">
        <f>INDEX(Holdet.dk!D:D,MATCH($A168,Holdet.dk!$A:$A,0))</f>
        <v>4.954.000</v>
      </c>
      <c r="E168" s="1">
        <f>IFERROR(_xlfn.NUMBERVALUE(INDEX(Holdet.dk!$E:$E,MATCH($A168,Holdet.dk!$A:$A,0)),","),0)</f>
        <v>3.0000000000000001E-3</v>
      </c>
      <c r="F168" t="str">
        <f>IF(INDEX(Lookup!H:H,MATCH('Master data'!A168,Lookup!G:G,0))=0,A168,INDEX(Lookup!H:H,MATCH('Master data'!A168,Lookup!G:G,0)))</f>
        <v>Thomas Partey</v>
      </c>
      <c r="G168" t="str">
        <f>IFERROR(INDEX(Lookup!B:B,MATCH(INDEX(Rotowire!C:C,MATCH(F168,Rotowire!A:A,0)),Lookup!D:D,0)),"")</f>
        <v>Brighton and Hove</v>
      </c>
      <c r="H168" s="5">
        <f t="shared" si="144"/>
        <v>4954000</v>
      </c>
      <c r="I168" s="19">
        <f>IFERROR(INDEX('Team forecast'!$G$3:$I$22,MATCH($B168,'Team forecast'!$B$3:$B$22,0),MATCH(I$1,'Team forecast'!$G$2:$I$2,0)),0)</f>
        <v>0.68783068783068768</v>
      </c>
      <c r="J168" s="19">
        <f>IFERROR(INDEX('Team forecast'!$G$3:$I$22,MATCH($B168,'Team forecast'!$B$3:$B$22,0),MATCH(J$1,'Team forecast'!$G$2:$I$2,0)),0)</f>
        <v>0.99082568807339433</v>
      </c>
      <c r="K168" s="19">
        <f>IFERROR(INDEX('Team forecast'!$G$3:$I$22,MATCH($B168,'Team forecast'!$B$3:$B$22,0),MATCH(K$1,'Team forecast'!$G$2:$I$2,0)),0)</f>
        <v>0.99881036954393854</v>
      </c>
      <c r="L168">
        <f>SUMIFS(Rotowire!E:E,Rotowire!$A:$A,'Master data'!$F168)</f>
        <v>95</v>
      </c>
      <c r="M168" s="2">
        <f>SUMIFS(Rotowire!F:F,Rotowire!$A:$A,'Master data'!$F168)*I168</f>
        <v>2.0634920634920631E-2</v>
      </c>
      <c r="N168" s="2">
        <f>SUMIFS(Rotowire!G:G,Rotowire!$A:$A,'Master data'!$F168)*I168</f>
        <v>8.9417989417989396E-2</v>
      </c>
      <c r="O168" s="2">
        <f>SUMIFS(Rotowire!I:I,Rotowire!$A:$A,'Master data'!$F168)*I168</f>
        <v>0.17195767195767192</v>
      </c>
      <c r="P168" s="2">
        <f>SUMIFS(Rotowire!W:W,Rotowire!$A:$A,'Master data'!$F168)*K168</f>
        <v>0.33959552564493911</v>
      </c>
      <c r="Q168" s="2">
        <f>SUMIFS(Rotowire!Y:Y,Rotowire!$A:$A,'Master data'!$F168)*J168</f>
        <v>0</v>
      </c>
      <c r="R168" s="2">
        <f>SUMIFS(Rotowire!AB:AB,Rotowire!$A:$A,'Master data'!$F168)</f>
        <v>0.24</v>
      </c>
      <c r="S168" s="2">
        <f>SUMIFS(Rotowire!AC:AC,Rotowire!$A:$A,'Master data'!$F168)</f>
        <v>0.01</v>
      </c>
      <c r="T168" s="2">
        <f>INDEX('Team forecast'!D$3:D$22,MATCH($B168,'Team forecast'!$B$3:$B$22,0))</f>
        <v>1.3</v>
      </c>
      <c r="U168" s="2">
        <f>INDEX('Team forecast'!E$3:E$22,MATCH($B168,'Team forecast'!$B$3:$B$22,0))</f>
        <v>1.08</v>
      </c>
      <c r="V168" s="2">
        <f>INDEX('Team forecast'!J$3:J$22,MATCH($B168,'Team forecast'!$B$3:$B$22,0))</f>
        <v>0.41</v>
      </c>
      <c r="W168" s="2">
        <f>INDEX('Team forecast'!K$3:K$22,MATCH($B168,'Team forecast'!$B$3:$B$22,0))</f>
        <v>0.28310000000000002</v>
      </c>
      <c r="X168" s="2">
        <f>INDEX('Team forecast'!L$3:L$22,MATCH($B168,'Team forecast'!$B$3:$B$22,0))</f>
        <v>0.30690000000000001</v>
      </c>
      <c r="Y168" s="5">
        <f t="shared" si="145"/>
        <v>7000</v>
      </c>
      <c r="Z168" s="5">
        <f t="shared" si="146"/>
        <v>10250</v>
      </c>
      <c r="AA168" s="5">
        <f t="shared" si="147"/>
        <v>1415.5</v>
      </c>
      <c r="AB168" s="5">
        <f t="shared" si="148"/>
        <v>-4603.5</v>
      </c>
      <c r="AC168" s="5">
        <f t="shared" si="149"/>
        <v>2579.3650793650791</v>
      </c>
      <c r="AD168" s="5">
        <f t="shared" si="154"/>
        <v>4470.8994708994696</v>
      </c>
      <c r="AE168" s="5">
        <f t="shared" si="155"/>
        <v>1719.5767195767191</v>
      </c>
      <c r="AF168" s="5">
        <f t="shared" si="150"/>
        <v>0</v>
      </c>
      <c r="AG168" s="5">
        <f t="shared" si="151"/>
        <v>0</v>
      </c>
      <c r="AH168" s="5">
        <f t="shared" si="156"/>
        <v>-4800</v>
      </c>
      <c r="AI168" s="5">
        <f t="shared" si="157"/>
        <v>-500</v>
      </c>
      <c r="AJ168" s="5">
        <f t="shared" si="158"/>
        <v>13000</v>
      </c>
      <c r="AK168" s="5">
        <f t="shared" si="159"/>
        <v>-8640</v>
      </c>
      <c r="AL168" s="5">
        <f>IFERROR(SUM(Y168:AK168),-5000)*((Cockpit!$C$3)^0)</f>
        <v>21891.841269841265</v>
      </c>
      <c r="AM168" s="19">
        <f>INDEX('Team forecast'!$M$3:$AU$22,MATCH($B168,'Team forecast'!$B$3:$B$22,0),MATCH(AM$1,'Team forecast'!$M$2:$AU$2,0))</f>
        <v>0</v>
      </c>
      <c r="AN168" s="19">
        <f>INDEX('Team forecast'!$M$3:$AU$22,MATCH($B168,'Team forecast'!$B$3:$B$22,0),MATCH(AN$1,'Team forecast'!$M$2:$AU$2,0))</f>
        <v>0</v>
      </c>
      <c r="AO168" s="19">
        <f>INDEX('Team forecast'!$M$3:$AU$22,MATCH($B168,'Team forecast'!$B$3:$B$22,0),MATCH(AO$1,'Team forecast'!$M$2:$AU$2,0))</f>
        <v>0</v>
      </c>
      <c r="AP168" s="19">
        <f>INDEX('Team forecast'!$M$3:$AU$22,MATCH($B168,'Team forecast'!$B$3:$B$22,0),MATCH(AP$1,'Team forecast'!$M$2:$AU$2,0))</f>
        <v>0</v>
      </c>
      <c r="AQ168" s="5">
        <f t="shared" si="160"/>
        <v>7000</v>
      </c>
      <c r="AR168" s="5">
        <f>INDEX('Team forecast'!$M$3:$AU$22,MATCH($B168,'Team forecast'!$B$3:$B$22,0),MATCH(AR$1,'Team forecast'!$M$2:$AU$2,0))*IF($Y168&gt;0,25000,0)</f>
        <v>0</v>
      </c>
      <c r="AS168" s="5">
        <f>INDEX('Team forecast'!$M$3:$AU$22,MATCH($B168,'Team forecast'!$B$3:$B$22,0),MATCH(AS$1,'Team forecast'!$M$2:$AU$2,0))*IF($Y168&gt;0,5000,0)</f>
        <v>0</v>
      </c>
      <c r="AT168" s="5">
        <f>INDEX('Team forecast'!$M$3:$AU$22,MATCH($B168,'Team forecast'!$B$3:$B$22,0),MATCH(AT$1,'Team forecast'!$M$2:$AU$2,0))*IF($Y168&gt;0,-15000,0)</f>
        <v>0</v>
      </c>
      <c r="AU168" s="5">
        <f t="shared" si="161"/>
        <v>0</v>
      </c>
      <c r="AV168" s="5">
        <f t="shared" si="162"/>
        <v>0</v>
      </c>
      <c r="AW168" s="5">
        <f t="shared" si="163"/>
        <v>0</v>
      </c>
      <c r="AX168" s="5">
        <f t="shared" si="164"/>
        <v>0</v>
      </c>
      <c r="AY168" s="5">
        <f t="shared" si="165"/>
        <v>0</v>
      </c>
      <c r="AZ168" s="5">
        <f t="shared" si="166"/>
        <v>-4800</v>
      </c>
      <c r="BA168" s="5">
        <f t="shared" si="167"/>
        <v>-500</v>
      </c>
      <c r="BB168" s="5">
        <f t="shared" si="168"/>
        <v>0</v>
      </c>
      <c r="BC168" s="5">
        <f t="shared" si="169"/>
        <v>0</v>
      </c>
      <c r="BD168" s="5">
        <f>IFERROR(SUM(AR168:BC168),0)*((Cockpit!$C$3)^1)</f>
        <v>-3709.9999999999995</v>
      </c>
      <c r="BE168" s="19">
        <f>INDEX('Team forecast'!$M$3:$AU$22,MATCH($B168,'Team forecast'!$B$3:$B$22,0),MATCH(BE$1,'Team forecast'!$M$2:$AU$2,0))</f>
        <v>0</v>
      </c>
      <c r="BF168" s="19">
        <f>INDEX('Team forecast'!$M$3:$AU$22,MATCH($B168,'Team forecast'!$B$3:$B$22,0),MATCH(BF$1,'Team forecast'!$M$2:$AU$2,0))</f>
        <v>0</v>
      </c>
      <c r="BG168" s="19">
        <f>INDEX('Team forecast'!$M$3:$AU$22,MATCH($B168,'Team forecast'!$B$3:$B$22,0),MATCH(BG$1,'Team forecast'!$M$2:$AU$2,0))</f>
        <v>0</v>
      </c>
      <c r="BH168" s="19">
        <f>INDEX('Team forecast'!$M$3:$AU$22,MATCH($B168,'Team forecast'!$B$3:$B$22,0),MATCH(BH$1,'Team forecast'!$M$2:$AU$2,0))</f>
        <v>0</v>
      </c>
      <c r="BI168" s="5">
        <f t="shared" si="170"/>
        <v>7000</v>
      </c>
      <c r="BJ168" s="5">
        <f>INDEX('Team forecast'!$M$3:$AU$22,MATCH($B168,'Team forecast'!$B$3:$B$22,0),MATCH(BJ$1,'Team forecast'!$M$2:$AU$2,0))*IF($Y168&gt;0,25000,0)</f>
        <v>0</v>
      </c>
      <c r="BK168" s="5">
        <f>INDEX('Team forecast'!$M$3:$AU$22,MATCH($B168,'Team forecast'!$B$3:$B$22,0),MATCH(BK$1,'Team forecast'!$M$2:$AU$2,0))*IF($Y168&gt;0,5000,0)</f>
        <v>0</v>
      </c>
      <c r="BL168" s="5">
        <f>INDEX('Team forecast'!$M$3:$AU$22,MATCH($B168,'Team forecast'!$B$3:$B$22,0),MATCH(BL$1,'Team forecast'!$M$2:$AU$2,0))*IF($Y168&gt;0,-15000,0)</f>
        <v>0</v>
      </c>
      <c r="BM168" s="5">
        <f t="shared" si="171"/>
        <v>0</v>
      </c>
      <c r="BN168" s="5">
        <f t="shared" si="172"/>
        <v>0</v>
      </c>
      <c r="BO168" s="5">
        <f t="shared" si="173"/>
        <v>0</v>
      </c>
      <c r="BP168" s="5">
        <f t="shared" si="174"/>
        <v>0</v>
      </c>
      <c r="BQ168" s="5">
        <f t="shared" si="175"/>
        <v>0</v>
      </c>
      <c r="BR168" s="5">
        <f t="shared" si="176"/>
        <v>-4800</v>
      </c>
      <c r="BS168" s="5">
        <f t="shared" si="177"/>
        <v>-500</v>
      </c>
      <c r="BT168" s="5">
        <f t="shared" si="178"/>
        <v>0</v>
      </c>
      <c r="BU168" s="5">
        <f t="shared" si="179"/>
        <v>0</v>
      </c>
      <c r="BV168" s="5">
        <f>IFERROR(SUM(BJ168:BU168),0)*((Cockpit!$C$3)^2)</f>
        <v>-2596.9999999999995</v>
      </c>
      <c r="BW168" s="19">
        <f>INDEX('Team forecast'!$M$3:$AU$22,MATCH($B168,'Team forecast'!$B$3:$B$22,0),MATCH(BW$1,'Team forecast'!$M$2:$AU$2,0))</f>
        <v>0</v>
      </c>
      <c r="BX168" s="19">
        <f>INDEX('Team forecast'!$M$3:$AU$22,MATCH($B168,'Team forecast'!$B$3:$B$22,0),MATCH(BX$1,'Team forecast'!$M$2:$AU$2,0))</f>
        <v>0</v>
      </c>
      <c r="BY168" s="19">
        <f>INDEX('Team forecast'!$M$3:$AU$22,MATCH($B168,'Team forecast'!$B$3:$B$22,0),MATCH(BY$1,'Team forecast'!$M$2:$AU$2,0))</f>
        <v>0</v>
      </c>
      <c r="BZ168" s="19">
        <f>INDEX('Team forecast'!$M$3:$AU$22,MATCH($B168,'Team forecast'!$B$3:$B$22,0),MATCH(BZ$1,'Team forecast'!$M$2:$AU$2,0))</f>
        <v>0</v>
      </c>
      <c r="CA168" s="5">
        <f t="shared" si="180"/>
        <v>7000</v>
      </c>
      <c r="CB168" s="5">
        <f>INDEX('Team forecast'!$M$3:$AU$22,MATCH($B168,'Team forecast'!$B$3:$B$22,0),MATCH(CB$1,'Team forecast'!$M$2:$AU$2,0))*IF($Y168&gt;0,25000,0)</f>
        <v>0</v>
      </c>
      <c r="CC168" s="5">
        <f>INDEX('Team forecast'!$M$3:$AU$22,MATCH($B168,'Team forecast'!$B$3:$B$22,0),MATCH(CC$1,'Team forecast'!$M$2:$AU$2,0))*IF($Y168&gt;0,5000,0)</f>
        <v>0</v>
      </c>
      <c r="CD168" s="5">
        <f>INDEX('Team forecast'!$M$3:$AU$22,MATCH($B168,'Team forecast'!$B$3:$B$22,0),MATCH(CD$1,'Team forecast'!$M$2:$AU$2,0))*IF($Y168&gt;0,-15000,0)</f>
        <v>0</v>
      </c>
      <c r="CE168" s="5">
        <f t="shared" si="181"/>
        <v>0</v>
      </c>
      <c r="CF168" s="5">
        <f t="shared" si="182"/>
        <v>0</v>
      </c>
      <c r="CG168" s="5">
        <f t="shared" si="183"/>
        <v>0</v>
      </c>
      <c r="CH168" s="5">
        <f t="shared" si="184"/>
        <v>0</v>
      </c>
      <c r="CI168" s="5">
        <f t="shared" si="185"/>
        <v>0</v>
      </c>
      <c r="CJ168" s="5">
        <f t="shared" si="186"/>
        <v>-4800</v>
      </c>
      <c r="CK168" s="5">
        <f t="shared" si="187"/>
        <v>-500</v>
      </c>
      <c r="CL168" s="5">
        <f t="shared" si="188"/>
        <v>0</v>
      </c>
      <c r="CM168" s="5">
        <f t="shared" si="189"/>
        <v>0</v>
      </c>
      <c r="CN168" s="5">
        <f>IFERROR(SUM(CB168:CM168),0)*((Cockpit!$C$3)^3)</f>
        <v>-1817.8999999999996</v>
      </c>
      <c r="CO168" s="19">
        <f>INDEX('Team forecast'!$M$3:$AU$22,MATCH($B168,'Team forecast'!$B$3:$B$22,0),MATCH(CO$1,'Team forecast'!$M$2:$AU$2,0))</f>
        <v>0</v>
      </c>
      <c r="CP168" s="19">
        <f>INDEX('Team forecast'!$M$3:$AU$22,MATCH($B168,'Team forecast'!$B$3:$B$22,0),MATCH(CP$1,'Team forecast'!$M$2:$AU$2,0))</f>
        <v>0</v>
      </c>
      <c r="CQ168" s="19">
        <f>INDEX('Team forecast'!$M$3:$AU$22,MATCH($B168,'Team forecast'!$B$3:$B$22,0),MATCH(CQ$1,'Team forecast'!$M$2:$AU$2,0))</f>
        <v>0</v>
      </c>
      <c r="CR168" s="19">
        <f>INDEX('Team forecast'!$M$3:$AU$22,MATCH($B168,'Team forecast'!$B$3:$B$22,0),MATCH(CR$1,'Team forecast'!$M$2:$AU$2,0))</f>
        <v>0</v>
      </c>
      <c r="CS168" s="5">
        <f t="shared" si="190"/>
        <v>7000</v>
      </c>
      <c r="CT168" s="5">
        <f>INDEX('Team forecast'!$M$3:$AU$22,MATCH($B168,'Team forecast'!$B$3:$B$22,0),MATCH(CT$1,'Team forecast'!$M$2:$AU$2,0))*IF($Y168&gt;0,25000,0)</f>
        <v>0</v>
      </c>
      <c r="CU168" s="5">
        <f>INDEX('Team forecast'!$M$3:$AU$22,MATCH($B168,'Team forecast'!$B$3:$B$22,0),MATCH(CU$1,'Team forecast'!$M$2:$AU$2,0))*IF($Y168&gt;0,5000,0)</f>
        <v>0</v>
      </c>
      <c r="CV168" s="5">
        <f>INDEX('Team forecast'!$M$3:$AU$22,MATCH($B168,'Team forecast'!$B$3:$B$22,0),MATCH(CV$1,'Team forecast'!$M$2:$AU$2,0))*IF($Y168&gt;0,-15000,0)</f>
        <v>0</v>
      </c>
      <c r="CW168" s="5">
        <f t="shared" si="191"/>
        <v>0</v>
      </c>
      <c r="CX168" s="5">
        <f t="shared" si="192"/>
        <v>0</v>
      </c>
      <c r="CY168" s="5">
        <f t="shared" si="193"/>
        <v>0</v>
      </c>
      <c r="CZ168" s="5">
        <f t="shared" si="194"/>
        <v>0</v>
      </c>
      <c r="DA168" s="5">
        <f t="shared" si="195"/>
        <v>0</v>
      </c>
      <c r="DB168" s="5">
        <f t="shared" si="196"/>
        <v>-4800</v>
      </c>
      <c r="DC168" s="5">
        <f t="shared" si="197"/>
        <v>-500</v>
      </c>
      <c r="DD168" s="5">
        <f t="shared" si="198"/>
        <v>0</v>
      </c>
      <c r="DE168" s="5">
        <f t="shared" si="199"/>
        <v>0</v>
      </c>
      <c r="DF168" s="5">
        <f>IFERROR(SUM(CT168:DE168),0)*((Cockpit!$C$3)^4)</f>
        <v>-1272.5299999999995</v>
      </c>
      <c r="DG168" s="19">
        <f>INDEX('Team forecast'!$M$3:$AU$22,MATCH($B168,'Team forecast'!$B$3:$B$22,0),MATCH(DG$1,'Team forecast'!$M$2:$AU$2,0))</f>
        <v>0</v>
      </c>
      <c r="DH168" s="19">
        <f>INDEX('Team forecast'!$M$3:$AU$22,MATCH($B168,'Team forecast'!$B$3:$B$22,0),MATCH(DH$1,'Team forecast'!$M$2:$AU$2,0))</f>
        <v>0</v>
      </c>
      <c r="DI168" s="19">
        <f>INDEX('Team forecast'!$M$3:$AU$22,MATCH($B168,'Team forecast'!$B$3:$B$22,0),MATCH(DI$1,'Team forecast'!$M$2:$AU$2,0))</f>
        <v>0</v>
      </c>
      <c r="DJ168" s="19">
        <f>INDEX('Team forecast'!$M$3:$AU$22,MATCH($B168,'Team forecast'!$B$3:$B$22,0),MATCH(DJ$1,'Team forecast'!$M$2:$AU$2,0))</f>
        <v>0</v>
      </c>
      <c r="DK168" s="5">
        <f t="shared" si="200"/>
        <v>7000</v>
      </c>
      <c r="DL168" s="5">
        <f>INDEX('Team forecast'!$M$3:$AU$22,MATCH($B168,'Team forecast'!$B$3:$B$22,0),MATCH(DL$1,'Team forecast'!$M$2:$AU$2,0))*IF($Y168&gt;0,25000,0)</f>
        <v>0</v>
      </c>
      <c r="DM168" s="5">
        <f>INDEX('Team forecast'!$M$3:$AU$22,MATCH($B168,'Team forecast'!$B$3:$B$22,0),MATCH(DM$1,'Team forecast'!$M$2:$AU$2,0))*IF($Y168&gt;0,5000,0)</f>
        <v>0</v>
      </c>
      <c r="DN168" s="5">
        <f>INDEX('Team forecast'!$M$3:$AU$22,MATCH($B168,'Team forecast'!$B$3:$B$22,0),MATCH(DN$1,'Team forecast'!$M$2:$AU$2,0))*IF($Y168&gt;0,-15000,0)</f>
        <v>0</v>
      </c>
      <c r="DO168" s="5">
        <f t="shared" si="201"/>
        <v>0</v>
      </c>
      <c r="DP168" s="5">
        <f t="shared" si="202"/>
        <v>0</v>
      </c>
      <c r="DQ168" s="5">
        <f t="shared" si="203"/>
        <v>0</v>
      </c>
      <c r="DR168" s="5">
        <f t="shared" si="204"/>
        <v>0</v>
      </c>
      <c r="DS168" s="5">
        <f t="shared" si="205"/>
        <v>0</v>
      </c>
      <c r="DT168" s="5">
        <f t="shared" si="206"/>
        <v>-4800</v>
      </c>
      <c r="DU168" s="5">
        <f t="shared" si="207"/>
        <v>-500</v>
      </c>
      <c r="DV168" s="5">
        <f t="shared" si="208"/>
        <v>0</v>
      </c>
      <c r="DW168" s="5">
        <f t="shared" si="209"/>
        <v>0</v>
      </c>
      <c r="DX168" s="5">
        <f>IFERROR(SUM(DL168:DW168),0)*((Cockpit!$C$3)^5)</f>
        <v>-890.77099999999973</v>
      </c>
      <c r="DY168" s="5">
        <f t="shared" si="210"/>
        <v>11603.640269841268</v>
      </c>
      <c r="DZ168" s="5" t="str">
        <f>IF(ISERROR(MATCH(A168,'Current squad'!B:B,0)),"No","Yes")</f>
        <v>No</v>
      </c>
      <c r="EA168" s="5" cm="1">
        <f t="array" ref="EA168">IFERROR(_xlfn.IFS(DZ168="Yes",0,DZ168="No",H168*1%),999999)</f>
        <v>49540</v>
      </c>
      <c r="EB168" s="5">
        <f t="shared" si="152"/>
        <v>5003540</v>
      </c>
      <c r="EC168" s="5">
        <f t="shared" si="211"/>
        <v>-37936.359730158729</v>
      </c>
      <c r="ED168" s="1">
        <f t="shared" si="153"/>
        <v>-7.6577229976097557E-3</v>
      </c>
      <c r="EE168" s="5">
        <f>RANK(EC168,$EC$2:$EC$572)+COUNTIF($EC$2:EC168,EC168)-1</f>
        <v>394</v>
      </c>
      <c r="EF168" s="4">
        <f>RANK(ED168,$ED$2:$ED$572)+COUNTIF($ED$2:ED168,ED168)-1</f>
        <v>175</v>
      </c>
    </row>
    <row r="169" spans="1:136" x14ac:dyDescent="0.3">
      <c r="A169" t="str">
        <f>IF(Holdet.dk!A169&lt;&gt;"",Holdet.dk!A169,"")</f>
        <v>Moussa Djenepo</v>
      </c>
      <c r="B169" t="str">
        <f>INDEX(Holdet.dk!B:B,MATCH($A169,Holdet.dk!$A:$A,0))</f>
        <v>Southampton</v>
      </c>
      <c r="C169" t="str">
        <f>INDEX(Holdet.dk!C:C,MATCH($A169,Holdet.dk!$A:$A,0))</f>
        <v>Midfield</v>
      </c>
      <c r="D169" t="str">
        <f>INDEX(Holdet.dk!D:D,MATCH($A169,Holdet.dk!$A:$A,0))</f>
        <v>2.764.000</v>
      </c>
      <c r="E169" s="1">
        <f>IFERROR(_xlfn.NUMBERVALUE(INDEX(Holdet.dk!$E:$E,MATCH($A169,Holdet.dk!$A:$A,0)),","),0)</f>
        <v>0.01</v>
      </c>
      <c r="F169" t="str">
        <f>IF(INDEX(Lookup!H:H,MATCH('Master data'!A169,Lookup!G:G,0))=0,A169,INDEX(Lookup!H:H,MATCH('Master data'!A169,Lookup!G:G,0)))</f>
        <v>Moussa Djenepo</v>
      </c>
      <c r="G169" t="str">
        <f>IFERROR(INDEX(Lookup!B:B,MATCH(INDEX(Rotowire!C:C,MATCH(F169,Rotowire!A:A,0)),Lookup!D:D,0)),"")</f>
        <v/>
      </c>
      <c r="H169" s="5">
        <f t="shared" si="144"/>
        <v>2764000</v>
      </c>
      <c r="I169" s="19">
        <f>IFERROR(INDEX('Team forecast'!$G$3:$I$22,MATCH($B169,'Team forecast'!$B$3:$B$22,0),MATCH(I$1,'Team forecast'!$G$2:$I$2,0)),0)</f>
        <v>1.1637931034482758</v>
      </c>
      <c r="J169" s="19">
        <f>IFERROR(INDEX('Team forecast'!$G$3:$I$22,MATCH($B169,'Team forecast'!$B$3:$B$22,0),MATCH(J$1,'Team forecast'!$G$2:$I$2,0)),0)</f>
        <v>0.89999999999999991</v>
      </c>
      <c r="K169" s="19">
        <f>IFERROR(INDEX('Team forecast'!$G$3:$I$22,MATCH($B169,'Team forecast'!$B$3:$B$22,0),MATCH(K$1,'Team forecast'!$G$2:$I$2,0)),0)</f>
        <v>1.3912753278240162</v>
      </c>
      <c r="L169">
        <f>SUMIFS(Rotowire!E:E,Rotowire!$A:$A,'Master data'!$F169)</f>
        <v>0</v>
      </c>
      <c r="M169" s="2">
        <f>SUMIFS(Rotowire!F:F,Rotowire!$A:$A,'Master data'!$F169)*I169</f>
        <v>0</v>
      </c>
      <c r="N169" s="2">
        <f>SUMIFS(Rotowire!G:G,Rotowire!$A:$A,'Master data'!$F169)*I169</f>
        <v>0</v>
      </c>
      <c r="O169" s="2">
        <f>SUMIFS(Rotowire!I:I,Rotowire!$A:$A,'Master data'!$F169)*I169</f>
        <v>0</v>
      </c>
      <c r="P169" s="2">
        <f>SUMIFS(Rotowire!W:W,Rotowire!$A:$A,'Master data'!$F169)*K169</f>
        <v>0</v>
      </c>
      <c r="Q169" s="2">
        <f>SUMIFS(Rotowire!Y:Y,Rotowire!$A:$A,'Master data'!$F169)*J169</f>
        <v>0</v>
      </c>
      <c r="R169" s="2">
        <f>SUMIFS(Rotowire!AB:AB,Rotowire!$A:$A,'Master data'!$F169)</f>
        <v>0</v>
      </c>
      <c r="S169" s="2">
        <f>SUMIFS(Rotowire!AC:AC,Rotowire!$A:$A,'Master data'!$F169)</f>
        <v>0</v>
      </c>
      <c r="T169" s="2">
        <f>INDEX('Team forecast'!D$3:D$22,MATCH($B169,'Team forecast'!$B$3:$B$22,0))</f>
        <v>1.35</v>
      </c>
      <c r="U169" s="2">
        <f>INDEX('Team forecast'!E$3:E$22,MATCH($B169,'Team forecast'!$B$3:$B$22,0))</f>
        <v>1.71</v>
      </c>
      <c r="V169" s="2">
        <f>INDEX('Team forecast'!J$3:J$22,MATCH($B169,'Team forecast'!$B$3:$B$22,0))</f>
        <v>0.30020000000000002</v>
      </c>
      <c r="W169" s="2">
        <f>INDEX('Team forecast'!K$3:K$22,MATCH($B169,'Team forecast'!$B$3:$B$22,0))</f>
        <v>0.2422</v>
      </c>
      <c r="X169" s="2">
        <f>INDEX('Team forecast'!L$3:L$22,MATCH($B169,'Team forecast'!$B$3:$B$22,0))</f>
        <v>0.45750000000000002</v>
      </c>
      <c r="Y169" s="5">
        <f t="shared" si="145"/>
        <v>-5000</v>
      </c>
      <c r="Z169" s="5">
        <f t="shared" si="146"/>
        <v>0</v>
      </c>
      <c r="AA169" s="5">
        <f t="shared" si="147"/>
        <v>0</v>
      </c>
      <c r="AB169" s="5">
        <f t="shared" si="148"/>
        <v>0</v>
      </c>
      <c r="AC169" s="5">
        <f t="shared" si="149"/>
        <v>0</v>
      </c>
      <c r="AD169" s="5">
        <f t="shared" si="154"/>
        <v>0</v>
      </c>
      <c r="AE169" s="5">
        <f t="shared" si="155"/>
        <v>0</v>
      </c>
      <c r="AF169" s="5">
        <f t="shared" si="150"/>
        <v>0</v>
      </c>
      <c r="AG169" s="5">
        <f t="shared" si="151"/>
        <v>0</v>
      </c>
      <c r="AH169" s="5">
        <f t="shared" si="156"/>
        <v>0</v>
      </c>
      <c r="AI169" s="5">
        <f t="shared" si="157"/>
        <v>0</v>
      </c>
      <c r="AJ169" s="5">
        <f t="shared" si="158"/>
        <v>0</v>
      </c>
      <c r="AK169" s="5">
        <f t="shared" si="159"/>
        <v>0</v>
      </c>
      <c r="AL169" s="5">
        <f>IFERROR(SUM(Y169:AK169),-5000)*((Cockpit!$C$3)^0)</f>
        <v>-5000</v>
      </c>
      <c r="AM169" s="19">
        <f>INDEX('Team forecast'!$M$3:$AU$22,MATCH($B169,'Team forecast'!$B$3:$B$22,0),MATCH(AM$1,'Team forecast'!$M$2:$AU$2,0))</f>
        <v>0</v>
      </c>
      <c r="AN169" s="19">
        <f>INDEX('Team forecast'!$M$3:$AU$22,MATCH($B169,'Team forecast'!$B$3:$B$22,0),MATCH(AN$1,'Team forecast'!$M$2:$AU$2,0))</f>
        <v>0</v>
      </c>
      <c r="AO169" s="19">
        <f>INDEX('Team forecast'!$M$3:$AU$22,MATCH($B169,'Team forecast'!$B$3:$B$22,0),MATCH(AO$1,'Team forecast'!$M$2:$AU$2,0))</f>
        <v>0</v>
      </c>
      <c r="AP169" s="19">
        <f>INDEX('Team forecast'!$M$3:$AU$22,MATCH($B169,'Team forecast'!$B$3:$B$22,0),MATCH(AP$1,'Team forecast'!$M$2:$AU$2,0))</f>
        <v>0</v>
      </c>
      <c r="AQ169" s="5">
        <f t="shared" si="160"/>
        <v>-5000</v>
      </c>
      <c r="AR169" s="5">
        <f>INDEX('Team forecast'!$M$3:$AU$22,MATCH($B169,'Team forecast'!$B$3:$B$22,0),MATCH(AR$1,'Team forecast'!$M$2:$AU$2,0))*IF($Y169&gt;0,25000,0)</f>
        <v>0</v>
      </c>
      <c r="AS169" s="5">
        <f>INDEX('Team forecast'!$M$3:$AU$22,MATCH($B169,'Team forecast'!$B$3:$B$22,0),MATCH(AS$1,'Team forecast'!$M$2:$AU$2,0))*IF($Y169&gt;0,5000,0)</f>
        <v>0</v>
      </c>
      <c r="AT169" s="5">
        <f>INDEX('Team forecast'!$M$3:$AU$22,MATCH($B169,'Team forecast'!$B$3:$B$22,0),MATCH(AT$1,'Team forecast'!$M$2:$AU$2,0))*IF($Y169&gt;0,-15000,0)</f>
        <v>0</v>
      </c>
      <c r="AU169" s="5">
        <f t="shared" si="161"/>
        <v>0</v>
      </c>
      <c r="AV169" s="5">
        <f t="shared" si="162"/>
        <v>0</v>
      </c>
      <c r="AW169" s="5">
        <f t="shared" si="163"/>
        <v>0</v>
      </c>
      <c r="AX169" s="5">
        <f t="shared" si="164"/>
        <v>0</v>
      </c>
      <c r="AY169" s="5">
        <f t="shared" si="165"/>
        <v>0</v>
      </c>
      <c r="AZ169" s="5">
        <f t="shared" si="166"/>
        <v>0</v>
      </c>
      <c r="BA169" s="5">
        <f t="shared" si="167"/>
        <v>0</v>
      </c>
      <c r="BB169" s="5">
        <f t="shared" si="168"/>
        <v>0</v>
      </c>
      <c r="BC169" s="5">
        <f t="shared" si="169"/>
        <v>0</v>
      </c>
      <c r="BD169" s="5">
        <f>IFERROR(SUM(AR169:BC169),0)*((Cockpit!$C$3)^1)</f>
        <v>0</v>
      </c>
      <c r="BE169" s="19">
        <f>INDEX('Team forecast'!$M$3:$AU$22,MATCH($B169,'Team forecast'!$B$3:$B$22,0),MATCH(BE$1,'Team forecast'!$M$2:$AU$2,0))</f>
        <v>0</v>
      </c>
      <c r="BF169" s="19">
        <f>INDEX('Team forecast'!$M$3:$AU$22,MATCH($B169,'Team forecast'!$B$3:$B$22,0),MATCH(BF$1,'Team forecast'!$M$2:$AU$2,0))</f>
        <v>0</v>
      </c>
      <c r="BG169" s="19">
        <f>INDEX('Team forecast'!$M$3:$AU$22,MATCH($B169,'Team forecast'!$B$3:$B$22,0),MATCH(BG$1,'Team forecast'!$M$2:$AU$2,0))</f>
        <v>0</v>
      </c>
      <c r="BH169" s="19">
        <f>INDEX('Team forecast'!$M$3:$AU$22,MATCH($B169,'Team forecast'!$B$3:$B$22,0),MATCH(BH$1,'Team forecast'!$M$2:$AU$2,0))</f>
        <v>0</v>
      </c>
      <c r="BI169" s="5">
        <f t="shared" si="170"/>
        <v>-5000</v>
      </c>
      <c r="BJ169" s="5">
        <f>INDEX('Team forecast'!$M$3:$AU$22,MATCH($B169,'Team forecast'!$B$3:$B$22,0),MATCH(BJ$1,'Team forecast'!$M$2:$AU$2,0))*IF($Y169&gt;0,25000,0)</f>
        <v>0</v>
      </c>
      <c r="BK169" s="5">
        <f>INDEX('Team forecast'!$M$3:$AU$22,MATCH($B169,'Team forecast'!$B$3:$B$22,0),MATCH(BK$1,'Team forecast'!$M$2:$AU$2,0))*IF($Y169&gt;0,5000,0)</f>
        <v>0</v>
      </c>
      <c r="BL169" s="5">
        <f>INDEX('Team forecast'!$M$3:$AU$22,MATCH($B169,'Team forecast'!$B$3:$B$22,0),MATCH(BL$1,'Team forecast'!$M$2:$AU$2,0))*IF($Y169&gt;0,-15000,0)</f>
        <v>0</v>
      </c>
      <c r="BM169" s="5">
        <f t="shared" si="171"/>
        <v>0</v>
      </c>
      <c r="BN169" s="5">
        <f t="shared" si="172"/>
        <v>0</v>
      </c>
      <c r="BO169" s="5">
        <f t="shared" si="173"/>
        <v>0</v>
      </c>
      <c r="BP169" s="5">
        <f t="shared" si="174"/>
        <v>0</v>
      </c>
      <c r="BQ169" s="5">
        <f t="shared" si="175"/>
        <v>0</v>
      </c>
      <c r="BR169" s="5">
        <f t="shared" si="176"/>
        <v>0</v>
      </c>
      <c r="BS169" s="5">
        <f t="shared" si="177"/>
        <v>0</v>
      </c>
      <c r="BT169" s="5">
        <f t="shared" si="178"/>
        <v>0</v>
      </c>
      <c r="BU169" s="5">
        <f t="shared" si="179"/>
        <v>0</v>
      </c>
      <c r="BV169" s="5">
        <f>IFERROR(SUM(BJ169:BU169),0)*((Cockpit!$C$3)^2)</f>
        <v>0</v>
      </c>
      <c r="BW169" s="19">
        <f>INDEX('Team forecast'!$M$3:$AU$22,MATCH($B169,'Team forecast'!$B$3:$B$22,0),MATCH(BW$1,'Team forecast'!$M$2:$AU$2,0))</f>
        <v>0</v>
      </c>
      <c r="BX169" s="19">
        <f>INDEX('Team forecast'!$M$3:$AU$22,MATCH($B169,'Team forecast'!$B$3:$B$22,0),MATCH(BX$1,'Team forecast'!$M$2:$AU$2,0))</f>
        <v>0</v>
      </c>
      <c r="BY169" s="19">
        <f>INDEX('Team forecast'!$M$3:$AU$22,MATCH($B169,'Team forecast'!$B$3:$B$22,0),MATCH(BY$1,'Team forecast'!$M$2:$AU$2,0))</f>
        <v>0</v>
      </c>
      <c r="BZ169" s="19">
        <f>INDEX('Team forecast'!$M$3:$AU$22,MATCH($B169,'Team forecast'!$B$3:$B$22,0),MATCH(BZ$1,'Team forecast'!$M$2:$AU$2,0))</f>
        <v>0</v>
      </c>
      <c r="CA169" s="5">
        <f t="shared" si="180"/>
        <v>-5000</v>
      </c>
      <c r="CB169" s="5">
        <f>INDEX('Team forecast'!$M$3:$AU$22,MATCH($B169,'Team forecast'!$B$3:$B$22,0),MATCH(CB$1,'Team forecast'!$M$2:$AU$2,0))*IF($Y169&gt;0,25000,0)</f>
        <v>0</v>
      </c>
      <c r="CC169" s="5">
        <f>INDEX('Team forecast'!$M$3:$AU$22,MATCH($B169,'Team forecast'!$B$3:$B$22,0),MATCH(CC$1,'Team forecast'!$M$2:$AU$2,0))*IF($Y169&gt;0,5000,0)</f>
        <v>0</v>
      </c>
      <c r="CD169" s="5">
        <f>INDEX('Team forecast'!$M$3:$AU$22,MATCH($B169,'Team forecast'!$B$3:$B$22,0),MATCH(CD$1,'Team forecast'!$M$2:$AU$2,0))*IF($Y169&gt;0,-15000,0)</f>
        <v>0</v>
      </c>
      <c r="CE169" s="5">
        <f t="shared" si="181"/>
        <v>0</v>
      </c>
      <c r="CF169" s="5">
        <f t="shared" si="182"/>
        <v>0</v>
      </c>
      <c r="CG169" s="5">
        <f t="shared" si="183"/>
        <v>0</v>
      </c>
      <c r="CH169" s="5">
        <f t="shared" si="184"/>
        <v>0</v>
      </c>
      <c r="CI169" s="5">
        <f t="shared" si="185"/>
        <v>0</v>
      </c>
      <c r="CJ169" s="5">
        <f t="shared" si="186"/>
        <v>0</v>
      </c>
      <c r="CK169" s="5">
        <f t="shared" si="187"/>
        <v>0</v>
      </c>
      <c r="CL169" s="5">
        <f t="shared" si="188"/>
        <v>0</v>
      </c>
      <c r="CM169" s="5">
        <f t="shared" si="189"/>
        <v>0</v>
      </c>
      <c r="CN169" s="5">
        <f>IFERROR(SUM(CB169:CM169),0)*((Cockpit!$C$3)^3)</f>
        <v>0</v>
      </c>
      <c r="CO169" s="19">
        <f>INDEX('Team forecast'!$M$3:$AU$22,MATCH($B169,'Team forecast'!$B$3:$B$22,0),MATCH(CO$1,'Team forecast'!$M$2:$AU$2,0))</f>
        <v>0</v>
      </c>
      <c r="CP169" s="19">
        <f>INDEX('Team forecast'!$M$3:$AU$22,MATCH($B169,'Team forecast'!$B$3:$B$22,0),MATCH(CP$1,'Team forecast'!$M$2:$AU$2,0))</f>
        <v>0</v>
      </c>
      <c r="CQ169" s="19">
        <f>INDEX('Team forecast'!$M$3:$AU$22,MATCH($B169,'Team forecast'!$B$3:$B$22,0),MATCH(CQ$1,'Team forecast'!$M$2:$AU$2,0))</f>
        <v>0</v>
      </c>
      <c r="CR169" s="19">
        <f>INDEX('Team forecast'!$M$3:$AU$22,MATCH($B169,'Team forecast'!$B$3:$B$22,0),MATCH(CR$1,'Team forecast'!$M$2:$AU$2,0))</f>
        <v>0</v>
      </c>
      <c r="CS169" s="5">
        <f t="shared" si="190"/>
        <v>-5000</v>
      </c>
      <c r="CT169" s="5">
        <f>INDEX('Team forecast'!$M$3:$AU$22,MATCH($B169,'Team forecast'!$B$3:$B$22,0),MATCH(CT$1,'Team forecast'!$M$2:$AU$2,0))*IF($Y169&gt;0,25000,0)</f>
        <v>0</v>
      </c>
      <c r="CU169" s="5">
        <f>INDEX('Team forecast'!$M$3:$AU$22,MATCH($B169,'Team forecast'!$B$3:$B$22,0),MATCH(CU$1,'Team forecast'!$M$2:$AU$2,0))*IF($Y169&gt;0,5000,0)</f>
        <v>0</v>
      </c>
      <c r="CV169" s="5">
        <f>INDEX('Team forecast'!$M$3:$AU$22,MATCH($B169,'Team forecast'!$B$3:$B$22,0),MATCH(CV$1,'Team forecast'!$M$2:$AU$2,0))*IF($Y169&gt;0,-15000,0)</f>
        <v>0</v>
      </c>
      <c r="CW169" s="5">
        <f t="shared" si="191"/>
        <v>0</v>
      </c>
      <c r="CX169" s="5">
        <f t="shared" si="192"/>
        <v>0</v>
      </c>
      <c r="CY169" s="5">
        <f t="shared" si="193"/>
        <v>0</v>
      </c>
      <c r="CZ169" s="5">
        <f t="shared" si="194"/>
        <v>0</v>
      </c>
      <c r="DA169" s="5">
        <f t="shared" si="195"/>
        <v>0</v>
      </c>
      <c r="DB169" s="5">
        <f t="shared" si="196"/>
        <v>0</v>
      </c>
      <c r="DC169" s="5">
        <f t="shared" si="197"/>
        <v>0</v>
      </c>
      <c r="DD169" s="5">
        <f t="shared" si="198"/>
        <v>0</v>
      </c>
      <c r="DE169" s="5">
        <f t="shared" si="199"/>
        <v>0</v>
      </c>
      <c r="DF169" s="5">
        <f>IFERROR(SUM(CT169:DE169),0)*((Cockpit!$C$3)^4)</f>
        <v>0</v>
      </c>
      <c r="DG169" s="19">
        <f>INDEX('Team forecast'!$M$3:$AU$22,MATCH($B169,'Team forecast'!$B$3:$B$22,0),MATCH(DG$1,'Team forecast'!$M$2:$AU$2,0))</f>
        <v>0</v>
      </c>
      <c r="DH169" s="19">
        <f>INDEX('Team forecast'!$M$3:$AU$22,MATCH($B169,'Team forecast'!$B$3:$B$22,0),MATCH(DH$1,'Team forecast'!$M$2:$AU$2,0))</f>
        <v>0</v>
      </c>
      <c r="DI169" s="19">
        <f>INDEX('Team forecast'!$M$3:$AU$22,MATCH($B169,'Team forecast'!$B$3:$B$22,0),MATCH(DI$1,'Team forecast'!$M$2:$AU$2,0))</f>
        <v>0</v>
      </c>
      <c r="DJ169" s="19">
        <f>INDEX('Team forecast'!$M$3:$AU$22,MATCH($B169,'Team forecast'!$B$3:$B$22,0),MATCH(DJ$1,'Team forecast'!$M$2:$AU$2,0))</f>
        <v>0</v>
      </c>
      <c r="DK169" s="5">
        <f t="shared" si="200"/>
        <v>-5000</v>
      </c>
      <c r="DL169" s="5">
        <f>INDEX('Team forecast'!$M$3:$AU$22,MATCH($B169,'Team forecast'!$B$3:$B$22,0),MATCH(DL$1,'Team forecast'!$M$2:$AU$2,0))*IF($Y169&gt;0,25000,0)</f>
        <v>0</v>
      </c>
      <c r="DM169" s="5">
        <f>INDEX('Team forecast'!$M$3:$AU$22,MATCH($B169,'Team forecast'!$B$3:$B$22,0),MATCH(DM$1,'Team forecast'!$M$2:$AU$2,0))*IF($Y169&gt;0,5000,0)</f>
        <v>0</v>
      </c>
      <c r="DN169" s="5">
        <f>INDEX('Team forecast'!$M$3:$AU$22,MATCH($B169,'Team forecast'!$B$3:$B$22,0),MATCH(DN$1,'Team forecast'!$M$2:$AU$2,0))*IF($Y169&gt;0,-15000,0)</f>
        <v>0</v>
      </c>
      <c r="DO169" s="5">
        <f t="shared" si="201"/>
        <v>0</v>
      </c>
      <c r="DP169" s="5">
        <f t="shared" si="202"/>
        <v>0</v>
      </c>
      <c r="DQ169" s="5">
        <f t="shared" si="203"/>
        <v>0</v>
      </c>
      <c r="DR169" s="5">
        <f t="shared" si="204"/>
        <v>0</v>
      </c>
      <c r="DS169" s="5">
        <f t="shared" si="205"/>
        <v>0</v>
      </c>
      <c r="DT169" s="5">
        <f t="shared" si="206"/>
        <v>0</v>
      </c>
      <c r="DU169" s="5">
        <f t="shared" si="207"/>
        <v>0</v>
      </c>
      <c r="DV169" s="5">
        <f t="shared" si="208"/>
        <v>0</v>
      </c>
      <c r="DW169" s="5">
        <f t="shared" si="209"/>
        <v>0</v>
      </c>
      <c r="DX169" s="5">
        <f>IFERROR(SUM(DL169:DW169),0)*((Cockpit!$C$3)^5)</f>
        <v>0</v>
      </c>
      <c r="DY169" s="5">
        <f t="shared" si="210"/>
        <v>-5000</v>
      </c>
      <c r="DZ169" s="5" t="str">
        <f>IF(ISERROR(MATCH(A169,'Current squad'!B:B,0)),"No","Yes")</f>
        <v>No</v>
      </c>
      <c r="EA169" s="5" cm="1">
        <f t="array" ref="EA169">IFERROR(_xlfn.IFS(DZ169="Yes",0,DZ169="No",H169*1%),999999)</f>
        <v>27640</v>
      </c>
      <c r="EB169" s="5">
        <f t="shared" si="152"/>
        <v>2791640</v>
      </c>
      <c r="EC169" s="5">
        <f t="shared" si="211"/>
        <v>-32640</v>
      </c>
      <c r="ED169" s="1">
        <f t="shared" si="153"/>
        <v>-1.1808972503617945E-2</v>
      </c>
      <c r="EE169" s="5">
        <f>RANK(EC169,$EC$2:$EC$572)+COUNTIF($EC$2:EC169,EC169)-1</f>
        <v>332</v>
      </c>
      <c r="EF169" s="4">
        <f>RANK(ED169,$ED$2:$ED$572)+COUNTIF($ED$2:ED169,ED169)-1</f>
        <v>394</v>
      </c>
    </row>
    <row r="170" spans="1:136" x14ac:dyDescent="0.3">
      <c r="A170" t="str">
        <f>IF(Holdet.dk!A170&lt;&gt;"",Holdet.dk!A170,"")</f>
        <v>Ola Aina</v>
      </c>
      <c r="B170" t="str">
        <f>INDEX(Holdet.dk!B:B,MATCH($A170,Holdet.dk!$A:$A,0))</f>
        <v>Fulham</v>
      </c>
      <c r="C170" t="str">
        <f>INDEX(Holdet.dk!C:C,MATCH($A170,Holdet.dk!$A:$A,0))</f>
        <v>Defense</v>
      </c>
      <c r="D170" t="str">
        <f>INDEX(Holdet.dk!D:D,MATCH($A170,Holdet.dk!$A:$A,0))</f>
        <v>3.319.000</v>
      </c>
      <c r="E170" s="1">
        <f>IFERROR(_xlfn.NUMBERVALUE(INDEX(Holdet.dk!$E:$E,MATCH($A170,Holdet.dk!$A:$A,0)),","),0)</f>
        <v>3.0000000000000001E-3</v>
      </c>
      <c r="F170" t="str">
        <f>IF(INDEX(Lookup!H:H,MATCH('Master data'!A170,Lookup!G:G,0))=0,A170,INDEX(Lookup!H:H,MATCH('Master data'!A170,Lookup!G:G,0)))</f>
        <v>Ola Aina</v>
      </c>
      <c r="G170" t="str">
        <f>IFERROR(INDEX(Lookup!B:B,MATCH(INDEX(Rotowire!C:C,MATCH(F170,Rotowire!A:A,0)),Lookup!D:D,0)),"")</f>
        <v/>
      </c>
      <c r="H170" s="5">
        <f t="shared" si="144"/>
        <v>3319000</v>
      </c>
      <c r="I170" s="19">
        <f>IFERROR(INDEX('Team forecast'!$G$3:$I$22,MATCH($B170,'Team forecast'!$B$3:$B$22,0),MATCH(I$1,'Team forecast'!$G$2:$I$2,0)),0)</f>
        <v>0.79881656804733725</v>
      </c>
      <c r="J170" s="19">
        <f>IFERROR(INDEX('Team forecast'!$G$3:$I$22,MATCH($B170,'Team forecast'!$B$3:$B$22,0),MATCH(J$1,'Team forecast'!$G$2:$I$2,0)),0)</f>
        <v>0.8913043478260867</v>
      </c>
      <c r="K170" s="19">
        <f>IFERROR(INDEX('Team forecast'!$G$3:$I$22,MATCH($B170,'Team forecast'!$B$3:$B$22,0),MATCH(K$1,'Team forecast'!$G$2:$I$2,0)),0)</f>
        <v>1.1691703107234377</v>
      </c>
      <c r="L170">
        <f>SUMIFS(Rotowire!E:E,Rotowire!$A:$A,'Master data'!$F170)</f>
        <v>0</v>
      </c>
      <c r="M170" s="2">
        <f>SUMIFS(Rotowire!F:F,Rotowire!$A:$A,'Master data'!$F170)*I170</f>
        <v>0</v>
      </c>
      <c r="N170" s="2">
        <f>SUMIFS(Rotowire!G:G,Rotowire!$A:$A,'Master data'!$F170)*I170</f>
        <v>0</v>
      </c>
      <c r="O170" s="2">
        <f>SUMIFS(Rotowire!I:I,Rotowire!$A:$A,'Master data'!$F170)*I170</f>
        <v>0</v>
      </c>
      <c r="P170" s="2">
        <f>SUMIFS(Rotowire!W:W,Rotowire!$A:$A,'Master data'!$F170)*K170</f>
        <v>0</v>
      </c>
      <c r="Q170" s="2">
        <f>SUMIFS(Rotowire!Y:Y,Rotowire!$A:$A,'Master data'!$F170)*J170</f>
        <v>0</v>
      </c>
      <c r="R170" s="2">
        <f>SUMIFS(Rotowire!AB:AB,Rotowire!$A:$A,'Master data'!$F170)</f>
        <v>0</v>
      </c>
      <c r="S170" s="2">
        <f>SUMIFS(Rotowire!AC:AC,Rotowire!$A:$A,'Master data'!$F170)</f>
        <v>0</v>
      </c>
      <c r="T170" s="2">
        <f>INDEX('Team forecast'!D$3:D$22,MATCH($B170,'Team forecast'!$B$3:$B$22,0))</f>
        <v>1.35</v>
      </c>
      <c r="U170" s="2">
        <f>INDEX('Team forecast'!E$3:E$22,MATCH($B170,'Team forecast'!$B$3:$B$22,0))</f>
        <v>1.23</v>
      </c>
      <c r="V170" s="2">
        <f>INDEX('Team forecast'!J$3:J$22,MATCH($B170,'Team forecast'!$B$3:$B$22,0))</f>
        <v>0.39200000000000002</v>
      </c>
      <c r="W170" s="2">
        <f>INDEX('Team forecast'!K$3:K$22,MATCH($B170,'Team forecast'!$B$3:$B$22,0))</f>
        <v>0.2712</v>
      </c>
      <c r="X170" s="2">
        <f>INDEX('Team forecast'!L$3:L$22,MATCH($B170,'Team forecast'!$B$3:$B$22,0))</f>
        <v>0.33679999999999999</v>
      </c>
      <c r="Y170" s="5">
        <f t="shared" si="145"/>
        <v>-5000</v>
      </c>
      <c r="Z170" s="5">
        <f t="shared" si="146"/>
        <v>0</v>
      </c>
      <c r="AA170" s="5">
        <f t="shared" si="147"/>
        <v>0</v>
      </c>
      <c r="AB170" s="5">
        <f t="shared" si="148"/>
        <v>0</v>
      </c>
      <c r="AC170" s="5">
        <f t="shared" si="149"/>
        <v>0</v>
      </c>
      <c r="AD170" s="5">
        <f t="shared" si="154"/>
        <v>0</v>
      </c>
      <c r="AE170" s="5">
        <f t="shared" si="155"/>
        <v>0</v>
      </c>
      <c r="AF170" s="5">
        <f t="shared" si="150"/>
        <v>0</v>
      </c>
      <c r="AG170" s="5">
        <f t="shared" si="151"/>
        <v>0</v>
      </c>
      <c r="AH170" s="5">
        <f t="shared" si="156"/>
        <v>0</v>
      </c>
      <c r="AI170" s="5">
        <f t="shared" si="157"/>
        <v>0</v>
      </c>
      <c r="AJ170" s="5">
        <f t="shared" si="158"/>
        <v>0</v>
      </c>
      <c r="AK170" s="5">
        <f t="shared" si="159"/>
        <v>0</v>
      </c>
      <c r="AL170" s="5">
        <f>IFERROR(SUM(Y170:AK170),-5000)*((Cockpit!$C$3)^0)</f>
        <v>-5000</v>
      </c>
      <c r="AM170" s="19">
        <f>INDEX('Team forecast'!$M$3:$AU$22,MATCH($B170,'Team forecast'!$B$3:$B$22,0),MATCH(AM$1,'Team forecast'!$M$2:$AU$2,0))</f>
        <v>0</v>
      </c>
      <c r="AN170" s="19">
        <f>INDEX('Team forecast'!$M$3:$AU$22,MATCH($B170,'Team forecast'!$B$3:$B$22,0),MATCH(AN$1,'Team forecast'!$M$2:$AU$2,0))</f>
        <v>0</v>
      </c>
      <c r="AO170" s="19">
        <f>INDEX('Team forecast'!$M$3:$AU$22,MATCH($B170,'Team forecast'!$B$3:$B$22,0),MATCH(AO$1,'Team forecast'!$M$2:$AU$2,0))</f>
        <v>0</v>
      </c>
      <c r="AP170" s="19">
        <f>INDEX('Team forecast'!$M$3:$AU$22,MATCH($B170,'Team forecast'!$B$3:$B$22,0),MATCH(AP$1,'Team forecast'!$M$2:$AU$2,0))</f>
        <v>0</v>
      </c>
      <c r="AQ170" s="5">
        <f t="shared" si="160"/>
        <v>-5000</v>
      </c>
      <c r="AR170" s="5">
        <f>INDEX('Team forecast'!$M$3:$AU$22,MATCH($B170,'Team forecast'!$B$3:$B$22,0),MATCH(AR$1,'Team forecast'!$M$2:$AU$2,0))*IF($Y170&gt;0,25000,0)</f>
        <v>0</v>
      </c>
      <c r="AS170" s="5">
        <f>INDEX('Team forecast'!$M$3:$AU$22,MATCH($B170,'Team forecast'!$B$3:$B$22,0),MATCH(AS$1,'Team forecast'!$M$2:$AU$2,0))*IF($Y170&gt;0,5000,0)</f>
        <v>0</v>
      </c>
      <c r="AT170" s="5">
        <f>INDEX('Team forecast'!$M$3:$AU$22,MATCH($B170,'Team forecast'!$B$3:$B$22,0),MATCH(AT$1,'Team forecast'!$M$2:$AU$2,0))*IF($Y170&gt;0,-15000,0)</f>
        <v>0</v>
      </c>
      <c r="AU170" s="5">
        <f t="shared" si="161"/>
        <v>0</v>
      </c>
      <c r="AV170" s="5">
        <f t="shared" si="162"/>
        <v>0</v>
      </c>
      <c r="AW170" s="5">
        <f t="shared" si="163"/>
        <v>0</v>
      </c>
      <c r="AX170" s="5">
        <f t="shared" si="164"/>
        <v>0</v>
      </c>
      <c r="AY170" s="5">
        <f t="shared" si="165"/>
        <v>0</v>
      </c>
      <c r="AZ170" s="5">
        <f t="shared" si="166"/>
        <v>0</v>
      </c>
      <c r="BA170" s="5">
        <f t="shared" si="167"/>
        <v>0</v>
      </c>
      <c r="BB170" s="5">
        <f t="shared" si="168"/>
        <v>0</v>
      </c>
      <c r="BC170" s="5">
        <f t="shared" si="169"/>
        <v>0</v>
      </c>
      <c r="BD170" s="5">
        <f>IFERROR(SUM(AR170:BC170),0)*((Cockpit!$C$3)^1)</f>
        <v>0</v>
      </c>
      <c r="BE170" s="19">
        <f>INDEX('Team forecast'!$M$3:$AU$22,MATCH($B170,'Team forecast'!$B$3:$B$22,0),MATCH(BE$1,'Team forecast'!$M$2:$AU$2,0))</f>
        <v>0</v>
      </c>
      <c r="BF170" s="19">
        <f>INDEX('Team forecast'!$M$3:$AU$22,MATCH($B170,'Team forecast'!$B$3:$B$22,0),MATCH(BF$1,'Team forecast'!$M$2:$AU$2,0))</f>
        <v>0</v>
      </c>
      <c r="BG170" s="19">
        <f>INDEX('Team forecast'!$M$3:$AU$22,MATCH($B170,'Team forecast'!$B$3:$B$22,0),MATCH(BG$1,'Team forecast'!$M$2:$AU$2,0))</f>
        <v>0</v>
      </c>
      <c r="BH170" s="19">
        <f>INDEX('Team forecast'!$M$3:$AU$22,MATCH($B170,'Team forecast'!$B$3:$B$22,0),MATCH(BH$1,'Team forecast'!$M$2:$AU$2,0))</f>
        <v>0</v>
      </c>
      <c r="BI170" s="5">
        <f t="shared" si="170"/>
        <v>-5000</v>
      </c>
      <c r="BJ170" s="5">
        <f>INDEX('Team forecast'!$M$3:$AU$22,MATCH($B170,'Team forecast'!$B$3:$B$22,0),MATCH(BJ$1,'Team forecast'!$M$2:$AU$2,0))*IF($Y170&gt;0,25000,0)</f>
        <v>0</v>
      </c>
      <c r="BK170" s="5">
        <f>INDEX('Team forecast'!$M$3:$AU$22,MATCH($B170,'Team forecast'!$B$3:$B$22,0),MATCH(BK$1,'Team forecast'!$M$2:$AU$2,0))*IF($Y170&gt;0,5000,0)</f>
        <v>0</v>
      </c>
      <c r="BL170" s="5">
        <f>INDEX('Team forecast'!$M$3:$AU$22,MATCH($B170,'Team forecast'!$B$3:$B$22,0),MATCH(BL$1,'Team forecast'!$M$2:$AU$2,0))*IF($Y170&gt;0,-15000,0)</f>
        <v>0</v>
      </c>
      <c r="BM170" s="5">
        <f t="shared" si="171"/>
        <v>0</v>
      </c>
      <c r="BN170" s="5">
        <f t="shared" si="172"/>
        <v>0</v>
      </c>
      <c r="BO170" s="5">
        <f t="shared" si="173"/>
        <v>0</v>
      </c>
      <c r="BP170" s="5">
        <f t="shared" si="174"/>
        <v>0</v>
      </c>
      <c r="BQ170" s="5">
        <f t="shared" si="175"/>
        <v>0</v>
      </c>
      <c r="BR170" s="5">
        <f t="shared" si="176"/>
        <v>0</v>
      </c>
      <c r="BS170" s="5">
        <f t="shared" si="177"/>
        <v>0</v>
      </c>
      <c r="BT170" s="5">
        <f t="shared" si="178"/>
        <v>0</v>
      </c>
      <c r="BU170" s="5">
        <f t="shared" si="179"/>
        <v>0</v>
      </c>
      <c r="BV170" s="5">
        <f>IFERROR(SUM(BJ170:BU170),0)*((Cockpit!$C$3)^2)</f>
        <v>0</v>
      </c>
      <c r="BW170" s="19">
        <f>INDEX('Team forecast'!$M$3:$AU$22,MATCH($B170,'Team forecast'!$B$3:$B$22,0),MATCH(BW$1,'Team forecast'!$M$2:$AU$2,0))</f>
        <v>0</v>
      </c>
      <c r="BX170" s="19">
        <f>INDEX('Team forecast'!$M$3:$AU$22,MATCH($B170,'Team forecast'!$B$3:$B$22,0),MATCH(BX$1,'Team forecast'!$M$2:$AU$2,0))</f>
        <v>0</v>
      </c>
      <c r="BY170" s="19">
        <f>INDEX('Team forecast'!$M$3:$AU$22,MATCH($B170,'Team forecast'!$B$3:$B$22,0),MATCH(BY$1,'Team forecast'!$M$2:$AU$2,0))</f>
        <v>0</v>
      </c>
      <c r="BZ170" s="19">
        <f>INDEX('Team forecast'!$M$3:$AU$22,MATCH($B170,'Team forecast'!$B$3:$B$22,0),MATCH(BZ$1,'Team forecast'!$M$2:$AU$2,0))</f>
        <v>0</v>
      </c>
      <c r="CA170" s="5">
        <f t="shared" si="180"/>
        <v>-5000</v>
      </c>
      <c r="CB170" s="5">
        <f>INDEX('Team forecast'!$M$3:$AU$22,MATCH($B170,'Team forecast'!$B$3:$B$22,0),MATCH(CB$1,'Team forecast'!$M$2:$AU$2,0))*IF($Y170&gt;0,25000,0)</f>
        <v>0</v>
      </c>
      <c r="CC170" s="5">
        <f>INDEX('Team forecast'!$M$3:$AU$22,MATCH($B170,'Team forecast'!$B$3:$B$22,0),MATCH(CC$1,'Team forecast'!$M$2:$AU$2,0))*IF($Y170&gt;0,5000,0)</f>
        <v>0</v>
      </c>
      <c r="CD170" s="5">
        <f>INDEX('Team forecast'!$M$3:$AU$22,MATCH($B170,'Team forecast'!$B$3:$B$22,0),MATCH(CD$1,'Team forecast'!$M$2:$AU$2,0))*IF($Y170&gt;0,-15000,0)</f>
        <v>0</v>
      </c>
      <c r="CE170" s="5">
        <f t="shared" si="181"/>
        <v>0</v>
      </c>
      <c r="CF170" s="5">
        <f t="shared" si="182"/>
        <v>0</v>
      </c>
      <c r="CG170" s="5">
        <f t="shared" si="183"/>
        <v>0</v>
      </c>
      <c r="CH170" s="5">
        <f t="shared" si="184"/>
        <v>0</v>
      </c>
      <c r="CI170" s="5">
        <f t="shared" si="185"/>
        <v>0</v>
      </c>
      <c r="CJ170" s="5">
        <f t="shared" si="186"/>
        <v>0</v>
      </c>
      <c r="CK170" s="5">
        <f t="shared" si="187"/>
        <v>0</v>
      </c>
      <c r="CL170" s="5">
        <f t="shared" si="188"/>
        <v>0</v>
      </c>
      <c r="CM170" s="5">
        <f t="shared" si="189"/>
        <v>0</v>
      </c>
      <c r="CN170" s="5">
        <f>IFERROR(SUM(CB170:CM170),0)*((Cockpit!$C$3)^3)</f>
        <v>0</v>
      </c>
      <c r="CO170" s="19">
        <f>INDEX('Team forecast'!$M$3:$AU$22,MATCH($B170,'Team forecast'!$B$3:$B$22,0),MATCH(CO$1,'Team forecast'!$M$2:$AU$2,0))</f>
        <v>0</v>
      </c>
      <c r="CP170" s="19">
        <f>INDEX('Team forecast'!$M$3:$AU$22,MATCH($B170,'Team forecast'!$B$3:$B$22,0),MATCH(CP$1,'Team forecast'!$M$2:$AU$2,0))</f>
        <v>0</v>
      </c>
      <c r="CQ170" s="19">
        <f>INDEX('Team forecast'!$M$3:$AU$22,MATCH($B170,'Team forecast'!$B$3:$B$22,0),MATCH(CQ$1,'Team forecast'!$M$2:$AU$2,0))</f>
        <v>0</v>
      </c>
      <c r="CR170" s="19">
        <f>INDEX('Team forecast'!$M$3:$AU$22,MATCH($B170,'Team forecast'!$B$3:$B$22,0),MATCH(CR$1,'Team forecast'!$M$2:$AU$2,0))</f>
        <v>0</v>
      </c>
      <c r="CS170" s="5">
        <f t="shared" si="190"/>
        <v>-5000</v>
      </c>
      <c r="CT170" s="5">
        <f>INDEX('Team forecast'!$M$3:$AU$22,MATCH($B170,'Team forecast'!$B$3:$B$22,0),MATCH(CT$1,'Team forecast'!$M$2:$AU$2,0))*IF($Y170&gt;0,25000,0)</f>
        <v>0</v>
      </c>
      <c r="CU170" s="5">
        <f>INDEX('Team forecast'!$M$3:$AU$22,MATCH($B170,'Team forecast'!$B$3:$B$22,0),MATCH(CU$1,'Team forecast'!$M$2:$AU$2,0))*IF($Y170&gt;0,5000,0)</f>
        <v>0</v>
      </c>
      <c r="CV170" s="5">
        <f>INDEX('Team forecast'!$M$3:$AU$22,MATCH($B170,'Team forecast'!$B$3:$B$22,0),MATCH(CV$1,'Team forecast'!$M$2:$AU$2,0))*IF($Y170&gt;0,-15000,0)</f>
        <v>0</v>
      </c>
      <c r="CW170" s="5">
        <f t="shared" si="191"/>
        <v>0</v>
      </c>
      <c r="CX170" s="5">
        <f t="shared" si="192"/>
        <v>0</v>
      </c>
      <c r="CY170" s="5">
        <f t="shared" si="193"/>
        <v>0</v>
      </c>
      <c r="CZ170" s="5">
        <f t="shared" si="194"/>
        <v>0</v>
      </c>
      <c r="DA170" s="5">
        <f t="shared" si="195"/>
        <v>0</v>
      </c>
      <c r="DB170" s="5">
        <f t="shared" si="196"/>
        <v>0</v>
      </c>
      <c r="DC170" s="5">
        <f t="shared" si="197"/>
        <v>0</v>
      </c>
      <c r="DD170" s="5">
        <f t="shared" si="198"/>
        <v>0</v>
      </c>
      <c r="DE170" s="5">
        <f t="shared" si="199"/>
        <v>0</v>
      </c>
      <c r="DF170" s="5">
        <f>IFERROR(SUM(CT170:DE170),0)*((Cockpit!$C$3)^4)</f>
        <v>0</v>
      </c>
      <c r="DG170" s="19">
        <f>INDEX('Team forecast'!$M$3:$AU$22,MATCH($B170,'Team forecast'!$B$3:$B$22,0),MATCH(DG$1,'Team forecast'!$M$2:$AU$2,0))</f>
        <v>0</v>
      </c>
      <c r="DH170" s="19">
        <f>INDEX('Team forecast'!$M$3:$AU$22,MATCH($B170,'Team forecast'!$B$3:$B$22,0),MATCH(DH$1,'Team forecast'!$M$2:$AU$2,0))</f>
        <v>0</v>
      </c>
      <c r="DI170" s="19">
        <f>INDEX('Team forecast'!$M$3:$AU$22,MATCH($B170,'Team forecast'!$B$3:$B$22,0),MATCH(DI$1,'Team forecast'!$M$2:$AU$2,0))</f>
        <v>0</v>
      </c>
      <c r="DJ170" s="19">
        <f>INDEX('Team forecast'!$M$3:$AU$22,MATCH($B170,'Team forecast'!$B$3:$B$22,0),MATCH(DJ$1,'Team forecast'!$M$2:$AU$2,0))</f>
        <v>0</v>
      </c>
      <c r="DK170" s="5">
        <f t="shared" si="200"/>
        <v>-5000</v>
      </c>
      <c r="DL170" s="5">
        <f>INDEX('Team forecast'!$M$3:$AU$22,MATCH($B170,'Team forecast'!$B$3:$B$22,0),MATCH(DL$1,'Team forecast'!$M$2:$AU$2,0))*IF($Y170&gt;0,25000,0)</f>
        <v>0</v>
      </c>
      <c r="DM170" s="5">
        <f>INDEX('Team forecast'!$M$3:$AU$22,MATCH($B170,'Team forecast'!$B$3:$B$22,0),MATCH(DM$1,'Team forecast'!$M$2:$AU$2,0))*IF($Y170&gt;0,5000,0)</f>
        <v>0</v>
      </c>
      <c r="DN170" s="5">
        <f>INDEX('Team forecast'!$M$3:$AU$22,MATCH($B170,'Team forecast'!$B$3:$B$22,0),MATCH(DN$1,'Team forecast'!$M$2:$AU$2,0))*IF($Y170&gt;0,-15000,0)</f>
        <v>0</v>
      </c>
      <c r="DO170" s="5">
        <f t="shared" si="201"/>
        <v>0</v>
      </c>
      <c r="DP170" s="5">
        <f t="shared" si="202"/>
        <v>0</v>
      </c>
      <c r="DQ170" s="5">
        <f t="shared" si="203"/>
        <v>0</v>
      </c>
      <c r="DR170" s="5">
        <f t="shared" si="204"/>
        <v>0</v>
      </c>
      <c r="DS170" s="5">
        <f t="shared" si="205"/>
        <v>0</v>
      </c>
      <c r="DT170" s="5">
        <f t="shared" si="206"/>
        <v>0</v>
      </c>
      <c r="DU170" s="5">
        <f t="shared" si="207"/>
        <v>0</v>
      </c>
      <c r="DV170" s="5">
        <f t="shared" si="208"/>
        <v>0</v>
      </c>
      <c r="DW170" s="5">
        <f t="shared" si="209"/>
        <v>0</v>
      </c>
      <c r="DX170" s="5">
        <f>IFERROR(SUM(DL170:DW170),0)*((Cockpit!$C$3)^5)</f>
        <v>0</v>
      </c>
      <c r="DY170" s="5">
        <f t="shared" si="210"/>
        <v>-5000</v>
      </c>
      <c r="DZ170" s="5" t="str">
        <f>IF(ISERROR(MATCH(A170,'Current squad'!B:B,0)),"No","Yes")</f>
        <v>No</v>
      </c>
      <c r="EA170" s="5" cm="1">
        <f t="array" ref="EA170">IFERROR(_xlfn.IFS(DZ170="Yes",0,DZ170="No",H170*1%),999999)</f>
        <v>33190</v>
      </c>
      <c r="EB170" s="5">
        <f t="shared" si="152"/>
        <v>3352190</v>
      </c>
      <c r="EC170" s="5">
        <f t="shared" si="211"/>
        <v>-38190</v>
      </c>
      <c r="ED170" s="1">
        <f t="shared" si="153"/>
        <v>-1.1506477854775534E-2</v>
      </c>
      <c r="EE170" s="5">
        <f>RANK(EC170,$EC$2:$EC$572)+COUNTIF($EC$2:EC170,EC170)-1</f>
        <v>396</v>
      </c>
      <c r="EF170" s="4">
        <f>RANK(ED170,$ED$2:$ED$572)+COUNTIF($ED$2:ED170,ED170)-1</f>
        <v>340</v>
      </c>
    </row>
    <row r="171" spans="1:136" x14ac:dyDescent="0.3">
      <c r="A171" t="str">
        <f>IF(Holdet.dk!A171&lt;&gt;"",Holdet.dk!A171,"")</f>
        <v>Ibrahima Diallo</v>
      </c>
      <c r="B171" t="str">
        <f>INDEX(Holdet.dk!B:B,MATCH($A171,Holdet.dk!$A:$A,0))</f>
        <v>Southampton</v>
      </c>
      <c r="C171" t="str">
        <f>INDEX(Holdet.dk!C:C,MATCH($A171,Holdet.dk!$A:$A,0))</f>
        <v>Midfield</v>
      </c>
      <c r="D171" t="str">
        <f>INDEX(Holdet.dk!D:D,MATCH($A171,Holdet.dk!$A:$A,0))</f>
        <v>2.413.000</v>
      </c>
      <c r="E171" s="1">
        <f>IFERROR(_xlfn.NUMBERVALUE(INDEX(Holdet.dk!$E:$E,MATCH($A171,Holdet.dk!$A:$A,0)),","),0)</f>
        <v>1.2E-2</v>
      </c>
      <c r="F171" t="str">
        <f>IF(INDEX(Lookup!H:H,MATCH('Master data'!A171,Lookup!G:G,0))=0,A171,INDEX(Lookup!H:H,MATCH('Master data'!A171,Lookup!G:G,0)))</f>
        <v>Ibrahima Diallo</v>
      </c>
      <c r="G171" t="str">
        <f>IFERROR(INDEX(Lookup!B:B,MATCH(INDEX(Rotowire!C:C,MATCH(F171,Rotowire!A:A,0)),Lookup!D:D,0)),"")</f>
        <v/>
      </c>
      <c r="H171" s="5">
        <f t="shared" si="144"/>
        <v>2413000</v>
      </c>
      <c r="I171" s="19">
        <f>IFERROR(INDEX('Team forecast'!$G$3:$I$22,MATCH($B171,'Team forecast'!$B$3:$B$22,0),MATCH(I$1,'Team forecast'!$G$2:$I$2,0)),0)</f>
        <v>1.1637931034482758</v>
      </c>
      <c r="J171" s="19">
        <f>IFERROR(INDEX('Team forecast'!$G$3:$I$22,MATCH($B171,'Team forecast'!$B$3:$B$22,0),MATCH(J$1,'Team forecast'!$G$2:$I$2,0)),0)</f>
        <v>0.89999999999999991</v>
      </c>
      <c r="K171" s="19">
        <f>IFERROR(INDEX('Team forecast'!$G$3:$I$22,MATCH($B171,'Team forecast'!$B$3:$B$22,0),MATCH(K$1,'Team forecast'!$G$2:$I$2,0)),0)</f>
        <v>1.3912753278240162</v>
      </c>
      <c r="L171">
        <f>SUMIFS(Rotowire!E:E,Rotowire!$A:$A,'Master data'!$F171)</f>
        <v>0</v>
      </c>
      <c r="M171" s="2">
        <f>SUMIFS(Rotowire!F:F,Rotowire!$A:$A,'Master data'!$F171)*I171</f>
        <v>0</v>
      </c>
      <c r="N171" s="2">
        <f>SUMIFS(Rotowire!G:G,Rotowire!$A:$A,'Master data'!$F171)*I171</f>
        <v>0</v>
      </c>
      <c r="O171" s="2">
        <f>SUMIFS(Rotowire!I:I,Rotowire!$A:$A,'Master data'!$F171)*I171</f>
        <v>0</v>
      </c>
      <c r="P171" s="2">
        <f>SUMIFS(Rotowire!W:W,Rotowire!$A:$A,'Master data'!$F171)*K171</f>
        <v>0</v>
      </c>
      <c r="Q171" s="2">
        <f>SUMIFS(Rotowire!Y:Y,Rotowire!$A:$A,'Master data'!$F171)*J171</f>
        <v>0</v>
      </c>
      <c r="R171" s="2">
        <f>SUMIFS(Rotowire!AB:AB,Rotowire!$A:$A,'Master data'!$F171)</f>
        <v>0</v>
      </c>
      <c r="S171" s="2">
        <f>SUMIFS(Rotowire!AC:AC,Rotowire!$A:$A,'Master data'!$F171)</f>
        <v>0</v>
      </c>
      <c r="T171" s="2">
        <f>INDEX('Team forecast'!D$3:D$22,MATCH($B171,'Team forecast'!$B$3:$B$22,0))</f>
        <v>1.35</v>
      </c>
      <c r="U171" s="2">
        <f>INDEX('Team forecast'!E$3:E$22,MATCH($B171,'Team forecast'!$B$3:$B$22,0))</f>
        <v>1.71</v>
      </c>
      <c r="V171" s="2">
        <f>INDEX('Team forecast'!J$3:J$22,MATCH($B171,'Team forecast'!$B$3:$B$22,0))</f>
        <v>0.30020000000000002</v>
      </c>
      <c r="W171" s="2">
        <f>INDEX('Team forecast'!K$3:K$22,MATCH($B171,'Team forecast'!$B$3:$B$22,0))</f>
        <v>0.2422</v>
      </c>
      <c r="X171" s="2">
        <f>INDEX('Team forecast'!L$3:L$22,MATCH($B171,'Team forecast'!$B$3:$B$22,0))</f>
        <v>0.45750000000000002</v>
      </c>
      <c r="Y171" s="5">
        <f t="shared" si="145"/>
        <v>-5000</v>
      </c>
      <c r="Z171" s="5">
        <f t="shared" si="146"/>
        <v>0</v>
      </c>
      <c r="AA171" s="5">
        <f t="shared" si="147"/>
        <v>0</v>
      </c>
      <c r="AB171" s="5">
        <f t="shared" si="148"/>
        <v>0</v>
      </c>
      <c r="AC171" s="5">
        <f t="shared" si="149"/>
        <v>0</v>
      </c>
      <c r="AD171" s="5">
        <f t="shared" si="154"/>
        <v>0</v>
      </c>
      <c r="AE171" s="5">
        <f t="shared" si="155"/>
        <v>0</v>
      </c>
      <c r="AF171" s="5">
        <f t="shared" si="150"/>
        <v>0</v>
      </c>
      <c r="AG171" s="5">
        <f t="shared" si="151"/>
        <v>0</v>
      </c>
      <c r="AH171" s="5">
        <f t="shared" si="156"/>
        <v>0</v>
      </c>
      <c r="AI171" s="5">
        <f t="shared" si="157"/>
        <v>0</v>
      </c>
      <c r="AJ171" s="5">
        <f t="shared" si="158"/>
        <v>0</v>
      </c>
      <c r="AK171" s="5">
        <f t="shared" si="159"/>
        <v>0</v>
      </c>
      <c r="AL171" s="5">
        <f>IFERROR(SUM(Y171:AK171),-5000)*((Cockpit!$C$3)^0)</f>
        <v>-5000</v>
      </c>
      <c r="AM171" s="19">
        <f>INDEX('Team forecast'!$M$3:$AU$22,MATCH($B171,'Team forecast'!$B$3:$B$22,0),MATCH(AM$1,'Team forecast'!$M$2:$AU$2,0))</f>
        <v>0</v>
      </c>
      <c r="AN171" s="19">
        <f>INDEX('Team forecast'!$M$3:$AU$22,MATCH($B171,'Team forecast'!$B$3:$B$22,0),MATCH(AN$1,'Team forecast'!$M$2:$AU$2,0))</f>
        <v>0</v>
      </c>
      <c r="AO171" s="19">
        <f>INDEX('Team forecast'!$M$3:$AU$22,MATCH($B171,'Team forecast'!$B$3:$B$22,0),MATCH(AO$1,'Team forecast'!$M$2:$AU$2,0))</f>
        <v>0</v>
      </c>
      <c r="AP171" s="19">
        <f>INDEX('Team forecast'!$M$3:$AU$22,MATCH($B171,'Team forecast'!$B$3:$B$22,0),MATCH(AP$1,'Team forecast'!$M$2:$AU$2,0))</f>
        <v>0</v>
      </c>
      <c r="AQ171" s="5">
        <f t="shared" si="160"/>
        <v>-5000</v>
      </c>
      <c r="AR171" s="5">
        <f>INDEX('Team forecast'!$M$3:$AU$22,MATCH($B171,'Team forecast'!$B$3:$B$22,0),MATCH(AR$1,'Team forecast'!$M$2:$AU$2,0))*IF($Y171&gt;0,25000,0)</f>
        <v>0</v>
      </c>
      <c r="AS171" s="5">
        <f>INDEX('Team forecast'!$M$3:$AU$22,MATCH($B171,'Team forecast'!$B$3:$B$22,0),MATCH(AS$1,'Team forecast'!$M$2:$AU$2,0))*IF($Y171&gt;0,5000,0)</f>
        <v>0</v>
      </c>
      <c r="AT171" s="5">
        <f>INDEX('Team forecast'!$M$3:$AU$22,MATCH($B171,'Team forecast'!$B$3:$B$22,0),MATCH(AT$1,'Team forecast'!$M$2:$AU$2,0))*IF($Y171&gt;0,-15000,0)</f>
        <v>0</v>
      </c>
      <c r="AU171" s="5">
        <f t="shared" si="161"/>
        <v>0</v>
      </c>
      <c r="AV171" s="5">
        <f t="shared" si="162"/>
        <v>0</v>
      </c>
      <c r="AW171" s="5">
        <f t="shared" si="163"/>
        <v>0</v>
      </c>
      <c r="AX171" s="5">
        <f t="shared" si="164"/>
        <v>0</v>
      </c>
      <c r="AY171" s="5">
        <f t="shared" si="165"/>
        <v>0</v>
      </c>
      <c r="AZ171" s="5">
        <f t="shared" si="166"/>
        <v>0</v>
      </c>
      <c r="BA171" s="5">
        <f t="shared" si="167"/>
        <v>0</v>
      </c>
      <c r="BB171" s="5">
        <f t="shared" si="168"/>
        <v>0</v>
      </c>
      <c r="BC171" s="5">
        <f t="shared" si="169"/>
        <v>0</v>
      </c>
      <c r="BD171" s="5">
        <f>IFERROR(SUM(AR171:BC171),0)*((Cockpit!$C$3)^1)</f>
        <v>0</v>
      </c>
      <c r="BE171" s="19">
        <f>INDEX('Team forecast'!$M$3:$AU$22,MATCH($B171,'Team forecast'!$B$3:$B$22,0),MATCH(BE$1,'Team forecast'!$M$2:$AU$2,0))</f>
        <v>0</v>
      </c>
      <c r="BF171" s="19">
        <f>INDEX('Team forecast'!$M$3:$AU$22,MATCH($B171,'Team forecast'!$B$3:$B$22,0),MATCH(BF$1,'Team forecast'!$M$2:$AU$2,0))</f>
        <v>0</v>
      </c>
      <c r="BG171" s="19">
        <f>INDEX('Team forecast'!$M$3:$AU$22,MATCH($B171,'Team forecast'!$B$3:$B$22,0),MATCH(BG$1,'Team forecast'!$M$2:$AU$2,0))</f>
        <v>0</v>
      </c>
      <c r="BH171" s="19">
        <f>INDEX('Team forecast'!$M$3:$AU$22,MATCH($B171,'Team forecast'!$B$3:$B$22,0),MATCH(BH$1,'Team forecast'!$M$2:$AU$2,0))</f>
        <v>0</v>
      </c>
      <c r="BI171" s="5">
        <f t="shared" si="170"/>
        <v>-5000</v>
      </c>
      <c r="BJ171" s="5">
        <f>INDEX('Team forecast'!$M$3:$AU$22,MATCH($B171,'Team forecast'!$B$3:$B$22,0),MATCH(BJ$1,'Team forecast'!$M$2:$AU$2,0))*IF($Y171&gt;0,25000,0)</f>
        <v>0</v>
      </c>
      <c r="BK171" s="5">
        <f>INDEX('Team forecast'!$M$3:$AU$22,MATCH($B171,'Team forecast'!$B$3:$B$22,0),MATCH(BK$1,'Team forecast'!$M$2:$AU$2,0))*IF($Y171&gt;0,5000,0)</f>
        <v>0</v>
      </c>
      <c r="BL171" s="5">
        <f>INDEX('Team forecast'!$M$3:$AU$22,MATCH($B171,'Team forecast'!$B$3:$B$22,0),MATCH(BL$1,'Team forecast'!$M$2:$AU$2,0))*IF($Y171&gt;0,-15000,0)</f>
        <v>0</v>
      </c>
      <c r="BM171" s="5">
        <f t="shared" si="171"/>
        <v>0</v>
      </c>
      <c r="BN171" s="5">
        <f t="shared" si="172"/>
        <v>0</v>
      </c>
      <c r="BO171" s="5">
        <f t="shared" si="173"/>
        <v>0</v>
      </c>
      <c r="BP171" s="5">
        <f t="shared" si="174"/>
        <v>0</v>
      </c>
      <c r="BQ171" s="5">
        <f t="shared" si="175"/>
        <v>0</v>
      </c>
      <c r="BR171" s="5">
        <f t="shared" si="176"/>
        <v>0</v>
      </c>
      <c r="BS171" s="5">
        <f t="shared" si="177"/>
        <v>0</v>
      </c>
      <c r="BT171" s="5">
        <f t="shared" si="178"/>
        <v>0</v>
      </c>
      <c r="BU171" s="5">
        <f t="shared" si="179"/>
        <v>0</v>
      </c>
      <c r="BV171" s="5">
        <f>IFERROR(SUM(BJ171:BU171),0)*((Cockpit!$C$3)^2)</f>
        <v>0</v>
      </c>
      <c r="BW171" s="19">
        <f>INDEX('Team forecast'!$M$3:$AU$22,MATCH($B171,'Team forecast'!$B$3:$B$22,0),MATCH(BW$1,'Team forecast'!$M$2:$AU$2,0))</f>
        <v>0</v>
      </c>
      <c r="BX171" s="19">
        <f>INDEX('Team forecast'!$M$3:$AU$22,MATCH($B171,'Team forecast'!$B$3:$B$22,0),MATCH(BX$1,'Team forecast'!$M$2:$AU$2,0))</f>
        <v>0</v>
      </c>
      <c r="BY171" s="19">
        <f>INDEX('Team forecast'!$M$3:$AU$22,MATCH($B171,'Team forecast'!$B$3:$B$22,0),MATCH(BY$1,'Team forecast'!$M$2:$AU$2,0))</f>
        <v>0</v>
      </c>
      <c r="BZ171" s="19">
        <f>INDEX('Team forecast'!$M$3:$AU$22,MATCH($B171,'Team forecast'!$B$3:$B$22,0),MATCH(BZ$1,'Team forecast'!$M$2:$AU$2,0))</f>
        <v>0</v>
      </c>
      <c r="CA171" s="5">
        <f t="shared" si="180"/>
        <v>-5000</v>
      </c>
      <c r="CB171" s="5">
        <f>INDEX('Team forecast'!$M$3:$AU$22,MATCH($B171,'Team forecast'!$B$3:$B$22,0),MATCH(CB$1,'Team forecast'!$M$2:$AU$2,0))*IF($Y171&gt;0,25000,0)</f>
        <v>0</v>
      </c>
      <c r="CC171" s="5">
        <f>INDEX('Team forecast'!$M$3:$AU$22,MATCH($B171,'Team forecast'!$B$3:$B$22,0),MATCH(CC$1,'Team forecast'!$M$2:$AU$2,0))*IF($Y171&gt;0,5000,0)</f>
        <v>0</v>
      </c>
      <c r="CD171" s="5">
        <f>INDEX('Team forecast'!$M$3:$AU$22,MATCH($B171,'Team forecast'!$B$3:$B$22,0),MATCH(CD$1,'Team forecast'!$M$2:$AU$2,0))*IF($Y171&gt;0,-15000,0)</f>
        <v>0</v>
      </c>
      <c r="CE171" s="5">
        <f t="shared" si="181"/>
        <v>0</v>
      </c>
      <c r="CF171" s="5">
        <f t="shared" si="182"/>
        <v>0</v>
      </c>
      <c r="CG171" s="5">
        <f t="shared" si="183"/>
        <v>0</v>
      </c>
      <c r="CH171" s="5">
        <f t="shared" si="184"/>
        <v>0</v>
      </c>
      <c r="CI171" s="5">
        <f t="shared" si="185"/>
        <v>0</v>
      </c>
      <c r="CJ171" s="5">
        <f t="shared" si="186"/>
        <v>0</v>
      </c>
      <c r="CK171" s="5">
        <f t="shared" si="187"/>
        <v>0</v>
      </c>
      <c r="CL171" s="5">
        <f t="shared" si="188"/>
        <v>0</v>
      </c>
      <c r="CM171" s="5">
        <f t="shared" si="189"/>
        <v>0</v>
      </c>
      <c r="CN171" s="5">
        <f>IFERROR(SUM(CB171:CM171),0)*((Cockpit!$C$3)^3)</f>
        <v>0</v>
      </c>
      <c r="CO171" s="19">
        <f>INDEX('Team forecast'!$M$3:$AU$22,MATCH($B171,'Team forecast'!$B$3:$B$22,0),MATCH(CO$1,'Team forecast'!$M$2:$AU$2,0))</f>
        <v>0</v>
      </c>
      <c r="CP171" s="19">
        <f>INDEX('Team forecast'!$M$3:$AU$22,MATCH($B171,'Team forecast'!$B$3:$B$22,0),MATCH(CP$1,'Team forecast'!$M$2:$AU$2,0))</f>
        <v>0</v>
      </c>
      <c r="CQ171" s="19">
        <f>INDEX('Team forecast'!$M$3:$AU$22,MATCH($B171,'Team forecast'!$B$3:$B$22,0),MATCH(CQ$1,'Team forecast'!$M$2:$AU$2,0))</f>
        <v>0</v>
      </c>
      <c r="CR171" s="19">
        <f>INDEX('Team forecast'!$M$3:$AU$22,MATCH($B171,'Team forecast'!$B$3:$B$22,0),MATCH(CR$1,'Team forecast'!$M$2:$AU$2,0))</f>
        <v>0</v>
      </c>
      <c r="CS171" s="5">
        <f t="shared" si="190"/>
        <v>-5000</v>
      </c>
      <c r="CT171" s="5">
        <f>INDEX('Team forecast'!$M$3:$AU$22,MATCH($B171,'Team forecast'!$B$3:$B$22,0),MATCH(CT$1,'Team forecast'!$M$2:$AU$2,0))*IF($Y171&gt;0,25000,0)</f>
        <v>0</v>
      </c>
      <c r="CU171" s="5">
        <f>INDEX('Team forecast'!$M$3:$AU$22,MATCH($B171,'Team forecast'!$B$3:$B$22,0),MATCH(CU$1,'Team forecast'!$M$2:$AU$2,0))*IF($Y171&gt;0,5000,0)</f>
        <v>0</v>
      </c>
      <c r="CV171" s="5">
        <f>INDEX('Team forecast'!$M$3:$AU$22,MATCH($B171,'Team forecast'!$B$3:$B$22,0),MATCH(CV$1,'Team forecast'!$M$2:$AU$2,0))*IF($Y171&gt;0,-15000,0)</f>
        <v>0</v>
      </c>
      <c r="CW171" s="5">
        <f t="shared" si="191"/>
        <v>0</v>
      </c>
      <c r="CX171" s="5">
        <f t="shared" si="192"/>
        <v>0</v>
      </c>
      <c r="CY171" s="5">
        <f t="shared" si="193"/>
        <v>0</v>
      </c>
      <c r="CZ171" s="5">
        <f t="shared" si="194"/>
        <v>0</v>
      </c>
      <c r="DA171" s="5">
        <f t="shared" si="195"/>
        <v>0</v>
      </c>
      <c r="DB171" s="5">
        <f t="shared" si="196"/>
        <v>0</v>
      </c>
      <c r="DC171" s="5">
        <f t="shared" si="197"/>
        <v>0</v>
      </c>
      <c r="DD171" s="5">
        <f t="shared" si="198"/>
        <v>0</v>
      </c>
      <c r="DE171" s="5">
        <f t="shared" si="199"/>
        <v>0</v>
      </c>
      <c r="DF171" s="5">
        <f>IFERROR(SUM(CT171:DE171),0)*((Cockpit!$C$3)^4)</f>
        <v>0</v>
      </c>
      <c r="DG171" s="19">
        <f>INDEX('Team forecast'!$M$3:$AU$22,MATCH($B171,'Team forecast'!$B$3:$B$22,0),MATCH(DG$1,'Team forecast'!$M$2:$AU$2,0))</f>
        <v>0</v>
      </c>
      <c r="DH171" s="19">
        <f>INDEX('Team forecast'!$M$3:$AU$22,MATCH($B171,'Team forecast'!$B$3:$B$22,0),MATCH(DH$1,'Team forecast'!$M$2:$AU$2,0))</f>
        <v>0</v>
      </c>
      <c r="DI171" s="19">
        <f>INDEX('Team forecast'!$M$3:$AU$22,MATCH($B171,'Team forecast'!$B$3:$B$22,0),MATCH(DI$1,'Team forecast'!$M$2:$AU$2,0))</f>
        <v>0</v>
      </c>
      <c r="DJ171" s="19">
        <f>INDEX('Team forecast'!$M$3:$AU$22,MATCH($B171,'Team forecast'!$B$3:$B$22,0),MATCH(DJ$1,'Team forecast'!$M$2:$AU$2,0))</f>
        <v>0</v>
      </c>
      <c r="DK171" s="5">
        <f t="shared" si="200"/>
        <v>-5000</v>
      </c>
      <c r="DL171" s="5">
        <f>INDEX('Team forecast'!$M$3:$AU$22,MATCH($B171,'Team forecast'!$B$3:$B$22,0),MATCH(DL$1,'Team forecast'!$M$2:$AU$2,0))*IF($Y171&gt;0,25000,0)</f>
        <v>0</v>
      </c>
      <c r="DM171" s="5">
        <f>INDEX('Team forecast'!$M$3:$AU$22,MATCH($B171,'Team forecast'!$B$3:$B$22,0),MATCH(DM$1,'Team forecast'!$M$2:$AU$2,0))*IF($Y171&gt;0,5000,0)</f>
        <v>0</v>
      </c>
      <c r="DN171" s="5">
        <f>INDEX('Team forecast'!$M$3:$AU$22,MATCH($B171,'Team forecast'!$B$3:$B$22,0),MATCH(DN$1,'Team forecast'!$M$2:$AU$2,0))*IF($Y171&gt;0,-15000,0)</f>
        <v>0</v>
      </c>
      <c r="DO171" s="5">
        <f t="shared" si="201"/>
        <v>0</v>
      </c>
      <c r="DP171" s="5">
        <f t="shared" si="202"/>
        <v>0</v>
      </c>
      <c r="DQ171" s="5">
        <f t="shared" si="203"/>
        <v>0</v>
      </c>
      <c r="DR171" s="5">
        <f t="shared" si="204"/>
        <v>0</v>
      </c>
      <c r="DS171" s="5">
        <f t="shared" si="205"/>
        <v>0</v>
      </c>
      <c r="DT171" s="5">
        <f t="shared" si="206"/>
        <v>0</v>
      </c>
      <c r="DU171" s="5">
        <f t="shared" si="207"/>
        <v>0</v>
      </c>
      <c r="DV171" s="5">
        <f t="shared" si="208"/>
        <v>0</v>
      </c>
      <c r="DW171" s="5">
        <f t="shared" si="209"/>
        <v>0</v>
      </c>
      <c r="DX171" s="5">
        <f>IFERROR(SUM(DL171:DW171),0)*((Cockpit!$C$3)^5)</f>
        <v>0</v>
      </c>
      <c r="DY171" s="5">
        <f t="shared" si="210"/>
        <v>-5000</v>
      </c>
      <c r="DZ171" s="5" t="str">
        <f>IF(ISERROR(MATCH(A171,'Current squad'!B:B,0)),"No","Yes")</f>
        <v>No</v>
      </c>
      <c r="EA171" s="5" cm="1">
        <f t="array" ref="EA171">IFERROR(_xlfn.IFS(DZ171="Yes",0,DZ171="No",H171*1%),999999)</f>
        <v>24130</v>
      </c>
      <c r="EB171" s="5">
        <f t="shared" si="152"/>
        <v>2437130</v>
      </c>
      <c r="EC171" s="5">
        <f t="shared" si="211"/>
        <v>-29130</v>
      </c>
      <c r="ED171" s="1">
        <f t="shared" si="153"/>
        <v>-1.207210940737671E-2</v>
      </c>
      <c r="EE171" s="5">
        <f>RANK(EC171,$EC$2:$EC$572)+COUNTIF($EC$2:EC171,EC171)-1</f>
        <v>280</v>
      </c>
      <c r="EF171" s="4">
        <f>RANK(ED171,$ED$2:$ED$572)+COUNTIF($ED$2:ED171,ED171)-1</f>
        <v>438</v>
      </c>
    </row>
    <row r="172" spans="1:136" x14ac:dyDescent="0.3">
      <c r="A172" t="str">
        <f>IF(Holdet.dk!A172&lt;&gt;"",Holdet.dk!A172,"")</f>
        <v>Sergio Agüero</v>
      </c>
      <c r="B172" t="str">
        <f>INDEX(Holdet.dk!B:B,MATCH($A172,Holdet.dk!$A:$A,0))</f>
        <v>Manchester City</v>
      </c>
      <c r="C172" t="str">
        <f>INDEX(Holdet.dk!C:C,MATCH($A172,Holdet.dk!$A:$A,0))</f>
        <v>Striker</v>
      </c>
      <c r="D172" t="str">
        <f>INDEX(Holdet.dk!D:D,MATCH($A172,Holdet.dk!$A:$A,0))</f>
        <v>8.946.000</v>
      </c>
      <c r="E172" s="1">
        <f>IFERROR(_xlfn.NUMBERVALUE(INDEX(Holdet.dk!$E:$E,MATCH($A172,Holdet.dk!$A:$A,0)),","),0)</f>
        <v>8.0000000000000002E-3</v>
      </c>
      <c r="F172" t="str">
        <f>IF(INDEX(Lookup!H:H,MATCH('Master data'!A172,Lookup!G:G,0))=0,A172,INDEX(Lookup!H:H,MATCH('Master data'!A172,Lookup!G:G,0)))</f>
        <v>Sergio Aguero</v>
      </c>
      <c r="G172" t="str">
        <f>IFERROR(INDEX(Lookup!B:B,MATCH(INDEX(Rotowire!C:C,MATCH(F172,Rotowire!A:A,0)),Lookup!D:D,0)),"")</f>
        <v/>
      </c>
      <c r="H172" s="5">
        <f t="shared" si="144"/>
        <v>8946000</v>
      </c>
      <c r="I172" s="19">
        <f>IFERROR(INDEX('Team forecast'!$G$3:$I$22,MATCH($B172,'Team forecast'!$B$3:$B$22,0),MATCH(I$1,'Team forecast'!$G$2:$I$2,0)),0)</f>
        <v>0.86602870813397137</v>
      </c>
      <c r="J172" s="19">
        <f>IFERROR(INDEX('Team forecast'!$G$3:$I$22,MATCH($B172,'Team forecast'!$B$3:$B$22,0),MATCH(J$1,'Team forecast'!$G$2:$I$2,0)),0)</f>
        <v>1.118279569892473</v>
      </c>
      <c r="K172" s="19">
        <f>IFERROR(INDEX('Team forecast'!$G$3:$I$22,MATCH($B172,'Team forecast'!$B$3:$B$22,0),MATCH(K$1,'Team forecast'!$G$2:$I$2,0)),0)</f>
        <v>0.86208459014336625</v>
      </c>
      <c r="L172">
        <f>SUMIFS(Rotowire!E:E,Rotowire!$A:$A,'Master data'!$F172)</f>
        <v>0</v>
      </c>
      <c r="M172" s="2">
        <f>SUMIFS(Rotowire!F:F,Rotowire!$A:$A,'Master data'!$F172)*I172</f>
        <v>0</v>
      </c>
      <c r="N172" s="2">
        <f>SUMIFS(Rotowire!G:G,Rotowire!$A:$A,'Master data'!$F172)*I172</f>
        <v>0</v>
      </c>
      <c r="O172" s="2">
        <f>SUMIFS(Rotowire!I:I,Rotowire!$A:$A,'Master data'!$F172)*I172</f>
        <v>0</v>
      </c>
      <c r="P172" s="2">
        <f>SUMIFS(Rotowire!W:W,Rotowire!$A:$A,'Master data'!$F172)*K172</f>
        <v>0</v>
      </c>
      <c r="Q172" s="2">
        <f>SUMIFS(Rotowire!Y:Y,Rotowire!$A:$A,'Master data'!$F172)*J172</f>
        <v>0</v>
      </c>
      <c r="R172" s="2">
        <f>SUMIFS(Rotowire!AB:AB,Rotowire!$A:$A,'Master data'!$F172)</f>
        <v>0</v>
      </c>
      <c r="S172" s="2">
        <f>SUMIFS(Rotowire!AC:AC,Rotowire!$A:$A,'Master data'!$F172)</f>
        <v>0</v>
      </c>
      <c r="T172" s="2">
        <f>INDEX('Team forecast'!D$3:D$22,MATCH($B172,'Team forecast'!$B$3:$B$22,0))</f>
        <v>1.81</v>
      </c>
      <c r="U172" s="2">
        <f>INDEX('Team forecast'!E$3:E$22,MATCH($B172,'Team forecast'!$B$3:$B$22,0))</f>
        <v>1.04</v>
      </c>
      <c r="V172" s="2">
        <f>INDEX('Team forecast'!J$3:J$22,MATCH($B172,'Team forecast'!$B$3:$B$22,0))</f>
        <v>0.54869999999999997</v>
      </c>
      <c r="W172" s="2">
        <f>INDEX('Team forecast'!K$3:K$22,MATCH($B172,'Team forecast'!$B$3:$B$22,0))</f>
        <v>0.23649999999999999</v>
      </c>
      <c r="X172" s="2">
        <f>INDEX('Team forecast'!L$3:L$22,MATCH($B172,'Team forecast'!$B$3:$B$22,0))</f>
        <v>0.21479999999999999</v>
      </c>
      <c r="Y172" s="5">
        <f t="shared" si="145"/>
        <v>-5000</v>
      </c>
      <c r="Z172" s="5">
        <f t="shared" si="146"/>
        <v>0</v>
      </c>
      <c r="AA172" s="5">
        <f t="shared" si="147"/>
        <v>0</v>
      </c>
      <c r="AB172" s="5">
        <f t="shared" si="148"/>
        <v>0</v>
      </c>
      <c r="AC172" s="5">
        <f t="shared" si="149"/>
        <v>0</v>
      </c>
      <c r="AD172" s="5">
        <f t="shared" si="154"/>
        <v>0</v>
      </c>
      <c r="AE172" s="5">
        <f t="shared" si="155"/>
        <v>0</v>
      </c>
      <c r="AF172" s="5">
        <f t="shared" si="150"/>
        <v>0</v>
      </c>
      <c r="AG172" s="5">
        <f t="shared" si="151"/>
        <v>0</v>
      </c>
      <c r="AH172" s="5">
        <f t="shared" si="156"/>
        <v>0</v>
      </c>
      <c r="AI172" s="5">
        <f t="shared" si="157"/>
        <v>0</v>
      </c>
      <c r="AJ172" s="5">
        <f t="shared" si="158"/>
        <v>0</v>
      </c>
      <c r="AK172" s="5">
        <f t="shared" si="159"/>
        <v>0</v>
      </c>
      <c r="AL172" s="5">
        <f>IFERROR(SUM(Y172:AK172),-5000)*((Cockpit!$C$3)^0)</f>
        <v>-5000</v>
      </c>
      <c r="AM172" s="19">
        <f>INDEX('Team forecast'!$M$3:$AU$22,MATCH($B172,'Team forecast'!$B$3:$B$22,0),MATCH(AM$1,'Team forecast'!$M$2:$AU$2,0))</f>
        <v>0</v>
      </c>
      <c r="AN172" s="19">
        <f>INDEX('Team forecast'!$M$3:$AU$22,MATCH($B172,'Team forecast'!$B$3:$B$22,0),MATCH(AN$1,'Team forecast'!$M$2:$AU$2,0))</f>
        <v>0</v>
      </c>
      <c r="AO172" s="19">
        <f>INDEX('Team forecast'!$M$3:$AU$22,MATCH($B172,'Team forecast'!$B$3:$B$22,0),MATCH(AO$1,'Team forecast'!$M$2:$AU$2,0))</f>
        <v>0</v>
      </c>
      <c r="AP172" s="19">
        <f>INDEX('Team forecast'!$M$3:$AU$22,MATCH($B172,'Team forecast'!$B$3:$B$22,0),MATCH(AP$1,'Team forecast'!$M$2:$AU$2,0))</f>
        <v>0</v>
      </c>
      <c r="AQ172" s="5">
        <f t="shared" si="160"/>
        <v>-5000</v>
      </c>
      <c r="AR172" s="5">
        <f>INDEX('Team forecast'!$M$3:$AU$22,MATCH($B172,'Team forecast'!$B$3:$B$22,0),MATCH(AR$1,'Team forecast'!$M$2:$AU$2,0))*IF($Y172&gt;0,25000,0)</f>
        <v>0</v>
      </c>
      <c r="AS172" s="5">
        <f>INDEX('Team forecast'!$M$3:$AU$22,MATCH($B172,'Team forecast'!$B$3:$B$22,0),MATCH(AS$1,'Team forecast'!$M$2:$AU$2,0))*IF($Y172&gt;0,5000,0)</f>
        <v>0</v>
      </c>
      <c r="AT172" s="5">
        <f>INDEX('Team forecast'!$M$3:$AU$22,MATCH($B172,'Team forecast'!$B$3:$B$22,0),MATCH(AT$1,'Team forecast'!$M$2:$AU$2,0))*IF($Y172&gt;0,-15000,0)</f>
        <v>0</v>
      </c>
      <c r="AU172" s="5">
        <f t="shared" si="161"/>
        <v>0</v>
      </c>
      <c r="AV172" s="5">
        <f t="shared" si="162"/>
        <v>0</v>
      </c>
      <c r="AW172" s="5">
        <f t="shared" si="163"/>
        <v>0</v>
      </c>
      <c r="AX172" s="5">
        <f t="shared" si="164"/>
        <v>0</v>
      </c>
      <c r="AY172" s="5">
        <f t="shared" si="165"/>
        <v>0</v>
      </c>
      <c r="AZ172" s="5">
        <f t="shared" si="166"/>
        <v>0</v>
      </c>
      <c r="BA172" s="5">
        <f t="shared" si="167"/>
        <v>0</v>
      </c>
      <c r="BB172" s="5">
        <f t="shared" si="168"/>
        <v>0</v>
      </c>
      <c r="BC172" s="5">
        <f t="shared" si="169"/>
        <v>0</v>
      </c>
      <c r="BD172" s="5">
        <f>IFERROR(SUM(AR172:BC172),0)*((Cockpit!$C$3)^1)</f>
        <v>0</v>
      </c>
      <c r="BE172" s="19">
        <f>INDEX('Team forecast'!$M$3:$AU$22,MATCH($B172,'Team forecast'!$B$3:$B$22,0),MATCH(BE$1,'Team forecast'!$M$2:$AU$2,0))</f>
        <v>0</v>
      </c>
      <c r="BF172" s="19">
        <f>INDEX('Team forecast'!$M$3:$AU$22,MATCH($B172,'Team forecast'!$B$3:$B$22,0),MATCH(BF$1,'Team forecast'!$M$2:$AU$2,0))</f>
        <v>0</v>
      </c>
      <c r="BG172" s="19">
        <f>INDEX('Team forecast'!$M$3:$AU$22,MATCH($B172,'Team forecast'!$B$3:$B$22,0),MATCH(BG$1,'Team forecast'!$M$2:$AU$2,0))</f>
        <v>0</v>
      </c>
      <c r="BH172" s="19">
        <f>INDEX('Team forecast'!$M$3:$AU$22,MATCH($B172,'Team forecast'!$B$3:$B$22,0),MATCH(BH$1,'Team forecast'!$M$2:$AU$2,0))</f>
        <v>0</v>
      </c>
      <c r="BI172" s="5">
        <f t="shared" si="170"/>
        <v>-5000</v>
      </c>
      <c r="BJ172" s="5">
        <f>INDEX('Team forecast'!$M$3:$AU$22,MATCH($B172,'Team forecast'!$B$3:$B$22,0),MATCH(BJ$1,'Team forecast'!$M$2:$AU$2,0))*IF($Y172&gt;0,25000,0)</f>
        <v>0</v>
      </c>
      <c r="BK172" s="5">
        <f>INDEX('Team forecast'!$M$3:$AU$22,MATCH($B172,'Team forecast'!$B$3:$B$22,0),MATCH(BK$1,'Team forecast'!$M$2:$AU$2,0))*IF($Y172&gt;0,5000,0)</f>
        <v>0</v>
      </c>
      <c r="BL172" s="5">
        <f>INDEX('Team forecast'!$M$3:$AU$22,MATCH($B172,'Team forecast'!$B$3:$B$22,0),MATCH(BL$1,'Team forecast'!$M$2:$AU$2,0))*IF($Y172&gt;0,-15000,0)</f>
        <v>0</v>
      </c>
      <c r="BM172" s="5">
        <f t="shared" si="171"/>
        <v>0</v>
      </c>
      <c r="BN172" s="5">
        <f t="shared" si="172"/>
        <v>0</v>
      </c>
      <c r="BO172" s="5">
        <f t="shared" si="173"/>
        <v>0</v>
      </c>
      <c r="BP172" s="5">
        <f t="shared" si="174"/>
        <v>0</v>
      </c>
      <c r="BQ172" s="5">
        <f t="shared" si="175"/>
        <v>0</v>
      </c>
      <c r="BR172" s="5">
        <f t="shared" si="176"/>
        <v>0</v>
      </c>
      <c r="BS172" s="5">
        <f t="shared" si="177"/>
        <v>0</v>
      </c>
      <c r="BT172" s="5">
        <f t="shared" si="178"/>
        <v>0</v>
      </c>
      <c r="BU172" s="5">
        <f t="shared" si="179"/>
        <v>0</v>
      </c>
      <c r="BV172" s="5">
        <f>IFERROR(SUM(BJ172:BU172),0)*((Cockpit!$C$3)^2)</f>
        <v>0</v>
      </c>
      <c r="BW172" s="19">
        <f>INDEX('Team forecast'!$M$3:$AU$22,MATCH($B172,'Team forecast'!$B$3:$B$22,0),MATCH(BW$1,'Team forecast'!$M$2:$AU$2,0))</f>
        <v>0</v>
      </c>
      <c r="BX172" s="19">
        <f>INDEX('Team forecast'!$M$3:$AU$22,MATCH($B172,'Team forecast'!$B$3:$B$22,0),MATCH(BX$1,'Team forecast'!$M$2:$AU$2,0))</f>
        <v>0</v>
      </c>
      <c r="BY172" s="19">
        <f>INDEX('Team forecast'!$M$3:$AU$22,MATCH($B172,'Team forecast'!$B$3:$B$22,0),MATCH(BY$1,'Team forecast'!$M$2:$AU$2,0))</f>
        <v>0</v>
      </c>
      <c r="BZ172" s="19">
        <f>INDEX('Team forecast'!$M$3:$AU$22,MATCH($B172,'Team forecast'!$B$3:$B$22,0),MATCH(BZ$1,'Team forecast'!$M$2:$AU$2,0))</f>
        <v>0</v>
      </c>
      <c r="CA172" s="5">
        <f t="shared" si="180"/>
        <v>-5000</v>
      </c>
      <c r="CB172" s="5">
        <f>INDEX('Team forecast'!$M$3:$AU$22,MATCH($B172,'Team forecast'!$B$3:$B$22,0),MATCH(CB$1,'Team forecast'!$M$2:$AU$2,0))*IF($Y172&gt;0,25000,0)</f>
        <v>0</v>
      </c>
      <c r="CC172" s="5">
        <f>INDEX('Team forecast'!$M$3:$AU$22,MATCH($B172,'Team forecast'!$B$3:$B$22,0),MATCH(CC$1,'Team forecast'!$M$2:$AU$2,0))*IF($Y172&gt;0,5000,0)</f>
        <v>0</v>
      </c>
      <c r="CD172" s="5">
        <f>INDEX('Team forecast'!$M$3:$AU$22,MATCH($B172,'Team forecast'!$B$3:$B$22,0),MATCH(CD$1,'Team forecast'!$M$2:$AU$2,0))*IF($Y172&gt;0,-15000,0)</f>
        <v>0</v>
      </c>
      <c r="CE172" s="5">
        <f t="shared" si="181"/>
        <v>0</v>
      </c>
      <c r="CF172" s="5">
        <f t="shared" si="182"/>
        <v>0</v>
      </c>
      <c r="CG172" s="5">
        <f t="shared" si="183"/>
        <v>0</v>
      </c>
      <c r="CH172" s="5">
        <f t="shared" si="184"/>
        <v>0</v>
      </c>
      <c r="CI172" s="5">
        <f t="shared" si="185"/>
        <v>0</v>
      </c>
      <c r="CJ172" s="5">
        <f t="shared" si="186"/>
        <v>0</v>
      </c>
      <c r="CK172" s="5">
        <f t="shared" si="187"/>
        <v>0</v>
      </c>
      <c r="CL172" s="5">
        <f t="shared" si="188"/>
        <v>0</v>
      </c>
      <c r="CM172" s="5">
        <f t="shared" si="189"/>
        <v>0</v>
      </c>
      <c r="CN172" s="5">
        <f>IFERROR(SUM(CB172:CM172),0)*((Cockpit!$C$3)^3)</f>
        <v>0</v>
      </c>
      <c r="CO172" s="19">
        <f>INDEX('Team forecast'!$M$3:$AU$22,MATCH($B172,'Team forecast'!$B$3:$B$22,0),MATCH(CO$1,'Team forecast'!$M$2:$AU$2,0))</f>
        <v>0</v>
      </c>
      <c r="CP172" s="19">
        <f>INDEX('Team forecast'!$M$3:$AU$22,MATCH($B172,'Team forecast'!$B$3:$B$22,0),MATCH(CP$1,'Team forecast'!$M$2:$AU$2,0))</f>
        <v>0</v>
      </c>
      <c r="CQ172" s="19">
        <f>INDEX('Team forecast'!$M$3:$AU$22,MATCH($B172,'Team forecast'!$B$3:$B$22,0),MATCH(CQ$1,'Team forecast'!$M$2:$AU$2,0))</f>
        <v>0</v>
      </c>
      <c r="CR172" s="19">
        <f>INDEX('Team forecast'!$M$3:$AU$22,MATCH($B172,'Team forecast'!$B$3:$B$22,0),MATCH(CR$1,'Team forecast'!$M$2:$AU$2,0))</f>
        <v>0</v>
      </c>
      <c r="CS172" s="5">
        <f t="shared" si="190"/>
        <v>-5000</v>
      </c>
      <c r="CT172" s="5">
        <f>INDEX('Team forecast'!$M$3:$AU$22,MATCH($B172,'Team forecast'!$B$3:$B$22,0),MATCH(CT$1,'Team forecast'!$M$2:$AU$2,0))*IF($Y172&gt;0,25000,0)</f>
        <v>0</v>
      </c>
      <c r="CU172" s="5">
        <f>INDEX('Team forecast'!$M$3:$AU$22,MATCH($B172,'Team forecast'!$B$3:$B$22,0),MATCH(CU$1,'Team forecast'!$M$2:$AU$2,0))*IF($Y172&gt;0,5000,0)</f>
        <v>0</v>
      </c>
      <c r="CV172" s="5">
        <f>INDEX('Team forecast'!$M$3:$AU$22,MATCH($B172,'Team forecast'!$B$3:$B$22,0),MATCH(CV$1,'Team forecast'!$M$2:$AU$2,0))*IF($Y172&gt;0,-15000,0)</f>
        <v>0</v>
      </c>
      <c r="CW172" s="5">
        <f t="shared" si="191"/>
        <v>0</v>
      </c>
      <c r="CX172" s="5">
        <f t="shared" si="192"/>
        <v>0</v>
      </c>
      <c r="CY172" s="5">
        <f t="shared" si="193"/>
        <v>0</v>
      </c>
      <c r="CZ172" s="5">
        <f t="shared" si="194"/>
        <v>0</v>
      </c>
      <c r="DA172" s="5">
        <f t="shared" si="195"/>
        <v>0</v>
      </c>
      <c r="DB172" s="5">
        <f t="shared" si="196"/>
        <v>0</v>
      </c>
      <c r="DC172" s="5">
        <f t="shared" si="197"/>
        <v>0</v>
      </c>
      <c r="DD172" s="5">
        <f t="shared" si="198"/>
        <v>0</v>
      </c>
      <c r="DE172" s="5">
        <f t="shared" si="199"/>
        <v>0</v>
      </c>
      <c r="DF172" s="5">
        <f>IFERROR(SUM(CT172:DE172),0)*((Cockpit!$C$3)^4)</f>
        <v>0</v>
      </c>
      <c r="DG172" s="19">
        <f>INDEX('Team forecast'!$M$3:$AU$22,MATCH($B172,'Team forecast'!$B$3:$B$22,0),MATCH(DG$1,'Team forecast'!$M$2:$AU$2,0))</f>
        <v>0</v>
      </c>
      <c r="DH172" s="19">
        <f>INDEX('Team forecast'!$M$3:$AU$22,MATCH($B172,'Team forecast'!$B$3:$B$22,0),MATCH(DH$1,'Team forecast'!$M$2:$AU$2,0))</f>
        <v>0</v>
      </c>
      <c r="DI172" s="19">
        <f>INDEX('Team forecast'!$M$3:$AU$22,MATCH($B172,'Team forecast'!$B$3:$B$22,0),MATCH(DI$1,'Team forecast'!$M$2:$AU$2,0))</f>
        <v>0</v>
      </c>
      <c r="DJ172" s="19">
        <f>INDEX('Team forecast'!$M$3:$AU$22,MATCH($B172,'Team forecast'!$B$3:$B$22,0),MATCH(DJ$1,'Team forecast'!$M$2:$AU$2,0))</f>
        <v>0</v>
      </c>
      <c r="DK172" s="5">
        <f t="shared" si="200"/>
        <v>-5000</v>
      </c>
      <c r="DL172" s="5">
        <f>INDEX('Team forecast'!$M$3:$AU$22,MATCH($B172,'Team forecast'!$B$3:$B$22,0),MATCH(DL$1,'Team forecast'!$M$2:$AU$2,0))*IF($Y172&gt;0,25000,0)</f>
        <v>0</v>
      </c>
      <c r="DM172" s="5">
        <f>INDEX('Team forecast'!$M$3:$AU$22,MATCH($B172,'Team forecast'!$B$3:$B$22,0),MATCH(DM$1,'Team forecast'!$M$2:$AU$2,0))*IF($Y172&gt;0,5000,0)</f>
        <v>0</v>
      </c>
      <c r="DN172" s="5">
        <f>INDEX('Team forecast'!$M$3:$AU$22,MATCH($B172,'Team forecast'!$B$3:$B$22,0),MATCH(DN$1,'Team forecast'!$M$2:$AU$2,0))*IF($Y172&gt;0,-15000,0)</f>
        <v>0</v>
      </c>
      <c r="DO172" s="5">
        <f t="shared" si="201"/>
        <v>0</v>
      </c>
      <c r="DP172" s="5">
        <f t="shared" si="202"/>
        <v>0</v>
      </c>
      <c r="DQ172" s="5">
        <f t="shared" si="203"/>
        <v>0</v>
      </c>
      <c r="DR172" s="5">
        <f t="shared" si="204"/>
        <v>0</v>
      </c>
      <c r="DS172" s="5">
        <f t="shared" si="205"/>
        <v>0</v>
      </c>
      <c r="DT172" s="5">
        <f t="shared" si="206"/>
        <v>0</v>
      </c>
      <c r="DU172" s="5">
        <f t="shared" si="207"/>
        <v>0</v>
      </c>
      <c r="DV172" s="5">
        <f t="shared" si="208"/>
        <v>0</v>
      </c>
      <c r="DW172" s="5">
        <f t="shared" si="209"/>
        <v>0</v>
      </c>
      <c r="DX172" s="5">
        <f>IFERROR(SUM(DL172:DW172),0)*((Cockpit!$C$3)^5)</f>
        <v>0</v>
      </c>
      <c r="DY172" s="5">
        <f t="shared" si="210"/>
        <v>-5000</v>
      </c>
      <c r="DZ172" s="5" t="str">
        <f>IF(ISERROR(MATCH(A172,'Current squad'!B:B,0)),"No","Yes")</f>
        <v>No</v>
      </c>
      <c r="EA172" s="5" cm="1">
        <f t="array" ref="EA172">IFERROR(_xlfn.IFS(DZ172="Yes",0,DZ172="No",H172*1%),999999)</f>
        <v>89460</v>
      </c>
      <c r="EB172" s="5">
        <f t="shared" si="152"/>
        <v>9035460</v>
      </c>
      <c r="EC172" s="5">
        <f t="shared" si="211"/>
        <v>-94460</v>
      </c>
      <c r="ED172" s="1">
        <f t="shared" si="153"/>
        <v>-1.0558909009613236E-2</v>
      </c>
      <c r="EE172" s="5">
        <f>RANK(EC172,$EC$2:$EC$572)+COUNTIF($EC$2:EC172,EC172)-1</f>
        <v>568</v>
      </c>
      <c r="EF172" s="4">
        <f>RANK(ED172,$ED$2:$ED$572)+COUNTIF($ED$2:ED172,ED172)-1</f>
        <v>193</v>
      </c>
    </row>
    <row r="173" spans="1:136" x14ac:dyDescent="0.3">
      <c r="A173" t="str">
        <f>IF(Holdet.dk!A173&lt;&gt;"",Holdet.dk!A173,"")</f>
        <v>John McGinn</v>
      </c>
      <c r="B173" t="str">
        <f>INDEX(Holdet.dk!B:B,MATCH($A173,Holdet.dk!$A:$A,0))</f>
        <v>Aston Villa</v>
      </c>
      <c r="C173" t="str">
        <f>INDEX(Holdet.dk!C:C,MATCH($A173,Holdet.dk!$A:$A,0))</f>
        <v>Midfield</v>
      </c>
      <c r="D173" t="str">
        <f>INDEX(Holdet.dk!D:D,MATCH($A173,Holdet.dk!$A:$A,0))</f>
        <v>4.365.000</v>
      </c>
      <c r="E173" s="1">
        <f>IFERROR(_xlfn.NUMBERVALUE(INDEX(Holdet.dk!$E:$E,MATCH($A173,Holdet.dk!$A:$A,0)),","),0)</f>
        <v>1.1000000000000001E-2</v>
      </c>
      <c r="F173" t="str">
        <f>IF(INDEX(Lookup!H:H,MATCH('Master data'!A173,Lookup!G:G,0))=0,A173,INDEX(Lookup!H:H,MATCH('Master data'!A173,Lookup!G:G,0)))</f>
        <v>John McGinn</v>
      </c>
      <c r="G173" t="str">
        <f>IFERROR(INDEX(Lookup!B:B,MATCH(INDEX(Rotowire!C:C,MATCH(F173,Rotowire!A:A,0)),Lookup!D:D,0)),"")</f>
        <v>Chelsea</v>
      </c>
      <c r="H173" s="5">
        <f t="shared" si="144"/>
        <v>4365000</v>
      </c>
      <c r="I173" s="19">
        <f>IFERROR(INDEX('Team forecast'!$G$3:$I$22,MATCH($B173,'Team forecast'!$B$3:$B$22,0),MATCH(I$1,'Team forecast'!$G$2:$I$2,0)),0)</f>
        <v>0.82291666666666674</v>
      </c>
      <c r="J173" s="19">
        <f>IFERROR(INDEX('Team forecast'!$G$3:$I$22,MATCH($B173,'Team forecast'!$B$3:$B$22,0),MATCH(J$1,'Team forecast'!$G$2:$I$2,0)),0)</f>
        <v>0.93034825870646787</v>
      </c>
      <c r="K173" s="19">
        <f>IFERROR(INDEX('Team forecast'!$G$3:$I$22,MATCH($B173,'Team forecast'!$B$3:$B$22,0),MATCH(K$1,'Team forecast'!$G$2:$I$2,0)),0)</f>
        <v>1.2843638484594284</v>
      </c>
      <c r="L173">
        <f>SUMIFS(Rotowire!E:E,Rotowire!$A:$A,'Master data'!$F173)</f>
        <v>95</v>
      </c>
      <c r="M173" s="2">
        <f>SUMIFS(Rotowire!F:F,Rotowire!$A:$A,'Master data'!$F173)*I173</f>
        <v>4.9375000000000002E-2</v>
      </c>
      <c r="N173" s="2">
        <f>SUMIFS(Rotowire!G:G,Rotowire!$A:$A,'Master data'!$F173)*I173</f>
        <v>4.9375000000000002E-2</v>
      </c>
      <c r="O173" s="2">
        <f>SUMIFS(Rotowire!I:I,Rotowire!$A:$A,'Master data'!$F173)*I173</f>
        <v>0.21395833333333336</v>
      </c>
      <c r="P173" s="2">
        <f>SUMIFS(Rotowire!W:W,Rotowire!$A:$A,'Master data'!$F173)*K173</f>
        <v>0.1541236618151314</v>
      </c>
      <c r="Q173" s="2">
        <f>SUMIFS(Rotowire!Y:Y,Rotowire!$A:$A,'Master data'!$F173)*J173</f>
        <v>0</v>
      </c>
      <c r="R173" s="2">
        <f>SUMIFS(Rotowire!AB:AB,Rotowire!$A:$A,'Master data'!$F173)</f>
        <v>0.32</v>
      </c>
      <c r="S173" s="2">
        <f>SUMIFS(Rotowire!AC:AC,Rotowire!$A:$A,'Master data'!$F173)</f>
        <v>0</v>
      </c>
      <c r="T173" s="2">
        <f>INDEX('Team forecast'!D$3:D$22,MATCH($B173,'Team forecast'!$B$3:$B$22,0))</f>
        <v>0.79</v>
      </c>
      <c r="U173" s="2">
        <f>INDEX('Team forecast'!E$3:E$22,MATCH($B173,'Team forecast'!$B$3:$B$22,0))</f>
        <v>1.87</v>
      </c>
      <c r="V173" s="2">
        <f>INDEX('Team forecast'!J$3:J$22,MATCH($B173,'Team forecast'!$B$3:$B$22,0))</f>
        <v>0.15010000000000001</v>
      </c>
      <c r="W173" s="2">
        <f>INDEX('Team forecast'!K$3:K$22,MATCH($B173,'Team forecast'!$B$3:$B$22,0))</f>
        <v>0.2238</v>
      </c>
      <c r="X173" s="2">
        <f>INDEX('Team forecast'!L$3:L$22,MATCH($B173,'Team forecast'!$B$3:$B$22,0))</f>
        <v>0.62609999999999999</v>
      </c>
      <c r="Y173" s="5">
        <f t="shared" si="145"/>
        <v>7000</v>
      </c>
      <c r="Z173" s="5">
        <f t="shared" si="146"/>
        <v>3752.5000000000005</v>
      </c>
      <c r="AA173" s="5">
        <f t="shared" si="147"/>
        <v>1119</v>
      </c>
      <c r="AB173" s="5">
        <f t="shared" si="148"/>
        <v>-9391.5</v>
      </c>
      <c r="AC173" s="5">
        <f t="shared" si="149"/>
        <v>6171.875</v>
      </c>
      <c r="AD173" s="5">
        <f t="shared" si="154"/>
        <v>2468.75</v>
      </c>
      <c r="AE173" s="5">
        <f t="shared" si="155"/>
        <v>2139.5833333333335</v>
      </c>
      <c r="AF173" s="5">
        <f t="shared" si="150"/>
        <v>0</v>
      </c>
      <c r="AG173" s="5">
        <f t="shared" si="151"/>
        <v>0</v>
      </c>
      <c r="AH173" s="5">
        <f t="shared" si="156"/>
        <v>-6400</v>
      </c>
      <c r="AI173" s="5">
        <f t="shared" si="157"/>
        <v>0</v>
      </c>
      <c r="AJ173" s="5">
        <f t="shared" si="158"/>
        <v>7900</v>
      </c>
      <c r="AK173" s="5">
        <f t="shared" si="159"/>
        <v>-14960</v>
      </c>
      <c r="AL173" s="5">
        <f>IFERROR(SUM(Y173:AK173),-5000)*((Cockpit!$C$3)^0)</f>
        <v>-199.79166666666606</v>
      </c>
      <c r="AM173" s="19">
        <f>INDEX('Team forecast'!$M$3:$AU$22,MATCH($B173,'Team forecast'!$B$3:$B$22,0),MATCH(AM$1,'Team forecast'!$M$2:$AU$2,0))</f>
        <v>0</v>
      </c>
      <c r="AN173" s="19">
        <f>INDEX('Team forecast'!$M$3:$AU$22,MATCH($B173,'Team forecast'!$B$3:$B$22,0),MATCH(AN$1,'Team forecast'!$M$2:$AU$2,0))</f>
        <v>0</v>
      </c>
      <c r="AO173" s="19">
        <f>INDEX('Team forecast'!$M$3:$AU$22,MATCH($B173,'Team forecast'!$B$3:$B$22,0),MATCH(AO$1,'Team forecast'!$M$2:$AU$2,0))</f>
        <v>0</v>
      </c>
      <c r="AP173" s="19">
        <f>INDEX('Team forecast'!$M$3:$AU$22,MATCH($B173,'Team forecast'!$B$3:$B$22,0),MATCH(AP$1,'Team forecast'!$M$2:$AU$2,0))</f>
        <v>0</v>
      </c>
      <c r="AQ173" s="5">
        <f t="shared" si="160"/>
        <v>7000</v>
      </c>
      <c r="AR173" s="5">
        <f>INDEX('Team forecast'!$M$3:$AU$22,MATCH($B173,'Team forecast'!$B$3:$B$22,0),MATCH(AR$1,'Team forecast'!$M$2:$AU$2,0))*IF($Y173&gt;0,25000,0)</f>
        <v>0</v>
      </c>
      <c r="AS173" s="5">
        <f>INDEX('Team forecast'!$M$3:$AU$22,MATCH($B173,'Team forecast'!$B$3:$B$22,0),MATCH(AS$1,'Team forecast'!$M$2:$AU$2,0))*IF($Y173&gt;0,5000,0)</f>
        <v>0</v>
      </c>
      <c r="AT173" s="5">
        <f>INDEX('Team forecast'!$M$3:$AU$22,MATCH($B173,'Team forecast'!$B$3:$B$22,0),MATCH(AT$1,'Team forecast'!$M$2:$AU$2,0))*IF($Y173&gt;0,-15000,0)</f>
        <v>0</v>
      </c>
      <c r="AU173" s="5">
        <f t="shared" si="161"/>
        <v>0</v>
      </c>
      <c r="AV173" s="5">
        <f t="shared" si="162"/>
        <v>0</v>
      </c>
      <c r="AW173" s="5">
        <f t="shared" si="163"/>
        <v>0</v>
      </c>
      <c r="AX173" s="5">
        <f t="shared" si="164"/>
        <v>0</v>
      </c>
      <c r="AY173" s="5">
        <f t="shared" si="165"/>
        <v>0</v>
      </c>
      <c r="AZ173" s="5">
        <f t="shared" si="166"/>
        <v>-6400</v>
      </c>
      <c r="BA173" s="5">
        <f t="shared" si="167"/>
        <v>0</v>
      </c>
      <c r="BB173" s="5">
        <f t="shared" si="168"/>
        <v>0</v>
      </c>
      <c r="BC173" s="5">
        <f t="shared" si="169"/>
        <v>0</v>
      </c>
      <c r="BD173" s="5">
        <f>IFERROR(SUM(AR173:BC173),0)*((Cockpit!$C$3)^1)</f>
        <v>-4480</v>
      </c>
      <c r="BE173" s="19">
        <f>INDEX('Team forecast'!$M$3:$AU$22,MATCH($B173,'Team forecast'!$B$3:$B$22,0),MATCH(BE$1,'Team forecast'!$M$2:$AU$2,0))</f>
        <v>0</v>
      </c>
      <c r="BF173" s="19">
        <f>INDEX('Team forecast'!$M$3:$AU$22,MATCH($B173,'Team forecast'!$B$3:$B$22,0),MATCH(BF$1,'Team forecast'!$M$2:$AU$2,0))</f>
        <v>0</v>
      </c>
      <c r="BG173" s="19">
        <f>INDEX('Team forecast'!$M$3:$AU$22,MATCH($B173,'Team forecast'!$B$3:$B$22,0),MATCH(BG$1,'Team forecast'!$M$2:$AU$2,0))</f>
        <v>0</v>
      </c>
      <c r="BH173" s="19">
        <f>INDEX('Team forecast'!$M$3:$AU$22,MATCH($B173,'Team forecast'!$B$3:$B$22,0),MATCH(BH$1,'Team forecast'!$M$2:$AU$2,0))</f>
        <v>0</v>
      </c>
      <c r="BI173" s="5">
        <f t="shared" si="170"/>
        <v>7000</v>
      </c>
      <c r="BJ173" s="5">
        <f>INDEX('Team forecast'!$M$3:$AU$22,MATCH($B173,'Team forecast'!$B$3:$B$22,0),MATCH(BJ$1,'Team forecast'!$M$2:$AU$2,0))*IF($Y173&gt;0,25000,0)</f>
        <v>0</v>
      </c>
      <c r="BK173" s="5">
        <f>INDEX('Team forecast'!$M$3:$AU$22,MATCH($B173,'Team forecast'!$B$3:$B$22,0),MATCH(BK$1,'Team forecast'!$M$2:$AU$2,0))*IF($Y173&gt;0,5000,0)</f>
        <v>0</v>
      </c>
      <c r="BL173" s="5">
        <f>INDEX('Team forecast'!$M$3:$AU$22,MATCH($B173,'Team forecast'!$B$3:$B$22,0),MATCH(BL$1,'Team forecast'!$M$2:$AU$2,0))*IF($Y173&gt;0,-15000,0)</f>
        <v>0</v>
      </c>
      <c r="BM173" s="5">
        <f t="shared" si="171"/>
        <v>0</v>
      </c>
      <c r="BN173" s="5">
        <f t="shared" si="172"/>
        <v>0</v>
      </c>
      <c r="BO173" s="5">
        <f t="shared" si="173"/>
        <v>0</v>
      </c>
      <c r="BP173" s="5">
        <f t="shared" si="174"/>
        <v>0</v>
      </c>
      <c r="BQ173" s="5">
        <f t="shared" si="175"/>
        <v>0</v>
      </c>
      <c r="BR173" s="5">
        <f t="shared" si="176"/>
        <v>-6400</v>
      </c>
      <c r="BS173" s="5">
        <f t="shared" si="177"/>
        <v>0</v>
      </c>
      <c r="BT173" s="5">
        <f t="shared" si="178"/>
        <v>0</v>
      </c>
      <c r="BU173" s="5">
        <f t="shared" si="179"/>
        <v>0</v>
      </c>
      <c r="BV173" s="5">
        <f>IFERROR(SUM(BJ173:BU173),0)*((Cockpit!$C$3)^2)</f>
        <v>-3135.9999999999995</v>
      </c>
      <c r="BW173" s="19">
        <f>INDEX('Team forecast'!$M$3:$AU$22,MATCH($B173,'Team forecast'!$B$3:$B$22,0),MATCH(BW$1,'Team forecast'!$M$2:$AU$2,0))</f>
        <v>0</v>
      </c>
      <c r="BX173" s="19">
        <f>INDEX('Team forecast'!$M$3:$AU$22,MATCH($B173,'Team forecast'!$B$3:$B$22,0),MATCH(BX$1,'Team forecast'!$M$2:$AU$2,0))</f>
        <v>0</v>
      </c>
      <c r="BY173" s="19">
        <f>INDEX('Team forecast'!$M$3:$AU$22,MATCH($B173,'Team forecast'!$B$3:$B$22,0),MATCH(BY$1,'Team forecast'!$M$2:$AU$2,0))</f>
        <v>0</v>
      </c>
      <c r="BZ173" s="19">
        <f>INDEX('Team forecast'!$M$3:$AU$22,MATCH($B173,'Team forecast'!$B$3:$B$22,0),MATCH(BZ$1,'Team forecast'!$M$2:$AU$2,0))</f>
        <v>0</v>
      </c>
      <c r="CA173" s="5">
        <f t="shared" si="180"/>
        <v>7000</v>
      </c>
      <c r="CB173" s="5">
        <f>INDEX('Team forecast'!$M$3:$AU$22,MATCH($B173,'Team forecast'!$B$3:$B$22,0),MATCH(CB$1,'Team forecast'!$M$2:$AU$2,0))*IF($Y173&gt;0,25000,0)</f>
        <v>0</v>
      </c>
      <c r="CC173" s="5">
        <f>INDEX('Team forecast'!$M$3:$AU$22,MATCH($B173,'Team forecast'!$B$3:$B$22,0),MATCH(CC$1,'Team forecast'!$M$2:$AU$2,0))*IF($Y173&gt;0,5000,0)</f>
        <v>0</v>
      </c>
      <c r="CD173" s="5">
        <f>INDEX('Team forecast'!$M$3:$AU$22,MATCH($B173,'Team forecast'!$B$3:$B$22,0),MATCH(CD$1,'Team forecast'!$M$2:$AU$2,0))*IF($Y173&gt;0,-15000,0)</f>
        <v>0</v>
      </c>
      <c r="CE173" s="5">
        <f t="shared" si="181"/>
        <v>0</v>
      </c>
      <c r="CF173" s="5">
        <f t="shared" si="182"/>
        <v>0</v>
      </c>
      <c r="CG173" s="5">
        <f t="shared" si="183"/>
        <v>0</v>
      </c>
      <c r="CH173" s="5">
        <f t="shared" si="184"/>
        <v>0</v>
      </c>
      <c r="CI173" s="5">
        <f t="shared" si="185"/>
        <v>0</v>
      </c>
      <c r="CJ173" s="5">
        <f t="shared" si="186"/>
        <v>-6400</v>
      </c>
      <c r="CK173" s="5">
        <f t="shared" si="187"/>
        <v>0</v>
      </c>
      <c r="CL173" s="5">
        <f t="shared" si="188"/>
        <v>0</v>
      </c>
      <c r="CM173" s="5">
        <f t="shared" si="189"/>
        <v>0</v>
      </c>
      <c r="CN173" s="5">
        <f>IFERROR(SUM(CB173:CM173),0)*((Cockpit!$C$3)^3)</f>
        <v>-2195.1999999999994</v>
      </c>
      <c r="CO173" s="19">
        <f>INDEX('Team forecast'!$M$3:$AU$22,MATCH($B173,'Team forecast'!$B$3:$B$22,0),MATCH(CO$1,'Team forecast'!$M$2:$AU$2,0))</f>
        <v>0</v>
      </c>
      <c r="CP173" s="19">
        <f>INDEX('Team forecast'!$M$3:$AU$22,MATCH($B173,'Team forecast'!$B$3:$B$22,0),MATCH(CP$1,'Team forecast'!$M$2:$AU$2,0))</f>
        <v>0</v>
      </c>
      <c r="CQ173" s="19">
        <f>INDEX('Team forecast'!$M$3:$AU$22,MATCH($B173,'Team forecast'!$B$3:$B$22,0),MATCH(CQ$1,'Team forecast'!$M$2:$AU$2,0))</f>
        <v>0</v>
      </c>
      <c r="CR173" s="19">
        <f>INDEX('Team forecast'!$M$3:$AU$22,MATCH($B173,'Team forecast'!$B$3:$B$22,0),MATCH(CR$1,'Team forecast'!$M$2:$AU$2,0))</f>
        <v>0</v>
      </c>
      <c r="CS173" s="5">
        <f t="shared" si="190"/>
        <v>7000</v>
      </c>
      <c r="CT173" s="5">
        <f>INDEX('Team forecast'!$M$3:$AU$22,MATCH($B173,'Team forecast'!$B$3:$B$22,0),MATCH(CT$1,'Team forecast'!$M$2:$AU$2,0))*IF($Y173&gt;0,25000,0)</f>
        <v>0</v>
      </c>
      <c r="CU173" s="5">
        <f>INDEX('Team forecast'!$M$3:$AU$22,MATCH($B173,'Team forecast'!$B$3:$B$22,0),MATCH(CU$1,'Team forecast'!$M$2:$AU$2,0))*IF($Y173&gt;0,5000,0)</f>
        <v>0</v>
      </c>
      <c r="CV173" s="5">
        <f>INDEX('Team forecast'!$M$3:$AU$22,MATCH($B173,'Team forecast'!$B$3:$B$22,0),MATCH(CV$1,'Team forecast'!$M$2:$AU$2,0))*IF($Y173&gt;0,-15000,0)</f>
        <v>0</v>
      </c>
      <c r="CW173" s="5">
        <f t="shared" si="191"/>
        <v>0</v>
      </c>
      <c r="CX173" s="5">
        <f t="shared" si="192"/>
        <v>0</v>
      </c>
      <c r="CY173" s="5">
        <f t="shared" si="193"/>
        <v>0</v>
      </c>
      <c r="CZ173" s="5">
        <f t="shared" si="194"/>
        <v>0</v>
      </c>
      <c r="DA173" s="5">
        <f t="shared" si="195"/>
        <v>0</v>
      </c>
      <c r="DB173" s="5">
        <f t="shared" si="196"/>
        <v>-6400</v>
      </c>
      <c r="DC173" s="5">
        <f t="shared" si="197"/>
        <v>0</v>
      </c>
      <c r="DD173" s="5">
        <f t="shared" si="198"/>
        <v>0</v>
      </c>
      <c r="DE173" s="5">
        <f t="shared" si="199"/>
        <v>0</v>
      </c>
      <c r="DF173" s="5">
        <f>IFERROR(SUM(CT173:DE173),0)*((Cockpit!$C$3)^4)</f>
        <v>-1536.6399999999994</v>
      </c>
      <c r="DG173" s="19">
        <f>INDEX('Team forecast'!$M$3:$AU$22,MATCH($B173,'Team forecast'!$B$3:$B$22,0),MATCH(DG$1,'Team forecast'!$M$2:$AU$2,0))</f>
        <v>0</v>
      </c>
      <c r="DH173" s="19">
        <f>INDEX('Team forecast'!$M$3:$AU$22,MATCH($B173,'Team forecast'!$B$3:$B$22,0),MATCH(DH$1,'Team forecast'!$M$2:$AU$2,0))</f>
        <v>0</v>
      </c>
      <c r="DI173" s="19">
        <f>INDEX('Team forecast'!$M$3:$AU$22,MATCH($B173,'Team forecast'!$B$3:$B$22,0),MATCH(DI$1,'Team forecast'!$M$2:$AU$2,0))</f>
        <v>0</v>
      </c>
      <c r="DJ173" s="19">
        <f>INDEX('Team forecast'!$M$3:$AU$22,MATCH($B173,'Team forecast'!$B$3:$B$22,0),MATCH(DJ$1,'Team forecast'!$M$2:$AU$2,0))</f>
        <v>0</v>
      </c>
      <c r="DK173" s="5">
        <f t="shared" si="200"/>
        <v>7000</v>
      </c>
      <c r="DL173" s="5">
        <f>INDEX('Team forecast'!$M$3:$AU$22,MATCH($B173,'Team forecast'!$B$3:$B$22,0),MATCH(DL$1,'Team forecast'!$M$2:$AU$2,0))*IF($Y173&gt;0,25000,0)</f>
        <v>0</v>
      </c>
      <c r="DM173" s="5">
        <f>INDEX('Team forecast'!$M$3:$AU$22,MATCH($B173,'Team forecast'!$B$3:$B$22,0),MATCH(DM$1,'Team forecast'!$M$2:$AU$2,0))*IF($Y173&gt;0,5000,0)</f>
        <v>0</v>
      </c>
      <c r="DN173" s="5">
        <f>INDEX('Team forecast'!$M$3:$AU$22,MATCH($B173,'Team forecast'!$B$3:$B$22,0),MATCH(DN$1,'Team forecast'!$M$2:$AU$2,0))*IF($Y173&gt;0,-15000,0)</f>
        <v>0</v>
      </c>
      <c r="DO173" s="5">
        <f t="shared" si="201"/>
        <v>0</v>
      </c>
      <c r="DP173" s="5">
        <f t="shared" si="202"/>
        <v>0</v>
      </c>
      <c r="DQ173" s="5">
        <f t="shared" si="203"/>
        <v>0</v>
      </c>
      <c r="DR173" s="5">
        <f t="shared" si="204"/>
        <v>0</v>
      </c>
      <c r="DS173" s="5">
        <f t="shared" si="205"/>
        <v>0</v>
      </c>
      <c r="DT173" s="5">
        <f t="shared" si="206"/>
        <v>-6400</v>
      </c>
      <c r="DU173" s="5">
        <f t="shared" si="207"/>
        <v>0</v>
      </c>
      <c r="DV173" s="5">
        <f t="shared" si="208"/>
        <v>0</v>
      </c>
      <c r="DW173" s="5">
        <f t="shared" si="209"/>
        <v>0</v>
      </c>
      <c r="DX173" s="5">
        <f>IFERROR(SUM(DL173:DW173),0)*((Cockpit!$C$3)^5)</f>
        <v>-1075.6479999999997</v>
      </c>
      <c r="DY173" s="5">
        <f t="shared" si="210"/>
        <v>-12623.279666666664</v>
      </c>
      <c r="DZ173" s="5" t="str">
        <f>IF(ISERROR(MATCH(A173,'Current squad'!B:B,0)),"No","Yes")</f>
        <v>No</v>
      </c>
      <c r="EA173" s="5" cm="1">
        <f t="array" ref="EA173">IFERROR(_xlfn.IFS(DZ173="Yes",0,DZ173="No",H173*1%),999999)</f>
        <v>43650</v>
      </c>
      <c r="EB173" s="5">
        <f t="shared" si="152"/>
        <v>4408650</v>
      </c>
      <c r="EC173" s="5">
        <f t="shared" si="211"/>
        <v>-56273.279666666662</v>
      </c>
      <c r="ED173" s="1">
        <f t="shared" si="153"/>
        <v>-1.2891931195112637E-2</v>
      </c>
      <c r="EE173" s="5">
        <f>RANK(EC173,$EC$2:$EC$572)+COUNTIF($EC$2:EC173,EC173)-1</f>
        <v>522</v>
      </c>
      <c r="EF173" s="4">
        <f>RANK(ED173,$ED$2:$ED$572)+COUNTIF($ED$2:ED173,ED173)-1</f>
        <v>563</v>
      </c>
    </row>
    <row r="174" spans="1:136" x14ac:dyDescent="0.3">
      <c r="A174" t="str">
        <f>IF(Holdet.dk!A174&lt;&gt;"",Holdet.dk!A174,"")</f>
        <v>Joel Matip</v>
      </c>
      <c r="B174" t="str">
        <f>INDEX(Holdet.dk!B:B,MATCH($A174,Holdet.dk!$A:$A,0))</f>
        <v>Liverpool</v>
      </c>
      <c r="C174" t="str">
        <f>INDEX(Holdet.dk!C:C,MATCH($A174,Holdet.dk!$A:$A,0))</f>
        <v>Defense</v>
      </c>
      <c r="D174" t="str">
        <f>INDEX(Holdet.dk!D:D,MATCH($A174,Holdet.dk!$A:$A,0))</f>
        <v>3.916.000</v>
      </c>
      <c r="E174" s="1">
        <f>IFERROR(_xlfn.NUMBERVALUE(INDEX(Holdet.dk!$E:$E,MATCH($A174,Holdet.dk!$A:$A,0)),","),0)</f>
        <v>4.0000000000000001E-3</v>
      </c>
      <c r="F174" t="str">
        <f>IF(INDEX(Lookup!H:H,MATCH('Master data'!A174,Lookup!G:G,0))=0,A174,INDEX(Lookup!H:H,MATCH('Master data'!A174,Lookup!G:G,0)))</f>
        <v>Joel Matip</v>
      </c>
      <c r="G174" t="str">
        <f>IFERROR(INDEX(Lookup!B:B,MATCH(INDEX(Rotowire!C:C,MATCH(F174,Rotowire!A:A,0)),Lookup!D:D,0)),"")</f>
        <v/>
      </c>
      <c r="H174" s="5">
        <f t="shared" si="144"/>
        <v>3916000</v>
      </c>
      <c r="I174" s="19">
        <f>IFERROR(INDEX('Team forecast'!$G$3:$I$22,MATCH($B174,'Team forecast'!$B$3:$B$22,0),MATCH(I$1,'Team forecast'!$G$2:$I$2,0)),0)</f>
        <v>1.0823529411764703</v>
      </c>
      <c r="J174" s="19">
        <f>IFERROR(INDEX('Team forecast'!$G$3:$I$22,MATCH($B174,'Team forecast'!$B$3:$B$22,0),MATCH(J$1,'Team forecast'!$G$2:$I$2,0)),0)</f>
        <v>0.66666666666666652</v>
      </c>
      <c r="K174" s="19">
        <f>IFERROR(INDEX('Team forecast'!$G$3:$I$22,MATCH($B174,'Team forecast'!$B$3:$B$22,0),MATCH(K$1,'Team forecast'!$G$2:$I$2,0)),0)</f>
        <v>1.2636055410679863</v>
      </c>
      <c r="L174">
        <f>SUMIFS(Rotowire!E:E,Rotowire!$A:$A,'Master data'!$F174)</f>
        <v>0</v>
      </c>
      <c r="M174" s="2">
        <f>SUMIFS(Rotowire!F:F,Rotowire!$A:$A,'Master data'!$F174)*I174</f>
        <v>0</v>
      </c>
      <c r="N174" s="2">
        <f>SUMIFS(Rotowire!G:G,Rotowire!$A:$A,'Master data'!$F174)*I174</f>
        <v>0</v>
      </c>
      <c r="O174" s="2">
        <f>SUMIFS(Rotowire!I:I,Rotowire!$A:$A,'Master data'!$F174)*I174</f>
        <v>0</v>
      </c>
      <c r="P174" s="2">
        <f>SUMIFS(Rotowire!W:W,Rotowire!$A:$A,'Master data'!$F174)*K174</f>
        <v>0</v>
      </c>
      <c r="Q174" s="2">
        <f>SUMIFS(Rotowire!Y:Y,Rotowire!$A:$A,'Master data'!$F174)*J174</f>
        <v>0</v>
      </c>
      <c r="R174" s="2">
        <f>SUMIFS(Rotowire!AB:AB,Rotowire!$A:$A,'Master data'!$F174)</f>
        <v>0</v>
      </c>
      <c r="S174" s="2">
        <f>SUMIFS(Rotowire!AC:AC,Rotowire!$A:$A,'Master data'!$F174)</f>
        <v>0</v>
      </c>
      <c r="T174" s="2">
        <f>INDEX('Team forecast'!D$3:D$22,MATCH($B174,'Team forecast'!$B$3:$B$22,0))</f>
        <v>2.76</v>
      </c>
      <c r="U174" s="2">
        <f>INDEX('Team forecast'!E$3:E$22,MATCH($B174,'Team forecast'!$B$3:$B$22,0))</f>
        <v>0.5</v>
      </c>
      <c r="V174" s="2">
        <f>INDEX('Team forecast'!J$3:J$22,MATCH($B174,'Team forecast'!$B$3:$B$22,0))</f>
        <v>0.83899999999999997</v>
      </c>
      <c r="W174" s="2">
        <f>INDEX('Team forecast'!K$3:K$22,MATCH($B174,'Team forecast'!$B$3:$B$22,0))</f>
        <v>0.1164</v>
      </c>
      <c r="X174" s="2">
        <f>INDEX('Team forecast'!L$3:L$22,MATCH($B174,'Team forecast'!$B$3:$B$22,0))</f>
        <v>4.4699999999999997E-2</v>
      </c>
      <c r="Y174" s="5">
        <f t="shared" si="145"/>
        <v>-5000</v>
      </c>
      <c r="Z174" s="5">
        <f t="shared" si="146"/>
        <v>0</v>
      </c>
      <c r="AA174" s="5">
        <f t="shared" si="147"/>
        <v>0</v>
      </c>
      <c r="AB174" s="5">
        <f t="shared" si="148"/>
        <v>0</v>
      </c>
      <c r="AC174" s="5">
        <f t="shared" si="149"/>
        <v>0</v>
      </c>
      <c r="AD174" s="5">
        <f t="shared" si="154"/>
        <v>0</v>
      </c>
      <c r="AE174" s="5">
        <f t="shared" si="155"/>
        <v>0</v>
      </c>
      <c r="AF174" s="5">
        <f t="shared" si="150"/>
        <v>0</v>
      </c>
      <c r="AG174" s="5">
        <f t="shared" si="151"/>
        <v>0</v>
      </c>
      <c r="AH174" s="5">
        <f t="shared" si="156"/>
        <v>0</v>
      </c>
      <c r="AI174" s="5">
        <f t="shared" si="157"/>
        <v>0</v>
      </c>
      <c r="AJ174" s="5">
        <f t="shared" si="158"/>
        <v>0</v>
      </c>
      <c r="AK174" s="5">
        <f t="shared" si="159"/>
        <v>0</v>
      </c>
      <c r="AL174" s="5">
        <f>IFERROR(SUM(Y174:AK174),-5000)*((Cockpit!$C$3)^0)</f>
        <v>-5000</v>
      </c>
      <c r="AM174" s="19">
        <f>INDEX('Team forecast'!$M$3:$AU$22,MATCH($B174,'Team forecast'!$B$3:$B$22,0),MATCH(AM$1,'Team forecast'!$M$2:$AU$2,0))</f>
        <v>0</v>
      </c>
      <c r="AN174" s="19">
        <f>INDEX('Team forecast'!$M$3:$AU$22,MATCH($B174,'Team forecast'!$B$3:$B$22,0),MATCH(AN$1,'Team forecast'!$M$2:$AU$2,0))</f>
        <v>0</v>
      </c>
      <c r="AO174" s="19">
        <f>INDEX('Team forecast'!$M$3:$AU$22,MATCH($B174,'Team forecast'!$B$3:$B$22,0),MATCH(AO$1,'Team forecast'!$M$2:$AU$2,0))</f>
        <v>0</v>
      </c>
      <c r="AP174" s="19">
        <f>INDEX('Team forecast'!$M$3:$AU$22,MATCH($B174,'Team forecast'!$B$3:$B$22,0),MATCH(AP$1,'Team forecast'!$M$2:$AU$2,0))</f>
        <v>0</v>
      </c>
      <c r="AQ174" s="5">
        <f t="shared" si="160"/>
        <v>-5000</v>
      </c>
      <c r="AR174" s="5">
        <f>INDEX('Team forecast'!$M$3:$AU$22,MATCH($B174,'Team forecast'!$B$3:$B$22,0),MATCH(AR$1,'Team forecast'!$M$2:$AU$2,0))*IF($Y174&gt;0,25000,0)</f>
        <v>0</v>
      </c>
      <c r="AS174" s="5">
        <f>INDEX('Team forecast'!$M$3:$AU$22,MATCH($B174,'Team forecast'!$B$3:$B$22,0),MATCH(AS$1,'Team forecast'!$M$2:$AU$2,0))*IF($Y174&gt;0,5000,0)</f>
        <v>0</v>
      </c>
      <c r="AT174" s="5">
        <f>INDEX('Team forecast'!$M$3:$AU$22,MATCH($B174,'Team forecast'!$B$3:$B$22,0),MATCH(AT$1,'Team forecast'!$M$2:$AU$2,0))*IF($Y174&gt;0,-15000,0)</f>
        <v>0</v>
      </c>
      <c r="AU174" s="5">
        <f t="shared" si="161"/>
        <v>0</v>
      </c>
      <c r="AV174" s="5">
        <f t="shared" si="162"/>
        <v>0</v>
      </c>
      <c r="AW174" s="5">
        <f t="shared" si="163"/>
        <v>0</v>
      </c>
      <c r="AX174" s="5">
        <f t="shared" si="164"/>
        <v>0</v>
      </c>
      <c r="AY174" s="5">
        <f t="shared" si="165"/>
        <v>0</v>
      </c>
      <c r="AZ174" s="5">
        <f t="shared" si="166"/>
        <v>0</v>
      </c>
      <c r="BA174" s="5">
        <f t="shared" si="167"/>
        <v>0</v>
      </c>
      <c r="BB174" s="5">
        <f t="shared" si="168"/>
        <v>0</v>
      </c>
      <c r="BC174" s="5">
        <f t="shared" si="169"/>
        <v>0</v>
      </c>
      <c r="BD174" s="5">
        <f>IFERROR(SUM(AR174:BC174),0)*((Cockpit!$C$3)^1)</f>
        <v>0</v>
      </c>
      <c r="BE174" s="19">
        <f>INDEX('Team forecast'!$M$3:$AU$22,MATCH($B174,'Team forecast'!$B$3:$B$22,0),MATCH(BE$1,'Team forecast'!$M$2:$AU$2,0))</f>
        <v>0</v>
      </c>
      <c r="BF174" s="19">
        <f>INDEX('Team forecast'!$M$3:$AU$22,MATCH($B174,'Team forecast'!$B$3:$B$22,0),MATCH(BF$1,'Team forecast'!$M$2:$AU$2,0))</f>
        <v>0</v>
      </c>
      <c r="BG174" s="19">
        <f>INDEX('Team forecast'!$M$3:$AU$22,MATCH($B174,'Team forecast'!$B$3:$B$22,0),MATCH(BG$1,'Team forecast'!$M$2:$AU$2,0))</f>
        <v>0</v>
      </c>
      <c r="BH174" s="19">
        <f>INDEX('Team forecast'!$M$3:$AU$22,MATCH($B174,'Team forecast'!$B$3:$B$22,0),MATCH(BH$1,'Team forecast'!$M$2:$AU$2,0))</f>
        <v>0</v>
      </c>
      <c r="BI174" s="5">
        <f t="shared" si="170"/>
        <v>-5000</v>
      </c>
      <c r="BJ174" s="5">
        <f>INDEX('Team forecast'!$M$3:$AU$22,MATCH($B174,'Team forecast'!$B$3:$B$22,0),MATCH(BJ$1,'Team forecast'!$M$2:$AU$2,0))*IF($Y174&gt;0,25000,0)</f>
        <v>0</v>
      </c>
      <c r="BK174" s="5">
        <f>INDEX('Team forecast'!$M$3:$AU$22,MATCH($B174,'Team forecast'!$B$3:$B$22,0),MATCH(BK$1,'Team forecast'!$M$2:$AU$2,0))*IF($Y174&gt;0,5000,0)</f>
        <v>0</v>
      </c>
      <c r="BL174" s="5">
        <f>INDEX('Team forecast'!$M$3:$AU$22,MATCH($B174,'Team forecast'!$B$3:$B$22,0),MATCH(BL$1,'Team forecast'!$M$2:$AU$2,0))*IF($Y174&gt;0,-15000,0)</f>
        <v>0</v>
      </c>
      <c r="BM174" s="5">
        <f t="shared" si="171"/>
        <v>0</v>
      </c>
      <c r="BN174" s="5">
        <f t="shared" si="172"/>
        <v>0</v>
      </c>
      <c r="BO174" s="5">
        <f t="shared" si="173"/>
        <v>0</v>
      </c>
      <c r="BP174" s="5">
        <f t="shared" si="174"/>
        <v>0</v>
      </c>
      <c r="BQ174" s="5">
        <f t="shared" si="175"/>
        <v>0</v>
      </c>
      <c r="BR174" s="5">
        <f t="shared" si="176"/>
        <v>0</v>
      </c>
      <c r="BS174" s="5">
        <f t="shared" si="177"/>
        <v>0</v>
      </c>
      <c r="BT174" s="5">
        <f t="shared" si="178"/>
        <v>0</v>
      </c>
      <c r="BU174" s="5">
        <f t="shared" si="179"/>
        <v>0</v>
      </c>
      <c r="BV174" s="5">
        <f>IFERROR(SUM(BJ174:BU174),0)*((Cockpit!$C$3)^2)</f>
        <v>0</v>
      </c>
      <c r="BW174" s="19">
        <f>INDEX('Team forecast'!$M$3:$AU$22,MATCH($B174,'Team forecast'!$B$3:$B$22,0),MATCH(BW$1,'Team forecast'!$M$2:$AU$2,0))</f>
        <v>0</v>
      </c>
      <c r="BX174" s="19">
        <f>INDEX('Team forecast'!$M$3:$AU$22,MATCH($B174,'Team forecast'!$B$3:$B$22,0),MATCH(BX$1,'Team forecast'!$M$2:$AU$2,0))</f>
        <v>0</v>
      </c>
      <c r="BY174" s="19">
        <f>INDEX('Team forecast'!$M$3:$AU$22,MATCH($B174,'Team forecast'!$B$3:$B$22,0),MATCH(BY$1,'Team forecast'!$M$2:$AU$2,0))</f>
        <v>0</v>
      </c>
      <c r="BZ174" s="19">
        <f>INDEX('Team forecast'!$M$3:$AU$22,MATCH($B174,'Team forecast'!$B$3:$B$22,0),MATCH(BZ$1,'Team forecast'!$M$2:$AU$2,0))</f>
        <v>0</v>
      </c>
      <c r="CA174" s="5">
        <f t="shared" si="180"/>
        <v>-5000</v>
      </c>
      <c r="CB174" s="5">
        <f>INDEX('Team forecast'!$M$3:$AU$22,MATCH($B174,'Team forecast'!$B$3:$B$22,0),MATCH(CB$1,'Team forecast'!$M$2:$AU$2,0))*IF($Y174&gt;0,25000,0)</f>
        <v>0</v>
      </c>
      <c r="CC174" s="5">
        <f>INDEX('Team forecast'!$M$3:$AU$22,MATCH($B174,'Team forecast'!$B$3:$B$22,0),MATCH(CC$1,'Team forecast'!$M$2:$AU$2,0))*IF($Y174&gt;0,5000,0)</f>
        <v>0</v>
      </c>
      <c r="CD174" s="5">
        <f>INDEX('Team forecast'!$M$3:$AU$22,MATCH($B174,'Team forecast'!$B$3:$B$22,0),MATCH(CD$1,'Team forecast'!$M$2:$AU$2,0))*IF($Y174&gt;0,-15000,0)</f>
        <v>0</v>
      </c>
      <c r="CE174" s="5">
        <f t="shared" si="181"/>
        <v>0</v>
      </c>
      <c r="CF174" s="5">
        <f t="shared" si="182"/>
        <v>0</v>
      </c>
      <c r="CG174" s="5">
        <f t="shared" si="183"/>
        <v>0</v>
      </c>
      <c r="CH174" s="5">
        <f t="shared" si="184"/>
        <v>0</v>
      </c>
      <c r="CI174" s="5">
        <f t="shared" si="185"/>
        <v>0</v>
      </c>
      <c r="CJ174" s="5">
        <f t="shared" si="186"/>
        <v>0</v>
      </c>
      <c r="CK174" s="5">
        <f t="shared" si="187"/>
        <v>0</v>
      </c>
      <c r="CL174" s="5">
        <f t="shared" si="188"/>
        <v>0</v>
      </c>
      <c r="CM174" s="5">
        <f t="shared" si="189"/>
        <v>0</v>
      </c>
      <c r="CN174" s="5">
        <f>IFERROR(SUM(CB174:CM174),0)*((Cockpit!$C$3)^3)</f>
        <v>0</v>
      </c>
      <c r="CO174" s="19">
        <f>INDEX('Team forecast'!$M$3:$AU$22,MATCH($B174,'Team forecast'!$B$3:$B$22,0),MATCH(CO$1,'Team forecast'!$M$2:$AU$2,0))</f>
        <v>0</v>
      </c>
      <c r="CP174" s="19">
        <f>INDEX('Team forecast'!$M$3:$AU$22,MATCH($B174,'Team forecast'!$B$3:$B$22,0),MATCH(CP$1,'Team forecast'!$M$2:$AU$2,0))</f>
        <v>0</v>
      </c>
      <c r="CQ174" s="19">
        <f>INDEX('Team forecast'!$M$3:$AU$22,MATCH($B174,'Team forecast'!$B$3:$B$22,0),MATCH(CQ$1,'Team forecast'!$M$2:$AU$2,0))</f>
        <v>0</v>
      </c>
      <c r="CR174" s="19">
        <f>INDEX('Team forecast'!$M$3:$AU$22,MATCH($B174,'Team forecast'!$B$3:$B$22,0),MATCH(CR$1,'Team forecast'!$M$2:$AU$2,0))</f>
        <v>0</v>
      </c>
      <c r="CS174" s="5">
        <f t="shared" si="190"/>
        <v>-5000</v>
      </c>
      <c r="CT174" s="5">
        <f>INDEX('Team forecast'!$M$3:$AU$22,MATCH($B174,'Team forecast'!$B$3:$B$22,0),MATCH(CT$1,'Team forecast'!$M$2:$AU$2,0))*IF($Y174&gt;0,25000,0)</f>
        <v>0</v>
      </c>
      <c r="CU174" s="5">
        <f>INDEX('Team forecast'!$M$3:$AU$22,MATCH($B174,'Team forecast'!$B$3:$B$22,0),MATCH(CU$1,'Team forecast'!$M$2:$AU$2,0))*IF($Y174&gt;0,5000,0)</f>
        <v>0</v>
      </c>
      <c r="CV174" s="5">
        <f>INDEX('Team forecast'!$M$3:$AU$22,MATCH($B174,'Team forecast'!$B$3:$B$22,0),MATCH(CV$1,'Team forecast'!$M$2:$AU$2,0))*IF($Y174&gt;0,-15000,0)</f>
        <v>0</v>
      </c>
      <c r="CW174" s="5">
        <f t="shared" si="191"/>
        <v>0</v>
      </c>
      <c r="CX174" s="5">
        <f t="shared" si="192"/>
        <v>0</v>
      </c>
      <c r="CY174" s="5">
        <f t="shared" si="193"/>
        <v>0</v>
      </c>
      <c r="CZ174" s="5">
        <f t="shared" si="194"/>
        <v>0</v>
      </c>
      <c r="DA174" s="5">
        <f t="shared" si="195"/>
        <v>0</v>
      </c>
      <c r="DB174" s="5">
        <f t="shared" si="196"/>
        <v>0</v>
      </c>
      <c r="DC174" s="5">
        <f t="shared" si="197"/>
        <v>0</v>
      </c>
      <c r="DD174" s="5">
        <f t="shared" si="198"/>
        <v>0</v>
      </c>
      <c r="DE174" s="5">
        <f t="shared" si="199"/>
        <v>0</v>
      </c>
      <c r="DF174" s="5">
        <f>IFERROR(SUM(CT174:DE174),0)*((Cockpit!$C$3)^4)</f>
        <v>0</v>
      </c>
      <c r="DG174" s="19">
        <f>INDEX('Team forecast'!$M$3:$AU$22,MATCH($B174,'Team forecast'!$B$3:$B$22,0),MATCH(DG$1,'Team forecast'!$M$2:$AU$2,0))</f>
        <v>0</v>
      </c>
      <c r="DH174" s="19">
        <f>INDEX('Team forecast'!$M$3:$AU$22,MATCH($B174,'Team forecast'!$B$3:$B$22,0),MATCH(DH$1,'Team forecast'!$M$2:$AU$2,0))</f>
        <v>0</v>
      </c>
      <c r="DI174" s="19">
        <f>INDEX('Team forecast'!$M$3:$AU$22,MATCH($B174,'Team forecast'!$B$3:$B$22,0),MATCH(DI$1,'Team forecast'!$M$2:$AU$2,0))</f>
        <v>0</v>
      </c>
      <c r="DJ174" s="19">
        <f>INDEX('Team forecast'!$M$3:$AU$22,MATCH($B174,'Team forecast'!$B$3:$B$22,0),MATCH(DJ$1,'Team forecast'!$M$2:$AU$2,0))</f>
        <v>0</v>
      </c>
      <c r="DK174" s="5">
        <f t="shared" si="200"/>
        <v>-5000</v>
      </c>
      <c r="DL174" s="5">
        <f>INDEX('Team forecast'!$M$3:$AU$22,MATCH($B174,'Team forecast'!$B$3:$B$22,0),MATCH(DL$1,'Team forecast'!$M$2:$AU$2,0))*IF($Y174&gt;0,25000,0)</f>
        <v>0</v>
      </c>
      <c r="DM174" s="5">
        <f>INDEX('Team forecast'!$M$3:$AU$22,MATCH($B174,'Team forecast'!$B$3:$B$22,0),MATCH(DM$1,'Team forecast'!$M$2:$AU$2,0))*IF($Y174&gt;0,5000,0)</f>
        <v>0</v>
      </c>
      <c r="DN174" s="5">
        <f>INDEX('Team forecast'!$M$3:$AU$22,MATCH($B174,'Team forecast'!$B$3:$B$22,0),MATCH(DN$1,'Team forecast'!$M$2:$AU$2,0))*IF($Y174&gt;0,-15000,0)</f>
        <v>0</v>
      </c>
      <c r="DO174" s="5">
        <f t="shared" si="201"/>
        <v>0</v>
      </c>
      <c r="DP174" s="5">
        <f t="shared" si="202"/>
        <v>0</v>
      </c>
      <c r="DQ174" s="5">
        <f t="shared" si="203"/>
        <v>0</v>
      </c>
      <c r="DR174" s="5">
        <f t="shared" si="204"/>
        <v>0</v>
      </c>
      <c r="DS174" s="5">
        <f t="shared" si="205"/>
        <v>0</v>
      </c>
      <c r="DT174" s="5">
        <f t="shared" si="206"/>
        <v>0</v>
      </c>
      <c r="DU174" s="5">
        <f t="shared" si="207"/>
        <v>0</v>
      </c>
      <c r="DV174" s="5">
        <f t="shared" si="208"/>
        <v>0</v>
      </c>
      <c r="DW174" s="5">
        <f t="shared" si="209"/>
        <v>0</v>
      </c>
      <c r="DX174" s="5">
        <f>IFERROR(SUM(DL174:DW174),0)*((Cockpit!$C$3)^5)</f>
        <v>0</v>
      </c>
      <c r="DY174" s="5">
        <f t="shared" si="210"/>
        <v>-5000</v>
      </c>
      <c r="DZ174" s="5" t="str">
        <f>IF(ISERROR(MATCH(A174,'Current squad'!B:B,0)),"No","Yes")</f>
        <v>No</v>
      </c>
      <c r="EA174" s="5" cm="1">
        <f t="array" ref="EA174">IFERROR(_xlfn.IFS(DZ174="Yes",0,DZ174="No",H174*1%),999999)</f>
        <v>39160</v>
      </c>
      <c r="EB174" s="5">
        <f t="shared" si="152"/>
        <v>3955160</v>
      </c>
      <c r="EC174" s="5">
        <f t="shared" si="211"/>
        <v>-44160</v>
      </c>
      <c r="ED174" s="1">
        <f t="shared" si="153"/>
        <v>-1.1276813074565883E-2</v>
      </c>
      <c r="EE174" s="5">
        <f>RANK(EC174,$EC$2:$EC$572)+COUNTIF($EC$2:EC174,EC174)-1</f>
        <v>450</v>
      </c>
      <c r="EF174" s="4">
        <f>RANK(ED174,$ED$2:$ED$572)+COUNTIF($ED$2:ED174,ED174)-1</f>
        <v>288</v>
      </c>
    </row>
    <row r="175" spans="1:136" x14ac:dyDescent="0.3">
      <c r="A175" t="str">
        <f>IF(Holdet.dk!A175&lt;&gt;"",Holdet.dk!A175,"")</f>
        <v>Ainsley Maitland-Niles</v>
      </c>
      <c r="B175" t="str">
        <f>INDEX(Holdet.dk!B:B,MATCH($A175,Holdet.dk!$A:$A,0))</f>
        <v>West Bromwich</v>
      </c>
      <c r="C175" t="str">
        <f>INDEX(Holdet.dk!C:C,MATCH($A175,Holdet.dk!$A:$A,0))</f>
        <v>Midfield</v>
      </c>
      <c r="D175" t="str">
        <f>INDEX(Holdet.dk!D:D,MATCH($A175,Holdet.dk!$A:$A,0))</f>
        <v>3.593.000</v>
      </c>
      <c r="E175" s="1">
        <f>IFERROR(_xlfn.NUMBERVALUE(INDEX(Holdet.dk!$E:$E,MATCH($A175,Holdet.dk!$A:$A,0)),","),0)</f>
        <v>3.0000000000000001E-3</v>
      </c>
      <c r="F175" t="str">
        <f>IF(INDEX(Lookup!H:H,MATCH('Master data'!A175,Lookup!G:G,0))=0,A175,INDEX(Lookup!H:H,MATCH('Master data'!A175,Lookup!G:G,0)))</f>
        <v>Ainsley Maitland-Niles</v>
      </c>
      <c r="G175" t="str">
        <f>IFERROR(INDEX(Lookup!B:B,MATCH(INDEX(Rotowire!C:C,MATCH(F175,Rotowire!A:A,0)),Lookup!D:D,0)),"")</f>
        <v/>
      </c>
      <c r="H175" s="5">
        <f t="shared" si="144"/>
        <v>3593000</v>
      </c>
      <c r="I175" s="19">
        <f>IFERROR(INDEX('Team forecast'!$G$3:$I$22,MATCH($B175,'Team forecast'!$B$3:$B$22,0),MATCH(I$1,'Team forecast'!$G$2:$I$2,0)),0)</f>
        <v>1.1504424778761062</v>
      </c>
      <c r="J175" s="19">
        <f>IFERROR(INDEX('Team forecast'!$G$3:$I$22,MATCH($B175,'Team forecast'!$B$3:$B$22,0),MATCH(J$1,'Team forecast'!$G$2:$I$2,0)),0)</f>
        <v>0.79646017699115057</v>
      </c>
      <c r="K175" s="19">
        <f>IFERROR(INDEX('Team forecast'!$G$3:$I$22,MATCH($B175,'Team forecast'!$B$3:$B$22,0),MATCH(K$1,'Team forecast'!$G$2:$I$2,0)),0)</f>
        <v>2.0662361027698317</v>
      </c>
      <c r="L175">
        <f>SUMIFS(Rotowire!E:E,Rotowire!$A:$A,'Master data'!$F175)</f>
        <v>0</v>
      </c>
      <c r="M175" s="2">
        <f>SUMIFS(Rotowire!F:F,Rotowire!$A:$A,'Master data'!$F175)*I175</f>
        <v>0</v>
      </c>
      <c r="N175" s="2">
        <f>SUMIFS(Rotowire!G:G,Rotowire!$A:$A,'Master data'!$F175)*I175</f>
        <v>0</v>
      </c>
      <c r="O175" s="2">
        <f>SUMIFS(Rotowire!I:I,Rotowire!$A:$A,'Master data'!$F175)*I175</f>
        <v>0</v>
      </c>
      <c r="P175" s="2">
        <f>SUMIFS(Rotowire!W:W,Rotowire!$A:$A,'Master data'!$F175)*K175</f>
        <v>0</v>
      </c>
      <c r="Q175" s="2">
        <f>SUMIFS(Rotowire!Y:Y,Rotowire!$A:$A,'Master data'!$F175)*J175</f>
        <v>0</v>
      </c>
      <c r="R175" s="2">
        <f>SUMIFS(Rotowire!AB:AB,Rotowire!$A:$A,'Master data'!$F175)</f>
        <v>0</v>
      </c>
      <c r="S175" s="2">
        <f>SUMIFS(Rotowire!AC:AC,Rotowire!$A:$A,'Master data'!$F175)</f>
        <v>0</v>
      </c>
      <c r="T175" s="2">
        <f>INDEX('Team forecast'!D$3:D$22,MATCH($B175,'Team forecast'!$B$3:$B$22,0))</f>
        <v>1.3</v>
      </c>
      <c r="U175" s="2">
        <f>INDEX('Team forecast'!E$3:E$22,MATCH($B175,'Team forecast'!$B$3:$B$22,0))</f>
        <v>1.8</v>
      </c>
      <c r="V175" s="2">
        <f>INDEX('Team forecast'!J$3:J$22,MATCH($B175,'Team forecast'!$B$3:$B$22,0))</f>
        <v>0.27679999999999999</v>
      </c>
      <c r="W175" s="2">
        <f>INDEX('Team forecast'!K$3:K$22,MATCH($B175,'Team forecast'!$B$3:$B$22,0))</f>
        <v>0.23730000000000001</v>
      </c>
      <c r="X175" s="2">
        <f>INDEX('Team forecast'!L$3:L$22,MATCH($B175,'Team forecast'!$B$3:$B$22,0))</f>
        <v>0.4859</v>
      </c>
      <c r="Y175" s="5">
        <f t="shared" si="145"/>
        <v>-5000</v>
      </c>
      <c r="Z175" s="5">
        <f t="shared" si="146"/>
        <v>0</v>
      </c>
      <c r="AA175" s="5">
        <f t="shared" si="147"/>
        <v>0</v>
      </c>
      <c r="AB175" s="5">
        <f t="shared" si="148"/>
        <v>0</v>
      </c>
      <c r="AC175" s="5">
        <f t="shared" si="149"/>
        <v>0</v>
      </c>
      <c r="AD175" s="5">
        <f t="shared" si="154"/>
        <v>0</v>
      </c>
      <c r="AE175" s="5">
        <f t="shared" si="155"/>
        <v>0</v>
      </c>
      <c r="AF175" s="5">
        <f t="shared" si="150"/>
        <v>0</v>
      </c>
      <c r="AG175" s="5">
        <f t="shared" si="151"/>
        <v>0</v>
      </c>
      <c r="AH175" s="5">
        <f t="shared" si="156"/>
        <v>0</v>
      </c>
      <c r="AI175" s="5">
        <f t="shared" si="157"/>
        <v>0</v>
      </c>
      <c r="AJ175" s="5">
        <f t="shared" si="158"/>
        <v>0</v>
      </c>
      <c r="AK175" s="5">
        <f t="shared" si="159"/>
        <v>0</v>
      </c>
      <c r="AL175" s="5">
        <f>IFERROR(SUM(Y175:AK175),-5000)*((Cockpit!$C$3)^0)</f>
        <v>-5000</v>
      </c>
      <c r="AM175" s="19">
        <f>INDEX('Team forecast'!$M$3:$AU$22,MATCH($B175,'Team forecast'!$B$3:$B$22,0),MATCH(AM$1,'Team forecast'!$M$2:$AU$2,0))</f>
        <v>0</v>
      </c>
      <c r="AN175" s="19">
        <f>INDEX('Team forecast'!$M$3:$AU$22,MATCH($B175,'Team forecast'!$B$3:$B$22,0),MATCH(AN$1,'Team forecast'!$M$2:$AU$2,0))</f>
        <v>0</v>
      </c>
      <c r="AO175" s="19">
        <f>INDEX('Team forecast'!$M$3:$AU$22,MATCH($B175,'Team forecast'!$B$3:$B$22,0),MATCH(AO$1,'Team forecast'!$M$2:$AU$2,0))</f>
        <v>0</v>
      </c>
      <c r="AP175" s="19">
        <f>INDEX('Team forecast'!$M$3:$AU$22,MATCH($B175,'Team forecast'!$B$3:$B$22,0),MATCH(AP$1,'Team forecast'!$M$2:$AU$2,0))</f>
        <v>0</v>
      </c>
      <c r="AQ175" s="5">
        <f t="shared" si="160"/>
        <v>-5000</v>
      </c>
      <c r="AR175" s="5">
        <f>INDEX('Team forecast'!$M$3:$AU$22,MATCH($B175,'Team forecast'!$B$3:$B$22,0),MATCH(AR$1,'Team forecast'!$M$2:$AU$2,0))*IF($Y175&gt;0,25000,0)</f>
        <v>0</v>
      </c>
      <c r="AS175" s="5">
        <f>INDEX('Team forecast'!$M$3:$AU$22,MATCH($B175,'Team forecast'!$B$3:$B$22,0),MATCH(AS$1,'Team forecast'!$M$2:$AU$2,0))*IF($Y175&gt;0,5000,0)</f>
        <v>0</v>
      </c>
      <c r="AT175" s="5">
        <f>INDEX('Team forecast'!$M$3:$AU$22,MATCH($B175,'Team forecast'!$B$3:$B$22,0),MATCH(AT$1,'Team forecast'!$M$2:$AU$2,0))*IF($Y175&gt;0,-15000,0)</f>
        <v>0</v>
      </c>
      <c r="AU175" s="5">
        <f t="shared" si="161"/>
        <v>0</v>
      </c>
      <c r="AV175" s="5">
        <f t="shared" si="162"/>
        <v>0</v>
      </c>
      <c r="AW175" s="5">
        <f t="shared" si="163"/>
        <v>0</v>
      </c>
      <c r="AX175" s="5">
        <f t="shared" si="164"/>
        <v>0</v>
      </c>
      <c r="AY175" s="5">
        <f t="shared" si="165"/>
        <v>0</v>
      </c>
      <c r="AZ175" s="5">
        <f t="shared" si="166"/>
        <v>0</v>
      </c>
      <c r="BA175" s="5">
        <f t="shared" si="167"/>
        <v>0</v>
      </c>
      <c r="BB175" s="5">
        <f t="shared" si="168"/>
        <v>0</v>
      </c>
      <c r="BC175" s="5">
        <f t="shared" si="169"/>
        <v>0</v>
      </c>
      <c r="BD175" s="5">
        <f>IFERROR(SUM(AR175:BC175),0)*((Cockpit!$C$3)^1)</f>
        <v>0</v>
      </c>
      <c r="BE175" s="19">
        <f>INDEX('Team forecast'!$M$3:$AU$22,MATCH($B175,'Team forecast'!$B$3:$B$22,0),MATCH(BE$1,'Team forecast'!$M$2:$AU$2,0))</f>
        <v>0</v>
      </c>
      <c r="BF175" s="19">
        <f>INDEX('Team forecast'!$M$3:$AU$22,MATCH($B175,'Team forecast'!$B$3:$B$22,0),MATCH(BF$1,'Team forecast'!$M$2:$AU$2,0))</f>
        <v>0</v>
      </c>
      <c r="BG175" s="19">
        <f>INDEX('Team forecast'!$M$3:$AU$22,MATCH($B175,'Team forecast'!$B$3:$B$22,0),MATCH(BG$1,'Team forecast'!$M$2:$AU$2,0))</f>
        <v>0</v>
      </c>
      <c r="BH175" s="19">
        <f>INDEX('Team forecast'!$M$3:$AU$22,MATCH($B175,'Team forecast'!$B$3:$B$22,0),MATCH(BH$1,'Team forecast'!$M$2:$AU$2,0))</f>
        <v>0</v>
      </c>
      <c r="BI175" s="5">
        <f t="shared" si="170"/>
        <v>-5000</v>
      </c>
      <c r="BJ175" s="5">
        <f>INDEX('Team forecast'!$M$3:$AU$22,MATCH($B175,'Team forecast'!$B$3:$B$22,0),MATCH(BJ$1,'Team forecast'!$M$2:$AU$2,0))*IF($Y175&gt;0,25000,0)</f>
        <v>0</v>
      </c>
      <c r="BK175" s="5">
        <f>INDEX('Team forecast'!$M$3:$AU$22,MATCH($B175,'Team forecast'!$B$3:$B$22,0),MATCH(BK$1,'Team forecast'!$M$2:$AU$2,0))*IF($Y175&gt;0,5000,0)</f>
        <v>0</v>
      </c>
      <c r="BL175" s="5">
        <f>INDEX('Team forecast'!$M$3:$AU$22,MATCH($B175,'Team forecast'!$B$3:$B$22,0),MATCH(BL$1,'Team forecast'!$M$2:$AU$2,0))*IF($Y175&gt;0,-15000,0)</f>
        <v>0</v>
      </c>
      <c r="BM175" s="5">
        <f t="shared" si="171"/>
        <v>0</v>
      </c>
      <c r="BN175" s="5">
        <f t="shared" si="172"/>
        <v>0</v>
      </c>
      <c r="BO175" s="5">
        <f t="shared" si="173"/>
        <v>0</v>
      </c>
      <c r="BP175" s="5">
        <f t="shared" si="174"/>
        <v>0</v>
      </c>
      <c r="BQ175" s="5">
        <f t="shared" si="175"/>
        <v>0</v>
      </c>
      <c r="BR175" s="5">
        <f t="shared" si="176"/>
        <v>0</v>
      </c>
      <c r="BS175" s="5">
        <f t="shared" si="177"/>
        <v>0</v>
      </c>
      <c r="BT175" s="5">
        <f t="shared" si="178"/>
        <v>0</v>
      </c>
      <c r="BU175" s="5">
        <f t="shared" si="179"/>
        <v>0</v>
      </c>
      <c r="BV175" s="5">
        <f>IFERROR(SUM(BJ175:BU175),0)*((Cockpit!$C$3)^2)</f>
        <v>0</v>
      </c>
      <c r="BW175" s="19">
        <f>INDEX('Team forecast'!$M$3:$AU$22,MATCH($B175,'Team forecast'!$B$3:$B$22,0),MATCH(BW$1,'Team forecast'!$M$2:$AU$2,0))</f>
        <v>0</v>
      </c>
      <c r="BX175" s="19">
        <f>INDEX('Team forecast'!$M$3:$AU$22,MATCH($B175,'Team forecast'!$B$3:$B$22,0),MATCH(BX$1,'Team forecast'!$M$2:$AU$2,0))</f>
        <v>0</v>
      </c>
      <c r="BY175" s="19">
        <f>INDEX('Team forecast'!$M$3:$AU$22,MATCH($B175,'Team forecast'!$B$3:$B$22,0),MATCH(BY$1,'Team forecast'!$M$2:$AU$2,0))</f>
        <v>0</v>
      </c>
      <c r="BZ175" s="19">
        <f>INDEX('Team forecast'!$M$3:$AU$22,MATCH($B175,'Team forecast'!$B$3:$B$22,0),MATCH(BZ$1,'Team forecast'!$M$2:$AU$2,0))</f>
        <v>0</v>
      </c>
      <c r="CA175" s="5">
        <f t="shared" si="180"/>
        <v>-5000</v>
      </c>
      <c r="CB175" s="5">
        <f>INDEX('Team forecast'!$M$3:$AU$22,MATCH($B175,'Team forecast'!$B$3:$B$22,0),MATCH(CB$1,'Team forecast'!$M$2:$AU$2,0))*IF($Y175&gt;0,25000,0)</f>
        <v>0</v>
      </c>
      <c r="CC175" s="5">
        <f>INDEX('Team forecast'!$M$3:$AU$22,MATCH($B175,'Team forecast'!$B$3:$B$22,0),MATCH(CC$1,'Team forecast'!$M$2:$AU$2,0))*IF($Y175&gt;0,5000,0)</f>
        <v>0</v>
      </c>
      <c r="CD175" s="5">
        <f>INDEX('Team forecast'!$M$3:$AU$22,MATCH($B175,'Team forecast'!$B$3:$B$22,0),MATCH(CD$1,'Team forecast'!$M$2:$AU$2,0))*IF($Y175&gt;0,-15000,0)</f>
        <v>0</v>
      </c>
      <c r="CE175" s="5">
        <f t="shared" si="181"/>
        <v>0</v>
      </c>
      <c r="CF175" s="5">
        <f t="shared" si="182"/>
        <v>0</v>
      </c>
      <c r="CG175" s="5">
        <f t="shared" si="183"/>
        <v>0</v>
      </c>
      <c r="CH175" s="5">
        <f t="shared" si="184"/>
        <v>0</v>
      </c>
      <c r="CI175" s="5">
        <f t="shared" si="185"/>
        <v>0</v>
      </c>
      <c r="CJ175" s="5">
        <f t="shared" si="186"/>
        <v>0</v>
      </c>
      <c r="CK175" s="5">
        <f t="shared" si="187"/>
        <v>0</v>
      </c>
      <c r="CL175" s="5">
        <f t="shared" si="188"/>
        <v>0</v>
      </c>
      <c r="CM175" s="5">
        <f t="shared" si="189"/>
        <v>0</v>
      </c>
      <c r="CN175" s="5">
        <f>IFERROR(SUM(CB175:CM175),0)*((Cockpit!$C$3)^3)</f>
        <v>0</v>
      </c>
      <c r="CO175" s="19">
        <f>INDEX('Team forecast'!$M$3:$AU$22,MATCH($B175,'Team forecast'!$B$3:$B$22,0),MATCH(CO$1,'Team forecast'!$M$2:$AU$2,0))</f>
        <v>0</v>
      </c>
      <c r="CP175" s="19">
        <f>INDEX('Team forecast'!$M$3:$AU$22,MATCH($B175,'Team forecast'!$B$3:$B$22,0),MATCH(CP$1,'Team forecast'!$M$2:$AU$2,0))</f>
        <v>0</v>
      </c>
      <c r="CQ175" s="19">
        <f>INDEX('Team forecast'!$M$3:$AU$22,MATCH($B175,'Team forecast'!$B$3:$B$22,0),MATCH(CQ$1,'Team forecast'!$M$2:$AU$2,0))</f>
        <v>0</v>
      </c>
      <c r="CR175" s="19">
        <f>INDEX('Team forecast'!$M$3:$AU$22,MATCH($B175,'Team forecast'!$B$3:$B$22,0),MATCH(CR$1,'Team forecast'!$M$2:$AU$2,0))</f>
        <v>0</v>
      </c>
      <c r="CS175" s="5">
        <f t="shared" si="190"/>
        <v>-5000</v>
      </c>
      <c r="CT175" s="5">
        <f>INDEX('Team forecast'!$M$3:$AU$22,MATCH($B175,'Team forecast'!$B$3:$B$22,0),MATCH(CT$1,'Team forecast'!$M$2:$AU$2,0))*IF($Y175&gt;0,25000,0)</f>
        <v>0</v>
      </c>
      <c r="CU175" s="5">
        <f>INDEX('Team forecast'!$M$3:$AU$22,MATCH($B175,'Team forecast'!$B$3:$B$22,0),MATCH(CU$1,'Team forecast'!$M$2:$AU$2,0))*IF($Y175&gt;0,5000,0)</f>
        <v>0</v>
      </c>
      <c r="CV175" s="5">
        <f>INDEX('Team forecast'!$M$3:$AU$22,MATCH($B175,'Team forecast'!$B$3:$B$22,0),MATCH(CV$1,'Team forecast'!$M$2:$AU$2,0))*IF($Y175&gt;0,-15000,0)</f>
        <v>0</v>
      </c>
      <c r="CW175" s="5">
        <f t="shared" si="191"/>
        <v>0</v>
      </c>
      <c r="CX175" s="5">
        <f t="shared" si="192"/>
        <v>0</v>
      </c>
      <c r="CY175" s="5">
        <f t="shared" si="193"/>
        <v>0</v>
      </c>
      <c r="CZ175" s="5">
        <f t="shared" si="194"/>
        <v>0</v>
      </c>
      <c r="DA175" s="5">
        <f t="shared" si="195"/>
        <v>0</v>
      </c>
      <c r="DB175" s="5">
        <f t="shared" si="196"/>
        <v>0</v>
      </c>
      <c r="DC175" s="5">
        <f t="shared" si="197"/>
        <v>0</v>
      </c>
      <c r="DD175" s="5">
        <f t="shared" si="198"/>
        <v>0</v>
      </c>
      <c r="DE175" s="5">
        <f t="shared" si="199"/>
        <v>0</v>
      </c>
      <c r="DF175" s="5">
        <f>IFERROR(SUM(CT175:DE175),0)*((Cockpit!$C$3)^4)</f>
        <v>0</v>
      </c>
      <c r="DG175" s="19">
        <f>INDEX('Team forecast'!$M$3:$AU$22,MATCH($B175,'Team forecast'!$B$3:$B$22,0),MATCH(DG$1,'Team forecast'!$M$2:$AU$2,0))</f>
        <v>0</v>
      </c>
      <c r="DH175" s="19">
        <f>INDEX('Team forecast'!$M$3:$AU$22,MATCH($B175,'Team forecast'!$B$3:$B$22,0),MATCH(DH$1,'Team forecast'!$M$2:$AU$2,0))</f>
        <v>0</v>
      </c>
      <c r="DI175" s="19">
        <f>INDEX('Team forecast'!$M$3:$AU$22,MATCH($B175,'Team forecast'!$B$3:$B$22,0),MATCH(DI$1,'Team forecast'!$M$2:$AU$2,0))</f>
        <v>0</v>
      </c>
      <c r="DJ175" s="19">
        <f>INDEX('Team forecast'!$M$3:$AU$22,MATCH($B175,'Team forecast'!$B$3:$B$22,0),MATCH(DJ$1,'Team forecast'!$M$2:$AU$2,0))</f>
        <v>0</v>
      </c>
      <c r="DK175" s="5">
        <f t="shared" si="200"/>
        <v>-5000</v>
      </c>
      <c r="DL175" s="5">
        <f>INDEX('Team forecast'!$M$3:$AU$22,MATCH($B175,'Team forecast'!$B$3:$B$22,0),MATCH(DL$1,'Team forecast'!$M$2:$AU$2,0))*IF($Y175&gt;0,25000,0)</f>
        <v>0</v>
      </c>
      <c r="DM175" s="5">
        <f>INDEX('Team forecast'!$M$3:$AU$22,MATCH($B175,'Team forecast'!$B$3:$B$22,0),MATCH(DM$1,'Team forecast'!$M$2:$AU$2,0))*IF($Y175&gt;0,5000,0)</f>
        <v>0</v>
      </c>
      <c r="DN175" s="5">
        <f>INDEX('Team forecast'!$M$3:$AU$22,MATCH($B175,'Team forecast'!$B$3:$B$22,0),MATCH(DN$1,'Team forecast'!$M$2:$AU$2,0))*IF($Y175&gt;0,-15000,0)</f>
        <v>0</v>
      </c>
      <c r="DO175" s="5">
        <f t="shared" si="201"/>
        <v>0</v>
      </c>
      <c r="DP175" s="5">
        <f t="shared" si="202"/>
        <v>0</v>
      </c>
      <c r="DQ175" s="5">
        <f t="shared" si="203"/>
        <v>0</v>
      </c>
      <c r="DR175" s="5">
        <f t="shared" si="204"/>
        <v>0</v>
      </c>
      <c r="DS175" s="5">
        <f t="shared" si="205"/>
        <v>0</v>
      </c>
      <c r="DT175" s="5">
        <f t="shared" si="206"/>
        <v>0</v>
      </c>
      <c r="DU175" s="5">
        <f t="shared" si="207"/>
        <v>0</v>
      </c>
      <c r="DV175" s="5">
        <f t="shared" si="208"/>
        <v>0</v>
      </c>
      <c r="DW175" s="5">
        <f t="shared" si="209"/>
        <v>0</v>
      </c>
      <c r="DX175" s="5">
        <f>IFERROR(SUM(DL175:DW175),0)*((Cockpit!$C$3)^5)</f>
        <v>0</v>
      </c>
      <c r="DY175" s="5">
        <f t="shared" si="210"/>
        <v>-5000</v>
      </c>
      <c r="DZ175" s="5" t="str">
        <f>IF(ISERROR(MATCH(A175,'Current squad'!B:B,0)),"No","Yes")</f>
        <v>No</v>
      </c>
      <c r="EA175" s="5" cm="1">
        <f t="array" ref="EA175">IFERROR(_xlfn.IFS(DZ175="Yes",0,DZ175="No",H175*1%),999999)</f>
        <v>35930</v>
      </c>
      <c r="EB175" s="5">
        <f t="shared" si="152"/>
        <v>3628930</v>
      </c>
      <c r="EC175" s="5">
        <f t="shared" si="211"/>
        <v>-40930</v>
      </c>
      <c r="ED175" s="1">
        <f t="shared" si="153"/>
        <v>-1.1391594767603673E-2</v>
      </c>
      <c r="EE175" s="5">
        <f>RANK(EC175,$EC$2:$EC$572)+COUNTIF($EC$2:EC175,EC175)-1</f>
        <v>428</v>
      </c>
      <c r="EF175" s="4">
        <f>RANK(ED175,$ED$2:$ED$572)+COUNTIF($ED$2:ED175,ED175)-1</f>
        <v>308</v>
      </c>
    </row>
    <row r="176" spans="1:136" x14ac:dyDescent="0.3">
      <c r="A176" t="str">
        <f>IF(Holdet.dk!A176&lt;&gt;"",Holdet.dk!A176,"")</f>
        <v>Andy Robertson</v>
      </c>
      <c r="B176" t="str">
        <f>INDEX(Holdet.dk!B:B,MATCH($A176,Holdet.dk!$A:$A,0))</f>
        <v>Liverpool</v>
      </c>
      <c r="C176" t="str">
        <f>INDEX(Holdet.dk!C:C,MATCH($A176,Holdet.dk!$A:$A,0))</f>
        <v>Defense</v>
      </c>
      <c r="D176" t="str">
        <f>INDEX(Holdet.dk!D:D,MATCH($A176,Holdet.dk!$A:$A,0))</f>
        <v>6.822.000</v>
      </c>
      <c r="E176" s="1">
        <f>IFERROR(_xlfn.NUMBERVALUE(INDEX(Holdet.dk!$E:$E,MATCH($A176,Holdet.dk!$A:$A,0)),","),0)</f>
        <v>2.2000000000000002E-2</v>
      </c>
      <c r="F176" t="str">
        <f>IF(INDEX(Lookup!H:H,MATCH('Master data'!A176,Lookup!G:G,0))=0,A176,INDEX(Lookup!H:H,MATCH('Master data'!A176,Lookup!G:G,0)))</f>
        <v>Andrew Robertson</v>
      </c>
      <c r="G176" t="str">
        <f>IFERROR(INDEX(Lookup!B:B,MATCH(INDEX(Rotowire!C:C,MATCH(F176,Rotowire!A:A,0)),Lookup!D:D,0)),"")</f>
        <v>Crystal Palace</v>
      </c>
      <c r="H176" s="5">
        <f t="shared" si="144"/>
        <v>6822000</v>
      </c>
      <c r="I176" s="19">
        <f>IFERROR(INDEX('Team forecast'!$G$3:$I$22,MATCH($B176,'Team forecast'!$B$3:$B$22,0),MATCH(I$1,'Team forecast'!$G$2:$I$2,0)),0)</f>
        <v>1.0823529411764703</v>
      </c>
      <c r="J176" s="19">
        <f>IFERROR(INDEX('Team forecast'!$G$3:$I$22,MATCH($B176,'Team forecast'!$B$3:$B$22,0),MATCH(J$1,'Team forecast'!$G$2:$I$2,0)),0)</f>
        <v>0.66666666666666652</v>
      </c>
      <c r="K176" s="19">
        <f>IFERROR(INDEX('Team forecast'!$G$3:$I$22,MATCH($B176,'Team forecast'!$B$3:$B$22,0),MATCH(K$1,'Team forecast'!$G$2:$I$2,0)),0)</f>
        <v>1.2636055410679863</v>
      </c>
      <c r="L176">
        <f>SUMIFS(Rotowire!E:E,Rotowire!$A:$A,'Master data'!$F176)</f>
        <v>95</v>
      </c>
      <c r="M176" s="2">
        <f>SUMIFS(Rotowire!F:F,Rotowire!$A:$A,'Master data'!$F176)*I176</f>
        <v>6.4941176470588211E-2</v>
      </c>
      <c r="N176" s="2">
        <f>SUMIFS(Rotowire!G:G,Rotowire!$A:$A,'Master data'!$F176)*I176</f>
        <v>0.16235294117647053</v>
      </c>
      <c r="O176" s="2">
        <f>SUMIFS(Rotowire!I:I,Rotowire!$A:$A,'Master data'!$F176)*I176</f>
        <v>0.15152941176470586</v>
      </c>
      <c r="P176" s="2">
        <f>SUMIFS(Rotowire!W:W,Rotowire!$A:$A,'Master data'!$F176)*K176</f>
        <v>0.60653065971263342</v>
      </c>
      <c r="Q176" s="2">
        <f>SUMIFS(Rotowire!Y:Y,Rotowire!$A:$A,'Master data'!$F176)*J176</f>
        <v>0</v>
      </c>
      <c r="R176" s="2">
        <f>SUMIFS(Rotowire!AB:AB,Rotowire!$A:$A,'Master data'!$F176)</f>
        <v>0.15</v>
      </c>
      <c r="S176" s="2">
        <f>SUMIFS(Rotowire!AC:AC,Rotowire!$A:$A,'Master data'!$F176)</f>
        <v>0</v>
      </c>
      <c r="T176" s="2">
        <f>INDEX('Team forecast'!D$3:D$22,MATCH($B176,'Team forecast'!$B$3:$B$22,0))</f>
        <v>2.76</v>
      </c>
      <c r="U176" s="2">
        <f>INDEX('Team forecast'!E$3:E$22,MATCH($B176,'Team forecast'!$B$3:$B$22,0))</f>
        <v>0.5</v>
      </c>
      <c r="V176" s="2">
        <f>INDEX('Team forecast'!J$3:J$22,MATCH($B176,'Team forecast'!$B$3:$B$22,0))</f>
        <v>0.83899999999999997</v>
      </c>
      <c r="W176" s="2">
        <f>INDEX('Team forecast'!K$3:K$22,MATCH($B176,'Team forecast'!$B$3:$B$22,0))</f>
        <v>0.1164</v>
      </c>
      <c r="X176" s="2">
        <f>INDEX('Team forecast'!L$3:L$22,MATCH($B176,'Team forecast'!$B$3:$B$22,0))</f>
        <v>4.4699999999999997E-2</v>
      </c>
      <c r="Y176" s="5">
        <f t="shared" si="145"/>
        <v>7000</v>
      </c>
      <c r="Z176" s="5">
        <f t="shared" si="146"/>
        <v>20975</v>
      </c>
      <c r="AA176" s="5">
        <f t="shared" si="147"/>
        <v>582</v>
      </c>
      <c r="AB176" s="5">
        <f t="shared" si="148"/>
        <v>-670.5</v>
      </c>
      <c r="AC176" s="5">
        <f t="shared" si="149"/>
        <v>9741.1764705882324</v>
      </c>
      <c r="AD176" s="5">
        <f t="shared" si="154"/>
        <v>8117.647058823527</v>
      </c>
      <c r="AE176" s="5">
        <f t="shared" si="155"/>
        <v>1515.2941176470586</v>
      </c>
      <c r="AF176" s="5">
        <f t="shared" si="150"/>
        <v>30326.532985631671</v>
      </c>
      <c r="AG176" s="5">
        <f t="shared" si="151"/>
        <v>0</v>
      </c>
      <c r="AH176" s="5">
        <f t="shared" si="156"/>
        <v>-3000</v>
      </c>
      <c r="AI176" s="5">
        <f t="shared" si="157"/>
        <v>0</v>
      </c>
      <c r="AJ176" s="5">
        <f t="shared" si="158"/>
        <v>27599.999999999996</v>
      </c>
      <c r="AK176" s="5">
        <f t="shared" si="159"/>
        <v>-4000</v>
      </c>
      <c r="AL176" s="5">
        <f>IFERROR(SUM(Y176:AK176),-5000)*((Cockpit!$C$3)^0)</f>
        <v>98187.150632690478</v>
      </c>
      <c r="AM176" s="19">
        <f>INDEX('Team forecast'!$M$3:$AU$22,MATCH($B176,'Team forecast'!$B$3:$B$22,0),MATCH(AM$1,'Team forecast'!$M$2:$AU$2,0))</f>
        <v>0</v>
      </c>
      <c r="AN176" s="19">
        <f>INDEX('Team forecast'!$M$3:$AU$22,MATCH($B176,'Team forecast'!$B$3:$B$22,0),MATCH(AN$1,'Team forecast'!$M$2:$AU$2,0))</f>
        <v>0</v>
      </c>
      <c r="AO176" s="19">
        <f>INDEX('Team forecast'!$M$3:$AU$22,MATCH($B176,'Team forecast'!$B$3:$B$22,0),MATCH(AO$1,'Team forecast'!$M$2:$AU$2,0))</f>
        <v>0</v>
      </c>
      <c r="AP176" s="19">
        <f>INDEX('Team forecast'!$M$3:$AU$22,MATCH($B176,'Team forecast'!$B$3:$B$22,0),MATCH(AP$1,'Team forecast'!$M$2:$AU$2,0))</f>
        <v>0</v>
      </c>
      <c r="AQ176" s="5">
        <f t="shared" si="160"/>
        <v>7000</v>
      </c>
      <c r="AR176" s="5">
        <f>INDEX('Team forecast'!$M$3:$AU$22,MATCH($B176,'Team forecast'!$B$3:$B$22,0),MATCH(AR$1,'Team forecast'!$M$2:$AU$2,0))*IF($Y176&gt;0,25000,0)</f>
        <v>0</v>
      </c>
      <c r="AS176" s="5">
        <f>INDEX('Team forecast'!$M$3:$AU$22,MATCH($B176,'Team forecast'!$B$3:$B$22,0),MATCH(AS$1,'Team forecast'!$M$2:$AU$2,0))*IF($Y176&gt;0,5000,0)</f>
        <v>0</v>
      </c>
      <c r="AT176" s="5">
        <f>INDEX('Team forecast'!$M$3:$AU$22,MATCH($B176,'Team forecast'!$B$3:$B$22,0),MATCH(AT$1,'Team forecast'!$M$2:$AU$2,0))*IF($Y176&gt;0,-15000,0)</f>
        <v>0</v>
      </c>
      <c r="AU176" s="5">
        <f t="shared" si="161"/>
        <v>0</v>
      </c>
      <c r="AV176" s="5">
        <f t="shared" si="162"/>
        <v>0</v>
      </c>
      <c r="AW176" s="5">
        <f t="shared" si="163"/>
        <v>0</v>
      </c>
      <c r="AX176" s="5">
        <f t="shared" si="164"/>
        <v>0</v>
      </c>
      <c r="AY176" s="5">
        <f t="shared" si="165"/>
        <v>0</v>
      </c>
      <c r="AZ176" s="5">
        <f t="shared" si="166"/>
        <v>-3000</v>
      </c>
      <c r="BA176" s="5">
        <f t="shared" si="167"/>
        <v>0</v>
      </c>
      <c r="BB176" s="5">
        <f t="shared" si="168"/>
        <v>0</v>
      </c>
      <c r="BC176" s="5">
        <f t="shared" si="169"/>
        <v>0</v>
      </c>
      <c r="BD176" s="5">
        <f>IFERROR(SUM(AR176:BC176),0)*((Cockpit!$C$3)^1)</f>
        <v>-2100</v>
      </c>
      <c r="BE176" s="19">
        <f>INDEX('Team forecast'!$M$3:$AU$22,MATCH($B176,'Team forecast'!$B$3:$B$22,0),MATCH(BE$1,'Team forecast'!$M$2:$AU$2,0))</f>
        <v>0</v>
      </c>
      <c r="BF176" s="19">
        <f>INDEX('Team forecast'!$M$3:$AU$22,MATCH($B176,'Team forecast'!$B$3:$B$22,0),MATCH(BF$1,'Team forecast'!$M$2:$AU$2,0))</f>
        <v>0</v>
      </c>
      <c r="BG176" s="19">
        <f>INDEX('Team forecast'!$M$3:$AU$22,MATCH($B176,'Team forecast'!$B$3:$B$22,0),MATCH(BG$1,'Team forecast'!$M$2:$AU$2,0))</f>
        <v>0</v>
      </c>
      <c r="BH176" s="19">
        <f>INDEX('Team forecast'!$M$3:$AU$22,MATCH($B176,'Team forecast'!$B$3:$B$22,0),MATCH(BH$1,'Team forecast'!$M$2:$AU$2,0))</f>
        <v>0</v>
      </c>
      <c r="BI176" s="5">
        <f t="shared" si="170"/>
        <v>7000</v>
      </c>
      <c r="BJ176" s="5">
        <f>INDEX('Team forecast'!$M$3:$AU$22,MATCH($B176,'Team forecast'!$B$3:$B$22,0),MATCH(BJ$1,'Team forecast'!$M$2:$AU$2,0))*IF($Y176&gt;0,25000,0)</f>
        <v>0</v>
      </c>
      <c r="BK176" s="5">
        <f>INDEX('Team forecast'!$M$3:$AU$22,MATCH($B176,'Team forecast'!$B$3:$B$22,0),MATCH(BK$1,'Team forecast'!$M$2:$AU$2,0))*IF($Y176&gt;0,5000,0)</f>
        <v>0</v>
      </c>
      <c r="BL176" s="5">
        <f>INDEX('Team forecast'!$M$3:$AU$22,MATCH($B176,'Team forecast'!$B$3:$B$22,0),MATCH(BL$1,'Team forecast'!$M$2:$AU$2,0))*IF($Y176&gt;0,-15000,0)</f>
        <v>0</v>
      </c>
      <c r="BM176" s="5">
        <f t="shared" si="171"/>
        <v>0</v>
      </c>
      <c r="BN176" s="5">
        <f t="shared" si="172"/>
        <v>0</v>
      </c>
      <c r="BO176" s="5">
        <f t="shared" si="173"/>
        <v>0</v>
      </c>
      <c r="BP176" s="5">
        <f t="shared" si="174"/>
        <v>0</v>
      </c>
      <c r="BQ176" s="5">
        <f t="shared" si="175"/>
        <v>0</v>
      </c>
      <c r="BR176" s="5">
        <f t="shared" si="176"/>
        <v>-3000</v>
      </c>
      <c r="BS176" s="5">
        <f t="shared" si="177"/>
        <v>0</v>
      </c>
      <c r="BT176" s="5">
        <f t="shared" si="178"/>
        <v>0</v>
      </c>
      <c r="BU176" s="5">
        <f t="shared" si="179"/>
        <v>0</v>
      </c>
      <c r="BV176" s="5">
        <f>IFERROR(SUM(BJ176:BU176),0)*((Cockpit!$C$3)^2)</f>
        <v>-1469.9999999999998</v>
      </c>
      <c r="BW176" s="19">
        <f>INDEX('Team forecast'!$M$3:$AU$22,MATCH($B176,'Team forecast'!$B$3:$B$22,0),MATCH(BW$1,'Team forecast'!$M$2:$AU$2,0))</f>
        <v>0</v>
      </c>
      <c r="BX176" s="19">
        <f>INDEX('Team forecast'!$M$3:$AU$22,MATCH($B176,'Team forecast'!$B$3:$B$22,0),MATCH(BX$1,'Team forecast'!$M$2:$AU$2,0))</f>
        <v>0</v>
      </c>
      <c r="BY176" s="19">
        <f>INDEX('Team forecast'!$M$3:$AU$22,MATCH($B176,'Team forecast'!$B$3:$B$22,0),MATCH(BY$1,'Team forecast'!$M$2:$AU$2,0))</f>
        <v>0</v>
      </c>
      <c r="BZ176" s="19">
        <f>INDEX('Team forecast'!$M$3:$AU$22,MATCH($B176,'Team forecast'!$B$3:$B$22,0),MATCH(BZ$1,'Team forecast'!$M$2:$AU$2,0))</f>
        <v>0</v>
      </c>
      <c r="CA176" s="5">
        <f t="shared" si="180"/>
        <v>7000</v>
      </c>
      <c r="CB176" s="5">
        <f>INDEX('Team forecast'!$M$3:$AU$22,MATCH($B176,'Team forecast'!$B$3:$B$22,0),MATCH(CB$1,'Team forecast'!$M$2:$AU$2,0))*IF($Y176&gt;0,25000,0)</f>
        <v>0</v>
      </c>
      <c r="CC176" s="5">
        <f>INDEX('Team forecast'!$M$3:$AU$22,MATCH($B176,'Team forecast'!$B$3:$B$22,0),MATCH(CC$1,'Team forecast'!$M$2:$AU$2,0))*IF($Y176&gt;0,5000,0)</f>
        <v>0</v>
      </c>
      <c r="CD176" s="5">
        <f>INDEX('Team forecast'!$M$3:$AU$22,MATCH($B176,'Team forecast'!$B$3:$B$22,0),MATCH(CD$1,'Team forecast'!$M$2:$AU$2,0))*IF($Y176&gt;0,-15000,0)</f>
        <v>0</v>
      </c>
      <c r="CE176" s="5">
        <f t="shared" si="181"/>
        <v>0</v>
      </c>
      <c r="CF176" s="5">
        <f t="shared" si="182"/>
        <v>0</v>
      </c>
      <c r="CG176" s="5">
        <f t="shared" si="183"/>
        <v>0</v>
      </c>
      <c r="CH176" s="5">
        <f t="shared" si="184"/>
        <v>0</v>
      </c>
      <c r="CI176" s="5">
        <f t="shared" si="185"/>
        <v>0</v>
      </c>
      <c r="CJ176" s="5">
        <f t="shared" si="186"/>
        <v>-3000</v>
      </c>
      <c r="CK176" s="5">
        <f t="shared" si="187"/>
        <v>0</v>
      </c>
      <c r="CL176" s="5">
        <f t="shared" si="188"/>
        <v>0</v>
      </c>
      <c r="CM176" s="5">
        <f t="shared" si="189"/>
        <v>0</v>
      </c>
      <c r="CN176" s="5">
        <f>IFERROR(SUM(CB176:CM176),0)*((Cockpit!$C$3)^3)</f>
        <v>-1028.9999999999998</v>
      </c>
      <c r="CO176" s="19">
        <f>INDEX('Team forecast'!$M$3:$AU$22,MATCH($B176,'Team forecast'!$B$3:$B$22,0),MATCH(CO$1,'Team forecast'!$M$2:$AU$2,0))</f>
        <v>0</v>
      </c>
      <c r="CP176" s="19">
        <f>INDEX('Team forecast'!$M$3:$AU$22,MATCH($B176,'Team forecast'!$B$3:$B$22,0),MATCH(CP$1,'Team forecast'!$M$2:$AU$2,0))</f>
        <v>0</v>
      </c>
      <c r="CQ176" s="19">
        <f>INDEX('Team forecast'!$M$3:$AU$22,MATCH($B176,'Team forecast'!$B$3:$B$22,0),MATCH(CQ$1,'Team forecast'!$M$2:$AU$2,0))</f>
        <v>0</v>
      </c>
      <c r="CR176" s="19">
        <f>INDEX('Team forecast'!$M$3:$AU$22,MATCH($B176,'Team forecast'!$B$3:$B$22,0),MATCH(CR$1,'Team forecast'!$M$2:$AU$2,0))</f>
        <v>0</v>
      </c>
      <c r="CS176" s="5">
        <f t="shared" si="190"/>
        <v>7000</v>
      </c>
      <c r="CT176" s="5">
        <f>INDEX('Team forecast'!$M$3:$AU$22,MATCH($B176,'Team forecast'!$B$3:$B$22,0),MATCH(CT$1,'Team forecast'!$M$2:$AU$2,0))*IF($Y176&gt;0,25000,0)</f>
        <v>0</v>
      </c>
      <c r="CU176" s="5">
        <f>INDEX('Team forecast'!$M$3:$AU$22,MATCH($B176,'Team forecast'!$B$3:$B$22,0),MATCH(CU$1,'Team forecast'!$M$2:$AU$2,0))*IF($Y176&gt;0,5000,0)</f>
        <v>0</v>
      </c>
      <c r="CV176" s="5">
        <f>INDEX('Team forecast'!$M$3:$AU$22,MATCH($B176,'Team forecast'!$B$3:$B$22,0),MATCH(CV$1,'Team forecast'!$M$2:$AU$2,0))*IF($Y176&gt;0,-15000,0)</f>
        <v>0</v>
      </c>
      <c r="CW176" s="5">
        <f t="shared" si="191"/>
        <v>0</v>
      </c>
      <c r="CX176" s="5">
        <f t="shared" si="192"/>
        <v>0</v>
      </c>
      <c r="CY176" s="5">
        <f t="shared" si="193"/>
        <v>0</v>
      </c>
      <c r="CZ176" s="5">
        <f t="shared" si="194"/>
        <v>0</v>
      </c>
      <c r="DA176" s="5">
        <f t="shared" si="195"/>
        <v>0</v>
      </c>
      <c r="DB176" s="5">
        <f t="shared" si="196"/>
        <v>-3000</v>
      </c>
      <c r="DC176" s="5">
        <f t="shared" si="197"/>
        <v>0</v>
      </c>
      <c r="DD176" s="5">
        <f t="shared" si="198"/>
        <v>0</v>
      </c>
      <c r="DE176" s="5">
        <f t="shared" si="199"/>
        <v>0</v>
      </c>
      <c r="DF176" s="5">
        <f>IFERROR(SUM(CT176:DE176),0)*((Cockpit!$C$3)^4)</f>
        <v>-720.29999999999973</v>
      </c>
      <c r="DG176" s="19">
        <f>INDEX('Team forecast'!$M$3:$AU$22,MATCH($B176,'Team forecast'!$B$3:$B$22,0),MATCH(DG$1,'Team forecast'!$M$2:$AU$2,0))</f>
        <v>0</v>
      </c>
      <c r="DH176" s="19">
        <f>INDEX('Team forecast'!$M$3:$AU$22,MATCH($B176,'Team forecast'!$B$3:$B$22,0),MATCH(DH$1,'Team forecast'!$M$2:$AU$2,0))</f>
        <v>0</v>
      </c>
      <c r="DI176" s="19">
        <f>INDEX('Team forecast'!$M$3:$AU$22,MATCH($B176,'Team forecast'!$B$3:$B$22,0),MATCH(DI$1,'Team forecast'!$M$2:$AU$2,0))</f>
        <v>0</v>
      </c>
      <c r="DJ176" s="19">
        <f>INDEX('Team forecast'!$M$3:$AU$22,MATCH($B176,'Team forecast'!$B$3:$B$22,0),MATCH(DJ$1,'Team forecast'!$M$2:$AU$2,0))</f>
        <v>0</v>
      </c>
      <c r="DK176" s="5">
        <f t="shared" si="200"/>
        <v>7000</v>
      </c>
      <c r="DL176" s="5">
        <f>INDEX('Team forecast'!$M$3:$AU$22,MATCH($B176,'Team forecast'!$B$3:$B$22,0),MATCH(DL$1,'Team forecast'!$M$2:$AU$2,0))*IF($Y176&gt;0,25000,0)</f>
        <v>0</v>
      </c>
      <c r="DM176" s="5">
        <f>INDEX('Team forecast'!$M$3:$AU$22,MATCH($B176,'Team forecast'!$B$3:$B$22,0),MATCH(DM$1,'Team forecast'!$M$2:$AU$2,0))*IF($Y176&gt;0,5000,0)</f>
        <v>0</v>
      </c>
      <c r="DN176" s="5">
        <f>INDEX('Team forecast'!$M$3:$AU$22,MATCH($B176,'Team forecast'!$B$3:$B$22,0),MATCH(DN$1,'Team forecast'!$M$2:$AU$2,0))*IF($Y176&gt;0,-15000,0)</f>
        <v>0</v>
      </c>
      <c r="DO176" s="5">
        <f t="shared" si="201"/>
        <v>0</v>
      </c>
      <c r="DP176" s="5">
        <f t="shared" si="202"/>
        <v>0</v>
      </c>
      <c r="DQ176" s="5">
        <f t="shared" si="203"/>
        <v>0</v>
      </c>
      <c r="DR176" s="5">
        <f t="shared" si="204"/>
        <v>0</v>
      </c>
      <c r="DS176" s="5">
        <f t="shared" si="205"/>
        <v>0</v>
      </c>
      <c r="DT176" s="5">
        <f t="shared" si="206"/>
        <v>-3000</v>
      </c>
      <c r="DU176" s="5">
        <f t="shared" si="207"/>
        <v>0</v>
      </c>
      <c r="DV176" s="5">
        <f t="shared" si="208"/>
        <v>0</v>
      </c>
      <c r="DW176" s="5">
        <f t="shared" si="209"/>
        <v>0</v>
      </c>
      <c r="DX176" s="5">
        <f>IFERROR(SUM(DL176:DW176),0)*((Cockpit!$C$3)^5)</f>
        <v>-504.20999999999981</v>
      </c>
      <c r="DY176" s="5">
        <f t="shared" si="210"/>
        <v>92363.640632690469</v>
      </c>
      <c r="DZ176" s="5" t="str">
        <f>IF(ISERROR(MATCH(A176,'Current squad'!B:B,0)),"No","Yes")</f>
        <v>No</v>
      </c>
      <c r="EA176" s="5" cm="1">
        <f t="array" ref="EA176">IFERROR(_xlfn.IFS(DZ176="Yes",0,DZ176="No",H176*1%),999999)</f>
        <v>68220</v>
      </c>
      <c r="EB176" s="5">
        <f t="shared" si="152"/>
        <v>6890220</v>
      </c>
      <c r="EC176" s="5">
        <f t="shared" si="211"/>
        <v>24143.640632690469</v>
      </c>
      <c r="ED176" s="1">
        <f t="shared" si="153"/>
        <v>3.5390854049678201E-3</v>
      </c>
      <c r="EE176" s="5">
        <f>RANK(EC176,$EC$2:$EC$572)+COUNTIF($EC$2:EC176,EC176)-1</f>
        <v>21</v>
      </c>
      <c r="EF176" s="4">
        <f>RANK(ED176,$ED$2:$ED$572)+COUNTIF($ED$2:ED176,ED176)-1</f>
        <v>25</v>
      </c>
    </row>
    <row r="177" spans="1:136" x14ac:dyDescent="0.3">
      <c r="A177" t="str">
        <f>IF(Holdet.dk!A177&lt;&gt;"",Holdet.dk!A177,"")</f>
        <v>Joachim Andersen</v>
      </c>
      <c r="B177" t="str">
        <f>INDEX(Holdet.dk!B:B,MATCH($A177,Holdet.dk!$A:$A,0))</f>
        <v>Fulham</v>
      </c>
      <c r="C177" t="str">
        <f>INDEX(Holdet.dk!C:C,MATCH($A177,Holdet.dk!$A:$A,0))</f>
        <v>Defense</v>
      </c>
      <c r="D177" t="str">
        <f>INDEX(Holdet.dk!D:D,MATCH($A177,Holdet.dk!$A:$A,0))</f>
        <v>3.888.000</v>
      </c>
      <c r="E177" s="1">
        <f>IFERROR(_xlfn.NUMBERVALUE(INDEX(Holdet.dk!$E:$E,MATCH($A177,Holdet.dk!$A:$A,0)),","),0)</f>
        <v>1.4999999999999999E-2</v>
      </c>
      <c r="F177" t="str">
        <f>IF(INDEX(Lookup!H:H,MATCH('Master data'!A177,Lookup!G:G,0))=0,A177,INDEX(Lookup!H:H,MATCH('Master data'!A177,Lookup!G:G,0)))</f>
        <v>Joachim Andersen</v>
      </c>
      <c r="G177" t="str">
        <f>IFERROR(INDEX(Lookup!B:B,MATCH(INDEX(Rotowire!C:C,MATCH(F177,Rotowire!A:A,0)),Lookup!D:D,0)),"")</f>
        <v>Newcastle</v>
      </c>
      <c r="H177" s="5">
        <f t="shared" si="144"/>
        <v>3888000</v>
      </c>
      <c r="I177" s="19">
        <f>IFERROR(INDEX('Team forecast'!$G$3:$I$22,MATCH($B177,'Team forecast'!$B$3:$B$22,0),MATCH(I$1,'Team forecast'!$G$2:$I$2,0)),0)</f>
        <v>0.79881656804733725</v>
      </c>
      <c r="J177" s="19">
        <f>IFERROR(INDEX('Team forecast'!$G$3:$I$22,MATCH($B177,'Team forecast'!$B$3:$B$22,0),MATCH(J$1,'Team forecast'!$G$2:$I$2,0)),0)</f>
        <v>0.8913043478260867</v>
      </c>
      <c r="K177" s="19">
        <f>IFERROR(INDEX('Team forecast'!$G$3:$I$22,MATCH($B177,'Team forecast'!$B$3:$B$22,0),MATCH(K$1,'Team forecast'!$G$2:$I$2,0)),0)</f>
        <v>1.1691703107234377</v>
      </c>
      <c r="L177">
        <f>SUMIFS(Rotowire!E:E,Rotowire!$A:$A,'Master data'!$F177)</f>
        <v>95</v>
      </c>
      <c r="M177" s="2">
        <f>SUMIFS(Rotowire!F:F,Rotowire!$A:$A,'Master data'!$F177)*I177</f>
        <v>3.9940828402366867E-2</v>
      </c>
      <c r="N177" s="2">
        <f>SUMIFS(Rotowire!G:G,Rotowire!$A:$A,'Master data'!$F177)*I177</f>
        <v>1.5976331360946745E-2</v>
      </c>
      <c r="O177" s="2">
        <f>SUMIFS(Rotowire!I:I,Rotowire!$A:$A,'Master data'!$F177)*I177</f>
        <v>0.11183431952662723</v>
      </c>
      <c r="P177" s="2">
        <f>SUMIFS(Rotowire!W:W,Rotowire!$A:$A,'Master data'!$F177)*K177</f>
        <v>0.29229257768085942</v>
      </c>
      <c r="Q177" s="2">
        <f>SUMIFS(Rotowire!Y:Y,Rotowire!$A:$A,'Master data'!$F177)*J177</f>
        <v>0</v>
      </c>
      <c r="R177" s="2">
        <f>SUMIFS(Rotowire!AB:AB,Rotowire!$A:$A,'Master data'!$F177)</f>
        <v>0.17</v>
      </c>
      <c r="S177" s="2">
        <f>SUMIFS(Rotowire!AC:AC,Rotowire!$A:$A,'Master data'!$F177)</f>
        <v>0.01</v>
      </c>
      <c r="T177" s="2">
        <f>INDEX('Team forecast'!D$3:D$22,MATCH($B177,'Team forecast'!$B$3:$B$22,0))</f>
        <v>1.35</v>
      </c>
      <c r="U177" s="2">
        <f>INDEX('Team forecast'!E$3:E$22,MATCH($B177,'Team forecast'!$B$3:$B$22,0))</f>
        <v>1.23</v>
      </c>
      <c r="V177" s="2">
        <f>INDEX('Team forecast'!J$3:J$22,MATCH($B177,'Team forecast'!$B$3:$B$22,0))</f>
        <v>0.39200000000000002</v>
      </c>
      <c r="W177" s="2">
        <f>INDEX('Team forecast'!K$3:K$22,MATCH($B177,'Team forecast'!$B$3:$B$22,0))</f>
        <v>0.2712</v>
      </c>
      <c r="X177" s="2">
        <f>INDEX('Team forecast'!L$3:L$22,MATCH($B177,'Team forecast'!$B$3:$B$22,0))</f>
        <v>0.33679999999999999</v>
      </c>
      <c r="Y177" s="5">
        <f t="shared" si="145"/>
        <v>7000</v>
      </c>
      <c r="Z177" s="5">
        <f t="shared" si="146"/>
        <v>9800</v>
      </c>
      <c r="AA177" s="5">
        <f t="shared" si="147"/>
        <v>1356</v>
      </c>
      <c r="AB177" s="5">
        <f t="shared" si="148"/>
        <v>-5052</v>
      </c>
      <c r="AC177" s="5">
        <f t="shared" si="149"/>
        <v>5991.1242603550299</v>
      </c>
      <c r="AD177" s="5">
        <f t="shared" si="154"/>
        <v>798.81656804733723</v>
      </c>
      <c r="AE177" s="5">
        <f t="shared" si="155"/>
        <v>1118.3431952662722</v>
      </c>
      <c r="AF177" s="5">
        <f t="shared" si="150"/>
        <v>14614.628884042972</v>
      </c>
      <c r="AG177" s="5">
        <f t="shared" si="151"/>
        <v>0</v>
      </c>
      <c r="AH177" s="5">
        <f t="shared" si="156"/>
        <v>-3400.0000000000005</v>
      </c>
      <c r="AI177" s="5">
        <f t="shared" si="157"/>
        <v>-500</v>
      </c>
      <c r="AJ177" s="5">
        <f t="shared" si="158"/>
        <v>13500</v>
      </c>
      <c r="AK177" s="5">
        <f t="shared" si="159"/>
        <v>-9840</v>
      </c>
      <c r="AL177" s="5">
        <f>IFERROR(SUM(Y177:AK177),-5000)*((Cockpit!$C$3)^0)</f>
        <v>35386.912907711609</v>
      </c>
      <c r="AM177" s="19">
        <f>INDEX('Team forecast'!$M$3:$AU$22,MATCH($B177,'Team forecast'!$B$3:$B$22,0),MATCH(AM$1,'Team forecast'!$M$2:$AU$2,0))</f>
        <v>0</v>
      </c>
      <c r="AN177" s="19">
        <f>INDEX('Team forecast'!$M$3:$AU$22,MATCH($B177,'Team forecast'!$B$3:$B$22,0),MATCH(AN$1,'Team forecast'!$M$2:$AU$2,0))</f>
        <v>0</v>
      </c>
      <c r="AO177" s="19">
        <f>INDEX('Team forecast'!$M$3:$AU$22,MATCH($B177,'Team forecast'!$B$3:$B$22,0),MATCH(AO$1,'Team forecast'!$M$2:$AU$2,0))</f>
        <v>0</v>
      </c>
      <c r="AP177" s="19">
        <f>INDEX('Team forecast'!$M$3:$AU$22,MATCH($B177,'Team forecast'!$B$3:$B$22,0),MATCH(AP$1,'Team forecast'!$M$2:$AU$2,0))</f>
        <v>0</v>
      </c>
      <c r="AQ177" s="5">
        <f t="shared" si="160"/>
        <v>7000</v>
      </c>
      <c r="AR177" s="5">
        <f>INDEX('Team forecast'!$M$3:$AU$22,MATCH($B177,'Team forecast'!$B$3:$B$22,0),MATCH(AR$1,'Team forecast'!$M$2:$AU$2,0))*IF($Y177&gt;0,25000,0)</f>
        <v>0</v>
      </c>
      <c r="AS177" s="5">
        <f>INDEX('Team forecast'!$M$3:$AU$22,MATCH($B177,'Team forecast'!$B$3:$B$22,0),MATCH(AS$1,'Team forecast'!$M$2:$AU$2,0))*IF($Y177&gt;0,5000,0)</f>
        <v>0</v>
      </c>
      <c r="AT177" s="5">
        <f>INDEX('Team forecast'!$M$3:$AU$22,MATCH($B177,'Team forecast'!$B$3:$B$22,0),MATCH(AT$1,'Team forecast'!$M$2:$AU$2,0))*IF($Y177&gt;0,-15000,0)</f>
        <v>0</v>
      </c>
      <c r="AU177" s="5">
        <f t="shared" si="161"/>
        <v>0</v>
      </c>
      <c r="AV177" s="5">
        <f t="shared" si="162"/>
        <v>0</v>
      </c>
      <c r="AW177" s="5">
        <f t="shared" si="163"/>
        <v>0</v>
      </c>
      <c r="AX177" s="5">
        <f t="shared" si="164"/>
        <v>0</v>
      </c>
      <c r="AY177" s="5">
        <f t="shared" si="165"/>
        <v>0</v>
      </c>
      <c r="AZ177" s="5">
        <f t="shared" si="166"/>
        <v>-3400.0000000000005</v>
      </c>
      <c r="BA177" s="5">
        <f t="shared" si="167"/>
        <v>-500</v>
      </c>
      <c r="BB177" s="5">
        <f t="shared" si="168"/>
        <v>0</v>
      </c>
      <c r="BC177" s="5">
        <f t="shared" si="169"/>
        <v>0</v>
      </c>
      <c r="BD177" s="5">
        <f>IFERROR(SUM(AR177:BC177),0)*((Cockpit!$C$3)^1)</f>
        <v>-2730</v>
      </c>
      <c r="BE177" s="19">
        <f>INDEX('Team forecast'!$M$3:$AU$22,MATCH($B177,'Team forecast'!$B$3:$B$22,0),MATCH(BE$1,'Team forecast'!$M$2:$AU$2,0))</f>
        <v>0</v>
      </c>
      <c r="BF177" s="19">
        <f>INDEX('Team forecast'!$M$3:$AU$22,MATCH($B177,'Team forecast'!$B$3:$B$22,0),MATCH(BF$1,'Team forecast'!$M$2:$AU$2,0))</f>
        <v>0</v>
      </c>
      <c r="BG177" s="19">
        <f>INDEX('Team forecast'!$M$3:$AU$22,MATCH($B177,'Team forecast'!$B$3:$B$22,0),MATCH(BG$1,'Team forecast'!$M$2:$AU$2,0))</f>
        <v>0</v>
      </c>
      <c r="BH177" s="19">
        <f>INDEX('Team forecast'!$M$3:$AU$22,MATCH($B177,'Team forecast'!$B$3:$B$22,0),MATCH(BH$1,'Team forecast'!$M$2:$AU$2,0))</f>
        <v>0</v>
      </c>
      <c r="BI177" s="5">
        <f t="shared" si="170"/>
        <v>7000</v>
      </c>
      <c r="BJ177" s="5">
        <f>INDEX('Team forecast'!$M$3:$AU$22,MATCH($B177,'Team forecast'!$B$3:$B$22,0),MATCH(BJ$1,'Team forecast'!$M$2:$AU$2,0))*IF($Y177&gt;0,25000,0)</f>
        <v>0</v>
      </c>
      <c r="BK177" s="5">
        <f>INDEX('Team forecast'!$M$3:$AU$22,MATCH($B177,'Team forecast'!$B$3:$B$22,0),MATCH(BK$1,'Team forecast'!$M$2:$AU$2,0))*IF($Y177&gt;0,5000,0)</f>
        <v>0</v>
      </c>
      <c r="BL177" s="5">
        <f>INDEX('Team forecast'!$M$3:$AU$22,MATCH($B177,'Team forecast'!$B$3:$B$22,0),MATCH(BL$1,'Team forecast'!$M$2:$AU$2,0))*IF($Y177&gt;0,-15000,0)</f>
        <v>0</v>
      </c>
      <c r="BM177" s="5">
        <f t="shared" si="171"/>
        <v>0</v>
      </c>
      <c r="BN177" s="5">
        <f t="shared" si="172"/>
        <v>0</v>
      </c>
      <c r="BO177" s="5">
        <f t="shared" si="173"/>
        <v>0</v>
      </c>
      <c r="BP177" s="5">
        <f t="shared" si="174"/>
        <v>0</v>
      </c>
      <c r="BQ177" s="5">
        <f t="shared" si="175"/>
        <v>0</v>
      </c>
      <c r="BR177" s="5">
        <f t="shared" si="176"/>
        <v>-3400.0000000000005</v>
      </c>
      <c r="BS177" s="5">
        <f t="shared" si="177"/>
        <v>-500</v>
      </c>
      <c r="BT177" s="5">
        <f t="shared" si="178"/>
        <v>0</v>
      </c>
      <c r="BU177" s="5">
        <f t="shared" si="179"/>
        <v>0</v>
      </c>
      <c r="BV177" s="5">
        <f>IFERROR(SUM(BJ177:BU177),0)*((Cockpit!$C$3)^2)</f>
        <v>-1911</v>
      </c>
      <c r="BW177" s="19">
        <f>INDEX('Team forecast'!$M$3:$AU$22,MATCH($B177,'Team forecast'!$B$3:$B$22,0),MATCH(BW$1,'Team forecast'!$M$2:$AU$2,0))</f>
        <v>0</v>
      </c>
      <c r="BX177" s="19">
        <f>INDEX('Team forecast'!$M$3:$AU$22,MATCH($B177,'Team forecast'!$B$3:$B$22,0),MATCH(BX$1,'Team forecast'!$M$2:$AU$2,0))</f>
        <v>0</v>
      </c>
      <c r="BY177" s="19">
        <f>INDEX('Team forecast'!$M$3:$AU$22,MATCH($B177,'Team forecast'!$B$3:$B$22,0),MATCH(BY$1,'Team forecast'!$M$2:$AU$2,0))</f>
        <v>0</v>
      </c>
      <c r="BZ177" s="19">
        <f>INDEX('Team forecast'!$M$3:$AU$22,MATCH($B177,'Team forecast'!$B$3:$B$22,0),MATCH(BZ$1,'Team forecast'!$M$2:$AU$2,0))</f>
        <v>0</v>
      </c>
      <c r="CA177" s="5">
        <f t="shared" si="180"/>
        <v>7000</v>
      </c>
      <c r="CB177" s="5">
        <f>INDEX('Team forecast'!$M$3:$AU$22,MATCH($B177,'Team forecast'!$B$3:$B$22,0),MATCH(CB$1,'Team forecast'!$M$2:$AU$2,0))*IF($Y177&gt;0,25000,0)</f>
        <v>0</v>
      </c>
      <c r="CC177" s="5">
        <f>INDEX('Team forecast'!$M$3:$AU$22,MATCH($B177,'Team forecast'!$B$3:$B$22,0),MATCH(CC$1,'Team forecast'!$M$2:$AU$2,0))*IF($Y177&gt;0,5000,0)</f>
        <v>0</v>
      </c>
      <c r="CD177" s="5">
        <f>INDEX('Team forecast'!$M$3:$AU$22,MATCH($B177,'Team forecast'!$B$3:$B$22,0),MATCH(CD$1,'Team forecast'!$M$2:$AU$2,0))*IF($Y177&gt;0,-15000,0)</f>
        <v>0</v>
      </c>
      <c r="CE177" s="5">
        <f t="shared" si="181"/>
        <v>0</v>
      </c>
      <c r="CF177" s="5">
        <f t="shared" si="182"/>
        <v>0</v>
      </c>
      <c r="CG177" s="5">
        <f t="shared" si="183"/>
        <v>0</v>
      </c>
      <c r="CH177" s="5">
        <f t="shared" si="184"/>
        <v>0</v>
      </c>
      <c r="CI177" s="5">
        <f t="shared" si="185"/>
        <v>0</v>
      </c>
      <c r="CJ177" s="5">
        <f t="shared" si="186"/>
        <v>-3400.0000000000005</v>
      </c>
      <c r="CK177" s="5">
        <f t="shared" si="187"/>
        <v>-500</v>
      </c>
      <c r="CL177" s="5">
        <f t="shared" si="188"/>
        <v>0</v>
      </c>
      <c r="CM177" s="5">
        <f t="shared" si="189"/>
        <v>0</v>
      </c>
      <c r="CN177" s="5">
        <f>IFERROR(SUM(CB177:CM177),0)*((Cockpit!$C$3)^3)</f>
        <v>-1337.6999999999998</v>
      </c>
      <c r="CO177" s="19">
        <f>INDEX('Team forecast'!$M$3:$AU$22,MATCH($B177,'Team forecast'!$B$3:$B$22,0),MATCH(CO$1,'Team forecast'!$M$2:$AU$2,0))</f>
        <v>0</v>
      </c>
      <c r="CP177" s="19">
        <f>INDEX('Team forecast'!$M$3:$AU$22,MATCH($B177,'Team forecast'!$B$3:$B$22,0),MATCH(CP$1,'Team forecast'!$M$2:$AU$2,0))</f>
        <v>0</v>
      </c>
      <c r="CQ177" s="19">
        <f>INDEX('Team forecast'!$M$3:$AU$22,MATCH($B177,'Team forecast'!$B$3:$B$22,0),MATCH(CQ$1,'Team forecast'!$M$2:$AU$2,0))</f>
        <v>0</v>
      </c>
      <c r="CR177" s="19">
        <f>INDEX('Team forecast'!$M$3:$AU$22,MATCH($B177,'Team forecast'!$B$3:$B$22,0),MATCH(CR$1,'Team forecast'!$M$2:$AU$2,0))</f>
        <v>0</v>
      </c>
      <c r="CS177" s="5">
        <f t="shared" si="190"/>
        <v>7000</v>
      </c>
      <c r="CT177" s="5">
        <f>INDEX('Team forecast'!$M$3:$AU$22,MATCH($B177,'Team forecast'!$B$3:$B$22,0),MATCH(CT$1,'Team forecast'!$M$2:$AU$2,0))*IF($Y177&gt;0,25000,0)</f>
        <v>0</v>
      </c>
      <c r="CU177" s="5">
        <f>INDEX('Team forecast'!$M$3:$AU$22,MATCH($B177,'Team forecast'!$B$3:$B$22,0),MATCH(CU$1,'Team forecast'!$M$2:$AU$2,0))*IF($Y177&gt;0,5000,0)</f>
        <v>0</v>
      </c>
      <c r="CV177" s="5">
        <f>INDEX('Team forecast'!$M$3:$AU$22,MATCH($B177,'Team forecast'!$B$3:$B$22,0),MATCH(CV$1,'Team forecast'!$M$2:$AU$2,0))*IF($Y177&gt;0,-15000,0)</f>
        <v>0</v>
      </c>
      <c r="CW177" s="5">
        <f t="shared" si="191"/>
        <v>0</v>
      </c>
      <c r="CX177" s="5">
        <f t="shared" si="192"/>
        <v>0</v>
      </c>
      <c r="CY177" s="5">
        <f t="shared" si="193"/>
        <v>0</v>
      </c>
      <c r="CZ177" s="5">
        <f t="shared" si="194"/>
        <v>0</v>
      </c>
      <c r="DA177" s="5">
        <f t="shared" si="195"/>
        <v>0</v>
      </c>
      <c r="DB177" s="5">
        <f t="shared" si="196"/>
        <v>-3400.0000000000005</v>
      </c>
      <c r="DC177" s="5">
        <f t="shared" si="197"/>
        <v>-500</v>
      </c>
      <c r="DD177" s="5">
        <f t="shared" si="198"/>
        <v>0</v>
      </c>
      <c r="DE177" s="5">
        <f t="shared" si="199"/>
        <v>0</v>
      </c>
      <c r="DF177" s="5">
        <f>IFERROR(SUM(CT177:DE177),0)*((Cockpit!$C$3)^4)</f>
        <v>-936.38999999999976</v>
      </c>
      <c r="DG177" s="19">
        <f>INDEX('Team forecast'!$M$3:$AU$22,MATCH($B177,'Team forecast'!$B$3:$B$22,0),MATCH(DG$1,'Team forecast'!$M$2:$AU$2,0))</f>
        <v>0</v>
      </c>
      <c r="DH177" s="19">
        <f>INDEX('Team forecast'!$M$3:$AU$22,MATCH($B177,'Team forecast'!$B$3:$B$22,0),MATCH(DH$1,'Team forecast'!$M$2:$AU$2,0))</f>
        <v>0</v>
      </c>
      <c r="DI177" s="19">
        <f>INDEX('Team forecast'!$M$3:$AU$22,MATCH($B177,'Team forecast'!$B$3:$B$22,0),MATCH(DI$1,'Team forecast'!$M$2:$AU$2,0))</f>
        <v>0</v>
      </c>
      <c r="DJ177" s="19">
        <f>INDEX('Team forecast'!$M$3:$AU$22,MATCH($B177,'Team forecast'!$B$3:$B$22,0),MATCH(DJ$1,'Team forecast'!$M$2:$AU$2,0))</f>
        <v>0</v>
      </c>
      <c r="DK177" s="5">
        <f t="shared" si="200"/>
        <v>7000</v>
      </c>
      <c r="DL177" s="5">
        <f>INDEX('Team forecast'!$M$3:$AU$22,MATCH($B177,'Team forecast'!$B$3:$B$22,0),MATCH(DL$1,'Team forecast'!$M$2:$AU$2,0))*IF($Y177&gt;0,25000,0)</f>
        <v>0</v>
      </c>
      <c r="DM177" s="5">
        <f>INDEX('Team forecast'!$M$3:$AU$22,MATCH($B177,'Team forecast'!$B$3:$B$22,0),MATCH(DM$1,'Team forecast'!$M$2:$AU$2,0))*IF($Y177&gt;0,5000,0)</f>
        <v>0</v>
      </c>
      <c r="DN177" s="5">
        <f>INDEX('Team forecast'!$M$3:$AU$22,MATCH($B177,'Team forecast'!$B$3:$B$22,0),MATCH(DN$1,'Team forecast'!$M$2:$AU$2,0))*IF($Y177&gt;0,-15000,0)</f>
        <v>0</v>
      </c>
      <c r="DO177" s="5">
        <f t="shared" si="201"/>
        <v>0</v>
      </c>
      <c r="DP177" s="5">
        <f t="shared" si="202"/>
        <v>0</v>
      </c>
      <c r="DQ177" s="5">
        <f t="shared" si="203"/>
        <v>0</v>
      </c>
      <c r="DR177" s="5">
        <f t="shared" si="204"/>
        <v>0</v>
      </c>
      <c r="DS177" s="5">
        <f t="shared" si="205"/>
        <v>0</v>
      </c>
      <c r="DT177" s="5">
        <f t="shared" si="206"/>
        <v>-3400.0000000000005</v>
      </c>
      <c r="DU177" s="5">
        <f t="shared" si="207"/>
        <v>-500</v>
      </c>
      <c r="DV177" s="5">
        <f t="shared" si="208"/>
        <v>0</v>
      </c>
      <c r="DW177" s="5">
        <f t="shared" si="209"/>
        <v>0</v>
      </c>
      <c r="DX177" s="5">
        <f>IFERROR(SUM(DL177:DW177),0)*((Cockpit!$C$3)^5)</f>
        <v>-655.47299999999984</v>
      </c>
      <c r="DY177" s="5">
        <f t="shared" si="210"/>
        <v>27816.34990771161</v>
      </c>
      <c r="DZ177" s="5" t="str">
        <f>IF(ISERROR(MATCH(A177,'Current squad'!B:B,0)),"No","Yes")</f>
        <v>No</v>
      </c>
      <c r="EA177" s="5" cm="1">
        <f t="array" ref="EA177">IFERROR(_xlfn.IFS(DZ177="Yes",0,DZ177="No",H177*1%),999999)</f>
        <v>38880</v>
      </c>
      <c r="EB177" s="5">
        <f t="shared" si="152"/>
        <v>3926880</v>
      </c>
      <c r="EC177" s="5">
        <f t="shared" si="211"/>
        <v>-11063.65009228839</v>
      </c>
      <c r="ED177" s="1">
        <f t="shared" si="153"/>
        <v>-2.8455890155062733E-3</v>
      </c>
      <c r="EE177" s="5">
        <f>RANK(EC177,$EC$2:$EC$572)+COUNTIF($EC$2:EC177,EC177)-1</f>
        <v>115</v>
      </c>
      <c r="EF177" s="4">
        <f>RANK(ED177,$ED$2:$ED$572)+COUNTIF($ED$2:ED177,ED177)-1</f>
        <v>117</v>
      </c>
    </row>
    <row r="178" spans="1:136" x14ac:dyDescent="0.3">
      <c r="A178" t="str">
        <f>IF(Holdet.dk!A178&lt;&gt;"",Holdet.dk!A178,"")</f>
        <v>Carney Chukwuemeka</v>
      </c>
      <c r="B178" t="str">
        <f>INDEX(Holdet.dk!B:B,MATCH($A178,Holdet.dk!$A:$A,0))</f>
        <v>Aston Villa</v>
      </c>
      <c r="C178" t="str">
        <f>INDEX(Holdet.dk!C:C,MATCH($A178,Holdet.dk!$A:$A,0))</f>
        <v>Midfield</v>
      </c>
      <c r="D178" t="str">
        <f>INDEX(Holdet.dk!D:D,MATCH($A178,Holdet.dk!$A:$A,0))</f>
        <v>1.972.000</v>
      </c>
      <c r="E178" s="1">
        <f>IFERROR(_xlfn.NUMBERVALUE(INDEX(Holdet.dk!$E:$E,MATCH($A178,Holdet.dk!$A:$A,0)),","),0)</f>
        <v>0</v>
      </c>
      <c r="F178" t="str">
        <f>IF(INDEX(Lookup!H:H,MATCH('Master data'!A178,Lookup!G:G,0))=0,A178,INDEX(Lookup!H:H,MATCH('Master data'!A178,Lookup!G:G,0)))</f>
        <v>Carney Chukwuemeka</v>
      </c>
      <c r="G178" t="str">
        <f>IFERROR(INDEX(Lookup!B:B,MATCH(INDEX(Rotowire!C:C,MATCH(F178,Rotowire!A:A,0)),Lookup!D:D,0)),"")</f>
        <v/>
      </c>
      <c r="H178" s="5">
        <f t="shared" si="144"/>
        <v>1972000</v>
      </c>
      <c r="I178" s="19">
        <f>IFERROR(INDEX('Team forecast'!$G$3:$I$22,MATCH($B178,'Team forecast'!$B$3:$B$22,0),MATCH(I$1,'Team forecast'!$G$2:$I$2,0)),0)</f>
        <v>0.82291666666666674</v>
      </c>
      <c r="J178" s="19">
        <f>IFERROR(INDEX('Team forecast'!$G$3:$I$22,MATCH($B178,'Team forecast'!$B$3:$B$22,0),MATCH(J$1,'Team forecast'!$G$2:$I$2,0)),0)</f>
        <v>0.93034825870646787</v>
      </c>
      <c r="K178" s="19">
        <f>IFERROR(INDEX('Team forecast'!$G$3:$I$22,MATCH($B178,'Team forecast'!$B$3:$B$22,0),MATCH(K$1,'Team forecast'!$G$2:$I$2,0)),0)</f>
        <v>1.2843638484594284</v>
      </c>
      <c r="L178">
        <f>SUMIFS(Rotowire!E:E,Rotowire!$A:$A,'Master data'!$F178)</f>
        <v>0</v>
      </c>
      <c r="M178" s="2">
        <f>SUMIFS(Rotowire!F:F,Rotowire!$A:$A,'Master data'!$F178)*I178</f>
        <v>0</v>
      </c>
      <c r="N178" s="2">
        <f>SUMIFS(Rotowire!G:G,Rotowire!$A:$A,'Master data'!$F178)*I178</f>
        <v>0</v>
      </c>
      <c r="O178" s="2">
        <f>SUMIFS(Rotowire!I:I,Rotowire!$A:$A,'Master data'!$F178)*I178</f>
        <v>0</v>
      </c>
      <c r="P178" s="2">
        <f>SUMIFS(Rotowire!W:W,Rotowire!$A:$A,'Master data'!$F178)*K178</f>
        <v>0</v>
      </c>
      <c r="Q178" s="2">
        <f>SUMIFS(Rotowire!Y:Y,Rotowire!$A:$A,'Master data'!$F178)*J178</f>
        <v>0</v>
      </c>
      <c r="R178" s="2">
        <f>SUMIFS(Rotowire!AB:AB,Rotowire!$A:$A,'Master data'!$F178)</f>
        <v>0</v>
      </c>
      <c r="S178" s="2">
        <f>SUMIFS(Rotowire!AC:AC,Rotowire!$A:$A,'Master data'!$F178)</f>
        <v>0</v>
      </c>
      <c r="T178" s="2">
        <f>INDEX('Team forecast'!D$3:D$22,MATCH($B178,'Team forecast'!$B$3:$B$22,0))</f>
        <v>0.79</v>
      </c>
      <c r="U178" s="2">
        <f>INDEX('Team forecast'!E$3:E$22,MATCH($B178,'Team forecast'!$B$3:$B$22,0))</f>
        <v>1.87</v>
      </c>
      <c r="V178" s="2">
        <f>INDEX('Team forecast'!J$3:J$22,MATCH($B178,'Team forecast'!$B$3:$B$22,0))</f>
        <v>0.15010000000000001</v>
      </c>
      <c r="W178" s="2">
        <f>INDEX('Team forecast'!K$3:K$22,MATCH($B178,'Team forecast'!$B$3:$B$22,0))</f>
        <v>0.2238</v>
      </c>
      <c r="X178" s="2">
        <f>INDEX('Team forecast'!L$3:L$22,MATCH($B178,'Team forecast'!$B$3:$B$22,0))</f>
        <v>0.62609999999999999</v>
      </c>
      <c r="Y178" s="5">
        <f t="shared" si="145"/>
        <v>-5000</v>
      </c>
      <c r="Z178" s="5">
        <f t="shared" si="146"/>
        <v>0</v>
      </c>
      <c r="AA178" s="5">
        <f t="shared" si="147"/>
        <v>0</v>
      </c>
      <c r="AB178" s="5">
        <f t="shared" si="148"/>
        <v>0</v>
      </c>
      <c r="AC178" s="5">
        <f t="shared" si="149"/>
        <v>0</v>
      </c>
      <c r="AD178" s="5">
        <f t="shared" si="154"/>
        <v>0</v>
      </c>
      <c r="AE178" s="5">
        <f t="shared" si="155"/>
        <v>0</v>
      </c>
      <c r="AF178" s="5">
        <f t="shared" si="150"/>
        <v>0</v>
      </c>
      <c r="AG178" s="5">
        <f t="shared" si="151"/>
        <v>0</v>
      </c>
      <c r="AH178" s="5">
        <f t="shared" si="156"/>
        <v>0</v>
      </c>
      <c r="AI178" s="5">
        <f t="shared" si="157"/>
        <v>0</v>
      </c>
      <c r="AJ178" s="5">
        <f t="shared" si="158"/>
        <v>0</v>
      </c>
      <c r="AK178" s="5">
        <f t="shared" si="159"/>
        <v>0</v>
      </c>
      <c r="AL178" s="5">
        <f>IFERROR(SUM(Y178:AK178),-5000)*((Cockpit!$C$3)^0)</f>
        <v>-5000</v>
      </c>
      <c r="AM178" s="19">
        <f>INDEX('Team forecast'!$M$3:$AU$22,MATCH($B178,'Team forecast'!$B$3:$B$22,0),MATCH(AM$1,'Team forecast'!$M$2:$AU$2,0))</f>
        <v>0</v>
      </c>
      <c r="AN178" s="19">
        <f>INDEX('Team forecast'!$M$3:$AU$22,MATCH($B178,'Team forecast'!$B$3:$B$22,0),MATCH(AN$1,'Team forecast'!$M$2:$AU$2,0))</f>
        <v>0</v>
      </c>
      <c r="AO178" s="19">
        <f>INDEX('Team forecast'!$M$3:$AU$22,MATCH($B178,'Team forecast'!$B$3:$B$22,0),MATCH(AO$1,'Team forecast'!$M$2:$AU$2,0))</f>
        <v>0</v>
      </c>
      <c r="AP178" s="19">
        <f>INDEX('Team forecast'!$M$3:$AU$22,MATCH($B178,'Team forecast'!$B$3:$B$22,0),MATCH(AP$1,'Team forecast'!$M$2:$AU$2,0))</f>
        <v>0</v>
      </c>
      <c r="AQ178" s="5">
        <f t="shared" si="160"/>
        <v>-5000</v>
      </c>
      <c r="AR178" s="5">
        <f>INDEX('Team forecast'!$M$3:$AU$22,MATCH($B178,'Team forecast'!$B$3:$B$22,0),MATCH(AR$1,'Team forecast'!$M$2:$AU$2,0))*IF($Y178&gt;0,25000,0)</f>
        <v>0</v>
      </c>
      <c r="AS178" s="5">
        <f>INDEX('Team forecast'!$M$3:$AU$22,MATCH($B178,'Team forecast'!$B$3:$B$22,0),MATCH(AS$1,'Team forecast'!$M$2:$AU$2,0))*IF($Y178&gt;0,5000,0)</f>
        <v>0</v>
      </c>
      <c r="AT178" s="5">
        <f>INDEX('Team forecast'!$M$3:$AU$22,MATCH($B178,'Team forecast'!$B$3:$B$22,0),MATCH(AT$1,'Team forecast'!$M$2:$AU$2,0))*IF($Y178&gt;0,-15000,0)</f>
        <v>0</v>
      </c>
      <c r="AU178" s="5">
        <f t="shared" si="161"/>
        <v>0</v>
      </c>
      <c r="AV178" s="5">
        <f t="shared" si="162"/>
        <v>0</v>
      </c>
      <c r="AW178" s="5">
        <f t="shared" si="163"/>
        <v>0</v>
      </c>
      <c r="AX178" s="5">
        <f t="shared" si="164"/>
        <v>0</v>
      </c>
      <c r="AY178" s="5">
        <f t="shared" si="165"/>
        <v>0</v>
      </c>
      <c r="AZ178" s="5">
        <f t="shared" si="166"/>
        <v>0</v>
      </c>
      <c r="BA178" s="5">
        <f t="shared" si="167"/>
        <v>0</v>
      </c>
      <c r="BB178" s="5">
        <f t="shared" si="168"/>
        <v>0</v>
      </c>
      <c r="BC178" s="5">
        <f t="shared" si="169"/>
        <v>0</v>
      </c>
      <c r="BD178" s="5">
        <f>IFERROR(SUM(AR178:BC178),0)*((Cockpit!$C$3)^1)</f>
        <v>0</v>
      </c>
      <c r="BE178" s="19">
        <f>INDEX('Team forecast'!$M$3:$AU$22,MATCH($B178,'Team forecast'!$B$3:$B$22,0),MATCH(BE$1,'Team forecast'!$M$2:$AU$2,0))</f>
        <v>0</v>
      </c>
      <c r="BF178" s="19">
        <f>INDEX('Team forecast'!$M$3:$AU$22,MATCH($B178,'Team forecast'!$B$3:$B$22,0),MATCH(BF$1,'Team forecast'!$M$2:$AU$2,0))</f>
        <v>0</v>
      </c>
      <c r="BG178" s="19">
        <f>INDEX('Team forecast'!$M$3:$AU$22,MATCH($B178,'Team forecast'!$B$3:$B$22,0),MATCH(BG$1,'Team forecast'!$M$2:$AU$2,0))</f>
        <v>0</v>
      </c>
      <c r="BH178" s="19">
        <f>INDEX('Team forecast'!$M$3:$AU$22,MATCH($B178,'Team forecast'!$B$3:$B$22,0),MATCH(BH$1,'Team forecast'!$M$2:$AU$2,0))</f>
        <v>0</v>
      </c>
      <c r="BI178" s="5">
        <f t="shared" si="170"/>
        <v>-5000</v>
      </c>
      <c r="BJ178" s="5">
        <f>INDEX('Team forecast'!$M$3:$AU$22,MATCH($B178,'Team forecast'!$B$3:$B$22,0),MATCH(BJ$1,'Team forecast'!$M$2:$AU$2,0))*IF($Y178&gt;0,25000,0)</f>
        <v>0</v>
      </c>
      <c r="BK178" s="5">
        <f>INDEX('Team forecast'!$M$3:$AU$22,MATCH($B178,'Team forecast'!$B$3:$B$22,0),MATCH(BK$1,'Team forecast'!$M$2:$AU$2,0))*IF($Y178&gt;0,5000,0)</f>
        <v>0</v>
      </c>
      <c r="BL178" s="5">
        <f>INDEX('Team forecast'!$M$3:$AU$22,MATCH($B178,'Team forecast'!$B$3:$B$22,0),MATCH(BL$1,'Team forecast'!$M$2:$AU$2,0))*IF($Y178&gt;0,-15000,0)</f>
        <v>0</v>
      </c>
      <c r="BM178" s="5">
        <f t="shared" si="171"/>
        <v>0</v>
      </c>
      <c r="BN178" s="5">
        <f t="shared" si="172"/>
        <v>0</v>
      </c>
      <c r="BO178" s="5">
        <f t="shared" si="173"/>
        <v>0</v>
      </c>
      <c r="BP178" s="5">
        <f t="shared" si="174"/>
        <v>0</v>
      </c>
      <c r="BQ178" s="5">
        <f t="shared" si="175"/>
        <v>0</v>
      </c>
      <c r="BR178" s="5">
        <f t="shared" si="176"/>
        <v>0</v>
      </c>
      <c r="BS178" s="5">
        <f t="shared" si="177"/>
        <v>0</v>
      </c>
      <c r="BT178" s="5">
        <f t="shared" si="178"/>
        <v>0</v>
      </c>
      <c r="BU178" s="5">
        <f t="shared" si="179"/>
        <v>0</v>
      </c>
      <c r="BV178" s="5">
        <f>IFERROR(SUM(BJ178:BU178),0)*((Cockpit!$C$3)^2)</f>
        <v>0</v>
      </c>
      <c r="BW178" s="19">
        <f>INDEX('Team forecast'!$M$3:$AU$22,MATCH($B178,'Team forecast'!$B$3:$B$22,0),MATCH(BW$1,'Team forecast'!$M$2:$AU$2,0))</f>
        <v>0</v>
      </c>
      <c r="BX178" s="19">
        <f>INDEX('Team forecast'!$M$3:$AU$22,MATCH($B178,'Team forecast'!$B$3:$B$22,0),MATCH(BX$1,'Team forecast'!$M$2:$AU$2,0))</f>
        <v>0</v>
      </c>
      <c r="BY178" s="19">
        <f>INDEX('Team forecast'!$M$3:$AU$22,MATCH($B178,'Team forecast'!$B$3:$B$22,0),MATCH(BY$1,'Team forecast'!$M$2:$AU$2,0))</f>
        <v>0</v>
      </c>
      <c r="BZ178" s="19">
        <f>INDEX('Team forecast'!$M$3:$AU$22,MATCH($B178,'Team forecast'!$B$3:$B$22,0),MATCH(BZ$1,'Team forecast'!$M$2:$AU$2,0))</f>
        <v>0</v>
      </c>
      <c r="CA178" s="5">
        <f t="shared" si="180"/>
        <v>-5000</v>
      </c>
      <c r="CB178" s="5">
        <f>INDEX('Team forecast'!$M$3:$AU$22,MATCH($B178,'Team forecast'!$B$3:$B$22,0),MATCH(CB$1,'Team forecast'!$M$2:$AU$2,0))*IF($Y178&gt;0,25000,0)</f>
        <v>0</v>
      </c>
      <c r="CC178" s="5">
        <f>INDEX('Team forecast'!$M$3:$AU$22,MATCH($B178,'Team forecast'!$B$3:$B$22,0),MATCH(CC$1,'Team forecast'!$M$2:$AU$2,0))*IF($Y178&gt;0,5000,0)</f>
        <v>0</v>
      </c>
      <c r="CD178" s="5">
        <f>INDEX('Team forecast'!$M$3:$AU$22,MATCH($B178,'Team forecast'!$B$3:$B$22,0),MATCH(CD$1,'Team forecast'!$M$2:$AU$2,0))*IF($Y178&gt;0,-15000,0)</f>
        <v>0</v>
      </c>
      <c r="CE178" s="5">
        <f t="shared" si="181"/>
        <v>0</v>
      </c>
      <c r="CF178" s="5">
        <f t="shared" si="182"/>
        <v>0</v>
      </c>
      <c r="CG178" s="5">
        <f t="shared" si="183"/>
        <v>0</v>
      </c>
      <c r="CH178" s="5">
        <f t="shared" si="184"/>
        <v>0</v>
      </c>
      <c r="CI178" s="5">
        <f t="shared" si="185"/>
        <v>0</v>
      </c>
      <c r="CJ178" s="5">
        <f t="shared" si="186"/>
        <v>0</v>
      </c>
      <c r="CK178" s="5">
        <f t="shared" si="187"/>
        <v>0</v>
      </c>
      <c r="CL178" s="5">
        <f t="shared" si="188"/>
        <v>0</v>
      </c>
      <c r="CM178" s="5">
        <f t="shared" si="189"/>
        <v>0</v>
      </c>
      <c r="CN178" s="5">
        <f>IFERROR(SUM(CB178:CM178),0)*((Cockpit!$C$3)^3)</f>
        <v>0</v>
      </c>
      <c r="CO178" s="19">
        <f>INDEX('Team forecast'!$M$3:$AU$22,MATCH($B178,'Team forecast'!$B$3:$B$22,0),MATCH(CO$1,'Team forecast'!$M$2:$AU$2,0))</f>
        <v>0</v>
      </c>
      <c r="CP178" s="19">
        <f>INDEX('Team forecast'!$M$3:$AU$22,MATCH($B178,'Team forecast'!$B$3:$B$22,0),MATCH(CP$1,'Team forecast'!$M$2:$AU$2,0))</f>
        <v>0</v>
      </c>
      <c r="CQ178" s="19">
        <f>INDEX('Team forecast'!$M$3:$AU$22,MATCH($B178,'Team forecast'!$B$3:$B$22,0),MATCH(CQ$1,'Team forecast'!$M$2:$AU$2,0))</f>
        <v>0</v>
      </c>
      <c r="CR178" s="19">
        <f>INDEX('Team forecast'!$M$3:$AU$22,MATCH($B178,'Team forecast'!$B$3:$B$22,0),MATCH(CR$1,'Team forecast'!$M$2:$AU$2,0))</f>
        <v>0</v>
      </c>
      <c r="CS178" s="5">
        <f t="shared" si="190"/>
        <v>-5000</v>
      </c>
      <c r="CT178" s="5">
        <f>INDEX('Team forecast'!$M$3:$AU$22,MATCH($B178,'Team forecast'!$B$3:$B$22,0),MATCH(CT$1,'Team forecast'!$M$2:$AU$2,0))*IF($Y178&gt;0,25000,0)</f>
        <v>0</v>
      </c>
      <c r="CU178" s="5">
        <f>INDEX('Team forecast'!$M$3:$AU$22,MATCH($B178,'Team forecast'!$B$3:$B$22,0),MATCH(CU$1,'Team forecast'!$M$2:$AU$2,0))*IF($Y178&gt;0,5000,0)</f>
        <v>0</v>
      </c>
      <c r="CV178" s="5">
        <f>INDEX('Team forecast'!$M$3:$AU$22,MATCH($B178,'Team forecast'!$B$3:$B$22,0),MATCH(CV$1,'Team forecast'!$M$2:$AU$2,0))*IF($Y178&gt;0,-15000,0)</f>
        <v>0</v>
      </c>
      <c r="CW178" s="5">
        <f t="shared" si="191"/>
        <v>0</v>
      </c>
      <c r="CX178" s="5">
        <f t="shared" si="192"/>
        <v>0</v>
      </c>
      <c r="CY178" s="5">
        <f t="shared" si="193"/>
        <v>0</v>
      </c>
      <c r="CZ178" s="5">
        <f t="shared" si="194"/>
        <v>0</v>
      </c>
      <c r="DA178" s="5">
        <f t="shared" si="195"/>
        <v>0</v>
      </c>
      <c r="DB178" s="5">
        <f t="shared" si="196"/>
        <v>0</v>
      </c>
      <c r="DC178" s="5">
        <f t="shared" si="197"/>
        <v>0</v>
      </c>
      <c r="DD178" s="5">
        <f t="shared" si="198"/>
        <v>0</v>
      </c>
      <c r="DE178" s="5">
        <f t="shared" si="199"/>
        <v>0</v>
      </c>
      <c r="DF178" s="5">
        <f>IFERROR(SUM(CT178:DE178),0)*((Cockpit!$C$3)^4)</f>
        <v>0</v>
      </c>
      <c r="DG178" s="19">
        <f>INDEX('Team forecast'!$M$3:$AU$22,MATCH($B178,'Team forecast'!$B$3:$B$22,0),MATCH(DG$1,'Team forecast'!$M$2:$AU$2,0))</f>
        <v>0</v>
      </c>
      <c r="DH178" s="19">
        <f>INDEX('Team forecast'!$M$3:$AU$22,MATCH($B178,'Team forecast'!$B$3:$B$22,0),MATCH(DH$1,'Team forecast'!$M$2:$AU$2,0))</f>
        <v>0</v>
      </c>
      <c r="DI178" s="19">
        <f>INDEX('Team forecast'!$M$3:$AU$22,MATCH($B178,'Team forecast'!$B$3:$B$22,0),MATCH(DI$1,'Team forecast'!$M$2:$AU$2,0))</f>
        <v>0</v>
      </c>
      <c r="DJ178" s="19">
        <f>INDEX('Team forecast'!$M$3:$AU$22,MATCH($B178,'Team forecast'!$B$3:$B$22,0),MATCH(DJ$1,'Team forecast'!$M$2:$AU$2,0))</f>
        <v>0</v>
      </c>
      <c r="DK178" s="5">
        <f t="shared" si="200"/>
        <v>-5000</v>
      </c>
      <c r="DL178" s="5">
        <f>INDEX('Team forecast'!$M$3:$AU$22,MATCH($B178,'Team forecast'!$B$3:$B$22,0),MATCH(DL$1,'Team forecast'!$M$2:$AU$2,0))*IF($Y178&gt;0,25000,0)</f>
        <v>0</v>
      </c>
      <c r="DM178" s="5">
        <f>INDEX('Team forecast'!$M$3:$AU$22,MATCH($B178,'Team forecast'!$B$3:$B$22,0),MATCH(DM$1,'Team forecast'!$M$2:$AU$2,0))*IF($Y178&gt;0,5000,0)</f>
        <v>0</v>
      </c>
      <c r="DN178" s="5">
        <f>INDEX('Team forecast'!$M$3:$AU$22,MATCH($B178,'Team forecast'!$B$3:$B$22,0),MATCH(DN$1,'Team forecast'!$M$2:$AU$2,0))*IF($Y178&gt;0,-15000,0)</f>
        <v>0</v>
      </c>
      <c r="DO178" s="5">
        <f t="shared" si="201"/>
        <v>0</v>
      </c>
      <c r="DP178" s="5">
        <f t="shared" si="202"/>
        <v>0</v>
      </c>
      <c r="DQ178" s="5">
        <f t="shared" si="203"/>
        <v>0</v>
      </c>
      <c r="DR178" s="5">
        <f t="shared" si="204"/>
        <v>0</v>
      </c>
      <c r="DS178" s="5">
        <f t="shared" si="205"/>
        <v>0</v>
      </c>
      <c r="DT178" s="5">
        <f t="shared" si="206"/>
        <v>0</v>
      </c>
      <c r="DU178" s="5">
        <f t="shared" si="207"/>
        <v>0</v>
      </c>
      <c r="DV178" s="5">
        <f t="shared" si="208"/>
        <v>0</v>
      </c>
      <c r="DW178" s="5">
        <f t="shared" si="209"/>
        <v>0</v>
      </c>
      <c r="DX178" s="5">
        <f>IFERROR(SUM(DL178:DW178),0)*((Cockpit!$C$3)^5)</f>
        <v>0</v>
      </c>
      <c r="DY178" s="5">
        <f t="shared" si="210"/>
        <v>-5000</v>
      </c>
      <c r="DZ178" s="5" t="str">
        <f>IF(ISERROR(MATCH(A178,'Current squad'!B:B,0)),"No","Yes")</f>
        <v>No</v>
      </c>
      <c r="EA178" s="5" cm="1">
        <f t="array" ref="EA178">IFERROR(_xlfn.IFS(DZ178="Yes",0,DZ178="No",H178*1%),999999)</f>
        <v>19720</v>
      </c>
      <c r="EB178" s="5">
        <f t="shared" si="152"/>
        <v>1991720</v>
      </c>
      <c r="EC178" s="5">
        <f t="shared" si="211"/>
        <v>-24720</v>
      </c>
      <c r="ED178" s="1">
        <f t="shared" si="153"/>
        <v>-1.2535496957403651E-2</v>
      </c>
      <c r="EE178" s="5">
        <f>RANK(EC178,$EC$2:$EC$572)+COUNTIF($EC$2:EC178,EC178)-1</f>
        <v>237</v>
      </c>
      <c r="EF178" s="4">
        <f>RANK(ED178,$ED$2:$ED$572)+COUNTIF($ED$2:ED178,ED178)-1</f>
        <v>479</v>
      </c>
    </row>
    <row r="179" spans="1:136" x14ac:dyDescent="0.3">
      <c r="A179" t="str">
        <f>IF(Holdet.dk!A179&lt;&gt;"",Holdet.dk!A179,"")</f>
        <v>Eldin Jakupovic</v>
      </c>
      <c r="B179" t="str">
        <f>INDEX(Holdet.dk!B:B,MATCH($A179,Holdet.dk!$A:$A,0))</f>
        <v>Leicester City</v>
      </c>
      <c r="C179" t="str">
        <f>INDEX(Holdet.dk!C:C,MATCH($A179,Holdet.dk!$A:$A,0))</f>
        <v>Goalkeeper</v>
      </c>
      <c r="D179" t="str">
        <f>INDEX(Holdet.dk!D:D,MATCH($A179,Holdet.dk!$A:$A,0))</f>
        <v>3.900.000</v>
      </c>
      <c r="E179" s="1">
        <f>IFERROR(_xlfn.NUMBERVALUE(INDEX(Holdet.dk!$E:$E,MATCH($A179,Holdet.dk!$A:$A,0)),","),0)</f>
        <v>0</v>
      </c>
      <c r="F179" t="str">
        <f>IF(INDEX(Lookup!H:H,MATCH('Master data'!A179,Lookup!G:G,0))=0,A179,INDEX(Lookup!H:H,MATCH('Master data'!A179,Lookup!G:G,0)))</f>
        <v>Eldin Jakupovic</v>
      </c>
      <c r="G179" t="str">
        <f>IFERROR(INDEX(Lookup!B:B,MATCH(INDEX(Rotowire!C:C,MATCH(F179,Rotowire!A:A,0)),Lookup!D:D,0)),"")</f>
        <v/>
      </c>
      <c r="H179" s="5">
        <f t="shared" si="144"/>
        <v>3900000</v>
      </c>
      <c r="I179" s="19">
        <f>IFERROR(INDEX('Team forecast'!$G$3:$I$22,MATCH($B179,'Team forecast'!$B$3:$B$22,0),MATCH(I$1,'Team forecast'!$G$2:$I$2,0)),0)</f>
        <v>1.0388888888888888</v>
      </c>
      <c r="J179" s="19">
        <f>IFERROR(INDEX('Team forecast'!$G$3:$I$22,MATCH($B179,'Team forecast'!$B$3:$B$22,0),MATCH(J$1,'Team forecast'!$G$2:$I$2,0)),0)</f>
        <v>0.81751824817518248</v>
      </c>
      <c r="K179" s="19">
        <f>IFERROR(INDEX('Team forecast'!$G$3:$I$22,MATCH($B179,'Team forecast'!$B$3:$B$22,0),MATCH(K$1,'Team forecast'!$G$2:$I$2,0)),0)</f>
        <v>1.2549222870116903</v>
      </c>
      <c r="L179">
        <f>SUMIFS(Rotowire!E:E,Rotowire!$A:$A,'Master data'!$F179)</f>
        <v>0</v>
      </c>
      <c r="M179" s="2">
        <f>SUMIFS(Rotowire!F:F,Rotowire!$A:$A,'Master data'!$F179)*I179</f>
        <v>0</v>
      </c>
      <c r="N179" s="2">
        <f>SUMIFS(Rotowire!G:G,Rotowire!$A:$A,'Master data'!$F179)*I179</f>
        <v>0</v>
      </c>
      <c r="O179" s="2">
        <f>SUMIFS(Rotowire!I:I,Rotowire!$A:$A,'Master data'!$F179)*I179</f>
        <v>0</v>
      </c>
      <c r="P179" s="2">
        <f>SUMIFS(Rotowire!W:W,Rotowire!$A:$A,'Master data'!$F179)*K179</f>
        <v>0</v>
      </c>
      <c r="Q179" s="2">
        <f>SUMIFS(Rotowire!Y:Y,Rotowire!$A:$A,'Master data'!$F179)*J179</f>
        <v>0</v>
      </c>
      <c r="R179" s="2">
        <f>SUMIFS(Rotowire!AB:AB,Rotowire!$A:$A,'Master data'!$F179)</f>
        <v>0</v>
      </c>
      <c r="S179" s="2">
        <f>SUMIFS(Rotowire!AC:AC,Rotowire!$A:$A,'Master data'!$F179)</f>
        <v>0</v>
      </c>
      <c r="T179" s="2">
        <f>INDEX('Team forecast'!D$3:D$22,MATCH($B179,'Team forecast'!$B$3:$B$22,0))</f>
        <v>1.87</v>
      </c>
      <c r="U179" s="2">
        <f>INDEX('Team forecast'!E$3:E$22,MATCH($B179,'Team forecast'!$B$3:$B$22,0))</f>
        <v>1.1200000000000001</v>
      </c>
      <c r="V179" s="2">
        <f>INDEX('Team forecast'!J$3:J$22,MATCH($B179,'Team forecast'!$B$3:$B$22,0))</f>
        <v>0.54369999999999996</v>
      </c>
      <c r="W179" s="2">
        <f>INDEX('Team forecast'!K$3:K$22,MATCH($B179,'Team forecast'!$B$3:$B$22,0))</f>
        <v>0.23169999999999999</v>
      </c>
      <c r="X179" s="2">
        <f>INDEX('Team forecast'!L$3:L$22,MATCH($B179,'Team forecast'!$B$3:$B$22,0))</f>
        <v>0.22459999999999999</v>
      </c>
      <c r="Y179" s="5">
        <f t="shared" si="145"/>
        <v>-5000</v>
      </c>
      <c r="Z179" s="5">
        <f t="shared" si="146"/>
        <v>0</v>
      </c>
      <c r="AA179" s="5">
        <f t="shared" si="147"/>
        <v>0</v>
      </c>
      <c r="AB179" s="5">
        <f t="shared" si="148"/>
        <v>0</v>
      </c>
      <c r="AC179" s="5">
        <f t="shared" si="149"/>
        <v>0</v>
      </c>
      <c r="AD179" s="5">
        <f t="shared" si="154"/>
        <v>0</v>
      </c>
      <c r="AE179" s="5">
        <f t="shared" si="155"/>
        <v>0</v>
      </c>
      <c r="AF179" s="5">
        <f t="shared" si="150"/>
        <v>0</v>
      </c>
      <c r="AG179" s="5">
        <f t="shared" si="151"/>
        <v>0</v>
      </c>
      <c r="AH179" s="5">
        <f t="shared" si="156"/>
        <v>0</v>
      </c>
      <c r="AI179" s="5">
        <f t="shared" si="157"/>
        <v>0</v>
      </c>
      <c r="AJ179" s="5">
        <f t="shared" si="158"/>
        <v>0</v>
      </c>
      <c r="AK179" s="5">
        <f t="shared" si="159"/>
        <v>0</v>
      </c>
      <c r="AL179" s="5">
        <f>IFERROR(SUM(Y179:AK179),-5000)*((Cockpit!$C$3)^0)</f>
        <v>-5000</v>
      </c>
      <c r="AM179" s="19">
        <f>INDEX('Team forecast'!$M$3:$AU$22,MATCH($B179,'Team forecast'!$B$3:$B$22,0),MATCH(AM$1,'Team forecast'!$M$2:$AU$2,0))</f>
        <v>0</v>
      </c>
      <c r="AN179" s="19">
        <f>INDEX('Team forecast'!$M$3:$AU$22,MATCH($B179,'Team forecast'!$B$3:$B$22,0),MATCH(AN$1,'Team forecast'!$M$2:$AU$2,0))</f>
        <v>0</v>
      </c>
      <c r="AO179" s="19">
        <f>INDEX('Team forecast'!$M$3:$AU$22,MATCH($B179,'Team forecast'!$B$3:$B$22,0),MATCH(AO$1,'Team forecast'!$M$2:$AU$2,0))</f>
        <v>0</v>
      </c>
      <c r="AP179" s="19">
        <f>INDEX('Team forecast'!$M$3:$AU$22,MATCH($B179,'Team forecast'!$B$3:$B$22,0),MATCH(AP$1,'Team forecast'!$M$2:$AU$2,0))</f>
        <v>0</v>
      </c>
      <c r="AQ179" s="5">
        <f t="shared" si="160"/>
        <v>-5000</v>
      </c>
      <c r="AR179" s="5">
        <f>INDEX('Team forecast'!$M$3:$AU$22,MATCH($B179,'Team forecast'!$B$3:$B$22,0),MATCH(AR$1,'Team forecast'!$M$2:$AU$2,0))*IF($Y179&gt;0,25000,0)</f>
        <v>0</v>
      </c>
      <c r="AS179" s="5">
        <f>INDEX('Team forecast'!$M$3:$AU$22,MATCH($B179,'Team forecast'!$B$3:$B$22,0),MATCH(AS$1,'Team forecast'!$M$2:$AU$2,0))*IF($Y179&gt;0,5000,0)</f>
        <v>0</v>
      </c>
      <c r="AT179" s="5">
        <f>INDEX('Team forecast'!$M$3:$AU$22,MATCH($B179,'Team forecast'!$B$3:$B$22,0),MATCH(AT$1,'Team forecast'!$M$2:$AU$2,0))*IF($Y179&gt;0,-15000,0)</f>
        <v>0</v>
      </c>
      <c r="AU179" s="5">
        <f t="shared" si="161"/>
        <v>0</v>
      </c>
      <c r="AV179" s="5">
        <f t="shared" si="162"/>
        <v>0</v>
      </c>
      <c r="AW179" s="5">
        <f t="shared" si="163"/>
        <v>0</v>
      </c>
      <c r="AX179" s="5">
        <f t="shared" si="164"/>
        <v>0</v>
      </c>
      <c r="AY179" s="5">
        <f t="shared" si="165"/>
        <v>0</v>
      </c>
      <c r="AZ179" s="5">
        <f t="shared" si="166"/>
        <v>0</v>
      </c>
      <c r="BA179" s="5">
        <f t="shared" si="167"/>
        <v>0</v>
      </c>
      <c r="BB179" s="5">
        <f t="shared" si="168"/>
        <v>0</v>
      </c>
      <c r="BC179" s="5">
        <f t="shared" si="169"/>
        <v>0</v>
      </c>
      <c r="BD179" s="5">
        <f>IFERROR(SUM(AR179:BC179),0)*((Cockpit!$C$3)^1)</f>
        <v>0</v>
      </c>
      <c r="BE179" s="19">
        <f>INDEX('Team forecast'!$M$3:$AU$22,MATCH($B179,'Team forecast'!$B$3:$B$22,0),MATCH(BE$1,'Team forecast'!$M$2:$AU$2,0))</f>
        <v>0</v>
      </c>
      <c r="BF179" s="19">
        <f>INDEX('Team forecast'!$M$3:$AU$22,MATCH($B179,'Team forecast'!$B$3:$B$22,0),MATCH(BF$1,'Team forecast'!$M$2:$AU$2,0))</f>
        <v>0</v>
      </c>
      <c r="BG179" s="19">
        <f>INDEX('Team forecast'!$M$3:$AU$22,MATCH($B179,'Team forecast'!$B$3:$B$22,0),MATCH(BG$1,'Team forecast'!$M$2:$AU$2,0))</f>
        <v>0</v>
      </c>
      <c r="BH179" s="19">
        <f>INDEX('Team forecast'!$M$3:$AU$22,MATCH($B179,'Team forecast'!$B$3:$B$22,0),MATCH(BH$1,'Team forecast'!$M$2:$AU$2,0))</f>
        <v>0</v>
      </c>
      <c r="BI179" s="5">
        <f t="shared" si="170"/>
        <v>-5000</v>
      </c>
      <c r="BJ179" s="5">
        <f>INDEX('Team forecast'!$M$3:$AU$22,MATCH($B179,'Team forecast'!$B$3:$B$22,0),MATCH(BJ$1,'Team forecast'!$M$2:$AU$2,0))*IF($Y179&gt;0,25000,0)</f>
        <v>0</v>
      </c>
      <c r="BK179" s="5">
        <f>INDEX('Team forecast'!$M$3:$AU$22,MATCH($B179,'Team forecast'!$B$3:$B$22,0),MATCH(BK$1,'Team forecast'!$M$2:$AU$2,0))*IF($Y179&gt;0,5000,0)</f>
        <v>0</v>
      </c>
      <c r="BL179" s="5">
        <f>INDEX('Team forecast'!$M$3:$AU$22,MATCH($B179,'Team forecast'!$B$3:$B$22,0),MATCH(BL$1,'Team forecast'!$M$2:$AU$2,0))*IF($Y179&gt;0,-15000,0)</f>
        <v>0</v>
      </c>
      <c r="BM179" s="5">
        <f t="shared" si="171"/>
        <v>0</v>
      </c>
      <c r="BN179" s="5">
        <f t="shared" si="172"/>
        <v>0</v>
      </c>
      <c r="BO179" s="5">
        <f t="shared" si="173"/>
        <v>0</v>
      </c>
      <c r="BP179" s="5">
        <f t="shared" si="174"/>
        <v>0</v>
      </c>
      <c r="BQ179" s="5">
        <f t="shared" si="175"/>
        <v>0</v>
      </c>
      <c r="BR179" s="5">
        <f t="shared" si="176"/>
        <v>0</v>
      </c>
      <c r="BS179" s="5">
        <f t="shared" si="177"/>
        <v>0</v>
      </c>
      <c r="BT179" s="5">
        <f t="shared" si="178"/>
        <v>0</v>
      </c>
      <c r="BU179" s="5">
        <f t="shared" si="179"/>
        <v>0</v>
      </c>
      <c r="BV179" s="5">
        <f>IFERROR(SUM(BJ179:BU179),0)*((Cockpit!$C$3)^2)</f>
        <v>0</v>
      </c>
      <c r="BW179" s="19">
        <f>INDEX('Team forecast'!$M$3:$AU$22,MATCH($B179,'Team forecast'!$B$3:$B$22,0),MATCH(BW$1,'Team forecast'!$M$2:$AU$2,0))</f>
        <v>0</v>
      </c>
      <c r="BX179" s="19">
        <f>INDEX('Team forecast'!$M$3:$AU$22,MATCH($B179,'Team forecast'!$B$3:$B$22,0),MATCH(BX$1,'Team forecast'!$M$2:$AU$2,0))</f>
        <v>0</v>
      </c>
      <c r="BY179" s="19">
        <f>INDEX('Team forecast'!$M$3:$AU$22,MATCH($B179,'Team forecast'!$B$3:$B$22,0),MATCH(BY$1,'Team forecast'!$M$2:$AU$2,0))</f>
        <v>0</v>
      </c>
      <c r="BZ179" s="19">
        <f>INDEX('Team forecast'!$M$3:$AU$22,MATCH($B179,'Team forecast'!$B$3:$B$22,0),MATCH(BZ$1,'Team forecast'!$M$2:$AU$2,0))</f>
        <v>0</v>
      </c>
      <c r="CA179" s="5">
        <f t="shared" si="180"/>
        <v>-5000</v>
      </c>
      <c r="CB179" s="5">
        <f>INDEX('Team forecast'!$M$3:$AU$22,MATCH($B179,'Team forecast'!$B$3:$B$22,0),MATCH(CB$1,'Team forecast'!$M$2:$AU$2,0))*IF($Y179&gt;0,25000,0)</f>
        <v>0</v>
      </c>
      <c r="CC179" s="5">
        <f>INDEX('Team forecast'!$M$3:$AU$22,MATCH($B179,'Team forecast'!$B$3:$B$22,0),MATCH(CC$1,'Team forecast'!$M$2:$AU$2,0))*IF($Y179&gt;0,5000,0)</f>
        <v>0</v>
      </c>
      <c r="CD179" s="5">
        <f>INDEX('Team forecast'!$M$3:$AU$22,MATCH($B179,'Team forecast'!$B$3:$B$22,0),MATCH(CD$1,'Team forecast'!$M$2:$AU$2,0))*IF($Y179&gt;0,-15000,0)</f>
        <v>0</v>
      </c>
      <c r="CE179" s="5">
        <f t="shared" si="181"/>
        <v>0</v>
      </c>
      <c r="CF179" s="5">
        <f t="shared" si="182"/>
        <v>0</v>
      </c>
      <c r="CG179" s="5">
        <f t="shared" si="183"/>
        <v>0</v>
      </c>
      <c r="CH179" s="5">
        <f t="shared" si="184"/>
        <v>0</v>
      </c>
      <c r="CI179" s="5">
        <f t="shared" si="185"/>
        <v>0</v>
      </c>
      <c r="CJ179" s="5">
        <f t="shared" si="186"/>
        <v>0</v>
      </c>
      <c r="CK179" s="5">
        <f t="shared" si="187"/>
        <v>0</v>
      </c>
      <c r="CL179" s="5">
        <f t="shared" si="188"/>
        <v>0</v>
      </c>
      <c r="CM179" s="5">
        <f t="shared" si="189"/>
        <v>0</v>
      </c>
      <c r="CN179" s="5">
        <f>IFERROR(SUM(CB179:CM179),0)*((Cockpit!$C$3)^3)</f>
        <v>0</v>
      </c>
      <c r="CO179" s="19">
        <f>INDEX('Team forecast'!$M$3:$AU$22,MATCH($B179,'Team forecast'!$B$3:$B$22,0),MATCH(CO$1,'Team forecast'!$M$2:$AU$2,0))</f>
        <v>0</v>
      </c>
      <c r="CP179" s="19">
        <f>INDEX('Team forecast'!$M$3:$AU$22,MATCH($B179,'Team forecast'!$B$3:$B$22,0),MATCH(CP$1,'Team forecast'!$M$2:$AU$2,0))</f>
        <v>0</v>
      </c>
      <c r="CQ179" s="19">
        <f>INDEX('Team forecast'!$M$3:$AU$22,MATCH($B179,'Team forecast'!$B$3:$B$22,0),MATCH(CQ$1,'Team forecast'!$M$2:$AU$2,0))</f>
        <v>0</v>
      </c>
      <c r="CR179" s="19">
        <f>INDEX('Team forecast'!$M$3:$AU$22,MATCH($B179,'Team forecast'!$B$3:$B$22,0),MATCH(CR$1,'Team forecast'!$M$2:$AU$2,0))</f>
        <v>0</v>
      </c>
      <c r="CS179" s="5">
        <f t="shared" si="190"/>
        <v>-5000</v>
      </c>
      <c r="CT179" s="5">
        <f>INDEX('Team forecast'!$M$3:$AU$22,MATCH($B179,'Team forecast'!$B$3:$B$22,0),MATCH(CT$1,'Team forecast'!$M$2:$AU$2,0))*IF($Y179&gt;0,25000,0)</f>
        <v>0</v>
      </c>
      <c r="CU179" s="5">
        <f>INDEX('Team forecast'!$M$3:$AU$22,MATCH($B179,'Team forecast'!$B$3:$B$22,0),MATCH(CU$1,'Team forecast'!$M$2:$AU$2,0))*IF($Y179&gt;0,5000,0)</f>
        <v>0</v>
      </c>
      <c r="CV179" s="5">
        <f>INDEX('Team forecast'!$M$3:$AU$22,MATCH($B179,'Team forecast'!$B$3:$B$22,0),MATCH(CV$1,'Team forecast'!$M$2:$AU$2,0))*IF($Y179&gt;0,-15000,0)</f>
        <v>0</v>
      </c>
      <c r="CW179" s="5">
        <f t="shared" si="191"/>
        <v>0</v>
      </c>
      <c r="CX179" s="5">
        <f t="shared" si="192"/>
        <v>0</v>
      </c>
      <c r="CY179" s="5">
        <f t="shared" si="193"/>
        <v>0</v>
      </c>
      <c r="CZ179" s="5">
        <f t="shared" si="194"/>
        <v>0</v>
      </c>
      <c r="DA179" s="5">
        <f t="shared" si="195"/>
        <v>0</v>
      </c>
      <c r="DB179" s="5">
        <f t="shared" si="196"/>
        <v>0</v>
      </c>
      <c r="DC179" s="5">
        <f t="shared" si="197"/>
        <v>0</v>
      </c>
      <c r="DD179" s="5">
        <f t="shared" si="198"/>
        <v>0</v>
      </c>
      <c r="DE179" s="5">
        <f t="shared" si="199"/>
        <v>0</v>
      </c>
      <c r="DF179" s="5">
        <f>IFERROR(SUM(CT179:DE179),0)*((Cockpit!$C$3)^4)</f>
        <v>0</v>
      </c>
      <c r="DG179" s="19">
        <f>INDEX('Team forecast'!$M$3:$AU$22,MATCH($B179,'Team forecast'!$B$3:$B$22,0),MATCH(DG$1,'Team forecast'!$M$2:$AU$2,0))</f>
        <v>0</v>
      </c>
      <c r="DH179" s="19">
        <f>INDEX('Team forecast'!$M$3:$AU$22,MATCH($B179,'Team forecast'!$B$3:$B$22,0),MATCH(DH$1,'Team forecast'!$M$2:$AU$2,0))</f>
        <v>0</v>
      </c>
      <c r="DI179" s="19">
        <f>INDEX('Team forecast'!$M$3:$AU$22,MATCH($B179,'Team forecast'!$B$3:$B$22,0),MATCH(DI$1,'Team forecast'!$M$2:$AU$2,0))</f>
        <v>0</v>
      </c>
      <c r="DJ179" s="19">
        <f>INDEX('Team forecast'!$M$3:$AU$22,MATCH($B179,'Team forecast'!$B$3:$B$22,0),MATCH(DJ$1,'Team forecast'!$M$2:$AU$2,0))</f>
        <v>0</v>
      </c>
      <c r="DK179" s="5">
        <f t="shared" si="200"/>
        <v>-5000</v>
      </c>
      <c r="DL179" s="5">
        <f>INDEX('Team forecast'!$M$3:$AU$22,MATCH($B179,'Team forecast'!$B$3:$B$22,0),MATCH(DL$1,'Team forecast'!$M$2:$AU$2,0))*IF($Y179&gt;0,25000,0)</f>
        <v>0</v>
      </c>
      <c r="DM179" s="5">
        <f>INDEX('Team forecast'!$M$3:$AU$22,MATCH($B179,'Team forecast'!$B$3:$B$22,0),MATCH(DM$1,'Team forecast'!$M$2:$AU$2,0))*IF($Y179&gt;0,5000,0)</f>
        <v>0</v>
      </c>
      <c r="DN179" s="5">
        <f>INDEX('Team forecast'!$M$3:$AU$22,MATCH($B179,'Team forecast'!$B$3:$B$22,0),MATCH(DN$1,'Team forecast'!$M$2:$AU$2,0))*IF($Y179&gt;0,-15000,0)</f>
        <v>0</v>
      </c>
      <c r="DO179" s="5">
        <f t="shared" si="201"/>
        <v>0</v>
      </c>
      <c r="DP179" s="5">
        <f t="shared" si="202"/>
        <v>0</v>
      </c>
      <c r="DQ179" s="5">
        <f t="shared" si="203"/>
        <v>0</v>
      </c>
      <c r="DR179" s="5">
        <f t="shared" si="204"/>
        <v>0</v>
      </c>
      <c r="DS179" s="5">
        <f t="shared" si="205"/>
        <v>0</v>
      </c>
      <c r="DT179" s="5">
        <f t="shared" si="206"/>
        <v>0</v>
      </c>
      <c r="DU179" s="5">
        <f t="shared" si="207"/>
        <v>0</v>
      </c>
      <c r="DV179" s="5">
        <f t="shared" si="208"/>
        <v>0</v>
      </c>
      <c r="DW179" s="5">
        <f t="shared" si="209"/>
        <v>0</v>
      </c>
      <c r="DX179" s="5">
        <f>IFERROR(SUM(DL179:DW179),0)*((Cockpit!$C$3)^5)</f>
        <v>0</v>
      </c>
      <c r="DY179" s="5">
        <f t="shared" si="210"/>
        <v>-5000</v>
      </c>
      <c r="DZ179" s="5" t="str">
        <f>IF(ISERROR(MATCH(A179,'Current squad'!B:B,0)),"No","Yes")</f>
        <v>No</v>
      </c>
      <c r="EA179" s="5" cm="1">
        <f t="array" ref="EA179">IFERROR(_xlfn.IFS(DZ179="Yes",0,DZ179="No",H179*1%),999999)</f>
        <v>39000</v>
      </c>
      <c r="EB179" s="5">
        <f t="shared" si="152"/>
        <v>3939000</v>
      </c>
      <c r="EC179" s="5">
        <f t="shared" si="211"/>
        <v>-44000</v>
      </c>
      <c r="ED179" s="1">
        <f t="shared" si="153"/>
        <v>-1.1282051282051283E-2</v>
      </c>
      <c r="EE179" s="5">
        <f>RANK(EC179,$EC$2:$EC$572)+COUNTIF($EC$2:EC179,EC179)-1</f>
        <v>446</v>
      </c>
      <c r="EF179" s="4">
        <f>RANK(ED179,$ED$2:$ED$572)+COUNTIF($ED$2:ED179,ED179)-1</f>
        <v>290</v>
      </c>
    </row>
    <row r="180" spans="1:136" x14ac:dyDescent="0.3">
      <c r="A180" t="str">
        <f>IF(Holdet.dk!A180&lt;&gt;"",Holdet.dk!A180,"")</f>
        <v>Fabian Delph</v>
      </c>
      <c r="B180" t="str">
        <f>INDEX(Holdet.dk!B:B,MATCH($A180,Holdet.dk!$A:$A,0))</f>
        <v>Everton</v>
      </c>
      <c r="C180" t="str">
        <f>INDEX(Holdet.dk!C:C,MATCH($A180,Holdet.dk!$A:$A,0))</f>
        <v>Midfield</v>
      </c>
      <c r="D180" t="str">
        <f>INDEX(Holdet.dk!D:D,MATCH($A180,Holdet.dk!$A:$A,0))</f>
        <v>2.458.000</v>
      </c>
      <c r="E180" s="1">
        <f>IFERROR(_xlfn.NUMBERVALUE(INDEX(Holdet.dk!$E:$E,MATCH($A180,Holdet.dk!$A:$A,0)),","),0)</f>
        <v>4.0000000000000001E-3</v>
      </c>
      <c r="F180" t="str">
        <f>IF(INDEX(Lookup!H:H,MATCH('Master data'!A180,Lookup!G:G,0))=0,A180,INDEX(Lookup!H:H,MATCH('Master data'!A180,Lookup!G:G,0)))</f>
        <v>Fabian Delph</v>
      </c>
      <c r="G180" t="str">
        <f>IFERROR(INDEX(Lookup!B:B,MATCH(INDEX(Rotowire!C:C,MATCH(F180,Rotowire!A:A,0)),Lookup!D:D,0)),"")</f>
        <v/>
      </c>
      <c r="H180" s="5">
        <f t="shared" si="144"/>
        <v>2458000</v>
      </c>
      <c r="I180" s="19">
        <f>IFERROR(INDEX('Team forecast'!$G$3:$I$22,MATCH($B180,'Team forecast'!$B$3:$B$22,0),MATCH(I$1,'Team forecast'!$G$2:$I$2,0)),0)</f>
        <v>1.118279569892473</v>
      </c>
      <c r="J180" s="19">
        <f>IFERROR(INDEX('Team forecast'!$G$3:$I$22,MATCH($B180,'Team forecast'!$B$3:$B$22,0),MATCH(J$1,'Team forecast'!$G$2:$I$2,0)),0)</f>
        <v>0.86602870813397137</v>
      </c>
      <c r="K180" s="19">
        <f>IFERROR(INDEX('Team forecast'!$G$3:$I$22,MATCH($B180,'Team forecast'!$B$3:$B$22,0),MATCH(K$1,'Team forecast'!$G$2:$I$2,0)),0)</f>
        <v>1.6365413680270404</v>
      </c>
      <c r="L180">
        <f>SUMIFS(Rotowire!E:E,Rotowire!$A:$A,'Master data'!$F180)</f>
        <v>0</v>
      </c>
      <c r="M180" s="2">
        <f>SUMIFS(Rotowire!F:F,Rotowire!$A:$A,'Master data'!$F180)*I180</f>
        <v>0</v>
      </c>
      <c r="N180" s="2">
        <f>SUMIFS(Rotowire!G:G,Rotowire!$A:$A,'Master data'!$F180)*I180</f>
        <v>0</v>
      </c>
      <c r="O180" s="2">
        <f>SUMIFS(Rotowire!I:I,Rotowire!$A:$A,'Master data'!$F180)*I180</f>
        <v>0</v>
      </c>
      <c r="P180" s="2">
        <f>SUMIFS(Rotowire!W:W,Rotowire!$A:$A,'Master data'!$F180)*K180</f>
        <v>0</v>
      </c>
      <c r="Q180" s="2">
        <f>SUMIFS(Rotowire!Y:Y,Rotowire!$A:$A,'Master data'!$F180)*J180</f>
        <v>0</v>
      </c>
      <c r="R180" s="2">
        <f>SUMIFS(Rotowire!AB:AB,Rotowire!$A:$A,'Master data'!$F180)</f>
        <v>0</v>
      </c>
      <c r="S180" s="2">
        <f>SUMIFS(Rotowire!AC:AC,Rotowire!$A:$A,'Master data'!$F180)</f>
        <v>0</v>
      </c>
      <c r="T180" s="2">
        <f>INDEX('Team forecast'!D$3:D$22,MATCH($B180,'Team forecast'!$B$3:$B$22,0))</f>
        <v>1.04</v>
      </c>
      <c r="U180" s="2">
        <f>INDEX('Team forecast'!E$3:E$22,MATCH($B180,'Team forecast'!$B$3:$B$22,0))</f>
        <v>1.81</v>
      </c>
      <c r="V180" s="2">
        <f>INDEX('Team forecast'!J$3:J$22,MATCH($B180,'Team forecast'!$B$3:$B$22,0))</f>
        <v>0.21479999999999999</v>
      </c>
      <c r="W180" s="2">
        <f>INDEX('Team forecast'!K$3:K$22,MATCH($B180,'Team forecast'!$B$3:$B$22,0))</f>
        <v>0.23649999999999999</v>
      </c>
      <c r="X180" s="2">
        <f>INDEX('Team forecast'!L$3:L$22,MATCH($B180,'Team forecast'!$B$3:$B$22,0))</f>
        <v>0.54869999999999997</v>
      </c>
      <c r="Y180" s="5">
        <f t="shared" si="145"/>
        <v>-5000</v>
      </c>
      <c r="Z180" s="5">
        <f t="shared" si="146"/>
        <v>0</v>
      </c>
      <c r="AA180" s="5">
        <f t="shared" si="147"/>
        <v>0</v>
      </c>
      <c r="AB180" s="5">
        <f t="shared" si="148"/>
        <v>0</v>
      </c>
      <c r="AC180" s="5">
        <f t="shared" si="149"/>
        <v>0</v>
      </c>
      <c r="AD180" s="5">
        <f t="shared" si="154"/>
        <v>0</v>
      </c>
      <c r="AE180" s="5">
        <f t="shared" si="155"/>
        <v>0</v>
      </c>
      <c r="AF180" s="5">
        <f t="shared" si="150"/>
        <v>0</v>
      </c>
      <c r="AG180" s="5">
        <f t="shared" si="151"/>
        <v>0</v>
      </c>
      <c r="AH180" s="5">
        <f t="shared" si="156"/>
        <v>0</v>
      </c>
      <c r="AI180" s="5">
        <f t="shared" si="157"/>
        <v>0</v>
      </c>
      <c r="AJ180" s="5">
        <f t="shared" si="158"/>
        <v>0</v>
      </c>
      <c r="AK180" s="5">
        <f t="shared" si="159"/>
        <v>0</v>
      </c>
      <c r="AL180" s="5">
        <f>IFERROR(SUM(Y180:AK180),-5000)*((Cockpit!$C$3)^0)</f>
        <v>-5000</v>
      </c>
      <c r="AM180" s="19">
        <f>INDEX('Team forecast'!$M$3:$AU$22,MATCH($B180,'Team forecast'!$B$3:$B$22,0),MATCH(AM$1,'Team forecast'!$M$2:$AU$2,0))</f>
        <v>0</v>
      </c>
      <c r="AN180" s="19">
        <f>INDEX('Team forecast'!$M$3:$AU$22,MATCH($B180,'Team forecast'!$B$3:$B$22,0),MATCH(AN$1,'Team forecast'!$M$2:$AU$2,0))</f>
        <v>0</v>
      </c>
      <c r="AO180" s="19">
        <f>INDEX('Team forecast'!$M$3:$AU$22,MATCH($B180,'Team forecast'!$B$3:$B$22,0),MATCH(AO$1,'Team forecast'!$M$2:$AU$2,0))</f>
        <v>0</v>
      </c>
      <c r="AP180" s="19">
        <f>INDEX('Team forecast'!$M$3:$AU$22,MATCH($B180,'Team forecast'!$B$3:$B$22,0),MATCH(AP$1,'Team forecast'!$M$2:$AU$2,0))</f>
        <v>0</v>
      </c>
      <c r="AQ180" s="5">
        <f t="shared" si="160"/>
        <v>-5000</v>
      </c>
      <c r="AR180" s="5">
        <f>INDEX('Team forecast'!$M$3:$AU$22,MATCH($B180,'Team forecast'!$B$3:$B$22,0),MATCH(AR$1,'Team forecast'!$M$2:$AU$2,0))*IF($Y180&gt;0,25000,0)</f>
        <v>0</v>
      </c>
      <c r="AS180" s="5">
        <f>INDEX('Team forecast'!$M$3:$AU$22,MATCH($B180,'Team forecast'!$B$3:$B$22,0),MATCH(AS$1,'Team forecast'!$M$2:$AU$2,0))*IF($Y180&gt;0,5000,0)</f>
        <v>0</v>
      </c>
      <c r="AT180" s="5">
        <f>INDEX('Team forecast'!$M$3:$AU$22,MATCH($B180,'Team forecast'!$B$3:$B$22,0),MATCH(AT$1,'Team forecast'!$M$2:$AU$2,0))*IF($Y180&gt;0,-15000,0)</f>
        <v>0</v>
      </c>
      <c r="AU180" s="5">
        <f t="shared" si="161"/>
        <v>0</v>
      </c>
      <c r="AV180" s="5">
        <f t="shared" si="162"/>
        <v>0</v>
      </c>
      <c r="AW180" s="5">
        <f t="shared" si="163"/>
        <v>0</v>
      </c>
      <c r="AX180" s="5">
        <f t="shared" si="164"/>
        <v>0</v>
      </c>
      <c r="AY180" s="5">
        <f t="shared" si="165"/>
        <v>0</v>
      </c>
      <c r="AZ180" s="5">
        <f t="shared" si="166"/>
        <v>0</v>
      </c>
      <c r="BA180" s="5">
        <f t="shared" si="167"/>
        <v>0</v>
      </c>
      <c r="BB180" s="5">
        <f t="shared" si="168"/>
        <v>0</v>
      </c>
      <c r="BC180" s="5">
        <f t="shared" si="169"/>
        <v>0</v>
      </c>
      <c r="BD180" s="5">
        <f>IFERROR(SUM(AR180:BC180),0)*((Cockpit!$C$3)^1)</f>
        <v>0</v>
      </c>
      <c r="BE180" s="19">
        <f>INDEX('Team forecast'!$M$3:$AU$22,MATCH($B180,'Team forecast'!$B$3:$B$22,0),MATCH(BE$1,'Team forecast'!$M$2:$AU$2,0))</f>
        <v>0</v>
      </c>
      <c r="BF180" s="19">
        <f>INDEX('Team forecast'!$M$3:$AU$22,MATCH($B180,'Team forecast'!$B$3:$B$22,0),MATCH(BF$1,'Team forecast'!$M$2:$AU$2,0))</f>
        <v>0</v>
      </c>
      <c r="BG180" s="19">
        <f>INDEX('Team forecast'!$M$3:$AU$22,MATCH($B180,'Team forecast'!$B$3:$B$22,0),MATCH(BG$1,'Team forecast'!$M$2:$AU$2,0))</f>
        <v>0</v>
      </c>
      <c r="BH180" s="19">
        <f>INDEX('Team forecast'!$M$3:$AU$22,MATCH($B180,'Team forecast'!$B$3:$B$22,0),MATCH(BH$1,'Team forecast'!$M$2:$AU$2,0))</f>
        <v>0</v>
      </c>
      <c r="BI180" s="5">
        <f t="shared" si="170"/>
        <v>-5000</v>
      </c>
      <c r="BJ180" s="5">
        <f>INDEX('Team forecast'!$M$3:$AU$22,MATCH($B180,'Team forecast'!$B$3:$B$22,0),MATCH(BJ$1,'Team forecast'!$M$2:$AU$2,0))*IF($Y180&gt;0,25000,0)</f>
        <v>0</v>
      </c>
      <c r="BK180" s="5">
        <f>INDEX('Team forecast'!$M$3:$AU$22,MATCH($B180,'Team forecast'!$B$3:$B$22,0),MATCH(BK$1,'Team forecast'!$M$2:$AU$2,0))*IF($Y180&gt;0,5000,0)</f>
        <v>0</v>
      </c>
      <c r="BL180" s="5">
        <f>INDEX('Team forecast'!$M$3:$AU$22,MATCH($B180,'Team forecast'!$B$3:$B$22,0),MATCH(BL$1,'Team forecast'!$M$2:$AU$2,0))*IF($Y180&gt;0,-15000,0)</f>
        <v>0</v>
      </c>
      <c r="BM180" s="5">
        <f t="shared" si="171"/>
        <v>0</v>
      </c>
      <c r="BN180" s="5">
        <f t="shared" si="172"/>
        <v>0</v>
      </c>
      <c r="BO180" s="5">
        <f t="shared" si="173"/>
        <v>0</v>
      </c>
      <c r="BP180" s="5">
        <f t="shared" si="174"/>
        <v>0</v>
      </c>
      <c r="BQ180" s="5">
        <f t="shared" si="175"/>
        <v>0</v>
      </c>
      <c r="BR180" s="5">
        <f t="shared" si="176"/>
        <v>0</v>
      </c>
      <c r="BS180" s="5">
        <f t="shared" si="177"/>
        <v>0</v>
      </c>
      <c r="BT180" s="5">
        <f t="shared" si="178"/>
        <v>0</v>
      </c>
      <c r="BU180" s="5">
        <f t="shared" si="179"/>
        <v>0</v>
      </c>
      <c r="BV180" s="5">
        <f>IFERROR(SUM(BJ180:BU180),0)*((Cockpit!$C$3)^2)</f>
        <v>0</v>
      </c>
      <c r="BW180" s="19">
        <f>INDEX('Team forecast'!$M$3:$AU$22,MATCH($B180,'Team forecast'!$B$3:$B$22,0),MATCH(BW$1,'Team forecast'!$M$2:$AU$2,0))</f>
        <v>0</v>
      </c>
      <c r="BX180" s="19">
        <f>INDEX('Team forecast'!$M$3:$AU$22,MATCH($B180,'Team forecast'!$B$3:$B$22,0),MATCH(BX$1,'Team forecast'!$M$2:$AU$2,0))</f>
        <v>0</v>
      </c>
      <c r="BY180" s="19">
        <f>INDEX('Team forecast'!$M$3:$AU$22,MATCH($B180,'Team forecast'!$B$3:$B$22,0),MATCH(BY$1,'Team forecast'!$M$2:$AU$2,0))</f>
        <v>0</v>
      </c>
      <c r="BZ180" s="19">
        <f>INDEX('Team forecast'!$M$3:$AU$22,MATCH($B180,'Team forecast'!$B$3:$B$22,0),MATCH(BZ$1,'Team forecast'!$M$2:$AU$2,0))</f>
        <v>0</v>
      </c>
      <c r="CA180" s="5">
        <f t="shared" si="180"/>
        <v>-5000</v>
      </c>
      <c r="CB180" s="5">
        <f>INDEX('Team forecast'!$M$3:$AU$22,MATCH($B180,'Team forecast'!$B$3:$B$22,0),MATCH(CB$1,'Team forecast'!$M$2:$AU$2,0))*IF($Y180&gt;0,25000,0)</f>
        <v>0</v>
      </c>
      <c r="CC180" s="5">
        <f>INDEX('Team forecast'!$M$3:$AU$22,MATCH($B180,'Team forecast'!$B$3:$B$22,0),MATCH(CC$1,'Team forecast'!$M$2:$AU$2,0))*IF($Y180&gt;0,5000,0)</f>
        <v>0</v>
      </c>
      <c r="CD180" s="5">
        <f>INDEX('Team forecast'!$M$3:$AU$22,MATCH($B180,'Team forecast'!$B$3:$B$22,0),MATCH(CD$1,'Team forecast'!$M$2:$AU$2,0))*IF($Y180&gt;0,-15000,0)</f>
        <v>0</v>
      </c>
      <c r="CE180" s="5">
        <f t="shared" si="181"/>
        <v>0</v>
      </c>
      <c r="CF180" s="5">
        <f t="shared" si="182"/>
        <v>0</v>
      </c>
      <c r="CG180" s="5">
        <f t="shared" si="183"/>
        <v>0</v>
      </c>
      <c r="CH180" s="5">
        <f t="shared" si="184"/>
        <v>0</v>
      </c>
      <c r="CI180" s="5">
        <f t="shared" si="185"/>
        <v>0</v>
      </c>
      <c r="CJ180" s="5">
        <f t="shared" si="186"/>
        <v>0</v>
      </c>
      <c r="CK180" s="5">
        <f t="shared" si="187"/>
        <v>0</v>
      </c>
      <c r="CL180" s="5">
        <f t="shared" si="188"/>
        <v>0</v>
      </c>
      <c r="CM180" s="5">
        <f t="shared" si="189"/>
        <v>0</v>
      </c>
      <c r="CN180" s="5">
        <f>IFERROR(SUM(CB180:CM180),0)*((Cockpit!$C$3)^3)</f>
        <v>0</v>
      </c>
      <c r="CO180" s="19">
        <f>INDEX('Team forecast'!$M$3:$AU$22,MATCH($B180,'Team forecast'!$B$3:$B$22,0),MATCH(CO$1,'Team forecast'!$M$2:$AU$2,0))</f>
        <v>0</v>
      </c>
      <c r="CP180" s="19">
        <f>INDEX('Team forecast'!$M$3:$AU$22,MATCH($B180,'Team forecast'!$B$3:$B$22,0),MATCH(CP$1,'Team forecast'!$M$2:$AU$2,0))</f>
        <v>0</v>
      </c>
      <c r="CQ180" s="19">
        <f>INDEX('Team forecast'!$M$3:$AU$22,MATCH($B180,'Team forecast'!$B$3:$B$22,0),MATCH(CQ$1,'Team forecast'!$M$2:$AU$2,0))</f>
        <v>0</v>
      </c>
      <c r="CR180" s="19">
        <f>INDEX('Team forecast'!$M$3:$AU$22,MATCH($B180,'Team forecast'!$B$3:$B$22,0),MATCH(CR$1,'Team forecast'!$M$2:$AU$2,0))</f>
        <v>0</v>
      </c>
      <c r="CS180" s="5">
        <f t="shared" si="190"/>
        <v>-5000</v>
      </c>
      <c r="CT180" s="5">
        <f>INDEX('Team forecast'!$M$3:$AU$22,MATCH($B180,'Team forecast'!$B$3:$B$22,0),MATCH(CT$1,'Team forecast'!$M$2:$AU$2,0))*IF($Y180&gt;0,25000,0)</f>
        <v>0</v>
      </c>
      <c r="CU180" s="5">
        <f>INDEX('Team forecast'!$M$3:$AU$22,MATCH($B180,'Team forecast'!$B$3:$B$22,0),MATCH(CU$1,'Team forecast'!$M$2:$AU$2,0))*IF($Y180&gt;0,5000,0)</f>
        <v>0</v>
      </c>
      <c r="CV180" s="5">
        <f>INDEX('Team forecast'!$M$3:$AU$22,MATCH($B180,'Team forecast'!$B$3:$B$22,0),MATCH(CV$1,'Team forecast'!$M$2:$AU$2,0))*IF($Y180&gt;0,-15000,0)</f>
        <v>0</v>
      </c>
      <c r="CW180" s="5">
        <f t="shared" si="191"/>
        <v>0</v>
      </c>
      <c r="CX180" s="5">
        <f t="shared" si="192"/>
        <v>0</v>
      </c>
      <c r="CY180" s="5">
        <f t="shared" si="193"/>
        <v>0</v>
      </c>
      <c r="CZ180" s="5">
        <f t="shared" si="194"/>
        <v>0</v>
      </c>
      <c r="DA180" s="5">
        <f t="shared" si="195"/>
        <v>0</v>
      </c>
      <c r="DB180" s="5">
        <f t="shared" si="196"/>
        <v>0</v>
      </c>
      <c r="DC180" s="5">
        <f t="shared" si="197"/>
        <v>0</v>
      </c>
      <c r="DD180" s="5">
        <f t="shared" si="198"/>
        <v>0</v>
      </c>
      <c r="DE180" s="5">
        <f t="shared" si="199"/>
        <v>0</v>
      </c>
      <c r="DF180" s="5">
        <f>IFERROR(SUM(CT180:DE180),0)*((Cockpit!$C$3)^4)</f>
        <v>0</v>
      </c>
      <c r="DG180" s="19">
        <f>INDEX('Team forecast'!$M$3:$AU$22,MATCH($B180,'Team forecast'!$B$3:$B$22,0),MATCH(DG$1,'Team forecast'!$M$2:$AU$2,0))</f>
        <v>0</v>
      </c>
      <c r="DH180" s="19">
        <f>INDEX('Team forecast'!$M$3:$AU$22,MATCH($B180,'Team forecast'!$B$3:$B$22,0),MATCH(DH$1,'Team forecast'!$M$2:$AU$2,0))</f>
        <v>0</v>
      </c>
      <c r="DI180" s="19">
        <f>INDEX('Team forecast'!$M$3:$AU$22,MATCH($B180,'Team forecast'!$B$3:$B$22,0),MATCH(DI$1,'Team forecast'!$M$2:$AU$2,0))</f>
        <v>0</v>
      </c>
      <c r="DJ180" s="19">
        <f>INDEX('Team forecast'!$M$3:$AU$22,MATCH($B180,'Team forecast'!$B$3:$B$22,0),MATCH(DJ$1,'Team forecast'!$M$2:$AU$2,0))</f>
        <v>0</v>
      </c>
      <c r="DK180" s="5">
        <f t="shared" si="200"/>
        <v>-5000</v>
      </c>
      <c r="DL180" s="5">
        <f>INDEX('Team forecast'!$M$3:$AU$22,MATCH($B180,'Team forecast'!$B$3:$B$22,0),MATCH(DL$1,'Team forecast'!$M$2:$AU$2,0))*IF($Y180&gt;0,25000,0)</f>
        <v>0</v>
      </c>
      <c r="DM180" s="5">
        <f>INDEX('Team forecast'!$M$3:$AU$22,MATCH($B180,'Team forecast'!$B$3:$B$22,0),MATCH(DM$1,'Team forecast'!$M$2:$AU$2,0))*IF($Y180&gt;0,5000,0)</f>
        <v>0</v>
      </c>
      <c r="DN180" s="5">
        <f>INDEX('Team forecast'!$M$3:$AU$22,MATCH($B180,'Team forecast'!$B$3:$B$22,0),MATCH(DN$1,'Team forecast'!$M$2:$AU$2,0))*IF($Y180&gt;0,-15000,0)</f>
        <v>0</v>
      </c>
      <c r="DO180" s="5">
        <f t="shared" si="201"/>
        <v>0</v>
      </c>
      <c r="DP180" s="5">
        <f t="shared" si="202"/>
        <v>0</v>
      </c>
      <c r="DQ180" s="5">
        <f t="shared" si="203"/>
        <v>0</v>
      </c>
      <c r="DR180" s="5">
        <f t="shared" si="204"/>
        <v>0</v>
      </c>
      <c r="DS180" s="5">
        <f t="shared" si="205"/>
        <v>0</v>
      </c>
      <c r="DT180" s="5">
        <f t="shared" si="206"/>
        <v>0</v>
      </c>
      <c r="DU180" s="5">
        <f t="shared" si="207"/>
        <v>0</v>
      </c>
      <c r="DV180" s="5">
        <f t="shared" si="208"/>
        <v>0</v>
      </c>
      <c r="DW180" s="5">
        <f t="shared" si="209"/>
        <v>0</v>
      </c>
      <c r="DX180" s="5">
        <f>IFERROR(SUM(DL180:DW180),0)*((Cockpit!$C$3)^5)</f>
        <v>0</v>
      </c>
      <c r="DY180" s="5">
        <f t="shared" si="210"/>
        <v>-5000</v>
      </c>
      <c r="DZ180" s="5" t="str">
        <f>IF(ISERROR(MATCH(A180,'Current squad'!B:B,0)),"No","Yes")</f>
        <v>No</v>
      </c>
      <c r="EA180" s="5" cm="1">
        <f t="array" ref="EA180">IFERROR(_xlfn.IFS(DZ180="Yes",0,DZ180="No",H180*1%),999999)</f>
        <v>24580</v>
      </c>
      <c r="EB180" s="5">
        <f t="shared" si="152"/>
        <v>2482580</v>
      </c>
      <c r="EC180" s="5">
        <f t="shared" si="211"/>
        <v>-29580</v>
      </c>
      <c r="ED180" s="1">
        <f t="shared" si="153"/>
        <v>-1.2034174125305126E-2</v>
      </c>
      <c r="EE180" s="5">
        <f>RANK(EC180,$EC$2:$EC$572)+COUNTIF($EC$2:EC180,EC180)-1</f>
        <v>295</v>
      </c>
      <c r="EF180" s="4">
        <f>RANK(ED180,$ED$2:$ED$572)+COUNTIF($ED$2:ED180,ED180)-1</f>
        <v>424</v>
      </c>
    </row>
    <row r="181" spans="1:136" x14ac:dyDescent="0.3">
      <c r="A181" t="str">
        <f>IF(Holdet.dk!A181&lt;&gt;"",Holdet.dk!A181,"")</f>
        <v>Virgil van Dijk</v>
      </c>
      <c r="B181" t="str">
        <f>INDEX(Holdet.dk!B:B,MATCH($A181,Holdet.dk!$A:$A,0))</f>
        <v>Liverpool</v>
      </c>
      <c r="C181" t="str">
        <f>INDEX(Holdet.dk!C:C,MATCH($A181,Holdet.dk!$A:$A,0))</f>
        <v>Defense</v>
      </c>
      <c r="D181" t="str">
        <f>INDEX(Holdet.dk!D:D,MATCH($A181,Holdet.dk!$A:$A,0))</f>
        <v>5.400.000</v>
      </c>
      <c r="E181" s="1">
        <f>IFERROR(_xlfn.NUMBERVALUE(INDEX(Holdet.dk!$E:$E,MATCH($A181,Holdet.dk!$A:$A,0)),","),0)</f>
        <v>3.0000000000000001E-3</v>
      </c>
      <c r="F181" t="str">
        <f>IF(INDEX(Lookup!H:H,MATCH('Master data'!A181,Lookup!G:G,0))=0,A181,INDEX(Lookup!H:H,MATCH('Master data'!A181,Lookup!G:G,0)))</f>
        <v>Virgil van Dijk</v>
      </c>
      <c r="G181" t="str">
        <f>IFERROR(INDEX(Lookup!B:B,MATCH(INDEX(Rotowire!C:C,MATCH(F181,Rotowire!A:A,0)),Lookup!D:D,0)),"")</f>
        <v/>
      </c>
      <c r="H181" s="5">
        <f t="shared" si="144"/>
        <v>5400000</v>
      </c>
      <c r="I181" s="19">
        <f>IFERROR(INDEX('Team forecast'!$G$3:$I$22,MATCH($B181,'Team forecast'!$B$3:$B$22,0),MATCH(I$1,'Team forecast'!$G$2:$I$2,0)),0)</f>
        <v>1.0823529411764703</v>
      </c>
      <c r="J181" s="19">
        <f>IFERROR(INDEX('Team forecast'!$G$3:$I$22,MATCH($B181,'Team forecast'!$B$3:$B$22,0),MATCH(J$1,'Team forecast'!$G$2:$I$2,0)),0)</f>
        <v>0.66666666666666652</v>
      </c>
      <c r="K181" s="19">
        <f>IFERROR(INDEX('Team forecast'!$G$3:$I$22,MATCH($B181,'Team forecast'!$B$3:$B$22,0),MATCH(K$1,'Team forecast'!$G$2:$I$2,0)),0)</f>
        <v>1.2636055410679863</v>
      </c>
      <c r="L181">
        <f>SUMIFS(Rotowire!E:E,Rotowire!$A:$A,'Master data'!$F181)</f>
        <v>0</v>
      </c>
      <c r="M181" s="2">
        <f>SUMIFS(Rotowire!F:F,Rotowire!$A:$A,'Master data'!$F181)*I181</f>
        <v>0</v>
      </c>
      <c r="N181" s="2">
        <f>SUMIFS(Rotowire!G:G,Rotowire!$A:$A,'Master data'!$F181)*I181</f>
        <v>0</v>
      </c>
      <c r="O181" s="2">
        <f>SUMIFS(Rotowire!I:I,Rotowire!$A:$A,'Master data'!$F181)*I181</f>
        <v>0</v>
      </c>
      <c r="P181" s="2">
        <f>SUMIFS(Rotowire!W:W,Rotowire!$A:$A,'Master data'!$F181)*K181</f>
        <v>0</v>
      </c>
      <c r="Q181" s="2">
        <f>SUMIFS(Rotowire!Y:Y,Rotowire!$A:$A,'Master data'!$F181)*J181</f>
        <v>0</v>
      </c>
      <c r="R181" s="2">
        <f>SUMIFS(Rotowire!AB:AB,Rotowire!$A:$A,'Master data'!$F181)</f>
        <v>0</v>
      </c>
      <c r="S181" s="2">
        <f>SUMIFS(Rotowire!AC:AC,Rotowire!$A:$A,'Master data'!$F181)</f>
        <v>0</v>
      </c>
      <c r="T181" s="2">
        <f>INDEX('Team forecast'!D$3:D$22,MATCH($B181,'Team forecast'!$B$3:$B$22,0))</f>
        <v>2.76</v>
      </c>
      <c r="U181" s="2">
        <f>INDEX('Team forecast'!E$3:E$22,MATCH($B181,'Team forecast'!$B$3:$B$22,0))</f>
        <v>0.5</v>
      </c>
      <c r="V181" s="2">
        <f>INDEX('Team forecast'!J$3:J$22,MATCH($B181,'Team forecast'!$B$3:$B$22,0))</f>
        <v>0.83899999999999997</v>
      </c>
      <c r="W181" s="2">
        <f>INDEX('Team forecast'!K$3:K$22,MATCH($B181,'Team forecast'!$B$3:$B$22,0))</f>
        <v>0.1164</v>
      </c>
      <c r="X181" s="2">
        <f>INDEX('Team forecast'!L$3:L$22,MATCH($B181,'Team forecast'!$B$3:$B$22,0))</f>
        <v>4.4699999999999997E-2</v>
      </c>
      <c r="Y181" s="5">
        <f t="shared" si="145"/>
        <v>-5000</v>
      </c>
      <c r="Z181" s="5">
        <f t="shared" si="146"/>
        <v>0</v>
      </c>
      <c r="AA181" s="5">
        <f t="shared" si="147"/>
        <v>0</v>
      </c>
      <c r="AB181" s="5">
        <f t="shared" si="148"/>
        <v>0</v>
      </c>
      <c r="AC181" s="5">
        <f t="shared" si="149"/>
        <v>0</v>
      </c>
      <c r="AD181" s="5">
        <f t="shared" si="154"/>
        <v>0</v>
      </c>
      <c r="AE181" s="5">
        <f t="shared" si="155"/>
        <v>0</v>
      </c>
      <c r="AF181" s="5">
        <f t="shared" si="150"/>
        <v>0</v>
      </c>
      <c r="AG181" s="5">
        <f t="shared" si="151"/>
        <v>0</v>
      </c>
      <c r="AH181" s="5">
        <f t="shared" si="156"/>
        <v>0</v>
      </c>
      <c r="AI181" s="5">
        <f t="shared" si="157"/>
        <v>0</v>
      </c>
      <c r="AJ181" s="5">
        <f t="shared" si="158"/>
        <v>0</v>
      </c>
      <c r="AK181" s="5">
        <f t="shared" si="159"/>
        <v>0</v>
      </c>
      <c r="AL181" s="5">
        <f>IFERROR(SUM(Y181:AK181),-5000)*((Cockpit!$C$3)^0)</f>
        <v>-5000</v>
      </c>
      <c r="AM181" s="19">
        <f>INDEX('Team forecast'!$M$3:$AU$22,MATCH($B181,'Team forecast'!$B$3:$B$22,0),MATCH(AM$1,'Team forecast'!$M$2:$AU$2,0))</f>
        <v>0</v>
      </c>
      <c r="AN181" s="19">
        <f>INDEX('Team forecast'!$M$3:$AU$22,MATCH($B181,'Team forecast'!$B$3:$B$22,0),MATCH(AN$1,'Team forecast'!$M$2:$AU$2,0))</f>
        <v>0</v>
      </c>
      <c r="AO181" s="19">
        <f>INDEX('Team forecast'!$M$3:$AU$22,MATCH($B181,'Team forecast'!$B$3:$B$22,0),MATCH(AO$1,'Team forecast'!$M$2:$AU$2,0))</f>
        <v>0</v>
      </c>
      <c r="AP181" s="19">
        <f>INDEX('Team forecast'!$M$3:$AU$22,MATCH($B181,'Team forecast'!$B$3:$B$22,0),MATCH(AP$1,'Team forecast'!$M$2:$AU$2,0))</f>
        <v>0</v>
      </c>
      <c r="AQ181" s="5">
        <f t="shared" si="160"/>
        <v>-5000</v>
      </c>
      <c r="AR181" s="5">
        <f>INDEX('Team forecast'!$M$3:$AU$22,MATCH($B181,'Team forecast'!$B$3:$B$22,0),MATCH(AR$1,'Team forecast'!$M$2:$AU$2,0))*IF($Y181&gt;0,25000,0)</f>
        <v>0</v>
      </c>
      <c r="AS181" s="5">
        <f>INDEX('Team forecast'!$M$3:$AU$22,MATCH($B181,'Team forecast'!$B$3:$B$22,0),MATCH(AS$1,'Team forecast'!$M$2:$AU$2,0))*IF($Y181&gt;0,5000,0)</f>
        <v>0</v>
      </c>
      <c r="AT181" s="5">
        <f>INDEX('Team forecast'!$M$3:$AU$22,MATCH($B181,'Team forecast'!$B$3:$B$22,0),MATCH(AT$1,'Team forecast'!$M$2:$AU$2,0))*IF($Y181&gt;0,-15000,0)</f>
        <v>0</v>
      </c>
      <c r="AU181" s="5">
        <f t="shared" si="161"/>
        <v>0</v>
      </c>
      <c r="AV181" s="5">
        <f t="shared" si="162"/>
        <v>0</v>
      </c>
      <c r="AW181" s="5">
        <f t="shared" si="163"/>
        <v>0</v>
      </c>
      <c r="AX181" s="5">
        <f t="shared" si="164"/>
        <v>0</v>
      </c>
      <c r="AY181" s="5">
        <f t="shared" si="165"/>
        <v>0</v>
      </c>
      <c r="AZ181" s="5">
        <f t="shared" si="166"/>
        <v>0</v>
      </c>
      <c r="BA181" s="5">
        <f t="shared" si="167"/>
        <v>0</v>
      </c>
      <c r="BB181" s="5">
        <f t="shared" si="168"/>
        <v>0</v>
      </c>
      <c r="BC181" s="5">
        <f t="shared" si="169"/>
        <v>0</v>
      </c>
      <c r="BD181" s="5">
        <f>IFERROR(SUM(AR181:BC181),0)*((Cockpit!$C$3)^1)</f>
        <v>0</v>
      </c>
      <c r="BE181" s="19">
        <f>INDEX('Team forecast'!$M$3:$AU$22,MATCH($B181,'Team forecast'!$B$3:$B$22,0),MATCH(BE$1,'Team forecast'!$M$2:$AU$2,0))</f>
        <v>0</v>
      </c>
      <c r="BF181" s="19">
        <f>INDEX('Team forecast'!$M$3:$AU$22,MATCH($B181,'Team forecast'!$B$3:$B$22,0),MATCH(BF$1,'Team forecast'!$M$2:$AU$2,0))</f>
        <v>0</v>
      </c>
      <c r="BG181" s="19">
        <f>INDEX('Team forecast'!$M$3:$AU$22,MATCH($B181,'Team forecast'!$B$3:$B$22,0),MATCH(BG$1,'Team forecast'!$M$2:$AU$2,0))</f>
        <v>0</v>
      </c>
      <c r="BH181" s="19">
        <f>INDEX('Team forecast'!$M$3:$AU$22,MATCH($B181,'Team forecast'!$B$3:$B$22,0),MATCH(BH$1,'Team forecast'!$M$2:$AU$2,0))</f>
        <v>0</v>
      </c>
      <c r="BI181" s="5">
        <f t="shared" si="170"/>
        <v>-5000</v>
      </c>
      <c r="BJ181" s="5">
        <f>INDEX('Team forecast'!$M$3:$AU$22,MATCH($B181,'Team forecast'!$B$3:$B$22,0),MATCH(BJ$1,'Team forecast'!$M$2:$AU$2,0))*IF($Y181&gt;0,25000,0)</f>
        <v>0</v>
      </c>
      <c r="BK181" s="5">
        <f>INDEX('Team forecast'!$M$3:$AU$22,MATCH($B181,'Team forecast'!$B$3:$B$22,0),MATCH(BK$1,'Team forecast'!$M$2:$AU$2,0))*IF($Y181&gt;0,5000,0)</f>
        <v>0</v>
      </c>
      <c r="BL181" s="5">
        <f>INDEX('Team forecast'!$M$3:$AU$22,MATCH($B181,'Team forecast'!$B$3:$B$22,0),MATCH(BL$1,'Team forecast'!$M$2:$AU$2,0))*IF($Y181&gt;0,-15000,0)</f>
        <v>0</v>
      </c>
      <c r="BM181" s="5">
        <f t="shared" si="171"/>
        <v>0</v>
      </c>
      <c r="BN181" s="5">
        <f t="shared" si="172"/>
        <v>0</v>
      </c>
      <c r="BO181" s="5">
        <f t="shared" si="173"/>
        <v>0</v>
      </c>
      <c r="BP181" s="5">
        <f t="shared" si="174"/>
        <v>0</v>
      </c>
      <c r="BQ181" s="5">
        <f t="shared" si="175"/>
        <v>0</v>
      </c>
      <c r="BR181" s="5">
        <f t="shared" si="176"/>
        <v>0</v>
      </c>
      <c r="BS181" s="5">
        <f t="shared" si="177"/>
        <v>0</v>
      </c>
      <c r="BT181" s="5">
        <f t="shared" si="178"/>
        <v>0</v>
      </c>
      <c r="BU181" s="5">
        <f t="shared" si="179"/>
        <v>0</v>
      </c>
      <c r="BV181" s="5">
        <f>IFERROR(SUM(BJ181:BU181),0)*((Cockpit!$C$3)^2)</f>
        <v>0</v>
      </c>
      <c r="BW181" s="19">
        <f>INDEX('Team forecast'!$M$3:$AU$22,MATCH($B181,'Team forecast'!$B$3:$B$22,0),MATCH(BW$1,'Team forecast'!$M$2:$AU$2,0))</f>
        <v>0</v>
      </c>
      <c r="BX181" s="19">
        <f>INDEX('Team forecast'!$M$3:$AU$22,MATCH($B181,'Team forecast'!$B$3:$B$22,0),MATCH(BX$1,'Team forecast'!$M$2:$AU$2,0))</f>
        <v>0</v>
      </c>
      <c r="BY181" s="19">
        <f>INDEX('Team forecast'!$M$3:$AU$22,MATCH($B181,'Team forecast'!$B$3:$B$22,0),MATCH(BY$1,'Team forecast'!$M$2:$AU$2,0))</f>
        <v>0</v>
      </c>
      <c r="BZ181" s="19">
        <f>INDEX('Team forecast'!$M$3:$AU$22,MATCH($B181,'Team forecast'!$B$3:$B$22,0),MATCH(BZ$1,'Team forecast'!$M$2:$AU$2,0))</f>
        <v>0</v>
      </c>
      <c r="CA181" s="5">
        <f t="shared" si="180"/>
        <v>-5000</v>
      </c>
      <c r="CB181" s="5">
        <f>INDEX('Team forecast'!$M$3:$AU$22,MATCH($B181,'Team forecast'!$B$3:$B$22,0),MATCH(CB$1,'Team forecast'!$M$2:$AU$2,0))*IF($Y181&gt;0,25000,0)</f>
        <v>0</v>
      </c>
      <c r="CC181" s="5">
        <f>INDEX('Team forecast'!$M$3:$AU$22,MATCH($B181,'Team forecast'!$B$3:$B$22,0),MATCH(CC$1,'Team forecast'!$M$2:$AU$2,0))*IF($Y181&gt;0,5000,0)</f>
        <v>0</v>
      </c>
      <c r="CD181" s="5">
        <f>INDEX('Team forecast'!$M$3:$AU$22,MATCH($B181,'Team forecast'!$B$3:$B$22,0),MATCH(CD$1,'Team forecast'!$M$2:$AU$2,0))*IF($Y181&gt;0,-15000,0)</f>
        <v>0</v>
      </c>
      <c r="CE181" s="5">
        <f t="shared" si="181"/>
        <v>0</v>
      </c>
      <c r="CF181" s="5">
        <f t="shared" si="182"/>
        <v>0</v>
      </c>
      <c r="CG181" s="5">
        <f t="shared" si="183"/>
        <v>0</v>
      </c>
      <c r="CH181" s="5">
        <f t="shared" si="184"/>
        <v>0</v>
      </c>
      <c r="CI181" s="5">
        <f t="shared" si="185"/>
        <v>0</v>
      </c>
      <c r="CJ181" s="5">
        <f t="shared" si="186"/>
        <v>0</v>
      </c>
      <c r="CK181" s="5">
        <f t="shared" si="187"/>
        <v>0</v>
      </c>
      <c r="CL181" s="5">
        <f t="shared" si="188"/>
        <v>0</v>
      </c>
      <c r="CM181" s="5">
        <f t="shared" si="189"/>
        <v>0</v>
      </c>
      <c r="CN181" s="5">
        <f>IFERROR(SUM(CB181:CM181),0)*((Cockpit!$C$3)^3)</f>
        <v>0</v>
      </c>
      <c r="CO181" s="19">
        <f>INDEX('Team forecast'!$M$3:$AU$22,MATCH($B181,'Team forecast'!$B$3:$B$22,0),MATCH(CO$1,'Team forecast'!$M$2:$AU$2,0))</f>
        <v>0</v>
      </c>
      <c r="CP181" s="19">
        <f>INDEX('Team forecast'!$M$3:$AU$22,MATCH($B181,'Team forecast'!$B$3:$B$22,0),MATCH(CP$1,'Team forecast'!$M$2:$AU$2,0))</f>
        <v>0</v>
      </c>
      <c r="CQ181" s="19">
        <f>INDEX('Team forecast'!$M$3:$AU$22,MATCH($B181,'Team forecast'!$B$3:$B$22,0),MATCH(CQ$1,'Team forecast'!$M$2:$AU$2,0))</f>
        <v>0</v>
      </c>
      <c r="CR181" s="19">
        <f>INDEX('Team forecast'!$M$3:$AU$22,MATCH($B181,'Team forecast'!$B$3:$B$22,0),MATCH(CR$1,'Team forecast'!$M$2:$AU$2,0))</f>
        <v>0</v>
      </c>
      <c r="CS181" s="5">
        <f t="shared" si="190"/>
        <v>-5000</v>
      </c>
      <c r="CT181" s="5">
        <f>INDEX('Team forecast'!$M$3:$AU$22,MATCH($B181,'Team forecast'!$B$3:$B$22,0),MATCH(CT$1,'Team forecast'!$M$2:$AU$2,0))*IF($Y181&gt;0,25000,0)</f>
        <v>0</v>
      </c>
      <c r="CU181" s="5">
        <f>INDEX('Team forecast'!$M$3:$AU$22,MATCH($B181,'Team forecast'!$B$3:$B$22,0),MATCH(CU$1,'Team forecast'!$M$2:$AU$2,0))*IF($Y181&gt;0,5000,0)</f>
        <v>0</v>
      </c>
      <c r="CV181" s="5">
        <f>INDEX('Team forecast'!$M$3:$AU$22,MATCH($B181,'Team forecast'!$B$3:$B$22,0),MATCH(CV$1,'Team forecast'!$M$2:$AU$2,0))*IF($Y181&gt;0,-15000,0)</f>
        <v>0</v>
      </c>
      <c r="CW181" s="5">
        <f t="shared" si="191"/>
        <v>0</v>
      </c>
      <c r="CX181" s="5">
        <f t="shared" si="192"/>
        <v>0</v>
      </c>
      <c r="CY181" s="5">
        <f t="shared" si="193"/>
        <v>0</v>
      </c>
      <c r="CZ181" s="5">
        <f t="shared" si="194"/>
        <v>0</v>
      </c>
      <c r="DA181" s="5">
        <f t="shared" si="195"/>
        <v>0</v>
      </c>
      <c r="DB181" s="5">
        <f t="shared" si="196"/>
        <v>0</v>
      </c>
      <c r="DC181" s="5">
        <f t="shared" si="197"/>
        <v>0</v>
      </c>
      <c r="DD181" s="5">
        <f t="shared" si="198"/>
        <v>0</v>
      </c>
      <c r="DE181" s="5">
        <f t="shared" si="199"/>
        <v>0</v>
      </c>
      <c r="DF181" s="5">
        <f>IFERROR(SUM(CT181:DE181),0)*((Cockpit!$C$3)^4)</f>
        <v>0</v>
      </c>
      <c r="DG181" s="19">
        <f>INDEX('Team forecast'!$M$3:$AU$22,MATCH($B181,'Team forecast'!$B$3:$B$22,0),MATCH(DG$1,'Team forecast'!$M$2:$AU$2,0))</f>
        <v>0</v>
      </c>
      <c r="DH181" s="19">
        <f>INDEX('Team forecast'!$M$3:$AU$22,MATCH($B181,'Team forecast'!$B$3:$B$22,0),MATCH(DH$1,'Team forecast'!$M$2:$AU$2,0))</f>
        <v>0</v>
      </c>
      <c r="DI181" s="19">
        <f>INDEX('Team forecast'!$M$3:$AU$22,MATCH($B181,'Team forecast'!$B$3:$B$22,0),MATCH(DI$1,'Team forecast'!$M$2:$AU$2,0))</f>
        <v>0</v>
      </c>
      <c r="DJ181" s="19">
        <f>INDEX('Team forecast'!$M$3:$AU$22,MATCH($B181,'Team forecast'!$B$3:$B$22,0),MATCH(DJ$1,'Team forecast'!$M$2:$AU$2,0))</f>
        <v>0</v>
      </c>
      <c r="DK181" s="5">
        <f t="shared" si="200"/>
        <v>-5000</v>
      </c>
      <c r="DL181" s="5">
        <f>INDEX('Team forecast'!$M$3:$AU$22,MATCH($B181,'Team forecast'!$B$3:$B$22,0),MATCH(DL$1,'Team forecast'!$M$2:$AU$2,0))*IF($Y181&gt;0,25000,0)</f>
        <v>0</v>
      </c>
      <c r="DM181" s="5">
        <f>INDEX('Team forecast'!$M$3:$AU$22,MATCH($B181,'Team forecast'!$B$3:$B$22,0),MATCH(DM$1,'Team forecast'!$M$2:$AU$2,0))*IF($Y181&gt;0,5000,0)</f>
        <v>0</v>
      </c>
      <c r="DN181" s="5">
        <f>INDEX('Team forecast'!$M$3:$AU$22,MATCH($B181,'Team forecast'!$B$3:$B$22,0),MATCH(DN$1,'Team forecast'!$M$2:$AU$2,0))*IF($Y181&gt;0,-15000,0)</f>
        <v>0</v>
      </c>
      <c r="DO181" s="5">
        <f t="shared" si="201"/>
        <v>0</v>
      </c>
      <c r="DP181" s="5">
        <f t="shared" si="202"/>
        <v>0</v>
      </c>
      <c r="DQ181" s="5">
        <f t="shared" si="203"/>
        <v>0</v>
      </c>
      <c r="DR181" s="5">
        <f t="shared" si="204"/>
        <v>0</v>
      </c>
      <c r="DS181" s="5">
        <f t="shared" si="205"/>
        <v>0</v>
      </c>
      <c r="DT181" s="5">
        <f t="shared" si="206"/>
        <v>0</v>
      </c>
      <c r="DU181" s="5">
        <f t="shared" si="207"/>
        <v>0</v>
      </c>
      <c r="DV181" s="5">
        <f t="shared" si="208"/>
        <v>0</v>
      </c>
      <c r="DW181" s="5">
        <f t="shared" si="209"/>
        <v>0</v>
      </c>
      <c r="DX181" s="5">
        <f>IFERROR(SUM(DL181:DW181),0)*((Cockpit!$C$3)^5)</f>
        <v>0</v>
      </c>
      <c r="DY181" s="5">
        <f t="shared" si="210"/>
        <v>-5000</v>
      </c>
      <c r="DZ181" s="5" t="str">
        <f>IF(ISERROR(MATCH(A181,'Current squad'!B:B,0)),"No","Yes")</f>
        <v>No</v>
      </c>
      <c r="EA181" s="5" cm="1">
        <f t="array" ref="EA181">IFERROR(_xlfn.IFS(DZ181="Yes",0,DZ181="No",H181*1%),999999)</f>
        <v>54000</v>
      </c>
      <c r="EB181" s="5">
        <f t="shared" si="152"/>
        <v>5454000</v>
      </c>
      <c r="EC181" s="5">
        <f t="shared" si="211"/>
        <v>-59000</v>
      </c>
      <c r="ED181" s="1">
        <f t="shared" si="153"/>
        <v>-1.0925925925925926E-2</v>
      </c>
      <c r="EE181" s="5">
        <f>RANK(EC181,$EC$2:$EC$572)+COUNTIF($EC$2:EC181,EC181)-1</f>
        <v>529</v>
      </c>
      <c r="EF181" s="4">
        <f>RANK(ED181,$ED$2:$ED$572)+COUNTIF($ED$2:ED181,ED181)-1</f>
        <v>227</v>
      </c>
    </row>
    <row r="182" spans="1:136" x14ac:dyDescent="0.3">
      <c r="A182" t="str">
        <f>IF(Holdet.dk!A182&lt;&gt;"",Holdet.dk!A182,"")</f>
        <v>Luke Mbete</v>
      </c>
      <c r="B182" t="str">
        <f>INDEX(Holdet.dk!B:B,MATCH($A182,Holdet.dk!$A:$A,0))</f>
        <v>Manchester City</v>
      </c>
      <c r="C182" t="str">
        <f>INDEX(Holdet.dk!C:C,MATCH($A182,Holdet.dk!$A:$A,0))</f>
        <v>Defense</v>
      </c>
      <c r="D182" t="str">
        <f>INDEX(Holdet.dk!D:D,MATCH($A182,Holdet.dk!$A:$A,0))</f>
        <v>2.390.000</v>
      </c>
      <c r="E182" s="1">
        <f>IFERROR(_xlfn.NUMBERVALUE(INDEX(Holdet.dk!$E:$E,MATCH($A182,Holdet.dk!$A:$A,0)),","),0)</f>
        <v>0</v>
      </c>
      <c r="F182" t="str">
        <f>IF(INDEX(Lookup!H:H,MATCH('Master data'!A182,Lookup!G:G,0))=0,A182,INDEX(Lookup!H:H,MATCH('Master data'!A182,Lookup!G:G,0)))</f>
        <v>Luke Mbete-Tatu</v>
      </c>
      <c r="G182" t="str">
        <f>IFERROR(INDEX(Lookup!B:B,MATCH(INDEX(Rotowire!C:C,MATCH(F182,Rotowire!A:A,0)),Lookup!D:D,0)),"")</f>
        <v/>
      </c>
      <c r="H182" s="5">
        <f t="shared" si="144"/>
        <v>2390000</v>
      </c>
      <c r="I182" s="19">
        <f>IFERROR(INDEX('Team forecast'!$G$3:$I$22,MATCH($B182,'Team forecast'!$B$3:$B$22,0),MATCH(I$1,'Team forecast'!$G$2:$I$2,0)),0)</f>
        <v>0.86602870813397137</v>
      </c>
      <c r="J182" s="19">
        <f>IFERROR(INDEX('Team forecast'!$G$3:$I$22,MATCH($B182,'Team forecast'!$B$3:$B$22,0),MATCH(J$1,'Team forecast'!$G$2:$I$2,0)),0)</f>
        <v>1.118279569892473</v>
      </c>
      <c r="K182" s="19">
        <f>IFERROR(INDEX('Team forecast'!$G$3:$I$22,MATCH($B182,'Team forecast'!$B$3:$B$22,0),MATCH(K$1,'Team forecast'!$G$2:$I$2,0)),0)</f>
        <v>0.86208459014336625</v>
      </c>
      <c r="L182">
        <f>SUMIFS(Rotowire!E:E,Rotowire!$A:$A,'Master data'!$F182)</f>
        <v>0</v>
      </c>
      <c r="M182" s="2">
        <f>SUMIFS(Rotowire!F:F,Rotowire!$A:$A,'Master data'!$F182)*I182</f>
        <v>0</v>
      </c>
      <c r="N182" s="2">
        <f>SUMIFS(Rotowire!G:G,Rotowire!$A:$A,'Master data'!$F182)*I182</f>
        <v>0</v>
      </c>
      <c r="O182" s="2">
        <f>SUMIFS(Rotowire!I:I,Rotowire!$A:$A,'Master data'!$F182)*I182</f>
        <v>0</v>
      </c>
      <c r="P182" s="2">
        <f>SUMIFS(Rotowire!W:W,Rotowire!$A:$A,'Master data'!$F182)*K182</f>
        <v>0</v>
      </c>
      <c r="Q182" s="2">
        <f>SUMIFS(Rotowire!Y:Y,Rotowire!$A:$A,'Master data'!$F182)*J182</f>
        <v>0</v>
      </c>
      <c r="R182" s="2">
        <f>SUMIFS(Rotowire!AB:AB,Rotowire!$A:$A,'Master data'!$F182)</f>
        <v>0</v>
      </c>
      <c r="S182" s="2">
        <f>SUMIFS(Rotowire!AC:AC,Rotowire!$A:$A,'Master data'!$F182)</f>
        <v>0</v>
      </c>
      <c r="T182" s="2">
        <f>INDEX('Team forecast'!D$3:D$22,MATCH($B182,'Team forecast'!$B$3:$B$22,0))</f>
        <v>1.81</v>
      </c>
      <c r="U182" s="2">
        <f>INDEX('Team forecast'!E$3:E$22,MATCH($B182,'Team forecast'!$B$3:$B$22,0))</f>
        <v>1.04</v>
      </c>
      <c r="V182" s="2">
        <f>INDEX('Team forecast'!J$3:J$22,MATCH($B182,'Team forecast'!$B$3:$B$22,0))</f>
        <v>0.54869999999999997</v>
      </c>
      <c r="W182" s="2">
        <f>INDEX('Team forecast'!K$3:K$22,MATCH($B182,'Team forecast'!$B$3:$B$22,0))</f>
        <v>0.23649999999999999</v>
      </c>
      <c r="X182" s="2">
        <f>INDEX('Team forecast'!L$3:L$22,MATCH($B182,'Team forecast'!$B$3:$B$22,0))</f>
        <v>0.21479999999999999</v>
      </c>
      <c r="Y182" s="5">
        <f t="shared" si="145"/>
        <v>-5000</v>
      </c>
      <c r="Z182" s="5">
        <f t="shared" si="146"/>
        <v>0</v>
      </c>
      <c r="AA182" s="5">
        <f t="shared" si="147"/>
        <v>0</v>
      </c>
      <c r="AB182" s="5">
        <f t="shared" si="148"/>
        <v>0</v>
      </c>
      <c r="AC182" s="5">
        <f t="shared" si="149"/>
        <v>0</v>
      </c>
      <c r="AD182" s="5">
        <f t="shared" si="154"/>
        <v>0</v>
      </c>
      <c r="AE182" s="5">
        <f t="shared" si="155"/>
        <v>0</v>
      </c>
      <c r="AF182" s="5">
        <f t="shared" si="150"/>
        <v>0</v>
      </c>
      <c r="AG182" s="5">
        <f t="shared" si="151"/>
        <v>0</v>
      </c>
      <c r="AH182" s="5">
        <f t="shared" si="156"/>
        <v>0</v>
      </c>
      <c r="AI182" s="5">
        <f t="shared" si="157"/>
        <v>0</v>
      </c>
      <c r="AJ182" s="5">
        <f t="shared" si="158"/>
        <v>0</v>
      </c>
      <c r="AK182" s="5">
        <f t="shared" si="159"/>
        <v>0</v>
      </c>
      <c r="AL182" s="5">
        <f>IFERROR(SUM(Y182:AK182),-5000)*((Cockpit!$C$3)^0)</f>
        <v>-5000</v>
      </c>
      <c r="AM182" s="19">
        <f>INDEX('Team forecast'!$M$3:$AU$22,MATCH($B182,'Team forecast'!$B$3:$B$22,0),MATCH(AM$1,'Team forecast'!$M$2:$AU$2,0))</f>
        <v>0</v>
      </c>
      <c r="AN182" s="19">
        <f>INDEX('Team forecast'!$M$3:$AU$22,MATCH($B182,'Team forecast'!$B$3:$B$22,0),MATCH(AN$1,'Team forecast'!$M$2:$AU$2,0))</f>
        <v>0</v>
      </c>
      <c r="AO182" s="19">
        <f>INDEX('Team forecast'!$M$3:$AU$22,MATCH($B182,'Team forecast'!$B$3:$B$22,0),MATCH(AO$1,'Team forecast'!$M$2:$AU$2,0))</f>
        <v>0</v>
      </c>
      <c r="AP182" s="19">
        <f>INDEX('Team forecast'!$M$3:$AU$22,MATCH($B182,'Team forecast'!$B$3:$B$22,0),MATCH(AP$1,'Team forecast'!$M$2:$AU$2,0))</f>
        <v>0</v>
      </c>
      <c r="AQ182" s="5">
        <f t="shared" si="160"/>
        <v>-5000</v>
      </c>
      <c r="AR182" s="5">
        <f>INDEX('Team forecast'!$M$3:$AU$22,MATCH($B182,'Team forecast'!$B$3:$B$22,0),MATCH(AR$1,'Team forecast'!$M$2:$AU$2,0))*IF($Y182&gt;0,25000,0)</f>
        <v>0</v>
      </c>
      <c r="AS182" s="5">
        <f>INDEX('Team forecast'!$M$3:$AU$22,MATCH($B182,'Team forecast'!$B$3:$B$22,0),MATCH(AS$1,'Team forecast'!$M$2:$AU$2,0))*IF($Y182&gt;0,5000,0)</f>
        <v>0</v>
      </c>
      <c r="AT182" s="5">
        <f>INDEX('Team forecast'!$M$3:$AU$22,MATCH($B182,'Team forecast'!$B$3:$B$22,0),MATCH(AT$1,'Team forecast'!$M$2:$AU$2,0))*IF($Y182&gt;0,-15000,0)</f>
        <v>0</v>
      </c>
      <c r="AU182" s="5">
        <f t="shared" si="161"/>
        <v>0</v>
      </c>
      <c r="AV182" s="5">
        <f t="shared" si="162"/>
        <v>0</v>
      </c>
      <c r="AW182" s="5">
        <f t="shared" si="163"/>
        <v>0</v>
      </c>
      <c r="AX182" s="5">
        <f t="shared" si="164"/>
        <v>0</v>
      </c>
      <c r="AY182" s="5">
        <f t="shared" si="165"/>
        <v>0</v>
      </c>
      <c r="AZ182" s="5">
        <f t="shared" si="166"/>
        <v>0</v>
      </c>
      <c r="BA182" s="5">
        <f t="shared" si="167"/>
        <v>0</v>
      </c>
      <c r="BB182" s="5">
        <f t="shared" si="168"/>
        <v>0</v>
      </c>
      <c r="BC182" s="5">
        <f t="shared" si="169"/>
        <v>0</v>
      </c>
      <c r="BD182" s="5">
        <f>IFERROR(SUM(AR182:BC182),0)*((Cockpit!$C$3)^1)</f>
        <v>0</v>
      </c>
      <c r="BE182" s="19">
        <f>INDEX('Team forecast'!$M$3:$AU$22,MATCH($B182,'Team forecast'!$B$3:$B$22,0),MATCH(BE$1,'Team forecast'!$M$2:$AU$2,0))</f>
        <v>0</v>
      </c>
      <c r="BF182" s="19">
        <f>INDEX('Team forecast'!$M$3:$AU$22,MATCH($B182,'Team forecast'!$B$3:$B$22,0),MATCH(BF$1,'Team forecast'!$M$2:$AU$2,0))</f>
        <v>0</v>
      </c>
      <c r="BG182" s="19">
        <f>INDEX('Team forecast'!$M$3:$AU$22,MATCH($B182,'Team forecast'!$B$3:$B$22,0),MATCH(BG$1,'Team forecast'!$M$2:$AU$2,0))</f>
        <v>0</v>
      </c>
      <c r="BH182" s="19">
        <f>INDEX('Team forecast'!$M$3:$AU$22,MATCH($B182,'Team forecast'!$B$3:$B$22,0),MATCH(BH$1,'Team forecast'!$M$2:$AU$2,0))</f>
        <v>0</v>
      </c>
      <c r="BI182" s="5">
        <f t="shared" si="170"/>
        <v>-5000</v>
      </c>
      <c r="BJ182" s="5">
        <f>INDEX('Team forecast'!$M$3:$AU$22,MATCH($B182,'Team forecast'!$B$3:$B$22,0),MATCH(BJ$1,'Team forecast'!$M$2:$AU$2,0))*IF($Y182&gt;0,25000,0)</f>
        <v>0</v>
      </c>
      <c r="BK182" s="5">
        <f>INDEX('Team forecast'!$M$3:$AU$22,MATCH($B182,'Team forecast'!$B$3:$B$22,0),MATCH(BK$1,'Team forecast'!$M$2:$AU$2,0))*IF($Y182&gt;0,5000,0)</f>
        <v>0</v>
      </c>
      <c r="BL182" s="5">
        <f>INDEX('Team forecast'!$M$3:$AU$22,MATCH($B182,'Team forecast'!$B$3:$B$22,0),MATCH(BL$1,'Team forecast'!$M$2:$AU$2,0))*IF($Y182&gt;0,-15000,0)</f>
        <v>0</v>
      </c>
      <c r="BM182" s="5">
        <f t="shared" si="171"/>
        <v>0</v>
      </c>
      <c r="BN182" s="5">
        <f t="shared" si="172"/>
        <v>0</v>
      </c>
      <c r="BO182" s="5">
        <f t="shared" si="173"/>
        <v>0</v>
      </c>
      <c r="BP182" s="5">
        <f t="shared" si="174"/>
        <v>0</v>
      </c>
      <c r="BQ182" s="5">
        <f t="shared" si="175"/>
        <v>0</v>
      </c>
      <c r="BR182" s="5">
        <f t="shared" si="176"/>
        <v>0</v>
      </c>
      <c r="BS182" s="5">
        <f t="shared" si="177"/>
        <v>0</v>
      </c>
      <c r="BT182" s="5">
        <f t="shared" si="178"/>
        <v>0</v>
      </c>
      <c r="BU182" s="5">
        <f t="shared" si="179"/>
        <v>0</v>
      </c>
      <c r="BV182" s="5">
        <f>IFERROR(SUM(BJ182:BU182),0)*((Cockpit!$C$3)^2)</f>
        <v>0</v>
      </c>
      <c r="BW182" s="19">
        <f>INDEX('Team forecast'!$M$3:$AU$22,MATCH($B182,'Team forecast'!$B$3:$B$22,0),MATCH(BW$1,'Team forecast'!$M$2:$AU$2,0))</f>
        <v>0</v>
      </c>
      <c r="BX182" s="19">
        <f>INDEX('Team forecast'!$M$3:$AU$22,MATCH($B182,'Team forecast'!$B$3:$B$22,0),MATCH(BX$1,'Team forecast'!$M$2:$AU$2,0))</f>
        <v>0</v>
      </c>
      <c r="BY182" s="19">
        <f>INDEX('Team forecast'!$M$3:$AU$22,MATCH($B182,'Team forecast'!$B$3:$B$22,0),MATCH(BY$1,'Team forecast'!$M$2:$AU$2,0))</f>
        <v>0</v>
      </c>
      <c r="BZ182" s="19">
        <f>INDEX('Team forecast'!$M$3:$AU$22,MATCH($B182,'Team forecast'!$B$3:$B$22,0),MATCH(BZ$1,'Team forecast'!$M$2:$AU$2,0))</f>
        <v>0</v>
      </c>
      <c r="CA182" s="5">
        <f t="shared" si="180"/>
        <v>-5000</v>
      </c>
      <c r="CB182" s="5">
        <f>INDEX('Team forecast'!$M$3:$AU$22,MATCH($B182,'Team forecast'!$B$3:$B$22,0),MATCH(CB$1,'Team forecast'!$M$2:$AU$2,0))*IF($Y182&gt;0,25000,0)</f>
        <v>0</v>
      </c>
      <c r="CC182" s="5">
        <f>INDEX('Team forecast'!$M$3:$AU$22,MATCH($B182,'Team forecast'!$B$3:$B$22,0),MATCH(CC$1,'Team forecast'!$M$2:$AU$2,0))*IF($Y182&gt;0,5000,0)</f>
        <v>0</v>
      </c>
      <c r="CD182" s="5">
        <f>INDEX('Team forecast'!$M$3:$AU$22,MATCH($B182,'Team forecast'!$B$3:$B$22,0),MATCH(CD$1,'Team forecast'!$M$2:$AU$2,0))*IF($Y182&gt;0,-15000,0)</f>
        <v>0</v>
      </c>
      <c r="CE182" s="5">
        <f t="shared" si="181"/>
        <v>0</v>
      </c>
      <c r="CF182" s="5">
        <f t="shared" si="182"/>
        <v>0</v>
      </c>
      <c r="CG182" s="5">
        <f t="shared" si="183"/>
        <v>0</v>
      </c>
      <c r="CH182" s="5">
        <f t="shared" si="184"/>
        <v>0</v>
      </c>
      <c r="CI182" s="5">
        <f t="shared" si="185"/>
        <v>0</v>
      </c>
      <c r="CJ182" s="5">
        <f t="shared" si="186"/>
        <v>0</v>
      </c>
      <c r="CK182" s="5">
        <f t="shared" si="187"/>
        <v>0</v>
      </c>
      <c r="CL182" s="5">
        <f t="shared" si="188"/>
        <v>0</v>
      </c>
      <c r="CM182" s="5">
        <f t="shared" si="189"/>
        <v>0</v>
      </c>
      <c r="CN182" s="5">
        <f>IFERROR(SUM(CB182:CM182),0)*((Cockpit!$C$3)^3)</f>
        <v>0</v>
      </c>
      <c r="CO182" s="19">
        <f>INDEX('Team forecast'!$M$3:$AU$22,MATCH($B182,'Team forecast'!$B$3:$B$22,0),MATCH(CO$1,'Team forecast'!$M$2:$AU$2,0))</f>
        <v>0</v>
      </c>
      <c r="CP182" s="19">
        <f>INDEX('Team forecast'!$M$3:$AU$22,MATCH($B182,'Team forecast'!$B$3:$B$22,0),MATCH(CP$1,'Team forecast'!$M$2:$AU$2,0))</f>
        <v>0</v>
      </c>
      <c r="CQ182" s="19">
        <f>INDEX('Team forecast'!$M$3:$AU$22,MATCH($B182,'Team forecast'!$B$3:$B$22,0),MATCH(CQ$1,'Team forecast'!$M$2:$AU$2,0))</f>
        <v>0</v>
      </c>
      <c r="CR182" s="19">
        <f>INDEX('Team forecast'!$M$3:$AU$22,MATCH($B182,'Team forecast'!$B$3:$B$22,0),MATCH(CR$1,'Team forecast'!$M$2:$AU$2,0))</f>
        <v>0</v>
      </c>
      <c r="CS182" s="5">
        <f t="shared" si="190"/>
        <v>-5000</v>
      </c>
      <c r="CT182" s="5">
        <f>INDEX('Team forecast'!$M$3:$AU$22,MATCH($B182,'Team forecast'!$B$3:$B$22,0),MATCH(CT$1,'Team forecast'!$M$2:$AU$2,0))*IF($Y182&gt;0,25000,0)</f>
        <v>0</v>
      </c>
      <c r="CU182" s="5">
        <f>INDEX('Team forecast'!$M$3:$AU$22,MATCH($B182,'Team forecast'!$B$3:$B$22,0),MATCH(CU$1,'Team forecast'!$M$2:$AU$2,0))*IF($Y182&gt;0,5000,0)</f>
        <v>0</v>
      </c>
      <c r="CV182" s="5">
        <f>INDEX('Team forecast'!$M$3:$AU$22,MATCH($B182,'Team forecast'!$B$3:$B$22,0),MATCH(CV$1,'Team forecast'!$M$2:$AU$2,0))*IF($Y182&gt;0,-15000,0)</f>
        <v>0</v>
      </c>
      <c r="CW182" s="5">
        <f t="shared" si="191"/>
        <v>0</v>
      </c>
      <c r="CX182" s="5">
        <f t="shared" si="192"/>
        <v>0</v>
      </c>
      <c r="CY182" s="5">
        <f t="shared" si="193"/>
        <v>0</v>
      </c>
      <c r="CZ182" s="5">
        <f t="shared" si="194"/>
        <v>0</v>
      </c>
      <c r="DA182" s="5">
        <f t="shared" si="195"/>
        <v>0</v>
      </c>
      <c r="DB182" s="5">
        <f t="shared" si="196"/>
        <v>0</v>
      </c>
      <c r="DC182" s="5">
        <f t="shared" si="197"/>
        <v>0</v>
      </c>
      <c r="DD182" s="5">
        <f t="shared" si="198"/>
        <v>0</v>
      </c>
      <c r="DE182" s="5">
        <f t="shared" si="199"/>
        <v>0</v>
      </c>
      <c r="DF182" s="5">
        <f>IFERROR(SUM(CT182:DE182),0)*((Cockpit!$C$3)^4)</f>
        <v>0</v>
      </c>
      <c r="DG182" s="19">
        <f>INDEX('Team forecast'!$M$3:$AU$22,MATCH($B182,'Team forecast'!$B$3:$B$22,0),MATCH(DG$1,'Team forecast'!$M$2:$AU$2,0))</f>
        <v>0</v>
      </c>
      <c r="DH182" s="19">
        <f>INDEX('Team forecast'!$M$3:$AU$22,MATCH($B182,'Team forecast'!$B$3:$B$22,0),MATCH(DH$1,'Team forecast'!$M$2:$AU$2,0))</f>
        <v>0</v>
      </c>
      <c r="DI182" s="19">
        <f>INDEX('Team forecast'!$M$3:$AU$22,MATCH($B182,'Team forecast'!$B$3:$B$22,0),MATCH(DI$1,'Team forecast'!$M$2:$AU$2,0))</f>
        <v>0</v>
      </c>
      <c r="DJ182" s="19">
        <f>INDEX('Team forecast'!$M$3:$AU$22,MATCH($B182,'Team forecast'!$B$3:$B$22,0),MATCH(DJ$1,'Team forecast'!$M$2:$AU$2,0))</f>
        <v>0</v>
      </c>
      <c r="DK182" s="5">
        <f t="shared" si="200"/>
        <v>-5000</v>
      </c>
      <c r="DL182" s="5">
        <f>INDEX('Team forecast'!$M$3:$AU$22,MATCH($B182,'Team forecast'!$B$3:$B$22,0),MATCH(DL$1,'Team forecast'!$M$2:$AU$2,0))*IF($Y182&gt;0,25000,0)</f>
        <v>0</v>
      </c>
      <c r="DM182" s="5">
        <f>INDEX('Team forecast'!$M$3:$AU$22,MATCH($B182,'Team forecast'!$B$3:$B$22,0),MATCH(DM$1,'Team forecast'!$M$2:$AU$2,0))*IF($Y182&gt;0,5000,0)</f>
        <v>0</v>
      </c>
      <c r="DN182" s="5">
        <f>INDEX('Team forecast'!$M$3:$AU$22,MATCH($B182,'Team forecast'!$B$3:$B$22,0),MATCH(DN$1,'Team forecast'!$M$2:$AU$2,0))*IF($Y182&gt;0,-15000,0)</f>
        <v>0</v>
      </c>
      <c r="DO182" s="5">
        <f t="shared" si="201"/>
        <v>0</v>
      </c>
      <c r="DP182" s="5">
        <f t="shared" si="202"/>
        <v>0</v>
      </c>
      <c r="DQ182" s="5">
        <f t="shared" si="203"/>
        <v>0</v>
      </c>
      <c r="DR182" s="5">
        <f t="shared" si="204"/>
        <v>0</v>
      </c>
      <c r="DS182" s="5">
        <f t="shared" si="205"/>
        <v>0</v>
      </c>
      <c r="DT182" s="5">
        <f t="shared" si="206"/>
        <v>0</v>
      </c>
      <c r="DU182" s="5">
        <f t="shared" si="207"/>
        <v>0</v>
      </c>
      <c r="DV182" s="5">
        <f t="shared" si="208"/>
        <v>0</v>
      </c>
      <c r="DW182" s="5">
        <f t="shared" si="209"/>
        <v>0</v>
      </c>
      <c r="DX182" s="5">
        <f>IFERROR(SUM(DL182:DW182),0)*((Cockpit!$C$3)^5)</f>
        <v>0</v>
      </c>
      <c r="DY182" s="5">
        <f t="shared" si="210"/>
        <v>-5000</v>
      </c>
      <c r="DZ182" s="5" t="str">
        <f>IF(ISERROR(MATCH(A182,'Current squad'!B:B,0)),"No","Yes")</f>
        <v>No</v>
      </c>
      <c r="EA182" s="5" cm="1">
        <f t="array" ref="EA182">IFERROR(_xlfn.IFS(DZ182="Yes",0,DZ182="No",H182*1%),999999)</f>
        <v>23900</v>
      </c>
      <c r="EB182" s="5">
        <f t="shared" si="152"/>
        <v>2413900</v>
      </c>
      <c r="EC182" s="5">
        <f t="shared" si="211"/>
        <v>-28900</v>
      </c>
      <c r="ED182" s="1">
        <f t="shared" si="153"/>
        <v>-1.2092050209205021E-2</v>
      </c>
      <c r="EE182" s="5">
        <f>RANK(EC182,$EC$2:$EC$572)+COUNTIF($EC$2:EC182,EC182)-1</f>
        <v>259</v>
      </c>
      <c r="EF182" s="4">
        <f>RANK(ED182,$ED$2:$ED$572)+COUNTIF($ED$2:ED182,ED182)-1</f>
        <v>456</v>
      </c>
    </row>
    <row r="183" spans="1:136" x14ac:dyDescent="0.3">
      <c r="A183" t="str">
        <f>IF(Holdet.dk!A183&lt;&gt;"",Holdet.dk!A183,"")</f>
        <v>Jonjo Shelvey</v>
      </c>
      <c r="B183" t="str">
        <f>INDEX(Holdet.dk!B:B,MATCH($A183,Holdet.dk!$A:$A,0))</f>
        <v>Newcastle</v>
      </c>
      <c r="C183" t="str">
        <f>INDEX(Holdet.dk!C:C,MATCH($A183,Holdet.dk!$A:$A,0))</f>
        <v>Midfield</v>
      </c>
      <c r="D183" t="str">
        <f>INDEX(Holdet.dk!D:D,MATCH($A183,Holdet.dk!$A:$A,0))</f>
        <v>3.870.000</v>
      </c>
      <c r="E183" s="1">
        <f>IFERROR(_xlfn.NUMBERVALUE(INDEX(Holdet.dk!$E:$E,MATCH($A183,Holdet.dk!$A:$A,0)),","),0)</f>
        <v>2E-3</v>
      </c>
      <c r="F183" t="str">
        <f>IF(INDEX(Lookup!H:H,MATCH('Master data'!A183,Lookup!G:G,0))=0,A183,INDEX(Lookup!H:H,MATCH('Master data'!A183,Lookup!G:G,0)))</f>
        <v>Jonjo Shelvey</v>
      </c>
      <c r="G183" t="str">
        <f>IFERROR(INDEX(Lookup!B:B,MATCH(INDEX(Rotowire!C:C,MATCH(F183,Rotowire!A:A,0)),Lookup!D:D,0)),"")</f>
        <v>Fulham</v>
      </c>
      <c r="H183" s="5">
        <f t="shared" si="144"/>
        <v>3870000</v>
      </c>
      <c r="I183" s="19">
        <f>IFERROR(INDEX('Team forecast'!$G$3:$I$22,MATCH($B183,'Team forecast'!$B$3:$B$22,0),MATCH(I$1,'Team forecast'!$G$2:$I$2,0)),0)</f>
        <v>0.8913043478260867</v>
      </c>
      <c r="J183" s="19">
        <f>IFERROR(INDEX('Team forecast'!$G$3:$I$22,MATCH($B183,'Team forecast'!$B$3:$B$22,0),MATCH(J$1,'Team forecast'!$G$2:$I$2,0)),0)</f>
        <v>0.79881656804733725</v>
      </c>
      <c r="K183" s="19">
        <f>IFERROR(INDEX('Team forecast'!$G$3:$I$22,MATCH($B183,'Team forecast'!$B$3:$B$22,0),MATCH(K$1,'Team forecast'!$G$2:$I$2,0)),0)</f>
        <v>1.5249427096817147</v>
      </c>
      <c r="L183">
        <f>SUMIFS(Rotowire!E:E,Rotowire!$A:$A,'Master data'!$F183)</f>
        <v>95</v>
      </c>
      <c r="M183" s="2">
        <f>SUMIFS(Rotowire!F:F,Rotowire!$A:$A,'Master data'!$F183)*I183</f>
        <v>6.2391304347826075E-2</v>
      </c>
      <c r="N183" s="2">
        <f>SUMIFS(Rotowire!G:G,Rotowire!$A:$A,'Master data'!$F183)*I183</f>
        <v>8.9130434782608681E-2</v>
      </c>
      <c r="O183" s="2">
        <f>SUMIFS(Rotowire!I:I,Rotowire!$A:$A,'Master data'!$F183)*I183</f>
        <v>0.32978260869565207</v>
      </c>
      <c r="P183" s="2">
        <f>SUMIFS(Rotowire!W:W,Rotowire!$A:$A,'Master data'!$F183)*K183</f>
        <v>0.25924026064589151</v>
      </c>
      <c r="Q183" s="2">
        <f>SUMIFS(Rotowire!Y:Y,Rotowire!$A:$A,'Master data'!$F183)*J183</f>
        <v>0</v>
      </c>
      <c r="R183" s="2">
        <f>SUMIFS(Rotowire!AB:AB,Rotowire!$A:$A,'Master data'!$F183)</f>
        <v>0.19</v>
      </c>
      <c r="S183" s="2">
        <f>SUMIFS(Rotowire!AC:AC,Rotowire!$A:$A,'Master data'!$F183)</f>
        <v>0</v>
      </c>
      <c r="T183" s="2">
        <f>INDEX('Team forecast'!D$3:D$22,MATCH($B183,'Team forecast'!$B$3:$B$22,0))</f>
        <v>1.23</v>
      </c>
      <c r="U183" s="2">
        <f>INDEX('Team forecast'!E$3:E$22,MATCH($B183,'Team forecast'!$B$3:$B$22,0))</f>
        <v>1.35</v>
      </c>
      <c r="V183" s="2">
        <f>INDEX('Team forecast'!J$3:J$22,MATCH($B183,'Team forecast'!$B$3:$B$22,0))</f>
        <v>0.33679999999999999</v>
      </c>
      <c r="W183" s="2">
        <f>INDEX('Team forecast'!K$3:K$22,MATCH($B183,'Team forecast'!$B$3:$B$22,0))</f>
        <v>0.2712</v>
      </c>
      <c r="X183" s="2">
        <f>INDEX('Team forecast'!L$3:L$22,MATCH($B183,'Team forecast'!$B$3:$B$22,0))</f>
        <v>0.39200000000000002</v>
      </c>
      <c r="Y183" s="5">
        <f t="shared" si="145"/>
        <v>7000</v>
      </c>
      <c r="Z183" s="5">
        <f t="shared" si="146"/>
        <v>8420</v>
      </c>
      <c r="AA183" s="5">
        <f t="shared" si="147"/>
        <v>1356</v>
      </c>
      <c r="AB183" s="5">
        <f t="shared" si="148"/>
        <v>-5880</v>
      </c>
      <c r="AC183" s="5">
        <f t="shared" si="149"/>
        <v>7798.9130434782592</v>
      </c>
      <c r="AD183" s="5">
        <f t="shared" si="154"/>
        <v>4456.5217391304341</v>
      </c>
      <c r="AE183" s="5">
        <f t="shared" si="155"/>
        <v>3297.8260869565206</v>
      </c>
      <c r="AF183" s="5">
        <f t="shared" si="150"/>
        <v>0</v>
      </c>
      <c r="AG183" s="5">
        <f t="shared" si="151"/>
        <v>0</v>
      </c>
      <c r="AH183" s="5">
        <f t="shared" si="156"/>
        <v>-3800</v>
      </c>
      <c r="AI183" s="5">
        <f t="shared" si="157"/>
        <v>0</v>
      </c>
      <c r="AJ183" s="5">
        <f t="shared" si="158"/>
        <v>12300</v>
      </c>
      <c r="AK183" s="5">
        <f t="shared" si="159"/>
        <v>-10800</v>
      </c>
      <c r="AL183" s="5">
        <f>IFERROR(SUM(Y183:AK183),-5000)*((Cockpit!$C$3)^0)</f>
        <v>24149.260869565216</v>
      </c>
      <c r="AM183" s="19">
        <f>INDEX('Team forecast'!$M$3:$AU$22,MATCH($B183,'Team forecast'!$B$3:$B$22,0),MATCH(AM$1,'Team forecast'!$M$2:$AU$2,0))</f>
        <v>0</v>
      </c>
      <c r="AN183" s="19">
        <f>INDEX('Team forecast'!$M$3:$AU$22,MATCH($B183,'Team forecast'!$B$3:$B$22,0),MATCH(AN$1,'Team forecast'!$M$2:$AU$2,0))</f>
        <v>0</v>
      </c>
      <c r="AO183" s="19">
        <f>INDEX('Team forecast'!$M$3:$AU$22,MATCH($B183,'Team forecast'!$B$3:$B$22,0),MATCH(AO$1,'Team forecast'!$M$2:$AU$2,0))</f>
        <v>0</v>
      </c>
      <c r="AP183" s="19">
        <f>INDEX('Team forecast'!$M$3:$AU$22,MATCH($B183,'Team forecast'!$B$3:$B$22,0),MATCH(AP$1,'Team forecast'!$M$2:$AU$2,0))</f>
        <v>0</v>
      </c>
      <c r="AQ183" s="5">
        <f t="shared" si="160"/>
        <v>7000</v>
      </c>
      <c r="AR183" s="5">
        <f>INDEX('Team forecast'!$M$3:$AU$22,MATCH($B183,'Team forecast'!$B$3:$B$22,0),MATCH(AR$1,'Team forecast'!$M$2:$AU$2,0))*IF($Y183&gt;0,25000,0)</f>
        <v>0</v>
      </c>
      <c r="AS183" s="5">
        <f>INDEX('Team forecast'!$M$3:$AU$22,MATCH($B183,'Team forecast'!$B$3:$B$22,0),MATCH(AS$1,'Team forecast'!$M$2:$AU$2,0))*IF($Y183&gt;0,5000,0)</f>
        <v>0</v>
      </c>
      <c r="AT183" s="5">
        <f>INDEX('Team forecast'!$M$3:$AU$22,MATCH($B183,'Team forecast'!$B$3:$B$22,0),MATCH(AT$1,'Team forecast'!$M$2:$AU$2,0))*IF($Y183&gt;0,-15000,0)</f>
        <v>0</v>
      </c>
      <c r="AU183" s="5">
        <f t="shared" si="161"/>
        <v>0</v>
      </c>
      <c r="AV183" s="5">
        <f t="shared" si="162"/>
        <v>0</v>
      </c>
      <c r="AW183" s="5">
        <f t="shared" si="163"/>
        <v>0</v>
      </c>
      <c r="AX183" s="5">
        <f t="shared" si="164"/>
        <v>0</v>
      </c>
      <c r="AY183" s="5">
        <f t="shared" si="165"/>
        <v>0</v>
      </c>
      <c r="AZ183" s="5">
        <f t="shared" si="166"/>
        <v>-3800</v>
      </c>
      <c r="BA183" s="5">
        <f t="shared" si="167"/>
        <v>0</v>
      </c>
      <c r="BB183" s="5">
        <f t="shared" si="168"/>
        <v>0</v>
      </c>
      <c r="BC183" s="5">
        <f t="shared" si="169"/>
        <v>0</v>
      </c>
      <c r="BD183" s="5">
        <f>IFERROR(SUM(AR183:BC183),0)*((Cockpit!$C$3)^1)</f>
        <v>-2660</v>
      </c>
      <c r="BE183" s="19">
        <f>INDEX('Team forecast'!$M$3:$AU$22,MATCH($B183,'Team forecast'!$B$3:$B$22,0),MATCH(BE$1,'Team forecast'!$M$2:$AU$2,0))</f>
        <v>0</v>
      </c>
      <c r="BF183" s="19">
        <f>INDEX('Team forecast'!$M$3:$AU$22,MATCH($B183,'Team forecast'!$B$3:$B$22,0),MATCH(BF$1,'Team forecast'!$M$2:$AU$2,0))</f>
        <v>0</v>
      </c>
      <c r="BG183" s="19">
        <f>INDEX('Team forecast'!$M$3:$AU$22,MATCH($B183,'Team forecast'!$B$3:$B$22,0),MATCH(BG$1,'Team forecast'!$M$2:$AU$2,0))</f>
        <v>0</v>
      </c>
      <c r="BH183" s="19">
        <f>INDEX('Team forecast'!$M$3:$AU$22,MATCH($B183,'Team forecast'!$B$3:$B$22,0),MATCH(BH$1,'Team forecast'!$M$2:$AU$2,0))</f>
        <v>0</v>
      </c>
      <c r="BI183" s="5">
        <f t="shared" si="170"/>
        <v>7000</v>
      </c>
      <c r="BJ183" s="5">
        <f>INDEX('Team forecast'!$M$3:$AU$22,MATCH($B183,'Team forecast'!$B$3:$B$22,0),MATCH(BJ$1,'Team forecast'!$M$2:$AU$2,0))*IF($Y183&gt;0,25000,0)</f>
        <v>0</v>
      </c>
      <c r="BK183" s="5">
        <f>INDEX('Team forecast'!$M$3:$AU$22,MATCH($B183,'Team forecast'!$B$3:$B$22,0),MATCH(BK$1,'Team forecast'!$M$2:$AU$2,0))*IF($Y183&gt;0,5000,0)</f>
        <v>0</v>
      </c>
      <c r="BL183" s="5">
        <f>INDEX('Team forecast'!$M$3:$AU$22,MATCH($B183,'Team forecast'!$B$3:$B$22,0),MATCH(BL$1,'Team forecast'!$M$2:$AU$2,0))*IF($Y183&gt;0,-15000,0)</f>
        <v>0</v>
      </c>
      <c r="BM183" s="5">
        <f t="shared" si="171"/>
        <v>0</v>
      </c>
      <c r="BN183" s="5">
        <f t="shared" si="172"/>
        <v>0</v>
      </c>
      <c r="BO183" s="5">
        <f t="shared" si="173"/>
        <v>0</v>
      </c>
      <c r="BP183" s="5">
        <f t="shared" si="174"/>
        <v>0</v>
      </c>
      <c r="BQ183" s="5">
        <f t="shared" si="175"/>
        <v>0</v>
      </c>
      <c r="BR183" s="5">
        <f t="shared" si="176"/>
        <v>-3800</v>
      </c>
      <c r="BS183" s="5">
        <f t="shared" si="177"/>
        <v>0</v>
      </c>
      <c r="BT183" s="5">
        <f t="shared" si="178"/>
        <v>0</v>
      </c>
      <c r="BU183" s="5">
        <f t="shared" si="179"/>
        <v>0</v>
      </c>
      <c r="BV183" s="5">
        <f>IFERROR(SUM(BJ183:BU183),0)*((Cockpit!$C$3)^2)</f>
        <v>-1861.9999999999998</v>
      </c>
      <c r="BW183" s="19">
        <f>INDEX('Team forecast'!$M$3:$AU$22,MATCH($B183,'Team forecast'!$B$3:$B$22,0),MATCH(BW$1,'Team forecast'!$M$2:$AU$2,0))</f>
        <v>0</v>
      </c>
      <c r="BX183" s="19">
        <f>INDEX('Team forecast'!$M$3:$AU$22,MATCH($B183,'Team forecast'!$B$3:$B$22,0),MATCH(BX$1,'Team forecast'!$M$2:$AU$2,0))</f>
        <v>0</v>
      </c>
      <c r="BY183" s="19">
        <f>INDEX('Team forecast'!$M$3:$AU$22,MATCH($B183,'Team forecast'!$B$3:$B$22,0),MATCH(BY$1,'Team forecast'!$M$2:$AU$2,0))</f>
        <v>0</v>
      </c>
      <c r="BZ183" s="19">
        <f>INDEX('Team forecast'!$M$3:$AU$22,MATCH($B183,'Team forecast'!$B$3:$B$22,0),MATCH(BZ$1,'Team forecast'!$M$2:$AU$2,0))</f>
        <v>0</v>
      </c>
      <c r="CA183" s="5">
        <f t="shared" si="180"/>
        <v>7000</v>
      </c>
      <c r="CB183" s="5">
        <f>INDEX('Team forecast'!$M$3:$AU$22,MATCH($B183,'Team forecast'!$B$3:$B$22,0),MATCH(CB$1,'Team forecast'!$M$2:$AU$2,0))*IF($Y183&gt;0,25000,0)</f>
        <v>0</v>
      </c>
      <c r="CC183" s="5">
        <f>INDEX('Team forecast'!$M$3:$AU$22,MATCH($B183,'Team forecast'!$B$3:$B$22,0),MATCH(CC$1,'Team forecast'!$M$2:$AU$2,0))*IF($Y183&gt;0,5000,0)</f>
        <v>0</v>
      </c>
      <c r="CD183" s="5">
        <f>INDEX('Team forecast'!$M$3:$AU$22,MATCH($B183,'Team forecast'!$B$3:$B$22,0),MATCH(CD$1,'Team forecast'!$M$2:$AU$2,0))*IF($Y183&gt;0,-15000,0)</f>
        <v>0</v>
      </c>
      <c r="CE183" s="5">
        <f t="shared" si="181"/>
        <v>0</v>
      </c>
      <c r="CF183" s="5">
        <f t="shared" si="182"/>
        <v>0</v>
      </c>
      <c r="CG183" s="5">
        <f t="shared" si="183"/>
        <v>0</v>
      </c>
      <c r="CH183" s="5">
        <f t="shared" si="184"/>
        <v>0</v>
      </c>
      <c r="CI183" s="5">
        <f t="shared" si="185"/>
        <v>0</v>
      </c>
      <c r="CJ183" s="5">
        <f t="shared" si="186"/>
        <v>-3800</v>
      </c>
      <c r="CK183" s="5">
        <f t="shared" si="187"/>
        <v>0</v>
      </c>
      <c r="CL183" s="5">
        <f t="shared" si="188"/>
        <v>0</v>
      </c>
      <c r="CM183" s="5">
        <f t="shared" si="189"/>
        <v>0</v>
      </c>
      <c r="CN183" s="5">
        <f>IFERROR(SUM(CB183:CM183),0)*((Cockpit!$C$3)^3)</f>
        <v>-1303.3999999999996</v>
      </c>
      <c r="CO183" s="19">
        <f>INDEX('Team forecast'!$M$3:$AU$22,MATCH($B183,'Team forecast'!$B$3:$B$22,0),MATCH(CO$1,'Team forecast'!$M$2:$AU$2,0))</f>
        <v>0</v>
      </c>
      <c r="CP183" s="19">
        <f>INDEX('Team forecast'!$M$3:$AU$22,MATCH($B183,'Team forecast'!$B$3:$B$22,0),MATCH(CP$1,'Team forecast'!$M$2:$AU$2,0))</f>
        <v>0</v>
      </c>
      <c r="CQ183" s="19">
        <f>INDEX('Team forecast'!$M$3:$AU$22,MATCH($B183,'Team forecast'!$B$3:$B$22,0),MATCH(CQ$1,'Team forecast'!$M$2:$AU$2,0))</f>
        <v>0</v>
      </c>
      <c r="CR183" s="19">
        <f>INDEX('Team forecast'!$M$3:$AU$22,MATCH($B183,'Team forecast'!$B$3:$B$22,0),MATCH(CR$1,'Team forecast'!$M$2:$AU$2,0))</f>
        <v>0</v>
      </c>
      <c r="CS183" s="5">
        <f t="shared" si="190"/>
        <v>7000</v>
      </c>
      <c r="CT183" s="5">
        <f>INDEX('Team forecast'!$M$3:$AU$22,MATCH($B183,'Team forecast'!$B$3:$B$22,0),MATCH(CT$1,'Team forecast'!$M$2:$AU$2,0))*IF($Y183&gt;0,25000,0)</f>
        <v>0</v>
      </c>
      <c r="CU183" s="5">
        <f>INDEX('Team forecast'!$M$3:$AU$22,MATCH($B183,'Team forecast'!$B$3:$B$22,0),MATCH(CU$1,'Team forecast'!$M$2:$AU$2,0))*IF($Y183&gt;0,5000,0)</f>
        <v>0</v>
      </c>
      <c r="CV183" s="5">
        <f>INDEX('Team forecast'!$M$3:$AU$22,MATCH($B183,'Team forecast'!$B$3:$B$22,0),MATCH(CV$1,'Team forecast'!$M$2:$AU$2,0))*IF($Y183&gt;0,-15000,0)</f>
        <v>0</v>
      </c>
      <c r="CW183" s="5">
        <f t="shared" si="191"/>
        <v>0</v>
      </c>
      <c r="CX183" s="5">
        <f t="shared" si="192"/>
        <v>0</v>
      </c>
      <c r="CY183" s="5">
        <f t="shared" si="193"/>
        <v>0</v>
      </c>
      <c r="CZ183" s="5">
        <f t="shared" si="194"/>
        <v>0</v>
      </c>
      <c r="DA183" s="5">
        <f t="shared" si="195"/>
        <v>0</v>
      </c>
      <c r="DB183" s="5">
        <f t="shared" si="196"/>
        <v>-3800</v>
      </c>
      <c r="DC183" s="5">
        <f t="shared" si="197"/>
        <v>0</v>
      </c>
      <c r="DD183" s="5">
        <f t="shared" si="198"/>
        <v>0</v>
      </c>
      <c r="DE183" s="5">
        <f t="shared" si="199"/>
        <v>0</v>
      </c>
      <c r="DF183" s="5">
        <f>IFERROR(SUM(CT183:DE183),0)*((Cockpit!$C$3)^4)</f>
        <v>-912.37999999999977</v>
      </c>
      <c r="DG183" s="19">
        <f>INDEX('Team forecast'!$M$3:$AU$22,MATCH($B183,'Team forecast'!$B$3:$B$22,0),MATCH(DG$1,'Team forecast'!$M$2:$AU$2,0))</f>
        <v>0</v>
      </c>
      <c r="DH183" s="19">
        <f>INDEX('Team forecast'!$M$3:$AU$22,MATCH($B183,'Team forecast'!$B$3:$B$22,0),MATCH(DH$1,'Team forecast'!$M$2:$AU$2,0))</f>
        <v>0</v>
      </c>
      <c r="DI183" s="19">
        <f>INDEX('Team forecast'!$M$3:$AU$22,MATCH($B183,'Team forecast'!$B$3:$B$22,0),MATCH(DI$1,'Team forecast'!$M$2:$AU$2,0))</f>
        <v>0</v>
      </c>
      <c r="DJ183" s="19">
        <f>INDEX('Team forecast'!$M$3:$AU$22,MATCH($B183,'Team forecast'!$B$3:$B$22,0),MATCH(DJ$1,'Team forecast'!$M$2:$AU$2,0))</f>
        <v>0</v>
      </c>
      <c r="DK183" s="5">
        <f t="shared" si="200"/>
        <v>7000</v>
      </c>
      <c r="DL183" s="5">
        <f>INDEX('Team forecast'!$M$3:$AU$22,MATCH($B183,'Team forecast'!$B$3:$B$22,0),MATCH(DL$1,'Team forecast'!$M$2:$AU$2,0))*IF($Y183&gt;0,25000,0)</f>
        <v>0</v>
      </c>
      <c r="DM183" s="5">
        <f>INDEX('Team forecast'!$M$3:$AU$22,MATCH($B183,'Team forecast'!$B$3:$B$22,0),MATCH(DM$1,'Team forecast'!$M$2:$AU$2,0))*IF($Y183&gt;0,5000,0)</f>
        <v>0</v>
      </c>
      <c r="DN183" s="5">
        <f>INDEX('Team forecast'!$M$3:$AU$22,MATCH($B183,'Team forecast'!$B$3:$B$22,0),MATCH(DN$1,'Team forecast'!$M$2:$AU$2,0))*IF($Y183&gt;0,-15000,0)</f>
        <v>0</v>
      </c>
      <c r="DO183" s="5">
        <f t="shared" si="201"/>
        <v>0</v>
      </c>
      <c r="DP183" s="5">
        <f t="shared" si="202"/>
        <v>0</v>
      </c>
      <c r="DQ183" s="5">
        <f t="shared" si="203"/>
        <v>0</v>
      </c>
      <c r="DR183" s="5">
        <f t="shared" si="204"/>
        <v>0</v>
      </c>
      <c r="DS183" s="5">
        <f t="shared" si="205"/>
        <v>0</v>
      </c>
      <c r="DT183" s="5">
        <f t="shared" si="206"/>
        <v>-3800</v>
      </c>
      <c r="DU183" s="5">
        <f t="shared" si="207"/>
        <v>0</v>
      </c>
      <c r="DV183" s="5">
        <f t="shared" si="208"/>
        <v>0</v>
      </c>
      <c r="DW183" s="5">
        <f t="shared" si="209"/>
        <v>0</v>
      </c>
      <c r="DX183" s="5">
        <f>IFERROR(SUM(DL183:DW183),0)*((Cockpit!$C$3)^5)</f>
        <v>-638.66599999999983</v>
      </c>
      <c r="DY183" s="5">
        <f t="shared" si="210"/>
        <v>16772.814869565213</v>
      </c>
      <c r="DZ183" s="5" t="str">
        <f>IF(ISERROR(MATCH(A183,'Current squad'!B:B,0)),"No","Yes")</f>
        <v>No</v>
      </c>
      <c r="EA183" s="5" cm="1">
        <f t="array" ref="EA183">IFERROR(_xlfn.IFS(DZ183="Yes",0,DZ183="No",H183*1%),999999)</f>
        <v>38700</v>
      </c>
      <c r="EB183" s="5">
        <f t="shared" si="152"/>
        <v>3908700</v>
      </c>
      <c r="EC183" s="5">
        <f t="shared" si="211"/>
        <v>-21927.185130434787</v>
      </c>
      <c r="ED183" s="1">
        <f t="shared" si="153"/>
        <v>-5.6659393101898678E-3</v>
      </c>
      <c r="EE183" s="5">
        <f>RANK(EC183,$EC$2:$EC$572)+COUNTIF($EC$2:EC183,EC183)-1</f>
        <v>151</v>
      </c>
      <c r="EF183" s="4">
        <f>RANK(ED183,$ED$2:$ED$572)+COUNTIF($ED$2:ED183,ED183)-1</f>
        <v>155</v>
      </c>
    </row>
    <row r="184" spans="1:136" x14ac:dyDescent="0.3">
      <c r="A184" t="str">
        <f>IF(Holdet.dk!A184&lt;&gt;"",Holdet.dk!A184,"")</f>
        <v>Nathan Tella</v>
      </c>
      <c r="B184" t="str">
        <f>INDEX(Holdet.dk!B:B,MATCH($A184,Holdet.dk!$A:$A,0))</f>
        <v>Southampton</v>
      </c>
      <c r="C184" t="str">
        <f>INDEX(Holdet.dk!C:C,MATCH($A184,Holdet.dk!$A:$A,0))</f>
        <v>Midfield</v>
      </c>
      <c r="D184" t="str">
        <f>INDEX(Holdet.dk!D:D,MATCH($A184,Holdet.dk!$A:$A,0))</f>
        <v>2.715.000</v>
      </c>
      <c r="E184" s="1">
        <f>IFERROR(_xlfn.NUMBERVALUE(INDEX(Holdet.dk!$E:$E,MATCH($A184,Holdet.dk!$A:$A,0)),","),0)</f>
        <v>6.9999999999999993E-3</v>
      </c>
      <c r="F184" t="str">
        <f>IF(INDEX(Lookup!H:H,MATCH('Master data'!A184,Lookup!G:G,0))=0,A184,INDEX(Lookup!H:H,MATCH('Master data'!A184,Lookup!G:G,0)))</f>
        <v>Nathan Tella</v>
      </c>
      <c r="G184" t="str">
        <f>IFERROR(INDEX(Lookup!B:B,MATCH(INDEX(Rotowire!C:C,MATCH(F184,Rotowire!A:A,0)),Lookup!D:D,0)),"")</f>
        <v/>
      </c>
      <c r="H184" s="5">
        <f t="shared" si="144"/>
        <v>2715000</v>
      </c>
      <c r="I184" s="19">
        <f>IFERROR(INDEX('Team forecast'!$G$3:$I$22,MATCH($B184,'Team forecast'!$B$3:$B$22,0),MATCH(I$1,'Team forecast'!$G$2:$I$2,0)),0)</f>
        <v>1.1637931034482758</v>
      </c>
      <c r="J184" s="19">
        <f>IFERROR(INDEX('Team forecast'!$G$3:$I$22,MATCH($B184,'Team forecast'!$B$3:$B$22,0),MATCH(J$1,'Team forecast'!$G$2:$I$2,0)),0)</f>
        <v>0.89999999999999991</v>
      </c>
      <c r="K184" s="19">
        <f>IFERROR(INDEX('Team forecast'!$G$3:$I$22,MATCH($B184,'Team forecast'!$B$3:$B$22,0),MATCH(K$1,'Team forecast'!$G$2:$I$2,0)),0)</f>
        <v>1.3912753278240162</v>
      </c>
      <c r="L184">
        <f>SUMIFS(Rotowire!E:E,Rotowire!$A:$A,'Master data'!$F184)</f>
        <v>0</v>
      </c>
      <c r="M184" s="2">
        <f>SUMIFS(Rotowire!F:F,Rotowire!$A:$A,'Master data'!$F184)*I184</f>
        <v>0</v>
      </c>
      <c r="N184" s="2">
        <f>SUMIFS(Rotowire!G:G,Rotowire!$A:$A,'Master data'!$F184)*I184</f>
        <v>0</v>
      </c>
      <c r="O184" s="2">
        <f>SUMIFS(Rotowire!I:I,Rotowire!$A:$A,'Master data'!$F184)*I184</f>
        <v>0</v>
      </c>
      <c r="P184" s="2">
        <f>SUMIFS(Rotowire!W:W,Rotowire!$A:$A,'Master data'!$F184)*K184</f>
        <v>0</v>
      </c>
      <c r="Q184" s="2">
        <f>SUMIFS(Rotowire!Y:Y,Rotowire!$A:$A,'Master data'!$F184)*J184</f>
        <v>0</v>
      </c>
      <c r="R184" s="2">
        <f>SUMIFS(Rotowire!AB:AB,Rotowire!$A:$A,'Master data'!$F184)</f>
        <v>0</v>
      </c>
      <c r="S184" s="2">
        <f>SUMIFS(Rotowire!AC:AC,Rotowire!$A:$A,'Master data'!$F184)</f>
        <v>0</v>
      </c>
      <c r="T184" s="2">
        <f>INDEX('Team forecast'!D$3:D$22,MATCH($B184,'Team forecast'!$B$3:$B$22,0))</f>
        <v>1.35</v>
      </c>
      <c r="U184" s="2">
        <f>INDEX('Team forecast'!E$3:E$22,MATCH($B184,'Team forecast'!$B$3:$B$22,0))</f>
        <v>1.71</v>
      </c>
      <c r="V184" s="2">
        <f>INDEX('Team forecast'!J$3:J$22,MATCH($B184,'Team forecast'!$B$3:$B$22,0))</f>
        <v>0.30020000000000002</v>
      </c>
      <c r="W184" s="2">
        <f>INDEX('Team forecast'!K$3:K$22,MATCH($B184,'Team forecast'!$B$3:$B$22,0))</f>
        <v>0.2422</v>
      </c>
      <c r="X184" s="2">
        <f>INDEX('Team forecast'!L$3:L$22,MATCH($B184,'Team forecast'!$B$3:$B$22,0))</f>
        <v>0.45750000000000002</v>
      </c>
      <c r="Y184" s="5">
        <f t="shared" si="145"/>
        <v>-5000</v>
      </c>
      <c r="Z184" s="5">
        <f t="shared" si="146"/>
        <v>0</v>
      </c>
      <c r="AA184" s="5">
        <f t="shared" si="147"/>
        <v>0</v>
      </c>
      <c r="AB184" s="5">
        <f t="shared" si="148"/>
        <v>0</v>
      </c>
      <c r="AC184" s="5">
        <f t="shared" si="149"/>
        <v>0</v>
      </c>
      <c r="AD184" s="5">
        <f t="shared" si="154"/>
        <v>0</v>
      </c>
      <c r="AE184" s="5">
        <f t="shared" si="155"/>
        <v>0</v>
      </c>
      <c r="AF184" s="5">
        <f t="shared" si="150"/>
        <v>0</v>
      </c>
      <c r="AG184" s="5">
        <f t="shared" si="151"/>
        <v>0</v>
      </c>
      <c r="AH184" s="5">
        <f t="shared" si="156"/>
        <v>0</v>
      </c>
      <c r="AI184" s="5">
        <f t="shared" si="157"/>
        <v>0</v>
      </c>
      <c r="AJ184" s="5">
        <f t="shared" si="158"/>
        <v>0</v>
      </c>
      <c r="AK184" s="5">
        <f t="shared" si="159"/>
        <v>0</v>
      </c>
      <c r="AL184" s="5">
        <f>IFERROR(SUM(Y184:AK184),-5000)*((Cockpit!$C$3)^0)</f>
        <v>-5000</v>
      </c>
      <c r="AM184" s="19">
        <f>INDEX('Team forecast'!$M$3:$AU$22,MATCH($B184,'Team forecast'!$B$3:$B$22,0),MATCH(AM$1,'Team forecast'!$M$2:$AU$2,0))</f>
        <v>0</v>
      </c>
      <c r="AN184" s="19">
        <f>INDEX('Team forecast'!$M$3:$AU$22,MATCH($B184,'Team forecast'!$B$3:$B$22,0),MATCH(AN$1,'Team forecast'!$M$2:$AU$2,0))</f>
        <v>0</v>
      </c>
      <c r="AO184" s="19">
        <f>INDEX('Team forecast'!$M$3:$AU$22,MATCH($B184,'Team forecast'!$B$3:$B$22,0),MATCH(AO$1,'Team forecast'!$M$2:$AU$2,0))</f>
        <v>0</v>
      </c>
      <c r="AP184" s="19">
        <f>INDEX('Team forecast'!$M$3:$AU$22,MATCH($B184,'Team forecast'!$B$3:$B$22,0),MATCH(AP$1,'Team forecast'!$M$2:$AU$2,0))</f>
        <v>0</v>
      </c>
      <c r="AQ184" s="5">
        <f t="shared" si="160"/>
        <v>-5000</v>
      </c>
      <c r="AR184" s="5">
        <f>INDEX('Team forecast'!$M$3:$AU$22,MATCH($B184,'Team forecast'!$B$3:$B$22,0),MATCH(AR$1,'Team forecast'!$M$2:$AU$2,0))*IF($Y184&gt;0,25000,0)</f>
        <v>0</v>
      </c>
      <c r="AS184" s="5">
        <f>INDEX('Team forecast'!$M$3:$AU$22,MATCH($B184,'Team forecast'!$B$3:$B$22,0),MATCH(AS$1,'Team forecast'!$M$2:$AU$2,0))*IF($Y184&gt;0,5000,0)</f>
        <v>0</v>
      </c>
      <c r="AT184" s="5">
        <f>INDEX('Team forecast'!$M$3:$AU$22,MATCH($B184,'Team forecast'!$B$3:$B$22,0),MATCH(AT$1,'Team forecast'!$M$2:$AU$2,0))*IF($Y184&gt;0,-15000,0)</f>
        <v>0</v>
      </c>
      <c r="AU184" s="5">
        <f t="shared" si="161"/>
        <v>0</v>
      </c>
      <c r="AV184" s="5">
        <f t="shared" si="162"/>
        <v>0</v>
      </c>
      <c r="AW184" s="5">
        <f t="shared" si="163"/>
        <v>0</v>
      </c>
      <c r="AX184" s="5">
        <f t="shared" si="164"/>
        <v>0</v>
      </c>
      <c r="AY184" s="5">
        <f t="shared" si="165"/>
        <v>0</v>
      </c>
      <c r="AZ184" s="5">
        <f t="shared" si="166"/>
        <v>0</v>
      </c>
      <c r="BA184" s="5">
        <f t="shared" si="167"/>
        <v>0</v>
      </c>
      <c r="BB184" s="5">
        <f t="shared" si="168"/>
        <v>0</v>
      </c>
      <c r="BC184" s="5">
        <f t="shared" si="169"/>
        <v>0</v>
      </c>
      <c r="BD184" s="5">
        <f>IFERROR(SUM(AR184:BC184),0)*((Cockpit!$C$3)^1)</f>
        <v>0</v>
      </c>
      <c r="BE184" s="19">
        <f>INDEX('Team forecast'!$M$3:$AU$22,MATCH($B184,'Team forecast'!$B$3:$B$22,0),MATCH(BE$1,'Team forecast'!$M$2:$AU$2,0))</f>
        <v>0</v>
      </c>
      <c r="BF184" s="19">
        <f>INDEX('Team forecast'!$M$3:$AU$22,MATCH($B184,'Team forecast'!$B$3:$B$22,0),MATCH(BF$1,'Team forecast'!$M$2:$AU$2,0))</f>
        <v>0</v>
      </c>
      <c r="BG184" s="19">
        <f>INDEX('Team forecast'!$M$3:$AU$22,MATCH($B184,'Team forecast'!$B$3:$B$22,0),MATCH(BG$1,'Team forecast'!$M$2:$AU$2,0))</f>
        <v>0</v>
      </c>
      <c r="BH184" s="19">
        <f>INDEX('Team forecast'!$M$3:$AU$22,MATCH($B184,'Team forecast'!$B$3:$B$22,0),MATCH(BH$1,'Team forecast'!$M$2:$AU$2,0))</f>
        <v>0</v>
      </c>
      <c r="BI184" s="5">
        <f t="shared" si="170"/>
        <v>-5000</v>
      </c>
      <c r="BJ184" s="5">
        <f>INDEX('Team forecast'!$M$3:$AU$22,MATCH($B184,'Team forecast'!$B$3:$B$22,0),MATCH(BJ$1,'Team forecast'!$M$2:$AU$2,0))*IF($Y184&gt;0,25000,0)</f>
        <v>0</v>
      </c>
      <c r="BK184" s="5">
        <f>INDEX('Team forecast'!$M$3:$AU$22,MATCH($B184,'Team forecast'!$B$3:$B$22,0),MATCH(BK$1,'Team forecast'!$M$2:$AU$2,0))*IF($Y184&gt;0,5000,0)</f>
        <v>0</v>
      </c>
      <c r="BL184" s="5">
        <f>INDEX('Team forecast'!$M$3:$AU$22,MATCH($B184,'Team forecast'!$B$3:$B$22,0),MATCH(BL$1,'Team forecast'!$M$2:$AU$2,0))*IF($Y184&gt;0,-15000,0)</f>
        <v>0</v>
      </c>
      <c r="BM184" s="5">
        <f t="shared" si="171"/>
        <v>0</v>
      </c>
      <c r="BN184" s="5">
        <f t="shared" si="172"/>
        <v>0</v>
      </c>
      <c r="BO184" s="5">
        <f t="shared" si="173"/>
        <v>0</v>
      </c>
      <c r="BP184" s="5">
        <f t="shared" si="174"/>
        <v>0</v>
      </c>
      <c r="BQ184" s="5">
        <f t="shared" si="175"/>
        <v>0</v>
      </c>
      <c r="BR184" s="5">
        <f t="shared" si="176"/>
        <v>0</v>
      </c>
      <c r="BS184" s="5">
        <f t="shared" si="177"/>
        <v>0</v>
      </c>
      <c r="BT184" s="5">
        <f t="shared" si="178"/>
        <v>0</v>
      </c>
      <c r="BU184" s="5">
        <f t="shared" si="179"/>
        <v>0</v>
      </c>
      <c r="BV184" s="5">
        <f>IFERROR(SUM(BJ184:BU184),0)*((Cockpit!$C$3)^2)</f>
        <v>0</v>
      </c>
      <c r="BW184" s="19">
        <f>INDEX('Team forecast'!$M$3:$AU$22,MATCH($B184,'Team forecast'!$B$3:$B$22,0),MATCH(BW$1,'Team forecast'!$M$2:$AU$2,0))</f>
        <v>0</v>
      </c>
      <c r="BX184" s="19">
        <f>INDEX('Team forecast'!$M$3:$AU$22,MATCH($B184,'Team forecast'!$B$3:$B$22,0),MATCH(BX$1,'Team forecast'!$M$2:$AU$2,0))</f>
        <v>0</v>
      </c>
      <c r="BY184" s="19">
        <f>INDEX('Team forecast'!$M$3:$AU$22,MATCH($B184,'Team forecast'!$B$3:$B$22,0),MATCH(BY$1,'Team forecast'!$M$2:$AU$2,0))</f>
        <v>0</v>
      </c>
      <c r="BZ184" s="19">
        <f>INDEX('Team forecast'!$M$3:$AU$22,MATCH($B184,'Team forecast'!$B$3:$B$22,0),MATCH(BZ$1,'Team forecast'!$M$2:$AU$2,0))</f>
        <v>0</v>
      </c>
      <c r="CA184" s="5">
        <f t="shared" si="180"/>
        <v>-5000</v>
      </c>
      <c r="CB184" s="5">
        <f>INDEX('Team forecast'!$M$3:$AU$22,MATCH($B184,'Team forecast'!$B$3:$B$22,0),MATCH(CB$1,'Team forecast'!$M$2:$AU$2,0))*IF($Y184&gt;0,25000,0)</f>
        <v>0</v>
      </c>
      <c r="CC184" s="5">
        <f>INDEX('Team forecast'!$M$3:$AU$22,MATCH($B184,'Team forecast'!$B$3:$B$22,0),MATCH(CC$1,'Team forecast'!$M$2:$AU$2,0))*IF($Y184&gt;0,5000,0)</f>
        <v>0</v>
      </c>
      <c r="CD184" s="5">
        <f>INDEX('Team forecast'!$M$3:$AU$22,MATCH($B184,'Team forecast'!$B$3:$B$22,0),MATCH(CD$1,'Team forecast'!$M$2:$AU$2,0))*IF($Y184&gt;0,-15000,0)</f>
        <v>0</v>
      </c>
      <c r="CE184" s="5">
        <f t="shared" si="181"/>
        <v>0</v>
      </c>
      <c r="CF184" s="5">
        <f t="shared" si="182"/>
        <v>0</v>
      </c>
      <c r="CG184" s="5">
        <f t="shared" si="183"/>
        <v>0</v>
      </c>
      <c r="CH184" s="5">
        <f t="shared" si="184"/>
        <v>0</v>
      </c>
      <c r="CI184" s="5">
        <f t="shared" si="185"/>
        <v>0</v>
      </c>
      <c r="CJ184" s="5">
        <f t="shared" si="186"/>
        <v>0</v>
      </c>
      <c r="CK184" s="5">
        <f t="shared" si="187"/>
        <v>0</v>
      </c>
      <c r="CL184" s="5">
        <f t="shared" si="188"/>
        <v>0</v>
      </c>
      <c r="CM184" s="5">
        <f t="shared" si="189"/>
        <v>0</v>
      </c>
      <c r="CN184" s="5">
        <f>IFERROR(SUM(CB184:CM184),0)*((Cockpit!$C$3)^3)</f>
        <v>0</v>
      </c>
      <c r="CO184" s="19">
        <f>INDEX('Team forecast'!$M$3:$AU$22,MATCH($B184,'Team forecast'!$B$3:$B$22,0),MATCH(CO$1,'Team forecast'!$M$2:$AU$2,0))</f>
        <v>0</v>
      </c>
      <c r="CP184" s="19">
        <f>INDEX('Team forecast'!$M$3:$AU$22,MATCH($B184,'Team forecast'!$B$3:$B$22,0),MATCH(CP$1,'Team forecast'!$M$2:$AU$2,0))</f>
        <v>0</v>
      </c>
      <c r="CQ184" s="19">
        <f>INDEX('Team forecast'!$M$3:$AU$22,MATCH($B184,'Team forecast'!$B$3:$B$22,0),MATCH(CQ$1,'Team forecast'!$M$2:$AU$2,0))</f>
        <v>0</v>
      </c>
      <c r="CR184" s="19">
        <f>INDEX('Team forecast'!$M$3:$AU$22,MATCH($B184,'Team forecast'!$B$3:$B$22,0),MATCH(CR$1,'Team forecast'!$M$2:$AU$2,0))</f>
        <v>0</v>
      </c>
      <c r="CS184" s="5">
        <f t="shared" si="190"/>
        <v>-5000</v>
      </c>
      <c r="CT184" s="5">
        <f>INDEX('Team forecast'!$M$3:$AU$22,MATCH($B184,'Team forecast'!$B$3:$B$22,0),MATCH(CT$1,'Team forecast'!$M$2:$AU$2,0))*IF($Y184&gt;0,25000,0)</f>
        <v>0</v>
      </c>
      <c r="CU184" s="5">
        <f>INDEX('Team forecast'!$M$3:$AU$22,MATCH($B184,'Team forecast'!$B$3:$B$22,0),MATCH(CU$1,'Team forecast'!$M$2:$AU$2,0))*IF($Y184&gt;0,5000,0)</f>
        <v>0</v>
      </c>
      <c r="CV184" s="5">
        <f>INDEX('Team forecast'!$M$3:$AU$22,MATCH($B184,'Team forecast'!$B$3:$B$22,0),MATCH(CV$1,'Team forecast'!$M$2:$AU$2,0))*IF($Y184&gt;0,-15000,0)</f>
        <v>0</v>
      </c>
      <c r="CW184" s="5">
        <f t="shared" si="191"/>
        <v>0</v>
      </c>
      <c r="CX184" s="5">
        <f t="shared" si="192"/>
        <v>0</v>
      </c>
      <c r="CY184" s="5">
        <f t="shared" si="193"/>
        <v>0</v>
      </c>
      <c r="CZ184" s="5">
        <f t="shared" si="194"/>
        <v>0</v>
      </c>
      <c r="DA184" s="5">
        <f t="shared" si="195"/>
        <v>0</v>
      </c>
      <c r="DB184" s="5">
        <f t="shared" si="196"/>
        <v>0</v>
      </c>
      <c r="DC184" s="5">
        <f t="shared" si="197"/>
        <v>0</v>
      </c>
      <c r="DD184" s="5">
        <f t="shared" si="198"/>
        <v>0</v>
      </c>
      <c r="DE184" s="5">
        <f t="shared" si="199"/>
        <v>0</v>
      </c>
      <c r="DF184" s="5">
        <f>IFERROR(SUM(CT184:DE184),0)*((Cockpit!$C$3)^4)</f>
        <v>0</v>
      </c>
      <c r="DG184" s="19">
        <f>INDEX('Team forecast'!$M$3:$AU$22,MATCH($B184,'Team forecast'!$B$3:$B$22,0),MATCH(DG$1,'Team forecast'!$M$2:$AU$2,0))</f>
        <v>0</v>
      </c>
      <c r="DH184" s="19">
        <f>INDEX('Team forecast'!$M$3:$AU$22,MATCH($B184,'Team forecast'!$B$3:$B$22,0),MATCH(DH$1,'Team forecast'!$M$2:$AU$2,0))</f>
        <v>0</v>
      </c>
      <c r="DI184" s="19">
        <f>INDEX('Team forecast'!$M$3:$AU$22,MATCH($B184,'Team forecast'!$B$3:$B$22,0),MATCH(DI$1,'Team forecast'!$M$2:$AU$2,0))</f>
        <v>0</v>
      </c>
      <c r="DJ184" s="19">
        <f>INDEX('Team forecast'!$M$3:$AU$22,MATCH($B184,'Team forecast'!$B$3:$B$22,0),MATCH(DJ$1,'Team forecast'!$M$2:$AU$2,0))</f>
        <v>0</v>
      </c>
      <c r="DK184" s="5">
        <f t="shared" si="200"/>
        <v>-5000</v>
      </c>
      <c r="DL184" s="5">
        <f>INDEX('Team forecast'!$M$3:$AU$22,MATCH($B184,'Team forecast'!$B$3:$B$22,0),MATCH(DL$1,'Team forecast'!$M$2:$AU$2,0))*IF($Y184&gt;0,25000,0)</f>
        <v>0</v>
      </c>
      <c r="DM184" s="5">
        <f>INDEX('Team forecast'!$M$3:$AU$22,MATCH($B184,'Team forecast'!$B$3:$B$22,0),MATCH(DM$1,'Team forecast'!$M$2:$AU$2,0))*IF($Y184&gt;0,5000,0)</f>
        <v>0</v>
      </c>
      <c r="DN184" s="5">
        <f>INDEX('Team forecast'!$M$3:$AU$22,MATCH($B184,'Team forecast'!$B$3:$B$22,0),MATCH(DN$1,'Team forecast'!$M$2:$AU$2,0))*IF($Y184&gt;0,-15000,0)</f>
        <v>0</v>
      </c>
      <c r="DO184" s="5">
        <f t="shared" si="201"/>
        <v>0</v>
      </c>
      <c r="DP184" s="5">
        <f t="shared" si="202"/>
        <v>0</v>
      </c>
      <c r="DQ184" s="5">
        <f t="shared" si="203"/>
        <v>0</v>
      </c>
      <c r="DR184" s="5">
        <f t="shared" si="204"/>
        <v>0</v>
      </c>
      <c r="DS184" s="5">
        <f t="shared" si="205"/>
        <v>0</v>
      </c>
      <c r="DT184" s="5">
        <f t="shared" si="206"/>
        <v>0</v>
      </c>
      <c r="DU184" s="5">
        <f t="shared" si="207"/>
        <v>0</v>
      </c>
      <c r="DV184" s="5">
        <f t="shared" si="208"/>
        <v>0</v>
      </c>
      <c r="DW184" s="5">
        <f t="shared" si="209"/>
        <v>0</v>
      </c>
      <c r="DX184" s="5">
        <f>IFERROR(SUM(DL184:DW184),0)*((Cockpit!$C$3)^5)</f>
        <v>0</v>
      </c>
      <c r="DY184" s="5">
        <f t="shared" si="210"/>
        <v>-5000</v>
      </c>
      <c r="DZ184" s="5" t="str">
        <f>IF(ISERROR(MATCH(A184,'Current squad'!B:B,0)),"No","Yes")</f>
        <v>No</v>
      </c>
      <c r="EA184" s="5" cm="1">
        <f t="array" ref="EA184">IFERROR(_xlfn.IFS(DZ184="Yes",0,DZ184="No",H184*1%),999999)</f>
        <v>27150</v>
      </c>
      <c r="EB184" s="5">
        <f t="shared" si="152"/>
        <v>2742150</v>
      </c>
      <c r="EC184" s="5">
        <f t="shared" si="211"/>
        <v>-32150</v>
      </c>
      <c r="ED184" s="1">
        <f t="shared" si="153"/>
        <v>-1.1841620626151014E-2</v>
      </c>
      <c r="EE184" s="5">
        <f>RANK(EC184,$EC$2:$EC$572)+COUNTIF($EC$2:EC184,EC184)-1</f>
        <v>331</v>
      </c>
      <c r="EF184" s="4">
        <f>RANK(ED184,$ED$2:$ED$572)+COUNTIF($ED$2:ED184,ED184)-1</f>
        <v>395</v>
      </c>
    </row>
    <row r="185" spans="1:136" x14ac:dyDescent="0.3">
      <c r="A185" t="str">
        <f>IF(Holdet.dk!A185&lt;&gt;"",Holdet.dk!A185,"")</f>
        <v>Fernando Marcal</v>
      </c>
      <c r="B185" t="str">
        <f>INDEX(Holdet.dk!B:B,MATCH($A185,Holdet.dk!$A:$A,0))</f>
        <v>Wolverhampton</v>
      </c>
      <c r="C185" t="str">
        <f>INDEX(Holdet.dk!C:C,MATCH($A185,Holdet.dk!$A:$A,0))</f>
        <v>Defense</v>
      </c>
      <c r="D185" t="str">
        <f>INDEX(Holdet.dk!D:D,MATCH($A185,Holdet.dk!$A:$A,0))</f>
        <v>2.494.000</v>
      </c>
      <c r="E185" s="1">
        <f>IFERROR(_xlfn.NUMBERVALUE(INDEX(Holdet.dk!$E:$E,MATCH($A185,Holdet.dk!$A:$A,0)),","),0)</f>
        <v>2E-3</v>
      </c>
      <c r="F185" t="str">
        <f>IF(INDEX(Lookup!H:H,MATCH('Master data'!A185,Lookup!G:G,0))=0,A185,INDEX(Lookup!H:H,MATCH('Master data'!A185,Lookup!G:G,0)))</f>
        <v>Fernando Marcal</v>
      </c>
      <c r="G185" t="str">
        <f>IFERROR(INDEX(Lookup!B:B,MATCH(INDEX(Rotowire!C:C,MATCH(F185,Rotowire!A:A,0)),Lookup!D:D,0)),"")</f>
        <v/>
      </c>
      <c r="H185" s="5">
        <f t="shared" si="144"/>
        <v>2494000</v>
      </c>
      <c r="I185" s="19">
        <f>IFERROR(INDEX('Team forecast'!$G$3:$I$22,MATCH($B185,'Team forecast'!$B$3:$B$22,0),MATCH(I$1,'Team forecast'!$G$2:$I$2,0)),0)</f>
        <v>0.75816993464052274</v>
      </c>
      <c r="J185" s="19">
        <f>IFERROR(INDEX('Team forecast'!$G$3:$I$22,MATCH($B185,'Team forecast'!$B$3:$B$22,0),MATCH(J$1,'Team forecast'!$G$2:$I$2,0)),0)</f>
        <v>1.0869565217391304</v>
      </c>
      <c r="K185" s="19">
        <f>IFERROR(INDEX('Team forecast'!$G$3:$I$22,MATCH($B185,'Team forecast'!$B$3:$B$22,0),MATCH(K$1,'Team forecast'!$G$2:$I$2,0)),0)</f>
        <v>0.89252064059371927</v>
      </c>
      <c r="L185">
        <f>SUMIFS(Rotowire!E:E,Rotowire!$A:$A,'Master data'!$F185)</f>
        <v>0</v>
      </c>
      <c r="M185" s="2">
        <f>SUMIFS(Rotowire!F:F,Rotowire!$A:$A,'Master data'!$F185)*I185</f>
        <v>0</v>
      </c>
      <c r="N185" s="2">
        <f>SUMIFS(Rotowire!G:G,Rotowire!$A:$A,'Master data'!$F185)*I185</f>
        <v>0</v>
      </c>
      <c r="O185" s="2">
        <f>SUMIFS(Rotowire!I:I,Rotowire!$A:$A,'Master data'!$F185)*I185</f>
        <v>0</v>
      </c>
      <c r="P185" s="2">
        <f>SUMIFS(Rotowire!W:W,Rotowire!$A:$A,'Master data'!$F185)*K185</f>
        <v>0</v>
      </c>
      <c r="Q185" s="2">
        <f>SUMIFS(Rotowire!Y:Y,Rotowire!$A:$A,'Master data'!$F185)*J185</f>
        <v>0</v>
      </c>
      <c r="R185" s="2">
        <f>SUMIFS(Rotowire!AB:AB,Rotowire!$A:$A,'Master data'!$F185)</f>
        <v>0</v>
      </c>
      <c r="S185" s="2">
        <f>SUMIFS(Rotowire!AC:AC,Rotowire!$A:$A,'Master data'!$F185)</f>
        <v>0</v>
      </c>
      <c r="T185" s="2">
        <f>INDEX('Team forecast'!D$3:D$22,MATCH($B185,'Team forecast'!$B$3:$B$22,0))</f>
        <v>1.1599999999999999</v>
      </c>
      <c r="U185" s="2">
        <f>INDEX('Team forecast'!E$3:E$22,MATCH($B185,'Team forecast'!$B$3:$B$22,0))</f>
        <v>1.5</v>
      </c>
      <c r="V185" s="2">
        <f>INDEX('Team forecast'!J$3:J$22,MATCH($B185,'Team forecast'!$B$3:$B$22,0))</f>
        <v>0.29099999999999998</v>
      </c>
      <c r="W185" s="2">
        <f>INDEX('Team forecast'!K$3:K$22,MATCH($B185,'Team forecast'!$B$3:$B$22,0))</f>
        <v>0.26269999999999999</v>
      </c>
      <c r="X185" s="2">
        <f>INDEX('Team forecast'!L$3:L$22,MATCH($B185,'Team forecast'!$B$3:$B$22,0))</f>
        <v>0.44640000000000002</v>
      </c>
      <c r="Y185" s="5">
        <f t="shared" si="145"/>
        <v>-5000</v>
      </c>
      <c r="Z185" s="5">
        <f t="shared" si="146"/>
        <v>0</v>
      </c>
      <c r="AA185" s="5">
        <f t="shared" si="147"/>
        <v>0</v>
      </c>
      <c r="AB185" s="5">
        <f t="shared" si="148"/>
        <v>0</v>
      </c>
      <c r="AC185" s="5">
        <f t="shared" si="149"/>
        <v>0</v>
      </c>
      <c r="AD185" s="5">
        <f t="shared" si="154"/>
        <v>0</v>
      </c>
      <c r="AE185" s="5">
        <f t="shared" si="155"/>
        <v>0</v>
      </c>
      <c r="AF185" s="5">
        <f t="shared" si="150"/>
        <v>0</v>
      </c>
      <c r="AG185" s="5">
        <f t="shared" si="151"/>
        <v>0</v>
      </c>
      <c r="AH185" s="5">
        <f t="shared" si="156"/>
        <v>0</v>
      </c>
      <c r="AI185" s="5">
        <f t="shared" si="157"/>
        <v>0</v>
      </c>
      <c r="AJ185" s="5">
        <f t="shared" si="158"/>
        <v>0</v>
      </c>
      <c r="AK185" s="5">
        <f t="shared" si="159"/>
        <v>0</v>
      </c>
      <c r="AL185" s="5">
        <f>IFERROR(SUM(Y185:AK185),-5000)*((Cockpit!$C$3)^0)</f>
        <v>-5000</v>
      </c>
      <c r="AM185" s="19">
        <f>INDEX('Team forecast'!$M$3:$AU$22,MATCH($B185,'Team forecast'!$B$3:$B$22,0),MATCH(AM$1,'Team forecast'!$M$2:$AU$2,0))</f>
        <v>0</v>
      </c>
      <c r="AN185" s="19">
        <f>INDEX('Team forecast'!$M$3:$AU$22,MATCH($B185,'Team forecast'!$B$3:$B$22,0),MATCH(AN$1,'Team forecast'!$M$2:$AU$2,0))</f>
        <v>0</v>
      </c>
      <c r="AO185" s="19">
        <f>INDEX('Team forecast'!$M$3:$AU$22,MATCH($B185,'Team forecast'!$B$3:$B$22,0),MATCH(AO$1,'Team forecast'!$M$2:$AU$2,0))</f>
        <v>0</v>
      </c>
      <c r="AP185" s="19">
        <f>INDEX('Team forecast'!$M$3:$AU$22,MATCH($B185,'Team forecast'!$B$3:$B$22,0),MATCH(AP$1,'Team forecast'!$M$2:$AU$2,0))</f>
        <v>0</v>
      </c>
      <c r="AQ185" s="5">
        <f t="shared" si="160"/>
        <v>-5000</v>
      </c>
      <c r="AR185" s="5">
        <f>INDEX('Team forecast'!$M$3:$AU$22,MATCH($B185,'Team forecast'!$B$3:$B$22,0),MATCH(AR$1,'Team forecast'!$M$2:$AU$2,0))*IF($Y185&gt;0,25000,0)</f>
        <v>0</v>
      </c>
      <c r="AS185" s="5">
        <f>INDEX('Team forecast'!$M$3:$AU$22,MATCH($B185,'Team forecast'!$B$3:$B$22,0),MATCH(AS$1,'Team forecast'!$M$2:$AU$2,0))*IF($Y185&gt;0,5000,0)</f>
        <v>0</v>
      </c>
      <c r="AT185" s="5">
        <f>INDEX('Team forecast'!$M$3:$AU$22,MATCH($B185,'Team forecast'!$B$3:$B$22,0),MATCH(AT$1,'Team forecast'!$M$2:$AU$2,0))*IF($Y185&gt;0,-15000,0)</f>
        <v>0</v>
      </c>
      <c r="AU185" s="5">
        <f t="shared" si="161"/>
        <v>0</v>
      </c>
      <c r="AV185" s="5">
        <f t="shared" si="162"/>
        <v>0</v>
      </c>
      <c r="AW185" s="5">
        <f t="shared" si="163"/>
        <v>0</v>
      </c>
      <c r="AX185" s="5">
        <f t="shared" si="164"/>
        <v>0</v>
      </c>
      <c r="AY185" s="5">
        <f t="shared" si="165"/>
        <v>0</v>
      </c>
      <c r="AZ185" s="5">
        <f t="shared" si="166"/>
        <v>0</v>
      </c>
      <c r="BA185" s="5">
        <f t="shared" si="167"/>
        <v>0</v>
      </c>
      <c r="BB185" s="5">
        <f t="shared" si="168"/>
        <v>0</v>
      </c>
      <c r="BC185" s="5">
        <f t="shared" si="169"/>
        <v>0</v>
      </c>
      <c r="BD185" s="5">
        <f>IFERROR(SUM(AR185:BC185),0)*((Cockpit!$C$3)^1)</f>
        <v>0</v>
      </c>
      <c r="BE185" s="19">
        <f>INDEX('Team forecast'!$M$3:$AU$22,MATCH($B185,'Team forecast'!$B$3:$B$22,0),MATCH(BE$1,'Team forecast'!$M$2:$AU$2,0))</f>
        <v>0</v>
      </c>
      <c r="BF185" s="19">
        <f>INDEX('Team forecast'!$M$3:$AU$22,MATCH($B185,'Team forecast'!$B$3:$B$22,0),MATCH(BF$1,'Team forecast'!$M$2:$AU$2,0))</f>
        <v>0</v>
      </c>
      <c r="BG185" s="19">
        <f>INDEX('Team forecast'!$M$3:$AU$22,MATCH($B185,'Team forecast'!$B$3:$B$22,0),MATCH(BG$1,'Team forecast'!$M$2:$AU$2,0))</f>
        <v>0</v>
      </c>
      <c r="BH185" s="19">
        <f>INDEX('Team forecast'!$M$3:$AU$22,MATCH($B185,'Team forecast'!$B$3:$B$22,0),MATCH(BH$1,'Team forecast'!$M$2:$AU$2,0))</f>
        <v>0</v>
      </c>
      <c r="BI185" s="5">
        <f t="shared" si="170"/>
        <v>-5000</v>
      </c>
      <c r="BJ185" s="5">
        <f>INDEX('Team forecast'!$M$3:$AU$22,MATCH($B185,'Team forecast'!$B$3:$B$22,0),MATCH(BJ$1,'Team forecast'!$M$2:$AU$2,0))*IF($Y185&gt;0,25000,0)</f>
        <v>0</v>
      </c>
      <c r="BK185" s="5">
        <f>INDEX('Team forecast'!$M$3:$AU$22,MATCH($B185,'Team forecast'!$B$3:$B$22,0),MATCH(BK$1,'Team forecast'!$M$2:$AU$2,0))*IF($Y185&gt;0,5000,0)</f>
        <v>0</v>
      </c>
      <c r="BL185" s="5">
        <f>INDEX('Team forecast'!$M$3:$AU$22,MATCH($B185,'Team forecast'!$B$3:$B$22,0),MATCH(BL$1,'Team forecast'!$M$2:$AU$2,0))*IF($Y185&gt;0,-15000,0)</f>
        <v>0</v>
      </c>
      <c r="BM185" s="5">
        <f t="shared" si="171"/>
        <v>0</v>
      </c>
      <c r="BN185" s="5">
        <f t="shared" si="172"/>
        <v>0</v>
      </c>
      <c r="BO185" s="5">
        <f t="shared" si="173"/>
        <v>0</v>
      </c>
      <c r="BP185" s="5">
        <f t="shared" si="174"/>
        <v>0</v>
      </c>
      <c r="BQ185" s="5">
        <f t="shared" si="175"/>
        <v>0</v>
      </c>
      <c r="BR185" s="5">
        <f t="shared" si="176"/>
        <v>0</v>
      </c>
      <c r="BS185" s="5">
        <f t="shared" si="177"/>
        <v>0</v>
      </c>
      <c r="BT185" s="5">
        <f t="shared" si="178"/>
        <v>0</v>
      </c>
      <c r="BU185" s="5">
        <f t="shared" si="179"/>
        <v>0</v>
      </c>
      <c r="BV185" s="5">
        <f>IFERROR(SUM(BJ185:BU185),0)*((Cockpit!$C$3)^2)</f>
        <v>0</v>
      </c>
      <c r="BW185" s="19">
        <f>INDEX('Team forecast'!$M$3:$AU$22,MATCH($B185,'Team forecast'!$B$3:$B$22,0),MATCH(BW$1,'Team forecast'!$M$2:$AU$2,0))</f>
        <v>0</v>
      </c>
      <c r="BX185" s="19">
        <f>INDEX('Team forecast'!$M$3:$AU$22,MATCH($B185,'Team forecast'!$B$3:$B$22,0),MATCH(BX$1,'Team forecast'!$M$2:$AU$2,0))</f>
        <v>0</v>
      </c>
      <c r="BY185" s="19">
        <f>INDEX('Team forecast'!$M$3:$AU$22,MATCH($B185,'Team forecast'!$B$3:$B$22,0),MATCH(BY$1,'Team forecast'!$M$2:$AU$2,0))</f>
        <v>0</v>
      </c>
      <c r="BZ185" s="19">
        <f>INDEX('Team forecast'!$M$3:$AU$22,MATCH($B185,'Team forecast'!$B$3:$B$22,0),MATCH(BZ$1,'Team forecast'!$M$2:$AU$2,0))</f>
        <v>0</v>
      </c>
      <c r="CA185" s="5">
        <f t="shared" si="180"/>
        <v>-5000</v>
      </c>
      <c r="CB185" s="5">
        <f>INDEX('Team forecast'!$M$3:$AU$22,MATCH($B185,'Team forecast'!$B$3:$B$22,0),MATCH(CB$1,'Team forecast'!$M$2:$AU$2,0))*IF($Y185&gt;0,25000,0)</f>
        <v>0</v>
      </c>
      <c r="CC185" s="5">
        <f>INDEX('Team forecast'!$M$3:$AU$22,MATCH($B185,'Team forecast'!$B$3:$B$22,0),MATCH(CC$1,'Team forecast'!$M$2:$AU$2,0))*IF($Y185&gt;0,5000,0)</f>
        <v>0</v>
      </c>
      <c r="CD185" s="5">
        <f>INDEX('Team forecast'!$M$3:$AU$22,MATCH($B185,'Team forecast'!$B$3:$B$22,0),MATCH(CD$1,'Team forecast'!$M$2:$AU$2,0))*IF($Y185&gt;0,-15000,0)</f>
        <v>0</v>
      </c>
      <c r="CE185" s="5">
        <f t="shared" si="181"/>
        <v>0</v>
      </c>
      <c r="CF185" s="5">
        <f t="shared" si="182"/>
        <v>0</v>
      </c>
      <c r="CG185" s="5">
        <f t="shared" si="183"/>
        <v>0</v>
      </c>
      <c r="CH185" s="5">
        <f t="shared" si="184"/>
        <v>0</v>
      </c>
      <c r="CI185" s="5">
        <f t="shared" si="185"/>
        <v>0</v>
      </c>
      <c r="CJ185" s="5">
        <f t="shared" si="186"/>
        <v>0</v>
      </c>
      <c r="CK185" s="5">
        <f t="shared" si="187"/>
        <v>0</v>
      </c>
      <c r="CL185" s="5">
        <f t="shared" si="188"/>
        <v>0</v>
      </c>
      <c r="CM185" s="5">
        <f t="shared" si="189"/>
        <v>0</v>
      </c>
      <c r="CN185" s="5">
        <f>IFERROR(SUM(CB185:CM185),0)*((Cockpit!$C$3)^3)</f>
        <v>0</v>
      </c>
      <c r="CO185" s="19">
        <f>INDEX('Team forecast'!$M$3:$AU$22,MATCH($B185,'Team forecast'!$B$3:$B$22,0),MATCH(CO$1,'Team forecast'!$M$2:$AU$2,0))</f>
        <v>0</v>
      </c>
      <c r="CP185" s="19">
        <f>INDEX('Team forecast'!$M$3:$AU$22,MATCH($B185,'Team forecast'!$B$3:$B$22,0),MATCH(CP$1,'Team forecast'!$M$2:$AU$2,0))</f>
        <v>0</v>
      </c>
      <c r="CQ185" s="19">
        <f>INDEX('Team forecast'!$M$3:$AU$22,MATCH($B185,'Team forecast'!$B$3:$B$22,0),MATCH(CQ$1,'Team forecast'!$M$2:$AU$2,0))</f>
        <v>0</v>
      </c>
      <c r="CR185" s="19">
        <f>INDEX('Team forecast'!$M$3:$AU$22,MATCH($B185,'Team forecast'!$B$3:$B$22,0),MATCH(CR$1,'Team forecast'!$M$2:$AU$2,0))</f>
        <v>0</v>
      </c>
      <c r="CS185" s="5">
        <f t="shared" si="190"/>
        <v>-5000</v>
      </c>
      <c r="CT185" s="5">
        <f>INDEX('Team forecast'!$M$3:$AU$22,MATCH($B185,'Team forecast'!$B$3:$B$22,0),MATCH(CT$1,'Team forecast'!$M$2:$AU$2,0))*IF($Y185&gt;0,25000,0)</f>
        <v>0</v>
      </c>
      <c r="CU185" s="5">
        <f>INDEX('Team forecast'!$M$3:$AU$22,MATCH($B185,'Team forecast'!$B$3:$B$22,0),MATCH(CU$1,'Team forecast'!$M$2:$AU$2,0))*IF($Y185&gt;0,5000,0)</f>
        <v>0</v>
      </c>
      <c r="CV185" s="5">
        <f>INDEX('Team forecast'!$M$3:$AU$22,MATCH($B185,'Team forecast'!$B$3:$B$22,0),MATCH(CV$1,'Team forecast'!$M$2:$AU$2,0))*IF($Y185&gt;0,-15000,0)</f>
        <v>0</v>
      </c>
      <c r="CW185" s="5">
        <f t="shared" si="191"/>
        <v>0</v>
      </c>
      <c r="CX185" s="5">
        <f t="shared" si="192"/>
        <v>0</v>
      </c>
      <c r="CY185" s="5">
        <f t="shared" si="193"/>
        <v>0</v>
      </c>
      <c r="CZ185" s="5">
        <f t="shared" si="194"/>
        <v>0</v>
      </c>
      <c r="DA185" s="5">
        <f t="shared" si="195"/>
        <v>0</v>
      </c>
      <c r="DB185" s="5">
        <f t="shared" si="196"/>
        <v>0</v>
      </c>
      <c r="DC185" s="5">
        <f t="shared" si="197"/>
        <v>0</v>
      </c>
      <c r="DD185" s="5">
        <f t="shared" si="198"/>
        <v>0</v>
      </c>
      <c r="DE185" s="5">
        <f t="shared" si="199"/>
        <v>0</v>
      </c>
      <c r="DF185" s="5">
        <f>IFERROR(SUM(CT185:DE185),0)*((Cockpit!$C$3)^4)</f>
        <v>0</v>
      </c>
      <c r="DG185" s="19">
        <f>INDEX('Team forecast'!$M$3:$AU$22,MATCH($B185,'Team forecast'!$B$3:$B$22,0),MATCH(DG$1,'Team forecast'!$M$2:$AU$2,0))</f>
        <v>0</v>
      </c>
      <c r="DH185" s="19">
        <f>INDEX('Team forecast'!$M$3:$AU$22,MATCH($B185,'Team forecast'!$B$3:$B$22,0),MATCH(DH$1,'Team forecast'!$M$2:$AU$2,0))</f>
        <v>0</v>
      </c>
      <c r="DI185" s="19">
        <f>INDEX('Team forecast'!$M$3:$AU$22,MATCH($B185,'Team forecast'!$B$3:$B$22,0),MATCH(DI$1,'Team forecast'!$M$2:$AU$2,0))</f>
        <v>0</v>
      </c>
      <c r="DJ185" s="19">
        <f>INDEX('Team forecast'!$M$3:$AU$22,MATCH($B185,'Team forecast'!$B$3:$B$22,0),MATCH(DJ$1,'Team forecast'!$M$2:$AU$2,0))</f>
        <v>0</v>
      </c>
      <c r="DK185" s="5">
        <f t="shared" si="200"/>
        <v>-5000</v>
      </c>
      <c r="DL185" s="5">
        <f>INDEX('Team forecast'!$M$3:$AU$22,MATCH($B185,'Team forecast'!$B$3:$B$22,0),MATCH(DL$1,'Team forecast'!$M$2:$AU$2,0))*IF($Y185&gt;0,25000,0)</f>
        <v>0</v>
      </c>
      <c r="DM185" s="5">
        <f>INDEX('Team forecast'!$M$3:$AU$22,MATCH($B185,'Team forecast'!$B$3:$B$22,0),MATCH(DM$1,'Team forecast'!$M$2:$AU$2,0))*IF($Y185&gt;0,5000,0)</f>
        <v>0</v>
      </c>
      <c r="DN185" s="5">
        <f>INDEX('Team forecast'!$M$3:$AU$22,MATCH($B185,'Team forecast'!$B$3:$B$22,0),MATCH(DN$1,'Team forecast'!$M$2:$AU$2,0))*IF($Y185&gt;0,-15000,0)</f>
        <v>0</v>
      </c>
      <c r="DO185" s="5">
        <f t="shared" si="201"/>
        <v>0</v>
      </c>
      <c r="DP185" s="5">
        <f t="shared" si="202"/>
        <v>0</v>
      </c>
      <c r="DQ185" s="5">
        <f t="shared" si="203"/>
        <v>0</v>
      </c>
      <c r="DR185" s="5">
        <f t="shared" si="204"/>
        <v>0</v>
      </c>
      <c r="DS185" s="5">
        <f t="shared" si="205"/>
        <v>0</v>
      </c>
      <c r="DT185" s="5">
        <f t="shared" si="206"/>
        <v>0</v>
      </c>
      <c r="DU185" s="5">
        <f t="shared" si="207"/>
        <v>0</v>
      </c>
      <c r="DV185" s="5">
        <f t="shared" si="208"/>
        <v>0</v>
      </c>
      <c r="DW185" s="5">
        <f t="shared" si="209"/>
        <v>0</v>
      </c>
      <c r="DX185" s="5">
        <f>IFERROR(SUM(DL185:DW185),0)*((Cockpit!$C$3)^5)</f>
        <v>0</v>
      </c>
      <c r="DY185" s="5">
        <f t="shared" si="210"/>
        <v>-5000</v>
      </c>
      <c r="DZ185" s="5" t="str">
        <f>IF(ISERROR(MATCH(A185,'Current squad'!B:B,0)),"No","Yes")</f>
        <v>No</v>
      </c>
      <c r="EA185" s="5" cm="1">
        <f t="array" ref="EA185">IFERROR(_xlfn.IFS(DZ185="Yes",0,DZ185="No",H185*1%),999999)</f>
        <v>24940</v>
      </c>
      <c r="EB185" s="5">
        <f t="shared" si="152"/>
        <v>2518940</v>
      </c>
      <c r="EC185" s="5">
        <f t="shared" si="211"/>
        <v>-29940</v>
      </c>
      <c r="ED185" s="1">
        <f t="shared" si="153"/>
        <v>-1.2004811547714515E-2</v>
      </c>
      <c r="EE185" s="5">
        <f>RANK(EC185,$EC$2:$EC$572)+COUNTIF($EC$2:EC185,EC185)-1</f>
        <v>303</v>
      </c>
      <c r="EF185" s="4">
        <f>RANK(ED185,$ED$2:$ED$572)+COUNTIF($ED$2:ED185,ED185)-1</f>
        <v>417</v>
      </c>
    </row>
    <row r="186" spans="1:136" x14ac:dyDescent="0.3">
      <c r="A186" t="str">
        <f>IF(Holdet.dk!A186&lt;&gt;"",Holdet.dk!A186,"")</f>
        <v>Hector Bellerin</v>
      </c>
      <c r="B186" t="str">
        <f>INDEX(Holdet.dk!B:B,MATCH($A186,Holdet.dk!$A:$A,0))</f>
        <v>Arsenal</v>
      </c>
      <c r="C186" t="str">
        <f>INDEX(Holdet.dk!C:C,MATCH($A186,Holdet.dk!$A:$A,0))</f>
        <v>Defense</v>
      </c>
      <c r="D186" t="str">
        <f>INDEX(Holdet.dk!D:D,MATCH($A186,Holdet.dk!$A:$A,0))</f>
        <v>4.456.000</v>
      </c>
      <c r="E186" s="1">
        <f>IFERROR(_xlfn.NUMBERVALUE(INDEX(Holdet.dk!$E:$E,MATCH($A186,Holdet.dk!$A:$A,0)),","),0)</f>
        <v>5.0000000000000001E-3</v>
      </c>
      <c r="F186" t="str">
        <f>IF(INDEX(Lookup!H:H,MATCH('Master data'!A186,Lookup!G:G,0))=0,A186,INDEX(Lookup!H:H,MATCH('Master data'!A186,Lookup!G:G,0)))</f>
        <v>Hector Bellerin</v>
      </c>
      <c r="G186" t="str">
        <f>IFERROR(INDEX(Lookup!B:B,MATCH(INDEX(Rotowire!C:C,MATCH(F186,Rotowire!A:A,0)),Lookup!D:D,0)),"")</f>
        <v/>
      </c>
      <c r="H186" s="5">
        <f t="shared" si="144"/>
        <v>4456000</v>
      </c>
      <c r="I186" s="19">
        <f>IFERROR(INDEX('Team forecast'!$G$3:$I$22,MATCH($B186,'Team forecast'!$B$3:$B$22,0),MATCH(I$1,'Team forecast'!$G$2:$I$2,0)),0)</f>
        <v>0.68783068783068768</v>
      </c>
      <c r="J186" s="19">
        <f>IFERROR(INDEX('Team forecast'!$G$3:$I$22,MATCH($B186,'Team forecast'!$B$3:$B$22,0),MATCH(J$1,'Team forecast'!$G$2:$I$2,0)),0)</f>
        <v>0.99082568807339433</v>
      </c>
      <c r="K186" s="19">
        <f>IFERROR(INDEX('Team forecast'!$G$3:$I$22,MATCH($B186,'Team forecast'!$B$3:$B$22,0),MATCH(K$1,'Team forecast'!$G$2:$I$2,0)),0)</f>
        <v>0.99881036954393854</v>
      </c>
      <c r="L186">
        <f>SUMIFS(Rotowire!E:E,Rotowire!$A:$A,'Master data'!$F186)</f>
        <v>0</v>
      </c>
      <c r="M186" s="2">
        <f>SUMIFS(Rotowire!F:F,Rotowire!$A:$A,'Master data'!$F186)*I186</f>
        <v>0</v>
      </c>
      <c r="N186" s="2">
        <f>SUMIFS(Rotowire!G:G,Rotowire!$A:$A,'Master data'!$F186)*I186</f>
        <v>0</v>
      </c>
      <c r="O186" s="2">
        <f>SUMIFS(Rotowire!I:I,Rotowire!$A:$A,'Master data'!$F186)*I186</f>
        <v>0</v>
      </c>
      <c r="P186" s="2">
        <f>SUMIFS(Rotowire!W:W,Rotowire!$A:$A,'Master data'!$F186)*K186</f>
        <v>0</v>
      </c>
      <c r="Q186" s="2">
        <f>SUMIFS(Rotowire!Y:Y,Rotowire!$A:$A,'Master data'!$F186)*J186</f>
        <v>0</v>
      </c>
      <c r="R186" s="2">
        <f>SUMIFS(Rotowire!AB:AB,Rotowire!$A:$A,'Master data'!$F186)</f>
        <v>0</v>
      </c>
      <c r="S186" s="2">
        <f>SUMIFS(Rotowire!AC:AC,Rotowire!$A:$A,'Master data'!$F186)</f>
        <v>0</v>
      </c>
      <c r="T186" s="2">
        <f>INDEX('Team forecast'!D$3:D$22,MATCH($B186,'Team forecast'!$B$3:$B$22,0))</f>
        <v>1.3</v>
      </c>
      <c r="U186" s="2">
        <f>INDEX('Team forecast'!E$3:E$22,MATCH($B186,'Team forecast'!$B$3:$B$22,0))</f>
        <v>1.08</v>
      </c>
      <c r="V186" s="2">
        <f>INDEX('Team forecast'!J$3:J$22,MATCH($B186,'Team forecast'!$B$3:$B$22,0))</f>
        <v>0.41</v>
      </c>
      <c r="W186" s="2">
        <f>INDEX('Team forecast'!K$3:K$22,MATCH($B186,'Team forecast'!$B$3:$B$22,0))</f>
        <v>0.28310000000000002</v>
      </c>
      <c r="X186" s="2">
        <f>INDEX('Team forecast'!L$3:L$22,MATCH($B186,'Team forecast'!$B$3:$B$22,0))</f>
        <v>0.30690000000000001</v>
      </c>
      <c r="Y186" s="5">
        <f t="shared" si="145"/>
        <v>-5000</v>
      </c>
      <c r="Z186" s="5">
        <f t="shared" si="146"/>
        <v>0</v>
      </c>
      <c r="AA186" s="5">
        <f t="shared" si="147"/>
        <v>0</v>
      </c>
      <c r="AB186" s="5">
        <f t="shared" si="148"/>
        <v>0</v>
      </c>
      <c r="AC186" s="5">
        <f t="shared" si="149"/>
        <v>0</v>
      </c>
      <c r="AD186" s="5">
        <f t="shared" si="154"/>
        <v>0</v>
      </c>
      <c r="AE186" s="5">
        <f t="shared" si="155"/>
        <v>0</v>
      </c>
      <c r="AF186" s="5">
        <f t="shared" si="150"/>
        <v>0</v>
      </c>
      <c r="AG186" s="5">
        <f t="shared" si="151"/>
        <v>0</v>
      </c>
      <c r="AH186" s="5">
        <f t="shared" si="156"/>
        <v>0</v>
      </c>
      <c r="AI186" s="5">
        <f t="shared" si="157"/>
        <v>0</v>
      </c>
      <c r="AJ186" s="5">
        <f t="shared" si="158"/>
        <v>0</v>
      </c>
      <c r="AK186" s="5">
        <f t="shared" si="159"/>
        <v>0</v>
      </c>
      <c r="AL186" s="5">
        <f>IFERROR(SUM(Y186:AK186),-5000)*((Cockpit!$C$3)^0)</f>
        <v>-5000</v>
      </c>
      <c r="AM186" s="19">
        <f>INDEX('Team forecast'!$M$3:$AU$22,MATCH($B186,'Team forecast'!$B$3:$B$22,0),MATCH(AM$1,'Team forecast'!$M$2:$AU$2,0))</f>
        <v>0</v>
      </c>
      <c r="AN186" s="19">
        <f>INDEX('Team forecast'!$M$3:$AU$22,MATCH($B186,'Team forecast'!$B$3:$B$22,0),MATCH(AN$1,'Team forecast'!$M$2:$AU$2,0))</f>
        <v>0</v>
      </c>
      <c r="AO186" s="19">
        <f>INDEX('Team forecast'!$M$3:$AU$22,MATCH($B186,'Team forecast'!$B$3:$B$22,0),MATCH(AO$1,'Team forecast'!$M$2:$AU$2,0))</f>
        <v>0</v>
      </c>
      <c r="AP186" s="19">
        <f>INDEX('Team forecast'!$M$3:$AU$22,MATCH($B186,'Team forecast'!$B$3:$B$22,0),MATCH(AP$1,'Team forecast'!$M$2:$AU$2,0))</f>
        <v>0</v>
      </c>
      <c r="AQ186" s="5">
        <f t="shared" si="160"/>
        <v>-5000</v>
      </c>
      <c r="AR186" s="5">
        <f>INDEX('Team forecast'!$M$3:$AU$22,MATCH($B186,'Team forecast'!$B$3:$B$22,0),MATCH(AR$1,'Team forecast'!$M$2:$AU$2,0))*IF($Y186&gt;0,25000,0)</f>
        <v>0</v>
      </c>
      <c r="AS186" s="5">
        <f>INDEX('Team forecast'!$M$3:$AU$22,MATCH($B186,'Team forecast'!$B$3:$B$22,0),MATCH(AS$1,'Team forecast'!$M$2:$AU$2,0))*IF($Y186&gt;0,5000,0)</f>
        <v>0</v>
      </c>
      <c r="AT186" s="5">
        <f>INDEX('Team forecast'!$M$3:$AU$22,MATCH($B186,'Team forecast'!$B$3:$B$22,0),MATCH(AT$1,'Team forecast'!$M$2:$AU$2,0))*IF($Y186&gt;0,-15000,0)</f>
        <v>0</v>
      </c>
      <c r="AU186" s="5">
        <f t="shared" si="161"/>
        <v>0</v>
      </c>
      <c r="AV186" s="5">
        <f t="shared" si="162"/>
        <v>0</v>
      </c>
      <c r="AW186" s="5">
        <f t="shared" si="163"/>
        <v>0</v>
      </c>
      <c r="AX186" s="5">
        <f t="shared" si="164"/>
        <v>0</v>
      </c>
      <c r="AY186" s="5">
        <f t="shared" si="165"/>
        <v>0</v>
      </c>
      <c r="AZ186" s="5">
        <f t="shared" si="166"/>
        <v>0</v>
      </c>
      <c r="BA186" s="5">
        <f t="shared" si="167"/>
        <v>0</v>
      </c>
      <c r="BB186" s="5">
        <f t="shared" si="168"/>
        <v>0</v>
      </c>
      <c r="BC186" s="5">
        <f t="shared" si="169"/>
        <v>0</v>
      </c>
      <c r="BD186" s="5">
        <f>IFERROR(SUM(AR186:BC186),0)*((Cockpit!$C$3)^1)</f>
        <v>0</v>
      </c>
      <c r="BE186" s="19">
        <f>INDEX('Team forecast'!$M$3:$AU$22,MATCH($B186,'Team forecast'!$B$3:$B$22,0),MATCH(BE$1,'Team forecast'!$M$2:$AU$2,0))</f>
        <v>0</v>
      </c>
      <c r="BF186" s="19">
        <f>INDEX('Team forecast'!$M$3:$AU$22,MATCH($B186,'Team forecast'!$B$3:$B$22,0),MATCH(BF$1,'Team forecast'!$M$2:$AU$2,0))</f>
        <v>0</v>
      </c>
      <c r="BG186" s="19">
        <f>INDEX('Team forecast'!$M$3:$AU$22,MATCH($B186,'Team forecast'!$B$3:$B$22,0),MATCH(BG$1,'Team forecast'!$M$2:$AU$2,0))</f>
        <v>0</v>
      </c>
      <c r="BH186" s="19">
        <f>INDEX('Team forecast'!$M$3:$AU$22,MATCH($B186,'Team forecast'!$B$3:$B$22,0),MATCH(BH$1,'Team forecast'!$M$2:$AU$2,0))</f>
        <v>0</v>
      </c>
      <c r="BI186" s="5">
        <f t="shared" si="170"/>
        <v>-5000</v>
      </c>
      <c r="BJ186" s="5">
        <f>INDEX('Team forecast'!$M$3:$AU$22,MATCH($B186,'Team forecast'!$B$3:$B$22,0),MATCH(BJ$1,'Team forecast'!$M$2:$AU$2,0))*IF($Y186&gt;0,25000,0)</f>
        <v>0</v>
      </c>
      <c r="BK186" s="5">
        <f>INDEX('Team forecast'!$M$3:$AU$22,MATCH($B186,'Team forecast'!$B$3:$B$22,0),MATCH(BK$1,'Team forecast'!$M$2:$AU$2,0))*IF($Y186&gt;0,5000,0)</f>
        <v>0</v>
      </c>
      <c r="BL186" s="5">
        <f>INDEX('Team forecast'!$M$3:$AU$22,MATCH($B186,'Team forecast'!$B$3:$B$22,0),MATCH(BL$1,'Team forecast'!$M$2:$AU$2,0))*IF($Y186&gt;0,-15000,0)</f>
        <v>0</v>
      </c>
      <c r="BM186" s="5">
        <f t="shared" si="171"/>
        <v>0</v>
      </c>
      <c r="BN186" s="5">
        <f t="shared" si="172"/>
        <v>0</v>
      </c>
      <c r="BO186" s="5">
        <f t="shared" si="173"/>
        <v>0</v>
      </c>
      <c r="BP186" s="5">
        <f t="shared" si="174"/>
        <v>0</v>
      </c>
      <c r="BQ186" s="5">
        <f t="shared" si="175"/>
        <v>0</v>
      </c>
      <c r="BR186" s="5">
        <f t="shared" si="176"/>
        <v>0</v>
      </c>
      <c r="BS186" s="5">
        <f t="shared" si="177"/>
        <v>0</v>
      </c>
      <c r="BT186" s="5">
        <f t="shared" si="178"/>
        <v>0</v>
      </c>
      <c r="BU186" s="5">
        <f t="shared" si="179"/>
        <v>0</v>
      </c>
      <c r="BV186" s="5">
        <f>IFERROR(SUM(BJ186:BU186),0)*((Cockpit!$C$3)^2)</f>
        <v>0</v>
      </c>
      <c r="BW186" s="19">
        <f>INDEX('Team forecast'!$M$3:$AU$22,MATCH($B186,'Team forecast'!$B$3:$B$22,0),MATCH(BW$1,'Team forecast'!$M$2:$AU$2,0))</f>
        <v>0</v>
      </c>
      <c r="BX186" s="19">
        <f>INDEX('Team forecast'!$M$3:$AU$22,MATCH($B186,'Team forecast'!$B$3:$B$22,0),MATCH(BX$1,'Team forecast'!$M$2:$AU$2,0))</f>
        <v>0</v>
      </c>
      <c r="BY186" s="19">
        <f>INDEX('Team forecast'!$M$3:$AU$22,MATCH($B186,'Team forecast'!$B$3:$B$22,0),MATCH(BY$1,'Team forecast'!$M$2:$AU$2,0))</f>
        <v>0</v>
      </c>
      <c r="BZ186" s="19">
        <f>INDEX('Team forecast'!$M$3:$AU$22,MATCH($B186,'Team forecast'!$B$3:$B$22,0),MATCH(BZ$1,'Team forecast'!$M$2:$AU$2,0))</f>
        <v>0</v>
      </c>
      <c r="CA186" s="5">
        <f t="shared" si="180"/>
        <v>-5000</v>
      </c>
      <c r="CB186" s="5">
        <f>INDEX('Team forecast'!$M$3:$AU$22,MATCH($B186,'Team forecast'!$B$3:$B$22,0),MATCH(CB$1,'Team forecast'!$M$2:$AU$2,0))*IF($Y186&gt;0,25000,0)</f>
        <v>0</v>
      </c>
      <c r="CC186" s="5">
        <f>INDEX('Team forecast'!$M$3:$AU$22,MATCH($B186,'Team forecast'!$B$3:$B$22,0),MATCH(CC$1,'Team forecast'!$M$2:$AU$2,0))*IF($Y186&gt;0,5000,0)</f>
        <v>0</v>
      </c>
      <c r="CD186" s="5">
        <f>INDEX('Team forecast'!$M$3:$AU$22,MATCH($B186,'Team forecast'!$B$3:$B$22,0),MATCH(CD$1,'Team forecast'!$M$2:$AU$2,0))*IF($Y186&gt;0,-15000,0)</f>
        <v>0</v>
      </c>
      <c r="CE186" s="5">
        <f t="shared" si="181"/>
        <v>0</v>
      </c>
      <c r="CF186" s="5">
        <f t="shared" si="182"/>
        <v>0</v>
      </c>
      <c r="CG186" s="5">
        <f t="shared" si="183"/>
        <v>0</v>
      </c>
      <c r="CH186" s="5">
        <f t="shared" si="184"/>
        <v>0</v>
      </c>
      <c r="CI186" s="5">
        <f t="shared" si="185"/>
        <v>0</v>
      </c>
      <c r="CJ186" s="5">
        <f t="shared" si="186"/>
        <v>0</v>
      </c>
      <c r="CK186" s="5">
        <f t="shared" si="187"/>
        <v>0</v>
      </c>
      <c r="CL186" s="5">
        <f t="shared" si="188"/>
        <v>0</v>
      </c>
      <c r="CM186" s="5">
        <f t="shared" si="189"/>
        <v>0</v>
      </c>
      <c r="CN186" s="5">
        <f>IFERROR(SUM(CB186:CM186),0)*((Cockpit!$C$3)^3)</f>
        <v>0</v>
      </c>
      <c r="CO186" s="19">
        <f>INDEX('Team forecast'!$M$3:$AU$22,MATCH($B186,'Team forecast'!$B$3:$B$22,0),MATCH(CO$1,'Team forecast'!$M$2:$AU$2,0))</f>
        <v>0</v>
      </c>
      <c r="CP186" s="19">
        <f>INDEX('Team forecast'!$M$3:$AU$22,MATCH($B186,'Team forecast'!$B$3:$B$22,0),MATCH(CP$1,'Team forecast'!$M$2:$AU$2,0))</f>
        <v>0</v>
      </c>
      <c r="CQ186" s="19">
        <f>INDEX('Team forecast'!$M$3:$AU$22,MATCH($B186,'Team forecast'!$B$3:$B$22,0),MATCH(CQ$1,'Team forecast'!$M$2:$AU$2,0))</f>
        <v>0</v>
      </c>
      <c r="CR186" s="19">
        <f>INDEX('Team forecast'!$M$3:$AU$22,MATCH($B186,'Team forecast'!$B$3:$B$22,0),MATCH(CR$1,'Team forecast'!$M$2:$AU$2,0))</f>
        <v>0</v>
      </c>
      <c r="CS186" s="5">
        <f t="shared" si="190"/>
        <v>-5000</v>
      </c>
      <c r="CT186" s="5">
        <f>INDEX('Team forecast'!$M$3:$AU$22,MATCH($B186,'Team forecast'!$B$3:$B$22,0),MATCH(CT$1,'Team forecast'!$M$2:$AU$2,0))*IF($Y186&gt;0,25000,0)</f>
        <v>0</v>
      </c>
      <c r="CU186" s="5">
        <f>INDEX('Team forecast'!$M$3:$AU$22,MATCH($B186,'Team forecast'!$B$3:$B$22,0),MATCH(CU$1,'Team forecast'!$M$2:$AU$2,0))*IF($Y186&gt;0,5000,0)</f>
        <v>0</v>
      </c>
      <c r="CV186" s="5">
        <f>INDEX('Team forecast'!$M$3:$AU$22,MATCH($B186,'Team forecast'!$B$3:$B$22,0),MATCH(CV$1,'Team forecast'!$M$2:$AU$2,0))*IF($Y186&gt;0,-15000,0)</f>
        <v>0</v>
      </c>
      <c r="CW186" s="5">
        <f t="shared" si="191"/>
        <v>0</v>
      </c>
      <c r="CX186" s="5">
        <f t="shared" si="192"/>
        <v>0</v>
      </c>
      <c r="CY186" s="5">
        <f t="shared" si="193"/>
        <v>0</v>
      </c>
      <c r="CZ186" s="5">
        <f t="shared" si="194"/>
        <v>0</v>
      </c>
      <c r="DA186" s="5">
        <f t="shared" si="195"/>
        <v>0</v>
      </c>
      <c r="DB186" s="5">
        <f t="shared" si="196"/>
        <v>0</v>
      </c>
      <c r="DC186" s="5">
        <f t="shared" si="197"/>
        <v>0</v>
      </c>
      <c r="DD186" s="5">
        <f t="shared" si="198"/>
        <v>0</v>
      </c>
      <c r="DE186" s="5">
        <f t="shared" si="199"/>
        <v>0</v>
      </c>
      <c r="DF186" s="5">
        <f>IFERROR(SUM(CT186:DE186),0)*((Cockpit!$C$3)^4)</f>
        <v>0</v>
      </c>
      <c r="DG186" s="19">
        <f>INDEX('Team forecast'!$M$3:$AU$22,MATCH($B186,'Team forecast'!$B$3:$B$22,0),MATCH(DG$1,'Team forecast'!$M$2:$AU$2,0))</f>
        <v>0</v>
      </c>
      <c r="DH186" s="19">
        <f>INDEX('Team forecast'!$M$3:$AU$22,MATCH($B186,'Team forecast'!$B$3:$B$22,0),MATCH(DH$1,'Team forecast'!$M$2:$AU$2,0))</f>
        <v>0</v>
      </c>
      <c r="DI186" s="19">
        <f>INDEX('Team forecast'!$M$3:$AU$22,MATCH($B186,'Team forecast'!$B$3:$B$22,0),MATCH(DI$1,'Team forecast'!$M$2:$AU$2,0))</f>
        <v>0</v>
      </c>
      <c r="DJ186" s="19">
        <f>INDEX('Team forecast'!$M$3:$AU$22,MATCH($B186,'Team forecast'!$B$3:$B$22,0),MATCH(DJ$1,'Team forecast'!$M$2:$AU$2,0))</f>
        <v>0</v>
      </c>
      <c r="DK186" s="5">
        <f t="shared" si="200"/>
        <v>-5000</v>
      </c>
      <c r="DL186" s="5">
        <f>INDEX('Team forecast'!$M$3:$AU$22,MATCH($B186,'Team forecast'!$B$3:$B$22,0),MATCH(DL$1,'Team forecast'!$M$2:$AU$2,0))*IF($Y186&gt;0,25000,0)</f>
        <v>0</v>
      </c>
      <c r="DM186" s="5">
        <f>INDEX('Team forecast'!$M$3:$AU$22,MATCH($B186,'Team forecast'!$B$3:$B$22,0),MATCH(DM$1,'Team forecast'!$M$2:$AU$2,0))*IF($Y186&gt;0,5000,0)</f>
        <v>0</v>
      </c>
      <c r="DN186" s="5">
        <f>INDEX('Team forecast'!$M$3:$AU$22,MATCH($B186,'Team forecast'!$B$3:$B$22,0),MATCH(DN$1,'Team forecast'!$M$2:$AU$2,0))*IF($Y186&gt;0,-15000,0)</f>
        <v>0</v>
      </c>
      <c r="DO186" s="5">
        <f t="shared" si="201"/>
        <v>0</v>
      </c>
      <c r="DP186" s="5">
        <f t="shared" si="202"/>
        <v>0</v>
      </c>
      <c r="DQ186" s="5">
        <f t="shared" si="203"/>
        <v>0</v>
      </c>
      <c r="DR186" s="5">
        <f t="shared" si="204"/>
        <v>0</v>
      </c>
      <c r="DS186" s="5">
        <f t="shared" si="205"/>
        <v>0</v>
      </c>
      <c r="DT186" s="5">
        <f t="shared" si="206"/>
        <v>0</v>
      </c>
      <c r="DU186" s="5">
        <f t="shared" si="207"/>
        <v>0</v>
      </c>
      <c r="DV186" s="5">
        <f t="shared" si="208"/>
        <v>0</v>
      </c>
      <c r="DW186" s="5">
        <f t="shared" si="209"/>
        <v>0</v>
      </c>
      <c r="DX186" s="5">
        <f>IFERROR(SUM(DL186:DW186),0)*((Cockpit!$C$3)^5)</f>
        <v>0</v>
      </c>
      <c r="DY186" s="5">
        <f t="shared" si="210"/>
        <v>-5000</v>
      </c>
      <c r="DZ186" s="5" t="str">
        <f>IF(ISERROR(MATCH(A186,'Current squad'!B:B,0)),"No","Yes")</f>
        <v>No</v>
      </c>
      <c r="EA186" s="5" cm="1">
        <f t="array" ref="EA186">IFERROR(_xlfn.IFS(DZ186="Yes",0,DZ186="No",H186*1%),999999)</f>
        <v>44560</v>
      </c>
      <c r="EB186" s="5">
        <f t="shared" si="152"/>
        <v>4500560</v>
      </c>
      <c r="EC186" s="5">
        <f t="shared" si="211"/>
        <v>-49560</v>
      </c>
      <c r="ED186" s="1">
        <f t="shared" si="153"/>
        <v>-1.1122082585278276E-2</v>
      </c>
      <c r="EE186" s="5">
        <f>RANK(EC186,$EC$2:$EC$572)+COUNTIF($EC$2:EC186,EC186)-1</f>
        <v>494</v>
      </c>
      <c r="EF186" s="4">
        <f>RANK(ED186,$ED$2:$ED$572)+COUNTIF($ED$2:ED186,ED186)-1</f>
        <v>253</v>
      </c>
    </row>
    <row r="187" spans="1:136" x14ac:dyDescent="0.3">
      <c r="A187" t="str">
        <f>IF(Holdet.dk!A187&lt;&gt;"",Holdet.dk!A187,"")</f>
        <v>James 'Jimmy' Dunne</v>
      </c>
      <c r="B187" t="str">
        <f>INDEX(Holdet.dk!B:B,MATCH($A187,Holdet.dk!$A:$A,0))</f>
        <v>Burnley</v>
      </c>
      <c r="C187" t="str">
        <f>INDEX(Holdet.dk!C:C,MATCH($A187,Holdet.dk!$A:$A,0))</f>
        <v>Defense</v>
      </c>
      <c r="D187" t="str">
        <f>INDEX(Holdet.dk!D:D,MATCH($A187,Holdet.dk!$A:$A,0))</f>
        <v>1.890.000</v>
      </c>
      <c r="E187" s="1">
        <f>IFERROR(_xlfn.NUMBERVALUE(INDEX(Holdet.dk!$E:$E,MATCH($A187,Holdet.dk!$A:$A,0)),","),0)</f>
        <v>1E-3</v>
      </c>
      <c r="F187" t="str">
        <f>IF(INDEX(Lookup!H:H,MATCH('Master data'!A187,Lookup!G:G,0))=0,A187,INDEX(Lookup!H:H,MATCH('Master data'!A187,Lookup!G:G,0)))</f>
        <v>Jimmy Dunne</v>
      </c>
      <c r="G187" t="str">
        <f>IFERROR(INDEX(Lookup!B:B,MATCH(INDEX(Rotowire!C:C,MATCH(F187,Rotowire!A:A,0)),Lookup!D:D,0)),"")</f>
        <v/>
      </c>
      <c r="H187" s="5">
        <f t="shared" si="144"/>
        <v>1890000</v>
      </c>
      <c r="I187" s="19">
        <f>IFERROR(INDEX('Team forecast'!$G$3:$I$22,MATCH($B187,'Team forecast'!$B$3:$B$22,0),MATCH(I$1,'Team forecast'!$G$2:$I$2,0)),0)</f>
        <v>0.86842105263157876</v>
      </c>
      <c r="J187" s="19">
        <f>IFERROR(INDEX('Team forecast'!$G$3:$I$22,MATCH($B187,'Team forecast'!$B$3:$B$22,0),MATCH(J$1,'Team forecast'!$G$2:$I$2,0)),0)</f>
        <v>0.79999999999999993</v>
      </c>
      <c r="K187" s="19">
        <f>IFERROR(INDEX('Team forecast'!$G$3:$I$22,MATCH($B187,'Team forecast'!$B$3:$B$22,0),MATCH(K$1,'Team forecast'!$G$2:$I$2,0)),0)</f>
        <v>1.3061924203441888</v>
      </c>
      <c r="L187">
        <f>SUMIFS(Rotowire!E:E,Rotowire!$A:$A,'Master data'!$F187)</f>
        <v>0</v>
      </c>
      <c r="M187" s="2">
        <f>SUMIFS(Rotowire!F:F,Rotowire!$A:$A,'Master data'!$F187)*I187</f>
        <v>0</v>
      </c>
      <c r="N187" s="2">
        <f>SUMIFS(Rotowire!G:G,Rotowire!$A:$A,'Master data'!$F187)*I187</f>
        <v>0</v>
      </c>
      <c r="O187" s="2">
        <f>SUMIFS(Rotowire!I:I,Rotowire!$A:$A,'Master data'!$F187)*I187</f>
        <v>0</v>
      </c>
      <c r="P187" s="2">
        <f>SUMIFS(Rotowire!W:W,Rotowire!$A:$A,'Master data'!$F187)*K187</f>
        <v>0</v>
      </c>
      <c r="Q187" s="2">
        <f>SUMIFS(Rotowire!Y:Y,Rotowire!$A:$A,'Master data'!$F187)*J187</f>
        <v>0</v>
      </c>
      <c r="R187" s="2">
        <f>SUMIFS(Rotowire!AB:AB,Rotowire!$A:$A,'Master data'!$F187)</f>
        <v>0</v>
      </c>
      <c r="S187" s="2">
        <f>SUMIFS(Rotowire!AC:AC,Rotowire!$A:$A,'Master data'!$F187)</f>
        <v>0</v>
      </c>
      <c r="T187" s="2">
        <f>INDEX('Team forecast'!D$3:D$22,MATCH($B187,'Team forecast'!$B$3:$B$22,0))</f>
        <v>1.32</v>
      </c>
      <c r="U187" s="2">
        <f>INDEX('Team forecast'!E$3:E$22,MATCH($B187,'Team forecast'!$B$3:$B$22,0))</f>
        <v>1.1599999999999999</v>
      </c>
      <c r="V187" s="2">
        <f>INDEX('Team forecast'!J$3:J$22,MATCH($B187,'Team forecast'!$B$3:$B$22,0))</f>
        <v>0.39810000000000001</v>
      </c>
      <c r="W187" s="2">
        <f>INDEX('Team forecast'!K$3:K$22,MATCH($B187,'Team forecast'!$B$3:$B$22,0))</f>
        <v>0.27700000000000002</v>
      </c>
      <c r="X187" s="2">
        <f>INDEX('Team forecast'!L$3:L$22,MATCH($B187,'Team forecast'!$B$3:$B$22,0))</f>
        <v>0.32490000000000002</v>
      </c>
      <c r="Y187" s="5">
        <f t="shared" si="145"/>
        <v>-5000</v>
      </c>
      <c r="Z187" s="5">
        <f t="shared" si="146"/>
        <v>0</v>
      </c>
      <c r="AA187" s="5">
        <f t="shared" si="147"/>
        <v>0</v>
      </c>
      <c r="AB187" s="5">
        <f t="shared" si="148"/>
        <v>0</v>
      </c>
      <c r="AC187" s="5">
        <f t="shared" si="149"/>
        <v>0</v>
      </c>
      <c r="AD187" s="5">
        <f t="shared" si="154"/>
        <v>0</v>
      </c>
      <c r="AE187" s="5">
        <f t="shared" si="155"/>
        <v>0</v>
      </c>
      <c r="AF187" s="5">
        <f t="shared" si="150"/>
        <v>0</v>
      </c>
      <c r="AG187" s="5">
        <f t="shared" si="151"/>
        <v>0</v>
      </c>
      <c r="AH187" s="5">
        <f t="shared" si="156"/>
        <v>0</v>
      </c>
      <c r="AI187" s="5">
        <f t="shared" si="157"/>
        <v>0</v>
      </c>
      <c r="AJ187" s="5">
        <f t="shared" si="158"/>
        <v>0</v>
      </c>
      <c r="AK187" s="5">
        <f t="shared" si="159"/>
        <v>0</v>
      </c>
      <c r="AL187" s="5">
        <f>IFERROR(SUM(Y187:AK187),-5000)*((Cockpit!$C$3)^0)</f>
        <v>-5000</v>
      </c>
      <c r="AM187" s="19">
        <f>INDEX('Team forecast'!$M$3:$AU$22,MATCH($B187,'Team forecast'!$B$3:$B$22,0),MATCH(AM$1,'Team forecast'!$M$2:$AU$2,0))</f>
        <v>0</v>
      </c>
      <c r="AN187" s="19">
        <f>INDEX('Team forecast'!$M$3:$AU$22,MATCH($B187,'Team forecast'!$B$3:$B$22,0),MATCH(AN$1,'Team forecast'!$M$2:$AU$2,0))</f>
        <v>0</v>
      </c>
      <c r="AO187" s="19">
        <f>INDEX('Team forecast'!$M$3:$AU$22,MATCH($B187,'Team forecast'!$B$3:$B$22,0),MATCH(AO$1,'Team forecast'!$M$2:$AU$2,0))</f>
        <v>0</v>
      </c>
      <c r="AP187" s="19">
        <f>INDEX('Team forecast'!$M$3:$AU$22,MATCH($B187,'Team forecast'!$B$3:$B$22,0),MATCH(AP$1,'Team forecast'!$M$2:$AU$2,0))</f>
        <v>0</v>
      </c>
      <c r="AQ187" s="5">
        <f t="shared" si="160"/>
        <v>-5000</v>
      </c>
      <c r="AR187" s="5">
        <f>INDEX('Team forecast'!$M$3:$AU$22,MATCH($B187,'Team forecast'!$B$3:$B$22,0),MATCH(AR$1,'Team forecast'!$M$2:$AU$2,0))*IF($Y187&gt;0,25000,0)</f>
        <v>0</v>
      </c>
      <c r="AS187" s="5">
        <f>INDEX('Team forecast'!$M$3:$AU$22,MATCH($B187,'Team forecast'!$B$3:$B$22,0),MATCH(AS$1,'Team forecast'!$M$2:$AU$2,0))*IF($Y187&gt;0,5000,0)</f>
        <v>0</v>
      </c>
      <c r="AT187" s="5">
        <f>INDEX('Team forecast'!$M$3:$AU$22,MATCH($B187,'Team forecast'!$B$3:$B$22,0),MATCH(AT$1,'Team forecast'!$M$2:$AU$2,0))*IF($Y187&gt;0,-15000,0)</f>
        <v>0</v>
      </c>
      <c r="AU187" s="5">
        <f t="shared" si="161"/>
        <v>0</v>
      </c>
      <c r="AV187" s="5">
        <f t="shared" si="162"/>
        <v>0</v>
      </c>
      <c r="AW187" s="5">
        <f t="shared" si="163"/>
        <v>0</v>
      </c>
      <c r="AX187" s="5">
        <f t="shared" si="164"/>
        <v>0</v>
      </c>
      <c r="AY187" s="5">
        <f t="shared" si="165"/>
        <v>0</v>
      </c>
      <c r="AZ187" s="5">
        <f t="shared" si="166"/>
        <v>0</v>
      </c>
      <c r="BA187" s="5">
        <f t="shared" si="167"/>
        <v>0</v>
      </c>
      <c r="BB187" s="5">
        <f t="shared" si="168"/>
        <v>0</v>
      </c>
      <c r="BC187" s="5">
        <f t="shared" si="169"/>
        <v>0</v>
      </c>
      <c r="BD187" s="5">
        <f>IFERROR(SUM(AR187:BC187),0)*((Cockpit!$C$3)^1)</f>
        <v>0</v>
      </c>
      <c r="BE187" s="19">
        <f>INDEX('Team forecast'!$M$3:$AU$22,MATCH($B187,'Team forecast'!$B$3:$B$22,0),MATCH(BE$1,'Team forecast'!$M$2:$AU$2,0))</f>
        <v>0</v>
      </c>
      <c r="BF187" s="19">
        <f>INDEX('Team forecast'!$M$3:$AU$22,MATCH($B187,'Team forecast'!$B$3:$B$22,0),MATCH(BF$1,'Team forecast'!$M$2:$AU$2,0))</f>
        <v>0</v>
      </c>
      <c r="BG187" s="19">
        <f>INDEX('Team forecast'!$M$3:$AU$22,MATCH($B187,'Team forecast'!$B$3:$B$22,0),MATCH(BG$1,'Team forecast'!$M$2:$AU$2,0))</f>
        <v>0</v>
      </c>
      <c r="BH187" s="19">
        <f>INDEX('Team forecast'!$M$3:$AU$22,MATCH($B187,'Team forecast'!$B$3:$B$22,0),MATCH(BH$1,'Team forecast'!$M$2:$AU$2,0))</f>
        <v>0</v>
      </c>
      <c r="BI187" s="5">
        <f t="shared" si="170"/>
        <v>-5000</v>
      </c>
      <c r="BJ187" s="5">
        <f>INDEX('Team forecast'!$M$3:$AU$22,MATCH($B187,'Team forecast'!$B$3:$B$22,0),MATCH(BJ$1,'Team forecast'!$M$2:$AU$2,0))*IF($Y187&gt;0,25000,0)</f>
        <v>0</v>
      </c>
      <c r="BK187" s="5">
        <f>INDEX('Team forecast'!$M$3:$AU$22,MATCH($B187,'Team forecast'!$B$3:$B$22,0),MATCH(BK$1,'Team forecast'!$M$2:$AU$2,0))*IF($Y187&gt;0,5000,0)</f>
        <v>0</v>
      </c>
      <c r="BL187" s="5">
        <f>INDEX('Team forecast'!$M$3:$AU$22,MATCH($B187,'Team forecast'!$B$3:$B$22,0),MATCH(BL$1,'Team forecast'!$M$2:$AU$2,0))*IF($Y187&gt;0,-15000,0)</f>
        <v>0</v>
      </c>
      <c r="BM187" s="5">
        <f t="shared" si="171"/>
        <v>0</v>
      </c>
      <c r="BN187" s="5">
        <f t="shared" si="172"/>
        <v>0</v>
      </c>
      <c r="BO187" s="5">
        <f t="shared" si="173"/>
        <v>0</v>
      </c>
      <c r="BP187" s="5">
        <f t="shared" si="174"/>
        <v>0</v>
      </c>
      <c r="BQ187" s="5">
        <f t="shared" si="175"/>
        <v>0</v>
      </c>
      <c r="BR187" s="5">
        <f t="shared" si="176"/>
        <v>0</v>
      </c>
      <c r="BS187" s="5">
        <f t="shared" si="177"/>
        <v>0</v>
      </c>
      <c r="BT187" s="5">
        <f t="shared" si="178"/>
        <v>0</v>
      </c>
      <c r="BU187" s="5">
        <f t="shared" si="179"/>
        <v>0</v>
      </c>
      <c r="BV187" s="5">
        <f>IFERROR(SUM(BJ187:BU187),0)*((Cockpit!$C$3)^2)</f>
        <v>0</v>
      </c>
      <c r="BW187" s="19">
        <f>INDEX('Team forecast'!$M$3:$AU$22,MATCH($B187,'Team forecast'!$B$3:$B$22,0),MATCH(BW$1,'Team forecast'!$M$2:$AU$2,0))</f>
        <v>0</v>
      </c>
      <c r="BX187" s="19">
        <f>INDEX('Team forecast'!$M$3:$AU$22,MATCH($B187,'Team forecast'!$B$3:$B$22,0),MATCH(BX$1,'Team forecast'!$M$2:$AU$2,0))</f>
        <v>0</v>
      </c>
      <c r="BY187" s="19">
        <f>INDEX('Team forecast'!$M$3:$AU$22,MATCH($B187,'Team forecast'!$B$3:$B$22,0),MATCH(BY$1,'Team forecast'!$M$2:$AU$2,0))</f>
        <v>0</v>
      </c>
      <c r="BZ187" s="19">
        <f>INDEX('Team forecast'!$M$3:$AU$22,MATCH($B187,'Team forecast'!$B$3:$B$22,0),MATCH(BZ$1,'Team forecast'!$M$2:$AU$2,0))</f>
        <v>0</v>
      </c>
      <c r="CA187" s="5">
        <f t="shared" si="180"/>
        <v>-5000</v>
      </c>
      <c r="CB187" s="5">
        <f>INDEX('Team forecast'!$M$3:$AU$22,MATCH($B187,'Team forecast'!$B$3:$B$22,0),MATCH(CB$1,'Team forecast'!$M$2:$AU$2,0))*IF($Y187&gt;0,25000,0)</f>
        <v>0</v>
      </c>
      <c r="CC187" s="5">
        <f>INDEX('Team forecast'!$M$3:$AU$22,MATCH($B187,'Team forecast'!$B$3:$B$22,0),MATCH(CC$1,'Team forecast'!$M$2:$AU$2,0))*IF($Y187&gt;0,5000,0)</f>
        <v>0</v>
      </c>
      <c r="CD187" s="5">
        <f>INDEX('Team forecast'!$M$3:$AU$22,MATCH($B187,'Team forecast'!$B$3:$B$22,0),MATCH(CD$1,'Team forecast'!$M$2:$AU$2,0))*IF($Y187&gt;0,-15000,0)</f>
        <v>0</v>
      </c>
      <c r="CE187" s="5">
        <f t="shared" si="181"/>
        <v>0</v>
      </c>
      <c r="CF187" s="5">
        <f t="shared" si="182"/>
        <v>0</v>
      </c>
      <c r="CG187" s="5">
        <f t="shared" si="183"/>
        <v>0</v>
      </c>
      <c r="CH187" s="5">
        <f t="shared" si="184"/>
        <v>0</v>
      </c>
      <c r="CI187" s="5">
        <f t="shared" si="185"/>
        <v>0</v>
      </c>
      <c r="CJ187" s="5">
        <f t="shared" si="186"/>
        <v>0</v>
      </c>
      <c r="CK187" s="5">
        <f t="shared" si="187"/>
        <v>0</v>
      </c>
      <c r="CL187" s="5">
        <f t="shared" si="188"/>
        <v>0</v>
      </c>
      <c r="CM187" s="5">
        <f t="shared" si="189"/>
        <v>0</v>
      </c>
      <c r="CN187" s="5">
        <f>IFERROR(SUM(CB187:CM187),0)*((Cockpit!$C$3)^3)</f>
        <v>0</v>
      </c>
      <c r="CO187" s="19">
        <f>INDEX('Team forecast'!$M$3:$AU$22,MATCH($B187,'Team forecast'!$B$3:$B$22,0),MATCH(CO$1,'Team forecast'!$M$2:$AU$2,0))</f>
        <v>0</v>
      </c>
      <c r="CP187" s="19">
        <f>INDEX('Team forecast'!$M$3:$AU$22,MATCH($B187,'Team forecast'!$B$3:$B$22,0),MATCH(CP$1,'Team forecast'!$M$2:$AU$2,0))</f>
        <v>0</v>
      </c>
      <c r="CQ187" s="19">
        <f>INDEX('Team forecast'!$M$3:$AU$22,MATCH($B187,'Team forecast'!$B$3:$B$22,0),MATCH(CQ$1,'Team forecast'!$M$2:$AU$2,0))</f>
        <v>0</v>
      </c>
      <c r="CR187" s="19">
        <f>INDEX('Team forecast'!$M$3:$AU$22,MATCH($B187,'Team forecast'!$B$3:$B$22,0),MATCH(CR$1,'Team forecast'!$M$2:$AU$2,0))</f>
        <v>0</v>
      </c>
      <c r="CS187" s="5">
        <f t="shared" si="190"/>
        <v>-5000</v>
      </c>
      <c r="CT187" s="5">
        <f>INDEX('Team forecast'!$M$3:$AU$22,MATCH($B187,'Team forecast'!$B$3:$B$22,0),MATCH(CT$1,'Team forecast'!$M$2:$AU$2,0))*IF($Y187&gt;0,25000,0)</f>
        <v>0</v>
      </c>
      <c r="CU187" s="5">
        <f>INDEX('Team forecast'!$M$3:$AU$22,MATCH($B187,'Team forecast'!$B$3:$B$22,0),MATCH(CU$1,'Team forecast'!$M$2:$AU$2,0))*IF($Y187&gt;0,5000,0)</f>
        <v>0</v>
      </c>
      <c r="CV187" s="5">
        <f>INDEX('Team forecast'!$M$3:$AU$22,MATCH($B187,'Team forecast'!$B$3:$B$22,0),MATCH(CV$1,'Team forecast'!$M$2:$AU$2,0))*IF($Y187&gt;0,-15000,0)</f>
        <v>0</v>
      </c>
      <c r="CW187" s="5">
        <f t="shared" si="191"/>
        <v>0</v>
      </c>
      <c r="CX187" s="5">
        <f t="shared" si="192"/>
        <v>0</v>
      </c>
      <c r="CY187" s="5">
        <f t="shared" si="193"/>
        <v>0</v>
      </c>
      <c r="CZ187" s="5">
        <f t="shared" si="194"/>
        <v>0</v>
      </c>
      <c r="DA187" s="5">
        <f t="shared" si="195"/>
        <v>0</v>
      </c>
      <c r="DB187" s="5">
        <f t="shared" si="196"/>
        <v>0</v>
      </c>
      <c r="DC187" s="5">
        <f t="shared" si="197"/>
        <v>0</v>
      </c>
      <c r="DD187" s="5">
        <f t="shared" si="198"/>
        <v>0</v>
      </c>
      <c r="DE187" s="5">
        <f t="shared" si="199"/>
        <v>0</v>
      </c>
      <c r="DF187" s="5">
        <f>IFERROR(SUM(CT187:DE187),0)*((Cockpit!$C$3)^4)</f>
        <v>0</v>
      </c>
      <c r="DG187" s="19">
        <f>INDEX('Team forecast'!$M$3:$AU$22,MATCH($B187,'Team forecast'!$B$3:$B$22,0),MATCH(DG$1,'Team forecast'!$M$2:$AU$2,0))</f>
        <v>0</v>
      </c>
      <c r="DH187" s="19">
        <f>INDEX('Team forecast'!$M$3:$AU$22,MATCH($B187,'Team forecast'!$B$3:$B$22,0),MATCH(DH$1,'Team forecast'!$M$2:$AU$2,0))</f>
        <v>0</v>
      </c>
      <c r="DI187" s="19">
        <f>INDEX('Team forecast'!$M$3:$AU$22,MATCH($B187,'Team forecast'!$B$3:$B$22,0),MATCH(DI$1,'Team forecast'!$M$2:$AU$2,0))</f>
        <v>0</v>
      </c>
      <c r="DJ187" s="19">
        <f>INDEX('Team forecast'!$M$3:$AU$22,MATCH($B187,'Team forecast'!$B$3:$B$22,0),MATCH(DJ$1,'Team forecast'!$M$2:$AU$2,0))</f>
        <v>0</v>
      </c>
      <c r="DK187" s="5">
        <f t="shared" si="200"/>
        <v>-5000</v>
      </c>
      <c r="DL187" s="5">
        <f>INDEX('Team forecast'!$M$3:$AU$22,MATCH($B187,'Team forecast'!$B$3:$B$22,0),MATCH(DL$1,'Team forecast'!$M$2:$AU$2,0))*IF($Y187&gt;0,25000,0)</f>
        <v>0</v>
      </c>
      <c r="DM187" s="5">
        <f>INDEX('Team forecast'!$M$3:$AU$22,MATCH($B187,'Team forecast'!$B$3:$B$22,0),MATCH(DM$1,'Team forecast'!$M$2:$AU$2,0))*IF($Y187&gt;0,5000,0)</f>
        <v>0</v>
      </c>
      <c r="DN187" s="5">
        <f>INDEX('Team forecast'!$M$3:$AU$22,MATCH($B187,'Team forecast'!$B$3:$B$22,0),MATCH(DN$1,'Team forecast'!$M$2:$AU$2,0))*IF($Y187&gt;0,-15000,0)</f>
        <v>0</v>
      </c>
      <c r="DO187" s="5">
        <f t="shared" si="201"/>
        <v>0</v>
      </c>
      <c r="DP187" s="5">
        <f t="shared" si="202"/>
        <v>0</v>
      </c>
      <c r="DQ187" s="5">
        <f t="shared" si="203"/>
        <v>0</v>
      </c>
      <c r="DR187" s="5">
        <f t="shared" si="204"/>
        <v>0</v>
      </c>
      <c r="DS187" s="5">
        <f t="shared" si="205"/>
        <v>0</v>
      </c>
      <c r="DT187" s="5">
        <f t="shared" si="206"/>
        <v>0</v>
      </c>
      <c r="DU187" s="5">
        <f t="shared" si="207"/>
        <v>0</v>
      </c>
      <c r="DV187" s="5">
        <f t="shared" si="208"/>
        <v>0</v>
      </c>
      <c r="DW187" s="5">
        <f t="shared" si="209"/>
        <v>0</v>
      </c>
      <c r="DX187" s="5">
        <f>IFERROR(SUM(DL187:DW187),0)*((Cockpit!$C$3)^5)</f>
        <v>0</v>
      </c>
      <c r="DY187" s="5">
        <f t="shared" si="210"/>
        <v>-5000</v>
      </c>
      <c r="DZ187" s="5" t="str">
        <f>IF(ISERROR(MATCH(A187,'Current squad'!B:B,0)),"No","Yes")</f>
        <v>No</v>
      </c>
      <c r="EA187" s="5" cm="1">
        <f t="array" ref="EA187">IFERROR(_xlfn.IFS(DZ187="Yes",0,DZ187="No",H187*1%),999999)</f>
        <v>18900</v>
      </c>
      <c r="EB187" s="5">
        <f t="shared" si="152"/>
        <v>1908900</v>
      </c>
      <c r="EC187" s="5">
        <f t="shared" si="211"/>
        <v>-23900</v>
      </c>
      <c r="ED187" s="1">
        <f t="shared" si="153"/>
        <v>-1.2645502645502646E-2</v>
      </c>
      <c r="EE187" s="5">
        <f>RANK(EC187,$EC$2:$EC$572)+COUNTIF($EC$2:EC187,EC187)-1</f>
        <v>162</v>
      </c>
      <c r="EF187" s="4">
        <f>RANK(ED187,$ED$2:$ED$572)+COUNTIF($ED$2:ED187,ED187)-1</f>
        <v>542</v>
      </c>
    </row>
    <row r="188" spans="1:136" x14ac:dyDescent="0.3">
      <c r="A188" t="str">
        <f>IF(Holdet.dk!A188&lt;&gt;"",Holdet.dk!A188,"")</f>
        <v>Ben Chilwell</v>
      </c>
      <c r="B188" t="str">
        <f>INDEX(Holdet.dk!B:B,MATCH($A188,Holdet.dk!$A:$A,0))</f>
        <v>Chelsea</v>
      </c>
      <c r="C188" t="str">
        <f>INDEX(Holdet.dk!C:C,MATCH($A188,Holdet.dk!$A:$A,0))</f>
        <v>Defense</v>
      </c>
      <c r="D188" t="str">
        <f>INDEX(Holdet.dk!D:D,MATCH($A188,Holdet.dk!$A:$A,0))</f>
        <v>6.196.000</v>
      </c>
      <c r="E188" s="1">
        <f>IFERROR(_xlfn.NUMBERVALUE(INDEX(Holdet.dk!$E:$E,MATCH($A188,Holdet.dk!$A:$A,0)),","),0)</f>
        <v>8.0000000000000002E-3</v>
      </c>
      <c r="F188" t="str">
        <f>IF(INDEX(Lookup!H:H,MATCH('Master data'!A188,Lookup!G:G,0))=0,A188,INDEX(Lookup!H:H,MATCH('Master data'!A188,Lookup!G:G,0)))</f>
        <v>Ben Chilwell</v>
      </c>
      <c r="G188" t="str">
        <f>IFERROR(INDEX(Lookup!B:B,MATCH(INDEX(Rotowire!C:C,MATCH(F188,Rotowire!A:A,0)),Lookup!D:D,0)),"")</f>
        <v/>
      </c>
      <c r="H188" s="5">
        <f t="shared" si="144"/>
        <v>6196000</v>
      </c>
      <c r="I188" s="19">
        <f>IFERROR(INDEX('Team forecast'!$G$3:$I$22,MATCH($B188,'Team forecast'!$B$3:$B$22,0),MATCH(I$1,'Team forecast'!$G$2:$I$2,0)),0)</f>
        <v>0.93034825870646787</v>
      </c>
      <c r="J188" s="19">
        <f>IFERROR(INDEX('Team forecast'!$G$3:$I$22,MATCH($B188,'Team forecast'!$B$3:$B$22,0),MATCH(J$1,'Team forecast'!$G$2:$I$2,0)),0)</f>
        <v>0.82291666666666674</v>
      </c>
      <c r="K188" s="19">
        <f>IFERROR(INDEX('Team forecast'!$G$3:$I$22,MATCH($B188,'Team forecast'!$B$3:$B$22,0),MATCH(K$1,'Team forecast'!$G$2:$I$2,0)),0)</f>
        <v>1.1346119882058896</v>
      </c>
      <c r="L188">
        <f>SUMIFS(Rotowire!E:E,Rotowire!$A:$A,'Master data'!$F188)</f>
        <v>0</v>
      </c>
      <c r="M188" s="2">
        <f>SUMIFS(Rotowire!F:F,Rotowire!$A:$A,'Master data'!$F188)*I188</f>
        <v>0</v>
      </c>
      <c r="N188" s="2">
        <f>SUMIFS(Rotowire!G:G,Rotowire!$A:$A,'Master data'!$F188)*I188</f>
        <v>0</v>
      </c>
      <c r="O188" s="2">
        <f>SUMIFS(Rotowire!I:I,Rotowire!$A:$A,'Master data'!$F188)*I188</f>
        <v>0</v>
      </c>
      <c r="P188" s="2">
        <f>SUMIFS(Rotowire!W:W,Rotowire!$A:$A,'Master data'!$F188)*K188</f>
        <v>0</v>
      </c>
      <c r="Q188" s="2">
        <f>SUMIFS(Rotowire!Y:Y,Rotowire!$A:$A,'Master data'!$F188)*J188</f>
        <v>0</v>
      </c>
      <c r="R188" s="2">
        <f>SUMIFS(Rotowire!AB:AB,Rotowire!$A:$A,'Master data'!$F188)</f>
        <v>0</v>
      </c>
      <c r="S188" s="2">
        <f>SUMIFS(Rotowire!AC:AC,Rotowire!$A:$A,'Master data'!$F188)</f>
        <v>0</v>
      </c>
      <c r="T188" s="2">
        <f>INDEX('Team forecast'!D$3:D$22,MATCH($B188,'Team forecast'!$B$3:$B$22,0))</f>
        <v>1.87</v>
      </c>
      <c r="U188" s="2">
        <f>INDEX('Team forecast'!E$3:E$22,MATCH($B188,'Team forecast'!$B$3:$B$22,0))</f>
        <v>0.79</v>
      </c>
      <c r="V188" s="2">
        <f>INDEX('Team forecast'!J$3:J$22,MATCH($B188,'Team forecast'!$B$3:$B$22,0))</f>
        <v>0.62609999999999999</v>
      </c>
      <c r="W188" s="2">
        <f>INDEX('Team forecast'!K$3:K$22,MATCH($B188,'Team forecast'!$B$3:$B$22,0))</f>
        <v>0.2238</v>
      </c>
      <c r="X188" s="2">
        <f>INDEX('Team forecast'!L$3:L$22,MATCH($B188,'Team forecast'!$B$3:$B$22,0))</f>
        <v>0.15010000000000001</v>
      </c>
      <c r="Y188" s="5">
        <f t="shared" si="145"/>
        <v>-5000</v>
      </c>
      <c r="Z188" s="5">
        <f t="shared" si="146"/>
        <v>0</v>
      </c>
      <c r="AA188" s="5">
        <f t="shared" si="147"/>
        <v>0</v>
      </c>
      <c r="AB188" s="5">
        <f t="shared" si="148"/>
        <v>0</v>
      </c>
      <c r="AC188" s="5">
        <f t="shared" si="149"/>
        <v>0</v>
      </c>
      <c r="AD188" s="5">
        <f t="shared" si="154"/>
        <v>0</v>
      </c>
      <c r="AE188" s="5">
        <f t="shared" si="155"/>
        <v>0</v>
      </c>
      <c r="AF188" s="5">
        <f t="shared" si="150"/>
        <v>0</v>
      </c>
      <c r="AG188" s="5">
        <f t="shared" si="151"/>
        <v>0</v>
      </c>
      <c r="AH188" s="5">
        <f t="shared" si="156"/>
        <v>0</v>
      </c>
      <c r="AI188" s="5">
        <f t="shared" si="157"/>
        <v>0</v>
      </c>
      <c r="AJ188" s="5">
        <f t="shared" si="158"/>
        <v>0</v>
      </c>
      <c r="AK188" s="5">
        <f t="shared" si="159"/>
        <v>0</v>
      </c>
      <c r="AL188" s="5">
        <f>IFERROR(SUM(Y188:AK188),-5000)*((Cockpit!$C$3)^0)</f>
        <v>-5000</v>
      </c>
      <c r="AM188" s="19">
        <f>INDEX('Team forecast'!$M$3:$AU$22,MATCH($B188,'Team forecast'!$B$3:$B$22,0),MATCH(AM$1,'Team forecast'!$M$2:$AU$2,0))</f>
        <v>0</v>
      </c>
      <c r="AN188" s="19">
        <f>INDEX('Team forecast'!$M$3:$AU$22,MATCH($B188,'Team forecast'!$B$3:$B$22,0),MATCH(AN$1,'Team forecast'!$M$2:$AU$2,0))</f>
        <v>0</v>
      </c>
      <c r="AO188" s="19">
        <f>INDEX('Team forecast'!$M$3:$AU$22,MATCH($B188,'Team forecast'!$B$3:$B$22,0),MATCH(AO$1,'Team forecast'!$M$2:$AU$2,0))</f>
        <v>0</v>
      </c>
      <c r="AP188" s="19">
        <f>INDEX('Team forecast'!$M$3:$AU$22,MATCH($B188,'Team forecast'!$B$3:$B$22,0),MATCH(AP$1,'Team forecast'!$M$2:$AU$2,0))</f>
        <v>0</v>
      </c>
      <c r="AQ188" s="5">
        <f t="shared" si="160"/>
        <v>-5000</v>
      </c>
      <c r="AR188" s="5">
        <f>INDEX('Team forecast'!$M$3:$AU$22,MATCH($B188,'Team forecast'!$B$3:$B$22,0),MATCH(AR$1,'Team forecast'!$M$2:$AU$2,0))*IF($Y188&gt;0,25000,0)</f>
        <v>0</v>
      </c>
      <c r="AS188" s="5">
        <f>INDEX('Team forecast'!$M$3:$AU$22,MATCH($B188,'Team forecast'!$B$3:$B$22,0),MATCH(AS$1,'Team forecast'!$M$2:$AU$2,0))*IF($Y188&gt;0,5000,0)</f>
        <v>0</v>
      </c>
      <c r="AT188" s="5">
        <f>INDEX('Team forecast'!$M$3:$AU$22,MATCH($B188,'Team forecast'!$B$3:$B$22,0),MATCH(AT$1,'Team forecast'!$M$2:$AU$2,0))*IF($Y188&gt;0,-15000,0)</f>
        <v>0</v>
      </c>
      <c r="AU188" s="5">
        <f t="shared" si="161"/>
        <v>0</v>
      </c>
      <c r="AV188" s="5">
        <f t="shared" si="162"/>
        <v>0</v>
      </c>
      <c r="AW188" s="5">
        <f t="shared" si="163"/>
        <v>0</v>
      </c>
      <c r="AX188" s="5">
        <f t="shared" si="164"/>
        <v>0</v>
      </c>
      <c r="AY188" s="5">
        <f t="shared" si="165"/>
        <v>0</v>
      </c>
      <c r="AZ188" s="5">
        <f t="shared" si="166"/>
        <v>0</v>
      </c>
      <c r="BA188" s="5">
        <f t="shared" si="167"/>
        <v>0</v>
      </c>
      <c r="BB188" s="5">
        <f t="shared" si="168"/>
        <v>0</v>
      </c>
      <c r="BC188" s="5">
        <f t="shared" si="169"/>
        <v>0</v>
      </c>
      <c r="BD188" s="5">
        <f>IFERROR(SUM(AR188:BC188),0)*((Cockpit!$C$3)^1)</f>
        <v>0</v>
      </c>
      <c r="BE188" s="19">
        <f>INDEX('Team forecast'!$M$3:$AU$22,MATCH($B188,'Team forecast'!$B$3:$B$22,0),MATCH(BE$1,'Team forecast'!$M$2:$AU$2,0))</f>
        <v>0</v>
      </c>
      <c r="BF188" s="19">
        <f>INDEX('Team forecast'!$M$3:$AU$22,MATCH($B188,'Team forecast'!$B$3:$B$22,0),MATCH(BF$1,'Team forecast'!$M$2:$AU$2,0))</f>
        <v>0</v>
      </c>
      <c r="BG188" s="19">
        <f>INDEX('Team forecast'!$M$3:$AU$22,MATCH($B188,'Team forecast'!$B$3:$B$22,0),MATCH(BG$1,'Team forecast'!$M$2:$AU$2,0))</f>
        <v>0</v>
      </c>
      <c r="BH188" s="19">
        <f>INDEX('Team forecast'!$M$3:$AU$22,MATCH($B188,'Team forecast'!$B$3:$B$22,0),MATCH(BH$1,'Team forecast'!$M$2:$AU$2,0))</f>
        <v>0</v>
      </c>
      <c r="BI188" s="5">
        <f t="shared" si="170"/>
        <v>-5000</v>
      </c>
      <c r="BJ188" s="5">
        <f>INDEX('Team forecast'!$M$3:$AU$22,MATCH($B188,'Team forecast'!$B$3:$B$22,0),MATCH(BJ$1,'Team forecast'!$M$2:$AU$2,0))*IF($Y188&gt;0,25000,0)</f>
        <v>0</v>
      </c>
      <c r="BK188" s="5">
        <f>INDEX('Team forecast'!$M$3:$AU$22,MATCH($B188,'Team forecast'!$B$3:$B$22,0),MATCH(BK$1,'Team forecast'!$M$2:$AU$2,0))*IF($Y188&gt;0,5000,0)</f>
        <v>0</v>
      </c>
      <c r="BL188" s="5">
        <f>INDEX('Team forecast'!$M$3:$AU$22,MATCH($B188,'Team forecast'!$B$3:$B$22,0),MATCH(BL$1,'Team forecast'!$M$2:$AU$2,0))*IF($Y188&gt;0,-15000,0)</f>
        <v>0</v>
      </c>
      <c r="BM188" s="5">
        <f t="shared" si="171"/>
        <v>0</v>
      </c>
      <c r="BN188" s="5">
        <f t="shared" si="172"/>
        <v>0</v>
      </c>
      <c r="BO188" s="5">
        <f t="shared" si="173"/>
        <v>0</v>
      </c>
      <c r="BP188" s="5">
        <f t="shared" si="174"/>
        <v>0</v>
      </c>
      <c r="BQ188" s="5">
        <f t="shared" si="175"/>
        <v>0</v>
      </c>
      <c r="BR188" s="5">
        <f t="shared" si="176"/>
        <v>0</v>
      </c>
      <c r="BS188" s="5">
        <f t="shared" si="177"/>
        <v>0</v>
      </c>
      <c r="BT188" s="5">
        <f t="shared" si="178"/>
        <v>0</v>
      </c>
      <c r="BU188" s="5">
        <f t="shared" si="179"/>
        <v>0</v>
      </c>
      <c r="BV188" s="5">
        <f>IFERROR(SUM(BJ188:BU188),0)*((Cockpit!$C$3)^2)</f>
        <v>0</v>
      </c>
      <c r="BW188" s="19">
        <f>INDEX('Team forecast'!$M$3:$AU$22,MATCH($B188,'Team forecast'!$B$3:$B$22,0),MATCH(BW$1,'Team forecast'!$M$2:$AU$2,0))</f>
        <v>0</v>
      </c>
      <c r="BX188" s="19">
        <f>INDEX('Team forecast'!$M$3:$AU$22,MATCH($B188,'Team forecast'!$B$3:$B$22,0),MATCH(BX$1,'Team forecast'!$M$2:$AU$2,0))</f>
        <v>0</v>
      </c>
      <c r="BY188" s="19">
        <f>INDEX('Team forecast'!$M$3:$AU$22,MATCH($B188,'Team forecast'!$B$3:$B$22,0),MATCH(BY$1,'Team forecast'!$M$2:$AU$2,0))</f>
        <v>0</v>
      </c>
      <c r="BZ188" s="19">
        <f>INDEX('Team forecast'!$M$3:$AU$22,MATCH($B188,'Team forecast'!$B$3:$B$22,0),MATCH(BZ$1,'Team forecast'!$M$2:$AU$2,0))</f>
        <v>0</v>
      </c>
      <c r="CA188" s="5">
        <f t="shared" si="180"/>
        <v>-5000</v>
      </c>
      <c r="CB188" s="5">
        <f>INDEX('Team forecast'!$M$3:$AU$22,MATCH($B188,'Team forecast'!$B$3:$B$22,0),MATCH(CB$1,'Team forecast'!$M$2:$AU$2,0))*IF($Y188&gt;0,25000,0)</f>
        <v>0</v>
      </c>
      <c r="CC188" s="5">
        <f>INDEX('Team forecast'!$M$3:$AU$22,MATCH($B188,'Team forecast'!$B$3:$B$22,0),MATCH(CC$1,'Team forecast'!$M$2:$AU$2,0))*IF($Y188&gt;0,5000,0)</f>
        <v>0</v>
      </c>
      <c r="CD188" s="5">
        <f>INDEX('Team forecast'!$M$3:$AU$22,MATCH($B188,'Team forecast'!$B$3:$B$22,0),MATCH(CD$1,'Team forecast'!$M$2:$AU$2,0))*IF($Y188&gt;0,-15000,0)</f>
        <v>0</v>
      </c>
      <c r="CE188" s="5">
        <f t="shared" si="181"/>
        <v>0</v>
      </c>
      <c r="CF188" s="5">
        <f t="shared" si="182"/>
        <v>0</v>
      </c>
      <c r="CG188" s="5">
        <f t="shared" si="183"/>
        <v>0</v>
      </c>
      <c r="CH188" s="5">
        <f t="shared" si="184"/>
        <v>0</v>
      </c>
      <c r="CI188" s="5">
        <f t="shared" si="185"/>
        <v>0</v>
      </c>
      <c r="CJ188" s="5">
        <f t="shared" si="186"/>
        <v>0</v>
      </c>
      <c r="CK188" s="5">
        <f t="shared" si="187"/>
        <v>0</v>
      </c>
      <c r="CL188" s="5">
        <f t="shared" si="188"/>
        <v>0</v>
      </c>
      <c r="CM188" s="5">
        <f t="shared" si="189"/>
        <v>0</v>
      </c>
      <c r="CN188" s="5">
        <f>IFERROR(SUM(CB188:CM188),0)*((Cockpit!$C$3)^3)</f>
        <v>0</v>
      </c>
      <c r="CO188" s="19">
        <f>INDEX('Team forecast'!$M$3:$AU$22,MATCH($B188,'Team forecast'!$B$3:$B$22,0),MATCH(CO$1,'Team forecast'!$M$2:$AU$2,0))</f>
        <v>0</v>
      </c>
      <c r="CP188" s="19">
        <f>INDEX('Team forecast'!$M$3:$AU$22,MATCH($B188,'Team forecast'!$B$3:$B$22,0),MATCH(CP$1,'Team forecast'!$M$2:$AU$2,0))</f>
        <v>0</v>
      </c>
      <c r="CQ188" s="19">
        <f>INDEX('Team forecast'!$M$3:$AU$22,MATCH($B188,'Team forecast'!$B$3:$B$22,0),MATCH(CQ$1,'Team forecast'!$M$2:$AU$2,0))</f>
        <v>0</v>
      </c>
      <c r="CR188" s="19">
        <f>INDEX('Team forecast'!$M$3:$AU$22,MATCH($B188,'Team forecast'!$B$3:$B$22,0),MATCH(CR$1,'Team forecast'!$M$2:$AU$2,0))</f>
        <v>0</v>
      </c>
      <c r="CS188" s="5">
        <f t="shared" si="190"/>
        <v>-5000</v>
      </c>
      <c r="CT188" s="5">
        <f>INDEX('Team forecast'!$M$3:$AU$22,MATCH($B188,'Team forecast'!$B$3:$B$22,0),MATCH(CT$1,'Team forecast'!$M$2:$AU$2,0))*IF($Y188&gt;0,25000,0)</f>
        <v>0</v>
      </c>
      <c r="CU188" s="5">
        <f>INDEX('Team forecast'!$M$3:$AU$22,MATCH($B188,'Team forecast'!$B$3:$B$22,0),MATCH(CU$1,'Team forecast'!$M$2:$AU$2,0))*IF($Y188&gt;0,5000,0)</f>
        <v>0</v>
      </c>
      <c r="CV188" s="5">
        <f>INDEX('Team forecast'!$M$3:$AU$22,MATCH($B188,'Team forecast'!$B$3:$B$22,0),MATCH(CV$1,'Team forecast'!$M$2:$AU$2,0))*IF($Y188&gt;0,-15000,0)</f>
        <v>0</v>
      </c>
      <c r="CW188" s="5">
        <f t="shared" si="191"/>
        <v>0</v>
      </c>
      <c r="CX188" s="5">
        <f t="shared" si="192"/>
        <v>0</v>
      </c>
      <c r="CY188" s="5">
        <f t="shared" si="193"/>
        <v>0</v>
      </c>
      <c r="CZ188" s="5">
        <f t="shared" si="194"/>
        <v>0</v>
      </c>
      <c r="DA188" s="5">
        <f t="shared" si="195"/>
        <v>0</v>
      </c>
      <c r="DB188" s="5">
        <f t="shared" si="196"/>
        <v>0</v>
      </c>
      <c r="DC188" s="5">
        <f t="shared" si="197"/>
        <v>0</v>
      </c>
      <c r="DD188" s="5">
        <f t="shared" si="198"/>
        <v>0</v>
      </c>
      <c r="DE188" s="5">
        <f t="shared" si="199"/>
        <v>0</v>
      </c>
      <c r="DF188" s="5">
        <f>IFERROR(SUM(CT188:DE188),0)*((Cockpit!$C$3)^4)</f>
        <v>0</v>
      </c>
      <c r="DG188" s="19">
        <f>INDEX('Team forecast'!$M$3:$AU$22,MATCH($B188,'Team forecast'!$B$3:$B$22,0),MATCH(DG$1,'Team forecast'!$M$2:$AU$2,0))</f>
        <v>0</v>
      </c>
      <c r="DH188" s="19">
        <f>INDEX('Team forecast'!$M$3:$AU$22,MATCH($B188,'Team forecast'!$B$3:$B$22,0),MATCH(DH$1,'Team forecast'!$M$2:$AU$2,0))</f>
        <v>0</v>
      </c>
      <c r="DI188" s="19">
        <f>INDEX('Team forecast'!$M$3:$AU$22,MATCH($B188,'Team forecast'!$B$3:$B$22,0),MATCH(DI$1,'Team forecast'!$M$2:$AU$2,0))</f>
        <v>0</v>
      </c>
      <c r="DJ188" s="19">
        <f>INDEX('Team forecast'!$M$3:$AU$22,MATCH($B188,'Team forecast'!$B$3:$B$22,0),MATCH(DJ$1,'Team forecast'!$M$2:$AU$2,0))</f>
        <v>0</v>
      </c>
      <c r="DK188" s="5">
        <f t="shared" si="200"/>
        <v>-5000</v>
      </c>
      <c r="DL188" s="5">
        <f>INDEX('Team forecast'!$M$3:$AU$22,MATCH($B188,'Team forecast'!$B$3:$B$22,0),MATCH(DL$1,'Team forecast'!$M$2:$AU$2,0))*IF($Y188&gt;0,25000,0)</f>
        <v>0</v>
      </c>
      <c r="DM188" s="5">
        <f>INDEX('Team forecast'!$M$3:$AU$22,MATCH($B188,'Team forecast'!$B$3:$B$22,0),MATCH(DM$1,'Team forecast'!$M$2:$AU$2,0))*IF($Y188&gt;0,5000,0)</f>
        <v>0</v>
      </c>
      <c r="DN188" s="5">
        <f>INDEX('Team forecast'!$M$3:$AU$22,MATCH($B188,'Team forecast'!$B$3:$B$22,0),MATCH(DN$1,'Team forecast'!$M$2:$AU$2,0))*IF($Y188&gt;0,-15000,0)</f>
        <v>0</v>
      </c>
      <c r="DO188" s="5">
        <f t="shared" si="201"/>
        <v>0</v>
      </c>
      <c r="DP188" s="5">
        <f t="shared" si="202"/>
        <v>0</v>
      </c>
      <c r="DQ188" s="5">
        <f t="shared" si="203"/>
        <v>0</v>
      </c>
      <c r="DR188" s="5">
        <f t="shared" si="204"/>
        <v>0</v>
      </c>
      <c r="DS188" s="5">
        <f t="shared" si="205"/>
        <v>0</v>
      </c>
      <c r="DT188" s="5">
        <f t="shared" si="206"/>
        <v>0</v>
      </c>
      <c r="DU188" s="5">
        <f t="shared" si="207"/>
        <v>0</v>
      </c>
      <c r="DV188" s="5">
        <f t="shared" si="208"/>
        <v>0</v>
      </c>
      <c r="DW188" s="5">
        <f t="shared" si="209"/>
        <v>0</v>
      </c>
      <c r="DX188" s="5">
        <f>IFERROR(SUM(DL188:DW188),0)*((Cockpit!$C$3)^5)</f>
        <v>0</v>
      </c>
      <c r="DY188" s="5">
        <f t="shared" si="210"/>
        <v>-5000</v>
      </c>
      <c r="DZ188" s="5" t="str">
        <f>IF(ISERROR(MATCH(A188,'Current squad'!B:B,0)),"No","Yes")</f>
        <v>No</v>
      </c>
      <c r="EA188" s="5" cm="1">
        <f t="array" ref="EA188">IFERROR(_xlfn.IFS(DZ188="Yes",0,DZ188="No",H188*1%),999999)</f>
        <v>61960</v>
      </c>
      <c r="EB188" s="5">
        <f t="shared" si="152"/>
        <v>6257960</v>
      </c>
      <c r="EC188" s="5">
        <f t="shared" si="211"/>
        <v>-66960</v>
      </c>
      <c r="ED188" s="1">
        <f t="shared" si="153"/>
        <v>-1.0806972240154939E-2</v>
      </c>
      <c r="EE188" s="5">
        <f>RANK(EC188,$EC$2:$EC$572)+COUNTIF($EC$2:EC188,EC188)-1</f>
        <v>550</v>
      </c>
      <c r="EF188" s="4">
        <f>RANK(ED188,$ED$2:$ED$572)+COUNTIF($ED$2:ED188,ED188)-1</f>
        <v>212</v>
      </c>
    </row>
    <row r="189" spans="1:136" x14ac:dyDescent="0.3">
      <c r="A189" t="str">
        <f>IF(Holdet.dk!A189&lt;&gt;"",Holdet.dk!A189,"")</f>
        <v>Jeff Schlupp</v>
      </c>
      <c r="B189" t="str">
        <f>INDEX(Holdet.dk!B:B,MATCH($A189,Holdet.dk!$A:$A,0))</f>
        <v>Crystal Palace</v>
      </c>
      <c r="C189" t="str">
        <f>INDEX(Holdet.dk!C:C,MATCH($A189,Holdet.dk!$A:$A,0))</f>
        <v>Midfield</v>
      </c>
      <c r="D189" t="str">
        <f>INDEX(Holdet.dk!D:D,MATCH($A189,Holdet.dk!$A:$A,0))</f>
        <v>3.133.000</v>
      </c>
      <c r="E189" s="1">
        <f>IFERROR(_xlfn.NUMBERVALUE(INDEX(Holdet.dk!$E:$E,MATCH($A189,Holdet.dk!$A:$A,0)),","),0)</f>
        <v>6.0000000000000001E-3</v>
      </c>
      <c r="F189" t="str">
        <f>IF(INDEX(Lookup!H:H,MATCH('Master data'!A189,Lookup!G:G,0))=0,A189,INDEX(Lookup!H:H,MATCH('Master data'!A189,Lookup!G:G,0)))</f>
        <v>Jeffrey Schlupp</v>
      </c>
      <c r="G189" t="str">
        <f>IFERROR(INDEX(Lookup!B:B,MATCH(INDEX(Rotowire!C:C,MATCH(F189,Rotowire!A:A,0)),Lookup!D:D,0)),"")</f>
        <v>Liverpool</v>
      </c>
      <c r="H189" s="5">
        <f t="shared" si="144"/>
        <v>3133000</v>
      </c>
      <c r="I189" s="19">
        <f>IFERROR(INDEX('Team forecast'!$G$3:$I$22,MATCH($B189,'Team forecast'!$B$3:$B$22,0),MATCH(I$1,'Team forecast'!$G$2:$I$2,0)),0)</f>
        <v>0.66666666666666652</v>
      </c>
      <c r="J189" s="19">
        <f>IFERROR(INDEX('Team forecast'!$G$3:$I$22,MATCH($B189,'Team forecast'!$B$3:$B$22,0),MATCH(J$1,'Team forecast'!$G$2:$I$2,0)),0)</f>
        <v>1.0823529411764703</v>
      </c>
      <c r="K189" s="19">
        <f>IFERROR(INDEX('Team forecast'!$G$3:$I$22,MATCH($B189,'Team forecast'!$B$3:$B$22,0),MATCH(K$1,'Team forecast'!$G$2:$I$2,0)),0)</f>
        <v>1.2658353671928146</v>
      </c>
      <c r="L189">
        <f>SUMIFS(Rotowire!E:E,Rotowire!$A:$A,'Master data'!$F189)</f>
        <v>95</v>
      </c>
      <c r="M189" s="2">
        <f>SUMIFS(Rotowire!F:F,Rotowire!$A:$A,'Master data'!$F189)*I189</f>
        <v>9.3333333333333324E-2</v>
      </c>
      <c r="N189" s="2">
        <f>SUMIFS(Rotowire!G:G,Rotowire!$A:$A,'Master data'!$F189)*I189</f>
        <v>0.11333333333333331</v>
      </c>
      <c r="O189" s="2">
        <f>SUMIFS(Rotowire!I:I,Rotowire!$A:$A,'Master data'!$F189)*I189</f>
        <v>0.5133333333333332</v>
      </c>
      <c r="P189" s="2">
        <f>SUMIFS(Rotowire!W:W,Rotowire!$A:$A,'Master data'!$F189)*K189</f>
        <v>6.3291768359640732E-2</v>
      </c>
      <c r="Q189" s="2">
        <f>SUMIFS(Rotowire!Y:Y,Rotowire!$A:$A,'Master data'!$F189)*J189</f>
        <v>0</v>
      </c>
      <c r="R189" s="2">
        <f>SUMIFS(Rotowire!AB:AB,Rotowire!$A:$A,'Master data'!$F189)</f>
        <v>0.16</v>
      </c>
      <c r="S189" s="2">
        <f>SUMIFS(Rotowire!AC:AC,Rotowire!$A:$A,'Master data'!$F189)</f>
        <v>0</v>
      </c>
      <c r="T189" s="2">
        <f>INDEX('Team forecast'!D$3:D$22,MATCH($B189,'Team forecast'!$B$3:$B$22,0))</f>
        <v>0.5</v>
      </c>
      <c r="U189" s="2">
        <f>INDEX('Team forecast'!E$3:E$22,MATCH($B189,'Team forecast'!$B$3:$B$22,0))</f>
        <v>2.76</v>
      </c>
      <c r="V189" s="2">
        <f>INDEX('Team forecast'!J$3:J$22,MATCH($B189,'Team forecast'!$B$3:$B$22,0))</f>
        <v>4.4699999999999997E-2</v>
      </c>
      <c r="W189" s="2">
        <f>INDEX('Team forecast'!K$3:K$22,MATCH($B189,'Team forecast'!$B$3:$B$22,0))</f>
        <v>0.1164</v>
      </c>
      <c r="X189" s="2">
        <f>INDEX('Team forecast'!L$3:L$22,MATCH($B189,'Team forecast'!$B$3:$B$22,0))</f>
        <v>0.83899999999999997</v>
      </c>
      <c r="Y189" s="5">
        <f t="shared" si="145"/>
        <v>7000</v>
      </c>
      <c r="Z189" s="5">
        <f t="shared" si="146"/>
        <v>1117.5</v>
      </c>
      <c r="AA189" s="5">
        <f t="shared" si="147"/>
        <v>582</v>
      </c>
      <c r="AB189" s="5">
        <f t="shared" si="148"/>
        <v>-12585</v>
      </c>
      <c r="AC189" s="5">
        <f t="shared" si="149"/>
        <v>11666.666666666666</v>
      </c>
      <c r="AD189" s="5">
        <f t="shared" si="154"/>
        <v>5666.6666666666661</v>
      </c>
      <c r="AE189" s="5">
        <f t="shared" si="155"/>
        <v>5133.3333333333321</v>
      </c>
      <c r="AF189" s="5">
        <f t="shared" si="150"/>
        <v>0</v>
      </c>
      <c r="AG189" s="5">
        <f t="shared" si="151"/>
        <v>0</v>
      </c>
      <c r="AH189" s="5">
        <f t="shared" si="156"/>
        <v>-3200</v>
      </c>
      <c r="AI189" s="5">
        <f t="shared" si="157"/>
        <v>0</v>
      </c>
      <c r="AJ189" s="5">
        <f t="shared" si="158"/>
        <v>5000</v>
      </c>
      <c r="AK189" s="5">
        <f t="shared" si="159"/>
        <v>-22080</v>
      </c>
      <c r="AL189" s="5">
        <f>IFERROR(SUM(Y189:AK189),-5000)*((Cockpit!$C$3)^0)</f>
        <v>-1698.8333333333358</v>
      </c>
      <c r="AM189" s="19">
        <f>INDEX('Team forecast'!$M$3:$AU$22,MATCH($B189,'Team forecast'!$B$3:$B$22,0),MATCH(AM$1,'Team forecast'!$M$2:$AU$2,0))</f>
        <v>0</v>
      </c>
      <c r="AN189" s="19">
        <f>INDEX('Team forecast'!$M$3:$AU$22,MATCH($B189,'Team forecast'!$B$3:$B$22,0),MATCH(AN$1,'Team forecast'!$M$2:$AU$2,0))</f>
        <v>0</v>
      </c>
      <c r="AO189" s="19">
        <f>INDEX('Team forecast'!$M$3:$AU$22,MATCH($B189,'Team forecast'!$B$3:$B$22,0),MATCH(AO$1,'Team forecast'!$M$2:$AU$2,0))</f>
        <v>0</v>
      </c>
      <c r="AP189" s="19">
        <f>INDEX('Team forecast'!$M$3:$AU$22,MATCH($B189,'Team forecast'!$B$3:$B$22,0),MATCH(AP$1,'Team forecast'!$M$2:$AU$2,0))</f>
        <v>0</v>
      </c>
      <c r="AQ189" s="5">
        <f t="shared" si="160"/>
        <v>7000</v>
      </c>
      <c r="AR189" s="5">
        <f>INDEX('Team forecast'!$M$3:$AU$22,MATCH($B189,'Team forecast'!$B$3:$B$22,0),MATCH(AR$1,'Team forecast'!$M$2:$AU$2,0))*IF($Y189&gt;0,25000,0)</f>
        <v>0</v>
      </c>
      <c r="AS189" s="5">
        <f>INDEX('Team forecast'!$M$3:$AU$22,MATCH($B189,'Team forecast'!$B$3:$B$22,0),MATCH(AS$1,'Team forecast'!$M$2:$AU$2,0))*IF($Y189&gt;0,5000,0)</f>
        <v>0</v>
      </c>
      <c r="AT189" s="5">
        <f>INDEX('Team forecast'!$M$3:$AU$22,MATCH($B189,'Team forecast'!$B$3:$B$22,0),MATCH(AT$1,'Team forecast'!$M$2:$AU$2,0))*IF($Y189&gt;0,-15000,0)</f>
        <v>0</v>
      </c>
      <c r="AU189" s="5">
        <f t="shared" si="161"/>
        <v>0</v>
      </c>
      <c r="AV189" s="5">
        <f t="shared" si="162"/>
        <v>0</v>
      </c>
      <c r="AW189" s="5">
        <f t="shared" si="163"/>
        <v>0</v>
      </c>
      <c r="AX189" s="5">
        <f t="shared" si="164"/>
        <v>0</v>
      </c>
      <c r="AY189" s="5">
        <f t="shared" si="165"/>
        <v>0</v>
      </c>
      <c r="AZ189" s="5">
        <f t="shared" si="166"/>
        <v>-3200</v>
      </c>
      <c r="BA189" s="5">
        <f t="shared" si="167"/>
        <v>0</v>
      </c>
      <c r="BB189" s="5">
        <f t="shared" si="168"/>
        <v>0</v>
      </c>
      <c r="BC189" s="5">
        <f t="shared" si="169"/>
        <v>0</v>
      </c>
      <c r="BD189" s="5">
        <f>IFERROR(SUM(AR189:BC189),0)*((Cockpit!$C$3)^1)</f>
        <v>-2240</v>
      </c>
      <c r="BE189" s="19">
        <f>INDEX('Team forecast'!$M$3:$AU$22,MATCH($B189,'Team forecast'!$B$3:$B$22,0),MATCH(BE$1,'Team forecast'!$M$2:$AU$2,0))</f>
        <v>0</v>
      </c>
      <c r="BF189" s="19">
        <f>INDEX('Team forecast'!$M$3:$AU$22,MATCH($B189,'Team forecast'!$B$3:$B$22,0),MATCH(BF$1,'Team forecast'!$M$2:$AU$2,0))</f>
        <v>0</v>
      </c>
      <c r="BG189" s="19">
        <f>INDEX('Team forecast'!$M$3:$AU$22,MATCH($B189,'Team forecast'!$B$3:$B$22,0),MATCH(BG$1,'Team forecast'!$M$2:$AU$2,0))</f>
        <v>0</v>
      </c>
      <c r="BH189" s="19">
        <f>INDEX('Team forecast'!$M$3:$AU$22,MATCH($B189,'Team forecast'!$B$3:$B$22,0),MATCH(BH$1,'Team forecast'!$M$2:$AU$2,0))</f>
        <v>0</v>
      </c>
      <c r="BI189" s="5">
        <f t="shared" si="170"/>
        <v>7000</v>
      </c>
      <c r="BJ189" s="5">
        <f>INDEX('Team forecast'!$M$3:$AU$22,MATCH($B189,'Team forecast'!$B$3:$B$22,0),MATCH(BJ$1,'Team forecast'!$M$2:$AU$2,0))*IF($Y189&gt;0,25000,0)</f>
        <v>0</v>
      </c>
      <c r="BK189" s="5">
        <f>INDEX('Team forecast'!$M$3:$AU$22,MATCH($B189,'Team forecast'!$B$3:$B$22,0),MATCH(BK$1,'Team forecast'!$M$2:$AU$2,0))*IF($Y189&gt;0,5000,0)</f>
        <v>0</v>
      </c>
      <c r="BL189" s="5">
        <f>INDEX('Team forecast'!$M$3:$AU$22,MATCH($B189,'Team forecast'!$B$3:$B$22,0),MATCH(BL$1,'Team forecast'!$M$2:$AU$2,0))*IF($Y189&gt;0,-15000,0)</f>
        <v>0</v>
      </c>
      <c r="BM189" s="5">
        <f t="shared" si="171"/>
        <v>0</v>
      </c>
      <c r="BN189" s="5">
        <f t="shared" si="172"/>
        <v>0</v>
      </c>
      <c r="BO189" s="5">
        <f t="shared" si="173"/>
        <v>0</v>
      </c>
      <c r="BP189" s="5">
        <f t="shared" si="174"/>
        <v>0</v>
      </c>
      <c r="BQ189" s="5">
        <f t="shared" si="175"/>
        <v>0</v>
      </c>
      <c r="BR189" s="5">
        <f t="shared" si="176"/>
        <v>-3200</v>
      </c>
      <c r="BS189" s="5">
        <f t="shared" si="177"/>
        <v>0</v>
      </c>
      <c r="BT189" s="5">
        <f t="shared" si="178"/>
        <v>0</v>
      </c>
      <c r="BU189" s="5">
        <f t="shared" si="179"/>
        <v>0</v>
      </c>
      <c r="BV189" s="5">
        <f>IFERROR(SUM(BJ189:BU189),0)*((Cockpit!$C$3)^2)</f>
        <v>-1567.9999999999998</v>
      </c>
      <c r="BW189" s="19">
        <f>INDEX('Team forecast'!$M$3:$AU$22,MATCH($B189,'Team forecast'!$B$3:$B$22,0),MATCH(BW$1,'Team forecast'!$M$2:$AU$2,0))</f>
        <v>0</v>
      </c>
      <c r="BX189" s="19">
        <f>INDEX('Team forecast'!$M$3:$AU$22,MATCH($B189,'Team forecast'!$B$3:$B$22,0),MATCH(BX$1,'Team forecast'!$M$2:$AU$2,0))</f>
        <v>0</v>
      </c>
      <c r="BY189" s="19">
        <f>INDEX('Team forecast'!$M$3:$AU$22,MATCH($B189,'Team forecast'!$B$3:$B$22,0),MATCH(BY$1,'Team forecast'!$M$2:$AU$2,0))</f>
        <v>0</v>
      </c>
      <c r="BZ189" s="19">
        <f>INDEX('Team forecast'!$M$3:$AU$22,MATCH($B189,'Team forecast'!$B$3:$B$22,0),MATCH(BZ$1,'Team forecast'!$M$2:$AU$2,0))</f>
        <v>0</v>
      </c>
      <c r="CA189" s="5">
        <f t="shared" si="180"/>
        <v>7000</v>
      </c>
      <c r="CB189" s="5">
        <f>INDEX('Team forecast'!$M$3:$AU$22,MATCH($B189,'Team forecast'!$B$3:$B$22,0),MATCH(CB$1,'Team forecast'!$M$2:$AU$2,0))*IF($Y189&gt;0,25000,0)</f>
        <v>0</v>
      </c>
      <c r="CC189" s="5">
        <f>INDEX('Team forecast'!$M$3:$AU$22,MATCH($B189,'Team forecast'!$B$3:$B$22,0),MATCH(CC$1,'Team forecast'!$M$2:$AU$2,0))*IF($Y189&gt;0,5000,0)</f>
        <v>0</v>
      </c>
      <c r="CD189" s="5">
        <f>INDEX('Team forecast'!$M$3:$AU$22,MATCH($B189,'Team forecast'!$B$3:$B$22,0),MATCH(CD$1,'Team forecast'!$M$2:$AU$2,0))*IF($Y189&gt;0,-15000,0)</f>
        <v>0</v>
      </c>
      <c r="CE189" s="5">
        <f t="shared" si="181"/>
        <v>0</v>
      </c>
      <c r="CF189" s="5">
        <f t="shared" si="182"/>
        <v>0</v>
      </c>
      <c r="CG189" s="5">
        <f t="shared" si="183"/>
        <v>0</v>
      </c>
      <c r="CH189" s="5">
        <f t="shared" si="184"/>
        <v>0</v>
      </c>
      <c r="CI189" s="5">
        <f t="shared" si="185"/>
        <v>0</v>
      </c>
      <c r="CJ189" s="5">
        <f t="shared" si="186"/>
        <v>-3200</v>
      </c>
      <c r="CK189" s="5">
        <f t="shared" si="187"/>
        <v>0</v>
      </c>
      <c r="CL189" s="5">
        <f t="shared" si="188"/>
        <v>0</v>
      </c>
      <c r="CM189" s="5">
        <f t="shared" si="189"/>
        <v>0</v>
      </c>
      <c r="CN189" s="5">
        <f>IFERROR(SUM(CB189:CM189),0)*((Cockpit!$C$3)^3)</f>
        <v>-1097.5999999999997</v>
      </c>
      <c r="CO189" s="19">
        <f>INDEX('Team forecast'!$M$3:$AU$22,MATCH($B189,'Team forecast'!$B$3:$B$22,0),MATCH(CO$1,'Team forecast'!$M$2:$AU$2,0))</f>
        <v>0</v>
      </c>
      <c r="CP189" s="19">
        <f>INDEX('Team forecast'!$M$3:$AU$22,MATCH($B189,'Team forecast'!$B$3:$B$22,0),MATCH(CP$1,'Team forecast'!$M$2:$AU$2,0))</f>
        <v>0</v>
      </c>
      <c r="CQ189" s="19">
        <f>INDEX('Team forecast'!$M$3:$AU$22,MATCH($B189,'Team forecast'!$B$3:$B$22,0),MATCH(CQ$1,'Team forecast'!$M$2:$AU$2,0))</f>
        <v>0</v>
      </c>
      <c r="CR189" s="19">
        <f>INDEX('Team forecast'!$M$3:$AU$22,MATCH($B189,'Team forecast'!$B$3:$B$22,0),MATCH(CR$1,'Team forecast'!$M$2:$AU$2,0))</f>
        <v>0</v>
      </c>
      <c r="CS189" s="5">
        <f t="shared" si="190"/>
        <v>7000</v>
      </c>
      <c r="CT189" s="5">
        <f>INDEX('Team forecast'!$M$3:$AU$22,MATCH($B189,'Team forecast'!$B$3:$B$22,0),MATCH(CT$1,'Team forecast'!$M$2:$AU$2,0))*IF($Y189&gt;0,25000,0)</f>
        <v>0</v>
      </c>
      <c r="CU189" s="5">
        <f>INDEX('Team forecast'!$M$3:$AU$22,MATCH($B189,'Team forecast'!$B$3:$B$22,0),MATCH(CU$1,'Team forecast'!$M$2:$AU$2,0))*IF($Y189&gt;0,5000,0)</f>
        <v>0</v>
      </c>
      <c r="CV189" s="5">
        <f>INDEX('Team forecast'!$M$3:$AU$22,MATCH($B189,'Team forecast'!$B$3:$B$22,0),MATCH(CV$1,'Team forecast'!$M$2:$AU$2,0))*IF($Y189&gt;0,-15000,0)</f>
        <v>0</v>
      </c>
      <c r="CW189" s="5">
        <f t="shared" si="191"/>
        <v>0</v>
      </c>
      <c r="CX189" s="5">
        <f t="shared" si="192"/>
        <v>0</v>
      </c>
      <c r="CY189" s="5">
        <f t="shared" si="193"/>
        <v>0</v>
      </c>
      <c r="CZ189" s="5">
        <f t="shared" si="194"/>
        <v>0</v>
      </c>
      <c r="DA189" s="5">
        <f t="shared" si="195"/>
        <v>0</v>
      </c>
      <c r="DB189" s="5">
        <f t="shared" si="196"/>
        <v>-3200</v>
      </c>
      <c r="DC189" s="5">
        <f t="shared" si="197"/>
        <v>0</v>
      </c>
      <c r="DD189" s="5">
        <f t="shared" si="198"/>
        <v>0</v>
      </c>
      <c r="DE189" s="5">
        <f t="shared" si="199"/>
        <v>0</v>
      </c>
      <c r="DF189" s="5">
        <f>IFERROR(SUM(CT189:DE189),0)*((Cockpit!$C$3)^4)</f>
        <v>-768.31999999999971</v>
      </c>
      <c r="DG189" s="19">
        <f>INDEX('Team forecast'!$M$3:$AU$22,MATCH($B189,'Team forecast'!$B$3:$B$22,0),MATCH(DG$1,'Team forecast'!$M$2:$AU$2,0))</f>
        <v>0</v>
      </c>
      <c r="DH189" s="19">
        <f>INDEX('Team forecast'!$M$3:$AU$22,MATCH($B189,'Team forecast'!$B$3:$B$22,0),MATCH(DH$1,'Team forecast'!$M$2:$AU$2,0))</f>
        <v>0</v>
      </c>
      <c r="DI189" s="19">
        <f>INDEX('Team forecast'!$M$3:$AU$22,MATCH($B189,'Team forecast'!$B$3:$B$22,0),MATCH(DI$1,'Team forecast'!$M$2:$AU$2,0))</f>
        <v>0</v>
      </c>
      <c r="DJ189" s="19">
        <f>INDEX('Team forecast'!$M$3:$AU$22,MATCH($B189,'Team forecast'!$B$3:$B$22,0),MATCH(DJ$1,'Team forecast'!$M$2:$AU$2,0))</f>
        <v>0</v>
      </c>
      <c r="DK189" s="5">
        <f t="shared" si="200"/>
        <v>7000</v>
      </c>
      <c r="DL189" s="5">
        <f>INDEX('Team forecast'!$M$3:$AU$22,MATCH($B189,'Team forecast'!$B$3:$B$22,0),MATCH(DL$1,'Team forecast'!$M$2:$AU$2,0))*IF($Y189&gt;0,25000,0)</f>
        <v>0</v>
      </c>
      <c r="DM189" s="5">
        <f>INDEX('Team forecast'!$M$3:$AU$22,MATCH($B189,'Team forecast'!$B$3:$B$22,0),MATCH(DM$1,'Team forecast'!$M$2:$AU$2,0))*IF($Y189&gt;0,5000,0)</f>
        <v>0</v>
      </c>
      <c r="DN189" s="5">
        <f>INDEX('Team forecast'!$M$3:$AU$22,MATCH($B189,'Team forecast'!$B$3:$B$22,0),MATCH(DN$1,'Team forecast'!$M$2:$AU$2,0))*IF($Y189&gt;0,-15000,0)</f>
        <v>0</v>
      </c>
      <c r="DO189" s="5">
        <f t="shared" si="201"/>
        <v>0</v>
      </c>
      <c r="DP189" s="5">
        <f t="shared" si="202"/>
        <v>0</v>
      </c>
      <c r="DQ189" s="5">
        <f t="shared" si="203"/>
        <v>0</v>
      </c>
      <c r="DR189" s="5">
        <f t="shared" si="204"/>
        <v>0</v>
      </c>
      <c r="DS189" s="5">
        <f t="shared" si="205"/>
        <v>0</v>
      </c>
      <c r="DT189" s="5">
        <f t="shared" si="206"/>
        <v>-3200</v>
      </c>
      <c r="DU189" s="5">
        <f t="shared" si="207"/>
        <v>0</v>
      </c>
      <c r="DV189" s="5">
        <f t="shared" si="208"/>
        <v>0</v>
      </c>
      <c r="DW189" s="5">
        <f t="shared" si="209"/>
        <v>0</v>
      </c>
      <c r="DX189" s="5">
        <f>IFERROR(SUM(DL189:DW189),0)*((Cockpit!$C$3)^5)</f>
        <v>-537.82399999999984</v>
      </c>
      <c r="DY189" s="5">
        <f t="shared" si="210"/>
        <v>-7910.5773333333345</v>
      </c>
      <c r="DZ189" s="5" t="str">
        <f>IF(ISERROR(MATCH(A189,'Current squad'!B:B,0)),"No","Yes")</f>
        <v>No</v>
      </c>
      <c r="EA189" s="5" cm="1">
        <f t="array" ref="EA189">IFERROR(_xlfn.IFS(DZ189="Yes",0,DZ189="No",H189*1%),999999)</f>
        <v>31330</v>
      </c>
      <c r="EB189" s="5">
        <f t="shared" si="152"/>
        <v>3164330</v>
      </c>
      <c r="EC189" s="5">
        <f t="shared" si="211"/>
        <v>-39240.577333333335</v>
      </c>
      <c r="ED189" s="1">
        <f t="shared" si="153"/>
        <v>-1.2524920949037132E-2</v>
      </c>
      <c r="EE189" s="5">
        <f>RANK(EC189,$EC$2:$EC$572)+COUNTIF($EC$2:EC189,EC189)-1</f>
        <v>412</v>
      </c>
      <c r="EF189" s="4">
        <f>RANK(ED189,$ED$2:$ED$572)+COUNTIF($ED$2:ED189,ED189)-1</f>
        <v>477</v>
      </c>
    </row>
    <row r="190" spans="1:136" x14ac:dyDescent="0.3">
      <c r="A190" t="str">
        <f>IF(Holdet.dk!A190&lt;&gt;"",Holdet.dk!A190,"")</f>
        <v>Benjamin Woodburn</v>
      </c>
      <c r="B190" t="str">
        <f>INDEX(Holdet.dk!B:B,MATCH($A190,Holdet.dk!$A:$A,0))</f>
        <v>Liverpool</v>
      </c>
      <c r="C190" t="str">
        <f>INDEX(Holdet.dk!C:C,MATCH($A190,Holdet.dk!$A:$A,0))</f>
        <v>Midfield</v>
      </c>
      <c r="D190" t="str">
        <f>INDEX(Holdet.dk!D:D,MATCH($A190,Holdet.dk!$A:$A,0))</f>
        <v>1.900.000</v>
      </c>
      <c r="E190" s="1">
        <f>IFERROR(_xlfn.NUMBERVALUE(INDEX(Holdet.dk!$E:$E,MATCH($A190,Holdet.dk!$A:$A,0)),","),0)</f>
        <v>0</v>
      </c>
      <c r="F190" t="str">
        <f>IF(INDEX(Lookup!H:H,MATCH('Master data'!A190,Lookup!G:G,0))=0,A190,INDEX(Lookup!H:H,MATCH('Master data'!A190,Lookup!G:G,0)))</f>
        <v>Benjamin Woodburn</v>
      </c>
      <c r="G190" t="str">
        <f>IFERROR(INDEX(Lookup!B:B,MATCH(INDEX(Rotowire!C:C,MATCH(F190,Rotowire!A:A,0)),Lookup!D:D,0)),"")</f>
        <v/>
      </c>
      <c r="H190" s="5">
        <f t="shared" si="144"/>
        <v>1900000</v>
      </c>
      <c r="I190" s="19">
        <f>IFERROR(INDEX('Team forecast'!$G$3:$I$22,MATCH($B190,'Team forecast'!$B$3:$B$22,0),MATCH(I$1,'Team forecast'!$G$2:$I$2,0)),0)</f>
        <v>1.0823529411764703</v>
      </c>
      <c r="J190" s="19">
        <f>IFERROR(INDEX('Team forecast'!$G$3:$I$22,MATCH($B190,'Team forecast'!$B$3:$B$22,0),MATCH(J$1,'Team forecast'!$G$2:$I$2,0)),0)</f>
        <v>0.66666666666666652</v>
      </c>
      <c r="K190" s="19">
        <f>IFERROR(INDEX('Team forecast'!$G$3:$I$22,MATCH($B190,'Team forecast'!$B$3:$B$22,0),MATCH(K$1,'Team forecast'!$G$2:$I$2,0)),0)</f>
        <v>1.2636055410679863</v>
      </c>
      <c r="L190">
        <f>SUMIFS(Rotowire!E:E,Rotowire!$A:$A,'Master data'!$F190)</f>
        <v>0</v>
      </c>
      <c r="M190" s="2">
        <f>SUMIFS(Rotowire!F:F,Rotowire!$A:$A,'Master data'!$F190)*I190</f>
        <v>0</v>
      </c>
      <c r="N190" s="2">
        <f>SUMIFS(Rotowire!G:G,Rotowire!$A:$A,'Master data'!$F190)*I190</f>
        <v>0</v>
      </c>
      <c r="O190" s="2">
        <f>SUMIFS(Rotowire!I:I,Rotowire!$A:$A,'Master data'!$F190)*I190</f>
        <v>0</v>
      </c>
      <c r="P190" s="2">
        <f>SUMIFS(Rotowire!W:W,Rotowire!$A:$A,'Master data'!$F190)*K190</f>
        <v>0</v>
      </c>
      <c r="Q190" s="2">
        <f>SUMIFS(Rotowire!Y:Y,Rotowire!$A:$A,'Master data'!$F190)*J190</f>
        <v>0</v>
      </c>
      <c r="R190" s="2">
        <f>SUMIFS(Rotowire!AB:AB,Rotowire!$A:$A,'Master data'!$F190)</f>
        <v>0</v>
      </c>
      <c r="S190" s="2">
        <f>SUMIFS(Rotowire!AC:AC,Rotowire!$A:$A,'Master data'!$F190)</f>
        <v>0</v>
      </c>
      <c r="T190" s="2">
        <f>INDEX('Team forecast'!D$3:D$22,MATCH($B190,'Team forecast'!$B$3:$B$22,0))</f>
        <v>2.76</v>
      </c>
      <c r="U190" s="2">
        <f>INDEX('Team forecast'!E$3:E$22,MATCH($B190,'Team forecast'!$B$3:$B$22,0))</f>
        <v>0.5</v>
      </c>
      <c r="V190" s="2">
        <f>INDEX('Team forecast'!J$3:J$22,MATCH($B190,'Team forecast'!$B$3:$B$22,0))</f>
        <v>0.83899999999999997</v>
      </c>
      <c r="W190" s="2">
        <f>INDEX('Team forecast'!K$3:K$22,MATCH($B190,'Team forecast'!$B$3:$B$22,0))</f>
        <v>0.1164</v>
      </c>
      <c r="X190" s="2">
        <f>INDEX('Team forecast'!L$3:L$22,MATCH($B190,'Team forecast'!$B$3:$B$22,0))</f>
        <v>4.4699999999999997E-2</v>
      </c>
      <c r="Y190" s="5">
        <f t="shared" si="145"/>
        <v>-5000</v>
      </c>
      <c r="Z190" s="5">
        <f t="shared" si="146"/>
        <v>0</v>
      </c>
      <c r="AA190" s="5">
        <f t="shared" si="147"/>
        <v>0</v>
      </c>
      <c r="AB190" s="5">
        <f t="shared" si="148"/>
        <v>0</v>
      </c>
      <c r="AC190" s="5">
        <f t="shared" si="149"/>
        <v>0</v>
      </c>
      <c r="AD190" s="5">
        <f t="shared" si="154"/>
        <v>0</v>
      </c>
      <c r="AE190" s="5">
        <f t="shared" si="155"/>
        <v>0</v>
      </c>
      <c r="AF190" s="5">
        <f t="shared" si="150"/>
        <v>0</v>
      </c>
      <c r="AG190" s="5">
        <f t="shared" si="151"/>
        <v>0</v>
      </c>
      <c r="AH190" s="5">
        <f t="shared" si="156"/>
        <v>0</v>
      </c>
      <c r="AI190" s="5">
        <f t="shared" si="157"/>
        <v>0</v>
      </c>
      <c r="AJ190" s="5">
        <f t="shared" si="158"/>
        <v>0</v>
      </c>
      <c r="AK190" s="5">
        <f t="shared" si="159"/>
        <v>0</v>
      </c>
      <c r="AL190" s="5">
        <f>IFERROR(SUM(Y190:AK190),-5000)*((Cockpit!$C$3)^0)</f>
        <v>-5000</v>
      </c>
      <c r="AM190" s="19">
        <f>INDEX('Team forecast'!$M$3:$AU$22,MATCH($B190,'Team forecast'!$B$3:$B$22,0),MATCH(AM$1,'Team forecast'!$M$2:$AU$2,0))</f>
        <v>0</v>
      </c>
      <c r="AN190" s="19">
        <f>INDEX('Team forecast'!$M$3:$AU$22,MATCH($B190,'Team forecast'!$B$3:$B$22,0),MATCH(AN$1,'Team forecast'!$M$2:$AU$2,0))</f>
        <v>0</v>
      </c>
      <c r="AO190" s="19">
        <f>INDEX('Team forecast'!$M$3:$AU$22,MATCH($B190,'Team forecast'!$B$3:$B$22,0),MATCH(AO$1,'Team forecast'!$M$2:$AU$2,0))</f>
        <v>0</v>
      </c>
      <c r="AP190" s="19">
        <f>INDEX('Team forecast'!$M$3:$AU$22,MATCH($B190,'Team forecast'!$B$3:$B$22,0),MATCH(AP$1,'Team forecast'!$M$2:$AU$2,0))</f>
        <v>0</v>
      </c>
      <c r="AQ190" s="5">
        <f t="shared" si="160"/>
        <v>-5000</v>
      </c>
      <c r="AR190" s="5">
        <f>INDEX('Team forecast'!$M$3:$AU$22,MATCH($B190,'Team forecast'!$B$3:$B$22,0),MATCH(AR$1,'Team forecast'!$M$2:$AU$2,0))*IF($Y190&gt;0,25000,0)</f>
        <v>0</v>
      </c>
      <c r="AS190" s="5">
        <f>INDEX('Team forecast'!$M$3:$AU$22,MATCH($B190,'Team forecast'!$B$3:$B$22,0),MATCH(AS$1,'Team forecast'!$M$2:$AU$2,0))*IF($Y190&gt;0,5000,0)</f>
        <v>0</v>
      </c>
      <c r="AT190" s="5">
        <f>INDEX('Team forecast'!$M$3:$AU$22,MATCH($B190,'Team forecast'!$B$3:$B$22,0),MATCH(AT$1,'Team forecast'!$M$2:$AU$2,0))*IF($Y190&gt;0,-15000,0)</f>
        <v>0</v>
      </c>
      <c r="AU190" s="5">
        <f t="shared" si="161"/>
        <v>0</v>
      </c>
      <c r="AV190" s="5">
        <f t="shared" si="162"/>
        <v>0</v>
      </c>
      <c r="AW190" s="5">
        <f t="shared" si="163"/>
        <v>0</v>
      </c>
      <c r="AX190" s="5">
        <f t="shared" si="164"/>
        <v>0</v>
      </c>
      <c r="AY190" s="5">
        <f t="shared" si="165"/>
        <v>0</v>
      </c>
      <c r="AZ190" s="5">
        <f t="shared" si="166"/>
        <v>0</v>
      </c>
      <c r="BA190" s="5">
        <f t="shared" si="167"/>
        <v>0</v>
      </c>
      <c r="BB190" s="5">
        <f t="shared" si="168"/>
        <v>0</v>
      </c>
      <c r="BC190" s="5">
        <f t="shared" si="169"/>
        <v>0</v>
      </c>
      <c r="BD190" s="5">
        <f>IFERROR(SUM(AR190:BC190),0)*((Cockpit!$C$3)^1)</f>
        <v>0</v>
      </c>
      <c r="BE190" s="19">
        <f>INDEX('Team forecast'!$M$3:$AU$22,MATCH($B190,'Team forecast'!$B$3:$B$22,0),MATCH(BE$1,'Team forecast'!$M$2:$AU$2,0))</f>
        <v>0</v>
      </c>
      <c r="BF190" s="19">
        <f>INDEX('Team forecast'!$M$3:$AU$22,MATCH($B190,'Team forecast'!$B$3:$B$22,0),MATCH(BF$1,'Team forecast'!$M$2:$AU$2,0))</f>
        <v>0</v>
      </c>
      <c r="BG190" s="19">
        <f>INDEX('Team forecast'!$M$3:$AU$22,MATCH($B190,'Team forecast'!$B$3:$B$22,0),MATCH(BG$1,'Team forecast'!$M$2:$AU$2,0))</f>
        <v>0</v>
      </c>
      <c r="BH190" s="19">
        <f>INDEX('Team forecast'!$M$3:$AU$22,MATCH($B190,'Team forecast'!$B$3:$B$22,0),MATCH(BH$1,'Team forecast'!$M$2:$AU$2,0))</f>
        <v>0</v>
      </c>
      <c r="BI190" s="5">
        <f t="shared" si="170"/>
        <v>-5000</v>
      </c>
      <c r="BJ190" s="5">
        <f>INDEX('Team forecast'!$M$3:$AU$22,MATCH($B190,'Team forecast'!$B$3:$B$22,0),MATCH(BJ$1,'Team forecast'!$M$2:$AU$2,0))*IF($Y190&gt;0,25000,0)</f>
        <v>0</v>
      </c>
      <c r="BK190" s="5">
        <f>INDEX('Team forecast'!$M$3:$AU$22,MATCH($B190,'Team forecast'!$B$3:$B$22,0),MATCH(BK$1,'Team forecast'!$M$2:$AU$2,0))*IF($Y190&gt;0,5000,0)</f>
        <v>0</v>
      </c>
      <c r="BL190" s="5">
        <f>INDEX('Team forecast'!$M$3:$AU$22,MATCH($B190,'Team forecast'!$B$3:$B$22,0),MATCH(BL$1,'Team forecast'!$M$2:$AU$2,0))*IF($Y190&gt;0,-15000,0)</f>
        <v>0</v>
      </c>
      <c r="BM190" s="5">
        <f t="shared" si="171"/>
        <v>0</v>
      </c>
      <c r="BN190" s="5">
        <f t="shared" si="172"/>
        <v>0</v>
      </c>
      <c r="BO190" s="5">
        <f t="shared" si="173"/>
        <v>0</v>
      </c>
      <c r="BP190" s="5">
        <f t="shared" si="174"/>
        <v>0</v>
      </c>
      <c r="BQ190" s="5">
        <f t="shared" si="175"/>
        <v>0</v>
      </c>
      <c r="BR190" s="5">
        <f t="shared" si="176"/>
        <v>0</v>
      </c>
      <c r="BS190" s="5">
        <f t="shared" si="177"/>
        <v>0</v>
      </c>
      <c r="BT190" s="5">
        <f t="shared" si="178"/>
        <v>0</v>
      </c>
      <c r="BU190" s="5">
        <f t="shared" si="179"/>
        <v>0</v>
      </c>
      <c r="BV190" s="5">
        <f>IFERROR(SUM(BJ190:BU190),0)*((Cockpit!$C$3)^2)</f>
        <v>0</v>
      </c>
      <c r="BW190" s="19">
        <f>INDEX('Team forecast'!$M$3:$AU$22,MATCH($B190,'Team forecast'!$B$3:$B$22,0),MATCH(BW$1,'Team forecast'!$M$2:$AU$2,0))</f>
        <v>0</v>
      </c>
      <c r="BX190" s="19">
        <f>INDEX('Team forecast'!$M$3:$AU$22,MATCH($B190,'Team forecast'!$B$3:$B$22,0),MATCH(BX$1,'Team forecast'!$M$2:$AU$2,0))</f>
        <v>0</v>
      </c>
      <c r="BY190" s="19">
        <f>INDEX('Team forecast'!$M$3:$AU$22,MATCH($B190,'Team forecast'!$B$3:$B$22,0),MATCH(BY$1,'Team forecast'!$M$2:$AU$2,0))</f>
        <v>0</v>
      </c>
      <c r="BZ190" s="19">
        <f>INDEX('Team forecast'!$M$3:$AU$22,MATCH($B190,'Team forecast'!$B$3:$B$22,0),MATCH(BZ$1,'Team forecast'!$M$2:$AU$2,0))</f>
        <v>0</v>
      </c>
      <c r="CA190" s="5">
        <f t="shared" si="180"/>
        <v>-5000</v>
      </c>
      <c r="CB190" s="5">
        <f>INDEX('Team forecast'!$M$3:$AU$22,MATCH($B190,'Team forecast'!$B$3:$B$22,0),MATCH(CB$1,'Team forecast'!$M$2:$AU$2,0))*IF($Y190&gt;0,25000,0)</f>
        <v>0</v>
      </c>
      <c r="CC190" s="5">
        <f>INDEX('Team forecast'!$M$3:$AU$22,MATCH($B190,'Team forecast'!$B$3:$B$22,0),MATCH(CC$1,'Team forecast'!$M$2:$AU$2,0))*IF($Y190&gt;0,5000,0)</f>
        <v>0</v>
      </c>
      <c r="CD190" s="5">
        <f>INDEX('Team forecast'!$M$3:$AU$22,MATCH($B190,'Team forecast'!$B$3:$B$22,0),MATCH(CD$1,'Team forecast'!$M$2:$AU$2,0))*IF($Y190&gt;0,-15000,0)</f>
        <v>0</v>
      </c>
      <c r="CE190" s="5">
        <f t="shared" si="181"/>
        <v>0</v>
      </c>
      <c r="CF190" s="5">
        <f t="shared" si="182"/>
        <v>0</v>
      </c>
      <c r="CG190" s="5">
        <f t="shared" si="183"/>
        <v>0</v>
      </c>
      <c r="CH190" s="5">
        <f t="shared" si="184"/>
        <v>0</v>
      </c>
      <c r="CI190" s="5">
        <f t="shared" si="185"/>
        <v>0</v>
      </c>
      <c r="CJ190" s="5">
        <f t="shared" si="186"/>
        <v>0</v>
      </c>
      <c r="CK190" s="5">
        <f t="shared" si="187"/>
        <v>0</v>
      </c>
      <c r="CL190" s="5">
        <f t="shared" si="188"/>
        <v>0</v>
      </c>
      <c r="CM190" s="5">
        <f t="shared" si="189"/>
        <v>0</v>
      </c>
      <c r="CN190" s="5">
        <f>IFERROR(SUM(CB190:CM190),0)*((Cockpit!$C$3)^3)</f>
        <v>0</v>
      </c>
      <c r="CO190" s="19">
        <f>INDEX('Team forecast'!$M$3:$AU$22,MATCH($B190,'Team forecast'!$B$3:$B$22,0),MATCH(CO$1,'Team forecast'!$M$2:$AU$2,0))</f>
        <v>0</v>
      </c>
      <c r="CP190" s="19">
        <f>INDEX('Team forecast'!$M$3:$AU$22,MATCH($B190,'Team forecast'!$B$3:$B$22,0),MATCH(CP$1,'Team forecast'!$M$2:$AU$2,0))</f>
        <v>0</v>
      </c>
      <c r="CQ190" s="19">
        <f>INDEX('Team forecast'!$M$3:$AU$22,MATCH($B190,'Team forecast'!$B$3:$B$22,0),MATCH(CQ$1,'Team forecast'!$M$2:$AU$2,0))</f>
        <v>0</v>
      </c>
      <c r="CR190" s="19">
        <f>INDEX('Team forecast'!$M$3:$AU$22,MATCH($B190,'Team forecast'!$B$3:$B$22,0),MATCH(CR$1,'Team forecast'!$M$2:$AU$2,0))</f>
        <v>0</v>
      </c>
      <c r="CS190" s="5">
        <f t="shared" si="190"/>
        <v>-5000</v>
      </c>
      <c r="CT190" s="5">
        <f>INDEX('Team forecast'!$M$3:$AU$22,MATCH($B190,'Team forecast'!$B$3:$B$22,0),MATCH(CT$1,'Team forecast'!$M$2:$AU$2,0))*IF($Y190&gt;0,25000,0)</f>
        <v>0</v>
      </c>
      <c r="CU190" s="5">
        <f>INDEX('Team forecast'!$M$3:$AU$22,MATCH($B190,'Team forecast'!$B$3:$B$22,0),MATCH(CU$1,'Team forecast'!$M$2:$AU$2,0))*IF($Y190&gt;0,5000,0)</f>
        <v>0</v>
      </c>
      <c r="CV190" s="5">
        <f>INDEX('Team forecast'!$M$3:$AU$22,MATCH($B190,'Team forecast'!$B$3:$B$22,0),MATCH(CV$1,'Team forecast'!$M$2:$AU$2,0))*IF($Y190&gt;0,-15000,0)</f>
        <v>0</v>
      </c>
      <c r="CW190" s="5">
        <f t="shared" si="191"/>
        <v>0</v>
      </c>
      <c r="CX190" s="5">
        <f t="shared" si="192"/>
        <v>0</v>
      </c>
      <c r="CY190" s="5">
        <f t="shared" si="193"/>
        <v>0</v>
      </c>
      <c r="CZ190" s="5">
        <f t="shared" si="194"/>
        <v>0</v>
      </c>
      <c r="DA190" s="5">
        <f t="shared" si="195"/>
        <v>0</v>
      </c>
      <c r="DB190" s="5">
        <f t="shared" si="196"/>
        <v>0</v>
      </c>
      <c r="DC190" s="5">
        <f t="shared" si="197"/>
        <v>0</v>
      </c>
      <c r="DD190" s="5">
        <f t="shared" si="198"/>
        <v>0</v>
      </c>
      <c r="DE190" s="5">
        <f t="shared" si="199"/>
        <v>0</v>
      </c>
      <c r="DF190" s="5">
        <f>IFERROR(SUM(CT190:DE190),0)*((Cockpit!$C$3)^4)</f>
        <v>0</v>
      </c>
      <c r="DG190" s="19">
        <f>INDEX('Team forecast'!$M$3:$AU$22,MATCH($B190,'Team forecast'!$B$3:$B$22,0),MATCH(DG$1,'Team forecast'!$M$2:$AU$2,0))</f>
        <v>0</v>
      </c>
      <c r="DH190" s="19">
        <f>INDEX('Team forecast'!$M$3:$AU$22,MATCH($B190,'Team forecast'!$B$3:$B$22,0),MATCH(DH$1,'Team forecast'!$M$2:$AU$2,0))</f>
        <v>0</v>
      </c>
      <c r="DI190" s="19">
        <f>INDEX('Team forecast'!$M$3:$AU$22,MATCH($B190,'Team forecast'!$B$3:$B$22,0),MATCH(DI$1,'Team forecast'!$M$2:$AU$2,0))</f>
        <v>0</v>
      </c>
      <c r="DJ190" s="19">
        <f>INDEX('Team forecast'!$M$3:$AU$22,MATCH($B190,'Team forecast'!$B$3:$B$22,0),MATCH(DJ$1,'Team forecast'!$M$2:$AU$2,0))</f>
        <v>0</v>
      </c>
      <c r="DK190" s="5">
        <f t="shared" si="200"/>
        <v>-5000</v>
      </c>
      <c r="DL190" s="5">
        <f>INDEX('Team forecast'!$M$3:$AU$22,MATCH($B190,'Team forecast'!$B$3:$B$22,0),MATCH(DL$1,'Team forecast'!$M$2:$AU$2,0))*IF($Y190&gt;0,25000,0)</f>
        <v>0</v>
      </c>
      <c r="DM190" s="5">
        <f>INDEX('Team forecast'!$M$3:$AU$22,MATCH($B190,'Team forecast'!$B$3:$B$22,0),MATCH(DM$1,'Team forecast'!$M$2:$AU$2,0))*IF($Y190&gt;0,5000,0)</f>
        <v>0</v>
      </c>
      <c r="DN190" s="5">
        <f>INDEX('Team forecast'!$M$3:$AU$22,MATCH($B190,'Team forecast'!$B$3:$B$22,0),MATCH(DN$1,'Team forecast'!$M$2:$AU$2,0))*IF($Y190&gt;0,-15000,0)</f>
        <v>0</v>
      </c>
      <c r="DO190" s="5">
        <f t="shared" si="201"/>
        <v>0</v>
      </c>
      <c r="DP190" s="5">
        <f t="shared" si="202"/>
        <v>0</v>
      </c>
      <c r="DQ190" s="5">
        <f t="shared" si="203"/>
        <v>0</v>
      </c>
      <c r="DR190" s="5">
        <f t="shared" si="204"/>
        <v>0</v>
      </c>
      <c r="DS190" s="5">
        <f t="shared" si="205"/>
        <v>0</v>
      </c>
      <c r="DT190" s="5">
        <f t="shared" si="206"/>
        <v>0</v>
      </c>
      <c r="DU190" s="5">
        <f t="shared" si="207"/>
        <v>0</v>
      </c>
      <c r="DV190" s="5">
        <f t="shared" si="208"/>
        <v>0</v>
      </c>
      <c r="DW190" s="5">
        <f t="shared" si="209"/>
        <v>0</v>
      </c>
      <c r="DX190" s="5">
        <f>IFERROR(SUM(DL190:DW190),0)*((Cockpit!$C$3)^5)</f>
        <v>0</v>
      </c>
      <c r="DY190" s="5">
        <f t="shared" si="210"/>
        <v>-5000</v>
      </c>
      <c r="DZ190" s="5" t="str">
        <f>IF(ISERROR(MATCH(A190,'Current squad'!B:B,0)),"No","Yes")</f>
        <v>No</v>
      </c>
      <c r="EA190" s="5" cm="1">
        <f t="array" ref="EA190">IFERROR(_xlfn.IFS(DZ190="Yes",0,DZ190="No",H190*1%),999999)</f>
        <v>19000</v>
      </c>
      <c r="EB190" s="5">
        <f t="shared" si="152"/>
        <v>1919000</v>
      </c>
      <c r="EC190" s="5">
        <f t="shared" si="211"/>
        <v>-24000</v>
      </c>
      <c r="ED190" s="1">
        <f t="shared" si="153"/>
        <v>-1.2631578947368421E-2</v>
      </c>
      <c r="EE190" s="5">
        <f>RANK(EC190,$EC$2:$EC$572)+COUNTIF($EC$2:EC190,EC190)-1</f>
        <v>193</v>
      </c>
      <c r="EF190" s="4">
        <f>RANK(ED190,$ED$2:$ED$572)+COUNTIF($ED$2:ED190,ED190)-1</f>
        <v>510</v>
      </c>
    </row>
    <row r="191" spans="1:136" x14ac:dyDescent="0.3">
      <c r="A191" t="str">
        <f>IF(Holdet.dk!A191&lt;&gt;"",Holdet.dk!A191,"")</f>
        <v>Alexis Mac Allister</v>
      </c>
      <c r="B191" t="str">
        <f>INDEX(Holdet.dk!B:B,MATCH($A191,Holdet.dk!$A:$A,0))</f>
        <v>Brighton and Hove</v>
      </c>
      <c r="C191" t="str">
        <f>INDEX(Holdet.dk!C:C,MATCH($A191,Holdet.dk!$A:$A,0))</f>
        <v>Midfield</v>
      </c>
      <c r="D191" t="str">
        <f>INDEX(Holdet.dk!D:D,MATCH($A191,Holdet.dk!$A:$A,0))</f>
        <v>3.175.000</v>
      </c>
      <c r="E191" s="1">
        <f>IFERROR(_xlfn.NUMBERVALUE(INDEX(Holdet.dk!$E:$E,MATCH($A191,Holdet.dk!$A:$A,0)),","),0)</f>
        <v>3.0000000000000001E-3</v>
      </c>
      <c r="F191" t="str">
        <f>IF(INDEX(Lookup!H:H,MATCH('Master data'!A191,Lookup!G:G,0))=0,A191,INDEX(Lookup!H:H,MATCH('Master data'!A191,Lookup!G:G,0)))</f>
        <v>Alexis Mac Allister</v>
      </c>
      <c r="G191" t="str">
        <f>IFERROR(INDEX(Lookup!B:B,MATCH(INDEX(Rotowire!C:C,MATCH(F191,Rotowire!A:A,0)),Lookup!D:D,0)),"")</f>
        <v>Arsenal</v>
      </c>
      <c r="H191" s="5">
        <f t="shared" si="144"/>
        <v>3175000</v>
      </c>
      <c r="I191" s="19">
        <f>IFERROR(INDEX('Team forecast'!$G$3:$I$22,MATCH($B191,'Team forecast'!$B$3:$B$22,0),MATCH(I$1,'Team forecast'!$G$2:$I$2,0)),0)</f>
        <v>0.99082568807339433</v>
      </c>
      <c r="J191" s="19">
        <f>IFERROR(INDEX('Team forecast'!$G$3:$I$22,MATCH($B191,'Team forecast'!$B$3:$B$22,0),MATCH(J$1,'Team forecast'!$G$2:$I$2,0)),0)</f>
        <v>0.68783068783068768</v>
      </c>
      <c r="K191" s="19">
        <f>IFERROR(INDEX('Team forecast'!$G$3:$I$22,MATCH($B191,'Team forecast'!$B$3:$B$22,0),MATCH(K$1,'Team forecast'!$G$2:$I$2,0)),0)</f>
        <v>2.0963984079539428</v>
      </c>
      <c r="L191">
        <f>SUMIFS(Rotowire!E:E,Rotowire!$A:$A,'Master data'!$F191)</f>
        <v>95</v>
      </c>
      <c r="M191" s="2">
        <f>SUMIFS(Rotowire!F:F,Rotowire!$A:$A,'Master data'!$F191)*I191</f>
        <v>0.16844036697247705</v>
      </c>
      <c r="N191" s="2">
        <f>SUMIFS(Rotowire!G:G,Rotowire!$A:$A,'Master data'!$F191)*I191</f>
        <v>0.21798165137614675</v>
      </c>
      <c r="O191" s="2">
        <f>SUMIFS(Rotowire!I:I,Rotowire!$A:$A,'Master data'!$F191)*I191</f>
        <v>0.40623853211009164</v>
      </c>
      <c r="P191" s="2">
        <f>SUMIFS(Rotowire!W:W,Rotowire!$A:$A,'Master data'!$F191)*K191</f>
        <v>0.27253179303401259</v>
      </c>
      <c r="Q191" s="2">
        <f>SUMIFS(Rotowire!Y:Y,Rotowire!$A:$A,'Master data'!$F191)*J191</f>
        <v>0</v>
      </c>
      <c r="R191" s="2">
        <f>SUMIFS(Rotowire!AB:AB,Rotowire!$A:$A,'Master data'!$F191)</f>
        <v>0.11</v>
      </c>
      <c r="S191" s="2">
        <f>SUMIFS(Rotowire!AC:AC,Rotowire!$A:$A,'Master data'!$F191)</f>
        <v>0.01</v>
      </c>
      <c r="T191" s="2">
        <f>INDEX('Team forecast'!D$3:D$22,MATCH($B191,'Team forecast'!$B$3:$B$22,0))</f>
        <v>1.08</v>
      </c>
      <c r="U191" s="2">
        <f>INDEX('Team forecast'!E$3:E$22,MATCH($B191,'Team forecast'!$B$3:$B$22,0))</f>
        <v>1.3</v>
      </c>
      <c r="V191" s="2">
        <f>INDEX('Team forecast'!J$3:J$22,MATCH($B191,'Team forecast'!$B$3:$B$22,0))</f>
        <v>0.30690000000000001</v>
      </c>
      <c r="W191" s="2">
        <f>INDEX('Team forecast'!K$3:K$22,MATCH($B191,'Team forecast'!$B$3:$B$22,0))</f>
        <v>0.28310000000000002</v>
      </c>
      <c r="X191" s="2">
        <f>INDEX('Team forecast'!L$3:L$22,MATCH($B191,'Team forecast'!$B$3:$B$22,0))</f>
        <v>0.41</v>
      </c>
      <c r="Y191" s="5">
        <f t="shared" si="145"/>
        <v>7000</v>
      </c>
      <c r="Z191" s="5">
        <f t="shared" si="146"/>
        <v>7672.5</v>
      </c>
      <c r="AA191" s="5">
        <f t="shared" si="147"/>
        <v>1415.5</v>
      </c>
      <c r="AB191" s="5">
        <f t="shared" si="148"/>
        <v>-6150</v>
      </c>
      <c r="AC191" s="5">
        <f t="shared" si="149"/>
        <v>21055.045871559632</v>
      </c>
      <c r="AD191" s="5">
        <f t="shared" si="154"/>
        <v>10899.082568807338</v>
      </c>
      <c r="AE191" s="5">
        <f t="shared" si="155"/>
        <v>4062.3853211009164</v>
      </c>
      <c r="AF191" s="5">
        <f t="shared" si="150"/>
        <v>0</v>
      </c>
      <c r="AG191" s="5">
        <f t="shared" si="151"/>
        <v>0</v>
      </c>
      <c r="AH191" s="5">
        <f t="shared" si="156"/>
        <v>-2200</v>
      </c>
      <c r="AI191" s="5">
        <f t="shared" si="157"/>
        <v>-500</v>
      </c>
      <c r="AJ191" s="5">
        <f t="shared" si="158"/>
        <v>10800</v>
      </c>
      <c r="AK191" s="5">
        <f t="shared" si="159"/>
        <v>-10400</v>
      </c>
      <c r="AL191" s="5">
        <f>IFERROR(SUM(Y191:AK191),-5000)*((Cockpit!$C$3)^0)</f>
        <v>43654.51376146789</v>
      </c>
      <c r="AM191" s="19">
        <f>INDEX('Team forecast'!$M$3:$AU$22,MATCH($B191,'Team forecast'!$B$3:$B$22,0),MATCH(AM$1,'Team forecast'!$M$2:$AU$2,0))</f>
        <v>0</v>
      </c>
      <c r="AN191" s="19">
        <f>INDEX('Team forecast'!$M$3:$AU$22,MATCH($B191,'Team forecast'!$B$3:$B$22,0),MATCH(AN$1,'Team forecast'!$M$2:$AU$2,0))</f>
        <v>0</v>
      </c>
      <c r="AO191" s="19">
        <f>INDEX('Team forecast'!$M$3:$AU$22,MATCH($B191,'Team forecast'!$B$3:$B$22,0),MATCH(AO$1,'Team forecast'!$M$2:$AU$2,0))</f>
        <v>0</v>
      </c>
      <c r="AP191" s="19">
        <f>INDEX('Team forecast'!$M$3:$AU$22,MATCH($B191,'Team forecast'!$B$3:$B$22,0),MATCH(AP$1,'Team forecast'!$M$2:$AU$2,0))</f>
        <v>0</v>
      </c>
      <c r="AQ191" s="5">
        <f t="shared" si="160"/>
        <v>7000</v>
      </c>
      <c r="AR191" s="5">
        <f>INDEX('Team forecast'!$M$3:$AU$22,MATCH($B191,'Team forecast'!$B$3:$B$22,0),MATCH(AR$1,'Team forecast'!$M$2:$AU$2,0))*IF($Y191&gt;0,25000,0)</f>
        <v>0</v>
      </c>
      <c r="AS191" s="5">
        <f>INDEX('Team forecast'!$M$3:$AU$22,MATCH($B191,'Team forecast'!$B$3:$B$22,0),MATCH(AS$1,'Team forecast'!$M$2:$AU$2,0))*IF($Y191&gt;0,5000,0)</f>
        <v>0</v>
      </c>
      <c r="AT191" s="5">
        <f>INDEX('Team forecast'!$M$3:$AU$22,MATCH($B191,'Team forecast'!$B$3:$B$22,0),MATCH(AT$1,'Team forecast'!$M$2:$AU$2,0))*IF($Y191&gt;0,-15000,0)</f>
        <v>0</v>
      </c>
      <c r="AU191" s="5">
        <f t="shared" si="161"/>
        <v>0</v>
      </c>
      <c r="AV191" s="5">
        <f t="shared" si="162"/>
        <v>0</v>
      </c>
      <c r="AW191" s="5">
        <f t="shared" si="163"/>
        <v>0</v>
      </c>
      <c r="AX191" s="5">
        <f t="shared" si="164"/>
        <v>0</v>
      </c>
      <c r="AY191" s="5">
        <f t="shared" si="165"/>
        <v>0</v>
      </c>
      <c r="AZ191" s="5">
        <f t="shared" si="166"/>
        <v>-2200</v>
      </c>
      <c r="BA191" s="5">
        <f t="shared" si="167"/>
        <v>-500</v>
      </c>
      <c r="BB191" s="5">
        <f t="shared" si="168"/>
        <v>0</v>
      </c>
      <c r="BC191" s="5">
        <f t="shared" si="169"/>
        <v>0</v>
      </c>
      <c r="BD191" s="5">
        <f>IFERROR(SUM(AR191:BC191),0)*((Cockpit!$C$3)^1)</f>
        <v>-1889.9999999999998</v>
      </c>
      <c r="BE191" s="19">
        <f>INDEX('Team forecast'!$M$3:$AU$22,MATCH($B191,'Team forecast'!$B$3:$B$22,0),MATCH(BE$1,'Team forecast'!$M$2:$AU$2,0))</f>
        <v>0</v>
      </c>
      <c r="BF191" s="19">
        <f>INDEX('Team forecast'!$M$3:$AU$22,MATCH($B191,'Team forecast'!$B$3:$B$22,0),MATCH(BF$1,'Team forecast'!$M$2:$AU$2,0))</f>
        <v>0</v>
      </c>
      <c r="BG191" s="19">
        <f>INDEX('Team forecast'!$M$3:$AU$22,MATCH($B191,'Team forecast'!$B$3:$B$22,0),MATCH(BG$1,'Team forecast'!$M$2:$AU$2,0))</f>
        <v>0</v>
      </c>
      <c r="BH191" s="19">
        <f>INDEX('Team forecast'!$M$3:$AU$22,MATCH($B191,'Team forecast'!$B$3:$B$22,0),MATCH(BH$1,'Team forecast'!$M$2:$AU$2,0))</f>
        <v>0</v>
      </c>
      <c r="BI191" s="5">
        <f t="shared" si="170"/>
        <v>7000</v>
      </c>
      <c r="BJ191" s="5">
        <f>INDEX('Team forecast'!$M$3:$AU$22,MATCH($B191,'Team forecast'!$B$3:$B$22,0),MATCH(BJ$1,'Team forecast'!$M$2:$AU$2,0))*IF($Y191&gt;0,25000,0)</f>
        <v>0</v>
      </c>
      <c r="BK191" s="5">
        <f>INDEX('Team forecast'!$M$3:$AU$22,MATCH($B191,'Team forecast'!$B$3:$B$22,0),MATCH(BK$1,'Team forecast'!$M$2:$AU$2,0))*IF($Y191&gt;0,5000,0)</f>
        <v>0</v>
      </c>
      <c r="BL191" s="5">
        <f>INDEX('Team forecast'!$M$3:$AU$22,MATCH($B191,'Team forecast'!$B$3:$B$22,0),MATCH(BL$1,'Team forecast'!$M$2:$AU$2,0))*IF($Y191&gt;0,-15000,0)</f>
        <v>0</v>
      </c>
      <c r="BM191" s="5">
        <f t="shared" si="171"/>
        <v>0</v>
      </c>
      <c r="BN191" s="5">
        <f t="shared" si="172"/>
        <v>0</v>
      </c>
      <c r="BO191" s="5">
        <f t="shared" si="173"/>
        <v>0</v>
      </c>
      <c r="BP191" s="5">
        <f t="shared" si="174"/>
        <v>0</v>
      </c>
      <c r="BQ191" s="5">
        <f t="shared" si="175"/>
        <v>0</v>
      </c>
      <c r="BR191" s="5">
        <f t="shared" si="176"/>
        <v>-2200</v>
      </c>
      <c r="BS191" s="5">
        <f t="shared" si="177"/>
        <v>-500</v>
      </c>
      <c r="BT191" s="5">
        <f t="shared" si="178"/>
        <v>0</v>
      </c>
      <c r="BU191" s="5">
        <f t="shared" si="179"/>
        <v>0</v>
      </c>
      <c r="BV191" s="5">
        <f>IFERROR(SUM(BJ191:BU191),0)*((Cockpit!$C$3)^2)</f>
        <v>-1322.9999999999998</v>
      </c>
      <c r="BW191" s="19">
        <f>INDEX('Team forecast'!$M$3:$AU$22,MATCH($B191,'Team forecast'!$B$3:$B$22,0),MATCH(BW$1,'Team forecast'!$M$2:$AU$2,0))</f>
        <v>0</v>
      </c>
      <c r="BX191" s="19">
        <f>INDEX('Team forecast'!$M$3:$AU$22,MATCH($B191,'Team forecast'!$B$3:$B$22,0),MATCH(BX$1,'Team forecast'!$M$2:$AU$2,0))</f>
        <v>0</v>
      </c>
      <c r="BY191" s="19">
        <f>INDEX('Team forecast'!$M$3:$AU$22,MATCH($B191,'Team forecast'!$B$3:$B$22,0),MATCH(BY$1,'Team forecast'!$M$2:$AU$2,0))</f>
        <v>0</v>
      </c>
      <c r="BZ191" s="19">
        <f>INDEX('Team forecast'!$M$3:$AU$22,MATCH($B191,'Team forecast'!$B$3:$B$22,0),MATCH(BZ$1,'Team forecast'!$M$2:$AU$2,0))</f>
        <v>0</v>
      </c>
      <c r="CA191" s="5">
        <f t="shared" si="180"/>
        <v>7000</v>
      </c>
      <c r="CB191" s="5">
        <f>INDEX('Team forecast'!$M$3:$AU$22,MATCH($B191,'Team forecast'!$B$3:$B$22,0),MATCH(CB$1,'Team forecast'!$M$2:$AU$2,0))*IF($Y191&gt;0,25000,0)</f>
        <v>0</v>
      </c>
      <c r="CC191" s="5">
        <f>INDEX('Team forecast'!$M$3:$AU$22,MATCH($B191,'Team forecast'!$B$3:$B$22,0),MATCH(CC$1,'Team forecast'!$M$2:$AU$2,0))*IF($Y191&gt;0,5000,0)</f>
        <v>0</v>
      </c>
      <c r="CD191" s="5">
        <f>INDEX('Team forecast'!$M$3:$AU$22,MATCH($B191,'Team forecast'!$B$3:$B$22,0),MATCH(CD$1,'Team forecast'!$M$2:$AU$2,0))*IF($Y191&gt;0,-15000,0)</f>
        <v>0</v>
      </c>
      <c r="CE191" s="5">
        <f t="shared" si="181"/>
        <v>0</v>
      </c>
      <c r="CF191" s="5">
        <f t="shared" si="182"/>
        <v>0</v>
      </c>
      <c r="CG191" s="5">
        <f t="shared" si="183"/>
        <v>0</v>
      </c>
      <c r="CH191" s="5">
        <f t="shared" si="184"/>
        <v>0</v>
      </c>
      <c r="CI191" s="5">
        <f t="shared" si="185"/>
        <v>0</v>
      </c>
      <c r="CJ191" s="5">
        <f t="shared" si="186"/>
        <v>-2200</v>
      </c>
      <c r="CK191" s="5">
        <f t="shared" si="187"/>
        <v>-500</v>
      </c>
      <c r="CL191" s="5">
        <f t="shared" si="188"/>
        <v>0</v>
      </c>
      <c r="CM191" s="5">
        <f t="shared" si="189"/>
        <v>0</v>
      </c>
      <c r="CN191" s="5">
        <f>IFERROR(SUM(CB191:CM191),0)*((Cockpit!$C$3)^3)</f>
        <v>-926.0999999999998</v>
      </c>
      <c r="CO191" s="19">
        <f>INDEX('Team forecast'!$M$3:$AU$22,MATCH($B191,'Team forecast'!$B$3:$B$22,0),MATCH(CO$1,'Team forecast'!$M$2:$AU$2,0))</f>
        <v>0</v>
      </c>
      <c r="CP191" s="19">
        <f>INDEX('Team forecast'!$M$3:$AU$22,MATCH($B191,'Team forecast'!$B$3:$B$22,0),MATCH(CP$1,'Team forecast'!$M$2:$AU$2,0))</f>
        <v>0</v>
      </c>
      <c r="CQ191" s="19">
        <f>INDEX('Team forecast'!$M$3:$AU$22,MATCH($B191,'Team forecast'!$B$3:$B$22,0),MATCH(CQ$1,'Team forecast'!$M$2:$AU$2,0))</f>
        <v>0</v>
      </c>
      <c r="CR191" s="19">
        <f>INDEX('Team forecast'!$M$3:$AU$22,MATCH($B191,'Team forecast'!$B$3:$B$22,0),MATCH(CR$1,'Team forecast'!$M$2:$AU$2,0))</f>
        <v>0</v>
      </c>
      <c r="CS191" s="5">
        <f t="shared" si="190"/>
        <v>7000</v>
      </c>
      <c r="CT191" s="5">
        <f>INDEX('Team forecast'!$M$3:$AU$22,MATCH($B191,'Team forecast'!$B$3:$B$22,0),MATCH(CT$1,'Team forecast'!$M$2:$AU$2,0))*IF($Y191&gt;0,25000,0)</f>
        <v>0</v>
      </c>
      <c r="CU191" s="5">
        <f>INDEX('Team forecast'!$M$3:$AU$22,MATCH($B191,'Team forecast'!$B$3:$B$22,0),MATCH(CU$1,'Team forecast'!$M$2:$AU$2,0))*IF($Y191&gt;0,5000,0)</f>
        <v>0</v>
      </c>
      <c r="CV191" s="5">
        <f>INDEX('Team forecast'!$M$3:$AU$22,MATCH($B191,'Team forecast'!$B$3:$B$22,0),MATCH(CV$1,'Team forecast'!$M$2:$AU$2,0))*IF($Y191&gt;0,-15000,0)</f>
        <v>0</v>
      </c>
      <c r="CW191" s="5">
        <f t="shared" si="191"/>
        <v>0</v>
      </c>
      <c r="CX191" s="5">
        <f t="shared" si="192"/>
        <v>0</v>
      </c>
      <c r="CY191" s="5">
        <f t="shared" si="193"/>
        <v>0</v>
      </c>
      <c r="CZ191" s="5">
        <f t="shared" si="194"/>
        <v>0</v>
      </c>
      <c r="DA191" s="5">
        <f t="shared" si="195"/>
        <v>0</v>
      </c>
      <c r="DB191" s="5">
        <f t="shared" si="196"/>
        <v>-2200</v>
      </c>
      <c r="DC191" s="5">
        <f t="shared" si="197"/>
        <v>-500</v>
      </c>
      <c r="DD191" s="5">
        <f t="shared" si="198"/>
        <v>0</v>
      </c>
      <c r="DE191" s="5">
        <f t="shared" si="199"/>
        <v>0</v>
      </c>
      <c r="DF191" s="5">
        <f>IFERROR(SUM(CT191:DE191),0)*((Cockpit!$C$3)^4)</f>
        <v>-648.26999999999975</v>
      </c>
      <c r="DG191" s="19">
        <f>INDEX('Team forecast'!$M$3:$AU$22,MATCH($B191,'Team forecast'!$B$3:$B$22,0),MATCH(DG$1,'Team forecast'!$M$2:$AU$2,0))</f>
        <v>0</v>
      </c>
      <c r="DH191" s="19">
        <f>INDEX('Team forecast'!$M$3:$AU$22,MATCH($B191,'Team forecast'!$B$3:$B$22,0),MATCH(DH$1,'Team forecast'!$M$2:$AU$2,0))</f>
        <v>0</v>
      </c>
      <c r="DI191" s="19">
        <f>INDEX('Team forecast'!$M$3:$AU$22,MATCH($B191,'Team forecast'!$B$3:$B$22,0),MATCH(DI$1,'Team forecast'!$M$2:$AU$2,0))</f>
        <v>0</v>
      </c>
      <c r="DJ191" s="19">
        <f>INDEX('Team forecast'!$M$3:$AU$22,MATCH($B191,'Team forecast'!$B$3:$B$22,0),MATCH(DJ$1,'Team forecast'!$M$2:$AU$2,0))</f>
        <v>0</v>
      </c>
      <c r="DK191" s="5">
        <f t="shared" si="200"/>
        <v>7000</v>
      </c>
      <c r="DL191" s="5">
        <f>INDEX('Team forecast'!$M$3:$AU$22,MATCH($B191,'Team forecast'!$B$3:$B$22,0),MATCH(DL$1,'Team forecast'!$M$2:$AU$2,0))*IF($Y191&gt;0,25000,0)</f>
        <v>0</v>
      </c>
      <c r="DM191" s="5">
        <f>INDEX('Team forecast'!$M$3:$AU$22,MATCH($B191,'Team forecast'!$B$3:$B$22,0),MATCH(DM$1,'Team forecast'!$M$2:$AU$2,0))*IF($Y191&gt;0,5000,0)</f>
        <v>0</v>
      </c>
      <c r="DN191" s="5">
        <f>INDEX('Team forecast'!$M$3:$AU$22,MATCH($B191,'Team forecast'!$B$3:$B$22,0),MATCH(DN$1,'Team forecast'!$M$2:$AU$2,0))*IF($Y191&gt;0,-15000,0)</f>
        <v>0</v>
      </c>
      <c r="DO191" s="5">
        <f t="shared" si="201"/>
        <v>0</v>
      </c>
      <c r="DP191" s="5">
        <f t="shared" si="202"/>
        <v>0</v>
      </c>
      <c r="DQ191" s="5">
        <f t="shared" si="203"/>
        <v>0</v>
      </c>
      <c r="DR191" s="5">
        <f t="shared" si="204"/>
        <v>0</v>
      </c>
      <c r="DS191" s="5">
        <f t="shared" si="205"/>
        <v>0</v>
      </c>
      <c r="DT191" s="5">
        <f t="shared" si="206"/>
        <v>-2200</v>
      </c>
      <c r="DU191" s="5">
        <f t="shared" si="207"/>
        <v>-500</v>
      </c>
      <c r="DV191" s="5">
        <f t="shared" si="208"/>
        <v>0</v>
      </c>
      <c r="DW191" s="5">
        <f t="shared" si="209"/>
        <v>0</v>
      </c>
      <c r="DX191" s="5">
        <f>IFERROR(SUM(DL191:DW191),0)*((Cockpit!$C$3)^5)</f>
        <v>-453.78899999999982</v>
      </c>
      <c r="DY191" s="5">
        <f t="shared" si="210"/>
        <v>38413.354761467897</v>
      </c>
      <c r="DZ191" s="5" t="str">
        <f>IF(ISERROR(MATCH(A191,'Current squad'!B:B,0)),"No","Yes")</f>
        <v>No</v>
      </c>
      <c r="EA191" s="5" cm="1">
        <f t="array" ref="EA191">IFERROR(_xlfn.IFS(DZ191="Yes",0,DZ191="No",H191*1%),999999)</f>
        <v>31750</v>
      </c>
      <c r="EB191" s="5">
        <f t="shared" si="152"/>
        <v>3206750</v>
      </c>
      <c r="EC191" s="5">
        <f t="shared" si="211"/>
        <v>6663.3547614678973</v>
      </c>
      <c r="ED191" s="1">
        <f t="shared" si="153"/>
        <v>2.0986944130607552E-3</v>
      </c>
      <c r="EE191" s="5">
        <f>RANK(EC191,$EC$2:$EC$572)+COUNTIF($EC$2:EC191,EC191)-1</f>
        <v>49</v>
      </c>
      <c r="EF191" s="4">
        <f>RANK(ED191,$ED$2:$ED$572)+COUNTIF($ED$2:ED191,ED191)-1</f>
        <v>41</v>
      </c>
    </row>
    <row r="192" spans="1:136" x14ac:dyDescent="0.3">
      <c r="A192" t="str">
        <f>IF(Holdet.dk!A192&lt;&gt;"",Holdet.dk!A192,"")</f>
        <v>Andreas Christensen</v>
      </c>
      <c r="B192" t="str">
        <f>INDEX(Holdet.dk!B:B,MATCH($A192,Holdet.dk!$A:$A,0))</f>
        <v>Chelsea</v>
      </c>
      <c r="C192" t="str">
        <f>INDEX(Holdet.dk!C:C,MATCH($A192,Holdet.dk!$A:$A,0))</f>
        <v>Defense</v>
      </c>
      <c r="D192" t="str">
        <f>INDEX(Holdet.dk!D:D,MATCH($A192,Holdet.dk!$A:$A,0))</f>
        <v>4.218.000</v>
      </c>
      <c r="E192" s="1">
        <f>IFERROR(_xlfn.NUMBERVALUE(INDEX(Holdet.dk!$E:$E,MATCH($A192,Holdet.dk!$A:$A,0)),","),0)</f>
        <v>2.6000000000000002E-2</v>
      </c>
      <c r="F192" t="str">
        <f>IF(INDEX(Lookup!H:H,MATCH('Master data'!A192,Lookup!G:G,0))=0,A192,INDEX(Lookup!H:H,MATCH('Master data'!A192,Lookup!G:G,0)))</f>
        <v>Andreas Christensen</v>
      </c>
      <c r="G192" t="str">
        <f>IFERROR(INDEX(Lookup!B:B,MATCH(INDEX(Rotowire!C:C,MATCH(F192,Rotowire!A:A,0)),Lookup!D:D,0)),"")</f>
        <v/>
      </c>
      <c r="H192" s="5">
        <f t="shared" si="144"/>
        <v>4218000</v>
      </c>
      <c r="I192" s="19">
        <f>IFERROR(INDEX('Team forecast'!$G$3:$I$22,MATCH($B192,'Team forecast'!$B$3:$B$22,0),MATCH(I$1,'Team forecast'!$G$2:$I$2,0)),0)</f>
        <v>0.93034825870646787</v>
      </c>
      <c r="J192" s="19">
        <f>IFERROR(INDEX('Team forecast'!$G$3:$I$22,MATCH($B192,'Team forecast'!$B$3:$B$22,0),MATCH(J$1,'Team forecast'!$G$2:$I$2,0)),0)</f>
        <v>0.82291666666666674</v>
      </c>
      <c r="K192" s="19">
        <f>IFERROR(INDEX('Team forecast'!$G$3:$I$22,MATCH($B192,'Team forecast'!$B$3:$B$22,0),MATCH(K$1,'Team forecast'!$G$2:$I$2,0)),0)</f>
        <v>1.1346119882058896</v>
      </c>
      <c r="L192">
        <f>SUMIFS(Rotowire!E:E,Rotowire!$A:$A,'Master data'!$F192)</f>
        <v>0</v>
      </c>
      <c r="M192" s="2">
        <f>SUMIFS(Rotowire!F:F,Rotowire!$A:$A,'Master data'!$F192)*I192</f>
        <v>0</v>
      </c>
      <c r="N192" s="2">
        <f>SUMIFS(Rotowire!G:G,Rotowire!$A:$A,'Master data'!$F192)*I192</f>
        <v>0</v>
      </c>
      <c r="O192" s="2">
        <f>SUMIFS(Rotowire!I:I,Rotowire!$A:$A,'Master data'!$F192)*I192</f>
        <v>0</v>
      </c>
      <c r="P192" s="2">
        <f>SUMIFS(Rotowire!W:W,Rotowire!$A:$A,'Master data'!$F192)*K192</f>
        <v>0</v>
      </c>
      <c r="Q192" s="2">
        <f>SUMIFS(Rotowire!Y:Y,Rotowire!$A:$A,'Master data'!$F192)*J192</f>
        <v>0</v>
      </c>
      <c r="R192" s="2">
        <f>SUMIFS(Rotowire!AB:AB,Rotowire!$A:$A,'Master data'!$F192)</f>
        <v>0</v>
      </c>
      <c r="S192" s="2">
        <f>SUMIFS(Rotowire!AC:AC,Rotowire!$A:$A,'Master data'!$F192)</f>
        <v>0</v>
      </c>
      <c r="T192" s="2">
        <f>INDEX('Team forecast'!D$3:D$22,MATCH($B192,'Team forecast'!$B$3:$B$22,0))</f>
        <v>1.87</v>
      </c>
      <c r="U192" s="2">
        <f>INDEX('Team forecast'!E$3:E$22,MATCH($B192,'Team forecast'!$B$3:$B$22,0))</f>
        <v>0.79</v>
      </c>
      <c r="V192" s="2">
        <f>INDEX('Team forecast'!J$3:J$22,MATCH($B192,'Team forecast'!$B$3:$B$22,0))</f>
        <v>0.62609999999999999</v>
      </c>
      <c r="W192" s="2">
        <f>INDEX('Team forecast'!K$3:K$22,MATCH($B192,'Team forecast'!$B$3:$B$22,0))</f>
        <v>0.2238</v>
      </c>
      <c r="X192" s="2">
        <f>INDEX('Team forecast'!L$3:L$22,MATCH($B192,'Team forecast'!$B$3:$B$22,0))</f>
        <v>0.15010000000000001</v>
      </c>
      <c r="Y192" s="5">
        <f t="shared" si="145"/>
        <v>-5000</v>
      </c>
      <c r="Z192" s="5">
        <f t="shared" si="146"/>
        <v>0</v>
      </c>
      <c r="AA192" s="5">
        <f t="shared" si="147"/>
        <v>0</v>
      </c>
      <c r="AB192" s="5">
        <f t="shared" si="148"/>
        <v>0</v>
      </c>
      <c r="AC192" s="5">
        <f t="shared" si="149"/>
        <v>0</v>
      </c>
      <c r="AD192" s="5">
        <f t="shared" si="154"/>
        <v>0</v>
      </c>
      <c r="AE192" s="5">
        <f t="shared" si="155"/>
        <v>0</v>
      </c>
      <c r="AF192" s="5">
        <f t="shared" si="150"/>
        <v>0</v>
      </c>
      <c r="AG192" s="5">
        <f t="shared" si="151"/>
        <v>0</v>
      </c>
      <c r="AH192" s="5">
        <f t="shared" si="156"/>
        <v>0</v>
      </c>
      <c r="AI192" s="5">
        <f t="shared" si="157"/>
        <v>0</v>
      </c>
      <c r="AJ192" s="5">
        <f t="shared" si="158"/>
        <v>0</v>
      </c>
      <c r="AK192" s="5">
        <f t="shared" si="159"/>
        <v>0</v>
      </c>
      <c r="AL192" s="5">
        <f>IFERROR(SUM(Y192:AK192),-5000)*((Cockpit!$C$3)^0)</f>
        <v>-5000</v>
      </c>
      <c r="AM192" s="19">
        <f>INDEX('Team forecast'!$M$3:$AU$22,MATCH($B192,'Team forecast'!$B$3:$B$22,0),MATCH(AM$1,'Team forecast'!$M$2:$AU$2,0))</f>
        <v>0</v>
      </c>
      <c r="AN192" s="19">
        <f>INDEX('Team forecast'!$M$3:$AU$22,MATCH($B192,'Team forecast'!$B$3:$B$22,0),MATCH(AN$1,'Team forecast'!$M$2:$AU$2,0))</f>
        <v>0</v>
      </c>
      <c r="AO192" s="19">
        <f>INDEX('Team forecast'!$M$3:$AU$22,MATCH($B192,'Team forecast'!$B$3:$B$22,0),MATCH(AO$1,'Team forecast'!$M$2:$AU$2,0))</f>
        <v>0</v>
      </c>
      <c r="AP192" s="19">
        <f>INDEX('Team forecast'!$M$3:$AU$22,MATCH($B192,'Team forecast'!$B$3:$B$22,0),MATCH(AP$1,'Team forecast'!$M$2:$AU$2,0))</f>
        <v>0</v>
      </c>
      <c r="AQ192" s="5">
        <f t="shared" si="160"/>
        <v>-5000</v>
      </c>
      <c r="AR192" s="5">
        <f>INDEX('Team forecast'!$M$3:$AU$22,MATCH($B192,'Team forecast'!$B$3:$B$22,0),MATCH(AR$1,'Team forecast'!$M$2:$AU$2,0))*IF($Y192&gt;0,25000,0)</f>
        <v>0</v>
      </c>
      <c r="AS192" s="5">
        <f>INDEX('Team forecast'!$M$3:$AU$22,MATCH($B192,'Team forecast'!$B$3:$B$22,0),MATCH(AS$1,'Team forecast'!$M$2:$AU$2,0))*IF($Y192&gt;0,5000,0)</f>
        <v>0</v>
      </c>
      <c r="AT192" s="5">
        <f>INDEX('Team forecast'!$M$3:$AU$22,MATCH($B192,'Team forecast'!$B$3:$B$22,0),MATCH(AT$1,'Team forecast'!$M$2:$AU$2,0))*IF($Y192&gt;0,-15000,0)</f>
        <v>0</v>
      </c>
      <c r="AU192" s="5">
        <f t="shared" si="161"/>
        <v>0</v>
      </c>
      <c r="AV192" s="5">
        <f t="shared" si="162"/>
        <v>0</v>
      </c>
      <c r="AW192" s="5">
        <f t="shared" si="163"/>
        <v>0</v>
      </c>
      <c r="AX192" s="5">
        <f t="shared" si="164"/>
        <v>0</v>
      </c>
      <c r="AY192" s="5">
        <f t="shared" si="165"/>
        <v>0</v>
      </c>
      <c r="AZ192" s="5">
        <f t="shared" si="166"/>
        <v>0</v>
      </c>
      <c r="BA192" s="5">
        <f t="shared" si="167"/>
        <v>0</v>
      </c>
      <c r="BB192" s="5">
        <f t="shared" si="168"/>
        <v>0</v>
      </c>
      <c r="BC192" s="5">
        <f t="shared" si="169"/>
        <v>0</v>
      </c>
      <c r="BD192" s="5">
        <f>IFERROR(SUM(AR192:BC192),0)*((Cockpit!$C$3)^1)</f>
        <v>0</v>
      </c>
      <c r="BE192" s="19">
        <f>INDEX('Team forecast'!$M$3:$AU$22,MATCH($B192,'Team forecast'!$B$3:$B$22,0),MATCH(BE$1,'Team forecast'!$M$2:$AU$2,0))</f>
        <v>0</v>
      </c>
      <c r="BF192" s="19">
        <f>INDEX('Team forecast'!$M$3:$AU$22,MATCH($B192,'Team forecast'!$B$3:$B$22,0),MATCH(BF$1,'Team forecast'!$M$2:$AU$2,0))</f>
        <v>0</v>
      </c>
      <c r="BG192" s="19">
        <f>INDEX('Team forecast'!$M$3:$AU$22,MATCH($B192,'Team forecast'!$B$3:$B$22,0),MATCH(BG$1,'Team forecast'!$M$2:$AU$2,0))</f>
        <v>0</v>
      </c>
      <c r="BH192" s="19">
        <f>INDEX('Team forecast'!$M$3:$AU$22,MATCH($B192,'Team forecast'!$B$3:$B$22,0),MATCH(BH$1,'Team forecast'!$M$2:$AU$2,0))</f>
        <v>0</v>
      </c>
      <c r="BI192" s="5">
        <f t="shared" si="170"/>
        <v>-5000</v>
      </c>
      <c r="BJ192" s="5">
        <f>INDEX('Team forecast'!$M$3:$AU$22,MATCH($B192,'Team forecast'!$B$3:$B$22,0),MATCH(BJ$1,'Team forecast'!$M$2:$AU$2,0))*IF($Y192&gt;0,25000,0)</f>
        <v>0</v>
      </c>
      <c r="BK192" s="5">
        <f>INDEX('Team forecast'!$M$3:$AU$22,MATCH($B192,'Team forecast'!$B$3:$B$22,0),MATCH(BK$1,'Team forecast'!$M$2:$AU$2,0))*IF($Y192&gt;0,5000,0)</f>
        <v>0</v>
      </c>
      <c r="BL192" s="5">
        <f>INDEX('Team forecast'!$M$3:$AU$22,MATCH($B192,'Team forecast'!$B$3:$B$22,0),MATCH(BL$1,'Team forecast'!$M$2:$AU$2,0))*IF($Y192&gt;0,-15000,0)</f>
        <v>0</v>
      </c>
      <c r="BM192" s="5">
        <f t="shared" si="171"/>
        <v>0</v>
      </c>
      <c r="BN192" s="5">
        <f t="shared" si="172"/>
        <v>0</v>
      </c>
      <c r="BO192" s="5">
        <f t="shared" si="173"/>
        <v>0</v>
      </c>
      <c r="BP192" s="5">
        <f t="shared" si="174"/>
        <v>0</v>
      </c>
      <c r="BQ192" s="5">
        <f t="shared" si="175"/>
        <v>0</v>
      </c>
      <c r="BR192" s="5">
        <f t="shared" si="176"/>
        <v>0</v>
      </c>
      <c r="BS192" s="5">
        <f t="shared" si="177"/>
        <v>0</v>
      </c>
      <c r="BT192" s="5">
        <f t="shared" si="178"/>
        <v>0</v>
      </c>
      <c r="BU192" s="5">
        <f t="shared" si="179"/>
        <v>0</v>
      </c>
      <c r="BV192" s="5">
        <f>IFERROR(SUM(BJ192:BU192),0)*((Cockpit!$C$3)^2)</f>
        <v>0</v>
      </c>
      <c r="BW192" s="19">
        <f>INDEX('Team forecast'!$M$3:$AU$22,MATCH($B192,'Team forecast'!$B$3:$B$22,0),MATCH(BW$1,'Team forecast'!$M$2:$AU$2,0))</f>
        <v>0</v>
      </c>
      <c r="BX192" s="19">
        <f>INDEX('Team forecast'!$M$3:$AU$22,MATCH($B192,'Team forecast'!$B$3:$B$22,0),MATCH(BX$1,'Team forecast'!$M$2:$AU$2,0))</f>
        <v>0</v>
      </c>
      <c r="BY192" s="19">
        <f>INDEX('Team forecast'!$M$3:$AU$22,MATCH($B192,'Team forecast'!$B$3:$B$22,0),MATCH(BY$1,'Team forecast'!$M$2:$AU$2,0))</f>
        <v>0</v>
      </c>
      <c r="BZ192" s="19">
        <f>INDEX('Team forecast'!$M$3:$AU$22,MATCH($B192,'Team forecast'!$B$3:$B$22,0),MATCH(BZ$1,'Team forecast'!$M$2:$AU$2,0))</f>
        <v>0</v>
      </c>
      <c r="CA192" s="5">
        <f t="shared" si="180"/>
        <v>-5000</v>
      </c>
      <c r="CB192" s="5">
        <f>INDEX('Team forecast'!$M$3:$AU$22,MATCH($B192,'Team forecast'!$B$3:$B$22,0),MATCH(CB$1,'Team forecast'!$M$2:$AU$2,0))*IF($Y192&gt;0,25000,0)</f>
        <v>0</v>
      </c>
      <c r="CC192" s="5">
        <f>INDEX('Team forecast'!$M$3:$AU$22,MATCH($B192,'Team forecast'!$B$3:$B$22,0),MATCH(CC$1,'Team forecast'!$M$2:$AU$2,0))*IF($Y192&gt;0,5000,0)</f>
        <v>0</v>
      </c>
      <c r="CD192" s="5">
        <f>INDEX('Team forecast'!$M$3:$AU$22,MATCH($B192,'Team forecast'!$B$3:$B$22,0),MATCH(CD$1,'Team forecast'!$M$2:$AU$2,0))*IF($Y192&gt;0,-15000,0)</f>
        <v>0</v>
      </c>
      <c r="CE192" s="5">
        <f t="shared" si="181"/>
        <v>0</v>
      </c>
      <c r="CF192" s="5">
        <f t="shared" si="182"/>
        <v>0</v>
      </c>
      <c r="CG192" s="5">
        <f t="shared" si="183"/>
        <v>0</v>
      </c>
      <c r="CH192" s="5">
        <f t="shared" si="184"/>
        <v>0</v>
      </c>
      <c r="CI192" s="5">
        <f t="shared" si="185"/>
        <v>0</v>
      </c>
      <c r="CJ192" s="5">
        <f t="shared" si="186"/>
        <v>0</v>
      </c>
      <c r="CK192" s="5">
        <f t="shared" si="187"/>
        <v>0</v>
      </c>
      <c r="CL192" s="5">
        <f t="shared" si="188"/>
        <v>0</v>
      </c>
      <c r="CM192" s="5">
        <f t="shared" si="189"/>
        <v>0</v>
      </c>
      <c r="CN192" s="5">
        <f>IFERROR(SUM(CB192:CM192),0)*((Cockpit!$C$3)^3)</f>
        <v>0</v>
      </c>
      <c r="CO192" s="19">
        <f>INDEX('Team forecast'!$M$3:$AU$22,MATCH($B192,'Team forecast'!$B$3:$B$22,0),MATCH(CO$1,'Team forecast'!$M$2:$AU$2,0))</f>
        <v>0</v>
      </c>
      <c r="CP192" s="19">
        <f>INDEX('Team forecast'!$M$3:$AU$22,MATCH($B192,'Team forecast'!$B$3:$B$22,0),MATCH(CP$1,'Team forecast'!$M$2:$AU$2,0))</f>
        <v>0</v>
      </c>
      <c r="CQ192" s="19">
        <f>INDEX('Team forecast'!$M$3:$AU$22,MATCH($B192,'Team forecast'!$B$3:$B$22,0),MATCH(CQ$1,'Team forecast'!$M$2:$AU$2,0))</f>
        <v>0</v>
      </c>
      <c r="CR192" s="19">
        <f>INDEX('Team forecast'!$M$3:$AU$22,MATCH($B192,'Team forecast'!$B$3:$B$22,0),MATCH(CR$1,'Team forecast'!$M$2:$AU$2,0))</f>
        <v>0</v>
      </c>
      <c r="CS192" s="5">
        <f t="shared" si="190"/>
        <v>-5000</v>
      </c>
      <c r="CT192" s="5">
        <f>INDEX('Team forecast'!$M$3:$AU$22,MATCH($B192,'Team forecast'!$B$3:$B$22,0),MATCH(CT$1,'Team forecast'!$M$2:$AU$2,0))*IF($Y192&gt;0,25000,0)</f>
        <v>0</v>
      </c>
      <c r="CU192" s="5">
        <f>INDEX('Team forecast'!$M$3:$AU$22,MATCH($B192,'Team forecast'!$B$3:$B$22,0),MATCH(CU$1,'Team forecast'!$M$2:$AU$2,0))*IF($Y192&gt;0,5000,0)</f>
        <v>0</v>
      </c>
      <c r="CV192" s="5">
        <f>INDEX('Team forecast'!$M$3:$AU$22,MATCH($B192,'Team forecast'!$B$3:$B$22,0),MATCH(CV$1,'Team forecast'!$M$2:$AU$2,0))*IF($Y192&gt;0,-15000,0)</f>
        <v>0</v>
      </c>
      <c r="CW192" s="5">
        <f t="shared" si="191"/>
        <v>0</v>
      </c>
      <c r="CX192" s="5">
        <f t="shared" si="192"/>
        <v>0</v>
      </c>
      <c r="CY192" s="5">
        <f t="shared" si="193"/>
        <v>0</v>
      </c>
      <c r="CZ192" s="5">
        <f t="shared" si="194"/>
        <v>0</v>
      </c>
      <c r="DA192" s="5">
        <f t="shared" si="195"/>
        <v>0</v>
      </c>
      <c r="DB192" s="5">
        <f t="shared" si="196"/>
        <v>0</v>
      </c>
      <c r="DC192" s="5">
        <f t="shared" si="197"/>
        <v>0</v>
      </c>
      <c r="DD192" s="5">
        <f t="shared" si="198"/>
        <v>0</v>
      </c>
      <c r="DE192" s="5">
        <f t="shared" si="199"/>
        <v>0</v>
      </c>
      <c r="DF192" s="5">
        <f>IFERROR(SUM(CT192:DE192),0)*((Cockpit!$C$3)^4)</f>
        <v>0</v>
      </c>
      <c r="DG192" s="19">
        <f>INDEX('Team forecast'!$M$3:$AU$22,MATCH($B192,'Team forecast'!$B$3:$B$22,0),MATCH(DG$1,'Team forecast'!$M$2:$AU$2,0))</f>
        <v>0</v>
      </c>
      <c r="DH192" s="19">
        <f>INDEX('Team forecast'!$M$3:$AU$22,MATCH($B192,'Team forecast'!$B$3:$B$22,0),MATCH(DH$1,'Team forecast'!$M$2:$AU$2,0))</f>
        <v>0</v>
      </c>
      <c r="DI192" s="19">
        <f>INDEX('Team forecast'!$M$3:$AU$22,MATCH($B192,'Team forecast'!$B$3:$B$22,0),MATCH(DI$1,'Team forecast'!$M$2:$AU$2,0))</f>
        <v>0</v>
      </c>
      <c r="DJ192" s="19">
        <f>INDEX('Team forecast'!$M$3:$AU$22,MATCH($B192,'Team forecast'!$B$3:$B$22,0),MATCH(DJ$1,'Team forecast'!$M$2:$AU$2,0))</f>
        <v>0</v>
      </c>
      <c r="DK192" s="5">
        <f t="shared" si="200"/>
        <v>-5000</v>
      </c>
      <c r="DL192" s="5">
        <f>INDEX('Team forecast'!$M$3:$AU$22,MATCH($B192,'Team forecast'!$B$3:$B$22,0),MATCH(DL$1,'Team forecast'!$M$2:$AU$2,0))*IF($Y192&gt;0,25000,0)</f>
        <v>0</v>
      </c>
      <c r="DM192" s="5">
        <f>INDEX('Team forecast'!$M$3:$AU$22,MATCH($B192,'Team forecast'!$B$3:$B$22,0),MATCH(DM$1,'Team forecast'!$M$2:$AU$2,0))*IF($Y192&gt;0,5000,0)</f>
        <v>0</v>
      </c>
      <c r="DN192" s="5">
        <f>INDEX('Team forecast'!$M$3:$AU$22,MATCH($B192,'Team forecast'!$B$3:$B$22,0),MATCH(DN$1,'Team forecast'!$M$2:$AU$2,0))*IF($Y192&gt;0,-15000,0)</f>
        <v>0</v>
      </c>
      <c r="DO192" s="5">
        <f t="shared" si="201"/>
        <v>0</v>
      </c>
      <c r="DP192" s="5">
        <f t="shared" si="202"/>
        <v>0</v>
      </c>
      <c r="DQ192" s="5">
        <f t="shared" si="203"/>
        <v>0</v>
      </c>
      <c r="DR192" s="5">
        <f t="shared" si="204"/>
        <v>0</v>
      </c>
      <c r="DS192" s="5">
        <f t="shared" si="205"/>
        <v>0</v>
      </c>
      <c r="DT192" s="5">
        <f t="shared" si="206"/>
        <v>0</v>
      </c>
      <c r="DU192" s="5">
        <f t="shared" si="207"/>
        <v>0</v>
      </c>
      <c r="DV192" s="5">
        <f t="shared" si="208"/>
        <v>0</v>
      </c>
      <c r="DW192" s="5">
        <f t="shared" si="209"/>
        <v>0</v>
      </c>
      <c r="DX192" s="5">
        <f>IFERROR(SUM(DL192:DW192),0)*((Cockpit!$C$3)^5)</f>
        <v>0</v>
      </c>
      <c r="DY192" s="5">
        <f t="shared" si="210"/>
        <v>-5000</v>
      </c>
      <c r="DZ192" s="5" t="str">
        <f>IF(ISERROR(MATCH(A192,'Current squad'!B:B,0)),"No","Yes")</f>
        <v>Yes</v>
      </c>
      <c r="EA192" s="5" cm="1">
        <f t="array" ref="EA192">IFERROR(_xlfn.IFS(DZ192="Yes",0,DZ192="No",H192*1%),999999)</f>
        <v>0</v>
      </c>
      <c r="EB192" s="5">
        <f t="shared" si="152"/>
        <v>4218000</v>
      </c>
      <c r="EC192" s="5">
        <f t="shared" si="211"/>
        <v>-5000</v>
      </c>
      <c r="ED192" s="1">
        <f t="shared" si="153"/>
        <v>-1.1853959222380276E-3</v>
      </c>
      <c r="EE192" s="5">
        <f>RANK(EC192,$EC$2:$EC$572)+COUNTIF($EC$2:EC192,EC192)-1</f>
        <v>90</v>
      </c>
      <c r="EF192" s="4">
        <f>RANK(ED192,$ED$2:$ED$572)+COUNTIF($ED$2:ED192,ED192)-1</f>
        <v>94</v>
      </c>
    </row>
    <row r="193" spans="1:136" x14ac:dyDescent="0.3">
      <c r="A193" t="str">
        <f>IF(Holdet.dk!A193&lt;&gt;"",Holdet.dk!A193,"")</f>
        <v>John Stones</v>
      </c>
      <c r="B193" t="str">
        <f>INDEX(Holdet.dk!B:B,MATCH($A193,Holdet.dk!$A:$A,0))</f>
        <v>Manchester City</v>
      </c>
      <c r="C193" t="str">
        <f>INDEX(Holdet.dk!C:C,MATCH($A193,Holdet.dk!$A:$A,0))</f>
        <v>Defense</v>
      </c>
      <c r="D193" t="str">
        <f>INDEX(Holdet.dk!D:D,MATCH($A193,Holdet.dk!$A:$A,0))</f>
        <v>5.628.000</v>
      </c>
      <c r="E193" s="1">
        <f>IFERROR(_xlfn.NUMBERVALUE(INDEX(Holdet.dk!$E:$E,MATCH($A193,Holdet.dk!$A:$A,0)),","),0)</f>
        <v>0.182</v>
      </c>
      <c r="F193" t="str">
        <f>IF(INDEX(Lookup!H:H,MATCH('Master data'!A193,Lookup!G:G,0))=0,A193,INDEX(Lookup!H:H,MATCH('Master data'!A193,Lookup!G:G,0)))</f>
        <v>John Stones</v>
      </c>
      <c r="G193" t="str">
        <f>IFERROR(INDEX(Lookup!B:B,MATCH(INDEX(Rotowire!C:C,MATCH(F193,Rotowire!A:A,0)),Lookup!D:D,0)),"")</f>
        <v/>
      </c>
      <c r="H193" s="5">
        <f t="shared" si="144"/>
        <v>5628000</v>
      </c>
      <c r="I193" s="19">
        <f>IFERROR(INDEX('Team forecast'!$G$3:$I$22,MATCH($B193,'Team forecast'!$B$3:$B$22,0),MATCH(I$1,'Team forecast'!$G$2:$I$2,0)),0)</f>
        <v>0.86602870813397137</v>
      </c>
      <c r="J193" s="19">
        <f>IFERROR(INDEX('Team forecast'!$G$3:$I$22,MATCH($B193,'Team forecast'!$B$3:$B$22,0),MATCH(J$1,'Team forecast'!$G$2:$I$2,0)),0)</f>
        <v>1.118279569892473</v>
      </c>
      <c r="K193" s="19">
        <f>IFERROR(INDEX('Team forecast'!$G$3:$I$22,MATCH($B193,'Team forecast'!$B$3:$B$22,0),MATCH(K$1,'Team forecast'!$G$2:$I$2,0)),0)</f>
        <v>0.86208459014336625</v>
      </c>
      <c r="L193">
        <f>SUMIFS(Rotowire!E:E,Rotowire!$A:$A,'Master data'!$F193)</f>
        <v>0</v>
      </c>
      <c r="M193" s="2">
        <f>SUMIFS(Rotowire!F:F,Rotowire!$A:$A,'Master data'!$F193)*I193</f>
        <v>0</v>
      </c>
      <c r="N193" s="2">
        <f>SUMIFS(Rotowire!G:G,Rotowire!$A:$A,'Master data'!$F193)*I193</f>
        <v>0</v>
      </c>
      <c r="O193" s="2">
        <f>SUMIFS(Rotowire!I:I,Rotowire!$A:$A,'Master data'!$F193)*I193</f>
        <v>0</v>
      </c>
      <c r="P193" s="2">
        <f>SUMIFS(Rotowire!W:W,Rotowire!$A:$A,'Master data'!$F193)*K193</f>
        <v>0</v>
      </c>
      <c r="Q193" s="2">
        <f>SUMIFS(Rotowire!Y:Y,Rotowire!$A:$A,'Master data'!$F193)*J193</f>
        <v>0</v>
      </c>
      <c r="R193" s="2">
        <f>SUMIFS(Rotowire!AB:AB,Rotowire!$A:$A,'Master data'!$F193)</f>
        <v>0</v>
      </c>
      <c r="S193" s="2">
        <f>SUMIFS(Rotowire!AC:AC,Rotowire!$A:$A,'Master data'!$F193)</f>
        <v>0</v>
      </c>
      <c r="T193" s="2">
        <f>INDEX('Team forecast'!D$3:D$22,MATCH($B193,'Team forecast'!$B$3:$B$22,0))</f>
        <v>1.81</v>
      </c>
      <c r="U193" s="2">
        <f>INDEX('Team forecast'!E$3:E$22,MATCH($B193,'Team forecast'!$B$3:$B$22,0))</f>
        <v>1.04</v>
      </c>
      <c r="V193" s="2">
        <f>INDEX('Team forecast'!J$3:J$22,MATCH($B193,'Team forecast'!$B$3:$B$22,0))</f>
        <v>0.54869999999999997</v>
      </c>
      <c r="W193" s="2">
        <f>INDEX('Team forecast'!K$3:K$22,MATCH($B193,'Team forecast'!$B$3:$B$22,0))</f>
        <v>0.23649999999999999</v>
      </c>
      <c r="X193" s="2">
        <f>INDEX('Team forecast'!L$3:L$22,MATCH($B193,'Team forecast'!$B$3:$B$22,0))</f>
        <v>0.21479999999999999</v>
      </c>
      <c r="Y193" s="5">
        <f t="shared" si="145"/>
        <v>-5000</v>
      </c>
      <c r="Z193" s="5">
        <f t="shared" si="146"/>
        <v>0</v>
      </c>
      <c r="AA193" s="5">
        <f t="shared" si="147"/>
        <v>0</v>
      </c>
      <c r="AB193" s="5">
        <f t="shared" si="148"/>
        <v>0</v>
      </c>
      <c r="AC193" s="5">
        <f t="shared" si="149"/>
        <v>0</v>
      </c>
      <c r="AD193" s="5">
        <f t="shared" si="154"/>
        <v>0</v>
      </c>
      <c r="AE193" s="5">
        <f t="shared" si="155"/>
        <v>0</v>
      </c>
      <c r="AF193" s="5">
        <f t="shared" si="150"/>
        <v>0</v>
      </c>
      <c r="AG193" s="5">
        <f t="shared" si="151"/>
        <v>0</v>
      </c>
      <c r="AH193" s="5">
        <f t="shared" si="156"/>
        <v>0</v>
      </c>
      <c r="AI193" s="5">
        <f t="shared" si="157"/>
        <v>0</v>
      </c>
      <c r="AJ193" s="5">
        <f t="shared" si="158"/>
        <v>0</v>
      </c>
      <c r="AK193" s="5">
        <f t="shared" si="159"/>
        <v>0</v>
      </c>
      <c r="AL193" s="5">
        <f>IFERROR(SUM(Y193:AK193),-5000)*((Cockpit!$C$3)^0)</f>
        <v>-5000</v>
      </c>
      <c r="AM193" s="19">
        <f>INDEX('Team forecast'!$M$3:$AU$22,MATCH($B193,'Team forecast'!$B$3:$B$22,0),MATCH(AM$1,'Team forecast'!$M$2:$AU$2,0))</f>
        <v>0</v>
      </c>
      <c r="AN193" s="19">
        <f>INDEX('Team forecast'!$M$3:$AU$22,MATCH($B193,'Team forecast'!$B$3:$B$22,0),MATCH(AN$1,'Team forecast'!$M$2:$AU$2,0))</f>
        <v>0</v>
      </c>
      <c r="AO193" s="19">
        <f>INDEX('Team forecast'!$M$3:$AU$22,MATCH($B193,'Team forecast'!$B$3:$B$22,0),MATCH(AO$1,'Team forecast'!$M$2:$AU$2,0))</f>
        <v>0</v>
      </c>
      <c r="AP193" s="19">
        <f>INDEX('Team forecast'!$M$3:$AU$22,MATCH($B193,'Team forecast'!$B$3:$B$22,0),MATCH(AP$1,'Team forecast'!$M$2:$AU$2,0))</f>
        <v>0</v>
      </c>
      <c r="AQ193" s="5">
        <f t="shared" si="160"/>
        <v>-5000</v>
      </c>
      <c r="AR193" s="5">
        <f>INDEX('Team forecast'!$M$3:$AU$22,MATCH($B193,'Team forecast'!$B$3:$B$22,0),MATCH(AR$1,'Team forecast'!$M$2:$AU$2,0))*IF($Y193&gt;0,25000,0)</f>
        <v>0</v>
      </c>
      <c r="AS193" s="5">
        <f>INDEX('Team forecast'!$M$3:$AU$22,MATCH($B193,'Team forecast'!$B$3:$B$22,0),MATCH(AS$1,'Team forecast'!$M$2:$AU$2,0))*IF($Y193&gt;0,5000,0)</f>
        <v>0</v>
      </c>
      <c r="AT193" s="5">
        <f>INDEX('Team forecast'!$M$3:$AU$22,MATCH($B193,'Team forecast'!$B$3:$B$22,0),MATCH(AT$1,'Team forecast'!$M$2:$AU$2,0))*IF($Y193&gt;0,-15000,0)</f>
        <v>0</v>
      </c>
      <c r="AU193" s="5">
        <f t="shared" si="161"/>
        <v>0</v>
      </c>
      <c r="AV193" s="5">
        <f t="shared" si="162"/>
        <v>0</v>
      </c>
      <c r="AW193" s="5">
        <f t="shared" si="163"/>
        <v>0</v>
      </c>
      <c r="AX193" s="5">
        <f t="shared" si="164"/>
        <v>0</v>
      </c>
      <c r="AY193" s="5">
        <f t="shared" si="165"/>
        <v>0</v>
      </c>
      <c r="AZ193" s="5">
        <f t="shared" si="166"/>
        <v>0</v>
      </c>
      <c r="BA193" s="5">
        <f t="shared" si="167"/>
        <v>0</v>
      </c>
      <c r="BB193" s="5">
        <f t="shared" si="168"/>
        <v>0</v>
      </c>
      <c r="BC193" s="5">
        <f t="shared" si="169"/>
        <v>0</v>
      </c>
      <c r="BD193" s="5">
        <f>IFERROR(SUM(AR193:BC193),0)*((Cockpit!$C$3)^1)</f>
        <v>0</v>
      </c>
      <c r="BE193" s="19">
        <f>INDEX('Team forecast'!$M$3:$AU$22,MATCH($B193,'Team forecast'!$B$3:$B$22,0),MATCH(BE$1,'Team forecast'!$M$2:$AU$2,0))</f>
        <v>0</v>
      </c>
      <c r="BF193" s="19">
        <f>INDEX('Team forecast'!$M$3:$AU$22,MATCH($B193,'Team forecast'!$B$3:$B$22,0),MATCH(BF$1,'Team forecast'!$M$2:$AU$2,0))</f>
        <v>0</v>
      </c>
      <c r="BG193" s="19">
        <f>INDEX('Team forecast'!$M$3:$AU$22,MATCH($B193,'Team forecast'!$B$3:$B$22,0),MATCH(BG$1,'Team forecast'!$M$2:$AU$2,0))</f>
        <v>0</v>
      </c>
      <c r="BH193" s="19">
        <f>INDEX('Team forecast'!$M$3:$AU$22,MATCH($B193,'Team forecast'!$B$3:$B$22,0),MATCH(BH$1,'Team forecast'!$M$2:$AU$2,0))</f>
        <v>0</v>
      </c>
      <c r="BI193" s="5">
        <f t="shared" si="170"/>
        <v>-5000</v>
      </c>
      <c r="BJ193" s="5">
        <f>INDEX('Team forecast'!$M$3:$AU$22,MATCH($B193,'Team forecast'!$B$3:$B$22,0),MATCH(BJ$1,'Team forecast'!$M$2:$AU$2,0))*IF($Y193&gt;0,25000,0)</f>
        <v>0</v>
      </c>
      <c r="BK193" s="5">
        <f>INDEX('Team forecast'!$M$3:$AU$22,MATCH($B193,'Team forecast'!$B$3:$B$22,0),MATCH(BK$1,'Team forecast'!$M$2:$AU$2,0))*IF($Y193&gt;0,5000,0)</f>
        <v>0</v>
      </c>
      <c r="BL193" s="5">
        <f>INDEX('Team forecast'!$M$3:$AU$22,MATCH($B193,'Team forecast'!$B$3:$B$22,0),MATCH(BL$1,'Team forecast'!$M$2:$AU$2,0))*IF($Y193&gt;0,-15000,0)</f>
        <v>0</v>
      </c>
      <c r="BM193" s="5">
        <f t="shared" si="171"/>
        <v>0</v>
      </c>
      <c r="BN193" s="5">
        <f t="shared" si="172"/>
        <v>0</v>
      </c>
      <c r="BO193" s="5">
        <f t="shared" si="173"/>
        <v>0</v>
      </c>
      <c r="BP193" s="5">
        <f t="shared" si="174"/>
        <v>0</v>
      </c>
      <c r="BQ193" s="5">
        <f t="shared" si="175"/>
        <v>0</v>
      </c>
      <c r="BR193" s="5">
        <f t="shared" si="176"/>
        <v>0</v>
      </c>
      <c r="BS193" s="5">
        <f t="shared" si="177"/>
        <v>0</v>
      </c>
      <c r="BT193" s="5">
        <f t="shared" si="178"/>
        <v>0</v>
      </c>
      <c r="BU193" s="5">
        <f t="shared" si="179"/>
        <v>0</v>
      </c>
      <c r="BV193" s="5">
        <f>IFERROR(SUM(BJ193:BU193),0)*((Cockpit!$C$3)^2)</f>
        <v>0</v>
      </c>
      <c r="BW193" s="19">
        <f>INDEX('Team forecast'!$M$3:$AU$22,MATCH($B193,'Team forecast'!$B$3:$B$22,0),MATCH(BW$1,'Team forecast'!$M$2:$AU$2,0))</f>
        <v>0</v>
      </c>
      <c r="BX193" s="19">
        <f>INDEX('Team forecast'!$M$3:$AU$22,MATCH($B193,'Team forecast'!$B$3:$B$22,0),MATCH(BX$1,'Team forecast'!$M$2:$AU$2,0))</f>
        <v>0</v>
      </c>
      <c r="BY193" s="19">
        <f>INDEX('Team forecast'!$M$3:$AU$22,MATCH($B193,'Team forecast'!$B$3:$B$22,0),MATCH(BY$1,'Team forecast'!$M$2:$AU$2,0))</f>
        <v>0</v>
      </c>
      <c r="BZ193" s="19">
        <f>INDEX('Team forecast'!$M$3:$AU$22,MATCH($B193,'Team forecast'!$B$3:$B$22,0),MATCH(BZ$1,'Team forecast'!$M$2:$AU$2,0))</f>
        <v>0</v>
      </c>
      <c r="CA193" s="5">
        <f t="shared" si="180"/>
        <v>-5000</v>
      </c>
      <c r="CB193" s="5">
        <f>INDEX('Team forecast'!$M$3:$AU$22,MATCH($B193,'Team forecast'!$B$3:$B$22,0),MATCH(CB$1,'Team forecast'!$M$2:$AU$2,0))*IF($Y193&gt;0,25000,0)</f>
        <v>0</v>
      </c>
      <c r="CC193" s="5">
        <f>INDEX('Team forecast'!$M$3:$AU$22,MATCH($B193,'Team forecast'!$B$3:$B$22,0),MATCH(CC$1,'Team forecast'!$M$2:$AU$2,0))*IF($Y193&gt;0,5000,0)</f>
        <v>0</v>
      </c>
      <c r="CD193" s="5">
        <f>INDEX('Team forecast'!$M$3:$AU$22,MATCH($B193,'Team forecast'!$B$3:$B$22,0),MATCH(CD$1,'Team forecast'!$M$2:$AU$2,0))*IF($Y193&gt;0,-15000,0)</f>
        <v>0</v>
      </c>
      <c r="CE193" s="5">
        <f t="shared" si="181"/>
        <v>0</v>
      </c>
      <c r="CF193" s="5">
        <f t="shared" si="182"/>
        <v>0</v>
      </c>
      <c r="CG193" s="5">
        <f t="shared" si="183"/>
        <v>0</v>
      </c>
      <c r="CH193" s="5">
        <f t="shared" si="184"/>
        <v>0</v>
      </c>
      <c r="CI193" s="5">
        <f t="shared" si="185"/>
        <v>0</v>
      </c>
      <c r="CJ193" s="5">
        <f t="shared" si="186"/>
        <v>0</v>
      </c>
      <c r="CK193" s="5">
        <f t="shared" si="187"/>
        <v>0</v>
      </c>
      <c r="CL193" s="5">
        <f t="shared" si="188"/>
        <v>0</v>
      </c>
      <c r="CM193" s="5">
        <f t="shared" si="189"/>
        <v>0</v>
      </c>
      <c r="CN193" s="5">
        <f>IFERROR(SUM(CB193:CM193),0)*((Cockpit!$C$3)^3)</f>
        <v>0</v>
      </c>
      <c r="CO193" s="19">
        <f>INDEX('Team forecast'!$M$3:$AU$22,MATCH($B193,'Team forecast'!$B$3:$B$22,0),MATCH(CO$1,'Team forecast'!$M$2:$AU$2,0))</f>
        <v>0</v>
      </c>
      <c r="CP193" s="19">
        <f>INDEX('Team forecast'!$M$3:$AU$22,MATCH($B193,'Team forecast'!$B$3:$B$22,0),MATCH(CP$1,'Team forecast'!$M$2:$AU$2,0))</f>
        <v>0</v>
      </c>
      <c r="CQ193" s="19">
        <f>INDEX('Team forecast'!$M$3:$AU$22,MATCH($B193,'Team forecast'!$B$3:$B$22,0),MATCH(CQ$1,'Team forecast'!$M$2:$AU$2,0))</f>
        <v>0</v>
      </c>
      <c r="CR193" s="19">
        <f>INDEX('Team forecast'!$M$3:$AU$22,MATCH($B193,'Team forecast'!$B$3:$B$22,0),MATCH(CR$1,'Team forecast'!$M$2:$AU$2,0))</f>
        <v>0</v>
      </c>
      <c r="CS193" s="5">
        <f t="shared" si="190"/>
        <v>-5000</v>
      </c>
      <c r="CT193" s="5">
        <f>INDEX('Team forecast'!$M$3:$AU$22,MATCH($B193,'Team forecast'!$B$3:$B$22,0),MATCH(CT$1,'Team forecast'!$M$2:$AU$2,0))*IF($Y193&gt;0,25000,0)</f>
        <v>0</v>
      </c>
      <c r="CU193" s="5">
        <f>INDEX('Team forecast'!$M$3:$AU$22,MATCH($B193,'Team forecast'!$B$3:$B$22,0),MATCH(CU$1,'Team forecast'!$M$2:$AU$2,0))*IF($Y193&gt;0,5000,0)</f>
        <v>0</v>
      </c>
      <c r="CV193" s="5">
        <f>INDEX('Team forecast'!$M$3:$AU$22,MATCH($B193,'Team forecast'!$B$3:$B$22,0),MATCH(CV$1,'Team forecast'!$M$2:$AU$2,0))*IF($Y193&gt;0,-15000,0)</f>
        <v>0</v>
      </c>
      <c r="CW193" s="5">
        <f t="shared" si="191"/>
        <v>0</v>
      </c>
      <c r="CX193" s="5">
        <f t="shared" si="192"/>
        <v>0</v>
      </c>
      <c r="CY193" s="5">
        <f t="shared" si="193"/>
        <v>0</v>
      </c>
      <c r="CZ193" s="5">
        <f t="shared" si="194"/>
        <v>0</v>
      </c>
      <c r="DA193" s="5">
        <f t="shared" si="195"/>
        <v>0</v>
      </c>
      <c r="DB193" s="5">
        <f t="shared" si="196"/>
        <v>0</v>
      </c>
      <c r="DC193" s="5">
        <f t="shared" si="197"/>
        <v>0</v>
      </c>
      <c r="DD193" s="5">
        <f t="shared" si="198"/>
        <v>0</v>
      </c>
      <c r="DE193" s="5">
        <f t="shared" si="199"/>
        <v>0</v>
      </c>
      <c r="DF193" s="5">
        <f>IFERROR(SUM(CT193:DE193),0)*((Cockpit!$C$3)^4)</f>
        <v>0</v>
      </c>
      <c r="DG193" s="19">
        <f>INDEX('Team forecast'!$M$3:$AU$22,MATCH($B193,'Team forecast'!$B$3:$B$22,0),MATCH(DG$1,'Team forecast'!$M$2:$AU$2,0))</f>
        <v>0</v>
      </c>
      <c r="DH193" s="19">
        <f>INDEX('Team forecast'!$M$3:$AU$22,MATCH($B193,'Team forecast'!$B$3:$B$22,0),MATCH(DH$1,'Team forecast'!$M$2:$AU$2,0))</f>
        <v>0</v>
      </c>
      <c r="DI193" s="19">
        <f>INDEX('Team forecast'!$M$3:$AU$22,MATCH($B193,'Team forecast'!$B$3:$B$22,0),MATCH(DI$1,'Team forecast'!$M$2:$AU$2,0))</f>
        <v>0</v>
      </c>
      <c r="DJ193" s="19">
        <f>INDEX('Team forecast'!$M$3:$AU$22,MATCH($B193,'Team forecast'!$B$3:$B$22,0),MATCH(DJ$1,'Team forecast'!$M$2:$AU$2,0))</f>
        <v>0</v>
      </c>
      <c r="DK193" s="5">
        <f t="shared" si="200"/>
        <v>-5000</v>
      </c>
      <c r="DL193" s="5">
        <f>INDEX('Team forecast'!$M$3:$AU$22,MATCH($B193,'Team forecast'!$B$3:$B$22,0),MATCH(DL$1,'Team forecast'!$M$2:$AU$2,0))*IF($Y193&gt;0,25000,0)</f>
        <v>0</v>
      </c>
      <c r="DM193" s="5">
        <f>INDEX('Team forecast'!$M$3:$AU$22,MATCH($B193,'Team forecast'!$B$3:$B$22,0),MATCH(DM$1,'Team forecast'!$M$2:$AU$2,0))*IF($Y193&gt;0,5000,0)</f>
        <v>0</v>
      </c>
      <c r="DN193" s="5">
        <f>INDEX('Team forecast'!$M$3:$AU$22,MATCH($B193,'Team forecast'!$B$3:$B$22,0),MATCH(DN$1,'Team forecast'!$M$2:$AU$2,0))*IF($Y193&gt;0,-15000,0)</f>
        <v>0</v>
      </c>
      <c r="DO193" s="5">
        <f t="shared" si="201"/>
        <v>0</v>
      </c>
      <c r="DP193" s="5">
        <f t="shared" si="202"/>
        <v>0</v>
      </c>
      <c r="DQ193" s="5">
        <f t="shared" si="203"/>
        <v>0</v>
      </c>
      <c r="DR193" s="5">
        <f t="shared" si="204"/>
        <v>0</v>
      </c>
      <c r="DS193" s="5">
        <f t="shared" si="205"/>
        <v>0</v>
      </c>
      <c r="DT193" s="5">
        <f t="shared" si="206"/>
        <v>0</v>
      </c>
      <c r="DU193" s="5">
        <f t="shared" si="207"/>
        <v>0</v>
      </c>
      <c r="DV193" s="5">
        <f t="shared" si="208"/>
        <v>0</v>
      </c>
      <c r="DW193" s="5">
        <f t="shared" si="209"/>
        <v>0</v>
      </c>
      <c r="DX193" s="5">
        <f>IFERROR(SUM(DL193:DW193),0)*((Cockpit!$C$3)^5)</f>
        <v>0</v>
      </c>
      <c r="DY193" s="5">
        <f t="shared" si="210"/>
        <v>-5000</v>
      </c>
      <c r="DZ193" s="5" t="str">
        <f>IF(ISERROR(MATCH(A193,'Current squad'!B:B,0)),"No","Yes")</f>
        <v>No</v>
      </c>
      <c r="EA193" s="5" cm="1">
        <f t="array" ref="EA193">IFERROR(_xlfn.IFS(DZ193="Yes",0,DZ193="No",H193*1%),999999)</f>
        <v>56280</v>
      </c>
      <c r="EB193" s="5">
        <f t="shared" si="152"/>
        <v>5684280</v>
      </c>
      <c r="EC193" s="5">
        <f t="shared" si="211"/>
        <v>-61280</v>
      </c>
      <c r="ED193" s="1">
        <f t="shared" si="153"/>
        <v>-1.0888415067519546E-2</v>
      </c>
      <c r="EE193" s="5">
        <f>RANK(EC193,$EC$2:$EC$572)+COUNTIF($EC$2:EC193,EC193)-1</f>
        <v>537</v>
      </c>
      <c r="EF193" s="4">
        <f>RANK(ED193,$ED$2:$ED$572)+COUNTIF($ED$2:ED193,ED193)-1</f>
        <v>222</v>
      </c>
    </row>
    <row r="194" spans="1:136" x14ac:dyDescent="0.3">
      <c r="A194" t="str">
        <f>IF(Holdet.dk!A194&lt;&gt;"",Holdet.dk!A194,"")</f>
        <v>Ederson Moraes</v>
      </c>
      <c r="B194" t="str">
        <f>INDEX(Holdet.dk!B:B,MATCH($A194,Holdet.dk!$A:$A,0))</f>
        <v>Manchester City</v>
      </c>
      <c r="C194" t="str">
        <f>INDEX(Holdet.dk!C:C,MATCH($A194,Holdet.dk!$A:$A,0))</f>
        <v>Goalkeeper</v>
      </c>
      <c r="D194" t="str">
        <f>INDEX(Holdet.dk!D:D,MATCH($A194,Holdet.dk!$A:$A,0))</f>
        <v>8.459.000</v>
      </c>
      <c r="E194" s="1">
        <f>IFERROR(_xlfn.NUMBERVALUE(INDEX(Holdet.dk!$E:$E,MATCH($A194,Holdet.dk!$A:$A,0)),","),0)</f>
        <v>3.2000000000000001E-2</v>
      </c>
      <c r="F194" t="str">
        <f>IF(INDEX(Lookup!H:H,MATCH('Master data'!A194,Lookup!G:G,0))=0,A194,INDEX(Lookup!H:H,MATCH('Master data'!A194,Lookup!G:G,0)))</f>
        <v>Ederson</v>
      </c>
      <c r="G194" t="str">
        <f>IFERROR(INDEX(Lookup!B:B,MATCH(INDEX(Rotowire!C:C,MATCH(F194,Rotowire!A:A,0)),Lookup!D:D,0)),"")</f>
        <v>Everton</v>
      </c>
      <c r="H194" s="5">
        <f t="shared" ref="H194:H257" si="212">_xlfn.NUMBERVALUE(D194,",")</f>
        <v>8459000</v>
      </c>
      <c r="I194" s="19">
        <f>IFERROR(INDEX('Team forecast'!$G$3:$I$22,MATCH($B194,'Team forecast'!$B$3:$B$22,0),MATCH(I$1,'Team forecast'!$G$2:$I$2,0)),0)</f>
        <v>0.86602870813397137</v>
      </c>
      <c r="J194" s="19">
        <f>IFERROR(INDEX('Team forecast'!$G$3:$I$22,MATCH($B194,'Team forecast'!$B$3:$B$22,0),MATCH(J$1,'Team forecast'!$G$2:$I$2,0)),0)</f>
        <v>1.118279569892473</v>
      </c>
      <c r="K194" s="19">
        <f>IFERROR(INDEX('Team forecast'!$G$3:$I$22,MATCH($B194,'Team forecast'!$B$3:$B$22,0),MATCH(K$1,'Team forecast'!$G$2:$I$2,0)),0)</f>
        <v>0.86208459014336625</v>
      </c>
      <c r="L194">
        <f>SUMIFS(Rotowire!E:E,Rotowire!$A:$A,'Master data'!$F194)</f>
        <v>95</v>
      </c>
      <c r="M194" s="2">
        <f>SUMIFS(Rotowire!F:F,Rotowire!$A:$A,'Master data'!$F194)*I194</f>
        <v>0</v>
      </c>
      <c r="N194" s="2">
        <f>SUMIFS(Rotowire!G:G,Rotowire!$A:$A,'Master data'!$F194)*I194</f>
        <v>1.7320574162679427E-2</v>
      </c>
      <c r="O194" s="2">
        <f>SUMIFS(Rotowire!I:I,Rotowire!$A:$A,'Master data'!$F194)*I194</f>
        <v>0</v>
      </c>
      <c r="P194" s="2">
        <f>SUMIFS(Rotowire!W:W,Rotowire!$A:$A,'Master data'!$F194)*K194</f>
        <v>0.35345468195878016</v>
      </c>
      <c r="Q194" s="2">
        <f>SUMIFS(Rotowire!Y:Y,Rotowire!$A:$A,'Master data'!$F194)*J194</f>
        <v>4.4060215053763434</v>
      </c>
      <c r="R194" s="2">
        <f>SUMIFS(Rotowire!AB:AB,Rotowire!$A:$A,'Master data'!$F194)</f>
        <v>0.03</v>
      </c>
      <c r="S194" s="2">
        <f>SUMIFS(Rotowire!AC:AC,Rotowire!$A:$A,'Master data'!$F194)</f>
        <v>0</v>
      </c>
      <c r="T194" s="2">
        <f>INDEX('Team forecast'!D$3:D$22,MATCH($B194,'Team forecast'!$B$3:$B$22,0))</f>
        <v>1.81</v>
      </c>
      <c r="U194" s="2">
        <f>INDEX('Team forecast'!E$3:E$22,MATCH($B194,'Team forecast'!$B$3:$B$22,0))</f>
        <v>1.04</v>
      </c>
      <c r="V194" s="2">
        <f>INDEX('Team forecast'!J$3:J$22,MATCH($B194,'Team forecast'!$B$3:$B$22,0))</f>
        <v>0.54869999999999997</v>
      </c>
      <c r="W194" s="2">
        <f>INDEX('Team forecast'!K$3:K$22,MATCH($B194,'Team forecast'!$B$3:$B$22,0))</f>
        <v>0.23649999999999999</v>
      </c>
      <c r="X194" s="2">
        <f>INDEX('Team forecast'!L$3:L$22,MATCH($B194,'Team forecast'!$B$3:$B$22,0))</f>
        <v>0.21479999999999999</v>
      </c>
      <c r="Y194" s="5">
        <f t="shared" ref="Y194:Y257" si="213">IF(L194&gt;95,7000*2,IF(L194&gt;0,7000,-5000))</f>
        <v>7000</v>
      </c>
      <c r="Z194" s="5">
        <f t="shared" ref="Z194:Z257" si="214">IF($Y194&gt;0,V194*25000,0)</f>
        <v>13717.5</v>
      </c>
      <c r="AA194" s="5">
        <f t="shared" ref="AA194:AA257" si="215">IF($Y194&gt;0,W194*5000,0)</f>
        <v>1182.5</v>
      </c>
      <c r="AB194" s="5">
        <f t="shared" ref="AB194:AB257" si="216">IF($Y194&gt;0,X194*(-15000),0)</f>
        <v>-3222</v>
      </c>
      <c r="AC194" s="5">
        <f t="shared" ref="AC194:AC257" si="217">IF(C194="Defense",M194*150000,IF(C194="Midfield",M194*125000,IF(C194="Striker",M194*100000,0)))</f>
        <v>0</v>
      </c>
      <c r="AD194" s="5">
        <f t="shared" si="154"/>
        <v>866.02870813397135</v>
      </c>
      <c r="AE194" s="5">
        <f t="shared" si="155"/>
        <v>0</v>
      </c>
      <c r="AF194" s="5">
        <f t="shared" ref="AF194:AF257" si="218">IF(C194="Goalkeeper",P194*75000,IF(C194="Defense",P194*50000,0))</f>
        <v>26509.101146908513</v>
      </c>
      <c r="AG194" s="5">
        <f t="shared" ref="AG194:AG257" si="219">IF(C194="Goalkeeper",Q194*5000,0)</f>
        <v>22030.107526881719</v>
      </c>
      <c r="AH194" s="5">
        <f t="shared" si="156"/>
        <v>-600</v>
      </c>
      <c r="AI194" s="5">
        <f t="shared" si="157"/>
        <v>0</v>
      </c>
      <c r="AJ194" s="5">
        <f t="shared" si="158"/>
        <v>18100</v>
      </c>
      <c r="AK194" s="5">
        <f t="shared" si="159"/>
        <v>-8320</v>
      </c>
      <c r="AL194" s="5">
        <f>IFERROR(SUM(Y194:AK194),-5000)*((Cockpit!$C$3)^0)</f>
        <v>77263.237381924206</v>
      </c>
      <c r="AM194" s="19">
        <f>INDEX('Team forecast'!$M$3:$AU$22,MATCH($B194,'Team forecast'!$B$3:$B$22,0),MATCH(AM$1,'Team forecast'!$M$2:$AU$2,0))</f>
        <v>0</v>
      </c>
      <c r="AN194" s="19">
        <f>INDEX('Team forecast'!$M$3:$AU$22,MATCH($B194,'Team forecast'!$B$3:$B$22,0),MATCH(AN$1,'Team forecast'!$M$2:$AU$2,0))</f>
        <v>0</v>
      </c>
      <c r="AO194" s="19">
        <f>INDEX('Team forecast'!$M$3:$AU$22,MATCH($B194,'Team forecast'!$B$3:$B$22,0),MATCH(AO$1,'Team forecast'!$M$2:$AU$2,0))</f>
        <v>0</v>
      </c>
      <c r="AP194" s="19">
        <f>INDEX('Team forecast'!$M$3:$AU$22,MATCH($B194,'Team forecast'!$B$3:$B$22,0),MATCH(AP$1,'Team forecast'!$M$2:$AU$2,0))</f>
        <v>0</v>
      </c>
      <c r="AQ194" s="5">
        <f t="shared" si="160"/>
        <v>7000</v>
      </c>
      <c r="AR194" s="5">
        <f>INDEX('Team forecast'!$M$3:$AU$22,MATCH($B194,'Team forecast'!$B$3:$B$22,0),MATCH(AR$1,'Team forecast'!$M$2:$AU$2,0))*IF($Y194&gt;0,25000,0)</f>
        <v>0</v>
      </c>
      <c r="AS194" s="5">
        <f>INDEX('Team forecast'!$M$3:$AU$22,MATCH($B194,'Team forecast'!$B$3:$B$22,0),MATCH(AS$1,'Team forecast'!$M$2:$AU$2,0))*IF($Y194&gt;0,5000,0)</f>
        <v>0</v>
      </c>
      <c r="AT194" s="5">
        <f>INDEX('Team forecast'!$M$3:$AU$22,MATCH($B194,'Team forecast'!$B$3:$B$22,0),MATCH(AT$1,'Team forecast'!$M$2:$AU$2,0))*IF($Y194&gt;0,-15000,0)</f>
        <v>0</v>
      </c>
      <c r="AU194" s="5">
        <f t="shared" si="161"/>
        <v>0</v>
      </c>
      <c r="AV194" s="5">
        <f t="shared" si="162"/>
        <v>0</v>
      </c>
      <c r="AW194" s="5">
        <f t="shared" si="163"/>
        <v>0</v>
      </c>
      <c r="AX194" s="5">
        <f t="shared" si="164"/>
        <v>0</v>
      </c>
      <c r="AY194" s="5">
        <f t="shared" si="165"/>
        <v>0</v>
      </c>
      <c r="AZ194" s="5">
        <f t="shared" si="166"/>
        <v>-600</v>
      </c>
      <c r="BA194" s="5">
        <f t="shared" si="167"/>
        <v>0</v>
      </c>
      <c r="BB194" s="5">
        <f t="shared" si="168"/>
        <v>0</v>
      </c>
      <c r="BC194" s="5">
        <f t="shared" si="169"/>
        <v>0</v>
      </c>
      <c r="BD194" s="5">
        <f>IFERROR(SUM(AR194:BC194),0)*((Cockpit!$C$3)^1)</f>
        <v>-420</v>
      </c>
      <c r="BE194" s="19">
        <f>INDEX('Team forecast'!$M$3:$AU$22,MATCH($B194,'Team forecast'!$B$3:$B$22,0),MATCH(BE$1,'Team forecast'!$M$2:$AU$2,0))</f>
        <v>0</v>
      </c>
      <c r="BF194" s="19">
        <f>INDEX('Team forecast'!$M$3:$AU$22,MATCH($B194,'Team forecast'!$B$3:$B$22,0),MATCH(BF$1,'Team forecast'!$M$2:$AU$2,0))</f>
        <v>0</v>
      </c>
      <c r="BG194" s="19">
        <f>INDEX('Team forecast'!$M$3:$AU$22,MATCH($B194,'Team forecast'!$B$3:$B$22,0),MATCH(BG$1,'Team forecast'!$M$2:$AU$2,0))</f>
        <v>0</v>
      </c>
      <c r="BH194" s="19">
        <f>INDEX('Team forecast'!$M$3:$AU$22,MATCH($B194,'Team forecast'!$B$3:$B$22,0),MATCH(BH$1,'Team forecast'!$M$2:$AU$2,0))</f>
        <v>0</v>
      </c>
      <c r="BI194" s="5">
        <f t="shared" si="170"/>
        <v>7000</v>
      </c>
      <c r="BJ194" s="5">
        <f>INDEX('Team forecast'!$M$3:$AU$22,MATCH($B194,'Team forecast'!$B$3:$B$22,0),MATCH(BJ$1,'Team forecast'!$M$2:$AU$2,0))*IF($Y194&gt;0,25000,0)</f>
        <v>0</v>
      </c>
      <c r="BK194" s="5">
        <f>INDEX('Team forecast'!$M$3:$AU$22,MATCH($B194,'Team forecast'!$B$3:$B$22,0),MATCH(BK$1,'Team forecast'!$M$2:$AU$2,0))*IF($Y194&gt;0,5000,0)</f>
        <v>0</v>
      </c>
      <c r="BL194" s="5">
        <f>INDEX('Team forecast'!$M$3:$AU$22,MATCH($B194,'Team forecast'!$B$3:$B$22,0),MATCH(BL$1,'Team forecast'!$M$2:$AU$2,0))*IF($Y194&gt;0,-15000,0)</f>
        <v>0</v>
      </c>
      <c r="BM194" s="5">
        <f t="shared" si="171"/>
        <v>0</v>
      </c>
      <c r="BN194" s="5">
        <f t="shared" si="172"/>
        <v>0</v>
      </c>
      <c r="BO194" s="5">
        <f t="shared" si="173"/>
        <v>0</v>
      </c>
      <c r="BP194" s="5">
        <f t="shared" si="174"/>
        <v>0</v>
      </c>
      <c r="BQ194" s="5">
        <f t="shared" si="175"/>
        <v>0</v>
      </c>
      <c r="BR194" s="5">
        <f t="shared" si="176"/>
        <v>-600</v>
      </c>
      <c r="BS194" s="5">
        <f t="shared" si="177"/>
        <v>0</v>
      </c>
      <c r="BT194" s="5">
        <f t="shared" si="178"/>
        <v>0</v>
      </c>
      <c r="BU194" s="5">
        <f t="shared" si="179"/>
        <v>0</v>
      </c>
      <c r="BV194" s="5">
        <f>IFERROR(SUM(BJ194:BU194),0)*((Cockpit!$C$3)^2)</f>
        <v>-293.99999999999994</v>
      </c>
      <c r="BW194" s="19">
        <f>INDEX('Team forecast'!$M$3:$AU$22,MATCH($B194,'Team forecast'!$B$3:$B$22,0),MATCH(BW$1,'Team forecast'!$M$2:$AU$2,0))</f>
        <v>0</v>
      </c>
      <c r="BX194" s="19">
        <f>INDEX('Team forecast'!$M$3:$AU$22,MATCH($B194,'Team forecast'!$B$3:$B$22,0),MATCH(BX$1,'Team forecast'!$M$2:$AU$2,0))</f>
        <v>0</v>
      </c>
      <c r="BY194" s="19">
        <f>INDEX('Team forecast'!$M$3:$AU$22,MATCH($B194,'Team forecast'!$B$3:$B$22,0),MATCH(BY$1,'Team forecast'!$M$2:$AU$2,0))</f>
        <v>0</v>
      </c>
      <c r="BZ194" s="19">
        <f>INDEX('Team forecast'!$M$3:$AU$22,MATCH($B194,'Team forecast'!$B$3:$B$22,0),MATCH(BZ$1,'Team forecast'!$M$2:$AU$2,0))</f>
        <v>0</v>
      </c>
      <c r="CA194" s="5">
        <f t="shared" si="180"/>
        <v>7000</v>
      </c>
      <c r="CB194" s="5">
        <f>INDEX('Team forecast'!$M$3:$AU$22,MATCH($B194,'Team forecast'!$B$3:$B$22,0),MATCH(CB$1,'Team forecast'!$M$2:$AU$2,0))*IF($Y194&gt;0,25000,0)</f>
        <v>0</v>
      </c>
      <c r="CC194" s="5">
        <f>INDEX('Team forecast'!$M$3:$AU$22,MATCH($B194,'Team forecast'!$B$3:$B$22,0),MATCH(CC$1,'Team forecast'!$M$2:$AU$2,0))*IF($Y194&gt;0,5000,0)</f>
        <v>0</v>
      </c>
      <c r="CD194" s="5">
        <f>INDEX('Team forecast'!$M$3:$AU$22,MATCH($B194,'Team forecast'!$B$3:$B$22,0),MATCH(CD$1,'Team forecast'!$M$2:$AU$2,0))*IF($Y194&gt;0,-15000,0)</f>
        <v>0</v>
      </c>
      <c r="CE194" s="5">
        <f t="shared" si="181"/>
        <v>0</v>
      </c>
      <c r="CF194" s="5">
        <f t="shared" si="182"/>
        <v>0</v>
      </c>
      <c r="CG194" s="5">
        <f t="shared" si="183"/>
        <v>0</v>
      </c>
      <c r="CH194" s="5">
        <f t="shared" si="184"/>
        <v>0</v>
      </c>
      <c r="CI194" s="5">
        <f t="shared" si="185"/>
        <v>0</v>
      </c>
      <c r="CJ194" s="5">
        <f t="shared" si="186"/>
        <v>-600</v>
      </c>
      <c r="CK194" s="5">
        <f t="shared" si="187"/>
        <v>0</v>
      </c>
      <c r="CL194" s="5">
        <f t="shared" si="188"/>
        <v>0</v>
      </c>
      <c r="CM194" s="5">
        <f t="shared" si="189"/>
        <v>0</v>
      </c>
      <c r="CN194" s="5">
        <f>IFERROR(SUM(CB194:CM194),0)*((Cockpit!$C$3)^3)</f>
        <v>-205.79999999999995</v>
      </c>
      <c r="CO194" s="19">
        <f>INDEX('Team forecast'!$M$3:$AU$22,MATCH($B194,'Team forecast'!$B$3:$B$22,0),MATCH(CO$1,'Team forecast'!$M$2:$AU$2,0))</f>
        <v>0</v>
      </c>
      <c r="CP194" s="19">
        <f>INDEX('Team forecast'!$M$3:$AU$22,MATCH($B194,'Team forecast'!$B$3:$B$22,0),MATCH(CP$1,'Team forecast'!$M$2:$AU$2,0))</f>
        <v>0</v>
      </c>
      <c r="CQ194" s="19">
        <f>INDEX('Team forecast'!$M$3:$AU$22,MATCH($B194,'Team forecast'!$B$3:$B$22,0),MATCH(CQ$1,'Team forecast'!$M$2:$AU$2,0))</f>
        <v>0</v>
      </c>
      <c r="CR194" s="19">
        <f>INDEX('Team forecast'!$M$3:$AU$22,MATCH($B194,'Team forecast'!$B$3:$B$22,0),MATCH(CR$1,'Team forecast'!$M$2:$AU$2,0))</f>
        <v>0</v>
      </c>
      <c r="CS194" s="5">
        <f t="shared" si="190"/>
        <v>7000</v>
      </c>
      <c r="CT194" s="5">
        <f>INDEX('Team forecast'!$M$3:$AU$22,MATCH($B194,'Team forecast'!$B$3:$B$22,0),MATCH(CT$1,'Team forecast'!$M$2:$AU$2,0))*IF($Y194&gt;0,25000,0)</f>
        <v>0</v>
      </c>
      <c r="CU194" s="5">
        <f>INDEX('Team forecast'!$M$3:$AU$22,MATCH($B194,'Team forecast'!$B$3:$B$22,0),MATCH(CU$1,'Team forecast'!$M$2:$AU$2,0))*IF($Y194&gt;0,5000,0)</f>
        <v>0</v>
      </c>
      <c r="CV194" s="5">
        <f>INDEX('Team forecast'!$M$3:$AU$22,MATCH($B194,'Team forecast'!$B$3:$B$22,0),MATCH(CV$1,'Team forecast'!$M$2:$AU$2,0))*IF($Y194&gt;0,-15000,0)</f>
        <v>0</v>
      </c>
      <c r="CW194" s="5">
        <f t="shared" si="191"/>
        <v>0</v>
      </c>
      <c r="CX194" s="5">
        <f t="shared" si="192"/>
        <v>0</v>
      </c>
      <c r="CY194" s="5">
        <f t="shared" si="193"/>
        <v>0</v>
      </c>
      <c r="CZ194" s="5">
        <f t="shared" si="194"/>
        <v>0</v>
      </c>
      <c r="DA194" s="5">
        <f t="shared" si="195"/>
        <v>0</v>
      </c>
      <c r="DB194" s="5">
        <f t="shared" si="196"/>
        <v>-600</v>
      </c>
      <c r="DC194" s="5">
        <f t="shared" si="197"/>
        <v>0</v>
      </c>
      <c r="DD194" s="5">
        <f t="shared" si="198"/>
        <v>0</v>
      </c>
      <c r="DE194" s="5">
        <f t="shared" si="199"/>
        <v>0</v>
      </c>
      <c r="DF194" s="5">
        <f>IFERROR(SUM(CT194:DE194),0)*((Cockpit!$C$3)^4)</f>
        <v>-144.05999999999995</v>
      </c>
      <c r="DG194" s="19">
        <f>INDEX('Team forecast'!$M$3:$AU$22,MATCH($B194,'Team forecast'!$B$3:$B$22,0),MATCH(DG$1,'Team forecast'!$M$2:$AU$2,0))</f>
        <v>0</v>
      </c>
      <c r="DH194" s="19">
        <f>INDEX('Team forecast'!$M$3:$AU$22,MATCH($B194,'Team forecast'!$B$3:$B$22,0),MATCH(DH$1,'Team forecast'!$M$2:$AU$2,0))</f>
        <v>0</v>
      </c>
      <c r="DI194" s="19">
        <f>INDEX('Team forecast'!$M$3:$AU$22,MATCH($B194,'Team forecast'!$B$3:$B$22,0),MATCH(DI$1,'Team forecast'!$M$2:$AU$2,0))</f>
        <v>0</v>
      </c>
      <c r="DJ194" s="19">
        <f>INDEX('Team forecast'!$M$3:$AU$22,MATCH($B194,'Team forecast'!$B$3:$B$22,0),MATCH(DJ$1,'Team forecast'!$M$2:$AU$2,0))</f>
        <v>0</v>
      </c>
      <c r="DK194" s="5">
        <f t="shared" si="200"/>
        <v>7000</v>
      </c>
      <c r="DL194" s="5">
        <f>INDEX('Team forecast'!$M$3:$AU$22,MATCH($B194,'Team forecast'!$B$3:$B$22,0),MATCH(DL$1,'Team forecast'!$M$2:$AU$2,0))*IF($Y194&gt;0,25000,0)</f>
        <v>0</v>
      </c>
      <c r="DM194" s="5">
        <f>INDEX('Team forecast'!$M$3:$AU$22,MATCH($B194,'Team forecast'!$B$3:$B$22,0),MATCH(DM$1,'Team forecast'!$M$2:$AU$2,0))*IF($Y194&gt;0,5000,0)</f>
        <v>0</v>
      </c>
      <c r="DN194" s="5">
        <f>INDEX('Team forecast'!$M$3:$AU$22,MATCH($B194,'Team forecast'!$B$3:$B$22,0),MATCH(DN$1,'Team forecast'!$M$2:$AU$2,0))*IF($Y194&gt;0,-15000,0)</f>
        <v>0</v>
      </c>
      <c r="DO194" s="5">
        <f t="shared" si="201"/>
        <v>0</v>
      </c>
      <c r="DP194" s="5">
        <f t="shared" si="202"/>
        <v>0</v>
      </c>
      <c r="DQ194" s="5">
        <f t="shared" si="203"/>
        <v>0</v>
      </c>
      <c r="DR194" s="5">
        <f t="shared" si="204"/>
        <v>0</v>
      </c>
      <c r="DS194" s="5">
        <f t="shared" si="205"/>
        <v>0</v>
      </c>
      <c r="DT194" s="5">
        <f t="shared" si="206"/>
        <v>-600</v>
      </c>
      <c r="DU194" s="5">
        <f t="shared" si="207"/>
        <v>0</v>
      </c>
      <c r="DV194" s="5">
        <f t="shared" si="208"/>
        <v>0</v>
      </c>
      <c r="DW194" s="5">
        <f t="shared" si="209"/>
        <v>0</v>
      </c>
      <c r="DX194" s="5">
        <f>IFERROR(SUM(DL194:DW194),0)*((Cockpit!$C$3)^5)</f>
        <v>-100.84199999999997</v>
      </c>
      <c r="DY194" s="5">
        <f t="shared" si="210"/>
        <v>76098.535381924201</v>
      </c>
      <c r="DZ194" s="5" t="str">
        <f>IF(ISERROR(MATCH(A194,'Current squad'!B:B,0)),"No","Yes")</f>
        <v>No</v>
      </c>
      <c r="EA194" s="5" cm="1">
        <f t="array" ref="EA194">IFERROR(_xlfn.IFS(DZ194="Yes",0,DZ194="No",H194*1%),999999)</f>
        <v>84590</v>
      </c>
      <c r="EB194" s="5">
        <f t="shared" ref="EB194:EB257" si="220">H194+EA194</f>
        <v>8543590</v>
      </c>
      <c r="EC194" s="5">
        <f t="shared" si="211"/>
        <v>-8491.4646180757991</v>
      </c>
      <c r="ED194" s="1">
        <f t="shared" ref="ED194:ED257" si="221">IFERROR(EC194/H194,-100%)</f>
        <v>-1.0038378789544626E-3</v>
      </c>
      <c r="EE194" s="5">
        <f>RANK(EC194,$EC$2:$EC$572)+COUNTIF($EC$2:EC194,EC194)-1</f>
        <v>102</v>
      </c>
      <c r="EF194" s="4">
        <f>RANK(ED194,$ED$2:$ED$572)+COUNTIF($ED$2:ED194,ED194)-1</f>
        <v>89</v>
      </c>
    </row>
    <row r="195" spans="1:136" x14ac:dyDescent="0.3">
      <c r="A195" t="str">
        <f>IF(Holdet.dk!A195&lt;&gt;"",Holdet.dk!A195,"")</f>
        <v>Tom Cairney</v>
      </c>
      <c r="B195" t="str">
        <f>INDEX(Holdet.dk!B:B,MATCH($A195,Holdet.dk!$A:$A,0))</f>
        <v>Fulham</v>
      </c>
      <c r="C195" t="str">
        <f>INDEX(Holdet.dk!C:C,MATCH($A195,Holdet.dk!$A:$A,0))</f>
        <v>Midfield</v>
      </c>
      <c r="D195" t="str">
        <f>INDEX(Holdet.dk!D:D,MATCH($A195,Holdet.dk!$A:$A,0))</f>
        <v>2.890.000</v>
      </c>
      <c r="E195" s="1">
        <f>IFERROR(_xlfn.NUMBERVALUE(INDEX(Holdet.dk!$E:$E,MATCH($A195,Holdet.dk!$A:$A,0)),","),0)</f>
        <v>1E-3</v>
      </c>
      <c r="F195" t="str">
        <f>IF(INDEX(Lookup!H:H,MATCH('Master data'!A195,Lookup!G:G,0))=0,A195,INDEX(Lookup!H:H,MATCH('Master data'!A195,Lookup!G:G,0)))</f>
        <v>Tom Cairney</v>
      </c>
      <c r="G195" t="str">
        <f>IFERROR(INDEX(Lookup!B:B,MATCH(INDEX(Rotowire!C:C,MATCH(F195,Rotowire!A:A,0)),Lookup!D:D,0)),"")</f>
        <v/>
      </c>
      <c r="H195" s="5">
        <f t="shared" si="212"/>
        <v>2890000</v>
      </c>
      <c r="I195" s="19">
        <f>IFERROR(INDEX('Team forecast'!$G$3:$I$22,MATCH($B195,'Team forecast'!$B$3:$B$22,0),MATCH(I$1,'Team forecast'!$G$2:$I$2,0)),0)</f>
        <v>0.79881656804733725</v>
      </c>
      <c r="J195" s="19">
        <f>IFERROR(INDEX('Team forecast'!$G$3:$I$22,MATCH($B195,'Team forecast'!$B$3:$B$22,0),MATCH(J$1,'Team forecast'!$G$2:$I$2,0)),0)</f>
        <v>0.8913043478260867</v>
      </c>
      <c r="K195" s="19">
        <f>IFERROR(INDEX('Team forecast'!$G$3:$I$22,MATCH($B195,'Team forecast'!$B$3:$B$22,0),MATCH(K$1,'Team forecast'!$G$2:$I$2,0)),0)</f>
        <v>1.1691703107234377</v>
      </c>
      <c r="L195">
        <f>SUMIFS(Rotowire!E:E,Rotowire!$A:$A,'Master data'!$F195)</f>
        <v>0</v>
      </c>
      <c r="M195" s="2">
        <f>SUMIFS(Rotowire!F:F,Rotowire!$A:$A,'Master data'!$F195)*I195</f>
        <v>0</v>
      </c>
      <c r="N195" s="2">
        <f>SUMIFS(Rotowire!G:G,Rotowire!$A:$A,'Master data'!$F195)*I195</f>
        <v>0</v>
      </c>
      <c r="O195" s="2">
        <f>SUMIFS(Rotowire!I:I,Rotowire!$A:$A,'Master data'!$F195)*I195</f>
        <v>0</v>
      </c>
      <c r="P195" s="2">
        <f>SUMIFS(Rotowire!W:W,Rotowire!$A:$A,'Master data'!$F195)*K195</f>
        <v>0</v>
      </c>
      <c r="Q195" s="2">
        <f>SUMIFS(Rotowire!Y:Y,Rotowire!$A:$A,'Master data'!$F195)*J195</f>
        <v>0</v>
      </c>
      <c r="R195" s="2">
        <f>SUMIFS(Rotowire!AB:AB,Rotowire!$A:$A,'Master data'!$F195)</f>
        <v>0</v>
      </c>
      <c r="S195" s="2">
        <f>SUMIFS(Rotowire!AC:AC,Rotowire!$A:$A,'Master data'!$F195)</f>
        <v>0</v>
      </c>
      <c r="T195" s="2">
        <f>INDEX('Team forecast'!D$3:D$22,MATCH($B195,'Team forecast'!$B$3:$B$22,0))</f>
        <v>1.35</v>
      </c>
      <c r="U195" s="2">
        <f>INDEX('Team forecast'!E$3:E$22,MATCH($B195,'Team forecast'!$B$3:$B$22,0))</f>
        <v>1.23</v>
      </c>
      <c r="V195" s="2">
        <f>INDEX('Team forecast'!J$3:J$22,MATCH($B195,'Team forecast'!$B$3:$B$22,0))</f>
        <v>0.39200000000000002</v>
      </c>
      <c r="W195" s="2">
        <f>INDEX('Team forecast'!K$3:K$22,MATCH($B195,'Team forecast'!$B$3:$B$22,0))</f>
        <v>0.2712</v>
      </c>
      <c r="X195" s="2">
        <f>INDEX('Team forecast'!L$3:L$22,MATCH($B195,'Team forecast'!$B$3:$B$22,0))</f>
        <v>0.33679999999999999</v>
      </c>
      <c r="Y195" s="5">
        <f t="shared" si="213"/>
        <v>-5000</v>
      </c>
      <c r="Z195" s="5">
        <f t="shared" si="214"/>
        <v>0</v>
      </c>
      <c r="AA195" s="5">
        <f t="shared" si="215"/>
        <v>0</v>
      </c>
      <c r="AB195" s="5">
        <f t="shared" si="216"/>
        <v>0</v>
      </c>
      <c r="AC195" s="5">
        <f t="shared" si="217"/>
        <v>0</v>
      </c>
      <c r="AD195" s="5">
        <f t="shared" ref="AD195:AD258" si="222">N195*50000</f>
        <v>0</v>
      </c>
      <c r="AE195" s="5">
        <f t="shared" ref="AE195:AE258" si="223">O195*10000</f>
        <v>0</v>
      </c>
      <c r="AF195" s="5">
        <f t="shared" si="218"/>
        <v>0</v>
      </c>
      <c r="AG195" s="5">
        <f t="shared" si="219"/>
        <v>0</v>
      </c>
      <c r="AH195" s="5">
        <f t="shared" ref="AH195:AH258" si="224">R195*(-20000)</f>
        <v>0</v>
      </c>
      <c r="AI195" s="5">
        <f t="shared" ref="AI195:AI258" si="225">S195*(-50000)</f>
        <v>0</v>
      </c>
      <c r="AJ195" s="5">
        <f t="shared" ref="AJ195:AJ258" si="226">IF(L195&gt;0,T195*10000,0)</f>
        <v>0</v>
      </c>
      <c r="AK195" s="5">
        <f t="shared" ref="AK195:AK258" si="227">IF(L195&gt;0,U195*(-8000),0)</f>
        <v>0</v>
      </c>
      <c r="AL195" s="5">
        <f>IFERROR(SUM(Y195:AK195),-5000)*((Cockpit!$C$3)^0)</f>
        <v>-5000</v>
      </c>
      <c r="AM195" s="19">
        <f>INDEX('Team forecast'!$M$3:$AU$22,MATCH($B195,'Team forecast'!$B$3:$B$22,0),MATCH(AM$1,'Team forecast'!$M$2:$AU$2,0))</f>
        <v>0</v>
      </c>
      <c r="AN195" s="19">
        <f>INDEX('Team forecast'!$M$3:$AU$22,MATCH($B195,'Team forecast'!$B$3:$B$22,0),MATCH(AN$1,'Team forecast'!$M$2:$AU$2,0))</f>
        <v>0</v>
      </c>
      <c r="AO195" s="19">
        <f>INDEX('Team forecast'!$M$3:$AU$22,MATCH($B195,'Team forecast'!$B$3:$B$22,0),MATCH(AO$1,'Team forecast'!$M$2:$AU$2,0))</f>
        <v>0</v>
      </c>
      <c r="AP195" s="19">
        <f>INDEX('Team forecast'!$M$3:$AU$22,MATCH($B195,'Team forecast'!$B$3:$B$22,0),MATCH(AP$1,'Team forecast'!$M$2:$AU$2,0))</f>
        <v>0</v>
      </c>
      <c r="AQ195" s="5">
        <f t="shared" ref="AQ195:AQ258" si="228">Y195</f>
        <v>-5000</v>
      </c>
      <c r="AR195" s="5">
        <f>INDEX('Team forecast'!$M$3:$AU$22,MATCH($B195,'Team forecast'!$B$3:$B$22,0),MATCH(AR$1,'Team forecast'!$M$2:$AU$2,0))*IF($Y195&gt;0,25000,0)</f>
        <v>0</v>
      </c>
      <c r="AS195" s="5">
        <f>INDEX('Team forecast'!$M$3:$AU$22,MATCH($B195,'Team forecast'!$B$3:$B$22,0),MATCH(AS$1,'Team forecast'!$M$2:$AU$2,0))*IF($Y195&gt;0,5000,0)</f>
        <v>0</v>
      </c>
      <c r="AT195" s="5">
        <f>INDEX('Team forecast'!$M$3:$AU$22,MATCH($B195,'Team forecast'!$B$3:$B$22,0),MATCH(AT$1,'Team forecast'!$M$2:$AU$2,0))*IF($Y195&gt;0,-15000,0)</f>
        <v>0</v>
      </c>
      <c r="AU195" s="5">
        <f t="shared" ref="AU195:AU258" si="229">AC195*$AM195</f>
        <v>0</v>
      </c>
      <c r="AV195" s="5">
        <f t="shared" ref="AV195:AV258" si="230">AD195*$AM195</f>
        <v>0</v>
      </c>
      <c r="AW195" s="5">
        <f t="shared" ref="AW195:AW258" si="231">AE195*$AM195</f>
        <v>0</v>
      </c>
      <c r="AX195" s="5">
        <f t="shared" ref="AX195:AX258" si="232">AF195*AO195</f>
        <v>0</v>
      </c>
      <c r="AY195" s="5">
        <f t="shared" ref="AY195:AY258" si="233">AG195*AN195</f>
        <v>0</v>
      </c>
      <c r="AZ195" s="5">
        <f t="shared" ref="AZ195:AZ258" si="234">AH195</f>
        <v>0</v>
      </c>
      <c r="BA195" s="5">
        <f t="shared" ref="BA195:BA258" si="235">AI195</f>
        <v>0</v>
      </c>
      <c r="BB195" s="5">
        <f t="shared" ref="BB195:BB258" si="236">AJ195*AM195</f>
        <v>0</v>
      </c>
      <c r="BC195" s="5">
        <f t="shared" ref="BC195:BC258" si="237">AK195*AN195</f>
        <v>0</v>
      </c>
      <c r="BD195" s="5">
        <f>IFERROR(SUM(AR195:BC195),0)*((Cockpit!$C$3)^1)</f>
        <v>0</v>
      </c>
      <c r="BE195" s="19">
        <f>INDEX('Team forecast'!$M$3:$AU$22,MATCH($B195,'Team forecast'!$B$3:$B$22,0),MATCH(BE$1,'Team forecast'!$M$2:$AU$2,0))</f>
        <v>0</v>
      </c>
      <c r="BF195" s="19">
        <f>INDEX('Team forecast'!$M$3:$AU$22,MATCH($B195,'Team forecast'!$B$3:$B$22,0),MATCH(BF$1,'Team forecast'!$M$2:$AU$2,0))</f>
        <v>0</v>
      </c>
      <c r="BG195" s="19">
        <f>INDEX('Team forecast'!$M$3:$AU$22,MATCH($B195,'Team forecast'!$B$3:$B$22,0),MATCH(BG$1,'Team forecast'!$M$2:$AU$2,0))</f>
        <v>0</v>
      </c>
      <c r="BH195" s="19">
        <f>INDEX('Team forecast'!$M$3:$AU$22,MATCH($B195,'Team forecast'!$B$3:$B$22,0),MATCH(BH$1,'Team forecast'!$M$2:$AU$2,0))</f>
        <v>0</v>
      </c>
      <c r="BI195" s="5">
        <f t="shared" ref="BI195:BI258" si="238">AQ195</f>
        <v>-5000</v>
      </c>
      <c r="BJ195" s="5">
        <f>INDEX('Team forecast'!$M$3:$AU$22,MATCH($B195,'Team forecast'!$B$3:$B$22,0),MATCH(BJ$1,'Team forecast'!$M$2:$AU$2,0))*IF($Y195&gt;0,25000,0)</f>
        <v>0</v>
      </c>
      <c r="BK195" s="5">
        <f>INDEX('Team forecast'!$M$3:$AU$22,MATCH($B195,'Team forecast'!$B$3:$B$22,0),MATCH(BK$1,'Team forecast'!$M$2:$AU$2,0))*IF($Y195&gt;0,5000,0)</f>
        <v>0</v>
      </c>
      <c r="BL195" s="5">
        <f>INDEX('Team forecast'!$M$3:$AU$22,MATCH($B195,'Team forecast'!$B$3:$B$22,0),MATCH(BL$1,'Team forecast'!$M$2:$AU$2,0))*IF($Y195&gt;0,-15000,0)</f>
        <v>0</v>
      </c>
      <c r="BM195" s="5">
        <f t="shared" ref="BM195:BM258" si="239">$AC195*BE195</f>
        <v>0</v>
      </c>
      <c r="BN195" s="5">
        <f t="shared" ref="BN195:BN258" si="240">$AD195*BE195</f>
        <v>0</v>
      </c>
      <c r="BO195" s="5">
        <f t="shared" ref="BO195:BO258" si="241">$AE195*BE195</f>
        <v>0</v>
      </c>
      <c r="BP195" s="5">
        <f t="shared" ref="BP195:BP258" si="242">$AF195*BG195</f>
        <v>0</v>
      </c>
      <c r="BQ195" s="5">
        <f t="shared" ref="BQ195:BQ258" si="243">$AG195*BF195</f>
        <v>0</v>
      </c>
      <c r="BR195" s="5">
        <f t="shared" ref="BR195:BR258" si="244">$AH195</f>
        <v>0</v>
      </c>
      <c r="BS195" s="5">
        <f t="shared" ref="BS195:BS258" si="245">$AI195</f>
        <v>0</v>
      </c>
      <c r="BT195" s="5">
        <f t="shared" ref="BT195:BT258" si="246">$AJ195*BE195</f>
        <v>0</v>
      </c>
      <c r="BU195" s="5">
        <f t="shared" ref="BU195:BU258" si="247">$AK195*BF195</f>
        <v>0</v>
      </c>
      <c r="BV195" s="5">
        <f>IFERROR(SUM(BJ195:BU195),0)*((Cockpit!$C$3)^2)</f>
        <v>0</v>
      </c>
      <c r="BW195" s="19">
        <f>INDEX('Team forecast'!$M$3:$AU$22,MATCH($B195,'Team forecast'!$B$3:$B$22,0),MATCH(BW$1,'Team forecast'!$M$2:$AU$2,0))</f>
        <v>0</v>
      </c>
      <c r="BX195" s="19">
        <f>INDEX('Team forecast'!$M$3:$AU$22,MATCH($B195,'Team forecast'!$B$3:$B$22,0),MATCH(BX$1,'Team forecast'!$M$2:$AU$2,0))</f>
        <v>0</v>
      </c>
      <c r="BY195" s="19">
        <f>INDEX('Team forecast'!$M$3:$AU$22,MATCH($B195,'Team forecast'!$B$3:$B$22,0),MATCH(BY$1,'Team forecast'!$M$2:$AU$2,0))</f>
        <v>0</v>
      </c>
      <c r="BZ195" s="19">
        <f>INDEX('Team forecast'!$M$3:$AU$22,MATCH($B195,'Team forecast'!$B$3:$B$22,0),MATCH(BZ$1,'Team forecast'!$M$2:$AU$2,0))</f>
        <v>0</v>
      </c>
      <c r="CA195" s="5">
        <f t="shared" ref="CA195:CA258" si="248">BI195</f>
        <v>-5000</v>
      </c>
      <c r="CB195" s="5">
        <f>INDEX('Team forecast'!$M$3:$AU$22,MATCH($B195,'Team forecast'!$B$3:$B$22,0),MATCH(CB$1,'Team forecast'!$M$2:$AU$2,0))*IF($Y195&gt;0,25000,0)</f>
        <v>0</v>
      </c>
      <c r="CC195" s="5">
        <f>INDEX('Team forecast'!$M$3:$AU$22,MATCH($B195,'Team forecast'!$B$3:$B$22,0),MATCH(CC$1,'Team forecast'!$M$2:$AU$2,0))*IF($Y195&gt;0,5000,0)</f>
        <v>0</v>
      </c>
      <c r="CD195" s="5">
        <f>INDEX('Team forecast'!$M$3:$AU$22,MATCH($B195,'Team forecast'!$B$3:$B$22,0),MATCH(CD$1,'Team forecast'!$M$2:$AU$2,0))*IF($Y195&gt;0,-15000,0)</f>
        <v>0</v>
      </c>
      <c r="CE195" s="5">
        <f t="shared" ref="CE195:CE258" si="249">$AC195*BW195</f>
        <v>0</v>
      </c>
      <c r="CF195" s="5">
        <f t="shared" ref="CF195:CF258" si="250">$AD195*BW195</f>
        <v>0</v>
      </c>
      <c r="CG195" s="5">
        <f t="shared" ref="CG195:CG258" si="251">$AE195*BW195</f>
        <v>0</v>
      </c>
      <c r="CH195" s="5">
        <f t="shared" ref="CH195:CH258" si="252">$AF195*BY195</f>
        <v>0</v>
      </c>
      <c r="CI195" s="5">
        <f t="shared" ref="CI195:CI258" si="253">$AG195*BX195</f>
        <v>0</v>
      </c>
      <c r="CJ195" s="5">
        <f t="shared" ref="CJ195:CJ258" si="254">$AH195</f>
        <v>0</v>
      </c>
      <c r="CK195" s="5">
        <f t="shared" ref="CK195:CK258" si="255">$AI195</f>
        <v>0</v>
      </c>
      <c r="CL195" s="5">
        <f t="shared" ref="CL195:CL258" si="256">$AJ195*BW195</f>
        <v>0</v>
      </c>
      <c r="CM195" s="5">
        <f t="shared" ref="CM195:CM258" si="257">$AK195*BX195</f>
        <v>0</v>
      </c>
      <c r="CN195" s="5">
        <f>IFERROR(SUM(CB195:CM195),0)*((Cockpit!$C$3)^3)</f>
        <v>0</v>
      </c>
      <c r="CO195" s="19">
        <f>INDEX('Team forecast'!$M$3:$AU$22,MATCH($B195,'Team forecast'!$B$3:$B$22,0),MATCH(CO$1,'Team forecast'!$M$2:$AU$2,0))</f>
        <v>0</v>
      </c>
      <c r="CP195" s="19">
        <f>INDEX('Team forecast'!$M$3:$AU$22,MATCH($B195,'Team forecast'!$B$3:$B$22,0),MATCH(CP$1,'Team forecast'!$M$2:$AU$2,0))</f>
        <v>0</v>
      </c>
      <c r="CQ195" s="19">
        <f>INDEX('Team forecast'!$M$3:$AU$22,MATCH($B195,'Team forecast'!$B$3:$B$22,0),MATCH(CQ$1,'Team forecast'!$M$2:$AU$2,0))</f>
        <v>0</v>
      </c>
      <c r="CR195" s="19">
        <f>INDEX('Team forecast'!$M$3:$AU$22,MATCH($B195,'Team forecast'!$B$3:$B$22,0),MATCH(CR$1,'Team forecast'!$M$2:$AU$2,0))</f>
        <v>0</v>
      </c>
      <c r="CS195" s="5">
        <f t="shared" ref="CS195:CS258" si="258">CA195</f>
        <v>-5000</v>
      </c>
      <c r="CT195" s="5">
        <f>INDEX('Team forecast'!$M$3:$AU$22,MATCH($B195,'Team forecast'!$B$3:$B$22,0),MATCH(CT$1,'Team forecast'!$M$2:$AU$2,0))*IF($Y195&gt;0,25000,0)</f>
        <v>0</v>
      </c>
      <c r="CU195" s="5">
        <f>INDEX('Team forecast'!$M$3:$AU$22,MATCH($B195,'Team forecast'!$B$3:$B$22,0),MATCH(CU$1,'Team forecast'!$M$2:$AU$2,0))*IF($Y195&gt;0,5000,0)</f>
        <v>0</v>
      </c>
      <c r="CV195" s="5">
        <f>INDEX('Team forecast'!$M$3:$AU$22,MATCH($B195,'Team forecast'!$B$3:$B$22,0),MATCH(CV$1,'Team forecast'!$M$2:$AU$2,0))*IF($Y195&gt;0,-15000,0)</f>
        <v>0</v>
      </c>
      <c r="CW195" s="5">
        <f t="shared" ref="CW195:CW258" si="259">$AC195*CO195</f>
        <v>0</v>
      </c>
      <c r="CX195" s="5">
        <f t="shared" ref="CX195:CX258" si="260">$AD195*CO195</f>
        <v>0</v>
      </c>
      <c r="CY195" s="5">
        <f t="shared" ref="CY195:CY258" si="261">$AE195*CO195</f>
        <v>0</v>
      </c>
      <c r="CZ195" s="5">
        <f t="shared" ref="CZ195:CZ258" si="262">$AF195*CQ195</f>
        <v>0</v>
      </c>
      <c r="DA195" s="5">
        <f t="shared" ref="DA195:DA258" si="263">$AG195*CP195</f>
        <v>0</v>
      </c>
      <c r="DB195" s="5">
        <f t="shared" ref="DB195:DB258" si="264">$AH195</f>
        <v>0</v>
      </c>
      <c r="DC195" s="5">
        <f t="shared" ref="DC195:DC258" si="265">$AI195</f>
        <v>0</v>
      </c>
      <c r="DD195" s="5">
        <f t="shared" ref="DD195:DD258" si="266">$AJ195*CO195</f>
        <v>0</v>
      </c>
      <c r="DE195" s="5">
        <f t="shared" ref="DE195:DE258" si="267">$AK195*CP195</f>
        <v>0</v>
      </c>
      <c r="DF195" s="5">
        <f>IFERROR(SUM(CT195:DE195),0)*((Cockpit!$C$3)^4)</f>
        <v>0</v>
      </c>
      <c r="DG195" s="19">
        <f>INDEX('Team forecast'!$M$3:$AU$22,MATCH($B195,'Team forecast'!$B$3:$B$22,0),MATCH(DG$1,'Team forecast'!$M$2:$AU$2,0))</f>
        <v>0</v>
      </c>
      <c r="DH195" s="19">
        <f>INDEX('Team forecast'!$M$3:$AU$22,MATCH($B195,'Team forecast'!$B$3:$B$22,0),MATCH(DH$1,'Team forecast'!$M$2:$AU$2,0))</f>
        <v>0</v>
      </c>
      <c r="DI195" s="19">
        <f>INDEX('Team forecast'!$M$3:$AU$22,MATCH($B195,'Team forecast'!$B$3:$B$22,0),MATCH(DI$1,'Team forecast'!$M$2:$AU$2,0))</f>
        <v>0</v>
      </c>
      <c r="DJ195" s="19">
        <f>INDEX('Team forecast'!$M$3:$AU$22,MATCH($B195,'Team forecast'!$B$3:$B$22,0),MATCH(DJ$1,'Team forecast'!$M$2:$AU$2,0))</f>
        <v>0</v>
      </c>
      <c r="DK195" s="5">
        <f t="shared" ref="DK195:DK258" si="268">CS195</f>
        <v>-5000</v>
      </c>
      <c r="DL195" s="5">
        <f>INDEX('Team forecast'!$M$3:$AU$22,MATCH($B195,'Team forecast'!$B$3:$B$22,0),MATCH(DL$1,'Team forecast'!$M$2:$AU$2,0))*IF($Y195&gt;0,25000,0)</f>
        <v>0</v>
      </c>
      <c r="DM195" s="5">
        <f>INDEX('Team forecast'!$M$3:$AU$22,MATCH($B195,'Team forecast'!$B$3:$B$22,0),MATCH(DM$1,'Team forecast'!$M$2:$AU$2,0))*IF($Y195&gt;0,5000,0)</f>
        <v>0</v>
      </c>
      <c r="DN195" s="5">
        <f>INDEX('Team forecast'!$M$3:$AU$22,MATCH($B195,'Team forecast'!$B$3:$B$22,0),MATCH(DN$1,'Team forecast'!$M$2:$AU$2,0))*IF($Y195&gt;0,-15000,0)</f>
        <v>0</v>
      </c>
      <c r="DO195" s="5">
        <f t="shared" ref="DO195:DO258" si="269">$AC195*DG195</f>
        <v>0</v>
      </c>
      <c r="DP195" s="5">
        <f t="shared" ref="DP195:DP258" si="270">$AD195*DG195</f>
        <v>0</v>
      </c>
      <c r="DQ195" s="5">
        <f t="shared" ref="DQ195:DQ258" si="271">$AE195*DG195</f>
        <v>0</v>
      </c>
      <c r="DR195" s="5">
        <f t="shared" ref="DR195:DR258" si="272">$AF195*DI195</f>
        <v>0</v>
      </c>
      <c r="DS195" s="5">
        <f t="shared" ref="DS195:DS258" si="273">$AG195*DH195</f>
        <v>0</v>
      </c>
      <c r="DT195" s="5">
        <f t="shared" ref="DT195:DT258" si="274">$AH195</f>
        <v>0</v>
      </c>
      <c r="DU195" s="5">
        <f t="shared" ref="DU195:DU258" si="275">$AI195</f>
        <v>0</v>
      </c>
      <c r="DV195" s="5">
        <f t="shared" ref="DV195:DV258" si="276">$AJ195*DG195</f>
        <v>0</v>
      </c>
      <c r="DW195" s="5">
        <f t="shared" ref="DW195:DW258" si="277">$AK195*DI195</f>
        <v>0</v>
      </c>
      <c r="DX195" s="5">
        <f>IFERROR(SUM(DL195:DW195),0)*((Cockpit!$C$3)^5)</f>
        <v>0</v>
      </c>
      <c r="DY195" s="5">
        <f t="shared" ref="DY195:DY258" si="278">AL195+BD195+BV195+CN195+DF195+DX195</f>
        <v>-5000</v>
      </c>
      <c r="DZ195" s="5" t="str">
        <f>IF(ISERROR(MATCH(A195,'Current squad'!B:B,0)),"No","Yes")</f>
        <v>No</v>
      </c>
      <c r="EA195" s="5" cm="1">
        <f t="array" ref="EA195">IFERROR(_xlfn.IFS(DZ195="Yes",0,DZ195="No",H195*1%),999999)</f>
        <v>28900</v>
      </c>
      <c r="EB195" s="5">
        <f t="shared" si="220"/>
        <v>2918900</v>
      </c>
      <c r="EC195" s="5">
        <f t="shared" ref="EC195:EC258" si="279">DY195-EA195</f>
        <v>-33900</v>
      </c>
      <c r="ED195" s="1">
        <f t="shared" si="221"/>
        <v>-1.1730103806228374E-2</v>
      </c>
      <c r="EE195" s="5">
        <f>RANK(EC195,$EC$2:$EC$572)+COUNTIF($EC$2:EC195,EC195)-1</f>
        <v>346</v>
      </c>
      <c r="EF195" s="4">
        <f>RANK(ED195,$ED$2:$ED$572)+COUNTIF($ED$2:ED195,ED195)-1</f>
        <v>382</v>
      </c>
    </row>
    <row r="196" spans="1:136" x14ac:dyDescent="0.3">
      <c r="A196" t="str">
        <f>IF(Holdet.dk!A196&lt;&gt;"",Holdet.dk!A196,"")</f>
        <v>Wayne Hennessey</v>
      </c>
      <c r="B196" t="str">
        <f>INDEX(Holdet.dk!B:B,MATCH($A196,Holdet.dk!$A:$A,0))</f>
        <v>Crystal Palace</v>
      </c>
      <c r="C196" t="str">
        <f>INDEX(Holdet.dk!C:C,MATCH($A196,Holdet.dk!$A:$A,0))</f>
        <v>Goalkeeper</v>
      </c>
      <c r="D196" t="str">
        <f>INDEX(Holdet.dk!D:D,MATCH($A196,Holdet.dk!$A:$A,0))</f>
        <v>3.400.000</v>
      </c>
      <c r="E196" s="1">
        <f>IFERROR(_xlfn.NUMBERVALUE(INDEX(Holdet.dk!$E:$E,MATCH($A196,Holdet.dk!$A:$A,0)),","),0)</f>
        <v>0</v>
      </c>
      <c r="F196" t="str">
        <f>IF(INDEX(Lookup!H:H,MATCH('Master data'!A196,Lookup!G:G,0))=0,A196,INDEX(Lookup!H:H,MATCH('Master data'!A196,Lookup!G:G,0)))</f>
        <v>Wayne Hennessey</v>
      </c>
      <c r="G196" t="str">
        <f>IFERROR(INDEX(Lookup!B:B,MATCH(INDEX(Rotowire!C:C,MATCH(F196,Rotowire!A:A,0)),Lookup!D:D,0)),"")</f>
        <v/>
      </c>
      <c r="H196" s="5">
        <f t="shared" si="212"/>
        <v>3400000</v>
      </c>
      <c r="I196" s="19">
        <f>IFERROR(INDEX('Team forecast'!$G$3:$I$22,MATCH($B196,'Team forecast'!$B$3:$B$22,0),MATCH(I$1,'Team forecast'!$G$2:$I$2,0)),0)</f>
        <v>0.66666666666666652</v>
      </c>
      <c r="J196" s="19">
        <f>IFERROR(INDEX('Team forecast'!$G$3:$I$22,MATCH($B196,'Team forecast'!$B$3:$B$22,0),MATCH(J$1,'Team forecast'!$G$2:$I$2,0)),0)</f>
        <v>1.0823529411764703</v>
      </c>
      <c r="K196" s="19">
        <f>IFERROR(INDEX('Team forecast'!$G$3:$I$22,MATCH($B196,'Team forecast'!$B$3:$B$22,0),MATCH(K$1,'Team forecast'!$G$2:$I$2,0)),0)</f>
        <v>1.2658353671928146</v>
      </c>
      <c r="L196">
        <f>SUMIFS(Rotowire!E:E,Rotowire!$A:$A,'Master data'!$F196)</f>
        <v>0</v>
      </c>
      <c r="M196" s="2">
        <f>SUMIFS(Rotowire!F:F,Rotowire!$A:$A,'Master data'!$F196)*I196</f>
        <v>0</v>
      </c>
      <c r="N196" s="2">
        <f>SUMIFS(Rotowire!G:G,Rotowire!$A:$A,'Master data'!$F196)*I196</f>
        <v>0</v>
      </c>
      <c r="O196" s="2">
        <f>SUMIFS(Rotowire!I:I,Rotowire!$A:$A,'Master data'!$F196)*I196</f>
        <v>0</v>
      </c>
      <c r="P196" s="2">
        <f>SUMIFS(Rotowire!W:W,Rotowire!$A:$A,'Master data'!$F196)*K196</f>
        <v>0</v>
      </c>
      <c r="Q196" s="2">
        <f>SUMIFS(Rotowire!Y:Y,Rotowire!$A:$A,'Master data'!$F196)*J196</f>
        <v>0</v>
      </c>
      <c r="R196" s="2">
        <f>SUMIFS(Rotowire!AB:AB,Rotowire!$A:$A,'Master data'!$F196)</f>
        <v>0</v>
      </c>
      <c r="S196" s="2">
        <f>SUMIFS(Rotowire!AC:AC,Rotowire!$A:$A,'Master data'!$F196)</f>
        <v>0</v>
      </c>
      <c r="T196" s="2">
        <f>INDEX('Team forecast'!D$3:D$22,MATCH($B196,'Team forecast'!$B$3:$B$22,0))</f>
        <v>0.5</v>
      </c>
      <c r="U196" s="2">
        <f>INDEX('Team forecast'!E$3:E$22,MATCH($B196,'Team forecast'!$B$3:$B$22,0))</f>
        <v>2.76</v>
      </c>
      <c r="V196" s="2">
        <f>INDEX('Team forecast'!J$3:J$22,MATCH($B196,'Team forecast'!$B$3:$B$22,0))</f>
        <v>4.4699999999999997E-2</v>
      </c>
      <c r="W196" s="2">
        <f>INDEX('Team forecast'!K$3:K$22,MATCH($B196,'Team forecast'!$B$3:$B$22,0))</f>
        <v>0.1164</v>
      </c>
      <c r="X196" s="2">
        <f>INDEX('Team forecast'!L$3:L$22,MATCH($B196,'Team forecast'!$B$3:$B$22,0))</f>
        <v>0.83899999999999997</v>
      </c>
      <c r="Y196" s="5">
        <f t="shared" si="213"/>
        <v>-5000</v>
      </c>
      <c r="Z196" s="5">
        <f t="shared" si="214"/>
        <v>0</v>
      </c>
      <c r="AA196" s="5">
        <f t="shared" si="215"/>
        <v>0</v>
      </c>
      <c r="AB196" s="5">
        <f t="shared" si="216"/>
        <v>0</v>
      </c>
      <c r="AC196" s="5">
        <f t="shared" si="217"/>
        <v>0</v>
      </c>
      <c r="AD196" s="5">
        <f t="shared" si="222"/>
        <v>0</v>
      </c>
      <c r="AE196" s="5">
        <f t="shared" si="223"/>
        <v>0</v>
      </c>
      <c r="AF196" s="5">
        <f t="shared" si="218"/>
        <v>0</v>
      </c>
      <c r="AG196" s="5">
        <f t="shared" si="219"/>
        <v>0</v>
      </c>
      <c r="AH196" s="5">
        <f t="shared" si="224"/>
        <v>0</v>
      </c>
      <c r="AI196" s="5">
        <f t="shared" si="225"/>
        <v>0</v>
      </c>
      <c r="AJ196" s="5">
        <f t="shared" si="226"/>
        <v>0</v>
      </c>
      <c r="AK196" s="5">
        <f t="shared" si="227"/>
        <v>0</v>
      </c>
      <c r="AL196" s="5">
        <f>IFERROR(SUM(Y196:AK196),-5000)*((Cockpit!$C$3)^0)</f>
        <v>-5000</v>
      </c>
      <c r="AM196" s="19">
        <f>INDEX('Team forecast'!$M$3:$AU$22,MATCH($B196,'Team forecast'!$B$3:$B$22,0),MATCH(AM$1,'Team forecast'!$M$2:$AU$2,0))</f>
        <v>0</v>
      </c>
      <c r="AN196" s="19">
        <f>INDEX('Team forecast'!$M$3:$AU$22,MATCH($B196,'Team forecast'!$B$3:$B$22,0),MATCH(AN$1,'Team forecast'!$M$2:$AU$2,0))</f>
        <v>0</v>
      </c>
      <c r="AO196" s="19">
        <f>INDEX('Team forecast'!$M$3:$AU$22,MATCH($B196,'Team forecast'!$B$3:$B$22,0),MATCH(AO$1,'Team forecast'!$M$2:$AU$2,0))</f>
        <v>0</v>
      </c>
      <c r="AP196" s="19">
        <f>INDEX('Team forecast'!$M$3:$AU$22,MATCH($B196,'Team forecast'!$B$3:$B$22,0),MATCH(AP$1,'Team forecast'!$M$2:$AU$2,0))</f>
        <v>0</v>
      </c>
      <c r="AQ196" s="5">
        <f t="shared" si="228"/>
        <v>-5000</v>
      </c>
      <c r="AR196" s="5">
        <f>INDEX('Team forecast'!$M$3:$AU$22,MATCH($B196,'Team forecast'!$B$3:$B$22,0),MATCH(AR$1,'Team forecast'!$M$2:$AU$2,0))*IF($Y196&gt;0,25000,0)</f>
        <v>0</v>
      </c>
      <c r="AS196" s="5">
        <f>INDEX('Team forecast'!$M$3:$AU$22,MATCH($B196,'Team forecast'!$B$3:$B$22,0),MATCH(AS$1,'Team forecast'!$M$2:$AU$2,0))*IF($Y196&gt;0,5000,0)</f>
        <v>0</v>
      </c>
      <c r="AT196" s="5">
        <f>INDEX('Team forecast'!$M$3:$AU$22,MATCH($B196,'Team forecast'!$B$3:$B$22,0),MATCH(AT$1,'Team forecast'!$M$2:$AU$2,0))*IF($Y196&gt;0,-15000,0)</f>
        <v>0</v>
      </c>
      <c r="AU196" s="5">
        <f t="shared" si="229"/>
        <v>0</v>
      </c>
      <c r="AV196" s="5">
        <f t="shared" si="230"/>
        <v>0</v>
      </c>
      <c r="AW196" s="5">
        <f t="shared" si="231"/>
        <v>0</v>
      </c>
      <c r="AX196" s="5">
        <f t="shared" si="232"/>
        <v>0</v>
      </c>
      <c r="AY196" s="5">
        <f t="shared" si="233"/>
        <v>0</v>
      </c>
      <c r="AZ196" s="5">
        <f t="shared" si="234"/>
        <v>0</v>
      </c>
      <c r="BA196" s="5">
        <f t="shared" si="235"/>
        <v>0</v>
      </c>
      <c r="BB196" s="5">
        <f t="shared" si="236"/>
        <v>0</v>
      </c>
      <c r="BC196" s="5">
        <f t="shared" si="237"/>
        <v>0</v>
      </c>
      <c r="BD196" s="5">
        <f>IFERROR(SUM(AR196:BC196),0)*((Cockpit!$C$3)^1)</f>
        <v>0</v>
      </c>
      <c r="BE196" s="19">
        <f>INDEX('Team forecast'!$M$3:$AU$22,MATCH($B196,'Team forecast'!$B$3:$B$22,0),MATCH(BE$1,'Team forecast'!$M$2:$AU$2,0))</f>
        <v>0</v>
      </c>
      <c r="BF196" s="19">
        <f>INDEX('Team forecast'!$M$3:$AU$22,MATCH($B196,'Team forecast'!$B$3:$B$22,0),MATCH(BF$1,'Team forecast'!$M$2:$AU$2,0))</f>
        <v>0</v>
      </c>
      <c r="BG196" s="19">
        <f>INDEX('Team forecast'!$M$3:$AU$22,MATCH($B196,'Team forecast'!$B$3:$B$22,0),MATCH(BG$1,'Team forecast'!$M$2:$AU$2,0))</f>
        <v>0</v>
      </c>
      <c r="BH196" s="19">
        <f>INDEX('Team forecast'!$M$3:$AU$22,MATCH($B196,'Team forecast'!$B$3:$B$22,0),MATCH(BH$1,'Team forecast'!$M$2:$AU$2,0))</f>
        <v>0</v>
      </c>
      <c r="BI196" s="5">
        <f t="shared" si="238"/>
        <v>-5000</v>
      </c>
      <c r="BJ196" s="5">
        <f>INDEX('Team forecast'!$M$3:$AU$22,MATCH($B196,'Team forecast'!$B$3:$B$22,0),MATCH(BJ$1,'Team forecast'!$M$2:$AU$2,0))*IF($Y196&gt;0,25000,0)</f>
        <v>0</v>
      </c>
      <c r="BK196" s="5">
        <f>INDEX('Team forecast'!$M$3:$AU$22,MATCH($B196,'Team forecast'!$B$3:$B$22,0),MATCH(BK$1,'Team forecast'!$M$2:$AU$2,0))*IF($Y196&gt;0,5000,0)</f>
        <v>0</v>
      </c>
      <c r="BL196" s="5">
        <f>INDEX('Team forecast'!$M$3:$AU$22,MATCH($B196,'Team forecast'!$B$3:$B$22,0),MATCH(BL$1,'Team forecast'!$M$2:$AU$2,0))*IF($Y196&gt;0,-15000,0)</f>
        <v>0</v>
      </c>
      <c r="BM196" s="5">
        <f t="shared" si="239"/>
        <v>0</v>
      </c>
      <c r="BN196" s="5">
        <f t="shared" si="240"/>
        <v>0</v>
      </c>
      <c r="BO196" s="5">
        <f t="shared" si="241"/>
        <v>0</v>
      </c>
      <c r="BP196" s="5">
        <f t="shared" si="242"/>
        <v>0</v>
      </c>
      <c r="BQ196" s="5">
        <f t="shared" si="243"/>
        <v>0</v>
      </c>
      <c r="BR196" s="5">
        <f t="shared" si="244"/>
        <v>0</v>
      </c>
      <c r="BS196" s="5">
        <f t="shared" si="245"/>
        <v>0</v>
      </c>
      <c r="BT196" s="5">
        <f t="shared" si="246"/>
        <v>0</v>
      </c>
      <c r="BU196" s="5">
        <f t="shared" si="247"/>
        <v>0</v>
      </c>
      <c r="BV196" s="5">
        <f>IFERROR(SUM(BJ196:BU196),0)*((Cockpit!$C$3)^2)</f>
        <v>0</v>
      </c>
      <c r="BW196" s="19">
        <f>INDEX('Team forecast'!$M$3:$AU$22,MATCH($B196,'Team forecast'!$B$3:$B$22,0),MATCH(BW$1,'Team forecast'!$M$2:$AU$2,0))</f>
        <v>0</v>
      </c>
      <c r="BX196" s="19">
        <f>INDEX('Team forecast'!$M$3:$AU$22,MATCH($B196,'Team forecast'!$B$3:$B$22,0),MATCH(BX$1,'Team forecast'!$M$2:$AU$2,0))</f>
        <v>0</v>
      </c>
      <c r="BY196" s="19">
        <f>INDEX('Team forecast'!$M$3:$AU$22,MATCH($B196,'Team forecast'!$B$3:$B$22,0),MATCH(BY$1,'Team forecast'!$M$2:$AU$2,0))</f>
        <v>0</v>
      </c>
      <c r="BZ196" s="19">
        <f>INDEX('Team forecast'!$M$3:$AU$22,MATCH($B196,'Team forecast'!$B$3:$B$22,0),MATCH(BZ$1,'Team forecast'!$M$2:$AU$2,0))</f>
        <v>0</v>
      </c>
      <c r="CA196" s="5">
        <f t="shared" si="248"/>
        <v>-5000</v>
      </c>
      <c r="CB196" s="5">
        <f>INDEX('Team forecast'!$M$3:$AU$22,MATCH($B196,'Team forecast'!$B$3:$B$22,0),MATCH(CB$1,'Team forecast'!$M$2:$AU$2,0))*IF($Y196&gt;0,25000,0)</f>
        <v>0</v>
      </c>
      <c r="CC196" s="5">
        <f>INDEX('Team forecast'!$M$3:$AU$22,MATCH($B196,'Team forecast'!$B$3:$B$22,0),MATCH(CC$1,'Team forecast'!$M$2:$AU$2,0))*IF($Y196&gt;0,5000,0)</f>
        <v>0</v>
      </c>
      <c r="CD196" s="5">
        <f>INDEX('Team forecast'!$M$3:$AU$22,MATCH($B196,'Team forecast'!$B$3:$B$22,0),MATCH(CD$1,'Team forecast'!$M$2:$AU$2,0))*IF($Y196&gt;0,-15000,0)</f>
        <v>0</v>
      </c>
      <c r="CE196" s="5">
        <f t="shared" si="249"/>
        <v>0</v>
      </c>
      <c r="CF196" s="5">
        <f t="shared" si="250"/>
        <v>0</v>
      </c>
      <c r="CG196" s="5">
        <f t="shared" si="251"/>
        <v>0</v>
      </c>
      <c r="CH196" s="5">
        <f t="shared" si="252"/>
        <v>0</v>
      </c>
      <c r="CI196" s="5">
        <f t="shared" si="253"/>
        <v>0</v>
      </c>
      <c r="CJ196" s="5">
        <f t="shared" si="254"/>
        <v>0</v>
      </c>
      <c r="CK196" s="5">
        <f t="shared" si="255"/>
        <v>0</v>
      </c>
      <c r="CL196" s="5">
        <f t="shared" si="256"/>
        <v>0</v>
      </c>
      <c r="CM196" s="5">
        <f t="shared" si="257"/>
        <v>0</v>
      </c>
      <c r="CN196" s="5">
        <f>IFERROR(SUM(CB196:CM196),0)*((Cockpit!$C$3)^3)</f>
        <v>0</v>
      </c>
      <c r="CO196" s="19">
        <f>INDEX('Team forecast'!$M$3:$AU$22,MATCH($B196,'Team forecast'!$B$3:$B$22,0),MATCH(CO$1,'Team forecast'!$M$2:$AU$2,0))</f>
        <v>0</v>
      </c>
      <c r="CP196" s="19">
        <f>INDEX('Team forecast'!$M$3:$AU$22,MATCH($B196,'Team forecast'!$B$3:$B$22,0),MATCH(CP$1,'Team forecast'!$M$2:$AU$2,0))</f>
        <v>0</v>
      </c>
      <c r="CQ196" s="19">
        <f>INDEX('Team forecast'!$M$3:$AU$22,MATCH($B196,'Team forecast'!$B$3:$B$22,0),MATCH(CQ$1,'Team forecast'!$M$2:$AU$2,0))</f>
        <v>0</v>
      </c>
      <c r="CR196" s="19">
        <f>INDEX('Team forecast'!$M$3:$AU$22,MATCH($B196,'Team forecast'!$B$3:$B$22,0),MATCH(CR$1,'Team forecast'!$M$2:$AU$2,0))</f>
        <v>0</v>
      </c>
      <c r="CS196" s="5">
        <f t="shared" si="258"/>
        <v>-5000</v>
      </c>
      <c r="CT196" s="5">
        <f>INDEX('Team forecast'!$M$3:$AU$22,MATCH($B196,'Team forecast'!$B$3:$B$22,0),MATCH(CT$1,'Team forecast'!$M$2:$AU$2,0))*IF($Y196&gt;0,25000,0)</f>
        <v>0</v>
      </c>
      <c r="CU196" s="5">
        <f>INDEX('Team forecast'!$M$3:$AU$22,MATCH($B196,'Team forecast'!$B$3:$B$22,0),MATCH(CU$1,'Team forecast'!$M$2:$AU$2,0))*IF($Y196&gt;0,5000,0)</f>
        <v>0</v>
      </c>
      <c r="CV196" s="5">
        <f>INDEX('Team forecast'!$M$3:$AU$22,MATCH($B196,'Team forecast'!$B$3:$B$22,0),MATCH(CV$1,'Team forecast'!$M$2:$AU$2,0))*IF($Y196&gt;0,-15000,0)</f>
        <v>0</v>
      </c>
      <c r="CW196" s="5">
        <f t="shared" si="259"/>
        <v>0</v>
      </c>
      <c r="CX196" s="5">
        <f t="shared" si="260"/>
        <v>0</v>
      </c>
      <c r="CY196" s="5">
        <f t="shared" si="261"/>
        <v>0</v>
      </c>
      <c r="CZ196" s="5">
        <f t="shared" si="262"/>
        <v>0</v>
      </c>
      <c r="DA196" s="5">
        <f t="shared" si="263"/>
        <v>0</v>
      </c>
      <c r="DB196" s="5">
        <f t="shared" si="264"/>
        <v>0</v>
      </c>
      <c r="DC196" s="5">
        <f t="shared" si="265"/>
        <v>0</v>
      </c>
      <c r="DD196" s="5">
        <f t="shared" si="266"/>
        <v>0</v>
      </c>
      <c r="DE196" s="5">
        <f t="shared" si="267"/>
        <v>0</v>
      </c>
      <c r="DF196" s="5">
        <f>IFERROR(SUM(CT196:DE196),0)*((Cockpit!$C$3)^4)</f>
        <v>0</v>
      </c>
      <c r="DG196" s="19">
        <f>INDEX('Team forecast'!$M$3:$AU$22,MATCH($B196,'Team forecast'!$B$3:$B$22,0),MATCH(DG$1,'Team forecast'!$M$2:$AU$2,0))</f>
        <v>0</v>
      </c>
      <c r="DH196" s="19">
        <f>INDEX('Team forecast'!$M$3:$AU$22,MATCH($B196,'Team forecast'!$B$3:$B$22,0),MATCH(DH$1,'Team forecast'!$M$2:$AU$2,0))</f>
        <v>0</v>
      </c>
      <c r="DI196" s="19">
        <f>INDEX('Team forecast'!$M$3:$AU$22,MATCH($B196,'Team forecast'!$B$3:$B$22,0),MATCH(DI$1,'Team forecast'!$M$2:$AU$2,0))</f>
        <v>0</v>
      </c>
      <c r="DJ196" s="19">
        <f>INDEX('Team forecast'!$M$3:$AU$22,MATCH($B196,'Team forecast'!$B$3:$B$22,0),MATCH(DJ$1,'Team forecast'!$M$2:$AU$2,0))</f>
        <v>0</v>
      </c>
      <c r="DK196" s="5">
        <f t="shared" si="268"/>
        <v>-5000</v>
      </c>
      <c r="DL196" s="5">
        <f>INDEX('Team forecast'!$M$3:$AU$22,MATCH($B196,'Team forecast'!$B$3:$B$22,0),MATCH(DL$1,'Team forecast'!$M$2:$AU$2,0))*IF($Y196&gt;0,25000,0)</f>
        <v>0</v>
      </c>
      <c r="DM196" s="5">
        <f>INDEX('Team forecast'!$M$3:$AU$22,MATCH($B196,'Team forecast'!$B$3:$B$22,0),MATCH(DM$1,'Team forecast'!$M$2:$AU$2,0))*IF($Y196&gt;0,5000,0)</f>
        <v>0</v>
      </c>
      <c r="DN196" s="5">
        <f>INDEX('Team forecast'!$M$3:$AU$22,MATCH($B196,'Team forecast'!$B$3:$B$22,0),MATCH(DN$1,'Team forecast'!$M$2:$AU$2,0))*IF($Y196&gt;0,-15000,0)</f>
        <v>0</v>
      </c>
      <c r="DO196" s="5">
        <f t="shared" si="269"/>
        <v>0</v>
      </c>
      <c r="DP196" s="5">
        <f t="shared" si="270"/>
        <v>0</v>
      </c>
      <c r="DQ196" s="5">
        <f t="shared" si="271"/>
        <v>0</v>
      </c>
      <c r="DR196" s="5">
        <f t="shared" si="272"/>
        <v>0</v>
      </c>
      <c r="DS196" s="5">
        <f t="shared" si="273"/>
        <v>0</v>
      </c>
      <c r="DT196" s="5">
        <f t="shared" si="274"/>
        <v>0</v>
      </c>
      <c r="DU196" s="5">
        <f t="shared" si="275"/>
        <v>0</v>
      </c>
      <c r="DV196" s="5">
        <f t="shared" si="276"/>
        <v>0</v>
      </c>
      <c r="DW196" s="5">
        <f t="shared" si="277"/>
        <v>0</v>
      </c>
      <c r="DX196" s="5">
        <f>IFERROR(SUM(DL196:DW196),0)*((Cockpit!$C$3)^5)</f>
        <v>0</v>
      </c>
      <c r="DY196" s="5">
        <f t="shared" si="278"/>
        <v>-5000</v>
      </c>
      <c r="DZ196" s="5" t="str">
        <f>IF(ISERROR(MATCH(A196,'Current squad'!B:B,0)),"No","Yes")</f>
        <v>No</v>
      </c>
      <c r="EA196" s="5" cm="1">
        <f t="array" ref="EA196">IFERROR(_xlfn.IFS(DZ196="Yes",0,DZ196="No",H196*1%),999999)</f>
        <v>34000</v>
      </c>
      <c r="EB196" s="5">
        <f t="shared" si="220"/>
        <v>3434000</v>
      </c>
      <c r="EC196" s="5">
        <f t="shared" si="279"/>
        <v>-39000</v>
      </c>
      <c r="ED196" s="1">
        <f t="shared" si="221"/>
        <v>-1.1470588235294118E-2</v>
      </c>
      <c r="EE196" s="5">
        <f>RANK(EC196,$EC$2:$EC$572)+COUNTIF($EC$2:EC196,EC196)-1</f>
        <v>406</v>
      </c>
      <c r="EF196" s="4">
        <f>RANK(ED196,$ED$2:$ED$572)+COUNTIF($ED$2:ED196,ED196)-1</f>
        <v>328</v>
      </c>
    </row>
    <row r="197" spans="1:136" x14ac:dyDescent="0.3">
      <c r="A197" t="str">
        <f>IF(Holdet.dk!A197&lt;&gt;"",Holdet.dk!A197,"")</f>
        <v>Mohamed Salah</v>
      </c>
      <c r="B197" t="str">
        <f>INDEX(Holdet.dk!B:B,MATCH($A197,Holdet.dk!$A:$A,0))</f>
        <v>Liverpool</v>
      </c>
      <c r="C197" t="str">
        <f>INDEX(Holdet.dk!C:C,MATCH($A197,Holdet.dk!$A:$A,0))</f>
        <v>Striker</v>
      </c>
      <c r="D197" t="str">
        <f>INDEX(Holdet.dk!D:D,MATCH($A197,Holdet.dk!$A:$A,0))</f>
        <v>12.042.000</v>
      </c>
      <c r="E197" s="1">
        <f>IFERROR(_xlfn.NUMBERVALUE(INDEX(Holdet.dk!$E:$E,MATCH($A197,Holdet.dk!$A:$A,0)),","),0)</f>
        <v>0.214</v>
      </c>
      <c r="F197" t="str">
        <f>IF(INDEX(Lookup!H:H,MATCH('Master data'!A197,Lookup!G:G,0))=0,A197,INDEX(Lookup!H:H,MATCH('Master data'!A197,Lookup!G:G,0)))</f>
        <v>Mohamed Salah</v>
      </c>
      <c r="G197" t="str">
        <f>IFERROR(INDEX(Lookup!B:B,MATCH(INDEX(Rotowire!C:C,MATCH(F197,Rotowire!A:A,0)),Lookup!D:D,0)),"")</f>
        <v>Crystal Palace</v>
      </c>
      <c r="H197" s="5">
        <f t="shared" si="212"/>
        <v>12042000</v>
      </c>
      <c r="I197" s="19">
        <f>IFERROR(INDEX('Team forecast'!$G$3:$I$22,MATCH($B197,'Team forecast'!$B$3:$B$22,0),MATCH(I$1,'Team forecast'!$G$2:$I$2,0)),0)</f>
        <v>1.0823529411764703</v>
      </c>
      <c r="J197" s="19">
        <f>IFERROR(INDEX('Team forecast'!$G$3:$I$22,MATCH($B197,'Team forecast'!$B$3:$B$22,0),MATCH(J$1,'Team forecast'!$G$2:$I$2,0)),0)</f>
        <v>0.66666666666666652</v>
      </c>
      <c r="K197" s="19">
        <f>IFERROR(INDEX('Team forecast'!$G$3:$I$22,MATCH($B197,'Team forecast'!$B$3:$B$22,0),MATCH(K$1,'Team forecast'!$G$2:$I$2,0)),0)</f>
        <v>1.2636055410679863</v>
      </c>
      <c r="L197">
        <f>SUMIFS(Rotowire!E:E,Rotowire!$A:$A,'Master data'!$F197)</f>
        <v>95</v>
      </c>
      <c r="M197" s="2">
        <f>SUMIFS(Rotowire!F:F,Rotowire!$A:$A,'Master data'!$F197)*I197</f>
        <v>0.86588235294117633</v>
      </c>
      <c r="N197" s="2">
        <f>SUMIFS(Rotowire!G:G,Rotowire!$A:$A,'Master data'!$F197)*I197</f>
        <v>0.16235294117647053</v>
      </c>
      <c r="O197" s="2">
        <f>SUMIFS(Rotowire!I:I,Rotowire!$A:$A,'Master data'!$F197)*I197</f>
        <v>1.5477647058823525</v>
      </c>
      <c r="P197" s="2">
        <f>SUMIFS(Rotowire!W:W,Rotowire!$A:$A,'Master data'!$F197)*K197</f>
        <v>0.60653065971263342</v>
      </c>
      <c r="Q197" s="2">
        <f>SUMIFS(Rotowire!Y:Y,Rotowire!$A:$A,'Master data'!$F197)*J197</f>
        <v>0</v>
      </c>
      <c r="R197" s="2">
        <f>SUMIFS(Rotowire!AB:AB,Rotowire!$A:$A,'Master data'!$F197)</f>
        <v>0.01</v>
      </c>
      <c r="S197" s="2">
        <f>SUMIFS(Rotowire!AC:AC,Rotowire!$A:$A,'Master data'!$F197)</f>
        <v>0</v>
      </c>
      <c r="T197" s="2">
        <f>INDEX('Team forecast'!D$3:D$22,MATCH($B197,'Team forecast'!$B$3:$B$22,0))</f>
        <v>2.76</v>
      </c>
      <c r="U197" s="2">
        <f>INDEX('Team forecast'!E$3:E$22,MATCH($B197,'Team forecast'!$B$3:$B$22,0))</f>
        <v>0.5</v>
      </c>
      <c r="V197" s="2">
        <f>INDEX('Team forecast'!J$3:J$22,MATCH($B197,'Team forecast'!$B$3:$B$22,0))</f>
        <v>0.83899999999999997</v>
      </c>
      <c r="W197" s="2">
        <f>INDEX('Team forecast'!K$3:K$22,MATCH($B197,'Team forecast'!$B$3:$B$22,0))</f>
        <v>0.1164</v>
      </c>
      <c r="X197" s="2">
        <f>INDEX('Team forecast'!L$3:L$22,MATCH($B197,'Team forecast'!$B$3:$B$22,0))</f>
        <v>4.4699999999999997E-2</v>
      </c>
      <c r="Y197" s="5">
        <f t="shared" si="213"/>
        <v>7000</v>
      </c>
      <c r="Z197" s="5">
        <f t="shared" si="214"/>
        <v>20975</v>
      </c>
      <c r="AA197" s="5">
        <f t="shared" si="215"/>
        <v>582</v>
      </c>
      <c r="AB197" s="5">
        <f t="shared" si="216"/>
        <v>-670.5</v>
      </c>
      <c r="AC197" s="5">
        <f t="shared" si="217"/>
        <v>86588.235294117636</v>
      </c>
      <c r="AD197" s="5">
        <f t="shared" si="222"/>
        <v>8117.647058823527</v>
      </c>
      <c r="AE197" s="5">
        <f t="shared" si="223"/>
        <v>15477.647058823524</v>
      </c>
      <c r="AF197" s="5">
        <f t="shared" si="218"/>
        <v>0</v>
      </c>
      <c r="AG197" s="5">
        <f t="shared" si="219"/>
        <v>0</v>
      </c>
      <c r="AH197" s="5">
        <f t="shared" si="224"/>
        <v>-200</v>
      </c>
      <c r="AI197" s="5">
        <f t="shared" si="225"/>
        <v>0</v>
      </c>
      <c r="AJ197" s="5">
        <f t="shared" si="226"/>
        <v>27599.999999999996</v>
      </c>
      <c r="AK197" s="5">
        <f t="shared" si="227"/>
        <v>-4000</v>
      </c>
      <c r="AL197" s="5">
        <f>IFERROR(SUM(Y197:AK197),-5000)*((Cockpit!$C$3)^0)</f>
        <v>161470.0294117647</v>
      </c>
      <c r="AM197" s="19">
        <f>INDEX('Team forecast'!$M$3:$AU$22,MATCH($B197,'Team forecast'!$B$3:$B$22,0),MATCH(AM$1,'Team forecast'!$M$2:$AU$2,0))</f>
        <v>0</v>
      </c>
      <c r="AN197" s="19">
        <f>INDEX('Team forecast'!$M$3:$AU$22,MATCH($B197,'Team forecast'!$B$3:$B$22,0),MATCH(AN$1,'Team forecast'!$M$2:$AU$2,0))</f>
        <v>0</v>
      </c>
      <c r="AO197" s="19">
        <f>INDEX('Team forecast'!$M$3:$AU$22,MATCH($B197,'Team forecast'!$B$3:$B$22,0),MATCH(AO$1,'Team forecast'!$M$2:$AU$2,0))</f>
        <v>0</v>
      </c>
      <c r="AP197" s="19">
        <f>INDEX('Team forecast'!$M$3:$AU$22,MATCH($B197,'Team forecast'!$B$3:$B$22,0),MATCH(AP$1,'Team forecast'!$M$2:$AU$2,0))</f>
        <v>0</v>
      </c>
      <c r="AQ197" s="5">
        <f t="shared" si="228"/>
        <v>7000</v>
      </c>
      <c r="AR197" s="5">
        <f>INDEX('Team forecast'!$M$3:$AU$22,MATCH($B197,'Team forecast'!$B$3:$B$22,0),MATCH(AR$1,'Team forecast'!$M$2:$AU$2,0))*IF($Y197&gt;0,25000,0)</f>
        <v>0</v>
      </c>
      <c r="AS197" s="5">
        <f>INDEX('Team forecast'!$M$3:$AU$22,MATCH($B197,'Team forecast'!$B$3:$B$22,0),MATCH(AS$1,'Team forecast'!$M$2:$AU$2,0))*IF($Y197&gt;0,5000,0)</f>
        <v>0</v>
      </c>
      <c r="AT197" s="5">
        <f>INDEX('Team forecast'!$M$3:$AU$22,MATCH($B197,'Team forecast'!$B$3:$B$22,0),MATCH(AT$1,'Team forecast'!$M$2:$AU$2,0))*IF($Y197&gt;0,-15000,0)</f>
        <v>0</v>
      </c>
      <c r="AU197" s="5">
        <f t="shared" si="229"/>
        <v>0</v>
      </c>
      <c r="AV197" s="5">
        <f t="shared" si="230"/>
        <v>0</v>
      </c>
      <c r="AW197" s="5">
        <f t="shared" si="231"/>
        <v>0</v>
      </c>
      <c r="AX197" s="5">
        <f t="shared" si="232"/>
        <v>0</v>
      </c>
      <c r="AY197" s="5">
        <f t="shared" si="233"/>
        <v>0</v>
      </c>
      <c r="AZ197" s="5">
        <f t="shared" si="234"/>
        <v>-200</v>
      </c>
      <c r="BA197" s="5">
        <f t="shared" si="235"/>
        <v>0</v>
      </c>
      <c r="BB197" s="5">
        <f t="shared" si="236"/>
        <v>0</v>
      </c>
      <c r="BC197" s="5">
        <f t="shared" si="237"/>
        <v>0</v>
      </c>
      <c r="BD197" s="5">
        <f>IFERROR(SUM(AR197:BC197),0)*((Cockpit!$C$3)^1)</f>
        <v>-140</v>
      </c>
      <c r="BE197" s="19">
        <f>INDEX('Team forecast'!$M$3:$AU$22,MATCH($B197,'Team forecast'!$B$3:$B$22,0),MATCH(BE$1,'Team forecast'!$M$2:$AU$2,0))</f>
        <v>0</v>
      </c>
      <c r="BF197" s="19">
        <f>INDEX('Team forecast'!$M$3:$AU$22,MATCH($B197,'Team forecast'!$B$3:$B$22,0),MATCH(BF$1,'Team forecast'!$M$2:$AU$2,0))</f>
        <v>0</v>
      </c>
      <c r="BG197" s="19">
        <f>INDEX('Team forecast'!$M$3:$AU$22,MATCH($B197,'Team forecast'!$B$3:$B$22,0),MATCH(BG$1,'Team forecast'!$M$2:$AU$2,0))</f>
        <v>0</v>
      </c>
      <c r="BH197" s="19">
        <f>INDEX('Team forecast'!$M$3:$AU$22,MATCH($B197,'Team forecast'!$B$3:$B$22,0),MATCH(BH$1,'Team forecast'!$M$2:$AU$2,0))</f>
        <v>0</v>
      </c>
      <c r="BI197" s="5">
        <f t="shared" si="238"/>
        <v>7000</v>
      </c>
      <c r="BJ197" s="5">
        <f>INDEX('Team forecast'!$M$3:$AU$22,MATCH($B197,'Team forecast'!$B$3:$B$22,0),MATCH(BJ$1,'Team forecast'!$M$2:$AU$2,0))*IF($Y197&gt;0,25000,0)</f>
        <v>0</v>
      </c>
      <c r="BK197" s="5">
        <f>INDEX('Team forecast'!$M$3:$AU$22,MATCH($B197,'Team forecast'!$B$3:$B$22,0),MATCH(BK$1,'Team forecast'!$M$2:$AU$2,0))*IF($Y197&gt;0,5000,0)</f>
        <v>0</v>
      </c>
      <c r="BL197" s="5">
        <f>INDEX('Team forecast'!$M$3:$AU$22,MATCH($B197,'Team forecast'!$B$3:$B$22,0),MATCH(BL$1,'Team forecast'!$M$2:$AU$2,0))*IF($Y197&gt;0,-15000,0)</f>
        <v>0</v>
      </c>
      <c r="BM197" s="5">
        <f t="shared" si="239"/>
        <v>0</v>
      </c>
      <c r="BN197" s="5">
        <f t="shared" si="240"/>
        <v>0</v>
      </c>
      <c r="BO197" s="5">
        <f t="shared" si="241"/>
        <v>0</v>
      </c>
      <c r="BP197" s="5">
        <f t="shared" si="242"/>
        <v>0</v>
      </c>
      <c r="BQ197" s="5">
        <f t="shared" si="243"/>
        <v>0</v>
      </c>
      <c r="BR197" s="5">
        <f t="shared" si="244"/>
        <v>-200</v>
      </c>
      <c r="BS197" s="5">
        <f t="shared" si="245"/>
        <v>0</v>
      </c>
      <c r="BT197" s="5">
        <f t="shared" si="246"/>
        <v>0</v>
      </c>
      <c r="BU197" s="5">
        <f t="shared" si="247"/>
        <v>0</v>
      </c>
      <c r="BV197" s="5">
        <f>IFERROR(SUM(BJ197:BU197),0)*((Cockpit!$C$3)^2)</f>
        <v>-97.999999999999986</v>
      </c>
      <c r="BW197" s="19">
        <f>INDEX('Team forecast'!$M$3:$AU$22,MATCH($B197,'Team forecast'!$B$3:$B$22,0),MATCH(BW$1,'Team forecast'!$M$2:$AU$2,0))</f>
        <v>0</v>
      </c>
      <c r="BX197" s="19">
        <f>INDEX('Team forecast'!$M$3:$AU$22,MATCH($B197,'Team forecast'!$B$3:$B$22,0),MATCH(BX$1,'Team forecast'!$M$2:$AU$2,0))</f>
        <v>0</v>
      </c>
      <c r="BY197" s="19">
        <f>INDEX('Team forecast'!$M$3:$AU$22,MATCH($B197,'Team forecast'!$B$3:$B$22,0),MATCH(BY$1,'Team forecast'!$M$2:$AU$2,0))</f>
        <v>0</v>
      </c>
      <c r="BZ197" s="19">
        <f>INDEX('Team forecast'!$M$3:$AU$22,MATCH($B197,'Team forecast'!$B$3:$B$22,0),MATCH(BZ$1,'Team forecast'!$M$2:$AU$2,0))</f>
        <v>0</v>
      </c>
      <c r="CA197" s="5">
        <f t="shared" si="248"/>
        <v>7000</v>
      </c>
      <c r="CB197" s="5">
        <f>INDEX('Team forecast'!$M$3:$AU$22,MATCH($B197,'Team forecast'!$B$3:$B$22,0),MATCH(CB$1,'Team forecast'!$M$2:$AU$2,0))*IF($Y197&gt;0,25000,0)</f>
        <v>0</v>
      </c>
      <c r="CC197" s="5">
        <f>INDEX('Team forecast'!$M$3:$AU$22,MATCH($B197,'Team forecast'!$B$3:$B$22,0),MATCH(CC$1,'Team forecast'!$M$2:$AU$2,0))*IF($Y197&gt;0,5000,0)</f>
        <v>0</v>
      </c>
      <c r="CD197" s="5">
        <f>INDEX('Team forecast'!$M$3:$AU$22,MATCH($B197,'Team forecast'!$B$3:$B$22,0),MATCH(CD$1,'Team forecast'!$M$2:$AU$2,0))*IF($Y197&gt;0,-15000,0)</f>
        <v>0</v>
      </c>
      <c r="CE197" s="5">
        <f t="shared" si="249"/>
        <v>0</v>
      </c>
      <c r="CF197" s="5">
        <f t="shared" si="250"/>
        <v>0</v>
      </c>
      <c r="CG197" s="5">
        <f t="shared" si="251"/>
        <v>0</v>
      </c>
      <c r="CH197" s="5">
        <f t="shared" si="252"/>
        <v>0</v>
      </c>
      <c r="CI197" s="5">
        <f t="shared" si="253"/>
        <v>0</v>
      </c>
      <c r="CJ197" s="5">
        <f t="shared" si="254"/>
        <v>-200</v>
      </c>
      <c r="CK197" s="5">
        <f t="shared" si="255"/>
        <v>0</v>
      </c>
      <c r="CL197" s="5">
        <f t="shared" si="256"/>
        <v>0</v>
      </c>
      <c r="CM197" s="5">
        <f t="shared" si="257"/>
        <v>0</v>
      </c>
      <c r="CN197" s="5">
        <f>IFERROR(SUM(CB197:CM197),0)*((Cockpit!$C$3)^3)</f>
        <v>-68.59999999999998</v>
      </c>
      <c r="CO197" s="19">
        <f>INDEX('Team forecast'!$M$3:$AU$22,MATCH($B197,'Team forecast'!$B$3:$B$22,0),MATCH(CO$1,'Team forecast'!$M$2:$AU$2,0))</f>
        <v>0</v>
      </c>
      <c r="CP197" s="19">
        <f>INDEX('Team forecast'!$M$3:$AU$22,MATCH($B197,'Team forecast'!$B$3:$B$22,0),MATCH(CP$1,'Team forecast'!$M$2:$AU$2,0))</f>
        <v>0</v>
      </c>
      <c r="CQ197" s="19">
        <f>INDEX('Team forecast'!$M$3:$AU$22,MATCH($B197,'Team forecast'!$B$3:$B$22,0),MATCH(CQ$1,'Team forecast'!$M$2:$AU$2,0))</f>
        <v>0</v>
      </c>
      <c r="CR197" s="19">
        <f>INDEX('Team forecast'!$M$3:$AU$22,MATCH($B197,'Team forecast'!$B$3:$B$22,0),MATCH(CR$1,'Team forecast'!$M$2:$AU$2,0))</f>
        <v>0</v>
      </c>
      <c r="CS197" s="5">
        <f t="shared" si="258"/>
        <v>7000</v>
      </c>
      <c r="CT197" s="5">
        <f>INDEX('Team forecast'!$M$3:$AU$22,MATCH($B197,'Team forecast'!$B$3:$B$22,0),MATCH(CT$1,'Team forecast'!$M$2:$AU$2,0))*IF($Y197&gt;0,25000,0)</f>
        <v>0</v>
      </c>
      <c r="CU197" s="5">
        <f>INDEX('Team forecast'!$M$3:$AU$22,MATCH($B197,'Team forecast'!$B$3:$B$22,0),MATCH(CU$1,'Team forecast'!$M$2:$AU$2,0))*IF($Y197&gt;0,5000,0)</f>
        <v>0</v>
      </c>
      <c r="CV197" s="5">
        <f>INDEX('Team forecast'!$M$3:$AU$22,MATCH($B197,'Team forecast'!$B$3:$B$22,0),MATCH(CV$1,'Team forecast'!$M$2:$AU$2,0))*IF($Y197&gt;0,-15000,0)</f>
        <v>0</v>
      </c>
      <c r="CW197" s="5">
        <f t="shared" si="259"/>
        <v>0</v>
      </c>
      <c r="CX197" s="5">
        <f t="shared" si="260"/>
        <v>0</v>
      </c>
      <c r="CY197" s="5">
        <f t="shared" si="261"/>
        <v>0</v>
      </c>
      <c r="CZ197" s="5">
        <f t="shared" si="262"/>
        <v>0</v>
      </c>
      <c r="DA197" s="5">
        <f t="shared" si="263"/>
        <v>0</v>
      </c>
      <c r="DB197" s="5">
        <f t="shared" si="264"/>
        <v>-200</v>
      </c>
      <c r="DC197" s="5">
        <f t="shared" si="265"/>
        <v>0</v>
      </c>
      <c r="DD197" s="5">
        <f t="shared" si="266"/>
        <v>0</v>
      </c>
      <c r="DE197" s="5">
        <f t="shared" si="267"/>
        <v>0</v>
      </c>
      <c r="DF197" s="5">
        <f>IFERROR(SUM(CT197:DE197),0)*((Cockpit!$C$3)^4)</f>
        <v>-48.019999999999982</v>
      </c>
      <c r="DG197" s="19">
        <f>INDEX('Team forecast'!$M$3:$AU$22,MATCH($B197,'Team forecast'!$B$3:$B$22,0),MATCH(DG$1,'Team forecast'!$M$2:$AU$2,0))</f>
        <v>0</v>
      </c>
      <c r="DH197" s="19">
        <f>INDEX('Team forecast'!$M$3:$AU$22,MATCH($B197,'Team forecast'!$B$3:$B$22,0),MATCH(DH$1,'Team forecast'!$M$2:$AU$2,0))</f>
        <v>0</v>
      </c>
      <c r="DI197" s="19">
        <f>INDEX('Team forecast'!$M$3:$AU$22,MATCH($B197,'Team forecast'!$B$3:$B$22,0),MATCH(DI$1,'Team forecast'!$M$2:$AU$2,0))</f>
        <v>0</v>
      </c>
      <c r="DJ197" s="19">
        <f>INDEX('Team forecast'!$M$3:$AU$22,MATCH($B197,'Team forecast'!$B$3:$B$22,0),MATCH(DJ$1,'Team forecast'!$M$2:$AU$2,0))</f>
        <v>0</v>
      </c>
      <c r="DK197" s="5">
        <f t="shared" si="268"/>
        <v>7000</v>
      </c>
      <c r="DL197" s="5">
        <f>INDEX('Team forecast'!$M$3:$AU$22,MATCH($B197,'Team forecast'!$B$3:$B$22,0),MATCH(DL$1,'Team forecast'!$M$2:$AU$2,0))*IF($Y197&gt;0,25000,0)</f>
        <v>0</v>
      </c>
      <c r="DM197" s="5">
        <f>INDEX('Team forecast'!$M$3:$AU$22,MATCH($B197,'Team forecast'!$B$3:$B$22,0),MATCH(DM$1,'Team forecast'!$M$2:$AU$2,0))*IF($Y197&gt;0,5000,0)</f>
        <v>0</v>
      </c>
      <c r="DN197" s="5">
        <f>INDEX('Team forecast'!$M$3:$AU$22,MATCH($B197,'Team forecast'!$B$3:$B$22,0),MATCH(DN$1,'Team forecast'!$M$2:$AU$2,0))*IF($Y197&gt;0,-15000,0)</f>
        <v>0</v>
      </c>
      <c r="DO197" s="5">
        <f t="shared" si="269"/>
        <v>0</v>
      </c>
      <c r="DP197" s="5">
        <f t="shared" si="270"/>
        <v>0</v>
      </c>
      <c r="DQ197" s="5">
        <f t="shared" si="271"/>
        <v>0</v>
      </c>
      <c r="DR197" s="5">
        <f t="shared" si="272"/>
        <v>0</v>
      </c>
      <c r="DS197" s="5">
        <f t="shared" si="273"/>
        <v>0</v>
      </c>
      <c r="DT197" s="5">
        <f t="shared" si="274"/>
        <v>-200</v>
      </c>
      <c r="DU197" s="5">
        <f t="shared" si="275"/>
        <v>0</v>
      </c>
      <c r="DV197" s="5">
        <f t="shared" si="276"/>
        <v>0</v>
      </c>
      <c r="DW197" s="5">
        <f t="shared" si="277"/>
        <v>0</v>
      </c>
      <c r="DX197" s="5">
        <f>IFERROR(SUM(DL197:DW197),0)*((Cockpit!$C$3)^5)</f>
        <v>-33.61399999999999</v>
      </c>
      <c r="DY197" s="5">
        <f t="shared" si="278"/>
        <v>161081.7954117647</v>
      </c>
      <c r="DZ197" s="5" t="str">
        <f>IF(ISERROR(MATCH(A197,'Current squad'!B:B,0)),"No","Yes")</f>
        <v>No</v>
      </c>
      <c r="EA197" s="5" cm="1">
        <f t="array" ref="EA197">IFERROR(_xlfn.IFS(DZ197="Yes",0,DZ197="No",H197*1%),999999)</f>
        <v>120420</v>
      </c>
      <c r="EB197" s="5">
        <f t="shared" si="220"/>
        <v>12162420</v>
      </c>
      <c r="EC197" s="5">
        <f t="shared" si="279"/>
        <v>40661.795411764702</v>
      </c>
      <c r="ED197" s="1">
        <f t="shared" si="221"/>
        <v>3.3766646247936141E-3</v>
      </c>
      <c r="EE197" s="5">
        <f>RANK(EC197,$EC$2:$EC$572)+COUNTIF($EC$2:EC197,EC197)-1</f>
        <v>12</v>
      </c>
      <c r="EF197" s="4">
        <f>RANK(ED197,$ED$2:$ED$572)+COUNTIF($ED$2:ED197,ED197)-1</f>
        <v>26</v>
      </c>
    </row>
    <row r="198" spans="1:136" x14ac:dyDescent="0.3">
      <c r="A198" t="str">
        <f>IF(Holdet.dk!A198&lt;&gt;"",Holdet.dk!A198,"")</f>
        <v>Iliman Ndiaye</v>
      </c>
      <c r="B198" t="str">
        <f>INDEX(Holdet.dk!B:B,MATCH($A198,Holdet.dk!$A:$A,0))</f>
        <v>Sheffield United</v>
      </c>
      <c r="C198" t="str">
        <f>INDEX(Holdet.dk!C:C,MATCH($A198,Holdet.dk!$A:$A,0))</f>
        <v>Midfield</v>
      </c>
      <c r="D198" t="str">
        <f>INDEX(Holdet.dk!D:D,MATCH($A198,Holdet.dk!$A:$A,0))</f>
        <v>1.909.000</v>
      </c>
      <c r="E198" s="1">
        <f>IFERROR(_xlfn.NUMBERVALUE(INDEX(Holdet.dk!$E:$E,MATCH($A198,Holdet.dk!$A:$A,0)),","),0)</f>
        <v>0</v>
      </c>
      <c r="F198" t="str">
        <f>IF(INDEX(Lookup!H:H,MATCH('Master data'!A198,Lookup!G:G,0))=0,A198,INDEX(Lookup!H:H,MATCH('Master data'!A198,Lookup!G:G,0)))</f>
        <v>Iliman Ndiaye</v>
      </c>
      <c r="G198" t="str">
        <f>IFERROR(INDEX(Lookup!B:B,MATCH(INDEX(Rotowire!C:C,MATCH(F198,Rotowire!A:A,0)),Lookup!D:D,0)),"")</f>
        <v/>
      </c>
      <c r="H198" s="5">
        <f t="shared" si="212"/>
        <v>1909000</v>
      </c>
      <c r="I198" s="19">
        <f>IFERROR(INDEX('Team forecast'!$G$3:$I$22,MATCH($B198,'Team forecast'!$B$3:$B$22,0),MATCH(I$1,'Team forecast'!$G$2:$I$2,0)),0)</f>
        <v>0.79999999999999993</v>
      </c>
      <c r="J198" s="19">
        <f>IFERROR(INDEX('Team forecast'!$G$3:$I$22,MATCH($B198,'Team forecast'!$B$3:$B$22,0),MATCH(J$1,'Team forecast'!$G$2:$I$2,0)),0)</f>
        <v>0.86842105263157876</v>
      </c>
      <c r="K198" s="19">
        <f>IFERROR(INDEX('Team forecast'!$G$3:$I$22,MATCH($B198,'Team forecast'!$B$3:$B$22,0),MATCH(K$1,'Team forecast'!$G$2:$I$2,0)),0)</f>
        <v>1.2720728665040493</v>
      </c>
      <c r="L198">
        <f>SUMIFS(Rotowire!E:E,Rotowire!$A:$A,'Master data'!$F198)</f>
        <v>0</v>
      </c>
      <c r="M198" s="2">
        <f>SUMIFS(Rotowire!F:F,Rotowire!$A:$A,'Master data'!$F198)*I198</f>
        <v>0</v>
      </c>
      <c r="N198" s="2">
        <f>SUMIFS(Rotowire!G:G,Rotowire!$A:$A,'Master data'!$F198)*I198</f>
        <v>0</v>
      </c>
      <c r="O198" s="2">
        <f>SUMIFS(Rotowire!I:I,Rotowire!$A:$A,'Master data'!$F198)*I198</f>
        <v>0</v>
      </c>
      <c r="P198" s="2">
        <f>SUMIFS(Rotowire!W:W,Rotowire!$A:$A,'Master data'!$F198)*K198</f>
        <v>0</v>
      </c>
      <c r="Q198" s="2">
        <f>SUMIFS(Rotowire!Y:Y,Rotowire!$A:$A,'Master data'!$F198)*J198</f>
        <v>0</v>
      </c>
      <c r="R198" s="2">
        <f>SUMIFS(Rotowire!AB:AB,Rotowire!$A:$A,'Master data'!$F198)</f>
        <v>0</v>
      </c>
      <c r="S198" s="2">
        <f>SUMIFS(Rotowire!AC:AC,Rotowire!$A:$A,'Master data'!$F198)</f>
        <v>0</v>
      </c>
      <c r="T198" s="2">
        <f>INDEX('Team forecast'!D$3:D$22,MATCH($B198,'Team forecast'!$B$3:$B$22,0))</f>
        <v>1.1599999999999999</v>
      </c>
      <c r="U198" s="2">
        <f>INDEX('Team forecast'!E$3:E$22,MATCH($B198,'Team forecast'!$B$3:$B$22,0))</f>
        <v>1.32</v>
      </c>
      <c r="V198" s="2">
        <f>INDEX('Team forecast'!J$3:J$22,MATCH($B198,'Team forecast'!$B$3:$B$22,0))</f>
        <v>0.32490000000000002</v>
      </c>
      <c r="W198" s="2">
        <f>INDEX('Team forecast'!K$3:K$22,MATCH($B198,'Team forecast'!$B$3:$B$22,0))</f>
        <v>0.27700000000000002</v>
      </c>
      <c r="X198" s="2">
        <f>INDEX('Team forecast'!L$3:L$22,MATCH($B198,'Team forecast'!$B$3:$B$22,0))</f>
        <v>0.39810000000000001</v>
      </c>
      <c r="Y198" s="5">
        <f t="shared" si="213"/>
        <v>-5000</v>
      </c>
      <c r="Z198" s="5">
        <f t="shared" si="214"/>
        <v>0</v>
      </c>
      <c r="AA198" s="5">
        <f t="shared" si="215"/>
        <v>0</v>
      </c>
      <c r="AB198" s="5">
        <f t="shared" si="216"/>
        <v>0</v>
      </c>
      <c r="AC198" s="5">
        <f t="shared" si="217"/>
        <v>0</v>
      </c>
      <c r="AD198" s="5">
        <f t="shared" si="222"/>
        <v>0</v>
      </c>
      <c r="AE198" s="5">
        <f t="shared" si="223"/>
        <v>0</v>
      </c>
      <c r="AF198" s="5">
        <f t="shared" si="218"/>
        <v>0</v>
      </c>
      <c r="AG198" s="5">
        <f t="shared" si="219"/>
        <v>0</v>
      </c>
      <c r="AH198" s="5">
        <f t="shared" si="224"/>
        <v>0</v>
      </c>
      <c r="AI198" s="5">
        <f t="shared" si="225"/>
        <v>0</v>
      </c>
      <c r="AJ198" s="5">
        <f t="shared" si="226"/>
        <v>0</v>
      </c>
      <c r="AK198" s="5">
        <f t="shared" si="227"/>
        <v>0</v>
      </c>
      <c r="AL198" s="5">
        <f>IFERROR(SUM(Y198:AK198),-5000)*((Cockpit!$C$3)^0)</f>
        <v>-5000</v>
      </c>
      <c r="AM198" s="19">
        <f>INDEX('Team forecast'!$M$3:$AU$22,MATCH($B198,'Team forecast'!$B$3:$B$22,0),MATCH(AM$1,'Team forecast'!$M$2:$AU$2,0))</f>
        <v>0</v>
      </c>
      <c r="AN198" s="19">
        <f>INDEX('Team forecast'!$M$3:$AU$22,MATCH($B198,'Team forecast'!$B$3:$B$22,0),MATCH(AN$1,'Team forecast'!$M$2:$AU$2,0))</f>
        <v>0</v>
      </c>
      <c r="AO198" s="19">
        <f>INDEX('Team forecast'!$M$3:$AU$22,MATCH($B198,'Team forecast'!$B$3:$B$22,0),MATCH(AO$1,'Team forecast'!$M$2:$AU$2,0))</f>
        <v>0</v>
      </c>
      <c r="AP198" s="19">
        <f>INDEX('Team forecast'!$M$3:$AU$22,MATCH($B198,'Team forecast'!$B$3:$B$22,0),MATCH(AP$1,'Team forecast'!$M$2:$AU$2,0))</f>
        <v>0</v>
      </c>
      <c r="AQ198" s="5">
        <f t="shared" si="228"/>
        <v>-5000</v>
      </c>
      <c r="AR198" s="5">
        <f>INDEX('Team forecast'!$M$3:$AU$22,MATCH($B198,'Team forecast'!$B$3:$B$22,0),MATCH(AR$1,'Team forecast'!$M$2:$AU$2,0))*IF($Y198&gt;0,25000,0)</f>
        <v>0</v>
      </c>
      <c r="AS198" s="5">
        <f>INDEX('Team forecast'!$M$3:$AU$22,MATCH($B198,'Team forecast'!$B$3:$B$22,0),MATCH(AS$1,'Team forecast'!$M$2:$AU$2,0))*IF($Y198&gt;0,5000,0)</f>
        <v>0</v>
      </c>
      <c r="AT198" s="5">
        <f>INDEX('Team forecast'!$M$3:$AU$22,MATCH($B198,'Team forecast'!$B$3:$B$22,0),MATCH(AT$1,'Team forecast'!$M$2:$AU$2,0))*IF($Y198&gt;0,-15000,0)</f>
        <v>0</v>
      </c>
      <c r="AU198" s="5">
        <f t="shared" si="229"/>
        <v>0</v>
      </c>
      <c r="AV198" s="5">
        <f t="shared" si="230"/>
        <v>0</v>
      </c>
      <c r="AW198" s="5">
        <f t="shared" si="231"/>
        <v>0</v>
      </c>
      <c r="AX198" s="5">
        <f t="shared" si="232"/>
        <v>0</v>
      </c>
      <c r="AY198" s="5">
        <f t="shared" si="233"/>
        <v>0</v>
      </c>
      <c r="AZ198" s="5">
        <f t="shared" si="234"/>
        <v>0</v>
      </c>
      <c r="BA198" s="5">
        <f t="shared" si="235"/>
        <v>0</v>
      </c>
      <c r="BB198" s="5">
        <f t="shared" si="236"/>
        <v>0</v>
      </c>
      <c r="BC198" s="5">
        <f t="shared" si="237"/>
        <v>0</v>
      </c>
      <c r="BD198" s="5">
        <f>IFERROR(SUM(AR198:BC198),0)*((Cockpit!$C$3)^1)</f>
        <v>0</v>
      </c>
      <c r="BE198" s="19">
        <f>INDEX('Team forecast'!$M$3:$AU$22,MATCH($B198,'Team forecast'!$B$3:$B$22,0),MATCH(BE$1,'Team forecast'!$M$2:$AU$2,0))</f>
        <v>0</v>
      </c>
      <c r="BF198" s="19">
        <f>INDEX('Team forecast'!$M$3:$AU$22,MATCH($B198,'Team forecast'!$B$3:$B$22,0),MATCH(BF$1,'Team forecast'!$M$2:$AU$2,0))</f>
        <v>0</v>
      </c>
      <c r="BG198" s="19">
        <f>INDEX('Team forecast'!$M$3:$AU$22,MATCH($B198,'Team forecast'!$B$3:$B$22,0),MATCH(BG$1,'Team forecast'!$M$2:$AU$2,0))</f>
        <v>0</v>
      </c>
      <c r="BH198" s="19">
        <f>INDEX('Team forecast'!$M$3:$AU$22,MATCH($B198,'Team forecast'!$B$3:$B$22,0),MATCH(BH$1,'Team forecast'!$M$2:$AU$2,0))</f>
        <v>0</v>
      </c>
      <c r="BI198" s="5">
        <f t="shared" si="238"/>
        <v>-5000</v>
      </c>
      <c r="BJ198" s="5">
        <f>INDEX('Team forecast'!$M$3:$AU$22,MATCH($B198,'Team forecast'!$B$3:$B$22,0),MATCH(BJ$1,'Team forecast'!$M$2:$AU$2,0))*IF($Y198&gt;0,25000,0)</f>
        <v>0</v>
      </c>
      <c r="BK198" s="5">
        <f>INDEX('Team forecast'!$M$3:$AU$22,MATCH($B198,'Team forecast'!$B$3:$B$22,0),MATCH(BK$1,'Team forecast'!$M$2:$AU$2,0))*IF($Y198&gt;0,5000,0)</f>
        <v>0</v>
      </c>
      <c r="BL198" s="5">
        <f>INDEX('Team forecast'!$M$3:$AU$22,MATCH($B198,'Team forecast'!$B$3:$B$22,0),MATCH(BL$1,'Team forecast'!$M$2:$AU$2,0))*IF($Y198&gt;0,-15000,0)</f>
        <v>0</v>
      </c>
      <c r="BM198" s="5">
        <f t="shared" si="239"/>
        <v>0</v>
      </c>
      <c r="BN198" s="5">
        <f t="shared" si="240"/>
        <v>0</v>
      </c>
      <c r="BO198" s="5">
        <f t="shared" si="241"/>
        <v>0</v>
      </c>
      <c r="BP198" s="5">
        <f t="shared" si="242"/>
        <v>0</v>
      </c>
      <c r="BQ198" s="5">
        <f t="shared" si="243"/>
        <v>0</v>
      </c>
      <c r="BR198" s="5">
        <f t="shared" si="244"/>
        <v>0</v>
      </c>
      <c r="BS198" s="5">
        <f t="shared" si="245"/>
        <v>0</v>
      </c>
      <c r="BT198" s="5">
        <f t="shared" si="246"/>
        <v>0</v>
      </c>
      <c r="BU198" s="5">
        <f t="shared" si="247"/>
        <v>0</v>
      </c>
      <c r="BV198" s="5">
        <f>IFERROR(SUM(BJ198:BU198),0)*((Cockpit!$C$3)^2)</f>
        <v>0</v>
      </c>
      <c r="BW198" s="19">
        <f>INDEX('Team forecast'!$M$3:$AU$22,MATCH($B198,'Team forecast'!$B$3:$B$22,0),MATCH(BW$1,'Team forecast'!$M$2:$AU$2,0))</f>
        <v>0</v>
      </c>
      <c r="BX198" s="19">
        <f>INDEX('Team forecast'!$M$3:$AU$22,MATCH($B198,'Team forecast'!$B$3:$B$22,0),MATCH(BX$1,'Team forecast'!$M$2:$AU$2,0))</f>
        <v>0</v>
      </c>
      <c r="BY198" s="19">
        <f>INDEX('Team forecast'!$M$3:$AU$22,MATCH($B198,'Team forecast'!$B$3:$B$22,0),MATCH(BY$1,'Team forecast'!$M$2:$AU$2,0))</f>
        <v>0</v>
      </c>
      <c r="BZ198" s="19">
        <f>INDEX('Team forecast'!$M$3:$AU$22,MATCH($B198,'Team forecast'!$B$3:$B$22,0),MATCH(BZ$1,'Team forecast'!$M$2:$AU$2,0))</f>
        <v>0</v>
      </c>
      <c r="CA198" s="5">
        <f t="shared" si="248"/>
        <v>-5000</v>
      </c>
      <c r="CB198" s="5">
        <f>INDEX('Team forecast'!$M$3:$AU$22,MATCH($B198,'Team forecast'!$B$3:$B$22,0),MATCH(CB$1,'Team forecast'!$M$2:$AU$2,0))*IF($Y198&gt;0,25000,0)</f>
        <v>0</v>
      </c>
      <c r="CC198" s="5">
        <f>INDEX('Team forecast'!$M$3:$AU$22,MATCH($B198,'Team forecast'!$B$3:$B$22,0),MATCH(CC$1,'Team forecast'!$M$2:$AU$2,0))*IF($Y198&gt;0,5000,0)</f>
        <v>0</v>
      </c>
      <c r="CD198" s="5">
        <f>INDEX('Team forecast'!$M$3:$AU$22,MATCH($B198,'Team forecast'!$B$3:$B$22,0),MATCH(CD$1,'Team forecast'!$M$2:$AU$2,0))*IF($Y198&gt;0,-15000,0)</f>
        <v>0</v>
      </c>
      <c r="CE198" s="5">
        <f t="shared" si="249"/>
        <v>0</v>
      </c>
      <c r="CF198" s="5">
        <f t="shared" si="250"/>
        <v>0</v>
      </c>
      <c r="CG198" s="5">
        <f t="shared" si="251"/>
        <v>0</v>
      </c>
      <c r="CH198" s="5">
        <f t="shared" si="252"/>
        <v>0</v>
      </c>
      <c r="CI198" s="5">
        <f t="shared" si="253"/>
        <v>0</v>
      </c>
      <c r="CJ198" s="5">
        <f t="shared" si="254"/>
        <v>0</v>
      </c>
      <c r="CK198" s="5">
        <f t="shared" si="255"/>
        <v>0</v>
      </c>
      <c r="CL198" s="5">
        <f t="shared" si="256"/>
        <v>0</v>
      </c>
      <c r="CM198" s="5">
        <f t="shared" si="257"/>
        <v>0</v>
      </c>
      <c r="CN198" s="5">
        <f>IFERROR(SUM(CB198:CM198),0)*((Cockpit!$C$3)^3)</f>
        <v>0</v>
      </c>
      <c r="CO198" s="19">
        <f>INDEX('Team forecast'!$M$3:$AU$22,MATCH($B198,'Team forecast'!$B$3:$B$22,0),MATCH(CO$1,'Team forecast'!$M$2:$AU$2,0))</f>
        <v>0</v>
      </c>
      <c r="CP198" s="19">
        <f>INDEX('Team forecast'!$M$3:$AU$22,MATCH($B198,'Team forecast'!$B$3:$B$22,0),MATCH(CP$1,'Team forecast'!$M$2:$AU$2,0))</f>
        <v>0</v>
      </c>
      <c r="CQ198" s="19">
        <f>INDEX('Team forecast'!$M$3:$AU$22,MATCH($B198,'Team forecast'!$B$3:$B$22,0),MATCH(CQ$1,'Team forecast'!$M$2:$AU$2,0))</f>
        <v>0</v>
      </c>
      <c r="CR198" s="19">
        <f>INDEX('Team forecast'!$M$3:$AU$22,MATCH($B198,'Team forecast'!$B$3:$B$22,0),MATCH(CR$1,'Team forecast'!$M$2:$AU$2,0))</f>
        <v>0</v>
      </c>
      <c r="CS198" s="5">
        <f t="shared" si="258"/>
        <v>-5000</v>
      </c>
      <c r="CT198" s="5">
        <f>INDEX('Team forecast'!$M$3:$AU$22,MATCH($B198,'Team forecast'!$B$3:$B$22,0),MATCH(CT$1,'Team forecast'!$M$2:$AU$2,0))*IF($Y198&gt;0,25000,0)</f>
        <v>0</v>
      </c>
      <c r="CU198" s="5">
        <f>INDEX('Team forecast'!$M$3:$AU$22,MATCH($B198,'Team forecast'!$B$3:$B$22,0),MATCH(CU$1,'Team forecast'!$M$2:$AU$2,0))*IF($Y198&gt;0,5000,0)</f>
        <v>0</v>
      </c>
      <c r="CV198" s="5">
        <f>INDEX('Team forecast'!$M$3:$AU$22,MATCH($B198,'Team forecast'!$B$3:$B$22,0),MATCH(CV$1,'Team forecast'!$M$2:$AU$2,0))*IF($Y198&gt;0,-15000,0)</f>
        <v>0</v>
      </c>
      <c r="CW198" s="5">
        <f t="shared" si="259"/>
        <v>0</v>
      </c>
      <c r="CX198" s="5">
        <f t="shared" si="260"/>
        <v>0</v>
      </c>
      <c r="CY198" s="5">
        <f t="shared" si="261"/>
        <v>0</v>
      </c>
      <c r="CZ198" s="5">
        <f t="shared" si="262"/>
        <v>0</v>
      </c>
      <c r="DA198" s="5">
        <f t="shared" si="263"/>
        <v>0</v>
      </c>
      <c r="DB198" s="5">
        <f t="shared" si="264"/>
        <v>0</v>
      </c>
      <c r="DC198" s="5">
        <f t="shared" si="265"/>
        <v>0</v>
      </c>
      <c r="DD198" s="5">
        <f t="shared" si="266"/>
        <v>0</v>
      </c>
      <c r="DE198" s="5">
        <f t="shared" si="267"/>
        <v>0</v>
      </c>
      <c r="DF198" s="5">
        <f>IFERROR(SUM(CT198:DE198),0)*((Cockpit!$C$3)^4)</f>
        <v>0</v>
      </c>
      <c r="DG198" s="19">
        <f>INDEX('Team forecast'!$M$3:$AU$22,MATCH($B198,'Team forecast'!$B$3:$B$22,0),MATCH(DG$1,'Team forecast'!$M$2:$AU$2,0))</f>
        <v>0</v>
      </c>
      <c r="DH198" s="19">
        <f>INDEX('Team forecast'!$M$3:$AU$22,MATCH($B198,'Team forecast'!$B$3:$B$22,0),MATCH(DH$1,'Team forecast'!$M$2:$AU$2,0))</f>
        <v>0</v>
      </c>
      <c r="DI198" s="19">
        <f>INDEX('Team forecast'!$M$3:$AU$22,MATCH($B198,'Team forecast'!$B$3:$B$22,0),MATCH(DI$1,'Team forecast'!$M$2:$AU$2,0))</f>
        <v>0</v>
      </c>
      <c r="DJ198" s="19">
        <f>INDEX('Team forecast'!$M$3:$AU$22,MATCH($B198,'Team forecast'!$B$3:$B$22,0),MATCH(DJ$1,'Team forecast'!$M$2:$AU$2,0))</f>
        <v>0</v>
      </c>
      <c r="DK198" s="5">
        <f t="shared" si="268"/>
        <v>-5000</v>
      </c>
      <c r="DL198" s="5">
        <f>INDEX('Team forecast'!$M$3:$AU$22,MATCH($B198,'Team forecast'!$B$3:$B$22,0),MATCH(DL$1,'Team forecast'!$M$2:$AU$2,0))*IF($Y198&gt;0,25000,0)</f>
        <v>0</v>
      </c>
      <c r="DM198" s="5">
        <f>INDEX('Team forecast'!$M$3:$AU$22,MATCH($B198,'Team forecast'!$B$3:$B$22,0),MATCH(DM$1,'Team forecast'!$M$2:$AU$2,0))*IF($Y198&gt;0,5000,0)</f>
        <v>0</v>
      </c>
      <c r="DN198" s="5">
        <f>INDEX('Team forecast'!$M$3:$AU$22,MATCH($B198,'Team forecast'!$B$3:$B$22,0),MATCH(DN$1,'Team forecast'!$M$2:$AU$2,0))*IF($Y198&gt;0,-15000,0)</f>
        <v>0</v>
      </c>
      <c r="DO198" s="5">
        <f t="shared" si="269"/>
        <v>0</v>
      </c>
      <c r="DP198" s="5">
        <f t="shared" si="270"/>
        <v>0</v>
      </c>
      <c r="DQ198" s="5">
        <f t="shared" si="271"/>
        <v>0</v>
      </c>
      <c r="DR198" s="5">
        <f t="shared" si="272"/>
        <v>0</v>
      </c>
      <c r="DS198" s="5">
        <f t="shared" si="273"/>
        <v>0</v>
      </c>
      <c r="DT198" s="5">
        <f t="shared" si="274"/>
        <v>0</v>
      </c>
      <c r="DU198" s="5">
        <f t="shared" si="275"/>
        <v>0</v>
      </c>
      <c r="DV198" s="5">
        <f t="shared" si="276"/>
        <v>0</v>
      </c>
      <c r="DW198" s="5">
        <f t="shared" si="277"/>
        <v>0</v>
      </c>
      <c r="DX198" s="5">
        <f>IFERROR(SUM(DL198:DW198),0)*((Cockpit!$C$3)^5)</f>
        <v>0</v>
      </c>
      <c r="DY198" s="5">
        <f t="shared" si="278"/>
        <v>-5000</v>
      </c>
      <c r="DZ198" s="5" t="str">
        <f>IF(ISERROR(MATCH(A198,'Current squad'!B:B,0)),"No","Yes")</f>
        <v>No</v>
      </c>
      <c r="EA198" s="5" cm="1">
        <f t="array" ref="EA198">IFERROR(_xlfn.IFS(DZ198="Yes",0,DZ198="No",H198*1%),999999)</f>
        <v>19090</v>
      </c>
      <c r="EB198" s="5">
        <f t="shared" si="220"/>
        <v>1928090</v>
      </c>
      <c r="EC198" s="5">
        <f t="shared" si="279"/>
        <v>-24090</v>
      </c>
      <c r="ED198" s="1">
        <f t="shared" si="221"/>
        <v>-1.2619172341540074E-2</v>
      </c>
      <c r="EE198" s="5">
        <f>RANK(EC198,$EC$2:$EC$572)+COUNTIF($EC$2:EC198,EC198)-1</f>
        <v>219</v>
      </c>
      <c r="EF198" s="4">
        <f>RANK(ED198,$ED$2:$ED$572)+COUNTIF($ED$2:ED198,ED198)-1</f>
        <v>495</v>
      </c>
    </row>
    <row r="199" spans="1:136" x14ac:dyDescent="0.3">
      <c r="A199" t="str">
        <f>IF(Holdet.dk!A199&lt;&gt;"",Holdet.dk!A199,"")</f>
        <v>Muhamed Besic</v>
      </c>
      <c r="B199" t="str">
        <f>INDEX(Holdet.dk!B:B,MATCH($A199,Holdet.dk!$A:$A,0))</f>
        <v>Everton</v>
      </c>
      <c r="C199" t="str">
        <f>INDEX(Holdet.dk!C:C,MATCH($A199,Holdet.dk!$A:$A,0))</f>
        <v>Midfield</v>
      </c>
      <c r="D199" t="str">
        <f>INDEX(Holdet.dk!D:D,MATCH($A199,Holdet.dk!$A:$A,0))</f>
        <v>1.895.000</v>
      </c>
      <c r="E199" s="1">
        <f>IFERROR(_xlfn.NUMBERVALUE(INDEX(Holdet.dk!$E:$E,MATCH($A199,Holdet.dk!$A:$A,0)),","),0)</f>
        <v>1E-3</v>
      </c>
      <c r="F199" t="str">
        <f>IF(INDEX(Lookup!H:H,MATCH('Master data'!A199,Lookup!G:G,0))=0,A199,INDEX(Lookup!H:H,MATCH('Master data'!A199,Lookup!G:G,0)))</f>
        <v>Muhamed Besic</v>
      </c>
      <c r="G199" t="str">
        <f>IFERROR(INDEX(Lookup!B:B,MATCH(INDEX(Rotowire!C:C,MATCH(F199,Rotowire!A:A,0)),Lookup!D:D,0)),"")</f>
        <v/>
      </c>
      <c r="H199" s="5">
        <f t="shared" si="212"/>
        <v>1895000</v>
      </c>
      <c r="I199" s="19">
        <f>IFERROR(INDEX('Team forecast'!$G$3:$I$22,MATCH($B199,'Team forecast'!$B$3:$B$22,0),MATCH(I$1,'Team forecast'!$G$2:$I$2,0)),0)</f>
        <v>1.118279569892473</v>
      </c>
      <c r="J199" s="19">
        <f>IFERROR(INDEX('Team forecast'!$G$3:$I$22,MATCH($B199,'Team forecast'!$B$3:$B$22,0),MATCH(J$1,'Team forecast'!$G$2:$I$2,0)),0)</f>
        <v>0.86602870813397137</v>
      </c>
      <c r="K199" s="19">
        <f>IFERROR(INDEX('Team forecast'!$G$3:$I$22,MATCH($B199,'Team forecast'!$B$3:$B$22,0),MATCH(K$1,'Team forecast'!$G$2:$I$2,0)),0)</f>
        <v>1.6365413680270404</v>
      </c>
      <c r="L199">
        <f>SUMIFS(Rotowire!E:E,Rotowire!$A:$A,'Master data'!$F199)</f>
        <v>0</v>
      </c>
      <c r="M199" s="2">
        <f>SUMIFS(Rotowire!F:F,Rotowire!$A:$A,'Master data'!$F199)*I199</f>
        <v>0</v>
      </c>
      <c r="N199" s="2">
        <f>SUMIFS(Rotowire!G:G,Rotowire!$A:$A,'Master data'!$F199)*I199</f>
        <v>0</v>
      </c>
      <c r="O199" s="2">
        <f>SUMIFS(Rotowire!I:I,Rotowire!$A:$A,'Master data'!$F199)*I199</f>
        <v>0</v>
      </c>
      <c r="P199" s="2">
        <f>SUMIFS(Rotowire!W:W,Rotowire!$A:$A,'Master data'!$F199)*K199</f>
        <v>0</v>
      </c>
      <c r="Q199" s="2">
        <f>SUMIFS(Rotowire!Y:Y,Rotowire!$A:$A,'Master data'!$F199)*J199</f>
        <v>0</v>
      </c>
      <c r="R199" s="2">
        <f>SUMIFS(Rotowire!AB:AB,Rotowire!$A:$A,'Master data'!$F199)</f>
        <v>0</v>
      </c>
      <c r="S199" s="2">
        <f>SUMIFS(Rotowire!AC:AC,Rotowire!$A:$A,'Master data'!$F199)</f>
        <v>0</v>
      </c>
      <c r="T199" s="2">
        <f>INDEX('Team forecast'!D$3:D$22,MATCH($B199,'Team forecast'!$B$3:$B$22,0))</f>
        <v>1.04</v>
      </c>
      <c r="U199" s="2">
        <f>INDEX('Team forecast'!E$3:E$22,MATCH($B199,'Team forecast'!$B$3:$B$22,0))</f>
        <v>1.81</v>
      </c>
      <c r="V199" s="2">
        <f>INDEX('Team forecast'!J$3:J$22,MATCH($B199,'Team forecast'!$B$3:$B$22,0))</f>
        <v>0.21479999999999999</v>
      </c>
      <c r="W199" s="2">
        <f>INDEX('Team forecast'!K$3:K$22,MATCH($B199,'Team forecast'!$B$3:$B$22,0))</f>
        <v>0.23649999999999999</v>
      </c>
      <c r="X199" s="2">
        <f>INDEX('Team forecast'!L$3:L$22,MATCH($B199,'Team forecast'!$B$3:$B$22,0))</f>
        <v>0.54869999999999997</v>
      </c>
      <c r="Y199" s="5">
        <f t="shared" si="213"/>
        <v>-5000</v>
      </c>
      <c r="Z199" s="5">
        <f t="shared" si="214"/>
        <v>0</v>
      </c>
      <c r="AA199" s="5">
        <f t="shared" si="215"/>
        <v>0</v>
      </c>
      <c r="AB199" s="5">
        <f t="shared" si="216"/>
        <v>0</v>
      </c>
      <c r="AC199" s="5">
        <f t="shared" si="217"/>
        <v>0</v>
      </c>
      <c r="AD199" s="5">
        <f t="shared" si="222"/>
        <v>0</v>
      </c>
      <c r="AE199" s="5">
        <f t="shared" si="223"/>
        <v>0</v>
      </c>
      <c r="AF199" s="5">
        <f t="shared" si="218"/>
        <v>0</v>
      </c>
      <c r="AG199" s="5">
        <f t="shared" si="219"/>
        <v>0</v>
      </c>
      <c r="AH199" s="5">
        <f t="shared" si="224"/>
        <v>0</v>
      </c>
      <c r="AI199" s="5">
        <f t="shared" si="225"/>
        <v>0</v>
      </c>
      <c r="AJ199" s="5">
        <f t="shared" si="226"/>
        <v>0</v>
      </c>
      <c r="AK199" s="5">
        <f t="shared" si="227"/>
        <v>0</v>
      </c>
      <c r="AL199" s="5">
        <f>IFERROR(SUM(Y199:AK199),-5000)*((Cockpit!$C$3)^0)</f>
        <v>-5000</v>
      </c>
      <c r="AM199" s="19">
        <f>INDEX('Team forecast'!$M$3:$AU$22,MATCH($B199,'Team forecast'!$B$3:$B$22,0),MATCH(AM$1,'Team forecast'!$M$2:$AU$2,0))</f>
        <v>0</v>
      </c>
      <c r="AN199" s="19">
        <f>INDEX('Team forecast'!$M$3:$AU$22,MATCH($B199,'Team forecast'!$B$3:$B$22,0),MATCH(AN$1,'Team forecast'!$M$2:$AU$2,0))</f>
        <v>0</v>
      </c>
      <c r="AO199" s="19">
        <f>INDEX('Team forecast'!$M$3:$AU$22,MATCH($B199,'Team forecast'!$B$3:$B$22,0),MATCH(AO$1,'Team forecast'!$M$2:$AU$2,0))</f>
        <v>0</v>
      </c>
      <c r="AP199" s="19">
        <f>INDEX('Team forecast'!$M$3:$AU$22,MATCH($B199,'Team forecast'!$B$3:$B$22,0),MATCH(AP$1,'Team forecast'!$M$2:$AU$2,0))</f>
        <v>0</v>
      </c>
      <c r="AQ199" s="5">
        <f t="shared" si="228"/>
        <v>-5000</v>
      </c>
      <c r="AR199" s="5">
        <f>INDEX('Team forecast'!$M$3:$AU$22,MATCH($B199,'Team forecast'!$B$3:$B$22,0),MATCH(AR$1,'Team forecast'!$M$2:$AU$2,0))*IF($Y199&gt;0,25000,0)</f>
        <v>0</v>
      </c>
      <c r="AS199" s="5">
        <f>INDEX('Team forecast'!$M$3:$AU$22,MATCH($B199,'Team forecast'!$B$3:$B$22,0),MATCH(AS$1,'Team forecast'!$M$2:$AU$2,0))*IF($Y199&gt;0,5000,0)</f>
        <v>0</v>
      </c>
      <c r="AT199" s="5">
        <f>INDEX('Team forecast'!$M$3:$AU$22,MATCH($B199,'Team forecast'!$B$3:$B$22,0),MATCH(AT$1,'Team forecast'!$M$2:$AU$2,0))*IF($Y199&gt;0,-15000,0)</f>
        <v>0</v>
      </c>
      <c r="AU199" s="5">
        <f t="shared" si="229"/>
        <v>0</v>
      </c>
      <c r="AV199" s="5">
        <f t="shared" si="230"/>
        <v>0</v>
      </c>
      <c r="AW199" s="5">
        <f t="shared" si="231"/>
        <v>0</v>
      </c>
      <c r="AX199" s="5">
        <f t="shared" si="232"/>
        <v>0</v>
      </c>
      <c r="AY199" s="5">
        <f t="shared" si="233"/>
        <v>0</v>
      </c>
      <c r="AZ199" s="5">
        <f t="shared" si="234"/>
        <v>0</v>
      </c>
      <c r="BA199" s="5">
        <f t="shared" si="235"/>
        <v>0</v>
      </c>
      <c r="BB199" s="5">
        <f t="shared" si="236"/>
        <v>0</v>
      </c>
      <c r="BC199" s="5">
        <f t="shared" si="237"/>
        <v>0</v>
      </c>
      <c r="BD199" s="5">
        <f>IFERROR(SUM(AR199:BC199),0)*((Cockpit!$C$3)^1)</f>
        <v>0</v>
      </c>
      <c r="BE199" s="19">
        <f>INDEX('Team forecast'!$M$3:$AU$22,MATCH($B199,'Team forecast'!$B$3:$B$22,0),MATCH(BE$1,'Team forecast'!$M$2:$AU$2,0))</f>
        <v>0</v>
      </c>
      <c r="BF199" s="19">
        <f>INDEX('Team forecast'!$M$3:$AU$22,MATCH($B199,'Team forecast'!$B$3:$B$22,0),MATCH(BF$1,'Team forecast'!$M$2:$AU$2,0))</f>
        <v>0</v>
      </c>
      <c r="BG199" s="19">
        <f>INDEX('Team forecast'!$M$3:$AU$22,MATCH($B199,'Team forecast'!$B$3:$B$22,0),MATCH(BG$1,'Team forecast'!$M$2:$AU$2,0))</f>
        <v>0</v>
      </c>
      <c r="BH199" s="19">
        <f>INDEX('Team forecast'!$M$3:$AU$22,MATCH($B199,'Team forecast'!$B$3:$B$22,0),MATCH(BH$1,'Team forecast'!$M$2:$AU$2,0))</f>
        <v>0</v>
      </c>
      <c r="BI199" s="5">
        <f t="shared" si="238"/>
        <v>-5000</v>
      </c>
      <c r="BJ199" s="5">
        <f>INDEX('Team forecast'!$M$3:$AU$22,MATCH($B199,'Team forecast'!$B$3:$B$22,0),MATCH(BJ$1,'Team forecast'!$M$2:$AU$2,0))*IF($Y199&gt;0,25000,0)</f>
        <v>0</v>
      </c>
      <c r="BK199" s="5">
        <f>INDEX('Team forecast'!$M$3:$AU$22,MATCH($B199,'Team forecast'!$B$3:$B$22,0),MATCH(BK$1,'Team forecast'!$M$2:$AU$2,0))*IF($Y199&gt;0,5000,0)</f>
        <v>0</v>
      </c>
      <c r="BL199" s="5">
        <f>INDEX('Team forecast'!$M$3:$AU$22,MATCH($B199,'Team forecast'!$B$3:$B$22,0),MATCH(BL$1,'Team forecast'!$M$2:$AU$2,0))*IF($Y199&gt;0,-15000,0)</f>
        <v>0</v>
      </c>
      <c r="BM199" s="5">
        <f t="shared" si="239"/>
        <v>0</v>
      </c>
      <c r="BN199" s="5">
        <f t="shared" si="240"/>
        <v>0</v>
      </c>
      <c r="BO199" s="5">
        <f t="shared" si="241"/>
        <v>0</v>
      </c>
      <c r="BP199" s="5">
        <f t="shared" si="242"/>
        <v>0</v>
      </c>
      <c r="BQ199" s="5">
        <f t="shared" si="243"/>
        <v>0</v>
      </c>
      <c r="BR199" s="5">
        <f t="shared" si="244"/>
        <v>0</v>
      </c>
      <c r="BS199" s="5">
        <f t="shared" si="245"/>
        <v>0</v>
      </c>
      <c r="BT199" s="5">
        <f t="shared" si="246"/>
        <v>0</v>
      </c>
      <c r="BU199" s="5">
        <f t="shared" si="247"/>
        <v>0</v>
      </c>
      <c r="BV199" s="5">
        <f>IFERROR(SUM(BJ199:BU199),0)*((Cockpit!$C$3)^2)</f>
        <v>0</v>
      </c>
      <c r="BW199" s="19">
        <f>INDEX('Team forecast'!$M$3:$AU$22,MATCH($B199,'Team forecast'!$B$3:$B$22,0),MATCH(BW$1,'Team forecast'!$M$2:$AU$2,0))</f>
        <v>0</v>
      </c>
      <c r="BX199" s="19">
        <f>INDEX('Team forecast'!$M$3:$AU$22,MATCH($B199,'Team forecast'!$B$3:$B$22,0),MATCH(BX$1,'Team forecast'!$M$2:$AU$2,0))</f>
        <v>0</v>
      </c>
      <c r="BY199" s="19">
        <f>INDEX('Team forecast'!$M$3:$AU$22,MATCH($B199,'Team forecast'!$B$3:$B$22,0),MATCH(BY$1,'Team forecast'!$M$2:$AU$2,0))</f>
        <v>0</v>
      </c>
      <c r="BZ199" s="19">
        <f>INDEX('Team forecast'!$M$3:$AU$22,MATCH($B199,'Team forecast'!$B$3:$B$22,0),MATCH(BZ$1,'Team forecast'!$M$2:$AU$2,0))</f>
        <v>0</v>
      </c>
      <c r="CA199" s="5">
        <f t="shared" si="248"/>
        <v>-5000</v>
      </c>
      <c r="CB199" s="5">
        <f>INDEX('Team forecast'!$M$3:$AU$22,MATCH($B199,'Team forecast'!$B$3:$B$22,0),MATCH(CB$1,'Team forecast'!$M$2:$AU$2,0))*IF($Y199&gt;0,25000,0)</f>
        <v>0</v>
      </c>
      <c r="CC199" s="5">
        <f>INDEX('Team forecast'!$M$3:$AU$22,MATCH($B199,'Team forecast'!$B$3:$B$22,0),MATCH(CC$1,'Team forecast'!$M$2:$AU$2,0))*IF($Y199&gt;0,5000,0)</f>
        <v>0</v>
      </c>
      <c r="CD199" s="5">
        <f>INDEX('Team forecast'!$M$3:$AU$22,MATCH($B199,'Team forecast'!$B$3:$B$22,0),MATCH(CD$1,'Team forecast'!$M$2:$AU$2,0))*IF($Y199&gt;0,-15000,0)</f>
        <v>0</v>
      </c>
      <c r="CE199" s="5">
        <f t="shared" si="249"/>
        <v>0</v>
      </c>
      <c r="CF199" s="5">
        <f t="shared" si="250"/>
        <v>0</v>
      </c>
      <c r="CG199" s="5">
        <f t="shared" si="251"/>
        <v>0</v>
      </c>
      <c r="CH199" s="5">
        <f t="shared" si="252"/>
        <v>0</v>
      </c>
      <c r="CI199" s="5">
        <f t="shared" si="253"/>
        <v>0</v>
      </c>
      <c r="CJ199" s="5">
        <f t="shared" si="254"/>
        <v>0</v>
      </c>
      <c r="CK199" s="5">
        <f t="shared" si="255"/>
        <v>0</v>
      </c>
      <c r="CL199" s="5">
        <f t="shared" si="256"/>
        <v>0</v>
      </c>
      <c r="CM199" s="5">
        <f t="shared" si="257"/>
        <v>0</v>
      </c>
      <c r="CN199" s="5">
        <f>IFERROR(SUM(CB199:CM199),0)*((Cockpit!$C$3)^3)</f>
        <v>0</v>
      </c>
      <c r="CO199" s="19">
        <f>INDEX('Team forecast'!$M$3:$AU$22,MATCH($B199,'Team forecast'!$B$3:$B$22,0),MATCH(CO$1,'Team forecast'!$M$2:$AU$2,0))</f>
        <v>0</v>
      </c>
      <c r="CP199" s="19">
        <f>INDEX('Team forecast'!$M$3:$AU$22,MATCH($B199,'Team forecast'!$B$3:$B$22,0),MATCH(CP$1,'Team forecast'!$M$2:$AU$2,0))</f>
        <v>0</v>
      </c>
      <c r="CQ199" s="19">
        <f>INDEX('Team forecast'!$M$3:$AU$22,MATCH($B199,'Team forecast'!$B$3:$B$22,0),MATCH(CQ$1,'Team forecast'!$M$2:$AU$2,0))</f>
        <v>0</v>
      </c>
      <c r="CR199" s="19">
        <f>INDEX('Team forecast'!$M$3:$AU$22,MATCH($B199,'Team forecast'!$B$3:$B$22,0),MATCH(CR$1,'Team forecast'!$M$2:$AU$2,0))</f>
        <v>0</v>
      </c>
      <c r="CS199" s="5">
        <f t="shared" si="258"/>
        <v>-5000</v>
      </c>
      <c r="CT199" s="5">
        <f>INDEX('Team forecast'!$M$3:$AU$22,MATCH($B199,'Team forecast'!$B$3:$B$22,0),MATCH(CT$1,'Team forecast'!$M$2:$AU$2,0))*IF($Y199&gt;0,25000,0)</f>
        <v>0</v>
      </c>
      <c r="CU199" s="5">
        <f>INDEX('Team forecast'!$M$3:$AU$22,MATCH($B199,'Team forecast'!$B$3:$B$22,0),MATCH(CU$1,'Team forecast'!$M$2:$AU$2,0))*IF($Y199&gt;0,5000,0)</f>
        <v>0</v>
      </c>
      <c r="CV199" s="5">
        <f>INDEX('Team forecast'!$M$3:$AU$22,MATCH($B199,'Team forecast'!$B$3:$B$22,0),MATCH(CV$1,'Team forecast'!$M$2:$AU$2,0))*IF($Y199&gt;0,-15000,0)</f>
        <v>0</v>
      </c>
      <c r="CW199" s="5">
        <f t="shared" si="259"/>
        <v>0</v>
      </c>
      <c r="CX199" s="5">
        <f t="shared" si="260"/>
        <v>0</v>
      </c>
      <c r="CY199" s="5">
        <f t="shared" si="261"/>
        <v>0</v>
      </c>
      <c r="CZ199" s="5">
        <f t="shared" si="262"/>
        <v>0</v>
      </c>
      <c r="DA199" s="5">
        <f t="shared" si="263"/>
        <v>0</v>
      </c>
      <c r="DB199" s="5">
        <f t="shared" si="264"/>
        <v>0</v>
      </c>
      <c r="DC199" s="5">
        <f t="shared" si="265"/>
        <v>0</v>
      </c>
      <c r="DD199" s="5">
        <f t="shared" si="266"/>
        <v>0</v>
      </c>
      <c r="DE199" s="5">
        <f t="shared" si="267"/>
        <v>0</v>
      </c>
      <c r="DF199" s="5">
        <f>IFERROR(SUM(CT199:DE199),0)*((Cockpit!$C$3)^4)</f>
        <v>0</v>
      </c>
      <c r="DG199" s="19">
        <f>INDEX('Team forecast'!$M$3:$AU$22,MATCH($B199,'Team forecast'!$B$3:$B$22,0),MATCH(DG$1,'Team forecast'!$M$2:$AU$2,0))</f>
        <v>0</v>
      </c>
      <c r="DH199" s="19">
        <f>INDEX('Team forecast'!$M$3:$AU$22,MATCH($B199,'Team forecast'!$B$3:$B$22,0),MATCH(DH$1,'Team forecast'!$M$2:$AU$2,0))</f>
        <v>0</v>
      </c>
      <c r="DI199" s="19">
        <f>INDEX('Team forecast'!$M$3:$AU$22,MATCH($B199,'Team forecast'!$B$3:$B$22,0),MATCH(DI$1,'Team forecast'!$M$2:$AU$2,0))</f>
        <v>0</v>
      </c>
      <c r="DJ199" s="19">
        <f>INDEX('Team forecast'!$M$3:$AU$22,MATCH($B199,'Team forecast'!$B$3:$B$22,0),MATCH(DJ$1,'Team forecast'!$M$2:$AU$2,0))</f>
        <v>0</v>
      </c>
      <c r="DK199" s="5">
        <f t="shared" si="268"/>
        <v>-5000</v>
      </c>
      <c r="DL199" s="5">
        <f>INDEX('Team forecast'!$M$3:$AU$22,MATCH($B199,'Team forecast'!$B$3:$B$22,0),MATCH(DL$1,'Team forecast'!$M$2:$AU$2,0))*IF($Y199&gt;0,25000,0)</f>
        <v>0</v>
      </c>
      <c r="DM199" s="5">
        <f>INDEX('Team forecast'!$M$3:$AU$22,MATCH($B199,'Team forecast'!$B$3:$B$22,0),MATCH(DM$1,'Team forecast'!$M$2:$AU$2,0))*IF($Y199&gt;0,5000,0)</f>
        <v>0</v>
      </c>
      <c r="DN199" s="5">
        <f>INDEX('Team forecast'!$M$3:$AU$22,MATCH($B199,'Team forecast'!$B$3:$B$22,0),MATCH(DN$1,'Team forecast'!$M$2:$AU$2,0))*IF($Y199&gt;0,-15000,0)</f>
        <v>0</v>
      </c>
      <c r="DO199" s="5">
        <f t="shared" si="269"/>
        <v>0</v>
      </c>
      <c r="DP199" s="5">
        <f t="shared" si="270"/>
        <v>0</v>
      </c>
      <c r="DQ199" s="5">
        <f t="shared" si="271"/>
        <v>0</v>
      </c>
      <c r="DR199" s="5">
        <f t="shared" si="272"/>
        <v>0</v>
      </c>
      <c r="DS199" s="5">
        <f t="shared" si="273"/>
        <v>0</v>
      </c>
      <c r="DT199" s="5">
        <f t="shared" si="274"/>
        <v>0</v>
      </c>
      <c r="DU199" s="5">
        <f t="shared" si="275"/>
        <v>0</v>
      </c>
      <c r="DV199" s="5">
        <f t="shared" si="276"/>
        <v>0</v>
      </c>
      <c r="DW199" s="5">
        <f t="shared" si="277"/>
        <v>0</v>
      </c>
      <c r="DX199" s="5">
        <f>IFERROR(SUM(DL199:DW199),0)*((Cockpit!$C$3)^5)</f>
        <v>0</v>
      </c>
      <c r="DY199" s="5">
        <f t="shared" si="278"/>
        <v>-5000</v>
      </c>
      <c r="DZ199" s="5" t="str">
        <f>IF(ISERROR(MATCH(A199,'Current squad'!B:B,0)),"No","Yes")</f>
        <v>No</v>
      </c>
      <c r="EA199" s="5" cm="1">
        <f t="array" ref="EA199">IFERROR(_xlfn.IFS(DZ199="Yes",0,DZ199="No",H199*1%),999999)</f>
        <v>18950</v>
      </c>
      <c r="EB199" s="5">
        <f t="shared" si="220"/>
        <v>1913950</v>
      </c>
      <c r="EC199" s="5">
        <f t="shared" si="279"/>
        <v>-23950</v>
      </c>
      <c r="ED199" s="1">
        <f t="shared" si="221"/>
        <v>-1.2638522427440632E-2</v>
      </c>
      <c r="EE199" s="5">
        <f>RANK(EC199,$EC$2:$EC$572)+COUNTIF($EC$2:EC199,EC199)-1</f>
        <v>176</v>
      </c>
      <c r="EF199" s="4">
        <f>RANK(ED199,$ED$2:$ED$572)+COUNTIF($ED$2:ED199,ED199)-1</f>
        <v>535</v>
      </c>
    </row>
    <row r="200" spans="1:136" x14ac:dyDescent="0.3">
      <c r="A200" t="str">
        <f>IF(Holdet.dk!A200&lt;&gt;"",Holdet.dk!A200,"")</f>
        <v>Rhys Williams</v>
      </c>
      <c r="B200" t="str">
        <f>INDEX(Holdet.dk!B:B,MATCH($A200,Holdet.dk!$A:$A,0))</f>
        <v>Liverpool</v>
      </c>
      <c r="C200" t="str">
        <f>INDEX(Holdet.dk!C:C,MATCH($A200,Holdet.dk!$A:$A,0))</f>
        <v>Defense</v>
      </c>
      <c r="D200" t="str">
        <f>INDEX(Holdet.dk!D:D,MATCH($A200,Holdet.dk!$A:$A,0))</f>
        <v>3.280.000</v>
      </c>
      <c r="E200" s="1">
        <f>IFERROR(_xlfn.NUMBERVALUE(INDEX(Holdet.dk!$E:$E,MATCH($A200,Holdet.dk!$A:$A,0)),","),0)</f>
        <v>3.9E-2</v>
      </c>
      <c r="F200" t="str">
        <f>IF(INDEX(Lookup!H:H,MATCH('Master data'!A200,Lookup!G:G,0))=0,A200,INDEX(Lookup!H:H,MATCH('Master data'!A200,Lookup!G:G,0)))</f>
        <v>Rhys Williams</v>
      </c>
      <c r="G200" t="str">
        <f>IFERROR(INDEX(Lookup!B:B,MATCH(INDEX(Rotowire!C:C,MATCH(F200,Rotowire!A:A,0)),Lookup!D:D,0)),"")</f>
        <v>Crystal Palace</v>
      </c>
      <c r="H200" s="5">
        <f t="shared" si="212"/>
        <v>3280000</v>
      </c>
      <c r="I200" s="19">
        <f>IFERROR(INDEX('Team forecast'!$G$3:$I$22,MATCH($B200,'Team forecast'!$B$3:$B$22,0),MATCH(I$1,'Team forecast'!$G$2:$I$2,0)),0)</f>
        <v>1.0823529411764703</v>
      </c>
      <c r="J200" s="19">
        <f>IFERROR(INDEX('Team forecast'!$G$3:$I$22,MATCH($B200,'Team forecast'!$B$3:$B$22,0),MATCH(J$1,'Team forecast'!$G$2:$I$2,0)),0)</f>
        <v>0.66666666666666652</v>
      </c>
      <c r="K200" s="19">
        <f>IFERROR(INDEX('Team forecast'!$G$3:$I$22,MATCH($B200,'Team forecast'!$B$3:$B$22,0),MATCH(K$1,'Team forecast'!$G$2:$I$2,0)),0)</f>
        <v>1.2636055410679863</v>
      </c>
      <c r="L200">
        <f>SUMIFS(Rotowire!E:E,Rotowire!$A:$A,'Master data'!$F200)</f>
        <v>95</v>
      </c>
      <c r="M200" s="2">
        <f>SUMIFS(Rotowire!F:F,Rotowire!$A:$A,'Master data'!$F200)*I200</f>
        <v>6.4941176470588211E-2</v>
      </c>
      <c r="N200" s="2">
        <f>SUMIFS(Rotowire!G:G,Rotowire!$A:$A,'Master data'!$F200)*I200</f>
        <v>2.1647058823529405E-2</v>
      </c>
      <c r="O200" s="2">
        <f>SUMIFS(Rotowire!I:I,Rotowire!$A:$A,'Master data'!$F200)*I200</f>
        <v>0.10823529411764704</v>
      </c>
      <c r="P200" s="2">
        <f>SUMIFS(Rotowire!W:W,Rotowire!$A:$A,'Master data'!$F200)*K200</f>
        <v>0.60653065971263342</v>
      </c>
      <c r="Q200" s="2">
        <f>SUMIFS(Rotowire!Y:Y,Rotowire!$A:$A,'Master data'!$F200)*J200</f>
        <v>0</v>
      </c>
      <c r="R200" s="2">
        <f>SUMIFS(Rotowire!AB:AB,Rotowire!$A:$A,'Master data'!$F200)</f>
        <v>0.12</v>
      </c>
      <c r="S200" s="2">
        <f>SUMIFS(Rotowire!AC:AC,Rotowire!$A:$A,'Master data'!$F200)</f>
        <v>0.01</v>
      </c>
      <c r="T200" s="2">
        <f>INDEX('Team forecast'!D$3:D$22,MATCH($B200,'Team forecast'!$B$3:$B$22,0))</f>
        <v>2.76</v>
      </c>
      <c r="U200" s="2">
        <f>INDEX('Team forecast'!E$3:E$22,MATCH($B200,'Team forecast'!$B$3:$B$22,0))</f>
        <v>0.5</v>
      </c>
      <c r="V200" s="2">
        <f>INDEX('Team forecast'!J$3:J$22,MATCH($B200,'Team forecast'!$B$3:$B$22,0))</f>
        <v>0.83899999999999997</v>
      </c>
      <c r="W200" s="2">
        <f>INDEX('Team forecast'!K$3:K$22,MATCH($B200,'Team forecast'!$B$3:$B$22,0))</f>
        <v>0.1164</v>
      </c>
      <c r="X200" s="2">
        <f>INDEX('Team forecast'!L$3:L$22,MATCH($B200,'Team forecast'!$B$3:$B$22,0))</f>
        <v>4.4699999999999997E-2</v>
      </c>
      <c r="Y200" s="5">
        <f t="shared" si="213"/>
        <v>7000</v>
      </c>
      <c r="Z200" s="5">
        <f t="shared" si="214"/>
        <v>20975</v>
      </c>
      <c r="AA200" s="5">
        <f t="shared" si="215"/>
        <v>582</v>
      </c>
      <c r="AB200" s="5">
        <f t="shared" si="216"/>
        <v>-670.5</v>
      </c>
      <c r="AC200" s="5">
        <f t="shared" si="217"/>
        <v>9741.1764705882324</v>
      </c>
      <c r="AD200" s="5">
        <f t="shared" si="222"/>
        <v>1082.3529411764703</v>
      </c>
      <c r="AE200" s="5">
        <f t="shared" si="223"/>
        <v>1082.3529411764705</v>
      </c>
      <c r="AF200" s="5">
        <f t="shared" si="218"/>
        <v>30326.532985631671</v>
      </c>
      <c r="AG200" s="5">
        <f t="shared" si="219"/>
        <v>0</v>
      </c>
      <c r="AH200" s="5">
        <f t="shared" si="224"/>
        <v>-2400</v>
      </c>
      <c r="AI200" s="5">
        <f t="shared" si="225"/>
        <v>-500</v>
      </c>
      <c r="AJ200" s="5">
        <f t="shared" si="226"/>
        <v>27599.999999999996</v>
      </c>
      <c r="AK200" s="5">
        <f t="shared" si="227"/>
        <v>-4000</v>
      </c>
      <c r="AL200" s="5">
        <f>IFERROR(SUM(Y200:AK200),-5000)*((Cockpit!$C$3)^0)</f>
        <v>90818.915338572842</v>
      </c>
      <c r="AM200" s="19">
        <f>INDEX('Team forecast'!$M$3:$AU$22,MATCH($B200,'Team forecast'!$B$3:$B$22,0),MATCH(AM$1,'Team forecast'!$M$2:$AU$2,0))</f>
        <v>0</v>
      </c>
      <c r="AN200" s="19">
        <f>INDEX('Team forecast'!$M$3:$AU$22,MATCH($B200,'Team forecast'!$B$3:$B$22,0),MATCH(AN$1,'Team forecast'!$M$2:$AU$2,0))</f>
        <v>0</v>
      </c>
      <c r="AO200" s="19">
        <f>INDEX('Team forecast'!$M$3:$AU$22,MATCH($B200,'Team forecast'!$B$3:$B$22,0),MATCH(AO$1,'Team forecast'!$M$2:$AU$2,0))</f>
        <v>0</v>
      </c>
      <c r="AP200" s="19">
        <f>INDEX('Team forecast'!$M$3:$AU$22,MATCH($B200,'Team forecast'!$B$3:$B$22,0),MATCH(AP$1,'Team forecast'!$M$2:$AU$2,0))</f>
        <v>0</v>
      </c>
      <c r="AQ200" s="5">
        <f t="shared" si="228"/>
        <v>7000</v>
      </c>
      <c r="AR200" s="5">
        <f>INDEX('Team forecast'!$M$3:$AU$22,MATCH($B200,'Team forecast'!$B$3:$B$22,0),MATCH(AR$1,'Team forecast'!$M$2:$AU$2,0))*IF($Y200&gt;0,25000,0)</f>
        <v>0</v>
      </c>
      <c r="AS200" s="5">
        <f>INDEX('Team forecast'!$M$3:$AU$22,MATCH($B200,'Team forecast'!$B$3:$B$22,0),MATCH(AS$1,'Team forecast'!$M$2:$AU$2,0))*IF($Y200&gt;0,5000,0)</f>
        <v>0</v>
      </c>
      <c r="AT200" s="5">
        <f>INDEX('Team forecast'!$M$3:$AU$22,MATCH($B200,'Team forecast'!$B$3:$B$22,0),MATCH(AT$1,'Team forecast'!$M$2:$AU$2,0))*IF($Y200&gt;0,-15000,0)</f>
        <v>0</v>
      </c>
      <c r="AU200" s="5">
        <f t="shared" si="229"/>
        <v>0</v>
      </c>
      <c r="AV200" s="5">
        <f t="shared" si="230"/>
        <v>0</v>
      </c>
      <c r="AW200" s="5">
        <f t="shared" si="231"/>
        <v>0</v>
      </c>
      <c r="AX200" s="5">
        <f t="shared" si="232"/>
        <v>0</v>
      </c>
      <c r="AY200" s="5">
        <f t="shared" si="233"/>
        <v>0</v>
      </c>
      <c r="AZ200" s="5">
        <f t="shared" si="234"/>
        <v>-2400</v>
      </c>
      <c r="BA200" s="5">
        <f t="shared" si="235"/>
        <v>-500</v>
      </c>
      <c r="BB200" s="5">
        <f t="shared" si="236"/>
        <v>0</v>
      </c>
      <c r="BC200" s="5">
        <f t="shared" si="237"/>
        <v>0</v>
      </c>
      <c r="BD200" s="5">
        <f>IFERROR(SUM(AR200:BC200),0)*((Cockpit!$C$3)^1)</f>
        <v>-2029.9999999999998</v>
      </c>
      <c r="BE200" s="19">
        <f>INDEX('Team forecast'!$M$3:$AU$22,MATCH($B200,'Team forecast'!$B$3:$B$22,0),MATCH(BE$1,'Team forecast'!$M$2:$AU$2,0))</f>
        <v>0</v>
      </c>
      <c r="BF200" s="19">
        <f>INDEX('Team forecast'!$M$3:$AU$22,MATCH($B200,'Team forecast'!$B$3:$B$22,0),MATCH(BF$1,'Team forecast'!$M$2:$AU$2,0))</f>
        <v>0</v>
      </c>
      <c r="BG200" s="19">
        <f>INDEX('Team forecast'!$M$3:$AU$22,MATCH($B200,'Team forecast'!$B$3:$B$22,0),MATCH(BG$1,'Team forecast'!$M$2:$AU$2,0))</f>
        <v>0</v>
      </c>
      <c r="BH200" s="19">
        <f>INDEX('Team forecast'!$M$3:$AU$22,MATCH($B200,'Team forecast'!$B$3:$B$22,0),MATCH(BH$1,'Team forecast'!$M$2:$AU$2,0))</f>
        <v>0</v>
      </c>
      <c r="BI200" s="5">
        <f t="shared" si="238"/>
        <v>7000</v>
      </c>
      <c r="BJ200" s="5">
        <f>INDEX('Team forecast'!$M$3:$AU$22,MATCH($B200,'Team forecast'!$B$3:$B$22,0),MATCH(BJ$1,'Team forecast'!$M$2:$AU$2,0))*IF($Y200&gt;0,25000,0)</f>
        <v>0</v>
      </c>
      <c r="BK200" s="5">
        <f>INDEX('Team forecast'!$M$3:$AU$22,MATCH($B200,'Team forecast'!$B$3:$B$22,0),MATCH(BK$1,'Team forecast'!$M$2:$AU$2,0))*IF($Y200&gt;0,5000,0)</f>
        <v>0</v>
      </c>
      <c r="BL200" s="5">
        <f>INDEX('Team forecast'!$M$3:$AU$22,MATCH($B200,'Team forecast'!$B$3:$B$22,0),MATCH(BL$1,'Team forecast'!$M$2:$AU$2,0))*IF($Y200&gt;0,-15000,0)</f>
        <v>0</v>
      </c>
      <c r="BM200" s="5">
        <f t="shared" si="239"/>
        <v>0</v>
      </c>
      <c r="BN200" s="5">
        <f t="shared" si="240"/>
        <v>0</v>
      </c>
      <c r="BO200" s="5">
        <f t="shared" si="241"/>
        <v>0</v>
      </c>
      <c r="BP200" s="5">
        <f t="shared" si="242"/>
        <v>0</v>
      </c>
      <c r="BQ200" s="5">
        <f t="shared" si="243"/>
        <v>0</v>
      </c>
      <c r="BR200" s="5">
        <f t="shared" si="244"/>
        <v>-2400</v>
      </c>
      <c r="BS200" s="5">
        <f t="shared" si="245"/>
        <v>-500</v>
      </c>
      <c r="BT200" s="5">
        <f t="shared" si="246"/>
        <v>0</v>
      </c>
      <c r="BU200" s="5">
        <f t="shared" si="247"/>
        <v>0</v>
      </c>
      <c r="BV200" s="5">
        <f>IFERROR(SUM(BJ200:BU200),0)*((Cockpit!$C$3)^2)</f>
        <v>-1420.9999999999998</v>
      </c>
      <c r="BW200" s="19">
        <f>INDEX('Team forecast'!$M$3:$AU$22,MATCH($B200,'Team forecast'!$B$3:$B$22,0),MATCH(BW$1,'Team forecast'!$M$2:$AU$2,0))</f>
        <v>0</v>
      </c>
      <c r="BX200" s="19">
        <f>INDEX('Team forecast'!$M$3:$AU$22,MATCH($B200,'Team forecast'!$B$3:$B$22,0),MATCH(BX$1,'Team forecast'!$M$2:$AU$2,0))</f>
        <v>0</v>
      </c>
      <c r="BY200" s="19">
        <f>INDEX('Team forecast'!$M$3:$AU$22,MATCH($B200,'Team forecast'!$B$3:$B$22,0),MATCH(BY$1,'Team forecast'!$M$2:$AU$2,0))</f>
        <v>0</v>
      </c>
      <c r="BZ200" s="19">
        <f>INDEX('Team forecast'!$M$3:$AU$22,MATCH($B200,'Team forecast'!$B$3:$B$22,0),MATCH(BZ$1,'Team forecast'!$M$2:$AU$2,0))</f>
        <v>0</v>
      </c>
      <c r="CA200" s="5">
        <f t="shared" si="248"/>
        <v>7000</v>
      </c>
      <c r="CB200" s="5">
        <f>INDEX('Team forecast'!$M$3:$AU$22,MATCH($B200,'Team forecast'!$B$3:$B$22,0),MATCH(CB$1,'Team forecast'!$M$2:$AU$2,0))*IF($Y200&gt;0,25000,0)</f>
        <v>0</v>
      </c>
      <c r="CC200" s="5">
        <f>INDEX('Team forecast'!$M$3:$AU$22,MATCH($B200,'Team forecast'!$B$3:$B$22,0),MATCH(CC$1,'Team forecast'!$M$2:$AU$2,0))*IF($Y200&gt;0,5000,0)</f>
        <v>0</v>
      </c>
      <c r="CD200" s="5">
        <f>INDEX('Team forecast'!$M$3:$AU$22,MATCH($B200,'Team forecast'!$B$3:$B$22,0),MATCH(CD$1,'Team forecast'!$M$2:$AU$2,0))*IF($Y200&gt;0,-15000,0)</f>
        <v>0</v>
      </c>
      <c r="CE200" s="5">
        <f t="shared" si="249"/>
        <v>0</v>
      </c>
      <c r="CF200" s="5">
        <f t="shared" si="250"/>
        <v>0</v>
      </c>
      <c r="CG200" s="5">
        <f t="shared" si="251"/>
        <v>0</v>
      </c>
      <c r="CH200" s="5">
        <f t="shared" si="252"/>
        <v>0</v>
      </c>
      <c r="CI200" s="5">
        <f t="shared" si="253"/>
        <v>0</v>
      </c>
      <c r="CJ200" s="5">
        <f t="shared" si="254"/>
        <v>-2400</v>
      </c>
      <c r="CK200" s="5">
        <f t="shared" si="255"/>
        <v>-500</v>
      </c>
      <c r="CL200" s="5">
        <f t="shared" si="256"/>
        <v>0</v>
      </c>
      <c r="CM200" s="5">
        <f t="shared" si="257"/>
        <v>0</v>
      </c>
      <c r="CN200" s="5">
        <f>IFERROR(SUM(CB200:CM200),0)*((Cockpit!$C$3)^3)</f>
        <v>-994.6999999999997</v>
      </c>
      <c r="CO200" s="19">
        <f>INDEX('Team forecast'!$M$3:$AU$22,MATCH($B200,'Team forecast'!$B$3:$B$22,0),MATCH(CO$1,'Team forecast'!$M$2:$AU$2,0))</f>
        <v>0</v>
      </c>
      <c r="CP200" s="19">
        <f>INDEX('Team forecast'!$M$3:$AU$22,MATCH($B200,'Team forecast'!$B$3:$B$22,0),MATCH(CP$1,'Team forecast'!$M$2:$AU$2,0))</f>
        <v>0</v>
      </c>
      <c r="CQ200" s="19">
        <f>INDEX('Team forecast'!$M$3:$AU$22,MATCH($B200,'Team forecast'!$B$3:$B$22,0),MATCH(CQ$1,'Team forecast'!$M$2:$AU$2,0))</f>
        <v>0</v>
      </c>
      <c r="CR200" s="19">
        <f>INDEX('Team forecast'!$M$3:$AU$22,MATCH($B200,'Team forecast'!$B$3:$B$22,0),MATCH(CR$1,'Team forecast'!$M$2:$AU$2,0))</f>
        <v>0</v>
      </c>
      <c r="CS200" s="5">
        <f t="shared" si="258"/>
        <v>7000</v>
      </c>
      <c r="CT200" s="5">
        <f>INDEX('Team forecast'!$M$3:$AU$22,MATCH($B200,'Team forecast'!$B$3:$B$22,0),MATCH(CT$1,'Team forecast'!$M$2:$AU$2,0))*IF($Y200&gt;0,25000,0)</f>
        <v>0</v>
      </c>
      <c r="CU200" s="5">
        <f>INDEX('Team forecast'!$M$3:$AU$22,MATCH($B200,'Team forecast'!$B$3:$B$22,0),MATCH(CU$1,'Team forecast'!$M$2:$AU$2,0))*IF($Y200&gt;0,5000,0)</f>
        <v>0</v>
      </c>
      <c r="CV200" s="5">
        <f>INDEX('Team forecast'!$M$3:$AU$22,MATCH($B200,'Team forecast'!$B$3:$B$22,0),MATCH(CV$1,'Team forecast'!$M$2:$AU$2,0))*IF($Y200&gt;0,-15000,0)</f>
        <v>0</v>
      </c>
      <c r="CW200" s="5">
        <f t="shared" si="259"/>
        <v>0</v>
      </c>
      <c r="CX200" s="5">
        <f t="shared" si="260"/>
        <v>0</v>
      </c>
      <c r="CY200" s="5">
        <f t="shared" si="261"/>
        <v>0</v>
      </c>
      <c r="CZ200" s="5">
        <f t="shared" si="262"/>
        <v>0</v>
      </c>
      <c r="DA200" s="5">
        <f t="shared" si="263"/>
        <v>0</v>
      </c>
      <c r="DB200" s="5">
        <f t="shared" si="264"/>
        <v>-2400</v>
      </c>
      <c r="DC200" s="5">
        <f t="shared" si="265"/>
        <v>-500</v>
      </c>
      <c r="DD200" s="5">
        <f t="shared" si="266"/>
        <v>0</v>
      </c>
      <c r="DE200" s="5">
        <f t="shared" si="267"/>
        <v>0</v>
      </c>
      <c r="DF200" s="5">
        <f>IFERROR(SUM(CT200:DE200),0)*((Cockpit!$C$3)^4)</f>
        <v>-696.28999999999974</v>
      </c>
      <c r="DG200" s="19">
        <f>INDEX('Team forecast'!$M$3:$AU$22,MATCH($B200,'Team forecast'!$B$3:$B$22,0),MATCH(DG$1,'Team forecast'!$M$2:$AU$2,0))</f>
        <v>0</v>
      </c>
      <c r="DH200" s="19">
        <f>INDEX('Team forecast'!$M$3:$AU$22,MATCH($B200,'Team forecast'!$B$3:$B$22,0),MATCH(DH$1,'Team forecast'!$M$2:$AU$2,0))</f>
        <v>0</v>
      </c>
      <c r="DI200" s="19">
        <f>INDEX('Team forecast'!$M$3:$AU$22,MATCH($B200,'Team forecast'!$B$3:$B$22,0),MATCH(DI$1,'Team forecast'!$M$2:$AU$2,0))</f>
        <v>0</v>
      </c>
      <c r="DJ200" s="19">
        <f>INDEX('Team forecast'!$M$3:$AU$22,MATCH($B200,'Team forecast'!$B$3:$B$22,0),MATCH(DJ$1,'Team forecast'!$M$2:$AU$2,0))</f>
        <v>0</v>
      </c>
      <c r="DK200" s="5">
        <f t="shared" si="268"/>
        <v>7000</v>
      </c>
      <c r="DL200" s="5">
        <f>INDEX('Team forecast'!$M$3:$AU$22,MATCH($B200,'Team forecast'!$B$3:$B$22,0),MATCH(DL$1,'Team forecast'!$M$2:$AU$2,0))*IF($Y200&gt;0,25000,0)</f>
        <v>0</v>
      </c>
      <c r="DM200" s="5">
        <f>INDEX('Team forecast'!$M$3:$AU$22,MATCH($B200,'Team forecast'!$B$3:$B$22,0),MATCH(DM$1,'Team forecast'!$M$2:$AU$2,0))*IF($Y200&gt;0,5000,0)</f>
        <v>0</v>
      </c>
      <c r="DN200" s="5">
        <f>INDEX('Team forecast'!$M$3:$AU$22,MATCH($B200,'Team forecast'!$B$3:$B$22,0),MATCH(DN$1,'Team forecast'!$M$2:$AU$2,0))*IF($Y200&gt;0,-15000,0)</f>
        <v>0</v>
      </c>
      <c r="DO200" s="5">
        <f t="shared" si="269"/>
        <v>0</v>
      </c>
      <c r="DP200" s="5">
        <f t="shared" si="270"/>
        <v>0</v>
      </c>
      <c r="DQ200" s="5">
        <f t="shared" si="271"/>
        <v>0</v>
      </c>
      <c r="DR200" s="5">
        <f t="shared" si="272"/>
        <v>0</v>
      </c>
      <c r="DS200" s="5">
        <f t="shared" si="273"/>
        <v>0</v>
      </c>
      <c r="DT200" s="5">
        <f t="shared" si="274"/>
        <v>-2400</v>
      </c>
      <c r="DU200" s="5">
        <f t="shared" si="275"/>
        <v>-500</v>
      </c>
      <c r="DV200" s="5">
        <f t="shared" si="276"/>
        <v>0</v>
      </c>
      <c r="DW200" s="5">
        <f t="shared" si="277"/>
        <v>0</v>
      </c>
      <c r="DX200" s="5">
        <f>IFERROR(SUM(DL200:DW200),0)*((Cockpit!$C$3)^5)</f>
        <v>-487.40299999999985</v>
      </c>
      <c r="DY200" s="5">
        <f t="shared" si="278"/>
        <v>85189.522338572846</v>
      </c>
      <c r="DZ200" s="5" t="str">
        <f>IF(ISERROR(MATCH(A200,'Current squad'!B:B,0)),"No","Yes")</f>
        <v>No</v>
      </c>
      <c r="EA200" s="5" cm="1">
        <f t="array" ref="EA200">IFERROR(_xlfn.IFS(DZ200="Yes",0,DZ200="No",H200*1%),999999)</f>
        <v>32800</v>
      </c>
      <c r="EB200" s="5">
        <f t="shared" si="220"/>
        <v>3312800</v>
      </c>
      <c r="EC200" s="5">
        <f t="shared" si="279"/>
        <v>52389.522338572846</v>
      </c>
      <c r="ED200" s="1">
        <f t="shared" si="221"/>
        <v>1.5972415347125866E-2</v>
      </c>
      <c r="EE200" s="5">
        <f>RANK(EC200,$EC$2:$EC$572)+COUNTIF($EC$2:EC200,EC200)-1</f>
        <v>6</v>
      </c>
      <c r="EF200" s="4">
        <f>RANK(ED200,$ED$2:$ED$572)+COUNTIF($ED$2:ED200,ED200)-1</f>
        <v>5</v>
      </c>
    </row>
    <row r="201" spans="1:136" x14ac:dyDescent="0.3">
      <c r="A201" t="str">
        <f>IF(Holdet.dk!A201&lt;&gt;"",Holdet.dk!A201,"")</f>
        <v>Michy Batshuayi</v>
      </c>
      <c r="B201" t="str">
        <f>INDEX(Holdet.dk!B:B,MATCH($A201,Holdet.dk!$A:$A,0))</f>
        <v>Crystal Palace</v>
      </c>
      <c r="C201" t="str">
        <f>INDEX(Holdet.dk!C:C,MATCH($A201,Holdet.dk!$A:$A,0))</f>
        <v>Striker</v>
      </c>
      <c r="D201" t="str">
        <f>INDEX(Holdet.dk!D:D,MATCH($A201,Holdet.dk!$A:$A,0))</f>
        <v>3.693.000</v>
      </c>
      <c r="E201" s="1">
        <f>IFERROR(_xlfn.NUMBERVALUE(INDEX(Holdet.dk!$E:$E,MATCH($A201,Holdet.dk!$A:$A,0)),","),0)</f>
        <v>2E-3</v>
      </c>
      <c r="F201" t="str">
        <f>IF(INDEX(Lookup!H:H,MATCH('Master data'!A201,Lookup!G:G,0))=0,A201,INDEX(Lookup!H:H,MATCH('Master data'!A201,Lookup!G:G,0)))</f>
        <v>Michy Batshuayi</v>
      </c>
      <c r="G201" t="str">
        <f>IFERROR(INDEX(Lookup!B:B,MATCH(INDEX(Rotowire!C:C,MATCH(F201,Rotowire!A:A,0)),Lookup!D:D,0)),"")</f>
        <v/>
      </c>
      <c r="H201" s="5">
        <f t="shared" si="212"/>
        <v>3693000</v>
      </c>
      <c r="I201" s="19">
        <f>IFERROR(INDEX('Team forecast'!$G$3:$I$22,MATCH($B201,'Team forecast'!$B$3:$B$22,0),MATCH(I$1,'Team forecast'!$G$2:$I$2,0)),0)</f>
        <v>0.66666666666666652</v>
      </c>
      <c r="J201" s="19">
        <f>IFERROR(INDEX('Team forecast'!$G$3:$I$22,MATCH($B201,'Team forecast'!$B$3:$B$22,0),MATCH(J$1,'Team forecast'!$G$2:$I$2,0)),0)</f>
        <v>1.0823529411764703</v>
      </c>
      <c r="K201" s="19">
        <f>IFERROR(INDEX('Team forecast'!$G$3:$I$22,MATCH($B201,'Team forecast'!$B$3:$B$22,0),MATCH(K$1,'Team forecast'!$G$2:$I$2,0)),0)</f>
        <v>1.2658353671928146</v>
      </c>
      <c r="L201">
        <f>SUMIFS(Rotowire!E:E,Rotowire!$A:$A,'Master data'!$F201)</f>
        <v>0</v>
      </c>
      <c r="M201" s="2">
        <f>SUMIFS(Rotowire!F:F,Rotowire!$A:$A,'Master data'!$F201)*I201</f>
        <v>0</v>
      </c>
      <c r="N201" s="2">
        <f>SUMIFS(Rotowire!G:G,Rotowire!$A:$A,'Master data'!$F201)*I201</f>
        <v>0</v>
      </c>
      <c r="O201" s="2">
        <f>SUMIFS(Rotowire!I:I,Rotowire!$A:$A,'Master data'!$F201)*I201</f>
        <v>0</v>
      </c>
      <c r="P201" s="2">
        <f>SUMIFS(Rotowire!W:W,Rotowire!$A:$A,'Master data'!$F201)*K201</f>
        <v>0</v>
      </c>
      <c r="Q201" s="2">
        <f>SUMIFS(Rotowire!Y:Y,Rotowire!$A:$A,'Master data'!$F201)*J201</f>
        <v>0</v>
      </c>
      <c r="R201" s="2">
        <f>SUMIFS(Rotowire!AB:AB,Rotowire!$A:$A,'Master data'!$F201)</f>
        <v>0</v>
      </c>
      <c r="S201" s="2">
        <f>SUMIFS(Rotowire!AC:AC,Rotowire!$A:$A,'Master data'!$F201)</f>
        <v>0</v>
      </c>
      <c r="T201" s="2">
        <f>INDEX('Team forecast'!D$3:D$22,MATCH($B201,'Team forecast'!$B$3:$B$22,0))</f>
        <v>0.5</v>
      </c>
      <c r="U201" s="2">
        <f>INDEX('Team forecast'!E$3:E$22,MATCH($B201,'Team forecast'!$B$3:$B$22,0))</f>
        <v>2.76</v>
      </c>
      <c r="V201" s="2">
        <f>INDEX('Team forecast'!J$3:J$22,MATCH($B201,'Team forecast'!$B$3:$B$22,0))</f>
        <v>4.4699999999999997E-2</v>
      </c>
      <c r="W201" s="2">
        <f>INDEX('Team forecast'!K$3:K$22,MATCH($B201,'Team forecast'!$B$3:$B$22,0))</f>
        <v>0.1164</v>
      </c>
      <c r="X201" s="2">
        <f>INDEX('Team forecast'!L$3:L$22,MATCH($B201,'Team forecast'!$B$3:$B$22,0))</f>
        <v>0.83899999999999997</v>
      </c>
      <c r="Y201" s="5">
        <f t="shared" si="213"/>
        <v>-5000</v>
      </c>
      <c r="Z201" s="5">
        <f t="shared" si="214"/>
        <v>0</v>
      </c>
      <c r="AA201" s="5">
        <f t="shared" si="215"/>
        <v>0</v>
      </c>
      <c r="AB201" s="5">
        <f t="shared" si="216"/>
        <v>0</v>
      </c>
      <c r="AC201" s="5">
        <f t="shared" si="217"/>
        <v>0</v>
      </c>
      <c r="AD201" s="5">
        <f t="shared" si="222"/>
        <v>0</v>
      </c>
      <c r="AE201" s="5">
        <f t="shared" si="223"/>
        <v>0</v>
      </c>
      <c r="AF201" s="5">
        <f t="shared" si="218"/>
        <v>0</v>
      </c>
      <c r="AG201" s="5">
        <f t="shared" si="219"/>
        <v>0</v>
      </c>
      <c r="AH201" s="5">
        <f t="shared" si="224"/>
        <v>0</v>
      </c>
      <c r="AI201" s="5">
        <f t="shared" si="225"/>
        <v>0</v>
      </c>
      <c r="AJ201" s="5">
        <f t="shared" si="226"/>
        <v>0</v>
      </c>
      <c r="AK201" s="5">
        <f t="shared" si="227"/>
        <v>0</v>
      </c>
      <c r="AL201" s="5">
        <f>IFERROR(SUM(Y201:AK201),-5000)*((Cockpit!$C$3)^0)</f>
        <v>-5000</v>
      </c>
      <c r="AM201" s="19">
        <f>INDEX('Team forecast'!$M$3:$AU$22,MATCH($B201,'Team forecast'!$B$3:$B$22,0),MATCH(AM$1,'Team forecast'!$M$2:$AU$2,0))</f>
        <v>0</v>
      </c>
      <c r="AN201" s="19">
        <f>INDEX('Team forecast'!$M$3:$AU$22,MATCH($B201,'Team forecast'!$B$3:$B$22,0),MATCH(AN$1,'Team forecast'!$M$2:$AU$2,0))</f>
        <v>0</v>
      </c>
      <c r="AO201" s="19">
        <f>INDEX('Team forecast'!$M$3:$AU$22,MATCH($B201,'Team forecast'!$B$3:$B$22,0),MATCH(AO$1,'Team forecast'!$M$2:$AU$2,0))</f>
        <v>0</v>
      </c>
      <c r="AP201" s="19">
        <f>INDEX('Team forecast'!$M$3:$AU$22,MATCH($B201,'Team forecast'!$B$3:$B$22,0),MATCH(AP$1,'Team forecast'!$M$2:$AU$2,0))</f>
        <v>0</v>
      </c>
      <c r="AQ201" s="5">
        <f t="shared" si="228"/>
        <v>-5000</v>
      </c>
      <c r="AR201" s="5">
        <f>INDEX('Team forecast'!$M$3:$AU$22,MATCH($B201,'Team forecast'!$B$3:$B$22,0),MATCH(AR$1,'Team forecast'!$M$2:$AU$2,0))*IF($Y201&gt;0,25000,0)</f>
        <v>0</v>
      </c>
      <c r="AS201" s="5">
        <f>INDEX('Team forecast'!$M$3:$AU$22,MATCH($B201,'Team forecast'!$B$3:$B$22,0),MATCH(AS$1,'Team forecast'!$M$2:$AU$2,0))*IF($Y201&gt;0,5000,0)</f>
        <v>0</v>
      </c>
      <c r="AT201" s="5">
        <f>INDEX('Team forecast'!$M$3:$AU$22,MATCH($B201,'Team forecast'!$B$3:$B$22,0),MATCH(AT$1,'Team forecast'!$M$2:$AU$2,0))*IF($Y201&gt;0,-15000,0)</f>
        <v>0</v>
      </c>
      <c r="AU201" s="5">
        <f t="shared" si="229"/>
        <v>0</v>
      </c>
      <c r="AV201" s="5">
        <f t="shared" si="230"/>
        <v>0</v>
      </c>
      <c r="AW201" s="5">
        <f t="shared" si="231"/>
        <v>0</v>
      </c>
      <c r="AX201" s="5">
        <f t="shared" si="232"/>
        <v>0</v>
      </c>
      <c r="AY201" s="5">
        <f t="shared" si="233"/>
        <v>0</v>
      </c>
      <c r="AZ201" s="5">
        <f t="shared" si="234"/>
        <v>0</v>
      </c>
      <c r="BA201" s="5">
        <f t="shared" si="235"/>
        <v>0</v>
      </c>
      <c r="BB201" s="5">
        <f t="shared" si="236"/>
        <v>0</v>
      </c>
      <c r="BC201" s="5">
        <f t="shared" si="237"/>
        <v>0</v>
      </c>
      <c r="BD201" s="5">
        <f>IFERROR(SUM(AR201:BC201),0)*((Cockpit!$C$3)^1)</f>
        <v>0</v>
      </c>
      <c r="BE201" s="19">
        <f>INDEX('Team forecast'!$M$3:$AU$22,MATCH($B201,'Team forecast'!$B$3:$B$22,0),MATCH(BE$1,'Team forecast'!$M$2:$AU$2,0))</f>
        <v>0</v>
      </c>
      <c r="BF201" s="19">
        <f>INDEX('Team forecast'!$M$3:$AU$22,MATCH($B201,'Team forecast'!$B$3:$B$22,0),MATCH(BF$1,'Team forecast'!$M$2:$AU$2,0))</f>
        <v>0</v>
      </c>
      <c r="BG201" s="19">
        <f>INDEX('Team forecast'!$M$3:$AU$22,MATCH($B201,'Team forecast'!$B$3:$B$22,0),MATCH(BG$1,'Team forecast'!$M$2:$AU$2,0))</f>
        <v>0</v>
      </c>
      <c r="BH201" s="19">
        <f>INDEX('Team forecast'!$M$3:$AU$22,MATCH($B201,'Team forecast'!$B$3:$B$22,0),MATCH(BH$1,'Team forecast'!$M$2:$AU$2,0))</f>
        <v>0</v>
      </c>
      <c r="BI201" s="5">
        <f t="shared" si="238"/>
        <v>-5000</v>
      </c>
      <c r="BJ201" s="5">
        <f>INDEX('Team forecast'!$M$3:$AU$22,MATCH($B201,'Team forecast'!$B$3:$B$22,0),MATCH(BJ$1,'Team forecast'!$M$2:$AU$2,0))*IF($Y201&gt;0,25000,0)</f>
        <v>0</v>
      </c>
      <c r="BK201" s="5">
        <f>INDEX('Team forecast'!$M$3:$AU$22,MATCH($B201,'Team forecast'!$B$3:$B$22,0),MATCH(BK$1,'Team forecast'!$M$2:$AU$2,0))*IF($Y201&gt;0,5000,0)</f>
        <v>0</v>
      </c>
      <c r="BL201" s="5">
        <f>INDEX('Team forecast'!$M$3:$AU$22,MATCH($B201,'Team forecast'!$B$3:$B$22,0),MATCH(BL$1,'Team forecast'!$M$2:$AU$2,0))*IF($Y201&gt;0,-15000,0)</f>
        <v>0</v>
      </c>
      <c r="BM201" s="5">
        <f t="shared" si="239"/>
        <v>0</v>
      </c>
      <c r="BN201" s="5">
        <f t="shared" si="240"/>
        <v>0</v>
      </c>
      <c r="BO201" s="5">
        <f t="shared" si="241"/>
        <v>0</v>
      </c>
      <c r="BP201" s="5">
        <f t="shared" si="242"/>
        <v>0</v>
      </c>
      <c r="BQ201" s="5">
        <f t="shared" si="243"/>
        <v>0</v>
      </c>
      <c r="BR201" s="5">
        <f t="shared" si="244"/>
        <v>0</v>
      </c>
      <c r="BS201" s="5">
        <f t="shared" si="245"/>
        <v>0</v>
      </c>
      <c r="BT201" s="5">
        <f t="shared" si="246"/>
        <v>0</v>
      </c>
      <c r="BU201" s="5">
        <f t="shared" si="247"/>
        <v>0</v>
      </c>
      <c r="BV201" s="5">
        <f>IFERROR(SUM(BJ201:BU201),0)*((Cockpit!$C$3)^2)</f>
        <v>0</v>
      </c>
      <c r="BW201" s="19">
        <f>INDEX('Team forecast'!$M$3:$AU$22,MATCH($B201,'Team forecast'!$B$3:$B$22,0),MATCH(BW$1,'Team forecast'!$M$2:$AU$2,0))</f>
        <v>0</v>
      </c>
      <c r="BX201" s="19">
        <f>INDEX('Team forecast'!$M$3:$AU$22,MATCH($B201,'Team forecast'!$B$3:$B$22,0),MATCH(BX$1,'Team forecast'!$M$2:$AU$2,0))</f>
        <v>0</v>
      </c>
      <c r="BY201" s="19">
        <f>INDEX('Team forecast'!$M$3:$AU$22,MATCH($B201,'Team forecast'!$B$3:$B$22,0),MATCH(BY$1,'Team forecast'!$M$2:$AU$2,0))</f>
        <v>0</v>
      </c>
      <c r="BZ201" s="19">
        <f>INDEX('Team forecast'!$M$3:$AU$22,MATCH($B201,'Team forecast'!$B$3:$B$22,0),MATCH(BZ$1,'Team forecast'!$M$2:$AU$2,0))</f>
        <v>0</v>
      </c>
      <c r="CA201" s="5">
        <f t="shared" si="248"/>
        <v>-5000</v>
      </c>
      <c r="CB201" s="5">
        <f>INDEX('Team forecast'!$M$3:$AU$22,MATCH($B201,'Team forecast'!$B$3:$B$22,0),MATCH(CB$1,'Team forecast'!$M$2:$AU$2,0))*IF($Y201&gt;0,25000,0)</f>
        <v>0</v>
      </c>
      <c r="CC201" s="5">
        <f>INDEX('Team forecast'!$M$3:$AU$22,MATCH($B201,'Team forecast'!$B$3:$B$22,0),MATCH(CC$1,'Team forecast'!$M$2:$AU$2,0))*IF($Y201&gt;0,5000,0)</f>
        <v>0</v>
      </c>
      <c r="CD201" s="5">
        <f>INDEX('Team forecast'!$M$3:$AU$22,MATCH($B201,'Team forecast'!$B$3:$B$22,0),MATCH(CD$1,'Team forecast'!$M$2:$AU$2,0))*IF($Y201&gt;0,-15000,0)</f>
        <v>0</v>
      </c>
      <c r="CE201" s="5">
        <f t="shared" si="249"/>
        <v>0</v>
      </c>
      <c r="CF201" s="5">
        <f t="shared" si="250"/>
        <v>0</v>
      </c>
      <c r="CG201" s="5">
        <f t="shared" si="251"/>
        <v>0</v>
      </c>
      <c r="CH201" s="5">
        <f t="shared" si="252"/>
        <v>0</v>
      </c>
      <c r="CI201" s="5">
        <f t="shared" si="253"/>
        <v>0</v>
      </c>
      <c r="CJ201" s="5">
        <f t="shared" si="254"/>
        <v>0</v>
      </c>
      <c r="CK201" s="5">
        <f t="shared" si="255"/>
        <v>0</v>
      </c>
      <c r="CL201" s="5">
        <f t="shared" si="256"/>
        <v>0</v>
      </c>
      <c r="CM201" s="5">
        <f t="shared" si="257"/>
        <v>0</v>
      </c>
      <c r="CN201" s="5">
        <f>IFERROR(SUM(CB201:CM201),0)*((Cockpit!$C$3)^3)</f>
        <v>0</v>
      </c>
      <c r="CO201" s="19">
        <f>INDEX('Team forecast'!$M$3:$AU$22,MATCH($B201,'Team forecast'!$B$3:$B$22,0),MATCH(CO$1,'Team forecast'!$M$2:$AU$2,0))</f>
        <v>0</v>
      </c>
      <c r="CP201" s="19">
        <f>INDEX('Team forecast'!$M$3:$AU$22,MATCH($B201,'Team forecast'!$B$3:$B$22,0),MATCH(CP$1,'Team forecast'!$M$2:$AU$2,0))</f>
        <v>0</v>
      </c>
      <c r="CQ201" s="19">
        <f>INDEX('Team forecast'!$M$3:$AU$22,MATCH($B201,'Team forecast'!$B$3:$B$22,0),MATCH(CQ$1,'Team forecast'!$M$2:$AU$2,0))</f>
        <v>0</v>
      </c>
      <c r="CR201" s="19">
        <f>INDEX('Team forecast'!$M$3:$AU$22,MATCH($B201,'Team forecast'!$B$3:$B$22,0),MATCH(CR$1,'Team forecast'!$M$2:$AU$2,0))</f>
        <v>0</v>
      </c>
      <c r="CS201" s="5">
        <f t="shared" si="258"/>
        <v>-5000</v>
      </c>
      <c r="CT201" s="5">
        <f>INDEX('Team forecast'!$M$3:$AU$22,MATCH($B201,'Team forecast'!$B$3:$B$22,0),MATCH(CT$1,'Team forecast'!$M$2:$AU$2,0))*IF($Y201&gt;0,25000,0)</f>
        <v>0</v>
      </c>
      <c r="CU201" s="5">
        <f>INDEX('Team forecast'!$M$3:$AU$22,MATCH($B201,'Team forecast'!$B$3:$B$22,0),MATCH(CU$1,'Team forecast'!$M$2:$AU$2,0))*IF($Y201&gt;0,5000,0)</f>
        <v>0</v>
      </c>
      <c r="CV201" s="5">
        <f>INDEX('Team forecast'!$M$3:$AU$22,MATCH($B201,'Team forecast'!$B$3:$B$22,0),MATCH(CV$1,'Team forecast'!$M$2:$AU$2,0))*IF($Y201&gt;0,-15000,0)</f>
        <v>0</v>
      </c>
      <c r="CW201" s="5">
        <f t="shared" si="259"/>
        <v>0</v>
      </c>
      <c r="CX201" s="5">
        <f t="shared" si="260"/>
        <v>0</v>
      </c>
      <c r="CY201" s="5">
        <f t="shared" si="261"/>
        <v>0</v>
      </c>
      <c r="CZ201" s="5">
        <f t="shared" si="262"/>
        <v>0</v>
      </c>
      <c r="DA201" s="5">
        <f t="shared" si="263"/>
        <v>0</v>
      </c>
      <c r="DB201" s="5">
        <f t="shared" si="264"/>
        <v>0</v>
      </c>
      <c r="DC201" s="5">
        <f t="shared" si="265"/>
        <v>0</v>
      </c>
      <c r="DD201" s="5">
        <f t="shared" si="266"/>
        <v>0</v>
      </c>
      <c r="DE201" s="5">
        <f t="shared" si="267"/>
        <v>0</v>
      </c>
      <c r="DF201" s="5">
        <f>IFERROR(SUM(CT201:DE201),0)*((Cockpit!$C$3)^4)</f>
        <v>0</v>
      </c>
      <c r="DG201" s="19">
        <f>INDEX('Team forecast'!$M$3:$AU$22,MATCH($B201,'Team forecast'!$B$3:$B$22,0),MATCH(DG$1,'Team forecast'!$M$2:$AU$2,0))</f>
        <v>0</v>
      </c>
      <c r="DH201" s="19">
        <f>INDEX('Team forecast'!$M$3:$AU$22,MATCH($B201,'Team forecast'!$B$3:$B$22,0),MATCH(DH$1,'Team forecast'!$M$2:$AU$2,0))</f>
        <v>0</v>
      </c>
      <c r="DI201" s="19">
        <f>INDEX('Team forecast'!$M$3:$AU$22,MATCH($B201,'Team forecast'!$B$3:$B$22,0),MATCH(DI$1,'Team forecast'!$M$2:$AU$2,0))</f>
        <v>0</v>
      </c>
      <c r="DJ201" s="19">
        <f>INDEX('Team forecast'!$M$3:$AU$22,MATCH($B201,'Team forecast'!$B$3:$B$22,0),MATCH(DJ$1,'Team forecast'!$M$2:$AU$2,0))</f>
        <v>0</v>
      </c>
      <c r="DK201" s="5">
        <f t="shared" si="268"/>
        <v>-5000</v>
      </c>
      <c r="DL201" s="5">
        <f>INDEX('Team forecast'!$M$3:$AU$22,MATCH($B201,'Team forecast'!$B$3:$B$22,0),MATCH(DL$1,'Team forecast'!$M$2:$AU$2,0))*IF($Y201&gt;0,25000,0)</f>
        <v>0</v>
      </c>
      <c r="DM201" s="5">
        <f>INDEX('Team forecast'!$M$3:$AU$22,MATCH($B201,'Team forecast'!$B$3:$B$22,0),MATCH(DM$1,'Team forecast'!$M$2:$AU$2,0))*IF($Y201&gt;0,5000,0)</f>
        <v>0</v>
      </c>
      <c r="DN201" s="5">
        <f>INDEX('Team forecast'!$M$3:$AU$22,MATCH($B201,'Team forecast'!$B$3:$B$22,0),MATCH(DN$1,'Team forecast'!$M$2:$AU$2,0))*IF($Y201&gt;0,-15000,0)</f>
        <v>0</v>
      </c>
      <c r="DO201" s="5">
        <f t="shared" si="269"/>
        <v>0</v>
      </c>
      <c r="DP201" s="5">
        <f t="shared" si="270"/>
        <v>0</v>
      </c>
      <c r="DQ201" s="5">
        <f t="shared" si="271"/>
        <v>0</v>
      </c>
      <c r="DR201" s="5">
        <f t="shared" si="272"/>
        <v>0</v>
      </c>
      <c r="DS201" s="5">
        <f t="shared" si="273"/>
        <v>0</v>
      </c>
      <c r="DT201" s="5">
        <f t="shared" si="274"/>
        <v>0</v>
      </c>
      <c r="DU201" s="5">
        <f t="shared" si="275"/>
        <v>0</v>
      </c>
      <c r="DV201" s="5">
        <f t="shared" si="276"/>
        <v>0</v>
      </c>
      <c r="DW201" s="5">
        <f t="shared" si="277"/>
        <v>0</v>
      </c>
      <c r="DX201" s="5">
        <f>IFERROR(SUM(DL201:DW201),0)*((Cockpit!$C$3)^5)</f>
        <v>0</v>
      </c>
      <c r="DY201" s="5">
        <f t="shared" si="278"/>
        <v>-5000</v>
      </c>
      <c r="DZ201" s="5" t="str">
        <f>IF(ISERROR(MATCH(A201,'Current squad'!B:B,0)),"No","Yes")</f>
        <v>No</v>
      </c>
      <c r="EA201" s="5" cm="1">
        <f t="array" ref="EA201">IFERROR(_xlfn.IFS(DZ201="Yes",0,DZ201="No",H201*1%),999999)</f>
        <v>36930</v>
      </c>
      <c r="EB201" s="5">
        <f t="shared" si="220"/>
        <v>3729930</v>
      </c>
      <c r="EC201" s="5">
        <f t="shared" si="279"/>
        <v>-41930</v>
      </c>
      <c r="ED201" s="1">
        <f t="shared" si="221"/>
        <v>-1.1353912808015164E-2</v>
      </c>
      <c r="EE201" s="5">
        <f>RANK(EC201,$EC$2:$EC$572)+COUNTIF($EC$2:EC201,EC201)-1</f>
        <v>434</v>
      </c>
      <c r="EF201" s="4">
        <f>RANK(ED201,$ED$2:$ED$572)+COUNTIF($ED$2:ED201,ED201)-1</f>
        <v>303</v>
      </c>
    </row>
    <row r="202" spans="1:136" x14ac:dyDescent="0.3">
      <c r="A202" t="str">
        <f>IF(Holdet.dk!A202&lt;&gt;"",Holdet.dk!A202,"")</f>
        <v>Callum Wilson</v>
      </c>
      <c r="B202" t="str">
        <f>INDEX(Holdet.dk!B:B,MATCH($A202,Holdet.dk!$A:$A,0))</f>
        <v>Newcastle</v>
      </c>
      <c r="C202" t="str">
        <f>INDEX(Holdet.dk!C:C,MATCH($A202,Holdet.dk!$A:$A,0))</f>
        <v>Striker</v>
      </c>
      <c r="D202" t="str">
        <f>INDEX(Holdet.dk!D:D,MATCH($A202,Holdet.dk!$A:$A,0))</f>
        <v>6.693.000</v>
      </c>
      <c r="E202" s="1">
        <f>IFERROR(_xlfn.NUMBERVALUE(INDEX(Holdet.dk!$E:$E,MATCH($A202,Holdet.dk!$A:$A,0)),","),0)</f>
        <v>0.01</v>
      </c>
      <c r="F202" t="str">
        <f>IF(INDEX(Lookup!H:H,MATCH('Master data'!A202,Lookup!G:G,0))=0,A202,INDEX(Lookup!H:H,MATCH('Master data'!A202,Lookup!G:G,0)))</f>
        <v>Callum Wilson</v>
      </c>
      <c r="G202" t="str">
        <f>IFERROR(INDEX(Lookup!B:B,MATCH(INDEX(Rotowire!C:C,MATCH(F202,Rotowire!A:A,0)),Lookup!D:D,0)),"")</f>
        <v/>
      </c>
      <c r="H202" s="5">
        <f t="shared" si="212"/>
        <v>6693000</v>
      </c>
      <c r="I202" s="19">
        <f>IFERROR(INDEX('Team forecast'!$G$3:$I$22,MATCH($B202,'Team forecast'!$B$3:$B$22,0),MATCH(I$1,'Team forecast'!$G$2:$I$2,0)),0)</f>
        <v>0.8913043478260867</v>
      </c>
      <c r="J202" s="19">
        <f>IFERROR(INDEX('Team forecast'!$G$3:$I$22,MATCH($B202,'Team forecast'!$B$3:$B$22,0),MATCH(J$1,'Team forecast'!$G$2:$I$2,0)),0)</f>
        <v>0.79881656804733725</v>
      </c>
      <c r="K202" s="19">
        <f>IFERROR(INDEX('Team forecast'!$G$3:$I$22,MATCH($B202,'Team forecast'!$B$3:$B$22,0),MATCH(K$1,'Team forecast'!$G$2:$I$2,0)),0)</f>
        <v>1.5249427096817147</v>
      </c>
      <c r="L202">
        <f>SUMIFS(Rotowire!E:E,Rotowire!$A:$A,'Master data'!$F202)</f>
        <v>0</v>
      </c>
      <c r="M202" s="2">
        <f>SUMIFS(Rotowire!F:F,Rotowire!$A:$A,'Master data'!$F202)*I202</f>
        <v>0</v>
      </c>
      <c r="N202" s="2">
        <f>SUMIFS(Rotowire!G:G,Rotowire!$A:$A,'Master data'!$F202)*I202</f>
        <v>0</v>
      </c>
      <c r="O202" s="2">
        <f>SUMIFS(Rotowire!I:I,Rotowire!$A:$A,'Master data'!$F202)*I202</f>
        <v>0</v>
      </c>
      <c r="P202" s="2">
        <f>SUMIFS(Rotowire!W:W,Rotowire!$A:$A,'Master data'!$F202)*K202</f>
        <v>0</v>
      </c>
      <c r="Q202" s="2">
        <f>SUMIFS(Rotowire!Y:Y,Rotowire!$A:$A,'Master data'!$F202)*J202</f>
        <v>0</v>
      </c>
      <c r="R202" s="2">
        <f>SUMIFS(Rotowire!AB:AB,Rotowire!$A:$A,'Master data'!$F202)</f>
        <v>0</v>
      </c>
      <c r="S202" s="2">
        <f>SUMIFS(Rotowire!AC:AC,Rotowire!$A:$A,'Master data'!$F202)</f>
        <v>0</v>
      </c>
      <c r="T202" s="2">
        <f>INDEX('Team forecast'!D$3:D$22,MATCH($B202,'Team forecast'!$B$3:$B$22,0))</f>
        <v>1.23</v>
      </c>
      <c r="U202" s="2">
        <f>INDEX('Team forecast'!E$3:E$22,MATCH($B202,'Team forecast'!$B$3:$B$22,0))</f>
        <v>1.35</v>
      </c>
      <c r="V202" s="2">
        <f>INDEX('Team forecast'!J$3:J$22,MATCH($B202,'Team forecast'!$B$3:$B$22,0))</f>
        <v>0.33679999999999999</v>
      </c>
      <c r="W202" s="2">
        <f>INDEX('Team forecast'!K$3:K$22,MATCH($B202,'Team forecast'!$B$3:$B$22,0))</f>
        <v>0.2712</v>
      </c>
      <c r="X202" s="2">
        <f>INDEX('Team forecast'!L$3:L$22,MATCH($B202,'Team forecast'!$B$3:$B$22,0))</f>
        <v>0.39200000000000002</v>
      </c>
      <c r="Y202" s="5">
        <f t="shared" si="213"/>
        <v>-5000</v>
      </c>
      <c r="Z202" s="5">
        <f t="shared" si="214"/>
        <v>0</v>
      </c>
      <c r="AA202" s="5">
        <f t="shared" si="215"/>
        <v>0</v>
      </c>
      <c r="AB202" s="5">
        <f t="shared" si="216"/>
        <v>0</v>
      </c>
      <c r="AC202" s="5">
        <f t="shared" si="217"/>
        <v>0</v>
      </c>
      <c r="AD202" s="5">
        <f t="shared" si="222"/>
        <v>0</v>
      </c>
      <c r="AE202" s="5">
        <f t="shared" si="223"/>
        <v>0</v>
      </c>
      <c r="AF202" s="5">
        <f t="shared" si="218"/>
        <v>0</v>
      </c>
      <c r="AG202" s="5">
        <f t="shared" si="219"/>
        <v>0</v>
      </c>
      <c r="AH202" s="5">
        <f t="shared" si="224"/>
        <v>0</v>
      </c>
      <c r="AI202" s="5">
        <f t="shared" si="225"/>
        <v>0</v>
      </c>
      <c r="AJ202" s="5">
        <f t="shared" si="226"/>
        <v>0</v>
      </c>
      <c r="AK202" s="5">
        <f t="shared" si="227"/>
        <v>0</v>
      </c>
      <c r="AL202" s="5">
        <f>IFERROR(SUM(Y202:AK202),-5000)*((Cockpit!$C$3)^0)</f>
        <v>-5000</v>
      </c>
      <c r="AM202" s="19">
        <f>INDEX('Team forecast'!$M$3:$AU$22,MATCH($B202,'Team forecast'!$B$3:$B$22,0),MATCH(AM$1,'Team forecast'!$M$2:$AU$2,0))</f>
        <v>0</v>
      </c>
      <c r="AN202" s="19">
        <f>INDEX('Team forecast'!$M$3:$AU$22,MATCH($B202,'Team forecast'!$B$3:$B$22,0),MATCH(AN$1,'Team forecast'!$M$2:$AU$2,0))</f>
        <v>0</v>
      </c>
      <c r="AO202" s="19">
        <f>INDEX('Team forecast'!$M$3:$AU$22,MATCH($B202,'Team forecast'!$B$3:$B$22,0),MATCH(AO$1,'Team forecast'!$M$2:$AU$2,0))</f>
        <v>0</v>
      </c>
      <c r="AP202" s="19">
        <f>INDEX('Team forecast'!$M$3:$AU$22,MATCH($B202,'Team forecast'!$B$3:$B$22,0),MATCH(AP$1,'Team forecast'!$M$2:$AU$2,0))</f>
        <v>0</v>
      </c>
      <c r="AQ202" s="5">
        <f t="shared" si="228"/>
        <v>-5000</v>
      </c>
      <c r="AR202" s="5">
        <f>INDEX('Team forecast'!$M$3:$AU$22,MATCH($B202,'Team forecast'!$B$3:$B$22,0),MATCH(AR$1,'Team forecast'!$M$2:$AU$2,0))*IF($Y202&gt;0,25000,0)</f>
        <v>0</v>
      </c>
      <c r="AS202" s="5">
        <f>INDEX('Team forecast'!$M$3:$AU$22,MATCH($B202,'Team forecast'!$B$3:$B$22,0),MATCH(AS$1,'Team forecast'!$M$2:$AU$2,0))*IF($Y202&gt;0,5000,0)</f>
        <v>0</v>
      </c>
      <c r="AT202" s="5">
        <f>INDEX('Team forecast'!$M$3:$AU$22,MATCH($B202,'Team forecast'!$B$3:$B$22,0),MATCH(AT$1,'Team forecast'!$M$2:$AU$2,0))*IF($Y202&gt;0,-15000,0)</f>
        <v>0</v>
      </c>
      <c r="AU202" s="5">
        <f t="shared" si="229"/>
        <v>0</v>
      </c>
      <c r="AV202" s="5">
        <f t="shared" si="230"/>
        <v>0</v>
      </c>
      <c r="AW202" s="5">
        <f t="shared" si="231"/>
        <v>0</v>
      </c>
      <c r="AX202" s="5">
        <f t="shared" si="232"/>
        <v>0</v>
      </c>
      <c r="AY202" s="5">
        <f t="shared" si="233"/>
        <v>0</v>
      </c>
      <c r="AZ202" s="5">
        <f t="shared" si="234"/>
        <v>0</v>
      </c>
      <c r="BA202" s="5">
        <f t="shared" si="235"/>
        <v>0</v>
      </c>
      <c r="BB202" s="5">
        <f t="shared" si="236"/>
        <v>0</v>
      </c>
      <c r="BC202" s="5">
        <f t="shared" si="237"/>
        <v>0</v>
      </c>
      <c r="BD202" s="5">
        <f>IFERROR(SUM(AR202:BC202),0)*((Cockpit!$C$3)^1)</f>
        <v>0</v>
      </c>
      <c r="BE202" s="19">
        <f>INDEX('Team forecast'!$M$3:$AU$22,MATCH($B202,'Team forecast'!$B$3:$B$22,0),MATCH(BE$1,'Team forecast'!$M$2:$AU$2,0))</f>
        <v>0</v>
      </c>
      <c r="BF202" s="19">
        <f>INDEX('Team forecast'!$M$3:$AU$22,MATCH($B202,'Team forecast'!$B$3:$B$22,0),MATCH(BF$1,'Team forecast'!$M$2:$AU$2,0))</f>
        <v>0</v>
      </c>
      <c r="BG202" s="19">
        <f>INDEX('Team forecast'!$M$3:$AU$22,MATCH($B202,'Team forecast'!$B$3:$B$22,0),MATCH(BG$1,'Team forecast'!$M$2:$AU$2,0))</f>
        <v>0</v>
      </c>
      <c r="BH202" s="19">
        <f>INDEX('Team forecast'!$M$3:$AU$22,MATCH($B202,'Team forecast'!$B$3:$B$22,0),MATCH(BH$1,'Team forecast'!$M$2:$AU$2,0))</f>
        <v>0</v>
      </c>
      <c r="BI202" s="5">
        <f t="shared" si="238"/>
        <v>-5000</v>
      </c>
      <c r="BJ202" s="5">
        <f>INDEX('Team forecast'!$M$3:$AU$22,MATCH($B202,'Team forecast'!$B$3:$B$22,0),MATCH(BJ$1,'Team forecast'!$M$2:$AU$2,0))*IF($Y202&gt;0,25000,0)</f>
        <v>0</v>
      </c>
      <c r="BK202" s="5">
        <f>INDEX('Team forecast'!$M$3:$AU$22,MATCH($B202,'Team forecast'!$B$3:$B$22,0),MATCH(BK$1,'Team forecast'!$M$2:$AU$2,0))*IF($Y202&gt;0,5000,0)</f>
        <v>0</v>
      </c>
      <c r="BL202" s="5">
        <f>INDEX('Team forecast'!$M$3:$AU$22,MATCH($B202,'Team forecast'!$B$3:$B$22,0),MATCH(BL$1,'Team forecast'!$M$2:$AU$2,0))*IF($Y202&gt;0,-15000,0)</f>
        <v>0</v>
      </c>
      <c r="BM202" s="5">
        <f t="shared" si="239"/>
        <v>0</v>
      </c>
      <c r="BN202" s="5">
        <f t="shared" si="240"/>
        <v>0</v>
      </c>
      <c r="BO202" s="5">
        <f t="shared" si="241"/>
        <v>0</v>
      </c>
      <c r="BP202" s="5">
        <f t="shared" si="242"/>
        <v>0</v>
      </c>
      <c r="BQ202" s="5">
        <f t="shared" si="243"/>
        <v>0</v>
      </c>
      <c r="BR202" s="5">
        <f t="shared" si="244"/>
        <v>0</v>
      </c>
      <c r="BS202" s="5">
        <f t="shared" si="245"/>
        <v>0</v>
      </c>
      <c r="BT202" s="5">
        <f t="shared" si="246"/>
        <v>0</v>
      </c>
      <c r="BU202" s="5">
        <f t="shared" si="247"/>
        <v>0</v>
      </c>
      <c r="BV202" s="5">
        <f>IFERROR(SUM(BJ202:BU202),0)*((Cockpit!$C$3)^2)</f>
        <v>0</v>
      </c>
      <c r="BW202" s="19">
        <f>INDEX('Team forecast'!$M$3:$AU$22,MATCH($B202,'Team forecast'!$B$3:$B$22,0),MATCH(BW$1,'Team forecast'!$M$2:$AU$2,0))</f>
        <v>0</v>
      </c>
      <c r="BX202" s="19">
        <f>INDEX('Team forecast'!$M$3:$AU$22,MATCH($B202,'Team forecast'!$B$3:$B$22,0),MATCH(BX$1,'Team forecast'!$M$2:$AU$2,0))</f>
        <v>0</v>
      </c>
      <c r="BY202" s="19">
        <f>INDEX('Team forecast'!$M$3:$AU$22,MATCH($B202,'Team forecast'!$B$3:$B$22,0),MATCH(BY$1,'Team forecast'!$M$2:$AU$2,0))</f>
        <v>0</v>
      </c>
      <c r="BZ202" s="19">
        <f>INDEX('Team forecast'!$M$3:$AU$22,MATCH($B202,'Team forecast'!$B$3:$B$22,0),MATCH(BZ$1,'Team forecast'!$M$2:$AU$2,0))</f>
        <v>0</v>
      </c>
      <c r="CA202" s="5">
        <f t="shared" si="248"/>
        <v>-5000</v>
      </c>
      <c r="CB202" s="5">
        <f>INDEX('Team forecast'!$M$3:$AU$22,MATCH($B202,'Team forecast'!$B$3:$B$22,0),MATCH(CB$1,'Team forecast'!$M$2:$AU$2,0))*IF($Y202&gt;0,25000,0)</f>
        <v>0</v>
      </c>
      <c r="CC202" s="5">
        <f>INDEX('Team forecast'!$M$3:$AU$22,MATCH($B202,'Team forecast'!$B$3:$B$22,0),MATCH(CC$1,'Team forecast'!$M$2:$AU$2,0))*IF($Y202&gt;0,5000,0)</f>
        <v>0</v>
      </c>
      <c r="CD202" s="5">
        <f>INDEX('Team forecast'!$M$3:$AU$22,MATCH($B202,'Team forecast'!$B$3:$B$22,0),MATCH(CD$1,'Team forecast'!$M$2:$AU$2,0))*IF($Y202&gt;0,-15000,0)</f>
        <v>0</v>
      </c>
      <c r="CE202" s="5">
        <f t="shared" si="249"/>
        <v>0</v>
      </c>
      <c r="CF202" s="5">
        <f t="shared" si="250"/>
        <v>0</v>
      </c>
      <c r="CG202" s="5">
        <f t="shared" si="251"/>
        <v>0</v>
      </c>
      <c r="CH202" s="5">
        <f t="shared" si="252"/>
        <v>0</v>
      </c>
      <c r="CI202" s="5">
        <f t="shared" si="253"/>
        <v>0</v>
      </c>
      <c r="CJ202" s="5">
        <f t="shared" si="254"/>
        <v>0</v>
      </c>
      <c r="CK202" s="5">
        <f t="shared" si="255"/>
        <v>0</v>
      </c>
      <c r="CL202" s="5">
        <f t="shared" si="256"/>
        <v>0</v>
      </c>
      <c r="CM202" s="5">
        <f t="shared" si="257"/>
        <v>0</v>
      </c>
      <c r="CN202" s="5">
        <f>IFERROR(SUM(CB202:CM202),0)*((Cockpit!$C$3)^3)</f>
        <v>0</v>
      </c>
      <c r="CO202" s="19">
        <f>INDEX('Team forecast'!$M$3:$AU$22,MATCH($B202,'Team forecast'!$B$3:$B$22,0),MATCH(CO$1,'Team forecast'!$M$2:$AU$2,0))</f>
        <v>0</v>
      </c>
      <c r="CP202" s="19">
        <f>INDEX('Team forecast'!$M$3:$AU$22,MATCH($B202,'Team forecast'!$B$3:$B$22,0),MATCH(CP$1,'Team forecast'!$M$2:$AU$2,0))</f>
        <v>0</v>
      </c>
      <c r="CQ202" s="19">
        <f>INDEX('Team forecast'!$M$3:$AU$22,MATCH($B202,'Team forecast'!$B$3:$B$22,0),MATCH(CQ$1,'Team forecast'!$M$2:$AU$2,0))</f>
        <v>0</v>
      </c>
      <c r="CR202" s="19">
        <f>INDEX('Team forecast'!$M$3:$AU$22,MATCH($B202,'Team forecast'!$B$3:$B$22,0),MATCH(CR$1,'Team forecast'!$M$2:$AU$2,0))</f>
        <v>0</v>
      </c>
      <c r="CS202" s="5">
        <f t="shared" si="258"/>
        <v>-5000</v>
      </c>
      <c r="CT202" s="5">
        <f>INDEX('Team forecast'!$M$3:$AU$22,MATCH($B202,'Team forecast'!$B$3:$B$22,0),MATCH(CT$1,'Team forecast'!$M$2:$AU$2,0))*IF($Y202&gt;0,25000,0)</f>
        <v>0</v>
      </c>
      <c r="CU202" s="5">
        <f>INDEX('Team forecast'!$M$3:$AU$22,MATCH($B202,'Team forecast'!$B$3:$B$22,0),MATCH(CU$1,'Team forecast'!$M$2:$AU$2,0))*IF($Y202&gt;0,5000,0)</f>
        <v>0</v>
      </c>
      <c r="CV202" s="5">
        <f>INDEX('Team forecast'!$M$3:$AU$22,MATCH($B202,'Team forecast'!$B$3:$B$22,0),MATCH(CV$1,'Team forecast'!$M$2:$AU$2,0))*IF($Y202&gt;0,-15000,0)</f>
        <v>0</v>
      </c>
      <c r="CW202" s="5">
        <f t="shared" si="259"/>
        <v>0</v>
      </c>
      <c r="CX202" s="5">
        <f t="shared" si="260"/>
        <v>0</v>
      </c>
      <c r="CY202" s="5">
        <f t="shared" si="261"/>
        <v>0</v>
      </c>
      <c r="CZ202" s="5">
        <f t="shared" si="262"/>
        <v>0</v>
      </c>
      <c r="DA202" s="5">
        <f t="shared" si="263"/>
        <v>0</v>
      </c>
      <c r="DB202" s="5">
        <f t="shared" si="264"/>
        <v>0</v>
      </c>
      <c r="DC202" s="5">
        <f t="shared" si="265"/>
        <v>0</v>
      </c>
      <c r="DD202" s="5">
        <f t="shared" si="266"/>
        <v>0</v>
      </c>
      <c r="DE202" s="5">
        <f t="shared" si="267"/>
        <v>0</v>
      </c>
      <c r="DF202" s="5">
        <f>IFERROR(SUM(CT202:DE202),0)*((Cockpit!$C$3)^4)</f>
        <v>0</v>
      </c>
      <c r="DG202" s="19">
        <f>INDEX('Team forecast'!$M$3:$AU$22,MATCH($B202,'Team forecast'!$B$3:$B$22,0),MATCH(DG$1,'Team forecast'!$M$2:$AU$2,0))</f>
        <v>0</v>
      </c>
      <c r="DH202" s="19">
        <f>INDEX('Team forecast'!$M$3:$AU$22,MATCH($B202,'Team forecast'!$B$3:$B$22,0),MATCH(DH$1,'Team forecast'!$M$2:$AU$2,0))</f>
        <v>0</v>
      </c>
      <c r="DI202" s="19">
        <f>INDEX('Team forecast'!$M$3:$AU$22,MATCH($B202,'Team forecast'!$B$3:$B$22,0),MATCH(DI$1,'Team forecast'!$M$2:$AU$2,0))</f>
        <v>0</v>
      </c>
      <c r="DJ202" s="19">
        <f>INDEX('Team forecast'!$M$3:$AU$22,MATCH($B202,'Team forecast'!$B$3:$B$22,0),MATCH(DJ$1,'Team forecast'!$M$2:$AU$2,0))</f>
        <v>0</v>
      </c>
      <c r="DK202" s="5">
        <f t="shared" si="268"/>
        <v>-5000</v>
      </c>
      <c r="DL202" s="5">
        <f>INDEX('Team forecast'!$M$3:$AU$22,MATCH($B202,'Team forecast'!$B$3:$B$22,0),MATCH(DL$1,'Team forecast'!$M$2:$AU$2,0))*IF($Y202&gt;0,25000,0)</f>
        <v>0</v>
      </c>
      <c r="DM202" s="5">
        <f>INDEX('Team forecast'!$M$3:$AU$22,MATCH($B202,'Team forecast'!$B$3:$B$22,0),MATCH(DM$1,'Team forecast'!$M$2:$AU$2,0))*IF($Y202&gt;0,5000,0)</f>
        <v>0</v>
      </c>
      <c r="DN202" s="5">
        <f>INDEX('Team forecast'!$M$3:$AU$22,MATCH($B202,'Team forecast'!$B$3:$B$22,0),MATCH(DN$1,'Team forecast'!$M$2:$AU$2,0))*IF($Y202&gt;0,-15000,0)</f>
        <v>0</v>
      </c>
      <c r="DO202" s="5">
        <f t="shared" si="269"/>
        <v>0</v>
      </c>
      <c r="DP202" s="5">
        <f t="shared" si="270"/>
        <v>0</v>
      </c>
      <c r="DQ202" s="5">
        <f t="shared" si="271"/>
        <v>0</v>
      </c>
      <c r="DR202" s="5">
        <f t="shared" si="272"/>
        <v>0</v>
      </c>
      <c r="DS202" s="5">
        <f t="shared" si="273"/>
        <v>0</v>
      </c>
      <c r="DT202" s="5">
        <f t="shared" si="274"/>
        <v>0</v>
      </c>
      <c r="DU202" s="5">
        <f t="shared" si="275"/>
        <v>0</v>
      </c>
      <c r="DV202" s="5">
        <f t="shared" si="276"/>
        <v>0</v>
      </c>
      <c r="DW202" s="5">
        <f t="shared" si="277"/>
        <v>0</v>
      </c>
      <c r="DX202" s="5">
        <f>IFERROR(SUM(DL202:DW202),0)*((Cockpit!$C$3)^5)</f>
        <v>0</v>
      </c>
      <c r="DY202" s="5">
        <f t="shared" si="278"/>
        <v>-5000</v>
      </c>
      <c r="DZ202" s="5" t="str">
        <f>IF(ISERROR(MATCH(A202,'Current squad'!B:B,0)),"No","Yes")</f>
        <v>No</v>
      </c>
      <c r="EA202" s="5" cm="1">
        <f t="array" ref="EA202">IFERROR(_xlfn.IFS(DZ202="Yes",0,DZ202="No",H202*1%),999999)</f>
        <v>66930</v>
      </c>
      <c r="EB202" s="5">
        <f t="shared" si="220"/>
        <v>6759930</v>
      </c>
      <c r="EC202" s="5">
        <f t="shared" si="279"/>
        <v>-71930</v>
      </c>
      <c r="ED202" s="1">
        <f t="shared" si="221"/>
        <v>-1.0747049155834455E-2</v>
      </c>
      <c r="EE202" s="5">
        <f>RANK(EC202,$EC$2:$EC$572)+COUNTIF($EC$2:EC202,EC202)-1</f>
        <v>557</v>
      </c>
      <c r="EF202" s="4">
        <f>RANK(ED202,$ED$2:$ED$572)+COUNTIF($ED$2:ED202,ED202)-1</f>
        <v>205</v>
      </c>
    </row>
    <row r="203" spans="1:136" x14ac:dyDescent="0.3">
      <c r="A203" t="str">
        <f>IF(Holdet.dk!A203&lt;&gt;"",Holdet.dk!A203,"")</f>
        <v>Paul Dummett</v>
      </c>
      <c r="B203" t="str">
        <f>INDEX(Holdet.dk!B:B,MATCH($A203,Holdet.dk!$A:$A,0))</f>
        <v>Newcastle</v>
      </c>
      <c r="C203" t="str">
        <f>INDEX(Holdet.dk!C:C,MATCH($A203,Holdet.dk!$A:$A,0))</f>
        <v>Defense</v>
      </c>
      <c r="D203" t="str">
        <f>INDEX(Holdet.dk!D:D,MATCH($A203,Holdet.dk!$A:$A,0))</f>
        <v>2.382.000</v>
      </c>
      <c r="E203" s="1">
        <f>IFERROR(_xlfn.NUMBERVALUE(INDEX(Holdet.dk!$E:$E,MATCH($A203,Holdet.dk!$A:$A,0)),","),0)</f>
        <v>3.2000000000000001E-2</v>
      </c>
      <c r="F203" t="str">
        <f>IF(INDEX(Lookup!H:H,MATCH('Master data'!A203,Lookup!G:G,0))=0,A203,INDEX(Lookup!H:H,MATCH('Master data'!A203,Lookup!G:G,0)))</f>
        <v>Paul Dummett</v>
      </c>
      <c r="G203" t="str">
        <f>IFERROR(INDEX(Lookup!B:B,MATCH(INDEX(Rotowire!C:C,MATCH(F203,Rotowire!A:A,0)),Lookup!D:D,0)),"")</f>
        <v>Fulham</v>
      </c>
      <c r="H203" s="5">
        <f t="shared" si="212"/>
        <v>2382000</v>
      </c>
      <c r="I203" s="19">
        <f>IFERROR(INDEX('Team forecast'!$G$3:$I$22,MATCH($B203,'Team forecast'!$B$3:$B$22,0),MATCH(I$1,'Team forecast'!$G$2:$I$2,0)),0)</f>
        <v>0.8913043478260867</v>
      </c>
      <c r="J203" s="19">
        <f>IFERROR(INDEX('Team forecast'!$G$3:$I$22,MATCH($B203,'Team forecast'!$B$3:$B$22,0),MATCH(J$1,'Team forecast'!$G$2:$I$2,0)),0)</f>
        <v>0.79881656804733725</v>
      </c>
      <c r="K203" s="19">
        <f>IFERROR(INDEX('Team forecast'!$G$3:$I$22,MATCH($B203,'Team forecast'!$B$3:$B$22,0),MATCH(K$1,'Team forecast'!$G$2:$I$2,0)),0)</f>
        <v>1.5249427096817147</v>
      </c>
      <c r="L203">
        <f>SUMIFS(Rotowire!E:E,Rotowire!$A:$A,'Master data'!$F203)</f>
        <v>95</v>
      </c>
      <c r="M203" s="2">
        <f>SUMIFS(Rotowire!F:F,Rotowire!$A:$A,'Master data'!$F203)*I203</f>
        <v>8.0217391304347796E-2</v>
      </c>
      <c r="N203" s="2">
        <f>SUMIFS(Rotowire!G:G,Rotowire!$A:$A,'Master data'!$F203)*I203</f>
        <v>0</v>
      </c>
      <c r="O203" s="2">
        <f>SUMIFS(Rotowire!I:I,Rotowire!$A:$A,'Master data'!$F203)*I203</f>
        <v>0.15152173913043476</v>
      </c>
      <c r="P203" s="2">
        <f>SUMIFS(Rotowire!W:W,Rotowire!$A:$A,'Master data'!$F203)*K203</f>
        <v>0.25924026064589151</v>
      </c>
      <c r="Q203" s="2">
        <f>SUMIFS(Rotowire!Y:Y,Rotowire!$A:$A,'Master data'!$F203)*J203</f>
        <v>0</v>
      </c>
      <c r="R203" s="2">
        <f>SUMIFS(Rotowire!AB:AB,Rotowire!$A:$A,'Master data'!$F203)</f>
        <v>0.15</v>
      </c>
      <c r="S203" s="2">
        <f>SUMIFS(Rotowire!AC:AC,Rotowire!$A:$A,'Master data'!$F203)</f>
        <v>0</v>
      </c>
      <c r="T203" s="2">
        <f>INDEX('Team forecast'!D$3:D$22,MATCH($B203,'Team forecast'!$B$3:$B$22,0))</f>
        <v>1.23</v>
      </c>
      <c r="U203" s="2">
        <f>INDEX('Team forecast'!E$3:E$22,MATCH($B203,'Team forecast'!$B$3:$B$22,0))</f>
        <v>1.35</v>
      </c>
      <c r="V203" s="2">
        <f>INDEX('Team forecast'!J$3:J$22,MATCH($B203,'Team forecast'!$B$3:$B$22,0))</f>
        <v>0.33679999999999999</v>
      </c>
      <c r="W203" s="2">
        <f>INDEX('Team forecast'!K$3:K$22,MATCH($B203,'Team forecast'!$B$3:$B$22,0))</f>
        <v>0.2712</v>
      </c>
      <c r="X203" s="2">
        <f>INDEX('Team forecast'!L$3:L$22,MATCH($B203,'Team forecast'!$B$3:$B$22,0))</f>
        <v>0.39200000000000002</v>
      </c>
      <c r="Y203" s="5">
        <f t="shared" si="213"/>
        <v>7000</v>
      </c>
      <c r="Z203" s="5">
        <f t="shared" si="214"/>
        <v>8420</v>
      </c>
      <c r="AA203" s="5">
        <f t="shared" si="215"/>
        <v>1356</v>
      </c>
      <c r="AB203" s="5">
        <f t="shared" si="216"/>
        <v>-5880</v>
      </c>
      <c r="AC203" s="5">
        <f t="shared" si="217"/>
        <v>12032.608695652169</v>
      </c>
      <c r="AD203" s="5">
        <f t="shared" si="222"/>
        <v>0</v>
      </c>
      <c r="AE203" s="5">
        <f t="shared" si="223"/>
        <v>1515.2173913043475</v>
      </c>
      <c r="AF203" s="5">
        <f t="shared" si="218"/>
        <v>12962.013032294575</v>
      </c>
      <c r="AG203" s="5">
        <f t="shared" si="219"/>
        <v>0</v>
      </c>
      <c r="AH203" s="5">
        <f t="shared" si="224"/>
        <v>-3000</v>
      </c>
      <c r="AI203" s="5">
        <f t="shared" si="225"/>
        <v>0</v>
      </c>
      <c r="AJ203" s="5">
        <f t="shared" si="226"/>
        <v>12300</v>
      </c>
      <c r="AK203" s="5">
        <f t="shared" si="227"/>
        <v>-10800</v>
      </c>
      <c r="AL203" s="5">
        <f>IFERROR(SUM(Y203:AK203),-5000)*((Cockpit!$C$3)^0)</f>
        <v>35905.83911925109</v>
      </c>
      <c r="AM203" s="19">
        <f>INDEX('Team forecast'!$M$3:$AU$22,MATCH($B203,'Team forecast'!$B$3:$B$22,0),MATCH(AM$1,'Team forecast'!$M$2:$AU$2,0))</f>
        <v>0</v>
      </c>
      <c r="AN203" s="19">
        <f>INDEX('Team forecast'!$M$3:$AU$22,MATCH($B203,'Team forecast'!$B$3:$B$22,0),MATCH(AN$1,'Team forecast'!$M$2:$AU$2,0))</f>
        <v>0</v>
      </c>
      <c r="AO203" s="19">
        <f>INDEX('Team forecast'!$M$3:$AU$22,MATCH($B203,'Team forecast'!$B$3:$B$22,0),MATCH(AO$1,'Team forecast'!$M$2:$AU$2,0))</f>
        <v>0</v>
      </c>
      <c r="AP203" s="19">
        <f>INDEX('Team forecast'!$M$3:$AU$22,MATCH($B203,'Team forecast'!$B$3:$B$22,0),MATCH(AP$1,'Team forecast'!$M$2:$AU$2,0))</f>
        <v>0</v>
      </c>
      <c r="AQ203" s="5">
        <f t="shared" si="228"/>
        <v>7000</v>
      </c>
      <c r="AR203" s="5">
        <f>INDEX('Team forecast'!$M$3:$AU$22,MATCH($B203,'Team forecast'!$B$3:$B$22,0),MATCH(AR$1,'Team forecast'!$M$2:$AU$2,0))*IF($Y203&gt;0,25000,0)</f>
        <v>0</v>
      </c>
      <c r="AS203" s="5">
        <f>INDEX('Team forecast'!$M$3:$AU$22,MATCH($B203,'Team forecast'!$B$3:$B$22,0),MATCH(AS$1,'Team forecast'!$M$2:$AU$2,0))*IF($Y203&gt;0,5000,0)</f>
        <v>0</v>
      </c>
      <c r="AT203" s="5">
        <f>INDEX('Team forecast'!$M$3:$AU$22,MATCH($B203,'Team forecast'!$B$3:$B$22,0),MATCH(AT$1,'Team forecast'!$M$2:$AU$2,0))*IF($Y203&gt;0,-15000,0)</f>
        <v>0</v>
      </c>
      <c r="AU203" s="5">
        <f t="shared" si="229"/>
        <v>0</v>
      </c>
      <c r="AV203" s="5">
        <f t="shared" si="230"/>
        <v>0</v>
      </c>
      <c r="AW203" s="5">
        <f t="shared" si="231"/>
        <v>0</v>
      </c>
      <c r="AX203" s="5">
        <f t="shared" si="232"/>
        <v>0</v>
      </c>
      <c r="AY203" s="5">
        <f t="shared" si="233"/>
        <v>0</v>
      </c>
      <c r="AZ203" s="5">
        <f t="shared" si="234"/>
        <v>-3000</v>
      </c>
      <c r="BA203" s="5">
        <f t="shared" si="235"/>
        <v>0</v>
      </c>
      <c r="BB203" s="5">
        <f t="shared" si="236"/>
        <v>0</v>
      </c>
      <c r="BC203" s="5">
        <f t="shared" si="237"/>
        <v>0</v>
      </c>
      <c r="BD203" s="5">
        <f>IFERROR(SUM(AR203:BC203),0)*((Cockpit!$C$3)^1)</f>
        <v>-2100</v>
      </c>
      <c r="BE203" s="19">
        <f>INDEX('Team forecast'!$M$3:$AU$22,MATCH($B203,'Team forecast'!$B$3:$B$22,0),MATCH(BE$1,'Team forecast'!$M$2:$AU$2,0))</f>
        <v>0</v>
      </c>
      <c r="BF203" s="19">
        <f>INDEX('Team forecast'!$M$3:$AU$22,MATCH($B203,'Team forecast'!$B$3:$B$22,0),MATCH(BF$1,'Team forecast'!$M$2:$AU$2,0))</f>
        <v>0</v>
      </c>
      <c r="BG203" s="19">
        <f>INDEX('Team forecast'!$M$3:$AU$22,MATCH($B203,'Team forecast'!$B$3:$B$22,0),MATCH(BG$1,'Team forecast'!$M$2:$AU$2,0))</f>
        <v>0</v>
      </c>
      <c r="BH203" s="19">
        <f>INDEX('Team forecast'!$M$3:$AU$22,MATCH($B203,'Team forecast'!$B$3:$B$22,0),MATCH(BH$1,'Team forecast'!$M$2:$AU$2,0))</f>
        <v>0</v>
      </c>
      <c r="BI203" s="5">
        <f t="shared" si="238"/>
        <v>7000</v>
      </c>
      <c r="BJ203" s="5">
        <f>INDEX('Team forecast'!$M$3:$AU$22,MATCH($B203,'Team forecast'!$B$3:$B$22,0),MATCH(BJ$1,'Team forecast'!$M$2:$AU$2,0))*IF($Y203&gt;0,25000,0)</f>
        <v>0</v>
      </c>
      <c r="BK203" s="5">
        <f>INDEX('Team forecast'!$M$3:$AU$22,MATCH($B203,'Team forecast'!$B$3:$B$22,0),MATCH(BK$1,'Team forecast'!$M$2:$AU$2,0))*IF($Y203&gt;0,5000,0)</f>
        <v>0</v>
      </c>
      <c r="BL203" s="5">
        <f>INDEX('Team forecast'!$M$3:$AU$22,MATCH($B203,'Team forecast'!$B$3:$B$22,0),MATCH(BL$1,'Team forecast'!$M$2:$AU$2,0))*IF($Y203&gt;0,-15000,0)</f>
        <v>0</v>
      </c>
      <c r="BM203" s="5">
        <f t="shared" si="239"/>
        <v>0</v>
      </c>
      <c r="BN203" s="5">
        <f t="shared" si="240"/>
        <v>0</v>
      </c>
      <c r="BO203" s="5">
        <f t="shared" si="241"/>
        <v>0</v>
      </c>
      <c r="BP203" s="5">
        <f t="shared" si="242"/>
        <v>0</v>
      </c>
      <c r="BQ203" s="5">
        <f t="shared" si="243"/>
        <v>0</v>
      </c>
      <c r="BR203" s="5">
        <f t="shared" si="244"/>
        <v>-3000</v>
      </c>
      <c r="BS203" s="5">
        <f t="shared" si="245"/>
        <v>0</v>
      </c>
      <c r="BT203" s="5">
        <f t="shared" si="246"/>
        <v>0</v>
      </c>
      <c r="BU203" s="5">
        <f t="shared" si="247"/>
        <v>0</v>
      </c>
      <c r="BV203" s="5">
        <f>IFERROR(SUM(BJ203:BU203),0)*((Cockpit!$C$3)^2)</f>
        <v>-1469.9999999999998</v>
      </c>
      <c r="BW203" s="19">
        <f>INDEX('Team forecast'!$M$3:$AU$22,MATCH($B203,'Team forecast'!$B$3:$B$22,0),MATCH(BW$1,'Team forecast'!$M$2:$AU$2,0))</f>
        <v>0</v>
      </c>
      <c r="BX203" s="19">
        <f>INDEX('Team forecast'!$M$3:$AU$22,MATCH($B203,'Team forecast'!$B$3:$B$22,0),MATCH(BX$1,'Team forecast'!$M$2:$AU$2,0))</f>
        <v>0</v>
      </c>
      <c r="BY203" s="19">
        <f>INDEX('Team forecast'!$M$3:$AU$22,MATCH($B203,'Team forecast'!$B$3:$B$22,0),MATCH(BY$1,'Team forecast'!$M$2:$AU$2,0))</f>
        <v>0</v>
      </c>
      <c r="BZ203" s="19">
        <f>INDEX('Team forecast'!$M$3:$AU$22,MATCH($B203,'Team forecast'!$B$3:$B$22,0),MATCH(BZ$1,'Team forecast'!$M$2:$AU$2,0))</f>
        <v>0</v>
      </c>
      <c r="CA203" s="5">
        <f t="shared" si="248"/>
        <v>7000</v>
      </c>
      <c r="CB203" s="5">
        <f>INDEX('Team forecast'!$M$3:$AU$22,MATCH($B203,'Team forecast'!$B$3:$B$22,0),MATCH(CB$1,'Team forecast'!$M$2:$AU$2,0))*IF($Y203&gt;0,25000,0)</f>
        <v>0</v>
      </c>
      <c r="CC203" s="5">
        <f>INDEX('Team forecast'!$M$3:$AU$22,MATCH($B203,'Team forecast'!$B$3:$B$22,0),MATCH(CC$1,'Team forecast'!$M$2:$AU$2,0))*IF($Y203&gt;0,5000,0)</f>
        <v>0</v>
      </c>
      <c r="CD203" s="5">
        <f>INDEX('Team forecast'!$M$3:$AU$22,MATCH($B203,'Team forecast'!$B$3:$B$22,0),MATCH(CD$1,'Team forecast'!$M$2:$AU$2,0))*IF($Y203&gt;0,-15000,0)</f>
        <v>0</v>
      </c>
      <c r="CE203" s="5">
        <f t="shared" si="249"/>
        <v>0</v>
      </c>
      <c r="CF203" s="5">
        <f t="shared" si="250"/>
        <v>0</v>
      </c>
      <c r="CG203" s="5">
        <f t="shared" si="251"/>
        <v>0</v>
      </c>
      <c r="CH203" s="5">
        <f t="shared" si="252"/>
        <v>0</v>
      </c>
      <c r="CI203" s="5">
        <f t="shared" si="253"/>
        <v>0</v>
      </c>
      <c r="CJ203" s="5">
        <f t="shared" si="254"/>
        <v>-3000</v>
      </c>
      <c r="CK203" s="5">
        <f t="shared" si="255"/>
        <v>0</v>
      </c>
      <c r="CL203" s="5">
        <f t="shared" si="256"/>
        <v>0</v>
      </c>
      <c r="CM203" s="5">
        <f t="shared" si="257"/>
        <v>0</v>
      </c>
      <c r="CN203" s="5">
        <f>IFERROR(SUM(CB203:CM203),0)*((Cockpit!$C$3)^3)</f>
        <v>-1028.9999999999998</v>
      </c>
      <c r="CO203" s="19">
        <f>INDEX('Team forecast'!$M$3:$AU$22,MATCH($B203,'Team forecast'!$B$3:$B$22,0),MATCH(CO$1,'Team forecast'!$M$2:$AU$2,0))</f>
        <v>0</v>
      </c>
      <c r="CP203" s="19">
        <f>INDEX('Team forecast'!$M$3:$AU$22,MATCH($B203,'Team forecast'!$B$3:$B$22,0),MATCH(CP$1,'Team forecast'!$M$2:$AU$2,0))</f>
        <v>0</v>
      </c>
      <c r="CQ203" s="19">
        <f>INDEX('Team forecast'!$M$3:$AU$22,MATCH($B203,'Team forecast'!$B$3:$B$22,0),MATCH(CQ$1,'Team forecast'!$M$2:$AU$2,0))</f>
        <v>0</v>
      </c>
      <c r="CR203" s="19">
        <f>INDEX('Team forecast'!$M$3:$AU$22,MATCH($B203,'Team forecast'!$B$3:$B$22,0),MATCH(CR$1,'Team forecast'!$M$2:$AU$2,0))</f>
        <v>0</v>
      </c>
      <c r="CS203" s="5">
        <f t="shared" si="258"/>
        <v>7000</v>
      </c>
      <c r="CT203" s="5">
        <f>INDEX('Team forecast'!$M$3:$AU$22,MATCH($B203,'Team forecast'!$B$3:$B$22,0),MATCH(CT$1,'Team forecast'!$M$2:$AU$2,0))*IF($Y203&gt;0,25000,0)</f>
        <v>0</v>
      </c>
      <c r="CU203" s="5">
        <f>INDEX('Team forecast'!$M$3:$AU$22,MATCH($B203,'Team forecast'!$B$3:$B$22,0),MATCH(CU$1,'Team forecast'!$M$2:$AU$2,0))*IF($Y203&gt;0,5000,0)</f>
        <v>0</v>
      </c>
      <c r="CV203" s="5">
        <f>INDEX('Team forecast'!$M$3:$AU$22,MATCH($B203,'Team forecast'!$B$3:$B$22,0),MATCH(CV$1,'Team forecast'!$M$2:$AU$2,0))*IF($Y203&gt;0,-15000,0)</f>
        <v>0</v>
      </c>
      <c r="CW203" s="5">
        <f t="shared" si="259"/>
        <v>0</v>
      </c>
      <c r="CX203" s="5">
        <f t="shared" si="260"/>
        <v>0</v>
      </c>
      <c r="CY203" s="5">
        <f t="shared" si="261"/>
        <v>0</v>
      </c>
      <c r="CZ203" s="5">
        <f t="shared" si="262"/>
        <v>0</v>
      </c>
      <c r="DA203" s="5">
        <f t="shared" si="263"/>
        <v>0</v>
      </c>
      <c r="DB203" s="5">
        <f t="shared" si="264"/>
        <v>-3000</v>
      </c>
      <c r="DC203" s="5">
        <f t="shared" si="265"/>
        <v>0</v>
      </c>
      <c r="DD203" s="5">
        <f t="shared" si="266"/>
        <v>0</v>
      </c>
      <c r="DE203" s="5">
        <f t="shared" si="267"/>
        <v>0</v>
      </c>
      <c r="DF203" s="5">
        <f>IFERROR(SUM(CT203:DE203),0)*((Cockpit!$C$3)^4)</f>
        <v>-720.29999999999973</v>
      </c>
      <c r="DG203" s="19">
        <f>INDEX('Team forecast'!$M$3:$AU$22,MATCH($B203,'Team forecast'!$B$3:$B$22,0),MATCH(DG$1,'Team forecast'!$M$2:$AU$2,0))</f>
        <v>0</v>
      </c>
      <c r="DH203" s="19">
        <f>INDEX('Team forecast'!$M$3:$AU$22,MATCH($B203,'Team forecast'!$B$3:$B$22,0),MATCH(DH$1,'Team forecast'!$M$2:$AU$2,0))</f>
        <v>0</v>
      </c>
      <c r="DI203" s="19">
        <f>INDEX('Team forecast'!$M$3:$AU$22,MATCH($B203,'Team forecast'!$B$3:$B$22,0),MATCH(DI$1,'Team forecast'!$M$2:$AU$2,0))</f>
        <v>0</v>
      </c>
      <c r="DJ203" s="19">
        <f>INDEX('Team forecast'!$M$3:$AU$22,MATCH($B203,'Team forecast'!$B$3:$B$22,0),MATCH(DJ$1,'Team forecast'!$M$2:$AU$2,0))</f>
        <v>0</v>
      </c>
      <c r="DK203" s="5">
        <f t="shared" si="268"/>
        <v>7000</v>
      </c>
      <c r="DL203" s="5">
        <f>INDEX('Team forecast'!$M$3:$AU$22,MATCH($B203,'Team forecast'!$B$3:$B$22,0),MATCH(DL$1,'Team forecast'!$M$2:$AU$2,0))*IF($Y203&gt;0,25000,0)</f>
        <v>0</v>
      </c>
      <c r="DM203" s="5">
        <f>INDEX('Team forecast'!$M$3:$AU$22,MATCH($B203,'Team forecast'!$B$3:$B$22,0),MATCH(DM$1,'Team forecast'!$M$2:$AU$2,0))*IF($Y203&gt;0,5000,0)</f>
        <v>0</v>
      </c>
      <c r="DN203" s="5">
        <f>INDEX('Team forecast'!$M$3:$AU$22,MATCH($B203,'Team forecast'!$B$3:$B$22,0),MATCH(DN$1,'Team forecast'!$M$2:$AU$2,0))*IF($Y203&gt;0,-15000,0)</f>
        <v>0</v>
      </c>
      <c r="DO203" s="5">
        <f t="shared" si="269"/>
        <v>0</v>
      </c>
      <c r="DP203" s="5">
        <f t="shared" si="270"/>
        <v>0</v>
      </c>
      <c r="DQ203" s="5">
        <f t="shared" si="271"/>
        <v>0</v>
      </c>
      <c r="DR203" s="5">
        <f t="shared" si="272"/>
        <v>0</v>
      </c>
      <c r="DS203" s="5">
        <f t="shared" si="273"/>
        <v>0</v>
      </c>
      <c r="DT203" s="5">
        <f t="shared" si="274"/>
        <v>-3000</v>
      </c>
      <c r="DU203" s="5">
        <f t="shared" si="275"/>
        <v>0</v>
      </c>
      <c r="DV203" s="5">
        <f t="shared" si="276"/>
        <v>0</v>
      </c>
      <c r="DW203" s="5">
        <f t="shared" si="277"/>
        <v>0</v>
      </c>
      <c r="DX203" s="5">
        <f>IFERROR(SUM(DL203:DW203),0)*((Cockpit!$C$3)^5)</f>
        <v>-504.20999999999981</v>
      </c>
      <c r="DY203" s="5">
        <f t="shared" si="278"/>
        <v>30082.329119251091</v>
      </c>
      <c r="DZ203" s="5" t="str">
        <f>IF(ISERROR(MATCH(A203,'Current squad'!B:B,0)),"No","Yes")</f>
        <v>No</v>
      </c>
      <c r="EA203" s="5" cm="1">
        <f t="array" ref="EA203">IFERROR(_xlfn.IFS(DZ203="Yes",0,DZ203="No",H203*1%),999999)</f>
        <v>23820</v>
      </c>
      <c r="EB203" s="5">
        <f t="shared" si="220"/>
        <v>2405820</v>
      </c>
      <c r="EC203" s="5">
        <f t="shared" si="279"/>
        <v>6262.3291192510915</v>
      </c>
      <c r="ED203" s="1">
        <f t="shared" si="221"/>
        <v>2.6290214606427757E-3</v>
      </c>
      <c r="EE203" s="5">
        <f>RANK(EC203,$EC$2:$EC$572)+COUNTIF($EC$2:EC203,EC203)-1</f>
        <v>50</v>
      </c>
      <c r="EF203" s="4">
        <f>RANK(ED203,$ED$2:$ED$572)+COUNTIF($ED$2:ED203,ED203)-1</f>
        <v>33</v>
      </c>
    </row>
    <row r="204" spans="1:136" x14ac:dyDescent="0.3">
      <c r="A204" t="str">
        <f>IF(Holdet.dk!A204&lt;&gt;"",Holdet.dk!A204,"")</f>
        <v>Gary Cahill</v>
      </c>
      <c r="B204" t="str">
        <f>INDEX(Holdet.dk!B:B,MATCH($A204,Holdet.dk!$A:$A,0))</f>
        <v>Crystal Palace</v>
      </c>
      <c r="C204" t="str">
        <f>INDEX(Holdet.dk!C:C,MATCH($A204,Holdet.dk!$A:$A,0))</f>
        <v>Defense</v>
      </c>
      <c r="D204" t="str">
        <f>INDEX(Holdet.dk!D:D,MATCH($A204,Holdet.dk!$A:$A,0))</f>
        <v>2.958.000</v>
      </c>
      <c r="E204" s="1">
        <f>IFERROR(_xlfn.NUMBERVALUE(INDEX(Holdet.dk!$E:$E,MATCH($A204,Holdet.dk!$A:$A,0)),","),0)</f>
        <v>6.0000000000000001E-3</v>
      </c>
      <c r="F204" t="str">
        <f>IF(INDEX(Lookup!H:H,MATCH('Master data'!A204,Lookup!G:G,0))=0,A204,INDEX(Lookup!H:H,MATCH('Master data'!A204,Lookup!G:G,0)))</f>
        <v>Gary Cahill</v>
      </c>
      <c r="G204" t="str">
        <f>IFERROR(INDEX(Lookup!B:B,MATCH(INDEX(Rotowire!C:C,MATCH(F204,Rotowire!A:A,0)),Lookup!D:D,0)),"")</f>
        <v>Liverpool</v>
      </c>
      <c r="H204" s="5">
        <f t="shared" si="212"/>
        <v>2958000</v>
      </c>
      <c r="I204" s="19">
        <f>IFERROR(INDEX('Team forecast'!$G$3:$I$22,MATCH($B204,'Team forecast'!$B$3:$B$22,0),MATCH(I$1,'Team forecast'!$G$2:$I$2,0)),0)</f>
        <v>0.66666666666666652</v>
      </c>
      <c r="J204" s="19">
        <f>IFERROR(INDEX('Team forecast'!$G$3:$I$22,MATCH($B204,'Team forecast'!$B$3:$B$22,0),MATCH(J$1,'Team forecast'!$G$2:$I$2,0)),0)</f>
        <v>1.0823529411764703</v>
      </c>
      <c r="K204" s="19">
        <f>IFERROR(INDEX('Team forecast'!$G$3:$I$22,MATCH($B204,'Team forecast'!$B$3:$B$22,0),MATCH(K$1,'Team forecast'!$G$2:$I$2,0)),0)</f>
        <v>1.2658353671928146</v>
      </c>
      <c r="L204">
        <f>SUMIFS(Rotowire!E:E,Rotowire!$A:$A,'Master data'!$F204)</f>
        <v>95</v>
      </c>
      <c r="M204" s="2">
        <f>SUMIFS(Rotowire!F:F,Rotowire!$A:$A,'Master data'!$F204)*I204</f>
        <v>2.6666666666666661E-2</v>
      </c>
      <c r="N204" s="2">
        <f>SUMIFS(Rotowire!G:G,Rotowire!$A:$A,'Master data'!$F204)*I204</f>
        <v>2.6666666666666661E-2</v>
      </c>
      <c r="O204" s="2">
        <f>SUMIFS(Rotowire!I:I,Rotowire!$A:$A,'Master data'!$F204)*I204</f>
        <v>9.9999999999999978E-2</v>
      </c>
      <c r="P204" s="2">
        <f>SUMIFS(Rotowire!W:W,Rotowire!$A:$A,'Master data'!$F204)*K204</f>
        <v>6.3291768359640732E-2</v>
      </c>
      <c r="Q204" s="2">
        <f>SUMIFS(Rotowire!Y:Y,Rotowire!$A:$A,'Master data'!$F204)*J204</f>
        <v>0</v>
      </c>
      <c r="R204" s="2">
        <f>SUMIFS(Rotowire!AB:AB,Rotowire!$A:$A,'Master data'!$F204)</f>
        <v>0.23</v>
      </c>
      <c r="S204" s="2">
        <f>SUMIFS(Rotowire!AC:AC,Rotowire!$A:$A,'Master data'!$F204)</f>
        <v>0</v>
      </c>
      <c r="T204" s="2">
        <f>INDEX('Team forecast'!D$3:D$22,MATCH($B204,'Team forecast'!$B$3:$B$22,0))</f>
        <v>0.5</v>
      </c>
      <c r="U204" s="2">
        <f>INDEX('Team forecast'!E$3:E$22,MATCH($B204,'Team forecast'!$B$3:$B$22,0))</f>
        <v>2.76</v>
      </c>
      <c r="V204" s="2">
        <f>INDEX('Team forecast'!J$3:J$22,MATCH($B204,'Team forecast'!$B$3:$B$22,0))</f>
        <v>4.4699999999999997E-2</v>
      </c>
      <c r="W204" s="2">
        <f>INDEX('Team forecast'!K$3:K$22,MATCH($B204,'Team forecast'!$B$3:$B$22,0))</f>
        <v>0.1164</v>
      </c>
      <c r="X204" s="2">
        <f>INDEX('Team forecast'!L$3:L$22,MATCH($B204,'Team forecast'!$B$3:$B$22,0))</f>
        <v>0.83899999999999997</v>
      </c>
      <c r="Y204" s="5">
        <f t="shared" si="213"/>
        <v>7000</v>
      </c>
      <c r="Z204" s="5">
        <f t="shared" si="214"/>
        <v>1117.5</v>
      </c>
      <c r="AA204" s="5">
        <f t="shared" si="215"/>
        <v>582</v>
      </c>
      <c r="AB204" s="5">
        <f t="shared" si="216"/>
        <v>-12585</v>
      </c>
      <c r="AC204" s="5">
        <f t="shared" si="217"/>
        <v>3999.9999999999991</v>
      </c>
      <c r="AD204" s="5">
        <f t="shared" si="222"/>
        <v>1333.333333333333</v>
      </c>
      <c r="AE204" s="5">
        <f t="shared" si="223"/>
        <v>999.99999999999977</v>
      </c>
      <c r="AF204" s="5">
        <f t="shared" si="218"/>
        <v>3164.5884179820364</v>
      </c>
      <c r="AG204" s="5">
        <f t="shared" si="219"/>
        <v>0</v>
      </c>
      <c r="AH204" s="5">
        <f t="shared" si="224"/>
        <v>-4600</v>
      </c>
      <c r="AI204" s="5">
        <f t="shared" si="225"/>
        <v>0</v>
      </c>
      <c r="AJ204" s="5">
        <f t="shared" si="226"/>
        <v>5000</v>
      </c>
      <c r="AK204" s="5">
        <f t="shared" si="227"/>
        <v>-22080</v>
      </c>
      <c r="AL204" s="5">
        <f>IFERROR(SUM(Y204:AK204),-5000)*((Cockpit!$C$3)^0)</f>
        <v>-16067.578248684631</v>
      </c>
      <c r="AM204" s="19">
        <f>INDEX('Team forecast'!$M$3:$AU$22,MATCH($B204,'Team forecast'!$B$3:$B$22,0),MATCH(AM$1,'Team forecast'!$M$2:$AU$2,0))</f>
        <v>0</v>
      </c>
      <c r="AN204" s="19">
        <f>INDEX('Team forecast'!$M$3:$AU$22,MATCH($B204,'Team forecast'!$B$3:$B$22,0),MATCH(AN$1,'Team forecast'!$M$2:$AU$2,0))</f>
        <v>0</v>
      </c>
      <c r="AO204" s="19">
        <f>INDEX('Team forecast'!$M$3:$AU$22,MATCH($B204,'Team forecast'!$B$3:$B$22,0),MATCH(AO$1,'Team forecast'!$M$2:$AU$2,0))</f>
        <v>0</v>
      </c>
      <c r="AP204" s="19">
        <f>INDEX('Team forecast'!$M$3:$AU$22,MATCH($B204,'Team forecast'!$B$3:$B$22,0),MATCH(AP$1,'Team forecast'!$M$2:$AU$2,0))</f>
        <v>0</v>
      </c>
      <c r="AQ204" s="5">
        <f t="shared" si="228"/>
        <v>7000</v>
      </c>
      <c r="AR204" s="5">
        <f>INDEX('Team forecast'!$M$3:$AU$22,MATCH($B204,'Team forecast'!$B$3:$B$22,0),MATCH(AR$1,'Team forecast'!$M$2:$AU$2,0))*IF($Y204&gt;0,25000,0)</f>
        <v>0</v>
      </c>
      <c r="AS204" s="5">
        <f>INDEX('Team forecast'!$M$3:$AU$22,MATCH($B204,'Team forecast'!$B$3:$B$22,0),MATCH(AS$1,'Team forecast'!$M$2:$AU$2,0))*IF($Y204&gt;0,5000,0)</f>
        <v>0</v>
      </c>
      <c r="AT204" s="5">
        <f>INDEX('Team forecast'!$M$3:$AU$22,MATCH($B204,'Team forecast'!$B$3:$B$22,0),MATCH(AT$1,'Team forecast'!$M$2:$AU$2,0))*IF($Y204&gt;0,-15000,0)</f>
        <v>0</v>
      </c>
      <c r="AU204" s="5">
        <f t="shared" si="229"/>
        <v>0</v>
      </c>
      <c r="AV204" s="5">
        <f t="shared" si="230"/>
        <v>0</v>
      </c>
      <c r="AW204" s="5">
        <f t="shared" si="231"/>
        <v>0</v>
      </c>
      <c r="AX204" s="5">
        <f t="shared" si="232"/>
        <v>0</v>
      </c>
      <c r="AY204" s="5">
        <f t="shared" si="233"/>
        <v>0</v>
      </c>
      <c r="AZ204" s="5">
        <f t="shared" si="234"/>
        <v>-4600</v>
      </c>
      <c r="BA204" s="5">
        <f t="shared" si="235"/>
        <v>0</v>
      </c>
      <c r="BB204" s="5">
        <f t="shared" si="236"/>
        <v>0</v>
      </c>
      <c r="BC204" s="5">
        <f t="shared" si="237"/>
        <v>0</v>
      </c>
      <c r="BD204" s="5">
        <f>IFERROR(SUM(AR204:BC204),0)*((Cockpit!$C$3)^1)</f>
        <v>-3220</v>
      </c>
      <c r="BE204" s="19">
        <f>INDEX('Team forecast'!$M$3:$AU$22,MATCH($B204,'Team forecast'!$B$3:$B$22,0),MATCH(BE$1,'Team forecast'!$M$2:$AU$2,0))</f>
        <v>0</v>
      </c>
      <c r="BF204" s="19">
        <f>INDEX('Team forecast'!$M$3:$AU$22,MATCH($B204,'Team forecast'!$B$3:$B$22,0),MATCH(BF$1,'Team forecast'!$M$2:$AU$2,0))</f>
        <v>0</v>
      </c>
      <c r="BG204" s="19">
        <f>INDEX('Team forecast'!$M$3:$AU$22,MATCH($B204,'Team forecast'!$B$3:$B$22,0),MATCH(BG$1,'Team forecast'!$M$2:$AU$2,0))</f>
        <v>0</v>
      </c>
      <c r="BH204" s="19">
        <f>INDEX('Team forecast'!$M$3:$AU$22,MATCH($B204,'Team forecast'!$B$3:$B$22,0),MATCH(BH$1,'Team forecast'!$M$2:$AU$2,0))</f>
        <v>0</v>
      </c>
      <c r="BI204" s="5">
        <f t="shared" si="238"/>
        <v>7000</v>
      </c>
      <c r="BJ204" s="5">
        <f>INDEX('Team forecast'!$M$3:$AU$22,MATCH($B204,'Team forecast'!$B$3:$B$22,0),MATCH(BJ$1,'Team forecast'!$M$2:$AU$2,0))*IF($Y204&gt;0,25000,0)</f>
        <v>0</v>
      </c>
      <c r="BK204" s="5">
        <f>INDEX('Team forecast'!$M$3:$AU$22,MATCH($B204,'Team forecast'!$B$3:$B$22,0),MATCH(BK$1,'Team forecast'!$M$2:$AU$2,0))*IF($Y204&gt;0,5000,0)</f>
        <v>0</v>
      </c>
      <c r="BL204" s="5">
        <f>INDEX('Team forecast'!$M$3:$AU$22,MATCH($B204,'Team forecast'!$B$3:$B$22,0),MATCH(BL$1,'Team forecast'!$M$2:$AU$2,0))*IF($Y204&gt;0,-15000,0)</f>
        <v>0</v>
      </c>
      <c r="BM204" s="5">
        <f t="shared" si="239"/>
        <v>0</v>
      </c>
      <c r="BN204" s="5">
        <f t="shared" si="240"/>
        <v>0</v>
      </c>
      <c r="BO204" s="5">
        <f t="shared" si="241"/>
        <v>0</v>
      </c>
      <c r="BP204" s="5">
        <f t="shared" si="242"/>
        <v>0</v>
      </c>
      <c r="BQ204" s="5">
        <f t="shared" si="243"/>
        <v>0</v>
      </c>
      <c r="BR204" s="5">
        <f t="shared" si="244"/>
        <v>-4600</v>
      </c>
      <c r="BS204" s="5">
        <f t="shared" si="245"/>
        <v>0</v>
      </c>
      <c r="BT204" s="5">
        <f t="shared" si="246"/>
        <v>0</v>
      </c>
      <c r="BU204" s="5">
        <f t="shared" si="247"/>
        <v>0</v>
      </c>
      <c r="BV204" s="5">
        <f>IFERROR(SUM(BJ204:BU204),0)*((Cockpit!$C$3)^2)</f>
        <v>-2253.9999999999995</v>
      </c>
      <c r="BW204" s="19">
        <f>INDEX('Team forecast'!$M$3:$AU$22,MATCH($B204,'Team forecast'!$B$3:$B$22,0),MATCH(BW$1,'Team forecast'!$M$2:$AU$2,0))</f>
        <v>0</v>
      </c>
      <c r="BX204" s="19">
        <f>INDEX('Team forecast'!$M$3:$AU$22,MATCH($B204,'Team forecast'!$B$3:$B$22,0),MATCH(BX$1,'Team forecast'!$M$2:$AU$2,0))</f>
        <v>0</v>
      </c>
      <c r="BY204" s="19">
        <f>INDEX('Team forecast'!$M$3:$AU$22,MATCH($B204,'Team forecast'!$B$3:$B$22,0),MATCH(BY$1,'Team forecast'!$M$2:$AU$2,0))</f>
        <v>0</v>
      </c>
      <c r="BZ204" s="19">
        <f>INDEX('Team forecast'!$M$3:$AU$22,MATCH($B204,'Team forecast'!$B$3:$B$22,0),MATCH(BZ$1,'Team forecast'!$M$2:$AU$2,0))</f>
        <v>0</v>
      </c>
      <c r="CA204" s="5">
        <f t="shared" si="248"/>
        <v>7000</v>
      </c>
      <c r="CB204" s="5">
        <f>INDEX('Team forecast'!$M$3:$AU$22,MATCH($B204,'Team forecast'!$B$3:$B$22,0),MATCH(CB$1,'Team forecast'!$M$2:$AU$2,0))*IF($Y204&gt;0,25000,0)</f>
        <v>0</v>
      </c>
      <c r="CC204" s="5">
        <f>INDEX('Team forecast'!$M$3:$AU$22,MATCH($B204,'Team forecast'!$B$3:$B$22,0),MATCH(CC$1,'Team forecast'!$M$2:$AU$2,0))*IF($Y204&gt;0,5000,0)</f>
        <v>0</v>
      </c>
      <c r="CD204" s="5">
        <f>INDEX('Team forecast'!$M$3:$AU$22,MATCH($B204,'Team forecast'!$B$3:$B$22,0),MATCH(CD$1,'Team forecast'!$M$2:$AU$2,0))*IF($Y204&gt;0,-15000,0)</f>
        <v>0</v>
      </c>
      <c r="CE204" s="5">
        <f t="shared" si="249"/>
        <v>0</v>
      </c>
      <c r="CF204" s="5">
        <f t="shared" si="250"/>
        <v>0</v>
      </c>
      <c r="CG204" s="5">
        <f t="shared" si="251"/>
        <v>0</v>
      </c>
      <c r="CH204" s="5">
        <f t="shared" si="252"/>
        <v>0</v>
      </c>
      <c r="CI204" s="5">
        <f t="shared" si="253"/>
        <v>0</v>
      </c>
      <c r="CJ204" s="5">
        <f t="shared" si="254"/>
        <v>-4600</v>
      </c>
      <c r="CK204" s="5">
        <f t="shared" si="255"/>
        <v>0</v>
      </c>
      <c r="CL204" s="5">
        <f t="shared" si="256"/>
        <v>0</v>
      </c>
      <c r="CM204" s="5">
        <f t="shared" si="257"/>
        <v>0</v>
      </c>
      <c r="CN204" s="5">
        <f>IFERROR(SUM(CB204:CM204),0)*((Cockpit!$C$3)^3)</f>
        <v>-1577.7999999999997</v>
      </c>
      <c r="CO204" s="19">
        <f>INDEX('Team forecast'!$M$3:$AU$22,MATCH($B204,'Team forecast'!$B$3:$B$22,0),MATCH(CO$1,'Team forecast'!$M$2:$AU$2,0))</f>
        <v>0</v>
      </c>
      <c r="CP204" s="19">
        <f>INDEX('Team forecast'!$M$3:$AU$22,MATCH($B204,'Team forecast'!$B$3:$B$22,0),MATCH(CP$1,'Team forecast'!$M$2:$AU$2,0))</f>
        <v>0</v>
      </c>
      <c r="CQ204" s="19">
        <f>INDEX('Team forecast'!$M$3:$AU$22,MATCH($B204,'Team forecast'!$B$3:$B$22,0),MATCH(CQ$1,'Team forecast'!$M$2:$AU$2,0))</f>
        <v>0</v>
      </c>
      <c r="CR204" s="19">
        <f>INDEX('Team forecast'!$M$3:$AU$22,MATCH($B204,'Team forecast'!$B$3:$B$22,0),MATCH(CR$1,'Team forecast'!$M$2:$AU$2,0))</f>
        <v>0</v>
      </c>
      <c r="CS204" s="5">
        <f t="shared" si="258"/>
        <v>7000</v>
      </c>
      <c r="CT204" s="5">
        <f>INDEX('Team forecast'!$M$3:$AU$22,MATCH($B204,'Team forecast'!$B$3:$B$22,0),MATCH(CT$1,'Team forecast'!$M$2:$AU$2,0))*IF($Y204&gt;0,25000,0)</f>
        <v>0</v>
      </c>
      <c r="CU204" s="5">
        <f>INDEX('Team forecast'!$M$3:$AU$22,MATCH($B204,'Team forecast'!$B$3:$B$22,0),MATCH(CU$1,'Team forecast'!$M$2:$AU$2,0))*IF($Y204&gt;0,5000,0)</f>
        <v>0</v>
      </c>
      <c r="CV204" s="5">
        <f>INDEX('Team forecast'!$M$3:$AU$22,MATCH($B204,'Team forecast'!$B$3:$B$22,0),MATCH(CV$1,'Team forecast'!$M$2:$AU$2,0))*IF($Y204&gt;0,-15000,0)</f>
        <v>0</v>
      </c>
      <c r="CW204" s="5">
        <f t="shared" si="259"/>
        <v>0</v>
      </c>
      <c r="CX204" s="5">
        <f t="shared" si="260"/>
        <v>0</v>
      </c>
      <c r="CY204" s="5">
        <f t="shared" si="261"/>
        <v>0</v>
      </c>
      <c r="CZ204" s="5">
        <f t="shared" si="262"/>
        <v>0</v>
      </c>
      <c r="DA204" s="5">
        <f t="shared" si="263"/>
        <v>0</v>
      </c>
      <c r="DB204" s="5">
        <f t="shared" si="264"/>
        <v>-4600</v>
      </c>
      <c r="DC204" s="5">
        <f t="shared" si="265"/>
        <v>0</v>
      </c>
      <c r="DD204" s="5">
        <f t="shared" si="266"/>
        <v>0</v>
      </c>
      <c r="DE204" s="5">
        <f t="shared" si="267"/>
        <v>0</v>
      </c>
      <c r="DF204" s="5">
        <f>IFERROR(SUM(CT204:DE204),0)*((Cockpit!$C$3)^4)</f>
        <v>-1104.4599999999996</v>
      </c>
      <c r="DG204" s="19">
        <f>INDEX('Team forecast'!$M$3:$AU$22,MATCH($B204,'Team forecast'!$B$3:$B$22,0),MATCH(DG$1,'Team forecast'!$M$2:$AU$2,0))</f>
        <v>0</v>
      </c>
      <c r="DH204" s="19">
        <f>INDEX('Team forecast'!$M$3:$AU$22,MATCH($B204,'Team forecast'!$B$3:$B$22,0),MATCH(DH$1,'Team forecast'!$M$2:$AU$2,0))</f>
        <v>0</v>
      </c>
      <c r="DI204" s="19">
        <f>INDEX('Team forecast'!$M$3:$AU$22,MATCH($B204,'Team forecast'!$B$3:$B$22,0),MATCH(DI$1,'Team forecast'!$M$2:$AU$2,0))</f>
        <v>0</v>
      </c>
      <c r="DJ204" s="19">
        <f>INDEX('Team forecast'!$M$3:$AU$22,MATCH($B204,'Team forecast'!$B$3:$B$22,0),MATCH(DJ$1,'Team forecast'!$M$2:$AU$2,0))</f>
        <v>0</v>
      </c>
      <c r="DK204" s="5">
        <f t="shared" si="268"/>
        <v>7000</v>
      </c>
      <c r="DL204" s="5">
        <f>INDEX('Team forecast'!$M$3:$AU$22,MATCH($B204,'Team forecast'!$B$3:$B$22,0),MATCH(DL$1,'Team forecast'!$M$2:$AU$2,0))*IF($Y204&gt;0,25000,0)</f>
        <v>0</v>
      </c>
      <c r="DM204" s="5">
        <f>INDEX('Team forecast'!$M$3:$AU$22,MATCH($B204,'Team forecast'!$B$3:$B$22,0),MATCH(DM$1,'Team forecast'!$M$2:$AU$2,0))*IF($Y204&gt;0,5000,0)</f>
        <v>0</v>
      </c>
      <c r="DN204" s="5">
        <f>INDEX('Team forecast'!$M$3:$AU$22,MATCH($B204,'Team forecast'!$B$3:$B$22,0),MATCH(DN$1,'Team forecast'!$M$2:$AU$2,0))*IF($Y204&gt;0,-15000,0)</f>
        <v>0</v>
      </c>
      <c r="DO204" s="5">
        <f t="shared" si="269"/>
        <v>0</v>
      </c>
      <c r="DP204" s="5">
        <f t="shared" si="270"/>
        <v>0</v>
      </c>
      <c r="DQ204" s="5">
        <f t="shared" si="271"/>
        <v>0</v>
      </c>
      <c r="DR204" s="5">
        <f t="shared" si="272"/>
        <v>0</v>
      </c>
      <c r="DS204" s="5">
        <f t="shared" si="273"/>
        <v>0</v>
      </c>
      <c r="DT204" s="5">
        <f t="shared" si="274"/>
        <v>-4600</v>
      </c>
      <c r="DU204" s="5">
        <f t="shared" si="275"/>
        <v>0</v>
      </c>
      <c r="DV204" s="5">
        <f t="shared" si="276"/>
        <v>0</v>
      </c>
      <c r="DW204" s="5">
        <f t="shared" si="277"/>
        <v>0</v>
      </c>
      <c r="DX204" s="5">
        <f>IFERROR(SUM(DL204:DW204),0)*((Cockpit!$C$3)^5)</f>
        <v>-773.12199999999973</v>
      </c>
      <c r="DY204" s="5">
        <f t="shared" si="278"/>
        <v>-24996.960248684627</v>
      </c>
      <c r="DZ204" s="5" t="str">
        <f>IF(ISERROR(MATCH(A204,'Current squad'!B:B,0)),"No","Yes")</f>
        <v>No</v>
      </c>
      <c r="EA204" s="5" cm="1">
        <f t="array" ref="EA204">IFERROR(_xlfn.IFS(DZ204="Yes",0,DZ204="No",H204*1%),999999)</f>
        <v>29580</v>
      </c>
      <c r="EB204" s="5">
        <f t="shared" si="220"/>
        <v>2987580</v>
      </c>
      <c r="EC204" s="5">
        <f t="shared" si="279"/>
        <v>-54576.960248684627</v>
      </c>
      <c r="ED204" s="1">
        <f t="shared" si="221"/>
        <v>-1.8450628887317317E-2</v>
      </c>
      <c r="EE204" s="5">
        <f>RANK(EC204,$EC$2:$EC$572)+COUNTIF($EC$2:EC204,EC204)-1</f>
        <v>511</v>
      </c>
      <c r="EF204" s="4">
        <f>RANK(ED204,$ED$2:$ED$572)+COUNTIF($ED$2:ED204,ED204)-1</f>
        <v>568</v>
      </c>
    </row>
    <row r="205" spans="1:136" x14ac:dyDescent="0.3">
      <c r="A205" t="str">
        <f>IF(Holdet.dk!A205&lt;&gt;"",Holdet.dk!A205,"")</f>
        <v>Joël Veltman</v>
      </c>
      <c r="B205" t="str">
        <f>INDEX(Holdet.dk!B:B,MATCH($A205,Holdet.dk!$A:$A,0))</f>
        <v>Brighton and Hove</v>
      </c>
      <c r="C205" t="str">
        <f>INDEX(Holdet.dk!C:C,MATCH($A205,Holdet.dk!$A:$A,0))</f>
        <v>Defense</v>
      </c>
      <c r="D205" t="str">
        <f>INDEX(Holdet.dk!D:D,MATCH($A205,Holdet.dk!$A:$A,0))</f>
        <v>3.284.000</v>
      </c>
      <c r="E205" s="1">
        <f>IFERROR(_xlfn.NUMBERVALUE(INDEX(Holdet.dk!$E:$E,MATCH($A205,Holdet.dk!$A:$A,0)),","),0)</f>
        <v>1.3999999999999999E-2</v>
      </c>
      <c r="F205" t="str">
        <f>IF(INDEX(Lookup!H:H,MATCH('Master data'!A205,Lookup!G:G,0))=0,A205,INDEX(Lookup!H:H,MATCH('Master data'!A205,Lookup!G:G,0)))</f>
        <v>Joel Veltman</v>
      </c>
      <c r="G205" t="str">
        <f>IFERROR(INDEX(Lookup!B:B,MATCH(INDEX(Rotowire!C:C,MATCH(F205,Rotowire!A:A,0)),Lookup!D:D,0)),"")</f>
        <v/>
      </c>
      <c r="H205" s="5">
        <f t="shared" si="212"/>
        <v>3284000</v>
      </c>
      <c r="I205" s="19">
        <f>IFERROR(INDEX('Team forecast'!$G$3:$I$22,MATCH($B205,'Team forecast'!$B$3:$B$22,0),MATCH(I$1,'Team forecast'!$G$2:$I$2,0)),0)</f>
        <v>0.99082568807339433</v>
      </c>
      <c r="J205" s="19">
        <f>IFERROR(INDEX('Team forecast'!$G$3:$I$22,MATCH($B205,'Team forecast'!$B$3:$B$22,0),MATCH(J$1,'Team forecast'!$G$2:$I$2,0)),0)</f>
        <v>0.68783068783068768</v>
      </c>
      <c r="K205" s="19">
        <f>IFERROR(INDEX('Team forecast'!$G$3:$I$22,MATCH($B205,'Team forecast'!$B$3:$B$22,0),MATCH(K$1,'Team forecast'!$G$2:$I$2,0)),0)</f>
        <v>2.0963984079539428</v>
      </c>
      <c r="L205">
        <f>SUMIFS(Rotowire!E:E,Rotowire!$A:$A,'Master data'!$F205)</f>
        <v>0</v>
      </c>
      <c r="M205" s="2">
        <f>SUMIFS(Rotowire!F:F,Rotowire!$A:$A,'Master data'!$F205)*I205</f>
        <v>0</v>
      </c>
      <c r="N205" s="2">
        <f>SUMIFS(Rotowire!G:G,Rotowire!$A:$A,'Master data'!$F205)*I205</f>
        <v>0</v>
      </c>
      <c r="O205" s="2">
        <f>SUMIFS(Rotowire!I:I,Rotowire!$A:$A,'Master data'!$F205)*I205</f>
        <v>0</v>
      </c>
      <c r="P205" s="2">
        <f>SUMIFS(Rotowire!W:W,Rotowire!$A:$A,'Master data'!$F205)*K205</f>
        <v>0</v>
      </c>
      <c r="Q205" s="2">
        <f>SUMIFS(Rotowire!Y:Y,Rotowire!$A:$A,'Master data'!$F205)*J205</f>
        <v>0</v>
      </c>
      <c r="R205" s="2">
        <f>SUMIFS(Rotowire!AB:AB,Rotowire!$A:$A,'Master data'!$F205)</f>
        <v>0</v>
      </c>
      <c r="S205" s="2">
        <f>SUMIFS(Rotowire!AC:AC,Rotowire!$A:$A,'Master data'!$F205)</f>
        <v>0</v>
      </c>
      <c r="T205" s="2">
        <f>INDEX('Team forecast'!D$3:D$22,MATCH($B205,'Team forecast'!$B$3:$B$22,0))</f>
        <v>1.08</v>
      </c>
      <c r="U205" s="2">
        <f>INDEX('Team forecast'!E$3:E$22,MATCH($B205,'Team forecast'!$B$3:$B$22,0))</f>
        <v>1.3</v>
      </c>
      <c r="V205" s="2">
        <f>INDEX('Team forecast'!J$3:J$22,MATCH($B205,'Team forecast'!$B$3:$B$22,0))</f>
        <v>0.30690000000000001</v>
      </c>
      <c r="W205" s="2">
        <f>INDEX('Team forecast'!K$3:K$22,MATCH($B205,'Team forecast'!$B$3:$B$22,0))</f>
        <v>0.28310000000000002</v>
      </c>
      <c r="X205" s="2">
        <f>INDEX('Team forecast'!L$3:L$22,MATCH($B205,'Team forecast'!$B$3:$B$22,0))</f>
        <v>0.41</v>
      </c>
      <c r="Y205" s="5">
        <f t="shared" si="213"/>
        <v>-5000</v>
      </c>
      <c r="Z205" s="5">
        <f t="shared" si="214"/>
        <v>0</v>
      </c>
      <c r="AA205" s="5">
        <f t="shared" si="215"/>
        <v>0</v>
      </c>
      <c r="AB205" s="5">
        <f t="shared" si="216"/>
        <v>0</v>
      </c>
      <c r="AC205" s="5">
        <f t="shared" si="217"/>
        <v>0</v>
      </c>
      <c r="AD205" s="5">
        <f t="shared" si="222"/>
        <v>0</v>
      </c>
      <c r="AE205" s="5">
        <f t="shared" si="223"/>
        <v>0</v>
      </c>
      <c r="AF205" s="5">
        <f t="shared" si="218"/>
        <v>0</v>
      </c>
      <c r="AG205" s="5">
        <f t="shared" si="219"/>
        <v>0</v>
      </c>
      <c r="AH205" s="5">
        <f t="shared" si="224"/>
        <v>0</v>
      </c>
      <c r="AI205" s="5">
        <f t="shared" si="225"/>
        <v>0</v>
      </c>
      <c r="AJ205" s="5">
        <f t="shared" si="226"/>
        <v>0</v>
      </c>
      <c r="AK205" s="5">
        <f t="shared" si="227"/>
        <v>0</v>
      </c>
      <c r="AL205" s="5">
        <f>IFERROR(SUM(Y205:AK205),-5000)*((Cockpit!$C$3)^0)</f>
        <v>-5000</v>
      </c>
      <c r="AM205" s="19">
        <f>INDEX('Team forecast'!$M$3:$AU$22,MATCH($B205,'Team forecast'!$B$3:$B$22,0),MATCH(AM$1,'Team forecast'!$M$2:$AU$2,0))</f>
        <v>0</v>
      </c>
      <c r="AN205" s="19">
        <f>INDEX('Team forecast'!$M$3:$AU$22,MATCH($B205,'Team forecast'!$B$3:$B$22,0),MATCH(AN$1,'Team forecast'!$M$2:$AU$2,0))</f>
        <v>0</v>
      </c>
      <c r="AO205" s="19">
        <f>INDEX('Team forecast'!$M$3:$AU$22,MATCH($B205,'Team forecast'!$B$3:$B$22,0),MATCH(AO$1,'Team forecast'!$M$2:$AU$2,0))</f>
        <v>0</v>
      </c>
      <c r="AP205" s="19">
        <f>INDEX('Team forecast'!$M$3:$AU$22,MATCH($B205,'Team forecast'!$B$3:$B$22,0),MATCH(AP$1,'Team forecast'!$M$2:$AU$2,0))</f>
        <v>0</v>
      </c>
      <c r="AQ205" s="5">
        <f t="shared" si="228"/>
        <v>-5000</v>
      </c>
      <c r="AR205" s="5">
        <f>INDEX('Team forecast'!$M$3:$AU$22,MATCH($B205,'Team forecast'!$B$3:$B$22,0),MATCH(AR$1,'Team forecast'!$M$2:$AU$2,0))*IF($Y205&gt;0,25000,0)</f>
        <v>0</v>
      </c>
      <c r="AS205" s="5">
        <f>INDEX('Team forecast'!$M$3:$AU$22,MATCH($B205,'Team forecast'!$B$3:$B$22,0),MATCH(AS$1,'Team forecast'!$M$2:$AU$2,0))*IF($Y205&gt;0,5000,0)</f>
        <v>0</v>
      </c>
      <c r="AT205" s="5">
        <f>INDEX('Team forecast'!$M$3:$AU$22,MATCH($B205,'Team forecast'!$B$3:$B$22,0),MATCH(AT$1,'Team forecast'!$M$2:$AU$2,0))*IF($Y205&gt;0,-15000,0)</f>
        <v>0</v>
      </c>
      <c r="AU205" s="5">
        <f t="shared" si="229"/>
        <v>0</v>
      </c>
      <c r="AV205" s="5">
        <f t="shared" si="230"/>
        <v>0</v>
      </c>
      <c r="AW205" s="5">
        <f t="shared" si="231"/>
        <v>0</v>
      </c>
      <c r="AX205" s="5">
        <f t="shared" si="232"/>
        <v>0</v>
      </c>
      <c r="AY205" s="5">
        <f t="shared" si="233"/>
        <v>0</v>
      </c>
      <c r="AZ205" s="5">
        <f t="shared" si="234"/>
        <v>0</v>
      </c>
      <c r="BA205" s="5">
        <f t="shared" si="235"/>
        <v>0</v>
      </c>
      <c r="BB205" s="5">
        <f t="shared" si="236"/>
        <v>0</v>
      </c>
      <c r="BC205" s="5">
        <f t="shared" si="237"/>
        <v>0</v>
      </c>
      <c r="BD205" s="5">
        <f>IFERROR(SUM(AR205:BC205),0)*((Cockpit!$C$3)^1)</f>
        <v>0</v>
      </c>
      <c r="BE205" s="19">
        <f>INDEX('Team forecast'!$M$3:$AU$22,MATCH($B205,'Team forecast'!$B$3:$B$22,0),MATCH(BE$1,'Team forecast'!$M$2:$AU$2,0))</f>
        <v>0</v>
      </c>
      <c r="BF205" s="19">
        <f>INDEX('Team forecast'!$M$3:$AU$22,MATCH($B205,'Team forecast'!$B$3:$B$22,0),MATCH(BF$1,'Team forecast'!$M$2:$AU$2,0))</f>
        <v>0</v>
      </c>
      <c r="BG205" s="19">
        <f>INDEX('Team forecast'!$M$3:$AU$22,MATCH($B205,'Team forecast'!$B$3:$B$22,0),MATCH(BG$1,'Team forecast'!$M$2:$AU$2,0))</f>
        <v>0</v>
      </c>
      <c r="BH205" s="19">
        <f>INDEX('Team forecast'!$M$3:$AU$22,MATCH($B205,'Team forecast'!$B$3:$B$22,0),MATCH(BH$1,'Team forecast'!$M$2:$AU$2,0))</f>
        <v>0</v>
      </c>
      <c r="BI205" s="5">
        <f t="shared" si="238"/>
        <v>-5000</v>
      </c>
      <c r="BJ205" s="5">
        <f>INDEX('Team forecast'!$M$3:$AU$22,MATCH($B205,'Team forecast'!$B$3:$B$22,0),MATCH(BJ$1,'Team forecast'!$M$2:$AU$2,0))*IF($Y205&gt;0,25000,0)</f>
        <v>0</v>
      </c>
      <c r="BK205" s="5">
        <f>INDEX('Team forecast'!$M$3:$AU$22,MATCH($B205,'Team forecast'!$B$3:$B$22,0),MATCH(BK$1,'Team forecast'!$M$2:$AU$2,0))*IF($Y205&gt;0,5000,0)</f>
        <v>0</v>
      </c>
      <c r="BL205" s="5">
        <f>INDEX('Team forecast'!$M$3:$AU$22,MATCH($B205,'Team forecast'!$B$3:$B$22,0),MATCH(BL$1,'Team forecast'!$M$2:$AU$2,0))*IF($Y205&gt;0,-15000,0)</f>
        <v>0</v>
      </c>
      <c r="BM205" s="5">
        <f t="shared" si="239"/>
        <v>0</v>
      </c>
      <c r="BN205" s="5">
        <f t="shared" si="240"/>
        <v>0</v>
      </c>
      <c r="BO205" s="5">
        <f t="shared" si="241"/>
        <v>0</v>
      </c>
      <c r="BP205" s="5">
        <f t="shared" si="242"/>
        <v>0</v>
      </c>
      <c r="BQ205" s="5">
        <f t="shared" si="243"/>
        <v>0</v>
      </c>
      <c r="BR205" s="5">
        <f t="shared" si="244"/>
        <v>0</v>
      </c>
      <c r="BS205" s="5">
        <f t="shared" si="245"/>
        <v>0</v>
      </c>
      <c r="BT205" s="5">
        <f t="shared" si="246"/>
        <v>0</v>
      </c>
      <c r="BU205" s="5">
        <f t="shared" si="247"/>
        <v>0</v>
      </c>
      <c r="BV205" s="5">
        <f>IFERROR(SUM(BJ205:BU205),0)*((Cockpit!$C$3)^2)</f>
        <v>0</v>
      </c>
      <c r="BW205" s="19">
        <f>INDEX('Team forecast'!$M$3:$AU$22,MATCH($B205,'Team forecast'!$B$3:$B$22,0),MATCH(BW$1,'Team forecast'!$M$2:$AU$2,0))</f>
        <v>0</v>
      </c>
      <c r="BX205" s="19">
        <f>INDEX('Team forecast'!$M$3:$AU$22,MATCH($B205,'Team forecast'!$B$3:$B$22,0),MATCH(BX$1,'Team forecast'!$M$2:$AU$2,0))</f>
        <v>0</v>
      </c>
      <c r="BY205" s="19">
        <f>INDEX('Team forecast'!$M$3:$AU$22,MATCH($B205,'Team forecast'!$B$3:$B$22,0),MATCH(BY$1,'Team forecast'!$M$2:$AU$2,0))</f>
        <v>0</v>
      </c>
      <c r="BZ205" s="19">
        <f>INDEX('Team forecast'!$M$3:$AU$22,MATCH($B205,'Team forecast'!$B$3:$B$22,0),MATCH(BZ$1,'Team forecast'!$M$2:$AU$2,0))</f>
        <v>0</v>
      </c>
      <c r="CA205" s="5">
        <f t="shared" si="248"/>
        <v>-5000</v>
      </c>
      <c r="CB205" s="5">
        <f>INDEX('Team forecast'!$M$3:$AU$22,MATCH($B205,'Team forecast'!$B$3:$B$22,0),MATCH(CB$1,'Team forecast'!$M$2:$AU$2,0))*IF($Y205&gt;0,25000,0)</f>
        <v>0</v>
      </c>
      <c r="CC205" s="5">
        <f>INDEX('Team forecast'!$M$3:$AU$22,MATCH($B205,'Team forecast'!$B$3:$B$22,0),MATCH(CC$1,'Team forecast'!$M$2:$AU$2,0))*IF($Y205&gt;0,5000,0)</f>
        <v>0</v>
      </c>
      <c r="CD205" s="5">
        <f>INDEX('Team forecast'!$M$3:$AU$22,MATCH($B205,'Team forecast'!$B$3:$B$22,0),MATCH(CD$1,'Team forecast'!$M$2:$AU$2,0))*IF($Y205&gt;0,-15000,0)</f>
        <v>0</v>
      </c>
      <c r="CE205" s="5">
        <f t="shared" si="249"/>
        <v>0</v>
      </c>
      <c r="CF205" s="5">
        <f t="shared" si="250"/>
        <v>0</v>
      </c>
      <c r="CG205" s="5">
        <f t="shared" si="251"/>
        <v>0</v>
      </c>
      <c r="CH205" s="5">
        <f t="shared" si="252"/>
        <v>0</v>
      </c>
      <c r="CI205" s="5">
        <f t="shared" si="253"/>
        <v>0</v>
      </c>
      <c r="CJ205" s="5">
        <f t="shared" si="254"/>
        <v>0</v>
      </c>
      <c r="CK205" s="5">
        <f t="shared" si="255"/>
        <v>0</v>
      </c>
      <c r="CL205" s="5">
        <f t="shared" si="256"/>
        <v>0</v>
      </c>
      <c r="CM205" s="5">
        <f t="shared" si="257"/>
        <v>0</v>
      </c>
      <c r="CN205" s="5">
        <f>IFERROR(SUM(CB205:CM205),0)*((Cockpit!$C$3)^3)</f>
        <v>0</v>
      </c>
      <c r="CO205" s="19">
        <f>INDEX('Team forecast'!$M$3:$AU$22,MATCH($B205,'Team forecast'!$B$3:$B$22,0),MATCH(CO$1,'Team forecast'!$M$2:$AU$2,0))</f>
        <v>0</v>
      </c>
      <c r="CP205" s="19">
        <f>INDEX('Team forecast'!$M$3:$AU$22,MATCH($B205,'Team forecast'!$B$3:$B$22,0),MATCH(CP$1,'Team forecast'!$M$2:$AU$2,0))</f>
        <v>0</v>
      </c>
      <c r="CQ205" s="19">
        <f>INDEX('Team forecast'!$M$3:$AU$22,MATCH($B205,'Team forecast'!$B$3:$B$22,0),MATCH(CQ$1,'Team forecast'!$M$2:$AU$2,0))</f>
        <v>0</v>
      </c>
      <c r="CR205" s="19">
        <f>INDEX('Team forecast'!$M$3:$AU$22,MATCH($B205,'Team forecast'!$B$3:$B$22,0),MATCH(CR$1,'Team forecast'!$M$2:$AU$2,0))</f>
        <v>0</v>
      </c>
      <c r="CS205" s="5">
        <f t="shared" si="258"/>
        <v>-5000</v>
      </c>
      <c r="CT205" s="5">
        <f>INDEX('Team forecast'!$M$3:$AU$22,MATCH($B205,'Team forecast'!$B$3:$B$22,0),MATCH(CT$1,'Team forecast'!$M$2:$AU$2,0))*IF($Y205&gt;0,25000,0)</f>
        <v>0</v>
      </c>
      <c r="CU205" s="5">
        <f>INDEX('Team forecast'!$M$3:$AU$22,MATCH($B205,'Team forecast'!$B$3:$B$22,0),MATCH(CU$1,'Team forecast'!$M$2:$AU$2,0))*IF($Y205&gt;0,5000,0)</f>
        <v>0</v>
      </c>
      <c r="CV205" s="5">
        <f>INDEX('Team forecast'!$M$3:$AU$22,MATCH($B205,'Team forecast'!$B$3:$B$22,0),MATCH(CV$1,'Team forecast'!$M$2:$AU$2,0))*IF($Y205&gt;0,-15000,0)</f>
        <v>0</v>
      </c>
      <c r="CW205" s="5">
        <f t="shared" si="259"/>
        <v>0</v>
      </c>
      <c r="CX205" s="5">
        <f t="shared" si="260"/>
        <v>0</v>
      </c>
      <c r="CY205" s="5">
        <f t="shared" si="261"/>
        <v>0</v>
      </c>
      <c r="CZ205" s="5">
        <f t="shared" si="262"/>
        <v>0</v>
      </c>
      <c r="DA205" s="5">
        <f t="shared" si="263"/>
        <v>0</v>
      </c>
      <c r="DB205" s="5">
        <f t="shared" si="264"/>
        <v>0</v>
      </c>
      <c r="DC205" s="5">
        <f t="shared" si="265"/>
        <v>0</v>
      </c>
      <c r="DD205" s="5">
        <f t="shared" si="266"/>
        <v>0</v>
      </c>
      <c r="DE205" s="5">
        <f t="shared" si="267"/>
        <v>0</v>
      </c>
      <c r="DF205" s="5">
        <f>IFERROR(SUM(CT205:DE205),0)*((Cockpit!$C$3)^4)</f>
        <v>0</v>
      </c>
      <c r="DG205" s="19">
        <f>INDEX('Team forecast'!$M$3:$AU$22,MATCH($B205,'Team forecast'!$B$3:$B$22,0),MATCH(DG$1,'Team forecast'!$M$2:$AU$2,0))</f>
        <v>0</v>
      </c>
      <c r="DH205" s="19">
        <f>INDEX('Team forecast'!$M$3:$AU$22,MATCH($B205,'Team forecast'!$B$3:$B$22,0),MATCH(DH$1,'Team forecast'!$M$2:$AU$2,0))</f>
        <v>0</v>
      </c>
      <c r="DI205" s="19">
        <f>INDEX('Team forecast'!$M$3:$AU$22,MATCH($B205,'Team forecast'!$B$3:$B$22,0),MATCH(DI$1,'Team forecast'!$M$2:$AU$2,0))</f>
        <v>0</v>
      </c>
      <c r="DJ205" s="19">
        <f>INDEX('Team forecast'!$M$3:$AU$22,MATCH($B205,'Team forecast'!$B$3:$B$22,0),MATCH(DJ$1,'Team forecast'!$M$2:$AU$2,0))</f>
        <v>0</v>
      </c>
      <c r="DK205" s="5">
        <f t="shared" si="268"/>
        <v>-5000</v>
      </c>
      <c r="DL205" s="5">
        <f>INDEX('Team forecast'!$M$3:$AU$22,MATCH($B205,'Team forecast'!$B$3:$B$22,0),MATCH(DL$1,'Team forecast'!$M$2:$AU$2,0))*IF($Y205&gt;0,25000,0)</f>
        <v>0</v>
      </c>
      <c r="DM205" s="5">
        <f>INDEX('Team forecast'!$M$3:$AU$22,MATCH($B205,'Team forecast'!$B$3:$B$22,0),MATCH(DM$1,'Team forecast'!$M$2:$AU$2,0))*IF($Y205&gt;0,5000,0)</f>
        <v>0</v>
      </c>
      <c r="DN205" s="5">
        <f>INDEX('Team forecast'!$M$3:$AU$22,MATCH($B205,'Team forecast'!$B$3:$B$22,0),MATCH(DN$1,'Team forecast'!$M$2:$AU$2,0))*IF($Y205&gt;0,-15000,0)</f>
        <v>0</v>
      </c>
      <c r="DO205" s="5">
        <f t="shared" si="269"/>
        <v>0</v>
      </c>
      <c r="DP205" s="5">
        <f t="shared" si="270"/>
        <v>0</v>
      </c>
      <c r="DQ205" s="5">
        <f t="shared" si="271"/>
        <v>0</v>
      </c>
      <c r="DR205" s="5">
        <f t="shared" si="272"/>
        <v>0</v>
      </c>
      <c r="DS205" s="5">
        <f t="shared" si="273"/>
        <v>0</v>
      </c>
      <c r="DT205" s="5">
        <f t="shared" si="274"/>
        <v>0</v>
      </c>
      <c r="DU205" s="5">
        <f t="shared" si="275"/>
        <v>0</v>
      </c>
      <c r="DV205" s="5">
        <f t="shared" si="276"/>
        <v>0</v>
      </c>
      <c r="DW205" s="5">
        <f t="shared" si="277"/>
        <v>0</v>
      </c>
      <c r="DX205" s="5">
        <f>IFERROR(SUM(DL205:DW205),0)*((Cockpit!$C$3)^5)</f>
        <v>0</v>
      </c>
      <c r="DY205" s="5">
        <f t="shared" si="278"/>
        <v>-5000</v>
      </c>
      <c r="DZ205" s="5" t="str">
        <f>IF(ISERROR(MATCH(A205,'Current squad'!B:B,0)),"No","Yes")</f>
        <v>Yes</v>
      </c>
      <c r="EA205" s="5" cm="1">
        <f t="array" ref="EA205">IFERROR(_xlfn.IFS(DZ205="Yes",0,DZ205="No",H205*1%),999999)</f>
        <v>0</v>
      </c>
      <c r="EB205" s="5">
        <f t="shared" si="220"/>
        <v>3284000</v>
      </c>
      <c r="EC205" s="5">
        <f t="shared" si="279"/>
        <v>-5000</v>
      </c>
      <c r="ED205" s="1">
        <f t="shared" si="221"/>
        <v>-1.5225334957369061E-3</v>
      </c>
      <c r="EE205" s="5">
        <f>RANK(EC205,$EC$2:$EC$572)+COUNTIF($EC$2:EC205,EC205)-1</f>
        <v>91</v>
      </c>
      <c r="EF205" s="4">
        <f>RANK(ED205,$ED$2:$ED$572)+COUNTIF($ED$2:ED205,ED205)-1</f>
        <v>99</v>
      </c>
    </row>
    <row r="206" spans="1:136" x14ac:dyDescent="0.3">
      <c r="A206" t="str">
        <f>IF(Holdet.dk!A206&lt;&gt;"",Holdet.dk!A206,"")</f>
        <v>Kaine Hayden</v>
      </c>
      <c r="B206" t="str">
        <f>INDEX(Holdet.dk!B:B,MATCH($A206,Holdet.dk!$A:$A,0))</f>
        <v>Aston Villa</v>
      </c>
      <c r="C206" t="str">
        <f>INDEX(Holdet.dk!C:C,MATCH($A206,Holdet.dk!$A:$A,0))</f>
        <v>Defense</v>
      </c>
      <c r="D206" t="str">
        <f>INDEX(Holdet.dk!D:D,MATCH($A206,Holdet.dk!$A:$A,0))</f>
        <v>1.925.000</v>
      </c>
      <c r="E206" s="1">
        <f>IFERROR(_xlfn.NUMBERVALUE(INDEX(Holdet.dk!$E:$E,MATCH($A206,Holdet.dk!$A:$A,0)),","),0)</f>
        <v>0</v>
      </c>
      <c r="F206" t="str">
        <f>IF(INDEX(Lookup!H:H,MATCH('Master data'!A206,Lookup!G:G,0))=0,A206,INDEX(Lookup!H:H,MATCH('Master data'!A206,Lookup!G:G,0)))</f>
        <v>Kaine Hayden</v>
      </c>
      <c r="G206" t="str">
        <f>IFERROR(INDEX(Lookup!B:B,MATCH(INDEX(Rotowire!C:C,MATCH(F206,Rotowire!A:A,0)),Lookup!D:D,0)),"")</f>
        <v/>
      </c>
      <c r="H206" s="5">
        <f t="shared" si="212"/>
        <v>1925000</v>
      </c>
      <c r="I206" s="19">
        <f>IFERROR(INDEX('Team forecast'!$G$3:$I$22,MATCH($B206,'Team forecast'!$B$3:$B$22,0),MATCH(I$1,'Team forecast'!$G$2:$I$2,0)),0)</f>
        <v>0.82291666666666674</v>
      </c>
      <c r="J206" s="19">
        <f>IFERROR(INDEX('Team forecast'!$G$3:$I$22,MATCH($B206,'Team forecast'!$B$3:$B$22,0),MATCH(J$1,'Team forecast'!$G$2:$I$2,0)),0)</f>
        <v>0.93034825870646787</v>
      </c>
      <c r="K206" s="19">
        <f>IFERROR(INDEX('Team forecast'!$G$3:$I$22,MATCH($B206,'Team forecast'!$B$3:$B$22,0),MATCH(K$1,'Team forecast'!$G$2:$I$2,0)),0)</f>
        <v>1.2843638484594284</v>
      </c>
      <c r="L206">
        <f>SUMIFS(Rotowire!E:E,Rotowire!$A:$A,'Master data'!$F206)</f>
        <v>0</v>
      </c>
      <c r="M206" s="2">
        <f>SUMIFS(Rotowire!F:F,Rotowire!$A:$A,'Master data'!$F206)*I206</f>
        <v>0</v>
      </c>
      <c r="N206" s="2">
        <f>SUMIFS(Rotowire!G:G,Rotowire!$A:$A,'Master data'!$F206)*I206</f>
        <v>0</v>
      </c>
      <c r="O206" s="2">
        <f>SUMIFS(Rotowire!I:I,Rotowire!$A:$A,'Master data'!$F206)*I206</f>
        <v>0</v>
      </c>
      <c r="P206" s="2">
        <f>SUMIFS(Rotowire!W:W,Rotowire!$A:$A,'Master data'!$F206)*K206</f>
        <v>0</v>
      </c>
      <c r="Q206" s="2">
        <f>SUMIFS(Rotowire!Y:Y,Rotowire!$A:$A,'Master data'!$F206)*J206</f>
        <v>0</v>
      </c>
      <c r="R206" s="2">
        <f>SUMIFS(Rotowire!AB:AB,Rotowire!$A:$A,'Master data'!$F206)</f>
        <v>0</v>
      </c>
      <c r="S206" s="2">
        <f>SUMIFS(Rotowire!AC:AC,Rotowire!$A:$A,'Master data'!$F206)</f>
        <v>0</v>
      </c>
      <c r="T206" s="2">
        <f>INDEX('Team forecast'!D$3:D$22,MATCH($B206,'Team forecast'!$B$3:$B$22,0))</f>
        <v>0.79</v>
      </c>
      <c r="U206" s="2">
        <f>INDEX('Team forecast'!E$3:E$22,MATCH($B206,'Team forecast'!$B$3:$B$22,0))</f>
        <v>1.87</v>
      </c>
      <c r="V206" s="2">
        <f>INDEX('Team forecast'!J$3:J$22,MATCH($B206,'Team forecast'!$B$3:$B$22,0))</f>
        <v>0.15010000000000001</v>
      </c>
      <c r="W206" s="2">
        <f>INDEX('Team forecast'!K$3:K$22,MATCH($B206,'Team forecast'!$B$3:$B$22,0))</f>
        <v>0.2238</v>
      </c>
      <c r="X206" s="2">
        <f>INDEX('Team forecast'!L$3:L$22,MATCH($B206,'Team forecast'!$B$3:$B$22,0))</f>
        <v>0.62609999999999999</v>
      </c>
      <c r="Y206" s="5">
        <f t="shared" si="213"/>
        <v>-5000</v>
      </c>
      <c r="Z206" s="5">
        <f t="shared" si="214"/>
        <v>0</v>
      </c>
      <c r="AA206" s="5">
        <f t="shared" si="215"/>
        <v>0</v>
      </c>
      <c r="AB206" s="5">
        <f t="shared" si="216"/>
        <v>0</v>
      </c>
      <c r="AC206" s="5">
        <f t="shared" si="217"/>
        <v>0</v>
      </c>
      <c r="AD206" s="5">
        <f t="shared" si="222"/>
        <v>0</v>
      </c>
      <c r="AE206" s="5">
        <f t="shared" si="223"/>
        <v>0</v>
      </c>
      <c r="AF206" s="5">
        <f t="shared" si="218"/>
        <v>0</v>
      </c>
      <c r="AG206" s="5">
        <f t="shared" si="219"/>
        <v>0</v>
      </c>
      <c r="AH206" s="5">
        <f t="shared" si="224"/>
        <v>0</v>
      </c>
      <c r="AI206" s="5">
        <f t="shared" si="225"/>
        <v>0</v>
      </c>
      <c r="AJ206" s="5">
        <f t="shared" si="226"/>
        <v>0</v>
      </c>
      <c r="AK206" s="5">
        <f t="shared" si="227"/>
        <v>0</v>
      </c>
      <c r="AL206" s="5">
        <f>IFERROR(SUM(Y206:AK206),-5000)*((Cockpit!$C$3)^0)</f>
        <v>-5000</v>
      </c>
      <c r="AM206" s="19">
        <f>INDEX('Team forecast'!$M$3:$AU$22,MATCH($B206,'Team forecast'!$B$3:$B$22,0),MATCH(AM$1,'Team forecast'!$M$2:$AU$2,0))</f>
        <v>0</v>
      </c>
      <c r="AN206" s="19">
        <f>INDEX('Team forecast'!$M$3:$AU$22,MATCH($B206,'Team forecast'!$B$3:$B$22,0),MATCH(AN$1,'Team forecast'!$M$2:$AU$2,0))</f>
        <v>0</v>
      </c>
      <c r="AO206" s="19">
        <f>INDEX('Team forecast'!$M$3:$AU$22,MATCH($B206,'Team forecast'!$B$3:$B$22,0),MATCH(AO$1,'Team forecast'!$M$2:$AU$2,0))</f>
        <v>0</v>
      </c>
      <c r="AP206" s="19">
        <f>INDEX('Team forecast'!$M$3:$AU$22,MATCH($B206,'Team forecast'!$B$3:$B$22,0),MATCH(AP$1,'Team forecast'!$M$2:$AU$2,0))</f>
        <v>0</v>
      </c>
      <c r="AQ206" s="5">
        <f t="shared" si="228"/>
        <v>-5000</v>
      </c>
      <c r="AR206" s="5">
        <f>INDEX('Team forecast'!$M$3:$AU$22,MATCH($B206,'Team forecast'!$B$3:$B$22,0),MATCH(AR$1,'Team forecast'!$M$2:$AU$2,0))*IF($Y206&gt;0,25000,0)</f>
        <v>0</v>
      </c>
      <c r="AS206" s="5">
        <f>INDEX('Team forecast'!$M$3:$AU$22,MATCH($B206,'Team forecast'!$B$3:$B$22,0),MATCH(AS$1,'Team forecast'!$M$2:$AU$2,0))*IF($Y206&gt;0,5000,0)</f>
        <v>0</v>
      </c>
      <c r="AT206" s="5">
        <f>INDEX('Team forecast'!$M$3:$AU$22,MATCH($B206,'Team forecast'!$B$3:$B$22,0),MATCH(AT$1,'Team forecast'!$M$2:$AU$2,0))*IF($Y206&gt;0,-15000,0)</f>
        <v>0</v>
      </c>
      <c r="AU206" s="5">
        <f t="shared" si="229"/>
        <v>0</v>
      </c>
      <c r="AV206" s="5">
        <f t="shared" si="230"/>
        <v>0</v>
      </c>
      <c r="AW206" s="5">
        <f t="shared" si="231"/>
        <v>0</v>
      </c>
      <c r="AX206" s="5">
        <f t="shared" si="232"/>
        <v>0</v>
      </c>
      <c r="AY206" s="5">
        <f t="shared" si="233"/>
        <v>0</v>
      </c>
      <c r="AZ206" s="5">
        <f t="shared" si="234"/>
        <v>0</v>
      </c>
      <c r="BA206" s="5">
        <f t="shared" si="235"/>
        <v>0</v>
      </c>
      <c r="BB206" s="5">
        <f t="shared" si="236"/>
        <v>0</v>
      </c>
      <c r="BC206" s="5">
        <f t="shared" si="237"/>
        <v>0</v>
      </c>
      <c r="BD206" s="5">
        <f>IFERROR(SUM(AR206:BC206),0)*((Cockpit!$C$3)^1)</f>
        <v>0</v>
      </c>
      <c r="BE206" s="19">
        <f>INDEX('Team forecast'!$M$3:$AU$22,MATCH($B206,'Team forecast'!$B$3:$B$22,0),MATCH(BE$1,'Team forecast'!$M$2:$AU$2,0))</f>
        <v>0</v>
      </c>
      <c r="BF206" s="19">
        <f>INDEX('Team forecast'!$M$3:$AU$22,MATCH($B206,'Team forecast'!$B$3:$B$22,0),MATCH(BF$1,'Team forecast'!$M$2:$AU$2,0))</f>
        <v>0</v>
      </c>
      <c r="BG206" s="19">
        <f>INDEX('Team forecast'!$M$3:$AU$22,MATCH($B206,'Team forecast'!$B$3:$B$22,0),MATCH(BG$1,'Team forecast'!$M$2:$AU$2,0))</f>
        <v>0</v>
      </c>
      <c r="BH206" s="19">
        <f>INDEX('Team forecast'!$M$3:$AU$22,MATCH($B206,'Team forecast'!$B$3:$B$22,0),MATCH(BH$1,'Team forecast'!$M$2:$AU$2,0))</f>
        <v>0</v>
      </c>
      <c r="BI206" s="5">
        <f t="shared" si="238"/>
        <v>-5000</v>
      </c>
      <c r="BJ206" s="5">
        <f>INDEX('Team forecast'!$M$3:$AU$22,MATCH($B206,'Team forecast'!$B$3:$B$22,0),MATCH(BJ$1,'Team forecast'!$M$2:$AU$2,0))*IF($Y206&gt;0,25000,0)</f>
        <v>0</v>
      </c>
      <c r="BK206" s="5">
        <f>INDEX('Team forecast'!$M$3:$AU$22,MATCH($B206,'Team forecast'!$B$3:$B$22,0),MATCH(BK$1,'Team forecast'!$M$2:$AU$2,0))*IF($Y206&gt;0,5000,0)</f>
        <v>0</v>
      </c>
      <c r="BL206" s="5">
        <f>INDEX('Team forecast'!$M$3:$AU$22,MATCH($B206,'Team forecast'!$B$3:$B$22,0),MATCH(BL$1,'Team forecast'!$M$2:$AU$2,0))*IF($Y206&gt;0,-15000,0)</f>
        <v>0</v>
      </c>
      <c r="BM206" s="5">
        <f t="shared" si="239"/>
        <v>0</v>
      </c>
      <c r="BN206" s="5">
        <f t="shared" si="240"/>
        <v>0</v>
      </c>
      <c r="BO206" s="5">
        <f t="shared" si="241"/>
        <v>0</v>
      </c>
      <c r="BP206" s="5">
        <f t="shared" si="242"/>
        <v>0</v>
      </c>
      <c r="BQ206" s="5">
        <f t="shared" si="243"/>
        <v>0</v>
      </c>
      <c r="BR206" s="5">
        <f t="shared" si="244"/>
        <v>0</v>
      </c>
      <c r="BS206" s="5">
        <f t="shared" si="245"/>
        <v>0</v>
      </c>
      <c r="BT206" s="5">
        <f t="shared" si="246"/>
        <v>0</v>
      </c>
      <c r="BU206" s="5">
        <f t="shared" si="247"/>
        <v>0</v>
      </c>
      <c r="BV206" s="5">
        <f>IFERROR(SUM(BJ206:BU206),0)*((Cockpit!$C$3)^2)</f>
        <v>0</v>
      </c>
      <c r="BW206" s="19">
        <f>INDEX('Team forecast'!$M$3:$AU$22,MATCH($B206,'Team forecast'!$B$3:$B$22,0),MATCH(BW$1,'Team forecast'!$M$2:$AU$2,0))</f>
        <v>0</v>
      </c>
      <c r="BX206" s="19">
        <f>INDEX('Team forecast'!$M$3:$AU$22,MATCH($B206,'Team forecast'!$B$3:$B$22,0),MATCH(BX$1,'Team forecast'!$M$2:$AU$2,0))</f>
        <v>0</v>
      </c>
      <c r="BY206" s="19">
        <f>INDEX('Team forecast'!$M$3:$AU$22,MATCH($B206,'Team forecast'!$B$3:$B$22,0),MATCH(BY$1,'Team forecast'!$M$2:$AU$2,0))</f>
        <v>0</v>
      </c>
      <c r="BZ206" s="19">
        <f>INDEX('Team forecast'!$M$3:$AU$22,MATCH($B206,'Team forecast'!$B$3:$B$22,0),MATCH(BZ$1,'Team forecast'!$M$2:$AU$2,0))</f>
        <v>0</v>
      </c>
      <c r="CA206" s="5">
        <f t="shared" si="248"/>
        <v>-5000</v>
      </c>
      <c r="CB206" s="5">
        <f>INDEX('Team forecast'!$M$3:$AU$22,MATCH($B206,'Team forecast'!$B$3:$B$22,0),MATCH(CB$1,'Team forecast'!$M$2:$AU$2,0))*IF($Y206&gt;0,25000,0)</f>
        <v>0</v>
      </c>
      <c r="CC206" s="5">
        <f>INDEX('Team forecast'!$M$3:$AU$22,MATCH($B206,'Team forecast'!$B$3:$B$22,0),MATCH(CC$1,'Team forecast'!$M$2:$AU$2,0))*IF($Y206&gt;0,5000,0)</f>
        <v>0</v>
      </c>
      <c r="CD206" s="5">
        <f>INDEX('Team forecast'!$M$3:$AU$22,MATCH($B206,'Team forecast'!$B$3:$B$22,0),MATCH(CD$1,'Team forecast'!$M$2:$AU$2,0))*IF($Y206&gt;0,-15000,0)</f>
        <v>0</v>
      </c>
      <c r="CE206" s="5">
        <f t="shared" si="249"/>
        <v>0</v>
      </c>
      <c r="CF206" s="5">
        <f t="shared" si="250"/>
        <v>0</v>
      </c>
      <c r="CG206" s="5">
        <f t="shared" si="251"/>
        <v>0</v>
      </c>
      <c r="CH206" s="5">
        <f t="shared" si="252"/>
        <v>0</v>
      </c>
      <c r="CI206" s="5">
        <f t="shared" si="253"/>
        <v>0</v>
      </c>
      <c r="CJ206" s="5">
        <f t="shared" si="254"/>
        <v>0</v>
      </c>
      <c r="CK206" s="5">
        <f t="shared" si="255"/>
        <v>0</v>
      </c>
      <c r="CL206" s="5">
        <f t="shared" si="256"/>
        <v>0</v>
      </c>
      <c r="CM206" s="5">
        <f t="shared" si="257"/>
        <v>0</v>
      </c>
      <c r="CN206" s="5">
        <f>IFERROR(SUM(CB206:CM206),0)*((Cockpit!$C$3)^3)</f>
        <v>0</v>
      </c>
      <c r="CO206" s="19">
        <f>INDEX('Team forecast'!$M$3:$AU$22,MATCH($B206,'Team forecast'!$B$3:$B$22,0),MATCH(CO$1,'Team forecast'!$M$2:$AU$2,0))</f>
        <v>0</v>
      </c>
      <c r="CP206" s="19">
        <f>INDEX('Team forecast'!$M$3:$AU$22,MATCH($B206,'Team forecast'!$B$3:$B$22,0),MATCH(CP$1,'Team forecast'!$M$2:$AU$2,0))</f>
        <v>0</v>
      </c>
      <c r="CQ206" s="19">
        <f>INDEX('Team forecast'!$M$3:$AU$22,MATCH($B206,'Team forecast'!$B$3:$B$22,0),MATCH(CQ$1,'Team forecast'!$M$2:$AU$2,0))</f>
        <v>0</v>
      </c>
      <c r="CR206" s="19">
        <f>INDEX('Team forecast'!$M$3:$AU$22,MATCH($B206,'Team forecast'!$B$3:$B$22,0),MATCH(CR$1,'Team forecast'!$M$2:$AU$2,0))</f>
        <v>0</v>
      </c>
      <c r="CS206" s="5">
        <f t="shared" si="258"/>
        <v>-5000</v>
      </c>
      <c r="CT206" s="5">
        <f>INDEX('Team forecast'!$M$3:$AU$22,MATCH($B206,'Team forecast'!$B$3:$B$22,0),MATCH(CT$1,'Team forecast'!$M$2:$AU$2,0))*IF($Y206&gt;0,25000,0)</f>
        <v>0</v>
      </c>
      <c r="CU206" s="5">
        <f>INDEX('Team forecast'!$M$3:$AU$22,MATCH($B206,'Team forecast'!$B$3:$B$22,0),MATCH(CU$1,'Team forecast'!$M$2:$AU$2,0))*IF($Y206&gt;0,5000,0)</f>
        <v>0</v>
      </c>
      <c r="CV206" s="5">
        <f>INDEX('Team forecast'!$M$3:$AU$22,MATCH($B206,'Team forecast'!$B$3:$B$22,0),MATCH(CV$1,'Team forecast'!$M$2:$AU$2,0))*IF($Y206&gt;0,-15000,0)</f>
        <v>0</v>
      </c>
      <c r="CW206" s="5">
        <f t="shared" si="259"/>
        <v>0</v>
      </c>
      <c r="CX206" s="5">
        <f t="shared" si="260"/>
        <v>0</v>
      </c>
      <c r="CY206" s="5">
        <f t="shared" si="261"/>
        <v>0</v>
      </c>
      <c r="CZ206" s="5">
        <f t="shared" si="262"/>
        <v>0</v>
      </c>
      <c r="DA206" s="5">
        <f t="shared" si="263"/>
        <v>0</v>
      </c>
      <c r="DB206" s="5">
        <f t="shared" si="264"/>
        <v>0</v>
      </c>
      <c r="DC206" s="5">
        <f t="shared" si="265"/>
        <v>0</v>
      </c>
      <c r="DD206" s="5">
        <f t="shared" si="266"/>
        <v>0</v>
      </c>
      <c r="DE206" s="5">
        <f t="shared" si="267"/>
        <v>0</v>
      </c>
      <c r="DF206" s="5">
        <f>IFERROR(SUM(CT206:DE206),0)*((Cockpit!$C$3)^4)</f>
        <v>0</v>
      </c>
      <c r="DG206" s="19">
        <f>INDEX('Team forecast'!$M$3:$AU$22,MATCH($B206,'Team forecast'!$B$3:$B$22,0),MATCH(DG$1,'Team forecast'!$M$2:$AU$2,0))</f>
        <v>0</v>
      </c>
      <c r="DH206" s="19">
        <f>INDEX('Team forecast'!$M$3:$AU$22,MATCH($B206,'Team forecast'!$B$3:$B$22,0),MATCH(DH$1,'Team forecast'!$M$2:$AU$2,0))</f>
        <v>0</v>
      </c>
      <c r="DI206" s="19">
        <f>INDEX('Team forecast'!$M$3:$AU$22,MATCH($B206,'Team forecast'!$B$3:$B$22,0),MATCH(DI$1,'Team forecast'!$M$2:$AU$2,0))</f>
        <v>0</v>
      </c>
      <c r="DJ206" s="19">
        <f>INDEX('Team forecast'!$M$3:$AU$22,MATCH($B206,'Team forecast'!$B$3:$B$22,0),MATCH(DJ$1,'Team forecast'!$M$2:$AU$2,0))</f>
        <v>0</v>
      </c>
      <c r="DK206" s="5">
        <f t="shared" si="268"/>
        <v>-5000</v>
      </c>
      <c r="DL206" s="5">
        <f>INDEX('Team forecast'!$M$3:$AU$22,MATCH($B206,'Team forecast'!$B$3:$B$22,0),MATCH(DL$1,'Team forecast'!$M$2:$AU$2,0))*IF($Y206&gt;0,25000,0)</f>
        <v>0</v>
      </c>
      <c r="DM206" s="5">
        <f>INDEX('Team forecast'!$M$3:$AU$22,MATCH($B206,'Team forecast'!$B$3:$B$22,0),MATCH(DM$1,'Team forecast'!$M$2:$AU$2,0))*IF($Y206&gt;0,5000,0)</f>
        <v>0</v>
      </c>
      <c r="DN206" s="5">
        <f>INDEX('Team forecast'!$M$3:$AU$22,MATCH($B206,'Team forecast'!$B$3:$B$22,0),MATCH(DN$1,'Team forecast'!$M$2:$AU$2,0))*IF($Y206&gt;0,-15000,0)</f>
        <v>0</v>
      </c>
      <c r="DO206" s="5">
        <f t="shared" si="269"/>
        <v>0</v>
      </c>
      <c r="DP206" s="5">
        <f t="shared" si="270"/>
        <v>0</v>
      </c>
      <c r="DQ206" s="5">
        <f t="shared" si="271"/>
        <v>0</v>
      </c>
      <c r="DR206" s="5">
        <f t="shared" si="272"/>
        <v>0</v>
      </c>
      <c r="DS206" s="5">
        <f t="shared" si="273"/>
        <v>0</v>
      </c>
      <c r="DT206" s="5">
        <f t="shared" si="274"/>
        <v>0</v>
      </c>
      <c r="DU206" s="5">
        <f t="shared" si="275"/>
        <v>0</v>
      </c>
      <c r="DV206" s="5">
        <f t="shared" si="276"/>
        <v>0</v>
      </c>
      <c r="DW206" s="5">
        <f t="shared" si="277"/>
        <v>0</v>
      </c>
      <c r="DX206" s="5">
        <f>IFERROR(SUM(DL206:DW206),0)*((Cockpit!$C$3)^5)</f>
        <v>0</v>
      </c>
      <c r="DY206" s="5">
        <f t="shared" si="278"/>
        <v>-5000</v>
      </c>
      <c r="DZ206" s="5" t="str">
        <f>IF(ISERROR(MATCH(A206,'Current squad'!B:B,0)),"No","Yes")</f>
        <v>No</v>
      </c>
      <c r="EA206" s="5" cm="1">
        <f t="array" ref="EA206">IFERROR(_xlfn.IFS(DZ206="Yes",0,DZ206="No",H206*1%),999999)</f>
        <v>19250</v>
      </c>
      <c r="EB206" s="5">
        <f t="shared" si="220"/>
        <v>1944250</v>
      </c>
      <c r="EC206" s="5">
        <f t="shared" si="279"/>
        <v>-24250</v>
      </c>
      <c r="ED206" s="1">
        <f t="shared" si="221"/>
        <v>-1.2597402597402597E-2</v>
      </c>
      <c r="EE206" s="5">
        <f>RANK(EC206,$EC$2:$EC$572)+COUNTIF($EC$2:EC206,EC206)-1</f>
        <v>224</v>
      </c>
      <c r="EF206" s="4">
        <f>RANK(ED206,$ED$2:$ED$572)+COUNTIF($ED$2:ED206,ED206)-1</f>
        <v>491</v>
      </c>
    </row>
    <row r="207" spans="1:136" x14ac:dyDescent="0.3">
      <c r="A207" t="str">
        <f>IF(Holdet.dk!A207&lt;&gt;"",Holdet.dk!A207,"")</f>
        <v>Frederic Guilbert</v>
      </c>
      <c r="B207" t="str">
        <f>INDEX(Holdet.dk!B:B,MATCH($A207,Holdet.dk!$A:$A,0))</f>
        <v>Aston Villa</v>
      </c>
      <c r="C207" t="str">
        <f>INDEX(Holdet.dk!C:C,MATCH($A207,Holdet.dk!$A:$A,0))</f>
        <v>Defense</v>
      </c>
      <c r="D207" t="str">
        <f>INDEX(Holdet.dk!D:D,MATCH($A207,Holdet.dk!$A:$A,0))</f>
        <v>1.890.000</v>
      </c>
      <c r="E207" s="1">
        <f>IFERROR(_xlfn.NUMBERVALUE(INDEX(Holdet.dk!$E:$E,MATCH($A207,Holdet.dk!$A:$A,0)),","),0)</f>
        <v>2E-3</v>
      </c>
      <c r="F207" t="str">
        <f>IF(INDEX(Lookup!H:H,MATCH('Master data'!A207,Lookup!G:G,0))=0,A207,INDEX(Lookup!H:H,MATCH('Master data'!A207,Lookup!G:G,0)))</f>
        <v>Frederic Guilbert</v>
      </c>
      <c r="G207" t="str">
        <f>IFERROR(INDEX(Lookup!B:B,MATCH(INDEX(Rotowire!C:C,MATCH(F207,Rotowire!A:A,0)),Lookup!D:D,0)),"")</f>
        <v/>
      </c>
      <c r="H207" s="5">
        <f t="shared" si="212"/>
        <v>1890000</v>
      </c>
      <c r="I207" s="19">
        <f>IFERROR(INDEX('Team forecast'!$G$3:$I$22,MATCH($B207,'Team forecast'!$B$3:$B$22,0),MATCH(I$1,'Team forecast'!$G$2:$I$2,0)),0)</f>
        <v>0.82291666666666674</v>
      </c>
      <c r="J207" s="19">
        <f>IFERROR(INDEX('Team forecast'!$G$3:$I$22,MATCH($B207,'Team forecast'!$B$3:$B$22,0),MATCH(J$1,'Team forecast'!$G$2:$I$2,0)),0)</f>
        <v>0.93034825870646787</v>
      </c>
      <c r="K207" s="19">
        <f>IFERROR(INDEX('Team forecast'!$G$3:$I$22,MATCH($B207,'Team forecast'!$B$3:$B$22,0),MATCH(K$1,'Team forecast'!$G$2:$I$2,0)),0)</f>
        <v>1.2843638484594284</v>
      </c>
      <c r="L207">
        <f>SUMIFS(Rotowire!E:E,Rotowire!$A:$A,'Master data'!$F207)</f>
        <v>0</v>
      </c>
      <c r="M207" s="2">
        <f>SUMIFS(Rotowire!F:F,Rotowire!$A:$A,'Master data'!$F207)*I207</f>
        <v>0</v>
      </c>
      <c r="N207" s="2">
        <f>SUMIFS(Rotowire!G:G,Rotowire!$A:$A,'Master data'!$F207)*I207</f>
        <v>0</v>
      </c>
      <c r="O207" s="2">
        <f>SUMIFS(Rotowire!I:I,Rotowire!$A:$A,'Master data'!$F207)*I207</f>
        <v>0</v>
      </c>
      <c r="P207" s="2">
        <f>SUMIFS(Rotowire!W:W,Rotowire!$A:$A,'Master data'!$F207)*K207</f>
        <v>0</v>
      </c>
      <c r="Q207" s="2">
        <f>SUMIFS(Rotowire!Y:Y,Rotowire!$A:$A,'Master data'!$F207)*J207</f>
        <v>0</v>
      </c>
      <c r="R207" s="2">
        <f>SUMIFS(Rotowire!AB:AB,Rotowire!$A:$A,'Master data'!$F207)</f>
        <v>0</v>
      </c>
      <c r="S207" s="2">
        <f>SUMIFS(Rotowire!AC:AC,Rotowire!$A:$A,'Master data'!$F207)</f>
        <v>0</v>
      </c>
      <c r="T207" s="2">
        <f>INDEX('Team forecast'!D$3:D$22,MATCH($B207,'Team forecast'!$B$3:$B$22,0))</f>
        <v>0.79</v>
      </c>
      <c r="U207" s="2">
        <f>INDEX('Team forecast'!E$3:E$22,MATCH($B207,'Team forecast'!$B$3:$B$22,0))</f>
        <v>1.87</v>
      </c>
      <c r="V207" s="2">
        <f>INDEX('Team forecast'!J$3:J$22,MATCH($B207,'Team forecast'!$B$3:$B$22,0))</f>
        <v>0.15010000000000001</v>
      </c>
      <c r="W207" s="2">
        <f>INDEX('Team forecast'!K$3:K$22,MATCH($B207,'Team forecast'!$B$3:$B$22,0))</f>
        <v>0.2238</v>
      </c>
      <c r="X207" s="2">
        <f>INDEX('Team forecast'!L$3:L$22,MATCH($B207,'Team forecast'!$B$3:$B$22,0))</f>
        <v>0.62609999999999999</v>
      </c>
      <c r="Y207" s="5">
        <f t="shared" si="213"/>
        <v>-5000</v>
      </c>
      <c r="Z207" s="5">
        <f t="shared" si="214"/>
        <v>0</v>
      </c>
      <c r="AA207" s="5">
        <f t="shared" si="215"/>
        <v>0</v>
      </c>
      <c r="AB207" s="5">
        <f t="shared" si="216"/>
        <v>0</v>
      </c>
      <c r="AC207" s="5">
        <f t="shared" si="217"/>
        <v>0</v>
      </c>
      <c r="AD207" s="5">
        <f t="shared" si="222"/>
        <v>0</v>
      </c>
      <c r="AE207" s="5">
        <f t="shared" si="223"/>
        <v>0</v>
      </c>
      <c r="AF207" s="5">
        <f t="shared" si="218"/>
        <v>0</v>
      </c>
      <c r="AG207" s="5">
        <f t="shared" si="219"/>
        <v>0</v>
      </c>
      <c r="AH207" s="5">
        <f t="shared" si="224"/>
        <v>0</v>
      </c>
      <c r="AI207" s="5">
        <f t="shared" si="225"/>
        <v>0</v>
      </c>
      <c r="AJ207" s="5">
        <f t="shared" si="226"/>
        <v>0</v>
      </c>
      <c r="AK207" s="5">
        <f t="shared" si="227"/>
        <v>0</v>
      </c>
      <c r="AL207" s="5">
        <f>IFERROR(SUM(Y207:AK207),-5000)*((Cockpit!$C$3)^0)</f>
        <v>-5000</v>
      </c>
      <c r="AM207" s="19">
        <f>INDEX('Team forecast'!$M$3:$AU$22,MATCH($B207,'Team forecast'!$B$3:$B$22,0),MATCH(AM$1,'Team forecast'!$M$2:$AU$2,0))</f>
        <v>0</v>
      </c>
      <c r="AN207" s="19">
        <f>INDEX('Team forecast'!$M$3:$AU$22,MATCH($B207,'Team forecast'!$B$3:$B$22,0),MATCH(AN$1,'Team forecast'!$M$2:$AU$2,0))</f>
        <v>0</v>
      </c>
      <c r="AO207" s="19">
        <f>INDEX('Team forecast'!$M$3:$AU$22,MATCH($B207,'Team forecast'!$B$3:$B$22,0),MATCH(AO$1,'Team forecast'!$M$2:$AU$2,0))</f>
        <v>0</v>
      </c>
      <c r="AP207" s="19">
        <f>INDEX('Team forecast'!$M$3:$AU$22,MATCH($B207,'Team forecast'!$B$3:$B$22,0),MATCH(AP$1,'Team forecast'!$M$2:$AU$2,0))</f>
        <v>0</v>
      </c>
      <c r="AQ207" s="5">
        <f t="shared" si="228"/>
        <v>-5000</v>
      </c>
      <c r="AR207" s="5">
        <f>INDEX('Team forecast'!$M$3:$AU$22,MATCH($B207,'Team forecast'!$B$3:$B$22,0),MATCH(AR$1,'Team forecast'!$M$2:$AU$2,0))*IF($Y207&gt;0,25000,0)</f>
        <v>0</v>
      </c>
      <c r="AS207" s="5">
        <f>INDEX('Team forecast'!$M$3:$AU$22,MATCH($B207,'Team forecast'!$B$3:$B$22,0),MATCH(AS$1,'Team forecast'!$M$2:$AU$2,0))*IF($Y207&gt;0,5000,0)</f>
        <v>0</v>
      </c>
      <c r="AT207" s="5">
        <f>INDEX('Team forecast'!$M$3:$AU$22,MATCH($B207,'Team forecast'!$B$3:$B$22,0),MATCH(AT$1,'Team forecast'!$M$2:$AU$2,0))*IF($Y207&gt;0,-15000,0)</f>
        <v>0</v>
      </c>
      <c r="AU207" s="5">
        <f t="shared" si="229"/>
        <v>0</v>
      </c>
      <c r="AV207" s="5">
        <f t="shared" si="230"/>
        <v>0</v>
      </c>
      <c r="AW207" s="5">
        <f t="shared" si="231"/>
        <v>0</v>
      </c>
      <c r="AX207" s="5">
        <f t="shared" si="232"/>
        <v>0</v>
      </c>
      <c r="AY207" s="5">
        <f t="shared" si="233"/>
        <v>0</v>
      </c>
      <c r="AZ207" s="5">
        <f t="shared" si="234"/>
        <v>0</v>
      </c>
      <c r="BA207" s="5">
        <f t="shared" si="235"/>
        <v>0</v>
      </c>
      <c r="BB207" s="5">
        <f t="shared" si="236"/>
        <v>0</v>
      </c>
      <c r="BC207" s="5">
        <f t="shared" si="237"/>
        <v>0</v>
      </c>
      <c r="BD207" s="5">
        <f>IFERROR(SUM(AR207:BC207),0)*((Cockpit!$C$3)^1)</f>
        <v>0</v>
      </c>
      <c r="BE207" s="19">
        <f>INDEX('Team forecast'!$M$3:$AU$22,MATCH($B207,'Team forecast'!$B$3:$B$22,0),MATCH(BE$1,'Team forecast'!$M$2:$AU$2,0))</f>
        <v>0</v>
      </c>
      <c r="BF207" s="19">
        <f>INDEX('Team forecast'!$M$3:$AU$22,MATCH($B207,'Team forecast'!$B$3:$B$22,0),MATCH(BF$1,'Team forecast'!$M$2:$AU$2,0))</f>
        <v>0</v>
      </c>
      <c r="BG207" s="19">
        <f>INDEX('Team forecast'!$M$3:$AU$22,MATCH($B207,'Team forecast'!$B$3:$B$22,0),MATCH(BG$1,'Team forecast'!$M$2:$AU$2,0))</f>
        <v>0</v>
      </c>
      <c r="BH207" s="19">
        <f>INDEX('Team forecast'!$M$3:$AU$22,MATCH($B207,'Team forecast'!$B$3:$B$22,0),MATCH(BH$1,'Team forecast'!$M$2:$AU$2,0))</f>
        <v>0</v>
      </c>
      <c r="BI207" s="5">
        <f t="shared" si="238"/>
        <v>-5000</v>
      </c>
      <c r="BJ207" s="5">
        <f>INDEX('Team forecast'!$M$3:$AU$22,MATCH($B207,'Team forecast'!$B$3:$B$22,0),MATCH(BJ$1,'Team forecast'!$M$2:$AU$2,0))*IF($Y207&gt;0,25000,0)</f>
        <v>0</v>
      </c>
      <c r="BK207" s="5">
        <f>INDEX('Team forecast'!$M$3:$AU$22,MATCH($B207,'Team forecast'!$B$3:$B$22,0),MATCH(BK$1,'Team forecast'!$M$2:$AU$2,0))*IF($Y207&gt;0,5000,0)</f>
        <v>0</v>
      </c>
      <c r="BL207" s="5">
        <f>INDEX('Team forecast'!$M$3:$AU$22,MATCH($B207,'Team forecast'!$B$3:$B$22,0),MATCH(BL$1,'Team forecast'!$M$2:$AU$2,0))*IF($Y207&gt;0,-15000,0)</f>
        <v>0</v>
      </c>
      <c r="BM207" s="5">
        <f t="shared" si="239"/>
        <v>0</v>
      </c>
      <c r="BN207" s="5">
        <f t="shared" si="240"/>
        <v>0</v>
      </c>
      <c r="BO207" s="5">
        <f t="shared" si="241"/>
        <v>0</v>
      </c>
      <c r="BP207" s="5">
        <f t="shared" si="242"/>
        <v>0</v>
      </c>
      <c r="BQ207" s="5">
        <f t="shared" si="243"/>
        <v>0</v>
      </c>
      <c r="BR207" s="5">
        <f t="shared" si="244"/>
        <v>0</v>
      </c>
      <c r="BS207" s="5">
        <f t="shared" si="245"/>
        <v>0</v>
      </c>
      <c r="BT207" s="5">
        <f t="shared" si="246"/>
        <v>0</v>
      </c>
      <c r="BU207" s="5">
        <f t="shared" si="247"/>
        <v>0</v>
      </c>
      <c r="BV207" s="5">
        <f>IFERROR(SUM(BJ207:BU207),0)*((Cockpit!$C$3)^2)</f>
        <v>0</v>
      </c>
      <c r="BW207" s="19">
        <f>INDEX('Team forecast'!$M$3:$AU$22,MATCH($B207,'Team forecast'!$B$3:$B$22,0),MATCH(BW$1,'Team forecast'!$M$2:$AU$2,0))</f>
        <v>0</v>
      </c>
      <c r="BX207" s="19">
        <f>INDEX('Team forecast'!$M$3:$AU$22,MATCH($B207,'Team forecast'!$B$3:$B$22,0),MATCH(BX$1,'Team forecast'!$M$2:$AU$2,0))</f>
        <v>0</v>
      </c>
      <c r="BY207" s="19">
        <f>INDEX('Team forecast'!$M$3:$AU$22,MATCH($B207,'Team forecast'!$B$3:$B$22,0),MATCH(BY$1,'Team forecast'!$M$2:$AU$2,0))</f>
        <v>0</v>
      </c>
      <c r="BZ207" s="19">
        <f>INDEX('Team forecast'!$M$3:$AU$22,MATCH($B207,'Team forecast'!$B$3:$B$22,0),MATCH(BZ$1,'Team forecast'!$M$2:$AU$2,0))</f>
        <v>0</v>
      </c>
      <c r="CA207" s="5">
        <f t="shared" si="248"/>
        <v>-5000</v>
      </c>
      <c r="CB207" s="5">
        <f>INDEX('Team forecast'!$M$3:$AU$22,MATCH($B207,'Team forecast'!$B$3:$B$22,0),MATCH(CB$1,'Team forecast'!$M$2:$AU$2,0))*IF($Y207&gt;0,25000,0)</f>
        <v>0</v>
      </c>
      <c r="CC207" s="5">
        <f>INDEX('Team forecast'!$M$3:$AU$22,MATCH($B207,'Team forecast'!$B$3:$B$22,0),MATCH(CC$1,'Team forecast'!$M$2:$AU$2,0))*IF($Y207&gt;0,5000,0)</f>
        <v>0</v>
      </c>
      <c r="CD207" s="5">
        <f>INDEX('Team forecast'!$M$3:$AU$22,MATCH($B207,'Team forecast'!$B$3:$B$22,0),MATCH(CD$1,'Team forecast'!$M$2:$AU$2,0))*IF($Y207&gt;0,-15000,0)</f>
        <v>0</v>
      </c>
      <c r="CE207" s="5">
        <f t="shared" si="249"/>
        <v>0</v>
      </c>
      <c r="CF207" s="5">
        <f t="shared" si="250"/>
        <v>0</v>
      </c>
      <c r="CG207" s="5">
        <f t="shared" si="251"/>
        <v>0</v>
      </c>
      <c r="CH207" s="5">
        <f t="shared" si="252"/>
        <v>0</v>
      </c>
      <c r="CI207" s="5">
        <f t="shared" si="253"/>
        <v>0</v>
      </c>
      <c r="CJ207" s="5">
        <f t="shared" si="254"/>
        <v>0</v>
      </c>
      <c r="CK207" s="5">
        <f t="shared" si="255"/>
        <v>0</v>
      </c>
      <c r="CL207" s="5">
        <f t="shared" si="256"/>
        <v>0</v>
      </c>
      <c r="CM207" s="5">
        <f t="shared" si="257"/>
        <v>0</v>
      </c>
      <c r="CN207" s="5">
        <f>IFERROR(SUM(CB207:CM207),0)*((Cockpit!$C$3)^3)</f>
        <v>0</v>
      </c>
      <c r="CO207" s="19">
        <f>INDEX('Team forecast'!$M$3:$AU$22,MATCH($B207,'Team forecast'!$B$3:$B$22,0),MATCH(CO$1,'Team forecast'!$M$2:$AU$2,0))</f>
        <v>0</v>
      </c>
      <c r="CP207" s="19">
        <f>INDEX('Team forecast'!$M$3:$AU$22,MATCH($B207,'Team forecast'!$B$3:$B$22,0),MATCH(CP$1,'Team forecast'!$M$2:$AU$2,0))</f>
        <v>0</v>
      </c>
      <c r="CQ207" s="19">
        <f>INDEX('Team forecast'!$M$3:$AU$22,MATCH($B207,'Team forecast'!$B$3:$B$22,0),MATCH(CQ$1,'Team forecast'!$M$2:$AU$2,0))</f>
        <v>0</v>
      </c>
      <c r="CR207" s="19">
        <f>INDEX('Team forecast'!$M$3:$AU$22,MATCH($B207,'Team forecast'!$B$3:$B$22,0),MATCH(CR$1,'Team forecast'!$M$2:$AU$2,0))</f>
        <v>0</v>
      </c>
      <c r="CS207" s="5">
        <f t="shared" si="258"/>
        <v>-5000</v>
      </c>
      <c r="CT207" s="5">
        <f>INDEX('Team forecast'!$M$3:$AU$22,MATCH($B207,'Team forecast'!$B$3:$B$22,0),MATCH(CT$1,'Team forecast'!$M$2:$AU$2,0))*IF($Y207&gt;0,25000,0)</f>
        <v>0</v>
      </c>
      <c r="CU207" s="5">
        <f>INDEX('Team forecast'!$M$3:$AU$22,MATCH($B207,'Team forecast'!$B$3:$B$22,0),MATCH(CU$1,'Team forecast'!$M$2:$AU$2,0))*IF($Y207&gt;0,5000,0)</f>
        <v>0</v>
      </c>
      <c r="CV207" s="5">
        <f>INDEX('Team forecast'!$M$3:$AU$22,MATCH($B207,'Team forecast'!$B$3:$B$22,0),MATCH(CV$1,'Team forecast'!$M$2:$AU$2,0))*IF($Y207&gt;0,-15000,0)</f>
        <v>0</v>
      </c>
      <c r="CW207" s="5">
        <f t="shared" si="259"/>
        <v>0</v>
      </c>
      <c r="CX207" s="5">
        <f t="shared" si="260"/>
        <v>0</v>
      </c>
      <c r="CY207" s="5">
        <f t="shared" si="261"/>
        <v>0</v>
      </c>
      <c r="CZ207" s="5">
        <f t="shared" si="262"/>
        <v>0</v>
      </c>
      <c r="DA207" s="5">
        <f t="shared" si="263"/>
        <v>0</v>
      </c>
      <c r="DB207" s="5">
        <f t="shared" si="264"/>
        <v>0</v>
      </c>
      <c r="DC207" s="5">
        <f t="shared" si="265"/>
        <v>0</v>
      </c>
      <c r="DD207" s="5">
        <f t="shared" si="266"/>
        <v>0</v>
      </c>
      <c r="DE207" s="5">
        <f t="shared" si="267"/>
        <v>0</v>
      </c>
      <c r="DF207" s="5">
        <f>IFERROR(SUM(CT207:DE207),0)*((Cockpit!$C$3)^4)</f>
        <v>0</v>
      </c>
      <c r="DG207" s="19">
        <f>INDEX('Team forecast'!$M$3:$AU$22,MATCH($B207,'Team forecast'!$B$3:$B$22,0),MATCH(DG$1,'Team forecast'!$M$2:$AU$2,0))</f>
        <v>0</v>
      </c>
      <c r="DH207" s="19">
        <f>INDEX('Team forecast'!$M$3:$AU$22,MATCH($B207,'Team forecast'!$B$3:$B$22,0),MATCH(DH$1,'Team forecast'!$M$2:$AU$2,0))</f>
        <v>0</v>
      </c>
      <c r="DI207" s="19">
        <f>INDEX('Team forecast'!$M$3:$AU$22,MATCH($B207,'Team forecast'!$B$3:$B$22,0),MATCH(DI$1,'Team forecast'!$M$2:$AU$2,0))</f>
        <v>0</v>
      </c>
      <c r="DJ207" s="19">
        <f>INDEX('Team forecast'!$M$3:$AU$22,MATCH($B207,'Team forecast'!$B$3:$B$22,0),MATCH(DJ$1,'Team forecast'!$M$2:$AU$2,0))</f>
        <v>0</v>
      </c>
      <c r="DK207" s="5">
        <f t="shared" si="268"/>
        <v>-5000</v>
      </c>
      <c r="DL207" s="5">
        <f>INDEX('Team forecast'!$M$3:$AU$22,MATCH($B207,'Team forecast'!$B$3:$B$22,0),MATCH(DL$1,'Team forecast'!$M$2:$AU$2,0))*IF($Y207&gt;0,25000,0)</f>
        <v>0</v>
      </c>
      <c r="DM207" s="5">
        <f>INDEX('Team forecast'!$M$3:$AU$22,MATCH($B207,'Team forecast'!$B$3:$B$22,0),MATCH(DM$1,'Team forecast'!$M$2:$AU$2,0))*IF($Y207&gt;0,5000,0)</f>
        <v>0</v>
      </c>
      <c r="DN207" s="5">
        <f>INDEX('Team forecast'!$M$3:$AU$22,MATCH($B207,'Team forecast'!$B$3:$B$22,0),MATCH(DN$1,'Team forecast'!$M$2:$AU$2,0))*IF($Y207&gt;0,-15000,0)</f>
        <v>0</v>
      </c>
      <c r="DO207" s="5">
        <f t="shared" si="269"/>
        <v>0</v>
      </c>
      <c r="DP207" s="5">
        <f t="shared" si="270"/>
        <v>0</v>
      </c>
      <c r="DQ207" s="5">
        <f t="shared" si="271"/>
        <v>0</v>
      </c>
      <c r="DR207" s="5">
        <f t="shared" si="272"/>
        <v>0</v>
      </c>
      <c r="DS207" s="5">
        <f t="shared" si="273"/>
        <v>0</v>
      </c>
      <c r="DT207" s="5">
        <f t="shared" si="274"/>
        <v>0</v>
      </c>
      <c r="DU207" s="5">
        <f t="shared" si="275"/>
        <v>0</v>
      </c>
      <c r="DV207" s="5">
        <f t="shared" si="276"/>
        <v>0</v>
      </c>
      <c r="DW207" s="5">
        <f t="shared" si="277"/>
        <v>0</v>
      </c>
      <c r="DX207" s="5">
        <f>IFERROR(SUM(DL207:DW207),0)*((Cockpit!$C$3)^5)</f>
        <v>0</v>
      </c>
      <c r="DY207" s="5">
        <f t="shared" si="278"/>
        <v>-5000</v>
      </c>
      <c r="DZ207" s="5" t="str">
        <f>IF(ISERROR(MATCH(A207,'Current squad'!B:B,0)),"No","Yes")</f>
        <v>No</v>
      </c>
      <c r="EA207" s="5" cm="1">
        <f t="array" ref="EA207">IFERROR(_xlfn.IFS(DZ207="Yes",0,DZ207="No",H207*1%),999999)</f>
        <v>18900</v>
      </c>
      <c r="EB207" s="5">
        <f t="shared" si="220"/>
        <v>1908900</v>
      </c>
      <c r="EC207" s="5">
        <f t="shared" si="279"/>
        <v>-23900</v>
      </c>
      <c r="ED207" s="1">
        <f t="shared" si="221"/>
        <v>-1.2645502645502646E-2</v>
      </c>
      <c r="EE207" s="5">
        <f>RANK(EC207,$EC$2:$EC$572)+COUNTIF($EC$2:EC207,EC207)-1</f>
        <v>163</v>
      </c>
      <c r="EF207" s="4">
        <f>RANK(ED207,$ED$2:$ED$572)+COUNTIF($ED$2:ED207,ED207)-1</f>
        <v>543</v>
      </c>
    </row>
    <row r="208" spans="1:136" x14ac:dyDescent="0.3">
      <c r="A208" t="str">
        <f>IF(Holdet.dk!A208&lt;&gt;"",Holdet.dk!A208,"")</f>
        <v>Steven Bergwijn</v>
      </c>
      <c r="B208" t="str">
        <f>INDEX(Holdet.dk!B:B,MATCH($A208,Holdet.dk!$A:$A,0))</f>
        <v>Tottenham</v>
      </c>
      <c r="C208" t="str">
        <f>INDEX(Holdet.dk!C:C,MATCH($A208,Holdet.dk!$A:$A,0))</f>
        <v>Striker</v>
      </c>
      <c r="D208" t="str">
        <f>INDEX(Holdet.dk!D:D,MATCH($A208,Holdet.dk!$A:$A,0))</f>
        <v>5.334.000</v>
      </c>
      <c r="E208" s="1">
        <f>IFERROR(_xlfn.NUMBERVALUE(INDEX(Holdet.dk!$E:$E,MATCH($A208,Holdet.dk!$A:$A,0)),","),0)</f>
        <v>6.0000000000000001E-3</v>
      </c>
      <c r="F208" t="str">
        <f>IF(INDEX(Lookup!H:H,MATCH('Master data'!A208,Lookup!G:G,0))=0,A208,INDEX(Lookup!H:H,MATCH('Master data'!A208,Lookup!G:G,0)))</f>
        <v>Steven Bergwijn</v>
      </c>
      <c r="G208" t="str">
        <f>IFERROR(INDEX(Lookup!B:B,MATCH(INDEX(Rotowire!C:C,MATCH(F208,Rotowire!A:A,0)),Lookup!D:D,0)),"")</f>
        <v/>
      </c>
      <c r="H208" s="5">
        <f t="shared" si="212"/>
        <v>5334000</v>
      </c>
      <c r="I208" s="19">
        <f>IFERROR(INDEX('Team forecast'!$G$3:$I$22,MATCH($B208,'Team forecast'!$B$3:$B$22,0),MATCH(I$1,'Team forecast'!$G$2:$I$2,0)),0)</f>
        <v>0.81751824817518248</v>
      </c>
      <c r="J208" s="19">
        <f>IFERROR(INDEX('Team forecast'!$G$3:$I$22,MATCH($B208,'Team forecast'!$B$3:$B$22,0),MATCH(J$1,'Team forecast'!$G$2:$I$2,0)),0)</f>
        <v>1.0388888888888888</v>
      </c>
      <c r="K208" s="19">
        <f>IFERROR(INDEX('Team forecast'!$G$3:$I$22,MATCH($B208,'Team forecast'!$B$3:$B$22,0),MATCH(K$1,'Team forecast'!$G$2:$I$2,0)),0)</f>
        <v>1.0274910787675426</v>
      </c>
      <c r="L208">
        <f>SUMIFS(Rotowire!E:E,Rotowire!$A:$A,'Master data'!$F208)</f>
        <v>0</v>
      </c>
      <c r="M208" s="2">
        <f>SUMIFS(Rotowire!F:F,Rotowire!$A:$A,'Master data'!$F208)*I208</f>
        <v>0</v>
      </c>
      <c r="N208" s="2">
        <f>SUMIFS(Rotowire!G:G,Rotowire!$A:$A,'Master data'!$F208)*I208</f>
        <v>0</v>
      </c>
      <c r="O208" s="2">
        <f>SUMIFS(Rotowire!I:I,Rotowire!$A:$A,'Master data'!$F208)*I208</f>
        <v>0</v>
      </c>
      <c r="P208" s="2">
        <f>SUMIFS(Rotowire!W:W,Rotowire!$A:$A,'Master data'!$F208)*K208</f>
        <v>0</v>
      </c>
      <c r="Q208" s="2">
        <f>SUMIFS(Rotowire!Y:Y,Rotowire!$A:$A,'Master data'!$F208)*J208</f>
        <v>0</v>
      </c>
      <c r="R208" s="2">
        <f>SUMIFS(Rotowire!AB:AB,Rotowire!$A:$A,'Master data'!$F208)</f>
        <v>0</v>
      </c>
      <c r="S208" s="2">
        <f>SUMIFS(Rotowire!AC:AC,Rotowire!$A:$A,'Master data'!$F208)</f>
        <v>0</v>
      </c>
      <c r="T208" s="2">
        <f>INDEX('Team forecast'!D$3:D$22,MATCH($B208,'Team forecast'!$B$3:$B$22,0))</f>
        <v>1.1200000000000001</v>
      </c>
      <c r="U208" s="2">
        <f>INDEX('Team forecast'!E$3:E$22,MATCH($B208,'Team forecast'!$B$3:$B$22,0))</f>
        <v>1.87</v>
      </c>
      <c r="V208" s="2">
        <f>INDEX('Team forecast'!J$3:J$22,MATCH($B208,'Team forecast'!$B$3:$B$22,0))</f>
        <v>0.22459999999999999</v>
      </c>
      <c r="W208" s="2">
        <f>INDEX('Team forecast'!K$3:K$22,MATCH($B208,'Team forecast'!$B$3:$B$22,0))</f>
        <v>0.23169999999999999</v>
      </c>
      <c r="X208" s="2">
        <f>INDEX('Team forecast'!L$3:L$22,MATCH($B208,'Team forecast'!$B$3:$B$22,0))</f>
        <v>0.54369999999999996</v>
      </c>
      <c r="Y208" s="5">
        <f t="shared" si="213"/>
        <v>-5000</v>
      </c>
      <c r="Z208" s="5">
        <f t="shared" si="214"/>
        <v>0</v>
      </c>
      <c r="AA208" s="5">
        <f t="shared" si="215"/>
        <v>0</v>
      </c>
      <c r="AB208" s="5">
        <f t="shared" si="216"/>
        <v>0</v>
      </c>
      <c r="AC208" s="5">
        <f t="shared" si="217"/>
        <v>0</v>
      </c>
      <c r="AD208" s="5">
        <f t="shared" si="222"/>
        <v>0</v>
      </c>
      <c r="AE208" s="5">
        <f t="shared" si="223"/>
        <v>0</v>
      </c>
      <c r="AF208" s="5">
        <f t="shared" si="218"/>
        <v>0</v>
      </c>
      <c r="AG208" s="5">
        <f t="shared" si="219"/>
        <v>0</v>
      </c>
      <c r="AH208" s="5">
        <f t="shared" si="224"/>
        <v>0</v>
      </c>
      <c r="AI208" s="5">
        <f t="shared" si="225"/>
        <v>0</v>
      </c>
      <c r="AJ208" s="5">
        <f t="shared" si="226"/>
        <v>0</v>
      </c>
      <c r="AK208" s="5">
        <f t="shared" si="227"/>
        <v>0</v>
      </c>
      <c r="AL208" s="5">
        <f>IFERROR(SUM(Y208:AK208),-5000)*((Cockpit!$C$3)^0)</f>
        <v>-5000</v>
      </c>
      <c r="AM208" s="19">
        <f>INDEX('Team forecast'!$M$3:$AU$22,MATCH($B208,'Team forecast'!$B$3:$B$22,0),MATCH(AM$1,'Team forecast'!$M$2:$AU$2,0))</f>
        <v>0</v>
      </c>
      <c r="AN208" s="19">
        <f>INDEX('Team forecast'!$M$3:$AU$22,MATCH($B208,'Team forecast'!$B$3:$B$22,0),MATCH(AN$1,'Team forecast'!$M$2:$AU$2,0))</f>
        <v>0</v>
      </c>
      <c r="AO208" s="19">
        <f>INDEX('Team forecast'!$M$3:$AU$22,MATCH($B208,'Team forecast'!$B$3:$B$22,0),MATCH(AO$1,'Team forecast'!$M$2:$AU$2,0))</f>
        <v>0</v>
      </c>
      <c r="AP208" s="19">
        <f>INDEX('Team forecast'!$M$3:$AU$22,MATCH($B208,'Team forecast'!$B$3:$B$22,0),MATCH(AP$1,'Team forecast'!$M$2:$AU$2,0))</f>
        <v>0</v>
      </c>
      <c r="AQ208" s="5">
        <f t="shared" si="228"/>
        <v>-5000</v>
      </c>
      <c r="AR208" s="5">
        <f>INDEX('Team forecast'!$M$3:$AU$22,MATCH($B208,'Team forecast'!$B$3:$B$22,0),MATCH(AR$1,'Team forecast'!$M$2:$AU$2,0))*IF($Y208&gt;0,25000,0)</f>
        <v>0</v>
      </c>
      <c r="AS208" s="5">
        <f>INDEX('Team forecast'!$M$3:$AU$22,MATCH($B208,'Team forecast'!$B$3:$B$22,0),MATCH(AS$1,'Team forecast'!$M$2:$AU$2,0))*IF($Y208&gt;0,5000,0)</f>
        <v>0</v>
      </c>
      <c r="AT208" s="5">
        <f>INDEX('Team forecast'!$M$3:$AU$22,MATCH($B208,'Team forecast'!$B$3:$B$22,0),MATCH(AT$1,'Team forecast'!$M$2:$AU$2,0))*IF($Y208&gt;0,-15000,0)</f>
        <v>0</v>
      </c>
      <c r="AU208" s="5">
        <f t="shared" si="229"/>
        <v>0</v>
      </c>
      <c r="AV208" s="5">
        <f t="shared" si="230"/>
        <v>0</v>
      </c>
      <c r="AW208" s="5">
        <f t="shared" si="231"/>
        <v>0</v>
      </c>
      <c r="AX208" s="5">
        <f t="shared" si="232"/>
        <v>0</v>
      </c>
      <c r="AY208" s="5">
        <f t="shared" si="233"/>
        <v>0</v>
      </c>
      <c r="AZ208" s="5">
        <f t="shared" si="234"/>
        <v>0</v>
      </c>
      <c r="BA208" s="5">
        <f t="shared" si="235"/>
        <v>0</v>
      </c>
      <c r="BB208" s="5">
        <f t="shared" si="236"/>
        <v>0</v>
      </c>
      <c r="BC208" s="5">
        <f t="shared" si="237"/>
        <v>0</v>
      </c>
      <c r="BD208" s="5">
        <f>IFERROR(SUM(AR208:BC208),0)*((Cockpit!$C$3)^1)</f>
        <v>0</v>
      </c>
      <c r="BE208" s="19">
        <f>INDEX('Team forecast'!$M$3:$AU$22,MATCH($B208,'Team forecast'!$B$3:$B$22,0),MATCH(BE$1,'Team forecast'!$M$2:$AU$2,0))</f>
        <v>0</v>
      </c>
      <c r="BF208" s="19">
        <f>INDEX('Team forecast'!$M$3:$AU$22,MATCH($B208,'Team forecast'!$B$3:$B$22,0),MATCH(BF$1,'Team forecast'!$M$2:$AU$2,0))</f>
        <v>0</v>
      </c>
      <c r="BG208" s="19">
        <f>INDEX('Team forecast'!$M$3:$AU$22,MATCH($B208,'Team forecast'!$B$3:$B$22,0),MATCH(BG$1,'Team forecast'!$M$2:$AU$2,0))</f>
        <v>0</v>
      </c>
      <c r="BH208" s="19">
        <f>INDEX('Team forecast'!$M$3:$AU$22,MATCH($B208,'Team forecast'!$B$3:$B$22,0),MATCH(BH$1,'Team forecast'!$M$2:$AU$2,0))</f>
        <v>0</v>
      </c>
      <c r="BI208" s="5">
        <f t="shared" si="238"/>
        <v>-5000</v>
      </c>
      <c r="BJ208" s="5">
        <f>INDEX('Team forecast'!$M$3:$AU$22,MATCH($B208,'Team forecast'!$B$3:$B$22,0),MATCH(BJ$1,'Team forecast'!$M$2:$AU$2,0))*IF($Y208&gt;0,25000,0)</f>
        <v>0</v>
      </c>
      <c r="BK208" s="5">
        <f>INDEX('Team forecast'!$M$3:$AU$22,MATCH($B208,'Team forecast'!$B$3:$B$22,0),MATCH(BK$1,'Team forecast'!$M$2:$AU$2,0))*IF($Y208&gt;0,5000,0)</f>
        <v>0</v>
      </c>
      <c r="BL208" s="5">
        <f>INDEX('Team forecast'!$M$3:$AU$22,MATCH($B208,'Team forecast'!$B$3:$B$22,0),MATCH(BL$1,'Team forecast'!$M$2:$AU$2,0))*IF($Y208&gt;0,-15000,0)</f>
        <v>0</v>
      </c>
      <c r="BM208" s="5">
        <f t="shared" si="239"/>
        <v>0</v>
      </c>
      <c r="BN208" s="5">
        <f t="shared" si="240"/>
        <v>0</v>
      </c>
      <c r="BO208" s="5">
        <f t="shared" si="241"/>
        <v>0</v>
      </c>
      <c r="BP208" s="5">
        <f t="shared" si="242"/>
        <v>0</v>
      </c>
      <c r="BQ208" s="5">
        <f t="shared" si="243"/>
        <v>0</v>
      </c>
      <c r="BR208" s="5">
        <f t="shared" si="244"/>
        <v>0</v>
      </c>
      <c r="BS208" s="5">
        <f t="shared" si="245"/>
        <v>0</v>
      </c>
      <c r="BT208" s="5">
        <f t="shared" si="246"/>
        <v>0</v>
      </c>
      <c r="BU208" s="5">
        <f t="shared" si="247"/>
        <v>0</v>
      </c>
      <c r="BV208" s="5">
        <f>IFERROR(SUM(BJ208:BU208),0)*((Cockpit!$C$3)^2)</f>
        <v>0</v>
      </c>
      <c r="BW208" s="19">
        <f>INDEX('Team forecast'!$M$3:$AU$22,MATCH($B208,'Team forecast'!$B$3:$B$22,0),MATCH(BW$1,'Team forecast'!$M$2:$AU$2,0))</f>
        <v>0</v>
      </c>
      <c r="BX208" s="19">
        <f>INDEX('Team forecast'!$M$3:$AU$22,MATCH($B208,'Team forecast'!$B$3:$B$22,0),MATCH(BX$1,'Team forecast'!$M$2:$AU$2,0))</f>
        <v>0</v>
      </c>
      <c r="BY208" s="19">
        <f>INDEX('Team forecast'!$M$3:$AU$22,MATCH($B208,'Team forecast'!$B$3:$B$22,0),MATCH(BY$1,'Team forecast'!$M$2:$AU$2,0))</f>
        <v>0</v>
      </c>
      <c r="BZ208" s="19">
        <f>INDEX('Team forecast'!$M$3:$AU$22,MATCH($B208,'Team forecast'!$B$3:$B$22,0),MATCH(BZ$1,'Team forecast'!$M$2:$AU$2,0))</f>
        <v>0</v>
      </c>
      <c r="CA208" s="5">
        <f t="shared" si="248"/>
        <v>-5000</v>
      </c>
      <c r="CB208" s="5">
        <f>INDEX('Team forecast'!$M$3:$AU$22,MATCH($B208,'Team forecast'!$B$3:$B$22,0),MATCH(CB$1,'Team forecast'!$M$2:$AU$2,0))*IF($Y208&gt;0,25000,0)</f>
        <v>0</v>
      </c>
      <c r="CC208" s="5">
        <f>INDEX('Team forecast'!$M$3:$AU$22,MATCH($B208,'Team forecast'!$B$3:$B$22,0),MATCH(CC$1,'Team forecast'!$M$2:$AU$2,0))*IF($Y208&gt;0,5000,0)</f>
        <v>0</v>
      </c>
      <c r="CD208" s="5">
        <f>INDEX('Team forecast'!$M$3:$AU$22,MATCH($B208,'Team forecast'!$B$3:$B$22,0),MATCH(CD$1,'Team forecast'!$M$2:$AU$2,0))*IF($Y208&gt;0,-15000,0)</f>
        <v>0</v>
      </c>
      <c r="CE208" s="5">
        <f t="shared" si="249"/>
        <v>0</v>
      </c>
      <c r="CF208" s="5">
        <f t="shared" si="250"/>
        <v>0</v>
      </c>
      <c r="CG208" s="5">
        <f t="shared" si="251"/>
        <v>0</v>
      </c>
      <c r="CH208" s="5">
        <f t="shared" si="252"/>
        <v>0</v>
      </c>
      <c r="CI208" s="5">
        <f t="shared" si="253"/>
        <v>0</v>
      </c>
      <c r="CJ208" s="5">
        <f t="shared" si="254"/>
        <v>0</v>
      </c>
      <c r="CK208" s="5">
        <f t="shared" si="255"/>
        <v>0</v>
      </c>
      <c r="CL208" s="5">
        <f t="shared" si="256"/>
        <v>0</v>
      </c>
      <c r="CM208" s="5">
        <f t="shared" si="257"/>
        <v>0</v>
      </c>
      <c r="CN208" s="5">
        <f>IFERROR(SUM(CB208:CM208),0)*((Cockpit!$C$3)^3)</f>
        <v>0</v>
      </c>
      <c r="CO208" s="19">
        <f>INDEX('Team forecast'!$M$3:$AU$22,MATCH($B208,'Team forecast'!$B$3:$B$22,0),MATCH(CO$1,'Team forecast'!$M$2:$AU$2,0))</f>
        <v>0</v>
      </c>
      <c r="CP208" s="19">
        <f>INDEX('Team forecast'!$M$3:$AU$22,MATCH($B208,'Team forecast'!$B$3:$B$22,0),MATCH(CP$1,'Team forecast'!$M$2:$AU$2,0))</f>
        <v>0</v>
      </c>
      <c r="CQ208" s="19">
        <f>INDEX('Team forecast'!$M$3:$AU$22,MATCH($B208,'Team forecast'!$B$3:$B$22,0),MATCH(CQ$1,'Team forecast'!$M$2:$AU$2,0))</f>
        <v>0</v>
      </c>
      <c r="CR208" s="19">
        <f>INDEX('Team forecast'!$M$3:$AU$22,MATCH($B208,'Team forecast'!$B$3:$B$22,0),MATCH(CR$1,'Team forecast'!$M$2:$AU$2,0))</f>
        <v>0</v>
      </c>
      <c r="CS208" s="5">
        <f t="shared" si="258"/>
        <v>-5000</v>
      </c>
      <c r="CT208" s="5">
        <f>INDEX('Team forecast'!$M$3:$AU$22,MATCH($B208,'Team forecast'!$B$3:$B$22,0),MATCH(CT$1,'Team forecast'!$M$2:$AU$2,0))*IF($Y208&gt;0,25000,0)</f>
        <v>0</v>
      </c>
      <c r="CU208" s="5">
        <f>INDEX('Team forecast'!$M$3:$AU$22,MATCH($B208,'Team forecast'!$B$3:$B$22,0),MATCH(CU$1,'Team forecast'!$M$2:$AU$2,0))*IF($Y208&gt;0,5000,0)</f>
        <v>0</v>
      </c>
      <c r="CV208" s="5">
        <f>INDEX('Team forecast'!$M$3:$AU$22,MATCH($B208,'Team forecast'!$B$3:$B$22,0),MATCH(CV$1,'Team forecast'!$M$2:$AU$2,0))*IF($Y208&gt;0,-15000,0)</f>
        <v>0</v>
      </c>
      <c r="CW208" s="5">
        <f t="shared" si="259"/>
        <v>0</v>
      </c>
      <c r="CX208" s="5">
        <f t="shared" si="260"/>
        <v>0</v>
      </c>
      <c r="CY208" s="5">
        <f t="shared" si="261"/>
        <v>0</v>
      </c>
      <c r="CZ208" s="5">
        <f t="shared" si="262"/>
        <v>0</v>
      </c>
      <c r="DA208" s="5">
        <f t="shared" si="263"/>
        <v>0</v>
      </c>
      <c r="DB208" s="5">
        <f t="shared" si="264"/>
        <v>0</v>
      </c>
      <c r="DC208" s="5">
        <f t="shared" si="265"/>
        <v>0</v>
      </c>
      <c r="DD208" s="5">
        <f t="shared" si="266"/>
        <v>0</v>
      </c>
      <c r="DE208" s="5">
        <f t="shared" si="267"/>
        <v>0</v>
      </c>
      <c r="DF208" s="5">
        <f>IFERROR(SUM(CT208:DE208),0)*((Cockpit!$C$3)^4)</f>
        <v>0</v>
      </c>
      <c r="DG208" s="19">
        <f>INDEX('Team forecast'!$M$3:$AU$22,MATCH($B208,'Team forecast'!$B$3:$B$22,0),MATCH(DG$1,'Team forecast'!$M$2:$AU$2,0))</f>
        <v>0</v>
      </c>
      <c r="DH208" s="19">
        <f>INDEX('Team forecast'!$M$3:$AU$22,MATCH($B208,'Team forecast'!$B$3:$B$22,0),MATCH(DH$1,'Team forecast'!$M$2:$AU$2,0))</f>
        <v>0</v>
      </c>
      <c r="DI208" s="19">
        <f>INDEX('Team forecast'!$M$3:$AU$22,MATCH($B208,'Team forecast'!$B$3:$B$22,0),MATCH(DI$1,'Team forecast'!$M$2:$AU$2,0))</f>
        <v>0</v>
      </c>
      <c r="DJ208" s="19">
        <f>INDEX('Team forecast'!$M$3:$AU$22,MATCH($B208,'Team forecast'!$B$3:$B$22,0),MATCH(DJ$1,'Team forecast'!$M$2:$AU$2,0))</f>
        <v>0</v>
      </c>
      <c r="DK208" s="5">
        <f t="shared" si="268"/>
        <v>-5000</v>
      </c>
      <c r="DL208" s="5">
        <f>INDEX('Team forecast'!$M$3:$AU$22,MATCH($B208,'Team forecast'!$B$3:$B$22,0),MATCH(DL$1,'Team forecast'!$M$2:$AU$2,0))*IF($Y208&gt;0,25000,0)</f>
        <v>0</v>
      </c>
      <c r="DM208" s="5">
        <f>INDEX('Team forecast'!$M$3:$AU$22,MATCH($B208,'Team forecast'!$B$3:$B$22,0),MATCH(DM$1,'Team forecast'!$M$2:$AU$2,0))*IF($Y208&gt;0,5000,0)</f>
        <v>0</v>
      </c>
      <c r="DN208" s="5">
        <f>INDEX('Team forecast'!$M$3:$AU$22,MATCH($B208,'Team forecast'!$B$3:$B$22,0),MATCH(DN$1,'Team forecast'!$M$2:$AU$2,0))*IF($Y208&gt;0,-15000,0)</f>
        <v>0</v>
      </c>
      <c r="DO208" s="5">
        <f t="shared" si="269"/>
        <v>0</v>
      </c>
      <c r="DP208" s="5">
        <f t="shared" si="270"/>
        <v>0</v>
      </c>
      <c r="DQ208" s="5">
        <f t="shared" si="271"/>
        <v>0</v>
      </c>
      <c r="DR208" s="5">
        <f t="shared" si="272"/>
        <v>0</v>
      </c>
      <c r="DS208" s="5">
        <f t="shared" si="273"/>
        <v>0</v>
      </c>
      <c r="DT208" s="5">
        <f t="shared" si="274"/>
        <v>0</v>
      </c>
      <c r="DU208" s="5">
        <f t="shared" si="275"/>
        <v>0</v>
      </c>
      <c r="DV208" s="5">
        <f t="shared" si="276"/>
        <v>0</v>
      </c>
      <c r="DW208" s="5">
        <f t="shared" si="277"/>
        <v>0</v>
      </c>
      <c r="DX208" s="5">
        <f>IFERROR(SUM(DL208:DW208),0)*((Cockpit!$C$3)^5)</f>
        <v>0</v>
      </c>
      <c r="DY208" s="5">
        <f t="shared" si="278"/>
        <v>-5000</v>
      </c>
      <c r="DZ208" s="5" t="str">
        <f>IF(ISERROR(MATCH(A208,'Current squad'!B:B,0)),"No","Yes")</f>
        <v>No</v>
      </c>
      <c r="EA208" s="5" cm="1">
        <f t="array" ref="EA208">IFERROR(_xlfn.IFS(DZ208="Yes",0,DZ208="No",H208*1%),999999)</f>
        <v>53340</v>
      </c>
      <c r="EB208" s="5">
        <f t="shared" si="220"/>
        <v>5387340</v>
      </c>
      <c r="EC208" s="5">
        <f t="shared" si="279"/>
        <v>-58340</v>
      </c>
      <c r="ED208" s="1">
        <f t="shared" si="221"/>
        <v>-1.0937382827146607E-2</v>
      </c>
      <c r="EE208" s="5">
        <f>RANK(EC208,$EC$2:$EC$572)+COUNTIF($EC$2:EC208,EC208)-1</f>
        <v>525</v>
      </c>
      <c r="EF208" s="4">
        <f>RANK(ED208,$ED$2:$ED$572)+COUNTIF($ED$2:ED208,ED208)-1</f>
        <v>232</v>
      </c>
    </row>
    <row r="209" spans="1:136" x14ac:dyDescent="0.3">
      <c r="A209" t="str">
        <f>IF(Holdet.dk!A209&lt;&gt;"",Holdet.dk!A209,"")</f>
        <v>Jonathan 'Jonny' Castro Otto</v>
      </c>
      <c r="B209" t="str">
        <f>INDEX(Holdet.dk!B:B,MATCH($A209,Holdet.dk!$A:$A,0))</f>
        <v>Wolverhampton</v>
      </c>
      <c r="C209" t="str">
        <f>INDEX(Holdet.dk!C:C,MATCH($A209,Holdet.dk!$A:$A,0))</f>
        <v>Defense</v>
      </c>
      <c r="D209" t="str">
        <f>INDEX(Holdet.dk!D:D,MATCH($A209,Holdet.dk!$A:$A,0))</f>
        <v>3.567.000</v>
      </c>
      <c r="E209" s="1">
        <f>IFERROR(_xlfn.NUMBERVALUE(INDEX(Holdet.dk!$E:$E,MATCH($A209,Holdet.dk!$A:$A,0)),","),0)</f>
        <v>1E-3</v>
      </c>
      <c r="F209" t="str">
        <f>IF(INDEX(Lookup!H:H,MATCH('Master data'!A209,Lookup!G:G,0))=0,A209,INDEX(Lookup!H:H,MATCH('Master data'!A209,Lookup!G:G,0)))</f>
        <v>Jonny</v>
      </c>
      <c r="G209" t="str">
        <f>IFERROR(INDEX(Lookup!B:B,MATCH(INDEX(Rotowire!C:C,MATCH(F209,Rotowire!A:A,0)),Lookup!D:D,0)),"")</f>
        <v/>
      </c>
      <c r="H209" s="5">
        <f t="shared" si="212"/>
        <v>3567000</v>
      </c>
      <c r="I209" s="19">
        <f>IFERROR(INDEX('Team forecast'!$G$3:$I$22,MATCH($B209,'Team forecast'!$B$3:$B$22,0),MATCH(I$1,'Team forecast'!$G$2:$I$2,0)),0)</f>
        <v>0.75816993464052274</v>
      </c>
      <c r="J209" s="19">
        <f>IFERROR(INDEX('Team forecast'!$G$3:$I$22,MATCH($B209,'Team forecast'!$B$3:$B$22,0),MATCH(J$1,'Team forecast'!$G$2:$I$2,0)),0)</f>
        <v>1.0869565217391304</v>
      </c>
      <c r="K209" s="19">
        <f>IFERROR(INDEX('Team forecast'!$G$3:$I$22,MATCH($B209,'Team forecast'!$B$3:$B$22,0),MATCH(K$1,'Team forecast'!$G$2:$I$2,0)),0)</f>
        <v>0.89252064059371927</v>
      </c>
      <c r="L209">
        <f>SUMIFS(Rotowire!E:E,Rotowire!$A:$A,'Master data'!$F209)</f>
        <v>0</v>
      </c>
      <c r="M209" s="2">
        <f>SUMIFS(Rotowire!F:F,Rotowire!$A:$A,'Master data'!$F209)*I209</f>
        <v>0</v>
      </c>
      <c r="N209" s="2">
        <f>SUMIFS(Rotowire!G:G,Rotowire!$A:$A,'Master data'!$F209)*I209</f>
        <v>0</v>
      </c>
      <c r="O209" s="2">
        <f>SUMIFS(Rotowire!I:I,Rotowire!$A:$A,'Master data'!$F209)*I209</f>
        <v>0</v>
      </c>
      <c r="P209" s="2">
        <f>SUMIFS(Rotowire!W:W,Rotowire!$A:$A,'Master data'!$F209)*K209</f>
        <v>0</v>
      </c>
      <c r="Q209" s="2">
        <f>SUMIFS(Rotowire!Y:Y,Rotowire!$A:$A,'Master data'!$F209)*J209</f>
        <v>0</v>
      </c>
      <c r="R209" s="2">
        <f>SUMIFS(Rotowire!AB:AB,Rotowire!$A:$A,'Master data'!$F209)</f>
        <v>0</v>
      </c>
      <c r="S209" s="2">
        <f>SUMIFS(Rotowire!AC:AC,Rotowire!$A:$A,'Master data'!$F209)</f>
        <v>0</v>
      </c>
      <c r="T209" s="2">
        <f>INDEX('Team forecast'!D$3:D$22,MATCH($B209,'Team forecast'!$B$3:$B$22,0))</f>
        <v>1.1599999999999999</v>
      </c>
      <c r="U209" s="2">
        <f>INDEX('Team forecast'!E$3:E$22,MATCH($B209,'Team forecast'!$B$3:$B$22,0))</f>
        <v>1.5</v>
      </c>
      <c r="V209" s="2">
        <f>INDEX('Team forecast'!J$3:J$22,MATCH($B209,'Team forecast'!$B$3:$B$22,0))</f>
        <v>0.29099999999999998</v>
      </c>
      <c r="W209" s="2">
        <f>INDEX('Team forecast'!K$3:K$22,MATCH($B209,'Team forecast'!$B$3:$B$22,0))</f>
        <v>0.26269999999999999</v>
      </c>
      <c r="X209" s="2">
        <f>INDEX('Team forecast'!L$3:L$22,MATCH($B209,'Team forecast'!$B$3:$B$22,0))</f>
        <v>0.44640000000000002</v>
      </c>
      <c r="Y209" s="5">
        <f t="shared" si="213"/>
        <v>-5000</v>
      </c>
      <c r="Z209" s="5">
        <f t="shared" si="214"/>
        <v>0</v>
      </c>
      <c r="AA209" s="5">
        <f t="shared" si="215"/>
        <v>0</v>
      </c>
      <c r="AB209" s="5">
        <f t="shared" si="216"/>
        <v>0</v>
      </c>
      <c r="AC209" s="5">
        <f t="shared" si="217"/>
        <v>0</v>
      </c>
      <c r="AD209" s="5">
        <f t="shared" si="222"/>
        <v>0</v>
      </c>
      <c r="AE209" s="5">
        <f t="shared" si="223"/>
        <v>0</v>
      </c>
      <c r="AF209" s="5">
        <f t="shared" si="218"/>
        <v>0</v>
      </c>
      <c r="AG209" s="5">
        <f t="shared" si="219"/>
        <v>0</v>
      </c>
      <c r="AH209" s="5">
        <f t="shared" si="224"/>
        <v>0</v>
      </c>
      <c r="AI209" s="5">
        <f t="shared" si="225"/>
        <v>0</v>
      </c>
      <c r="AJ209" s="5">
        <f t="shared" si="226"/>
        <v>0</v>
      </c>
      <c r="AK209" s="5">
        <f t="shared" si="227"/>
        <v>0</v>
      </c>
      <c r="AL209" s="5">
        <f>IFERROR(SUM(Y209:AK209),-5000)*((Cockpit!$C$3)^0)</f>
        <v>-5000</v>
      </c>
      <c r="AM209" s="19">
        <f>INDEX('Team forecast'!$M$3:$AU$22,MATCH($B209,'Team forecast'!$B$3:$B$22,0),MATCH(AM$1,'Team forecast'!$M$2:$AU$2,0))</f>
        <v>0</v>
      </c>
      <c r="AN209" s="19">
        <f>INDEX('Team forecast'!$M$3:$AU$22,MATCH($B209,'Team forecast'!$B$3:$B$22,0),MATCH(AN$1,'Team forecast'!$M$2:$AU$2,0))</f>
        <v>0</v>
      </c>
      <c r="AO209" s="19">
        <f>INDEX('Team forecast'!$M$3:$AU$22,MATCH($B209,'Team forecast'!$B$3:$B$22,0),MATCH(AO$1,'Team forecast'!$M$2:$AU$2,0))</f>
        <v>0</v>
      </c>
      <c r="AP209" s="19">
        <f>INDEX('Team forecast'!$M$3:$AU$22,MATCH($B209,'Team forecast'!$B$3:$B$22,0),MATCH(AP$1,'Team forecast'!$M$2:$AU$2,0))</f>
        <v>0</v>
      </c>
      <c r="AQ209" s="5">
        <f t="shared" si="228"/>
        <v>-5000</v>
      </c>
      <c r="AR209" s="5">
        <f>INDEX('Team forecast'!$M$3:$AU$22,MATCH($B209,'Team forecast'!$B$3:$B$22,0),MATCH(AR$1,'Team forecast'!$M$2:$AU$2,0))*IF($Y209&gt;0,25000,0)</f>
        <v>0</v>
      </c>
      <c r="AS209" s="5">
        <f>INDEX('Team forecast'!$M$3:$AU$22,MATCH($B209,'Team forecast'!$B$3:$B$22,0),MATCH(AS$1,'Team forecast'!$M$2:$AU$2,0))*IF($Y209&gt;0,5000,0)</f>
        <v>0</v>
      </c>
      <c r="AT209" s="5">
        <f>INDEX('Team forecast'!$M$3:$AU$22,MATCH($B209,'Team forecast'!$B$3:$B$22,0),MATCH(AT$1,'Team forecast'!$M$2:$AU$2,0))*IF($Y209&gt;0,-15000,0)</f>
        <v>0</v>
      </c>
      <c r="AU209" s="5">
        <f t="shared" si="229"/>
        <v>0</v>
      </c>
      <c r="AV209" s="5">
        <f t="shared" si="230"/>
        <v>0</v>
      </c>
      <c r="AW209" s="5">
        <f t="shared" si="231"/>
        <v>0</v>
      </c>
      <c r="AX209" s="5">
        <f t="shared" si="232"/>
        <v>0</v>
      </c>
      <c r="AY209" s="5">
        <f t="shared" si="233"/>
        <v>0</v>
      </c>
      <c r="AZ209" s="5">
        <f t="shared" si="234"/>
        <v>0</v>
      </c>
      <c r="BA209" s="5">
        <f t="shared" si="235"/>
        <v>0</v>
      </c>
      <c r="BB209" s="5">
        <f t="shared" si="236"/>
        <v>0</v>
      </c>
      <c r="BC209" s="5">
        <f t="shared" si="237"/>
        <v>0</v>
      </c>
      <c r="BD209" s="5">
        <f>IFERROR(SUM(AR209:BC209),0)*((Cockpit!$C$3)^1)</f>
        <v>0</v>
      </c>
      <c r="BE209" s="19">
        <f>INDEX('Team forecast'!$M$3:$AU$22,MATCH($B209,'Team forecast'!$B$3:$B$22,0),MATCH(BE$1,'Team forecast'!$M$2:$AU$2,0))</f>
        <v>0</v>
      </c>
      <c r="BF209" s="19">
        <f>INDEX('Team forecast'!$M$3:$AU$22,MATCH($B209,'Team forecast'!$B$3:$B$22,0),MATCH(BF$1,'Team forecast'!$M$2:$AU$2,0))</f>
        <v>0</v>
      </c>
      <c r="BG209" s="19">
        <f>INDEX('Team forecast'!$M$3:$AU$22,MATCH($B209,'Team forecast'!$B$3:$B$22,0),MATCH(BG$1,'Team forecast'!$M$2:$AU$2,0))</f>
        <v>0</v>
      </c>
      <c r="BH209" s="19">
        <f>INDEX('Team forecast'!$M$3:$AU$22,MATCH($B209,'Team forecast'!$B$3:$B$22,0),MATCH(BH$1,'Team forecast'!$M$2:$AU$2,0))</f>
        <v>0</v>
      </c>
      <c r="BI209" s="5">
        <f t="shared" si="238"/>
        <v>-5000</v>
      </c>
      <c r="BJ209" s="5">
        <f>INDEX('Team forecast'!$M$3:$AU$22,MATCH($B209,'Team forecast'!$B$3:$B$22,0),MATCH(BJ$1,'Team forecast'!$M$2:$AU$2,0))*IF($Y209&gt;0,25000,0)</f>
        <v>0</v>
      </c>
      <c r="BK209" s="5">
        <f>INDEX('Team forecast'!$M$3:$AU$22,MATCH($B209,'Team forecast'!$B$3:$B$22,0),MATCH(BK$1,'Team forecast'!$M$2:$AU$2,0))*IF($Y209&gt;0,5000,0)</f>
        <v>0</v>
      </c>
      <c r="BL209" s="5">
        <f>INDEX('Team forecast'!$M$3:$AU$22,MATCH($B209,'Team forecast'!$B$3:$B$22,0),MATCH(BL$1,'Team forecast'!$M$2:$AU$2,0))*IF($Y209&gt;0,-15000,0)</f>
        <v>0</v>
      </c>
      <c r="BM209" s="5">
        <f t="shared" si="239"/>
        <v>0</v>
      </c>
      <c r="BN209" s="5">
        <f t="shared" si="240"/>
        <v>0</v>
      </c>
      <c r="BO209" s="5">
        <f t="shared" si="241"/>
        <v>0</v>
      </c>
      <c r="BP209" s="5">
        <f t="shared" si="242"/>
        <v>0</v>
      </c>
      <c r="BQ209" s="5">
        <f t="shared" si="243"/>
        <v>0</v>
      </c>
      <c r="BR209" s="5">
        <f t="shared" si="244"/>
        <v>0</v>
      </c>
      <c r="BS209" s="5">
        <f t="shared" si="245"/>
        <v>0</v>
      </c>
      <c r="BT209" s="5">
        <f t="shared" si="246"/>
        <v>0</v>
      </c>
      <c r="BU209" s="5">
        <f t="shared" si="247"/>
        <v>0</v>
      </c>
      <c r="BV209" s="5">
        <f>IFERROR(SUM(BJ209:BU209),0)*((Cockpit!$C$3)^2)</f>
        <v>0</v>
      </c>
      <c r="BW209" s="19">
        <f>INDEX('Team forecast'!$M$3:$AU$22,MATCH($B209,'Team forecast'!$B$3:$B$22,0),MATCH(BW$1,'Team forecast'!$M$2:$AU$2,0))</f>
        <v>0</v>
      </c>
      <c r="BX209" s="19">
        <f>INDEX('Team forecast'!$M$3:$AU$22,MATCH($B209,'Team forecast'!$B$3:$B$22,0),MATCH(BX$1,'Team forecast'!$M$2:$AU$2,0))</f>
        <v>0</v>
      </c>
      <c r="BY209" s="19">
        <f>INDEX('Team forecast'!$M$3:$AU$22,MATCH($B209,'Team forecast'!$B$3:$B$22,0),MATCH(BY$1,'Team forecast'!$M$2:$AU$2,0))</f>
        <v>0</v>
      </c>
      <c r="BZ209" s="19">
        <f>INDEX('Team forecast'!$M$3:$AU$22,MATCH($B209,'Team forecast'!$B$3:$B$22,0),MATCH(BZ$1,'Team forecast'!$M$2:$AU$2,0))</f>
        <v>0</v>
      </c>
      <c r="CA209" s="5">
        <f t="shared" si="248"/>
        <v>-5000</v>
      </c>
      <c r="CB209" s="5">
        <f>INDEX('Team forecast'!$M$3:$AU$22,MATCH($B209,'Team forecast'!$B$3:$B$22,0),MATCH(CB$1,'Team forecast'!$M$2:$AU$2,0))*IF($Y209&gt;0,25000,0)</f>
        <v>0</v>
      </c>
      <c r="CC209" s="5">
        <f>INDEX('Team forecast'!$M$3:$AU$22,MATCH($B209,'Team forecast'!$B$3:$B$22,0),MATCH(CC$1,'Team forecast'!$M$2:$AU$2,0))*IF($Y209&gt;0,5000,0)</f>
        <v>0</v>
      </c>
      <c r="CD209" s="5">
        <f>INDEX('Team forecast'!$M$3:$AU$22,MATCH($B209,'Team forecast'!$B$3:$B$22,0),MATCH(CD$1,'Team forecast'!$M$2:$AU$2,0))*IF($Y209&gt;0,-15000,0)</f>
        <v>0</v>
      </c>
      <c r="CE209" s="5">
        <f t="shared" si="249"/>
        <v>0</v>
      </c>
      <c r="CF209" s="5">
        <f t="shared" si="250"/>
        <v>0</v>
      </c>
      <c r="CG209" s="5">
        <f t="shared" si="251"/>
        <v>0</v>
      </c>
      <c r="CH209" s="5">
        <f t="shared" si="252"/>
        <v>0</v>
      </c>
      <c r="CI209" s="5">
        <f t="shared" si="253"/>
        <v>0</v>
      </c>
      <c r="CJ209" s="5">
        <f t="shared" si="254"/>
        <v>0</v>
      </c>
      <c r="CK209" s="5">
        <f t="shared" si="255"/>
        <v>0</v>
      </c>
      <c r="CL209" s="5">
        <f t="shared" si="256"/>
        <v>0</v>
      </c>
      <c r="CM209" s="5">
        <f t="shared" si="257"/>
        <v>0</v>
      </c>
      <c r="CN209" s="5">
        <f>IFERROR(SUM(CB209:CM209),0)*((Cockpit!$C$3)^3)</f>
        <v>0</v>
      </c>
      <c r="CO209" s="19">
        <f>INDEX('Team forecast'!$M$3:$AU$22,MATCH($B209,'Team forecast'!$B$3:$B$22,0),MATCH(CO$1,'Team forecast'!$M$2:$AU$2,0))</f>
        <v>0</v>
      </c>
      <c r="CP209" s="19">
        <f>INDEX('Team forecast'!$M$3:$AU$22,MATCH($B209,'Team forecast'!$B$3:$B$22,0),MATCH(CP$1,'Team forecast'!$M$2:$AU$2,0))</f>
        <v>0</v>
      </c>
      <c r="CQ209" s="19">
        <f>INDEX('Team forecast'!$M$3:$AU$22,MATCH($B209,'Team forecast'!$B$3:$B$22,0),MATCH(CQ$1,'Team forecast'!$M$2:$AU$2,0))</f>
        <v>0</v>
      </c>
      <c r="CR209" s="19">
        <f>INDEX('Team forecast'!$M$3:$AU$22,MATCH($B209,'Team forecast'!$B$3:$B$22,0),MATCH(CR$1,'Team forecast'!$M$2:$AU$2,0))</f>
        <v>0</v>
      </c>
      <c r="CS209" s="5">
        <f t="shared" si="258"/>
        <v>-5000</v>
      </c>
      <c r="CT209" s="5">
        <f>INDEX('Team forecast'!$M$3:$AU$22,MATCH($B209,'Team forecast'!$B$3:$B$22,0),MATCH(CT$1,'Team forecast'!$M$2:$AU$2,0))*IF($Y209&gt;0,25000,0)</f>
        <v>0</v>
      </c>
      <c r="CU209" s="5">
        <f>INDEX('Team forecast'!$M$3:$AU$22,MATCH($B209,'Team forecast'!$B$3:$B$22,0),MATCH(CU$1,'Team forecast'!$M$2:$AU$2,0))*IF($Y209&gt;0,5000,0)</f>
        <v>0</v>
      </c>
      <c r="CV209" s="5">
        <f>INDEX('Team forecast'!$M$3:$AU$22,MATCH($B209,'Team forecast'!$B$3:$B$22,0),MATCH(CV$1,'Team forecast'!$M$2:$AU$2,0))*IF($Y209&gt;0,-15000,0)</f>
        <v>0</v>
      </c>
      <c r="CW209" s="5">
        <f t="shared" si="259"/>
        <v>0</v>
      </c>
      <c r="CX209" s="5">
        <f t="shared" si="260"/>
        <v>0</v>
      </c>
      <c r="CY209" s="5">
        <f t="shared" si="261"/>
        <v>0</v>
      </c>
      <c r="CZ209" s="5">
        <f t="shared" si="262"/>
        <v>0</v>
      </c>
      <c r="DA209" s="5">
        <f t="shared" si="263"/>
        <v>0</v>
      </c>
      <c r="DB209" s="5">
        <f t="shared" si="264"/>
        <v>0</v>
      </c>
      <c r="DC209" s="5">
        <f t="shared" si="265"/>
        <v>0</v>
      </c>
      <c r="DD209" s="5">
        <f t="shared" si="266"/>
        <v>0</v>
      </c>
      <c r="DE209" s="5">
        <f t="shared" si="267"/>
        <v>0</v>
      </c>
      <c r="DF209" s="5">
        <f>IFERROR(SUM(CT209:DE209),0)*((Cockpit!$C$3)^4)</f>
        <v>0</v>
      </c>
      <c r="DG209" s="19">
        <f>INDEX('Team forecast'!$M$3:$AU$22,MATCH($B209,'Team forecast'!$B$3:$B$22,0),MATCH(DG$1,'Team forecast'!$M$2:$AU$2,0))</f>
        <v>0</v>
      </c>
      <c r="DH209" s="19">
        <f>INDEX('Team forecast'!$M$3:$AU$22,MATCH($B209,'Team forecast'!$B$3:$B$22,0),MATCH(DH$1,'Team forecast'!$M$2:$AU$2,0))</f>
        <v>0</v>
      </c>
      <c r="DI209" s="19">
        <f>INDEX('Team forecast'!$M$3:$AU$22,MATCH($B209,'Team forecast'!$B$3:$B$22,0),MATCH(DI$1,'Team forecast'!$M$2:$AU$2,0))</f>
        <v>0</v>
      </c>
      <c r="DJ209" s="19">
        <f>INDEX('Team forecast'!$M$3:$AU$22,MATCH($B209,'Team forecast'!$B$3:$B$22,0),MATCH(DJ$1,'Team forecast'!$M$2:$AU$2,0))</f>
        <v>0</v>
      </c>
      <c r="DK209" s="5">
        <f t="shared" si="268"/>
        <v>-5000</v>
      </c>
      <c r="DL209" s="5">
        <f>INDEX('Team forecast'!$M$3:$AU$22,MATCH($B209,'Team forecast'!$B$3:$B$22,0),MATCH(DL$1,'Team forecast'!$M$2:$AU$2,0))*IF($Y209&gt;0,25000,0)</f>
        <v>0</v>
      </c>
      <c r="DM209" s="5">
        <f>INDEX('Team forecast'!$M$3:$AU$22,MATCH($B209,'Team forecast'!$B$3:$B$22,0),MATCH(DM$1,'Team forecast'!$M$2:$AU$2,0))*IF($Y209&gt;0,5000,0)</f>
        <v>0</v>
      </c>
      <c r="DN209" s="5">
        <f>INDEX('Team forecast'!$M$3:$AU$22,MATCH($B209,'Team forecast'!$B$3:$B$22,0),MATCH(DN$1,'Team forecast'!$M$2:$AU$2,0))*IF($Y209&gt;0,-15000,0)</f>
        <v>0</v>
      </c>
      <c r="DO209" s="5">
        <f t="shared" si="269"/>
        <v>0</v>
      </c>
      <c r="DP209" s="5">
        <f t="shared" si="270"/>
        <v>0</v>
      </c>
      <c r="DQ209" s="5">
        <f t="shared" si="271"/>
        <v>0</v>
      </c>
      <c r="DR209" s="5">
        <f t="shared" si="272"/>
        <v>0</v>
      </c>
      <c r="DS209" s="5">
        <f t="shared" si="273"/>
        <v>0</v>
      </c>
      <c r="DT209" s="5">
        <f t="shared" si="274"/>
        <v>0</v>
      </c>
      <c r="DU209" s="5">
        <f t="shared" si="275"/>
        <v>0</v>
      </c>
      <c r="DV209" s="5">
        <f t="shared" si="276"/>
        <v>0</v>
      </c>
      <c r="DW209" s="5">
        <f t="shared" si="277"/>
        <v>0</v>
      </c>
      <c r="DX209" s="5">
        <f>IFERROR(SUM(DL209:DW209),0)*((Cockpit!$C$3)^5)</f>
        <v>0</v>
      </c>
      <c r="DY209" s="5">
        <f t="shared" si="278"/>
        <v>-5000</v>
      </c>
      <c r="DZ209" s="5" t="str">
        <f>IF(ISERROR(MATCH(A209,'Current squad'!B:B,0)),"No","Yes")</f>
        <v>No</v>
      </c>
      <c r="EA209" s="5" cm="1">
        <f t="array" ref="EA209">IFERROR(_xlfn.IFS(DZ209="Yes",0,DZ209="No",H209*1%),999999)</f>
        <v>35670</v>
      </c>
      <c r="EB209" s="5">
        <f t="shared" si="220"/>
        <v>3602670</v>
      </c>
      <c r="EC209" s="5">
        <f t="shared" si="279"/>
        <v>-40670</v>
      </c>
      <c r="ED209" s="1">
        <f t="shared" si="221"/>
        <v>-1.1401738155312587E-2</v>
      </c>
      <c r="EE209" s="5">
        <f>RANK(EC209,$EC$2:$EC$572)+COUNTIF($EC$2:EC209,EC209)-1</f>
        <v>425</v>
      </c>
      <c r="EF209" s="4">
        <f>RANK(ED209,$ED$2:$ED$572)+COUNTIF($ED$2:ED209,ED209)-1</f>
        <v>311</v>
      </c>
    </row>
    <row r="210" spans="1:136" x14ac:dyDescent="0.3">
      <c r="A210" t="str">
        <f>IF(Holdet.dk!A210&lt;&gt;"",Holdet.dk!A210,"")</f>
        <v>Darnell Furlong</v>
      </c>
      <c r="B210" t="str">
        <f>INDEX(Holdet.dk!B:B,MATCH($A210,Holdet.dk!$A:$A,0))</f>
        <v>West Bromwich</v>
      </c>
      <c r="C210" t="str">
        <f>INDEX(Holdet.dk!C:C,MATCH($A210,Holdet.dk!$A:$A,0))</f>
        <v>Defense</v>
      </c>
      <c r="D210" t="str">
        <f>INDEX(Holdet.dk!D:D,MATCH($A210,Holdet.dk!$A:$A,0))</f>
        <v>3.266.000</v>
      </c>
      <c r="E210" s="1">
        <f>IFERROR(_xlfn.NUMBERVALUE(INDEX(Holdet.dk!$E:$E,MATCH($A210,Holdet.dk!$A:$A,0)),","),0)</f>
        <v>2E-3</v>
      </c>
      <c r="F210" t="str">
        <f>IF(INDEX(Lookup!H:H,MATCH('Master data'!A210,Lookup!G:G,0))=0,A210,INDEX(Lookup!H:H,MATCH('Master data'!A210,Lookup!G:G,0)))</f>
        <v>Darnell Furlong</v>
      </c>
      <c r="G210" t="str">
        <f>IFERROR(INDEX(Lookup!B:B,MATCH(INDEX(Rotowire!C:C,MATCH(F210,Rotowire!A:A,0)),Lookup!D:D,0)),"")</f>
        <v>Leeds United</v>
      </c>
      <c r="H210" s="5">
        <f t="shared" si="212"/>
        <v>3266000</v>
      </c>
      <c r="I210" s="19">
        <f>IFERROR(INDEX('Team forecast'!$G$3:$I$22,MATCH($B210,'Team forecast'!$B$3:$B$22,0),MATCH(I$1,'Team forecast'!$G$2:$I$2,0)),0)</f>
        <v>1.1504424778761062</v>
      </c>
      <c r="J210" s="19">
        <f>IFERROR(INDEX('Team forecast'!$G$3:$I$22,MATCH($B210,'Team forecast'!$B$3:$B$22,0),MATCH(J$1,'Team forecast'!$G$2:$I$2,0)),0)</f>
        <v>0.79646017699115057</v>
      </c>
      <c r="K210" s="19">
        <f>IFERROR(INDEX('Team forecast'!$G$3:$I$22,MATCH($B210,'Team forecast'!$B$3:$B$22,0),MATCH(K$1,'Team forecast'!$G$2:$I$2,0)),0)</f>
        <v>2.0662361027698317</v>
      </c>
      <c r="L210">
        <f>SUMIFS(Rotowire!E:E,Rotowire!$A:$A,'Master data'!$F210)</f>
        <v>95</v>
      </c>
      <c r="M210" s="2">
        <f>SUMIFS(Rotowire!F:F,Rotowire!$A:$A,'Master data'!$F210)*I210</f>
        <v>3.4513274336283185E-2</v>
      </c>
      <c r="N210" s="2">
        <f>SUMIFS(Rotowire!G:G,Rotowire!$A:$A,'Master data'!$F210)*I210</f>
        <v>0.11504424778761063</v>
      </c>
      <c r="O210" s="2">
        <f>SUMIFS(Rotowire!I:I,Rotowire!$A:$A,'Master data'!$F210)*I210</f>
        <v>0.12654867256637167</v>
      </c>
      <c r="P210" s="2">
        <f>SUMIFS(Rotowire!W:W,Rotowire!$A:$A,'Master data'!$F210)*K210</f>
        <v>0.16529888822158653</v>
      </c>
      <c r="Q210" s="2">
        <f>SUMIFS(Rotowire!Y:Y,Rotowire!$A:$A,'Master data'!$F210)*J210</f>
        <v>0</v>
      </c>
      <c r="R210" s="2">
        <f>SUMIFS(Rotowire!AB:AB,Rotowire!$A:$A,'Master data'!$F210)</f>
        <v>0.15</v>
      </c>
      <c r="S210" s="2">
        <f>SUMIFS(Rotowire!AC:AC,Rotowire!$A:$A,'Master data'!$F210)</f>
        <v>0.01</v>
      </c>
      <c r="T210" s="2">
        <f>INDEX('Team forecast'!D$3:D$22,MATCH($B210,'Team forecast'!$B$3:$B$22,0))</f>
        <v>1.3</v>
      </c>
      <c r="U210" s="2">
        <f>INDEX('Team forecast'!E$3:E$22,MATCH($B210,'Team forecast'!$B$3:$B$22,0))</f>
        <v>1.8</v>
      </c>
      <c r="V210" s="2">
        <f>INDEX('Team forecast'!J$3:J$22,MATCH($B210,'Team forecast'!$B$3:$B$22,0))</f>
        <v>0.27679999999999999</v>
      </c>
      <c r="W210" s="2">
        <f>INDEX('Team forecast'!K$3:K$22,MATCH($B210,'Team forecast'!$B$3:$B$22,0))</f>
        <v>0.23730000000000001</v>
      </c>
      <c r="X210" s="2">
        <f>INDEX('Team forecast'!L$3:L$22,MATCH($B210,'Team forecast'!$B$3:$B$22,0))</f>
        <v>0.4859</v>
      </c>
      <c r="Y210" s="5">
        <f t="shared" si="213"/>
        <v>7000</v>
      </c>
      <c r="Z210" s="5">
        <f t="shared" si="214"/>
        <v>6920</v>
      </c>
      <c r="AA210" s="5">
        <f t="shared" si="215"/>
        <v>1186.5</v>
      </c>
      <c r="AB210" s="5">
        <f t="shared" si="216"/>
        <v>-7288.5</v>
      </c>
      <c r="AC210" s="5">
        <f t="shared" si="217"/>
        <v>5176.9911504424781</v>
      </c>
      <c r="AD210" s="5">
        <f t="shared" si="222"/>
        <v>5752.2123893805319</v>
      </c>
      <c r="AE210" s="5">
        <f t="shared" si="223"/>
        <v>1265.4867256637167</v>
      </c>
      <c r="AF210" s="5">
        <f t="shared" si="218"/>
        <v>8264.9444110793265</v>
      </c>
      <c r="AG210" s="5">
        <f t="shared" si="219"/>
        <v>0</v>
      </c>
      <c r="AH210" s="5">
        <f t="shared" si="224"/>
        <v>-3000</v>
      </c>
      <c r="AI210" s="5">
        <f t="shared" si="225"/>
        <v>-500</v>
      </c>
      <c r="AJ210" s="5">
        <f t="shared" si="226"/>
        <v>13000</v>
      </c>
      <c r="AK210" s="5">
        <f t="shared" si="227"/>
        <v>-14400</v>
      </c>
      <c r="AL210" s="5">
        <f>IFERROR(SUM(Y210:AK210),-5000)*((Cockpit!$C$3)^0)</f>
        <v>23377.634676566056</v>
      </c>
      <c r="AM210" s="19">
        <f>INDEX('Team forecast'!$M$3:$AU$22,MATCH($B210,'Team forecast'!$B$3:$B$22,0),MATCH(AM$1,'Team forecast'!$M$2:$AU$2,0))</f>
        <v>0</v>
      </c>
      <c r="AN210" s="19">
        <f>INDEX('Team forecast'!$M$3:$AU$22,MATCH($B210,'Team forecast'!$B$3:$B$22,0),MATCH(AN$1,'Team forecast'!$M$2:$AU$2,0))</f>
        <v>0</v>
      </c>
      <c r="AO210" s="19">
        <f>INDEX('Team forecast'!$M$3:$AU$22,MATCH($B210,'Team forecast'!$B$3:$B$22,0),MATCH(AO$1,'Team forecast'!$M$2:$AU$2,0))</f>
        <v>0</v>
      </c>
      <c r="AP210" s="19">
        <f>INDEX('Team forecast'!$M$3:$AU$22,MATCH($B210,'Team forecast'!$B$3:$B$22,0),MATCH(AP$1,'Team forecast'!$M$2:$AU$2,0))</f>
        <v>0</v>
      </c>
      <c r="AQ210" s="5">
        <f t="shared" si="228"/>
        <v>7000</v>
      </c>
      <c r="AR210" s="5">
        <f>INDEX('Team forecast'!$M$3:$AU$22,MATCH($B210,'Team forecast'!$B$3:$B$22,0),MATCH(AR$1,'Team forecast'!$M$2:$AU$2,0))*IF($Y210&gt;0,25000,0)</f>
        <v>0</v>
      </c>
      <c r="AS210" s="5">
        <f>INDEX('Team forecast'!$M$3:$AU$22,MATCH($B210,'Team forecast'!$B$3:$B$22,0),MATCH(AS$1,'Team forecast'!$M$2:$AU$2,0))*IF($Y210&gt;0,5000,0)</f>
        <v>0</v>
      </c>
      <c r="AT210" s="5">
        <f>INDEX('Team forecast'!$M$3:$AU$22,MATCH($B210,'Team forecast'!$B$3:$B$22,0),MATCH(AT$1,'Team forecast'!$M$2:$AU$2,0))*IF($Y210&gt;0,-15000,0)</f>
        <v>0</v>
      </c>
      <c r="AU210" s="5">
        <f t="shared" si="229"/>
        <v>0</v>
      </c>
      <c r="AV210" s="5">
        <f t="shared" si="230"/>
        <v>0</v>
      </c>
      <c r="AW210" s="5">
        <f t="shared" si="231"/>
        <v>0</v>
      </c>
      <c r="AX210" s="5">
        <f t="shared" si="232"/>
        <v>0</v>
      </c>
      <c r="AY210" s="5">
        <f t="shared" si="233"/>
        <v>0</v>
      </c>
      <c r="AZ210" s="5">
        <f t="shared" si="234"/>
        <v>-3000</v>
      </c>
      <c r="BA210" s="5">
        <f t="shared" si="235"/>
        <v>-500</v>
      </c>
      <c r="BB210" s="5">
        <f t="shared" si="236"/>
        <v>0</v>
      </c>
      <c r="BC210" s="5">
        <f t="shared" si="237"/>
        <v>0</v>
      </c>
      <c r="BD210" s="5">
        <f>IFERROR(SUM(AR210:BC210),0)*((Cockpit!$C$3)^1)</f>
        <v>-2450</v>
      </c>
      <c r="BE210" s="19">
        <f>INDEX('Team forecast'!$M$3:$AU$22,MATCH($B210,'Team forecast'!$B$3:$B$22,0),MATCH(BE$1,'Team forecast'!$M$2:$AU$2,0))</f>
        <v>0</v>
      </c>
      <c r="BF210" s="19">
        <f>INDEX('Team forecast'!$M$3:$AU$22,MATCH($B210,'Team forecast'!$B$3:$B$22,0),MATCH(BF$1,'Team forecast'!$M$2:$AU$2,0))</f>
        <v>0</v>
      </c>
      <c r="BG210" s="19">
        <f>INDEX('Team forecast'!$M$3:$AU$22,MATCH($B210,'Team forecast'!$B$3:$B$22,0),MATCH(BG$1,'Team forecast'!$M$2:$AU$2,0))</f>
        <v>0</v>
      </c>
      <c r="BH210" s="19">
        <f>INDEX('Team forecast'!$M$3:$AU$22,MATCH($B210,'Team forecast'!$B$3:$B$22,0),MATCH(BH$1,'Team forecast'!$M$2:$AU$2,0))</f>
        <v>0</v>
      </c>
      <c r="BI210" s="5">
        <f t="shared" si="238"/>
        <v>7000</v>
      </c>
      <c r="BJ210" s="5">
        <f>INDEX('Team forecast'!$M$3:$AU$22,MATCH($B210,'Team forecast'!$B$3:$B$22,0),MATCH(BJ$1,'Team forecast'!$M$2:$AU$2,0))*IF($Y210&gt;0,25000,0)</f>
        <v>0</v>
      </c>
      <c r="BK210" s="5">
        <f>INDEX('Team forecast'!$M$3:$AU$22,MATCH($B210,'Team forecast'!$B$3:$B$22,0),MATCH(BK$1,'Team forecast'!$M$2:$AU$2,0))*IF($Y210&gt;0,5000,0)</f>
        <v>0</v>
      </c>
      <c r="BL210" s="5">
        <f>INDEX('Team forecast'!$M$3:$AU$22,MATCH($B210,'Team forecast'!$B$3:$B$22,0),MATCH(BL$1,'Team forecast'!$M$2:$AU$2,0))*IF($Y210&gt;0,-15000,0)</f>
        <v>0</v>
      </c>
      <c r="BM210" s="5">
        <f t="shared" si="239"/>
        <v>0</v>
      </c>
      <c r="BN210" s="5">
        <f t="shared" si="240"/>
        <v>0</v>
      </c>
      <c r="BO210" s="5">
        <f t="shared" si="241"/>
        <v>0</v>
      </c>
      <c r="BP210" s="5">
        <f t="shared" si="242"/>
        <v>0</v>
      </c>
      <c r="BQ210" s="5">
        <f t="shared" si="243"/>
        <v>0</v>
      </c>
      <c r="BR210" s="5">
        <f t="shared" si="244"/>
        <v>-3000</v>
      </c>
      <c r="BS210" s="5">
        <f t="shared" si="245"/>
        <v>-500</v>
      </c>
      <c r="BT210" s="5">
        <f t="shared" si="246"/>
        <v>0</v>
      </c>
      <c r="BU210" s="5">
        <f t="shared" si="247"/>
        <v>0</v>
      </c>
      <c r="BV210" s="5">
        <f>IFERROR(SUM(BJ210:BU210),0)*((Cockpit!$C$3)^2)</f>
        <v>-1714.9999999999998</v>
      </c>
      <c r="BW210" s="19">
        <f>INDEX('Team forecast'!$M$3:$AU$22,MATCH($B210,'Team forecast'!$B$3:$B$22,0),MATCH(BW$1,'Team forecast'!$M$2:$AU$2,0))</f>
        <v>0</v>
      </c>
      <c r="BX210" s="19">
        <f>INDEX('Team forecast'!$M$3:$AU$22,MATCH($B210,'Team forecast'!$B$3:$B$22,0),MATCH(BX$1,'Team forecast'!$M$2:$AU$2,0))</f>
        <v>0</v>
      </c>
      <c r="BY210" s="19">
        <f>INDEX('Team forecast'!$M$3:$AU$22,MATCH($B210,'Team forecast'!$B$3:$B$22,0),MATCH(BY$1,'Team forecast'!$M$2:$AU$2,0))</f>
        <v>0</v>
      </c>
      <c r="BZ210" s="19">
        <f>INDEX('Team forecast'!$M$3:$AU$22,MATCH($B210,'Team forecast'!$B$3:$B$22,0),MATCH(BZ$1,'Team forecast'!$M$2:$AU$2,0))</f>
        <v>0</v>
      </c>
      <c r="CA210" s="5">
        <f t="shared" si="248"/>
        <v>7000</v>
      </c>
      <c r="CB210" s="5">
        <f>INDEX('Team forecast'!$M$3:$AU$22,MATCH($B210,'Team forecast'!$B$3:$B$22,0),MATCH(CB$1,'Team forecast'!$M$2:$AU$2,0))*IF($Y210&gt;0,25000,0)</f>
        <v>0</v>
      </c>
      <c r="CC210" s="5">
        <f>INDEX('Team forecast'!$M$3:$AU$22,MATCH($B210,'Team forecast'!$B$3:$B$22,0),MATCH(CC$1,'Team forecast'!$M$2:$AU$2,0))*IF($Y210&gt;0,5000,0)</f>
        <v>0</v>
      </c>
      <c r="CD210" s="5">
        <f>INDEX('Team forecast'!$M$3:$AU$22,MATCH($B210,'Team forecast'!$B$3:$B$22,0),MATCH(CD$1,'Team forecast'!$M$2:$AU$2,0))*IF($Y210&gt;0,-15000,0)</f>
        <v>0</v>
      </c>
      <c r="CE210" s="5">
        <f t="shared" si="249"/>
        <v>0</v>
      </c>
      <c r="CF210" s="5">
        <f t="shared" si="250"/>
        <v>0</v>
      </c>
      <c r="CG210" s="5">
        <f t="shared" si="251"/>
        <v>0</v>
      </c>
      <c r="CH210" s="5">
        <f t="shared" si="252"/>
        <v>0</v>
      </c>
      <c r="CI210" s="5">
        <f t="shared" si="253"/>
        <v>0</v>
      </c>
      <c r="CJ210" s="5">
        <f t="shared" si="254"/>
        <v>-3000</v>
      </c>
      <c r="CK210" s="5">
        <f t="shared" si="255"/>
        <v>-500</v>
      </c>
      <c r="CL210" s="5">
        <f t="shared" si="256"/>
        <v>0</v>
      </c>
      <c r="CM210" s="5">
        <f t="shared" si="257"/>
        <v>0</v>
      </c>
      <c r="CN210" s="5">
        <f>IFERROR(SUM(CB210:CM210),0)*((Cockpit!$C$3)^3)</f>
        <v>-1200.4999999999998</v>
      </c>
      <c r="CO210" s="19">
        <f>INDEX('Team forecast'!$M$3:$AU$22,MATCH($B210,'Team forecast'!$B$3:$B$22,0),MATCH(CO$1,'Team forecast'!$M$2:$AU$2,0))</f>
        <v>0</v>
      </c>
      <c r="CP210" s="19">
        <f>INDEX('Team forecast'!$M$3:$AU$22,MATCH($B210,'Team forecast'!$B$3:$B$22,0),MATCH(CP$1,'Team forecast'!$M$2:$AU$2,0))</f>
        <v>0</v>
      </c>
      <c r="CQ210" s="19">
        <f>INDEX('Team forecast'!$M$3:$AU$22,MATCH($B210,'Team forecast'!$B$3:$B$22,0),MATCH(CQ$1,'Team forecast'!$M$2:$AU$2,0))</f>
        <v>0</v>
      </c>
      <c r="CR210" s="19">
        <f>INDEX('Team forecast'!$M$3:$AU$22,MATCH($B210,'Team forecast'!$B$3:$B$22,0),MATCH(CR$1,'Team forecast'!$M$2:$AU$2,0))</f>
        <v>0</v>
      </c>
      <c r="CS210" s="5">
        <f t="shared" si="258"/>
        <v>7000</v>
      </c>
      <c r="CT210" s="5">
        <f>INDEX('Team forecast'!$M$3:$AU$22,MATCH($B210,'Team forecast'!$B$3:$B$22,0),MATCH(CT$1,'Team forecast'!$M$2:$AU$2,0))*IF($Y210&gt;0,25000,0)</f>
        <v>0</v>
      </c>
      <c r="CU210" s="5">
        <f>INDEX('Team forecast'!$M$3:$AU$22,MATCH($B210,'Team forecast'!$B$3:$B$22,0),MATCH(CU$1,'Team forecast'!$M$2:$AU$2,0))*IF($Y210&gt;0,5000,0)</f>
        <v>0</v>
      </c>
      <c r="CV210" s="5">
        <f>INDEX('Team forecast'!$M$3:$AU$22,MATCH($B210,'Team forecast'!$B$3:$B$22,0),MATCH(CV$1,'Team forecast'!$M$2:$AU$2,0))*IF($Y210&gt;0,-15000,0)</f>
        <v>0</v>
      </c>
      <c r="CW210" s="5">
        <f t="shared" si="259"/>
        <v>0</v>
      </c>
      <c r="CX210" s="5">
        <f t="shared" si="260"/>
        <v>0</v>
      </c>
      <c r="CY210" s="5">
        <f t="shared" si="261"/>
        <v>0</v>
      </c>
      <c r="CZ210" s="5">
        <f t="shared" si="262"/>
        <v>0</v>
      </c>
      <c r="DA210" s="5">
        <f t="shared" si="263"/>
        <v>0</v>
      </c>
      <c r="DB210" s="5">
        <f t="shared" si="264"/>
        <v>-3000</v>
      </c>
      <c r="DC210" s="5">
        <f t="shared" si="265"/>
        <v>-500</v>
      </c>
      <c r="DD210" s="5">
        <f t="shared" si="266"/>
        <v>0</v>
      </c>
      <c r="DE210" s="5">
        <f t="shared" si="267"/>
        <v>0</v>
      </c>
      <c r="DF210" s="5">
        <f>IFERROR(SUM(CT210:DE210),0)*((Cockpit!$C$3)^4)</f>
        <v>-840.34999999999968</v>
      </c>
      <c r="DG210" s="19">
        <f>INDEX('Team forecast'!$M$3:$AU$22,MATCH($B210,'Team forecast'!$B$3:$B$22,0),MATCH(DG$1,'Team forecast'!$M$2:$AU$2,0))</f>
        <v>0</v>
      </c>
      <c r="DH210" s="19">
        <f>INDEX('Team forecast'!$M$3:$AU$22,MATCH($B210,'Team forecast'!$B$3:$B$22,0),MATCH(DH$1,'Team forecast'!$M$2:$AU$2,0))</f>
        <v>0</v>
      </c>
      <c r="DI210" s="19">
        <f>INDEX('Team forecast'!$M$3:$AU$22,MATCH($B210,'Team forecast'!$B$3:$B$22,0),MATCH(DI$1,'Team forecast'!$M$2:$AU$2,0))</f>
        <v>0</v>
      </c>
      <c r="DJ210" s="19">
        <f>INDEX('Team forecast'!$M$3:$AU$22,MATCH($B210,'Team forecast'!$B$3:$B$22,0),MATCH(DJ$1,'Team forecast'!$M$2:$AU$2,0))</f>
        <v>0</v>
      </c>
      <c r="DK210" s="5">
        <f t="shared" si="268"/>
        <v>7000</v>
      </c>
      <c r="DL210" s="5">
        <f>INDEX('Team forecast'!$M$3:$AU$22,MATCH($B210,'Team forecast'!$B$3:$B$22,0),MATCH(DL$1,'Team forecast'!$M$2:$AU$2,0))*IF($Y210&gt;0,25000,0)</f>
        <v>0</v>
      </c>
      <c r="DM210" s="5">
        <f>INDEX('Team forecast'!$M$3:$AU$22,MATCH($B210,'Team forecast'!$B$3:$B$22,0),MATCH(DM$1,'Team forecast'!$M$2:$AU$2,0))*IF($Y210&gt;0,5000,0)</f>
        <v>0</v>
      </c>
      <c r="DN210" s="5">
        <f>INDEX('Team forecast'!$M$3:$AU$22,MATCH($B210,'Team forecast'!$B$3:$B$22,0),MATCH(DN$1,'Team forecast'!$M$2:$AU$2,0))*IF($Y210&gt;0,-15000,0)</f>
        <v>0</v>
      </c>
      <c r="DO210" s="5">
        <f t="shared" si="269"/>
        <v>0</v>
      </c>
      <c r="DP210" s="5">
        <f t="shared" si="270"/>
        <v>0</v>
      </c>
      <c r="DQ210" s="5">
        <f t="shared" si="271"/>
        <v>0</v>
      </c>
      <c r="DR210" s="5">
        <f t="shared" si="272"/>
        <v>0</v>
      </c>
      <c r="DS210" s="5">
        <f t="shared" si="273"/>
        <v>0</v>
      </c>
      <c r="DT210" s="5">
        <f t="shared" si="274"/>
        <v>-3000</v>
      </c>
      <c r="DU210" s="5">
        <f t="shared" si="275"/>
        <v>-500</v>
      </c>
      <c r="DV210" s="5">
        <f t="shared" si="276"/>
        <v>0</v>
      </c>
      <c r="DW210" s="5">
        <f t="shared" si="277"/>
        <v>0</v>
      </c>
      <c r="DX210" s="5">
        <f>IFERROR(SUM(DL210:DW210),0)*((Cockpit!$C$3)^5)</f>
        <v>-588.24499999999978</v>
      </c>
      <c r="DY210" s="5">
        <f t="shared" si="278"/>
        <v>16583.539676566059</v>
      </c>
      <c r="DZ210" s="5" t="str">
        <f>IF(ISERROR(MATCH(A210,'Current squad'!B:B,0)),"No","Yes")</f>
        <v>No</v>
      </c>
      <c r="EA210" s="5" cm="1">
        <f t="array" ref="EA210">IFERROR(_xlfn.IFS(DZ210="Yes",0,DZ210="No",H210*1%),999999)</f>
        <v>32660</v>
      </c>
      <c r="EB210" s="5">
        <f t="shared" si="220"/>
        <v>3298660</v>
      </c>
      <c r="EC210" s="5">
        <f t="shared" si="279"/>
        <v>-16076.460323433941</v>
      </c>
      <c r="ED210" s="1">
        <f t="shared" si="221"/>
        <v>-4.9223699704329278E-3</v>
      </c>
      <c r="EE210" s="5">
        <f>RANK(EC210,$EC$2:$EC$572)+COUNTIF($EC$2:EC210,EC210)-1</f>
        <v>130</v>
      </c>
      <c r="EF210" s="4">
        <f>RANK(ED210,$ED$2:$ED$572)+COUNTIF($ED$2:ED210,ED210)-1</f>
        <v>146</v>
      </c>
    </row>
    <row r="211" spans="1:136" x14ac:dyDescent="0.3">
      <c r="A211" t="str">
        <f>IF(Holdet.dk!A211&lt;&gt;"",Holdet.dk!A211,"")</f>
        <v>Jack Butland</v>
      </c>
      <c r="B211" t="str">
        <f>INDEX(Holdet.dk!B:B,MATCH($A211,Holdet.dk!$A:$A,0))</f>
        <v>Crystal Palace</v>
      </c>
      <c r="C211" t="str">
        <f>INDEX(Holdet.dk!C:C,MATCH($A211,Holdet.dk!$A:$A,0))</f>
        <v>Goalkeeper</v>
      </c>
      <c r="D211" t="str">
        <f>INDEX(Holdet.dk!D:D,MATCH($A211,Holdet.dk!$A:$A,0))</f>
        <v>3.466.000</v>
      </c>
      <c r="E211" s="1">
        <f>IFERROR(_xlfn.NUMBERVALUE(INDEX(Holdet.dk!$E:$E,MATCH($A211,Holdet.dk!$A:$A,0)),","),0)</f>
        <v>1E-3</v>
      </c>
      <c r="F211" t="str">
        <f>IF(INDEX(Lookup!H:H,MATCH('Master data'!A211,Lookup!G:G,0))=0,A211,INDEX(Lookup!H:H,MATCH('Master data'!A211,Lookup!G:G,0)))</f>
        <v>Jack Butland</v>
      </c>
      <c r="G211" t="str">
        <f>IFERROR(INDEX(Lookup!B:B,MATCH(INDEX(Rotowire!C:C,MATCH(F211,Rotowire!A:A,0)),Lookup!D:D,0)),"")</f>
        <v/>
      </c>
      <c r="H211" s="5">
        <f t="shared" si="212"/>
        <v>3466000</v>
      </c>
      <c r="I211" s="19">
        <f>IFERROR(INDEX('Team forecast'!$G$3:$I$22,MATCH($B211,'Team forecast'!$B$3:$B$22,0),MATCH(I$1,'Team forecast'!$G$2:$I$2,0)),0)</f>
        <v>0.66666666666666652</v>
      </c>
      <c r="J211" s="19">
        <f>IFERROR(INDEX('Team forecast'!$G$3:$I$22,MATCH($B211,'Team forecast'!$B$3:$B$22,0),MATCH(J$1,'Team forecast'!$G$2:$I$2,0)),0)</f>
        <v>1.0823529411764703</v>
      </c>
      <c r="K211" s="19">
        <f>IFERROR(INDEX('Team forecast'!$G$3:$I$22,MATCH($B211,'Team forecast'!$B$3:$B$22,0),MATCH(K$1,'Team forecast'!$G$2:$I$2,0)),0)</f>
        <v>1.2658353671928146</v>
      </c>
      <c r="L211">
        <f>SUMIFS(Rotowire!E:E,Rotowire!$A:$A,'Master data'!$F211)</f>
        <v>0</v>
      </c>
      <c r="M211" s="2">
        <f>SUMIFS(Rotowire!F:F,Rotowire!$A:$A,'Master data'!$F211)*I211</f>
        <v>0</v>
      </c>
      <c r="N211" s="2">
        <f>SUMIFS(Rotowire!G:G,Rotowire!$A:$A,'Master data'!$F211)*I211</f>
        <v>0</v>
      </c>
      <c r="O211" s="2">
        <f>SUMIFS(Rotowire!I:I,Rotowire!$A:$A,'Master data'!$F211)*I211</f>
        <v>0</v>
      </c>
      <c r="P211" s="2">
        <f>SUMIFS(Rotowire!W:W,Rotowire!$A:$A,'Master data'!$F211)*K211</f>
        <v>0</v>
      </c>
      <c r="Q211" s="2">
        <f>SUMIFS(Rotowire!Y:Y,Rotowire!$A:$A,'Master data'!$F211)*J211</f>
        <v>0</v>
      </c>
      <c r="R211" s="2">
        <f>SUMIFS(Rotowire!AB:AB,Rotowire!$A:$A,'Master data'!$F211)</f>
        <v>0</v>
      </c>
      <c r="S211" s="2">
        <f>SUMIFS(Rotowire!AC:AC,Rotowire!$A:$A,'Master data'!$F211)</f>
        <v>0</v>
      </c>
      <c r="T211" s="2">
        <f>INDEX('Team forecast'!D$3:D$22,MATCH($B211,'Team forecast'!$B$3:$B$22,0))</f>
        <v>0.5</v>
      </c>
      <c r="U211" s="2">
        <f>INDEX('Team forecast'!E$3:E$22,MATCH($B211,'Team forecast'!$B$3:$B$22,0))</f>
        <v>2.76</v>
      </c>
      <c r="V211" s="2">
        <f>INDEX('Team forecast'!J$3:J$22,MATCH($B211,'Team forecast'!$B$3:$B$22,0))</f>
        <v>4.4699999999999997E-2</v>
      </c>
      <c r="W211" s="2">
        <f>INDEX('Team forecast'!K$3:K$22,MATCH($B211,'Team forecast'!$B$3:$B$22,0))</f>
        <v>0.1164</v>
      </c>
      <c r="X211" s="2">
        <f>INDEX('Team forecast'!L$3:L$22,MATCH($B211,'Team forecast'!$B$3:$B$22,0))</f>
        <v>0.83899999999999997</v>
      </c>
      <c r="Y211" s="5">
        <f t="shared" si="213"/>
        <v>-5000</v>
      </c>
      <c r="Z211" s="5">
        <f t="shared" si="214"/>
        <v>0</v>
      </c>
      <c r="AA211" s="5">
        <f t="shared" si="215"/>
        <v>0</v>
      </c>
      <c r="AB211" s="5">
        <f t="shared" si="216"/>
        <v>0</v>
      </c>
      <c r="AC211" s="5">
        <f t="shared" si="217"/>
        <v>0</v>
      </c>
      <c r="AD211" s="5">
        <f t="shared" si="222"/>
        <v>0</v>
      </c>
      <c r="AE211" s="5">
        <f t="shared" si="223"/>
        <v>0</v>
      </c>
      <c r="AF211" s="5">
        <f t="shared" si="218"/>
        <v>0</v>
      </c>
      <c r="AG211" s="5">
        <f t="shared" si="219"/>
        <v>0</v>
      </c>
      <c r="AH211" s="5">
        <f t="shared" si="224"/>
        <v>0</v>
      </c>
      <c r="AI211" s="5">
        <f t="shared" si="225"/>
        <v>0</v>
      </c>
      <c r="AJ211" s="5">
        <f t="shared" si="226"/>
        <v>0</v>
      </c>
      <c r="AK211" s="5">
        <f t="shared" si="227"/>
        <v>0</v>
      </c>
      <c r="AL211" s="5">
        <f>IFERROR(SUM(Y211:AK211),-5000)*((Cockpit!$C$3)^0)</f>
        <v>-5000</v>
      </c>
      <c r="AM211" s="19">
        <f>INDEX('Team forecast'!$M$3:$AU$22,MATCH($B211,'Team forecast'!$B$3:$B$22,0),MATCH(AM$1,'Team forecast'!$M$2:$AU$2,0))</f>
        <v>0</v>
      </c>
      <c r="AN211" s="19">
        <f>INDEX('Team forecast'!$M$3:$AU$22,MATCH($B211,'Team forecast'!$B$3:$B$22,0),MATCH(AN$1,'Team forecast'!$M$2:$AU$2,0))</f>
        <v>0</v>
      </c>
      <c r="AO211" s="19">
        <f>INDEX('Team forecast'!$M$3:$AU$22,MATCH($B211,'Team forecast'!$B$3:$B$22,0),MATCH(AO$1,'Team forecast'!$M$2:$AU$2,0))</f>
        <v>0</v>
      </c>
      <c r="AP211" s="19">
        <f>INDEX('Team forecast'!$M$3:$AU$22,MATCH($B211,'Team forecast'!$B$3:$B$22,0),MATCH(AP$1,'Team forecast'!$M$2:$AU$2,0))</f>
        <v>0</v>
      </c>
      <c r="AQ211" s="5">
        <f t="shared" si="228"/>
        <v>-5000</v>
      </c>
      <c r="AR211" s="5">
        <f>INDEX('Team forecast'!$M$3:$AU$22,MATCH($B211,'Team forecast'!$B$3:$B$22,0),MATCH(AR$1,'Team forecast'!$M$2:$AU$2,0))*IF($Y211&gt;0,25000,0)</f>
        <v>0</v>
      </c>
      <c r="AS211" s="5">
        <f>INDEX('Team forecast'!$M$3:$AU$22,MATCH($B211,'Team forecast'!$B$3:$B$22,0),MATCH(AS$1,'Team forecast'!$M$2:$AU$2,0))*IF($Y211&gt;0,5000,0)</f>
        <v>0</v>
      </c>
      <c r="AT211" s="5">
        <f>INDEX('Team forecast'!$M$3:$AU$22,MATCH($B211,'Team forecast'!$B$3:$B$22,0),MATCH(AT$1,'Team forecast'!$M$2:$AU$2,0))*IF($Y211&gt;0,-15000,0)</f>
        <v>0</v>
      </c>
      <c r="AU211" s="5">
        <f t="shared" si="229"/>
        <v>0</v>
      </c>
      <c r="AV211" s="5">
        <f t="shared" si="230"/>
        <v>0</v>
      </c>
      <c r="AW211" s="5">
        <f t="shared" si="231"/>
        <v>0</v>
      </c>
      <c r="AX211" s="5">
        <f t="shared" si="232"/>
        <v>0</v>
      </c>
      <c r="AY211" s="5">
        <f t="shared" si="233"/>
        <v>0</v>
      </c>
      <c r="AZ211" s="5">
        <f t="shared" si="234"/>
        <v>0</v>
      </c>
      <c r="BA211" s="5">
        <f t="shared" si="235"/>
        <v>0</v>
      </c>
      <c r="BB211" s="5">
        <f t="shared" si="236"/>
        <v>0</v>
      </c>
      <c r="BC211" s="5">
        <f t="shared" si="237"/>
        <v>0</v>
      </c>
      <c r="BD211" s="5">
        <f>IFERROR(SUM(AR211:BC211),0)*((Cockpit!$C$3)^1)</f>
        <v>0</v>
      </c>
      <c r="BE211" s="19">
        <f>INDEX('Team forecast'!$M$3:$AU$22,MATCH($B211,'Team forecast'!$B$3:$B$22,0),MATCH(BE$1,'Team forecast'!$M$2:$AU$2,0))</f>
        <v>0</v>
      </c>
      <c r="BF211" s="19">
        <f>INDEX('Team forecast'!$M$3:$AU$22,MATCH($B211,'Team forecast'!$B$3:$B$22,0),MATCH(BF$1,'Team forecast'!$M$2:$AU$2,0))</f>
        <v>0</v>
      </c>
      <c r="BG211" s="19">
        <f>INDEX('Team forecast'!$M$3:$AU$22,MATCH($B211,'Team forecast'!$B$3:$B$22,0),MATCH(BG$1,'Team forecast'!$M$2:$AU$2,0))</f>
        <v>0</v>
      </c>
      <c r="BH211" s="19">
        <f>INDEX('Team forecast'!$M$3:$AU$22,MATCH($B211,'Team forecast'!$B$3:$B$22,0),MATCH(BH$1,'Team forecast'!$M$2:$AU$2,0))</f>
        <v>0</v>
      </c>
      <c r="BI211" s="5">
        <f t="shared" si="238"/>
        <v>-5000</v>
      </c>
      <c r="BJ211" s="5">
        <f>INDEX('Team forecast'!$M$3:$AU$22,MATCH($B211,'Team forecast'!$B$3:$B$22,0),MATCH(BJ$1,'Team forecast'!$M$2:$AU$2,0))*IF($Y211&gt;0,25000,0)</f>
        <v>0</v>
      </c>
      <c r="BK211" s="5">
        <f>INDEX('Team forecast'!$M$3:$AU$22,MATCH($B211,'Team forecast'!$B$3:$B$22,0),MATCH(BK$1,'Team forecast'!$M$2:$AU$2,0))*IF($Y211&gt;0,5000,0)</f>
        <v>0</v>
      </c>
      <c r="BL211" s="5">
        <f>INDEX('Team forecast'!$M$3:$AU$22,MATCH($B211,'Team forecast'!$B$3:$B$22,0),MATCH(BL$1,'Team forecast'!$M$2:$AU$2,0))*IF($Y211&gt;0,-15000,0)</f>
        <v>0</v>
      </c>
      <c r="BM211" s="5">
        <f t="shared" si="239"/>
        <v>0</v>
      </c>
      <c r="BN211" s="5">
        <f t="shared" si="240"/>
        <v>0</v>
      </c>
      <c r="BO211" s="5">
        <f t="shared" si="241"/>
        <v>0</v>
      </c>
      <c r="BP211" s="5">
        <f t="shared" si="242"/>
        <v>0</v>
      </c>
      <c r="BQ211" s="5">
        <f t="shared" si="243"/>
        <v>0</v>
      </c>
      <c r="BR211" s="5">
        <f t="shared" si="244"/>
        <v>0</v>
      </c>
      <c r="BS211" s="5">
        <f t="shared" si="245"/>
        <v>0</v>
      </c>
      <c r="BT211" s="5">
        <f t="shared" si="246"/>
        <v>0</v>
      </c>
      <c r="BU211" s="5">
        <f t="shared" si="247"/>
        <v>0</v>
      </c>
      <c r="BV211" s="5">
        <f>IFERROR(SUM(BJ211:BU211),0)*((Cockpit!$C$3)^2)</f>
        <v>0</v>
      </c>
      <c r="BW211" s="19">
        <f>INDEX('Team forecast'!$M$3:$AU$22,MATCH($B211,'Team forecast'!$B$3:$B$22,0),MATCH(BW$1,'Team forecast'!$M$2:$AU$2,0))</f>
        <v>0</v>
      </c>
      <c r="BX211" s="19">
        <f>INDEX('Team forecast'!$M$3:$AU$22,MATCH($B211,'Team forecast'!$B$3:$B$22,0),MATCH(BX$1,'Team forecast'!$M$2:$AU$2,0))</f>
        <v>0</v>
      </c>
      <c r="BY211" s="19">
        <f>INDEX('Team forecast'!$M$3:$AU$22,MATCH($B211,'Team forecast'!$B$3:$B$22,0),MATCH(BY$1,'Team forecast'!$M$2:$AU$2,0))</f>
        <v>0</v>
      </c>
      <c r="BZ211" s="19">
        <f>INDEX('Team forecast'!$M$3:$AU$22,MATCH($B211,'Team forecast'!$B$3:$B$22,0),MATCH(BZ$1,'Team forecast'!$M$2:$AU$2,0))</f>
        <v>0</v>
      </c>
      <c r="CA211" s="5">
        <f t="shared" si="248"/>
        <v>-5000</v>
      </c>
      <c r="CB211" s="5">
        <f>INDEX('Team forecast'!$M$3:$AU$22,MATCH($B211,'Team forecast'!$B$3:$B$22,0),MATCH(CB$1,'Team forecast'!$M$2:$AU$2,0))*IF($Y211&gt;0,25000,0)</f>
        <v>0</v>
      </c>
      <c r="CC211" s="5">
        <f>INDEX('Team forecast'!$M$3:$AU$22,MATCH($B211,'Team forecast'!$B$3:$B$22,0),MATCH(CC$1,'Team forecast'!$M$2:$AU$2,0))*IF($Y211&gt;0,5000,0)</f>
        <v>0</v>
      </c>
      <c r="CD211" s="5">
        <f>INDEX('Team forecast'!$M$3:$AU$22,MATCH($B211,'Team forecast'!$B$3:$B$22,0),MATCH(CD$1,'Team forecast'!$M$2:$AU$2,0))*IF($Y211&gt;0,-15000,0)</f>
        <v>0</v>
      </c>
      <c r="CE211" s="5">
        <f t="shared" si="249"/>
        <v>0</v>
      </c>
      <c r="CF211" s="5">
        <f t="shared" si="250"/>
        <v>0</v>
      </c>
      <c r="CG211" s="5">
        <f t="shared" si="251"/>
        <v>0</v>
      </c>
      <c r="CH211" s="5">
        <f t="shared" si="252"/>
        <v>0</v>
      </c>
      <c r="CI211" s="5">
        <f t="shared" si="253"/>
        <v>0</v>
      </c>
      <c r="CJ211" s="5">
        <f t="shared" si="254"/>
        <v>0</v>
      </c>
      <c r="CK211" s="5">
        <f t="shared" si="255"/>
        <v>0</v>
      </c>
      <c r="CL211" s="5">
        <f t="shared" si="256"/>
        <v>0</v>
      </c>
      <c r="CM211" s="5">
        <f t="shared" si="257"/>
        <v>0</v>
      </c>
      <c r="CN211" s="5">
        <f>IFERROR(SUM(CB211:CM211),0)*((Cockpit!$C$3)^3)</f>
        <v>0</v>
      </c>
      <c r="CO211" s="19">
        <f>INDEX('Team forecast'!$M$3:$AU$22,MATCH($B211,'Team forecast'!$B$3:$B$22,0),MATCH(CO$1,'Team forecast'!$M$2:$AU$2,0))</f>
        <v>0</v>
      </c>
      <c r="CP211" s="19">
        <f>INDEX('Team forecast'!$M$3:$AU$22,MATCH($B211,'Team forecast'!$B$3:$B$22,0),MATCH(CP$1,'Team forecast'!$M$2:$AU$2,0))</f>
        <v>0</v>
      </c>
      <c r="CQ211" s="19">
        <f>INDEX('Team forecast'!$M$3:$AU$22,MATCH($B211,'Team forecast'!$B$3:$B$22,0),MATCH(CQ$1,'Team forecast'!$M$2:$AU$2,0))</f>
        <v>0</v>
      </c>
      <c r="CR211" s="19">
        <f>INDEX('Team forecast'!$M$3:$AU$22,MATCH($B211,'Team forecast'!$B$3:$B$22,0),MATCH(CR$1,'Team forecast'!$M$2:$AU$2,0))</f>
        <v>0</v>
      </c>
      <c r="CS211" s="5">
        <f t="shared" si="258"/>
        <v>-5000</v>
      </c>
      <c r="CT211" s="5">
        <f>INDEX('Team forecast'!$M$3:$AU$22,MATCH($B211,'Team forecast'!$B$3:$B$22,0),MATCH(CT$1,'Team forecast'!$M$2:$AU$2,0))*IF($Y211&gt;0,25000,0)</f>
        <v>0</v>
      </c>
      <c r="CU211" s="5">
        <f>INDEX('Team forecast'!$M$3:$AU$22,MATCH($B211,'Team forecast'!$B$3:$B$22,0),MATCH(CU$1,'Team forecast'!$M$2:$AU$2,0))*IF($Y211&gt;0,5000,0)</f>
        <v>0</v>
      </c>
      <c r="CV211" s="5">
        <f>INDEX('Team forecast'!$M$3:$AU$22,MATCH($B211,'Team forecast'!$B$3:$B$22,0),MATCH(CV$1,'Team forecast'!$M$2:$AU$2,0))*IF($Y211&gt;0,-15000,0)</f>
        <v>0</v>
      </c>
      <c r="CW211" s="5">
        <f t="shared" si="259"/>
        <v>0</v>
      </c>
      <c r="CX211" s="5">
        <f t="shared" si="260"/>
        <v>0</v>
      </c>
      <c r="CY211" s="5">
        <f t="shared" si="261"/>
        <v>0</v>
      </c>
      <c r="CZ211" s="5">
        <f t="shared" si="262"/>
        <v>0</v>
      </c>
      <c r="DA211" s="5">
        <f t="shared" si="263"/>
        <v>0</v>
      </c>
      <c r="DB211" s="5">
        <f t="shared" si="264"/>
        <v>0</v>
      </c>
      <c r="DC211" s="5">
        <f t="shared" si="265"/>
        <v>0</v>
      </c>
      <c r="DD211" s="5">
        <f t="shared" si="266"/>
        <v>0</v>
      </c>
      <c r="DE211" s="5">
        <f t="shared" si="267"/>
        <v>0</v>
      </c>
      <c r="DF211" s="5">
        <f>IFERROR(SUM(CT211:DE211),0)*((Cockpit!$C$3)^4)</f>
        <v>0</v>
      </c>
      <c r="DG211" s="19">
        <f>INDEX('Team forecast'!$M$3:$AU$22,MATCH($B211,'Team forecast'!$B$3:$B$22,0),MATCH(DG$1,'Team forecast'!$M$2:$AU$2,0))</f>
        <v>0</v>
      </c>
      <c r="DH211" s="19">
        <f>INDEX('Team forecast'!$M$3:$AU$22,MATCH($B211,'Team forecast'!$B$3:$B$22,0),MATCH(DH$1,'Team forecast'!$M$2:$AU$2,0))</f>
        <v>0</v>
      </c>
      <c r="DI211" s="19">
        <f>INDEX('Team forecast'!$M$3:$AU$22,MATCH($B211,'Team forecast'!$B$3:$B$22,0),MATCH(DI$1,'Team forecast'!$M$2:$AU$2,0))</f>
        <v>0</v>
      </c>
      <c r="DJ211" s="19">
        <f>INDEX('Team forecast'!$M$3:$AU$22,MATCH($B211,'Team forecast'!$B$3:$B$22,0),MATCH(DJ$1,'Team forecast'!$M$2:$AU$2,0))</f>
        <v>0</v>
      </c>
      <c r="DK211" s="5">
        <f t="shared" si="268"/>
        <v>-5000</v>
      </c>
      <c r="DL211" s="5">
        <f>INDEX('Team forecast'!$M$3:$AU$22,MATCH($B211,'Team forecast'!$B$3:$B$22,0),MATCH(DL$1,'Team forecast'!$M$2:$AU$2,0))*IF($Y211&gt;0,25000,0)</f>
        <v>0</v>
      </c>
      <c r="DM211" s="5">
        <f>INDEX('Team forecast'!$M$3:$AU$22,MATCH($B211,'Team forecast'!$B$3:$B$22,0),MATCH(DM$1,'Team forecast'!$M$2:$AU$2,0))*IF($Y211&gt;0,5000,0)</f>
        <v>0</v>
      </c>
      <c r="DN211" s="5">
        <f>INDEX('Team forecast'!$M$3:$AU$22,MATCH($B211,'Team forecast'!$B$3:$B$22,0),MATCH(DN$1,'Team forecast'!$M$2:$AU$2,0))*IF($Y211&gt;0,-15000,0)</f>
        <v>0</v>
      </c>
      <c r="DO211" s="5">
        <f t="shared" si="269"/>
        <v>0</v>
      </c>
      <c r="DP211" s="5">
        <f t="shared" si="270"/>
        <v>0</v>
      </c>
      <c r="DQ211" s="5">
        <f t="shared" si="271"/>
        <v>0</v>
      </c>
      <c r="DR211" s="5">
        <f t="shared" si="272"/>
        <v>0</v>
      </c>
      <c r="DS211" s="5">
        <f t="shared" si="273"/>
        <v>0</v>
      </c>
      <c r="DT211" s="5">
        <f t="shared" si="274"/>
        <v>0</v>
      </c>
      <c r="DU211" s="5">
        <f t="shared" si="275"/>
        <v>0</v>
      </c>
      <c r="DV211" s="5">
        <f t="shared" si="276"/>
        <v>0</v>
      </c>
      <c r="DW211" s="5">
        <f t="shared" si="277"/>
        <v>0</v>
      </c>
      <c r="DX211" s="5">
        <f>IFERROR(SUM(DL211:DW211),0)*((Cockpit!$C$3)^5)</f>
        <v>0</v>
      </c>
      <c r="DY211" s="5">
        <f t="shared" si="278"/>
        <v>-5000</v>
      </c>
      <c r="DZ211" s="5" t="str">
        <f>IF(ISERROR(MATCH(A211,'Current squad'!B:B,0)),"No","Yes")</f>
        <v>No</v>
      </c>
      <c r="EA211" s="5" cm="1">
        <f t="array" ref="EA211">IFERROR(_xlfn.IFS(DZ211="Yes",0,DZ211="No",H211*1%),999999)</f>
        <v>34660</v>
      </c>
      <c r="EB211" s="5">
        <f t="shared" si="220"/>
        <v>3500660</v>
      </c>
      <c r="EC211" s="5">
        <f t="shared" si="279"/>
        <v>-39660</v>
      </c>
      <c r="ED211" s="1">
        <f t="shared" si="221"/>
        <v>-1.1442585112521639E-2</v>
      </c>
      <c r="EE211" s="5">
        <f>RANK(EC211,$EC$2:$EC$572)+COUNTIF($EC$2:EC211,EC211)-1</f>
        <v>418</v>
      </c>
      <c r="EF211" s="4">
        <f>RANK(ED211,$ED$2:$ED$572)+COUNTIF($ED$2:ED211,ED211)-1</f>
        <v>318</v>
      </c>
    </row>
    <row r="212" spans="1:136" x14ac:dyDescent="0.3">
      <c r="A212" t="str">
        <f>IF(Holdet.dk!A212&lt;&gt;"",Holdet.dk!A212,"")</f>
        <v>Will Smallbone</v>
      </c>
      <c r="B212" t="str">
        <f>INDEX(Holdet.dk!B:B,MATCH($A212,Holdet.dk!$A:$A,0))</f>
        <v>Southampton</v>
      </c>
      <c r="C212" t="str">
        <f>INDEX(Holdet.dk!C:C,MATCH($A212,Holdet.dk!$A:$A,0))</f>
        <v>Midfield</v>
      </c>
      <c r="D212" t="str">
        <f>INDEX(Holdet.dk!D:D,MATCH($A212,Holdet.dk!$A:$A,0))</f>
        <v>2.399.000</v>
      </c>
      <c r="E212" s="1">
        <f>IFERROR(_xlfn.NUMBERVALUE(INDEX(Holdet.dk!$E:$E,MATCH($A212,Holdet.dk!$A:$A,0)),","),0)</f>
        <v>1E-3</v>
      </c>
      <c r="F212" t="str">
        <f>IF(INDEX(Lookup!H:H,MATCH('Master data'!A212,Lookup!G:G,0))=0,A212,INDEX(Lookup!H:H,MATCH('Master data'!A212,Lookup!G:G,0)))</f>
        <v>William Smallbone</v>
      </c>
      <c r="G212" t="str">
        <f>IFERROR(INDEX(Lookup!B:B,MATCH(INDEX(Rotowire!C:C,MATCH(F212,Rotowire!A:A,0)),Lookup!D:D,0)),"")</f>
        <v/>
      </c>
      <c r="H212" s="5">
        <f t="shared" si="212"/>
        <v>2399000</v>
      </c>
      <c r="I212" s="19">
        <f>IFERROR(INDEX('Team forecast'!$G$3:$I$22,MATCH($B212,'Team forecast'!$B$3:$B$22,0),MATCH(I$1,'Team forecast'!$G$2:$I$2,0)),0)</f>
        <v>1.1637931034482758</v>
      </c>
      <c r="J212" s="19">
        <f>IFERROR(INDEX('Team forecast'!$G$3:$I$22,MATCH($B212,'Team forecast'!$B$3:$B$22,0),MATCH(J$1,'Team forecast'!$G$2:$I$2,0)),0)</f>
        <v>0.89999999999999991</v>
      </c>
      <c r="K212" s="19">
        <f>IFERROR(INDEX('Team forecast'!$G$3:$I$22,MATCH($B212,'Team forecast'!$B$3:$B$22,0),MATCH(K$1,'Team forecast'!$G$2:$I$2,0)),0)</f>
        <v>1.3912753278240162</v>
      </c>
      <c r="L212">
        <f>SUMIFS(Rotowire!E:E,Rotowire!$A:$A,'Master data'!$F212)</f>
        <v>0</v>
      </c>
      <c r="M212" s="2">
        <f>SUMIFS(Rotowire!F:F,Rotowire!$A:$A,'Master data'!$F212)*I212</f>
        <v>0</v>
      </c>
      <c r="N212" s="2">
        <f>SUMIFS(Rotowire!G:G,Rotowire!$A:$A,'Master data'!$F212)*I212</f>
        <v>0</v>
      </c>
      <c r="O212" s="2">
        <f>SUMIFS(Rotowire!I:I,Rotowire!$A:$A,'Master data'!$F212)*I212</f>
        <v>0</v>
      </c>
      <c r="P212" s="2">
        <f>SUMIFS(Rotowire!W:W,Rotowire!$A:$A,'Master data'!$F212)*K212</f>
        <v>0</v>
      </c>
      <c r="Q212" s="2">
        <f>SUMIFS(Rotowire!Y:Y,Rotowire!$A:$A,'Master data'!$F212)*J212</f>
        <v>0</v>
      </c>
      <c r="R212" s="2">
        <f>SUMIFS(Rotowire!AB:AB,Rotowire!$A:$A,'Master data'!$F212)</f>
        <v>0</v>
      </c>
      <c r="S212" s="2">
        <f>SUMIFS(Rotowire!AC:AC,Rotowire!$A:$A,'Master data'!$F212)</f>
        <v>0</v>
      </c>
      <c r="T212" s="2">
        <f>INDEX('Team forecast'!D$3:D$22,MATCH($B212,'Team forecast'!$B$3:$B$22,0))</f>
        <v>1.35</v>
      </c>
      <c r="U212" s="2">
        <f>INDEX('Team forecast'!E$3:E$22,MATCH($B212,'Team forecast'!$B$3:$B$22,0))</f>
        <v>1.71</v>
      </c>
      <c r="V212" s="2">
        <f>INDEX('Team forecast'!J$3:J$22,MATCH($B212,'Team forecast'!$B$3:$B$22,0))</f>
        <v>0.30020000000000002</v>
      </c>
      <c r="W212" s="2">
        <f>INDEX('Team forecast'!K$3:K$22,MATCH($B212,'Team forecast'!$B$3:$B$22,0))</f>
        <v>0.2422</v>
      </c>
      <c r="X212" s="2">
        <f>INDEX('Team forecast'!L$3:L$22,MATCH($B212,'Team forecast'!$B$3:$B$22,0))</f>
        <v>0.45750000000000002</v>
      </c>
      <c r="Y212" s="5">
        <f t="shared" si="213"/>
        <v>-5000</v>
      </c>
      <c r="Z212" s="5">
        <f t="shared" si="214"/>
        <v>0</v>
      </c>
      <c r="AA212" s="5">
        <f t="shared" si="215"/>
        <v>0</v>
      </c>
      <c r="AB212" s="5">
        <f t="shared" si="216"/>
        <v>0</v>
      </c>
      <c r="AC212" s="5">
        <f t="shared" si="217"/>
        <v>0</v>
      </c>
      <c r="AD212" s="5">
        <f t="shared" si="222"/>
        <v>0</v>
      </c>
      <c r="AE212" s="5">
        <f t="shared" si="223"/>
        <v>0</v>
      </c>
      <c r="AF212" s="5">
        <f t="shared" si="218"/>
        <v>0</v>
      </c>
      <c r="AG212" s="5">
        <f t="shared" si="219"/>
        <v>0</v>
      </c>
      <c r="AH212" s="5">
        <f t="shared" si="224"/>
        <v>0</v>
      </c>
      <c r="AI212" s="5">
        <f t="shared" si="225"/>
        <v>0</v>
      </c>
      <c r="AJ212" s="5">
        <f t="shared" si="226"/>
        <v>0</v>
      </c>
      <c r="AK212" s="5">
        <f t="shared" si="227"/>
        <v>0</v>
      </c>
      <c r="AL212" s="5">
        <f>IFERROR(SUM(Y212:AK212),-5000)*((Cockpit!$C$3)^0)</f>
        <v>-5000</v>
      </c>
      <c r="AM212" s="19">
        <f>INDEX('Team forecast'!$M$3:$AU$22,MATCH($B212,'Team forecast'!$B$3:$B$22,0),MATCH(AM$1,'Team forecast'!$M$2:$AU$2,0))</f>
        <v>0</v>
      </c>
      <c r="AN212" s="19">
        <f>INDEX('Team forecast'!$M$3:$AU$22,MATCH($B212,'Team forecast'!$B$3:$B$22,0),MATCH(AN$1,'Team forecast'!$M$2:$AU$2,0))</f>
        <v>0</v>
      </c>
      <c r="AO212" s="19">
        <f>INDEX('Team forecast'!$M$3:$AU$22,MATCH($B212,'Team forecast'!$B$3:$B$22,0),MATCH(AO$1,'Team forecast'!$M$2:$AU$2,0))</f>
        <v>0</v>
      </c>
      <c r="AP212" s="19">
        <f>INDEX('Team forecast'!$M$3:$AU$22,MATCH($B212,'Team forecast'!$B$3:$B$22,0),MATCH(AP$1,'Team forecast'!$M$2:$AU$2,0))</f>
        <v>0</v>
      </c>
      <c r="AQ212" s="5">
        <f t="shared" si="228"/>
        <v>-5000</v>
      </c>
      <c r="AR212" s="5">
        <f>INDEX('Team forecast'!$M$3:$AU$22,MATCH($B212,'Team forecast'!$B$3:$B$22,0),MATCH(AR$1,'Team forecast'!$M$2:$AU$2,0))*IF($Y212&gt;0,25000,0)</f>
        <v>0</v>
      </c>
      <c r="AS212" s="5">
        <f>INDEX('Team forecast'!$M$3:$AU$22,MATCH($B212,'Team forecast'!$B$3:$B$22,0),MATCH(AS$1,'Team forecast'!$M$2:$AU$2,0))*IF($Y212&gt;0,5000,0)</f>
        <v>0</v>
      </c>
      <c r="AT212" s="5">
        <f>INDEX('Team forecast'!$M$3:$AU$22,MATCH($B212,'Team forecast'!$B$3:$B$22,0),MATCH(AT$1,'Team forecast'!$M$2:$AU$2,0))*IF($Y212&gt;0,-15000,0)</f>
        <v>0</v>
      </c>
      <c r="AU212" s="5">
        <f t="shared" si="229"/>
        <v>0</v>
      </c>
      <c r="AV212" s="5">
        <f t="shared" si="230"/>
        <v>0</v>
      </c>
      <c r="AW212" s="5">
        <f t="shared" si="231"/>
        <v>0</v>
      </c>
      <c r="AX212" s="5">
        <f t="shared" si="232"/>
        <v>0</v>
      </c>
      <c r="AY212" s="5">
        <f t="shared" si="233"/>
        <v>0</v>
      </c>
      <c r="AZ212" s="5">
        <f t="shared" si="234"/>
        <v>0</v>
      </c>
      <c r="BA212" s="5">
        <f t="shared" si="235"/>
        <v>0</v>
      </c>
      <c r="BB212" s="5">
        <f t="shared" si="236"/>
        <v>0</v>
      </c>
      <c r="BC212" s="5">
        <f t="shared" si="237"/>
        <v>0</v>
      </c>
      <c r="BD212" s="5">
        <f>IFERROR(SUM(AR212:BC212),0)*((Cockpit!$C$3)^1)</f>
        <v>0</v>
      </c>
      <c r="BE212" s="19">
        <f>INDEX('Team forecast'!$M$3:$AU$22,MATCH($B212,'Team forecast'!$B$3:$B$22,0),MATCH(BE$1,'Team forecast'!$M$2:$AU$2,0))</f>
        <v>0</v>
      </c>
      <c r="BF212" s="19">
        <f>INDEX('Team forecast'!$M$3:$AU$22,MATCH($B212,'Team forecast'!$B$3:$B$22,0),MATCH(BF$1,'Team forecast'!$M$2:$AU$2,0))</f>
        <v>0</v>
      </c>
      <c r="BG212" s="19">
        <f>INDEX('Team forecast'!$M$3:$AU$22,MATCH($B212,'Team forecast'!$B$3:$B$22,0),MATCH(BG$1,'Team forecast'!$M$2:$AU$2,0))</f>
        <v>0</v>
      </c>
      <c r="BH212" s="19">
        <f>INDEX('Team forecast'!$M$3:$AU$22,MATCH($B212,'Team forecast'!$B$3:$B$22,0),MATCH(BH$1,'Team forecast'!$M$2:$AU$2,0))</f>
        <v>0</v>
      </c>
      <c r="BI212" s="5">
        <f t="shared" si="238"/>
        <v>-5000</v>
      </c>
      <c r="BJ212" s="5">
        <f>INDEX('Team forecast'!$M$3:$AU$22,MATCH($B212,'Team forecast'!$B$3:$B$22,0),MATCH(BJ$1,'Team forecast'!$M$2:$AU$2,0))*IF($Y212&gt;0,25000,0)</f>
        <v>0</v>
      </c>
      <c r="BK212" s="5">
        <f>INDEX('Team forecast'!$M$3:$AU$22,MATCH($B212,'Team forecast'!$B$3:$B$22,0),MATCH(BK$1,'Team forecast'!$M$2:$AU$2,0))*IF($Y212&gt;0,5000,0)</f>
        <v>0</v>
      </c>
      <c r="BL212" s="5">
        <f>INDEX('Team forecast'!$M$3:$AU$22,MATCH($B212,'Team forecast'!$B$3:$B$22,0),MATCH(BL$1,'Team forecast'!$M$2:$AU$2,0))*IF($Y212&gt;0,-15000,0)</f>
        <v>0</v>
      </c>
      <c r="BM212" s="5">
        <f t="shared" si="239"/>
        <v>0</v>
      </c>
      <c r="BN212" s="5">
        <f t="shared" si="240"/>
        <v>0</v>
      </c>
      <c r="BO212" s="5">
        <f t="shared" si="241"/>
        <v>0</v>
      </c>
      <c r="BP212" s="5">
        <f t="shared" si="242"/>
        <v>0</v>
      </c>
      <c r="BQ212" s="5">
        <f t="shared" si="243"/>
        <v>0</v>
      </c>
      <c r="BR212" s="5">
        <f t="shared" si="244"/>
        <v>0</v>
      </c>
      <c r="BS212" s="5">
        <f t="shared" si="245"/>
        <v>0</v>
      </c>
      <c r="BT212" s="5">
        <f t="shared" si="246"/>
        <v>0</v>
      </c>
      <c r="BU212" s="5">
        <f t="shared" si="247"/>
        <v>0</v>
      </c>
      <c r="BV212" s="5">
        <f>IFERROR(SUM(BJ212:BU212),0)*((Cockpit!$C$3)^2)</f>
        <v>0</v>
      </c>
      <c r="BW212" s="19">
        <f>INDEX('Team forecast'!$M$3:$AU$22,MATCH($B212,'Team forecast'!$B$3:$B$22,0),MATCH(BW$1,'Team forecast'!$M$2:$AU$2,0))</f>
        <v>0</v>
      </c>
      <c r="BX212" s="19">
        <f>INDEX('Team forecast'!$M$3:$AU$22,MATCH($B212,'Team forecast'!$B$3:$B$22,0),MATCH(BX$1,'Team forecast'!$M$2:$AU$2,0))</f>
        <v>0</v>
      </c>
      <c r="BY212" s="19">
        <f>INDEX('Team forecast'!$M$3:$AU$22,MATCH($B212,'Team forecast'!$B$3:$B$22,0),MATCH(BY$1,'Team forecast'!$M$2:$AU$2,0))</f>
        <v>0</v>
      </c>
      <c r="BZ212" s="19">
        <f>INDEX('Team forecast'!$M$3:$AU$22,MATCH($B212,'Team forecast'!$B$3:$B$22,0),MATCH(BZ$1,'Team forecast'!$M$2:$AU$2,0))</f>
        <v>0</v>
      </c>
      <c r="CA212" s="5">
        <f t="shared" si="248"/>
        <v>-5000</v>
      </c>
      <c r="CB212" s="5">
        <f>INDEX('Team forecast'!$M$3:$AU$22,MATCH($B212,'Team forecast'!$B$3:$B$22,0),MATCH(CB$1,'Team forecast'!$M$2:$AU$2,0))*IF($Y212&gt;0,25000,0)</f>
        <v>0</v>
      </c>
      <c r="CC212" s="5">
        <f>INDEX('Team forecast'!$M$3:$AU$22,MATCH($B212,'Team forecast'!$B$3:$B$22,0),MATCH(CC$1,'Team forecast'!$M$2:$AU$2,0))*IF($Y212&gt;0,5000,0)</f>
        <v>0</v>
      </c>
      <c r="CD212" s="5">
        <f>INDEX('Team forecast'!$M$3:$AU$22,MATCH($B212,'Team forecast'!$B$3:$B$22,0),MATCH(CD$1,'Team forecast'!$M$2:$AU$2,0))*IF($Y212&gt;0,-15000,0)</f>
        <v>0</v>
      </c>
      <c r="CE212" s="5">
        <f t="shared" si="249"/>
        <v>0</v>
      </c>
      <c r="CF212" s="5">
        <f t="shared" si="250"/>
        <v>0</v>
      </c>
      <c r="CG212" s="5">
        <f t="shared" si="251"/>
        <v>0</v>
      </c>
      <c r="CH212" s="5">
        <f t="shared" si="252"/>
        <v>0</v>
      </c>
      <c r="CI212" s="5">
        <f t="shared" si="253"/>
        <v>0</v>
      </c>
      <c r="CJ212" s="5">
        <f t="shared" si="254"/>
        <v>0</v>
      </c>
      <c r="CK212" s="5">
        <f t="shared" si="255"/>
        <v>0</v>
      </c>
      <c r="CL212" s="5">
        <f t="shared" si="256"/>
        <v>0</v>
      </c>
      <c r="CM212" s="5">
        <f t="shared" si="257"/>
        <v>0</v>
      </c>
      <c r="CN212" s="5">
        <f>IFERROR(SUM(CB212:CM212),0)*((Cockpit!$C$3)^3)</f>
        <v>0</v>
      </c>
      <c r="CO212" s="19">
        <f>INDEX('Team forecast'!$M$3:$AU$22,MATCH($B212,'Team forecast'!$B$3:$B$22,0),MATCH(CO$1,'Team forecast'!$M$2:$AU$2,0))</f>
        <v>0</v>
      </c>
      <c r="CP212" s="19">
        <f>INDEX('Team forecast'!$M$3:$AU$22,MATCH($B212,'Team forecast'!$B$3:$B$22,0),MATCH(CP$1,'Team forecast'!$M$2:$AU$2,0))</f>
        <v>0</v>
      </c>
      <c r="CQ212" s="19">
        <f>INDEX('Team forecast'!$M$3:$AU$22,MATCH($B212,'Team forecast'!$B$3:$B$22,0),MATCH(CQ$1,'Team forecast'!$M$2:$AU$2,0))</f>
        <v>0</v>
      </c>
      <c r="CR212" s="19">
        <f>INDEX('Team forecast'!$M$3:$AU$22,MATCH($B212,'Team forecast'!$B$3:$B$22,0),MATCH(CR$1,'Team forecast'!$M$2:$AU$2,0))</f>
        <v>0</v>
      </c>
      <c r="CS212" s="5">
        <f t="shared" si="258"/>
        <v>-5000</v>
      </c>
      <c r="CT212" s="5">
        <f>INDEX('Team forecast'!$M$3:$AU$22,MATCH($B212,'Team forecast'!$B$3:$B$22,0),MATCH(CT$1,'Team forecast'!$M$2:$AU$2,0))*IF($Y212&gt;0,25000,0)</f>
        <v>0</v>
      </c>
      <c r="CU212" s="5">
        <f>INDEX('Team forecast'!$M$3:$AU$22,MATCH($B212,'Team forecast'!$B$3:$B$22,0),MATCH(CU$1,'Team forecast'!$M$2:$AU$2,0))*IF($Y212&gt;0,5000,0)</f>
        <v>0</v>
      </c>
      <c r="CV212" s="5">
        <f>INDEX('Team forecast'!$M$3:$AU$22,MATCH($B212,'Team forecast'!$B$3:$B$22,0),MATCH(CV$1,'Team forecast'!$M$2:$AU$2,0))*IF($Y212&gt;0,-15000,0)</f>
        <v>0</v>
      </c>
      <c r="CW212" s="5">
        <f t="shared" si="259"/>
        <v>0</v>
      </c>
      <c r="CX212" s="5">
        <f t="shared" si="260"/>
        <v>0</v>
      </c>
      <c r="CY212" s="5">
        <f t="shared" si="261"/>
        <v>0</v>
      </c>
      <c r="CZ212" s="5">
        <f t="shared" si="262"/>
        <v>0</v>
      </c>
      <c r="DA212" s="5">
        <f t="shared" si="263"/>
        <v>0</v>
      </c>
      <c r="DB212" s="5">
        <f t="shared" si="264"/>
        <v>0</v>
      </c>
      <c r="DC212" s="5">
        <f t="shared" si="265"/>
        <v>0</v>
      </c>
      <c r="DD212" s="5">
        <f t="shared" si="266"/>
        <v>0</v>
      </c>
      <c r="DE212" s="5">
        <f t="shared" si="267"/>
        <v>0</v>
      </c>
      <c r="DF212" s="5">
        <f>IFERROR(SUM(CT212:DE212),0)*((Cockpit!$C$3)^4)</f>
        <v>0</v>
      </c>
      <c r="DG212" s="19">
        <f>INDEX('Team forecast'!$M$3:$AU$22,MATCH($B212,'Team forecast'!$B$3:$B$22,0),MATCH(DG$1,'Team forecast'!$M$2:$AU$2,0))</f>
        <v>0</v>
      </c>
      <c r="DH212" s="19">
        <f>INDEX('Team forecast'!$M$3:$AU$22,MATCH($B212,'Team forecast'!$B$3:$B$22,0),MATCH(DH$1,'Team forecast'!$M$2:$AU$2,0))</f>
        <v>0</v>
      </c>
      <c r="DI212" s="19">
        <f>INDEX('Team forecast'!$M$3:$AU$22,MATCH($B212,'Team forecast'!$B$3:$B$22,0),MATCH(DI$1,'Team forecast'!$M$2:$AU$2,0))</f>
        <v>0</v>
      </c>
      <c r="DJ212" s="19">
        <f>INDEX('Team forecast'!$M$3:$AU$22,MATCH($B212,'Team forecast'!$B$3:$B$22,0),MATCH(DJ$1,'Team forecast'!$M$2:$AU$2,0))</f>
        <v>0</v>
      </c>
      <c r="DK212" s="5">
        <f t="shared" si="268"/>
        <v>-5000</v>
      </c>
      <c r="DL212" s="5">
        <f>INDEX('Team forecast'!$M$3:$AU$22,MATCH($B212,'Team forecast'!$B$3:$B$22,0),MATCH(DL$1,'Team forecast'!$M$2:$AU$2,0))*IF($Y212&gt;0,25000,0)</f>
        <v>0</v>
      </c>
      <c r="DM212" s="5">
        <f>INDEX('Team forecast'!$M$3:$AU$22,MATCH($B212,'Team forecast'!$B$3:$B$22,0),MATCH(DM$1,'Team forecast'!$M$2:$AU$2,0))*IF($Y212&gt;0,5000,0)</f>
        <v>0</v>
      </c>
      <c r="DN212" s="5">
        <f>INDEX('Team forecast'!$M$3:$AU$22,MATCH($B212,'Team forecast'!$B$3:$B$22,0),MATCH(DN$1,'Team forecast'!$M$2:$AU$2,0))*IF($Y212&gt;0,-15000,0)</f>
        <v>0</v>
      </c>
      <c r="DO212" s="5">
        <f t="shared" si="269"/>
        <v>0</v>
      </c>
      <c r="DP212" s="5">
        <f t="shared" si="270"/>
        <v>0</v>
      </c>
      <c r="DQ212" s="5">
        <f t="shared" si="271"/>
        <v>0</v>
      </c>
      <c r="DR212" s="5">
        <f t="shared" si="272"/>
        <v>0</v>
      </c>
      <c r="DS212" s="5">
        <f t="shared" si="273"/>
        <v>0</v>
      </c>
      <c r="DT212" s="5">
        <f t="shared" si="274"/>
        <v>0</v>
      </c>
      <c r="DU212" s="5">
        <f t="shared" si="275"/>
        <v>0</v>
      </c>
      <c r="DV212" s="5">
        <f t="shared" si="276"/>
        <v>0</v>
      </c>
      <c r="DW212" s="5">
        <f t="shared" si="277"/>
        <v>0</v>
      </c>
      <c r="DX212" s="5">
        <f>IFERROR(SUM(DL212:DW212),0)*((Cockpit!$C$3)^5)</f>
        <v>0</v>
      </c>
      <c r="DY212" s="5">
        <f t="shared" si="278"/>
        <v>-5000</v>
      </c>
      <c r="DZ212" s="5" t="str">
        <f>IF(ISERROR(MATCH(A212,'Current squad'!B:B,0)),"No","Yes")</f>
        <v>No</v>
      </c>
      <c r="EA212" s="5" cm="1">
        <f t="array" ref="EA212">IFERROR(_xlfn.IFS(DZ212="Yes",0,DZ212="No",H212*1%),999999)</f>
        <v>23990</v>
      </c>
      <c r="EB212" s="5">
        <f t="shared" si="220"/>
        <v>2422990</v>
      </c>
      <c r="EC212" s="5">
        <f t="shared" si="279"/>
        <v>-28990</v>
      </c>
      <c r="ED212" s="1">
        <f t="shared" si="221"/>
        <v>-1.2084201750729471E-2</v>
      </c>
      <c r="EE212" s="5">
        <f>RANK(EC212,$EC$2:$EC$572)+COUNTIF($EC$2:EC212,EC212)-1</f>
        <v>271</v>
      </c>
      <c r="EF212" s="4">
        <f>RANK(ED212,$ED$2:$ED$572)+COUNTIF($ED$2:ED212,ED212)-1</f>
        <v>448</v>
      </c>
    </row>
    <row r="213" spans="1:136" x14ac:dyDescent="0.3">
      <c r="A213" t="str">
        <f>IF(Holdet.dk!A213&lt;&gt;"",Holdet.dk!A213,"")</f>
        <v>Wes Foderingham</v>
      </c>
      <c r="B213" t="str">
        <f>INDEX(Holdet.dk!B:B,MATCH($A213,Holdet.dk!$A:$A,0))</f>
        <v>Sheffield United</v>
      </c>
      <c r="C213" t="str">
        <f>INDEX(Holdet.dk!C:C,MATCH($A213,Holdet.dk!$A:$A,0))</f>
        <v>Goalkeeper</v>
      </c>
      <c r="D213" t="str">
        <f>INDEX(Holdet.dk!D:D,MATCH($A213,Holdet.dk!$A:$A,0))</f>
        <v>2.900.000</v>
      </c>
      <c r="E213" s="1">
        <f>IFERROR(_xlfn.NUMBERVALUE(INDEX(Holdet.dk!$E:$E,MATCH($A213,Holdet.dk!$A:$A,0)),","),0)</f>
        <v>0</v>
      </c>
      <c r="F213" t="str">
        <f>IF(INDEX(Lookup!H:H,MATCH('Master data'!A213,Lookup!G:G,0))=0,A213,INDEX(Lookup!H:H,MATCH('Master data'!A213,Lookup!G:G,0)))</f>
        <v>Wesley Foderingham</v>
      </c>
      <c r="G213" t="str">
        <f>IFERROR(INDEX(Lookup!B:B,MATCH(INDEX(Rotowire!C:C,MATCH(F213,Rotowire!A:A,0)),Lookup!D:D,0)),"")</f>
        <v/>
      </c>
      <c r="H213" s="5">
        <f t="shared" si="212"/>
        <v>2900000</v>
      </c>
      <c r="I213" s="19">
        <f>IFERROR(INDEX('Team forecast'!$G$3:$I$22,MATCH($B213,'Team forecast'!$B$3:$B$22,0),MATCH(I$1,'Team forecast'!$G$2:$I$2,0)),0)</f>
        <v>0.79999999999999993</v>
      </c>
      <c r="J213" s="19">
        <f>IFERROR(INDEX('Team forecast'!$G$3:$I$22,MATCH($B213,'Team forecast'!$B$3:$B$22,0),MATCH(J$1,'Team forecast'!$G$2:$I$2,0)),0)</f>
        <v>0.86842105263157876</v>
      </c>
      <c r="K213" s="19">
        <f>IFERROR(INDEX('Team forecast'!$G$3:$I$22,MATCH($B213,'Team forecast'!$B$3:$B$22,0),MATCH(K$1,'Team forecast'!$G$2:$I$2,0)),0)</f>
        <v>1.2720728665040493</v>
      </c>
      <c r="L213">
        <f>SUMIFS(Rotowire!E:E,Rotowire!$A:$A,'Master data'!$F213)</f>
        <v>0</v>
      </c>
      <c r="M213" s="2">
        <f>SUMIFS(Rotowire!F:F,Rotowire!$A:$A,'Master data'!$F213)*I213</f>
        <v>0</v>
      </c>
      <c r="N213" s="2">
        <f>SUMIFS(Rotowire!G:G,Rotowire!$A:$A,'Master data'!$F213)*I213</f>
        <v>0</v>
      </c>
      <c r="O213" s="2">
        <f>SUMIFS(Rotowire!I:I,Rotowire!$A:$A,'Master data'!$F213)*I213</f>
        <v>0</v>
      </c>
      <c r="P213" s="2">
        <f>SUMIFS(Rotowire!W:W,Rotowire!$A:$A,'Master data'!$F213)*K213</f>
        <v>0</v>
      </c>
      <c r="Q213" s="2">
        <f>SUMIFS(Rotowire!Y:Y,Rotowire!$A:$A,'Master data'!$F213)*J213</f>
        <v>0</v>
      </c>
      <c r="R213" s="2">
        <f>SUMIFS(Rotowire!AB:AB,Rotowire!$A:$A,'Master data'!$F213)</f>
        <v>0</v>
      </c>
      <c r="S213" s="2">
        <f>SUMIFS(Rotowire!AC:AC,Rotowire!$A:$A,'Master data'!$F213)</f>
        <v>0</v>
      </c>
      <c r="T213" s="2">
        <f>INDEX('Team forecast'!D$3:D$22,MATCH($B213,'Team forecast'!$B$3:$B$22,0))</f>
        <v>1.1599999999999999</v>
      </c>
      <c r="U213" s="2">
        <f>INDEX('Team forecast'!E$3:E$22,MATCH($B213,'Team forecast'!$B$3:$B$22,0))</f>
        <v>1.32</v>
      </c>
      <c r="V213" s="2">
        <f>INDEX('Team forecast'!J$3:J$22,MATCH($B213,'Team forecast'!$B$3:$B$22,0))</f>
        <v>0.32490000000000002</v>
      </c>
      <c r="W213" s="2">
        <f>INDEX('Team forecast'!K$3:K$22,MATCH($B213,'Team forecast'!$B$3:$B$22,0))</f>
        <v>0.27700000000000002</v>
      </c>
      <c r="X213" s="2">
        <f>INDEX('Team forecast'!L$3:L$22,MATCH($B213,'Team forecast'!$B$3:$B$22,0))</f>
        <v>0.39810000000000001</v>
      </c>
      <c r="Y213" s="5">
        <f t="shared" si="213"/>
        <v>-5000</v>
      </c>
      <c r="Z213" s="5">
        <f t="shared" si="214"/>
        <v>0</v>
      </c>
      <c r="AA213" s="5">
        <f t="shared" si="215"/>
        <v>0</v>
      </c>
      <c r="AB213" s="5">
        <f t="shared" si="216"/>
        <v>0</v>
      </c>
      <c r="AC213" s="5">
        <f t="shared" si="217"/>
        <v>0</v>
      </c>
      <c r="AD213" s="5">
        <f t="shared" si="222"/>
        <v>0</v>
      </c>
      <c r="AE213" s="5">
        <f t="shared" si="223"/>
        <v>0</v>
      </c>
      <c r="AF213" s="5">
        <f t="shared" si="218"/>
        <v>0</v>
      </c>
      <c r="AG213" s="5">
        <f t="shared" si="219"/>
        <v>0</v>
      </c>
      <c r="AH213" s="5">
        <f t="shared" si="224"/>
        <v>0</v>
      </c>
      <c r="AI213" s="5">
        <f t="shared" si="225"/>
        <v>0</v>
      </c>
      <c r="AJ213" s="5">
        <f t="shared" si="226"/>
        <v>0</v>
      </c>
      <c r="AK213" s="5">
        <f t="shared" si="227"/>
        <v>0</v>
      </c>
      <c r="AL213" s="5">
        <f>IFERROR(SUM(Y213:AK213),-5000)*((Cockpit!$C$3)^0)</f>
        <v>-5000</v>
      </c>
      <c r="AM213" s="19">
        <f>INDEX('Team forecast'!$M$3:$AU$22,MATCH($B213,'Team forecast'!$B$3:$B$22,0),MATCH(AM$1,'Team forecast'!$M$2:$AU$2,0))</f>
        <v>0</v>
      </c>
      <c r="AN213" s="19">
        <f>INDEX('Team forecast'!$M$3:$AU$22,MATCH($B213,'Team forecast'!$B$3:$B$22,0),MATCH(AN$1,'Team forecast'!$M$2:$AU$2,0))</f>
        <v>0</v>
      </c>
      <c r="AO213" s="19">
        <f>INDEX('Team forecast'!$M$3:$AU$22,MATCH($B213,'Team forecast'!$B$3:$B$22,0),MATCH(AO$1,'Team forecast'!$M$2:$AU$2,0))</f>
        <v>0</v>
      </c>
      <c r="AP213" s="19">
        <f>INDEX('Team forecast'!$M$3:$AU$22,MATCH($B213,'Team forecast'!$B$3:$B$22,0),MATCH(AP$1,'Team forecast'!$M$2:$AU$2,0))</f>
        <v>0</v>
      </c>
      <c r="AQ213" s="5">
        <f t="shared" si="228"/>
        <v>-5000</v>
      </c>
      <c r="AR213" s="5">
        <f>INDEX('Team forecast'!$M$3:$AU$22,MATCH($B213,'Team forecast'!$B$3:$B$22,0),MATCH(AR$1,'Team forecast'!$M$2:$AU$2,0))*IF($Y213&gt;0,25000,0)</f>
        <v>0</v>
      </c>
      <c r="AS213" s="5">
        <f>INDEX('Team forecast'!$M$3:$AU$22,MATCH($B213,'Team forecast'!$B$3:$B$22,0),MATCH(AS$1,'Team forecast'!$M$2:$AU$2,0))*IF($Y213&gt;0,5000,0)</f>
        <v>0</v>
      </c>
      <c r="AT213" s="5">
        <f>INDEX('Team forecast'!$M$3:$AU$22,MATCH($B213,'Team forecast'!$B$3:$B$22,0),MATCH(AT$1,'Team forecast'!$M$2:$AU$2,0))*IF($Y213&gt;0,-15000,0)</f>
        <v>0</v>
      </c>
      <c r="AU213" s="5">
        <f t="shared" si="229"/>
        <v>0</v>
      </c>
      <c r="AV213" s="5">
        <f t="shared" si="230"/>
        <v>0</v>
      </c>
      <c r="AW213" s="5">
        <f t="shared" si="231"/>
        <v>0</v>
      </c>
      <c r="AX213" s="5">
        <f t="shared" si="232"/>
        <v>0</v>
      </c>
      <c r="AY213" s="5">
        <f t="shared" si="233"/>
        <v>0</v>
      </c>
      <c r="AZ213" s="5">
        <f t="shared" si="234"/>
        <v>0</v>
      </c>
      <c r="BA213" s="5">
        <f t="shared" si="235"/>
        <v>0</v>
      </c>
      <c r="BB213" s="5">
        <f t="shared" si="236"/>
        <v>0</v>
      </c>
      <c r="BC213" s="5">
        <f t="shared" si="237"/>
        <v>0</v>
      </c>
      <c r="BD213" s="5">
        <f>IFERROR(SUM(AR213:BC213),0)*((Cockpit!$C$3)^1)</f>
        <v>0</v>
      </c>
      <c r="BE213" s="19">
        <f>INDEX('Team forecast'!$M$3:$AU$22,MATCH($B213,'Team forecast'!$B$3:$B$22,0),MATCH(BE$1,'Team forecast'!$M$2:$AU$2,0))</f>
        <v>0</v>
      </c>
      <c r="BF213" s="19">
        <f>INDEX('Team forecast'!$M$3:$AU$22,MATCH($B213,'Team forecast'!$B$3:$B$22,0),MATCH(BF$1,'Team forecast'!$M$2:$AU$2,0))</f>
        <v>0</v>
      </c>
      <c r="BG213" s="19">
        <f>INDEX('Team forecast'!$M$3:$AU$22,MATCH($B213,'Team forecast'!$B$3:$B$22,0),MATCH(BG$1,'Team forecast'!$M$2:$AU$2,0))</f>
        <v>0</v>
      </c>
      <c r="BH213" s="19">
        <f>INDEX('Team forecast'!$M$3:$AU$22,MATCH($B213,'Team forecast'!$B$3:$B$22,0),MATCH(BH$1,'Team forecast'!$M$2:$AU$2,0))</f>
        <v>0</v>
      </c>
      <c r="BI213" s="5">
        <f t="shared" si="238"/>
        <v>-5000</v>
      </c>
      <c r="BJ213" s="5">
        <f>INDEX('Team forecast'!$M$3:$AU$22,MATCH($B213,'Team forecast'!$B$3:$B$22,0),MATCH(BJ$1,'Team forecast'!$M$2:$AU$2,0))*IF($Y213&gt;0,25000,0)</f>
        <v>0</v>
      </c>
      <c r="BK213" s="5">
        <f>INDEX('Team forecast'!$M$3:$AU$22,MATCH($B213,'Team forecast'!$B$3:$B$22,0),MATCH(BK$1,'Team forecast'!$M$2:$AU$2,0))*IF($Y213&gt;0,5000,0)</f>
        <v>0</v>
      </c>
      <c r="BL213" s="5">
        <f>INDEX('Team forecast'!$M$3:$AU$22,MATCH($B213,'Team forecast'!$B$3:$B$22,0),MATCH(BL$1,'Team forecast'!$M$2:$AU$2,0))*IF($Y213&gt;0,-15000,0)</f>
        <v>0</v>
      </c>
      <c r="BM213" s="5">
        <f t="shared" si="239"/>
        <v>0</v>
      </c>
      <c r="BN213" s="5">
        <f t="shared" si="240"/>
        <v>0</v>
      </c>
      <c r="BO213" s="5">
        <f t="shared" si="241"/>
        <v>0</v>
      </c>
      <c r="BP213" s="5">
        <f t="shared" si="242"/>
        <v>0</v>
      </c>
      <c r="BQ213" s="5">
        <f t="shared" si="243"/>
        <v>0</v>
      </c>
      <c r="BR213" s="5">
        <f t="shared" si="244"/>
        <v>0</v>
      </c>
      <c r="BS213" s="5">
        <f t="shared" si="245"/>
        <v>0</v>
      </c>
      <c r="BT213" s="5">
        <f t="shared" si="246"/>
        <v>0</v>
      </c>
      <c r="BU213" s="5">
        <f t="shared" si="247"/>
        <v>0</v>
      </c>
      <c r="BV213" s="5">
        <f>IFERROR(SUM(BJ213:BU213),0)*((Cockpit!$C$3)^2)</f>
        <v>0</v>
      </c>
      <c r="BW213" s="19">
        <f>INDEX('Team forecast'!$M$3:$AU$22,MATCH($B213,'Team forecast'!$B$3:$B$22,0),MATCH(BW$1,'Team forecast'!$M$2:$AU$2,0))</f>
        <v>0</v>
      </c>
      <c r="BX213" s="19">
        <f>INDEX('Team forecast'!$M$3:$AU$22,MATCH($B213,'Team forecast'!$B$3:$B$22,0),MATCH(BX$1,'Team forecast'!$M$2:$AU$2,0))</f>
        <v>0</v>
      </c>
      <c r="BY213" s="19">
        <f>INDEX('Team forecast'!$M$3:$AU$22,MATCH($B213,'Team forecast'!$B$3:$B$22,0),MATCH(BY$1,'Team forecast'!$M$2:$AU$2,0))</f>
        <v>0</v>
      </c>
      <c r="BZ213" s="19">
        <f>INDEX('Team forecast'!$M$3:$AU$22,MATCH($B213,'Team forecast'!$B$3:$B$22,0),MATCH(BZ$1,'Team forecast'!$M$2:$AU$2,0))</f>
        <v>0</v>
      </c>
      <c r="CA213" s="5">
        <f t="shared" si="248"/>
        <v>-5000</v>
      </c>
      <c r="CB213" s="5">
        <f>INDEX('Team forecast'!$M$3:$AU$22,MATCH($B213,'Team forecast'!$B$3:$B$22,0),MATCH(CB$1,'Team forecast'!$M$2:$AU$2,0))*IF($Y213&gt;0,25000,0)</f>
        <v>0</v>
      </c>
      <c r="CC213" s="5">
        <f>INDEX('Team forecast'!$M$3:$AU$22,MATCH($B213,'Team forecast'!$B$3:$B$22,0),MATCH(CC$1,'Team forecast'!$M$2:$AU$2,0))*IF($Y213&gt;0,5000,0)</f>
        <v>0</v>
      </c>
      <c r="CD213" s="5">
        <f>INDEX('Team forecast'!$M$3:$AU$22,MATCH($B213,'Team forecast'!$B$3:$B$22,0),MATCH(CD$1,'Team forecast'!$M$2:$AU$2,0))*IF($Y213&gt;0,-15000,0)</f>
        <v>0</v>
      </c>
      <c r="CE213" s="5">
        <f t="shared" si="249"/>
        <v>0</v>
      </c>
      <c r="CF213" s="5">
        <f t="shared" si="250"/>
        <v>0</v>
      </c>
      <c r="CG213" s="5">
        <f t="shared" si="251"/>
        <v>0</v>
      </c>
      <c r="CH213" s="5">
        <f t="shared" si="252"/>
        <v>0</v>
      </c>
      <c r="CI213" s="5">
        <f t="shared" si="253"/>
        <v>0</v>
      </c>
      <c r="CJ213" s="5">
        <f t="shared" si="254"/>
        <v>0</v>
      </c>
      <c r="CK213" s="5">
        <f t="shared" si="255"/>
        <v>0</v>
      </c>
      <c r="CL213" s="5">
        <f t="shared" si="256"/>
        <v>0</v>
      </c>
      <c r="CM213" s="5">
        <f t="shared" si="257"/>
        <v>0</v>
      </c>
      <c r="CN213" s="5">
        <f>IFERROR(SUM(CB213:CM213),0)*((Cockpit!$C$3)^3)</f>
        <v>0</v>
      </c>
      <c r="CO213" s="19">
        <f>INDEX('Team forecast'!$M$3:$AU$22,MATCH($B213,'Team forecast'!$B$3:$B$22,0),MATCH(CO$1,'Team forecast'!$M$2:$AU$2,0))</f>
        <v>0</v>
      </c>
      <c r="CP213" s="19">
        <f>INDEX('Team forecast'!$M$3:$AU$22,MATCH($B213,'Team forecast'!$B$3:$B$22,0),MATCH(CP$1,'Team forecast'!$M$2:$AU$2,0))</f>
        <v>0</v>
      </c>
      <c r="CQ213" s="19">
        <f>INDEX('Team forecast'!$M$3:$AU$22,MATCH($B213,'Team forecast'!$B$3:$B$22,0),MATCH(CQ$1,'Team forecast'!$M$2:$AU$2,0))</f>
        <v>0</v>
      </c>
      <c r="CR213" s="19">
        <f>INDEX('Team forecast'!$M$3:$AU$22,MATCH($B213,'Team forecast'!$B$3:$B$22,0),MATCH(CR$1,'Team forecast'!$M$2:$AU$2,0))</f>
        <v>0</v>
      </c>
      <c r="CS213" s="5">
        <f t="shared" si="258"/>
        <v>-5000</v>
      </c>
      <c r="CT213" s="5">
        <f>INDEX('Team forecast'!$M$3:$AU$22,MATCH($B213,'Team forecast'!$B$3:$B$22,0),MATCH(CT$1,'Team forecast'!$M$2:$AU$2,0))*IF($Y213&gt;0,25000,0)</f>
        <v>0</v>
      </c>
      <c r="CU213" s="5">
        <f>INDEX('Team forecast'!$M$3:$AU$22,MATCH($B213,'Team forecast'!$B$3:$B$22,0),MATCH(CU$1,'Team forecast'!$M$2:$AU$2,0))*IF($Y213&gt;0,5000,0)</f>
        <v>0</v>
      </c>
      <c r="CV213" s="5">
        <f>INDEX('Team forecast'!$M$3:$AU$22,MATCH($B213,'Team forecast'!$B$3:$B$22,0),MATCH(CV$1,'Team forecast'!$M$2:$AU$2,0))*IF($Y213&gt;0,-15000,0)</f>
        <v>0</v>
      </c>
      <c r="CW213" s="5">
        <f t="shared" si="259"/>
        <v>0</v>
      </c>
      <c r="CX213" s="5">
        <f t="shared" si="260"/>
        <v>0</v>
      </c>
      <c r="CY213" s="5">
        <f t="shared" si="261"/>
        <v>0</v>
      </c>
      <c r="CZ213" s="5">
        <f t="shared" si="262"/>
        <v>0</v>
      </c>
      <c r="DA213" s="5">
        <f t="shared" si="263"/>
        <v>0</v>
      </c>
      <c r="DB213" s="5">
        <f t="shared" si="264"/>
        <v>0</v>
      </c>
      <c r="DC213" s="5">
        <f t="shared" si="265"/>
        <v>0</v>
      </c>
      <c r="DD213" s="5">
        <f t="shared" si="266"/>
        <v>0</v>
      </c>
      <c r="DE213" s="5">
        <f t="shared" si="267"/>
        <v>0</v>
      </c>
      <c r="DF213" s="5">
        <f>IFERROR(SUM(CT213:DE213),0)*((Cockpit!$C$3)^4)</f>
        <v>0</v>
      </c>
      <c r="DG213" s="19">
        <f>INDEX('Team forecast'!$M$3:$AU$22,MATCH($B213,'Team forecast'!$B$3:$B$22,0),MATCH(DG$1,'Team forecast'!$M$2:$AU$2,0))</f>
        <v>0</v>
      </c>
      <c r="DH213" s="19">
        <f>INDEX('Team forecast'!$M$3:$AU$22,MATCH($B213,'Team forecast'!$B$3:$B$22,0),MATCH(DH$1,'Team forecast'!$M$2:$AU$2,0))</f>
        <v>0</v>
      </c>
      <c r="DI213" s="19">
        <f>INDEX('Team forecast'!$M$3:$AU$22,MATCH($B213,'Team forecast'!$B$3:$B$22,0),MATCH(DI$1,'Team forecast'!$M$2:$AU$2,0))</f>
        <v>0</v>
      </c>
      <c r="DJ213" s="19">
        <f>INDEX('Team forecast'!$M$3:$AU$22,MATCH($B213,'Team forecast'!$B$3:$B$22,0),MATCH(DJ$1,'Team forecast'!$M$2:$AU$2,0))</f>
        <v>0</v>
      </c>
      <c r="DK213" s="5">
        <f t="shared" si="268"/>
        <v>-5000</v>
      </c>
      <c r="DL213" s="5">
        <f>INDEX('Team forecast'!$M$3:$AU$22,MATCH($B213,'Team forecast'!$B$3:$B$22,0),MATCH(DL$1,'Team forecast'!$M$2:$AU$2,0))*IF($Y213&gt;0,25000,0)</f>
        <v>0</v>
      </c>
      <c r="DM213" s="5">
        <f>INDEX('Team forecast'!$M$3:$AU$22,MATCH($B213,'Team forecast'!$B$3:$B$22,0),MATCH(DM$1,'Team forecast'!$M$2:$AU$2,0))*IF($Y213&gt;0,5000,0)</f>
        <v>0</v>
      </c>
      <c r="DN213" s="5">
        <f>INDEX('Team forecast'!$M$3:$AU$22,MATCH($B213,'Team forecast'!$B$3:$B$22,0),MATCH(DN$1,'Team forecast'!$M$2:$AU$2,0))*IF($Y213&gt;0,-15000,0)</f>
        <v>0</v>
      </c>
      <c r="DO213" s="5">
        <f t="shared" si="269"/>
        <v>0</v>
      </c>
      <c r="DP213" s="5">
        <f t="shared" si="270"/>
        <v>0</v>
      </c>
      <c r="DQ213" s="5">
        <f t="shared" si="271"/>
        <v>0</v>
      </c>
      <c r="DR213" s="5">
        <f t="shared" si="272"/>
        <v>0</v>
      </c>
      <c r="DS213" s="5">
        <f t="shared" si="273"/>
        <v>0</v>
      </c>
      <c r="DT213" s="5">
        <f t="shared" si="274"/>
        <v>0</v>
      </c>
      <c r="DU213" s="5">
        <f t="shared" si="275"/>
        <v>0</v>
      </c>
      <c r="DV213" s="5">
        <f t="shared" si="276"/>
        <v>0</v>
      </c>
      <c r="DW213" s="5">
        <f t="shared" si="277"/>
        <v>0</v>
      </c>
      <c r="DX213" s="5">
        <f>IFERROR(SUM(DL213:DW213),0)*((Cockpit!$C$3)^5)</f>
        <v>0</v>
      </c>
      <c r="DY213" s="5">
        <f t="shared" si="278"/>
        <v>-5000</v>
      </c>
      <c r="DZ213" s="5" t="str">
        <f>IF(ISERROR(MATCH(A213,'Current squad'!B:B,0)),"No","Yes")</f>
        <v>No</v>
      </c>
      <c r="EA213" s="5" cm="1">
        <f t="array" ref="EA213">IFERROR(_xlfn.IFS(DZ213="Yes",0,DZ213="No",H213*1%),999999)</f>
        <v>29000</v>
      </c>
      <c r="EB213" s="5">
        <f t="shared" si="220"/>
        <v>2929000</v>
      </c>
      <c r="EC213" s="5">
        <f t="shared" si="279"/>
        <v>-34000</v>
      </c>
      <c r="ED213" s="1">
        <f t="shared" si="221"/>
        <v>-1.1724137931034483E-2</v>
      </c>
      <c r="EE213" s="5">
        <f>RANK(EC213,$EC$2:$EC$572)+COUNTIF($EC$2:EC213,EC213)-1</f>
        <v>350</v>
      </c>
      <c r="EF213" s="4">
        <f>RANK(ED213,$ED$2:$ED$572)+COUNTIF($ED$2:ED213,ED213)-1</f>
        <v>370</v>
      </c>
    </row>
    <row r="214" spans="1:136" x14ac:dyDescent="0.3">
      <c r="A214" t="str">
        <f>IF(Holdet.dk!A214&lt;&gt;"",Holdet.dk!A214,"")</f>
        <v>Oliver McBurnie</v>
      </c>
      <c r="B214" t="str">
        <f>INDEX(Holdet.dk!B:B,MATCH($A214,Holdet.dk!$A:$A,0))</f>
        <v>Sheffield United</v>
      </c>
      <c r="C214" t="str">
        <f>INDEX(Holdet.dk!C:C,MATCH($A214,Holdet.dk!$A:$A,0))</f>
        <v>Striker</v>
      </c>
      <c r="D214" t="str">
        <f>INDEX(Holdet.dk!D:D,MATCH($A214,Holdet.dk!$A:$A,0))</f>
        <v>3.870.000</v>
      </c>
      <c r="E214" s="1">
        <f>IFERROR(_xlfn.NUMBERVALUE(INDEX(Holdet.dk!$E:$E,MATCH($A214,Holdet.dk!$A:$A,0)),","),0)</f>
        <v>0</v>
      </c>
      <c r="F214" t="e">
        <f>IF(INDEX(Lookup!H:H,MATCH('Master data'!A214,Lookup!G:G,0))=0,A214,INDEX(Lookup!H:H,MATCH('Master data'!A214,Lookup!G:G,0)))</f>
        <v>#N/A</v>
      </c>
      <c r="G214" t="str">
        <f>IFERROR(INDEX(Lookup!B:B,MATCH(INDEX(Rotowire!C:C,MATCH(F214,Rotowire!A:A,0)),Lookup!D:D,0)),"")</f>
        <v/>
      </c>
      <c r="H214" s="5">
        <f t="shared" si="212"/>
        <v>3870000</v>
      </c>
      <c r="I214" s="19">
        <f>IFERROR(INDEX('Team forecast'!$G$3:$I$22,MATCH($B214,'Team forecast'!$B$3:$B$22,0),MATCH(I$1,'Team forecast'!$G$2:$I$2,0)),0)</f>
        <v>0.79999999999999993</v>
      </c>
      <c r="J214" s="19">
        <f>IFERROR(INDEX('Team forecast'!$G$3:$I$22,MATCH($B214,'Team forecast'!$B$3:$B$22,0),MATCH(J$1,'Team forecast'!$G$2:$I$2,0)),0)</f>
        <v>0.86842105263157876</v>
      </c>
      <c r="K214" s="19">
        <f>IFERROR(INDEX('Team forecast'!$G$3:$I$22,MATCH($B214,'Team forecast'!$B$3:$B$22,0),MATCH(K$1,'Team forecast'!$G$2:$I$2,0)),0)</f>
        <v>1.2720728665040493</v>
      </c>
      <c r="L214">
        <f>SUMIFS(Rotowire!E:E,Rotowire!$A:$A,'Master data'!$F214)</f>
        <v>0</v>
      </c>
      <c r="M214" s="2">
        <f>SUMIFS(Rotowire!F:F,Rotowire!$A:$A,'Master data'!$F214)*I214</f>
        <v>0</v>
      </c>
      <c r="N214" s="2">
        <f>SUMIFS(Rotowire!G:G,Rotowire!$A:$A,'Master data'!$F214)*I214</f>
        <v>0</v>
      </c>
      <c r="O214" s="2">
        <f>SUMIFS(Rotowire!I:I,Rotowire!$A:$A,'Master data'!$F214)*I214</f>
        <v>0</v>
      </c>
      <c r="P214" s="2">
        <f>SUMIFS(Rotowire!W:W,Rotowire!$A:$A,'Master data'!$F214)*K214</f>
        <v>0</v>
      </c>
      <c r="Q214" s="2">
        <f>SUMIFS(Rotowire!Y:Y,Rotowire!$A:$A,'Master data'!$F214)*J214</f>
        <v>0</v>
      </c>
      <c r="R214" s="2">
        <f>SUMIFS(Rotowire!AB:AB,Rotowire!$A:$A,'Master data'!$F214)</f>
        <v>0</v>
      </c>
      <c r="S214" s="2">
        <f>SUMIFS(Rotowire!AC:AC,Rotowire!$A:$A,'Master data'!$F214)</f>
        <v>0</v>
      </c>
      <c r="T214" s="2">
        <f>INDEX('Team forecast'!D$3:D$22,MATCH($B214,'Team forecast'!$B$3:$B$22,0))</f>
        <v>1.1599999999999999</v>
      </c>
      <c r="U214" s="2">
        <f>INDEX('Team forecast'!E$3:E$22,MATCH($B214,'Team forecast'!$B$3:$B$22,0))</f>
        <v>1.32</v>
      </c>
      <c r="V214" s="2">
        <f>INDEX('Team forecast'!J$3:J$22,MATCH($B214,'Team forecast'!$B$3:$B$22,0))</f>
        <v>0.32490000000000002</v>
      </c>
      <c r="W214" s="2">
        <f>INDEX('Team forecast'!K$3:K$22,MATCH($B214,'Team forecast'!$B$3:$B$22,0))</f>
        <v>0.27700000000000002</v>
      </c>
      <c r="X214" s="2">
        <f>INDEX('Team forecast'!L$3:L$22,MATCH($B214,'Team forecast'!$B$3:$B$22,0))</f>
        <v>0.39810000000000001</v>
      </c>
      <c r="Y214" s="5">
        <f t="shared" si="213"/>
        <v>-5000</v>
      </c>
      <c r="Z214" s="5">
        <f t="shared" si="214"/>
        <v>0</v>
      </c>
      <c r="AA214" s="5">
        <f t="shared" si="215"/>
        <v>0</v>
      </c>
      <c r="AB214" s="5">
        <f t="shared" si="216"/>
        <v>0</v>
      </c>
      <c r="AC214" s="5">
        <f t="shared" si="217"/>
        <v>0</v>
      </c>
      <c r="AD214" s="5">
        <f t="shared" si="222"/>
        <v>0</v>
      </c>
      <c r="AE214" s="5">
        <f t="shared" si="223"/>
        <v>0</v>
      </c>
      <c r="AF214" s="5">
        <f t="shared" si="218"/>
        <v>0</v>
      </c>
      <c r="AG214" s="5">
        <f t="shared" si="219"/>
        <v>0</v>
      </c>
      <c r="AH214" s="5">
        <f t="shared" si="224"/>
        <v>0</v>
      </c>
      <c r="AI214" s="5">
        <f t="shared" si="225"/>
        <v>0</v>
      </c>
      <c r="AJ214" s="5">
        <f t="shared" si="226"/>
        <v>0</v>
      </c>
      <c r="AK214" s="5">
        <f t="shared" si="227"/>
        <v>0</v>
      </c>
      <c r="AL214" s="5">
        <f>IFERROR(SUM(Y214:AK214),-5000)*((Cockpit!$C$3)^0)</f>
        <v>-5000</v>
      </c>
      <c r="AM214" s="19">
        <f>INDEX('Team forecast'!$M$3:$AU$22,MATCH($B214,'Team forecast'!$B$3:$B$22,0),MATCH(AM$1,'Team forecast'!$M$2:$AU$2,0))</f>
        <v>0</v>
      </c>
      <c r="AN214" s="19">
        <f>INDEX('Team forecast'!$M$3:$AU$22,MATCH($B214,'Team forecast'!$B$3:$B$22,0),MATCH(AN$1,'Team forecast'!$M$2:$AU$2,0))</f>
        <v>0</v>
      </c>
      <c r="AO214" s="19">
        <f>INDEX('Team forecast'!$M$3:$AU$22,MATCH($B214,'Team forecast'!$B$3:$B$22,0),MATCH(AO$1,'Team forecast'!$M$2:$AU$2,0))</f>
        <v>0</v>
      </c>
      <c r="AP214" s="19">
        <f>INDEX('Team forecast'!$M$3:$AU$22,MATCH($B214,'Team forecast'!$B$3:$B$22,0),MATCH(AP$1,'Team forecast'!$M$2:$AU$2,0))</f>
        <v>0</v>
      </c>
      <c r="AQ214" s="5">
        <f t="shared" si="228"/>
        <v>-5000</v>
      </c>
      <c r="AR214" s="5">
        <f>INDEX('Team forecast'!$M$3:$AU$22,MATCH($B214,'Team forecast'!$B$3:$B$22,0),MATCH(AR$1,'Team forecast'!$M$2:$AU$2,0))*IF($Y214&gt;0,25000,0)</f>
        <v>0</v>
      </c>
      <c r="AS214" s="5">
        <f>INDEX('Team forecast'!$M$3:$AU$22,MATCH($B214,'Team forecast'!$B$3:$B$22,0),MATCH(AS$1,'Team forecast'!$M$2:$AU$2,0))*IF($Y214&gt;0,5000,0)</f>
        <v>0</v>
      </c>
      <c r="AT214" s="5">
        <f>INDEX('Team forecast'!$M$3:$AU$22,MATCH($B214,'Team forecast'!$B$3:$B$22,0),MATCH(AT$1,'Team forecast'!$M$2:$AU$2,0))*IF($Y214&gt;0,-15000,0)</f>
        <v>0</v>
      </c>
      <c r="AU214" s="5">
        <f t="shared" si="229"/>
        <v>0</v>
      </c>
      <c r="AV214" s="5">
        <f t="shared" si="230"/>
        <v>0</v>
      </c>
      <c r="AW214" s="5">
        <f t="shared" si="231"/>
        <v>0</v>
      </c>
      <c r="AX214" s="5">
        <f t="shared" si="232"/>
        <v>0</v>
      </c>
      <c r="AY214" s="5">
        <f t="shared" si="233"/>
        <v>0</v>
      </c>
      <c r="AZ214" s="5">
        <f t="shared" si="234"/>
        <v>0</v>
      </c>
      <c r="BA214" s="5">
        <f t="shared" si="235"/>
        <v>0</v>
      </c>
      <c r="BB214" s="5">
        <f t="shared" si="236"/>
        <v>0</v>
      </c>
      <c r="BC214" s="5">
        <f t="shared" si="237"/>
        <v>0</v>
      </c>
      <c r="BD214" s="5">
        <f>IFERROR(SUM(AR214:BC214),0)*((Cockpit!$C$3)^1)</f>
        <v>0</v>
      </c>
      <c r="BE214" s="19">
        <f>INDEX('Team forecast'!$M$3:$AU$22,MATCH($B214,'Team forecast'!$B$3:$B$22,0),MATCH(BE$1,'Team forecast'!$M$2:$AU$2,0))</f>
        <v>0</v>
      </c>
      <c r="BF214" s="19">
        <f>INDEX('Team forecast'!$M$3:$AU$22,MATCH($B214,'Team forecast'!$B$3:$B$22,0),MATCH(BF$1,'Team forecast'!$M$2:$AU$2,0))</f>
        <v>0</v>
      </c>
      <c r="BG214" s="19">
        <f>INDEX('Team forecast'!$M$3:$AU$22,MATCH($B214,'Team forecast'!$B$3:$B$22,0),MATCH(BG$1,'Team forecast'!$M$2:$AU$2,0))</f>
        <v>0</v>
      </c>
      <c r="BH214" s="19">
        <f>INDEX('Team forecast'!$M$3:$AU$22,MATCH($B214,'Team forecast'!$B$3:$B$22,0),MATCH(BH$1,'Team forecast'!$M$2:$AU$2,0))</f>
        <v>0</v>
      </c>
      <c r="BI214" s="5">
        <f t="shared" si="238"/>
        <v>-5000</v>
      </c>
      <c r="BJ214" s="5">
        <f>INDEX('Team forecast'!$M$3:$AU$22,MATCH($B214,'Team forecast'!$B$3:$B$22,0),MATCH(BJ$1,'Team forecast'!$M$2:$AU$2,0))*IF($Y214&gt;0,25000,0)</f>
        <v>0</v>
      </c>
      <c r="BK214" s="5">
        <f>INDEX('Team forecast'!$M$3:$AU$22,MATCH($B214,'Team forecast'!$B$3:$B$22,0),MATCH(BK$1,'Team forecast'!$M$2:$AU$2,0))*IF($Y214&gt;0,5000,0)</f>
        <v>0</v>
      </c>
      <c r="BL214" s="5">
        <f>INDEX('Team forecast'!$M$3:$AU$22,MATCH($B214,'Team forecast'!$B$3:$B$22,0),MATCH(BL$1,'Team forecast'!$M$2:$AU$2,0))*IF($Y214&gt;0,-15000,0)</f>
        <v>0</v>
      </c>
      <c r="BM214" s="5">
        <f t="shared" si="239"/>
        <v>0</v>
      </c>
      <c r="BN214" s="5">
        <f t="shared" si="240"/>
        <v>0</v>
      </c>
      <c r="BO214" s="5">
        <f t="shared" si="241"/>
        <v>0</v>
      </c>
      <c r="BP214" s="5">
        <f t="shared" si="242"/>
        <v>0</v>
      </c>
      <c r="BQ214" s="5">
        <f t="shared" si="243"/>
        <v>0</v>
      </c>
      <c r="BR214" s="5">
        <f t="shared" si="244"/>
        <v>0</v>
      </c>
      <c r="BS214" s="5">
        <f t="shared" si="245"/>
        <v>0</v>
      </c>
      <c r="BT214" s="5">
        <f t="shared" si="246"/>
        <v>0</v>
      </c>
      <c r="BU214" s="5">
        <f t="shared" si="247"/>
        <v>0</v>
      </c>
      <c r="BV214" s="5">
        <f>IFERROR(SUM(BJ214:BU214),0)*((Cockpit!$C$3)^2)</f>
        <v>0</v>
      </c>
      <c r="BW214" s="19">
        <f>INDEX('Team forecast'!$M$3:$AU$22,MATCH($B214,'Team forecast'!$B$3:$B$22,0),MATCH(BW$1,'Team forecast'!$M$2:$AU$2,0))</f>
        <v>0</v>
      </c>
      <c r="BX214" s="19">
        <f>INDEX('Team forecast'!$M$3:$AU$22,MATCH($B214,'Team forecast'!$B$3:$B$22,0),MATCH(BX$1,'Team forecast'!$M$2:$AU$2,0))</f>
        <v>0</v>
      </c>
      <c r="BY214" s="19">
        <f>INDEX('Team forecast'!$M$3:$AU$22,MATCH($B214,'Team forecast'!$B$3:$B$22,0),MATCH(BY$1,'Team forecast'!$M$2:$AU$2,0))</f>
        <v>0</v>
      </c>
      <c r="BZ214" s="19">
        <f>INDEX('Team forecast'!$M$3:$AU$22,MATCH($B214,'Team forecast'!$B$3:$B$22,0),MATCH(BZ$1,'Team forecast'!$M$2:$AU$2,0))</f>
        <v>0</v>
      </c>
      <c r="CA214" s="5">
        <f t="shared" si="248"/>
        <v>-5000</v>
      </c>
      <c r="CB214" s="5">
        <f>INDEX('Team forecast'!$M$3:$AU$22,MATCH($B214,'Team forecast'!$B$3:$B$22,0),MATCH(CB$1,'Team forecast'!$M$2:$AU$2,0))*IF($Y214&gt;0,25000,0)</f>
        <v>0</v>
      </c>
      <c r="CC214" s="5">
        <f>INDEX('Team forecast'!$M$3:$AU$22,MATCH($B214,'Team forecast'!$B$3:$B$22,0),MATCH(CC$1,'Team forecast'!$M$2:$AU$2,0))*IF($Y214&gt;0,5000,0)</f>
        <v>0</v>
      </c>
      <c r="CD214" s="5">
        <f>INDEX('Team forecast'!$M$3:$AU$22,MATCH($B214,'Team forecast'!$B$3:$B$22,0),MATCH(CD$1,'Team forecast'!$M$2:$AU$2,0))*IF($Y214&gt;0,-15000,0)</f>
        <v>0</v>
      </c>
      <c r="CE214" s="5">
        <f t="shared" si="249"/>
        <v>0</v>
      </c>
      <c r="CF214" s="5">
        <f t="shared" si="250"/>
        <v>0</v>
      </c>
      <c r="CG214" s="5">
        <f t="shared" si="251"/>
        <v>0</v>
      </c>
      <c r="CH214" s="5">
        <f t="shared" si="252"/>
        <v>0</v>
      </c>
      <c r="CI214" s="5">
        <f t="shared" si="253"/>
        <v>0</v>
      </c>
      <c r="CJ214" s="5">
        <f t="shared" si="254"/>
        <v>0</v>
      </c>
      <c r="CK214" s="5">
        <f t="shared" si="255"/>
        <v>0</v>
      </c>
      <c r="CL214" s="5">
        <f t="shared" si="256"/>
        <v>0</v>
      </c>
      <c r="CM214" s="5">
        <f t="shared" si="257"/>
        <v>0</v>
      </c>
      <c r="CN214" s="5">
        <f>IFERROR(SUM(CB214:CM214),0)*((Cockpit!$C$3)^3)</f>
        <v>0</v>
      </c>
      <c r="CO214" s="19">
        <f>INDEX('Team forecast'!$M$3:$AU$22,MATCH($B214,'Team forecast'!$B$3:$B$22,0),MATCH(CO$1,'Team forecast'!$M$2:$AU$2,0))</f>
        <v>0</v>
      </c>
      <c r="CP214" s="19">
        <f>INDEX('Team forecast'!$M$3:$AU$22,MATCH($B214,'Team forecast'!$B$3:$B$22,0),MATCH(CP$1,'Team forecast'!$M$2:$AU$2,0))</f>
        <v>0</v>
      </c>
      <c r="CQ214" s="19">
        <f>INDEX('Team forecast'!$M$3:$AU$22,MATCH($B214,'Team forecast'!$B$3:$B$22,0),MATCH(CQ$1,'Team forecast'!$M$2:$AU$2,0))</f>
        <v>0</v>
      </c>
      <c r="CR214" s="19">
        <f>INDEX('Team forecast'!$M$3:$AU$22,MATCH($B214,'Team forecast'!$B$3:$B$22,0),MATCH(CR$1,'Team forecast'!$M$2:$AU$2,0))</f>
        <v>0</v>
      </c>
      <c r="CS214" s="5">
        <f t="shared" si="258"/>
        <v>-5000</v>
      </c>
      <c r="CT214" s="5">
        <f>INDEX('Team forecast'!$M$3:$AU$22,MATCH($B214,'Team forecast'!$B$3:$B$22,0),MATCH(CT$1,'Team forecast'!$M$2:$AU$2,0))*IF($Y214&gt;0,25000,0)</f>
        <v>0</v>
      </c>
      <c r="CU214" s="5">
        <f>INDEX('Team forecast'!$M$3:$AU$22,MATCH($B214,'Team forecast'!$B$3:$B$22,0),MATCH(CU$1,'Team forecast'!$M$2:$AU$2,0))*IF($Y214&gt;0,5000,0)</f>
        <v>0</v>
      </c>
      <c r="CV214" s="5">
        <f>INDEX('Team forecast'!$M$3:$AU$22,MATCH($B214,'Team forecast'!$B$3:$B$22,0),MATCH(CV$1,'Team forecast'!$M$2:$AU$2,0))*IF($Y214&gt;0,-15000,0)</f>
        <v>0</v>
      </c>
      <c r="CW214" s="5">
        <f t="shared" si="259"/>
        <v>0</v>
      </c>
      <c r="CX214" s="5">
        <f t="shared" si="260"/>
        <v>0</v>
      </c>
      <c r="CY214" s="5">
        <f t="shared" si="261"/>
        <v>0</v>
      </c>
      <c r="CZ214" s="5">
        <f t="shared" si="262"/>
        <v>0</v>
      </c>
      <c r="DA214" s="5">
        <f t="shared" si="263"/>
        <v>0</v>
      </c>
      <c r="DB214" s="5">
        <f t="shared" si="264"/>
        <v>0</v>
      </c>
      <c r="DC214" s="5">
        <f t="shared" si="265"/>
        <v>0</v>
      </c>
      <c r="DD214" s="5">
        <f t="shared" si="266"/>
        <v>0</v>
      </c>
      <c r="DE214" s="5">
        <f t="shared" si="267"/>
        <v>0</v>
      </c>
      <c r="DF214" s="5">
        <f>IFERROR(SUM(CT214:DE214),0)*((Cockpit!$C$3)^4)</f>
        <v>0</v>
      </c>
      <c r="DG214" s="19">
        <f>INDEX('Team forecast'!$M$3:$AU$22,MATCH($B214,'Team forecast'!$B$3:$B$22,0),MATCH(DG$1,'Team forecast'!$M$2:$AU$2,0))</f>
        <v>0</v>
      </c>
      <c r="DH214" s="19">
        <f>INDEX('Team forecast'!$M$3:$AU$22,MATCH($B214,'Team forecast'!$B$3:$B$22,0),MATCH(DH$1,'Team forecast'!$M$2:$AU$2,0))</f>
        <v>0</v>
      </c>
      <c r="DI214" s="19">
        <f>INDEX('Team forecast'!$M$3:$AU$22,MATCH($B214,'Team forecast'!$B$3:$B$22,0),MATCH(DI$1,'Team forecast'!$M$2:$AU$2,0))</f>
        <v>0</v>
      </c>
      <c r="DJ214" s="19">
        <f>INDEX('Team forecast'!$M$3:$AU$22,MATCH($B214,'Team forecast'!$B$3:$B$22,0),MATCH(DJ$1,'Team forecast'!$M$2:$AU$2,0))</f>
        <v>0</v>
      </c>
      <c r="DK214" s="5">
        <f t="shared" si="268"/>
        <v>-5000</v>
      </c>
      <c r="DL214" s="5">
        <f>INDEX('Team forecast'!$M$3:$AU$22,MATCH($B214,'Team forecast'!$B$3:$B$22,0),MATCH(DL$1,'Team forecast'!$M$2:$AU$2,0))*IF($Y214&gt;0,25000,0)</f>
        <v>0</v>
      </c>
      <c r="DM214" s="5">
        <f>INDEX('Team forecast'!$M$3:$AU$22,MATCH($B214,'Team forecast'!$B$3:$B$22,0),MATCH(DM$1,'Team forecast'!$M$2:$AU$2,0))*IF($Y214&gt;0,5000,0)</f>
        <v>0</v>
      </c>
      <c r="DN214" s="5">
        <f>INDEX('Team forecast'!$M$3:$AU$22,MATCH($B214,'Team forecast'!$B$3:$B$22,0),MATCH(DN$1,'Team forecast'!$M$2:$AU$2,0))*IF($Y214&gt;0,-15000,0)</f>
        <v>0</v>
      </c>
      <c r="DO214" s="5">
        <f t="shared" si="269"/>
        <v>0</v>
      </c>
      <c r="DP214" s="5">
        <f t="shared" si="270"/>
        <v>0</v>
      </c>
      <c r="DQ214" s="5">
        <f t="shared" si="271"/>
        <v>0</v>
      </c>
      <c r="DR214" s="5">
        <f t="shared" si="272"/>
        <v>0</v>
      </c>
      <c r="DS214" s="5">
        <f t="shared" si="273"/>
        <v>0</v>
      </c>
      <c r="DT214" s="5">
        <f t="shared" si="274"/>
        <v>0</v>
      </c>
      <c r="DU214" s="5">
        <f t="shared" si="275"/>
        <v>0</v>
      </c>
      <c r="DV214" s="5">
        <f t="shared" si="276"/>
        <v>0</v>
      </c>
      <c r="DW214" s="5">
        <f t="shared" si="277"/>
        <v>0</v>
      </c>
      <c r="DX214" s="5">
        <f>IFERROR(SUM(DL214:DW214),0)*((Cockpit!$C$3)^5)</f>
        <v>0</v>
      </c>
      <c r="DY214" s="5">
        <f t="shared" si="278"/>
        <v>-5000</v>
      </c>
      <c r="DZ214" s="5" t="str">
        <f>IF(ISERROR(MATCH(A214,'Current squad'!B:B,0)),"No","Yes")</f>
        <v>No</v>
      </c>
      <c r="EA214" s="5" cm="1">
        <f t="array" ref="EA214">IFERROR(_xlfn.IFS(DZ214="Yes",0,DZ214="No",H214*1%),999999)</f>
        <v>38700</v>
      </c>
      <c r="EB214" s="5">
        <f t="shared" si="220"/>
        <v>3908700</v>
      </c>
      <c r="EC214" s="5">
        <f t="shared" si="279"/>
        <v>-43700</v>
      </c>
      <c r="ED214" s="1">
        <f t="shared" si="221"/>
        <v>-1.1291989664082687E-2</v>
      </c>
      <c r="EE214" s="5">
        <f>RANK(EC214,$EC$2:$EC$572)+COUNTIF($EC$2:EC214,EC214)-1</f>
        <v>442</v>
      </c>
      <c r="EF214" s="4">
        <f>RANK(ED214,$ED$2:$ED$572)+COUNTIF($ED$2:ED214,ED214)-1</f>
        <v>296</v>
      </c>
    </row>
    <row r="215" spans="1:136" x14ac:dyDescent="0.3">
      <c r="A215" t="str">
        <f>IF(Holdet.dk!A215&lt;&gt;"",Holdet.dk!A215,"")</f>
        <v>Jakub Moder</v>
      </c>
      <c r="B215" t="str">
        <f>INDEX(Holdet.dk!B:B,MATCH($A215,Holdet.dk!$A:$A,0))</f>
        <v>Brighton and Hove</v>
      </c>
      <c r="C215" t="str">
        <f>INDEX(Holdet.dk!C:C,MATCH($A215,Holdet.dk!$A:$A,0))</f>
        <v>Midfield</v>
      </c>
      <c r="D215" t="str">
        <f>INDEX(Holdet.dk!D:D,MATCH($A215,Holdet.dk!$A:$A,0))</f>
        <v>2.643.000</v>
      </c>
      <c r="E215" s="1">
        <f>IFERROR(_xlfn.NUMBERVALUE(INDEX(Holdet.dk!$E:$E,MATCH($A215,Holdet.dk!$A:$A,0)),","),0)</f>
        <v>1E-3</v>
      </c>
      <c r="F215" t="str">
        <f>IF(INDEX(Lookup!H:H,MATCH('Master data'!A215,Lookup!G:G,0))=0,A215,INDEX(Lookup!H:H,MATCH('Master data'!A215,Lookup!G:G,0)))</f>
        <v>Jakub Moder</v>
      </c>
      <c r="G215" t="str">
        <f>IFERROR(INDEX(Lookup!B:B,MATCH(INDEX(Rotowire!C:C,MATCH(F215,Rotowire!A:A,0)),Lookup!D:D,0)),"")</f>
        <v/>
      </c>
      <c r="H215" s="5">
        <f t="shared" si="212"/>
        <v>2643000</v>
      </c>
      <c r="I215" s="19">
        <f>IFERROR(INDEX('Team forecast'!$G$3:$I$22,MATCH($B215,'Team forecast'!$B$3:$B$22,0),MATCH(I$1,'Team forecast'!$G$2:$I$2,0)),0)</f>
        <v>0.99082568807339433</v>
      </c>
      <c r="J215" s="19">
        <f>IFERROR(INDEX('Team forecast'!$G$3:$I$22,MATCH($B215,'Team forecast'!$B$3:$B$22,0),MATCH(J$1,'Team forecast'!$G$2:$I$2,0)),0)</f>
        <v>0.68783068783068768</v>
      </c>
      <c r="K215" s="19">
        <f>IFERROR(INDEX('Team forecast'!$G$3:$I$22,MATCH($B215,'Team forecast'!$B$3:$B$22,0),MATCH(K$1,'Team forecast'!$G$2:$I$2,0)),0)</f>
        <v>2.0963984079539428</v>
      </c>
      <c r="L215">
        <f>SUMIFS(Rotowire!E:E,Rotowire!$A:$A,'Master data'!$F215)</f>
        <v>0</v>
      </c>
      <c r="M215" s="2">
        <f>SUMIFS(Rotowire!F:F,Rotowire!$A:$A,'Master data'!$F215)*I215</f>
        <v>0</v>
      </c>
      <c r="N215" s="2">
        <f>SUMIFS(Rotowire!G:G,Rotowire!$A:$A,'Master data'!$F215)*I215</f>
        <v>0</v>
      </c>
      <c r="O215" s="2">
        <f>SUMIFS(Rotowire!I:I,Rotowire!$A:$A,'Master data'!$F215)*I215</f>
        <v>0</v>
      </c>
      <c r="P215" s="2">
        <f>SUMIFS(Rotowire!W:W,Rotowire!$A:$A,'Master data'!$F215)*K215</f>
        <v>0</v>
      </c>
      <c r="Q215" s="2">
        <f>SUMIFS(Rotowire!Y:Y,Rotowire!$A:$A,'Master data'!$F215)*J215</f>
        <v>0</v>
      </c>
      <c r="R215" s="2">
        <f>SUMIFS(Rotowire!AB:AB,Rotowire!$A:$A,'Master data'!$F215)</f>
        <v>0</v>
      </c>
      <c r="S215" s="2">
        <f>SUMIFS(Rotowire!AC:AC,Rotowire!$A:$A,'Master data'!$F215)</f>
        <v>0</v>
      </c>
      <c r="T215" s="2">
        <f>INDEX('Team forecast'!D$3:D$22,MATCH($B215,'Team forecast'!$B$3:$B$22,0))</f>
        <v>1.08</v>
      </c>
      <c r="U215" s="2">
        <f>INDEX('Team forecast'!E$3:E$22,MATCH($B215,'Team forecast'!$B$3:$B$22,0))</f>
        <v>1.3</v>
      </c>
      <c r="V215" s="2">
        <f>INDEX('Team forecast'!J$3:J$22,MATCH($B215,'Team forecast'!$B$3:$B$22,0))</f>
        <v>0.30690000000000001</v>
      </c>
      <c r="W215" s="2">
        <f>INDEX('Team forecast'!K$3:K$22,MATCH($B215,'Team forecast'!$B$3:$B$22,0))</f>
        <v>0.28310000000000002</v>
      </c>
      <c r="X215" s="2">
        <f>INDEX('Team forecast'!L$3:L$22,MATCH($B215,'Team forecast'!$B$3:$B$22,0))</f>
        <v>0.41</v>
      </c>
      <c r="Y215" s="5">
        <f t="shared" si="213"/>
        <v>-5000</v>
      </c>
      <c r="Z215" s="5">
        <f t="shared" si="214"/>
        <v>0</v>
      </c>
      <c r="AA215" s="5">
        <f t="shared" si="215"/>
        <v>0</v>
      </c>
      <c r="AB215" s="5">
        <f t="shared" si="216"/>
        <v>0</v>
      </c>
      <c r="AC215" s="5">
        <f t="shared" si="217"/>
        <v>0</v>
      </c>
      <c r="AD215" s="5">
        <f t="shared" si="222"/>
        <v>0</v>
      </c>
      <c r="AE215" s="5">
        <f t="shared" si="223"/>
        <v>0</v>
      </c>
      <c r="AF215" s="5">
        <f t="shared" si="218"/>
        <v>0</v>
      </c>
      <c r="AG215" s="5">
        <f t="shared" si="219"/>
        <v>0</v>
      </c>
      <c r="AH215" s="5">
        <f t="shared" si="224"/>
        <v>0</v>
      </c>
      <c r="AI215" s="5">
        <f t="shared" si="225"/>
        <v>0</v>
      </c>
      <c r="AJ215" s="5">
        <f t="shared" si="226"/>
        <v>0</v>
      </c>
      <c r="AK215" s="5">
        <f t="shared" si="227"/>
        <v>0</v>
      </c>
      <c r="AL215" s="5">
        <f>IFERROR(SUM(Y215:AK215),-5000)*((Cockpit!$C$3)^0)</f>
        <v>-5000</v>
      </c>
      <c r="AM215" s="19">
        <f>INDEX('Team forecast'!$M$3:$AU$22,MATCH($B215,'Team forecast'!$B$3:$B$22,0),MATCH(AM$1,'Team forecast'!$M$2:$AU$2,0))</f>
        <v>0</v>
      </c>
      <c r="AN215" s="19">
        <f>INDEX('Team forecast'!$M$3:$AU$22,MATCH($B215,'Team forecast'!$B$3:$B$22,0),MATCH(AN$1,'Team forecast'!$M$2:$AU$2,0))</f>
        <v>0</v>
      </c>
      <c r="AO215" s="19">
        <f>INDEX('Team forecast'!$M$3:$AU$22,MATCH($B215,'Team forecast'!$B$3:$B$22,0),MATCH(AO$1,'Team forecast'!$M$2:$AU$2,0))</f>
        <v>0</v>
      </c>
      <c r="AP215" s="19">
        <f>INDEX('Team forecast'!$M$3:$AU$22,MATCH($B215,'Team forecast'!$B$3:$B$22,0),MATCH(AP$1,'Team forecast'!$M$2:$AU$2,0))</f>
        <v>0</v>
      </c>
      <c r="AQ215" s="5">
        <f t="shared" si="228"/>
        <v>-5000</v>
      </c>
      <c r="AR215" s="5">
        <f>INDEX('Team forecast'!$M$3:$AU$22,MATCH($B215,'Team forecast'!$B$3:$B$22,0),MATCH(AR$1,'Team forecast'!$M$2:$AU$2,0))*IF($Y215&gt;0,25000,0)</f>
        <v>0</v>
      </c>
      <c r="AS215" s="5">
        <f>INDEX('Team forecast'!$M$3:$AU$22,MATCH($B215,'Team forecast'!$B$3:$B$22,0),MATCH(AS$1,'Team forecast'!$M$2:$AU$2,0))*IF($Y215&gt;0,5000,0)</f>
        <v>0</v>
      </c>
      <c r="AT215" s="5">
        <f>INDEX('Team forecast'!$M$3:$AU$22,MATCH($B215,'Team forecast'!$B$3:$B$22,0),MATCH(AT$1,'Team forecast'!$M$2:$AU$2,0))*IF($Y215&gt;0,-15000,0)</f>
        <v>0</v>
      </c>
      <c r="AU215" s="5">
        <f t="shared" si="229"/>
        <v>0</v>
      </c>
      <c r="AV215" s="5">
        <f t="shared" si="230"/>
        <v>0</v>
      </c>
      <c r="AW215" s="5">
        <f t="shared" si="231"/>
        <v>0</v>
      </c>
      <c r="AX215" s="5">
        <f t="shared" si="232"/>
        <v>0</v>
      </c>
      <c r="AY215" s="5">
        <f t="shared" si="233"/>
        <v>0</v>
      </c>
      <c r="AZ215" s="5">
        <f t="shared" si="234"/>
        <v>0</v>
      </c>
      <c r="BA215" s="5">
        <f t="shared" si="235"/>
        <v>0</v>
      </c>
      <c r="BB215" s="5">
        <f t="shared" si="236"/>
        <v>0</v>
      </c>
      <c r="BC215" s="5">
        <f t="shared" si="237"/>
        <v>0</v>
      </c>
      <c r="BD215" s="5">
        <f>IFERROR(SUM(AR215:BC215),0)*((Cockpit!$C$3)^1)</f>
        <v>0</v>
      </c>
      <c r="BE215" s="19">
        <f>INDEX('Team forecast'!$M$3:$AU$22,MATCH($B215,'Team forecast'!$B$3:$B$22,0),MATCH(BE$1,'Team forecast'!$M$2:$AU$2,0))</f>
        <v>0</v>
      </c>
      <c r="BF215" s="19">
        <f>INDEX('Team forecast'!$M$3:$AU$22,MATCH($B215,'Team forecast'!$B$3:$B$22,0),MATCH(BF$1,'Team forecast'!$M$2:$AU$2,0))</f>
        <v>0</v>
      </c>
      <c r="BG215" s="19">
        <f>INDEX('Team forecast'!$M$3:$AU$22,MATCH($B215,'Team forecast'!$B$3:$B$22,0),MATCH(BG$1,'Team forecast'!$M$2:$AU$2,0))</f>
        <v>0</v>
      </c>
      <c r="BH215" s="19">
        <f>INDEX('Team forecast'!$M$3:$AU$22,MATCH($B215,'Team forecast'!$B$3:$B$22,0),MATCH(BH$1,'Team forecast'!$M$2:$AU$2,0))</f>
        <v>0</v>
      </c>
      <c r="BI215" s="5">
        <f t="shared" si="238"/>
        <v>-5000</v>
      </c>
      <c r="BJ215" s="5">
        <f>INDEX('Team forecast'!$M$3:$AU$22,MATCH($B215,'Team forecast'!$B$3:$B$22,0),MATCH(BJ$1,'Team forecast'!$M$2:$AU$2,0))*IF($Y215&gt;0,25000,0)</f>
        <v>0</v>
      </c>
      <c r="BK215" s="5">
        <f>INDEX('Team forecast'!$M$3:$AU$22,MATCH($B215,'Team forecast'!$B$3:$B$22,0),MATCH(BK$1,'Team forecast'!$M$2:$AU$2,0))*IF($Y215&gt;0,5000,0)</f>
        <v>0</v>
      </c>
      <c r="BL215" s="5">
        <f>INDEX('Team forecast'!$M$3:$AU$22,MATCH($B215,'Team forecast'!$B$3:$B$22,0),MATCH(BL$1,'Team forecast'!$M$2:$AU$2,0))*IF($Y215&gt;0,-15000,0)</f>
        <v>0</v>
      </c>
      <c r="BM215" s="5">
        <f t="shared" si="239"/>
        <v>0</v>
      </c>
      <c r="BN215" s="5">
        <f t="shared" si="240"/>
        <v>0</v>
      </c>
      <c r="BO215" s="5">
        <f t="shared" si="241"/>
        <v>0</v>
      </c>
      <c r="BP215" s="5">
        <f t="shared" si="242"/>
        <v>0</v>
      </c>
      <c r="BQ215" s="5">
        <f t="shared" si="243"/>
        <v>0</v>
      </c>
      <c r="BR215" s="5">
        <f t="shared" si="244"/>
        <v>0</v>
      </c>
      <c r="BS215" s="5">
        <f t="shared" si="245"/>
        <v>0</v>
      </c>
      <c r="BT215" s="5">
        <f t="shared" si="246"/>
        <v>0</v>
      </c>
      <c r="BU215" s="5">
        <f t="shared" si="247"/>
        <v>0</v>
      </c>
      <c r="BV215" s="5">
        <f>IFERROR(SUM(BJ215:BU215),0)*((Cockpit!$C$3)^2)</f>
        <v>0</v>
      </c>
      <c r="BW215" s="19">
        <f>INDEX('Team forecast'!$M$3:$AU$22,MATCH($B215,'Team forecast'!$B$3:$B$22,0),MATCH(BW$1,'Team forecast'!$M$2:$AU$2,0))</f>
        <v>0</v>
      </c>
      <c r="BX215" s="19">
        <f>INDEX('Team forecast'!$M$3:$AU$22,MATCH($B215,'Team forecast'!$B$3:$B$22,0),MATCH(BX$1,'Team forecast'!$M$2:$AU$2,0))</f>
        <v>0</v>
      </c>
      <c r="BY215" s="19">
        <f>INDEX('Team forecast'!$M$3:$AU$22,MATCH($B215,'Team forecast'!$B$3:$B$22,0),MATCH(BY$1,'Team forecast'!$M$2:$AU$2,0))</f>
        <v>0</v>
      </c>
      <c r="BZ215" s="19">
        <f>INDEX('Team forecast'!$M$3:$AU$22,MATCH($B215,'Team forecast'!$B$3:$B$22,0),MATCH(BZ$1,'Team forecast'!$M$2:$AU$2,0))</f>
        <v>0</v>
      </c>
      <c r="CA215" s="5">
        <f t="shared" si="248"/>
        <v>-5000</v>
      </c>
      <c r="CB215" s="5">
        <f>INDEX('Team forecast'!$M$3:$AU$22,MATCH($B215,'Team forecast'!$B$3:$B$22,0),MATCH(CB$1,'Team forecast'!$M$2:$AU$2,0))*IF($Y215&gt;0,25000,0)</f>
        <v>0</v>
      </c>
      <c r="CC215" s="5">
        <f>INDEX('Team forecast'!$M$3:$AU$22,MATCH($B215,'Team forecast'!$B$3:$B$22,0),MATCH(CC$1,'Team forecast'!$M$2:$AU$2,0))*IF($Y215&gt;0,5000,0)</f>
        <v>0</v>
      </c>
      <c r="CD215" s="5">
        <f>INDEX('Team forecast'!$M$3:$AU$22,MATCH($B215,'Team forecast'!$B$3:$B$22,0),MATCH(CD$1,'Team forecast'!$M$2:$AU$2,0))*IF($Y215&gt;0,-15000,0)</f>
        <v>0</v>
      </c>
      <c r="CE215" s="5">
        <f t="shared" si="249"/>
        <v>0</v>
      </c>
      <c r="CF215" s="5">
        <f t="shared" si="250"/>
        <v>0</v>
      </c>
      <c r="CG215" s="5">
        <f t="shared" si="251"/>
        <v>0</v>
      </c>
      <c r="CH215" s="5">
        <f t="shared" si="252"/>
        <v>0</v>
      </c>
      <c r="CI215" s="5">
        <f t="shared" si="253"/>
        <v>0</v>
      </c>
      <c r="CJ215" s="5">
        <f t="shared" si="254"/>
        <v>0</v>
      </c>
      <c r="CK215" s="5">
        <f t="shared" si="255"/>
        <v>0</v>
      </c>
      <c r="CL215" s="5">
        <f t="shared" si="256"/>
        <v>0</v>
      </c>
      <c r="CM215" s="5">
        <f t="shared" si="257"/>
        <v>0</v>
      </c>
      <c r="CN215" s="5">
        <f>IFERROR(SUM(CB215:CM215),0)*((Cockpit!$C$3)^3)</f>
        <v>0</v>
      </c>
      <c r="CO215" s="19">
        <f>INDEX('Team forecast'!$M$3:$AU$22,MATCH($B215,'Team forecast'!$B$3:$B$22,0),MATCH(CO$1,'Team forecast'!$M$2:$AU$2,0))</f>
        <v>0</v>
      </c>
      <c r="CP215" s="19">
        <f>INDEX('Team forecast'!$M$3:$AU$22,MATCH($B215,'Team forecast'!$B$3:$B$22,0),MATCH(CP$1,'Team forecast'!$M$2:$AU$2,0))</f>
        <v>0</v>
      </c>
      <c r="CQ215" s="19">
        <f>INDEX('Team forecast'!$M$3:$AU$22,MATCH($B215,'Team forecast'!$B$3:$B$22,0),MATCH(CQ$1,'Team forecast'!$M$2:$AU$2,0))</f>
        <v>0</v>
      </c>
      <c r="CR215" s="19">
        <f>INDEX('Team forecast'!$M$3:$AU$22,MATCH($B215,'Team forecast'!$B$3:$B$22,0),MATCH(CR$1,'Team forecast'!$M$2:$AU$2,0))</f>
        <v>0</v>
      </c>
      <c r="CS215" s="5">
        <f t="shared" si="258"/>
        <v>-5000</v>
      </c>
      <c r="CT215" s="5">
        <f>INDEX('Team forecast'!$M$3:$AU$22,MATCH($B215,'Team forecast'!$B$3:$B$22,0),MATCH(CT$1,'Team forecast'!$M$2:$AU$2,0))*IF($Y215&gt;0,25000,0)</f>
        <v>0</v>
      </c>
      <c r="CU215" s="5">
        <f>INDEX('Team forecast'!$M$3:$AU$22,MATCH($B215,'Team forecast'!$B$3:$B$22,0),MATCH(CU$1,'Team forecast'!$M$2:$AU$2,0))*IF($Y215&gt;0,5000,0)</f>
        <v>0</v>
      </c>
      <c r="CV215" s="5">
        <f>INDEX('Team forecast'!$M$3:$AU$22,MATCH($B215,'Team forecast'!$B$3:$B$22,0),MATCH(CV$1,'Team forecast'!$M$2:$AU$2,0))*IF($Y215&gt;0,-15000,0)</f>
        <v>0</v>
      </c>
      <c r="CW215" s="5">
        <f t="shared" si="259"/>
        <v>0</v>
      </c>
      <c r="CX215" s="5">
        <f t="shared" si="260"/>
        <v>0</v>
      </c>
      <c r="CY215" s="5">
        <f t="shared" si="261"/>
        <v>0</v>
      </c>
      <c r="CZ215" s="5">
        <f t="shared" si="262"/>
        <v>0</v>
      </c>
      <c r="DA215" s="5">
        <f t="shared" si="263"/>
        <v>0</v>
      </c>
      <c r="DB215" s="5">
        <f t="shared" si="264"/>
        <v>0</v>
      </c>
      <c r="DC215" s="5">
        <f t="shared" si="265"/>
        <v>0</v>
      </c>
      <c r="DD215" s="5">
        <f t="shared" si="266"/>
        <v>0</v>
      </c>
      <c r="DE215" s="5">
        <f t="shared" si="267"/>
        <v>0</v>
      </c>
      <c r="DF215" s="5">
        <f>IFERROR(SUM(CT215:DE215),0)*((Cockpit!$C$3)^4)</f>
        <v>0</v>
      </c>
      <c r="DG215" s="19">
        <f>INDEX('Team forecast'!$M$3:$AU$22,MATCH($B215,'Team forecast'!$B$3:$B$22,0),MATCH(DG$1,'Team forecast'!$M$2:$AU$2,0))</f>
        <v>0</v>
      </c>
      <c r="DH215" s="19">
        <f>INDEX('Team forecast'!$M$3:$AU$22,MATCH($B215,'Team forecast'!$B$3:$B$22,0),MATCH(DH$1,'Team forecast'!$M$2:$AU$2,0))</f>
        <v>0</v>
      </c>
      <c r="DI215" s="19">
        <f>INDEX('Team forecast'!$M$3:$AU$22,MATCH($B215,'Team forecast'!$B$3:$B$22,0),MATCH(DI$1,'Team forecast'!$M$2:$AU$2,0))</f>
        <v>0</v>
      </c>
      <c r="DJ215" s="19">
        <f>INDEX('Team forecast'!$M$3:$AU$22,MATCH($B215,'Team forecast'!$B$3:$B$22,0),MATCH(DJ$1,'Team forecast'!$M$2:$AU$2,0))</f>
        <v>0</v>
      </c>
      <c r="DK215" s="5">
        <f t="shared" si="268"/>
        <v>-5000</v>
      </c>
      <c r="DL215" s="5">
        <f>INDEX('Team forecast'!$M$3:$AU$22,MATCH($B215,'Team forecast'!$B$3:$B$22,0),MATCH(DL$1,'Team forecast'!$M$2:$AU$2,0))*IF($Y215&gt;0,25000,0)</f>
        <v>0</v>
      </c>
      <c r="DM215" s="5">
        <f>INDEX('Team forecast'!$M$3:$AU$22,MATCH($B215,'Team forecast'!$B$3:$B$22,0),MATCH(DM$1,'Team forecast'!$M$2:$AU$2,0))*IF($Y215&gt;0,5000,0)</f>
        <v>0</v>
      </c>
      <c r="DN215" s="5">
        <f>INDEX('Team forecast'!$M$3:$AU$22,MATCH($B215,'Team forecast'!$B$3:$B$22,0),MATCH(DN$1,'Team forecast'!$M$2:$AU$2,0))*IF($Y215&gt;0,-15000,0)</f>
        <v>0</v>
      </c>
      <c r="DO215" s="5">
        <f t="shared" si="269"/>
        <v>0</v>
      </c>
      <c r="DP215" s="5">
        <f t="shared" si="270"/>
        <v>0</v>
      </c>
      <c r="DQ215" s="5">
        <f t="shared" si="271"/>
        <v>0</v>
      </c>
      <c r="DR215" s="5">
        <f t="shared" si="272"/>
        <v>0</v>
      </c>
      <c r="DS215" s="5">
        <f t="shared" si="273"/>
        <v>0</v>
      </c>
      <c r="DT215" s="5">
        <f t="shared" si="274"/>
        <v>0</v>
      </c>
      <c r="DU215" s="5">
        <f t="shared" si="275"/>
        <v>0</v>
      </c>
      <c r="DV215" s="5">
        <f t="shared" si="276"/>
        <v>0</v>
      </c>
      <c r="DW215" s="5">
        <f t="shared" si="277"/>
        <v>0</v>
      </c>
      <c r="DX215" s="5">
        <f>IFERROR(SUM(DL215:DW215),0)*((Cockpit!$C$3)^5)</f>
        <v>0</v>
      </c>
      <c r="DY215" s="5">
        <f t="shared" si="278"/>
        <v>-5000</v>
      </c>
      <c r="DZ215" s="5" t="str">
        <f>IF(ISERROR(MATCH(A215,'Current squad'!B:B,0)),"No","Yes")</f>
        <v>No</v>
      </c>
      <c r="EA215" s="5" cm="1">
        <f t="array" ref="EA215">IFERROR(_xlfn.IFS(DZ215="Yes",0,DZ215="No",H215*1%),999999)</f>
        <v>26430</v>
      </c>
      <c r="EB215" s="5">
        <f t="shared" si="220"/>
        <v>2669430</v>
      </c>
      <c r="EC215" s="5">
        <f t="shared" si="279"/>
        <v>-31430</v>
      </c>
      <c r="ED215" s="1">
        <f t="shared" si="221"/>
        <v>-1.1891789632992811E-2</v>
      </c>
      <c r="EE215" s="5">
        <f>RANK(EC215,$EC$2:$EC$572)+COUNTIF($EC$2:EC215,EC215)-1</f>
        <v>320</v>
      </c>
      <c r="EF215" s="4">
        <f>RANK(ED215,$ED$2:$ED$572)+COUNTIF($ED$2:ED215,ED215)-1</f>
        <v>404</v>
      </c>
    </row>
    <row r="216" spans="1:136" x14ac:dyDescent="0.3">
      <c r="A216" t="str">
        <f>IF(Holdet.dk!A216&lt;&gt;"",Holdet.dk!A216,"")</f>
        <v>Leighton Clarkson</v>
      </c>
      <c r="B216" t="str">
        <f>INDEX(Holdet.dk!B:B,MATCH($A216,Holdet.dk!$A:$A,0))</f>
        <v>Liverpool</v>
      </c>
      <c r="C216" t="str">
        <f>INDEX(Holdet.dk!C:C,MATCH($A216,Holdet.dk!$A:$A,0))</f>
        <v>Midfield</v>
      </c>
      <c r="D216" t="str">
        <f>INDEX(Holdet.dk!D:D,MATCH($A216,Holdet.dk!$A:$A,0))</f>
        <v>2.430.000</v>
      </c>
      <c r="E216" s="1">
        <f>IFERROR(_xlfn.NUMBERVALUE(INDEX(Holdet.dk!$E:$E,MATCH($A216,Holdet.dk!$A:$A,0)),","),0)</f>
        <v>0</v>
      </c>
      <c r="F216" t="str">
        <f>IF(INDEX(Lookup!H:H,MATCH('Master data'!A216,Lookup!G:G,0))=0,A216,INDEX(Lookup!H:H,MATCH('Master data'!A216,Lookup!G:G,0)))</f>
        <v>Leighton Clarkson</v>
      </c>
      <c r="G216" t="str">
        <f>IFERROR(INDEX(Lookup!B:B,MATCH(INDEX(Rotowire!C:C,MATCH(F216,Rotowire!A:A,0)),Lookup!D:D,0)),"")</f>
        <v/>
      </c>
      <c r="H216" s="5">
        <f t="shared" si="212"/>
        <v>2430000</v>
      </c>
      <c r="I216" s="19">
        <f>IFERROR(INDEX('Team forecast'!$G$3:$I$22,MATCH($B216,'Team forecast'!$B$3:$B$22,0),MATCH(I$1,'Team forecast'!$G$2:$I$2,0)),0)</f>
        <v>1.0823529411764703</v>
      </c>
      <c r="J216" s="19">
        <f>IFERROR(INDEX('Team forecast'!$G$3:$I$22,MATCH($B216,'Team forecast'!$B$3:$B$22,0),MATCH(J$1,'Team forecast'!$G$2:$I$2,0)),0)</f>
        <v>0.66666666666666652</v>
      </c>
      <c r="K216" s="19">
        <f>IFERROR(INDEX('Team forecast'!$G$3:$I$22,MATCH($B216,'Team forecast'!$B$3:$B$22,0),MATCH(K$1,'Team forecast'!$G$2:$I$2,0)),0)</f>
        <v>1.2636055410679863</v>
      </c>
      <c r="L216">
        <f>SUMIFS(Rotowire!E:E,Rotowire!$A:$A,'Master data'!$F216)</f>
        <v>0</v>
      </c>
      <c r="M216" s="2">
        <f>SUMIFS(Rotowire!F:F,Rotowire!$A:$A,'Master data'!$F216)*I216</f>
        <v>0</v>
      </c>
      <c r="N216" s="2">
        <f>SUMIFS(Rotowire!G:G,Rotowire!$A:$A,'Master data'!$F216)*I216</f>
        <v>0</v>
      </c>
      <c r="O216" s="2">
        <f>SUMIFS(Rotowire!I:I,Rotowire!$A:$A,'Master data'!$F216)*I216</f>
        <v>0</v>
      </c>
      <c r="P216" s="2">
        <f>SUMIFS(Rotowire!W:W,Rotowire!$A:$A,'Master data'!$F216)*K216</f>
        <v>0</v>
      </c>
      <c r="Q216" s="2">
        <f>SUMIFS(Rotowire!Y:Y,Rotowire!$A:$A,'Master data'!$F216)*J216</f>
        <v>0</v>
      </c>
      <c r="R216" s="2">
        <f>SUMIFS(Rotowire!AB:AB,Rotowire!$A:$A,'Master data'!$F216)</f>
        <v>0</v>
      </c>
      <c r="S216" s="2">
        <f>SUMIFS(Rotowire!AC:AC,Rotowire!$A:$A,'Master data'!$F216)</f>
        <v>0</v>
      </c>
      <c r="T216" s="2">
        <f>INDEX('Team forecast'!D$3:D$22,MATCH($B216,'Team forecast'!$B$3:$B$22,0))</f>
        <v>2.76</v>
      </c>
      <c r="U216" s="2">
        <f>INDEX('Team forecast'!E$3:E$22,MATCH($B216,'Team forecast'!$B$3:$B$22,0))</f>
        <v>0.5</v>
      </c>
      <c r="V216" s="2">
        <f>INDEX('Team forecast'!J$3:J$22,MATCH($B216,'Team forecast'!$B$3:$B$22,0))</f>
        <v>0.83899999999999997</v>
      </c>
      <c r="W216" s="2">
        <f>INDEX('Team forecast'!K$3:K$22,MATCH($B216,'Team forecast'!$B$3:$B$22,0))</f>
        <v>0.1164</v>
      </c>
      <c r="X216" s="2">
        <f>INDEX('Team forecast'!L$3:L$22,MATCH($B216,'Team forecast'!$B$3:$B$22,0))</f>
        <v>4.4699999999999997E-2</v>
      </c>
      <c r="Y216" s="5">
        <f t="shared" si="213"/>
        <v>-5000</v>
      </c>
      <c r="Z216" s="5">
        <f t="shared" si="214"/>
        <v>0</v>
      </c>
      <c r="AA216" s="5">
        <f t="shared" si="215"/>
        <v>0</v>
      </c>
      <c r="AB216" s="5">
        <f t="shared" si="216"/>
        <v>0</v>
      </c>
      <c r="AC216" s="5">
        <f t="shared" si="217"/>
        <v>0</v>
      </c>
      <c r="AD216" s="5">
        <f t="shared" si="222"/>
        <v>0</v>
      </c>
      <c r="AE216" s="5">
        <f t="shared" si="223"/>
        <v>0</v>
      </c>
      <c r="AF216" s="5">
        <f t="shared" si="218"/>
        <v>0</v>
      </c>
      <c r="AG216" s="5">
        <f t="shared" si="219"/>
        <v>0</v>
      </c>
      <c r="AH216" s="5">
        <f t="shared" si="224"/>
        <v>0</v>
      </c>
      <c r="AI216" s="5">
        <f t="shared" si="225"/>
        <v>0</v>
      </c>
      <c r="AJ216" s="5">
        <f t="shared" si="226"/>
        <v>0</v>
      </c>
      <c r="AK216" s="5">
        <f t="shared" si="227"/>
        <v>0</v>
      </c>
      <c r="AL216" s="5">
        <f>IFERROR(SUM(Y216:AK216),-5000)*((Cockpit!$C$3)^0)</f>
        <v>-5000</v>
      </c>
      <c r="AM216" s="19">
        <f>INDEX('Team forecast'!$M$3:$AU$22,MATCH($B216,'Team forecast'!$B$3:$B$22,0),MATCH(AM$1,'Team forecast'!$M$2:$AU$2,0))</f>
        <v>0</v>
      </c>
      <c r="AN216" s="19">
        <f>INDEX('Team forecast'!$M$3:$AU$22,MATCH($B216,'Team forecast'!$B$3:$B$22,0),MATCH(AN$1,'Team forecast'!$M$2:$AU$2,0))</f>
        <v>0</v>
      </c>
      <c r="AO216" s="19">
        <f>INDEX('Team forecast'!$M$3:$AU$22,MATCH($B216,'Team forecast'!$B$3:$B$22,0),MATCH(AO$1,'Team forecast'!$M$2:$AU$2,0))</f>
        <v>0</v>
      </c>
      <c r="AP216" s="19">
        <f>INDEX('Team forecast'!$M$3:$AU$22,MATCH($B216,'Team forecast'!$B$3:$B$22,0),MATCH(AP$1,'Team forecast'!$M$2:$AU$2,0))</f>
        <v>0</v>
      </c>
      <c r="AQ216" s="5">
        <f t="shared" si="228"/>
        <v>-5000</v>
      </c>
      <c r="AR216" s="5">
        <f>INDEX('Team forecast'!$M$3:$AU$22,MATCH($B216,'Team forecast'!$B$3:$B$22,0),MATCH(AR$1,'Team forecast'!$M$2:$AU$2,0))*IF($Y216&gt;0,25000,0)</f>
        <v>0</v>
      </c>
      <c r="AS216" s="5">
        <f>INDEX('Team forecast'!$M$3:$AU$22,MATCH($B216,'Team forecast'!$B$3:$B$22,0),MATCH(AS$1,'Team forecast'!$M$2:$AU$2,0))*IF($Y216&gt;0,5000,0)</f>
        <v>0</v>
      </c>
      <c r="AT216" s="5">
        <f>INDEX('Team forecast'!$M$3:$AU$22,MATCH($B216,'Team forecast'!$B$3:$B$22,0),MATCH(AT$1,'Team forecast'!$M$2:$AU$2,0))*IF($Y216&gt;0,-15000,0)</f>
        <v>0</v>
      </c>
      <c r="AU216" s="5">
        <f t="shared" si="229"/>
        <v>0</v>
      </c>
      <c r="AV216" s="5">
        <f t="shared" si="230"/>
        <v>0</v>
      </c>
      <c r="AW216" s="5">
        <f t="shared" si="231"/>
        <v>0</v>
      </c>
      <c r="AX216" s="5">
        <f t="shared" si="232"/>
        <v>0</v>
      </c>
      <c r="AY216" s="5">
        <f t="shared" si="233"/>
        <v>0</v>
      </c>
      <c r="AZ216" s="5">
        <f t="shared" si="234"/>
        <v>0</v>
      </c>
      <c r="BA216" s="5">
        <f t="shared" si="235"/>
        <v>0</v>
      </c>
      <c r="BB216" s="5">
        <f t="shared" si="236"/>
        <v>0</v>
      </c>
      <c r="BC216" s="5">
        <f t="shared" si="237"/>
        <v>0</v>
      </c>
      <c r="BD216" s="5">
        <f>IFERROR(SUM(AR216:BC216),0)*((Cockpit!$C$3)^1)</f>
        <v>0</v>
      </c>
      <c r="BE216" s="19">
        <f>INDEX('Team forecast'!$M$3:$AU$22,MATCH($B216,'Team forecast'!$B$3:$B$22,0),MATCH(BE$1,'Team forecast'!$M$2:$AU$2,0))</f>
        <v>0</v>
      </c>
      <c r="BF216" s="19">
        <f>INDEX('Team forecast'!$M$3:$AU$22,MATCH($B216,'Team forecast'!$B$3:$B$22,0),MATCH(BF$1,'Team forecast'!$M$2:$AU$2,0))</f>
        <v>0</v>
      </c>
      <c r="BG216" s="19">
        <f>INDEX('Team forecast'!$M$3:$AU$22,MATCH($B216,'Team forecast'!$B$3:$B$22,0),MATCH(BG$1,'Team forecast'!$M$2:$AU$2,0))</f>
        <v>0</v>
      </c>
      <c r="BH216" s="19">
        <f>INDEX('Team forecast'!$M$3:$AU$22,MATCH($B216,'Team forecast'!$B$3:$B$22,0),MATCH(BH$1,'Team forecast'!$M$2:$AU$2,0))</f>
        <v>0</v>
      </c>
      <c r="BI216" s="5">
        <f t="shared" si="238"/>
        <v>-5000</v>
      </c>
      <c r="BJ216" s="5">
        <f>INDEX('Team forecast'!$M$3:$AU$22,MATCH($B216,'Team forecast'!$B$3:$B$22,0),MATCH(BJ$1,'Team forecast'!$M$2:$AU$2,0))*IF($Y216&gt;0,25000,0)</f>
        <v>0</v>
      </c>
      <c r="BK216" s="5">
        <f>INDEX('Team forecast'!$M$3:$AU$22,MATCH($B216,'Team forecast'!$B$3:$B$22,0),MATCH(BK$1,'Team forecast'!$M$2:$AU$2,0))*IF($Y216&gt;0,5000,0)</f>
        <v>0</v>
      </c>
      <c r="BL216" s="5">
        <f>INDEX('Team forecast'!$M$3:$AU$22,MATCH($B216,'Team forecast'!$B$3:$B$22,0),MATCH(BL$1,'Team forecast'!$M$2:$AU$2,0))*IF($Y216&gt;0,-15000,0)</f>
        <v>0</v>
      </c>
      <c r="BM216" s="5">
        <f t="shared" si="239"/>
        <v>0</v>
      </c>
      <c r="BN216" s="5">
        <f t="shared" si="240"/>
        <v>0</v>
      </c>
      <c r="BO216" s="5">
        <f t="shared" si="241"/>
        <v>0</v>
      </c>
      <c r="BP216" s="5">
        <f t="shared" si="242"/>
        <v>0</v>
      </c>
      <c r="BQ216" s="5">
        <f t="shared" si="243"/>
        <v>0</v>
      </c>
      <c r="BR216" s="5">
        <f t="shared" si="244"/>
        <v>0</v>
      </c>
      <c r="BS216" s="5">
        <f t="shared" si="245"/>
        <v>0</v>
      </c>
      <c r="BT216" s="5">
        <f t="shared" si="246"/>
        <v>0</v>
      </c>
      <c r="BU216" s="5">
        <f t="shared" si="247"/>
        <v>0</v>
      </c>
      <c r="BV216" s="5">
        <f>IFERROR(SUM(BJ216:BU216),0)*((Cockpit!$C$3)^2)</f>
        <v>0</v>
      </c>
      <c r="BW216" s="19">
        <f>INDEX('Team forecast'!$M$3:$AU$22,MATCH($B216,'Team forecast'!$B$3:$B$22,0),MATCH(BW$1,'Team forecast'!$M$2:$AU$2,0))</f>
        <v>0</v>
      </c>
      <c r="BX216" s="19">
        <f>INDEX('Team forecast'!$M$3:$AU$22,MATCH($B216,'Team forecast'!$B$3:$B$22,0),MATCH(BX$1,'Team forecast'!$M$2:$AU$2,0))</f>
        <v>0</v>
      </c>
      <c r="BY216" s="19">
        <f>INDEX('Team forecast'!$M$3:$AU$22,MATCH($B216,'Team forecast'!$B$3:$B$22,0),MATCH(BY$1,'Team forecast'!$M$2:$AU$2,0))</f>
        <v>0</v>
      </c>
      <c r="BZ216" s="19">
        <f>INDEX('Team forecast'!$M$3:$AU$22,MATCH($B216,'Team forecast'!$B$3:$B$22,0),MATCH(BZ$1,'Team forecast'!$M$2:$AU$2,0))</f>
        <v>0</v>
      </c>
      <c r="CA216" s="5">
        <f t="shared" si="248"/>
        <v>-5000</v>
      </c>
      <c r="CB216" s="5">
        <f>INDEX('Team forecast'!$M$3:$AU$22,MATCH($B216,'Team forecast'!$B$3:$B$22,0),MATCH(CB$1,'Team forecast'!$M$2:$AU$2,0))*IF($Y216&gt;0,25000,0)</f>
        <v>0</v>
      </c>
      <c r="CC216" s="5">
        <f>INDEX('Team forecast'!$M$3:$AU$22,MATCH($B216,'Team forecast'!$B$3:$B$22,0),MATCH(CC$1,'Team forecast'!$M$2:$AU$2,0))*IF($Y216&gt;0,5000,0)</f>
        <v>0</v>
      </c>
      <c r="CD216" s="5">
        <f>INDEX('Team forecast'!$M$3:$AU$22,MATCH($B216,'Team forecast'!$B$3:$B$22,0),MATCH(CD$1,'Team forecast'!$M$2:$AU$2,0))*IF($Y216&gt;0,-15000,0)</f>
        <v>0</v>
      </c>
      <c r="CE216" s="5">
        <f t="shared" si="249"/>
        <v>0</v>
      </c>
      <c r="CF216" s="5">
        <f t="shared" si="250"/>
        <v>0</v>
      </c>
      <c r="CG216" s="5">
        <f t="shared" si="251"/>
        <v>0</v>
      </c>
      <c r="CH216" s="5">
        <f t="shared" si="252"/>
        <v>0</v>
      </c>
      <c r="CI216" s="5">
        <f t="shared" si="253"/>
        <v>0</v>
      </c>
      <c r="CJ216" s="5">
        <f t="shared" si="254"/>
        <v>0</v>
      </c>
      <c r="CK216" s="5">
        <f t="shared" si="255"/>
        <v>0</v>
      </c>
      <c r="CL216" s="5">
        <f t="shared" si="256"/>
        <v>0</v>
      </c>
      <c r="CM216" s="5">
        <f t="shared" si="257"/>
        <v>0</v>
      </c>
      <c r="CN216" s="5">
        <f>IFERROR(SUM(CB216:CM216),0)*((Cockpit!$C$3)^3)</f>
        <v>0</v>
      </c>
      <c r="CO216" s="19">
        <f>INDEX('Team forecast'!$M$3:$AU$22,MATCH($B216,'Team forecast'!$B$3:$B$22,0),MATCH(CO$1,'Team forecast'!$M$2:$AU$2,0))</f>
        <v>0</v>
      </c>
      <c r="CP216" s="19">
        <f>INDEX('Team forecast'!$M$3:$AU$22,MATCH($B216,'Team forecast'!$B$3:$B$22,0),MATCH(CP$1,'Team forecast'!$M$2:$AU$2,0))</f>
        <v>0</v>
      </c>
      <c r="CQ216" s="19">
        <f>INDEX('Team forecast'!$M$3:$AU$22,MATCH($B216,'Team forecast'!$B$3:$B$22,0),MATCH(CQ$1,'Team forecast'!$M$2:$AU$2,0))</f>
        <v>0</v>
      </c>
      <c r="CR216" s="19">
        <f>INDEX('Team forecast'!$M$3:$AU$22,MATCH($B216,'Team forecast'!$B$3:$B$22,0),MATCH(CR$1,'Team forecast'!$M$2:$AU$2,0))</f>
        <v>0</v>
      </c>
      <c r="CS216" s="5">
        <f t="shared" si="258"/>
        <v>-5000</v>
      </c>
      <c r="CT216" s="5">
        <f>INDEX('Team forecast'!$M$3:$AU$22,MATCH($B216,'Team forecast'!$B$3:$B$22,0),MATCH(CT$1,'Team forecast'!$M$2:$AU$2,0))*IF($Y216&gt;0,25000,0)</f>
        <v>0</v>
      </c>
      <c r="CU216" s="5">
        <f>INDEX('Team forecast'!$M$3:$AU$22,MATCH($B216,'Team forecast'!$B$3:$B$22,0),MATCH(CU$1,'Team forecast'!$M$2:$AU$2,0))*IF($Y216&gt;0,5000,0)</f>
        <v>0</v>
      </c>
      <c r="CV216" s="5">
        <f>INDEX('Team forecast'!$M$3:$AU$22,MATCH($B216,'Team forecast'!$B$3:$B$22,0),MATCH(CV$1,'Team forecast'!$M$2:$AU$2,0))*IF($Y216&gt;0,-15000,0)</f>
        <v>0</v>
      </c>
      <c r="CW216" s="5">
        <f t="shared" si="259"/>
        <v>0</v>
      </c>
      <c r="CX216" s="5">
        <f t="shared" si="260"/>
        <v>0</v>
      </c>
      <c r="CY216" s="5">
        <f t="shared" si="261"/>
        <v>0</v>
      </c>
      <c r="CZ216" s="5">
        <f t="shared" si="262"/>
        <v>0</v>
      </c>
      <c r="DA216" s="5">
        <f t="shared" si="263"/>
        <v>0</v>
      </c>
      <c r="DB216" s="5">
        <f t="shared" si="264"/>
        <v>0</v>
      </c>
      <c r="DC216" s="5">
        <f t="shared" si="265"/>
        <v>0</v>
      </c>
      <c r="DD216" s="5">
        <f t="shared" si="266"/>
        <v>0</v>
      </c>
      <c r="DE216" s="5">
        <f t="shared" si="267"/>
        <v>0</v>
      </c>
      <c r="DF216" s="5">
        <f>IFERROR(SUM(CT216:DE216),0)*((Cockpit!$C$3)^4)</f>
        <v>0</v>
      </c>
      <c r="DG216" s="19">
        <f>INDEX('Team forecast'!$M$3:$AU$22,MATCH($B216,'Team forecast'!$B$3:$B$22,0),MATCH(DG$1,'Team forecast'!$M$2:$AU$2,0))</f>
        <v>0</v>
      </c>
      <c r="DH216" s="19">
        <f>INDEX('Team forecast'!$M$3:$AU$22,MATCH($B216,'Team forecast'!$B$3:$B$22,0),MATCH(DH$1,'Team forecast'!$M$2:$AU$2,0))</f>
        <v>0</v>
      </c>
      <c r="DI216" s="19">
        <f>INDEX('Team forecast'!$M$3:$AU$22,MATCH($B216,'Team forecast'!$B$3:$B$22,0),MATCH(DI$1,'Team forecast'!$M$2:$AU$2,0))</f>
        <v>0</v>
      </c>
      <c r="DJ216" s="19">
        <f>INDEX('Team forecast'!$M$3:$AU$22,MATCH($B216,'Team forecast'!$B$3:$B$22,0),MATCH(DJ$1,'Team forecast'!$M$2:$AU$2,0))</f>
        <v>0</v>
      </c>
      <c r="DK216" s="5">
        <f t="shared" si="268"/>
        <v>-5000</v>
      </c>
      <c r="DL216" s="5">
        <f>INDEX('Team forecast'!$M$3:$AU$22,MATCH($B216,'Team forecast'!$B$3:$B$22,0),MATCH(DL$1,'Team forecast'!$M$2:$AU$2,0))*IF($Y216&gt;0,25000,0)</f>
        <v>0</v>
      </c>
      <c r="DM216" s="5">
        <f>INDEX('Team forecast'!$M$3:$AU$22,MATCH($B216,'Team forecast'!$B$3:$B$22,0),MATCH(DM$1,'Team forecast'!$M$2:$AU$2,0))*IF($Y216&gt;0,5000,0)</f>
        <v>0</v>
      </c>
      <c r="DN216" s="5">
        <f>INDEX('Team forecast'!$M$3:$AU$22,MATCH($B216,'Team forecast'!$B$3:$B$22,0),MATCH(DN$1,'Team forecast'!$M$2:$AU$2,0))*IF($Y216&gt;0,-15000,0)</f>
        <v>0</v>
      </c>
      <c r="DO216" s="5">
        <f t="shared" si="269"/>
        <v>0</v>
      </c>
      <c r="DP216" s="5">
        <f t="shared" si="270"/>
        <v>0</v>
      </c>
      <c r="DQ216" s="5">
        <f t="shared" si="271"/>
        <v>0</v>
      </c>
      <c r="DR216" s="5">
        <f t="shared" si="272"/>
        <v>0</v>
      </c>
      <c r="DS216" s="5">
        <f t="shared" si="273"/>
        <v>0</v>
      </c>
      <c r="DT216" s="5">
        <f t="shared" si="274"/>
        <v>0</v>
      </c>
      <c r="DU216" s="5">
        <f t="shared" si="275"/>
        <v>0</v>
      </c>
      <c r="DV216" s="5">
        <f t="shared" si="276"/>
        <v>0</v>
      </c>
      <c r="DW216" s="5">
        <f t="shared" si="277"/>
        <v>0</v>
      </c>
      <c r="DX216" s="5">
        <f>IFERROR(SUM(DL216:DW216),0)*((Cockpit!$C$3)^5)</f>
        <v>0</v>
      </c>
      <c r="DY216" s="5">
        <f t="shared" si="278"/>
        <v>-5000</v>
      </c>
      <c r="DZ216" s="5" t="str">
        <f>IF(ISERROR(MATCH(A216,'Current squad'!B:B,0)),"No","Yes")</f>
        <v>No</v>
      </c>
      <c r="EA216" s="5" cm="1">
        <f t="array" ref="EA216">IFERROR(_xlfn.IFS(DZ216="Yes",0,DZ216="No",H216*1%),999999)</f>
        <v>24300</v>
      </c>
      <c r="EB216" s="5">
        <f t="shared" si="220"/>
        <v>2454300</v>
      </c>
      <c r="EC216" s="5">
        <f t="shared" si="279"/>
        <v>-29300</v>
      </c>
      <c r="ED216" s="1">
        <f t="shared" si="221"/>
        <v>-1.2057613168724279E-2</v>
      </c>
      <c r="EE216" s="5">
        <f>RANK(EC216,$EC$2:$EC$572)+COUNTIF($EC$2:EC216,EC216)-1</f>
        <v>285</v>
      </c>
      <c r="EF216" s="4">
        <f>RANK(ED216,$ED$2:$ED$572)+COUNTIF($ED$2:ED216,ED216)-1</f>
        <v>432</v>
      </c>
    </row>
    <row r="217" spans="1:136" x14ac:dyDescent="0.3">
      <c r="A217" t="str">
        <f>IF(Holdet.dk!A217&lt;&gt;"",Holdet.dk!A217,"")</f>
        <v>Adrian Bernabe</v>
      </c>
      <c r="B217" t="str">
        <f>INDEX(Holdet.dk!B:B,MATCH($A217,Holdet.dk!$A:$A,0))</f>
        <v>Manchester City</v>
      </c>
      <c r="C217" t="str">
        <f>INDEX(Holdet.dk!C:C,MATCH($A217,Holdet.dk!$A:$A,0))</f>
        <v>Midfield</v>
      </c>
      <c r="D217" t="str">
        <f>INDEX(Holdet.dk!D:D,MATCH($A217,Holdet.dk!$A:$A,0))</f>
        <v>1.890.000</v>
      </c>
      <c r="E217" s="1">
        <f>IFERROR(_xlfn.NUMBERVALUE(INDEX(Holdet.dk!$E:$E,MATCH($A217,Holdet.dk!$A:$A,0)),","),0)</f>
        <v>1E-3</v>
      </c>
      <c r="F217" t="str">
        <f>IF(INDEX(Lookup!H:H,MATCH('Master data'!A217,Lookup!G:G,0))=0,A217,INDEX(Lookup!H:H,MATCH('Master data'!A217,Lookup!G:G,0)))</f>
        <v>Adrian Bernabe</v>
      </c>
      <c r="G217" t="str">
        <f>IFERROR(INDEX(Lookup!B:B,MATCH(INDEX(Rotowire!C:C,MATCH(F217,Rotowire!A:A,0)),Lookup!D:D,0)),"")</f>
        <v/>
      </c>
      <c r="H217" s="5">
        <f t="shared" si="212"/>
        <v>1890000</v>
      </c>
      <c r="I217" s="19">
        <f>IFERROR(INDEX('Team forecast'!$G$3:$I$22,MATCH($B217,'Team forecast'!$B$3:$B$22,0),MATCH(I$1,'Team forecast'!$G$2:$I$2,0)),0)</f>
        <v>0.86602870813397137</v>
      </c>
      <c r="J217" s="19">
        <f>IFERROR(INDEX('Team forecast'!$G$3:$I$22,MATCH($B217,'Team forecast'!$B$3:$B$22,0),MATCH(J$1,'Team forecast'!$G$2:$I$2,0)),0)</f>
        <v>1.118279569892473</v>
      </c>
      <c r="K217" s="19">
        <f>IFERROR(INDEX('Team forecast'!$G$3:$I$22,MATCH($B217,'Team forecast'!$B$3:$B$22,0),MATCH(K$1,'Team forecast'!$G$2:$I$2,0)),0)</f>
        <v>0.86208459014336625</v>
      </c>
      <c r="L217">
        <f>SUMIFS(Rotowire!E:E,Rotowire!$A:$A,'Master data'!$F217)</f>
        <v>0</v>
      </c>
      <c r="M217" s="2">
        <f>SUMIFS(Rotowire!F:F,Rotowire!$A:$A,'Master data'!$F217)*I217</f>
        <v>0</v>
      </c>
      <c r="N217" s="2">
        <f>SUMIFS(Rotowire!G:G,Rotowire!$A:$A,'Master data'!$F217)*I217</f>
        <v>0</v>
      </c>
      <c r="O217" s="2">
        <f>SUMIFS(Rotowire!I:I,Rotowire!$A:$A,'Master data'!$F217)*I217</f>
        <v>0</v>
      </c>
      <c r="P217" s="2">
        <f>SUMIFS(Rotowire!W:W,Rotowire!$A:$A,'Master data'!$F217)*K217</f>
        <v>0</v>
      </c>
      <c r="Q217" s="2">
        <f>SUMIFS(Rotowire!Y:Y,Rotowire!$A:$A,'Master data'!$F217)*J217</f>
        <v>0</v>
      </c>
      <c r="R217" s="2">
        <f>SUMIFS(Rotowire!AB:AB,Rotowire!$A:$A,'Master data'!$F217)</f>
        <v>0</v>
      </c>
      <c r="S217" s="2">
        <f>SUMIFS(Rotowire!AC:AC,Rotowire!$A:$A,'Master data'!$F217)</f>
        <v>0</v>
      </c>
      <c r="T217" s="2">
        <f>INDEX('Team forecast'!D$3:D$22,MATCH($B217,'Team forecast'!$B$3:$B$22,0))</f>
        <v>1.81</v>
      </c>
      <c r="U217" s="2">
        <f>INDEX('Team forecast'!E$3:E$22,MATCH($B217,'Team forecast'!$B$3:$B$22,0))</f>
        <v>1.04</v>
      </c>
      <c r="V217" s="2">
        <f>INDEX('Team forecast'!J$3:J$22,MATCH($B217,'Team forecast'!$B$3:$B$22,0))</f>
        <v>0.54869999999999997</v>
      </c>
      <c r="W217" s="2">
        <f>INDEX('Team forecast'!K$3:K$22,MATCH($B217,'Team forecast'!$B$3:$B$22,0))</f>
        <v>0.23649999999999999</v>
      </c>
      <c r="X217" s="2">
        <f>INDEX('Team forecast'!L$3:L$22,MATCH($B217,'Team forecast'!$B$3:$B$22,0))</f>
        <v>0.21479999999999999</v>
      </c>
      <c r="Y217" s="5">
        <f t="shared" si="213"/>
        <v>-5000</v>
      </c>
      <c r="Z217" s="5">
        <f t="shared" si="214"/>
        <v>0</v>
      </c>
      <c r="AA217" s="5">
        <f t="shared" si="215"/>
        <v>0</v>
      </c>
      <c r="AB217" s="5">
        <f t="shared" si="216"/>
        <v>0</v>
      </c>
      <c r="AC217" s="5">
        <f t="shared" si="217"/>
        <v>0</v>
      </c>
      <c r="AD217" s="5">
        <f t="shared" si="222"/>
        <v>0</v>
      </c>
      <c r="AE217" s="5">
        <f t="shared" si="223"/>
        <v>0</v>
      </c>
      <c r="AF217" s="5">
        <f t="shared" si="218"/>
        <v>0</v>
      </c>
      <c r="AG217" s="5">
        <f t="shared" si="219"/>
        <v>0</v>
      </c>
      <c r="AH217" s="5">
        <f t="shared" si="224"/>
        <v>0</v>
      </c>
      <c r="AI217" s="5">
        <f t="shared" si="225"/>
        <v>0</v>
      </c>
      <c r="AJ217" s="5">
        <f t="shared" si="226"/>
        <v>0</v>
      </c>
      <c r="AK217" s="5">
        <f t="shared" si="227"/>
        <v>0</v>
      </c>
      <c r="AL217" s="5">
        <f>IFERROR(SUM(Y217:AK217),-5000)*((Cockpit!$C$3)^0)</f>
        <v>-5000</v>
      </c>
      <c r="AM217" s="19">
        <f>INDEX('Team forecast'!$M$3:$AU$22,MATCH($B217,'Team forecast'!$B$3:$B$22,0),MATCH(AM$1,'Team forecast'!$M$2:$AU$2,0))</f>
        <v>0</v>
      </c>
      <c r="AN217" s="19">
        <f>INDEX('Team forecast'!$M$3:$AU$22,MATCH($B217,'Team forecast'!$B$3:$B$22,0),MATCH(AN$1,'Team forecast'!$M$2:$AU$2,0))</f>
        <v>0</v>
      </c>
      <c r="AO217" s="19">
        <f>INDEX('Team forecast'!$M$3:$AU$22,MATCH($B217,'Team forecast'!$B$3:$B$22,0),MATCH(AO$1,'Team forecast'!$M$2:$AU$2,0))</f>
        <v>0</v>
      </c>
      <c r="AP217" s="19">
        <f>INDEX('Team forecast'!$M$3:$AU$22,MATCH($B217,'Team forecast'!$B$3:$B$22,0),MATCH(AP$1,'Team forecast'!$M$2:$AU$2,0))</f>
        <v>0</v>
      </c>
      <c r="AQ217" s="5">
        <f t="shared" si="228"/>
        <v>-5000</v>
      </c>
      <c r="AR217" s="5">
        <f>INDEX('Team forecast'!$M$3:$AU$22,MATCH($B217,'Team forecast'!$B$3:$B$22,0),MATCH(AR$1,'Team forecast'!$M$2:$AU$2,0))*IF($Y217&gt;0,25000,0)</f>
        <v>0</v>
      </c>
      <c r="AS217" s="5">
        <f>INDEX('Team forecast'!$M$3:$AU$22,MATCH($B217,'Team forecast'!$B$3:$B$22,0),MATCH(AS$1,'Team forecast'!$M$2:$AU$2,0))*IF($Y217&gt;0,5000,0)</f>
        <v>0</v>
      </c>
      <c r="AT217" s="5">
        <f>INDEX('Team forecast'!$M$3:$AU$22,MATCH($B217,'Team forecast'!$B$3:$B$22,0),MATCH(AT$1,'Team forecast'!$M$2:$AU$2,0))*IF($Y217&gt;0,-15000,0)</f>
        <v>0</v>
      </c>
      <c r="AU217" s="5">
        <f t="shared" si="229"/>
        <v>0</v>
      </c>
      <c r="AV217" s="5">
        <f t="shared" si="230"/>
        <v>0</v>
      </c>
      <c r="AW217" s="5">
        <f t="shared" si="231"/>
        <v>0</v>
      </c>
      <c r="AX217" s="5">
        <f t="shared" si="232"/>
        <v>0</v>
      </c>
      <c r="AY217" s="5">
        <f t="shared" si="233"/>
        <v>0</v>
      </c>
      <c r="AZ217" s="5">
        <f t="shared" si="234"/>
        <v>0</v>
      </c>
      <c r="BA217" s="5">
        <f t="shared" si="235"/>
        <v>0</v>
      </c>
      <c r="BB217" s="5">
        <f t="shared" si="236"/>
        <v>0</v>
      </c>
      <c r="BC217" s="5">
        <f t="shared" si="237"/>
        <v>0</v>
      </c>
      <c r="BD217" s="5">
        <f>IFERROR(SUM(AR217:BC217),0)*((Cockpit!$C$3)^1)</f>
        <v>0</v>
      </c>
      <c r="BE217" s="19">
        <f>INDEX('Team forecast'!$M$3:$AU$22,MATCH($B217,'Team forecast'!$B$3:$B$22,0),MATCH(BE$1,'Team forecast'!$M$2:$AU$2,0))</f>
        <v>0</v>
      </c>
      <c r="BF217" s="19">
        <f>INDEX('Team forecast'!$M$3:$AU$22,MATCH($B217,'Team forecast'!$B$3:$B$22,0),MATCH(BF$1,'Team forecast'!$M$2:$AU$2,0))</f>
        <v>0</v>
      </c>
      <c r="BG217" s="19">
        <f>INDEX('Team forecast'!$M$3:$AU$22,MATCH($B217,'Team forecast'!$B$3:$B$22,0),MATCH(BG$1,'Team forecast'!$M$2:$AU$2,0))</f>
        <v>0</v>
      </c>
      <c r="BH217" s="19">
        <f>INDEX('Team forecast'!$M$3:$AU$22,MATCH($B217,'Team forecast'!$B$3:$B$22,0),MATCH(BH$1,'Team forecast'!$M$2:$AU$2,0))</f>
        <v>0</v>
      </c>
      <c r="BI217" s="5">
        <f t="shared" si="238"/>
        <v>-5000</v>
      </c>
      <c r="BJ217" s="5">
        <f>INDEX('Team forecast'!$M$3:$AU$22,MATCH($B217,'Team forecast'!$B$3:$B$22,0),MATCH(BJ$1,'Team forecast'!$M$2:$AU$2,0))*IF($Y217&gt;0,25000,0)</f>
        <v>0</v>
      </c>
      <c r="BK217" s="5">
        <f>INDEX('Team forecast'!$M$3:$AU$22,MATCH($B217,'Team forecast'!$B$3:$B$22,0),MATCH(BK$1,'Team forecast'!$M$2:$AU$2,0))*IF($Y217&gt;0,5000,0)</f>
        <v>0</v>
      </c>
      <c r="BL217" s="5">
        <f>INDEX('Team forecast'!$M$3:$AU$22,MATCH($B217,'Team forecast'!$B$3:$B$22,0),MATCH(BL$1,'Team forecast'!$M$2:$AU$2,0))*IF($Y217&gt;0,-15000,0)</f>
        <v>0</v>
      </c>
      <c r="BM217" s="5">
        <f t="shared" si="239"/>
        <v>0</v>
      </c>
      <c r="BN217" s="5">
        <f t="shared" si="240"/>
        <v>0</v>
      </c>
      <c r="BO217" s="5">
        <f t="shared" si="241"/>
        <v>0</v>
      </c>
      <c r="BP217" s="5">
        <f t="shared" si="242"/>
        <v>0</v>
      </c>
      <c r="BQ217" s="5">
        <f t="shared" si="243"/>
        <v>0</v>
      </c>
      <c r="BR217" s="5">
        <f t="shared" si="244"/>
        <v>0</v>
      </c>
      <c r="BS217" s="5">
        <f t="shared" si="245"/>
        <v>0</v>
      </c>
      <c r="BT217" s="5">
        <f t="shared" si="246"/>
        <v>0</v>
      </c>
      <c r="BU217" s="5">
        <f t="shared" si="247"/>
        <v>0</v>
      </c>
      <c r="BV217" s="5">
        <f>IFERROR(SUM(BJ217:BU217),0)*((Cockpit!$C$3)^2)</f>
        <v>0</v>
      </c>
      <c r="BW217" s="19">
        <f>INDEX('Team forecast'!$M$3:$AU$22,MATCH($B217,'Team forecast'!$B$3:$B$22,0),MATCH(BW$1,'Team forecast'!$M$2:$AU$2,0))</f>
        <v>0</v>
      </c>
      <c r="BX217" s="19">
        <f>INDEX('Team forecast'!$M$3:$AU$22,MATCH($B217,'Team forecast'!$B$3:$B$22,0),MATCH(BX$1,'Team forecast'!$M$2:$AU$2,0))</f>
        <v>0</v>
      </c>
      <c r="BY217" s="19">
        <f>INDEX('Team forecast'!$M$3:$AU$22,MATCH($B217,'Team forecast'!$B$3:$B$22,0),MATCH(BY$1,'Team forecast'!$M$2:$AU$2,0))</f>
        <v>0</v>
      </c>
      <c r="BZ217" s="19">
        <f>INDEX('Team forecast'!$M$3:$AU$22,MATCH($B217,'Team forecast'!$B$3:$B$22,0),MATCH(BZ$1,'Team forecast'!$M$2:$AU$2,0))</f>
        <v>0</v>
      </c>
      <c r="CA217" s="5">
        <f t="shared" si="248"/>
        <v>-5000</v>
      </c>
      <c r="CB217" s="5">
        <f>INDEX('Team forecast'!$M$3:$AU$22,MATCH($B217,'Team forecast'!$B$3:$B$22,0),MATCH(CB$1,'Team forecast'!$M$2:$AU$2,0))*IF($Y217&gt;0,25000,0)</f>
        <v>0</v>
      </c>
      <c r="CC217" s="5">
        <f>INDEX('Team forecast'!$M$3:$AU$22,MATCH($B217,'Team forecast'!$B$3:$B$22,0),MATCH(CC$1,'Team forecast'!$M$2:$AU$2,0))*IF($Y217&gt;0,5000,0)</f>
        <v>0</v>
      </c>
      <c r="CD217" s="5">
        <f>INDEX('Team forecast'!$M$3:$AU$22,MATCH($B217,'Team forecast'!$B$3:$B$22,0),MATCH(CD$1,'Team forecast'!$M$2:$AU$2,0))*IF($Y217&gt;0,-15000,0)</f>
        <v>0</v>
      </c>
      <c r="CE217" s="5">
        <f t="shared" si="249"/>
        <v>0</v>
      </c>
      <c r="CF217" s="5">
        <f t="shared" si="250"/>
        <v>0</v>
      </c>
      <c r="CG217" s="5">
        <f t="shared" si="251"/>
        <v>0</v>
      </c>
      <c r="CH217" s="5">
        <f t="shared" si="252"/>
        <v>0</v>
      </c>
      <c r="CI217" s="5">
        <f t="shared" si="253"/>
        <v>0</v>
      </c>
      <c r="CJ217" s="5">
        <f t="shared" si="254"/>
        <v>0</v>
      </c>
      <c r="CK217" s="5">
        <f t="shared" si="255"/>
        <v>0</v>
      </c>
      <c r="CL217" s="5">
        <f t="shared" si="256"/>
        <v>0</v>
      </c>
      <c r="CM217" s="5">
        <f t="shared" si="257"/>
        <v>0</v>
      </c>
      <c r="CN217" s="5">
        <f>IFERROR(SUM(CB217:CM217),0)*((Cockpit!$C$3)^3)</f>
        <v>0</v>
      </c>
      <c r="CO217" s="19">
        <f>INDEX('Team forecast'!$M$3:$AU$22,MATCH($B217,'Team forecast'!$B$3:$B$22,0),MATCH(CO$1,'Team forecast'!$M$2:$AU$2,0))</f>
        <v>0</v>
      </c>
      <c r="CP217" s="19">
        <f>INDEX('Team forecast'!$M$3:$AU$22,MATCH($B217,'Team forecast'!$B$3:$B$22,0),MATCH(CP$1,'Team forecast'!$M$2:$AU$2,0))</f>
        <v>0</v>
      </c>
      <c r="CQ217" s="19">
        <f>INDEX('Team forecast'!$M$3:$AU$22,MATCH($B217,'Team forecast'!$B$3:$B$22,0),MATCH(CQ$1,'Team forecast'!$M$2:$AU$2,0))</f>
        <v>0</v>
      </c>
      <c r="CR217" s="19">
        <f>INDEX('Team forecast'!$M$3:$AU$22,MATCH($B217,'Team forecast'!$B$3:$B$22,0),MATCH(CR$1,'Team forecast'!$M$2:$AU$2,0))</f>
        <v>0</v>
      </c>
      <c r="CS217" s="5">
        <f t="shared" si="258"/>
        <v>-5000</v>
      </c>
      <c r="CT217" s="5">
        <f>INDEX('Team forecast'!$M$3:$AU$22,MATCH($B217,'Team forecast'!$B$3:$B$22,0),MATCH(CT$1,'Team forecast'!$M$2:$AU$2,0))*IF($Y217&gt;0,25000,0)</f>
        <v>0</v>
      </c>
      <c r="CU217" s="5">
        <f>INDEX('Team forecast'!$M$3:$AU$22,MATCH($B217,'Team forecast'!$B$3:$B$22,0),MATCH(CU$1,'Team forecast'!$M$2:$AU$2,0))*IF($Y217&gt;0,5000,0)</f>
        <v>0</v>
      </c>
      <c r="CV217" s="5">
        <f>INDEX('Team forecast'!$M$3:$AU$22,MATCH($B217,'Team forecast'!$B$3:$B$22,0),MATCH(CV$1,'Team forecast'!$M$2:$AU$2,0))*IF($Y217&gt;0,-15000,0)</f>
        <v>0</v>
      </c>
      <c r="CW217" s="5">
        <f t="shared" si="259"/>
        <v>0</v>
      </c>
      <c r="CX217" s="5">
        <f t="shared" si="260"/>
        <v>0</v>
      </c>
      <c r="CY217" s="5">
        <f t="shared" si="261"/>
        <v>0</v>
      </c>
      <c r="CZ217" s="5">
        <f t="shared" si="262"/>
        <v>0</v>
      </c>
      <c r="DA217" s="5">
        <f t="shared" si="263"/>
        <v>0</v>
      </c>
      <c r="DB217" s="5">
        <f t="shared" si="264"/>
        <v>0</v>
      </c>
      <c r="DC217" s="5">
        <f t="shared" si="265"/>
        <v>0</v>
      </c>
      <c r="DD217" s="5">
        <f t="shared" si="266"/>
        <v>0</v>
      </c>
      <c r="DE217" s="5">
        <f t="shared" si="267"/>
        <v>0</v>
      </c>
      <c r="DF217" s="5">
        <f>IFERROR(SUM(CT217:DE217),0)*((Cockpit!$C$3)^4)</f>
        <v>0</v>
      </c>
      <c r="DG217" s="19">
        <f>INDEX('Team forecast'!$M$3:$AU$22,MATCH($B217,'Team forecast'!$B$3:$B$22,0),MATCH(DG$1,'Team forecast'!$M$2:$AU$2,0))</f>
        <v>0</v>
      </c>
      <c r="DH217" s="19">
        <f>INDEX('Team forecast'!$M$3:$AU$22,MATCH($B217,'Team forecast'!$B$3:$B$22,0),MATCH(DH$1,'Team forecast'!$M$2:$AU$2,0))</f>
        <v>0</v>
      </c>
      <c r="DI217" s="19">
        <f>INDEX('Team forecast'!$M$3:$AU$22,MATCH($B217,'Team forecast'!$B$3:$B$22,0),MATCH(DI$1,'Team forecast'!$M$2:$AU$2,0))</f>
        <v>0</v>
      </c>
      <c r="DJ217" s="19">
        <f>INDEX('Team forecast'!$M$3:$AU$22,MATCH($B217,'Team forecast'!$B$3:$B$22,0),MATCH(DJ$1,'Team forecast'!$M$2:$AU$2,0))</f>
        <v>0</v>
      </c>
      <c r="DK217" s="5">
        <f t="shared" si="268"/>
        <v>-5000</v>
      </c>
      <c r="DL217" s="5">
        <f>INDEX('Team forecast'!$M$3:$AU$22,MATCH($B217,'Team forecast'!$B$3:$B$22,0),MATCH(DL$1,'Team forecast'!$M$2:$AU$2,0))*IF($Y217&gt;0,25000,0)</f>
        <v>0</v>
      </c>
      <c r="DM217" s="5">
        <f>INDEX('Team forecast'!$M$3:$AU$22,MATCH($B217,'Team forecast'!$B$3:$B$22,0),MATCH(DM$1,'Team forecast'!$M$2:$AU$2,0))*IF($Y217&gt;0,5000,0)</f>
        <v>0</v>
      </c>
      <c r="DN217" s="5">
        <f>INDEX('Team forecast'!$M$3:$AU$22,MATCH($B217,'Team forecast'!$B$3:$B$22,0),MATCH(DN$1,'Team forecast'!$M$2:$AU$2,0))*IF($Y217&gt;0,-15000,0)</f>
        <v>0</v>
      </c>
      <c r="DO217" s="5">
        <f t="shared" si="269"/>
        <v>0</v>
      </c>
      <c r="DP217" s="5">
        <f t="shared" si="270"/>
        <v>0</v>
      </c>
      <c r="DQ217" s="5">
        <f t="shared" si="271"/>
        <v>0</v>
      </c>
      <c r="DR217" s="5">
        <f t="shared" si="272"/>
        <v>0</v>
      </c>
      <c r="DS217" s="5">
        <f t="shared" si="273"/>
        <v>0</v>
      </c>
      <c r="DT217" s="5">
        <f t="shared" si="274"/>
        <v>0</v>
      </c>
      <c r="DU217" s="5">
        <f t="shared" si="275"/>
        <v>0</v>
      </c>
      <c r="DV217" s="5">
        <f t="shared" si="276"/>
        <v>0</v>
      </c>
      <c r="DW217" s="5">
        <f t="shared" si="277"/>
        <v>0</v>
      </c>
      <c r="DX217" s="5">
        <f>IFERROR(SUM(DL217:DW217),0)*((Cockpit!$C$3)^5)</f>
        <v>0</v>
      </c>
      <c r="DY217" s="5">
        <f t="shared" si="278"/>
        <v>-5000</v>
      </c>
      <c r="DZ217" s="5" t="str">
        <f>IF(ISERROR(MATCH(A217,'Current squad'!B:B,0)),"No","Yes")</f>
        <v>No</v>
      </c>
      <c r="EA217" s="5" cm="1">
        <f t="array" ref="EA217">IFERROR(_xlfn.IFS(DZ217="Yes",0,DZ217="No",H217*1%),999999)</f>
        <v>18900</v>
      </c>
      <c r="EB217" s="5">
        <f t="shared" si="220"/>
        <v>1908900</v>
      </c>
      <c r="EC217" s="5">
        <f t="shared" si="279"/>
        <v>-23900</v>
      </c>
      <c r="ED217" s="1">
        <f t="shared" si="221"/>
        <v>-1.2645502645502646E-2</v>
      </c>
      <c r="EE217" s="5">
        <f>RANK(EC217,$EC$2:$EC$572)+COUNTIF($EC$2:EC217,EC217)-1</f>
        <v>164</v>
      </c>
      <c r="EF217" s="4">
        <f>RANK(ED217,$ED$2:$ED$572)+COUNTIF($ED$2:ED217,ED217)-1</f>
        <v>544</v>
      </c>
    </row>
    <row r="218" spans="1:136" x14ac:dyDescent="0.3">
      <c r="A218" t="str">
        <f>IF(Holdet.dk!A218&lt;&gt;"",Holdet.dk!A218,"")</f>
        <v>Kyle Walker</v>
      </c>
      <c r="B218" t="str">
        <f>INDEX(Holdet.dk!B:B,MATCH($A218,Holdet.dk!$A:$A,0))</f>
        <v>Manchester City</v>
      </c>
      <c r="C218" t="str">
        <f>INDEX(Holdet.dk!C:C,MATCH($A218,Holdet.dk!$A:$A,0))</f>
        <v>Defense</v>
      </c>
      <c r="D218" t="str">
        <f>INDEX(Holdet.dk!D:D,MATCH($A218,Holdet.dk!$A:$A,0))</f>
        <v>6.135.000</v>
      </c>
      <c r="E218" s="1">
        <f>IFERROR(_xlfn.NUMBERVALUE(INDEX(Holdet.dk!$E:$E,MATCH($A218,Holdet.dk!$A:$A,0)),","),0)</f>
        <v>4.0000000000000001E-3</v>
      </c>
      <c r="F218" t="str">
        <f>IF(INDEX(Lookup!H:H,MATCH('Master data'!A218,Lookup!G:G,0))=0,A218,INDEX(Lookup!H:H,MATCH('Master data'!A218,Lookup!G:G,0)))</f>
        <v>Kyle Walker</v>
      </c>
      <c r="G218" t="str">
        <f>IFERROR(INDEX(Lookup!B:B,MATCH(INDEX(Rotowire!C:C,MATCH(F218,Rotowire!A:A,0)),Lookup!D:D,0)),"")</f>
        <v>Everton</v>
      </c>
      <c r="H218" s="5">
        <f t="shared" si="212"/>
        <v>6135000</v>
      </c>
      <c r="I218" s="19">
        <f>IFERROR(INDEX('Team forecast'!$G$3:$I$22,MATCH($B218,'Team forecast'!$B$3:$B$22,0),MATCH(I$1,'Team forecast'!$G$2:$I$2,0)),0)</f>
        <v>0.86602870813397137</v>
      </c>
      <c r="J218" s="19">
        <f>IFERROR(INDEX('Team forecast'!$G$3:$I$22,MATCH($B218,'Team forecast'!$B$3:$B$22,0),MATCH(J$1,'Team forecast'!$G$2:$I$2,0)),0)</f>
        <v>1.118279569892473</v>
      </c>
      <c r="K218" s="19">
        <f>IFERROR(INDEX('Team forecast'!$G$3:$I$22,MATCH($B218,'Team forecast'!$B$3:$B$22,0),MATCH(K$1,'Team forecast'!$G$2:$I$2,0)),0)</f>
        <v>0.86208459014336625</v>
      </c>
      <c r="L218">
        <f>SUMIFS(Rotowire!E:E,Rotowire!$A:$A,'Master data'!$F218)</f>
        <v>95</v>
      </c>
      <c r="M218" s="2">
        <f>SUMIFS(Rotowire!F:F,Rotowire!$A:$A,'Master data'!$F218)*I218</f>
        <v>1.7320574162679427E-2</v>
      </c>
      <c r="N218" s="2">
        <f>SUMIFS(Rotowire!G:G,Rotowire!$A:$A,'Master data'!$F218)*I218</f>
        <v>5.1961722488038278E-2</v>
      </c>
      <c r="O218" s="2">
        <f>SUMIFS(Rotowire!I:I,Rotowire!$A:$A,'Master data'!$F218)*I218</f>
        <v>0.19918660287081341</v>
      </c>
      <c r="P218" s="2">
        <f>SUMIFS(Rotowire!W:W,Rotowire!$A:$A,'Master data'!$F218)*K218</f>
        <v>0.35345468195878016</v>
      </c>
      <c r="Q218" s="2">
        <f>SUMIFS(Rotowire!Y:Y,Rotowire!$A:$A,'Master data'!$F218)*J218</f>
        <v>0</v>
      </c>
      <c r="R218" s="2">
        <f>SUMIFS(Rotowire!AB:AB,Rotowire!$A:$A,'Master data'!$F218)</f>
        <v>0.23</v>
      </c>
      <c r="S218" s="2">
        <f>SUMIFS(Rotowire!AC:AC,Rotowire!$A:$A,'Master data'!$F218)</f>
        <v>0</v>
      </c>
      <c r="T218" s="2">
        <f>INDEX('Team forecast'!D$3:D$22,MATCH($B218,'Team forecast'!$B$3:$B$22,0))</f>
        <v>1.81</v>
      </c>
      <c r="U218" s="2">
        <f>INDEX('Team forecast'!E$3:E$22,MATCH($B218,'Team forecast'!$B$3:$B$22,0))</f>
        <v>1.04</v>
      </c>
      <c r="V218" s="2">
        <f>INDEX('Team forecast'!J$3:J$22,MATCH($B218,'Team forecast'!$B$3:$B$22,0))</f>
        <v>0.54869999999999997</v>
      </c>
      <c r="W218" s="2">
        <f>INDEX('Team forecast'!K$3:K$22,MATCH($B218,'Team forecast'!$B$3:$B$22,0))</f>
        <v>0.23649999999999999</v>
      </c>
      <c r="X218" s="2">
        <f>INDEX('Team forecast'!L$3:L$22,MATCH($B218,'Team forecast'!$B$3:$B$22,0))</f>
        <v>0.21479999999999999</v>
      </c>
      <c r="Y218" s="5">
        <f t="shared" si="213"/>
        <v>7000</v>
      </c>
      <c r="Z218" s="5">
        <f t="shared" si="214"/>
        <v>13717.5</v>
      </c>
      <c r="AA218" s="5">
        <f t="shared" si="215"/>
        <v>1182.5</v>
      </c>
      <c r="AB218" s="5">
        <f t="shared" si="216"/>
        <v>-3222</v>
      </c>
      <c r="AC218" s="5">
        <f t="shared" si="217"/>
        <v>2598.0861244019143</v>
      </c>
      <c r="AD218" s="5">
        <f t="shared" si="222"/>
        <v>2598.0861244019138</v>
      </c>
      <c r="AE218" s="5">
        <f t="shared" si="223"/>
        <v>1991.8660287081341</v>
      </c>
      <c r="AF218" s="5">
        <f t="shared" si="218"/>
        <v>17672.734097939006</v>
      </c>
      <c r="AG218" s="5">
        <f t="shared" si="219"/>
        <v>0</v>
      </c>
      <c r="AH218" s="5">
        <f t="shared" si="224"/>
        <v>-4600</v>
      </c>
      <c r="AI218" s="5">
        <f t="shared" si="225"/>
        <v>0</v>
      </c>
      <c r="AJ218" s="5">
        <f t="shared" si="226"/>
        <v>18100</v>
      </c>
      <c r="AK218" s="5">
        <f t="shared" si="227"/>
        <v>-8320</v>
      </c>
      <c r="AL218" s="5">
        <f>IFERROR(SUM(Y218:AK218),-5000)*((Cockpit!$C$3)^0)</f>
        <v>48718.772375450964</v>
      </c>
      <c r="AM218" s="19">
        <f>INDEX('Team forecast'!$M$3:$AU$22,MATCH($B218,'Team forecast'!$B$3:$B$22,0),MATCH(AM$1,'Team forecast'!$M$2:$AU$2,0))</f>
        <v>0</v>
      </c>
      <c r="AN218" s="19">
        <f>INDEX('Team forecast'!$M$3:$AU$22,MATCH($B218,'Team forecast'!$B$3:$B$22,0),MATCH(AN$1,'Team forecast'!$M$2:$AU$2,0))</f>
        <v>0</v>
      </c>
      <c r="AO218" s="19">
        <f>INDEX('Team forecast'!$M$3:$AU$22,MATCH($B218,'Team forecast'!$B$3:$B$22,0),MATCH(AO$1,'Team forecast'!$M$2:$AU$2,0))</f>
        <v>0</v>
      </c>
      <c r="AP218" s="19">
        <f>INDEX('Team forecast'!$M$3:$AU$22,MATCH($B218,'Team forecast'!$B$3:$B$22,0),MATCH(AP$1,'Team forecast'!$M$2:$AU$2,0))</f>
        <v>0</v>
      </c>
      <c r="AQ218" s="5">
        <f t="shared" si="228"/>
        <v>7000</v>
      </c>
      <c r="AR218" s="5">
        <f>INDEX('Team forecast'!$M$3:$AU$22,MATCH($B218,'Team forecast'!$B$3:$B$22,0),MATCH(AR$1,'Team forecast'!$M$2:$AU$2,0))*IF($Y218&gt;0,25000,0)</f>
        <v>0</v>
      </c>
      <c r="AS218" s="5">
        <f>INDEX('Team forecast'!$M$3:$AU$22,MATCH($B218,'Team forecast'!$B$3:$B$22,0),MATCH(AS$1,'Team forecast'!$M$2:$AU$2,0))*IF($Y218&gt;0,5000,0)</f>
        <v>0</v>
      </c>
      <c r="AT218" s="5">
        <f>INDEX('Team forecast'!$M$3:$AU$22,MATCH($B218,'Team forecast'!$B$3:$B$22,0),MATCH(AT$1,'Team forecast'!$M$2:$AU$2,0))*IF($Y218&gt;0,-15000,0)</f>
        <v>0</v>
      </c>
      <c r="AU218" s="5">
        <f t="shared" si="229"/>
        <v>0</v>
      </c>
      <c r="AV218" s="5">
        <f t="shared" si="230"/>
        <v>0</v>
      </c>
      <c r="AW218" s="5">
        <f t="shared" si="231"/>
        <v>0</v>
      </c>
      <c r="AX218" s="5">
        <f t="shared" si="232"/>
        <v>0</v>
      </c>
      <c r="AY218" s="5">
        <f t="shared" si="233"/>
        <v>0</v>
      </c>
      <c r="AZ218" s="5">
        <f t="shared" si="234"/>
        <v>-4600</v>
      </c>
      <c r="BA218" s="5">
        <f t="shared" si="235"/>
        <v>0</v>
      </c>
      <c r="BB218" s="5">
        <f t="shared" si="236"/>
        <v>0</v>
      </c>
      <c r="BC218" s="5">
        <f t="shared" si="237"/>
        <v>0</v>
      </c>
      <c r="BD218" s="5">
        <f>IFERROR(SUM(AR218:BC218),0)*((Cockpit!$C$3)^1)</f>
        <v>-3220</v>
      </c>
      <c r="BE218" s="19">
        <f>INDEX('Team forecast'!$M$3:$AU$22,MATCH($B218,'Team forecast'!$B$3:$B$22,0),MATCH(BE$1,'Team forecast'!$M$2:$AU$2,0))</f>
        <v>0</v>
      </c>
      <c r="BF218" s="19">
        <f>INDEX('Team forecast'!$M$3:$AU$22,MATCH($B218,'Team forecast'!$B$3:$B$22,0),MATCH(BF$1,'Team forecast'!$M$2:$AU$2,0))</f>
        <v>0</v>
      </c>
      <c r="BG218" s="19">
        <f>INDEX('Team forecast'!$M$3:$AU$22,MATCH($B218,'Team forecast'!$B$3:$B$22,0),MATCH(BG$1,'Team forecast'!$M$2:$AU$2,0))</f>
        <v>0</v>
      </c>
      <c r="BH218" s="19">
        <f>INDEX('Team forecast'!$M$3:$AU$22,MATCH($B218,'Team forecast'!$B$3:$B$22,0),MATCH(BH$1,'Team forecast'!$M$2:$AU$2,0))</f>
        <v>0</v>
      </c>
      <c r="BI218" s="5">
        <f t="shared" si="238"/>
        <v>7000</v>
      </c>
      <c r="BJ218" s="5">
        <f>INDEX('Team forecast'!$M$3:$AU$22,MATCH($B218,'Team forecast'!$B$3:$B$22,0),MATCH(BJ$1,'Team forecast'!$M$2:$AU$2,0))*IF($Y218&gt;0,25000,0)</f>
        <v>0</v>
      </c>
      <c r="BK218" s="5">
        <f>INDEX('Team forecast'!$M$3:$AU$22,MATCH($B218,'Team forecast'!$B$3:$B$22,0),MATCH(BK$1,'Team forecast'!$M$2:$AU$2,0))*IF($Y218&gt;0,5000,0)</f>
        <v>0</v>
      </c>
      <c r="BL218" s="5">
        <f>INDEX('Team forecast'!$M$3:$AU$22,MATCH($B218,'Team forecast'!$B$3:$B$22,0),MATCH(BL$1,'Team forecast'!$M$2:$AU$2,0))*IF($Y218&gt;0,-15000,0)</f>
        <v>0</v>
      </c>
      <c r="BM218" s="5">
        <f t="shared" si="239"/>
        <v>0</v>
      </c>
      <c r="BN218" s="5">
        <f t="shared" si="240"/>
        <v>0</v>
      </c>
      <c r="BO218" s="5">
        <f t="shared" si="241"/>
        <v>0</v>
      </c>
      <c r="BP218" s="5">
        <f t="shared" si="242"/>
        <v>0</v>
      </c>
      <c r="BQ218" s="5">
        <f t="shared" si="243"/>
        <v>0</v>
      </c>
      <c r="BR218" s="5">
        <f t="shared" si="244"/>
        <v>-4600</v>
      </c>
      <c r="BS218" s="5">
        <f t="shared" si="245"/>
        <v>0</v>
      </c>
      <c r="BT218" s="5">
        <f t="shared" si="246"/>
        <v>0</v>
      </c>
      <c r="BU218" s="5">
        <f t="shared" si="247"/>
        <v>0</v>
      </c>
      <c r="BV218" s="5">
        <f>IFERROR(SUM(BJ218:BU218),0)*((Cockpit!$C$3)^2)</f>
        <v>-2253.9999999999995</v>
      </c>
      <c r="BW218" s="19">
        <f>INDEX('Team forecast'!$M$3:$AU$22,MATCH($B218,'Team forecast'!$B$3:$B$22,0),MATCH(BW$1,'Team forecast'!$M$2:$AU$2,0))</f>
        <v>0</v>
      </c>
      <c r="BX218" s="19">
        <f>INDEX('Team forecast'!$M$3:$AU$22,MATCH($B218,'Team forecast'!$B$3:$B$22,0),MATCH(BX$1,'Team forecast'!$M$2:$AU$2,0))</f>
        <v>0</v>
      </c>
      <c r="BY218" s="19">
        <f>INDEX('Team forecast'!$M$3:$AU$22,MATCH($B218,'Team forecast'!$B$3:$B$22,0),MATCH(BY$1,'Team forecast'!$M$2:$AU$2,0))</f>
        <v>0</v>
      </c>
      <c r="BZ218" s="19">
        <f>INDEX('Team forecast'!$M$3:$AU$22,MATCH($B218,'Team forecast'!$B$3:$B$22,0),MATCH(BZ$1,'Team forecast'!$M$2:$AU$2,0))</f>
        <v>0</v>
      </c>
      <c r="CA218" s="5">
        <f t="shared" si="248"/>
        <v>7000</v>
      </c>
      <c r="CB218" s="5">
        <f>INDEX('Team forecast'!$M$3:$AU$22,MATCH($B218,'Team forecast'!$B$3:$B$22,0),MATCH(CB$1,'Team forecast'!$M$2:$AU$2,0))*IF($Y218&gt;0,25000,0)</f>
        <v>0</v>
      </c>
      <c r="CC218" s="5">
        <f>INDEX('Team forecast'!$M$3:$AU$22,MATCH($B218,'Team forecast'!$B$3:$B$22,0),MATCH(CC$1,'Team forecast'!$M$2:$AU$2,0))*IF($Y218&gt;0,5000,0)</f>
        <v>0</v>
      </c>
      <c r="CD218" s="5">
        <f>INDEX('Team forecast'!$M$3:$AU$22,MATCH($B218,'Team forecast'!$B$3:$B$22,0),MATCH(CD$1,'Team forecast'!$M$2:$AU$2,0))*IF($Y218&gt;0,-15000,0)</f>
        <v>0</v>
      </c>
      <c r="CE218" s="5">
        <f t="shared" si="249"/>
        <v>0</v>
      </c>
      <c r="CF218" s="5">
        <f t="shared" si="250"/>
        <v>0</v>
      </c>
      <c r="CG218" s="5">
        <f t="shared" si="251"/>
        <v>0</v>
      </c>
      <c r="CH218" s="5">
        <f t="shared" si="252"/>
        <v>0</v>
      </c>
      <c r="CI218" s="5">
        <f t="shared" si="253"/>
        <v>0</v>
      </c>
      <c r="CJ218" s="5">
        <f t="shared" si="254"/>
        <v>-4600</v>
      </c>
      <c r="CK218" s="5">
        <f t="shared" si="255"/>
        <v>0</v>
      </c>
      <c r="CL218" s="5">
        <f t="shared" si="256"/>
        <v>0</v>
      </c>
      <c r="CM218" s="5">
        <f t="shared" si="257"/>
        <v>0</v>
      </c>
      <c r="CN218" s="5">
        <f>IFERROR(SUM(CB218:CM218),0)*((Cockpit!$C$3)^3)</f>
        <v>-1577.7999999999997</v>
      </c>
      <c r="CO218" s="19">
        <f>INDEX('Team forecast'!$M$3:$AU$22,MATCH($B218,'Team forecast'!$B$3:$B$22,0),MATCH(CO$1,'Team forecast'!$M$2:$AU$2,0))</f>
        <v>0</v>
      </c>
      <c r="CP218" s="19">
        <f>INDEX('Team forecast'!$M$3:$AU$22,MATCH($B218,'Team forecast'!$B$3:$B$22,0),MATCH(CP$1,'Team forecast'!$M$2:$AU$2,0))</f>
        <v>0</v>
      </c>
      <c r="CQ218" s="19">
        <f>INDEX('Team forecast'!$M$3:$AU$22,MATCH($B218,'Team forecast'!$B$3:$B$22,0),MATCH(CQ$1,'Team forecast'!$M$2:$AU$2,0))</f>
        <v>0</v>
      </c>
      <c r="CR218" s="19">
        <f>INDEX('Team forecast'!$M$3:$AU$22,MATCH($B218,'Team forecast'!$B$3:$B$22,0),MATCH(CR$1,'Team forecast'!$M$2:$AU$2,0))</f>
        <v>0</v>
      </c>
      <c r="CS218" s="5">
        <f t="shared" si="258"/>
        <v>7000</v>
      </c>
      <c r="CT218" s="5">
        <f>INDEX('Team forecast'!$M$3:$AU$22,MATCH($B218,'Team forecast'!$B$3:$B$22,0),MATCH(CT$1,'Team forecast'!$M$2:$AU$2,0))*IF($Y218&gt;0,25000,0)</f>
        <v>0</v>
      </c>
      <c r="CU218" s="5">
        <f>INDEX('Team forecast'!$M$3:$AU$22,MATCH($B218,'Team forecast'!$B$3:$B$22,0),MATCH(CU$1,'Team forecast'!$M$2:$AU$2,0))*IF($Y218&gt;0,5000,0)</f>
        <v>0</v>
      </c>
      <c r="CV218" s="5">
        <f>INDEX('Team forecast'!$M$3:$AU$22,MATCH($B218,'Team forecast'!$B$3:$B$22,0),MATCH(CV$1,'Team forecast'!$M$2:$AU$2,0))*IF($Y218&gt;0,-15000,0)</f>
        <v>0</v>
      </c>
      <c r="CW218" s="5">
        <f t="shared" si="259"/>
        <v>0</v>
      </c>
      <c r="CX218" s="5">
        <f t="shared" si="260"/>
        <v>0</v>
      </c>
      <c r="CY218" s="5">
        <f t="shared" si="261"/>
        <v>0</v>
      </c>
      <c r="CZ218" s="5">
        <f t="shared" si="262"/>
        <v>0</v>
      </c>
      <c r="DA218" s="5">
        <f t="shared" si="263"/>
        <v>0</v>
      </c>
      <c r="DB218" s="5">
        <f t="shared" si="264"/>
        <v>-4600</v>
      </c>
      <c r="DC218" s="5">
        <f t="shared" si="265"/>
        <v>0</v>
      </c>
      <c r="DD218" s="5">
        <f t="shared" si="266"/>
        <v>0</v>
      </c>
      <c r="DE218" s="5">
        <f t="shared" si="267"/>
        <v>0</v>
      </c>
      <c r="DF218" s="5">
        <f>IFERROR(SUM(CT218:DE218),0)*((Cockpit!$C$3)^4)</f>
        <v>-1104.4599999999996</v>
      </c>
      <c r="DG218" s="19">
        <f>INDEX('Team forecast'!$M$3:$AU$22,MATCH($B218,'Team forecast'!$B$3:$B$22,0),MATCH(DG$1,'Team forecast'!$M$2:$AU$2,0))</f>
        <v>0</v>
      </c>
      <c r="DH218" s="19">
        <f>INDEX('Team forecast'!$M$3:$AU$22,MATCH($B218,'Team forecast'!$B$3:$B$22,0),MATCH(DH$1,'Team forecast'!$M$2:$AU$2,0))</f>
        <v>0</v>
      </c>
      <c r="DI218" s="19">
        <f>INDEX('Team forecast'!$M$3:$AU$22,MATCH($B218,'Team forecast'!$B$3:$B$22,0),MATCH(DI$1,'Team forecast'!$M$2:$AU$2,0))</f>
        <v>0</v>
      </c>
      <c r="DJ218" s="19">
        <f>INDEX('Team forecast'!$M$3:$AU$22,MATCH($B218,'Team forecast'!$B$3:$B$22,0),MATCH(DJ$1,'Team forecast'!$M$2:$AU$2,0))</f>
        <v>0</v>
      </c>
      <c r="DK218" s="5">
        <f t="shared" si="268"/>
        <v>7000</v>
      </c>
      <c r="DL218" s="5">
        <f>INDEX('Team forecast'!$M$3:$AU$22,MATCH($B218,'Team forecast'!$B$3:$B$22,0),MATCH(DL$1,'Team forecast'!$M$2:$AU$2,0))*IF($Y218&gt;0,25000,0)</f>
        <v>0</v>
      </c>
      <c r="DM218" s="5">
        <f>INDEX('Team forecast'!$M$3:$AU$22,MATCH($B218,'Team forecast'!$B$3:$B$22,0),MATCH(DM$1,'Team forecast'!$M$2:$AU$2,0))*IF($Y218&gt;0,5000,0)</f>
        <v>0</v>
      </c>
      <c r="DN218" s="5">
        <f>INDEX('Team forecast'!$M$3:$AU$22,MATCH($B218,'Team forecast'!$B$3:$B$22,0),MATCH(DN$1,'Team forecast'!$M$2:$AU$2,0))*IF($Y218&gt;0,-15000,0)</f>
        <v>0</v>
      </c>
      <c r="DO218" s="5">
        <f t="shared" si="269"/>
        <v>0</v>
      </c>
      <c r="DP218" s="5">
        <f t="shared" si="270"/>
        <v>0</v>
      </c>
      <c r="DQ218" s="5">
        <f t="shared" si="271"/>
        <v>0</v>
      </c>
      <c r="DR218" s="5">
        <f t="shared" si="272"/>
        <v>0</v>
      </c>
      <c r="DS218" s="5">
        <f t="shared" si="273"/>
        <v>0</v>
      </c>
      <c r="DT218" s="5">
        <f t="shared" si="274"/>
        <v>-4600</v>
      </c>
      <c r="DU218" s="5">
        <f t="shared" si="275"/>
        <v>0</v>
      </c>
      <c r="DV218" s="5">
        <f t="shared" si="276"/>
        <v>0</v>
      </c>
      <c r="DW218" s="5">
        <f t="shared" si="277"/>
        <v>0</v>
      </c>
      <c r="DX218" s="5">
        <f>IFERROR(SUM(DL218:DW218),0)*((Cockpit!$C$3)^5)</f>
        <v>-773.12199999999973</v>
      </c>
      <c r="DY218" s="5">
        <f t="shared" si="278"/>
        <v>39789.390375450959</v>
      </c>
      <c r="DZ218" s="5" t="str">
        <f>IF(ISERROR(MATCH(A218,'Current squad'!B:B,0)),"No","Yes")</f>
        <v>No</v>
      </c>
      <c r="EA218" s="5" cm="1">
        <f t="array" ref="EA218">IFERROR(_xlfn.IFS(DZ218="Yes",0,DZ218="No",H218*1%),999999)</f>
        <v>61350</v>
      </c>
      <c r="EB218" s="5">
        <f t="shared" si="220"/>
        <v>6196350</v>
      </c>
      <c r="EC218" s="5">
        <f t="shared" si="279"/>
        <v>-21560.609624549041</v>
      </c>
      <c r="ED218" s="1">
        <f t="shared" si="221"/>
        <v>-3.5143617969925086E-3</v>
      </c>
      <c r="EE218" s="5">
        <f>RANK(EC218,$EC$2:$EC$572)+COUNTIF($EC$2:EC218,EC218)-1</f>
        <v>149</v>
      </c>
      <c r="EF218" s="4">
        <f>RANK(ED218,$ED$2:$ED$572)+COUNTIF($ED$2:ED218,ED218)-1</f>
        <v>126</v>
      </c>
    </row>
    <row r="219" spans="1:136" x14ac:dyDescent="0.3">
      <c r="A219" t="str">
        <f>IF(Holdet.dk!A219&lt;&gt;"",Holdet.dk!A219,"")</f>
        <v>Tom Davies</v>
      </c>
      <c r="B219" t="str">
        <f>INDEX(Holdet.dk!B:B,MATCH($A219,Holdet.dk!$A:$A,0))</f>
        <v>Everton</v>
      </c>
      <c r="C219" t="str">
        <f>INDEX(Holdet.dk!C:C,MATCH($A219,Holdet.dk!$A:$A,0))</f>
        <v>Midfield</v>
      </c>
      <c r="D219" t="str">
        <f>INDEX(Holdet.dk!D:D,MATCH($A219,Holdet.dk!$A:$A,0))</f>
        <v>3.728.000</v>
      </c>
      <c r="E219" s="1">
        <f>IFERROR(_xlfn.NUMBERVALUE(INDEX(Holdet.dk!$E:$E,MATCH($A219,Holdet.dk!$A:$A,0)),","),0)</f>
        <v>4.0000000000000001E-3</v>
      </c>
      <c r="F219" t="str">
        <f>IF(INDEX(Lookup!H:H,MATCH('Master data'!A219,Lookup!G:G,0))=0,A219,INDEX(Lookup!H:H,MATCH('Master data'!A219,Lookup!G:G,0)))</f>
        <v>Tom Davies</v>
      </c>
      <c r="G219" t="str">
        <f>IFERROR(INDEX(Lookup!B:B,MATCH(INDEX(Rotowire!C:C,MATCH(F219,Rotowire!A:A,0)),Lookup!D:D,0)),"")</f>
        <v/>
      </c>
      <c r="H219" s="5">
        <f t="shared" si="212"/>
        <v>3728000</v>
      </c>
      <c r="I219" s="19">
        <f>IFERROR(INDEX('Team forecast'!$G$3:$I$22,MATCH($B219,'Team forecast'!$B$3:$B$22,0),MATCH(I$1,'Team forecast'!$G$2:$I$2,0)),0)</f>
        <v>1.118279569892473</v>
      </c>
      <c r="J219" s="19">
        <f>IFERROR(INDEX('Team forecast'!$G$3:$I$22,MATCH($B219,'Team forecast'!$B$3:$B$22,0),MATCH(J$1,'Team forecast'!$G$2:$I$2,0)),0)</f>
        <v>0.86602870813397137</v>
      </c>
      <c r="K219" s="19">
        <f>IFERROR(INDEX('Team forecast'!$G$3:$I$22,MATCH($B219,'Team forecast'!$B$3:$B$22,0),MATCH(K$1,'Team forecast'!$G$2:$I$2,0)),0)</f>
        <v>1.6365413680270404</v>
      </c>
      <c r="L219">
        <f>SUMIFS(Rotowire!E:E,Rotowire!$A:$A,'Master data'!$F219)</f>
        <v>0</v>
      </c>
      <c r="M219" s="2">
        <f>SUMIFS(Rotowire!F:F,Rotowire!$A:$A,'Master data'!$F219)*I219</f>
        <v>0</v>
      </c>
      <c r="N219" s="2">
        <f>SUMIFS(Rotowire!G:G,Rotowire!$A:$A,'Master data'!$F219)*I219</f>
        <v>0</v>
      </c>
      <c r="O219" s="2">
        <f>SUMIFS(Rotowire!I:I,Rotowire!$A:$A,'Master data'!$F219)*I219</f>
        <v>0</v>
      </c>
      <c r="P219" s="2">
        <f>SUMIFS(Rotowire!W:W,Rotowire!$A:$A,'Master data'!$F219)*K219</f>
        <v>0</v>
      </c>
      <c r="Q219" s="2">
        <f>SUMIFS(Rotowire!Y:Y,Rotowire!$A:$A,'Master data'!$F219)*J219</f>
        <v>0</v>
      </c>
      <c r="R219" s="2">
        <f>SUMIFS(Rotowire!AB:AB,Rotowire!$A:$A,'Master data'!$F219)</f>
        <v>0</v>
      </c>
      <c r="S219" s="2">
        <f>SUMIFS(Rotowire!AC:AC,Rotowire!$A:$A,'Master data'!$F219)</f>
        <v>0</v>
      </c>
      <c r="T219" s="2">
        <f>INDEX('Team forecast'!D$3:D$22,MATCH($B219,'Team forecast'!$B$3:$B$22,0))</f>
        <v>1.04</v>
      </c>
      <c r="U219" s="2">
        <f>INDEX('Team forecast'!E$3:E$22,MATCH($B219,'Team forecast'!$B$3:$B$22,0))</f>
        <v>1.81</v>
      </c>
      <c r="V219" s="2">
        <f>INDEX('Team forecast'!J$3:J$22,MATCH($B219,'Team forecast'!$B$3:$B$22,0))</f>
        <v>0.21479999999999999</v>
      </c>
      <c r="W219" s="2">
        <f>INDEX('Team forecast'!K$3:K$22,MATCH($B219,'Team forecast'!$B$3:$B$22,0))</f>
        <v>0.23649999999999999</v>
      </c>
      <c r="X219" s="2">
        <f>INDEX('Team forecast'!L$3:L$22,MATCH($B219,'Team forecast'!$B$3:$B$22,0))</f>
        <v>0.54869999999999997</v>
      </c>
      <c r="Y219" s="5">
        <f t="shared" si="213"/>
        <v>-5000</v>
      </c>
      <c r="Z219" s="5">
        <f t="shared" si="214"/>
        <v>0</v>
      </c>
      <c r="AA219" s="5">
        <f t="shared" si="215"/>
        <v>0</v>
      </c>
      <c r="AB219" s="5">
        <f t="shared" si="216"/>
        <v>0</v>
      </c>
      <c r="AC219" s="5">
        <f t="shared" si="217"/>
        <v>0</v>
      </c>
      <c r="AD219" s="5">
        <f t="shared" si="222"/>
        <v>0</v>
      </c>
      <c r="AE219" s="5">
        <f t="shared" si="223"/>
        <v>0</v>
      </c>
      <c r="AF219" s="5">
        <f t="shared" si="218"/>
        <v>0</v>
      </c>
      <c r="AG219" s="5">
        <f t="shared" si="219"/>
        <v>0</v>
      </c>
      <c r="AH219" s="5">
        <f t="shared" si="224"/>
        <v>0</v>
      </c>
      <c r="AI219" s="5">
        <f t="shared" si="225"/>
        <v>0</v>
      </c>
      <c r="AJ219" s="5">
        <f t="shared" si="226"/>
        <v>0</v>
      </c>
      <c r="AK219" s="5">
        <f t="shared" si="227"/>
        <v>0</v>
      </c>
      <c r="AL219" s="5">
        <f>IFERROR(SUM(Y219:AK219),-5000)*((Cockpit!$C$3)^0)</f>
        <v>-5000</v>
      </c>
      <c r="AM219" s="19">
        <f>INDEX('Team forecast'!$M$3:$AU$22,MATCH($B219,'Team forecast'!$B$3:$B$22,0),MATCH(AM$1,'Team forecast'!$M$2:$AU$2,0))</f>
        <v>0</v>
      </c>
      <c r="AN219" s="19">
        <f>INDEX('Team forecast'!$M$3:$AU$22,MATCH($B219,'Team forecast'!$B$3:$B$22,0),MATCH(AN$1,'Team forecast'!$M$2:$AU$2,0))</f>
        <v>0</v>
      </c>
      <c r="AO219" s="19">
        <f>INDEX('Team forecast'!$M$3:$AU$22,MATCH($B219,'Team forecast'!$B$3:$B$22,0),MATCH(AO$1,'Team forecast'!$M$2:$AU$2,0))</f>
        <v>0</v>
      </c>
      <c r="AP219" s="19">
        <f>INDEX('Team forecast'!$M$3:$AU$22,MATCH($B219,'Team forecast'!$B$3:$B$22,0),MATCH(AP$1,'Team forecast'!$M$2:$AU$2,0))</f>
        <v>0</v>
      </c>
      <c r="AQ219" s="5">
        <f t="shared" si="228"/>
        <v>-5000</v>
      </c>
      <c r="AR219" s="5">
        <f>INDEX('Team forecast'!$M$3:$AU$22,MATCH($B219,'Team forecast'!$B$3:$B$22,0),MATCH(AR$1,'Team forecast'!$M$2:$AU$2,0))*IF($Y219&gt;0,25000,0)</f>
        <v>0</v>
      </c>
      <c r="AS219" s="5">
        <f>INDEX('Team forecast'!$M$3:$AU$22,MATCH($B219,'Team forecast'!$B$3:$B$22,0),MATCH(AS$1,'Team forecast'!$M$2:$AU$2,0))*IF($Y219&gt;0,5000,0)</f>
        <v>0</v>
      </c>
      <c r="AT219" s="5">
        <f>INDEX('Team forecast'!$M$3:$AU$22,MATCH($B219,'Team forecast'!$B$3:$B$22,0),MATCH(AT$1,'Team forecast'!$M$2:$AU$2,0))*IF($Y219&gt;0,-15000,0)</f>
        <v>0</v>
      </c>
      <c r="AU219" s="5">
        <f t="shared" si="229"/>
        <v>0</v>
      </c>
      <c r="AV219" s="5">
        <f t="shared" si="230"/>
        <v>0</v>
      </c>
      <c r="AW219" s="5">
        <f t="shared" si="231"/>
        <v>0</v>
      </c>
      <c r="AX219" s="5">
        <f t="shared" si="232"/>
        <v>0</v>
      </c>
      <c r="AY219" s="5">
        <f t="shared" si="233"/>
        <v>0</v>
      </c>
      <c r="AZ219" s="5">
        <f t="shared" si="234"/>
        <v>0</v>
      </c>
      <c r="BA219" s="5">
        <f t="shared" si="235"/>
        <v>0</v>
      </c>
      <c r="BB219" s="5">
        <f t="shared" si="236"/>
        <v>0</v>
      </c>
      <c r="BC219" s="5">
        <f t="shared" si="237"/>
        <v>0</v>
      </c>
      <c r="BD219" s="5">
        <f>IFERROR(SUM(AR219:BC219),0)*((Cockpit!$C$3)^1)</f>
        <v>0</v>
      </c>
      <c r="BE219" s="19">
        <f>INDEX('Team forecast'!$M$3:$AU$22,MATCH($B219,'Team forecast'!$B$3:$B$22,0),MATCH(BE$1,'Team forecast'!$M$2:$AU$2,0))</f>
        <v>0</v>
      </c>
      <c r="BF219" s="19">
        <f>INDEX('Team forecast'!$M$3:$AU$22,MATCH($B219,'Team forecast'!$B$3:$B$22,0),MATCH(BF$1,'Team forecast'!$M$2:$AU$2,0))</f>
        <v>0</v>
      </c>
      <c r="BG219" s="19">
        <f>INDEX('Team forecast'!$M$3:$AU$22,MATCH($B219,'Team forecast'!$B$3:$B$22,0),MATCH(BG$1,'Team forecast'!$M$2:$AU$2,0))</f>
        <v>0</v>
      </c>
      <c r="BH219" s="19">
        <f>INDEX('Team forecast'!$M$3:$AU$22,MATCH($B219,'Team forecast'!$B$3:$B$22,0),MATCH(BH$1,'Team forecast'!$M$2:$AU$2,0))</f>
        <v>0</v>
      </c>
      <c r="BI219" s="5">
        <f t="shared" si="238"/>
        <v>-5000</v>
      </c>
      <c r="BJ219" s="5">
        <f>INDEX('Team forecast'!$M$3:$AU$22,MATCH($B219,'Team forecast'!$B$3:$B$22,0),MATCH(BJ$1,'Team forecast'!$M$2:$AU$2,0))*IF($Y219&gt;0,25000,0)</f>
        <v>0</v>
      </c>
      <c r="BK219" s="5">
        <f>INDEX('Team forecast'!$M$3:$AU$22,MATCH($B219,'Team forecast'!$B$3:$B$22,0),MATCH(BK$1,'Team forecast'!$M$2:$AU$2,0))*IF($Y219&gt;0,5000,0)</f>
        <v>0</v>
      </c>
      <c r="BL219" s="5">
        <f>INDEX('Team forecast'!$M$3:$AU$22,MATCH($B219,'Team forecast'!$B$3:$B$22,0),MATCH(BL$1,'Team forecast'!$M$2:$AU$2,0))*IF($Y219&gt;0,-15000,0)</f>
        <v>0</v>
      </c>
      <c r="BM219" s="5">
        <f t="shared" si="239"/>
        <v>0</v>
      </c>
      <c r="BN219" s="5">
        <f t="shared" si="240"/>
        <v>0</v>
      </c>
      <c r="BO219" s="5">
        <f t="shared" si="241"/>
        <v>0</v>
      </c>
      <c r="BP219" s="5">
        <f t="shared" si="242"/>
        <v>0</v>
      </c>
      <c r="BQ219" s="5">
        <f t="shared" si="243"/>
        <v>0</v>
      </c>
      <c r="BR219" s="5">
        <f t="shared" si="244"/>
        <v>0</v>
      </c>
      <c r="BS219" s="5">
        <f t="shared" si="245"/>
        <v>0</v>
      </c>
      <c r="BT219" s="5">
        <f t="shared" si="246"/>
        <v>0</v>
      </c>
      <c r="BU219" s="5">
        <f t="shared" si="247"/>
        <v>0</v>
      </c>
      <c r="BV219" s="5">
        <f>IFERROR(SUM(BJ219:BU219),0)*((Cockpit!$C$3)^2)</f>
        <v>0</v>
      </c>
      <c r="BW219" s="19">
        <f>INDEX('Team forecast'!$M$3:$AU$22,MATCH($B219,'Team forecast'!$B$3:$B$22,0),MATCH(BW$1,'Team forecast'!$M$2:$AU$2,0))</f>
        <v>0</v>
      </c>
      <c r="BX219" s="19">
        <f>INDEX('Team forecast'!$M$3:$AU$22,MATCH($B219,'Team forecast'!$B$3:$B$22,0),MATCH(BX$1,'Team forecast'!$M$2:$AU$2,0))</f>
        <v>0</v>
      </c>
      <c r="BY219" s="19">
        <f>INDEX('Team forecast'!$M$3:$AU$22,MATCH($B219,'Team forecast'!$B$3:$B$22,0),MATCH(BY$1,'Team forecast'!$M$2:$AU$2,0))</f>
        <v>0</v>
      </c>
      <c r="BZ219" s="19">
        <f>INDEX('Team forecast'!$M$3:$AU$22,MATCH($B219,'Team forecast'!$B$3:$B$22,0),MATCH(BZ$1,'Team forecast'!$M$2:$AU$2,0))</f>
        <v>0</v>
      </c>
      <c r="CA219" s="5">
        <f t="shared" si="248"/>
        <v>-5000</v>
      </c>
      <c r="CB219" s="5">
        <f>INDEX('Team forecast'!$M$3:$AU$22,MATCH($B219,'Team forecast'!$B$3:$B$22,0),MATCH(CB$1,'Team forecast'!$M$2:$AU$2,0))*IF($Y219&gt;0,25000,0)</f>
        <v>0</v>
      </c>
      <c r="CC219" s="5">
        <f>INDEX('Team forecast'!$M$3:$AU$22,MATCH($B219,'Team forecast'!$B$3:$B$22,0),MATCH(CC$1,'Team forecast'!$M$2:$AU$2,0))*IF($Y219&gt;0,5000,0)</f>
        <v>0</v>
      </c>
      <c r="CD219" s="5">
        <f>INDEX('Team forecast'!$M$3:$AU$22,MATCH($B219,'Team forecast'!$B$3:$B$22,0),MATCH(CD$1,'Team forecast'!$M$2:$AU$2,0))*IF($Y219&gt;0,-15000,0)</f>
        <v>0</v>
      </c>
      <c r="CE219" s="5">
        <f t="shared" si="249"/>
        <v>0</v>
      </c>
      <c r="CF219" s="5">
        <f t="shared" si="250"/>
        <v>0</v>
      </c>
      <c r="CG219" s="5">
        <f t="shared" si="251"/>
        <v>0</v>
      </c>
      <c r="CH219" s="5">
        <f t="shared" si="252"/>
        <v>0</v>
      </c>
      <c r="CI219" s="5">
        <f t="shared" si="253"/>
        <v>0</v>
      </c>
      <c r="CJ219" s="5">
        <f t="shared" si="254"/>
        <v>0</v>
      </c>
      <c r="CK219" s="5">
        <f t="shared" si="255"/>
        <v>0</v>
      </c>
      <c r="CL219" s="5">
        <f t="shared" si="256"/>
        <v>0</v>
      </c>
      <c r="CM219" s="5">
        <f t="shared" si="257"/>
        <v>0</v>
      </c>
      <c r="CN219" s="5">
        <f>IFERROR(SUM(CB219:CM219),0)*((Cockpit!$C$3)^3)</f>
        <v>0</v>
      </c>
      <c r="CO219" s="19">
        <f>INDEX('Team forecast'!$M$3:$AU$22,MATCH($B219,'Team forecast'!$B$3:$B$22,0),MATCH(CO$1,'Team forecast'!$M$2:$AU$2,0))</f>
        <v>0</v>
      </c>
      <c r="CP219" s="19">
        <f>INDEX('Team forecast'!$M$3:$AU$22,MATCH($B219,'Team forecast'!$B$3:$B$22,0),MATCH(CP$1,'Team forecast'!$M$2:$AU$2,0))</f>
        <v>0</v>
      </c>
      <c r="CQ219" s="19">
        <f>INDEX('Team forecast'!$M$3:$AU$22,MATCH($B219,'Team forecast'!$B$3:$B$22,0),MATCH(CQ$1,'Team forecast'!$M$2:$AU$2,0))</f>
        <v>0</v>
      </c>
      <c r="CR219" s="19">
        <f>INDEX('Team forecast'!$M$3:$AU$22,MATCH($B219,'Team forecast'!$B$3:$B$22,0),MATCH(CR$1,'Team forecast'!$M$2:$AU$2,0))</f>
        <v>0</v>
      </c>
      <c r="CS219" s="5">
        <f t="shared" si="258"/>
        <v>-5000</v>
      </c>
      <c r="CT219" s="5">
        <f>INDEX('Team forecast'!$M$3:$AU$22,MATCH($B219,'Team forecast'!$B$3:$B$22,0),MATCH(CT$1,'Team forecast'!$M$2:$AU$2,0))*IF($Y219&gt;0,25000,0)</f>
        <v>0</v>
      </c>
      <c r="CU219" s="5">
        <f>INDEX('Team forecast'!$M$3:$AU$22,MATCH($B219,'Team forecast'!$B$3:$B$22,0),MATCH(CU$1,'Team forecast'!$M$2:$AU$2,0))*IF($Y219&gt;0,5000,0)</f>
        <v>0</v>
      </c>
      <c r="CV219" s="5">
        <f>INDEX('Team forecast'!$M$3:$AU$22,MATCH($B219,'Team forecast'!$B$3:$B$22,0),MATCH(CV$1,'Team forecast'!$M$2:$AU$2,0))*IF($Y219&gt;0,-15000,0)</f>
        <v>0</v>
      </c>
      <c r="CW219" s="5">
        <f t="shared" si="259"/>
        <v>0</v>
      </c>
      <c r="CX219" s="5">
        <f t="shared" si="260"/>
        <v>0</v>
      </c>
      <c r="CY219" s="5">
        <f t="shared" si="261"/>
        <v>0</v>
      </c>
      <c r="CZ219" s="5">
        <f t="shared" si="262"/>
        <v>0</v>
      </c>
      <c r="DA219" s="5">
        <f t="shared" si="263"/>
        <v>0</v>
      </c>
      <c r="DB219" s="5">
        <f t="shared" si="264"/>
        <v>0</v>
      </c>
      <c r="DC219" s="5">
        <f t="shared" si="265"/>
        <v>0</v>
      </c>
      <c r="DD219" s="5">
        <f t="shared" si="266"/>
        <v>0</v>
      </c>
      <c r="DE219" s="5">
        <f t="shared" si="267"/>
        <v>0</v>
      </c>
      <c r="DF219" s="5">
        <f>IFERROR(SUM(CT219:DE219),0)*((Cockpit!$C$3)^4)</f>
        <v>0</v>
      </c>
      <c r="DG219" s="19">
        <f>INDEX('Team forecast'!$M$3:$AU$22,MATCH($B219,'Team forecast'!$B$3:$B$22,0),MATCH(DG$1,'Team forecast'!$M$2:$AU$2,0))</f>
        <v>0</v>
      </c>
      <c r="DH219" s="19">
        <f>INDEX('Team forecast'!$M$3:$AU$22,MATCH($B219,'Team forecast'!$B$3:$B$22,0),MATCH(DH$1,'Team forecast'!$M$2:$AU$2,0))</f>
        <v>0</v>
      </c>
      <c r="DI219" s="19">
        <f>INDEX('Team forecast'!$M$3:$AU$22,MATCH($B219,'Team forecast'!$B$3:$B$22,0),MATCH(DI$1,'Team forecast'!$M$2:$AU$2,0))</f>
        <v>0</v>
      </c>
      <c r="DJ219" s="19">
        <f>INDEX('Team forecast'!$M$3:$AU$22,MATCH($B219,'Team forecast'!$B$3:$B$22,0),MATCH(DJ$1,'Team forecast'!$M$2:$AU$2,0))</f>
        <v>0</v>
      </c>
      <c r="DK219" s="5">
        <f t="shared" si="268"/>
        <v>-5000</v>
      </c>
      <c r="DL219" s="5">
        <f>INDEX('Team forecast'!$M$3:$AU$22,MATCH($B219,'Team forecast'!$B$3:$B$22,0),MATCH(DL$1,'Team forecast'!$M$2:$AU$2,0))*IF($Y219&gt;0,25000,0)</f>
        <v>0</v>
      </c>
      <c r="DM219" s="5">
        <f>INDEX('Team forecast'!$M$3:$AU$22,MATCH($B219,'Team forecast'!$B$3:$B$22,0),MATCH(DM$1,'Team forecast'!$M$2:$AU$2,0))*IF($Y219&gt;0,5000,0)</f>
        <v>0</v>
      </c>
      <c r="DN219" s="5">
        <f>INDEX('Team forecast'!$M$3:$AU$22,MATCH($B219,'Team forecast'!$B$3:$B$22,0),MATCH(DN$1,'Team forecast'!$M$2:$AU$2,0))*IF($Y219&gt;0,-15000,0)</f>
        <v>0</v>
      </c>
      <c r="DO219" s="5">
        <f t="shared" si="269"/>
        <v>0</v>
      </c>
      <c r="DP219" s="5">
        <f t="shared" si="270"/>
        <v>0</v>
      </c>
      <c r="DQ219" s="5">
        <f t="shared" si="271"/>
        <v>0</v>
      </c>
      <c r="DR219" s="5">
        <f t="shared" si="272"/>
        <v>0</v>
      </c>
      <c r="DS219" s="5">
        <f t="shared" si="273"/>
        <v>0</v>
      </c>
      <c r="DT219" s="5">
        <f t="shared" si="274"/>
        <v>0</v>
      </c>
      <c r="DU219" s="5">
        <f t="shared" si="275"/>
        <v>0</v>
      </c>
      <c r="DV219" s="5">
        <f t="shared" si="276"/>
        <v>0</v>
      </c>
      <c r="DW219" s="5">
        <f t="shared" si="277"/>
        <v>0</v>
      </c>
      <c r="DX219" s="5">
        <f>IFERROR(SUM(DL219:DW219),0)*((Cockpit!$C$3)^5)</f>
        <v>0</v>
      </c>
      <c r="DY219" s="5">
        <f t="shared" si="278"/>
        <v>-5000</v>
      </c>
      <c r="DZ219" s="5" t="str">
        <f>IF(ISERROR(MATCH(A219,'Current squad'!B:B,0)),"No","Yes")</f>
        <v>No</v>
      </c>
      <c r="EA219" s="5" cm="1">
        <f t="array" ref="EA219">IFERROR(_xlfn.IFS(DZ219="Yes",0,DZ219="No",H219*1%),999999)</f>
        <v>37280</v>
      </c>
      <c r="EB219" s="5">
        <f t="shared" si="220"/>
        <v>3765280</v>
      </c>
      <c r="EC219" s="5">
        <f t="shared" si="279"/>
        <v>-42280</v>
      </c>
      <c r="ED219" s="1">
        <f t="shared" si="221"/>
        <v>-1.1341201716738197E-2</v>
      </c>
      <c r="EE219" s="5">
        <f>RANK(EC219,$EC$2:$EC$572)+COUNTIF($EC$2:EC219,EC219)-1</f>
        <v>436</v>
      </c>
      <c r="EF219" s="4">
        <f>RANK(ED219,$ED$2:$ED$572)+COUNTIF($ED$2:ED219,ED219)-1</f>
        <v>301</v>
      </c>
    </row>
    <row r="220" spans="1:136" x14ac:dyDescent="0.3">
      <c r="A220" t="str">
        <f>IF(Holdet.dk!A220&lt;&gt;"",Holdet.dk!A220,"")</f>
        <v>Adam Forshaw</v>
      </c>
      <c r="B220" t="str">
        <f>INDEX(Holdet.dk!B:B,MATCH($A220,Holdet.dk!$A:$A,0))</f>
        <v>Leeds United</v>
      </c>
      <c r="C220" t="str">
        <f>INDEX(Holdet.dk!C:C,MATCH($A220,Holdet.dk!$A:$A,0))</f>
        <v>Midfield</v>
      </c>
      <c r="D220" t="str">
        <f>INDEX(Holdet.dk!D:D,MATCH($A220,Holdet.dk!$A:$A,0))</f>
        <v>1.900.000</v>
      </c>
      <c r="E220" s="1">
        <f>IFERROR(_xlfn.NUMBERVALUE(INDEX(Holdet.dk!$E:$E,MATCH($A220,Holdet.dk!$A:$A,0)),","),0)</f>
        <v>1E-3</v>
      </c>
      <c r="F220" t="str">
        <f>IF(INDEX(Lookup!H:H,MATCH('Master data'!A220,Lookup!G:G,0))=0,A220,INDEX(Lookup!H:H,MATCH('Master data'!A220,Lookup!G:G,0)))</f>
        <v>Adam Forshaw</v>
      </c>
      <c r="G220" t="str">
        <f>IFERROR(INDEX(Lookup!B:B,MATCH(INDEX(Rotowire!C:C,MATCH(F220,Rotowire!A:A,0)),Lookup!D:D,0)),"")</f>
        <v/>
      </c>
      <c r="H220" s="5">
        <f t="shared" si="212"/>
        <v>1900000</v>
      </c>
      <c r="I220" s="19">
        <f>IFERROR(INDEX('Team forecast'!$G$3:$I$22,MATCH($B220,'Team forecast'!$B$3:$B$22,0),MATCH(I$1,'Team forecast'!$G$2:$I$2,0)),0)</f>
        <v>0.79646017699115057</v>
      </c>
      <c r="J220" s="19">
        <f>IFERROR(INDEX('Team forecast'!$G$3:$I$22,MATCH($B220,'Team forecast'!$B$3:$B$22,0),MATCH(J$1,'Team forecast'!$G$2:$I$2,0)),0)</f>
        <v>1.1504424778761062</v>
      </c>
      <c r="K220" s="19">
        <f>IFERROR(INDEX('Team forecast'!$G$3:$I$22,MATCH($B220,'Team forecast'!$B$3:$B$22,0),MATCH(K$1,'Team forecast'!$G$2:$I$2,0)),0)</f>
        <v>0.82585391828488663</v>
      </c>
      <c r="L220">
        <f>SUMIFS(Rotowire!E:E,Rotowire!$A:$A,'Master data'!$F220)</f>
        <v>0</v>
      </c>
      <c r="M220" s="2">
        <f>SUMIFS(Rotowire!F:F,Rotowire!$A:$A,'Master data'!$F220)*I220</f>
        <v>0</v>
      </c>
      <c r="N220" s="2">
        <f>SUMIFS(Rotowire!G:G,Rotowire!$A:$A,'Master data'!$F220)*I220</f>
        <v>0</v>
      </c>
      <c r="O220" s="2">
        <f>SUMIFS(Rotowire!I:I,Rotowire!$A:$A,'Master data'!$F220)*I220</f>
        <v>0</v>
      </c>
      <c r="P220" s="2">
        <f>SUMIFS(Rotowire!W:W,Rotowire!$A:$A,'Master data'!$F220)*K220</f>
        <v>0</v>
      </c>
      <c r="Q220" s="2">
        <f>SUMIFS(Rotowire!Y:Y,Rotowire!$A:$A,'Master data'!$F220)*J220</f>
        <v>0</v>
      </c>
      <c r="R220" s="2">
        <f>SUMIFS(Rotowire!AB:AB,Rotowire!$A:$A,'Master data'!$F220)</f>
        <v>0</v>
      </c>
      <c r="S220" s="2">
        <f>SUMIFS(Rotowire!AC:AC,Rotowire!$A:$A,'Master data'!$F220)</f>
        <v>0</v>
      </c>
      <c r="T220" s="2">
        <f>INDEX('Team forecast'!D$3:D$22,MATCH($B220,'Team forecast'!$B$3:$B$22,0))</f>
        <v>1.8</v>
      </c>
      <c r="U220" s="2">
        <f>INDEX('Team forecast'!E$3:E$22,MATCH($B220,'Team forecast'!$B$3:$B$22,0))</f>
        <v>1.3</v>
      </c>
      <c r="V220" s="2">
        <f>INDEX('Team forecast'!J$3:J$22,MATCH($B220,'Team forecast'!$B$3:$B$22,0))</f>
        <v>0.4859</v>
      </c>
      <c r="W220" s="2">
        <f>INDEX('Team forecast'!K$3:K$22,MATCH($B220,'Team forecast'!$B$3:$B$22,0))</f>
        <v>0.23730000000000001</v>
      </c>
      <c r="X220" s="2">
        <f>INDEX('Team forecast'!L$3:L$22,MATCH($B220,'Team forecast'!$B$3:$B$22,0))</f>
        <v>0.27679999999999999</v>
      </c>
      <c r="Y220" s="5">
        <f t="shared" si="213"/>
        <v>-5000</v>
      </c>
      <c r="Z220" s="5">
        <f t="shared" si="214"/>
        <v>0</v>
      </c>
      <c r="AA220" s="5">
        <f t="shared" si="215"/>
        <v>0</v>
      </c>
      <c r="AB220" s="5">
        <f t="shared" si="216"/>
        <v>0</v>
      </c>
      <c r="AC220" s="5">
        <f t="shared" si="217"/>
        <v>0</v>
      </c>
      <c r="AD220" s="5">
        <f t="shared" si="222"/>
        <v>0</v>
      </c>
      <c r="AE220" s="5">
        <f t="shared" si="223"/>
        <v>0</v>
      </c>
      <c r="AF220" s="5">
        <f t="shared" si="218"/>
        <v>0</v>
      </c>
      <c r="AG220" s="5">
        <f t="shared" si="219"/>
        <v>0</v>
      </c>
      <c r="AH220" s="5">
        <f t="shared" si="224"/>
        <v>0</v>
      </c>
      <c r="AI220" s="5">
        <f t="shared" si="225"/>
        <v>0</v>
      </c>
      <c r="AJ220" s="5">
        <f t="shared" si="226"/>
        <v>0</v>
      </c>
      <c r="AK220" s="5">
        <f t="shared" si="227"/>
        <v>0</v>
      </c>
      <c r="AL220" s="5">
        <f>IFERROR(SUM(Y220:AK220),-5000)*((Cockpit!$C$3)^0)</f>
        <v>-5000</v>
      </c>
      <c r="AM220" s="19">
        <f>INDEX('Team forecast'!$M$3:$AU$22,MATCH($B220,'Team forecast'!$B$3:$B$22,0),MATCH(AM$1,'Team forecast'!$M$2:$AU$2,0))</f>
        <v>0</v>
      </c>
      <c r="AN220" s="19">
        <f>INDEX('Team forecast'!$M$3:$AU$22,MATCH($B220,'Team forecast'!$B$3:$B$22,0),MATCH(AN$1,'Team forecast'!$M$2:$AU$2,0))</f>
        <v>0</v>
      </c>
      <c r="AO220" s="19">
        <f>INDEX('Team forecast'!$M$3:$AU$22,MATCH($B220,'Team forecast'!$B$3:$B$22,0),MATCH(AO$1,'Team forecast'!$M$2:$AU$2,0))</f>
        <v>0</v>
      </c>
      <c r="AP220" s="19">
        <f>INDEX('Team forecast'!$M$3:$AU$22,MATCH($B220,'Team forecast'!$B$3:$B$22,0),MATCH(AP$1,'Team forecast'!$M$2:$AU$2,0))</f>
        <v>0</v>
      </c>
      <c r="AQ220" s="5">
        <f t="shared" si="228"/>
        <v>-5000</v>
      </c>
      <c r="AR220" s="5">
        <f>INDEX('Team forecast'!$M$3:$AU$22,MATCH($B220,'Team forecast'!$B$3:$B$22,0),MATCH(AR$1,'Team forecast'!$M$2:$AU$2,0))*IF($Y220&gt;0,25000,0)</f>
        <v>0</v>
      </c>
      <c r="AS220" s="5">
        <f>INDEX('Team forecast'!$M$3:$AU$22,MATCH($B220,'Team forecast'!$B$3:$B$22,0),MATCH(AS$1,'Team forecast'!$M$2:$AU$2,0))*IF($Y220&gt;0,5000,0)</f>
        <v>0</v>
      </c>
      <c r="AT220" s="5">
        <f>INDEX('Team forecast'!$M$3:$AU$22,MATCH($B220,'Team forecast'!$B$3:$B$22,0),MATCH(AT$1,'Team forecast'!$M$2:$AU$2,0))*IF($Y220&gt;0,-15000,0)</f>
        <v>0</v>
      </c>
      <c r="AU220" s="5">
        <f t="shared" si="229"/>
        <v>0</v>
      </c>
      <c r="AV220" s="5">
        <f t="shared" si="230"/>
        <v>0</v>
      </c>
      <c r="AW220" s="5">
        <f t="shared" si="231"/>
        <v>0</v>
      </c>
      <c r="AX220" s="5">
        <f t="shared" si="232"/>
        <v>0</v>
      </c>
      <c r="AY220" s="5">
        <f t="shared" si="233"/>
        <v>0</v>
      </c>
      <c r="AZ220" s="5">
        <f t="shared" si="234"/>
        <v>0</v>
      </c>
      <c r="BA220" s="5">
        <f t="shared" si="235"/>
        <v>0</v>
      </c>
      <c r="BB220" s="5">
        <f t="shared" si="236"/>
        <v>0</v>
      </c>
      <c r="BC220" s="5">
        <f t="shared" si="237"/>
        <v>0</v>
      </c>
      <c r="BD220" s="5">
        <f>IFERROR(SUM(AR220:BC220),0)*((Cockpit!$C$3)^1)</f>
        <v>0</v>
      </c>
      <c r="BE220" s="19">
        <f>INDEX('Team forecast'!$M$3:$AU$22,MATCH($B220,'Team forecast'!$B$3:$B$22,0),MATCH(BE$1,'Team forecast'!$M$2:$AU$2,0))</f>
        <v>0</v>
      </c>
      <c r="BF220" s="19">
        <f>INDEX('Team forecast'!$M$3:$AU$22,MATCH($B220,'Team forecast'!$B$3:$B$22,0),MATCH(BF$1,'Team forecast'!$M$2:$AU$2,0))</f>
        <v>0</v>
      </c>
      <c r="BG220" s="19">
        <f>INDEX('Team forecast'!$M$3:$AU$22,MATCH($B220,'Team forecast'!$B$3:$B$22,0),MATCH(BG$1,'Team forecast'!$M$2:$AU$2,0))</f>
        <v>0</v>
      </c>
      <c r="BH220" s="19">
        <f>INDEX('Team forecast'!$M$3:$AU$22,MATCH($B220,'Team forecast'!$B$3:$B$22,0),MATCH(BH$1,'Team forecast'!$M$2:$AU$2,0))</f>
        <v>0</v>
      </c>
      <c r="BI220" s="5">
        <f t="shared" si="238"/>
        <v>-5000</v>
      </c>
      <c r="BJ220" s="5">
        <f>INDEX('Team forecast'!$M$3:$AU$22,MATCH($B220,'Team forecast'!$B$3:$B$22,0),MATCH(BJ$1,'Team forecast'!$M$2:$AU$2,0))*IF($Y220&gt;0,25000,0)</f>
        <v>0</v>
      </c>
      <c r="BK220" s="5">
        <f>INDEX('Team forecast'!$M$3:$AU$22,MATCH($B220,'Team forecast'!$B$3:$B$22,0),MATCH(BK$1,'Team forecast'!$M$2:$AU$2,0))*IF($Y220&gt;0,5000,0)</f>
        <v>0</v>
      </c>
      <c r="BL220" s="5">
        <f>INDEX('Team forecast'!$M$3:$AU$22,MATCH($B220,'Team forecast'!$B$3:$B$22,0),MATCH(BL$1,'Team forecast'!$M$2:$AU$2,0))*IF($Y220&gt;0,-15000,0)</f>
        <v>0</v>
      </c>
      <c r="BM220" s="5">
        <f t="shared" si="239"/>
        <v>0</v>
      </c>
      <c r="BN220" s="5">
        <f t="shared" si="240"/>
        <v>0</v>
      </c>
      <c r="BO220" s="5">
        <f t="shared" si="241"/>
        <v>0</v>
      </c>
      <c r="BP220" s="5">
        <f t="shared" si="242"/>
        <v>0</v>
      </c>
      <c r="BQ220" s="5">
        <f t="shared" si="243"/>
        <v>0</v>
      </c>
      <c r="BR220" s="5">
        <f t="shared" si="244"/>
        <v>0</v>
      </c>
      <c r="BS220" s="5">
        <f t="shared" si="245"/>
        <v>0</v>
      </c>
      <c r="BT220" s="5">
        <f t="shared" si="246"/>
        <v>0</v>
      </c>
      <c r="BU220" s="5">
        <f t="shared" si="247"/>
        <v>0</v>
      </c>
      <c r="BV220" s="5">
        <f>IFERROR(SUM(BJ220:BU220),0)*((Cockpit!$C$3)^2)</f>
        <v>0</v>
      </c>
      <c r="BW220" s="19">
        <f>INDEX('Team forecast'!$M$3:$AU$22,MATCH($B220,'Team forecast'!$B$3:$B$22,0),MATCH(BW$1,'Team forecast'!$M$2:$AU$2,0))</f>
        <v>0</v>
      </c>
      <c r="BX220" s="19">
        <f>INDEX('Team forecast'!$M$3:$AU$22,MATCH($B220,'Team forecast'!$B$3:$B$22,0),MATCH(BX$1,'Team forecast'!$M$2:$AU$2,0))</f>
        <v>0</v>
      </c>
      <c r="BY220" s="19">
        <f>INDEX('Team forecast'!$M$3:$AU$22,MATCH($B220,'Team forecast'!$B$3:$B$22,0),MATCH(BY$1,'Team forecast'!$M$2:$AU$2,0))</f>
        <v>0</v>
      </c>
      <c r="BZ220" s="19">
        <f>INDEX('Team forecast'!$M$3:$AU$22,MATCH($B220,'Team forecast'!$B$3:$B$22,0),MATCH(BZ$1,'Team forecast'!$M$2:$AU$2,0))</f>
        <v>0</v>
      </c>
      <c r="CA220" s="5">
        <f t="shared" si="248"/>
        <v>-5000</v>
      </c>
      <c r="CB220" s="5">
        <f>INDEX('Team forecast'!$M$3:$AU$22,MATCH($B220,'Team forecast'!$B$3:$B$22,0),MATCH(CB$1,'Team forecast'!$M$2:$AU$2,0))*IF($Y220&gt;0,25000,0)</f>
        <v>0</v>
      </c>
      <c r="CC220" s="5">
        <f>INDEX('Team forecast'!$M$3:$AU$22,MATCH($B220,'Team forecast'!$B$3:$B$22,0),MATCH(CC$1,'Team forecast'!$M$2:$AU$2,0))*IF($Y220&gt;0,5000,0)</f>
        <v>0</v>
      </c>
      <c r="CD220" s="5">
        <f>INDEX('Team forecast'!$M$3:$AU$22,MATCH($B220,'Team forecast'!$B$3:$B$22,0),MATCH(CD$1,'Team forecast'!$M$2:$AU$2,0))*IF($Y220&gt;0,-15000,0)</f>
        <v>0</v>
      </c>
      <c r="CE220" s="5">
        <f t="shared" si="249"/>
        <v>0</v>
      </c>
      <c r="CF220" s="5">
        <f t="shared" si="250"/>
        <v>0</v>
      </c>
      <c r="CG220" s="5">
        <f t="shared" si="251"/>
        <v>0</v>
      </c>
      <c r="CH220" s="5">
        <f t="shared" si="252"/>
        <v>0</v>
      </c>
      <c r="CI220" s="5">
        <f t="shared" si="253"/>
        <v>0</v>
      </c>
      <c r="CJ220" s="5">
        <f t="shared" si="254"/>
        <v>0</v>
      </c>
      <c r="CK220" s="5">
        <f t="shared" si="255"/>
        <v>0</v>
      </c>
      <c r="CL220" s="5">
        <f t="shared" si="256"/>
        <v>0</v>
      </c>
      <c r="CM220" s="5">
        <f t="shared" si="257"/>
        <v>0</v>
      </c>
      <c r="CN220" s="5">
        <f>IFERROR(SUM(CB220:CM220),0)*((Cockpit!$C$3)^3)</f>
        <v>0</v>
      </c>
      <c r="CO220" s="19">
        <f>INDEX('Team forecast'!$M$3:$AU$22,MATCH($B220,'Team forecast'!$B$3:$B$22,0),MATCH(CO$1,'Team forecast'!$M$2:$AU$2,0))</f>
        <v>0</v>
      </c>
      <c r="CP220" s="19">
        <f>INDEX('Team forecast'!$M$3:$AU$22,MATCH($B220,'Team forecast'!$B$3:$B$22,0),MATCH(CP$1,'Team forecast'!$M$2:$AU$2,0))</f>
        <v>0</v>
      </c>
      <c r="CQ220" s="19">
        <f>INDEX('Team forecast'!$M$3:$AU$22,MATCH($B220,'Team forecast'!$B$3:$B$22,0),MATCH(CQ$1,'Team forecast'!$M$2:$AU$2,0))</f>
        <v>0</v>
      </c>
      <c r="CR220" s="19">
        <f>INDEX('Team forecast'!$M$3:$AU$22,MATCH($B220,'Team forecast'!$B$3:$B$22,0),MATCH(CR$1,'Team forecast'!$M$2:$AU$2,0))</f>
        <v>0</v>
      </c>
      <c r="CS220" s="5">
        <f t="shared" si="258"/>
        <v>-5000</v>
      </c>
      <c r="CT220" s="5">
        <f>INDEX('Team forecast'!$M$3:$AU$22,MATCH($B220,'Team forecast'!$B$3:$B$22,0),MATCH(CT$1,'Team forecast'!$M$2:$AU$2,0))*IF($Y220&gt;0,25000,0)</f>
        <v>0</v>
      </c>
      <c r="CU220" s="5">
        <f>INDEX('Team forecast'!$M$3:$AU$22,MATCH($B220,'Team forecast'!$B$3:$B$22,0),MATCH(CU$1,'Team forecast'!$M$2:$AU$2,0))*IF($Y220&gt;0,5000,0)</f>
        <v>0</v>
      </c>
      <c r="CV220" s="5">
        <f>INDEX('Team forecast'!$M$3:$AU$22,MATCH($B220,'Team forecast'!$B$3:$B$22,0),MATCH(CV$1,'Team forecast'!$M$2:$AU$2,0))*IF($Y220&gt;0,-15000,0)</f>
        <v>0</v>
      </c>
      <c r="CW220" s="5">
        <f t="shared" si="259"/>
        <v>0</v>
      </c>
      <c r="CX220" s="5">
        <f t="shared" si="260"/>
        <v>0</v>
      </c>
      <c r="CY220" s="5">
        <f t="shared" si="261"/>
        <v>0</v>
      </c>
      <c r="CZ220" s="5">
        <f t="shared" si="262"/>
        <v>0</v>
      </c>
      <c r="DA220" s="5">
        <f t="shared" si="263"/>
        <v>0</v>
      </c>
      <c r="DB220" s="5">
        <f t="shared" si="264"/>
        <v>0</v>
      </c>
      <c r="DC220" s="5">
        <f t="shared" si="265"/>
        <v>0</v>
      </c>
      <c r="DD220" s="5">
        <f t="shared" si="266"/>
        <v>0</v>
      </c>
      <c r="DE220" s="5">
        <f t="shared" si="267"/>
        <v>0</v>
      </c>
      <c r="DF220" s="5">
        <f>IFERROR(SUM(CT220:DE220),0)*((Cockpit!$C$3)^4)</f>
        <v>0</v>
      </c>
      <c r="DG220" s="19">
        <f>INDEX('Team forecast'!$M$3:$AU$22,MATCH($B220,'Team forecast'!$B$3:$B$22,0),MATCH(DG$1,'Team forecast'!$M$2:$AU$2,0))</f>
        <v>0</v>
      </c>
      <c r="DH220" s="19">
        <f>INDEX('Team forecast'!$M$3:$AU$22,MATCH($B220,'Team forecast'!$B$3:$B$22,0),MATCH(DH$1,'Team forecast'!$M$2:$AU$2,0))</f>
        <v>0</v>
      </c>
      <c r="DI220" s="19">
        <f>INDEX('Team forecast'!$M$3:$AU$22,MATCH($B220,'Team forecast'!$B$3:$B$22,0),MATCH(DI$1,'Team forecast'!$M$2:$AU$2,0))</f>
        <v>0</v>
      </c>
      <c r="DJ220" s="19">
        <f>INDEX('Team forecast'!$M$3:$AU$22,MATCH($B220,'Team forecast'!$B$3:$B$22,0),MATCH(DJ$1,'Team forecast'!$M$2:$AU$2,0))</f>
        <v>0</v>
      </c>
      <c r="DK220" s="5">
        <f t="shared" si="268"/>
        <v>-5000</v>
      </c>
      <c r="DL220" s="5">
        <f>INDEX('Team forecast'!$M$3:$AU$22,MATCH($B220,'Team forecast'!$B$3:$B$22,0),MATCH(DL$1,'Team forecast'!$M$2:$AU$2,0))*IF($Y220&gt;0,25000,0)</f>
        <v>0</v>
      </c>
      <c r="DM220" s="5">
        <f>INDEX('Team forecast'!$M$3:$AU$22,MATCH($B220,'Team forecast'!$B$3:$B$22,0),MATCH(DM$1,'Team forecast'!$M$2:$AU$2,0))*IF($Y220&gt;0,5000,0)</f>
        <v>0</v>
      </c>
      <c r="DN220" s="5">
        <f>INDEX('Team forecast'!$M$3:$AU$22,MATCH($B220,'Team forecast'!$B$3:$B$22,0),MATCH(DN$1,'Team forecast'!$M$2:$AU$2,0))*IF($Y220&gt;0,-15000,0)</f>
        <v>0</v>
      </c>
      <c r="DO220" s="5">
        <f t="shared" si="269"/>
        <v>0</v>
      </c>
      <c r="DP220" s="5">
        <f t="shared" si="270"/>
        <v>0</v>
      </c>
      <c r="DQ220" s="5">
        <f t="shared" si="271"/>
        <v>0</v>
      </c>
      <c r="DR220" s="5">
        <f t="shared" si="272"/>
        <v>0</v>
      </c>
      <c r="DS220" s="5">
        <f t="shared" si="273"/>
        <v>0</v>
      </c>
      <c r="DT220" s="5">
        <f t="shared" si="274"/>
        <v>0</v>
      </c>
      <c r="DU220" s="5">
        <f t="shared" si="275"/>
        <v>0</v>
      </c>
      <c r="DV220" s="5">
        <f t="shared" si="276"/>
        <v>0</v>
      </c>
      <c r="DW220" s="5">
        <f t="shared" si="277"/>
        <v>0</v>
      </c>
      <c r="DX220" s="5">
        <f>IFERROR(SUM(DL220:DW220),0)*((Cockpit!$C$3)^5)</f>
        <v>0</v>
      </c>
      <c r="DY220" s="5">
        <f t="shared" si="278"/>
        <v>-5000</v>
      </c>
      <c r="DZ220" s="5" t="str">
        <f>IF(ISERROR(MATCH(A220,'Current squad'!B:B,0)),"No","Yes")</f>
        <v>No</v>
      </c>
      <c r="EA220" s="5" cm="1">
        <f t="array" ref="EA220">IFERROR(_xlfn.IFS(DZ220="Yes",0,DZ220="No",H220*1%),999999)</f>
        <v>19000</v>
      </c>
      <c r="EB220" s="5">
        <f t="shared" si="220"/>
        <v>1919000</v>
      </c>
      <c r="EC220" s="5">
        <f t="shared" si="279"/>
        <v>-24000</v>
      </c>
      <c r="ED220" s="1">
        <f t="shared" si="221"/>
        <v>-1.2631578947368421E-2</v>
      </c>
      <c r="EE220" s="5">
        <f>RANK(EC220,$EC$2:$EC$572)+COUNTIF($EC$2:EC220,EC220)-1</f>
        <v>194</v>
      </c>
      <c r="EF220" s="4">
        <f>RANK(ED220,$ED$2:$ED$572)+COUNTIF($ED$2:ED220,ED220)-1</f>
        <v>511</v>
      </c>
    </row>
    <row r="221" spans="1:136" x14ac:dyDescent="0.3">
      <c r="A221" t="str">
        <f>IF(Holdet.dk!A221&lt;&gt;"",Holdet.dk!A221,"")</f>
        <v>Tyler Roberts</v>
      </c>
      <c r="B221" t="str">
        <f>INDEX(Holdet.dk!B:B,MATCH($A221,Holdet.dk!$A:$A,0))</f>
        <v>Leeds United</v>
      </c>
      <c r="C221" t="str">
        <f>INDEX(Holdet.dk!C:C,MATCH($A221,Holdet.dk!$A:$A,0))</f>
        <v>Striker</v>
      </c>
      <c r="D221" t="str">
        <f>INDEX(Holdet.dk!D:D,MATCH($A221,Holdet.dk!$A:$A,0))</f>
        <v>3.028.000</v>
      </c>
      <c r="E221" s="1">
        <f>IFERROR(_xlfn.NUMBERVALUE(INDEX(Holdet.dk!$E:$E,MATCH($A221,Holdet.dk!$A:$A,0)),","),0)</f>
        <v>0.01</v>
      </c>
      <c r="F221" t="str">
        <f>IF(INDEX(Lookup!H:H,MATCH('Master data'!A221,Lookup!G:G,0))=0,A221,INDEX(Lookup!H:H,MATCH('Master data'!A221,Lookup!G:G,0)))</f>
        <v>Tyler Roberts</v>
      </c>
      <c r="G221" t="str">
        <f>IFERROR(INDEX(Lookup!B:B,MATCH(INDEX(Rotowire!C:C,MATCH(F221,Rotowire!A:A,0)),Lookup!D:D,0)),"")</f>
        <v/>
      </c>
      <c r="H221" s="5">
        <f t="shared" si="212"/>
        <v>3028000</v>
      </c>
      <c r="I221" s="19">
        <f>IFERROR(INDEX('Team forecast'!$G$3:$I$22,MATCH($B221,'Team forecast'!$B$3:$B$22,0),MATCH(I$1,'Team forecast'!$G$2:$I$2,0)),0)</f>
        <v>0.79646017699115057</v>
      </c>
      <c r="J221" s="19">
        <f>IFERROR(INDEX('Team forecast'!$G$3:$I$22,MATCH($B221,'Team forecast'!$B$3:$B$22,0),MATCH(J$1,'Team forecast'!$G$2:$I$2,0)),0)</f>
        <v>1.1504424778761062</v>
      </c>
      <c r="K221" s="19">
        <f>IFERROR(INDEX('Team forecast'!$G$3:$I$22,MATCH($B221,'Team forecast'!$B$3:$B$22,0),MATCH(K$1,'Team forecast'!$G$2:$I$2,0)),0)</f>
        <v>0.82585391828488663</v>
      </c>
      <c r="L221">
        <f>SUMIFS(Rotowire!E:E,Rotowire!$A:$A,'Master data'!$F221)</f>
        <v>0</v>
      </c>
      <c r="M221" s="2">
        <f>SUMIFS(Rotowire!F:F,Rotowire!$A:$A,'Master data'!$F221)*I221</f>
        <v>0</v>
      </c>
      <c r="N221" s="2">
        <f>SUMIFS(Rotowire!G:G,Rotowire!$A:$A,'Master data'!$F221)*I221</f>
        <v>0</v>
      </c>
      <c r="O221" s="2">
        <f>SUMIFS(Rotowire!I:I,Rotowire!$A:$A,'Master data'!$F221)*I221</f>
        <v>0</v>
      </c>
      <c r="P221" s="2">
        <f>SUMIFS(Rotowire!W:W,Rotowire!$A:$A,'Master data'!$F221)*K221</f>
        <v>0</v>
      </c>
      <c r="Q221" s="2">
        <f>SUMIFS(Rotowire!Y:Y,Rotowire!$A:$A,'Master data'!$F221)*J221</f>
        <v>0</v>
      </c>
      <c r="R221" s="2">
        <f>SUMIFS(Rotowire!AB:AB,Rotowire!$A:$A,'Master data'!$F221)</f>
        <v>0</v>
      </c>
      <c r="S221" s="2">
        <f>SUMIFS(Rotowire!AC:AC,Rotowire!$A:$A,'Master data'!$F221)</f>
        <v>0</v>
      </c>
      <c r="T221" s="2">
        <f>INDEX('Team forecast'!D$3:D$22,MATCH($B221,'Team forecast'!$B$3:$B$22,0))</f>
        <v>1.8</v>
      </c>
      <c r="U221" s="2">
        <f>INDEX('Team forecast'!E$3:E$22,MATCH($B221,'Team forecast'!$B$3:$B$22,0))</f>
        <v>1.3</v>
      </c>
      <c r="V221" s="2">
        <f>INDEX('Team forecast'!J$3:J$22,MATCH($B221,'Team forecast'!$B$3:$B$22,0))</f>
        <v>0.4859</v>
      </c>
      <c r="W221" s="2">
        <f>INDEX('Team forecast'!K$3:K$22,MATCH($B221,'Team forecast'!$B$3:$B$22,0))</f>
        <v>0.23730000000000001</v>
      </c>
      <c r="X221" s="2">
        <f>INDEX('Team forecast'!L$3:L$22,MATCH($B221,'Team forecast'!$B$3:$B$22,0))</f>
        <v>0.27679999999999999</v>
      </c>
      <c r="Y221" s="5">
        <f t="shared" si="213"/>
        <v>-5000</v>
      </c>
      <c r="Z221" s="5">
        <f t="shared" si="214"/>
        <v>0</v>
      </c>
      <c r="AA221" s="5">
        <f t="shared" si="215"/>
        <v>0</v>
      </c>
      <c r="AB221" s="5">
        <f t="shared" si="216"/>
        <v>0</v>
      </c>
      <c r="AC221" s="5">
        <f t="shared" si="217"/>
        <v>0</v>
      </c>
      <c r="AD221" s="5">
        <f t="shared" si="222"/>
        <v>0</v>
      </c>
      <c r="AE221" s="5">
        <f t="shared" si="223"/>
        <v>0</v>
      </c>
      <c r="AF221" s="5">
        <f t="shared" si="218"/>
        <v>0</v>
      </c>
      <c r="AG221" s="5">
        <f t="shared" si="219"/>
        <v>0</v>
      </c>
      <c r="AH221" s="5">
        <f t="shared" si="224"/>
        <v>0</v>
      </c>
      <c r="AI221" s="5">
        <f t="shared" si="225"/>
        <v>0</v>
      </c>
      <c r="AJ221" s="5">
        <f t="shared" si="226"/>
        <v>0</v>
      </c>
      <c r="AK221" s="5">
        <f t="shared" si="227"/>
        <v>0</v>
      </c>
      <c r="AL221" s="5">
        <f>IFERROR(SUM(Y221:AK221),-5000)*((Cockpit!$C$3)^0)</f>
        <v>-5000</v>
      </c>
      <c r="AM221" s="19">
        <f>INDEX('Team forecast'!$M$3:$AU$22,MATCH($B221,'Team forecast'!$B$3:$B$22,0),MATCH(AM$1,'Team forecast'!$M$2:$AU$2,0))</f>
        <v>0</v>
      </c>
      <c r="AN221" s="19">
        <f>INDEX('Team forecast'!$M$3:$AU$22,MATCH($B221,'Team forecast'!$B$3:$B$22,0),MATCH(AN$1,'Team forecast'!$M$2:$AU$2,0))</f>
        <v>0</v>
      </c>
      <c r="AO221" s="19">
        <f>INDEX('Team forecast'!$M$3:$AU$22,MATCH($B221,'Team forecast'!$B$3:$B$22,0),MATCH(AO$1,'Team forecast'!$M$2:$AU$2,0))</f>
        <v>0</v>
      </c>
      <c r="AP221" s="19">
        <f>INDEX('Team forecast'!$M$3:$AU$22,MATCH($B221,'Team forecast'!$B$3:$B$22,0),MATCH(AP$1,'Team forecast'!$M$2:$AU$2,0))</f>
        <v>0</v>
      </c>
      <c r="AQ221" s="5">
        <f t="shared" si="228"/>
        <v>-5000</v>
      </c>
      <c r="AR221" s="5">
        <f>INDEX('Team forecast'!$M$3:$AU$22,MATCH($B221,'Team forecast'!$B$3:$B$22,0),MATCH(AR$1,'Team forecast'!$M$2:$AU$2,0))*IF($Y221&gt;0,25000,0)</f>
        <v>0</v>
      </c>
      <c r="AS221" s="5">
        <f>INDEX('Team forecast'!$M$3:$AU$22,MATCH($B221,'Team forecast'!$B$3:$B$22,0),MATCH(AS$1,'Team forecast'!$M$2:$AU$2,0))*IF($Y221&gt;0,5000,0)</f>
        <v>0</v>
      </c>
      <c r="AT221" s="5">
        <f>INDEX('Team forecast'!$M$3:$AU$22,MATCH($B221,'Team forecast'!$B$3:$B$22,0),MATCH(AT$1,'Team forecast'!$M$2:$AU$2,0))*IF($Y221&gt;0,-15000,0)</f>
        <v>0</v>
      </c>
      <c r="AU221" s="5">
        <f t="shared" si="229"/>
        <v>0</v>
      </c>
      <c r="AV221" s="5">
        <f t="shared" si="230"/>
        <v>0</v>
      </c>
      <c r="AW221" s="5">
        <f t="shared" si="231"/>
        <v>0</v>
      </c>
      <c r="AX221" s="5">
        <f t="shared" si="232"/>
        <v>0</v>
      </c>
      <c r="AY221" s="5">
        <f t="shared" si="233"/>
        <v>0</v>
      </c>
      <c r="AZ221" s="5">
        <f t="shared" si="234"/>
        <v>0</v>
      </c>
      <c r="BA221" s="5">
        <f t="shared" si="235"/>
        <v>0</v>
      </c>
      <c r="BB221" s="5">
        <f t="shared" si="236"/>
        <v>0</v>
      </c>
      <c r="BC221" s="5">
        <f t="shared" si="237"/>
        <v>0</v>
      </c>
      <c r="BD221" s="5">
        <f>IFERROR(SUM(AR221:BC221),0)*((Cockpit!$C$3)^1)</f>
        <v>0</v>
      </c>
      <c r="BE221" s="19">
        <f>INDEX('Team forecast'!$M$3:$AU$22,MATCH($B221,'Team forecast'!$B$3:$B$22,0),MATCH(BE$1,'Team forecast'!$M$2:$AU$2,0))</f>
        <v>0</v>
      </c>
      <c r="BF221" s="19">
        <f>INDEX('Team forecast'!$M$3:$AU$22,MATCH($B221,'Team forecast'!$B$3:$B$22,0),MATCH(BF$1,'Team forecast'!$M$2:$AU$2,0))</f>
        <v>0</v>
      </c>
      <c r="BG221" s="19">
        <f>INDEX('Team forecast'!$M$3:$AU$22,MATCH($B221,'Team forecast'!$B$3:$B$22,0),MATCH(BG$1,'Team forecast'!$M$2:$AU$2,0))</f>
        <v>0</v>
      </c>
      <c r="BH221" s="19">
        <f>INDEX('Team forecast'!$M$3:$AU$22,MATCH($B221,'Team forecast'!$B$3:$B$22,0),MATCH(BH$1,'Team forecast'!$M$2:$AU$2,0))</f>
        <v>0</v>
      </c>
      <c r="BI221" s="5">
        <f t="shared" si="238"/>
        <v>-5000</v>
      </c>
      <c r="BJ221" s="5">
        <f>INDEX('Team forecast'!$M$3:$AU$22,MATCH($B221,'Team forecast'!$B$3:$B$22,0),MATCH(BJ$1,'Team forecast'!$M$2:$AU$2,0))*IF($Y221&gt;0,25000,0)</f>
        <v>0</v>
      </c>
      <c r="BK221" s="5">
        <f>INDEX('Team forecast'!$M$3:$AU$22,MATCH($B221,'Team forecast'!$B$3:$B$22,0),MATCH(BK$1,'Team forecast'!$M$2:$AU$2,0))*IF($Y221&gt;0,5000,0)</f>
        <v>0</v>
      </c>
      <c r="BL221" s="5">
        <f>INDEX('Team forecast'!$M$3:$AU$22,MATCH($B221,'Team forecast'!$B$3:$B$22,0),MATCH(BL$1,'Team forecast'!$M$2:$AU$2,0))*IF($Y221&gt;0,-15000,0)</f>
        <v>0</v>
      </c>
      <c r="BM221" s="5">
        <f t="shared" si="239"/>
        <v>0</v>
      </c>
      <c r="BN221" s="5">
        <f t="shared" si="240"/>
        <v>0</v>
      </c>
      <c r="BO221" s="5">
        <f t="shared" si="241"/>
        <v>0</v>
      </c>
      <c r="BP221" s="5">
        <f t="shared" si="242"/>
        <v>0</v>
      </c>
      <c r="BQ221" s="5">
        <f t="shared" si="243"/>
        <v>0</v>
      </c>
      <c r="BR221" s="5">
        <f t="shared" si="244"/>
        <v>0</v>
      </c>
      <c r="BS221" s="5">
        <f t="shared" si="245"/>
        <v>0</v>
      </c>
      <c r="BT221" s="5">
        <f t="shared" si="246"/>
        <v>0</v>
      </c>
      <c r="BU221" s="5">
        <f t="shared" si="247"/>
        <v>0</v>
      </c>
      <c r="BV221" s="5">
        <f>IFERROR(SUM(BJ221:BU221),0)*((Cockpit!$C$3)^2)</f>
        <v>0</v>
      </c>
      <c r="BW221" s="19">
        <f>INDEX('Team forecast'!$M$3:$AU$22,MATCH($B221,'Team forecast'!$B$3:$B$22,0),MATCH(BW$1,'Team forecast'!$M$2:$AU$2,0))</f>
        <v>0</v>
      </c>
      <c r="BX221" s="19">
        <f>INDEX('Team forecast'!$M$3:$AU$22,MATCH($B221,'Team forecast'!$B$3:$B$22,0),MATCH(BX$1,'Team forecast'!$M$2:$AU$2,0))</f>
        <v>0</v>
      </c>
      <c r="BY221" s="19">
        <f>INDEX('Team forecast'!$M$3:$AU$22,MATCH($B221,'Team forecast'!$B$3:$B$22,0),MATCH(BY$1,'Team forecast'!$M$2:$AU$2,0))</f>
        <v>0</v>
      </c>
      <c r="BZ221" s="19">
        <f>INDEX('Team forecast'!$M$3:$AU$22,MATCH($B221,'Team forecast'!$B$3:$B$22,0),MATCH(BZ$1,'Team forecast'!$M$2:$AU$2,0))</f>
        <v>0</v>
      </c>
      <c r="CA221" s="5">
        <f t="shared" si="248"/>
        <v>-5000</v>
      </c>
      <c r="CB221" s="5">
        <f>INDEX('Team forecast'!$M$3:$AU$22,MATCH($B221,'Team forecast'!$B$3:$B$22,0),MATCH(CB$1,'Team forecast'!$M$2:$AU$2,0))*IF($Y221&gt;0,25000,0)</f>
        <v>0</v>
      </c>
      <c r="CC221" s="5">
        <f>INDEX('Team forecast'!$M$3:$AU$22,MATCH($B221,'Team forecast'!$B$3:$B$22,0),MATCH(CC$1,'Team forecast'!$M$2:$AU$2,0))*IF($Y221&gt;0,5000,0)</f>
        <v>0</v>
      </c>
      <c r="CD221" s="5">
        <f>INDEX('Team forecast'!$M$3:$AU$22,MATCH($B221,'Team forecast'!$B$3:$B$22,0),MATCH(CD$1,'Team forecast'!$M$2:$AU$2,0))*IF($Y221&gt;0,-15000,0)</f>
        <v>0</v>
      </c>
      <c r="CE221" s="5">
        <f t="shared" si="249"/>
        <v>0</v>
      </c>
      <c r="CF221" s="5">
        <f t="shared" si="250"/>
        <v>0</v>
      </c>
      <c r="CG221" s="5">
        <f t="shared" si="251"/>
        <v>0</v>
      </c>
      <c r="CH221" s="5">
        <f t="shared" si="252"/>
        <v>0</v>
      </c>
      <c r="CI221" s="5">
        <f t="shared" si="253"/>
        <v>0</v>
      </c>
      <c r="CJ221" s="5">
        <f t="shared" si="254"/>
        <v>0</v>
      </c>
      <c r="CK221" s="5">
        <f t="shared" si="255"/>
        <v>0</v>
      </c>
      <c r="CL221" s="5">
        <f t="shared" si="256"/>
        <v>0</v>
      </c>
      <c r="CM221" s="5">
        <f t="shared" si="257"/>
        <v>0</v>
      </c>
      <c r="CN221" s="5">
        <f>IFERROR(SUM(CB221:CM221),0)*((Cockpit!$C$3)^3)</f>
        <v>0</v>
      </c>
      <c r="CO221" s="19">
        <f>INDEX('Team forecast'!$M$3:$AU$22,MATCH($B221,'Team forecast'!$B$3:$B$22,0),MATCH(CO$1,'Team forecast'!$M$2:$AU$2,0))</f>
        <v>0</v>
      </c>
      <c r="CP221" s="19">
        <f>INDEX('Team forecast'!$M$3:$AU$22,MATCH($B221,'Team forecast'!$B$3:$B$22,0),MATCH(CP$1,'Team forecast'!$M$2:$AU$2,0))</f>
        <v>0</v>
      </c>
      <c r="CQ221" s="19">
        <f>INDEX('Team forecast'!$M$3:$AU$22,MATCH($B221,'Team forecast'!$B$3:$B$22,0),MATCH(CQ$1,'Team forecast'!$M$2:$AU$2,0))</f>
        <v>0</v>
      </c>
      <c r="CR221" s="19">
        <f>INDEX('Team forecast'!$M$3:$AU$22,MATCH($B221,'Team forecast'!$B$3:$B$22,0),MATCH(CR$1,'Team forecast'!$M$2:$AU$2,0))</f>
        <v>0</v>
      </c>
      <c r="CS221" s="5">
        <f t="shared" si="258"/>
        <v>-5000</v>
      </c>
      <c r="CT221" s="5">
        <f>INDEX('Team forecast'!$M$3:$AU$22,MATCH($B221,'Team forecast'!$B$3:$B$22,0),MATCH(CT$1,'Team forecast'!$M$2:$AU$2,0))*IF($Y221&gt;0,25000,0)</f>
        <v>0</v>
      </c>
      <c r="CU221" s="5">
        <f>INDEX('Team forecast'!$M$3:$AU$22,MATCH($B221,'Team forecast'!$B$3:$B$22,0),MATCH(CU$1,'Team forecast'!$M$2:$AU$2,0))*IF($Y221&gt;0,5000,0)</f>
        <v>0</v>
      </c>
      <c r="CV221" s="5">
        <f>INDEX('Team forecast'!$M$3:$AU$22,MATCH($B221,'Team forecast'!$B$3:$B$22,0),MATCH(CV$1,'Team forecast'!$M$2:$AU$2,0))*IF($Y221&gt;0,-15000,0)</f>
        <v>0</v>
      </c>
      <c r="CW221" s="5">
        <f t="shared" si="259"/>
        <v>0</v>
      </c>
      <c r="CX221" s="5">
        <f t="shared" si="260"/>
        <v>0</v>
      </c>
      <c r="CY221" s="5">
        <f t="shared" si="261"/>
        <v>0</v>
      </c>
      <c r="CZ221" s="5">
        <f t="shared" si="262"/>
        <v>0</v>
      </c>
      <c r="DA221" s="5">
        <f t="shared" si="263"/>
        <v>0</v>
      </c>
      <c r="DB221" s="5">
        <f t="shared" si="264"/>
        <v>0</v>
      </c>
      <c r="DC221" s="5">
        <f t="shared" si="265"/>
        <v>0</v>
      </c>
      <c r="DD221" s="5">
        <f t="shared" si="266"/>
        <v>0</v>
      </c>
      <c r="DE221" s="5">
        <f t="shared" si="267"/>
        <v>0</v>
      </c>
      <c r="DF221" s="5">
        <f>IFERROR(SUM(CT221:DE221),0)*((Cockpit!$C$3)^4)</f>
        <v>0</v>
      </c>
      <c r="DG221" s="19">
        <f>INDEX('Team forecast'!$M$3:$AU$22,MATCH($B221,'Team forecast'!$B$3:$B$22,0),MATCH(DG$1,'Team forecast'!$M$2:$AU$2,0))</f>
        <v>0</v>
      </c>
      <c r="DH221" s="19">
        <f>INDEX('Team forecast'!$M$3:$AU$22,MATCH($B221,'Team forecast'!$B$3:$B$22,0),MATCH(DH$1,'Team forecast'!$M$2:$AU$2,0))</f>
        <v>0</v>
      </c>
      <c r="DI221" s="19">
        <f>INDEX('Team forecast'!$M$3:$AU$22,MATCH($B221,'Team forecast'!$B$3:$B$22,0),MATCH(DI$1,'Team forecast'!$M$2:$AU$2,0))</f>
        <v>0</v>
      </c>
      <c r="DJ221" s="19">
        <f>INDEX('Team forecast'!$M$3:$AU$22,MATCH($B221,'Team forecast'!$B$3:$B$22,0),MATCH(DJ$1,'Team forecast'!$M$2:$AU$2,0))</f>
        <v>0</v>
      </c>
      <c r="DK221" s="5">
        <f t="shared" si="268"/>
        <v>-5000</v>
      </c>
      <c r="DL221" s="5">
        <f>INDEX('Team forecast'!$M$3:$AU$22,MATCH($B221,'Team forecast'!$B$3:$B$22,0),MATCH(DL$1,'Team forecast'!$M$2:$AU$2,0))*IF($Y221&gt;0,25000,0)</f>
        <v>0</v>
      </c>
      <c r="DM221" s="5">
        <f>INDEX('Team forecast'!$M$3:$AU$22,MATCH($B221,'Team forecast'!$B$3:$B$22,0),MATCH(DM$1,'Team forecast'!$M$2:$AU$2,0))*IF($Y221&gt;0,5000,0)</f>
        <v>0</v>
      </c>
      <c r="DN221" s="5">
        <f>INDEX('Team forecast'!$M$3:$AU$22,MATCH($B221,'Team forecast'!$B$3:$B$22,0),MATCH(DN$1,'Team forecast'!$M$2:$AU$2,0))*IF($Y221&gt;0,-15000,0)</f>
        <v>0</v>
      </c>
      <c r="DO221" s="5">
        <f t="shared" si="269"/>
        <v>0</v>
      </c>
      <c r="DP221" s="5">
        <f t="shared" si="270"/>
        <v>0</v>
      </c>
      <c r="DQ221" s="5">
        <f t="shared" si="271"/>
        <v>0</v>
      </c>
      <c r="DR221" s="5">
        <f t="shared" si="272"/>
        <v>0</v>
      </c>
      <c r="DS221" s="5">
        <f t="shared" si="273"/>
        <v>0</v>
      </c>
      <c r="DT221" s="5">
        <f t="shared" si="274"/>
        <v>0</v>
      </c>
      <c r="DU221" s="5">
        <f t="shared" si="275"/>
        <v>0</v>
      </c>
      <c r="DV221" s="5">
        <f t="shared" si="276"/>
        <v>0</v>
      </c>
      <c r="DW221" s="5">
        <f t="shared" si="277"/>
        <v>0</v>
      </c>
      <c r="DX221" s="5">
        <f>IFERROR(SUM(DL221:DW221),0)*((Cockpit!$C$3)^5)</f>
        <v>0</v>
      </c>
      <c r="DY221" s="5">
        <f t="shared" si="278"/>
        <v>-5000</v>
      </c>
      <c r="DZ221" s="5" t="str">
        <f>IF(ISERROR(MATCH(A221,'Current squad'!B:B,0)),"No","Yes")</f>
        <v>No</v>
      </c>
      <c r="EA221" s="5" cm="1">
        <f t="array" ref="EA221">IFERROR(_xlfn.IFS(DZ221="Yes",0,DZ221="No",H221*1%),999999)</f>
        <v>30280</v>
      </c>
      <c r="EB221" s="5">
        <f t="shared" si="220"/>
        <v>3058280</v>
      </c>
      <c r="EC221" s="5">
        <f t="shared" si="279"/>
        <v>-35280</v>
      </c>
      <c r="ED221" s="1">
        <f t="shared" si="221"/>
        <v>-1.1651254953764862E-2</v>
      </c>
      <c r="EE221" s="5">
        <f>RANK(EC221,$EC$2:$EC$572)+COUNTIF($EC$2:EC221,EC221)-1</f>
        <v>377</v>
      </c>
      <c r="EF221" s="4">
        <f>RANK(ED221,$ED$2:$ED$572)+COUNTIF($ED$2:ED221,ED221)-1</f>
        <v>355</v>
      </c>
    </row>
    <row r="222" spans="1:136" x14ac:dyDescent="0.3">
      <c r="A222" t="str">
        <f>IF(Holdet.dk!A222&lt;&gt;"",Holdet.dk!A222,"")</f>
        <v>Jean-Philippe Gbamin</v>
      </c>
      <c r="B222" t="str">
        <f>INDEX(Holdet.dk!B:B,MATCH($A222,Holdet.dk!$A:$A,0))</f>
        <v>Everton</v>
      </c>
      <c r="C222" t="str">
        <f>INDEX(Holdet.dk!C:C,MATCH($A222,Holdet.dk!$A:$A,0))</f>
        <v>Midfield</v>
      </c>
      <c r="D222" t="str">
        <f>INDEX(Holdet.dk!D:D,MATCH($A222,Holdet.dk!$A:$A,0))</f>
        <v>1.904.000</v>
      </c>
      <c r="E222" s="1">
        <f>IFERROR(_xlfn.NUMBERVALUE(INDEX(Holdet.dk!$E:$E,MATCH($A222,Holdet.dk!$A:$A,0)),","),0)</f>
        <v>2E-3</v>
      </c>
      <c r="F222" t="str">
        <f>IF(INDEX(Lookup!H:H,MATCH('Master data'!A222,Lookup!G:G,0))=0,A222,INDEX(Lookup!H:H,MATCH('Master data'!A222,Lookup!G:G,0)))</f>
        <v>Jean-Philippe Gbamin</v>
      </c>
      <c r="G222" t="str">
        <f>IFERROR(INDEX(Lookup!B:B,MATCH(INDEX(Rotowire!C:C,MATCH(F222,Rotowire!A:A,0)),Lookup!D:D,0)),"")</f>
        <v/>
      </c>
      <c r="H222" s="5">
        <f t="shared" si="212"/>
        <v>1904000</v>
      </c>
      <c r="I222" s="19">
        <f>IFERROR(INDEX('Team forecast'!$G$3:$I$22,MATCH($B222,'Team forecast'!$B$3:$B$22,0),MATCH(I$1,'Team forecast'!$G$2:$I$2,0)),0)</f>
        <v>1.118279569892473</v>
      </c>
      <c r="J222" s="19">
        <f>IFERROR(INDEX('Team forecast'!$G$3:$I$22,MATCH($B222,'Team forecast'!$B$3:$B$22,0),MATCH(J$1,'Team forecast'!$G$2:$I$2,0)),0)</f>
        <v>0.86602870813397137</v>
      </c>
      <c r="K222" s="19">
        <f>IFERROR(INDEX('Team forecast'!$G$3:$I$22,MATCH($B222,'Team forecast'!$B$3:$B$22,0),MATCH(K$1,'Team forecast'!$G$2:$I$2,0)),0)</f>
        <v>1.6365413680270404</v>
      </c>
      <c r="L222">
        <f>SUMIFS(Rotowire!E:E,Rotowire!$A:$A,'Master data'!$F222)</f>
        <v>0</v>
      </c>
      <c r="M222" s="2">
        <f>SUMIFS(Rotowire!F:F,Rotowire!$A:$A,'Master data'!$F222)*I222</f>
        <v>0</v>
      </c>
      <c r="N222" s="2">
        <f>SUMIFS(Rotowire!G:G,Rotowire!$A:$A,'Master data'!$F222)*I222</f>
        <v>0</v>
      </c>
      <c r="O222" s="2">
        <f>SUMIFS(Rotowire!I:I,Rotowire!$A:$A,'Master data'!$F222)*I222</f>
        <v>0</v>
      </c>
      <c r="P222" s="2">
        <f>SUMIFS(Rotowire!W:W,Rotowire!$A:$A,'Master data'!$F222)*K222</f>
        <v>0</v>
      </c>
      <c r="Q222" s="2">
        <f>SUMIFS(Rotowire!Y:Y,Rotowire!$A:$A,'Master data'!$F222)*J222</f>
        <v>0</v>
      </c>
      <c r="R222" s="2">
        <f>SUMIFS(Rotowire!AB:AB,Rotowire!$A:$A,'Master data'!$F222)</f>
        <v>0</v>
      </c>
      <c r="S222" s="2">
        <f>SUMIFS(Rotowire!AC:AC,Rotowire!$A:$A,'Master data'!$F222)</f>
        <v>0</v>
      </c>
      <c r="T222" s="2">
        <f>INDEX('Team forecast'!D$3:D$22,MATCH($B222,'Team forecast'!$B$3:$B$22,0))</f>
        <v>1.04</v>
      </c>
      <c r="U222" s="2">
        <f>INDEX('Team forecast'!E$3:E$22,MATCH($B222,'Team forecast'!$B$3:$B$22,0))</f>
        <v>1.81</v>
      </c>
      <c r="V222" s="2">
        <f>INDEX('Team forecast'!J$3:J$22,MATCH($B222,'Team forecast'!$B$3:$B$22,0))</f>
        <v>0.21479999999999999</v>
      </c>
      <c r="W222" s="2">
        <f>INDEX('Team forecast'!K$3:K$22,MATCH($B222,'Team forecast'!$B$3:$B$22,0))</f>
        <v>0.23649999999999999</v>
      </c>
      <c r="X222" s="2">
        <f>INDEX('Team forecast'!L$3:L$22,MATCH($B222,'Team forecast'!$B$3:$B$22,0))</f>
        <v>0.54869999999999997</v>
      </c>
      <c r="Y222" s="5">
        <f t="shared" si="213"/>
        <v>-5000</v>
      </c>
      <c r="Z222" s="5">
        <f t="shared" si="214"/>
        <v>0</v>
      </c>
      <c r="AA222" s="5">
        <f t="shared" si="215"/>
        <v>0</v>
      </c>
      <c r="AB222" s="5">
        <f t="shared" si="216"/>
        <v>0</v>
      </c>
      <c r="AC222" s="5">
        <f t="shared" si="217"/>
        <v>0</v>
      </c>
      <c r="AD222" s="5">
        <f t="shared" si="222"/>
        <v>0</v>
      </c>
      <c r="AE222" s="5">
        <f t="shared" si="223"/>
        <v>0</v>
      </c>
      <c r="AF222" s="5">
        <f t="shared" si="218"/>
        <v>0</v>
      </c>
      <c r="AG222" s="5">
        <f t="shared" si="219"/>
        <v>0</v>
      </c>
      <c r="AH222" s="5">
        <f t="shared" si="224"/>
        <v>0</v>
      </c>
      <c r="AI222" s="5">
        <f t="shared" si="225"/>
        <v>0</v>
      </c>
      <c r="AJ222" s="5">
        <f t="shared" si="226"/>
        <v>0</v>
      </c>
      <c r="AK222" s="5">
        <f t="shared" si="227"/>
        <v>0</v>
      </c>
      <c r="AL222" s="5">
        <f>IFERROR(SUM(Y222:AK222),-5000)*((Cockpit!$C$3)^0)</f>
        <v>-5000</v>
      </c>
      <c r="AM222" s="19">
        <f>INDEX('Team forecast'!$M$3:$AU$22,MATCH($B222,'Team forecast'!$B$3:$B$22,0),MATCH(AM$1,'Team forecast'!$M$2:$AU$2,0))</f>
        <v>0</v>
      </c>
      <c r="AN222" s="19">
        <f>INDEX('Team forecast'!$M$3:$AU$22,MATCH($B222,'Team forecast'!$B$3:$B$22,0),MATCH(AN$1,'Team forecast'!$M$2:$AU$2,0))</f>
        <v>0</v>
      </c>
      <c r="AO222" s="19">
        <f>INDEX('Team forecast'!$M$3:$AU$22,MATCH($B222,'Team forecast'!$B$3:$B$22,0),MATCH(AO$1,'Team forecast'!$M$2:$AU$2,0))</f>
        <v>0</v>
      </c>
      <c r="AP222" s="19">
        <f>INDEX('Team forecast'!$M$3:$AU$22,MATCH($B222,'Team forecast'!$B$3:$B$22,0),MATCH(AP$1,'Team forecast'!$M$2:$AU$2,0))</f>
        <v>0</v>
      </c>
      <c r="AQ222" s="5">
        <f t="shared" si="228"/>
        <v>-5000</v>
      </c>
      <c r="AR222" s="5">
        <f>INDEX('Team forecast'!$M$3:$AU$22,MATCH($B222,'Team forecast'!$B$3:$B$22,0),MATCH(AR$1,'Team forecast'!$M$2:$AU$2,0))*IF($Y222&gt;0,25000,0)</f>
        <v>0</v>
      </c>
      <c r="AS222" s="5">
        <f>INDEX('Team forecast'!$M$3:$AU$22,MATCH($B222,'Team forecast'!$B$3:$B$22,0),MATCH(AS$1,'Team forecast'!$M$2:$AU$2,0))*IF($Y222&gt;0,5000,0)</f>
        <v>0</v>
      </c>
      <c r="AT222" s="5">
        <f>INDEX('Team forecast'!$M$3:$AU$22,MATCH($B222,'Team forecast'!$B$3:$B$22,0),MATCH(AT$1,'Team forecast'!$M$2:$AU$2,0))*IF($Y222&gt;0,-15000,0)</f>
        <v>0</v>
      </c>
      <c r="AU222" s="5">
        <f t="shared" si="229"/>
        <v>0</v>
      </c>
      <c r="AV222" s="5">
        <f t="shared" si="230"/>
        <v>0</v>
      </c>
      <c r="AW222" s="5">
        <f t="shared" si="231"/>
        <v>0</v>
      </c>
      <c r="AX222" s="5">
        <f t="shared" si="232"/>
        <v>0</v>
      </c>
      <c r="AY222" s="5">
        <f t="shared" si="233"/>
        <v>0</v>
      </c>
      <c r="AZ222" s="5">
        <f t="shared" si="234"/>
        <v>0</v>
      </c>
      <c r="BA222" s="5">
        <f t="shared" si="235"/>
        <v>0</v>
      </c>
      <c r="BB222" s="5">
        <f t="shared" si="236"/>
        <v>0</v>
      </c>
      <c r="BC222" s="5">
        <f t="shared" si="237"/>
        <v>0</v>
      </c>
      <c r="BD222" s="5">
        <f>IFERROR(SUM(AR222:BC222),0)*((Cockpit!$C$3)^1)</f>
        <v>0</v>
      </c>
      <c r="BE222" s="19">
        <f>INDEX('Team forecast'!$M$3:$AU$22,MATCH($B222,'Team forecast'!$B$3:$B$22,0),MATCH(BE$1,'Team forecast'!$M$2:$AU$2,0))</f>
        <v>0</v>
      </c>
      <c r="BF222" s="19">
        <f>INDEX('Team forecast'!$M$3:$AU$22,MATCH($B222,'Team forecast'!$B$3:$B$22,0),MATCH(BF$1,'Team forecast'!$M$2:$AU$2,0))</f>
        <v>0</v>
      </c>
      <c r="BG222" s="19">
        <f>INDEX('Team forecast'!$M$3:$AU$22,MATCH($B222,'Team forecast'!$B$3:$B$22,0),MATCH(BG$1,'Team forecast'!$M$2:$AU$2,0))</f>
        <v>0</v>
      </c>
      <c r="BH222" s="19">
        <f>INDEX('Team forecast'!$M$3:$AU$22,MATCH($B222,'Team forecast'!$B$3:$B$22,0),MATCH(BH$1,'Team forecast'!$M$2:$AU$2,0))</f>
        <v>0</v>
      </c>
      <c r="BI222" s="5">
        <f t="shared" si="238"/>
        <v>-5000</v>
      </c>
      <c r="BJ222" s="5">
        <f>INDEX('Team forecast'!$M$3:$AU$22,MATCH($B222,'Team forecast'!$B$3:$B$22,0),MATCH(BJ$1,'Team forecast'!$M$2:$AU$2,0))*IF($Y222&gt;0,25000,0)</f>
        <v>0</v>
      </c>
      <c r="BK222" s="5">
        <f>INDEX('Team forecast'!$M$3:$AU$22,MATCH($B222,'Team forecast'!$B$3:$B$22,0),MATCH(BK$1,'Team forecast'!$M$2:$AU$2,0))*IF($Y222&gt;0,5000,0)</f>
        <v>0</v>
      </c>
      <c r="BL222" s="5">
        <f>INDEX('Team forecast'!$M$3:$AU$22,MATCH($B222,'Team forecast'!$B$3:$B$22,0),MATCH(BL$1,'Team forecast'!$M$2:$AU$2,0))*IF($Y222&gt;0,-15000,0)</f>
        <v>0</v>
      </c>
      <c r="BM222" s="5">
        <f t="shared" si="239"/>
        <v>0</v>
      </c>
      <c r="BN222" s="5">
        <f t="shared" si="240"/>
        <v>0</v>
      </c>
      <c r="BO222" s="5">
        <f t="shared" si="241"/>
        <v>0</v>
      </c>
      <c r="BP222" s="5">
        <f t="shared" si="242"/>
        <v>0</v>
      </c>
      <c r="BQ222" s="5">
        <f t="shared" si="243"/>
        <v>0</v>
      </c>
      <c r="BR222" s="5">
        <f t="shared" si="244"/>
        <v>0</v>
      </c>
      <c r="BS222" s="5">
        <f t="shared" si="245"/>
        <v>0</v>
      </c>
      <c r="BT222" s="5">
        <f t="shared" si="246"/>
        <v>0</v>
      </c>
      <c r="BU222" s="5">
        <f t="shared" si="247"/>
        <v>0</v>
      </c>
      <c r="BV222" s="5">
        <f>IFERROR(SUM(BJ222:BU222),0)*((Cockpit!$C$3)^2)</f>
        <v>0</v>
      </c>
      <c r="BW222" s="19">
        <f>INDEX('Team forecast'!$M$3:$AU$22,MATCH($B222,'Team forecast'!$B$3:$B$22,0),MATCH(BW$1,'Team forecast'!$M$2:$AU$2,0))</f>
        <v>0</v>
      </c>
      <c r="BX222" s="19">
        <f>INDEX('Team forecast'!$M$3:$AU$22,MATCH($B222,'Team forecast'!$B$3:$B$22,0),MATCH(BX$1,'Team forecast'!$M$2:$AU$2,0))</f>
        <v>0</v>
      </c>
      <c r="BY222" s="19">
        <f>INDEX('Team forecast'!$M$3:$AU$22,MATCH($B222,'Team forecast'!$B$3:$B$22,0),MATCH(BY$1,'Team forecast'!$M$2:$AU$2,0))</f>
        <v>0</v>
      </c>
      <c r="BZ222" s="19">
        <f>INDEX('Team forecast'!$M$3:$AU$22,MATCH($B222,'Team forecast'!$B$3:$B$22,0),MATCH(BZ$1,'Team forecast'!$M$2:$AU$2,0))</f>
        <v>0</v>
      </c>
      <c r="CA222" s="5">
        <f t="shared" si="248"/>
        <v>-5000</v>
      </c>
      <c r="CB222" s="5">
        <f>INDEX('Team forecast'!$M$3:$AU$22,MATCH($B222,'Team forecast'!$B$3:$B$22,0),MATCH(CB$1,'Team forecast'!$M$2:$AU$2,0))*IF($Y222&gt;0,25000,0)</f>
        <v>0</v>
      </c>
      <c r="CC222" s="5">
        <f>INDEX('Team forecast'!$M$3:$AU$22,MATCH($B222,'Team forecast'!$B$3:$B$22,0),MATCH(CC$1,'Team forecast'!$M$2:$AU$2,0))*IF($Y222&gt;0,5000,0)</f>
        <v>0</v>
      </c>
      <c r="CD222" s="5">
        <f>INDEX('Team forecast'!$M$3:$AU$22,MATCH($B222,'Team forecast'!$B$3:$B$22,0),MATCH(CD$1,'Team forecast'!$M$2:$AU$2,0))*IF($Y222&gt;0,-15000,0)</f>
        <v>0</v>
      </c>
      <c r="CE222" s="5">
        <f t="shared" si="249"/>
        <v>0</v>
      </c>
      <c r="CF222" s="5">
        <f t="shared" si="250"/>
        <v>0</v>
      </c>
      <c r="CG222" s="5">
        <f t="shared" si="251"/>
        <v>0</v>
      </c>
      <c r="CH222" s="5">
        <f t="shared" si="252"/>
        <v>0</v>
      </c>
      <c r="CI222" s="5">
        <f t="shared" si="253"/>
        <v>0</v>
      </c>
      <c r="CJ222" s="5">
        <f t="shared" si="254"/>
        <v>0</v>
      </c>
      <c r="CK222" s="5">
        <f t="shared" si="255"/>
        <v>0</v>
      </c>
      <c r="CL222" s="5">
        <f t="shared" si="256"/>
        <v>0</v>
      </c>
      <c r="CM222" s="5">
        <f t="shared" si="257"/>
        <v>0</v>
      </c>
      <c r="CN222" s="5">
        <f>IFERROR(SUM(CB222:CM222),0)*((Cockpit!$C$3)^3)</f>
        <v>0</v>
      </c>
      <c r="CO222" s="19">
        <f>INDEX('Team forecast'!$M$3:$AU$22,MATCH($B222,'Team forecast'!$B$3:$B$22,0),MATCH(CO$1,'Team forecast'!$M$2:$AU$2,0))</f>
        <v>0</v>
      </c>
      <c r="CP222" s="19">
        <f>INDEX('Team forecast'!$M$3:$AU$22,MATCH($B222,'Team forecast'!$B$3:$B$22,0),MATCH(CP$1,'Team forecast'!$M$2:$AU$2,0))</f>
        <v>0</v>
      </c>
      <c r="CQ222" s="19">
        <f>INDEX('Team forecast'!$M$3:$AU$22,MATCH($B222,'Team forecast'!$B$3:$B$22,0),MATCH(CQ$1,'Team forecast'!$M$2:$AU$2,0))</f>
        <v>0</v>
      </c>
      <c r="CR222" s="19">
        <f>INDEX('Team forecast'!$M$3:$AU$22,MATCH($B222,'Team forecast'!$B$3:$B$22,0),MATCH(CR$1,'Team forecast'!$M$2:$AU$2,0))</f>
        <v>0</v>
      </c>
      <c r="CS222" s="5">
        <f t="shared" si="258"/>
        <v>-5000</v>
      </c>
      <c r="CT222" s="5">
        <f>INDEX('Team forecast'!$M$3:$AU$22,MATCH($B222,'Team forecast'!$B$3:$B$22,0),MATCH(CT$1,'Team forecast'!$M$2:$AU$2,0))*IF($Y222&gt;0,25000,0)</f>
        <v>0</v>
      </c>
      <c r="CU222" s="5">
        <f>INDEX('Team forecast'!$M$3:$AU$22,MATCH($B222,'Team forecast'!$B$3:$B$22,0),MATCH(CU$1,'Team forecast'!$M$2:$AU$2,0))*IF($Y222&gt;0,5000,0)</f>
        <v>0</v>
      </c>
      <c r="CV222" s="5">
        <f>INDEX('Team forecast'!$M$3:$AU$22,MATCH($B222,'Team forecast'!$B$3:$B$22,0),MATCH(CV$1,'Team forecast'!$M$2:$AU$2,0))*IF($Y222&gt;0,-15000,0)</f>
        <v>0</v>
      </c>
      <c r="CW222" s="5">
        <f t="shared" si="259"/>
        <v>0</v>
      </c>
      <c r="CX222" s="5">
        <f t="shared" si="260"/>
        <v>0</v>
      </c>
      <c r="CY222" s="5">
        <f t="shared" si="261"/>
        <v>0</v>
      </c>
      <c r="CZ222" s="5">
        <f t="shared" si="262"/>
        <v>0</v>
      </c>
      <c r="DA222" s="5">
        <f t="shared" si="263"/>
        <v>0</v>
      </c>
      <c r="DB222" s="5">
        <f t="shared" si="264"/>
        <v>0</v>
      </c>
      <c r="DC222" s="5">
        <f t="shared" si="265"/>
        <v>0</v>
      </c>
      <c r="DD222" s="5">
        <f t="shared" si="266"/>
        <v>0</v>
      </c>
      <c r="DE222" s="5">
        <f t="shared" si="267"/>
        <v>0</v>
      </c>
      <c r="DF222" s="5">
        <f>IFERROR(SUM(CT222:DE222),0)*((Cockpit!$C$3)^4)</f>
        <v>0</v>
      </c>
      <c r="DG222" s="19">
        <f>INDEX('Team forecast'!$M$3:$AU$22,MATCH($B222,'Team forecast'!$B$3:$B$22,0),MATCH(DG$1,'Team forecast'!$M$2:$AU$2,0))</f>
        <v>0</v>
      </c>
      <c r="DH222" s="19">
        <f>INDEX('Team forecast'!$M$3:$AU$22,MATCH($B222,'Team forecast'!$B$3:$B$22,0),MATCH(DH$1,'Team forecast'!$M$2:$AU$2,0))</f>
        <v>0</v>
      </c>
      <c r="DI222" s="19">
        <f>INDEX('Team forecast'!$M$3:$AU$22,MATCH($B222,'Team forecast'!$B$3:$B$22,0),MATCH(DI$1,'Team forecast'!$M$2:$AU$2,0))</f>
        <v>0</v>
      </c>
      <c r="DJ222" s="19">
        <f>INDEX('Team forecast'!$M$3:$AU$22,MATCH($B222,'Team forecast'!$B$3:$B$22,0),MATCH(DJ$1,'Team forecast'!$M$2:$AU$2,0))</f>
        <v>0</v>
      </c>
      <c r="DK222" s="5">
        <f t="shared" si="268"/>
        <v>-5000</v>
      </c>
      <c r="DL222" s="5">
        <f>INDEX('Team forecast'!$M$3:$AU$22,MATCH($B222,'Team forecast'!$B$3:$B$22,0),MATCH(DL$1,'Team forecast'!$M$2:$AU$2,0))*IF($Y222&gt;0,25000,0)</f>
        <v>0</v>
      </c>
      <c r="DM222" s="5">
        <f>INDEX('Team forecast'!$M$3:$AU$22,MATCH($B222,'Team forecast'!$B$3:$B$22,0),MATCH(DM$1,'Team forecast'!$M$2:$AU$2,0))*IF($Y222&gt;0,5000,0)</f>
        <v>0</v>
      </c>
      <c r="DN222" s="5">
        <f>INDEX('Team forecast'!$M$3:$AU$22,MATCH($B222,'Team forecast'!$B$3:$B$22,0),MATCH(DN$1,'Team forecast'!$M$2:$AU$2,0))*IF($Y222&gt;0,-15000,0)</f>
        <v>0</v>
      </c>
      <c r="DO222" s="5">
        <f t="shared" si="269"/>
        <v>0</v>
      </c>
      <c r="DP222" s="5">
        <f t="shared" si="270"/>
        <v>0</v>
      </c>
      <c r="DQ222" s="5">
        <f t="shared" si="271"/>
        <v>0</v>
      </c>
      <c r="DR222" s="5">
        <f t="shared" si="272"/>
        <v>0</v>
      </c>
      <c r="DS222" s="5">
        <f t="shared" si="273"/>
        <v>0</v>
      </c>
      <c r="DT222" s="5">
        <f t="shared" si="274"/>
        <v>0</v>
      </c>
      <c r="DU222" s="5">
        <f t="shared" si="275"/>
        <v>0</v>
      </c>
      <c r="DV222" s="5">
        <f t="shared" si="276"/>
        <v>0</v>
      </c>
      <c r="DW222" s="5">
        <f t="shared" si="277"/>
        <v>0</v>
      </c>
      <c r="DX222" s="5">
        <f>IFERROR(SUM(DL222:DW222),0)*((Cockpit!$C$3)^5)</f>
        <v>0</v>
      </c>
      <c r="DY222" s="5">
        <f t="shared" si="278"/>
        <v>-5000</v>
      </c>
      <c r="DZ222" s="5" t="str">
        <f>IF(ISERROR(MATCH(A222,'Current squad'!B:B,0)),"No","Yes")</f>
        <v>No</v>
      </c>
      <c r="EA222" s="5" cm="1">
        <f t="array" ref="EA222">IFERROR(_xlfn.IFS(DZ222="Yes",0,DZ222="No",H222*1%),999999)</f>
        <v>19040</v>
      </c>
      <c r="EB222" s="5">
        <f t="shared" si="220"/>
        <v>1923040</v>
      </c>
      <c r="EC222" s="5">
        <f t="shared" si="279"/>
        <v>-24040</v>
      </c>
      <c r="ED222" s="1">
        <f t="shared" si="221"/>
        <v>-1.2626050420168067E-2</v>
      </c>
      <c r="EE222" s="5">
        <f>RANK(EC222,$EC$2:$EC$572)+COUNTIF($EC$2:EC222,EC222)-1</f>
        <v>216</v>
      </c>
      <c r="EF222" s="4">
        <f>RANK(ED222,$ED$2:$ED$572)+COUNTIF($ED$2:ED222,ED222)-1</f>
        <v>497</v>
      </c>
    </row>
    <row r="223" spans="1:136" x14ac:dyDescent="0.3">
      <c r="A223" t="str">
        <f>IF(Holdet.dk!A223&lt;&gt;"",Holdet.dk!A223,"")</f>
        <v>Scott Carson</v>
      </c>
      <c r="B223" t="str">
        <f>INDEX(Holdet.dk!B:B,MATCH($A223,Holdet.dk!$A:$A,0))</f>
        <v>Manchester City</v>
      </c>
      <c r="C223" t="str">
        <f>INDEX(Holdet.dk!C:C,MATCH($A223,Holdet.dk!$A:$A,0))</f>
        <v>Goalkeeper</v>
      </c>
      <c r="D223" t="str">
        <f>INDEX(Holdet.dk!D:D,MATCH($A223,Holdet.dk!$A:$A,0))</f>
        <v>5.563.000</v>
      </c>
      <c r="E223" s="1">
        <f>IFERROR(_xlfn.NUMBERVALUE(INDEX(Holdet.dk!$E:$E,MATCH($A223,Holdet.dk!$A:$A,0)),","),0)</f>
        <v>0</v>
      </c>
      <c r="F223" t="str">
        <f>IF(INDEX(Lookup!H:H,MATCH('Master data'!A223,Lookup!G:G,0))=0,A223,INDEX(Lookup!H:H,MATCH('Master data'!A223,Lookup!G:G,0)))</f>
        <v>Scott Carson</v>
      </c>
      <c r="G223" t="str">
        <f>IFERROR(INDEX(Lookup!B:B,MATCH(INDEX(Rotowire!C:C,MATCH(F223,Rotowire!A:A,0)),Lookup!D:D,0)),"")</f>
        <v/>
      </c>
      <c r="H223" s="5">
        <f t="shared" si="212"/>
        <v>5563000</v>
      </c>
      <c r="I223" s="19">
        <f>IFERROR(INDEX('Team forecast'!$G$3:$I$22,MATCH($B223,'Team forecast'!$B$3:$B$22,0),MATCH(I$1,'Team forecast'!$G$2:$I$2,0)),0)</f>
        <v>0.86602870813397137</v>
      </c>
      <c r="J223" s="19">
        <f>IFERROR(INDEX('Team forecast'!$G$3:$I$22,MATCH($B223,'Team forecast'!$B$3:$B$22,0),MATCH(J$1,'Team forecast'!$G$2:$I$2,0)),0)</f>
        <v>1.118279569892473</v>
      </c>
      <c r="K223" s="19">
        <f>IFERROR(INDEX('Team forecast'!$G$3:$I$22,MATCH($B223,'Team forecast'!$B$3:$B$22,0),MATCH(K$1,'Team forecast'!$G$2:$I$2,0)),0)</f>
        <v>0.86208459014336625</v>
      </c>
      <c r="L223">
        <f>SUMIFS(Rotowire!E:E,Rotowire!$A:$A,'Master data'!$F223)</f>
        <v>0</v>
      </c>
      <c r="M223" s="2">
        <f>SUMIFS(Rotowire!F:F,Rotowire!$A:$A,'Master data'!$F223)*I223</f>
        <v>0</v>
      </c>
      <c r="N223" s="2">
        <f>SUMIFS(Rotowire!G:G,Rotowire!$A:$A,'Master data'!$F223)*I223</f>
        <v>0</v>
      </c>
      <c r="O223" s="2">
        <f>SUMIFS(Rotowire!I:I,Rotowire!$A:$A,'Master data'!$F223)*I223</f>
        <v>0</v>
      </c>
      <c r="P223" s="2">
        <f>SUMIFS(Rotowire!W:W,Rotowire!$A:$A,'Master data'!$F223)*K223</f>
        <v>0</v>
      </c>
      <c r="Q223" s="2">
        <f>SUMIFS(Rotowire!Y:Y,Rotowire!$A:$A,'Master data'!$F223)*J223</f>
        <v>0</v>
      </c>
      <c r="R223" s="2">
        <f>SUMIFS(Rotowire!AB:AB,Rotowire!$A:$A,'Master data'!$F223)</f>
        <v>0</v>
      </c>
      <c r="S223" s="2">
        <f>SUMIFS(Rotowire!AC:AC,Rotowire!$A:$A,'Master data'!$F223)</f>
        <v>0</v>
      </c>
      <c r="T223" s="2">
        <f>INDEX('Team forecast'!D$3:D$22,MATCH($B223,'Team forecast'!$B$3:$B$22,0))</f>
        <v>1.81</v>
      </c>
      <c r="U223" s="2">
        <f>INDEX('Team forecast'!E$3:E$22,MATCH($B223,'Team forecast'!$B$3:$B$22,0))</f>
        <v>1.04</v>
      </c>
      <c r="V223" s="2">
        <f>INDEX('Team forecast'!J$3:J$22,MATCH($B223,'Team forecast'!$B$3:$B$22,0))</f>
        <v>0.54869999999999997</v>
      </c>
      <c r="W223" s="2">
        <f>INDEX('Team forecast'!K$3:K$22,MATCH($B223,'Team forecast'!$B$3:$B$22,0))</f>
        <v>0.23649999999999999</v>
      </c>
      <c r="X223" s="2">
        <f>INDEX('Team forecast'!L$3:L$22,MATCH($B223,'Team forecast'!$B$3:$B$22,0))</f>
        <v>0.21479999999999999</v>
      </c>
      <c r="Y223" s="5">
        <f t="shared" si="213"/>
        <v>-5000</v>
      </c>
      <c r="Z223" s="5">
        <f t="shared" si="214"/>
        <v>0</v>
      </c>
      <c r="AA223" s="5">
        <f t="shared" si="215"/>
        <v>0</v>
      </c>
      <c r="AB223" s="5">
        <f t="shared" si="216"/>
        <v>0</v>
      </c>
      <c r="AC223" s="5">
        <f t="shared" si="217"/>
        <v>0</v>
      </c>
      <c r="AD223" s="5">
        <f t="shared" si="222"/>
        <v>0</v>
      </c>
      <c r="AE223" s="5">
        <f t="shared" si="223"/>
        <v>0</v>
      </c>
      <c r="AF223" s="5">
        <f t="shared" si="218"/>
        <v>0</v>
      </c>
      <c r="AG223" s="5">
        <f t="shared" si="219"/>
        <v>0</v>
      </c>
      <c r="AH223" s="5">
        <f t="shared" si="224"/>
        <v>0</v>
      </c>
      <c r="AI223" s="5">
        <f t="shared" si="225"/>
        <v>0</v>
      </c>
      <c r="AJ223" s="5">
        <f t="shared" si="226"/>
        <v>0</v>
      </c>
      <c r="AK223" s="5">
        <f t="shared" si="227"/>
        <v>0</v>
      </c>
      <c r="AL223" s="5">
        <f>IFERROR(SUM(Y223:AK223),-5000)*((Cockpit!$C$3)^0)</f>
        <v>-5000</v>
      </c>
      <c r="AM223" s="19">
        <f>INDEX('Team forecast'!$M$3:$AU$22,MATCH($B223,'Team forecast'!$B$3:$B$22,0),MATCH(AM$1,'Team forecast'!$M$2:$AU$2,0))</f>
        <v>0</v>
      </c>
      <c r="AN223" s="19">
        <f>INDEX('Team forecast'!$M$3:$AU$22,MATCH($B223,'Team forecast'!$B$3:$B$22,0),MATCH(AN$1,'Team forecast'!$M$2:$AU$2,0))</f>
        <v>0</v>
      </c>
      <c r="AO223" s="19">
        <f>INDEX('Team forecast'!$M$3:$AU$22,MATCH($B223,'Team forecast'!$B$3:$B$22,0),MATCH(AO$1,'Team forecast'!$M$2:$AU$2,0))</f>
        <v>0</v>
      </c>
      <c r="AP223" s="19">
        <f>INDEX('Team forecast'!$M$3:$AU$22,MATCH($B223,'Team forecast'!$B$3:$B$22,0),MATCH(AP$1,'Team forecast'!$M$2:$AU$2,0))</f>
        <v>0</v>
      </c>
      <c r="AQ223" s="5">
        <f t="shared" si="228"/>
        <v>-5000</v>
      </c>
      <c r="AR223" s="5">
        <f>INDEX('Team forecast'!$M$3:$AU$22,MATCH($B223,'Team forecast'!$B$3:$B$22,0),MATCH(AR$1,'Team forecast'!$M$2:$AU$2,0))*IF($Y223&gt;0,25000,0)</f>
        <v>0</v>
      </c>
      <c r="AS223" s="5">
        <f>INDEX('Team forecast'!$M$3:$AU$22,MATCH($B223,'Team forecast'!$B$3:$B$22,0),MATCH(AS$1,'Team forecast'!$M$2:$AU$2,0))*IF($Y223&gt;0,5000,0)</f>
        <v>0</v>
      </c>
      <c r="AT223" s="5">
        <f>INDEX('Team forecast'!$M$3:$AU$22,MATCH($B223,'Team forecast'!$B$3:$B$22,0),MATCH(AT$1,'Team forecast'!$M$2:$AU$2,0))*IF($Y223&gt;0,-15000,0)</f>
        <v>0</v>
      </c>
      <c r="AU223" s="5">
        <f t="shared" si="229"/>
        <v>0</v>
      </c>
      <c r="AV223" s="5">
        <f t="shared" si="230"/>
        <v>0</v>
      </c>
      <c r="AW223" s="5">
        <f t="shared" si="231"/>
        <v>0</v>
      </c>
      <c r="AX223" s="5">
        <f t="shared" si="232"/>
        <v>0</v>
      </c>
      <c r="AY223" s="5">
        <f t="shared" si="233"/>
        <v>0</v>
      </c>
      <c r="AZ223" s="5">
        <f t="shared" si="234"/>
        <v>0</v>
      </c>
      <c r="BA223" s="5">
        <f t="shared" si="235"/>
        <v>0</v>
      </c>
      <c r="BB223" s="5">
        <f t="shared" si="236"/>
        <v>0</v>
      </c>
      <c r="BC223" s="5">
        <f t="shared" si="237"/>
        <v>0</v>
      </c>
      <c r="BD223" s="5">
        <f>IFERROR(SUM(AR223:BC223),0)*((Cockpit!$C$3)^1)</f>
        <v>0</v>
      </c>
      <c r="BE223" s="19">
        <f>INDEX('Team forecast'!$M$3:$AU$22,MATCH($B223,'Team forecast'!$B$3:$B$22,0),MATCH(BE$1,'Team forecast'!$M$2:$AU$2,0))</f>
        <v>0</v>
      </c>
      <c r="BF223" s="19">
        <f>INDEX('Team forecast'!$M$3:$AU$22,MATCH($B223,'Team forecast'!$B$3:$B$22,0),MATCH(BF$1,'Team forecast'!$M$2:$AU$2,0))</f>
        <v>0</v>
      </c>
      <c r="BG223" s="19">
        <f>INDEX('Team forecast'!$M$3:$AU$22,MATCH($B223,'Team forecast'!$B$3:$B$22,0),MATCH(BG$1,'Team forecast'!$M$2:$AU$2,0))</f>
        <v>0</v>
      </c>
      <c r="BH223" s="19">
        <f>INDEX('Team forecast'!$M$3:$AU$22,MATCH($B223,'Team forecast'!$B$3:$B$22,0),MATCH(BH$1,'Team forecast'!$M$2:$AU$2,0))</f>
        <v>0</v>
      </c>
      <c r="BI223" s="5">
        <f t="shared" si="238"/>
        <v>-5000</v>
      </c>
      <c r="BJ223" s="5">
        <f>INDEX('Team forecast'!$M$3:$AU$22,MATCH($B223,'Team forecast'!$B$3:$B$22,0),MATCH(BJ$1,'Team forecast'!$M$2:$AU$2,0))*IF($Y223&gt;0,25000,0)</f>
        <v>0</v>
      </c>
      <c r="BK223" s="5">
        <f>INDEX('Team forecast'!$M$3:$AU$22,MATCH($B223,'Team forecast'!$B$3:$B$22,0),MATCH(BK$1,'Team forecast'!$M$2:$AU$2,0))*IF($Y223&gt;0,5000,0)</f>
        <v>0</v>
      </c>
      <c r="BL223" s="5">
        <f>INDEX('Team forecast'!$M$3:$AU$22,MATCH($B223,'Team forecast'!$B$3:$B$22,0),MATCH(BL$1,'Team forecast'!$M$2:$AU$2,0))*IF($Y223&gt;0,-15000,0)</f>
        <v>0</v>
      </c>
      <c r="BM223" s="5">
        <f t="shared" si="239"/>
        <v>0</v>
      </c>
      <c r="BN223" s="5">
        <f t="shared" si="240"/>
        <v>0</v>
      </c>
      <c r="BO223" s="5">
        <f t="shared" si="241"/>
        <v>0</v>
      </c>
      <c r="BP223" s="5">
        <f t="shared" si="242"/>
        <v>0</v>
      </c>
      <c r="BQ223" s="5">
        <f t="shared" si="243"/>
        <v>0</v>
      </c>
      <c r="BR223" s="5">
        <f t="shared" si="244"/>
        <v>0</v>
      </c>
      <c r="BS223" s="5">
        <f t="shared" si="245"/>
        <v>0</v>
      </c>
      <c r="BT223" s="5">
        <f t="shared" si="246"/>
        <v>0</v>
      </c>
      <c r="BU223" s="5">
        <f t="shared" si="247"/>
        <v>0</v>
      </c>
      <c r="BV223" s="5">
        <f>IFERROR(SUM(BJ223:BU223),0)*((Cockpit!$C$3)^2)</f>
        <v>0</v>
      </c>
      <c r="BW223" s="19">
        <f>INDEX('Team forecast'!$M$3:$AU$22,MATCH($B223,'Team forecast'!$B$3:$B$22,0),MATCH(BW$1,'Team forecast'!$M$2:$AU$2,0))</f>
        <v>0</v>
      </c>
      <c r="BX223" s="19">
        <f>INDEX('Team forecast'!$M$3:$AU$22,MATCH($B223,'Team forecast'!$B$3:$B$22,0),MATCH(BX$1,'Team forecast'!$M$2:$AU$2,0))</f>
        <v>0</v>
      </c>
      <c r="BY223" s="19">
        <f>INDEX('Team forecast'!$M$3:$AU$22,MATCH($B223,'Team forecast'!$B$3:$B$22,0),MATCH(BY$1,'Team forecast'!$M$2:$AU$2,0))</f>
        <v>0</v>
      </c>
      <c r="BZ223" s="19">
        <f>INDEX('Team forecast'!$M$3:$AU$22,MATCH($B223,'Team forecast'!$B$3:$B$22,0),MATCH(BZ$1,'Team forecast'!$M$2:$AU$2,0))</f>
        <v>0</v>
      </c>
      <c r="CA223" s="5">
        <f t="shared" si="248"/>
        <v>-5000</v>
      </c>
      <c r="CB223" s="5">
        <f>INDEX('Team forecast'!$M$3:$AU$22,MATCH($B223,'Team forecast'!$B$3:$B$22,0),MATCH(CB$1,'Team forecast'!$M$2:$AU$2,0))*IF($Y223&gt;0,25000,0)</f>
        <v>0</v>
      </c>
      <c r="CC223" s="5">
        <f>INDEX('Team forecast'!$M$3:$AU$22,MATCH($B223,'Team forecast'!$B$3:$B$22,0),MATCH(CC$1,'Team forecast'!$M$2:$AU$2,0))*IF($Y223&gt;0,5000,0)</f>
        <v>0</v>
      </c>
      <c r="CD223" s="5">
        <f>INDEX('Team forecast'!$M$3:$AU$22,MATCH($B223,'Team forecast'!$B$3:$B$22,0),MATCH(CD$1,'Team forecast'!$M$2:$AU$2,0))*IF($Y223&gt;0,-15000,0)</f>
        <v>0</v>
      </c>
      <c r="CE223" s="5">
        <f t="shared" si="249"/>
        <v>0</v>
      </c>
      <c r="CF223" s="5">
        <f t="shared" si="250"/>
        <v>0</v>
      </c>
      <c r="CG223" s="5">
        <f t="shared" si="251"/>
        <v>0</v>
      </c>
      <c r="CH223" s="5">
        <f t="shared" si="252"/>
        <v>0</v>
      </c>
      <c r="CI223" s="5">
        <f t="shared" si="253"/>
        <v>0</v>
      </c>
      <c r="CJ223" s="5">
        <f t="shared" si="254"/>
        <v>0</v>
      </c>
      <c r="CK223" s="5">
        <f t="shared" si="255"/>
        <v>0</v>
      </c>
      <c r="CL223" s="5">
        <f t="shared" si="256"/>
        <v>0</v>
      </c>
      <c r="CM223" s="5">
        <f t="shared" si="257"/>
        <v>0</v>
      </c>
      <c r="CN223" s="5">
        <f>IFERROR(SUM(CB223:CM223),0)*((Cockpit!$C$3)^3)</f>
        <v>0</v>
      </c>
      <c r="CO223" s="19">
        <f>INDEX('Team forecast'!$M$3:$AU$22,MATCH($B223,'Team forecast'!$B$3:$B$22,0),MATCH(CO$1,'Team forecast'!$M$2:$AU$2,0))</f>
        <v>0</v>
      </c>
      <c r="CP223" s="19">
        <f>INDEX('Team forecast'!$M$3:$AU$22,MATCH($B223,'Team forecast'!$B$3:$B$22,0),MATCH(CP$1,'Team forecast'!$M$2:$AU$2,0))</f>
        <v>0</v>
      </c>
      <c r="CQ223" s="19">
        <f>INDEX('Team forecast'!$M$3:$AU$22,MATCH($B223,'Team forecast'!$B$3:$B$22,0),MATCH(CQ$1,'Team forecast'!$M$2:$AU$2,0))</f>
        <v>0</v>
      </c>
      <c r="CR223" s="19">
        <f>INDEX('Team forecast'!$M$3:$AU$22,MATCH($B223,'Team forecast'!$B$3:$B$22,0),MATCH(CR$1,'Team forecast'!$M$2:$AU$2,0))</f>
        <v>0</v>
      </c>
      <c r="CS223" s="5">
        <f t="shared" si="258"/>
        <v>-5000</v>
      </c>
      <c r="CT223" s="5">
        <f>INDEX('Team forecast'!$M$3:$AU$22,MATCH($B223,'Team forecast'!$B$3:$B$22,0),MATCH(CT$1,'Team forecast'!$M$2:$AU$2,0))*IF($Y223&gt;0,25000,0)</f>
        <v>0</v>
      </c>
      <c r="CU223" s="5">
        <f>INDEX('Team forecast'!$M$3:$AU$22,MATCH($B223,'Team forecast'!$B$3:$B$22,0),MATCH(CU$1,'Team forecast'!$M$2:$AU$2,0))*IF($Y223&gt;0,5000,0)</f>
        <v>0</v>
      </c>
      <c r="CV223" s="5">
        <f>INDEX('Team forecast'!$M$3:$AU$22,MATCH($B223,'Team forecast'!$B$3:$B$22,0),MATCH(CV$1,'Team forecast'!$M$2:$AU$2,0))*IF($Y223&gt;0,-15000,0)</f>
        <v>0</v>
      </c>
      <c r="CW223" s="5">
        <f t="shared" si="259"/>
        <v>0</v>
      </c>
      <c r="CX223" s="5">
        <f t="shared" si="260"/>
        <v>0</v>
      </c>
      <c r="CY223" s="5">
        <f t="shared" si="261"/>
        <v>0</v>
      </c>
      <c r="CZ223" s="5">
        <f t="shared" si="262"/>
        <v>0</v>
      </c>
      <c r="DA223" s="5">
        <f t="shared" si="263"/>
        <v>0</v>
      </c>
      <c r="DB223" s="5">
        <f t="shared" si="264"/>
        <v>0</v>
      </c>
      <c r="DC223" s="5">
        <f t="shared" si="265"/>
        <v>0</v>
      </c>
      <c r="DD223" s="5">
        <f t="shared" si="266"/>
        <v>0</v>
      </c>
      <c r="DE223" s="5">
        <f t="shared" si="267"/>
        <v>0</v>
      </c>
      <c r="DF223" s="5">
        <f>IFERROR(SUM(CT223:DE223),0)*((Cockpit!$C$3)^4)</f>
        <v>0</v>
      </c>
      <c r="DG223" s="19">
        <f>INDEX('Team forecast'!$M$3:$AU$22,MATCH($B223,'Team forecast'!$B$3:$B$22,0),MATCH(DG$1,'Team forecast'!$M$2:$AU$2,0))</f>
        <v>0</v>
      </c>
      <c r="DH223" s="19">
        <f>INDEX('Team forecast'!$M$3:$AU$22,MATCH($B223,'Team forecast'!$B$3:$B$22,0),MATCH(DH$1,'Team forecast'!$M$2:$AU$2,0))</f>
        <v>0</v>
      </c>
      <c r="DI223" s="19">
        <f>INDEX('Team forecast'!$M$3:$AU$22,MATCH($B223,'Team forecast'!$B$3:$B$22,0),MATCH(DI$1,'Team forecast'!$M$2:$AU$2,0))</f>
        <v>0</v>
      </c>
      <c r="DJ223" s="19">
        <f>INDEX('Team forecast'!$M$3:$AU$22,MATCH($B223,'Team forecast'!$B$3:$B$22,0),MATCH(DJ$1,'Team forecast'!$M$2:$AU$2,0))</f>
        <v>0</v>
      </c>
      <c r="DK223" s="5">
        <f t="shared" si="268"/>
        <v>-5000</v>
      </c>
      <c r="DL223" s="5">
        <f>INDEX('Team forecast'!$M$3:$AU$22,MATCH($B223,'Team forecast'!$B$3:$B$22,0),MATCH(DL$1,'Team forecast'!$M$2:$AU$2,0))*IF($Y223&gt;0,25000,0)</f>
        <v>0</v>
      </c>
      <c r="DM223" s="5">
        <f>INDEX('Team forecast'!$M$3:$AU$22,MATCH($B223,'Team forecast'!$B$3:$B$22,0),MATCH(DM$1,'Team forecast'!$M$2:$AU$2,0))*IF($Y223&gt;0,5000,0)</f>
        <v>0</v>
      </c>
      <c r="DN223" s="5">
        <f>INDEX('Team forecast'!$M$3:$AU$22,MATCH($B223,'Team forecast'!$B$3:$B$22,0),MATCH(DN$1,'Team forecast'!$M$2:$AU$2,0))*IF($Y223&gt;0,-15000,0)</f>
        <v>0</v>
      </c>
      <c r="DO223" s="5">
        <f t="shared" si="269"/>
        <v>0</v>
      </c>
      <c r="DP223" s="5">
        <f t="shared" si="270"/>
        <v>0</v>
      </c>
      <c r="DQ223" s="5">
        <f t="shared" si="271"/>
        <v>0</v>
      </c>
      <c r="DR223" s="5">
        <f t="shared" si="272"/>
        <v>0</v>
      </c>
      <c r="DS223" s="5">
        <f t="shared" si="273"/>
        <v>0</v>
      </c>
      <c r="DT223" s="5">
        <f t="shared" si="274"/>
        <v>0</v>
      </c>
      <c r="DU223" s="5">
        <f t="shared" si="275"/>
        <v>0</v>
      </c>
      <c r="DV223" s="5">
        <f t="shared" si="276"/>
        <v>0</v>
      </c>
      <c r="DW223" s="5">
        <f t="shared" si="277"/>
        <v>0</v>
      </c>
      <c r="DX223" s="5">
        <f>IFERROR(SUM(DL223:DW223),0)*((Cockpit!$C$3)^5)</f>
        <v>0</v>
      </c>
      <c r="DY223" s="5">
        <f t="shared" si="278"/>
        <v>-5000</v>
      </c>
      <c r="DZ223" s="5" t="str">
        <f>IF(ISERROR(MATCH(A223,'Current squad'!B:B,0)),"No","Yes")</f>
        <v>No</v>
      </c>
      <c r="EA223" s="5" cm="1">
        <f t="array" ref="EA223">IFERROR(_xlfn.IFS(DZ223="Yes",0,DZ223="No",H223*1%),999999)</f>
        <v>55630</v>
      </c>
      <c r="EB223" s="5">
        <f t="shared" si="220"/>
        <v>5618630</v>
      </c>
      <c r="EC223" s="5">
        <f t="shared" si="279"/>
        <v>-60630</v>
      </c>
      <c r="ED223" s="1">
        <f t="shared" si="221"/>
        <v>-1.0898795613877405E-2</v>
      </c>
      <c r="EE223" s="5">
        <f>RANK(EC223,$EC$2:$EC$572)+COUNTIF($EC$2:EC223,EC223)-1</f>
        <v>534</v>
      </c>
      <c r="EF223" s="4">
        <f>RANK(ED223,$ED$2:$ED$572)+COUNTIF($ED$2:ED223,ED223)-1</f>
        <v>223</v>
      </c>
    </row>
    <row r="224" spans="1:136" x14ac:dyDescent="0.3">
      <c r="A224" t="str">
        <f>IF(Holdet.dk!A224&lt;&gt;"",Holdet.dk!A224,"")</f>
        <v>Naby Keita</v>
      </c>
      <c r="B224" t="str">
        <f>INDEX(Holdet.dk!B:B,MATCH($A224,Holdet.dk!$A:$A,0))</f>
        <v>Liverpool</v>
      </c>
      <c r="C224" t="str">
        <f>INDEX(Holdet.dk!C:C,MATCH($A224,Holdet.dk!$A:$A,0))</f>
        <v>Midfield</v>
      </c>
      <c r="D224" t="str">
        <f>INDEX(Holdet.dk!D:D,MATCH($A224,Holdet.dk!$A:$A,0))</f>
        <v>3.963.000</v>
      </c>
      <c r="E224" s="1">
        <f>IFERROR(_xlfn.NUMBERVALUE(INDEX(Holdet.dk!$E:$E,MATCH($A224,Holdet.dk!$A:$A,0)),","),0)</f>
        <v>2E-3</v>
      </c>
      <c r="F224" t="str">
        <f>IF(INDEX(Lookup!H:H,MATCH('Master data'!A224,Lookup!G:G,0))=0,A224,INDEX(Lookup!H:H,MATCH('Master data'!A224,Lookup!G:G,0)))</f>
        <v>Naby Keita</v>
      </c>
      <c r="G224" t="str">
        <f>IFERROR(INDEX(Lookup!B:B,MATCH(INDEX(Rotowire!C:C,MATCH(F224,Rotowire!A:A,0)),Lookup!D:D,0)),"")</f>
        <v/>
      </c>
      <c r="H224" s="5">
        <f t="shared" si="212"/>
        <v>3963000</v>
      </c>
      <c r="I224" s="19">
        <f>IFERROR(INDEX('Team forecast'!$G$3:$I$22,MATCH($B224,'Team forecast'!$B$3:$B$22,0),MATCH(I$1,'Team forecast'!$G$2:$I$2,0)),0)</f>
        <v>1.0823529411764703</v>
      </c>
      <c r="J224" s="19">
        <f>IFERROR(INDEX('Team forecast'!$G$3:$I$22,MATCH($B224,'Team forecast'!$B$3:$B$22,0),MATCH(J$1,'Team forecast'!$G$2:$I$2,0)),0)</f>
        <v>0.66666666666666652</v>
      </c>
      <c r="K224" s="19">
        <f>IFERROR(INDEX('Team forecast'!$G$3:$I$22,MATCH($B224,'Team forecast'!$B$3:$B$22,0),MATCH(K$1,'Team forecast'!$G$2:$I$2,0)),0)</f>
        <v>1.2636055410679863</v>
      </c>
      <c r="L224">
        <f>SUMIFS(Rotowire!E:E,Rotowire!$A:$A,'Master data'!$F224)</f>
        <v>0</v>
      </c>
      <c r="M224" s="2">
        <f>SUMIFS(Rotowire!F:F,Rotowire!$A:$A,'Master data'!$F224)*I224</f>
        <v>0</v>
      </c>
      <c r="N224" s="2">
        <f>SUMIFS(Rotowire!G:G,Rotowire!$A:$A,'Master data'!$F224)*I224</f>
        <v>0</v>
      </c>
      <c r="O224" s="2">
        <f>SUMIFS(Rotowire!I:I,Rotowire!$A:$A,'Master data'!$F224)*I224</f>
        <v>0</v>
      </c>
      <c r="P224" s="2">
        <f>SUMIFS(Rotowire!W:W,Rotowire!$A:$A,'Master data'!$F224)*K224</f>
        <v>0</v>
      </c>
      <c r="Q224" s="2">
        <f>SUMIFS(Rotowire!Y:Y,Rotowire!$A:$A,'Master data'!$F224)*J224</f>
        <v>0</v>
      </c>
      <c r="R224" s="2">
        <f>SUMIFS(Rotowire!AB:AB,Rotowire!$A:$A,'Master data'!$F224)</f>
        <v>0</v>
      </c>
      <c r="S224" s="2">
        <f>SUMIFS(Rotowire!AC:AC,Rotowire!$A:$A,'Master data'!$F224)</f>
        <v>0</v>
      </c>
      <c r="T224" s="2">
        <f>INDEX('Team forecast'!D$3:D$22,MATCH($B224,'Team forecast'!$B$3:$B$22,0))</f>
        <v>2.76</v>
      </c>
      <c r="U224" s="2">
        <f>INDEX('Team forecast'!E$3:E$22,MATCH($B224,'Team forecast'!$B$3:$B$22,0))</f>
        <v>0.5</v>
      </c>
      <c r="V224" s="2">
        <f>INDEX('Team forecast'!J$3:J$22,MATCH($B224,'Team forecast'!$B$3:$B$22,0))</f>
        <v>0.83899999999999997</v>
      </c>
      <c r="W224" s="2">
        <f>INDEX('Team forecast'!K$3:K$22,MATCH($B224,'Team forecast'!$B$3:$B$22,0))</f>
        <v>0.1164</v>
      </c>
      <c r="X224" s="2">
        <f>INDEX('Team forecast'!L$3:L$22,MATCH($B224,'Team forecast'!$B$3:$B$22,0))</f>
        <v>4.4699999999999997E-2</v>
      </c>
      <c r="Y224" s="5">
        <f t="shared" si="213"/>
        <v>-5000</v>
      </c>
      <c r="Z224" s="5">
        <f t="shared" si="214"/>
        <v>0</v>
      </c>
      <c r="AA224" s="5">
        <f t="shared" si="215"/>
        <v>0</v>
      </c>
      <c r="AB224" s="5">
        <f t="shared" si="216"/>
        <v>0</v>
      </c>
      <c r="AC224" s="5">
        <f t="shared" si="217"/>
        <v>0</v>
      </c>
      <c r="AD224" s="5">
        <f t="shared" si="222"/>
        <v>0</v>
      </c>
      <c r="AE224" s="5">
        <f t="shared" si="223"/>
        <v>0</v>
      </c>
      <c r="AF224" s="5">
        <f t="shared" si="218"/>
        <v>0</v>
      </c>
      <c r="AG224" s="5">
        <f t="shared" si="219"/>
        <v>0</v>
      </c>
      <c r="AH224" s="5">
        <f t="shared" si="224"/>
        <v>0</v>
      </c>
      <c r="AI224" s="5">
        <f t="shared" si="225"/>
        <v>0</v>
      </c>
      <c r="AJ224" s="5">
        <f t="shared" si="226"/>
        <v>0</v>
      </c>
      <c r="AK224" s="5">
        <f t="shared" si="227"/>
        <v>0</v>
      </c>
      <c r="AL224" s="5">
        <f>IFERROR(SUM(Y224:AK224),-5000)*((Cockpit!$C$3)^0)</f>
        <v>-5000</v>
      </c>
      <c r="AM224" s="19">
        <f>INDEX('Team forecast'!$M$3:$AU$22,MATCH($B224,'Team forecast'!$B$3:$B$22,0),MATCH(AM$1,'Team forecast'!$M$2:$AU$2,0))</f>
        <v>0</v>
      </c>
      <c r="AN224" s="19">
        <f>INDEX('Team forecast'!$M$3:$AU$22,MATCH($B224,'Team forecast'!$B$3:$B$22,0),MATCH(AN$1,'Team forecast'!$M$2:$AU$2,0))</f>
        <v>0</v>
      </c>
      <c r="AO224" s="19">
        <f>INDEX('Team forecast'!$M$3:$AU$22,MATCH($B224,'Team forecast'!$B$3:$B$22,0),MATCH(AO$1,'Team forecast'!$M$2:$AU$2,0))</f>
        <v>0</v>
      </c>
      <c r="AP224" s="19">
        <f>INDEX('Team forecast'!$M$3:$AU$22,MATCH($B224,'Team forecast'!$B$3:$B$22,0),MATCH(AP$1,'Team forecast'!$M$2:$AU$2,0))</f>
        <v>0</v>
      </c>
      <c r="AQ224" s="5">
        <f t="shared" si="228"/>
        <v>-5000</v>
      </c>
      <c r="AR224" s="5">
        <f>INDEX('Team forecast'!$M$3:$AU$22,MATCH($B224,'Team forecast'!$B$3:$B$22,0),MATCH(AR$1,'Team forecast'!$M$2:$AU$2,0))*IF($Y224&gt;0,25000,0)</f>
        <v>0</v>
      </c>
      <c r="AS224" s="5">
        <f>INDEX('Team forecast'!$M$3:$AU$22,MATCH($B224,'Team forecast'!$B$3:$B$22,0),MATCH(AS$1,'Team forecast'!$M$2:$AU$2,0))*IF($Y224&gt;0,5000,0)</f>
        <v>0</v>
      </c>
      <c r="AT224" s="5">
        <f>INDEX('Team forecast'!$M$3:$AU$22,MATCH($B224,'Team forecast'!$B$3:$B$22,0),MATCH(AT$1,'Team forecast'!$M$2:$AU$2,0))*IF($Y224&gt;0,-15000,0)</f>
        <v>0</v>
      </c>
      <c r="AU224" s="5">
        <f t="shared" si="229"/>
        <v>0</v>
      </c>
      <c r="AV224" s="5">
        <f t="shared" si="230"/>
        <v>0</v>
      </c>
      <c r="AW224" s="5">
        <f t="shared" si="231"/>
        <v>0</v>
      </c>
      <c r="AX224" s="5">
        <f t="shared" si="232"/>
        <v>0</v>
      </c>
      <c r="AY224" s="5">
        <f t="shared" si="233"/>
        <v>0</v>
      </c>
      <c r="AZ224" s="5">
        <f t="shared" si="234"/>
        <v>0</v>
      </c>
      <c r="BA224" s="5">
        <f t="shared" si="235"/>
        <v>0</v>
      </c>
      <c r="BB224" s="5">
        <f t="shared" si="236"/>
        <v>0</v>
      </c>
      <c r="BC224" s="5">
        <f t="shared" si="237"/>
        <v>0</v>
      </c>
      <c r="BD224" s="5">
        <f>IFERROR(SUM(AR224:BC224),0)*((Cockpit!$C$3)^1)</f>
        <v>0</v>
      </c>
      <c r="BE224" s="19">
        <f>INDEX('Team forecast'!$M$3:$AU$22,MATCH($B224,'Team forecast'!$B$3:$B$22,0),MATCH(BE$1,'Team forecast'!$M$2:$AU$2,0))</f>
        <v>0</v>
      </c>
      <c r="BF224" s="19">
        <f>INDEX('Team forecast'!$M$3:$AU$22,MATCH($B224,'Team forecast'!$B$3:$B$22,0),MATCH(BF$1,'Team forecast'!$M$2:$AU$2,0))</f>
        <v>0</v>
      </c>
      <c r="BG224" s="19">
        <f>INDEX('Team forecast'!$M$3:$AU$22,MATCH($B224,'Team forecast'!$B$3:$B$22,0),MATCH(BG$1,'Team forecast'!$M$2:$AU$2,0))</f>
        <v>0</v>
      </c>
      <c r="BH224" s="19">
        <f>INDEX('Team forecast'!$M$3:$AU$22,MATCH($B224,'Team forecast'!$B$3:$B$22,0),MATCH(BH$1,'Team forecast'!$M$2:$AU$2,0))</f>
        <v>0</v>
      </c>
      <c r="BI224" s="5">
        <f t="shared" si="238"/>
        <v>-5000</v>
      </c>
      <c r="BJ224" s="5">
        <f>INDEX('Team forecast'!$M$3:$AU$22,MATCH($B224,'Team forecast'!$B$3:$B$22,0),MATCH(BJ$1,'Team forecast'!$M$2:$AU$2,0))*IF($Y224&gt;0,25000,0)</f>
        <v>0</v>
      </c>
      <c r="BK224" s="5">
        <f>INDEX('Team forecast'!$M$3:$AU$22,MATCH($B224,'Team forecast'!$B$3:$B$22,0),MATCH(BK$1,'Team forecast'!$M$2:$AU$2,0))*IF($Y224&gt;0,5000,0)</f>
        <v>0</v>
      </c>
      <c r="BL224" s="5">
        <f>INDEX('Team forecast'!$M$3:$AU$22,MATCH($B224,'Team forecast'!$B$3:$B$22,0),MATCH(BL$1,'Team forecast'!$M$2:$AU$2,0))*IF($Y224&gt;0,-15000,0)</f>
        <v>0</v>
      </c>
      <c r="BM224" s="5">
        <f t="shared" si="239"/>
        <v>0</v>
      </c>
      <c r="BN224" s="5">
        <f t="shared" si="240"/>
        <v>0</v>
      </c>
      <c r="BO224" s="5">
        <f t="shared" si="241"/>
        <v>0</v>
      </c>
      <c r="BP224" s="5">
        <f t="shared" si="242"/>
        <v>0</v>
      </c>
      <c r="BQ224" s="5">
        <f t="shared" si="243"/>
        <v>0</v>
      </c>
      <c r="BR224" s="5">
        <f t="shared" si="244"/>
        <v>0</v>
      </c>
      <c r="BS224" s="5">
        <f t="shared" si="245"/>
        <v>0</v>
      </c>
      <c r="BT224" s="5">
        <f t="shared" si="246"/>
        <v>0</v>
      </c>
      <c r="BU224" s="5">
        <f t="shared" si="247"/>
        <v>0</v>
      </c>
      <c r="BV224" s="5">
        <f>IFERROR(SUM(BJ224:BU224),0)*((Cockpit!$C$3)^2)</f>
        <v>0</v>
      </c>
      <c r="BW224" s="19">
        <f>INDEX('Team forecast'!$M$3:$AU$22,MATCH($B224,'Team forecast'!$B$3:$B$22,0),MATCH(BW$1,'Team forecast'!$M$2:$AU$2,0))</f>
        <v>0</v>
      </c>
      <c r="BX224" s="19">
        <f>INDEX('Team forecast'!$M$3:$AU$22,MATCH($B224,'Team forecast'!$B$3:$B$22,0),MATCH(BX$1,'Team forecast'!$M$2:$AU$2,0))</f>
        <v>0</v>
      </c>
      <c r="BY224" s="19">
        <f>INDEX('Team forecast'!$M$3:$AU$22,MATCH($B224,'Team forecast'!$B$3:$B$22,0),MATCH(BY$1,'Team forecast'!$M$2:$AU$2,0))</f>
        <v>0</v>
      </c>
      <c r="BZ224" s="19">
        <f>INDEX('Team forecast'!$M$3:$AU$22,MATCH($B224,'Team forecast'!$B$3:$B$22,0),MATCH(BZ$1,'Team forecast'!$M$2:$AU$2,0))</f>
        <v>0</v>
      </c>
      <c r="CA224" s="5">
        <f t="shared" si="248"/>
        <v>-5000</v>
      </c>
      <c r="CB224" s="5">
        <f>INDEX('Team forecast'!$M$3:$AU$22,MATCH($B224,'Team forecast'!$B$3:$B$22,0),MATCH(CB$1,'Team forecast'!$M$2:$AU$2,0))*IF($Y224&gt;0,25000,0)</f>
        <v>0</v>
      </c>
      <c r="CC224" s="5">
        <f>INDEX('Team forecast'!$M$3:$AU$22,MATCH($B224,'Team forecast'!$B$3:$B$22,0),MATCH(CC$1,'Team forecast'!$M$2:$AU$2,0))*IF($Y224&gt;0,5000,0)</f>
        <v>0</v>
      </c>
      <c r="CD224" s="5">
        <f>INDEX('Team forecast'!$M$3:$AU$22,MATCH($B224,'Team forecast'!$B$3:$B$22,0),MATCH(CD$1,'Team forecast'!$M$2:$AU$2,0))*IF($Y224&gt;0,-15000,0)</f>
        <v>0</v>
      </c>
      <c r="CE224" s="5">
        <f t="shared" si="249"/>
        <v>0</v>
      </c>
      <c r="CF224" s="5">
        <f t="shared" si="250"/>
        <v>0</v>
      </c>
      <c r="CG224" s="5">
        <f t="shared" si="251"/>
        <v>0</v>
      </c>
      <c r="CH224" s="5">
        <f t="shared" si="252"/>
        <v>0</v>
      </c>
      <c r="CI224" s="5">
        <f t="shared" si="253"/>
        <v>0</v>
      </c>
      <c r="CJ224" s="5">
        <f t="shared" si="254"/>
        <v>0</v>
      </c>
      <c r="CK224" s="5">
        <f t="shared" si="255"/>
        <v>0</v>
      </c>
      <c r="CL224" s="5">
        <f t="shared" si="256"/>
        <v>0</v>
      </c>
      <c r="CM224" s="5">
        <f t="shared" si="257"/>
        <v>0</v>
      </c>
      <c r="CN224" s="5">
        <f>IFERROR(SUM(CB224:CM224),0)*((Cockpit!$C$3)^3)</f>
        <v>0</v>
      </c>
      <c r="CO224" s="19">
        <f>INDEX('Team forecast'!$M$3:$AU$22,MATCH($B224,'Team forecast'!$B$3:$B$22,0),MATCH(CO$1,'Team forecast'!$M$2:$AU$2,0))</f>
        <v>0</v>
      </c>
      <c r="CP224" s="19">
        <f>INDEX('Team forecast'!$M$3:$AU$22,MATCH($B224,'Team forecast'!$B$3:$B$22,0),MATCH(CP$1,'Team forecast'!$M$2:$AU$2,0))</f>
        <v>0</v>
      </c>
      <c r="CQ224" s="19">
        <f>INDEX('Team forecast'!$M$3:$AU$22,MATCH($B224,'Team forecast'!$B$3:$B$22,0),MATCH(CQ$1,'Team forecast'!$M$2:$AU$2,0))</f>
        <v>0</v>
      </c>
      <c r="CR224" s="19">
        <f>INDEX('Team forecast'!$M$3:$AU$22,MATCH($B224,'Team forecast'!$B$3:$B$22,0),MATCH(CR$1,'Team forecast'!$M$2:$AU$2,0))</f>
        <v>0</v>
      </c>
      <c r="CS224" s="5">
        <f t="shared" si="258"/>
        <v>-5000</v>
      </c>
      <c r="CT224" s="5">
        <f>INDEX('Team forecast'!$M$3:$AU$22,MATCH($B224,'Team forecast'!$B$3:$B$22,0),MATCH(CT$1,'Team forecast'!$M$2:$AU$2,0))*IF($Y224&gt;0,25000,0)</f>
        <v>0</v>
      </c>
      <c r="CU224" s="5">
        <f>INDEX('Team forecast'!$M$3:$AU$22,MATCH($B224,'Team forecast'!$B$3:$B$22,0),MATCH(CU$1,'Team forecast'!$M$2:$AU$2,0))*IF($Y224&gt;0,5000,0)</f>
        <v>0</v>
      </c>
      <c r="CV224" s="5">
        <f>INDEX('Team forecast'!$M$3:$AU$22,MATCH($B224,'Team forecast'!$B$3:$B$22,0),MATCH(CV$1,'Team forecast'!$M$2:$AU$2,0))*IF($Y224&gt;0,-15000,0)</f>
        <v>0</v>
      </c>
      <c r="CW224" s="5">
        <f t="shared" si="259"/>
        <v>0</v>
      </c>
      <c r="CX224" s="5">
        <f t="shared" si="260"/>
        <v>0</v>
      </c>
      <c r="CY224" s="5">
        <f t="shared" si="261"/>
        <v>0</v>
      </c>
      <c r="CZ224" s="5">
        <f t="shared" si="262"/>
        <v>0</v>
      </c>
      <c r="DA224" s="5">
        <f t="shared" si="263"/>
        <v>0</v>
      </c>
      <c r="DB224" s="5">
        <f t="shared" si="264"/>
        <v>0</v>
      </c>
      <c r="DC224" s="5">
        <f t="shared" si="265"/>
        <v>0</v>
      </c>
      <c r="DD224" s="5">
        <f t="shared" si="266"/>
        <v>0</v>
      </c>
      <c r="DE224" s="5">
        <f t="shared" si="267"/>
        <v>0</v>
      </c>
      <c r="DF224" s="5">
        <f>IFERROR(SUM(CT224:DE224),0)*((Cockpit!$C$3)^4)</f>
        <v>0</v>
      </c>
      <c r="DG224" s="19">
        <f>INDEX('Team forecast'!$M$3:$AU$22,MATCH($B224,'Team forecast'!$B$3:$B$22,0),MATCH(DG$1,'Team forecast'!$M$2:$AU$2,0))</f>
        <v>0</v>
      </c>
      <c r="DH224" s="19">
        <f>INDEX('Team forecast'!$M$3:$AU$22,MATCH($B224,'Team forecast'!$B$3:$B$22,0),MATCH(DH$1,'Team forecast'!$M$2:$AU$2,0))</f>
        <v>0</v>
      </c>
      <c r="DI224" s="19">
        <f>INDEX('Team forecast'!$M$3:$AU$22,MATCH($B224,'Team forecast'!$B$3:$B$22,0),MATCH(DI$1,'Team forecast'!$M$2:$AU$2,0))</f>
        <v>0</v>
      </c>
      <c r="DJ224" s="19">
        <f>INDEX('Team forecast'!$M$3:$AU$22,MATCH($B224,'Team forecast'!$B$3:$B$22,0),MATCH(DJ$1,'Team forecast'!$M$2:$AU$2,0))</f>
        <v>0</v>
      </c>
      <c r="DK224" s="5">
        <f t="shared" si="268"/>
        <v>-5000</v>
      </c>
      <c r="DL224" s="5">
        <f>INDEX('Team forecast'!$M$3:$AU$22,MATCH($B224,'Team forecast'!$B$3:$B$22,0),MATCH(DL$1,'Team forecast'!$M$2:$AU$2,0))*IF($Y224&gt;0,25000,0)</f>
        <v>0</v>
      </c>
      <c r="DM224" s="5">
        <f>INDEX('Team forecast'!$M$3:$AU$22,MATCH($B224,'Team forecast'!$B$3:$B$22,0),MATCH(DM$1,'Team forecast'!$M$2:$AU$2,0))*IF($Y224&gt;0,5000,0)</f>
        <v>0</v>
      </c>
      <c r="DN224" s="5">
        <f>INDEX('Team forecast'!$M$3:$AU$22,MATCH($B224,'Team forecast'!$B$3:$B$22,0),MATCH(DN$1,'Team forecast'!$M$2:$AU$2,0))*IF($Y224&gt;0,-15000,0)</f>
        <v>0</v>
      </c>
      <c r="DO224" s="5">
        <f t="shared" si="269"/>
        <v>0</v>
      </c>
      <c r="DP224" s="5">
        <f t="shared" si="270"/>
        <v>0</v>
      </c>
      <c r="DQ224" s="5">
        <f t="shared" si="271"/>
        <v>0</v>
      </c>
      <c r="DR224" s="5">
        <f t="shared" si="272"/>
        <v>0</v>
      </c>
      <c r="DS224" s="5">
        <f t="shared" si="273"/>
        <v>0</v>
      </c>
      <c r="DT224" s="5">
        <f t="shared" si="274"/>
        <v>0</v>
      </c>
      <c r="DU224" s="5">
        <f t="shared" si="275"/>
        <v>0</v>
      </c>
      <c r="DV224" s="5">
        <f t="shared" si="276"/>
        <v>0</v>
      </c>
      <c r="DW224" s="5">
        <f t="shared" si="277"/>
        <v>0</v>
      </c>
      <c r="DX224" s="5">
        <f>IFERROR(SUM(DL224:DW224),0)*((Cockpit!$C$3)^5)</f>
        <v>0</v>
      </c>
      <c r="DY224" s="5">
        <f t="shared" si="278"/>
        <v>-5000</v>
      </c>
      <c r="DZ224" s="5" t="str">
        <f>IF(ISERROR(MATCH(A224,'Current squad'!B:B,0)),"No","Yes")</f>
        <v>No</v>
      </c>
      <c r="EA224" s="5" cm="1">
        <f t="array" ref="EA224">IFERROR(_xlfn.IFS(DZ224="Yes",0,DZ224="No",H224*1%),999999)</f>
        <v>39630</v>
      </c>
      <c r="EB224" s="5">
        <f t="shared" si="220"/>
        <v>4002630</v>
      </c>
      <c r="EC224" s="5">
        <f t="shared" si="279"/>
        <v>-44630</v>
      </c>
      <c r="ED224" s="1">
        <f t="shared" si="221"/>
        <v>-1.1261670451678021E-2</v>
      </c>
      <c r="EE224" s="5">
        <f>RANK(EC224,$EC$2:$EC$572)+COUNTIF($EC$2:EC224,EC224)-1</f>
        <v>454</v>
      </c>
      <c r="EF224" s="4">
        <f>RANK(ED224,$ED$2:$ED$572)+COUNTIF($ED$2:ED224,ED224)-1</f>
        <v>284</v>
      </c>
    </row>
    <row r="225" spans="1:136" x14ac:dyDescent="0.3">
      <c r="A225" t="str">
        <f>IF(Holdet.dk!A225&lt;&gt;"",Holdet.dk!A225,"")</f>
        <v>Ben T. Davies</v>
      </c>
      <c r="B225" t="str">
        <f>INDEX(Holdet.dk!B:B,MATCH($A225,Holdet.dk!$A:$A,0))</f>
        <v>Tottenham</v>
      </c>
      <c r="C225" t="str">
        <f>INDEX(Holdet.dk!C:C,MATCH($A225,Holdet.dk!$A:$A,0))</f>
        <v>Defense</v>
      </c>
      <c r="D225" t="str">
        <f>INDEX(Holdet.dk!D:D,MATCH($A225,Holdet.dk!$A:$A,0))</f>
        <v>4.129.000</v>
      </c>
      <c r="E225" s="1">
        <f>IFERROR(_xlfn.NUMBERVALUE(INDEX(Holdet.dk!$E:$E,MATCH($A225,Holdet.dk!$A:$A,0)),","),0)</f>
        <v>8.0000000000000002E-3</v>
      </c>
      <c r="F225" t="str">
        <f>IF(INDEX(Lookup!H:H,MATCH('Master data'!A225,Lookup!G:G,0))=0,A225,INDEX(Lookup!H:H,MATCH('Master data'!A225,Lookup!G:G,0)))</f>
        <v>Ben T. Davies</v>
      </c>
      <c r="G225" t="str">
        <f>IFERROR(INDEX(Lookup!B:B,MATCH(INDEX(Rotowire!C:C,MATCH(F225,Rotowire!A:A,0)),Lookup!D:D,0)),"")</f>
        <v/>
      </c>
      <c r="H225" s="5">
        <f t="shared" si="212"/>
        <v>4129000</v>
      </c>
      <c r="I225" s="19">
        <f>IFERROR(INDEX('Team forecast'!$G$3:$I$22,MATCH($B225,'Team forecast'!$B$3:$B$22,0),MATCH(I$1,'Team forecast'!$G$2:$I$2,0)),0)</f>
        <v>0.81751824817518248</v>
      </c>
      <c r="J225" s="19">
        <f>IFERROR(INDEX('Team forecast'!$G$3:$I$22,MATCH($B225,'Team forecast'!$B$3:$B$22,0),MATCH(J$1,'Team forecast'!$G$2:$I$2,0)),0)</f>
        <v>1.0388888888888888</v>
      </c>
      <c r="K225" s="19">
        <f>IFERROR(INDEX('Team forecast'!$G$3:$I$22,MATCH($B225,'Team forecast'!$B$3:$B$22,0),MATCH(K$1,'Team forecast'!$G$2:$I$2,0)),0)</f>
        <v>1.0274910787675426</v>
      </c>
      <c r="L225">
        <f>SUMIFS(Rotowire!E:E,Rotowire!$A:$A,'Master data'!$F225)</f>
        <v>0</v>
      </c>
      <c r="M225" s="2">
        <f>SUMIFS(Rotowire!F:F,Rotowire!$A:$A,'Master data'!$F225)*I225</f>
        <v>0</v>
      </c>
      <c r="N225" s="2">
        <f>SUMIFS(Rotowire!G:G,Rotowire!$A:$A,'Master data'!$F225)*I225</f>
        <v>0</v>
      </c>
      <c r="O225" s="2">
        <f>SUMIFS(Rotowire!I:I,Rotowire!$A:$A,'Master data'!$F225)*I225</f>
        <v>0</v>
      </c>
      <c r="P225" s="2">
        <f>SUMIFS(Rotowire!W:W,Rotowire!$A:$A,'Master data'!$F225)*K225</f>
        <v>0</v>
      </c>
      <c r="Q225" s="2">
        <f>SUMIFS(Rotowire!Y:Y,Rotowire!$A:$A,'Master data'!$F225)*J225</f>
        <v>0</v>
      </c>
      <c r="R225" s="2">
        <f>SUMIFS(Rotowire!AB:AB,Rotowire!$A:$A,'Master data'!$F225)</f>
        <v>0</v>
      </c>
      <c r="S225" s="2">
        <f>SUMIFS(Rotowire!AC:AC,Rotowire!$A:$A,'Master data'!$F225)</f>
        <v>0</v>
      </c>
      <c r="T225" s="2">
        <f>INDEX('Team forecast'!D$3:D$22,MATCH($B225,'Team forecast'!$B$3:$B$22,0))</f>
        <v>1.1200000000000001</v>
      </c>
      <c r="U225" s="2">
        <f>INDEX('Team forecast'!E$3:E$22,MATCH($B225,'Team forecast'!$B$3:$B$22,0))</f>
        <v>1.87</v>
      </c>
      <c r="V225" s="2">
        <f>INDEX('Team forecast'!J$3:J$22,MATCH($B225,'Team forecast'!$B$3:$B$22,0))</f>
        <v>0.22459999999999999</v>
      </c>
      <c r="W225" s="2">
        <f>INDEX('Team forecast'!K$3:K$22,MATCH($B225,'Team forecast'!$B$3:$B$22,0))</f>
        <v>0.23169999999999999</v>
      </c>
      <c r="X225" s="2">
        <f>INDEX('Team forecast'!L$3:L$22,MATCH($B225,'Team forecast'!$B$3:$B$22,0))</f>
        <v>0.54369999999999996</v>
      </c>
      <c r="Y225" s="5">
        <f t="shared" si="213"/>
        <v>-5000</v>
      </c>
      <c r="Z225" s="5">
        <f t="shared" si="214"/>
        <v>0</v>
      </c>
      <c r="AA225" s="5">
        <f t="shared" si="215"/>
        <v>0</v>
      </c>
      <c r="AB225" s="5">
        <f t="shared" si="216"/>
        <v>0</v>
      </c>
      <c r="AC225" s="5">
        <f t="shared" si="217"/>
        <v>0</v>
      </c>
      <c r="AD225" s="5">
        <f t="shared" si="222"/>
        <v>0</v>
      </c>
      <c r="AE225" s="5">
        <f t="shared" si="223"/>
        <v>0</v>
      </c>
      <c r="AF225" s="5">
        <f t="shared" si="218"/>
        <v>0</v>
      </c>
      <c r="AG225" s="5">
        <f t="shared" si="219"/>
        <v>0</v>
      </c>
      <c r="AH225" s="5">
        <f t="shared" si="224"/>
        <v>0</v>
      </c>
      <c r="AI225" s="5">
        <f t="shared" si="225"/>
        <v>0</v>
      </c>
      <c r="AJ225" s="5">
        <f t="shared" si="226"/>
        <v>0</v>
      </c>
      <c r="AK225" s="5">
        <f t="shared" si="227"/>
        <v>0</v>
      </c>
      <c r="AL225" s="5">
        <f>IFERROR(SUM(Y225:AK225),-5000)*((Cockpit!$C$3)^0)</f>
        <v>-5000</v>
      </c>
      <c r="AM225" s="19">
        <f>INDEX('Team forecast'!$M$3:$AU$22,MATCH($B225,'Team forecast'!$B$3:$B$22,0),MATCH(AM$1,'Team forecast'!$M$2:$AU$2,0))</f>
        <v>0</v>
      </c>
      <c r="AN225" s="19">
        <f>INDEX('Team forecast'!$M$3:$AU$22,MATCH($B225,'Team forecast'!$B$3:$B$22,0),MATCH(AN$1,'Team forecast'!$M$2:$AU$2,0))</f>
        <v>0</v>
      </c>
      <c r="AO225" s="19">
        <f>INDEX('Team forecast'!$M$3:$AU$22,MATCH($B225,'Team forecast'!$B$3:$B$22,0),MATCH(AO$1,'Team forecast'!$M$2:$AU$2,0))</f>
        <v>0</v>
      </c>
      <c r="AP225" s="19">
        <f>INDEX('Team forecast'!$M$3:$AU$22,MATCH($B225,'Team forecast'!$B$3:$B$22,0),MATCH(AP$1,'Team forecast'!$M$2:$AU$2,0))</f>
        <v>0</v>
      </c>
      <c r="AQ225" s="5">
        <f t="shared" si="228"/>
        <v>-5000</v>
      </c>
      <c r="AR225" s="5">
        <f>INDEX('Team forecast'!$M$3:$AU$22,MATCH($B225,'Team forecast'!$B$3:$B$22,0),MATCH(AR$1,'Team forecast'!$M$2:$AU$2,0))*IF($Y225&gt;0,25000,0)</f>
        <v>0</v>
      </c>
      <c r="AS225" s="5">
        <f>INDEX('Team forecast'!$M$3:$AU$22,MATCH($B225,'Team forecast'!$B$3:$B$22,0),MATCH(AS$1,'Team forecast'!$M$2:$AU$2,0))*IF($Y225&gt;0,5000,0)</f>
        <v>0</v>
      </c>
      <c r="AT225" s="5">
        <f>INDEX('Team forecast'!$M$3:$AU$22,MATCH($B225,'Team forecast'!$B$3:$B$22,0),MATCH(AT$1,'Team forecast'!$M$2:$AU$2,0))*IF($Y225&gt;0,-15000,0)</f>
        <v>0</v>
      </c>
      <c r="AU225" s="5">
        <f t="shared" si="229"/>
        <v>0</v>
      </c>
      <c r="AV225" s="5">
        <f t="shared" si="230"/>
        <v>0</v>
      </c>
      <c r="AW225" s="5">
        <f t="shared" si="231"/>
        <v>0</v>
      </c>
      <c r="AX225" s="5">
        <f t="shared" si="232"/>
        <v>0</v>
      </c>
      <c r="AY225" s="5">
        <f t="shared" si="233"/>
        <v>0</v>
      </c>
      <c r="AZ225" s="5">
        <f t="shared" si="234"/>
        <v>0</v>
      </c>
      <c r="BA225" s="5">
        <f t="shared" si="235"/>
        <v>0</v>
      </c>
      <c r="BB225" s="5">
        <f t="shared" si="236"/>
        <v>0</v>
      </c>
      <c r="BC225" s="5">
        <f t="shared" si="237"/>
        <v>0</v>
      </c>
      <c r="BD225" s="5">
        <f>IFERROR(SUM(AR225:BC225),0)*((Cockpit!$C$3)^1)</f>
        <v>0</v>
      </c>
      <c r="BE225" s="19">
        <f>INDEX('Team forecast'!$M$3:$AU$22,MATCH($B225,'Team forecast'!$B$3:$B$22,0),MATCH(BE$1,'Team forecast'!$M$2:$AU$2,0))</f>
        <v>0</v>
      </c>
      <c r="BF225" s="19">
        <f>INDEX('Team forecast'!$M$3:$AU$22,MATCH($B225,'Team forecast'!$B$3:$B$22,0),MATCH(BF$1,'Team forecast'!$M$2:$AU$2,0))</f>
        <v>0</v>
      </c>
      <c r="BG225" s="19">
        <f>INDEX('Team forecast'!$M$3:$AU$22,MATCH($B225,'Team forecast'!$B$3:$B$22,0),MATCH(BG$1,'Team forecast'!$M$2:$AU$2,0))</f>
        <v>0</v>
      </c>
      <c r="BH225" s="19">
        <f>INDEX('Team forecast'!$M$3:$AU$22,MATCH($B225,'Team forecast'!$B$3:$B$22,0),MATCH(BH$1,'Team forecast'!$M$2:$AU$2,0))</f>
        <v>0</v>
      </c>
      <c r="BI225" s="5">
        <f t="shared" si="238"/>
        <v>-5000</v>
      </c>
      <c r="BJ225" s="5">
        <f>INDEX('Team forecast'!$M$3:$AU$22,MATCH($B225,'Team forecast'!$B$3:$B$22,0),MATCH(BJ$1,'Team forecast'!$M$2:$AU$2,0))*IF($Y225&gt;0,25000,0)</f>
        <v>0</v>
      </c>
      <c r="BK225" s="5">
        <f>INDEX('Team forecast'!$M$3:$AU$22,MATCH($B225,'Team forecast'!$B$3:$B$22,0),MATCH(BK$1,'Team forecast'!$M$2:$AU$2,0))*IF($Y225&gt;0,5000,0)</f>
        <v>0</v>
      </c>
      <c r="BL225" s="5">
        <f>INDEX('Team forecast'!$M$3:$AU$22,MATCH($B225,'Team forecast'!$B$3:$B$22,0),MATCH(BL$1,'Team forecast'!$M$2:$AU$2,0))*IF($Y225&gt;0,-15000,0)</f>
        <v>0</v>
      </c>
      <c r="BM225" s="5">
        <f t="shared" si="239"/>
        <v>0</v>
      </c>
      <c r="BN225" s="5">
        <f t="shared" si="240"/>
        <v>0</v>
      </c>
      <c r="BO225" s="5">
        <f t="shared" si="241"/>
        <v>0</v>
      </c>
      <c r="BP225" s="5">
        <f t="shared" si="242"/>
        <v>0</v>
      </c>
      <c r="BQ225" s="5">
        <f t="shared" si="243"/>
        <v>0</v>
      </c>
      <c r="BR225" s="5">
        <f t="shared" si="244"/>
        <v>0</v>
      </c>
      <c r="BS225" s="5">
        <f t="shared" si="245"/>
        <v>0</v>
      </c>
      <c r="BT225" s="5">
        <f t="shared" si="246"/>
        <v>0</v>
      </c>
      <c r="BU225" s="5">
        <f t="shared" si="247"/>
        <v>0</v>
      </c>
      <c r="BV225" s="5">
        <f>IFERROR(SUM(BJ225:BU225),0)*((Cockpit!$C$3)^2)</f>
        <v>0</v>
      </c>
      <c r="BW225" s="19">
        <f>INDEX('Team forecast'!$M$3:$AU$22,MATCH($B225,'Team forecast'!$B$3:$B$22,0),MATCH(BW$1,'Team forecast'!$M$2:$AU$2,0))</f>
        <v>0</v>
      </c>
      <c r="BX225" s="19">
        <f>INDEX('Team forecast'!$M$3:$AU$22,MATCH($B225,'Team forecast'!$B$3:$B$22,0),MATCH(BX$1,'Team forecast'!$M$2:$AU$2,0))</f>
        <v>0</v>
      </c>
      <c r="BY225" s="19">
        <f>INDEX('Team forecast'!$M$3:$AU$22,MATCH($B225,'Team forecast'!$B$3:$B$22,0),MATCH(BY$1,'Team forecast'!$M$2:$AU$2,0))</f>
        <v>0</v>
      </c>
      <c r="BZ225" s="19">
        <f>INDEX('Team forecast'!$M$3:$AU$22,MATCH($B225,'Team forecast'!$B$3:$B$22,0),MATCH(BZ$1,'Team forecast'!$M$2:$AU$2,0))</f>
        <v>0</v>
      </c>
      <c r="CA225" s="5">
        <f t="shared" si="248"/>
        <v>-5000</v>
      </c>
      <c r="CB225" s="5">
        <f>INDEX('Team forecast'!$M$3:$AU$22,MATCH($B225,'Team forecast'!$B$3:$B$22,0),MATCH(CB$1,'Team forecast'!$M$2:$AU$2,0))*IF($Y225&gt;0,25000,0)</f>
        <v>0</v>
      </c>
      <c r="CC225" s="5">
        <f>INDEX('Team forecast'!$M$3:$AU$22,MATCH($B225,'Team forecast'!$B$3:$B$22,0),MATCH(CC$1,'Team forecast'!$M$2:$AU$2,0))*IF($Y225&gt;0,5000,0)</f>
        <v>0</v>
      </c>
      <c r="CD225" s="5">
        <f>INDEX('Team forecast'!$M$3:$AU$22,MATCH($B225,'Team forecast'!$B$3:$B$22,0),MATCH(CD$1,'Team forecast'!$M$2:$AU$2,0))*IF($Y225&gt;0,-15000,0)</f>
        <v>0</v>
      </c>
      <c r="CE225" s="5">
        <f t="shared" si="249"/>
        <v>0</v>
      </c>
      <c r="CF225" s="5">
        <f t="shared" si="250"/>
        <v>0</v>
      </c>
      <c r="CG225" s="5">
        <f t="shared" si="251"/>
        <v>0</v>
      </c>
      <c r="CH225" s="5">
        <f t="shared" si="252"/>
        <v>0</v>
      </c>
      <c r="CI225" s="5">
        <f t="shared" si="253"/>
        <v>0</v>
      </c>
      <c r="CJ225" s="5">
        <f t="shared" si="254"/>
        <v>0</v>
      </c>
      <c r="CK225" s="5">
        <f t="shared" si="255"/>
        <v>0</v>
      </c>
      <c r="CL225" s="5">
        <f t="shared" si="256"/>
        <v>0</v>
      </c>
      <c r="CM225" s="5">
        <f t="shared" si="257"/>
        <v>0</v>
      </c>
      <c r="CN225" s="5">
        <f>IFERROR(SUM(CB225:CM225),0)*((Cockpit!$C$3)^3)</f>
        <v>0</v>
      </c>
      <c r="CO225" s="19">
        <f>INDEX('Team forecast'!$M$3:$AU$22,MATCH($B225,'Team forecast'!$B$3:$B$22,0),MATCH(CO$1,'Team forecast'!$M$2:$AU$2,0))</f>
        <v>0</v>
      </c>
      <c r="CP225" s="19">
        <f>INDEX('Team forecast'!$M$3:$AU$22,MATCH($B225,'Team forecast'!$B$3:$B$22,0),MATCH(CP$1,'Team forecast'!$M$2:$AU$2,0))</f>
        <v>0</v>
      </c>
      <c r="CQ225" s="19">
        <f>INDEX('Team forecast'!$M$3:$AU$22,MATCH($B225,'Team forecast'!$B$3:$B$22,0),MATCH(CQ$1,'Team forecast'!$M$2:$AU$2,0))</f>
        <v>0</v>
      </c>
      <c r="CR225" s="19">
        <f>INDEX('Team forecast'!$M$3:$AU$22,MATCH($B225,'Team forecast'!$B$3:$B$22,0),MATCH(CR$1,'Team forecast'!$M$2:$AU$2,0))</f>
        <v>0</v>
      </c>
      <c r="CS225" s="5">
        <f t="shared" si="258"/>
        <v>-5000</v>
      </c>
      <c r="CT225" s="5">
        <f>INDEX('Team forecast'!$M$3:$AU$22,MATCH($B225,'Team forecast'!$B$3:$B$22,0),MATCH(CT$1,'Team forecast'!$M$2:$AU$2,0))*IF($Y225&gt;0,25000,0)</f>
        <v>0</v>
      </c>
      <c r="CU225" s="5">
        <f>INDEX('Team forecast'!$M$3:$AU$22,MATCH($B225,'Team forecast'!$B$3:$B$22,0),MATCH(CU$1,'Team forecast'!$M$2:$AU$2,0))*IF($Y225&gt;0,5000,0)</f>
        <v>0</v>
      </c>
      <c r="CV225" s="5">
        <f>INDEX('Team forecast'!$M$3:$AU$22,MATCH($B225,'Team forecast'!$B$3:$B$22,0),MATCH(CV$1,'Team forecast'!$M$2:$AU$2,0))*IF($Y225&gt;0,-15000,0)</f>
        <v>0</v>
      </c>
      <c r="CW225" s="5">
        <f t="shared" si="259"/>
        <v>0</v>
      </c>
      <c r="CX225" s="5">
        <f t="shared" si="260"/>
        <v>0</v>
      </c>
      <c r="CY225" s="5">
        <f t="shared" si="261"/>
        <v>0</v>
      </c>
      <c r="CZ225" s="5">
        <f t="shared" si="262"/>
        <v>0</v>
      </c>
      <c r="DA225" s="5">
        <f t="shared" si="263"/>
        <v>0</v>
      </c>
      <c r="DB225" s="5">
        <f t="shared" si="264"/>
        <v>0</v>
      </c>
      <c r="DC225" s="5">
        <f t="shared" si="265"/>
        <v>0</v>
      </c>
      <c r="DD225" s="5">
        <f t="shared" si="266"/>
        <v>0</v>
      </c>
      <c r="DE225" s="5">
        <f t="shared" si="267"/>
        <v>0</v>
      </c>
      <c r="DF225" s="5">
        <f>IFERROR(SUM(CT225:DE225),0)*((Cockpit!$C$3)^4)</f>
        <v>0</v>
      </c>
      <c r="DG225" s="19">
        <f>INDEX('Team forecast'!$M$3:$AU$22,MATCH($B225,'Team forecast'!$B$3:$B$22,0),MATCH(DG$1,'Team forecast'!$M$2:$AU$2,0))</f>
        <v>0</v>
      </c>
      <c r="DH225" s="19">
        <f>INDEX('Team forecast'!$M$3:$AU$22,MATCH($B225,'Team forecast'!$B$3:$B$22,0),MATCH(DH$1,'Team forecast'!$M$2:$AU$2,0))</f>
        <v>0</v>
      </c>
      <c r="DI225" s="19">
        <f>INDEX('Team forecast'!$M$3:$AU$22,MATCH($B225,'Team forecast'!$B$3:$B$22,0),MATCH(DI$1,'Team forecast'!$M$2:$AU$2,0))</f>
        <v>0</v>
      </c>
      <c r="DJ225" s="19">
        <f>INDEX('Team forecast'!$M$3:$AU$22,MATCH($B225,'Team forecast'!$B$3:$B$22,0),MATCH(DJ$1,'Team forecast'!$M$2:$AU$2,0))</f>
        <v>0</v>
      </c>
      <c r="DK225" s="5">
        <f t="shared" si="268"/>
        <v>-5000</v>
      </c>
      <c r="DL225" s="5">
        <f>INDEX('Team forecast'!$M$3:$AU$22,MATCH($B225,'Team forecast'!$B$3:$B$22,0),MATCH(DL$1,'Team forecast'!$M$2:$AU$2,0))*IF($Y225&gt;0,25000,0)</f>
        <v>0</v>
      </c>
      <c r="DM225" s="5">
        <f>INDEX('Team forecast'!$M$3:$AU$22,MATCH($B225,'Team forecast'!$B$3:$B$22,0),MATCH(DM$1,'Team forecast'!$M$2:$AU$2,0))*IF($Y225&gt;0,5000,0)</f>
        <v>0</v>
      </c>
      <c r="DN225" s="5">
        <f>INDEX('Team forecast'!$M$3:$AU$22,MATCH($B225,'Team forecast'!$B$3:$B$22,0),MATCH(DN$1,'Team forecast'!$M$2:$AU$2,0))*IF($Y225&gt;0,-15000,0)</f>
        <v>0</v>
      </c>
      <c r="DO225" s="5">
        <f t="shared" si="269"/>
        <v>0</v>
      </c>
      <c r="DP225" s="5">
        <f t="shared" si="270"/>
        <v>0</v>
      </c>
      <c r="DQ225" s="5">
        <f t="shared" si="271"/>
        <v>0</v>
      </c>
      <c r="DR225" s="5">
        <f t="shared" si="272"/>
        <v>0</v>
      </c>
      <c r="DS225" s="5">
        <f t="shared" si="273"/>
        <v>0</v>
      </c>
      <c r="DT225" s="5">
        <f t="shared" si="274"/>
        <v>0</v>
      </c>
      <c r="DU225" s="5">
        <f t="shared" si="275"/>
        <v>0</v>
      </c>
      <c r="DV225" s="5">
        <f t="shared" si="276"/>
        <v>0</v>
      </c>
      <c r="DW225" s="5">
        <f t="shared" si="277"/>
        <v>0</v>
      </c>
      <c r="DX225" s="5">
        <f>IFERROR(SUM(DL225:DW225),0)*((Cockpit!$C$3)^5)</f>
        <v>0</v>
      </c>
      <c r="DY225" s="5">
        <f t="shared" si="278"/>
        <v>-5000</v>
      </c>
      <c r="DZ225" s="5" t="str">
        <f>IF(ISERROR(MATCH(A225,'Current squad'!B:B,0)),"No","Yes")</f>
        <v>No</v>
      </c>
      <c r="EA225" s="5" cm="1">
        <f t="array" ref="EA225">IFERROR(_xlfn.IFS(DZ225="Yes",0,DZ225="No",H225*1%),999999)</f>
        <v>41290</v>
      </c>
      <c r="EB225" s="5">
        <f t="shared" si="220"/>
        <v>4170290</v>
      </c>
      <c r="EC225" s="5">
        <f t="shared" si="279"/>
        <v>-46290</v>
      </c>
      <c r="ED225" s="1">
        <f t="shared" si="221"/>
        <v>-1.1210946960523129E-2</v>
      </c>
      <c r="EE225" s="5">
        <f>RANK(EC225,$EC$2:$EC$572)+COUNTIF($EC$2:EC225,EC225)-1</f>
        <v>466</v>
      </c>
      <c r="EF225" s="4">
        <f>RANK(ED225,$ED$2:$ED$572)+COUNTIF($ED$2:ED225,ED225)-1</f>
        <v>275</v>
      </c>
    </row>
    <row r="226" spans="1:136" x14ac:dyDescent="0.3">
      <c r="A226" t="str">
        <f>IF(Holdet.dk!A226&lt;&gt;"",Holdet.dk!A226,"")</f>
        <v>Ahmed El Mohamadi</v>
      </c>
      <c r="B226" t="str">
        <f>INDEX(Holdet.dk!B:B,MATCH($A226,Holdet.dk!$A:$A,0))</f>
        <v>Aston Villa</v>
      </c>
      <c r="C226" t="str">
        <f>INDEX(Holdet.dk!C:C,MATCH($A226,Holdet.dk!$A:$A,0))</f>
        <v>Defense</v>
      </c>
      <c r="D226" t="str">
        <f>INDEX(Holdet.dk!D:D,MATCH($A226,Holdet.dk!$A:$A,0))</f>
        <v>2.571.000</v>
      </c>
      <c r="E226" s="1">
        <f>IFERROR(_xlfn.NUMBERVALUE(INDEX(Holdet.dk!$E:$E,MATCH($A226,Holdet.dk!$A:$A,0)),","),0)</f>
        <v>1.6E-2</v>
      </c>
      <c r="F226" t="str">
        <f>IF(INDEX(Lookup!H:H,MATCH('Master data'!A226,Lookup!G:G,0))=0,A226,INDEX(Lookup!H:H,MATCH('Master data'!A226,Lookup!G:G,0)))</f>
        <v>Ahmed Elmohamady</v>
      </c>
      <c r="G226" t="str">
        <f>IFERROR(INDEX(Lookup!B:B,MATCH(INDEX(Rotowire!C:C,MATCH(F226,Rotowire!A:A,0)),Lookup!D:D,0)),"")</f>
        <v/>
      </c>
      <c r="H226" s="5">
        <f t="shared" si="212"/>
        <v>2571000</v>
      </c>
      <c r="I226" s="19">
        <f>IFERROR(INDEX('Team forecast'!$G$3:$I$22,MATCH($B226,'Team forecast'!$B$3:$B$22,0),MATCH(I$1,'Team forecast'!$G$2:$I$2,0)),0)</f>
        <v>0.82291666666666674</v>
      </c>
      <c r="J226" s="19">
        <f>IFERROR(INDEX('Team forecast'!$G$3:$I$22,MATCH($B226,'Team forecast'!$B$3:$B$22,0),MATCH(J$1,'Team forecast'!$G$2:$I$2,0)),0)</f>
        <v>0.93034825870646787</v>
      </c>
      <c r="K226" s="19">
        <f>IFERROR(INDEX('Team forecast'!$G$3:$I$22,MATCH($B226,'Team forecast'!$B$3:$B$22,0),MATCH(K$1,'Team forecast'!$G$2:$I$2,0)),0)</f>
        <v>1.2843638484594284</v>
      </c>
      <c r="L226">
        <f>SUMIFS(Rotowire!E:E,Rotowire!$A:$A,'Master data'!$F226)</f>
        <v>0</v>
      </c>
      <c r="M226" s="2">
        <f>SUMIFS(Rotowire!F:F,Rotowire!$A:$A,'Master data'!$F226)*I226</f>
        <v>0</v>
      </c>
      <c r="N226" s="2">
        <f>SUMIFS(Rotowire!G:G,Rotowire!$A:$A,'Master data'!$F226)*I226</f>
        <v>0</v>
      </c>
      <c r="O226" s="2">
        <f>SUMIFS(Rotowire!I:I,Rotowire!$A:$A,'Master data'!$F226)*I226</f>
        <v>0</v>
      </c>
      <c r="P226" s="2">
        <f>SUMIFS(Rotowire!W:W,Rotowire!$A:$A,'Master data'!$F226)*K226</f>
        <v>0</v>
      </c>
      <c r="Q226" s="2">
        <f>SUMIFS(Rotowire!Y:Y,Rotowire!$A:$A,'Master data'!$F226)*J226</f>
        <v>0</v>
      </c>
      <c r="R226" s="2">
        <f>SUMIFS(Rotowire!AB:AB,Rotowire!$A:$A,'Master data'!$F226)</f>
        <v>0</v>
      </c>
      <c r="S226" s="2">
        <f>SUMIFS(Rotowire!AC:AC,Rotowire!$A:$A,'Master data'!$F226)</f>
        <v>0</v>
      </c>
      <c r="T226" s="2">
        <f>INDEX('Team forecast'!D$3:D$22,MATCH($B226,'Team forecast'!$B$3:$B$22,0))</f>
        <v>0.79</v>
      </c>
      <c r="U226" s="2">
        <f>INDEX('Team forecast'!E$3:E$22,MATCH($B226,'Team forecast'!$B$3:$B$22,0))</f>
        <v>1.87</v>
      </c>
      <c r="V226" s="2">
        <f>INDEX('Team forecast'!J$3:J$22,MATCH($B226,'Team forecast'!$B$3:$B$22,0))</f>
        <v>0.15010000000000001</v>
      </c>
      <c r="W226" s="2">
        <f>INDEX('Team forecast'!K$3:K$22,MATCH($B226,'Team forecast'!$B$3:$B$22,0))</f>
        <v>0.2238</v>
      </c>
      <c r="X226" s="2">
        <f>INDEX('Team forecast'!L$3:L$22,MATCH($B226,'Team forecast'!$B$3:$B$22,0))</f>
        <v>0.62609999999999999</v>
      </c>
      <c r="Y226" s="5">
        <f t="shared" si="213"/>
        <v>-5000</v>
      </c>
      <c r="Z226" s="5">
        <f t="shared" si="214"/>
        <v>0</v>
      </c>
      <c r="AA226" s="5">
        <f t="shared" si="215"/>
        <v>0</v>
      </c>
      <c r="AB226" s="5">
        <f t="shared" si="216"/>
        <v>0</v>
      </c>
      <c r="AC226" s="5">
        <f t="shared" si="217"/>
        <v>0</v>
      </c>
      <c r="AD226" s="5">
        <f t="shared" si="222"/>
        <v>0</v>
      </c>
      <c r="AE226" s="5">
        <f t="shared" si="223"/>
        <v>0</v>
      </c>
      <c r="AF226" s="5">
        <f t="shared" si="218"/>
        <v>0</v>
      </c>
      <c r="AG226" s="5">
        <f t="shared" si="219"/>
        <v>0</v>
      </c>
      <c r="AH226" s="5">
        <f t="shared" si="224"/>
        <v>0</v>
      </c>
      <c r="AI226" s="5">
        <f t="shared" si="225"/>
        <v>0</v>
      </c>
      <c r="AJ226" s="5">
        <f t="shared" si="226"/>
        <v>0</v>
      </c>
      <c r="AK226" s="5">
        <f t="shared" si="227"/>
        <v>0</v>
      </c>
      <c r="AL226" s="5">
        <f>IFERROR(SUM(Y226:AK226),-5000)*((Cockpit!$C$3)^0)</f>
        <v>-5000</v>
      </c>
      <c r="AM226" s="19">
        <f>INDEX('Team forecast'!$M$3:$AU$22,MATCH($B226,'Team forecast'!$B$3:$B$22,0),MATCH(AM$1,'Team forecast'!$M$2:$AU$2,0))</f>
        <v>0</v>
      </c>
      <c r="AN226" s="19">
        <f>INDEX('Team forecast'!$M$3:$AU$22,MATCH($B226,'Team forecast'!$B$3:$B$22,0),MATCH(AN$1,'Team forecast'!$M$2:$AU$2,0))</f>
        <v>0</v>
      </c>
      <c r="AO226" s="19">
        <f>INDEX('Team forecast'!$M$3:$AU$22,MATCH($B226,'Team forecast'!$B$3:$B$22,0),MATCH(AO$1,'Team forecast'!$M$2:$AU$2,0))</f>
        <v>0</v>
      </c>
      <c r="AP226" s="19">
        <f>INDEX('Team forecast'!$M$3:$AU$22,MATCH($B226,'Team forecast'!$B$3:$B$22,0),MATCH(AP$1,'Team forecast'!$M$2:$AU$2,0))</f>
        <v>0</v>
      </c>
      <c r="AQ226" s="5">
        <f t="shared" si="228"/>
        <v>-5000</v>
      </c>
      <c r="AR226" s="5">
        <f>INDEX('Team forecast'!$M$3:$AU$22,MATCH($B226,'Team forecast'!$B$3:$B$22,0),MATCH(AR$1,'Team forecast'!$M$2:$AU$2,0))*IF($Y226&gt;0,25000,0)</f>
        <v>0</v>
      </c>
      <c r="AS226" s="5">
        <f>INDEX('Team forecast'!$M$3:$AU$22,MATCH($B226,'Team forecast'!$B$3:$B$22,0),MATCH(AS$1,'Team forecast'!$M$2:$AU$2,0))*IF($Y226&gt;0,5000,0)</f>
        <v>0</v>
      </c>
      <c r="AT226" s="5">
        <f>INDEX('Team forecast'!$M$3:$AU$22,MATCH($B226,'Team forecast'!$B$3:$B$22,0),MATCH(AT$1,'Team forecast'!$M$2:$AU$2,0))*IF($Y226&gt;0,-15000,0)</f>
        <v>0</v>
      </c>
      <c r="AU226" s="5">
        <f t="shared" si="229"/>
        <v>0</v>
      </c>
      <c r="AV226" s="5">
        <f t="shared" si="230"/>
        <v>0</v>
      </c>
      <c r="AW226" s="5">
        <f t="shared" si="231"/>
        <v>0</v>
      </c>
      <c r="AX226" s="5">
        <f t="shared" si="232"/>
        <v>0</v>
      </c>
      <c r="AY226" s="5">
        <f t="shared" si="233"/>
        <v>0</v>
      </c>
      <c r="AZ226" s="5">
        <f t="shared" si="234"/>
        <v>0</v>
      </c>
      <c r="BA226" s="5">
        <f t="shared" si="235"/>
        <v>0</v>
      </c>
      <c r="BB226" s="5">
        <f t="shared" si="236"/>
        <v>0</v>
      </c>
      <c r="BC226" s="5">
        <f t="shared" si="237"/>
        <v>0</v>
      </c>
      <c r="BD226" s="5">
        <f>IFERROR(SUM(AR226:BC226),0)*((Cockpit!$C$3)^1)</f>
        <v>0</v>
      </c>
      <c r="BE226" s="19">
        <f>INDEX('Team forecast'!$M$3:$AU$22,MATCH($B226,'Team forecast'!$B$3:$B$22,0),MATCH(BE$1,'Team forecast'!$M$2:$AU$2,0))</f>
        <v>0</v>
      </c>
      <c r="BF226" s="19">
        <f>INDEX('Team forecast'!$M$3:$AU$22,MATCH($B226,'Team forecast'!$B$3:$B$22,0),MATCH(BF$1,'Team forecast'!$M$2:$AU$2,0))</f>
        <v>0</v>
      </c>
      <c r="BG226" s="19">
        <f>INDEX('Team forecast'!$M$3:$AU$22,MATCH($B226,'Team forecast'!$B$3:$B$22,0),MATCH(BG$1,'Team forecast'!$M$2:$AU$2,0))</f>
        <v>0</v>
      </c>
      <c r="BH226" s="19">
        <f>INDEX('Team forecast'!$M$3:$AU$22,MATCH($B226,'Team forecast'!$B$3:$B$22,0),MATCH(BH$1,'Team forecast'!$M$2:$AU$2,0))</f>
        <v>0</v>
      </c>
      <c r="BI226" s="5">
        <f t="shared" si="238"/>
        <v>-5000</v>
      </c>
      <c r="BJ226" s="5">
        <f>INDEX('Team forecast'!$M$3:$AU$22,MATCH($B226,'Team forecast'!$B$3:$B$22,0),MATCH(BJ$1,'Team forecast'!$M$2:$AU$2,0))*IF($Y226&gt;0,25000,0)</f>
        <v>0</v>
      </c>
      <c r="BK226" s="5">
        <f>INDEX('Team forecast'!$M$3:$AU$22,MATCH($B226,'Team forecast'!$B$3:$B$22,0),MATCH(BK$1,'Team forecast'!$M$2:$AU$2,0))*IF($Y226&gt;0,5000,0)</f>
        <v>0</v>
      </c>
      <c r="BL226" s="5">
        <f>INDEX('Team forecast'!$M$3:$AU$22,MATCH($B226,'Team forecast'!$B$3:$B$22,0),MATCH(BL$1,'Team forecast'!$M$2:$AU$2,0))*IF($Y226&gt;0,-15000,0)</f>
        <v>0</v>
      </c>
      <c r="BM226" s="5">
        <f t="shared" si="239"/>
        <v>0</v>
      </c>
      <c r="BN226" s="5">
        <f t="shared" si="240"/>
        <v>0</v>
      </c>
      <c r="BO226" s="5">
        <f t="shared" si="241"/>
        <v>0</v>
      </c>
      <c r="BP226" s="5">
        <f t="shared" si="242"/>
        <v>0</v>
      </c>
      <c r="BQ226" s="5">
        <f t="shared" si="243"/>
        <v>0</v>
      </c>
      <c r="BR226" s="5">
        <f t="shared" si="244"/>
        <v>0</v>
      </c>
      <c r="BS226" s="5">
        <f t="shared" si="245"/>
        <v>0</v>
      </c>
      <c r="BT226" s="5">
        <f t="shared" si="246"/>
        <v>0</v>
      </c>
      <c r="BU226" s="5">
        <f t="shared" si="247"/>
        <v>0</v>
      </c>
      <c r="BV226" s="5">
        <f>IFERROR(SUM(BJ226:BU226),0)*((Cockpit!$C$3)^2)</f>
        <v>0</v>
      </c>
      <c r="BW226" s="19">
        <f>INDEX('Team forecast'!$M$3:$AU$22,MATCH($B226,'Team forecast'!$B$3:$B$22,0),MATCH(BW$1,'Team forecast'!$M$2:$AU$2,0))</f>
        <v>0</v>
      </c>
      <c r="BX226" s="19">
        <f>INDEX('Team forecast'!$M$3:$AU$22,MATCH($B226,'Team forecast'!$B$3:$B$22,0),MATCH(BX$1,'Team forecast'!$M$2:$AU$2,0))</f>
        <v>0</v>
      </c>
      <c r="BY226" s="19">
        <f>INDEX('Team forecast'!$M$3:$AU$22,MATCH($B226,'Team forecast'!$B$3:$B$22,0),MATCH(BY$1,'Team forecast'!$M$2:$AU$2,0))</f>
        <v>0</v>
      </c>
      <c r="BZ226" s="19">
        <f>INDEX('Team forecast'!$M$3:$AU$22,MATCH($B226,'Team forecast'!$B$3:$B$22,0),MATCH(BZ$1,'Team forecast'!$M$2:$AU$2,0))</f>
        <v>0</v>
      </c>
      <c r="CA226" s="5">
        <f t="shared" si="248"/>
        <v>-5000</v>
      </c>
      <c r="CB226" s="5">
        <f>INDEX('Team forecast'!$M$3:$AU$22,MATCH($B226,'Team forecast'!$B$3:$B$22,0),MATCH(CB$1,'Team forecast'!$M$2:$AU$2,0))*IF($Y226&gt;0,25000,0)</f>
        <v>0</v>
      </c>
      <c r="CC226" s="5">
        <f>INDEX('Team forecast'!$M$3:$AU$22,MATCH($B226,'Team forecast'!$B$3:$B$22,0),MATCH(CC$1,'Team forecast'!$M$2:$AU$2,0))*IF($Y226&gt;0,5000,0)</f>
        <v>0</v>
      </c>
      <c r="CD226" s="5">
        <f>INDEX('Team forecast'!$M$3:$AU$22,MATCH($B226,'Team forecast'!$B$3:$B$22,0),MATCH(CD$1,'Team forecast'!$M$2:$AU$2,0))*IF($Y226&gt;0,-15000,0)</f>
        <v>0</v>
      </c>
      <c r="CE226" s="5">
        <f t="shared" si="249"/>
        <v>0</v>
      </c>
      <c r="CF226" s="5">
        <f t="shared" si="250"/>
        <v>0</v>
      </c>
      <c r="CG226" s="5">
        <f t="shared" si="251"/>
        <v>0</v>
      </c>
      <c r="CH226" s="5">
        <f t="shared" si="252"/>
        <v>0</v>
      </c>
      <c r="CI226" s="5">
        <f t="shared" si="253"/>
        <v>0</v>
      </c>
      <c r="CJ226" s="5">
        <f t="shared" si="254"/>
        <v>0</v>
      </c>
      <c r="CK226" s="5">
        <f t="shared" si="255"/>
        <v>0</v>
      </c>
      <c r="CL226" s="5">
        <f t="shared" si="256"/>
        <v>0</v>
      </c>
      <c r="CM226" s="5">
        <f t="shared" si="257"/>
        <v>0</v>
      </c>
      <c r="CN226" s="5">
        <f>IFERROR(SUM(CB226:CM226),0)*((Cockpit!$C$3)^3)</f>
        <v>0</v>
      </c>
      <c r="CO226" s="19">
        <f>INDEX('Team forecast'!$M$3:$AU$22,MATCH($B226,'Team forecast'!$B$3:$B$22,0),MATCH(CO$1,'Team forecast'!$M$2:$AU$2,0))</f>
        <v>0</v>
      </c>
      <c r="CP226" s="19">
        <f>INDEX('Team forecast'!$M$3:$AU$22,MATCH($B226,'Team forecast'!$B$3:$B$22,0),MATCH(CP$1,'Team forecast'!$M$2:$AU$2,0))</f>
        <v>0</v>
      </c>
      <c r="CQ226" s="19">
        <f>INDEX('Team forecast'!$M$3:$AU$22,MATCH($B226,'Team forecast'!$B$3:$B$22,0),MATCH(CQ$1,'Team forecast'!$M$2:$AU$2,0))</f>
        <v>0</v>
      </c>
      <c r="CR226" s="19">
        <f>INDEX('Team forecast'!$M$3:$AU$22,MATCH($B226,'Team forecast'!$B$3:$B$22,0),MATCH(CR$1,'Team forecast'!$M$2:$AU$2,0))</f>
        <v>0</v>
      </c>
      <c r="CS226" s="5">
        <f t="shared" si="258"/>
        <v>-5000</v>
      </c>
      <c r="CT226" s="5">
        <f>INDEX('Team forecast'!$M$3:$AU$22,MATCH($B226,'Team forecast'!$B$3:$B$22,0),MATCH(CT$1,'Team forecast'!$M$2:$AU$2,0))*IF($Y226&gt;0,25000,0)</f>
        <v>0</v>
      </c>
      <c r="CU226" s="5">
        <f>INDEX('Team forecast'!$M$3:$AU$22,MATCH($B226,'Team forecast'!$B$3:$B$22,0),MATCH(CU$1,'Team forecast'!$M$2:$AU$2,0))*IF($Y226&gt;0,5000,0)</f>
        <v>0</v>
      </c>
      <c r="CV226" s="5">
        <f>INDEX('Team forecast'!$M$3:$AU$22,MATCH($B226,'Team forecast'!$B$3:$B$22,0),MATCH(CV$1,'Team forecast'!$M$2:$AU$2,0))*IF($Y226&gt;0,-15000,0)</f>
        <v>0</v>
      </c>
      <c r="CW226" s="5">
        <f t="shared" si="259"/>
        <v>0</v>
      </c>
      <c r="CX226" s="5">
        <f t="shared" si="260"/>
        <v>0</v>
      </c>
      <c r="CY226" s="5">
        <f t="shared" si="261"/>
        <v>0</v>
      </c>
      <c r="CZ226" s="5">
        <f t="shared" si="262"/>
        <v>0</v>
      </c>
      <c r="DA226" s="5">
        <f t="shared" si="263"/>
        <v>0</v>
      </c>
      <c r="DB226" s="5">
        <f t="shared" si="264"/>
        <v>0</v>
      </c>
      <c r="DC226" s="5">
        <f t="shared" si="265"/>
        <v>0</v>
      </c>
      <c r="DD226" s="5">
        <f t="shared" si="266"/>
        <v>0</v>
      </c>
      <c r="DE226" s="5">
        <f t="shared" si="267"/>
        <v>0</v>
      </c>
      <c r="DF226" s="5">
        <f>IFERROR(SUM(CT226:DE226),0)*((Cockpit!$C$3)^4)</f>
        <v>0</v>
      </c>
      <c r="DG226" s="19">
        <f>INDEX('Team forecast'!$M$3:$AU$22,MATCH($B226,'Team forecast'!$B$3:$B$22,0),MATCH(DG$1,'Team forecast'!$M$2:$AU$2,0))</f>
        <v>0</v>
      </c>
      <c r="DH226" s="19">
        <f>INDEX('Team forecast'!$M$3:$AU$22,MATCH($B226,'Team forecast'!$B$3:$B$22,0),MATCH(DH$1,'Team forecast'!$M$2:$AU$2,0))</f>
        <v>0</v>
      </c>
      <c r="DI226" s="19">
        <f>INDEX('Team forecast'!$M$3:$AU$22,MATCH($B226,'Team forecast'!$B$3:$B$22,0),MATCH(DI$1,'Team forecast'!$M$2:$AU$2,0))</f>
        <v>0</v>
      </c>
      <c r="DJ226" s="19">
        <f>INDEX('Team forecast'!$M$3:$AU$22,MATCH($B226,'Team forecast'!$B$3:$B$22,0),MATCH(DJ$1,'Team forecast'!$M$2:$AU$2,0))</f>
        <v>0</v>
      </c>
      <c r="DK226" s="5">
        <f t="shared" si="268"/>
        <v>-5000</v>
      </c>
      <c r="DL226" s="5">
        <f>INDEX('Team forecast'!$M$3:$AU$22,MATCH($B226,'Team forecast'!$B$3:$B$22,0),MATCH(DL$1,'Team forecast'!$M$2:$AU$2,0))*IF($Y226&gt;0,25000,0)</f>
        <v>0</v>
      </c>
      <c r="DM226" s="5">
        <f>INDEX('Team forecast'!$M$3:$AU$22,MATCH($B226,'Team forecast'!$B$3:$B$22,0),MATCH(DM$1,'Team forecast'!$M$2:$AU$2,0))*IF($Y226&gt;0,5000,0)</f>
        <v>0</v>
      </c>
      <c r="DN226" s="5">
        <f>INDEX('Team forecast'!$M$3:$AU$22,MATCH($B226,'Team forecast'!$B$3:$B$22,0),MATCH(DN$1,'Team forecast'!$M$2:$AU$2,0))*IF($Y226&gt;0,-15000,0)</f>
        <v>0</v>
      </c>
      <c r="DO226" s="5">
        <f t="shared" si="269"/>
        <v>0</v>
      </c>
      <c r="DP226" s="5">
        <f t="shared" si="270"/>
        <v>0</v>
      </c>
      <c r="DQ226" s="5">
        <f t="shared" si="271"/>
        <v>0</v>
      </c>
      <c r="DR226" s="5">
        <f t="shared" si="272"/>
        <v>0</v>
      </c>
      <c r="DS226" s="5">
        <f t="shared" si="273"/>
        <v>0</v>
      </c>
      <c r="DT226" s="5">
        <f t="shared" si="274"/>
        <v>0</v>
      </c>
      <c r="DU226" s="5">
        <f t="shared" si="275"/>
        <v>0</v>
      </c>
      <c r="DV226" s="5">
        <f t="shared" si="276"/>
        <v>0</v>
      </c>
      <c r="DW226" s="5">
        <f t="shared" si="277"/>
        <v>0</v>
      </c>
      <c r="DX226" s="5">
        <f>IFERROR(SUM(DL226:DW226),0)*((Cockpit!$C$3)^5)</f>
        <v>0</v>
      </c>
      <c r="DY226" s="5">
        <f t="shared" si="278"/>
        <v>-5000</v>
      </c>
      <c r="DZ226" s="5" t="str">
        <f>IF(ISERROR(MATCH(A226,'Current squad'!B:B,0)),"No","Yes")</f>
        <v>No</v>
      </c>
      <c r="EA226" s="5" cm="1">
        <f t="array" ref="EA226">IFERROR(_xlfn.IFS(DZ226="Yes",0,DZ226="No",H226*1%),999999)</f>
        <v>25710</v>
      </c>
      <c r="EB226" s="5">
        <f t="shared" si="220"/>
        <v>2596710</v>
      </c>
      <c r="EC226" s="5">
        <f t="shared" si="279"/>
        <v>-30710</v>
      </c>
      <c r="ED226" s="1">
        <f t="shared" si="221"/>
        <v>-1.1944768572539868E-2</v>
      </c>
      <c r="EE226" s="5">
        <f>RANK(EC226,$EC$2:$EC$572)+COUNTIF($EC$2:EC226,EC226)-1</f>
        <v>316</v>
      </c>
      <c r="EF226" s="4">
        <f>RANK(ED226,$ED$2:$ED$572)+COUNTIF($ED$2:ED226,ED226)-1</f>
        <v>408</v>
      </c>
    </row>
    <row r="227" spans="1:136" x14ac:dyDescent="0.3">
      <c r="A227" t="str">
        <f>IF(Holdet.dk!A227&lt;&gt;"",Holdet.dk!A227,"")</f>
        <v>Dane Scarlett</v>
      </c>
      <c r="B227" t="str">
        <f>INDEX(Holdet.dk!B:B,MATCH($A227,Holdet.dk!$A:$A,0))</f>
        <v>Tottenham</v>
      </c>
      <c r="C227" t="str">
        <f>INDEX(Holdet.dk!C:C,MATCH($A227,Holdet.dk!$A:$A,0))</f>
        <v>Striker</v>
      </c>
      <c r="D227" t="str">
        <f>INDEX(Holdet.dk!D:D,MATCH($A227,Holdet.dk!$A:$A,0))</f>
        <v>1.957.000</v>
      </c>
      <c r="E227" s="1">
        <f>IFERROR(_xlfn.NUMBERVALUE(INDEX(Holdet.dk!$E:$E,MATCH($A227,Holdet.dk!$A:$A,0)),","),0)</f>
        <v>1E-3</v>
      </c>
      <c r="F227" t="str">
        <f>IF(INDEX(Lookup!H:H,MATCH('Master data'!A227,Lookup!G:G,0))=0,A227,INDEX(Lookup!H:H,MATCH('Master data'!A227,Lookup!G:G,0)))</f>
        <v>Dane Scarlett</v>
      </c>
      <c r="G227" t="str">
        <f>IFERROR(INDEX(Lookup!B:B,MATCH(INDEX(Rotowire!C:C,MATCH(F227,Rotowire!A:A,0)),Lookup!D:D,0)),"")</f>
        <v/>
      </c>
      <c r="H227" s="5">
        <f t="shared" si="212"/>
        <v>1957000</v>
      </c>
      <c r="I227" s="19">
        <f>IFERROR(INDEX('Team forecast'!$G$3:$I$22,MATCH($B227,'Team forecast'!$B$3:$B$22,0),MATCH(I$1,'Team forecast'!$G$2:$I$2,0)),0)</f>
        <v>0.81751824817518248</v>
      </c>
      <c r="J227" s="19">
        <f>IFERROR(INDEX('Team forecast'!$G$3:$I$22,MATCH($B227,'Team forecast'!$B$3:$B$22,0),MATCH(J$1,'Team forecast'!$G$2:$I$2,0)),0)</f>
        <v>1.0388888888888888</v>
      </c>
      <c r="K227" s="19">
        <f>IFERROR(INDEX('Team forecast'!$G$3:$I$22,MATCH($B227,'Team forecast'!$B$3:$B$22,0),MATCH(K$1,'Team forecast'!$G$2:$I$2,0)),0)</f>
        <v>1.0274910787675426</v>
      </c>
      <c r="L227">
        <f>SUMIFS(Rotowire!E:E,Rotowire!$A:$A,'Master data'!$F227)</f>
        <v>0</v>
      </c>
      <c r="M227" s="2">
        <f>SUMIFS(Rotowire!F:F,Rotowire!$A:$A,'Master data'!$F227)*I227</f>
        <v>0</v>
      </c>
      <c r="N227" s="2">
        <f>SUMIFS(Rotowire!G:G,Rotowire!$A:$A,'Master data'!$F227)*I227</f>
        <v>0</v>
      </c>
      <c r="O227" s="2">
        <f>SUMIFS(Rotowire!I:I,Rotowire!$A:$A,'Master data'!$F227)*I227</f>
        <v>0</v>
      </c>
      <c r="P227" s="2">
        <f>SUMIFS(Rotowire!W:W,Rotowire!$A:$A,'Master data'!$F227)*K227</f>
        <v>0</v>
      </c>
      <c r="Q227" s="2">
        <f>SUMIFS(Rotowire!Y:Y,Rotowire!$A:$A,'Master data'!$F227)*J227</f>
        <v>0</v>
      </c>
      <c r="R227" s="2">
        <f>SUMIFS(Rotowire!AB:AB,Rotowire!$A:$A,'Master data'!$F227)</f>
        <v>0</v>
      </c>
      <c r="S227" s="2">
        <f>SUMIFS(Rotowire!AC:AC,Rotowire!$A:$A,'Master data'!$F227)</f>
        <v>0</v>
      </c>
      <c r="T227" s="2">
        <f>INDEX('Team forecast'!D$3:D$22,MATCH($B227,'Team forecast'!$B$3:$B$22,0))</f>
        <v>1.1200000000000001</v>
      </c>
      <c r="U227" s="2">
        <f>INDEX('Team forecast'!E$3:E$22,MATCH($B227,'Team forecast'!$B$3:$B$22,0))</f>
        <v>1.87</v>
      </c>
      <c r="V227" s="2">
        <f>INDEX('Team forecast'!J$3:J$22,MATCH($B227,'Team forecast'!$B$3:$B$22,0))</f>
        <v>0.22459999999999999</v>
      </c>
      <c r="W227" s="2">
        <f>INDEX('Team forecast'!K$3:K$22,MATCH($B227,'Team forecast'!$B$3:$B$22,0))</f>
        <v>0.23169999999999999</v>
      </c>
      <c r="X227" s="2">
        <f>INDEX('Team forecast'!L$3:L$22,MATCH($B227,'Team forecast'!$B$3:$B$22,0))</f>
        <v>0.54369999999999996</v>
      </c>
      <c r="Y227" s="5">
        <f t="shared" si="213"/>
        <v>-5000</v>
      </c>
      <c r="Z227" s="5">
        <f t="shared" si="214"/>
        <v>0</v>
      </c>
      <c r="AA227" s="5">
        <f t="shared" si="215"/>
        <v>0</v>
      </c>
      <c r="AB227" s="5">
        <f t="shared" si="216"/>
        <v>0</v>
      </c>
      <c r="AC227" s="5">
        <f t="shared" si="217"/>
        <v>0</v>
      </c>
      <c r="AD227" s="5">
        <f t="shared" si="222"/>
        <v>0</v>
      </c>
      <c r="AE227" s="5">
        <f t="shared" si="223"/>
        <v>0</v>
      </c>
      <c r="AF227" s="5">
        <f t="shared" si="218"/>
        <v>0</v>
      </c>
      <c r="AG227" s="5">
        <f t="shared" si="219"/>
        <v>0</v>
      </c>
      <c r="AH227" s="5">
        <f t="shared" si="224"/>
        <v>0</v>
      </c>
      <c r="AI227" s="5">
        <f t="shared" si="225"/>
        <v>0</v>
      </c>
      <c r="AJ227" s="5">
        <f t="shared" si="226"/>
        <v>0</v>
      </c>
      <c r="AK227" s="5">
        <f t="shared" si="227"/>
        <v>0</v>
      </c>
      <c r="AL227" s="5">
        <f>IFERROR(SUM(Y227:AK227),-5000)*((Cockpit!$C$3)^0)</f>
        <v>-5000</v>
      </c>
      <c r="AM227" s="19">
        <f>INDEX('Team forecast'!$M$3:$AU$22,MATCH($B227,'Team forecast'!$B$3:$B$22,0),MATCH(AM$1,'Team forecast'!$M$2:$AU$2,0))</f>
        <v>0</v>
      </c>
      <c r="AN227" s="19">
        <f>INDEX('Team forecast'!$M$3:$AU$22,MATCH($B227,'Team forecast'!$B$3:$B$22,0),MATCH(AN$1,'Team forecast'!$M$2:$AU$2,0))</f>
        <v>0</v>
      </c>
      <c r="AO227" s="19">
        <f>INDEX('Team forecast'!$M$3:$AU$22,MATCH($B227,'Team forecast'!$B$3:$B$22,0),MATCH(AO$1,'Team forecast'!$M$2:$AU$2,0))</f>
        <v>0</v>
      </c>
      <c r="AP227" s="19">
        <f>INDEX('Team forecast'!$M$3:$AU$22,MATCH($B227,'Team forecast'!$B$3:$B$22,0),MATCH(AP$1,'Team forecast'!$M$2:$AU$2,0))</f>
        <v>0</v>
      </c>
      <c r="AQ227" s="5">
        <f t="shared" si="228"/>
        <v>-5000</v>
      </c>
      <c r="AR227" s="5">
        <f>INDEX('Team forecast'!$M$3:$AU$22,MATCH($B227,'Team forecast'!$B$3:$B$22,0),MATCH(AR$1,'Team forecast'!$M$2:$AU$2,0))*IF($Y227&gt;0,25000,0)</f>
        <v>0</v>
      </c>
      <c r="AS227" s="5">
        <f>INDEX('Team forecast'!$M$3:$AU$22,MATCH($B227,'Team forecast'!$B$3:$B$22,0),MATCH(AS$1,'Team forecast'!$M$2:$AU$2,0))*IF($Y227&gt;0,5000,0)</f>
        <v>0</v>
      </c>
      <c r="AT227" s="5">
        <f>INDEX('Team forecast'!$M$3:$AU$22,MATCH($B227,'Team forecast'!$B$3:$B$22,0),MATCH(AT$1,'Team forecast'!$M$2:$AU$2,0))*IF($Y227&gt;0,-15000,0)</f>
        <v>0</v>
      </c>
      <c r="AU227" s="5">
        <f t="shared" si="229"/>
        <v>0</v>
      </c>
      <c r="AV227" s="5">
        <f t="shared" si="230"/>
        <v>0</v>
      </c>
      <c r="AW227" s="5">
        <f t="shared" si="231"/>
        <v>0</v>
      </c>
      <c r="AX227" s="5">
        <f t="shared" si="232"/>
        <v>0</v>
      </c>
      <c r="AY227" s="5">
        <f t="shared" si="233"/>
        <v>0</v>
      </c>
      <c r="AZ227" s="5">
        <f t="shared" si="234"/>
        <v>0</v>
      </c>
      <c r="BA227" s="5">
        <f t="shared" si="235"/>
        <v>0</v>
      </c>
      <c r="BB227" s="5">
        <f t="shared" si="236"/>
        <v>0</v>
      </c>
      <c r="BC227" s="5">
        <f t="shared" si="237"/>
        <v>0</v>
      </c>
      <c r="BD227" s="5">
        <f>IFERROR(SUM(AR227:BC227),0)*((Cockpit!$C$3)^1)</f>
        <v>0</v>
      </c>
      <c r="BE227" s="19">
        <f>INDEX('Team forecast'!$M$3:$AU$22,MATCH($B227,'Team forecast'!$B$3:$B$22,0),MATCH(BE$1,'Team forecast'!$M$2:$AU$2,0))</f>
        <v>0</v>
      </c>
      <c r="BF227" s="19">
        <f>INDEX('Team forecast'!$M$3:$AU$22,MATCH($B227,'Team forecast'!$B$3:$B$22,0),MATCH(BF$1,'Team forecast'!$M$2:$AU$2,0))</f>
        <v>0</v>
      </c>
      <c r="BG227" s="19">
        <f>INDEX('Team forecast'!$M$3:$AU$22,MATCH($B227,'Team forecast'!$B$3:$B$22,0),MATCH(BG$1,'Team forecast'!$M$2:$AU$2,0))</f>
        <v>0</v>
      </c>
      <c r="BH227" s="19">
        <f>INDEX('Team forecast'!$M$3:$AU$22,MATCH($B227,'Team forecast'!$B$3:$B$22,0),MATCH(BH$1,'Team forecast'!$M$2:$AU$2,0))</f>
        <v>0</v>
      </c>
      <c r="BI227" s="5">
        <f t="shared" si="238"/>
        <v>-5000</v>
      </c>
      <c r="BJ227" s="5">
        <f>INDEX('Team forecast'!$M$3:$AU$22,MATCH($B227,'Team forecast'!$B$3:$B$22,0),MATCH(BJ$1,'Team forecast'!$M$2:$AU$2,0))*IF($Y227&gt;0,25000,0)</f>
        <v>0</v>
      </c>
      <c r="BK227" s="5">
        <f>INDEX('Team forecast'!$M$3:$AU$22,MATCH($B227,'Team forecast'!$B$3:$B$22,0),MATCH(BK$1,'Team forecast'!$M$2:$AU$2,0))*IF($Y227&gt;0,5000,0)</f>
        <v>0</v>
      </c>
      <c r="BL227" s="5">
        <f>INDEX('Team forecast'!$M$3:$AU$22,MATCH($B227,'Team forecast'!$B$3:$B$22,0),MATCH(BL$1,'Team forecast'!$M$2:$AU$2,0))*IF($Y227&gt;0,-15000,0)</f>
        <v>0</v>
      </c>
      <c r="BM227" s="5">
        <f t="shared" si="239"/>
        <v>0</v>
      </c>
      <c r="BN227" s="5">
        <f t="shared" si="240"/>
        <v>0</v>
      </c>
      <c r="BO227" s="5">
        <f t="shared" si="241"/>
        <v>0</v>
      </c>
      <c r="BP227" s="5">
        <f t="shared" si="242"/>
        <v>0</v>
      </c>
      <c r="BQ227" s="5">
        <f t="shared" si="243"/>
        <v>0</v>
      </c>
      <c r="BR227" s="5">
        <f t="shared" si="244"/>
        <v>0</v>
      </c>
      <c r="BS227" s="5">
        <f t="shared" si="245"/>
        <v>0</v>
      </c>
      <c r="BT227" s="5">
        <f t="shared" si="246"/>
        <v>0</v>
      </c>
      <c r="BU227" s="5">
        <f t="shared" si="247"/>
        <v>0</v>
      </c>
      <c r="BV227" s="5">
        <f>IFERROR(SUM(BJ227:BU227),0)*((Cockpit!$C$3)^2)</f>
        <v>0</v>
      </c>
      <c r="BW227" s="19">
        <f>INDEX('Team forecast'!$M$3:$AU$22,MATCH($B227,'Team forecast'!$B$3:$B$22,0),MATCH(BW$1,'Team forecast'!$M$2:$AU$2,0))</f>
        <v>0</v>
      </c>
      <c r="BX227" s="19">
        <f>INDEX('Team forecast'!$M$3:$AU$22,MATCH($B227,'Team forecast'!$B$3:$B$22,0),MATCH(BX$1,'Team forecast'!$M$2:$AU$2,0))</f>
        <v>0</v>
      </c>
      <c r="BY227" s="19">
        <f>INDEX('Team forecast'!$M$3:$AU$22,MATCH($B227,'Team forecast'!$B$3:$B$22,0),MATCH(BY$1,'Team forecast'!$M$2:$AU$2,0))</f>
        <v>0</v>
      </c>
      <c r="BZ227" s="19">
        <f>INDEX('Team forecast'!$M$3:$AU$22,MATCH($B227,'Team forecast'!$B$3:$B$22,0),MATCH(BZ$1,'Team forecast'!$M$2:$AU$2,0))</f>
        <v>0</v>
      </c>
      <c r="CA227" s="5">
        <f t="shared" si="248"/>
        <v>-5000</v>
      </c>
      <c r="CB227" s="5">
        <f>INDEX('Team forecast'!$M$3:$AU$22,MATCH($B227,'Team forecast'!$B$3:$B$22,0),MATCH(CB$1,'Team forecast'!$M$2:$AU$2,0))*IF($Y227&gt;0,25000,0)</f>
        <v>0</v>
      </c>
      <c r="CC227" s="5">
        <f>INDEX('Team forecast'!$M$3:$AU$22,MATCH($B227,'Team forecast'!$B$3:$B$22,0),MATCH(CC$1,'Team forecast'!$M$2:$AU$2,0))*IF($Y227&gt;0,5000,0)</f>
        <v>0</v>
      </c>
      <c r="CD227" s="5">
        <f>INDEX('Team forecast'!$M$3:$AU$22,MATCH($B227,'Team forecast'!$B$3:$B$22,0),MATCH(CD$1,'Team forecast'!$M$2:$AU$2,0))*IF($Y227&gt;0,-15000,0)</f>
        <v>0</v>
      </c>
      <c r="CE227" s="5">
        <f t="shared" si="249"/>
        <v>0</v>
      </c>
      <c r="CF227" s="5">
        <f t="shared" si="250"/>
        <v>0</v>
      </c>
      <c r="CG227" s="5">
        <f t="shared" si="251"/>
        <v>0</v>
      </c>
      <c r="CH227" s="5">
        <f t="shared" si="252"/>
        <v>0</v>
      </c>
      <c r="CI227" s="5">
        <f t="shared" si="253"/>
        <v>0</v>
      </c>
      <c r="CJ227" s="5">
        <f t="shared" si="254"/>
        <v>0</v>
      </c>
      <c r="CK227" s="5">
        <f t="shared" si="255"/>
        <v>0</v>
      </c>
      <c r="CL227" s="5">
        <f t="shared" si="256"/>
        <v>0</v>
      </c>
      <c r="CM227" s="5">
        <f t="shared" si="257"/>
        <v>0</v>
      </c>
      <c r="CN227" s="5">
        <f>IFERROR(SUM(CB227:CM227),0)*((Cockpit!$C$3)^3)</f>
        <v>0</v>
      </c>
      <c r="CO227" s="19">
        <f>INDEX('Team forecast'!$M$3:$AU$22,MATCH($B227,'Team forecast'!$B$3:$B$22,0),MATCH(CO$1,'Team forecast'!$M$2:$AU$2,0))</f>
        <v>0</v>
      </c>
      <c r="CP227" s="19">
        <f>INDEX('Team forecast'!$M$3:$AU$22,MATCH($B227,'Team forecast'!$B$3:$B$22,0),MATCH(CP$1,'Team forecast'!$M$2:$AU$2,0))</f>
        <v>0</v>
      </c>
      <c r="CQ227" s="19">
        <f>INDEX('Team forecast'!$M$3:$AU$22,MATCH($B227,'Team forecast'!$B$3:$B$22,0),MATCH(CQ$1,'Team forecast'!$M$2:$AU$2,0))</f>
        <v>0</v>
      </c>
      <c r="CR227" s="19">
        <f>INDEX('Team forecast'!$M$3:$AU$22,MATCH($B227,'Team forecast'!$B$3:$B$22,0),MATCH(CR$1,'Team forecast'!$M$2:$AU$2,0))</f>
        <v>0</v>
      </c>
      <c r="CS227" s="5">
        <f t="shared" si="258"/>
        <v>-5000</v>
      </c>
      <c r="CT227" s="5">
        <f>INDEX('Team forecast'!$M$3:$AU$22,MATCH($B227,'Team forecast'!$B$3:$B$22,0),MATCH(CT$1,'Team forecast'!$M$2:$AU$2,0))*IF($Y227&gt;0,25000,0)</f>
        <v>0</v>
      </c>
      <c r="CU227" s="5">
        <f>INDEX('Team forecast'!$M$3:$AU$22,MATCH($B227,'Team forecast'!$B$3:$B$22,0),MATCH(CU$1,'Team forecast'!$M$2:$AU$2,0))*IF($Y227&gt;0,5000,0)</f>
        <v>0</v>
      </c>
      <c r="CV227" s="5">
        <f>INDEX('Team forecast'!$M$3:$AU$22,MATCH($B227,'Team forecast'!$B$3:$B$22,0),MATCH(CV$1,'Team forecast'!$M$2:$AU$2,0))*IF($Y227&gt;0,-15000,0)</f>
        <v>0</v>
      </c>
      <c r="CW227" s="5">
        <f t="shared" si="259"/>
        <v>0</v>
      </c>
      <c r="CX227" s="5">
        <f t="shared" si="260"/>
        <v>0</v>
      </c>
      <c r="CY227" s="5">
        <f t="shared" si="261"/>
        <v>0</v>
      </c>
      <c r="CZ227" s="5">
        <f t="shared" si="262"/>
        <v>0</v>
      </c>
      <c r="DA227" s="5">
        <f t="shared" si="263"/>
        <v>0</v>
      </c>
      <c r="DB227" s="5">
        <f t="shared" si="264"/>
        <v>0</v>
      </c>
      <c r="DC227" s="5">
        <f t="shared" si="265"/>
        <v>0</v>
      </c>
      <c r="DD227" s="5">
        <f t="shared" si="266"/>
        <v>0</v>
      </c>
      <c r="DE227" s="5">
        <f t="shared" si="267"/>
        <v>0</v>
      </c>
      <c r="DF227" s="5">
        <f>IFERROR(SUM(CT227:DE227),0)*((Cockpit!$C$3)^4)</f>
        <v>0</v>
      </c>
      <c r="DG227" s="19">
        <f>INDEX('Team forecast'!$M$3:$AU$22,MATCH($B227,'Team forecast'!$B$3:$B$22,0),MATCH(DG$1,'Team forecast'!$M$2:$AU$2,0))</f>
        <v>0</v>
      </c>
      <c r="DH227" s="19">
        <f>INDEX('Team forecast'!$M$3:$AU$22,MATCH($B227,'Team forecast'!$B$3:$B$22,0),MATCH(DH$1,'Team forecast'!$M$2:$AU$2,0))</f>
        <v>0</v>
      </c>
      <c r="DI227" s="19">
        <f>INDEX('Team forecast'!$M$3:$AU$22,MATCH($B227,'Team forecast'!$B$3:$B$22,0),MATCH(DI$1,'Team forecast'!$M$2:$AU$2,0))</f>
        <v>0</v>
      </c>
      <c r="DJ227" s="19">
        <f>INDEX('Team forecast'!$M$3:$AU$22,MATCH($B227,'Team forecast'!$B$3:$B$22,0),MATCH(DJ$1,'Team forecast'!$M$2:$AU$2,0))</f>
        <v>0</v>
      </c>
      <c r="DK227" s="5">
        <f t="shared" si="268"/>
        <v>-5000</v>
      </c>
      <c r="DL227" s="5">
        <f>INDEX('Team forecast'!$M$3:$AU$22,MATCH($B227,'Team forecast'!$B$3:$B$22,0),MATCH(DL$1,'Team forecast'!$M$2:$AU$2,0))*IF($Y227&gt;0,25000,0)</f>
        <v>0</v>
      </c>
      <c r="DM227" s="5">
        <f>INDEX('Team forecast'!$M$3:$AU$22,MATCH($B227,'Team forecast'!$B$3:$B$22,0),MATCH(DM$1,'Team forecast'!$M$2:$AU$2,0))*IF($Y227&gt;0,5000,0)</f>
        <v>0</v>
      </c>
      <c r="DN227" s="5">
        <f>INDEX('Team forecast'!$M$3:$AU$22,MATCH($B227,'Team forecast'!$B$3:$B$22,0),MATCH(DN$1,'Team forecast'!$M$2:$AU$2,0))*IF($Y227&gt;0,-15000,0)</f>
        <v>0</v>
      </c>
      <c r="DO227" s="5">
        <f t="shared" si="269"/>
        <v>0</v>
      </c>
      <c r="DP227" s="5">
        <f t="shared" si="270"/>
        <v>0</v>
      </c>
      <c r="DQ227" s="5">
        <f t="shared" si="271"/>
        <v>0</v>
      </c>
      <c r="DR227" s="5">
        <f t="shared" si="272"/>
        <v>0</v>
      </c>
      <c r="DS227" s="5">
        <f t="shared" si="273"/>
        <v>0</v>
      </c>
      <c r="DT227" s="5">
        <f t="shared" si="274"/>
        <v>0</v>
      </c>
      <c r="DU227" s="5">
        <f t="shared" si="275"/>
        <v>0</v>
      </c>
      <c r="DV227" s="5">
        <f t="shared" si="276"/>
        <v>0</v>
      </c>
      <c r="DW227" s="5">
        <f t="shared" si="277"/>
        <v>0</v>
      </c>
      <c r="DX227" s="5">
        <f>IFERROR(SUM(DL227:DW227),0)*((Cockpit!$C$3)^5)</f>
        <v>0</v>
      </c>
      <c r="DY227" s="5">
        <f t="shared" si="278"/>
        <v>-5000</v>
      </c>
      <c r="DZ227" s="5" t="str">
        <f>IF(ISERROR(MATCH(A227,'Current squad'!B:B,0)),"No","Yes")</f>
        <v>No</v>
      </c>
      <c r="EA227" s="5" cm="1">
        <f t="array" ref="EA227">IFERROR(_xlfn.IFS(DZ227="Yes",0,DZ227="No",H227*1%),999999)</f>
        <v>19570</v>
      </c>
      <c r="EB227" s="5">
        <f t="shared" si="220"/>
        <v>1976570</v>
      </c>
      <c r="EC227" s="5">
        <f t="shared" si="279"/>
        <v>-24570</v>
      </c>
      <c r="ED227" s="1">
        <f t="shared" si="221"/>
        <v>-1.2554931016862544E-2</v>
      </c>
      <c r="EE227" s="5">
        <f>RANK(EC227,$EC$2:$EC$572)+COUNTIF($EC$2:EC227,EC227)-1</f>
        <v>230</v>
      </c>
      <c r="EF227" s="4">
        <f>RANK(ED227,$ED$2:$ED$572)+COUNTIF($ED$2:ED227,ED227)-1</f>
        <v>486</v>
      </c>
    </row>
    <row r="228" spans="1:136" x14ac:dyDescent="0.3">
      <c r="A228" t="str">
        <f>IF(Holdet.dk!A228&lt;&gt;"",Holdet.dk!A228,"")</f>
        <v>George Baldock</v>
      </c>
      <c r="B228" t="str">
        <f>INDEX(Holdet.dk!B:B,MATCH($A228,Holdet.dk!$A:$A,0))</f>
        <v>Sheffield United</v>
      </c>
      <c r="C228" t="str">
        <f>INDEX(Holdet.dk!C:C,MATCH($A228,Holdet.dk!$A:$A,0))</f>
        <v>Defense</v>
      </c>
      <c r="D228" t="str">
        <f>INDEX(Holdet.dk!D:D,MATCH($A228,Holdet.dk!$A:$A,0))</f>
        <v>3.513.000</v>
      </c>
      <c r="E228" s="1">
        <f>IFERROR(_xlfn.NUMBERVALUE(INDEX(Holdet.dk!$E:$E,MATCH($A228,Holdet.dk!$A:$A,0)),","),0)</f>
        <v>1E-3</v>
      </c>
      <c r="F228" t="str">
        <f>IF(INDEX(Lookup!H:H,MATCH('Master data'!A228,Lookup!G:G,0))=0,A228,INDEX(Lookup!H:H,MATCH('Master data'!A228,Lookup!G:G,0)))</f>
        <v>George Baldock</v>
      </c>
      <c r="G228" t="str">
        <f>IFERROR(INDEX(Lookup!B:B,MATCH(INDEX(Rotowire!C:C,MATCH(F228,Rotowire!A:A,0)),Lookup!D:D,0)),"")</f>
        <v/>
      </c>
      <c r="H228" s="5">
        <f t="shared" si="212"/>
        <v>3513000</v>
      </c>
      <c r="I228" s="19">
        <f>IFERROR(INDEX('Team forecast'!$G$3:$I$22,MATCH($B228,'Team forecast'!$B$3:$B$22,0),MATCH(I$1,'Team forecast'!$G$2:$I$2,0)),0)</f>
        <v>0.79999999999999993</v>
      </c>
      <c r="J228" s="19">
        <f>IFERROR(INDEX('Team forecast'!$G$3:$I$22,MATCH($B228,'Team forecast'!$B$3:$B$22,0),MATCH(J$1,'Team forecast'!$G$2:$I$2,0)),0)</f>
        <v>0.86842105263157876</v>
      </c>
      <c r="K228" s="19">
        <f>IFERROR(INDEX('Team forecast'!$G$3:$I$22,MATCH($B228,'Team forecast'!$B$3:$B$22,0),MATCH(K$1,'Team forecast'!$G$2:$I$2,0)),0)</f>
        <v>1.2720728665040493</v>
      </c>
      <c r="L228">
        <f>SUMIFS(Rotowire!E:E,Rotowire!$A:$A,'Master data'!$F228)</f>
        <v>0</v>
      </c>
      <c r="M228" s="2">
        <f>SUMIFS(Rotowire!F:F,Rotowire!$A:$A,'Master data'!$F228)*I228</f>
        <v>0</v>
      </c>
      <c r="N228" s="2">
        <f>SUMIFS(Rotowire!G:G,Rotowire!$A:$A,'Master data'!$F228)*I228</f>
        <v>0</v>
      </c>
      <c r="O228" s="2">
        <f>SUMIFS(Rotowire!I:I,Rotowire!$A:$A,'Master data'!$F228)*I228</f>
        <v>0</v>
      </c>
      <c r="P228" s="2">
        <f>SUMIFS(Rotowire!W:W,Rotowire!$A:$A,'Master data'!$F228)*K228</f>
        <v>0</v>
      </c>
      <c r="Q228" s="2">
        <f>SUMIFS(Rotowire!Y:Y,Rotowire!$A:$A,'Master data'!$F228)*J228</f>
        <v>0</v>
      </c>
      <c r="R228" s="2">
        <f>SUMIFS(Rotowire!AB:AB,Rotowire!$A:$A,'Master data'!$F228)</f>
        <v>0</v>
      </c>
      <c r="S228" s="2">
        <f>SUMIFS(Rotowire!AC:AC,Rotowire!$A:$A,'Master data'!$F228)</f>
        <v>0</v>
      </c>
      <c r="T228" s="2">
        <f>INDEX('Team forecast'!D$3:D$22,MATCH($B228,'Team forecast'!$B$3:$B$22,0))</f>
        <v>1.1599999999999999</v>
      </c>
      <c r="U228" s="2">
        <f>INDEX('Team forecast'!E$3:E$22,MATCH($B228,'Team forecast'!$B$3:$B$22,0))</f>
        <v>1.32</v>
      </c>
      <c r="V228" s="2">
        <f>INDEX('Team forecast'!J$3:J$22,MATCH($B228,'Team forecast'!$B$3:$B$22,0))</f>
        <v>0.32490000000000002</v>
      </c>
      <c r="W228" s="2">
        <f>INDEX('Team forecast'!K$3:K$22,MATCH($B228,'Team forecast'!$B$3:$B$22,0))</f>
        <v>0.27700000000000002</v>
      </c>
      <c r="X228" s="2">
        <f>INDEX('Team forecast'!L$3:L$22,MATCH($B228,'Team forecast'!$B$3:$B$22,0))</f>
        <v>0.39810000000000001</v>
      </c>
      <c r="Y228" s="5">
        <f t="shared" si="213"/>
        <v>-5000</v>
      </c>
      <c r="Z228" s="5">
        <f t="shared" si="214"/>
        <v>0</v>
      </c>
      <c r="AA228" s="5">
        <f t="shared" si="215"/>
        <v>0</v>
      </c>
      <c r="AB228" s="5">
        <f t="shared" si="216"/>
        <v>0</v>
      </c>
      <c r="AC228" s="5">
        <f t="shared" si="217"/>
        <v>0</v>
      </c>
      <c r="AD228" s="5">
        <f t="shared" si="222"/>
        <v>0</v>
      </c>
      <c r="AE228" s="5">
        <f t="shared" si="223"/>
        <v>0</v>
      </c>
      <c r="AF228" s="5">
        <f t="shared" si="218"/>
        <v>0</v>
      </c>
      <c r="AG228" s="5">
        <f t="shared" si="219"/>
        <v>0</v>
      </c>
      <c r="AH228" s="5">
        <f t="shared" si="224"/>
        <v>0</v>
      </c>
      <c r="AI228" s="5">
        <f t="shared" si="225"/>
        <v>0</v>
      </c>
      <c r="AJ228" s="5">
        <f t="shared" si="226"/>
        <v>0</v>
      </c>
      <c r="AK228" s="5">
        <f t="shared" si="227"/>
        <v>0</v>
      </c>
      <c r="AL228" s="5">
        <f>IFERROR(SUM(Y228:AK228),-5000)*((Cockpit!$C$3)^0)</f>
        <v>-5000</v>
      </c>
      <c r="AM228" s="19">
        <f>INDEX('Team forecast'!$M$3:$AU$22,MATCH($B228,'Team forecast'!$B$3:$B$22,0),MATCH(AM$1,'Team forecast'!$M$2:$AU$2,0))</f>
        <v>0</v>
      </c>
      <c r="AN228" s="19">
        <f>INDEX('Team forecast'!$M$3:$AU$22,MATCH($B228,'Team forecast'!$B$3:$B$22,0),MATCH(AN$1,'Team forecast'!$M$2:$AU$2,0))</f>
        <v>0</v>
      </c>
      <c r="AO228" s="19">
        <f>INDEX('Team forecast'!$M$3:$AU$22,MATCH($B228,'Team forecast'!$B$3:$B$22,0),MATCH(AO$1,'Team forecast'!$M$2:$AU$2,0))</f>
        <v>0</v>
      </c>
      <c r="AP228" s="19">
        <f>INDEX('Team forecast'!$M$3:$AU$22,MATCH($B228,'Team forecast'!$B$3:$B$22,0),MATCH(AP$1,'Team forecast'!$M$2:$AU$2,0))</f>
        <v>0</v>
      </c>
      <c r="AQ228" s="5">
        <f t="shared" si="228"/>
        <v>-5000</v>
      </c>
      <c r="AR228" s="5">
        <f>INDEX('Team forecast'!$M$3:$AU$22,MATCH($B228,'Team forecast'!$B$3:$B$22,0),MATCH(AR$1,'Team forecast'!$M$2:$AU$2,0))*IF($Y228&gt;0,25000,0)</f>
        <v>0</v>
      </c>
      <c r="AS228" s="5">
        <f>INDEX('Team forecast'!$M$3:$AU$22,MATCH($B228,'Team forecast'!$B$3:$B$22,0),MATCH(AS$1,'Team forecast'!$M$2:$AU$2,0))*IF($Y228&gt;0,5000,0)</f>
        <v>0</v>
      </c>
      <c r="AT228" s="5">
        <f>INDEX('Team forecast'!$M$3:$AU$22,MATCH($B228,'Team forecast'!$B$3:$B$22,0),MATCH(AT$1,'Team forecast'!$M$2:$AU$2,0))*IF($Y228&gt;0,-15000,0)</f>
        <v>0</v>
      </c>
      <c r="AU228" s="5">
        <f t="shared" si="229"/>
        <v>0</v>
      </c>
      <c r="AV228" s="5">
        <f t="shared" si="230"/>
        <v>0</v>
      </c>
      <c r="AW228" s="5">
        <f t="shared" si="231"/>
        <v>0</v>
      </c>
      <c r="AX228" s="5">
        <f t="shared" si="232"/>
        <v>0</v>
      </c>
      <c r="AY228" s="5">
        <f t="shared" si="233"/>
        <v>0</v>
      </c>
      <c r="AZ228" s="5">
        <f t="shared" si="234"/>
        <v>0</v>
      </c>
      <c r="BA228" s="5">
        <f t="shared" si="235"/>
        <v>0</v>
      </c>
      <c r="BB228" s="5">
        <f t="shared" si="236"/>
        <v>0</v>
      </c>
      <c r="BC228" s="5">
        <f t="shared" si="237"/>
        <v>0</v>
      </c>
      <c r="BD228" s="5">
        <f>IFERROR(SUM(AR228:BC228),0)*((Cockpit!$C$3)^1)</f>
        <v>0</v>
      </c>
      <c r="BE228" s="19">
        <f>INDEX('Team forecast'!$M$3:$AU$22,MATCH($B228,'Team forecast'!$B$3:$B$22,0),MATCH(BE$1,'Team forecast'!$M$2:$AU$2,0))</f>
        <v>0</v>
      </c>
      <c r="BF228" s="19">
        <f>INDEX('Team forecast'!$M$3:$AU$22,MATCH($B228,'Team forecast'!$B$3:$B$22,0),MATCH(BF$1,'Team forecast'!$M$2:$AU$2,0))</f>
        <v>0</v>
      </c>
      <c r="BG228" s="19">
        <f>INDEX('Team forecast'!$M$3:$AU$22,MATCH($B228,'Team forecast'!$B$3:$B$22,0),MATCH(BG$1,'Team forecast'!$M$2:$AU$2,0))</f>
        <v>0</v>
      </c>
      <c r="BH228" s="19">
        <f>INDEX('Team forecast'!$M$3:$AU$22,MATCH($B228,'Team forecast'!$B$3:$B$22,0),MATCH(BH$1,'Team forecast'!$M$2:$AU$2,0))</f>
        <v>0</v>
      </c>
      <c r="BI228" s="5">
        <f t="shared" si="238"/>
        <v>-5000</v>
      </c>
      <c r="BJ228" s="5">
        <f>INDEX('Team forecast'!$M$3:$AU$22,MATCH($B228,'Team forecast'!$B$3:$B$22,0),MATCH(BJ$1,'Team forecast'!$M$2:$AU$2,0))*IF($Y228&gt;0,25000,0)</f>
        <v>0</v>
      </c>
      <c r="BK228" s="5">
        <f>INDEX('Team forecast'!$M$3:$AU$22,MATCH($B228,'Team forecast'!$B$3:$B$22,0),MATCH(BK$1,'Team forecast'!$M$2:$AU$2,0))*IF($Y228&gt;0,5000,0)</f>
        <v>0</v>
      </c>
      <c r="BL228" s="5">
        <f>INDEX('Team forecast'!$M$3:$AU$22,MATCH($B228,'Team forecast'!$B$3:$B$22,0),MATCH(BL$1,'Team forecast'!$M$2:$AU$2,0))*IF($Y228&gt;0,-15000,0)</f>
        <v>0</v>
      </c>
      <c r="BM228" s="5">
        <f t="shared" si="239"/>
        <v>0</v>
      </c>
      <c r="BN228" s="5">
        <f t="shared" si="240"/>
        <v>0</v>
      </c>
      <c r="BO228" s="5">
        <f t="shared" si="241"/>
        <v>0</v>
      </c>
      <c r="BP228" s="5">
        <f t="shared" si="242"/>
        <v>0</v>
      </c>
      <c r="BQ228" s="5">
        <f t="shared" si="243"/>
        <v>0</v>
      </c>
      <c r="BR228" s="5">
        <f t="shared" si="244"/>
        <v>0</v>
      </c>
      <c r="BS228" s="5">
        <f t="shared" si="245"/>
        <v>0</v>
      </c>
      <c r="BT228" s="5">
        <f t="shared" si="246"/>
        <v>0</v>
      </c>
      <c r="BU228" s="5">
        <f t="shared" si="247"/>
        <v>0</v>
      </c>
      <c r="BV228" s="5">
        <f>IFERROR(SUM(BJ228:BU228),0)*((Cockpit!$C$3)^2)</f>
        <v>0</v>
      </c>
      <c r="BW228" s="19">
        <f>INDEX('Team forecast'!$M$3:$AU$22,MATCH($B228,'Team forecast'!$B$3:$B$22,0),MATCH(BW$1,'Team forecast'!$M$2:$AU$2,0))</f>
        <v>0</v>
      </c>
      <c r="BX228" s="19">
        <f>INDEX('Team forecast'!$M$3:$AU$22,MATCH($B228,'Team forecast'!$B$3:$B$22,0),MATCH(BX$1,'Team forecast'!$M$2:$AU$2,0))</f>
        <v>0</v>
      </c>
      <c r="BY228" s="19">
        <f>INDEX('Team forecast'!$M$3:$AU$22,MATCH($B228,'Team forecast'!$B$3:$B$22,0),MATCH(BY$1,'Team forecast'!$M$2:$AU$2,0))</f>
        <v>0</v>
      </c>
      <c r="BZ228" s="19">
        <f>INDEX('Team forecast'!$M$3:$AU$22,MATCH($B228,'Team forecast'!$B$3:$B$22,0),MATCH(BZ$1,'Team forecast'!$M$2:$AU$2,0))</f>
        <v>0</v>
      </c>
      <c r="CA228" s="5">
        <f t="shared" si="248"/>
        <v>-5000</v>
      </c>
      <c r="CB228" s="5">
        <f>INDEX('Team forecast'!$M$3:$AU$22,MATCH($B228,'Team forecast'!$B$3:$B$22,0),MATCH(CB$1,'Team forecast'!$M$2:$AU$2,0))*IF($Y228&gt;0,25000,0)</f>
        <v>0</v>
      </c>
      <c r="CC228" s="5">
        <f>INDEX('Team forecast'!$M$3:$AU$22,MATCH($B228,'Team forecast'!$B$3:$B$22,0),MATCH(CC$1,'Team forecast'!$M$2:$AU$2,0))*IF($Y228&gt;0,5000,0)</f>
        <v>0</v>
      </c>
      <c r="CD228" s="5">
        <f>INDEX('Team forecast'!$M$3:$AU$22,MATCH($B228,'Team forecast'!$B$3:$B$22,0),MATCH(CD$1,'Team forecast'!$M$2:$AU$2,0))*IF($Y228&gt;0,-15000,0)</f>
        <v>0</v>
      </c>
      <c r="CE228" s="5">
        <f t="shared" si="249"/>
        <v>0</v>
      </c>
      <c r="CF228" s="5">
        <f t="shared" si="250"/>
        <v>0</v>
      </c>
      <c r="CG228" s="5">
        <f t="shared" si="251"/>
        <v>0</v>
      </c>
      <c r="CH228" s="5">
        <f t="shared" si="252"/>
        <v>0</v>
      </c>
      <c r="CI228" s="5">
        <f t="shared" si="253"/>
        <v>0</v>
      </c>
      <c r="CJ228" s="5">
        <f t="shared" si="254"/>
        <v>0</v>
      </c>
      <c r="CK228" s="5">
        <f t="shared" si="255"/>
        <v>0</v>
      </c>
      <c r="CL228" s="5">
        <f t="shared" si="256"/>
        <v>0</v>
      </c>
      <c r="CM228" s="5">
        <f t="shared" si="257"/>
        <v>0</v>
      </c>
      <c r="CN228" s="5">
        <f>IFERROR(SUM(CB228:CM228),0)*((Cockpit!$C$3)^3)</f>
        <v>0</v>
      </c>
      <c r="CO228" s="19">
        <f>INDEX('Team forecast'!$M$3:$AU$22,MATCH($B228,'Team forecast'!$B$3:$B$22,0),MATCH(CO$1,'Team forecast'!$M$2:$AU$2,0))</f>
        <v>0</v>
      </c>
      <c r="CP228" s="19">
        <f>INDEX('Team forecast'!$M$3:$AU$22,MATCH($B228,'Team forecast'!$B$3:$B$22,0),MATCH(CP$1,'Team forecast'!$M$2:$AU$2,0))</f>
        <v>0</v>
      </c>
      <c r="CQ228" s="19">
        <f>INDEX('Team forecast'!$M$3:$AU$22,MATCH($B228,'Team forecast'!$B$3:$B$22,0),MATCH(CQ$1,'Team forecast'!$M$2:$AU$2,0))</f>
        <v>0</v>
      </c>
      <c r="CR228" s="19">
        <f>INDEX('Team forecast'!$M$3:$AU$22,MATCH($B228,'Team forecast'!$B$3:$B$22,0),MATCH(CR$1,'Team forecast'!$M$2:$AU$2,0))</f>
        <v>0</v>
      </c>
      <c r="CS228" s="5">
        <f t="shared" si="258"/>
        <v>-5000</v>
      </c>
      <c r="CT228" s="5">
        <f>INDEX('Team forecast'!$M$3:$AU$22,MATCH($B228,'Team forecast'!$B$3:$B$22,0),MATCH(CT$1,'Team forecast'!$M$2:$AU$2,0))*IF($Y228&gt;0,25000,0)</f>
        <v>0</v>
      </c>
      <c r="CU228" s="5">
        <f>INDEX('Team forecast'!$M$3:$AU$22,MATCH($B228,'Team forecast'!$B$3:$B$22,0),MATCH(CU$1,'Team forecast'!$M$2:$AU$2,0))*IF($Y228&gt;0,5000,0)</f>
        <v>0</v>
      </c>
      <c r="CV228" s="5">
        <f>INDEX('Team forecast'!$M$3:$AU$22,MATCH($B228,'Team forecast'!$B$3:$B$22,0),MATCH(CV$1,'Team forecast'!$M$2:$AU$2,0))*IF($Y228&gt;0,-15000,0)</f>
        <v>0</v>
      </c>
      <c r="CW228" s="5">
        <f t="shared" si="259"/>
        <v>0</v>
      </c>
      <c r="CX228" s="5">
        <f t="shared" si="260"/>
        <v>0</v>
      </c>
      <c r="CY228" s="5">
        <f t="shared" si="261"/>
        <v>0</v>
      </c>
      <c r="CZ228" s="5">
        <f t="shared" si="262"/>
        <v>0</v>
      </c>
      <c r="DA228" s="5">
        <f t="shared" si="263"/>
        <v>0</v>
      </c>
      <c r="DB228" s="5">
        <f t="shared" si="264"/>
        <v>0</v>
      </c>
      <c r="DC228" s="5">
        <f t="shared" si="265"/>
        <v>0</v>
      </c>
      <c r="DD228" s="5">
        <f t="shared" si="266"/>
        <v>0</v>
      </c>
      <c r="DE228" s="5">
        <f t="shared" si="267"/>
        <v>0</v>
      </c>
      <c r="DF228" s="5">
        <f>IFERROR(SUM(CT228:DE228),0)*((Cockpit!$C$3)^4)</f>
        <v>0</v>
      </c>
      <c r="DG228" s="19">
        <f>INDEX('Team forecast'!$M$3:$AU$22,MATCH($B228,'Team forecast'!$B$3:$B$22,0),MATCH(DG$1,'Team forecast'!$M$2:$AU$2,0))</f>
        <v>0</v>
      </c>
      <c r="DH228" s="19">
        <f>INDEX('Team forecast'!$M$3:$AU$22,MATCH($B228,'Team forecast'!$B$3:$B$22,0),MATCH(DH$1,'Team forecast'!$M$2:$AU$2,0))</f>
        <v>0</v>
      </c>
      <c r="DI228" s="19">
        <f>INDEX('Team forecast'!$M$3:$AU$22,MATCH($B228,'Team forecast'!$B$3:$B$22,0),MATCH(DI$1,'Team forecast'!$M$2:$AU$2,0))</f>
        <v>0</v>
      </c>
      <c r="DJ228" s="19">
        <f>INDEX('Team forecast'!$M$3:$AU$22,MATCH($B228,'Team forecast'!$B$3:$B$22,0),MATCH(DJ$1,'Team forecast'!$M$2:$AU$2,0))</f>
        <v>0</v>
      </c>
      <c r="DK228" s="5">
        <f t="shared" si="268"/>
        <v>-5000</v>
      </c>
      <c r="DL228" s="5">
        <f>INDEX('Team forecast'!$M$3:$AU$22,MATCH($B228,'Team forecast'!$B$3:$B$22,0),MATCH(DL$1,'Team forecast'!$M$2:$AU$2,0))*IF($Y228&gt;0,25000,0)</f>
        <v>0</v>
      </c>
      <c r="DM228" s="5">
        <f>INDEX('Team forecast'!$M$3:$AU$22,MATCH($B228,'Team forecast'!$B$3:$B$22,0),MATCH(DM$1,'Team forecast'!$M$2:$AU$2,0))*IF($Y228&gt;0,5000,0)</f>
        <v>0</v>
      </c>
      <c r="DN228" s="5">
        <f>INDEX('Team forecast'!$M$3:$AU$22,MATCH($B228,'Team forecast'!$B$3:$B$22,0),MATCH(DN$1,'Team forecast'!$M$2:$AU$2,0))*IF($Y228&gt;0,-15000,0)</f>
        <v>0</v>
      </c>
      <c r="DO228" s="5">
        <f t="shared" si="269"/>
        <v>0</v>
      </c>
      <c r="DP228" s="5">
        <f t="shared" si="270"/>
        <v>0</v>
      </c>
      <c r="DQ228" s="5">
        <f t="shared" si="271"/>
        <v>0</v>
      </c>
      <c r="DR228" s="5">
        <f t="shared" si="272"/>
        <v>0</v>
      </c>
      <c r="DS228" s="5">
        <f t="shared" si="273"/>
        <v>0</v>
      </c>
      <c r="DT228" s="5">
        <f t="shared" si="274"/>
        <v>0</v>
      </c>
      <c r="DU228" s="5">
        <f t="shared" si="275"/>
        <v>0</v>
      </c>
      <c r="DV228" s="5">
        <f t="shared" si="276"/>
        <v>0</v>
      </c>
      <c r="DW228" s="5">
        <f t="shared" si="277"/>
        <v>0</v>
      </c>
      <c r="DX228" s="5">
        <f>IFERROR(SUM(DL228:DW228),0)*((Cockpit!$C$3)^5)</f>
        <v>0</v>
      </c>
      <c r="DY228" s="5">
        <f t="shared" si="278"/>
        <v>-5000</v>
      </c>
      <c r="DZ228" s="5" t="str">
        <f>IF(ISERROR(MATCH(A228,'Current squad'!B:B,0)),"No","Yes")</f>
        <v>No</v>
      </c>
      <c r="EA228" s="5" cm="1">
        <f t="array" ref="EA228">IFERROR(_xlfn.IFS(DZ228="Yes",0,DZ228="No",H228*1%),999999)</f>
        <v>35130</v>
      </c>
      <c r="EB228" s="5">
        <f t="shared" si="220"/>
        <v>3548130</v>
      </c>
      <c r="EC228" s="5">
        <f t="shared" si="279"/>
        <v>-40130</v>
      </c>
      <c r="ED228" s="1">
        <f t="shared" si="221"/>
        <v>-1.1423284941645318E-2</v>
      </c>
      <c r="EE228" s="5">
        <f>RANK(EC228,$EC$2:$EC$572)+COUNTIF($EC$2:EC228,EC228)-1</f>
        <v>421</v>
      </c>
      <c r="EF228" s="4">
        <f>RANK(ED228,$ED$2:$ED$572)+COUNTIF($ED$2:ED228,ED228)-1</f>
        <v>315</v>
      </c>
    </row>
    <row r="229" spans="1:136" x14ac:dyDescent="0.3">
      <c r="A229" t="str">
        <f>IF(Holdet.dk!A229&lt;&gt;"",Holdet.dk!A229,"")</f>
        <v>Curtis Jones</v>
      </c>
      <c r="B229" t="str">
        <f>INDEX(Holdet.dk!B:B,MATCH($A229,Holdet.dk!$A:$A,0))</f>
        <v>Liverpool</v>
      </c>
      <c r="C229" t="str">
        <f>INDEX(Holdet.dk!C:C,MATCH($A229,Holdet.dk!$A:$A,0))</f>
        <v>Midfield</v>
      </c>
      <c r="D229" t="str">
        <f>INDEX(Holdet.dk!D:D,MATCH($A229,Holdet.dk!$A:$A,0))</f>
        <v>4.448.000</v>
      </c>
      <c r="E229" s="1">
        <f>IFERROR(_xlfn.NUMBERVALUE(INDEX(Holdet.dk!$E:$E,MATCH($A229,Holdet.dk!$A:$A,0)),","),0)</f>
        <v>3.5000000000000003E-2</v>
      </c>
      <c r="F229" t="str">
        <f>IF(INDEX(Lookup!H:H,MATCH('Master data'!A229,Lookup!G:G,0))=0,A229,INDEX(Lookup!H:H,MATCH('Master data'!A229,Lookup!G:G,0)))</f>
        <v>Curtis Jones</v>
      </c>
      <c r="G229" t="str">
        <f>IFERROR(INDEX(Lookup!B:B,MATCH(INDEX(Rotowire!C:C,MATCH(F229,Rotowire!A:A,0)),Lookup!D:D,0)),"")</f>
        <v/>
      </c>
      <c r="H229" s="5">
        <f t="shared" si="212"/>
        <v>4448000</v>
      </c>
      <c r="I229" s="19">
        <f>IFERROR(INDEX('Team forecast'!$G$3:$I$22,MATCH($B229,'Team forecast'!$B$3:$B$22,0),MATCH(I$1,'Team forecast'!$G$2:$I$2,0)),0)</f>
        <v>1.0823529411764703</v>
      </c>
      <c r="J229" s="19">
        <f>IFERROR(INDEX('Team forecast'!$G$3:$I$22,MATCH($B229,'Team forecast'!$B$3:$B$22,0),MATCH(J$1,'Team forecast'!$G$2:$I$2,0)),0)</f>
        <v>0.66666666666666652</v>
      </c>
      <c r="K229" s="19">
        <f>IFERROR(INDEX('Team forecast'!$G$3:$I$22,MATCH($B229,'Team forecast'!$B$3:$B$22,0),MATCH(K$1,'Team forecast'!$G$2:$I$2,0)),0)</f>
        <v>1.2636055410679863</v>
      </c>
      <c r="L229">
        <f>SUMIFS(Rotowire!E:E,Rotowire!$A:$A,'Master data'!$F229)</f>
        <v>0</v>
      </c>
      <c r="M229" s="2">
        <f>SUMIFS(Rotowire!F:F,Rotowire!$A:$A,'Master data'!$F229)*I229</f>
        <v>0</v>
      </c>
      <c r="N229" s="2">
        <f>SUMIFS(Rotowire!G:G,Rotowire!$A:$A,'Master data'!$F229)*I229</f>
        <v>0</v>
      </c>
      <c r="O229" s="2">
        <f>SUMIFS(Rotowire!I:I,Rotowire!$A:$A,'Master data'!$F229)*I229</f>
        <v>0</v>
      </c>
      <c r="P229" s="2">
        <f>SUMIFS(Rotowire!W:W,Rotowire!$A:$A,'Master data'!$F229)*K229</f>
        <v>0</v>
      </c>
      <c r="Q229" s="2">
        <f>SUMIFS(Rotowire!Y:Y,Rotowire!$A:$A,'Master data'!$F229)*J229</f>
        <v>0</v>
      </c>
      <c r="R229" s="2">
        <f>SUMIFS(Rotowire!AB:AB,Rotowire!$A:$A,'Master data'!$F229)</f>
        <v>0</v>
      </c>
      <c r="S229" s="2">
        <f>SUMIFS(Rotowire!AC:AC,Rotowire!$A:$A,'Master data'!$F229)</f>
        <v>0</v>
      </c>
      <c r="T229" s="2">
        <f>INDEX('Team forecast'!D$3:D$22,MATCH($B229,'Team forecast'!$B$3:$B$22,0))</f>
        <v>2.76</v>
      </c>
      <c r="U229" s="2">
        <f>INDEX('Team forecast'!E$3:E$22,MATCH($B229,'Team forecast'!$B$3:$B$22,0))</f>
        <v>0.5</v>
      </c>
      <c r="V229" s="2">
        <f>INDEX('Team forecast'!J$3:J$22,MATCH($B229,'Team forecast'!$B$3:$B$22,0))</f>
        <v>0.83899999999999997</v>
      </c>
      <c r="W229" s="2">
        <f>INDEX('Team forecast'!K$3:K$22,MATCH($B229,'Team forecast'!$B$3:$B$22,0))</f>
        <v>0.1164</v>
      </c>
      <c r="X229" s="2">
        <f>INDEX('Team forecast'!L$3:L$22,MATCH($B229,'Team forecast'!$B$3:$B$22,0))</f>
        <v>4.4699999999999997E-2</v>
      </c>
      <c r="Y229" s="5">
        <f t="shared" si="213"/>
        <v>-5000</v>
      </c>
      <c r="Z229" s="5">
        <f t="shared" si="214"/>
        <v>0</v>
      </c>
      <c r="AA229" s="5">
        <f t="shared" si="215"/>
        <v>0</v>
      </c>
      <c r="AB229" s="5">
        <f t="shared" si="216"/>
        <v>0</v>
      </c>
      <c r="AC229" s="5">
        <f t="shared" si="217"/>
        <v>0</v>
      </c>
      <c r="AD229" s="5">
        <f t="shared" si="222"/>
        <v>0</v>
      </c>
      <c r="AE229" s="5">
        <f t="shared" si="223"/>
        <v>0</v>
      </c>
      <c r="AF229" s="5">
        <f t="shared" si="218"/>
        <v>0</v>
      </c>
      <c r="AG229" s="5">
        <f t="shared" si="219"/>
        <v>0</v>
      </c>
      <c r="AH229" s="5">
        <f t="shared" si="224"/>
        <v>0</v>
      </c>
      <c r="AI229" s="5">
        <f t="shared" si="225"/>
        <v>0</v>
      </c>
      <c r="AJ229" s="5">
        <f t="shared" si="226"/>
        <v>0</v>
      </c>
      <c r="AK229" s="5">
        <f t="shared" si="227"/>
        <v>0</v>
      </c>
      <c r="AL229" s="5">
        <f>IFERROR(SUM(Y229:AK229),-5000)*((Cockpit!$C$3)^0)</f>
        <v>-5000</v>
      </c>
      <c r="AM229" s="19">
        <f>INDEX('Team forecast'!$M$3:$AU$22,MATCH($B229,'Team forecast'!$B$3:$B$22,0),MATCH(AM$1,'Team forecast'!$M$2:$AU$2,0))</f>
        <v>0</v>
      </c>
      <c r="AN229" s="19">
        <f>INDEX('Team forecast'!$M$3:$AU$22,MATCH($B229,'Team forecast'!$B$3:$B$22,0),MATCH(AN$1,'Team forecast'!$M$2:$AU$2,0))</f>
        <v>0</v>
      </c>
      <c r="AO229" s="19">
        <f>INDEX('Team forecast'!$M$3:$AU$22,MATCH($B229,'Team forecast'!$B$3:$B$22,0),MATCH(AO$1,'Team forecast'!$M$2:$AU$2,0))</f>
        <v>0</v>
      </c>
      <c r="AP229" s="19">
        <f>INDEX('Team forecast'!$M$3:$AU$22,MATCH($B229,'Team forecast'!$B$3:$B$22,0),MATCH(AP$1,'Team forecast'!$M$2:$AU$2,0))</f>
        <v>0</v>
      </c>
      <c r="AQ229" s="5">
        <f t="shared" si="228"/>
        <v>-5000</v>
      </c>
      <c r="AR229" s="5">
        <f>INDEX('Team forecast'!$M$3:$AU$22,MATCH($B229,'Team forecast'!$B$3:$B$22,0),MATCH(AR$1,'Team forecast'!$M$2:$AU$2,0))*IF($Y229&gt;0,25000,0)</f>
        <v>0</v>
      </c>
      <c r="AS229" s="5">
        <f>INDEX('Team forecast'!$M$3:$AU$22,MATCH($B229,'Team forecast'!$B$3:$B$22,0),MATCH(AS$1,'Team forecast'!$M$2:$AU$2,0))*IF($Y229&gt;0,5000,0)</f>
        <v>0</v>
      </c>
      <c r="AT229" s="5">
        <f>INDEX('Team forecast'!$M$3:$AU$22,MATCH($B229,'Team forecast'!$B$3:$B$22,0),MATCH(AT$1,'Team forecast'!$M$2:$AU$2,0))*IF($Y229&gt;0,-15000,0)</f>
        <v>0</v>
      </c>
      <c r="AU229" s="5">
        <f t="shared" si="229"/>
        <v>0</v>
      </c>
      <c r="AV229" s="5">
        <f t="shared" si="230"/>
        <v>0</v>
      </c>
      <c r="AW229" s="5">
        <f t="shared" si="231"/>
        <v>0</v>
      </c>
      <c r="AX229" s="5">
        <f t="shared" si="232"/>
        <v>0</v>
      </c>
      <c r="AY229" s="5">
        <f t="shared" si="233"/>
        <v>0</v>
      </c>
      <c r="AZ229" s="5">
        <f t="shared" si="234"/>
        <v>0</v>
      </c>
      <c r="BA229" s="5">
        <f t="shared" si="235"/>
        <v>0</v>
      </c>
      <c r="BB229" s="5">
        <f t="shared" si="236"/>
        <v>0</v>
      </c>
      <c r="BC229" s="5">
        <f t="shared" si="237"/>
        <v>0</v>
      </c>
      <c r="BD229" s="5">
        <f>IFERROR(SUM(AR229:BC229),0)*((Cockpit!$C$3)^1)</f>
        <v>0</v>
      </c>
      <c r="BE229" s="19">
        <f>INDEX('Team forecast'!$M$3:$AU$22,MATCH($B229,'Team forecast'!$B$3:$B$22,0),MATCH(BE$1,'Team forecast'!$M$2:$AU$2,0))</f>
        <v>0</v>
      </c>
      <c r="BF229" s="19">
        <f>INDEX('Team forecast'!$M$3:$AU$22,MATCH($B229,'Team forecast'!$B$3:$B$22,0),MATCH(BF$1,'Team forecast'!$M$2:$AU$2,0))</f>
        <v>0</v>
      </c>
      <c r="BG229" s="19">
        <f>INDEX('Team forecast'!$M$3:$AU$22,MATCH($B229,'Team forecast'!$B$3:$B$22,0),MATCH(BG$1,'Team forecast'!$M$2:$AU$2,0))</f>
        <v>0</v>
      </c>
      <c r="BH229" s="19">
        <f>INDEX('Team forecast'!$M$3:$AU$22,MATCH($B229,'Team forecast'!$B$3:$B$22,0),MATCH(BH$1,'Team forecast'!$M$2:$AU$2,0))</f>
        <v>0</v>
      </c>
      <c r="BI229" s="5">
        <f t="shared" si="238"/>
        <v>-5000</v>
      </c>
      <c r="BJ229" s="5">
        <f>INDEX('Team forecast'!$M$3:$AU$22,MATCH($B229,'Team forecast'!$B$3:$B$22,0),MATCH(BJ$1,'Team forecast'!$M$2:$AU$2,0))*IF($Y229&gt;0,25000,0)</f>
        <v>0</v>
      </c>
      <c r="BK229" s="5">
        <f>INDEX('Team forecast'!$M$3:$AU$22,MATCH($B229,'Team forecast'!$B$3:$B$22,0),MATCH(BK$1,'Team forecast'!$M$2:$AU$2,0))*IF($Y229&gt;0,5000,0)</f>
        <v>0</v>
      </c>
      <c r="BL229" s="5">
        <f>INDEX('Team forecast'!$M$3:$AU$22,MATCH($B229,'Team forecast'!$B$3:$B$22,0),MATCH(BL$1,'Team forecast'!$M$2:$AU$2,0))*IF($Y229&gt;0,-15000,0)</f>
        <v>0</v>
      </c>
      <c r="BM229" s="5">
        <f t="shared" si="239"/>
        <v>0</v>
      </c>
      <c r="BN229" s="5">
        <f t="shared" si="240"/>
        <v>0</v>
      </c>
      <c r="BO229" s="5">
        <f t="shared" si="241"/>
        <v>0</v>
      </c>
      <c r="BP229" s="5">
        <f t="shared" si="242"/>
        <v>0</v>
      </c>
      <c r="BQ229" s="5">
        <f t="shared" si="243"/>
        <v>0</v>
      </c>
      <c r="BR229" s="5">
        <f t="shared" si="244"/>
        <v>0</v>
      </c>
      <c r="BS229" s="5">
        <f t="shared" si="245"/>
        <v>0</v>
      </c>
      <c r="BT229" s="5">
        <f t="shared" si="246"/>
        <v>0</v>
      </c>
      <c r="BU229" s="5">
        <f t="shared" si="247"/>
        <v>0</v>
      </c>
      <c r="BV229" s="5">
        <f>IFERROR(SUM(BJ229:BU229),0)*((Cockpit!$C$3)^2)</f>
        <v>0</v>
      </c>
      <c r="BW229" s="19">
        <f>INDEX('Team forecast'!$M$3:$AU$22,MATCH($B229,'Team forecast'!$B$3:$B$22,0),MATCH(BW$1,'Team forecast'!$M$2:$AU$2,0))</f>
        <v>0</v>
      </c>
      <c r="BX229" s="19">
        <f>INDEX('Team forecast'!$M$3:$AU$22,MATCH($B229,'Team forecast'!$B$3:$B$22,0),MATCH(BX$1,'Team forecast'!$M$2:$AU$2,0))</f>
        <v>0</v>
      </c>
      <c r="BY229" s="19">
        <f>INDEX('Team forecast'!$M$3:$AU$22,MATCH($B229,'Team forecast'!$B$3:$B$22,0),MATCH(BY$1,'Team forecast'!$M$2:$AU$2,0))</f>
        <v>0</v>
      </c>
      <c r="BZ229" s="19">
        <f>INDEX('Team forecast'!$M$3:$AU$22,MATCH($B229,'Team forecast'!$B$3:$B$22,0),MATCH(BZ$1,'Team forecast'!$M$2:$AU$2,0))</f>
        <v>0</v>
      </c>
      <c r="CA229" s="5">
        <f t="shared" si="248"/>
        <v>-5000</v>
      </c>
      <c r="CB229" s="5">
        <f>INDEX('Team forecast'!$M$3:$AU$22,MATCH($B229,'Team forecast'!$B$3:$B$22,0),MATCH(CB$1,'Team forecast'!$M$2:$AU$2,0))*IF($Y229&gt;0,25000,0)</f>
        <v>0</v>
      </c>
      <c r="CC229" s="5">
        <f>INDEX('Team forecast'!$M$3:$AU$22,MATCH($B229,'Team forecast'!$B$3:$B$22,0),MATCH(CC$1,'Team forecast'!$M$2:$AU$2,0))*IF($Y229&gt;0,5000,0)</f>
        <v>0</v>
      </c>
      <c r="CD229" s="5">
        <f>INDEX('Team forecast'!$M$3:$AU$22,MATCH($B229,'Team forecast'!$B$3:$B$22,0),MATCH(CD$1,'Team forecast'!$M$2:$AU$2,0))*IF($Y229&gt;0,-15000,0)</f>
        <v>0</v>
      </c>
      <c r="CE229" s="5">
        <f t="shared" si="249"/>
        <v>0</v>
      </c>
      <c r="CF229" s="5">
        <f t="shared" si="250"/>
        <v>0</v>
      </c>
      <c r="CG229" s="5">
        <f t="shared" si="251"/>
        <v>0</v>
      </c>
      <c r="CH229" s="5">
        <f t="shared" si="252"/>
        <v>0</v>
      </c>
      <c r="CI229" s="5">
        <f t="shared" si="253"/>
        <v>0</v>
      </c>
      <c r="CJ229" s="5">
        <f t="shared" si="254"/>
        <v>0</v>
      </c>
      <c r="CK229" s="5">
        <f t="shared" si="255"/>
        <v>0</v>
      </c>
      <c r="CL229" s="5">
        <f t="shared" si="256"/>
        <v>0</v>
      </c>
      <c r="CM229" s="5">
        <f t="shared" si="257"/>
        <v>0</v>
      </c>
      <c r="CN229" s="5">
        <f>IFERROR(SUM(CB229:CM229),0)*((Cockpit!$C$3)^3)</f>
        <v>0</v>
      </c>
      <c r="CO229" s="19">
        <f>INDEX('Team forecast'!$M$3:$AU$22,MATCH($B229,'Team forecast'!$B$3:$B$22,0),MATCH(CO$1,'Team forecast'!$M$2:$AU$2,0))</f>
        <v>0</v>
      </c>
      <c r="CP229" s="19">
        <f>INDEX('Team forecast'!$M$3:$AU$22,MATCH($B229,'Team forecast'!$B$3:$B$22,0),MATCH(CP$1,'Team forecast'!$M$2:$AU$2,0))</f>
        <v>0</v>
      </c>
      <c r="CQ229" s="19">
        <f>INDEX('Team forecast'!$M$3:$AU$22,MATCH($B229,'Team forecast'!$B$3:$B$22,0),MATCH(CQ$1,'Team forecast'!$M$2:$AU$2,0))</f>
        <v>0</v>
      </c>
      <c r="CR229" s="19">
        <f>INDEX('Team forecast'!$M$3:$AU$22,MATCH($B229,'Team forecast'!$B$3:$B$22,0),MATCH(CR$1,'Team forecast'!$M$2:$AU$2,0))</f>
        <v>0</v>
      </c>
      <c r="CS229" s="5">
        <f t="shared" si="258"/>
        <v>-5000</v>
      </c>
      <c r="CT229" s="5">
        <f>INDEX('Team forecast'!$M$3:$AU$22,MATCH($B229,'Team forecast'!$B$3:$B$22,0),MATCH(CT$1,'Team forecast'!$M$2:$AU$2,0))*IF($Y229&gt;0,25000,0)</f>
        <v>0</v>
      </c>
      <c r="CU229" s="5">
        <f>INDEX('Team forecast'!$M$3:$AU$22,MATCH($B229,'Team forecast'!$B$3:$B$22,0),MATCH(CU$1,'Team forecast'!$M$2:$AU$2,0))*IF($Y229&gt;0,5000,0)</f>
        <v>0</v>
      </c>
      <c r="CV229" s="5">
        <f>INDEX('Team forecast'!$M$3:$AU$22,MATCH($B229,'Team forecast'!$B$3:$B$22,0),MATCH(CV$1,'Team forecast'!$M$2:$AU$2,0))*IF($Y229&gt;0,-15000,0)</f>
        <v>0</v>
      </c>
      <c r="CW229" s="5">
        <f t="shared" si="259"/>
        <v>0</v>
      </c>
      <c r="CX229" s="5">
        <f t="shared" si="260"/>
        <v>0</v>
      </c>
      <c r="CY229" s="5">
        <f t="shared" si="261"/>
        <v>0</v>
      </c>
      <c r="CZ229" s="5">
        <f t="shared" si="262"/>
        <v>0</v>
      </c>
      <c r="DA229" s="5">
        <f t="shared" si="263"/>
        <v>0</v>
      </c>
      <c r="DB229" s="5">
        <f t="shared" si="264"/>
        <v>0</v>
      </c>
      <c r="DC229" s="5">
        <f t="shared" si="265"/>
        <v>0</v>
      </c>
      <c r="DD229" s="5">
        <f t="shared" si="266"/>
        <v>0</v>
      </c>
      <c r="DE229" s="5">
        <f t="shared" si="267"/>
        <v>0</v>
      </c>
      <c r="DF229" s="5">
        <f>IFERROR(SUM(CT229:DE229),0)*((Cockpit!$C$3)^4)</f>
        <v>0</v>
      </c>
      <c r="DG229" s="19">
        <f>INDEX('Team forecast'!$M$3:$AU$22,MATCH($B229,'Team forecast'!$B$3:$B$22,0),MATCH(DG$1,'Team forecast'!$M$2:$AU$2,0))</f>
        <v>0</v>
      </c>
      <c r="DH229" s="19">
        <f>INDEX('Team forecast'!$M$3:$AU$22,MATCH($B229,'Team forecast'!$B$3:$B$22,0),MATCH(DH$1,'Team forecast'!$M$2:$AU$2,0))</f>
        <v>0</v>
      </c>
      <c r="DI229" s="19">
        <f>INDEX('Team forecast'!$M$3:$AU$22,MATCH($B229,'Team forecast'!$B$3:$B$22,0),MATCH(DI$1,'Team forecast'!$M$2:$AU$2,0))</f>
        <v>0</v>
      </c>
      <c r="DJ229" s="19">
        <f>INDEX('Team forecast'!$M$3:$AU$22,MATCH($B229,'Team forecast'!$B$3:$B$22,0),MATCH(DJ$1,'Team forecast'!$M$2:$AU$2,0))</f>
        <v>0</v>
      </c>
      <c r="DK229" s="5">
        <f t="shared" si="268"/>
        <v>-5000</v>
      </c>
      <c r="DL229" s="5">
        <f>INDEX('Team forecast'!$M$3:$AU$22,MATCH($B229,'Team forecast'!$B$3:$B$22,0),MATCH(DL$1,'Team forecast'!$M$2:$AU$2,0))*IF($Y229&gt;0,25000,0)</f>
        <v>0</v>
      </c>
      <c r="DM229" s="5">
        <f>INDEX('Team forecast'!$M$3:$AU$22,MATCH($B229,'Team forecast'!$B$3:$B$22,0),MATCH(DM$1,'Team forecast'!$M$2:$AU$2,0))*IF($Y229&gt;0,5000,0)</f>
        <v>0</v>
      </c>
      <c r="DN229" s="5">
        <f>INDEX('Team forecast'!$M$3:$AU$22,MATCH($B229,'Team forecast'!$B$3:$B$22,0),MATCH(DN$1,'Team forecast'!$M$2:$AU$2,0))*IF($Y229&gt;0,-15000,0)</f>
        <v>0</v>
      </c>
      <c r="DO229" s="5">
        <f t="shared" si="269"/>
        <v>0</v>
      </c>
      <c r="DP229" s="5">
        <f t="shared" si="270"/>
        <v>0</v>
      </c>
      <c r="DQ229" s="5">
        <f t="shared" si="271"/>
        <v>0</v>
      </c>
      <c r="DR229" s="5">
        <f t="shared" si="272"/>
        <v>0</v>
      </c>
      <c r="DS229" s="5">
        <f t="shared" si="273"/>
        <v>0</v>
      </c>
      <c r="DT229" s="5">
        <f t="shared" si="274"/>
        <v>0</v>
      </c>
      <c r="DU229" s="5">
        <f t="shared" si="275"/>
        <v>0</v>
      </c>
      <c r="DV229" s="5">
        <f t="shared" si="276"/>
        <v>0</v>
      </c>
      <c r="DW229" s="5">
        <f t="shared" si="277"/>
        <v>0</v>
      </c>
      <c r="DX229" s="5">
        <f>IFERROR(SUM(DL229:DW229),0)*((Cockpit!$C$3)^5)</f>
        <v>0</v>
      </c>
      <c r="DY229" s="5">
        <f t="shared" si="278"/>
        <v>-5000</v>
      </c>
      <c r="DZ229" s="5" t="str">
        <f>IF(ISERROR(MATCH(A229,'Current squad'!B:B,0)),"No","Yes")</f>
        <v>No</v>
      </c>
      <c r="EA229" s="5" cm="1">
        <f t="array" ref="EA229">IFERROR(_xlfn.IFS(DZ229="Yes",0,DZ229="No",H229*1%),999999)</f>
        <v>44480</v>
      </c>
      <c r="EB229" s="5">
        <f t="shared" si="220"/>
        <v>4492480</v>
      </c>
      <c r="EC229" s="5">
        <f t="shared" si="279"/>
        <v>-49480</v>
      </c>
      <c r="ED229" s="1">
        <f t="shared" si="221"/>
        <v>-1.1124100719424461E-2</v>
      </c>
      <c r="EE229" s="5">
        <f>RANK(EC229,$EC$2:$EC$572)+COUNTIF($EC$2:EC229,EC229)-1</f>
        <v>492</v>
      </c>
      <c r="EF229" s="4">
        <f>RANK(ED229,$ED$2:$ED$572)+COUNTIF($ED$2:ED229,ED229)-1</f>
        <v>255</v>
      </c>
    </row>
    <row r="230" spans="1:136" x14ac:dyDescent="0.3">
      <c r="A230" t="str">
        <f>IF(Holdet.dk!A230&lt;&gt;"",Holdet.dk!A230,"")</f>
        <v>Liam Cooper</v>
      </c>
      <c r="B230" t="str">
        <f>INDEX(Holdet.dk!B:B,MATCH($A230,Holdet.dk!$A:$A,0))</f>
        <v>Leeds United</v>
      </c>
      <c r="C230" t="str">
        <f>INDEX(Holdet.dk!C:C,MATCH($A230,Holdet.dk!$A:$A,0))</f>
        <v>Defense</v>
      </c>
      <c r="D230" t="str">
        <f>INDEX(Holdet.dk!D:D,MATCH($A230,Holdet.dk!$A:$A,0))</f>
        <v>3.359.000</v>
      </c>
      <c r="E230" s="1">
        <f>IFERROR(_xlfn.NUMBERVALUE(INDEX(Holdet.dk!$E:$E,MATCH($A230,Holdet.dk!$A:$A,0)),","),0)</f>
        <v>4.0000000000000001E-3</v>
      </c>
      <c r="F230" t="str">
        <f>IF(INDEX(Lookup!H:H,MATCH('Master data'!A230,Lookup!G:G,0))=0,A230,INDEX(Lookup!H:H,MATCH('Master data'!A230,Lookup!G:G,0)))</f>
        <v>Liam Cooper</v>
      </c>
      <c r="G230" t="str">
        <f>IFERROR(INDEX(Lookup!B:B,MATCH(INDEX(Rotowire!C:C,MATCH(F230,Rotowire!A:A,0)),Lookup!D:D,0)),"")</f>
        <v>West Bromwich</v>
      </c>
      <c r="H230" s="5">
        <f t="shared" si="212"/>
        <v>3359000</v>
      </c>
      <c r="I230" s="19">
        <f>IFERROR(INDEX('Team forecast'!$G$3:$I$22,MATCH($B230,'Team forecast'!$B$3:$B$22,0),MATCH(I$1,'Team forecast'!$G$2:$I$2,0)),0)</f>
        <v>0.79646017699115057</v>
      </c>
      <c r="J230" s="19">
        <f>IFERROR(INDEX('Team forecast'!$G$3:$I$22,MATCH($B230,'Team forecast'!$B$3:$B$22,0),MATCH(J$1,'Team forecast'!$G$2:$I$2,0)),0)</f>
        <v>1.1504424778761062</v>
      </c>
      <c r="K230" s="19">
        <f>IFERROR(INDEX('Team forecast'!$G$3:$I$22,MATCH($B230,'Team forecast'!$B$3:$B$22,0),MATCH(K$1,'Team forecast'!$G$2:$I$2,0)),0)</f>
        <v>0.82585391828488663</v>
      </c>
      <c r="L230">
        <f>SUMIFS(Rotowire!E:E,Rotowire!$A:$A,'Master data'!$F230)</f>
        <v>95</v>
      </c>
      <c r="M230" s="2">
        <f>SUMIFS(Rotowire!F:F,Rotowire!$A:$A,'Master data'!$F230)*I230</f>
        <v>4.7787610619469033E-2</v>
      </c>
      <c r="N230" s="2">
        <f>SUMIFS(Rotowire!G:G,Rotowire!$A:$A,'Master data'!$F230)*I230</f>
        <v>2.3893805309734516E-2</v>
      </c>
      <c r="O230" s="2">
        <f>SUMIFS(Rotowire!I:I,Rotowire!$A:$A,'Master data'!$F230)*I230</f>
        <v>0.21504424778761067</v>
      </c>
      <c r="P230" s="2">
        <f>SUMIFS(Rotowire!W:W,Rotowire!$A:$A,'Master data'!$F230)*K230</f>
        <v>0.27253179303401259</v>
      </c>
      <c r="Q230" s="2">
        <f>SUMIFS(Rotowire!Y:Y,Rotowire!$A:$A,'Master data'!$F230)*J230</f>
        <v>0</v>
      </c>
      <c r="R230" s="2">
        <f>SUMIFS(Rotowire!AB:AB,Rotowire!$A:$A,'Master data'!$F230)</f>
        <v>0.11</v>
      </c>
      <c r="S230" s="2">
        <f>SUMIFS(Rotowire!AC:AC,Rotowire!$A:$A,'Master data'!$F230)</f>
        <v>0.02</v>
      </c>
      <c r="T230" s="2">
        <f>INDEX('Team forecast'!D$3:D$22,MATCH($B230,'Team forecast'!$B$3:$B$22,0))</f>
        <v>1.8</v>
      </c>
      <c r="U230" s="2">
        <f>INDEX('Team forecast'!E$3:E$22,MATCH($B230,'Team forecast'!$B$3:$B$22,0))</f>
        <v>1.3</v>
      </c>
      <c r="V230" s="2">
        <f>INDEX('Team forecast'!J$3:J$22,MATCH($B230,'Team forecast'!$B$3:$B$22,0))</f>
        <v>0.4859</v>
      </c>
      <c r="W230" s="2">
        <f>INDEX('Team forecast'!K$3:K$22,MATCH($B230,'Team forecast'!$B$3:$B$22,0))</f>
        <v>0.23730000000000001</v>
      </c>
      <c r="X230" s="2">
        <f>INDEX('Team forecast'!L$3:L$22,MATCH($B230,'Team forecast'!$B$3:$B$22,0))</f>
        <v>0.27679999999999999</v>
      </c>
      <c r="Y230" s="5">
        <f t="shared" si="213"/>
        <v>7000</v>
      </c>
      <c r="Z230" s="5">
        <f t="shared" si="214"/>
        <v>12147.5</v>
      </c>
      <c r="AA230" s="5">
        <f t="shared" si="215"/>
        <v>1186.5</v>
      </c>
      <c r="AB230" s="5">
        <f t="shared" si="216"/>
        <v>-4152</v>
      </c>
      <c r="AC230" s="5">
        <f t="shared" si="217"/>
        <v>7168.1415929203549</v>
      </c>
      <c r="AD230" s="5">
        <f t="shared" si="222"/>
        <v>1194.6902654867258</v>
      </c>
      <c r="AE230" s="5">
        <f t="shared" si="223"/>
        <v>2150.4424778761068</v>
      </c>
      <c r="AF230" s="5">
        <f t="shared" si="218"/>
        <v>13626.589651700629</v>
      </c>
      <c r="AG230" s="5">
        <f t="shared" si="219"/>
        <v>0</v>
      </c>
      <c r="AH230" s="5">
        <f t="shared" si="224"/>
        <v>-2200</v>
      </c>
      <c r="AI230" s="5">
        <f t="shared" si="225"/>
        <v>-1000</v>
      </c>
      <c r="AJ230" s="5">
        <f t="shared" si="226"/>
        <v>18000</v>
      </c>
      <c r="AK230" s="5">
        <f t="shared" si="227"/>
        <v>-10400</v>
      </c>
      <c r="AL230" s="5">
        <f>IFERROR(SUM(Y230:AK230),-5000)*((Cockpit!$C$3)^0)</f>
        <v>44721.863987983816</v>
      </c>
      <c r="AM230" s="19">
        <f>INDEX('Team forecast'!$M$3:$AU$22,MATCH($B230,'Team forecast'!$B$3:$B$22,0),MATCH(AM$1,'Team forecast'!$M$2:$AU$2,0))</f>
        <v>0</v>
      </c>
      <c r="AN230" s="19">
        <f>INDEX('Team forecast'!$M$3:$AU$22,MATCH($B230,'Team forecast'!$B$3:$B$22,0),MATCH(AN$1,'Team forecast'!$M$2:$AU$2,0))</f>
        <v>0</v>
      </c>
      <c r="AO230" s="19">
        <f>INDEX('Team forecast'!$M$3:$AU$22,MATCH($B230,'Team forecast'!$B$3:$B$22,0),MATCH(AO$1,'Team forecast'!$M$2:$AU$2,0))</f>
        <v>0</v>
      </c>
      <c r="AP230" s="19">
        <f>INDEX('Team forecast'!$M$3:$AU$22,MATCH($B230,'Team forecast'!$B$3:$B$22,0),MATCH(AP$1,'Team forecast'!$M$2:$AU$2,0))</f>
        <v>0</v>
      </c>
      <c r="AQ230" s="5">
        <f t="shared" si="228"/>
        <v>7000</v>
      </c>
      <c r="AR230" s="5">
        <f>INDEX('Team forecast'!$M$3:$AU$22,MATCH($B230,'Team forecast'!$B$3:$B$22,0),MATCH(AR$1,'Team forecast'!$M$2:$AU$2,0))*IF($Y230&gt;0,25000,0)</f>
        <v>0</v>
      </c>
      <c r="AS230" s="5">
        <f>INDEX('Team forecast'!$M$3:$AU$22,MATCH($B230,'Team forecast'!$B$3:$B$22,0),MATCH(AS$1,'Team forecast'!$M$2:$AU$2,0))*IF($Y230&gt;0,5000,0)</f>
        <v>0</v>
      </c>
      <c r="AT230" s="5">
        <f>INDEX('Team forecast'!$M$3:$AU$22,MATCH($B230,'Team forecast'!$B$3:$B$22,0),MATCH(AT$1,'Team forecast'!$M$2:$AU$2,0))*IF($Y230&gt;0,-15000,0)</f>
        <v>0</v>
      </c>
      <c r="AU230" s="5">
        <f t="shared" si="229"/>
        <v>0</v>
      </c>
      <c r="AV230" s="5">
        <f t="shared" si="230"/>
        <v>0</v>
      </c>
      <c r="AW230" s="5">
        <f t="shared" si="231"/>
        <v>0</v>
      </c>
      <c r="AX230" s="5">
        <f t="shared" si="232"/>
        <v>0</v>
      </c>
      <c r="AY230" s="5">
        <f t="shared" si="233"/>
        <v>0</v>
      </c>
      <c r="AZ230" s="5">
        <f t="shared" si="234"/>
        <v>-2200</v>
      </c>
      <c r="BA230" s="5">
        <f t="shared" si="235"/>
        <v>-1000</v>
      </c>
      <c r="BB230" s="5">
        <f t="shared" si="236"/>
        <v>0</v>
      </c>
      <c r="BC230" s="5">
        <f t="shared" si="237"/>
        <v>0</v>
      </c>
      <c r="BD230" s="5">
        <f>IFERROR(SUM(AR230:BC230),0)*((Cockpit!$C$3)^1)</f>
        <v>-2240</v>
      </c>
      <c r="BE230" s="19">
        <f>INDEX('Team forecast'!$M$3:$AU$22,MATCH($B230,'Team forecast'!$B$3:$B$22,0),MATCH(BE$1,'Team forecast'!$M$2:$AU$2,0))</f>
        <v>0</v>
      </c>
      <c r="BF230" s="19">
        <f>INDEX('Team forecast'!$M$3:$AU$22,MATCH($B230,'Team forecast'!$B$3:$B$22,0),MATCH(BF$1,'Team forecast'!$M$2:$AU$2,0))</f>
        <v>0</v>
      </c>
      <c r="BG230" s="19">
        <f>INDEX('Team forecast'!$M$3:$AU$22,MATCH($B230,'Team forecast'!$B$3:$B$22,0),MATCH(BG$1,'Team forecast'!$M$2:$AU$2,0))</f>
        <v>0</v>
      </c>
      <c r="BH230" s="19">
        <f>INDEX('Team forecast'!$M$3:$AU$22,MATCH($B230,'Team forecast'!$B$3:$B$22,0),MATCH(BH$1,'Team forecast'!$M$2:$AU$2,0))</f>
        <v>0</v>
      </c>
      <c r="BI230" s="5">
        <f t="shared" si="238"/>
        <v>7000</v>
      </c>
      <c r="BJ230" s="5">
        <f>INDEX('Team forecast'!$M$3:$AU$22,MATCH($B230,'Team forecast'!$B$3:$B$22,0),MATCH(BJ$1,'Team forecast'!$M$2:$AU$2,0))*IF($Y230&gt;0,25000,0)</f>
        <v>0</v>
      </c>
      <c r="BK230" s="5">
        <f>INDEX('Team forecast'!$M$3:$AU$22,MATCH($B230,'Team forecast'!$B$3:$B$22,0),MATCH(BK$1,'Team forecast'!$M$2:$AU$2,0))*IF($Y230&gt;0,5000,0)</f>
        <v>0</v>
      </c>
      <c r="BL230" s="5">
        <f>INDEX('Team forecast'!$M$3:$AU$22,MATCH($B230,'Team forecast'!$B$3:$B$22,0),MATCH(BL$1,'Team forecast'!$M$2:$AU$2,0))*IF($Y230&gt;0,-15000,0)</f>
        <v>0</v>
      </c>
      <c r="BM230" s="5">
        <f t="shared" si="239"/>
        <v>0</v>
      </c>
      <c r="BN230" s="5">
        <f t="shared" si="240"/>
        <v>0</v>
      </c>
      <c r="BO230" s="5">
        <f t="shared" si="241"/>
        <v>0</v>
      </c>
      <c r="BP230" s="5">
        <f t="shared" si="242"/>
        <v>0</v>
      </c>
      <c r="BQ230" s="5">
        <f t="shared" si="243"/>
        <v>0</v>
      </c>
      <c r="BR230" s="5">
        <f t="shared" si="244"/>
        <v>-2200</v>
      </c>
      <c r="BS230" s="5">
        <f t="shared" si="245"/>
        <v>-1000</v>
      </c>
      <c r="BT230" s="5">
        <f t="shared" si="246"/>
        <v>0</v>
      </c>
      <c r="BU230" s="5">
        <f t="shared" si="247"/>
        <v>0</v>
      </c>
      <c r="BV230" s="5">
        <f>IFERROR(SUM(BJ230:BU230),0)*((Cockpit!$C$3)^2)</f>
        <v>-1567.9999999999998</v>
      </c>
      <c r="BW230" s="19">
        <f>INDEX('Team forecast'!$M$3:$AU$22,MATCH($B230,'Team forecast'!$B$3:$B$22,0),MATCH(BW$1,'Team forecast'!$M$2:$AU$2,0))</f>
        <v>0</v>
      </c>
      <c r="BX230" s="19">
        <f>INDEX('Team forecast'!$M$3:$AU$22,MATCH($B230,'Team forecast'!$B$3:$B$22,0),MATCH(BX$1,'Team forecast'!$M$2:$AU$2,0))</f>
        <v>0</v>
      </c>
      <c r="BY230" s="19">
        <f>INDEX('Team forecast'!$M$3:$AU$22,MATCH($B230,'Team forecast'!$B$3:$B$22,0),MATCH(BY$1,'Team forecast'!$M$2:$AU$2,0))</f>
        <v>0</v>
      </c>
      <c r="BZ230" s="19">
        <f>INDEX('Team forecast'!$M$3:$AU$22,MATCH($B230,'Team forecast'!$B$3:$B$22,0),MATCH(BZ$1,'Team forecast'!$M$2:$AU$2,0))</f>
        <v>0</v>
      </c>
      <c r="CA230" s="5">
        <f t="shared" si="248"/>
        <v>7000</v>
      </c>
      <c r="CB230" s="5">
        <f>INDEX('Team forecast'!$M$3:$AU$22,MATCH($B230,'Team forecast'!$B$3:$B$22,0),MATCH(CB$1,'Team forecast'!$M$2:$AU$2,0))*IF($Y230&gt;0,25000,0)</f>
        <v>0</v>
      </c>
      <c r="CC230" s="5">
        <f>INDEX('Team forecast'!$M$3:$AU$22,MATCH($B230,'Team forecast'!$B$3:$B$22,0),MATCH(CC$1,'Team forecast'!$M$2:$AU$2,0))*IF($Y230&gt;0,5000,0)</f>
        <v>0</v>
      </c>
      <c r="CD230" s="5">
        <f>INDEX('Team forecast'!$M$3:$AU$22,MATCH($B230,'Team forecast'!$B$3:$B$22,0),MATCH(CD$1,'Team forecast'!$M$2:$AU$2,0))*IF($Y230&gt;0,-15000,0)</f>
        <v>0</v>
      </c>
      <c r="CE230" s="5">
        <f t="shared" si="249"/>
        <v>0</v>
      </c>
      <c r="CF230" s="5">
        <f t="shared" si="250"/>
        <v>0</v>
      </c>
      <c r="CG230" s="5">
        <f t="shared" si="251"/>
        <v>0</v>
      </c>
      <c r="CH230" s="5">
        <f t="shared" si="252"/>
        <v>0</v>
      </c>
      <c r="CI230" s="5">
        <f t="shared" si="253"/>
        <v>0</v>
      </c>
      <c r="CJ230" s="5">
        <f t="shared" si="254"/>
        <v>-2200</v>
      </c>
      <c r="CK230" s="5">
        <f t="shared" si="255"/>
        <v>-1000</v>
      </c>
      <c r="CL230" s="5">
        <f t="shared" si="256"/>
        <v>0</v>
      </c>
      <c r="CM230" s="5">
        <f t="shared" si="257"/>
        <v>0</v>
      </c>
      <c r="CN230" s="5">
        <f>IFERROR(SUM(CB230:CM230),0)*((Cockpit!$C$3)^3)</f>
        <v>-1097.5999999999997</v>
      </c>
      <c r="CO230" s="19">
        <f>INDEX('Team forecast'!$M$3:$AU$22,MATCH($B230,'Team forecast'!$B$3:$B$22,0),MATCH(CO$1,'Team forecast'!$M$2:$AU$2,0))</f>
        <v>0</v>
      </c>
      <c r="CP230" s="19">
        <f>INDEX('Team forecast'!$M$3:$AU$22,MATCH($B230,'Team forecast'!$B$3:$B$22,0),MATCH(CP$1,'Team forecast'!$M$2:$AU$2,0))</f>
        <v>0</v>
      </c>
      <c r="CQ230" s="19">
        <f>INDEX('Team forecast'!$M$3:$AU$22,MATCH($B230,'Team forecast'!$B$3:$B$22,0),MATCH(CQ$1,'Team forecast'!$M$2:$AU$2,0))</f>
        <v>0</v>
      </c>
      <c r="CR230" s="19">
        <f>INDEX('Team forecast'!$M$3:$AU$22,MATCH($B230,'Team forecast'!$B$3:$B$22,0),MATCH(CR$1,'Team forecast'!$M$2:$AU$2,0))</f>
        <v>0</v>
      </c>
      <c r="CS230" s="5">
        <f t="shared" si="258"/>
        <v>7000</v>
      </c>
      <c r="CT230" s="5">
        <f>INDEX('Team forecast'!$M$3:$AU$22,MATCH($B230,'Team forecast'!$B$3:$B$22,0),MATCH(CT$1,'Team forecast'!$M$2:$AU$2,0))*IF($Y230&gt;0,25000,0)</f>
        <v>0</v>
      </c>
      <c r="CU230" s="5">
        <f>INDEX('Team forecast'!$M$3:$AU$22,MATCH($B230,'Team forecast'!$B$3:$B$22,0),MATCH(CU$1,'Team forecast'!$M$2:$AU$2,0))*IF($Y230&gt;0,5000,0)</f>
        <v>0</v>
      </c>
      <c r="CV230" s="5">
        <f>INDEX('Team forecast'!$M$3:$AU$22,MATCH($B230,'Team forecast'!$B$3:$B$22,0),MATCH(CV$1,'Team forecast'!$M$2:$AU$2,0))*IF($Y230&gt;0,-15000,0)</f>
        <v>0</v>
      </c>
      <c r="CW230" s="5">
        <f t="shared" si="259"/>
        <v>0</v>
      </c>
      <c r="CX230" s="5">
        <f t="shared" si="260"/>
        <v>0</v>
      </c>
      <c r="CY230" s="5">
        <f t="shared" si="261"/>
        <v>0</v>
      </c>
      <c r="CZ230" s="5">
        <f t="shared" si="262"/>
        <v>0</v>
      </c>
      <c r="DA230" s="5">
        <f t="shared" si="263"/>
        <v>0</v>
      </c>
      <c r="DB230" s="5">
        <f t="shared" si="264"/>
        <v>-2200</v>
      </c>
      <c r="DC230" s="5">
        <f t="shared" si="265"/>
        <v>-1000</v>
      </c>
      <c r="DD230" s="5">
        <f t="shared" si="266"/>
        <v>0</v>
      </c>
      <c r="DE230" s="5">
        <f t="shared" si="267"/>
        <v>0</v>
      </c>
      <c r="DF230" s="5">
        <f>IFERROR(SUM(CT230:DE230),0)*((Cockpit!$C$3)^4)</f>
        <v>-768.31999999999971</v>
      </c>
      <c r="DG230" s="19">
        <f>INDEX('Team forecast'!$M$3:$AU$22,MATCH($B230,'Team forecast'!$B$3:$B$22,0),MATCH(DG$1,'Team forecast'!$M$2:$AU$2,0))</f>
        <v>0</v>
      </c>
      <c r="DH230" s="19">
        <f>INDEX('Team forecast'!$M$3:$AU$22,MATCH($B230,'Team forecast'!$B$3:$B$22,0),MATCH(DH$1,'Team forecast'!$M$2:$AU$2,0))</f>
        <v>0</v>
      </c>
      <c r="DI230" s="19">
        <f>INDEX('Team forecast'!$M$3:$AU$22,MATCH($B230,'Team forecast'!$B$3:$B$22,0),MATCH(DI$1,'Team forecast'!$M$2:$AU$2,0))</f>
        <v>0</v>
      </c>
      <c r="DJ230" s="19">
        <f>INDEX('Team forecast'!$M$3:$AU$22,MATCH($B230,'Team forecast'!$B$3:$B$22,0),MATCH(DJ$1,'Team forecast'!$M$2:$AU$2,0))</f>
        <v>0</v>
      </c>
      <c r="DK230" s="5">
        <f t="shared" si="268"/>
        <v>7000</v>
      </c>
      <c r="DL230" s="5">
        <f>INDEX('Team forecast'!$M$3:$AU$22,MATCH($B230,'Team forecast'!$B$3:$B$22,0),MATCH(DL$1,'Team forecast'!$M$2:$AU$2,0))*IF($Y230&gt;0,25000,0)</f>
        <v>0</v>
      </c>
      <c r="DM230" s="5">
        <f>INDEX('Team forecast'!$M$3:$AU$22,MATCH($B230,'Team forecast'!$B$3:$B$22,0),MATCH(DM$1,'Team forecast'!$M$2:$AU$2,0))*IF($Y230&gt;0,5000,0)</f>
        <v>0</v>
      </c>
      <c r="DN230" s="5">
        <f>INDEX('Team forecast'!$M$3:$AU$22,MATCH($B230,'Team forecast'!$B$3:$B$22,0),MATCH(DN$1,'Team forecast'!$M$2:$AU$2,0))*IF($Y230&gt;0,-15000,0)</f>
        <v>0</v>
      </c>
      <c r="DO230" s="5">
        <f t="shared" si="269"/>
        <v>0</v>
      </c>
      <c r="DP230" s="5">
        <f t="shared" si="270"/>
        <v>0</v>
      </c>
      <c r="DQ230" s="5">
        <f t="shared" si="271"/>
        <v>0</v>
      </c>
      <c r="DR230" s="5">
        <f t="shared" si="272"/>
        <v>0</v>
      </c>
      <c r="DS230" s="5">
        <f t="shared" si="273"/>
        <v>0</v>
      </c>
      <c r="DT230" s="5">
        <f t="shared" si="274"/>
        <v>-2200</v>
      </c>
      <c r="DU230" s="5">
        <f t="shared" si="275"/>
        <v>-1000</v>
      </c>
      <c r="DV230" s="5">
        <f t="shared" si="276"/>
        <v>0</v>
      </c>
      <c r="DW230" s="5">
        <f t="shared" si="277"/>
        <v>0</v>
      </c>
      <c r="DX230" s="5">
        <f>IFERROR(SUM(DL230:DW230),0)*((Cockpit!$C$3)^5)</f>
        <v>-537.82399999999984</v>
      </c>
      <c r="DY230" s="5">
        <f t="shared" si="278"/>
        <v>38510.119987983817</v>
      </c>
      <c r="DZ230" s="5" t="str">
        <f>IF(ISERROR(MATCH(A230,'Current squad'!B:B,0)),"No","Yes")</f>
        <v>No</v>
      </c>
      <c r="EA230" s="5" cm="1">
        <f t="array" ref="EA230">IFERROR(_xlfn.IFS(DZ230="Yes",0,DZ230="No",H230*1%),999999)</f>
        <v>33590</v>
      </c>
      <c r="EB230" s="5">
        <f t="shared" si="220"/>
        <v>3392590</v>
      </c>
      <c r="EC230" s="5">
        <f t="shared" si="279"/>
        <v>4920.1199879838168</v>
      </c>
      <c r="ED230" s="1">
        <f t="shared" si="221"/>
        <v>1.4647573646870548E-3</v>
      </c>
      <c r="EE230" s="5">
        <f>RANK(EC230,$EC$2:$EC$572)+COUNTIF($EC$2:EC230,EC230)-1</f>
        <v>52</v>
      </c>
      <c r="EF230" s="4">
        <f>RANK(ED230,$ED$2:$ED$572)+COUNTIF($ED$2:ED230,ED230)-1</f>
        <v>53</v>
      </c>
    </row>
    <row r="231" spans="1:136" x14ac:dyDescent="0.3">
      <c r="A231" t="str">
        <f>IF(Holdet.dk!A231&lt;&gt;"",Holdet.dk!A231,"")</f>
        <v>Paul Pogba</v>
      </c>
      <c r="B231" t="str">
        <f>INDEX(Holdet.dk!B:B,MATCH($A231,Holdet.dk!$A:$A,0))</f>
        <v>Manchester United</v>
      </c>
      <c r="C231" t="str">
        <f>INDEX(Holdet.dk!C:C,MATCH($A231,Holdet.dk!$A:$A,0))</f>
        <v>Midfield</v>
      </c>
      <c r="D231" t="str">
        <f>INDEX(Holdet.dk!D:D,MATCH($A231,Holdet.dk!$A:$A,0))</f>
        <v>6.770.000</v>
      </c>
      <c r="E231" s="1">
        <f>IFERROR(_xlfn.NUMBERVALUE(INDEX(Holdet.dk!$E:$E,MATCH($A231,Holdet.dk!$A:$A,0)),","),0)</f>
        <v>2.4E-2</v>
      </c>
      <c r="F231" t="str">
        <f>IF(INDEX(Lookup!H:H,MATCH('Master data'!A231,Lookup!G:G,0))=0,A231,INDEX(Lookup!H:H,MATCH('Master data'!A231,Lookup!G:G,0)))</f>
        <v>Paul Pogba</v>
      </c>
      <c r="G231" t="str">
        <f>IFERROR(INDEX(Lookup!B:B,MATCH(INDEX(Rotowire!C:C,MATCH(F231,Rotowire!A:A,0)),Lookup!D:D,0)),"")</f>
        <v/>
      </c>
      <c r="H231" s="5">
        <f t="shared" si="212"/>
        <v>6770000</v>
      </c>
      <c r="I231" s="19">
        <f>IFERROR(INDEX('Team forecast'!$G$3:$I$22,MATCH($B231,'Team forecast'!$B$3:$B$22,0),MATCH(I$1,'Team forecast'!$G$2:$I$2,0)),0)</f>
        <v>1.0869565217391304</v>
      </c>
      <c r="J231" s="19">
        <f>IFERROR(INDEX('Team forecast'!$G$3:$I$22,MATCH($B231,'Team forecast'!$B$3:$B$22,0),MATCH(J$1,'Team forecast'!$G$2:$I$2,0)),0)</f>
        <v>0.75816993464052274</v>
      </c>
      <c r="K231" s="19">
        <f>IFERROR(INDEX('Team forecast'!$G$3:$I$22,MATCH($B231,'Team forecast'!$B$3:$B$22,0),MATCH(K$1,'Team forecast'!$G$2:$I$2,0)),0)</f>
        <v>1.4927913375362158</v>
      </c>
      <c r="L231">
        <f>SUMIFS(Rotowire!E:E,Rotowire!$A:$A,'Master data'!$F231)</f>
        <v>0</v>
      </c>
      <c r="M231" s="2">
        <f>SUMIFS(Rotowire!F:F,Rotowire!$A:$A,'Master data'!$F231)*I231</f>
        <v>0</v>
      </c>
      <c r="N231" s="2">
        <f>SUMIFS(Rotowire!G:G,Rotowire!$A:$A,'Master data'!$F231)*I231</f>
        <v>0</v>
      </c>
      <c r="O231" s="2">
        <f>SUMIFS(Rotowire!I:I,Rotowire!$A:$A,'Master data'!$F231)*I231</f>
        <v>0</v>
      </c>
      <c r="P231" s="2">
        <f>SUMIFS(Rotowire!W:W,Rotowire!$A:$A,'Master data'!$F231)*K231</f>
        <v>0</v>
      </c>
      <c r="Q231" s="2">
        <f>SUMIFS(Rotowire!Y:Y,Rotowire!$A:$A,'Master data'!$F231)*J231</f>
        <v>0</v>
      </c>
      <c r="R231" s="2">
        <f>SUMIFS(Rotowire!AB:AB,Rotowire!$A:$A,'Master data'!$F231)</f>
        <v>0</v>
      </c>
      <c r="S231" s="2">
        <f>SUMIFS(Rotowire!AC:AC,Rotowire!$A:$A,'Master data'!$F231)</f>
        <v>0</v>
      </c>
      <c r="T231" s="2">
        <f>INDEX('Team forecast'!D$3:D$22,MATCH($B231,'Team forecast'!$B$3:$B$22,0))</f>
        <v>1.5</v>
      </c>
      <c r="U231" s="2">
        <f>INDEX('Team forecast'!E$3:E$22,MATCH($B231,'Team forecast'!$B$3:$B$22,0))</f>
        <v>1.1599999999999999</v>
      </c>
      <c r="V231" s="2">
        <f>INDEX('Team forecast'!J$3:J$22,MATCH($B231,'Team forecast'!$B$3:$B$22,0))</f>
        <v>0.44640000000000002</v>
      </c>
      <c r="W231" s="2">
        <f>INDEX('Team forecast'!K$3:K$22,MATCH($B231,'Team forecast'!$B$3:$B$22,0))</f>
        <v>0.26269999999999999</v>
      </c>
      <c r="X231" s="2">
        <f>INDEX('Team forecast'!L$3:L$22,MATCH($B231,'Team forecast'!$B$3:$B$22,0))</f>
        <v>0.29099999999999998</v>
      </c>
      <c r="Y231" s="5">
        <f t="shared" si="213"/>
        <v>-5000</v>
      </c>
      <c r="Z231" s="5">
        <f t="shared" si="214"/>
        <v>0</v>
      </c>
      <c r="AA231" s="5">
        <f t="shared" si="215"/>
        <v>0</v>
      </c>
      <c r="AB231" s="5">
        <f t="shared" si="216"/>
        <v>0</v>
      </c>
      <c r="AC231" s="5">
        <f t="shared" si="217"/>
        <v>0</v>
      </c>
      <c r="AD231" s="5">
        <f t="shared" si="222"/>
        <v>0</v>
      </c>
      <c r="AE231" s="5">
        <f t="shared" si="223"/>
        <v>0</v>
      </c>
      <c r="AF231" s="5">
        <f t="shared" si="218"/>
        <v>0</v>
      </c>
      <c r="AG231" s="5">
        <f t="shared" si="219"/>
        <v>0</v>
      </c>
      <c r="AH231" s="5">
        <f t="shared" si="224"/>
        <v>0</v>
      </c>
      <c r="AI231" s="5">
        <f t="shared" si="225"/>
        <v>0</v>
      </c>
      <c r="AJ231" s="5">
        <f t="shared" si="226"/>
        <v>0</v>
      </c>
      <c r="AK231" s="5">
        <f t="shared" si="227"/>
        <v>0</v>
      </c>
      <c r="AL231" s="5">
        <f>IFERROR(SUM(Y231:AK231),-5000)*((Cockpit!$C$3)^0)</f>
        <v>-5000</v>
      </c>
      <c r="AM231" s="19">
        <f>INDEX('Team forecast'!$M$3:$AU$22,MATCH($B231,'Team forecast'!$B$3:$B$22,0),MATCH(AM$1,'Team forecast'!$M$2:$AU$2,0))</f>
        <v>0</v>
      </c>
      <c r="AN231" s="19">
        <f>INDEX('Team forecast'!$M$3:$AU$22,MATCH($B231,'Team forecast'!$B$3:$B$22,0),MATCH(AN$1,'Team forecast'!$M$2:$AU$2,0))</f>
        <v>0</v>
      </c>
      <c r="AO231" s="19">
        <f>INDEX('Team forecast'!$M$3:$AU$22,MATCH($B231,'Team forecast'!$B$3:$B$22,0),MATCH(AO$1,'Team forecast'!$M$2:$AU$2,0))</f>
        <v>0</v>
      </c>
      <c r="AP231" s="19">
        <f>INDEX('Team forecast'!$M$3:$AU$22,MATCH($B231,'Team forecast'!$B$3:$B$22,0),MATCH(AP$1,'Team forecast'!$M$2:$AU$2,0))</f>
        <v>0</v>
      </c>
      <c r="AQ231" s="5">
        <f t="shared" si="228"/>
        <v>-5000</v>
      </c>
      <c r="AR231" s="5">
        <f>INDEX('Team forecast'!$M$3:$AU$22,MATCH($B231,'Team forecast'!$B$3:$B$22,0),MATCH(AR$1,'Team forecast'!$M$2:$AU$2,0))*IF($Y231&gt;0,25000,0)</f>
        <v>0</v>
      </c>
      <c r="AS231" s="5">
        <f>INDEX('Team forecast'!$M$3:$AU$22,MATCH($B231,'Team forecast'!$B$3:$B$22,0),MATCH(AS$1,'Team forecast'!$M$2:$AU$2,0))*IF($Y231&gt;0,5000,0)</f>
        <v>0</v>
      </c>
      <c r="AT231" s="5">
        <f>INDEX('Team forecast'!$M$3:$AU$22,MATCH($B231,'Team forecast'!$B$3:$B$22,0),MATCH(AT$1,'Team forecast'!$M$2:$AU$2,0))*IF($Y231&gt;0,-15000,0)</f>
        <v>0</v>
      </c>
      <c r="AU231" s="5">
        <f t="shared" si="229"/>
        <v>0</v>
      </c>
      <c r="AV231" s="5">
        <f t="shared" si="230"/>
        <v>0</v>
      </c>
      <c r="AW231" s="5">
        <f t="shared" si="231"/>
        <v>0</v>
      </c>
      <c r="AX231" s="5">
        <f t="shared" si="232"/>
        <v>0</v>
      </c>
      <c r="AY231" s="5">
        <f t="shared" si="233"/>
        <v>0</v>
      </c>
      <c r="AZ231" s="5">
        <f t="shared" si="234"/>
        <v>0</v>
      </c>
      <c r="BA231" s="5">
        <f t="shared" si="235"/>
        <v>0</v>
      </c>
      <c r="BB231" s="5">
        <f t="shared" si="236"/>
        <v>0</v>
      </c>
      <c r="BC231" s="5">
        <f t="shared" si="237"/>
        <v>0</v>
      </c>
      <c r="BD231" s="5">
        <f>IFERROR(SUM(AR231:BC231),0)*((Cockpit!$C$3)^1)</f>
        <v>0</v>
      </c>
      <c r="BE231" s="19">
        <f>INDEX('Team forecast'!$M$3:$AU$22,MATCH($B231,'Team forecast'!$B$3:$B$22,0),MATCH(BE$1,'Team forecast'!$M$2:$AU$2,0))</f>
        <v>0</v>
      </c>
      <c r="BF231" s="19">
        <f>INDEX('Team forecast'!$M$3:$AU$22,MATCH($B231,'Team forecast'!$B$3:$B$22,0),MATCH(BF$1,'Team forecast'!$M$2:$AU$2,0))</f>
        <v>0</v>
      </c>
      <c r="BG231" s="19">
        <f>INDEX('Team forecast'!$M$3:$AU$22,MATCH($B231,'Team forecast'!$B$3:$B$22,0),MATCH(BG$1,'Team forecast'!$M$2:$AU$2,0))</f>
        <v>0</v>
      </c>
      <c r="BH231" s="19">
        <f>INDEX('Team forecast'!$M$3:$AU$22,MATCH($B231,'Team forecast'!$B$3:$B$22,0),MATCH(BH$1,'Team forecast'!$M$2:$AU$2,0))</f>
        <v>0</v>
      </c>
      <c r="BI231" s="5">
        <f t="shared" si="238"/>
        <v>-5000</v>
      </c>
      <c r="BJ231" s="5">
        <f>INDEX('Team forecast'!$M$3:$AU$22,MATCH($B231,'Team forecast'!$B$3:$B$22,0),MATCH(BJ$1,'Team forecast'!$M$2:$AU$2,0))*IF($Y231&gt;0,25000,0)</f>
        <v>0</v>
      </c>
      <c r="BK231" s="5">
        <f>INDEX('Team forecast'!$M$3:$AU$22,MATCH($B231,'Team forecast'!$B$3:$B$22,0),MATCH(BK$1,'Team forecast'!$M$2:$AU$2,0))*IF($Y231&gt;0,5000,0)</f>
        <v>0</v>
      </c>
      <c r="BL231" s="5">
        <f>INDEX('Team forecast'!$M$3:$AU$22,MATCH($B231,'Team forecast'!$B$3:$B$22,0),MATCH(BL$1,'Team forecast'!$M$2:$AU$2,0))*IF($Y231&gt;0,-15000,0)</f>
        <v>0</v>
      </c>
      <c r="BM231" s="5">
        <f t="shared" si="239"/>
        <v>0</v>
      </c>
      <c r="BN231" s="5">
        <f t="shared" si="240"/>
        <v>0</v>
      </c>
      <c r="BO231" s="5">
        <f t="shared" si="241"/>
        <v>0</v>
      </c>
      <c r="BP231" s="5">
        <f t="shared" si="242"/>
        <v>0</v>
      </c>
      <c r="BQ231" s="5">
        <f t="shared" si="243"/>
        <v>0</v>
      </c>
      <c r="BR231" s="5">
        <f t="shared" si="244"/>
        <v>0</v>
      </c>
      <c r="BS231" s="5">
        <f t="shared" si="245"/>
        <v>0</v>
      </c>
      <c r="BT231" s="5">
        <f t="shared" si="246"/>
        <v>0</v>
      </c>
      <c r="BU231" s="5">
        <f t="shared" si="247"/>
        <v>0</v>
      </c>
      <c r="BV231" s="5">
        <f>IFERROR(SUM(BJ231:BU231),0)*((Cockpit!$C$3)^2)</f>
        <v>0</v>
      </c>
      <c r="BW231" s="19">
        <f>INDEX('Team forecast'!$M$3:$AU$22,MATCH($B231,'Team forecast'!$B$3:$B$22,0),MATCH(BW$1,'Team forecast'!$M$2:$AU$2,0))</f>
        <v>0</v>
      </c>
      <c r="BX231" s="19">
        <f>INDEX('Team forecast'!$M$3:$AU$22,MATCH($B231,'Team forecast'!$B$3:$B$22,0),MATCH(BX$1,'Team forecast'!$M$2:$AU$2,0))</f>
        <v>0</v>
      </c>
      <c r="BY231" s="19">
        <f>INDEX('Team forecast'!$M$3:$AU$22,MATCH($B231,'Team forecast'!$B$3:$B$22,0),MATCH(BY$1,'Team forecast'!$M$2:$AU$2,0))</f>
        <v>0</v>
      </c>
      <c r="BZ231" s="19">
        <f>INDEX('Team forecast'!$M$3:$AU$22,MATCH($B231,'Team forecast'!$B$3:$B$22,0),MATCH(BZ$1,'Team forecast'!$M$2:$AU$2,0))</f>
        <v>0</v>
      </c>
      <c r="CA231" s="5">
        <f t="shared" si="248"/>
        <v>-5000</v>
      </c>
      <c r="CB231" s="5">
        <f>INDEX('Team forecast'!$M$3:$AU$22,MATCH($B231,'Team forecast'!$B$3:$B$22,0),MATCH(CB$1,'Team forecast'!$M$2:$AU$2,0))*IF($Y231&gt;0,25000,0)</f>
        <v>0</v>
      </c>
      <c r="CC231" s="5">
        <f>INDEX('Team forecast'!$M$3:$AU$22,MATCH($B231,'Team forecast'!$B$3:$B$22,0),MATCH(CC$1,'Team forecast'!$M$2:$AU$2,0))*IF($Y231&gt;0,5000,0)</f>
        <v>0</v>
      </c>
      <c r="CD231" s="5">
        <f>INDEX('Team forecast'!$M$3:$AU$22,MATCH($B231,'Team forecast'!$B$3:$B$22,0),MATCH(CD$1,'Team forecast'!$M$2:$AU$2,0))*IF($Y231&gt;0,-15000,0)</f>
        <v>0</v>
      </c>
      <c r="CE231" s="5">
        <f t="shared" si="249"/>
        <v>0</v>
      </c>
      <c r="CF231" s="5">
        <f t="shared" si="250"/>
        <v>0</v>
      </c>
      <c r="CG231" s="5">
        <f t="shared" si="251"/>
        <v>0</v>
      </c>
      <c r="CH231" s="5">
        <f t="shared" si="252"/>
        <v>0</v>
      </c>
      <c r="CI231" s="5">
        <f t="shared" si="253"/>
        <v>0</v>
      </c>
      <c r="CJ231" s="5">
        <f t="shared" si="254"/>
        <v>0</v>
      </c>
      <c r="CK231" s="5">
        <f t="shared" si="255"/>
        <v>0</v>
      </c>
      <c r="CL231" s="5">
        <f t="shared" si="256"/>
        <v>0</v>
      </c>
      <c r="CM231" s="5">
        <f t="shared" si="257"/>
        <v>0</v>
      </c>
      <c r="CN231" s="5">
        <f>IFERROR(SUM(CB231:CM231),0)*((Cockpit!$C$3)^3)</f>
        <v>0</v>
      </c>
      <c r="CO231" s="19">
        <f>INDEX('Team forecast'!$M$3:$AU$22,MATCH($B231,'Team forecast'!$B$3:$B$22,0),MATCH(CO$1,'Team forecast'!$M$2:$AU$2,0))</f>
        <v>0</v>
      </c>
      <c r="CP231" s="19">
        <f>INDEX('Team forecast'!$M$3:$AU$22,MATCH($B231,'Team forecast'!$B$3:$B$22,0),MATCH(CP$1,'Team forecast'!$M$2:$AU$2,0))</f>
        <v>0</v>
      </c>
      <c r="CQ231" s="19">
        <f>INDEX('Team forecast'!$M$3:$AU$22,MATCH($B231,'Team forecast'!$B$3:$B$22,0),MATCH(CQ$1,'Team forecast'!$M$2:$AU$2,0))</f>
        <v>0</v>
      </c>
      <c r="CR231" s="19">
        <f>INDEX('Team forecast'!$M$3:$AU$22,MATCH($B231,'Team forecast'!$B$3:$B$22,0),MATCH(CR$1,'Team forecast'!$M$2:$AU$2,0))</f>
        <v>0</v>
      </c>
      <c r="CS231" s="5">
        <f t="shared" si="258"/>
        <v>-5000</v>
      </c>
      <c r="CT231" s="5">
        <f>INDEX('Team forecast'!$M$3:$AU$22,MATCH($B231,'Team forecast'!$B$3:$B$22,0),MATCH(CT$1,'Team forecast'!$M$2:$AU$2,0))*IF($Y231&gt;0,25000,0)</f>
        <v>0</v>
      </c>
      <c r="CU231" s="5">
        <f>INDEX('Team forecast'!$M$3:$AU$22,MATCH($B231,'Team forecast'!$B$3:$B$22,0),MATCH(CU$1,'Team forecast'!$M$2:$AU$2,0))*IF($Y231&gt;0,5000,0)</f>
        <v>0</v>
      </c>
      <c r="CV231" s="5">
        <f>INDEX('Team forecast'!$M$3:$AU$22,MATCH($B231,'Team forecast'!$B$3:$B$22,0),MATCH(CV$1,'Team forecast'!$M$2:$AU$2,0))*IF($Y231&gt;0,-15000,0)</f>
        <v>0</v>
      </c>
      <c r="CW231" s="5">
        <f t="shared" si="259"/>
        <v>0</v>
      </c>
      <c r="CX231" s="5">
        <f t="shared" si="260"/>
        <v>0</v>
      </c>
      <c r="CY231" s="5">
        <f t="shared" si="261"/>
        <v>0</v>
      </c>
      <c r="CZ231" s="5">
        <f t="shared" si="262"/>
        <v>0</v>
      </c>
      <c r="DA231" s="5">
        <f t="shared" si="263"/>
        <v>0</v>
      </c>
      <c r="DB231" s="5">
        <f t="shared" si="264"/>
        <v>0</v>
      </c>
      <c r="DC231" s="5">
        <f t="shared" si="265"/>
        <v>0</v>
      </c>
      <c r="DD231" s="5">
        <f t="shared" si="266"/>
        <v>0</v>
      </c>
      <c r="DE231" s="5">
        <f t="shared" si="267"/>
        <v>0</v>
      </c>
      <c r="DF231" s="5">
        <f>IFERROR(SUM(CT231:DE231),0)*((Cockpit!$C$3)^4)</f>
        <v>0</v>
      </c>
      <c r="DG231" s="19">
        <f>INDEX('Team forecast'!$M$3:$AU$22,MATCH($B231,'Team forecast'!$B$3:$B$22,0),MATCH(DG$1,'Team forecast'!$M$2:$AU$2,0))</f>
        <v>0</v>
      </c>
      <c r="DH231" s="19">
        <f>INDEX('Team forecast'!$M$3:$AU$22,MATCH($B231,'Team forecast'!$B$3:$B$22,0),MATCH(DH$1,'Team forecast'!$M$2:$AU$2,0))</f>
        <v>0</v>
      </c>
      <c r="DI231" s="19">
        <f>INDEX('Team forecast'!$M$3:$AU$22,MATCH($B231,'Team forecast'!$B$3:$B$22,0),MATCH(DI$1,'Team forecast'!$M$2:$AU$2,0))</f>
        <v>0</v>
      </c>
      <c r="DJ231" s="19">
        <f>INDEX('Team forecast'!$M$3:$AU$22,MATCH($B231,'Team forecast'!$B$3:$B$22,0),MATCH(DJ$1,'Team forecast'!$M$2:$AU$2,0))</f>
        <v>0</v>
      </c>
      <c r="DK231" s="5">
        <f t="shared" si="268"/>
        <v>-5000</v>
      </c>
      <c r="DL231" s="5">
        <f>INDEX('Team forecast'!$M$3:$AU$22,MATCH($B231,'Team forecast'!$B$3:$B$22,0),MATCH(DL$1,'Team forecast'!$M$2:$AU$2,0))*IF($Y231&gt;0,25000,0)</f>
        <v>0</v>
      </c>
      <c r="DM231" s="5">
        <f>INDEX('Team forecast'!$M$3:$AU$22,MATCH($B231,'Team forecast'!$B$3:$B$22,0),MATCH(DM$1,'Team forecast'!$M$2:$AU$2,0))*IF($Y231&gt;0,5000,0)</f>
        <v>0</v>
      </c>
      <c r="DN231" s="5">
        <f>INDEX('Team forecast'!$M$3:$AU$22,MATCH($B231,'Team forecast'!$B$3:$B$22,0),MATCH(DN$1,'Team forecast'!$M$2:$AU$2,0))*IF($Y231&gt;0,-15000,0)</f>
        <v>0</v>
      </c>
      <c r="DO231" s="5">
        <f t="shared" si="269"/>
        <v>0</v>
      </c>
      <c r="DP231" s="5">
        <f t="shared" si="270"/>
        <v>0</v>
      </c>
      <c r="DQ231" s="5">
        <f t="shared" si="271"/>
        <v>0</v>
      </c>
      <c r="DR231" s="5">
        <f t="shared" si="272"/>
        <v>0</v>
      </c>
      <c r="DS231" s="5">
        <f t="shared" si="273"/>
        <v>0</v>
      </c>
      <c r="DT231" s="5">
        <f t="shared" si="274"/>
        <v>0</v>
      </c>
      <c r="DU231" s="5">
        <f t="shared" si="275"/>
        <v>0</v>
      </c>
      <c r="DV231" s="5">
        <f t="shared" si="276"/>
        <v>0</v>
      </c>
      <c r="DW231" s="5">
        <f t="shared" si="277"/>
        <v>0</v>
      </c>
      <c r="DX231" s="5">
        <f>IFERROR(SUM(DL231:DW231),0)*((Cockpit!$C$3)^5)</f>
        <v>0</v>
      </c>
      <c r="DY231" s="5">
        <f t="shared" si="278"/>
        <v>-5000</v>
      </c>
      <c r="DZ231" s="5" t="str">
        <f>IF(ISERROR(MATCH(A231,'Current squad'!B:B,0)),"No","Yes")</f>
        <v>No</v>
      </c>
      <c r="EA231" s="5" cm="1">
        <f t="array" ref="EA231">IFERROR(_xlfn.IFS(DZ231="Yes",0,DZ231="No",H231*1%),999999)</f>
        <v>67700</v>
      </c>
      <c r="EB231" s="5">
        <f t="shared" si="220"/>
        <v>6837700</v>
      </c>
      <c r="EC231" s="5">
        <f t="shared" si="279"/>
        <v>-72700</v>
      </c>
      <c r="ED231" s="1">
        <f t="shared" si="221"/>
        <v>-1.0738552437223043E-2</v>
      </c>
      <c r="EE231" s="5">
        <f>RANK(EC231,$EC$2:$EC$572)+COUNTIF($EC$2:EC231,EC231)-1</f>
        <v>558</v>
      </c>
      <c r="EF231" s="4">
        <f>RANK(ED231,$ED$2:$ED$572)+COUNTIF($ED$2:ED231,ED231)-1</f>
        <v>204</v>
      </c>
    </row>
    <row r="232" spans="1:136" x14ac:dyDescent="0.3">
      <c r="A232" t="str">
        <f>IF(Holdet.dk!A232&lt;&gt;"",Holdet.dk!A232,"")</f>
        <v>Ruben Neves</v>
      </c>
      <c r="B232" t="str">
        <f>INDEX(Holdet.dk!B:B,MATCH($A232,Holdet.dk!$A:$A,0))</f>
        <v>Wolverhampton</v>
      </c>
      <c r="C232" t="str">
        <f>INDEX(Holdet.dk!C:C,MATCH($A232,Holdet.dk!$A:$A,0))</f>
        <v>Midfield</v>
      </c>
      <c r="D232" t="str">
        <f>INDEX(Holdet.dk!D:D,MATCH($A232,Holdet.dk!$A:$A,0))</f>
        <v>4.121.000</v>
      </c>
      <c r="E232" s="1">
        <f>IFERROR(_xlfn.NUMBERVALUE(INDEX(Holdet.dk!$E:$E,MATCH($A232,Holdet.dk!$A:$A,0)),","),0)</f>
        <v>6.7000000000000004E-2</v>
      </c>
      <c r="F232" t="str">
        <f>IF(INDEX(Lookup!H:H,MATCH('Master data'!A232,Lookup!G:G,0))=0,A232,INDEX(Lookup!H:H,MATCH('Master data'!A232,Lookup!G:G,0)))</f>
        <v>Ruben Neves</v>
      </c>
      <c r="G232" t="str">
        <f>IFERROR(INDEX(Lookup!B:B,MATCH(INDEX(Rotowire!C:C,MATCH(F232,Rotowire!A:A,0)),Lookup!D:D,0)),"")</f>
        <v>Manchester United</v>
      </c>
      <c r="H232" s="5">
        <f t="shared" si="212"/>
        <v>4121000</v>
      </c>
      <c r="I232" s="19">
        <f>IFERROR(INDEX('Team forecast'!$G$3:$I$22,MATCH($B232,'Team forecast'!$B$3:$B$22,0),MATCH(I$1,'Team forecast'!$G$2:$I$2,0)),0)</f>
        <v>0.75816993464052274</v>
      </c>
      <c r="J232" s="19">
        <f>IFERROR(INDEX('Team forecast'!$G$3:$I$22,MATCH($B232,'Team forecast'!$B$3:$B$22,0),MATCH(J$1,'Team forecast'!$G$2:$I$2,0)),0)</f>
        <v>1.0869565217391304</v>
      </c>
      <c r="K232" s="19">
        <f>IFERROR(INDEX('Team forecast'!$G$3:$I$22,MATCH($B232,'Team forecast'!$B$3:$B$22,0),MATCH(K$1,'Team forecast'!$G$2:$I$2,0)),0)</f>
        <v>0.89252064059371927</v>
      </c>
      <c r="L232">
        <f>SUMIFS(Rotowire!E:E,Rotowire!$A:$A,'Master data'!$F232)</f>
        <v>95</v>
      </c>
      <c r="M232" s="2">
        <f>SUMIFS(Rotowire!F:F,Rotowire!$A:$A,'Master data'!$F232)*I232</f>
        <v>0.10614379084967319</v>
      </c>
      <c r="N232" s="2">
        <f>SUMIFS(Rotowire!G:G,Rotowire!$A:$A,'Master data'!$F232)*I232</f>
        <v>0.12130718954248364</v>
      </c>
      <c r="O232" s="2">
        <f>SUMIFS(Rotowire!I:I,Rotowire!$A:$A,'Master data'!$F232)*I232</f>
        <v>0.55346405228758155</v>
      </c>
      <c r="P232" s="2">
        <f>SUMIFS(Rotowire!W:W,Rotowire!$A:$A,'Master data'!$F232)*K232</f>
        <v>0.22313016014842982</v>
      </c>
      <c r="Q232" s="2">
        <f>SUMIFS(Rotowire!Y:Y,Rotowire!$A:$A,'Master data'!$F232)*J232</f>
        <v>0</v>
      </c>
      <c r="R232" s="2">
        <f>SUMIFS(Rotowire!AB:AB,Rotowire!$A:$A,'Master data'!$F232)</f>
        <v>0.46</v>
      </c>
      <c r="S232" s="2">
        <f>SUMIFS(Rotowire!AC:AC,Rotowire!$A:$A,'Master data'!$F232)</f>
        <v>0</v>
      </c>
      <c r="T232" s="2">
        <f>INDEX('Team forecast'!D$3:D$22,MATCH($B232,'Team forecast'!$B$3:$B$22,0))</f>
        <v>1.1599999999999999</v>
      </c>
      <c r="U232" s="2">
        <f>INDEX('Team forecast'!E$3:E$22,MATCH($B232,'Team forecast'!$B$3:$B$22,0))</f>
        <v>1.5</v>
      </c>
      <c r="V232" s="2">
        <f>INDEX('Team forecast'!J$3:J$22,MATCH($B232,'Team forecast'!$B$3:$B$22,0))</f>
        <v>0.29099999999999998</v>
      </c>
      <c r="W232" s="2">
        <f>INDEX('Team forecast'!K$3:K$22,MATCH($B232,'Team forecast'!$B$3:$B$22,0))</f>
        <v>0.26269999999999999</v>
      </c>
      <c r="X232" s="2">
        <f>INDEX('Team forecast'!L$3:L$22,MATCH($B232,'Team forecast'!$B$3:$B$22,0))</f>
        <v>0.44640000000000002</v>
      </c>
      <c r="Y232" s="5">
        <f t="shared" si="213"/>
        <v>7000</v>
      </c>
      <c r="Z232" s="5">
        <f t="shared" si="214"/>
        <v>7274.9999999999991</v>
      </c>
      <c r="AA232" s="5">
        <f t="shared" si="215"/>
        <v>1313.5</v>
      </c>
      <c r="AB232" s="5">
        <f t="shared" si="216"/>
        <v>-6696</v>
      </c>
      <c r="AC232" s="5">
        <f t="shared" si="217"/>
        <v>13267.97385620915</v>
      </c>
      <c r="AD232" s="5">
        <f t="shared" si="222"/>
        <v>6065.3594771241815</v>
      </c>
      <c r="AE232" s="5">
        <f t="shared" si="223"/>
        <v>5534.6405228758158</v>
      </c>
      <c r="AF232" s="5">
        <f t="shared" si="218"/>
        <v>0</v>
      </c>
      <c r="AG232" s="5">
        <f t="shared" si="219"/>
        <v>0</v>
      </c>
      <c r="AH232" s="5">
        <f t="shared" si="224"/>
        <v>-9200</v>
      </c>
      <c r="AI232" s="5">
        <f t="shared" si="225"/>
        <v>0</v>
      </c>
      <c r="AJ232" s="5">
        <f t="shared" si="226"/>
        <v>11600</v>
      </c>
      <c r="AK232" s="5">
        <f t="shared" si="227"/>
        <v>-12000</v>
      </c>
      <c r="AL232" s="5">
        <f>IFERROR(SUM(Y232:AK232),-5000)*((Cockpit!$C$3)^0)</f>
        <v>24160.473856209152</v>
      </c>
      <c r="AM232" s="19">
        <f>INDEX('Team forecast'!$M$3:$AU$22,MATCH($B232,'Team forecast'!$B$3:$B$22,0),MATCH(AM$1,'Team forecast'!$M$2:$AU$2,0))</f>
        <v>0</v>
      </c>
      <c r="AN232" s="19">
        <f>INDEX('Team forecast'!$M$3:$AU$22,MATCH($B232,'Team forecast'!$B$3:$B$22,0),MATCH(AN$1,'Team forecast'!$M$2:$AU$2,0))</f>
        <v>0</v>
      </c>
      <c r="AO232" s="19">
        <f>INDEX('Team forecast'!$M$3:$AU$22,MATCH($B232,'Team forecast'!$B$3:$B$22,0),MATCH(AO$1,'Team forecast'!$M$2:$AU$2,0))</f>
        <v>0</v>
      </c>
      <c r="AP232" s="19">
        <f>INDEX('Team forecast'!$M$3:$AU$22,MATCH($B232,'Team forecast'!$B$3:$B$22,0),MATCH(AP$1,'Team forecast'!$M$2:$AU$2,0))</f>
        <v>0</v>
      </c>
      <c r="AQ232" s="5">
        <f t="shared" si="228"/>
        <v>7000</v>
      </c>
      <c r="AR232" s="5">
        <f>INDEX('Team forecast'!$M$3:$AU$22,MATCH($B232,'Team forecast'!$B$3:$B$22,0),MATCH(AR$1,'Team forecast'!$M$2:$AU$2,0))*IF($Y232&gt;0,25000,0)</f>
        <v>0</v>
      </c>
      <c r="AS232" s="5">
        <f>INDEX('Team forecast'!$M$3:$AU$22,MATCH($B232,'Team forecast'!$B$3:$B$22,0),MATCH(AS$1,'Team forecast'!$M$2:$AU$2,0))*IF($Y232&gt;0,5000,0)</f>
        <v>0</v>
      </c>
      <c r="AT232" s="5">
        <f>INDEX('Team forecast'!$M$3:$AU$22,MATCH($B232,'Team forecast'!$B$3:$B$22,0),MATCH(AT$1,'Team forecast'!$M$2:$AU$2,0))*IF($Y232&gt;0,-15000,0)</f>
        <v>0</v>
      </c>
      <c r="AU232" s="5">
        <f t="shared" si="229"/>
        <v>0</v>
      </c>
      <c r="AV232" s="5">
        <f t="shared" si="230"/>
        <v>0</v>
      </c>
      <c r="AW232" s="5">
        <f t="shared" si="231"/>
        <v>0</v>
      </c>
      <c r="AX232" s="5">
        <f t="shared" si="232"/>
        <v>0</v>
      </c>
      <c r="AY232" s="5">
        <f t="shared" si="233"/>
        <v>0</v>
      </c>
      <c r="AZ232" s="5">
        <f t="shared" si="234"/>
        <v>-9200</v>
      </c>
      <c r="BA232" s="5">
        <f t="shared" si="235"/>
        <v>0</v>
      </c>
      <c r="BB232" s="5">
        <f t="shared" si="236"/>
        <v>0</v>
      </c>
      <c r="BC232" s="5">
        <f t="shared" si="237"/>
        <v>0</v>
      </c>
      <c r="BD232" s="5">
        <f>IFERROR(SUM(AR232:BC232),0)*((Cockpit!$C$3)^1)</f>
        <v>-6440</v>
      </c>
      <c r="BE232" s="19">
        <f>INDEX('Team forecast'!$M$3:$AU$22,MATCH($B232,'Team forecast'!$B$3:$B$22,0),MATCH(BE$1,'Team forecast'!$M$2:$AU$2,0))</f>
        <v>0</v>
      </c>
      <c r="BF232" s="19">
        <f>INDEX('Team forecast'!$M$3:$AU$22,MATCH($B232,'Team forecast'!$B$3:$B$22,0),MATCH(BF$1,'Team forecast'!$M$2:$AU$2,0))</f>
        <v>0</v>
      </c>
      <c r="BG232" s="19">
        <f>INDEX('Team forecast'!$M$3:$AU$22,MATCH($B232,'Team forecast'!$B$3:$B$22,0),MATCH(BG$1,'Team forecast'!$M$2:$AU$2,0))</f>
        <v>0</v>
      </c>
      <c r="BH232" s="19">
        <f>INDEX('Team forecast'!$M$3:$AU$22,MATCH($B232,'Team forecast'!$B$3:$B$22,0),MATCH(BH$1,'Team forecast'!$M$2:$AU$2,0))</f>
        <v>0</v>
      </c>
      <c r="BI232" s="5">
        <f t="shared" si="238"/>
        <v>7000</v>
      </c>
      <c r="BJ232" s="5">
        <f>INDEX('Team forecast'!$M$3:$AU$22,MATCH($B232,'Team forecast'!$B$3:$B$22,0),MATCH(BJ$1,'Team forecast'!$M$2:$AU$2,0))*IF($Y232&gt;0,25000,0)</f>
        <v>0</v>
      </c>
      <c r="BK232" s="5">
        <f>INDEX('Team forecast'!$M$3:$AU$22,MATCH($B232,'Team forecast'!$B$3:$B$22,0),MATCH(BK$1,'Team forecast'!$M$2:$AU$2,0))*IF($Y232&gt;0,5000,0)</f>
        <v>0</v>
      </c>
      <c r="BL232" s="5">
        <f>INDEX('Team forecast'!$M$3:$AU$22,MATCH($B232,'Team forecast'!$B$3:$B$22,0),MATCH(BL$1,'Team forecast'!$M$2:$AU$2,0))*IF($Y232&gt;0,-15000,0)</f>
        <v>0</v>
      </c>
      <c r="BM232" s="5">
        <f t="shared" si="239"/>
        <v>0</v>
      </c>
      <c r="BN232" s="5">
        <f t="shared" si="240"/>
        <v>0</v>
      </c>
      <c r="BO232" s="5">
        <f t="shared" si="241"/>
        <v>0</v>
      </c>
      <c r="BP232" s="5">
        <f t="shared" si="242"/>
        <v>0</v>
      </c>
      <c r="BQ232" s="5">
        <f t="shared" si="243"/>
        <v>0</v>
      </c>
      <c r="BR232" s="5">
        <f t="shared" si="244"/>
        <v>-9200</v>
      </c>
      <c r="BS232" s="5">
        <f t="shared" si="245"/>
        <v>0</v>
      </c>
      <c r="BT232" s="5">
        <f t="shared" si="246"/>
        <v>0</v>
      </c>
      <c r="BU232" s="5">
        <f t="shared" si="247"/>
        <v>0</v>
      </c>
      <c r="BV232" s="5">
        <f>IFERROR(SUM(BJ232:BU232),0)*((Cockpit!$C$3)^2)</f>
        <v>-4507.9999999999991</v>
      </c>
      <c r="BW232" s="19">
        <f>INDEX('Team forecast'!$M$3:$AU$22,MATCH($B232,'Team forecast'!$B$3:$B$22,0),MATCH(BW$1,'Team forecast'!$M$2:$AU$2,0))</f>
        <v>0</v>
      </c>
      <c r="BX232" s="19">
        <f>INDEX('Team forecast'!$M$3:$AU$22,MATCH($B232,'Team forecast'!$B$3:$B$22,0),MATCH(BX$1,'Team forecast'!$M$2:$AU$2,0))</f>
        <v>0</v>
      </c>
      <c r="BY232" s="19">
        <f>INDEX('Team forecast'!$M$3:$AU$22,MATCH($B232,'Team forecast'!$B$3:$B$22,0),MATCH(BY$1,'Team forecast'!$M$2:$AU$2,0))</f>
        <v>0</v>
      </c>
      <c r="BZ232" s="19">
        <f>INDEX('Team forecast'!$M$3:$AU$22,MATCH($B232,'Team forecast'!$B$3:$B$22,0),MATCH(BZ$1,'Team forecast'!$M$2:$AU$2,0))</f>
        <v>0</v>
      </c>
      <c r="CA232" s="5">
        <f t="shared" si="248"/>
        <v>7000</v>
      </c>
      <c r="CB232" s="5">
        <f>INDEX('Team forecast'!$M$3:$AU$22,MATCH($B232,'Team forecast'!$B$3:$B$22,0),MATCH(CB$1,'Team forecast'!$M$2:$AU$2,0))*IF($Y232&gt;0,25000,0)</f>
        <v>0</v>
      </c>
      <c r="CC232" s="5">
        <f>INDEX('Team forecast'!$M$3:$AU$22,MATCH($B232,'Team forecast'!$B$3:$B$22,0),MATCH(CC$1,'Team forecast'!$M$2:$AU$2,0))*IF($Y232&gt;0,5000,0)</f>
        <v>0</v>
      </c>
      <c r="CD232" s="5">
        <f>INDEX('Team forecast'!$M$3:$AU$22,MATCH($B232,'Team forecast'!$B$3:$B$22,0),MATCH(CD$1,'Team forecast'!$M$2:$AU$2,0))*IF($Y232&gt;0,-15000,0)</f>
        <v>0</v>
      </c>
      <c r="CE232" s="5">
        <f t="shared" si="249"/>
        <v>0</v>
      </c>
      <c r="CF232" s="5">
        <f t="shared" si="250"/>
        <v>0</v>
      </c>
      <c r="CG232" s="5">
        <f t="shared" si="251"/>
        <v>0</v>
      </c>
      <c r="CH232" s="5">
        <f t="shared" si="252"/>
        <v>0</v>
      </c>
      <c r="CI232" s="5">
        <f t="shared" si="253"/>
        <v>0</v>
      </c>
      <c r="CJ232" s="5">
        <f t="shared" si="254"/>
        <v>-9200</v>
      </c>
      <c r="CK232" s="5">
        <f t="shared" si="255"/>
        <v>0</v>
      </c>
      <c r="CL232" s="5">
        <f t="shared" si="256"/>
        <v>0</v>
      </c>
      <c r="CM232" s="5">
        <f t="shared" si="257"/>
        <v>0</v>
      </c>
      <c r="CN232" s="5">
        <f>IFERROR(SUM(CB232:CM232),0)*((Cockpit!$C$3)^3)</f>
        <v>-3155.5999999999995</v>
      </c>
      <c r="CO232" s="19">
        <f>INDEX('Team forecast'!$M$3:$AU$22,MATCH($B232,'Team forecast'!$B$3:$B$22,0),MATCH(CO$1,'Team forecast'!$M$2:$AU$2,0))</f>
        <v>0</v>
      </c>
      <c r="CP232" s="19">
        <f>INDEX('Team forecast'!$M$3:$AU$22,MATCH($B232,'Team forecast'!$B$3:$B$22,0),MATCH(CP$1,'Team forecast'!$M$2:$AU$2,0))</f>
        <v>0</v>
      </c>
      <c r="CQ232" s="19">
        <f>INDEX('Team forecast'!$M$3:$AU$22,MATCH($B232,'Team forecast'!$B$3:$B$22,0),MATCH(CQ$1,'Team forecast'!$M$2:$AU$2,0))</f>
        <v>0</v>
      </c>
      <c r="CR232" s="19">
        <f>INDEX('Team forecast'!$M$3:$AU$22,MATCH($B232,'Team forecast'!$B$3:$B$22,0),MATCH(CR$1,'Team forecast'!$M$2:$AU$2,0))</f>
        <v>0</v>
      </c>
      <c r="CS232" s="5">
        <f t="shared" si="258"/>
        <v>7000</v>
      </c>
      <c r="CT232" s="5">
        <f>INDEX('Team forecast'!$M$3:$AU$22,MATCH($B232,'Team forecast'!$B$3:$B$22,0),MATCH(CT$1,'Team forecast'!$M$2:$AU$2,0))*IF($Y232&gt;0,25000,0)</f>
        <v>0</v>
      </c>
      <c r="CU232" s="5">
        <f>INDEX('Team forecast'!$M$3:$AU$22,MATCH($B232,'Team forecast'!$B$3:$B$22,0),MATCH(CU$1,'Team forecast'!$M$2:$AU$2,0))*IF($Y232&gt;0,5000,0)</f>
        <v>0</v>
      </c>
      <c r="CV232" s="5">
        <f>INDEX('Team forecast'!$M$3:$AU$22,MATCH($B232,'Team forecast'!$B$3:$B$22,0),MATCH(CV$1,'Team forecast'!$M$2:$AU$2,0))*IF($Y232&gt;0,-15000,0)</f>
        <v>0</v>
      </c>
      <c r="CW232" s="5">
        <f t="shared" si="259"/>
        <v>0</v>
      </c>
      <c r="CX232" s="5">
        <f t="shared" si="260"/>
        <v>0</v>
      </c>
      <c r="CY232" s="5">
        <f t="shared" si="261"/>
        <v>0</v>
      </c>
      <c r="CZ232" s="5">
        <f t="shared" si="262"/>
        <v>0</v>
      </c>
      <c r="DA232" s="5">
        <f t="shared" si="263"/>
        <v>0</v>
      </c>
      <c r="DB232" s="5">
        <f t="shared" si="264"/>
        <v>-9200</v>
      </c>
      <c r="DC232" s="5">
        <f t="shared" si="265"/>
        <v>0</v>
      </c>
      <c r="DD232" s="5">
        <f t="shared" si="266"/>
        <v>0</v>
      </c>
      <c r="DE232" s="5">
        <f t="shared" si="267"/>
        <v>0</v>
      </c>
      <c r="DF232" s="5">
        <f>IFERROR(SUM(CT232:DE232),0)*((Cockpit!$C$3)^4)</f>
        <v>-2208.9199999999992</v>
      </c>
      <c r="DG232" s="19">
        <f>INDEX('Team forecast'!$M$3:$AU$22,MATCH($B232,'Team forecast'!$B$3:$B$22,0),MATCH(DG$1,'Team forecast'!$M$2:$AU$2,0))</f>
        <v>0</v>
      </c>
      <c r="DH232" s="19">
        <f>INDEX('Team forecast'!$M$3:$AU$22,MATCH($B232,'Team forecast'!$B$3:$B$22,0),MATCH(DH$1,'Team forecast'!$M$2:$AU$2,0))</f>
        <v>0</v>
      </c>
      <c r="DI232" s="19">
        <f>INDEX('Team forecast'!$M$3:$AU$22,MATCH($B232,'Team forecast'!$B$3:$B$22,0),MATCH(DI$1,'Team forecast'!$M$2:$AU$2,0))</f>
        <v>0</v>
      </c>
      <c r="DJ232" s="19">
        <f>INDEX('Team forecast'!$M$3:$AU$22,MATCH($B232,'Team forecast'!$B$3:$B$22,0),MATCH(DJ$1,'Team forecast'!$M$2:$AU$2,0))</f>
        <v>0</v>
      </c>
      <c r="DK232" s="5">
        <f t="shared" si="268"/>
        <v>7000</v>
      </c>
      <c r="DL232" s="5">
        <f>INDEX('Team forecast'!$M$3:$AU$22,MATCH($B232,'Team forecast'!$B$3:$B$22,0),MATCH(DL$1,'Team forecast'!$M$2:$AU$2,0))*IF($Y232&gt;0,25000,0)</f>
        <v>0</v>
      </c>
      <c r="DM232" s="5">
        <f>INDEX('Team forecast'!$M$3:$AU$22,MATCH($B232,'Team forecast'!$B$3:$B$22,0),MATCH(DM$1,'Team forecast'!$M$2:$AU$2,0))*IF($Y232&gt;0,5000,0)</f>
        <v>0</v>
      </c>
      <c r="DN232" s="5">
        <f>INDEX('Team forecast'!$M$3:$AU$22,MATCH($B232,'Team forecast'!$B$3:$B$22,0),MATCH(DN$1,'Team forecast'!$M$2:$AU$2,0))*IF($Y232&gt;0,-15000,0)</f>
        <v>0</v>
      </c>
      <c r="DO232" s="5">
        <f t="shared" si="269"/>
        <v>0</v>
      </c>
      <c r="DP232" s="5">
        <f t="shared" si="270"/>
        <v>0</v>
      </c>
      <c r="DQ232" s="5">
        <f t="shared" si="271"/>
        <v>0</v>
      </c>
      <c r="DR232" s="5">
        <f t="shared" si="272"/>
        <v>0</v>
      </c>
      <c r="DS232" s="5">
        <f t="shared" si="273"/>
        <v>0</v>
      </c>
      <c r="DT232" s="5">
        <f t="shared" si="274"/>
        <v>-9200</v>
      </c>
      <c r="DU232" s="5">
        <f t="shared" si="275"/>
        <v>0</v>
      </c>
      <c r="DV232" s="5">
        <f t="shared" si="276"/>
        <v>0</v>
      </c>
      <c r="DW232" s="5">
        <f t="shared" si="277"/>
        <v>0</v>
      </c>
      <c r="DX232" s="5">
        <f>IFERROR(SUM(DL232:DW232),0)*((Cockpit!$C$3)^5)</f>
        <v>-1546.2439999999995</v>
      </c>
      <c r="DY232" s="5">
        <f t="shared" si="278"/>
        <v>6301.7098562091542</v>
      </c>
      <c r="DZ232" s="5" t="str">
        <f>IF(ISERROR(MATCH(A232,'Current squad'!B:B,0)),"No","Yes")</f>
        <v>No</v>
      </c>
      <c r="EA232" s="5" cm="1">
        <f t="array" ref="EA232">IFERROR(_xlfn.IFS(DZ232="Yes",0,DZ232="No",H232*1%),999999)</f>
        <v>41210</v>
      </c>
      <c r="EB232" s="5">
        <f t="shared" si="220"/>
        <v>4162210</v>
      </c>
      <c r="EC232" s="5">
        <f t="shared" si="279"/>
        <v>-34908.290143790844</v>
      </c>
      <c r="ED232" s="1">
        <f t="shared" si="221"/>
        <v>-8.4708299305486148E-3</v>
      </c>
      <c r="EE232" s="5">
        <f>RANK(EC232,$EC$2:$EC$572)+COUNTIF($EC$2:EC232,EC232)-1</f>
        <v>371</v>
      </c>
      <c r="EF232" s="4">
        <f>RANK(ED232,$ED$2:$ED$572)+COUNTIF($ED$2:ED232,ED232)-1</f>
        <v>177</v>
      </c>
    </row>
    <row r="233" spans="1:136" x14ac:dyDescent="0.3">
      <c r="A233" t="str">
        <f>IF(Holdet.dk!A233&lt;&gt;"",Holdet.dk!A233,"")</f>
        <v>Femi Seriki</v>
      </c>
      <c r="B233" t="str">
        <f>INDEX(Holdet.dk!B:B,MATCH($A233,Holdet.dk!$A:$A,0))</f>
        <v>Sheffield United</v>
      </c>
      <c r="C233" t="str">
        <f>INDEX(Holdet.dk!C:C,MATCH($A233,Holdet.dk!$A:$A,0))</f>
        <v>Midfield</v>
      </c>
      <c r="D233" t="str">
        <f>INDEX(Holdet.dk!D:D,MATCH($A233,Holdet.dk!$A:$A,0))</f>
        <v>1.992.000</v>
      </c>
      <c r="E233" s="1">
        <f>IFERROR(_xlfn.NUMBERVALUE(INDEX(Holdet.dk!$E:$E,MATCH($A233,Holdet.dk!$A:$A,0)),","),0)</f>
        <v>0</v>
      </c>
      <c r="F233" t="e">
        <f>IF(INDEX(Lookup!H:H,MATCH('Master data'!A233,Lookup!G:G,0))=0,A233,INDEX(Lookup!H:H,MATCH('Master data'!A233,Lookup!G:G,0)))</f>
        <v>#N/A</v>
      </c>
      <c r="G233" t="str">
        <f>IFERROR(INDEX(Lookup!B:B,MATCH(INDEX(Rotowire!C:C,MATCH(F233,Rotowire!A:A,0)),Lookup!D:D,0)),"")</f>
        <v/>
      </c>
      <c r="H233" s="5">
        <f t="shared" si="212"/>
        <v>1992000</v>
      </c>
      <c r="I233" s="19">
        <f>IFERROR(INDEX('Team forecast'!$G$3:$I$22,MATCH($B233,'Team forecast'!$B$3:$B$22,0),MATCH(I$1,'Team forecast'!$G$2:$I$2,0)),0)</f>
        <v>0.79999999999999993</v>
      </c>
      <c r="J233" s="19">
        <f>IFERROR(INDEX('Team forecast'!$G$3:$I$22,MATCH($B233,'Team forecast'!$B$3:$B$22,0),MATCH(J$1,'Team forecast'!$G$2:$I$2,0)),0)</f>
        <v>0.86842105263157876</v>
      </c>
      <c r="K233" s="19">
        <f>IFERROR(INDEX('Team forecast'!$G$3:$I$22,MATCH($B233,'Team forecast'!$B$3:$B$22,0),MATCH(K$1,'Team forecast'!$G$2:$I$2,0)),0)</f>
        <v>1.2720728665040493</v>
      </c>
      <c r="L233">
        <f>SUMIFS(Rotowire!E:E,Rotowire!$A:$A,'Master data'!$F233)</f>
        <v>0</v>
      </c>
      <c r="M233" s="2">
        <f>SUMIFS(Rotowire!F:F,Rotowire!$A:$A,'Master data'!$F233)*I233</f>
        <v>0</v>
      </c>
      <c r="N233" s="2">
        <f>SUMIFS(Rotowire!G:G,Rotowire!$A:$A,'Master data'!$F233)*I233</f>
        <v>0</v>
      </c>
      <c r="O233" s="2">
        <f>SUMIFS(Rotowire!I:I,Rotowire!$A:$A,'Master data'!$F233)*I233</f>
        <v>0</v>
      </c>
      <c r="P233" s="2">
        <f>SUMIFS(Rotowire!W:W,Rotowire!$A:$A,'Master data'!$F233)*K233</f>
        <v>0</v>
      </c>
      <c r="Q233" s="2">
        <f>SUMIFS(Rotowire!Y:Y,Rotowire!$A:$A,'Master data'!$F233)*J233</f>
        <v>0</v>
      </c>
      <c r="R233" s="2">
        <f>SUMIFS(Rotowire!AB:AB,Rotowire!$A:$A,'Master data'!$F233)</f>
        <v>0</v>
      </c>
      <c r="S233" s="2">
        <f>SUMIFS(Rotowire!AC:AC,Rotowire!$A:$A,'Master data'!$F233)</f>
        <v>0</v>
      </c>
      <c r="T233" s="2">
        <f>INDEX('Team forecast'!D$3:D$22,MATCH($B233,'Team forecast'!$B$3:$B$22,0))</f>
        <v>1.1599999999999999</v>
      </c>
      <c r="U233" s="2">
        <f>INDEX('Team forecast'!E$3:E$22,MATCH($B233,'Team forecast'!$B$3:$B$22,0))</f>
        <v>1.32</v>
      </c>
      <c r="V233" s="2">
        <f>INDEX('Team forecast'!J$3:J$22,MATCH($B233,'Team forecast'!$B$3:$B$22,0))</f>
        <v>0.32490000000000002</v>
      </c>
      <c r="W233" s="2">
        <f>INDEX('Team forecast'!K$3:K$22,MATCH($B233,'Team forecast'!$B$3:$B$22,0))</f>
        <v>0.27700000000000002</v>
      </c>
      <c r="X233" s="2">
        <f>INDEX('Team forecast'!L$3:L$22,MATCH($B233,'Team forecast'!$B$3:$B$22,0))</f>
        <v>0.39810000000000001</v>
      </c>
      <c r="Y233" s="5">
        <f t="shared" si="213"/>
        <v>-5000</v>
      </c>
      <c r="Z233" s="5">
        <f t="shared" si="214"/>
        <v>0</v>
      </c>
      <c r="AA233" s="5">
        <f t="shared" si="215"/>
        <v>0</v>
      </c>
      <c r="AB233" s="5">
        <f t="shared" si="216"/>
        <v>0</v>
      </c>
      <c r="AC233" s="5">
        <f t="shared" si="217"/>
        <v>0</v>
      </c>
      <c r="AD233" s="5">
        <f t="shared" si="222"/>
        <v>0</v>
      </c>
      <c r="AE233" s="5">
        <f t="shared" si="223"/>
        <v>0</v>
      </c>
      <c r="AF233" s="5">
        <f t="shared" si="218"/>
        <v>0</v>
      </c>
      <c r="AG233" s="5">
        <f t="shared" si="219"/>
        <v>0</v>
      </c>
      <c r="AH233" s="5">
        <f t="shared" si="224"/>
        <v>0</v>
      </c>
      <c r="AI233" s="5">
        <f t="shared" si="225"/>
        <v>0</v>
      </c>
      <c r="AJ233" s="5">
        <f t="shared" si="226"/>
        <v>0</v>
      </c>
      <c r="AK233" s="5">
        <f t="shared" si="227"/>
        <v>0</v>
      </c>
      <c r="AL233" s="5">
        <f>IFERROR(SUM(Y233:AK233),-5000)*((Cockpit!$C$3)^0)</f>
        <v>-5000</v>
      </c>
      <c r="AM233" s="19">
        <f>INDEX('Team forecast'!$M$3:$AU$22,MATCH($B233,'Team forecast'!$B$3:$B$22,0),MATCH(AM$1,'Team forecast'!$M$2:$AU$2,0))</f>
        <v>0</v>
      </c>
      <c r="AN233" s="19">
        <f>INDEX('Team forecast'!$M$3:$AU$22,MATCH($B233,'Team forecast'!$B$3:$B$22,0),MATCH(AN$1,'Team forecast'!$M$2:$AU$2,0))</f>
        <v>0</v>
      </c>
      <c r="AO233" s="19">
        <f>INDEX('Team forecast'!$M$3:$AU$22,MATCH($B233,'Team forecast'!$B$3:$B$22,0),MATCH(AO$1,'Team forecast'!$M$2:$AU$2,0))</f>
        <v>0</v>
      </c>
      <c r="AP233" s="19">
        <f>INDEX('Team forecast'!$M$3:$AU$22,MATCH($B233,'Team forecast'!$B$3:$B$22,0),MATCH(AP$1,'Team forecast'!$M$2:$AU$2,0))</f>
        <v>0</v>
      </c>
      <c r="AQ233" s="5">
        <f t="shared" si="228"/>
        <v>-5000</v>
      </c>
      <c r="AR233" s="5">
        <f>INDEX('Team forecast'!$M$3:$AU$22,MATCH($B233,'Team forecast'!$B$3:$B$22,0),MATCH(AR$1,'Team forecast'!$M$2:$AU$2,0))*IF($Y233&gt;0,25000,0)</f>
        <v>0</v>
      </c>
      <c r="AS233" s="5">
        <f>INDEX('Team forecast'!$M$3:$AU$22,MATCH($B233,'Team forecast'!$B$3:$B$22,0),MATCH(AS$1,'Team forecast'!$M$2:$AU$2,0))*IF($Y233&gt;0,5000,0)</f>
        <v>0</v>
      </c>
      <c r="AT233" s="5">
        <f>INDEX('Team forecast'!$M$3:$AU$22,MATCH($B233,'Team forecast'!$B$3:$B$22,0),MATCH(AT$1,'Team forecast'!$M$2:$AU$2,0))*IF($Y233&gt;0,-15000,0)</f>
        <v>0</v>
      </c>
      <c r="AU233" s="5">
        <f t="shared" si="229"/>
        <v>0</v>
      </c>
      <c r="AV233" s="5">
        <f t="shared" si="230"/>
        <v>0</v>
      </c>
      <c r="AW233" s="5">
        <f t="shared" si="231"/>
        <v>0</v>
      </c>
      <c r="AX233" s="5">
        <f t="shared" si="232"/>
        <v>0</v>
      </c>
      <c r="AY233" s="5">
        <f t="shared" si="233"/>
        <v>0</v>
      </c>
      <c r="AZ233" s="5">
        <f t="shared" si="234"/>
        <v>0</v>
      </c>
      <c r="BA233" s="5">
        <f t="shared" si="235"/>
        <v>0</v>
      </c>
      <c r="BB233" s="5">
        <f t="shared" si="236"/>
        <v>0</v>
      </c>
      <c r="BC233" s="5">
        <f t="shared" si="237"/>
        <v>0</v>
      </c>
      <c r="BD233" s="5">
        <f>IFERROR(SUM(AR233:BC233),0)*((Cockpit!$C$3)^1)</f>
        <v>0</v>
      </c>
      <c r="BE233" s="19">
        <f>INDEX('Team forecast'!$M$3:$AU$22,MATCH($B233,'Team forecast'!$B$3:$B$22,0),MATCH(BE$1,'Team forecast'!$M$2:$AU$2,0))</f>
        <v>0</v>
      </c>
      <c r="BF233" s="19">
        <f>INDEX('Team forecast'!$M$3:$AU$22,MATCH($B233,'Team forecast'!$B$3:$B$22,0),MATCH(BF$1,'Team forecast'!$M$2:$AU$2,0))</f>
        <v>0</v>
      </c>
      <c r="BG233" s="19">
        <f>INDEX('Team forecast'!$M$3:$AU$22,MATCH($B233,'Team forecast'!$B$3:$B$22,0),MATCH(BG$1,'Team forecast'!$M$2:$AU$2,0))</f>
        <v>0</v>
      </c>
      <c r="BH233" s="19">
        <f>INDEX('Team forecast'!$M$3:$AU$22,MATCH($B233,'Team forecast'!$B$3:$B$22,0),MATCH(BH$1,'Team forecast'!$M$2:$AU$2,0))</f>
        <v>0</v>
      </c>
      <c r="BI233" s="5">
        <f t="shared" si="238"/>
        <v>-5000</v>
      </c>
      <c r="BJ233" s="5">
        <f>INDEX('Team forecast'!$M$3:$AU$22,MATCH($B233,'Team forecast'!$B$3:$B$22,0),MATCH(BJ$1,'Team forecast'!$M$2:$AU$2,0))*IF($Y233&gt;0,25000,0)</f>
        <v>0</v>
      </c>
      <c r="BK233" s="5">
        <f>INDEX('Team forecast'!$M$3:$AU$22,MATCH($B233,'Team forecast'!$B$3:$B$22,0),MATCH(BK$1,'Team forecast'!$M$2:$AU$2,0))*IF($Y233&gt;0,5000,0)</f>
        <v>0</v>
      </c>
      <c r="BL233" s="5">
        <f>INDEX('Team forecast'!$M$3:$AU$22,MATCH($B233,'Team forecast'!$B$3:$B$22,0),MATCH(BL$1,'Team forecast'!$M$2:$AU$2,0))*IF($Y233&gt;0,-15000,0)</f>
        <v>0</v>
      </c>
      <c r="BM233" s="5">
        <f t="shared" si="239"/>
        <v>0</v>
      </c>
      <c r="BN233" s="5">
        <f t="shared" si="240"/>
        <v>0</v>
      </c>
      <c r="BO233" s="5">
        <f t="shared" si="241"/>
        <v>0</v>
      </c>
      <c r="BP233" s="5">
        <f t="shared" si="242"/>
        <v>0</v>
      </c>
      <c r="BQ233" s="5">
        <f t="shared" si="243"/>
        <v>0</v>
      </c>
      <c r="BR233" s="5">
        <f t="shared" si="244"/>
        <v>0</v>
      </c>
      <c r="BS233" s="5">
        <f t="shared" si="245"/>
        <v>0</v>
      </c>
      <c r="BT233" s="5">
        <f t="shared" si="246"/>
        <v>0</v>
      </c>
      <c r="BU233" s="5">
        <f t="shared" si="247"/>
        <v>0</v>
      </c>
      <c r="BV233" s="5">
        <f>IFERROR(SUM(BJ233:BU233),0)*((Cockpit!$C$3)^2)</f>
        <v>0</v>
      </c>
      <c r="BW233" s="19">
        <f>INDEX('Team forecast'!$M$3:$AU$22,MATCH($B233,'Team forecast'!$B$3:$B$22,0),MATCH(BW$1,'Team forecast'!$M$2:$AU$2,0))</f>
        <v>0</v>
      </c>
      <c r="BX233" s="19">
        <f>INDEX('Team forecast'!$M$3:$AU$22,MATCH($B233,'Team forecast'!$B$3:$B$22,0),MATCH(BX$1,'Team forecast'!$M$2:$AU$2,0))</f>
        <v>0</v>
      </c>
      <c r="BY233" s="19">
        <f>INDEX('Team forecast'!$M$3:$AU$22,MATCH($B233,'Team forecast'!$B$3:$B$22,0),MATCH(BY$1,'Team forecast'!$M$2:$AU$2,0))</f>
        <v>0</v>
      </c>
      <c r="BZ233" s="19">
        <f>INDEX('Team forecast'!$M$3:$AU$22,MATCH($B233,'Team forecast'!$B$3:$B$22,0),MATCH(BZ$1,'Team forecast'!$M$2:$AU$2,0))</f>
        <v>0</v>
      </c>
      <c r="CA233" s="5">
        <f t="shared" si="248"/>
        <v>-5000</v>
      </c>
      <c r="CB233" s="5">
        <f>INDEX('Team forecast'!$M$3:$AU$22,MATCH($B233,'Team forecast'!$B$3:$B$22,0),MATCH(CB$1,'Team forecast'!$M$2:$AU$2,0))*IF($Y233&gt;0,25000,0)</f>
        <v>0</v>
      </c>
      <c r="CC233" s="5">
        <f>INDEX('Team forecast'!$M$3:$AU$22,MATCH($B233,'Team forecast'!$B$3:$B$22,0),MATCH(CC$1,'Team forecast'!$M$2:$AU$2,0))*IF($Y233&gt;0,5000,0)</f>
        <v>0</v>
      </c>
      <c r="CD233" s="5">
        <f>INDEX('Team forecast'!$M$3:$AU$22,MATCH($B233,'Team forecast'!$B$3:$B$22,0),MATCH(CD$1,'Team forecast'!$M$2:$AU$2,0))*IF($Y233&gt;0,-15000,0)</f>
        <v>0</v>
      </c>
      <c r="CE233" s="5">
        <f t="shared" si="249"/>
        <v>0</v>
      </c>
      <c r="CF233" s="5">
        <f t="shared" si="250"/>
        <v>0</v>
      </c>
      <c r="CG233" s="5">
        <f t="shared" si="251"/>
        <v>0</v>
      </c>
      <c r="CH233" s="5">
        <f t="shared" si="252"/>
        <v>0</v>
      </c>
      <c r="CI233" s="5">
        <f t="shared" si="253"/>
        <v>0</v>
      </c>
      <c r="CJ233" s="5">
        <f t="shared" si="254"/>
        <v>0</v>
      </c>
      <c r="CK233" s="5">
        <f t="shared" si="255"/>
        <v>0</v>
      </c>
      <c r="CL233" s="5">
        <f t="shared" si="256"/>
        <v>0</v>
      </c>
      <c r="CM233" s="5">
        <f t="shared" si="257"/>
        <v>0</v>
      </c>
      <c r="CN233" s="5">
        <f>IFERROR(SUM(CB233:CM233),0)*((Cockpit!$C$3)^3)</f>
        <v>0</v>
      </c>
      <c r="CO233" s="19">
        <f>INDEX('Team forecast'!$M$3:$AU$22,MATCH($B233,'Team forecast'!$B$3:$B$22,0),MATCH(CO$1,'Team forecast'!$M$2:$AU$2,0))</f>
        <v>0</v>
      </c>
      <c r="CP233" s="19">
        <f>INDEX('Team forecast'!$M$3:$AU$22,MATCH($B233,'Team forecast'!$B$3:$B$22,0),MATCH(CP$1,'Team forecast'!$M$2:$AU$2,0))</f>
        <v>0</v>
      </c>
      <c r="CQ233" s="19">
        <f>INDEX('Team forecast'!$M$3:$AU$22,MATCH($B233,'Team forecast'!$B$3:$B$22,0),MATCH(CQ$1,'Team forecast'!$M$2:$AU$2,0))</f>
        <v>0</v>
      </c>
      <c r="CR233" s="19">
        <f>INDEX('Team forecast'!$M$3:$AU$22,MATCH($B233,'Team forecast'!$B$3:$B$22,0),MATCH(CR$1,'Team forecast'!$M$2:$AU$2,0))</f>
        <v>0</v>
      </c>
      <c r="CS233" s="5">
        <f t="shared" si="258"/>
        <v>-5000</v>
      </c>
      <c r="CT233" s="5">
        <f>INDEX('Team forecast'!$M$3:$AU$22,MATCH($B233,'Team forecast'!$B$3:$B$22,0),MATCH(CT$1,'Team forecast'!$M$2:$AU$2,0))*IF($Y233&gt;0,25000,0)</f>
        <v>0</v>
      </c>
      <c r="CU233" s="5">
        <f>INDEX('Team forecast'!$M$3:$AU$22,MATCH($B233,'Team forecast'!$B$3:$B$22,0),MATCH(CU$1,'Team forecast'!$M$2:$AU$2,0))*IF($Y233&gt;0,5000,0)</f>
        <v>0</v>
      </c>
      <c r="CV233" s="5">
        <f>INDEX('Team forecast'!$M$3:$AU$22,MATCH($B233,'Team forecast'!$B$3:$B$22,0),MATCH(CV$1,'Team forecast'!$M$2:$AU$2,0))*IF($Y233&gt;0,-15000,0)</f>
        <v>0</v>
      </c>
      <c r="CW233" s="5">
        <f t="shared" si="259"/>
        <v>0</v>
      </c>
      <c r="CX233" s="5">
        <f t="shared" si="260"/>
        <v>0</v>
      </c>
      <c r="CY233" s="5">
        <f t="shared" si="261"/>
        <v>0</v>
      </c>
      <c r="CZ233" s="5">
        <f t="shared" si="262"/>
        <v>0</v>
      </c>
      <c r="DA233" s="5">
        <f t="shared" si="263"/>
        <v>0</v>
      </c>
      <c r="DB233" s="5">
        <f t="shared" si="264"/>
        <v>0</v>
      </c>
      <c r="DC233" s="5">
        <f t="shared" si="265"/>
        <v>0</v>
      </c>
      <c r="DD233" s="5">
        <f t="shared" si="266"/>
        <v>0</v>
      </c>
      <c r="DE233" s="5">
        <f t="shared" si="267"/>
        <v>0</v>
      </c>
      <c r="DF233" s="5">
        <f>IFERROR(SUM(CT233:DE233),0)*((Cockpit!$C$3)^4)</f>
        <v>0</v>
      </c>
      <c r="DG233" s="19">
        <f>INDEX('Team forecast'!$M$3:$AU$22,MATCH($B233,'Team forecast'!$B$3:$B$22,0),MATCH(DG$1,'Team forecast'!$M$2:$AU$2,0))</f>
        <v>0</v>
      </c>
      <c r="DH233" s="19">
        <f>INDEX('Team forecast'!$M$3:$AU$22,MATCH($B233,'Team forecast'!$B$3:$B$22,0),MATCH(DH$1,'Team forecast'!$M$2:$AU$2,0))</f>
        <v>0</v>
      </c>
      <c r="DI233" s="19">
        <f>INDEX('Team forecast'!$M$3:$AU$22,MATCH($B233,'Team forecast'!$B$3:$B$22,0),MATCH(DI$1,'Team forecast'!$M$2:$AU$2,0))</f>
        <v>0</v>
      </c>
      <c r="DJ233" s="19">
        <f>INDEX('Team forecast'!$M$3:$AU$22,MATCH($B233,'Team forecast'!$B$3:$B$22,0),MATCH(DJ$1,'Team forecast'!$M$2:$AU$2,0))</f>
        <v>0</v>
      </c>
      <c r="DK233" s="5">
        <f t="shared" si="268"/>
        <v>-5000</v>
      </c>
      <c r="DL233" s="5">
        <f>INDEX('Team forecast'!$M$3:$AU$22,MATCH($B233,'Team forecast'!$B$3:$B$22,0),MATCH(DL$1,'Team forecast'!$M$2:$AU$2,0))*IF($Y233&gt;0,25000,0)</f>
        <v>0</v>
      </c>
      <c r="DM233" s="5">
        <f>INDEX('Team forecast'!$M$3:$AU$22,MATCH($B233,'Team forecast'!$B$3:$B$22,0),MATCH(DM$1,'Team forecast'!$M$2:$AU$2,0))*IF($Y233&gt;0,5000,0)</f>
        <v>0</v>
      </c>
      <c r="DN233" s="5">
        <f>INDEX('Team forecast'!$M$3:$AU$22,MATCH($B233,'Team forecast'!$B$3:$B$22,0),MATCH(DN$1,'Team forecast'!$M$2:$AU$2,0))*IF($Y233&gt;0,-15000,0)</f>
        <v>0</v>
      </c>
      <c r="DO233" s="5">
        <f t="shared" si="269"/>
        <v>0</v>
      </c>
      <c r="DP233" s="5">
        <f t="shared" si="270"/>
        <v>0</v>
      </c>
      <c r="DQ233" s="5">
        <f t="shared" si="271"/>
        <v>0</v>
      </c>
      <c r="DR233" s="5">
        <f t="shared" si="272"/>
        <v>0</v>
      </c>
      <c r="DS233" s="5">
        <f t="shared" si="273"/>
        <v>0</v>
      </c>
      <c r="DT233" s="5">
        <f t="shared" si="274"/>
        <v>0</v>
      </c>
      <c r="DU233" s="5">
        <f t="shared" si="275"/>
        <v>0</v>
      </c>
      <c r="DV233" s="5">
        <f t="shared" si="276"/>
        <v>0</v>
      </c>
      <c r="DW233" s="5">
        <f t="shared" si="277"/>
        <v>0</v>
      </c>
      <c r="DX233" s="5">
        <f>IFERROR(SUM(DL233:DW233),0)*((Cockpit!$C$3)^5)</f>
        <v>0</v>
      </c>
      <c r="DY233" s="5">
        <f t="shared" si="278"/>
        <v>-5000</v>
      </c>
      <c r="DZ233" s="5" t="str">
        <f>IF(ISERROR(MATCH(A233,'Current squad'!B:B,0)),"No","Yes")</f>
        <v>No</v>
      </c>
      <c r="EA233" s="5" cm="1">
        <f t="array" ref="EA233">IFERROR(_xlfn.IFS(DZ233="Yes",0,DZ233="No",H233*1%),999999)</f>
        <v>19920</v>
      </c>
      <c r="EB233" s="5">
        <f t="shared" si="220"/>
        <v>2011920</v>
      </c>
      <c r="EC233" s="5">
        <f t="shared" si="279"/>
        <v>-24920</v>
      </c>
      <c r="ED233" s="1">
        <f t="shared" si="221"/>
        <v>-1.251004016064257E-2</v>
      </c>
      <c r="EE233" s="5">
        <f>RANK(EC233,$EC$2:$EC$572)+COUNTIF($EC$2:EC233,EC233)-1</f>
        <v>242</v>
      </c>
      <c r="EF233" s="4">
        <f>RANK(ED233,$ED$2:$ED$572)+COUNTIF($ED$2:ED233,ED233)-1</f>
        <v>473</v>
      </c>
    </row>
    <row r="234" spans="1:136" x14ac:dyDescent="0.3">
      <c r="A234" t="str">
        <f>IF(Holdet.dk!A234&lt;&gt;"",Holdet.dk!A234,"")</f>
        <v>Rayan Ait-Nouri</v>
      </c>
      <c r="B234" t="str">
        <f>INDEX(Holdet.dk!B:B,MATCH($A234,Holdet.dk!$A:$A,0))</f>
        <v>Wolverhampton</v>
      </c>
      <c r="C234" t="str">
        <f>INDEX(Holdet.dk!C:C,MATCH($A234,Holdet.dk!$A:$A,0))</f>
        <v>Defense</v>
      </c>
      <c r="D234" t="str">
        <f>INDEX(Holdet.dk!D:D,MATCH($A234,Holdet.dk!$A:$A,0))</f>
        <v>2.708.000</v>
      </c>
      <c r="E234" s="1">
        <f>IFERROR(_xlfn.NUMBERVALUE(INDEX(Holdet.dk!$E:$E,MATCH($A234,Holdet.dk!$A:$A,0)),","),0)</f>
        <v>5.0999999999999997E-2</v>
      </c>
      <c r="F234" t="str">
        <f>IF(INDEX(Lookup!H:H,MATCH('Master data'!A234,Lookup!G:G,0))=0,A234,INDEX(Lookup!H:H,MATCH('Master data'!A234,Lookup!G:G,0)))</f>
        <v>Rayan Ait-Nouri</v>
      </c>
      <c r="G234" t="str">
        <f>IFERROR(INDEX(Lookup!B:B,MATCH(INDEX(Rotowire!C:C,MATCH(F234,Rotowire!A:A,0)),Lookup!D:D,0)),"")</f>
        <v/>
      </c>
      <c r="H234" s="5">
        <f t="shared" si="212"/>
        <v>2708000</v>
      </c>
      <c r="I234" s="19">
        <f>IFERROR(INDEX('Team forecast'!$G$3:$I$22,MATCH($B234,'Team forecast'!$B$3:$B$22,0),MATCH(I$1,'Team forecast'!$G$2:$I$2,0)),0)</f>
        <v>0.75816993464052274</v>
      </c>
      <c r="J234" s="19">
        <f>IFERROR(INDEX('Team forecast'!$G$3:$I$22,MATCH($B234,'Team forecast'!$B$3:$B$22,0),MATCH(J$1,'Team forecast'!$G$2:$I$2,0)),0)</f>
        <v>1.0869565217391304</v>
      </c>
      <c r="K234" s="19">
        <f>IFERROR(INDEX('Team forecast'!$G$3:$I$22,MATCH($B234,'Team forecast'!$B$3:$B$22,0),MATCH(K$1,'Team forecast'!$G$2:$I$2,0)),0)</f>
        <v>0.89252064059371927</v>
      </c>
      <c r="L234">
        <f>SUMIFS(Rotowire!E:E,Rotowire!$A:$A,'Master data'!$F234)</f>
        <v>0</v>
      </c>
      <c r="M234" s="2">
        <f>SUMIFS(Rotowire!F:F,Rotowire!$A:$A,'Master data'!$F234)*I234</f>
        <v>0</v>
      </c>
      <c r="N234" s="2">
        <f>SUMIFS(Rotowire!G:G,Rotowire!$A:$A,'Master data'!$F234)*I234</f>
        <v>0</v>
      </c>
      <c r="O234" s="2">
        <f>SUMIFS(Rotowire!I:I,Rotowire!$A:$A,'Master data'!$F234)*I234</f>
        <v>0</v>
      </c>
      <c r="P234" s="2">
        <f>SUMIFS(Rotowire!W:W,Rotowire!$A:$A,'Master data'!$F234)*K234</f>
        <v>0</v>
      </c>
      <c r="Q234" s="2">
        <f>SUMIFS(Rotowire!Y:Y,Rotowire!$A:$A,'Master data'!$F234)*J234</f>
        <v>0</v>
      </c>
      <c r="R234" s="2">
        <f>SUMIFS(Rotowire!AB:AB,Rotowire!$A:$A,'Master data'!$F234)</f>
        <v>0</v>
      </c>
      <c r="S234" s="2">
        <f>SUMIFS(Rotowire!AC:AC,Rotowire!$A:$A,'Master data'!$F234)</f>
        <v>0</v>
      </c>
      <c r="T234" s="2">
        <f>INDEX('Team forecast'!D$3:D$22,MATCH($B234,'Team forecast'!$B$3:$B$22,0))</f>
        <v>1.1599999999999999</v>
      </c>
      <c r="U234" s="2">
        <f>INDEX('Team forecast'!E$3:E$22,MATCH($B234,'Team forecast'!$B$3:$B$22,0))</f>
        <v>1.5</v>
      </c>
      <c r="V234" s="2">
        <f>INDEX('Team forecast'!J$3:J$22,MATCH($B234,'Team forecast'!$B$3:$B$22,0))</f>
        <v>0.29099999999999998</v>
      </c>
      <c r="W234" s="2">
        <f>INDEX('Team forecast'!K$3:K$22,MATCH($B234,'Team forecast'!$B$3:$B$22,0))</f>
        <v>0.26269999999999999</v>
      </c>
      <c r="X234" s="2">
        <f>INDEX('Team forecast'!L$3:L$22,MATCH($B234,'Team forecast'!$B$3:$B$22,0))</f>
        <v>0.44640000000000002</v>
      </c>
      <c r="Y234" s="5">
        <f t="shared" si="213"/>
        <v>-5000</v>
      </c>
      <c r="Z234" s="5">
        <f t="shared" si="214"/>
        <v>0</v>
      </c>
      <c r="AA234" s="5">
        <f t="shared" si="215"/>
        <v>0</v>
      </c>
      <c r="AB234" s="5">
        <f t="shared" si="216"/>
        <v>0</v>
      </c>
      <c r="AC234" s="5">
        <f t="shared" si="217"/>
        <v>0</v>
      </c>
      <c r="AD234" s="5">
        <f t="shared" si="222"/>
        <v>0</v>
      </c>
      <c r="AE234" s="5">
        <f t="shared" si="223"/>
        <v>0</v>
      </c>
      <c r="AF234" s="5">
        <f t="shared" si="218"/>
        <v>0</v>
      </c>
      <c r="AG234" s="5">
        <f t="shared" si="219"/>
        <v>0</v>
      </c>
      <c r="AH234" s="5">
        <f t="shared" si="224"/>
        <v>0</v>
      </c>
      <c r="AI234" s="5">
        <f t="shared" si="225"/>
        <v>0</v>
      </c>
      <c r="AJ234" s="5">
        <f t="shared" si="226"/>
        <v>0</v>
      </c>
      <c r="AK234" s="5">
        <f t="shared" si="227"/>
        <v>0</v>
      </c>
      <c r="AL234" s="5">
        <f>IFERROR(SUM(Y234:AK234),-5000)*((Cockpit!$C$3)^0)</f>
        <v>-5000</v>
      </c>
      <c r="AM234" s="19">
        <f>INDEX('Team forecast'!$M$3:$AU$22,MATCH($B234,'Team forecast'!$B$3:$B$22,0),MATCH(AM$1,'Team forecast'!$M$2:$AU$2,0))</f>
        <v>0</v>
      </c>
      <c r="AN234" s="19">
        <f>INDEX('Team forecast'!$M$3:$AU$22,MATCH($B234,'Team forecast'!$B$3:$B$22,0),MATCH(AN$1,'Team forecast'!$M$2:$AU$2,0))</f>
        <v>0</v>
      </c>
      <c r="AO234" s="19">
        <f>INDEX('Team forecast'!$M$3:$AU$22,MATCH($B234,'Team forecast'!$B$3:$B$22,0),MATCH(AO$1,'Team forecast'!$M$2:$AU$2,0))</f>
        <v>0</v>
      </c>
      <c r="AP234" s="19">
        <f>INDEX('Team forecast'!$M$3:$AU$22,MATCH($B234,'Team forecast'!$B$3:$B$22,0),MATCH(AP$1,'Team forecast'!$M$2:$AU$2,0))</f>
        <v>0</v>
      </c>
      <c r="AQ234" s="5">
        <f t="shared" si="228"/>
        <v>-5000</v>
      </c>
      <c r="AR234" s="5">
        <f>INDEX('Team forecast'!$M$3:$AU$22,MATCH($B234,'Team forecast'!$B$3:$B$22,0),MATCH(AR$1,'Team forecast'!$M$2:$AU$2,0))*IF($Y234&gt;0,25000,0)</f>
        <v>0</v>
      </c>
      <c r="AS234" s="5">
        <f>INDEX('Team forecast'!$M$3:$AU$22,MATCH($B234,'Team forecast'!$B$3:$B$22,0),MATCH(AS$1,'Team forecast'!$M$2:$AU$2,0))*IF($Y234&gt;0,5000,0)</f>
        <v>0</v>
      </c>
      <c r="AT234" s="5">
        <f>INDEX('Team forecast'!$M$3:$AU$22,MATCH($B234,'Team forecast'!$B$3:$B$22,0),MATCH(AT$1,'Team forecast'!$M$2:$AU$2,0))*IF($Y234&gt;0,-15000,0)</f>
        <v>0</v>
      </c>
      <c r="AU234" s="5">
        <f t="shared" si="229"/>
        <v>0</v>
      </c>
      <c r="AV234" s="5">
        <f t="shared" si="230"/>
        <v>0</v>
      </c>
      <c r="AW234" s="5">
        <f t="shared" si="231"/>
        <v>0</v>
      </c>
      <c r="AX234" s="5">
        <f t="shared" si="232"/>
        <v>0</v>
      </c>
      <c r="AY234" s="5">
        <f t="shared" si="233"/>
        <v>0</v>
      </c>
      <c r="AZ234" s="5">
        <f t="shared" si="234"/>
        <v>0</v>
      </c>
      <c r="BA234" s="5">
        <f t="shared" si="235"/>
        <v>0</v>
      </c>
      <c r="BB234" s="5">
        <f t="shared" si="236"/>
        <v>0</v>
      </c>
      <c r="BC234" s="5">
        <f t="shared" si="237"/>
        <v>0</v>
      </c>
      <c r="BD234" s="5">
        <f>IFERROR(SUM(AR234:BC234),0)*((Cockpit!$C$3)^1)</f>
        <v>0</v>
      </c>
      <c r="BE234" s="19">
        <f>INDEX('Team forecast'!$M$3:$AU$22,MATCH($B234,'Team forecast'!$B$3:$B$22,0),MATCH(BE$1,'Team forecast'!$M$2:$AU$2,0))</f>
        <v>0</v>
      </c>
      <c r="BF234" s="19">
        <f>INDEX('Team forecast'!$M$3:$AU$22,MATCH($B234,'Team forecast'!$B$3:$B$22,0),MATCH(BF$1,'Team forecast'!$M$2:$AU$2,0))</f>
        <v>0</v>
      </c>
      <c r="BG234" s="19">
        <f>INDEX('Team forecast'!$M$3:$AU$22,MATCH($B234,'Team forecast'!$B$3:$B$22,0),MATCH(BG$1,'Team forecast'!$M$2:$AU$2,0))</f>
        <v>0</v>
      </c>
      <c r="BH234" s="19">
        <f>INDEX('Team forecast'!$M$3:$AU$22,MATCH($B234,'Team forecast'!$B$3:$B$22,0),MATCH(BH$1,'Team forecast'!$M$2:$AU$2,0))</f>
        <v>0</v>
      </c>
      <c r="BI234" s="5">
        <f t="shared" si="238"/>
        <v>-5000</v>
      </c>
      <c r="BJ234" s="5">
        <f>INDEX('Team forecast'!$M$3:$AU$22,MATCH($B234,'Team forecast'!$B$3:$B$22,0),MATCH(BJ$1,'Team forecast'!$M$2:$AU$2,0))*IF($Y234&gt;0,25000,0)</f>
        <v>0</v>
      </c>
      <c r="BK234" s="5">
        <f>INDEX('Team forecast'!$M$3:$AU$22,MATCH($B234,'Team forecast'!$B$3:$B$22,0),MATCH(BK$1,'Team forecast'!$M$2:$AU$2,0))*IF($Y234&gt;0,5000,0)</f>
        <v>0</v>
      </c>
      <c r="BL234" s="5">
        <f>INDEX('Team forecast'!$M$3:$AU$22,MATCH($B234,'Team forecast'!$B$3:$B$22,0),MATCH(BL$1,'Team forecast'!$M$2:$AU$2,0))*IF($Y234&gt;0,-15000,0)</f>
        <v>0</v>
      </c>
      <c r="BM234" s="5">
        <f t="shared" si="239"/>
        <v>0</v>
      </c>
      <c r="BN234" s="5">
        <f t="shared" si="240"/>
        <v>0</v>
      </c>
      <c r="BO234" s="5">
        <f t="shared" si="241"/>
        <v>0</v>
      </c>
      <c r="BP234" s="5">
        <f t="shared" si="242"/>
        <v>0</v>
      </c>
      <c r="BQ234" s="5">
        <f t="shared" si="243"/>
        <v>0</v>
      </c>
      <c r="BR234" s="5">
        <f t="shared" si="244"/>
        <v>0</v>
      </c>
      <c r="BS234" s="5">
        <f t="shared" si="245"/>
        <v>0</v>
      </c>
      <c r="BT234" s="5">
        <f t="shared" si="246"/>
        <v>0</v>
      </c>
      <c r="BU234" s="5">
        <f t="shared" si="247"/>
        <v>0</v>
      </c>
      <c r="BV234" s="5">
        <f>IFERROR(SUM(BJ234:BU234),0)*((Cockpit!$C$3)^2)</f>
        <v>0</v>
      </c>
      <c r="BW234" s="19">
        <f>INDEX('Team forecast'!$M$3:$AU$22,MATCH($B234,'Team forecast'!$B$3:$B$22,0),MATCH(BW$1,'Team forecast'!$M$2:$AU$2,0))</f>
        <v>0</v>
      </c>
      <c r="BX234" s="19">
        <f>INDEX('Team forecast'!$M$3:$AU$22,MATCH($B234,'Team forecast'!$B$3:$B$22,0),MATCH(BX$1,'Team forecast'!$M$2:$AU$2,0))</f>
        <v>0</v>
      </c>
      <c r="BY234" s="19">
        <f>INDEX('Team forecast'!$M$3:$AU$22,MATCH($B234,'Team forecast'!$B$3:$B$22,0),MATCH(BY$1,'Team forecast'!$M$2:$AU$2,0))</f>
        <v>0</v>
      </c>
      <c r="BZ234" s="19">
        <f>INDEX('Team forecast'!$M$3:$AU$22,MATCH($B234,'Team forecast'!$B$3:$B$22,0),MATCH(BZ$1,'Team forecast'!$M$2:$AU$2,0))</f>
        <v>0</v>
      </c>
      <c r="CA234" s="5">
        <f t="shared" si="248"/>
        <v>-5000</v>
      </c>
      <c r="CB234" s="5">
        <f>INDEX('Team forecast'!$M$3:$AU$22,MATCH($B234,'Team forecast'!$B$3:$B$22,0),MATCH(CB$1,'Team forecast'!$M$2:$AU$2,0))*IF($Y234&gt;0,25000,0)</f>
        <v>0</v>
      </c>
      <c r="CC234" s="5">
        <f>INDEX('Team forecast'!$M$3:$AU$22,MATCH($B234,'Team forecast'!$B$3:$B$22,0),MATCH(CC$1,'Team forecast'!$M$2:$AU$2,0))*IF($Y234&gt;0,5000,0)</f>
        <v>0</v>
      </c>
      <c r="CD234" s="5">
        <f>INDEX('Team forecast'!$M$3:$AU$22,MATCH($B234,'Team forecast'!$B$3:$B$22,0),MATCH(CD$1,'Team forecast'!$M$2:$AU$2,0))*IF($Y234&gt;0,-15000,0)</f>
        <v>0</v>
      </c>
      <c r="CE234" s="5">
        <f t="shared" si="249"/>
        <v>0</v>
      </c>
      <c r="CF234" s="5">
        <f t="shared" si="250"/>
        <v>0</v>
      </c>
      <c r="CG234" s="5">
        <f t="shared" si="251"/>
        <v>0</v>
      </c>
      <c r="CH234" s="5">
        <f t="shared" si="252"/>
        <v>0</v>
      </c>
      <c r="CI234" s="5">
        <f t="shared" si="253"/>
        <v>0</v>
      </c>
      <c r="CJ234" s="5">
        <f t="shared" si="254"/>
        <v>0</v>
      </c>
      <c r="CK234" s="5">
        <f t="shared" si="255"/>
        <v>0</v>
      </c>
      <c r="CL234" s="5">
        <f t="shared" si="256"/>
        <v>0</v>
      </c>
      <c r="CM234" s="5">
        <f t="shared" si="257"/>
        <v>0</v>
      </c>
      <c r="CN234" s="5">
        <f>IFERROR(SUM(CB234:CM234),0)*((Cockpit!$C$3)^3)</f>
        <v>0</v>
      </c>
      <c r="CO234" s="19">
        <f>INDEX('Team forecast'!$M$3:$AU$22,MATCH($B234,'Team forecast'!$B$3:$B$22,0),MATCH(CO$1,'Team forecast'!$M$2:$AU$2,0))</f>
        <v>0</v>
      </c>
      <c r="CP234" s="19">
        <f>INDEX('Team forecast'!$M$3:$AU$22,MATCH($B234,'Team forecast'!$B$3:$B$22,0),MATCH(CP$1,'Team forecast'!$M$2:$AU$2,0))</f>
        <v>0</v>
      </c>
      <c r="CQ234" s="19">
        <f>INDEX('Team forecast'!$M$3:$AU$22,MATCH($B234,'Team forecast'!$B$3:$B$22,0),MATCH(CQ$1,'Team forecast'!$M$2:$AU$2,0))</f>
        <v>0</v>
      </c>
      <c r="CR234" s="19">
        <f>INDEX('Team forecast'!$M$3:$AU$22,MATCH($B234,'Team forecast'!$B$3:$B$22,0),MATCH(CR$1,'Team forecast'!$M$2:$AU$2,0))</f>
        <v>0</v>
      </c>
      <c r="CS234" s="5">
        <f t="shared" si="258"/>
        <v>-5000</v>
      </c>
      <c r="CT234" s="5">
        <f>INDEX('Team forecast'!$M$3:$AU$22,MATCH($B234,'Team forecast'!$B$3:$B$22,0),MATCH(CT$1,'Team forecast'!$M$2:$AU$2,0))*IF($Y234&gt;0,25000,0)</f>
        <v>0</v>
      </c>
      <c r="CU234" s="5">
        <f>INDEX('Team forecast'!$M$3:$AU$22,MATCH($B234,'Team forecast'!$B$3:$B$22,0),MATCH(CU$1,'Team forecast'!$M$2:$AU$2,0))*IF($Y234&gt;0,5000,0)</f>
        <v>0</v>
      </c>
      <c r="CV234" s="5">
        <f>INDEX('Team forecast'!$M$3:$AU$22,MATCH($B234,'Team forecast'!$B$3:$B$22,0),MATCH(CV$1,'Team forecast'!$M$2:$AU$2,0))*IF($Y234&gt;0,-15000,0)</f>
        <v>0</v>
      </c>
      <c r="CW234" s="5">
        <f t="shared" si="259"/>
        <v>0</v>
      </c>
      <c r="CX234" s="5">
        <f t="shared" si="260"/>
        <v>0</v>
      </c>
      <c r="CY234" s="5">
        <f t="shared" si="261"/>
        <v>0</v>
      </c>
      <c r="CZ234" s="5">
        <f t="shared" si="262"/>
        <v>0</v>
      </c>
      <c r="DA234" s="5">
        <f t="shared" si="263"/>
        <v>0</v>
      </c>
      <c r="DB234" s="5">
        <f t="shared" si="264"/>
        <v>0</v>
      </c>
      <c r="DC234" s="5">
        <f t="shared" si="265"/>
        <v>0</v>
      </c>
      <c r="DD234" s="5">
        <f t="shared" si="266"/>
        <v>0</v>
      </c>
      <c r="DE234" s="5">
        <f t="shared" si="267"/>
        <v>0</v>
      </c>
      <c r="DF234" s="5">
        <f>IFERROR(SUM(CT234:DE234),0)*((Cockpit!$C$3)^4)</f>
        <v>0</v>
      </c>
      <c r="DG234" s="19">
        <f>INDEX('Team forecast'!$M$3:$AU$22,MATCH($B234,'Team forecast'!$B$3:$B$22,0),MATCH(DG$1,'Team forecast'!$M$2:$AU$2,0))</f>
        <v>0</v>
      </c>
      <c r="DH234" s="19">
        <f>INDEX('Team forecast'!$M$3:$AU$22,MATCH($B234,'Team forecast'!$B$3:$B$22,0),MATCH(DH$1,'Team forecast'!$M$2:$AU$2,0))</f>
        <v>0</v>
      </c>
      <c r="DI234" s="19">
        <f>INDEX('Team forecast'!$M$3:$AU$22,MATCH($B234,'Team forecast'!$B$3:$B$22,0),MATCH(DI$1,'Team forecast'!$M$2:$AU$2,0))</f>
        <v>0</v>
      </c>
      <c r="DJ234" s="19">
        <f>INDEX('Team forecast'!$M$3:$AU$22,MATCH($B234,'Team forecast'!$B$3:$B$22,0),MATCH(DJ$1,'Team forecast'!$M$2:$AU$2,0))</f>
        <v>0</v>
      </c>
      <c r="DK234" s="5">
        <f t="shared" si="268"/>
        <v>-5000</v>
      </c>
      <c r="DL234" s="5">
        <f>INDEX('Team forecast'!$M$3:$AU$22,MATCH($B234,'Team forecast'!$B$3:$B$22,0),MATCH(DL$1,'Team forecast'!$M$2:$AU$2,0))*IF($Y234&gt;0,25000,0)</f>
        <v>0</v>
      </c>
      <c r="DM234" s="5">
        <f>INDEX('Team forecast'!$M$3:$AU$22,MATCH($B234,'Team forecast'!$B$3:$B$22,0),MATCH(DM$1,'Team forecast'!$M$2:$AU$2,0))*IF($Y234&gt;0,5000,0)</f>
        <v>0</v>
      </c>
      <c r="DN234" s="5">
        <f>INDEX('Team forecast'!$M$3:$AU$22,MATCH($B234,'Team forecast'!$B$3:$B$22,0),MATCH(DN$1,'Team forecast'!$M$2:$AU$2,0))*IF($Y234&gt;0,-15000,0)</f>
        <v>0</v>
      </c>
      <c r="DO234" s="5">
        <f t="shared" si="269"/>
        <v>0</v>
      </c>
      <c r="DP234" s="5">
        <f t="shared" si="270"/>
        <v>0</v>
      </c>
      <c r="DQ234" s="5">
        <f t="shared" si="271"/>
        <v>0</v>
      </c>
      <c r="DR234" s="5">
        <f t="shared" si="272"/>
        <v>0</v>
      </c>
      <c r="DS234" s="5">
        <f t="shared" si="273"/>
        <v>0</v>
      </c>
      <c r="DT234" s="5">
        <f t="shared" si="274"/>
        <v>0</v>
      </c>
      <c r="DU234" s="5">
        <f t="shared" si="275"/>
        <v>0</v>
      </c>
      <c r="DV234" s="5">
        <f t="shared" si="276"/>
        <v>0</v>
      </c>
      <c r="DW234" s="5">
        <f t="shared" si="277"/>
        <v>0</v>
      </c>
      <c r="DX234" s="5">
        <f>IFERROR(SUM(DL234:DW234),0)*((Cockpit!$C$3)^5)</f>
        <v>0</v>
      </c>
      <c r="DY234" s="5">
        <f t="shared" si="278"/>
        <v>-5000</v>
      </c>
      <c r="DZ234" s="5" t="str">
        <f>IF(ISERROR(MATCH(A234,'Current squad'!B:B,0)),"No","Yes")</f>
        <v>No</v>
      </c>
      <c r="EA234" s="5" cm="1">
        <f t="array" ref="EA234">IFERROR(_xlfn.IFS(DZ234="Yes",0,DZ234="No",H234*1%),999999)</f>
        <v>27080</v>
      </c>
      <c r="EB234" s="5">
        <f t="shared" si="220"/>
        <v>2735080</v>
      </c>
      <c r="EC234" s="5">
        <f t="shared" si="279"/>
        <v>-32080</v>
      </c>
      <c r="ED234" s="1">
        <f t="shared" si="221"/>
        <v>-1.1846381093057606E-2</v>
      </c>
      <c r="EE234" s="5">
        <f>RANK(EC234,$EC$2:$EC$572)+COUNTIF($EC$2:EC234,EC234)-1</f>
        <v>329</v>
      </c>
      <c r="EF234" s="4">
        <f>RANK(ED234,$ED$2:$ED$572)+COUNTIF($ED$2:ED234,ED234)-1</f>
        <v>397</v>
      </c>
    </row>
    <row r="235" spans="1:136" x14ac:dyDescent="0.3">
      <c r="A235" t="str">
        <f>IF(Holdet.dk!A235&lt;&gt;"",Holdet.dk!A235,"")</f>
        <v>Daniel Amartey</v>
      </c>
      <c r="B235" t="str">
        <f>INDEX(Holdet.dk!B:B,MATCH($A235,Holdet.dk!$A:$A,0))</f>
        <v>Leicester City</v>
      </c>
      <c r="C235" t="str">
        <f>INDEX(Holdet.dk!C:C,MATCH($A235,Holdet.dk!$A:$A,0))</f>
        <v>Defense</v>
      </c>
      <c r="D235" t="str">
        <f>INDEX(Holdet.dk!D:D,MATCH($A235,Holdet.dk!$A:$A,0))</f>
        <v>2.710.000</v>
      </c>
      <c r="E235" s="1">
        <f>IFERROR(_xlfn.NUMBERVALUE(INDEX(Holdet.dk!$E:$E,MATCH($A235,Holdet.dk!$A:$A,0)),","),0)</f>
        <v>9.0000000000000011E-3</v>
      </c>
      <c r="F235" t="str">
        <f>IF(INDEX(Lookup!H:H,MATCH('Master data'!A235,Lookup!G:G,0))=0,A235,INDEX(Lookup!H:H,MATCH('Master data'!A235,Lookup!G:G,0)))</f>
        <v>Daniel Amartey</v>
      </c>
      <c r="G235" t="str">
        <f>IFERROR(INDEX(Lookup!B:B,MATCH(INDEX(Rotowire!C:C,MATCH(F235,Rotowire!A:A,0)),Lookup!D:D,0)),"")</f>
        <v/>
      </c>
      <c r="H235" s="5">
        <f t="shared" si="212"/>
        <v>2710000</v>
      </c>
      <c r="I235" s="19">
        <f>IFERROR(INDEX('Team forecast'!$G$3:$I$22,MATCH($B235,'Team forecast'!$B$3:$B$22,0),MATCH(I$1,'Team forecast'!$G$2:$I$2,0)),0)</f>
        <v>1.0388888888888888</v>
      </c>
      <c r="J235" s="19">
        <f>IFERROR(INDEX('Team forecast'!$G$3:$I$22,MATCH($B235,'Team forecast'!$B$3:$B$22,0),MATCH(J$1,'Team forecast'!$G$2:$I$2,0)),0)</f>
        <v>0.81751824817518248</v>
      </c>
      <c r="K235" s="19">
        <f>IFERROR(INDEX('Team forecast'!$G$3:$I$22,MATCH($B235,'Team forecast'!$B$3:$B$22,0),MATCH(K$1,'Team forecast'!$G$2:$I$2,0)),0)</f>
        <v>1.2549222870116903</v>
      </c>
      <c r="L235">
        <f>SUMIFS(Rotowire!E:E,Rotowire!$A:$A,'Master data'!$F235)</f>
        <v>0</v>
      </c>
      <c r="M235" s="2">
        <f>SUMIFS(Rotowire!F:F,Rotowire!$A:$A,'Master data'!$F235)*I235</f>
        <v>0</v>
      </c>
      <c r="N235" s="2">
        <f>SUMIFS(Rotowire!G:G,Rotowire!$A:$A,'Master data'!$F235)*I235</f>
        <v>0</v>
      </c>
      <c r="O235" s="2">
        <f>SUMIFS(Rotowire!I:I,Rotowire!$A:$A,'Master data'!$F235)*I235</f>
        <v>0</v>
      </c>
      <c r="P235" s="2">
        <f>SUMIFS(Rotowire!W:W,Rotowire!$A:$A,'Master data'!$F235)*K235</f>
        <v>0</v>
      </c>
      <c r="Q235" s="2">
        <f>SUMIFS(Rotowire!Y:Y,Rotowire!$A:$A,'Master data'!$F235)*J235</f>
        <v>0</v>
      </c>
      <c r="R235" s="2">
        <f>SUMIFS(Rotowire!AB:AB,Rotowire!$A:$A,'Master data'!$F235)</f>
        <v>0</v>
      </c>
      <c r="S235" s="2">
        <f>SUMIFS(Rotowire!AC:AC,Rotowire!$A:$A,'Master data'!$F235)</f>
        <v>0</v>
      </c>
      <c r="T235" s="2">
        <f>INDEX('Team forecast'!D$3:D$22,MATCH($B235,'Team forecast'!$B$3:$B$22,0))</f>
        <v>1.87</v>
      </c>
      <c r="U235" s="2">
        <f>INDEX('Team forecast'!E$3:E$22,MATCH($B235,'Team forecast'!$B$3:$B$22,0))</f>
        <v>1.1200000000000001</v>
      </c>
      <c r="V235" s="2">
        <f>INDEX('Team forecast'!J$3:J$22,MATCH($B235,'Team forecast'!$B$3:$B$22,0))</f>
        <v>0.54369999999999996</v>
      </c>
      <c r="W235" s="2">
        <f>INDEX('Team forecast'!K$3:K$22,MATCH($B235,'Team forecast'!$B$3:$B$22,0))</f>
        <v>0.23169999999999999</v>
      </c>
      <c r="X235" s="2">
        <f>INDEX('Team forecast'!L$3:L$22,MATCH($B235,'Team forecast'!$B$3:$B$22,0))</f>
        <v>0.22459999999999999</v>
      </c>
      <c r="Y235" s="5">
        <f t="shared" si="213"/>
        <v>-5000</v>
      </c>
      <c r="Z235" s="5">
        <f t="shared" si="214"/>
        <v>0</v>
      </c>
      <c r="AA235" s="5">
        <f t="shared" si="215"/>
        <v>0</v>
      </c>
      <c r="AB235" s="5">
        <f t="shared" si="216"/>
        <v>0</v>
      </c>
      <c r="AC235" s="5">
        <f t="shared" si="217"/>
        <v>0</v>
      </c>
      <c r="AD235" s="5">
        <f t="shared" si="222"/>
        <v>0</v>
      </c>
      <c r="AE235" s="5">
        <f t="shared" si="223"/>
        <v>0</v>
      </c>
      <c r="AF235" s="5">
        <f t="shared" si="218"/>
        <v>0</v>
      </c>
      <c r="AG235" s="5">
        <f t="shared" si="219"/>
        <v>0</v>
      </c>
      <c r="AH235" s="5">
        <f t="shared" si="224"/>
        <v>0</v>
      </c>
      <c r="AI235" s="5">
        <f t="shared" si="225"/>
        <v>0</v>
      </c>
      <c r="AJ235" s="5">
        <f t="shared" si="226"/>
        <v>0</v>
      </c>
      <c r="AK235" s="5">
        <f t="shared" si="227"/>
        <v>0</v>
      </c>
      <c r="AL235" s="5">
        <f>IFERROR(SUM(Y235:AK235),-5000)*((Cockpit!$C$3)^0)</f>
        <v>-5000</v>
      </c>
      <c r="AM235" s="19">
        <f>INDEX('Team forecast'!$M$3:$AU$22,MATCH($B235,'Team forecast'!$B$3:$B$22,0),MATCH(AM$1,'Team forecast'!$M$2:$AU$2,0))</f>
        <v>0</v>
      </c>
      <c r="AN235" s="19">
        <f>INDEX('Team forecast'!$M$3:$AU$22,MATCH($B235,'Team forecast'!$B$3:$B$22,0),MATCH(AN$1,'Team forecast'!$M$2:$AU$2,0))</f>
        <v>0</v>
      </c>
      <c r="AO235" s="19">
        <f>INDEX('Team forecast'!$M$3:$AU$22,MATCH($B235,'Team forecast'!$B$3:$B$22,0),MATCH(AO$1,'Team forecast'!$M$2:$AU$2,0))</f>
        <v>0</v>
      </c>
      <c r="AP235" s="19">
        <f>INDEX('Team forecast'!$M$3:$AU$22,MATCH($B235,'Team forecast'!$B$3:$B$22,0),MATCH(AP$1,'Team forecast'!$M$2:$AU$2,0))</f>
        <v>0</v>
      </c>
      <c r="AQ235" s="5">
        <f t="shared" si="228"/>
        <v>-5000</v>
      </c>
      <c r="AR235" s="5">
        <f>INDEX('Team forecast'!$M$3:$AU$22,MATCH($B235,'Team forecast'!$B$3:$B$22,0),MATCH(AR$1,'Team forecast'!$M$2:$AU$2,0))*IF($Y235&gt;0,25000,0)</f>
        <v>0</v>
      </c>
      <c r="AS235" s="5">
        <f>INDEX('Team forecast'!$M$3:$AU$22,MATCH($B235,'Team forecast'!$B$3:$B$22,0),MATCH(AS$1,'Team forecast'!$M$2:$AU$2,0))*IF($Y235&gt;0,5000,0)</f>
        <v>0</v>
      </c>
      <c r="AT235" s="5">
        <f>INDEX('Team forecast'!$M$3:$AU$22,MATCH($B235,'Team forecast'!$B$3:$B$22,0),MATCH(AT$1,'Team forecast'!$M$2:$AU$2,0))*IF($Y235&gt;0,-15000,0)</f>
        <v>0</v>
      </c>
      <c r="AU235" s="5">
        <f t="shared" si="229"/>
        <v>0</v>
      </c>
      <c r="AV235" s="5">
        <f t="shared" si="230"/>
        <v>0</v>
      </c>
      <c r="AW235" s="5">
        <f t="shared" si="231"/>
        <v>0</v>
      </c>
      <c r="AX235" s="5">
        <f t="shared" si="232"/>
        <v>0</v>
      </c>
      <c r="AY235" s="5">
        <f t="shared" si="233"/>
        <v>0</v>
      </c>
      <c r="AZ235" s="5">
        <f t="shared" si="234"/>
        <v>0</v>
      </c>
      <c r="BA235" s="5">
        <f t="shared" si="235"/>
        <v>0</v>
      </c>
      <c r="BB235" s="5">
        <f t="shared" si="236"/>
        <v>0</v>
      </c>
      <c r="BC235" s="5">
        <f t="shared" si="237"/>
        <v>0</v>
      </c>
      <c r="BD235" s="5">
        <f>IFERROR(SUM(AR235:BC235),0)*((Cockpit!$C$3)^1)</f>
        <v>0</v>
      </c>
      <c r="BE235" s="19">
        <f>INDEX('Team forecast'!$M$3:$AU$22,MATCH($B235,'Team forecast'!$B$3:$B$22,0),MATCH(BE$1,'Team forecast'!$M$2:$AU$2,0))</f>
        <v>0</v>
      </c>
      <c r="BF235" s="19">
        <f>INDEX('Team forecast'!$M$3:$AU$22,MATCH($B235,'Team forecast'!$B$3:$B$22,0),MATCH(BF$1,'Team forecast'!$M$2:$AU$2,0))</f>
        <v>0</v>
      </c>
      <c r="BG235" s="19">
        <f>INDEX('Team forecast'!$M$3:$AU$22,MATCH($B235,'Team forecast'!$B$3:$B$22,0),MATCH(BG$1,'Team forecast'!$M$2:$AU$2,0))</f>
        <v>0</v>
      </c>
      <c r="BH235" s="19">
        <f>INDEX('Team forecast'!$M$3:$AU$22,MATCH($B235,'Team forecast'!$B$3:$B$22,0),MATCH(BH$1,'Team forecast'!$M$2:$AU$2,0))</f>
        <v>0</v>
      </c>
      <c r="BI235" s="5">
        <f t="shared" si="238"/>
        <v>-5000</v>
      </c>
      <c r="BJ235" s="5">
        <f>INDEX('Team forecast'!$M$3:$AU$22,MATCH($B235,'Team forecast'!$B$3:$B$22,0),MATCH(BJ$1,'Team forecast'!$M$2:$AU$2,0))*IF($Y235&gt;0,25000,0)</f>
        <v>0</v>
      </c>
      <c r="BK235" s="5">
        <f>INDEX('Team forecast'!$M$3:$AU$22,MATCH($B235,'Team forecast'!$B$3:$B$22,0),MATCH(BK$1,'Team forecast'!$M$2:$AU$2,0))*IF($Y235&gt;0,5000,0)</f>
        <v>0</v>
      </c>
      <c r="BL235" s="5">
        <f>INDEX('Team forecast'!$M$3:$AU$22,MATCH($B235,'Team forecast'!$B$3:$B$22,0),MATCH(BL$1,'Team forecast'!$M$2:$AU$2,0))*IF($Y235&gt;0,-15000,0)</f>
        <v>0</v>
      </c>
      <c r="BM235" s="5">
        <f t="shared" si="239"/>
        <v>0</v>
      </c>
      <c r="BN235" s="5">
        <f t="shared" si="240"/>
        <v>0</v>
      </c>
      <c r="BO235" s="5">
        <f t="shared" si="241"/>
        <v>0</v>
      </c>
      <c r="BP235" s="5">
        <f t="shared" si="242"/>
        <v>0</v>
      </c>
      <c r="BQ235" s="5">
        <f t="shared" si="243"/>
        <v>0</v>
      </c>
      <c r="BR235" s="5">
        <f t="shared" si="244"/>
        <v>0</v>
      </c>
      <c r="BS235" s="5">
        <f t="shared" si="245"/>
        <v>0</v>
      </c>
      <c r="BT235" s="5">
        <f t="shared" si="246"/>
        <v>0</v>
      </c>
      <c r="BU235" s="5">
        <f t="shared" si="247"/>
        <v>0</v>
      </c>
      <c r="BV235" s="5">
        <f>IFERROR(SUM(BJ235:BU235),0)*((Cockpit!$C$3)^2)</f>
        <v>0</v>
      </c>
      <c r="BW235" s="19">
        <f>INDEX('Team forecast'!$M$3:$AU$22,MATCH($B235,'Team forecast'!$B$3:$B$22,0),MATCH(BW$1,'Team forecast'!$M$2:$AU$2,0))</f>
        <v>0</v>
      </c>
      <c r="BX235" s="19">
        <f>INDEX('Team forecast'!$M$3:$AU$22,MATCH($B235,'Team forecast'!$B$3:$B$22,0),MATCH(BX$1,'Team forecast'!$M$2:$AU$2,0))</f>
        <v>0</v>
      </c>
      <c r="BY235" s="19">
        <f>INDEX('Team forecast'!$M$3:$AU$22,MATCH($B235,'Team forecast'!$B$3:$B$22,0),MATCH(BY$1,'Team forecast'!$M$2:$AU$2,0))</f>
        <v>0</v>
      </c>
      <c r="BZ235" s="19">
        <f>INDEX('Team forecast'!$M$3:$AU$22,MATCH($B235,'Team forecast'!$B$3:$B$22,0),MATCH(BZ$1,'Team forecast'!$M$2:$AU$2,0))</f>
        <v>0</v>
      </c>
      <c r="CA235" s="5">
        <f t="shared" si="248"/>
        <v>-5000</v>
      </c>
      <c r="CB235" s="5">
        <f>INDEX('Team forecast'!$M$3:$AU$22,MATCH($B235,'Team forecast'!$B$3:$B$22,0),MATCH(CB$1,'Team forecast'!$M$2:$AU$2,0))*IF($Y235&gt;0,25000,0)</f>
        <v>0</v>
      </c>
      <c r="CC235" s="5">
        <f>INDEX('Team forecast'!$M$3:$AU$22,MATCH($B235,'Team forecast'!$B$3:$B$22,0),MATCH(CC$1,'Team forecast'!$M$2:$AU$2,0))*IF($Y235&gt;0,5000,0)</f>
        <v>0</v>
      </c>
      <c r="CD235" s="5">
        <f>INDEX('Team forecast'!$M$3:$AU$22,MATCH($B235,'Team forecast'!$B$3:$B$22,0),MATCH(CD$1,'Team forecast'!$M$2:$AU$2,0))*IF($Y235&gt;0,-15000,0)</f>
        <v>0</v>
      </c>
      <c r="CE235" s="5">
        <f t="shared" si="249"/>
        <v>0</v>
      </c>
      <c r="CF235" s="5">
        <f t="shared" si="250"/>
        <v>0</v>
      </c>
      <c r="CG235" s="5">
        <f t="shared" si="251"/>
        <v>0</v>
      </c>
      <c r="CH235" s="5">
        <f t="shared" si="252"/>
        <v>0</v>
      </c>
      <c r="CI235" s="5">
        <f t="shared" si="253"/>
        <v>0</v>
      </c>
      <c r="CJ235" s="5">
        <f t="shared" si="254"/>
        <v>0</v>
      </c>
      <c r="CK235" s="5">
        <f t="shared" si="255"/>
        <v>0</v>
      </c>
      <c r="CL235" s="5">
        <f t="shared" si="256"/>
        <v>0</v>
      </c>
      <c r="CM235" s="5">
        <f t="shared" si="257"/>
        <v>0</v>
      </c>
      <c r="CN235" s="5">
        <f>IFERROR(SUM(CB235:CM235),0)*((Cockpit!$C$3)^3)</f>
        <v>0</v>
      </c>
      <c r="CO235" s="19">
        <f>INDEX('Team forecast'!$M$3:$AU$22,MATCH($B235,'Team forecast'!$B$3:$B$22,0),MATCH(CO$1,'Team forecast'!$M$2:$AU$2,0))</f>
        <v>0</v>
      </c>
      <c r="CP235" s="19">
        <f>INDEX('Team forecast'!$M$3:$AU$22,MATCH($B235,'Team forecast'!$B$3:$B$22,0),MATCH(CP$1,'Team forecast'!$M$2:$AU$2,0))</f>
        <v>0</v>
      </c>
      <c r="CQ235" s="19">
        <f>INDEX('Team forecast'!$M$3:$AU$22,MATCH($B235,'Team forecast'!$B$3:$B$22,0),MATCH(CQ$1,'Team forecast'!$M$2:$AU$2,0))</f>
        <v>0</v>
      </c>
      <c r="CR235" s="19">
        <f>INDEX('Team forecast'!$M$3:$AU$22,MATCH($B235,'Team forecast'!$B$3:$B$22,0),MATCH(CR$1,'Team forecast'!$M$2:$AU$2,0))</f>
        <v>0</v>
      </c>
      <c r="CS235" s="5">
        <f t="shared" si="258"/>
        <v>-5000</v>
      </c>
      <c r="CT235" s="5">
        <f>INDEX('Team forecast'!$M$3:$AU$22,MATCH($B235,'Team forecast'!$B$3:$B$22,0),MATCH(CT$1,'Team forecast'!$M$2:$AU$2,0))*IF($Y235&gt;0,25000,0)</f>
        <v>0</v>
      </c>
      <c r="CU235" s="5">
        <f>INDEX('Team forecast'!$M$3:$AU$22,MATCH($B235,'Team forecast'!$B$3:$B$22,0),MATCH(CU$1,'Team forecast'!$M$2:$AU$2,0))*IF($Y235&gt;0,5000,0)</f>
        <v>0</v>
      </c>
      <c r="CV235" s="5">
        <f>INDEX('Team forecast'!$M$3:$AU$22,MATCH($B235,'Team forecast'!$B$3:$B$22,0),MATCH(CV$1,'Team forecast'!$M$2:$AU$2,0))*IF($Y235&gt;0,-15000,0)</f>
        <v>0</v>
      </c>
      <c r="CW235" s="5">
        <f t="shared" si="259"/>
        <v>0</v>
      </c>
      <c r="CX235" s="5">
        <f t="shared" si="260"/>
        <v>0</v>
      </c>
      <c r="CY235" s="5">
        <f t="shared" si="261"/>
        <v>0</v>
      </c>
      <c r="CZ235" s="5">
        <f t="shared" si="262"/>
        <v>0</v>
      </c>
      <c r="DA235" s="5">
        <f t="shared" si="263"/>
        <v>0</v>
      </c>
      <c r="DB235" s="5">
        <f t="shared" si="264"/>
        <v>0</v>
      </c>
      <c r="DC235" s="5">
        <f t="shared" si="265"/>
        <v>0</v>
      </c>
      <c r="DD235" s="5">
        <f t="shared" si="266"/>
        <v>0</v>
      </c>
      <c r="DE235" s="5">
        <f t="shared" si="267"/>
        <v>0</v>
      </c>
      <c r="DF235" s="5">
        <f>IFERROR(SUM(CT235:DE235),0)*((Cockpit!$C$3)^4)</f>
        <v>0</v>
      </c>
      <c r="DG235" s="19">
        <f>INDEX('Team forecast'!$M$3:$AU$22,MATCH($B235,'Team forecast'!$B$3:$B$22,0),MATCH(DG$1,'Team forecast'!$M$2:$AU$2,0))</f>
        <v>0</v>
      </c>
      <c r="DH235" s="19">
        <f>INDEX('Team forecast'!$M$3:$AU$22,MATCH($B235,'Team forecast'!$B$3:$B$22,0),MATCH(DH$1,'Team forecast'!$M$2:$AU$2,0))</f>
        <v>0</v>
      </c>
      <c r="DI235" s="19">
        <f>INDEX('Team forecast'!$M$3:$AU$22,MATCH($B235,'Team forecast'!$B$3:$B$22,0),MATCH(DI$1,'Team forecast'!$M$2:$AU$2,0))</f>
        <v>0</v>
      </c>
      <c r="DJ235" s="19">
        <f>INDEX('Team forecast'!$M$3:$AU$22,MATCH($B235,'Team forecast'!$B$3:$B$22,0),MATCH(DJ$1,'Team forecast'!$M$2:$AU$2,0))</f>
        <v>0</v>
      </c>
      <c r="DK235" s="5">
        <f t="shared" si="268"/>
        <v>-5000</v>
      </c>
      <c r="DL235" s="5">
        <f>INDEX('Team forecast'!$M$3:$AU$22,MATCH($B235,'Team forecast'!$B$3:$B$22,0),MATCH(DL$1,'Team forecast'!$M$2:$AU$2,0))*IF($Y235&gt;0,25000,0)</f>
        <v>0</v>
      </c>
      <c r="DM235" s="5">
        <f>INDEX('Team forecast'!$M$3:$AU$22,MATCH($B235,'Team forecast'!$B$3:$B$22,0),MATCH(DM$1,'Team forecast'!$M$2:$AU$2,0))*IF($Y235&gt;0,5000,0)</f>
        <v>0</v>
      </c>
      <c r="DN235" s="5">
        <f>INDEX('Team forecast'!$M$3:$AU$22,MATCH($B235,'Team forecast'!$B$3:$B$22,0),MATCH(DN$1,'Team forecast'!$M$2:$AU$2,0))*IF($Y235&gt;0,-15000,0)</f>
        <v>0</v>
      </c>
      <c r="DO235" s="5">
        <f t="shared" si="269"/>
        <v>0</v>
      </c>
      <c r="DP235" s="5">
        <f t="shared" si="270"/>
        <v>0</v>
      </c>
      <c r="DQ235" s="5">
        <f t="shared" si="271"/>
        <v>0</v>
      </c>
      <c r="DR235" s="5">
        <f t="shared" si="272"/>
        <v>0</v>
      </c>
      <c r="DS235" s="5">
        <f t="shared" si="273"/>
        <v>0</v>
      </c>
      <c r="DT235" s="5">
        <f t="shared" si="274"/>
        <v>0</v>
      </c>
      <c r="DU235" s="5">
        <f t="shared" si="275"/>
        <v>0</v>
      </c>
      <c r="DV235" s="5">
        <f t="shared" si="276"/>
        <v>0</v>
      </c>
      <c r="DW235" s="5">
        <f t="shared" si="277"/>
        <v>0</v>
      </c>
      <c r="DX235" s="5">
        <f>IFERROR(SUM(DL235:DW235),0)*((Cockpit!$C$3)^5)</f>
        <v>0</v>
      </c>
      <c r="DY235" s="5">
        <f t="shared" si="278"/>
        <v>-5000</v>
      </c>
      <c r="DZ235" s="5" t="str">
        <f>IF(ISERROR(MATCH(A235,'Current squad'!B:B,0)),"No","Yes")</f>
        <v>No</v>
      </c>
      <c r="EA235" s="5" cm="1">
        <f t="array" ref="EA235">IFERROR(_xlfn.IFS(DZ235="Yes",0,DZ235="No",H235*1%),999999)</f>
        <v>27100</v>
      </c>
      <c r="EB235" s="5">
        <f t="shared" si="220"/>
        <v>2737100</v>
      </c>
      <c r="EC235" s="5">
        <f t="shared" si="279"/>
        <v>-32100</v>
      </c>
      <c r="ED235" s="1">
        <f t="shared" si="221"/>
        <v>-1.1845018450184501E-2</v>
      </c>
      <c r="EE235" s="5">
        <f>RANK(EC235,$EC$2:$EC$572)+COUNTIF($EC$2:EC235,EC235)-1</f>
        <v>330</v>
      </c>
      <c r="EF235" s="4">
        <f>RANK(ED235,$ED$2:$ED$572)+COUNTIF($ED$2:ED235,ED235)-1</f>
        <v>396</v>
      </c>
    </row>
    <row r="236" spans="1:136" x14ac:dyDescent="0.3">
      <c r="A236" t="str">
        <f>IF(Holdet.dk!A236&lt;&gt;"",Holdet.dk!A236,"")</f>
        <v>Phillip Bardsley</v>
      </c>
      <c r="B236" t="str">
        <f>INDEX(Holdet.dk!B:B,MATCH($A236,Holdet.dk!$A:$A,0))</f>
        <v>Burnley</v>
      </c>
      <c r="C236" t="str">
        <f>INDEX(Holdet.dk!C:C,MATCH($A236,Holdet.dk!$A:$A,0))</f>
        <v>Defense</v>
      </c>
      <c r="D236" t="str">
        <f>INDEX(Holdet.dk!D:D,MATCH($A236,Holdet.dk!$A:$A,0))</f>
        <v>2.437.000</v>
      </c>
      <c r="E236" s="1">
        <f>IFERROR(_xlfn.NUMBERVALUE(INDEX(Holdet.dk!$E:$E,MATCH($A236,Holdet.dk!$A:$A,0)),","),0)</f>
        <v>1E-3</v>
      </c>
      <c r="F236" t="str">
        <f>IF(INDEX(Lookup!H:H,MATCH('Master data'!A236,Lookup!G:G,0))=0,A236,INDEX(Lookup!H:H,MATCH('Master data'!A236,Lookup!G:G,0)))</f>
        <v>Phil Bardsley</v>
      </c>
      <c r="G236" t="str">
        <f>IFERROR(INDEX(Lookup!B:B,MATCH(INDEX(Rotowire!C:C,MATCH(F236,Rotowire!A:A,0)),Lookup!D:D,0)),"")</f>
        <v/>
      </c>
      <c r="H236" s="5">
        <f t="shared" si="212"/>
        <v>2437000</v>
      </c>
      <c r="I236" s="19">
        <f>IFERROR(INDEX('Team forecast'!$G$3:$I$22,MATCH($B236,'Team forecast'!$B$3:$B$22,0),MATCH(I$1,'Team forecast'!$G$2:$I$2,0)),0)</f>
        <v>0.86842105263157876</v>
      </c>
      <c r="J236" s="19">
        <f>IFERROR(INDEX('Team forecast'!$G$3:$I$22,MATCH($B236,'Team forecast'!$B$3:$B$22,0),MATCH(J$1,'Team forecast'!$G$2:$I$2,0)),0)</f>
        <v>0.79999999999999993</v>
      </c>
      <c r="K236" s="19">
        <f>IFERROR(INDEX('Team forecast'!$G$3:$I$22,MATCH($B236,'Team forecast'!$B$3:$B$22,0),MATCH(K$1,'Team forecast'!$G$2:$I$2,0)),0)</f>
        <v>1.3061924203441888</v>
      </c>
      <c r="L236">
        <f>SUMIFS(Rotowire!E:E,Rotowire!$A:$A,'Master data'!$F236)</f>
        <v>0</v>
      </c>
      <c r="M236" s="2">
        <f>SUMIFS(Rotowire!F:F,Rotowire!$A:$A,'Master data'!$F236)*I236</f>
        <v>0</v>
      </c>
      <c r="N236" s="2">
        <f>SUMIFS(Rotowire!G:G,Rotowire!$A:$A,'Master data'!$F236)*I236</f>
        <v>0</v>
      </c>
      <c r="O236" s="2">
        <f>SUMIFS(Rotowire!I:I,Rotowire!$A:$A,'Master data'!$F236)*I236</f>
        <v>0</v>
      </c>
      <c r="P236" s="2">
        <f>SUMIFS(Rotowire!W:W,Rotowire!$A:$A,'Master data'!$F236)*K236</f>
        <v>0</v>
      </c>
      <c r="Q236" s="2">
        <f>SUMIFS(Rotowire!Y:Y,Rotowire!$A:$A,'Master data'!$F236)*J236</f>
        <v>0</v>
      </c>
      <c r="R236" s="2">
        <f>SUMIFS(Rotowire!AB:AB,Rotowire!$A:$A,'Master data'!$F236)</f>
        <v>0</v>
      </c>
      <c r="S236" s="2">
        <f>SUMIFS(Rotowire!AC:AC,Rotowire!$A:$A,'Master data'!$F236)</f>
        <v>0</v>
      </c>
      <c r="T236" s="2">
        <f>INDEX('Team forecast'!D$3:D$22,MATCH($B236,'Team forecast'!$B$3:$B$22,0))</f>
        <v>1.32</v>
      </c>
      <c r="U236" s="2">
        <f>INDEX('Team forecast'!E$3:E$22,MATCH($B236,'Team forecast'!$B$3:$B$22,0))</f>
        <v>1.1599999999999999</v>
      </c>
      <c r="V236" s="2">
        <f>INDEX('Team forecast'!J$3:J$22,MATCH($B236,'Team forecast'!$B$3:$B$22,0))</f>
        <v>0.39810000000000001</v>
      </c>
      <c r="W236" s="2">
        <f>INDEX('Team forecast'!K$3:K$22,MATCH($B236,'Team forecast'!$B$3:$B$22,0))</f>
        <v>0.27700000000000002</v>
      </c>
      <c r="X236" s="2">
        <f>INDEX('Team forecast'!L$3:L$22,MATCH($B236,'Team forecast'!$B$3:$B$22,0))</f>
        <v>0.32490000000000002</v>
      </c>
      <c r="Y236" s="5">
        <f t="shared" si="213"/>
        <v>-5000</v>
      </c>
      <c r="Z236" s="5">
        <f t="shared" si="214"/>
        <v>0</v>
      </c>
      <c r="AA236" s="5">
        <f t="shared" si="215"/>
        <v>0</v>
      </c>
      <c r="AB236" s="5">
        <f t="shared" si="216"/>
        <v>0</v>
      </c>
      <c r="AC236" s="5">
        <f t="shared" si="217"/>
        <v>0</v>
      </c>
      <c r="AD236" s="5">
        <f t="shared" si="222"/>
        <v>0</v>
      </c>
      <c r="AE236" s="5">
        <f t="shared" si="223"/>
        <v>0</v>
      </c>
      <c r="AF236" s="5">
        <f t="shared" si="218"/>
        <v>0</v>
      </c>
      <c r="AG236" s="5">
        <f t="shared" si="219"/>
        <v>0</v>
      </c>
      <c r="AH236" s="5">
        <f t="shared" si="224"/>
        <v>0</v>
      </c>
      <c r="AI236" s="5">
        <f t="shared" si="225"/>
        <v>0</v>
      </c>
      <c r="AJ236" s="5">
        <f t="shared" si="226"/>
        <v>0</v>
      </c>
      <c r="AK236" s="5">
        <f t="shared" si="227"/>
        <v>0</v>
      </c>
      <c r="AL236" s="5">
        <f>IFERROR(SUM(Y236:AK236),-5000)*((Cockpit!$C$3)^0)</f>
        <v>-5000</v>
      </c>
      <c r="AM236" s="19">
        <f>INDEX('Team forecast'!$M$3:$AU$22,MATCH($B236,'Team forecast'!$B$3:$B$22,0),MATCH(AM$1,'Team forecast'!$M$2:$AU$2,0))</f>
        <v>0</v>
      </c>
      <c r="AN236" s="19">
        <f>INDEX('Team forecast'!$M$3:$AU$22,MATCH($B236,'Team forecast'!$B$3:$B$22,0),MATCH(AN$1,'Team forecast'!$M$2:$AU$2,0))</f>
        <v>0</v>
      </c>
      <c r="AO236" s="19">
        <f>INDEX('Team forecast'!$M$3:$AU$22,MATCH($B236,'Team forecast'!$B$3:$B$22,0),MATCH(AO$1,'Team forecast'!$M$2:$AU$2,0))</f>
        <v>0</v>
      </c>
      <c r="AP236" s="19">
        <f>INDEX('Team forecast'!$M$3:$AU$22,MATCH($B236,'Team forecast'!$B$3:$B$22,0),MATCH(AP$1,'Team forecast'!$M$2:$AU$2,0))</f>
        <v>0</v>
      </c>
      <c r="AQ236" s="5">
        <f t="shared" si="228"/>
        <v>-5000</v>
      </c>
      <c r="AR236" s="5">
        <f>INDEX('Team forecast'!$M$3:$AU$22,MATCH($B236,'Team forecast'!$B$3:$B$22,0),MATCH(AR$1,'Team forecast'!$M$2:$AU$2,0))*IF($Y236&gt;0,25000,0)</f>
        <v>0</v>
      </c>
      <c r="AS236" s="5">
        <f>INDEX('Team forecast'!$M$3:$AU$22,MATCH($B236,'Team forecast'!$B$3:$B$22,0),MATCH(AS$1,'Team forecast'!$M$2:$AU$2,0))*IF($Y236&gt;0,5000,0)</f>
        <v>0</v>
      </c>
      <c r="AT236" s="5">
        <f>INDEX('Team forecast'!$M$3:$AU$22,MATCH($B236,'Team forecast'!$B$3:$B$22,0),MATCH(AT$1,'Team forecast'!$M$2:$AU$2,0))*IF($Y236&gt;0,-15000,0)</f>
        <v>0</v>
      </c>
      <c r="AU236" s="5">
        <f t="shared" si="229"/>
        <v>0</v>
      </c>
      <c r="AV236" s="5">
        <f t="shared" si="230"/>
        <v>0</v>
      </c>
      <c r="AW236" s="5">
        <f t="shared" si="231"/>
        <v>0</v>
      </c>
      <c r="AX236" s="5">
        <f t="shared" si="232"/>
        <v>0</v>
      </c>
      <c r="AY236" s="5">
        <f t="shared" si="233"/>
        <v>0</v>
      </c>
      <c r="AZ236" s="5">
        <f t="shared" si="234"/>
        <v>0</v>
      </c>
      <c r="BA236" s="5">
        <f t="shared" si="235"/>
        <v>0</v>
      </c>
      <c r="BB236" s="5">
        <f t="shared" si="236"/>
        <v>0</v>
      </c>
      <c r="BC236" s="5">
        <f t="shared" si="237"/>
        <v>0</v>
      </c>
      <c r="BD236" s="5">
        <f>IFERROR(SUM(AR236:BC236),0)*((Cockpit!$C$3)^1)</f>
        <v>0</v>
      </c>
      <c r="BE236" s="19">
        <f>INDEX('Team forecast'!$M$3:$AU$22,MATCH($B236,'Team forecast'!$B$3:$B$22,0),MATCH(BE$1,'Team forecast'!$M$2:$AU$2,0))</f>
        <v>0</v>
      </c>
      <c r="BF236" s="19">
        <f>INDEX('Team forecast'!$M$3:$AU$22,MATCH($B236,'Team forecast'!$B$3:$B$22,0),MATCH(BF$1,'Team forecast'!$M$2:$AU$2,0))</f>
        <v>0</v>
      </c>
      <c r="BG236" s="19">
        <f>INDEX('Team forecast'!$M$3:$AU$22,MATCH($B236,'Team forecast'!$B$3:$B$22,0),MATCH(BG$1,'Team forecast'!$M$2:$AU$2,0))</f>
        <v>0</v>
      </c>
      <c r="BH236" s="19">
        <f>INDEX('Team forecast'!$M$3:$AU$22,MATCH($B236,'Team forecast'!$B$3:$B$22,0),MATCH(BH$1,'Team forecast'!$M$2:$AU$2,0))</f>
        <v>0</v>
      </c>
      <c r="BI236" s="5">
        <f t="shared" si="238"/>
        <v>-5000</v>
      </c>
      <c r="BJ236" s="5">
        <f>INDEX('Team forecast'!$M$3:$AU$22,MATCH($B236,'Team forecast'!$B$3:$B$22,0),MATCH(BJ$1,'Team forecast'!$M$2:$AU$2,0))*IF($Y236&gt;0,25000,0)</f>
        <v>0</v>
      </c>
      <c r="BK236" s="5">
        <f>INDEX('Team forecast'!$M$3:$AU$22,MATCH($B236,'Team forecast'!$B$3:$B$22,0),MATCH(BK$1,'Team forecast'!$M$2:$AU$2,0))*IF($Y236&gt;0,5000,0)</f>
        <v>0</v>
      </c>
      <c r="BL236" s="5">
        <f>INDEX('Team forecast'!$M$3:$AU$22,MATCH($B236,'Team forecast'!$B$3:$B$22,0),MATCH(BL$1,'Team forecast'!$M$2:$AU$2,0))*IF($Y236&gt;0,-15000,0)</f>
        <v>0</v>
      </c>
      <c r="BM236" s="5">
        <f t="shared" si="239"/>
        <v>0</v>
      </c>
      <c r="BN236" s="5">
        <f t="shared" si="240"/>
        <v>0</v>
      </c>
      <c r="BO236" s="5">
        <f t="shared" si="241"/>
        <v>0</v>
      </c>
      <c r="BP236" s="5">
        <f t="shared" si="242"/>
        <v>0</v>
      </c>
      <c r="BQ236" s="5">
        <f t="shared" si="243"/>
        <v>0</v>
      </c>
      <c r="BR236" s="5">
        <f t="shared" si="244"/>
        <v>0</v>
      </c>
      <c r="BS236" s="5">
        <f t="shared" si="245"/>
        <v>0</v>
      </c>
      <c r="BT236" s="5">
        <f t="shared" si="246"/>
        <v>0</v>
      </c>
      <c r="BU236" s="5">
        <f t="shared" si="247"/>
        <v>0</v>
      </c>
      <c r="BV236" s="5">
        <f>IFERROR(SUM(BJ236:BU236),0)*((Cockpit!$C$3)^2)</f>
        <v>0</v>
      </c>
      <c r="BW236" s="19">
        <f>INDEX('Team forecast'!$M$3:$AU$22,MATCH($B236,'Team forecast'!$B$3:$B$22,0),MATCH(BW$1,'Team forecast'!$M$2:$AU$2,0))</f>
        <v>0</v>
      </c>
      <c r="BX236" s="19">
        <f>INDEX('Team forecast'!$M$3:$AU$22,MATCH($B236,'Team forecast'!$B$3:$B$22,0),MATCH(BX$1,'Team forecast'!$M$2:$AU$2,0))</f>
        <v>0</v>
      </c>
      <c r="BY236" s="19">
        <f>INDEX('Team forecast'!$M$3:$AU$22,MATCH($B236,'Team forecast'!$B$3:$B$22,0),MATCH(BY$1,'Team forecast'!$M$2:$AU$2,0))</f>
        <v>0</v>
      </c>
      <c r="BZ236" s="19">
        <f>INDEX('Team forecast'!$M$3:$AU$22,MATCH($B236,'Team forecast'!$B$3:$B$22,0),MATCH(BZ$1,'Team forecast'!$M$2:$AU$2,0))</f>
        <v>0</v>
      </c>
      <c r="CA236" s="5">
        <f t="shared" si="248"/>
        <v>-5000</v>
      </c>
      <c r="CB236" s="5">
        <f>INDEX('Team forecast'!$M$3:$AU$22,MATCH($B236,'Team forecast'!$B$3:$B$22,0),MATCH(CB$1,'Team forecast'!$M$2:$AU$2,0))*IF($Y236&gt;0,25000,0)</f>
        <v>0</v>
      </c>
      <c r="CC236" s="5">
        <f>INDEX('Team forecast'!$M$3:$AU$22,MATCH($B236,'Team forecast'!$B$3:$B$22,0),MATCH(CC$1,'Team forecast'!$M$2:$AU$2,0))*IF($Y236&gt;0,5000,0)</f>
        <v>0</v>
      </c>
      <c r="CD236" s="5">
        <f>INDEX('Team forecast'!$M$3:$AU$22,MATCH($B236,'Team forecast'!$B$3:$B$22,0),MATCH(CD$1,'Team forecast'!$M$2:$AU$2,0))*IF($Y236&gt;0,-15000,0)</f>
        <v>0</v>
      </c>
      <c r="CE236" s="5">
        <f t="shared" si="249"/>
        <v>0</v>
      </c>
      <c r="CF236" s="5">
        <f t="shared" si="250"/>
        <v>0</v>
      </c>
      <c r="CG236" s="5">
        <f t="shared" si="251"/>
        <v>0</v>
      </c>
      <c r="CH236" s="5">
        <f t="shared" si="252"/>
        <v>0</v>
      </c>
      <c r="CI236" s="5">
        <f t="shared" si="253"/>
        <v>0</v>
      </c>
      <c r="CJ236" s="5">
        <f t="shared" si="254"/>
        <v>0</v>
      </c>
      <c r="CK236" s="5">
        <f t="shared" si="255"/>
        <v>0</v>
      </c>
      <c r="CL236" s="5">
        <f t="shared" si="256"/>
        <v>0</v>
      </c>
      <c r="CM236" s="5">
        <f t="shared" si="257"/>
        <v>0</v>
      </c>
      <c r="CN236" s="5">
        <f>IFERROR(SUM(CB236:CM236),0)*((Cockpit!$C$3)^3)</f>
        <v>0</v>
      </c>
      <c r="CO236" s="19">
        <f>INDEX('Team forecast'!$M$3:$AU$22,MATCH($B236,'Team forecast'!$B$3:$B$22,0),MATCH(CO$1,'Team forecast'!$M$2:$AU$2,0))</f>
        <v>0</v>
      </c>
      <c r="CP236" s="19">
        <f>INDEX('Team forecast'!$M$3:$AU$22,MATCH($B236,'Team forecast'!$B$3:$B$22,0),MATCH(CP$1,'Team forecast'!$M$2:$AU$2,0))</f>
        <v>0</v>
      </c>
      <c r="CQ236" s="19">
        <f>INDEX('Team forecast'!$M$3:$AU$22,MATCH($B236,'Team forecast'!$B$3:$B$22,0),MATCH(CQ$1,'Team forecast'!$M$2:$AU$2,0))</f>
        <v>0</v>
      </c>
      <c r="CR236" s="19">
        <f>INDEX('Team forecast'!$M$3:$AU$22,MATCH($B236,'Team forecast'!$B$3:$B$22,0),MATCH(CR$1,'Team forecast'!$M$2:$AU$2,0))</f>
        <v>0</v>
      </c>
      <c r="CS236" s="5">
        <f t="shared" si="258"/>
        <v>-5000</v>
      </c>
      <c r="CT236" s="5">
        <f>INDEX('Team forecast'!$M$3:$AU$22,MATCH($B236,'Team forecast'!$B$3:$B$22,0),MATCH(CT$1,'Team forecast'!$M$2:$AU$2,0))*IF($Y236&gt;0,25000,0)</f>
        <v>0</v>
      </c>
      <c r="CU236" s="5">
        <f>INDEX('Team forecast'!$M$3:$AU$22,MATCH($B236,'Team forecast'!$B$3:$B$22,0),MATCH(CU$1,'Team forecast'!$M$2:$AU$2,0))*IF($Y236&gt;0,5000,0)</f>
        <v>0</v>
      </c>
      <c r="CV236" s="5">
        <f>INDEX('Team forecast'!$M$3:$AU$22,MATCH($B236,'Team forecast'!$B$3:$B$22,0),MATCH(CV$1,'Team forecast'!$M$2:$AU$2,0))*IF($Y236&gt;0,-15000,0)</f>
        <v>0</v>
      </c>
      <c r="CW236" s="5">
        <f t="shared" si="259"/>
        <v>0</v>
      </c>
      <c r="CX236" s="5">
        <f t="shared" si="260"/>
        <v>0</v>
      </c>
      <c r="CY236" s="5">
        <f t="shared" si="261"/>
        <v>0</v>
      </c>
      <c r="CZ236" s="5">
        <f t="shared" si="262"/>
        <v>0</v>
      </c>
      <c r="DA236" s="5">
        <f t="shared" si="263"/>
        <v>0</v>
      </c>
      <c r="DB236" s="5">
        <f t="shared" si="264"/>
        <v>0</v>
      </c>
      <c r="DC236" s="5">
        <f t="shared" si="265"/>
        <v>0</v>
      </c>
      <c r="DD236" s="5">
        <f t="shared" si="266"/>
        <v>0</v>
      </c>
      <c r="DE236" s="5">
        <f t="shared" si="267"/>
        <v>0</v>
      </c>
      <c r="DF236" s="5">
        <f>IFERROR(SUM(CT236:DE236),0)*((Cockpit!$C$3)^4)</f>
        <v>0</v>
      </c>
      <c r="DG236" s="19">
        <f>INDEX('Team forecast'!$M$3:$AU$22,MATCH($B236,'Team forecast'!$B$3:$B$22,0),MATCH(DG$1,'Team forecast'!$M$2:$AU$2,0))</f>
        <v>0</v>
      </c>
      <c r="DH236" s="19">
        <f>INDEX('Team forecast'!$M$3:$AU$22,MATCH($B236,'Team forecast'!$B$3:$B$22,0),MATCH(DH$1,'Team forecast'!$M$2:$AU$2,0))</f>
        <v>0</v>
      </c>
      <c r="DI236" s="19">
        <f>INDEX('Team forecast'!$M$3:$AU$22,MATCH($B236,'Team forecast'!$B$3:$B$22,0),MATCH(DI$1,'Team forecast'!$M$2:$AU$2,0))</f>
        <v>0</v>
      </c>
      <c r="DJ236" s="19">
        <f>INDEX('Team forecast'!$M$3:$AU$22,MATCH($B236,'Team forecast'!$B$3:$B$22,0),MATCH(DJ$1,'Team forecast'!$M$2:$AU$2,0))</f>
        <v>0</v>
      </c>
      <c r="DK236" s="5">
        <f t="shared" si="268"/>
        <v>-5000</v>
      </c>
      <c r="DL236" s="5">
        <f>INDEX('Team forecast'!$M$3:$AU$22,MATCH($B236,'Team forecast'!$B$3:$B$22,0),MATCH(DL$1,'Team forecast'!$M$2:$AU$2,0))*IF($Y236&gt;0,25000,0)</f>
        <v>0</v>
      </c>
      <c r="DM236" s="5">
        <f>INDEX('Team forecast'!$M$3:$AU$22,MATCH($B236,'Team forecast'!$B$3:$B$22,0),MATCH(DM$1,'Team forecast'!$M$2:$AU$2,0))*IF($Y236&gt;0,5000,0)</f>
        <v>0</v>
      </c>
      <c r="DN236" s="5">
        <f>INDEX('Team forecast'!$M$3:$AU$22,MATCH($B236,'Team forecast'!$B$3:$B$22,0),MATCH(DN$1,'Team forecast'!$M$2:$AU$2,0))*IF($Y236&gt;0,-15000,0)</f>
        <v>0</v>
      </c>
      <c r="DO236" s="5">
        <f t="shared" si="269"/>
        <v>0</v>
      </c>
      <c r="DP236" s="5">
        <f t="shared" si="270"/>
        <v>0</v>
      </c>
      <c r="DQ236" s="5">
        <f t="shared" si="271"/>
        <v>0</v>
      </c>
      <c r="DR236" s="5">
        <f t="shared" si="272"/>
        <v>0</v>
      </c>
      <c r="DS236" s="5">
        <f t="shared" si="273"/>
        <v>0</v>
      </c>
      <c r="DT236" s="5">
        <f t="shared" si="274"/>
        <v>0</v>
      </c>
      <c r="DU236" s="5">
        <f t="shared" si="275"/>
        <v>0</v>
      </c>
      <c r="DV236" s="5">
        <f t="shared" si="276"/>
        <v>0</v>
      </c>
      <c r="DW236" s="5">
        <f t="shared" si="277"/>
        <v>0</v>
      </c>
      <c r="DX236" s="5">
        <f>IFERROR(SUM(DL236:DW236),0)*((Cockpit!$C$3)^5)</f>
        <v>0</v>
      </c>
      <c r="DY236" s="5">
        <f t="shared" si="278"/>
        <v>-5000</v>
      </c>
      <c r="DZ236" s="5" t="str">
        <f>IF(ISERROR(MATCH(A236,'Current squad'!B:B,0)),"No","Yes")</f>
        <v>No</v>
      </c>
      <c r="EA236" s="5" cm="1">
        <f t="array" ref="EA236">IFERROR(_xlfn.IFS(DZ236="Yes",0,DZ236="No",H236*1%),999999)</f>
        <v>24370</v>
      </c>
      <c r="EB236" s="5">
        <f t="shared" si="220"/>
        <v>2461370</v>
      </c>
      <c r="EC236" s="5">
        <f t="shared" si="279"/>
        <v>-29370</v>
      </c>
      <c r="ED236" s="1">
        <f t="shared" si="221"/>
        <v>-1.2051702913418137E-2</v>
      </c>
      <c r="EE236" s="5">
        <f>RANK(EC236,$EC$2:$EC$572)+COUNTIF($EC$2:EC236,EC236)-1</f>
        <v>287</v>
      </c>
      <c r="EF236" s="4">
        <f>RANK(ED236,$ED$2:$ED$572)+COUNTIF($ED$2:ED236,ED236)-1</f>
        <v>431</v>
      </c>
    </row>
    <row r="237" spans="1:136" x14ac:dyDescent="0.3">
      <c r="A237" t="str">
        <f>IF(Holdet.dk!A237&lt;&gt;"",Holdet.dk!A237,"")</f>
        <v>Ivan Cavaleiro</v>
      </c>
      <c r="B237" t="str">
        <f>INDEX(Holdet.dk!B:B,MATCH($A237,Holdet.dk!$A:$A,0))</f>
        <v>Fulham</v>
      </c>
      <c r="C237" t="str">
        <f>INDEX(Holdet.dk!C:C,MATCH($A237,Holdet.dk!$A:$A,0))</f>
        <v>Striker</v>
      </c>
      <c r="D237" t="str">
        <f>INDEX(Holdet.dk!D:D,MATCH($A237,Holdet.dk!$A:$A,0))</f>
        <v>3.738.000</v>
      </c>
      <c r="E237" s="1">
        <f>IFERROR(_xlfn.NUMBERVALUE(INDEX(Holdet.dk!$E:$E,MATCH($A237,Holdet.dk!$A:$A,0)),","),0)</f>
        <v>3.0000000000000001E-3</v>
      </c>
      <c r="F237" t="str">
        <f>IF(INDEX(Lookup!H:H,MATCH('Master data'!A237,Lookup!G:G,0))=0,A237,INDEX(Lookup!H:H,MATCH('Master data'!A237,Lookup!G:G,0)))</f>
        <v>Ivan Cavaleiro</v>
      </c>
      <c r="G237" t="str">
        <f>IFERROR(INDEX(Lookup!B:B,MATCH(INDEX(Rotowire!C:C,MATCH(F237,Rotowire!A:A,0)),Lookup!D:D,0)),"")</f>
        <v>Newcastle</v>
      </c>
      <c r="H237" s="5">
        <f t="shared" si="212"/>
        <v>3738000</v>
      </c>
      <c r="I237" s="19">
        <f>IFERROR(INDEX('Team forecast'!$G$3:$I$22,MATCH($B237,'Team forecast'!$B$3:$B$22,0),MATCH(I$1,'Team forecast'!$G$2:$I$2,0)),0)</f>
        <v>0.79881656804733725</v>
      </c>
      <c r="J237" s="19">
        <f>IFERROR(INDEX('Team forecast'!$G$3:$I$22,MATCH($B237,'Team forecast'!$B$3:$B$22,0),MATCH(J$1,'Team forecast'!$G$2:$I$2,0)),0)</f>
        <v>0.8913043478260867</v>
      </c>
      <c r="K237" s="19">
        <f>IFERROR(INDEX('Team forecast'!$G$3:$I$22,MATCH($B237,'Team forecast'!$B$3:$B$22,0),MATCH(K$1,'Team forecast'!$G$2:$I$2,0)),0)</f>
        <v>1.1691703107234377</v>
      </c>
      <c r="L237">
        <f>SUMIFS(Rotowire!E:E,Rotowire!$A:$A,'Master data'!$F237)</f>
        <v>95</v>
      </c>
      <c r="M237" s="2">
        <f>SUMIFS(Rotowire!F:F,Rotowire!$A:$A,'Master data'!$F237)*I237</f>
        <v>0.23964497041420116</v>
      </c>
      <c r="N237" s="2">
        <f>SUMIFS(Rotowire!G:G,Rotowire!$A:$A,'Master data'!$F237)*I237</f>
        <v>7.9881656804733733E-2</v>
      </c>
      <c r="O237" s="2">
        <f>SUMIFS(Rotowire!I:I,Rotowire!$A:$A,'Master data'!$F237)*I237</f>
        <v>0.85473372781065093</v>
      </c>
      <c r="P237" s="2">
        <f>SUMIFS(Rotowire!W:W,Rotowire!$A:$A,'Master data'!$F237)*K237</f>
        <v>0.29229257768085942</v>
      </c>
      <c r="Q237" s="2">
        <f>SUMIFS(Rotowire!Y:Y,Rotowire!$A:$A,'Master data'!$F237)*J237</f>
        <v>0</v>
      </c>
      <c r="R237" s="2">
        <f>SUMIFS(Rotowire!AB:AB,Rotowire!$A:$A,'Master data'!$F237)</f>
        <v>0.09</v>
      </c>
      <c r="S237" s="2">
        <f>SUMIFS(Rotowire!AC:AC,Rotowire!$A:$A,'Master data'!$F237)</f>
        <v>0</v>
      </c>
      <c r="T237" s="2">
        <f>INDEX('Team forecast'!D$3:D$22,MATCH($B237,'Team forecast'!$B$3:$B$22,0))</f>
        <v>1.35</v>
      </c>
      <c r="U237" s="2">
        <f>INDEX('Team forecast'!E$3:E$22,MATCH($B237,'Team forecast'!$B$3:$B$22,0))</f>
        <v>1.23</v>
      </c>
      <c r="V237" s="2">
        <f>INDEX('Team forecast'!J$3:J$22,MATCH($B237,'Team forecast'!$B$3:$B$22,0))</f>
        <v>0.39200000000000002</v>
      </c>
      <c r="W237" s="2">
        <f>INDEX('Team forecast'!K$3:K$22,MATCH($B237,'Team forecast'!$B$3:$B$22,0))</f>
        <v>0.2712</v>
      </c>
      <c r="X237" s="2">
        <f>INDEX('Team forecast'!L$3:L$22,MATCH($B237,'Team forecast'!$B$3:$B$22,0))</f>
        <v>0.33679999999999999</v>
      </c>
      <c r="Y237" s="5">
        <f t="shared" si="213"/>
        <v>7000</v>
      </c>
      <c r="Z237" s="5">
        <f t="shared" si="214"/>
        <v>9800</v>
      </c>
      <c r="AA237" s="5">
        <f t="shared" si="215"/>
        <v>1356</v>
      </c>
      <c r="AB237" s="5">
        <f t="shared" si="216"/>
        <v>-5052</v>
      </c>
      <c r="AC237" s="5">
        <f t="shared" si="217"/>
        <v>23964.497041420116</v>
      </c>
      <c r="AD237" s="5">
        <f t="shared" si="222"/>
        <v>3994.0828402366865</v>
      </c>
      <c r="AE237" s="5">
        <f t="shared" si="223"/>
        <v>8547.33727810651</v>
      </c>
      <c r="AF237" s="5">
        <f t="shared" si="218"/>
        <v>0</v>
      </c>
      <c r="AG237" s="5">
        <f t="shared" si="219"/>
        <v>0</v>
      </c>
      <c r="AH237" s="5">
        <f t="shared" si="224"/>
        <v>-1800</v>
      </c>
      <c r="AI237" s="5">
        <f t="shared" si="225"/>
        <v>0</v>
      </c>
      <c r="AJ237" s="5">
        <f t="shared" si="226"/>
        <v>13500</v>
      </c>
      <c r="AK237" s="5">
        <f t="shared" si="227"/>
        <v>-9840</v>
      </c>
      <c r="AL237" s="5">
        <f>IFERROR(SUM(Y237:AK237),-5000)*((Cockpit!$C$3)^0)</f>
        <v>51469.917159763318</v>
      </c>
      <c r="AM237" s="19">
        <f>INDEX('Team forecast'!$M$3:$AU$22,MATCH($B237,'Team forecast'!$B$3:$B$22,0),MATCH(AM$1,'Team forecast'!$M$2:$AU$2,0))</f>
        <v>0</v>
      </c>
      <c r="AN237" s="19">
        <f>INDEX('Team forecast'!$M$3:$AU$22,MATCH($B237,'Team forecast'!$B$3:$B$22,0),MATCH(AN$1,'Team forecast'!$M$2:$AU$2,0))</f>
        <v>0</v>
      </c>
      <c r="AO237" s="19">
        <f>INDEX('Team forecast'!$M$3:$AU$22,MATCH($B237,'Team forecast'!$B$3:$B$22,0),MATCH(AO$1,'Team forecast'!$M$2:$AU$2,0))</f>
        <v>0</v>
      </c>
      <c r="AP237" s="19">
        <f>INDEX('Team forecast'!$M$3:$AU$22,MATCH($B237,'Team forecast'!$B$3:$B$22,0),MATCH(AP$1,'Team forecast'!$M$2:$AU$2,0))</f>
        <v>0</v>
      </c>
      <c r="AQ237" s="5">
        <f t="shared" si="228"/>
        <v>7000</v>
      </c>
      <c r="AR237" s="5">
        <f>INDEX('Team forecast'!$M$3:$AU$22,MATCH($B237,'Team forecast'!$B$3:$B$22,0),MATCH(AR$1,'Team forecast'!$M$2:$AU$2,0))*IF($Y237&gt;0,25000,0)</f>
        <v>0</v>
      </c>
      <c r="AS237" s="5">
        <f>INDEX('Team forecast'!$M$3:$AU$22,MATCH($B237,'Team forecast'!$B$3:$B$22,0),MATCH(AS$1,'Team forecast'!$M$2:$AU$2,0))*IF($Y237&gt;0,5000,0)</f>
        <v>0</v>
      </c>
      <c r="AT237" s="5">
        <f>INDEX('Team forecast'!$M$3:$AU$22,MATCH($B237,'Team forecast'!$B$3:$B$22,0),MATCH(AT$1,'Team forecast'!$M$2:$AU$2,0))*IF($Y237&gt;0,-15000,0)</f>
        <v>0</v>
      </c>
      <c r="AU237" s="5">
        <f t="shared" si="229"/>
        <v>0</v>
      </c>
      <c r="AV237" s="5">
        <f t="shared" si="230"/>
        <v>0</v>
      </c>
      <c r="AW237" s="5">
        <f t="shared" si="231"/>
        <v>0</v>
      </c>
      <c r="AX237" s="5">
        <f t="shared" si="232"/>
        <v>0</v>
      </c>
      <c r="AY237" s="5">
        <f t="shared" si="233"/>
        <v>0</v>
      </c>
      <c r="AZ237" s="5">
        <f t="shared" si="234"/>
        <v>-1800</v>
      </c>
      <c r="BA237" s="5">
        <f t="shared" si="235"/>
        <v>0</v>
      </c>
      <c r="BB237" s="5">
        <f t="shared" si="236"/>
        <v>0</v>
      </c>
      <c r="BC237" s="5">
        <f t="shared" si="237"/>
        <v>0</v>
      </c>
      <c r="BD237" s="5">
        <f>IFERROR(SUM(AR237:BC237),0)*((Cockpit!$C$3)^1)</f>
        <v>-1260</v>
      </c>
      <c r="BE237" s="19">
        <f>INDEX('Team forecast'!$M$3:$AU$22,MATCH($B237,'Team forecast'!$B$3:$B$22,0),MATCH(BE$1,'Team forecast'!$M$2:$AU$2,0))</f>
        <v>0</v>
      </c>
      <c r="BF237" s="19">
        <f>INDEX('Team forecast'!$M$3:$AU$22,MATCH($B237,'Team forecast'!$B$3:$B$22,0),MATCH(BF$1,'Team forecast'!$M$2:$AU$2,0))</f>
        <v>0</v>
      </c>
      <c r="BG237" s="19">
        <f>INDEX('Team forecast'!$M$3:$AU$22,MATCH($B237,'Team forecast'!$B$3:$B$22,0),MATCH(BG$1,'Team forecast'!$M$2:$AU$2,0))</f>
        <v>0</v>
      </c>
      <c r="BH237" s="19">
        <f>INDEX('Team forecast'!$M$3:$AU$22,MATCH($B237,'Team forecast'!$B$3:$B$22,0),MATCH(BH$1,'Team forecast'!$M$2:$AU$2,0))</f>
        <v>0</v>
      </c>
      <c r="BI237" s="5">
        <f t="shared" si="238"/>
        <v>7000</v>
      </c>
      <c r="BJ237" s="5">
        <f>INDEX('Team forecast'!$M$3:$AU$22,MATCH($B237,'Team forecast'!$B$3:$B$22,0),MATCH(BJ$1,'Team forecast'!$M$2:$AU$2,0))*IF($Y237&gt;0,25000,0)</f>
        <v>0</v>
      </c>
      <c r="BK237" s="5">
        <f>INDEX('Team forecast'!$M$3:$AU$22,MATCH($B237,'Team forecast'!$B$3:$B$22,0),MATCH(BK$1,'Team forecast'!$M$2:$AU$2,0))*IF($Y237&gt;0,5000,0)</f>
        <v>0</v>
      </c>
      <c r="BL237" s="5">
        <f>INDEX('Team forecast'!$M$3:$AU$22,MATCH($B237,'Team forecast'!$B$3:$B$22,0),MATCH(BL$1,'Team forecast'!$M$2:$AU$2,0))*IF($Y237&gt;0,-15000,0)</f>
        <v>0</v>
      </c>
      <c r="BM237" s="5">
        <f t="shared" si="239"/>
        <v>0</v>
      </c>
      <c r="BN237" s="5">
        <f t="shared" si="240"/>
        <v>0</v>
      </c>
      <c r="BO237" s="5">
        <f t="shared" si="241"/>
        <v>0</v>
      </c>
      <c r="BP237" s="5">
        <f t="shared" si="242"/>
        <v>0</v>
      </c>
      <c r="BQ237" s="5">
        <f t="shared" si="243"/>
        <v>0</v>
      </c>
      <c r="BR237" s="5">
        <f t="shared" si="244"/>
        <v>-1800</v>
      </c>
      <c r="BS237" s="5">
        <f t="shared" si="245"/>
        <v>0</v>
      </c>
      <c r="BT237" s="5">
        <f t="shared" si="246"/>
        <v>0</v>
      </c>
      <c r="BU237" s="5">
        <f t="shared" si="247"/>
        <v>0</v>
      </c>
      <c r="BV237" s="5">
        <f>IFERROR(SUM(BJ237:BU237),0)*((Cockpit!$C$3)^2)</f>
        <v>-881.99999999999989</v>
      </c>
      <c r="BW237" s="19">
        <f>INDEX('Team forecast'!$M$3:$AU$22,MATCH($B237,'Team forecast'!$B$3:$B$22,0),MATCH(BW$1,'Team forecast'!$M$2:$AU$2,0))</f>
        <v>0</v>
      </c>
      <c r="BX237" s="19">
        <f>INDEX('Team forecast'!$M$3:$AU$22,MATCH($B237,'Team forecast'!$B$3:$B$22,0),MATCH(BX$1,'Team forecast'!$M$2:$AU$2,0))</f>
        <v>0</v>
      </c>
      <c r="BY237" s="19">
        <f>INDEX('Team forecast'!$M$3:$AU$22,MATCH($B237,'Team forecast'!$B$3:$B$22,0),MATCH(BY$1,'Team forecast'!$M$2:$AU$2,0))</f>
        <v>0</v>
      </c>
      <c r="BZ237" s="19">
        <f>INDEX('Team forecast'!$M$3:$AU$22,MATCH($B237,'Team forecast'!$B$3:$B$22,0),MATCH(BZ$1,'Team forecast'!$M$2:$AU$2,0))</f>
        <v>0</v>
      </c>
      <c r="CA237" s="5">
        <f t="shared" si="248"/>
        <v>7000</v>
      </c>
      <c r="CB237" s="5">
        <f>INDEX('Team forecast'!$M$3:$AU$22,MATCH($B237,'Team forecast'!$B$3:$B$22,0),MATCH(CB$1,'Team forecast'!$M$2:$AU$2,0))*IF($Y237&gt;0,25000,0)</f>
        <v>0</v>
      </c>
      <c r="CC237" s="5">
        <f>INDEX('Team forecast'!$M$3:$AU$22,MATCH($B237,'Team forecast'!$B$3:$B$22,0),MATCH(CC$1,'Team forecast'!$M$2:$AU$2,0))*IF($Y237&gt;0,5000,0)</f>
        <v>0</v>
      </c>
      <c r="CD237" s="5">
        <f>INDEX('Team forecast'!$M$3:$AU$22,MATCH($B237,'Team forecast'!$B$3:$B$22,0),MATCH(CD$1,'Team forecast'!$M$2:$AU$2,0))*IF($Y237&gt;0,-15000,0)</f>
        <v>0</v>
      </c>
      <c r="CE237" s="5">
        <f t="shared" si="249"/>
        <v>0</v>
      </c>
      <c r="CF237" s="5">
        <f t="shared" si="250"/>
        <v>0</v>
      </c>
      <c r="CG237" s="5">
        <f t="shared" si="251"/>
        <v>0</v>
      </c>
      <c r="CH237" s="5">
        <f t="shared" si="252"/>
        <v>0</v>
      </c>
      <c r="CI237" s="5">
        <f t="shared" si="253"/>
        <v>0</v>
      </c>
      <c r="CJ237" s="5">
        <f t="shared" si="254"/>
        <v>-1800</v>
      </c>
      <c r="CK237" s="5">
        <f t="shared" si="255"/>
        <v>0</v>
      </c>
      <c r="CL237" s="5">
        <f t="shared" si="256"/>
        <v>0</v>
      </c>
      <c r="CM237" s="5">
        <f t="shared" si="257"/>
        <v>0</v>
      </c>
      <c r="CN237" s="5">
        <f>IFERROR(SUM(CB237:CM237),0)*((Cockpit!$C$3)^3)</f>
        <v>-617.39999999999986</v>
      </c>
      <c r="CO237" s="19">
        <f>INDEX('Team forecast'!$M$3:$AU$22,MATCH($B237,'Team forecast'!$B$3:$B$22,0),MATCH(CO$1,'Team forecast'!$M$2:$AU$2,0))</f>
        <v>0</v>
      </c>
      <c r="CP237" s="19">
        <f>INDEX('Team forecast'!$M$3:$AU$22,MATCH($B237,'Team forecast'!$B$3:$B$22,0),MATCH(CP$1,'Team forecast'!$M$2:$AU$2,0))</f>
        <v>0</v>
      </c>
      <c r="CQ237" s="19">
        <f>INDEX('Team forecast'!$M$3:$AU$22,MATCH($B237,'Team forecast'!$B$3:$B$22,0),MATCH(CQ$1,'Team forecast'!$M$2:$AU$2,0))</f>
        <v>0</v>
      </c>
      <c r="CR237" s="19">
        <f>INDEX('Team forecast'!$M$3:$AU$22,MATCH($B237,'Team forecast'!$B$3:$B$22,0),MATCH(CR$1,'Team forecast'!$M$2:$AU$2,0))</f>
        <v>0</v>
      </c>
      <c r="CS237" s="5">
        <f t="shared" si="258"/>
        <v>7000</v>
      </c>
      <c r="CT237" s="5">
        <f>INDEX('Team forecast'!$M$3:$AU$22,MATCH($B237,'Team forecast'!$B$3:$B$22,0),MATCH(CT$1,'Team forecast'!$M$2:$AU$2,0))*IF($Y237&gt;0,25000,0)</f>
        <v>0</v>
      </c>
      <c r="CU237" s="5">
        <f>INDEX('Team forecast'!$M$3:$AU$22,MATCH($B237,'Team forecast'!$B$3:$B$22,0),MATCH(CU$1,'Team forecast'!$M$2:$AU$2,0))*IF($Y237&gt;0,5000,0)</f>
        <v>0</v>
      </c>
      <c r="CV237" s="5">
        <f>INDEX('Team forecast'!$M$3:$AU$22,MATCH($B237,'Team forecast'!$B$3:$B$22,0),MATCH(CV$1,'Team forecast'!$M$2:$AU$2,0))*IF($Y237&gt;0,-15000,0)</f>
        <v>0</v>
      </c>
      <c r="CW237" s="5">
        <f t="shared" si="259"/>
        <v>0</v>
      </c>
      <c r="CX237" s="5">
        <f t="shared" si="260"/>
        <v>0</v>
      </c>
      <c r="CY237" s="5">
        <f t="shared" si="261"/>
        <v>0</v>
      </c>
      <c r="CZ237" s="5">
        <f t="shared" si="262"/>
        <v>0</v>
      </c>
      <c r="DA237" s="5">
        <f t="shared" si="263"/>
        <v>0</v>
      </c>
      <c r="DB237" s="5">
        <f t="shared" si="264"/>
        <v>-1800</v>
      </c>
      <c r="DC237" s="5">
        <f t="shared" si="265"/>
        <v>0</v>
      </c>
      <c r="DD237" s="5">
        <f t="shared" si="266"/>
        <v>0</v>
      </c>
      <c r="DE237" s="5">
        <f t="shared" si="267"/>
        <v>0</v>
      </c>
      <c r="DF237" s="5">
        <f>IFERROR(SUM(CT237:DE237),0)*((Cockpit!$C$3)^4)</f>
        <v>-432.17999999999984</v>
      </c>
      <c r="DG237" s="19">
        <f>INDEX('Team forecast'!$M$3:$AU$22,MATCH($B237,'Team forecast'!$B$3:$B$22,0),MATCH(DG$1,'Team forecast'!$M$2:$AU$2,0))</f>
        <v>0</v>
      </c>
      <c r="DH237" s="19">
        <f>INDEX('Team forecast'!$M$3:$AU$22,MATCH($B237,'Team forecast'!$B$3:$B$22,0),MATCH(DH$1,'Team forecast'!$M$2:$AU$2,0))</f>
        <v>0</v>
      </c>
      <c r="DI237" s="19">
        <f>INDEX('Team forecast'!$M$3:$AU$22,MATCH($B237,'Team forecast'!$B$3:$B$22,0),MATCH(DI$1,'Team forecast'!$M$2:$AU$2,0))</f>
        <v>0</v>
      </c>
      <c r="DJ237" s="19">
        <f>INDEX('Team forecast'!$M$3:$AU$22,MATCH($B237,'Team forecast'!$B$3:$B$22,0),MATCH(DJ$1,'Team forecast'!$M$2:$AU$2,0))</f>
        <v>0</v>
      </c>
      <c r="DK237" s="5">
        <f t="shared" si="268"/>
        <v>7000</v>
      </c>
      <c r="DL237" s="5">
        <f>INDEX('Team forecast'!$M$3:$AU$22,MATCH($B237,'Team forecast'!$B$3:$B$22,0),MATCH(DL$1,'Team forecast'!$M$2:$AU$2,0))*IF($Y237&gt;0,25000,0)</f>
        <v>0</v>
      </c>
      <c r="DM237" s="5">
        <f>INDEX('Team forecast'!$M$3:$AU$22,MATCH($B237,'Team forecast'!$B$3:$B$22,0),MATCH(DM$1,'Team forecast'!$M$2:$AU$2,0))*IF($Y237&gt;0,5000,0)</f>
        <v>0</v>
      </c>
      <c r="DN237" s="5">
        <f>INDEX('Team forecast'!$M$3:$AU$22,MATCH($B237,'Team forecast'!$B$3:$B$22,0),MATCH(DN$1,'Team forecast'!$M$2:$AU$2,0))*IF($Y237&gt;0,-15000,0)</f>
        <v>0</v>
      </c>
      <c r="DO237" s="5">
        <f t="shared" si="269"/>
        <v>0</v>
      </c>
      <c r="DP237" s="5">
        <f t="shared" si="270"/>
        <v>0</v>
      </c>
      <c r="DQ237" s="5">
        <f t="shared" si="271"/>
        <v>0</v>
      </c>
      <c r="DR237" s="5">
        <f t="shared" si="272"/>
        <v>0</v>
      </c>
      <c r="DS237" s="5">
        <f t="shared" si="273"/>
        <v>0</v>
      </c>
      <c r="DT237" s="5">
        <f t="shared" si="274"/>
        <v>-1800</v>
      </c>
      <c r="DU237" s="5">
        <f t="shared" si="275"/>
        <v>0</v>
      </c>
      <c r="DV237" s="5">
        <f t="shared" si="276"/>
        <v>0</v>
      </c>
      <c r="DW237" s="5">
        <f t="shared" si="277"/>
        <v>0</v>
      </c>
      <c r="DX237" s="5">
        <f>IFERROR(SUM(DL237:DW237),0)*((Cockpit!$C$3)^5)</f>
        <v>-302.5259999999999</v>
      </c>
      <c r="DY237" s="5">
        <f t="shared" si="278"/>
        <v>47975.811159763318</v>
      </c>
      <c r="DZ237" s="5" t="str">
        <f>IF(ISERROR(MATCH(A237,'Current squad'!B:B,0)),"No","Yes")</f>
        <v>No</v>
      </c>
      <c r="EA237" s="5" cm="1">
        <f t="array" ref="EA237">IFERROR(_xlfn.IFS(DZ237="Yes",0,DZ237="No",H237*1%),999999)</f>
        <v>37380</v>
      </c>
      <c r="EB237" s="5">
        <f t="shared" si="220"/>
        <v>3775380</v>
      </c>
      <c r="EC237" s="5">
        <f t="shared" si="279"/>
        <v>10595.811159763318</v>
      </c>
      <c r="ED237" s="1">
        <f t="shared" si="221"/>
        <v>2.8346204279730653E-3</v>
      </c>
      <c r="EE237" s="5">
        <f>RANK(EC237,$EC$2:$EC$572)+COUNTIF($EC$2:EC237,EC237)-1</f>
        <v>37</v>
      </c>
      <c r="EF237" s="4">
        <f>RANK(ED237,$ED$2:$ED$572)+COUNTIF($ED$2:ED237,ED237)-1</f>
        <v>31</v>
      </c>
    </row>
    <row r="238" spans="1:136" x14ac:dyDescent="0.3">
      <c r="A238" t="str">
        <f>IF(Holdet.dk!A238&lt;&gt;"",Holdet.dk!A238,"")</f>
        <v>Seedy 'Imam' Jagne</v>
      </c>
      <c r="B238" t="str">
        <f>INDEX(Holdet.dk!B:B,MATCH($A238,Holdet.dk!$A:$A,0))</f>
        <v>Everton</v>
      </c>
      <c r="C238" t="str">
        <f>INDEX(Holdet.dk!C:C,MATCH($A238,Holdet.dk!$A:$A,0))</f>
        <v>Midfield</v>
      </c>
      <c r="D238" t="str">
        <f>INDEX(Holdet.dk!D:D,MATCH($A238,Holdet.dk!$A:$A,0))</f>
        <v>1.895.000</v>
      </c>
      <c r="E238" s="1">
        <f>IFERROR(_xlfn.NUMBERVALUE(INDEX(Holdet.dk!$E:$E,MATCH($A238,Holdet.dk!$A:$A,0)),","),0)</f>
        <v>0</v>
      </c>
      <c r="F238" t="str">
        <f>IF(INDEX(Lookup!H:H,MATCH('Master data'!A238,Lookup!G:G,0))=0,A238,INDEX(Lookup!H:H,MATCH('Master data'!A238,Lookup!G:G,0)))</f>
        <v>Seedy 'Imam' Jagne</v>
      </c>
      <c r="G238" t="str">
        <f>IFERROR(INDEX(Lookup!B:B,MATCH(INDEX(Rotowire!C:C,MATCH(F238,Rotowire!A:A,0)),Lookup!D:D,0)),"")</f>
        <v/>
      </c>
      <c r="H238" s="5">
        <f t="shared" si="212"/>
        <v>1895000</v>
      </c>
      <c r="I238" s="19">
        <f>IFERROR(INDEX('Team forecast'!$G$3:$I$22,MATCH($B238,'Team forecast'!$B$3:$B$22,0),MATCH(I$1,'Team forecast'!$G$2:$I$2,0)),0)</f>
        <v>1.118279569892473</v>
      </c>
      <c r="J238" s="19">
        <f>IFERROR(INDEX('Team forecast'!$G$3:$I$22,MATCH($B238,'Team forecast'!$B$3:$B$22,0),MATCH(J$1,'Team forecast'!$G$2:$I$2,0)),0)</f>
        <v>0.86602870813397137</v>
      </c>
      <c r="K238" s="19">
        <f>IFERROR(INDEX('Team forecast'!$G$3:$I$22,MATCH($B238,'Team forecast'!$B$3:$B$22,0),MATCH(K$1,'Team forecast'!$G$2:$I$2,0)),0)</f>
        <v>1.6365413680270404</v>
      </c>
      <c r="L238">
        <f>SUMIFS(Rotowire!E:E,Rotowire!$A:$A,'Master data'!$F238)</f>
        <v>0</v>
      </c>
      <c r="M238" s="2">
        <f>SUMIFS(Rotowire!F:F,Rotowire!$A:$A,'Master data'!$F238)*I238</f>
        <v>0</v>
      </c>
      <c r="N238" s="2">
        <f>SUMIFS(Rotowire!G:G,Rotowire!$A:$A,'Master data'!$F238)*I238</f>
        <v>0</v>
      </c>
      <c r="O238" s="2">
        <f>SUMIFS(Rotowire!I:I,Rotowire!$A:$A,'Master data'!$F238)*I238</f>
        <v>0</v>
      </c>
      <c r="P238" s="2">
        <f>SUMIFS(Rotowire!W:W,Rotowire!$A:$A,'Master data'!$F238)*K238</f>
        <v>0</v>
      </c>
      <c r="Q238" s="2">
        <f>SUMIFS(Rotowire!Y:Y,Rotowire!$A:$A,'Master data'!$F238)*J238</f>
        <v>0</v>
      </c>
      <c r="R238" s="2">
        <f>SUMIFS(Rotowire!AB:AB,Rotowire!$A:$A,'Master data'!$F238)</f>
        <v>0</v>
      </c>
      <c r="S238" s="2">
        <f>SUMIFS(Rotowire!AC:AC,Rotowire!$A:$A,'Master data'!$F238)</f>
        <v>0</v>
      </c>
      <c r="T238" s="2">
        <f>INDEX('Team forecast'!D$3:D$22,MATCH($B238,'Team forecast'!$B$3:$B$22,0))</f>
        <v>1.04</v>
      </c>
      <c r="U238" s="2">
        <f>INDEX('Team forecast'!E$3:E$22,MATCH($B238,'Team forecast'!$B$3:$B$22,0))</f>
        <v>1.81</v>
      </c>
      <c r="V238" s="2">
        <f>INDEX('Team forecast'!J$3:J$22,MATCH($B238,'Team forecast'!$B$3:$B$22,0))</f>
        <v>0.21479999999999999</v>
      </c>
      <c r="W238" s="2">
        <f>INDEX('Team forecast'!K$3:K$22,MATCH($B238,'Team forecast'!$B$3:$B$22,0))</f>
        <v>0.23649999999999999</v>
      </c>
      <c r="X238" s="2">
        <f>INDEX('Team forecast'!L$3:L$22,MATCH($B238,'Team forecast'!$B$3:$B$22,0))</f>
        <v>0.54869999999999997</v>
      </c>
      <c r="Y238" s="5">
        <f t="shared" si="213"/>
        <v>-5000</v>
      </c>
      <c r="Z238" s="5">
        <f t="shared" si="214"/>
        <v>0</v>
      </c>
      <c r="AA238" s="5">
        <f t="shared" si="215"/>
        <v>0</v>
      </c>
      <c r="AB238" s="5">
        <f t="shared" si="216"/>
        <v>0</v>
      </c>
      <c r="AC238" s="5">
        <f t="shared" si="217"/>
        <v>0</v>
      </c>
      <c r="AD238" s="5">
        <f t="shared" si="222"/>
        <v>0</v>
      </c>
      <c r="AE238" s="5">
        <f t="shared" si="223"/>
        <v>0</v>
      </c>
      <c r="AF238" s="5">
        <f t="shared" si="218"/>
        <v>0</v>
      </c>
      <c r="AG238" s="5">
        <f t="shared" si="219"/>
        <v>0</v>
      </c>
      <c r="AH238" s="5">
        <f t="shared" si="224"/>
        <v>0</v>
      </c>
      <c r="AI238" s="5">
        <f t="shared" si="225"/>
        <v>0</v>
      </c>
      <c r="AJ238" s="5">
        <f t="shared" si="226"/>
        <v>0</v>
      </c>
      <c r="AK238" s="5">
        <f t="shared" si="227"/>
        <v>0</v>
      </c>
      <c r="AL238" s="5">
        <f>IFERROR(SUM(Y238:AK238),-5000)*((Cockpit!$C$3)^0)</f>
        <v>-5000</v>
      </c>
      <c r="AM238" s="19">
        <f>INDEX('Team forecast'!$M$3:$AU$22,MATCH($B238,'Team forecast'!$B$3:$B$22,0),MATCH(AM$1,'Team forecast'!$M$2:$AU$2,0))</f>
        <v>0</v>
      </c>
      <c r="AN238" s="19">
        <f>INDEX('Team forecast'!$M$3:$AU$22,MATCH($B238,'Team forecast'!$B$3:$B$22,0),MATCH(AN$1,'Team forecast'!$M$2:$AU$2,0))</f>
        <v>0</v>
      </c>
      <c r="AO238" s="19">
        <f>INDEX('Team forecast'!$M$3:$AU$22,MATCH($B238,'Team forecast'!$B$3:$B$22,0),MATCH(AO$1,'Team forecast'!$M$2:$AU$2,0))</f>
        <v>0</v>
      </c>
      <c r="AP238" s="19">
        <f>INDEX('Team forecast'!$M$3:$AU$22,MATCH($B238,'Team forecast'!$B$3:$B$22,0),MATCH(AP$1,'Team forecast'!$M$2:$AU$2,0))</f>
        <v>0</v>
      </c>
      <c r="AQ238" s="5">
        <f t="shared" si="228"/>
        <v>-5000</v>
      </c>
      <c r="AR238" s="5">
        <f>INDEX('Team forecast'!$M$3:$AU$22,MATCH($B238,'Team forecast'!$B$3:$B$22,0),MATCH(AR$1,'Team forecast'!$M$2:$AU$2,0))*IF($Y238&gt;0,25000,0)</f>
        <v>0</v>
      </c>
      <c r="AS238" s="5">
        <f>INDEX('Team forecast'!$M$3:$AU$22,MATCH($B238,'Team forecast'!$B$3:$B$22,0),MATCH(AS$1,'Team forecast'!$M$2:$AU$2,0))*IF($Y238&gt;0,5000,0)</f>
        <v>0</v>
      </c>
      <c r="AT238" s="5">
        <f>INDEX('Team forecast'!$M$3:$AU$22,MATCH($B238,'Team forecast'!$B$3:$B$22,0),MATCH(AT$1,'Team forecast'!$M$2:$AU$2,0))*IF($Y238&gt;0,-15000,0)</f>
        <v>0</v>
      </c>
      <c r="AU238" s="5">
        <f t="shared" si="229"/>
        <v>0</v>
      </c>
      <c r="AV238" s="5">
        <f t="shared" si="230"/>
        <v>0</v>
      </c>
      <c r="AW238" s="5">
        <f t="shared" si="231"/>
        <v>0</v>
      </c>
      <c r="AX238" s="5">
        <f t="shared" si="232"/>
        <v>0</v>
      </c>
      <c r="AY238" s="5">
        <f t="shared" si="233"/>
        <v>0</v>
      </c>
      <c r="AZ238" s="5">
        <f t="shared" si="234"/>
        <v>0</v>
      </c>
      <c r="BA238" s="5">
        <f t="shared" si="235"/>
        <v>0</v>
      </c>
      <c r="BB238" s="5">
        <f t="shared" si="236"/>
        <v>0</v>
      </c>
      <c r="BC238" s="5">
        <f t="shared" si="237"/>
        <v>0</v>
      </c>
      <c r="BD238" s="5">
        <f>IFERROR(SUM(AR238:BC238),0)*((Cockpit!$C$3)^1)</f>
        <v>0</v>
      </c>
      <c r="BE238" s="19">
        <f>INDEX('Team forecast'!$M$3:$AU$22,MATCH($B238,'Team forecast'!$B$3:$B$22,0),MATCH(BE$1,'Team forecast'!$M$2:$AU$2,0))</f>
        <v>0</v>
      </c>
      <c r="BF238" s="19">
        <f>INDEX('Team forecast'!$M$3:$AU$22,MATCH($B238,'Team forecast'!$B$3:$B$22,0),MATCH(BF$1,'Team forecast'!$M$2:$AU$2,0))</f>
        <v>0</v>
      </c>
      <c r="BG238" s="19">
        <f>INDEX('Team forecast'!$M$3:$AU$22,MATCH($B238,'Team forecast'!$B$3:$B$22,0),MATCH(BG$1,'Team forecast'!$M$2:$AU$2,0))</f>
        <v>0</v>
      </c>
      <c r="BH238" s="19">
        <f>INDEX('Team forecast'!$M$3:$AU$22,MATCH($B238,'Team forecast'!$B$3:$B$22,0),MATCH(BH$1,'Team forecast'!$M$2:$AU$2,0))</f>
        <v>0</v>
      </c>
      <c r="BI238" s="5">
        <f t="shared" si="238"/>
        <v>-5000</v>
      </c>
      <c r="BJ238" s="5">
        <f>INDEX('Team forecast'!$M$3:$AU$22,MATCH($B238,'Team forecast'!$B$3:$B$22,0),MATCH(BJ$1,'Team forecast'!$M$2:$AU$2,0))*IF($Y238&gt;0,25000,0)</f>
        <v>0</v>
      </c>
      <c r="BK238" s="5">
        <f>INDEX('Team forecast'!$M$3:$AU$22,MATCH($B238,'Team forecast'!$B$3:$B$22,0),MATCH(BK$1,'Team forecast'!$M$2:$AU$2,0))*IF($Y238&gt;0,5000,0)</f>
        <v>0</v>
      </c>
      <c r="BL238" s="5">
        <f>INDEX('Team forecast'!$M$3:$AU$22,MATCH($B238,'Team forecast'!$B$3:$B$22,0),MATCH(BL$1,'Team forecast'!$M$2:$AU$2,0))*IF($Y238&gt;0,-15000,0)</f>
        <v>0</v>
      </c>
      <c r="BM238" s="5">
        <f t="shared" si="239"/>
        <v>0</v>
      </c>
      <c r="BN238" s="5">
        <f t="shared" si="240"/>
        <v>0</v>
      </c>
      <c r="BO238" s="5">
        <f t="shared" si="241"/>
        <v>0</v>
      </c>
      <c r="BP238" s="5">
        <f t="shared" si="242"/>
        <v>0</v>
      </c>
      <c r="BQ238" s="5">
        <f t="shared" si="243"/>
        <v>0</v>
      </c>
      <c r="BR238" s="5">
        <f t="shared" si="244"/>
        <v>0</v>
      </c>
      <c r="BS238" s="5">
        <f t="shared" si="245"/>
        <v>0</v>
      </c>
      <c r="BT238" s="5">
        <f t="shared" si="246"/>
        <v>0</v>
      </c>
      <c r="BU238" s="5">
        <f t="shared" si="247"/>
        <v>0</v>
      </c>
      <c r="BV238" s="5">
        <f>IFERROR(SUM(BJ238:BU238),0)*((Cockpit!$C$3)^2)</f>
        <v>0</v>
      </c>
      <c r="BW238" s="19">
        <f>INDEX('Team forecast'!$M$3:$AU$22,MATCH($B238,'Team forecast'!$B$3:$B$22,0),MATCH(BW$1,'Team forecast'!$M$2:$AU$2,0))</f>
        <v>0</v>
      </c>
      <c r="BX238" s="19">
        <f>INDEX('Team forecast'!$M$3:$AU$22,MATCH($B238,'Team forecast'!$B$3:$B$22,0),MATCH(BX$1,'Team forecast'!$M$2:$AU$2,0))</f>
        <v>0</v>
      </c>
      <c r="BY238" s="19">
        <f>INDEX('Team forecast'!$M$3:$AU$22,MATCH($B238,'Team forecast'!$B$3:$B$22,0),MATCH(BY$1,'Team forecast'!$M$2:$AU$2,0))</f>
        <v>0</v>
      </c>
      <c r="BZ238" s="19">
        <f>INDEX('Team forecast'!$M$3:$AU$22,MATCH($B238,'Team forecast'!$B$3:$B$22,0),MATCH(BZ$1,'Team forecast'!$M$2:$AU$2,0))</f>
        <v>0</v>
      </c>
      <c r="CA238" s="5">
        <f t="shared" si="248"/>
        <v>-5000</v>
      </c>
      <c r="CB238" s="5">
        <f>INDEX('Team forecast'!$M$3:$AU$22,MATCH($B238,'Team forecast'!$B$3:$B$22,0),MATCH(CB$1,'Team forecast'!$M$2:$AU$2,0))*IF($Y238&gt;0,25000,0)</f>
        <v>0</v>
      </c>
      <c r="CC238" s="5">
        <f>INDEX('Team forecast'!$M$3:$AU$22,MATCH($B238,'Team forecast'!$B$3:$B$22,0),MATCH(CC$1,'Team forecast'!$M$2:$AU$2,0))*IF($Y238&gt;0,5000,0)</f>
        <v>0</v>
      </c>
      <c r="CD238" s="5">
        <f>INDEX('Team forecast'!$M$3:$AU$22,MATCH($B238,'Team forecast'!$B$3:$B$22,0),MATCH(CD$1,'Team forecast'!$M$2:$AU$2,0))*IF($Y238&gt;0,-15000,0)</f>
        <v>0</v>
      </c>
      <c r="CE238" s="5">
        <f t="shared" si="249"/>
        <v>0</v>
      </c>
      <c r="CF238" s="5">
        <f t="shared" si="250"/>
        <v>0</v>
      </c>
      <c r="CG238" s="5">
        <f t="shared" si="251"/>
        <v>0</v>
      </c>
      <c r="CH238" s="5">
        <f t="shared" si="252"/>
        <v>0</v>
      </c>
      <c r="CI238" s="5">
        <f t="shared" si="253"/>
        <v>0</v>
      </c>
      <c r="CJ238" s="5">
        <f t="shared" si="254"/>
        <v>0</v>
      </c>
      <c r="CK238" s="5">
        <f t="shared" si="255"/>
        <v>0</v>
      </c>
      <c r="CL238" s="5">
        <f t="shared" si="256"/>
        <v>0</v>
      </c>
      <c r="CM238" s="5">
        <f t="shared" si="257"/>
        <v>0</v>
      </c>
      <c r="CN238" s="5">
        <f>IFERROR(SUM(CB238:CM238),0)*((Cockpit!$C$3)^3)</f>
        <v>0</v>
      </c>
      <c r="CO238" s="19">
        <f>INDEX('Team forecast'!$M$3:$AU$22,MATCH($B238,'Team forecast'!$B$3:$B$22,0),MATCH(CO$1,'Team forecast'!$M$2:$AU$2,0))</f>
        <v>0</v>
      </c>
      <c r="CP238" s="19">
        <f>INDEX('Team forecast'!$M$3:$AU$22,MATCH($B238,'Team forecast'!$B$3:$B$22,0),MATCH(CP$1,'Team forecast'!$M$2:$AU$2,0))</f>
        <v>0</v>
      </c>
      <c r="CQ238" s="19">
        <f>INDEX('Team forecast'!$M$3:$AU$22,MATCH($B238,'Team forecast'!$B$3:$B$22,0),MATCH(CQ$1,'Team forecast'!$M$2:$AU$2,0))</f>
        <v>0</v>
      </c>
      <c r="CR238" s="19">
        <f>INDEX('Team forecast'!$M$3:$AU$22,MATCH($B238,'Team forecast'!$B$3:$B$22,0),MATCH(CR$1,'Team forecast'!$M$2:$AU$2,0))</f>
        <v>0</v>
      </c>
      <c r="CS238" s="5">
        <f t="shared" si="258"/>
        <v>-5000</v>
      </c>
      <c r="CT238" s="5">
        <f>INDEX('Team forecast'!$M$3:$AU$22,MATCH($B238,'Team forecast'!$B$3:$B$22,0),MATCH(CT$1,'Team forecast'!$M$2:$AU$2,0))*IF($Y238&gt;0,25000,0)</f>
        <v>0</v>
      </c>
      <c r="CU238" s="5">
        <f>INDEX('Team forecast'!$M$3:$AU$22,MATCH($B238,'Team forecast'!$B$3:$B$22,0),MATCH(CU$1,'Team forecast'!$M$2:$AU$2,0))*IF($Y238&gt;0,5000,0)</f>
        <v>0</v>
      </c>
      <c r="CV238" s="5">
        <f>INDEX('Team forecast'!$M$3:$AU$22,MATCH($B238,'Team forecast'!$B$3:$B$22,0),MATCH(CV$1,'Team forecast'!$M$2:$AU$2,0))*IF($Y238&gt;0,-15000,0)</f>
        <v>0</v>
      </c>
      <c r="CW238" s="5">
        <f t="shared" si="259"/>
        <v>0</v>
      </c>
      <c r="CX238" s="5">
        <f t="shared" si="260"/>
        <v>0</v>
      </c>
      <c r="CY238" s="5">
        <f t="shared" si="261"/>
        <v>0</v>
      </c>
      <c r="CZ238" s="5">
        <f t="shared" si="262"/>
        <v>0</v>
      </c>
      <c r="DA238" s="5">
        <f t="shared" si="263"/>
        <v>0</v>
      </c>
      <c r="DB238" s="5">
        <f t="shared" si="264"/>
        <v>0</v>
      </c>
      <c r="DC238" s="5">
        <f t="shared" si="265"/>
        <v>0</v>
      </c>
      <c r="DD238" s="5">
        <f t="shared" si="266"/>
        <v>0</v>
      </c>
      <c r="DE238" s="5">
        <f t="shared" si="267"/>
        <v>0</v>
      </c>
      <c r="DF238" s="5">
        <f>IFERROR(SUM(CT238:DE238),0)*((Cockpit!$C$3)^4)</f>
        <v>0</v>
      </c>
      <c r="DG238" s="19">
        <f>INDEX('Team forecast'!$M$3:$AU$22,MATCH($B238,'Team forecast'!$B$3:$B$22,0),MATCH(DG$1,'Team forecast'!$M$2:$AU$2,0))</f>
        <v>0</v>
      </c>
      <c r="DH238" s="19">
        <f>INDEX('Team forecast'!$M$3:$AU$22,MATCH($B238,'Team forecast'!$B$3:$B$22,0),MATCH(DH$1,'Team forecast'!$M$2:$AU$2,0))</f>
        <v>0</v>
      </c>
      <c r="DI238" s="19">
        <f>INDEX('Team forecast'!$M$3:$AU$22,MATCH($B238,'Team forecast'!$B$3:$B$22,0),MATCH(DI$1,'Team forecast'!$M$2:$AU$2,0))</f>
        <v>0</v>
      </c>
      <c r="DJ238" s="19">
        <f>INDEX('Team forecast'!$M$3:$AU$22,MATCH($B238,'Team forecast'!$B$3:$B$22,0),MATCH(DJ$1,'Team forecast'!$M$2:$AU$2,0))</f>
        <v>0</v>
      </c>
      <c r="DK238" s="5">
        <f t="shared" si="268"/>
        <v>-5000</v>
      </c>
      <c r="DL238" s="5">
        <f>INDEX('Team forecast'!$M$3:$AU$22,MATCH($B238,'Team forecast'!$B$3:$B$22,0),MATCH(DL$1,'Team forecast'!$M$2:$AU$2,0))*IF($Y238&gt;0,25000,0)</f>
        <v>0</v>
      </c>
      <c r="DM238" s="5">
        <f>INDEX('Team forecast'!$M$3:$AU$22,MATCH($B238,'Team forecast'!$B$3:$B$22,0),MATCH(DM$1,'Team forecast'!$M$2:$AU$2,0))*IF($Y238&gt;0,5000,0)</f>
        <v>0</v>
      </c>
      <c r="DN238" s="5">
        <f>INDEX('Team forecast'!$M$3:$AU$22,MATCH($B238,'Team forecast'!$B$3:$B$22,0),MATCH(DN$1,'Team forecast'!$M$2:$AU$2,0))*IF($Y238&gt;0,-15000,0)</f>
        <v>0</v>
      </c>
      <c r="DO238" s="5">
        <f t="shared" si="269"/>
        <v>0</v>
      </c>
      <c r="DP238" s="5">
        <f t="shared" si="270"/>
        <v>0</v>
      </c>
      <c r="DQ238" s="5">
        <f t="shared" si="271"/>
        <v>0</v>
      </c>
      <c r="DR238" s="5">
        <f t="shared" si="272"/>
        <v>0</v>
      </c>
      <c r="DS238" s="5">
        <f t="shared" si="273"/>
        <v>0</v>
      </c>
      <c r="DT238" s="5">
        <f t="shared" si="274"/>
        <v>0</v>
      </c>
      <c r="DU238" s="5">
        <f t="shared" si="275"/>
        <v>0</v>
      </c>
      <c r="DV238" s="5">
        <f t="shared" si="276"/>
        <v>0</v>
      </c>
      <c r="DW238" s="5">
        <f t="shared" si="277"/>
        <v>0</v>
      </c>
      <c r="DX238" s="5">
        <f>IFERROR(SUM(DL238:DW238),0)*((Cockpit!$C$3)^5)</f>
        <v>0</v>
      </c>
      <c r="DY238" s="5">
        <f t="shared" si="278"/>
        <v>-5000</v>
      </c>
      <c r="DZ238" s="5" t="str">
        <f>IF(ISERROR(MATCH(A238,'Current squad'!B:B,0)),"No","Yes")</f>
        <v>No</v>
      </c>
      <c r="EA238" s="5" cm="1">
        <f t="array" ref="EA238">IFERROR(_xlfn.IFS(DZ238="Yes",0,DZ238="No",H238*1%),999999)</f>
        <v>18950</v>
      </c>
      <c r="EB238" s="5">
        <f t="shared" si="220"/>
        <v>1913950</v>
      </c>
      <c r="EC238" s="5">
        <f t="shared" si="279"/>
        <v>-23950</v>
      </c>
      <c r="ED238" s="1">
        <f t="shared" si="221"/>
        <v>-1.2638522427440632E-2</v>
      </c>
      <c r="EE238" s="5">
        <f>RANK(EC238,$EC$2:$EC$572)+COUNTIF($EC$2:EC238,EC238)-1</f>
        <v>177</v>
      </c>
      <c r="EF238" s="4">
        <f>RANK(ED238,$ED$2:$ED$572)+COUNTIF($ED$2:ED238,ED238)-1</f>
        <v>536</v>
      </c>
    </row>
    <row r="239" spans="1:136" x14ac:dyDescent="0.3">
      <c r="A239" t="str">
        <f>IF(Holdet.dk!A239&lt;&gt;"",Holdet.dk!A239,"")</f>
        <v>Pedro Neto</v>
      </c>
      <c r="B239" t="str">
        <f>INDEX(Holdet.dk!B:B,MATCH($A239,Holdet.dk!$A:$A,0))</f>
        <v>Wolverhampton</v>
      </c>
      <c r="C239" t="str">
        <f>INDEX(Holdet.dk!C:C,MATCH($A239,Holdet.dk!$A:$A,0))</f>
        <v>Striker</v>
      </c>
      <c r="D239" t="str">
        <f>INDEX(Holdet.dk!D:D,MATCH($A239,Holdet.dk!$A:$A,0))</f>
        <v>5.342.000</v>
      </c>
      <c r="E239" s="1">
        <f>IFERROR(_xlfn.NUMBERVALUE(INDEX(Holdet.dk!$E:$E,MATCH($A239,Holdet.dk!$A:$A,0)),","),0)</f>
        <v>0.04</v>
      </c>
      <c r="F239" t="str">
        <f>IF(INDEX(Lookup!H:H,MATCH('Master data'!A239,Lookup!G:G,0))=0,A239,INDEX(Lookup!H:H,MATCH('Master data'!A239,Lookup!G:G,0)))</f>
        <v>Pedro Neto</v>
      </c>
      <c r="G239" t="str">
        <f>IFERROR(INDEX(Lookup!B:B,MATCH(INDEX(Rotowire!C:C,MATCH(F239,Rotowire!A:A,0)),Lookup!D:D,0)),"")</f>
        <v/>
      </c>
      <c r="H239" s="5">
        <f t="shared" si="212"/>
        <v>5342000</v>
      </c>
      <c r="I239" s="19">
        <f>IFERROR(INDEX('Team forecast'!$G$3:$I$22,MATCH($B239,'Team forecast'!$B$3:$B$22,0),MATCH(I$1,'Team forecast'!$G$2:$I$2,0)),0)</f>
        <v>0.75816993464052274</v>
      </c>
      <c r="J239" s="19">
        <f>IFERROR(INDEX('Team forecast'!$G$3:$I$22,MATCH($B239,'Team forecast'!$B$3:$B$22,0),MATCH(J$1,'Team forecast'!$G$2:$I$2,0)),0)</f>
        <v>1.0869565217391304</v>
      </c>
      <c r="K239" s="19">
        <f>IFERROR(INDEX('Team forecast'!$G$3:$I$22,MATCH($B239,'Team forecast'!$B$3:$B$22,0),MATCH(K$1,'Team forecast'!$G$2:$I$2,0)),0)</f>
        <v>0.89252064059371927</v>
      </c>
      <c r="L239">
        <f>SUMIFS(Rotowire!E:E,Rotowire!$A:$A,'Master data'!$F239)</f>
        <v>0</v>
      </c>
      <c r="M239" s="2">
        <f>SUMIFS(Rotowire!F:F,Rotowire!$A:$A,'Master data'!$F239)*I239</f>
        <v>0</v>
      </c>
      <c r="N239" s="2">
        <f>SUMIFS(Rotowire!G:G,Rotowire!$A:$A,'Master data'!$F239)*I239</f>
        <v>0</v>
      </c>
      <c r="O239" s="2">
        <f>SUMIFS(Rotowire!I:I,Rotowire!$A:$A,'Master data'!$F239)*I239</f>
        <v>0</v>
      </c>
      <c r="P239" s="2">
        <f>SUMIFS(Rotowire!W:W,Rotowire!$A:$A,'Master data'!$F239)*K239</f>
        <v>0</v>
      </c>
      <c r="Q239" s="2">
        <f>SUMIFS(Rotowire!Y:Y,Rotowire!$A:$A,'Master data'!$F239)*J239</f>
        <v>0</v>
      </c>
      <c r="R239" s="2">
        <f>SUMIFS(Rotowire!AB:AB,Rotowire!$A:$A,'Master data'!$F239)</f>
        <v>0</v>
      </c>
      <c r="S239" s="2">
        <f>SUMIFS(Rotowire!AC:AC,Rotowire!$A:$A,'Master data'!$F239)</f>
        <v>0</v>
      </c>
      <c r="T239" s="2">
        <f>INDEX('Team forecast'!D$3:D$22,MATCH($B239,'Team forecast'!$B$3:$B$22,0))</f>
        <v>1.1599999999999999</v>
      </c>
      <c r="U239" s="2">
        <f>INDEX('Team forecast'!E$3:E$22,MATCH($B239,'Team forecast'!$B$3:$B$22,0))</f>
        <v>1.5</v>
      </c>
      <c r="V239" s="2">
        <f>INDEX('Team forecast'!J$3:J$22,MATCH($B239,'Team forecast'!$B$3:$B$22,0))</f>
        <v>0.29099999999999998</v>
      </c>
      <c r="W239" s="2">
        <f>INDEX('Team forecast'!K$3:K$22,MATCH($B239,'Team forecast'!$B$3:$B$22,0))</f>
        <v>0.26269999999999999</v>
      </c>
      <c r="X239" s="2">
        <f>INDEX('Team forecast'!L$3:L$22,MATCH($B239,'Team forecast'!$B$3:$B$22,0))</f>
        <v>0.44640000000000002</v>
      </c>
      <c r="Y239" s="5">
        <f t="shared" si="213"/>
        <v>-5000</v>
      </c>
      <c r="Z239" s="5">
        <f t="shared" si="214"/>
        <v>0</v>
      </c>
      <c r="AA239" s="5">
        <f t="shared" si="215"/>
        <v>0</v>
      </c>
      <c r="AB239" s="5">
        <f t="shared" si="216"/>
        <v>0</v>
      </c>
      <c r="AC239" s="5">
        <f t="shared" si="217"/>
        <v>0</v>
      </c>
      <c r="AD239" s="5">
        <f t="shared" si="222"/>
        <v>0</v>
      </c>
      <c r="AE239" s="5">
        <f t="shared" si="223"/>
        <v>0</v>
      </c>
      <c r="AF239" s="5">
        <f t="shared" si="218"/>
        <v>0</v>
      </c>
      <c r="AG239" s="5">
        <f t="shared" si="219"/>
        <v>0</v>
      </c>
      <c r="AH239" s="5">
        <f t="shared" si="224"/>
        <v>0</v>
      </c>
      <c r="AI239" s="5">
        <f t="shared" si="225"/>
        <v>0</v>
      </c>
      <c r="AJ239" s="5">
        <f t="shared" si="226"/>
        <v>0</v>
      </c>
      <c r="AK239" s="5">
        <f t="shared" si="227"/>
        <v>0</v>
      </c>
      <c r="AL239" s="5">
        <f>IFERROR(SUM(Y239:AK239),-5000)*((Cockpit!$C$3)^0)</f>
        <v>-5000</v>
      </c>
      <c r="AM239" s="19">
        <f>INDEX('Team forecast'!$M$3:$AU$22,MATCH($B239,'Team forecast'!$B$3:$B$22,0),MATCH(AM$1,'Team forecast'!$M$2:$AU$2,0))</f>
        <v>0</v>
      </c>
      <c r="AN239" s="19">
        <f>INDEX('Team forecast'!$M$3:$AU$22,MATCH($B239,'Team forecast'!$B$3:$B$22,0),MATCH(AN$1,'Team forecast'!$M$2:$AU$2,0))</f>
        <v>0</v>
      </c>
      <c r="AO239" s="19">
        <f>INDEX('Team forecast'!$M$3:$AU$22,MATCH($B239,'Team forecast'!$B$3:$B$22,0),MATCH(AO$1,'Team forecast'!$M$2:$AU$2,0))</f>
        <v>0</v>
      </c>
      <c r="AP239" s="19">
        <f>INDEX('Team forecast'!$M$3:$AU$22,MATCH($B239,'Team forecast'!$B$3:$B$22,0),MATCH(AP$1,'Team forecast'!$M$2:$AU$2,0))</f>
        <v>0</v>
      </c>
      <c r="AQ239" s="5">
        <f t="shared" si="228"/>
        <v>-5000</v>
      </c>
      <c r="AR239" s="5">
        <f>INDEX('Team forecast'!$M$3:$AU$22,MATCH($B239,'Team forecast'!$B$3:$B$22,0),MATCH(AR$1,'Team forecast'!$M$2:$AU$2,0))*IF($Y239&gt;0,25000,0)</f>
        <v>0</v>
      </c>
      <c r="AS239" s="5">
        <f>INDEX('Team forecast'!$M$3:$AU$22,MATCH($B239,'Team forecast'!$B$3:$B$22,0),MATCH(AS$1,'Team forecast'!$M$2:$AU$2,0))*IF($Y239&gt;0,5000,0)</f>
        <v>0</v>
      </c>
      <c r="AT239" s="5">
        <f>INDEX('Team forecast'!$M$3:$AU$22,MATCH($B239,'Team forecast'!$B$3:$B$22,0),MATCH(AT$1,'Team forecast'!$M$2:$AU$2,0))*IF($Y239&gt;0,-15000,0)</f>
        <v>0</v>
      </c>
      <c r="AU239" s="5">
        <f t="shared" si="229"/>
        <v>0</v>
      </c>
      <c r="AV239" s="5">
        <f t="shared" si="230"/>
        <v>0</v>
      </c>
      <c r="AW239" s="5">
        <f t="shared" si="231"/>
        <v>0</v>
      </c>
      <c r="AX239" s="5">
        <f t="shared" si="232"/>
        <v>0</v>
      </c>
      <c r="AY239" s="5">
        <f t="shared" si="233"/>
        <v>0</v>
      </c>
      <c r="AZ239" s="5">
        <f t="shared" si="234"/>
        <v>0</v>
      </c>
      <c r="BA239" s="5">
        <f t="shared" si="235"/>
        <v>0</v>
      </c>
      <c r="BB239" s="5">
        <f t="shared" si="236"/>
        <v>0</v>
      </c>
      <c r="BC239" s="5">
        <f t="shared" si="237"/>
        <v>0</v>
      </c>
      <c r="BD239" s="5">
        <f>IFERROR(SUM(AR239:BC239),0)*((Cockpit!$C$3)^1)</f>
        <v>0</v>
      </c>
      <c r="BE239" s="19">
        <f>INDEX('Team forecast'!$M$3:$AU$22,MATCH($B239,'Team forecast'!$B$3:$B$22,0),MATCH(BE$1,'Team forecast'!$M$2:$AU$2,0))</f>
        <v>0</v>
      </c>
      <c r="BF239" s="19">
        <f>INDEX('Team forecast'!$M$3:$AU$22,MATCH($B239,'Team forecast'!$B$3:$B$22,0),MATCH(BF$1,'Team forecast'!$M$2:$AU$2,0))</f>
        <v>0</v>
      </c>
      <c r="BG239" s="19">
        <f>INDEX('Team forecast'!$M$3:$AU$22,MATCH($B239,'Team forecast'!$B$3:$B$22,0),MATCH(BG$1,'Team forecast'!$M$2:$AU$2,0))</f>
        <v>0</v>
      </c>
      <c r="BH239" s="19">
        <f>INDEX('Team forecast'!$M$3:$AU$22,MATCH($B239,'Team forecast'!$B$3:$B$22,0),MATCH(BH$1,'Team forecast'!$M$2:$AU$2,0))</f>
        <v>0</v>
      </c>
      <c r="BI239" s="5">
        <f t="shared" si="238"/>
        <v>-5000</v>
      </c>
      <c r="BJ239" s="5">
        <f>INDEX('Team forecast'!$M$3:$AU$22,MATCH($B239,'Team forecast'!$B$3:$B$22,0),MATCH(BJ$1,'Team forecast'!$M$2:$AU$2,0))*IF($Y239&gt;0,25000,0)</f>
        <v>0</v>
      </c>
      <c r="BK239" s="5">
        <f>INDEX('Team forecast'!$M$3:$AU$22,MATCH($B239,'Team forecast'!$B$3:$B$22,0),MATCH(BK$1,'Team forecast'!$M$2:$AU$2,0))*IF($Y239&gt;0,5000,0)</f>
        <v>0</v>
      </c>
      <c r="BL239" s="5">
        <f>INDEX('Team forecast'!$M$3:$AU$22,MATCH($B239,'Team forecast'!$B$3:$B$22,0),MATCH(BL$1,'Team forecast'!$M$2:$AU$2,0))*IF($Y239&gt;0,-15000,0)</f>
        <v>0</v>
      </c>
      <c r="BM239" s="5">
        <f t="shared" si="239"/>
        <v>0</v>
      </c>
      <c r="BN239" s="5">
        <f t="shared" si="240"/>
        <v>0</v>
      </c>
      <c r="BO239" s="5">
        <f t="shared" si="241"/>
        <v>0</v>
      </c>
      <c r="BP239" s="5">
        <f t="shared" si="242"/>
        <v>0</v>
      </c>
      <c r="BQ239" s="5">
        <f t="shared" si="243"/>
        <v>0</v>
      </c>
      <c r="BR239" s="5">
        <f t="shared" si="244"/>
        <v>0</v>
      </c>
      <c r="BS239" s="5">
        <f t="shared" si="245"/>
        <v>0</v>
      </c>
      <c r="BT239" s="5">
        <f t="shared" si="246"/>
        <v>0</v>
      </c>
      <c r="BU239" s="5">
        <f t="shared" si="247"/>
        <v>0</v>
      </c>
      <c r="BV239" s="5">
        <f>IFERROR(SUM(BJ239:BU239),0)*((Cockpit!$C$3)^2)</f>
        <v>0</v>
      </c>
      <c r="BW239" s="19">
        <f>INDEX('Team forecast'!$M$3:$AU$22,MATCH($B239,'Team forecast'!$B$3:$B$22,0),MATCH(BW$1,'Team forecast'!$M$2:$AU$2,0))</f>
        <v>0</v>
      </c>
      <c r="BX239" s="19">
        <f>INDEX('Team forecast'!$M$3:$AU$22,MATCH($B239,'Team forecast'!$B$3:$B$22,0),MATCH(BX$1,'Team forecast'!$M$2:$AU$2,0))</f>
        <v>0</v>
      </c>
      <c r="BY239" s="19">
        <f>INDEX('Team forecast'!$M$3:$AU$22,MATCH($B239,'Team forecast'!$B$3:$B$22,0),MATCH(BY$1,'Team forecast'!$M$2:$AU$2,0))</f>
        <v>0</v>
      </c>
      <c r="BZ239" s="19">
        <f>INDEX('Team forecast'!$M$3:$AU$22,MATCH($B239,'Team forecast'!$B$3:$B$22,0),MATCH(BZ$1,'Team forecast'!$M$2:$AU$2,0))</f>
        <v>0</v>
      </c>
      <c r="CA239" s="5">
        <f t="shared" si="248"/>
        <v>-5000</v>
      </c>
      <c r="CB239" s="5">
        <f>INDEX('Team forecast'!$M$3:$AU$22,MATCH($B239,'Team forecast'!$B$3:$B$22,0),MATCH(CB$1,'Team forecast'!$M$2:$AU$2,0))*IF($Y239&gt;0,25000,0)</f>
        <v>0</v>
      </c>
      <c r="CC239" s="5">
        <f>INDEX('Team forecast'!$M$3:$AU$22,MATCH($B239,'Team forecast'!$B$3:$B$22,0),MATCH(CC$1,'Team forecast'!$M$2:$AU$2,0))*IF($Y239&gt;0,5000,0)</f>
        <v>0</v>
      </c>
      <c r="CD239" s="5">
        <f>INDEX('Team forecast'!$M$3:$AU$22,MATCH($B239,'Team forecast'!$B$3:$B$22,0),MATCH(CD$1,'Team forecast'!$M$2:$AU$2,0))*IF($Y239&gt;0,-15000,0)</f>
        <v>0</v>
      </c>
      <c r="CE239" s="5">
        <f t="shared" si="249"/>
        <v>0</v>
      </c>
      <c r="CF239" s="5">
        <f t="shared" si="250"/>
        <v>0</v>
      </c>
      <c r="CG239" s="5">
        <f t="shared" si="251"/>
        <v>0</v>
      </c>
      <c r="CH239" s="5">
        <f t="shared" si="252"/>
        <v>0</v>
      </c>
      <c r="CI239" s="5">
        <f t="shared" si="253"/>
        <v>0</v>
      </c>
      <c r="CJ239" s="5">
        <f t="shared" si="254"/>
        <v>0</v>
      </c>
      <c r="CK239" s="5">
        <f t="shared" si="255"/>
        <v>0</v>
      </c>
      <c r="CL239" s="5">
        <f t="shared" si="256"/>
        <v>0</v>
      </c>
      <c r="CM239" s="5">
        <f t="shared" si="257"/>
        <v>0</v>
      </c>
      <c r="CN239" s="5">
        <f>IFERROR(SUM(CB239:CM239),0)*((Cockpit!$C$3)^3)</f>
        <v>0</v>
      </c>
      <c r="CO239" s="19">
        <f>INDEX('Team forecast'!$M$3:$AU$22,MATCH($B239,'Team forecast'!$B$3:$B$22,0),MATCH(CO$1,'Team forecast'!$M$2:$AU$2,0))</f>
        <v>0</v>
      </c>
      <c r="CP239" s="19">
        <f>INDEX('Team forecast'!$M$3:$AU$22,MATCH($B239,'Team forecast'!$B$3:$B$22,0),MATCH(CP$1,'Team forecast'!$M$2:$AU$2,0))</f>
        <v>0</v>
      </c>
      <c r="CQ239" s="19">
        <f>INDEX('Team forecast'!$M$3:$AU$22,MATCH($B239,'Team forecast'!$B$3:$B$22,0),MATCH(CQ$1,'Team forecast'!$M$2:$AU$2,0))</f>
        <v>0</v>
      </c>
      <c r="CR239" s="19">
        <f>INDEX('Team forecast'!$M$3:$AU$22,MATCH($B239,'Team forecast'!$B$3:$B$22,0),MATCH(CR$1,'Team forecast'!$M$2:$AU$2,0))</f>
        <v>0</v>
      </c>
      <c r="CS239" s="5">
        <f t="shared" si="258"/>
        <v>-5000</v>
      </c>
      <c r="CT239" s="5">
        <f>INDEX('Team forecast'!$M$3:$AU$22,MATCH($B239,'Team forecast'!$B$3:$B$22,0),MATCH(CT$1,'Team forecast'!$M$2:$AU$2,0))*IF($Y239&gt;0,25000,0)</f>
        <v>0</v>
      </c>
      <c r="CU239" s="5">
        <f>INDEX('Team forecast'!$M$3:$AU$22,MATCH($B239,'Team forecast'!$B$3:$B$22,0),MATCH(CU$1,'Team forecast'!$M$2:$AU$2,0))*IF($Y239&gt;0,5000,0)</f>
        <v>0</v>
      </c>
      <c r="CV239" s="5">
        <f>INDEX('Team forecast'!$M$3:$AU$22,MATCH($B239,'Team forecast'!$B$3:$B$22,0),MATCH(CV$1,'Team forecast'!$M$2:$AU$2,0))*IF($Y239&gt;0,-15000,0)</f>
        <v>0</v>
      </c>
      <c r="CW239" s="5">
        <f t="shared" si="259"/>
        <v>0</v>
      </c>
      <c r="CX239" s="5">
        <f t="shared" si="260"/>
        <v>0</v>
      </c>
      <c r="CY239" s="5">
        <f t="shared" si="261"/>
        <v>0</v>
      </c>
      <c r="CZ239" s="5">
        <f t="shared" si="262"/>
        <v>0</v>
      </c>
      <c r="DA239" s="5">
        <f t="shared" si="263"/>
        <v>0</v>
      </c>
      <c r="DB239" s="5">
        <f t="shared" si="264"/>
        <v>0</v>
      </c>
      <c r="DC239" s="5">
        <f t="shared" si="265"/>
        <v>0</v>
      </c>
      <c r="DD239" s="5">
        <f t="shared" si="266"/>
        <v>0</v>
      </c>
      <c r="DE239" s="5">
        <f t="shared" si="267"/>
        <v>0</v>
      </c>
      <c r="DF239" s="5">
        <f>IFERROR(SUM(CT239:DE239),0)*((Cockpit!$C$3)^4)</f>
        <v>0</v>
      </c>
      <c r="DG239" s="19">
        <f>INDEX('Team forecast'!$M$3:$AU$22,MATCH($B239,'Team forecast'!$B$3:$B$22,0),MATCH(DG$1,'Team forecast'!$M$2:$AU$2,0))</f>
        <v>0</v>
      </c>
      <c r="DH239" s="19">
        <f>INDEX('Team forecast'!$M$3:$AU$22,MATCH($B239,'Team forecast'!$B$3:$B$22,0),MATCH(DH$1,'Team forecast'!$M$2:$AU$2,0))</f>
        <v>0</v>
      </c>
      <c r="DI239" s="19">
        <f>INDEX('Team forecast'!$M$3:$AU$22,MATCH($B239,'Team forecast'!$B$3:$B$22,0),MATCH(DI$1,'Team forecast'!$M$2:$AU$2,0))</f>
        <v>0</v>
      </c>
      <c r="DJ239" s="19">
        <f>INDEX('Team forecast'!$M$3:$AU$22,MATCH($B239,'Team forecast'!$B$3:$B$22,0),MATCH(DJ$1,'Team forecast'!$M$2:$AU$2,0))</f>
        <v>0</v>
      </c>
      <c r="DK239" s="5">
        <f t="shared" si="268"/>
        <v>-5000</v>
      </c>
      <c r="DL239" s="5">
        <f>INDEX('Team forecast'!$M$3:$AU$22,MATCH($B239,'Team forecast'!$B$3:$B$22,0),MATCH(DL$1,'Team forecast'!$M$2:$AU$2,0))*IF($Y239&gt;0,25000,0)</f>
        <v>0</v>
      </c>
      <c r="DM239" s="5">
        <f>INDEX('Team forecast'!$M$3:$AU$22,MATCH($B239,'Team forecast'!$B$3:$B$22,0),MATCH(DM$1,'Team forecast'!$M$2:$AU$2,0))*IF($Y239&gt;0,5000,0)</f>
        <v>0</v>
      </c>
      <c r="DN239" s="5">
        <f>INDEX('Team forecast'!$M$3:$AU$22,MATCH($B239,'Team forecast'!$B$3:$B$22,0),MATCH(DN$1,'Team forecast'!$M$2:$AU$2,0))*IF($Y239&gt;0,-15000,0)</f>
        <v>0</v>
      </c>
      <c r="DO239" s="5">
        <f t="shared" si="269"/>
        <v>0</v>
      </c>
      <c r="DP239" s="5">
        <f t="shared" si="270"/>
        <v>0</v>
      </c>
      <c r="DQ239" s="5">
        <f t="shared" si="271"/>
        <v>0</v>
      </c>
      <c r="DR239" s="5">
        <f t="shared" si="272"/>
        <v>0</v>
      </c>
      <c r="DS239" s="5">
        <f t="shared" si="273"/>
        <v>0</v>
      </c>
      <c r="DT239" s="5">
        <f t="shared" si="274"/>
        <v>0</v>
      </c>
      <c r="DU239" s="5">
        <f t="shared" si="275"/>
        <v>0</v>
      </c>
      <c r="DV239" s="5">
        <f t="shared" si="276"/>
        <v>0</v>
      </c>
      <c r="DW239" s="5">
        <f t="shared" si="277"/>
        <v>0</v>
      </c>
      <c r="DX239" s="5">
        <f>IFERROR(SUM(DL239:DW239),0)*((Cockpit!$C$3)^5)</f>
        <v>0</v>
      </c>
      <c r="DY239" s="5">
        <f t="shared" si="278"/>
        <v>-5000</v>
      </c>
      <c r="DZ239" s="5" t="str">
        <f>IF(ISERROR(MATCH(A239,'Current squad'!B:B,0)),"No","Yes")</f>
        <v>No</v>
      </c>
      <c r="EA239" s="5" cm="1">
        <f t="array" ref="EA239">IFERROR(_xlfn.IFS(DZ239="Yes",0,DZ239="No",H239*1%),999999)</f>
        <v>53420</v>
      </c>
      <c r="EB239" s="5">
        <f t="shared" si="220"/>
        <v>5395420</v>
      </c>
      <c r="EC239" s="5">
        <f t="shared" si="279"/>
        <v>-58420</v>
      </c>
      <c r="ED239" s="1">
        <f t="shared" si="221"/>
        <v>-1.0935979034069636E-2</v>
      </c>
      <c r="EE239" s="5">
        <f>RANK(EC239,$EC$2:$EC$572)+COUNTIF($EC$2:EC239,EC239)-1</f>
        <v>526</v>
      </c>
      <c r="EF239" s="4">
        <f>RANK(ED239,$ED$2:$ED$572)+COUNTIF($ED$2:ED239,ED239)-1</f>
        <v>231</v>
      </c>
    </row>
    <row r="240" spans="1:136" x14ac:dyDescent="0.3">
      <c r="A240" t="str">
        <f>IF(Holdet.dk!A240&lt;&gt;"",Holdet.dk!A240,"")</f>
        <v>Dara O'Shea</v>
      </c>
      <c r="B240" t="str">
        <f>INDEX(Holdet.dk!B:B,MATCH($A240,Holdet.dk!$A:$A,0))</f>
        <v>West Bromwich</v>
      </c>
      <c r="C240" t="str">
        <f>INDEX(Holdet.dk!C:C,MATCH($A240,Holdet.dk!$A:$A,0))</f>
        <v>Defense</v>
      </c>
      <c r="D240" t="str">
        <f>INDEX(Holdet.dk!D:D,MATCH($A240,Holdet.dk!$A:$A,0))</f>
        <v>2.671.000</v>
      </c>
      <c r="E240" s="1">
        <f>IFERROR(_xlfn.NUMBERVALUE(INDEX(Holdet.dk!$E:$E,MATCH($A240,Holdet.dk!$A:$A,0)),","),0)</f>
        <v>1E-3</v>
      </c>
      <c r="F240" t="str">
        <f>IF(INDEX(Lookup!H:H,MATCH('Master data'!A240,Lookup!G:G,0))=0,A240,INDEX(Lookup!H:H,MATCH('Master data'!A240,Lookup!G:G,0)))</f>
        <v>"Dara O'Shea"</v>
      </c>
      <c r="G240" t="str">
        <f>IFERROR(INDEX(Lookup!B:B,MATCH(INDEX(Rotowire!C:C,MATCH(F240,Rotowire!A:A,0)),Lookup!D:D,0)),"")</f>
        <v/>
      </c>
      <c r="H240" s="5">
        <f t="shared" si="212"/>
        <v>2671000</v>
      </c>
      <c r="I240" s="19">
        <f>IFERROR(INDEX('Team forecast'!$G$3:$I$22,MATCH($B240,'Team forecast'!$B$3:$B$22,0),MATCH(I$1,'Team forecast'!$G$2:$I$2,0)),0)</f>
        <v>1.1504424778761062</v>
      </c>
      <c r="J240" s="19">
        <f>IFERROR(INDEX('Team forecast'!$G$3:$I$22,MATCH($B240,'Team forecast'!$B$3:$B$22,0),MATCH(J$1,'Team forecast'!$G$2:$I$2,0)),0)</f>
        <v>0.79646017699115057</v>
      </c>
      <c r="K240" s="19">
        <f>IFERROR(INDEX('Team forecast'!$G$3:$I$22,MATCH($B240,'Team forecast'!$B$3:$B$22,0),MATCH(K$1,'Team forecast'!$G$2:$I$2,0)),0)</f>
        <v>2.0662361027698317</v>
      </c>
      <c r="L240">
        <f>SUMIFS(Rotowire!E:E,Rotowire!$A:$A,'Master data'!$F240)</f>
        <v>0</v>
      </c>
      <c r="M240" s="2">
        <f>SUMIFS(Rotowire!F:F,Rotowire!$A:$A,'Master data'!$F240)*I240</f>
        <v>0</v>
      </c>
      <c r="N240" s="2">
        <f>SUMIFS(Rotowire!G:G,Rotowire!$A:$A,'Master data'!$F240)*I240</f>
        <v>0</v>
      </c>
      <c r="O240" s="2">
        <f>SUMIFS(Rotowire!I:I,Rotowire!$A:$A,'Master data'!$F240)*I240</f>
        <v>0</v>
      </c>
      <c r="P240" s="2">
        <f>SUMIFS(Rotowire!W:W,Rotowire!$A:$A,'Master data'!$F240)*K240</f>
        <v>0</v>
      </c>
      <c r="Q240" s="2">
        <f>SUMIFS(Rotowire!Y:Y,Rotowire!$A:$A,'Master data'!$F240)*J240</f>
        <v>0</v>
      </c>
      <c r="R240" s="2">
        <f>SUMIFS(Rotowire!AB:AB,Rotowire!$A:$A,'Master data'!$F240)</f>
        <v>0</v>
      </c>
      <c r="S240" s="2">
        <f>SUMIFS(Rotowire!AC:AC,Rotowire!$A:$A,'Master data'!$F240)</f>
        <v>0</v>
      </c>
      <c r="T240" s="2">
        <f>INDEX('Team forecast'!D$3:D$22,MATCH($B240,'Team forecast'!$B$3:$B$22,0))</f>
        <v>1.3</v>
      </c>
      <c r="U240" s="2">
        <f>INDEX('Team forecast'!E$3:E$22,MATCH($B240,'Team forecast'!$B$3:$B$22,0))</f>
        <v>1.8</v>
      </c>
      <c r="V240" s="2">
        <f>INDEX('Team forecast'!J$3:J$22,MATCH($B240,'Team forecast'!$B$3:$B$22,0))</f>
        <v>0.27679999999999999</v>
      </c>
      <c r="W240" s="2">
        <f>INDEX('Team forecast'!K$3:K$22,MATCH($B240,'Team forecast'!$B$3:$B$22,0))</f>
        <v>0.23730000000000001</v>
      </c>
      <c r="X240" s="2">
        <f>INDEX('Team forecast'!L$3:L$22,MATCH($B240,'Team forecast'!$B$3:$B$22,0))</f>
        <v>0.4859</v>
      </c>
      <c r="Y240" s="5">
        <f t="shared" si="213"/>
        <v>-5000</v>
      </c>
      <c r="Z240" s="5">
        <f t="shared" si="214"/>
        <v>0</v>
      </c>
      <c r="AA240" s="5">
        <f t="shared" si="215"/>
        <v>0</v>
      </c>
      <c r="AB240" s="5">
        <f t="shared" si="216"/>
        <v>0</v>
      </c>
      <c r="AC240" s="5">
        <f t="shared" si="217"/>
        <v>0</v>
      </c>
      <c r="AD240" s="5">
        <f t="shared" si="222"/>
        <v>0</v>
      </c>
      <c r="AE240" s="5">
        <f t="shared" si="223"/>
        <v>0</v>
      </c>
      <c r="AF240" s="5">
        <f t="shared" si="218"/>
        <v>0</v>
      </c>
      <c r="AG240" s="5">
        <f t="shared" si="219"/>
        <v>0</v>
      </c>
      <c r="AH240" s="5">
        <f t="shared" si="224"/>
        <v>0</v>
      </c>
      <c r="AI240" s="5">
        <f t="shared" si="225"/>
        <v>0</v>
      </c>
      <c r="AJ240" s="5">
        <f t="shared" si="226"/>
        <v>0</v>
      </c>
      <c r="AK240" s="5">
        <f t="shared" si="227"/>
        <v>0</v>
      </c>
      <c r="AL240" s="5">
        <f>IFERROR(SUM(Y240:AK240),-5000)*((Cockpit!$C$3)^0)</f>
        <v>-5000</v>
      </c>
      <c r="AM240" s="19">
        <f>INDEX('Team forecast'!$M$3:$AU$22,MATCH($B240,'Team forecast'!$B$3:$B$22,0),MATCH(AM$1,'Team forecast'!$M$2:$AU$2,0))</f>
        <v>0</v>
      </c>
      <c r="AN240" s="19">
        <f>INDEX('Team forecast'!$M$3:$AU$22,MATCH($B240,'Team forecast'!$B$3:$B$22,0),MATCH(AN$1,'Team forecast'!$M$2:$AU$2,0))</f>
        <v>0</v>
      </c>
      <c r="AO240" s="19">
        <f>INDEX('Team forecast'!$M$3:$AU$22,MATCH($B240,'Team forecast'!$B$3:$B$22,0),MATCH(AO$1,'Team forecast'!$M$2:$AU$2,0))</f>
        <v>0</v>
      </c>
      <c r="AP240" s="19">
        <f>INDEX('Team forecast'!$M$3:$AU$22,MATCH($B240,'Team forecast'!$B$3:$B$22,0),MATCH(AP$1,'Team forecast'!$M$2:$AU$2,0))</f>
        <v>0</v>
      </c>
      <c r="AQ240" s="5">
        <f t="shared" si="228"/>
        <v>-5000</v>
      </c>
      <c r="AR240" s="5">
        <f>INDEX('Team forecast'!$M$3:$AU$22,MATCH($B240,'Team forecast'!$B$3:$B$22,0),MATCH(AR$1,'Team forecast'!$M$2:$AU$2,0))*IF($Y240&gt;0,25000,0)</f>
        <v>0</v>
      </c>
      <c r="AS240" s="5">
        <f>INDEX('Team forecast'!$M$3:$AU$22,MATCH($B240,'Team forecast'!$B$3:$B$22,0),MATCH(AS$1,'Team forecast'!$M$2:$AU$2,0))*IF($Y240&gt;0,5000,0)</f>
        <v>0</v>
      </c>
      <c r="AT240" s="5">
        <f>INDEX('Team forecast'!$M$3:$AU$22,MATCH($B240,'Team forecast'!$B$3:$B$22,0),MATCH(AT$1,'Team forecast'!$M$2:$AU$2,0))*IF($Y240&gt;0,-15000,0)</f>
        <v>0</v>
      </c>
      <c r="AU240" s="5">
        <f t="shared" si="229"/>
        <v>0</v>
      </c>
      <c r="AV240" s="5">
        <f t="shared" si="230"/>
        <v>0</v>
      </c>
      <c r="AW240" s="5">
        <f t="shared" si="231"/>
        <v>0</v>
      </c>
      <c r="AX240" s="5">
        <f t="shared" si="232"/>
        <v>0</v>
      </c>
      <c r="AY240" s="5">
        <f t="shared" si="233"/>
        <v>0</v>
      </c>
      <c r="AZ240" s="5">
        <f t="shared" si="234"/>
        <v>0</v>
      </c>
      <c r="BA240" s="5">
        <f t="shared" si="235"/>
        <v>0</v>
      </c>
      <c r="BB240" s="5">
        <f t="shared" si="236"/>
        <v>0</v>
      </c>
      <c r="BC240" s="5">
        <f t="shared" si="237"/>
        <v>0</v>
      </c>
      <c r="BD240" s="5">
        <f>IFERROR(SUM(AR240:BC240),0)*((Cockpit!$C$3)^1)</f>
        <v>0</v>
      </c>
      <c r="BE240" s="19">
        <f>INDEX('Team forecast'!$M$3:$AU$22,MATCH($B240,'Team forecast'!$B$3:$B$22,0),MATCH(BE$1,'Team forecast'!$M$2:$AU$2,0))</f>
        <v>0</v>
      </c>
      <c r="BF240" s="19">
        <f>INDEX('Team forecast'!$M$3:$AU$22,MATCH($B240,'Team forecast'!$B$3:$B$22,0),MATCH(BF$1,'Team forecast'!$M$2:$AU$2,0))</f>
        <v>0</v>
      </c>
      <c r="BG240" s="19">
        <f>INDEX('Team forecast'!$M$3:$AU$22,MATCH($B240,'Team forecast'!$B$3:$B$22,0),MATCH(BG$1,'Team forecast'!$M$2:$AU$2,0))</f>
        <v>0</v>
      </c>
      <c r="BH240" s="19">
        <f>INDEX('Team forecast'!$M$3:$AU$22,MATCH($B240,'Team forecast'!$B$3:$B$22,0),MATCH(BH$1,'Team forecast'!$M$2:$AU$2,0))</f>
        <v>0</v>
      </c>
      <c r="BI240" s="5">
        <f t="shared" si="238"/>
        <v>-5000</v>
      </c>
      <c r="BJ240" s="5">
        <f>INDEX('Team forecast'!$M$3:$AU$22,MATCH($B240,'Team forecast'!$B$3:$B$22,0),MATCH(BJ$1,'Team forecast'!$M$2:$AU$2,0))*IF($Y240&gt;0,25000,0)</f>
        <v>0</v>
      </c>
      <c r="BK240" s="5">
        <f>INDEX('Team forecast'!$M$3:$AU$22,MATCH($B240,'Team forecast'!$B$3:$B$22,0),MATCH(BK$1,'Team forecast'!$M$2:$AU$2,0))*IF($Y240&gt;0,5000,0)</f>
        <v>0</v>
      </c>
      <c r="BL240" s="5">
        <f>INDEX('Team forecast'!$M$3:$AU$22,MATCH($B240,'Team forecast'!$B$3:$B$22,0),MATCH(BL$1,'Team forecast'!$M$2:$AU$2,0))*IF($Y240&gt;0,-15000,0)</f>
        <v>0</v>
      </c>
      <c r="BM240" s="5">
        <f t="shared" si="239"/>
        <v>0</v>
      </c>
      <c r="BN240" s="5">
        <f t="shared" si="240"/>
        <v>0</v>
      </c>
      <c r="BO240" s="5">
        <f t="shared" si="241"/>
        <v>0</v>
      </c>
      <c r="BP240" s="5">
        <f t="shared" si="242"/>
        <v>0</v>
      </c>
      <c r="BQ240" s="5">
        <f t="shared" si="243"/>
        <v>0</v>
      </c>
      <c r="BR240" s="5">
        <f t="shared" si="244"/>
        <v>0</v>
      </c>
      <c r="BS240" s="5">
        <f t="shared" si="245"/>
        <v>0</v>
      </c>
      <c r="BT240" s="5">
        <f t="shared" si="246"/>
        <v>0</v>
      </c>
      <c r="BU240" s="5">
        <f t="shared" si="247"/>
        <v>0</v>
      </c>
      <c r="BV240" s="5">
        <f>IFERROR(SUM(BJ240:BU240),0)*((Cockpit!$C$3)^2)</f>
        <v>0</v>
      </c>
      <c r="BW240" s="19">
        <f>INDEX('Team forecast'!$M$3:$AU$22,MATCH($B240,'Team forecast'!$B$3:$B$22,0),MATCH(BW$1,'Team forecast'!$M$2:$AU$2,0))</f>
        <v>0</v>
      </c>
      <c r="BX240" s="19">
        <f>INDEX('Team forecast'!$M$3:$AU$22,MATCH($B240,'Team forecast'!$B$3:$B$22,0),MATCH(BX$1,'Team forecast'!$M$2:$AU$2,0))</f>
        <v>0</v>
      </c>
      <c r="BY240" s="19">
        <f>INDEX('Team forecast'!$M$3:$AU$22,MATCH($B240,'Team forecast'!$B$3:$B$22,0),MATCH(BY$1,'Team forecast'!$M$2:$AU$2,0))</f>
        <v>0</v>
      </c>
      <c r="BZ240" s="19">
        <f>INDEX('Team forecast'!$M$3:$AU$22,MATCH($B240,'Team forecast'!$B$3:$B$22,0),MATCH(BZ$1,'Team forecast'!$M$2:$AU$2,0))</f>
        <v>0</v>
      </c>
      <c r="CA240" s="5">
        <f t="shared" si="248"/>
        <v>-5000</v>
      </c>
      <c r="CB240" s="5">
        <f>INDEX('Team forecast'!$M$3:$AU$22,MATCH($B240,'Team forecast'!$B$3:$B$22,0),MATCH(CB$1,'Team forecast'!$M$2:$AU$2,0))*IF($Y240&gt;0,25000,0)</f>
        <v>0</v>
      </c>
      <c r="CC240" s="5">
        <f>INDEX('Team forecast'!$M$3:$AU$22,MATCH($B240,'Team forecast'!$B$3:$B$22,0),MATCH(CC$1,'Team forecast'!$M$2:$AU$2,0))*IF($Y240&gt;0,5000,0)</f>
        <v>0</v>
      </c>
      <c r="CD240" s="5">
        <f>INDEX('Team forecast'!$M$3:$AU$22,MATCH($B240,'Team forecast'!$B$3:$B$22,0),MATCH(CD$1,'Team forecast'!$M$2:$AU$2,0))*IF($Y240&gt;0,-15000,0)</f>
        <v>0</v>
      </c>
      <c r="CE240" s="5">
        <f t="shared" si="249"/>
        <v>0</v>
      </c>
      <c r="CF240" s="5">
        <f t="shared" si="250"/>
        <v>0</v>
      </c>
      <c r="CG240" s="5">
        <f t="shared" si="251"/>
        <v>0</v>
      </c>
      <c r="CH240" s="5">
        <f t="shared" si="252"/>
        <v>0</v>
      </c>
      <c r="CI240" s="5">
        <f t="shared" si="253"/>
        <v>0</v>
      </c>
      <c r="CJ240" s="5">
        <f t="shared" si="254"/>
        <v>0</v>
      </c>
      <c r="CK240" s="5">
        <f t="shared" si="255"/>
        <v>0</v>
      </c>
      <c r="CL240" s="5">
        <f t="shared" si="256"/>
        <v>0</v>
      </c>
      <c r="CM240" s="5">
        <f t="shared" si="257"/>
        <v>0</v>
      </c>
      <c r="CN240" s="5">
        <f>IFERROR(SUM(CB240:CM240),0)*((Cockpit!$C$3)^3)</f>
        <v>0</v>
      </c>
      <c r="CO240" s="19">
        <f>INDEX('Team forecast'!$M$3:$AU$22,MATCH($B240,'Team forecast'!$B$3:$B$22,0),MATCH(CO$1,'Team forecast'!$M$2:$AU$2,0))</f>
        <v>0</v>
      </c>
      <c r="CP240" s="19">
        <f>INDEX('Team forecast'!$M$3:$AU$22,MATCH($B240,'Team forecast'!$B$3:$B$22,0),MATCH(CP$1,'Team forecast'!$M$2:$AU$2,0))</f>
        <v>0</v>
      </c>
      <c r="CQ240" s="19">
        <f>INDEX('Team forecast'!$M$3:$AU$22,MATCH($B240,'Team forecast'!$B$3:$B$22,0),MATCH(CQ$1,'Team forecast'!$M$2:$AU$2,0))</f>
        <v>0</v>
      </c>
      <c r="CR240" s="19">
        <f>INDEX('Team forecast'!$M$3:$AU$22,MATCH($B240,'Team forecast'!$B$3:$B$22,0),MATCH(CR$1,'Team forecast'!$M$2:$AU$2,0))</f>
        <v>0</v>
      </c>
      <c r="CS240" s="5">
        <f t="shared" si="258"/>
        <v>-5000</v>
      </c>
      <c r="CT240" s="5">
        <f>INDEX('Team forecast'!$M$3:$AU$22,MATCH($B240,'Team forecast'!$B$3:$B$22,0),MATCH(CT$1,'Team forecast'!$M$2:$AU$2,0))*IF($Y240&gt;0,25000,0)</f>
        <v>0</v>
      </c>
      <c r="CU240" s="5">
        <f>INDEX('Team forecast'!$M$3:$AU$22,MATCH($B240,'Team forecast'!$B$3:$B$22,0),MATCH(CU$1,'Team forecast'!$M$2:$AU$2,0))*IF($Y240&gt;0,5000,0)</f>
        <v>0</v>
      </c>
      <c r="CV240" s="5">
        <f>INDEX('Team forecast'!$M$3:$AU$22,MATCH($B240,'Team forecast'!$B$3:$B$22,0),MATCH(CV$1,'Team forecast'!$M$2:$AU$2,0))*IF($Y240&gt;0,-15000,0)</f>
        <v>0</v>
      </c>
      <c r="CW240" s="5">
        <f t="shared" si="259"/>
        <v>0</v>
      </c>
      <c r="CX240" s="5">
        <f t="shared" si="260"/>
        <v>0</v>
      </c>
      <c r="CY240" s="5">
        <f t="shared" si="261"/>
        <v>0</v>
      </c>
      <c r="CZ240" s="5">
        <f t="shared" si="262"/>
        <v>0</v>
      </c>
      <c r="DA240" s="5">
        <f t="shared" si="263"/>
        <v>0</v>
      </c>
      <c r="DB240" s="5">
        <f t="shared" si="264"/>
        <v>0</v>
      </c>
      <c r="DC240" s="5">
        <f t="shared" si="265"/>
        <v>0</v>
      </c>
      <c r="DD240" s="5">
        <f t="shared" si="266"/>
        <v>0</v>
      </c>
      <c r="DE240" s="5">
        <f t="shared" si="267"/>
        <v>0</v>
      </c>
      <c r="DF240" s="5">
        <f>IFERROR(SUM(CT240:DE240),0)*((Cockpit!$C$3)^4)</f>
        <v>0</v>
      </c>
      <c r="DG240" s="19">
        <f>INDEX('Team forecast'!$M$3:$AU$22,MATCH($B240,'Team forecast'!$B$3:$B$22,0),MATCH(DG$1,'Team forecast'!$M$2:$AU$2,0))</f>
        <v>0</v>
      </c>
      <c r="DH240" s="19">
        <f>INDEX('Team forecast'!$M$3:$AU$22,MATCH($B240,'Team forecast'!$B$3:$B$22,0),MATCH(DH$1,'Team forecast'!$M$2:$AU$2,0))</f>
        <v>0</v>
      </c>
      <c r="DI240" s="19">
        <f>INDEX('Team forecast'!$M$3:$AU$22,MATCH($B240,'Team forecast'!$B$3:$B$22,0),MATCH(DI$1,'Team forecast'!$M$2:$AU$2,0))</f>
        <v>0</v>
      </c>
      <c r="DJ240" s="19">
        <f>INDEX('Team forecast'!$M$3:$AU$22,MATCH($B240,'Team forecast'!$B$3:$B$22,0),MATCH(DJ$1,'Team forecast'!$M$2:$AU$2,0))</f>
        <v>0</v>
      </c>
      <c r="DK240" s="5">
        <f t="shared" si="268"/>
        <v>-5000</v>
      </c>
      <c r="DL240" s="5">
        <f>INDEX('Team forecast'!$M$3:$AU$22,MATCH($B240,'Team forecast'!$B$3:$B$22,0),MATCH(DL$1,'Team forecast'!$M$2:$AU$2,0))*IF($Y240&gt;0,25000,0)</f>
        <v>0</v>
      </c>
      <c r="DM240" s="5">
        <f>INDEX('Team forecast'!$M$3:$AU$22,MATCH($B240,'Team forecast'!$B$3:$B$22,0),MATCH(DM$1,'Team forecast'!$M$2:$AU$2,0))*IF($Y240&gt;0,5000,0)</f>
        <v>0</v>
      </c>
      <c r="DN240" s="5">
        <f>INDEX('Team forecast'!$M$3:$AU$22,MATCH($B240,'Team forecast'!$B$3:$B$22,0),MATCH(DN$1,'Team forecast'!$M$2:$AU$2,0))*IF($Y240&gt;0,-15000,0)</f>
        <v>0</v>
      </c>
      <c r="DO240" s="5">
        <f t="shared" si="269"/>
        <v>0</v>
      </c>
      <c r="DP240" s="5">
        <f t="shared" si="270"/>
        <v>0</v>
      </c>
      <c r="DQ240" s="5">
        <f t="shared" si="271"/>
        <v>0</v>
      </c>
      <c r="DR240" s="5">
        <f t="shared" si="272"/>
        <v>0</v>
      </c>
      <c r="DS240" s="5">
        <f t="shared" si="273"/>
        <v>0</v>
      </c>
      <c r="DT240" s="5">
        <f t="shared" si="274"/>
        <v>0</v>
      </c>
      <c r="DU240" s="5">
        <f t="shared" si="275"/>
        <v>0</v>
      </c>
      <c r="DV240" s="5">
        <f t="shared" si="276"/>
        <v>0</v>
      </c>
      <c r="DW240" s="5">
        <f t="shared" si="277"/>
        <v>0</v>
      </c>
      <c r="DX240" s="5">
        <f>IFERROR(SUM(DL240:DW240),0)*((Cockpit!$C$3)^5)</f>
        <v>0</v>
      </c>
      <c r="DY240" s="5">
        <f t="shared" si="278"/>
        <v>-5000</v>
      </c>
      <c r="DZ240" s="5" t="str">
        <f>IF(ISERROR(MATCH(A240,'Current squad'!B:B,0)),"No","Yes")</f>
        <v>No</v>
      </c>
      <c r="EA240" s="5" cm="1">
        <f t="array" ref="EA240">IFERROR(_xlfn.IFS(DZ240="Yes",0,DZ240="No",H240*1%),999999)</f>
        <v>26710</v>
      </c>
      <c r="EB240" s="5">
        <f t="shared" si="220"/>
        <v>2697710</v>
      </c>
      <c r="EC240" s="5">
        <f t="shared" si="279"/>
        <v>-31710</v>
      </c>
      <c r="ED240" s="1">
        <f t="shared" si="221"/>
        <v>-1.1871958068139274E-2</v>
      </c>
      <c r="EE240" s="5">
        <f>RANK(EC240,$EC$2:$EC$572)+COUNTIF($EC$2:EC240,EC240)-1</f>
        <v>322</v>
      </c>
      <c r="EF240" s="4">
        <f>RANK(ED240,$ED$2:$ED$572)+COUNTIF($ED$2:ED240,ED240)-1</f>
        <v>403</v>
      </c>
    </row>
    <row r="241" spans="1:136" x14ac:dyDescent="0.3">
      <c r="A241" t="str">
        <f>IF(Holdet.dk!A241&lt;&gt;"",Holdet.dk!A241,"")</f>
        <v>Joel Mumbongo</v>
      </c>
      <c r="B241" t="str">
        <f>INDEX(Holdet.dk!B:B,MATCH($A241,Holdet.dk!$A:$A,0))</f>
        <v>Burnley</v>
      </c>
      <c r="C241" t="str">
        <f>INDEX(Holdet.dk!C:C,MATCH($A241,Holdet.dk!$A:$A,0))</f>
        <v>Striker</v>
      </c>
      <c r="D241" t="str">
        <f>INDEX(Holdet.dk!D:D,MATCH($A241,Holdet.dk!$A:$A,0))</f>
        <v>1.850.000</v>
      </c>
      <c r="E241" s="1">
        <f>IFERROR(_xlfn.NUMBERVALUE(INDEX(Holdet.dk!$E:$E,MATCH($A241,Holdet.dk!$A:$A,0)),","),0)</f>
        <v>1E-3</v>
      </c>
      <c r="F241" t="str">
        <f>IF(INDEX(Lookup!H:H,MATCH('Master data'!A241,Lookup!G:G,0))=0,A241,INDEX(Lookup!H:H,MATCH('Master data'!A241,Lookup!G:G,0)))</f>
        <v>Joel Mumbongo</v>
      </c>
      <c r="G241" t="str">
        <f>IFERROR(INDEX(Lookup!B:B,MATCH(INDEX(Rotowire!C:C,MATCH(F241,Rotowire!A:A,0)),Lookup!D:D,0)),"")</f>
        <v/>
      </c>
      <c r="H241" s="5">
        <f t="shared" si="212"/>
        <v>1850000</v>
      </c>
      <c r="I241" s="19">
        <f>IFERROR(INDEX('Team forecast'!$G$3:$I$22,MATCH($B241,'Team forecast'!$B$3:$B$22,0),MATCH(I$1,'Team forecast'!$G$2:$I$2,0)),0)</f>
        <v>0.86842105263157876</v>
      </c>
      <c r="J241" s="19">
        <f>IFERROR(INDEX('Team forecast'!$G$3:$I$22,MATCH($B241,'Team forecast'!$B$3:$B$22,0),MATCH(J$1,'Team forecast'!$G$2:$I$2,0)),0)</f>
        <v>0.79999999999999993</v>
      </c>
      <c r="K241" s="19">
        <f>IFERROR(INDEX('Team forecast'!$G$3:$I$22,MATCH($B241,'Team forecast'!$B$3:$B$22,0),MATCH(K$1,'Team forecast'!$G$2:$I$2,0)),0)</f>
        <v>1.3061924203441888</v>
      </c>
      <c r="L241">
        <f>SUMIFS(Rotowire!E:E,Rotowire!$A:$A,'Master data'!$F241)</f>
        <v>0</v>
      </c>
      <c r="M241" s="2">
        <f>SUMIFS(Rotowire!F:F,Rotowire!$A:$A,'Master data'!$F241)*I241</f>
        <v>0</v>
      </c>
      <c r="N241" s="2">
        <f>SUMIFS(Rotowire!G:G,Rotowire!$A:$A,'Master data'!$F241)*I241</f>
        <v>0</v>
      </c>
      <c r="O241" s="2">
        <f>SUMIFS(Rotowire!I:I,Rotowire!$A:$A,'Master data'!$F241)*I241</f>
        <v>0</v>
      </c>
      <c r="P241" s="2">
        <f>SUMIFS(Rotowire!W:W,Rotowire!$A:$A,'Master data'!$F241)*K241</f>
        <v>0</v>
      </c>
      <c r="Q241" s="2">
        <f>SUMIFS(Rotowire!Y:Y,Rotowire!$A:$A,'Master data'!$F241)*J241</f>
        <v>0</v>
      </c>
      <c r="R241" s="2">
        <f>SUMIFS(Rotowire!AB:AB,Rotowire!$A:$A,'Master data'!$F241)</f>
        <v>0</v>
      </c>
      <c r="S241" s="2">
        <f>SUMIFS(Rotowire!AC:AC,Rotowire!$A:$A,'Master data'!$F241)</f>
        <v>0</v>
      </c>
      <c r="T241" s="2">
        <f>INDEX('Team forecast'!D$3:D$22,MATCH($B241,'Team forecast'!$B$3:$B$22,0))</f>
        <v>1.32</v>
      </c>
      <c r="U241" s="2">
        <f>INDEX('Team forecast'!E$3:E$22,MATCH($B241,'Team forecast'!$B$3:$B$22,0))</f>
        <v>1.1599999999999999</v>
      </c>
      <c r="V241" s="2">
        <f>INDEX('Team forecast'!J$3:J$22,MATCH($B241,'Team forecast'!$B$3:$B$22,0))</f>
        <v>0.39810000000000001</v>
      </c>
      <c r="W241" s="2">
        <f>INDEX('Team forecast'!K$3:K$22,MATCH($B241,'Team forecast'!$B$3:$B$22,0))</f>
        <v>0.27700000000000002</v>
      </c>
      <c r="X241" s="2">
        <f>INDEX('Team forecast'!L$3:L$22,MATCH($B241,'Team forecast'!$B$3:$B$22,0))</f>
        <v>0.32490000000000002</v>
      </c>
      <c r="Y241" s="5">
        <f t="shared" si="213"/>
        <v>-5000</v>
      </c>
      <c r="Z241" s="5">
        <f t="shared" si="214"/>
        <v>0</v>
      </c>
      <c r="AA241" s="5">
        <f t="shared" si="215"/>
        <v>0</v>
      </c>
      <c r="AB241" s="5">
        <f t="shared" si="216"/>
        <v>0</v>
      </c>
      <c r="AC241" s="5">
        <f t="shared" si="217"/>
        <v>0</v>
      </c>
      <c r="AD241" s="5">
        <f t="shared" si="222"/>
        <v>0</v>
      </c>
      <c r="AE241" s="5">
        <f t="shared" si="223"/>
        <v>0</v>
      </c>
      <c r="AF241" s="5">
        <f t="shared" si="218"/>
        <v>0</v>
      </c>
      <c r="AG241" s="5">
        <f t="shared" si="219"/>
        <v>0</v>
      </c>
      <c r="AH241" s="5">
        <f t="shared" si="224"/>
        <v>0</v>
      </c>
      <c r="AI241" s="5">
        <f t="shared" si="225"/>
        <v>0</v>
      </c>
      <c r="AJ241" s="5">
        <f t="shared" si="226"/>
        <v>0</v>
      </c>
      <c r="AK241" s="5">
        <f t="shared" si="227"/>
        <v>0</v>
      </c>
      <c r="AL241" s="5">
        <f>IFERROR(SUM(Y241:AK241),-5000)*((Cockpit!$C$3)^0)</f>
        <v>-5000</v>
      </c>
      <c r="AM241" s="19">
        <f>INDEX('Team forecast'!$M$3:$AU$22,MATCH($B241,'Team forecast'!$B$3:$B$22,0),MATCH(AM$1,'Team forecast'!$M$2:$AU$2,0))</f>
        <v>0</v>
      </c>
      <c r="AN241" s="19">
        <f>INDEX('Team forecast'!$M$3:$AU$22,MATCH($B241,'Team forecast'!$B$3:$B$22,0),MATCH(AN$1,'Team forecast'!$M$2:$AU$2,0))</f>
        <v>0</v>
      </c>
      <c r="AO241" s="19">
        <f>INDEX('Team forecast'!$M$3:$AU$22,MATCH($B241,'Team forecast'!$B$3:$B$22,0),MATCH(AO$1,'Team forecast'!$M$2:$AU$2,0))</f>
        <v>0</v>
      </c>
      <c r="AP241" s="19">
        <f>INDEX('Team forecast'!$M$3:$AU$22,MATCH($B241,'Team forecast'!$B$3:$B$22,0),MATCH(AP$1,'Team forecast'!$M$2:$AU$2,0))</f>
        <v>0</v>
      </c>
      <c r="AQ241" s="5">
        <f t="shared" si="228"/>
        <v>-5000</v>
      </c>
      <c r="AR241" s="5">
        <f>INDEX('Team forecast'!$M$3:$AU$22,MATCH($B241,'Team forecast'!$B$3:$B$22,0),MATCH(AR$1,'Team forecast'!$M$2:$AU$2,0))*IF($Y241&gt;0,25000,0)</f>
        <v>0</v>
      </c>
      <c r="AS241" s="5">
        <f>INDEX('Team forecast'!$M$3:$AU$22,MATCH($B241,'Team forecast'!$B$3:$B$22,0),MATCH(AS$1,'Team forecast'!$M$2:$AU$2,0))*IF($Y241&gt;0,5000,0)</f>
        <v>0</v>
      </c>
      <c r="AT241" s="5">
        <f>INDEX('Team forecast'!$M$3:$AU$22,MATCH($B241,'Team forecast'!$B$3:$B$22,0),MATCH(AT$1,'Team forecast'!$M$2:$AU$2,0))*IF($Y241&gt;0,-15000,0)</f>
        <v>0</v>
      </c>
      <c r="AU241" s="5">
        <f t="shared" si="229"/>
        <v>0</v>
      </c>
      <c r="AV241" s="5">
        <f t="shared" si="230"/>
        <v>0</v>
      </c>
      <c r="AW241" s="5">
        <f t="shared" si="231"/>
        <v>0</v>
      </c>
      <c r="AX241" s="5">
        <f t="shared" si="232"/>
        <v>0</v>
      </c>
      <c r="AY241" s="5">
        <f t="shared" si="233"/>
        <v>0</v>
      </c>
      <c r="AZ241" s="5">
        <f t="shared" si="234"/>
        <v>0</v>
      </c>
      <c r="BA241" s="5">
        <f t="shared" si="235"/>
        <v>0</v>
      </c>
      <c r="BB241" s="5">
        <f t="shared" si="236"/>
        <v>0</v>
      </c>
      <c r="BC241" s="5">
        <f t="shared" si="237"/>
        <v>0</v>
      </c>
      <c r="BD241" s="5">
        <f>IFERROR(SUM(AR241:BC241),0)*((Cockpit!$C$3)^1)</f>
        <v>0</v>
      </c>
      <c r="BE241" s="19">
        <f>INDEX('Team forecast'!$M$3:$AU$22,MATCH($B241,'Team forecast'!$B$3:$B$22,0),MATCH(BE$1,'Team forecast'!$M$2:$AU$2,0))</f>
        <v>0</v>
      </c>
      <c r="BF241" s="19">
        <f>INDEX('Team forecast'!$M$3:$AU$22,MATCH($B241,'Team forecast'!$B$3:$B$22,0),MATCH(BF$1,'Team forecast'!$M$2:$AU$2,0))</f>
        <v>0</v>
      </c>
      <c r="BG241" s="19">
        <f>INDEX('Team forecast'!$M$3:$AU$22,MATCH($B241,'Team forecast'!$B$3:$B$22,0),MATCH(BG$1,'Team forecast'!$M$2:$AU$2,0))</f>
        <v>0</v>
      </c>
      <c r="BH241" s="19">
        <f>INDEX('Team forecast'!$M$3:$AU$22,MATCH($B241,'Team forecast'!$B$3:$B$22,0),MATCH(BH$1,'Team forecast'!$M$2:$AU$2,0))</f>
        <v>0</v>
      </c>
      <c r="BI241" s="5">
        <f t="shared" si="238"/>
        <v>-5000</v>
      </c>
      <c r="BJ241" s="5">
        <f>INDEX('Team forecast'!$M$3:$AU$22,MATCH($B241,'Team forecast'!$B$3:$B$22,0),MATCH(BJ$1,'Team forecast'!$M$2:$AU$2,0))*IF($Y241&gt;0,25000,0)</f>
        <v>0</v>
      </c>
      <c r="BK241" s="5">
        <f>INDEX('Team forecast'!$M$3:$AU$22,MATCH($B241,'Team forecast'!$B$3:$B$22,0),MATCH(BK$1,'Team forecast'!$M$2:$AU$2,0))*IF($Y241&gt;0,5000,0)</f>
        <v>0</v>
      </c>
      <c r="BL241" s="5">
        <f>INDEX('Team forecast'!$M$3:$AU$22,MATCH($B241,'Team forecast'!$B$3:$B$22,0),MATCH(BL$1,'Team forecast'!$M$2:$AU$2,0))*IF($Y241&gt;0,-15000,0)</f>
        <v>0</v>
      </c>
      <c r="BM241" s="5">
        <f t="shared" si="239"/>
        <v>0</v>
      </c>
      <c r="BN241" s="5">
        <f t="shared" si="240"/>
        <v>0</v>
      </c>
      <c r="BO241" s="5">
        <f t="shared" si="241"/>
        <v>0</v>
      </c>
      <c r="BP241" s="5">
        <f t="shared" si="242"/>
        <v>0</v>
      </c>
      <c r="BQ241" s="5">
        <f t="shared" si="243"/>
        <v>0</v>
      </c>
      <c r="BR241" s="5">
        <f t="shared" si="244"/>
        <v>0</v>
      </c>
      <c r="BS241" s="5">
        <f t="shared" si="245"/>
        <v>0</v>
      </c>
      <c r="BT241" s="5">
        <f t="shared" si="246"/>
        <v>0</v>
      </c>
      <c r="BU241" s="5">
        <f t="shared" si="247"/>
        <v>0</v>
      </c>
      <c r="BV241" s="5">
        <f>IFERROR(SUM(BJ241:BU241),0)*((Cockpit!$C$3)^2)</f>
        <v>0</v>
      </c>
      <c r="BW241" s="19">
        <f>INDEX('Team forecast'!$M$3:$AU$22,MATCH($B241,'Team forecast'!$B$3:$B$22,0),MATCH(BW$1,'Team forecast'!$M$2:$AU$2,0))</f>
        <v>0</v>
      </c>
      <c r="BX241" s="19">
        <f>INDEX('Team forecast'!$M$3:$AU$22,MATCH($B241,'Team forecast'!$B$3:$B$22,0),MATCH(BX$1,'Team forecast'!$M$2:$AU$2,0))</f>
        <v>0</v>
      </c>
      <c r="BY241" s="19">
        <f>INDEX('Team forecast'!$M$3:$AU$22,MATCH($B241,'Team forecast'!$B$3:$B$22,0),MATCH(BY$1,'Team forecast'!$M$2:$AU$2,0))</f>
        <v>0</v>
      </c>
      <c r="BZ241" s="19">
        <f>INDEX('Team forecast'!$M$3:$AU$22,MATCH($B241,'Team forecast'!$B$3:$B$22,0),MATCH(BZ$1,'Team forecast'!$M$2:$AU$2,0))</f>
        <v>0</v>
      </c>
      <c r="CA241" s="5">
        <f t="shared" si="248"/>
        <v>-5000</v>
      </c>
      <c r="CB241" s="5">
        <f>INDEX('Team forecast'!$M$3:$AU$22,MATCH($B241,'Team forecast'!$B$3:$B$22,0),MATCH(CB$1,'Team forecast'!$M$2:$AU$2,0))*IF($Y241&gt;0,25000,0)</f>
        <v>0</v>
      </c>
      <c r="CC241" s="5">
        <f>INDEX('Team forecast'!$M$3:$AU$22,MATCH($B241,'Team forecast'!$B$3:$B$22,0),MATCH(CC$1,'Team forecast'!$M$2:$AU$2,0))*IF($Y241&gt;0,5000,0)</f>
        <v>0</v>
      </c>
      <c r="CD241" s="5">
        <f>INDEX('Team forecast'!$M$3:$AU$22,MATCH($B241,'Team forecast'!$B$3:$B$22,0),MATCH(CD$1,'Team forecast'!$M$2:$AU$2,0))*IF($Y241&gt;0,-15000,0)</f>
        <v>0</v>
      </c>
      <c r="CE241" s="5">
        <f t="shared" si="249"/>
        <v>0</v>
      </c>
      <c r="CF241" s="5">
        <f t="shared" si="250"/>
        <v>0</v>
      </c>
      <c r="CG241" s="5">
        <f t="shared" si="251"/>
        <v>0</v>
      </c>
      <c r="CH241" s="5">
        <f t="shared" si="252"/>
        <v>0</v>
      </c>
      <c r="CI241" s="5">
        <f t="shared" si="253"/>
        <v>0</v>
      </c>
      <c r="CJ241" s="5">
        <f t="shared" si="254"/>
        <v>0</v>
      </c>
      <c r="CK241" s="5">
        <f t="shared" si="255"/>
        <v>0</v>
      </c>
      <c r="CL241" s="5">
        <f t="shared" si="256"/>
        <v>0</v>
      </c>
      <c r="CM241" s="5">
        <f t="shared" si="257"/>
        <v>0</v>
      </c>
      <c r="CN241" s="5">
        <f>IFERROR(SUM(CB241:CM241),0)*((Cockpit!$C$3)^3)</f>
        <v>0</v>
      </c>
      <c r="CO241" s="19">
        <f>INDEX('Team forecast'!$M$3:$AU$22,MATCH($B241,'Team forecast'!$B$3:$B$22,0),MATCH(CO$1,'Team forecast'!$M$2:$AU$2,0))</f>
        <v>0</v>
      </c>
      <c r="CP241" s="19">
        <f>INDEX('Team forecast'!$M$3:$AU$22,MATCH($B241,'Team forecast'!$B$3:$B$22,0),MATCH(CP$1,'Team forecast'!$M$2:$AU$2,0))</f>
        <v>0</v>
      </c>
      <c r="CQ241" s="19">
        <f>INDEX('Team forecast'!$M$3:$AU$22,MATCH($B241,'Team forecast'!$B$3:$B$22,0),MATCH(CQ$1,'Team forecast'!$M$2:$AU$2,0))</f>
        <v>0</v>
      </c>
      <c r="CR241" s="19">
        <f>INDEX('Team forecast'!$M$3:$AU$22,MATCH($B241,'Team forecast'!$B$3:$B$22,0),MATCH(CR$1,'Team forecast'!$M$2:$AU$2,0))</f>
        <v>0</v>
      </c>
      <c r="CS241" s="5">
        <f t="shared" si="258"/>
        <v>-5000</v>
      </c>
      <c r="CT241" s="5">
        <f>INDEX('Team forecast'!$M$3:$AU$22,MATCH($B241,'Team forecast'!$B$3:$B$22,0),MATCH(CT$1,'Team forecast'!$M$2:$AU$2,0))*IF($Y241&gt;0,25000,0)</f>
        <v>0</v>
      </c>
      <c r="CU241" s="5">
        <f>INDEX('Team forecast'!$M$3:$AU$22,MATCH($B241,'Team forecast'!$B$3:$B$22,0),MATCH(CU$1,'Team forecast'!$M$2:$AU$2,0))*IF($Y241&gt;0,5000,0)</f>
        <v>0</v>
      </c>
      <c r="CV241" s="5">
        <f>INDEX('Team forecast'!$M$3:$AU$22,MATCH($B241,'Team forecast'!$B$3:$B$22,0),MATCH(CV$1,'Team forecast'!$M$2:$AU$2,0))*IF($Y241&gt;0,-15000,0)</f>
        <v>0</v>
      </c>
      <c r="CW241" s="5">
        <f t="shared" si="259"/>
        <v>0</v>
      </c>
      <c r="CX241" s="5">
        <f t="shared" si="260"/>
        <v>0</v>
      </c>
      <c r="CY241" s="5">
        <f t="shared" si="261"/>
        <v>0</v>
      </c>
      <c r="CZ241" s="5">
        <f t="shared" si="262"/>
        <v>0</v>
      </c>
      <c r="DA241" s="5">
        <f t="shared" si="263"/>
        <v>0</v>
      </c>
      <c r="DB241" s="5">
        <f t="shared" si="264"/>
        <v>0</v>
      </c>
      <c r="DC241" s="5">
        <f t="shared" si="265"/>
        <v>0</v>
      </c>
      <c r="DD241" s="5">
        <f t="shared" si="266"/>
        <v>0</v>
      </c>
      <c r="DE241" s="5">
        <f t="shared" si="267"/>
        <v>0</v>
      </c>
      <c r="DF241" s="5">
        <f>IFERROR(SUM(CT241:DE241),0)*((Cockpit!$C$3)^4)</f>
        <v>0</v>
      </c>
      <c r="DG241" s="19">
        <f>INDEX('Team forecast'!$M$3:$AU$22,MATCH($B241,'Team forecast'!$B$3:$B$22,0),MATCH(DG$1,'Team forecast'!$M$2:$AU$2,0))</f>
        <v>0</v>
      </c>
      <c r="DH241" s="19">
        <f>INDEX('Team forecast'!$M$3:$AU$22,MATCH($B241,'Team forecast'!$B$3:$B$22,0),MATCH(DH$1,'Team forecast'!$M$2:$AU$2,0))</f>
        <v>0</v>
      </c>
      <c r="DI241" s="19">
        <f>INDEX('Team forecast'!$M$3:$AU$22,MATCH($B241,'Team forecast'!$B$3:$B$22,0),MATCH(DI$1,'Team forecast'!$M$2:$AU$2,0))</f>
        <v>0</v>
      </c>
      <c r="DJ241" s="19">
        <f>INDEX('Team forecast'!$M$3:$AU$22,MATCH($B241,'Team forecast'!$B$3:$B$22,0),MATCH(DJ$1,'Team forecast'!$M$2:$AU$2,0))</f>
        <v>0</v>
      </c>
      <c r="DK241" s="5">
        <f t="shared" si="268"/>
        <v>-5000</v>
      </c>
      <c r="DL241" s="5">
        <f>INDEX('Team forecast'!$M$3:$AU$22,MATCH($B241,'Team forecast'!$B$3:$B$22,0),MATCH(DL$1,'Team forecast'!$M$2:$AU$2,0))*IF($Y241&gt;0,25000,0)</f>
        <v>0</v>
      </c>
      <c r="DM241" s="5">
        <f>INDEX('Team forecast'!$M$3:$AU$22,MATCH($B241,'Team forecast'!$B$3:$B$22,0),MATCH(DM$1,'Team forecast'!$M$2:$AU$2,0))*IF($Y241&gt;0,5000,0)</f>
        <v>0</v>
      </c>
      <c r="DN241" s="5">
        <f>INDEX('Team forecast'!$M$3:$AU$22,MATCH($B241,'Team forecast'!$B$3:$B$22,0),MATCH(DN$1,'Team forecast'!$M$2:$AU$2,0))*IF($Y241&gt;0,-15000,0)</f>
        <v>0</v>
      </c>
      <c r="DO241" s="5">
        <f t="shared" si="269"/>
        <v>0</v>
      </c>
      <c r="DP241" s="5">
        <f t="shared" si="270"/>
        <v>0</v>
      </c>
      <c r="DQ241" s="5">
        <f t="shared" si="271"/>
        <v>0</v>
      </c>
      <c r="DR241" s="5">
        <f t="shared" si="272"/>
        <v>0</v>
      </c>
      <c r="DS241" s="5">
        <f t="shared" si="273"/>
        <v>0</v>
      </c>
      <c r="DT241" s="5">
        <f t="shared" si="274"/>
        <v>0</v>
      </c>
      <c r="DU241" s="5">
        <f t="shared" si="275"/>
        <v>0</v>
      </c>
      <c r="DV241" s="5">
        <f t="shared" si="276"/>
        <v>0</v>
      </c>
      <c r="DW241" s="5">
        <f t="shared" si="277"/>
        <v>0</v>
      </c>
      <c r="DX241" s="5">
        <f>IFERROR(SUM(DL241:DW241),0)*((Cockpit!$C$3)^5)</f>
        <v>0</v>
      </c>
      <c r="DY241" s="5">
        <f t="shared" si="278"/>
        <v>-5000</v>
      </c>
      <c r="DZ241" s="5" t="str">
        <f>IF(ISERROR(MATCH(A241,'Current squad'!B:B,0)),"No","Yes")</f>
        <v>No</v>
      </c>
      <c r="EA241" s="5" cm="1">
        <f t="array" ref="EA241">IFERROR(_xlfn.IFS(DZ241="Yes",0,DZ241="No",H241*1%),999999)</f>
        <v>18500</v>
      </c>
      <c r="EB241" s="5">
        <f t="shared" si="220"/>
        <v>1868500</v>
      </c>
      <c r="EC241" s="5">
        <f t="shared" si="279"/>
        <v>-23500</v>
      </c>
      <c r="ED241" s="1">
        <f t="shared" si="221"/>
        <v>-1.2702702702702703E-2</v>
      </c>
      <c r="EE241" s="5">
        <f>RANK(EC241,$EC$2:$EC$572)+COUNTIF($EC$2:EC241,EC241)-1</f>
        <v>153</v>
      </c>
      <c r="EF241" s="4">
        <f>RANK(ED241,$ED$2:$ED$572)+COUNTIF($ED$2:ED241,ED241)-1</f>
        <v>560</v>
      </c>
    </row>
    <row r="242" spans="1:136" x14ac:dyDescent="0.3">
      <c r="A242" t="str">
        <f>IF(Holdet.dk!A242&lt;&gt;"",Holdet.dk!A242,"")</f>
        <v>Diogo Jota</v>
      </c>
      <c r="B242" t="str">
        <f>INDEX(Holdet.dk!B:B,MATCH($A242,Holdet.dk!$A:$A,0))</f>
        <v>Liverpool</v>
      </c>
      <c r="C242" t="str">
        <f>INDEX(Holdet.dk!C:C,MATCH($A242,Holdet.dk!$A:$A,0))</f>
        <v>Striker</v>
      </c>
      <c r="D242" t="str">
        <f>INDEX(Holdet.dk!D:D,MATCH($A242,Holdet.dk!$A:$A,0))</f>
        <v>8.241.000</v>
      </c>
      <c r="E242" s="1">
        <f>IFERROR(_xlfn.NUMBERVALUE(INDEX(Holdet.dk!$E:$E,MATCH($A242,Holdet.dk!$A:$A,0)),","),0)</f>
        <v>0.03</v>
      </c>
      <c r="F242" t="str">
        <f>IF(INDEX(Lookup!H:H,MATCH('Master data'!A242,Lookup!G:G,0))=0,A242,INDEX(Lookup!H:H,MATCH('Master data'!A242,Lookup!G:G,0)))</f>
        <v>Diogo Jota</v>
      </c>
      <c r="G242" t="str">
        <f>IFERROR(INDEX(Lookup!B:B,MATCH(INDEX(Rotowire!C:C,MATCH(F242,Rotowire!A:A,0)),Lookup!D:D,0)),"")</f>
        <v/>
      </c>
      <c r="H242" s="5">
        <f t="shared" si="212"/>
        <v>8241000</v>
      </c>
      <c r="I242" s="19">
        <f>IFERROR(INDEX('Team forecast'!$G$3:$I$22,MATCH($B242,'Team forecast'!$B$3:$B$22,0),MATCH(I$1,'Team forecast'!$G$2:$I$2,0)),0)</f>
        <v>1.0823529411764703</v>
      </c>
      <c r="J242" s="19">
        <f>IFERROR(INDEX('Team forecast'!$G$3:$I$22,MATCH($B242,'Team forecast'!$B$3:$B$22,0),MATCH(J$1,'Team forecast'!$G$2:$I$2,0)),0)</f>
        <v>0.66666666666666652</v>
      </c>
      <c r="K242" s="19">
        <f>IFERROR(INDEX('Team forecast'!$G$3:$I$22,MATCH($B242,'Team forecast'!$B$3:$B$22,0),MATCH(K$1,'Team forecast'!$G$2:$I$2,0)),0)</f>
        <v>1.2636055410679863</v>
      </c>
      <c r="L242">
        <f>SUMIFS(Rotowire!E:E,Rotowire!$A:$A,'Master data'!$F242)</f>
        <v>0</v>
      </c>
      <c r="M242" s="2">
        <f>SUMIFS(Rotowire!F:F,Rotowire!$A:$A,'Master data'!$F242)*I242</f>
        <v>0</v>
      </c>
      <c r="N242" s="2">
        <f>SUMIFS(Rotowire!G:G,Rotowire!$A:$A,'Master data'!$F242)*I242</f>
        <v>0</v>
      </c>
      <c r="O242" s="2">
        <f>SUMIFS(Rotowire!I:I,Rotowire!$A:$A,'Master data'!$F242)*I242</f>
        <v>0</v>
      </c>
      <c r="P242" s="2">
        <f>SUMIFS(Rotowire!W:W,Rotowire!$A:$A,'Master data'!$F242)*K242</f>
        <v>0</v>
      </c>
      <c r="Q242" s="2">
        <f>SUMIFS(Rotowire!Y:Y,Rotowire!$A:$A,'Master data'!$F242)*J242</f>
        <v>0</v>
      </c>
      <c r="R242" s="2">
        <f>SUMIFS(Rotowire!AB:AB,Rotowire!$A:$A,'Master data'!$F242)</f>
        <v>0</v>
      </c>
      <c r="S242" s="2">
        <f>SUMIFS(Rotowire!AC:AC,Rotowire!$A:$A,'Master data'!$F242)</f>
        <v>0</v>
      </c>
      <c r="T242" s="2">
        <f>INDEX('Team forecast'!D$3:D$22,MATCH($B242,'Team forecast'!$B$3:$B$22,0))</f>
        <v>2.76</v>
      </c>
      <c r="U242" s="2">
        <f>INDEX('Team forecast'!E$3:E$22,MATCH($B242,'Team forecast'!$B$3:$B$22,0))</f>
        <v>0.5</v>
      </c>
      <c r="V242" s="2">
        <f>INDEX('Team forecast'!J$3:J$22,MATCH($B242,'Team forecast'!$B$3:$B$22,0))</f>
        <v>0.83899999999999997</v>
      </c>
      <c r="W242" s="2">
        <f>INDEX('Team forecast'!K$3:K$22,MATCH($B242,'Team forecast'!$B$3:$B$22,0))</f>
        <v>0.1164</v>
      </c>
      <c r="X242" s="2">
        <f>INDEX('Team forecast'!L$3:L$22,MATCH($B242,'Team forecast'!$B$3:$B$22,0))</f>
        <v>4.4699999999999997E-2</v>
      </c>
      <c r="Y242" s="5">
        <f t="shared" si="213"/>
        <v>-5000</v>
      </c>
      <c r="Z242" s="5">
        <f t="shared" si="214"/>
        <v>0</v>
      </c>
      <c r="AA242" s="5">
        <f t="shared" si="215"/>
        <v>0</v>
      </c>
      <c r="AB242" s="5">
        <f t="shared" si="216"/>
        <v>0</v>
      </c>
      <c r="AC242" s="5">
        <f t="shared" si="217"/>
        <v>0</v>
      </c>
      <c r="AD242" s="5">
        <f t="shared" si="222"/>
        <v>0</v>
      </c>
      <c r="AE242" s="5">
        <f t="shared" si="223"/>
        <v>0</v>
      </c>
      <c r="AF242" s="5">
        <f t="shared" si="218"/>
        <v>0</v>
      </c>
      <c r="AG242" s="5">
        <f t="shared" si="219"/>
        <v>0</v>
      </c>
      <c r="AH242" s="5">
        <f t="shared" si="224"/>
        <v>0</v>
      </c>
      <c r="AI242" s="5">
        <f t="shared" si="225"/>
        <v>0</v>
      </c>
      <c r="AJ242" s="5">
        <f t="shared" si="226"/>
        <v>0</v>
      </c>
      <c r="AK242" s="5">
        <f t="shared" si="227"/>
        <v>0</v>
      </c>
      <c r="AL242" s="5">
        <f>IFERROR(SUM(Y242:AK242),-5000)*((Cockpit!$C$3)^0)</f>
        <v>-5000</v>
      </c>
      <c r="AM242" s="19">
        <f>INDEX('Team forecast'!$M$3:$AU$22,MATCH($B242,'Team forecast'!$B$3:$B$22,0),MATCH(AM$1,'Team forecast'!$M$2:$AU$2,0))</f>
        <v>0</v>
      </c>
      <c r="AN242" s="19">
        <f>INDEX('Team forecast'!$M$3:$AU$22,MATCH($B242,'Team forecast'!$B$3:$B$22,0),MATCH(AN$1,'Team forecast'!$M$2:$AU$2,0))</f>
        <v>0</v>
      </c>
      <c r="AO242" s="19">
        <f>INDEX('Team forecast'!$M$3:$AU$22,MATCH($B242,'Team forecast'!$B$3:$B$22,0),MATCH(AO$1,'Team forecast'!$M$2:$AU$2,0))</f>
        <v>0</v>
      </c>
      <c r="AP242" s="19">
        <f>INDEX('Team forecast'!$M$3:$AU$22,MATCH($B242,'Team forecast'!$B$3:$B$22,0),MATCH(AP$1,'Team forecast'!$M$2:$AU$2,0))</f>
        <v>0</v>
      </c>
      <c r="AQ242" s="5">
        <f t="shared" si="228"/>
        <v>-5000</v>
      </c>
      <c r="AR242" s="5">
        <f>INDEX('Team forecast'!$M$3:$AU$22,MATCH($B242,'Team forecast'!$B$3:$B$22,0),MATCH(AR$1,'Team forecast'!$M$2:$AU$2,0))*IF($Y242&gt;0,25000,0)</f>
        <v>0</v>
      </c>
      <c r="AS242" s="5">
        <f>INDEX('Team forecast'!$M$3:$AU$22,MATCH($B242,'Team forecast'!$B$3:$B$22,0),MATCH(AS$1,'Team forecast'!$M$2:$AU$2,0))*IF($Y242&gt;0,5000,0)</f>
        <v>0</v>
      </c>
      <c r="AT242" s="5">
        <f>INDEX('Team forecast'!$M$3:$AU$22,MATCH($B242,'Team forecast'!$B$3:$B$22,0),MATCH(AT$1,'Team forecast'!$M$2:$AU$2,0))*IF($Y242&gt;0,-15000,0)</f>
        <v>0</v>
      </c>
      <c r="AU242" s="5">
        <f t="shared" si="229"/>
        <v>0</v>
      </c>
      <c r="AV242" s="5">
        <f t="shared" si="230"/>
        <v>0</v>
      </c>
      <c r="AW242" s="5">
        <f t="shared" si="231"/>
        <v>0</v>
      </c>
      <c r="AX242" s="5">
        <f t="shared" si="232"/>
        <v>0</v>
      </c>
      <c r="AY242" s="5">
        <f t="shared" si="233"/>
        <v>0</v>
      </c>
      <c r="AZ242" s="5">
        <f t="shared" si="234"/>
        <v>0</v>
      </c>
      <c r="BA242" s="5">
        <f t="shared" si="235"/>
        <v>0</v>
      </c>
      <c r="BB242" s="5">
        <f t="shared" si="236"/>
        <v>0</v>
      </c>
      <c r="BC242" s="5">
        <f t="shared" si="237"/>
        <v>0</v>
      </c>
      <c r="BD242" s="5">
        <f>IFERROR(SUM(AR242:BC242),0)*((Cockpit!$C$3)^1)</f>
        <v>0</v>
      </c>
      <c r="BE242" s="19">
        <f>INDEX('Team forecast'!$M$3:$AU$22,MATCH($B242,'Team forecast'!$B$3:$B$22,0),MATCH(BE$1,'Team forecast'!$M$2:$AU$2,0))</f>
        <v>0</v>
      </c>
      <c r="BF242" s="19">
        <f>INDEX('Team forecast'!$M$3:$AU$22,MATCH($B242,'Team forecast'!$B$3:$B$22,0),MATCH(BF$1,'Team forecast'!$M$2:$AU$2,0))</f>
        <v>0</v>
      </c>
      <c r="BG242" s="19">
        <f>INDEX('Team forecast'!$M$3:$AU$22,MATCH($B242,'Team forecast'!$B$3:$B$22,0),MATCH(BG$1,'Team forecast'!$M$2:$AU$2,0))</f>
        <v>0</v>
      </c>
      <c r="BH242" s="19">
        <f>INDEX('Team forecast'!$M$3:$AU$22,MATCH($B242,'Team forecast'!$B$3:$B$22,0),MATCH(BH$1,'Team forecast'!$M$2:$AU$2,0))</f>
        <v>0</v>
      </c>
      <c r="BI242" s="5">
        <f t="shared" si="238"/>
        <v>-5000</v>
      </c>
      <c r="BJ242" s="5">
        <f>INDEX('Team forecast'!$M$3:$AU$22,MATCH($B242,'Team forecast'!$B$3:$B$22,0),MATCH(BJ$1,'Team forecast'!$M$2:$AU$2,0))*IF($Y242&gt;0,25000,0)</f>
        <v>0</v>
      </c>
      <c r="BK242" s="5">
        <f>INDEX('Team forecast'!$M$3:$AU$22,MATCH($B242,'Team forecast'!$B$3:$B$22,0),MATCH(BK$1,'Team forecast'!$M$2:$AU$2,0))*IF($Y242&gt;0,5000,0)</f>
        <v>0</v>
      </c>
      <c r="BL242" s="5">
        <f>INDEX('Team forecast'!$M$3:$AU$22,MATCH($B242,'Team forecast'!$B$3:$B$22,0),MATCH(BL$1,'Team forecast'!$M$2:$AU$2,0))*IF($Y242&gt;0,-15000,0)</f>
        <v>0</v>
      </c>
      <c r="BM242" s="5">
        <f t="shared" si="239"/>
        <v>0</v>
      </c>
      <c r="BN242" s="5">
        <f t="shared" si="240"/>
        <v>0</v>
      </c>
      <c r="BO242" s="5">
        <f t="shared" si="241"/>
        <v>0</v>
      </c>
      <c r="BP242" s="5">
        <f t="shared" si="242"/>
        <v>0</v>
      </c>
      <c r="BQ242" s="5">
        <f t="shared" si="243"/>
        <v>0</v>
      </c>
      <c r="BR242" s="5">
        <f t="shared" si="244"/>
        <v>0</v>
      </c>
      <c r="BS242" s="5">
        <f t="shared" si="245"/>
        <v>0</v>
      </c>
      <c r="BT242" s="5">
        <f t="shared" si="246"/>
        <v>0</v>
      </c>
      <c r="BU242" s="5">
        <f t="shared" si="247"/>
        <v>0</v>
      </c>
      <c r="BV242" s="5">
        <f>IFERROR(SUM(BJ242:BU242),0)*((Cockpit!$C$3)^2)</f>
        <v>0</v>
      </c>
      <c r="BW242" s="19">
        <f>INDEX('Team forecast'!$M$3:$AU$22,MATCH($B242,'Team forecast'!$B$3:$B$22,0),MATCH(BW$1,'Team forecast'!$M$2:$AU$2,0))</f>
        <v>0</v>
      </c>
      <c r="BX242" s="19">
        <f>INDEX('Team forecast'!$M$3:$AU$22,MATCH($B242,'Team forecast'!$B$3:$B$22,0),MATCH(BX$1,'Team forecast'!$M$2:$AU$2,0))</f>
        <v>0</v>
      </c>
      <c r="BY242" s="19">
        <f>INDEX('Team forecast'!$M$3:$AU$22,MATCH($B242,'Team forecast'!$B$3:$B$22,0),MATCH(BY$1,'Team forecast'!$M$2:$AU$2,0))</f>
        <v>0</v>
      </c>
      <c r="BZ242" s="19">
        <f>INDEX('Team forecast'!$M$3:$AU$22,MATCH($B242,'Team forecast'!$B$3:$B$22,0),MATCH(BZ$1,'Team forecast'!$M$2:$AU$2,0))</f>
        <v>0</v>
      </c>
      <c r="CA242" s="5">
        <f t="shared" si="248"/>
        <v>-5000</v>
      </c>
      <c r="CB242" s="5">
        <f>INDEX('Team forecast'!$M$3:$AU$22,MATCH($B242,'Team forecast'!$B$3:$B$22,0),MATCH(CB$1,'Team forecast'!$M$2:$AU$2,0))*IF($Y242&gt;0,25000,0)</f>
        <v>0</v>
      </c>
      <c r="CC242" s="5">
        <f>INDEX('Team forecast'!$M$3:$AU$22,MATCH($B242,'Team forecast'!$B$3:$B$22,0),MATCH(CC$1,'Team forecast'!$M$2:$AU$2,0))*IF($Y242&gt;0,5000,0)</f>
        <v>0</v>
      </c>
      <c r="CD242" s="5">
        <f>INDEX('Team forecast'!$M$3:$AU$22,MATCH($B242,'Team forecast'!$B$3:$B$22,0),MATCH(CD$1,'Team forecast'!$M$2:$AU$2,0))*IF($Y242&gt;0,-15000,0)</f>
        <v>0</v>
      </c>
      <c r="CE242" s="5">
        <f t="shared" si="249"/>
        <v>0</v>
      </c>
      <c r="CF242" s="5">
        <f t="shared" si="250"/>
        <v>0</v>
      </c>
      <c r="CG242" s="5">
        <f t="shared" si="251"/>
        <v>0</v>
      </c>
      <c r="CH242" s="5">
        <f t="shared" si="252"/>
        <v>0</v>
      </c>
      <c r="CI242" s="5">
        <f t="shared" si="253"/>
        <v>0</v>
      </c>
      <c r="CJ242" s="5">
        <f t="shared" si="254"/>
        <v>0</v>
      </c>
      <c r="CK242" s="5">
        <f t="shared" si="255"/>
        <v>0</v>
      </c>
      <c r="CL242" s="5">
        <f t="shared" si="256"/>
        <v>0</v>
      </c>
      <c r="CM242" s="5">
        <f t="shared" si="257"/>
        <v>0</v>
      </c>
      <c r="CN242" s="5">
        <f>IFERROR(SUM(CB242:CM242),0)*((Cockpit!$C$3)^3)</f>
        <v>0</v>
      </c>
      <c r="CO242" s="19">
        <f>INDEX('Team forecast'!$M$3:$AU$22,MATCH($B242,'Team forecast'!$B$3:$B$22,0),MATCH(CO$1,'Team forecast'!$M$2:$AU$2,0))</f>
        <v>0</v>
      </c>
      <c r="CP242" s="19">
        <f>INDEX('Team forecast'!$M$3:$AU$22,MATCH($B242,'Team forecast'!$B$3:$B$22,0),MATCH(CP$1,'Team forecast'!$M$2:$AU$2,0))</f>
        <v>0</v>
      </c>
      <c r="CQ242" s="19">
        <f>INDEX('Team forecast'!$M$3:$AU$22,MATCH($B242,'Team forecast'!$B$3:$B$22,0),MATCH(CQ$1,'Team forecast'!$M$2:$AU$2,0))</f>
        <v>0</v>
      </c>
      <c r="CR242" s="19">
        <f>INDEX('Team forecast'!$M$3:$AU$22,MATCH($B242,'Team forecast'!$B$3:$B$22,0),MATCH(CR$1,'Team forecast'!$M$2:$AU$2,0))</f>
        <v>0</v>
      </c>
      <c r="CS242" s="5">
        <f t="shared" si="258"/>
        <v>-5000</v>
      </c>
      <c r="CT242" s="5">
        <f>INDEX('Team forecast'!$M$3:$AU$22,MATCH($B242,'Team forecast'!$B$3:$B$22,0),MATCH(CT$1,'Team forecast'!$M$2:$AU$2,0))*IF($Y242&gt;0,25000,0)</f>
        <v>0</v>
      </c>
      <c r="CU242" s="5">
        <f>INDEX('Team forecast'!$M$3:$AU$22,MATCH($B242,'Team forecast'!$B$3:$B$22,0),MATCH(CU$1,'Team forecast'!$M$2:$AU$2,0))*IF($Y242&gt;0,5000,0)</f>
        <v>0</v>
      </c>
      <c r="CV242" s="5">
        <f>INDEX('Team forecast'!$M$3:$AU$22,MATCH($B242,'Team forecast'!$B$3:$B$22,0),MATCH(CV$1,'Team forecast'!$M$2:$AU$2,0))*IF($Y242&gt;0,-15000,0)</f>
        <v>0</v>
      </c>
      <c r="CW242" s="5">
        <f t="shared" si="259"/>
        <v>0</v>
      </c>
      <c r="CX242" s="5">
        <f t="shared" si="260"/>
        <v>0</v>
      </c>
      <c r="CY242" s="5">
        <f t="shared" si="261"/>
        <v>0</v>
      </c>
      <c r="CZ242" s="5">
        <f t="shared" si="262"/>
        <v>0</v>
      </c>
      <c r="DA242" s="5">
        <f t="shared" si="263"/>
        <v>0</v>
      </c>
      <c r="DB242" s="5">
        <f t="shared" si="264"/>
        <v>0</v>
      </c>
      <c r="DC242" s="5">
        <f t="shared" si="265"/>
        <v>0</v>
      </c>
      <c r="DD242" s="5">
        <f t="shared" si="266"/>
        <v>0</v>
      </c>
      <c r="DE242" s="5">
        <f t="shared" si="267"/>
        <v>0</v>
      </c>
      <c r="DF242" s="5">
        <f>IFERROR(SUM(CT242:DE242),0)*((Cockpit!$C$3)^4)</f>
        <v>0</v>
      </c>
      <c r="DG242" s="19">
        <f>INDEX('Team forecast'!$M$3:$AU$22,MATCH($B242,'Team forecast'!$B$3:$B$22,0),MATCH(DG$1,'Team forecast'!$M$2:$AU$2,0))</f>
        <v>0</v>
      </c>
      <c r="DH242" s="19">
        <f>INDEX('Team forecast'!$M$3:$AU$22,MATCH($B242,'Team forecast'!$B$3:$B$22,0),MATCH(DH$1,'Team forecast'!$M$2:$AU$2,0))</f>
        <v>0</v>
      </c>
      <c r="DI242" s="19">
        <f>INDEX('Team forecast'!$M$3:$AU$22,MATCH($B242,'Team forecast'!$B$3:$B$22,0),MATCH(DI$1,'Team forecast'!$M$2:$AU$2,0))</f>
        <v>0</v>
      </c>
      <c r="DJ242" s="19">
        <f>INDEX('Team forecast'!$M$3:$AU$22,MATCH($B242,'Team forecast'!$B$3:$B$22,0),MATCH(DJ$1,'Team forecast'!$M$2:$AU$2,0))</f>
        <v>0</v>
      </c>
      <c r="DK242" s="5">
        <f t="shared" si="268"/>
        <v>-5000</v>
      </c>
      <c r="DL242" s="5">
        <f>INDEX('Team forecast'!$M$3:$AU$22,MATCH($B242,'Team forecast'!$B$3:$B$22,0),MATCH(DL$1,'Team forecast'!$M$2:$AU$2,0))*IF($Y242&gt;0,25000,0)</f>
        <v>0</v>
      </c>
      <c r="DM242" s="5">
        <f>INDEX('Team forecast'!$M$3:$AU$22,MATCH($B242,'Team forecast'!$B$3:$B$22,0),MATCH(DM$1,'Team forecast'!$M$2:$AU$2,0))*IF($Y242&gt;0,5000,0)</f>
        <v>0</v>
      </c>
      <c r="DN242" s="5">
        <f>INDEX('Team forecast'!$M$3:$AU$22,MATCH($B242,'Team forecast'!$B$3:$B$22,0),MATCH(DN$1,'Team forecast'!$M$2:$AU$2,0))*IF($Y242&gt;0,-15000,0)</f>
        <v>0</v>
      </c>
      <c r="DO242" s="5">
        <f t="shared" si="269"/>
        <v>0</v>
      </c>
      <c r="DP242" s="5">
        <f t="shared" si="270"/>
        <v>0</v>
      </c>
      <c r="DQ242" s="5">
        <f t="shared" si="271"/>
        <v>0</v>
      </c>
      <c r="DR242" s="5">
        <f t="shared" si="272"/>
        <v>0</v>
      </c>
      <c r="DS242" s="5">
        <f t="shared" si="273"/>
        <v>0</v>
      </c>
      <c r="DT242" s="5">
        <f t="shared" si="274"/>
        <v>0</v>
      </c>
      <c r="DU242" s="5">
        <f t="shared" si="275"/>
        <v>0</v>
      </c>
      <c r="DV242" s="5">
        <f t="shared" si="276"/>
        <v>0</v>
      </c>
      <c r="DW242" s="5">
        <f t="shared" si="277"/>
        <v>0</v>
      </c>
      <c r="DX242" s="5">
        <f>IFERROR(SUM(DL242:DW242),0)*((Cockpit!$C$3)^5)</f>
        <v>0</v>
      </c>
      <c r="DY242" s="5">
        <f t="shared" si="278"/>
        <v>-5000</v>
      </c>
      <c r="DZ242" s="5" t="str">
        <f>IF(ISERROR(MATCH(A242,'Current squad'!B:B,0)),"No","Yes")</f>
        <v>No</v>
      </c>
      <c r="EA242" s="5" cm="1">
        <f t="array" ref="EA242">IFERROR(_xlfn.IFS(DZ242="Yes",0,DZ242="No",H242*1%),999999)</f>
        <v>82410</v>
      </c>
      <c r="EB242" s="5">
        <f t="shared" si="220"/>
        <v>8323410</v>
      </c>
      <c r="EC242" s="5">
        <f t="shared" si="279"/>
        <v>-87410</v>
      </c>
      <c r="ED242" s="1">
        <f t="shared" si="221"/>
        <v>-1.0606722485135299E-2</v>
      </c>
      <c r="EE242" s="5">
        <f>RANK(EC242,$EC$2:$EC$572)+COUNTIF($EC$2:EC242,EC242)-1</f>
        <v>567</v>
      </c>
      <c r="EF242" s="4">
        <f>RANK(ED242,$ED$2:$ED$572)+COUNTIF($ED$2:ED242,ED242)-1</f>
        <v>194</v>
      </c>
    </row>
    <row r="243" spans="1:136" x14ac:dyDescent="0.3">
      <c r="A243" t="str">
        <f>IF(Holdet.dk!A243&lt;&gt;"",Holdet.dk!A243,"")</f>
        <v>Mbaye Diagne</v>
      </c>
      <c r="B243" t="str">
        <f>INDEX(Holdet.dk!B:B,MATCH($A243,Holdet.dk!$A:$A,0))</f>
        <v>West Bromwich</v>
      </c>
      <c r="C243" t="str">
        <f>INDEX(Holdet.dk!C:C,MATCH($A243,Holdet.dk!$A:$A,0))</f>
        <v>Striker</v>
      </c>
      <c r="D243" t="str">
        <f>INDEX(Holdet.dk!D:D,MATCH($A243,Holdet.dk!$A:$A,0))</f>
        <v>3.046.000</v>
      </c>
      <c r="E243" s="1">
        <f>IFERROR(_xlfn.NUMBERVALUE(INDEX(Holdet.dk!$E:$E,MATCH($A243,Holdet.dk!$A:$A,0)),","),0)</f>
        <v>1.8000000000000002E-2</v>
      </c>
      <c r="F243" t="str">
        <f>IF(INDEX(Lookup!H:H,MATCH('Master data'!A243,Lookup!G:G,0))=0,A243,INDEX(Lookup!H:H,MATCH('Master data'!A243,Lookup!G:G,0)))</f>
        <v>Mbaye Diagne</v>
      </c>
      <c r="G243" t="str">
        <f>IFERROR(INDEX(Lookup!B:B,MATCH(INDEX(Rotowire!C:C,MATCH(F243,Rotowire!A:A,0)),Lookup!D:D,0)),"")</f>
        <v/>
      </c>
      <c r="H243" s="5">
        <f t="shared" si="212"/>
        <v>3046000</v>
      </c>
      <c r="I243" s="19">
        <f>IFERROR(INDEX('Team forecast'!$G$3:$I$22,MATCH($B243,'Team forecast'!$B$3:$B$22,0),MATCH(I$1,'Team forecast'!$G$2:$I$2,0)),0)</f>
        <v>1.1504424778761062</v>
      </c>
      <c r="J243" s="19">
        <f>IFERROR(INDEX('Team forecast'!$G$3:$I$22,MATCH($B243,'Team forecast'!$B$3:$B$22,0),MATCH(J$1,'Team forecast'!$G$2:$I$2,0)),0)</f>
        <v>0.79646017699115057</v>
      </c>
      <c r="K243" s="19">
        <f>IFERROR(INDEX('Team forecast'!$G$3:$I$22,MATCH($B243,'Team forecast'!$B$3:$B$22,0),MATCH(K$1,'Team forecast'!$G$2:$I$2,0)),0)</f>
        <v>2.0662361027698317</v>
      </c>
      <c r="L243">
        <f>SUMIFS(Rotowire!E:E,Rotowire!$A:$A,'Master data'!$F243)</f>
        <v>0</v>
      </c>
      <c r="M243" s="2">
        <f>SUMIFS(Rotowire!F:F,Rotowire!$A:$A,'Master data'!$F243)*I243</f>
        <v>0</v>
      </c>
      <c r="N243" s="2">
        <f>SUMIFS(Rotowire!G:G,Rotowire!$A:$A,'Master data'!$F243)*I243</f>
        <v>0</v>
      </c>
      <c r="O243" s="2">
        <f>SUMIFS(Rotowire!I:I,Rotowire!$A:$A,'Master data'!$F243)*I243</f>
        <v>0</v>
      </c>
      <c r="P243" s="2">
        <f>SUMIFS(Rotowire!W:W,Rotowire!$A:$A,'Master data'!$F243)*K243</f>
        <v>0</v>
      </c>
      <c r="Q243" s="2">
        <f>SUMIFS(Rotowire!Y:Y,Rotowire!$A:$A,'Master data'!$F243)*J243</f>
        <v>0</v>
      </c>
      <c r="R243" s="2">
        <f>SUMIFS(Rotowire!AB:AB,Rotowire!$A:$A,'Master data'!$F243)</f>
        <v>0</v>
      </c>
      <c r="S243" s="2">
        <f>SUMIFS(Rotowire!AC:AC,Rotowire!$A:$A,'Master data'!$F243)</f>
        <v>0</v>
      </c>
      <c r="T243" s="2">
        <f>INDEX('Team forecast'!D$3:D$22,MATCH($B243,'Team forecast'!$B$3:$B$22,0))</f>
        <v>1.3</v>
      </c>
      <c r="U243" s="2">
        <f>INDEX('Team forecast'!E$3:E$22,MATCH($B243,'Team forecast'!$B$3:$B$22,0))</f>
        <v>1.8</v>
      </c>
      <c r="V243" s="2">
        <f>INDEX('Team forecast'!J$3:J$22,MATCH($B243,'Team forecast'!$B$3:$B$22,0))</f>
        <v>0.27679999999999999</v>
      </c>
      <c r="W243" s="2">
        <f>INDEX('Team forecast'!K$3:K$22,MATCH($B243,'Team forecast'!$B$3:$B$22,0))</f>
        <v>0.23730000000000001</v>
      </c>
      <c r="X243" s="2">
        <f>INDEX('Team forecast'!L$3:L$22,MATCH($B243,'Team forecast'!$B$3:$B$22,0))</f>
        <v>0.4859</v>
      </c>
      <c r="Y243" s="5">
        <f t="shared" si="213"/>
        <v>-5000</v>
      </c>
      <c r="Z243" s="5">
        <f t="shared" si="214"/>
        <v>0</v>
      </c>
      <c r="AA243" s="5">
        <f t="shared" si="215"/>
        <v>0</v>
      </c>
      <c r="AB243" s="5">
        <f t="shared" si="216"/>
        <v>0</v>
      </c>
      <c r="AC243" s="5">
        <f t="shared" si="217"/>
        <v>0</v>
      </c>
      <c r="AD243" s="5">
        <f t="shared" si="222"/>
        <v>0</v>
      </c>
      <c r="AE243" s="5">
        <f t="shared" si="223"/>
        <v>0</v>
      </c>
      <c r="AF243" s="5">
        <f t="shared" si="218"/>
        <v>0</v>
      </c>
      <c r="AG243" s="5">
        <f t="shared" si="219"/>
        <v>0</v>
      </c>
      <c r="AH243" s="5">
        <f t="shared" si="224"/>
        <v>0</v>
      </c>
      <c r="AI243" s="5">
        <f t="shared" si="225"/>
        <v>0</v>
      </c>
      <c r="AJ243" s="5">
        <f t="shared" si="226"/>
        <v>0</v>
      </c>
      <c r="AK243" s="5">
        <f t="shared" si="227"/>
        <v>0</v>
      </c>
      <c r="AL243" s="5">
        <f>IFERROR(SUM(Y243:AK243),-5000)*((Cockpit!$C$3)^0)</f>
        <v>-5000</v>
      </c>
      <c r="AM243" s="19">
        <f>INDEX('Team forecast'!$M$3:$AU$22,MATCH($B243,'Team forecast'!$B$3:$B$22,0),MATCH(AM$1,'Team forecast'!$M$2:$AU$2,0))</f>
        <v>0</v>
      </c>
      <c r="AN243" s="19">
        <f>INDEX('Team forecast'!$M$3:$AU$22,MATCH($B243,'Team forecast'!$B$3:$B$22,0),MATCH(AN$1,'Team forecast'!$M$2:$AU$2,0))</f>
        <v>0</v>
      </c>
      <c r="AO243" s="19">
        <f>INDEX('Team forecast'!$M$3:$AU$22,MATCH($B243,'Team forecast'!$B$3:$B$22,0),MATCH(AO$1,'Team forecast'!$M$2:$AU$2,0))</f>
        <v>0</v>
      </c>
      <c r="AP243" s="19">
        <f>INDEX('Team forecast'!$M$3:$AU$22,MATCH($B243,'Team forecast'!$B$3:$B$22,0),MATCH(AP$1,'Team forecast'!$M$2:$AU$2,0))</f>
        <v>0</v>
      </c>
      <c r="AQ243" s="5">
        <f t="shared" si="228"/>
        <v>-5000</v>
      </c>
      <c r="AR243" s="5">
        <f>INDEX('Team forecast'!$M$3:$AU$22,MATCH($B243,'Team forecast'!$B$3:$B$22,0),MATCH(AR$1,'Team forecast'!$M$2:$AU$2,0))*IF($Y243&gt;0,25000,0)</f>
        <v>0</v>
      </c>
      <c r="AS243" s="5">
        <f>INDEX('Team forecast'!$M$3:$AU$22,MATCH($B243,'Team forecast'!$B$3:$B$22,0),MATCH(AS$1,'Team forecast'!$M$2:$AU$2,0))*IF($Y243&gt;0,5000,0)</f>
        <v>0</v>
      </c>
      <c r="AT243" s="5">
        <f>INDEX('Team forecast'!$M$3:$AU$22,MATCH($B243,'Team forecast'!$B$3:$B$22,0),MATCH(AT$1,'Team forecast'!$M$2:$AU$2,0))*IF($Y243&gt;0,-15000,0)</f>
        <v>0</v>
      </c>
      <c r="AU243" s="5">
        <f t="shared" si="229"/>
        <v>0</v>
      </c>
      <c r="AV243" s="5">
        <f t="shared" si="230"/>
        <v>0</v>
      </c>
      <c r="AW243" s="5">
        <f t="shared" si="231"/>
        <v>0</v>
      </c>
      <c r="AX243" s="5">
        <f t="shared" si="232"/>
        <v>0</v>
      </c>
      <c r="AY243" s="5">
        <f t="shared" si="233"/>
        <v>0</v>
      </c>
      <c r="AZ243" s="5">
        <f t="shared" si="234"/>
        <v>0</v>
      </c>
      <c r="BA243" s="5">
        <f t="shared" si="235"/>
        <v>0</v>
      </c>
      <c r="BB243" s="5">
        <f t="shared" si="236"/>
        <v>0</v>
      </c>
      <c r="BC243" s="5">
        <f t="shared" si="237"/>
        <v>0</v>
      </c>
      <c r="BD243" s="5">
        <f>IFERROR(SUM(AR243:BC243),0)*((Cockpit!$C$3)^1)</f>
        <v>0</v>
      </c>
      <c r="BE243" s="19">
        <f>INDEX('Team forecast'!$M$3:$AU$22,MATCH($B243,'Team forecast'!$B$3:$B$22,0),MATCH(BE$1,'Team forecast'!$M$2:$AU$2,0))</f>
        <v>0</v>
      </c>
      <c r="BF243" s="19">
        <f>INDEX('Team forecast'!$M$3:$AU$22,MATCH($B243,'Team forecast'!$B$3:$B$22,0),MATCH(BF$1,'Team forecast'!$M$2:$AU$2,0))</f>
        <v>0</v>
      </c>
      <c r="BG243" s="19">
        <f>INDEX('Team forecast'!$M$3:$AU$22,MATCH($B243,'Team forecast'!$B$3:$B$22,0),MATCH(BG$1,'Team forecast'!$M$2:$AU$2,0))</f>
        <v>0</v>
      </c>
      <c r="BH243" s="19">
        <f>INDEX('Team forecast'!$M$3:$AU$22,MATCH($B243,'Team forecast'!$B$3:$B$22,0),MATCH(BH$1,'Team forecast'!$M$2:$AU$2,0))</f>
        <v>0</v>
      </c>
      <c r="BI243" s="5">
        <f t="shared" si="238"/>
        <v>-5000</v>
      </c>
      <c r="BJ243" s="5">
        <f>INDEX('Team forecast'!$M$3:$AU$22,MATCH($B243,'Team forecast'!$B$3:$B$22,0),MATCH(BJ$1,'Team forecast'!$M$2:$AU$2,0))*IF($Y243&gt;0,25000,0)</f>
        <v>0</v>
      </c>
      <c r="BK243" s="5">
        <f>INDEX('Team forecast'!$M$3:$AU$22,MATCH($B243,'Team forecast'!$B$3:$B$22,0),MATCH(BK$1,'Team forecast'!$M$2:$AU$2,0))*IF($Y243&gt;0,5000,0)</f>
        <v>0</v>
      </c>
      <c r="BL243" s="5">
        <f>INDEX('Team forecast'!$M$3:$AU$22,MATCH($B243,'Team forecast'!$B$3:$B$22,0),MATCH(BL$1,'Team forecast'!$M$2:$AU$2,0))*IF($Y243&gt;0,-15000,0)</f>
        <v>0</v>
      </c>
      <c r="BM243" s="5">
        <f t="shared" si="239"/>
        <v>0</v>
      </c>
      <c r="BN243" s="5">
        <f t="shared" si="240"/>
        <v>0</v>
      </c>
      <c r="BO243" s="5">
        <f t="shared" si="241"/>
        <v>0</v>
      </c>
      <c r="BP243" s="5">
        <f t="shared" si="242"/>
        <v>0</v>
      </c>
      <c r="BQ243" s="5">
        <f t="shared" si="243"/>
        <v>0</v>
      </c>
      <c r="BR243" s="5">
        <f t="shared" si="244"/>
        <v>0</v>
      </c>
      <c r="BS243" s="5">
        <f t="shared" si="245"/>
        <v>0</v>
      </c>
      <c r="BT243" s="5">
        <f t="shared" si="246"/>
        <v>0</v>
      </c>
      <c r="BU243" s="5">
        <f t="shared" si="247"/>
        <v>0</v>
      </c>
      <c r="BV243" s="5">
        <f>IFERROR(SUM(BJ243:BU243),0)*((Cockpit!$C$3)^2)</f>
        <v>0</v>
      </c>
      <c r="BW243" s="19">
        <f>INDEX('Team forecast'!$M$3:$AU$22,MATCH($B243,'Team forecast'!$B$3:$B$22,0),MATCH(BW$1,'Team forecast'!$M$2:$AU$2,0))</f>
        <v>0</v>
      </c>
      <c r="BX243" s="19">
        <f>INDEX('Team forecast'!$M$3:$AU$22,MATCH($B243,'Team forecast'!$B$3:$B$22,0),MATCH(BX$1,'Team forecast'!$M$2:$AU$2,0))</f>
        <v>0</v>
      </c>
      <c r="BY243" s="19">
        <f>INDEX('Team forecast'!$M$3:$AU$22,MATCH($B243,'Team forecast'!$B$3:$B$22,0),MATCH(BY$1,'Team forecast'!$M$2:$AU$2,0))</f>
        <v>0</v>
      </c>
      <c r="BZ243" s="19">
        <f>INDEX('Team forecast'!$M$3:$AU$22,MATCH($B243,'Team forecast'!$B$3:$B$22,0),MATCH(BZ$1,'Team forecast'!$M$2:$AU$2,0))</f>
        <v>0</v>
      </c>
      <c r="CA243" s="5">
        <f t="shared" si="248"/>
        <v>-5000</v>
      </c>
      <c r="CB243" s="5">
        <f>INDEX('Team forecast'!$M$3:$AU$22,MATCH($B243,'Team forecast'!$B$3:$B$22,0),MATCH(CB$1,'Team forecast'!$M$2:$AU$2,0))*IF($Y243&gt;0,25000,0)</f>
        <v>0</v>
      </c>
      <c r="CC243" s="5">
        <f>INDEX('Team forecast'!$M$3:$AU$22,MATCH($B243,'Team forecast'!$B$3:$B$22,0),MATCH(CC$1,'Team forecast'!$M$2:$AU$2,0))*IF($Y243&gt;0,5000,0)</f>
        <v>0</v>
      </c>
      <c r="CD243" s="5">
        <f>INDEX('Team forecast'!$M$3:$AU$22,MATCH($B243,'Team forecast'!$B$3:$B$22,0),MATCH(CD$1,'Team forecast'!$M$2:$AU$2,0))*IF($Y243&gt;0,-15000,0)</f>
        <v>0</v>
      </c>
      <c r="CE243" s="5">
        <f t="shared" si="249"/>
        <v>0</v>
      </c>
      <c r="CF243" s="5">
        <f t="shared" si="250"/>
        <v>0</v>
      </c>
      <c r="CG243" s="5">
        <f t="shared" si="251"/>
        <v>0</v>
      </c>
      <c r="CH243" s="5">
        <f t="shared" si="252"/>
        <v>0</v>
      </c>
      <c r="CI243" s="5">
        <f t="shared" si="253"/>
        <v>0</v>
      </c>
      <c r="CJ243" s="5">
        <f t="shared" si="254"/>
        <v>0</v>
      </c>
      <c r="CK243" s="5">
        <f t="shared" si="255"/>
        <v>0</v>
      </c>
      <c r="CL243" s="5">
        <f t="shared" si="256"/>
        <v>0</v>
      </c>
      <c r="CM243" s="5">
        <f t="shared" si="257"/>
        <v>0</v>
      </c>
      <c r="CN243" s="5">
        <f>IFERROR(SUM(CB243:CM243),0)*((Cockpit!$C$3)^3)</f>
        <v>0</v>
      </c>
      <c r="CO243" s="19">
        <f>INDEX('Team forecast'!$M$3:$AU$22,MATCH($B243,'Team forecast'!$B$3:$B$22,0),MATCH(CO$1,'Team forecast'!$M$2:$AU$2,0))</f>
        <v>0</v>
      </c>
      <c r="CP243" s="19">
        <f>INDEX('Team forecast'!$M$3:$AU$22,MATCH($B243,'Team forecast'!$B$3:$B$22,0),MATCH(CP$1,'Team forecast'!$M$2:$AU$2,0))</f>
        <v>0</v>
      </c>
      <c r="CQ243" s="19">
        <f>INDEX('Team forecast'!$M$3:$AU$22,MATCH($B243,'Team forecast'!$B$3:$B$22,0),MATCH(CQ$1,'Team forecast'!$M$2:$AU$2,0))</f>
        <v>0</v>
      </c>
      <c r="CR243" s="19">
        <f>INDEX('Team forecast'!$M$3:$AU$22,MATCH($B243,'Team forecast'!$B$3:$B$22,0),MATCH(CR$1,'Team forecast'!$M$2:$AU$2,0))</f>
        <v>0</v>
      </c>
      <c r="CS243" s="5">
        <f t="shared" si="258"/>
        <v>-5000</v>
      </c>
      <c r="CT243" s="5">
        <f>INDEX('Team forecast'!$M$3:$AU$22,MATCH($B243,'Team forecast'!$B$3:$B$22,0),MATCH(CT$1,'Team forecast'!$M$2:$AU$2,0))*IF($Y243&gt;0,25000,0)</f>
        <v>0</v>
      </c>
      <c r="CU243" s="5">
        <f>INDEX('Team forecast'!$M$3:$AU$22,MATCH($B243,'Team forecast'!$B$3:$B$22,0),MATCH(CU$1,'Team forecast'!$M$2:$AU$2,0))*IF($Y243&gt;0,5000,0)</f>
        <v>0</v>
      </c>
      <c r="CV243" s="5">
        <f>INDEX('Team forecast'!$M$3:$AU$22,MATCH($B243,'Team forecast'!$B$3:$B$22,0),MATCH(CV$1,'Team forecast'!$M$2:$AU$2,0))*IF($Y243&gt;0,-15000,0)</f>
        <v>0</v>
      </c>
      <c r="CW243" s="5">
        <f t="shared" si="259"/>
        <v>0</v>
      </c>
      <c r="CX243" s="5">
        <f t="shared" si="260"/>
        <v>0</v>
      </c>
      <c r="CY243" s="5">
        <f t="shared" si="261"/>
        <v>0</v>
      </c>
      <c r="CZ243" s="5">
        <f t="shared" si="262"/>
        <v>0</v>
      </c>
      <c r="DA243" s="5">
        <f t="shared" si="263"/>
        <v>0</v>
      </c>
      <c r="DB243" s="5">
        <f t="shared" si="264"/>
        <v>0</v>
      </c>
      <c r="DC243" s="5">
        <f t="shared" si="265"/>
        <v>0</v>
      </c>
      <c r="DD243" s="5">
        <f t="shared" si="266"/>
        <v>0</v>
      </c>
      <c r="DE243" s="5">
        <f t="shared" si="267"/>
        <v>0</v>
      </c>
      <c r="DF243" s="5">
        <f>IFERROR(SUM(CT243:DE243),0)*((Cockpit!$C$3)^4)</f>
        <v>0</v>
      </c>
      <c r="DG243" s="19">
        <f>INDEX('Team forecast'!$M$3:$AU$22,MATCH($B243,'Team forecast'!$B$3:$B$22,0),MATCH(DG$1,'Team forecast'!$M$2:$AU$2,0))</f>
        <v>0</v>
      </c>
      <c r="DH243" s="19">
        <f>INDEX('Team forecast'!$M$3:$AU$22,MATCH($B243,'Team forecast'!$B$3:$B$22,0),MATCH(DH$1,'Team forecast'!$M$2:$AU$2,0))</f>
        <v>0</v>
      </c>
      <c r="DI243" s="19">
        <f>INDEX('Team forecast'!$M$3:$AU$22,MATCH($B243,'Team forecast'!$B$3:$B$22,0),MATCH(DI$1,'Team forecast'!$M$2:$AU$2,0))</f>
        <v>0</v>
      </c>
      <c r="DJ243" s="19">
        <f>INDEX('Team forecast'!$M$3:$AU$22,MATCH($B243,'Team forecast'!$B$3:$B$22,0),MATCH(DJ$1,'Team forecast'!$M$2:$AU$2,0))</f>
        <v>0</v>
      </c>
      <c r="DK243" s="5">
        <f t="shared" si="268"/>
        <v>-5000</v>
      </c>
      <c r="DL243" s="5">
        <f>INDEX('Team forecast'!$M$3:$AU$22,MATCH($B243,'Team forecast'!$B$3:$B$22,0),MATCH(DL$1,'Team forecast'!$M$2:$AU$2,0))*IF($Y243&gt;0,25000,0)</f>
        <v>0</v>
      </c>
      <c r="DM243" s="5">
        <f>INDEX('Team forecast'!$M$3:$AU$22,MATCH($B243,'Team forecast'!$B$3:$B$22,0),MATCH(DM$1,'Team forecast'!$M$2:$AU$2,0))*IF($Y243&gt;0,5000,0)</f>
        <v>0</v>
      </c>
      <c r="DN243" s="5">
        <f>INDEX('Team forecast'!$M$3:$AU$22,MATCH($B243,'Team forecast'!$B$3:$B$22,0),MATCH(DN$1,'Team forecast'!$M$2:$AU$2,0))*IF($Y243&gt;0,-15000,0)</f>
        <v>0</v>
      </c>
      <c r="DO243" s="5">
        <f t="shared" si="269"/>
        <v>0</v>
      </c>
      <c r="DP243" s="5">
        <f t="shared" si="270"/>
        <v>0</v>
      </c>
      <c r="DQ243" s="5">
        <f t="shared" si="271"/>
        <v>0</v>
      </c>
      <c r="DR243" s="5">
        <f t="shared" si="272"/>
        <v>0</v>
      </c>
      <c r="DS243" s="5">
        <f t="shared" si="273"/>
        <v>0</v>
      </c>
      <c r="DT243" s="5">
        <f t="shared" si="274"/>
        <v>0</v>
      </c>
      <c r="DU243" s="5">
        <f t="shared" si="275"/>
        <v>0</v>
      </c>
      <c r="DV243" s="5">
        <f t="shared" si="276"/>
        <v>0</v>
      </c>
      <c r="DW243" s="5">
        <f t="shared" si="277"/>
        <v>0</v>
      </c>
      <c r="DX243" s="5">
        <f>IFERROR(SUM(DL243:DW243),0)*((Cockpit!$C$3)^5)</f>
        <v>0</v>
      </c>
      <c r="DY243" s="5">
        <f t="shared" si="278"/>
        <v>-5000</v>
      </c>
      <c r="DZ243" s="5" t="str">
        <f>IF(ISERROR(MATCH(A243,'Current squad'!B:B,0)),"No","Yes")</f>
        <v>No</v>
      </c>
      <c r="EA243" s="5" cm="1">
        <f t="array" ref="EA243">IFERROR(_xlfn.IFS(DZ243="Yes",0,DZ243="No",H243*1%),999999)</f>
        <v>30460</v>
      </c>
      <c r="EB243" s="5">
        <f t="shared" si="220"/>
        <v>3076460</v>
      </c>
      <c r="EC243" s="5">
        <f t="shared" si="279"/>
        <v>-35460</v>
      </c>
      <c r="ED243" s="1">
        <f t="shared" si="221"/>
        <v>-1.1641497045305319E-2</v>
      </c>
      <c r="EE243" s="5">
        <f>RANK(EC243,$EC$2:$EC$572)+COUNTIF($EC$2:EC243,EC243)-1</f>
        <v>379</v>
      </c>
      <c r="EF243" s="4">
        <f>RANK(ED243,$ED$2:$ED$572)+COUNTIF($ED$2:ED243,ED243)-1</f>
        <v>353</v>
      </c>
    </row>
    <row r="244" spans="1:136" x14ac:dyDescent="0.3">
      <c r="A244" t="str">
        <f>IF(Holdet.dk!A244&lt;&gt;"",Holdet.dk!A244,"")</f>
        <v>Bruno Fernandes</v>
      </c>
      <c r="B244" t="str">
        <f>INDEX(Holdet.dk!B:B,MATCH($A244,Holdet.dk!$A:$A,0))</f>
        <v>Manchester United</v>
      </c>
      <c r="C244" t="str">
        <f>INDEX(Holdet.dk!C:C,MATCH($A244,Holdet.dk!$A:$A,0))</f>
        <v>Midfield</v>
      </c>
      <c r="D244" t="str">
        <f>INDEX(Holdet.dk!D:D,MATCH($A244,Holdet.dk!$A:$A,0))</f>
        <v>10.956.000</v>
      </c>
      <c r="E244" s="1">
        <f>IFERROR(_xlfn.NUMBERVALUE(INDEX(Holdet.dk!$E:$E,MATCH($A244,Holdet.dk!$A:$A,0)),","),0)</f>
        <v>0.371</v>
      </c>
      <c r="F244" t="str">
        <f>IF(INDEX(Lookup!H:H,MATCH('Master data'!A244,Lookup!G:G,0))=0,A244,INDEX(Lookup!H:H,MATCH('Master data'!A244,Lookup!G:G,0)))</f>
        <v>Bruno Fernandes</v>
      </c>
      <c r="G244" t="str">
        <f>IFERROR(INDEX(Lookup!B:B,MATCH(INDEX(Rotowire!C:C,MATCH(F244,Rotowire!A:A,0)),Lookup!D:D,0)),"")</f>
        <v/>
      </c>
      <c r="H244" s="5">
        <f t="shared" si="212"/>
        <v>10956000</v>
      </c>
      <c r="I244" s="19">
        <f>IFERROR(INDEX('Team forecast'!$G$3:$I$22,MATCH($B244,'Team forecast'!$B$3:$B$22,0),MATCH(I$1,'Team forecast'!$G$2:$I$2,0)),0)</f>
        <v>1.0869565217391304</v>
      </c>
      <c r="J244" s="19">
        <f>IFERROR(INDEX('Team forecast'!$G$3:$I$22,MATCH($B244,'Team forecast'!$B$3:$B$22,0),MATCH(J$1,'Team forecast'!$G$2:$I$2,0)),0)</f>
        <v>0.75816993464052274</v>
      </c>
      <c r="K244" s="19">
        <f>IFERROR(INDEX('Team forecast'!$G$3:$I$22,MATCH($B244,'Team forecast'!$B$3:$B$22,0),MATCH(K$1,'Team forecast'!$G$2:$I$2,0)),0)</f>
        <v>1.4927913375362158</v>
      </c>
      <c r="L244">
        <f>SUMIFS(Rotowire!E:E,Rotowire!$A:$A,'Master data'!$F244)</f>
        <v>0</v>
      </c>
      <c r="M244" s="2">
        <f>SUMIFS(Rotowire!F:F,Rotowire!$A:$A,'Master data'!$F244)*I244</f>
        <v>0</v>
      </c>
      <c r="N244" s="2">
        <f>SUMIFS(Rotowire!G:G,Rotowire!$A:$A,'Master data'!$F244)*I244</f>
        <v>0</v>
      </c>
      <c r="O244" s="2">
        <f>SUMIFS(Rotowire!I:I,Rotowire!$A:$A,'Master data'!$F244)*I244</f>
        <v>0</v>
      </c>
      <c r="P244" s="2">
        <f>SUMIFS(Rotowire!W:W,Rotowire!$A:$A,'Master data'!$F244)*K244</f>
        <v>0</v>
      </c>
      <c r="Q244" s="2">
        <f>SUMIFS(Rotowire!Y:Y,Rotowire!$A:$A,'Master data'!$F244)*J244</f>
        <v>0</v>
      </c>
      <c r="R244" s="2">
        <f>SUMIFS(Rotowire!AB:AB,Rotowire!$A:$A,'Master data'!$F244)</f>
        <v>0</v>
      </c>
      <c r="S244" s="2">
        <f>SUMIFS(Rotowire!AC:AC,Rotowire!$A:$A,'Master data'!$F244)</f>
        <v>0</v>
      </c>
      <c r="T244" s="2">
        <f>INDEX('Team forecast'!D$3:D$22,MATCH($B244,'Team forecast'!$B$3:$B$22,0))</f>
        <v>1.5</v>
      </c>
      <c r="U244" s="2">
        <f>INDEX('Team forecast'!E$3:E$22,MATCH($B244,'Team forecast'!$B$3:$B$22,0))</f>
        <v>1.1599999999999999</v>
      </c>
      <c r="V244" s="2">
        <f>INDEX('Team forecast'!J$3:J$22,MATCH($B244,'Team forecast'!$B$3:$B$22,0))</f>
        <v>0.44640000000000002</v>
      </c>
      <c r="W244" s="2">
        <f>INDEX('Team forecast'!K$3:K$22,MATCH($B244,'Team forecast'!$B$3:$B$22,0))</f>
        <v>0.26269999999999999</v>
      </c>
      <c r="X244" s="2">
        <f>INDEX('Team forecast'!L$3:L$22,MATCH($B244,'Team forecast'!$B$3:$B$22,0))</f>
        <v>0.29099999999999998</v>
      </c>
      <c r="Y244" s="5">
        <f t="shared" si="213"/>
        <v>-5000</v>
      </c>
      <c r="Z244" s="5">
        <f t="shared" si="214"/>
        <v>0</v>
      </c>
      <c r="AA244" s="5">
        <f t="shared" si="215"/>
        <v>0</v>
      </c>
      <c r="AB244" s="5">
        <f t="shared" si="216"/>
        <v>0</v>
      </c>
      <c r="AC244" s="5">
        <f t="shared" si="217"/>
        <v>0</v>
      </c>
      <c r="AD244" s="5">
        <f t="shared" si="222"/>
        <v>0</v>
      </c>
      <c r="AE244" s="5">
        <f t="shared" si="223"/>
        <v>0</v>
      </c>
      <c r="AF244" s="5">
        <f t="shared" si="218"/>
        <v>0</v>
      </c>
      <c r="AG244" s="5">
        <f t="shared" si="219"/>
        <v>0</v>
      </c>
      <c r="AH244" s="5">
        <f t="shared" si="224"/>
        <v>0</v>
      </c>
      <c r="AI244" s="5">
        <f t="shared" si="225"/>
        <v>0</v>
      </c>
      <c r="AJ244" s="5">
        <f t="shared" si="226"/>
        <v>0</v>
      </c>
      <c r="AK244" s="5">
        <f t="shared" si="227"/>
        <v>0</v>
      </c>
      <c r="AL244" s="5">
        <f>IFERROR(SUM(Y244:AK244),-5000)*((Cockpit!$C$3)^0)</f>
        <v>-5000</v>
      </c>
      <c r="AM244" s="19">
        <f>INDEX('Team forecast'!$M$3:$AU$22,MATCH($B244,'Team forecast'!$B$3:$B$22,0),MATCH(AM$1,'Team forecast'!$M$2:$AU$2,0))</f>
        <v>0</v>
      </c>
      <c r="AN244" s="19">
        <f>INDEX('Team forecast'!$M$3:$AU$22,MATCH($B244,'Team forecast'!$B$3:$B$22,0),MATCH(AN$1,'Team forecast'!$M$2:$AU$2,0))</f>
        <v>0</v>
      </c>
      <c r="AO244" s="19">
        <f>INDEX('Team forecast'!$M$3:$AU$22,MATCH($B244,'Team forecast'!$B$3:$B$22,0),MATCH(AO$1,'Team forecast'!$M$2:$AU$2,0))</f>
        <v>0</v>
      </c>
      <c r="AP244" s="19">
        <f>INDEX('Team forecast'!$M$3:$AU$22,MATCH($B244,'Team forecast'!$B$3:$B$22,0),MATCH(AP$1,'Team forecast'!$M$2:$AU$2,0))</f>
        <v>0</v>
      </c>
      <c r="AQ244" s="5">
        <f t="shared" si="228"/>
        <v>-5000</v>
      </c>
      <c r="AR244" s="5">
        <f>INDEX('Team forecast'!$M$3:$AU$22,MATCH($B244,'Team forecast'!$B$3:$B$22,0),MATCH(AR$1,'Team forecast'!$M$2:$AU$2,0))*IF($Y244&gt;0,25000,0)</f>
        <v>0</v>
      </c>
      <c r="AS244" s="5">
        <f>INDEX('Team forecast'!$M$3:$AU$22,MATCH($B244,'Team forecast'!$B$3:$B$22,0),MATCH(AS$1,'Team forecast'!$M$2:$AU$2,0))*IF($Y244&gt;0,5000,0)</f>
        <v>0</v>
      </c>
      <c r="AT244" s="5">
        <f>INDEX('Team forecast'!$M$3:$AU$22,MATCH($B244,'Team forecast'!$B$3:$B$22,0),MATCH(AT$1,'Team forecast'!$M$2:$AU$2,0))*IF($Y244&gt;0,-15000,0)</f>
        <v>0</v>
      </c>
      <c r="AU244" s="5">
        <f t="shared" si="229"/>
        <v>0</v>
      </c>
      <c r="AV244" s="5">
        <f t="shared" si="230"/>
        <v>0</v>
      </c>
      <c r="AW244" s="5">
        <f t="shared" si="231"/>
        <v>0</v>
      </c>
      <c r="AX244" s="5">
        <f t="shared" si="232"/>
        <v>0</v>
      </c>
      <c r="AY244" s="5">
        <f t="shared" si="233"/>
        <v>0</v>
      </c>
      <c r="AZ244" s="5">
        <f t="shared" si="234"/>
        <v>0</v>
      </c>
      <c r="BA244" s="5">
        <f t="shared" si="235"/>
        <v>0</v>
      </c>
      <c r="BB244" s="5">
        <f t="shared" si="236"/>
        <v>0</v>
      </c>
      <c r="BC244" s="5">
        <f t="shared" si="237"/>
        <v>0</v>
      </c>
      <c r="BD244" s="5">
        <f>IFERROR(SUM(AR244:BC244),0)*((Cockpit!$C$3)^1)</f>
        <v>0</v>
      </c>
      <c r="BE244" s="19">
        <f>INDEX('Team forecast'!$M$3:$AU$22,MATCH($B244,'Team forecast'!$B$3:$B$22,0),MATCH(BE$1,'Team forecast'!$M$2:$AU$2,0))</f>
        <v>0</v>
      </c>
      <c r="BF244" s="19">
        <f>INDEX('Team forecast'!$M$3:$AU$22,MATCH($B244,'Team forecast'!$B$3:$B$22,0),MATCH(BF$1,'Team forecast'!$M$2:$AU$2,0))</f>
        <v>0</v>
      </c>
      <c r="BG244" s="19">
        <f>INDEX('Team forecast'!$M$3:$AU$22,MATCH($B244,'Team forecast'!$B$3:$B$22,0),MATCH(BG$1,'Team forecast'!$M$2:$AU$2,0))</f>
        <v>0</v>
      </c>
      <c r="BH244" s="19">
        <f>INDEX('Team forecast'!$M$3:$AU$22,MATCH($B244,'Team forecast'!$B$3:$B$22,0),MATCH(BH$1,'Team forecast'!$M$2:$AU$2,0))</f>
        <v>0</v>
      </c>
      <c r="BI244" s="5">
        <f t="shared" si="238"/>
        <v>-5000</v>
      </c>
      <c r="BJ244" s="5">
        <f>INDEX('Team forecast'!$M$3:$AU$22,MATCH($B244,'Team forecast'!$B$3:$B$22,0),MATCH(BJ$1,'Team forecast'!$M$2:$AU$2,0))*IF($Y244&gt;0,25000,0)</f>
        <v>0</v>
      </c>
      <c r="BK244" s="5">
        <f>INDEX('Team forecast'!$M$3:$AU$22,MATCH($B244,'Team forecast'!$B$3:$B$22,0),MATCH(BK$1,'Team forecast'!$M$2:$AU$2,0))*IF($Y244&gt;0,5000,0)</f>
        <v>0</v>
      </c>
      <c r="BL244" s="5">
        <f>INDEX('Team forecast'!$M$3:$AU$22,MATCH($B244,'Team forecast'!$B$3:$B$22,0),MATCH(BL$1,'Team forecast'!$M$2:$AU$2,0))*IF($Y244&gt;0,-15000,0)</f>
        <v>0</v>
      </c>
      <c r="BM244" s="5">
        <f t="shared" si="239"/>
        <v>0</v>
      </c>
      <c r="BN244" s="5">
        <f t="shared" si="240"/>
        <v>0</v>
      </c>
      <c r="BO244" s="5">
        <f t="shared" si="241"/>
        <v>0</v>
      </c>
      <c r="BP244" s="5">
        <f t="shared" si="242"/>
        <v>0</v>
      </c>
      <c r="BQ244" s="5">
        <f t="shared" si="243"/>
        <v>0</v>
      </c>
      <c r="BR244" s="5">
        <f t="shared" si="244"/>
        <v>0</v>
      </c>
      <c r="BS244" s="5">
        <f t="shared" si="245"/>
        <v>0</v>
      </c>
      <c r="BT244" s="5">
        <f t="shared" si="246"/>
        <v>0</v>
      </c>
      <c r="BU244" s="5">
        <f t="shared" si="247"/>
        <v>0</v>
      </c>
      <c r="BV244" s="5">
        <f>IFERROR(SUM(BJ244:BU244),0)*((Cockpit!$C$3)^2)</f>
        <v>0</v>
      </c>
      <c r="BW244" s="19">
        <f>INDEX('Team forecast'!$M$3:$AU$22,MATCH($B244,'Team forecast'!$B$3:$B$22,0),MATCH(BW$1,'Team forecast'!$M$2:$AU$2,0))</f>
        <v>0</v>
      </c>
      <c r="BX244" s="19">
        <f>INDEX('Team forecast'!$M$3:$AU$22,MATCH($B244,'Team forecast'!$B$3:$B$22,0),MATCH(BX$1,'Team forecast'!$M$2:$AU$2,0))</f>
        <v>0</v>
      </c>
      <c r="BY244" s="19">
        <f>INDEX('Team forecast'!$M$3:$AU$22,MATCH($B244,'Team forecast'!$B$3:$B$22,0),MATCH(BY$1,'Team forecast'!$M$2:$AU$2,0))</f>
        <v>0</v>
      </c>
      <c r="BZ244" s="19">
        <f>INDEX('Team forecast'!$M$3:$AU$22,MATCH($B244,'Team forecast'!$B$3:$B$22,0),MATCH(BZ$1,'Team forecast'!$M$2:$AU$2,0))</f>
        <v>0</v>
      </c>
      <c r="CA244" s="5">
        <f t="shared" si="248"/>
        <v>-5000</v>
      </c>
      <c r="CB244" s="5">
        <f>INDEX('Team forecast'!$M$3:$AU$22,MATCH($B244,'Team forecast'!$B$3:$B$22,0),MATCH(CB$1,'Team forecast'!$M$2:$AU$2,0))*IF($Y244&gt;0,25000,0)</f>
        <v>0</v>
      </c>
      <c r="CC244" s="5">
        <f>INDEX('Team forecast'!$M$3:$AU$22,MATCH($B244,'Team forecast'!$B$3:$B$22,0),MATCH(CC$1,'Team forecast'!$M$2:$AU$2,0))*IF($Y244&gt;0,5000,0)</f>
        <v>0</v>
      </c>
      <c r="CD244" s="5">
        <f>INDEX('Team forecast'!$M$3:$AU$22,MATCH($B244,'Team forecast'!$B$3:$B$22,0),MATCH(CD$1,'Team forecast'!$M$2:$AU$2,0))*IF($Y244&gt;0,-15000,0)</f>
        <v>0</v>
      </c>
      <c r="CE244" s="5">
        <f t="shared" si="249"/>
        <v>0</v>
      </c>
      <c r="CF244" s="5">
        <f t="shared" si="250"/>
        <v>0</v>
      </c>
      <c r="CG244" s="5">
        <f t="shared" si="251"/>
        <v>0</v>
      </c>
      <c r="CH244" s="5">
        <f t="shared" si="252"/>
        <v>0</v>
      </c>
      <c r="CI244" s="5">
        <f t="shared" si="253"/>
        <v>0</v>
      </c>
      <c r="CJ244" s="5">
        <f t="shared" si="254"/>
        <v>0</v>
      </c>
      <c r="CK244" s="5">
        <f t="shared" si="255"/>
        <v>0</v>
      </c>
      <c r="CL244" s="5">
        <f t="shared" si="256"/>
        <v>0</v>
      </c>
      <c r="CM244" s="5">
        <f t="shared" si="257"/>
        <v>0</v>
      </c>
      <c r="CN244" s="5">
        <f>IFERROR(SUM(CB244:CM244),0)*((Cockpit!$C$3)^3)</f>
        <v>0</v>
      </c>
      <c r="CO244" s="19">
        <f>INDEX('Team forecast'!$M$3:$AU$22,MATCH($B244,'Team forecast'!$B$3:$B$22,0),MATCH(CO$1,'Team forecast'!$M$2:$AU$2,0))</f>
        <v>0</v>
      </c>
      <c r="CP244" s="19">
        <f>INDEX('Team forecast'!$M$3:$AU$22,MATCH($B244,'Team forecast'!$B$3:$B$22,0),MATCH(CP$1,'Team forecast'!$M$2:$AU$2,0))</f>
        <v>0</v>
      </c>
      <c r="CQ244" s="19">
        <f>INDEX('Team forecast'!$M$3:$AU$22,MATCH($B244,'Team forecast'!$B$3:$B$22,0),MATCH(CQ$1,'Team forecast'!$M$2:$AU$2,0))</f>
        <v>0</v>
      </c>
      <c r="CR244" s="19">
        <f>INDEX('Team forecast'!$M$3:$AU$22,MATCH($B244,'Team forecast'!$B$3:$B$22,0),MATCH(CR$1,'Team forecast'!$M$2:$AU$2,0))</f>
        <v>0</v>
      </c>
      <c r="CS244" s="5">
        <f t="shared" si="258"/>
        <v>-5000</v>
      </c>
      <c r="CT244" s="5">
        <f>INDEX('Team forecast'!$M$3:$AU$22,MATCH($B244,'Team forecast'!$B$3:$B$22,0),MATCH(CT$1,'Team forecast'!$M$2:$AU$2,0))*IF($Y244&gt;0,25000,0)</f>
        <v>0</v>
      </c>
      <c r="CU244" s="5">
        <f>INDEX('Team forecast'!$M$3:$AU$22,MATCH($B244,'Team forecast'!$B$3:$B$22,0),MATCH(CU$1,'Team forecast'!$M$2:$AU$2,0))*IF($Y244&gt;0,5000,0)</f>
        <v>0</v>
      </c>
      <c r="CV244" s="5">
        <f>INDEX('Team forecast'!$M$3:$AU$22,MATCH($B244,'Team forecast'!$B$3:$B$22,0),MATCH(CV$1,'Team forecast'!$M$2:$AU$2,0))*IF($Y244&gt;0,-15000,0)</f>
        <v>0</v>
      </c>
      <c r="CW244" s="5">
        <f t="shared" si="259"/>
        <v>0</v>
      </c>
      <c r="CX244" s="5">
        <f t="shared" si="260"/>
        <v>0</v>
      </c>
      <c r="CY244" s="5">
        <f t="shared" si="261"/>
        <v>0</v>
      </c>
      <c r="CZ244" s="5">
        <f t="shared" si="262"/>
        <v>0</v>
      </c>
      <c r="DA244" s="5">
        <f t="shared" si="263"/>
        <v>0</v>
      </c>
      <c r="DB244" s="5">
        <f t="shared" si="264"/>
        <v>0</v>
      </c>
      <c r="DC244" s="5">
        <f t="shared" si="265"/>
        <v>0</v>
      </c>
      <c r="DD244" s="5">
        <f t="shared" si="266"/>
        <v>0</v>
      </c>
      <c r="DE244" s="5">
        <f t="shared" si="267"/>
        <v>0</v>
      </c>
      <c r="DF244" s="5">
        <f>IFERROR(SUM(CT244:DE244),0)*((Cockpit!$C$3)^4)</f>
        <v>0</v>
      </c>
      <c r="DG244" s="19">
        <f>INDEX('Team forecast'!$M$3:$AU$22,MATCH($B244,'Team forecast'!$B$3:$B$22,0),MATCH(DG$1,'Team forecast'!$M$2:$AU$2,0))</f>
        <v>0</v>
      </c>
      <c r="DH244" s="19">
        <f>INDEX('Team forecast'!$M$3:$AU$22,MATCH($B244,'Team forecast'!$B$3:$B$22,0),MATCH(DH$1,'Team forecast'!$M$2:$AU$2,0))</f>
        <v>0</v>
      </c>
      <c r="DI244" s="19">
        <f>INDEX('Team forecast'!$M$3:$AU$22,MATCH($B244,'Team forecast'!$B$3:$B$22,0),MATCH(DI$1,'Team forecast'!$M$2:$AU$2,0))</f>
        <v>0</v>
      </c>
      <c r="DJ244" s="19">
        <f>INDEX('Team forecast'!$M$3:$AU$22,MATCH($B244,'Team forecast'!$B$3:$B$22,0),MATCH(DJ$1,'Team forecast'!$M$2:$AU$2,0))</f>
        <v>0</v>
      </c>
      <c r="DK244" s="5">
        <f t="shared" si="268"/>
        <v>-5000</v>
      </c>
      <c r="DL244" s="5">
        <f>INDEX('Team forecast'!$M$3:$AU$22,MATCH($B244,'Team forecast'!$B$3:$B$22,0),MATCH(DL$1,'Team forecast'!$M$2:$AU$2,0))*IF($Y244&gt;0,25000,0)</f>
        <v>0</v>
      </c>
      <c r="DM244" s="5">
        <f>INDEX('Team forecast'!$M$3:$AU$22,MATCH($B244,'Team forecast'!$B$3:$B$22,0),MATCH(DM$1,'Team forecast'!$M$2:$AU$2,0))*IF($Y244&gt;0,5000,0)</f>
        <v>0</v>
      </c>
      <c r="DN244" s="5">
        <f>INDEX('Team forecast'!$M$3:$AU$22,MATCH($B244,'Team forecast'!$B$3:$B$22,0),MATCH(DN$1,'Team forecast'!$M$2:$AU$2,0))*IF($Y244&gt;0,-15000,0)</f>
        <v>0</v>
      </c>
      <c r="DO244" s="5">
        <f t="shared" si="269"/>
        <v>0</v>
      </c>
      <c r="DP244" s="5">
        <f t="shared" si="270"/>
        <v>0</v>
      </c>
      <c r="DQ244" s="5">
        <f t="shared" si="271"/>
        <v>0</v>
      </c>
      <c r="DR244" s="5">
        <f t="shared" si="272"/>
        <v>0</v>
      </c>
      <c r="DS244" s="5">
        <f t="shared" si="273"/>
        <v>0</v>
      </c>
      <c r="DT244" s="5">
        <f t="shared" si="274"/>
        <v>0</v>
      </c>
      <c r="DU244" s="5">
        <f t="shared" si="275"/>
        <v>0</v>
      </c>
      <c r="DV244" s="5">
        <f t="shared" si="276"/>
        <v>0</v>
      </c>
      <c r="DW244" s="5">
        <f t="shared" si="277"/>
        <v>0</v>
      </c>
      <c r="DX244" s="5">
        <f>IFERROR(SUM(DL244:DW244),0)*((Cockpit!$C$3)^5)</f>
        <v>0</v>
      </c>
      <c r="DY244" s="5">
        <f t="shared" si="278"/>
        <v>-5000</v>
      </c>
      <c r="DZ244" s="5" t="str">
        <f>IF(ISERROR(MATCH(A244,'Current squad'!B:B,0)),"No","Yes")</f>
        <v>No</v>
      </c>
      <c r="EA244" s="5" cm="1">
        <f t="array" ref="EA244">IFERROR(_xlfn.IFS(DZ244="Yes",0,DZ244="No",H244*1%),999999)</f>
        <v>109560</v>
      </c>
      <c r="EB244" s="5">
        <f t="shared" si="220"/>
        <v>11065560</v>
      </c>
      <c r="EC244" s="5">
        <f t="shared" si="279"/>
        <v>-114560</v>
      </c>
      <c r="ED244" s="1">
        <f t="shared" si="221"/>
        <v>-1.0456370938298648E-2</v>
      </c>
      <c r="EE244" s="5">
        <f>RANK(EC244,$EC$2:$EC$572)+COUNTIF($EC$2:EC244,EC244)-1</f>
        <v>571</v>
      </c>
      <c r="EF244" s="4">
        <f>RANK(ED244,$ED$2:$ED$572)+COUNTIF($ED$2:ED244,ED244)-1</f>
        <v>190</v>
      </c>
    </row>
    <row r="245" spans="1:136" x14ac:dyDescent="0.3">
      <c r="A245" t="str">
        <f>IF(Holdet.dk!A245&lt;&gt;"",Holdet.dk!A245,"")</f>
        <v>Anthony Gomez Mancini</v>
      </c>
      <c r="B245" t="str">
        <f>INDEX(Holdet.dk!B:B,MATCH($A245,Holdet.dk!$A:$A,0))</f>
        <v>Burnley</v>
      </c>
      <c r="C245" t="str">
        <f>INDEX(Holdet.dk!C:C,MATCH($A245,Holdet.dk!$A:$A,0))</f>
        <v>Striker</v>
      </c>
      <c r="D245" t="str">
        <f>INDEX(Holdet.dk!D:D,MATCH($A245,Holdet.dk!$A:$A,0))</f>
        <v>1.890.000</v>
      </c>
      <c r="E245" s="1">
        <f>IFERROR(_xlfn.NUMBERVALUE(INDEX(Holdet.dk!$E:$E,MATCH($A245,Holdet.dk!$A:$A,0)),","),0)</f>
        <v>1E-3</v>
      </c>
      <c r="F245" t="str">
        <f>IF(INDEX(Lookup!H:H,MATCH('Master data'!A245,Lookup!G:G,0))=0,A245,INDEX(Lookup!H:H,MATCH('Master data'!A245,Lookup!G:G,0)))</f>
        <v>Anthony Gomez Mancini</v>
      </c>
      <c r="G245" t="str">
        <f>IFERROR(INDEX(Lookup!B:B,MATCH(INDEX(Rotowire!C:C,MATCH(F245,Rotowire!A:A,0)),Lookup!D:D,0)),"")</f>
        <v/>
      </c>
      <c r="H245" s="5">
        <f t="shared" si="212"/>
        <v>1890000</v>
      </c>
      <c r="I245" s="19">
        <f>IFERROR(INDEX('Team forecast'!$G$3:$I$22,MATCH($B245,'Team forecast'!$B$3:$B$22,0),MATCH(I$1,'Team forecast'!$G$2:$I$2,0)),0)</f>
        <v>0.86842105263157876</v>
      </c>
      <c r="J245" s="19">
        <f>IFERROR(INDEX('Team forecast'!$G$3:$I$22,MATCH($B245,'Team forecast'!$B$3:$B$22,0),MATCH(J$1,'Team forecast'!$G$2:$I$2,0)),0)</f>
        <v>0.79999999999999993</v>
      </c>
      <c r="K245" s="19">
        <f>IFERROR(INDEX('Team forecast'!$G$3:$I$22,MATCH($B245,'Team forecast'!$B$3:$B$22,0),MATCH(K$1,'Team forecast'!$G$2:$I$2,0)),0)</f>
        <v>1.3061924203441888</v>
      </c>
      <c r="L245">
        <f>SUMIFS(Rotowire!E:E,Rotowire!$A:$A,'Master data'!$F245)</f>
        <v>0</v>
      </c>
      <c r="M245" s="2">
        <f>SUMIFS(Rotowire!F:F,Rotowire!$A:$A,'Master data'!$F245)*I245</f>
        <v>0</v>
      </c>
      <c r="N245" s="2">
        <f>SUMIFS(Rotowire!G:G,Rotowire!$A:$A,'Master data'!$F245)*I245</f>
        <v>0</v>
      </c>
      <c r="O245" s="2">
        <f>SUMIFS(Rotowire!I:I,Rotowire!$A:$A,'Master data'!$F245)*I245</f>
        <v>0</v>
      </c>
      <c r="P245" s="2">
        <f>SUMIFS(Rotowire!W:W,Rotowire!$A:$A,'Master data'!$F245)*K245</f>
        <v>0</v>
      </c>
      <c r="Q245" s="2">
        <f>SUMIFS(Rotowire!Y:Y,Rotowire!$A:$A,'Master data'!$F245)*J245</f>
        <v>0</v>
      </c>
      <c r="R245" s="2">
        <f>SUMIFS(Rotowire!AB:AB,Rotowire!$A:$A,'Master data'!$F245)</f>
        <v>0</v>
      </c>
      <c r="S245" s="2">
        <f>SUMIFS(Rotowire!AC:AC,Rotowire!$A:$A,'Master data'!$F245)</f>
        <v>0</v>
      </c>
      <c r="T245" s="2">
        <f>INDEX('Team forecast'!D$3:D$22,MATCH($B245,'Team forecast'!$B$3:$B$22,0))</f>
        <v>1.32</v>
      </c>
      <c r="U245" s="2">
        <f>INDEX('Team forecast'!E$3:E$22,MATCH($B245,'Team forecast'!$B$3:$B$22,0))</f>
        <v>1.1599999999999999</v>
      </c>
      <c r="V245" s="2">
        <f>INDEX('Team forecast'!J$3:J$22,MATCH($B245,'Team forecast'!$B$3:$B$22,0))</f>
        <v>0.39810000000000001</v>
      </c>
      <c r="W245" s="2">
        <f>INDEX('Team forecast'!K$3:K$22,MATCH($B245,'Team forecast'!$B$3:$B$22,0))</f>
        <v>0.27700000000000002</v>
      </c>
      <c r="X245" s="2">
        <f>INDEX('Team forecast'!L$3:L$22,MATCH($B245,'Team forecast'!$B$3:$B$22,0))</f>
        <v>0.32490000000000002</v>
      </c>
      <c r="Y245" s="5">
        <f t="shared" si="213"/>
        <v>-5000</v>
      </c>
      <c r="Z245" s="5">
        <f t="shared" si="214"/>
        <v>0</v>
      </c>
      <c r="AA245" s="5">
        <f t="shared" si="215"/>
        <v>0</v>
      </c>
      <c r="AB245" s="5">
        <f t="shared" si="216"/>
        <v>0</v>
      </c>
      <c r="AC245" s="5">
        <f t="shared" si="217"/>
        <v>0</v>
      </c>
      <c r="AD245" s="5">
        <f t="shared" si="222"/>
        <v>0</v>
      </c>
      <c r="AE245" s="5">
        <f t="shared" si="223"/>
        <v>0</v>
      </c>
      <c r="AF245" s="5">
        <f t="shared" si="218"/>
        <v>0</v>
      </c>
      <c r="AG245" s="5">
        <f t="shared" si="219"/>
        <v>0</v>
      </c>
      <c r="AH245" s="5">
        <f t="shared" si="224"/>
        <v>0</v>
      </c>
      <c r="AI245" s="5">
        <f t="shared" si="225"/>
        <v>0</v>
      </c>
      <c r="AJ245" s="5">
        <f t="shared" si="226"/>
        <v>0</v>
      </c>
      <c r="AK245" s="5">
        <f t="shared" si="227"/>
        <v>0</v>
      </c>
      <c r="AL245" s="5">
        <f>IFERROR(SUM(Y245:AK245),-5000)*((Cockpit!$C$3)^0)</f>
        <v>-5000</v>
      </c>
      <c r="AM245" s="19">
        <f>INDEX('Team forecast'!$M$3:$AU$22,MATCH($B245,'Team forecast'!$B$3:$B$22,0),MATCH(AM$1,'Team forecast'!$M$2:$AU$2,0))</f>
        <v>0</v>
      </c>
      <c r="AN245" s="19">
        <f>INDEX('Team forecast'!$M$3:$AU$22,MATCH($B245,'Team forecast'!$B$3:$B$22,0),MATCH(AN$1,'Team forecast'!$M$2:$AU$2,0))</f>
        <v>0</v>
      </c>
      <c r="AO245" s="19">
        <f>INDEX('Team forecast'!$M$3:$AU$22,MATCH($B245,'Team forecast'!$B$3:$B$22,0),MATCH(AO$1,'Team forecast'!$M$2:$AU$2,0))</f>
        <v>0</v>
      </c>
      <c r="AP245" s="19">
        <f>INDEX('Team forecast'!$M$3:$AU$22,MATCH($B245,'Team forecast'!$B$3:$B$22,0),MATCH(AP$1,'Team forecast'!$M$2:$AU$2,0))</f>
        <v>0</v>
      </c>
      <c r="AQ245" s="5">
        <f t="shared" si="228"/>
        <v>-5000</v>
      </c>
      <c r="AR245" s="5">
        <f>INDEX('Team forecast'!$M$3:$AU$22,MATCH($B245,'Team forecast'!$B$3:$B$22,0),MATCH(AR$1,'Team forecast'!$M$2:$AU$2,0))*IF($Y245&gt;0,25000,0)</f>
        <v>0</v>
      </c>
      <c r="AS245" s="5">
        <f>INDEX('Team forecast'!$M$3:$AU$22,MATCH($B245,'Team forecast'!$B$3:$B$22,0),MATCH(AS$1,'Team forecast'!$M$2:$AU$2,0))*IF($Y245&gt;0,5000,0)</f>
        <v>0</v>
      </c>
      <c r="AT245" s="5">
        <f>INDEX('Team forecast'!$M$3:$AU$22,MATCH($B245,'Team forecast'!$B$3:$B$22,0),MATCH(AT$1,'Team forecast'!$M$2:$AU$2,0))*IF($Y245&gt;0,-15000,0)</f>
        <v>0</v>
      </c>
      <c r="AU245" s="5">
        <f t="shared" si="229"/>
        <v>0</v>
      </c>
      <c r="AV245" s="5">
        <f t="shared" si="230"/>
        <v>0</v>
      </c>
      <c r="AW245" s="5">
        <f t="shared" si="231"/>
        <v>0</v>
      </c>
      <c r="AX245" s="5">
        <f t="shared" si="232"/>
        <v>0</v>
      </c>
      <c r="AY245" s="5">
        <f t="shared" si="233"/>
        <v>0</v>
      </c>
      <c r="AZ245" s="5">
        <f t="shared" si="234"/>
        <v>0</v>
      </c>
      <c r="BA245" s="5">
        <f t="shared" si="235"/>
        <v>0</v>
      </c>
      <c r="BB245" s="5">
        <f t="shared" si="236"/>
        <v>0</v>
      </c>
      <c r="BC245" s="5">
        <f t="shared" si="237"/>
        <v>0</v>
      </c>
      <c r="BD245" s="5">
        <f>IFERROR(SUM(AR245:BC245),0)*((Cockpit!$C$3)^1)</f>
        <v>0</v>
      </c>
      <c r="BE245" s="19">
        <f>INDEX('Team forecast'!$M$3:$AU$22,MATCH($B245,'Team forecast'!$B$3:$B$22,0),MATCH(BE$1,'Team forecast'!$M$2:$AU$2,0))</f>
        <v>0</v>
      </c>
      <c r="BF245" s="19">
        <f>INDEX('Team forecast'!$M$3:$AU$22,MATCH($B245,'Team forecast'!$B$3:$B$22,0),MATCH(BF$1,'Team forecast'!$M$2:$AU$2,0))</f>
        <v>0</v>
      </c>
      <c r="BG245" s="19">
        <f>INDEX('Team forecast'!$M$3:$AU$22,MATCH($B245,'Team forecast'!$B$3:$B$22,0),MATCH(BG$1,'Team forecast'!$M$2:$AU$2,0))</f>
        <v>0</v>
      </c>
      <c r="BH245" s="19">
        <f>INDEX('Team forecast'!$M$3:$AU$22,MATCH($B245,'Team forecast'!$B$3:$B$22,0),MATCH(BH$1,'Team forecast'!$M$2:$AU$2,0))</f>
        <v>0</v>
      </c>
      <c r="BI245" s="5">
        <f t="shared" si="238"/>
        <v>-5000</v>
      </c>
      <c r="BJ245" s="5">
        <f>INDEX('Team forecast'!$M$3:$AU$22,MATCH($B245,'Team forecast'!$B$3:$B$22,0),MATCH(BJ$1,'Team forecast'!$M$2:$AU$2,0))*IF($Y245&gt;0,25000,0)</f>
        <v>0</v>
      </c>
      <c r="BK245" s="5">
        <f>INDEX('Team forecast'!$M$3:$AU$22,MATCH($B245,'Team forecast'!$B$3:$B$22,0),MATCH(BK$1,'Team forecast'!$M$2:$AU$2,0))*IF($Y245&gt;0,5000,0)</f>
        <v>0</v>
      </c>
      <c r="BL245" s="5">
        <f>INDEX('Team forecast'!$M$3:$AU$22,MATCH($B245,'Team forecast'!$B$3:$B$22,0),MATCH(BL$1,'Team forecast'!$M$2:$AU$2,0))*IF($Y245&gt;0,-15000,0)</f>
        <v>0</v>
      </c>
      <c r="BM245" s="5">
        <f t="shared" si="239"/>
        <v>0</v>
      </c>
      <c r="BN245" s="5">
        <f t="shared" si="240"/>
        <v>0</v>
      </c>
      <c r="BO245" s="5">
        <f t="shared" si="241"/>
        <v>0</v>
      </c>
      <c r="BP245" s="5">
        <f t="shared" si="242"/>
        <v>0</v>
      </c>
      <c r="BQ245" s="5">
        <f t="shared" si="243"/>
        <v>0</v>
      </c>
      <c r="BR245" s="5">
        <f t="shared" si="244"/>
        <v>0</v>
      </c>
      <c r="BS245" s="5">
        <f t="shared" si="245"/>
        <v>0</v>
      </c>
      <c r="BT245" s="5">
        <f t="shared" si="246"/>
        <v>0</v>
      </c>
      <c r="BU245" s="5">
        <f t="shared" si="247"/>
        <v>0</v>
      </c>
      <c r="BV245" s="5">
        <f>IFERROR(SUM(BJ245:BU245),0)*((Cockpit!$C$3)^2)</f>
        <v>0</v>
      </c>
      <c r="BW245" s="19">
        <f>INDEX('Team forecast'!$M$3:$AU$22,MATCH($B245,'Team forecast'!$B$3:$B$22,0),MATCH(BW$1,'Team forecast'!$M$2:$AU$2,0))</f>
        <v>0</v>
      </c>
      <c r="BX245" s="19">
        <f>INDEX('Team forecast'!$M$3:$AU$22,MATCH($B245,'Team forecast'!$B$3:$B$22,0),MATCH(BX$1,'Team forecast'!$M$2:$AU$2,0))</f>
        <v>0</v>
      </c>
      <c r="BY245" s="19">
        <f>INDEX('Team forecast'!$M$3:$AU$22,MATCH($B245,'Team forecast'!$B$3:$B$22,0),MATCH(BY$1,'Team forecast'!$M$2:$AU$2,0))</f>
        <v>0</v>
      </c>
      <c r="BZ245" s="19">
        <f>INDEX('Team forecast'!$M$3:$AU$22,MATCH($B245,'Team forecast'!$B$3:$B$22,0),MATCH(BZ$1,'Team forecast'!$M$2:$AU$2,0))</f>
        <v>0</v>
      </c>
      <c r="CA245" s="5">
        <f t="shared" si="248"/>
        <v>-5000</v>
      </c>
      <c r="CB245" s="5">
        <f>INDEX('Team forecast'!$M$3:$AU$22,MATCH($B245,'Team forecast'!$B$3:$B$22,0),MATCH(CB$1,'Team forecast'!$M$2:$AU$2,0))*IF($Y245&gt;0,25000,0)</f>
        <v>0</v>
      </c>
      <c r="CC245" s="5">
        <f>INDEX('Team forecast'!$M$3:$AU$22,MATCH($B245,'Team forecast'!$B$3:$B$22,0),MATCH(CC$1,'Team forecast'!$M$2:$AU$2,0))*IF($Y245&gt;0,5000,0)</f>
        <v>0</v>
      </c>
      <c r="CD245" s="5">
        <f>INDEX('Team forecast'!$M$3:$AU$22,MATCH($B245,'Team forecast'!$B$3:$B$22,0),MATCH(CD$1,'Team forecast'!$M$2:$AU$2,0))*IF($Y245&gt;0,-15000,0)</f>
        <v>0</v>
      </c>
      <c r="CE245" s="5">
        <f t="shared" si="249"/>
        <v>0</v>
      </c>
      <c r="CF245" s="5">
        <f t="shared" si="250"/>
        <v>0</v>
      </c>
      <c r="CG245" s="5">
        <f t="shared" si="251"/>
        <v>0</v>
      </c>
      <c r="CH245" s="5">
        <f t="shared" si="252"/>
        <v>0</v>
      </c>
      <c r="CI245" s="5">
        <f t="shared" si="253"/>
        <v>0</v>
      </c>
      <c r="CJ245" s="5">
        <f t="shared" si="254"/>
        <v>0</v>
      </c>
      <c r="CK245" s="5">
        <f t="shared" si="255"/>
        <v>0</v>
      </c>
      <c r="CL245" s="5">
        <f t="shared" si="256"/>
        <v>0</v>
      </c>
      <c r="CM245" s="5">
        <f t="shared" si="257"/>
        <v>0</v>
      </c>
      <c r="CN245" s="5">
        <f>IFERROR(SUM(CB245:CM245),0)*((Cockpit!$C$3)^3)</f>
        <v>0</v>
      </c>
      <c r="CO245" s="19">
        <f>INDEX('Team forecast'!$M$3:$AU$22,MATCH($B245,'Team forecast'!$B$3:$B$22,0),MATCH(CO$1,'Team forecast'!$M$2:$AU$2,0))</f>
        <v>0</v>
      </c>
      <c r="CP245" s="19">
        <f>INDEX('Team forecast'!$M$3:$AU$22,MATCH($B245,'Team forecast'!$B$3:$B$22,0),MATCH(CP$1,'Team forecast'!$M$2:$AU$2,0))</f>
        <v>0</v>
      </c>
      <c r="CQ245" s="19">
        <f>INDEX('Team forecast'!$M$3:$AU$22,MATCH($B245,'Team forecast'!$B$3:$B$22,0),MATCH(CQ$1,'Team forecast'!$M$2:$AU$2,0))</f>
        <v>0</v>
      </c>
      <c r="CR245" s="19">
        <f>INDEX('Team forecast'!$M$3:$AU$22,MATCH($B245,'Team forecast'!$B$3:$B$22,0),MATCH(CR$1,'Team forecast'!$M$2:$AU$2,0))</f>
        <v>0</v>
      </c>
      <c r="CS245" s="5">
        <f t="shared" si="258"/>
        <v>-5000</v>
      </c>
      <c r="CT245" s="5">
        <f>INDEX('Team forecast'!$M$3:$AU$22,MATCH($B245,'Team forecast'!$B$3:$B$22,0),MATCH(CT$1,'Team forecast'!$M$2:$AU$2,0))*IF($Y245&gt;0,25000,0)</f>
        <v>0</v>
      </c>
      <c r="CU245" s="5">
        <f>INDEX('Team forecast'!$M$3:$AU$22,MATCH($B245,'Team forecast'!$B$3:$B$22,0),MATCH(CU$1,'Team forecast'!$M$2:$AU$2,0))*IF($Y245&gt;0,5000,0)</f>
        <v>0</v>
      </c>
      <c r="CV245" s="5">
        <f>INDEX('Team forecast'!$M$3:$AU$22,MATCH($B245,'Team forecast'!$B$3:$B$22,0),MATCH(CV$1,'Team forecast'!$M$2:$AU$2,0))*IF($Y245&gt;0,-15000,0)</f>
        <v>0</v>
      </c>
      <c r="CW245" s="5">
        <f t="shared" si="259"/>
        <v>0</v>
      </c>
      <c r="CX245" s="5">
        <f t="shared" si="260"/>
        <v>0</v>
      </c>
      <c r="CY245" s="5">
        <f t="shared" si="261"/>
        <v>0</v>
      </c>
      <c r="CZ245" s="5">
        <f t="shared" si="262"/>
        <v>0</v>
      </c>
      <c r="DA245" s="5">
        <f t="shared" si="263"/>
        <v>0</v>
      </c>
      <c r="DB245" s="5">
        <f t="shared" si="264"/>
        <v>0</v>
      </c>
      <c r="DC245" s="5">
        <f t="shared" si="265"/>
        <v>0</v>
      </c>
      <c r="DD245" s="5">
        <f t="shared" si="266"/>
        <v>0</v>
      </c>
      <c r="DE245" s="5">
        <f t="shared" si="267"/>
        <v>0</v>
      </c>
      <c r="DF245" s="5">
        <f>IFERROR(SUM(CT245:DE245),0)*((Cockpit!$C$3)^4)</f>
        <v>0</v>
      </c>
      <c r="DG245" s="19">
        <f>INDEX('Team forecast'!$M$3:$AU$22,MATCH($B245,'Team forecast'!$B$3:$B$22,0),MATCH(DG$1,'Team forecast'!$M$2:$AU$2,0))</f>
        <v>0</v>
      </c>
      <c r="DH245" s="19">
        <f>INDEX('Team forecast'!$M$3:$AU$22,MATCH($B245,'Team forecast'!$B$3:$B$22,0),MATCH(DH$1,'Team forecast'!$M$2:$AU$2,0))</f>
        <v>0</v>
      </c>
      <c r="DI245" s="19">
        <f>INDEX('Team forecast'!$M$3:$AU$22,MATCH($B245,'Team forecast'!$B$3:$B$22,0),MATCH(DI$1,'Team forecast'!$M$2:$AU$2,0))</f>
        <v>0</v>
      </c>
      <c r="DJ245" s="19">
        <f>INDEX('Team forecast'!$M$3:$AU$22,MATCH($B245,'Team forecast'!$B$3:$B$22,0),MATCH(DJ$1,'Team forecast'!$M$2:$AU$2,0))</f>
        <v>0</v>
      </c>
      <c r="DK245" s="5">
        <f t="shared" si="268"/>
        <v>-5000</v>
      </c>
      <c r="DL245" s="5">
        <f>INDEX('Team forecast'!$M$3:$AU$22,MATCH($B245,'Team forecast'!$B$3:$B$22,0),MATCH(DL$1,'Team forecast'!$M$2:$AU$2,0))*IF($Y245&gt;0,25000,0)</f>
        <v>0</v>
      </c>
      <c r="DM245" s="5">
        <f>INDEX('Team forecast'!$M$3:$AU$22,MATCH($B245,'Team forecast'!$B$3:$B$22,0),MATCH(DM$1,'Team forecast'!$M$2:$AU$2,0))*IF($Y245&gt;0,5000,0)</f>
        <v>0</v>
      </c>
      <c r="DN245" s="5">
        <f>INDEX('Team forecast'!$M$3:$AU$22,MATCH($B245,'Team forecast'!$B$3:$B$22,0),MATCH(DN$1,'Team forecast'!$M$2:$AU$2,0))*IF($Y245&gt;0,-15000,0)</f>
        <v>0</v>
      </c>
      <c r="DO245" s="5">
        <f t="shared" si="269"/>
        <v>0</v>
      </c>
      <c r="DP245" s="5">
        <f t="shared" si="270"/>
        <v>0</v>
      </c>
      <c r="DQ245" s="5">
        <f t="shared" si="271"/>
        <v>0</v>
      </c>
      <c r="DR245" s="5">
        <f t="shared" si="272"/>
        <v>0</v>
      </c>
      <c r="DS245" s="5">
        <f t="shared" si="273"/>
        <v>0</v>
      </c>
      <c r="DT245" s="5">
        <f t="shared" si="274"/>
        <v>0</v>
      </c>
      <c r="DU245" s="5">
        <f t="shared" si="275"/>
        <v>0</v>
      </c>
      <c r="DV245" s="5">
        <f t="shared" si="276"/>
        <v>0</v>
      </c>
      <c r="DW245" s="5">
        <f t="shared" si="277"/>
        <v>0</v>
      </c>
      <c r="DX245" s="5">
        <f>IFERROR(SUM(DL245:DW245),0)*((Cockpit!$C$3)^5)</f>
        <v>0</v>
      </c>
      <c r="DY245" s="5">
        <f t="shared" si="278"/>
        <v>-5000</v>
      </c>
      <c r="DZ245" s="5" t="str">
        <f>IF(ISERROR(MATCH(A245,'Current squad'!B:B,0)),"No","Yes")</f>
        <v>No</v>
      </c>
      <c r="EA245" s="5" cm="1">
        <f t="array" ref="EA245">IFERROR(_xlfn.IFS(DZ245="Yes",0,DZ245="No",H245*1%),999999)</f>
        <v>18900</v>
      </c>
      <c r="EB245" s="5">
        <f t="shared" si="220"/>
        <v>1908900</v>
      </c>
      <c r="EC245" s="5">
        <f t="shared" si="279"/>
        <v>-23900</v>
      </c>
      <c r="ED245" s="1">
        <f t="shared" si="221"/>
        <v>-1.2645502645502646E-2</v>
      </c>
      <c r="EE245" s="5">
        <f>RANK(EC245,$EC$2:$EC$572)+COUNTIF($EC$2:EC245,EC245)-1</f>
        <v>165</v>
      </c>
      <c r="EF245" s="4">
        <f>RANK(ED245,$ED$2:$ED$572)+COUNTIF($ED$2:ED245,ED245)-1</f>
        <v>545</v>
      </c>
    </row>
    <row r="246" spans="1:136" x14ac:dyDescent="0.3">
      <c r="A246" t="str">
        <f>IF(Holdet.dk!A246&lt;&gt;"",Holdet.dk!A246,"")</f>
        <v>Jack Grealish</v>
      </c>
      <c r="B246" t="str">
        <f>INDEX(Holdet.dk!B:B,MATCH($A246,Holdet.dk!$A:$A,0))</f>
        <v>Aston Villa</v>
      </c>
      <c r="C246" t="str">
        <f>INDEX(Holdet.dk!C:C,MATCH($A246,Holdet.dk!$A:$A,0))</f>
        <v>Midfield</v>
      </c>
      <c r="D246" t="str">
        <f>INDEX(Holdet.dk!D:D,MATCH($A246,Holdet.dk!$A:$A,0))</f>
        <v>7.347.000</v>
      </c>
      <c r="E246" s="1">
        <f>IFERROR(_xlfn.NUMBERVALUE(INDEX(Holdet.dk!$E:$E,MATCH($A246,Holdet.dk!$A:$A,0)),","),0)</f>
        <v>2.3E-2</v>
      </c>
      <c r="F246" t="str">
        <f>IF(INDEX(Lookup!H:H,MATCH('Master data'!A246,Lookup!G:G,0))=0,A246,INDEX(Lookup!H:H,MATCH('Master data'!A246,Lookup!G:G,0)))</f>
        <v>Jack Grealish</v>
      </c>
      <c r="G246" t="str">
        <f>IFERROR(INDEX(Lookup!B:B,MATCH(INDEX(Rotowire!C:C,MATCH(F246,Rotowire!A:A,0)),Lookup!D:D,0)),"")</f>
        <v>Chelsea</v>
      </c>
      <c r="H246" s="5">
        <f t="shared" si="212"/>
        <v>7347000</v>
      </c>
      <c r="I246" s="19">
        <f>IFERROR(INDEX('Team forecast'!$G$3:$I$22,MATCH($B246,'Team forecast'!$B$3:$B$22,0),MATCH(I$1,'Team forecast'!$G$2:$I$2,0)),0)</f>
        <v>0.82291666666666674</v>
      </c>
      <c r="J246" s="19">
        <f>IFERROR(INDEX('Team forecast'!$G$3:$I$22,MATCH($B246,'Team forecast'!$B$3:$B$22,0),MATCH(J$1,'Team forecast'!$G$2:$I$2,0)),0)</f>
        <v>0.93034825870646787</v>
      </c>
      <c r="K246" s="19">
        <f>IFERROR(INDEX('Team forecast'!$G$3:$I$22,MATCH($B246,'Team forecast'!$B$3:$B$22,0),MATCH(K$1,'Team forecast'!$G$2:$I$2,0)),0)</f>
        <v>1.2843638484594284</v>
      </c>
      <c r="L246">
        <f>SUMIFS(Rotowire!E:E,Rotowire!$A:$A,'Master data'!$F246)</f>
        <v>95</v>
      </c>
      <c r="M246" s="2">
        <f>SUMIFS(Rotowire!F:F,Rotowire!$A:$A,'Master data'!$F246)*I246</f>
        <v>0.10697916666666668</v>
      </c>
      <c r="N246" s="2">
        <f>SUMIFS(Rotowire!G:G,Rotowire!$A:$A,'Master data'!$F246)*I246</f>
        <v>0.31270833333333337</v>
      </c>
      <c r="O246" s="2">
        <f>SUMIFS(Rotowire!I:I,Rotowire!$A:$A,'Master data'!$F246)*I246</f>
        <v>1.1438541666666666</v>
      </c>
      <c r="P246" s="2">
        <f>SUMIFS(Rotowire!W:W,Rotowire!$A:$A,'Master data'!$F246)*K246</f>
        <v>0.1541236618151314</v>
      </c>
      <c r="Q246" s="2">
        <f>SUMIFS(Rotowire!Y:Y,Rotowire!$A:$A,'Master data'!$F246)*J246</f>
        <v>0</v>
      </c>
      <c r="R246" s="2">
        <f>SUMIFS(Rotowire!AB:AB,Rotowire!$A:$A,'Master data'!$F246)</f>
        <v>0.4</v>
      </c>
      <c r="S246" s="2">
        <f>SUMIFS(Rotowire!AC:AC,Rotowire!$A:$A,'Master data'!$F246)</f>
        <v>0</v>
      </c>
      <c r="T246" s="2">
        <f>INDEX('Team forecast'!D$3:D$22,MATCH($B246,'Team forecast'!$B$3:$B$22,0))</f>
        <v>0.79</v>
      </c>
      <c r="U246" s="2">
        <f>INDEX('Team forecast'!E$3:E$22,MATCH($B246,'Team forecast'!$B$3:$B$22,0))</f>
        <v>1.87</v>
      </c>
      <c r="V246" s="2">
        <f>INDEX('Team forecast'!J$3:J$22,MATCH($B246,'Team forecast'!$B$3:$B$22,0))</f>
        <v>0.15010000000000001</v>
      </c>
      <c r="W246" s="2">
        <f>INDEX('Team forecast'!K$3:K$22,MATCH($B246,'Team forecast'!$B$3:$B$22,0))</f>
        <v>0.2238</v>
      </c>
      <c r="X246" s="2">
        <f>INDEX('Team forecast'!L$3:L$22,MATCH($B246,'Team forecast'!$B$3:$B$22,0))</f>
        <v>0.62609999999999999</v>
      </c>
      <c r="Y246" s="5">
        <f t="shared" si="213"/>
        <v>7000</v>
      </c>
      <c r="Z246" s="5">
        <f t="shared" si="214"/>
        <v>3752.5000000000005</v>
      </c>
      <c r="AA246" s="5">
        <f t="shared" si="215"/>
        <v>1119</v>
      </c>
      <c r="AB246" s="5">
        <f t="shared" si="216"/>
        <v>-9391.5</v>
      </c>
      <c r="AC246" s="5">
        <f t="shared" si="217"/>
        <v>13372.395833333336</v>
      </c>
      <c r="AD246" s="5">
        <f t="shared" si="222"/>
        <v>15635.416666666668</v>
      </c>
      <c r="AE246" s="5">
        <f t="shared" si="223"/>
        <v>11438.541666666666</v>
      </c>
      <c r="AF246" s="5">
        <f t="shared" si="218"/>
        <v>0</v>
      </c>
      <c r="AG246" s="5">
        <f t="shared" si="219"/>
        <v>0</v>
      </c>
      <c r="AH246" s="5">
        <f t="shared" si="224"/>
        <v>-8000</v>
      </c>
      <c r="AI246" s="5">
        <f t="shared" si="225"/>
        <v>0</v>
      </c>
      <c r="AJ246" s="5">
        <f t="shared" si="226"/>
        <v>7900</v>
      </c>
      <c r="AK246" s="5">
        <f t="shared" si="227"/>
        <v>-14960</v>
      </c>
      <c r="AL246" s="5">
        <f>IFERROR(SUM(Y246:AK246),-5000)*((Cockpit!$C$3)^0)</f>
        <v>27866.354166666672</v>
      </c>
      <c r="AM246" s="19">
        <f>INDEX('Team forecast'!$M$3:$AU$22,MATCH($B246,'Team forecast'!$B$3:$B$22,0),MATCH(AM$1,'Team forecast'!$M$2:$AU$2,0))</f>
        <v>0</v>
      </c>
      <c r="AN246" s="19">
        <f>INDEX('Team forecast'!$M$3:$AU$22,MATCH($B246,'Team forecast'!$B$3:$B$22,0),MATCH(AN$1,'Team forecast'!$M$2:$AU$2,0))</f>
        <v>0</v>
      </c>
      <c r="AO246" s="19">
        <f>INDEX('Team forecast'!$M$3:$AU$22,MATCH($B246,'Team forecast'!$B$3:$B$22,0),MATCH(AO$1,'Team forecast'!$M$2:$AU$2,0))</f>
        <v>0</v>
      </c>
      <c r="AP246" s="19">
        <f>INDEX('Team forecast'!$M$3:$AU$22,MATCH($B246,'Team forecast'!$B$3:$B$22,0),MATCH(AP$1,'Team forecast'!$M$2:$AU$2,0))</f>
        <v>0</v>
      </c>
      <c r="AQ246" s="5">
        <f t="shared" si="228"/>
        <v>7000</v>
      </c>
      <c r="AR246" s="5">
        <f>INDEX('Team forecast'!$M$3:$AU$22,MATCH($B246,'Team forecast'!$B$3:$B$22,0),MATCH(AR$1,'Team forecast'!$M$2:$AU$2,0))*IF($Y246&gt;0,25000,0)</f>
        <v>0</v>
      </c>
      <c r="AS246" s="5">
        <f>INDEX('Team forecast'!$M$3:$AU$22,MATCH($B246,'Team forecast'!$B$3:$B$22,0),MATCH(AS$1,'Team forecast'!$M$2:$AU$2,0))*IF($Y246&gt;0,5000,0)</f>
        <v>0</v>
      </c>
      <c r="AT246" s="5">
        <f>INDEX('Team forecast'!$M$3:$AU$22,MATCH($B246,'Team forecast'!$B$3:$B$22,0),MATCH(AT$1,'Team forecast'!$M$2:$AU$2,0))*IF($Y246&gt;0,-15000,0)</f>
        <v>0</v>
      </c>
      <c r="AU246" s="5">
        <f t="shared" si="229"/>
        <v>0</v>
      </c>
      <c r="AV246" s="5">
        <f t="shared" si="230"/>
        <v>0</v>
      </c>
      <c r="AW246" s="5">
        <f t="shared" si="231"/>
        <v>0</v>
      </c>
      <c r="AX246" s="5">
        <f t="shared" si="232"/>
        <v>0</v>
      </c>
      <c r="AY246" s="5">
        <f t="shared" si="233"/>
        <v>0</v>
      </c>
      <c r="AZ246" s="5">
        <f t="shared" si="234"/>
        <v>-8000</v>
      </c>
      <c r="BA246" s="5">
        <f t="shared" si="235"/>
        <v>0</v>
      </c>
      <c r="BB246" s="5">
        <f t="shared" si="236"/>
        <v>0</v>
      </c>
      <c r="BC246" s="5">
        <f t="shared" si="237"/>
        <v>0</v>
      </c>
      <c r="BD246" s="5">
        <f>IFERROR(SUM(AR246:BC246),0)*((Cockpit!$C$3)^1)</f>
        <v>-5600</v>
      </c>
      <c r="BE246" s="19">
        <f>INDEX('Team forecast'!$M$3:$AU$22,MATCH($B246,'Team forecast'!$B$3:$B$22,0),MATCH(BE$1,'Team forecast'!$M$2:$AU$2,0))</f>
        <v>0</v>
      </c>
      <c r="BF246" s="19">
        <f>INDEX('Team forecast'!$M$3:$AU$22,MATCH($B246,'Team forecast'!$B$3:$B$22,0),MATCH(BF$1,'Team forecast'!$M$2:$AU$2,0))</f>
        <v>0</v>
      </c>
      <c r="BG246" s="19">
        <f>INDEX('Team forecast'!$M$3:$AU$22,MATCH($B246,'Team forecast'!$B$3:$B$22,0),MATCH(BG$1,'Team forecast'!$M$2:$AU$2,0))</f>
        <v>0</v>
      </c>
      <c r="BH246" s="19">
        <f>INDEX('Team forecast'!$M$3:$AU$22,MATCH($B246,'Team forecast'!$B$3:$B$22,0),MATCH(BH$1,'Team forecast'!$M$2:$AU$2,0))</f>
        <v>0</v>
      </c>
      <c r="BI246" s="5">
        <f t="shared" si="238"/>
        <v>7000</v>
      </c>
      <c r="BJ246" s="5">
        <f>INDEX('Team forecast'!$M$3:$AU$22,MATCH($B246,'Team forecast'!$B$3:$B$22,0),MATCH(BJ$1,'Team forecast'!$M$2:$AU$2,0))*IF($Y246&gt;0,25000,0)</f>
        <v>0</v>
      </c>
      <c r="BK246" s="5">
        <f>INDEX('Team forecast'!$M$3:$AU$22,MATCH($B246,'Team forecast'!$B$3:$B$22,0),MATCH(BK$1,'Team forecast'!$M$2:$AU$2,0))*IF($Y246&gt;0,5000,0)</f>
        <v>0</v>
      </c>
      <c r="BL246" s="5">
        <f>INDEX('Team forecast'!$M$3:$AU$22,MATCH($B246,'Team forecast'!$B$3:$B$22,0),MATCH(BL$1,'Team forecast'!$M$2:$AU$2,0))*IF($Y246&gt;0,-15000,0)</f>
        <v>0</v>
      </c>
      <c r="BM246" s="5">
        <f t="shared" si="239"/>
        <v>0</v>
      </c>
      <c r="BN246" s="5">
        <f t="shared" si="240"/>
        <v>0</v>
      </c>
      <c r="BO246" s="5">
        <f t="shared" si="241"/>
        <v>0</v>
      </c>
      <c r="BP246" s="5">
        <f t="shared" si="242"/>
        <v>0</v>
      </c>
      <c r="BQ246" s="5">
        <f t="shared" si="243"/>
        <v>0</v>
      </c>
      <c r="BR246" s="5">
        <f t="shared" si="244"/>
        <v>-8000</v>
      </c>
      <c r="BS246" s="5">
        <f t="shared" si="245"/>
        <v>0</v>
      </c>
      <c r="BT246" s="5">
        <f t="shared" si="246"/>
        <v>0</v>
      </c>
      <c r="BU246" s="5">
        <f t="shared" si="247"/>
        <v>0</v>
      </c>
      <c r="BV246" s="5">
        <f>IFERROR(SUM(BJ246:BU246),0)*((Cockpit!$C$3)^2)</f>
        <v>-3919.9999999999995</v>
      </c>
      <c r="BW246" s="19">
        <f>INDEX('Team forecast'!$M$3:$AU$22,MATCH($B246,'Team forecast'!$B$3:$B$22,0),MATCH(BW$1,'Team forecast'!$M$2:$AU$2,0))</f>
        <v>0</v>
      </c>
      <c r="BX246" s="19">
        <f>INDEX('Team forecast'!$M$3:$AU$22,MATCH($B246,'Team forecast'!$B$3:$B$22,0),MATCH(BX$1,'Team forecast'!$M$2:$AU$2,0))</f>
        <v>0</v>
      </c>
      <c r="BY246" s="19">
        <f>INDEX('Team forecast'!$M$3:$AU$22,MATCH($B246,'Team forecast'!$B$3:$B$22,0),MATCH(BY$1,'Team forecast'!$M$2:$AU$2,0))</f>
        <v>0</v>
      </c>
      <c r="BZ246" s="19">
        <f>INDEX('Team forecast'!$M$3:$AU$22,MATCH($B246,'Team forecast'!$B$3:$B$22,0),MATCH(BZ$1,'Team forecast'!$M$2:$AU$2,0))</f>
        <v>0</v>
      </c>
      <c r="CA246" s="5">
        <f t="shared" si="248"/>
        <v>7000</v>
      </c>
      <c r="CB246" s="5">
        <f>INDEX('Team forecast'!$M$3:$AU$22,MATCH($B246,'Team forecast'!$B$3:$B$22,0),MATCH(CB$1,'Team forecast'!$M$2:$AU$2,0))*IF($Y246&gt;0,25000,0)</f>
        <v>0</v>
      </c>
      <c r="CC246" s="5">
        <f>INDEX('Team forecast'!$M$3:$AU$22,MATCH($B246,'Team forecast'!$B$3:$B$22,0),MATCH(CC$1,'Team forecast'!$M$2:$AU$2,0))*IF($Y246&gt;0,5000,0)</f>
        <v>0</v>
      </c>
      <c r="CD246" s="5">
        <f>INDEX('Team forecast'!$M$3:$AU$22,MATCH($B246,'Team forecast'!$B$3:$B$22,0),MATCH(CD$1,'Team forecast'!$M$2:$AU$2,0))*IF($Y246&gt;0,-15000,0)</f>
        <v>0</v>
      </c>
      <c r="CE246" s="5">
        <f t="shared" si="249"/>
        <v>0</v>
      </c>
      <c r="CF246" s="5">
        <f t="shared" si="250"/>
        <v>0</v>
      </c>
      <c r="CG246" s="5">
        <f t="shared" si="251"/>
        <v>0</v>
      </c>
      <c r="CH246" s="5">
        <f t="shared" si="252"/>
        <v>0</v>
      </c>
      <c r="CI246" s="5">
        <f t="shared" si="253"/>
        <v>0</v>
      </c>
      <c r="CJ246" s="5">
        <f t="shared" si="254"/>
        <v>-8000</v>
      </c>
      <c r="CK246" s="5">
        <f t="shared" si="255"/>
        <v>0</v>
      </c>
      <c r="CL246" s="5">
        <f t="shared" si="256"/>
        <v>0</v>
      </c>
      <c r="CM246" s="5">
        <f t="shared" si="257"/>
        <v>0</v>
      </c>
      <c r="CN246" s="5">
        <f>IFERROR(SUM(CB246:CM246),0)*((Cockpit!$C$3)^3)</f>
        <v>-2743.9999999999995</v>
      </c>
      <c r="CO246" s="19">
        <f>INDEX('Team forecast'!$M$3:$AU$22,MATCH($B246,'Team forecast'!$B$3:$B$22,0),MATCH(CO$1,'Team forecast'!$M$2:$AU$2,0))</f>
        <v>0</v>
      </c>
      <c r="CP246" s="19">
        <f>INDEX('Team forecast'!$M$3:$AU$22,MATCH($B246,'Team forecast'!$B$3:$B$22,0),MATCH(CP$1,'Team forecast'!$M$2:$AU$2,0))</f>
        <v>0</v>
      </c>
      <c r="CQ246" s="19">
        <f>INDEX('Team forecast'!$M$3:$AU$22,MATCH($B246,'Team forecast'!$B$3:$B$22,0),MATCH(CQ$1,'Team forecast'!$M$2:$AU$2,0))</f>
        <v>0</v>
      </c>
      <c r="CR246" s="19">
        <f>INDEX('Team forecast'!$M$3:$AU$22,MATCH($B246,'Team forecast'!$B$3:$B$22,0),MATCH(CR$1,'Team forecast'!$M$2:$AU$2,0))</f>
        <v>0</v>
      </c>
      <c r="CS246" s="5">
        <f t="shared" si="258"/>
        <v>7000</v>
      </c>
      <c r="CT246" s="5">
        <f>INDEX('Team forecast'!$M$3:$AU$22,MATCH($B246,'Team forecast'!$B$3:$B$22,0),MATCH(CT$1,'Team forecast'!$M$2:$AU$2,0))*IF($Y246&gt;0,25000,0)</f>
        <v>0</v>
      </c>
      <c r="CU246" s="5">
        <f>INDEX('Team forecast'!$M$3:$AU$22,MATCH($B246,'Team forecast'!$B$3:$B$22,0),MATCH(CU$1,'Team forecast'!$M$2:$AU$2,0))*IF($Y246&gt;0,5000,0)</f>
        <v>0</v>
      </c>
      <c r="CV246" s="5">
        <f>INDEX('Team forecast'!$M$3:$AU$22,MATCH($B246,'Team forecast'!$B$3:$B$22,0),MATCH(CV$1,'Team forecast'!$M$2:$AU$2,0))*IF($Y246&gt;0,-15000,0)</f>
        <v>0</v>
      </c>
      <c r="CW246" s="5">
        <f t="shared" si="259"/>
        <v>0</v>
      </c>
      <c r="CX246" s="5">
        <f t="shared" si="260"/>
        <v>0</v>
      </c>
      <c r="CY246" s="5">
        <f t="shared" si="261"/>
        <v>0</v>
      </c>
      <c r="CZ246" s="5">
        <f t="shared" si="262"/>
        <v>0</v>
      </c>
      <c r="DA246" s="5">
        <f t="shared" si="263"/>
        <v>0</v>
      </c>
      <c r="DB246" s="5">
        <f t="shared" si="264"/>
        <v>-8000</v>
      </c>
      <c r="DC246" s="5">
        <f t="shared" si="265"/>
        <v>0</v>
      </c>
      <c r="DD246" s="5">
        <f t="shared" si="266"/>
        <v>0</v>
      </c>
      <c r="DE246" s="5">
        <f t="shared" si="267"/>
        <v>0</v>
      </c>
      <c r="DF246" s="5">
        <f>IFERROR(SUM(CT246:DE246),0)*((Cockpit!$C$3)^4)</f>
        <v>-1920.7999999999995</v>
      </c>
      <c r="DG246" s="19">
        <f>INDEX('Team forecast'!$M$3:$AU$22,MATCH($B246,'Team forecast'!$B$3:$B$22,0),MATCH(DG$1,'Team forecast'!$M$2:$AU$2,0))</f>
        <v>0</v>
      </c>
      <c r="DH246" s="19">
        <f>INDEX('Team forecast'!$M$3:$AU$22,MATCH($B246,'Team forecast'!$B$3:$B$22,0),MATCH(DH$1,'Team forecast'!$M$2:$AU$2,0))</f>
        <v>0</v>
      </c>
      <c r="DI246" s="19">
        <f>INDEX('Team forecast'!$M$3:$AU$22,MATCH($B246,'Team forecast'!$B$3:$B$22,0),MATCH(DI$1,'Team forecast'!$M$2:$AU$2,0))</f>
        <v>0</v>
      </c>
      <c r="DJ246" s="19">
        <f>INDEX('Team forecast'!$M$3:$AU$22,MATCH($B246,'Team forecast'!$B$3:$B$22,0),MATCH(DJ$1,'Team forecast'!$M$2:$AU$2,0))</f>
        <v>0</v>
      </c>
      <c r="DK246" s="5">
        <f t="shared" si="268"/>
        <v>7000</v>
      </c>
      <c r="DL246" s="5">
        <f>INDEX('Team forecast'!$M$3:$AU$22,MATCH($B246,'Team forecast'!$B$3:$B$22,0),MATCH(DL$1,'Team forecast'!$M$2:$AU$2,0))*IF($Y246&gt;0,25000,0)</f>
        <v>0</v>
      </c>
      <c r="DM246" s="5">
        <f>INDEX('Team forecast'!$M$3:$AU$22,MATCH($B246,'Team forecast'!$B$3:$B$22,0),MATCH(DM$1,'Team forecast'!$M$2:$AU$2,0))*IF($Y246&gt;0,5000,0)</f>
        <v>0</v>
      </c>
      <c r="DN246" s="5">
        <f>INDEX('Team forecast'!$M$3:$AU$22,MATCH($B246,'Team forecast'!$B$3:$B$22,0),MATCH(DN$1,'Team forecast'!$M$2:$AU$2,0))*IF($Y246&gt;0,-15000,0)</f>
        <v>0</v>
      </c>
      <c r="DO246" s="5">
        <f t="shared" si="269"/>
        <v>0</v>
      </c>
      <c r="DP246" s="5">
        <f t="shared" si="270"/>
        <v>0</v>
      </c>
      <c r="DQ246" s="5">
        <f t="shared" si="271"/>
        <v>0</v>
      </c>
      <c r="DR246" s="5">
        <f t="shared" si="272"/>
        <v>0</v>
      </c>
      <c r="DS246" s="5">
        <f t="shared" si="273"/>
        <v>0</v>
      </c>
      <c r="DT246" s="5">
        <f t="shared" si="274"/>
        <v>-8000</v>
      </c>
      <c r="DU246" s="5">
        <f t="shared" si="275"/>
        <v>0</v>
      </c>
      <c r="DV246" s="5">
        <f t="shared" si="276"/>
        <v>0</v>
      </c>
      <c r="DW246" s="5">
        <f t="shared" si="277"/>
        <v>0</v>
      </c>
      <c r="DX246" s="5">
        <f>IFERROR(SUM(DL246:DW246),0)*((Cockpit!$C$3)^5)</f>
        <v>-1344.5599999999995</v>
      </c>
      <c r="DY246" s="5">
        <f t="shared" si="278"/>
        <v>12336.994166666673</v>
      </c>
      <c r="DZ246" s="5" t="str">
        <f>IF(ISERROR(MATCH(A246,'Current squad'!B:B,0)),"No","Yes")</f>
        <v>No</v>
      </c>
      <c r="EA246" s="5" cm="1">
        <f t="array" ref="EA246">IFERROR(_xlfn.IFS(DZ246="Yes",0,DZ246="No",H246*1%),999999)</f>
        <v>73470</v>
      </c>
      <c r="EB246" s="5">
        <f t="shared" si="220"/>
        <v>7420470</v>
      </c>
      <c r="EC246" s="5">
        <f t="shared" si="279"/>
        <v>-61133.005833333329</v>
      </c>
      <c r="ED246" s="1">
        <f t="shared" si="221"/>
        <v>-8.3208120094369585E-3</v>
      </c>
      <c r="EE246" s="5">
        <f>RANK(EC246,$EC$2:$EC$572)+COUNTIF($EC$2:EC246,EC246)-1</f>
        <v>536</v>
      </c>
      <c r="EF246" s="4">
        <f>RANK(ED246,$ED$2:$ED$572)+COUNTIF($ED$2:ED246,ED246)-1</f>
        <v>176</v>
      </c>
    </row>
    <row r="247" spans="1:136" x14ac:dyDescent="0.3">
      <c r="A247" t="str">
        <f>IF(Holdet.dk!A247&lt;&gt;"",Holdet.dk!A247,"")</f>
        <v>Pablo Fornals</v>
      </c>
      <c r="B247" t="str">
        <f>INDEX(Holdet.dk!B:B,MATCH($A247,Holdet.dk!$A:$A,0))</f>
        <v>West Ham</v>
      </c>
      <c r="C247" t="str">
        <f>INDEX(Holdet.dk!C:C,MATCH($A247,Holdet.dk!$A:$A,0))</f>
        <v>Midfield</v>
      </c>
      <c r="D247" t="str">
        <f>INDEX(Holdet.dk!D:D,MATCH($A247,Holdet.dk!$A:$A,0))</f>
        <v>4.593.000</v>
      </c>
      <c r="E247" s="1">
        <f>IFERROR(_xlfn.NUMBERVALUE(INDEX(Holdet.dk!$E:$E,MATCH($A247,Holdet.dk!$A:$A,0)),","),0)</f>
        <v>6.9999999999999993E-3</v>
      </c>
      <c r="F247" t="str">
        <f>IF(INDEX(Lookup!H:H,MATCH('Master data'!A247,Lookup!G:G,0))=0,A247,INDEX(Lookup!H:H,MATCH('Master data'!A247,Lookup!G:G,0)))</f>
        <v>Pablo Fornals</v>
      </c>
      <c r="G247" t="str">
        <f>IFERROR(INDEX(Lookup!B:B,MATCH(INDEX(Rotowire!C:C,MATCH(F247,Rotowire!A:A,0)),Lookup!D:D,0)),"")</f>
        <v>Southampton</v>
      </c>
      <c r="H247" s="5">
        <f t="shared" si="212"/>
        <v>4593000</v>
      </c>
      <c r="I247" s="19">
        <f>IFERROR(INDEX('Team forecast'!$G$3:$I$22,MATCH($B247,'Team forecast'!$B$3:$B$22,0),MATCH(I$1,'Team forecast'!$G$2:$I$2,0)),0)</f>
        <v>0.89999999999999991</v>
      </c>
      <c r="J247" s="19">
        <f>IFERROR(INDEX('Team forecast'!$G$3:$I$22,MATCH($B247,'Team forecast'!$B$3:$B$22,0),MATCH(J$1,'Team forecast'!$G$2:$I$2,0)),0)</f>
        <v>1.1637931034482758</v>
      </c>
      <c r="K247" s="19">
        <f>IFERROR(INDEX('Team forecast'!$G$3:$I$22,MATCH($B247,'Team forecast'!$B$3:$B$22,0),MATCH(K$1,'Team forecast'!$G$2:$I$2,0)),0)</f>
        <v>0.81012581451841092</v>
      </c>
      <c r="L247">
        <f>SUMIFS(Rotowire!E:E,Rotowire!$A:$A,'Master data'!$F247)</f>
        <v>95</v>
      </c>
      <c r="M247" s="2">
        <f>SUMIFS(Rotowire!F:F,Rotowire!$A:$A,'Master data'!$F247)*I247</f>
        <v>0.27899999999999997</v>
      </c>
      <c r="N247" s="2">
        <f>SUMIFS(Rotowire!G:G,Rotowire!$A:$A,'Master data'!$F247)*I247</f>
        <v>0.153</v>
      </c>
      <c r="O247" s="2">
        <f>SUMIFS(Rotowire!I:I,Rotowire!$A:$A,'Master data'!$F247)*I247</f>
        <v>0.69299999999999995</v>
      </c>
      <c r="P247" s="2">
        <f>SUMIFS(Rotowire!W:W,Rotowire!$A:$A,'Master data'!$F247)*K247</f>
        <v>0.25924026064589151</v>
      </c>
      <c r="Q247" s="2">
        <f>SUMIFS(Rotowire!Y:Y,Rotowire!$A:$A,'Master data'!$F247)*J247</f>
        <v>0</v>
      </c>
      <c r="R247" s="2">
        <f>SUMIFS(Rotowire!AB:AB,Rotowire!$A:$A,'Master data'!$F247)</f>
        <v>0.13</v>
      </c>
      <c r="S247" s="2">
        <f>SUMIFS(Rotowire!AC:AC,Rotowire!$A:$A,'Master data'!$F247)</f>
        <v>0</v>
      </c>
      <c r="T247" s="2">
        <f>INDEX('Team forecast'!D$3:D$22,MATCH($B247,'Team forecast'!$B$3:$B$22,0))</f>
        <v>1.71</v>
      </c>
      <c r="U247" s="2">
        <f>INDEX('Team forecast'!E$3:E$22,MATCH($B247,'Team forecast'!$B$3:$B$22,0))</f>
        <v>1.35</v>
      </c>
      <c r="V247" s="2">
        <f>INDEX('Team forecast'!J$3:J$22,MATCH($B247,'Team forecast'!$B$3:$B$22,0))</f>
        <v>0.45750000000000002</v>
      </c>
      <c r="W247" s="2">
        <f>INDEX('Team forecast'!K$3:K$22,MATCH($B247,'Team forecast'!$B$3:$B$22,0))</f>
        <v>0.2422</v>
      </c>
      <c r="X247" s="2">
        <f>INDEX('Team forecast'!L$3:L$22,MATCH($B247,'Team forecast'!$B$3:$B$22,0))</f>
        <v>0.30020000000000002</v>
      </c>
      <c r="Y247" s="5">
        <f t="shared" si="213"/>
        <v>7000</v>
      </c>
      <c r="Z247" s="5">
        <f t="shared" si="214"/>
        <v>11437.5</v>
      </c>
      <c r="AA247" s="5">
        <f t="shared" si="215"/>
        <v>1211</v>
      </c>
      <c r="AB247" s="5">
        <f t="shared" si="216"/>
        <v>-4503</v>
      </c>
      <c r="AC247" s="5">
        <f t="shared" si="217"/>
        <v>34874.999999999993</v>
      </c>
      <c r="AD247" s="5">
        <f t="shared" si="222"/>
        <v>7650</v>
      </c>
      <c r="AE247" s="5">
        <f t="shared" si="223"/>
        <v>6929.9999999999991</v>
      </c>
      <c r="AF247" s="5">
        <f t="shared" si="218"/>
        <v>0</v>
      </c>
      <c r="AG247" s="5">
        <f t="shared" si="219"/>
        <v>0</v>
      </c>
      <c r="AH247" s="5">
        <f t="shared" si="224"/>
        <v>-2600</v>
      </c>
      <c r="AI247" s="5">
        <f t="shared" si="225"/>
        <v>0</v>
      </c>
      <c r="AJ247" s="5">
        <f t="shared" si="226"/>
        <v>17100</v>
      </c>
      <c r="AK247" s="5">
        <f t="shared" si="227"/>
        <v>-10800</v>
      </c>
      <c r="AL247" s="5">
        <f>IFERROR(SUM(Y247:AK247),-5000)*((Cockpit!$C$3)^0)</f>
        <v>68300.5</v>
      </c>
      <c r="AM247" s="19">
        <f>INDEX('Team forecast'!$M$3:$AU$22,MATCH($B247,'Team forecast'!$B$3:$B$22,0),MATCH(AM$1,'Team forecast'!$M$2:$AU$2,0))</f>
        <v>0</v>
      </c>
      <c r="AN247" s="19">
        <f>INDEX('Team forecast'!$M$3:$AU$22,MATCH($B247,'Team forecast'!$B$3:$B$22,0),MATCH(AN$1,'Team forecast'!$M$2:$AU$2,0))</f>
        <v>0</v>
      </c>
      <c r="AO247" s="19">
        <f>INDEX('Team forecast'!$M$3:$AU$22,MATCH($B247,'Team forecast'!$B$3:$B$22,0),MATCH(AO$1,'Team forecast'!$M$2:$AU$2,0))</f>
        <v>0</v>
      </c>
      <c r="AP247" s="19">
        <f>INDEX('Team forecast'!$M$3:$AU$22,MATCH($B247,'Team forecast'!$B$3:$B$22,0),MATCH(AP$1,'Team forecast'!$M$2:$AU$2,0))</f>
        <v>0</v>
      </c>
      <c r="AQ247" s="5">
        <f t="shared" si="228"/>
        <v>7000</v>
      </c>
      <c r="AR247" s="5">
        <f>INDEX('Team forecast'!$M$3:$AU$22,MATCH($B247,'Team forecast'!$B$3:$B$22,0),MATCH(AR$1,'Team forecast'!$M$2:$AU$2,0))*IF($Y247&gt;0,25000,0)</f>
        <v>0</v>
      </c>
      <c r="AS247" s="5">
        <f>INDEX('Team forecast'!$M$3:$AU$22,MATCH($B247,'Team forecast'!$B$3:$B$22,0),MATCH(AS$1,'Team forecast'!$M$2:$AU$2,0))*IF($Y247&gt;0,5000,0)</f>
        <v>0</v>
      </c>
      <c r="AT247" s="5">
        <f>INDEX('Team forecast'!$M$3:$AU$22,MATCH($B247,'Team forecast'!$B$3:$B$22,0),MATCH(AT$1,'Team forecast'!$M$2:$AU$2,0))*IF($Y247&gt;0,-15000,0)</f>
        <v>0</v>
      </c>
      <c r="AU247" s="5">
        <f t="shared" si="229"/>
        <v>0</v>
      </c>
      <c r="AV247" s="5">
        <f t="shared" si="230"/>
        <v>0</v>
      </c>
      <c r="AW247" s="5">
        <f t="shared" si="231"/>
        <v>0</v>
      </c>
      <c r="AX247" s="5">
        <f t="shared" si="232"/>
        <v>0</v>
      </c>
      <c r="AY247" s="5">
        <f t="shared" si="233"/>
        <v>0</v>
      </c>
      <c r="AZ247" s="5">
        <f t="shared" si="234"/>
        <v>-2600</v>
      </c>
      <c r="BA247" s="5">
        <f t="shared" si="235"/>
        <v>0</v>
      </c>
      <c r="BB247" s="5">
        <f t="shared" si="236"/>
        <v>0</v>
      </c>
      <c r="BC247" s="5">
        <f t="shared" si="237"/>
        <v>0</v>
      </c>
      <c r="BD247" s="5">
        <f>IFERROR(SUM(AR247:BC247),0)*((Cockpit!$C$3)^1)</f>
        <v>-1819.9999999999998</v>
      </c>
      <c r="BE247" s="19">
        <f>INDEX('Team forecast'!$M$3:$AU$22,MATCH($B247,'Team forecast'!$B$3:$B$22,0),MATCH(BE$1,'Team forecast'!$M$2:$AU$2,0))</f>
        <v>0</v>
      </c>
      <c r="BF247" s="19">
        <f>INDEX('Team forecast'!$M$3:$AU$22,MATCH($B247,'Team forecast'!$B$3:$B$22,0),MATCH(BF$1,'Team forecast'!$M$2:$AU$2,0))</f>
        <v>0</v>
      </c>
      <c r="BG247" s="19">
        <f>INDEX('Team forecast'!$M$3:$AU$22,MATCH($B247,'Team forecast'!$B$3:$B$22,0),MATCH(BG$1,'Team forecast'!$M$2:$AU$2,0))</f>
        <v>0</v>
      </c>
      <c r="BH247" s="19">
        <f>INDEX('Team forecast'!$M$3:$AU$22,MATCH($B247,'Team forecast'!$B$3:$B$22,0),MATCH(BH$1,'Team forecast'!$M$2:$AU$2,0))</f>
        <v>0</v>
      </c>
      <c r="BI247" s="5">
        <f t="shared" si="238"/>
        <v>7000</v>
      </c>
      <c r="BJ247" s="5">
        <f>INDEX('Team forecast'!$M$3:$AU$22,MATCH($B247,'Team forecast'!$B$3:$B$22,0),MATCH(BJ$1,'Team forecast'!$M$2:$AU$2,0))*IF($Y247&gt;0,25000,0)</f>
        <v>0</v>
      </c>
      <c r="BK247" s="5">
        <f>INDEX('Team forecast'!$M$3:$AU$22,MATCH($B247,'Team forecast'!$B$3:$B$22,0),MATCH(BK$1,'Team forecast'!$M$2:$AU$2,0))*IF($Y247&gt;0,5000,0)</f>
        <v>0</v>
      </c>
      <c r="BL247" s="5">
        <f>INDEX('Team forecast'!$M$3:$AU$22,MATCH($B247,'Team forecast'!$B$3:$B$22,0),MATCH(BL$1,'Team forecast'!$M$2:$AU$2,0))*IF($Y247&gt;0,-15000,0)</f>
        <v>0</v>
      </c>
      <c r="BM247" s="5">
        <f t="shared" si="239"/>
        <v>0</v>
      </c>
      <c r="BN247" s="5">
        <f t="shared" si="240"/>
        <v>0</v>
      </c>
      <c r="BO247" s="5">
        <f t="shared" si="241"/>
        <v>0</v>
      </c>
      <c r="BP247" s="5">
        <f t="shared" si="242"/>
        <v>0</v>
      </c>
      <c r="BQ247" s="5">
        <f t="shared" si="243"/>
        <v>0</v>
      </c>
      <c r="BR247" s="5">
        <f t="shared" si="244"/>
        <v>-2600</v>
      </c>
      <c r="BS247" s="5">
        <f t="shared" si="245"/>
        <v>0</v>
      </c>
      <c r="BT247" s="5">
        <f t="shared" si="246"/>
        <v>0</v>
      </c>
      <c r="BU247" s="5">
        <f t="shared" si="247"/>
        <v>0</v>
      </c>
      <c r="BV247" s="5">
        <f>IFERROR(SUM(BJ247:BU247),0)*((Cockpit!$C$3)^2)</f>
        <v>-1273.9999999999998</v>
      </c>
      <c r="BW247" s="19">
        <f>INDEX('Team forecast'!$M$3:$AU$22,MATCH($B247,'Team forecast'!$B$3:$B$22,0),MATCH(BW$1,'Team forecast'!$M$2:$AU$2,0))</f>
        <v>0</v>
      </c>
      <c r="BX247" s="19">
        <f>INDEX('Team forecast'!$M$3:$AU$22,MATCH($B247,'Team forecast'!$B$3:$B$22,0),MATCH(BX$1,'Team forecast'!$M$2:$AU$2,0))</f>
        <v>0</v>
      </c>
      <c r="BY247" s="19">
        <f>INDEX('Team forecast'!$M$3:$AU$22,MATCH($B247,'Team forecast'!$B$3:$B$22,0),MATCH(BY$1,'Team forecast'!$M$2:$AU$2,0))</f>
        <v>0</v>
      </c>
      <c r="BZ247" s="19">
        <f>INDEX('Team forecast'!$M$3:$AU$22,MATCH($B247,'Team forecast'!$B$3:$B$22,0),MATCH(BZ$1,'Team forecast'!$M$2:$AU$2,0))</f>
        <v>0</v>
      </c>
      <c r="CA247" s="5">
        <f t="shared" si="248"/>
        <v>7000</v>
      </c>
      <c r="CB247" s="5">
        <f>INDEX('Team forecast'!$M$3:$AU$22,MATCH($B247,'Team forecast'!$B$3:$B$22,0),MATCH(CB$1,'Team forecast'!$M$2:$AU$2,0))*IF($Y247&gt;0,25000,0)</f>
        <v>0</v>
      </c>
      <c r="CC247" s="5">
        <f>INDEX('Team forecast'!$M$3:$AU$22,MATCH($B247,'Team forecast'!$B$3:$B$22,0),MATCH(CC$1,'Team forecast'!$M$2:$AU$2,0))*IF($Y247&gt;0,5000,0)</f>
        <v>0</v>
      </c>
      <c r="CD247" s="5">
        <f>INDEX('Team forecast'!$M$3:$AU$22,MATCH($B247,'Team forecast'!$B$3:$B$22,0),MATCH(CD$1,'Team forecast'!$M$2:$AU$2,0))*IF($Y247&gt;0,-15000,0)</f>
        <v>0</v>
      </c>
      <c r="CE247" s="5">
        <f t="shared" si="249"/>
        <v>0</v>
      </c>
      <c r="CF247" s="5">
        <f t="shared" si="250"/>
        <v>0</v>
      </c>
      <c r="CG247" s="5">
        <f t="shared" si="251"/>
        <v>0</v>
      </c>
      <c r="CH247" s="5">
        <f t="shared" si="252"/>
        <v>0</v>
      </c>
      <c r="CI247" s="5">
        <f t="shared" si="253"/>
        <v>0</v>
      </c>
      <c r="CJ247" s="5">
        <f t="shared" si="254"/>
        <v>-2600</v>
      </c>
      <c r="CK247" s="5">
        <f t="shared" si="255"/>
        <v>0</v>
      </c>
      <c r="CL247" s="5">
        <f t="shared" si="256"/>
        <v>0</v>
      </c>
      <c r="CM247" s="5">
        <f t="shared" si="257"/>
        <v>0</v>
      </c>
      <c r="CN247" s="5">
        <f>IFERROR(SUM(CB247:CM247),0)*((Cockpit!$C$3)^3)</f>
        <v>-891.79999999999973</v>
      </c>
      <c r="CO247" s="19">
        <f>INDEX('Team forecast'!$M$3:$AU$22,MATCH($B247,'Team forecast'!$B$3:$B$22,0),MATCH(CO$1,'Team forecast'!$M$2:$AU$2,0))</f>
        <v>0</v>
      </c>
      <c r="CP247" s="19">
        <f>INDEX('Team forecast'!$M$3:$AU$22,MATCH($B247,'Team forecast'!$B$3:$B$22,0),MATCH(CP$1,'Team forecast'!$M$2:$AU$2,0))</f>
        <v>0</v>
      </c>
      <c r="CQ247" s="19">
        <f>INDEX('Team forecast'!$M$3:$AU$22,MATCH($B247,'Team forecast'!$B$3:$B$22,0),MATCH(CQ$1,'Team forecast'!$M$2:$AU$2,0))</f>
        <v>0</v>
      </c>
      <c r="CR247" s="19">
        <f>INDEX('Team forecast'!$M$3:$AU$22,MATCH($B247,'Team forecast'!$B$3:$B$22,0),MATCH(CR$1,'Team forecast'!$M$2:$AU$2,0))</f>
        <v>0</v>
      </c>
      <c r="CS247" s="5">
        <f t="shared" si="258"/>
        <v>7000</v>
      </c>
      <c r="CT247" s="5">
        <f>INDEX('Team forecast'!$M$3:$AU$22,MATCH($B247,'Team forecast'!$B$3:$B$22,0),MATCH(CT$1,'Team forecast'!$M$2:$AU$2,0))*IF($Y247&gt;0,25000,0)</f>
        <v>0</v>
      </c>
      <c r="CU247" s="5">
        <f>INDEX('Team forecast'!$M$3:$AU$22,MATCH($B247,'Team forecast'!$B$3:$B$22,0),MATCH(CU$1,'Team forecast'!$M$2:$AU$2,0))*IF($Y247&gt;0,5000,0)</f>
        <v>0</v>
      </c>
      <c r="CV247" s="5">
        <f>INDEX('Team forecast'!$M$3:$AU$22,MATCH($B247,'Team forecast'!$B$3:$B$22,0),MATCH(CV$1,'Team forecast'!$M$2:$AU$2,0))*IF($Y247&gt;0,-15000,0)</f>
        <v>0</v>
      </c>
      <c r="CW247" s="5">
        <f t="shared" si="259"/>
        <v>0</v>
      </c>
      <c r="CX247" s="5">
        <f t="shared" si="260"/>
        <v>0</v>
      </c>
      <c r="CY247" s="5">
        <f t="shared" si="261"/>
        <v>0</v>
      </c>
      <c r="CZ247" s="5">
        <f t="shared" si="262"/>
        <v>0</v>
      </c>
      <c r="DA247" s="5">
        <f t="shared" si="263"/>
        <v>0</v>
      </c>
      <c r="DB247" s="5">
        <f t="shared" si="264"/>
        <v>-2600</v>
      </c>
      <c r="DC247" s="5">
        <f t="shared" si="265"/>
        <v>0</v>
      </c>
      <c r="DD247" s="5">
        <f t="shared" si="266"/>
        <v>0</v>
      </c>
      <c r="DE247" s="5">
        <f t="shared" si="267"/>
        <v>0</v>
      </c>
      <c r="DF247" s="5">
        <f>IFERROR(SUM(CT247:DE247),0)*((Cockpit!$C$3)^4)</f>
        <v>-624.25999999999976</v>
      </c>
      <c r="DG247" s="19">
        <f>INDEX('Team forecast'!$M$3:$AU$22,MATCH($B247,'Team forecast'!$B$3:$B$22,0),MATCH(DG$1,'Team forecast'!$M$2:$AU$2,0))</f>
        <v>0</v>
      </c>
      <c r="DH247" s="19">
        <f>INDEX('Team forecast'!$M$3:$AU$22,MATCH($B247,'Team forecast'!$B$3:$B$22,0),MATCH(DH$1,'Team forecast'!$M$2:$AU$2,0))</f>
        <v>0</v>
      </c>
      <c r="DI247" s="19">
        <f>INDEX('Team forecast'!$M$3:$AU$22,MATCH($B247,'Team forecast'!$B$3:$B$22,0),MATCH(DI$1,'Team forecast'!$M$2:$AU$2,0))</f>
        <v>0</v>
      </c>
      <c r="DJ247" s="19">
        <f>INDEX('Team forecast'!$M$3:$AU$22,MATCH($B247,'Team forecast'!$B$3:$B$22,0),MATCH(DJ$1,'Team forecast'!$M$2:$AU$2,0))</f>
        <v>0</v>
      </c>
      <c r="DK247" s="5">
        <f t="shared" si="268"/>
        <v>7000</v>
      </c>
      <c r="DL247" s="5">
        <f>INDEX('Team forecast'!$M$3:$AU$22,MATCH($B247,'Team forecast'!$B$3:$B$22,0),MATCH(DL$1,'Team forecast'!$M$2:$AU$2,0))*IF($Y247&gt;0,25000,0)</f>
        <v>0</v>
      </c>
      <c r="DM247" s="5">
        <f>INDEX('Team forecast'!$M$3:$AU$22,MATCH($B247,'Team forecast'!$B$3:$B$22,0),MATCH(DM$1,'Team forecast'!$M$2:$AU$2,0))*IF($Y247&gt;0,5000,0)</f>
        <v>0</v>
      </c>
      <c r="DN247" s="5">
        <f>INDEX('Team forecast'!$M$3:$AU$22,MATCH($B247,'Team forecast'!$B$3:$B$22,0),MATCH(DN$1,'Team forecast'!$M$2:$AU$2,0))*IF($Y247&gt;0,-15000,0)</f>
        <v>0</v>
      </c>
      <c r="DO247" s="5">
        <f t="shared" si="269"/>
        <v>0</v>
      </c>
      <c r="DP247" s="5">
        <f t="shared" si="270"/>
        <v>0</v>
      </c>
      <c r="DQ247" s="5">
        <f t="shared" si="271"/>
        <v>0</v>
      </c>
      <c r="DR247" s="5">
        <f t="shared" si="272"/>
        <v>0</v>
      </c>
      <c r="DS247" s="5">
        <f t="shared" si="273"/>
        <v>0</v>
      </c>
      <c r="DT247" s="5">
        <f t="shared" si="274"/>
        <v>-2600</v>
      </c>
      <c r="DU247" s="5">
        <f t="shared" si="275"/>
        <v>0</v>
      </c>
      <c r="DV247" s="5">
        <f t="shared" si="276"/>
        <v>0</v>
      </c>
      <c r="DW247" s="5">
        <f t="shared" si="277"/>
        <v>0</v>
      </c>
      <c r="DX247" s="5">
        <f>IFERROR(SUM(DL247:DW247),0)*((Cockpit!$C$3)^5)</f>
        <v>-436.98199999999986</v>
      </c>
      <c r="DY247" s="5">
        <f t="shared" si="278"/>
        <v>63253.457999999999</v>
      </c>
      <c r="DZ247" s="5" t="str">
        <f>IF(ISERROR(MATCH(A247,'Current squad'!B:B,0)),"No","Yes")</f>
        <v>No</v>
      </c>
      <c r="EA247" s="5" cm="1">
        <f t="array" ref="EA247">IFERROR(_xlfn.IFS(DZ247="Yes",0,DZ247="No",H247*1%),999999)</f>
        <v>45930</v>
      </c>
      <c r="EB247" s="5">
        <f t="shared" si="220"/>
        <v>4638930</v>
      </c>
      <c r="EC247" s="5">
        <f t="shared" si="279"/>
        <v>17323.457999999999</v>
      </c>
      <c r="ED247" s="1">
        <f t="shared" si="221"/>
        <v>3.7717086871325929E-3</v>
      </c>
      <c r="EE247" s="5">
        <f>RANK(EC247,$EC$2:$EC$572)+COUNTIF($EC$2:EC247,EC247)-1</f>
        <v>28</v>
      </c>
      <c r="EF247" s="4">
        <f>RANK(ED247,$ED$2:$ED$572)+COUNTIF($ED$2:ED247,ED247)-1</f>
        <v>21</v>
      </c>
    </row>
    <row r="248" spans="1:136" x14ac:dyDescent="0.3">
      <c r="A248" t="str">
        <f>IF(Holdet.dk!A248&lt;&gt;"",Holdet.dk!A248,"")</f>
        <v>Tanguy Ndombele</v>
      </c>
      <c r="B248" t="str">
        <f>INDEX(Holdet.dk!B:B,MATCH($A248,Holdet.dk!$A:$A,0))</f>
        <v>Tottenham</v>
      </c>
      <c r="C248" t="str">
        <f>INDEX(Holdet.dk!C:C,MATCH($A248,Holdet.dk!$A:$A,0))</f>
        <v>Midfield</v>
      </c>
      <c r="D248" t="str">
        <f>INDEX(Holdet.dk!D:D,MATCH($A248,Holdet.dk!$A:$A,0))</f>
        <v>4.391.000</v>
      </c>
      <c r="E248" s="1">
        <f>IFERROR(_xlfn.NUMBERVALUE(INDEX(Holdet.dk!$E:$E,MATCH($A248,Holdet.dk!$A:$A,0)),","),0)</f>
        <v>6.0999999999999999E-2</v>
      </c>
      <c r="F248" t="str">
        <f>IF(INDEX(Lookup!H:H,MATCH('Master data'!A248,Lookup!G:G,0))=0,A248,INDEX(Lookup!H:H,MATCH('Master data'!A248,Lookup!G:G,0)))</f>
        <v>Tanguy Ndombele</v>
      </c>
      <c r="G248" t="str">
        <f>IFERROR(INDEX(Lookup!B:B,MATCH(INDEX(Rotowire!C:C,MATCH(F248,Rotowire!A:A,0)),Lookup!D:D,0)),"")</f>
        <v/>
      </c>
      <c r="H248" s="5">
        <f t="shared" si="212"/>
        <v>4391000</v>
      </c>
      <c r="I248" s="19">
        <f>IFERROR(INDEX('Team forecast'!$G$3:$I$22,MATCH($B248,'Team forecast'!$B$3:$B$22,0),MATCH(I$1,'Team forecast'!$G$2:$I$2,0)),0)</f>
        <v>0.81751824817518248</v>
      </c>
      <c r="J248" s="19">
        <f>IFERROR(INDEX('Team forecast'!$G$3:$I$22,MATCH($B248,'Team forecast'!$B$3:$B$22,0),MATCH(J$1,'Team forecast'!$G$2:$I$2,0)),0)</f>
        <v>1.0388888888888888</v>
      </c>
      <c r="K248" s="19">
        <f>IFERROR(INDEX('Team forecast'!$G$3:$I$22,MATCH($B248,'Team forecast'!$B$3:$B$22,0),MATCH(K$1,'Team forecast'!$G$2:$I$2,0)),0)</f>
        <v>1.0274910787675426</v>
      </c>
      <c r="L248">
        <f>SUMIFS(Rotowire!E:E,Rotowire!$A:$A,'Master data'!$F248)</f>
        <v>0</v>
      </c>
      <c r="M248" s="2">
        <f>SUMIFS(Rotowire!F:F,Rotowire!$A:$A,'Master data'!$F248)*I248</f>
        <v>0</v>
      </c>
      <c r="N248" s="2">
        <f>SUMIFS(Rotowire!G:G,Rotowire!$A:$A,'Master data'!$F248)*I248</f>
        <v>0</v>
      </c>
      <c r="O248" s="2">
        <f>SUMIFS(Rotowire!I:I,Rotowire!$A:$A,'Master data'!$F248)*I248</f>
        <v>0</v>
      </c>
      <c r="P248" s="2">
        <f>SUMIFS(Rotowire!W:W,Rotowire!$A:$A,'Master data'!$F248)*K248</f>
        <v>0</v>
      </c>
      <c r="Q248" s="2">
        <f>SUMIFS(Rotowire!Y:Y,Rotowire!$A:$A,'Master data'!$F248)*J248</f>
        <v>0</v>
      </c>
      <c r="R248" s="2">
        <f>SUMIFS(Rotowire!AB:AB,Rotowire!$A:$A,'Master data'!$F248)</f>
        <v>0</v>
      </c>
      <c r="S248" s="2">
        <f>SUMIFS(Rotowire!AC:AC,Rotowire!$A:$A,'Master data'!$F248)</f>
        <v>0</v>
      </c>
      <c r="T248" s="2">
        <f>INDEX('Team forecast'!D$3:D$22,MATCH($B248,'Team forecast'!$B$3:$B$22,0))</f>
        <v>1.1200000000000001</v>
      </c>
      <c r="U248" s="2">
        <f>INDEX('Team forecast'!E$3:E$22,MATCH($B248,'Team forecast'!$B$3:$B$22,0))</f>
        <v>1.87</v>
      </c>
      <c r="V248" s="2">
        <f>INDEX('Team forecast'!J$3:J$22,MATCH($B248,'Team forecast'!$B$3:$B$22,0))</f>
        <v>0.22459999999999999</v>
      </c>
      <c r="W248" s="2">
        <f>INDEX('Team forecast'!K$3:K$22,MATCH($B248,'Team forecast'!$B$3:$B$22,0))</f>
        <v>0.23169999999999999</v>
      </c>
      <c r="X248" s="2">
        <f>INDEX('Team forecast'!L$3:L$22,MATCH($B248,'Team forecast'!$B$3:$B$22,0))</f>
        <v>0.54369999999999996</v>
      </c>
      <c r="Y248" s="5">
        <f t="shared" si="213"/>
        <v>-5000</v>
      </c>
      <c r="Z248" s="5">
        <f t="shared" si="214"/>
        <v>0</v>
      </c>
      <c r="AA248" s="5">
        <f t="shared" si="215"/>
        <v>0</v>
      </c>
      <c r="AB248" s="5">
        <f t="shared" si="216"/>
        <v>0</v>
      </c>
      <c r="AC248" s="5">
        <f t="shared" si="217"/>
        <v>0</v>
      </c>
      <c r="AD248" s="5">
        <f t="shared" si="222"/>
        <v>0</v>
      </c>
      <c r="AE248" s="5">
        <f t="shared" si="223"/>
        <v>0</v>
      </c>
      <c r="AF248" s="5">
        <f t="shared" si="218"/>
        <v>0</v>
      </c>
      <c r="AG248" s="5">
        <f t="shared" si="219"/>
        <v>0</v>
      </c>
      <c r="AH248" s="5">
        <f t="shared" si="224"/>
        <v>0</v>
      </c>
      <c r="AI248" s="5">
        <f t="shared" si="225"/>
        <v>0</v>
      </c>
      <c r="AJ248" s="5">
        <f t="shared" si="226"/>
        <v>0</v>
      </c>
      <c r="AK248" s="5">
        <f t="shared" si="227"/>
        <v>0</v>
      </c>
      <c r="AL248" s="5">
        <f>IFERROR(SUM(Y248:AK248),-5000)*((Cockpit!$C$3)^0)</f>
        <v>-5000</v>
      </c>
      <c r="AM248" s="19">
        <f>INDEX('Team forecast'!$M$3:$AU$22,MATCH($B248,'Team forecast'!$B$3:$B$22,0),MATCH(AM$1,'Team forecast'!$M$2:$AU$2,0))</f>
        <v>0</v>
      </c>
      <c r="AN248" s="19">
        <f>INDEX('Team forecast'!$M$3:$AU$22,MATCH($B248,'Team forecast'!$B$3:$B$22,0),MATCH(AN$1,'Team forecast'!$M$2:$AU$2,0))</f>
        <v>0</v>
      </c>
      <c r="AO248" s="19">
        <f>INDEX('Team forecast'!$M$3:$AU$22,MATCH($B248,'Team forecast'!$B$3:$B$22,0),MATCH(AO$1,'Team forecast'!$M$2:$AU$2,0))</f>
        <v>0</v>
      </c>
      <c r="AP248" s="19">
        <f>INDEX('Team forecast'!$M$3:$AU$22,MATCH($B248,'Team forecast'!$B$3:$B$22,0),MATCH(AP$1,'Team forecast'!$M$2:$AU$2,0))</f>
        <v>0</v>
      </c>
      <c r="AQ248" s="5">
        <f t="shared" si="228"/>
        <v>-5000</v>
      </c>
      <c r="AR248" s="5">
        <f>INDEX('Team forecast'!$M$3:$AU$22,MATCH($B248,'Team forecast'!$B$3:$B$22,0),MATCH(AR$1,'Team forecast'!$M$2:$AU$2,0))*IF($Y248&gt;0,25000,0)</f>
        <v>0</v>
      </c>
      <c r="AS248" s="5">
        <f>INDEX('Team forecast'!$M$3:$AU$22,MATCH($B248,'Team forecast'!$B$3:$B$22,0),MATCH(AS$1,'Team forecast'!$M$2:$AU$2,0))*IF($Y248&gt;0,5000,0)</f>
        <v>0</v>
      </c>
      <c r="AT248" s="5">
        <f>INDEX('Team forecast'!$M$3:$AU$22,MATCH($B248,'Team forecast'!$B$3:$B$22,0),MATCH(AT$1,'Team forecast'!$M$2:$AU$2,0))*IF($Y248&gt;0,-15000,0)</f>
        <v>0</v>
      </c>
      <c r="AU248" s="5">
        <f t="shared" si="229"/>
        <v>0</v>
      </c>
      <c r="AV248" s="5">
        <f t="shared" si="230"/>
        <v>0</v>
      </c>
      <c r="AW248" s="5">
        <f t="shared" si="231"/>
        <v>0</v>
      </c>
      <c r="AX248" s="5">
        <f t="shared" si="232"/>
        <v>0</v>
      </c>
      <c r="AY248" s="5">
        <f t="shared" si="233"/>
        <v>0</v>
      </c>
      <c r="AZ248" s="5">
        <f t="shared" si="234"/>
        <v>0</v>
      </c>
      <c r="BA248" s="5">
        <f t="shared" si="235"/>
        <v>0</v>
      </c>
      <c r="BB248" s="5">
        <f t="shared" si="236"/>
        <v>0</v>
      </c>
      <c r="BC248" s="5">
        <f t="shared" si="237"/>
        <v>0</v>
      </c>
      <c r="BD248" s="5">
        <f>IFERROR(SUM(AR248:BC248),0)*((Cockpit!$C$3)^1)</f>
        <v>0</v>
      </c>
      <c r="BE248" s="19">
        <f>INDEX('Team forecast'!$M$3:$AU$22,MATCH($B248,'Team forecast'!$B$3:$B$22,0),MATCH(BE$1,'Team forecast'!$M$2:$AU$2,0))</f>
        <v>0</v>
      </c>
      <c r="BF248" s="19">
        <f>INDEX('Team forecast'!$M$3:$AU$22,MATCH($B248,'Team forecast'!$B$3:$B$22,0),MATCH(BF$1,'Team forecast'!$M$2:$AU$2,0))</f>
        <v>0</v>
      </c>
      <c r="BG248" s="19">
        <f>INDEX('Team forecast'!$M$3:$AU$22,MATCH($B248,'Team forecast'!$B$3:$B$22,0),MATCH(BG$1,'Team forecast'!$M$2:$AU$2,0))</f>
        <v>0</v>
      </c>
      <c r="BH248" s="19">
        <f>INDEX('Team forecast'!$M$3:$AU$22,MATCH($B248,'Team forecast'!$B$3:$B$22,0),MATCH(BH$1,'Team forecast'!$M$2:$AU$2,0))</f>
        <v>0</v>
      </c>
      <c r="BI248" s="5">
        <f t="shared" si="238"/>
        <v>-5000</v>
      </c>
      <c r="BJ248" s="5">
        <f>INDEX('Team forecast'!$M$3:$AU$22,MATCH($B248,'Team forecast'!$B$3:$B$22,0),MATCH(BJ$1,'Team forecast'!$M$2:$AU$2,0))*IF($Y248&gt;0,25000,0)</f>
        <v>0</v>
      </c>
      <c r="BK248" s="5">
        <f>INDEX('Team forecast'!$M$3:$AU$22,MATCH($B248,'Team forecast'!$B$3:$B$22,0),MATCH(BK$1,'Team forecast'!$M$2:$AU$2,0))*IF($Y248&gt;0,5000,0)</f>
        <v>0</v>
      </c>
      <c r="BL248" s="5">
        <f>INDEX('Team forecast'!$M$3:$AU$22,MATCH($B248,'Team forecast'!$B$3:$B$22,0),MATCH(BL$1,'Team forecast'!$M$2:$AU$2,0))*IF($Y248&gt;0,-15000,0)</f>
        <v>0</v>
      </c>
      <c r="BM248" s="5">
        <f t="shared" si="239"/>
        <v>0</v>
      </c>
      <c r="BN248" s="5">
        <f t="shared" si="240"/>
        <v>0</v>
      </c>
      <c r="BO248" s="5">
        <f t="shared" si="241"/>
        <v>0</v>
      </c>
      <c r="BP248" s="5">
        <f t="shared" si="242"/>
        <v>0</v>
      </c>
      <c r="BQ248" s="5">
        <f t="shared" si="243"/>
        <v>0</v>
      </c>
      <c r="BR248" s="5">
        <f t="shared" si="244"/>
        <v>0</v>
      </c>
      <c r="BS248" s="5">
        <f t="shared" si="245"/>
        <v>0</v>
      </c>
      <c r="BT248" s="5">
        <f t="shared" si="246"/>
        <v>0</v>
      </c>
      <c r="BU248" s="5">
        <f t="shared" si="247"/>
        <v>0</v>
      </c>
      <c r="BV248" s="5">
        <f>IFERROR(SUM(BJ248:BU248),0)*((Cockpit!$C$3)^2)</f>
        <v>0</v>
      </c>
      <c r="BW248" s="19">
        <f>INDEX('Team forecast'!$M$3:$AU$22,MATCH($B248,'Team forecast'!$B$3:$B$22,0),MATCH(BW$1,'Team forecast'!$M$2:$AU$2,0))</f>
        <v>0</v>
      </c>
      <c r="BX248" s="19">
        <f>INDEX('Team forecast'!$M$3:$AU$22,MATCH($B248,'Team forecast'!$B$3:$B$22,0),MATCH(BX$1,'Team forecast'!$M$2:$AU$2,0))</f>
        <v>0</v>
      </c>
      <c r="BY248" s="19">
        <f>INDEX('Team forecast'!$M$3:$AU$22,MATCH($B248,'Team forecast'!$B$3:$B$22,0),MATCH(BY$1,'Team forecast'!$M$2:$AU$2,0))</f>
        <v>0</v>
      </c>
      <c r="BZ248" s="19">
        <f>INDEX('Team forecast'!$M$3:$AU$22,MATCH($B248,'Team forecast'!$B$3:$B$22,0),MATCH(BZ$1,'Team forecast'!$M$2:$AU$2,0))</f>
        <v>0</v>
      </c>
      <c r="CA248" s="5">
        <f t="shared" si="248"/>
        <v>-5000</v>
      </c>
      <c r="CB248" s="5">
        <f>INDEX('Team forecast'!$M$3:$AU$22,MATCH($B248,'Team forecast'!$B$3:$B$22,0),MATCH(CB$1,'Team forecast'!$M$2:$AU$2,0))*IF($Y248&gt;0,25000,0)</f>
        <v>0</v>
      </c>
      <c r="CC248" s="5">
        <f>INDEX('Team forecast'!$M$3:$AU$22,MATCH($B248,'Team forecast'!$B$3:$B$22,0),MATCH(CC$1,'Team forecast'!$M$2:$AU$2,0))*IF($Y248&gt;0,5000,0)</f>
        <v>0</v>
      </c>
      <c r="CD248" s="5">
        <f>INDEX('Team forecast'!$M$3:$AU$22,MATCH($B248,'Team forecast'!$B$3:$B$22,0),MATCH(CD$1,'Team forecast'!$M$2:$AU$2,0))*IF($Y248&gt;0,-15000,0)</f>
        <v>0</v>
      </c>
      <c r="CE248" s="5">
        <f t="shared" si="249"/>
        <v>0</v>
      </c>
      <c r="CF248" s="5">
        <f t="shared" si="250"/>
        <v>0</v>
      </c>
      <c r="CG248" s="5">
        <f t="shared" si="251"/>
        <v>0</v>
      </c>
      <c r="CH248" s="5">
        <f t="shared" si="252"/>
        <v>0</v>
      </c>
      <c r="CI248" s="5">
        <f t="shared" si="253"/>
        <v>0</v>
      </c>
      <c r="CJ248" s="5">
        <f t="shared" si="254"/>
        <v>0</v>
      </c>
      <c r="CK248" s="5">
        <f t="shared" si="255"/>
        <v>0</v>
      </c>
      <c r="CL248" s="5">
        <f t="shared" si="256"/>
        <v>0</v>
      </c>
      <c r="CM248" s="5">
        <f t="shared" si="257"/>
        <v>0</v>
      </c>
      <c r="CN248" s="5">
        <f>IFERROR(SUM(CB248:CM248),0)*((Cockpit!$C$3)^3)</f>
        <v>0</v>
      </c>
      <c r="CO248" s="19">
        <f>INDEX('Team forecast'!$M$3:$AU$22,MATCH($B248,'Team forecast'!$B$3:$B$22,0),MATCH(CO$1,'Team forecast'!$M$2:$AU$2,0))</f>
        <v>0</v>
      </c>
      <c r="CP248" s="19">
        <f>INDEX('Team forecast'!$M$3:$AU$22,MATCH($B248,'Team forecast'!$B$3:$B$22,0),MATCH(CP$1,'Team forecast'!$M$2:$AU$2,0))</f>
        <v>0</v>
      </c>
      <c r="CQ248" s="19">
        <f>INDEX('Team forecast'!$M$3:$AU$22,MATCH($B248,'Team forecast'!$B$3:$B$22,0),MATCH(CQ$1,'Team forecast'!$M$2:$AU$2,0))</f>
        <v>0</v>
      </c>
      <c r="CR248" s="19">
        <f>INDEX('Team forecast'!$M$3:$AU$22,MATCH($B248,'Team forecast'!$B$3:$B$22,0),MATCH(CR$1,'Team forecast'!$M$2:$AU$2,0))</f>
        <v>0</v>
      </c>
      <c r="CS248" s="5">
        <f t="shared" si="258"/>
        <v>-5000</v>
      </c>
      <c r="CT248" s="5">
        <f>INDEX('Team forecast'!$M$3:$AU$22,MATCH($B248,'Team forecast'!$B$3:$B$22,0),MATCH(CT$1,'Team forecast'!$M$2:$AU$2,0))*IF($Y248&gt;0,25000,0)</f>
        <v>0</v>
      </c>
      <c r="CU248" s="5">
        <f>INDEX('Team forecast'!$M$3:$AU$22,MATCH($B248,'Team forecast'!$B$3:$B$22,0),MATCH(CU$1,'Team forecast'!$M$2:$AU$2,0))*IF($Y248&gt;0,5000,0)</f>
        <v>0</v>
      </c>
      <c r="CV248" s="5">
        <f>INDEX('Team forecast'!$M$3:$AU$22,MATCH($B248,'Team forecast'!$B$3:$B$22,0),MATCH(CV$1,'Team forecast'!$M$2:$AU$2,0))*IF($Y248&gt;0,-15000,0)</f>
        <v>0</v>
      </c>
      <c r="CW248" s="5">
        <f t="shared" si="259"/>
        <v>0</v>
      </c>
      <c r="CX248" s="5">
        <f t="shared" si="260"/>
        <v>0</v>
      </c>
      <c r="CY248" s="5">
        <f t="shared" si="261"/>
        <v>0</v>
      </c>
      <c r="CZ248" s="5">
        <f t="shared" si="262"/>
        <v>0</v>
      </c>
      <c r="DA248" s="5">
        <f t="shared" si="263"/>
        <v>0</v>
      </c>
      <c r="DB248" s="5">
        <f t="shared" si="264"/>
        <v>0</v>
      </c>
      <c r="DC248" s="5">
        <f t="shared" si="265"/>
        <v>0</v>
      </c>
      <c r="DD248" s="5">
        <f t="shared" si="266"/>
        <v>0</v>
      </c>
      <c r="DE248" s="5">
        <f t="shared" si="267"/>
        <v>0</v>
      </c>
      <c r="DF248" s="5">
        <f>IFERROR(SUM(CT248:DE248),0)*((Cockpit!$C$3)^4)</f>
        <v>0</v>
      </c>
      <c r="DG248" s="19">
        <f>INDEX('Team forecast'!$M$3:$AU$22,MATCH($B248,'Team forecast'!$B$3:$B$22,0),MATCH(DG$1,'Team forecast'!$M$2:$AU$2,0))</f>
        <v>0</v>
      </c>
      <c r="DH248" s="19">
        <f>INDEX('Team forecast'!$M$3:$AU$22,MATCH($B248,'Team forecast'!$B$3:$B$22,0),MATCH(DH$1,'Team forecast'!$M$2:$AU$2,0))</f>
        <v>0</v>
      </c>
      <c r="DI248" s="19">
        <f>INDEX('Team forecast'!$M$3:$AU$22,MATCH($B248,'Team forecast'!$B$3:$B$22,0),MATCH(DI$1,'Team forecast'!$M$2:$AU$2,0))</f>
        <v>0</v>
      </c>
      <c r="DJ248" s="19">
        <f>INDEX('Team forecast'!$M$3:$AU$22,MATCH($B248,'Team forecast'!$B$3:$B$22,0),MATCH(DJ$1,'Team forecast'!$M$2:$AU$2,0))</f>
        <v>0</v>
      </c>
      <c r="DK248" s="5">
        <f t="shared" si="268"/>
        <v>-5000</v>
      </c>
      <c r="DL248" s="5">
        <f>INDEX('Team forecast'!$M$3:$AU$22,MATCH($B248,'Team forecast'!$B$3:$B$22,0),MATCH(DL$1,'Team forecast'!$M$2:$AU$2,0))*IF($Y248&gt;0,25000,0)</f>
        <v>0</v>
      </c>
      <c r="DM248" s="5">
        <f>INDEX('Team forecast'!$M$3:$AU$22,MATCH($B248,'Team forecast'!$B$3:$B$22,0),MATCH(DM$1,'Team forecast'!$M$2:$AU$2,0))*IF($Y248&gt;0,5000,0)</f>
        <v>0</v>
      </c>
      <c r="DN248" s="5">
        <f>INDEX('Team forecast'!$M$3:$AU$22,MATCH($B248,'Team forecast'!$B$3:$B$22,0),MATCH(DN$1,'Team forecast'!$M$2:$AU$2,0))*IF($Y248&gt;0,-15000,0)</f>
        <v>0</v>
      </c>
      <c r="DO248" s="5">
        <f t="shared" si="269"/>
        <v>0</v>
      </c>
      <c r="DP248" s="5">
        <f t="shared" si="270"/>
        <v>0</v>
      </c>
      <c r="DQ248" s="5">
        <f t="shared" si="271"/>
        <v>0</v>
      </c>
      <c r="DR248" s="5">
        <f t="shared" si="272"/>
        <v>0</v>
      </c>
      <c r="DS248" s="5">
        <f t="shared" si="273"/>
        <v>0</v>
      </c>
      <c r="DT248" s="5">
        <f t="shared" si="274"/>
        <v>0</v>
      </c>
      <c r="DU248" s="5">
        <f t="shared" si="275"/>
        <v>0</v>
      </c>
      <c r="DV248" s="5">
        <f t="shared" si="276"/>
        <v>0</v>
      </c>
      <c r="DW248" s="5">
        <f t="shared" si="277"/>
        <v>0</v>
      </c>
      <c r="DX248" s="5">
        <f>IFERROR(SUM(DL248:DW248),0)*((Cockpit!$C$3)^5)</f>
        <v>0</v>
      </c>
      <c r="DY248" s="5">
        <f t="shared" si="278"/>
        <v>-5000</v>
      </c>
      <c r="DZ248" s="5" t="str">
        <f>IF(ISERROR(MATCH(A248,'Current squad'!B:B,0)),"No","Yes")</f>
        <v>No</v>
      </c>
      <c r="EA248" s="5" cm="1">
        <f t="array" ref="EA248">IFERROR(_xlfn.IFS(DZ248="Yes",0,DZ248="No",H248*1%),999999)</f>
        <v>43910</v>
      </c>
      <c r="EB248" s="5">
        <f t="shared" si="220"/>
        <v>4434910</v>
      </c>
      <c r="EC248" s="5">
        <f t="shared" si="279"/>
        <v>-48910</v>
      </c>
      <c r="ED248" s="1">
        <f t="shared" si="221"/>
        <v>-1.113869278068777E-2</v>
      </c>
      <c r="EE248" s="5">
        <f>RANK(EC248,$EC$2:$EC$572)+COUNTIF($EC$2:EC248,EC248)-1</f>
        <v>484</v>
      </c>
      <c r="EF248" s="4">
        <f>RANK(ED248,$ED$2:$ED$572)+COUNTIF($ED$2:ED248,ED248)-1</f>
        <v>262</v>
      </c>
    </row>
    <row r="249" spans="1:136" x14ac:dyDescent="0.3">
      <c r="A249" t="str">
        <f>IF(Holdet.dk!A249&lt;&gt;"",Holdet.dk!A249,"")</f>
        <v>Ademola Lookman</v>
      </c>
      <c r="B249" t="str">
        <f>INDEX(Holdet.dk!B:B,MATCH($A249,Holdet.dk!$A:$A,0))</f>
        <v>Fulham</v>
      </c>
      <c r="C249" t="str">
        <f>INDEX(Holdet.dk!C:C,MATCH($A249,Holdet.dk!$A:$A,0))</f>
        <v>Striker</v>
      </c>
      <c r="D249" t="str">
        <f>INDEX(Holdet.dk!D:D,MATCH($A249,Holdet.dk!$A:$A,0))</f>
        <v>3.877.000</v>
      </c>
      <c r="E249" s="1">
        <f>IFERROR(_xlfn.NUMBERVALUE(INDEX(Holdet.dk!$E:$E,MATCH($A249,Holdet.dk!$A:$A,0)),","),0)</f>
        <v>9.0000000000000011E-3</v>
      </c>
      <c r="F249" t="str">
        <f>IF(INDEX(Lookup!H:H,MATCH('Master data'!A249,Lookup!G:G,0))=0,A249,INDEX(Lookup!H:H,MATCH('Master data'!A249,Lookup!G:G,0)))</f>
        <v>Ademola Lookman</v>
      </c>
      <c r="G249" t="str">
        <f>IFERROR(INDEX(Lookup!B:B,MATCH(INDEX(Rotowire!C:C,MATCH(F249,Rotowire!A:A,0)),Lookup!D:D,0)),"")</f>
        <v>Newcastle</v>
      </c>
      <c r="H249" s="5">
        <f t="shared" si="212"/>
        <v>3877000</v>
      </c>
      <c r="I249" s="19">
        <f>IFERROR(INDEX('Team forecast'!$G$3:$I$22,MATCH($B249,'Team forecast'!$B$3:$B$22,0),MATCH(I$1,'Team forecast'!$G$2:$I$2,0)),0)</f>
        <v>0.79881656804733725</v>
      </c>
      <c r="J249" s="19">
        <f>IFERROR(INDEX('Team forecast'!$G$3:$I$22,MATCH($B249,'Team forecast'!$B$3:$B$22,0),MATCH(J$1,'Team forecast'!$G$2:$I$2,0)),0)</f>
        <v>0.8913043478260867</v>
      </c>
      <c r="K249" s="19">
        <f>IFERROR(INDEX('Team forecast'!$G$3:$I$22,MATCH($B249,'Team forecast'!$B$3:$B$22,0),MATCH(K$1,'Team forecast'!$G$2:$I$2,0)),0)</f>
        <v>1.1691703107234377</v>
      </c>
      <c r="L249">
        <f>SUMIFS(Rotowire!E:E,Rotowire!$A:$A,'Master data'!$F249)</f>
        <v>95</v>
      </c>
      <c r="M249" s="2">
        <f>SUMIFS(Rotowire!F:F,Rotowire!$A:$A,'Master data'!$F249)*I249</f>
        <v>0.30355029585798815</v>
      </c>
      <c r="N249" s="2">
        <f>SUMIFS(Rotowire!G:G,Rotowire!$A:$A,'Master data'!$F249)*I249</f>
        <v>0.1677514792899408</v>
      </c>
      <c r="O249" s="2">
        <f>SUMIFS(Rotowire!I:I,Rotowire!$A:$A,'Master data'!$F249)*I249</f>
        <v>0.67100591715976321</v>
      </c>
      <c r="P249" s="2">
        <f>SUMIFS(Rotowire!W:W,Rotowire!$A:$A,'Master data'!$F249)*K249</f>
        <v>0.29229257768085942</v>
      </c>
      <c r="Q249" s="2">
        <f>SUMIFS(Rotowire!Y:Y,Rotowire!$A:$A,'Master data'!$F249)*J249</f>
        <v>0</v>
      </c>
      <c r="R249" s="2">
        <f>SUMIFS(Rotowire!AB:AB,Rotowire!$A:$A,'Master data'!$F249)</f>
        <v>0.15</v>
      </c>
      <c r="S249" s="2">
        <f>SUMIFS(Rotowire!AC:AC,Rotowire!$A:$A,'Master data'!$F249)</f>
        <v>0</v>
      </c>
      <c r="T249" s="2">
        <f>INDEX('Team forecast'!D$3:D$22,MATCH($B249,'Team forecast'!$B$3:$B$22,0))</f>
        <v>1.35</v>
      </c>
      <c r="U249" s="2">
        <f>INDEX('Team forecast'!E$3:E$22,MATCH($B249,'Team forecast'!$B$3:$B$22,0))</f>
        <v>1.23</v>
      </c>
      <c r="V249" s="2">
        <f>INDEX('Team forecast'!J$3:J$22,MATCH($B249,'Team forecast'!$B$3:$B$22,0))</f>
        <v>0.39200000000000002</v>
      </c>
      <c r="W249" s="2">
        <f>INDEX('Team forecast'!K$3:K$22,MATCH($B249,'Team forecast'!$B$3:$B$22,0))</f>
        <v>0.2712</v>
      </c>
      <c r="X249" s="2">
        <f>INDEX('Team forecast'!L$3:L$22,MATCH($B249,'Team forecast'!$B$3:$B$22,0))</f>
        <v>0.33679999999999999</v>
      </c>
      <c r="Y249" s="5">
        <f t="shared" si="213"/>
        <v>7000</v>
      </c>
      <c r="Z249" s="5">
        <f t="shared" si="214"/>
        <v>9800</v>
      </c>
      <c r="AA249" s="5">
        <f t="shared" si="215"/>
        <v>1356</v>
      </c>
      <c r="AB249" s="5">
        <f t="shared" si="216"/>
        <v>-5052</v>
      </c>
      <c r="AC249" s="5">
        <f t="shared" si="217"/>
        <v>30355.029585798817</v>
      </c>
      <c r="AD249" s="5">
        <f t="shared" si="222"/>
        <v>8387.5739644970399</v>
      </c>
      <c r="AE249" s="5">
        <f t="shared" si="223"/>
        <v>6710.0591715976325</v>
      </c>
      <c r="AF249" s="5">
        <f t="shared" si="218"/>
        <v>0</v>
      </c>
      <c r="AG249" s="5">
        <f t="shared" si="219"/>
        <v>0</v>
      </c>
      <c r="AH249" s="5">
        <f t="shared" si="224"/>
        <v>-3000</v>
      </c>
      <c r="AI249" s="5">
        <f t="shared" si="225"/>
        <v>0</v>
      </c>
      <c r="AJ249" s="5">
        <f t="shared" si="226"/>
        <v>13500</v>
      </c>
      <c r="AK249" s="5">
        <f t="shared" si="227"/>
        <v>-9840</v>
      </c>
      <c r="AL249" s="5">
        <f>IFERROR(SUM(Y249:AK249),-5000)*((Cockpit!$C$3)^0)</f>
        <v>59216.662721893488</v>
      </c>
      <c r="AM249" s="19">
        <f>INDEX('Team forecast'!$M$3:$AU$22,MATCH($B249,'Team forecast'!$B$3:$B$22,0),MATCH(AM$1,'Team forecast'!$M$2:$AU$2,0))</f>
        <v>0</v>
      </c>
      <c r="AN249" s="19">
        <f>INDEX('Team forecast'!$M$3:$AU$22,MATCH($B249,'Team forecast'!$B$3:$B$22,0),MATCH(AN$1,'Team forecast'!$M$2:$AU$2,0))</f>
        <v>0</v>
      </c>
      <c r="AO249" s="19">
        <f>INDEX('Team forecast'!$M$3:$AU$22,MATCH($B249,'Team forecast'!$B$3:$B$22,0),MATCH(AO$1,'Team forecast'!$M$2:$AU$2,0))</f>
        <v>0</v>
      </c>
      <c r="AP249" s="19">
        <f>INDEX('Team forecast'!$M$3:$AU$22,MATCH($B249,'Team forecast'!$B$3:$B$22,0),MATCH(AP$1,'Team forecast'!$M$2:$AU$2,0))</f>
        <v>0</v>
      </c>
      <c r="AQ249" s="5">
        <f t="shared" si="228"/>
        <v>7000</v>
      </c>
      <c r="AR249" s="5">
        <f>INDEX('Team forecast'!$M$3:$AU$22,MATCH($B249,'Team forecast'!$B$3:$B$22,0),MATCH(AR$1,'Team forecast'!$M$2:$AU$2,0))*IF($Y249&gt;0,25000,0)</f>
        <v>0</v>
      </c>
      <c r="AS249" s="5">
        <f>INDEX('Team forecast'!$M$3:$AU$22,MATCH($B249,'Team forecast'!$B$3:$B$22,0),MATCH(AS$1,'Team forecast'!$M$2:$AU$2,0))*IF($Y249&gt;0,5000,0)</f>
        <v>0</v>
      </c>
      <c r="AT249" s="5">
        <f>INDEX('Team forecast'!$M$3:$AU$22,MATCH($B249,'Team forecast'!$B$3:$B$22,0),MATCH(AT$1,'Team forecast'!$M$2:$AU$2,0))*IF($Y249&gt;0,-15000,0)</f>
        <v>0</v>
      </c>
      <c r="AU249" s="5">
        <f t="shared" si="229"/>
        <v>0</v>
      </c>
      <c r="AV249" s="5">
        <f t="shared" si="230"/>
        <v>0</v>
      </c>
      <c r="AW249" s="5">
        <f t="shared" si="231"/>
        <v>0</v>
      </c>
      <c r="AX249" s="5">
        <f t="shared" si="232"/>
        <v>0</v>
      </c>
      <c r="AY249" s="5">
        <f t="shared" si="233"/>
        <v>0</v>
      </c>
      <c r="AZ249" s="5">
        <f t="shared" si="234"/>
        <v>-3000</v>
      </c>
      <c r="BA249" s="5">
        <f t="shared" si="235"/>
        <v>0</v>
      </c>
      <c r="BB249" s="5">
        <f t="shared" si="236"/>
        <v>0</v>
      </c>
      <c r="BC249" s="5">
        <f t="shared" si="237"/>
        <v>0</v>
      </c>
      <c r="BD249" s="5">
        <f>IFERROR(SUM(AR249:BC249),0)*((Cockpit!$C$3)^1)</f>
        <v>-2100</v>
      </c>
      <c r="BE249" s="19">
        <f>INDEX('Team forecast'!$M$3:$AU$22,MATCH($B249,'Team forecast'!$B$3:$B$22,0),MATCH(BE$1,'Team forecast'!$M$2:$AU$2,0))</f>
        <v>0</v>
      </c>
      <c r="BF249" s="19">
        <f>INDEX('Team forecast'!$M$3:$AU$22,MATCH($B249,'Team forecast'!$B$3:$B$22,0),MATCH(BF$1,'Team forecast'!$M$2:$AU$2,0))</f>
        <v>0</v>
      </c>
      <c r="BG249" s="19">
        <f>INDEX('Team forecast'!$M$3:$AU$22,MATCH($B249,'Team forecast'!$B$3:$B$22,0),MATCH(BG$1,'Team forecast'!$M$2:$AU$2,0))</f>
        <v>0</v>
      </c>
      <c r="BH249" s="19">
        <f>INDEX('Team forecast'!$M$3:$AU$22,MATCH($B249,'Team forecast'!$B$3:$B$22,0),MATCH(BH$1,'Team forecast'!$M$2:$AU$2,0))</f>
        <v>0</v>
      </c>
      <c r="BI249" s="5">
        <f t="shared" si="238"/>
        <v>7000</v>
      </c>
      <c r="BJ249" s="5">
        <f>INDEX('Team forecast'!$M$3:$AU$22,MATCH($B249,'Team forecast'!$B$3:$B$22,0),MATCH(BJ$1,'Team forecast'!$M$2:$AU$2,0))*IF($Y249&gt;0,25000,0)</f>
        <v>0</v>
      </c>
      <c r="BK249" s="5">
        <f>INDEX('Team forecast'!$M$3:$AU$22,MATCH($B249,'Team forecast'!$B$3:$B$22,0),MATCH(BK$1,'Team forecast'!$M$2:$AU$2,0))*IF($Y249&gt;0,5000,0)</f>
        <v>0</v>
      </c>
      <c r="BL249" s="5">
        <f>INDEX('Team forecast'!$M$3:$AU$22,MATCH($B249,'Team forecast'!$B$3:$B$22,0),MATCH(BL$1,'Team forecast'!$M$2:$AU$2,0))*IF($Y249&gt;0,-15000,0)</f>
        <v>0</v>
      </c>
      <c r="BM249" s="5">
        <f t="shared" si="239"/>
        <v>0</v>
      </c>
      <c r="BN249" s="5">
        <f t="shared" si="240"/>
        <v>0</v>
      </c>
      <c r="BO249" s="5">
        <f t="shared" si="241"/>
        <v>0</v>
      </c>
      <c r="BP249" s="5">
        <f t="shared" si="242"/>
        <v>0</v>
      </c>
      <c r="BQ249" s="5">
        <f t="shared" si="243"/>
        <v>0</v>
      </c>
      <c r="BR249" s="5">
        <f t="shared" si="244"/>
        <v>-3000</v>
      </c>
      <c r="BS249" s="5">
        <f t="shared" si="245"/>
        <v>0</v>
      </c>
      <c r="BT249" s="5">
        <f t="shared" si="246"/>
        <v>0</v>
      </c>
      <c r="BU249" s="5">
        <f t="shared" si="247"/>
        <v>0</v>
      </c>
      <c r="BV249" s="5">
        <f>IFERROR(SUM(BJ249:BU249),0)*((Cockpit!$C$3)^2)</f>
        <v>-1469.9999999999998</v>
      </c>
      <c r="BW249" s="19">
        <f>INDEX('Team forecast'!$M$3:$AU$22,MATCH($B249,'Team forecast'!$B$3:$B$22,0),MATCH(BW$1,'Team forecast'!$M$2:$AU$2,0))</f>
        <v>0</v>
      </c>
      <c r="BX249" s="19">
        <f>INDEX('Team forecast'!$M$3:$AU$22,MATCH($B249,'Team forecast'!$B$3:$B$22,0),MATCH(BX$1,'Team forecast'!$M$2:$AU$2,0))</f>
        <v>0</v>
      </c>
      <c r="BY249" s="19">
        <f>INDEX('Team forecast'!$M$3:$AU$22,MATCH($B249,'Team forecast'!$B$3:$B$22,0),MATCH(BY$1,'Team forecast'!$M$2:$AU$2,0))</f>
        <v>0</v>
      </c>
      <c r="BZ249" s="19">
        <f>INDEX('Team forecast'!$M$3:$AU$22,MATCH($B249,'Team forecast'!$B$3:$B$22,0),MATCH(BZ$1,'Team forecast'!$M$2:$AU$2,0))</f>
        <v>0</v>
      </c>
      <c r="CA249" s="5">
        <f t="shared" si="248"/>
        <v>7000</v>
      </c>
      <c r="CB249" s="5">
        <f>INDEX('Team forecast'!$M$3:$AU$22,MATCH($B249,'Team forecast'!$B$3:$B$22,0),MATCH(CB$1,'Team forecast'!$M$2:$AU$2,0))*IF($Y249&gt;0,25000,0)</f>
        <v>0</v>
      </c>
      <c r="CC249" s="5">
        <f>INDEX('Team forecast'!$M$3:$AU$22,MATCH($B249,'Team forecast'!$B$3:$B$22,0),MATCH(CC$1,'Team forecast'!$M$2:$AU$2,0))*IF($Y249&gt;0,5000,0)</f>
        <v>0</v>
      </c>
      <c r="CD249" s="5">
        <f>INDEX('Team forecast'!$M$3:$AU$22,MATCH($B249,'Team forecast'!$B$3:$B$22,0),MATCH(CD$1,'Team forecast'!$M$2:$AU$2,0))*IF($Y249&gt;0,-15000,0)</f>
        <v>0</v>
      </c>
      <c r="CE249" s="5">
        <f t="shared" si="249"/>
        <v>0</v>
      </c>
      <c r="CF249" s="5">
        <f t="shared" si="250"/>
        <v>0</v>
      </c>
      <c r="CG249" s="5">
        <f t="shared" si="251"/>
        <v>0</v>
      </c>
      <c r="CH249" s="5">
        <f t="shared" si="252"/>
        <v>0</v>
      </c>
      <c r="CI249" s="5">
        <f t="shared" si="253"/>
        <v>0</v>
      </c>
      <c r="CJ249" s="5">
        <f t="shared" si="254"/>
        <v>-3000</v>
      </c>
      <c r="CK249" s="5">
        <f t="shared" si="255"/>
        <v>0</v>
      </c>
      <c r="CL249" s="5">
        <f t="shared" si="256"/>
        <v>0</v>
      </c>
      <c r="CM249" s="5">
        <f t="shared" si="257"/>
        <v>0</v>
      </c>
      <c r="CN249" s="5">
        <f>IFERROR(SUM(CB249:CM249),0)*((Cockpit!$C$3)^3)</f>
        <v>-1028.9999999999998</v>
      </c>
      <c r="CO249" s="19">
        <f>INDEX('Team forecast'!$M$3:$AU$22,MATCH($B249,'Team forecast'!$B$3:$B$22,0),MATCH(CO$1,'Team forecast'!$M$2:$AU$2,0))</f>
        <v>0</v>
      </c>
      <c r="CP249" s="19">
        <f>INDEX('Team forecast'!$M$3:$AU$22,MATCH($B249,'Team forecast'!$B$3:$B$22,0),MATCH(CP$1,'Team forecast'!$M$2:$AU$2,0))</f>
        <v>0</v>
      </c>
      <c r="CQ249" s="19">
        <f>INDEX('Team forecast'!$M$3:$AU$22,MATCH($B249,'Team forecast'!$B$3:$B$22,0),MATCH(CQ$1,'Team forecast'!$M$2:$AU$2,0))</f>
        <v>0</v>
      </c>
      <c r="CR249" s="19">
        <f>INDEX('Team forecast'!$M$3:$AU$22,MATCH($B249,'Team forecast'!$B$3:$B$22,0),MATCH(CR$1,'Team forecast'!$M$2:$AU$2,0))</f>
        <v>0</v>
      </c>
      <c r="CS249" s="5">
        <f t="shared" si="258"/>
        <v>7000</v>
      </c>
      <c r="CT249" s="5">
        <f>INDEX('Team forecast'!$M$3:$AU$22,MATCH($B249,'Team forecast'!$B$3:$B$22,0),MATCH(CT$1,'Team forecast'!$M$2:$AU$2,0))*IF($Y249&gt;0,25000,0)</f>
        <v>0</v>
      </c>
      <c r="CU249" s="5">
        <f>INDEX('Team forecast'!$M$3:$AU$22,MATCH($B249,'Team forecast'!$B$3:$B$22,0),MATCH(CU$1,'Team forecast'!$M$2:$AU$2,0))*IF($Y249&gt;0,5000,0)</f>
        <v>0</v>
      </c>
      <c r="CV249" s="5">
        <f>INDEX('Team forecast'!$M$3:$AU$22,MATCH($B249,'Team forecast'!$B$3:$B$22,0),MATCH(CV$1,'Team forecast'!$M$2:$AU$2,0))*IF($Y249&gt;0,-15000,0)</f>
        <v>0</v>
      </c>
      <c r="CW249" s="5">
        <f t="shared" si="259"/>
        <v>0</v>
      </c>
      <c r="CX249" s="5">
        <f t="shared" si="260"/>
        <v>0</v>
      </c>
      <c r="CY249" s="5">
        <f t="shared" si="261"/>
        <v>0</v>
      </c>
      <c r="CZ249" s="5">
        <f t="shared" si="262"/>
        <v>0</v>
      </c>
      <c r="DA249" s="5">
        <f t="shared" si="263"/>
        <v>0</v>
      </c>
      <c r="DB249" s="5">
        <f t="shared" si="264"/>
        <v>-3000</v>
      </c>
      <c r="DC249" s="5">
        <f t="shared" si="265"/>
        <v>0</v>
      </c>
      <c r="DD249" s="5">
        <f t="shared" si="266"/>
        <v>0</v>
      </c>
      <c r="DE249" s="5">
        <f t="shared" si="267"/>
        <v>0</v>
      </c>
      <c r="DF249" s="5">
        <f>IFERROR(SUM(CT249:DE249),0)*((Cockpit!$C$3)^4)</f>
        <v>-720.29999999999973</v>
      </c>
      <c r="DG249" s="19">
        <f>INDEX('Team forecast'!$M$3:$AU$22,MATCH($B249,'Team forecast'!$B$3:$B$22,0),MATCH(DG$1,'Team forecast'!$M$2:$AU$2,0))</f>
        <v>0</v>
      </c>
      <c r="DH249" s="19">
        <f>INDEX('Team forecast'!$M$3:$AU$22,MATCH($B249,'Team forecast'!$B$3:$B$22,0),MATCH(DH$1,'Team forecast'!$M$2:$AU$2,0))</f>
        <v>0</v>
      </c>
      <c r="DI249" s="19">
        <f>INDEX('Team forecast'!$M$3:$AU$22,MATCH($B249,'Team forecast'!$B$3:$B$22,0),MATCH(DI$1,'Team forecast'!$M$2:$AU$2,0))</f>
        <v>0</v>
      </c>
      <c r="DJ249" s="19">
        <f>INDEX('Team forecast'!$M$3:$AU$22,MATCH($B249,'Team forecast'!$B$3:$B$22,0),MATCH(DJ$1,'Team forecast'!$M$2:$AU$2,0))</f>
        <v>0</v>
      </c>
      <c r="DK249" s="5">
        <f t="shared" si="268"/>
        <v>7000</v>
      </c>
      <c r="DL249" s="5">
        <f>INDEX('Team forecast'!$M$3:$AU$22,MATCH($B249,'Team forecast'!$B$3:$B$22,0),MATCH(DL$1,'Team forecast'!$M$2:$AU$2,0))*IF($Y249&gt;0,25000,0)</f>
        <v>0</v>
      </c>
      <c r="DM249" s="5">
        <f>INDEX('Team forecast'!$M$3:$AU$22,MATCH($B249,'Team forecast'!$B$3:$B$22,0),MATCH(DM$1,'Team forecast'!$M$2:$AU$2,0))*IF($Y249&gt;0,5000,0)</f>
        <v>0</v>
      </c>
      <c r="DN249" s="5">
        <f>INDEX('Team forecast'!$M$3:$AU$22,MATCH($B249,'Team forecast'!$B$3:$B$22,0),MATCH(DN$1,'Team forecast'!$M$2:$AU$2,0))*IF($Y249&gt;0,-15000,0)</f>
        <v>0</v>
      </c>
      <c r="DO249" s="5">
        <f t="shared" si="269"/>
        <v>0</v>
      </c>
      <c r="DP249" s="5">
        <f t="shared" si="270"/>
        <v>0</v>
      </c>
      <c r="DQ249" s="5">
        <f t="shared" si="271"/>
        <v>0</v>
      </c>
      <c r="DR249" s="5">
        <f t="shared" si="272"/>
        <v>0</v>
      </c>
      <c r="DS249" s="5">
        <f t="shared" si="273"/>
        <v>0</v>
      </c>
      <c r="DT249" s="5">
        <f t="shared" si="274"/>
        <v>-3000</v>
      </c>
      <c r="DU249" s="5">
        <f t="shared" si="275"/>
        <v>0</v>
      </c>
      <c r="DV249" s="5">
        <f t="shared" si="276"/>
        <v>0</v>
      </c>
      <c r="DW249" s="5">
        <f t="shared" si="277"/>
        <v>0</v>
      </c>
      <c r="DX249" s="5">
        <f>IFERROR(SUM(DL249:DW249),0)*((Cockpit!$C$3)^5)</f>
        <v>-504.20999999999981</v>
      </c>
      <c r="DY249" s="5">
        <f t="shared" si="278"/>
        <v>53393.152721893486</v>
      </c>
      <c r="DZ249" s="5" t="str">
        <f>IF(ISERROR(MATCH(A249,'Current squad'!B:B,0)),"No","Yes")</f>
        <v>No</v>
      </c>
      <c r="EA249" s="5" cm="1">
        <f t="array" ref="EA249">IFERROR(_xlfn.IFS(DZ249="Yes",0,DZ249="No",H249*1%),999999)</f>
        <v>38770</v>
      </c>
      <c r="EB249" s="5">
        <f t="shared" si="220"/>
        <v>3915770</v>
      </c>
      <c r="EC249" s="5">
        <f t="shared" si="279"/>
        <v>14623.152721893486</v>
      </c>
      <c r="ED249" s="1">
        <f t="shared" si="221"/>
        <v>3.7717701113988873E-3</v>
      </c>
      <c r="EE249" s="5">
        <f>RANK(EC249,$EC$2:$EC$572)+COUNTIF($EC$2:EC249,EC249)-1</f>
        <v>32</v>
      </c>
      <c r="EF249" s="4">
        <f>RANK(ED249,$ED$2:$ED$572)+COUNTIF($ED$2:ED249,ED249)-1</f>
        <v>20</v>
      </c>
    </row>
    <row r="250" spans="1:136" x14ac:dyDescent="0.3">
      <c r="A250" t="str">
        <f>IF(Holdet.dk!A250&lt;&gt;"",Holdet.dk!A250,"")</f>
        <v>Yerry Mina</v>
      </c>
      <c r="B250" t="str">
        <f>INDEX(Holdet.dk!B:B,MATCH($A250,Holdet.dk!$A:$A,0))</f>
        <v>Everton</v>
      </c>
      <c r="C250" t="str">
        <f>INDEX(Holdet.dk!C:C,MATCH($A250,Holdet.dk!$A:$A,0))</f>
        <v>Defense</v>
      </c>
      <c r="D250" t="str">
        <f>INDEX(Holdet.dk!D:D,MATCH($A250,Holdet.dk!$A:$A,0))</f>
        <v>4.757.000</v>
      </c>
      <c r="E250" s="1">
        <f>IFERROR(_xlfn.NUMBERVALUE(INDEX(Holdet.dk!$E:$E,MATCH($A250,Holdet.dk!$A:$A,0)),","),0)</f>
        <v>6.9999999999999993E-3</v>
      </c>
      <c r="F250" t="str">
        <f>IF(INDEX(Lookup!H:H,MATCH('Master data'!A250,Lookup!G:G,0))=0,A250,INDEX(Lookup!H:H,MATCH('Master data'!A250,Lookup!G:G,0)))</f>
        <v>Yerry Mina</v>
      </c>
      <c r="G250" t="str">
        <f>IFERROR(INDEX(Lookup!B:B,MATCH(INDEX(Rotowire!C:C,MATCH(F250,Rotowire!A:A,0)),Lookup!D:D,0)),"")</f>
        <v/>
      </c>
      <c r="H250" s="5">
        <f t="shared" si="212"/>
        <v>4757000</v>
      </c>
      <c r="I250" s="19">
        <f>IFERROR(INDEX('Team forecast'!$G$3:$I$22,MATCH($B250,'Team forecast'!$B$3:$B$22,0),MATCH(I$1,'Team forecast'!$G$2:$I$2,0)),0)</f>
        <v>1.118279569892473</v>
      </c>
      <c r="J250" s="19">
        <f>IFERROR(INDEX('Team forecast'!$G$3:$I$22,MATCH($B250,'Team forecast'!$B$3:$B$22,0),MATCH(J$1,'Team forecast'!$G$2:$I$2,0)),0)</f>
        <v>0.86602870813397137</v>
      </c>
      <c r="K250" s="19">
        <f>IFERROR(INDEX('Team forecast'!$G$3:$I$22,MATCH($B250,'Team forecast'!$B$3:$B$22,0),MATCH(K$1,'Team forecast'!$G$2:$I$2,0)),0)</f>
        <v>1.6365413680270404</v>
      </c>
      <c r="L250">
        <f>SUMIFS(Rotowire!E:E,Rotowire!$A:$A,'Master data'!$F250)</f>
        <v>0</v>
      </c>
      <c r="M250" s="2">
        <f>SUMIFS(Rotowire!F:F,Rotowire!$A:$A,'Master data'!$F250)*I250</f>
        <v>0</v>
      </c>
      <c r="N250" s="2">
        <f>SUMIFS(Rotowire!G:G,Rotowire!$A:$A,'Master data'!$F250)*I250</f>
        <v>0</v>
      </c>
      <c r="O250" s="2">
        <f>SUMIFS(Rotowire!I:I,Rotowire!$A:$A,'Master data'!$F250)*I250</f>
        <v>0</v>
      </c>
      <c r="P250" s="2">
        <f>SUMIFS(Rotowire!W:W,Rotowire!$A:$A,'Master data'!$F250)*K250</f>
        <v>0</v>
      </c>
      <c r="Q250" s="2">
        <f>SUMIFS(Rotowire!Y:Y,Rotowire!$A:$A,'Master data'!$F250)*J250</f>
        <v>0</v>
      </c>
      <c r="R250" s="2">
        <f>SUMIFS(Rotowire!AB:AB,Rotowire!$A:$A,'Master data'!$F250)</f>
        <v>0</v>
      </c>
      <c r="S250" s="2">
        <f>SUMIFS(Rotowire!AC:AC,Rotowire!$A:$A,'Master data'!$F250)</f>
        <v>0</v>
      </c>
      <c r="T250" s="2">
        <f>INDEX('Team forecast'!D$3:D$22,MATCH($B250,'Team forecast'!$B$3:$B$22,0))</f>
        <v>1.04</v>
      </c>
      <c r="U250" s="2">
        <f>INDEX('Team forecast'!E$3:E$22,MATCH($B250,'Team forecast'!$B$3:$B$22,0))</f>
        <v>1.81</v>
      </c>
      <c r="V250" s="2">
        <f>INDEX('Team forecast'!J$3:J$22,MATCH($B250,'Team forecast'!$B$3:$B$22,0))</f>
        <v>0.21479999999999999</v>
      </c>
      <c r="W250" s="2">
        <f>INDEX('Team forecast'!K$3:K$22,MATCH($B250,'Team forecast'!$B$3:$B$22,0))</f>
        <v>0.23649999999999999</v>
      </c>
      <c r="X250" s="2">
        <f>INDEX('Team forecast'!L$3:L$22,MATCH($B250,'Team forecast'!$B$3:$B$22,0))</f>
        <v>0.54869999999999997</v>
      </c>
      <c r="Y250" s="5">
        <f t="shared" si="213"/>
        <v>-5000</v>
      </c>
      <c r="Z250" s="5">
        <f t="shared" si="214"/>
        <v>0</v>
      </c>
      <c r="AA250" s="5">
        <f t="shared" si="215"/>
        <v>0</v>
      </c>
      <c r="AB250" s="5">
        <f t="shared" si="216"/>
        <v>0</v>
      </c>
      <c r="AC250" s="5">
        <f t="shared" si="217"/>
        <v>0</v>
      </c>
      <c r="AD250" s="5">
        <f t="shared" si="222"/>
        <v>0</v>
      </c>
      <c r="AE250" s="5">
        <f t="shared" si="223"/>
        <v>0</v>
      </c>
      <c r="AF250" s="5">
        <f t="shared" si="218"/>
        <v>0</v>
      </c>
      <c r="AG250" s="5">
        <f t="shared" si="219"/>
        <v>0</v>
      </c>
      <c r="AH250" s="5">
        <f t="shared" si="224"/>
        <v>0</v>
      </c>
      <c r="AI250" s="5">
        <f t="shared" si="225"/>
        <v>0</v>
      </c>
      <c r="AJ250" s="5">
        <f t="shared" si="226"/>
        <v>0</v>
      </c>
      <c r="AK250" s="5">
        <f t="shared" si="227"/>
        <v>0</v>
      </c>
      <c r="AL250" s="5">
        <f>IFERROR(SUM(Y250:AK250),-5000)*((Cockpit!$C$3)^0)</f>
        <v>-5000</v>
      </c>
      <c r="AM250" s="19">
        <f>INDEX('Team forecast'!$M$3:$AU$22,MATCH($B250,'Team forecast'!$B$3:$B$22,0),MATCH(AM$1,'Team forecast'!$M$2:$AU$2,0))</f>
        <v>0</v>
      </c>
      <c r="AN250" s="19">
        <f>INDEX('Team forecast'!$M$3:$AU$22,MATCH($B250,'Team forecast'!$B$3:$B$22,0),MATCH(AN$1,'Team forecast'!$M$2:$AU$2,0))</f>
        <v>0</v>
      </c>
      <c r="AO250" s="19">
        <f>INDEX('Team forecast'!$M$3:$AU$22,MATCH($B250,'Team forecast'!$B$3:$B$22,0),MATCH(AO$1,'Team forecast'!$M$2:$AU$2,0))</f>
        <v>0</v>
      </c>
      <c r="AP250" s="19">
        <f>INDEX('Team forecast'!$M$3:$AU$22,MATCH($B250,'Team forecast'!$B$3:$B$22,0),MATCH(AP$1,'Team forecast'!$M$2:$AU$2,0))</f>
        <v>0</v>
      </c>
      <c r="AQ250" s="5">
        <f t="shared" si="228"/>
        <v>-5000</v>
      </c>
      <c r="AR250" s="5">
        <f>INDEX('Team forecast'!$M$3:$AU$22,MATCH($B250,'Team forecast'!$B$3:$B$22,0),MATCH(AR$1,'Team forecast'!$M$2:$AU$2,0))*IF($Y250&gt;0,25000,0)</f>
        <v>0</v>
      </c>
      <c r="AS250" s="5">
        <f>INDEX('Team forecast'!$M$3:$AU$22,MATCH($B250,'Team forecast'!$B$3:$B$22,0),MATCH(AS$1,'Team forecast'!$M$2:$AU$2,0))*IF($Y250&gt;0,5000,0)</f>
        <v>0</v>
      </c>
      <c r="AT250" s="5">
        <f>INDEX('Team forecast'!$M$3:$AU$22,MATCH($B250,'Team forecast'!$B$3:$B$22,0),MATCH(AT$1,'Team forecast'!$M$2:$AU$2,0))*IF($Y250&gt;0,-15000,0)</f>
        <v>0</v>
      </c>
      <c r="AU250" s="5">
        <f t="shared" si="229"/>
        <v>0</v>
      </c>
      <c r="AV250" s="5">
        <f t="shared" si="230"/>
        <v>0</v>
      </c>
      <c r="AW250" s="5">
        <f t="shared" si="231"/>
        <v>0</v>
      </c>
      <c r="AX250" s="5">
        <f t="shared" si="232"/>
        <v>0</v>
      </c>
      <c r="AY250" s="5">
        <f t="shared" si="233"/>
        <v>0</v>
      </c>
      <c r="AZ250" s="5">
        <f t="shared" si="234"/>
        <v>0</v>
      </c>
      <c r="BA250" s="5">
        <f t="shared" si="235"/>
        <v>0</v>
      </c>
      <c r="BB250" s="5">
        <f t="shared" si="236"/>
        <v>0</v>
      </c>
      <c r="BC250" s="5">
        <f t="shared" si="237"/>
        <v>0</v>
      </c>
      <c r="BD250" s="5">
        <f>IFERROR(SUM(AR250:BC250),0)*((Cockpit!$C$3)^1)</f>
        <v>0</v>
      </c>
      <c r="BE250" s="19">
        <f>INDEX('Team forecast'!$M$3:$AU$22,MATCH($B250,'Team forecast'!$B$3:$B$22,0),MATCH(BE$1,'Team forecast'!$M$2:$AU$2,0))</f>
        <v>0</v>
      </c>
      <c r="BF250" s="19">
        <f>INDEX('Team forecast'!$M$3:$AU$22,MATCH($B250,'Team forecast'!$B$3:$B$22,0),MATCH(BF$1,'Team forecast'!$M$2:$AU$2,0))</f>
        <v>0</v>
      </c>
      <c r="BG250" s="19">
        <f>INDEX('Team forecast'!$M$3:$AU$22,MATCH($B250,'Team forecast'!$B$3:$B$22,0),MATCH(BG$1,'Team forecast'!$M$2:$AU$2,0))</f>
        <v>0</v>
      </c>
      <c r="BH250" s="19">
        <f>INDEX('Team forecast'!$M$3:$AU$22,MATCH($B250,'Team forecast'!$B$3:$B$22,0),MATCH(BH$1,'Team forecast'!$M$2:$AU$2,0))</f>
        <v>0</v>
      </c>
      <c r="BI250" s="5">
        <f t="shared" si="238"/>
        <v>-5000</v>
      </c>
      <c r="BJ250" s="5">
        <f>INDEX('Team forecast'!$M$3:$AU$22,MATCH($B250,'Team forecast'!$B$3:$B$22,0),MATCH(BJ$1,'Team forecast'!$M$2:$AU$2,0))*IF($Y250&gt;0,25000,0)</f>
        <v>0</v>
      </c>
      <c r="BK250" s="5">
        <f>INDEX('Team forecast'!$M$3:$AU$22,MATCH($B250,'Team forecast'!$B$3:$B$22,0),MATCH(BK$1,'Team forecast'!$M$2:$AU$2,0))*IF($Y250&gt;0,5000,0)</f>
        <v>0</v>
      </c>
      <c r="BL250" s="5">
        <f>INDEX('Team forecast'!$M$3:$AU$22,MATCH($B250,'Team forecast'!$B$3:$B$22,0),MATCH(BL$1,'Team forecast'!$M$2:$AU$2,0))*IF($Y250&gt;0,-15000,0)</f>
        <v>0</v>
      </c>
      <c r="BM250" s="5">
        <f t="shared" si="239"/>
        <v>0</v>
      </c>
      <c r="BN250" s="5">
        <f t="shared" si="240"/>
        <v>0</v>
      </c>
      <c r="BO250" s="5">
        <f t="shared" si="241"/>
        <v>0</v>
      </c>
      <c r="BP250" s="5">
        <f t="shared" si="242"/>
        <v>0</v>
      </c>
      <c r="BQ250" s="5">
        <f t="shared" si="243"/>
        <v>0</v>
      </c>
      <c r="BR250" s="5">
        <f t="shared" si="244"/>
        <v>0</v>
      </c>
      <c r="BS250" s="5">
        <f t="shared" si="245"/>
        <v>0</v>
      </c>
      <c r="BT250" s="5">
        <f t="shared" si="246"/>
        <v>0</v>
      </c>
      <c r="BU250" s="5">
        <f t="shared" si="247"/>
        <v>0</v>
      </c>
      <c r="BV250" s="5">
        <f>IFERROR(SUM(BJ250:BU250),0)*((Cockpit!$C$3)^2)</f>
        <v>0</v>
      </c>
      <c r="BW250" s="19">
        <f>INDEX('Team forecast'!$M$3:$AU$22,MATCH($B250,'Team forecast'!$B$3:$B$22,0),MATCH(BW$1,'Team forecast'!$M$2:$AU$2,0))</f>
        <v>0</v>
      </c>
      <c r="BX250" s="19">
        <f>INDEX('Team forecast'!$M$3:$AU$22,MATCH($B250,'Team forecast'!$B$3:$B$22,0),MATCH(BX$1,'Team forecast'!$M$2:$AU$2,0))</f>
        <v>0</v>
      </c>
      <c r="BY250" s="19">
        <f>INDEX('Team forecast'!$M$3:$AU$22,MATCH($B250,'Team forecast'!$B$3:$B$22,0),MATCH(BY$1,'Team forecast'!$M$2:$AU$2,0))</f>
        <v>0</v>
      </c>
      <c r="BZ250" s="19">
        <f>INDEX('Team forecast'!$M$3:$AU$22,MATCH($B250,'Team forecast'!$B$3:$B$22,0),MATCH(BZ$1,'Team forecast'!$M$2:$AU$2,0))</f>
        <v>0</v>
      </c>
      <c r="CA250" s="5">
        <f t="shared" si="248"/>
        <v>-5000</v>
      </c>
      <c r="CB250" s="5">
        <f>INDEX('Team forecast'!$M$3:$AU$22,MATCH($B250,'Team forecast'!$B$3:$B$22,0),MATCH(CB$1,'Team forecast'!$M$2:$AU$2,0))*IF($Y250&gt;0,25000,0)</f>
        <v>0</v>
      </c>
      <c r="CC250" s="5">
        <f>INDEX('Team forecast'!$M$3:$AU$22,MATCH($B250,'Team forecast'!$B$3:$B$22,0),MATCH(CC$1,'Team forecast'!$M$2:$AU$2,0))*IF($Y250&gt;0,5000,0)</f>
        <v>0</v>
      </c>
      <c r="CD250" s="5">
        <f>INDEX('Team forecast'!$M$3:$AU$22,MATCH($B250,'Team forecast'!$B$3:$B$22,0),MATCH(CD$1,'Team forecast'!$M$2:$AU$2,0))*IF($Y250&gt;0,-15000,0)</f>
        <v>0</v>
      </c>
      <c r="CE250" s="5">
        <f t="shared" si="249"/>
        <v>0</v>
      </c>
      <c r="CF250" s="5">
        <f t="shared" si="250"/>
        <v>0</v>
      </c>
      <c r="CG250" s="5">
        <f t="shared" si="251"/>
        <v>0</v>
      </c>
      <c r="CH250" s="5">
        <f t="shared" si="252"/>
        <v>0</v>
      </c>
      <c r="CI250" s="5">
        <f t="shared" si="253"/>
        <v>0</v>
      </c>
      <c r="CJ250" s="5">
        <f t="shared" si="254"/>
        <v>0</v>
      </c>
      <c r="CK250" s="5">
        <f t="shared" si="255"/>
        <v>0</v>
      </c>
      <c r="CL250" s="5">
        <f t="shared" si="256"/>
        <v>0</v>
      </c>
      <c r="CM250" s="5">
        <f t="shared" si="257"/>
        <v>0</v>
      </c>
      <c r="CN250" s="5">
        <f>IFERROR(SUM(CB250:CM250),0)*((Cockpit!$C$3)^3)</f>
        <v>0</v>
      </c>
      <c r="CO250" s="19">
        <f>INDEX('Team forecast'!$M$3:$AU$22,MATCH($B250,'Team forecast'!$B$3:$B$22,0),MATCH(CO$1,'Team forecast'!$M$2:$AU$2,0))</f>
        <v>0</v>
      </c>
      <c r="CP250" s="19">
        <f>INDEX('Team forecast'!$M$3:$AU$22,MATCH($B250,'Team forecast'!$B$3:$B$22,0),MATCH(CP$1,'Team forecast'!$M$2:$AU$2,0))</f>
        <v>0</v>
      </c>
      <c r="CQ250" s="19">
        <f>INDEX('Team forecast'!$M$3:$AU$22,MATCH($B250,'Team forecast'!$B$3:$B$22,0),MATCH(CQ$1,'Team forecast'!$M$2:$AU$2,0))</f>
        <v>0</v>
      </c>
      <c r="CR250" s="19">
        <f>INDEX('Team forecast'!$M$3:$AU$22,MATCH($B250,'Team forecast'!$B$3:$B$22,0),MATCH(CR$1,'Team forecast'!$M$2:$AU$2,0))</f>
        <v>0</v>
      </c>
      <c r="CS250" s="5">
        <f t="shared" si="258"/>
        <v>-5000</v>
      </c>
      <c r="CT250" s="5">
        <f>INDEX('Team forecast'!$M$3:$AU$22,MATCH($B250,'Team forecast'!$B$3:$B$22,0),MATCH(CT$1,'Team forecast'!$M$2:$AU$2,0))*IF($Y250&gt;0,25000,0)</f>
        <v>0</v>
      </c>
      <c r="CU250" s="5">
        <f>INDEX('Team forecast'!$M$3:$AU$22,MATCH($B250,'Team forecast'!$B$3:$B$22,0),MATCH(CU$1,'Team forecast'!$M$2:$AU$2,0))*IF($Y250&gt;0,5000,0)</f>
        <v>0</v>
      </c>
      <c r="CV250" s="5">
        <f>INDEX('Team forecast'!$M$3:$AU$22,MATCH($B250,'Team forecast'!$B$3:$B$22,0),MATCH(CV$1,'Team forecast'!$M$2:$AU$2,0))*IF($Y250&gt;0,-15000,0)</f>
        <v>0</v>
      </c>
      <c r="CW250" s="5">
        <f t="shared" si="259"/>
        <v>0</v>
      </c>
      <c r="CX250" s="5">
        <f t="shared" si="260"/>
        <v>0</v>
      </c>
      <c r="CY250" s="5">
        <f t="shared" si="261"/>
        <v>0</v>
      </c>
      <c r="CZ250" s="5">
        <f t="shared" si="262"/>
        <v>0</v>
      </c>
      <c r="DA250" s="5">
        <f t="shared" si="263"/>
        <v>0</v>
      </c>
      <c r="DB250" s="5">
        <f t="shared" si="264"/>
        <v>0</v>
      </c>
      <c r="DC250" s="5">
        <f t="shared" si="265"/>
        <v>0</v>
      </c>
      <c r="DD250" s="5">
        <f t="shared" si="266"/>
        <v>0</v>
      </c>
      <c r="DE250" s="5">
        <f t="shared" si="267"/>
        <v>0</v>
      </c>
      <c r="DF250" s="5">
        <f>IFERROR(SUM(CT250:DE250),0)*((Cockpit!$C$3)^4)</f>
        <v>0</v>
      </c>
      <c r="DG250" s="19">
        <f>INDEX('Team forecast'!$M$3:$AU$22,MATCH($B250,'Team forecast'!$B$3:$B$22,0),MATCH(DG$1,'Team forecast'!$M$2:$AU$2,0))</f>
        <v>0</v>
      </c>
      <c r="DH250" s="19">
        <f>INDEX('Team forecast'!$M$3:$AU$22,MATCH($B250,'Team forecast'!$B$3:$B$22,0),MATCH(DH$1,'Team forecast'!$M$2:$AU$2,0))</f>
        <v>0</v>
      </c>
      <c r="DI250" s="19">
        <f>INDEX('Team forecast'!$M$3:$AU$22,MATCH($B250,'Team forecast'!$B$3:$B$22,0),MATCH(DI$1,'Team forecast'!$M$2:$AU$2,0))</f>
        <v>0</v>
      </c>
      <c r="DJ250" s="19">
        <f>INDEX('Team forecast'!$M$3:$AU$22,MATCH($B250,'Team forecast'!$B$3:$B$22,0),MATCH(DJ$1,'Team forecast'!$M$2:$AU$2,0))</f>
        <v>0</v>
      </c>
      <c r="DK250" s="5">
        <f t="shared" si="268"/>
        <v>-5000</v>
      </c>
      <c r="DL250" s="5">
        <f>INDEX('Team forecast'!$M$3:$AU$22,MATCH($B250,'Team forecast'!$B$3:$B$22,0),MATCH(DL$1,'Team forecast'!$M$2:$AU$2,0))*IF($Y250&gt;0,25000,0)</f>
        <v>0</v>
      </c>
      <c r="DM250" s="5">
        <f>INDEX('Team forecast'!$M$3:$AU$22,MATCH($B250,'Team forecast'!$B$3:$B$22,0),MATCH(DM$1,'Team forecast'!$M$2:$AU$2,0))*IF($Y250&gt;0,5000,0)</f>
        <v>0</v>
      </c>
      <c r="DN250" s="5">
        <f>INDEX('Team forecast'!$M$3:$AU$22,MATCH($B250,'Team forecast'!$B$3:$B$22,0),MATCH(DN$1,'Team forecast'!$M$2:$AU$2,0))*IF($Y250&gt;0,-15000,0)</f>
        <v>0</v>
      </c>
      <c r="DO250" s="5">
        <f t="shared" si="269"/>
        <v>0</v>
      </c>
      <c r="DP250" s="5">
        <f t="shared" si="270"/>
        <v>0</v>
      </c>
      <c r="DQ250" s="5">
        <f t="shared" si="271"/>
        <v>0</v>
      </c>
      <c r="DR250" s="5">
        <f t="shared" si="272"/>
        <v>0</v>
      </c>
      <c r="DS250" s="5">
        <f t="shared" si="273"/>
        <v>0</v>
      </c>
      <c r="DT250" s="5">
        <f t="shared" si="274"/>
        <v>0</v>
      </c>
      <c r="DU250" s="5">
        <f t="shared" si="275"/>
        <v>0</v>
      </c>
      <c r="DV250" s="5">
        <f t="shared" si="276"/>
        <v>0</v>
      </c>
      <c r="DW250" s="5">
        <f t="shared" si="277"/>
        <v>0</v>
      </c>
      <c r="DX250" s="5">
        <f>IFERROR(SUM(DL250:DW250),0)*((Cockpit!$C$3)^5)</f>
        <v>0</v>
      </c>
      <c r="DY250" s="5">
        <f t="shared" si="278"/>
        <v>-5000</v>
      </c>
      <c r="DZ250" s="5" t="str">
        <f>IF(ISERROR(MATCH(A250,'Current squad'!B:B,0)),"No","Yes")</f>
        <v>No</v>
      </c>
      <c r="EA250" s="5" cm="1">
        <f t="array" ref="EA250">IFERROR(_xlfn.IFS(DZ250="Yes",0,DZ250="No",H250*1%),999999)</f>
        <v>47570</v>
      </c>
      <c r="EB250" s="5">
        <f t="shared" si="220"/>
        <v>4804570</v>
      </c>
      <c r="EC250" s="5">
        <f t="shared" si="279"/>
        <v>-52570</v>
      </c>
      <c r="ED250" s="1">
        <f t="shared" si="221"/>
        <v>-1.1051082615093546E-2</v>
      </c>
      <c r="EE250" s="5">
        <f>RANK(EC250,$EC$2:$EC$572)+COUNTIF($EC$2:EC250,EC250)-1</f>
        <v>502</v>
      </c>
      <c r="EF250" s="4">
        <f>RANK(ED250,$ED$2:$ED$572)+COUNTIF($ED$2:ED250,ED250)-1</f>
        <v>248</v>
      </c>
    </row>
    <row r="251" spans="1:136" x14ac:dyDescent="0.3">
      <c r="A251" t="str">
        <f>IF(Holdet.dk!A251&lt;&gt;"",Holdet.dk!A251,"")</f>
        <v>Tom Heaton</v>
      </c>
      <c r="B251" t="str">
        <f>INDEX(Holdet.dk!B:B,MATCH($A251,Holdet.dk!$A:$A,0))</f>
        <v>Aston Villa</v>
      </c>
      <c r="C251" t="str">
        <f>INDEX(Holdet.dk!C:C,MATCH($A251,Holdet.dk!$A:$A,0))</f>
        <v>Goalkeeper</v>
      </c>
      <c r="D251" t="str">
        <f>INDEX(Holdet.dk!D:D,MATCH($A251,Holdet.dk!$A:$A,0))</f>
        <v>3.390.000</v>
      </c>
      <c r="E251" s="1">
        <f>IFERROR(_xlfn.NUMBERVALUE(INDEX(Holdet.dk!$E:$E,MATCH($A251,Holdet.dk!$A:$A,0)),","),0)</f>
        <v>1E-3</v>
      </c>
      <c r="F251" t="str">
        <f>IF(INDEX(Lookup!H:H,MATCH('Master data'!A251,Lookup!G:G,0))=0,A251,INDEX(Lookup!H:H,MATCH('Master data'!A251,Lookup!G:G,0)))</f>
        <v>Tom Heaton</v>
      </c>
      <c r="G251" t="str">
        <f>IFERROR(INDEX(Lookup!B:B,MATCH(INDEX(Rotowire!C:C,MATCH(F251,Rotowire!A:A,0)),Lookup!D:D,0)),"")</f>
        <v/>
      </c>
      <c r="H251" s="5">
        <f t="shared" si="212"/>
        <v>3390000</v>
      </c>
      <c r="I251" s="19">
        <f>IFERROR(INDEX('Team forecast'!$G$3:$I$22,MATCH($B251,'Team forecast'!$B$3:$B$22,0),MATCH(I$1,'Team forecast'!$G$2:$I$2,0)),0)</f>
        <v>0.82291666666666674</v>
      </c>
      <c r="J251" s="19">
        <f>IFERROR(INDEX('Team forecast'!$G$3:$I$22,MATCH($B251,'Team forecast'!$B$3:$B$22,0),MATCH(J$1,'Team forecast'!$G$2:$I$2,0)),0)</f>
        <v>0.93034825870646787</v>
      </c>
      <c r="K251" s="19">
        <f>IFERROR(INDEX('Team forecast'!$G$3:$I$22,MATCH($B251,'Team forecast'!$B$3:$B$22,0),MATCH(K$1,'Team forecast'!$G$2:$I$2,0)),0)</f>
        <v>1.2843638484594284</v>
      </c>
      <c r="L251">
        <f>SUMIFS(Rotowire!E:E,Rotowire!$A:$A,'Master data'!$F251)</f>
        <v>0</v>
      </c>
      <c r="M251" s="2">
        <f>SUMIFS(Rotowire!F:F,Rotowire!$A:$A,'Master data'!$F251)*I251</f>
        <v>0</v>
      </c>
      <c r="N251" s="2">
        <f>SUMIFS(Rotowire!G:G,Rotowire!$A:$A,'Master data'!$F251)*I251</f>
        <v>0</v>
      </c>
      <c r="O251" s="2">
        <f>SUMIFS(Rotowire!I:I,Rotowire!$A:$A,'Master data'!$F251)*I251</f>
        <v>0</v>
      </c>
      <c r="P251" s="2">
        <f>SUMIFS(Rotowire!W:W,Rotowire!$A:$A,'Master data'!$F251)*K251</f>
        <v>0</v>
      </c>
      <c r="Q251" s="2">
        <f>SUMIFS(Rotowire!Y:Y,Rotowire!$A:$A,'Master data'!$F251)*J251</f>
        <v>0</v>
      </c>
      <c r="R251" s="2">
        <f>SUMIFS(Rotowire!AB:AB,Rotowire!$A:$A,'Master data'!$F251)</f>
        <v>0</v>
      </c>
      <c r="S251" s="2">
        <f>SUMIFS(Rotowire!AC:AC,Rotowire!$A:$A,'Master data'!$F251)</f>
        <v>0</v>
      </c>
      <c r="T251" s="2">
        <f>INDEX('Team forecast'!D$3:D$22,MATCH($B251,'Team forecast'!$B$3:$B$22,0))</f>
        <v>0.79</v>
      </c>
      <c r="U251" s="2">
        <f>INDEX('Team forecast'!E$3:E$22,MATCH($B251,'Team forecast'!$B$3:$B$22,0))</f>
        <v>1.87</v>
      </c>
      <c r="V251" s="2">
        <f>INDEX('Team forecast'!J$3:J$22,MATCH($B251,'Team forecast'!$B$3:$B$22,0))</f>
        <v>0.15010000000000001</v>
      </c>
      <c r="W251" s="2">
        <f>INDEX('Team forecast'!K$3:K$22,MATCH($B251,'Team forecast'!$B$3:$B$22,0))</f>
        <v>0.2238</v>
      </c>
      <c r="X251" s="2">
        <f>INDEX('Team forecast'!L$3:L$22,MATCH($B251,'Team forecast'!$B$3:$B$22,0))</f>
        <v>0.62609999999999999</v>
      </c>
      <c r="Y251" s="5">
        <f t="shared" si="213"/>
        <v>-5000</v>
      </c>
      <c r="Z251" s="5">
        <f t="shared" si="214"/>
        <v>0</v>
      </c>
      <c r="AA251" s="5">
        <f t="shared" si="215"/>
        <v>0</v>
      </c>
      <c r="AB251" s="5">
        <f t="shared" si="216"/>
        <v>0</v>
      </c>
      <c r="AC251" s="5">
        <f t="shared" si="217"/>
        <v>0</v>
      </c>
      <c r="AD251" s="5">
        <f t="shared" si="222"/>
        <v>0</v>
      </c>
      <c r="AE251" s="5">
        <f t="shared" si="223"/>
        <v>0</v>
      </c>
      <c r="AF251" s="5">
        <f t="shared" si="218"/>
        <v>0</v>
      </c>
      <c r="AG251" s="5">
        <f t="shared" si="219"/>
        <v>0</v>
      </c>
      <c r="AH251" s="5">
        <f t="shared" si="224"/>
        <v>0</v>
      </c>
      <c r="AI251" s="5">
        <f t="shared" si="225"/>
        <v>0</v>
      </c>
      <c r="AJ251" s="5">
        <f t="shared" si="226"/>
        <v>0</v>
      </c>
      <c r="AK251" s="5">
        <f t="shared" si="227"/>
        <v>0</v>
      </c>
      <c r="AL251" s="5">
        <f>IFERROR(SUM(Y251:AK251),-5000)*((Cockpit!$C$3)^0)</f>
        <v>-5000</v>
      </c>
      <c r="AM251" s="19">
        <f>INDEX('Team forecast'!$M$3:$AU$22,MATCH($B251,'Team forecast'!$B$3:$B$22,0),MATCH(AM$1,'Team forecast'!$M$2:$AU$2,0))</f>
        <v>0</v>
      </c>
      <c r="AN251" s="19">
        <f>INDEX('Team forecast'!$M$3:$AU$22,MATCH($B251,'Team forecast'!$B$3:$B$22,0),MATCH(AN$1,'Team forecast'!$M$2:$AU$2,0))</f>
        <v>0</v>
      </c>
      <c r="AO251" s="19">
        <f>INDEX('Team forecast'!$M$3:$AU$22,MATCH($B251,'Team forecast'!$B$3:$B$22,0),MATCH(AO$1,'Team forecast'!$M$2:$AU$2,0))</f>
        <v>0</v>
      </c>
      <c r="AP251" s="19">
        <f>INDEX('Team forecast'!$M$3:$AU$22,MATCH($B251,'Team forecast'!$B$3:$B$22,0),MATCH(AP$1,'Team forecast'!$M$2:$AU$2,0))</f>
        <v>0</v>
      </c>
      <c r="AQ251" s="5">
        <f t="shared" si="228"/>
        <v>-5000</v>
      </c>
      <c r="AR251" s="5">
        <f>INDEX('Team forecast'!$M$3:$AU$22,MATCH($B251,'Team forecast'!$B$3:$B$22,0),MATCH(AR$1,'Team forecast'!$M$2:$AU$2,0))*IF($Y251&gt;0,25000,0)</f>
        <v>0</v>
      </c>
      <c r="AS251" s="5">
        <f>INDEX('Team forecast'!$M$3:$AU$22,MATCH($B251,'Team forecast'!$B$3:$B$22,0),MATCH(AS$1,'Team forecast'!$M$2:$AU$2,0))*IF($Y251&gt;0,5000,0)</f>
        <v>0</v>
      </c>
      <c r="AT251" s="5">
        <f>INDEX('Team forecast'!$M$3:$AU$22,MATCH($B251,'Team forecast'!$B$3:$B$22,0),MATCH(AT$1,'Team forecast'!$M$2:$AU$2,0))*IF($Y251&gt;0,-15000,0)</f>
        <v>0</v>
      </c>
      <c r="AU251" s="5">
        <f t="shared" si="229"/>
        <v>0</v>
      </c>
      <c r="AV251" s="5">
        <f t="shared" si="230"/>
        <v>0</v>
      </c>
      <c r="AW251" s="5">
        <f t="shared" si="231"/>
        <v>0</v>
      </c>
      <c r="AX251" s="5">
        <f t="shared" si="232"/>
        <v>0</v>
      </c>
      <c r="AY251" s="5">
        <f t="shared" si="233"/>
        <v>0</v>
      </c>
      <c r="AZ251" s="5">
        <f t="shared" si="234"/>
        <v>0</v>
      </c>
      <c r="BA251" s="5">
        <f t="shared" si="235"/>
        <v>0</v>
      </c>
      <c r="BB251" s="5">
        <f t="shared" si="236"/>
        <v>0</v>
      </c>
      <c r="BC251" s="5">
        <f t="shared" si="237"/>
        <v>0</v>
      </c>
      <c r="BD251" s="5">
        <f>IFERROR(SUM(AR251:BC251),0)*((Cockpit!$C$3)^1)</f>
        <v>0</v>
      </c>
      <c r="BE251" s="19">
        <f>INDEX('Team forecast'!$M$3:$AU$22,MATCH($B251,'Team forecast'!$B$3:$B$22,0),MATCH(BE$1,'Team forecast'!$M$2:$AU$2,0))</f>
        <v>0</v>
      </c>
      <c r="BF251" s="19">
        <f>INDEX('Team forecast'!$M$3:$AU$22,MATCH($B251,'Team forecast'!$B$3:$B$22,0),MATCH(BF$1,'Team forecast'!$M$2:$AU$2,0))</f>
        <v>0</v>
      </c>
      <c r="BG251" s="19">
        <f>INDEX('Team forecast'!$M$3:$AU$22,MATCH($B251,'Team forecast'!$B$3:$B$22,0),MATCH(BG$1,'Team forecast'!$M$2:$AU$2,0))</f>
        <v>0</v>
      </c>
      <c r="BH251" s="19">
        <f>INDEX('Team forecast'!$M$3:$AU$22,MATCH($B251,'Team forecast'!$B$3:$B$22,0),MATCH(BH$1,'Team forecast'!$M$2:$AU$2,0))</f>
        <v>0</v>
      </c>
      <c r="BI251" s="5">
        <f t="shared" si="238"/>
        <v>-5000</v>
      </c>
      <c r="BJ251" s="5">
        <f>INDEX('Team forecast'!$M$3:$AU$22,MATCH($B251,'Team forecast'!$B$3:$B$22,0),MATCH(BJ$1,'Team forecast'!$M$2:$AU$2,0))*IF($Y251&gt;0,25000,0)</f>
        <v>0</v>
      </c>
      <c r="BK251" s="5">
        <f>INDEX('Team forecast'!$M$3:$AU$22,MATCH($B251,'Team forecast'!$B$3:$B$22,0),MATCH(BK$1,'Team forecast'!$M$2:$AU$2,0))*IF($Y251&gt;0,5000,0)</f>
        <v>0</v>
      </c>
      <c r="BL251" s="5">
        <f>INDEX('Team forecast'!$M$3:$AU$22,MATCH($B251,'Team forecast'!$B$3:$B$22,0),MATCH(BL$1,'Team forecast'!$M$2:$AU$2,0))*IF($Y251&gt;0,-15000,0)</f>
        <v>0</v>
      </c>
      <c r="BM251" s="5">
        <f t="shared" si="239"/>
        <v>0</v>
      </c>
      <c r="BN251" s="5">
        <f t="shared" si="240"/>
        <v>0</v>
      </c>
      <c r="BO251" s="5">
        <f t="shared" si="241"/>
        <v>0</v>
      </c>
      <c r="BP251" s="5">
        <f t="shared" si="242"/>
        <v>0</v>
      </c>
      <c r="BQ251" s="5">
        <f t="shared" si="243"/>
        <v>0</v>
      </c>
      <c r="BR251" s="5">
        <f t="shared" si="244"/>
        <v>0</v>
      </c>
      <c r="BS251" s="5">
        <f t="shared" si="245"/>
        <v>0</v>
      </c>
      <c r="BT251" s="5">
        <f t="shared" si="246"/>
        <v>0</v>
      </c>
      <c r="BU251" s="5">
        <f t="shared" si="247"/>
        <v>0</v>
      </c>
      <c r="BV251" s="5">
        <f>IFERROR(SUM(BJ251:BU251),0)*((Cockpit!$C$3)^2)</f>
        <v>0</v>
      </c>
      <c r="BW251" s="19">
        <f>INDEX('Team forecast'!$M$3:$AU$22,MATCH($B251,'Team forecast'!$B$3:$B$22,0),MATCH(BW$1,'Team forecast'!$M$2:$AU$2,0))</f>
        <v>0</v>
      </c>
      <c r="BX251" s="19">
        <f>INDEX('Team forecast'!$M$3:$AU$22,MATCH($B251,'Team forecast'!$B$3:$B$22,0),MATCH(BX$1,'Team forecast'!$M$2:$AU$2,0))</f>
        <v>0</v>
      </c>
      <c r="BY251" s="19">
        <f>INDEX('Team forecast'!$M$3:$AU$22,MATCH($B251,'Team forecast'!$B$3:$B$22,0),MATCH(BY$1,'Team forecast'!$M$2:$AU$2,0))</f>
        <v>0</v>
      </c>
      <c r="BZ251" s="19">
        <f>INDEX('Team forecast'!$M$3:$AU$22,MATCH($B251,'Team forecast'!$B$3:$B$22,0),MATCH(BZ$1,'Team forecast'!$M$2:$AU$2,0))</f>
        <v>0</v>
      </c>
      <c r="CA251" s="5">
        <f t="shared" si="248"/>
        <v>-5000</v>
      </c>
      <c r="CB251" s="5">
        <f>INDEX('Team forecast'!$M$3:$AU$22,MATCH($B251,'Team forecast'!$B$3:$B$22,0),MATCH(CB$1,'Team forecast'!$M$2:$AU$2,0))*IF($Y251&gt;0,25000,0)</f>
        <v>0</v>
      </c>
      <c r="CC251" s="5">
        <f>INDEX('Team forecast'!$M$3:$AU$22,MATCH($B251,'Team forecast'!$B$3:$B$22,0),MATCH(CC$1,'Team forecast'!$M$2:$AU$2,0))*IF($Y251&gt;0,5000,0)</f>
        <v>0</v>
      </c>
      <c r="CD251" s="5">
        <f>INDEX('Team forecast'!$M$3:$AU$22,MATCH($B251,'Team forecast'!$B$3:$B$22,0),MATCH(CD$1,'Team forecast'!$M$2:$AU$2,0))*IF($Y251&gt;0,-15000,0)</f>
        <v>0</v>
      </c>
      <c r="CE251" s="5">
        <f t="shared" si="249"/>
        <v>0</v>
      </c>
      <c r="CF251" s="5">
        <f t="shared" si="250"/>
        <v>0</v>
      </c>
      <c r="CG251" s="5">
        <f t="shared" si="251"/>
        <v>0</v>
      </c>
      <c r="CH251" s="5">
        <f t="shared" si="252"/>
        <v>0</v>
      </c>
      <c r="CI251" s="5">
        <f t="shared" si="253"/>
        <v>0</v>
      </c>
      <c r="CJ251" s="5">
        <f t="shared" si="254"/>
        <v>0</v>
      </c>
      <c r="CK251" s="5">
        <f t="shared" si="255"/>
        <v>0</v>
      </c>
      <c r="CL251" s="5">
        <f t="shared" si="256"/>
        <v>0</v>
      </c>
      <c r="CM251" s="5">
        <f t="shared" si="257"/>
        <v>0</v>
      </c>
      <c r="CN251" s="5">
        <f>IFERROR(SUM(CB251:CM251),0)*((Cockpit!$C$3)^3)</f>
        <v>0</v>
      </c>
      <c r="CO251" s="19">
        <f>INDEX('Team forecast'!$M$3:$AU$22,MATCH($B251,'Team forecast'!$B$3:$B$22,0),MATCH(CO$1,'Team forecast'!$M$2:$AU$2,0))</f>
        <v>0</v>
      </c>
      <c r="CP251" s="19">
        <f>INDEX('Team forecast'!$M$3:$AU$22,MATCH($B251,'Team forecast'!$B$3:$B$22,0),MATCH(CP$1,'Team forecast'!$M$2:$AU$2,0))</f>
        <v>0</v>
      </c>
      <c r="CQ251" s="19">
        <f>INDEX('Team forecast'!$M$3:$AU$22,MATCH($B251,'Team forecast'!$B$3:$B$22,0),MATCH(CQ$1,'Team forecast'!$M$2:$AU$2,0))</f>
        <v>0</v>
      </c>
      <c r="CR251" s="19">
        <f>INDEX('Team forecast'!$M$3:$AU$22,MATCH($B251,'Team forecast'!$B$3:$B$22,0),MATCH(CR$1,'Team forecast'!$M$2:$AU$2,0))</f>
        <v>0</v>
      </c>
      <c r="CS251" s="5">
        <f t="shared" si="258"/>
        <v>-5000</v>
      </c>
      <c r="CT251" s="5">
        <f>INDEX('Team forecast'!$M$3:$AU$22,MATCH($B251,'Team forecast'!$B$3:$B$22,0),MATCH(CT$1,'Team forecast'!$M$2:$AU$2,0))*IF($Y251&gt;0,25000,0)</f>
        <v>0</v>
      </c>
      <c r="CU251" s="5">
        <f>INDEX('Team forecast'!$M$3:$AU$22,MATCH($B251,'Team forecast'!$B$3:$B$22,0),MATCH(CU$1,'Team forecast'!$M$2:$AU$2,0))*IF($Y251&gt;0,5000,0)</f>
        <v>0</v>
      </c>
      <c r="CV251" s="5">
        <f>INDEX('Team forecast'!$M$3:$AU$22,MATCH($B251,'Team forecast'!$B$3:$B$22,0),MATCH(CV$1,'Team forecast'!$M$2:$AU$2,0))*IF($Y251&gt;0,-15000,0)</f>
        <v>0</v>
      </c>
      <c r="CW251" s="5">
        <f t="shared" si="259"/>
        <v>0</v>
      </c>
      <c r="CX251" s="5">
        <f t="shared" si="260"/>
        <v>0</v>
      </c>
      <c r="CY251" s="5">
        <f t="shared" si="261"/>
        <v>0</v>
      </c>
      <c r="CZ251" s="5">
        <f t="shared" si="262"/>
        <v>0</v>
      </c>
      <c r="DA251" s="5">
        <f t="shared" si="263"/>
        <v>0</v>
      </c>
      <c r="DB251" s="5">
        <f t="shared" si="264"/>
        <v>0</v>
      </c>
      <c r="DC251" s="5">
        <f t="shared" si="265"/>
        <v>0</v>
      </c>
      <c r="DD251" s="5">
        <f t="shared" si="266"/>
        <v>0</v>
      </c>
      <c r="DE251" s="5">
        <f t="shared" si="267"/>
        <v>0</v>
      </c>
      <c r="DF251" s="5">
        <f>IFERROR(SUM(CT251:DE251),0)*((Cockpit!$C$3)^4)</f>
        <v>0</v>
      </c>
      <c r="DG251" s="19">
        <f>INDEX('Team forecast'!$M$3:$AU$22,MATCH($B251,'Team forecast'!$B$3:$B$22,0),MATCH(DG$1,'Team forecast'!$M$2:$AU$2,0))</f>
        <v>0</v>
      </c>
      <c r="DH251" s="19">
        <f>INDEX('Team forecast'!$M$3:$AU$22,MATCH($B251,'Team forecast'!$B$3:$B$22,0),MATCH(DH$1,'Team forecast'!$M$2:$AU$2,0))</f>
        <v>0</v>
      </c>
      <c r="DI251" s="19">
        <f>INDEX('Team forecast'!$M$3:$AU$22,MATCH($B251,'Team forecast'!$B$3:$B$22,0),MATCH(DI$1,'Team forecast'!$M$2:$AU$2,0))</f>
        <v>0</v>
      </c>
      <c r="DJ251" s="19">
        <f>INDEX('Team forecast'!$M$3:$AU$22,MATCH($B251,'Team forecast'!$B$3:$B$22,0),MATCH(DJ$1,'Team forecast'!$M$2:$AU$2,0))</f>
        <v>0</v>
      </c>
      <c r="DK251" s="5">
        <f t="shared" si="268"/>
        <v>-5000</v>
      </c>
      <c r="DL251" s="5">
        <f>INDEX('Team forecast'!$M$3:$AU$22,MATCH($B251,'Team forecast'!$B$3:$B$22,0),MATCH(DL$1,'Team forecast'!$M$2:$AU$2,0))*IF($Y251&gt;0,25000,0)</f>
        <v>0</v>
      </c>
      <c r="DM251" s="5">
        <f>INDEX('Team forecast'!$M$3:$AU$22,MATCH($B251,'Team forecast'!$B$3:$B$22,0),MATCH(DM$1,'Team forecast'!$M$2:$AU$2,0))*IF($Y251&gt;0,5000,0)</f>
        <v>0</v>
      </c>
      <c r="DN251" s="5">
        <f>INDEX('Team forecast'!$M$3:$AU$22,MATCH($B251,'Team forecast'!$B$3:$B$22,0),MATCH(DN$1,'Team forecast'!$M$2:$AU$2,0))*IF($Y251&gt;0,-15000,0)</f>
        <v>0</v>
      </c>
      <c r="DO251" s="5">
        <f t="shared" si="269"/>
        <v>0</v>
      </c>
      <c r="DP251" s="5">
        <f t="shared" si="270"/>
        <v>0</v>
      </c>
      <c r="DQ251" s="5">
        <f t="shared" si="271"/>
        <v>0</v>
      </c>
      <c r="DR251" s="5">
        <f t="shared" si="272"/>
        <v>0</v>
      </c>
      <c r="DS251" s="5">
        <f t="shared" si="273"/>
        <v>0</v>
      </c>
      <c r="DT251" s="5">
        <f t="shared" si="274"/>
        <v>0</v>
      </c>
      <c r="DU251" s="5">
        <f t="shared" si="275"/>
        <v>0</v>
      </c>
      <c r="DV251" s="5">
        <f t="shared" si="276"/>
        <v>0</v>
      </c>
      <c r="DW251" s="5">
        <f t="shared" si="277"/>
        <v>0</v>
      </c>
      <c r="DX251" s="5">
        <f>IFERROR(SUM(DL251:DW251),0)*((Cockpit!$C$3)^5)</f>
        <v>0</v>
      </c>
      <c r="DY251" s="5">
        <f t="shared" si="278"/>
        <v>-5000</v>
      </c>
      <c r="DZ251" s="5" t="str">
        <f>IF(ISERROR(MATCH(A251,'Current squad'!B:B,0)),"No","Yes")</f>
        <v>No</v>
      </c>
      <c r="EA251" s="5" cm="1">
        <f t="array" ref="EA251">IFERROR(_xlfn.IFS(DZ251="Yes",0,DZ251="No",H251*1%),999999)</f>
        <v>33900</v>
      </c>
      <c r="EB251" s="5">
        <f t="shared" si="220"/>
        <v>3423900</v>
      </c>
      <c r="EC251" s="5">
        <f t="shared" si="279"/>
        <v>-38900</v>
      </c>
      <c r="ED251" s="1">
        <f t="shared" si="221"/>
        <v>-1.1474926253687316E-2</v>
      </c>
      <c r="EE251" s="5">
        <f>RANK(EC251,$EC$2:$EC$572)+COUNTIF($EC$2:EC251,EC251)-1</f>
        <v>403</v>
      </c>
      <c r="EF251" s="4">
        <f>RANK(ED251,$ED$2:$ED$572)+COUNTIF($ED$2:ED251,ED251)-1</f>
        <v>333</v>
      </c>
    </row>
    <row r="252" spans="1:136" x14ac:dyDescent="0.3">
      <c r="A252" t="str">
        <f>IF(Holdet.dk!A252&lt;&gt;"",Holdet.dk!A252,"")</f>
        <v>Christian Atsu</v>
      </c>
      <c r="B252" t="str">
        <f>INDEX(Holdet.dk!B:B,MATCH($A252,Holdet.dk!$A:$A,0))</f>
        <v>Newcastle</v>
      </c>
      <c r="C252" t="str">
        <f>INDEX(Holdet.dk!C:C,MATCH($A252,Holdet.dk!$A:$A,0))</f>
        <v>Midfield</v>
      </c>
      <c r="D252" t="str">
        <f>INDEX(Holdet.dk!D:D,MATCH($A252,Holdet.dk!$A:$A,0))</f>
        <v>1.895.000</v>
      </c>
      <c r="E252" s="1">
        <f>IFERROR(_xlfn.NUMBERVALUE(INDEX(Holdet.dk!$E:$E,MATCH($A252,Holdet.dk!$A:$A,0)),","),0)</f>
        <v>3.0000000000000001E-3</v>
      </c>
      <c r="F252" t="str">
        <f>IF(INDEX(Lookup!H:H,MATCH('Master data'!A252,Lookup!G:G,0))=0,A252,INDEX(Lookup!H:H,MATCH('Master data'!A252,Lookup!G:G,0)))</f>
        <v>Christian Atsu</v>
      </c>
      <c r="G252" t="str">
        <f>IFERROR(INDEX(Lookup!B:B,MATCH(INDEX(Rotowire!C:C,MATCH(F252,Rotowire!A:A,0)),Lookup!D:D,0)),"")</f>
        <v/>
      </c>
      <c r="H252" s="5">
        <f t="shared" si="212"/>
        <v>1895000</v>
      </c>
      <c r="I252" s="19">
        <f>IFERROR(INDEX('Team forecast'!$G$3:$I$22,MATCH($B252,'Team forecast'!$B$3:$B$22,0),MATCH(I$1,'Team forecast'!$G$2:$I$2,0)),0)</f>
        <v>0.8913043478260867</v>
      </c>
      <c r="J252" s="19">
        <f>IFERROR(INDEX('Team forecast'!$G$3:$I$22,MATCH($B252,'Team forecast'!$B$3:$B$22,0),MATCH(J$1,'Team forecast'!$G$2:$I$2,0)),0)</f>
        <v>0.79881656804733725</v>
      </c>
      <c r="K252" s="19">
        <f>IFERROR(INDEX('Team forecast'!$G$3:$I$22,MATCH($B252,'Team forecast'!$B$3:$B$22,0),MATCH(K$1,'Team forecast'!$G$2:$I$2,0)),0)</f>
        <v>1.5249427096817147</v>
      </c>
      <c r="L252">
        <f>SUMIFS(Rotowire!E:E,Rotowire!$A:$A,'Master data'!$F252)</f>
        <v>0</v>
      </c>
      <c r="M252" s="2">
        <f>SUMIFS(Rotowire!F:F,Rotowire!$A:$A,'Master data'!$F252)*I252</f>
        <v>0</v>
      </c>
      <c r="N252" s="2">
        <f>SUMIFS(Rotowire!G:G,Rotowire!$A:$A,'Master data'!$F252)*I252</f>
        <v>0</v>
      </c>
      <c r="O252" s="2">
        <f>SUMIFS(Rotowire!I:I,Rotowire!$A:$A,'Master data'!$F252)*I252</f>
        <v>0</v>
      </c>
      <c r="P252" s="2">
        <f>SUMIFS(Rotowire!W:W,Rotowire!$A:$A,'Master data'!$F252)*K252</f>
        <v>0</v>
      </c>
      <c r="Q252" s="2">
        <f>SUMIFS(Rotowire!Y:Y,Rotowire!$A:$A,'Master data'!$F252)*J252</f>
        <v>0</v>
      </c>
      <c r="R252" s="2">
        <f>SUMIFS(Rotowire!AB:AB,Rotowire!$A:$A,'Master data'!$F252)</f>
        <v>0</v>
      </c>
      <c r="S252" s="2">
        <f>SUMIFS(Rotowire!AC:AC,Rotowire!$A:$A,'Master data'!$F252)</f>
        <v>0</v>
      </c>
      <c r="T252" s="2">
        <f>INDEX('Team forecast'!D$3:D$22,MATCH($B252,'Team forecast'!$B$3:$B$22,0))</f>
        <v>1.23</v>
      </c>
      <c r="U252" s="2">
        <f>INDEX('Team forecast'!E$3:E$22,MATCH($B252,'Team forecast'!$B$3:$B$22,0))</f>
        <v>1.35</v>
      </c>
      <c r="V252" s="2">
        <f>INDEX('Team forecast'!J$3:J$22,MATCH($B252,'Team forecast'!$B$3:$B$22,0))</f>
        <v>0.33679999999999999</v>
      </c>
      <c r="W252" s="2">
        <f>INDEX('Team forecast'!K$3:K$22,MATCH($B252,'Team forecast'!$B$3:$B$22,0))</f>
        <v>0.2712</v>
      </c>
      <c r="X252" s="2">
        <f>INDEX('Team forecast'!L$3:L$22,MATCH($B252,'Team forecast'!$B$3:$B$22,0))</f>
        <v>0.39200000000000002</v>
      </c>
      <c r="Y252" s="5">
        <f t="shared" si="213"/>
        <v>-5000</v>
      </c>
      <c r="Z252" s="5">
        <f t="shared" si="214"/>
        <v>0</v>
      </c>
      <c r="AA252" s="5">
        <f t="shared" si="215"/>
        <v>0</v>
      </c>
      <c r="AB252" s="5">
        <f t="shared" si="216"/>
        <v>0</v>
      </c>
      <c r="AC252" s="5">
        <f t="shared" si="217"/>
        <v>0</v>
      </c>
      <c r="AD252" s="5">
        <f t="shared" si="222"/>
        <v>0</v>
      </c>
      <c r="AE252" s="5">
        <f t="shared" si="223"/>
        <v>0</v>
      </c>
      <c r="AF252" s="5">
        <f t="shared" si="218"/>
        <v>0</v>
      </c>
      <c r="AG252" s="5">
        <f t="shared" si="219"/>
        <v>0</v>
      </c>
      <c r="AH252" s="5">
        <f t="shared" si="224"/>
        <v>0</v>
      </c>
      <c r="AI252" s="5">
        <f t="shared" si="225"/>
        <v>0</v>
      </c>
      <c r="AJ252" s="5">
        <f t="shared" si="226"/>
        <v>0</v>
      </c>
      <c r="AK252" s="5">
        <f t="shared" si="227"/>
        <v>0</v>
      </c>
      <c r="AL252" s="5">
        <f>IFERROR(SUM(Y252:AK252),-5000)*((Cockpit!$C$3)^0)</f>
        <v>-5000</v>
      </c>
      <c r="AM252" s="19">
        <f>INDEX('Team forecast'!$M$3:$AU$22,MATCH($B252,'Team forecast'!$B$3:$B$22,0),MATCH(AM$1,'Team forecast'!$M$2:$AU$2,0))</f>
        <v>0</v>
      </c>
      <c r="AN252" s="19">
        <f>INDEX('Team forecast'!$M$3:$AU$22,MATCH($B252,'Team forecast'!$B$3:$B$22,0),MATCH(AN$1,'Team forecast'!$M$2:$AU$2,0))</f>
        <v>0</v>
      </c>
      <c r="AO252" s="19">
        <f>INDEX('Team forecast'!$M$3:$AU$22,MATCH($B252,'Team forecast'!$B$3:$B$22,0),MATCH(AO$1,'Team forecast'!$M$2:$AU$2,0))</f>
        <v>0</v>
      </c>
      <c r="AP252" s="19">
        <f>INDEX('Team forecast'!$M$3:$AU$22,MATCH($B252,'Team forecast'!$B$3:$B$22,0),MATCH(AP$1,'Team forecast'!$M$2:$AU$2,0))</f>
        <v>0</v>
      </c>
      <c r="AQ252" s="5">
        <f t="shared" si="228"/>
        <v>-5000</v>
      </c>
      <c r="AR252" s="5">
        <f>INDEX('Team forecast'!$M$3:$AU$22,MATCH($B252,'Team forecast'!$B$3:$B$22,0),MATCH(AR$1,'Team forecast'!$M$2:$AU$2,0))*IF($Y252&gt;0,25000,0)</f>
        <v>0</v>
      </c>
      <c r="AS252" s="5">
        <f>INDEX('Team forecast'!$M$3:$AU$22,MATCH($B252,'Team forecast'!$B$3:$B$22,0),MATCH(AS$1,'Team forecast'!$M$2:$AU$2,0))*IF($Y252&gt;0,5000,0)</f>
        <v>0</v>
      </c>
      <c r="AT252" s="5">
        <f>INDEX('Team forecast'!$M$3:$AU$22,MATCH($B252,'Team forecast'!$B$3:$B$22,0),MATCH(AT$1,'Team forecast'!$M$2:$AU$2,0))*IF($Y252&gt;0,-15000,0)</f>
        <v>0</v>
      </c>
      <c r="AU252" s="5">
        <f t="shared" si="229"/>
        <v>0</v>
      </c>
      <c r="AV252" s="5">
        <f t="shared" si="230"/>
        <v>0</v>
      </c>
      <c r="AW252" s="5">
        <f t="shared" si="231"/>
        <v>0</v>
      </c>
      <c r="AX252" s="5">
        <f t="shared" si="232"/>
        <v>0</v>
      </c>
      <c r="AY252" s="5">
        <f t="shared" si="233"/>
        <v>0</v>
      </c>
      <c r="AZ252" s="5">
        <f t="shared" si="234"/>
        <v>0</v>
      </c>
      <c r="BA252" s="5">
        <f t="shared" si="235"/>
        <v>0</v>
      </c>
      <c r="BB252" s="5">
        <f t="shared" si="236"/>
        <v>0</v>
      </c>
      <c r="BC252" s="5">
        <f t="shared" si="237"/>
        <v>0</v>
      </c>
      <c r="BD252" s="5">
        <f>IFERROR(SUM(AR252:BC252),0)*((Cockpit!$C$3)^1)</f>
        <v>0</v>
      </c>
      <c r="BE252" s="19">
        <f>INDEX('Team forecast'!$M$3:$AU$22,MATCH($B252,'Team forecast'!$B$3:$B$22,0),MATCH(BE$1,'Team forecast'!$M$2:$AU$2,0))</f>
        <v>0</v>
      </c>
      <c r="BF252" s="19">
        <f>INDEX('Team forecast'!$M$3:$AU$22,MATCH($B252,'Team forecast'!$B$3:$B$22,0),MATCH(BF$1,'Team forecast'!$M$2:$AU$2,0))</f>
        <v>0</v>
      </c>
      <c r="BG252" s="19">
        <f>INDEX('Team forecast'!$M$3:$AU$22,MATCH($B252,'Team forecast'!$B$3:$B$22,0),MATCH(BG$1,'Team forecast'!$M$2:$AU$2,0))</f>
        <v>0</v>
      </c>
      <c r="BH252" s="19">
        <f>INDEX('Team forecast'!$M$3:$AU$22,MATCH($B252,'Team forecast'!$B$3:$B$22,0),MATCH(BH$1,'Team forecast'!$M$2:$AU$2,0))</f>
        <v>0</v>
      </c>
      <c r="BI252" s="5">
        <f t="shared" si="238"/>
        <v>-5000</v>
      </c>
      <c r="BJ252" s="5">
        <f>INDEX('Team forecast'!$M$3:$AU$22,MATCH($B252,'Team forecast'!$B$3:$B$22,0),MATCH(BJ$1,'Team forecast'!$M$2:$AU$2,0))*IF($Y252&gt;0,25000,0)</f>
        <v>0</v>
      </c>
      <c r="BK252" s="5">
        <f>INDEX('Team forecast'!$M$3:$AU$22,MATCH($B252,'Team forecast'!$B$3:$B$22,0),MATCH(BK$1,'Team forecast'!$M$2:$AU$2,0))*IF($Y252&gt;0,5000,0)</f>
        <v>0</v>
      </c>
      <c r="BL252" s="5">
        <f>INDEX('Team forecast'!$M$3:$AU$22,MATCH($B252,'Team forecast'!$B$3:$B$22,0),MATCH(BL$1,'Team forecast'!$M$2:$AU$2,0))*IF($Y252&gt;0,-15000,0)</f>
        <v>0</v>
      </c>
      <c r="BM252" s="5">
        <f t="shared" si="239"/>
        <v>0</v>
      </c>
      <c r="BN252" s="5">
        <f t="shared" si="240"/>
        <v>0</v>
      </c>
      <c r="BO252" s="5">
        <f t="shared" si="241"/>
        <v>0</v>
      </c>
      <c r="BP252" s="5">
        <f t="shared" si="242"/>
        <v>0</v>
      </c>
      <c r="BQ252" s="5">
        <f t="shared" si="243"/>
        <v>0</v>
      </c>
      <c r="BR252" s="5">
        <f t="shared" si="244"/>
        <v>0</v>
      </c>
      <c r="BS252" s="5">
        <f t="shared" si="245"/>
        <v>0</v>
      </c>
      <c r="BT252" s="5">
        <f t="shared" si="246"/>
        <v>0</v>
      </c>
      <c r="BU252" s="5">
        <f t="shared" si="247"/>
        <v>0</v>
      </c>
      <c r="BV252" s="5">
        <f>IFERROR(SUM(BJ252:BU252),0)*((Cockpit!$C$3)^2)</f>
        <v>0</v>
      </c>
      <c r="BW252" s="19">
        <f>INDEX('Team forecast'!$M$3:$AU$22,MATCH($B252,'Team forecast'!$B$3:$B$22,0),MATCH(BW$1,'Team forecast'!$M$2:$AU$2,0))</f>
        <v>0</v>
      </c>
      <c r="BX252" s="19">
        <f>INDEX('Team forecast'!$M$3:$AU$22,MATCH($B252,'Team forecast'!$B$3:$B$22,0),MATCH(BX$1,'Team forecast'!$M$2:$AU$2,0))</f>
        <v>0</v>
      </c>
      <c r="BY252" s="19">
        <f>INDEX('Team forecast'!$M$3:$AU$22,MATCH($B252,'Team forecast'!$B$3:$B$22,0),MATCH(BY$1,'Team forecast'!$M$2:$AU$2,0))</f>
        <v>0</v>
      </c>
      <c r="BZ252" s="19">
        <f>INDEX('Team forecast'!$M$3:$AU$22,MATCH($B252,'Team forecast'!$B$3:$B$22,0),MATCH(BZ$1,'Team forecast'!$M$2:$AU$2,0))</f>
        <v>0</v>
      </c>
      <c r="CA252" s="5">
        <f t="shared" si="248"/>
        <v>-5000</v>
      </c>
      <c r="CB252" s="5">
        <f>INDEX('Team forecast'!$M$3:$AU$22,MATCH($B252,'Team forecast'!$B$3:$B$22,0),MATCH(CB$1,'Team forecast'!$M$2:$AU$2,0))*IF($Y252&gt;0,25000,0)</f>
        <v>0</v>
      </c>
      <c r="CC252" s="5">
        <f>INDEX('Team forecast'!$M$3:$AU$22,MATCH($B252,'Team forecast'!$B$3:$B$22,0),MATCH(CC$1,'Team forecast'!$M$2:$AU$2,0))*IF($Y252&gt;0,5000,0)</f>
        <v>0</v>
      </c>
      <c r="CD252" s="5">
        <f>INDEX('Team forecast'!$M$3:$AU$22,MATCH($B252,'Team forecast'!$B$3:$B$22,0),MATCH(CD$1,'Team forecast'!$M$2:$AU$2,0))*IF($Y252&gt;0,-15000,0)</f>
        <v>0</v>
      </c>
      <c r="CE252" s="5">
        <f t="shared" si="249"/>
        <v>0</v>
      </c>
      <c r="CF252" s="5">
        <f t="shared" si="250"/>
        <v>0</v>
      </c>
      <c r="CG252" s="5">
        <f t="shared" si="251"/>
        <v>0</v>
      </c>
      <c r="CH252" s="5">
        <f t="shared" si="252"/>
        <v>0</v>
      </c>
      <c r="CI252" s="5">
        <f t="shared" si="253"/>
        <v>0</v>
      </c>
      <c r="CJ252" s="5">
        <f t="shared" si="254"/>
        <v>0</v>
      </c>
      <c r="CK252" s="5">
        <f t="shared" si="255"/>
        <v>0</v>
      </c>
      <c r="CL252" s="5">
        <f t="shared" si="256"/>
        <v>0</v>
      </c>
      <c r="CM252" s="5">
        <f t="shared" si="257"/>
        <v>0</v>
      </c>
      <c r="CN252" s="5">
        <f>IFERROR(SUM(CB252:CM252),0)*((Cockpit!$C$3)^3)</f>
        <v>0</v>
      </c>
      <c r="CO252" s="19">
        <f>INDEX('Team forecast'!$M$3:$AU$22,MATCH($B252,'Team forecast'!$B$3:$B$22,0),MATCH(CO$1,'Team forecast'!$M$2:$AU$2,0))</f>
        <v>0</v>
      </c>
      <c r="CP252" s="19">
        <f>INDEX('Team forecast'!$M$3:$AU$22,MATCH($B252,'Team forecast'!$B$3:$B$22,0),MATCH(CP$1,'Team forecast'!$M$2:$AU$2,0))</f>
        <v>0</v>
      </c>
      <c r="CQ252" s="19">
        <f>INDEX('Team forecast'!$M$3:$AU$22,MATCH($B252,'Team forecast'!$B$3:$B$22,0),MATCH(CQ$1,'Team forecast'!$M$2:$AU$2,0))</f>
        <v>0</v>
      </c>
      <c r="CR252" s="19">
        <f>INDEX('Team forecast'!$M$3:$AU$22,MATCH($B252,'Team forecast'!$B$3:$B$22,0),MATCH(CR$1,'Team forecast'!$M$2:$AU$2,0))</f>
        <v>0</v>
      </c>
      <c r="CS252" s="5">
        <f t="shared" si="258"/>
        <v>-5000</v>
      </c>
      <c r="CT252" s="5">
        <f>INDEX('Team forecast'!$M$3:$AU$22,MATCH($B252,'Team forecast'!$B$3:$B$22,0),MATCH(CT$1,'Team forecast'!$M$2:$AU$2,0))*IF($Y252&gt;0,25000,0)</f>
        <v>0</v>
      </c>
      <c r="CU252" s="5">
        <f>INDEX('Team forecast'!$M$3:$AU$22,MATCH($B252,'Team forecast'!$B$3:$B$22,0),MATCH(CU$1,'Team forecast'!$M$2:$AU$2,0))*IF($Y252&gt;0,5000,0)</f>
        <v>0</v>
      </c>
      <c r="CV252" s="5">
        <f>INDEX('Team forecast'!$M$3:$AU$22,MATCH($B252,'Team forecast'!$B$3:$B$22,0),MATCH(CV$1,'Team forecast'!$M$2:$AU$2,0))*IF($Y252&gt;0,-15000,0)</f>
        <v>0</v>
      </c>
      <c r="CW252" s="5">
        <f t="shared" si="259"/>
        <v>0</v>
      </c>
      <c r="CX252" s="5">
        <f t="shared" si="260"/>
        <v>0</v>
      </c>
      <c r="CY252" s="5">
        <f t="shared" si="261"/>
        <v>0</v>
      </c>
      <c r="CZ252" s="5">
        <f t="shared" si="262"/>
        <v>0</v>
      </c>
      <c r="DA252" s="5">
        <f t="shared" si="263"/>
        <v>0</v>
      </c>
      <c r="DB252" s="5">
        <f t="shared" si="264"/>
        <v>0</v>
      </c>
      <c r="DC252" s="5">
        <f t="shared" si="265"/>
        <v>0</v>
      </c>
      <c r="DD252" s="5">
        <f t="shared" si="266"/>
        <v>0</v>
      </c>
      <c r="DE252" s="5">
        <f t="shared" si="267"/>
        <v>0</v>
      </c>
      <c r="DF252" s="5">
        <f>IFERROR(SUM(CT252:DE252),0)*((Cockpit!$C$3)^4)</f>
        <v>0</v>
      </c>
      <c r="DG252" s="19">
        <f>INDEX('Team forecast'!$M$3:$AU$22,MATCH($B252,'Team forecast'!$B$3:$B$22,0),MATCH(DG$1,'Team forecast'!$M$2:$AU$2,0))</f>
        <v>0</v>
      </c>
      <c r="DH252" s="19">
        <f>INDEX('Team forecast'!$M$3:$AU$22,MATCH($B252,'Team forecast'!$B$3:$B$22,0),MATCH(DH$1,'Team forecast'!$M$2:$AU$2,0))</f>
        <v>0</v>
      </c>
      <c r="DI252" s="19">
        <f>INDEX('Team forecast'!$M$3:$AU$22,MATCH($B252,'Team forecast'!$B$3:$B$22,0),MATCH(DI$1,'Team forecast'!$M$2:$AU$2,0))</f>
        <v>0</v>
      </c>
      <c r="DJ252" s="19">
        <f>INDEX('Team forecast'!$M$3:$AU$22,MATCH($B252,'Team forecast'!$B$3:$B$22,0),MATCH(DJ$1,'Team forecast'!$M$2:$AU$2,0))</f>
        <v>0</v>
      </c>
      <c r="DK252" s="5">
        <f t="shared" si="268"/>
        <v>-5000</v>
      </c>
      <c r="DL252" s="5">
        <f>INDEX('Team forecast'!$M$3:$AU$22,MATCH($B252,'Team forecast'!$B$3:$B$22,0),MATCH(DL$1,'Team forecast'!$M$2:$AU$2,0))*IF($Y252&gt;0,25000,0)</f>
        <v>0</v>
      </c>
      <c r="DM252" s="5">
        <f>INDEX('Team forecast'!$M$3:$AU$22,MATCH($B252,'Team forecast'!$B$3:$B$22,0),MATCH(DM$1,'Team forecast'!$M$2:$AU$2,0))*IF($Y252&gt;0,5000,0)</f>
        <v>0</v>
      </c>
      <c r="DN252" s="5">
        <f>INDEX('Team forecast'!$M$3:$AU$22,MATCH($B252,'Team forecast'!$B$3:$B$22,0),MATCH(DN$1,'Team forecast'!$M$2:$AU$2,0))*IF($Y252&gt;0,-15000,0)</f>
        <v>0</v>
      </c>
      <c r="DO252" s="5">
        <f t="shared" si="269"/>
        <v>0</v>
      </c>
      <c r="DP252" s="5">
        <f t="shared" si="270"/>
        <v>0</v>
      </c>
      <c r="DQ252" s="5">
        <f t="shared" si="271"/>
        <v>0</v>
      </c>
      <c r="DR252" s="5">
        <f t="shared" si="272"/>
        <v>0</v>
      </c>
      <c r="DS252" s="5">
        <f t="shared" si="273"/>
        <v>0</v>
      </c>
      <c r="DT252" s="5">
        <f t="shared" si="274"/>
        <v>0</v>
      </c>
      <c r="DU252" s="5">
        <f t="shared" si="275"/>
        <v>0</v>
      </c>
      <c r="DV252" s="5">
        <f t="shared" si="276"/>
        <v>0</v>
      </c>
      <c r="DW252" s="5">
        <f t="shared" si="277"/>
        <v>0</v>
      </c>
      <c r="DX252" s="5">
        <f>IFERROR(SUM(DL252:DW252),0)*((Cockpit!$C$3)^5)</f>
        <v>0</v>
      </c>
      <c r="DY252" s="5">
        <f t="shared" si="278"/>
        <v>-5000</v>
      </c>
      <c r="DZ252" s="5" t="str">
        <f>IF(ISERROR(MATCH(A252,'Current squad'!B:B,0)),"No","Yes")</f>
        <v>No</v>
      </c>
      <c r="EA252" s="5" cm="1">
        <f t="array" ref="EA252">IFERROR(_xlfn.IFS(DZ252="Yes",0,DZ252="No",H252*1%),999999)</f>
        <v>18950</v>
      </c>
      <c r="EB252" s="5">
        <f t="shared" si="220"/>
        <v>1913950</v>
      </c>
      <c r="EC252" s="5">
        <f t="shared" si="279"/>
        <v>-23950</v>
      </c>
      <c r="ED252" s="1">
        <f t="shared" si="221"/>
        <v>-1.2638522427440632E-2</v>
      </c>
      <c r="EE252" s="5">
        <f>RANK(EC252,$EC$2:$EC$572)+COUNTIF($EC$2:EC252,EC252)-1</f>
        <v>178</v>
      </c>
      <c r="EF252" s="4">
        <f>RANK(ED252,$ED$2:$ED$572)+COUNTIF($ED$2:ED252,ED252)-1</f>
        <v>537</v>
      </c>
    </row>
    <row r="253" spans="1:136" x14ac:dyDescent="0.3">
      <c r="A253" t="str">
        <f>IF(Holdet.dk!A253&lt;&gt;"",Holdet.dk!A253,"")</f>
        <v>Jamie Shackleton</v>
      </c>
      <c r="B253" t="str">
        <f>INDEX(Holdet.dk!B:B,MATCH($A253,Holdet.dk!$A:$A,0))</f>
        <v>Leeds United</v>
      </c>
      <c r="C253" t="str">
        <f>INDEX(Holdet.dk!C:C,MATCH($A253,Holdet.dk!$A:$A,0))</f>
        <v>Midfield</v>
      </c>
      <c r="D253" t="str">
        <f>INDEX(Holdet.dk!D:D,MATCH($A253,Holdet.dk!$A:$A,0))</f>
        <v>1.958.000</v>
      </c>
      <c r="E253" s="1">
        <f>IFERROR(_xlfn.NUMBERVALUE(INDEX(Holdet.dk!$E:$E,MATCH($A253,Holdet.dk!$A:$A,0)),","),0)</f>
        <v>2.5000000000000001E-2</v>
      </c>
      <c r="F253" t="str">
        <f>IF(INDEX(Lookup!H:H,MATCH('Master data'!A253,Lookup!G:G,0))=0,A253,INDEX(Lookup!H:H,MATCH('Master data'!A253,Lookup!G:G,0)))</f>
        <v>Jamie Shackleton</v>
      </c>
      <c r="G253" t="str">
        <f>IFERROR(INDEX(Lookup!B:B,MATCH(INDEX(Rotowire!C:C,MATCH(F253,Rotowire!A:A,0)),Lookup!D:D,0)),"")</f>
        <v/>
      </c>
      <c r="H253" s="5">
        <f t="shared" si="212"/>
        <v>1958000</v>
      </c>
      <c r="I253" s="19">
        <f>IFERROR(INDEX('Team forecast'!$G$3:$I$22,MATCH($B253,'Team forecast'!$B$3:$B$22,0),MATCH(I$1,'Team forecast'!$G$2:$I$2,0)),0)</f>
        <v>0.79646017699115057</v>
      </c>
      <c r="J253" s="19">
        <f>IFERROR(INDEX('Team forecast'!$G$3:$I$22,MATCH($B253,'Team forecast'!$B$3:$B$22,0),MATCH(J$1,'Team forecast'!$G$2:$I$2,0)),0)</f>
        <v>1.1504424778761062</v>
      </c>
      <c r="K253" s="19">
        <f>IFERROR(INDEX('Team forecast'!$G$3:$I$22,MATCH($B253,'Team forecast'!$B$3:$B$22,0),MATCH(K$1,'Team forecast'!$G$2:$I$2,0)),0)</f>
        <v>0.82585391828488663</v>
      </c>
      <c r="L253">
        <f>SUMIFS(Rotowire!E:E,Rotowire!$A:$A,'Master data'!$F253)</f>
        <v>0</v>
      </c>
      <c r="M253" s="2">
        <f>SUMIFS(Rotowire!F:F,Rotowire!$A:$A,'Master data'!$F253)*I253</f>
        <v>0</v>
      </c>
      <c r="N253" s="2">
        <f>SUMIFS(Rotowire!G:G,Rotowire!$A:$A,'Master data'!$F253)*I253</f>
        <v>0</v>
      </c>
      <c r="O253" s="2">
        <f>SUMIFS(Rotowire!I:I,Rotowire!$A:$A,'Master data'!$F253)*I253</f>
        <v>0</v>
      </c>
      <c r="P253" s="2">
        <f>SUMIFS(Rotowire!W:W,Rotowire!$A:$A,'Master data'!$F253)*K253</f>
        <v>0</v>
      </c>
      <c r="Q253" s="2">
        <f>SUMIFS(Rotowire!Y:Y,Rotowire!$A:$A,'Master data'!$F253)*J253</f>
        <v>0</v>
      </c>
      <c r="R253" s="2">
        <f>SUMIFS(Rotowire!AB:AB,Rotowire!$A:$A,'Master data'!$F253)</f>
        <v>0</v>
      </c>
      <c r="S253" s="2">
        <f>SUMIFS(Rotowire!AC:AC,Rotowire!$A:$A,'Master data'!$F253)</f>
        <v>0</v>
      </c>
      <c r="T253" s="2">
        <f>INDEX('Team forecast'!D$3:D$22,MATCH($B253,'Team forecast'!$B$3:$B$22,0))</f>
        <v>1.8</v>
      </c>
      <c r="U253" s="2">
        <f>INDEX('Team forecast'!E$3:E$22,MATCH($B253,'Team forecast'!$B$3:$B$22,0))</f>
        <v>1.3</v>
      </c>
      <c r="V253" s="2">
        <f>INDEX('Team forecast'!J$3:J$22,MATCH($B253,'Team forecast'!$B$3:$B$22,0))</f>
        <v>0.4859</v>
      </c>
      <c r="W253" s="2">
        <f>INDEX('Team forecast'!K$3:K$22,MATCH($B253,'Team forecast'!$B$3:$B$22,0))</f>
        <v>0.23730000000000001</v>
      </c>
      <c r="X253" s="2">
        <f>INDEX('Team forecast'!L$3:L$22,MATCH($B253,'Team forecast'!$B$3:$B$22,0))</f>
        <v>0.27679999999999999</v>
      </c>
      <c r="Y253" s="5">
        <f t="shared" si="213"/>
        <v>-5000</v>
      </c>
      <c r="Z253" s="5">
        <f t="shared" si="214"/>
        <v>0</v>
      </c>
      <c r="AA253" s="5">
        <f t="shared" si="215"/>
        <v>0</v>
      </c>
      <c r="AB253" s="5">
        <f t="shared" si="216"/>
        <v>0</v>
      </c>
      <c r="AC253" s="5">
        <f t="shared" si="217"/>
        <v>0</v>
      </c>
      <c r="AD253" s="5">
        <f t="shared" si="222"/>
        <v>0</v>
      </c>
      <c r="AE253" s="5">
        <f t="shared" si="223"/>
        <v>0</v>
      </c>
      <c r="AF253" s="5">
        <f t="shared" si="218"/>
        <v>0</v>
      </c>
      <c r="AG253" s="5">
        <f t="shared" si="219"/>
        <v>0</v>
      </c>
      <c r="AH253" s="5">
        <f t="shared" si="224"/>
        <v>0</v>
      </c>
      <c r="AI253" s="5">
        <f t="shared" si="225"/>
        <v>0</v>
      </c>
      <c r="AJ253" s="5">
        <f t="shared" si="226"/>
        <v>0</v>
      </c>
      <c r="AK253" s="5">
        <f t="shared" si="227"/>
        <v>0</v>
      </c>
      <c r="AL253" s="5">
        <f>IFERROR(SUM(Y253:AK253),-5000)*((Cockpit!$C$3)^0)</f>
        <v>-5000</v>
      </c>
      <c r="AM253" s="19">
        <f>INDEX('Team forecast'!$M$3:$AU$22,MATCH($B253,'Team forecast'!$B$3:$B$22,0),MATCH(AM$1,'Team forecast'!$M$2:$AU$2,0))</f>
        <v>0</v>
      </c>
      <c r="AN253" s="19">
        <f>INDEX('Team forecast'!$M$3:$AU$22,MATCH($B253,'Team forecast'!$B$3:$B$22,0),MATCH(AN$1,'Team forecast'!$M$2:$AU$2,0))</f>
        <v>0</v>
      </c>
      <c r="AO253" s="19">
        <f>INDEX('Team forecast'!$M$3:$AU$22,MATCH($B253,'Team forecast'!$B$3:$B$22,0),MATCH(AO$1,'Team forecast'!$M$2:$AU$2,0))</f>
        <v>0</v>
      </c>
      <c r="AP253" s="19">
        <f>INDEX('Team forecast'!$M$3:$AU$22,MATCH($B253,'Team forecast'!$B$3:$B$22,0),MATCH(AP$1,'Team forecast'!$M$2:$AU$2,0))</f>
        <v>0</v>
      </c>
      <c r="AQ253" s="5">
        <f t="shared" si="228"/>
        <v>-5000</v>
      </c>
      <c r="AR253" s="5">
        <f>INDEX('Team forecast'!$M$3:$AU$22,MATCH($B253,'Team forecast'!$B$3:$B$22,0),MATCH(AR$1,'Team forecast'!$M$2:$AU$2,0))*IF($Y253&gt;0,25000,0)</f>
        <v>0</v>
      </c>
      <c r="AS253" s="5">
        <f>INDEX('Team forecast'!$M$3:$AU$22,MATCH($B253,'Team forecast'!$B$3:$B$22,0),MATCH(AS$1,'Team forecast'!$M$2:$AU$2,0))*IF($Y253&gt;0,5000,0)</f>
        <v>0</v>
      </c>
      <c r="AT253" s="5">
        <f>INDEX('Team forecast'!$M$3:$AU$22,MATCH($B253,'Team forecast'!$B$3:$B$22,0),MATCH(AT$1,'Team forecast'!$M$2:$AU$2,0))*IF($Y253&gt;0,-15000,0)</f>
        <v>0</v>
      </c>
      <c r="AU253" s="5">
        <f t="shared" si="229"/>
        <v>0</v>
      </c>
      <c r="AV253" s="5">
        <f t="shared" si="230"/>
        <v>0</v>
      </c>
      <c r="AW253" s="5">
        <f t="shared" si="231"/>
        <v>0</v>
      </c>
      <c r="AX253" s="5">
        <f t="shared" si="232"/>
        <v>0</v>
      </c>
      <c r="AY253" s="5">
        <f t="shared" si="233"/>
        <v>0</v>
      </c>
      <c r="AZ253" s="5">
        <f t="shared" si="234"/>
        <v>0</v>
      </c>
      <c r="BA253" s="5">
        <f t="shared" si="235"/>
        <v>0</v>
      </c>
      <c r="BB253" s="5">
        <f t="shared" si="236"/>
        <v>0</v>
      </c>
      <c r="BC253" s="5">
        <f t="shared" si="237"/>
        <v>0</v>
      </c>
      <c r="BD253" s="5">
        <f>IFERROR(SUM(AR253:BC253),0)*((Cockpit!$C$3)^1)</f>
        <v>0</v>
      </c>
      <c r="BE253" s="19">
        <f>INDEX('Team forecast'!$M$3:$AU$22,MATCH($B253,'Team forecast'!$B$3:$B$22,0),MATCH(BE$1,'Team forecast'!$M$2:$AU$2,0))</f>
        <v>0</v>
      </c>
      <c r="BF253" s="19">
        <f>INDEX('Team forecast'!$M$3:$AU$22,MATCH($B253,'Team forecast'!$B$3:$B$22,0),MATCH(BF$1,'Team forecast'!$M$2:$AU$2,0))</f>
        <v>0</v>
      </c>
      <c r="BG253" s="19">
        <f>INDEX('Team forecast'!$M$3:$AU$22,MATCH($B253,'Team forecast'!$B$3:$B$22,0),MATCH(BG$1,'Team forecast'!$M$2:$AU$2,0))</f>
        <v>0</v>
      </c>
      <c r="BH253" s="19">
        <f>INDEX('Team forecast'!$M$3:$AU$22,MATCH($B253,'Team forecast'!$B$3:$B$22,0),MATCH(BH$1,'Team forecast'!$M$2:$AU$2,0))</f>
        <v>0</v>
      </c>
      <c r="BI253" s="5">
        <f t="shared" si="238"/>
        <v>-5000</v>
      </c>
      <c r="BJ253" s="5">
        <f>INDEX('Team forecast'!$M$3:$AU$22,MATCH($B253,'Team forecast'!$B$3:$B$22,0),MATCH(BJ$1,'Team forecast'!$M$2:$AU$2,0))*IF($Y253&gt;0,25000,0)</f>
        <v>0</v>
      </c>
      <c r="BK253" s="5">
        <f>INDEX('Team forecast'!$M$3:$AU$22,MATCH($B253,'Team forecast'!$B$3:$B$22,0),MATCH(BK$1,'Team forecast'!$M$2:$AU$2,0))*IF($Y253&gt;0,5000,0)</f>
        <v>0</v>
      </c>
      <c r="BL253" s="5">
        <f>INDEX('Team forecast'!$M$3:$AU$22,MATCH($B253,'Team forecast'!$B$3:$B$22,0),MATCH(BL$1,'Team forecast'!$M$2:$AU$2,0))*IF($Y253&gt;0,-15000,0)</f>
        <v>0</v>
      </c>
      <c r="BM253" s="5">
        <f t="shared" si="239"/>
        <v>0</v>
      </c>
      <c r="BN253" s="5">
        <f t="shared" si="240"/>
        <v>0</v>
      </c>
      <c r="BO253" s="5">
        <f t="shared" si="241"/>
        <v>0</v>
      </c>
      <c r="BP253" s="5">
        <f t="shared" si="242"/>
        <v>0</v>
      </c>
      <c r="BQ253" s="5">
        <f t="shared" si="243"/>
        <v>0</v>
      </c>
      <c r="BR253" s="5">
        <f t="shared" si="244"/>
        <v>0</v>
      </c>
      <c r="BS253" s="5">
        <f t="shared" si="245"/>
        <v>0</v>
      </c>
      <c r="BT253" s="5">
        <f t="shared" si="246"/>
        <v>0</v>
      </c>
      <c r="BU253" s="5">
        <f t="shared" si="247"/>
        <v>0</v>
      </c>
      <c r="BV253" s="5">
        <f>IFERROR(SUM(BJ253:BU253),0)*((Cockpit!$C$3)^2)</f>
        <v>0</v>
      </c>
      <c r="BW253" s="19">
        <f>INDEX('Team forecast'!$M$3:$AU$22,MATCH($B253,'Team forecast'!$B$3:$B$22,0),MATCH(BW$1,'Team forecast'!$M$2:$AU$2,0))</f>
        <v>0</v>
      </c>
      <c r="BX253" s="19">
        <f>INDEX('Team forecast'!$M$3:$AU$22,MATCH($B253,'Team forecast'!$B$3:$B$22,0),MATCH(BX$1,'Team forecast'!$M$2:$AU$2,0))</f>
        <v>0</v>
      </c>
      <c r="BY253" s="19">
        <f>INDEX('Team forecast'!$M$3:$AU$22,MATCH($B253,'Team forecast'!$B$3:$B$22,0),MATCH(BY$1,'Team forecast'!$M$2:$AU$2,0))</f>
        <v>0</v>
      </c>
      <c r="BZ253" s="19">
        <f>INDEX('Team forecast'!$M$3:$AU$22,MATCH($B253,'Team forecast'!$B$3:$B$22,0),MATCH(BZ$1,'Team forecast'!$M$2:$AU$2,0))</f>
        <v>0</v>
      </c>
      <c r="CA253" s="5">
        <f t="shared" si="248"/>
        <v>-5000</v>
      </c>
      <c r="CB253" s="5">
        <f>INDEX('Team forecast'!$M$3:$AU$22,MATCH($B253,'Team forecast'!$B$3:$B$22,0),MATCH(CB$1,'Team forecast'!$M$2:$AU$2,0))*IF($Y253&gt;0,25000,0)</f>
        <v>0</v>
      </c>
      <c r="CC253" s="5">
        <f>INDEX('Team forecast'!$M$3:$AU$22,MATCH($B253,'Team forecast'!$B$3:$B$22,0),MATCH(CC$1,'Team forecast'!$M$2:$AU$2,0))*IF($Y253&gt;0,5000,0)</f>
        <v>0</v>
      </c>
      <c r="CD253" s="5">
        <f>INDEX('Team forecast'!$M$3:$AU$22,MATCH($B253,'Team forecast'!$B$3:$B$22,0),MATCH(CD$1,'Team forecast'!$M$2:$AU$2,0))*IF($Y253&gt;0,-15000,0)</f>
        <v>0</v>
      </c>
      <c r="CE253" s="5">
        <f t="shared" si="249"/>
        <v>0</v>
      </c>
      <c r="CF253" s="5">
        <f t="shared" si="250"/>
        <v>0</v>
      </c>
      <c r="CG253" s="5">
        <f t="shared" si="251"/>
        <v>0</v>
      </c>
      <c r="CH253" s="5">
        <f t="shared" si="252"/>
        <v>0</v>
      </c>
      <c r="CI253" s="5">
        <f t="shared" si="253"/>
        <v>0</v>
      </c>
      <c r="CJ253" s="5">
        <f t="shared" si="254"/>
        <v>0</v>
      </c>
      <c r="CK253" s="5">
        <f t="shared" si="255"/>
        <v>0</v>
      </c>
      <c r="CL253" s="5">
        <f t="shared" si="256"/>
        <v>0</v>
      </c>
      <c r="CM253" s="5">
        <f t="shared" si="257"/>
        <v>0</v>
      </c>
      <c r="CN253" s="5">
        <f>IFERROR(SUM(CB253:CM253),0)*((Cockpit!$C$3)^3)</f>
        <v>0</v>
      </c>
      <c r="CO253" s="19">
        <f>INDEX('Team forecast'!$M$3:$AU$22,MATCH($B253,'Team forecast'!$B$3:$B$22,0),MATCH(CO$1,'Team forecast'!$M$2:$AU$2,0))</f>
        <v>0</v>
      </c>
      <c r="CP253" s="19">
        <f>INDEX('Team forecast'!$M$3:$AU$22,MATCH($B253,'Team forecast'!$B$3:$B$22,0),MATCH(CP$1,'Team forecast'!$M$2:$AU$2,0))</f>
        <v>0</v>
      </c>
      <c r="CQ253" s="19">
        <f>INDEX('Team forecast'!$M$3:$AU$22,MATCH($B253,'Team forecast'!$B$3:$B$22,0),MATCH(CQ$1,'Team forecast'!$M$2:$AU$2,0))</f>
        <v>0</v>
      </c>
      <c r="CR253" s="19">
        <f>INDEX('Team forecast'!$M$3:$AU$22,MATCH($B253,'Team forecast'!$B$3:$B$22,0),MATCH(CR$1,'Team forecast'!$M$2:$AU$2,0))</f>
        <v>0</v>
      </c>
      <c r="CS253" s="5">
        <f t="shared" si="258"/>
        <v>-5000</v>
      </c>
      <c r="CT253" s="5">
        <f>INDEX('Team forecast'!$M$3:$AU$22,MATCH($B253,'Team forecast'!$B$3:$B$22,0),MATCH(CT$1,'Team forecast'!$M$2:$AU$2,0))*IF($Y253&gt;0,25000,0)</f>
        <v>0</v>
      </c>
      <c r="CU253" s="5">
        <f>INDEX('Team forecast'!$M$3:$AU$22,MATCH($B253,'Team forecast'!$B$3:$B$22,0),MATCH(CU$1,'Team forecast'!$M$2:$AU$2,0))*IF($Y253&gt;0,5000,0)</f>
        <v>0</v>
      </c>
      <c r="CV253" s="5">
        <f>INDEX('Team forecast'!$M$3:$AU$22,MATCH($B253,'Team forecast'!$B$3:$B$22,0),MATCH(CV$1,'Team forecast'!$M$2:$AU$2,0))*IF($Y253&gt;0,-15000,0)</f>
        <v>0</v>
      </c>
      <c r="CW253" s="5">
        <f t="shared" si="259"/>
        <v>0</v>
      </c>
      <c r="CX253" s="5">
        <f t="shared" si="260"/>
        <v>0</v>
      </c>
      <c r="CY253" s="5">
        <f t="shared" si="261"/>
        <v>0</v>
      </c>
      <c r="CZ253" s="5">
        <f t="shared" si="262"/>
        <v>0</v>
      </c>
      <c r="DA253" s="5">
        <f t="shared" si="263"/>
        <v>0</v>
      </c>
      <c r="DB253" s="5">
        <f t="shared" si="264"/>
        <v>0</v>
      </c>
      <c r="DC253" s="5">
        <f t="shared" si="265"/>
        <v>0</v>
      </c>
      <c r="DD253" s="5">
        <f t="shared" si="266"/>
        <v>0</v>
      </c>
      <c r="DE253" s="5">
        <f t="shared" si="267"/>
        <v>0</v>
      </c>
      <c r="DF253" s="5">
        <f>IFERROR(SUM(CT253:DE253),0)*((Cockpit!$C$3)^4)</f>
        <v>0</v>
      </c>
      <c r="DG253" s="19">
        <f>INDEX('Team forecast'!$M$3:$AU$22,MATCH($B253,'Team forecast'!$B$3:$B$22,0),MATCH(DG$1,'Team forecast'!$M$2:$AU$2,0))</f>
        <v>0</v>
      </c>
      <c r="DH253" s="19">
        <f>INDEX('Team forecast'!$M$3:$AU$22,MATCH($B253,'Team forecast'!$B$3:$B$22,0),MATCH(DH$1,'Team forecast'!$M$2:$AU$2,0))</f>
        <v>0</v>
      </c>
      <c r="DI253" s="19">
        <f>INDEX('Team forecast'!$M$3:$AU$22,MATCH($B253,'Team forecast'!$B$3:$B$22,0),MATCH(DI$1,'Team forecast'!$M$2:$AU$2,0))</f>
        <v>0</v>
      </c>
      <c r="DJ253" s="19">
        <f>INDEX('Team forecast'!$M$3:$AU$22,MATCH($B253,'Team forecast'!$B$3:$B$22,0),MATCH(DJ$1,'Team forecast'!$M$2:$AU$2,0))</f>
        <v>0</v>
      </c>
      <c r="DK253" s="5">
        <f t="shared" si="268"/>
        <v>-5000</v>
      </c>
      <c r="DL253" s="5">
        <f>INDEX('Team forecast'!$M$3:$AU$22,MATCH($B253,'Team forecast'!$B$3:$B$22,0),MATCH(DL$1,'Team forecast'!$M$2:$AU$2,0))*IF($Y253&gt;0,25000,0)</f>
        <v>0</v>
      </c>
      <c r="DM253" s="5">
        <f>INDEX('Team forecast'!$M$3:$AU$22,MATCH($B253,'Team forecast'!$B$3:$B$22,0),MATCH(DM$1,'Team forecast'!$M$2:$AU$2,0))*IF($Y253&gt;0,5000,0)</f>
        <v>0</v>
      </c>
      <c r="DN253" s="5">
        <f>INDEX('Team forecast'!$M$3:$AU$22,MATCH($B253,'Team forecast'!$B$3:$B$22,0),MATCH(DN$1,'Team forecast'!$M$2:$AU$2,0))*IF($Y253&gt;0,-15000,0)</f>
        <v>0</v>
      </c>
      <c r="DO253" s="5">
        <f t="shared" si="269"/>
        <v>0</v>
      </c>
      <c r="DP253" s="5">
        <f t="shared" si="270"/>
        <v>0</v>
      </c>
      <c r="DQ253" s="5">
        <f t="shared" si="271"/>
        <v>0</v>
      </c>
      <c r="DR253" s="5">
        <f t="shared" si="272"/>
        <v>0</v>
      </c>
      <c r="DS253" s="5">
        <f t="shared" si="273"/>
        <v>0</v>
      </c>
      <c r="DT253" s="5">
        <f t="shared" si="274"/>
        <v>0</v>
      </c>
      <c r="DU253" s="5">
        <f t="shared" si="275"/>
        <v>0</v>
      </c>
      <c r="DV253" s="5">
        <f t="shared" si="276"/>
        <v>0</v>
      </c>
      <c r="DW253" s="5">
        <f t="shared" si="277"/>
        <v>0</v>
      </c>
      <c r="DX253" s="5">
        <f>IFERROR(SUM(DL253:DW253),0)*((Cockpit!$C$3)^5)</f>
        <v>0</v>
      </c>
      <c r="DY253" s="5">
        <f t="shared" si="278"/>
        <v>-5000</v>
      </c>
      <c r="DZ253" s="5" t="str">
        <f>IF(ISERROR(MATCH(A253,'Current squad'!B:B,0)),"No","Yes")</f>
        <v>No</v>
      </c>
      <c r="EA253" s="5" cm="1">
        <f t="array" ref="EA253">IFERROR(_xlfn.IFS(DZ253="Yes",0,DZ253="No",H253*1%),999999)</f>
        <v>19580</v>
      </c>
      <c r="EB253" s="5">
        <f t="shared" si="220"/>
        <v>1977580</v>
      </c>
      <c r="EC253" s="5">
        <f t="shared" si="279"/>
        <v>-24580</v>
      </c>
      <c r="ED253" s="1">
        <f t="shared" si="221"/>
        <v>-1.2553626149131768E-2</v>
      </c>
      <c r="EE253" s="5">
        <f>RANK(EC253,$EC$2:$EC$572)+COUNTIF($EC$2:EC253,EC253)-1</f>
        <v>231</v>
      </c>
      <c r="EF253" s="4">
        <f>RANK(ED253,$ED$2:$ED$572)+COUNTIF($ED$2:ED253,ED253)-1</f>
        <v>485</v>
      </c>
    </row>
    <row r="254" spans="1:136" x14ac:dyDescent="0.3">
      <c r="A254" t="str">
        <f>IF(Holdet.dk!A254&lt;&gt;"",Holdet.dk!A254,"")</f>
        <v>Che Adams</v>
      </c>
      <c r="B254" t="str">
        <f>INDEX(Holdet.dk!B:B,MATCH($A254,Holdet.dk!$A:$A,0))</f>
        <v>Southampton</v>
      </c>
      <c r="C254" t="str">
        <f>INDEX(Holdet.dk!C:C,MATCH($A254,Holdet.dk!$A:$A,0))</f>
        <v>Striker</v>
      </c>
      <c r="D254" t="str">
        <f>INDEX(Holdet.dk!D:D,MATCH($A254,Holdet.dk!$A:$A,0))</f>
        <v>6.106.000</v>
      </c>
      <c r="E254" s="1">
        <f>IFERROR(_xlfn.NUMBERVALUE(INDEX(Holdet.dk!$E:$E,MATCH($A254,Holdet.dk!$A:$A,0)),","),0)</f>
        <v>9.0000000000000011E-3</v>
      </c>
      <c r="F254" t="str">
        <f>IF(INDEX(Lookup!H:H,MATCH('Master data'!A254,Lookup!G:G,0))=0,A254,INDEX(Lookup!H:H,MATCH('Master data'!A254,Lookup!G:G,0)))</f>
        <v>Che Adams</v>
      </c>
      <c r="G254" t="str">
        <f>IFERROR(INDEX(Lookup!B:B,MATCH(INDEX(Rotowire!C:C,MATCH(F254,Rotowire!A:A,0)),Lookup!D:D,0)),"")</f>
        <v/>
      </c>
      <c r="H254" s="5">
        <f t="shared" si="212"/>
        <v>6106000</v>
      </c>
      <c r="I254" s="19">
        <f>IFERROR(INDEX('Team forecast'!$G$3:$I$22,MATCH($B254,'Team forecast'!$B$3:$B$22,0),MATCH(I$1,'Team forecast'!$G$2:$I$2,0)),0)</f>
        <v>1.1637931034482758</v>
      </c>
      <c r="J254" s="19">
        <f>IFERROR(INDEX('Team forecast'!$G$3:$I$22,MATCH($B254,'Team forecast'!$B$3:$B$22,0),MATCH(J$1,'Team forecast'!$G$2:$I$2,0)),0)</f>
        <v>0.89999999999999991</v>
      </c>
      <c r="K254" s="19">
        <f>IFERROR(INDEX('Team forecast'!$G$3:$I$22,MATCH($B254,'Team forecast'!$B$3:$B$22,0),MATCH(K$1,'Team forecast'!$G$2:$I$2,0)),0)</f>
        <v>1.3912753278240162</v>
      </c>
      <c r="L254">
        <f>SUMIFS(Rotowire!E:E,Rotowire!$A:$A,'Master data'!$F254)</f>
        <v>0</v>
      </c>
      <c r="M254" s="2">
        <f>SUMIFS(Rotowire!F:F,Rotowire!$A:$A,'Master data'!$F254)*I254</f>
        <v>0</v>
      </c>
      <c r="N254" s="2">
        <f>SUMIFS(Rotowire!G:G,Rotowire!$A:$A,'Master data'!$F254)*I254</f>
        <v>0</v>
      </c>
      <c r="O254" s="2">
        <f>SUMIFS(Rotowire!I:I,Rotowire!$A:$A,'Master data'!$F254)*I254</f>
        <v>0</v>
      </c>
      <c r="P254" s="2">
        <f>SUMIFS(Rotowire!W:W,Rotowire!$A:$A,'Master data'!$F254)*K254</f>
        <v>0</v>
      </c>
      <c r="Q254" s="2">
        <f>SUMIFS(Rotowire!Y:Y,Rotowire!$A:$A,'Master data'!$F254)*J254</f>
        <v>0</v>
      </c>
      <c r="R254" s="2">
        <f>SUMIFS(Rotowire!AB:AB,Rotowire!$A:$A,'Master data'!$F254)</f>
        <v>0</v>
      </c>
      <c r="S254" s="2">
        <f>SUMIFS(Rotowire!AC:AC,Rotowire!$A:$A,'Master data'!$F254)</f>
        <v>0</v>
      </c>
      <c r="T254" s="2">
        <f>INDEX('Team forecast'!D$3:D$22,MATCH($B254,'Team forecast'!$B$3:$B$22,0))</f>
        <v>1.35</v>
      </c>
      <c r="U254" s="2">
        <f>INDEX('Team forecast'!E$3:E$22,MATCH($B254,'Team forecast'!$B$3:$B$22,0))</f>
        <v>1.71</v>
      </c>
      <c r="V254" s="2">
        <f>INDEX('Team forecast'!J$3:J$22,MATCH($B254,'Team forecast'!$B$3:$B$22,0))</f>
        <v>0.30020000000000002</v>
      </c>
      <c r="W254" s="2">
        <f>INDEX('Team forecast'!K$3:K$22,MATCH($B254,'Team forecast'!$B$3:$B$22,0))</f>
        <v>0.2422</v>
      </c>
      <c r="X254" s="2">
        <f>INDEX('Team forecast'!L$3:L$22,MATCH($B254,'Team forecast'!$B$3:$B$22,0))</f>
        <v>0.45750000000000002</v>
      </c>
      <c r="Y254" s="5">
        <f t="shared" si="213"/>
        <v>-5000</v>
      </c>
      <c r="Z254" s="5">
        <f t="shared" si="214"/>
        <v>0</v>
      </c>
      <c r="AA254" s="5">
        <f t="shared" si="215"/>
        <v>0</v>
      </c>
      <c r="AB254" s="5">
        <f t="shared" si="216"/>
        <v>0</v>
      </c>
      <c r="AC254" s="5">
        <f t="shared" si="217"/>
        <v>0</v>
      </c>
      <c r="AD254" s="5">
        <f t="shared" si="222"/>
        <v>0</v>
      </c>
      <c r="AE254" s="5">
        <f t="shared" si="223"/>
        <v>0</v>
      </c>
      <c r="AF254" s="5">
        <f t="shared" si="218"/>
        <v>0</v>
      </c>
      <c r="AG254" s="5">
        <f t="shared" si="219"/>
        <v>0</v>
      </c>
      <c r="AH254" s="5">
        <f t="shared" si="224"/>
        <v>0</v>
      </c>
      <c r="AI254" s="5">
        <f t="shared" si="225"/>
        <v>0</v>
      </c>
      <c r="AJ254" s="5">
        <f t="shared" si="226"/>
        <v>0</v>
      </c>
      <c r="AK254" s="5">
        <f t="shared" si="227"/>
        <v>0</v>
      </c>
      <c r="AL254" s="5">
        <f>IFERROR(SUM(Y254:AK254),-5000)*((Cockpit!$C$3)^0)</f>
        <v>-5000</v>
      </c>
      <c r="AM254" s="19">
        <f>INDEX('Team forecast'!$M$3:$AU$22,MATCH($B254,'Team forecast'!$B$3:$B$22,0),MATCH(AM$1,'Team forecast'!$M$2:$AU$2,0))</f>
        <v>0</v>
      </c>
      <c r="AN254" s="19">
        <f>INDEX('Team forecast'!$M$3:$AU$22,MATCH($B254,'Team forecast'!$B$3:$B$22,0),MATCH(AN$1,'Team forecast'!$M$2:$AU$2,0))</f>
        <v>0</v>
      </c>
      <c r="AO254" s="19">
        <f>INDEX('Team forecast'!$M$3:$AU$22,MATCH($B254,'Team forecast'!$B$3:$B$22,0),MATCH(AO$1,'Team forecast'!$M$2:$AU$2,0))</f>
        <v>0</v>
      </c>
      <c r="AP254" s="19">
        <f>INDEX('Team forecast'!$M$3:$AU$22,MATCH($B254,'Team forecast'!$B$3:$B$22,0),MATCH(AP$1,'Team forecast'!$M$2:$AU$2,0))</f>
        <v>0</v>
      </c>
      <c r="AQ254" s="5">
        <f t="shared" si="228"/>
        <v>-5000</v>
      </c>
      <c r="AR254" s="5">
        <f>INDEX('Team forecast'!$M$3:$AU$22,MATCH($B254,'Team forecast'!$B$3:$B$22,0),MATCH(AR$1,'Team forecast'!$M$2:$AU$2,0))*IF($Y254&gt;0,25000,0)</f>
        <v>0</v>
      </c>
      <c r="AS254" s="5">
        <f>INDEX('Team forecast'!$M$3:$AU$22,MATCH($B254,'Team forecast'!$B$3:$B$22,0),MATCH(AS$1,'Team forecast'!$M$2:$AU$2,0))*IF($Y254&gt;0,5000,0)</f>
        <v>0</v>
      </c>
      <c r="AT254" s="5">
        <f>INDEX('Team forecast'!$M$3:$AU$22,MATCH($B254,'Team forecast'!$B$3:$B$22,0),MATCH(AT$1,'Team forecast'!$M$2:$AU$2,0))*IF($Y254&gt;0,-15000,0)</f>
        <v>0</v>
      </c>
      <c r="AU254" s="5">
        <f t="shared" si="229"/>
        <v>0</v>
      </c>
      <c r="AV254" s="5">
        <f t="shared" si="230"/>
        <v>0</v>
      </c>
      <c r="AW254" s="5">
        <f t="shared" si="231"/>
        <v>0</v>
      </c>
      <c r="AX254" s="5">
        <f t="shared" si="232"/>
        <v>0</v>
      </c>
      <c r="AY254" s="5">
        <f t="shared" si="233"/>
        <v>0</v>
      </c>
      <c r="AZ254" s="5">
        <f t="shared" si="234"/>
        <v>0</v>
      </c>
      <c r="BA254" s="5">
        <f t="shared" si="235"/>
        <v>0</v>
      </c>
      <c r="BB254" s="5">
        <f t="shared" si="236"/>
        <v>0</v>
      </c>
      <c r="BC254" s="5">
        <f t="shared" si="237"/>
        <v>0</v>
      </c>
      <c r="BD254" s="5">
        <f>IFERROR(SUM(AR254:BC254),0)*((Cockpit!$C$3)^1)</f>
        <v>0</v>
      </c>
      <c r="BE254" s="19">
        <f>INDEX('Team forecast'!$M$3:$AU$22,MATCH($B254,'Team forecast'!$B$3:$B$22,0),MATCH(BE$1,'Team forecast'!$M$2:$AU$2,0))</f>
        <v>0</v>
      </c>
      <c r="BF254" s="19">
        <f>INDEX('Team forecast'!$M$3:$AU$22,MATCH($B254,'Team forecast'!$B$3:$B$22,0),MATCH(BF$1,'Team forecast'!$M$2:$AU$2,0))</f>
        <v>0</v>
      </c>
      <c r="BG254" s="19">
        <f>INDEX('Team forecast'!$M$3:$AU$22,MATCH($B254,'Team forecast'!$B$3:$B$22,0),MATCH(BG$1,'Team forecast'!$M$2:$AU$2,0))</f>
        <v>0</v>
      </c>
      <c r="BH254" s="19">
        <f>INDEX('Team forecast'!$M$3:$AU$22,MATCH($B254,'Team forecast'!$B$3:$B$22,0),MATCH(BH$1,'Team forecast'!$M$2:$AU$2,0))</f>
        <v>0</v>
      </c>
      <c r="BI254" s="5">
        <f t="shared" si="238"/>
        <v>-5000</v>
      </c>
      <c r="BJ254" s="5">
        <f>INDEX('Team forecast'!$M$3:$AU$22,MATCH($B254,'Team forecast'!$B$3:$B$22,0),MATCH(BJ$1,'Team forecast'!$M$2:$AU$2,0))*IF($Y254&gt;0,25000,0)</f>
        <v>0</v>
      </c>
      <c r="BK254" s="5">
        <f>INDEX('Team forecast'!$M$3:$AU$22,MATCH($B254,'Team forecast'!$B$3:$B$22,0),MATCH(BK$1,'Team forecast'!$M$2:$AU$2,0))*IF($Y254&gt;0,5000,0)</f>
        <v>0</v>
      </c>
      <c r="BL254" s="5">
        <f>INDEX('Team forecast'!$M$3:$AU$22,MATCH($B254,'Team forecast'!$B$3:$B$22,0),MATCH(BL$1,'Team forecast'!$M$2:$AU$2,0))*IF($Y254&gt;0,-15000,0)</f>
        <v>0</v>
      </c>
      <c r="BM254" s="5">
        <f t="shared" si="239"/>
        <v>0</v>
      </c>
      <c r="BN254" s="5">
        <f t="shared" si="240"/>
        <v>0</v>
      </c>
      <c r="BO254" s="5">
        <f t="shared" si="241"/>
        <v>0</v>
      </c>
      <c r="BP254" s="5">
        <f t="shared" si="242"/>
        <v>0</v>
      </c>
      <c r="BQ254" s="5">
        <f t="shared" si="243"/>
        <v>0</v>
      </c>
      <c r="BR254" s="5">
        <f t="shared" si="244"/>
        <v>0</v>
      </c>
      <c r="BS254" s="5">
        <f t="shared" si="245"/>
        <v>0</v>
      </c>
      <c r="BT254" s="5">
        <f t="shared" si="246"/>
        <v>0</v>
      </c>
      <c r="BU254" s="5">
        <f t="shared" si="247"/>
        <v>0</v>
      </c>
      <c r="BV254" s="5">
        <f>IFERROR(SUM(BJ254:BU254),0)*((Cockpit!$C$3)^2)</f>
        <v>0</v>
      </c>
      <c r="BW254" s="19">
        <f>INDEX('Team forecast'!$M$3:$AU$22,MATCH($B254,'Team forecast'!$B$3:$B$22,0),MATCH(BW$1,'Team forecast'!$M$2:$AU$2,0))</f>
        <v>0</v>
      </c>
      <c r="BX254" s="19">
        <f>INDEX('Team forecast'!$M$3:$AU$22,MATCH($B254,'Team forecast'!$B$3:$B$22,0),MATCH(BX$1,'Team forecast'!$M$2:$AU$2,0))</f>
        <v>0</v>
      </c>
      <c r="BY254" s="19">
        <f>INDEX('Team forecast'!$M$3:$AU$22,MATCH($B254,'Team forecast'!$B$3:$B$22,0),MATCH(BY$1,'Team forecast'!$M$2:$AU$2,0))</f>
        <v>0</v>
      </c>
      <c r="BZ254" s="19">
        <f>INDEX('Team forecast'!$M$3:$AU$22,MATCH($B254,'Team forecast'!$B$3:$B$22,0),MATCH(BZ$1,'Team forecast'!$M$2:$AU$2,0))</f>
        <v>0</v>
      </c>
      <c r="CA254" s="5">
        <f t="shared" si="248"/>
        <v>-5000</v>
      </c>
      <c r="CB254" s="5">
        <f>INDEX('Team forecast'!$M$3:$AU$22,MATCH($B254,'Team forecast'!$B$3:$B$22,0),MATCH(CB$1,'Team forecast'!$M$2:$AU$2,0))*IF($Y254&gt;0,25000,0)</f>
        <v>0</v>
      </c>
      <c r="CC254" s="5">
        <f>INDEX('Team forecast'!$M$3:$AU$22,MATCH($B254,'Team forecast'!$B$3:$B$22,0),MATCH(CC$1,'Team forecast'!$M$2:$AU$2,0))*IF($Y254&gt;0,5000,0)</f>
        <v>0</v>
      </c>
      <c r="CD254" s="5">
        <f>INDEX('Team forecast'!$M$3:$AU$22,MATCH($B254,'Team forecast'!$B$3:$B$22,0),MATCH(CD$1,'Team forecast'!$M$2:$AU$2,0))*IF($Y254&gt;0,-15000,0)</f>
        <v>0</v>
      </c>
      <c r="CE254" s="5">
        <f t="shared" si="249"/>
        <v>0</v>
      </c>
      <c r="CF254" s="5">
        <f t="shared" si="250"/>
        <v>0</v>
      </c>
      <c r="CG254" s="5">
        <f t="shared" si="251"/>
        <v>0</v>
      </c>
      <c r="CH254" s="5">
        <f t="shared" si="252"/>
        <v>0</v>
      </c>
      <c r="CI254" s="5">
        <f t="shared" si="253"/>
        <v>0</v>
      </c>
      <c r="CJ254" s="5">
        <f t="shared" si="254"/>
        <v>0</v>
      </c>
      <c r="CK254" s="5">
        <f t="shared" si="255"/>
        <v>0</v>
      </c>
      <c r="CL254" s="5">
        <f t="shared" si="256"/>
        <v>0</v>
      </c>
      <c r="CM254" s="5">
        <f t="shared" si="257"/>
        <v>0</v>
      </c>
      <c r="CN254" s="5">
        <f>IFERROR(SUM(CB254:CM254),0)*((Cockpit!$C$3)^3)</f>
        <v>0</v>
      </c>
      <c r="CO254" s="19">
        <f>INDEX('Team forecast'!$M$3:$AU$22,MATCH($B254,'Team forecast'!$B$3:$B$22,0),MATCH(CO$1,'Team forecast'!$M$2:$AU$2,0))</f>
        <v>0</v>
      </c>
      <c r="CP254" s="19">
        <f>INDEX('Team forecast'!$M$3:$AU$22,MATCH($B254,'Team forecast'!$B$3:$B$22,0),MATCH(CP$1,'Team forecast'!$M$2:$AU$2,0))</f>
        <v>0</v>
      </c>
      <c r="CQ254" s="19">
        <f>INDEX('Team forecast'!$M$3:$AU$22,MATCH($B254,'Team forecast'!$B$3:$B$22,0),MATCH(CQ$1,'Team forecast'!$M$2:$AU$2,0))</f>
        <v>0</v>
      </c>
      <c r="CR254" s="19">
        <f>INDEX('Team forecast'!$M$3:$AU$22,MATCH($B254,'Team forecast'!$B$3:$B$22,0),MATCH(CR$1,'Team forecast'!$M$2:$AU$2,0))</f>
        <v>0</v>
      </c>
      <c r="CS254" s="5">
        <f t="shared" si="258"/>
        <v>-5000</v>
      </c>
      <c r="CT254" s="5">
        <f>INDEX('Team forecast'!$M$3:$AU$22,MATCH($B254,'Team forecast'!$B$3:$B$22,0),MATCH(CT$1,'Team forecast'!$M$2:$AU$2,0))*IF($Y254&gt;0,25000,0)</f>
        <v>0</v>
      </c>
      <c r="CU254" s="5">
        <f>INDEX('Team forecast'!$M$3:$AU$22,MATCH($B254,'Team forecast'!$B$3:$B$22,0),MATCH(CU$1,'Team forecast'!$M$2:$AU$2,0))*IF($Y254&gt;0,5000,0)</f>
        <v>0</v>
      </c>
      <c r="CV254" s="5">
        <f>INDEX('Team forecast'!$M$3:$AU$22,MATCH($B254,'Team forecast'!$B$3:$B$22,0),MATCH(CV$1,'Team forecast'!$M$2:$AU$2,0))*IF($Y254&gt;0,-15000,0)</f>
        <v>0</v>
      </c>
      <c r="CW254" s="5">
        <f t="shared" si="259"/>
        <v>0</v>
      </c>
      <c r="CX254" s="5">
        <f t="shared" si="260"/>
        <v>0</v>
      </c>
      <c r="CY254" s="5">
        <f t="shared" si="261"/>
        <v>0</v>
      </c>
      <c r="CZ254" s="5">
        <f t="shared" si="262"/>
        <v>0</v>
      </c>
      <c r="DA254" s="5">
        <f t="shared" si="263"/>
        <v>0</v>
      </c>
      <c r="DB254" s="5">
        <f t="shared" si="264"/>
        <v>0</v>
      </c>
      <c r="DC254" s="5">
        <f t="shared" si="265"/>
        <v>0</v>
      </c>
      <c r="DD254" s="5">
        <f t="shared" si="266"/>
        <v>0</v>
      </c>
      <c r="DE254" s="5">
        <f t="shared" si="267"/>
        <v>0</v>
      </c>
      <c r="DF254" s="5">
        <f>IFERROR(SUM(CT254:DE254),0)*((Cockpit!$C$3)^4)</f>
        <v>0</v>
      </c>
      <c r="DG254" s="19">
        <f>INDEX('Team forecast'!$M$3:$AU$22,MATCH($B254,'Team forecast'!$B$3:$B$22,0),MATCH(DG$1,'Team forecast'!$M$2:$AU$2,0))</f>
        <v>0</v>
      </c>
      <c r="DH254" s="19">
        <f>INDEX('Team forecast'!$M$3:$AU$22,MATCH($B254,'Team forecast'!$B$3:$B$22,0),MATCH(DH$1,'Team forecast'!$M$2:$AU$2,0))</f>
        <v>0</v>
      </c>
      <c r="DI254" s="19">
        <f>INDEX('Team forecast'!$M$3:$AU$22,MATCH($B254,'Team forecast'!$B$3:$B$22,0),MATCH(DI$1,'Team forecast'!$M$2:$AU$2,0))</f>
        <v>0</v>
      </c>
      <c r="DJ254" s="19">
        <f>INDEX('Team forecast'!$M$3:$AU$22,MATCH($B254,'Team forecast'!$B$3:$B$22,0),MATCH(DJ$1,'Team forecast'!$M$2:$AU$2,0))</f>
        <v>0</v>
      </c>
      <c r="DK254" s="5">
        <f t="shared" si="268"/>
        <v>-5000</v>
      </c>
      <c r="DL254" s="5">
        <f>INDEX('Team forecast'!$M$3:$AU$22,MATCH($B254,'Team forecast'!$B$3:$B$22,0),MATCH(DL$1,'Team forecast'!$M$2:$AU$2,0))*IF($Y254&gt;0,25000,0)</f>
        <v>0</v>
      </c>
      <c r="DM254" s="5">
        <f>INDEX('Team forecast'!$M$3:$AU$22,MATCH($B254,'Team forecast'!$B$3:$B$22,0),MATCH(DM$1,'Team forecast'!$M$2:$AU$2,0))*IF($Y254&gt;0,5000,0)</f>
        <v>0</v>
      </c>
      <c r="DN254" s="5">
        <f>INDEX('Team forecast'!$M$3:$AU$22,MATCH($B254,'Team forecast'!$B$3:$B$22,0),MATCH(DN$1,'Team forecast'!$M$2:$AU$2,0))*IF($Y254&gt;0,-15000,0)</f>
        <v>0</v>
      </c>
      <c r="DO254" s="5">
        <f t="shared" si="269"/>
        <v>0</v>
      </c>
      <c r="DP254" s="5">
        <f t="shared" si="270"/>
        <v>0</v>
      </c>
      <c r="DQ254" s="5">
        <f t="shared" si="271"/>
        <v>0</v>
      </c>
      <c r="DR254" s="5">
        <f t="shared" si="272"/>
        <v>0</v>
      </c>
      <c r="DS254" s="5">
        <f t="shared" si="273"/>
        <v>0</v>
      </c>
      <c r="DT254" s="5">
        <f t="shared" si="274"/>
        <v>0</v>
      </c>
      <c r="DU254" s="5">
        <f t="shared" si="275"/>
        <v>0</v>
      </c>
      <c r="DV254" s="5">
        <f t="shared" si="276"/>
        <v>0</v>
      </c>
      <c r="DW254" s="5">
        <f t="shared" si="277"/>
        <v>0</v>
      </c>
      <c r="DX254" s="5">
        <f>IFERROR(SUM(DL254:DW254),0)*((Cockpit!$C$3)^5)</f>
        <v>0</v>
      </c>
      <c r="DY254" s="5">
        <f t="shared" si="278"/>
        <v>-5000</v>
      </c>
      <c r="DZ254" s="5" t="str">
        <f>IF(ISERROR(MATCH(A254,'Current squad'!B:B,0)),"No","Yes")</f>
        <v>No</v>
      </c>
      <c r="EA254" s="5" cm="1">
        <f t="array" ref="EA254">IFERROR(_xlfn.IFS(DZ254="Yes",0,DZ254="No",H254*1%),999999)</f>
        <v>61060</v>
      </c>
      <c r="EB254" s="5">
        <f t="shared" si="220"/>
        <v>6167060</v>
      </c>
      <c r="EC254" s="5">
        <f t="shared" si="279"/>
        <v>-66060</v>
      </c>
      <c r="ED254" s="1">
        <f t="shared" si="221"/>
        <v>-1.0818866688503112E-2</v>
      </c>
      <c r="EE254" s="5">
        <f>RANK(EC254,$EC$2:$EC$572)+COUNTIF($EC$2:EC254,EC254)-1</f>
        <v>548</v>
      </c>
      <c r="EF254" s="4">
        <f>RANK(ED254,$ED$2:$ED$572)+COUNTIF($ED$2:ED254,ED254)-1</f>
        <v>214</v>
      </c>
    </row>
    <row r="255" spans="1:136" x14ac:dyDescent="0.3">
      <c r="A255" t="str">
        <f>IF(Holdet.dk!A255&lt;&gt;"",Holdet.dk!A255,"")</f>
        <v>Kean Bryan</v>
      </c>
      <c r="B255" t="str">
        <f>INDEX(Holdet.dk!B:B,MATCH($A255,Holdet.dk!$A:$A,0))</f>
        <v>Sheffield United</v>
      </c>
      <c r="C255" t="str">
        <f>INDEX(Holdet.dk!C:C,MATCH($A255,Holdet.dk!$A:$A,0))</f>
        <v>Defense</v>
      </c>
      <c r="D255" t="str">
        <f>INDEX(Holdet.dk!D:D,MATCH($A255,Holdet.dk!$A:$A,0))</f>
        <v>2.030.000</v>
      </c>
      <c r="E255" s="1">
        <f>IFERROR(_xlfn.NUMBERVALUE(INDEX(Holdet.dk!$E:$E,MATCH($A255,Holdet.dk!$A:$A,0)),","),0)</f>
        <v>4.0000000000000001E-3</v>
      </c>
      <c r="F255" t="str">
        <f>IF(INDEX(Lookup!H:H,MATCH('Master data'!A255,Lookup!G:G,0))=0,A255,INDEX(Lookup!H:H,MATCH('Master data'!A255,Lookup!G:G,0)))</f>
        <v>Kean Bryan</v>
      </c>
      <c r="G255" t="str">
        <f>IFERROR(INDEX(Lookup!B:B,MATCH(INDEX(Rotowire!C:C,MATCH(F255,Rotowire!A:A,0)),Lookup!D:D,0)),"")</f>
        <v/>
      </c>
      <c r="H255" s="5">
        <f t="shared" si="212"/>
        <v>2030000</v>
      </c>
      <c r="I255" s="19">
        <f>IFERROR(INDEX('Team forecast'!$G$3:$I$22,MATCH($B255,'Team forecast'!$B$3:$B$22,0),MATCH(I$1,'Team forecast'!$G$2:$I$2,0)),0)</f>
        <v>0.79999999999999993</v>
      </c>
      <c r="J255" s="19">
        <f>IFERROR(INDEX('Team forecast'!$G$3:$I$22,MATCH($B255,'Team forecast'!$B$3:$B$22,0),MATCH(J$1,'Team forecast'!$G$2:$I$2,0)),0)</f>
        <v>0.86842105263157876</v>
      </c>
      <c r="K255" s="19">
        <f>IFERROR(INDEX('Team forecast'!$G$3:$I$22,MATCH($B255,'Team forecast'!$B$3:$B$22,0),MATCH(K$1,'Team forecast'!$G$2:$I$2,0)),0)</f>
        <v>1.2720728665040493</v>
      </c>
      <c r="L255">
        <f>SUMIFS(Rotowire!E:E,Rotowire!$A:$A,'Master data'!$F255)</f>
        <v>0</v>
      </c>
      <c r="M255" s="2">
        <f>SUMIFS(Rotowire!F:F,Rotowire!$A:$A,'Master data'!$F255)*I255</f>
        <v>0</v>
      </c>
      <c r="N255" s="2">
        <f>SUMIFS(Rotowire!G:G,Rotowire!$A:$A,'Master data'!$F255)*I255</f>
        <v>0</v>
      </c>
      <c r="O255" s="2">
        <f>SUMIFS(Rotowire!I:I,Rotowire!$A:$A,'Master data'!$F255)*I255</f>
        <v>0</v>
      </c>
      <c r="P255" s="2">
        <f>SUMIFS(Rotowire!W:W,Rotowire!$A:$A,'Master data'!$F255)*K255</f>
        <v>0</v>
      </c>
      <c r="Q255" s="2">
        <f>SUMIFS(Rotowire!Y:Y,Rotowire!$A:$A,'Master data'!$F255)*J255</f>
        <v>0</v>
      </c>
      <c r="R255" s="2">
        <f>SUMIFS(Rotowire!AB:AB,Rotowire!$A:$A,'Master data'!$F255)</f>
        <v>0</v>
      </c>
      <c r="S255" s="2">
        <f>SUMIFS(Rotowire!AC:AC,Rotowire!$A:$A,'Master data'!$F255)</f>
        <v>0</v>
      </c>
      <c r="T255" s="2">
        <f>INDEX('Team forecast'!D$3:D$22,MATCH($B255,'Team forecast'!$B$3:$B$22,0))</f>
        <v>1.1599999999999999</v>
      </c>
      <c r="U255" s="2">
        <f>INDEX('Team forecast'!E$3:E$22,MATCH($B255,'Team forecast'!$B$3:$B$22,0))</f>
        <v>1.32</v>
      </c>
      <c r="V255" s="2">
        <f>INDEX('Team forecast'!J$3:J$22,MATCH($B255,'Team forecast'!$B$3:$B$22,0))</f>
        <v>0.32490000000000002</v>
      </c>
      <c r="W255" s="2">
        <f>INDEX('Team forecast'!K$3:K$22,MATCH($B255,'Team forecast'!$B$3:$B$22,0))</f>
        <v>0.27700000000000002</v>
      </c>
      <c r="X255" s="2">
        <f>INDEX('Team forecast'!L$3:L$22,MATCH($B255,'Team forecast'!$B$3:$B$22,0))</f>
        <v>0.39810000000000001</v>
      </c>
      <c r="Y255" s="5">
        <f t="shared" si="213"/>
        <v>-5000</v>
      </c>
      <c r="Z255" s="5">
        <f t="shared" si="214"/>
        <v>0</v>
      </c>
      <c r="AA255" s="5">
        <f t="shared" si="215"/>
        <v>0</v>
      </c>
      <c r="AB255" s="5">
        <f t="shared" si="216"/>
        <v>0</v>
      </c>
      <c r="AC255" s="5">
        <f t="shared" si="217"/>
        <v>0</v>
      </c>
      <c r="AD255" s="5">
        <f t="shared" si="222"/>
        <v>0</v>
      </c>
      <c r="AE255" s="5">
        <f t="shared" si="223"/>
        <v>0</v>
      </c>
      <c r="AF255" s="5">
        <f t="shared" si="218"/>
        <v>0</v>
      </c>
      <c r="AG255" s="5">
        <f t="shared" si="219"/>
        <v>0</v>
      </c>
      <c r="AH255" s="5">
        <f t="shared" si="224"/>
        <v>0</v>
      </c>
      <c r="AI255" s="5">
        <f t="shared" si="225"/>
        <v>0</v>
      </c>
      <c r="AJ255" s="5">
        <f t="shared" si="226"/>
        <v>0</v>
      </c>
      <c r="AK255" s="5">
        <f t="shared" si="227"/>
        <v>0</v>
      </c>
      <c r="AL255" s="5">
        <f>IFERROR(SUM(Y255:AK255),-5000)*((Cockpit!$C$3)^0)</f>
        <v>-5000</v>
      </c>
      <c r="AM255" s="19">
        <f>INDEX('Team forecast'!$M$3:$AU$22,MATCH($B255,'Team forecast'!$B$3:$B$22,0),MATCH(AM$1,'Team forecast'!$M$2:$AU$2,0))</f>
        <v>0</v>
      </c>
      <c r="AN255" s="19">
        <f>INDEX('Team forecast'!$M$3:$AU$22,MATCH($B255,'Team forecast'!$B$3:$B$22,0),MATCH(AN$1,'Team forecast'!$M$2:$AU$2,0))</f>
        <v>0</v>
      </c>
      <c r="AO255" s="19">
        <f>INDEX('Team forecast'!$M$3:$AU$22,MATCH($B255,'Team forecast'!$B$3:$B$22,0),MATCH(AO$1,'Team forecast'!$M$2:$AU$2,0))</f>
        <v>0</v>
      </c>
      <c r="AP255" s="19">
        <f>INDEX('Team forecast'!$M$3:$AU$22,MATCH($B255,'Team forecast'!$B$3:$B$22,0),MATCH(AP$1,'Team forecast'!$M$2:$AU$2,0))</f>
        <v>0</v>
      </c>
      <c r="AQ255" s="5">
        <f t="shared" si="228"/>
        <v>-5000</v>
      </c>
      <c r="AR255" s="5">
        <f>INDEX('Team forecast'!$M$3:$AU$22,MATCH($B255,'Team forecast'!$B$3:$B$22,0),MATCH(AR$1,'Team forecast'!$M$2:$AU$2,0))*IF($Y255&gt;0,25000,0)</f>
        <v>0</v>
      </c>
      <c r="AS255" s="5">
        <f>INDEX('Team forecast'!$M$3:$AU$22,MATCH($B255,'Team forecast'!$B$3:$B$22,0),MATCH(AS$1,'Team forecast'!$M$2:$AU$2,0))*IF($Y255&gt;0,5000,0)</f>
        <v>0</v>
      </c>
      <c r="AT255" s="5">
        <f>INDEX('Team forecast'!$M$3:$AU$22,MATCH($B255,'Team forecast'!$B$3:$B$22,0),MATCH(AT$1,'Team forecast'!$M$2:$AU$2,0))*IF($Y255&gt;0,-15000,0)</f>
        <v>0</v>
      </c>
      <c r="AU255" s="5">
        <f t="shared" si="229"/>
        <v>0</v>
      </c>
      <c r="AV255" s="5">
        <f t="shared" si="230"/>
        <v>0</v>
      </c>
      <c r="AW255" s="5">
        <f t="shared" si="231"/>
        <v>0</v>
      </c>
      <c r="AX255" s="5">
        <f t="shared" si="232"/>
        <v>0</v>
      </c>
      <c r="AY255" s="5">
        <f t="shared" si="233"/>
        <v>0</v>
      </c>
      <c r="AZ255" s="5">
        <f t="shared" si="234"/>
        <v>0</v>
      </c>
      <c r="BA255" s="5">
        <f t="shared" si="235"/>
        <v>0</v>
      </c>
      <c r="BB255" s="5">
        <f t="shared" si="236"/>
        <v>0</v>
      </c>
      <c r="BC255" s="5">
        <f t="shared" si="237"/>
        <v>0</v>
      </c>
      <c r="BD255" s="5">
        <f>IFERROR(SUM(AR255:BC255),0)*((Cockpit!$C$3)^1)</f>
        <v>0</v>
      </c>
      <c r="BE255" s="19">
        <f>INDEX('Team forecast'!$M$3:$AU$22,MATCH($B255,'Team forecast'!$B$3:$B$22,0),MATCH(BE$1,'Team forecast'!$M$2:$AU$2,0))</f>
        <v>0</v>
      </c>
      <c r="BF255" s="19">
        <f>INDEX('Team forecast'!$M$3:$AU$22,MATCH($B255,'Team forecast'!$B$3:$B$22,0),MATCH(BF$1,'Team forecast'!$M$2:$AU$2,0))</f>
        <v>0</v>
      </c>
      <c r="BG255" s="19">
        <f>INDEX('Team forecast'!$M$3:$AU$22,MATCH($B255,'Team forecast'!$B$3:$B$22,0),MATCH(BG$1,'Team forecast'!$M$2:$AU$2,0))</f>
        <v>0</v>
      </c>
      <c r="BH255" s="19">
        <f>INDEX('Team forecast'!$M$3:$AU$22,MATCH($B255,'Team forecast'!$B$3:$B$22,0),MATCH(BH$1,'Team forecast'!$M$2:$AU$2,0))</f>
        <v>0</v>
      </c>
      <c r="BI255" s="5">
        <f t="shared" si="238"/>
        <v>-5000</v>
      </c>
      <c r="BJ255" s="5">
        <f>INDEX('Team forecast'!$M$3:$AU$22,MATCH($B255,'Team forecast'!$B$3:$B$22,0),MATCH(BJ$1,'Team forecast'!$M$2:$AU$2,0))*IF($Y255&gt;0,25000,0)</f>
        <v>0</v>
      </c>
      <c r="BK255" s="5">
        <f>INDEX('Team forecast'!$M$3:$AU$22,MATCH($B255,'Team forecast'!$B$3:$B$22,0),MATCH(BK$1,'Team forecast'!$M$2:$AU$2,0))*IF($Y255&gt;0,5000,0)</f>
        <v>0</v>
      </c>
      <c r="BL255" s="5">
        <f>INDEX('Team forecast'!$M$3:$AU$22,MATCH($B255,'Team forecast'!$B$3:$B$22,0),MATCH(BL$1,'Team forecast'!$M$2:$AU$2,0))*IF($Y255&gt;0,-15000,0)</f>
        <v>0</v>
      </c>
      <c r="BM255" s="5">
        <f t="shared" si="239"/>
        <v>0</v>
      </c>
      <c r="BN255" s="5">
        <f t="shared" si="240"/>
        <v>0</v>
      </c>
      <c r="BO255" s="5">
        <f t="shared" si="241"/>
        <v>0</v>
      </c>
      <c r="BP255" s="5">
        <f t="shared" si="242"/>
        <v>0</v>
      </c>
      <c r="BQ255" s="5">
        <f t="shared" si="243"/>
        <v>0</v>
      </c>
      <c r="BR255" s="5">
        <f t="shared" si="244"/>
        <v>0</v>
      </c>
      <c r="BS255" s="5">
        <f t="shared" si="245"/>
        <v>0</v>
      </c>
      <c r="BT255" s="5">
        <f t="shared" si="246"/>
        <v>0</v>
      </c>
      <c r="BU255" s="5">
        <f t="shared" si="247"/>
        <v>0</v>
      </c>
      <c r="BV255" s="5">
        <f>IFERROR(SUM(BJ255:BU255),0)*((Cockpit!$C$3)^2)</f>
        <v>0</v>
      </c>
      <c r="BW255" s="19">
        <f>INDEX('Team forecast'!$M$3:$AU$22,MATCH($B255,'Team forecast'!$B$3:$B$22,0),MATCH(BW$1,'Team forecast'!$M$2:$AU$2,0))</f>
        <v>0</v>
      </c>
      <c r="BX255" s="19">
        <f>INDEX('Team forecast'!$M$3:$AU$22,MATCH($B255,'Team forecast'!$B$3:$B$22,0),MATCH(BX$1,'Team forecast'!$M$2:$AU$2,0))</f>
        <v>0</v>
      </c>
      <c r="BY255" s="19">
        <f>INDEX('Team forecast'!$M$3:$AU$22,MATCH($B255,'Team forecast'!$B$3:$B$22,0),MATCH(BY$1,'Team forecast'!$M$2:$AU$2,0))</f>
        <v>0</v>
      </c>
      <c r="BZ255" s="19">
        <f>INDEX('Team forecast'!$M$3:$AU$22,MATCH($B255,'Team forecast'!$B$3:$B$22,0),MATCH(BZ$1,'Team forecast'!$M$2:$AU$2,0))</f>
        <v>0</v>
      </c>
      <c r="CA255" s="5">
        <f t="shared" si="248"/>
        <v>-5000</v>
      </c>
      <c r="CB255" s="5">
        <f>INDEX('Team forecast'!$M$3:$AU$22,MATCH($B255,'Team forecast'!$B$3:$B$22,0),MATCH(CB$1,'Team forecast'!$M$2:$AU$2,0))*IF($Y255&gt;0,25000,0)</f>
        <v>0</v>
      </c>
      <c r="CC255" s="5">
        <f>INDEX('Team forecast'!$M$3:$AU$22,MATCH($B255,'Team forecast'!$B$3:$B$22,0),MATCH(CC$1,'Team forecast'!$M$2:$AU$2,0))*IF($Y255&gt;0,5000,0)</f>
        <v>0</v>
      </c>
      <c r="CD255" s="5">
        <f>INDEX('Team forecast'!$M$3:$AU$22,MATCH($B255,'Team forecast'!$B$3:$B$22,0),MATCH(CD$1,'Team forecast'!$M$2:$AU$2,0))*IF($Y255&gt;0,-15000,0)</f>
        <v>0</v>
      </c>
      <c r="CE255" s="5">
        <f t="shared" si="249"/>
        <v>0</v>
      </c>
      <c r="CF255" s="5">
        <f t="shared" si="250"/>
        <v>0</v>
      </c>
      <c r="CG255" s="5">
        <f t="shared" si="251"/>
        <v>0</v>
      </c>
      <c r="CH255" s="5">
        <f t="shared" si="252"/>
        <v>0</v>
      </c>
      <c r="CI255" s="5">
        <f t="shared" si="253"/>
        <v>0</v>
      </c>
      <c r="CJ255" s="5">
        <f t="shared" si="254"/>
        <v>0</v>
      </c>
      <c r="CK255" s="5">
        <f t="shared" si="255"/>
        <v>0</v>
      </c>
      <c r="CL255" s="5">
        <f t="shared" si="256"/>
        <v>0</v>
      </c>
      <c r="CM255" s="5">
        <f t="shared" si="257"/>
        <v>0</v>
      </c>
      <c r="CN255" s="5">
        <f>IFERROR(SUM(CB255:CM255),0)*((Cockpit!$C$3)^3)</f>
        <v>0</v>
      </c>
      <c r="CO255" s="19">
        <f>INDEX('Team forecast'!$M$3:$AU$22,MATCH($B255,'Team forecast'!$B$3:$B$22,0),MATCH(CO$1,'Team forecast'!$M$2:$AU$2,0))</f>
        <v>0</v>
      </c>
      <c r="CP255" s="19">
        <f>INDEX('Team forecast'!$M$3:$AU$22,MATCH($B255,'Team forecast'!$B$3:$B$22,0),MATCH(CP$1,'Team forecast'!$M$2:$AU$2,0))</f>
        <v>0</v>
      </c>
      <c r="CQ255" s="19">
        <f>INDEX('Team forecast'!$M$3:$AU$22,MATCH($B255,'Team forecast'!$B$3:$B$22,0),MATCH(CQ$1,'Team forecast'!$M$2:$AU$2,0))</f>
        <v>0</v>
      </c>
      <c r="CR255" s="19">
        <f>INDEX('Team forecast'!$M$3:$AU$22,MATCH($B255,'Team forecast'!$B$3:$B$22,0),MATCH(CR$1,'Team forecast'!$M$2:$AU$2,0))</f>
        <v>0</v>
      </c>
      <c r="CS255" s="5">
        <f t="shared" si="258"/>
        <v>-5000</v>
      </c>
      <c r="CT255" s="5">
        <f>INDEX('Team forecast'!$M$3:$AU$22,MATCH($B255,'Team forecast'!$B$3:$B$22,0),MATCH(CT$1,'Team forecast'!$M$2:$AU$2,0))*IF($Y255&gt;0,25000,0)</f>
        <v>0</v>
      </c>
      <c r="CU255" s="5">
        <f>INDEX('Team forecast'!$M$3:$AU$22,MATCH($B255,'Team forecast'!$B$3:$B$22,0),MATCH(CU$1,'Team forecast'!$M$2:$AU$2,0))*IF($Y255&gt;0,5000,0)</f>
        <v>0</v>
      </c>
      <c r="CV255" s="5">
        <f>INDEX('Team forecast'!$M$3:$AU$22,MATCH($B255,'Team forecast'!$B$3:$B$22,0),MATCH(CV$1,'Team forecast'!$M$2:$AU$2,0))*IF($Y255&gt;0,-15000,0)</f>
        <v>0</v>
      </c>
      <c r="CW255" s="5">
        <f t="shared" si="259"/>
        <v>0</v>
      </c>
      <c r="CX255" s="5">
        <f t="shared" si="260"/>
        <v>0</v>
      </c>
      <c r="CY255" s="5">
        <f t="shared" si="261"/>
        <v>0</v>
      </c>
      <c r="CZ255" s="5">
        <f t="shared" si="262"/>
        <v>0</v>
      </c>
      <c r="DA255" s="5">
        <f t="shared" si="263"/>
        <v>0</v>
      </c>
      <c r="DB255" s="5">
        <f t="shared" si="264"/>
        <v>0</v>
      </c>
      <c r="DC255" s="5">
        <f t="shared" si="265"/>
        <v>0</v>
      </c>
      <c r="DD255" s="5">
        <f t="shared" si="266"/>
        <v>0</v>
      </c>
      <c r="DE255" s="5">
        <f t="shared" si="267"/>
        <v>0</v>
      </c>
      <c r="DF255" s="5">
        <f>IFERROR(SUM(CT255:DE255),0)*((Cockpit!$C$3)^4)</f>
        <v>0</v>
      </c>
      <c r="DG255" s="19">
        <f>INDEX('Team forecast'!$M$3:$AU$22,MATCH($B255,'Team forecast'!$B$3:$B$22,0),MATCH(DG$1,'Team forecast'!$M$2:$AU$2,0))</f>
        <v>0</v>
      </c>
      <c r="DH255" s="19">
        <f>INDEX('Team forecast'!$M$3:$AU$22,MATCH($B255,'Team forecast'!$B$3:$B$22,0),MATCH(DH$1,'Team forecast'!$M$2:$AU$2,0))</f>
        <v>0</v>
      </c>
      <c r="DI255" s="19">
        <f>INDEX('Team forecast'!$M$3:$AU$22,MATCH($B255,'Team forecast'!$B$3:$B$22,0),MATCH(DI$1,'Team forecast'!$M$2:$AU$2,0))</f>
        <v>0</v>
      </c>
      <c r="DJ255" s="19">
        <f>INDEX('Team forecast'!$M$3:$AU$22,MATCH($B255,'Team forecast'!$B$3:$B$22,0),MATCH(DJ$1,'Team forecast'!$M$2:$AU$2,0))</f>
        <v>0</v>
      </c>
      <c r="DK255" s="5">
        <f t="shared" si="268"/>
        <v>-5000</v>
      </c>
      <c r="DL255" s="5">
        <f>INDEX('Team forecast'!$M$3:$AU$22,MATCH($B255,'Team forecast'!$B$3:$B$22,0),MATCH(DL$1,'Team forecast'!$M$2:$AU$2,0))*IF($Y255&gt;0,25000,0)</f>
        <v>0</v>
      </c>
      <c r="DM255" s="5">
        <f>INDEX('Team forecast'!$M$3:$AU$22,MATCH($B255,'Team forecast'!$B$3:$B$22,0),MATCH(DM$1,'Team forecast'!$M$2:$AU$2,0))*IF($Y255&gt;0,5000,0)</f>
        <v>0</v>
      </c>
      <c r="DN255" s="5">
        <f>INDEX('Team forecast'!$M$3:$AU$22,MATCH($B255,'Team forecast'!$B$3:$B$22,0),MATCH(DN$1,'Team forecast'!$M$2:$AU$2,0))*IF($Y255&gt;0,-15000,0)</f>
        <v>0</v>
      </c>
      <c r="DO255" s="5">
        <f t="shared" si="269"/>
        <v>0</v>
      </c>
      <c r="DP255" s="5">
        <f t="shared" si="270"/>
        <v>0</v>
      </c>
      <c r="DQ255" s="5">
        <f t="shared" si="271"/>
        <v>0</v>
      </c>
      <c r="DR255" s="5">
        <f t="shared" si="272"/>
        <v>0</v>
      </c>
      <c r="DS255" s="5">
        <f t="shared" si="273"/>
        <v>0</v>
      </c>
      <c r="DT255" s="5">
        <f t="shared" si="274"/>
        <v>0</v>
      </c>
      <c r="DU255" s="5">
        <f t="shared" si="275"/>
        <v>0</v>
      </c>
      <c r="DV255" s="5">
        <f t="shared" si="276"/>
        <v>0</v>
      </c>
      <c r="DW255" s="5">
        <f t="shared" si="277"/>
        <v>0</v>
      </c>
      <c r="DX255" s="5">
        <f>IFERROR(SUM(DL255:DW255),0)*((Cockpit!$C$3)^5)</f>
        <v>0</v>
      </c>
      <c r="DY255" s="5">
        <f t="shared" si="278"/>
        <v>-5000</v>
      </c>
      <c r="DZ255" s="5" t="str">
        <f>IF(ISERROR(MATCH(A255,'Current squad'!B:B,0)),"No","Yes")</f>
        <v>No</v>
      </c>
      <c r="EA255" s="5" cm="1">
        <f t="array" ref="EA255">IFERROR(_xlfn.IFS(DZ255="Yes",0,DZ255="No",H255*1%),999999)</f>
        <v>20300</v>
      </c>
      <c r="EB255" s="5">
        <f t="shared" si="220"/>
        <v>2050300</v>
      </c>
      <c r="EC255" s="5">
        <f t="shared" si="279"/>
        <v>-25300</v>
      </c>
      <c r="ED255" s="1">
        <f t="shared" si="221"/>
        <v>-1.2463054187192119E-2</v>
      </c>
      <c r="EE255" s="5">
        <f>RANK(EC255,$EC$2:$EC$572)+COUNTIF($EC$2:EC255,EC255)-1</f>
        <v>247</v>
      </c>
      <c r="EF255" s="4">
        <f>RANK(ED255,$ED$2:$ED$572)+COUNTIF($ED$2:ED255,ED255)-1</f>
        <v>469</v>
      </c>
    </row>
    <row r="256" spans="1:136" x14ac:dyDescent="0.3">
      <c r="A256" t="str">
        <f>IF(Holdet.dk!A256&lt;&gt;"",Holdet.dk!A256,"")</f>
        <v>Sam Greenwood</v>
      </c>
      <c r="B256" t="str">
        <f>INDEX(Holdet.dk!B:B,MATCH($A256,Holdet.dk!$A:$A,0))</f>
        <v>Leeds United</v>
      </c>
      <c r="C256" t="str">
        <f>INDEX(Holdet.dk!C:C,MATCH($A256,Holdet.dk!$A:$A,0))</f>
        <v>Striker</v>
      </c>
      <c r="D256" t="str">
        <f>INDEX(Holdet.dk!D:D,MATCH($A256,Holdet.dk!$A:$A,0))</f>
        <v>2.475.000</v>
      </c>
      <c r="E256" s="1">
        <f>IFERROR(_xlfn.NUMBERVALUE(INDEX(Holdet.dk!$E:$E,MATCH($A256,Holdet.dk!$A:$A,0)),","),0)</f>
        <v>0</v>
      </c>
      <c r="F256" t="str">
        <f>IF(INDEX(Lookup!H:H,MATCH('Master data'!A256,Lookup!G:G,0))=0,A256,INDEX(Lookup!H:H,MATCH('Master data'!A256,Lookup!G:G,0)))</f>
        <v>Sam Greenwood</v>
      </c>
      <c r="G256" t="str">
        <f>IFERROR(INDEX(Lookup!B:B,MATCH(INDEX(Rotowire!C:C,MATCH(F256,Rotowire!A:A,0)),Lookup!D:D,0)),"")</f>
        <v/>
      </c>
      <c r="H256" s="5">
        <f t="shared" si="212"/>
        <v>2475000</v>
      </c>
      <c r="I256" s="19">
        <f>IFERROR(INDEX('Team forecast'!$G$3:$I$22,MATCH($B256,'Team forecast'!$B$3:$B$22,0),MATCH(I$1,'Team forecast'!$G$2:$I$2,0)),0)</f>
        <v>0.79646017699115057</v>
      </c>
      <c r="J256" s="19">
        <f>IFERROR(INDEX('Team forecast'!$G$3:$I$22,MATCH($B256,'Team forecast'!$B$3:$B$22,0),MATCH(J$1,'Team forecast'!$G$2:$I$2,0)),0)</f>
        <v>1.1504424778761062</v>
      </c>
      <c r="K256" s="19">
        <f>IFERROR(INDEX('Team forecast'!$G$3:$I$22,MATCH($B256,'Team forecast'!$B$3:$B$22,0),MATCH(K$1,'Team forecast'!$G$2:$I$2,0)),0)</f>
        <v>0.82585391828488663</v>
      </c>
      <c r="L256">
        <f>SUMIFS(Rotowire!E:E,Rotowire!$A:$A,'Master data'!$F256)</f>
        <v>0</v>
      </c>
      <c r="M256" s="2">
        <f>SUMIFS(Rotowire!F:F,Rotowire!$A:$A,'Master data'!$F256)*I256</f>
        <v>0</v>
      </c>
      <c r="N256" s="2">
        <f>SUMIFS(Rotowire!G:G,Rotowire!$A:$A,'Master data'!$F256)*I256</f>
        <v>0</v>
      </c>
      <c r="O256" s="2">
        <f>SUMIFS(Rotowire!I:I,Rotowire!$A:$A,'Master data'!$F256)*I256</f>
        <v>0</v>
      </c>
      <c r="P256" s="2">
        <f>SUMIFS(Rotowire!W:W,Rotowire!$A:$A,'Master data'!$F256)*K256</f>
        <v>0</v>
      </c>
      <c r="Q256" s="2">
        <f>SUMIFS(Rotowire!Y:Y,Rotowire!$A:$A,'Master data'!$F256)*J256</f>
        <v>0</v>
      </c>
      <c r="R256" s="2">
        <f>SUMIFS(Rotowire!AB:AB,Rotowire!$A:$A,'Master data'!$F256)</f>
        <v>0</v>
      </c>
      <c r="S256" s="2">
        <f>SUMIFS(Rotowire!AC:AC,Rotowire!$A:$A,'Master data'!$F256)</f>
        <v>0</v>
      </c>
      <c r="T256" s="2">
        <f>INDEX('Team forecast'!D$3:D$22,MATCH($B256,'Team forecast'!$B$3:$B$22,0))</f>
        <v>1.8</v>
      </c>
      <c r="U256" s="2">
        <f>INDEX('Team forecast'!E$3:E$22,MATCH($B256,'Team forecast'!$B$3:$B$22,0))</f>
        <v>1.3</v>
      </c>
      <c r="V256" s="2">
        <f>INDEX('Team forecast'!J$3:J$22,MATCH($B256,'Team forecast'!$B$3:$B$22,0))</f>
        <v>0.4859</v>
      </c>
      <c r="W256" s="2">
        <f>INDEX('Team forecast'!K$3:K$22,MATCH($B256,'Team forecast'!$B$3:$B$22,0))</f>
        <v>0.23730000000000001</v>
      </c>
      <c r="X256" s="2">
        <f>INDEX('Team forecast'!L$3:L$22,MATCH($B256,'Team forecast'!$B$3:$B$22,0))</f>
        <v>0.27679999999999999</v>
      </c>
      <c r="Y256" s="5">
        <f t="shared" si="213"/>
        <v>-5000</v>
      </c>
      <c r="Z256" s="5">
        <f t="shared" si="214"/>
        <v>0</v>
      </c>
      <c r="AA256" s="5">
        <f t="shared" si="215"/>
        <v>0</v>
      </c>
      <c r="AB256" s="5">
        <f t="shared" si="216"/>
        <v>0</v>
      </c>
      <c r="AC256" s="5">
        <f t="shared" si="217"/>
        <v>0</v>
      </c>
      <c r="AD256" s="5">
        <f t="shared" si="222"/>
        <v>0</v>
      </c>
      <c r="AE256" s="5">
        <f t="shared" si="223"/>
        <v>0</v>
      </c>
      <c r="AF256" s="5">
        <f t="shared" si="218"/>
        <v>0</v>
      </c>
      <c r="AG256" s="5">
        <f t="shared" si="219"/>
        <v>0</v>
      </c>
      <c r="AH256" s="5">
        <f t="shared" si="224"/>
        <v>0</v>
      </c>
      <c r="AI256" s="5">
        <f t="shared" si="225"/>
        <v>0</v>
      </c>
      <c r="AJ256" s="5">
        <f t="shared" si="226"/>
        <v>0</v>
      </c>
      <c r="AK256" s="5">
        <f t="shared" si="227"/>
        <v>0</v>
      </c>
      <c r="AL256" s="5">
        <f>IFERROR(SUM(Y256:AK256),-5000)*((Cockpit!$C$3)^0)</f>
        <v>-5000</v>
      </c>
      <c r="AM256" s="19">
        <f>INDEX('Team forecast'!$M$3:$AU$22,MATCH($B256,'Team forecast'!$B$3:$B$22,0),MATCH(AM$1,'Team forecast'!$M$2:$AU$2,0))</f>
        <v>0</v>
      </c>
      <c r="AN256" s="19">
        <f>INDEX('Team forecast'!$M$3:$AU$22,MATCH($B256,'Team forecast'!$B$3:$B$22,0),MATCH(AN$1,'Team forecast'!$M$2:$AU$2,0))</f>
        <v>0</v>
      </c>
      <c r="AO256" s="19">
        <f>INDEX('Team forecast'!$M$3:$AU$22,MATCH($B256,'Team forecast'!$B$3:$B$22,0),MATCH(AO$1,'Team forecast'!$M$2:$AU$2,0))</f>
        <v>0</v>
      </c>
      <c r="AP256" s="19">
        <f>INDEX('Team forecast'!$M$3:$AU$22,MATCH($B256,'Team forecast'!$B$3:$B$22,0),MATCH(AP$1,'Team forecast'!$M$2:$AU$2,0))</f>
        <v>0</v>
      </c>
      <c r="AQ256" s="5">
        <f t="shared" si="228"/>
        <v>-5000</v>
      </c>
      <c r="AR256" s="5">
        <f>INDEX('Team forecast'!$M$3:$AU$22,MATCH($B256,'Team forecast'!$B$3:$B$22,0),MATCH(AR$1,'Team forecast'!$M$2:$AU$2,0))*IF($Y256&gt;0,25000,0)</f>
        <v>0</v>
      </c>
      <c r="AS256" s="5">
        <f>INDEX('Team forecast'!$M$3:$AU$22,MATCH($B256,'Team forecast'!$B$3:$B$22,0),MATCH(AS$1,'Team forecast'!$M$2:$AU$2,0))*IF($Y256&gt;0,5000,0)</f>
        <v>0</v>
      </c>
      <c r="AT256" s="5">
        <f>INDEX('Team forecast'!$M$3:$AU$22,MATCH($B256,'Team forecast'!$B$3:$B$22,0),MATCH(AT$1,'Team forecast'!$M$2:$AU$2,0))*IF($Y256&gt;0,-15000,0)</f>
        <v>0</v>
      </c>
      <c r="AU256" s="5">
        <f t="shared" si="229"/>
        <v>0</v>
      </c>
      <c r="AV256" s="5">
        <f t="shared" si="230"/>
        <v>0</v>
      </c>
      <c r="AW256" s="5">
        <f t="shared" si="231"/>
        <v>0</v>
      </c>
      <c r="AX256" s="5">
        <f t="shared" si="232"/>
        <v>0</v>
      </c>
      <c r="AY256" s="5">
        <f t="shared" si="233"/>
        <v>0</v>
      </c>
      <c r="AZ256" s="5">
        <f t="shared" si="234"/>
        <v>0</v>
      </c>
      <c r="BA256" s="5">
        <f t="shared" si="235"/>
        <v>0</v>
      </c>
      <c r="BB256" s="5">
        <f t="shared" si="236"/>
        <v>0</v>
      </c>
      <c r="BC256" s="5">
        <f t="shared" si="237"/>
        <v>0</v>
      </c>
      <c r="BD256" s="5">
        <f>IFERROR(SUM(AR256:BC256),0)*((Cockpit!$C$3)^1)</f>
        <v>0</v>
      </c>
      <c r="BE256" s="19">
        <f>INDEX('Team forecast'!$M$3:$AU$22,MATCH($B256,'Team forecast'!$B$3:$B$22,0),MATCH(BE$1,'Team forecast'!$M$2:$AU$2,0))</f>
        <v>0</v>
      </c>
      <c r="BF256" s="19">
        <f>INDEX('Team forecast'!$M$3:$AU$22,MATCH($B256,'Team forecast'!$B$3:$B$22,0),MATCH(BF$1,'Team forecast'!$M$2:$AU$2,0))</f>
        <v>0</v>
      </c>
      <c r="BG256" s="19">
        <f>INDEX('Team forecast'!$M$3:$AU$22,MATCH($B256,'Team forecast'!$B$3:$B$22,0),MATCH(BG$1,'Team forecast'!$M$2:$AU$2,0))</f>
        <v>0</v>
      </c>
      <c r="BH256" s="19">
        <f>INDEX('Team forecast'!$M$3:$AU$22,MATCH($B256,'Team forecast'!$B$3:$B$22,0),MATCH(BH$1,'Team forecast'!$M$2:$AU$2,0))</f>
        <v>0</v>
      </c>
      <c r="BI256" s="5">
        <f t="shared" si="238"/>
        <v>-5000</v>
      </c>
      <c r="BJ256" s="5">
        <f>INDEX('Team forecast'!$M$3:$AU$22,MATCH($B256,'Team forecast'!$B$3:$B$22,0),MATCH(BJ$1,'Team forecast'!$M$2:$AU$2,0))*IF($Y256&gt;0,25000,0)</f>
        <v>0</v>
      </c>
      <c r="BK256" s="5">
        <f>INDEX('Team forecast'!$M$3:$AU$22,MATCH($B256,'Team forecast'!$B$3:$B$22,0),MATCH(BK$1,'Team forecast'!$M$2:$AU$2,0))*IF($Y256&gt;0,5000,0)</f>
        <v>0</v>
      </c>
      <c r="BL256" s="5">
        <f>INDEX('Team forecast'!$M$3:$AU$22,MATCH($B256,'Team forecast'!$B$3:$B$22,0),MATCH(BL$1,'Team forecast'!$M$2:$AU$2,0))*IF($Y256&gt;0,-15000,0)</f>
        <v>0</v>
      </c>
      <c r="BM256" s="5">
        <f t="shared" si="239"/>
        <v>0</v>
      </c>
      <c r="BN256" s="5">
        <f t="shared" si="240"/>
        <v>0</v>
      </c>
      <c r="BO256" s="5">
        <f t="shared" si="241"/>
        <v>0</v>
      </c>
      <c r="BP256" s="5">
        <f t="shared" si="242"/>
        <v>0</v>
      </c>
      <c r="BQ256" s="5">
        <f t="shared" si="243"/>
        <v>0</v>
      </c>
      <c r="BR256" s="5">
        <f t="shared" si="244"/>
        <v>0</v>
      </c>
      <c r="BS256" s="5">
        <f t="shared" si="245"/>
        <v>0</v>
      </c>
      <c r="BT256" s="5">
        <f t="shared" si="246"/>
        <v>0</v>
      </c>
      <c r="BU256" s="5">
        <f t="shared" si="247"/>
        <v>0</v>
      </c>
      <c r="BV256" s="5">
        <f>IFERROR(SUM(BJ256:BU256),0)*((Cockpit!$C$3)^2)</f>
        <v>0</v>
      </c>
      <c r="BW256" s="19">
        <f>INDEX('Team forecast'!$M$3:$AU$22,MATCH($B256,'Team forecast'!$B$3:$B$22,0),MATCH(BW$1,'Team forecast'!$M$2:$AU$2,0))</f>
        <v>0</v>
      </c>
      <c r="BX256" s="19">
        <f>INDEX('Team forecast'!$M$3:$AU$22,MATCH($B256,'Team forecast'!$B$3:$B$22,0),MATCH(BX$1,'Team forecast'!$M$2:$AU$2,0))</f>
        <v>0</v>
      </c>
      <c r="BY256" s="19">
        <f>INDEX('Team forecast'!$M$3:$AU$22,MATCH($B256,'Team forecast'!$B$3:$B$22,0),MATCH(BY$1,'Team forecast'!$M$2:$AU$2,0))</f>
        <v>0</v>
      </c>
      <c r="BZ256" s="19">
        <f>INDEX('Team forecast'!$M$3:$AU$22,MATCH($B256,'Team forecast'!$B$3:$B$22,0),MATCH(BZ$1,'Team forecast'!$M$2:$AU$2,0))</f>
        <v>0</v>
      </c>
      <c r="CA256" s="5">
        <f t="shared" si="248"/>
        <v>-5000</v>
      </c>
      <c r="CB256" s="5">
        <f>INDEX('Team forecast'!$M$3:$AU$22,MATCH($B256,'Team forecast'!$B$3:$B$22,0),MATCH(CB$1,'Team forecast'!$M$2:$AU$2,0))*IF($Y256&gt;0,25000,0)</f>
        <v>0</v>
      </c>
      <c r="CC256" s="5">
        <f>INDEX('Team forecast'!$M$3:$AU$22,MATCH($B256,'Team forecast'!$B$3:$B$22,0),MATCH(CC$1,'Team forecast'!$M$2:$AU$2,0))*IF($Y256&gt;0,5000,0)</f>
        <v>0</v>
      </c>
      <c r="CD256" s="5">
        <f>INDEX('Team forecast'!$M$3:$AU$22,MATCH($B256,'Team forecast'!$B$3:$B$22,0),MATCH(CD$1,'Team forecast'!$M$2:$AU$2,0))*IF($Y256&gt;0,-15000,0)</f>
        <v>0</v>
      </c>
      <c r="CE256" s="5">
        <f t="shared" si="249"/>
        <v>0</v>
      </c>
      <c r="CF256" s="5">
        <f t="shared" si="250"/>
        <v>0</v>
      </c>
      <c r="CG256" s="5">
        <f t="shared" si="251"/>
        <v>0</v>
      </c>
      <c r="CH256" s="5">
        <f t="shared" si="252"/>
        <v>0</v>
      </c>
      <c r="CI256" s="5">
        <f t="shared" si="253"/>
        <v>0</v>
      </c>
      <c r="CJ256" s="5">
        <f t="shared" si="254"/>
        <v>0</v>
      </c>
      <c r="CK256" s="5">
        <f t="shared" si="255"/>
        <v>0</v>
      </c>
      <c r="CL256" s="5">
        <f t="shared" si="256"/>
        <v>0</v>
      </c>
      <c r="CM256" s="5">
        <f t="shared" si="257"/>
        <v>0</v>
      </c>
      <c r="CN256" s="5">
        <f>IFERROR(SUM(CB256:CM256),0)*((Cockpit!$C$3)^3)</f>
        <v>0</v>
      </c>
      <c r="CO256" s="19">
        <f>INDEX('Team forecast'!$M$3:$AU$22,MATCH($B256,'Team forecast'!$B$3:$B$22,0),MATCH(CO$1,'Team forecast'!$M$2:$AU$2,0))</f>
        <v>0</v>
      </c>
      <c r="CP256" s="19">
        <f>INDEX('Team forecast'!$M$3:$AU$22,MATCH($B256,'Team forecast'!$B$3:$B$22,0),MATCH(CP$1,'Team forecast'!$M$2:$AU$2,0))</f>
        <v>0</v>
      </c>
      <c r="CQ256" s="19">
        <f>INDEX('Team forecast'!$M$3:$AU$22,MATCH($B256,'Team forecast'!$B$3:$B$22,0),MATCH(CQ$1,'Team forecast'!$M$2:$AU$2,0))</f>
        <v>0</v>
      </c>
      <c r="CR256" s="19">
        <f>INDEX('Team forecast'!$M$3:$AU$22,MATCH($B256,'Team forecast'!$B$3:$B$22,0),MATCH(CR$1,'Team forecast'!$M$2:$AU$2,0))</f>
        <v>0</v>
      </c>
      <c r="CS256" s="5">
        <f t="shared" si="258"/>
        <v>-5000</v>
      </c>
      <c r="CT256" s="5">
        <f>INDEX('Team forecast'!$M$3:$AU$22,MATCH($B256,'Team forecast'!$B$3:$B$22,0),MATCH(CT$1,'Team forecast'!$M$2:$AU$2,0))*IF($Y256&gt;0,25000,0)</f>
        <v>0</v>
      </c>
      <c r="CU256" s="5">
        <f>INDEX('Team forecast'!$M$3:$AU$22,MATCH($B256,'Team forecast'!$B$3:$B$22,0),MATCH(CU$1,'Team forecast'!$M$2:$AU$2,0))*IF($Y256&gt;0,5000,0)</f>
        <v>0</v>
      </c>
      <c r="CV256" s="5">
        <f>INDEX('Team forecast'!$M$3:$AU$22,MATCH($B256,'Team forecast'!$B$3:$B$22,0),MATCH(CV$1,'Team forecast'!$M$2:$AU$2,0))*IF($Y256&gt;0,-15000,0)</f>
        <v>0</v>
      </c>
      <c r="CW256" s="5">
        <f t="shared" si="259"/>
        <v>0</v>
      </c>
      <c r="CX256" s="5">
        <f t="shared" si="260"/>
        <v>0</v>
      </c>
      <c r="CY256" s="5">
        <f t="shared" si="261"/>
        <v>0</v>
      </c>
      <c r="CZ256" s="5">
        <f t="shared" si="262"/>
        <v>0</v>
      </c>
      <c r="DA256" s="5">
        <f t="shared" si="263"/>
        <v>0</v>
      </c>
      <c r="DB256" s="5">
        <f t="shared" si="264"/>
        <v>0</v>
      </c>
      <c r="DC256" s="5">
        <f t="shared" si="265"/>
        <v>0</v>
      </c>
      <c r="DD256" s="5">
        <f t="shared" si="266"/>
        <v>0</v>
      </c>
      <c r="DE256" s="5">
        <f t="shared" si="267"/>
        <v>0</v>
      </c>
      <c r="DF256" s="5">
        <f>IFERROR(SUM(CT256:DE256),0)*((Cockpit!$C$3)^4)</f>
        <v>0</v>
      </c>
      <c r="DG256" s="19">
        <f>INDEX('Team forecast'!$M$3:$AU$22,MATCH($B256,'Team forecast'!$B$3:$B$22,0),MATCH(DG$1,'Team forecast'!$M$2:$AU$2,0))</f>
        <v>0</v>
      </c>
      <c r="DH256" s="19">
        <f>INDEX('Team forecast'!$M$3:$AU$22,MATCH($B256,'Team forecast'!$B$3:$B$22,0),MATCH(DH$1,'Team forecast'!$M$2:$AU$2,0))</f>
        <v>0</v>
      </c>
      <c r="DI256" s="19">
        <f>INDEX('Team forecast'!$M$3:$AU$22,MATCH($B256,'Team forecast'!$B$3:$B$22,0),MATCH(DI$1,'Team forecast'!$M$2:$AU$2,0))</f>
        <v>0</v>
      </c>
      <c r="DJ256" s="19">
        <f>INDEX('Team forecast'!$M$3:$AU$22,MATCH($B256,'Team forecast'!$B$3:$B$22,0),MATCH(DJ$1,'Team forecast'!$M$2:$AU$2,0))</f>
        <v>0</v>
      </c>
      <c r="DK256" s="5">
        <f t="shared" si="268"/>
        <v>-5000</v>
      </c>
      <c r="DL256" s="5">
        <f>INDEX('Team forecast'!$M$3:$AU$22,MATCH($B256,'Team forecast'!$B$3:$B$22,0),MATCH(DL$1,'Team forecast'!$M$2:$AU$2,0))*IF($Y256&gt;0,25000,0)</f>
        <v>0</v>
      </c>
      <c r="DM256" s="5">
        <f>INDEX('Team forecast'!$M$3:$AU$22,MATCH($B256,'Team forecast'!$B$3:$B$22,0),MATCH(DM$1,'Team forecast'!$M$2:$AU$2,0))*IF($Y256&gt;0,5000,0)</f>
        <v>0</v>
      </c>
      <c r="DN256" s="5">
        <f>INDEX('Team forecast'!$M$3:$AU$22,MATCH($B256,'Team forecast'!$B$3:$B$22,0),MATCH(DN$1,'Team forecast'!$M$2:$AU$2,0))*IF($Y256&gt;0,-15000,0)</f>
        <v>0</v>
      </c>
      <c r="DO256" s="5">
        <f t="shared" si="269"/>
        <v>0</v>
      </c>
      <c r="DP256" s="5">
        <f t="shared" si="270"/>
        <v>0</v>
      </c>
      <c r="DQ256" s="5">
        <f t="shared" si="271"/>
        <v>0</v>
      </c>
      <c r="DR256" s="5">
        <f t="shared" si="272"/>
        <v>0</v>
      </c>
      <c r="DS256" s="5">
        <f t="shared" si="273"/>
        <v>0</v>
      </c>
      <c r="DT256" s="5">
        <f t="shared" si="274"/>
        <v>0</v>
      </c>
      <c r="DU256" s="5">
        <f t="shared" si="275"/>
        <v>0</v>
      </c>
      <c r="DV256" s="5">
        <f t="shared" si="276"/>
        <v>0</v>
      </c>
      <c r="DW256" s="5">
        <f t="shared" si="277"/>
        <v>0</v>
      </c>
      <c r="DX256" s="5">
        <f>IFERROR(SUM(DL256:DW256),0)*((Cockpit!$C$3)^5)</f>
        <v>0</v>
      </c>
      <c r="DY256" s="5">
        <f t="shared" si="278"/>
        <v>-5000</v>
      </c>
      <c r="DZ256" s="5" t="str">
        <f>IF(ISERROR(MATCH(A256,'Current squad'!B:B,0)),"No","Yes")</f>
        <v>No</v>
      </c>
      <c r="EA256" s="5" cm="1">
        <f t="array" ref="EA256">IFERROR(_xlfn.IFS(DZ256="Yes",0,DZ256="No",H256*1%),999999)</f>
        <v>24750</v>
      </c>
      <c r="EB256" s="5">
        <f t="shared" si="220"/>
        <v>2499750</v>
      </c>
      <c r="EC256" s="5">
        <f t="shared" si="279"/>
        <v>-29750</v>
      </c>
      <c r="ED256" s="1">
        <f t="shared" si="221"/>
        <v>-1.202020202020202E-2</v>
      </c>
      <c r="EE256" s="5">
        <f>RANK(EC256,$EC$2:$EC$572)+COUNTIF($EC$2:EC256,EC256)-1</f>
        <v>298</v>
      </c>
      <c r="EF256" s="4">
        <f>RANK(ED256,$ED$2:$ED$572)+COUNTIF($ED$2:ED256,ED256)-1</f>
        <v>420</v>
      </c>
    </row>
    <row r="257" spans="1:136" x14ac:dyDescent="0.3">
      <c r="A257" t="str">
        <f>IF(Holdet.dk!A257&lt;&gt;"",Holdet.dk!A257,"")</f>
        <v>Enda Stevens</v>
      </c>
      <c r="B257" t="str">
        <f>INDEX(Holdet.dk!B:B,MATCH($A257,Holdet.dk!$A:$A,0))</f>
        <v>Sheffield United</v>
      </c>
      <c r="C257" t="str">
        <f>INDEX(Holdet.dk!C:C,MATCH($A257,Holdet.dk!$A:$A,0))</f>
        <v>Defense</v>
      </c>
      <c r="D257" t="str">
        <f>INDEX(Holdet.dk!D:D,MATCH($A257,Holdet.dk!$A:$A,0))</f>
        <v>2.863.000</v>
      </c>
      <c r="E257" s="1">
        <f>IFERROR(_xlfn.NUMBERVALUE(INDEX(Holdet.dk!$E:$E,MATCH($A257,Holdet.dk!$A:$A,0)),","),0)</f>
        <v>1E-3</v>
      </c>
      <c r="F257" t="str">
        <f>IF(INDEX(Lookup!H:H,MATCH('Master data'!A257,Lookup!G:G,0))=0,A257,INDEX(Lookup!H:H,MATCH('Master data'!A257,Lookup!G:G,0)))</f>
        <v>Enda Stevens</v>
      </c>
      <c r="G257" t="str">
        <f>IFERROR(INDEX(Lookup!B:B,MATCH(INDEX(Rotowire!C:C,MATCH(F257,Rotowire!A:A,0)),Lookup!D:D,0)),"")</f>
        <v>Burnley</v>
      </c>
      <c r="H257" s="5">
        <f t="shared" si="212"/>
        <v>2863000</v>
      </c>
      <c r="I257" s="19">
        <f>IFERROR(INDEX('Team forecast'!$G$3:$I$22,MATCH($B257,'Team forecast'!$B$3:$B$22,0),MATCH(I$1,'Team forecast'!$G$2:$I$2,0)),0)</f>
        <v>0.79999999999999993</v>
      </c>
      <c r="J257" s="19">
        <f>IFERROR(INDEX('Team forecast'!$G$3:$I$22,MATCH($B257,'Team forecast'!$B$3:$B$22,0),MATCH(J$1,'Team forecast'!$G$2:$I$2,0)),0)</f>
        <v>0.86842105263157876</v>
      </c>
      <c r="K257" s="19">
        <f>IFERROR(INDEX('Team forecast'!$G$3:$I$22,MATCH($B257,'Team forecast'!$B$3:$B$22,0),MATCH(K$1,'Team forecast'!$G$2:$I$2,0)),0)</f>
        <v>1.2720728665040493</v>
      </c>
      <c r="L257">
        <f>SUMIFS(Rotowire!E:E,Rotowire!$A:$A,'Master data'!$F257)</f>
        <v>95</v>
      </c>
      <c r="M257" s="2">
        <f>SUMIFS(Rotowire!F:F,Rotowire!$A:$A,'Master data'!$F257)*I257</f>
        <v>0.14399999999999999</v>
      </c>
      <c r="N257" s="2">
        <f>SUMIFS(Rotowire!G:G,Rotowire!$A:$A,'Master data'!$F257)*I257</f>
        <v>0.08</v>
      </c>
      <c r="O257" s="2">
        <f>SUMIFS(Rotowire!I:I,Rotowire!$A:$A,'Master data'!$F257)*I257</f>
        <v>0.32</v>
      </c>
      <c r="P257" s="2">
        <f>SUMIFS(Rotowire!W:W,Rotowire!$A:$A,'Master data'!$F257)*K257</f>
        <v>0.26713530196585034</v>
      </c>
      <c r="Q257" s="2">
        <f>SUMIFS(Rotowire!Y:Y,Rotowire!$A:$A,'Master data'!$F257)*J257</f>
        <v>0</v>
      </c>
      <c r="R257" s="2">
        <f>SUMIFS(Rotowire!AB:AB,Rotowire!$A:$A,'Master data'!$F257)</f>
        <v>0.1</v>
      </c>
      <c r="S257" s="2">
        <f>SUMIFS(Rotowire!AC:AC,Rotowire!$A:$A,'Master data'!$F257)</f>
        <v>0</v>
      </c>
      <c r="T257" s="2">
        <f>INDEX('Team forecast'!D$3:D$22,MATCH($B257,'Team forecast'!$B$3:$B$22,0))</f>
        <v>1.1599999999999999</v>
      </c>
      <c r="U257" s="2">
        <f>INDEX('Team forecast'!E$3:E$22,MATCH($B257,'Team forecast'!$B$3:$B$22,0))</f>
        <v>1.32</v>
      </c>
      <c r="V257" s="2">
        <f>INDEX('Team forecast'!J$3:J$22,MATCH($B257,'Team forecast'!$B$3:$B$22,0))</f>
        <v>0.32490000000000002</v>
      </c>
      <c r="W257" s="2">
        <f>INDEX('Team forecast'!K$3:K$22,MATCH($B257,'Team forecast'!$B$3:$B$22,0))</f>
        <v>0.27700000000000002</v>
      </c>
      <c r="X257" s="2">
        <f>INDEX('Team forecast'!L$3:L$22,MATCH($B257,'Team forecast'!$B$3:$B$22,0))</f>
        <v>0.39810000000000001</v>
      </c>
      <c r="Y257" s="5">
        <f t="shared" si="213"/>
        <v>7000</v>
      </c>
      <c r="Z257" s="5">
        <f t="shared" si="214"/>
        <v>8122.5000000000009</v>
      </c>
      <c r="AA257" s="5">
        <f t="shared" si="215"/>
        <v>1385.0000000000002</v>
      </c>
      <c r="AB257" s="5">
        <f t="shared" si="216"/>
        <v>-5971.5</v>
      </c>
      <c r="AC257" s="5">
        <f t="shared" si="217"/>
        <v>21600</v>
      </c>
      <c r="AD257" s="5">
        <f t="shared" si="222"/>
        <v>4000</v>
      </c>
      <c r="AE257" s="5">
        <f t="shared" si="223"/>
        <v>3200</v>
      </c>
      <c r="AF257" s="5">
        <f t="shared" si="218"/>
        <v>13356.765098292517</v>
      </c>
      <c r="AG257" s="5">
        <f t="shared" si="219"/>
        <v>0</v>
      </c>
      <c r="AH257" s="5">
        <f t="shared" si="224"/>
        <v>-2000</v>
      </c>
      <c r="AI257" s="5">
        <f t="shared" si="225"/>
        <v>0</v>
      </c>
      <c r="AJ257" s="5">
        <f t="shared" si="226"/>
        <v>11600</v>
      </c>
      <c r="AK257" s="5">
        <f t="shared" si="227"/>
        <v>-10560</v>
      </c>
      <c r="AL257" s="5">
        <f>IFERROR(SUM(Y257:AK257),-5000)*((Cockpit!$C$3)^0)</f>
        <v>51732.765098292519</v>
      </c>
      <c r="AM257" s="19">
        <f>INDEX('Team forecast'!$M$3:$AU$22,MATCH($B257,'Team forecast'!$B$3:$B$22,0),MATCH(AM$1,'Team forecast'!$M$2:$AU$2,0))</f>
        <v>0</v>
      </c>
      <c r="AN257" s="19">
        <f>INDEX('Team forecast'!$M$3:$AU$22,MATCH($B257,'Team forecast'!$B$3:$B$22,0),MATCH(AN$1,'Team forecast'!$M$2:$AU$2,0))</f>
        <v>0</v>
      </c>
      <c r="AO257" s="19">
        <f>INDEX('Team forecast'!$M$3:$AU$22,MATCH($B257,'Team forecast'!$B$3:$B$22,0),MATCH(AO$1,'Team forecast'!$M$2:$AU$2,0))</f>
        <v>0</v>
      </c>
      <c r="AP257" s="19">
        <f>INDEX('Team forecast'!$M$3:$AU$22,MATCH($B257,'Team forecast'!$B$3:$B$22,0),MATCH(AP$1,'Team forecast'!$M$2:$AU$2,0))</f>
        <v>0</v>
      </c>
      <c r="AQ257" s="5">
        <f t="shared" si="228"/>
        <v>7000</v>
      </c>
      <c r="AR257" s="5">
        <f>INDEX('Team forecast'!$M$3:$AU$22,MATCH($B257,'Team forecast'!$B$3:$B$22,0),MATCH(AR$1,'Team forecast'!$M$2:$AU$2,0))*IF($Y257&gt;0,25000,0)</f>
        <v>0</v>
      </c>
      <c r="AS257" s="5">
        <f>INDEX('Team forecast'!$M$3:$AU$22,MATCH($B257,'Team forecast'!$B$3:$B$22,0),MATCH(AS$1,'Team forecast'!$M$2:$AU$2,0))*IF($Y257&gt;0,5000,0)</f>
        <v>0</v>
      </c>
      <c r="AT257" s="5">
        <f>INDEX('Team forecast'!$M$3:$AU$22,MATCH($B257,'Team forecast'!$B$3:$B$22,0),MATCH(AT$1,'Team forecast'!$M$2:$AU$2,0))*IF($Y257&gt;0,-15000,0)</f>
        <v>0</v>
      </c>
      <c r="AU257" s="5">
        <f t="shared" si="229"/>
        <v>0</v>
      </c>
      <c r="AV257" s="5">
        <f t="shared" si="230"/>
        <v>0</v>
      </c>
      <c r="AW257" s="5">
        <f t="shared" si="231"/>
        <v>0</v>
      </c>
      <c r="AX257" s="5">
        <f t="shared" si="232"/>
        <v>0</v>
      </c>
      <c r="AY257" s="5">
        <f t="shared" si="233"/>
        <v>0</v>
      </c>
      <c r="AZ257" s="5">
        <f t="shared" si="234"/>
        <v>-2000</v>
      </c>
      <c r="BA257" s="5">
        <f t="shared" si="235"/>
        <v>0</v>
      </c>
      <c r="BB257" s="5">
        <f t="shared" si="236"/>
        <v>0</v>
      </c>
      <c r="BC257" s="5">
        <f t="shared" si="237"/>
        <v>0</v>
      </c>
      <c r="BD257" s="5">
        <f>IFERROR(SUM(AR257:BC257),0)*((Cockpit!$C$3)^1)</f>
        <v>-1400</v>
      </c>
      <c r="BE257" s="19">
        <f>INDEX('Team forecast'!$M$3:$AU$22,MATCH($B257,'Team forecast'!$B$3:$B$22,0),MATCH(BE$1,'Team forecast'!$M$2:$AU$2,0))</f>
        <v>0</v>
      </c>
      <c r="BF257" s="19">
        <f>INDEX('Team forecast'!$M$3:$AU$22,MATCH($B257,'Team forecast'!$B$3:$B$22,0),MATCH(BF$1,'Team forecast'!$M$2:$AU$2,0))</f>
        <v>0</v>
      </c>
      <c r="BG257" s="19">
        <f>INDEX('Team forecast'!$M$3:$AU$22,MATCH($B257,'Team forecast'!$B$3:$B$22,0),MATCH(BG$1,'Team forecast'!$M$2:$AU$2,0))</f>
        <v>0</v>
      </c>
      <c r="BH257" s="19">
        <f>INDEX('Team forecast'!$M$3:$AU$22,MATCH($B257,'Team forecast'!$B$3:$B$22,0),MATCH(BH$1,'Team forecast'!$M$2:$AU$2,0))</f>
        <v>0</v>
      </c>
      <c r="BI257" s="5">
        <f t="shared" si="238"/>
        <v>7000</v>
      </c>
      <c r="BJ257" s="5">
        <f>INDEX('Team forecast'!$M$3:$AU$22,MATCH($B257,'Team forecast'!$B$3:$B$22,0),MATCH(BJ$1,'Team forecast'!$M$2:$AU$2,0))*IF($Y257&gt;0,25000,0)</f>
        <v>0</v>
      </c>
      <c r="BK257" s="5">
        <f>INDEX('Team forecast'!$M$3:$AU$22,MATCH($B257,'Team forecast'!$B$3:$B$22,0),MATCH(BK$1,'Team forecast'!$M$2:$AU$2,0))*IF($Y257&gt;0,5000,0)</f>
        <v>0</v>
      </c>
      <c r="BL257" s="5">
        <f>INDEX('Team forecast'!$M$3:$AU$22,MATCH($B257,'Team forecast'!$B$3:$B$22,0),MATCH(BL$1,'Team forecast'!$M$2:$AU$2,0))*IF($Y257&gt;0,-15000,0)</f>
        <v>0</v>
      </c>
      <c r="BM257" s="5">
        <f t="shared" si="239"/>
        <v>0</v>
      </c>
      <c r="BN257" s="5">
        <f t="shared" si="240"/>
        <v>0</v>
      </c>
      <c r="BO257" s="5">
        <f t="shared" si="241"/>
        <v>0</v>
      </c>
      <c r="BP257" s="5">
        <f t="shared" si="242"/>
        <v>0</v>
      </c>
      <c r="BQ257" s="5">
        <f t="shared" si="243"/>
        <v>0</v>
      </c>
      <c r="BR257" s="5">
        <f t="shared" si="244"/>
        <v>-2000</v>
      </c>
      <c r="BS257" s="5">
        <f t="shared" si="245"/>
        <v>0</v>
      </c>
      <c r="BT257" s="5">
        <f t="shared" si="246"/>
        <v>0</v>
      </c>
      <c r="BU257" s="5">
        <f t="shared" si="247"/>
        <v>0</v>
      </c>
      <c r="BV257" s="5">
        <f>IFERROR(SUM(BJ257:BU257),0)*((Cockpit!$C$3)^2)</f>
        <v>-979.99999999999989</v>
      </c>
      <c r="BW257" s="19">
        <f>INDEX('Team forecast'!$M$3:$AU$22,MATCH($B257,'Team forecast'!$B$3:$B$22,0),MATCH(BW$1,'Team forecast'!$M$2:$AU$2,0))</f>
        <v>0</v>
      </c>
      <c r="BX257" s="19">
        <f>INDEX('Team forecast'!$M$3:$AU$22,MATCH($B257,'Team forecast'!$B$3:$B$22,0),MATCH(BX$1,'Team forecast'!$M$2:$AU$2,0))</f>
        <v>0</v>
      </c>
      <c r="BY257" s="19">
        <f>INDEX('Team forecast'!$M$3:$AU$22,MATCH($B257,'Team forecast'!$B$3:$B$22,0),MATCH(BY$1,'Team forecast'!$M$2:$AU$2,0))</f>
        <v>0</v>
      </c>
      <c r="BZ257" s="19">
        <f>INDEX('Team forecast'!$M$3:$AU$22,MATCH($B257,'Team forecast'!$B$3:$B$22,0),MATCH(BZ$1,'Team forecast'!$M$2:$AU$2,0))</f>
        <v>0</v>
      </c>
      <c r="CA257" s="5">
        <f t="shared" si="248"/>
        <v>7000</v>
      </c>
      <c r="CB257" s="5">
        <f>INDEX('Team forecast'!$M$3:$AU$22,MATCH($B257,'Team forecast'!$B$3:$B$22,0),MATCH(CB$1,'Team forecast'!$M$2:$AU$2,0))*IF($Y257&gt;0,25000,0)</f>
        <v>0</v>
      </c>
      <c r="CC257" s="5">
        <f>INDEX('Team forecast'!$M$3:$AU$22,MATCH($B257,'Team forecast'!$B$3:$B$22,0),MATCH(CC$1,'Team forecast'!$M$2:$AU$2,0))*IF($Y257&gt;0,5000,0)</f>
        <v>0</v>
      </c>
      <c r="CD257" s="5">
        <f>INDEX('Team forecast'!$M$3:$AU$22,MATCH($B257,'Team forecast'!$B$3:$B$22,0),MATCH(CD$1,'Team forecast'!$M$2:$AU$2,0))*IF($Y257&gt;0,-15000,0)</f>
        <v>0</v>
      </c>
      <c r="CE257" s="5">
        <f t="shared" si="249"/>
        <v>0</v>
      </c>
      <c r="CF257" s="5">
        <f t="shared" si="250"/>
        <v>0</v>
      </c>
      <c r="CG257" s="5">
        <f t="shared" si="251"/>
        <v>0</v>
      </c>
      <c r="CH257" s="5">
        <f t="shared" si="252"/>
        <v>0</v>
      </c>
      <c r="CI257" s="5">
        <f t="shared" si="253"/>
        <v>0</v>
      </c>
      <c r="CJ257" s="5">
        <f t="shared" si="254"/>
        <v>-2000</v>
      </c>
      <c r="CK257" s="5">
        <f t="shared" si="255"/>
        <v>0</v>
      </c>
      <c r="CL257" s="5">
        <f t="shared" si="256"/>
        <v>0</v>
      </c>
      <c r="CM257" s="5">
        <f t="shared" si="257"/>
        <v>0</v>
      </c>
      <c r="CN257" s="5">
        <f>IFERROR(SUM(CB257:CM257),0)*((Cockpit!$C$3)^3)</f>
        <v>-685.99999999999989</v>
      </c>
      <c r="CO257" s="19">
        <f>INDEX('Team forecast'!$M$3:$AU$22,MATCH($B257,'Team forecast'!$B$3:$B$22,0),MATCH(CO$1,'Team forecast'!$M$2:$AU$2,0))</f>
        <v>0</v>
      </c>
      <c r="CP257" s="19">
        <f>INDEX('Team forecast'!$M$3:$AU$22,MATCH($B257,'Team forecast'!$B$3:$B$22,0),MATCH(CP$1,'Team forecast'!$M$2:$AU$2,0))</f>
        <v>0</v>
      </c>
      <c r="CQ257" s="19">
        <f>INDEX('Team forecast'!$M$3:$AU$22,MATCH($B257,'Team forecast'!$B$3:$B$22,0),MATCH(CQ$1,'Team forecast'!$M$2:$AU$2,0))</f>
        <v>0</v>
      </c>
      <c r="CR257" s="19">
        <f>INDEX('Team forecast'!$M$3:$AU$22,MATCH($B257,'Team forecast'!$B$3:$B$22,0),MATCH(CR$1,'Team forecast'!$M$2:$AU$2,0))</f>
        <v>0</v>
      </c>
      <c r="CS257" s="5">
        <f t="shared" si="258"/>
        <v>7000</v>
      </c>
      <c r="CT257" s="5">
        <f>INDEX('Team forecast'!$M$3:$AU$22,MATCH($B257,'Team forecast'!$B$3:$B$22,0),MATCH(CT$1,'Team forecast'!$M$2:$AU$2,0))*IF($Y257&gt;0,25000,0)</f>
        <v>0</v>
      </c>
      <c r="CU257" s="5">
        <f>INDEX('Team forecast'!$M$3:$AU$22,MATCH($B257,'Team forecast'!$B$3:$B$22,0),MATCH(CU$1,'Team forecast'!$M$2:$AU$2,0))*IF($Y257&gt;0,5000,0)</f>
        <v>0</v>
      </c>
      <c r="CV257" s="5">
        <f>INDEX('Team forecast'!$M$3:$AU$22,MATCH($B257,'Team forecast'!$B$3:$B$22,0),MATCH(CV$1,'Team forecast'!$M$2:$AU$2,0))*IF($Y257&gt;0,-15000,0)</f>
        <v>0</v>
      </c>
      <c r="CW257" s="5">
        <f t="shared" si="259"/>
        <v>0</v>
      </c>
      <c r="CX257" s="5">
        <f t="shared" si="260"/>
        <v>0</v>
      </c>
      <c r="CY257" s="5">
        <f t="shared" si="261"/>
        <v>0</v>
      </c>
      <c r="CZ257" s="5">
        <f t="shared" si="262"/>
        <v>0</v>
      </c>
      <c r="DA257" s="5">
        <f t="shared" si="263"/>
        <v>0</v>
      </c>
      <c r="DB257" s="5">
        <f t="shared" si="264"/>
        <v>-2000</v>
      </c>
      <c r="DC257" s="5">
        <f t="shared" si="265"/>
        <v>0</v>
      </c>
      <c r="DD257" s="5">
        <f t="shared" si="266"/>
        <v>0</v>
      </c>
      <c r="DE257" s="5">
        <f t="shared" si="267"/>
        <v>0</v>
      </c>
      <c r="DF257" s="5">
        <f>IFERROR(SUM(CT257:DE257),0)*((Cockpit!$C$3)^4)</f>
        <v>-480.19999999999987</v>
      </c>
      <c r="DG257" s="19">
        <f>INDEX('Team forecast'!$M$3:$AU$22,MATCH($B257,'Team forecast'!$B$3:$B$22,0),MATCH(DG$1,'Team forecast'!$M$2:$AU$2,0))</f>
        <v>0</v>
      </c>
      <c r="DH257" s="19">
        <f>INDEX('Team forecast'!$M$3:$AU$22,MATCH($B257,'Team forecast'!$B$3:$B$22,0),MATCH(DH$1,'Team forecast'!$M$2:$AU$2,0))</f>
        <v>0</v>
      </c>
      <c r="DI257" s="19">
        <f>INDEX('Team forecast'!$M$3:$AU$22,MATCH($B257,'Team forecast'!$B$3:$B$22,0),MATCH(DI$1,'Team forecast'!$M$2:$AU$2,0))</f>
        <v>0</v>
      </c>
      <c r="DJ257" s="19">
        <f>INDEX('Team forecast'!$M$3:$AU$22,MATCH($B257,'Team forecast'!$B$3:$B$22,0),MATCH(DJ$1,'Team forecast'!$M$2:$AU$2,0))</f>
        <v>0</v>
      </c>
      <c r="DK257" s="5">
        <f t="shared" si="268"/>
        <v>7000</v>
      </c>
      <c r="DL257" s="5">
        <f>INDEX('Team forecast'!$M$3:$AU$22,MATCH($B257,'Team forecast'!$B$3:$B$22,0),MATCH(DL$1,'Team forecast'!$M$2:$AU$2,0))*IF($Y257&gt;0,25000,0)</f>
        <v>0</v>
      </c>
      <c r="DM257" s="5">
        <f>INDEX('Team forecast'!$M$3:$AU$22,MATCH($B257,'Team forecast'!$B$3:$B$22,0),MATCH(DM$1,'Team forecast'!$M$2:$AU$2,0))*IF($Y257&gt;0,5000,0)</f>
        <v>0</v>
      </c>
      <c r="DN257" s="5">
        <f>INDEX('Team forecast'!$M$3:$AU$22,MATCH($B257,'Team forecast'!$B$3:$B$22,0),MATCH(DN$1,'Team forecast'!$M$2:$AU$2,0))*IF($Y257&gt;0,-15000,0)</f>
        <v>0</v>
      </c>
      <c r="DO257" s="5">
        <f t="shared" si="269"/>
        <v>0</v>
      </c>
      <c r="DP257" s="5">
        <f t="shared" si="270"/>
        <v>0</v>
      </c>
      <c r="DQ257" s="5">
        <f t="shared" si="271"/>
        <v>0</v>
      </c>
      <c r="DR257" s="5">
        <f t="shared" si="272"/>
        <v>0</v>
      </c>
      <c r="DS257" s="5">
        <f t="shared" si="273"/>
        <v>0</v>
      </c>
      <c r="DT257" s="5">
        <f t="shared" si="274"/>
        <v>-2000</v>
      </c>
      <c r="DU257" s="5">
        <f t="shared" si="275"/>
        <v>0</v>
      </c>
      <c r="DV257" s="5">
        <f t="shared" si="276"/>
        <v>0</v>
      </c>
      <c r="DW257" s="5">
        <f t="shared" si="277"/>
        <v>0</v>
      </c>
      <c r="DX257" s="5">
        <f>IFERROR(SUM(DL257:DW257),0)*((Cockpit!$C$3)^5)</f>
        <v>-336.13999999999987</v>
      </c>
      <c r="DY257" s="5">
        <f t="shared" si="278"/>
        <v>47850.425098292522</v>
      </c>
      <c r="DZ257" s="5" t="str">
        <f>IF(ISERROR(MATCH(A257,'Current squad'!B:B,0)),"No","Yes")</f>
        <v>No</v>
      </c>
      <c r="EA257" s="5" cm="1">
        <f t="array" ref="EA257">IFERROR(_xlfn.IFS(DZ257="Yes",0,DZ257="No",H257*1%),999999)</f>
        <v>28630</v>
      </c>
      <c r="EB257" s="5">
        <f t="shared" si="220"/>
        <v>2891630</v>
      </c>
      <c r="EC257" s="5">
        <f t="shared" si="279"/>
        <v>19220.425098292522</v>
      </c>
      <c r="ED257" s="1">
        <f t="shared" si="221"/>
        <v>6.7133863424004622E-3</v>
      </c>
      <c r="EE257" s="5">
        <f>RANK(EC257,$EC$2:$EC$572)+COUNTIF($EC$2:EC257,EC257)-1</f>
        <v>25</v>
      </c>
      <c r="EF257" s="4">
        <f>RANK(ED257,$ED$2:$ED$572)+COUNTIF($ED$2:ED257,ED257)-1</f>
        <v>15</v>
      </c>
    </row>
    <row r="258" spans="1:136" x14ac:dyDescent="0.3">
      <c r="A258" t="str">
        <f>IF(Holdet.dk!A258&lt;&gt;"",Holdet.dk!A258,"")</f>
        <v>Andreas Søndergaard</v>
      </c>
      <c r="B258" t="str">
        <f>INDEX(Holdet.dk!B:B,MATCH($A258,Holdet.dk!$A:$A,0))</f>
        <v>Wolverhampton</v>
      </c>
      <c r="C258" t="str">
        <f>INDEX(Holdet.dk!C:C,MATCH($A258,Holdet.dk!$A:$A,0))</f>
        <v>Goalkeeper</v>
      </c>
      <c r="D258" t="str">
        <f>INDEX(Holdet.dk!D:D,MATCH($A258,Holdet.dk!$A:$A,0))</f>
        <v>3.400.000</v>
      </c>
      <c r="E258" s="1">
        <f>IFERROR(_xlfn.NUMBERVALUE(INDEX(Holdet.dk!$E:$E,MATCH($A258,Holdet.dk!$A:$A,0)),","),0)</f>
        <v>0</v>
      </c>
      <c r="F258" t="str">
        <f>IF(INDEX(Lookup!H:H,MATCH('Master data'!A258,Lookup!G:G,0))=0,A258,INDEX(Lookup!H:H,MATCH('Master data'!A258,Lookup!G:G,0)))</f>
        <v>Andreas Søndergaard</v>
      </c>
      <c r="G258" t="str">
        <f>IFERROR(INDEX(Lookup!B:B,MATCH(INDEX(Rotowire!C:C,MATCH(F258,Rotowire!A:A,0)),Lookup!D:D,0)),"")</f>
        <v/>
      </c>
      <c r="H258" s="5">
        <f t="shared" ref="H258:H321" si="280">_xlfn.NUMBERVALUE(D258,",")</f>
        <v>3400000</v>
      </c>
      <c r="I258" s="19">
        <f>IFERROR(INDEX('Team forecast'!$G$3:$I$22,MATCH($B258,'Team forecast'!$B$3:$B$22,0),MATCH(I$1,'Team forecast'!$G$2:$I$2,0)),0)</f>
        <v>0.75816993464052274</v>
      </c>
      <c r="J258" s="19">
        <f>IFERROR(INDEX('Team forecast'!$G$3:$I$22,MATCH($B258,'Team forecast'!$B$3:$B$22,0),MATCH(J$1,'Team forecast'!$G$2:$I$2,0)),0)</f>
        <v>1.0869565217391304</v>
      </c>
      <c r="K258" s="19">
        <f>IFERROR(INDEX('Team forecast'!$G$3:$I$22,MATCH($B258,'Team forecast'!$B$3:$B$22,0),MATCH(K$1,'Team forecast'!$G$2:$I$2,0)),0)</f>
        <v>0.89252064059371927</v>
      </c>
      <c r="L258">
        <f>SUMIFS(Rotowire!E:E,Rotowire!$A:$A,'Master data'!$F258)</f>
        <v>0</v>
      </c>
      <c r="M258" s="2">
        <f>SUMIFS(Rotowire!F:F,Rotowire!$A:$A,'Master data'!$F258)*I258</f>
        <v>0</v>
      </c>
      <c r="N258" s="2">
        <f>SUMIFS(Rotowire!G:G,Rotowire!$A:$A,'Master data'!$F258)*I258</f>
        <v>0</v>
      </c>
      <c r="O258" s="2">
        <f>SUMIFS(Rotowire!I:I,Rotowire!$A:$A,'Master data'!$F258)*I258</f>
        <v>0</v>
      </c>
      <c r="P258" s="2">
        <f>SUMIFS(Rotowire!W:W,Rotowire!$A:$A,'Master data'!$F258)*K258</f>
        <v>0</v>
      </c>
      <c r="Q258" s="2">
        <f>SUMIFS(Rotowire!Y:Y,Rotowire!$A:$A,'Master data'!$F258)*J258</f>
        <v>0</v>
      </c>
      <c r="R258" s="2">
        <f>SUMIFS(Rotowire!AB:AB,Rotowire!$A:$A,'Master data'!$F258)</f>
        <v>0</v>
      </c>
      <c r="S258" s="2">
        <f>SUMIFS(Rotowire!AC:AC,Rotowire!$A:$A,'Master data'!$F258)</f>
        <v>0</v>
      </c>
      <c r="T258" s="2">
        <f>INDEX('Team forecast'!D$3:D$22,MATCH($B258,'Team forecast'!$B$3:$B$22,0))</f>
        <v>1.1599999999999999</v>
      </c>
      <c r="U258" s="2">
        <f>INDEX('Team forecast'!E$3:E$22,MATCH($B258,'Team forecast'!$B$3:$B$22,0))</f>
        <v>1.5</v>
      </c>
      <c r="V258" s="2">
        <f>INDEX('Team forecast'!J$3:J$22,MATCH($B258,'Team forecast'!$B$3:$B$22,0))</f>
        <v>0.29099999999999998</v>
      </c>
      <c r="W258" s="2">
        <f>INDEX('Team forecast'!K$3:K$22,MATCH($B258,'Team forecast'!$B$3:$B$22,0))</f>
        <v>0.26269999999999999</v>
      </c>
      <c r="X258" s="2">
        <f>INDEX('Team forecast'!L$3:L$22,MATCH($B258,'Team forecast'!$B$3:$B$22,0))</f>
        <v>0.44640000000000002</v>
      </c>
      <c r="Y258" s="5">
        <f t="shared" ref="Y258:Y321" si="281">IF(L258&gt;95,7000*2,IF(L258&gt;0,7000,-5000))</f>
        <v>-5000</v>
      </c>
      <c r="Z258" s="5">
        <f t="shared" ref="Z258:Z321" si="282">IF($Y258&gt;0,V258*25000,0)</f>
        <v>0</v>
      </c>
      <c r="AA258" s="5">
        <f t="shared" ref="AA258:AA321" si="283">IF($Y258&gt;0,W258*5000,0)</f>
        <v>0</v>
      </c>
      <c r="AB258" s="5">
        <f t="shared" ref="AB258:AB321" si="284">IF($Y258&gt;0,X258*(-15000),0)</f>
        <v>0</v>
      </c>
      <c r="AC258" s="5">
        <f t="shared" ref="AC258:AC321" si="285">IF(C258="Defense",M258*150000,IF(C258="Midfield",M258*125000,IF(C258="Striker",M258*100000,0)))</f>
        <v>0</v>
      </c>
      <c r="AD258" s="5">
        <f t="shared" si="222"/>
        <v>0</v>
      </c>
      <c r="AE258" s="5">
        <f t="shared" si="223"/>
        <v>0</v>
      </c>
      <c r="AF258" s="5">
        <f t="shared" ref="AF258:AF321" si="286">IF(C258="Goalkeeper",P258*75000,IF(C258="Defense",P258*50000,0))</f>
        <v>0</v>
      </c>
      <c r="AG258" s="5">
        <f t="shared" ref="AG258:AG321" si="287">IF(C258="Goalkeeper",Q258*5000,0)</f>
        <v>0</v>
      </c>
      <c r="AH258" s="5">
        <f t="shared" si="224"/>
        <v>0</v>
      </c>
      <c r="AI258" s="5">
        <f t="shared" si="225"/>
        <v>0</v>
      </c>
      <c r="AJ258" s="5">
        <f t="shared" si="226"/>
        <v>0</v>
      </c>
      <c r="AK258" s="5">
        <f t="shared" si="227"/>
        <v>0</v>
      </c>
      <c r="AL258" s="5">
        <f>IFERROR(SUM(Y258:AK258),-5000)*((Cockpit!$C$3)^0)</f>
        <v>-5000</v>
      </c>
      <c r="AM258" s="19">
        <f>INDEX('Team forecast'!$M$3:$AU$22,MATCH($B258,'Team forecast'!$B$3:$B$22,0),MATCH(AM$1,'Team forecast'!$M$2:$AU$2,0))</f>
        <v>0</v>
      </c>
      <c r="AN258" s="19">
        <f>INDEX('Team forecast'!$M$3:$AU$22,MATCH($B258,'Team forecast'!$B$3:$B$22,0),MATCH(AN$1,'Team forecast'!$M$2:$AU$2,0))</f>
        <v>0</v>
      </c>
      <c r="AO258" s="19">
        <f>INDEX('Team forecast'!$M$3:$AU$22,MATCH($B258,'Team forecast'!$B$3:$B$22,0),MATCH(AO$1,'Team forecast'!$M$2:$AU$2,0))</f>
        <v>0</v>
      </c>
      <c r="AP258" s="19">
        <f>INDEX('Team forecast'!$M$3:$AU$22,MATCH($B258,'Team forecast'!$B$3:$B$22,0),MATCH(AP$1,'Team forecast'!$M$2:$AU$2,0))</f>
        <v>0</v>
      </c>
      <c r="AQ258" s="5">
        <f t="shared" si="228"/>
        <v>-5000</v>
      </c>
      <c r="AR258" s="5">
        <f>INDEX('Team forecast'!$M$3:$AU$22,MATCH($B258,'Team forecast'!$B$3:$B$22,0),MATCH(AR$1,'Team forecast'!$M$2:$AU$2,0))*IF($Y258&gt;0,25000,0)</f>
        <v>0</v>
      </c>
      <c r="AS258" s="5">
        <f>INDEX('Team forecast'!$M$3:$AU$22,MATCH($B258,'Team forecast'!$B$3:$B$22,0),MATCH(AS$1,'Team forecast'!$M$2:$AU$2,0))*IF($Y258&gt;0,5000,0)</f>
        <v>0</v>
      </c>
      <c r="AT258" s="5">
        <f>INDEX('Team forecast'!$M$3:$AU$22,MATCH($B258,'Team forecast'!$B$3:$B$22,0),MATCH(AT$1,'Team forecast'!$M$2:$AU$2,0))*IF($Y258&gt;0,-15000,0)</f>
        <v>0</v>
      </c>
      <c r="AU258" s="5">
        <f t="shared" si="229"/>
        <v>0</v>
      </c>
      <c r="AV258" s="5">
        <f t="shared" si="230"/>
        <v>0</v>
      </c>
      <c r="AW258" s="5">
        <f t="shared" si="231"/>
        <v>0</v>
      </c>
      <c r="AX258" s="5">
        <f t="shared" si="232"/>
        <v>0</v>
      </c>
      <c r="AY258" s="5">
        <f t="shared" si="233"/>
        <v>0</v>
      </c>
      <c r="AZ258" s="5">
        <f t="shared" si="234"/>
        <v>0</v>
      </c>
      <c r="BA258" s="5">
        <f t="shared" si="235"/>
        <v>0</v>
      </c>
      <c r="BB258" s="5">
        <f t="shared" si="236"/>
        <v>0</v>
      </c>
      <c r="BC258" s="5">
        <f t="shared" si="237"/>
        <v>0</v>
      </c>
      <c r="BD258" s="5">
        <f>IFERROR(SUM(AR258:BC258),0)*((Cockpit!$C$3)^1)</f>
        <v>0</v>
      </c>
      <c r="BE258" s="19">
        <f>INDEX('Team forecast'!$M$3:$AU$22,MATCH($B258,'Team forecast'!$B$3:$B$22,0),MATCH(BE$1,'Team forecast'!$M$2:$AU$2,0))</f>
        <v>0</v>
      </c>
      <c r="BF258" s="19">
        <f>INDEX('Team forecast'!$M$3:$AU$22,MATCH($B258,'Team forecast'!$B$3:$B$22,0),MATCH(BF$1,'Team forecast'!$M$2:$AU$2,0))</f>
        <v>0</v>
      </c>
      <c r="BG258" s="19">
        <f>INDEX('Team forecast'!$M$3:$AU$22,MATCH($B258,'Team forecast'!$B$3:$B$22,0),MATCH(BG$1,'Team forecast'!$M$2:$AU$2,0))</f>
        <v>0</v>
      </c>
      <c r="BH258" s="19">
        <f>INDEX('Team forecast'!$M$3:$AU$22,MATCH($B258,'Team forecast'!$B$3:$B$22,0),MATCH(BH$1,'Team forecast'!$M$2:$AU$2,0))</f>
        <v>0</v>
      </c>
      <c r="BI258" s="5">
        <f t="shared" si="238"/>
        <v>-5000</v>
      </c>
      <c r="BJ258" s="5">
        <f>INDEX('Team forecast'!$M$3:$AU$22,MATCH($B258,'Team forecast'!$B$3:$B$22,0),MATCH(BJ$1,'Team forecast'!$M$2:$AU$2,0))*IF($Y258&gt;0,25000,0)</f>
        <v>0</v>
      </c>
      <c r="BK258" s="5">
        <f>INDEX('Team forecast'!$M$3:$AU$22,MATCH($B258,'Team forecast'!$B$3:$B$22,0),MATCH(BK$1,'Team forecast'!$M$2:$AU$2,0))*IF($Y258&gt;0,5000,0)</f>
        <v>0</v>
      </c>
      <c r="BL258" s="5">
        <f>INDEX('Team forecast'!$M$3:$AU$22,MATCH($B258,'Team forecast'!$B$3:$B$22,0),MATCH(BL$1,'Team forecast'!$M$2:$AU$2,0))*IF($Y258&gt;0,-15000,0)</f>
        <v>0</v>
      </c>
      <c r="BM258" s="5">
        <f t="shared" si="239"/>
        <v>0</v>
      </c>
      <c r="BN258" s="5">
        <f t="shared" si="240"/>
        <v>0</v>
      </c>
      <c r="BO258" s="5">
        <f t="shared" si="241"/>
        <v>0</v>
      </c>
      <c r="BP258" s="5">
        <f t="shared" si="242"/>
        <v>0</v>
      </c>
      <c r="BQ258" s="5">
        <f t="shared" si="243"/>
        <v>0</v>
      </c>
      <c r="BR258" s="5">
        <f t="shared" si="244"/>
        <v>0</v>
      </c>
      <c r="BS258" s="5">
        <f t="shared" si="245"/>
        <v>0</v>
      </c>
      <c r="BT258" s="5">
        <f t="shared" si="246"/>
        <v>0</v>
      </c>
      <c r="BU258" s="5">
        <f t="shared" si="247"/>
        <v>0</v>
      </c>
      <c r="BV258" s="5">
        <f>IFERROR(SUM(BJ258:BU258),0)*((Cockpit!$C$3)^2)</f>
        <v>0</v>
      </c>
      <c r="BW258" s="19">
        <f>INDEX('Team forecast'!$M$3:$AU$22,MATCH($B258,'Team forecast'!$B$3:$B$22,0),MATCH(BW$1,'Team forecast'!$M$2:$AU$2,0))</f>
        <v>0</v>
      </c>
      <c r="BX258" s="19">
        <f>INDEX('Team forecast'!$M$3:$AU$22,MATCH($B258,'Team forecast'!$B$3:$B$22,0),MATCH(BX$1,'Team forecast'!$M$2:$AU$2,0))</f>
        <v>0</v>
      </c>
      <c r="BY258" s="19">
        <f>INDEX('Team forecast'!$M$3:$AU$22,MATCH($B258,'Team forecast'!$B$3:$B$22,0),MATCH(BY$1,'Team forecast'!$M$2:$AU$2,0))</f>
        <v>0</v>
      </c>
      <c r="BZ258" s="19">
        <f>INDEX('Team forecast'!$M$3:$AU$22,MATCH($B258,'Team forecast'!$B$3:$B$22,0),MATCH(BZ$1,'Team forecast'!$M$2:$AU$2,0))</f>
        <v>0</v>
      </c>
      <c r="CA258" s="5">
        <f t="shared" si="248"/>
        <v>-5000</v>
      </c>
      <c r="CB258" s="5">
        <f>INDEX('Team forecast'!$M$3:$AU$22,MATCH($B258,'Team forecast'!$B$3:$B$22,0),MATCH(CB$1,'Team forecast'!$M$2:$AU$2,0))*IF($Y258&gt;0,25000,0)</f>
        <v>0</v>
      </c>
      <c r="CC258" s="5">
        <f>INDEX('Team forecast'!$M$3:$AU$22,MATCH($B258,'Team forecast'!$B$3:$B$22,0),MATCH(CC$1,'Team forecast'!$M$2:$AU$2,0))*IF($Y258&gt;0,5000,0)</f>
        <v>0</v>
      </c>
      <c r="CD258" s="5">
        <f>INDEX('Team forecast'!$M$3:$AU$22,MATCH($B258,'Team forecast'!$B$3:$B$22,0),MATCH(CD$1,'Team forecast'!$M$2:$AU$2,0))*IF($Y258&gt;0,-15000,0)</f>
        <v>0</v>
      </c>
      <c r="CE258" s="5">
        <f t="shared" si="249"/>
        <v>0</v>
      </c>
      <c r="CF258" s="5">
        <f t="shared" si="250"/>
        <v>0</v>
      </c>
      <c r="CG258" s="5">
        <f t="shared" si="251"/>
        <v>0</v>
      </c>
      <c r="CH258" s="5">
        <f t="shared" si="252"/>
        <v>0</v>
      </c>
      <c r="CI258" s="5">
        <f t="shared" si="253"/>
        <v>0</v>
      </c>
      <c r="CJ258" s="5">
        <f t="shared" si="254"/>
        <v>0</v>
      </c>
      <c r="CK258" s="5">
        <f t="shared" si="255"/>
        <v>0</v>
      </c>
      <c r="CL258" s="5">
        <f t="shared" si="256"/>
        <v>0</v>
      </c>
      <c r="CM258" s="5">
        <f t="shared" si="257"/>
        <v>0</v>
      </c>
      <c r="CN258" s="5">
        <f>IFERROR(SUM(CB258:CM258),0)*((Cockpit!$C$3)^3)</f>
        <v>0</v>
      </c>
      <c r="CO258" s="19">
        <f>INDEX('Team forecast'!$M$3:$AU$22,MATCH($B258,'Team forecast'!$B$3:$B$22,0),MATCH(CO$1,'Team forecast'!$M$2:$AU$2,0))</f>
        <v>0</v>
      </c>
      <c r="CP258" s="19">
        <f>INDEX('Team forecast'!$M$3:$AU$22,MATCH($B258,'Team forecast'!$B$3:$B$22,0),MATCH(CP$1,'Team forecast'!$M$2:$AU$2,0))</f>
        <v>0</v>
      </c>
      <c r="CQ258" s="19">
        <f>INDEX('Team forecast'!$M$3:$AU$22,MATCH($B258,'Team forecast'!$B$3:$B$22,0),MATCH(CQ$1,'Team forecast'!$M$2:$AU$2,0))</f>
        <v>0</v>
      </c>
      <c r="CR258" s="19">
        <f>INDEX('Team forecast'!$M$3:$AU$22,MATCH($B258,'Team forecast'!$B$3:$B$22,0),MATCH(CR$1,'Team forecast'!$M$2:$AU$2,0))</f>
        <v>0</v>
      </c>
      <c r="CS258" s="5">
        <f t="shared" si="258"/>
        <v>-5000</v>
      </c>
      <c r="CT258" s="5">
        <f>INDEX('Team forecast'!$M$3:$AU$22,MATCH($B258,'Team forecast'!$B$3:$B$22,0),MATCH(CT$1,'Team forecast'!$M$2:$AU$2,0))*IF($Y258&gt;0,25000,0)</f>
        <v>0</v>
      </c>
      <c r="CU258" s="5">
        <f>INDEX('Team forecast'!$M$3:$AU$22,MATCH($B258,'Team forecast'!$B$3:$B$22,0),MATCH(CU$1,'Team forecast'!$M$2:$AU$2,0))*IF($Y258&gt;0,5000,0)</f>
        <v>0</v>
      </c>
      <c r="CV258" s="5">
        <f>INDEX('Team forecast'!$M$3:$AU$22,MATCH($B258,'Team forecast'!$B$3:$B$22,0),MATCH(CV$1,'Team forecast'!$M$2:$AU$2,0))*IF($Y258&gt;0,-15000,0)</f>
        <v>0</v>
      </c>
      <c r="CW258" s="5">
        <f t="shared" si="259"/>
        <v>0</v>
      </c>
      <c r="CX258" s="5">
        <f t="shared" si="260"/>
        <v>0</v>
      </c>
      <c r="CY258" s="5">
        <f t="shared" si="261"/>
        <v>0</v>
      </c>
      <c r="CZ258" s="5">
        <f t="shared" si="262"/>
        <v>0</v>
      </c>
      <c r="DA258" s="5">
        <f t="shared" si="263"/>
        <v>0</v>
      </c>
      <c r="DB258" s="5">
        <f t="shared" si="264"/>
        <v>0</v>
      </c>
      <c r="DC258" s="5">
        <f t="shared" si="265"/>
        <v>0</v>
      </c>
      <c r="DD258" s="5">
        <f t="shared" si="266"/>
        <v>0</v>
      </c>
      <c r="DE258" s="5">
        <f t="shared" si="267"/>
        <v>0</v>
      </c>
      <c r="DF258" s="5">
        <f>IFERROR(SUM(CT258:DE258),0)*((Cockpit!$C$3)^4)</f>
        <v>0</v>
      </c>
      <c r="DG258" s="19">
        <f>INDEX('Team forecast'!$M$3:$AU$22,MATCH($B258,'Team forecast'!$B$3:$B$22,0),MATCH(DG$1,'Team forecast'!$M$2:$AU$2,0))</f>
        <v>0</v>
      </c>
      <c r="DH258" s="19">
        <f>INDEX('Team forecast'!$M$3:$AU$22,MATCH($B258,'Team forecast'!$B$3:$B$22,0),MATCH(DH$1,'Team forecast'!$M$2:$AU$2,0))</f>
        <v>0</v>
      </c>
      <c r="DI258" s="19">
        <f>INDEX('Team forecast'!$M$3:$AU$22,MATCH($B258,'Team forecast'!$B$3:$B$22,0),MATCH(DI$1,'Team forecast'!$M$2:$AU$2,0))</f>
        <v>0</v>
      </c>
      <c r="DJ258" s="19">
        <f>INDEX('Team forecast'!$M$3:$AU$22,MATCH($B258,'Team forecast'!$B$3:$B$22,0),MATCH(DJ$1,'Team forecast'!$M$2:$AU$2,0))</f>
        <v>0</v>
      </c>
      <c r="DK258" s="5">
        <f t="shared" si="268"/>
        <v>-5000</v>
      </c>
      <c r="DL258" s="5">
        <f>INDEX('Team forecast'!$M$3:$AU$22,MATCH($B258,'Team forecast'!$B$3:$B$22,0),MATCH(DL$1,'Team forecast'!$M$2:$AU$2,0))*IF($Y258&gt;0,25000,0)</f>
        <v>0</v>
      </c>
      <c r="DM258" s="5">
        <f>INDEX('Team forecast'!$M$3:$AU$22,MATCH($B258,'Team forecast'!$B$3:$B$22,0),MATCH(DM$1,'Team forecast'!$M$2:$AU$2,0))*IF($Y258&gt;0,5000,0)</f>
        <v>0</v>
      </c>
      <c r="DN258" s="5">
        <f>INDEX('Team forecast'!$M$3:$AU$22,MATCH($B258,'Team forecast'!$B$3:$B$22,0),MATCH(DN$1,'Team forecast'!$M$2:$AU$2,0))*IF($Y258&gt;0,-15000,0)</f>
        <v>0</v>
      </c>
      <c r="DO258" s="5">
        <f t="shared" si="269"/>
        <v>0</v>
      </c>
      <c r="DP258" s="5">
        <f t="shared" si="270"/>
        <v>0</v>
      </c>
      <c r="DQ258" s="5">
        <f t="shared" si="271"/>
        <v>0</v>
      </c>
      <c r="DR258" s="5">
        <f t="shared" si="272"/>
        <v>0</v>
      </c>
      <c r="DS258" s="5">
        <f t="shared" si="273"/>
        <v>0</v>
      </c>
      <c r="DT258" s="5">
        <f t="shared" si="274"/>
        <v>0</v>
      </c>
      <c r="DU258" s="5">
        <f t="shared" si="275"/>
        <v>0</v>
      </c>
      <c r="DV258" s="5">
        <f t="shared" si="276"/>
        <v>0</v>
      </c>
      <c r="DW258" s="5">
        <f t="shared" si="277"/>
        <v>0</v>
      </c>
      <c r="DX258" s="5">
        <f>IFERROR(SUM(DL258:DW258),0)*((Cockpit!$C$3)^5)</f>
        <v>0</v>
      </c>
      <c r="DY258" s="5">
        <f t="shared" si="278"/>
        <v>-5000</v>
      </c>
      <c r="DZ258" s="5" t="str">
        <f>IF(ISERROR(MATCH(A258,'Current squad'!B:B,0)),"No","Yes")</f>
        <v>No</v>
      </c>
      <c r="EA258" s="5" cm="1">
        <f t="array" ref="EA258">IFERROR(_xlfn.IFS(DZ258="Yes",0,DZ258="No",H258*1%),999999)</f>
        <v>34000</v>
      </c>
      <c r="EB258" s="5">
        <f t="shared" ref="EB258:EB321" si="288">H258+EA258</f>
        <v>3434000</v>
      </c>
      <c r="EC258" s="5">
        <f t="shared" si="279"/>
        <v>-39000</v>
      </c>
      <c r="ED258" s="1">
        <f t="shared" ref="ED258:ED321" si="289">IFERROR(EC258/H258,-100%)</f>
        <v>-1.1470588235294118E-2</v>
      </c>
      <c r="EE258" s="5">
        <f>RANK(EC258,$EC$2:$EC$572)+COUNTIF($EC$2:EC258,EC258)-1</f>
        <v>407</v>
      </c>
      <c r="EF258" s="4">
        <f>RANK(ED258,$ED$2:$ED$572)+COUNTIF($ED$2:ED258,ED258)-1</f>
        <v>329</v>
      </c>
    </row>
    <row r="259" spans="1:136" x14ac:dyDescent="0.3">
      <c r="A259" t="str">
        <f>IF(Holdet.dk!A259&lt;&gt;"",Holdet.dk!A259,"")</f>
        <v>Cheikh Diaby</v>
      </c>
      <c r="B259" t="str">
        <f>INDEX(Holdet.dk!B:B,MATCH($A259,Holdet.dk!$A:$A,0))</f>
        <v>West Bromwich</v>
      </c>
      <c r="C259" t="str">
        <f>INDEX(Holdet.dk!C:C,MATCH($A259,Holdet.dk!$A:$A,0))</f>
        <v>Striker</v>
      </c>
      <c r="D259" t="str">
        <f>INDEX(Holdet.dk!D:D,MATCH($A259,Holdet.dk!$A:$A,0))</f>
        <v>2.400.000</v>
      </c>
      <c r="E259" s="1">
        <f>IFERROR(_xlfn.NUMBERVALUE(INDEX(Holdet.dk!$E:$E,MATCH($A259,Holdet.dk!$A:$A,0)),","),0)</f>
        <v>0</v>
      </c>
      <c r="F259" t="str">
        <f>IF(INDEX(Lookup!H:H,MATCH('Master data'!A259,Lookup!G:G,0))=0,A259,INDEX(Lookup!H:H,MATCH('Master data'!A259,Lookup!G:G,0)))</f>
        <v>Cheikh Diaby</v>
      </c>
      <c r="G259" t="str">
        <f>IFERROR(INDEX(Lookup!B:B,MATCH(INDEX(Rotowire!C:C,MATCH(F259,Rotowire!A:A,0)),Lookup!D:D,0)),"")</f>
        <v/>
      </c>
      <c r="H259" s="5">
        <f t="shared" si="280"/>
        <v>2400000</v>
      </c>
      <c r="I259" s="19">
        <f>IFERROR(INDEX('Team forecast'!$G$3:$I$22,MATCH($B259,'Team forecast'!$B$3:$B$22,0),MATCH(I$1,'Team forecast'!$G$2:$I$2,0)),0)</f>
        <v>1.1504424778761062</v>
      </c>
      <c r="J259" s="19">
        <f>IFERROR(INDEX('Team forecast'!$G$3:$I$22,MATCH($B259,'Team forecast'!$B$3:$B$22,0),MATCH(J$1,'Team forecast'!$G$2:$I$2,0)),0)</f>
        <v>0.79646017699115057</v>
      </c>
      <c r="K259" s="19">
        <f>IFERROR(INDEX('Team forecast'!$G$3:$I$22,MATCH($B259,'Team forecast'!$B$3:$B$22,0),MATCH(K$1,'Team forecast'!$G$2:$I$2,0)),0)</f>
        <v>2.0662361027698317</v>
      </c>
      <c r="L259">
        <f>SUMIFS(Rotowire!E:E,Rotowire!$A:$A,'Master data'!$F259)</f>
        <v>0</v>
      </c>
      <c r="M259" s="2">
        <f>SUMIFS(Rotowire!F:F,Rotowire!$A:$A,'Master data'!$F259)*I259</f>
        <v>0</v>
      </c>
      <c r="N259" s="2">
        <f>SUMIFS(Rotowire!G:G,Rotowire!$A:$A,'Master data'!$F259)*I259</f>
        <v>0</v>
      </c>
      <c r="O259" s="2">
        <f>SUMIFS(Rotowire!I:I,Rotowire!$A:$A,'Master data'!$F259)*I259</f>
        <v>0</v>
      </c>
      <c r="P259" s="2">
        <f>SUMIFS(Rotowire!W:W,Rotowire!$A:$A,'Master data'!$F259)*K259</f>
        <v>0</v>
      </c>
      <c r="Q259" s="2">
        <f>SUMIFS(Rotowire!Y:Y,Rotowire!$A:$A,'Master data'!$F259)*J259</f>
        <v>0</v>
      </c>
      <c r="R259" s="2">
        <f>SUMIFS(Rotowire!AB:AB,Rotowire!$A:$A,'Master data'!$F259)</f>
        <v>0</v>
      </c>
      <c r="S259" s="2">
        <f>SUMIFS(Rotowire!AC:AC,Rotowire!$A:$A,'Master data'!$F259)</f>
        <v>0</v>
      </c>
      <c r="T259" s="2">
        <f>INDEX('Team forecast'!D$3:D$22,MATCH($B259,'Team forecast'!$B$3:$B$22,0))</f>
        <v>1.3</v>
      </c>
      <c r="U259" s="2">
        <f>INDEX('Team forecast'!E$3:E$22,MATCH($B259,'Team forecast'!$B$3:$B$22,0))</f>
        <v>1.8</v>
      </c>
      <c r="V259" s="2">
        <f>INDEX('Team forecast'!J$3:J$22,MATCH($B259,'Team forecast'!$B$3:$B$22,0))</f>
        <v>0.27679999999999999</v>
      </c>
      <c r="W259" s="2">
        <f>INDEX('Team forecast'!K$3:K$22,MATCH($B259,'Team forecast'!$B$3:$B$22,0))</f>
        <v>0.23730000000000001</v>
      </c>
      <c r="X259" s="2">
        <f>INDEX('Team forecast'!L$3:L$22,MATCH($B259,'Team forecast'!$B$3:$B$22,0))</f>
        <v>0.4859</v>
      </c>
      <c r="Y259" s="5">
        <f t="shared" si="281"/>
        <v>-5000</v>
      </c>
      <c r="Z259" s="5">
        <f t="shared" si="282"/>
        <v>0</v>
      </c>
      <c r="AA259" s="5">
        <f t="shared" si="283"/>
        <v>0</v>
      </c>
      <c r="AB259" s="5">
        <f t="shared" si="284"/>
        <v>0</v>
      </c>
      <c r="AC259" s="5">
        <f t="shared" si="285"/>
        <v>0</v>
      </c>
      <c r="AD259" s="5">
        <f t="shared" ref="AD259:AD322" si="290">N259*50000</f>
        <v>0</v>
      </c>
      <c r="AE259" s="5">
        <f t="shared" ref="AE259:AE322" si="291">O259*10000</f>
        <v>0</v>
      </c>
      <c r="AF259" s="5">
        <f t="shared" si="286"/>
        <v>0</v>
      </c>
      <c r="AG259" s="5">
        <f t="shared" si="287"/>
        <v>0</v>
      </c>
      <c r="AH259" s="5">
        <f t="shared" ref="AH259:AH322" si="292">R259*(-20000)</f>
        <v>0</v>
      </c>
      <c r="AI259" s="5">
        <f t="shared" ref="AI259:AI322" si="293">S259*(-50000)</f>
        <v>0</v>
      </c>
      <c r="AJ259" s="5">
        <f t="shared" ref="AJ259:AJ322" si="294">IF(L259&gt;0,T259*10000,0)</f>
        <v>0</v>
      </c>
      <c r="AK259" s="5">
        <f t="shared" ref="AK259:AK322" si="295">IF(L259&gt;0,U259*(-8000),0)</f>
        <v>0</v>
      </c>
      <c r="AL259" s="5">
        <f>IFERROR(SUM(Y259:AK259),-5000)*((Cockpit!$C$3)^0)</f>
        <v>-5000</v>
      </c>
      <c r="AM259" s="19">
        <f>INDEX('Team forecast'!$M$3:$AU$22,MATCH($B259,'Team forecast'!$B$3:$B$22,0),MATCH(AM$1,'Team forecast'!$M$2:$AU$2,0))</f>
        <v>0</v>
      </c>
      <c r="AN259" s="19">
        <f>INDEX('Team forecast'!$M$3:$AU$22,MATCH($B259,'Team forecast'!$B$3:$B$22,0),MATCH(AN$1,'Team forecast'!$M$2:$AU$2,0))</f>
        <v>0</v>
      </c>
      <c r="AO259" s="19">
        <f>INDEX('Team forecast'!$M$3:$AU$22,MATCH($B259,'Team forecast'!$B$3:$B$22,0),MATCH(AO$1,'Team forecast'!$M$2:$AU$2,0))</f>
        <v>0</v>
      </c>
      <c r="AP259" s="19">
        <f>INDEX('Team forecast'!$M$3:$AU$22,MATCH($B259,'Team forecast'!$B$3:$B$22,0),MATCH(AP$1,'Team forecast'!$M$2:$AU$2,0))</f>
        <v>0</v>
      </c>
      <c r="AQ259" s="5">
        <f t="shared" ref="AQ259:AQ322" si="296">Y259</f>
        <v>-5000</v>
      </c>
      <c r="AR259" s="5">
        <f>INDEX('Team forecast'!$M$3:$AU$22,MATCH($B259,'Team forecast'!$B$3:$B$22,0),MATCH(AR$1,'Team forecast'!$M$2:$AU$2,0))*IF($Y259&gt;0,25000,0)</f>
        <v>0</v>
      </c>
      <c r="AS259" s="5">
        <f>INDEX('Team forecast'!$M$3:$AU$22,MATCH($B259,'Team forecast'!$B$3:$B$22,0),MATCH(AS$1,'Team forecast'!$M$2:$AU$2,0))*IF($Y259&gt;0,5000,0)</f>
        <v>0</v>
      </c>
      <c r="AT259" s="5">
        <f>INDEX('Team forecast'!$M$3:$AU$22,MATCH($B259,'Team forecast'!$B$3:$B$22,0),MATCH(AT$1,'Team forecast'!$M$2:$AU$2,0))*IF($Y259&gt;0,-15000,0)</f>
        <v>0</v>
      </c>
      <c r="AU259" s="5">
        <f t="shared" ref="AU259:AU322" si="297">AC259*$AM259</f>
        <v>0</v>
      </c>
      <c r="AV259" s="5">
        <f t="shared" ref="AV259:AV322" si="298">AD259*$AM259</f>
        <v>0</v>
      </c>
      <c r="AW259" s="5">
        <f t="shared" ref="AW259:AW322" si="299">AE259*$AM259</f>
        <v>0</v>
      </c>
      <c r="AX259" s="5">
        <f t="shared" ref="AX259:AX322" si="300">AF259*AO259</f>
        <v>0</v>
      </c>
      <c r="AY259" s="5">
        <f t="shared" ref="AY259:AY322" si="301">AG259*AN259</f>
        <v>0</v>
      </c>
      <c r="AZ259" s="5">
        <f t="shared" ref="AZ259:AZ322" si="302">AH259</f>
        <v>0</v>
      </c>
      <c r="BA259" s="5">
        <f t="shared" ref="BA259:BA322" si="303">AI259</f>
        <v>0</v>
      </c>
      <c r="BB259" s="5">
        <f t="shared" ref="BB259:BB322" si="304">AJ259*AM259</f>
        <v>0</v>
      </c>
      <c r="BC259" s="5">
        <f t="shared" ref="BC259:BC322" si="305">AK259*AN259</f>
        <v>0</v>
      </c>
      <c r="BD259" s="5">
        <f>IFERROR(SUM(AR259:BC259),0)*((Cockpit!$C$3)^1)</f>
        <v>0</v>
      </c>
      <c r="BE259" s="19">
        <f>INDEX('Team forecast'!$M$3:$AU$22,MATCH($B259,'Team forecast'!$B$3:$B$22,0),MATCH(BE$1,'Team forecast'!$M$2:$AU$2,0))</f>
        <v>0</v>
      </c>
      <c r="BF259" s="19">
        <f>INDEX('Team forecast'!$M$3:$AU$22,MATCH($B259,'Team forecast'!$B$3:$B$22,0),MATCH(BF$1,'Team forecast'!$M$2:$AU$2,0))</f>
        <v>0</v>
      </c>
      <c r="BG259" s="19">
        <f>INDEX('Team forecast'!$M$3:$AU$22,MATCH($B259,'Team forecast'!$B$3:$B$22,0),MATCH(BG$1,'Team forecast'!$M$2:$AU$2,0))</f>
        <v>0</v>
      </c>
      <c r="BH259" s="19">
        <f>INDEX('Team forecast'!$M$3:$AU$22,MATCH($B259,'Team forecast'!$B$3:$B$22,0),MATCH(BH$1,'Team forecast'!$M$2:$AU$2,0))</f>
        <v>0</v>
      </c>
      <c r="BI259" s="5">
        <f t="shared" ref="BI259:BI322" si="306">AQ259</f>
        <v>-5000</v>
      </c>
      <c r="BJ259" s="5">
        <f>INDEX('Team forecast'!$M$3:$AU$22,MATCH($B259,'Team forecast'!$B$3:$B$22,0),MATCH(BJ$1,'Team forecast'!$M$2:$AU$2,0))*IF($Y259&gt;0,25000,0)</f>
        <v>0</v>
      </c>
      <c r="BK259" s="5">
        <f>INDEX('Team forecast'!$M$3:$AU$22,MATCH($B259,'Team forecast'!$B$3:$B$22,0),MATCH(BK$1,'Team forecast'!$M$2:$AU$2,0))*IF($Y259&gt;0,5000,0)</f>
        <v>0</v>
      </c>
      <c r="BL259" s="5">
        <f>INDEX('Team forecast'!$M$3:$AU$22,MATCH($B259,'Team forecast'!$B$3:$B$22,0),MATCH(BL$1,'Team forecast'!$M$2:$AU$2,0))*IF($Y259&gt;0,-15000,0)</f>
        <v>0</v>
      </c>
      <c r="BM259" s="5">
        <f t="shared" ref="BM259:BM322" si="307">$AC259*BE259</f>
        <v>0</v>
      </c>
      <c r="BN259" s="5">
        <f t="shared" ref="BN259:BN322" si="308">$AD259*BE259</f>
        <v>0</v>
      </c>
      <c r="BO259" s="5">
        <f t="shared" ref="BO259:BO322" si="309">$AE259*BE259</f>
        <v>0</v>
      </c>
      <c r="BP259" s="5">
        <f t="shared" ref="BP259:BP322" si="310">$AF259*BG259</f>
        <v>0</v>
      </c>
      <c r="BQ259" s="5">
        <f t="shared" ref="BQ259:BQ322" si="311">$AG259*BF259</f>
        <v>0</v>
      </c>
      <c r="BR259" s="5">
        <f t="shared" ref="BR259:BR322" si="312">$AH259</f>
        <v>0</v>
      </c>
      <c r="BS259" s="5">
        <f t="shared" ref="BS259:BS322" si="313">$AI259</f>
        <v>0</v>
      </c>
      <c r="BT259" s="5">
        <f t="shared" ref="BT259:BT322" si="314">$AJ259*BE259</f>
        <v>0</v>
      </c>
      <c r="BU259" s="5">
        <f t="shared" ref="BU259:BU322" si="315">$AK259*BF259</f>
        <v>0</v>
      </c>
      <c r="BV259" s="5">
        <f>IFERROR(SUM(BJ259:BU259),0)*((Cockpit!$C$3)^2)</f>
        <v>0</v>
      </c>
      <c r="BW259" s="19">
        <f>INDEX('Team forecast'!$M$3:$AU$22,MATCH($B259,'Team forecast'!$B$3:$B$22,0),MATCH(BW$1,'Team forecast'!$M$2:$AU$2,0))</f>
        <v>0</v>
      </c>
      <c r="BX259" s="19">
        <f>INDEX('Team forecast'!$M$3:$AU$22,MATCH($B259,'Team forecast'!$B$3:$B$22,0),MATCH(BX$1,'Team forecast'!$M$2:$AU$2,0))</f>
        <v>0</v>
      </c>
      <c r="BY259" s="19">
        <f>INDEX('Team forecast'!$M$3:$AU$22,MATCH($B259,'Team forecast'!$B$3:$B$22,0),MATCH(BY$1,'Team forecast'!$M$2:$AU$2,0))</f>
        <v>0</v>
      </c>
      <c r="BZ259" s="19">
        <f>INDEX('Team forecast'!$M$3:$AU$22,MATCH($B259,'Team forecast'!$B$3:$B$22,0),MATCH(BZ$1,'Team forecast'!$M$2:$AU$2,0))</f>
        <v>0</v>
      </c>
      <c r="CA259" s="5">
        <f t="shared" ref="CA259:CA322" si="316">BI259</f>
        <v>-5000</v>
      </c>
      <c r="CB259" s="5">
        <f>INDEX('Team forecast'!$M$3:$AU$22,MATCH($B259,'Team forecast'!$B$3:$B$22,0),MATCH(CB$1,'Team forecast'!$M$2:$AU$2,0))*IF($Y259&gt;0,25000,0)</f>
        <v>0</v>
      </c>
      <c r="CC259" s="5">
        <f>INDEX('Team forecast'!$M$3:$AU$22,MATCH($B259,'Team forecast'!$B$3:$B$22,0),MATCH(CC$1,'Team forecast'!$M$2:$AU$2,0))*IF($Y259&gt;0,5000,0)</f>
        <v>0</v>
      </c>
      <c r="CD259" s="5">
        <f>INDEX('Team forecast'!$M$3:$AU$22,MATCH($B259,'Team forecast'!$B$3:$B$22,0),MATCH(CD$1,'Team forecast'!$M$2:$AU$2,0))*IF($Y259&gt;0,-15000,0)</f>
        <v>0</v>
      </c>
      <c r="CE259" s="5">
        <f t="shared" ref="CE259:CE322" si="317">$AC259*BW259</f>
        <v>0</v>
      </c>
      <c r="CF259" s="5">
        <f t="shared" ref="CF259:CF322" si="318">$AD259*BW259</f>
        <v>0</v>
      </c>
      <c r="CG259" s="5">
        <f t="shared" ref="CG259:CG322" si="319">$AE259*BW259</f>
        <v>0</v>
      </c>
      <c r="CH259" s="5">
        <f t="shared" ref="CH259:CH322" si="320">$AF259*BY259</f>
        <v>0</v>
      </c>
      <c r="CI259" s="5">
        <f t="shared" ref="CI259:CI322" si="321">$AG259*BX259</f>
        <v>0</v>
      </c>
      <c r="CJ259" s="5">
        <f t="shared" ref="CJ259:CJ322" si="322">$AH259</f>
        <v>0</v>
      </c>
      <c r="CK259" s="5">
        <f t="shared" ref="CK259:CK322" si="323">$AI259</f>
        <v>0</v>
      </c>
      <c r="CL259" s="5">
        <f t="shared" ref="CL259:CL322" si="324">$AJ259*BW259</f>
        <v>0</v>
      </c>
      <c r="CM259" s="5">
        <f t="shared" ref="CM259:CM322" si="325">$AK259*BX259</f>
        <v>0</v>
      </c>
      <c r="CN259" s="5">
        <f>IFERROR(SUM(CB259:CM259),0)*((Cockpit!$C$3)^3)</f>
        <v>0</v>
      </c>
      <c r="CO259" s="19">
        <f>INDEX('Team forecast'!$M$3:$AU$22,MATCH($B259,'Team forecast'!$B$3:$B$22,0),MATCH(CO$1,'Team forecast'!$M$2:$AU$2,0))</f>
        <v>0</v>
      </c>
      <c r="CP259" s="19">
        <f>INDEX('Team forecast'!$M$3:$AU$22,MATCH($B259,'Team forecast'!$B$3:$B$22,0),MATCH(CP$1,'Team forecast'!$M$2:$AU$2,0))</f>
        <v>0</v>
      </c>
      <c r="CQ259" s="19">
        <f>INDEX('Team forecast'!$M$3:$AU$22,MATCH($B259,'Team forecast'!$B$3:$B$22,0),MATCH(CQ$1,'Team forecast'!$M$2:$AU$2,0))</f>
        <v>0</v>
      </c>
      <c r="CR259" s="19">
        <f>INDEX('Team forecast'!$M$3:$AU$22,MATCH($B259,'Team forecast'!$B$3:$B$22,0),MATCH(CR$1,'Team forecast'!$M$2:$AU$2,0))</f>
        <v>0</v>
      </c>
      <c r="CS259" s="5">
        <f t="shared" ref="CS259:CS322" si="326">CA259</f>
        <v>-5000</v>
      </c>
      <c r="CT259" s="5">
        <f>INDEX('Team forecast'!$M$3:$AU$22,MATCH($B259,'Team forecast'!$B$3:$B$22,0),MATCH(CT$1,'Team forecast'!$M$2:$AU$2,0))*IF($Y259&gt;0,25000,0)</f>
        <v>0</v>
      </c>
      <c r="CU259" s="5">
        <f>INDEX('Team forecast'!$M$3:$AU$22,MATCH($B259,'Team forecast'!$B$3:$B$22,0),MATCH(CU$1,'Team forecast'!$M$2:$AU$2,0))*IF($Y259&gt;0,5000,0)</f>
        <v>0</v>
      </c>
      <c r="CV259" s="5">
        <f>INDEX('Team forecast'!$M$3:$AU$22,MATCH($B259,'Team forecast'!$B$3:$B$22,0),MATCH(CV$1,'Team forecast'!$M$2:$AU$2,0))*IF($Y259&gt;0,-15000,0)</f>
        <v>0</v>
      </c>
      <c r="CW259" s="5">
        <f t="shared" ref="CW259:CW322" si="327">$AC259*CO259</f>
        <v>0</v>
      </c>
      <c r="CX259" s="5">
        <f t="shared" ref="CX259:CX322" si="328">$AD259*CO259</f>
        <v>0</v>
      </c>
      <c r="CY259" s="5">
        <f t="shared" ref="CY259:CY322" si="329">$AE259*CO259</f>
        <v>0</v>
      </c>
      <c r="CZ259" s="5">
        <f t="shared" ref="CZ259:CZ322" si="330">$AF259*CQ259</f>
        <v>0</v>
      </c>
      <c r="DA259" s="5">
        <f t="shared" ref="DA259:DA322" si="331">$AG259*CP259</f>
        <v>0</v>
      </c>
      <c r="DB259" s="5">
        <f t="shared" ref="DB259:DB322" si="332">$AH259</f>
        <v>0</v>
      </c>
      <c r="DC259" s="5">
        <f t="shared" ref="DC259:DC322" si="333">$AI259</f>
        <v>0</v>
      </c>
      <c r="DD259" s="5">
        <f t="shared" ref="DD259:DD322" si="334">$AJ259*CO259</f>
        <v>0</v>
      </c>
      <c r="DE259" s="5">
        <f t="shared" ref="DE259:DE322" si="335">$AK259*CP259</f>
        <v>0</v>
      </c>
      <c r="DF259" s="5">
        <f>IFERROR(SUM(CT259:DE259),0)*((Cockpit!$C$3)^4)</f>
        <v>0</v>
      </c>
      <c r="DG259" s="19">
        <f>INDEX('Team forecast'!$M$3:$AU$22,MATCH($B259,'Team forecast'!$B$3:$B$22,0),MATCH(DG$1,'Team forecast'!$M$2:$AU$2,0))</f>
        <v>0</v>
      </c>
      <c r="DH259" s="19">
        <f>INDEX('Team forecast'!$M$3:$AU$22,MATCH($B259,'Team forecast'!$B$3:$B$22,0),MATCH(DH$1,'Team forecast'!$M$2:$AU$2,0))</f>
        <v>0</v>
      </c>
      <c r="DI259" s="19">
        <f>INDEX('Team forecast'!$M$3:$AU$22,MATCH($B259,'Team forecast'!$B$3:$B$22,0),MATCH(DI$1,'Team forecast'!$M$2:$AU$2,0))</f>
        <v>0</v>
      </c>
      <c r="DJ259" s="19">
        <f>INDEX('Team forecast'!$M$3:$AU$22,MATCH($B259,'Team forecast'!$B$3:$B$22,0),MATCH(DJ$1,'Team forecast'!$M$2:$AU$2,0))</f>
        <v>0</v>
      </c>
      <c r="DK259" s="5">
        <f t="shared" ref="DK259:DK322" si="336">CS259</f>
        <v>-5000</v>
      </c>
      <c r="DL259" s="5">
        <f>INDEX('Team forecast'!$M$3:$AU$22,MATCH($B259,'Team forecast'!$B$3:$B$22,0),MATCH(DL$1,'Team forecast'!$M$2:$AU$2,0))*IF($Y259&gt;0,25000,0)</f>
        <v>0</v>
      </c>
      <c r="DM259" s="5">
        <f>INDEX('Team forecast'!$M$3:$AU$22,MATCH($B259,'Team forecast'!$B$3:$B$22,0),MATCH(DM$1,'Team forecast'!$M$2:$AU$2,0))*IF($Y259&gt;0,5000,0)</f>
        <v>0</v>
      </c>
      <c r="DN259" s="5">
        <f>INDEX('Team forecast'!$M$3:$AU$22,MATCH($B259,'Team forecast'!$B$3:$B$22,0),MATCH(DN$1,'Team forecast'!$M$2:$AU$2,0))*IF($Y259&gt;0,-15000,0)</f>
        <v>0</v>
      </c>
      <c r="DO259" s="5">
        <f t="shared" ref="DO259:DO322" si="337">$AC259*DG259</f>
        <v>0</v>
      </c>
      <c r="DP259" s="5">
        <f t="shared" ref="DP259:DP322" si="338">$AD259*DG259</f>
        <v>0</v>
      </c>
      <c r="DQ259" s="5">
        <f t="shared" ref="DQ259:DQ322" si="339">$AE259*DG259</f>
        <v>0</v>
      </c>
      <c r="DR259" s="5">
        <f t="shared" ref="DR259:DR322" si="340">$AF259*DI259</f>
        <v>0</v>
      </c>
      <c r="DS259" s="5">
        <f t="shared" ref="DS259:DS322" si="341">$AG259*DH259</f>
        <v>0</v>
      </c>
      <c r="DT259" s="5">
        <f t="shared" ref="DT259:DT322" si="342">$AH259</f>
        <v>0</v>
      </c>
      <c r="DU259" s="5">
        <f t="shared" ref="DU259:DU322" si="343">$AI259</f>
        <v>0</v>
      </c>
      <c r="DV259" s="5">
        <f t="shared" ref="DV259:DV322" si="344">$AJ259*DG259</f>
        <v>0</v>
      </c>
      <c r="DW259" s="5">
        <f t="shared" ref="DW259:DW322" si="345">$AK259*DI259</f>
        <v>0</v>
      </c>
      <c r="DX259" s="5">
        <f>IFERROR(SUM(DL259:DW259),0)*((Cockpit!$C$3)^5)</f>
        <v>0</v>
      </c>
      <c r="DY259" s="5">
        <f t="shared" ref="DY259:DY322" si="346">AL259+BD259+BV259+CN259+DF259+DX259</f>
        <v>-5000</v>
      </c>
      <c r="DZ259" s="5" t="str">
        <f>IF(ISERROR(MATCH(A259,'Current squad'!B:B,0)),"No","Yes")</f>
        <v>No</v>
      </c>
      <c r="EA259" s="5" cm="1">
        <f t="array" ref="EA259">IFERROR(_xlfn.IFS(DZ259="Yes",0,DZ259="No",H259*1%),999999)</f>
        <v>24000</v>
      </c>
      <c r="EB259" s="5">
        <f t="shared" si="288"/>
        <v>2424000</v>
      </c>
      <c r="EC259" s="5">
        <f t="shared" ref="EC259:EC322" si="347">DY259-EA259</f>
        <v>-29000</v>
      </c>
      <c r="ED259" s="1">
        <f t="shared" si="289"/>
        <v>-1.2083333333333333E-2</v>
      </c>
      <c r="EE259" s="5">
        <f>RANK(EC259,$EC$2:$EC$572)+COUNTIF($EC$2:EC259,EC259)-1</f>
        <v>274</v>
      </c>
      <c r="EF259" s="4">
        <f>RANK(ED259,$ED$2:$ED$572)+COUNTIF($ED$2:ED259,ED259)-1</f>
        <v>445</v>
      </c>
    </row>
    <row r="260" spans="1:136" x14ac:dyDescent="0.3">
      <c r="A260" t="str">
        <f>IF(Holdet.dk!A260&lt;&gt;"",Holdet.dk!A260,"")</f>
        <v>Alex Oxlade-Chamberlain</v>
      </c>
      <c r="B260" t="str">
        <f>INDEX(Holdet.dk!B:B,MATCH($A260,Holdet.dk!$A:$A,0))</f>
        <v>Liverpool</v>
      </c>
      <c r="C260" t="str">
        <f>INDEX(Holdet.dk!C:C,MATCH($A260,Holdet.dk!$A:$A,0))</f>
        <v>Midfield</v>
      </c>
      <c r="D260" t="str">
        <f>INDEX(Holdet.dk!D:D,MATCH($A260,Holdet.dk!$A:$A,0))</f>
        <v>4.188.000</v>
      </c>
      <c r="E260" s="1">
        <f>IFERROR(_xlfn.NUMBERVALUE(INDEX(Holdet.dk!$E:$E,MATCH($A260,Holdet.dk!$A:$A,0)),","),0)</f>
        <v>6.0000000000000001E-3</v>
      </c>
      <c r="F260" t="str">
        <f>IF(INDEX(Lookup!H:H,MATCH('Master data'!A260,Lookup!G:G,0))=0,A260,INDEX(Lookup!H:H,MATCH('Master data'!A260,Lookup!G:G,0)))</f>
        <v>Alex Oxlade-Chamberlain</v>
      </c>
      <c r="G260" t="str">
        <f>IFERROR(INDEX(Lookup!B:B,MATCH(INDEX(Rotowire!C:C,MATCH(F260,Rotowire!A:A,0)),Lookup!D:D,0)),"")</f>
        <v/>
      </c>
      <c r="H260" s="5">
        <f t="shared" si="280"/>
        <v>4188000</v>
      </c>
      <c r="I260" s="19">
        <f>IFERROR(INDEX('Team forecast'!$G$3:$I$22,MATCH($B260,'Team forecast'!$B$3:$B$22,0),MATCH(I$1,'Team forecast'!$G$2:$I$2,0)),0)</f>
        <v>1.0823529411764703</v>
      </c>
      <c r="J260" s="19">
        <f>IFERROR(INDEX('Team forecast'!$G$3:$I$22,MATCH($B260,'Team forecast'!$B$3:$B$22,0),MATCH(J$1,'Team forecast'!$G$2:$I$2,0)),0)</f>
        <v>0.66666666666666652</v>
      </c>
      <c r="K260" s="19">
        <f>IFERROR(INDEX('Team forecast'!$G$3:$I$22,MATCH($B260,'Team forecast'!$B$3:$B$22,0),MATCH(K$1,'Team forecast'!$G$2:$I$2,0)),0)</f>
        <v>1.2636055410679863</v>
      </c>
      <c r="L260">
        <f>SUMIFS(Rotowire!E:E,Rotowire!$A:$A,'Master data'!$F260)</f>
        <v>0</v>
      </c>
      <c r="M260" s="2">
        <f>SUMIFS(Rotowire!F:F,Rotowire!$A:$A,'Master data'!$F260)*I260</f>
        <v>0</v>
      </c>
      <c r="N260" s="2">
        <f>SUMIFS(Rotowire!G:G,Rotowire!$A:$A,'Master data'!$F260)*I260</f>
        <v>0</v>
      </c>
      <c r="O260" s="2">
        <f>SUMIFS(Rotowire!I:I,Rotowire!$A:$A,'Master data'!$F260)*I260</f>
        <v>0</v>
      </c>
      <c r="P260" s="2">
        <f>SUMIFS(Rotowire!W:W,Rotowire!$A:$A,'Master data'!$F260)*K260</f>
        <v>0</v>
      </c>
      <c r="Q260" s="2">
        <f>SUMIFS(Rotowire!Y:Y,Rotowire!$A:$A,'Master data'!$F260)*J260</f>
        <v>0</v>
      </c>
      <c r="R260" s="2">
        <f>SUMIFS(Rotowire!AB:AB,Rotowire!$A:$A,'Master data'!$F260)</f>
        <v>0</v>
      </c>
      <c r="S260" s="2">
        <f>SUMIFS(Rotowire!AC:AC,Rotowire!$A:$A,'Master data'!$F260)</f>
        <v>0</v>
      </c>
      <c r="T260" s="2">
        <f>INDEX('Team forecast'!D$3:D$22,MATCH($B260,'Team forecast'!$B$3:$B$22,0))</f>
        <v>2.76</v>
      </c>
      <c r="U260" s="2">
        <f>INDEX('Team forecast'!E$3:E$22,MATCH($B260,'Team forecast'!$B$3:$B$22,0))</f>
        <v>0.5</v>
      </c>
      <c r="V260" s="2">
        <f>INDEX('Team forecast'!J$3:J$22,MATCH($B260,'Team forecast'!$B$3:$B$22,0))</f>
        <v>0.83899999999999997</v>
      </c>
      <c r="W260" s="2">
        <f>INDEX('Team forecast'!K$3:K$22,MATCH($B260,'Team forecast'!$B$3:$B$22,0))</f>
        <v>0.1164</v>
      </c>
      <c r="X260" s="2">
        <f>INDEX('Team forecast'!L$3:L$22,MATCH($B260,'Team forecast'!$B$3:$B$22,0))</f>
        <v>4.4699999999999997E-2</v>
      </c>
      <c r="Y260" s="5">
        <f t="shared" si="281"/>
        <v>-5000</v>
      </c>
      <c r="Z260" s="5">
        <f t="shared" si="282"/>
        <v>0</v>
      </c>
      <c r="AA260" s="5">
        <f t="shared" si="283"/>
        <v>0</v>
      </c>
      <c r="AB260" s="5">
        <f t="shared" si="284"/>
        <v>0</v>
      </c>
      <c r="AC260" s="5">
        <f t="shared" si="285"/>
        <v>0</v>
      </c>
      <c r="AD260" s="5">
        <f t="shared" si="290"/>
        <v>0</v>
      </c>
      <c r="AE260" s="5">
        <f t="shared" si="291"/>
        <v>0</v>
      </c>
      <c r="AF260" s="5">
        <f t="shared" si="286"/>
        <v>0</v>
      </c>
      <c r="AG260" s="5">
        <f t="shared" si="287"/>
        <v>0</v>
      </c>
      <c r="AH260" s="5">
        <f t="shared" si="292"/>
        <v>0</v>
      </c>
      <c r="AI260" s="5">
        <f t="shared" si="293"/>
        <v>0</v>
      </c>
      <c r="AJ260" s="5">
        <f t="shared" si="294"/>
        <v>0</v>
      </c>
      <c r="AK260" s="5">
        <f t="shared" si="295"/>
        <v>0</v>
      </c>
      <c r="AL260" s="5">
        <f>IFERROR(SUM(Y260:AK260),-5000)*((Cockpit!$C$3)^0)</f>
        <v>-5000</v>
      </c>
      <c r="AM260" s="19">
        <f>INDEX('Team forecast'!$M$3:$AU$22,MATCH($B260,'Team forecast'!$B$3:$B$22,0),MATCH(AM$1,'Team forecast'!$M$2:$AU$2,0))</f>
        <v>0</v>
      </c>
      <c r="AN260" s="19">
        <f>INDEX('Team forecast'!$M$3:$AU$22,MATCH($B260,'Team forecast'!$B$3:$B$22,0),MATCH(AN$1,'Team forecast'!$M$2:$AU$2,0))</f>
        <v>0</v>
      </c>
      <c r="AO260" s="19">
        <f>INDEX('Team forecast'!$M$3:$AU$22,MATCH($B260,'Team forecast'!$B$3:$B$22,0),MATCH(AO$1,'Team forecast'!$M$2:$AU$2,0))</f>
        <v>0</v>
      </c>
      <c r="AP260" s="19">
        <f>INDEX('Team forecast'!$M$3:$AU$22,MATCH($B260,'Team forecast'!$B$3:$B$22,0),MATCH(AP$1,'Team forecast'!$M$2:$AU$2,0))</f>
        <v>0</v>
      </c>
      <c r="AQ260" s="5">
        <f t="shared" si="296"/>
        <v>-5000</v>
      </c>
      <c r="AR260" s="5">
        <f>INDEX('Team forecast'!$M$3:$AU$22,MATCH($B260,'Team forecast'!$B$3:$B$22,0),MATCH(AR$1,'Team forecast'!$M$2:$AU$2,0))*IF($Y260&gt;0,25000,0)</f>
        <v>0</v>
      </c>
      <c r="AS260" s="5">
        <f>INDEX('Team forecast'!$M$3:$AU$22,MATCH($B260,'Team forecast'!$B$3:$B$22,0),MATCH(AS$1,'Team forecast'!$M$2:$AU$2,0))*IF($Y260&gt;0,5000,0)</f>
        <v>0</v>
      </c>
      <c r="AT260" s="5">
        <f>INDEX('Team forecast'!$M$3:$AU$22,MATCH($B260,'Team forecast'!$B$3:$B$22,0),MATCH(AT$1,'Team forecast'!$M$2:$AU$2,0))*IF($Y260&gt;0,-15000,0)</f>
        <v>0</v>
      </c>
      <c r="AU260" s="5">
        <f t="shared" si="297"/>
        <v>0</v>
      </c>
      <c r="AV260" s="5">
        <f t="shared" si="298"/>
        <v>0</v>
      </c>
      <c r="AW260" s="5">
        <f t="shared" si="299"/>
        <v>0</v>
      </c>
      <c r="AX260" s="5">
        <f t="shared" si="300"/>
        <v>0</v>
      </c>
      <c r="AY260" s="5">
        <f t="shared" si="301"/>
        <v>0</v>
      </c>
      <c r="AZ260" s="5">
        <f t="shared" si="302"/>
        <v>0</v>
      </c>
      <c r="BA260" s="5">
        <f t="shared" si="303"/>
        <v>0</v>
      </c>
      <c r="BB260" s="5">
        <f t="shared" si="304"/>
        <v>0</v>
      </c>
      <c r="BC260" s="5">
        <f t="shared" si="305"/>
        <v>0</v>
      </c>
      <c r="BD260" s="5">
        <f>IFERROR(SUM(AR260:BC260),0)*((Cockpit!$C$3)^1)</f>
        <v>0</v>
      </c>
      <c r="BE260" s="19">
        <f>INDEX('Team forecast'!$M$3:$AU$22,MATCH($B260,'Team forecast'!$B$3:$B$22,0),MATCH(BE$1,'Team forecast'!$M$2:$AU$2,0))</f>
        <v>0</v>
      </c>
      <c r="BF260" s="19">
        <f>INDEX('Team forecast'!$M$3:$AU$22,MATCH($B260,'Team forecast'!$B$3:$B$22,0),MATCH(BF$1,'Team forecast'!$M$2:$AU$2,0))</f>
        <v>0</v>
      </c>
      <c r="BG260" s="19">
        <f>INDEX('Team forecast'!$M$3:$AU$22,MATCH($B260,'Team forecast'!$B$3:$B$22,0),MATCH(BG$1,'Team forecast'!$M$2:$AU$2,0))</f>
        <v>0</v>
      </c>
      <c r="BH260" s="19">
        <f>INDEX('Team forecast'!$M$3:$AU$22,MATCH($B260,'Team forecast'!$B$3:$B$22,0),MATCH(BH$1,'Team forecast'!$M$2:$AU$2,0))</f>
        <v>0</v>
      </c>
      <c r="BI260" s="5">
        <f t="shared" si="306"/>
        <v>-5000</v>
      </c>
      <c r="BJ260" s="5">
        <f>INDEX('Team forecast'!$M$3:$AU$22,MATCH($B260,'Team forecast'!$B$3:$B$22,0),MATCH(BJ$1,'Team forecast'!$M$2:$AU$2,0))*IF($Y260&gt;0,25000,0)</f>
        <v>0</v>
      </c>
      <c r="BK260" s="5">
        <f>INDEX('Team forecast'!$M$3:$AU$22,MATCH($B260,'Team forecast'!$B$3:$B$22,0),MATCH(BK$1,'Team forecast'!$M$2:$AU$2,0))*IF($Y260&gt;0,5000,0)</f>
        <v>0</v>
      </c>
      <c r="BL260" s="5">
        <f>INDEX('Team forecast'!$M$3:$AU$22,MATCH($B260,'Team forecast'!$B$3:$B$22,0),MATCH(BL$1,'Team forecast'!$M$2:$AU$2,0))*IF($Y260&gt;0,-15000,0)</f>
        <v>0</v>
      </c>
      <c r="BM260" s="5">
        <f t="shared" si="307"/>
        <v>0</v>
      </c>
      <c r="BN260" s="5">
        <f t="shared" si="308"/>
        <v>0</v>
      </c>
      <c r="BO260" s="5">
        <f t="shared" si="309"/>
        <v>0</v>
      </c>
      <c r="BP260" s="5">
        <f t="shared" si="310"/>
        <v>0</v>
      </c>
      <c r="BQ260" s="5">
        <f t="shared" si="311"/>
        <v>0</v>
      </c>
      <c r="BR260" s="5">
        <f t="shared" si="312"/>
        <v>0</v>
      </c>
      <c r="BS260" s="5">
        <f t="shared" si="313"/>
        <v>0</v>
      </c>
      <c r="BT260" s="5">
        <f t="shared" si="314"/>
        <v>0</v>
      </c>
      <c r="BU260" s="5">
        <f t="shared" si="315"/>
        <v>0</v>
      </c>
      <c r="BV260" s="5">
        <f>IFERROR(SUM(BJ260:BU260),0)*((Cockpit!$C$3)^2)</f>
        <v>0</v>
      </c>
      <c r="BW260" s="19">
        <f>INDEX('Team forecast'!$M$3:$AU$22,MATCH($B260,'Team forecast'!$B$3:$B$22,0),MATCH(BW$1,'Team forecast'!$M$2:$AU$2,0))</f>
        <v>0</v>
      </c>
      <c r="BX260" s="19">
        <f>INDEX('Team forecast'!$M$3:$AU$22,MATCH($B260,'Team forecast'!$B$3:$B$22,0),MATCH(BX$1,'Team forecast'!$M$2:$AU$2,0))</f>
        <v>0</v>
      </c>
      <c r="BY260" s="19">
        <f>INDEX('Team forecast'!$M$3:$AU$22,MATCH($B260,'Team forecast'!$B$3:$B$22,0),MATCH(BY$1,'Team forecast'!$M$2:$AU$2,0))</f>
        <v>0</v>
      </c>
      <c r="BZ260" s="19">
        <f>INDEX('Team forecast'!$M$3:$AU$22,MATCH($B260,'Team forecast'!$B$3:$B$22,0),MATCH(BZ$1,'Team forecast'!$M$2:$AU$2,0))</f>
        <v>0</v>
      </c>
      <c r="CA260" s="5">
        <f t="shared" si="316"/>
        <v>-5000</v>
      </c>
      <c r="CB260" s="5">
        <f>INDEX('Team forecast'!$M$3:$AU$22,MATCH($B260,'Team forecast'!$B$3:$B$22,0),MATCH(CB$1,'Team forecast'!$M$2:$AU$2,0))*IF($Y260&gt;0,25000,0)</f>
        <v>0</v>
      </c>
      <c r="CC260" s="5">
        <f>INDEX('Team forecast'!$M$3:$AU$22,MATCH($B260,'Team forecast'!$B$3:$B$22,0),MATCH(CC$1,'Team forecast'!$M$2:$AU$2,0))*IF($Y260&gt;0,5000,0)</f>
        <v>0</v>
      </c>
      <c r="CD260" s="5">
        <f>INDEX('Team forecast'!$M$3:$AU$22,MATCH($B260,'Team forecast'!$B$3:$B$22,0),MATCH(CD$1,'Team forecast'!$M$2:$AU$2,0))*IF($Y260&gt;0,-15000,0)</f>
        <v>0</v>
      </c>
      <c r="CE260" s="5">
        <f t="shared" si="317"/>
        <v>0</v>
      </c>
      <c r="CF260" s="5">
        <f t="shared" si="318"/>
        <v>0</v>
      </c>
      <c r="CG260" s="5">
        <f t="shared" si="319"/>
        <v>0</v>
      </c>
      <c r="CH260" s="5">
        <f t="shared" si="320"/>
        <v>0</v>
      </c>
      <c r="CI260" s="5">
        <f t="shared" si="321"/>
        <v>0</v>
      </c>
      <c r="CJ260" s="5">
        <f t="shared" si="322"/>
        <v>0</v>
      </c>
      <c r="CK260" s="5">
        <f t="shared" si="323"/>
        <v>0</v>
      </c>
      <c r="CL260" s="5">
        <f t="shared" si="324"/>
        <v>0</v>
      </c>
      <c r="CM260" s="5">
        <f t="shared" si="325"/>
        <v>0</v>
      </c>
      <c r="CN260" s="5">
        <f>IFERROR(SUM(CB260:CM260),0)*((Cockpit!$C$3)^3)</f>
        <v>0</v>
      </c>
      <c r="CO260" s="19">
        <f>INDEX('Team forecast'!$M$3:$AU$22,MATCH($B260,'Team forecast'!$B$3:$B$22,0),MATCH(CO$1,'Team forecast'!$M$2:$AU$2,0))</f>
        <v>0</v>
      </c>
      <c r="CP260" s="19">
        <f>INDEX('Team forecast'!$M$3:$AU$22,MATCH($B260,'Team forecast'!$B$3:$B$22,0),MATCH(CP$1,'Team forecast'!$M$2:$AU$2,0))</f>
        <v>0</v>
      </c>
      <c r="CQ260" s="19">
        <f>INDEX('Team forecast'!$M$3:$AU$22,MATCH($B260,'Team forecast'!$B$3:$B$22,0),MATCH(CQ$1,'Team forecast'!$M$2:$AU$2,0))</f>
        <v>0</v>
      </c>
      <c r="CR260" s="19">
        <f>INDEX('Team forecast'!$M$3:$AU$22,MATCH($B260,'Team forecast'!$B$3:$B$22,0),MATCH(CR$1,'Team forecast'!$M$2:$AU$2,0))</f>
        <v>0</v>
      </c>
      <c r="CS260" s="5">
        <f t="shared" si="326"/>
        <v>-5000</v>
      </c>
      <c r="CT260" s="5">
        <f>INDEX('Team forecast'!$M$3:$AU$22,MATCH($B260,'Team forecast'!$B$3:$B$22,0),MATCH(CT$1,'Team forecast'!$M$2:$AU$2,0))*IF($Y260&gt;0,25000,0)</f>
        <v>0</v>
      </c>
      <c r="CU260" s="5">
        <f>INDEX('Team forecast'!$M$3:$AU$22,MATCH($B260,'Team forecast'!$B$3:$B$22,0),MATCH(CU$1,'Team forecast'!$M$2:$AU$2,0))*IF($Y260&gt;0,5000,0)</f>
        <v>0</v>
      </c>
      <c r="CV260" s="5">
        <f>INDEX('Team forecast'!$M$3:$AU$22,MATCH($B260,'Team forecast'!$B$3:$B$22,0),MATCH(CV$1,'Team forecast'!$M$2:$AU$2,0))*IF($Y260&gt;0,-15000,0)</f>
        <v>0</v>
      </c>
      <c r="CW260" s="5">
        <f t="shared" si="327"/>
        <v>0</v>
      </c>
      <c r="CX260" s="5">
        <f t="shared" si="328"/>
        <v>0</v>
      </c>
      <c r="CY260" s="5">
        <f t="shared" si="329"/>
        <v>0</v>
      </c>
      <c r="CZ260" s="5">
        <f t="shared" si="330"/>
        <v>0</v>
      </c>
      <c r="DA260" s="5">
        <f t="shared" si="331"/>
        <v>0</v>
      </c>
      <c r="DB260" s="5">
        <f t="shared" si="332"/>
        <v>0</v>
      </c>
      <c r="DC260" s="5">
        <f t="shared" si="333"/>
        <v>0</v>
      </c>
      <c r="DD260" s="5">
        <f t="shared" si="334"/>
        <v>0</v>
      </c>
      <c r="DE260" s="5">
        <f t="shared" si="335"/>
        <v>0</v>
      </c>
      <c r="DF260" s="5">
        <f>IFERROR(SUM(CT260:DE260),0)*((Cockpit!$C$3)^4)</f>
        <v>0</v>
      </c>
      <c r="DG260" s="19">
        <f>INDEX('Team forecast'!$M$3:$AU$22,MATCH($B260,'Team forecast'!$B$3:$B$22,0),MATCH(DG$1,'Team forecast'!$M$2:$AU$2,0))</f>
        <v>0</v>
      </c>
      <c r="DH260" s="19">
        <f>INDEX('Team forecast'!$M$3:$AU$22,MATCH($B260,'Team forecast'!$B$3:$B$22,0),MATCH(DH$1,'Team forecast'!$M$2:$AU$2,0))</f>
        <v>0</v>
      </c>
      <c r="DI260" s="19">
        <f>INDEX('Team forecast'!$M$3:$AU$22,MATCH($B260,'Team forecast'!$B$3:$B$22,0),MATCH(DI$1,'Team forecast'!$M$2:$AU$2,0))</f>
        <v>0</v>
      </c>
      <c r="DJ260" s="19">
        <f>INDEX('Team forecast'!$M$3:$AU$22,MATCH($B260,'Team forecast'!$B$3:$B$22,0),MATCH(DJ$1,'Team forecast'!$M$2:$AU$2,0))</f>
        <v>0</v>
      </c>
      <c r="DK260" s="5">
        <f t="shared" si="336"/>
        <v>-5000</v>
      </c>
      <c r="DL260" s="5">
        <f>INDEX('Team forecast'!$M$3:$AU$22,MATCH($B260,'Team forecast'!$B$3:$B$22,0),MATCH(DL$1,'Team forecast'!$M$2:$AU$2,0))*IF($Y260&gt;0,25000,0)</f>
        <v>0</v>
      </c>
      <c r="DM260" s="5">
        <f>INDEX('Team forecast'!$M$3:$AU$22,MATCH($B260,'Team forecast'!$B$3:$B$22,0),MATCH(DM$1,'Team forecast'!$M$2:$AU$2,0))*IF($Y260&gt;0,5000,0)</f>
        <v>0</v>
      </c>
      <c r="DN260" s="5">
        <f>INDEX('Team forecast'!$M$3:$AU$22,MATCH($B260,'Team forecast'!$B$3:$B$22,0),MATCH(DN$1,'Team forecast'!$M$2:$AU$2,0))*IF($Y260&gt;0,-15000,0)</f>
        <v>0</v>
      </c>
      <c r="DO260" s="5">
        <f t="shared" si="337"/>
        <v>0</v>
      </c>
      <c r="DP260" s="5">
        <f t="shared" si="338"/>
        <v>0</v>
      </c>
      <c r="DQ260" s="5">
        <f t="shared" si="339"/>
        <v>0</v>
      </c>
      <c r="DR260" s="5">
        <f t="shared" si="340"/>
        <v>0</v>
      </c>
      <c r="DS260" s="5">
        <f t="shared" si="341"/>
        <v>0</v>
      </c>
      <c r="DT260" s="5">
        <f t="shared" si="342"/>
        <v>0</v>
      </c>
      <c r="DU260" s="5">
        <f t="shared" si="343"/>
        <v>0</v>
      </c>
      <c r="DV260" s="5">
        <f t="shared" si="344"/>
        <v>0</v>
      </c>
      <c r="DW260" s="5">
        <f t="shared" si="345"/>
        <v>0</v>
      </c>
      <c r="DX260" s="5">
        <f>IFERROR(SUM(DL260:DW260),0)*((Cockpit!$C$3)^5)</f>
        <v>0</v>
      </c>
      <c r="DY260" s="5">
        <f t="shared" si="346"/>
        <v>-5000</v>
      </c>
      <c r="DZ260" s="5" t="str">
        <f>IF(ISERROR(MATCH(A260,'Current squad'!B:B,0)),"No","Yes")</f>
        <v>No</v>
      </c>
      <c r="EA260" s="5" cm="1">
        <f t="array" ref="EA260">IFERROR(_xlfn.IFS(DZ260="Yes",0,DZ260="No",H260*1%),999999)</f>
        <v>41880</v>
      </c>
      <c r="EB260" s="5">
        <f t="shared" si="288"/>
        <v>4229880</v>
      </c>
      <c r="EC260" s="5">
        <f t="shared" si="347"/>
        <v>-46880</v>
      </c>
      <c r="ED260" s="1">
        <f t="shared" si="289"/>
        <v>-1.119388729703916E-2</v>
      </c>
      <c r="EE260" s="5">
        <f>RANK(EC260,$EC$2:$EC$572)+COUNTIF($EC$2:EC260,EC260)-1</f>
        <v>470</v>
      </c>
      <c r="EF260" s="4">
        <f>RANK(ED260,$ED$2:$ED$572)+COUNTIF($ED$2:ED260,ED260)-1</f>
        <v>272</v>
      </c>
    </row>
    <row r="261" spans="1:136" x14ac:dyDescent="0.3">
      <c r="A261" t="str">
        <f>IF(Holdet.dk!A261&lt;&gt;"",Holdet.dk!A261,"")</f>
        <v>Ben K. Davies</v>
      </c>
      <c r="B261" t="str">
        <f>INDEX(Holdet.dk!B:B,MATCH($A261,Holdet.dk!$A:$A,0))</f>
        <v>Liverpool</v>
      </c>
      <c r="C261" t="str">
        <f>INDEX(Holdet.dk!C:C,MATCH($A261,Holdet.dk!$A:$A,0))</f>
        <v>Defense</v>
      </c>
      <c r="D261" t="str">
        <f>INDEX(Holdet.dk!D:D,MATCH($A261,Holdet.dk!$A:$A,0))</f>
        <v>2.920.000</v>
      </c>
      <c r="E261" s="1">
        <f>IFERROR(_xlfn.NUMBERVALUE(INDEX(Holdet.dk!$E:$E,MATCH($A261,Holdet.dk!$A:$A,0)),","),0)</f>
        <v>1E-3</v>
      </c>
      <c r="F261" t="str">
        <f>IF(INDEX(Lookup!H:H,MATCH('Master data'!A261,Lookup!G:G,0))=0,A261,INDEX(Lookup!H:H,MATCH('Master data'!A261,Lookup!G:G,0)))</f>
        <v>Ben K. Davies</v>
      </c>
      <c r="G261" t="str">
        <f>IFERROR(INDEX(Lookup!B:B,MATCH(INDEX(Rotowire!C:C,MATCH(F261,Rotowire!A:A,0)),Lookup!D:D,0)),"")</f>
        <v/>
      </c>
      <c r="H261" s="5">
        <f t="shared" si="280"/>
        <v>2920000</v>
      </c>
      <c r="I261" s="19">
        <f>IFERROR(INDEX('Team forecast'!$G$3:$I$22,MATCH($B261,'Team forecast'!$B$3:$B$22,0),MATCH(I$1,'Team forecast'!$G$2:$I$2,0)),0)</f>
        <v>1.0823529411764703</v>
      </c>
      <c r="J261" s="19">
        <f>IFERROR(INDEX('Team forecast'!$G$3:$I$22,MATCH($B261,'Team forecast'!$B$3:$B$22,0),MATCH(J$1,'Team forecast'!$G$2:$I$2,0)),0)</f>
        <v>0.66666666666666652</v>
      </c>
      <c r="K261" s="19">
        <f>IFERROR(INDEX('Team forecast'!$G$3:$I$22,MATCH($B261,'Team forecast'!$B$3:$B$22,0),MATCH(K$1,'Team forecast'!$G$2:$I$2,0)),0)</f>
        <v>1.2636055410679863</v>
      </c>
      <c r="L261">
        <f>SUMIFS(Rotowire!E:E,Rotowire!$A:$A,'Master data'!$F261)</f>
        <v>0</v>
      </c>
      <c r="M261" s="2">
        <f>SUMIFS(Rotowire!F:F,Rotowire!$A:$A,'Master data'!$F261)*I261</f>
        <v>0</v>
      </c>
      <c r="N261" s="2">
        <f>SUMIFS(Rotowire!G:G,Rotowire!$A:$A,'Master data'!$F261)*I261</f>
        <v>0</v>
      </c>
      <c r="O261" s="2">
        <f>SUMIFS(Rotowire!I:I,Rotowire!$A:$A,'Master data'!$F261)*I261</f>
        <v>0</v>
      </c>
      <c r="P261" s="2">
        <f>SUMIFS(Rotowire!W:W,Rotowire!$A:$A,'Master data'!$F261)*K261</f>
        <v>0</v>
      </c>
      <c r="Q261" s="2">
        <f>SUMIFS(Rotowire!Y:Y,Rotowire!$A:$A,'Master data'!$F261)*J261</f>
        <v>0</v>
      </c>
      <c r="R261" s="2">
        <f>SUMIFS(Rotowire!AB:AB,Rotowire!$A:$A,'Master data'!$F261)</f>
        <v>0</v>
      </c>
      <c r="S261" s="2">
        <f>SUMIFS(Rotowire!AC:AC,Rotowire!$A:$A,'Master data'!$F261)</f>
        <v>0</v>
      </c>
      <c r="T261" s="2">
        <f>INDEX('Team forecast'!D$3:D$22,MATCH($B261,'Team forecast'!$B$3:$B$22,0))</f>
        <v>2.76</v>
      </c>
      <c r="U261" s="2">
        <f>INDEX('Team forecast'!E$3:E$22,MATCH($B261,'Team forecast'!$B$3:$B$22,0))</f>
        <v>0.5</v>
      </c>
      <c r="V261" s="2">
        <f>INDEX('Team forecast'!J$3:J$22,MATCH($B261,'Team forecast'!$B$3:$B$22,0))</f>
        <v>0.83899999999999997</v>
      </c>
      <c r="W261" s="2">
        <f>INDEX('Team forecast'!K$3:K$22,MATCH($B261,'Team forecast'!$B$3:$B$22,0))</f>
        <v>0.1164</v>
      </c>
      <c r="X261" s="2">
        <f>INDEX('Team forecast'!L$3:L$22,MATCH($B261,'Team forecast'!$B$3:$B$22,0))</f>
        <v>4.4699999999999997E-2</v>
      </c>
      <c r="Y261" s="5">
        <f t="shared" si="281"/>
        <v>-5000</v>
      </c>
      <c r="Z261" s="5">
        <f t="shared" si="282"/>
        <v>0</v>
      </c>
      <c r="AA261" s="5">
        <f t="shared" si="283"/>
        <v>0</v>
      </c>
      <c r="AB261" s="5">
        <f t="shared" si="284"/>
        <v>0</v>
      </c>
      <c r="AC261" s="5">
        <f t="shared" si="285"/>
        <v>0</v>
      </c>
      <c r="AD261" s="5">
        <f t="shared" si="290"/>
        <v>0</v>
      </c>
      <c r="AE261" s="5">
        <f t="shared" si="291"/>
        <v>0</v>
      </c>
      <c r="AF261" s="5">
        <f t="shared" si="286"/>
        <v>0</v>
      </c>
      <c r="AG261" s="5">
        <f t="shared" si="287"/>
        <v>0</v>
      </c>
      <c r="AH261" s="5">
        <f t="shared" si="292"/>
        <v>0</v>
      </c>
      <c r="AI261" s="5">
        <f t="shared" si="293"/>
        <v>0</v>
      </c>
      <c r="AJ261" s="5">
        <f t="shared" si="294"/>
        <v>0</v>
      </c>
      <c r="AK261" s="5">
        <f t="shared" si="295"/>
        <v>0</v>
      </c>
      <c r="AL261" s="5">
        <f>IFERROR(SUM(Y261:AK261),-5000)*((Cockpit!$C$3)^0)</f>
        <v>-5000</v>
      </c>
      <c r="AM261" s="19">
        <f>INDEX('Team forecast'!$M$3:$AU$22,MATCH($B261,'Team forecast'!$B$3:$B$22,0),MATCH(AM$1,'Team forecast'!$M$2:$AU$2,0))</f>
        <v>0</v>
      </c>
      <c r="AN261" s="19">
        <f>INDEX('Team forecast'!$M$3:$AU$22,MATCH($B261,'Team forecast'!$B$3:$B$22,0),MATCH(AN$1,'Team forecast'!$M$2:$AU$2,0))</f>
        <v>0</v>
      </c>
      <c r="AO261" s="19">
        <f>INDEX('Team forecast'!$M$3:$AU$22,MATCH($B261,'Team forecast'!$B$3:$B$22,0),MATCH(AO$1,'Team forecast'!$M$2:$AU$2,0))</f>
        <v>0</v>
      </c>
      <c r="AP261" s="19">
        <f>INDEX('Team forecast'!$M$3:$AU$22,MATCH($B261,'Team forecast'!$B$3:$B$22,0),MATCH(AP$1,'Team forecast'!$M$2:$AU$2,0))</f>
        <v>0</v>
      </c>
      <c r="AQ261" s="5">
        <f t="shared" si="296"/>
        <v>-5000</v>
      </c>
      <c r="AR261" s="5">
        <f>INDEX('Team forecast'!$M$3:$AU$22,MATCH($B261,'Team forecast'!$B$3:$B$22,0),MATCH(AR$1,'Team forecast'!$M$2:$AU$2,0))*IF($Y261&gt;0,25000,0)</f>
        <v>0</v>
      </c>
      <c r="AS261" s="5">
        <f>INDEX('Team forecast'!$M$3:$AU$22,MATCH($B261,'Team forecast'!$B$3:$B$22,0),MATCH(AS$1,'Team forecast'!$M$2:$AU$2,0))*IF($Y261&gt;0,5000,0)</f>
        <v>0</v>
      </c>
      <c r="AT261" s="5">
        <f>INDEX('Team forecast'!$M$3:$AU$22,MATCH($B261,'Team forecast'!$B$3:$B$22,0),MATCH(AT$1,'Team forecast'!$M$2:$AU$2,0))*IF($Y261&gt;0,-15000,0)</f>
        <v>0</v>
      </c>
      <c r="AU261" s="5">
        <f t="shared" si="297"/>
        <v>0</v>
      </c>
      <c r="AV261" s="5">
        <f t="shared" si="298"/>
        <v>0</v>
      </c>
      <c r="AW261" s="5">
        <f t="shared" si="299"/>
        <v>0</v>
      </c>
      <c r="AX261" s="5">
        <f t="shared" si="300"/>
        <v>0</v>
      </c>
      <c r="AY261" s="5">
        <f t="shared" si="301"/>
        <v>0</v>
      </c>
      <c r="AZ261" s="5">
        <f t="shared" si="302"/>
        <v>0</v>
      </c>
      <c r="BA261" s="5">
        <f t="shared" si="303"/>
        <v>0</v>
      </c>
      <c r="BB261" s="5">
        <f t="shared" si="304"/>
        <v>0</v>
      </c>
      <c r="BC261" s="5">
        <f t="shared" si="305"/>
        <v>0</v>
      </c>
      <c r="BD261" s="5">
        <f>IFERROR(SUM(AR261:BC261),0)*((Cockpit!$C$3)^1)</f>
        <v>0</v>
      </c>
      <c r="BE261" s="19">
        <f>INDEX('Team forecast'!$M$3:$AU$22,MATCH($B261,'Team forecast'!$B$3:$B$22,0),MATCH(BE$1,'Team forecast'!$M$2:$AU$2,0))</f>
        <v>0</v>
      </c>
      <c r="BF261" s="19">
        <f>INDEX('Team forecast'!$M$3:$AU$22,MATCH($B261,'Team forecast'!$B$3:$B$22,0),MATCH(BF$1,'Team forecast'!$M$2:$AU$2,0))</f>
        <v>0</v>
      </c>
      <c r="BG261" s="19">
        <f>INDEX('Team forecast'!$M$3:$AU$22,MATCH($B261,'Team forecast'!$B$3:$B$22,0),MATCH(BG$1,'Team forecast'!$M$2:$AU$2,0))</f>
        <v>0</v>
      </c>
      <c r="BH261" s="19">
        <f>INDEX('Team forecast'!$M$3:$AU$22,MATCH($B261,'Team forecast'!$B$3:$B$22,0),MATCH(BH$1,'Team forecast'!$M$2:$AU$2,0))</f>
        <v>0</v>
      </c>
      <c r="BI261" s="5">
        <f t="shared" si="306"/>
        <v>-5000</v>
      </c>
      <c r="BJ261" s="5">
        <f>INDEX('Team forecast'!$M$3:$AU$22,MATCH($B261,'Team forecast'!$B$3:$B$22,0),MATCH(BJ$1,'Team forecast'!$M$2:$AU$2,0))*IF($Y261&gt;0,25000,0)</f>
        <v>0</v>
      </c>
      <c r="BK261" s="5">
        <f>INDEX('Team forecast'!$M$3:$AU$22,MATCH($B261,'Team forecast'!$B$3:$B$22,0),MATCH(BK$1,'Team forecast'!$M$2:$AU$2,0))*IF($Y261&gt;0,5000,0)</f>
        <v>0</v>
      </c>
      <c r="BL261" s="5">
        <f>INDEX('Team forecast'!$M$3:$AU$22,MATCH($B261,'Team forecast'!$B$3:$B$22,0),MATCH(BL$1,'Team forecast'!$M$2:$AU$2,0))*IF($Y261&gt;0,-15000,0)</f>
        <v>0</v>
      </c>
      <c r="BM261" s="5">
        <f t="shared" si="307"/>
        <v>0</v>
      </c>
      <c r="BN261" s="5">
        <f t="shared" si="308"/>
        <v>0</v>
      </c>
      <c r="BO261" s="5">
        <f t="shared" si="309"/>
        <v>0</v>
      </c>
      <c r="BP261" s="5">
        <f t="shared" si="310"/>
        <v>0</v>
      </c>
      <c r="BQ261" s="5">
        <f t="shared" si="311"/>
        <v>0</v>
      </c>
      <c r="BR261" s="5">
        <f t="shared" si="312"/>
        <v>0</v>
      </c>
      <c r="BS261" s="5">
        <f t="shared" si="313"/>
        <v>0</v>
      </c>
      <c r="BT261" s="5">
        <f t="shared" si="314"/>
        <v>0</v>
      </c>
      <c r="BU261" s="5">
        <f t="shared" si="315"/>
        <v>0</v>
      </c>
      <c r="BV261" s="5">
        <f>IFERROR(SUM(BJ261:BU261),0)*((Cockpit!$C$3)^2)</f>
        <v>0</v>
      </c>
      <c r="BW261" s="19">
        <f>INDEX('Team forecast'!$M$3:$AU$22,MATCH($B261,'Team forecast'!$B$3:$B$22,0),MATCH(BW$1,'Team forecast'!$M$2:$AU$2,0))</f>
        <v>0</v>
      </c>
      <c r="BX261" s="19">
        <f>INDEX('Team forecast'!$M$3:$AU$22,MATCH($B261,'Team forecast'!$B$3:$B$22,0),MATCH(BX$1,'Team forecast'!$M$2:$AU$2,0))</f>
        <v>0</v>
      </c>
      <c r="BY261" s="19">
        <f>INDEX('Team forecast'!$M$3:$AU$22,MATCH($B261,'Team forecast'!$B$3:$B$22,0),MATCH(BY$1,'Team forecast'!$M$2:$AU$2,0))</f>
        <v>0</v>
      </c>
      <c r="BZ261" s="19">
        <f>INDEX('Team forecast'!$M$3:$AU$22,MATCH($B261,'Team forecast'!$B$3:$B$22,0),MATCH(BZ$1,'Team forecast'!$M$2:$AU$2,0))</f>
        <v>0</v>
      </c>
      <c r="CA261" s="5">
        <f t="shared" si="316"/>
        <v>-5000</v>
      </c>
      <c r="CB261" s="5">
        <f>INDEX('Team forecast'!$M$3:$AU$22,MATCH($B261,'Team forecast'!$B$3:$B$22,0),MATCH(CB$1,'Team forecast'!$M$2:$AU$2,0))*IF($Y261&gt;0,25000,0)</f>
        <v>0</v>
      </c>
      <c r="CC261" s="5">
        <f>INDEX('Team forecast'!$M$3:$AU$22,MATCH($B261,'Team forecast'!$B$3:$B$22,0),MATCH(CC$1,'Team forecast'!$M$2:$AU$2,0))*IF($Y261&gt;0,5000,0)</f>
        <v>0</v>
      </c>
      <c r="CD261" s="5">
        <f>INDEX('Team forecast'!$M$3:$AU$22,MATCH($B261,'Team forecast'!$B$3:$B$22,0),MATCH(CD$1,'Team forecast'!$M$2:$AU$2,0))*IF($Y261&gt;0,-15000,0)</f>
        <v>0</v>
      </c>
      <c r="CE261" s="5">
        <f t="shared" si="317"/>
        <v>0</v>
      </c>
      <c r="CF261" s="5">
        <f t="shared" si="318"/>
        <v>0</v>
      </c>
      <c r="CG261" s="5">
        <f t="shared" si="319"/>
        <v>0</v>
      </c>
      <c r="CH261" s="5">
        <f t="shared" si="320"/>
        <v>0</v>
      </c>
      <c r="CI261" s="5">
        <f t="shared" si="321"/>
        <v>0</v>
      </c>
      <c r="CJ261" s="5">
        <f t="shared" si="322"/>
        <v>0</v>
      </c>
      <c r="CK261" s="5">
        <f t="shared" si="323"/>
        <v>0</v>
      </c>
      <c r="CL261" s="5">
        <f t="shared" si="324"/>
        <v>0</v>
      </c>
      <c r="CM261" s="5">
        <f t="shared" si="325"/>
        <v>0</v>
      </c>
      <c r="CN261" s="5">
        <f>IFERROR(SUM(CB261:CM261),0)*((Cockpit!$C$3)^3)</f>
        <v>0</v>
      </c>
      <c r="CO261" s="19">
        <f>INDEX('Team forecast'!$M$3:$AU$22,MATCH($B261,'Team forecast'!$B$3:$B$22,0),MATCH(CO$1,'Team forecast'!$M$2:$AU$2,0))</f>
        <v>0</v>
      </c>
      <c r="CP261" s="19">
        <f>INDEX('Team forecast'!$M$3:$AU$22,MATCH($B261,'Team forecast'!$B$3:$B$22,0),MATCH(CP$1,'Team forecast'!$M$2:$AU$2,0))</f>
        <v>0</v>
      </c>
      <c r="CQ261" s="19">
        <f>INDEX('Team forecast'!$M$3:$AU$22,MATCH($B261,'Team forecast'!$B$3:$B$22,0),MATCH(CQ$1,'Team forecast'!$M$2:$AU$2,0))</f>
        <v>0</v>
      </c>
      <c r="CR261" s="19">
        <f>INDEX('Team forecast'!$M$3:$AU$22,MATCH($B261,'Team forecast'!$B$3:$B$22,0),MATCH(CR$1,'Team forecast'!$M$2:$AU$2,0))</f>
        <v>0</v>
      </c>
      <c r="CS261" s="5">
        <f t="shared" si="326"/>
        <v>-5000</v>
      </c>
      <c r="CT261" s="5">
        <f>INDEX('Team forecast'!$M$3:$AU$22,MATCH($B261,'Team forecast'!$B$3:$B$22,0),MATCH(CT$1,'Team forecast'!$M$2:$AU$2,0))*IF($Y261&gt;0,25000,0)</f>
        <v>0</v>
      </c>
      <c r="CU261" s="5">
        <f>INDEX('Team forecast'!$M$3:$AU$22,MATCH($B261,'Team forecast'!$B$3:$B$22,0),MATCH(CU$1,'Team forecast'!$M$2:$AU$2,0))*IF($Y261&gt;0,5000,0)</f>
        <v>0</v>
      </c>
      <c r="CV261" s="5">
        <f>INDEX('Team forecast'!$M$3:$AU$22,MATCH($B261,'Team forecast'!$B$3:$B$22,0),MATCH(CV$1,'Team forecast'!$M$2:$AU$2,0))*IF($Y261&gt;0,-15000,0)</f>
        <v>0</v>
      </c>
      <c r="CW261" s="5">
        <f t="shared" si="327"/>
        <v>0</v>
      </c>
      <c r="CX261" s="5">
        <f t="shared" si="328"/>
        <v>0</v>
      </c>
      <c r="CY261" s="5">
        <f t="shared" si="329"/>
        <v>0</v>
      </c>
      <c r="CZ261" s="5">
        <f t="shared" si="330"/>
        <v>0</v>
      </c>
      <c r="DA261" s="5">
        <f t="shared" si="331"/>
        <v>0</v>
      </c>
      <c r="DB261" s="5">
        <f t="shared" si="332"/>
        <v>0</v>
      </c>
      <c r="DC261" s="5">
        <f t="shared" si="333"/>
        <v>0</v>
      </c>
      <c r="DD261" s="5">
        <f t="shared" si="334"/>
        <v>0</v>
      </c>
      <c r="DE261" s="5">
        <f t="shared" si="335"/>
        <v>0</v>
      </c>
      <c r="DF261" s="5">
        <f>IFERROR(SUM(CT261:DE261),0)*((Cockpit!$C$3)^4)</f>
        <v>0</v>
      </c>
      <c r="DG261" s="19">
        <f>INDEX('Team forecast'!$M$3:$AU$22,MATCH($B261,'Team forecast'!$B$3:$B$22,0),MATCH(DG$1,'Team forecast'!$M$2:$AU$2,0))</f>
        <v>0</v>
      </c>
      <c r="DH261" s="19">
        <f>INDEX('Team forecast'!$M$3:$AU$22,MATCH($B261,'Team forecast'!$B$3:$B$22,0),MATCH(DH$1,'Team forecast'!$M$2:$AU$2,0))</f>
        <v>0</v>
      </c>
      <c r="DI261" s="19">
        <f>INDEX('Team forecast'!$M$3:$AU$22,MATCH($B261,'Team forecast'!$B$3:$B$22,0),MATCH(DI$1,'Team forecast'!$M$2:$AU$2,0))</f>
        <v>0</v>
      </c>
      <c r="DJ261" s="19">
        <f>INDEX('Team forecast'!$M$3:$AU$22,MATCH($B261,'Team forecast'!$B$3:$B$22,0),MATCH(DJ$1,'Team forecast'!$M$2:$AU$2,0))</f>
        <v>0</v>
      </c>
      <c r="DK261" s="5">
        <f t="shared" si="336"/>
        <v>-5000</v>
      </c>
      <c r="DL261" s="5">
        <f>INDEX('Team forecast'!$M$3:$AU$22,MATCH($B261,'Team forecast'!$B$3:$B$22,0),MATCH(DL$1,'Team forecast'!$M$2:$AU$2,0))*IF($Y261&gt;0,25000,0)</f>
        <v>0</v>
      </c>
      <c r="DM261" s="5">
        <f>INDEX('Team forecast'!$M$3:$AU$22,MATCH($B261,'Team forecast'!$B$3:$B$22,0),MATCH(DM$1,'Team forecast'!$M$2:$AU$2,0))*IF($Y261&gt;0,5000,0)</f>
        <v>0</v>
      </c>
      <c r="DN261" s="5">
        <f>INDEX('Team forecast'!$M$3:$AU$22,MATCH($B261,'Team forecast'!$B$3:$B$22,0),MATCH(DN$1,'Team forecast'!$M$2:$AU$2,0))*IF($Y261&gt;0,-15000,0)</f>
        <v>0</v>
      </c>
      <c r="DO261" s="5">
        <f t="shared" si="337"/>
        <v>0</v>
      </c>
      <c r="DP261" s="5">
        <f t="shared" si="338"/>
        <v>0</v>
      </c>
      <c r="DQ261" s="5">
        <f t="shared" si="339"/>
        <v>0</v>
      </c>
      <c r="DR261" s="5">
        <f t="shared" si="340"/>
        <v>0</v>
      </c>
      <c r="DS261" s="5">
        <f t="shared" si="341"/>
        <v>0</v>
      </c>
      <c r="DT261" s="5">
        <f t="shared" si="342"/>
        <v>0</v>
      </c>
      <c r="DU261" s="5">
        <f t="shared" si="343"/>
        <v>0</v>
      </c>
      <c r="DV261" s="5">
        <f t="shared" si="344"/>
        <v>0</v>
      </c>
      <c r="DW261" s="5">
        <f t="shared" si="345"/>
        <v>0</v>
      </c>
      <c r="DX261" s="5">
        <f>IFERROR(SUM(DL261:DW261),0)*((Cockpit!$C$3)^5)</f>
        <v>0</v>
      </c>
      <c r="DY261" s="5">
        <f t="shared" si="346"/>
        <v>-5000</v>
      </c>
      <c r="DZ261" s="5" t="str">
        <f>IF(ISERROR(MATCH(A261,'Current squad'!B:B,0)),"No","Yes")</f>
        <v>No</v>
      </c>
      <c r="EA261" s="5" cm="1">
        <f t="array" ref="EA261">IFERROR(_xlfn.IFS(DZ261="Yes",0,DZ261="No",H261*1%),999999)</f>
        <v>29200</v>
      </c>
      <c r="EB261" s="5">
        <f t="shared" si="288"/>
        <v>2949200</v>
      </c>
      <c r="EC261" s="5">
        <f t="shared" si="347"/>
        <v>-34200</v>
      </c>
      <c r="ED261" s="1">
        <f t="shared" si="289"/>
        <v>-1.1712328767123288E-2</v>
      </c>
      <c r="EE261" s="5">
        <f>RANK(EC261,$EC$2:$EC$572)+COUNTIF($EC$2:EC261,EC261)-1</f>
        <v>362</v>
      </c>
      <c r="EF261" s="4">
        <f>RANK(ED261,$ED$2:$ED$572)+COUNTIF($ED$2:ED261,ED261)-1</f>
        <v>366</v>
      </c>
    </row>
    <row r="262" spans="1:136" x14ac:dyDescent="0.3">
      <c r="A262" t="str">
        <f>IF(Holdet.dk!A262&lt;&gt;"",Holdet.dk!A262,"")</f>
        <v>Bruno Jordao</v>
      </c>
      <c r="B262" t="str">
        <f>INDEX(Holdet.dk!B:B,MATCH($A262,Holdet.dk!$A:$A,0))</f>
        <v>Wolverhampton</v>
      </c>
      <c r="C262" t="str">
        <f>INDEX(Holdet.dk!C:C,MATCH($A262,Holdet.dk!$A:$A,0))</f>
        <v>Midfield</v>
      </c>
      <c r="D262" t="str">
        <f>INDEX(Holdet.dk!D:D,MATCH($A262,Holdet.dk!$A:$A,0))</f>
        <v>1.900.000</v>
      </c>
      <c r="E262" s="1">
        <f>IFERROR(_xlfn.NUMBERVALUE(INDEX(Holdet.dk!$E:$E,MATCH($A262,Holdet.dk!$A:$A,0)),","),0)</f>
        <v>1E-3</v>
      </c>
      <c r="F262" t="str">
        <f>IF(INDEX(Lookup!H:H,MATCH('Master data'!A262,Lookup!G:G,0))=0,A262,INDEX(Lookup!H:H,MATCH('Master data'!A262,Lookup!G:G,0)))</f>
        <v>Bruno Jordao</v>
      </c>
      <c r="G262" t="str">
        <f>IFERROR(INDEX(Lookup!B:B,MATCH(INDEX(Rotowire!C:C,MATCH(F262,Rotowire!A:A,0)),Lookup!D:D,0)),"")</f>
        <v/>
      </c>
      <c r="H262" s="5">
        <f t="shared" si="280"/>
        <v>1900000</v>
      </c>
      <c r="I262" s="19">
        <f>IFERROR(INDEX('Team forecast'!$G$3:$I$22,MATCH($B262,'Team forecast'!$B$3:$B$22,0),MATCH(I$1,'Team forecast'!$G$2:$I$2,0)),0)</f>
        <v>0.75816993464052274</v>
      </c>
      <c r="J262" s="19">
        <f>IFERROR(INDEX('Team forecast'!$G$3:$I$22,MATCH($B262,'Team forecast'!$B$3:$B$22,0),MATCH(J$1,'Team forecast'!$G$2:$I$2,0)),0)</f>
        <v>1.0869565217391304</v>
      </c>
      <c r="K262" s="19">
        <f>IFERROR(INDEX('Team forecast'!$G$3:$I$22,MATCH($B262,'Team forecast'!$B$3:$B$22,0),MATCH(K$1,'Team forecast'!$G$2:$I$2,0)),0)</f>
        <v>0.89252064059371927</v>
      </c>
      <c r="L262">
        <f>SUMIFS(Rotowire!E:E,Rotowire!$A:$A,'Master data'!$F262)</f>
        <v>0</v>
      </c>
      <c r="M262" s="2">
        <f>SUMIFS(Rotowire!F:F,Rotowire!$A:$A,'Master data'!$F262)*I262</f>
        <v>0</v>
      </c>
      <c r="N262" s="2">
        <f>SUMIFS(Rotowire!G:G,Rotowire!$A:$A,'Master data'!$F262)*I262</f>
        <v>0</v>
      </c>
      <c r="O262" s="2">
        <f>SUMIFS(Rotowire!I:I,Rotowire!$A:$A,'Master data'!$F262)*I262</f>
        <v>0</v>
      </c>
      <c r="P262" s="2">
        <f>SUMIFS(Rotowire!W:W,Rotowire!$A:$A,'Master data'!$F262)*K262</f>
        <v>0</v>
      </c>
      <c r="Q262" s="2">
        <f>SUMIFS(Rotowire!Y:Y,Rotowire!$A:$A,'Master data'!$F262)*J262</f>
        <v>0</v>
      </c>
      <c r="R262" s="2">
        <f>SUMIFS(Rotowire!AB:AB,Rotowire!$A:$A,'Master data'!$F262)</f>
        <v>0</v>
      </c>
      <c r="S262" s="2">
        <f>SUMIFS(Rotowire!AC:AC,Rotowire!$A:$A,'Master data'!$F262)</f>
        <v>0</v>
      </c>
      <c r="T262" s="2">
        <f>INDEX('Team forecast'!D$3:D$22,MATCH($B262,'Team forecast'!$B$3:$B$22,0))</f>
        <v>1.1599999999999999</v>
      </c>
      <c r="U262" s="2">
        <f>INDEX('Team forecast'!E$3:E$22,MATCH($B262,'Team forecast'!$B$3:$B$22,0))</f>
        <v>1.5</v>
      </c>
      <c r="V262" s="2">
        <f>INDEX('Team forecast'!J$3:J$22,MATCH($B262,'Team forecast'!$B$3:$B$22,0))</f>
        <v>0.29099999999999998</v>
      </c>
      <c r="W262" s="2">
        <f>INDEX('Team forecast'!K$3:K$22,MATCH($B262,'Team forecast'!$B$3:$B$22,0))</f>
        <v>0.26269999999999999</v>
      </c>
      <c r="X262" s="2">
        <f>INDEX('Team forecast'!L$3:L$22,MATCH($B262,'Team forecast'!$B$3:$B$22,0))</f>
        <v>0.44640000000000002</v>
      </c>
      <c r="Y262" s="5">
        <f t="shared" si="281"/>
        <v>-5000</v>
      </c>
      <c r="Z262" s="5">
        <f t="shared" si="282"/>
        <v>0</v>
      </c>
      <c r="AA262" s="5">
        <f t="shared" si="283"/>
        <v>0</v>
      </c>
      <c r="AB262" s="5">
        <f t="shared" si="284"/>
        <v>0</v>
      </c>
      <c r="AC262" s="5">
        <f t="shared" si="285"/>
        <v>0</v>
      </c>
      <c r="AD262" s="5">
        <f t="shared" si="290"/>
        <v>0</v>
      </c>
      <c r="AE262" s="5">
        <f t="shared" si="291"/>
        <v>0</v>
      </c>
      <c r="AF262" s="5">
        <f t="shared" si="286"/>
        <v>0</v>
      </c>
      <c r="AG262" s="5">
        <f t="shared" si="287"/>
        <v>0</v>
      </c>
      <c r="AH262" s="5">
        <f t="shared" si="292"/>
        <v>0</v>
      </c>
      <c r="AI262" s="5">
        <f t="shared" si="293"/>
        <v>0</v>
      </c>
      <c r="AJ262" s="5">
        <f t="shared" si="294"/>
        <v>0</v>
      </c>
      <c r="AK262" s="5">
        <f t="shared" si="295"/>
        <v>0</v>
      </c>
      <c r="AL262" s="5">
        <f>IFERROR(SUM(Y262:AK262),-5000)*((Cockpit!$C$3)^0)</f>
        <v>-5000</v>
      </c>
      <c r="AM262" s="19">
        <f>INDEX('Team forecast'!$M$3:$AU$22,MATCH($B262,'Team forecast'!$B$3:$B$22,0),MATCH(AM$1,'Team forecast'!$M$2:$AU$2,0))</f>
        <v>0</v>
      </c>
      <c r="AN262" s="19">
        <f>INDEX('Team forecast'!$M$3:$AU$22,MATCH($B262,'Team forecast'!$B$3:$B$22,0),MATCH(AN$1,'Team forecast'!$M$2:$AU$2,0))</f>
        <v>0</v>
      </c>
      <c r="AO262" s="19">
        <f>INDEX('Team forecast'!$M$3:$AU$22,MATCH($B262,'Team forecast'!$B$3:$B$22,0),MATCH(AO$1,'Team forecast'!$M$2:$AU$2,0))</f>
        <v>0</v>
      </c>
      <c r="AP262" s="19">
        <f>INDEX('Team forecast'!$M$3:$AU$22,MATCH($B262,'Team forecast'!$B$3:$B$22,0),MATCH(AP$1,'Team forecast'!$M$2:$AU$2,0))</f>
        <v>0</v>
      </c>
      <c r="AQ262" s="5">
        <f t="shared" si="296"/>
        <v>-5000</v>
      </c>
      <c r="AR262" s="5">
        <f>INDEX('Team forecast'!$M$3:$AU$22,MATCH($B262,'Team forecast'!$B$3:$B$22,0),MATCH(AR$1,'Team forecast'!$M$2:$AU$2,0))*IF($Y262&gt;0,25000,0)</f>
        <v>0</v>
      </c>
      <c r="AS262" s="5">
        <f>INDEX('Team forecast'!$M$3:$AU$22,MATCH($B262,'Team forecast'!$B$3:$B$22,0),MATCH(AS$1,'Team forecast'!$M$2:$AU$2,0))*IF($Y262&gt;0,5000,0)</f>
        <v>0</v>
      </c>
      <c r="AT262" s="5">
        <f>INDEX('Team forecast'!$M$3:$AU$22,MATCH($B262,'Team forecast'!$B$3:$B$22,0),MATCH(AT$1,'Team forecast'!$M$2:$AU$2,0))*IF($Y262&gt;0,-15000,0)</f>
        <v>0</v>
      </c>
      <c r="AU262" s="5">
        <f t="shared" si="297"/>
        <v>0</v>
      </c>
      <c r="AV262" s="5">
        <f t="shared" si="298"/>
        <v>0</v>
      </c>
      <c r="AW262" s="5">
        <f t="shared" si="299"/>
        <v>0</v>
      </c>
      <c r="AX262" s="5">
        <f t="shared" si="300"/>
        <v>0</v>
      </c>
      <c r="AY262" s="5">
        <f t="shared" si="301"/>
        <v>0</v>
      </c>
      <c r="AZ262" s="5">
        <f t="shared" si="302"/>
        <v>0</v>
      </c>
      <c r="BA262" s="5">
        <f t="shared" si="303"/>
        <v>0</v>
      </c>
      <c r="BB262" s="5">
        <f t="shared" si="304"/>
        <v>0</v>
      </c>
      <c r="BC262" s="5">
        <f t="shared" si="305"/>
        <v>0</v>
      </c>
      <c r="BD262" s="5">
        <f>IFERROR(SUM(AR262:BC262),0)*((Cockpit!$C$3)^1)</f>
        <v>0</v>
      </c>
      <c r="BE262" s="19">
        <f>INDEX('Team forecast'!$M$3:$AU$22,MATCH($B262,'Team forecast'!$B$3:$B$22,0),MATCH(BE$1,'Team forecast'!$M$2:$AU$2,0))</f>
        <v>0</v>
      </c>
      <c r="BF262" s="19">
        <f>INDEX('Team forecast'!$M$3:$AU$22,MATCH($B262,'Team forecast'!$B$3:$B$22,0),MATCH(BF$1,'Team forecast'!$M$2:$AU$2,0))</f>
        <v>0</v>
      </c>
      <c r="BG262" s="19">
        <f>INDEX('Team forecast'!$M$3:$AU$22,MATCH($B262,'Team forecast'!$B$3:$B$22,0),MATCH(BG$1,'Team forecast'!$M$2:$AU$2,0))</f>
        <v>0</v>
      </c>
      <c r="BH262" s="19">
        <f>INDEX('Team forecast'!$M$3:$AU$22,MATCH($B262,'Team forecast'!$B$3:$B$22,0),MATCH(BH$1,'Team forecast'!$M$2:$AU$2,0))</f>
        <v>0</v>
      </c>
      <c r="BI262" s="5">
        <f t="shared" si="306"/>
        <v>-5000</v>
      </c>
      <c r="BJ262" s="5">
        <f>INDEX('Team forecast'!$M$3:$AU$22,MATCH($B262,'Team forecast'!$B$3:$B$22,0),MATCH(BJ$1,'Team forecast'!$M$2:$AU$2,0))*IF($Y262&gt;0,25000,0)</f>
        <v>0</v>
      </c>
      <c r="BK262" s="5">
        <f>INDEX('Team forecast'!$M$3:$AU$22,MATCH($B262,'Team forecast'!$B$3:$B$22,0),MATCH(BK$1,'Team forecast'!$M$2:$AU$2,0))*IF($Y262&gt;0,5000,0)</f>
        <v>0</v>
      </c>
      <c r="BL262" s="5">
        <f>INDEX('Team forecast'!$M$3:$AU$22,MATCH($B262,'Team forecast'!$B$3:$B$22,0),MATCH(BL$1,'Team forecast'!$M$2:$AU$2,0))*IF($Y262&gt;0,-15000,0)</f>
        <v>0</v>
      </c>
      <c r="BM262" s="5">
        <f t="shared" si="307"/>
        <v>0</v>
      </c>
      <c r="BN262" s="5">
        <f t="shared" si="308"/>
        <v>0</v>
      </c>
      <c r="BO262" s="5">
        <f t="shared" si="309"/>
        <v>0</v>
      </c>
      <c r="BP262" s="5">
        <f t="shared" si="310"/>
        <v>0</v>
      </c>
      <c r="BQ262" s="5">
        <f t="shared" si="311"/>
        <v>0</v>
      </c>
      <c r="BR262" s="5">
        <f t="shared" si="312"/>
        <v>0</v>
      </c>
      <c r="BS262" s="5">
        <f t="shared" si="313"/>
        <v>0</v>
      </c>
      <c r="BT262" s="5">
        <f t="shared" si="314"/>
        <v>0</v>
      </c>
      <c r="BU262" s="5">
        <f t="shared" si="315"/>
        <v>0</v>
      </c>
      <c r="BV262" s="5">
        <f>IFERROR(SUM(BJ262:BU262),0)*((Cockpit!$C$3)^2)</f>
        <v>0</v>
      </c>
      <c r="BW262" s="19">
        <f>INDEX('Team forecast'!$M$3:$AU$22,MATCH($B262,'Team forecast'!$B$3:$B$22,0),MATCH(BW$1,'Team forecast'!$M$2:$AU$2,0))</f>
        <v>0</v>
      </c>
      <c r="BX262" s="19">
        <f>INDEX('Team forecast'!$M$3:$AU$22,MATCH($B262,'Team forecast'!$B$3:$B$22,0),MATCH(BX$1,'Team forecast'!$M$2:$AU$2,0))</f>
        <v>0</v>
      </c>
      <c r="BY262" s="19">
        <f>INDEX('Team forecast'!$M$3:$AU$22,MATCH($B262,'Team forecast'!$B$3:$B$22,0),MATCH(BY$1,'Team forecast'!$M$2:$AU$2,0))</f>
        <v>0</v>
      </c>
      <c r="BZ262" s="19">
        <f>INDEX('Team forecast'!$M$3:$AU$22,MATCH($B262,'Team forecast'!$B$3:$B$22,0),MATCH(BZ$1,'Team forecast'!$M$2:$AU$2,0))</f>
        <v>0</v>
      </c>
      <c r="CA262" s="5">
        <f t="shared" si="316"/>
        <v>-5000</v>
      </c>
      <c r="CB262" s="5">
        <f>INDEX('Team forecast'!$M$3:$AU$22,MATCH($B262,'Team forecast'!$B$3:$B$22,0),MATCH(CB$1,'Team forecast'!$M$2:$AU$2,0))*IF($Y262&gt;0,25000,0)</f>
        <v>0</v>
      </c>
      <c r="CC262" s="5">
        <f>INDEX('Team forecast'!$M$3:$AU$22,MATCH($B262,'Team forecast'!$B$3:$B$22,0),MATCH(CC$1,'Team forecast'!$M$2:$AU$2,0))*IF($Y262&gt;0,5000,0)</f>
        <v>0</v>
      </c>
      <c r="CD262" s="5">
        <f>INDEX('Team forecast'!$M$3:$AU$22,MATCH($B262,'Team forecast'!$B$3:$B$22,0),MATCH(CD$1,'Team forecast'!$M$2:$AU$2,0))*IF($Y262&gt;0,-15000,0)</f>
        <v>0</v>
      </c>
      <c r="CE262" s="5">
        <f t="shared" si="317"/>
        <v>0</v>
      </c>
      <c r="CF262" s="5">
        <f t="shared" si="318"/>
        <v>0</v>
      </c>
      <c r="CG262" s="5">
        <f t="shared" si="319"/>
        <v>0</v>
      </c>
      <c r="CH262" s="5">
        <f t="shared" si="320"/>
        <v>0</v>
      </c>
      <c r="CI262" s="5">
        <f t="shared" si="321"/>
        <v>0</v>
      </c>
      <c r="CJ262" s="5">
        <f t="shared" si="322"/>
        <v>0</v>
      </c>
      <c r="CK262" s="5">
        <f t="shared" si="323"/>
        <v>0</v>
      </c>
      <c r="CL262" s="5">
        <f t="shared" si="324"/>
        <v>0</v>
      </c>
      <c r="CM262" s="5">
        <f t="shared" si="325"/>
        <v>0</v>
      </c>
      <c r="CN262" s="5">
        <f>IFERROR(SUM(CB262:CM262),0)*((Cockpit!$C$3)^3)</f>
        <v>0</v>
      </c>
      <c r="CO262" s="19">
        <f>INDEX('Team forecast'!$M$3:$AU$22,MATCH($B262,'Team forecast'!$B$3:$B$22,0),MATCH(CO$1,'Team forecast'!$M$2:$AU$2,0))</f>
        <v>0</v>
      </c>
      <c r="CP262" s="19">
        <f>INDEX('Team forecast'!$M$3:$AU$22,MATCH($B262,'Team forecast'!$B$3:$B$22,0),MATCH(CP$1,'Team forecast'!$M$2:$AU$2,0))</f>
        <v>0</v>
      </c>
      <c r="CQ262" s="19">
        <f>INDEX('Team forecast'!$M$3:$AU$22,MATCH($B262,'Team forecast'!$B$3:$B$22,0),MATCH(CQ$1,'Team forecast'!$M$2:$AU$2,0))</f>
        <v>0</v>
      </c>
      <c r="CR262" s="19">
        <f>INDEX('Team forecast'!$M$3:$AU$22,MATCH($B262,'Team forecast'!$B$3:$B$22,0),MATCH(CR$1,'Team forecast'!$M$2:$AU$2,0))</f>
        <v>0</v>
      </c>
      <c r="CS262" s="5">
        <f t="shared" si="326"/>
        <v>-5000</v>
      </c>
      <c r="CT262" s="5">
        <f>INDEX('Team forecast'!$M$3:$AU$22,MATCH($B262,'Team forecast'!$B$3:$B$22,0),MATCH(CT$1,'Team forecast'!$M$2:$AU$2,0))*IF($Y262&gt;0,25000,0)</f>
        <v>0</v>
      </c>
      <c r="CU262" s="5">
        <f>INDEX('Team forecast'!$M$3:$AU$22,MATCH($B262,'Team forecast'!$B$3:$B$22,0),MATCH(CU$1,'Team forecast'!$M$2:$AU$2,0))*IF($Y262&gt;0,5000,0)</f>
        <v>0</v>
      </c>
      <c r="CV262" s="5">
        <f>INDEX('Team forecast'!$M$3:$AU$22,MATCH($B262,'Team forecast'!$B$3:$B$22,0),MATCH(CV$1,'Team forecast'!$M$2:$AU$2,0))*IF($Y262&gt;0,-15000,0)</f>
        <v>0</v>
      </c>
      <c r="CW262" s="5">
        <f t="shared" si="327"/>
        <v>0</v>
      </c>
      <c r="CX262" s="5">
        <f t="shared" si="328"/>
        <v>0</v>
      </c>
      <c r="CY262" s="5">
        <f t="shared" si="329"/>
        <v>0</v>
      </c>
      <c r="CZ262" s="5">
        <f t="shared" si="330"/>
        <v>0</v>
      </c>
      <c r="DA262" s="5">
        <f t="shared" si="331"/>
        <v>0</v>
      </c>
      <c r="DB262" s="5">
        <f t="shared" si="332"/>
        <v>0</v>
      </c>
      <c r="DC262" s="5">
        <f t="shared" si="333"/>
        <v>0</v>
      </c>
      <c r="DD262" s="5">
        <f t="shared" si="334"/>
        <v>0</v>
      </c>
      <c r="DE262" s="5">
        <f t="shared" si="335"/>
        <v>0</v>
      </c>
      <c r="DF262" s="5">
        <f>IFERROR(SUM(CT262:DE262),0)*((Cockpit!$C$3)^4)</f>
        <v>0</v>
      </c>
      <c r="DG262" s="19">
        <f>INDEX('Team forecast'!$M$3:$AU$22,MATCH($B262,'Team forecast'!$B$3:$B$22,0),MATCH(DG$1,'Team forecast'!$M$2:$AU$2,0))</f>
        <v>0</v>
      </c>
      <c r="DH262" s="19">
        <f>INDEX('Team forecast'!$M$3:$AU$22,MATCH($B262,'Team forecast'!$B$3:$B$22,0),MATCH(DH$1,'Team forecast'!$M$2:$AU$2,0))</f>
        <v>0</v>
      </c>
      <c r="DI262" s="19">
        <f>INDEX('Team forecast'!$M$3:$AU$22,MATCH($B262,'Team forecast'!$B$3:$B$22,0),MATCH(DI$1,'Team forecast'!$M$2:$AU$2,0))</f>
        <v>0</v>
      </c>
      <c r="DJ262" s="19">
        <f>INDEX('Team forecast'!$M$3:$AU$22,MATCH($B262,'Team forecast'!$B$3:$B$22,0),MATCH(DJ$1,'Team forecast'!$M$2:$AU$2,0))</f>
        <v>0</v>
      </c>
      <c r="DK262" s="5">
        <f t="shared" si="336"/>
        <v>-5000</v>
      </c>
      <c r="DL262" s="5">
        <f>INDEX('Team forecast'!$M$3:$AU$22,MATCH($B262,'Team forecast'!$B$3:$B$22,0),MATCH(DL$1,'Team forecast'!$M$2:$AU$2,0))*IF($Y262&gt;0,25000,0)</f>
        <v>0</v>
      </c>
      <c r="DM262" s="5">
        <f>INDEX('Team forecast'!$M$3:$AU$22,MATCH($B262,'Team forecast'!$B$3:$B$22,0),MATCH(DM$1,'Team forecast'!$M$2:$AU$2,0))*IF($Y262&gt;0,5000,0)</f>
        <v>0</v>
      </c>
      <c r="DN262" s="5">
        <f>INDEX('Team forecast'!$M$3:$AU$22,MATCH($B262,'Team forecast'!$B$3:$B$22,0),MATCH(DN$1,'Team forecast'!$M$2:$AU$2,0))*IF($Y262&gt;0,-15000,0)</f>
        <v>0</v>
      </c>
      <c r="DO262" s="5">
        <f t="shared" si="337"/>
        <v>0</v>
      </c>
      <c r="DP262" s="5">
        <f t="shared" si="338"/>
        <v>0</v>
      </c>
      <c r="DQ262" s="5">
        <f t="shared" si="339"/>
        <v>0</v>
      </c>
      <c r="DR262" s="5">
        <f t="shared" si="340"/>
        <v>0</v>
      </c>
      <c r="DS262" s="5">
        <f t="shared" si="341"/>
        <v>0</v>
      </c>
      <c r="DT262" s="5">
        <f t="shared" si="342"/>
        <v>0</v>
      </c>
      <c r="DU262" s="5">
        <f t="shared" si="343"/>
        <v>0</v>
      </c>
      <c r="DV262" s="5">
        <f t="shared" si="344"/>
        <v>0</v>
      </c>
      <c r="DW262" s="5">
        <f t="shared" si="345"/>
        <v>0</v>
      </c>
      <c r="DX262" s="5">
        <f>IFERROR(SUM(DL262:DW262),0)*((Cockpit!$C$3)^5)</f>
        <v>0</v>
      </c>
      <c r="DY262" s="5">
        <f t="shared" si="346"/>
        <v>-5000</v>
      </c>
      <c r="DZ262" s="5" t="str">
        <f>IF(ISERROR(MATCH(A262,'Current squad'!B:B,0)),"No","Yes")</f>
        <v>No</v>
      </c>
      <c r="EA262" s="5" cm="1">
        <f t="array" ref="EA262">IFERROR(_xlfn.IFS(DZ262="Yes",0,DZ262="No",H262*1%),999999)</f>
        <v>19000</v>
      </c>
      <c r="EB262" s="5">
        <f t="shared" si="288"/>
        <v>1919000</v>
      </c>
      <c r="EC262" s="5">
        <f t="shared" si="347"/>
        <v>-24000</v>
      </c>
      <c r="ED262" s="1">
        <f t="shared" si="289"/>
        <v>-1.2631578947368421E-2</v>
      </c>
      <c r="EE262" s="5">
        <f>RANK(EC262,$EC$2:$EC$572)+COUNTIF($EC$2:EC262,EC262)-1</f>
        <v>195</v>
      </c>
      <c r="EF262" s="4">
        <f>RANK(ED262,$ED$2:$ED$572)+COUNTIF($ED$2:ED262,ED262)-1</f>
        <v>512</v>
      </c>
    </row>
    <row r="263" spans="1:136" x14ac:dyDescent="0.3">
      <c r="A263" t="str">
        <f>IF(Holdet.dk!A263&lt;&gt;"",Holdet.dk!A263,"")</f>
        <v>Harvey Barnes</v>
      </c>
      <c r="B263" t="str">
        <f>INDEX(Holdet.dk!B:B,MATCH($A263,Holdet.dk!$A:$A,0))</f>
        <v>Leicester City</v>
      </c>
      <c r="C263" t="str">
        <f>INDEX(Holdet.dk!C:C,MATCH($A263,Holdet.dk!$A:$A,0))</f>
        <v>Midfield</v>
      </c>
      <c r="D263" t="str">
        <f>INDEX(Holdet.dk!D:D,MATCH($A263,Holdet.dk!$A:$A,0))</f>
        <v>6.939.000</v>
      </c>
      <c r="E263" s="1">
        <f>IFERROR(_xlfn.NUMBERVALUE(INDEX(Holdet.dk!$E:$E,MATCH($A263,Holdet.dk!$A:$A,0)),","),0)</f>
        <v>1.1000000000000001E-2</v>
      </c>
      <c r="F263" t="str">
        <f>IF(INDEX(Lookup!H:H,MATCH('Master data'!A263,Lookup!G:G,0))=0,A263,INDEX(Lookup!H:H,MATCH('Master data'!A263,Lookup!G:G,0)))</f>
        <v>Harvey Barnes</v>
      </c>
      <c r="G263" t="str">
        <f>IFERROR(INDEX(Lookup!B:B,MATCH(INDEX(Rotowire!C:C,MATCH(F263,Rotowire!A:A,0)),Lookup!D:D,0)),"")</f>
        <v/>
      </c>
      <c r="H263" s="5">
        <f t="shared" si="280"/>
        <v>6939000</v>
      </c>
      <c r="I263" s="19">
        <f>IFERROR(INDEX('Team forecast'!$G$3:$I$22,MATCH($B263,'Team forecast'!$B$3:$B$22,0),MATCH(I$1,'Team forecast'!$G$2:$I$2,0)),0)</f>
        <v>1.0388888888888888</v>
      </c>
      <c r="J263" s="19">
        <f>IFERROR(INDEX('Team forecast'!$G$3:$I$22,MATCH($B263,'Team forecast'!$B$3:$B$22,0),MATCH(J$1,'Team forecast'!$G$2:$I$2,0)),0)</f>
        <v>0.81751824817518248</v>
      </c>
      <c r="K263" s="19">
        <f>IFERROR(INDEX('Team forecast'!$G$3:$I$22,MATCH($B263,'Team forecast'!$B$3:$B$22,0),MATCH(K$1,'Team forecast'!$G$2:$I$2,0)),0)</f>
        <v>1.2549222870116903</v>
      </c>
      <c r="L263">
        <f>SUMIFS(Rotowire!E:E,Rotowire!$A:$A,'Master data'!$F263)</f>
        <v>0</v>
      </c>
      <c r="M263" s="2">
        <f>SUMIFS(Rotowire!F:F,Rotowire!$A:$A,'Master data'!$F263)*I263</f>
        <v>0</v>
      </c>
      <c r="N263" s="2">
        <f>SUMIFS(Rotowire!G:G,Rotowire!$A:$A,'Master data'!$F263)*I263</f>
        <v>0</v>
      </c>
      <c r="O263" s="2">
        <f>SUMIFS(Rotowire!I:I,Rotowire!$A:$A,'Master data'!$F263)*I263</f>
        <v>0</v>
      </c>
      <c r="P263" s="2">
        <f>SUMIFS(Rotowire!W:W,Rotowire!$A:$A,'Master data'!$F263)*K263</f>
        <v>0</v>
      </c>
      <c r="Q263" s="2">
        <f>SUMIFS(Rotowire!Y:Y,Rotowire!$A:$A,'Master data'!$F263)*J263</f>
        <v>0</v>
      </c>
      <c r="R263" s="2">
        <f>SUMIFS(Rotowire!AB:AB,Rotowire!$A:$A,'Master data'!$F263)</f>
        <v>0</v>
      </c>
      <c r="S263" s="2">
        <f>SUMIFS(Rotowire!AC:AC,Rotowire!$A:$A,'Master data'!$F263)</f>
        <v>0</v>
      </c>
      <c r="T263" s="2">
        <f>INDEX('Team forecast'!D$3:D$22,MATCH($B263,'Team forecast'!$B$3:$B$22,0))</f>
        <v>1.87</v>
      </c>
      <c r="U263" s="2">
        <f>INDEX('Team forecast'!E$3:E$22,MATCH($B263,'Team forecast'!$B$3:$B$22,0))</f>
        <v>1.1200000000000001</v>
      </c>
      <c r="V263" s="2">
        <f>INDEX('Team forecast'!J$3:J$22,MATCH($B263,'Team forecast'!$B$3:$B$22,0))</f>
        <v>0.54369999999999996</v>
      </c>
      <c r="W263" s="2">
        <f>INDEX('Team forecast'!K$3:K$22,MATCH($B263,'Team forecast'!$B$3:$B$22,0))</f>
        <v>0.23169999999999999</v>
      </c>
      <c r="X263" s="2">
        <f>INDEX('Team forecast'!L$3:L$22,MATCH($B263,'Team forecast'!$B$3:$B$22,0))</f>
        <v>0.22459999999999999</v>
      </c>
      <c r="Y263" s="5">
        <f t="shared" si="281"/>
        <v>-5000</v>
      </c>
      <c r="Z263" s="5">
        <f t="shared" si="282"/>
        <v>0</v>
      </c>
      <c r="AA263" s="5">
        <f t="shared" si="283"/>
        <v>0</v>
      </c>
      <c r="AB263" s="5">
        <f t="shared" si="284"/>
        <v>0</v>
      </c>
      <c r="AC263" s="5">
        <f t="shared" si="285"/>
        <v>0</v>
      </c>
      <c r="AD263" s="5">
        <f t="shared" si="290"/>
        <v>0</v>
      </c>
      <c r="AE263" s="5">
        <f t="shared" si="291"/>
        <v>0</v>
      </c>
      <c r="AF263" s="5">
        <f t="shared" si="286"/>
        <v>0</v>
      </c>
      <c r="AG263" s="5">
        <f t="shared" si="287"/>
        <v>0</v>
      </c>
      <c r="AH263" s="5">
        <f t="shared" si="292"/>
        <v>0</v>
      </c>
      <c r="AI263" s="5">
        <f t="shared" si="293"/>
        <v>0</v>
      </c>
      <c r="AJ263" s="5">
        <f t="shared" si="294"/>
        <v>0</v>
      </c>
      <c r="AK263" s="5">
        <f t="shared" si="295"/>
        <v>0</v>
      </c>
      <c r="AL263" s="5">
        <f>IFERROR(SUM(Y263:AK263),-5000)*((Cockpit!$C$3)^0)</f>
        <v>-5000</v>
      </c>
      <c r="AM263" s="19">
        <f>INDEX('Team forecast'!$M$3:$AU$22,MATCH($B263,'Team forecast'!$B$3:$B$22,0),MATCH(AM$1,'Team forecast'!$M$2:$AU$2,0))</f>
        <v>0</v>
      </c>
      <c r="AN263" s="19">
        <f>INDEX('Team forecast'!$M$3:$AU$22,MATCH($B263,'Team forecast'!$B$3:$B$22,0),MATCH(AN$1,'Team forecast'!$M$2:$AU$2,0))</f>
        <v>0</v>
      </c>
      <c r="AO263" s="19">
        <f>INDEX('Team forecast'!$M$3:$AU$22,MATCH($B263,'Team forecast'!$B$3:$B$22,0),MATCH(AO$1,'Team forecast'!$M$2:$AU$2,0))</f>
        <v>0</v>
      </c>
      <c r="AP263" s="19">
        <f>INDEX('Team forecast'!$M$3:$AU$22,MATCH($B263,'Team forecast'!$B$3:$B$22,0),MATCH(AP$1,'Team forecast'!$M$2:$AU$2,0))</f>
        <v>0</v>
      </c>
      <c r="AQ263" s="5">
        <f t="shared" si="296"/>
        <v>-5000</v>
      </c>
      <c r="AR263" s="5">
        <f>INDEX('Team forecast'!$M$3:$AU$22,MATCH($B263,'Team forecast'!$B$3:$B$22,0),MATCH(AR$1,'Team forecast'!$M$2:$AU$2,0))*IF($Y263&gt;0,25000,0)</f>
        <v>0</v>
      </c>
      <c r="AS263" s="5">
        <f>INDEX('Team forecast'!$M$3:$AU$22,MATCH($B263,'Team forecast'!$B$3:$B$22,0),MATCH(AS$1,'Team forecast'!$M$2:$AU$2,0))*IF($Y263&gt;0,5000,0)</f>
        <v>0</v>
      </c>
      <c r="AT263" s="5">
        <f>INDEX('Team forecast'!$M$3:$AU$22,MATCH($B263,'Team forecast'!$B$3:$B$22,0),MATCH(AT$1,'Team forecast'!$M$2:$AU$2,0))*IF($Y263&gt;0,-15000,0)</f>
        <v>0</v>
      </c>
      <c r="AU263" s="5">
        <f t="shared" si="297"/>
        <v>0</v>
      </c>
      <c r="AV263" s="5">
        <f t="shared" si="298"/>
        <v>0</v>
      </c>
      <c r="AW263" s="5">
        <f t="shared" si="299"/>
        <v>0</v>
      </c>
      <c r="AX263" s="5">
        <f t="shared" si="300"/>
        <v>0</v>
      </c>
      <c r="AY263" s="5">
        <f t="shared" si="301"/>
        <v>0</v>
      </c>
      <c r="AZ263" s="5">
        <f t="shared" si="302"/>
        <v>0</v>
      </c>
      <c r="BA263" s="5">
        <f t="shared" si="303"/>
        <v>0</v>
      </c>
      <c r="BB263" s="5">
        <f t="shared" si="304"/>
        <v>0</v>
      </c>
      <c r="BC263" s="5">
        <f t="shared" si="305"/>
        <v>0</v>
      </c>
      <c r="BD263" s="5">
        <f>IFERROR(SUM(AR263:BC263),0)*((Cockpit!$C$3)^1)</f>
        <v>0</v>
      </c>
      <c r="BE263" s="19">
        <f>INDEX('Team forecast'!$M$3:$AU$22,MATCH($B263,'Team forecast'!$B$3:$B$22,0),MATCH(BE$1,'Team forecast'!$M$2:$AU$2,0))</f>
        <v>0</v>
      </c>
      <c r="BF263" s="19">
        <f>INDEX('Team forecast'!$M$3:$AU$22,MATCH($B263,'Team forecast'!$B$3:$B$22,0),MATCH(BF$1,'Team forecast'!$M$2:$AU$2,0))</f>
        <v>0</v>
      </c>
      <c r="BG263" s="19">
        <f>INDEX('Team forecast'!$M$3:$AU$22,MATCH($B263,'Team forecast'!$B$3:$B$22,0),MATCH(BG$1,'Team forecast'!$M$2:$AU$2,0))</f>
        <v>0</v>
      </c>
      <c r="BH263" s="19">
        <f>INDEX('Team forecast'!$M$3:$AU$22,MATCH($B263,'Team forecast'!$B$3:$B$22,0),MATCH(BH$1,'Team forecast'!$M$2:$AU$2,0))</f>
        <v>0</v>
      </c>
      <c r="BI263" s="5">
        <f t="shared" si="306"/>
        <v>-5000</v>
      </c>
      <c r="BJ263" s="5">
        <f>INDEX('Team forecast'!$M$3:$AU$22,MATCH($B263,'Team forecast'!$B$3:$B$22,0),MATCH(BJ$1,'Team forecast'!$M$2:$AU$2,0))*IF($Y263&gt;0,25000,0)</f>
        <v>0</v>
      </c>
      <c r="BK263" s="5">
        <f>INDEX('Team forecast'!$M$3:$AU$22,MATCH($B263,'Team forecast'!$B$3:$B$22,0),MATCH(BK$1,'Team forecast'!$M$2:$AU$2,0))*IF($Y263&gt;0,5000,0)</f>
        <v>0</v>
      </c>
      <c r="BL263" s="5">
        <f>INDEX('Team forecast'!$M$3:$AU$22,MATCH($B263,'Team forecast'!$B$3:$B$22,0),MATCH(BL$1,'Team forecast'!$M$2:$AU$2,0))*IF($Y263&gt;0,-15000,0)</f>
        <v>0</v>
      </c>
      <c r="BM263" s="5">
        <f t="shared" si="307"/>
        <v>0</v>
      </c>
      <c r="BN263" s="5">
        <f t="shared" si="308"/>
        <v>0</v>
      </c>
      <c r="BO263" s="5">
        <f t="shared" si="309"/>
        <v>0</v>
      </c>
      <c r="BP263" s="5">
        <f t="shared" si="310"/>
        <v>0</v>
      </c>
      <c r="BQ263" s="5">
        <f t="shared" si="311"/>
        <v>0</v>
      </c>
      <c r="BR263" s="5">
        <f t="shared" si="312"/>
        <v>0</v>
      </c>
      <c r="BS263" s="5">
        <f t="shared" si="313"/>
        <v>0</v>
      </c>
      <c r="BT263" s="5">
        <f t="shared" si="314"/>
        <v>0</v>
      </c>
      <c r="BU263" s="5">
        <f t="shared" si="315"/>
        <v>0</v>
      </c>
      <c r="BV263" s="5">
        <f>IFERROR(SUM(BJ263:BU263),0)*((Cockpit!$C$3)^2)</f>
        <v>0</v>
      </c>
      <c r="BW263" s="19">
        <f>INDEX('Team forecast'!$M$3:$AU$22,MATCH($B263,'Team forecast'!$B$3:$B$22,0),MATCH(BW$1,'Team forecast'!$M$2:$AU$2,0))</f>
        <v>0</v>
      </c>
      <c r="BX263" s="19">
        <f>INDEX('Team forecast'!$M$3:$AU$22,MATCH($B263,'Team forecast'!$B$3:$B$22,0),MATCH(BX$1,'Team forecast'!$M$2:$AU$2,0))</f>
        <v>0</v>
      </c>
      <c r="BY263" s="19">
        <f>INDEX('Team forecast'!$M$3:$AU$22,MATCH($B263,'Team forecast'!$B$3:$B$22,0),MATCH(BY$1,'Team forecast'!$M$2:$AU$2,0))</f>
        <v>0</v>
      </c>
      <c r="BZ263" s="19">
        <f>INDEX('Team forecast'!$M$3:$AU$22,MATCH($B263,'Team forecast'!$B$3:$B$22,0),MATCH(BZ$1,'Team forecast'!$M$2:$AU$2,0))</f>
        <v>0</v>
      </c>
      <c r="CA263" s="5">
        <f t="shared" si="316"/>
        <v>-5000</v>
      </c>
      <c r="CB263" s="5">
        <f>INDEX('Team forecast'!$M$3:$AU$22,MATCH($B263,'Team forecast'!$B$3:$B$22,0),MATCH(CB$1,'Team forecast'!$M$2:$AU$2,0))*IF($Y263&gt;0,25000,0)</f>
        <v>0</v>
      </c>
      <c r="CC263" s="5">
        <f>INDEX('Team forecast'!$M$3:$AU$22,MATCH($B263,'Team forecast'!$B$3:$B$22,0),MATCH(CC$1,'Team forecast'!$M$2:$AU$2,0))*IF($Y263&gt;0,5000,0)</f>
        <v>0</v>
      </c>
      <c r="CD263" s="5">
        <f>INDEX('Team forecast'!$M$3:$AU$22,MATCH($B263,'Team forecast'!$B$3:$B$22,0),MATCH(CD$1,'Team forecast'!$M$2:$AU$2,0))*IF($Y263&gt;0,-15000,0)</f>
        <v>0</v>
      </c>
      <c r="CE263" s="5">
        <f t="shared" si="317"/>
        <v>0</v>
      </c>
      <c r="CF263" s="5">
        <f t="shared" si="318"/>
        <v>0</v>
      </c>
      <c r="CG263" s="5">
        <f t="shared" si="319"/>
        <v>0</v>
      </c>
      <c r="CH263" s="5">
        <f t="shared" si="320"/>
        <v>0</v>
      </c>
      <c r="CI263" s="5">
        <f t="shared" si="321"/>
        <v>0</v>
      </c>
      <c r="CJ263" s="5">
        <f t="shared" si="322"/>
        <v>0</v>
      </c>
      <c r="CK263" s="5">
        <f t="shared" si="323"/>
        <v>0</v>
      </c>
      <c r="CL263" s="5">
        <f t="shared" si="324"/>
        <v>0</v>
      </c>
      <c r="CM263" s="5">
        <f t="shared" si="325"/>
        <v>0</v>
      </c>
      <c r="CN263" s="5">
        <f>IFERROR(SUM(CB263:CM263),0)*((Cockpit!$C$3)^3)</f>
        <v>0</v>
      </c>
      <c r="CO263" s="19">
        <f>INDEX('Team forecast'!$M$3:$AU$22,MATCH($B263,'Team forecast'!$B$3:$B$22,0),MATCH(CO$1,'Team forecast'!$M$2:$AU$2,0))</f>
        <v>0</v>
      </c>
      <c r="CP263" s="19">
        <f>INDEX('Team forecast'!$M$3:$AU$22,MATCH($B263,'Team forecast'!$B$3:$B$22,0),MATCH(CP$1,'Team forecast'!$M$2:$AU$2,0))</f>
        <v>0</v>
      </c>
      <c r="CQ263" s="19">
        <f>INDEX('Team forecast'!$M$3:$AU$22,MATCH($B263,'Team forecast'!$B$3:$B$22,0),MATCH(CQ$1,'Team forecast'!$M$2:$AU$2,0))</f>
        <v>0</v>
      </c>
      <c r="CR263" s="19">
        <f>INDEX('Team forecast'!$M$3:$AU$22,MATCH($B263,'Team forecast'!$B$3:$B$22,0),MATCH(CR$1,'Team forecast'!$M$2:$AU$2,0))</f>
        <v>0</v>
      </c>
      <c r="CS263" s="5">
        <f t="shared" si="326"/>
        <v>-5000</v>
      </c>
      <c r="CT263" s="5">
        <f>INDEX('Team forecast'!$M$3:$AU$22,MATCH($B263,'Team forecast'!$B$3:$B$22,0),MATCH(CT$1,'Team forecast'!$M$2:$AU$2,0))*IF($Y263&gt;0,25000,0)</f>
        <v>0</v>
      </c>
      <c r="CU263" s="5">
        <f>INDEX('Team forecast'!$M$3:$AU$22,MATCH($B263,'Team forecast'!$B$3:$B$22,0),MATCH(CU$1,'Team forecast'!$M$2:$AU$2,0))*IF($Y263&gt;0,5000,0)</f>
        <v>0</v>
      </c>
      <c r="CV263" s="5">
        <f>INDEX('Team forecast'!$M$3:$AU$22,MATCH($B263,'Team forecast'!$B$3:$B$22,0),MATCH(CV$1,'Team forecast'!$M$2:$AU$2,0))*IF($Y263&gt;0,-15000,0)</f>
        <v>0</v>
      </c>
      <c r="CW263" s="5">
        <f t="shared" si="327"/>
        <v>0</v>
      </c>
      <c r="CX263" s="5">
        <f t="shared" si="328"/>
        <v>0</v>
      </c>
      <c r="CY263" s="5">
        <f t="shared" si="329"/>
        <v>0</v>
      </c>
      <c r="CZ263" s="5">
        <f t="shared" si="330"/>
        <v>0</v>
      </c>
      <c r="DA263" s="5">
        <f t="shared" si="331"/>
        <v>0</v>
      </c>
      <c r="DB263" s="5">
        <f t="shared" si="332"/>
        <v>0</v>
      </c>
      <c r="DC263" s="5">
        <f t="shared" si="333"/>
        <v>0</v>
      </c>
      <c r="DD263" s="5">
        <f t="shared" si="334"/>
        <v>0</v>
      </c>
      <c r="DE263" s="5">
        <f t="shared" si="335"/>
        <v>0</v>
      </c>
      <c r="DF263" s="5">
        <f>IFERROR(SUM(CT263:DE263),0)*((Cockpit!$C$3)^4)</f>
        <v>0</v>
      </c>
      <c r="DG263" s="19">
        <f>INDEX('Team forecast'!$M$3:$AU$22,MATCH($B263,'Team forecast'!$B$3:$B$22,0),MATCH(DG$1,'Team forecast'!$M$2:$AU$2,0))</f>
        <v>0</v>
      </c>
      <c r="DH263" s="19">
        <f>INDEX('Team forecast'!$M$3:$AU$22,MATCH($B263,'Team forecast'!$B$3:$B$22,0),MATCH(DH$1,'Team forecast'!$M$2:$AU$2,0))</f>
        <v>0</v>
      </c>
      <c r="DI263" s="19">
        <f>INDEX('Team forecast'!$M$3:$AU$22,MATCH($B263,'Team forecast'!$B$3:$B$22,0),MATCH(DI$1,'Team forecast'!$M$2:$AU$2,0))</f>
        <v>0</v>
      </c>
      <c r="DJ263" s="19">
        <f>INDEX('Team forecast'!$M$3:$AU$22,MATCH($B263,'Team forecast'!$B$3:$B$22,0),MATCH(DJ$1,'Team forecast'!$M$2:$AU$2,0))</f>
        <v>0</v>
      </c>
      <c r="DK263" s="5">
        <f t="shared" si="336"/>
        <v>-5000</v>
      </c>
      <c r="DL263" s="5">
        <f>INDEX('Team forecast'!$M$3:$AU$22,MATCH($B263,'Team forecast'!$B$3:$B$22,0),MATCH(DL$1,'Team forecast'!$M$2:$AU$2,0))*IF($Y263&gt;0,25000,0)</f>
        <v>0</v>
      </c>
      <c r="DM263" s="5">
        <f>INDEX('Team forecast'!$M$3:$AU$22,MATCH($B263,'Team forecast'!$B$3:$B$22,0),MATCH(DM$1,'Team forecast'!$M$2:$AU$2,0))*IF($Y263&gt;0,5000,0)</f>
        <v>0</v>
      </c>
      <c r="DN263" s="5">
        <f>INDEX('Team forecast'!$M$3:$AU$22,MATCH($B263,'Team forecast'!$B$3:$B$22,0),MATCH(DN$1,'Team forecast'!$M$2:$AU$2,0))*IF($Y263&gt;0,-15000,0)</f>
        <v>0</v>
      </c>
      <c r="DO263" s="5">
        <f t="shared" si="337"/>
        <v>0</v>
      </c>
      <c r="DP263" s="5">
        <f t="shared" si="338"/>
        <v>0</v>
      </c>
      <c r="DQ263" s="5">
        <f t="shared" si="339"/>
        <v>0</v>
      </c>
      <c r="DR263" s="5">
        <f t="shared" si="340"/>
        <v>0</v>
      </c>
      <c r="DS263" s="5">
        <f t="shared" si="341"/>
        <v>0</v>
      </c>
      <c r="DT263" s="5">
        <f t="shared" si="342"/>
        <v>0</v>
      </c>
      <c r="DU263" s="5">
        <f t="shared" si="343"/>
        <v>0</v>
      </c>
      <c r="DV263" s="5">
        <f t="shared" si="344"/>
        <v>0</v>
      </c>
      <c r="DW263" s="5">
        <f t="shared" si="345"/>
        <v>0</v>
      </c>
      <c r="DX263" s="5">
        <f>IFERROR(SUM(DL263:DW263),0)*((Cockpit!$C$3)^5)</f>
        <v>0</v>
      </c>
      <c r="DY263" s="5">
        <f t="shared" si="346"/>
        <v>-5000</v>
      </c>
      <c r="DZ263" s="5" t="str">
        <f>IF(ISERROR(MATCH(A263,'Current squad'!B:B,0)),"No","Yes")</f>
        <v>No</v>
      </c>
      <c r="EA263" s="5" cm="1">
        <f t="array" ref="EA263">IFERROR(_xlfn.IFS(DZ263="Yes",0,DZ263="No",H263*1%),999999)</f>
        <v>69390</v>
      </c>
      <c r="EB263" s="5">
        <f t="shared" si="288"/>
        <v>7008390</v>
      </c>
      <c r="EC263" s="5">
        <f t="shared" si="347"/>
        <v>-74390</v>
      </c>
      <c r="ED263" s="1">
        <f t="shared" si="289"/>
        <v>-1.0720564922899554E-2</v>
      </c>
      <c r="EE263" s="5">
        <f>RANK(EC263,$EC$2:$EC$572)+COUNTIF($EC$2:EC263,EC263)-1</f>
        <v>559</v>
      </c>
      <c r="EF263" s="4">
        <f>RANK(ED263,$ED$2:$ED$572)+COUNTIF($ED$2:ED263,ED263)-1</f>
        <v>202</v>
      </c>
    </row>
    <row r="264" spans="1:136" x14ac:dyDescent="0.3">
      <c r="A264" t="str">
        <f>IF(Holdet.dk!A264&lt;&gt;"",Holdet.dk!A264,"")</f>
        <v>Juan Mata</v>
      </c>
      <c r="B264" t="str">
        <f>INDEX(Holdet.dk!B:B,MATCH($A264,Holdet.dk!$A:$A,0))</f>
        <v>Manchester United</v>
      </c>
      <c r="C264" t="str">
        <f>INDEX(Holdet.dk!C:C,MATCH($A264,Holdet.dk!$A:$A,0))</f>
        <v>Midfield</v>
      </c>
      <c r="D264" t="str">
        <f>INDEX(Holdet.dk!D:D,MATCH($A264,Holdet.dk!$A:$A,0))</f>
        <v>3.413.000</v>
      </c>
      <c r="E264" s="1">
        <f>IFERROR(_xlfn.NUMBERVALUE(INDEX(Holdet.dk!$E:$E,MATCH($A264,Holdet.dk!$A:$A,0)),","),0)</f>
        <v>1E-3</v>
      </c>
      <c r="F264" t="str">
        <f>IF(INDEX(Lookup!H:H,MATCH('Master data'!A264,Lookup!G:G,0))=0,A264,INDEX(Lookup!H:H,MATCH('Master data'!A264,Lookup!G:G,0)))</f>
        <v>Juan Mata</v>
      </c>
      <c r="G264" t="str">
        <f>IFERROR(INDEX(Lookup!B:B,MATCH(INDEX(Rotowire!C:C,MATCH(F264,Rotowire!A:A,0)),Lookup!D:D,0)),"")</f>
        <v>Wolverhampton</v>
      </c>
      <c r="H264" s="5">
        <f t="shared" si="280"/>
        <v>3413000</v>
      </c>
      <c r="I264" s="19">
        <f>IFERROR(INDEX('Team forecast'!$G$3:$I$22,MATCH($B264,'Team forecast'!$B$3:$B$22,0),MATCH(I$1,'Team forecast'!$G$2:$I$2,0)),0)</f>
        <v>1.0869565217391304</v>
      </c>
      <c r="J264" s="19">
        <f>IFERROR(INDEX('Team forecast'!$G$3:$I$22,MATCH($B264,'Team forecast'!$B$3:$B$22,0),MATCH(J$1,'Team forecast'!$G$2:$I$2,0)),0)</f>
        <v>0.75816993464052274</v>
      </c>
      <c r="K264" s="19">
        <f>IFERROR(INDEX('Team forecast'!$G$3:$I$22,MATCH($B264,'Team forecast'!$B$3:$B$22,0),MATCH(K$1,'Team forecast'!$G$2:$I$2,0)),0)</f>
        <v>1.4927913375362158</v>
      </c>
      <c r="L264">
        <f>SUMIFS(Rotowire!E:E,Rotowire!$A:$A,'Master data'!$F264)</f>
        <v>95</v>
      </c>
      <c r="M264" s="2">
        <f>SUMIFS(Rotowire!F:F,Rotowire!$A:$A,'Master data'!$F264)*I264</f>
        <v>0.28260869565217389</v>
      </c>
      <c r="N264" s="2">
        <f>SUMIFS(Rotowire!G:G,Rotowire!$A:$A,'Master data'!$F264)*I264</f>
        <v>0.34782608695652173</v>
      </c>
      <c r="O264" s="2">
        <f>SUMIFS(Rotowire!I:I,Rotowire!$A:$A,'Master data'!$F264)*I264</f>
        <v>1.1195652173913042</v>
      </c>
      <c r="P264" s="2">
        <f>SUMIFS(Rotowire!W:W,Rotowire!$A:$A,'Master data'!$F264)*K264</f>
        <v>0.31348618088260533</v>
      </c>
      <c r="Q264" s="2">
        <f>SUMIFS(Rotowire!Y:Y,Rotowire!$A:$A,'Master data'!$F264)*J264</f>
        <v>0</v>
      </c>
      <c r="R264" s="2">
        <f>SUMIFS(Rotowire!AB:AB,Rotowire!$A:$A,'Master data'!$F264)</f>
        <v>0.02</v>
      </c>
      <c r="S264" s="2">
        <f>SUMIFS(Rotowire!AC:AC,Rotowire!$A:$A,'Master data'!$F264)</f>
        <v>0</v>
      </c>
      <c r="T264" s="2">
        <f>INDEX('Team forecast'!D$3:D$22,MATCH($B264,'Team forecast'!$B$3:$B$22,0))</f>
        <v>1.5</v>
      </c>
      <c r="U264" s="2">
        <f>INDEX('Team forecast'!E$3:E$22,MATCH($B264,'Team forecast'!$B$3:$B$22,0))</f>
        <v>1.1599999999999999</v>
      </c>
      <c r="V264" s="2">
        <f>INDEX('Team forecast'!J$3:J$22,MATCH($B264,'Team forecast'!$B$3:$B$22,0))</f>
        <v>0.44640000000000002</v>
      </c>
      <c r="W264" s="2">
        <f>INDEX('Team forecast'!K$3:K$22,MATCH($B264,'Team forecast'!$B$3:$B$22,0))</f>
        <v>0.26269999999999999</v>
      </c>
      <c r="X264" s="2">
        <f>INDEX('Team forecast'!L$3:L$22,MATCH($B264,'Team forecast'!$B$3:$B$22,0))</f>
        <v>0.29099999999999998</v>
      </c>
      <c r="Y264" s="5">
        <f t="shared" si="281"/>
        <v>7000</v>
      </c>
      <c r="Z264" s="5">
        <f t="shared" si="282"/>
        <v>11160</v>
      </c>
      <c r="AA264" s="5">
        <f t="shared" si="283"/>
        <v>1313.5</v>
      </c>
      <c r="AB264" s="5">
        <f t="shared" si="284"/>
        <v>-4365</v>
      </c>
      <c r="AC264" s="5">
        <f t="shared" si="285"/>
        <v>35326.086956521736</v>
      </c>
      <c r="AD264" s="5">
        <f t="shared" si="290"/>
        <v>17391.304347826088</v>
      </c>
      <c r="AE264" s="5">
        <f t="shared" si="291"/>
        <v>11195.652173913042</v>
      </c>
      <c r="AF264" s="5">
        <f t="shared" si="286"/>
        <v>0</v>
      </c>
      <c r="AG264" s="5">
        <f t="shared" si="287"/>
        <v>0</v>
      </c>
      <c r="AH264" s="5">
        <f t="shared" si="292"/>
        <v>-400</v>
      </c>
      <c r="AI264" s="5">
        <f t="shared" si="293"/>
        <v>0</v>
      </c>
      <c r="AJ264" s="5">
        <f t="shared" si="294"/>
        <v>15000</v>
      </c>
      <c r="AK264" s="5">
        <f t="shared" si="295"/>
        <v>-9280</v>
      </c>
      <c r="AL264" s="5">
        <f>IFERROR(SUM(Y264:AK264),-5000)*((Cockpit!$C$3)^0)</f>
        <v>84341.543478260865</v>
      </c>
      <c r="AM264" s="19">
        <f>INDEX('Team forecast'!$M$3:$AU$22,MATCH($B264,'Team forecast'!$B$3:$B$22,0),MATCH(AM$1,'Team forecast'!$M$2:$AU$2,0))</f>
        <v>0</v>
      </c>
      <c r="AN264" s="19">
        <f>INDEX('Team forecast'!$M$3:$AU$22,MATCH($B264,'Team forecast'!$B$3:$B$22,0),MATCH(AN$1,'Team forecast'!$M$2:$AU$2,0))</f>
        <v>0</v>
      </c>
      <c r="AO264" s="19">
        <f>INDEX('Team forecast'!$M$3:$AU$22,MATCH($B264,'Team forecast'!$B$3:$B$22,0),MATCH(AO$1,'Team forecast'!$M$2:$AU$2,0))</f>
        <v>0</v>
      </c>
      <c r="AP264" s="19">
        <f>INDEX('Team forecast'!$M$3:$AU$22,MATCH($B264,'Team forecast'!$B$3:$B$22,0),MATCH(AP$1,'Team forecast'!$M$2:$AU$2,0))</f>
        <v>0</v>
      </c>
      <c r="AQ264" s="5">
        <f t="shared" si="296"/>
        <v>7000</v>
      </c>
      <c r="AR264" s="5">
        <f>INDEX('Team forecast'!$M$3:$AU$22,MATCH($B264,'Team forecast'!$B$3:$B$22,0),MATCH(AR$1,'Team forecast'!$M$2:$AU$2,0))*IF($Y264&gt;0,25000,0)</f>
        <v>0</v>
      </c>
      <c r="AS264" s="5">
        <f>INDEX('Team forecast'!$M$3:$AU$22,MATCH($B264,'Team forecast'!$B$3:$B$22,0),MATCH(AS$1,'Team forecast'!$M$2:$AU$2,0))*IF($Y264&gt;0,5000,0)</f>
        <v>0</v>
      </c>
      <c r="AT264" s="5">
        <f>INDEX('Team forecast'!$M$3:$AU$22,MATCH($B264,'Team forecast'!$B$3:$B$22,0),MATCH(AT$1,'Team forecast'!$M$2:$AU$2,0))*IF($Y264&gt;0,-15000,0)</f>
        <v>0</v>
      </c>
      <c r="AU264" s="5">
        <f t="shared" si="297"/>
        <v>0</v>
      </c>
      <c r="AV264" s="5">
        <f t="shared" si="298"/>
        <v>0</v>
      </c>
      <c r="AW264" s="5">
        <f t="shared" si="299"/>
        <v>0</v>
      </c>
      <c r="AX264" s="5">
        <f t="shared" si="300"/>
        <v>0</v>
      </c>
      <c r="AY264" s="5">
        <f t="shared" si="301"/>
        <v>0</v>
      </c>
      <c r="AZ264" s="5">
        <f t="shared" si="302"/>
        <v>-400</v>
      </c>
      <c r="BA264" s="5">
        <f t="shared" si="303"/>
        <v>0</v>
      </c>
      <c r="BB264" s="5">
        <f t="shared" si="304"/>
        <v>0</v>
      </c>
      <c r="BC264" s="5">
        <f t="shared" si="305"/>
        <v>0</v>
      </c>
      <c r="BD264" s="5">
        <f>IFERROR(SUM(AR264:BC264),0)*((Cockpit!$C$3)^1)</f>
        <v>-280</v>
      </c>
      <c r="BE264" s="19">
        <f>INDEX('Team forecast'!$M$3:$AU$22,MATCH($B264,'Team forecast'!$B$3:$B$22,0),MATCH(BE$1,'Team forecast'!$M$2:$AU$2,0))</f>
        <v>0</v>
      </c>
      <c r="BF264" s="19">
        <f>INDEX('Team forecast'!$M$3:$AU$22,MATCH($B264,'Team forecast'!$B$3:$B$22,0),MATCH(BF$1,'Team forecast'!$M$2:$AU$2,0))</f>
        <v>0</v>
      </c>
      <c r="BG264" s="19">
        <f>INDEX('Team forecast'!$M$3:$AU$22,MATCH($B264,'Team forecast'!$B$3:$B$22,0),MATCH(BG$1,'Team forecast'!$M$2:$AU$2,0))</f>
        <v>0</v>
      </c>
      <c r="BH264" s="19">
        <f>INDEX('Team forecast'!$M$3:$AU$22,MATCH($B264,'Team forecast'!$B$3:$B$22,0),MATCH(BH$1,'Team forecast'!$M$2:$AU$2,0))</f>
        <v>0</v>
      </c>
      <c r="BI264" s="5">
        <f t="shared" si="306"/>
        <v>7000</v>
      </c>
      <c r="BJ264" s="5">
        <f>INDEX('Team forecast'!$M$3:$AU$22,MATCH($B264,'Team forecast'!$B$3:$B$22,0),MATCH(BJ$1,'Team forecast'!$M$2:$AU$2,0))*IF($Y264&gt;0,25000,0)</f>
        <v>0</v>
      </c>
      <c r="BK264" s="5">
        <f>INDEX('Team forecast'!$M$3:$AU$22,MATCH($B264,'Team forecast'!$B$3:$B$22,0),MATCH(BK$1,'Team forecast'!$M$2:$AU$2,0))*IF($Y264&gt;0,5000,0)</f>
        <v>0</v>
      </c>
      <c r="BL264" s="5">
        <f>INDEX('Team forecast'!$M$3:$AU$22,MATCH($B264,'Team forecast'!$B$3:$B$22,0),MATCH(BL$1,'Team forecast'!$M$2:$AU$2,0))*IF($Y264&gt;0,-15000,0)</f>
        <v>0</v>
      </c>
      <c r="BM264" s="5">
        <f t="shared" si="307"/>
        <v>0</v>
      </c>
      <c r="BN264" s="5">
        <f t="shared" si="308"/>
        <v>0</v>
      </c>
      <c r="BO264" s="5">
        <f t="shared" si="309"/>
        <v>0</v>
      </c>
      <c r="BP264" s="5">
        <f t="shared" si="310"/>
        <v>0</v>
      </c>
      <c r="BQ264" s="5">
        <f t="shared" si="311"/>
        <v>0</v>
      </c>
      <c r="BR264" s="5">
        <f t="shared" si="312"/>
        <v>-400</v>
      </c>
      <c r="BS264" s="5">
        <f t="shared" si="313"/>
        <v>0</v>
      </c>
      <c r="BT264" s="5">
        <f t="shared" si="314"/>
        <v>0</v>
      </c>
      <c r="BU264" s="5">
        <f t="shared" si="315"/>
        <v>0</v>
      </c>
      <c r="BV264" s="5">
        <f>IFERROR(SUM(BJ264:BU264),0)*((Cockpit!$C$3)^2)</f>
        <v>-195.99999999999997</v>
      </c>
      <c r="BW264" s="19">
        <f>INDEX('Team forecast'!$M$3:$AU$22,MATCH($B264,'Team forecast'!$B$3:$B$22,0),MATCH(BW$1,'Team forecast'!$M$2:$AU$2,0))</f>
        <v>0</v>
      </c>
      <c r="BX264" s="19">
        <f>INDEX('Team forecast'!$M$3:$AU$22,MATCH($B264,'Team forecast'!$B$3:$B$22,0),MATCH(BX$1,'Team forecast'!$M$2:$AU$2,0))</f>
        <v>0</v>
      </c>
      <c r="BY264" s="19">
        <f>INDEX('Team forecast'!$M$3:$AU$22,MATCH($B264,'Team forecast'!$B$3:$B$22,0),MATCH(BY$1,'Team forecast'!$M$2:$AU$2,0))</f>
        <v>0</v>
      </c>
      <c r="BZ264" s="19">
        <f>INDEX('Team forecast'!$M$3:$AU$22,MATCH($B264,'Team forecast'!$B$3:$B$22,0),MATCH(BZ$1,'Team forecast'!$M$2:$AU$2,0))</f>
        <v>0</v>
      </c>
      <c r="CA264" s="5">
        <f t="shared" si="316"/>
        <v>7000</v>
      </c>
      <c r="CB264" s="5">
        <f>INDEX('Team forecast'!$M$3:$AU$22,MATCH($B264,'Team forecast'!$B$3:$B$22,0),MATCH(CB$1,'Team forecast'!$M$2:$AU$2,0))*IF($Y264&gt;0,25000,0)</f>
        <v>0</v>
      </c>
      <c r="CC264" s="5">
        <f>INDEX('Team forecast'!$M$3:$AU$22,MATCH($B264,'Team forecast'!$B$3:$B$22,0),MATCH(CC$1,'Team forecast'!$M$2:$AU$2,0))*IF($Y264&gt;0,5000,0)</f>
        <v>0</v>
      </c>
      <c r="CD264" s="5">
        <f>INDEX('Team forecast'!$M$3:$AU$22,MATCH($B264,'Team forecast'!$B$3:$B$22,0),MATCH(CD$1,'Team forecast'!$M$2:$AU$2,0))*IF($Y264&gt;0,-15000,0)</f>
        <v>0</v>
      </c>
      <c r="CE264" s="5">
        <f t="shared" si="317"/>
        <v>0</v>
      </c>
      <c r="CF264" s="5">
        <f t="shared" si="318"/>
        <v>0</v>
      </c>
      <c r="CG264" s="5">
        <f t="shared" si="319"/>
        <v>0</v>
      </c>
      <c r="CH264" s="5">
        <f t="shared" si="320"/>
        <v>0</v>
      </c>
      <c r="CI264" s="5">
        <f t="shared" si="321"/>
        <v>0</v>
      </c>
      <c r="CJ264" s="5">
        <f t="shared" si="322"/>
        <v>-400</v>
      </c>
      <c r="CK264" s="5">
        <f t="shared" si="323"/>
        <v>0</v>
      </c>
      <c r="CL264" s="5">
        <f t="shared" si="324"/>
        <v>0</v>
      </c>
      <c r="CM264" s="5">
        <f t="shared" si="325"/>
        <v>0</v>
      </c>
      <c r="CN264" s="5">
        <f>IFERROR(SUM(CB264:CM264),0)*((Cockpit!$C$3)^3)</f>
        <v>-137.19999999999996</v>
      </c>
      <c r="CO264" s="19">
        <f>INDEX('Team forecast'!$M$3:$AU$22,MATCH($B264,'Team forecast'!$B$3:$B$22,0),MATCH(CO$1,'Team forecast'!$M$2:$AU$2,0))</f>
        <v>0</v>
      </c>
      <c r="CP264" s="19">
        <f>INDEX('Team forecast'!$M$3:$AU$22,MATCH($B264,'Team forecast'!$B$3:$B$22,0),MATCH(CP$1,'Team forecast'!$M$2:$AU$2,0))</f>
        <v>0</v>
      </c>
      <c r="CQ264" s="19">
        <f>INDEX('Team forecast'!$M$3:$AU$22,MATCH($B264,'Team forecast'!$B$3:$B$22,0),MATCH(CQ$1,'Team forecast'!$M$2:$AU$2,0))</f>
        <v>0</v>
      </c>
      <c r="CR264" s="19">
        <f>INDEX('Team forecast'!$M$3:$AU$22,MATCH($B264,'Team forecast'!$B$3:$B$22,0),MATCH(CR$1,'Team forecast'!$M$2:$AU$2,0))</f>
        <v>0</v>
      </c>
      <c r="CS264" s="5">
        <f t="shared" si="326"/>
        <v>7000</v>
      </c>
      <c r="CT264" s="5">
        <f>INDEX('Team forecast'!$M$3:$AU$22,MATCH($B264,'Team forecast'!$B$3:$B$22,0),MATCH(CT$1,'Team forecast'!$M$2:$AU$2,0))*IF($Y264&gt;0,25000,0)</f>
        <v>0</v>
      </c>
      <c r="CU264" s="5">
        <f>INDEX('Team forecast'!$M$3:$AU$22,MATCH($B264,'Team forecast'!$B$3:$B$22,0),MATCH(CU$1,'Team forecast'!$M$2:$AU$2,0))*IF($Y264&gt;0,5000,0)</f>
        <v>0</v>
      </c>
      <c r="CV264" s="5">
        <f>INDEX('Team forecast'!$M$3:$AU$22,MATCH($B264,'Team forecast'!$B$3:$B$22,0),MATCH(CV$1,'Team forecast'!$M$2:$AU$2,0))*IF($Y264&gt;0,-15000,0)</f>
        <v>0</v>
      </c>
      <c r="CW264" s="5">
        <f t="shared" si="327"/>
        <v>0</v>
      </c>
      <c r="CX264" s="5">
        <f t="shared" si="328"/>
        <v>0</v>
      </c>
      <c r="CY264" s="5">
        <f t="shared" si="329"/>
        <v>0</v>
      </c>
      <c r="CZ264" s="5">
        <f t="shared" si="330"/>
        <v>0</v>
      </c>
      <c r="DA264" s="5">
        <f t="shared" si="331"/>
        <v>0</v>
      </c>
      <c r="DB264" s="5">
        <f t="shared" si="332"/>
        <v>-400</v>
      </c>
      <c r="DC264" s="5">
        <f t="shared" si="333"/>
        <v>0</v>
      </c>
      <c r="DD264" s="5">
        <f t="shared" si="334"/>
        <v>0</v>
      </c>
      <c r="DE264" s="5">
        <f t="shared" si="335"/>
        <v>0</v>
      </c>
      <c r="DF264" s="5">
        <f>IFERROR(SUM(CT264:DE264),0)*((Cockpit!$C$3)^4)</f>
        <v>-96.039999999999964</v>
      </c>
      <c r="DG264" s="19">
        <f>INDEX('Team forecast'!$M$3:$AU$22,MATCH($B264,'Team forecast'!$B$3:$B$22,0),MATCH(DG$1,'Team forecast'!$M$2:$AU$2,0))</f>
        <v>0</v>
      </c>
      <c r="DH264" s="19">
        <f>INDEX('Team forecast'!$M$3:$AU$22,MATCH($B264,'Team forecast'!$B$3:$B$22,0),MATCH(DH$1,'Team forecast'!$M$2:$AU$2,0))</f>
        <v>0</v>
      </c>
      <c r="DI264" s="19">
        <f>INDEX('Team forecast'!$M$3:$AU$22,MATCH($B264,'Team forecast'!$B$3:$B$22,0),MATCH(DI$1,'Team forecast'!$M$2:$AU$2,0))</f>
        <v>0</v>
      </c>
      <c r="DJ264" s="19">
        <f>INDEX('Team forecast'!$M$3:$AU$22,MATCH($B264,'Team forecast'!$B$3:$B$22,0),MATCH(DJ$1,'Team forecast'!$M$2:$AU$2,0))</f>
        <v>0</v>
      </c>
      <c r="DK264" s="5">
        <f t="shared" si="336"/>
        <v>7000</v>
      </c>
      <c r="DL264" s="5">
        <f>INDEX('Team forecast'!$M$3:$AU$22,MATCH($B264,'Team forecast'!$B$3:$B$22,0),MATCH(DL$1,'Team forecast'!$M$2:$AU$2,0))*IF($Y264&gt;0,25000,0)</f>
        <v>0</v>
      </c>
      <c r="DM264" s="5">
        <f>INDEX('Team forecast'!$M$3:$AU$22,MATCH($B264,'Team forecast'!$B$3:$B$22,0),MATCH(DM$1,'Team forecast'!$M$2:$AU$2,0))*IF($Y264&gt;0,5000,0)</f>
        <v>0</v>
      </c>
      <c r="DN264" s="5">
        <f>INDEX('Team forecast'!$M$3:$AU$22,MATCH($B264,'Team forecast'!$B$3:$B$22,0),MATCH(DN$1,'Team forecast'!$M$2:$AU$2,0))*IF($Y264&gt;0,-15000,0)</f>
        <v>0</v>
      </c>
      <c r="DO264" s="5">
        <f t="shared" si="337"/>
        <v>0</v>
      </c>
      <c r="DP264" s="5">
        <f t="shared" si="338"/>
        <v>0</v>
      </c>
      <c r="DQ264" s="5">
        <f t="shared" si="339"/>
        <v>0</v>
      </c>
      <c r="DR264" s="5">
        <f t="shared" si="340"/>
        <v>0</v>
      </c>
      <c r="DS264" s="5">
        <f t="shared" si="341"/>
        <v>0</v>
      </c>
      <c r="DT264" s="5">
        <f t="shared" si="342"/>
        <v>-400</v>
      </c>
      <c r="DU264" s="5">
        <f t="shared" si="343"/>
        <v>0</v>
      </c>
      <c r="DV264" s="5">
        <f t="shared" si="344"/>
        <v>0</v>
      </c>
      <c r="DW264" s="5">
        <f t="shared" si="345"/>
        <v>0</v>
      </c>
      <c r="DX264" s="5">
        <f>IFERROR(SUM(DL264:DW264),0)*((Cockpit!$C$3)^5)</f>
        <v>-67.22799999999998</v>
      </c>
      <c r="DY264" s="5">
        <f t="shared" si="346"/>
        <v>83565.075478260871</v>
      </c>
      <c r="DZ264" s="5" t="str">
        <f>IF(ISERROR(MATCH(A264,'Current squad'!B:B,0)),"No","Yes")</f>
        <v>No</v>
      </c>
      <c r="EA264" s="5" cm="1">
        <f t="array" ref="EA264">IFERROR(_xlfn.IFS(DZ264="Yes",0,DZ264="No",H264*1%),999999)</f>
        <v>34130</v>
      </c>
      <c r="EB264" s="5">
        <f t="shared" si="288"/>
        <v>3447130</v>
      </c>
      <c r="EC264" s="5">
        <f t="shared" si="347"/>
        <v>49435.075478260871</v>
      </c>
      <c r="ED264" s="1">
        <f t="shared" si="289"/>
        <v>1.448434675600963E-2</v>
      </c>
      <c r="EE264" s="5">
        <f>RANK(EC264,$EC$2:$EC$572)+COUNTIF($EC$2:EC264,EC264)-1</f>
        <v>8</v>
      </c>
      <c r="EF264" s="4">
        <f>RANK(ED264,$ED$2:$ED$572)+COUNTIF($ED$2:ED264,ED264)-1</f>
        <v>6</v>
      </c>
    </row>
    <row r="265" spans="1:136" x14ac:dyDescent="0.3">
      <c r="A265" t="str">
        <f>IF(Holdet.dk!A265&lt;&gt;"",Holdet.dk!A265,"")</f>
        <v>Timothy Castagne</v>
      </c>
      <c r="B265" t="str">
        <f>INDEX(Holdet.dk!B:B,MATCH($A265,Holdet.dk!$A:$A,0))</f>
        <v>Leicester City</v>
      </c>
      <c r="C265" t="str">
        <f>INDEX(Holdet.dk!C:C,MATCH($A265,Holdet.dk!$A:$A,0))</f>
        <v>Defense</v>
      </c>
      <c r="D265" t="str">
        <f>INDEX(Holdet.dk!D:D,MATCH($A265,Holdet.dk!$A:$A,0))</f>
        <v>5.243.000</v>
      </c>
      <c r="E265" s="1">
        <f>IFERROR(_xlfn.NUMBERVALUE(INDEX(Holdet.dk!$E:$E,MATCH($A265,Holdet.dk!$A:$A,0)),","),0)</f>
        <v>1.3000000000000001E-2</v>
      </c>
      <c r="F265" t="str">
        <f>IF(INDEX(Lookup!H:H,MATCH('Master data'!A265,Lookup!G:G,0))=0,A265,INDEX(Lookup!H:H,MATCH('Master data'!A265,Lookup!G:G,0)))</f>
        <v>Timothy Castagne</v>
      </c>
      <c r="G265" t="str">
        <f>IFERROR(INDEX(Lookup!B:B,MATCH(INDEX(Rotowire!C:C,MATCH(F265,Rotowire!A:A,0)),Lookup!D:D,0)),"")</f>
        <v>Tottenham</v>
      </c>
      <c r="H265" s="5">
        <f t="shared" si="280"/>
        <v>5243000</v>
      </c>
      <c r="I265" s="19">
        <f>IFERROR(INDEX('Team forecast'!$G$3:$I$22,MATCH($B265,'Team forecast'!$B$3:$B$22,0),MATCH(I$1,'Team forecast'!$G$2:$I$2,0)),0)</f>
        <v>1.0388888888888888</v>
      </c>
      <c r="J265" s="19">
        <f>IFERROR(INDEX('Team forecast'!$G$3:$I$22,MATCH($B265,'Team forecast'!$B$3:$B$22,0),MATCH(J$1,'Team forecast'!$G$2:$I$2,0)),0)</f>
        <v>0.81751824817518248</v>
      </c>
      <c r="K265" s="19">
        <f>IFERROR(INDEX('Team forecast'!$G$3:$I$22,MATCH($B265,'Team forecast'!$B$3:$B$22,0),MATCH(K$1,'Team forecast'!$G$2:$I$2,0)),0)</f>
        <v>1.2549222870116903</v>
      </c>
      <c r="L265">
        <f>SUMIFS(Rotowire!E:E,Rotowire!$A:$A,'Master data'!$F265)</f>
        <v>95</v>
      </c>
      <c r="M265" s="2">
        <f>SUMIFS(Rotowire!F:F,Rotowire!$A:$A,'Master data'!$F265)*I265</f>
        <v>3.1166666666666662E-2</v>
      </c>
      <c r="N265" s="2">
        <f>SUMIFS(Rotowire!G:G,Rotowire!$A:$A,'Master data'!$F265)*I265</f>
        <v>0.11427777777777777</v>
      </c>
      <c r="O265" s="2">
        <f>SUMIFS(Rotowire!I:I,Rotowire!$A:$A,'Master data'!$F265)*I265</f>
        <v>0.13505555555555554</v>
      </c>
      <c r="P265" s="2">
        <f>SUMIFS(Rotowire!W:W,Rotowire!$A:$A,'Master data'!$F265)*K265</f>
        <v>0.32627979462303947</v>
      </c>
      <c r="Q265" s="2">
        <f>SUMIFS(Rotowire!Y:Y,Rotowire!$A:$A,'Master data'!$F265)*J265</f>
        <v>0</v>
      </c>
      <c r="R265" s="2">
        <f>SUMIFS(Rotowire!AB:AB,Rotowire!$A:$A,'Master data'!$F265)</f>
        <v>0.16</v>
      </c>
      <c r="S265" s="2">
        <f>SUMIFS(Rotowire!AC:AC,Rotowire!$A:$A,'Master data'!$F265)</f>
        <v>0</v>
      </c>
      <c r="T265" s="2">
        <f>INDEX('Team forecast'!D$3:D$22,MATCH($B265,'Team forecast'!$B$3:$B$22,0))</f>
        <v>1.87</v>
      </c>
      <c r="U265" s="2">
        <f>INDEX('Team forecast'!E$3:E$22,MATCH($B265,'Team forecast'!$B$3:$B$22,0))</f>
        <v>1.1200000000000001</v>
      </c>
      <c r="V265" s="2">
        <f>INDEX('Team forecast'!J$3:J$22,MATCH($B265,'Team forecast'!$B$3:$B$22,0))</f>
        <v>0.54369999999999996</v>
      </c>
      <c r="W265" s="2">
        <f>INDEX('Team forecast'!K$3:K$22,MATCH($B265,'Team forecast'!$B$3:$B$22,0))</f>
        <v>0.23169999999999999</v>
      </c>
      <c r="X265" s="2">
        <f>INDEX('Team forecast'!L$3:L$22,MATCH($B265,'Team forecast'!$B$3:$B$22,0))</f>
        <v>0.22459999999999999</v>
      </c>
      <c r="Y265" s="5">
        <f t="shared" si="281"/>
        <v>7000</v>
      </c>
      <c r="Z265" s="5">
        <f t="shared" si="282"/>
        <v>13592.499999999998</v>
      </c>
      <c r="AA265" s="5">
        <f t="shared" si="283"/>
        <v>1158.5</v>
      </c>
      <c r="AB265" s="5">
        <f t="shared" si="284"/>
        <v>-3369</v>
      </c>
      <c r="AC265" s="5">
        <f t="shared" si="285"/>
        <v>4674.9999999999991</v>
      </c>
      <c r="AD265" s="5">
        <f t="shared" si="290"/>
        <v>5713.8888888888887</v>
      </c>
      <c r="AE265" s="5">
        <f t="shared" si="291"/>
        <v>1350.5555555555554</v>
      </c>
      <c r="AF265" s="5">
        <f t="shared" si="286"/>
        <v>16313.989731151973</v>
      </c>
      <c r="AG265" s="5">
        <f t="shared" si="287"/>
        <v>0</v>
      </c>
      <c r="AH265" s="5">
        <f t="shared" si="292"/>
        <v>-3200</v>
      </c>
      <c r="AI265" s="5">
        <f t="shared" si="293"/>
        <v>0</v>
      </c>
      <c r="AJ265" s="5">
        <f t="shared" si="294"/>
        <v>18700</v>
      </c>
      <c r="AK265" s="5">
        <f t="shared" si="295"/>
        <v>-8960</v>
      </c>
      <c r="AL265" s="5">
        <f>IFERROR(SUM(Y265:AK265),-5000)*((Cockpit!$C$3)^0)</f>
        <v>52975.43417559642</v>
      </c>
      <c r="AM265" s="19">
        <f>INDEX('Team forecast'!$M$3:$AU$22,MATCH($B265,'Team forecast'!$B$3:$B$22,0),MATCH(AM$1,'Team forecast'!$M$2:$AU$2,0))</f>
        <v>0</v>
      </c>
      <c r="AN265" s="19">
        <f>INDEX('Team forecast'!$M$3:$AU$22,MATCH($B265,'Team forecast'!$B$3:$B$22,0),MATCH(AN$1,'Team forecast'!$M$2:$AU$2,0))</f>
        <v>0</v>
      </c>
      <c r="AO265" s="19">
        <f>INDEX('Team forecast'!$M$3:$AU$22,MATCH($B265,'Team forecast'!$B$3:$B$22,0),MATCH(AO$1,'Team forecast'!$M$2:$AU$2,0))</f>
        <v>0</v>
      </c>
      <c r="AP265" s="19">
        <f>INDEX('Team forecast'!$M$3:$AU$22,MATCH($B265,'Team forecast'!$B$3:$B$22,0),MATCH(AP$1,'Team forecast'!$M$2:$AU$2,0))</f>
        <v>0</v>
      </c>
      <c r="AQ265" s="5">
        <f t="shared" si="296"/>
        <v>7000</v>
      </c>
      <c r="AR265" s="5">
        <f>INDEX('Team forecast'!$M$3:$AU$22,MATCH($B265,'Team forecast'!$B$3:$B$22,0),MATCH(AR$1,'Team forecast'!$M$2:$AU$2,0))*IF($Y265&gt;0,25000,0)</f>
        <v>0</v>
      </c>
      <c r="AS265" s="5">
        <f>INDEX('Team forecast'!$M$3:$AU$22,MATCH($B265,'Team forecast'!$B$3:$B$22,0),MATCH(AS$1,'Team forecast'!$M$2:$AU$2,0))*IF($Y265&gt;0,5000,0)</f>
        <v>0</v>
      </c>
      <c r="AT265" s="5">
        <f>INDEX('Team forecast'!$M$3:$AU$22,MATCH($B265,'Team forecast'!$B$3:$B$22,0),MATCH(AT$1,'Team forecast'!$M$2:$AU$2,0))*IF($Y265&gt;0,-15000,0)</f>
        <v>0</v>
      </c>
      <c r="AU265" s="5">
        <f t="shared" si="297"/>
        <v>0</v>
      </c>
      <c r="AV265" s="5">
        <f t="shared" si="298"/>
        <v>0</v>
      </c>
      <c r="AW265" s="5">
        <f t="shared" si="299"/>
        <v>0</v>
      </c>
      <c r="AX265" s="5">
        <f t="shared" si="300"/>
        <v>0</v>
      </c>
      <c r="AY265" s="5">
        <f t="shared" si="301"/>
        <v>0</v>
      </c>
      <c r="AZ265" s="5">
        <f t="shared" si="302"/>
        <v>-3200</v>
      </c>
      <c r="BA265" s="5">
        <f t="shared" si="303"/>
        <v>0</v>
      </c>
      <c r="BB265" s="5">
        <f t="shared" si="304"/>
        <v>0</v>
      </c>
      <c r="BC265" s="5">
        <f t="shared" si="305"/>
        <v>0</v>
      </c>
      <c r="BD265" s="5">
        <f>IFERROR(SUM(AR265:BC265),0)*((Cockpit!$C$3)^1)</f>
        <v>-2240</v>
      </c>
      <c r="BE265" s="19">
        <f>INDEX('Team forecast'!$M$3:$AU$22,MATCH($B265,'Team forecast'!$B$3:$B$22,0),MATCH(BE$1,'Team forecast'!$M$2:$AU$2,0))</f>
        <v>0</v>
      </c>
      <c r="BF265" s="19">
        <f>INDEX('Team forecast'!$M$3:$AU$22,MATCH($B265,'Team forecast'!$B$3:$B$22,0),MATCH(BF$1,'Team forecast'!$M$2:$AU$2,0))</f>
        <v>0</v>
      </c>
      <c r="BG265" s="19">
        <f>INDEX('Team forecast'!$M$3:$AU$22,MATCH($B265,'Team forecast'!$B$3:$B$22,0),MATCH(BG$1,'Team forecast'!$M$2:$AU$2,0))</f>
        <v>0</v>
      </c>
      <c r="BH265" s="19">
        <f>INDEX('Team forecast'!$M$3:$AU$22,MATCH($B265,'Team forecast'!$B$3:$B$22,0),MATCH(BH$1,'Team forecast'!$M$2:$AU$2,0))</f>
        <v>0</v>
      </c>
      <c r="BI265" s="5">
        <f t="shared" si="306"/>
        <v>7000</v>
      </c>
      <c r="BJ265" s="5">
        <f>INDEX('Team forecast'!$M$3:$AU$22,MATCH($B265,'Team forecast'!$B$3:$B$22,0),MATCH(BJ$1,'Team forecast'!$M$2:$AU$2,0))*IF($Y265&gt;0,25000,0)</f>
        <v>0</v>
      </c>
      <c r="BK265" s="5">
        <f>INDEX('Team forecast'!$M$3:$AU$22,MATCH($B265,'Team forecast'!$B$3:$B$22,0),MATCH(BK$1,'Team forecast'!$M$2:$AU$2,0))*IF($Y265&gt;0,5000,0)</f>
        <v>0</v>
      </c>
      <c r="BL265" s="5">
        <f>INDEX('Team forecast'!$M$3:$AU$22,MATCH($B265,'Team forecast'!$B$3:$B$22,0),MATCH(BL$1,'Team forecast'!$M$2:$AU$2,0))*IF($Y265&gt;0,-15000,0)</f>
        <v>0</v>
      </c>
      <c r="BM265" s="5">
        <f t="shared" si="307"/>
        <v>0</v>
      </c>
      <c r="BN265" s="5">
        <f t="shared" si="308"/>
        <v>0</v>
      </c>
      <c r="BO265" s="5">
        <f t="shared" si="309"/>
        <v>0</v>
      </c>
      <c r="BP265" s="5">
        <f t="shared" si="310"/>
        <v>0</v>
      </c>
      <c r="BQ265" s="5">
        <f t="shared" si="311"/>
        <v>0</v>
      </c>
      <c r="BR265" s="5">
        <f t="shared" si="312"/>
        <v>-3200</v>
      </c>
      <c r="BS265" s="5">
        <f t="shared" si="313"/>
        <v>0</v>
      </c>
      <c r="BT265" s="5">
        <f t="shared" si="314"/>
        <v>0</v>
      </c>
      <c r="BU265" s="5">
        <f t="shared" si="315"/>
        <v>0</v>
      </c>
      <c r="BV265" s="5">
        <f>IFERROR(SUM(BJ265:BU265),0)*((Cockpit!$C$3)^2)</f>
        <v>-1567.9999999999998</v>
      </c>
      <c r="BW265" s="19">
        <f>INDEX('Team forecast'!$M$3:$AU$22,MATCH($B265,'Team forecast'!$B$3:$B$22,0),MATCH(BW$1,'Team forecast'!$M$2:$AU$2,0))</f>
        <v>0</v>
      </c>
      <c r="BX265" s="19">
        <f>INDEX('Team forecast'!$M$3:$AU$22,MATCH($B265,'Team forecast'!$B$3:$B$22,0),MATCH(BX$1,'Team forecast'!$M$2:$AU$2,0))</f>
        <v>0</v>
      </c>
      <c r="BY265" s="19">
        <f>INDEX('Team forecast'!$M$3:$AU$22,MATCH($B265,'Team forecast'!$B$3:$B$22,0),MATCH(BY$1,'Team forecast'!$M$2:$AU$2,0))</f>
        <v>0</v>
      </c>
      <c r="BZ265" s="19">
        <f>INDEX('Team forecast'!$M$3:$AU$22,MATCH($B265,'Team forecast'!$B$3:$B$22,0),MATCH(BZ$1,'Team forecast'!$M$2:$AU$2,0))</f>
        <v>0</v>
      </c>
      <c r="CA265" s="5">
        <f t="shared" si="316"/>
        <v>7000</v>
      </c>
      <c r="CB265" s="5">
        <f>INDEX('Team forecast'!$M$3:$AU$22,MATCH($B265,'Team forecast'!$B$3:$B$22,0),MATCH(CB$1,'Team forecast'!$M$2:$AU$2,0))*IF($Y265&gt;0,25000,0)</f>
        <v>0</v>
      </c>
      <c r="CC265" s="5">
        <f>INDEX('Team forecast'!$M$3:$AU$22,MATCH($B265,'Team forecast'!$B$3:$B$22,0),MATCH(CC$1,'Team forecast'!$M$2:$AU$2,0))*IF($Y265&gt;0,5000,0)</f>
        <v>0</v>
      </c>
      <c r="CD265" s="5">
        <f>INDEX('Team forecast'!$M$3:$AU$22,MATCH($B265,'Team forecast'!$B$3:$B$22,0),MATCH(CD$1,'Team forecast'!$M$2:$AU$2,0))*IF($Y265&gt;0,-15000,0)</f>
        <v>0</v>
      </c>
      <c r="CE265" s="5">
        <f t="shared" si="317"/>
        <v>0</v>
      </c>
      <c r="CF265" s="5">
        <f t="shared" si="318"/>
        <v>0</v>
      </c>
      <c r="CG265" s="5">
        <f t="shared" si="319"/>
        <v>0</v>
      </c>
      <c r="CH265" s="5">
        <f t="shared" si="320"/>
        <v>0</v>
      </c>
      <c r="CI265" s="5">
        <f t="shared" si="321"/>
        <v>0</v>
      </c>
      <c r="CJ265" s="5">
        <f t="shared" si="322"/>
        <v>-3200</v>
      </c>
      <c r="CK265" s="5">
        <f t="shared" si="323"/>
        <v>0</v>
      </c>
      <c r="CL265" s="5">
        <f t="shared" si="324"/>
        <v>0</v>
      </c>
      <c r="CM265" s="5">
        <f t="shared" si="325"/>
        <v>0</v>
      </c>
      <c r="CN265" s="5">
        <f>IFERROR(SUM(CB265:CM265),0)*((Cockpit!$C$3)^3)</f>
        <v>-1097.5999999999997</v>
      </c>
      <c r="CO265" s="19">
        <f>INDEX('Team forecast'!$M$3:$AU$22,MATCH($B265,'Team forecast'!$B$3:$B$22,0),MATCH(CO$1,'Team forecast'!$M$2:$AU$2,0))</f>
        <v>0</v>
      </c>
      <c r="CP265" s="19">
        <f>INDEX('Team forecast'!$M$3:$AU$22,MATCH($B265,'Team forecast'!$B$3:$B$22,0),MATCH(CP$1,'Team forecast'!$M$2:$AU$2,0))</f>
        <v>0</v>
      </c>
      <c r="CQ265" s="19">
        <f>INDEX('Team forecast'!$M$3:$AU$22,MATCH($B265,'Team forecast'!$B$3:$B$22,0),MATCH(CQ$1,'Team forecast'!$M$2:$AU$2,0))</f>
        <v>0</v>
      </c>
      <c r="CR265" s="19">
        <f>INDEX('Team forecast'!$M$3:$AU$22,MATCH($B265,'Team forecast'!$B$3:$B$22,0),MATCH(CR$1,'Team forecast'!$M$2:$AU$2,0))</f>
        <v>0</v>
      </c>
      <c r="CS265" s="5">
        <f t="shared" si="326"/>
        <v>7000</v>
      </c>
      <c r="CT265" s="5">
        <f>INDEX('Team forecast'!$M$3:$AU$22,MATCH($B265,'Team forecast'!$B$3:$B$22,0),MATCH(CT$1,'Team forecast'!$M$2:$AU$2,0))*IF($Y265&gt;0,25000,0)</f>
        <v>0</v>
      </c>
      <c r="CU265" s="5">
        <f>INDEX('Team forecast'!$M$3:$AU$22,MATCH($B265,'Team forecast'!$B$3:$B$22,0),MATCH(CU$1,'Team forecast'!$M$2:$AU$2,0))*IF($Y265&gt;0,5000,0)</f>
        <v>0</v>
      </c>
      <c r="CV265" s="5">
        <f>INDEX('Team forecast'!$M$3:$AU$22,MATCH($B265,'Team forecast'!$B$3:$B$22,0),MATCH(CV$1,'Team forecast'!$M$2:$AU$2,0))*IF($Y265&gt;0,-15000,0)</f>
        <v>0</v>
      </c>
      <c r="CW265" s="5">
        <f t="shared" si="327"/>
        <v>0</v>
      </c>
      <c r="CX265" s="5">
        <f t="shared" si="328"/>
        <v>0</v>
      </c>
      <c r="CY265" s="5">
        <f t="shared" si="329"/>
        <v>0</v>
      </c>
      <c r="CZ265" s="5">
        <f t="shared" si="330"/>
        <v>0</v>
      </c>
      <c r="DA265" s="5">
        <f t="shared" si="331"/>
        <v>0</v>
      </c>
      <c r="DB265" s="5">
        <f t="shared" si="332"/>
        <v>-3200</v>
      </c>
      <c r="DC265" s="5">
        <f t="shared" si="333"/>
        <v>0</v>
      </c>
      <c r="DD265" s="5">
        <f t="shared" si="334"/>
        <v>0</v>
      </c>
      <c r="DE265" s="5">
        <f t="shared" si="335"/>
        <v>0</v>
      </c>
      <c r="DF265" s="5">
        <f>IFERROR(SUM(CT265:DE265),0)*((Cockpit!$C$3)^4)</f>
        <v>-768.31999999999971</v>
      </c>
      <c r="DG265" s="19">
        <f>INDEX('Team forecast'!$M$3:$AU$22,MATCH($B265,'Team forecast'!$B$3:$B$22,0),MATCH(DG$1,'Team forecast'!$M$2:$AU$2,0))</f>
        <v>0</v>
      </c>
      <c r="DH265" s="19">
        <f>INDEX('Team forecast'!$M$3:$AU$22,MATCH($B265,'Team forecast'!$B$3:$B$22,0),MATCH(DH$1,'Team forecast'!$M$2:$AU$2,0))</f>
        <v>0</v>
      </c>
      <c r="DI265" s="19">
        <f>INDEX('Team forecast'!$M$3:$AU$22,MATCH($B265,'Team forecast'!$B$3:$B$22,0),MATCH(DI$1,'Team forecast'!$M$2:$AU$2,0))</f>
        <v>0</v>
      </c>
      <c r="DJ265" s="19">
        <f>INDEX('Team forecast'!$M$3:$AU$22,MATCH($B265,'Team forecast'!$B$3:$B$22,0),MATCH(DJ$1,'Team forecast'!$M$2:$AU$2,0))</f>
        <v>0</v>
      </c>
      <c r="DK265" s="5">
        <f t="shared" si="336"/>
        <v>7000</v>
      </c>
      <c r="DL265" s="5">
        <f>INDEX('Team forecast'!$M$3:$AU$22,MATCH($B265,'Team forecast'!$B$3:$B$22,0),MATCH(DL$1,'Team forecast'!$M$2:$AU$2,0))*IF($Y265&gt;0,25000,0)</f>
        <v>0</v>
      </c>
      <c r="DM265" s="5">
        <f>INDEX('Team forecast'!$M$3:$AU$22,MATCH($B265,'Team forecast'!$B$3:$B$22,0),MATCH(DM$1,'Team forecast'!$M$2:$AU$2,0))*IF($Y265&gt;0,5000,0)</f>
        <v>0</v>
      </c>
      <c r="DN265" s="5">
        <f>INDEX('Team forecast'!$M$3:$AU$22,MATCH($B265,'Team forecast'!$B$3:$B$22,0),MATCH(DN$1,'Team forecast'!$M$2:$AU$2,0))*IF($Y265&gt;0,-15000,0)</f>
        <v>0</v>
      </c>
      <c r="DO265" s="5">
        <f t="shared" si="337"/>
        <v>0</v>
      </c>
      <c r="DP265" s="5">
        <f t="shared" si="338"/>
        <v>0</v>
      </c>
      <c r="DQ265" s="5">
        <f t="shared" si="339"/>
        <v>0</v>
      </c>
      <c r="DR265" s="5">
        <f t="shared" si="340"/>
        <v>0</v>
      </c>
      <c r="DS265" s="5">
        <f t="shared" si="341"/>
        <v>0</v>
      </c>
      <c r="DT265" s="5">
        <f t="shared" si="342"/>
        <v>-3200</v>
      </c>
      <c r="DU265" s="5">
        <f t="shared" si="343"/>
        <v>0</v>
      </c>
      <c r="DV265" s="5">
        <f t="shared" si="344"/>
        <v>0</v>
      </c>
      <c r="DW265" s="5">
        <f t="shared" si="345"/>
        <v>0</v>
      </c>
      <c r="DX265" s="5">
        <f>IFERROR(SUM(DL265:DW265),0)*((Cockpit!$C$3)^5)</f>
        <v>-537.82399999999984</v>
      </c>
      <c r="DY265" s="5">
        <f t="shared" si="346"/>
        <v>46763.690175596421</v>
      </c>
      <c r="DZ265" s="5" t="str">
        <f>IF(ISERROR(MATCH(A265,'Current squad'!B:B,0)),"No","Yes")</f>
        <v>No</v>
      </c>
      <c r="EA265" s="5" cm="1">
        <f t="array" ref="EA265">IFERROR(_xlfn.IFS(DZ265="Yes",0,DZ265="No",H265*1%),999999)</f>
        <v>52430</v>
      </c>
      <c r="EB265" s="5">
        <f t="shared" si="288"/>
        <v>5295430</v>
      </c>
      <c r="EC265" s="5">
        <f t="shared" si="347"/>
        <v>-5666.3098244035791</v>
      </c>
      <c r="ED265" s="1">
        <f t="shared" si="289"/>
        <v>-1.0807380935349187E-3</v>
      </c>
      <c r="EE265" s="5">
        <f>RANK(EC265,$EC$2:$EC$572)+COUNTIF($EC$2:EC265,EC265)-1</f>
        <v>96</v>
      </c>
      <c r="EF265" s="4">
        <f>RANK(ED265,$ED$2:$ED$572)+COUNTIF($ED$2:ED265,ED265)-1</f>
        <v>90</v>
      </c>
    </row>
    <row r="266" spans="1:136" x14ac:dyDescent="0.3">
      <c r="A266" t="str">
        <f>IF(Holdet.dk!A266&lt;&gt;"",Holdet.dk!A266,"")</f>
        <v>Matt Targett</v>
      </c>
      <c r="B266" t="str">
        <f>INDEX(Holdet.dk!B:B,MATCH($A266,Holdet.dk!$A:$A,0))</f>
        <v>Aston Villa</v>
      </c>
      <c r="C266" t="str">
        <f>INDEX(Holdet.dk!C:C,MATCH($A266,Holdet.dk!$A:$A,0))</f>
        <v>Defense</v>
      </c>
      <c r="D266" t="str">
        <f>INDEX(Holdet.dk!D:D,MATCH($A266,Holdet.dk!$A:$A,0))</f>
        <v>4.078.000</v>
      </c>
      <c r="E266" s="1">
        <f>IFERROR(_xlfn.NUMBERVALUE(INDEX(Holdet.dk!$E:$E,MATCH($A266,Holdet.dk!$A:$A,0)),","),0)</f>
        <v>2.5000000000000001E-2</v>
      </c>
      <c r="F266" t="str">
        <f>IF(INDEX(Lookup!H:H,MATCH('Master data'!A266,Lookup!G:G,0))=0,A266,INDEX(Lookup!H:H,MATCH('Master data'!A266,Lookup!G:G,0)))</f>
        <v>Matt Targett</v>
      </c>
      <c r="G266" t="str">
        <f>IFERROR(INDEX(Lookup!B:B,MATCH(INDEX(Rotowire!C:C,MATCH(F266,Rotowire!A:A,0)),Lookup!D:D,0)),"")</f>
        <v>Chelsea</v>
      </c>
      <c r="H266" s="5">
        <f t="shared" si="280"/>
        <v>4078000</v>
      </c>
      <c r="I266" s="19">
        <f>IFERROR(INDEX('Team forecast'!$G$3:$I$22,MATCH($B266,'Team forecast'!$B$3:$B$22,0),MATCH(I$1,'Team forecast'!$G$2:$I$2,0)),0)</f>
        <v>0.82291666666666674</v>
      </c>
      <c r="J266" s="19">
        <f>IFERROR(INDEX('Team forecast'!$G$3:$I$22,MATCH($B266,'Team forecast'!$B$3:$B$22,0),MATCH(J$1,'Team forecast'!$G$2:$I$2,0)),0)</f>
        <v>0.93034825870646787</v>
      </c>
      <c r="K266" s="19">
        <f>IFERROR(INDEX('Team forecast'!$G$3:$I$22,MATCH($B266,'Team forecast'!$B$3:$B$22,0),MATCH(K$1,'Team forecast'!$G$2:$I$2,0)),0)</f>
        <v>1.2843638484594284</v>
      </c>
      <c r="L266">
        <f>SUMIFS(Rotowire!E:E,Rotowire!$A:$A,'Master data'!$F266)</f>
        <v>95</v>
      </c>
      <c r="M266" s="2">
        <f>SUMIFS(Rotowire!F:F,Rotowire!$A:$A,'Master data'!$F266)*I266</f>
        <v>0</v>
      </c>
      <c r="N266" s="2">
        <f>SUMIFS(Rotowire!G:G,Rotowire!$A:$A,'Master data'!$F266)*I266</f>
        <v>1.6458333333333335E-2</v>
      </c>
      <c r="O266" s="2">
        <f>SUMIFS(Rotowire!I:I,Rotowire!$A:$A,'Master data'!$F266)*I266</f>
        <v>0.11520833333333336</v>
      </c>
      <c r="P266" s="2">
        <f>SUMIFS(Rotowire!W:W,Rotowire!$A:$A,'Master data'!$F266)*K266</f>
        <v>0.1541236618151314</v>
      </c>
      <c r="Q266" s="2">
        <f>SUMIFS(Rotowire!Y:Y,Rotowire!$A:$A,'Master data'!$F266)*J266</f>
        <v>0</v>
      </c>
      <c r="R266" s="2">
        <f>SUMIFS(Rotowire!AB:AB,Rotowire!$A:$A,'Master data'!$F266)</f>
        <v>0.23</v>
      </c>
      <c r="S266" s="2">
        <f>SUMIFS(Rotowire!AC:AC,Rotowire!$A:$A,'Master data'!$F266)</f>
        <v>0.04</v>
      </c>
      <c r="T266" s="2">
        <f>INDEX('Team forecast'!D$3:D$22,MATCH($B266,'Team forecast'!$B$3:$B$22,0))</f>
        <v>0.79</v>
      </c>
      <c r="U266" s="2">
        <f>INDEX('Team forecast'!E$3:E$22,MATCH($B266,'Team forecast'!$B$3:$B$22,0))</f>
        <v>1.87</v>
      </c>
      <c r="V266" s="2">
        <f>INDEX('Team forecast'!J$3:J$22,MATCH($B266,'Team forecast'!$B$3:$B$22,0))</f>
        <v>0.15010000000000001</v>
      </c>
      <c r="W266" s="2">
        <f>INDEX('Team forecast'!K$3:K$22,MATCH($B266,'Team forecast'!$B$3:$B$22,0))</f>
        <v>0.2238</v>
      </c>
      <c r="X266" s="2">
        <f>INDEX('Team forecast'!L$3:L$22,MATCH($B266,'Team forecast'!$B$3:$B$22,0))</f>
        <v>0.62609999999999999</v>
      </c>
      <c r="Y266" s="5">
        <f t="shared" si="281"/>
        <v>7000</v>
      </c>
      <c r="Z266" s="5">
        <f t="shared" si="282"/>
        <v>3752.5000000000005</v>
      </c>
      <c r="AA266" s="5">
        <f t="shared" si="283"/>
        <v>1119</v>
      </c>
      <c r="AB266" s="5">
        <f t="shared" si="284"/>
        <v>-9391.5</v>
      </c>
      <c r="AC266" s="5">
        <f t="shared" si="285"/>
        <v>0</v>
      </c>
      <c r="AD266" s="5">
        <f t="shared" si="290"/>
        <v>822.91666666666674</v>
      </c>
      <c r="AE266" s="5">
        <f t="shared" si="291"/>
        <v>1152.0833333333335</v>
      </c>
      <c r="AF266" s="5">
        <f t="shared" si="286"/>
        <v>7706.18309075657</v>
      </c>
      <c r="AG266" s="5">
        <f t="shared" si="287"/>
        <v>0</v>
      </c>
      <c r="AH266" s="5">
        <f t="shared" si="292"/>
        <v>-4600</v>
      </c>
      <c r="AI266" s="5">
        <f t="shared" si="293"/>
        <v>-2000</v>
      </c>
      <c r="AJ266" s="5">
        <f t="shared" si="294"/>
        <v>7900</v>
      </c>
      <c r="AK266" s="5">
        <f t="shared" si="295"/>
        <v>-14960</v>
      </c>
      <c r="AL266" s="5">
        <f>IFERROR(SUM(Y266:AK266),-5000)*((Cockpit!$C$3)^0)</f>
        <v>-1498.8169092434291</v>
      </c>
      <c r="AM266" s="19">
        <f>INDEX('Team forecast'!$M$3:$AU$22,MATCH($B266,'Team forecast'!$B$3:$B$22,0),MATCH(AM$1,'Team forecast'!$M$2:$AU$2,0))</f>
        <v>0</v>
      </c>
      <c r="AN266" s="19">
        <f>INDEX('Team forecast'!$M$3:$AU$22,MATCH($B266,'Team forecast'!$B$3:$B$22,0),MATCH(AN$1,'Team forecast'!$M$2:$AU$2,0))</f>
        <v>0</v>
      </c>
      <c r="AO266" s="19">
        <f>INDEX('Team forecast'!$M$3:$AU$22,MATCH($B266,'Team forecast'!$B$3:$B$22,0),MATCH(AO$1,'Team forecast'!$M$2:$AU$2,0))</f>
        <v>0</v>
      </c>
      <c r="AP266" s="19">
        <f>INDEX('Team forecast'!$M$3:$AU$22,MATCH($B266,'Team forecast'!$B$3:$B$22,0),MATCH(AP$1,'Team forecast'!$M$2:$AU$2,0))</f>
        <v>0</v>
      </c>
      <c r="AQ266" s="5">
        <f t="shared" si="296"/>
        <v>7000</v>
      </c>
      <c r="AR266" s="5">
        <f>INDEX('Team forecast'!$M$3:$AU$22,MATCH($B266,'Team forecast'!$B$3:$B$22,0),MATCH(AR$1,'Team forecast'!$M$2:$AU$2,0))*IF($Y266&gt;0,25000,0)</f>
        <v>0</v>
      </c>
      <c r="AS266" s="5">
        <f>INDEX('Team forecast'!$M$3:$AU$22,MATCH($B266,'Team forecast'!$B$3:$B$22,0),MATCH(AS$1,'Team forecast'!$M$2:$AU$2,0))*IF($Y266&gt;0,5000,0)</f>
        <v>0</v>
      </c>
      <c r="AT266" s="5">
        <f>INDEX('Team forecast'!$M$3:$AU$22,MATCH($B266,'Team forecast'!$B$3:$B$22,0),MATCH(AT$1,'Team forecast'!$M$2:$AU$2,0))*IF($Y266&gt;0,-15000,0)</f>
        <v>0</v>
      </c>
      <c r="AU266" s="5">
        <f t="shared" si="297"/>
        <v>0</v>
      </c>
      <c r="AV266" s="5">
        <f t="shared" si="298"/>
        <v>0</v>
      </c>
      <c r="AW266" s="5">
        <f t="shared" si="299"/>
        <v>0</v>
      </c>
      <c r="AX266" s="5">
        <f t="shared" si="300"/>
        <v>0</v>
      </c>
      <c r="AY266" s="5">
        <f t="shared" si="301"/>
        <v>0</v>
      </c>
      <c r="AZ266" s="5">
        <f t="shared" si="302"/>
        <v>-4600</v>
      </c>
      <c r="BA266" s="5">
        <f t="shared" si="303"/>
        <v>-2000</v>
      </c>
      <c r="BB266" s="5">
        <f t="shared" si="304"/>
        <v>0</v>
      </c>
      <c r="BC266" s="5">
        <f t="shared" si="305"/>
        <v>0</v>
      </c>
      <c r="BD266" s="5">
        <f>IFERROR(SUM(AR266:BC266),0)*((Cockpit!$C$3)^1)</f>
        <v>-4620</v>
      </c>
      <c r="BE266" s="19">
        <f>INDEX('Team forecast'!$M$3:$AU$22,MATCH($B266,'Team forecast'!$B$3:$B$22,0),MATCH(BE$1,'Team forecast'!$M$2:$AU$2,0))</f>
        <v>0</v>
      </c>
      <c r="BF266" s="19">
        <f>INDEX('Team forecast'!$M$3:$AU$22,MATCH($B266,'Team forecast'!$B$3:$B$22,0),MATCH(BF$1,'Team forecast'!$M$2:$AU$2,0))</f>
        <v>0</v>
      </c>
      <c r="BG266" s="19">
        <f>INDEX('Team forecast'!$M$3:$AU$22,MATCH($B266,'Team forecast'!$B$3:$B$22,0),MATCH(BG$1,'Team forecast'!$M$2:$AU$2,0))</f>
        <v>0</v>
      </c>
      <c r="BH266" s="19">
        <f>INDEX('Team forecast'!$M$3:$AU$22,MATCH($B266,'Team forecast'!$B$3:$B$22,0),MATCH(BH$1,'Team forecast'!$M$2:$AU$2,0))</f>
        <v>0</v>
      </c>
      <c r="BI266" s="5">
        <f t="shared" si="306"/>
        <v>7000</v>
      </c>
      <c r="BJ266" s="5">
        <f>INDEX('Team forecast'!$M$3:$AU$22,MATCH($B266,'Team forecast'!$B$3:$B$22,0),MATCH(BJ$1,'Team forecast'!$M$2:$AU$2,0))*IF($Y266&gt;0,25000,0)</f>
        <v>0</v>
      </c>
      <c r="BK266" s="5">
        <f>INDEX('Team forecast'!$M$3:$AU$22,MATCH($B266,'Team forecast'!$B$3:$B$22,0),MATCH(BK$1,'Team forecast'!$M$2:$AU$2,0))*IF($Y266&gt;0,5000,0)</f>
        <v>0</v>
      </c>
      <c r="BL266" s="5">
        <f>INDEX('Team forecast'!$M$3:$AU$22,MATCH($B266,'Team forecast'!$B$3:$B$22,0),MATCH(BL$1,'Team forecast'!$M$2:$AU$2,0))*IF($Y266&gt;0,-15000,0)</f>
        <v>0</v>
      </c>
      <c r="BM266" s="5">
        <f t="shared" si="307"/>
        <v>0</v>
      </c>
      <c r="BN266" s="5">
        <f t="shared" si="308"/>
        <v>0</v>
      </c>
      <c r="BO266" s="5">
        <f t="shared" si="309"/>
        <v>0</v>
      </c>
      <c r="BP266" s="5">
        <f t="shared" si="310"/>
        <v>0</v>
      </c>
      <c r="BQ266" s="5">
        <f t="shared" si="311"/>
        <v>0</v>
      </c>
      <c r="BR266" s="5">
        <f t="shared" si="312"/>
        <v>-4600</v>
      </c>
      <c r="BS266" s="5">
        <f t="shared" si="313"/>
        <v>-2000</v>
      </c>
      <c r="BT266" s="5">
        <f t="shared" si="314"/>
        <v>0</v>
      </c>
      <c r="BU266" s="5">
        <f t="shared" si="315"/>
        <v>0</v>
      </c>
      <c r="BV266" s="5">
        <f>IFERROR(SUM(BJ266:BU266),0)*((Cockpit!$C$3)^2)</f>
        <v>-3233.9999999999995</v>
      </c>
      <c r="BW266" s="19">
        <f>INDEX('Team forecast'!$M$3:$AU$22,MATCH($B266,'Team forecast'!$B$3:$B$22,0),MATCH(BW$1,'Team forecast'!$M$2:$AU$2,0))</f>
        <v>0</v>
      </c>
      <c r="BX266" s="19">
        <f>INDEX('Team forecast'!$M$3:$AU$22,MATCH($B266,'Team forecast'!$B$3:$B$22,0),MATCH(BX$1,'Team forecast'!$M$2:$AU$2,0))</f>
        <v>0</v>
      </c>
      <c r="BY266" s="19">
        <f>INDEX('Team forecast'!$M$3:$AU$22,MATCH($B266,'Team forecast'!$B$3:$B$22,0),MATCH(BY$1,'Team forecast'!$M$2:$AU$2,0))</f>
        <v>0</v>
      </c>
      <c r="BZ266" s="19">
        <f>INDEX('Team forecast'!$M$3:$AU$22,MATCH($B266,'Team forecast'!$B$3:$B$22,0),MATCH(BZ$1,'Team forecast'!$M$2:$AU$2,0))</f>
        <v>0</v>
      </c>
      <c r="CA266" s="5">
        <f t="shared" si="316"/>
        <v>7000</v>
      </c>
      <c r="CB266" s="5">
        <f>INDEX('Team forecast'!$M$3:$AU$22,MATCH($B266,'Team forecast'!$B$3:$B$22,0),MATCH(CB$1,'Team forecast'!$M$2:$AU$2,0))*IF($Y266&gt;0,25000,0)</f>
        <v>0</v>
      </c>
      <c r="CC266" s="5">
        <f>INDEX('Team forecast'!$M$3:$AU$22,MATCH($B266,'Team forecast'!$B$3:$B$22,0),MATCH(CC$1,'Team forecast'!$M$2:$AU$2,0))*IF($Y266&gt;0,5000,0)</f>
        <v>0</v>
      </c>
      <c r="CD266" s="5">
        <f>INDEX('Team forecast'!$M$3:$AU$22,MATCH($B266,'Team forecast'!$B$3:$B$22,0),MATCH(CD$1,'Team forecast'!$M$2:$AU$2,0))*IF($Y266&gt;0,-15000,0)</f>
        <v>0</v>
      </c>
      <c r="CE266" s="5">
        <f t="shared" si="317"/>
        <v>0</v>
      </c>
      <c r="CF266" s="5">
        <f t="shared" si="318"/>
        <v>0</v>
      </c>
      <c r="CG266" s="5">
        <f t="shared" si="319"/>
        <v>0</v>
      </c>
      <c r="CH266" s="5">
        <f t="shared" si="320"/>
        <v>0</v>
      </c>
      <c r="CI266" s="5">
        <f t="shared" si="321"/>
        <v>0</v>
      </c>
      <c r="CJ266" s="5">
        <f t="shared" si="322"/>
        <v>-4600</v>
      </c>
      <c r="CK266" s="5">
        <f t="shared" si="323"/>
        <v>-2000</v>
      </c>
      <c r="CL266" s="5">
        <f t="shared" si="324"/>
        <v>0</v>
      </c>
      <c r="CM266" s="5">
        <f t="shared" si="325"/>
        <v>0</v>
      </c>
      <c r="CN266" s="5">
        <f>IFERROR(SUM(CB266:CM266),0)*((Cockpit!$C$3)^3)</f>
        <v>-2263.7999999999993</v>
      </c>
      <c r="CO266" s="19">
        <f>INDEX('Team forecast'!$M$3:$AU$22,MATCH($B266,'Team forecast'!$B$3:$B$22,0),MATCH(CO$1,'Team forecast'!$M$2:$AU$2,0))</f>
        <v>0</v>
      </c>
      <c r="CP266" s="19">
        <f>INDEX('Team forecast'!$M$3:$AU$22,MATCH($B266,'Team forecast'!$B$3:$B$22,0),MATCH(CP$1,'Team forecast'!$M$2:$AU$2,0))</f>
        <v>0</v>
      </c>
      <c r="CQ266" s="19">
        <f>INDEX('Team forecast'!$M$3:$AU$22,MATCH($B266,'Team forecast'!$B$3:$B$22,0),MATCH(CQ$1,'Team forecast'!$M$2:$AU$2,0))</f>
        <v>0</v>
      </c>
      <c r="CR266" s="19">
        <f>INDEX('Team forecast'!$M$3:$AU$22,MATCH($B266,'Team forecast'!$B$3:$B$22,0),MATCH(CR$1,'Team forecast'!$M$2:$AU$2,0))</f>
        <v>0</v>
      </c>
      <c r="CS266" s="5">
        <f t="shared" si="326"/>
        <v>7000</v>
      </c>
      <c r="CT266" s="5">
        <f>INDEX('Team forecast'!$M$3:$AU$22,MATCH($B266,'Team forecast'!$B$3:$B$22,0),MATCH(CT$1,'Team forecast'!$M$2:$AU$2,0))*IF($Y266&gt;0,25000,0)</f>
        <v>0</v>
      </c>
      <c r="CU266" s="5">
        <f>INDEX('Team forecast'!$M$3:$AU$22,MATCH($B266,'Team forecast'!$B$3:$B$22,0),MATCH(CU$1,'Team forecast'!$M$2:$AU$2,0))*IF($Y266&gt;0,5000,0)</f>
        <v>0</v>
      </c>
      <c r="CV266" s="5">
        <f>INDEX('Team forecast'!$M$3:$AU$22,MATCH($B266,'Team forecast'!$B$3:$B$22,0),MATCH(CV$1,'Team forecast'!$M$2:$AU$2,0))*IF($Y266&gt;0,-15000,0)</f>
        <v>0</v>
      </c>
      <c r="CW266" s="5">
        <f t="shared" si="327"/>
        <v>0</v>
      </c>
      <c r="CX266" s="5">
        <f t="shared" si="328"/>
        <v>0</v>
      </c>
      <c r="CY266" s="5">
        <f t="shared" si="329"/>
        <v>0</v>
      </c>
      <c r="CZ266" s="5">
        <f t="shared" si="330"/>
        <v>0</v>
      </c>
      <c r="DA266" s="5">
        <f t="shared" si="331"/>
        <v>0</v>
      </c>
      <c r="DB266" s="5">
        <f t="shared" si="332"/>
        <v>-4600</v>
      </c>
      <c r="DC266" s="5">
        <f t="shared" si="333"/>
        <v>-2000</v>
      </c>
      <c r="DD266" s="5">
        <f t="shared" si="334"/>
        <v>0</v>
      </c>
      <c r="DE266" s="5">
        <f t="shared" si="335"/>
        <v>0</v>
      </c>
      <c r="DF266" s="5">
        <f>IFERROR(SUM(CT266:DE266),0)*((Cockpit!$C$3)^4)</f>
        <v>-1584.6599999999994</v>
      </c>
      <c r="DG266" s="19">
        <f>INDEX('Team forecast'!$M$3:$AU$22,MATCH($B266,'Team forecast'!$B$3:$B$22,0),MATCH(DG$1,'Team forecast'!$M$2:$AU$2,0))</f>
        <v>0</v>
      </c>
      <c r="DH266" s="19">
        <f>INDEX('Team forecast'!$M$3:$AU$22,MATCH($B266,'Team forecast'!$B$3:$B$22,0),MATCH(DH$1,'Team forecast'!$M$2:$AU$2,0))</f>
        <v>0</v>
      </c>
      <c r="DI266" s="19">
        <f>INDEX('Team forecast'!$M$3:$AU$22,MATCH($B266,'Team forecast'!$B$3:$B$22,0),MATCH(DI$1,'Team forecast'!$M$2:$AU$2,0))</f>
        <v>0</v>
      </c>
      <c r="DJ266" s="19">
        <f>INDEX('Team forecast'!$M$3:$AU$22,MATCH($B266,'Team forecast'!$B$3:$B$22,0),MATCH(DJ$1,'Team forecast'!$M$2:$AU$2,0))</f>
        <v>0</v>
      </c>
      <c r="DK266" s="5">
        <f t="shared" si="336"/>
        <v>7000</v>
      </c>
      <c r="DL266" s="5">
        <f>INDEX('Team forecast'!$M$3:$AU$22,MATCH($B266,'Team forecast'!$B$3:$B$22,0),MATCH(DL$1,'Team forecast'!$M$2:$AU$2,0))*IF($Y266&gt;0,25000,0)</f>
        <v>0</v>
      </c>
      <c r="DM266" s="5">
        <f>INDEX('Team forecast'!$M$3:$AU$22,MATCH($B266,'Team forecast'!$B$3:$B$22,0),MATCH(DM$1,'Team forecast'!$M$2:$AU$2,0))*IF($Y266&gt;0,5000,0)</f>
        <v>0</v>
      </c>
      <c r="DN266" s="5">
        <f>INDEX('Team forecast'!$M$3:$AU$22,MATCH($B266,'Team forecast'!$B$3:$B$22,0),MATCH(DN$1,'Team forecast'!$M$2:$AU$2,0))*IF($Y266&gt;0,-15000,0)</f>
        <v>0</v>
      </c>
      <c r="DO266" s="5">
        <f t="shared" si="337"/>
        <v>0</v>
      </c>
      <c r="DP266" s="5">
        <f t="shared" si="338"/>
        <v>0</v>
      </c>
      <c r="DQ266" s="5">
        <f t="shared" si="339"/>
        <v>0</v>
      </c>
      <c r="DR266" s="5">
        <f t="shared" si="340"/>
        <v>0</v>
      </c>
      <c r="DS266" s="5">
        <f t="shared" si="341"/>
        <v>0</v>
      </c>
      <c r="DT266" s="5">
        <f t="shared" si="342"/>
        <v>-4600</v>
      </c>
      <c r="DU266" s="5">
        <f t="shared" si="343"/>
        <v>-2000</v>
      </c>
      <c r="DV266" s="5">
        <f t="shared" si="344"/>
        <v>0</v>
      </c>
      <c r="DW266" s="5">
        <f t="shared" si="345"/>
        <v>0</v>
      </c>
      <c r="DX266" s="5">
        <f>IFERROR(SUM(DL266:DW266),0)*((Cockpit!$C$3)^5)</f>
        <v>-1109.2619999999997</v>
      </c>
      <c r="DY266" s="5">
        <f t="shared" si="346"/>
        <v>-14310.538909243427</v>
      </c>
      <c r="DZ266" s="5" t="str">
        <f>IF(ISERROR(MATCH(A266,'Current squad'!B:B,0)),"No","Yes")</f>
        <v>No</v>
      </c>
      <c r="EA266" s="5" cm="1">
        <f t="array" ref="EA266">IFERROR(_xlfn.IFS(DZ266="Yes",0,DZ266="No",H266*1%),999999)</f>
        <v>40780</v>
      </c>
      <c r="EB266" s="5">
        <f t="shared" si="288"/>
        <v>4118780</v>
      </c>
      <c r="EC266" s="5">
        <f t="shared" si="347"/>
        <v>-55090.538909243427</v>
      </c>
      <c r="ED266" s="1">
        <f t="shared" si="289"/>
        <v>-1.3509205225415259E-2</v>
      </c>
      <c r="EE266" s="5">
        <f>RANK(EC266,$EC$2:$EC$572)+COUNTIF($EC$2:EC266,EC266)-1</f>
        <v>515</v>
      </c>
      <c r="EF266" s="4">
        <f>RANK(ED266,$ED$2:$ED$572)+COUNTIF($ED$2:ED266,ED266)-1</f>
        <v>564</v>
      </c>
    </row>
    <row r="267" spans="1:136" x14ac:dyDescent="0.3">
      <c r="A267" t="str">
        <f>IF(Holdet.dk!A267&lt;&gt;"",Holdet.dk!A267,"")</f>
        <v>Adam Lallana</v>
      </c>
      <c r="B267" t="str">
        <f>INDEX(Holdet.dk!B:B,MATCH($A267,Holdet.dk!$A:$A,0))</f>
        <v>Brighton and Hove</v>
      </c>
      <c r="C267" t="str">
        <f>INDEX(Holdet.dk!C:C,MATCH($A267,Holdet.dk!$A:$A,0))</f>
        <v>Midfield</v>
      </c>
      <c r="D267" t="str">
        <f>INDEX(Holdet.dk!D:D,MATCH($A267,Holdet.dk!$A:$A,0))</f>
        <v>3.856.000</v>
      </c>
      <c r="E267" s="1">
        <f>IFERROR(_xlfn.NUMBERVALUE(INDEX(Holdet.dk!$E:$E,MATCH($A267,Holdet.dk!$A:$A,0)),","),0)</f>
        <v>3.0000000000000001E-3</v>
      </c>
      <c r="F267" t="str">
        <f>IF(INDEX(Lookup!H:H,MATCH('Master data'!A267,Lookup!G:G,0))=0,A267,INDEX(Lookup!H:H,MATCH('Master data'!A267,Lookup!G:G,0)))</f>
        <v>Adam Lallana</v>
      </c>
      <c r="G267" t="str">
        <f>IFERROR(INDEX(Lookup!B:B,MATCH(INDEX(Rotowire!C:C,MATCH(F267,Rotowire!A:A,0)),Lookup!D:D,0)),"")</f>
        <v>Arsenal</v>
      </c>
      <c r="H267" s="5">
        <f t="shared" si="280"/>
        <v>3856000</v>
      </c>
      <c r="I267" s="19">
        <f>IFERROR(INDEX('Team forecast'!$G$3:$I$22,MATCH($B267,'Team forecast'!$B$3:$B$22,0),MATCH(I$1,'Team forecast'!$G$2:$I$2,0)),0)</f>
        <v>0.99082568807339433</v>
      </c>
      <c r="J267" s="19">
        <f>IFERROR(INDEX('Team forecast'!$G$3:$I$22,MATCH($B267,'Team forecast'!$B$3:$B$22,0),MATCH(J$1,'Team forecast'!$G$2:$I$2,0)),0)</f>
        <v>0.68783068783068768</v>
      </c>
      <c r="K267" s="19">
        <f>IFERROR(INDEX('Team forecast'!$G$3:$I$22,MATCH($B267,'Team forecast'!$B$3:$B$22,0),MATCH(K$1,'Team forecast'!$G$2:$I$2,0)),0)</f>
        <v>2.0963984079539428</v>
      </c>
      <c r="L267">
        <f>SUMIFS(Rotowire!E:E,Rotowire!$A:$A,'Master data'!$F267)</f>
        <v>95</v>
      </c>
      <c r="M267" s="2">
        <f>SUMIFS(Rotowire!F:F,Rotowire!$A:$A,'Master data'!$F267)*I267</f>
        <v>5.9449541284403655E-2</v>
      </c>
      <c r="N267" s="2">
        <f>SUMIFS(Rotowire!G:G,Rotowire!$A:$A,'Master data'!$F267)*I267</f>
        <v>7.9266055045871545E-2</v>
      </c>
      <c r="O267" s="2">
        <f>SUMIFS(Rotowire!I:I,Rotowire!$A:$A,'Master data'!$F267)*I267</f>
        <v>0.30715596330275224</v>
      </c>
      <c r="P267" s="2">
        <f>SUMIFS(Rotowire!W:W,Rotowire!$A:$A,'Master data'!$F267)*K267</f>
        <v>0.27253179303401259</v>
      </c>
      <c r="Q267" s="2">
        <f>SUMIFS(Rotowire!Y:Y,Rotowire!$A:$A,'Master data'!$F267)*J267</f>
        <v>0</v>
      </c>
      <c r="R267" s="2">
        <f>SUMIFS(Rotowire!AB:AB,Rotowire!$A:$A,'Master data'!$F267)</f>
        <v>0.15</v>
      </c>
      <c r="S267" s="2">
        <f>SUMIFS(Rotowire!AC:AC,Rotowire!$A:$A,'Master data'!$F267)</f>
        <v>0.01</v>
      </c>
      <c r="T267" s="2">
        <f>INDEX('Team forecast'!D$3:D$22,MATCH($B267,'Team forecast'!$B$3:$B$22,0))</f>
        <v>1.08</v>
      </c>
      <c r="U267" s="2">
        <f>INDEX('Team forecast'!E$3:E$22,MATCH($B267,'Team forecast'!$B$3:$B$22,0))</f>
        <v>1.3</v>
      </c>
      <c r="V267" s="2">
        <f>INDEX('Team forecast'!J$3:J$22,MATCH($B267,'Team forecast'!$B$3:$B$22,0))</f>
        <v>0.30690000000000001</v>
      </c>
      <c r="W267" s="2">
        <f>INDEX('Team forecast'!K$3:K$22,MATCH($B267,'Team forecast'!$B$3:$B$22,0))</f>
        <v>0.28310000000000002</v>
      </c>
      <c r="X267" s="2">
        <f>INDEX('Team forecast'!L$3:L$22,MATCH($B267,'Team forecast'!$B$3:$B$22,0))</f>
        <v>0.41</v>
      </c>
      <c r="Y267" s="5">
        <f t="shared" si="281"/>
        <v>7000</v>
      </c>
      <c r="Z267" s="5">
        <f t="shared" si="282"/>
        <v>7672.5</v>
      </c>
      <c r="AA267" s="5">
        <f t="shared" si="283"/>
        <v>1415.5</v>
      </c>
      <c r="AB267" s="5">
        <f t="shared" si="284"/>
        <v>-6150</v>
      </c>
      <c r="AC267" s="5">
        <f t="shared" si="285"/>
        <v>7431.1926605504568</v>
      </c>
      <c r="AD267" s="5">
        <f t="shared" si="290"/>
        <v>3963.3027522935772</v>
      </c>
      <c r="AE267" s="5">
        <f t="shared" si="291"/>
        <v>3071.5596330275225</v>
      </c>
      <c r="AF267" s="5">
        <f t="shared" si="286"/>
        <v>0</v>
      </c>
      <c r="AG267" s="5">
        <f t="shared" si="287"/>
        <v>0</v>
      </c>
      <c r="AH267" s="5">
        <f t="shared" si="292"/>
        <v>-3000</v>
      </c>
      <c r="AI267" s="5">
        <f t="shared" si="293"/>
        <v>-500</v>
      </c>
      <c r="AJ267" s="5">
        <f t="shared" si="294"/>
        <v>10800</v>
      </c>
      <c r="AK267" s="5">
        <f t="shared" si="295"/>
        <v>-10400</v>
      </c>
      <c r="AL267" s="5">
        <f>IFERROR(SUM(Y267:AK267),-5000)*((Cockpit!$C$3)^0)</f>
        <v>21304.055045871555</v>
      </c>
      <c r="AM267" s="19">
        <f>INDEX('Team forecast'!$M$3:$AU$22,MATCH($B267,'Team forecast'!$B$3:$B$22,0),MATCH(AM$1,'Team forecast'!$M$2:$AU$2,0))</f>
        <v>0</v>
      </c>
      <c r="AN267" s="19">
        <f>INDEX('Team forecast'!$M$3:$AU$22,MATCH($B267,'Team forecast'!$B$3:$B$22,0),MATCH(AN$1,'Team forecast'!$M$2:$AU$2,0))</f>
        <v>0</v>
      </c>
      <c r="AO267" s="19">
        <f>INDEX('Team forecast'!$M$3:$AU$22,MATCH($B267,'Team forecast'!$B$3:$B$22,0),MATCH(AO$1,'Team forecast'!$M$2:$AU$2,0))</f>
        <v>0</v>
      </c>
      <c r="AP267" s="19">
        <f>INDEX('Team forecast'!$M$3:$AU$22,MATCH($B267,'Team forecast'!$B$3:$B$22,0),MATCH(AP$1,'Team forecast'!$M$2:$AU$2,0))</f>
        <v>0</v>
      </c>
      <c r="AQ267" s="5">
        <f t="shared" si="296"/>
        <v>7000</v>
      </c>
      <c r="AR267" s="5">
        <f>INDEX('Team forecast'!$M$3:$AU$22,MATCH($B267,'Team forecast'!$B$3:$B$22,0),MATCH(AR$1,'Team forecast'!$M$2:$AU$2,0))*IF($Y267&gt;0,25000,0)</f>
        <v>0</v>
      </c>
      <c r="AS267" s="5">
        <f>INDEX('Team forecast'!$M$3:$AU$22,MATCH($B267,'Team forecast'!$B$3:$B$22,0),MATCH(AS$1,'Team forecast'!$M$2:$AU$2,0))*IF($Y267&gt;0,5000,0)</f>
        <v>0</v>
      </c>
      <c r="AT267" s="5">
        <f>INDEX('Team forecast'!$M$3:$AU$22,MATCH($B267,'Team forecast'!$B$3:$B$22,0),MATCH(AT$1,'Team forecast'!$M$2:$AU$2,0))*IF($Y267&gt;0,-15000,0)</f>
        <v>0</v>
      </c>
      <c r="AU267" s="5">
        <f t="shared" si="297"/>
        <v>0</v>
      </c>
      <c r="AV267" s="5">
        <f t="shared" si="298"/>
        <v>0</v>
      </c>
      <c r="AW267" s="5">
        <f t="shared" si="299"/>
        <v>0</v>
      </c>
      <c r="AX267" s="5">
        <f t="shared" si="300"/>
        <v>0</v>
      </c>
      <c r="AY267" s="5">
        <f t="shared" si="301"/>
        <v>0</v>
      </c>
      <c r="AZ267" s="5">
        <f t="shared" si="302"/>
        <v>-3000</v>
      </c>
      <c r="BA267" s="5">
        <f t="shared" si="303"/>
        <v>-500</v>
      </c>
      <c r="BB267" s="5">
        <f t="shared" si="304"/>
        <v>0</v>
      </c>
      <c r="BC267" s="5">
        <f t="shared" si="305"/>
        <v>0</v>
      </c>
      <c r="BD267" s="5">
        <f>IFERROR(SUM(AR267:BC267),0)*((Cockpit!$C$3)^1)</f>
        <v>-2450</v>
      </c>
      <c r="BE267" s="19">
        <f>INDEX('Team forecast'!$M$3:$AU$22,MATCH($B267,'Team forecast'!$B$3:$B$22,0),MATCH(BE$1,'Team forecast'!$M$2:$AU$2,0))</f>
        <v>0</v>
      </c>
      <c r="BF267" s="19">
        <f>INDEX('Team forecast'!$M$3:$AU$22,MATCH($B267,'Team forecast'!$B$3:$B$22,0),MATCH(BF$1,'Team forecast'!$M$2:$AU$2,0))</f>
        <v>0</v>
      </c>
      <c r="BG267" s="19">
        <f>INDEX('Team forecast'!$M$3:$AU$22,MATCH($B267,'Team forecast'!$B$3:$B$22,0),MATCH(BG$1,'Team forecast'!$M$2:$AU$2,0))</f>
        <v>0</v>
      </c>
      <c r="BH267" s="19">
        <f>INDEX('Team forecast'!$M$3:$AU$22,MATCH($B267,'Team forecast'!$B$3:$B$22,0),MATCH(BH$1,'Team forecast'!$M$2:$AU$2,0))</f>
        <v>0</v>
      </c>
      <c r="BI267" s="5">
        <f t="shared" si="306"/>
        <v>7000</v>
      </c>
      <c r="BJ267" s="5">
        <f>INDEX('Team forecast'!$M$3:$AU$22,MATCH($B267,'Team forecast'!$B$3:$B$22,0),MATCH(BJ$1,'Team forecast'!$M$2:$AU$2,0))*IF($Y267&gt;0,25000,0)</f>
        <v>0</v>
      </c>
      <c r="BK267" s="5">
        <f>INDEX('Team forecast'!$M$3:$AU$22,MATCH($B267,'Team forecast'!$B$3:$B$22,0),MATCH(BK$1,'Team forecast'!$M$2:$AU$2,0))*IF($Y267&gt;0,5000,0)</f>
        <v>0</v>
      </c>
      <c r="BL267" s="5">
        <f>INDEX('Team forecast'!$M$3:$AU$22,MATCH($B267,'Team forecast'!$B$3:$B$22,0),MATCH(BL$1,'Team forecast'!$M$2:$AU$2,0))*IF($Y267&gt;0,-15000,0)</f>
        <v>0</v>
      </c>
      <c r="BM267" s="5">
        <f t="shared" si="307"/>
        <v>0</v>
      </c>
      <c r="BN267" s="5">
        <f t="shared" si="308"/>
        <v>0</v>
      </c>
      <c r="BO267" s="5">
        <f t="shared" si="309"/>
        <v>0</v>
      </c>
      <c r="BP267" s="5">
        <f t="shared" si="310"/>
        <v>0</v>
      </c>
      <c r="BQ267" s="5">
        <f t="shared" si="311"/>
        <v>0</v>
      </c>
      <c r="BR267" s="5">
        <f t="shared" si="312"/>
        <v>-3000</v>
      </c>
      <c r="BS267" s="5">
        <f t="shared" si="313"/>
        <v>-500</v>
      </c>
      <c r="BT267" s="5">
        <f t="shared" si="314"/>
        <v>0</v>
      </c>
      <c r="BU267" s="5">
        <f t="shared" si="315"/>
        <v>0</v>
      </c>
      <c r="BV267" s="5">
        <f>IFERROR(SUM(BJ267:BU267),0)*((Cockpit!$C$3)^2)</f>
        <v>-1714.9999999999998</v>
      </c>
      <c r="BW267" s="19">
        <f>INDEX('Team forecast'!$M$3:$AU$22,MATCH($B267,'Team forecast'!$B$3:$B$22,0),MATCH(BW$1,'Team forecast'!$M$2:$AU$2,0))</f>
        <v>0</v>
      </c>
      <c r="BX267" s="19">
        <f>INDEX('Team forecast'!$M$3:$AU$22,MATCH($B267,'Team forecast'!$B$3:$B$22,0),MATCH(BX$1,'Team forecast'!$M$2:$AU$2,0))</f>
        <v>0</v>
      </c>
      <c r="BY267" s="19">
        <f>INDEX('Team forecast'!$M$3:$AU$22,MATCH($B267,'Team forecast'!$B$3:$B$22,0),MATCH(BY$1,'Team forecast'!$M$2:$AU$2,0))</f>
        <v>0</v>
      </c>
      <c r="BZ267" s="19">
        <f>INDEX('Team forecast'!$M$3:$AU$22,MATCH($B267,'Team forecast'!$B$3:$B$22,0),MATCH(BZ$1,'Team forecast'!$M$2:$AU$2,0))</f>
        <v>0</v>
      </c>
      <c r="CA267" s="5">
        <f t="shared" si="316"/>
        <v>7000</v>
      </c>
      <c r="CB267" s="5">
        <f>INDEX('Team forecast'!$M$3:$AU$22,MATCH($B267,'Team forecast'!$B$3:$B$22,0),MATCH(CB$1,'Team forecast'!$M$2:$AU$2,0))*IF($Y267&gt;0,25000,0)</f>
        <v>0</v>
      </c>
      <c r="CC267" s="5">
        <f>INDEX('Team forecast'!$M$3:$AU$22,MATCH($B267,'Team forecast'!$B$3:$B$22,0),MATCH(CC$1,'Team forecast'!$M$2:$AU$2,0))*IF($Y267&gt;0,5000,0)</f>
        <v>0</v>
      </c>
      <c r="CD267" s="5">
        <f>INDEX('Team forecast'!$M$3:$AU$22,MATCH($B267,'Team forecast'!$B$3:$B$22,0),MATCH(CD$1,'Team forecast'!$M$2:$AU$2,0))*IF($Y267&gt;0,-15000,0)</f>
        <v>0</v>
      </c>
      <c r="CE267" s="5">
        <f t="shared" si="317"/>
        <v>0</v>
      </c>
      <c r="CF267" s="5">
        <f t="shared" si="318"/>
        <v>0</v>
      </c>
      <c r="CG267" s="5">
        <f t="shared" si="319"/>
        <v>0</v>
      </c>
      <c r="CH267" s="5">
        <f t="shared" si="320"/>
        <v>0</v>
      </c>
      <c r="CI267" s="5">
        <f t="shared" si="321"/>
        <v>0</v>
      </c>
      <c r="CJ267" s="5">
        <f t="shared" si="322"/>
        <v>-3000</v>
      </c>
      <c r="CK267" s="5">
        <f t="shared" si="323"/>
        <v>-500</v>
      </c>
      <c r="CL267" s="5">
        <f t="shared" si="324"/>
        <v>0</v>
      </c>
      <c r="CM267" s="5">
        <f t="shared" si="325"/>
        <v>0</v>
      </c>
      <c r="CN267" s="5">
        <f>IFERROR(SUM(CB267:CM267),0)*((Cockpit!$C$3)^3)</f>
        <v>-1200.4999999999998</v>
      </c>
      <c r="CO267" s="19">
        <f>INDEX('Team forecast'!$M$3:$AU$22,MATCH($B267,'Team forecast'!$B$3:$B$22,0),MATCH(CO$1,'Team forecast'!$M$2:$AU$2,0))</f>
        <v>0</v>
      </c>
      <c r="CP267" s="19">
        <f>INDEX('Team forecast'!$M$3:$AU$22,MATCH($B267,'Team forecast'!$B$3:$B$22,0),MATCH(CP$1,'Team forecast'!$M$2:$AU$2,0))</f>
        <v>0</v>
      </c>
      <c r="CQ267" s="19">
        <f>INDEX('Team forecast'!$M$3:$AU$22,MATCH($B267,'Team forecast'!$B$3:$B$22,0),MATCH(CQ$1,'Team forecast'!$M$2:$AU$2,0))</f>
        <v>0</v>
      </c>
      <c r="CR267" s="19">
        <f>INDEX('Team forecast'!$M$3:$AU$22,MATCH($B267,'Team forecast'!$B$3:$B$22,0),MATCH(CR$1,'Team forecast'!$M$2:$AU$2,0))</f>
        <v>0</v>
      </c>
      <c r="CS267" s="5">
        <f t="shared" si="326"/>
        <v>7000</v>
      </c>
      <c r="CT267" s="5">
        <f>INDEX('Team forecast'!$M$3:$AU$22,MATCH($B267,'Team forecast'!$B$3:$B$22,0),MATCH(CT$1,'Team forecast'!$M$2:$AU$2,0))*IF($Y267&gt;0,25000,0)</f>
        <v>0</v>
      </c>
      <c r="CU267" s="5">
        <f>INDEX('Team forecast'!$M$3:$AU$22,MATCH($B267,'Team forecast'!$B$3:$B$22,0),MATCH(CU$1,'Team forecast'!$M$2:$AU$2,0))*IF($Y267&gt;0,5000,0)</f>
        <v>0</v>
      </c>
      <c r="CV267" s="5">
        <f>INDEX('Team forecast'!$M$3:$AU$22,MATCH($B267,'Team forecast'!$B$3:$B$22,0),MATCH(CV$1,'Team forecast'!$M$2:$AU$2,0))*IF($Y267&gt;0,-15000,0)</f>
        <v>0</v>
      </c>
      <c r="CW267" s="5">
        <f t="shared" si="327"/>
        <v>0</v>
      </c>
      <c r="CX267" s="5">
        <f t="shared" si="328"/>
        <v>0</v>
      </c>
      <c r="CY267" s="5">
        <f t="shared" si="329"/>
        <v>0</v>
      </c>
      <c r="CZ267" s="5">
        <f t="shared" si="330"/>
        <v>0</v>
      </c>
      <c r="DA267" s="5">
        <f t="shared" si="331"/>
        <v>0</v>
      </c>
      <c r="DB267" s="5">
        <f t="shared" si="332"/>
        <v>-3000</v>
      </c>
      <c r="DC267" s="5">
        <f t="shared" si="333"/>
        <v>-500</v>
      </c>
      <c r="DD267" s="5">
        <f t="shared" si="334"/>
        <v>0</v>
      </c>
      <c r="DE267" s="5">
        <f t="shared" si="335"/>
        <v>0</v>
      </c>
      <c r="DF267" s="5">
        <f>IFERROR(SUM(CT267:DE267),0)*((Cockpit!$C$3)^4)</f>
        <v>-840.34999999999968</v>
      </c>
      <c r="DG267" s="19">
        <f>INDEX('Team forecast'!$M$3:$AU$22,MATCH($B267,'Team forecast'!$B$3:$B$22,0),MATCH(DG$1,'Team forecast'!$M$2:$AU$2,0))</f>
        <v>0</v>
      </c>
      <c r="DH267" s="19">
        <f>INDEX('Team forecast'!$M$3:$AU$22,MATCH($B267,'Team forecast'!$B$3:$B$22,0),MATCH(DH$1,'Team forecast'!$M$2:$AU$2,0))</f>
        <v>0</v>
      </c>
      <c r="DI267" s="19">
        <f>INDEX('Team forecast'!$M$3:$AU$22,MATCH($B267,'Team forecast'!$B$3:$B$22,0),MATCH(DI$1,'Team forecast'!$M$2:$AU$2,0))</f>
        <v>0</v>
      </c>
      <c r="DJ267" s="19">
        <f>INDEX('Team forecast'!$M$3:$AU$22,MATCH($B267,'Team forecast'!$B$3:$B$22,0),MATCH(DJ$1,'Team forecast'!$M$2:$AU$2,0))</f>
        <v>0</v>
      </c>
      <c r="DK267" s="5">
        <f t="shared" si="336"/>
        <v>7000</v>
      </c>
      <c r="DL267" s="5">
        <f>INDEX('Team forecast'!$M$3:$AU$22,MATCH($B267,'Team forecast'!$B$3:$B$22,0),MATCH(DL$1,'Team forecast'!$M$2:$AU$2,0))*IF($Y267&gt;0,25000,0)</f>
        <v>0</v>
      </c>
      <c r="DM267" s="5">
        <f>INDEX('Team forecast'!$M$3:$AU$22,MATCH($B267,'Team forecast'!$B$3:$B$22,0),MATCH(DM$1,'Team forecast'!$M$2:$AU$2,0))*IF($Y267&gt;0,5000,0)</f>
        <v>0</v>
      </c>
      <c r="DN267" s="5">
        <f>INDEX('Team forecast'!$M$3:$AU$22,MATCH($B267,'Team forecast'!$B$3:$B$22,0),MATCH(DN$1,'Team forecast'!$M$2:$AU$2,0))*IF($Y267&gt;0,-15000,0)</f>
        <v>0</v>
      </c>
      <c r="DO267" s="5">
        <f t="shared" si="337"/>
        <v>0</v>
      </c>
      <c r="DP267" s="5">
        <f t="shared" si="338"/>
        <v>0</v>
      </c>
      <c r="DQ267" s="5">
        <f t="shared" si="339"/>
        <v>0</v>
      </c>
      <c r="DR267" s="5">
        <f t="shared" si="340"/>
        <v>0</v>
      </c>
      <c r="DS267" s="5">
        <f t="shared" si="341"/>
        <v>0</v>
      </c>
      <c r="DT267" s="5">
        <f t="shared" si="342"/>
        <v>-3000</v>
      </c>
      <c r="DU267" s="5">
        <f t="shared" si="343"/>
        <v>-500</v>
      </c>
      <c r="DV267" s="5">
        <f t="shared" si="344"/>
        <v>0</v>
      </c>
      <c r="DW267" s="5">
        <f t="shared" si="345"/>
        <v>0</v>
      </c>
      <c r="DX267" s="5">
        <f>IFERROR(SUM(DL267:DW267),0)*((Cockpit!$C$3)^5)</f>
        <v>-588.24499999999978</v>
      </c>
      <c r="DY267" s="5">
        <f t="shared" si="346"/>
        <v>14509.960045871556</v>
      </c>
      <c r="DZ267" s="5" t="str">
        <f>IF(ISERROR(MATCH(A267,'Current squad'!B:B,0)),"No","Yes")</f>
        <v>No</v>
      </c>
      <c r="EA267" s="5" cm="1">
        <f t="array" ref="EA267">IFERROR(_xlfn.IFS(DZ267="Yes",0,DZ267="No",H267*1%),999999)</f>
        <v>38560</v>
      </c>
      <c r="EB267" s="5">
        <f t="shared" si="288"/>
        <v>3894560</v>
      </c>
      <c r="EC267" s="5">
        <f t="shared" si="347"/>
        <v>-24050.039954128442</v>
      </c>
      <c r="ED267" s="1">
        <f t="shared" si="289"/>
        <v>-6.2370435565685797E-3</v>
      </c>
      <c r="EE267" s="5">
        <f>RANK(EC267,$EC$2:$EC$572)+COUNTIF($EC$2:EC267,EC267)-1</f>
        <v>217</v>
      </c>
      <c r="EF267" s="4">
        <f>RANK(ED267,$ED$2:$ED$572)+COUNTIF($ED$2:ED267,ED267)-1</f>
        <v>165</v>
      </c>
    </row>
    <row r="268" spans="1:136" x14ac:dyDescent="0.3">
      <c r="A268" t="str">
        <f>IF(Holdet.dk!A268&lt;&gt;"",Holdet.dk!A268,"")</f>
        <v>Kyle Edwards</v>
      </c>
      <c r="B268" t="str">
        <f>INDEX(Holdet.dk!B:B,MATCH($A268,Holdet.dk!$A:$A,0))</f>
        <v>West Bromwich</v>
      </c>
      <c r="C268" t="str">
        <f>INDEX(Holdet.dk!C:C,MATCH($A268,Holdet.dk!$A:$A,0))</f>
        <v>Striker</v>
      </c>
      <c r="D268" t="str">
        <f>INDEX(Holdet.dk!D:D,MATCH($A268,Holdet.dk!$A:$A,0))</f>
        <v>2.400.000</v>
      </c>
      <c r="E268" s="1">
        <f>IFERROR(_xlfn.NUMBERVALUE(INDEX(Holdet.dk!$E:$E,MATCH($A268,Holdet.dk!$A:$A,0)),","),0)</f>
        <v>0</v>
      </c>
      <c r="F268" t="str">
        <f>IF(INDEX(Lookup!H:H,MATCH('Master data'!A268,Lookup!G:G,0))=0,A268,INDEX(Lookup!H:H,MATCH('Master data'!A268,Lookup!G:G,0)))</f>
        <v>Kyle Edwards</v>
      </c>
      <c r="G268" t="str">
        <f>IFERROR(INDEX(Lookup!B:B,MATCH(INDEX(Rotowire!C:C,MATCH(F268,Rotowire!A:A,0)),Lookup!D:D,0)),"")</f>
        <v/>
      </c>
      <c r="H268" s="5">
        <f t="shared" si="280"/>
        <v>2400000</v>
      </c>
      <c r="I268" s="19">
        <f>IFERROR(INDEX('Team forecast'!$G$3:$I$22,MATCH($B268,'Team forecast'!$B$3:$B$22,0),MATCH(I$1,'Team forecast'!$G$2:$I$2,0)),0)</f>
        <v>1.1504424778761062</v>
      </c>
      <c r="J268" s="19">
        <f>IFERROR(INDEX('Team forecast'!$G$3:$I$22,MATCH($B268,'Team forecast'!$B$3:$B$22,0),MATCH(J$1,'Team forecast'!$G$2:$I$2,0)),0)</f>
        <v>0.79646017699115057</v>
      </c>
      <c r="K268" s="19">
        <f>IFERROR(INDEX('Team forecast'!$G$3:$I$22,MATCH($B268,'Team forecast'!$B$3:$B$22,0),MATCH(K$1,'Team forecast'!$G$2:$I$2,0)),0)</f>
        <v>2.0662361027698317</v>
      </c>
      <c r="L268">
        <f>SUMIFS(Rotowire!E:E,Rotowire!$A:$A,'Master data'!$F268)</f>
        <v>0</v>
      </c>
      <c r="M268" s="2">
        <f>SUMIFS(Rotowire!F:F,Rotowire!$A:$A,'Master data'!$F268)*I268</f>
        <v>0</v>
      </c>
      <c r="N268" s="2">
        <f>SUMIFS(Rotowire!G:G,Rotowire!$A:$A,'Master data'!$F268)*I268</f>
        <v>0</v>
      </c>
      <c r="O268" s="2">
        <f>SUMIFS(Rotowire!I:I,Rotowire!$A:$A,'Master data'!$F268)*I268</f>
        <v>0</v>
      </c>
      <c r="P268" s="2">
        <f>SUMIFS(Rotowire!W:W,Rotowire!$A:$A,'Master data'!$F268)*K268</f>
        <v>0</v>
      </c>
      <c r="Q268" s="2">
        <f>SUMIFS(Rotowire!Y:Y,Rotowire!$A:$A,'Master data'!$F268)*J268</f>
        <v>0</v>
      </c>
      <c r="R268" s="2">
        <f>SUMIFS(Rotowire!AB:AB,Rotowire!$A:$A,'Master data'!$F268)</f>
        <v>0</v>
      </c>
      <c r="S268" s="2">
        <f>SUMIFS(Rotowire!AC:AC,Rotowire!$A:$A,'Master data'!$F268)</f>
        <v>0</v>
      </c>
      <c r="T268" s="2">
        <f>INDEX('Team forecast'!D$3:D$22,MATCH($B268,'Team forecast'!$B$3:$B$22,0))</f>
        <v>1.3</v>
      </c>
      <c r="U268" s="2">
        <f>INDEX('Team forecast'!E$3:E$22,MATCH($B268,'Team forecast'!$B$3:$B$22,0))</f>
        <v>1.8</v>
      </c>
      <c r="V268" s="2">
        <f>INDEX('Team forecast'!J$3:J$22,MATCH($B268,'Team forecast'!$B$3:$B$22,0))</f>
        <v>0.27679999999999999</v>
      </c>
      <c r="W268" s="2">
        <f>INDEX('Team forecast'!K$3:K$22,MATCH($B268,'Team forecast'!$B$3:$B$22,0))</f>
        <v>0.23730000000000001</v>
      </c>
      <c r="X268" s="2">
        <f>INDEX('Team forecast'!L$3:L$22,MATCH($B268,'Team forecast'!$B$3:$B$22,0))</f>
        <v>0.4859</v>
      </c>
      <c r="Y268" s="5">
        <f t="shared" si="281"/>
        <v>-5000</v>
      </c>
      <c r="Z268" s="5">
        <f t="shared" si="282"/>
        <v>0</v>
      </c>
      <c r="AA268" s="5">
        <f t="shared" si="283"/>
        <v>0</v>
      </c>
      <c r="AB268" s="5">
        <f t="shared" si="284"/>
        <v>0</v>
      </c>
      <c r="AC268" s="5">
        <f t="shared" si="285"/>
        <v>0</v>
      </c>
      <c r="AD268" s="5">
        <f t="shared" si="290"/>
        <v>0</v>
      </c>
      <c r="AE268" s="5">
        <f t="shared" si="291"/>
        <v>0</v>
      </c>
      <c r="AF268" s="5">
        <f t="shared" si="286"/>
        <v>0</v>
      </c>
      <c r="AG268" s="5">
        <f t="shared" si="287"/>
        <v>0</v>
      </c>
      <c r="AH268" s="5">
        <f t="shared" si="292"/>
        <v>0</v>
      </c>
      <c r="AI268" s="5">
        <f t="shared" si="293"/>
        <v>0</v>
      </c>
      <c r="AJ268" s="5">
        <f t="shared" si="294"/>
        <v>0</v>
      </c>
      <c r="AK268" s="5">
        <f t="shared" si="295"/>
        <v>0</v>
      </c>
      <c r="AL268" s="5">
        <f>IFERROR(SUM(Y268:AK268),-5000)*((Cockpit!$C$3)^0)</f>
        <v>-5000</v>
      </c>
      <c r="AM268" s="19">
        <f>INDEX('Team forecast'!$M$3:$AU$22,MATCH($B268,'Team forecast'!$B$3:$B$22,0),MATCH(AM$1,'Team forecast'!$M$2:$AU$2,0))</f>
        <v>0</v>
      </c>
      <c r="AN268" s="19">
        <f>INDEX('Team forecast'!$M$3:$AU$22,MATCH($B268,'Team forecast'!$B$3:$B$22,0),MATCH(AN$1,'Team forecast'!$M$2:$AU$2,0))</f>
        <v>0</v>
      </c>
      <c r="AO268" s="19">
        <f>INDEX('Team forecast'!$M$3:$AU$22,MATCH($B268,'Team forecast'!$B$3:$B$22,0),MATCH(AO$1,'Team forecast'!$M$2:$AU$2,0))</f>
        <v>0</v>
      </c>
      <c r="AP268" s="19">
        <f>INDEX('Team forecast'!$M$3:$AU$22,MATCH($B268,'Team forecast'!$B$3:$B$22,0),MATCH(AP$1,'Team forecast'!$M$2:$AU$2,0))</f>
        <v>0</v>
      </c>
      <c r="AQ268" s="5">
        <f t="shared" si="296"/>
        <v>-5000</v>
      </c>
      <c r="AR268" s="5">
        <f>INDEX('Team forecast'!$M$3:$AU$22,MATCH($B268,'Team forecast'!$B$3:$B$22,0),MATCH(AR$1,'Team forecast'!$M$2:$AU$2,0))*IF($Y268&gt;0,25000,0)</f>
        <v>0</v>
      </c>
      <c r="AS268" s="5">
        <f>INDEX('Team forecast'!$M$3:$AU$22,MATCH($B268,'Team forecast'!$B$3:$B$22,0),MATCH(AS$1,'Team forecast'!$M$2:$AU$2,0))*IF($Y268&gt;0,5000,0)</f>
        <v>0</v>
      </c>
      <c r="AT268" s="5">
        <f>INDEX('Team forecast'!$M$3:$AU$22,MATCH($B268,'Team forecast'!$B$3:$B$22,0),MATCH(AT$1,'Team forecast'!$M$2:$AU$2,0))*IF($Y268&gt;0,-15000,0)</f>
        <v>0</v>
      </c>
      <c r="AU268" s="5">
        <f t="shared" si="297"/>
        <v>0</v>
      </c>
      <c r="AV268" s="5">
        <f t="shared" si="298"/>
        <v>0</v>
      </c>
      <c r="AW268" s="5">
        <f t="shared" si="299"/>
        <v>0</v>
      </c>
      <c r="AX268" s="5">
        <f t="shared" si="300"/>
        <v>0</v>
      </c>
      <c r="AY268" s="5">
        <f t="shared" si="301"/>
        <v>0</v>
      </c>
      <c r="AZ268" s="5">
        <f t="shared" si="302"/>
        <v>0</v>
      </c>
      <c r="BA268" s="5">
        <f t="shared" si="303"/>
        <v>0</v>
      </c>
      <c r="BB268" s="5">
        <f t="shared" si="304"/>
        <v>0</v>
      </c>
      <c r="BC268" s="5">
        <f t="shared" si="305"/>
        <v>0</v>
      </c>
      <c r="BD268" s="5">
        <f>IFERROR(SUM(AR268:BC268),0)*((Cockpit!$C$3)^1)</f>
        <v>0</v>
      </c>
      <c r="BE268" s="19">
        <f>INDEX('Team forecast'!$M$3:$AU$22,MATCH($B268,'Team forecast'!$B$3:$B$22,0),MATCH(BE$1,'Team forecast'!$M$2:$AU$2,0))</f>
        <v>0</v>
      </c>
      <c r="BF268" s="19">
        <f>INDEX('Team forecast'!$M$3:$AU$22,MATCH($B268,'Team forecast'!$B$3:$B$22,0),MATCH(BF$1,'Team forecast'!$M$2:$AU$2,0))</f>
        <v>0</v>
      </c>
      <c r="BG268" s="19">
        <f>INDEX('Team forecast'!$M$3:$AU$22,MATCH($B268,'Team forecast'!$B$3:$B$22,0),MATCH(BG$1,'Team forecast'!$M$2:$AU$2,0))</f>
        <v>0</v>
      </c>
      <c r="BH268" s="19">
        <f>INDEX('Team forecast'!$M$3:$AU$22,MATCH($B268,'Team forecast'!$B$3:$B$22,0),MATCH(BH$1,'Team forecast'!$M$2:$AU$2,0))</f>
        <v>0</v>
      </c>
      <c r="BI268" s="5">
        <f t="shared" si="306"/>
        <v>-5000</v>
      </c>
      <c r="BJ268" s="5">
        <f>INDEX('Team forecast'!$M$3:$AU$22,MATCH($B268,'Team forecast'!$B$3:$B$22,0),MATCH(BJ$1,'Team forecast'!$M$2:$AU$2,0))*IF($Y268&gt;0,25000,0)</f>
        <v>0</v>
      </c>
      <c r="BK268" s="5">
        <f>INDEX('Team forecast'!$M$3:$AU$22,MATCH($B268,'Team forecast'!$B$3:$B$22,0),MATCH(BK$1,'Team forecast'!$M$2:$AU$2,0))*IF($Y268&gt;0,5000,0)</f>
        <v>0</v>
      </c>
      <c r="BL268" s="5">
        <f>INDEX('Team forecast'!$M$3:$AU$22,MATCH($B268,'Team forecast'!$B$3:$B$22,0),MATCH(BL$1,'Team forecast'!$M$2:$AU$2,0))*IF($Y268&gt;0,-15000,0)</f>
        <v>0</v>
      </c>
      <c r="BM268" s="5">
        <f t="shared" si="307"/>
        <v>0</v>
      </c>
      <c r="BN268" s="5">
        <f t="shared" si="308"/>
        <v>0</v>
      </c>
      <c r="BO268" s="5">
        <f t="shared" si="309"/>
        <v>0</v>
      </c>
      <c r="BP268" s="5">
        <f t="shared" si="310"/>
        <v>0</v>
      </c>
      <c r="BQ268" s="5">
        <f t="shared" si="311"/>
        <v>0</v>
      </c>
      <c r="BR268" s="5">
        <f t="shared" si="312"/>
        <v>0</v>
      </c>
      <c r="BS268" s="5">
        <f t="shared" si="313"/>
        <v>0</v>
      </c>
      <c r="BT268" s="5">
        <f t="shared" si="314"/>
        <v>0</v>
      </c>
      <c r="BU268" s="5">
        <f t="shared" si="315"/>
        <v>0</v>
      </c>
      <c r="BV268" s="5">
        <f>IFERROR(SUM(BJ268:BU268),0)*((Cockpit!$C$3)^2)</f>
        <v>0</v>
      </c>
      <c r="BW268" s="19">
        <f>INDEX('Team forecast'!$M$3:$AU$22,MATCH($B268,'Team forecast'!$B$3:$B$22,0),MATCH(BW$1,'Team forecast'!$M$2:$AU$2,0))</f>
        <v>0</v>
      </c>
      <c r="BX268" s="19">
        <f>INDEX('Team forecast'!$M$3:$AU$22,MATCH($B268,'Team forecast'!$B$3:$B$22,0),MATCH(BX$1,'Team forecast'!$M$2:$AU$2,0))</f>
        <v>0</v>
      </c>
      <c r="BY268" s="19">
        <f>INDEX('Team forecast'!$M$3:$AU$22,MATCH($B268,'Team forecast'!$B$3:$B$22,0),MATCH(BY$1,'Team forecast'!$M$2:$AU$2,0))</f>
        <v>0</v>
      </c>
      <c r="BZ268" s="19">
        <f>INDEX('Team forecast'!$M$3:$AU$22,MATCH($B268,'Team forecast'!$B$3:$B$22,0),MATCH(BZ$1,'Team forecast'!$M$2:$AU$2,0))</f>
        <v>0</v>
      </c>
      <c r="CA268" s="5">
        <f t="shared" si="316"/>
        <v>-5000</v>
      </c>
      <c r="CB268" s="5">
        <f>INDEX('Team forecast'!$M$3:$AU$22,MATCH($B268,'Team forecast'!$B$3:$B$22,0),MATCH(CB$1,'Team forecast'!$M$2:$AU$2,0))*IF($Y268&gt;0,25000,0)</f>
        <v>0</v>
      </c>
      <c r="CC268" s="5">
        <f>INDEX('Team forecast'!$M$3:$AU$22,MATCH($B268,'Team forecast'!$B$3:$B$22,0),MATCH(CC$1,'Team forecast'!$M$2:$AU$2,0))*IF($Y268&gt;0,5000,0)</f>
        <v>0</v>
      </c>
      <c r="CD268" s="5">
        <f>INDEX('Team forecast'!$M$3:$AU$22,MATCH($B268,'Team forecast'!$B$3:$B$22,0),MATCH(CD$1,'Team forecast'!$M$2:$AU$2,0))*IF($Y268&gt;0,-15000,0)</f>
        <v>0</v>
      </c>
      <c r="CE268" s="5">
        <f t="shared" si="317"/>
        <v>0</v>
      </c>
      <c r="CF268" s="5">
        <f t="shared" si="318"/>
        <v>0</v>
      </c>
      <c r="CG268" s="5">
        <f t="shared" si="319"/>
        <v>0</v>
      </c>
      <c r="CH268" s="5">
        <f t="shared" si="320"/>
        <v>0</v>
      </c>
      <c r="CI268" s="5">
        <f t="shared" si="321"/>
        <v>0</v>
      </c>
      <c r="CJ268" s="5">
        <f t="shared" si="322"/>
        <v>0</v>
      </c>
      <c r="CK268" s="5">
        <f t="shared" si="323"/>
        <v>0</v>
      </c>
      <c r="CL268" s="5">
        <f t="shared" si="324"/>
        <v>0</v>
      </c>
      <c r="CM268" s="5">
        <f t="shared" si="325"/>
        <v>0</v>
      </c>
      <c r="CN268" s="5">
        <f>IFERROR(SUM(CB268:CM268),0)*((Cockpit!$C$3)^3)</f>
        <v>0</v>
      </c>
      <c r="CO268" s="19">
        <f>INDEX('Team forecast'!$M$3:$AU$22,MATCH($B268,'Team forecast'!$B$3:$B$22,0),MATCH(CO$1,'Team forecast'!$M$2:$AU$2,0))</f>
        <v>0</v>
      </c>
      <c r="CP268" s="19">
        <f>INDEX('Team forecast'!$M$3:$AU$22,MATCH($B268,'Team forecast'!$B$3:$B$22,0),MATCH(CP$1,'Team forecast'!$M$2:$AU$2,0))</f>
        <v>0</v>
      </c>
      <c r="CQ268" s="19">
        <f>INDEX('Team forecast'!$M$3:$AU$22,MATCH($B268,'Team forecast'!$B$3:$B$22,0),MATCH(CQ$1,'Team forecast'!$M$2:$AU$2,0))</f>
        <v>0</v>
      </c>
      <c r="CR268" s="19">
        <f>INDEX('Team forecast'!$M$3:$AU$22,MATCH($B268,'Team forecast'!$B$3:$B$22,0),MATCH(CR$1,'Team forecast'!$M$2:$AU$2,0))</f>
        <v>0</v>
      </c>
      <c r="CS268" s="5">
        <f t="shared" si="326"/>
        <v>-5000</v>
      </c>
      <c r="CT268" s="5">
        <f>INDEX('Team forecast'!$M$3:$AU$22,MATCH($B268,'Team forecast'!$B$3:$B$22,0),MATCH(CT$1,'Team forecast'!$M$2:$AU$2,0))*IF($Y268&gt;0,25000,0)</f>
        <v>0</v>
      </c>
      <c r="CU268" s="5">
        <f>INDEX('Team forecast'!$M$3:$AU$22,MATCH($B268,'Team forecast'!$B$3:$B$22,0),MATCH(CU$1,'Team forecast'!$M$2:$AU$2,0))*IF($Y268&gt;0,5000,0)</f>
        <v>0</v>
      </c>
      <c r="CV268" s="5">
        <f>INDEX('Team forecast'!$M$3:$AU$22,MATCH($B268,'Team forecast'!$B$3:$B$22,0),MATCH(CV$1,'Team forecast'!$M$2:$AU$2,0))*IF($Y268&gt;0,-15000,0)</f>
        <v>0</v>
      </c>
      <c r="CW268" s="5">
        <f t="shared" si="327"/>
        <v>0</v>
      </c>
      <c r="CX268" s="5">
        <f t="shared" si="328"/>
        <v>0</v>
      </c>
      <c r="CY268" s="5">
        <f t="shared" si="329"/>
        <v>0</v>
      </c>
      <c r="CZ268" s="5">
        <f t="shared" si="330"/>
        <v>0</v>
      </c>
      <c r="DA268" s="5">
        <f t="shared" si="331"/>
        <v>0</v>
      </c>
      <c r="DB268" s="5">
        <f t="shared" si="332"/>
        <v>0</v>
      </c>
      <c r="DC268" s="5">
        <f t="shared" si="333"/>
        <v>0</v>
      </c>
      <c r="DD268" s="5">
        <f t="shared" si="334"/>
        <v>0</v>
      </c>
      <c r="DE268" s="5">
        <f t="shared" si="335"/>
        <v>0</v>
      </c>
      <c r="DF268" s="5">
        <f>IFERROR(SUM(CT268:DE268),0)*((Cockpit!$C$3)^4)</f>
        <v>0</v>
      </c>
      <c r="DG268" s="19">
        <f>INDEX('Team forecast'!$M$3:$AU$22,MATCH($B268,'Team forecast'!$B$3:$B$22,0),MATCH(DG$1,'Team forecast'!$M$2:$AU$2,0))</f>
        <v>0</v>
      </c>
      <c r="DH268" s="19">
        <f>INDEX('Team forecast'!$M$3:$AU$22,MATCH($B268,'Team forecast'!$B$3:$B$22,0),MATCH(DH$1,'Team forecast'!$M$2:$AU$2,0))</f>
        <v>0</v>
      </c>
      <c r="DI268" s="19">
        <f>INDEX('Team forecast'!$M$3:$AU$22,MATCH($B268,'Team forecast'!$B$3:$B$22,0),MATCH(DI$1,'Team forecast'!$M$2:$AU$2,0))</f>
        <v>0</v>
      </c>
      <c r="DJ268" s="19">
        <f>INDEX('Team forecast'!$M$3:$AU$22,MATCH($B268,'Team forecast'!$B$3:$B$22,0),MATCH(DJ$1,'Team forecast'!$M$2:$AU$2,0))</f>
        <v>0</v>
      </c>
      <c r="DK268" s="5">
        <f t="shared" si="336"/>
        <v>-5000</v>
      </c>
      <c r="DL268" s="5">
        <f>INDEX('Team forecast'!$M$3:$AU$22,MATCH($B268,'Team forecast'!$B$3:$B$22,0),MATCH(DL$1,'Team forecast'!$M$2:$AU$2,0))*IF($Y268&gt;0,25000,0)</f>
        <v>0</v>
      </c>
      <c r="DM268" s="5">
        <f>INDEX('Team forecast'!$M$3:$AU$22,MATCH($B268,'Team forecast'!$B$3:$B$22,0),MATCH(DM$1,'Team forecast'!$M$2:$AU$2,0))*IF($Y268&gt;0,5000,0)</f>
        <v>0</v>
      </c>
      <c r="DN268" s="5">
        <f>INDEX('Team forecast'!$M$3:$AU$22,MATCH($B268,'Team forecast'!$B$3:$B$22,0),MATCH(DN$1,'Team forecast'!$M$2:$AU$2,0))*IF($Y268&gt;0,-15000,0)</f>
        <v>0</v>
      </c>
      <c r="DO268" s="5">
        <f t="shared" si="337"/>
        <v>0</v>
      </c>
      <c r="DP268" s="5">
        <f t="shared" si="338"/>
        <v>0</v>
      </c>
      <c r="DQ268" s="5">
        <f t="shared" si="339"/>
        <v>0</v>
      </c>
      <c r="DR268" s="5">
        <f t="shared" si="340"/>
        <v>0</v>
      </c>
      <c r="DS268" s="5">
        <f t="shared" si="341"/>
        <v>0</v>
      </c>
      <c r="DT268" s="5">
        <f t="shared" si="342"/>
        <v>0</v>
      </c>
      <c r="DU268" s="5">
        <f t="shared" si="343"/>
        <v>0</v>
      </c>
      <c r="DV268" s="5">
        <f t="shared" si="344"/>
        <v>0</v>
      </c>
      <c r="DW268" s="5">
        <f t="shared" si="345"/>
        <v>0</v>
      </c>
      <c r="DX268" s="5">
        <f>IFERROR(SUM(DL268:DW268),0)*((Cockpit!$C$3)^5)</f>
        <v>0</v>
      </c>
      <c r="DY268" s="5">
        <f t="shared" si="346"/>
        <v>-5000</v>
      </c>
      <c r="DZ268" s="5" t="str">
        <f>IF(ISERROR(MATCH(A268,'Current squad'!B:B,0)),"No","Yes")</f>
        <v>No</v>
      </c>
      <c r="EA268" s="5" cm="1">
        <f t="array" ref="EA268">IFERROR(_xlfn.IFS(DZ268="Yes",0,DZ268="No",H268*1%),999999)</f>
        <v>24000</v>
      </c>
      <c r="EB268" s="5">
        <f t="shared" si="288"/>
        <v>2424000</v>
      </c>
      <c r="EC268" s="5">
        <f t="shared" si="347"/>
        <v>-29000</v>
      </c>
      <c r="ED268" s="1">
        <f t="shared" si="289"/>
        <v>-1.2083333333333333E-2</v>
      </c>
      <c r="EE268" s="5">
        <f>RANK(EC268,$EC$2:$EC$572)+COUNTIF($EC$2:EC268,EC268)-1</f>
        <v>275</v>
      </c>
      <c r="EF268" s="4">
        <f>RANK(ED268,$ED$2:$ED$572)+COUNTIF($ED$2:ED268,ED268)-1</f>
        <v>446</v>
      </c>
    </row>
    <row r="269" spans="1:136" x14ac:dyDescent="0.3">
      <c r="A269" t="str">
        <f>IF(Holdet.dk!A269&lt;&gt;"",Holdet.dk!A269,"")</f>
        <v>Caoimhin Kelleher</v>
      </c>
      <c r="B269" t="str">
        <f>INDEX(Holdet.dk!B:B,MATCH($A269,Holdet.dk!$A:$A,0))</f>
        <v>Liverpool</v>
      </c>
      <c r="C269" t="str">
        <f>INDEX(Holdet.dk!C:C,MATCH($A269,Holdet.dk!$A:$A,0))</f>
        <v>Goalkeeper</v>
      </c>
      <c r="D269" t="str">
        <f>INDEX(Holdet.dk!D:D,MATCH($A269,Holdet.dk!$A:$A,0))</f>
        <v>4.394.000</v>
      </c>
      <c r="E269" s="1">
        <f>IFERROR(_xlfn.NUMBERVALUE(INDEX(Holdet.dk!$E:$E,MATCH($A269,Holdet.dk!$A:$A,0)),","),0)</f>
        <v>0</v>
      </c>
      <c r="F269" t="str">
        <f>IF(INDEX(Lookup!H:H,MATCH('Master data'!A269,Lookup!G:G,0))=0,A269,INDEX(Lookup!H:H,MATCH('Master data'!A269,Lookup!G:G,0)))</f>
        <v>Caoimhin Kelleher</v>
      </c>
      <c r="G269" t="str">
        <f>IFERROR(INDEX(Lookup!B:B,MATCH(INDEX(Rotowire!C:C,MATCH(F269,Rotowire!A:A,0)),Lookup!D:D,0)),"")</f>
        <v/>
      </c>
      <c r="H269" s="5">
        <f t="shared" si="280"/>
        <v>4394000</v>
      </c>
      <c r="I269" s="19">
        <f>IFERROR(INDEX('Team forecast'!$G$3:$I$22,MATCH($B269,'Team forecast'!$B$3:$B$22,0),MATCH(I$1,'Team forecast'!$G$2:$I$2,0)),0)</f>
        <v>1.0823529411764703</v>
      </c>
      <c r="J269" s="19">
        <f>IFERROR(INDEX('Team forecast'!$G$3:$I$22,MATCH($B269,'Team forecast'!$B$3:$B$22,0),MATCH(J$1,'Team forecast'!$G$2:$I$2,0)),0)</f>
        <v>0.66666666666666652</v>
      </c>
      <c r="K269" s="19">
        <f>IFERROR(INDEX('Team forecast'!$G$3:$I$22,MATCH($B269,'Team forecast'!$B$3:$B$22,0),MATCH(K$1,'Team forecast'!$G$2:$I$2,0)),0)</f>
        <v>1.2636055410679863</v>
      </c>
      <c r="L269">
        <f>SUMIFS(Rotowire!E:E,Rotowire!$A:$A,'Master data'!$F269)</f>
        <v>0</v>
      </c>
      <c r="M269" s="2">
        <f>SUMIFS(Rotowire!F:F,Rotowire!$A:$A,'Master data'!$F269)*I269</f>
        <v>0</v>
      </c>
      <c r="N269" s="2">
        <f>SUMIFS(Rotowire!G:G,Rotowire!$A:$A,'Master data'!$F269)*I269</f>
        <v>0</v>
      </c>
      <c r="O269" s="2">
        <f>SUMIFS(Rotowire!I:I,Rotowire!$A:$A,'Master data'!$F269)*I269</f>
        <v>0</v>
      </c>
      <c r="P269" s="2">
        <f>SUMIFS(Rotowire!W:W,Rotowire!$A:$A,'Master data'!$F269)*K269</f>
        <v>0</v>
      </c>
      <c r="Q269" s="2">
        <f>SUMIFS(Rotowire!Y:Y,Rotowire!$A:$A,'Master data'!$F269)*J269</f>
        <v>0</v>
      </c>
      <c r="R269" s="2">
        <f>SUMIFS(Rotowire!AB:AB,Rotowire!$A:$A,'Master data'!$F269)</f>
        <v>0</v>
      </c>
      <c r="S269" s="2">
        <f>SUMIFS(Rotowire!AC:AC,Rotowire!$A:$A,'Master data'!$F269)</f>
        <v>0</v>
      </c>
      <c r="T269" s="2">
        <f>INDEX('Team forecast'!D$3:D$22,MATCH($B269,'Team forecast'!$B$3:$B$22,0))</f>
        <v>2.76</v>
      </c>
      <c r="U269" s="2">
        <f>INDEX('Team forecast'!E$3:E$22,MATCH($B269,'Team forecast'!$B$3:$B$22,0))</f>
        <v>0.5</v>
      </c>
      <c r="V269" s="2">
        <f>INDEX('Team forecast'!J$3:J$22,MATCH($B269,'Team forecast'!$B$3:$B$22,0))</f>
        <v>0.83899999999999997</v>
      </c>
      <c r="W269" s="2">
        <f>INDEX('Team forecast'!K$3:K$22,MATCH($B269,'Team forecast'!$B$3:$B$22,0))</f>
        <v>0.1164</v>
      </c>
      <c r="X269" s="2">
        <f>INDEX('Team forecast'!L$3:L$22,MATCH($B269,'Team forecast'!$B$3:$B$22,0))</f>
        <v>4.4699999999999997E-2</v>
      </c>
      <c r="Y269" s="5">
        <f t="shared" si="281"/>
        <v>-5000</v>
      </c>
      <c r="Z269" s="5">
        <f t="shared" si="282"/>
        <v>0</v>
      </c>
      <c r="AA269" s="5">
        <f t="shared" si="283"/>
        <v>0</v>
      </c>
      <c r="AB269" s="5">
        <f t="shared" si="284"/>
        <v>0</v>
      </c>
      <c r="AC269" s="5">
        <f t="shared" si="285"/>
        <v>0</v>
      </c>
      <c r="AD269" s="5">
        <f t="shared" si="290"/>
        <v>0</v>
      </c>
      <c r="AE269" s="5">
        <f t="shared" si="291"/>
        <v>0</v>
      </c>
      <c r="AF269" s="5">
        <f t="shared" si="286"/>
        <v>0</v>
      </c>
      <c r="AG269" s="5">
        <f t="shared" si="287"/>
        <v>0</v>
      </c>
      <c r="AH269" s="5">
        <f t="shared" si="292"/>
        <v>0</v>
      </c>
      <c r="AI269" s="5">
        <f t="shared" si="293"/>
        <v>0</v>
      </c>
      <c r="AJ269" s="5">
        <f t="shared" si="294"/>
        <v>0</v>
      </c>
      <c r="AK269" s="5">
        <f t="shared" si="295"/>
        <v>0</v>
      </c>
      <c r="AL269" s="5">
        <f>IFERROR(SUM(Y269:AK269),-5000)*((Cockpit!$C$3)^0)</f>
        <v>-5000</v>
      </c>
      <c r="AM269" s="19">
        <f>INDEX('Team forecast'!$M$3:$AU$22,MATCH($B269,'Team forecast'!$B$3:$B$22,0),MATCH(AM$1,'Team forecast'!$M$2:$AU$2,0))</f>
        <v>0</v>
      </c>
      <c r="AN269" s="19">
        <f>INDEX('Team forecast'!$M$3:$AU$22,MATCH($B269,'Team forecast'!$B$3:$B$22,0),MATCH(AN$1,'Team forecast'!$M$2:$AU$2,0))</f>
        <v>0</v>
      </c>
      <c r="AO269" s="19">
        <f>INDEX('Team forecast'!$M$3:$AU$22,MATCH($B269,'Team forecast'!$B$3:$B$22,0),MATCH(AO$1,'Team forecast'!$M$2:$AU$2,0))</f>
        <v>0</v>
      </c>
      <c r="AP269" s="19">
        <f>INDEX('Team forecast'!$M$3:$AU$22,MATCH($B269,'Team forecast'!$B$3:$B$22,0),MATCH(AP$1,'Team forecast'!$M$2:$AU$2,0))</f>
        <v>0</v>
      </c>
      <c r="AQ269" s="5">
        <f t="shared" si="296"/>
        <v>-5000</v>
      </c>
      <c r="AR269" s="5">
        <f>INDEX('Team forecast'!$M$3:$AU$22,MATCH($B269,'Team forecast'!$B$3:$B$22,0),MATCH(AR$1,'Team forecast'!$M$2:$AU$2,0))*IF($Y269&gt;0,25000,0)</f>
        <v>0</v>
      </c>
      <c r="AS269" s="5">
        <f>INDEX('Team forecast'!$M$3:$AU$22,MATCH($B269,'Team forecast'!$B$3:$B$22,0),MATCH(AS$1,'Team forecast'!$M$2:$AU$2,0))*IF($Y269&gt;0,5000,0)</f>
        <v>0</v>
      </c>
      <c r="AT269" s="5">
        <f>INDEX('Team forecast'!$M$3:$AU$22,MATCH($B269,'Team forecast'!$B$3:$B$22,0),MATCH(AT$1,'Team forecast'!$M$2:$AU$2,0))*IF($Y269&gt;0,-15000,0)</f>
        <v>0</v>
      </c>
      <c r="AU269" s="5">
        <f t="shared" si="297"/>
        <v>0</v>
      </c>
      <c r="AV269" s="5">
        <f t="shared" si="298"/>
        <v>0</v>
      </c>
      <c r="AW269" s="5">
        <f t="shared" si="299"/>
        <v>0</v>
      </c>
      <c r="AX269" s="5">
        <f t="shared" si="300"/>
        <v>0</v>
      </c>
      <c r="AY269" s="5">
        <f t="shared" si="301"/>
        <v>0</v>
      </c>
      <c r="AZ269" s="5">
        <f t="shared" si="302"/>
        <v>0</v>
      </c>
      <c r="BA269" s="5">
        <f t="shared" si="303"/>
        <v>0</v>
      </c>
      <c r="BB269" s="5">
        <f t="shared" si="304"/>
        <v>0</v>
      </c>
      <c r="BC269" s="5">
        <f t="shared" si="305"/>
        <v>0</v>
      </c>
      <c r="BD269" s="5">
        <f>IFERROR(SUM(AR269:BC269),0)*((Cockpit!$C$3)^1)</f>
        <v>0</v>
      </c>
      <c r="BE269" s="19">
        <f>INDEX('Team forecast'!$M$3:$AU$22,MATCH($B269,'Team forecast'!$B$3:$B$22,0),MATCH(BE$1,'Team forecast'!$M$2:$AU$2,0))</f>
        <v>0</v>
      </c>
      <c r="BF269" s="19">
        <f>INDEX('Team forecast'!$M$3:$AU$22,MATCH($B269,'Team forecast'!$B$3:$B$22,0),MATCH(BF$1,'Team forecast'!$M$2:$AU$2,0))</f>
        <v>0</v>
      </c>
      <c r="BG269" s="19">
        <f>INDEX('Team forecast'!$M$3:$AU$22,MATCH($B269,'Team forecast'!$B$3:$B$22,0),MATCH(BG$1,'Team forecast'!$M$2:$AU$2,0))</f>
        <v>0</v>
      </c>
      <c r="BH269" s="19">
        <f>INDEX('Team forecast'!$M$3:$AU$22,MATCH($B269,'Team forecast'!$B$3:$B$22,0),MATCH(BH$1,'Team forecast'!$M$2:$AU$2,0))</f>
        <v>0</v>
      </c>
      <c r="BI269" s="5">
        <f t="shared" si="306"/>
        <v>-5000</v>
      </c>
      <c r="BJ269" s="5">
        <f>INDEX('Team forecast'!$M$3:$AU$22,MATCH($B269,'Team forecast'!$B$3:$B$22,0),MATCH(BJ$1,'Team forecast'!$M$2:$AU$2,0))*IF($Y269&gt;0,25000,0)</f>
        <v>0</v>
      </c>
      <c r="BK269" s="5">
        <f>INDEX('Team forecast'!$M$3:$AU$22,MATCH($B269,'Team forecast'!$B$3:$B$22,0),MATCH(BK$1,'Team forecast'!$M$2:$AU$2,0))*IF($Y269&gt;0,5000,0)</f>
        <v>0</v>
      </c>
      <c r="BL269" s="5">
        <f>INDEX('Team forecast'!$M$3:$AU$22,MATCH($B269,'Team forecast'!$B$3:$B$22,0),MATCH(BL$1,'Team forecast'!$M$2:$AU$2,0))*IF($Y269&gt;0,-15000,0)</f>
        <v>0</v>
      </c>
      <c r="BM269" s="5">
        <f t="shared" si="307"/>
        <v>0</v>
      </c>
      <c r="BN269" s="5">
        <f t="shared" si="308"/>
        <v>0</v>
      </c>
      <c r="BO269" s="5">
        <f t="shared" si="309"/>
        <v>0</v>
      </c>
      <c r="BP269" s="5">
        <f t="shared" si="310"/>
        <v>0</v>
      </c>
      <c r="BQ269" s="5">
        <f t="shared" si="311"/>
        <v>0</v>
      </c>
      <c r="BR269" s="5">
        <f t="shared" si="312"/>
        <v>0</v>
      </c>
      <c r="BS269" s="5">
        <f t="shared" si="313"/>
        <v>0</v>
      </c>
      <c r="BT269" s="5">
        <f t="shared" si="314"/>
        <v>0</v>
      </c>
      <c r="BU269" s="5">
        <f t="shared" si="315"/>
        <v>0</v>
      </c>
      <c r="BV269" s="5">
        <f>IFERROR(SUM(BJ269:BU269),0)*((Cockpit!$C$3)^2)</f>
        <v>0</v>
      </c>
      <c r="BW269" s="19">
        <f>INDEX('Team forecast'!$M$3:$AU$22,MATCH($B269,'Team forecast'!$B$3:$B$22,0),MATCH(BW$1,'Team forecast'!$M$2:$AU$2,0))</f>
        <v>0</v>
      </c>
      <c r="BX269" s="19">
        <f>INDEX('Team forecast'!$M$3:$AU$22,MATCH($B269,'Team forecast'!$B$3:$B$22,0),MATCH(BX$1,'Team forecast'!$M$2:$AU$2,0))</f>
        <v>0</v>
      </c>
      <c r="BY269" s="19">
        <f>INDEX('Team forecast'!$M$3:$AU$22,MATCH($B269,'Team forecast'!$B$3:$B$22,0),MATCH(BY$1,'Team forecast'!$M$2:$AU$2,0))</f>
        <v>0</v>
      </c>
      <c r="BZ269" s="19">
        <f>INDEX('Team forecast'!$M$3:$AU$22,MATCH($B269,'Team forecast'!$B$3:$B$22,0),MATCH(BZ$1,'Team forecast'!$M$2:$AU$2,0))</f>
        <v>0</v>
      </c>
      <c r="CA269" s="5">
        <f t="shared" si="316"/>
        <v>-5000</v>
      </c>
      <c r="CB269" s="5">
        <f>INDEX('Team forecast'!$M$3:$AU$22,MATCH($B269,'Team forecast'!$B$3:$B$22,0),MATCH(CB$1,'Team forecast'!$M$2:$AU$2,0))*IF($Y269&gt;0,25000,0)</f>
        <v>0</v>
      </c>
      <c r="CC269" s="5">
        <f>INDEX('Team forecast'!$M$3:$AU$22,MATCH($B269,'Team forecast'!$B$3:$B$22,0),MATCH(CC$1,'Team forecast'!$M$2:$AU$2,0))*IF($Y269&gt;0,5000,0)</f>
        <v>0</v>
      </c>
      <c r="CD269" s="5">
        <f>INDEX('Team forecast'!$M$3:$AU$22,MATCH($B269,'Team forecast'!$B$3:$B$22,0),MATCH(CD$1,'Team forecast'!$M$2:$AU$2,0))*IF($Y269&gt;0,-15000,0)</f>
        <v>0</v>
      </c>
      <c r="CE269" s="5">
        <f t="shared" si="317"/>
        <v>0</v>
      </c>
      <c r="CF269" s="5">
        <f t="shared" si="318"/>
        <v>0</v>
      </c>
      <c r="CG269" s="5">
        <f t="shared" si="319"/>
        <v>0</v>
      </c>
      <c r="CH269" s="5">
        <f t="shared" si="320"/>
        <v>0</v>
      </c>
      <c r="CI269" s="5">
        <f t="shared" si="321"/>
        <v>0</v>
      </c>
      <c r="CJ269" s="5">
        <f t="shared" si="322"/>
        <v>0</v>
      </c>
      <c r="CK269" s="5">
        <f t="shared" si="323"/>
        <v>0</v>
      </c>
      <c r="CL269" s="5">
        <f t="shared" si="324"/>
        <v>0</v>
      </c>
      <c r="CM269" s="5">
        <f t="shared" si="325"/>
        <v>0</v>
      </c>
      <c r="CN269" s="5">
        <f>IFERROR(SUM(CB269:CM269),0)*((Cockpit!$C$3)^3)</f>
        <v>0</v>
      </c>
      <c r="CO269" s="19">
        <f>INDEX('Team forecast'!$M$3:$AU$22,MATCH($B269,'Team forecast'!$B$3:$B$22,0),MATCH(CO$1,'Team forecast'!$M$2:$AU$2,0))</f>
        <v>0</v>
      </c>
      <c r="CP269" s="19">
        <f>INDEX('Team forecast'!$M$3:$AU$22,MATCH($B269,'Team forecast'!$B$3:$B$22,0),MATCH(CP$1,'Team forecast'!$M$2:$AU$2,0))</f>
        <v>0</v>
      </c>
      <c r="CQ269" s="19">
        <f>INDEX('Team forecast'!$M$3:$AU$22,MATCH($B269,'Team forecast'!$B$3:$B$22,0),MATCH(CQ$1,'Team forecast'!$M$2:$AU$2,0))</f>
        <v>0</v>
      </c>
      <c r="CR269" s="19">
        <f>INDEX('Team forecast'!$M$3:$AU$22,MATCH($B269,'Team forecast'!$B$3:$B$22,0),MATCH(CR$1,'Team forecast'!$M$2:$AU$2,0))</f>
        <v>0</v>
      </c>
      <c r="CS269" s="5">
        <f t="shared" si="326"/>
        <v>-5000</v>
      </c>
      <c r="CT269" s="5">
        <f>INDEX('Team forecast'!$M$3:$AU$22,MATCH($B269,'Team forecast'!$B$3:$B$22,0),MATCH(CT$1,'Team forecast'!$M$2:$AU$2,0))*IF($Y269&gt;0,25000,0)</f>
        <v>0</v>
      </c>
      <c r="CU269" s="5">
        <f>INDEX('Team forecast'!$M$3:$AU$22,MATCH($B269,'Team forecast'!$B$3:$B$22,0),MATCH(CU$1,'Team forecast'!$M$2:$AU$2,0))*IF($Y269&gt;0,5000,0)</f>
        <v>0</v>
      </c>
      <c r="CV269" s="5">
        <f>INDEX('Team forecast'!$M$3:$AU$22,MATCH($B269,'Team forecast'!$B$3:$B$22,0),MATCH(CV$1,'Team forecast'!$M$2:$AU$2,0))*IF($Y269&gt;0,-15000,0)</f>
        <v>0</v>
      </c>
      <c r="CW269" s="5">
        <f t="shared" si="327"/>
        <v>0</v>
      </c>
      <c r="CX269" s="5">
        <f t="shared" si="328"/>
        <v>0</v>
      </c>
      <c r="CY269" s="5">
        <f t="shared" si="329"/>
        <v>0</v>
      </c>
      <c r="CZ269" s="5">
        <f t="shared" si="330"/>
        <v>0</v>
      </c>
      <c r="DA269" s="5">
        <f t="shared" si="331"/>
        <v>0</v>
      </c>
      <c r="DB269" s="5">
        <f t="shared" si="332"/>
        <v>0</v>
      </c>
      <c r="DC269" s="5">
        <f t="shared" si="333"/>
        <v>0</v>
      </c>
      <c r="DD269" s="5">
        <f t="shared" si="334"/>
        <v>0</v>
      </c>
      <c r="DE269" s="5">
        <f t="shared" si="335"/>
        <v>0</v>
      </c>
      <c r="DF269" s="5">
        <f>IFERROR(SUM(CT269:DE269),0)*((Cockpit!$C$3)^4)</f>
        <v>0</v>
      </c>
      <c r="DG269" s="19">
        <f>INDEX('Team forecast'!$M$3:$AU$22,MATCH($B269,'Team forecast'!$B$3:$B$22,0),MATCH(DG$1,'Team forecast'!$M$2:$AU$2,0))</f>
        <v>0</v>
      </c>
      <c r="DH269" s="19">
        <f>INDEX('Team forecast'!$M$3:$AU$22,MATCH($B269,'Team forecast'!$B$3:$B$22,0),MATCH(DH$1,'Team forecast'!$M$2:$AU$2,0))</f>
        <v>0</v>
      </c>
      <c r="DI269" s="19">
        <f>INDEX('Team forecast'!$M$3:$AU$22,MATCH($B269,'Team forecast'!$B$3:$B$22,0),MATCH(DI$1,'Team forecast'!$M$2:$AU$2,0))</f>
        <v>0</v>
      </c>
      <c r="DJ269" s="19">
        <f>INDEX('Team forecast'!$M$3:$AU$22,MATCH($B269,'Team forecast'!$B$3:$B$22,0),MATCH(DJ$1,'Team forecast'!$M$2:$AU$2,0))</f>
        <v>0</v>
      </c>
      <c r="DK269" s="5">
        <f t="shared" si="336"/>
        <v>-5000</v>
      </c>
      <c r="DL269" s="5">
        <f>INDEX('Team forecast'!$M$3:$AU$22,MATCH($B269,'Team forecast'!$B$3:$B$22,0),MATCH(DL$1,'Team forecast'!$M$2:$AU$2,0))*IF($Y269&gt;0,25000,0)</f>
        <v>0</v>
      </c>
      <c r="DM269" s="5">
        <f>INDEX('Team forecast'!$M$3:$AU$22,MATCH($B269,'Team forecast'!$B$3:$B$22,0),MATCH(DM$1,'Team forecast'!$M$2:$AU$2,0))*IF($Y269&gt;0,5000,0)</f>
        <v>0</v>
      </c>
      <c r="DN269" s="5">
        <f>INDEX('Team forecast'!$M$3:$AU$22,MATCH($B269,'Team forecast'!$B$3:$B$22,0),MATCH(DN$1,'Team forecast'!$M$2:$AU$2,0))*IF($Y269&gt;0,-15000,0)</f>
        <v>0</v>
      </c>
      <c r="DO269" s="5">
        <f t="shared" si="337"/>
        <v>0</v>
      </c>
      <c r="DP269" s="5">
        <f t="shared" si="338"/>
        <v>0</v>
      </c>
      <c r="DQ269" s="5">
        <f t="shared" si="339"/>
        <v>0</v>
      </c>
      <c r="DR269" s="5">
        <f t="shared" si="340"/>
        <v>0</v>
      </c>
      <c r="DS269" s="5">
        <f t="shared" si="341"/>
        <v>0</v>
      </c>
      <c r="DT269" s="5">
        <f t="shared" si="342"/>
        <v>0</v>
      </c>
      <c r="DU269" s="5">
        <f t="shared" si="343"/>
        <v>0</v>
      </c>
      <c r="DV269" s="5">
        <f t="shared" si="344"/>
        <v>0</v>
      </c>
      <c r="DW269" s="5">
        <f t="shared" si="345"/>
        <v>0</v>
      </c>
      <c r="DX269" s="5">
        <f>IFERROR(SUM(DL269:DW269),0)*((Cockpit!$C$3)^5)</f>
        <v>0</v>
      </c>
      <c r="DY269" s="5">
        <f t="shared" si="346"/>
        <v>-5000</v>
      </c>
      <c r="DZ269" s="5" t="str">
        <f>IF(ISERROR(MATCH(A269,'Current squad'!B:B,0)),"No","Yes")</f>
        <v>No</v>
      </c>
      <c r="EA269" s="5" cm="1">
        <f t="array" ref="EA269">IFERROR(_xlfn.IFS(DZ269="Yes",0,DZ269="No",H269*1%),999999)</f>
        <v>43940</v>
      </c>
      <c r="EB269" s="5">
        <f t="shared" si="288"/>
        <v>4437940</v>
      </c>
      <c r="EC269" s="5">
        <f t="shared" si="347"/>
        <v>-48940</v>
      </c>
      <c r="ED269" s="1">
        <f t="shared" si="289"/>
        <v>-1.1137915339098772E-2</v>
      </c>
      <c r="EE269" s="5">
        <f>RANK(EC269,$EC$2:$EC$572)+COUNTIF($EC$2:EC269,EC269)-1</f>
        <v>485</v>
      </c>
      <c r="EF269" s="4">
        <f>RANK(ED269,$ED$2:$ED$572)+COUNTIF($ED$2:ED269,ED269)-1</f>
        <v>261</v>
      </c>
    </row>
    <row r="270" spans="1:136" x14ac:dyDescent="0.3">
      <c r="A270" t="str">
        <f>IF(Holdet.dk!A270&lt;&gt;"",Holdet.dk!A270,"")</f>
        <v>Mohamed Elneny</v>
      </c>
      <c r="B270" t="str">
        <f>INDEX(Holdet.dk!B:B,MATCH($A270,Holdet.dk!$A:$A,0))</f>
        <v>Arsenal</v>
      </c>
      <c r="C270" t="str">
        <f>INDEX(Holdet.dk!C:C,MATCH($A270,Holdet.dk!$A:$A,0))</f>
        <v>Midfield</v>
      </c>
      <c r="D270" t="str">
        <f>INDEX(Holdet.dk!D:D,MATCH($A270,Holdet.dk!$A:$A,0))</f>
        <v>4.052.000</v>
      </c>
      <c r="E270" s="1">
        <f>IFERROR(_xlfn.NUMBERVALUE(INDEX(Holdet.dk!$E:$E,MATCH($A270,Holdet.dk!$A:$A,0)),","),0)</f>
        <v>2E-3</v>
      </c>
      <c r="F270" t="str">
        <f>IF(INDEX(Lookup!H:H,MATCH('Master data'!A270,Lookup!G:G,0))=0,A270,INDEX(Lookup!H:H,MATCH('Master data'!A270,Lookup!G:G,0)))</f>
        <v>Mohamed Elneny</v>
      </c>
      <c r="G270" t="str">
        <f>IFERROR(INDEX(Lookup!B:B,MATCH(INDEX(Rotowire!C:C,MATCH(F270,Rotowire!A:A,0)),Lookup!D:D,0)),"")</f>
        <v/>
      </c>
      <c r="H270" s="5">
        <f t="shared" si="280"/>
        <v>4052000</v>
      </c>
      <c r="I270" s="19">
        <f>IFERROR(INDEX('Team forecast'!$G$3:$I$22,MATCH($B270,'Team forecast'!$B$3:$B$22,0),MATCH(I$1,'Team forecast'!$G$2:$I$2,0)),0)</f>
        <v>0.68783068783068768</v>
      </c>
      <c r="J270" s="19">
        <f>IFERROR(INDEX('Team forecast'!$G$3:$I$22,MATCH($B270,'Team forecast'!$B$3:$B$22,0),MATCH(J$1,'Team forecast'!$G$2:$I$2,0)),0)</f>
        <v>0.99082568807339433</v>
      </c>
      <c r="K270" s="19">
        <f>IFERROR(INDEX('Team forecast'!$G$3:$I$22,MATCH($B270,'Team forecast'!$B$3:$B$22,0),MATCH(K$1,'Team forecast'!$G$2:$I$2,0)),0)</f>
        <v>0.99881036954393854</v>
      </c>
      <c r="L270">
        <f>SUMIFS(Rotowire!E:E,Rotowire!$A:$A,'Master data'!$F270)</f>
        <v>0</v>
      </c>
      <c r="M270" s="2">
        <f>SUMIFS(Rotowire!F:F,Rotowire!$A:$A,'Master data'!$F270)*I270</f>
        <v>0</v>
      </c>
      <c r="N270" s="2">
        <f>SUMIFS(Rotowire!G:G,Rotowire!$A:$A,'Master data'!$F270)*I270</f>
        <v>0</v>
      </c>
      <c r="O270" s="2">
        <f>SUMIFS(Rotowire!I:I,Rotowire!$A:$A,'Master data'!$F270)*I270</f>
        <v>0</v>
      </c>
      <c r="P270" s="2">
        <f>SUMIFS(Rotowire!W:W,Rotowire!$A:$A,'Master data'!$F270)*K270</f>
        <v>0</v>
      </c>
      <c r="Q270" s="2">
        <f>SUMIFS(Rotowire!Y:Y,Rotowire!$A:$A,'Master data'!$F270)*J270</f>
        <v>0</v>
      </c>
      <c r="R270" s="2">
        <f>SUMIFS(Rotowire!AB:AB,Rotowire!$A:$A,'Master data'!$F270)</f>
        <v>0</v>
      </c>
      <c r="S270" s="2">
        <f>SUMIFS(Rotowire!AC:AC,Rotowire!$A:$A,'Master data'!$F270)</f>
        <v>0</v>
      </c>
      <c r="T270" s="2">
        <f>INDEX('Team forecast'!D$3:D$22,MATCH($B270,'Team forecast'!$B$3:$B$22,0))</f>
        <v>1.3</v>
      </c>
      <c r="U270" s="2">
        <f>INDEX('Team forecast'!E$3:E$22,MATCH($B270,'Team forecast'!$B$3:$B$22,0))</f>
        <v>1.08</v>
      </c>
      <c r="V270" s="2">
        <f>INDEX('Team forecast'!J$3:J$22,MATCH($B270,'Team forecast'!$B$3:$B$22,0))</f>
        <v>0.41</v>
      </c>
      <c r="W270" s="2">
        <f>INDEX('Team forecast'!K$3:K$22,MATCH($B270,'Team forecast'!$B$3:$B$22,0))</f>
        <v>0.28310000000000002</v>
      </c>
      <c r="X270" s="2">
        <f>INDEX('Team forecast'!L$3:L$22,MATCH($B270,'Team forecast'!$B$3:$B$22,0))</f>
        <v>0.30690000000000001</v>
      </c>
      <c r="Y270" s="5">
        <f t="shared" si="281"/>
        <v>-5000</v>
      </c>
      <c r="Z270" s="5">
        <f t="shared" si="282"/>
        <v>0</v>
      </c>
      <c r="AA270" s="5">
        <f t="shared" si="283"/>
        <v>0</v>
      </c>
      <c r="AB270" s="5">
        <f t="shared" si="284"/>
        <v>0</v>
      </c>
      <c r="AC270" s="5">
        <f t="shared" si="285"/>
        <v>0</v>
      </c>
      <c r="AD270" s="5">
        <f t="shared" si="290"/>
        <v>0</v>
      </c>
      <c r="AE270" s="5">
        <f t="shared" si="291"/>
        <v>0</v>
      </c>
      <c r="AF270" s="5">
        <f t="shared" si="286"/>
        <v>0</v>
      </c>
      <c r="AG270" s="5">
        <f t="shared" si="287"/>
        <v>0</v>
      </c>
      <c r="AH270" s="5">
        <f t="shared" si="292"/>
        <v>0</v>
      </c>
      <c r="AI270" s="5">
        <f t="shared" si="293"/>
        <v>0</v>
      </c>
      <c r="AJ270" s="5">
        <f t="shared" si="294"/>
        <v>0</v>
      </c>
      <c r="AK270" s="5">
        <f t="shared" si="295"/>
        <v>0</v>
      </c>
      <c r="AL270" s="5">
        <f>IFERROR(SUM(Y270:AK270),-5000)*((Cockpit!$C$3)^0)</f>
        <v>-5000</v>
      </c>
      <c r="AM270" s="19">
        <f>INDEX('Team forecast'!$M$3:$AU$22,MATCH($B270,'Team forecast'!$B$3:$B$22,0),MATCH(AM$1,'Team forecast'!$M$2:$AU$2,0))</f>
        <v>0</v>
      </c>
      <c r="AN270" s="19">
        <f>INDEX('Team forecast'!$M$3:$AU$22,MATCH($B270,'Team forecast'!$B$3:$B$22,0),MATCH(AN$1,'Team forecast'!$M$2:$AU$2,0))</f>
        <v>0</v>
      </c>
      <c r="AO270" s="19">
        <f>INDEX('Team forecast'!$M$3:$AU$22,MATCH($B270,'Team forecast'!$B$3:$B$22,0),MATCH(AO$1,'Team forecast'!$M$2:$AU$2,0))</f>
        <v>0</v>
      </c>
      <c r="AP270" s="19">
        <f>INDEX('Team forecast'!$M$3:$AU$22,MATCH($B270,'Team forecast'!$B$3:$B$22,0),MATCH(AP$1,'Team forecast'!$M$2:$AU$2,0))</f>
        <v>0</v>
      </c>
      <c r="AQ270" s="5">
        <f t="shared" si="296"/>
        <v>-5000</v>
      </c>
      <c r="AR270" s="5">
        <f>INDEX('Team forecast'!$M$3:$AU$22,MATCH($B270,'Team forecast'!$B$3:$B$22,0),MATCH(AR$1,'Team forecast'!$M$2:$AU$2,0))*IF($Y270&gt;0,25000,0)</f>
        <v>0</v>
      </c>
      <c r="AS270" s="5">
        <f>INDEX('Team forecast'!$M$3:$AU$22,MATCH($B270,'Team forecast'!$B$3:$B$22,0),MATCH(AS$1,'Team forecast'!$M$2:$AU$2,0))*IF($Y270&gt;0,5000,0)</f>
        <v>0</v>
      </c>
      <c r="AT270" s="5">
        <f>INDEX('Team forecast'!$M$3:$AU$22,MATCH($B270,'Team forecast'!$B$3:$B$22,0),MATCH(AT$1,'Team forecast'!$M$2:$AU$2,0))*IF($Y270&gt;0,-15000,0)</f>
        <v>0</v>
      </c>
      <c r="AU270" s="5">
        <f t="shared" si="297"/>
        <v>0</v>
      </c>
      <c r="AV270" s="5">
        <f t="shared" si="298"/>
        <v>0</v>
      </c>
      <c r="AW270" s="5">
        <f t="shared" si="299"/>
        <v>0</v>
      </c>
      <c r="AX270" s="5">
        <f t="shared" si="300"/>
        <v>0</v>
      </c>
      <c r="AY270" s="5">
        <f t="shared" si="301"/>
        <v>0</v>
      </c>
      <c r="AZ270" s="5">
        <f t="shared" si="302"/>
        <v>0</v>
      </c>
      <c r="BA270" s="5">
        <f t="shared" si="303"/>
        <v>0</v>
      </c>
      <c r="BB270" s="5">
        <f t="shared" si="304"/>
        <v>0</v>
      </c>
      <c r="BC270" s="5">
        <f t="shared" si="305"/>
        <v>0</v>
      </c>
      <c r="BD270" s="5">
        <f>IFERROR(SUM(AR270:BC270),0)*((Cockpit!$C$3)^1)</f>
        <v>0</v>
      </c>
      <c r="BE270" s="19">
        <f>INDEX('Team forecast'!$M$3:$AU$22,MATCH($B270,'Team forecast'!$B$3:$B$22,0),MATCH(BE$1,'Team forecast'!$M$2:$AU$2,0))</f>
        <v>0</v>
      </c>
      <c r="BF270" s="19">
        <f>INDEX('Team forecast'!$M$3:$AU$22,MATCH($B270,'Team forecast'!$B$3:$B$22,0),MATCH(BF$1,'Team forecast'!$M$2:$AU$2,0))</f>
        <v>0</v>
      </c>
      <c r="BG270" s="19">
        <f>INDEX('Team forecast'!$M$3:$AU$22,MATCH($B270,'Team forecast'!$B$3:$B$22,0),MATCH(BG$1,'Team forecast'!$M$2:$AU$2,0))</f>
        <v>0</v>
      </c>
      <c r="BH270" s="19">
        <f>INDEX('Team forecast'!$M$3:$AU$22,MATCH($B270,'Team forecast'!$B$3:$B$22,0),MATCH(BH$1,'Team forecast'!$M$2:$AU$2,0))</f>
        <v>0</v>
      </c>
      <c r="BI270" s="5">
        <f t="shared" si="306"/>
        <v>-5000</v>
      </c>
      <c r="BJ270" s="5">
        <f>INDEX('Team forecast'!$M$3:$AU$22,MATCH($B270,'Team forecast'!$B$3:$B$22,0),MATCH(BJ$1,'Team forecast'!$M$2:$AU$2,0))*IF($Y270&gt;0,25000,0)</f>
        <v>0</v>
      </c>
      <c r="BK270" s="5">
        <f>INDEX('Team forecast'!$M$3:$AU$22,MATCH($B270,'Team forecast'!$B$3:$B$22,0),MATCH(BK$1,'Team forecast'!$M$2:$AU$2,0))*IF($Y270&gt;0,5000,0)</f>
        <v>0</v>
      </c>
      <c r="BL270" s="5">
        <f>INDEX('Team forecast'!$M$3:$AU$22,MATCH($B270,'Team forecast'!$B$3:$B$22,0),MATCH(BL$1,'Team forecast'!$M$2:$AU$2,0))*IF($Y270&gt;0,-15000,0)</f>
        <v>0</v>
      </c>
      <c r="BM270" s="5">
        <f t="shared" si="307"/>
        <v>0</v>
      </c>
      <c r="BN270" s="5">
        <f t="shared" si="308"/>
        <v>0</v>
      </c>
      <c r="BO270" s="5">
        <f t="shared" si="309"/>
        <v>0</v>
      </c>
      <c r="BP270" s="5">
        <f t="shared" si="310"/>
        <v>0</v>
      </c>
      <c r="BQ270" s="5">
        <f t="shared" si="311"/>
        <v>0</v>
      </c>
      <c r="BR270" s="5">
        <f t="shared" si="312"/>
        <v>0</v>
      </c>
      <c r="BS270" s="5">
        <f t="shared" si="313"/>
        <v>0</v>
      </c>
      <c r="BT270" s="5">
        <f t="shared" si="314"/>
        <v>0</v>
      </c>
      <c r="BU270" s="5">
        <f t="shared" si="315"/>
        <v>0</v>
      </c>
      <c r="BV270" s="5">
        <f>IFERROR(SUM(BJ270:BU270),0)*((Cockpit!$C$3)^2)</f>
        <v>0</v>
      </c>
      <c r="BW270" s="19">
        <f>INDEX('Team forecast'!$M$3:$AU$22,MATCH($B270,'Team forecast'!$B$3:$B$22,0),MATCH(BW$1,'Team forecast'!$M$2:$AU$2,0))</f>
        <v>0</v>
      </c>
      <c r="BX270" s="19">
        <f>INDEX('Team forecast'!$M$3:$AU$22,MATCH($B270,'Team forecast'!$B$3:$B$22,0),MATCH(BX$1,'Team forecast'!$M$2:$AU$2,0))</f>
        <v>0</v>
      </c>
      <c r="BY270" s="19">
        <f>INDEX('Team forecast'!$M$3:$AU$22,MATCH($B270,'Team forecast'!$B$3:$B$22,0),MATCH(BY$1,'Team forecast'!$M$2:$AU$2,0))</f>
        <v>0</v>
      </c>
      <c r="BZ270" s="19">
        <f>INDEX('Team forecast'!$M$3:$AU$22,MATCH($B270,'Team forecast'!$B$3:$B$22,0),MATCH(BZ$1,'Team forecast'!$M$2:$AU$2,0))</f>
        <v>0</v>
      </c>
      <c r="CA270" s="5">
        <f t="shared" si="316"/>
        <v>-5000</v>
      </c>
      <c r="CB270" s="5">
        <f>INDEX('Team forecast'!$M$3:$AU$22,MATCH($B270,'Team forecast'!$B$3:$B$22,0),MATCH(CB$1,'Team forecast'!$M$2:$AU$2,0))*IF($Y270&gt;0,25000,0)</f>
        <v>0</v>
      </c>
      <c r="CC270" s="5">
        <f>INDEX('Team forecast'!$M$3:$AU$22,MATCH($B270,'Team forecast'!$B$3:$B$22,0),MATCH(CC$1,'Team forecast'!$M$2:$AU$2,0))*IF($Y270&gt;0,5000,0)</f>
        <v>0</v>
      </c>
      <c r="CD270" s="5">
        <f>INDEX('Team forecast'!$M$3:$AU$22,MATCH($B270,'Team forecast'!$B$3:$B$22,0),MATCH(CD$1,'Team forecast'!$M$2:$AU$2,0))*IF($Y270&gt;0,-15000,0)</f>
        <v>0</v>
      </c>
      <c r="CE270" s="5">
        <f t="shared" si="317"/>
        <v>0</v>
      </c>
      <c r="CF270" s="5">
        <f t="shared" si="318"/>
        <v>0</v>
      </c>
      <c r="CG270" s="5">
        <f t="shared" si="319"/>
        <v>0</v>
      </c>
      <c r="CH270" s="5">
        <f t="shared" si="320"/>
        <v>0</v>
      </c>
      <c r="CI270" s="5">
        <f t="shared" si="321"/>
        <v>0</v>
      </c>
      <c r="CJ270" s="5">
        <f t="shared" si="322"/>
        <v>0</v>
      </c>
      <c r="CK270" s="5">
        <f t="shared" si="323"/>
        <v>0</v>
      </c>
      <c r="CL270" s="5">
        <f t="shared" si="324"/>
        <v>0</v>
      </c>
      <c r="CM270" s="5">
        <f t="shared" si="325"/>
        <v>0</v>
      </c>
      <c r="CN270" s="5">
        <f>IFERROR(SUM(CB270:CM270),0)*((Cockpit!$C$3)^3)</f>
        <v>0</v>
      </c>
      <c r="CO270" s="19">
        <f>INDEX('Team forecast'!$M$3:$AU$22,MATCH($B270,'Team forecast'!$B$3:$B$22,0),MATCH(CO$1,'Team forecast'!$M$2:$AU$2,0))</f>
        <v>0</v>
      </c>
      <c r="CP270" s="19">
        <f>INDEX('Team forecast'!$M$3:$AU$22,MATCH($B270,'Team forecast'!$B$3:$B$22,0),MATCH(CP$1,'Team forecast'!$M$2:$AU$2,0))</f>
        <v>0</v>
      </c>
      <c r="CQ270" s="19">
        <f>INDEX('Team forecast'!$M$3:$AU$22,MATCH($B270,'Team forecast'!$B$3:$B$22,0),MATCH(CQ$1,'Team forecast'!$M$2:$AU$2,0))</f>
        <v>0</v>
      </c>
      <c r="CR270" s="19">
        <f>INDEX('Team forecast'!$M$3:$AU$22,MATCH($B270,'Team forecast'!$B$3:$B$22,0),MATCH(CR$1,'Team forecast'!$M$2:$AU$2,0))</f>
        <v>0</v>
      </c>
      <c r="CS270" s="5">
        <f t="shared" si="326"/>
        <v>-5000</v>
      </c>
      <c r="CT270" s="5">
        <f>INDEX('Team forecast'!$M$3:$AU$22,MATCH($B270,'Team forecast'!$B$3:$B$22,0),MATCH(CT$1,'Team forecast'!$M$2:$AU$2,0))*IF($Y270&gt;0,25000,0)</f>
        <v>0</v>
      </c>
      <c r="CU270" s="5">
        <f>INDEX('Team forecast'!$M$3:$AU$22,MATCH($B270,'Team forecast'!$B$3:$B$22,0),MATCH(CU$1,'Team forecast'!$M$2:$AU$2,0))*IF($Y270&gt;0,5000,0)</f>
        <v>0</v>
      </c>
      <c r="CV270" s="5">
        <f>INDEX('Team forecast'!$M$3:$AU$22,MATCH($B270,'Team forecast'!$B$3:$B$22,0),MATCH(CV$1,'Team forecast'!$M$2:$AU$2,0))*IF($Y270&gt;0,-15000,0)</f>
        <v>0</v>
      </c>
      <c r="CW270" s="5">
        <f t="shared" si="327"/>
        <v>0</v>
      </c>
      <c r="CX270" s="5">
        <f t="shared" si="328"/>
        <v>0</v>
      </c>
      <c r="CY270" s="5">
        <f t="shared" si="329"/>
        <v>0</v>
      </c>
      <c r="CZ270" s="5">
        <f t="shared" si="330"/>
        <v>0</v>
      </c>
      <c r="DA270" s="5">
        <f t="shared" si="331"/>
        <v>0</v>
      </c>
      <c r="DB270" s="5">
        <f t="shared" si="332"/>
        <v>0</v>
      </c>
      <c r="DC270" s="5">
        <f t="shared" si="333"/>
        <v>0</v>
      </c>
      <c r="DD270" s="5">
        <f t="shared" si="334"/>
        <v>0</v>
      </c>
      <c r="DE270" s="5">
        <f t="shared" si="335"/>
        <v>0</v>
      </c>
      <c r="DF270" s="5">
        <f>IFERROR(SUM(CT270:DE270),0)*((Cockpit!$C$3)^4)</f>
        <v>0</v>
      </c>
      <c r="DG270" s="19">
        <f>INDEX('Team forecast'!$M$3:$AU$22,MATCH($B270,'Team forecast'!$B$3:$B$22,0),MATCH(DG$1,'Team forecast'!$M$2:$AU$2,0))</f>
        <v>0</v>
      </c>
      <c r="DH270" s="19">
        <f>INDEX('Team forecast'!$M$3:$AU$22,MATCH($B270,'Team forecast'!$B$3:$B$22,0),MATCH(DH$1,'Team forecast'!$M$2:$AU$2,0))</f>
        <v>0</v>
      </c>
      <c r="DI270" s="19">
        <f>INDEX('Team forecast'!$M$3:$AU$22,MATCH($B270,'Team forecast'!$B$3:$B$22,0),MATCH(DI$1,'Team forecast'!$M$2:$AU$2,0))</f>
        <v>0</v>
      </c>
      <c r="DJ270" s="19">
        <f>INDEX('Team forecast'!$M$3:$AU$22,MATCH($B270,'Team forecast'!$B$3:$B$22,0),MATCH(DJ$1,'Team forecast'!$M$2:$AU$2,0))</f>
        <v>0</v>
      </c>
      <c r="DK270" s="5">
        <f t="shared" si="336"/>
        <v>-5000</v>
      </c>
      <c r="DL270" s="5">
        <f>INDEX('Team forecast'!$M$3:$AU$22,MATCH($B270,'Team forecast'!$B$3:$B$22,0),MATCH(DL$1,'Team forecast'!$M$2:$AU$2,0))*IF($Y270&gt;0,25000,0)</f>
        <v>0</v>
      </c>
      <c r="DM270" s="5">
        <f>INDEX('Team forecast'!$M$3:$AU$22,MATCH($B270,'Team forecast'!$B$3:$B$22,0),MATCH(DM$1,'Team forecast'!$M$2:$AU$2,0))*IF($Y270&gt;0,5000,0)</f>
        <v>0</v>
      </c>
      <c r="DN270" s="5">
        <f>INDEX('Team forecast'!$M$3:$AU$22,MATCH($B270,'Team forecast'!$B$3:$B$22,0),MATCH(DN$1,'Team forecast'!$M$2:$AU$2,0))*IF($Y270&gt;0,-15000,0)</f>
        <v>0</v>
      </c>
      <c r="DO270" s="5">
        <f t="shared" si="337"/>
        <v>0</v>
      </c>
      <c r="DP270" s="5">
        <f t="shared" si="338"/>
        <v>0</v>
      </c>
      <c r="DQ270" s="5">
        <f t="shared" si="339"/>
        <v>0</v>
      </c>
      <c r="DR270" s="5">
        <f t="shared" si="340"/>
        <v>0</v>
      </c>
      <c r="DS270" s="5">
        <f t="shared" si="341"/>
        <v>0</v>
      </c>
      <c r="DT270" s="5">
        <f t="shared" si="342"/>
        <v>0</v>
      </c>
      <c r="DU270" s="5">
        <f t="shared" si="343"/>
        <v>0</v>
      </c>
      <c r="DV270" s="5">
        <f t="shared" si="344"/>
        <v>0</v>
      </c>
      <c r="DW270" s="5">
        <f t="shared" si="345"/>
        <v>0</v>
      </c>
      <c r="DX270" s="5">
        <f>IFERROR(SUM(DL270:DW270),0)*((Cockpit!$C$3)^5)</f>
        <v>0</v>
      </c>
      <c r="DY270" s="5">
        <f t="shared" si="346"/>
        <v>-5000</v>
      </c>
      <c r="DZ270" s="5" t="str">
        <f>IF(ISERROR(MATCH(A270,'Current squad'!B:B,0)),"No","Yes")</f>
        <v>No</v>
      </c>
      <c r="EA270" s="5" cm="1">
        <f t="array" ref="EA270">IFERROR(_xlfn.IFS(DZ270="Yes",0,DZ270="No",H270*1%),999999)</f>
        <v>40520</v>
      </c>
      <c r="EB270" s="5">
        <f t="shared" si="288"/>
        <v>4092520</v>
      </c>
      <c r="EC270" s="5">
        <f t="shared" si="347"/>
        <v>-45520</v>
      </c>
      <c r="ED270" s="1">
        <f t="shared" si="289"/>
        <v>-1.123395853899309E-2</v>
      </c>
      <c r="EE270" s="5">
        <f>RANK(EC270,$EC$2:$EC$572)+COUNTIF($EC$2:EC270,EC270)-1</f>
        <v>458</v>
      </c>
      <c r="EF270" s="4">
        <f>RANK(ED270,$ED$2:$ED$572)+COUNTIF($ED$2:ED270,ED270)-1</f>
        <v>280</v>
      </c>
    </row>
    <row r="271" spans="1:136" x14ac:dyDescent="0.3">
      <c r="A271" t="str">
        <f>IF(Holdet.dk!A271&lt;&gt;"",Holdet.dk!A271,"")</f>
        <v>Kelechi Iheanacho</v>
      </c>
      <c r="B271" t="str">
        <f>INDEX(Holdet.dk!B:B,MATCH($A271,Holdet.dk!$A:$A,0))</f>
        <v>Leicester City</v>
      </c>
      <c r="C271" t="str">
        <f>INDEX(Holdet.dk!C:C,MATCH($A271,Holdet.dk!$A:$A,0))</f>
        <v>Striker</v>
      </c>
      <c r="D271" t="str">
        <f>INDEX(Holdet.dk!D:D,MATCH($A271,Holdet.dk!$A:$A,0))</f>
        <v>5.961.000</v>
      </c>
      <c r="E271" s="1">
        <f>IFERROR(_xlfn.NUMBERVALUE(INDEX(Holdet.dk!$E:$E,MATCH($A271,Holdet.dk!$A:$A,0)),","),0)</f>
        <v>9.8000000000000004E-2</v>
      </c>
      <c r="F271" t="str">
        <f>IF(INDEX(Lookup!H:H,MATCH('Master data'!A271,Lookup!G:G,0))=0,A271,INDEX(Lookup!H:H,MATCH('Master data'!A271,Lookup!G:G,0)))</f>
        <v>Kelechi Iheanacho</v>
      </c>
      <c r="G271" t="str">
        <f>IFERROR(INDEX(Lookup!B:B,MATCH(INDEX(Rotowire!C:C,MATCH(F271,Rotowire!A:A,0)),Lookup!D:D,0)),"")</f>
        <v>Tottenham</v>
      </c>
      <c r="H271" s="5">
        <f t="shared" si="280"/>
        <v>5961000</v>
      </c>
      <c r="I271" s="19">
        <f>IFERROR(INDEX('Team forecast'!$G$3:$I$22,MATCH($B271,'Team forecast'!$B$3:$B$22,0),MATCH(I$1,'Team forecast'!$G$2:$I$2,0)),0)</f>
        <v>1.0388888888888888</v>
      </c>
      <c r="J271" s="19">
        <f>IFERROR(INDEX('Team forecast'!$G$3:$I$22,MATCH($B271,'Team forecast'!$B$3:$B$22,0),MATCH(J$1,'Team forecast'!$G$2:$I$2,0)),0)</f>
        <v>0.81751824817518248</v>
      </c>
      <c r="K271" s="19">
        <f>IFERROR(INDEX('Team forecast'!$G$3:$I$22,MATCH($B271,'Team forecast'!$B$3:$B$22,0),MATCH(K$1,'Team forecast'!$G$2:$I$2,0)),0)</f>
        <v>1.2549222870116903</v>
      </c>
      <c r="L271">
        <f>SUMIFS(Rotowire!E:E,Rotowire!$A:$A,'Master data'!$F271)</f>
        <v>95</v>
      </c>
      <c r="M271" s="2">
        <f>SUMIFS(Rotowire!F:F,Rotowire!$A:$A,'Master data'!$F271)*I271</f>
        <v>0.59216666666666651</v>
      </c>
      <c r="N271" s="2">
        <f>SUMIFS(Rotowire!G:G,Rotowire!$A:$A,'Master data'!$F271)*I271</f>
        <v>0.41555555555555551</v>
      </c>
      <c r="O271" s="2">
        <f>SUMIFS(Rotowire!I:I,Rotowire!$A:$A,'Master data'!$F271)*I271</f>
        <v>1.9842777777777774</v>
      </c>
      <c r="P271" s="2">
        <f>SUMIFS(Rotowire!W:W,Rotowire!$A:$A,'Master data'!$F271)*K271</f>
        <v>0.32627979462303947</v>
      </c>
      <c r="Q271" s="2">
        <f>SUMIFS(Rotowire!Y:Y,Rotowire!$A:$A,'Master data'!$F271)*J271</f>
        <v>0</v>
      </c>
      <c r="R271" s="2">
        <f>SUMIFS(Rotowire!AB:AB,Rotowire!$A:$A,'Master data'!$F271)</f>
        <v>0.31</v>
      </c>
      <c r="S271" s="2">
        <f>SUMIFS(Rotowire!AC:AC,Rotowire!$A:$A,'Master data'!$F271)</f>
        <v>0.01</v>
      </c>
      <c r="T271" s="2">
        <f>INDEX('Team forecast'!D$3:D$22,MATCH($B271,'Team forecast'!$B$3:$B$22,0))</f>
        <v>1.87</v>
      </c>
      <c r="U271" s="2">
        <f>INDEX('Team forecast'!E$3:E$22,MATCH($B271,'Team forecast'!$B$3:$B$22,0))</f>
        <v>1.1200000000000001</v>
      </c>
      <c r="V271" s="2">
        <f>INDEX('Team forecast'!J$3:J$22,MATCH($B271,'Team forecast'!$B$3:$B$22,0))</f>
        <v>0.54369999999999996</v>
      </c>
      <c r="W271" s="2">
        <f>INDEX('Team forecast'!K$3:K$22,MATCH($B271,'Team forecast'!$B$3:$B$22,0))</f>
        <v>0.23169999999999999</v>
      </c>
      <c r="X271" s="2">
        <f>INDEX('Team forecast'!L$3:L$22,MATCH($B271,'Team forecast'!$B$3:$B$22,0))</f>
        <v>0.22459999999999999</v>
      </c>
      <c r="Y271" s="5">
        <f t="shared" si="281"/>
        <v>7000</v>
      </c>
      <c r="Z271" s="5">
        <f t="shared" si="282"/>
        <v>13592.499999999998</v>
      </c>
      <c r="AA271" s="5">
        <f t="shared" si="283"/>
        <v>1158.5</v>
      </c>
      <c r="AB271" s="5">
        <f t="shared" si="284"/>
        <v>-3369</v>
      </c>
      <c r="AC271" s="5">
        <f t="shared" si="285"/>
        <v>59216.66666666665</v>
      </c>
      <c r="AD271" s="5">
        <f t="shared" si="290"/>
        <v>20777.777777777777</v>
      </c>
      <c r="AE271" s="5">
        <f t="shared" si="291"/>
        <v>19842.777777777774</v>
      </c>
      <c r="AF271" s="5">
        <f t="shared" si="286"/>
        <v>0</v>
      </c>
      <c r="AG271" s="5">
        <f t="shared" si="287"/>
        <v>0</v>
      </c>
      <c r="AH271" s="5">
        <f t="shared" si="292"/>
        <v>-6200</v>
      </c>
      <c r="AI271" s="5">
        <f t="shared" si="293"/>
        <v>-500</v>
      </c>
      <c r="AJ271" s="5">
        <f t="shared" si="294"/>
        <v>18700</v>
      </c>
      <c r="AK271" s="5">
        <f t="shared" si="295"/>
        <v>-8960</v>
      </c>
      <c r="AL271" s="5">
        <f>IFERROR(SUM(Y271:AK271),-5000)*((Cockpit!$C$3)^0)</f>
        <v>121259.22222222222</v>
      </c>
      <c r="AM271" s="19">
        <f>INDEX('Team forecast'!$M$3:$AU$22,MATCH($B271,'Team forecast'!$B$3:$B$22,0),MATCH(AM$1,'Team forecast'!$M$2:$AU$2,0))</f>
        <v>0</v>
      </c>
      <c r="AN271" s="19">
        <f>INDEX('Team forecast'!$M$3:$AU$22,MATCH($B271,'Team forecast'!$B$3:$B$22,0),MATCH(AN$1,'Team forecast'!$M$2:$AU$2,0))</f>
        <v>0</v>
      </c>
      <c r="AO271" s="19">
        <f>INDEX('Team forecast'!$M$3:$AU$22,MATCH($B271,'Team forecast'!$B$3:$B$22,0),MATCH(AO$1,'Team forecast'!$M$2:$AU$2,0))</f>
        <v>0</v>
      </c>
      <c r="AP271" s="19">
        <f>INDEX('Team forecast'!$M$3:$AU$22,MATCH($B271,'Team forecast'!$B$3:$B$22,0),MATCH(AP$1,'Team forecast'!$M$2:$AU$2,0))</f>
        <v>0</v>
      </c>
      <c r="AQ271" s="5">
        <f t="shared" si="296"/>
        <v>7000</v>
      </c>
      <c r="AR271" s="5">
        <f>INDEX('Team forecast'!$M$3:$AU$22,MATCH($B271,'Team forecast'!$B$3:$B$22,0),MATCH(AR$1,'Team forecast'!$M$2:$AU$2,0))*IF($Y271&gt;0,25000,0)</f>
        <v>0</v>
      </c>
      <c r="AS271" s="5">
        <f>INDEX('Team forecast'!$M$3:$AU$22,MATCH($B271,'Team forecast'!$B$3:$B$22,0),MATCH(AS$1,'Team forecast'!$M$2:$AU$2,0))*IF($Y271&gt;0,5000,0)</f>
        <v>0</v>
      </c>
      <c r="AT271" s="5">
        <f>INDEX('Team forecast'!$M$3:$AU$22,MATCH($B271,'Team forecast'!$B$3:$B$22,0),MATCH(AT$1,'Team forecast'!$M$2:$AU$2,0))*IF($Y271&gt;0,-15000,0)</f>
        <v>0</v>
      </c>
      <c r="AU271" s="5">
        <f t="shared" si="297"/>
        <v>0</v>
      </c>
      <c r="AV271" s="5">
        <f t="shared" si="298"/>
        <v>0</v>
      </c>
      <c r="AW271" s="5">
        <f t="shared" si="299"/>
        <v>0</v>
      </c>
      <c r="AX271" s="5">
        <f t="shared" si="300"/>
        <v>0</v>
      </c>
      <c r="AY271" s="5">
        <f t="shared" si="301"/>
        <v>0</v>
      </c>
      <c r="AZ271" s="5">
        <f t="shared" si="302"/>
        <v>-6200</v>
      </c>
      <c r="BA271" s="5">
        <f t="shared" si="303"/>
        <v>-500</v>
      </c>
      <c r="BB271" s="5">
        <f t="shared" si="304"/>
        <v>0</v>
      </c>
      <c r="BC271" s="5">
        <f t="shared" si="305"/>
        <v>0</v>
      </c>
      <c r="BD271" s="5">
        <f>IFERROR(SUM(AR271:BC271),0)*((Cockpit!$C$3)^1)</f>
        <v>-4690</v>
      </c>
      <c r="BE271" s="19">
        <f>INDEX('Team forecast'!$M$3:$AU$22,MATCH($B271,'Team forecast'!$B$3:$B$22,0),MATCH(BE$1,'Team forecast'!$M$2:$AU$2,0))</f>
        <v>0</v>
      </c>
      <c r="BF271" s="19">
        <f>INDEX('Team forecast'!$M$3:$AU$22,MATCH($B271,'Team forecast'!$B$3:$B$22,0),MATCH(BF$1,'Team forecast'!$M$2:$AU$2,0))</f>
        <v>0</v>
      </c>
      <c r="BG271" s="19">
        <f>INDEX('Team forecast'!$M$3:$AU$22,MATCH($B271,'Team forecast'!$B$3:$B$22,0),MATCH(BG$1,'Team forecast'!$M$2:$AU$2,0))</f>
        <v>0</v>
      </c>
      <c r="BH271" s="19">
        <f>INDEX('Team forecast'!$M$3:$AU$22,MATCH($B271,'Team forecast'!$B$3:$B$22,0),MATCH(BH$1,'Team forecast'!$M$2:$AU$2,0))</f>
        <v>0</v>
      </c>
      <c r="BI271" s="5">
        <f t="shared" si="306"/>
        <v>7000</v>
      </c>
      <c r="BJ271" s="5">
        <f>INDEX('Team forecast'!$M$3:$AU$22,MATCH($B271,'Team forecast'!$B$3:$B$22,0),MATCH(BJ$1,'Team forecast'!$M$2:$AU$2,0))*IF($Y271&gt;0,25000,0)</f>
        <v>0</v>
      </c>
      <c r="BK271" s="5">
        <f>INDEX('Team forecast'!$M$3:$AU$22,MATCH($B271,'Team forecast'!$B$3:$B$22,0),MATCH(BK$1,'Team forecast'!$M$2:$AU$2,0))*IF($Y271&gt;0,5000,0)</f>
        <v>0</v>
      </c>
      <c r="BL271" s="5">
        <f>INDEX('Team forecast'!$M$3:$AU$22,MATCH($B271,'Team forecast'!$B$3:$B$22,0),MATCH(BL$1,'Team forecast'!$M$2:$AU$2,0))*IF($Y271&gt;0,-15000,0)</f>
        <v>0</v>
      </c>
      <c r="BM271" s="5">
        <f t="shared" si="307"/>
        <v>0</v>
      </c>
      <c r="BN271" s="5">
        <f t="shared" si="308"/>
        <v>0</v>
      </c>
      <c r="BO271" s="5">
        <f t="shared" si="309"/>
        <v>0</v>
      </c>
      <c r="BP271" s="5">
        <f t="shared" si="310"/>
        <v>0</v>
      </c>
      <c r="BQ271" s="5">
        <f t="shared" si="311"/>
        <v>0</v>
      </c>
      <c r="BR271" s="5">
        <f t="shared" si="312"/>
        <v>-6200</v>
      </c>
      <c r="BS271" s="5">
        <f t="shared" si="313"/>
        <v>-500</v>
      </c>
      <c r="BT271" s="5">
        <f t="shared" si="314"/>
        <v>0</v>
      </c>
      <c r="BU271" s="5">
        <f t="shared" si="315"/>
        <v>0</v>
      </c>
      <c r="BV271" s="5">
        <f>IFERROR(SUM(BJ271:BU271),0)*((Cockpit!$C$3)^2)</f>
        <v>-3282.9999999999995</v>
      </c>
      <c r="BW271" s="19">
        <f>INDEX('Team forecast'!$M$3:$AU$22,MATCH($B271,'Team forecast'!$B$3:$B$22,0),MATCH(BW$1,'Team forecast'!$M$2:$AU$2,0))</f>
        <v>0</v>
      </c>
      <c r="BX271" s="19">
        <f>INDEX('Team forecast'!$M$3:$AU$22,MATCH($B271,'Team forecast'!$B$3:$B$22,0),MATCH(BX$1,'Team forecast'!$M$2:$AU$2,0))</f>
        <v>0</v>
      </c>
      <c r="BY271" s="19">
        <f>INDEX('Team forecast'!$M$3:$AU$22,MATCH($B271,'Team forecast'!$B$3:$B$22,0),MATCH(BY$1,'Team forecast'!$M$2:$AU$2,0))</f>
        <v>0</v>
      </c>
      <c r="BZ271" s="19">
        <f>INDEX('Team forecast'!$M$3:$AU$22,MATCH($B271,'Team forecast'!$B$3:$B$22,0),MATCH(BZ$1,'Team forecast'!$M$2:$AU$2,0))</f>
        <v>0</v>
      </c>
      <c r="CA271" s="5">
        <f t="shared" si="316"/>
        <v>7000</v>
      </c>
      <c r="CB271" s="5">
        <f>INDEX('Team forecast'!$M$3:$AU$22,MATCH($B271,'Team forecast'!$B$3:$B$22,0),MATCH(CB$1,'Team forecast'!$M$2:$AU$2,0))*IF($Y271&gt;0,25000,0)</f>
        <v>0</v>
      </c>
      <c r="CC271" s="5">
        <f>INDEX('Team forecast'!$M$3:$AU$22,MATCH($B271,'Team forecast'!$B$3:$B$22,0),MATCH(CC$1,'Team forecast'!$M$2:$AU$2,0))*IF($Y271&gt;0,5000,0)</f>
        <v>0</v>
      </c>
      <c r="CD271" s="5">
        <f>INDEX('Team forecast'!$M$3:$AU$22,MATCH($B271,'Team forecast'!$B$3:$B$22,0),MATCH(CD$1,'Team forecast'!$M$2:$AU$2,0))*IF($Y271&gt;0,-15000,0)</f>
        <v>0</v>
      </c>
      <c r="CE271" s="5">
        <f t="shared" si="317"/>
        <v>0</v>
      </c>
      <c r="CF271" s="5">
        <f t="shared" si="318"/>
        <v>0</v>
      </c>
      <c r="CG271" s="5">
        <f t="shared" si="319"/>
        <v>0</v>
      </c>
      <c r="CH271" s="5">
        <f t="shared" si="320"/>
        <v>0</v>
      </c>
      <c r="CI271" s="5">
        <f t="shared" si="321"/>
        <v>0</v>
      </c>
      <c r="CJ271" s="5">
        <f t="shared" si="322"/>
        <v>-6200</v>
      </c>
      <c r="CK271" s="5">
        <f t="shared" si="323"/>
        <v>-500</v>
      </c>
      <c r="CL271" s="5">
        <f t="shared" si="324"/>
        <v>0</v>
      </c>
      <c r="CM271" s="5">
        <f t="shared" si="325"/>
        <v>0</v>
      </c>
      <c r="CN271" s="5">
        <f>IFERROR(SUM(CB271:CM271),0)*((Cockpit!$C$3)^3)</f>
        <v>-2298.0999999999995</v>
      </c>
      <c r="CO271" s="19">
        <f>INDEX('Team forecast'!$M$3:$AU$22,MATCH($B271,'Team forecast'!$B$3:$B$22,0),MATCH(CO$1,'Team forecast'!$M$2:$AU$2,0))</f>
        <v>0</v>
      </c>
      <c r="CP271" s="19">
        <f>INDEX('Team forecast'!$M$3:$AU$22,MATCH($B271,'Team forecast'!$B$3:$B$22,0),MATCH(CP$1,'Team forecast'!$M$2:$AU$2,0))</f>
        <v>0</v>
      </c>
      <c r="CQ271" s="19">
        <f>INDEX('Team forecast'!$M$3:$AU$22,MATCH($B271,'Team forecast'!$B$3:$B$22,0),MATCH(CQ$1,'Team forecast'!$M$2:$AU$2,0))</f>
        <v>0</v>
      </c>
      <c r="CR271" s="19">
        <f>INDEX('Team forecast'!$M$3:$AU$22,MATCH($B271,'Team forecast'!$B$3:$B$22,0),MATCH(CR$1,'Team forecast'!$M$2:$AU$2,0))</f>
        <v>0</v>
      </c>
      <c r="CS271" s="5">
        <f t="shared" si="326"/>
        <v>7000</v>
      </c>
      <c r="CT271" s="5">
        <f>INDEX('Team forecast'!$M$3:$AU$22,MATCH($B271,'Team forecast'!$B$3:$B$22,0),MATCH(CT$1,'Team forecast'!$M$2:$AU$2,0))*IF($Y271&gt;0,25000,0)</f>
        <v>0</v>
      </c>
      <c r="CU271" s="5">
        <f>INDEX('Team forecast'!$M$3:$AU$22,MATCH($B271,'Team forecast'!$B$3:$B$22,0),MATCH(CU$1,'Team forecast'!$M$2:$AU$2,0))*IF($Y271&gt;0,5000,0)</f>
        <v>0</v>
      </c>
      <c r="CV271" s="5">
        <f>INDEX('Team forecast'!$M$3:$AU$22,MATCH($B271,'Team forecast'!$B$3:$B$22,0),MATCH(CV$1,'Team forecast'!$M$2:$AU$2,0))*IF($Y271&gt;0,-15000,0)</f>
        <v>0</v>
      </c>
      <c r="CW271" s="5">
        <f t="shared" si="327"/>
        <v>0</v>
      </c>
      <c r="CX271" s="5">
        <f t="shared" si="328"/>
        <v>0</v>
      </c>
      <c r="CY271" s="5">
        <f t="shared" si="329"/>
        <v>0</v>
      </c>
      <c r="CZ271" s="5">
        <f t="shared" si="330"/>
        <v>0</v>
      </c>
      <c r="DA271" s="5">
        <f t="shared" si="331"/>
        <v>0</v>
      </c>
      <c r="DB271" s="5">
        <f t="shared" si="332"/>
        <v>-6200</v>
      </c>
      <c r="DC271" s="5">
        <f t="shared" si="333"/>
        <v>-500</v>
      </c>
      <c r="DD271" s="5">
        <f t="shared" si="334"/>
        <v>0</v>
      </c>
      <c r="DE271" s="5">
        <f t="shared" si="335"/>
        <v>0</v>
      </c>
      <c r="DF271" s="5">
        <f>IFERROR(SUM(CT271:DE271),0)*((Cockpit!$C$3)^4)</f>
        <v>-1608.6699999999994</v>
      </c>
      <c r="DG271" s="19">
        <f>INDEX('Team forecast'!$M$3:$AU$22,MATCH($B271,'Team forecast'!$B$3:$B$22,0),MATCH(DG$1,'Team forecast'!$M$2:$AU$2,0))</f>
        <v>0</v>
      </c>
      <c r="DH271" s="19">
        <f>INDEX('Team forecast'!$M$3:$AU$22,MATCH($B271,'Team forecast'!$B$3:$B$22,0),MATCH(DH$1,'Team forecast'!$M$2:$AU$2,0))</f>
        <v>0</v>
      </c>
      <c r="DI271" s="19">
        <f>INDEX('Team forecast'!$M$3:$AU$22,MATCH($B271,'Team forecast'!$B$3:$B$22,0),MATCH(DI$1,'Team forecast'!$M$2:$AU$2,0))</f>
        <v>0</v>
      </c>
      <c r="DJ271" s="19">
        <f>INDEX('Team forecast'!$M$3:$AU$22,MATCH($B271,'Team forecast'!$B$3:$B$22,0),MATCH(DJ$1,'Team forecast'!$M$2:$AU$2,0))</f>
        <v>0</v>
      </c>
      <c r="DK271" s="5">
        <f t="shared" si="336"/>
        <v>7000</v>
      </c>
      <c r="DL271" s="5">
        <f>INDEX('Team forecast'!$M$3:$AU$22,MATCH($B271,'Team forecast'!$B$3:$B$22,0),MATCH(DL$1,'Team forecast'!$M$2:$AU$2,0))*IF($Y271&gt;0,25000,0)</f>
        <v>0</v>
      </c>
      <c r="DM271" s="5">
        <f>INDEX('Team forecast'!$M$3:$AU$22,MATCH($B271,'Team forecast'!$B$3:$B$22,0),MATCH(DM$1,'Team forecast'!$M$2:$AU$2,0))*IF($Y271&gt;0,5000,0)</f>
        <v>0</v>
      </c>
      <c r="DN271" s="5">
        <f>INDEX('Team forecast'!$M$3:$AU$22,MATCH($B271,'Team forecast'!$B$3:$B$22,0),MATCH(DN$1,'Team forecast'!$M$2:$AU$2,0))*IF($Y271&gt;0,-15000,0)</f>
        <v>0</v>
      </c>
      <c r="DO271" s="5">
        <f t="shared" si="337"/>
        <v>0</v>
      </c>
      <c r="DP271" s="5">
        <f t="shared" si="338"/>
        <v>0</v>
      </c>
      <c r="DQ271" s="5">
        <f t="shared" si="339"/>
        <v>0</v>
      </c>
      <c r="DR271" s="5">
        <f t="shared" si="340"/>
        <v>0</v>
      </c>
      <c r="DS271" s="5">
        <f t="shared" si="341"/>
        <v>0</v>
      </c>
      <c r="DT271" s="5">
        <f t="shared" si="342"/>
        <v>-6200</v>
      </c>
      <c r="DU271" s="5">
        <f t="shared" si="343"/>
        <v>-500</v>
      </c>
      <c r="DV271" s="5">
        <f t="shared" si="344"/>
        <v>0</v>
      </c>
      <c r="DW271" s="5">
        <f t="shared" si="345"/>
        <v>0</v>
      </c>
      <c r="DX271" s="5">
        <f>IFERROR(SUM(DL271:DW271),0)*((Cockpit!$C$3)^5)</f>
        <v>-1126.0689999999995</v>
      </c>
      <c r="DY271" s="5">
        <f t="shared" si="346"/>
        <v>108253.38322222221</v>
      </c>
      <c r="DZ271" s="5" t="str">
        <f>IF(ISERROR(MATCH(A271,'Current squad'!B:B,0)),"No","Yes")</f>
        <v>Yes</v>
      </c>
      <c r="EA271" s="5" cm="1">
        <f t="array" ref="EA271">IFERROR(_xlfn.IFS(DZ271="Yes",0,DZ271="No",H271*1%),999999)</f>
        <v>0</v>
      </c>
      <c r="EB271" s="5">
        <f t="shared" si="288"/>
        <v>5961000</v>
      </c>
      <c r="EC271" s="5">
        <f t="shared" si="347"/>
        <v>108253.38322222221</v>
      </c>
      <c r="ED271" s="1">
        <f t="shared" si="289"/>
        <v>1.8160272307032748E-2</v>
      </c>
      <c r="EE271" s="5">
        <f>RANK(EC271,$EC$2:$EC$572)+COUNTIF($EC$2:EC271,EC271)-1</f>
        <v>1</v>
      </c>
      <c r="EF271" s="4">
        <f>RANK(ED271,$ED$2:$ED$572)+COUNTIF($ED$2:ED271,ED271)-1</f>
        <v>3</v>
      </c>
    </row>
    <row r="272" spans="1:136" x14ac:dyDescent="0.3">
      <c r="A272" t="str">
        <f>IF(Holdet.dk!A272&lt;&gt;"",Holdet.dk!A272,"")</f>
        <v>Ben White</v>
      </c>
      <c r="B272" t="str">
        <f>INDEX(Holdet.dk!B:B,MATCH($A272,Holdet.dk!$A:$A,0))</f>
        <v>Brighton and Hove</v>
      </c>
      <c r="C272" t="str">
        <f>INDEX(Holdet.dk!C:C,MATCH($A272,Holdet.dk!$A:$A,0))</f>
        <v>Defense</v>
      </c>
      <c r="D272" t="str">
        <f>INDEX(Holdet.dk!D:D,MATCH($A272,Holdet.dk!$A:$A,0))</f>
        <v>3.223.000</v>
      </c>
      <c r="E272" s="1">
        <f>IFERROR(_xlfn.NUMBERVALUE(INDEX(Holdet.dk!$E:$E,MATCH($A272,Holdet.dk!$A:$A,0)),","),0)</f>
        <v>1.7000000000000001E-2</v>
      </c>
      <c r="F272" t="str">
        <f>IF(INDEX(Lookup!H:H,MATCH('Master data'!A272,Lookup!G:G,0))=0,A272,INDEX(Lookup!H:H,MATCH('Master data'!A272,Lookup!G:G,0)))</f>
        <v>Ben White</v>
      </c>
      <c r="G272" t="str">
        <f>IFERROR(INDEX(Lookup!B:B,MATCH(INDEX(Rotowire!C:C,MATCH(F272,Rotowire!A:A,0)),Lookup!D:D,0)),"")</f>
        <v>Arsenal</v>
      </c>
      <c r="H272" s="5">
        <f t="shared" si="280"/>
        <v>3223000</v>
      </c>
      <c r="I272" s="19">
        <f>IFERROR(INDEX('Team forecast'!$G$3:$I$22,MATCH($B272,'Team forecast'!$B$3:$B$22,0),MATCH(I$1,'Team forecast'!$G$2:$I$2,0)),0)</f>
        <v>0.99082568807339433</v>
      </c>
      <c r="J272" s="19">
        <f>IFERROR(INDEX('Team forecast'!$G$3:$I$22,MATCH($B272,'Team forecast'!$B$3:$B$22,0),MATCH(J$1,'Team forecast'!$G$2:$I$2,0)),0)</f>
        <v>0.68783068783068768</v>
      </c>
      <c r="K272" s="19">
        <f>IFERROR(INDEX('Team forecast'!$G$3:$I$22,MATCH($B272,'Team forecast'!$B$3:$B$22,0),MATCH(K$1,'Team forecast'!$G$2:$I$2,0)),0)</f>
        <v>2.0963984079539428</v>
      </c>
      <c r="L272">
        <f>SUMIFS(Rotowire!E:E,Rotowire!$A:$A,'Master data'!$F272)</f>
        <v>95</v>
      </c>
      <c r="M272" s="2">
        <f>SUMIFS(Rotowire!F:F,Rotowire!$A:$A,'Master data'!$F272)*I272</f>
        <v>4.9541284403669721E-2</v>
      </c>
      <c r="N272" s="2">
        <f>SUMIFS(Rotowire!G:G,Rotowire!$A:$A,'Master data'!$F272)*I272</f>
        <v>0</v>
      </c>
      <c r="O272" s="2">
        <f>SUMIFS(Rotowire!I:I,Rotowire!$A:$A,'Master data'!$F272)*I272</f>
        <v>0.13871559633027522</v>
      </c>
      <c r="P272" s="2">
        <f>SUMIFS(Rotowire!W:W,Rotowire!$A:$A,'Master data'!$F272)*K272</f>
        <v>0.27253179303401259</v>
      </c>
      <c r="Q272" s="2">
        <f>SUMIFS(Rotowire!Y:Y,Rotowire!$A:$A,'Master data'!$F272)*J272</f>
        <v>0</v>
      </c>
      <c r="R272" s="2">
        <f>SUMIFS(Rotowire!AB:AB,Rotowire!$A:$A,'Master data'!$F272)</f>
        <v>0.21</v>
      </c>
      <c r="S272" s="2">
        <f>SUMIFS(Rotowire!AC:AC,Rotowire!$A:$A,'Master data'!$F272)</f>
        <v>0.04</v>
      </c>
      <c r="T272" s="2">
        <f>INDEX('Team forecast'!D$3:D$22,MATCH($B272,'Team forecast'!$B$3:$B$22,0))</f>
        <v>1.08</v>
      </c>
      <c r="U272" s="2">
        <f>INDEX('Team forecast'!E$3:E$22,MATCH($B272,'Team forecast'!$B$3:$B$22,0))</f>
        <v>1.3</v>
      </c>
      <c r="V272" s="2">
        <f>INDEX('Team forecast'!J$3:J$22,MATCH($B272,'Team forecast'!$B$3:$B$22,0))</f>
        <v>0.30690000000000001</v>
      </c>
      <c r="W272" s="2">
        <f>INDEX('Team forecast'!K$3:K$22,MATCH($B272,'Team forecast'!$B$3:$B$22,0))</f>
        <v>0.28310000000000002</v>
      </c>
      <c r="X272" s="2">
        <f>INDEX('Team forecast'!L$3:L$22,MATCH($B272,'Team forecast'!$B$3:$B$22,0))</f>
        <v>0.41</v>
      </c>
      <c r="Y272" s="5">
        <f t="shared" si="281"/>
        <v>7000</v>
      </c>
      <c r="Z272" s="5">
        <f t="shared" si="282"/>
        <v>7672.5</v>
      </c>
      <c r="AA272" s="5">
        <f t="shared" si="283"/>
        <v>1415.5</v>
      </c>
      <c r="AB272" s="5">
        <f t="shared" si="284"/>
        <v>-6150</v>
      </c>
      <c r="AC272" s="5">
        <f t="shared" si="285"/>
        <v>7431.1926605504577</v>
      </c>
      <c r="AD272" s="5">
        <f t="shared" si="290"/>
        <v>0</v>
      </c>
      <c r="AE272" s="5">
        <f t="shared" si="291"/>
        <v>1387.1559633027523</v>
      </c>
      <c r="AF272" s="5">
        <f t="shared" si="286"/>
        <v>13626.589651700629</v>
      </c>
      <c r="AG272" s="5">
        <f t="shared" si="287"/>
        <v>0</v>
      </c>
      <c r="AH272" s="5">
        <f t="shared" si="292"/>
        <v>-4200</v>
      </c>
      <c r="AI272" s="5">
        <f t="shared" si="293"/>
        <v>-2000</v>
      </c>
      <c r="AJ272" s="5">
        <f t="shared" si="294"/>
        <v>10800</v>
      </c>
      <c r="AK272" s="5">
        <f t="shared" si="295"/>
        <v>-10400</v>
      </c>
      <c r="AL272" s="5">
        <f>IFERROR(SUM(Y272:AK272),-5000)*((Cockpit!$C$3)^0)</f>
        <v>26582.938275553839</v>
      </c>
      <c r="AM272" s="19">
        <f>INDEX('Team forecast'!$M$3:$AU$22,MATCH($B272,'Team forecast'!$B$3:$B$22,0),MATCH(AM$1,'Team forecast'!$M$2:$AU$2,0))</f>
        <v>0</v>
      </c>
      <c r="AN272" s="19">
        <f>INDEX('Team forecast'!$M$3:$AU$22,MATCH($B272,'Team forecast'!$B$3:$B$22,0),MATCH(AN$1,'Team forecast'!$M$2:$AU$2,0))</f>
        <v>0</v>
      </c>
      <c r="AO272" s="19">
        <f>INDEX('Team forecast'!$M$3:$AU$22,MATCH($B272,'Team forecast'!$B$3:$B$22,0),MATCH(AO$1,'Team forecast'!$M$2:$AU$2,0))</f>
        <v>0</v>
      </c>
      <c r="AP272" s="19">
        <f>INDEX('Team forecast'!$M$3:$AU$22,MATCH($B272,'Team forecast'!$B$3:$B$22,0),MATCH(AP$1,'Team forecast'!$M$2:$AU$2,0))</f>
        <v>0</v>
      </c>
      <c r="AQ272" s="5">
        <f t="shared" si="296"/>
        <v>7000</v>
      </c>
      <c r="AR272" s="5">
        <f>INDEX('Team forecast'!$M$3:$AU$22,MATCH($B272,'Team forecast'!$B$3:$B$22,0),MATCH(AR$1,'Team forecast'!$M$2:$AU$2,0))*IF($Y272&gt;0,25000,0)</f>
        <v>0</v>
      </c>
      <c r="AS272" s="5">
        <f>INDEX('Team forecast'!$M$3:$AU$22,MATCH($B272,'Team forecast'!$B$3:$B$22,0),MATCH(AS$1,'Team forecast'!$M$2:$AU$2,0))*IF($Y272&gt;0,5000,0)</f>
        <v>0</v>
      </c>
      <c r="AT272" s="5">
        <f>INDEX('Team forecast'!$M$3:$AU$22,MATCH($B272,'Team forecast'!$B$3:$B$22,0),MATCH(AT$1,'Team forecast'!$M$2:$AU$2,0))*IF($Y272&gt;0,-15000,0)</f>
        <v>0</v>
      </c>
      <c r="AU272" s="5">
        <f t="shared" si="297"/>
        <v>0</v>
      </c>
      <c r="AV272" s="5">
        <f t="shared" si="298"/>
        <v>0</v>
      </c>
      <c r="AW272" s="5">
        <f t="shared" si="299"/>
        <v>0</v>
      </c>
      <c r="AX272" s="5">
        <f t="shared" si="300"/>
        <v>0</v>
      </c>
      <c r="AY272" s="5">
        <f t="shared" si="301"/>
        <v>0</v>
      </c>
      <c r="AZ272" s="5">
        <f t="shared" si="302"/>
        <v>-4200</v>
      </c>
      <c r="BA272" s="5">
        <f t="shared" si="303"/>
        <v>-2000</v>
      </c>
      <c r="BB272" s="5">
        <f t="shared" si="304"/>
        <v>0</v>
      </c>
      <c r="BC272" s="5">
        <f t="shared" si="305"/>
        <v>0</v>
      </c>
      <c r="BD272" s="5">
        <f>IFERROR(SUM(AR272:BC272),0)*((Cockpit!$C$3)^1)</f>
        <v>-4340</v>
      </c>
      <c r="BE272" s="19">
        <f>INDEX('Team forecast'!$M$3:$AU$22,MATCH($B272,'Team forecast'!$B$3:$B$22,0),MATCH(BE$1,'Team forecast'!$M$2:$AU$2,0))</f>
        <v>0</v>
      </c>
      <c r="BF272" s="19">
        <f>INDEX('Team forecast'!$M$3:$AU$22,MATCH($B272,'Team forecast'!$B$3:$B$22,0),MATCH(BF$1,'Team forecast'!$M$2:$AU$2,0))</f>
        <v>0</v>
      </c>
      <c r="BG272" s="19">
        <f>INDEX('Team forecast'!$M$3:$AU$22,MATCH($B272,'Team forecast'!$B$3:$B$22,0),MATCH(BG$1,'Team forecast'!$M$2:$AU$2,0))</f>
        <v>0</v>
      </c>
      <c r="BH272" s="19">
        <f>INDEX('Team forecast'!$M$3:$AU$22,MATCH($B272,'Team forecast'!$B$3:$B$22,0),MATCH(BH$1,'Team forecast'!$M$2:$AU$2,0))</f>
        <v>0</v>
      </c>
      <c r="BI272" s="5">
        <f t="shared" si="306"/>
        <v>7000</v>
      </c>
      <c r="BJ272" s="5">
        <f>INDEX('Team forecast'!$M$3:$AU$22,MATCH($B272,'Team forecast'!$B$3:$B$22,0),MATCH(BJ$1,'Team forecast'!$M$2:$AU$2,0))*IF($Y272&gt;0,25000,0)</f>
        <v>0</v>
      </c>
      <c r="BK272" s="5">
        <f>INDEX('Team forecast'!$M$3:$AU$22,MATCH($B272,'Team forecast'!$B$3:$B$22,0),MATCH(BK$1,'Team forecast'!$M$2:$AU$2,0))*IF($Y272&gt;0,5000,0)</f>
        <v>0</v>
      </c>
      <c r="BL272" s="5">
        <f>INDEX('Team forecast'!$M$3:$AU$22,MATCH($B272,'Team forecast'!$B$3:$B$22,0),MATCH(BL$1,'Team forecast'!$M$2:$AU$2,0))*IF($Y272&gt;0,-15000,0)</f>
        <v>0</v>
      </c>
      <c r="BM272" s="5">
        <f t="shared" si="307"/>
        <v>0</v>
      </c>
      <c r="BN272" s="5">
        <f t="shared" si="308"/>
        <v>0</v>
      </c>
      <c r="BO272" s="5">
        <f t="shared" si="309"/>
        <v>0</v>
      </c>
      <c r="BP272" s="5">
        <f t="shared" si="310"/>
        <v>0</v>
      </c>
      <c r="BQ272" s="5">
        <f t="shared" si="311"/>
        <v>0</v>
      </c>
      <c r="BR272" s="5">
        <f t="shared" si="312"/>
        <v>-4200</v>
      </c>
      <c r="BS272" s="5">
        <f t="shared" si="313"/>
        <v>-2000</v>
      </c>
      <c r="BT272" s="5">
        <f t="shared" si="314"/>
        <v>0</v>
      </c>
      <c r="BU272" s="5">
        <f t="shared" si="315"/>
        <v>0</v>
      </c>
      <c r="BV272" s="5">
        <f>IFERROR(SUM(BJ272:BU272),0)*((Cockpit!$C$3)^2)</f>
        <v>-3037.9999999999995</v>
      </c>
      <c r="BW272" s="19">
        <f>INDEX('Team forecast'!$M$3:$AU$22,MATCH($B272,'Team forecast'!$B$3:$B$22,0),MATCH(BW$1,'Team forecast'!$M$2:$AU$2,0))</f>
        <v>0</v>
      </c>
      <c r="BX272" s="19">
        <f>INDEX('Team forecast'!$M$3:$AU$22,MATCH($B272,'Team forecast'!$B$3:$B$22,0),MATCH(BX$1,'Team forecast'!$M$2:$AU$2,0))</f>
        <v>0</v>
      </c>
      <c r="BY272" s="19">
        <f>INDEX('Team forecast'!$M$3:$AU$22,MATCH($B272,'Team forecast'!$B$3:$B$22,0),MATCH(BY$1,'Team forecast'!$M$2:$AU$2,0))</f>
        <v>0</v>
      </c>
      <c r="BZ272" s="19">
        <f>INDEX('Team forecast'!$M$3:$AU$22,MATCH($B272,'Team forecast'!$B$3:$B$22,0),MATCH(BZ$1,'Team forecast'!$M$2:$AU$2,0))</f>
        <v>0</v>
      </c>
      <c r="CA272" s="5">
        <f t="shared" si="316"/>
        <v>7000</v>
      </c>
      <c r="CB272" s="5">
        <f>INDEX('Team forecast'!$M$3:$AU$22,MATCH($B272,'Team forecast'!$B$3:$B$22,0),MATCH(CB$1,'Team forecast'!$M$2:$AU$2,0))*IF($Y272&gt;0,25000,0)</f>
        <v>0</v>
      </c>
      <c r="CC272" s="5">
        <f>INDEX('Team forecast'!$M$3:$AU$22,MATCH($B272,'Team forecast'!$B$3:$B$22,0),MATCH(CC$1,'Team forecast'!$M$2:$AU$2,0))*IF($Y272&gt;0,5000,0)</f>
        <v>0</v>
      </c>
      <c r="CD272" s="5">
        <f>INDEX('Team forecast'!$M$3:$AU$22,MATCH($B272,'Team forecast'!$B$3:$B$22,0),MATCH(CD$1,'Team forecast'!$M$2:$AU$2,0))*IF($Y272&gt;0,-15000,0)</f>
        <v>0</v>
      </c>
      <c r="CE272" s="5">
        <f t="shared" si="317"/>
        <v>0</v>
      </c>
      <c r="CF272" s="5">
        <f t="shared" si="318"/>
        <v>0</v>
      </c>
      <c r="CG272" s="5">
        <f t="shared" si="319"/>
        <v>0</v>
      </c>
      <c r="CH272" s="5">
        <f t="shared" si="320"/>
        <v>0</v>
      </c>
      <c r="CI272" s="5">
        <f t="shared" si="321"/>
        <v>0</v>
      </c>
      <c r="CJ272" s="5">
        <f t="shared" si="322"/>
        <v>-4200</v>
      </c>
      <c r="CK272" s="5">
        <f t="shared" si="323"/>
        <v>-2000</v>
      </c>
      <c r="CL272" s="5">
        <f t="shared" si="324"/>
        <v>0</v>
      </c>
      <c r="CM272" s="5">
        <f t="shared" si="325"/>
        <v>0</v>
      </c>
      <c r="CN272" s="5">
        <f>IFERROR(SUM(CB272:CM272),0)*((Cockpit!$C$3)^3)</f>
        <v>-2126.5999999999995</v>
      </c>
      <c r="CO272" s="19">
        <f>INDEX('Team forecast'!$M$3:$AU$22,MATCH($B272,'Team forecast'!$B$3:$B$22,0),MATCH(CO$1,'Team forecast'!$M$2:$AU$2,0))</f>
        <v>0</v>
      </c>
      <c r="CP272" s="19">
        <f>INDEX('Team forecast'!$M$3:$AU$22,MATCH($B272,'Team forecast'!$B$3:$B$22,0),MATCH(CP$1,'Team forecast'!$M$2:$AU$2,0))</f>
        <v>0</v>
      </c>
      <c r="CQ272" s="19">
        <f>INDEX('Team forecast'!$M$3:$AU$22,MATCH($B272,'Team forecast'!$B$3:$B$22,0),MATCH(CQ$1,'Team forecast'!$M$2:$AU$2,0))</f>
        <v>0</v>
      </c>
      <c r="CR272" s="19">
        <f>INDEX('Team forecast'!$M$3:$AU$22,MATCH($B272,'Team forecast'!$B$3:$B$22,0),MATCH(CR$1,'Team forecast'!$M$2:$AU$2,0))</f>
        <v>0</v>
      </c>
      <c r="CS272" s="5">
        <f t="shared" si="326"/>
        <v>7000</v>
      </c>
      <c r="CT272" s="5">
        <f>INDEX('Team forecast'!$M$3:$AU$22,MATCH($B272,'Team forecast'!$B$3:$B$22,0),MATCH(CT$1,'Team forecast'!$M$2:$AU$2,0))*IF($Y272&gt;0,25000,0)</f>
        <v>0</v>
      </c>
      <c r="CU272" s="5">
        <f>INDEX('Team forecast'!$M$3:$AU$22,MATCH($B272,'Team forecast'!$B$3:$B$22,0),MATCH(CU$1,'Team forecast'!$M$2:$AU$2,0))*IF($Y272&gt;0,5000,0)</f>
        <v>0</v>
      </c>
      <c r="CV272" s="5">
        <f>INDEX('Team forecast'!$M$3:$AU$22,MATCH($B272,'Team forecast'!$B$3:$B$22,0),MATCH(CV$1,'Team forecast'!$M$2:$AU$2,0))*IF($Y272&gt;0,-15000,0)</f>
        <v>0</v>
      </c>
      <c r="CW272" s="5">
        <f t="shared" si="327"/>
        <v>0</v>
      </c>
      <c r="CX272" s="5">
        <f t="shared" si="328"/>
        <v>0</v>
      </c>
      <c r="CY272" s="5">
        <f t="shared" si="329"/>
        <v>0</v>
      </c>
      <c r="CZ272" s="5">
        <f t="shared" si="330"/>
        <v>0</v>
      </c>
      <c r="DA272" s="5">
        <f t="shared" si="331"/>
        <v>0</v>
      </c>
      <c r="DB272" s="5">
        <f t="shared" si="332"/>
        <v>-4200</v>
      </c>
      <c r="DC272" s="5">
        <f t="shared" si="333"/>
        <v>-2000</v>
      </c>
      <c r="DD272" s="5">
        <f t="shared" si="334"/>
        <v>0</v>
      </c>
      <c r="DE272" s="5">
        <f t="shared" si="335"/>
        <v>0</v>
      </c>
      <c r="DF272" s="5">
        <f>IFERROR(SUM(CT272:DE272),0)*((Cockpit!$C$3)^4)</f>
        <v>-1488.6199999999994</v>
      </c>
      <c r="DG272" s="19">
        <f>INDEX('Team forecast'!$M$3:$AU$22,MATCH($B272,'Team forecast'!$B$3:$B$22,0),MATCH(DG$1,'Team forecast'!$M$2:$AU$2,0))</f>
        <v>0</v>
      </c>
      <c r="DH272" s="19">
        <f>INDEX('Team forecast'!$M$3:$AU$22,MATCH($B272,'Team forecast'!$B$3:$B$22,0),MATCH(DH$1,'Team forecast'!$M$2:$AU$2,0))</f>
        <v>0</v>
      </c>
      <c r="DI272" s="19">
        <f>INDEX('Team forecast'!$M$3:$AU$22,MATCH($B272,'Team forecast'!$B$3:$B$22,0),MATCH(DI$1,'Team forecast'!$M$2:$AU$2,0))</f>
        <v>0</v>
      </c>
      <c r="DJ272" s="19">
        <f>INDEX('Team forecast'!$M$3:$AU$22,MATCH($B272,'Team forecast'!$B$3:$B$22,0),MATCH(DJ$1,'Team forecast'!$M$2:$AU$2,0))</f>
        <v>0</v>
      </c>
      <c r="DK272" s="5">
        <f t="shared" si="336"/>
        <v>7000</v>
      </c>
      <c r="DL272" s="5">
        <f>INDEX('Team forecast'!$M$3:$AU$22,MATCH($B272,'Team forecast'!$B$3:$B$22,0),MATCH(DL$1,'Team forecast'!$M$2:$AU$2,0))*IF($Y272&gt;0,25000,0)</f>
        <v>0</v>
      </c>
      <c r="DM272" s="5">
        <f>INDEX('Team forecast'!$M$3:$AU$22,MATCH($B272,'Team forecast'!$B$3:$B$22,0),MATCH(DM$1,'Team forecast'!$M$2:$AU$2,0))*IF($Y272&gt;0,5000,0)</f>
        <v>0</v>
      </c>
      <c r="DN272" s="5">
        <f>INDEX('Team forecast'!$M$3:$AU$22,MATCH($B272,'Team forecast'!$B$3:$B$22,0),MATCH(DN$1,'Team forecast'!$M$2:$AU$2,0))*IF($Y272&gt;0,-15000,0)</f>
        <v>0</v>
      </c>
      <c r="DO272" s="5">
        <f t="shared" si="337"/>
        <v>0</v>
      </c>
      <c r="DP272" s="5">
        <f t="shared" si="338"/>
        <v>0</v>
      </c>
      <c r="DQ272" s="5">
        <f t="shared" si="339"/>
        <v>0</v>
      </c>
      <c r="DR272" s="5">
        <f t="shared" si="340"/>
        <v>0</v>
      </c>
      <c r="DS272" s="5">
        <f t="shared" si="341"/>
        <v>0</v>
      </c>
      <c r="DT272" s="5">
        <f t="shared" si="342"/>
        <v>-4200</v>
      </c>
      <c r="DU272" s="5">
        <f t="shared" si="343"/>
        <v>-2000</v>
      </c>
      <c r="DV272" s="5">
        <f t="shared" si="344"/>
        <v>0</v>
      </c>
      <c r="DW272" s="5">
        <f t="shared" si="345"/>
        <v>0</v>
      </c>
      <c r="DX272" s="5">
        <f>IFERROR(SUM(DL272:DW272),0)*((Cockpit!$C$3)^5)</f>
        <v>-1042.0339999999997</v>
      </c>
      <c r="DY272" s="5">
        <f t="shared" si="346"/>
        <v>14547.684275553842</v>
      </c>
      <c r="DZ272" s="5" t="str">
        <f>IF(ISERROR(MATCH(A272,'Current squad'!B:B,0)),"No","Yes")</f>
        <v>No</v>
      </c>
      <c r="EA272" s="5" cm="1">
        <f t="array" ref="EA272">IFERROR(_xlfn.IFS(DZ272="Yes",0,DZ272="No",H272*1%),999999)</f>
        <v>32230</v>
      </c>
      <c r="EB272" s="5">
        <f t="shared" si="288"/>
        <v>3255230</v>
      </c>
      <c r="EC272" s="5">
        <f t="shared" si="347"/>
        <v>-17682.315724446158</v>
      </c>
      <c r="ED272" s="1">
        <f t="shared" si="289"/>
        <v>-5.4862909477028108E-3</v>
      </c>
      <c r="EE272" s="5">
        <f>RANK(EC272,$EC$2:$EC$572)+COUNTIF($EC$2:EC272,EC272)-1</f>
        <v>137</v>
      </c>
      <c r="EF272" s="4">
        <f>RANK(ED272,$ED$2:$ED$572)+COUNTIF($ED$2:ED272,ED272)-1</f>
        <v>153</v>
      </c>
    </row>
    <row r="273" spans="1:136" x14ac:dyDescent="0.3">
      <c r="A273" t="str">
        <f>IF(Holdet.dk!A273&lt;&gt;"",Holdet.dk!A273,"")</f>
        <v>Jannik Vestergaard</v>
      </c>
      <c r="B273" t="str">
        <f>INDEX(Holdet.dk!B:B,MATCH($A273,Holdet.dk!$A:$A,0))</f>
        <v>Southampton</v>
      </c>
      <c r="C273" t="str">
        <f>INDEX(Holdet.dk!C:C,MATCH($A273,Holdet.dk!$A:$A,0))</f>
        <v>Defense</v>
      </c>
      <c r="D273" t="str">
        <f>INDEX(Holdet.dk!D:D,MATCH($A273,Holdet.dk!$A:$A,0))</f>
        <v>4.462.000</v>
      </c>
      <c r="E273" s="1">
        <f>IFERROR(_xlfn.NUMBERVALUE(INDEX(Holdet.dk!$E:$E,MATCH($A273,Holdet.dk!$A:$A,0)),","),0)</f>
        <v>0.04</v>
      </c>
      <c r="F273" t="str">
        <f>IF(INDEX(Lookup!H:H,MATCH('Master data'!A273,Lookup!G:G,0))=0,A273,INDEX(Lookup!H:H,MATCH('Master data'!A273,Lookup!G:G,0)))</f>
        <v>Jannik Vestergaard</v>
      </c>
      <c r="G273" t="str">
        <f>IFERROR(INDEX(Lookup!B:B,MATCH(INDEX(Rotowire!C:C,MATCH(F273,Rotowire!A:A,0)),Lookup!D:D,0)),"")</f>
        <v>West Ham</v>
      </c>
      <c r="H273" s="5">
        <f t="shared" si="280"/>
        <v>4462000</v>
      </c>
      <c r="I273" s="19">
        <f>IFERROR(INDEX('Team forecast'!$G$3:$I$22,MATCH($B273,'Team forecast'!$B$3:$B$22,0),MATCH(I$1,'Team forecast'!$G$2:$I$2,0)),0)</f>
        <v>1.1637931034482758</v>
      </c>
      <c r="J273" s="19">
        <f>IFERROR(INDEX('Team forecast'!$G$3:$I$22,MATCH($B273,'Team forecast'!$B$3:$B$22,0),MATCH(J$1,'Team forecast'!$G$2:$I$2,0)),0)</f>
        <v>0.89999999999999991</v>
      </c>
      <c r="K273" s="19">
        <f>IFERROR(INDEX('Team forecast'!$G$3:$I$22,MATCH($B273,'Team forecast'!$B$3:$B$22,0),MATCH(K$1,'Team forecast'!$G$2:$I$2,0)),0)</f>
        <v>1.3912753278240162</v>
      </c>
      <c r="L273">
        <f>SUMIFS(Rotowire!E:E,Rotowire!$A:$A,'Master data'!$F273)</f>
        <v>95</v>
      </c>
      <c r="M273" s="2">
        <f>SUMIFS(Rotowire!F:F,Rotowire!$A:$A,'Master data'!$F273)*I273</f>
        <v>0.10474137931034481</v>
      </c>
      <c r="N273" s="2">
        <f>SUMIFS(Rotowire!G:G,Rotowire!$A:$A,'Master data'!$F273)*I273</f>
        <v>0</v>
      </c>
      <c r="O273" s="2">
        <f>SUMIFS(Rotowire!I:I,Rotowire!$A:$A,'Master data'!$F273)*I273</f>
        <v>0.29094827586206895</v>
      </c>
      <c r="P273" s="2">
        <f>SUMIFS(Rotowire!W:W,Rotowire!$A:$A,'Master data'!$F273)*K273</f>
        <v>0.1808657926171221</v>
      </c>
      <c r="Q273" s="2">
        <f>SUMIFS(Rotowire!Y:Y,Rotowire!$A:$A,'Master data'!$F273)*J273</f>
        <v>0</v>
      </c>
      <c r="R273" s="2">
        <f>SUMIFS(Rotowire!AB:AB,Rotowire!$A:$A,'Master data'!$F273)</f>
        <v>0.12</v>
      </c>
      <c r="S273" s="2">
        <f>SUMIFS(Rotowire!AC:AC,Rotowire!$A:$A,'Master data'!$F273)</f>
        <v>0.01</v>
      </c>
      <c r="T273" s="2">
        <f>INDEX('Team forecast'!D$3:D$22,MATCH($B273,'Team forecast'!$B$3:$B$22,0))</f>
        <v>1.35</v>
      </c>
      <c r="U273" s="2">
        <f>INDEX('Team forecast'!E$3:E$22,MATCH($B273,'Team forecast'!$B$3:$B$22,0))</f>
        <v>1.71</v>
      </c>
      <c r="V273" s="2">
        <f>INDEX('Team forecast'!J$3:J$22,MATCH($B273,'Team forecast'!$B$3:$B$22,0))</f>
        <v>0.30020000000000002</v>
      </c>
      <c r="W273" s="2">
        <f>INDEX('Team forecast'!K$3:K$22,MATCH($B273,'Team forecast'!$B$3:$B$22,0))</f>
        <v>0.2422</v>
      </c>
      <c r="X273" s="2">
        <f>INDEX('Team forecast'!L$3:L$22,MATCH($B273,'Team forecast'!$B$3:$B$22,0))</f>
        <v>0.45750000000000002</v>
      </c>
      <c r="Y273" s="5">
        <f t="shared" si="281"/>
        <v>7000</v>
      </c>
      <c r="Z273" s="5">
        <f t="shared" si="282"/>
        <v>7505.0000000000009</v>
      </c>
      <c r="AA273" s="5">
        <f t="shared" si="283"/>
        <v>1211</v>
      </c>
      <c r="AB273" s="5">
        <f t="shared" si="284"/>
        <v>-6862.5</v>
      </c>
      <c r="AC273" s="5">
        <f t="shared" si="285"/>
        <v>15711.206896551723</v>
      </c>
      <c r="AD273" s="5">
        <f t="shared" si="290"/>
        <v>0</v>
      </c>
      <c r="AE273" s="5">
        <f t="shared" si="291"/>
        <v>2909.4827586206893</v>
      </c>
      <c r="AF273" s="5">
        <f t="shared" si="286"/>
        <v>9043.2896308561048</v>
      </c>
      <c r="AG273" s="5">
        <f t="shared" si="287"/>
        <v>0</v>
      </c>
      <c r="AH273" s="5">
        <f t="shared" si="292"/>
        <v>-2400</v>
      </c>
      <c r="AI273" s="5">
        <f t="shared" si="293"/>
        <v>-500</v>
      </c>
      <c r="AJ273" s="5">
        <f t="shared" si="294"/>
        <v>13500</v>
      </c>
      <c r="AK273" s="5">
        <f t="shared" si="295"/>
        <v>-13680</v>
      </c>
      <c r="AL273" s="5">
        <f>IFERROR(SUM(Y273:AK273),-5000)*((Cockpit!$C$3)^0)</f>
        <v>33437.479286028516</v>
      </c>
      <c r="AM273" s="19">
        <f>INDEX('Team forecast'!$M$3:$AU$22,MATCH($B273,'Team forecast'!$B$3:$B$22,0),MATCH(AM$1,'Team forecast'!$M$2:$AU$2,0))</f>
        <v>0</v>
      </c>
      <c r="AN273" s="19">
        <f>INDEX('Team forecast'!$M$3:$AU$22,MATCH($B273,'Team forecast'!$B$3:$B$22,0),MATCH(AN$1,'Team forecast'!$M$2:$AU$2,0))</f>
        <v>0</v>
      </c>
      <c r="AO273" s="19">
        <f>INDEX('Team forecast'!$M$3:$AU$22,MATCH($B273,'Team forecast'!$B$3:$B$22,0),MATCH(AO$1,'Team forecast'!$M$2:$AU$2,0))</f>
        <v>0</v>
      </c>
      <c r="AP273" s="19">
        <f>INDEX('Team forecast'!$M$3:$AU$22,MATCH($B273,'Team forecast'!$B$3:$B$22,0),MATCH(AP$1,'Team forecast'!$M$2:$AU$2,0))</f>
        <v>0</v>
      </c>
      <c r="AQ273" s="5">
        <f t="shared" si="296"/>
        <v>7000</v>
      </c>
      <c r="AR273" s="5">
        <f>INDEX('Team forecast'!$M$3:$AU$22,MATCH($B273,'Team forecast'!$B$3:$B$22,0),MATCH(AR$1,'Team forecast'!$M$2:$AU$2,0))*IF($Y273&gt;0,25000,0)</f>
        <v>0</v>
      </c>
      <c r="AS273" s="5">
        <f>INDEX('Team forecast'!$M$3:$AU$22,MATCH($B273,'Team forecast'!$B$3:$B$22,0),MATCH(AS$1,'Team forecast'!$M$2:$AU$2,0))*IF($Y273&gt;0,5000,0)</f>
        <v>0</v>
      </c>
      <c r="AT273" s="5">
        <f>INDEX('Team forecast'!$M$3:$AU$22,MATCH($B273,'Team forecast'!$B$3:$B$22,0),MATCH(AT$1,'Team forecast'!$M$2:$AU$2,0))*IF($Y273&gt;0,-15000,0)</f>
        <v>0</v>
      </c>
      <c r="AU273" s="5">
        <f t="shared" si="297"/>
        <v>0</v>
      </c>
      <c r="AV273" s="5">
        <f t="shared" si="298"/>
        <v>0</v>
      </c>
      <c r="AW273" s="5">
        <f t="shared" si="299"/>
        <v>0</v>
      </c>
      <c r="AX273" s="5">
        <f t="shared" si="300"/>
        <v>0</v>
      </c>
      <c r="AY273" s="5">
        <f t="shared" si="301"/>
        <v>0</v>
      </c>
      <c r="AZ273" s="5">
        <f t="shared" si="302"/>
        <v>-2400</v>
      </c>
      <c r="BA273" s="5">
        <f t="shared" si="303"/>
        <v>-500</v>
      </c>
      <c r="BB273" s="5">
        <f t="shared" si="304"/>
        <v>0</v>
      </c>
      <c r="BC273" s="5">
        <f t="shared" si="305"/>
        <v>0</v>
      </c>
      <c r="BD273" s="5">
        <f>IFERROR(SUM(AR273:BC273),0)*((Cockpit!$C$3)^1)</f>
        <v>-2029.9999999999998</v>
      </c>
      <c r="BE273" s="19">
        <f>INDEX('Team forecast'!$M$3:$AU$22,MATCH($B273,'Team forecast'!$B$3:$B$22,0),MATCH(BE$1,'Team forecast'!$M$2:$AU$2,0))</f>
        <v>0</v>
      </c>
      <c r="BF273" s="19">
        <f>INDEX('Team forecast'!$M$3:$AU$22,MATCH($B273,'Team forecast'!$B$3:$B$22,0),MATCH(BF$1,'Team forecast'!$M$2:$AU$2,0))</f>
        <v>0</v>
      </c>
      <c r="BG273" s="19">
        <f>INDEX('Team forecast'!$M$3:$AU$22,MATCH($B273,'Team forecast'!$B$3:$B$22,0),MATCH(BG$1,'Team forecast'!$M$2:$AU$2,0))</f>
        <v>0</v>
      </c>
      <c r="BH273" s="19">
        <f>INDEX('Team forecast'!$M$3:$AU$22,MATCH($B273,'Team forecast'!$B$3:$B$22,0),MATCH(BH$1,'Team forecast'!$M$2:$AU$2,0))</f>
        <v>0</v>
      </c>
      <c r="BI273" s="5">
        <f t="shared" si="306"/>
        <v>7000</v>
      </c>
      <c r="BJ273" s="5">
        <f>INDEX('Team forecast'!$M$3:$AU$22,MATCH($B273,'Team forecast'!$B$3:$B$22,0),MATCH(BJ$1,'Team forecast'!$M$2:$AU$2,0))*IF($Y273&gt;0,25000,0)</f>
        <v>0</v>
      </c>
      <c r="BK273" s="5">
        <f>INDEX('Team forecast'!$M$3:$AU$22,MATCH($B273,'Team forecast'!$B$3:$B$22,0),MATCH(BK$1,'Team forecast'!$M$2:$AU$2,0))*IF($Y273&gt;0,5000,0)</f>
        <v>0</v>
      </c>
      <c r="BL273" s="5">
        <f>INDEX('Team forecast'!$M$3:$AU$22,MATCH($B273,'Team forecast'!$B$3:$B$22,0),MATCH(BL$1,'Team forecast'!$M$2:$AU$2,0))*IF($Y273&gt;0,-15000,0)</f>
        <v>0</v>
      </c>
      <c r="BM273" s="5">
        <f t="shared" si="307"/>
        <v>0</v>
      </c>
      <c r="BN273" s="5">
        <f t="shared" si="308"/>
        <v>0</v>
      </c>
      <c r="BO273" s="5">
        <f t="shared" si="309"/>
        <v>0</v>
      </c>
      <c r="BP273" s="5">
        <f t="shared" si="310"/>
        <v>0</v>
      </c>
      <c r="BQ273" s="5">
        <f t="shared" si="311"/>
        <v>0</v>
      </c>
      <c r="BR273" s="5">
        <f t="shared" si="312"/>
        <v>-2400</v>
      </c>
      <c r="BS273" s="5">
        <f t="shared" si="313"/>
        <v>-500</v>
      </c>
      <c r="BT273" s="5">
        <f t="shared" si="314"/>
        <v>0</v>
      </c>
      <c r="BU273" s="5">
        <f t="shared" si="315"/>
        <v>0</v>
      </c>
      <c r="BV273" s="5">
        <f>IFERROR(SUM(BJ273:BU273),0)*((Cockpit!$C$3)^2)</f>
        <v>-1420.9999999999998</v>
      </c>
      <c r="BW273" s="19">
        <f>INDEX('Team forecast'!$M$3:$AU$22,MATCH($B273,'Team forecast'!$B$3:$B$22,0),MATCH(BW$1,'Team forecast'!$M$2:$AU$2,0))</f>
        <v>0</v>
      </c>
      <c r="BX273" s="19">
        <f>INDEX('Team forecast'!$M$3:$AU$22,MATCH($B273,'Team forecast'!$B$3:$B$22,0),MATCH(BX$1,'Team forecast'!$M$2:$AU$2,0))</f>
        <v>0</v>
      </c>
      <c r="BY273" s="19">
        <f>INDEX('Team forecast'!$M$3:$AU$22,MATCH($B273,'Team forecast'!$B$3:$B$22,0),MATCH(BY$1,'Team forecast'!$M$2:$AU$2,0))</f>
        <v>0</v>
      </c>
      <c r="BZ273" s="19">
        <f>INDEX('Team forecast'!$M$3:$AU$22,MATCH($B273,'Team forecast'!$B$3:$B$22,0),MATCH(BZ$1,'Team forecast'!$M$2:$AU$2,0))</f>
        <v>0</v>
      </c>
      <c r="CA273" s="5">
        <f t="shared" si="316"/>
        <v>7000</v>
      </c>
      <c r="CB273" s="5">
        <f>INDEX('Team forecast'!$M$3:$AU$22,MATCH($B273,'Team forecast'!$B$3:$B$22,0),MATCH(CB$1,'Team forecast'!$M$2:$AU$2,0))*IF($Y273&gt;0,25000,0)</f>
        <v>0</v>
      </c>
      <c r="CC273" s="5">
        <f>INDEX('Team forecast'!$M$3:$AU$22,MATCH($B273,'Team forecast'!$B$3:$B$22,0),MATCH(CC$1,'Team forecast'!$M$2:$AU$2,0))*IF($Y273&gt;0,5000,0)</f>
        <v>0</v>
      </c>
      <c r="CD273" s="5">
        <f>INDEX('Team forecast'!$M$3:$AU$22,MATCH($B273,'Team forecast'!$B$3:$B$22,0),MATCH(CD$1,'Team forecast'!$M$2:$AU$2,0))*IF($Y273&gt;0,-15000,0)</f>
        <v>0</v>
      </c>
      <c r="CE273" s="5">
        <f t="shared" si="317"/>
        <v>0</v>
      </c>
      <c r="CF273" s="5">
        <f t="shared" si="318"/>
        <v>0</v>
      </c>
      <c r="CG273" s="5">
        <f t="shared" si="319"/>
        <v>0</v>
      </c>
      <c r="CH273" s="5">
        <f t="shared" si="320"/>
        <v>0</v>
      </c>
      <c r="CI273" s="5">
        <f t="shared" si="321"/>
        <v>0</v>
      </c>
      <c r="CJ273" s="5">
        <f t="shared" si="322"/>
        <v>-2400</v>
      </c>
      <c r="CK273" s="5">
        <f t="shared" si="323"/>
        <v>-500</v>
      </c>
      <c r="CL273" s="5">
        <f t="shared" si="324"/>
        <v>0</v>
      </c>
      <c r="CM273" s="5">
        <f t="shared" si="325"/>
        <v>0</v>
      </c>
      <c r="CN273" s="5">
        <f>IFERROR(SUM(CB273:CM273),0)*((Cockpit!$C$3)^3)</f>
        <v>-994.6999999999997</v>
      </c>
      <c r="CO273" s="19">
        <f>INDEX('Team forecast'!$M$3:$AU$22,MATCH($B273,'Team forecast'!$B$3:$B$22,0),MATCH(CO$1,'Team forecast'!$M$2:$AU$2,0))</f>
        <v>0</v>
      </c>
      <c r="CP273" s="19">
        <f>INDEX('Team forecast'!$M$3:$AU$22,MATCH($B273,'Team forecast'!$B$3:$B$22,0),MATCH(CP$1,'Team forecast'!$M$2:$AU$2,0))</f>
        <v>0</v>
      </c>
      <c r="CQ273" s="19">
        <f>INDEX('Team forecast'!$M$3:$AU$22,MATCH($B273,'Team forecast'!$B$3:$B$22,0),MATCH(CQ$1,'Team forecast'!$M$2:$AU$2,0))</f>
        <v>0</v>
      </c>
      <c r="CR273" s="19">
        <f>INDEX('Team forecast'!$M$3:$AU$22,MATCH($B273,'Team forecast'!$B$3:$B$22,0),MATCH(CR$1,'Team forecast'!$M$2:$AU$2,0))</f>
        <v>0</v>
      </c>
      <c r="CS273" s="5">
        <f t="shared" si="326"/>
        <v>7000</v>
      </c>
      <c r="CT273" s="5">
        <f>INDEX('Team forecast'!$M$3:$AU$22,MATCH($B273,'Team forecast'!$B$3:$B$22,0),MATCH(CT$1,'Team forecast'!$M$2:$AU$2,0))*IF($Y273&gt;0,25000,0)</f>
        <v>0</v>
      </c>
      <c r="CU273" s="5">
        <f>INDEX('Team forecast'!$M$3:$AU$22,MATCH($B273,'Team forecast'!$B$3:$B$22,0),MATCH(CU$1,'Team forecast'!$M$2:$AU$2,0))*IF($Y273&gt;0,5000,0)</f>
        <v>0</v>
      </c>
      <c r="CV273" s="5">
        <f>INDEX('Team forecast'!$M$3:$AU$22,MATCH($B273,'Team forecast'!$B$3:$B$22,0),MATCH(CV$1,'Team forecast'!$M$2:$AU$2,0))*IF($Y273&gt;0,-15000,0)</f>
        <v>0</v>
      </c>
      <c r="CW273" s="5">
        <f t="shared" si="327"/>
        <v>0</v>
      </c>
      <c r="CX273" s="5">
        <f t="shared" si="328"/>
        <v>0</v>
      </c>
      <c r="CY273" s="5">
        <f t="shared" si="329"/>
        <v>0</v>
      </c>
      <c r="CZ273" s="5">
        <f t="shared" si="330"/>
        <v>0</v>
      </c>
      <c r="DA273" s="5">
        <f t="shared" si="331"/>
        <v>0</v>
      </c>
      <c r="DB273" s="5">
        <f t="shared" si="332"/>
        <v>-2400</v>
      </c>
      <c r="DC273" s="5">
        <f t="shared" si="333"/>
        <v>-500</v>
      </c>
      <c r="DD273" s="5">
        <f t="shared" si="334"/>
        <v>0</v>
      </c>
      <c r="DE273" s="5">
        <f t="shared" si="335"/>
        <v>0</v>
      </c>
      <c r="DF273" s="5">
        <f>IFERROR(SUM(CT273:DE273),0)*((Cockpit!$C$3)^4)</f>
        <v>-696.28999999999974</v>
      </c>
      <c r="DG273" s="19">
        <f>INDEX('Team forecast'!$M$3:$AU$22,MATCH($B273,'Team forecast'!$B$3:$B$22,0),MATCH(DG$1,'Team forecast'!$M$2:$AU$2,0))</f>
        <v>0</v>
      </c>
      <c r="DH273" s="19">
        <f>INDEX('Team forecast'!$M$3:$AU$22,MATCH($B273,'Team forecast'!$B$3:$B$22,0),MATCH(DH$1,'Team forecast'!$M$2:$AU$2,0))</f>
        <v>0</v>
      </c>
      <c r="DI273" s="19">
        <f>INDEX('Team forecast'!$M$3:$AU$22,MATCH($B273,'Team forecast'!$B$3:$B$22,0),MATCH(DI$1,'Team forecast'!$M$2:$AU$2,0))</f>
        <v>0</v>
      </c>
      <c r="DJ273" s="19">
        <f>INDEX('Team forecast'!$M$3:$AU$22,MATCH($B273,'Team forecast'!$B$3:$B$22,0),MATCH(DJ$1,'Team forecast'!$M$2:$AU$2,0))</f>
        <v>0</v>
      </c>
      <c r="DK273" s="5">
        <f t="shared" si="336"/>
        <v>7000</v>
      </c>
      <c r="DL273" s="5">
        <f>INDEX('Team forecast'!$M$3:$AU$22,MATCH($B273,'Team forecast'!$B$3:$B$22,0),MATCH(DL$1,'Team forecast'!$M$2:$AU$2,0))*IF($Y273&gt;0,25000,0)</f>
        <v>0</v>
      </c>
      <c r="DM273" s="5">
        <f>INDEX('Team forecast'!$M$3:$AU$22,MATCH($B273,'Team forecast'!$B$3:$B$22,0),MATCH(DM$1,'Team forecast'!$M$2:$AU$2,0))*IF($Y273&gt;0,5000,0)</f>
        <v>0</v>
      </c>
      <c r="DN273" s="5">
        <f>INDEX('Team forecast'!$M$3:$AU$22,MATCH($B273,'Team forecast'!$B$3:$B$22,0),MATCH(DN$1,'Team forecast'!$M$2:$AU$2,0))*IF($Y273&gt;0,-15000,0)</f>
        <v>0</v>
      </c>
      <c r="DO273" s="5">
        <f t="shared" si="337"/>
        <v>0</v>
      </c>
      <c r="DP273" s="5">
        <f t="shared" si="338"/>
        <v>0</v>
      </c>
      <c r="DQ273" s="5">
        <f t="shared" si="339"/>
        <v>0</v>
      </c>
      <c r="DR273" s="5">
        <f t="shared" si="340"/>
        <v>0</v>
      </c>
      <c r="DS273" s="5">
        <f t="shared" si="341"/>
        <v>0</v>
      </c>
      <c r="DT273" s="5">
        <f t="shared" si="342"/>
        <v>-2400</v>
      </c>
      <c r="DU273" s="5">
        <f t="shared" si="343"/>
        <v>-500</v>
      </c>
      <c r="DV273" s="5">
        <f t="shared" si="344"/>
        <v>0</v>
      </c>
      <c r="DW273" s="5">
        <f t="shared" si="345"/>
        <v>0</v>
      </c>
      <c r="DX273" s="5">
        <f>IFERROR(SUM(DL273:DW273),0)*((Cockpit!$C$3)^5)</f>
        <v>-487.40299999999985</v>
      </c>
      <c r="DY273" s="5">
        <f t="shared" si="346"/>
        <v>27808.086286028516</v>
      </c>
      <c r="DZ273" s="5" t="str">
        <f>IF(ISERROR(MATCH(A273,'Current squad'!B:B,0)),"No","Yes")</f>
        <v>No</v>
      </c>
      <c r="EA273" s="5" cm="1">
        <f t="array" ref="EA273">IFERROR(_xlfn.IFS(DZ273="Yes",0,DZ273="No",H273*1%),999999)</f>
        <v>44620</v>
      </c>
      <c r="EB273" s="5">
        <f t="shared" si="288"/>
        <v>4506620</v>
      </c>
      <c r="EC273" s="5">
        <f t="shared" si="347"/>
        <v>-16811.913713971484</v>
      </c>
      <c r="ED273" s="1">
        <f t="shared" si="289"/>
        <v>-3.7677977843952226E-3</v>
      </c>
      <c r="EE273" s="5">
        <f>RANK(EC273,$EC$2:$EC$572)+COUNTIF($EC$2:EC273,EC273)-1</f>
        <v>133</v>
      </c>
      <c r="EF273" s="4">
        <f>RANK(ED273,$ED$2:$ED$572)+COUNTIF($ED$2:ED273,ED273)-1</f>
        <v>131</v>
      </c>
    </row>
    <row r="274" spans="1:136" x14ac:dyDescent="0.3">
      <c r="A274" t="str">
        <f>IF(Holdet.dk!A274&lt;&gt;"",Holdet.dk!A274,"")</f>
        <v>Reece James</v>
      </c>
      <c r="B274" t="str">
        <f>INDEX(Holdet.dk!B:B,MATCH($A274,Holdet.dk!$A:$A,0))</f>
        <v>Chelsea</v>
      </c>
      <c r="C274" t="str">
        <f>INDEX(Holdet.dk!C:C,MATCH($A274,Holdet.dk!$A:$A,0))</f>
        <v>Defense</v>
      </c>
      <c r="D274" t="str">
        <f>INDEX(Holdet.dk!D:D,MATCH($A274,Holdet.dk!$A:$A,0))</f>
        <v>5.790.000</v>
      </c>
      <c r="E274" s="1">
        <f>IFERROR(_xlfn.NUMBERVALUE(INDEX(Holdet.dk!$E:$E,MATCH($A274,Holdet.dk!$A:$A,0)),","),0)</f>
        <v>1.1000000000000001E-2</v>
      </c>
      <c r="F274" t="str">
        <f>IF(INDEX(Lookup!H:H,MATCH('Master data'!A274,Lookup!G:G,0))=0,A274,INDEX(Lookup!H:H,MATCH('Master data'!A274,Lookup!G:G,0)))</f>
        <v>Reece James</v>
      </c>
      <c r="G274" t="str">
        <f>IFERROR(INDEX(Lookup!B:B,MATCH(INDEX(Rotowire!C:C,MATCH(F274,Rotowire!A:A,0)),Lookup!D:D,0)),"")</f>
        <v>Aston Villa</v>
      </c>
      <c r="H274" s="5">
        <f t="shared" si="280"/>
        <v>5790000</v>
      </c>
      <c r="I274" s="19">
        <f>IFERROR(INDEX('Team forecast'!$G$3:$I$22,MATCH($B274,'Team forecast'!$B$3:$B$22,0),MATCH(I$1,'Team forecast'!$G$2:$I$2,0)),0)</f>
        <v>0.93034825870646787</v>
      </c>
      <c r="J274" s="19">
        <f>IFERROR(INDEX('Team forecast'!$G$3:$I$22,MATCH($B274,'Team forecast'!$B$3:$B$22,0),MATCH(J$1,'Team forecast'!$G$2:$I$2,0)),0)</f>
        <v>0.82291666666666674</v>
      </c>
      <c r="K274" s="19">
        <f>IFERROR(INDEX('Team forecast'!$G$3:$I$22,MATCH($B274,'Team forecast'!$B$3:$B$22,0),MATCH(K$1,'Team forecast'!$G$2:$I$2,0)),0)</f>
        <v>1.1346119882058896</v>
      </c>
      <c r="L274">
        <f>SUMIFS(Rotowire!E:E,Rotowire!$A:$A,'Master data'!$F274)</f>
        <v>95</v>
      </c>
      <c r="M274" s="2">
        <f>SUMIFS(Rotowire!F:F,Rotowire!$A:$A,'Master data'!$F274)*I274</f>
        <v>4.6517412935323396E-2</v>
      </c>
      <c r="N274" s="2">
        <f>SUMIFS(Rotowire!G:G,Rotowire!$A:$A,'Master data'!$F274)*I274</f>
        <v>9.3034825870646792E-2</v>
      </c>
      <c r="O274" s="2">
        <f>SUMIFS(Rotowire!I:I,Rotowire!$A:$A,'Master data'!$F274)*I274</f>
        <v>0.37213930348258717</v>
      </c>
      <c r="P274" s="2">
        <f>SUMIFS(Rotowire!W:W,Rotowire!$A:$A,'Master data'!$F274)*K274</f>
        <v>0.45384479528235588</v>
      </c>
      <c r="Q274" s="2">
        <f>SUMIFS(Rotowire!Y:Y,Rotowire!$A:$A,'Master data'!$F274)*J274</f>
        <v>0</v>
      </c>
      <c r="R274" s="2">
        <f>SUMIFS(Rotowire!AB:AB,Rotowire!$A:$A,'Master data'!$F274)</f>
        <v>0.19</v>
      </c>
      <c r="S274" s="2">
        <f>SUMIFS(Rotowire!AC:AC,Rotowire!$A:$A,'Master data'!$F274)</f>
        <v>0</v>
      </c>
      <c r="T274" s="2">
        <f>INDEX('Team forecast'!D$3:D$22,MATCH($B274,'Team forecast'!$B$3:$B$22,0))</f>
        <v>1.87</v>
      </c>
      <c r="U274" s="2">
        <f>INDEX('Team forecast'!E$3:E$22,MATCH($B274,'Team forecast'!$B$3:$B$22,0))</f>
        <v>0.79</v>
      </c>
      <c r="V274" s="2">
        <f>INDEX('Team forecast'!J$3:J$22,MATCH($B274,'Team forecast'!$B$3:$B$22,0))</f>
        <v>0.62609999999999999</v>
      </c>
      <c r="W274" s="2">
        <f>INDEX('Team forecast'!K$3:K$22,MATCH($B274,'Team forecast'!$B$3:$B$22,0))</f>
        <v>0.2238</v>
      </c>
      <c r="X274" s="2">
        <f>INDEX('Team forecast'!L$3:L$22,MATCH($B274,'Team forecast'!$B$3:$B$22,0))</f>
        <v>0.15010000000000001</v>
      </c>
      <c r="Y274" s="5">
        <f t="shared" si="281"/>
        <v>7000</v>
      </c>
      <c r="Z274" s="5">
        <f t="shared" si="282"/>
        <v>15652.5</v>
      </c>
      <c r="AA274" s="5">
        <f t="shared" si="283"/>
        <v>1119</v>
      </c>
      <c r="AB274" s="5">
        <f t="shared" si="284"/>
        <v>-2251.5</v>
      </c>
      <c r="AC274" s="5">
        <f t="shared" si="285"/>
        <v>6977.6119402985096</v>
      </c>
      <c r="AD274" s="5">
        <f t="shared" si="290"/>
        <v>4651.74129353234</v>
      </c>
      <c r="AE274" s="5">
        <f t="shared" si="291"/>
        <v>3721.3930348258718</v>
      </c>
      <c r="AF274" s="5">
        <f t="shared" si="286"/>
        <v>22692.239764117796</v>
      </c>
      <c r="AG274" s="5">
        <f t="shared" si="287"/>
        <v>0</v>
      </c>
      <c r="AH274" s="5">
        <f t="shared" si="292"/>
        <v>-3800</v>
      </c>
      <c r="AI274" s="5">
        <f t="shared" si="293"/>
        <v>0</v>
      </c>
      <c r="AJ274" s="5">
        <f t="shared" si="294"/>
        <v>18700</v>
      </c>
      <c r="AK274" s="5">
        <f t="shared" si="295"/>
        <v>-6320</v>
      </c>
      <c r="AL274" s="5">
        <f>IFERROR(SUM(Y274:AK274),-5000)*((Cockpit!$C$3)^0)</f>
        <v>68142.986032774526</v>
      </c>
      <c r="AM274" s="19">
        <f>INDEX('Team forecast'!$M$3:$AU$22,MATCH($B274,'Team forecast'!$B$3:$B$22,0),MATCH(AM$1,'Team forecast'!$M$2:$AU$2,0))</f>
        <v>0</v>
      </c>
      <c r="AN274" s="19">
        <f>INDEX('Team forecast'!$M$3:$AU$22,MATCH($B274,'Team forecast'!$B$3:$B$22,0),MATCH(AN$1,'Team forecast'!$M$2:$AU$2,0))</f>
        <v>0</v>
      </c>
      <c r="AO274" s="19">
        <f>INDEX('Team forecast'!$M$3:$AU$22,MATCH($B274,'Team forecast'!$B$3:$B$22,0),MATCH(AO$1,'Team forecast'!$M$2:$AU$2,0))</f>
        <v>0</v>
      </c>
      <c r="AP274" s="19">
        <f>INDEX('Team forecast'!$M$3:$AU$22,MATCH($B274,'Team forecast'!$B$3:$B$22,0),MATCH(AP$1,'Team forecast'!$M$2:$AU$2,0))</f>
        <v>0</v>
      </c>
      <c r="AQ274" s="5">
        <f t="shared" si="296"/>
        <v>7000</v>
      </c>
      <c r="AR274" s="5">
        <f>INDEX('Team forecast'!$M$3:$AU$22,MATCH($B274,'Team forecast'!$B$3:$B$22,0),MATCH(AR$1,'Team forecast'!$M$2:$AU$2,0))*IF($Y274&gt;0,25000,0)</f>
        <v>0</v>
      </c>
      <c r="AS274" s="5">
        <f>INDEX('Team forecast'!$M$3:$AU$22,MATCH($B274,'Team forecast'!$B$3:$B$22,0),MATCH(AS$1,'Team forecast'!$M$2:$AU$2,0))*IF($Y274&gt;0,5000,0)</f>
        <v>0</v>
      </c>
      <c r="AT274" s="5">
        <f>INDEX('Team forecast'!$M$3:$AU$22,MATCH($B274,'Team forecast'!$B$3:$B$22,0),MATCH(AT$1,'Team forecast'!$M$2:$AU$2,0))*IF($Y274&gt;0,-15000,0)</f>
        <v>0</v>
      </c>
      <c r="AU274" s="5">
        <f t="shared" si="297"/>
        <v>0</v>
      </c>
      <c r="AV274" s="5">
        <f t="shared" si="298"/>
        <v>0</v>
      </c>
      <c r="AW274" s="5">
        <f t="shared" si="299"/>
        <v>0</v>
      </c>
      <c r="AX274" s="5">
        <f t="shared" si="300"/>
        <v>0</v>
      </c>
      <c r="AY274" s="5">
        <f t="shared" si="301"/>
        <v>0</v>
      </c>
      <c r="AZ274" s="5">
        <f t="shared" si="302"/>
        <v>-3800</v>
      </c>
      <c r="BA274" s="5">
        <f t="shared" si="303"/>
        <v>0</v>
      </c>
      <c r="BB274" s="5">
        <f t="shared" si="304"/>
        <v>0</v>
      </c>
      <c r="BC274" s="5">
        <f t="shared" si="305"/>
        <v>0</v>
      </c>
      <c r="BD274" s="5">
        <f>IFERROR(SUM(AR274:BC274),0)*((Cockpit!$C$3)^1)</f>
        <v>-2660</v>
      </c>
      <c r="BE274" s="19">
        <f>INDEX('Team forecast'!$M$3:$AU$22,MATCH($B274,'Team forecast'!$B$3:$B$22,0),MATCH(BE$1,'Team forecast'!$M$2:$AU$2,0))</f>
        <v>0</v>
      </c>
      <c r="BF274" s="19">
        <f>INDEX('Team forecast'!$M$3:$AU$22,MATCH($B274,'Team forecast'!$B$3:$B$22,0),MATCH(BF$1,'Team forecast'!$M$2:$AU$2,0))</f>
        <v>0</v>
      </c>
      <c r="BG274" s="19">
        <f>INDEX('Team forecast'!$M$3:$AU$22,MATCH($B274,'Team forecast'!$B$3:$B$22,0),MATCH(BG$1,'Team forecast'!$M$2:$AU$2,0))</f>
        <v>0</v>
      </c>
      <c r="BH274" s="19">
        <f>INDEX('Team forecast'!$M$3:$AU$22,MATCH($B274,'Team forecast'!$B$3:$B$22,0),MATCH(BH$1,'Team forecast'!$M$2:$AU$2,0))</f>
        <v>0</v>
      </c>
      <c r="BI274" s="5">
        <f t="shared" si="306"/>
        <v>7000</v>
      </c>
      <c r="BJ274" s="5">
        <f>INDEX('Team forecast'!$M$3:$AU$22,MATCH($B274,'Team forecast'!$B$3:$B$22,0),MATCH(BJ$1,'Team forecast'!$M$2:$AU$2,0))*IF($Y274&gt;0,25000,0)</f>
        <v>0</v>
      </c>
      <c r="BK274" s="5">
        <f>INDEX('Team forecast'!$M$3:$AU$22,MATCH($B274,'Team forecast'!$B$3:$B$22,0),MATCH(BK$1,'Team forecast'!$M$2:$AU$2,0))*IF($Y274&gt;0,5000,0)</f>
        <v>0</v>
      </c>
      <c r="BL274" s="5">
        <f>INDEX('Team forecast'!$M$3:$AU$22,MATCH($B274,'Team forecast'!$B$3:$B$22,0),MATCH(BL$1,'Team forecast'!$M$2:$AU$2,0))*IF($Y274&gt;0,-15000,0)</f>
        <v>0</v>
      </c>
      <c r="BM274" s="5">
        <f t="shared" si="307"/>
        <v>0</v>
      </c>
      <c r="BN274" s="5">
        <f t="shared" si="308"/>
        <v>0</v>
      </c>
      <c r="BO274" s="5">
        <f t="shared" si="309"/>
        <v>0</v>
      </c>
      <c r="BP274" s="5">
        <f t="shared" si="310"/>
        <v>0</v>
      </c>
      <c r="BQ274" s="5">
        <f t="shared" si="311"/>
        <v>0</v>
      </c>
      <c r="BR274" s="5">
        <f t="shared" si="312"/>
        <v>-3800</v>
      </c>
      <c r="BS274" s="5">
        <f t="shared" si="313"/>
        <v>0</v>
      </c>
      <c r="BT274" s="5">
        <f t="shared" si="314"/>
        <v>0</v>
      </c>
      <c r="BU274" s="5">
        <f t="shared" si="315"/>
        <v>0</v>
      </c>
      <c r="BV274" s="5">
        <f>IFERROR(SUM(BJ274:BU274),0)*((Cockpit!$C$3)^2)</f>
        <v>-1861.9999999999998</v>
      </c>
      <c r="BW274" s="19">
        <f>INDEX('Team forecast'!$M$3:$AU$22,MATCH($B274,'Team forecast'!$B$3:$B$22,0),MATCH(BW$1,'Team forecast'!$M$2:$AU$2,0))</f>
        <v>0</v>
      </c>
      <c r="BX274" s="19">
        <f>INDEX('Team forecast'!$M$3:$AU$22,MATCH($B274,'Team forecast'!$B$3:$B$22,0),MATCH(BX$1,'Team forecast'!$M$2:$AU$2,0))</f>
        <v>0</v>
      </c>
      <c r="BY274" s="19">
        <f>INDEX('Team forecast'!$M$3:$AU$22,MATCH($B274,'Team forecast'!$B$3:$B$22,0),MATCH(BY$1,'Team forecast'!$M$2:$AU$2,0))</f>
        <v>0</v>
      </c>
      <c r="BZ274" s="19">
        <f>INDEX('Team forecast'!$M$3:$AU$22,MATCH($B274,'Team forecast'!$B$3:$B$22,0),MATCH(BZ$1,'Team forecast'!$M$2:$AU$2,0))</f>
        <v>0</v>
      </c>
      <c r="CA274" s="5">
        <f t="shared" si="316"/>
        <v>7000</v>
      </c>
      <c r="CB274" s="5">
        <f>INDEX('Team forecast'!$M$3:$AU$22,MATCH($B274,'Team forecast'!$B$3:$B$22,0),MATCH(CB$1,'Team forecast'!$M$2:$AU$2,0))*IF($Y274&gt;0,25000,0)</f>
        <v>0</v>
      </c>
      <c r="CC274" s="5">
        <f>INDEX('Team forecast'!$M$3:$AU$22,MATCH($B274,'Team forecast'!$B$3:$B$22,0),MATCH(CC$1,'Team forecast'!$M$2:$AU$2,0))*IF($Y274&gt;0,5000,0)</f>
        <v>0</v>
      </c>
      <c r="CD274" s="5">
        <f>INDEX('Team forecast'!$M$3:$AU$22,MATCH($B274,'Team forecast'!$B$3:$B$22,0),MATCH(CD$1,'Team forecast'!$M$2:$AU$2,0))*IF($Y274&gt;0,-15000,0)</f>
        <v>0</v>
      </c>
      <c r="CE274" s="5">
        <f t="shared" si="317"/>
        <v>0</v>
      </c>
      <c r="CF274" s="5">
        <f t="shared" si="318"/>
        <v>0</v>
      </c>
      <c r="CG274" s="5">
        <f t="shared" si="319"/>
        <v>0</v>
      </c>
      <c r="CH274" s="5">
        <f t="shared" si="320"/>
        <v>0</v>
      </c>
      <c r="CI274" s="5">
        <f t="shared" si="321"/>
        <v>0</v>
      </c>
      <c r="CJ274" s="5">
        <f t="shared" si="322"/>
        <v>-3800</v>
      </c>
      <c r="CK274" s="5">
        <f t="shared" si="323"/>
        <v>0</v>
      </c>
      <c r="CL274" s="5">
        <f t="shared" si="324"/>
        <v>0</v>
      </c>
      <c r="CM274" s="5">
        <f t="shared" si="325"/>
        <v>0</v>
      </c>
      <c r="CN274" s="5">
        <f>IFERROR(SUM(CB274:CM274),0)*((Cockpit!$C$3)^3)</f>
        <v>-1303.3999999999996</v>
      </c>
      <c r="CO274" s="19">
        <f>INDEX('Team forecast'!$M$3:$AU$22,MATCH($B274,'Team forecast'!$B$3:$B$22,0),MATCH(CO$1,'Team forecast'!$M$2:$AU$2,0))</f>
        <v>0</v>
      </c>
      <c r="CP274" s="19">
        <f>INDEX('Team forecast'!$M$3:$AU$22,MATCH($B274,'Team forecast'!$B$3:$B$22,0),MATCH(CP$1,'Team forecast'!$M$2:$AU$2,0))</f>
        <v>0</v>
      </c>
      <c r="CQ274" s="19">
        <f>INDEX('Team forecast'!$M$3:$AU$22,MATCH($B274,'Team forecast'!$B$3:$B$22,0),MATCH(CQ$1,'Team forecast'!$M$2:$AU$2,0))</f>
        <v>0</v>
      </c>
      <c r="CR274" s="19">
        <f>INDEX('Team forecast'!$M$3:$AU$22,MATCH($B274,'Team forecast'!$B$3:$B$22,0),MATCH(CR$1,'Team forecast'!$M$2:$AU$2,0))</f>
        <v>0</v>
      </c>
      <c r="CS274" s="5">
        <f t="shared" si="326"/>
        <v>7000</v>
      </c>
      <c r="CT274" s="5">
        <f>INDEX('Team forecast'!$M$3:$AU$22,MATCH($B274,'Team forecast'!$B$3:$B$22,0),MATCH(CT$1,'Team forecast'!$M$2:$AU$2,0))*IF($Y274&gt;0,25000,0)</f>
        <v>0</v>
      </c>
      <c r="CU274" s="5">
        <f>INDEX('Team forecast'!$M$3:$AU$22,MATCH($B274,'Team forecast'!$B$3:$B$22,0),MATCH(CU$1,'Team forecast'!$M$2:$AU$2,0))*IF($Y274&gt;0,5000,0)</f>
        <v>0</v>
      </c>
      <c r="CV274" s="5">
        <f>INDEX('Team forecast'!$M$3:$AU$22,MATCH($B274,'Team forecast'!$B$3:$B$22,0),MATCH(CV$1,'Team forecast'!$M$2:$AU$2,0))*IF($Y274&gt;0,-15000,0)</f>
        <v>0</v>
      </c>
      <c r="CW274" s="5">
        <f t="shared" si="327"/>
        <v>0</v>
      </c>
      <c r="CX274" s="5">
        <f t="shared" si="328"/>
        <v>0</v>
      </c>
      <c r="CY274" s="5">
        <f t="shared" si="329"/>
        <v>0</v>
      </c>
      <c r="CZ274" s="5">
        <f t="shared" si="330"/>
        <v>0</v>
      </c>
      <c r="DA274" s="5">
        <f t="shared" si="331"/>
        <v>0</v>
      </c>
      <c r="DB274" s="5">
        <f t="shared" si="332"/>
        <v>-3800</v>
      </c>
      <c r="DC274" s="5">
        <f t="shared" si="333"/>
        <v>0</v>
      </c>
      <c r="DD274" s="5">
        <f t="shared" si="334"/>
        <v>0</v>
      </c>
      <c r="DE274" s="5">
        <f t="shared" si="335"/>
        <v>0</v>
      </c>
      <c r="DF274" s="5">
        <f>IFERROR(SUM(CT274:DE274),0)*((Cockpit!$C$3)^4)</f>
        <v>-912.37999999999977</v>
      </c>
      <c r="DG274" s="19">
        <f>INDEX('Team forecast'!$M$3:$AU$22,MATCH($B274,'Team forecast'!$B$3:$B$22,0),MATCH(DG$1,'Team forecast'!$M$2:$AU$2,0))</f>
        <v>0</v>
      </c>
      <c r="DH274" s="19">
        <f>INDEX('Team forecast'!$M$3:$AU$22,MATCH($B274,'Team forecast'!$B$3:$B$22,0),MATCH(DH$1,'Team forecast'!$M$2:$AU$2,0))</f>
        <v>0</v>
      </c>
      <c r="DI274" s="19">
        <f>INDEX('Team forecast'!$M$3:$AU$22,MATCH($B274,'Team forecast'!$B$3:$B$22,0),MATCH(DI$1,'Team forecast'!$M$2:$AU$2,0))</f>
        <v>0</v>
      </c>
      <c r="DJ274" s="19">
        <f>INDEX('Team forecast'!$M$3:$AU$22,MATCH($B274,'Team forecast'!$B$3:$B$22,0),MATCH(DJ$1,'Team forecast'!$M$2:$AU$2,0))</f>
        <v>0</v>
      </c>
      <c r="DK274" s="5">
        <f t="shared" si="336"/>
        <v>7000</v>
      </c>
      <c r="DL274" s="5">
        <f>INDEX('Team forecast'!$M$3:$AU$22,MATCH($B274,'Team forecast'!$B$3:$B$22,0),MATCH(DL$1,'Team forecast'!$M$2:$AU$2,0))*IF($Y274&gt;0,25000,0)</f>
        <v>0</v>
      </c>
      <c r="DM274" s="5">
        <f>INDEX('Team forecast'!$M$3:$AU$22,MATCH($B274,'Team forecast'!$B$3:$B$22,0),MATCH(DM$1,'Team forecast'!$M$2:$AU$2,0))*IF($Y274&gt;0,5000,0)</f>
        <v>0</v>
      </c>
      <c r="DN274" s="5">
        <f>INDEX('Team forecast'!$M$3:$AU$22,MATCH($B274,'Team forecast'!$B$3:$B$22,0),MATCH(DN$1,'Team forecast'!$M$2:$AU$2,0))*IF($Y274&gt;0,-15000,0)</f>
        <v>0</v>
      </c>
      <c r="DO274" s="5">
        <f t="shared" si="337"/>
        <v>0</v>
      </c>
      <c r="DP274" s="5">
        <f t="shared" si="338"/>
        <v>0</v>
      </c>
      <c r="DQ274" s="5">
        <f t="shared" si="339"/>
        <v>0</v>
      </c>
      <c r="DR274" s="5">
        <f t="shared" si="340"/>
        <v>0</v>
      </c>
      <c r="DS274" s="5">
        <f t="shared" si="341"/>
        <v>0</v>
      </c>
      <c r="DT274" s="5">
        <f t="shared" si="342"/>
        <v>-3800</v>
      </c>
      <c r="DU274" s="5">
        <f t="shared" si="343"/>
        <v>0</v>
      </c>
      <c r="DV274" s="5">
        <f t="shared" si="344"/>
        <v>0</v>
      </c>
      <c r="DW274" s="5">
        <f t="shared" si="345"/>
        <v>0</v>
      </c>
      <c r="DX274" s="5">
        <f>IFERROR(SUM(DL274:DW274),0)*((Cockpit!$C$3)^5)</f>
        <v>-638.66599999999983</v>
      </c>
      <c r="DY274" s="5">
        <f t="shared" si="346"/>
        <v>60766.54003277453</v>
      </c>
      <c r="DZ274" s="5" t="str">
        <f>IF(ISERROR(MATCH(A274,'Current squad'!B:B,0)),"No","Yes")</f>
        <v>No</v>
      </c>
      <c r="EA274" s="5" cm="1">
        <f t="array" ref="EA274">IFERROR(_xlfn.IFS(DZ274="Yes",0,DZ274="No",H274*1%),999999)</f>
        <v>57900</v>
      </c>
      <c r="EB274" s="5">
        <f t="shared" si="288"/>
        <v>5847900</v>
      </c>
      <c r="EC274" s="5">
        <f t="shared" si="347"/>
        <v>2866.5400327745301</v>
      </c>
      <c r="ED274" s="1">
        <f t="shared" si="289"/>
        <v>4.9508463433066148E-4</v>
      </c>
      <c r="EE274" s="5">
        <f>RANK(EC274,$EC$2:$EC$572)+COUNTIF($EC$2:EC274,EC274)-1</f>
        <v>60</v>
      </c>
      <c r="EF274" s="4">
        <f>RANK(ED274,$ED$2:$ED$572)+COUNTIF($ED$2:ED274,ED274)-1</f>
        <v>66</v>
      </c>
    </row>
    <row r="275" spans="1:136" x14ac:dyDescent="0.3">
      <c r="A275" t="str">
        <f>IF(Holdet.dk!A275&lt;&gt;"",Holdet.dk!A275,"")</f>
        <v>Andy Carroll</v>
      </c>
      <c r="B275" t="str">
        <f>INDEX(Holdet.dk!B:B,MATCH($A275,Holdet.dk!$A:$A,0))</f>
        <v>Newcastle</v>
      </c>
      <c r="C275" t="str">
        <f>INDEX(Holdet.dk!C:C,MATCH($A275,Holdet.dk!$A:$A,0))</f>
        <v>Striker</v>
      </c>
      <c r="D275" t="str">
        <f>INDEX(Holdet.dk!D:D,MATCH($A275,Holdet.dk!$A:$A,0))</f>
        <v>2.446.000</v>
      </c>
      <c r="E275" s="1">
        <f>IFERROR(_xlfn.NUMBERVALUE(INDEX(Holdet.dk!$E:$E,MATCH($A275,Holdet.dk!$A:$A,0)),","),0)</f>
        <v>8.0000000000000002E-3</v>
      </c>
      <c r="F275" t="str">
        <f>IF(INDEX(Lookup!H:H,MATCH('Master data'!A275,Lookup!G:G,0))=0,A275,INDEX(Lookup!H:H,MATCH('Master data'!A275,Lookup!G:G,0)))</f>
        <v>Andy Carroll</v>
      </c>
      <c r="G275" t="str">
        <f>IFERROR(INDEX(Lookup!B:B,MATCH(INDEX(Rotowire!C:C,MATCH(F275,Rotowire!A:A,0)),Lookup!D:D,0)),"")</f>
        <v/>
      </c>
      <c r="H275" s="5">
        <f t="shared" si="280"/>
        <v>2446000</v>
      </c>
      <c r="I275" s="19">
        <f>IFERROR(INDEX('Team forecast'!$G$3:$I$22,MATCH($B275,'Team forecast'!$B$3:$B$22,0),MATCH(I$1,'Team forecast'!$G$2:$I$2,0)),0)</f>
        <v>0.8913043478260867</v>
      </c>
      <c r="J275" s="19">
        <f>IFERROR(INDEX('Team forecast'!$G$3:$I$22,MATCH($B275,'Team forecast'!$B$3:$B$22,0),MATCH(J$1,'Team forecast'!$G$2:$I$2,0)),0)</f>
        <v>0.79881656804733725</v>
      </c>
      <c r="K275" s="19">
        <f>IFERROR(INDEX('Team forecast'!$G$3:$I$22,MATCH($B275,'Team forecast'!$B$3:$B$22,0),MATCH(K$1,'Team forecast'!$G$2:$I$2,0)),0)</f>
        <v>1.5249427096817147</v>
      </c>
      <c r="L275">
        <f>SUMIFS(Rotowire!E:E,Rotowire!$A:$A,'Master data'!$F275)</f>
        <v>0</v>
      </c>
      <c r="M275" s="2">
        <f>SUMIFS(Rotowire!F:F,Rotowire!$A:$A,'Master data'!$F275)*I275</f>
        <v>0</v>
      </c>
      <c r="N275" s="2">
        <f>SUMIFS(Rotowire!G:G,Rotowire!$A:$A,'Master data'!$F275)*I275</f>
        <v>0</v>
      </c>
      <c r="O275" s="2">
        <f>SUMIFS(Rotowire!I:I,Rotowire!$A:$A,'Master data'!$F275)*I275</f>
        <v>0</v>
      </c>
      <c r="P275" s="2">
        <f>SUMIFS(Rotowire!W:W,Rotowire!$A:$A,'Master data'!$F275)*K275</f>
        <v>0</v>
      </c>
      <c r="Q275" s="2">
        <f>SUMIFS(Rotowire!Y:Y,Rotowire!$A:$A,'Master data'!$F275)*J275</f>
        <v>0</v>
      </c>
      <c r="R275" s="2">
        <f>SUMIFS(Rotowire!AB:AB,Rotowire!$A:$A,'Master data'!$F275)</f>
        <v>0</v>
      </c>
      <c r="S275" s="2">
        <f>SUMIFS(Rotowire!AC:AC,Rotowire!$A:$A,'Master data'!$F275)</f>
        <v>0</v>
      </c>
      <c r="T275" s="2">
        <f>INDEX('Team forecast'!D$3:D$22,MATCH($B275,'Team forecast'!$B$3:$B$22,0))</f>
        <v>1.23</v>
      </c>
      <c r="U275" s="2">
        <f>INDEX('Team forecast'!E$3:E$22,MATCH($B275,'Team forecast'!$B$3:$B$22,0))</f>
        <v>1.35</v>
      </c>
      <c r="V275" s="2">
        <f>INDEX('Team forecast'!J$3:J$22,MATCH($B275,'Team forecast'!$B$3:$B$22,0))</f>
        <v>0.33679999999999999</v>
      </c>
      <c r="W275" s="2">
        <f>INDEX('Team forecast'!K$3:K$22,MATCH($B275,'Team forecast'!$B$3:$B$22,0))</f>
        <v>0.2712</v>
      </c>
      <c r="X275" s="2">
        <f>INDEX('Team forecast'!L$3:L$22,MATCH($B275,'Team forecast'!$B$3:$B$22,0))</f>
        <v>0.39200000000000002</v>
      </c>
      <c r="Y275" s="5">
        <f t="shared" si="281"/>
        <v>-5000</v>
      </c>
      <c r="Z275" s="5">
        <f t="shared" si="282"/>
        <v>0</v>
      </c>
      <c r="AA275" s="5">
        <f t="shared" si="283"/>
        <v>0</v>
      </c>
      <c r="AB275" s="5">
        <f t="shared" si="284"/>
        <v>0</v>
      </c>
      <c r="AC275" s="5">
        <f t="shared" si="285"/>
        <v>0</v>
      </c>
      <c r="AD275" s="5">
        <f t="shared" si="290"/>
        <v>0</v>
      </c>
      <c r="AE275" s="5">
        <f t="shared" si="291"/>
        <v>0</v>
      </c>
      <c r="AF275" s="5">
        <f t="shared" si="286"/>
        <v>0</v>
      </c>
      <c r="AG275" s="5">
        <f t="shared" si="287"/>
        <v>0</v>
      </c>
      <c r="AH275" s="5">
        <f t="shared" si="292"/>
        <v>0</v>
      </c>
      <c r="AI275" s="5">
        <f t="shared" si="293"/>
        <v>0</v>
      </c>
      <c r="AJ275" s="5">
        <f t="shared" si="294"/>
        <v>0</v>
      </c>
      <c r="AK275" s="5">
        <f t="shared" si="295"/>
        <v>0</v>
      </c>
      <c r="AL275" s="5">
        <f>IFERROR(SUM(Y275:AK275),-5000)*((Cockpit!$C$3)^0)</f>
        <v>-5000</v>
      </c>
      <c r="AM275" s="19">
        <f>INDEX('Team forecast'!$M$3:$AU$22,MATCH($B275,'Team forecast'!$B$3:$B$22,0),MATCH(AM$1,'Team forecast'!$M$2:$AU$2,0))</f>
        <v>0</v>
      </c>
      <c r="AN275" s="19">
        <f>INDEX('Team forecast'!$M$3:$AU$22,MATCH($B275,'Team forecast'!$B$3:$B$22,0),MATCH(AN$1,'Team forecast'!$M$2:$AU$2,0))</f>
        <v>0</v>
      </c>
      <c r="AO275" s="19">
        <f>INDEX('Team forecast'!$M$3:$AU$22,MATCH($B275,'Team forecast'!$B$3:$B$22,0),MATCH(AO$1,'Team forecast'!$M$2:$AU$2,0))</f>
        <v>0</v>
      </c>
      <c r="AP275" s="19">
        <f>INDEX('Team forecast'!$M$3:$AU$22,MATCH($B275,'Team forecast'!$B$3:$B$22,0),MATCH(AP$1,'Team forecast'!$M$2:$AU$2,0))</f>
        <v>0</v>
      </c>
      <c r="AQ275" s="5">
        <f t="shared" si="296"/>
        <v>-5000</v>
      </c>
      <c r="AR275" s="5">
        <f>INDEX('Team forecast'!$M$3:$AU$22,MATCH($B275,'Team forecast'!$B$3:$B$22,0),MATCH(AR$1,'Team forecast'!$M$2:$AU$2,0))*IF($Y275&gt;0,25000,0)</f>
        <v>0</v>
      </c>
      <c r="AS275" s="5">
        <f>INDEX('Team forecast'!$M$3:$AU$22,MATCH($B275,'Team forecast'!$B$3:$B$22,0),MATCH(AS$1,'Team forecast'!$M$2:$AU$2,0))*IF($Y275&gt;0,5000,0)</f>
        <v>0</v>
      </c>
      <c r="AT275" s="5">
        <f>INDEX('Team forecast'!$M$3:$AU$22,MATCH($B275,'Team forecast'!$B$3:$B$22,0),MATCH(AT$1,'Team forecast'!$M$2:$AU$2,0))*IF($Y275&gt;0,-15000,0)</f>
        <v>0</v>
      </c>
      <c r="AU275" s="5">
        <f t="shared" si="297"/>
        <v>0</v>
      </c>
      <c r="AV275" s="5">
        <f t="shared" si="298"/>
        <v>0</v>
      </c>
      <c r="AW275" s="5">
        <f t="shared" si="299"/>
        <v>0</v>
      </c>
      <c r="AX275" s="5">
        <f t="shared" si="300"/>
        <v>0</v>
      </c>
      <c r="AY275" s="5">
        <f t="shared" si="301"/>
        <v>0</v>
      </c>
      <c r="AZ275" s="5">
        <f t="shared" si="302"/>
        <v>0</v>
      </c>
      <c r="BA275" s="5">
        <f t="shared" si="303"/>
        <v>0</v>
      </c>
      <c r="BB275" s="5">
        <f t="shared" si="304"/>
        <v>0</v>
      </c>
      <c r="BC275" s="5">
        <f t="shared" si="305"/>
        <v>0</v>
      </c>
      <c r="BD275" s="5">
        <f>IFERROR(SUM(AR275:BC275),0)*((Cockpit!$C$3)^1)</f>
        <v>0</v>
      </c>
      <c r="BE275" s="19">
        <f>INDEX('Team forecast'!$M$3:$AU$22,MATCH($B275,'Team forecast'!$B$3:$B$22,0),MATCH(BE$1,'Team forecast'!$M$2:$AU$2,0))</f>
        <v>0</v>
      </c>
      <c r="BF275" s="19">
        <f>INDEX('Team forecast'!$M$3:$AU$22,MATCH($B275,'Team forecast'!$B$3:$B$22,0),MATCH(BF$1,'Team forecast'!$M$2:$AU$2,0))</f>
        <v>0</v>
      </c>
      <c r="BG275" s="19">
        <f>INDEX('Team forecast'!$M$3:$AU$22,MATCH($B275,'Team forecast'!$B$3:$B$22,0),MATCH(BG$1,'Team forecast'!$M$2:$AU$2,0))</f>
        <v>0</v>
      </c>
      <c r="BH275" s="19">
        <f>INDEX('Team forecast'!$M$3:$AU$22,MATCH($B275,'Team forecast'!$B$3:$B$22,0),MATCH(BH$1,'Team forecast'!$M$2:$AU$2,0))</f>
        <v>0</v>
      </c>
      <c r="BI275" s="5">
        <f t="shared" si="306"/>
        <v>-5000</v>
      </c>
      <c r="BJ275" s="5">
        <f>INDEX('Team forecast'!$M$3:$AU$22,MATCH($B275,'Team forecast'!$B$3:$B$22,0),MATCH(BJ$1,'Team forecast'!$M$2:$AU$2,0))*IF($Y275&gt;0,25000,0)</f>
        <v>0</v>
      </c>
      <c r="BK275" s="5">
        <f>INDEX('Team forecast'!$M$3:$AU$22,MATCH($B275,'Team forecast'!$B$3:$B$22,0),MATCH(BK$1,'Team forecast'!$M$2:$AU$2,0))*IF($Y275&gt;0,5000,0)</f>
        <v>0</v>
      </c>
      <c r="BL275" s="5">
        <f>INDEX('Team forecast'!$M$3:$AU$22,MATCH($B275,'Team forecast'!$B$3:$B$22,0),MATCH(BL$1,'Team forecast'!$M$2:$AU$2,0))*IF($Y275&gt;0,-15000,0)</f>
        <v>0</v>
      </c>
      <c r="BM275" s="5">
        <f t="shared" si="307"/>
        <v>0</v>
      </c>
      <c r="BN275" s="5">
        <f t="shared" si="308"/>
        <v>0</v>
      </c>
      <c r="BO275" s="5">
        <f t="shared" si="309"/>
        <v>0</v>
      </c>
      <c r="BP275" s="5">
        <f t="shared" si="310"/>
        <v>0</v>
      </c>
      <c r="BQ275" s="5">
        <f t="shared" si="311"/>
        <v>0</v>
      </c>
      <c r="BR275" s="5">
        <f t="shared" si="312"/>
        <v>0</v>
      </c>
      <c r="BS275" s="5">
        <f t="shared" si="313"/>
        <v>0</v>
      </c>
      <c r="BT275" s="5">
        <f t="shared" si="314"/>
        <v>0</v>
      </c>
      <c r="BU275" s="5">
        <f t="shared" si="315"/>
        <v>0</v>
      </c>
      <c r="BV275" s="5">
        <f>IFERROR(SUM(BJ275:BU275),0)*((Cockpit!$C$3)^2)</f>
        <v>0</v>
      </c>
      <c r="BW275" s="19">
        <f>INDEX('Team forecast'!$M$3:$AU$22,MATCH($B275,'Team forecast'!$B$3:$B$22,0),MATCH(BW$1,'Team forecast'!$M$2:$AU$2,0))</f>
        <v>0</v>
      </c>
      <c r="BX275" s="19">
        <f>INDEX('Team forecast'!$M$3:$AU$22,MATCH($B275,'Team forecast'!$B$3:$B$22,0),MATCH(BX$1,'Team forecast'!$M$2:$AU$2,0))</f>
        <v>0</v>
      </c>
      <c r="BY275" s="19">
        <f>INDEX('Team forecast'!$M$3:$AU$22,MATCH($B275,'Team forecast'!$B$3:$B$22,0),MATCH(BY$1,'Team forecast'!$M$2:$AU$2,0))</f>
        <v>0</v>
      </c>
      <c r="BZ275" s="19">
        <f>INDEX('Team forecast'!$M$3:$AU$22,MATCH($B275,'Team forecast'!$B$3:$B$22,0),MATCH(BZ$1,'Team forecast'!$M$2:$AU$2,0))</f>
        <v>0</v>
      </c>
      <c r="CA275" s="5">
        <f t="shared" si="316"/>
        <v>-5000</v>
      </c>
      <c r="CB275" s="5">
        <f>INDEX('Team forecast'!$M$3:$AU$22,MATCH($B275,'Team forecast'!$B$3:$B$22,0),MATCH(CB$1,'Team forecast'!$M$2:$AU$2,0))*IF($Y275&gt;0,25000,0)</f>
        <v>0</v>
      </c>
      <c r="CC275" s="5">
        <f>INDEX('Team forecast'!$M$3:$AU$22,MATCH($B275,'Team forecast'!$B$3:$B$22,0),MATCH(CC$1,'Team forecast'!$M$2:$AU$2,0))*IF($Y275&gt;0,5000,0)</f>
        <v>0</v>
      </c>
      <c r="CD275" s="5">
        <f>INDEX('Team forecast'!$M$3:$AU$22,MATCH($B275,'Team forecast'!$B$3:$B$22,0),MATCH(CD$1,'Team forecast'!$M$2:$AU$2,0))*IF($Y275&gt;0,-15000,0)</f>
        <v>0</v>
      </c>
      <c r="CE275" s="5">
        <f t="shared" si="317"/>
        <v>0</v>
      </c>
      <c r="CF275" s="5">
        <f t="shared" si="318"/>
        <v>0</v>
      </c>
      <c r="CG275" s="5">
        <f t="shared" si="319"/>
        <v>0</v>
      </c>
      <c r="CH275" s="5">
        <f t="shared" si="320"/>
        <v>0</v>
      </c>
      <c r="CI275" s="5">
        <f t="shared" si="321"/>
        <v>0</v>
      </c>
      <c r="CJ275" s="5">
        <f t="shared" si="322"/>
        <v>0</v>
      </c>
      <c r="CK275" s="5">
        <f t="shared" si="323"/>
        <v>0</v>
      </c>
      <c r="CL275" s="5">
        <f t="shared" si="324"/>
        <v>0</v>
      </c>
      <c r="CM275" s="5">
        <f t="shared" si="325"/>
        <v>0</v>
      </c>
      <c r="CN275" s="5">
        <f>IFERROR(SUM(CB275:CM275),0)*((Cockpit!$C$3)^3)</f>
        <v>0</v>
      </c>
      <c r="CO275" s="19">
        <f>INDEX('Team forecast'!$M$3:$AU$22,MATCH($B275,'Team forecast'!$B$3:$B$22,0),MATCH(CO$1,'Team forecast'!$M$2:$AU$2,0))</f>
        <v>0</v>
      </c>
      <c r="CP275" s="19">
        <f>INDEX('Team forecast'!$M$3:$AU$22,MATCH($B275,'Team forecast'!$B$3:$B$22,0),MATCH(CP$1,'Team forecast'!$M$2:$AU$2,0))</f>
        <v>0</v>
      </c>
      <c r="CQ275" s="19">
        <f>INDEX('Team forecast'!$M$3:$AU$22,MATCH($B275,'Team forecast'!$B$3:$B$22,0),MATCH(CQ$1,'Team forecast'!$M$2:$AU$2,0))</f>
        <v>0</v>
      </c>
      <c r="CR275" s="19">
        <f>INDEX('Team forecast'!$M$3:$AU$22,MATCH($B275,'Team forecast'!$B$3:$B$22,0),MATCH(CR$1,'Team forecast'!$M$2:$AU$2,0))</f>
        <v>0</v>
      </c>
      <c r="CS275" s="5">
        <f t="shared" si="326"/>
        <v>-5000</v>
      </c>
      <c r="CT275" s="5">
        <f>INDEX('Team forecast'!$M$3:$AU$22,MATCH($B275,'Team forecast'!$B$3:$B$22,0),MATCH(CT$1,'Team forecast'!$M$2:$AU$2,0))*IF($Y275&gt;0,25000,0)</f>
        <v>0</v>
      </c>
      <c r="CU275" s="5">
        <f>INDEX('Team forecast'!$M$3:$AU$22,MATCH($B275,'Team forecast'!$B$3:$B$22,0),MATCH(CU$1,'Team forecast'!$M$2:$AU$2,0))*IF($Y275&gt;0,5000,0)</f>
        <v>0</v>
      </c>
      <c r="CV275" s="5">
        <f>INDEX('Team forecast'!$M$3:$AU$22,MATCH($B275,'Team forecast'!$B$3:$B$22,0),MATCH(CV$1,'Team forecast'!$M$2:$AU$2,0))*IF($Y275&gt;0,-15000,0)</f>
        <v>0</v>
      </c>
      <c r="CW275" s="5">
        <f t="shared" si="327"/>
        <v>0</v>
      </c>
      <c r="CX275" s="5">
        <f t="shared" si="328"/>
        <v>0</v>
      </c>
      <c r="CY275" s="5">
        <f t="shared" si="329"/>
        <v>0</v>
      </c>
      <c r="CZ275" s="5">
        <f t="shared" si="330"/>
        <v>0</v>
      </c>
      <c r="DA275" s="5">
        <f t="shared" si="331"/>
        <v>0</v>
      </c>
      <c r="DB275" s="5">
        <f t="shared" si="332"/>
        <v>0</v>
      </c>
      <c r="DC275" s="5">
        <f t="shared" si="333"/>
        <v>0</v>
      </c>
      <c r="DD275" s="5">
        <f t="shared" si="334"/>
        <v>0</v>
      </c>
      <c r="DE275" s="5">
        <f t="shared" si="335"/>
        <v>0</v>
      </c>
      <c r="DF275" s="5">
        <f>IFERROR(SUM(CT275:DE275),0)*((Cockpit!$C$3)^4)</f>
        <v>0</v>
      </c>
      <c r="DG275" s="19">
        <f>INDEX('Team forecast'!$M$3:$AU$22,MATCH($B275,'Team forecast'!$B$3:$B$22,0),MATCH(DG$1,'Team forecast'!$M$2:$AU$2,0))</f>
        <v>0</v>
      </c>
      <c r="DH275" s="19">
        <f>INDEX('Team forecast'!$M$3:$AU$22,MATCH($B275,'Team forecast'!$B$3:$B$22,0),MATCH(DH$1,'Team forecast'!$M$2:$AU$2,0))</f>
        <v>0</v>
      </c>
      <c r="DI275" s="19">
        <f>INDEX('Team forecast'!$M$3:$AU$22,MATCH($B275,'Team forecast'!$B$3:$B$22,0),MATCH(DI$1,'Team forecast'!$M$2:$AU$2,0))</f>
        <v>0</v>
      </c>
      <c r="DJ275" s="19">
        <f>INDEX('Team forecast'!$M$3:$AU$22,MATCH($B275,'Team forecast'!$B$3:$B$22,0),MATCH(DJ$1,'Team forecast'!$M$2:$AU$2,0))</f>
        <v>0</v>
      </c>
      <c r="DK275" s="5">
        <f t="shared" si="336"/>
        <v>-5000</v>
      </c>
      <c r="DL275" s="5">
        <f>INDEX('Team forecast'!$M$3:$AU$22,MATCH($B275,'Team forecast'!$B$3:$B$22,0),MATCH(DL$1,'Team forecast'!$M$2:$AU$2,0))*IF($Y275&gt;0,25000,0)</f>
        <v>0</v>
      </c>
      <c r="DM275" s="5">
        <f>INDEX('Team forecast'!$M$3:$AU$22,MATCH($B275,'Team forecast'!$B$3:$B$22,0),MATCH(DM$1,'Team forecast'!$M$2:$AU$2,0))*IF($Y275&gt;0,5000,0)</f>
        <v>0</v>
      </c>
      <c r="DN275" s="5">
        <f>INDEX('Team forecast'!$M$3:$AU$22,MATCH($B275,'Team forecast'!$B$3:$B$22,0),MATCH(DN$1,'Team forecast'!$M$2:$AU$2,0))*IF($Y275&gt;0,-15000,0)</f>
        <v>0</v>
      </c>
      <c r="DO275" s="5">
        <f t="shared" si="337"/>
        <v>0</v>
      </c>
      <c r="DP275" s="5">
        <f t="shared" si="338"/>
        <v>0</v>
      </c>
      <c r="DQ275" s="5">
        <f t="shared" si="339"/>
        <v>0</v>
      </c>
      <c r="DR275" s="5">
        <f t="shared" si="340"/>
        <v>0</v>
      </c>
      <c r="DS275" s="5">
        <f t="shared" si="341"/>
        <v>0</v>
      </c>
      <c r="DT275" s="5">
        <f t="shared" si="342"/>
        <v>0</v>
      </c>
      <c r="DU275" s="5">
        <f t="shared" si="343"/>
        <v>0</v>
      </c>
      <c r="DV275" s="5">
        <f t="shared" si="344"/>
        <v>0</v>
      </c>
      <c r="DW275" s="5">
        <f t="shared" si="345"/>
        <v>0</v>
      </c>
      <c r="DX275" s="5">
        <f>IFERROR(SUM(DL275:DW275),0)*((Cockpit!$C$3)^5)</f>
        <v>0</v>
      </c>
      <c r="DY275" s="5">
        <f t="shared" si="346"/>
        <v>-5000</v>
      </c>
      <c r="DZ275" s="5" t="str">
        <f>IF(ISERROR(MATCH(A275,'Current squad'!B:B,0)),"No","Yes")</f>
        <v>No</v>
      </c>
      <c r="EA275" s="5" cm="1">
        <f t="array" ref="EA275">IFERROR(_xlfn.IFS(DZ275="Yes",0,DZ275="No",H275*1%),999999)</f>
        <v>24460</v>
      </c>
      <c r="EB275" s="5">
        <f t="shared" si="288"/>
        <v>2470460</v>
      </c>
      <c r="EC275" s="5">
        <f t="shared" si="347"/>
        <v>-29460</v>
      </c>
      <c r="ED275" s="1">
        <f t="shared" si="289"/>
        <v>-1.204415372035977E-2</v>
      </c>
      <c r="EE275" s="5">
        <f>RANK(EC275,$EC$2:$EC$572)+COUNTIF($EC$2:EC275,EC275)-1</f>
        <v>291</v>
      </c>
      <c r="EF275" s="4">
        <f>RANK(ED275,$ED$2:$ED$572)+COUNTIF($ED$2:ED275,ED275)-1</f>
        <v>428</v>
      </c>
    </row>
    <row r="276" spans="1:136" x14ac:dyDescent="0.3">
      <c r="A276" t="str">
        <f>IF(Holdet.dk!A276&lt;&gt;"",Holdet.dk!A276,"")</f>
        <v>Owen Otasowie</v>
      </c>
      <c r="B276" t="str">
        <f>INDEX(Holdet.dk!B:B,MATCH($A276,Holdet.dk!$A:$A,0))</f>
        <v>Wolverhampton</v>
      </c>
      <c r="C276" t="str">
        <f>INDEX(Holdet.dk!C:C,MATCH($A276,Holdet.dk!$A:$A,0))</f>
        <v>Midfield</v>
      </c>
      <c r="D276" t="str">
        <f>INDEX(Holdet.dk!D:D,MATCH($A276,Holdet.dk!$A:$A,0))</f>
        <v>1.900.000</v>
      </c>
      <c r="E276" s="1">
        <f>IFERROR(_xlfn.NUMBERVALUE(INDEX(Holdet.dk!$E:$E,MATCH($A276,Holdet.dk!$A:$A,0)),","),0)</f>
        <v>8.0000000000000002E-3</v>
      </c>
      <c r="F276" t="str">
        <f>IF(INDEX(Lookup!H:H,MATCH('Master data'!A276,Lookup!G:G,0))=0,A276,INDEX(Lookup!H:H,MATCH('Master data'!A276,Lookup!G:G,0)))</f>
        <v>Owen Otasowie</v>
      </c>
      <c r="G276" t="str">
        <f>IFERROR(INDEX(Lookup!B:B,MATCH(INDEX(Rotowire!C:C,MATCH(F276,Rotowire!A:A,0)),Lookup!D:D,0)),"")</f>
        <v/>
      </c>
      <c r="H276" s="5">
        <f t="shared" si="280"/>
        <v>1900000</v>
      </c>
      <c r="I276" s="19">
        <f>IFERROR(INDEX('Team forecast'!$G$3:$I$22,MATCH($B276,'Team forecast'!$B$3:$B$22,0),MATCH(I$1,'Team forecast'!$G$2:$I$2,0)),0)</f>
        <v>0.75816993464052274</v>
      </c>
      <c r="J276" s="19">
        <f>IFERROR(INDEX('Team forecast'!$G$3:$I$22,MATCH($B276,'Team forecast'!$B$3:$B$22,0),MATCH(J$1,'Team forecast'!$G$2:$I$2,0)),0)</f>
        <v>1.0869565217391304</v>
      </c>
      <c r="K276" s="19">
        <f>IFERROR(INDEX('Team forecast'!$G$3:$I$22,MATCH($B276,'Team forecast'!$B$3:$B$22,0),MATCH(K$1,'Team forecast'!$G$2:$I$2,0)),0)</f>
        <v>0.89252064059371927</v>
      </c>
      <c r="L276">
        <f>SUMIFS(Rotowire!E:E,Rotowire!$A:$A,'Master data'!$F276)</f>
        <v>0</v>
      </c>
      <c r="M276" s="2">
        <f>SUMIFS(Rotowire!F:F,Rotowire!$A:$A,'Master data'!$F276)*I276</f>
        <v>0</v>
      </c>
      <c r="N276" s="2">
        <f>SUMIFS(Rotowire!G:G,Rotowire!$A:$A,'Master data'!$F276)*I276</f>
        <v>0</v>
      </c>
      <c r="O276" s="2">
        <f>SUMIFS(Rotowire!I:I,Rotowire!$A:$A,'Master data'!$F276)*I276</f>
        <v>0</v>
      </c>
      <c r="P276" s="2">
        <f>SUMIFS(Rotowire!W:W,Rotowire!$A:$A,'Master data'!$F276)*K276</f>
        <v>0</v>
      </c>
      <c r="Q276" s="2">
        <f>SUMIFS(Rotowire!Y:Y,Rotowire!$A:$A,'Master data'!$F276)*J276</f>
        <v>0</v>
      </c>
      <c r="R276" s="2">
        <f>SUMIFS(Rotowire!AB:AB,Rotowire!$A:$A,'Master data'!$F276)</f>
        <v>0</v>
      </c>
      <c r="S276" s="2">
        <f>SUMIFS(Rotowire!AC:AC,Rotowire!$A:$A,'Master data'!$F276)</f>
        <v>0</v>
      </c>
      <c r="T276" s="2">
        <f>INDEX('Team forecast'!D$3:D$22,MATCH($B276,'Team forecast'!$B$3:$B$22,0))</f>
        <v>1.1599999999999999</v>
      </c>
      <c r="U276" s="2">
        <f>INDEX('Team forecast'!E$3:E$22,MATCH($B276,'Team forecast'!$B$3:$B$22,0))</f>
        <v>1.5</v>
      </c>
      <c r="V276" s="2">
        <f>INDEX('Team forecast'!J$3:J$22,MATCH($B276,'Team forecast'!$B$3:$B$22,0))</f>
        <v>0.29099999999999998</v>
      </c>
      <c r="W276" s="2">
        <f>INDEX('Team forecast'!K$3:K$22,MATCH($B276,'Team forecast'!$B$3:$B$22,0))</f>
        <v>0.26269999999999999</v>
      </c>
      <c r="X276" s="2">
        <f>INDEX('Team forecast'!L$3:L$22,MATCH($B276,'Team forecast'!$B$3:$B$22,0))</f>
        <v>0.44640000000000002</v>
      </c>
      <c r="Y276" s="5">
        <f t="shared" si="281"/>
        <v>-5000</v>
      </c>
      <c r="Z276" s="5">
        <f t="shared" si="282"/>
        <v>0</v>
      </c>
      <c r="AA276" s="5">
        <f t="shared" si="283"/>
        <v>0</v>
      </c>
      <c r="AB276" s="5">
        <f t="shared" si="284"/>
        <v>0</v>
      </c>
      <c r="AC276" s="5">
        <f t="shared" si="285"/>
        <v>0</v>
      </c>
      <c r="AD276" s="5">
        <f t="shared" si="290"/>
        <v>0</v>
      </c>
      <c r="AE276" s="5">
        <f t="shared" si="291"/>
        <v>0</v>
      </c>
      <c r="AF276" s="5">
        <f t="shared" si="286"/>
        <v>0</v>
      </c>
      <c r="AG276" s="5">
        <f t="shared" si="287"/>
        <v>0</v>
      </c>
      <c r="AH276" s="5">
        <f t="shared" si="292"/>
        <v>0</v>
      </c>
      <c r="AI276" s="5">
        <f t="shared" si="293"/>
        <v>0</v>
      </c>
      <c r="AJ276" s="5">
        <f t="shared" si="294"/>
        <v>0</v>
      </c>
      <c r="AK276" s="5">
        <f t="shared" si="295"/>
        <v>0</v>
      </c>
      <c r="AL276" s="5">
        <f>IFERROR(SUM(Y276:AK276),-5000)*((Cockpit!$C$3)^0)</f>
        <v>-5000</v>
      </c>
      <c r="AM276" s="19">
        <f>INDEX('Team forecast'!$M$3:$AU$22,MATCH($B276,'Team forecast'!$B$3:$B$22,0),MATCH(AM$1,'Team forecast'!$M$2:$AU$2,0))</f>
        <v>0</v>
      </c>
      <c r="AN276" s="19">
        <f>INDEX('Team forecast'!$M$3:$AU$22,MATCH($B276,'Team forecast'!$B$3:$B$22,0),MATCH(AN$1,'Team forecast'!$M$2:$AU$2,0))</f>
        <v>0</v>
      </c>
      <c r="AO276" s="19">
        <f>INDEX('Team forecast'!$M$3:$AU$22,MATCH($B276,'Team forecast'!$B$3:$B$22,0),MATCH(AO$1,'Team forecast'!$M$2:$AU$2,0))</f>
        <v>0</v>
      </c>
      <c r="AP276" s="19">
        <f>INDEX('Team forecast'!$M$3:$AU$22,MATCH($B276,'Team forecast'!$B$3:$B$22,0),MATCH(AP$1,'Team forecast'!$M$2:$AU$2,0))</f>
        <v>0</v>
      </c>
      <c r="AQ276" s="5">
        <f t="shared" si="296"/>
        <v>-5000</v>
      </c>
      <c r="AR276" s="5">
        <f>INDEX('Team forecast'!$M$3:$AU$22,MATCH($B276,'Team forecast'!$B$3:$B$22,0),MATCH(AR$1,'Team forecast'!$M$2:$AU$2,0))*IF($Y276&gt;0,25000,0)</f>
        <v>0</v>
      </c>
      <c r="AS276" s="5">
        <f>INDEX('Team forecast'!$M$3:$AU$22,MATCH($B276,'Team forecast'!$B$3:$B$22,0),MATCH(AS$1,'Team forecast'!$M$2:$AU$2,0))*IF($Y276&gt;0,5000,0)</f>
        <v>0</v>
      </c>
      <c r="AT276" s="5">
        <f>INDEX('Team forecast'!$M$3:$AU$22,MATCH($B276,'Team forecast'!$B$3:$B$22,0),MATCH(AT$1,'Team forecast'!$M$2:$AU$2,0))*IF($Y276&gt;0,-15000,0)</f>
        <v>0</v>
      </c>
      <c r="AU276" s="5">
        <f t="shared" si="297"/>
        <v>0</v>
      </c>
      <c r="AV276" s="5">
        <f t="shared" si="298"/>
        <v>0</v>
      </c>
      <c r="AW276" s="5">
        <f t="shared" si="299"/>
        <v>0</v>
      </c>
      <c r="AX276" s="5">
        <f t="shared" si="300"/>
        <v>0</v>
      </c>
      <c r="AY276" s="5">
        <f t="shared" si="301"/>
        <v>0</v>
      </c>
      <c r="AZ276" s="5">
        <f t="shared" si="302"/>
        <v>0</v>
      </c>
      <c r="BA276" s="5">
        <f t="shared" si="303"/>
        <v>0</v>
      </c>
      <c r="BB276" s="5">
        <f t="shared" si="304"/>
        <v>0</v>
      </c>
      <c r="BC276" s="5">
        <f t="shared" si="305"/>
        <v>0</v>
      </c>
      <c r="BD276" s="5">
        <f>IFERROR(SUM(AR276:BC276),0)*((Cockpit!$C$3)^1)</f>
        <v>0</v>
      </c>
      <c r="BE276" s="19">
        <f>INDEX('Team forecast'!$M$3:$AU$22,MATCH($B276,'Team forecast'!$B$3:$B$22,0),MATCH(BE$1,'Team forecast'!$M$2:$AU$2,0))</f>
        <v>0</v>
      </c>
      <c r="BF276" s="19">
        <f>INDEX('Team forecast'!$M$3:$AU$22,MATCH($B276,'Team forecast'!$B$3:$B$22,0),MATCH(BF$1,'Team forecast'!$M$2:$AU$2,0))</f>
        <v>0</v>
      </c>
      <c r="BG276" s="19">
        <f>INDEX('Team forecast'!$M$3:$AU$22,MATCH($B276,'Team forecast'!$B$3:$B$22,0),MATCH(BG$1,'Team forecast'!$M$2:$AU$2,0))</f>
        <v>0</v>
      </c>
      <c r="BH276" s="19">
        <f>INDEX('Team forecast'!$M$3:$AU$22,MATCH($B276,'Team forecast'!$B$3:$B$22,0),MATCH(BH$1,'Team forecast'!$M$2:$AU$2,0))</f>
        <v>0</v>
      </c>
      <c r="BI276" s="5">
        <f t="shared" si="306"/>
        <v>-5000</v>
      </c>
      <c r="BJ276" s="5">
        <f>INDEX('Team forecast'!$M$3:$AU$22,MATCH($B276,'Team forecast'!$B$3:$B$22,0),MATCH(BJ$1,'Team forecast'!$M$2:$AU$2,0))*IF($Y276&gt;0,25000,0)</f>
        <v>0</v>
      </c>
      <c r="BK276" s="5">
        <f>INDEX('Team forecast'!$M$3:$AU$22,MATCH($B276,'Team forecast'!$B$3:$B$22,0),MATCH(BK$1,'Team forecast'!$M$2:$AU$2,0))*IF($Y276&gt;0,5000,0)</f>
        <v>0</v>
      </c>
      <c r="BL276" s="5">
        <f>INDEX('Team forecast'!$M$3:$AU$22,MATCH($B276,'Team forecast'!$B$3:$B$22,0),MATCH(BL$1,'Team forecast'!$M$2:$AU$2,0))*IF($Y276&gt;0,-15000,0)</f>
        <v>0</v>
      </c>
      <c r="BM276" s="5">
        <f t="shared" si="307"/>
        <v>0</v>
      </c>
      <c r="BN276" s="5">
        <f t="shared" si="308"/>
        <v>0</v>
      </c>
      <c r="BO276" s="5">
        <f t="shared" si="309"/>
        <v>0</v>
      </c>
      <c r="BP276" s="5">
        <f t="shared" si="310"/>
        <v>0</v>
      </c>
      <c r="BQ276" s="5">
        <f t="shared" si="311"/>
        <v>0</v>
      </c>
      <c r="BR276" s="5">
        <f t="shared" si="312"/>
        <v>0</v>
      </c>
      <c r="BS276" s="5">
        <f t="shared" si="313"/>
        <v>0</v>
      </c>
      <c r="BT276" s="5">
        <f t="shared" si="314"/>
        <v>0</v>
      </c>
      <c r="BU276" s="5">
        <f t="shared" si="315"/>
        <v>0</v>
      </c>
      <c r="BV276" s="5">
        <f>IFERROR(SUM(BJ276:BU276),0)*((Cockpit!$C$3)^2)</f>
        <v>0</v>
      </c>
      <c r="BW276" s="19">
        <f>INDEX('Team forecast'!$M$3:$AU$22,MATCH($B276,'Team forecast'!$B$3:$B$22,0),MATCH(BW$1,'Team forecast'!$M$2:$AU$2,0))</f>
        <v>0</v>
      </c>
      <c r="BX276" s="19">
        <f>INDEX('Team forecast'!$M$3:$AU$22,MATCH($B276,'Team forecast'!$B$3:$B$22,0),MATCH(BX$1,'Team forecast'!$M$2:$AU$2,0))</f>
        <v>0</v>
      </c>
      <c r="BY276" s="19">
        <f>INDEX('Team forecast'!$M$3:$AU$22,MATCH($B276,'Team forecast'!$B$3:$B$22,0),MATCH(BY$1,'Team forecast'!$M$2:$AU$2,0))</f>
        <v>0</v>
      </c>
      <c r="BZ276" s="19">
        <f>INDEX('Team forecast'!$M$3:$AU$22,MATCH($B276,'Team forecast'!$B$3:$B$22,0),MATCH(BZ$1,'Team forecast'!$M$2:$AU$2,0))</f>
        <v>0</v>
      </c>
      <c r="CA276" s="5">
        <f t="shared" si="316"/>
        <v>-5000</v>
      </c>
      <c r="CB276" s="5">
        <f>INDEX('Team forecast'!$M$3:$AU$22,MATCH($B276,'Team forecast'!$B$3:$B$22,0),MATCH(CB$1,'Team forecast'!$M$2:$AU$2,0))*IF($Y276&gt;0,25000,0)</f>
        <v>0</v>
      </c>
      <c r="CC276" s="5">
        <f>INDEX('Team forecast'!$M$3:$AU$22,MATCH($B276,'Team forecast'!$B$3:$B$22,0),MATCH(CC$1,'Team forecast'!$M$2:$AU$2,0))*IF($Y276&gt;0,5000,0)</f>
        <v>0</v>
      </c>
      <c r="CD276" s="5">
        <f>INDEX('Team forecast'!$M$3:$AU$22,MATCH($B276,'Team forecast'!$B$3:$B$22,0),MATCH(CD$1,'Team forecast'!$M$2:$AU$2,0))*IF($Y276&gt;0,-15000,0)</f>
        <v>0</v>
      </c>
      <c r="CE276" s="5">
        <f t="shared" si="317"/>
        <v>0</v>
      </c>
      <c r="CF276" s="5">
        <f t="shared" si="318"/>
        <v>0</v>
      </c>
      <c r="CG276" s="5">
        <f t="shared" si="319"/>
        <v>0</v>
      </c>
      <c r="CH276" s="5">
        <f t="shared" si="320"/>
        <v>0</v>
      </c>
      <c r="CI276" s="5">
        <f t="shared" si="321"/>
        <v>0</v>
      </c>
      <c r="CJ276" s="5">
        <f t="shared" si="322"/>
        <v>0</v>
      </c>
      <c r="CK276" s="5">
        <f t="shared" si="323"/>
        <v>0</v>
      </c>
      <c r="CL276" s="5">
        <f t="shared" si="324"/>
        <v>0</v>
      </c>
      <c r="CM276" s="5">
        <f t="shared" si="325"/>
        <v>0</v>
      </c>
      <c r="CN276" s="5">
        <f>IFERROR(SUM(CB276:CM276),0)*((Cockpit!$C$3)^3)</f>
        <v>0</v>
      </c>
      <c r="CO276" s="19">
        <f>INDEX('Team forecast'!$M$3:$AU$22,MATCH($B276,'Team forecast'!$B$3:$B$22,0),MATCH(CO$1,'Team forecast'!$M$2:$AU$2,0))</f>
        <v>0</v>
      </c>
      <c r="CP276" s="19">
        <f>INDEX('Team forecast'!$M$3:$AU$22,MATCH($B276,'Team forecast'!$B$3:$B$22,0),MATCH(CP$1,'Team forecast'!$M$2:$AU$2,0))</f>
        <v>0</v>
      </c>
      <c r="CQ276" s="19">
        <f>INDEX('Team forecast'!$M$3:$AU$22,MATCH($B276,'Team forecast'!$B$3:$B$22,0),MATCH(CQ$1,'Team forecast'!$M$2:$AU$2,0))</f>
        <v>0</v>
      </c>
      <c r="CR276" s="19">
        <f>INDEX('Team forecast'!$M$3:$AU$22,MATCH($B276,'Team forecast'!$B$3:$B$22,0),MATCH(CR$1,'Team forecast'!$M$2:$AU$2,0))</f>
        <v>0</v>
      </c>
      <c r="CS276" s="5">
        <f t="shared" si="326"/>
        <v>-5000</v>
      </c>
      <c r="CT276" s="5">
        <f>INDEX('Team forecast'!$M$3:$AU$22,MATCH($B276,'Team forecast'!$B$3:$B$22,0),MATCH(CT$1,'Team forecast'!$M$2:$AU$2,0))*IF($Y276&gt;0,25000,0)</f>
        <v>0</v>
      </c>
      <c r="CU276" s="5">
        <f>INDEX('Team forecast'!$M$3:$AU$22,MATCH($B276,'Team forecast'!$B$3:$B$22,0),MATCH(CU$1,'Team forecast'!$M$2:$AU$2,0))*IF($Y276&gt;0,5000,0)</f>
        <v>0</v>
      </c>
      <c r="CV276" s="5">
        <f>INDEX('Team forecast'!$M$3:$AU$22,MATCH($B276,'Team forecast'!$B$3:$B$22,0),MATCH(CV$1,'Team forecast'!$M$2:$AU$2,0))*IF($Y276&gt;0,-15000,0)</f>
        <v>0</v>
      </c>
      <c r="CW276" s="5">
        <f t="shared" si="327"/>
        <v>0</v>
      </c>
      <c r="CX276" s="5">
        <f t="shared" si="328"/>
        <v>0</v>
      </c>
      <c r="CY276" s="5">
        <f t="shared" si="329"/>
        <v>0</v>
      </c>
      <c r="CZ276" s="5">
        <f t="shared" si="330"/>
        <v>0</v>
      </c>
      <c r="DA276" s="5">
        <f t="shared" si="331"/>
        <v>0</v>
      </c>
      <c r="DB276" s="5">
        <f t="shared" si="332"/>
        <v>0</v>
      </c>
      <c r="DC276" s="5">
        <f t="shared" si="333"/>
        <v>0</v>
      </c>
      <c r="DD276" s="5">
        <f t="shared" si="334"/>
        <v>0</v>
      </c>
      <c r="DE276" s="5">
        <f t="shared" si="335"/>
        <v>0</v>
      </c>
      <c r="DF276" s="5">
        <f>IFERROR(SUM(CT276:DE276),0)*((Cockpit!$C$3)^4)</f>
        <v>0</v>
      </c>
      <c r="DG276" s="19">
        <f>INDEX('Team forecast'!$M$3:$AU$22,MATCH($B276,'Team forecast'!$B$3:$B$22,0),MATCH(DG$1,'Team forecast'!$M$2:$AU$2,0))</f>
        <v>0</v>
      </c>
      <c r="DH276" s="19">
        <f>INDEX('Team forecast'!$M$3:$AU$22,MATCH($B276,'Team forecast'!$B$3:$B$22,0),MATCH(DH$1,'Team forecast'!$M$2:$AU$2,0))</f>
        <v>0</v>
      </c>
      <c r="DI276" s="19">
        <f>INDEX('Team forecast'!$M$3:$AU$22,MATCH($B276,'Team forecast'!$B$3:$B$22,0),MATCH(DI$1,'Team forecast'!$M$2:$AU$2,0))</f>
        <v>0</v>
      </c>
      <c r="DJ276" s="19">
        <f>INDEX('Team forecast'!$M$3:$AU$22,MATCH($B276,'Team forecast'!$B$3:$B$22,0),MATCH(DJ$1,'Team forecast'!$M$2:$AU$2,0))</f>
        <v>0</v>
      </c>
      <c r="DK276" s="5">
        <f t="shared" si="336"/>
        <v>-5000</v>
      </c>
      <c r="DL276" s="5">
        <f>INDEX('Team forecast'!$M$3:$AU$22,MATCH($B276,'Team forecast'!$B$3:$B$22,0),MATCH(DL$1,'Team forecast'!$M$2:$AU$2,0))*IF($Y276&gt;0,25000,0)</f>
        <v>0</v>
      </c>
      <c r="DM276" s="5">
        <f>INDEX('Team forecast'!$M$3:$AU$22,MATCH($B276,'Team forecast'!$B$3:$B$22,0),MATCH(DM$1,'Team forecast'!$M$2:$AU$2,0))*IF($Y276&gt;0,5000,0)</f>
        <v>0</v>
      </c>
      <c r="DN276" s="5">
        <f>INDEX('Team forecast'!$M$3:$AU$22,MATCH($B276,'Team forecast'!$B$3:$B$22,0),MATCH(DN$1,'Team forecast'!$M$2:$AU$2,0))*IF($Y276&gt;0,-15000,0)</f>
        <v>0</v>
      </c>
      <c r="DO276" s="5">
        <f t="shared" si="337"/>
        <v>0</v>
      </c>
      <c r="DP276" s="5">
        <f t="shared" si="338"/>
        <v>0</v>
      </c>
      <c r="DQ276" s="5">
        <f t="shared" si="339"/>
        <v>0</v>
      </c>
      <c r="DR276" s="5">
        <f t="shared" si="340"/>
        <v>0</v>
      </c>
      <c r="DS276" s="5">
        <f t="shared" si="341"/>
        <v>0</v>
      </c>
      <c r="DT276" s="5">
        <f t="shared" si="342"/>
        <v>0</v>
      </c>
      <c r="DU276" s="5">
        <f t="shared" si="343"/>
        <v>0</v>
      </c>
      <c r="DV276" s="5">
        <f t="shared" si="344"/>
        <v>0</v>
      </c>
      <c r="DW276" s="5">
        <f t="shared" si="345"/>
        <v>0</v>
      </c>
      <c r="DX276" s="5">
        <f>IFERROR(SUM(DL276:DW276),0)*((Cockpit!$C$3)^5)</f>
        <v>0</v>
      </c>
      <c r="DY276" s="5">
        <f t="shared" si="346"/>
        <v>-5000</v>
      </c>
      <c r="DZ276" s="5" t="str">
        <f>IF(ISERROR(MATCH(A276,'Current squad'!B:B,0)),"No","Yes")</f>
        <v>No</v>
      </c>
      <c r="EA276" s="5" cm="1">
        <f t="array" ref="EA276">IFERROR(_xlfn.IFS(DZ276="Yes",0,DZ276="No",H276*1%),999999)</f>
        <v>19000</v>
      </c>
      <c r="EB276" s="5">
        <f t="shared" si="288"/>
        <v>1919000</v>
      </c>
      <c r="EC276" s="5">
        <f t="shared" si="347"/>
        <v>-24000</v>
      </c>
      <c r="ED276" s="1">
        <f t="shared" si="289"/>
        <v>-1.2631578947368421E-2</v>
      </c>
      <c r="EE276" s="5">
        <f>RANK(EC276,$EC$2:$EC$572)+COUNTIF($EC$2:EC276,EC276)-1</f>
        <v>196</v>
      </c>
      <c r="EF276" s="4">
        <f>RANK(ED276,$ED$2:$ED$572)+COUNTIF($ED$2:ED276,ED276)-1</f>
        <v>513</v>
      </c>
    </row>
    <row r="277" spans="1:136" x14ac:dyDescent="0.3">
      <c r="A277" t="str">
        <f>IF(Holdet.dk!A277&lt;&gt;"",Holdet.dk!A277,"")</f>
        <v>David Martin</v>
      </c>
      <c r="B277" t="str">
        <f>INDEX(Holdet.dk!B:B,MATCH($A277,Holdet.dk!$A:$A,0))</f>
        <v>West Ham</v>
      </c>
      <c r="C277" t="str">
        <f>INDEX(Holdet.dk!C:C,MATCH($A277,Holdet.dk!$A:$A,0))</f>
        <v>Goalkeeper</v>
      </c>
      <c r="D277" t="str">
        <f>INDEX(Holdet.dk!D:D,MATCH($A277,Holdet.dk!$A:$A,0))</f>
        <v>2.900.000</v>
      </c>
      <c r="E277" s="1">
        <f>IFERROR(_xlfn.NUMBERVALUE(INDEX(Holdet.dk!$E:$E,MATCH($A277,Holdet.dk!$A:$A,0)),","),0)</f>
        <v>0</v>
      </c>
      <c r="F277" t="str">
        <f>IF(INDEX(Lookup!H:H,MATCH('Master data'!A277,Lookup!G:G,0))=0,A277,INDEX(Lookup!H:H,MATCH('Master data'!A277,Lookup!G:G,0)))</f>
        <v>David Martin</v>
      </c>
      <c r="G277" t="str">
        <f>IFERROR(INDEX(Lookup!B:B,MATCH(INDEX(Rotowire!C:C,MATCH(F277,Rotowire!A:A,0)),Lookup!D:D,0)),"")</f>
        <v/>
      </c>
      <c r="H277" s="5">
        <f t="shared" si="280"/>
        <v>2900000</v>
      </c>
      <c r="I277" s="19">
        <f>IFERROR(INDEX('Team forecast'!$G$3:$I$22,MATCH($B277,'Team forecast'!$B$3:$B$22,0),MATCH(I$1,'Team forecast'!$G$2:$I$2,0)),0)</f>
        <v>0.89999999999999991</v>
      </c>
      <c r="J277" s="19">
        <f>IFERROR(INDEX('Team forecast'!$G$3:$I$22,MATCH($B277,'Team forecast'!$B$3:$B$22,0),MATCH(J$1,'Team forecast'!$G$2:$I$2,0)),0)</f>
        <v>1.1637931034482758</v>
      </c>
      <c r="K277" s="19">
        <f>IFERROR(INDEX('Team forecast'!$G$3:$I$22,MATCH($B277,'Team forecast'!$B$3:$B$22,0),MATCH(K$1,'Team forecast'!$G$2:$I$2,0)),0)</f>
        <v>0.81012581451841092</v>
      </c>
      <c r="L277">
        <f>SUMIFS(Rotowire!E:E,Rotowire!$A:$A,'Master data'!$F277)</f>
        <v>0</v>
      </c>
      <c r="M277" s="2">
        <f>SUMIFS(Rotowire!F:F,Rotowire!$A:$A,'Master data'!$F277)*I277</f>
        <v>0</v>
      </c>
      <c r="N277" s="2">
        <f>SUMIFS(Rotowire!G:G,Rotowire!$A:$A,'Master data'!$F277)*I277</f>
        <v>0</v>
      </c>
      <c r="O277" s="2">
        <f>SUMIFS(Rotowire!I:I,Rotowire!$A:$A,'Master data'!$F277)*I277</f>
        <v>0</v>
      </c>
      <c r="P277" s="2">
        <f>SUMIFS(Rotowire!W:W,Rotowire!$A:$A,'Master data'!$F277)*K277</f>
        <v>0</v>
      </c>
      <c r="Q277" s="2">
        <f>SUMIFS(Rotowire!Y:Y,Rotowire!$A:$A,'Master data'!$F277)*J277</f>
        <v>0</v>
      </c>
      <c r="R277" s="2">
        <f>SUMIFS(Rotowire!AB:AB,Rotowire!$A:$A,'Master data'!$F277)</f>
        <v>0</v>
      </c>
      <c r="S277" s="2">
        <f>SUMIFS(Rotowire!AC:AC,Rotowire!$A:$A,'Master data'!$F277)</f>
        <v>0</v>
      </c>
      <c r="T277" s="2">
        <f>INDEX('Team forecast'!D$3:D$22,MATCH($B277,'Team forecast'!$B$3:$B$22,0))</f>
        <v>1.71</v>
      </c>
      <c r="U277" s="2">
        <f>INDEX('Team forecast'!E$3:E$22,MATCH($B277,'Team forecast'!$B$3:$B$22,0))</f>
        <v>1.35</v>
      </c>
      <c r="V277" s="2">
        <f>INDEX('Team forecast'!J$3:J$22,MATCH($B277,'Team forecast'!$B$3:$B$22,0))</f>
        <v>0.45750000000000002</v>
      </c>
      <c r="W277" s="2">
        <f>INDEX('Team forecast'!K$3:K$22,MATCH($B277,'Team forecast'!$B$3:$B$22,0))</f>
        <v>0.2422</v>
      </c>
      <c r="X277" s="2">
        <f>INDEX('Team forecast'!L$3:L$22,MATCH($B277,'Team forecast'!$B$3:$B$22,0))</f>
        <v>0.30020000000000002</v>
      </c>
      <c r="Y277" s="5">
        <f t="shared" si="281"/>
        <v>-5000</v>
      </c>
      <c r="Z277" s="5">
        <f t="shared" si="282"/>
        <v>0</v>
      </c>
      <c r="AA277" s="5">
        <f t="shared" si="283"/>
        <v>0</v>
      </c>
      <c r="AB277" s="5">
        <f t="shared" si="284"/>
        <v>0</v>
      </c>
      <c r="AC277" s="5">
        <f t="shared" si="285"/>
        <v>0</v>
      </c>
      <c r="AD277" s="5">
        <f t="shared" si="290"/>
        <v>0</v>
      </c>
      <c r="AE277" s="5">
        <f t="shared" si="291"/>
        <v>0</v>
      </c>
      <c r="AF277" s="5">
        <f t="shared" si="286"/>
        <v>0</v>
      </c>
      <c r="AG277" s="5">
        <f t="shared" si="287"/>
        <v>0</v>
      </c>
      <c r="AH277" s="5">
        <f t="shared" si="292"/>
        <v>0</v>
      </c>
      <c r="AI277" s="5">
        <f t="shared" si="293"/>
        <v>0</v>
      </c>
      <c r="AJ277" s="5">
        <f t="shared" si="294"/>
        <v>0</v>
      </c>
      <c r="AK277" s="5">
        <f t="shared" si="295"/>
        <v>0</v>
      </c>
      <c r="AL277" s="5">
        <f>IFERROR(SUM(Y277:AK277),-5000)*((Cockpit!$C$3)^0)</f>
        <v>-5000</v>
      </c>
      <c r="AM277" s="19">
        <f>INDEX('Team forecast'!$M$3:$AU$22,MATCH($B277,'Team forecast'!$B$3:$B$22,0),MATCH(AM$1,'Team forecast'!$M$2:$AU$2,0))</f>
        <v>0</v>
      </c>
      <c r="AN277" s="19">
        <f>INDEX('Team forecast'!$M$3:$AU$22,MATCH($B277,'Team forecast'!$B$3:$B$22,0),MATCH(AN$1,'Team forecast'!$M$2:$AU$2,0))</f>
        <v>0</v>
      </c>
      <c r="AO277" s="19">
        <f>INDEX('Team forecast'!$M$3:$AU$22,MATCH($B277,'Team forecast'!$B$3:$B$22,0),MATCH(AO$1,'Team forecast'!$M$2:$AU$2,0))</f>
        <v>0</v>
      </c>
      <c r="AP277" s="19">
        <f>INDEX('Team forecast'!$M$3:$AU$22,MATCH($B277,'Team forecast'!$B$3:$B$22,0),MATCH(AP$1,'Team forecast'!$M$2:$AU$2,0))</f>
        <v>0</v>
      </c>
      <c r="AQ277" s="5">
        <f t="shared" si="296"/>
        <v>-5000</v>
      </c>
      <c r="AR277" s="5">
        <f>INDEX('Team forecast'!$M$3:$AU$22,MATCH($B277,'Team forecast'!$B$3:$B$22,0),MATCH(AR$1,'Team forecast'!$M$2:$AU$2,0))*IF($Y277&gt;0,25000,0)</f>
        <v>0</v>
      </c>
      <c r="AS277" s="5">
        <f>INDEX('Team forecast'!$M$3:$AU$22,MATCH($B277,'Team forecast'!$B$3:$B$22,0),MATCH(AS$1,'Team forecast'!$M$2:$AU$2,0))*IF($Y277&gt;0,5000,0)</f>
        <v>0</v>
      </c>
      <c r="AT277" s="5">
        <f>INDEX('Team forecast'!$M$3:$AU$22,MATCH($B277,'Team forecast'!$B$3:$B$22,0),MATCH(AT$1,'Team forecast'!$M$2:$AU$2,0))*IF($Y277&gt;0,-15000,0)</f>
        <v>0</v>
      </c>
      <c r="AU277" s="5">
        <f t="shared" si="297"/>
        <v>0</v>
      </c>
      <c r="AV277" s="5">
        <f t="shared" si="298"/>
        <v>0</v>
      </c>
      <c r="AW277" s="5">
        <f t="shared" si="299"/>
        <v>0</v>
      </c>
      <c r="AX277" s="5">
        <f t="shared" si="300"/>
        <v>0</v>
      </c>
      <c r="AY277" s="5">
        <f t="shared" si="301"/>
        <v>0</v>
      </c>
      <c r="AZ277" s="5">
        <f t="shared" si="302"/>
        <v>0</v>
      </c>
      <c r="BA277" s="5">
        <f t="shared" si="303"/>
        <v>0</v>
      </c>
      <c r="BB277" s="5">
        <f t="shared" si="304"/>
        <v>0</v>
      </c>
      <c r="BC277" s="5">
        <f t="shared" si="305"/>
        <v>0</v>
      </c>
      <c r="BD277" s="5">
        <f>IFERROR(SUM(AR277:BC277),0)*((Cockpit!$C$3)^1)</f>
        <v>0</v>
      </c>
      <c r="BE277" s="19">
        <f>INDEX('Team forecast'!$M$3:$AU$22,MATCH($B277,'Team forecast'!$B$3:$B$22,0),MATCH(BE$1,'Team forecast'!$M$2:$AU$2,0))</f>
        <v>0</v>
      </c>
      <c r="BF277" s="19">
        <f>INDEX('Team forecast'!$M$3:$AU$22,MATCH($B277,'Team forecast'!$B$3:$B$22,0),MATCH(BF$1,'Team forecast'!$M$2:$AU$2,0))</f>
        <v>0</v>
      </c>
      <c r="BG277" s="19">
        <f>INDEX('Team forecast'!$M$3:$AU$22,MATCH($B277,'Team forecast'!$B$3:$B$22,0),MATCH(BG$1,'Team forecast'!$M$2:$AU$2,0))</f>
        <v>0</v>
      </c>
      <c r="BH277" s="19">
        <f>INDEX('Team forecast'!$M$3:$AU$22,MATCH($B277,'Team forecast'!$B$3:$B$22,0),MATCH(BH$1,'Team forecast'!$M$2:$AU$2,0))</f>
        <v>0</v>
      </c>
      <c r="BI277" s="5">
        <f t="shared" si="306"/>
        <v>-5000</v>
      </c>
      <c r="BJ277" s="5">
        <f>INDEX('Team forecast'!$M$3:$AU$22,MATCH($B277,'Team forecast'!$B$3:$B$22,0),MATCH(BJ$1,'Team forecast'!$M$2:$AU$2,0))*IF($Y277&gt;0,25000,0)</f>
        <v>0</v>
      </c>
      <c r="BK277" s="5">
        <f>INDEX('Team forecast'!$M$3:$AU$22,MATCH($B277,'Team forecast'!$B$3:$B$22,0),MATCH(BK$1,'Team forecast'!$M$2:$AU$2,0))*IF($Y277&gt;0,5000,0)</f>
        <v>0</v>
      </c>
      <c r="BL277" s="5">
        <f>INDEX('Team forecast'!$M$3:$AU$22,MATCH($B277,'Team forecast'!$B$3:$B$22,0),MATCH(BL$1,'Team forecast'!$M$2:$AU$2,0))*IF($Y277&gt;0,-15000,0)</f>
        <v>0</v>
      </c>
      <c r="BM277" s="5">
        <f t="shared" si="307"/>
        <v>0</v>
      </c>
      <c r="BN277" s="5">
        <f t="shared" si="308"/>
        <v>0</v>
      </c>
      <c r="BO277" s="5">
        <f t="shared" si="309"/>
        <v>0</v>
      </c>
      <c r="BP277" s="5">
        <f t="shared" si="310"/>
        <v>0</v>
      </c>
      <c r="BQ277" s="5">
        <f t="shared" si="311"/>
        <v>0</v>
      </c>
      <c r="BR277" s="5">
        <f t="shared" si="312"/>
        <v>0</v>
      </c>
      <c r="BS277" s="5">
        <f t="shared" si="313"/>
        <v>0</v>
      </c>
      <c r="BT277" s="5">
        <f t="shared" si="314"/>
        <v>0</v>
      </c>
      <c r="BU277" s="5">
        <f t="shared" si="315"/>
        <v>0</v>
      </c>
      <c r="BV277" s="5">
        <f>IFERROR(SUM(BJ277:BU277),0)*((Cockpit!$C$3)^2)</f>
        <v>0</v>
      </c>
      <c r="BW277" s="19">
        <f>INDEX('Team forecast'!$M$3:$AU$22,MATCH($B277,'Team forecast'!$B$3:$B$22,0),MATCH(BW$1,'Team forecast'!$M$2:$AU$2,0))</f>
        <v>0</v>
      </c>
      <c r="BX277" s="19">
        <f>INDEX('Team forecast'!$M$3:$AU$22,MATCH($B277,'Team forecast'!$B$3:$B$22,0),MATCH(BX$1,'Team forecast'!$M$2:$AU$2,0))</f>
        <v>0</v>
      </c>
      <c r="BY277" s="19">
        <f>INDEX('Team forecast'!$M$3:$AU$22,MATCH($B277,'Team forecast'!$B$3:$B$22,0),MATCH(BY$1,'Team forecast'!$M$2:$AU$2,0))</f>
        <v>0</v>
      </c>
      <c r="BZ277" s="19">
        <f>INDEX('Team forecast'!$M$3:$AU$22,MATCH($B277,'Team forecast'!$B$3:$B$22,0),MATCH(BZ$1,'Team forecast'!$M$2:$AU$2,0))</f>
        <v>0</v>
      </c>
      <c r="CA277" s="5">
        <f t="shared" si="316"/>
        <v>-5000</v>
      </c>
      <c r="CB277" s="5">
        <f>INDEX('Team forecast'!$M$3:$AU$22,MATCH($B277,'Team forecast'!$B$3:$B$22,0),MATCH(CB$1,'Team forecast'!$M$2:$AU$2,0))*IF($Y277&gt;0,25000,0)</f>
        <v>0</v>
      </c>
      <c r="CC277" s="5">
        <f>INDEX('Team forecast'!$M$3:$AU$22,MATCH($B277,'Team forecast'!$B$3:$B$22,0),MATCH(CC$1,'Team forecast'!$M$2:$AU$2,0))*IF($Y277&gt;0,5000,0)</f>
        <v>0</v>
      </c>
      <c r="CD277" s="5">
        <f>INDEX('Team forecast'!$M$3:$AU$22,MATCH($B277,'Team forecast'!$B$3:$B$22,0),MATCH(CD$1,'Team forecast'!$M$2:$AU$2,0))*IF($Y277&gt;0,-15000,0)</f>
        <v>0</v>
      </c>
      <c r="CE277" s="5">
        <f t="shared" si="317"/>
        <v>0</v>
      </c>
      <c r="CF277" s="5">
        <f t="shared" si="318"/>
        <v>0</v>
      </c>
      <c r="CG277" s="5">
        <f t="shared" si="319"/>
        <v>0</v>
      </c>
      <c r="CH277" s="5">
        <f t="shared" si="320"/>
        <v>0</v>
      </c>
      <c r="CI277" s="5">
        <f t="shared" si="321"/>
        <v>0</v>
      </c>
      <c r="CJ277" s="5">
        <f t="shared" si="322"/>
        <v>0</v>
      </c>
      <c r="CK277" s="5">
        <f t="shared" si="323"/>
        <v>0</v>
      </c>
      <c r="CL277" s="5">
        <f t="shared" si="324"/>
        <v>0</v>
      </c>
      <c r="CM277" s="5">
        <f t="shared" si="325"/>
        <v>0</v>
      </c>
      <c r="CN277" s="5">
        <f>IFERROR(SUM(CB277:CM277),0)*((Cockpit!$C$3)^3)</f>
        <v>0</v>
      </c>
      <c r="CO277" s="19">
        <f>INDEX('Team forecast'!$M$3:$AU$22,MATCH($B277,'Team forecast'!$B$3:$B$22,0),MATCH(CO$1,'Team forecast'!$M$2:$AU$2,0))</f>
        <v>0</v>
      </c>
      <c r="CP277" s="19">
        <f>INDEX('Team forecast'!$M$3:$AU$22,MATCH($B277,'Team forecast'!$B$3:$B$22,0),MATCH(CP$1,'Team forecast'!$M$2:$AU$2,0))</f>
        <v>0</v>
      </c>
      <c r="CQ277" s="19">
        <f>INDEX('Team forecast'!$M$3:$AU$22,MATCH($B277,'Team forecast'!$B$3:$B$22,0),MATCH(CQ$1,'Team forecast'!$M$2:$AU$2,0))</f>
        <v>0</v>
      </c>
      <c r="CR277" s="19">
        <f>INDEX('Team forecast'!$M$3:$AU$22,MATCH($B277,'Team forecast'!$B$3:$B$22,0),MATCH(CR$1,'Team forecast'!$M$2:$AU$2,0))</f>
        <v>0</v>
      </c>
      <c r="CS277" s="5">
        <f t="shared" si="326"/>
        <v>-5000</v>
      </c>
      <c r="CT277" s="5">
        <f>INDEX('Team forecast'!$M$3:$AU$22,MATCH($B277,'Team forecast'!$B$3:$B$22,0),MATCH(CT$1,'Team forecast'!$M$2:$AU$2,0))*IF($Y277&gt;0,25000,0)</f>
        <v>0</v>
      </c>
      <c r="CU277" s="5">
        <f>INDEX('Team forecast'!$M$3:$AU$22,MATCH($B277,'Team forecast'!$B$3:$B$22,0),MATCH(CU$1,'Team forecast'!$M$2:$AU$2,0))*IF($Y277&gt;0,5000,0)</f>
        <v>0</v>
      </c>
      <c r="CV277" s="5">
        <f>INDEX('Team forecast'!$M$3:$AU$22,MATCH($B277,'Team forecast'!$B$3:$B$22,0),MATCH(CV$1,'Team forecast'!$M$2:$AU$2,0))*IF($Y277&gt;0,-15000,0)</f>
        <v>0</v>
      </c>
      <c r="CW277" s="5">
        <f t="shared" si="327"/>
        <v>0</v>
      </c>
      <c r="CX277" s="5">
        <f t="shared" si="328"/>
        <v>0</v>
      </c>
      <c r="CY277" s="5">
        <f t="shared" si="329"/>
        <v>0</v>
      </c>
      <c r="CZ277" s="5">
        <f t="shared" si="330"/>
        <v>0</v>
      </c>
      <c r="DA277" s="5">
        <f t="shared" si="331"/>
        <v>0</v>
      </c>
      <c r="DB277" s="5">
        <f t="shared" si="332"/>
        <v>0</v>
      </c>
      <c r="DC277" s="5">
        <f t="shared" si="333"/>
        <v>0</v>
      </c>
      <c r="DD277" s="5">
        <f t="shared" si="334"/>
        <v>0</v>
      </c>
      <c r="DE277" s="5">
        <f t="shared" si="335"/>
        <v>0</v>
      </c>
      <c r="DF277" s="5">
        <f>IFERROR(SUM(CT277:DE277),0)*((Cockpit!$C$3)^4)</f>
        <v>0</v>
      </c>
      <c r="DG277" s="19">
        <f>INDEX('Team forecast'!$M$3:$AU$22,MATCH($B277,'Team forecast'!$B$3:$B$22,0),MATCH(DG$1,'Team forecast'!$M$2:$AU$2,0))</f>
        <v>0</v>
      </c>
      <c r="DH277" s="19">
        <f>INDEX('Team forecast'!$M$3:$AU$22,MATCH($B277,'Team forecast'!$B$3:$B$22,0),MATCH(DH$1,'Team forecast'!$M$2:$AU$2,0))</f>
        <v>0</v>
      </c>
      <c r="DI277" s="19">
        <f>INDEX('Team forecast'!$M$3:$AU$22,MATCH($B277,'Team forecast'!$B$3:$B$22,0),MATCH(DI$1,'Team forecast'!$M$2:$AU$2,0))</f>
        <v>0</v>
      </c>
      <c r="DJ277" s="19">
        <f>INDEX('Team forecast'!$M$3:$AU$22,MATCH($B277,'Team forecast'!$B$3:$B$22,0),MATCH(DJ$1,'Team forecast'!$M$2:$AU$2,0))</f>
        <v>0</v>
      </c>
      <c r="DK277" s="5">
        <f t="shared" si="336"/>
        <v>-5000</v>
      </c>
      <c r="DL277" s="5">
        <f>INDEX('Team forecast'!$M$3:$AU$22,MATCH($B277,'Team forecast'!$B$3:$B$22,0),MATCH(DL$1,'Team forecast'!$M$2:$AU$2,0))*IF($Y277&gt;0,25000,0)</f>
        <v>0</v>
      </c>
      <c r="DM277" s="5">
        <f>INDEX('Team forecast'!$M$3:$AU$22,MATCH($B277,'Team forecast'!$B$3:$B$22,0),MATCH(DM$1,'Team forecast'!$M$2:$AU$2,0))*IF($Y277&gt;0,5000,0)</f>
        <v>0</v>
      </c>
      <c r="DN277" s="5">
        <f>INDEX('Team forecast'!$M$3:$AU$22,MATCH($B277,'Team forecast'!$B$3:$B$22,0),MATCH(DN$1,'Team forecast'!$M$2:$AU$2,0))*IF($Y277&gt;0,-15000,0)</f>
        <v>0</v>
      </c>
      <c r="DO277" s="5">
        <f t="shared" si="337"/>
        <v>0</v>
      </c>
      <c r="DP277" s="5">
        <f t="shared" si="338"/>
        <v>0</v>
      </c>
      <c r="DQ277" s="5">
        <f t="shared" si="339"/>
        <v>0</v>
      </c>
      <c r="DR277" s="5">
        <f t="shared" si="340"/>
        <v>0</v>
      </c>
      <c r="DS277" s="5">
        <f t="shared" si="341"/>
        <v>0</v>
      </c>
      <c r="DT277" s="5">
        <f t="shared" si="342"/>
        <v>0</v>
      </c>
      <c r="DU277" s="5">
        <f t="shared" si="343"/>
        <v>0</v>
      </c>
      <c r="DV277" s="5">
        <f t="shared" si="344"/>
        <v>0</v>
      </c>
      <c r="DW277" s="5">
        <f t="shared" si="345"/>
        <v>0</v>
      </c>
      <c r="DX277" s="5">
        <f>IFERROR(SUM(DL277:DW277),0)*((Cockpit!$C$3)^5)</f>
        <v>0</v>
      </c>
      <c r="DY277" s="5">
        <f t="shared" si="346"/>
        <v>-5000</v>
      </c>
      <c r="DZ277" s="5" t="str">
        <f>IF(ISERROR(MATCH(A277,'Current squad'!B:B,0)),"No","Yes")</f>
        <v>No</v>
      </c>
      <c r="EA277" s="5" cm="1">
        <f t="array" ref="EA277">IFERROR(_xlfn.IFS(DZ277="Yes",0,DZ277="No",H277*1%),999999)</f>
        <v>29000</v>
      </c>
      <c r="EB277" s="5">
        <f t="shared" si="288"/>
        <v>2929000</v>
      </c>
      <c r="EC277" s="5">
        <f t="shared" si="347"/>
        <v>-34000</v>
      </c>
      <c r="ED277" s="1">
        <f t="shared" si="289"/>
        <v>-1.1724137931034483E-2</v>
      </c>
      <c r="EE277" s="5">
        <f>RANK(EC277,$EC$2:$EC$572)+COUNTIF($EC$2:EC277,EC277)-1</f>
        <v>351</v>
      </c>
      <c r="EF277" s="4">
        <f>RANK(ED277,$ED$2:$ED$572)+COUNTIF($ED$2:ED277,ED277)-1</f>
        <v>371</v>
      </c>
    </row>
    <row r="278" spans="1:136" x14ac:dyDescent="0.3">
      <c r="A278" t="str">
        <f>IF(Holdet.dk!A278&lt;&gt;"",Holdet.dk!A278,"")</f>
        <v>Toby King</v>
      </c>
      <c r="B278" t="str">
        <f>INDEX(Holdet.dk!B:B,MATCH($A278,Holdet.dk!$A:$A,0))</f>
        <v>West Bromwich</v>
      </c>
      <c r="C278" t="str">
        <f>INDEX(Holdet.dk!C:C,MATCH($A278,Holdet.dk!$A:$A,0))</f>
        <v>Midfield</v>
      </c>
      <c r="D278" t="str">
        <f>INDEX(Holdet.dk!D:D,MATCH($A278,Holdet.dk!$A:$A,0))</f>
        <v>1.995.000</v>
      </c>
      <c r="E278" s="1">
        <f>IFERROR(_xlfn.NUMBERVALUE(INDEX(Holdet.dk!$E:$E,MATCH($A278,Holdet.dk!$A:$A,0)),","),0)</f>
        <v>0</v>
      </c>
      <c r="F278" t="e">
        <f>IF(INDEX(Lookup!H:H,MATCH('Master data'!A278,Lookup!G:G,0))=0,A278,INDEX(Lookup!H:H,MATCH('Master data'!A278,Lookup!G:G,0)))</f>
        <v>#N/A</v>
      </c>
      <c r="G278" t="str">
        <f>IFERROR(INDEX(Lookup!B:B,MATCH(INDEX(Rotowire!C:C,MATCH(F278,Rotowire!A:A,0)),Lookup!D:D,0)),"")</f>
        <v/>
      </c>
      <c r="H278" s="5">
        <f t="shared" si="280"/>
        <v>1995000</v>
      </c>
      <c r="I278" s="19">
        <f>IFERROR(INDEX('Team forecast'!$G$3:$I$22,MATCH($B278,'Team forecast'!$B$3:$B$22,0),MATCH(I$1,'Team forecast'!$G$2:$I$2,0)),0)</f>
        <v>1.1504424778761062</v>
      </c>
      <c r="J278" s="19">
        <f>IFERROR(INDEX('Team forecast'!$G$3:$I$22,MATCH($B278,'Team forecast'!$B$3:$B$22,0),MATCH(J$1,'Team forecast'!$G$2:$I$2,0)),0)</f>
        <v>0.79646017699115057</v>
      </c>
      <c r="K278" s="19">
        <f>IFERROR(INDEX('Team forecast'!$G$3:$I$22,MATCH($B278,'Team forecast'!$B$3:$B$22,0),MATCH(K$1,'Team forecast'!$G$2:$I$2,0)),0)</f>
        <v>2.0662361027698317</v>
      </c>
      <c r="L278">
        <f>SUMIFS(Rotowire!E:E,Rotowire!$A:$A,'Master data'!$F278)</f>
        <v>0</v>
      </c>
      <c r="M278" s="2">
        <f>SUMIFS(Rotowire!F:F,Rotowire!$A:$A,'Master data'!$F278)*I278</f>
        <v>0</v>
      </c>
      <c r="N278" s="2">
        <f>SUMIFS(Rotowire!G:G,Rotowire!$A:$A,'Master data'!$F278)*I278</f>
        <v>0</v>
      </c>
      <c r="O278" s="2">
        <f>SUMIFS(Rotowire!I:I,Rotowire!$A:$A,'Master data'!$F278)*I278</f>
        <v>0</v>
      </c>
      <c r="P278" s="2">
        <f>SUMIFS(Rotowire!W:W,Rotowire!$A:$A,'Master data'!$F278)*K278</f>
        <v>0</v>
      </c>
      <c r="Q278" s="2">
        <f>SUMIFS(Rotowire!Y:Y,Rotowire!$A:$A,'Master data'!$F278)*J278</f>
        <v>0</v>
      </c>
      <c r="R278" s="2">
        <f>SUMIFS(Rotowire!AB:AB,Rotowire!$A:$A,'Master data'!$F278)</f>
        <v>0</v>
      </c>
      <c r="S278" s="2">
        <f>SUMIFS(Rotowire!AC:AC,Rotowire!$A:$A,'Master data'!$F278)</f>
        <v>0</v>
      </c>
      <c r="T278" s="2">
        <f>INDEX('Team forecast'!D$3:D$22,MATCH($B278,'Team forecast'!$B$3:$B$22,0))</f>
        <v>1.3</v>
      </c>
      <c r="U278" s="2">
        <f>INDEX('Team forecast'!E$3:E$22,MATCH($B278,'Team forecast'!$B$3:$B$22,0))</f>
        <v>1.8</v>
      </c>
      <c r="V278" s="2">
        <f>INDEX('Team forecast'!J$3:J$22,MATCH($B278,'Team forecast'!$B$3:$B$22,0))</f>
        <v>0.27679999999999999</v>
      </c>
      <c r="W278" s="2">
        <f>INDEX('Team forecast'!K$3:K$22,MATCH($B278,'Team forecast'!$B$3:$B$22,0))</f>
        <v>0.23730000000000001</v>
      </c>
      <c r="X278" s="2">
        <f>INDEX('Team forecast'!L$3:L$22,MATCH($B278,'Team forecast'!$B$3:$B$22,0))</f>
        <v>0.4859</v>
      </c>
      <c r="Y278" s="5">
        <f t="shared" si="281"/>
        <v>-5000</v>
      </c>
      <c r="Z278" s="5">
        <f t="shared" si="282"/>
        <v>0</v>
      </c>
      <c r="AA278" s="5">
        <f t="shared" si="283"/>
        <v>0</v>
      </c>
      <c r="AB278" s="5">
        <f t="shared" si="284"/>
        <v>0</v>
      </c>
      <c r="AC278" s="5">
        <f t="shared" si="285"/>
        <v>0</v>
      </c>
      <c r="AD278" s="5">
        <f t="shared" si="290"/>
        <v>0</v>
      </c>
      <c r="AE278" s="5">
        <f t="shared" si="291"/>
        <v>0</v>
      </c>
      <c r="AF278" s="5">
        <f t="shared" si="286"/>
        <v>0</v>
      </c>
      <c r="AG278" s="5">
        <f t="shared" si="287"/>
        <v>0</v>
      </c>
      <c r="AH278" s="5">
        <f t="shared" si="292"/>
        <v>0</v>
      </c>
      <c r="AI278" s="5">
        <f t="shared" si="293"/>
        <v>0</v>
      </c>
      <c r="AJ278" s="5">
        <f t="shared" si="294"/>
        <v>0</v>
      </c>
      <c r="AK278" s="5">
        <f t="shared" si="295"/>
        <v>0</v>
      </c>
      <c r="AL278" s="5">
        <f>IFERROR(SUM(Y278:AK278),-5000)*((Cockpit!$C$3)^0)</f>
        <v>-5000</v>
      </c>
      <c r="AM278" s="19">
        <f>INDEX('Team forecast'!$M$3:$AU$22,MATCH($B278,'Team forecast'!$B$3:$B$22,0),MATCH(AM$1,'Team forecast'!$M$2:$AU$2,0))</f>
        <v>0</v>
      </c>
      <c r="AN278" s="19">
        <f>INDEX('Team forecast'!$M$3:$AU$22,MATCH($B278,'Team forecast'!$B$3:$B$22,0),MATCH(AN$1,'Team forecast'!$M$2:$AU$2,0))</f>
        <v>0</v>
      </c>
      <c r="AO278" s="19">
        <f>INDEX('Team forecast'!$M$3:$AU$22,MATCH($B278,'Team forecast'!$B$3:$B$22,0),MATCH(AO$1,'Team forecast'!$M$2:$AU$2,0))</f>
        <v>0</v>
      </c>
      <c r="AP278" s="19">
        <f>INDEX('Team forecast'!$M$3:$AU$22,MATCH($B278,'Team forecast'!$B$3:$B$22,0),MATCH(AP$1,'Team forecast'!$M$2:$AU$2,0))</f>
        <v>0</v>
      </c>
      <c r="AQ278" s="5">
        <f t="shared" si="296"/>
        <v>-5000</v>
      </c>
      <c r="AR278" s="5">
        <f>INDEX('Team forecast'!$M$3:$AU$22,MATCH($B278,'Team forecast'!$B$3:$B$22,0),MATCH(AR$1,'Team forecast'!$M$2:$AU$2,0))*IF($Y278&gt;0,25000,0)</f>
        <v>0</v>
      </c>
      <c r="AS278" s="5">
        <f>INDEX('Team forecast'!$M$3:$AU$22,MATCH($B278,'Team forecast'!$B$3:$B$22,0),MATCH(AS$1,'Team forecast'!$M$2:$AU$2,0))*IF($Y278&gt;0,5000,0)</f>
        <v>0</v>
      </c>
      <c r="AT278" s="5">
        <f>INDEX('Team forecast'!$M$3:$AU$22,MATCH($B278,'Team forecast'!$B$3:$B$22,0),MATCH(AT$1,'Team forecast'!$M$2:$AU$2,0))*IF($Y278&gt;0,-15000,0)</f>
        <v>0</v>
      </c>
      <c r="AU278" s="5">
        <f t="shared" si="297"/>
        <v>0</v>
      </c>
      <c r="AV278" s="5">
        <f t="shared" si="298"/>
        <v>0</v>
      </c>
      <c r="AW278" s="5">
        <f t="shared" si="299"/>
        <v>0</v>
      </c>
      <c r="AX278" s="5">
        <f t="shared" si="300"/>
        <v>0</v>
      </c>
      <c r="AY278" s="5">
        <f t="shared" si="301"/>
        <v>0</v>
      </c>
      <c r="AZ278" s="5">
        <f t="shared" si="302"/>
        <v>0</v>
      </c>
      <c r="BA278" s="5">
        <f t="shared" si="303"/>
        <v>0</v>
      </c>
      <c r="BB278" s="5">
        <f t="shared" si="304"/>
        <v>0</v>
      </c>
      <c r="BC278" s="5">
        <f t="shared" si="305"/>
        <v>0</v>
      </c>
      <c r="BD278" s="5">
        <f>IFERROR(SUM(AR278:BC278),0)*((Cockpit!$C$3)^1)</f>
        <v>0</v>
      </c>
      <c r="BE278" s="19">
        <f>INDEX('Team forecast'!$M$3:$AU$22,MATCH($B278,'Team forecast'!$B$3:$B$22,0),MATCH(BE$1,'Team forecast'!$M$2:$AU$2,0))</f>
        <v>0</v>
      </c>
      <c r="BF278" s="19">
        <f>INDEX('Team forecast'!$M$3:$AU$22,MATCH($B278,'Team forecast'!$B$3:$B$22,0),MATCH(BF$1,'Team forecast'!$M$2:$AU$2,0))</f>
        <v>0</v>
      </c>
      <c r="BG278" s="19">
        <f>INDEX('Team forecast'!$M$3:$AU$22,MATCH($B278,'Team forecast'!$B$3:$B$22,0),MATCH(BG$1,'Team forecast'!$M$2:$AU$2,0))</f>
        <v>0</v>
      </c>
      <c r="BH278" s="19">
        <f>INDEX('Team forecast'!$M$3:$AU$22,MATCH($B278,'Team forecast'!$B$3:$B$22,0),MATCH(BH$1,'Team forecast'!$M$2:$AU$2,0))</f>
        <v>0</v>
      </c>
      <c r="BI278" s="5">
        <f t="shared" si="306"/>
        <v>-5000</v>
      </c>
      <c r="BJ278" s="5">
        <f>INDEX('Team forecast'!$M$3:$AU$22,MATCH($B278,'Team forecast'!$B$3:$B$22,0),MATCH(BJ$1,'Team forecast'!$M$2:$AU$2,0))*IF($Y278&gt;0,25000,0)</f>
        <v>0</v>
      </c>
      <c r="BK278" s="5">
        <f>INDEX('Team forecast'!$M$3:$AU$22,MATCH($B278,'Team forecast'!$B$3:$B$22,0),MATCH(BK$1,'Team forecast'!$M$2:$AU$2,0))*IF($Y278&gt;0,5000,0)</f>
        <v>0</v>
      </c>
      <c r="BL278" s="5">
        <f>INDEX('Team forecast'!$M$3:$AU$22,MATCH($B278,'Team forecast'!$B$3:$B$22,0),MATCH(BL$1,'Team forecast'!$M$2:$AU$2,0))*IF($Y278&gt;0,-15000,0)</f>
        <v>0</v>
      </c>
      <c r="BM278" s="5">
        <f t="shared" si="307"/>
        <v>0</v>
      </c>
      <c r="BN278" s="5">
        <f t="shared" si="308"/>
        <v>0</v>
      </c>
      <c r="BO278" s="5">
        <f t="shared" si="309"/>
        <v>0</v>
      </c>
      <c r="BP278" s="5">
        <f t="shared" si="310"/>
        <v>0</v>
      </c>
      <c r="BQ278" s="5">
        <f t="shared" si="311"/>
        <v>0</v>
      </c>
      <c r="BR278" s="5">
        <f t="shared" si="312"/>
        <v>0</v>
      </c>
      <c r="BS278" s="5">
        <f t="shared" si="313"/>
        <v>0</v>
      </c>
      <c r="BT278" s="5">
        <f t="shared" si="314"/>
        <v>0</v>
      </c>
      <c r="BU278" s="5">
        <f t="shared" si="315"/>
        <v>0</v>
      </c>
      <c r="BV278" s="5">
        <f>IFERROR(SUM(BJ278:BU278),0)*((Cockpit!$C$3)^2)</f>
        <v>0</v>
      </c>
      <c r="BW278" s="19">
        <f>INDEX('Team forecast'!$M$3:$AU$22,MATCH($B278,'Team forecast'!$B$3:$B$22,0),MATCH(BW$1,'Team forecast'!$M$2:$AU$2,0))</f>
        <v>0</v>
      </c>
      <c r="BX278" s="19">
        <f>INDEX('Team forecast'!$M$3:$AU$22,MATCH($B278,'Team forecast'!$B$3:$B$22,0),MATCH(BX$1,'Team forecast'!$M$2:$AU$2,0))</f>
        <v>0</v>
      </c>
      <c r="BY278" s="19">
        <f>INDEX('Team forecast'!$M$3:$AU$22,MATCH($B278,'Team forecast'!$B$3:$B$22,0),MATCH(BY$1,'Team forecast'!$M$2:$AU$2,0))</f>
        <v>0</v>
      </c>
      <c r="BZ278" s="19">
        <f>INDEX('Team forecast'!$M$3:$AU$22,MATCH($B278,'Team forecast'!$B$3:$B$22,0),MATCH(BZ$1,'Team forecast'!$M$2:$AU$2,0))</f>
        <v>0</v>
      </c>
      <c r="CA278" s="5">
        <f t="shared" si="316"/>
        <v>-5000</v>
      </c>
      <c r="CB278" s="5">
        <f>INDEX('Team forecast'!$M$3:$AU$22,MATCH($B278,'Team forecast'!$B$3:$B$22,0),MATCH(CB$1,'Team forecast'!$M$2:$AU$2,0))*IF($Y278&gt;0,25000,0)</f>
        <v>0</v>
      </c>
      <c r="CC278" s="5">
        <f>INDEX('Team forecast'!$M$3:$AU$22,MATCH($B278,'Team forecast'!$B$3:$B$22,0),MATCH(CC$1,'Team forecast'!$M$2:$AU$2,0))*IF($Y278&gt;0,5000,0)</f>
        <v>0</v>
      </c>
      <c r="CD278" s="5">
        <f>INDEX('Team forecast'!$M$3:$AU$22,MATCH($B278,'Team forecast'!$B$3:$B$22,0),MATCH(CD$1,'Team forecast'!$M$2:$AU$2,0))*IF($Y278&gt;0,-15000,0)</f>
        <v>0</v>
      </c>
      <c r="CE278" s="5">
        <f t="shared" si="317"/>
        <v>0</v>
      </c>
      <c r="CF278" s="5">
        <f t="shared" si="318"/>
        <v>0</v>
      </c>
      <c r="CG278" s="5">
        <f t="shared" si="319"/>
        <v>0</v>
      </c>
      <c r="CH278" s="5">
        <f t="shared" si="320"/>
        <v>0</v>
      </c>
      <c r="CI278" s="5">
        <f t="shared" si="321"/>
        <v>0</v>
      </c>
      <c r="CJ278" s="5">
        <f t="shared" si="322"/>
        <v>0</v>
      </c>
      <c r="CK278" s="5">
        <f t="shared" si="323"/>
        <v>0</v>
      </c>
      <c r="CL278" s="5">
        <f t="shared" si="324"/>
        <v>0</v>
      </c>
      <c r="CM278" s="5">
        <f t="shared" si="325"/>
        <v>0</v>
      </c>
      <c r="CN278" s="5">
        <f>IFERROR(SUM(CB278:CM278),0)*((Cockpit!$C$3)^3)</f>
        <v>0</v>
      </c>
      <c r="CO278" s="19">
        <f>INDEX('Team forecast'!$M$3:$AU$22,MATCH($B278,'Team forecast'!$B$3:$B$22,0),MATCH(CO$1,'Team forecast'!$M$2:$AU$2,0))</f>
        <v>0</v>
      </c>
      <c r="CP278" s="19">
        <f>INDEX('Team forecast'!$M$3:$AU$22,MATCH($B278,'Team forecast'!$B$3:$B$22,0),MATCH(CP$1,'Team forecast'!$M$2:$AU$2,0))</f>
        <v>0</v>
      </c>
      <c r="CQ278" s="19">
        <f>INDEX('Team forecast'!$M$3:$AU$22,MATCH($B278,'Team forecast'!$B$3:$B$22,0),MATCH(CQ$1,'Team forecast'!$M$2:$AU$2,0))</f>
        <v>0</v>
      </c>
      <c r="CR278" s="19">
        <f>INDEX('Team forecast'!$M$3:$AU$22,MATCH($B278,'Team forecast'!$B$3:$B$22,0),MATCH(CR$1,'Team forecast'!$M$2:$AU$2,0))</f>
        <v>0</v>
      </c>
      <c r="CS278" s="5">
        <f t="shared" si="326"/>
        <v>-5000</v>
      </c>
      <c r="CT278" s="5">
        <f>INDEX('Team forecast'!$M$3:$AU$22,MATCH($B278,'Team forecast'!$B$3:$B$22,0),MATCH(CT$1,'Team forecast'!$M$2:$AU$2,0))*IF($Y278&gt;0,25000,0)</f>
        <v>0</v>
      </c>
      <c r="CU278" s="5">
        <f>INDEX('Team forecast'!$M$3:$AU$22,MATCH($B278,'Team forecast'!$B$3:$B$22,0),MATCH(CU$1,'Team forecast'!$M$2:$AU$2,0))*IF($Y278&gt;0,5000,0)</f>
        <v>0</v>
      </c>
      <c r="CV278" s="5">
        <f>INDEX('Team forecast'!$M$3:$AU$22,MATCH($B278,'Team forecast'!$B$3:$B$22,0),MATCH(CV$1,'Team forecast'!$M$2:$AU$2,0))*IF($Y278&gt;0,-15000,0)</f>
        <v>0</v>
      </c>
      <c r="CW278" s="5">
        <f t="shared" si="327"/>
        <v>0</v>
      </c>
      <c r="CX278" s="5">
        <f t="shared" si="328"/>
        <v>0</v>
      </c>
      <c r="CY278" s="5">
        <f t="shared" si="329"/>
        <v>0</v>
      </c>
      <c r="CZ278" s="5">
        <f t="shared" si="330"/>
        <v>0</v>
      </c>
      <c r="DA278" s="5">
        <f t="shared" si="331"/>
        <v>0</v>
      </c>
      <c r="DB278" s="5">
        <f t="shared" si="332"/>
        <v>0</v>
      </c>
      <c r="DC278" s="5">
        <f t="shared" si="333"/>
        <v>0</v>
      </c>
      <c r="DD278" s="5">
        <f t="shared" si="334"/>
        <v>0</v>
      </c>
      <c r="DE278" s="5">
        <f t="shared" si="335"/>
        <v>0</v>
      </c>
      <c r="DF278" s="5">
        <f>IFERROR(SUM(CT278:DE278),0)*((Cockpit!$C$3)^4)</f>
        <v>0</v>
      </c>
      <c r="DG278" s="19">
        <f>INDEX('Team forecast'!$M$3:$AU$22,MATCH($B278,'Team forecast'!$B$3:$B$22,0),MATCH(DG$1,'Team forecast'!$M$2:$AU$2,0))</f>
        <v>0</v>
      </c>
      <c r="DH278" s="19">
        <f>INDEX('Team forecast'!$M$3:$AU$22,MATCH($B278,'Team forecast'!$B$3:$B$22,0),MATCH(DH$1,'Team forecast'!$M$2:$AU$2,0))</f>
        <v>0</v>
      </c>
      <c r="DI278" s="19">
        <f>INDEX('Team forecast'!$M$3:$AU$22,MATCH($B278,'Team forecast'!$B$3:$B$22,0),MATCH(DI$1,'Team forecast'!$M$2:$AU$2,0))</f>
        <v>0</v>
      </c>
      <c r="DJ278" s="19">
        <f>INDEX('Team forecast'!$M$3:$AU$22,MATCH($B278,'Team forecast'!$B$3:$B$22,0),MATCH(DJ$1,'Team forecast'!$M$2:$AU$2,0))</f>
        <v>0</v>
      </c>
      <c r="DK278" s="5">
        <f t="shared" si="336"/>
        <v>-5000</v>
      </c>
      <c r="DL278" s="5">
        <f>INDEX('Team forecast'!$M$3:$AU$22,MATCH($B278,'Team forecast'!$B$3:$B$22,0),MATCH(DL$1,'Team forecast'!$M$2:$AU$2,0))*IF($Y278&gt;0,25000,0)</f>
        <v>0</v>
      </c>
      <c r="DM278" s="5">
        <f>INDEX('Team forecast'!$M$3:$AU$22,MATCH($B278,'Team forecast'!$B$3:$B$22,0),MATCH(DM$1,'Team forecast'!$M$2:$AU$2,0))*IF($Y278&gt;0,5000,0)</f>
        <v>0</v>
      </c>
      <c r="DN278" s="5">
        <f>INDEX('Team forecast'!$M$3:$AU$22,MATCH($B278,'Team forecast'!$B$3:$B$22,0),MATCH(DN$1,'Team forecast'!$M$2:$AU$2,0))*IF($Y278&gt;0,-15000,0)</f>
        <v>0</v>
      </c>
      <c r="DO278" s="5">
        <f t="shared" si="337"/>
        <v>0</v>
      </c>
      <c r="DP278" s="5">
        <f t="shared" si="338"/>
        <v>0</v>
      </c>
      <c r="DQ278" s="5">
        <f t="shared" si="339"/>
        <v>0</v>
      </c>
      <c r="DR278" s="5">
        <f t="shared" si="340"/>
        <v>0</v>
      </c>
      <c r="DS278" s="5">
        <f t="shared" si="341"/>
        <v>0</v>
      </c>
      <c r="DT278" s="5">
        <f t="shared" si="342"/>
        <v>0</v>
      </c>
      <c r="DU278" s="5">
        <f t="shared" si="343"/>
        <v>0</v>
      </c>
      <c r="DV278" s="5">
        <f t="shared" si="344"/>
        <v>0</v>
      </c>
      <c r="DW278" s="5">
        <f t="shared" si="345"/>
        <v>0</v>
      </c>
      <c r="DX278" s="5">
        <f>IFERROR(SUM(DL278:DW278),0)*((Cockpit!$C$3)^5)</f>
        <v>0</v>
      </c>
      <c r="DY278" s="5">
        <f t="shared" si="346"/>
        <v>-5000</v>
      </c>
      <c r="DZ278" s="5" t="str">
        <f>IF(ISERROR(MATCH(A278,'Current squad'!B:B,0)),"No","Yes")</f>
        <v>No</v>
      </c>
      <c r="EA278" s="5" cm="1">
        <f t="array" ref="EA278">IFERROR(_xlfn.IFS(DZ278="Yes",0,DZ278="No",H278*1%),999999)</f>
        <v>19950</v>
      </c>
      <c r="EB278" s="5">
        <f t="shared" si="288"/>
        <v>2014950</v>
      </c>
      <c r="EC278" s="5">
        <f t="shared" si="347"/>
        <v>-24950</v>
      </c>
      <c r="ED278" s="1">
        <f t="shared" si="289"/>
        <v>-1.2506265664160401E-2</v>
      </c>
      <c r="EE278" s="5">
        <f>RANK(EC278,$EC$2:$EC$572)+COUNTIF($EC$2:EC278,EC278)-1</f>
        <v>244</v>
      </c>
      <c r="EF278" s="4">
        <f>RANK(ED278,$ED$2:$ED$572)+COUNTIF($ED$2:ED278,ED278)-1</f>
        <v>471</v>
      </c>
    </row>
    <row r="279" spans="1:136" x14ac:dyDescent="0.3">
      <c r="A279" t="str">
        <f>IF(Holdet.dk!A279&lt;&gt;"",Holdet.dk!A279,"")</f>
        <v>Kayne Ramsay</v>
      </c>
      <c r="B279" t="str">
        <f>INDEX(Holdet.dk!B:B,MATCH($A279,Holdet.dk!$A:$A,0))</f>
        <v>Southampton</v>
      </c>
      <c r="C279" t="str">
        <f>INDEX(Holdet.dk!C:C,MATCH($A279,Holdet.dk!$A:$A,0))</f>
        <v>Defense</v>
      </c>
      <c r="D279" t="str">
        <f>INDEX(Holdet.dk!D:D,MATCH($A279,Holdet.dk!$A:$A,0))</f>
        <v>1.805.000</v>
      </c>
      <c r="E279" s="1">
        <f>IFERROR(_xlfn.NUMBERVALUE(INDEX(Holdet.dk!$E:$E,MATCH($A279,Holdet.dk!$A:$A,0)),","),0)</f>
        <v>8.0000000000000002E-3</v>
      </c>
      <c r="F279" t="str">
        <f>IF(INDEX(Lookup!H:H,MATCH('Master data'!A279,Lookup!G:G,0))=0,A279,INDEX(Lookup!H:H,MATCH('Master data'!A279,Lookup!G:G,0)))</f>
        <v>Kayne Ramsay</v>
      </c>
      <c r="G279" t="str">
        <f>IFERROR(INDEX(Lookup!B:B,MATCH(INDEX(Rotowire!C:C,MATCH(F279,Rotowire!A:A,0)),Lookup!D:D,0)),"")</f>
        <v/>
      </c>
      <c r="H279" s="5">
        <f t="shared" si="280"/>
        <v>1805000</v>
      </c>
      <c r="I279" s="19">
        <f>IFERROR(INDEX('Team forecast'!$G$3:$I$22,MATCH($B279,'Team forecast'!$B$3:$B$22,0),MATCH(I$1,'Team forecast'!$G$2:$I$2,0)),0)</f>
        <v>1.1637931034482758</v>
      </c>
      <c r="J279" s="19">
        <f>IFERROR(INDEX('Team forecast'!$G$3:$I$22,MATCH($B279,'Team forecast'!$B$3:$B$22,0),MATCH(J$1,'Team forecast'!$G$2:$I$2,0)),0)</f>
        <v>0.89999999999999991</v>
      </c>
      <c r="K279" s="19">
        <f>IFERROR(INDEX('Team forecast'!$G$3:$I$22,MATCH($B279,'Team forecast'!$B$3:$B$22,0),MATCH(K$1,'Team forecast'!$G$2:$I$2,0)),0)</f>
        <v>1.3912753278240162</v>
      </c>
      <c r="L279">
        <f>SUMIFS(Rotowire!E:E,Rotowire!$A:$A,'Master data'!$F279)</f>
        <v>0</v>
      </c>
      <c r="M279" s="2">
        <f>SUMIFS(Rotowire!F:F,Rotowire!$A:$A,'Master data'!$F279)*I279</f>
        <v>0</v>
      </c>
      <c r="N279" s="2">
        <f>SUMIFS(Rotowire!G:G,Rotowire!$A:$A,'Master data'!$F279)*I279</f>
        <v>0</v>
      </c>
      <c r="O279" s="2">
        <f>SUMIFS(Rotowire!I:I,Rotowire!$A:$A,'Master data'!$F279)*I279</f>
        <v>0</v>
      </c>
      <c r="P279" s="2">
        <f>SUMIFS(Rotowire!W:W,Rotowire!$A:$A,'Master data'!$F279)*K279</f>
        <v>0</v>
      </c>
      <c r="Q279" s="2">
        <f>SUMIFS(Rotowire!Y:Y,Rotowire!$A:$A,'Master data'!$F279)*J279</f>
        <v>0</v>
      </c>
      <c r="R279" s="2">
        <f>SUMIFS(Rotowire!AB:AB,Rotowire!$A:$A,'Master data'!$F279)</f>
        <v>0</v>
      </c>
      <c r="S279" s="2">
        <f>SUMIFS(Rotowire!AC:AC,Rotowire!$A:$A,'Master data'!$F279)</f>
        <v>0</v>
      </c>
      <c r="T279" s="2">
        <f>INDEX('Team forecast'!D$3:D$22,MATCH($B279,'Team forecast'!$B$3:$B$22,0))</f>
        <v>1.35</v>
      </c>
      <c r="U279" s="2">
        <f>INDEX('Team forecast'!E$3:E$22,MATCH($B279,'Team forecast'!$B$3:$B$22,0))</f>
        <v>1.71</v>
      </c>
      <c r="V279" s="2">
        <f>INDEX('Team forecast'!J$3:J$22,MATCH($B279,'Team forecast'!$B$3:$B$22,0))</f>
        <v>0.30020000000000002</v>
      </c>
      <c r="W279" s="2">
        <f>INDEX('Team forecast'!K$3:K$22,MATCH($B279,'Team forecast'!$B$3:$B$22,0))</f>
        <v>0.2422</v>
      </c>
      <c r="X279" s="2">
        <f>INDEX('Team forecast'!L$3:L$22,MATCH($B279,'Team forecast'!$B$3:$B$22,0))</f>
        <v>0.45750000000000002</v>
      </c>
      <c r="Y279" s="5">
        <f t="shared" si="281"/>
        <v>-5000</v>
      </c>
      <c r="Z279" s="5">
        <f t="shared" si="282"/>
        <v>0</v>
      </c>
      <c r="AA279" s="5">
        <f t="shared" si="283"/>
        <v>0</v>
      </c>
      <c r="AB279" s="5">
        <f t="shared" si="284"/>
        <v>0</v>
      </c>
      <c r="AC279" s="5">
        <f t="shared" si="285"/>
        <v>0</v>
      </c>
      <c r="AD279" s="5">
        <f t="shared" si="290"/>
        <v>0</v>
      </c>
      <c r="AE279" s="5">
        <f t="shared" si="291"/>
        <v>0</v>
      </c>
      <c r="AF279" s="5">
        <f t="shared" si="286"/>
        <v>0</v>
      </c>
      <c r="AG279" s="5">
        <f t="shared" si="287"/>
        <v>0</v>
      </c>
      <c r="AH279" s="5">
        <f t="shared" si="292"/>
        <v>0</v>
      </c>
      <c r="AI279" s="5">
        <f t="shared" si="293"/>
        <v>0</v>
      </c>
      <c r="AJ279" s="5">
        <f t="shared" si="294"/>
        <v>0</v>
      </c>
      <c r="AK279" s="5">
        <f t="shared" si="295"/>
        <v>0</v>
      </c>
      <c r="AL279" s="5">
        <f>IFERROR(SUM(Y279:AK279),-5000)*((Cockpit!$C$3)^0)</f>
        <v>-5000</v>
      </c>
      <c r="AM279" s="19">
        <f>INDEX('Team forecast'!$M$3:$AU$22,MATCH($B279,'Team forecast'!$B$3:$B$22,0),MATCH(AM$1,'Team forecast'!$M$2:$AU$2,0))</f>
        <v>0</v>
      </c>
      <c r="AN279" s="19">
        <f>INDEX('Team forecast'!$M$3:$AU$22,MATCH($B279,'Team forecast'!$B$3:$B$22,0),MATCH(AN$1,'Team forecast'!$M$2:$AU$2,0))</f>
        <v>0</v>
      </c>
      <c r="AO279" s="19">
        <f>INDEX('Team forecast'!$M$3:$AU$22,MATCH($B279,'Team forecast'!$B$3:$B$22,0),MATCH(AO$1,'Team forecast'!$M$2:$AU$2,0))</f>
        <v>0</v>
      </c>
      <c r="AP279" s="19">
        <f>INDEX('Team forecast'!$M$3:$AU$22,MATCH($B279,'Team forecast'!$B$3:$B$22,0),MATCH(AP$1,'Team forecast'!$M$2:$AU$2,0))</f>
        <v>0</v>
      </c>
      <c r="AQ279" s="5">
        <f t="shared" si="296"/>
        <v>-5000</v>
      </c>
      <c r="AR279" s="5">
        <f>INDEX('Team forecast'!$M$3:$AU$22,MATCH($B279,'Team forecast'!$B$3:$B$22,0),MATCH(AR$1,'Team forecast'!$M$2:$AU$2,0))*IF($Y279&gt;0,25000,0)</f>
        <v>0</v>
      </c>
      <c r="AS279" s="5">
        <f>INDEX('Team forecast'!$M$3:$AU$22,MATCH($B279,'Team forecast'!$B$3:$B$22,0),MATCH(AS$1,'Team forecast'!$M$2:$AU$2,0))*IF($Y279&gt;0,5000,0)</f>
        <v>0</v>
      </c>
      <c r="AT279" s="5">
        <f>INDEX('Team forecast'!$M$3:$AU$22,MATCH($B279,'Team forecast'!$B$3:$B$22,0),MATCH(AT$1,'Team forecast'!$M$2:$AU$2,0))*IF($Y279&gt;0,-15000,0)</f>
        <v>0</v>
      </c>
      <c r="AU279" s="5">
        <f t="shared" si="297"/>
        <v>0</v>
      </c>
      <c r="AV279" s="5">
        <f t="shared" si="298"/>
        <v>0</v>
      </c>
      <c r="AW279" s="5">
        <f t="shared" si="299"/>
        <v>0</v>
      </c>
      <c r="AX279" s="5">
        <f t="shared" si="300"/>
        <v>0</v>
      </c>
      <c r="AY279" s="5">
        <f t="shared" si="301"/>
        <v>0</v>
      </c>
      <c r="AZ279" s="5">
        <f t="shared" si="302"/>
        <v>0</v>
      </c>
      <c r="BA279" s="5">
        <f t="shared" si="303"/>
        <v>0</v>
      </c>
      <c r="BB279" s="5">
        <f t="shared" si="304"/>
        <v>0</v>
      </c>
      <c r="BC279" s="5">
        <f t="shared" si="305"/>
        <v>0</v>
      </c>
      <c r="BD279" s="5">
        <f>IFERROR(SUM(AR279:BC279),0)*((Cockpit!$C$3)^1)</f>
        <v>0</v>
      </c>
      <c r="BE279" s="19">
        <f>INDEX('Team forecast'!$M$3:$AU$22,MATCH($B279,'Team forecast'!$B$3:$B$22,0),MATCH(BE$1,'Team forecast'!$M$2:$AU$2,0))</f>
        <v>0</v>
      </c>
      <c r="BF279" s="19">
        <f>INDEX('Team forecast'!$M$3:$AU$22,MATCH($B279,'Team forecast'!$B$3:$B$22,0),MATCH(BF$1,'Team forecast'!$M$2:$AU$2,0))</f>
        <v>0</v>
      </c>
      <c r="BG279" s="19">
        <f>INDEX('Team forecast'!$M$3:$AU$22,MATCH($B279,'Team forecast'!$B$3:$B$22,0),MATCH(BG$1,'Team forecast'!$M$2:$AU$2,0))</f>
        <v>0</v>
      </c>
      <c r="BH279" s="19">
        <f>INDEX('Team forecast'!$M$3:$AU$22,MATCH($B279,'Team forecast'!$B$3:$B$22,0),MATCH(BH$1,'Team forecast'!$M$2:$AU$2,0))</f>
        <v>0</v>
      </c>
      <c r="BI279" s="5">
        <f t="shared" si="306"/>
        <v>-5000</v>
      </c>
      <c r="BJ279" s="5">
        <f>INDEX('Team forecast'!$M$3:$AU$22,MATCH($B279,'Team forecast'!$B$3:$B$22,0),MATCH(BJ$1,'Team forecast'!$M$2:$AU$2,0))*IF($Y279&gt;0,25000,0)</f>
        <v>0</v>
      </c>
      <c r="BK279" s="5">
        <f>INDEX('Team forecast'!$M$3:$AU$22,MATCH($B279,'Team forecast'!$B$3:$B$22,0),MATCH(BK$1,'Team forecast'!$M$2:$AU$2,0))*IF($Y279&gt;0,5000,0)</f>
        <v>0</v>
      </c>
      <c r="BL279" s="5">
        <f>INDEX('Team forecast'!$M$3:$AU$22,MATCH($B279,'Team forecast'!$B$3:$B$22,0),MATCH(BL$1,'Team forecast'!$M$2:$AU$2,0))*IF($Y279&gt;0,-15000,0)</f>
        <v>0</v>
      </c>
      <c r="BM279" s="5">
        <f t="shared" si="307"/>
        <v>0</v>
      </c>
      <c r="BN279" s="5">
        <f t="shared" si="308"/>
        <v>0</v>
      </c>
      <c r="BO279" s="5">
        <f t="shared" si="309"/>
        <v>0</v>
      </c>
      <c r="BP279" s="5">
        <f t="shared" si="310"/>
        <v>0</v>
      </c>
      <c r="BQ279" s="5">
        <f t="shared" si="311"/>
        <v>0</v>
      </c>
      <c r="BR279" s="5">
        <f t="shared" si="312"/>
        <v>0</v>
      </c>
      <c r="BS279" s="5">
        <f t="shared" si="313"/>
        <v>0</v>
      </c>
      <c r="BT279" s="5">
        <f t="shared" si="314"/>
        <v>0</v>
      </c>
      <c r="BU279" s="5">
        <f t="shared" si="315"/>
        <v>0</v>
      </c>
      <c r="BV279" s="5">
        <f>IFERROR(SUM(BJ279:BU279),0)*((Cockpit!$C$3)^2)</f>
        <v>0</v>
      </c>
      <c r="BW279" s="19">
        <f>INDEX('Team forecast'!$M$3:$AU$22,MATCH($B279,'Team forecast'!$B$3:$B$22,0),MATCH(BW$1,'Team forecast'!$M$2:$AU$2,0))</f>
        <v>0</v>
      </c>
      <c r="BX279" s="19">
        <f>INDEX('Team forecast'!$M$3:$AU$22,MATCH($B279,'Team forecast'!$B$3:$B$22,0),MATCH(BX$1,'Team forecast'!$M$2:$AU$2,0))</f>
        <v>0</v>
      </c>
      <c r="BY279" s="19">
        <f>INDEX('Team forecast'!$M$3:$AU$22,MATCH($B279,'Team forecast'!$B$3:$B$22,0),MATCH(BY$1,'Team forecast'!$M$2:$AU$2,0))</f>
        <v>0</v>
      </c>
      <c r="BZ279" s="19">
        <f>INDEX('Team forecast'!$M$3:$AU$22,MATCH($B279,'Team forecast'!$B$3:$B$22,0),MATCH(BZ$1,'Team forecast'!$M$2:$AU$2,0))</f>
        <v>0</v>
      </c>
      <c r="CA279" s="5">
        <f t="shared" si="316"/>
        <v>-5000</v>
      </c>
      <c r="CB279" s="5">
        <f>INDEX('Team forecast'!$M$3:$AU$22,MATCH($B279,'Team forecast'!$B$3:$B$22,0),MATCH(CB$1,'Team forecast'!$M$2:$AU$2,0))*IF($Y279&gt;0,25000,0)</f>
        <v>0</v>
      </c>
      <c r="CC279" s="5">
        <f>INDEX('Team forecast'!$M$3:$AU$22,MATCH($B279,'Team forecast'!$B$3:$B$22,0),MATCH(CC$1,'Team forecast'!$M$2:$AU$2,0))*IF($Y279&gt;0,5000,0)</f>
        <v>0</v>
      </c>
      <c r="CD279" s="5">
        <f>INDEX('Team forecast'!$M$3:$AU$22,MATCH($B279,'Team forecast'!$B$3:$B$22,0),MATCH(CD$1,'Team forecast'!$M$2:$AU$2,0))*IF($Y279&gt;0,-15000,0)</f>
        <v>0</v>
      </c>
      <c r="CE279" s="5">
        <f t="shared" si="317"/>
        <v>0</v>
      </c>
      <c r="CF279" s="5">
        <f t="shared" si="318"/>
        <v>0</v>
      </c>
      <c r="CG279" s="5">
        <f t="shared" si="319"/>
        <v>0</v>
      </c>
      <c r="CH279" s="5">
        <f t="shared" si="320"/>
        <v>0</v>
      </c>
      <c r="CI279" s="5">
        <f t="shared" si="321"/>
        <v>0</v>
      </c>
      <c r="CJ279" s="5">
        <f t="shared" si="322"/>
        <v>0</v>
      </c>
      <c r="CK279" s="5">
        <f t="shared" si="323"/>
        <v>0</v>
      </c>
      <c r="CL279" s="5">
        <f t="shared" si="324"/>
        <v>0</v>
      </c>
      <c r="CM279" s="5">
        <f t="shared" si="325"/>
        <v>0</v>
      </c>
      <c r="CN279" s="5">
        <f>IFERROR(SUM(CB279:CM279),0)*((Cockpit!$C$3)^3)</f>
        <v>0</v>
      </c>
      <c r="CO279" s="19">
        <f>INDEX('Team forecast'!$M$3:$AU$22,MATCH($B279,'Team forecast'!$B$3:$B$22,0),MATCH(CO$1,'Team forecast'!$M$2:$AU$2,0))</f>
        <v>0</v>
      </c>
      <c r="CP279" s="19">
        <f>INDEX('Team forecast'!$M$3:$AU$22,MATCH($B279,'Team forecast'!$B$3:$B$22,0),MATCH(CP$1,'Team forecast'!$M$2:$AU$2,0))</f>
        <v>0</v>
      </c>
      <c r="CQ279" s="19">
        <f>INDEX('Team forecast'!$M$3:$AU$22,MATCH($B279,'Team forecast'!$B$3:$B$22,0),MATCH(CQ$1,'Team forecast'!$M$2:$AU$2,0))</f>
        <v>0</v>
      </c>
      <c r="CR279" s="19">
        <f>INDEX('Team forecast'!$M$3:$AU$22,MATCH($B279,'Team forecast'!$B$3:$B$22,0),MATCH(CR$1,'Team forecast'!$M$2:$AU$2,0))</f>
        <v>0</v>
      </c>
      <c r="CS279" s="5">
        <f t="shared" si="326"/>
        <v>-5000</v>
      </c>
      <c r="CT279" s="5">
        <f>INDEX('Team forecast'!$M$3:$AU$22,MATCH($B279,'Team forecast'!$B$3:$B$22,0),MATCH(CT$1,'Team forecast'!$M$2:$AU$2,0))*IF($Y279&gt;0,25000,0)</f>
        <v>0</v>
      </c>
      <c r="CU279" s="5">
        <f>INDEX('Team forecast'!$M$3:$AU$22,MATCH($B279,'Team forecast'!$B$3:$B$22,0),MATCH(CU$1,'Team forecast'!$M$2:$AU$2,0))*IF($Y279&gt;0,5000,0)</f>
        <v>0</v>
      </c>
      <c r="CV279" s="5">
        <f>INDEX('Team forecast'!$M$3:$AU$22,MATCH($B279,'Team forecast'!$B$3:$B$22,0),MATCH(CV$1,'Team forecast'!$M$2:$AU$2,0))*IF($Y279&gt;0,-15000,0)</f>
        <v>0</v>
      </c>
      <c r="CW279" s="5">
        <f t="shared" si="327"/>
        <v>0</v>
      </c>
      <c r="CX279" s="5">
        <f t="shared" si="328"/>
        <v>0</v>
      </c>
      <c r="CY279" s="5">
        <f t="shared" si="329"/>
        <v>0</v>
      </c>
      <c r="CZ279" s="5">
        <f t="shared" si="330"/>
        <v>0</v>
      </c>
      <c r="DA279" s="5">
        <f t="shared" si="331"/>
        <v>0</v>
      </c>
      <c r="DB279" s="5">
        <f t="shared" si="332"/>
        <v>0</v>
      </c>
      <c r="DC279" s="5">
        <f t="shared" si="333"/>
        <v>0</v>
      </c>
      <c r="DD279" s="5">
        <f t="shared" si="334"/>
        <v>0</v>
      </c>
      <c r="DE279" s="5">
        <f t="shared" si="335"/>
        <v>0</v>
      </c>
      <c r="DF279" s="5">
        <f>IFERROR(SUM(CT279:DE279),0)*((Cockpit!$C$3)^4)</f>
        <v>0</v>
      </c>
      <c r="DG279" s="19">
        <f>INDEX('Team forecast'!$M$3:$AU$22,MATCH($B279,'Team forecast'!$B$3:$B$22,0),MATCH(DG$1,'Team forecast'!$M$2:$AU$2,0))</f>
        <v>0</v>
      </c>
      <c r="DH279" s="19">
        <f>INDEX('Team forecast'!$M$3:$AU$22,MATCH($B279,'Team forecast'!$B$3:$B$22,0),MATCH(DH$1,'Team forecast'!$M$2:$AU$2,0))</f>
        <v>0</v>
      </c>
      <c r="DI279" s="19">
        <f>INDEX('Team forecast'!$M$3:$AU$22,MATCH($B279,'Team forecast'!$B$3:$B$22,0),MATCH(DI$1,'Team forecast'!$M$2:$AU$2,0))</f>
        <v>0</v>
      </c>
      <c r="DJ279" s="19">
        <f>INDEX('Team forecast'!$M$3:$AU$22,MATCH($B279,'Team forecast'!$B$3:$B$22,0),MATCH(DJ$1,'Team forecast'!$M$2:$AU$2,0))</f>
        <v>0</v>
      </c>
      <c r="DK279" s="5">
        <f t="shared" si="336"/>
        <v>-5000</v>
      </c>
      <c r="DL279" s="5">
        <f>INDEX('Team forecast'!$M$3:$AU$22,MATCH($B279,'Team forecast'!$B$3:$B$22,0),MATCH(DL$1,'Team forecast'!$M$2:$AU$2,0))*IF($Y279&gt;0,25000,0)</f>
        <v>0</v>
      </c>
      <c r="DM279" s="5">
        <f>INDEX('Team forecast'!$M$3:$AU$22,MATCH($B279,'Team forecast'!$B$3:$B$22,0),MATCH(DM$1,'Team forecast'!$M$2:$AU$2,0))*IF($Y279&gt;0,5000,0)</f>
        <v>0</v>
      </c>
      <c r="DN279" s="5">
        <f>INDEX('Team forecast'!$M$3:$AU$22,MATCH($B279,'Team forecast'!$B$3:$B$22,0),MATCH(DN$1,'Team forecast'!$M$2:$AU$2,0))*IF($Y279&gt;0,-15000,0)</f>
        <v>0</v>
      </c>
      <c r="DO279" s="5">
        <f t="shared" si="337"/>
        <v>0</v>
      </c>
      <c r="DP279" s="5">
        <f t="shared" si="338"/>
        <v>0</v>
      </c>
      <c r="DQ279" s="5">
        <f t="shared" si="339"/>
        <v>0</v>
      </c>
      <c r="DR279" s="5">
        <f t="shared" si="340"/>
        <v>0</v>
      </c>
      <c r="DS279" s="5">
        <f t="shared" si="341"/>
        <v>0</v>
      </c>
      <c r="DT279" s="5">
        <f t="shared" si="342"/>
        <v>0</v>
      </c>
      <c r="DU279" s="5">
        <f t="shared" si="343"/>
        <v>0</v>
      </c>
      <c r="DV279" s="5">
        <f t="shared" si="344"/>
        <v>0</v>
      </c>
      <c r="DW279" s="5">
        <f t="shared" si="345"/>
        <v>0</v>
      </c>
      <c r="DX279" s="5">
        <f>IFERROR(SUM(DL279:DW279),0)*((Cockpit!$C$3)^5)</f>
        <v>0</v>
      </c>
      <c r="DY279" s="5">
        <f t="shared" si="346"/>
        <v>-5000</v>
      </c>
      <c r="DZ279" s="5" t="str">
        <f>IF(ISERROR(MATCH(A279,'Current squad'!B:B,0)),"No","Yes")</f>
        <v>No</v>
      </c>
      <c r="EA279" s="5" cm="1">
        <f t="array" ref="EA279">IFERROR(_xlfn.IFS(DZ279="Yes",0,DZ279="No",H279*1%),999999)</f>
        <v>18050</v>
      </c>
      <c r="EB279" s="5">
        <f t="shared" si="288"/>
        <v>1823050</v>
      </c>
      <c r="EC279" s="5">
        <f t="shared" si="347"/>
        <v>-23050</v>
      </c>
      <c r="ED279" s="1">
        <f t="shared" si="289"/>
        <v>-1.2770083102493075E-2</v>
      </c>
      <c r="EE279" s="5">
        <f>RANK(EC279,$EC$2:$EC$572)+COUNTIF($EC$2:EC279,EC279)-1</f>
        <v>152</v>
      </c>
      <c r="EF279" s="4">
        <f>RANK(ED279,$ED$2:$ED$572)+COUNTIF($ED$2:ED279,ED279)-1</f>
        <v>562</v>
      </c>
    </row>
    <row r="280" spans="1:136" x14ac:dyDescent="0.3">
      <c r="A280" t="str">
        <f>IF(Holdet.dk!A280&lt;&gt;"",Holdet.dk!A280,"")</f>
        <v>Florin Andone</v>
      </c>
      <c r="B280" t="str">
        <f>INDEX(Holdet.dk!B:B,MATCH($A280,Holdet.dk!$A:$A,0))</f>
        <v>Brighton and Hove</v>
      </c>
      <c r="C280" t="str">
        <f>INDEX(Holdet.dk!C:C,MATCH($A280,Holdet.dk!$A:$A,0))</f>
        <v>Striker</v>
      </c>
      <c r="D280" t="str">
        <f>INDEX(Holdet.dk!D:D,MATCH($A280,Holdet.dk!$A:$A,0))</f>
        <v>1.900.000</v>
      </c>
      <c r="E280" s="1">
        <f>IFERROR(_xlfn.NUMBERVALUE(INDEX(Holdet.dk!$E:$E,MATCH($A280,Holdet.dk!$A:$A,0)),","),0)</f>
        <v>0</v>
      </c>
      <c r="F280" t="str">
        <f>IF(INDEX(Lookup!H:H,MATCH('Master data'!A280,Lookup!G:G,0))=0,A280,INDEX(Lookup!H:H,MATCH('Master data'!A280,Lookup!G:G,0)))</f>
        <v>Florin Andone</v>
      </c>
      <c r="G280" t="str">
        <f>IFERROR(INDEX(Lookup!B:B,MATCH(INDEX(Rotowire!C:C,MATCH(F280,Rotowire!A:A,0)),Lookup!D:D,0)),"")</f>
        <v/>
      </c>
      <c r="H280" s="5">
        <f t="shared" si="280"/>
        <v>1900000</v>
      </c>
      <c r="I280" s="19">
        <f>IFERROR(INDEX('Team forecast'!$G$3:$I$22,MATCH($B280,'Team forecast'!$B$3:$B$22,0),MATCH(I$1,'Team forecast'!$G$2:$I$2,0)),0)</f>
        <v>0.99082568807339433</v>
      </c>
      <c r="J280" s="19">
        <f>IFERROR(INDEX('Team forecast'!$G$3:$I$22,MATCH($B280,'Team forecast'!$B$3:$B$22,0),MATCH(J$1,'Team forecast'!$G$2:$I$2,0)),0)</f>
        <v>0.68783068783068768</v>
      </c>
      <c r="K280" s="19">
        <f>IFERROR(INDEX('Team forecast'!$G$3:$I$22,MATCH($B280,'Team forecast'!$B$3:$B$22,0),MATCH(K$1,'Team forecast'!$G$2:$I$2,0)),0)</f>
        <v>2.0963984079539428</v>
      </c>
      <c r="L280">
        <f>SUMIFS(Rotowire!E:E,Rotowire!$A:$A,'Master data'!$F280)</f>
        <v>0</v>
      </c>
      <c r="M280" s="2">
        <f>SUMIFS(Rotowire!F:F,Rotowire!$A:$A,'Master data'!$F280)*I280</f>
        <v>0</v>
      </c>
      <c r="N280" s="2">
        <f>SUMIFS(Rotowire!G:G,Rotowire!$A:$A,'Master data'!$F280)*I280</f>
        <v>0</v>
      </c>
      <c r="O280" s="2">
        <f>SUMIFS(Rotowire!I:I,Rotowire!$A:$A,'Master data'!$F280)*I280</f>
        <v>0</v>
      </c>
      <c r="P280" s="2">
        <f>SUMIFS(Rotowire!W:W,Rotowire!$A:$A,'Master data'!$F280)*K280</f>
        <v>0</v>
      </c>
      <c r="Q280" s="2">
        <f>SUMIFS(Rotowire!Y:Y,Rotowire!$A:$A,'Master data'!$F280)*J280</f>
        <v>0</v>
      </c>
      <c r="R280" s="2">
        <f>SUMIFS(Rotowire!AB:AB,Rotowire!$A:$A,'Master data'!$F280)</f>
        <v>0</v>
      </c>
      <c r="S280" s="2">
        <f>SUMIFS(Rotowire!AC:AC,Rotowire!$A:$A,'Master data'!$F280)</f>
        <v>0</v>
      </c>
      <c r="T280" s="2">
        <f>INDEX('Team forecast'!D$3:D$22,MATCH($B280,'Team forecast'!$B$3:$B$22,0))</f>
        <v>1.08</v>
      </c>
      <c r="U280" s="2">
        <f>INDEX('Team forecast'!E$3:E$22,MATCH($B280,'Team forecast'!$B$3:$B$22,0))</f>
        <v>1.3</v>
      </c>
      <c r="V280" s="2">
        <f>INDEX('Team forecast'!J$3:J$22,MATCH($B280,'Team forecast'!$B$3:$B$22,0))</f>
        <v>0.30690000000000001</v>
      </c>
      <c r="W280" s="2">
        <f>INDEX('Team forecast'!K$3:K$22,MATCH($B280,'Team forecast'!$B$3:$B$22,0))</f>
        <v>0.28310000000000002</v>
      </c>
      <c r="X280" s="2">
        <f>INDEX('Team forecast'!L$3:L$22,MATCH($B280,'Team forecast'!$B$3:$B$22,0))</f>
        <v>0.41</v>
      </c>
      <c r="Y280" s="5">
        <f t="shared" si="281"/>
        <v>-5000</v>
      </c>
      <c r="Z280" s="5">
        <f t="shared" si="282"/>
        <v>0</v>
      </c>
      <c r="AA280" s="5">
        <f t="shared" si="283"/>
        <v>0</v>
      </c>
      <c r="AB280" s="5">
        <f t="shared" si="284"/>
        <v>0</v>
      </c>
      <c r="AC280" s="5">
        <f t="shared" si="285"/>
        <v>0</v>
      </c>
      <c r="AD280" s="5">
        <f t="shared" si="290"/>
        <v>0</v>
      </c>
      <c r="AE280" s="5">
        <f t="shared" si="291"/>
        <v>0</v>
      </c>
      <c r="AF280" s="5">
        <f t="shared" si="286"/>
        <v>0</v>
      </c>
      <c r="AG280" s="5">
        <f t="shared" si="287"/>
        <v>0</v>
      </c>
      <c r="AH280" s="5">
        <f t="shared" si="292"/>
        <v>0</v>
      </c>
      <c r="AI280" s="5">
        <f t="shared" si="293"/>
        <v>0</v>
      </c>
      <c r="AJ280" s="5">
        <f t="shared" si="294"/>
        <v>0</v>
      </c>
      <c r="AK280" s="5">
        <f t="shared" si="295"/>
        <v>0</v>
      </c>
      <c r="AL280" s="5">
        <f>IFERROR(SUM(Y280:AK280),-5000)*((Cockpit!$C$3)^0)</f>
        <v>-5000</v>
      </c>
      <c r="AM280" s="19">
        <f>INDEX('Team forecast'!$M$3:$AU$22,MATCH($B280,'Team forecast'!$B$3:$B$22,0),MATCH(AM$1,'Team forecast'!$M$2:$AU$2,0))</f>
        <v>0</v>
      </c>
      <c r="AN280" s="19">
        <f>INDEX('Team forecast'!$M$3:$AU$22,MATCH($B280,'Team forecast'!$B$3:$B$22,0),MATCH(AN$1,'Team forecast'!$M$2:$AU$2,0))</f>
        <v>0</v>
      </c>
      <c r="AO280" s="19">
        <f>INDEX('Team forecast'!$M$3:$AU$22,MATCH($B280,'Team forecast'!$B$3:$B$22,0),MATCH(AO$1,'Team forecast'!$M$2:$AU$2,0))</f>
        <v>0</v>
      </c>
      <c r="AP280" s="19">
        <f>INDEX('Team forecast'!$M$3:$AU$22,MATCH($B280,'Team forecast'!$B$3:$B$22,0),MATCH(AP$1,'Team forecast'!$M$2:$AU$2,0))</f>
        <v>0</v>
      </c>
      <c r="AQ280" s="5">
        <f t="shared" si="296"/>
        <v>-5000</v>
      </c>
      <c r="AR280" s="5">
        <f>INDEX('Team forecast'!$M$3:$AU$22,MATCH($B280,'Team forecast'!$B$3:$B$22,0),MATCH(AR$1,'Team forecast'!$M$2:$AU$2,0))*IF($Y280&gt;0,25000,0)</f>
        <v>0</v>
      </c>
      <c r="AS280" s="5">
        <f>INDEX('Team forecast'!$M$3:$AU$22,MATCH($B280,'Team forecast'!$B$3:$B$22,0),MATCH(AS$1,'Team forecast'!$M$2:$AU$2,0))*IF($Y280&gt;0,5000,0)</f>
        <v>0</v>
      </c>
      <c r="AT280" s="5">
        <f>INDEX('Team forecast'!$M$3:$AU$22,MATCH($B280,'Team forecast'!$B$3:$B$22,0),MATCH(AT$1,'Team forecast'!$M$2:$AU$2,0))*IF($Y280&gt;0,-15000,0)</f>
        <v>0</v>
      </c>
      <c r="AU280" s="5">
        <f t="shared" si="297"/>
        <v>0</v>
      </c>
      <c r="AV280" s="5">
        <f t="shared" si="298"/>
        <v>0</v>
      </c>
      <c r="AW280" s="5">
        <f t="shared" si="299"/>
        <v>0</v>
      </c>
      <c r="AX280" s="5">
        <f t="shared" si="300"/>
        <v>0</v>
      </c>
      <c r="AY280" s="5">
        <f t="shared" si="301"/>
        <v>0</v>
      </c>
      <c r="AZ280" s="5">
        <f t="shared" si="302"/>
        <v>0</v>
      </c>
      <c r="BA280" s="5">
        <f t="shared" si="303"/>
        <v>0</v>
      </c>
      <c r="BB280" s="5">
        <f t="shared" si="304"/>
        <v>0</v>
      </c>
      <c r="BC280" s="5">
        <f t="shared" si="305"/>
        <v>0</v>
      </c>
      <c r="BD280" s="5">
        <f>IFERROR(SUM(AR280:BC280),0)*((Cockpit!$C$3)^1)</f>
        <v>0</v>
      </c>
      <c r="BE280" s="19">
        <f>INDEX('Team forecast'!$M$3:$AU$22,MATCH($B280,'Team forecast'!$B$3:$B$22,0),MATCH(BE$1,'Team forecast'!$M$2:$AU$2,0))</f>
        <v>0</v>
      </c>
      <c r="BF280" s="19">
        <f>INDEX('Team forecast'!$M$3:$AU$22,MATCH($B280,'Team forecast'!$B$3:$B$22,0),MATCH(BF$1,'Team forecast'!$M$2:$AU$2,0))</f>
        <v>0</v>
      </c>
      <c r="BG280" s="19">
        <f>INDEX('Team forecast'!$M$3:$AU$22,MATCH($B280,'Team forecast'!$B$3:$B$22,0),MATCH(BG$1,'Team forecast'!$M$2:$AU$2,0))</f>
        <v>0</v>
      </c>
      <c r="BH280" s="19">
        <f>INDEX('Team forecast'!$M$3:$AU$22,MATCH($B280,'Team forecast'!$B$3:$B$22,0),MATCH(BH$1,'Team forecast'!$M$2:$AU$2,0))</f>
        <v>0</v>
      </c>
      <c r="BI280" s="5">
        <f t="shared" si="306"/>
        <v>-5000</v>
      </c>
      <c r="BJ280" s="5">
        <f>INDEX('Team forecast'!$M$3:$AU$22,MATCH($B280,'Team forecast'!$B$3:$B$22,0),MATCH(BJ$1,'Team forecast'!$M$2:$AU$2,0))*IF($Y280&gt;0,25000,0)</f>
        <v>0</v>
      </c>
      <c r="BK280" s="5">
        <f>INDEX('Team forecast'!$M$3:$AU$22,MATCH($B280,'Team forecast'!$B$3:$B$22,0),MATCH(BK$1,'Team forecast'!$M$2:$AU$2,0))*IF($Y280&gt;0,5000,0)</f>
        <v>0</v>
      </c>
      <c r="BL280" s="5">
        <f>INDEX('Team forecast'!$M$3:$AU$22,MATCH($B280,'Team forecast'!$B$3:$B$22,0),MATCH(BL$1,'Team forecast'!$M$2:$AU$2,0))*IF($Y280&gt;0,-15000,0)</f>
        <v>0</v>
      </c>
      <c r="BM280" s="5">
        <f t="shared" si="307"/>
        <v>0</v>
      </c>
      <c r="BN280" s="5">
        <f t="shared" si="308"/>
        <v>0</v>
      </c>
      <c r="BO280" s="5">
        <f t="shared" si="309"/>
        <v>0</v>
      </c>
      <c r="BP280" s="5">
        <f t="shared" si="310"/>
        <v>0</v>
      </c>
      <c r="BQ280" s="5">
        <f t="shared" si="311"/>
        <v>0</v>
      </c>
      <c r="BR280" s="5">
        <f t="shared" si="312"/>
        <v>0</v>
      </c>
      <c r="BS280" s="5">
        <f t="shared" si="313"/>
        <v>0</v>
      </c>
      <c r="BT280" s="5">
        <f t="shared" si="314"/>
        <v>0</v>
      </c>
      <c r="BU280" s="5">
        <f t="shared" si="315"/>
        <v>0</v>
      </c>
      <c r="BV280" s="5">
        <f>IFERROR(SUM(BJ280:BU280),0)*((Cockpit!$C$3)^2)</f>
        <v>0</v>
      </c>
      <c r="BW280" s="19">
        <f>INDEX('Team forecast'!$M$3:$AU$22,MATCH($B280,'Team forecast'!$B$3:$B$22,0),MATCH(BW$1,'Team forecast'!$M$2:$AU$2,0))</f>
        <v>0</v>
      </c>
      <c r="BX280" s="19">
        <f>INDEX('Team forecast'!$M$3:$AU$22,MATCH($B280,'Team forecast'!$B$3:$B$22,0),MATCH(BX$1,'Team forecast'!$M$2:$AU$2,0))</f>
        <v>0</v>
      </c>
      <c r="BY280" s="19">
        <f>INDEX('Team forecast'!$M$3:$AU$22,MATCH($B280,'Team forecast'!$B$3:$B$22,0),MATCH(BY$1,'Team forecast'!$M$2:$AU$2,0))</f>
        <v>0</v>
      </c>
      <c r="BZ280" s="19">
        <f>INDEX('Team forecast'!$M$3:$AU$22,MATCH($B280,'Team forecast'!$B$3:$B$22,0),MATCH(BZ$1,'Team forecast'!$M$2:$AU$2,0))</f>
        <v>0</v>
      </c>
      <c r="CA280" s="5">
        <f t="shared" si="316"/>
        <v>-5000</v>
      </c>
      <c r="CB280" s="5">
        <f>INDEX('Team forecast'!$M$3:$AU$22,MATCH($B280,'Team forecast'!$B$3:$B$22,0),MATCH(CB$1,'Team forecast'!$M$2:$AU$2,0))*IF($Y280&gt;0,25000,0)</f>
        <v>0</v>
      </c>
      <c r="CC280" s="5">
        <f>INDEX('Team forecast'!$M$3:$AU$22,MATCH($B280,'Team forecast'!$B$3:$B$22,0),MATCH(CC$1,'Team forecast'!$M$2:$AU$2,0))*IF($Y280&gt;0,5000,0)</f>
        <v>0</v>
      </c>
      <c r="CD280" s="5">
        <f>INDEX('Team forecast'!$M$3:$AU$22,MATCH($B280,'Team forecast'!$B$3:$B$22,0),MATCH(CD$1,'Team forecast'!$M$2:$AU$2,0))*IF($Y280&gt;0,-15000,0)</f>
        <v>0</v>
      </c>
      <c r="CE280" s="5">
        <f t="shared" si="317"/>
        <v>0</v>
      </c>
      <c r="CF280" s="5">
        <f t="shared" si="318"/>
        <v>0</v>
      </c>
      <c r="CG280" s="5">
        <f t="shared" si="319"/>
        <v>0</v>
      </c>
      <c r="CH280" s="5">
        <f t="shared" si="320"/>
        <v>0</v>
      </c>
      <c r="CI280" s="5">
        <f t="shared" si="321"/>
        <v>0</v>
      </c>
      <c r="CJ280" s="5">
        <f t="shared" si="322"/>
        <v>0</v>
      </c>
      <c r="CK280" s="5">
        <f t="shared" si="323"/>
        <v>0</v>
      </c>
      <c r="CL280" s="5">
        <f t="shared" si="324"/>
        <v>0</v>
      </c>
      <c r="CM280" s="5">
        <f t="shared" si="325"/>
        <v>0</v>
      </c>
      <c r="CN280" s="5">
        <f>IFERROR(SUM(CB280:CM280),0)*((Cockpit!$C$3)^3)</f>
        <v>0</v>
      </c>
      <c r="CO280" s="19">
        <f>INDEX('Team forecast'!$M$3:$AU$22,MATCH($B280,'Team forecast'!$B$3:$B$22,0),MATCH(CO$1,'Team forecast'!$M$2:$AU$2,0))</f>
        <v>0</v>
      </c>
      <c r="CP280" s="19">
        <f>INDEX('Team forecast'!$M$3:$AU$22,MATCH($B280,'Team forecast'!$B$3:$B$22,0),MATCH(CP$1,'Team forecast'!$M$2:$AU$2,0))</f>
        <v>0</v>
      </c>
      <c r="CQ280" s="19">
        <f>INDEX('Team forecast'!$M$3:$AU$22,MATCH($B280,'Team forecast'!$B$3:$B$22,0),MATCH(CQ$1,'Team forecast'!$M$2:$AU$2,0))</f>
        <v>0</v>
      </c>
      <c r="CR280" s="19">
        <f>INDEX('Team forecast'!$M$3:$AU$22,MATCH($B280,'Team forecast'!$B$3:$B$22,0),MATCH(CR$1,'Team forecast'!$M$2:$AU$2,0))</f>
        <v>0</v>
      </c>
      <c r="CS280" s="5">
        <f t="shared" si="326"/>
        <v>-5000</v>
      </c>
      <c r="CT280" s="5">
        <f>INDEX('Team forecast'!$M$3:$AU$22,MATCH($B280,'Team forecast'!$B$3:$B$22,0),MATCH(CT$1,'Team forecast'!$M$2:$AU$2,0))*IF($Y280&gt;0,25000,0)</f>
        <v>0</v>
      </c>
      <c r="CU280" s="5">
        <f>INDEX('Team forecast'!$M$3:$AU$22,MATCH($B280,'Team forecast'!$B$3:$B$22,0),MATCH(CU$1,'Team forecast'!$M$2:$AU$2,0))*IF($Y280&gt;0,5000,0)</f>
        <v>0</v>
      </c>
      <c r="CV280" s="5">
        <f>INDEX('Team forecast'!$M$3:$AU$22,MATCH($B280,'Team forecast'!$B$3:$B$22,0),MATCH(CV$1,'Team forecast'!$M$2:$AU$2,0))*IF($Y280&gt;0,-15000,0)</f>
        <v>0</v>
      </c>
      <c r="CW280" s="5">
        <f t="shared" si="327"/>
        <v>0</v>
      </c>
      <c r="CX280" s="5">
        <f t="shared" si="328"/>
        <v>0</v>
      </c>
      <c r="CY280" s="5">
        <f t="shared" si="329"/>
        <v>0</v>
      </c>
      <c r="CZ280" s="5">
        <f t="shared" si="330"/>
        <v>0</v>
      </c>
      <c r="DA280" s="5">
        <f t="shared" si="331"/>
        <v>0</v>
      </c>
      <c r="DB280" s="5">
        <f t="shared" si="332"/>
        <v>0</v>
      </c>
      <c r="DC280" s="5">
        <f t="shared" si="333"/>
        <v>0</v>
      </c>
      <c r="DD280" s="5">
        <f t="shared" si="334"/>
        <v>0</v>
      </c>
      <c r="DE280" s="5">
        <f t="shared" si="335"/>
        <v>0</v>
      </c>
      <c r="DF280" s="5">
        <f>IFERROR(SUM(CT280:DE280),0)*((Cockpit!$C$3)^4)</f>
        <v>0</v>
      </c>
      <c r="DG280" s="19">
        <f>INDEX('Team forecast'!$M$3:$AU$22,MATCH($B280,'Team forecast'!$B$3:$B$22,0),MATCH(DG$1,'Team forecast'!$M$2:$AU$2,0))</f>
        <v>0</v>
      </c>
      <c r="DH280" s="19">
        <f>INDEX('Team forecast'!$M$3:$AU$22,MATCH($B280,'Team forecast'!$B$3:$B$22,0),MATCH(DH$1,'Team forecast'!$M$2:$AU$2,0))</f>
        <v>0</v>
      </c>
      <c r="DI280" s="19">
        <f>INDEX('Team forecast'!$M$3:$AU$22,MATCH($B280,'Team forecast'!$B$3:$B$22,0),MATCH(DI$1,'Team forecast'!$M$2:$AU$2,0))</f>
        <v>0</v>
      </c>
      <c r="DJ280" s="19">
        <f>INDEX('Team forecast'!$M$3:$AU$22,MATCH($B280,'Team forecast'!$B$3:$B$22,0),MATCH(DJ$1,'Team forecast'!$M$2:$AU$2,0))</f>
        <v>0</v>
      </c>
      <c r="DK280" s="5">
        <f t="shared" si="336"/>
        <v>-5000</v>
      </c>
      <c r="DL280" s="5">
        <f>INDEX('Team forecast'!$M$3:$AU$22,MATCH($B280,'Team forecast'!$B$3:$B$22,0),MATCH(DL$1,'Team forecast'!$M$2:$AU$2,0))*IF($Y280&gt;0,25000,0)</f>
        <v>0</v>
      </c>
      <c r="DM280" s="5">
        <f>INDEX('Team forecast'!$M$3:$AU$22,MATCH($B280,'Team forecast'!$B$3:$B$22,0),MATCH(DM$1,'Team forecast'!$M$2:$AU$2,0))*IF($Y280&gt;0,5000,0)</f>
        <v>0</v>
      </c>
      <c r="DN280" s="5">
        <f>INDEX('Team forecast'!$M$3:$AU$22,MATCH($B280,'Team forecast'!$B$3:$B$22,0),MATCH(DN$1,'Team forecast'!$M$2:$AU$2,0))*IF($Y280&gt;0,-15000,0)</f>
        <v>0</v>
      </c>
      <c r="DO280" s="5">
        <f t="shared" si="337"/>
        <v>0</v>
      </c>
      <c r="DP280" s="5">
        <f t="shared" si="338"/>
        <v>0</v>
      </c>
      <c r="DQ280" s="5">
        <f t="shared" si="339"/>
        <v>0</v>
      </c>
      <c r="DR280" s="5">
        <f t="shared" si="340"/>
        <v>0</v>
      </c>
      <c r="DS280" s="5">
        <f t="shared" si="341"/>
        <v>0</v>
      </c>
      <c r="DT280" s="5">
        <f t="shared" si="342"/>
        <v>0</v>
      </c>
      <c r="DU280" s="5">
        <f t="shared" si="343"/>
        <v>0</v>
      </c>
      <c r="DV280" s="5">
        <f t="shared" si="344"/>
        <v>0</v>
      </c>
      <c r="DW280" s="5">
        <f t="shared" si="345"/>
        <v>0</v>
      </c>
      <c r="DX280" s="5">
        <f>IFERROR(SUM(DL280:DW280),0)*((Cockpit!$C$3)^5)</f>
        <v>0</v>
      </c>
      <c r="DY280" s="5">
        <f t="shared" si="346"/>
        <v>-5000</v>
      </c>
      <c r="DZ280" s="5" t="str">
        <f>IF(ISERROR(MATCH(A280,'Current squad'!B:B,0)),"No","Yes")</f>
        <v>No</v>
      </c>
      <c r="EA280" s="5" cm="1">
        <f t="array" ref="EA280">IFERROR(_xlfn.IFS(DZ280="Yes",0,DZ280="No",H280*1%),999999)</f>
        <v>19000</v>
      </c>
      <c r="EB280" s="5">
        <f t="shared" si="288"/>
        <v>1919000</v>
      </c>
      <c r="EC280" s="5">
        <f t="shared" si="347"/>
        <v>-24000</v>
      </c>
      <c r="ED280" s="1">
        <f t="shared" si="289"/>
        <v>-1.2631578947368421E-2</v>
      </c>
      <c r="EE280" s="5">
        <f>RANK(EC280,$EC$2:$EC$572)+COUNTIF($EC$2:EC280,EC280)-1</f>
        <v>197</v>
      </c>
      <c r="EF280" s="4">
        <f>RANK(ED280,$ED$2:$ED$572)+COUNTIF($ED$2:ED280,ED280)-1</f>
        <v>514</v>
      </c>
    </row>
    <row r="281" spans="1:136" x14ac:dyDescent="0.3">
      <c r="A281" t="str">
        <f>IF(Holdet.dk!A281&lt;&gt;"",Holdet.dk!A281,"")</f>
        <v>Fraser Forster</v>
      </c>
      <c r="B281" t="str">
        <f>INDEX(Holdet.dk!B:B,MATCH($A281,Holdet.dk!$A:$A,0))</f>
        <v>Southampton</v>
      </c>
      <c r="C281" t="str">
        <f>INDEX(Holdet.dk!C:C,MATCH($A281,Holdet.dk!$A:$A,0))</f>
        <v>Goalkeeper</v>
      </c>
      <c r="D281" t="str">
        <f>INDEX(Holdet.dk!D:D,MATCH($A281,Holdet.dk!$A:$A,0))</f>
        <v>4.276.000</v>
      </c>
      <c r="E281" s="1">
        <f>IFERROR(_xlfn.NUMBERVALUE(INDEX(Holdet.dk!$E:$E,MATCH($A281,Holdet.dk!$A:$A,0)),","),0)</f>
        <v>6.0000000000000001E-3</v>
      </c>
      <c r="F281" t="str">
        <f>IF(INDEX(Lookup!H:H,MATCH('Master data'!A281,Lookup!G:G,0))=0,A281,INDEX(Lookup!H:H,MATCH('Master data'!A281,Lookup!G:G,0)))</f>
        <v>Fraser Forster</v>
      </c>
      <c r="G281" t="str">
        <f>IFERROR(INDEX(Lookup!B:B,MATCH(INDEX(Rotowire!C:C,MATCH(F281,Rotowire!A:A,0)),Lookup!D:D,0)),"")</f>
        <v/>
      </c>
      <c r="H281" s="5">
        <f t="shared" si="280"/>
        <v>4276000</v>
      </c>
      <c r="I281" s="19">
        <f>IFERROR(INDEX('Team forecast'!$G$3:$I$22,MATCH($B281,'Team forecast'!$B$3:$B$22,0),MATCH(I$1,'Team forecast'!$G$2:$I$2,0)),0)</f>
        <v>1.1637931034482758</v>
      </c>
      <c r="J281" s="19">
        <f>IFERROR(INDEX('Team forecast'!$G$3:$I$22,MATCH($B281,'Team forecast'!$B$3:$B$22,0),MATCH(J$1,'Team forecast'!$G$2:$I$2,0)),0)</f>
        <v>0.89999999999999991</v>
      </c>
      <c r="K281" s="19">
        <f>IFERROR(INDEX('Team forecast'!$G$3:$I$22,MATCH($B281,'Team forecast'!$B$3:$B$22,0),MATCH(K$1,'Team forecast'!$G$2:$I$2,0)),0)</f>
        <v>1.3912753278240162</v>
      </c>
      <c r="L281">
        <f>SUMIFS(Rotowire!E:E,Rotowire!$A:$A,'Master data'!$F281)</f>
        <v>0</v>
      </c>
      <c r="M281" s="2">
        <f>SUMIFS(Rotowire!F:F,Rotowire!$A:$A,'Master data'!$F281)*I281</f>
        <v>0</v>
      </c>
      <c r="N281" s="2">
        <f>SUMIFS(Rotowire!G:G,Rotowire!$A:$A,'Master data'!$F281)*I281</f>
        <v>0</v>
      </c>
      <c r="O281" s="2">
        <f>SUMIFS(Rotowire!I:I,Rotowire!$A:$A,'Master data'!$F281)*I281</f>
        <v>0</v>
      </c>
      <c r="P281" s="2">
        <f>SUMIFS(Rotowire!W:W,Rotowire!$A:$A,'Master data'!$F281)*K281</f>
        <v>0</v>
      </c>
      <c r="Q281" s="2">
        <f>SUMIFS(Rotowire!Y:Y,Rotowire!$A:$A,'Master data'!$F281)*J281</f>
        <v>0</v>
      </c>
      <c r="R281" s="2">
        <f>SUMIFS(Rotowire!AB:AB,Rotowire!$A:$A,'Master data'!$F281)</f>
        <v>0</v>
      </c>
      <c r="S281" s="2">
        <f>SUMIFS(Rotowire!AC:AC,Rotowire!$A:$A,'Master data'!$F281)</f>
        <v>0</v>
      </c>
      <c r="T281" s="2">
        <f>INDEX('Team forecast'!D$3:D$22,MATCH($B281,'Team forecast'!$B$3:$B$22,0))</f>
        <v>1.35</v>
      </c>
      <c r="U281" s="2">
        <f>INDEX('Team forecast'!E$3:E$22,MATCH($B281,'Team forecast'!$B$3:$B$22,0))</f>
        <v>1.71</v>
      </c>
      <c r="V281" s="2">
        <f>INDEX('Team forecast'!J$3:J$22,MATCH($B281,'Team forecast'!$B$3:$B$22,0))</f>
        <v>0.30020000000000002</v>
      </c>
      <c r="W281" s="2">
        <f>INDEX('Team forecast'!K$3:K$22,MATCH($B281,'Team forecast'!$B$3:$B$22,0))</f>
        <v>0.2422</v>
      </c>
      <c r="X281" s="2">
        <f>INDEX('Team forecast'!L$3:L$22,MATCH($B281,'Team forecast'!$B$3:$B$22,0))</f>
        <v>0.45750000000000002</v>
      </c>
      <c r="Y281" s="5">
        <f t="shared" si="281"/>
        <v>-5000</v>
      </c>
      <c r="Z281" s="5">
        <f t="shared" si="282"/>
        <v>0</v>
      </c>
      <c r="AA281" s="5">
        <f t="shared" si="283"/>
        <v>0</v>
      </c>
      <c r="AB281" s="5">
        <f t="shared" si="284"/>
        <v>0</v>
      </c>
      <c r="AC281" s="5">
        <f t="shared" si="285"/>
        <v>0</v>
      </c>
      <c r="AD281" s="5">
        <f t="shared" si="290"/>
        <v>0</v>
      </c>
      <c r="AE281" s="5">
        <f t="shared" si="291"/>
        <v>0</v>
      </c>
      <c r="AF281" s="5">
        <f t="shared" si="286"/>
        <v>0</v>
      </c>
      <c r="AG281" s="5">
        <f t="shared" si="287"/>
        <v>0</v>
      </c>
      <c r="AH281" s="5">
        <f t="shared" si="292"/>
        <v>0</v>
      </c>
      <c r="AI281" s="5">
        <f t="shared" si="293"/>
        <v>0</v>
      </c>
      <c r="AJ281" s="5">
        <f t="shared" si="294"/>
        <v>0</v>
      </c>
      <c r="AK281" s="5">
        <f t="shared" si="295"/>
        <v>0</v>
      </c>
      <c r="AL281" s="5">
        <f>IFERROR(SUM(Y281:AK281),-5000)*((Cockpit!$C$3)^0)</f>
        <v>-5000</v>
      </c>
      <c r="AM281" s="19">
        <f>INDEX('Team forecast'!$M$3:$AU$22,MATCH($B281,'Team forecast'!$B$3:$B$22,0),MATCH(AM$1,'Team forecast'!$M$2:$AU$2,0))</f>
        <v>0</v>
      </c>
      <c r="AN281" s="19">
        <f>INDEX('Team forecast'!$M$3:$AU$22,MATCH($B281,'Team forecast'!$B$3:$B$22,0),MATCH(AN$1,'Team forecast'!$M$2:$AU$2,0))</f>
        <v>0</v>
      </c>
      <c r="AO281" s="19">
        <f>INDEX('Team forecast'!$M$3:$AU$22,MATCH($B281,'Team forecast'!$B$3:$B$22,0),MATCH(AO$1,'Team forecast'!$M$2:$AU$2,0))</f>
        <v>0</v>
      </c>
      <c r="AP281" s="19">
        <f>INDEX('Team forecast'!$M$3:$AU$22,MATCH($B281,'Team forecast'!$B$3:$B$22,0),MATCH(AP$1,'Team forecast'!$M$2:$AU$2,0))</f>
        <v>0</v>
      </c>
      <c r="AQ281" s="5">
        <f t="shared" si="296"/>
        <v>-5000</v>
      </c>
      <c r="AR281" s="5">
        <f>INDEX('Team forecast'!$M$3:$AU$22,MATCH($B281,'Team forecast'!$B$3:$B$22,0),MATCH(AR$1,'Team forecast'!$M$2:$AU$2,0))*IF($Y281&gt;0,25000,0)</f>
        <v>0</v>
      </c>
      <c r="AS281" s="5">
        <f>INDEX('Team forecast'!$M$3:$AU$22,MATCH($B281,'Team forecast'!$B$3:$B$22,0),MATCH(AS$1,'Team forecast'!$M$2:$AU$2,0))*IF($Y281&gt;0,5000,0)</f>
        <v>0</v>
      </c>
      <c r="AT281" s="5">
        <f>INDEX('Team forecast'!$M$3:$AU$22,MATCH($B281,'Team forecast'!$B$3:$B$22,0),MATCH(AT$1,'Team forecast'!$M$2:$AU$2,0))*IF($Y281&gt;0,-15000,0)</f>
        <v>0</v>
      </c>
      <c r="AU281" s="5">
        <f t="shared" si="297"/>
        <v>0</v>
      </c>
      <c r="AV281" s="5">
        <f t="shared" si="298"/>
        <v>0</v>
      </c>
      <c r="AW281" s="5">
        <f t="shared" si="299"/>
        <v>0</v>
      </c>
      <c r="AX281" s="5">
        <f t="shared" si="300"/>
        <v>0</v>
      </c>
      <c r="AY281" s="5">
        <f t="shared" si="301"/>
        <v>0</v>
      </c>
      <c r="AZ281" s="5">
        <f t="shared" si="302"/>
        <v>0</v>
      </c>
      <c r="BA281" s="5">
        <f t="shared" si="303"/>
        <v>0</v>
      </c>
      <c r="BB281" s="5">
        <f t="shared" si="304"/>
        <v>0</v>
      </c>
      <c r="BC281" s="5">
        <f t="shared" si="305"/>
        <v>0</v>
      </c>
      <c r="BD281" s="5">
        <f>IFERROR(SUM(AR281:BC281),0)*((Cockpit!$C$3)^1)</f>
        <v>0</v>
      </c>
      <c r="BE281" s="19">
        <f>INDEX('Team forecast'!$M$3:$AU$22,MATCH($B281,'Team forecast'!$B$3:$B$22,0),MATCH(BE$1,'Team forecast'!$M$2:$AU$2,0))</f>
        <v>0</v>
      </c>
      <c r="BF281" s="19">
        <f>INDEX('Team forecast'!$M$3:$AU$22,MATCH($B281,'Team forecast'!$B$3:$B$22,0),MATCH(BF$1,'Team forecast'!$M$2:$AU$2,0))</f>
        <v>0</v>
      </c>
      <c r="BG281" s="19">
        <f>INDEX('Team forecast'!$M$3:$AU$22,MATCH($B281,'Team forecast'!$B$3:$B$22,0),MATCH(BG$1,'Team forecast'!$M$2:$AU$2,0))</f>
        <v>0</v>
      </c>
      <c r="BH281" s="19">
        <f>INDEX('Team forecast'!$M$3:$AU$22,MATCH($B281,'Team forecast'!$B$3:$B$22,0),MATCH(BH$1,'Team forecast'!$M$2:$AU$2,0))</f>
        <v>0</v>
      </c>
      <c r="BI281" s="5">
        <f t="shared" si="306"/>
        <v>-5000</v>
      </c>
      <c r="BJ281" s="5">
        <f>INDEX('Team forecast'!$M$3:$AU$22,MATCH($B281,'Team forecast'!$B$3:$B$22,0),MATCH(BJ$1,'Team forecast'!$M$2:$AU$2,0))*IF($Y281&gt;0,25000,0)</f>
        <v>0</v>
      </c>
      <c r="BK281" s="5">
        <f>INDEX('Team forecast'!$M$3:$AU$22,MATCH($B281,'Team forecast'!$B$3:$B$22,0),MATCH(BK$1,'Team forecast'!$M$2:$AU$2,0))*IF($Y281&gt;0,5000,0)</f>
        <v>0</v>
      </c>
      <c r="BL281" s="5">
        <f>INDEX('Team forecast'!$M$3:$AU$22,MATCH($B281,'Team forecast'!$B$3:$B$22,0),MATCH(BL$1,'Team forecast'!$M$2:$AU$2,0))*IF($Y281&gt;0,-15000,0)</f>
        <v>0</v>
      </c>
      <c r="BM281" s="5">
        <f t="shared" si="307"/>
        <v>0</v>
      </c>
      <c r="BN281" s="5">
        <f t="shared" si="308"/>
        <v>0</v>
      </c>
      <c r="BO281" s="5">
        <f t="shared" si="309"/>
        <v>0</v>
      </c>
      <c r="BP281" s="5">
        <f t="shared" si="310"/>
        <v>0</v>
      </c>
      <c r="BQ281" s="5">
        <f t="shared" si="311"/>
        <v>0</v>
      </c>
      <c r="BR281" s="5">
        <f t="shared" si="312"/>
        <v>0</v>
      </c>
      <c r="BS281" s="5">
        <f t="shared" si="313"/>
        <v>0</v>
      </c>
      <c r="BT281" s="5">
        <f t="shared" si="314"/>
        <v>0</v>
      </c>
      <c r="BU281" s="5">
        <f t="shared" si="315"/>
        <v>0</v>
      </c>
      <c r="BV281" s="5">
        <f>IFERROR(SUM(BJ281:BU281),0)*((Cockpit!$C$3)^2)</f>
        <v>0</v>
      </c>
      <c r="BW281" s="19">
        <f>INDEX('Team forecast'!$M$3:$AU$22,MATCH($B281,'Team forecast'!$B$3:$B$22,0),MATCH(BW$1,'Team forecast'!$M$2:$AU$2,0))</f>
        <v>0</v>
      </c>
      <c r="BX281" s="19">
        <f>INDEX('Team forecast'!$M$3:$AU$22,MATCH($B281,'Team forecast'!$B$3:$B$22,0),MATCH(BX$1,'Team forecast'!$M$2:$AU$2,0))</f>
        <v>0</v>
      </c>
      <c r="BY281" s="19">
        <f>INDEX('Team forecast'!$M$3:$AU$22,MATCH($B281,'Team forecast'!$B$3:$B$22,0),MATCH(BY$1,'Team forecast'!$M$2:$AU$2,0))</f>
        <v>0</v>
      </c>
      <c r="BZ281" s="19">
        <f>INDEX('Team forecast'!$M$3:$AU$22,MATCH($B281,'Team forecast'!$B$3:$B$22,0),MATCH(BZ$1,'Team forecast'!$M$2:$AU$2,0))</f>
        <v>0</v>
      </c>
      <c r="CA281" s="5">
        <f t="shared" si="316"/>
        <v>-5000</v>
      </c>
      <c r="CB281" s="5">
        <f>INDEX('Team forecast'!$M$3:$AU$22,MATCH($B281,'Team forecast'!$B$3:$B$22,0),MATCH(CB$1,'Team forecast'!$M$2:$AU$2,0))*IF($Y281&gt;0,25000,0)</f>
        <v>0</v>
      </c>
      <c r="CC281" s="5">
        <f>INDEX('Team forecast'!$M$3:$AU$22,MATCH($B281,'Team forecast'!$B$3:$B$22,0),MATCH(CC$1,'Team forecast'!$M$2:$AU$2,0))*IF($Y281&gt;0,5000,0)</f>
        <v>0</v>
      </c>
      <c r="CD281" s="5">
        <f>INDEX('Team forecast'!$M$3:$AU$22,MATCH($B281,'Team forecast'!$B$3:$B$22,0),MATCH(CD$1,'Team forecast'!$M$2:$AU$2,0))*IF($Y281&gt;0,-15000,0)</f>
        <v>0</v>
      </c>
      <c r="CE281" s="5">
        <f t="shared" si="317"/>
        <v>0</v>
      </c>
      <c r="CF281" s="5">
        <f t="shared" si="318"/>
        <v>0</v>
      </c>
      <c r="CG281" s="5">
        <f t="shared" si="319"/>
        <v>0</v>
      </c>
      <c r="CH281" s="5">
        <f t="shared" si="320"/>
        <v>0</v>
      </c>
      <c r="CI281" s="5">
        <f t="shared" si="321"/>
        <v>0</v>
      </c>
      <c r="CJ281" s="5">
        <f t="shared" si="322"/>
        <v>0</v>
      </c>
      <c r="CK281" s="5">
        <f t="shared" si="323"/>
        <v>0</v>
      </c>
      <c r="CL281" s="5">
        <f t="shared" si="324"/>
        <v>0</v>
      </c>
      <c r="CM281" s="5">
        <f t="shared" si="325"/>
        <v>0</v>
      </c>
      <c r="CN281" s="5">
        <f>IFERROR(SUM(CB281:CM281),0)*((Cockpit!$C$3)^3)</f>
        <v>0</v>
      </c>
      <c r="CO281" s="19">
        <f>INDEX('Team forecast'!$M$3:$AU$22,MATCH($B281,'Team forecast'!$B$3:$B$22,0),MATCH(CO$1,'Team forecast'!$M$2:$AU$2,0))</f>
        <v>0</v>
      </c>
      <c r="CP281" s="19">
        <f>INDEX('Team forecast'!$M$3:$AU$22,MATCH($B281,'Team forecast'!$B$3:$B$22,0),MATCH(CP$1,'Team forecast'!$M$2:$AU$2,0))</f>
        <v>0</v>
      </c>
      <c r="CQ281" s="19">
        <f>INDEX('Team forecast'!$M$3:$AU$22,MATCH($B281,'Team forecast'!$B$3:$B$22,0),MATCH(CQ$1,'Team forecast'!$M$2:$AU$2,0))</f>
        <v>0</v>
      </c>
      <c r="CR281" s="19">
        <f>INDEX('Team forecast'!$M$3:$AU$22,MATCH($B281,'Team forecast'!$B$3:$B$22,0),MATCH(CR$1,'Team forecast'!$M$2:$AU$2,0))</f>
        <v>0</v>
      </c>
      <c r="CS281" s="5">
        <f t="shared" si="326"/>
        <v>-5000</v>
      </c>
      <c r="CT281" s="5">
        <f>INDEX('Team forecast'!$M$3:$AU$22,MATCH($B281,'Team forecast'!$B$3:$B$22,0),MATCH(CT$1,'Team forecast'!$M$2:$AU$2,0))*IF($Y281&gt;0,25000,0)</f>
        <v>0</v>
      </c>
      <c r="CU281" s="5">
        <f>INDEX('Team forecast'!$M$3:$AU$22,MATCH($B281,'Team forecast'!$B$3:$B$22,0),MATCH(CU$1,'Team forecast'!$M$2:$AU$2,0))*IF($Y281&gt;0,5000,0)</f>
        <v>0</v>
      </c>
      <c r="CV281" s="5">
        <f>INDEX('Team forecast'!$M$3:$AU$22,MATCH($B281,'Team forecast'!$B$3:$B$22,0),MATCH(CV$1,'Team forecast'!$M$2:$AU$2,0))*IF($Y281&gt;0,-15000,0)</f>
        <v>0</v>
      </c>
      <c r="CW281" s="5">
        <f t="shared" si="327"/>
        <v>0</v>
      </c>
      <c r="CX281" s="5">
        <f t="shared" si="328"/>
        <v>0</v>
      </c>
      <c r="CY281" s="5">
        <f t="shared" si="329"/>
        <v>0</v>
      </c>
      <c r="CZ281" s="5">
        <f t="shared" si="330"/>
        <v>0</v>
      </c>
      <c r="DA281" s="5">
        <f t="shared" si="331"/>
        <v>0</v>
      </c>
      <c r="DB281" s="5">
        <f t="shared" si="332"/>
        <v>0</v>
      </c>
      <c r="DC281" s="5">
        <f t="shared" si="333"/>
        <v>0</v>
      </c>
      <c r="DD281" s="5">
        <f t="shared" si="334"/>
        <v>0</v>
      </c>
      <c r="DE281" s="5">
        <f t="shared" si="335"/>
        <v>0</v>
      </c>
      <c r="DF281" s="5">
        <f>IFERROR(SUM(CT281:DE281),0)*((Cockpit!$C$3)^4)</f>
        <v>0</v>
      </c>
      <c r="DG281" s="19">
        <f>INDEX('Team forecast'!$M$3:$AU$22,MATCH($B281,'Team forecast'!$B$3:$B$22,0),MATCH(DG$1,'Team forecast'!$M$2:$AU$2,0))</f>
        <v>0</v>
      </c>
      <c r="DH281" s="19">
        <f>INDEX('Team forecast'!$M$3:$AU$22,MATCH($B281,'Team forecast'!$B$3:$B$22,0),MATCH(DH$1,'Team forecast'!$M$2:$AU$2,0))</f>
        <v>0</v>
      </c>
      <c r="DI281" s="19">
        <f>INDEX('Team forecast'!$M$3:$AU$22,MATCH($B281,'Team forecast'!$B$3:$B$22,0),MATCH(DI$1,'Team forecast'!$M$2:$AU$2,0))</f>
        <v>0</v>
      </c>
      <c r="DJ281" s="19">
        <f>INDEX('Team forecast'!$M$3:$AU$22,MATCH($B281,'Team forecast'!$B$3:$B$22,0),MATCH(DJ$1,'Team forecast'!$M$2:$AU$2,0))</f>
        <v>0</v>
      </c>
      <c r="DK281" s="5">
        <f t="shared" si="336"/>
        <v>-5000</v>
      </c>
      <c r="DL281" s="5">
        <f>INDEX('Team forecast'!$M$3:$AU$22,MATCH($B281,'Team forecast'!$B$3:$B$22,0),MATCH(DL$1,'Team forecast'!$M$2:$AU$2,0))*IF($Y281&gt;0,25000,0)</f>
        <v>0</v>
      </c>
      <c r="DM281" s="5">
        <f>INDEX('Team forecast'!$M$3:$AU$22,MATCH($B281,'Team forecast'!$B$3:$B$22,0),MATCH(DM$1,'Team forecast'!$M$2:$AU$2,0))*IF($Y281&gt;0,5000,0)</f>
        <v>0</v>
      </c>
      <c r="DN281" s="5">
        <f>INDEX('Team forecast'!$M$3:$AU$22,MATCH($B281,'Team forecast'!$B$3:$B$22,0),MATCH(DN$1,'Team forecast'!$M$2:$AU$2,0))*IF($Y281&gt;0,-15000,0)</f>
        <v>0</v>
      </c>
      <c r="DO281" s="5">
        <f t="shared" si="337"/>
        <v>0</v>
      </c>
      <c r="DP281" s="5">
        <f t="shared" si="338"/>
        <v>0</v>
      </c>
      <c r="DQ281" s="5">
        <f t="shared" si="339"/>
        <v>0</v>
      </c>
      <c r="DR281" s="5">
        <f t="shared" si="340"/>
        <v>0</v>
      </c>
      <c r="DS281" s="5">
        <f t="shared" si="341"/>
        <v>0</v>
      </c>
      <c r="DT281" s="5">
        <f t="shared" si="342"/>
        <v>0</v>
      </c>
      <c r="DU281" s="5">
        <f t="shared" si="343"/>
        <v>0</v>
      </c>
      <c r="DV281" s="5">
        <f t="shared" si="344"/>
        <v>0</v>
      </c>
      <c r="DW281" s="5">
        <f t="shared" si="345"/>
        <v>0</v>
      </c>
      <c r="DX281" s="5">
        <f>IFERROR(SUM(DL281:DW281),0)*((Cockpit!$C$3)^5)</f>
        <v>0</v>
      </c>
      <c r="DY281" s="5">
        <f t="shared" si="346"/>
        <v>-5000</v>
      </c>
      <c r="DZ281" s="5" t="str">
        <f>IF(ISERROR(MATCH(A281,'Current squad'!B:B,0)),"No","Yes")</f>
        <v>No</v>
      </c>
      <c r="EA281" s="5" cm="1">
        <f t="array" ref="EA281">IFERROR(_xlfn.IFS(DZ281="Yes",0,DZ281="No",H281*1%),999999)</f>
        <v>42760</v>
      </c>
      <c r="EB281" s="5">
        <f t="shared" si="288"/>
        <v>4318760</v>
      </c>
      <c r="EC281" s="5">
        <f t="shared" si="347"/>
        <v>-47760</v>
      </c>
      <c r="ED281" s="1">
        <f t="shared" si="289"/>
        <v>-1.1169317118802619E-2</v>
      </c>
      <c r="EE281" s="5">
        <f>RANK(EC281,$EC$2:$EC$572)+COUNTIF($EC$2:EC281,EC281)-1</f>
        <v>475</v>
      </c>
      <c r="EF281" s="4">
        <f>RANK(ED281,$ED$2:$ED$572)+COUNTIF($ED$2:ED281,ED281)-1</f>
        <v>267</v>
      </c>
    </row>
    <row r="282" spans="1:136" x14ac:dyDescent="0.3">
      <c r="A282" t="str">
        <f>IF(Holdet.dk!A282&lt;&gt;"",Holdet.dk!A282,"")</f>
        <v>Roberto Firmino</v>
      </c>
      <c r="B282" t="str">
        <f>INDEX(Holdet.dk!B:B,MATCH($A282,Holdet.dk!$A:$A,0))</f>
        <v>Liverpool</v>
      </c>
      <c r="C282" t="str">
        <f>INDEX(Holdet.dk!C:C,MATCH($A282,Holdet.dk!$A:$A,0))</f>
        <v>Striker</v>
      </c>
      <c r="D282" t="str">
        <f>INDEX(Holdet.dk!D:D,MATCH($A282,Holdet.dk!$A:$A,0))</f>
        <v>8.566.000</v>
      </c>
      <c r="E282" s="1">
        <f>IFERROR(_xlfn.NUMBERVALUE(INDEX(Holdet.dk!$E:$E,MATCH($A282,Holdet.dk!$A:$A,0)),","),0)</f>
        <v>3.7999999999999999E-2</v>
      </c>
      <c r="F282" t="str">
        <f>IF(INDEX(Lookup!H:H,MATCH('Master data'!A282,Lookup!G:G,0))=0,A282,INDEX(Lookup!H:H,MATCH('Master data'!A282,Lookup!G:G,0)))</f>
        <v>Roberto Firmino</v>
      </c>
      <c r="G282" t="str">
        <f>IFERROR(INDEX(Lookup!B:B,MATCH(INDEX(Rotowire!C:C,MATCH(F282,Rotowire!A:A,0)),Lookup!D:D,0)),"")</f>
        <v>Crystal Palace</v>
      </c>
      <c r="H282" s="5">
        <f t="shared" si="280"/>
        <v>8566000</v>
      </c>
      <c r="I282" s="19">
        <f>IFERROR(INDEX('Team forecast'!$G$3:$I$22,MATCH($B282,'Team forecast'!$B$3:$B$22,0),MATCH(I$1,'Team forecast'!$G$2:$I$2,0)),0)</f>
        <v>1.0823529411764703</v>
      </c>
      <c r="J282" s="19">
        <f>IFERROR(INDEX('Team forecast'!$G$3:$I$22,MATCH($B282,'Team forecast'!$B$3:$B$22,0),MATCH(J$1,'Team forecast'!$G$2:$I$2,0)),0)</f>
        <v>0.66666666666666652</v>
      </c>
      <c r="K282" s="19">
        <f>IFERROR(INDEX('Team forecast'!$G$3:$I$22,MATCH($B282,'Team forecast'!$B$3:$B$22,0),MATCH(K$1,'Team forecast'!$G$2:$I$2,0)),0)</f>
        <v>1.2636055410679863</v>
      </c>
      <c r="L282">
        <f>SUMIFS(Rotowire!E:E,Rotowire!$A:$A,'Master data'!$F282)</f>
        <v>95</v>
      </c>
      <c r="M282" s="2">
        <f>SUMIFS(Rotowire!F:F,Rotowire!$A:$A,'Master data'!$F282)*I282</f>
        <v>0.51952941176470568</v>
      </c>
      <c r="N282" s="2">
        <f>SUMIFS(Rotowire!G:G,Rotowire!$A:$A,'Master data'!$F282)*I282</f>
        <v>0.21647058823529408</v>
      </c>
      <c r="O282" s="2">
        <f>SUMIFS(Rotowire!I:I,Rotowire!$A:$A,'Master data'!$F282)*I282</f>
        <v>1.5910588235294114</v>
      </c>
      <c r="P282" s="2">
        <f>SUMIFS(Rotowire!W:W,Rotowire!$A:$A,'Master data'!$F282)*K282</f>
        <v>0.60653065971263342</v>
      </c>
      <c r="Q282" s="2">
        <f>SUMIFS(Rotowire!Y:Y,Rotowire!$A:$A,'Master data'!$F282)*J282</f>
        <v>0</v>
      </c>
      <c r="R282" s="2">
        <f>SUMIFS(Rotowire!AB:AB,Rotowire!$A:$A,'Master data'!$F282)</f>
        <v>0.06</v>
      </c>
      <c r="S282" s="2">
        <f>SUMIFS(Rotowire!AC:AC,Rotowire!$A:$A,'Master data'!$F282)</f>
        <v>0</v>
      </c>
      <c r="T282" s="2">
        <f>INDEX('Team forecast'!D$3:D$22,MATCH($B282,'Team forecast'!$B$3:$B$22,0))</f>
        <v>2.76</v>
      </c>
      <c r="U282" s="2">
        <f>INDEX('Team forecast'!E$3:E$22,MATCH($B282,'Team forecast'!$B$3:$B$22,0))</f>
        <v>0.5</v>
      </c>
      <c r="V282" s="2">
        <f>INDEX('Team forecast'!J$3:J$22,MATCH($B282,'Team forecast'!$B$3:$B$22,0))</f>
        <v>0.83899999999999997</v>
      </c>
      <c r="W282" s="2">
        <f>INDEX('Team forecast'!K$3:K$22,MATCH($B282,'Team forecast'!$B$3:$B$22,0))</f>
        <v>0.1164</v>
      </c>
      <c r="X282" s="2">
        <f>INDEX('Team forecast'!L$3:L$22,MATCH($B282,'Team forecast'!$B$3:$B$22,0))</f>
        <v>4.4699999999999997E-2</v>
      </c>
      <c r="Y282" s="5">
        <f t="shared" si="281"/>
        <v>7000</v>
      </c>
      <c r="Z282" s="5">
        <f t="shared" si="282"/>
        <v>20975</v>
      </c>
      <c r="AA282" s="5">
        <f t="shared" si="283"/>
        <v>582</v>
      </c>
      <c r="AB282" s="5">
        <f t="shared" si="284"/>
        <v>-670.5</v>
      </c>
      <c r="AC282" s="5">
        <f t="shared" si="285"/>
        <v>51952.941176470566</v>
      </c>
      <c r="AD282" s="5">
        <f t="shared" si="290"/>
        <v>10823.529411764704</v>
      </c>
      <c r="AE282" s="5">
        <f t="shared" si="291"/>
        <v>15910.588235294113</v>
      </c>
      <c r="AF282" s="5">
        <f t="shared" si="286"/>
        <v>0</v>
      </c>
      <c r="AG282" s="5">
        <f t="shared" si="287"/>
        <v>0</v>
      </c>
      <c r="AH282" s="5">
        <f t="shared" si="292"/>
        <v>-1200</v>
      </c>
      <c r="AI282" s="5">
        <f t="shared" si="293"/>
        <v>0</v>
      </c>
      <c r="AJ282" s="5">
        <f t="shared" si="294"/>
        <v>27599.999999999996</v>
      </c>
      <c r="AK282" s="5">
        <f t="shared" si="295"/>
        <v>-4000</v>
      </c>
      <c r="AL282" s="5">
        <f>IFERROR(SUM(Y282:AK282),-5000)*((Cockpit!$C$3)^0)</f>
        <v>128973.55882352937</v>
      </c>
      <c r="AM282" s="19">
        <f>INDEX('Team forecast'!$M$3:$AU$22,MATCH($B282,'Team forecast'!$B$3:$B$22,0),MATCH(AM$1,'Team forecast'!$M$2:$AU$2,0))</f>
        <v>0</v>
      </c>
      <c r="AN282" s="19">
        <f>INDEX('Team forecast'!$M$3:$AU$22,MATCH($B282,'Team forecast'!$B$3:$B$22,0),MATCH(AN$1,'Team forecast'!$M$2:$AU$2,0))</f>
        <v>0</v>
      </c>
      <c r="AO282" s="19">
        <f>INDEX('Team forecast'!$M$3:$AU$22,MATCH($B282,'Team forecast'!$B$3:$B$22,0),MATCH(AO$1,'Team forecast'!$M$2:$AU$2,0))</f>
        <v>0</v>
      </c>
      <c r="AP282" s="19">
        <f>INDEX('Team forecast'!$M$3:$AU$22,MATCH($B282,'Team forecast'!$B$3:$B$22,0),MATCH(AP$1,'Team forecast'!$M$2:$AU$2,0))</f>
        <v>0</v>
      </c>
      <c r="AQ282" s="5">
        <f t="shared" si="296"/>
        <v>7000</v>
      </c>
      <c r="AR282" s="5">
        <f>INDEX('Team forecast'!$M$3:$AU$22,MATCH($B282,'Team forecast'!$B$3:$B$22,0),MATCH(AR$1,'Team forecast'!$M$2:$AU$2,0))*IF($Y282&gt;0,25000,0)</f>
        <v>0</v>
      </c>
      <c r="AS282" s="5">
        <f>INDEX('Team forecast'!$M$3:$AU$22,MATCH($B282,'Team forecast'!$B$3:$B$22,0),MATCH(AS$1,'Team forecast'!$M$2:$AU$2,0))*IF($Y282&gt;0,5000,0)</f>
        <v>0</v>
      </c>
      <c r="AT282" s="5">
        <f>INDEX('Team forecast'!$M$3:$AU$22,MATCH($B282,'Team forecast'!$B$3:$B$22,0),MATCH(AT$1,'Team forecast'!$M$2:$AU$2,0))*IF($Y282&gt;0,-15000,0)</f>
        <v>0</v>
      </c>
      <c r="AU282" s="5">
        <f t="shared" si="297"/>
        <v>0</v>
      </c>
      <c r="AV282" s="5">
        <f t="shared" si="298"/>
        <v>0</v>
      </c>
      <c r="AW282" s="5">
        <f t="shared" si="299"/>
        <v>0</v>
      </c>
      <c r="AX282" s="5">
        <f t="shared" si="300"/>
        <v>0</v>
      </c>
      <c r="AY282" s="5">
        <f t="shared" si="301"/>
        <v>0</v>
      </c>
      <c r="AZ282" s="5">
        <f t="shared" si="302"/>
        <v>-1200</v>
      </c>
      <c r="BA282" s="5">
        <f t="shared" si="303"/>
        <v>0</v>
      </c>
      <c r="BB282" s="5">
        <f t="shared" si="304"/>
        <v>0</v>
      </c>
      <c r="BC282" s="5">
        <f t="shared" si="305"/>
        <v>0</v>
      </c>
      <c r="BD282" s="5">
        <f>IFERROR(SUM(AR282:BC282),0)*((Cockpit!$C$3)^1)</f>
        <v>-840</v>
      </c>
      <c r="BE282" s="19">
        <f>INDEX('Team forecast'!$M$3:$AU$22,MATCH($B282,'Team forecast'!$B$3:$B$22,0),MATCH(BE$1,'Team forecast'!$M$2:$AU$2,0))</f>
        <v>0</v>
      </c>
      <c r="BF282" s="19">
        <f>INDEX('Team forecast'!$M$3:$AU$22,MATCH($B282,'Team forecast'!$B$3:$B$22,0),MATCH(BF$1,'Team forecast'!$M$2:$AU$2,0))</f>
        <v>0</v>
      </c>
      <c r="BG282" s="19">
        <f>INDEX('Team forecast'!$M$3:$AU$22,MATCH($B282,'Team forecast'!$B$3:$B$22,0),MATCH(BG$1,'Team forecast'!$M$2:$AU$2,0))</f>
        <v>0</v>
      </c>
      <c r="BH282" s="19">
        <f>INDEX('Team forecast'!$M$3:$AU$22,MATCH($B282,'Team forecast'!$B$3:$B$22,0),MATCH(BH$1,'Team forecast'!$M$2:$AU$2,0))</f>
        <v>0</v>
      </c>
      <c r="BI282" s="5">
        <f t="shared" si="306"/>
        <v>7000</v>
      </c>
      <c r="BJ282" s="5">
        <f>INDEX('Team forecast'!$M$3:$AU$22,MATCH($B282,'Team forecast'!$B$3:$B$22,0),MATCH(BJ$1,'Team forecast'!$M$2:$AU$2,0))*IF($Y282&gt;0,25000,0)</f>
        <v>0</v>
      </c>
      <c r="BK282" s="5">
        <f>INDEX('Team forecast'!$M$3:$AU$22,MATCH($B282,'Team forecast'!$B$3:$B$22,0),MATCH(BK$1,'Team forecast'!$M$2:$AU$2,0))*IF($Y282&gt;0,5000,0)</f>
        <v>0</v>
      </c>
      <c r="BL282" s="5">
        <f>INDEX('Team forecast'!$M$3:$AU$22,MATCH($B282,'Team forecast'!$B$3:$B$22,0),MATCH(BL$1,'Team forecast'!$M$2:$AU$2,0))*IF($Y282&gt;0,-15000,0)</f>
        <v>0</v>
      </c>
      <c r="BM282" s="5">
        <f t="shared" si="307"/>
        <v>0</v>
      </c>
      <c r="BN282" s="5">
        <f t="shared" si="308"/>
        <v>0</v>
      </c>
      <c r="BO282" s="5">
        <f t="shared" si="309"/>
        <v>0</v>
      </c>
      <c r="BP282" s="5">
        <f t="shared" si="310"/>
        <v>0</v>
      </c>
      <c r="BQ282" s="5">
        <f t="shared" si="311"/>
        <v>0</v>
      </c>
      <c r="BR282" s="5">
        <f t="shared" si="312"/>
        <v>-1200</v>
      </c>
      <c r="BS282" s="5">
        <f t="shared" si="313"/>
        <v>0</v>
      </c>
      <c r="BT282" s="5">
        <f t="shared" si="314"/>
        <v>0</v>
      </c>
      <c r="BU282" s="5">
        <f t="shared" si="315"/>
        <v>0</v>
      </c>
      <c r="BV282" s="5">
        <f>IFERROR(SUM(BJ282:BU282),0)*((Cockpit!$C$3)^2)</f>
        <v>-587.99999999999989</v>
      </c>
      <c r="BW282" s="19">
        <f>INDEX('Team forecast'!$M$3:$AU$22,MATCH($B282,'Team forecast'!$B$3:$B$22,0),MATCH(BW$1,'Team forecast'!$M$2:$AU$2,0))</f>
        <v>0</v>
      </c>
      <c r="BX282" s="19">
        <f>INDEX('Team forecast'!$M$3:$AU$22,MATCH($B282,'Team forecast'!$B$3:$B$22,0),MATCH(BX$1,'Team forecast'!$M$2:$AU$2,0))</f>
        <v>0</v>
      </c>
      <c r="BY282" s="19">
        <f>INDEX('Team forecast'!$M$3:$AU$22,MATCH($B282,'Team forecast'!$B$3:$B$22,0),MATCH(BY$1,'Team forecast'!$M$2:$AU$2,0))</f>
        <v>0</v>
      </c>
      <c r="BZ282" s="19">
        <f>INDEX('Team forecast'!$M$3:$AU$22,MATCH($B282,'Team forecast'!$B$3:$B$22,0),MATCH(BZ$1,'Team forecast'!$M$2:$AU$2,0))</f>
        <v>0</v>
      </c>
      <c r="CA282" s="5">
        <f t="shared" si="316"/>
        <v>7000</v>
      </c>
      <c r="CB282" s="5">
        <f>INDEX('Team forecast'!$M$3:$AU$22,MATCH($B282,'Team forecast'!$B$3:$B$22,0),MATCH(CB$1,'Team forecast'!$M$2:$AU$2,0))*IF($Y282&gt;0,25000,0)</f>
        <v>0</v>
      </c>
      <c r="CC282" s="5">
        <f>INDEX('Team forecast'!$M$3:$AU$22,MATCH($B282,'Team forecast'!$B$3:$B$22,0),MATCH(CC$1,'Team forecast'!$M$2:$AU$2,0))*IF($Y282&gt;0,5000,0)</f>
        <v>0</v>
      </c>
      <c r="CD282" s="5">
        <f>INDEX('Team forecast'!$M$3:$AU$22,MATCH($B282,'Team forecast'!$B$3:$B$22,0),MATCH(CD$1,'Team forecast'!$M$2:$AU$2,0))*IF($Y282&gt;0,-15000,0)</f>
        <v>0</v>
      </c>
      <c r="CE282" s="5">
        <f t="shared" si="317"/>
        <v>0</v>
      </c>
      <c r="CF282" s="5">
        <f t="shared" si="318"/>
        <v>0</v>
      </c>
      <c r="CG282" s="5">
        <f t="shared" si="319"/>
        <v>0</v>
      </c>
      <c r="CH282" s="5">
        <f t="shared" si="320"/>
        <v>0</v>
      </c>
      <c r="CI282" s="5">
        <f t="shared" si="321"/>
        <v>0</v>
      </c>
      <c r="CJ282" s="5">
        <f t="shared" si="322"/>
        <v>-1200</v>
      </c>
      <c r="CK282" s="5">
        <f t="shared" si="323"/>
        <v>0</v>
      </c>
      <c r="CL282" s="5">
        <f t="shared" si="324"/>
        <v>0</v>
      </c>
      <c r="CM282" s="5">
        <f t="shared" si="325"/>
        <v>0</v>
      </c>
      <c r="CN282" s="5">
        <f>IFERROR(SUM(CB282:CM282),0)*((Cockpit!$C$3)^3)</f>
        <v>-411.59999999999991</v>
      </c>
      <c r="CO282" s="19">
        <f>INDEX('Team forecast'!$M$3:$AU$22,MATCH($B282,'Team forecast'!$B$3:$B$22,0),MATCH(CO$1,'Team forecast'!$M$2:$AU$2,0))</f>
        <v>0</v>
      </c>
      <c r="CP282" s="19">
        <f>INDEX('Team forecast'!$M$3:$AU$22,MATCH($B282,'Team forecast'!$B$3:$B$22,0),MATCH(CP$1,'Team forecast'!$M$2:$AU$2,0))</f>
        <v>0</v>
      </c>
      <c r="CQ282" s="19">
        <f>INDEX('Team forecast'!$M$3:$AU$22,MATCH($B282,'Team forecast'!$B$3:$B$22,0),MATCH(CQ$1,'Team forecast'!$M$2:$AU$2,0))</f>
        <v>0</v>
      </c>
      <c r="CR282" s="19">
        <f>INDEX('Team forecast'!$M$3:$AU$22,MATCH($B282,'Team forecast'!$B$3:$B$22,0),MATCH(CR$1,'Team forecast'!$M$2:$AU$2,0))</f>
        <v>0</v>
      </c>
      <c r="CS282" s="5">
        <f t="shared" si="326"/>
        <v>7000</v>
      </c>
      <c r="CT282" s="5">
        <f>INDEX('Team forecast'!$M$3:$AU$22,MATCH($B282,'Team forecast'!$B$3:$B$22,0),MATCH(CT$1,'Team forecast'!$M$2:$AU$2,0))*IF($Y282&gt;0,25000,0)</f>
        <v>0</v>
      </c>
      <c r="CU282" s="5">
        <f>INDEX('Team forecast'!$M$3:$AU$22,MATCH($B282,'Team forecast'!$B$3:$B$22,0),MATCH(CU$1,'Team forecast'!$M$2:$AU$2,0))*IF($Y282&gt;0,5000,0)</f>
        <v>0</v>
      </c>
      <c r="CV282" s="5">
        <f>INDEX('Team forecast'!$M$3:$AU$22,MATCH($B282,'Team forecast'!$B$3:$B$22,0),MATCH(CV$1,'Team forecast'!$M$2:$AU$2,0))*IF($Y282&gt;0,-15000,0)</f>
        <v>0</v>
      </c>
      <c r="CW282" s="5">
        <f t="shared" si="327"/>
        <v>0</v>
      </c>
      <c r="CX282" s="5">
        <f t="shared" si="328"/>
        <v>0</v>
      </c>
      <c r="CY282" s="5">
        <f t="shared" si="329"/>
        <v>0</v>
      </c>
      <c r="CZ282" s="5">
        <f t="shared" si="330"/>
        <v>0</v>
      </c>
      <c r="DA282" s="5">
        <f t="shared" si="331"/>
        <v>0</v>
      </c>
      <c r="DB282" s="5">
        <f t="shared" si="332"/>
        <v>-1200</v>
      </c>
      <c r="DC282" s="5">
        <f t="shared" si="333"/>
        <v>0</v>
      </c>
      <c r="DD282" s="5">
        <f t="shared" si="334"/>
        <v>0</v>
      </c>
      <c r="DE282" s="5">
        <f t="shared" si="335"/>
        <v>0</v>
      </c>
      <c r="DF282" s="5">
        <f>IFERROR(SUM(CT282:DE282),0)*((Cockpit!$C$3)^4)</f>
        <v>-288.11999999999989</v>
      </c>
      <c r="DG282" s="19">
        <f>INDEX('Team forecast'!$M$3:$AU$22,MATCH($B282,'Team forecast'!$B$3:$B$22,0),MATCH(DG$1,'Team forecast'!$M$2:$AU$2,0))</f>
        <v>0</v>
      </c>
      <c r="DH282" s="19">
        <f>INDEX('Team forecast'!$M$3:$AU$22,MATCH($B282,'Team forecast'!$B$3:$B$22,0),MATCH(DH$1,'Team forecast'!$M$2:$AU$2,0))</f>
        <v>0</v>
      </c>
      <c r="DI282" s="19">
        <f>INDEX('Team forecast'!$M$3:$AU$22,MATCH($B282,'Team forecast'!$B$3:$B$22,0),MATCH(DI$1,'Team forecast'!$M$2:$AU$2,0))</f>
        <v>0</v>
      </c>
      <c r="DJ282" s="19">
        <f>INDEX('Team forecast'!$M$3:$AU$22,MATCH($B282,'Team forecast'!$B$3:$B$22,0),MATCH(DJ$1,'Team forecast'!$M$2:$AU$2,0))</f>
        <v>0</v>
      </c>
      <c r="DK282" s="5">
        <f t="shared" si="336"/>
        <v>7000</v>
      </c>
      <c r="DL282" s="5">
        <f>INDEX('Team forecast'!$M$3:$AU$22,MATCH($B282,'Team forecast'!$B$3:$B$22,0),MATCH(DL$1,'Team forecast'!$M$2:$AU$2,0))*IF($Y282&gt;0,25000,0)</f>
        <v>0</v>
      </c>
      <c r="DM282" s="5">
        <f>INDEX('Team forecast'!$M$3:$AU$22,MATCH($B282,'Team forecast'!$B$3:$B$22,0),MATCH(DM$1,'Team forecast'!$M$2:$AU$2,0))*IF($Y282&gt;0,5000,0)</f>
        <v>0</v>
      </c>
      <c r="DN282" s="5">
        <f>INDEX('Team forecast'!$M$3:$AU$22,MATCH($B282,'Team forecast'!$B$3:$B$22,0),MATCH(DN$1,'Team forecast'!$M$2:$AU$2,0))*IF($Y282&gt;0,-15000,0)</f>
        <v>0</v>
      </c>
      <c r="DO282" s="5">
        <f t="shared" si="337"/>
        <v>0</v>
      </c>
      <c r="DP282" s="5">
        <f t="shared" si="338"/>
        <v>0</v>
      </c>
      <c r="DQ282" s="5">
        <f t="shared" si="339"/>
        <v>0</v>
      </c>
      <c r="DR282" s="5">
        <f t="shared" si="340"/>
        <v>0</v>
      </c>
      <c r="DS282" s="5">
        <f t="shared" si="341"/>
        <v>0</v>
      </c>
      <c r="DT282" s="5">
        <f t="shared" si="342"/>
        <v>-1200</v>
      </c>
      <c r="DU282" s="5">
        <f t="shared" si="343"/>
        <v>0</v>
      </c>
      <c r="DV282" s="5">
        <f t="shared" si="344"/>
        <v>0</v>
      </c>
      <c r="DW282" s="5">
        <f t="shared" si="345"/>
        <v>0</v>
      </c>
      <c r="DX282" s="5">
        <f>IFERROR(SUM(DL282:DW282),0)*((Cockpit!$C$3)^5)</f>
        <v>-201.68399999999994</v>
      </c>
      <c r="DY282" s="5">
        <f t="shared" si="346"/>
        <v>126644.15482352937</v>
      </c>
      <c r="DZ282" s="5" t="str">
        <f>IF(ISERROR(MATCH(A282,'Current squad'!B:B,0)),"No","Yes")</f>
        <v>No</v>
      </c>
      <c r="EA282" s="5" cm="1">
        <f t="array" ref="EA282">IFERROR(_xlfn.IFS(DZ282="Yes",0,DZ282="No",H282*1%),999999)</f>
        <v>85660</v>
      </c>
      <c r="EB282" s="5">
        <f t="shared" si="288"/>
        <v>8651660</v>
      </c>
      <c r="EC282" s="5">
        <f t="shared" si="347"/>
        <v>40984.154823529374</v>
      </c>
      <c r="ED282" s="1">
        <f t="shared" si="289"/>
        <v>4.7845149221958172E-3</v>
      </c>
      <c r="EE282" s="5">
        <f>RANK(EC282,$EC$2:$EC$572)+COUNTIF($EC$2:EC282,EC282)-1</f>
        <v>11</v>
      </c>
      <c r="EF282" s="4">
        <f>RANK(ED282,$ED$2:$ED$572)+COUNTIF($ED$2:ED282,ED282)-1</f>
        <v>18</v>
      </c>
    </row>
    <row r="283" spans="1:136" x14ac:dyDescent="0.3">
      <c r="A283" t="str">
        <f>IF(Holdet.dk!A283&lt;&gt;"",Holdet.dk!A283,"")</f>
        <v>David Button</v>
      </c>
      <c r="B283" t="str">
        <f>INDEX(Holdet.dk!B:B,MATCH($A283,Holdet.dk!$A:$A,0))</f>
        <v>West Bromwich</v>
      </c>
      <c r="C283" t="str">
        <f>INDEX(Holdet.dk!C:C,MATCH($A283,Holdet.dk!$A:$A,0))</f>
        <v>Goalkeeper</v>
      </c>
      <c r="D283" t="str">
        <f>INDEX(Holdet.dk!D:D,MATCH($A283,Holdet.dk!$A:$A,0))</f>
        <v>2.981.000</v>
      </c>
      <c r="E283" s="1">
        <f>IFERROR(_xlfn.NUMBERVALUE(INDEX(Holdet.dk!$E:$E,MATCH($A283,Holdet.dk!$A:$A,0)),","),0)</f>
        <v>1E-3</v>
      </c>
      <c r="F283" t="str">
        <f>IF(INDEX(Lookup!H:H,MATCH('Master data'!A283,Lookup!G:G,0))=0,A283,INDEX(Lookup!H:H,MATCH('Master data'!A283,Lookup!G:G,0)))</f>
        <v>David Button</v>
      </c>
      <c r="G283" t="str">
        <f>IFERROR(INDEX(Lookup!B:B,MATCH(INDEX(Rotowire!C:C,MATCH(F283,Rotowire!A:A,0)),Lookup!D:D,0)),"")</f>
        <v/>
      </c>
      <c r="H283" s="5">
        <f t="shared" si="280"/>
        <v>2981000</v>
      </c>
      <c r="I283" s="19">
        <f>IFERROR(INDEX('Team forecast'!$G$3:$I$22,MATCH($B283,'Team forecast'!$B$3:$B$22,0),MATCH(I$1,'Team forecast'!$G$2:$I$2,0)),0)</f>
        <v>1.1504424778761062</v>
      </c>
      <c r="J283" s="19">
        <f>IFERROR(INDEX('Team forecast'!$G$3:$I$22,MATCH($B283,'Team forecast'!$B$3:$B$22,0),MATCH(J$1,'Team forecast'!$G$2:$I$2,0)),0)</f>
        <v>0.79646017699115057</v>
      </c>
      <c r="K283" s="19">
        <f>IFERROR(INDEX('Team forecast'!$G$3:$I$22,MATCH($B283,'Team forecast'!$B$3:$B$22,0),MATCH(K$1,'Team forecast'!$G$2:$I$2,0)),0)</f>
        <v>2.0662361027698317</v>
      </c>
      <c r="L283">
        <f>SUMIFS(Rotowire!E:E,Rotowire!$A:$A,'Master data'!$F283)</f>
        <v>0</v>
      </c>
      <c r="M283" s="2">
        <f>SUMIFS(Rotowire!F:F,Rotowire!$A:$A,'Master data'!$F283)*I283</f>
        <v>0</v>
      </c>
      <c r="N283" s="2">
        <f>SUMIFS(Rotowire!G:G,Rotowire!$A:$A,'Master data'!$F283)*I283</f>
        <v>0</v>
      </c>
      <c r="O283" s="2">
        <f>SUMIFS(Rotowire!I:I,Rotowire!$A:$A,'Master data'!$F283)*I283</f>
        <v>0</v>
      </c>
      <c r="P283" s="2">
        <f>SUMIFS(Rotowire!W:W,Rotowire!$A:$A,'Master data'!$F283)*K283</f>
        <v>0</v>
      </c>
      <c r="Q283" s="2">
        <f>SUMIFS(Rotowire!Y:Y,Rotowire!$A:$A,'Master data'!$F283)*J283</f>
        <v>0</v>
      </c>
      <c r="R283" s="2">
        <f>SUMIFS(Rotowire!AB:AB,Rotowire!$A:$A,'Master data'!$F283)</f>
        <v>0</v>
      </c>
      <c r="S283" s="2">
        <f>SUMIFS(Rotowire!AC:AC,Rotowire!$A:$A,'Master data'!$F283)</f>
        <v>0</v>
      </c>
      <c r="T283" s="2">
        <f>INDEX('Team forecast'!D$3:D$22,MATCH($B283,'Team forecast'!$B$3:$B$22,0))</f>
        <v>1.3</v>
      </c>
      <c r="U283" s="2">
        <f>INDEX('Team forecast'!E$3:E$22,MATCH($B283,'Team forecast'!$B$3:$B$22,0))</f>
        <v>1.8</v>
      </c>
      <c r="V283" s="2">
        <f>INDEX('Team forecast'!J$3:J$22,MATCH($B283,'Team forecast'!$B$3:$B$22,0))</f>
        <v>0.27679999999999999</v>
      </c>
      <c r="W283" s="2">
        <f>INDEX('Team forecast'!K$3:K$22,MATCH($B283,'Team forecast'!$B$3:$B$22,0))</f>
        <v>0.23730000000000001</v>
      </c>
      <c r="X283" s="2">
        <f>INDEX('Team forecast'!L$3:L$22,MATCH($B283,'Team forecast'!$B$3:$B$22,0))</f>
        <v>0.4859</v>
      </c>
      <c r="Y283" s="5">
        <f t="shared" si="281"/>
        <v>-5000</v>
      </c>
      <c r="Z283" s="5">
        <f t="shared" si="282"/>
        <v>0</v>
      </c>
      <c r="AA283" s="5">
        <f t="shared" si="283"/>
        <v>0</v>
      </c>
      <c r="AB283" s="5">
        <f t="shared" si="284"/>
        <v>0</v>
      </c>
      <c r="AC283" s="5">
        <f t="shared" si="285"/>
        <v>0</v>
      </c>
      <c r="AD283" s="5">
        <f t="shared" si="290"/>
        <v>0</v>
      </c>
      <c r="AE283" s="5">
        <f t="shared" si="291"/>
        <v>0</v>
      </c>
      <c r="AF283" s="5">
        <f t="shared" si="286"/>
        <v>0</v>
      </c>
      <c r="AG283" s="5">
        <f t="shared" si="287"/>
        <v>0</v>
      </c>
      <c r="AH283" s="5">
        <f t="shared" si="292"/>
        <v>0</v>
      </c>
      <c r="AI283" s="5">
        <f t="shared" si="293"/>
        <v>0</v>
      </c>
      <c r="AJ283" s="5">
        <f t="shared" si="294"/>
        <v>0</v>
      </c>
      <c r="AK283" s="5">
        <f t="shared" si="295"/>
        <v>0</v>
      </c>
      <c r="AL283" s="5">
        <f>IFERROR(SUM(Y283:AK283),-5000)*((Cockpit!$C$3)^0)</f>
        <v>-5000</v>
      </c>
      <c r="AM283" s="19">
        <f>INDEX('Team forecast'!$M$3:$AU$22,MATCH($B283,'Team forecast'!$B$3:$B$22,0),MATCH(AM$1,'Team forecast'!$M$2:$AU$2,0))</f>
        <v>0</v>
      </c>
      <c r="AN283" s="19">
        <f>INDEX('Team forecast'!$M$3:$AU$22,MATCH($B283,'Team forecast'!$B$3:$B$22,0),MATCH(AN$1,'Team forecast'!$M$2:$AU$2,0))</f>
        <v>0</v>
      </c>
      <c r="AO283" s="19">
        <f>INDEX('Team forecast'!$M$3:$AU$22,MATCH($B283,'Team forecast'!$B$3:$B$22,0),MATCH(AO$1,'Team forecast'!$M$2:$AU$2,0))</f>
        <v>0</v>
      </c>
      <c r="AP283" s="19">
        <f>INDEX('Team forecast'!$M$3:$AU$22,MATCH($B283,'Team forecast'!$B$3:$B$22,0),MATCH(AP$1,'Team forecast'!$M$2:$AU$2,0))</f>
        <v>0</v>
      </c>
      <c r="AQ283" s="5">
        <f t="shared" si="296"/>
        <v>-5000</v>
      </c>
      <c r="AR283" s="5">
        <f>INDEX('Team forecast'!$M$3:$AU$22,MATCH($B283,'Team forecast'!$B$3:$B$22,0),MATCH(AR$1,'Team forecast'!$M$2:$AU$2,0))*IF($Y283&gt;0,25000,0)</f>
        <v>0</v>
      </c>
      <c r="AS283" s="5">
        <f>INDEX('Team forecast'!$M$3:$AU$22,MATCH($B283,'Team forecast'!$B$3:$B$22,0),MATCH(AS$1,'Team forecast'!$M$2:$AU$2,0))*IF($Y283&gt;0,5000,0)</f>
        <v>0</v>
      </c>
      <c r="AT283" s="5">
        <f>INDEX('Team forecast'!$M$3:$AU$22,MATCH($B283,'Team forecast'!$B$3:$B$22,0),MATCH(AT$1,'Team forecast'!$M$2:$AU$2,0))*IF($Y283&gt;0,-15000,0)</f>
        <v>0</v>
      </c>
      <c r="AU283" s="5">
        <f t="shared" si="297"/>
        <v>0</v>
      </c>
      <c r="AV283" s="5">
        <f t="shared" si="298"/>
        <v>0</v>
      </c>
      <c r="AW283" s="5">
        <f t="shared" si="299"/>
        <v>0</v>
      </c>
      <c r="AX283" s="5">
        <f t="shared" si="300"/>
        <v>0</v>
      </c>
      <c r="AY283" s="5">
        <f t="shared" si="301"/>
        <v>0</v>
      </c>
      <c r="AZ283" s="5">
        <f t="shared" si="302"/>
        <v>0</v>
      </c>
      <c r="BA283" s="5">
        <f t="shared" si="303"/>
        <v>0</v>
      </c>
      <c r="BB283" s="5">
        <f t="shared" si="304"/>
        <v>0</v>
      </c>
      <c r="BC283" s="5">
        <f t="shared" si="305"/>
        <v>0</v>
      </c>
      <c r="BD283" s="5">
        <f>IFERROR(SUM(AR283:BC283),0)*((Cockpit!$C$3)^1)</f>
        <v>0</v>
      </c>
      <c r="BE283" s="19">
        <f>INDEX('Team forecast'!$M$3:$AU$22,MATCH($B283,'Team forecast'!$B$3:$B$22,0),MATCH(BE$1,'Team forecast'!$M$2:$AU$2,0))</f>
        <v>0</v>
      </c>
      <c r="BF283" s="19">
        <f>INDEX('Team forecast'!$M$3:$AU$22,MATCH($B283,'Team forecast'!$B$3:$B$22,0),MATCH(BF$1,'Team forecast'!$M$2:$AU$2,0))</f>
        <v>0</v>
      </c>
      <c r="BG283" s="19">
        <f>INDEX('Team forecast'!$M$3:$AU$22,MATCH($B283,'Team forecast'!$B$3:$B$22,0),MATCH(BG$1,'Team forecast'!$M$2:$AU$2,0))</f>
        <v>0</v>
      </c>
      <c r="BH283" s="19">
        <f>INDEX('Team forecast'!$M$3:$AU$22,MATCH($B283,'Team forecast'!$B$3:$B$22,0),MATCH(BH$1,'Team forecast'!$M$2:$AU$2,0))</f>
        <v>0</v>
      </c>
      <c r="BI283" s="5">
        <f t="shared" si="306"/>
        <v>-5000</v>
      </c>
      <c r="BJ283" s="5">
        <f>INDEX('Team forecast'!$M$3:$AU$22,MATCH($B283,'Team forecast'!$B$3:$B$22,0),MATCH(BJ$1,'Team forecast'!$M$2:$AU$2,0))*IF($Y283&gt;0,25000,0)</f>
        <v>0</v>
      </c>
      <c r="BK283" s="5">
        <f>INDEX('Team forecast'!$M$3:$AU$22,MATCH($B283,'Team forecast'!$B$3:$B$22,0),MATCH(BK$1,'Team forecast'!$M$2:$AU$2,0))*IF($Y283&gt;0,5000,0)</f>
        <v>0</v>
      </c>
      <c r="BL283" s="5">
        <f>INDEX('Team forecast'!$M$3:$AU$22,MATCH($B283,'Team forecast'!$B$3:$B$22,0),MATCH(BL$1,'Team forecast'!$M$2:$AU$2,0))*IF($Y283&gt;0,-15000,0)</f>
        <v>0</v>
      </c>
      <c r="BM283" s="5">
        <f t="shared" si="307"/>
        <v>0</v>
      </c>
      <c r="BN283" s="5">
        <f t="shared" si="308"/>
        <v>0</v>
      </c>
      <c r="BO283" s="5">
        <f t="shared" si="309"/>
        <v>0</v>
      </c>
      <c r="BP283" s="5">
        <f t="shared" si="310"/>
        <v>0</v>
      </c>
      <c r="BQ283" s="5">
        <f t="shared" si="311"/>
        <v>0</v>
      </c>
      <c r="BR283" s="5">
        <f t="shared" si="312"/>
        <v>0</v>
      </c>
      <c r="BS283" s="5">
        <f t="shared" si="313"/>
        <v>0</v>
      </c>
      <c r="BT283" s="5">
        <f t="shared" si="314"/>
        <v>0</v>
      </c>
      <c r="BU283" s="5">
        <f t="shared" si="315"/>
        <v>0</v>
      </c>
      <c r="BV283" s="5">
        <f>IFERROR(SUM(BJ283:BU283),0)*((Cockpit!$C$3)^2)</f>
        <v>0</v>
      </c>
      <c r="BW283" s="19">
        <f>INDEX('Team forecast'!$M$3:$AU$22,MATCH($B283,'Team forecast'!$B$3:$B$22,0),MATCH(BW$1,'Team forecast'!$M$2:$AU$2,0))</f>
        <v>0</v>
      </c>
      <c r="BX283" s="19">
        <f>INDEX('Team forecast'!$M$3:$AU$22,MATCH($B283,'Team forecast'!$B$3:$B$22,0),MATCH(BX$1,'Team forecast'!$M$2:$AU$2,0))</f>
        <v>0</v>
      </c>
      <c r="BY283" s="19">
        <f>INDEX('Team forecast'!$M$3:$AU$22,MATCH($B283,'Team forecast'!$B$3:$B$22,0),MATCH(BY$1,'Team forecast'!$M$2:$AU$2,0))</f>
        <v>0</v>
      </c>
      <c r="BZ283" s="19">
        <f>INDEX('Team forecast'!$M$3:$AU$22,MATCH($B283,'Team forecast'!$B$3:$B$22,0),MATCH(BZ$1,'Team forecast'!$M$2:$AU$2,0))</f>
        <v>0</v>
      </c>
      <c r="CA283" s="5">
        <f t="shared" si="316"/>
        <v>-5000</v>
      </c>
      <c r="CB283" s="5">
        <f>INDEX('Team forecast'!$M$3:$AU$22,MATCH($B283,'Team forecast'!$B$3:$B$22,0),MATCH(CB$1,'Team forecast'!$M$2:$AU$2,0))*IF($Y283&gt;0,25000,0)</f>
        <v>0</v>
      </c>
      <c r="CC283" s="5">
        <f>INDEX('Team forecast'!$M$3:$AU$22,MATCH($B283,'Team forecast'!$B$3:$B$22,0),MATCH(CC$1,'Team forecast'!$M$2:$AU$2,0))*IF($Y283&gt;0,5000,0)</f>
        <v>0</v>
      </c>
      <c r="CD283" s="5">
        <f>INDEX('Team forecast'!$M$3:$AU$22,MATCH($B283,'Team forecast'!$B$3:$B$22,0),MATCH(CD$1,'Team forecast'!$M$2:$AU$2,0))*IF($Y283&gt;0,-15000,0)</f>
        <v>0</v>
      </c>
      <c r="CE283" s="5">
        <f t="shared" si="317"/>
        <v>0</v>
      </c>
      <c r="CF283" s="5">
        <f t="shared" si="318"/>
        <v>0</v>
      </c>
      <c r="CG283" s="5">
        <f t="shared" si="319"/>
        <v>0</v>
      </c>
      <c r="CH283" s="5">
        <f t="shared" si="320"/>
        <v>0</v>
      </c>
      <c r="CI283" s="5">
        <f t="shared" si="321"/>
        <v>0</v>
      </c>
      <c r="CJ283" s="5">
        <f t="shared" si="322"/>
        <v>0</v>
      </c>
      <c r="CK283" s="5">
        <f t="shared" si="323"/>
        <v>0</v>
      </c>
      <c r="CL283" s="5">
        <f t="shared" si="324"/>
        <v>0</v>
      </c>
      <c r="CM283" s="5">
        <f t="shared" si="325"/>
        <v>0</v>
      </c>
      <c r="CN283" s="5">
        <f>IFERROR(SUM(CB283:CM283),0)*((Cockpit!$C$3)^3)</f>
        <v>0</v>
      </c>
      <c r="CO283" s="19">
        <f>INDEX('Team forecast'!$M$3:$AU$22,MATCH($B283,'Team forecast'!$B$3:$B$22,0),MATCH(CO$1,'Team forecast'!$M$2:$AU$2,0))</f>
        <v>0</v>
      </c>
      <c r="CP283" s="19">
        <f>INDEX('Team forecast'!$M$3:$AU$22,MATCH($B283,'Team forecast'!$B$3:$B$22,0),MATCH(CP$1,'Team forecast'!$M$2:$AU$2,0))</f>
        <v>0</v>
      </c>
      <c r="CQ283" s="19">
        <f>INDEX('Team forecast'!$M$3:$AU$22,MATCH($B283,'Team forecast'!$B$3:$B$22,0),MATCH(CQ$1,'Team forecast'!$M$2:$AU$2,0))</f>
        <v>0</v>
      </c>
      <c r="CR283" s="19">
        <f>INDEX('Team forecast'!$M$3:$AU$22,MATCH($B283,'Team forecast'!$B$3:$B$22,0),MATCH(CR$1,'Team forecast'!$M$2:$AU$2,0))</f>
        <v>0</v>
      </c>
      <c r="CS283" s="5">
        <f t="shared" si="326"/>
        <v>-5000</v>
      </c>
      <c r="CT283" s="5">
        <f>INDEX('Team forecast'!$M$3:$AU$22,MATCH($B283,'Team forecast'!$B$3:$B$22,0),MATCH(CT$1,'Team forecast'!$M$2:$AU$2,0))*IF($Y283&gt;0,25000,0)</f>
        <v>0</v>
      </c>
      <c r="CU283" s="5">
        <f>INDEX('Team forecast'!$M$3:$AU$22,MATCH($B283,'Team forecast'!$B$3:$B$22,0),MATCH(CU$1,'Team forecast'!$M$2:$AU$2,0))*IF($Y283&gt;0,5000,0)</f>
        <v>0</v>
      </c>
      <c r="CV283" s="5">
        <f>INDEX('Team forecast'!$M$3:$AU$22,MATCH($B283,'Team forecast'!$B$3:$B$22,0),MATCH(CV$1,'Team forecast'!$M$2:$AU$2,0))*IF($Y283&gt;0,-15000,0)</f>
        <v>0</v>
      </c>
      <c r="CW283" s="5">
        <f t="shared" si="327"/>
        <v>0</v>
      </c>
      <c r="CX283" s="5">
        <f t="shared" si="328"/>
        <v>0</v>
      </c>
      <c r="CY283" s="5">
        <f t="shared" si="329"/>
        <v>0</v>
      </c>
      <c r="CZ283" s="5">
        <f t="shared" si="330"/>
        <v>0</v>
      </c>
      <c r="DA283" s="5">
        <f t="shared" si="331"/>
        <v>0</v>
      </c>
      <c r="DB283" s="5">
        <f t="shared" si="332"/>
        <v>0</v>
      </c>
      <c r="DC283" s="5">
        <f t="shared" si="333"/>
        <v>0</v>
      </c>
      <c r="DD283" s="5">
        <f t="shared" si="334"/>
        <v>0</v>
      </c>
      <c r="DE283" s="5">
        <f t="shared" si="335"/>
        <v>0</v>
      </c>
      <c r="DF283" s="5">
        <f>IFERROR(SUM(CT283:DE283),0)*((Cockpit!$C$3)^4)</f>
        <v>0</v>
      </c>
      <c r="DG283" s="19">
        <f>INDEX('Team forecast'!$M$3:$AU$22,MATCH($B283,'Team forecast'!$B$3:$B$22,0),MATCH(DG$1,'Team forecast'!$M$2:$AU$2,0))</f>
        <v>0</v>
      </c>
      <c r="DH283" s="19">
        <f>INDEX('Team forecast'!$M$3:$AU$22,MATCH($B283,'Team forecast'!$B$3:$B$22,0),MATCH(DH$1,'Team forecast'!$M$2:$AU$2,0))</f>
        <v>0</v>
      </c>
      <c r="DI283" s="19">
        <f>INDEX('Team forecast'!$M$3:$AU$22,MATCH($B283,'Team forecast'!$B$3:$B$22,0),MATCH(DI$1,'Team forecast'!$M$2:$AU$2,0))</f>
        <v>0</v>
      </c>
      <c r="DJ283" s="19">
        <f>INDEX('Team forecast'!$M$3:$AU$22,MATCH($B283,'Team forecast'!$B$3:$B$22,0),MATCH(DJ$1,'Team forecast'!$M$2:$AU$2,0))</f>
        <v>0</v>
      </c>
      <c r="DK283" s="5">
        <f t="shared" si="336"/>
        <v>-5000</v>
      </c>
      <c r="DL283" s="5">
        <f>INDEX('Team forecast'!$M$3:$AU$22,MATCH($B283,'Team forecast'!$B$3:$B$22,0),MATCH(DL$1,'Team forecast'!$M$2:$AU$2,0))*IF($Y283&gt;0,25000,0)</f>
        <v>0</v>
      </c>
      <c r="DM283" s="5">
        <f>INDEX('Team forecast'!$M$3:$AU$22,MATCH($B283,'Team forecast'!$B$3:$B$22,0),MATCH(DM$1,'Team forecast'!$M$2:$AU$2,0))*IF($Y283&gt;0,5000,0)</f>
        <v>0</v>
      </c>
      <c r="DN283" s="5">
        <f>INDEX('Team forecast'!$M$3:$AU$22,MATCH($B283,'Team forecast'!$B$3:$B$22,0),MATCH(DN$1,'Team forecast'!$M$2:$AU$2,0))*IF($Y283&gt;0,-15000,0)</f>
        <v>0</v>
      </c>
      <c r="DO283" s="5">
        <f t="shared" si="337"/>
        <v>0</v>
      </c>
      <c r="DP283" s="5">
        <f t="shared" si="338"/>
        <v>0</v>
      </c>
      <c r="DQ283" s="5">
        <f t="shared" si="339"/>
        <v>0</v>
      </c>
      <c r="DR283" s="5">
        <f t="shared" si="340"/>
        <v>0</v>
      </c>
      <c r="DS283" s="5">
        <f t="shared" si="341"/>
        <v>0</v>
      </c>
      <c r="DT283" s="5">
        <f t="shared" si="342"/>
        <v>0</v>
      </c>
      <c r="DU283" s="5">
        <f t="shared" si="343"/>
        <v>0</v>
      </c>
      <c r="DV283" s="5">
        <f t="shared" si="344"/>
        <v>0</v>
      </c>
      <c r="DW283" s="5">
        <f t="shared" si="345"/>
        <v>0</v>
      </c>
      <c r="DX283" s="5">
        <f>IFERROR(SUM(DL283:DW283),0)*((Cockpit!$C$3)^5)</f>
        <v>0</v>
      </c>
      <c r="DY283" s="5">
        <f t="shared" si="346"/>
        <v>-5000</v>
      </c>
      <c r="DZ283" s="5" t="str">
        <f>IF(ISERROR(MATCH(A283,'Current squad'!B:B,0)),"No","Yes")</f>
        <v>No</v>
      </c>
      <c r="EA283" s="5" cm="1">
        <f t="array" ref="EA283">IFERROR(_xlfn.IFS(DZ283="Yes",0,DZ283="No",H283*1%),999999)</f>
        <v>29810</v>
      </c>
      <c r="EB283" s="5">
        <f t="shared" si="288"/>
        <v>3010810</v>
      </c>
      <c r="EC283" s="5">
        <f t="shared" si="347"/>
        <v>-34810</v>
      </c>
      <c r="ED283" s="1">
        <f t="shared" si="289"/>
        <v>-1.1677289500167729E-2</v>
      </c>
      <c r="EE283" s="5">
        <f>RANK(EC283,$EC$2:$EC$572)+COUNTIF($EC$2:EC283,EC283)-1</f>
        <v>370</v>
      </c>
      <c r="EF283" s="4">
        <f>RANK(ED283,$ED$2:$ED$572)+COUNTIF($ED$2:ED283,ED283)-1</f>
        <v>359</v>
      </c>
    </row>
    <row r="284" spans="1:136" x14ac:dyDescent="0.3">
      <c r="A284" t="str">
        <f>IF(Holdet.dk!A284&lt;&gt;"",Holdet.dk!A284,"")</f>
        <v>Ethan Ampadu</v>
      </c>
      <c r="B284" t="str">
        <f>INDEX(Holdet.dk!B:B,MATCH($A284,Holdet.dk!$A:$A,0))</f>
        <v>Sheffield United</v>
      </c>
      <c r="C284" t="str">
        <f>INDEX(Holdet.dk!C:C,MATCH($A284,Holdet.dk!$A:$A,0))</f>
        <v>Defense</v>
      </c>
      <c r="D284" t="str">
        <f>INDEX(Holdet.dk!D:D,MATCH($A284,Holdet.dk!$A:$A,0))</f>
        <v>2.351.000</v>
      </c>
      <c r="E284" s="1">
        <f>IFERROR(_xlfn.NUMBERVALUE(INDEX(Holdet.dk!$E:$E,MATCH($A284,Holdet.dk!$A:$A,0)),","),0)</f>
        <v>2E-3</v>
      </c>
      <c r="F284" t="str">
        <f>IF(INDEX(Lookup!H:H,MATCH('Master data'!A284,Lookup!G:G,0))=0,A284,INDEX(Lookup!H:H,MATCH('Master data'!A284,Lookup!G:G,0)))</f>
        <v>Ethan Ampadu</v>
      </c>
      <c r="G284" t="str">
        <f>IFERROR(INDEX(Lookup!B:B,MATCH(INDEX(Rotowire!C:C,MATCH(F284,Rotowire!A:A,0)),Lookup!D:D,0)),"")</f>
        <v/>
      </c>
      <c r="H284" s="5">
        <f t="shared" si="280"/>
        <v>2351000</v>
      </c>
      <c r="I284" s="19">
        <f>IFERROR(INDEX('Team forecast'!$G$3:$I$22,MATCH($B284,'Team forecast'!$B$3:$B$22,0),MATCH(I$1,'Team forecast'!$G$2:$I$2,0)),0)</f>
        <v>0.79999999999999993</v>
      </c>
      <c r="J284" s="19">
        <f>IFERROR(INDEX('Team forecast'!$G$3:$I$22,MATCH($B284,'Team forecast'!$B$3:$B$22,0),MATCH(J$1,'Team forecast'!$G$2:$I$2,0)),0)</f>
        <v>0.86842105263157876</v>
      </c>
      <c r="K284" s="19">
        <f>IFERROR(INDEX('Team forecast'!$G$3:$I$22,MATCH($B284,'Team forecast'!$B$3:$B$22,0),MATCH(K$1,'Team forecast'!$G$2:$I$2,0)),0)</f>
        <v>1.2720728665040493</v>
      </c>
      <c r="L284">
        <f>SUMIFS(Rotowire!E:E,Rotowire!$A:$A,'Master data'!$F284)</f>
        <v>0</v>
      </c>
      <c r="M284" s="2">
        <f>SUMIFS(Rotowire!F:F,Rotowire!$A:$A,'Master data'!$F284)*I284</f>
        <v>0</v>
      </c>
      <c r="N284" s="2">
        <f>SUMIFS(Rotowire!G:G,Rotowire!$A:$A,'Master data'!$F284)*I284</f>
        <v>0</v>
      </c>
      <c r="O284" s="2">
        <f>SUMIFS(Rotowire!I:I,Rotowire!$A:$A,'Master data'!$F284)*I284</f>
        <v>0</v>
      </c>
      <c r="P284" s="2">
        <f>SUMIFS(Rotowire!W:W,Rotowire!$A:$A,'Master data'!$F284)*K284</f>
        <v>0</v>
      </c>
      <c r="Q284" s="2">
        <f>SUMIFS(Rotowire!Y:Y,Rotowire!$A:$A,'Master data'!$F284)*J284</f>
        <v>0</v>
      </c>
      <c r="R284" s="2">
        <f>SUMIFS(Rotowire!AB:AB,Rotowire!$A:$A,'Master data'!$F284)</f>
        <v>0</v>
      </c>
      <c r="S284" s="2">
        <f>SUMIFS(Rotowire!AC:AC,Rotowire!$A:$A,'Master data'!$F284)</f>
        <v>0</v>
      </c>
      <c r="T284" s="2">
        <f>INDEX('Team forecast'!D$3:D$22,MATCH($B284,'Team forecast'!$B$3:$B$22,0))</f>
        <v>1.1599999999999999</v>
      </c>
      <c r="U284" s="2">
        <f>INDEX('Team forecast'!E$3:E$22,MATCH($B284,'Team forecast'!$B$3:$B$22,0))</f>
        <v>1.32</v>
      </c>
      <c r="V284" s="2">
        <f>INDEX('Team forecast'!J$3:J$22,MATCH($B284,'Team forecast'!$B$3:$B$22,0))</f>
        <v>0.32490000000000002</v>
      </c>
      <c r="W284" s="2">
        <f>INDEX('Team forecast'!K$3:K$22,MATCH($B284,'Team forecast'!$B$3:$B$22,0))</f>
        <v>0.27700000000000002</v>
      </c>
      <c r="X284" s="2">
        <f>INDEX('Team forecast'!L$3:L$22,MATCH($B284,'Team forecast'!$B$3:$B$22,0))</f>
        <v>0.39810000000000001</v>
      </c>
      <c r="Y284" s="5">
        <f t="shared" si="281"/>
        <v>-5000</v>
      </c>
      <c r="Z284" s="5">
        <f t="shared" si="282"/>
        <v>0</v>
      </c>
      <c r="AA284" s="5">
        <f t="shared" si="283"/>
        <v>0</v>
      </c>
      <c r="AB284" s="5">
        <f t="shared" si="284"/>
        <v>0</v>
      </c>
      <c r="AC284" s="5">
        <f t="shared" si="285"/>
        <v>0</v>
      </c>
      <c r="AD284" s="5">
        <f t="shared" si="290"/>
        <v>0</v>
      </c>
      <c r="AE284" s="5">
        <f t="shared" si="291"/>
        <v>0</v>
      </c>
      <c r="AF284" s="5">
        <f t="shared" si="286"/>
        <v>0</v>
      </c>
      <c r="AG284" s="5">
        <f t="shared" si="287"/>
        <v>0</v>
      </c>
      <c r="AH284" s="5">
        <f t="shared" si="292"/>
        <v>0</v>
      </c>
      <c r="AI284" s="5">
        <f t="shared" si="293"/>
        <v>0</v>
      </c>
      <c r="AJ284" s="5">
        <f t="shared" si="294"/>
        <v>0</v>
      </c>
      <c r="AK284" s="5">
        <f t="shared" si="295"/>
        <v>0</v>
      </c>
      <c r="AL284" s="5">
        <f>IFERROR(SUM(Y284:AK284),-5000)*((Cockpit!$C$3)^0)</f>
        <v>-5000</v>
      </c>
      <c r="AM284" s="19">
        <f>INDEX('Team forecast'!$M$3:$AU$22,MATCH($B284,'Team forecast'!$B$3:$B$22,0),MATCH(AM$1,'Team forecast'!$M$2:$AU$2,0))</f>
        <v>0</v>
      </c>
      <c r="AN284" s="19">
        <f>INDEX('Team forecast'!$M$3:$AU$22,MATCH($B284,'Team forecast'!$B$3:$B$22,0),MATCH(AN$1,'Team forecast'!$M$2:$AU$2,0))</f>
        <v>0</v>
      </c>
      <c r="AO284" s="19">
        <f>INDEX('Team forecast'!$M$3:$AU$22,MATCH($B284,'Team forecast'!$B$3:$B$22,0),MATCH(AO$1,'Team forecast'!$M$2:$AU$2,0))</f>
        <v>0</v>
      </c>
      <c r="AP284" s="19">
        <f>INDEX('Team forecast'!$M$3:$AU$22,MATCH($B284,'Team forecast'!$B$3:$B$22,0),MATCH(AP$1,'Team forecast'!$M$2:$AU$2,0))</f>
        <v>0</v>
      </c>
      <c r="AQ284" s="5">
        <f t="shared" si="296"/>
        <v>-5000</v>
      </c>
      <c r="AR284" s="5">
        <f>INDEX('Team forecast'!$M$3:$AU$22,MATCH($B284,'Team forecast'!$B$3:$B$22,0),MATCH(AR$1,'Team forecast'!$M$2:$AU$2,0))*IF($Y284&gt;0,25000,0)</f>
        <v>0</v>
      </c>
      <c r="AS284" s="5">
        <f>INDEX('Team forecast'!$M$3:$AU$22,MATCH($B284,'Team forecast'!$B$3:$B$22,0),MATCH(AS$1,'Team forecast'!$M$2:$AU$2,0))*IF($Y284&gt;0,5000,0)</f>
        <v>0</v>
      </c>
      <c r="AT284" s="5">
        <f>INDEX('Team forecast'!$M$3:$AU$22,MATCH($B284,'Team forecast'!$B$3:$B$22,0),MATCH(AT$1,'Team forecast'!$M$2:$AU$2,0))*IF($Y284&gt;0,-15000,0)</f>
        <v>0</v>
      </c>
      <c r="AU284" s="5">
        <f t="shared" si="297"/>
        <v>0</v>
      </c>
      <c r="AV284" s="5">
        <f t="shared" si="298"/>
        <v>0</v>
      </c>
      <c r="AW284" s="5">
        <f t="shared" si="299"/>
        <v>0</v>
      </c>
      <c r="AX284" s="5">
        <f t="shared" si="300"/>
        <v>0</v>
      </c>
      <c r="AY284" s="5">
        <f t="shared" si="301"/>
        <v>0</v>
      </c>
      <c r="AZ284" s="5">
        <f t="shared" si="302"/>
        <v>0</v>
      </c>
      <c r="BA284" s="5">
        <f t="shared" si="303"/>
        <v>0</v>
      </c>
      <c r="BB284" s="5">
        <f t="shared" si="304"/>
        <v>0</v>
      </c>
      <c r="BC284" s="5">
        <f t="shared" si="305"/>
        <v>0</v>
      </c>
      <c r="BD284" s="5">
        <f>IFERROR(SUM(AR284:BC284),0)*((Cockpit!$C$3)^1)</f>
        <v>0</v>
      </c>
      <c r="BE284" s="19">
        <f>INDEX('Team forecast'!$M$3:$AU$22,MATCH($B284,'Team forecast'!$B$3:$B$22,0),MATCH(BE$1,'Team forecast'!$M$2:$AU$2,0))</f>
        <v>0</v>
      </c>
      <c r="BF284" s="19">
        <f>INDEX('Team forecast'!$M$3:$AU$22,MATCH($B284,'Team forecast'!$B$3:$B$22,0),MATCH(BF$1,'Team forecast'!$M$2:$AU$2,0))</f>
        <v>0</v>
      </c>
      <c r="BG284" s="19">
        <f>INDEX('Team forecast'!$M$3:$AU$22,MATCH($B284,'Team forecast'!$B$3:$B$22,0),MATCH(BG$1,'Team forecast'!$M$2:$AU$2,0))</f>
        <v>0</v>
      </c>
      <c r="BH284" s="19">
        <f>INDEX('Team forecast'!$M$3:$AU$22,MATCH($B284,'Team forecast'!$B$3:$B$22,0),MATCH(BH$1,'Team forecast'!$M$2:$AU$2,0))</f>
        <v>0</v>
      </c>
      <c r="BI284" s="5">
        <f t="shared" si="306"/>
        <v>-5000</v>
      </c>
      <c r="BJ284" s="5">
        <f>INDEX('Team forecast'!$M$3:$AU$22,MATCH($B284,'Team forecast'!$B$3:$B$22,0),MATCH(BJ$1,'Team forecast'!$M$2:$AU$2,0))*IF($Y284&gt;0,25000,0)</f>
        <v>0</v>
      </c>
      <c r="BK284" s="5">
        <f>INDEX('Team forecast'!$M$3:$AU$22,MATCH($B284,'Team forecast'!$B$3:$B$22,0),MATCH(BK$1,'Team forecast'!$M$2:$AU$2,0))*IF($Y284&gt;0,5000,0)</f>
        <v>0</v>
      </c>
      <c r="BL284" s="5">
        <f>INDEX('Team forecast'!$M$3:$AU$22,MATCH($B284,'Team forecast'!$B$3:$B$22,0),MATCH(BL$1,'Team forecast'!$M$2:$AU$2,0))*IF($Y284&gt;0,-15000,0)</f>
        <v>0</v>
      </c>
      <c r="BM284" s="5">
        <f t="shared" si="307"/>
        <v>0</v>
      </c>
      <c r="BN284" s="5">
        <f t="shared" si="308"/>
        <v>0</v>
      </c>
      <c r="BO284" s="5">
        <f t="shared" si="309"/>
        <v>0</v>
      </c>
      <c r="BP284" s="5">
        <f t="shared" si="310"/>
        <v>0</v>
      </c>
      <c r="BQ284" s="5">
        <f t="shared" si="311"/>
        <v>0</v>
      </c>
      <c r="BR284" s="5">
        <f t="shared" si="312"/>
        <v>0</v>
      </c>
      <c r="BS284" s="5">
        <f t="shared" si="313"/>
        <v>0</v>
      </c>
      <c r="BT284" s="5">
        <f t="shared" si="314"/>
        <v>0</v>
      </c>
      <c r="BU284" s="5">
        <f t="shared" si="315"/>
        <v>0</v>
      </c>
      <c r="BV284" s="5">
        <f>IFERROR(SUM(BJ284:BU284),0)*((Cockpit!$C$3)^2)</f>
        <v>0</v>
      </c>
      <c r="BW284" s="19">
        <f>INDEX('Team forecast'!$M$3:$AU$22,MATCH($B284,'Team forecast'!$B$3:$B$22,0),MATCH(BW$1,'Team forecast'!$M$2:$AU$2,0))</f>
        <v>0</v>
      </c>
      <c r="BX284" s="19">
        <f>INDEX('Team forecast'!$M$3:$AU$22,MATCH($B284,'Team forecast'!$B$3:$B$22,0),MATCH(BX$1,'Team forecast'!$M$2:$AU$2,0))</f>
        <v>0</v>
      </c>
      <c r="BY284" s="19">
        <f>INDEX('Team forecast'!$M$3:$AU$22,MATCH($B284,'Team forecast'!$B$3:$B$22,0),MATCH(BY$1,'Team forecast'!$M$2:$AU$2,0))</f>
        <v>0</v>
      </c>
      <c r="BZ284" s="19">
        <f>INDEX('Team forecast'!$M$3:$AU$22,MATCH($B284,'Team forecast'!$B$3:$B$22,0),MATCH(BZ$1,'Team forecast'!$M$2:$AU$2,0))</f>
        <v>0</v>
      </c>
      <c r="CA284" s="5">
        <f t="shared" si="316"/>
        <v>-5000</v>
      </c>
      <c r="CB284" s="5">
        <f>INDEX('Team forecast'!$M$3:$AU$22,MATCH($B284,'Team forecast'!$B$3:$B$22,0),MATCH(CB$1,'Team forecast'!$M$2:$AU$2,0))*IF($Y284&gt;0,25000,0)</f>
        <v>0</v>
      </c>
      <c r="CC284" s="5">
        <f>INDEX('Team forecast'!$M$3:$AU$22,MATCH($B284,'Team forecast'!$B$3:$B$22,0),MATCH(CC$1,'Team forecast'!$M$2:$AU$2,0))*IF($Y284&gt;0,5000,0)</f>
        <v>0</v>
      </c>
      <c r="CD284" s="5">
        <f>INDEX('Team forecast'!$M$3:$AU$22,MATCH($B284,'Team forecast'!$B$3:$B$22,0),MATCH(CD$1,'Team forecast'!$M$2:$AU$2,0))*IF($Y284&gt;0,-15000,0)</f>
        <v>0</v>
      </c>
      <c r="CE284" s="5">
        <f t="shared" si="317"/>
        <v>0</v>
      </c>
      <c r="CF284" s="5">
        <f t="shared" si="318"/>
        <v>0</v>
      </c>
      <c r="CG284" s="5">
        <f t="shared" si="319"/>
        <v>0</v>
      </c>
      <c r="CH284" s="5">
        <f t="shared" si="320"/>
        <v>0</v>
      </c>
      <c r="CI284" s="5">
        <f t="shared" si="321"/>
        <v>0</v>
      </c>
      <c r="CJ284" s="5">
        <f t="shared" si="322"/>
        <v>0</v>
      </c>
      <c r="CK284" s="5">
        <f t="shared" si="323"/>
        <v>0</v>
      </c>
      <c r="CL284" s="5">
        <f t="shared" si="324"/>
        <v>0</v>
      </c>
      <c r="CM284" s="5">
        <f t="shared" si="325"/>
        <v>0</v>
      </c>
      <c r="CN284" s="5">
        <f>IFERROR(SUM(CB284:CM284),0)*((Cockpit!$C$3)^3)</f>
        <v>0</v>
      </c>
      <c r="CO284" s="19">
        <f>INDEX('Team forecast'!$M$3:$AU$22,MATCH($B284,'Team forecast'!$B$3:$B$22,0),MATCH(CO$1,'Team forecast'!$M$2:$AU$2,0))</f>
        <v>0</v>
      </c>
      <c r="CP284" s="19">
        <f>INDEX('Team forecast'!$M$3:$AU$22,MATCH($B284,'Team forecast'!$B$3:$B$22,0),MATCH(CP$1,'Team forecast'!$M$2:$AU$2,0))</f>
        <v>0</v>
      </c>
      <c r="CQ284" s="19">
        <f>INDEX('Team forecast'!$M$3:$AU$22,MATCH($B284,'Team forecast'!$B$3:$B$22,0),MATCH(CQ$1,'Team forecast'!$M$2:$AU$2,0))</f>
        <v>0</v>
      </c>
      <c r="CR284" s="19">
        <f>INDEX('Team forecast'!$M$3:$AU$22,MATCH($B284,'Team forecast'!$B$3:$B$22,0),MATCH(CR$1,'Team forecast'!$M$2:$AU$2,0))</f>
        <v>0</v>
      </c>
      <c r="CS284" s="5">
        <f t="shared" si="326"/>
        <v>-5000</v>
      </c>
      <c r="CT284" s="5">
        <f>INDEX('Team forecast'!$M$3:$AU$22,MATCH($B284,'Team forecast'!$B$3:$B$22,0),MATCH(CT$1,'Team forecast'!$M$2:$AU$2,0))*IF($Y284&gt;0,25000,0)</f>
        <v>0</v>
      </c>
      <c r="CU284" s="5">
        <f>INDEX('Team forecast'!$M$3:$AU$22,MATCH($B284,'Team forecast'!$B$3:$B$22,0),MATCH(CU$1,'Team forecast'!$M$2:$AU$2,0))*IF($Y284&gt;0,5000,0)</f>
        <v>0</v>
      </c>
      <c r="CV284" s="5">
        <f>INDEX('Team forecast'!$M$3:$AU$22,MATCH($B284,'Team forecast'!$B$3:$B$22,0),MATCH(CV$1,'Team forecast'!$M$2:$AU$2,0))*IF($Y284&gt;0,-15000,0)</f>
        <v>0</v>
      </c>
      <c r="CW284" s="5">
        <f t="shared" si="327"/>
        <v>0</v>
      </c>
      <c r="CX284" s="5">
        <f t="shared" si="328"/>
        <v>0</v>
      </c>
      <c r="CY284" s="5">
        <f t="shared" si="329"/>
        <v>0</v>
      </c>
      <c r="CZ284" s="5">
        <f t="shared" si="330"/>
        <v>0</v>
      </c>
      <c r="DA284" s="5">
        <f t="shared" si="331"/>
        <v>0</v>
      </c>
      <c r="DB284" s="5">
        <f t="shared" si="332"/>
        <v>0</v>
      </c>
      <c r="DC284" s="5">
        <f t="shared" si="333"/>
        <v>0</v>
      </c>
      <c r="DD284" s="5">
        <f t="shared" si="334"/>
        <v>0</v>
      </c>
      <c r="DE284" s="5">
        <f t="shared" si="335"/>
        <v>0</v>
      </c>
      <c r="DF284" s="5">
        <f>IFERROR(SUM(CT284:DE284),0)*((Cockpit!$C$3)^4)</f>
        <v>0</v>
      </c>
      <c r="DG284" s="19">
        <f>INDEX('Team forecast'!$M$3:$AU$22,MATCH($B284,'Team forecast'!$B$3:$B$22,0),MATCH(DG$1,'Team forecast'!$M$2:$AU$2,0))</f>
        <v>0</v>
      </c>
      <c r="DH284" s="19">
        <f>INDEX('Team forecast'!$M$3:$AU$22,MATCH($B284,'Team forecast'!$B$3:$B$22,0),MATCH(DH$1,'Team forecast'!$M$2:$AU$2,0))</f>
        <v>0</v>
      </c>
      <c r="DI284" s="19">
        <f>INDEX('Team forecast'!$M$3:$AU$22,MATCH($B284,'Team forecast'!$B$3:$B$22,0),MATCH(DI$1,'Team forecast'!$M$2:$AU$2,0))</f>
        <v>0</v>
      </c>
      <c r="DJ284" s="19">
        <f>INDEX('Team forecast'!$M$3:$AU$22,MATCH($B284,'Team forecast'!$B$3:$B$22,0),MATCH(DJ$1,'Team forecast'!$M$2:$AU$2,0))</f>
        <v>0</v>
      </c>
      <c r="DK284" s="5">
        <f t="shared" si="336"/>
        <v>-5000</v>
      </c>
      <c r="DL284" s="5">
        <f>INDEX('Team forecast'!$M$3:$AU$22,MATCH($B284,'Team forecast'!$B$3:$B$22,0),MATCH(DL$1,'Team forecast'!$M$2:$AU$2,0))*IF($Y284&gt;0,25000,0)</f>
        <v>0</v>
      </c>
      <c r="DM284" s="5">
        <f>INDEX('Team forecast'!$M$3:$AU$22,MATCH($B284,'Team forecast'!$B$3:$B$22,0),MATCH(DM$1,'Team forecast'!$M$2:$AU$2,0))*IF($Y284&gt;0,5000,0)</f>
        <v>0</v>
      </c>
      <c r="DN284" s="5">
        <f>INDEX('Team forecast'!$M$3:$AU$22,MATCH($B284,'Team forecast'!$B$3:$B$22,0),MATCH(DN$1,'Team forecast'!$M$2:$AU$2,0))*IF($Y284&gt;0,-15000,0)</f>
        <v>0</v>
      </c>
      <c r="DO284" s="5">
        <f t="shared" si="337"/>
        <v>0</v>
      </c>
      <c r="DP284" s="5">
        <f t="shared" si="338"/>
        <v>0</v>
      </c>
      <c r="DQ284" s="5">
        <f t="shared" si="339"/>
        <v>0</v>
      </c>
      <c r="DR284" s="5">
        <f t="shared" si="340"/>
        <v>0</v>
      </c>
      <c r="DS284" s="5">
        <f t="shared" si="341"/>
        <v>0</v>
      </c>
      <c r="DT284" s="5">
        <f t="shared" si="342"/>
        <v>0</v>
      </c>
      <c r="DU284" s="5">
        <f t="shared" si="343"/>
        <v>0</v>
      </c>
      <c r="DV284" s="5">
        <f t="shared" si="344"/>
        <v>0</v>
      </c>
      <c r="DW284" s="5">
        <f t="shared" si="345"/>
        <v>0</v>
      </c>
      <c r="DX284" s="5">
        <f>IFERROR(SUM(DL284:DW284),0)*((Cockpit!$C$3)^5)</f>
        <v>0</v>
      </c>
      <c r="DY284" s="5">
        <f t="shared" si="346"/>
        <v>-5000</v>
      </c>
      <c r="DZ284" s="5" t="str">
        <f>IF(ISERROR(MATCH(A284,'Current squad'!B:B,0)),"No","Yes")</f>
        <v>No</v>
      </c>
      <c r="EA284" s="5" cm="1">
        <f t="array" ref="EA284">IFERROR(_xlfn.IFS(DZ284="Yes",0,DZ284="No",H284*1%),999999)</f>
        <v>23510</v>
      </c>
      <c r="EB284" s="5">
        <f t="shared" si="288"/>
        <v>2374510</v>
      </c>
      <c r="EC284" s="5">
        <f t="shared" si="347"/>
        <v>-28510</v>
      </c>
      <c r="ED284" s="1">
        <f t="shared" si="289"/>
        <v>-1.2126754572522332E-2</v>
      </c>
      <c r="EE284" s="5">
        <f>RANK(EC284,$EC$2:$EC$572)+COUNTIF($EC$2:EC284,EC284)-1</f>
        <v>255</v>
      </c>
      <c r="EF284" s="4">
        <f>RANK(ED284,$ED$2:$ED$572)+COUNTIF($ED$2:ED284,ED284)-1</f>
        <v>463</v>
      </c>
    </row>
    <row r="285" spans="1:136" x14ac:dyDescent="0.3">
      <c r="A285" t="str">
        <f>IF(Holdet.dk!A285&lt;&gt;"",Holdet.dk!A285,"")</f>
        <v>Danny Ward</v>
      </c>
      <c r="B285" t="str">
        <f>INDEX(Holdet.dk!B:B,MATCH($A285,Holdet.dk!$A:$A,0))</f>
        <v>Leicester City</v>
      </c>
      <c r="C285" t="str">
        <f>INDEX(Holdet.dk!C:C,MATCH($A285,Holdet.dk!$A:$A,0))</f>
        <v>Goalkeeper</v>
      </c>
      <c r="D285" t="str">
        <f>INDEX(Holdet.dk!D:D,MATCH($A285,Holdet.dk!$A:$A,0))</f>
        <v>4.400.000</v>
      </c>
      <c r="E285" s="1">
        <f>IFERROR(_xlfn.NUMBERVALUE(INDEX(Holdet.dk!$E:$E,MATCH($A285,Holdet.dk!$A:$A,0)),","),0)</f>
        <v>0</v>
      </c>
      <c r="F285" t="str">
        <f>IF(INDEX(Lookup!H:H,MATCH('Master data'!A285,Lookup!G:G,0))=0,A285,INDEX(Lookup!H:H,MATCH('Master data'!A285,Lookup!G:G,0)))</f>
        <v>Danny Ward</v>
      </c>
      <c r="G285" t="str">
        <f>IFERROR(INDEX(Lookup!B:B,MATCH(INDEX(Rotowire!C:C,MATCH(F285,Rotowire!A:A,0)),Lookup!D:D,0)),"")</f>
        <v/>
      </c>
      <c r="H285" s="5">
        <f t="shared" si="280"/>
        <v>4400000</v>
      </c>
      <c r="I285" s="19">
        <f>IFERROR(INDEX('Team forecast'!$G$3:$I$22,MATCH($B285,'Team forecast'!$B$3:$B$22,0),MATCH(I$1,'Team forecast'!$G$2:$I$2,0)),0)</f>
        <v>1.0388888888888888</v>
      </c>
      <c r="J285" s="19">
        <f>IFERROR(INDEX('Team forecast'!$G$3:$I$22,MATCH($B285,'Team forecast'!$B$3:$B$22,0),MATCH(J$1,'Team forecast'!$G$2:$I$2,0)),0)</f>
        <v>0.81751824817518248</v>
      </c>
      <c r="K285" s="19">
        <f>IFERROR(INDEX('Team forecast'!$G$3:$I$22,MATCH($B285,'Team forecast'!$B$3:$B$22,0),MATCH(K$1,'Team forecast'!$G$2:$I$2,0)),0)</f>
        <v>1.2549222870116903</v>
      </c>
      <c r="L285">
        <f>SUMIFS(Rotowire!E:E,Rotowire!$A:$A,'Master data'!$F285)</f>
        <v>0</v>
      </c>
      <c r="M285" s="2">
        <f>SUMIFS(Rotowire!F:F,Rotowire!$A:$A,'Master data'!$F285)*I285</f>
        <v>0</v>
      </c>
      <c r="N285" s="2">
        <f>SUMIFS(Rotowire!G:G,Rotowire!$A:$A,'Master data'!$F285)*I285</f>
        <v>0</v>
      </c>
      <c r="O285" s="2">
        <f>SUMIFS(Rotowire!I:I,Rotowire!$A:$A,'Master data'!$F285)*I285</f>
        <v>0</v>
      </c>
      <c r="P285" s="2">
        <f>SUMIFS(Rotowire!W:W,Rotowire!$A:$A,'Master data'!$F285)*K285</f>
        <v>0</v>
      </c>
      <c r="Q285" s="2">
        <f>SUMIFS(Rotowire!Y:Y,Rotowire!$A:$A,'Master data'!$F285)*J285</f>
        <v>0</v>
      </c>
      <c r="R285" s="2">
        <f>SUMIFS(Rotowire!AB:AB,Rotowire!$A:$A,'Master data'!$F285)</f>
        <v>0</v>
      </c>
      <c r="S285" s="2">
        <f>SUMIFS(Rotowire!AC:AC,Rotowire!$A:$A,'Master data'!$F285)</f>
        <v>0</v>
      </c>
      <c r="T285" s="2">
        <f>INDEX('Team forecast'!D$3:D$22,MATCH($B285,'Team forecast'!$B$3:$B$22,0))</f>
        <v>1.87</v>
      </c>
      <c r="U285" s="2">
        <f>INDEX('Team forecast'!E$3:E$22,MATCH($B285,'Team forecast'!$B$3:$B$22,0))</f>
        <v>1.1200000000000001</v>
      </c>
      <c r="V285" s="2">
        <f>INDEX('Team forecast'!J$3:J$22,MATCH($B285,'Team forecast'!$B$3:$B$22,0))</f>
        <v>0.54369999999999996</v>
      </c>
      <c r="W285" s="2">
        <f>INDEX('Team forecast'!K$3:K$22,MATCH($B285,'Team forecast'!$B$3:$B$22,0))</f>
        <v>0.23169999999999999</v>
      </c>
      <c r="X285" s="2">
        <f>INDEX('Team forecast'!L$3:L$22,MATCH($B285,'Team forecast'!$B$3:$B$22,0))</f>
        <v>0.22459999999999999</v>
      </c>
      <c r="Y285" s="5">
        <f t="shared" si="281"/>
        <v>-5000</v>
      </c>
      <c r="Z285" s="5">
        <f t="shared" si="282"/>
        <v>0</v>
      </c>
      <c r="AA285" s="5">
        <f t="shared" si="283"/>
        <v>0</v>
      </c>
      <c r="AB285" s="5">
        <f t="shared" si="284"/>
        <v>0</v>
      </c>
      <c r="AC285" s="5">
        <f t="shared" si="285"/>
        <v>0</v>
      </c>
      <c r="AD285" s="5">
        <f t="shared" si="290"/>
        <v>0</v>
      </c>
      <c r="AE285" s="5">
        <f t="shared" si="291"/>
        <v>0</v>
      </c>
      <c r="AF285" s="5">
        <f t="shared" si="286"/>
        <v>0</v>
      </c>
      <c r="AG285" s="5">
        <f t="shared" si="287"/>
        <v>0</v>
      </c>
      <c r="AH285" s="5">
        <f t="shared" si="292"/>
        <v>0</v>
      </c>
      <c r="AI285" s="5">
        <f t="shared" si="293"/>
        <v>0</v>
      </c>
      <c r="AJ285" s="5">
        <f t="shared" si="294"/>
        <v>0</v>
      </c>
      <c r="AK285" s="5">
        <f t="shared" si="295"/>
        <v>0</v>
      </c>
      <c r="AL285" s="5">
        <f>IFERROR(SUM(Y285:AK285),-5000)*((Cockpit!$C$3)^0)</f>
        <v>-5000</v>
      </c>
      <c r="AM285" s="19">
        <f>INDEX('Team forecast'!$M$3:$AU$22,MATCH($B285,'Team forecast'!$B$3:$B$22,0),MATCH(AM$1,'Team forecast'!$M$2:$AU$2,0))</f>
        <v>0</v>
      </c>
      <c r="AN285" s="19">
        <f>INDEX('Team forecast'!$M$3:$AU$22,MATCH($B285,'Team forecast'!$B$3:$B$22,0),MATCH(AN$1,'Team forecast'!$M$2:$AU$2,0))</f>
        <v>0</v>
      </c>
      <c r="AO285" s="19">
        <f>INDEX('Team forecast'!$M$3:$AU$22,MATCH($B285,'Team forecast'!$B$3:$B$22,0),MATCH(AO$1,'Team forecast'!$M$2:$AU$2,0))</f>
        <v>0</v>
      </c>
      <c r="AP285" s="19">
        <f>INDEX('Team forecast'!$M$3:$AU$22,MATCH($B285,'Team forecast'!$B$3:$B$22,0),MATCH(AP$1,'Team forecast'!$M$2:$AU$2,0))</f>
        <v>0</v>
      </c>
      <c r="AQ285" s="5">
        <f t="shared" si="296"/>
        <v>-5000</v>
      </c>
      <c r="AR285" s="5">
        <f>INDEX('Team forecast'!$M$3:$AU$22,MATCH($B285,'Team forecast'!$B$3:$B$22,0),MATCH(AR$1,'Team forecast'!$M$2:$AU$2,0))*IF($Y285&gt;0,25000,0)</f>
        <v>0</v>
      </c>
      <c r="AS285" s="5">
        <f>INDEX('Team forecast'!$M$3:$AU$22,MATCH($B285,'Team forecast'!$B$3:$B$22,0),MATCH(AS$1,'Team forecast'!$M$2:$AU$2,0))*IF($Y285&gt;0,5000,0)</f>
        <v>0</v>
      </c>
      <c r="AT285" s="5">
        <f>INDEX('Team forecast'!$M$3:$AU$22,MATCH($B285,'Team forecast'!$B$3:$B$22,0),MATCH(AT$1,'Team forecast'!$M$2:$AU$2,0))*IF($Y285&gt;0,-15000,0)</f>
        <v>0</v>
      </c>
      <c r="AU285" s="5">
        <f t="shared" si="297"/>
        <v>0</v>
      </c>
      <c r="AV285" s="5">
        <f t="shared" si="298"/>
        <v>0</v>
      </c>
      <c r="AW285" s="5">
        <f t="shared" si="299"/>
        <v>0</v>
      </c>
      <c r="AX285" s="5">
        <f t="shared" si="300"/>
        <v>0</v>
      </c>
      <c r="AY285" s="5">
        <f t="shared" si="301"/>
        <v>0</v>
      </c>
      <c r="AZ285" s="5">
        <f t="shared" si="302"/>
        <v>0</v>
      </c>
      <c r="BA285" s="5">
        <f t="shared" si="303"/>
        <v>0</v>
      </c>
      <c r="BB285" s="5">
        <f t="shared" si="304"/>
        <v>0</v>
      </c>
      <c r="BC285" s="5">
        <f t="shared" si="305"/>
        <v>0</v>
      </c>
      <c r="BD285" s="5">
        <f>IFERROR(SUM(AR285:BC285),0)*((Cockpit!$C$3)^1)</f>
        <v>0</v>
      </c>
      <c r="BE285" s="19">
        <f>INDEX('Team forecast'!$M$3:$AU$22,MATCH($B285,'Team forecast'!$B$3:$B$22,0),MATCH(BE$1,'Team forecast'!$M$2:$AU$2,0))</f>
        <v>0</v>
      </c>
      <c r="BF285" s="19">
        <f>INDEX('Team forecast'!$M$3:$AU$22,MATCH($B285,'Team forecast'!$B$3:$B$22,0),MATCH(BF$1,'Team forecast'!$M$2:$AU$2,0))</f>
        <v>0</v>
      </c>
      <c r="BG285" s="19">
        <f>INDEX('Team forecast'!$M$3:$AU$22,MATCH($B285,'Team forecast'!$B$3:$B$22,0),MATCH(BG$1,'Team forecast'!$M$2:$AU$2,0))</f>
        <v>0</v>
      </c>
      <c r="BH285" s="19">
        <f>INDEX('Team forecast'!$M$3:$AU$22,MATCH($B285,'Team forecast'!$B$3:$B$22,0),MATCH(BH$1,'Team forecast'!$M$2:$AU$2,0))</f>
        <v>0</v>
      </c>
      <c r="BI285" s="5">
        <f t="shared" si="306"/>
        <v>-5000</v>
      </c>
      <c r="BJ285" s="5">
        <f>INDEX('Team forecast'!$M$3:$AU$22,MATCH($B285,'Team forecast'!$B$3:$B$22,0),MATCH(BJ$1,'Team forecast'!$M$2:$AU$2,0))*IF($Y285&gt;0,25000,0)</f>
        <v>0</v>
      </c>
      <c r="BK285" s="5">
        <f>INDEX('Team forecast'!$M$3:$AU$22,MATCH($B285,'Team forecast'!$B$3:$B$22,0),MATCH(BK$1,'Team forecast'!$M$2:$AU$2,0))*IF($Y285&gt;0,5000,0)</f>
        <v>0</v>
      </c>
      <c r="BL285" s="5">
        <f>INDEX('Team forecast'!$M$3:$AU$22,MATCH($B285,'Team forecast'!$B$3:$B$22,0),MATCH(BL$1,'Team forecast'!$M$2:$AU$2,0))*IF($Y285&gt;0,-15000,0)</f>
        <v>0</v>
      </c>
      <c r="BM285" s="5">
        <f t="shared" si="307"/>
        <v>0</v>
      </c>
      <c r="BN285" s="5">
        <f t="shared" si="308"/>
        <v>0</v>
      </c>
      <c r="BO285" s="5">
        <f t="shared" si="309"/>
        <v>0</v>
      </c>
      <c r="BP285" s="5">
        <f t="shared" si="310"/>
        <v>0</v>
      </c>
      <c r="BQ285" s="5">
        <f t="shared" si="311"/>
        <v>0</v>
      </c>
      <c r="BR285" s="5">
        <f t="shared" si="312"/>
        <v>0</v>
      </c>
      <c r="BS285" s="5">
        <f t="shared" si="313"/>
        <v>0</v>
      </c>
      <c r="BT285" s="5">
        <f t="shared" si="314"/>
        <v>0</v>
      </c>
      <c r="BU285" s="5">
        <f t="shared" si="315"/>
        <v>0</v>
      </c>
      <c r="BV285" s="5">
        <f>IFERROR(SUM(BJ285:BU285),0)*((Cockpit!$C$3)^2)</f>
        <v>0</v>
      </c>
      <c r="BW285" s="19">
        <f>INDEX('Team forecast'!$M$3:$AU$22,MATCH($B285,'Team forecast'!$B$3:$B$22,0),MATCH(BW$1,'Team forecast'!$M$2:$AU$2,0))</f>
        <v>0</v>
      </c>
      <c r="BX285" s="19">
        <f>INDEX('Team forecast'!$M$3:$AU$22,MATCH($B285,'Team forecast'!$B$3:$B$22,0),MATCH(BX$1,'Team forecast'!$M$2:$AU$2,0))</f>
        <v>0</v>
      </c>
      <c r="BY285" s="19">
        <f>INDEX('Team forecast'!$M$3:$AU$22,MATCH($B285,'Team forecast'!$B$3:$B$22,0),MATCH(BY$1,'Team forecast'!$M$2:$AU$2,0))</f>
        <v>0</v>
      </c>
      <c r="BZ285" s="19">
        <f>INDEX('Team forecast'!$M$3:$AU$22,MATCH($B285,'Team forecast'!$B$3:$B$22,0),MATCH(BZ$1,'Team forecast'!$M$2:$AU$2,0))</f>
        <v>0</v>
      </c>
      <c r="CA285" s="5">
        <f t="shared" si="316"/>
        <v>-5000</v>
      </c>
      <c r="CB285" s="5">
        <f>INDEX('Team forecast'!$M$3:$AU$22,MATCH($B285,'Team forecast'!$B$3:$B$22,0),MATCH(CB$1,'Team forecast'!$M$2:$AU$2,0))*IF($Y285&gt;0,25000,0)</f>
        <v>0</v>
      </c>
      <c r="CC285" s="5">
        <f>INDEX('Team forecast'!$M$3:$AU$22,MATCH($B285,'Team forecast'!$B$3:$B$22,0),MATCH(CC$1,'Team forecast'!$M$2:$AU$2,0))*IF($Y285&gt;0,5000,0)</f>
        <v>0</v>
      </c>
      <c r="CD285" s="5">
        <f>INDEX('Team forecast'!$M$3:$AU$22,MATCH($B285,'Team forecast'!$B$3:$B$22,0),MATCH(CD$1,'Team forecast'!$M$2:$AU$2,0))*IF($Y285&gt;0,-15000,0)</f>
        <v>0</v>
      </c>
      <c r="CE285" s="5">
        <f t="shared" si="317"/>
        <v>0</v>
      </c>
      <c r="CF285" s="5">
        <f t="shared" si="318"/>
        <v>0</v>
      </c>
      <c r="CG285" s="5">
        <f t="shared" si="319"/>
        <v>0</v>
      </c>
      <c r="CH285" s="5">
        <f t="shared" si="320"/>
        <v>0</v>
      </c>
      <c r="CI285" s="5">
        <f t="shared" si="321"/>
        <v>0</v>
      </c>
      <c r="CJ285" s="5">
        <f t="shared" si="322"/>
        <v>0</v>
      </c>
      <c r="CK285" s="5">
        <f t="shared" si="323"/>
        <v>0</v>
      </c>
      <c r="CL285" s="5">
        <f t="shared" si="324"/>
        <v>0</v>
      </c>
      <c r="CM285" s="5">
        <f t="shared" si="325"/>
        <v>0</v>
      </c>
      <c r="CN285" s="5">
        <f>IFERROR(SUM(CB285:CM285),0)*((Cockpit!$C$3)^3)</f>
        <v>0</v>
      </c>
      <c r="CO285" s="19">
        <f>INDEX('Team forecast'!$M$3:$AU$22,MATCH($B285,'Team forecast'!$B$3:$B$22,0),MATCH(CO$1,'Team forecast'!$M$2:$AU$2,0))</f>
        <v>0</v>
      </c>
      <c r="CP285" s="19">
        <f>INDEX('Team forecast'!$M$3:$AU$22,MATCH($B285,'Team forecast'!$B$3:$B$22,0),MATCH(CP$1,'Team forecast'!$M$2:$AU$2,0))</f>
        <v>0</v>
      </c>
      <c r="CQ285" s="19">
        <f>INDEX('Team forecast'!$M$3:$AU$22,MATCH($B285,'Team forecast'!$B$3:$B$22,0),MATCH(CQ$1,'Team forecast'!$M$2:$AU$2,0))</f>
        <v>0</v>
      </c>
      <c r="CR285" s="19">
        <f>INDEX('Team forecast'!$M$3:$AU$22,MATCH($B285,'Team forecast'!$B$3:$B$22,0),MATCH(CR$1,'Team forecast'!$M$2:$AU$2,0))</f>
        <v>0</v>
      </c>
      <c r="CS285" s="5">
        <f t="shared" si="326"/>
        <v>-5000</v>
      </c>
      <c r="CT285" s="5">
        <f>INDEX('Team forecast'!$M$3:$AU$22,MATCH($B285,'Team forecast'!$B$3:$B$22,0),MATCH(CT$1,'Team forecast'!$M$2:$AU$2,0))*IF($Y285&gt;0,25000,0)</f>
        <v>0</v>
      </c>
      <c r="CU285" s="5">
        <f>INDEX('Team forecast'!$M$3:$AU$22,MATCH($B285,'Team forecast'!$B$3:$B$22,0),MATCH(CU$1,'Team forecast'!$M$2:$AU$2,0))*IF($Y285&gt;0,5000,0)</f>
        <v>0</v>
      </c>
      <c r="CV285" s="5">
        <f>INDEX('Team forecast'!$M$3:$AU$22,MATCH($B285,'Team forecast'!$B$3:$B$22,0),MATCH(CV$1,'Team forecast'!$M$2:$AU$2,0))*IF($Y285&gt;0,-15000,0)</f>
        <v>0</v>
      </c>
      <c r="CW285" s="5">
        <f t="shared" si="327"/>
        <v>0</v>
      </c>
      <c r="CX285" s="5">
        <f t="shared" si="328"/>
        <v>0</v>
      </c>
      <c r="CY285" s="5">
        <f t="shared" si="329"/>
        <v>0</v>
      </c>
      <c r="CZ285" s="5">
        <f t="shared" si="330"/>
        <v>0</v>
      </c>
      <c r="DA285" s="5">
        <f t="shared" si="331"/>
        <v>0</v>
      </c>
      <c r="DB285" s="5">
        <f t="shared" si="332"/>
        <v>0</v>
      </c>
      <c r="DC285" s="5">
        <f t="shared" si="333"/>
        <v>0</v>
      </c>
      <c r="DD285" s="5">
        <f t="shared" si="334"/>
        <v>0</v>
      </c>
      <c r="DE285" s="5">
        <f t="shared" si="335"/>
        <v>0</v>
      </c>
      <c r="DF285" s="5">
        <f>IFERROR(SUM(CT285:DE285),0)*((Cockpit!$C$3)^4)</f>
        <v>0</v>
      </c>
      <c r="DG285" s="19">
        <f>INDEX('Team forecast'!$M$3:$AU$22,MATCH($B285,'Team forecast'!$B$3:$B$22,0),MATCH(DG$1,'Team forecast'!$M$2:$AU$2,0))</f>
        <v>0</v>
      </c>
      <c r="DH285" s="19">
        <f>INDEX('Team forecast'!$M$3:$AU$22,MATCH($B285,'Team forecast'!$B$3:$B$22,0),MATCH(DH$1,'Team forecast'!$M$2:$AU$2,0))</f>
        <v>0</v>
      </c>
      <c r="DI285" s="19">
        <f>INDEX('Team forecast'!$M$3:$AU$22,MATCH($B285,'Team forecast'!$B$3:$B$22,0),MATCH(DI$1,'Team forecast'!$M$2:$AU$2,0))</f>
        <v>0</v>
      </c>
      <c r="DJ285" s="19">
        <f>INDEX('Team forecast'!$M$3:$AU$22,MATCH($B285,'Team forecast'!$B$3:$B$22,0),MATCH(DJ$1,'Team forecast'!$M$2:$AU$2,0))</f>
        <v>0</v>
      </c>
      <c r="DK285" s="5">
        <f t="shared" si="336"/>
        <v>-5000</v>
      </c>
      <c r="DL285" s="5">
        <f>INDEX('Team forecast'!$M$3:$AU$22,MATCH($B285,'Team forecast'!$B$3:$B$22,0),MATCH(DL$1,'Team forecast'!$M$2:$AU$2,0))*IF($Y285&gt;0,25000,0)</f>
        <v>0</v>
      </c>
      <c r="DM285" s="5">
        <f>INDEX('Team forecast'!$M$3:$AU$22,MATCH($B285,'Team forecast'!$B$3:$B$22,0),MATCH(DM$1,'Team forecast'!$M$2:$AU$2,0))*IF($Y285&gt;0,5000,0)</f>
        <v>0</v>
      </c>
      <c r="DN285" s="5">
        <f>INDEX('Team forecast'!$M$3:$AU$22,MATCH($B285,'Team forecast'!$B$3:$B$22,0),MATCH(DN$1,'Team forecast'!$M$2:$AU$2,0))*IF($Y285&gt;0,-15000,0)</f>
        <v>0</v>
      </c>
      <c r="DO285" s="5">
        <f t="shared" si="337"/>
        <v>0</v>
      </c>
      <c r="DP285" s="5">
        <f t="shared" si="338"/>
        <v>0</v>
      </c>
      <c r="DQ285" s="5">
        <f t="shared" si="339"/>
        <v>0</v>
      </c>
      <c r="DR285" s="5">
        <f t="shared" si="340"/>
        <v>0</v>
      </c>
      <c r="DS285" s="5">
        <f t="shared" si="341"/>
        <v>0</v>
      </c>
      <c r="DT285" s="5">
        <f t="shared" si="342"/>
        <v>0</v>
      </c>
      <c r="DU285" s="5">
        <f t="shared" si="343"/>
        <v>0</v>
      </c>
      <c r="DV285" s="5">
        <f t="shared" si="344"/>
        <v>0</v>
      </c>
      <c r="DW285" s="5">
        <f t="shared" si="345"/>
        <v>0</v>
      </c>
      <c r="DX285" s="5">
        <f>IFERROR(SUM(DL285:DW285),0)*((Cockpit!$C$3)^5)</f>
        <v>0</v>
      </c>
      <c r="DY285" s="5">
        <f t="shared" si="346"/>
        <v>-5000</v>
      </c>
      <c r="DZ285" s="5" t="str">
        <f>IF(ISERROR(MATCH(A285,'Current squad'!B:B,0)),"No","Yes")</f>
        <v>No</v>
      </c>
      <c r="EA285" s="5" cm="1">
        <f t="array" ref="EA285">IFERROR(_xlfn.IFS(DZ285="Yes",0,DZ285="No",H285*1%),999999)</f>
        <v>44000</v>
      </c>
      <c r="EB285" s="5">
        <f t="shared" si="288"/>
        <v>4444000</v>
      </c>
      <c r="EC285" s="5">
        <f t="shared" si="347"/>
        <v>-49000</v>
      </c>
      <c r="ED285" s="1">
        <f t="shared" si="289"/>
        <v>-1.1136363636363637E-2</v>
      </c>
      <c r="EE285" s="5">
        <f>RANK(EC285,$EC$2:$EC$572)+COUNTIF($EC$2:EC285,EC285)-1</f>
        <v>486</v>
      </c>
      <c r="EF285" s="4">
        <f>RANK(ED285,$ED$2:$ED$572)+COUNTIF($ED$2:ED285,ED285)-1</f>
        <v>260</v>
      </c>
    </row>
    <row r="286" spans="1:136" x14ac:dyDescent="0.3">
      <c r="A286" t="str">
        <f>IF(Holdet.dk!A286&lt;&gt;"",Holdet.dk!A286,"")</f>
        <v>John Ruddy</v>
      </c>
      <c r="B286" t="str">
        <f>INDEX(Holdet.dk!B:B,MATCH($A286,Holdet.dk!$A:$A,0))</f>
        <v>Wolverhampton</v>
      </c>
      <c r="C286" t="str">
        <f>INDEX(Holdet.dk!C:C,MATCH($A286,Holdet.dk!$A:$A,0))</f>
        <v>Goalkeeper</v>
      </c>
      <c r="D286" t="str">
        <f>INDEX(Holdet.dk!D:D,MATCH($A286,Holdet.dk!$A:$A,0))</f>
        <v>3.896.000</v>
      </c>
      <c r="E286" s="1">
        <f>IFERROR(_xlfn.NUMBERVALUE(INDEX(Holdet.dk!$E:$E,MATCH($A286,Holdet.dk!$A:$A,0)),","),0)</f>
        <v>0</v>
      </c>
      <c r="F286" t="str">
        <f>IF(INDEX(Lookup!H:H,MATCH('Master data'!A286,Lookup!G:G,0))=0,A286,INDEX(Lookup!H:H,MATCH('Master data'!A286,Lookup!G:G,0)))</f>
        <v>John Ruddy</v>
      </c>
      <c r="G286" t="str">
        <f>IFERROR(INDEX(Lookup!B:B,MATCH(INDEX(Rotowire!C:C,MATCH(F286,Rotowire!A:A,0)),Lookup!D:D,0)),"")</f>
        <v/>
      </c>
      <c r="H286" s="5">
        <f t="shared" si="280"/>
        <v>3896000</v>
      </c>
      <c r="I286" s="19">
        <f>IFERROR(INDEX('Team forecast'!$G$3:$I$22,MATCH($B286,'Team forecast'!$B$3:$B$22,0),MATCH(I$1,'Team forecast'!$G$2:$I$2,0)),0)</f>
        <v>0.75816993464052274</v>
      </c>
      <c r="J286" s="19">
        <f>IFERROR(INDEX('Team forecast'!$G$3:$I$22,MATCH($B286,'Team forecast'!$B$3:$B$22,0),MATCH(J$1,'Team forecast'!$G$2:$I$2,0)),0)</f>
        <v>1.0869565217391304</v>
      </c>
      <c r="K286" s="19">
        <f>IFERROR(INDEX('Team forecast'!$G$3:$I$22,MATCH($B286,'Team forecast'!$B$3:$B$22,0),MATCH(K$1,'Team forecast'!$G$2:$I$2,0)),0)</f>
        <v>0.89252064059371927</v>
      </c>
      <c r="L286">
        <f>SUMIFS(Rotowire!E:E,Rotowire!$A:$A,'Master data'!$F286)</f>
        <v>0</v>
      </c>
      <c r="M286" s="2">
        <f>SUMIFS(Rotowire!F:F,Rotowire!$A:$A,'Master data'!$F286)*I286</f>
        <v>0</v>
      </c>
      <c r="N286" s="2">
        <f>SUMIFS(Rotowire!G:G,Rotowire!$A:$A,'Master data'!$F286)*I286</f>
        <v>0</v>
      </c>
      <c r="O286" s="2">
        <f>SUMIFS(Rotowire!I:I,Rotowire!$A:$A,'Master data'!$F286)*I286</f>
        <v>0</v>
      </c>
      <c r="P286" s="2">
        <f>SUMIFS(Rotowire!W:W,Rotowire!$A:$A,'Master data'!$F286)*K286</f>
        <v>0</v>
      </c>
      <c r="Q286" s="2">
        <f>SUMIFS(Rotowire!Y:Y,Rotowire!$A:$A,'Master data'!$F286)*J286</f>
        <v>0</v>
      </c>
      <c r="R286" s="2">
        <f>SUMIFS(Rotowire!AB:AB,Rotowire!$A:$A,'Master data'!$F286)</f>
        <v>0</v>
      </c>
      <c r="S286" s="2">
        <f>SUMIFS(Rotowire!AC:AC,Rotowire!$A:$A,'Master data'!$F286)</f>
        <v>0</v>
      </c>
      <c r="T286" s="2">
        <f>INDEX('Team forecast'!D$3:D$22,MATCH($B286,'Team forecast'!$B$3:$B$22,0))</f>
        <v>1.1599999999999999</v>
      </c>
      <c r="U286" s="2">
        <f>INDEX('Team forecast'!E$3:E$22,MATCH($B286,'Team forecast'!$B$3:$B$22,0))</f>
        <v>1.5</v>
      </c>
      <c r="V286" s="2">
        <f>INDEX('Team forecast'!J$3:J$22,MATCH($B286,'Team forecast'!$B$3:$B$22,0))</f>
        <v>0.29099999999999998</v>
      </c>
      <c r="W286" s="2">
        <f>INDEX('Team forecast'!K$3:K$22,MATCH($B286,'Team forecast'!$B$3:$B$22,0))</f>
        <v>0.26269999999999999</v>
      </c>
      <c r="X286" s="2">
        <f>INDEX('Team forecast'!L$3:L$22,MATCH($B286,'Team forecast'!$B$3:$B$22,0))</f>
        <v>0.44640000000000002</v>
      </c>
      <c r="Y286" s="5">
        <f t="shared" si="281"/>
        <v>-5000</v>
      </c>
      <c r="Z286" s="5">
        <f t="shared" si="282"/>
        <v>0</v>
      </c>
      <c r="AA286" s="5">
        <f t="shared" si="283"/>
        <v>0</v>
      </c>
      <c r="AB286" s="5">
        <f t="shared" si="284"/>
        <v>0</v>
      </c>
      <c r="AC286" s="5">
        <f t="shared" si="285"/>
        <v>0</v>
      </c>
      <c r="AD286" s="5">
        <f t="shared" si="290"/>
        <v>0</v>
      </c>
      <c r="AE286" s="5">
        <f t="shared" si="291"/>
        <v>0</v>
      </c>
      <c r="AF286" s="5">
        <f t="shared" si="286"/>
        <v>0</v>
      </c>
      <c r="AG286" s="5">
        <f t="shared" si="287"/>
        <v>0</v>
      </c>
      <c r="AH286" s="5">
        <f t="shared" si="292"/>
        <v>0</v>
      </c>
      <c r="AI286" s="5">
        <f t="shared" si="293"/>
        <v>0</v>
      </c>
      <c r="AJ286" s="5">
        <f t="shared" si="294"/>
        <v>0</v>
      </c>
      <c r="AK286" s="5">
        <f t="shared" si="295"/>
        <v>0</v>
      </c>
      <c r="AL286" s="5">
        <f>IFERROR(SUM(Y286:AK286),-5000)*((Cockpit!$C$3)^0)</f>
        <v>-5000</v>
      </c>
      <c r="AM286" s="19">
        <f>INDEX('Team forecast'!$M$3:$AU$22,MATCH($B286,'Team forecast'!$B$3:$B$22,0),MATCH(AM$1,'Team forecast'!$M$2:$AU$2,0))</f>
        <v>0</v>
      </c>
      <c r="AN286" s="19">
        <f>INDEX('Team forecast'!$M$3:$AU$22,MATCH($B286,'Team forecast'!$B$3:$B$22,0),MATCH(AN$1,'Team forecast'!$M$2:$AU$2,0))</f>
        <v>0</v>
      </c>
      <c r="AO286" s="19">
        <f>INDEX('Team forecast'!$M$3:$AU$22,MATCH($B286,'Team forecast'!$B$3:$B$22,0),MATCH(AO$1,'Team forecast'!$M$2:$AU$2,0))</f>
        <v>0</v>
      </c>
      <c r="AP286" s="19">
        <f>INDEX('Team forecast'!$M$3:$AU$22,MATCH($B286,'Team forecast'!$B$3:$B$22,0),MATCH(AP$1,'Team forecast'!$M$2:$AU$2,0))</f>
        <v>0</v>
      </c>
      <c r="AQ286" s="5">
        <f t="shared" si="296"/>
        <v>-5000</v>
      </c>
      <c r="AR286" s="5">
        <f>INDEX('Team forecast'!$M$3:$AU$22,MATCH($B286,'Team forecast'!$B$3:$B$22,0),MATCH(AR$1,'Team forecast'!$M$2:$AU$2,0))*IF($Y286&gt;0,25000,0)</f>
        <v>0</v>
      </c>
      <c r="AS286" s="5">
        <f>INDEX('Team forecast'!$M$3:$AU$22,MATCH($B286,'Team forecast'!$B$3:$B$22,0),MATCH(AS$1,'Team forecast'!$M$2:$AU$2,0))*IF($Y286&gt;0,5000,0)</f>
        <v>0</v>
      </c>
      <c r="AT286" s="5">
        <f>INDEX('Team forecast'!$M$3:$AU$22,MATCH($B286,'Team forecast'!$B$3:$B$22,0),MATCH(AT$1,'Team forecast'!$M$2:$AU$2,0))*IF($Y286&gt;0,-15000,0)</f>
        <v>0</v>
      </c>
      <c r="AU286" s="5">
        <f t="shared" si="297"/>
        <v>0</v>
      </c>
      <c r="AV286" s="5">
        <f t="shared" si="298"/>
        <v>0</v>
      </c>
      <c r="AW286" s="5">
        <f t="shared" si="299"/>
        <v>0</v>
      </c>
      <c r="AX286" s="5">
        <f t="shared" si="300"/>
        <v>0</v>
      </c>
      <c r="AY286" s="5">
        <f t="shared" si="301"/>
        <v>0</v>
      </c>
      <c r="AZ286" s="5">
        <f t="shared" si="302"/>
        <v>0</v>
      </c>
      <c r="BA286" s="5">
        <f t="shared" si="303"/>
        <v>0</v>
      </c>
      <c r="BB286" s="5">
        <f t="shared" si="304"/>
        <v>0</v>
      </c>
      <c r="BC286" s="5">
        <f t="shared" si="305"/>
        <v>0</v>
      </c>
      <c r="BD286" s="5">
        <f>IFERROR(SUM(AR286:BC286),0)*((Cockpit!$C$3)^1)</f>
        <v>0</v>
      </c>
      <c r="BE286" s="19">
        <f>INDEX('Team forecast'!$M$3:$AU$22,MATCH($B286,'Team forecast'!$B$3:$B$22,0),MATCH(BE$1,'Team forecast'!$M$2:$AU$2,0))</f>
        <v>0</v>
      </c>
      <c r="BF286" s="19">
        <f>INDEX('Team forecast'!$M$3:$AU$22,MATCH($B286,'Team forecast'!$B$3:$B$22,0),MATCH(BF$1,'Team forecast'!$M$2:$AU$2,0))</f>
        <v>0</v>
      </c>
      <c r="BG286" s="19">
        <f>INDEX('Team forecast'!$M$3:$AU$22,MATCH($B286,'Team forecast'!$B$3:$B$22,0),MATCH(BG$1,'Team forecast'!$M$2:$AU$2,0))</f>
        <v>0</v>
      </c>
      <c r="BH286" s="19">
        <f>INDEX('Team forecast'!$M$3:$AU$22,MATCH($B286,'Team forecast'!$B$3:$B$22,0),MATCH(BH$1,'Team forecast'!$M$2:$AU$2,0))</f>
        <v>0</v>
      </c>
      <c r="BI286" s="5">
        <f t="shared" si="306"/>
        <v>-5000</v>
      </c>
      <c r="BJ286" s="5">
        <f>INDEX('Team forecast'!$M$3:$AU$22,MATCH($B286,'Team forecast'!$B$3:$B$22,0),MATCH(BJ$1,'Team forecast'!$M$2:$AU$2,0))*IF($Y286&gt;0,25000,0)</f>
        <v>0</v>
      </c>
      <c r="BK286" s="5">
        <f>INDEX('Team forecast'!$M$3:$AU$22,MATCH($B286,'Team forecast'!$B$3:$B$22,0),MATCH(BK$1,'Team forecast'!$M$2:$AU$2,0))*IF($Y286&gt;0,5000,0)</f>
        <v>0</v>
      </c>
      <c r="BL286" s="5">
        <f>INDEX('Team forecast'!$M$3:$AU$22,MATCH($B286,'Team forecast'!$B$3:$B$22,0),MATCH(BL$1,'Team forecast'!$M$2:$AU$2,0))*IF($Y286&gt;0,-15000,0)</f>
        <v>0</v>
      </c>
      <c r="BM286" s="5">
        <f t="shared" si="307"/>
        <v>0</v>
      </c>
      <c r="BN286" s="5">
        <f t="shared" si="308"/>
        <v>0</v>
      </c>
      <c r="BO286" s="5">
        <f t="shared" si="309"/>
        <v>0</v>
      </c>
      <c r="BP286" s="5">
        <f t="shared" si="310"/>
        <v>0</v>
      </c>
      <c r="BQ286" s="5">
        <f t="shared" si="311"/>
        <v>0</v>
      </c>
      <c r="BR286" s="5">
        <f t="shared" si="312"/>
        <v>0</v>
      </c>
      <c r="BS286" s="5">
        <f t="shared" si="313"/>
        <v>0</v>
      </c>
      <c r="BT286" s="5">
        <f t="shared" si="314"/>
        <v>0</v>
      </c>
      <c r="BU286" s="5">
        <f t="shared" si="315"/>
        <v>0</v>
      </c>
      <c r="BV286" s="5">
        <f>IFERROR(SUM(BJ286:BU286),0)*((Cockpit!$C$3)^2)</f>
        <v>0</v>
      </c>
      <c r="BW286" s="19">
        <f>INDEX('Team forecast'!$M$3:$AU$22,MATCH($B286,'Team forecast'!$B$3:$B$22,0),MATCH(BW$1,'Team forecast'!$M$2:$AU$2,0))</f>
        <v>0</v>
      </c>
      <c r="BX286" s="19">
        <f>INDEX('Team forecast'!$M$3:$AU$22,MATCH($B286,'Team forecast'!$B$3:$B$22,0),MATCH(BX$1,'Team forecast'!$M$2:$AU$2,0))</f>
        <v>0</v>
      </c>
      <c r="BY286" s="19">
        <f>INDEX('Team forecast'!$M$3:$AU$22,MATCH($B286,'Team forecast'!$B$3:$B$22,0),MATCH(BY$1,'Team forecast'!$M$2:$AU$2,0))</f>
        <v>0</v>
      </c>
      <c r="BZ286" s="19">
        <f>INDEX('Team forecast'!$M$3:$AU$22,MATCH($B286,'Team forecast'!$B$3:$B$22,0),MATCH(BZ$1,'Team forecast'!$M$2:$AU$2,0))</f>
        <v>0</v>
      </c>
      <c r="CA286" s="5">
        <f t="shared" si="316"/>
        <v>-5000</v>
      </c>
      <c r="CB286" s="5">
        <f>INDEX('Team forecast'!$M$3:$AU$22,MATCH($B286,'Team forecast'!$B$3:$B$22,0),MATCH(CB$1,'Team forecast'!$M$2:$AU$2,0))*IF($Y286&gt;0,25000,0)</f>
        <v>0</v>
      </c>
      <c r="CC286" s="5">
        <f>INDEX('Team forecast'!$M$3:$AU$22,MATCH($B286,'Team forecast'!$B$3:$B$22,0),MATCH(CC$1,'Team forecast'!$M$2:$AU$2,0))*IF($Y286&gt;0,5000,0)</f>
        <v>0</v>
      </c>
      <c r="CD286" s="5">
        <f>INDEX('Team forecast'!$M$3:$AU$22,MATCH($B286,'Team forecast'!$B$3:$B$22,0),MATCH(CD$1,'Team forecast'!$M$2:$AU$2,0))*IF($Y286&gt;0,-15000,0)</f>
        <v>0</v>
      </c>
      <c r="CE286" s="5">
        <f t="shared" si="317"/>
        <v>0</v>
      </c>
      <c r="CF286" s="5">
        <f t="shared" si="318"/>
        <v>0</v>
      </c>
      <c r="CG286" s="5">
        <f t="shared" si="319"/>
        <v>0</v>
      </c>
      <c r="CH286" s="5">
        <f t="shared" si="320"/>
        <v>0</v>
      </c>
      <c r="CI286" s="5">
        <f t="shared" si="321"/>
        <v>0</v>
      </c>
      <c r="CJ286" s="5">
        <f t="shared" si="322"/>
        <v>0</v>
      </c>
      <c r="CK286" s="5">
        <f t="shared" si="323"/>
        <v>0</v>
      </c>
      <c r="CL286" s="5">
        <f t="shared" si="324"/>
        <v>0</v>
      </c>
      <c r="CM286" s="5">
        <f t="shared" si="325"/>
        <v>0</v>
      </c>
      <c r="CN286" s="5">
        <f>IFERROR(SUM(CB286:CM286),0)*((Cockpit!$C$3)^3)</f>
        <v>0</v>
      </c>
      <c r="CO286" s="19">
        <f>INDEX('Team forecast'!$M$3:$AU$22,MATCH($B286,'Team forecast'!$B$3:$B$22,0),MATCH(CO$1,'Team forecast'!$M$2:$AU$2,0))</f>
        <v>0</v>
      </c>
      <c r="CP286" s="19">
        <f>INDEX('Team forecast'!$M$3:$AU$22,MATCH($B286,'Team forecast'!$B$3:$B$22,0),MATCH(CP$1,'Team forecast'!$M$2:$AU$2,0))</f>
        <v>0</v>
      </c>
      <c r="CQ286" s="19">
        <f>INDEX('Team forecast'!$M$3:$AU$22,MATCH($B286,'Team forecast'!$B$3:$B$22,0),MATCH(CQ$1,'Team forecast'!$M$2:$AU$2,0))</f>
        <v>0</v>
      </c>
      <c r="CR286" s="19">
        <f>INDEX('Team forecast'!$M$3:$AU$22,MATCH($B286,'Team forecast'!$B$3:$B$22,0),MATCH(CR$1,'Team forecast'!$M$2:$AU$2,0))</f>
        <v>0</v>
      </c>
      <c r="CS286" s="5">
        <f t="shared" si="326"/>
        <v>-5000</v>
      </c>
      <c r="CT286" s="5">
        <f>INDEX('Team forecast'!$M$3:$AU$22,MATCH($B286,'Team forecast'!$B$3:$B$22,0),MATCH(CT$1,'Team forecast'!$M$2:$AU$2,0))*IF($Y286&gt;0,25000,0)</f>
        <v>0</v>
      </c>
      <c r="CU286" s="5">
        <f>INDEX('Team forecast'!$M$3:$AU$22,MATCH($B286,'Team forecast'!$B$3:$B$22,0),MATCH(CU$1,'Team forecast'!$M$2:$AU$2,0))*IF($Y286&gt;0,5000,0)</f>
        <v>0</v>
      </c>
      <c r="CV286" s="5">
        <f>INDEX('Team forecast'!$M$3:$AU$22,MATCH($B286,'Team forecast'!$B$3:$B$22,0),MATCH(CV$1,'Team forecast'!$M$2:$AU$2,0))*IF($Y286&gt;0,-15000,0)</f>
        <v>0</v>
      </c>
      <c r="CW286" s="5">
        <f t="shared" si="327"/>
        <v>0</v>
      </c>
      <c r="CX286" s="5">
        <f t="shared" si="328"/>
        <v>0</v>
      </c>
      <c r="CY286" s="5">
        <f t="shared" si="329"/>
        <v>0</v>
      </c>
      <c r="CZ286" s="5">
        <f t="shared" si="330"/>
        <v>0</v>
      </c>
      <c r="DA286" s="5">
        <f t="shared" si="331"/>
        <v>0</v>
      </c>
      <c r="DB286" s="5">
        <f t="shared" si="332"/>
        <v>0</v>
      </c>
      <c r="DC286" s="5">
        <f t="shared" si="333"/>
        <v>0</v>
      </c>
      <c r="DD286" s="5">
        <f t="shared" si="334"/>
        <v>0</v>
      </c>
      <c r="DE286" s="5">
        <f t="shared" si="335"/>
        <v>0</v>
      </c>
      <c r="DF286" s="5">
        <f>IFERROR(SUM(CT286:DE286),0)*((Cockpit!$C$3)^4)</f>
        <v>0</v>
      </c>
      <c r="DG286" s="19">
        <f>INDEX('Team forecast'!$M$3:$AU$22,MATCH($B286,'Team forecast'!$B$3:$B$22,0),MATCH(DG$1,'Team forecast'!$M$2:$AU$2,0))</f>
        <v>0</v>
      </c>
      <c r="DH286" s="19">
        <f>INDEX('Team forecast'!$M$3:$AU$22,MATCH($B286,'Team forecast'!$B$3:$B$22,0),MATCH(DH$1,'Team forecast'!$M$2:$AU$2,0))</f>
        <v>0</v>
      </c>
      <c r="DI286" s="19">
        <f>INDEX('Team forecast'!$M$3:$AU$22,MATCH($B286,'Team forecast'!$B$3:$B$22,0),MATCH(DI$1,'Team forecast'!$M$2:$AU$2,0))</f>
        <v>0</v>
      </c>
      <c r="DJ286" s="19">
        <f>INDEX('Team forecast'!$M$3:$AU$22,MATCH($B286,'Team forecast'!$B$3:$B$22,0),MATCH(DJ$1,'Team forecast'!$M$2:$AU$2,0))</f>
        <v>0</v>
      </c>
      <c r="DK286" s="5">
        <f t="shared" si="336"/>
        <v>-5000</v>
      </c>
      <c r="DL286" s="5">
        <f>INDEX('Team forecast'!$M$3:$AU$22,MATCH($B286,'Team forecast'!$B$3:$B$22,0),MATCH(DL$1,'Team forecast'!$M$2:$AU$2,0))*IF($Y286&gt;0,25000,0)</f>
        <v>0</v>
      </c>
      <c r="DM286" s="5">
        <f>INDEX('Team forecast'!$M$3:$AU$22,MATCH($B286,'Team forecast'!$B$3:$B$22,0),MATCH(DM$1,'Team forecast'!$M$2:$AU$2,0))*IF($Y286&gt;0,5000,0)</f>
        <v>0</v>
      </c>
      <c r="DN286" s="5">
        <f>INDEX('Team forecast'!$M$3:$AU$22,MATCH($B286,'Team forecast'!$B$3:$B$22,0),MATCH(DN$1,'Team forecast'!$M$2:$AU$2,0))*IF($Y286&gt;0,-15000,0)</f>
        <v>0</v>
      </c>
      <c r="DO286" s="5">
        <f t="shared" si="337"/>
        <v>0</v>
      </c>
      <c r="DP286" s="5">
        <f t="shared" si="338"/>
        <v>0</v>
      </c>
      <c r="DQ286" s="5">
        <f t="shared" si="339"/>
        <v>0</v>
      </c>
      <c r="DR286" s="5">
        <f t="shared" si="340"/>
        <v>0</v>
      </c>
      <c r="DS286" s="5">
        <f t="shared" si="341"/>
        <v>0</v>
      </c>
      <c r="DT286" s="5">
        <f t="shared" si="342"/>
        <v>0</v>
      </c>
      <c r="DU286" s="5">
        <f t="shared" si="343"/>
        <v>0</v>
      </c>
      <c r="DV286" s="5">
        <f t="shared" si="344"/>
        <v>0</v>
      </c>
      <c r="DW286" s="5">
        <f t="shared" si="345"/>
        <v>0</v>
      </c>
      <c r="DX286" s="5">
        <f>IFERROR(SUM(DL286:DW286),0)*((Cockpit!$C$3)^5)</f>
        <v>0</v>
      </c>
      <c r="DY286" s="5">
        <f t="shared" si="346"/>
        <v>-5000</v>
      </c>
      <c r="DZ286" s="5" t="str">
        <f>IF(ISERROR(MATCH(A286,'Current squad'!B:B,0)),"No","Yes")</f>
        <v>No</v>
      </c>
      <c r="EA286" s="5" cm="1">
        <f t="array" ref="EA286">IFERROR(_xlfn.IFS(DZ286="Yes",0,DZ286="No",H286*1%),999999)</f>
        <v>38960</v>
      </c>
      <c r="EB286" s="5">
        <f t="shared" si="288"/>
        <v>3934960</v>
      </c>
      <c r="EC286" s="5">
        <f t="shared" si="347"/>
        <v>-43960</v>
      </c>
      <c r="ED286" s="1">
        <f t="shared" si="289"/>
        <v>-1.1283367556468173E-2</v>
      </c>
      <c r="EE286" s="5">
        <f>RANK(EC286,$EC$2:$EC$572)+COUNTIF($EC$2:EC286,EC286)-1</f>
        <v>445</v>
      </c>
      <c r="EF286" s="4">
        <f>RANK(ED286,$ED$2:$ED$572)+COUNTIF($ED$2:ED286,ED286)-1</f>
        <v>293</v>
      </c>
    </row>
    <row r="287" spans="1:136" x14ac:dyDescent="0.3">
      <c r="A287" t="str">
        <f>IF(Holdet.dk!A287&lt;&gt;"",Holdet.dk!A287,"")</f>
        <v>Elliot Anderson</v>
      </c>
      <c r="B287" t="str">
        <f>INDEX(Holdet.dk!B:B,MATCH($A287,Holdet.dk!$A:$A,0))</f>
        <v>Newcastle</v>
      </c>
      <c r="C287" t="str">
        <f>INDEX(Holdet.dk!C:C,MATCH($A287,Holdet.dk!$A:$A,0))</f>
        <v>Midfield</v>
      </c>
      <c r="D287" t="str">
        <f>INDEX(Holdet.dk!D:D,MATCH($A287,Holdet.dk!$A:$A,0))</f>
        <v>1.892.000</v>
      </c>
      <c r="E287" s="1">
        <f>IFERROR(_xlfn.NUMBERVALUE(INDEX(Holdet.dk!$E:$E,MATCH($A287,Holdet.dk!$A:$A,0)),","),0)</f>
        <v>2E-3</v>
      </c>
      <c r="F287" t="str">
        <f>IF(INDEX(Lookup!H:H,MATCH('Master data'!A287,Lookup!G:G,0))=0,A287,INDEX(Lookup!H:H,MATCH('Master data'!A287,Lookup!G:G,0)))</f>
        <v>Elliott Anderson</v>
      </c>
      <c r="G287" t="str">
        <f>IFERROR(INDEX(Lookup!B:B,MATCH(INDEX(Rotowire!C:C,MATCH(F287,Rotowire!A:A,0)),Lookup!D:D,0)),"")</f>
        <v/>
      </c>
      <c r="H287" s="5">
        <f t="shared" si="280"/>
        <v>1892000</v>
      </c>
      <c r="I287" s="19">
        <f>IFERROR(INDEX('Team forecast'!$G$3:$I$22,MATCH($B287,'Team forecast'!$B$3:$B$22,0),MATCH(I$1,'Team forecast'!$G$2:$I$2,0)),0)</f>
        <v>0.8913043478260867</v>
      </c>
      <c r="J287" s="19">
        <f>IFERROR(INDEX('Team forecast'!$G$3:$I$22,MATCH($B287,'Team forecast'!$B$3:$B$22,0),MATCH(J$1,'Team forecast'!$G$2:$I$2,0)),0)</f>
        <v>0.79881656804733725</v>
      </c>
      <c r="K287" s="19">
        <f>IFERROR(INDEX('Team forecast'!$G$3:$I$22,MATCH($B287,'Team forecast'!$B$3:$B$22,0),MATCH(K$1,'Team forecast'!$G$2:$I$2,0)),0)</f>
        <v>1.5249427096817147</v>
      </c>
      <c r="L287">
        <f>SUMIFS(Rotowire!E:E,Rotowire!$A:$A,'Master data'!$F287)</f>
        <v>0</v>
      </c>
      <c r="M287" s="2">
        <f>SUMIFS(Rotowire!F:F,Rotowire!$A:$A,'Master data'!$F287)*I287</f>
        <v>0</v>
      </c>
      <c r="N287" s="2">
        <f>SUMIFS(Rotowire!G:G,Rotowire!$A:$A,'Master data'!$F287)*I287</f>
        <v>0</v>
      </c>
      <c r="O287" s="2">
        <f>SUMIFS(Rotowire!I:I,Rotowire!$A:$A,'Master data'!$F287)*I287</f>
        <v>0</v>
      </c>
      <c r="P287" s="2">
        <f>SUMIFS(Rotowire!W:W,Rotowire!$A:$A,'Master data'!$F287)*K287</f>
        <v>0</v>
      </c>
      <c r="Q287" s="2">
        <f>SUMIFS(Rotowire!Y:Y,Rotowire!$A:$A,'Master data'!$F287)*J287</f>
        <v>0</v>
      </c>
      <c r="R287" s="2">
        <f>SUMIFS(Rotowire!AB:AB,Rotowire!$A:$A,'Master data'!$F287)</f>
        <v>0</v>
      </c>
      <c r="S287" s="2">
        <f>SUMIFS(Rotowire!AC:AC,Rotowire!$A:$A,'Master data'!$F287)</f>
        <v>0</v>
      </c>
      <c r="T287" s="2">
        <f>INDEX('Team forecast'!D$3:D$22,MATCH($B287,'Team forecast'!$B$3:$B$22,0))</f>
        <v>1.23</v>
      </c>
      <c r="U287" s="2">
        <f>INDEX('Team forecast'!E$3:E$22,MATCH($B287,'Team forecast'!$B$3:$B$22,0))</f>
        <v>1.35</v>
      </c>
      <c r="V287" s="2">
        <f>INDEX('Team forecast'!J$3:J$22,MATCH($B287,'Team forecast'!$B$3:$B$22,0))</f>
        <v>0.33679999999999999</v>
      </c>
      <c r="W287" s="2">
        <f>INDEX('Team forecast'!K$3:K$22,MATCH($B287,'Team forecast'!$B$3:$B$22,0))</f>
        <v>0.2712</v>
      </c>
      <c r="X287" s="2">
        <f>INDEX('Team forecast'!L$3:L$22,MATCH($B287,'Team forecast'!$B$3:$B$22,0))</f>
        <v>0.39200000000000002</v>
      </c>
      <c r="Y287" s="5">
        <f t="shared" si="281"/>
        <v>-5000</v>
      </c>
      <c r="Z287" s="5">
        <f t="shared" si="282"/>
        <v>0</v>
      </c>
      <c r="AA287" s="5">
        <f t="shared" si="283"/>
        <v>0</v>
      </c>
      <c r="AB287" s="5">
        <f t="shared" si="284"/>
        <v>0</v>
      </c>
      <c r="AC287" s="5">
        <f t="shared" si="285"/>
        <v>0</v>
      </c>
      <c r="AD287" s="5">
        <f t="shared" si="290"/>
        <v>0</v>
      </c>
      <c r="AE287" s="5">
        <f t="shared" si="291"/>
        <v>0</v>
      </c>
      <c r="AF287" s="5">
        <f t="shared" si="286"/>
        <v>0</v>
      </c>
      <c r="AG287" s="5">
        <f t="shared" si="287"/>
        <v>0</v>
      </c>
      <c r="AH287" s="5">
        <f t="shared" si="292"/>
        <v>0</v>
      </c>
      <c r="AI287" s="5">
        <f t="shared" si="293"/>
        <v>0</v>
      </c>
      <c r="AJ287" s="5">
        <f t="shared" si="294"/>
        <v>0</v>
      </c>
      <c r="AK287" s="5">
        <f t="shared" si="295"/>
        <v>0</v>
      </c>
      <c r="AL287" s="5">
        <f>IFERROR(SUM(Y287:AK287),-5000)*((Cockpit!$C$3)^0)</f>
        <v>-5000</v>
      </c>
      <c r="AM287" s="19">
        <f>INDEX('Team forecast'!$M$3:$AU$22,MATCH($B287,'Team forecast'!$B$3:$B$22,0),MATCH(AM$1,'Team forecast'!$M$2:$AU$2,0))</f>
        <v>0</v>
      </c>
      <c r="AN287" s="19">
        <f>INDEX('Team forecast'!$M$3:$AU$22,MATCH($B287,'Team forecast'!$B$3:$B$22,0),MATCH(AN$1,'Team forecast'!$M$2:$AU$2,0))</f>
        <v>0</v>
      </c>
      <c r="AO287" s="19">
        <f>INDEX('Team forecast'!$M$3:$AU$22,MATCH($B287,'Team forecast'!$B$3:$B$22,0),MATCH(AO$1,'Team forecast'!$M$2:$AU$2,0))</f>
        <v>0</v>
      </c>
      <c r="AP287" s="19">
        <f>INDEX('Team forecast'!$M$3:$AU$22,MATCH($B287,'Team forecast'!$B$3:$B$22,0),MATCH(AP$1,'Team forecast'!$M$2:$AU$2,0))</f>
        <v>0</v>
      </c>
      <c r="AQ287" s="5">
        <f t="shared" si="296"/>
        <v>-5000</v>
      </c>
      <c r="AR287" s="5">
        <f>INDEX('Team forecast'!$M$3:$AU$22,MATCH($B287,'Team forecast'!$B$3:$B$22,0),MATCH(AR$1,'Team forecast'!$M$2:$AU$2,0))*IF($Y287&gt;0,25000,0)</f>
        <v>0</v>
      </c>
      <c r="AS287" s="5">
        <f>INDEX('Team forecast'!$M$3:$AU$22,MATCH($B287,'Team forecast'!$B$3:$B$22,0),MATCH(AS$1,'Team forecast'!$M$2:$AU$2,0))*IF($Y287&gt;0,5000,0)</f>
        <v>0</v>
      </c>
      <c r="AT287" s="5">
        <f>INDEX('Team forecast'!$M$3:$AU$22,MATCH($B287,'Team forecast'!$B$3:$B$22,0),MATCH(AT$1,'Team forecast'!$M$2:$AU$2,0))*IF($Y287&gt;0,-15000,0)</f>
        <v>0</v>
      </c>
      <c r="AU287" s="5">
        <f t="shared" si="297"/>
        <v>0</v>
      </c>
      <c r="AV287" s="5">
        <f t="shared" si="298"/>
        <v>0</v>
      </c>
      <c r="AW287" s="5">
        <f t="shared" si="299"/>
        <v>0</v>
      </c>
      <c r="AX287" s="5">
        <f t="shared" si="300"/>
        <v>0</v>
      </c>
      <c r="AY287" s="5">
        <f t="shared" si="301"/>
        <v>0</v>
      </c>
      <c r="AZ287" s="5">
        <f t="shared" si="302"/>
        <v>0</v>
      </c>
      <c r="BA287" s="5">
        <f t="shared" si="303"/>
        <v>0</v>
      </c>
      <c r="BB287" s="5">
        <f t="shared" si="304"/>
        <v>0</v>
      </c>
      <c r="BC287" s="5">
        <f t="shared" si="305"/>
        <v>0</v>
      </c>
      <c r="BD287" s="5">
        <f>IFERROR(SUM(AR287:BC287),0)*((Cockpit!$C$3)^1)</f>
        <v>0</v>
      </c>
      <c r="BE287" s="19">
        <f>INDEX('Team forecast'!$M$3:$AU$22,MATCH($B287,'Team forecast'!$B$3:$B$22,0),MATCH(BE$1,'Team forecast'!$M$2:$AU$2,0))</f>
        <v>0</v>
      </c>
      <c r="BF287" s="19">
        <f>INDEX('Team forecast'!$M$3:$AU$22,MATCH($B287,'Team forecast'!$B$3:$B$22,0),MATCH(BF$1,'Team forecast'!$M$2:$AU$2,0))</f>
        <v>0</v>
      </c>
      <c r="BG287" s="19">
        <f>INDEX('Team forecast'!$M$3:$AU$22,MATCH($B287,'Team forecast'!$B$3:$B$22,0),MATCH(BG$1,'Team forecast'!$M$2:$AU$2,0))</f>
        <v>0</v>
      </c>
      <c r="BH287" s="19">
        <f>INDEX('Team forecast'!$M$3:$AU$22,MATCH($B287,'Team forecast'!$B$3:$B$22,0),MATCH(BH$1,'Team forecast'!$M$2:$AU$2,0))</f>
        <v>0</v>
      </c>
      <c r="BI287" s="5">
        <f t="shared" si="306"/>
        <v>-5000</v>
      </c>
      <c r="BJ287" s="5">
        <f>INDEX('Team forecast'!$M$3:$AU$22,MATCH($B287,'Team forecast'!$B$3:$B$22,0),MATCH(BJ$1,'Team forecast'!$M$2:$AU$2,0))*IF($Y287&gt;0,25000,0)</f>
        <v>0</v>
      </c>
      <c r="BK287" s="5">
        <f>INDEX('Team forecast'!$M$3:$AU$22,MATCH($B287,'Team forecast'!$B$3:$B$22,0),MATCH(BK$1,'Team forecast'!$M$2:$AU$2,0))*IF($Y287&gt;0,5000,0)</f>
        <v>0</v>
      </c>
      <c r="BL287" s="5">
        <f>INDEX('Team forecast'!$M$3:$AU$22,MATCH($B287,'Team forecast'!$B$3:$B$22,0),MATCH(BL$1,'Team forecast'!$M$2:$AU$2,0))*IF($Y287&gt;0,-15000,0)</f>
        <v>0</v>
      </c>
      <c r="BM287" s="5">
        <f t="shared" si="307"/>
        <v>0</v>
      </c>
      <c r="BN287" s="5">
        <f t="shared" si="308"/>
        <v>0</v>
      </c>
      <c r="BO287" s="5">
        <f t="shared" si="309"/>
        <v>0</v>
      </c>
      <c r="BP287" s="5">
        <f t="shared" si="310"/>
        <v>0</v>
      </c>
      <c r="BQ287" s="5">
        <f t="shared" si="311"/>
        <v>0</v>
      </c>
      <c r="BR287" s="5">
        <f t="shared" si="312"/>
        <v>0</v>
      </c>
      <c r="BS287" s="5">
        <f t="shared" si="313"/>
        <v>0</v>
      </c>
      <c r="BT287" s="5">
        <f t="shared" si="314"/>
        <v>0</v>
      </c>
      <c r="BU287" s="5">
        <f t="shared" si="315"/>
        <v>0</v>
      </c>
      <c r="BV287" s="5">
        <f>IFERROR(SUM(BJ287:BU287),0)*((Cockpit!$C$3)^2)</f>
        <v>0</v>
      </c>
      <c r="BW287" s="19">
        <f>INDEX('Team forecast'!$M$3:$AU$22,MATCH($B287,'Team forecast'!$B$3:$B$22,0),MATCH(BW$1,'Team forecast'!$M$2:$AU$2,0))</f>
        <v>0</v>
      </c>
      <c r="BX287" s="19">
        <f>INDEX('Team forecast'!$M$3:$AU$22,MATCH($B287,'Team forecast'!$B$3:$B$22,0),MATCH(BX$1,'Team forecast'!$M$2:$AU$2,0))</f>
        <v>0</v>
      </c>
      <c r="BY287" s="19">
        <f>INDEX('Team forecast'!$M$3:$AU$22,MATCH($B287,'Team forecast'!$B$3:$B$22,0),MATCH(BY$1,'Team forecast'!$M$2:$AU$2,0))</f>
        <v>0</v>
      </c>
      <c r="BZ287" s="19">
        <f>INDEX('Team forecast'!$M$3:$AU$22,MATCH($B287,'Team forecast'!$B$3:$B$22,0),MATCH(BZ$1,'Team forecast'!$M$2:$AU$2,0))</f>
        <v>0</v>
      </c>
      <c r="CA287" s="5">
        <f t="shared" si="316"/>
        <v>-5000</v>
      </c>
      <c r="CB287" s="5">
        <f>INDEX('Team forecast'!$M$3:$AU$22,MATCH($B287,'Team forecast'!$B$3:$B$22,0),MATCH(CB$1,'Team forecast'!$M$2:$AU$2,0))*IF($Y287&gt;0,25000,0)</f>
        <v>0</v>
      </c>
      <c r="CC287" s="5">
        <f>INDEX('Team forecast'!$M$3:$AU$22,MATCH($B287,'Team forecast'!$B$3:$B$22,0),MATCH(CC$1,'Team forecast'!$M$2:$AU$2,0))*IF($Y287&gt;0,5000,0)</f>
        <v>0</v>
      </c>
      <c r="CD287" s="5">
        <f>INDEX('Team forecast'!$M$3:$AU$22,MATCH($B287,'Team forecast'!$B$3:$B$22,0),MATCH(CD$1,'Team forecast'!$M$2:$AU$2,0))*IF($Y287&gt;0,-15000,0)</f>
        <v>0</v>
      </c>
      <c r="CE287" s="5">
        <f t="shared" si="317"/>
        <v>0</v>
      </c>
      <c r="CF287" s="5">
        <f t="shared" si="318"/>
        <v>0</v>
      </c>
      <c r="CG287" s="5">
        <f t="shared" si="319"/>
        <v>0</v>
      </c>
      <c r="CH287" s="5">
        <f t="shared" si="320"/>
        <v>0</v>
      </c>
      <c r="CI287" s="5">
        <f t="shared" si="321"/>
        <v>0</v>
      </c>
      <c r="CJ287" s="5">
        <f t="shared" si="322"/>
        <v>0</v>
      </c>
      <c r="CK287" s="5">
        <f t="shared" si="323"/>
        <v>0</v>
      </c>
      <c r="CL287" s="5">
        <f t="shared" si="324"/>
        <v>0</v>
      </c>
      <c r="CM287" s="5">
        <f t="shared" si="325"/>
        <v>0</v>
      </c>
      <c r="CN287" s="5">
        <f>IFERROR(SUM(CB287:CM287),0)*((Cockpit!$C$3)^3)</f>
        <v>0</v>
      </c>
      <c r="CO287" s="19">
        <f>INDEX('Team forecast'!$M$3:$AU$22,MATCH($B287,'Team forecast'!$B$3:$B$22,0),MATCH(CO$1,'Team forecast'!$M$2:$AU$2,0))</f>
        <v>0</v>
      </c>
      <c r="CP287" s="19">
        <f>INDEX('Team forecast'!$M$3:$AU$22,MATCH($B287,'Team forecast'!$B$3:$B$22,0),MATCH(CP$1,'Team forecast'!$M$2:$AU$2,0))</f>
        <v>0</v>
      </c>
      <c r="CQ287" s="19">
        <f>INDEX('Team forecast'!$M$3:$AU$22,MATCH($B287,'Team forecast'!$B$3:$B$22,0),MATCH(CQ$1,'Team forecast'!$M$2:$AU$2,0))</f>
        <v>0</v>
      </c>
      <c r="CR287" s="19">
        <f>INDEX('Team forecast'!$M$3:$AU$22,MATCH($B287,'Team forecast'!$B$3:$B$22,0),MATCH(CR$1,'Team forecast'!$M$2:$AU$2,0))</f>
        <v>0</v>
      </c>
      <c r="CS287" s="5">
        <f t="shared" si="326"/>
        <v>-5000</v>
      </c>
      <c r="CT287" s="5">
        <f>INDEX('Team forecast'!$M$3:$AU$22,MATCH($B287,'Team forecast'!$B$3:$B$22,0),MATCH(CT$1,'Team forecast'!$M$2:$AU$2,0))*IF($Y287&gt;0,25000,0)</f>
        <v>0</v>
      </c>
      <c r="CU287" s="5">
        <f>INDEX('Team forecast'!$M$3:$AU$22,MATCH($B287,'Team forecast'!$B$3:$B$22,0),MATCH(CU$1,'Team forecast'!$M$2:$AU$2,0))*IF($Y287&gt;0,5000,0)</f>
        <v>0</v>
      </c>
      <c r="CV287" s="5">
        <f>INDEX('Team forecast'!$M$3:$AU$22,MATCH($B287,'Team forecast'!$B$3:$B$22,0),MATCH(CV$1,'Team forecast'!$M$2:$AU$2,0))*IF($Y287&gt;0,-15000,0)</f>
        <v>0</v>
      </c>
      <c r="CW287" s="5">
        <f t="shared" si="327"/>
        <v>0</v>
      </c>
      <c r="CX287" s="5">
        <f t="shared" si="328"/>
        <v>0</v>
      </c>
      <c r="CY287" s="5">
        <f t="shared" si="329"/>
        <v>0</v>
      </c>
      <c r="CZ287" s="5">
        <f t="shared" si="330"/>
        <v>0</v>
      </c>
      <c r="DA287" s="5">
        <f t="shared" si="331"/>
        <v>0</v>
      </c>
      <c r="DB287" s="5">
        <f t="shared" si="332"/>
        <v>0</v>
      </c>
      <c r="DC287" s="5">
        <f t="shared" si="333"/>
        <v>0</v>
      </c>
      <c r="DD287" s="5">
        <f t="shared" si="334"/>
        <v>0</v>
      </c>
      <c r="DE287" s="5">
        <f t="shared" si="335"/>
        <v>0</v>
      </c>
      <c r="DF287" s="5">
        <f>IFERROR(SUM(CT287:DE287),0)*((Cockpit!$C$3)^4)</f>
        <v>0</v>
      </c>
      <c r="DG287" s="19">
        <f>INDEX('Team forecast'!$M$3:$AU$22,MATCH($B287,'Team forecast'!$B$3:$B$22,0),MATCH(DG$1,'Team forecast'!$M$2:$AU$2,0))</f>
        <v>0</v>
      </c>
      <c r="DH287" s="19">
        <f>INDEX('Team forecast'!$M$3:$AU$22,MATCH($B287,'Team forecast'!$B$3:$B$22,0),MATCH(DH$1,'Team forecast'!$M$2:$AU$2,0))</f>
        <v>0</v>
      </c>
      <c r="DI287" s="19">
        <f>INDEX('Team forecast'!$M$3:$AU$22,MATCH($B287,'Team forecast'!$B$3:$B$22,0),MATCH(DI$1,'Team forecast'!$M$2:$AU$2,0))</f>
        <v>0</v>
      </c>
      <c r="DJ287" s="19">
        <f>INDEX('Team forecast'!$M$3:$AU$22,MATCH($B287,'Team forecast'!$B$3:$B$22,0),MATCH(DJ$1,'Team forecast'!$M$2:$AU$2,0))</f>
        <v>0</v>
      </c>
      <c r="DK287" s="5">
        <f t="shared" si="336"/>
        <v>-5000</v>
      </c>
      <c r="DL287" s="5">
        <f>INDEX('Team forecast'!$M$3:$AU$22,MATCH($B287,'Team forecast'!$B$3:$B$22,0),MATCH(DL$1,'Team forecast'!$M$2:$AU$2,0))*IF($Y287&gt;0,25000,0)</f>
        <v>0</v>
      </c>
      <c r="DM287" s="5">
        <f>INDEX('Team forecast'!$M$3:$AU$22,MATCH($B287,'Team forecast'!$B$3:$B$22,0),MATCH(DM$1,'Team forecast'!$M$2:$AU$2,0))*IF($Y287&gt;0,5000,0)</f>
        <v>0</v>
      </c>
      <c r="DN287" s="5">
        <f>INDEX('Team forecast'!$M$3:$AU$22,MATCH($B287,'Team forecast'!$B$3:$B$22,0),MATCH(DN$1,'Team forecast'!$M$2:$AU$2,0))*IF($Y287&gt;0,-15000,0)</f>
        <v>0</v>
      </c>
      <c r="DO287" s="5">
        <f t="shared" si="337"/>
        <v>0</v>
      </c>
      <c r="DP287" s="5">
        <f t="shared" si="338"/>
        <v>0</v>
      </c>
      <c r="DQ287" s="5">
        <f t="shared" si="339"/>
        <v>0</v>
      </c>
      <c r="DR287" s="5">
        <f t="shared" si="340"/>
        <v>0</v>
      </c>
      <c r="DS287" s="5">
        <f t="shared" si="341"/>
        <v>0</v>
      </c>
      <c r="DT287" s="5">
        <f t="shared" si="342"/>
        <v>0</v>
      </c>
      <c r="DU287" s="5">
        <f t="shared" si="343"/>
        <v>0</v>
      </c>
      <c r="DV287" s="5">
        <f t="shared" si="344"/>
        <v>0</v>
      </c>
      <c r="DW287" s="5">
        <f t="shared" si="345"/>
        <v>0</v>
      </c>
      <c r="DX287" s="5">
        <f>IFERROR(SUM(DL287:DW287),0)*((Cockpit!$C$3)^5)</f>
        <v>0</v>
      </c>
      <c r="DY287" s="5">
        <f t="shared" si="346"/>
        <v>-5000</v>
      </c>
      <c r="DZ287" s="5" t="str">
        <f>IF(ISERROR(MATCH(A287,'Current squad'!B:B,0)),"No","Yes")</f>
        <v>No</v>
      </c>
      <c r="EA287" s="5" cm="1">
        <f t="array" ref="EA287">IFERROR(_xlfn.IFS(DZ287="Yes",0,DZ287="No",H287*1%),999999)</f>
        <v>18920</v>
      </c>
      <c r="EB287" s="5">
        <f t="shared" si="288"/>
        <v>1910920</v>
      </c>
      <c r="EC287" s="5">
        <f t="shared" si="347"/>
        <v>-23920</v>
      </c>
      <c r="ED287" s="1">
        <f t="shared" si="289"/>
        <v>-1.2642706131078225E-2</v>
      </c>
      <c r="EE287" s="5">
        <f>RANK(EC287,$EC$2:$EC$572)+COUNTIF($EC$2:EC287,EC287)-1</f>
        <v>173</v>
      </c>
      <c r="EF287" s="4">
        <f>RANK(ED287,$ED$2:$ED$572)+COUNTIF($ED$2:ED287,ED287)-1</f>
        <v>540</v>
      </c>
    </row>
    <row r="288" spans="1:136" x14ac:dyDescent="0.3">
      <c r="A288" t="str">
        <f>IF(Holdet.dk!A288&lt;&gt;"",Holdet.dk!A288,"")</f>
        <v>James Tomkins</v>
      </c>
      <c r="B288" t="str">
        <f>INDEX(Holdet.dk!B:B,MATCH($A288,Holdet.dk!$A:$A,0))</f>
        <v>Crystal Palace</v>
      </c>
      <c r="C288" t="str">
        <f>INDEX(Holdet.dk!C:C,MATCH($A288,Holdet.dk!$A:$A,0))</f>
        <v>Defense</v>
      </c>
      <c r="D288" t="str">
        <f>INDEX(Holdet.dk!D:D,MATCH($A288,Holdet.dk!$A:$A,0))</f>
        <v>1.952.000</v>
      </c>
      <c r="E288" s="1">
        <f>IFERROR(_xlfn.NUMBERVALUE(INDEX(Holdet.dk!$E:$E,MATCH($A288,Holdet.dk!$A:$A,0)),","),0)</f>
        <v>1.1000000000000001E-2</v>
      </c>
      <c r="F288" t="str">
        <f>IF(INDEX(Lookup!H:H,MATCH('Master data'!A288,Lookup!G:G,0))=0,A288,INDEX(Lookup!H:H,MATCH('Master data'!A288,Lookup!G:G,0)))</f>
        <v>James Tomkins</v>
      </c>
      <c r="G288" t="str">
        <f>IFERROR(INDEX(Lookup!B:B,MATCH(INDEX(Rotowire!C:C,MATCH(F288,Rotowire!A:A,0)),Lookup!D:D,0)),"")</f>
        <v>Liverpool</v>
      </c>
      <c r="H288" s="5">
        <f t="shared" si="280"/>
        <v>1952000</v>
      </c>
      <c r="I288" s="19">
        <f>IFERROR(INDEX('Team forecast'!$G$3:$I$22,MATCH($B288,'Team forecast'!$B$3:$B$22,0),MATCH(I$1,'Team forecast'!$G$2:$I$2,0)),0)</f>
        <v>0.66666666666666652</v>
      </c>
      <c r="J288" s="19">
        <f>IFERROR(INDEX('Team forecast'!$G$3:$I$22,MATCH($B288,'Team forecast'!$B$3:$B$22,0),MATCH(J$1,'Team forecast'!$G$2:$I$2,0)),0)</f>
        <v>1.0823529411764703</v>
      </c>
      <c r="K288" s="19">
        <f>IFERROR(INDEX('Team forecast'!$G$3:$I$22,MATCH($B288,'Team forecast'!$B$3:$B$22,0),MATCH(K$1,'Team forecast'!$G$2:$I$2,0)),0)</f>
        <v>1.2658353671928146</v>
      </c>
      <c r="L288">
        <f>SUMIFS(Rotowire!E:E,Rotowire!$A:$A,'Master data'!$F288)</f>
        <v>95</v>
      </c>
      <c r="M288" s="2">
        <f>SUMIFS(Rotowire!F:F,Rotowire!$A:$A,'Master data'!$F288)*I288</f>
        <v>1.3333333333333331E-2</v>
      </c>
      <c r="N288" s="2">
        <f>SUMIFS(Rotowire!G:G,Rotowire!$A:$A,'Master data'!$F288)*I288</f>
        <v>6.6666666666666654E-3</v>
      </c>
      <c r="O288" s="2">
        <f>SUMIFS(Rotowire!I:I,Rotowire!$A:$A,'Master data'!$F288)*I288</f>
        <v>7.9999999999999974E-2</v>
      </c>
      <c r="P288" s="2">
        <f>SUMIFS(Rotowire!W:W,Rotowire!$A:$A,'Master data'!$F288)*K288</f>
        <v>6.3291768359640732E-2</v>
      </c>
      <c r="Q288" s="2">
        <f>SUMIFS(Rotowire!Y:Y,Rotowire!$A:$A,'Master data'!$F288)*J288</f>
        <v>0</v>
      </c>
      <c r="R288" s="2">
        <f>SUMIFS(Rotowire!AB:AB,Rotowire!$A:$A,'Master data'!$F288)</f>
        <v>0.28999999999999998</v>
      </c>
      <c r="S288" s="2">
        <f>SUMIFS(Rotowire!AC:AC,Rotowire!$A:$A,'Master data'!$F288)</f>
        <v>0</v>
      </c>
      <c r="T288" s="2">
        <f>INDEX('Team forecast'!D$3:D$22,MATCH($B288,'Team forecast'!$B$3:$B$22,0))</f>
        <v>0.5</v>
      </c>
      <c r="U288" s="2">
        <f>INDEX('Team forecast'!E$3:E$22,MATCH($B288,'Team forecast'!$B$3:$B$22,0))</f>
        <v>2.76</v>
      </c>
      <c r="V288" s="2">
        <f>INDEX('Team forecast'!J$3:J$22,MATCH($B288,'Team forecast'!$B$3:$B$22,0))</f>
        <v>4.4699999999999997E-2</v>
      </c>
      <c r="W288" s="2">
        <f>INDEX('Team forecast'!K$3:K$22,MATCH($B288,'Team forecast'!$B$3:$B$22,0))</f>
        <v>0.1164</v>
      </c>
      <c r="X288" s="2">
        <f>INDEX('Team forecast'!L$3:L$22,MATCH($B288,'Team forecast'!$B$3:$B$22,0))</f>
        <v>0.83899999999999997</v>
      </c>
      <c r="Y288" s="5">
        <f t="shared" si="281"/>
        <v>7000</v>
      </c>
      <c r="Z288" s="5">
        <f t="shared" si="282"/>
        <v>1117.5</v>
      </c>
      <c r="AA288" s="5">
        <f t="shared" si="283"/>
        <v>582</v>
      </c>
      <c r="AB288" s="5">
        <f t="shared" si="284"/>
        <v>-12585</v>
      </c>
      <c r="AC288" s="5">
        <f t="shared" si="285"/>
        <v>1999.9999999999995</v>
      </c>
      <c r="AD288" s="5">
        <f t="shared" si="290"/>
        <v>333.33333333333326</v>
      </c>
      <c r="AE288" s="5">
        <f t="shared" si="291"/>
        <v>799.99999999999977</v>
      </c>
      <c r="AF288" s="5">
        <f t="shared" si="286"/>
        <v>3164.5884179820364</v>
      </c>
      <c r="AG288" s="5">
        <f t="shared" si="287"/>
        <v>0</v>
      </c>
      <c r="AH288" s="5">
        <f t="shared" si="292"/>
        <v>-5800</v>
      </c>
      <c r="AI288" s="5">
        <f t="shared" si="293"/>
        <v>0</v>
      </c>
      <c r="AJ288" s="5">
        <f t="shared" si="294"/>
        <v>5000</v>
      </c>
      <c r="AK288" s="5">
        <f t="shared" si="295"/>
        <v>-22080</v>
      </c>
      <c r="AL288" s="5">
        <f>IFERROR(SUM(Y288:AK288),-5000)*((Cockpit!$C$3)^0)</f>
        <v>-20467.578248684629</v>
      </c>
      <c r="AM288" s="19">
        <f>INDEX('Team forecast'!$M$3:$AU$22,MATCH($B288,'Team forecast'!$B$3:$B$22,0),MATCH(AM$1,'Team forecast'!$M$2:$AU$2,0))</f>
        <v>0</v>
      </c>
      <c r="AN288" s="19">
        <f>INDEX('Team forecast'!$M$3:$AU$22,MATCH($B288,'Team forecast'!$B$3:$B$22,0),MATCH(AN$1,'Team forecast'!$M$2:$AU$2,0))</f>
        <v>0</v>
      </c>
      <c r="AO288" s="19">
        <f>INDEX('Team forecast'!$M$3:$AU$22,MATCH($B288,'Team forecast'!$B$3:$B$22,0),MATCH(AO$1,'Team forecast'!$M$2:$AU$2,0))</f>
        <v>0</v>
      </c>
      <c r="AP288" s="19">
        <f>INDEX('Team forecast'!$M$3:$AU$22,MATCH($B288,'Team forecast'!$B$3:$B$22,0),MATCH(AP$1,'Team forecast'!$M$2:$AU$2,0))</f>
        <v>0</v>
      </c>
      <c r="AQ288" s="5">
        <f t="shared" si="296"/>
        <v>7000</v>
      </c>
      <c r="AR288" s="5">
        <f>INDEX('Team forecast'!$M$3:$AU$22,MATCH($B288,'Team forecast'!$B$3:$B$22,0),MATCH(AR$1,'Team forecast'!$M$2:$AU$2,0))*IF($Y288&gt;0,25000,0)</f>
        <v>0</v>
      </c>
      <c r="AS288" s="5">
        <f>INDEX('Team forecast'!$M$3:$AU$22,MATCH($B288,'Team forecast'!$B$3:$B$22,0),MATCH(AS$1,'Team forecast'!$M$2:$AU$2,0))*IF($Y288&gt;0,5000,0)</f>
        <v>0</v>
      </c>
      <c r="AT288" s="5">
        <f>INDEX('Team forecast'!$M$3:$AU$22,MATCH($B288,'Team forecast'!$B$3:$B$22,0),MATCH(AT$1,'Team forecast'!$M$2:$AU$2,0))*IF($Y288&gt;0,-15000,0)</f>
        <v>0</v>
      </c>
      <c r="AU288" s="5">
        <f t="shared" si="297"/>
        <v>0</v>
      </c>
      <c r="AV288" s="5">
        <f t="shared" si="298"/>
        <v>0</v>
      </c>
      <c r="AW288" s="5">
        <f t="shared" si="299"/>
        <v>0</v>
      </c>
      <c r="AX288" s="5">
        <f t="shared" si="300"/>
        <v>0</v>
      </c>
      <c r="AY288" s="5">
        <f t="shared" si="301"/>
        <v>0</v>
      </c>
      <c r="AZ288" s="5">
        <f t="shared" si="302"/>
        <v>-5800</v>
      </c>
      <c r="BA288" s="5">
        <f t="shared" si="303"/>
        <v>0</v>
      </c>
      <c r="BB288" s="5">
        <f t="shared" si="304"/>
        <v>0</v>
      </c>
      <c r="BC288" s="5">
        <f t="shared" si="305"/>
        <v>0</v>
      </c>
      <c r="BD288" s="5">
        <f>IFERROR(SUM(AR288:BC288),0)*((Cockpit!$C$3)^1)</f>
        <v>-4059.9999999999995</v>
      </c>
      <c r="BE288" s="19">
        <f>INDEX('Team forecast'!$M$3:$AU$22,MATCH($B288,'Team forecast'!$B$3:$B$22,0),MATCH(BE$1,'Team forecast'!$M$2:$AU$2,0))</f>
        <v>0</v>
      </c>
      <c r="BF288" s="19">
        <f>INDEX('Team forecast'!$M$3:$AU$22,MATCH($B288,'Team forecast'!$B$3:$B$22,0),MATCH(BF$1,'Team forecast'!$M$2:$AU$2,0))</f>
        <v>0</v>
      </c>
      <c r="BG288" s="19">
        <f>INDEX('Team forecast'!$M$3:$AU$22,MATCH($B288,'Team forecast'!$B$3:$B$22,0),MATCH(BG$1,'Team forecast'!$M$2:$AU$2,0))</f>
        <v>0</v>
      </c>
      <c r="BH288" s="19">
        <f>INDEX('Team forecast'!$M$3:$AU$22,MATCH($B288,'Team forecast'!$B$3:$B$22,0),MATCH(BH$1,'Team forecast'!$M$2:$AU$2,0))</f>
        <v>0</v>
      </c>
      <c r="BI288" s="5">
        <f t="shared" si="306"/>
        <v>7000</v>
      </c>
      <c r="BJ288" s="5">
        <f>INDEX('Team forecast'!$M$3:$AU$22,MATCH($B288,'Team forecast'!$B$3:$B$22,0),MATCH(BJ$1,'Team forecast'!$M$2:$AU$2,0))*IF($Y288&gt;0,25000,0)</f>
        <v>0</v>
      </c>
      <c r="BK288" s="5">
        <f>INDEX('Team forecast'!$M$3:$AU$22,MATCH($B288,'Team forecast'!$B$3:$B$22,0),MATCH(BK$1,'Team forecast'!$M$2:$AU$2,0))*IF($Y288&gt;0,5000,0)</f>
        <v>0</v>
      </c>
      <c r="BL288" s="5">
        <f>INDEX('Team forecast'!$M$3:$AU$22,MATCH($B288,'Team forecast'!$B$3:$B$22,0),MATCH(BL$1,'Team forecast'!$M$2:$AU$2,0))*IF($Y288&gt;0,-15000,0)</f>
        <v>0</v>
      </c>
      <c r="BM288" s="5">
        <f t="shared" si="307"/>
        <v>0</v>
      </c>
      <c r="BN288" s="5">
        <f t="shared" si="308"/>
        <v>0</v>
      </c>
      <c r="BO288" s="5">
        <f t="shared" si="309"/>
        <v>0</v>
      </c>
      <c r="BP288" s="5">
        <f t="shared" si="310"/>
        <v>0</v>
      </c>
      <c r="BQ288" s="5">
        <f t="shared" si="311"/>
        <v>0</v>
      </c>
      <c r="BR288" s="5">
        <f t="shared" si="312"/>
        <v>-5800</v>
      </c>
      <c r="BS288" s="5">
        <f t="shared" si="313"/>
        <v>0</v>
      </c>
      <c r="BT288" s="5">
        <f t="shared" si="314"/>
        <v>0</v>
      </c>
      <c r="BU288" s="5">
        <f t="shared" si="315"/>
        <v>0</v>
      </c>
      <c r="BV288" s="5">
        <f>IFERROR(SUM(BJ288:BU288),0)*((Cockpit!$C$3)^2)</f>
        <v>-2841.9999999999995</v>
      </c>
      <c r="BW288" s="19">
        <f>INDEX('Team forecast'!$M$3:$AU$22,MATCH($B288,'Team forecast'!$B$3:$B$22,0),MATCH(BW$1,'Team forecast'!$M$2:$AU$2,0))</f>
        <v>0</v>
      </c>
      <c r="BX288" s="19">
        <f>INDEX('Team forecast'!$M$3:$AU$22,MATCH($B288,'Team forecast'!$B$3:$B$22,0),MATCH(BX$1,'Team forecast'!$M$2:$AU$2,0))</f>
        <v>0</v>
      </c>
      <c r="BY288" s="19">
        <f>INDEX('Team forecast'!$M$3:$AU$22,MATCH($B288,'Team forecast'!$B$3:$B$22,0),MATCH(BY$1,'Team forecast'!$M$2:$AU$2,0))</f>
        <v>0</v>
      </c>
      <c r="BZ288" s="19">
        <f>INDEX('Team forecast'!$M$3:$AU$22,MATCH($B288,'Team forecast'!$B$3:$B$22,0),MATCH(BZ$1,'Team forecast'!$M$2:$AU$2,0))</f>
        <v>0</v>
      </c>
      <c r="CA288" s="5">
        <f t="shared" si="316"/>
        <v>7000</v>
      </c>
      <c r="CB288" s="5">
        <f>INDEX('Team forecast'!$M$3:$AU$22,MATCH($B288,'Team forecast'!$B$3:$B$22,0),MATCH(CB$1,'Team forecast'!$M$2:$AU$2,0))*IF($Y288&gt;0,25000,0)</f>
        <v>0</v>
      </c>
      <c r="CC288" s="5">
        <f>INDEX('Team forecast'!$M$3:$AU$22,MATCH($B288,'Team forecast'!$B$3:$B$22,0),MATCH(CC$1,'Team forecast'!$M$2:$AU$2,0))*IF($Y288&gt;0,5000,0)</f>
        <v>0</v>
      </c>
      <c r="CD288" s="5">
        <f>INDEX('Team forecast'!$M$3:$AU$22,MATCH($B288,'Team forecast'!$B$3:$B$22,0),MATCH(CD$1,'Team forecast'!$M$2:$AU$2,0))*IF($Y288&gt;0,-15000,0)</f>
        <v>0</v>
      </c>
      <c r="CE288" s="5">
        <f t="shared" si="317"/>
        <v>0</v>
      </c>
      <c r="CF288" s="5">
        <f t="shared" si="318"/>
        <v>0</v>
      </c>
      <c r="CG288" s="5">
        <f t="shared" si="319"/>
        <v>0</v>
      </c>
      <c r="CH288" s="5">
        <f t="shared" si="320"/>
        <v>0</v>
      </c>
      <c r="CI288" s="5">
        <f t="shared" si="321"/>
        <v>0</v>
      </c>
      <c r="CJ288" s="5">
        <f t="shared" si="322"/>
        <v>-5800</v>
      </c>
      <c r="CK288" s="5">
        <f t="shared" si="323"/>
        <v>0</v>
      </c>
      <c r="CL288" s="5">
        <f t="shared" si="324"/>
        <v>0</v>
      </c>
      <c r="CM288" s="5">
        <f t="shared" si="325"/>
        <v>0</v>
      </c>
      <c r="CN288" s="5">
        <f>IFERROR(SUM(CB288:CM288),0)*((Cockpit!$C$3)^3)</f>
        <v>-1989.3999999999994</v>
      </c>
      <c r="CO288" s="19">
        <f>INDEX('Team forecast'!$M$3:$AU$22,MATCH($B288,'Team forecast'!$B$3:$B$22,0),MATCH(CO$1,'Team forecast'!$M$2:$AU$2,0))</f>
        <v>0</v>
      </c>
      <c r="CP288" s="19">
        <f>INDEX('Team forecast'!$M$3:$AU$22,MATCH($B288,'Team forecast'!$B$3:$B$22,0),MATCH(CP$1,'Team forecast'!$M$2:$AU$2,0))</f>
        <v>0</v>
      </c>
      <c r="CQ288" s="19">
        <f>INDEX('Team forecast'!$M$3:$AU$22,MATCH($B288,'Team forecast'!$B$3:$B$22,0),MATCH(CQ$1,'Team forecast'!$M$2:$AU$2,0))</f>
        <v>0</v>
      </c>
      <c r="CR288" s="19">
        <f>INDEX('Team forecast'!$M$3:$AU$22,MATCH($B288,'Team forecast'!$B$3:$B$22,0),MATCH(CR$1,'Team forecast'!$M$2:$AU$2,0))</f>
        <v>0</v>
      </c>
      <c r="CS288" s="5">
        <f t="shared" si="326"/>
        <v>7000</v>
      </c>
      <c r="CT288" s="5">
        <f>INDEX('Team forecast'!$M$3:$AU$22,MATCH($B288,'Team forecast'!$B$3:$B$22,0),MATCH(CT$1,'Team forecast'!$M$2:$AU$2,0))*IF($Y288&gt;0,25000,0)</f>
        <v>0</v>
      </c>
      <c r="CU288" s="5">
        <f>INDEX('Team forecast'!$M$3:$AU$22,MATCH($B288,'Team forecast'!$B$3:$B$22,0),MATCH(CU$1,'Team forecast'!$M$2:$AU$2,0))*IF($Y288&gt;0,5000,0)</f>
        <v>0</v>
      </c>
      <c r="CV288" s="5">
        <f>INDEX('Team forecast'!$M$3:$AU$22,MATCH($B288,'Team forecast'!$B$3:$B$22,0),MATCH(CV$1,'Team forecast'!$M$2:$AU$2,0))*IF($Y288&gt;0,-15000,0)</f>
        <v>0</v>
      </c>
      <c r="CW288" s="5">
        <f t="shared" si="327"/>
        <v>0</v>
      </c>
      <c r="CX288" s="5">
        <f t="shared" si="328"/>
        <v>0</v>
      </c>
      <c r="CY288" s="5">
        <f t="shared" si="329"/>
        <v>0</v>
      </c>
      <c r="CZ288" s="5">
        <f t="shared" si="330"/>
        <v>0</v>
      </c>
      <c r="DA288" s="5">
        <f t="shared" si="331"/>
        <v>0</v>
      </c>
      <c r="DB288" s="5">
        <f t="shared" si="332"/>
        <v>-5800</v>
      </c>
      <c r="DC288" s="5">
        <f t="shared" si="333"/>
        <v>0</v>
      </c>
      <c r="DD288" s="5">
        <f t="shared" si="334"/>
        <v>0</v>
      </c>
      <c r="DE288" s="5">
        <f t="shared" si="335"/>
        <v>0</v>
      </c>
      <c r="DF288" s="5">
        <f>IFERROR(SUM(CT288:DE288),0)*((Cockpit!$C$3)^4)</f>
        <v>-1392.5799999999995</v>
      </c>
      <c r="DG288" s="19">
        <f>INDEX('Team forecast'!$M$3:$AU$22,MATCH($B288,'Team forecast'!$B$3:$B$22,0),MATCH(DG$1,'Team forecast'!$M$2:$AU$2,0))</f>
        <v>0</v>
      </c>
      <c r="DH288" s="19">
        <f>INDEX('Team forecast'!$M$3:$AU$22,MATCH($B288,'Team forecast'!$B$3:$B$22,0),MATCH(DH$1,'Team forecast'!$M$2:$AU$2,0))</f>
        <v>0</v>
      </c>
      <c r="DI288" s="19">
        <f>INDEX('Team forecast'!$M$3:$AU$22,MATCH($B288,'Team forecast'!$B$3:$B$22,0),MATCH(DI$1,'Team forecast'!$M$2:$AU$2,0))</f>
        <v>0</v>
      </c>
      <c r="DJ288" s="19">
        <f>INDEX('Team forecast'!$M$3:$AU$22,MATCH($B288,'Team forecast'!$B$3:$B$22,0),MATCH(DJ$1,'Team forecast'!$M$2:$AU$2,0))</f>
        <v>0</v>
      </c>
      <c r="DK288" s="5">
        <f t="shared" si="336"/>
        <v>7000</v>
      </c>
      <c r="DL288" s="5">
        <f>INDEX('Team forecast'!$M$3:$AU$22,MATCH($B288,'Team forecast'!$B$3:$B$22,0),MATCH(DL$1,'Team forecast'!$M$2:$AU$2,0))*IF($Y288&gt;0,25000,0)</f>
        <v>0</v>
      </c>
      <c r="DM288" s="5">
        <f>INDEX('Team forecast'!$M$3:$AU$22,MATCH($B288,'Team forecast'!$B$3:$B$22,0),MATCH(DM$1,'Team forecast'!$M$2:$AU$2,0))*IF($Y288&gt;0,5000,0)</f>
        <v>0</v>
      </c>
      <c r="DN288" s="5">
        <f>INDEX('Team forecast'!$M$3:$AU$22,MATCH($B288,'Team forecast'!$B$3:$B$22,0),MATCH(DN$1,'Team forecast'!$M$2:$AU$2,0))*IF($Y288&gt;0,-15000,0)</f>
        <v>0</v>
      </c>
      <c r="DO288" s="5">
        <f t="shared" si="337"/>
        <v>0</v>
      </c>
      <c r="DP288" s="5">
        <f t="shared" si="338"/>
        <v>0</v>
      </c>
      <c r="DQ288" s="5">
        <f t="shared" si="339"/>
        <v>0</v>
      </c>
      <c r="DR288" s="5">
        <f t="shared" si="340"/>
        <v>0</v>
      </c>
      <c r="DS288" s="5">
        <f t="shared" si="341"/>
        <v>0</v>
      </c>
      <c r="DT288" s="5">
        <f t="shared" si="342"/>
        <v>-5800</v>
      </c>
      <c r="DU288" s="5">
        <f t="shared" si="343"/>
        <v>0</v>
      </c>
      <c r="DV288" s="5">
        <f t="shared" si="344"/>
        <v>0</v>
      </c>
      <c r="DW288" s="5">
        <f t="shared" si="345"/>
        <v>0</v>
      </c>
      <c r="DX288" s="5">
        <f>IFERROR(SUM(DL288:DW288),0)*((Cockpit!$C$3)^5)</f>
        <v>-974.8059999999997</v>
      </c>
      <c r="DY288" s="5">
        <f t="shared" si="346"/>
        <v>-31726.364248684626</v>
      </c>
      <c r="DZ288" s="5" t="str">
        <f>IF(ISERROR(MATCH(A288,'Current squad'!B:B,0)),"No","Yes")</f>
        <v>No</v>
      </c>
      <c r="EA288" s="5" cm="1">
        <f t="array" ref="EA288">IFERROR(_xlfn.IFS(DZ288="Yes",0,DZ288="No",H288*1%),999999)</f>
        <v>19520</v>
      </c>
      <c r="EB288" s="5">
        <f t="shared" si="288"/>
        <v>1971520</v>
      </c>
      <c r="EC288" s="5">
        <f t="shared" si="347"/>
        <v>-51246.364248684622</v>
      </c>
      <c r="ED288" s="1">
        <f t="shared" si="289"/>
        <v>-2.625326037330155E-2</v>
      </c>
      <c r="EE288" s="5">
        <f>RANK(EC288,$EC$2:$EC$572)+COUNTIF($EC$2:EC288,EC288)-1</f>
        <v>498</v>
      </c>
      <c r="EF288" s="4">
        <f>RANK(ED288,$ED$2:$ED$572)+COUNTIF($ED$2:ED288,ED288)-1</f>
        <v>571</v>
      </c>
    </row>
    <row r="289" spans="1:136" x14ac:dyDescent="0.3">
      <c r="A289" t="str">
        <f>IF(Holdet.dk!A289&lt;&gt;"",Holdet.dk!A289,"")</f>
        <v>Alisson Becker</v>
      </c>
      <c r="B289" t="str">
        <f>INDEX(Holdet.dk!B:B,MATCH($A289,Holdet.dk!$A:$A,0))</f>
        <v>Liverpool</v>
      </c>
      <c r="C289" t="str">
        <f>INDEX(Holdet.dk!C:C,MATCH($A289,Holdet.dk!$A:$A,0))</f>
        <v>Goalkeeper</v>
      </c>
      <c r="D289" t="str">
        <f>INDEX(Holdet.dk!D:D,MATCH($A289,Holdet.dk!$A:$A,0))</f>
        <v>7.916.000</v>
      </c>
      <c r="E289" s="1">
        <f>IFERROR(_xlfn.NUMBERVALUE(INDEX(Holdet.dk!$E:$E,MATCH($A289,Holdet.dk!$A:$A,0)),","),0)</f>
        <v>1.8000000000000002E-2</v>
      </c>
      <c r="F289" t="str">
        <f>IF(INDEX(Lookup!H:H,MATCH('Master data'!A289,Lookup!G:G,0))=0,A289,INDEX(Lookup!H:H,MATCH('Master data'!A289,Lookup!G:G,0)))</f>
        <v>Alisson Becker</v>
      </c>
      <c r="G289" t="str">
        <f>IFERROR(INDEX(Lookup!B:B,MATCH(INDEX(Rotowire!C:C,MATCH(F289,Rotowire!A:A,0)),Lookup!D:D,0)),"")</f>
        <v>Crystal Palace</v>
      </c>
      <c r="H289" s="5">
        <f t="shared" si="280"/>
        <v>7916000</v>
      </c>
      <c r="I289" s="19">
        <f>IFERROR(INDEX('Team forecast'!$G$3:$I$22,MATCH($B289,'Team forecast'!$B$3:$B$22,0),MATCH(I$1,'Team forecast'!$G$2:$I$2,0)),0)</f>
        <v>1.0823529411764703</v>
      </c>
      <c r="J289" s="19">
        <f>IFERROR(INDEX('Team forecast'!$G$3:$I$22,MATCH($B289,'Team forecast'!$B$3:$B$22,0),MATCH(J$1,'Team forecast'!$G$2:$I$2,0)),0)</f>
        <v>0.66666666666666652</v>
      </c>
      <c r="K289" s="19">
        <f>IFERROR(INDEX('Team forecast'!$G$3:$I$22,MATCH($B289,'Team forecast'!$B$3:$B$22,0),MATCH(K$1,'Team forecast'!$G$2:$I$2,0)),0)</f>
        <v>1.2636055410679863</v>
      </c>
      <c r="L289">
        <f>SUMIFS(Rotowire!E:E,Rotowire!$A:$A,'Master data'!$F289)</f>
        <v>95</v>
      </c>
      <c r="M289" s="2">
        <f>SUMIFS(Rotowire!F:F,Rotowire!$A:$A,'Master data'!$F289)*I289</f>
        <v>1.0823529411764702E-2</v>
      </c>
      <c r="N289" s="2">
        <f>SUMIFS(Rotowire!G:G,Rotowire!$A:$A,'Master data'!$F289)*I289</f>
        <v>0</v>
      </c>
      <c r="O289" s="2">
        <f>SUMIFS(Rotowire!I:I,Rotowire!$A:$A,'Master data'!$F289)*I289</f>
        <v>1.0823529411764702E-2</v>
      </c>
      <c r="P289" s="2">
        <f>SUMIFS(Rotowire!W:W,Rotowire!$A:$A,'Master data'!$F289)*K289</f>
        <v>0.60653065971263342</v>
      </c>
      <c r="Q289" s="2">
        <f>SUMIFS(Rotowire!Y:Y,Rotowire!$A:$A,'Master data'!$F289)*J289</f>
        <v>2.3999999999999995</v>
      </c>
      <c r="R289" s="2">
        <f>SUMIFS(Rotowire!AB:AB,Rotowire!$A:$A,'Master data'!$F289)</f>
        <v>0.03</v>
      </c>
      <c r="S289" s="2">
        <f>SUMIFS(Rotowire!AC:AC,Rotowire!$A:$A,'Master data'!$F289)</f>
        <v>0</v>
      </c>
      <c r="T289" s="2">
        <f>INDEX('Team forecast'!D$3:D$22,MATCH($B289,'Team forecast'!$B$3:$B$22,0))</f>
        <v>2.76</v>
      </c>
      <c r="U289" s="2">
        <f>INDEX('Team forecast'!E$3:E$22,MATCH($B289,'Team forecast'!$B$3:$B$22,0))</f>
        <v>0.5</v>
      </c>
      <c r="V289" s="2">
        <f>INDEX('Team forecast'!J$3:J$22,MATCH($B289,'Team forecast'!$B$3:$B$22,0))</f>
        <v>0.83899999999999997</v>
      </c>
      <c r="W289" s="2">
        <f>INDEX('Team forecast'!K$3:K$22,MATCH($B289,'Team forecast'!$B$3:$B$22,0))</f>
        <v>0.1164</v>
      </c>
      <c r="X289" s="2">
        <f>INDEX('Team forecast'!L$3:L$22,MATCH($B289,'Team forecast'!$B$3:$B$22,0))</f>
        <v>4.4699999999999997E-2</v>
      </c>
      <c r="Y289" s="5">
        <f t="shared" si="281"/>
        <v>7000</v>
      </c>
      <c r="Z289" s="5">
        <f t="shared" si="282"/>
        <v>20975</v>
      </c>
      <c r="AA289" s="5">
        <f t="shared" si="283"/>
        <v>582</v>
      </c>
      <c r="AB289" s="5">
        <f t="shared" si="284"/>
        <v>-670.5</v>
      </c>
      <c r="AC289" s="5">
        <f t="shared" si="285"/>
        <v>0</v>
      </c>
      <c r="AD289" s="5">
        <f t="shared" si="290"/>
        <v>0</v>
      </c>
      <c r="AE289" s="5">
        <f t="shared" si="291"/>
        <v>108.23529411764703</v>
      </c>
      <c r="AF289" s="5">
        <f t="shared" si="286"/>
        <v>45489.799478447509</v>
      </c>
      <c r="AG289" s="5">
        <f t="shared" si="287"/>
        <v>11999.999999999998</v>
      </c>
      <c r="AH289" s="5">
        <f t="shared" si="292"/>
        <v>-600</v>
      </c>
      <c r="AI289" s="5">
        <f t="shared" si="293"/>
        <v>0</v>
      </c>
      <c r="AJ289" s="5">
        <f t="shared" si="294"/>
        <v>27599.999999999996</v>
      </c>
      <c r="AK289" s="5">
        <f t="shared" si="295"/>
        <v>-4000</v>
      </c>
      <c r="AL289" s="5">
        <f>IFERROR(SUM(Y289:AK289),-5000)*((Cockpit!$C$3)^0)</f>
        <v>108484.53477256515</v>
      </c>
      <c r="AM289" s="19">
        <f>INDEX('Team forecast'!$M$3:$AU$22,MATCH($B289,'Team forecast'!$B$3:$B$22,0),MATCH(AM$1,'Team forecast'!$M$2:$AU$2,0))</f>
        <v>0</v>
      </c>
      <c r="AN289" s="19">
        <f>INDEX('Team forecast'!$M$3:$AU$22,MATCH($B289,'Team forecast'!$B$3:$B$22,0),MATCH(AN$1,'Team forecast'!$M$2:$AU$2,0))</f>
        <v>0</v>
      </c>
      <c r="AO289" s="19">
        <f>INDEX('Team forecast'!$M$3:$AU$22,MATCH($B289,'Team forecast'!$B$3:$B$22,0),MATCH(AO$1,'Team forecast'!$M$2:$AU$2,0))</f>
        <v>0</v>
      </c>
      <c r="AP289" s="19">
        <f>INDEX('Team forecast'!$M$3:$AU$22,MATCH($B289,'Team forecast'!$B$3:$B$22,0),MATCH(AP$1,'Team forecast'!$M$2:$AU$2,0))</f>
        <v>0</v>
      </c>
      <c r="AQ289" s="5">
        <f t="shared" si="296"/>
        <v>7000</v>
      </c>
      <c r="AR289" s="5">
        <f>INDEX('Team forecast'!$M$3:$AU$22,MATCH($B289,'Team forecast'!$B$3:$B$22,0),MATCH(AR$1,'Team forecast'!$M$2:$AU$2,0))*IF($Y289&gt;0,25000,0)</f>
        <v>0</v>
      </c>
      <c r="AS289" s="5">
        <f>INDEX('Team forecast'!$M$3:$AU$22,MATCH($B289,'Team forecast'!$B$3:$B$22,0),MATCH(AS$1,'Team forecast'!$M$2:$AU$2,0))*IF($Y289&gt;0,5000,0)</f>
        <v>0</v>
      </c>
      <c r="AT289" s="5">
        <f>INDEX('Team forecast'!$M$3:$AU$22,MATCH($B289,'Team forecast'!$B$3:$B$22,0),MATCH(AT$1,'Team forecast'!$M$2:$AU$2,0))*IF($Y289&gt;0,-15000,0)</f>
        <v>0</v>
      </c>
      <c r="AU289" s="5">
        <f t="shared" si="297"/>
        <v>0</v>
      </c>
      <c r="AV289" s="5">
        <f t="shared" si="298"/>
        <v>0</v>
      </c>
      <c r="AW289" s="5">
        <f t="shared" si="299"/>
        <v>0</v>
      </c>
      <c r="AX289" s="5">
        <f t="shared" si="300"/>
        <v>0</v>
      </c>
      <c r="AY289" s="5">
        <f t="shared" si="301"/>
        <v>0</v>
      </c>
      <c r="AZ289" s="5">
        <f t="shared" si="302"/>
        <v>-600</v>
      </c>
      <c r="BA289" s="5">
        <f t="shared" si="303"/>
        <v>0</v>
      </c>
      <c r="BB289" s="5">
        <f t="shared" si="304"/>
        <v>0</v>
      </c>
      <c r="BC289" s="5">
        <f t="shared" si="305"/>
        <v>0</v>
      </c>
      <c r="BD289" s="5">
        <f>IFERROR(SUM(AR289:BC289),0)*((Cockpit!$C$3)^1)</f>
        <v>-420</v>
      </c>
      <c r="BE289" s="19">
        <f>INDEX('Team forecast'!$M$3:$AU$22,MATCH($B289,'Team forecast'!$B$3:$B$22,0),MATCH(BE$1,'Team forecast'!$M$2:$AU$2,0))</f>
        <v>0</v>
      </c>
      <c r="BF289" s="19">
        <f>INDEX('Team forecast'!$M$3:$AU$22,MATCH($B289,'Team forecast'!$B$3:$B$22,0),MATCH(BF$1,'Team forecast'!$M$2:$AU$2,0))</f>
        <v>0</v>
      </c>
      <c r="BG289" s="19">
        <f>INDEX('Team forecast'!$M$3:$AU$22,MATCH($B289,'Team forecast'!$B$3:$B$22,0),MATCH(BG$1,'Team forecast'!$M$2:$AU$2,0))</f>
        <v>0</v>
      </c>
      <c r="BH289" s="19">
        <f>INDEX('Team forecast'!$M$3:$AU$22,MATCH($B289,'Team forecast'!$B$3:$B$22,0),MATCH(BH$1,'Team forecast'!$M$2:$AU$2,0))</f>
        <v>0</v>
      </c>
      <c r="BI289" s="5">
        <f t="shared" si="306"/>
        <v>7000</v>
      </c>
      <c r="BJ289" s="5">
        <f>INDEX('Team forecast'!$M$3:$AU$22,MATCH($B289,'Team forecast'!$B$3:$B$22,0),MATCH(BJ$1,'Team forecast'!$M$2:$AU$2,0))*IF($Y289&gt;0,25000,0)</f>
        <v>0</v>
      </c>
      <c r="BK289" s="5">
        <f>INDEX('Team forecast'!$M$3:$AU$22,MATCH($B289,'Team forecast'!$B$3:$B$22,0),MATCH(BK$1,'Team forecast'!$M$2:$AU$2,0))*IF($Y289&gt;0,5000,0)</f>
        <v>0</v>
      </c>
      <c r="BL289" s="5">
        <f>INDEX('Team forecast'!$M$3:$AU$22,MATCH($B289,'Team forecast'!$B$3:$B$22,0),MATCH(BL$1,'Team forecast'!$M$2:$AU$2,0))*IF($Y289&gt;0,-15000,0)</f>
        <v>0</v>
      </c>
      <c r="BM289" s="5">
        <f t="shared" si="307"/>
        <v>0</v>
      </c>
      <c r="BN289" s="5">
        <f t="shared" si="308"/>
        <v>0</v>
      </c>
      <c r="BO289" s="5">
        <f t="shared" si="309"/>
        <v>0</v>
      </c>
      <c r="BP289" s="5">
        <f t="shared" si="310"/>
        <v>0</v>
      </c>
      <c r="BQ289" s="5">
        <f t="shared" si="311"/>
        <v>0</v>
      </c>
      <c r="BR289" s="5">
        <f t="shared" si="312"/>
        <v>-600</v>
      </c>
      <c r="BS289" s="5">
        <f t="shared" si="313"/>
        <v>0</v>
      </c>
      <c r="BT289" s="5">
        <f t="shared" si="314"/>
        <v>0</v>
      </c>
      <c r="BU289" s="5">
        <f t="shared" si="315"/>
        <v>0</v>
      </c>
      <c r="BV289" s="5">
        <f>IFERROR(SUM(BJ289:BU289),0)*((Cockpit!$C$3)^2)</f>
        <v>-293.99999999999994</v>
      </c>
      <c r="BW289" s="19">
        <f>INDEX('Team forecast'!$M$3:$AU$22,MATCH($B289,'Team forecast'!$B$3:$B$22,0),MATCH(BW$1,'Team forecast'!$M$2:$AU$2,0))</f>
        <v>0</v>
      </c>
      <c r="BX289" s="19">
        <f>INDEX('Team forecast'!$M$3:$AU$22,MATCH($B289,'Team forecast'!$B$3:$B$22,0),MATCH(BX$1,'Team forecast'!$M$2:$AU$2,0))</f>
        <v>0</v>
      </c>
      <c r="BY289" s="19">
        <f>INDEX('Team forecast'!$M$3:$AU$22,MATCH($B289,'Team forecast'!$B$3:$B$22,0),MATCH(BY$1,'Team forecast'!$M$2:$AU$2,0))</f>
        <v>0</v>
      </c>
      <c r="BZ289" s="19">
        <f>INDEX('Team forecast'!$M$3:$AU$22,MATCH($B289,'Team forecast'!$B$3:$B$22,0),MATCH(BZ$1,'Team forecast'!$M$2:$AU$2,0))</f>
        <v>0</v>
      </c>
      <c r="CA289" s="5">
        <f t="shared" si="316"/>
        <v>7000</v>
      </c>
      <c r="CB289" s="5">
        <f>INDEX('Team forecast'!$M$3:$AU$22,MATCH($B289,'Team forecast'!$B$3:$B$22,0),MATCH(CB$1,'Team forecast'!$M$2:$AU$2,0))*IF($Y289&gt;0,25000,0)</f>
        <v>0</v>
      </c>
      <c r="CC289" s="5">
        <f>INDEX('Team forecast'!$M$3:$AU$22,MATCH($B289,'Team forecast'!$B$3:$B$22,0),MATCH(CC$1,'Team forecast'!$M$2:$AU$2,0))*IF($Y289&gt;0,5000,0)</f>
        <v>0</v>
      </c>
      <c r="CD289" s="5">
        <f>INDEX('Team forecast'!$M$3:$AU$22,MATCH($B289,'Team forecast'!$B$3:$B$22,0),MATCH(CD$1,'Team forecast'!$M$2:$AU$2,0))*IF($Y289&gt;0,-15000,0)</f>
        <v>0</v>
      </c>
      <c r="CE289" s="5">
        <f t="shared" si="317"/>
        <v>0</v>
      </c>
      <c r="CF289" s="5">
        <f t="shared" si="318"/>
        <v>0</v>
      </c>
      <c r="CG289" s="5">
        <f t="shared" si="319"/>
        <v>0</v>
      </c>
      <c r="CH289" s="5">
        <f t="shared" si="320"/>
        <v>0</v>
      </c>
      <c r="CI289" s="5">
        <f t="shared" si="321"/>
        <v>0</v>
      </c>
      <c r="CJ289" s="5">
        <f t="shared" si="322"/>
        <v>-600</v>
      </c>
      <c r="CK289" s="5">
        <f t="shared" si="323"/>
        <v>0</v>
      </c>
      <c r="CL289" s="5">
        <f t="shared" si="324"/>
        <v>0</v>
      </c>
      <c r="CM289" s="5">
        <f t="shared" si="325"/>
        <v>0</v>
      </c>
      <c r="CN289" s="5">
        <f>IFERROR(SUM(CB289:CM289),0)*((Cockpit!$C$3)^3)</f>
        <v>-205.79999999999995</v>
      </c>
      <c r="CO289" s="19">
        <f>INDEX('Team forecast'!$M$3:$AU$22,MATCH($B289,'Team forecast'!$B$3:$B$22,0),MATCH(CO$1,'Team forecast'!$M$2:$AU$2,0))</f>
        <v>0</v>
      </c>
      <c r="CP289" s="19">
        <f>INDEX('Team forecast'!$M$3:$AU$22,MATCH($B289,'Team forecast'!$B$3:$B$22,0),MATCH(CP$1,'Team forecast'!$M$2:$AU$2,0))</f>
        <v>0</v>
      </c>
      <c r="CQ289" s="19">
        <f>INDEX('Team forecast'!$M$3:$AU$22,MATCH($B289,'Team forecast'!$B$3:$B$22,0),MATCH(CQ$1,'Team forecast'!$M$2:$AU$2,0))</f>
        <v>0</v>
      </c>
      <c r="CR289" s="19">
        <f>INDEX('Team forecast'!$M$3:$AU$22,MATCH($B289,'Team forecast'!$B$3:$B$22,0),MATCH(CR$1,'Team forecast'!$M$2:$AU$2,0))</f>
        <v>0</v>
      </c>
      <c r="CS289" s="5">
        <f t="shared" si="326"/>
        <v>7000</v>
      </c>
      <c r="CT289" s="5">
        <f>INDEX('Team forecast'!$M$3:$AU$22,MATCH($B289,'Team forecast'!$B$3:$B$22,0),MATCH(CT$1,'Team forecast'!$M$2:$AU$2,0))*IF($Y289&gt;0,25000,0)</f>
        <v>0</v>
      </c>
      <c r="CU289" s="5">
        <f>INDEX('Team forecast'!$M$3:$AU$22,MATCH($B289,'Team forecast'!$B$3:$B$22,0),MATCH(CU$1,'Team forecast'!$M$2:$AU$2,0))*IF($Y289&gt;0,5000,0)</f>
        <v>0</v>
      </c>
      <c r="CV289" s="5">
        <f>INDEX('Team forecast'!$M$3:$AU$22,MATCH($B289,'Team forecast'!$B$3:$B$22,0),MATCH(CV$1,'Team forecast'!$M$2:$AU$2,0))*IF($Y289&gt;0,-15000,0)</f>
        <v>0</v>
      </c>
      <c r="CW289" s="5">
        <f t="shared" si="327"/>
        <v>0</v>
      </c>
      <c r="CX289" s="5">
        <f t="shared" si="328"/>
        <v>0</v>
      </c>
      <c r="CY289" s="5">
        <f t="shared" si="329"/>
        <v>0</v>
      </c>
      <c r="CZ289" s="5">
        <f t="shared" si="330"/>
        <v>0</v>
      </c>
      <c r="DA289" s="5">
        <f t="shared" si="331"/>
        <v>0</v>
      </c>
      <c r="DB289" s="5">
        <f t="shared" si="332"/>
        <v>-600</v>
      </c>
      <c r="DC289" s="5">
        <f t="shared" si="333"/>
        <v>0</v>
      </c>
      <c r="DD289" s="5">
        <f t="shared" si="334"/>
        <v>0</v>
      </c>
      <c r="DE289" s="5">
        <f t="shared" si="335"/>
        <v>0</v>
      </c>
      <c r="DF289" s="5">
        <f>IFERROR(SUM(CT289:DE289),0)*((Cockpit!$C$3)^4)</f>
        <v>-144.05999999999995</v>
      </c>
      <c r="DG289" s="19">
        <f>INDEX('Team forecast'!$M$3:$AU$22,MATCH($B289,'Team forecast'!$B$3:$B$22,0),MATCH(DG$1,'Team forecast'!$M$2:$AU$2,0))</f>
        <v>0</v>
      </c>
      <c r="DH289" s="19">
        <f>INDEX('Team forecast'!$M$3:$AU$22,MATCH($B289,'Team forecast'!$B$3:$B$22,0),MATCH(DH$1,'Team forecast'!$M$2:$AU$2,0))</f>
        <v>0</v>
      </c>
      <c r="DI289" s="19">
        <f>INDEX('Team forecast'!$M$3:$AU$22,MATCH($B289,'Team forecast'!$B$3:$B$22,0),MATCH(DI$1,'Team forecast'!$M$2:$AU$2,0))</f>
        <v>0</v>
      </c>
      <c r="DJ289" s="19">
        <f>INDEX('Team forecast'!$M$3:$AU$22,MATCH($B289,'Team forecast'!$B$3:$B$22,0),MATCH(DJ$1,'Team forecast'!$M$2:$AU$2,0))</f>
        <v>0</v>
      </c>
      <c r="DK289" s="5">
        <f t="shared" si="336"/>
        <v>7000</v>
      </c>
      <c r="DL289" s="5">
        <f>INDEX('Team forecast'!$M$3:$AU$22,MATCH($B289,'Team forecast'!$B$3:$B$22,0),MATCH(DL$1,'Team forecast'!$M$2:$AU$2,0))*IF($Y289&gt;0,25000,0)</f>
        <v>0</v>
      </c>
      <c r="DM289" s="5">
        <f>INDEX('Team forecast'!$M$3:$AU$22,MATCH($B289,'Team forecast'!$B$3:$B$22,0),MATCH(DM$1,'Team forecast'!$M$2:$AU$2,0))*IF($Y289&gt;0,5000,0)</f>
        <v>0</v>
      </c>
      <c r="DN289" s="5">
        <f>INDEX('Team forecast'!$M$3:$AU$22,MATCH($B289,'Team forecast'!$B$3:$B$22,0),MATCH(DN$1,'Team forecast'!$M$2:$AU$2,0))*IF($Y289&gt;0,-15000,0)</f>
        <v>0</v>
      </c>
      <c r="DO289" s="5">
        <f t="shared" si="337"/>
        <v>0</v>
      </c>
      <c r="DP289" s="5">
        <f t="shared" si="338"/>
        <v>0</v>
      </c>
      <c r="DQ289" s="5">
        <f t="shared" si="339"/>
        <v>0</v>
      </c>
      <c r="DR289" s="5">
        <f t="shared" si="340"/>
        <v>0</v>
      </c>
      <c r="DS289" s="5">
        <f t="shared" si="341"/>
        <v>0</v>
      </c>
      <c r="DT289" s="5">
        <f t="shared" si="342"/>
        <v>-600</v>
      </c>
      <c r="DU289" s="5">
        <f t="shared" si="343"/>
        <v>0</v>
      </c>
      <c r="DV289" s="5">
        <f t="shared" si="344"/>
        <v>0</v>
      </c>
      <c r="DW289" s="5">
        <f t="shared" si="345"/>
        <v>0</v>
      </c>
      <c r="DX289" s="5">
        <f>IFERROR(SUM(DL289:DW289),0)*((Cockpit!$C$3)^5)</f>
        <v>-100.84199999999997</v>
      </c>
      <c r="DY289" s="5">
        <f t="shared" si="346"/>
        <v>107319.83277256515</v>
      </c>
      <c r="DZ289" s="5" t="str">
        <f>IF(ISERROR(MATCH(A289,'Current squad'!B:B,0)),"No","Yes")</f>
        <v>No</v>
      </c>
      <c r="EA289" s="5" cm="1">
        <f t="array" ref="EA289">IFERROR(_xlfn.IFS(DZ289="Yes",0,DZ289="No",H289*1%),999999)</f>
        <v>79160</v>
      </c>
      <c r="EB289" s="5">
        <f t="shared" si="288"/>
        <v>7995160</v>
      </c>
      <c r="EC289" s="5">
        <f t="shared" si="347"/>
        <v>28159.832772565147</v>
      </c>
      <c r="ED289" s="1">
        <f t="shared" si="289"/>
        <v>3.5573310728354152E-3</v>
      </c>
      <c r="EE289" s="5">
        <f>RANK(EC289,$EC$2:$EC$572)+COUNTIF($EC$2:EC289,EC289)-1</f>
        <v>16</v>
      </c>
      <c r="EF289" s="4">
        <f>RANK(ED289,$ED$2:$ED$572)+COUNTIF($ED$2:ED289,ED289)-1</f>
        <v>24</v>
      </c>
    </row>
    <row r="290" spans="1:136" x14ac:dyDescent="0.3">
      <c r="A290" t="str">
        <f>IF(Holdet.dk!A290&lt;&gt;"",Holdet.dk!A290,"")</f>
        <v>Joe Willock</v>
      </c>
      <c r="B290" t="str">
        <f>INDEX(Holdet.dk!B:B,MATCH($A290,Holdet.dk!$A:$A,0))</f>
        <v>Newcastle</v>
      </c>
      <c r="C290" t="str">
        <f>INDEX(Holdet.dk!C:C,MATCH($A290,Holdet.dk!$A:$A,0))</f>
        <v>Midfield</v>
      </c>
      <c r="D290" t="str">
        <f>INDEX(Holdet.dk!D:D,MATCH($A290,Holdet.dk!$A:$A,0))</f>
        <v>4.213.000</v>
      </c>
      <c r="E290" s="1">
        <f>IFERROR(_xlfn.NUMBERVALUE(INDEX(Holdet.dk!$E:$E,MATCH($A290,Holdet.dk!$A:$A,0)),","),0)</f>
        <v>6.2E-2</v>
      </c>
      <c r="F290" t="str">
        <f>IF(INDEX(Lookup!H:H,MATCH('Master data'!A290,Lookup!G:G,0))=0,A290,INDEX(Lookup!H:H,MATCH('Master data'!A290,Lookup!G:G,0)))</f>
        <v>Joe Willock</v>
      </c>
      <c r="G290" t="str">
        <f>IFERROR(INDEX(Lookup!B:B,MATCH(INDEX(Rotowire!C:C,MATCH(F290,Rotowire!A:A,0)),Lookup!D:D,0)),"")</f>
        <v>Fulham</v>
      </c>
      <c r="H290" s="5">
        <f t="shared" si="280"/>
        <v>4213000</v>
      </c>
      <c r="I290" s="19">
        <f>IFERROR(INDEX('Team forecast'!$G$3:$I$22,MATCH($B290,'Team forecast'!$B$3:$B$22,0),MATCH(I$1,'Team forecast'!$G$2:$I$2,0)),0)</f>
        <v>0.8913043478260867</v>
      </c>
      <c r="J290" s="19">
        <f>IFERROR(INDEX('Team forecast'!$G$3:$I$22,MATCH($B290,'Team forecast'!$B$3:$B$22,0),MATCH(J$1,'Team forecast'!$G$2:$I$2,0)),0)</f>
        <v>0.79881656804733725</v>
      </c>
      <c r="K290" s="19">
        <f>IFERROR(INDEX('Team forecast'!$G$3:$I$22,MATCH($B290,'Team forecast'!$B$3:$B$22,0),MATCH(K$1,'Team forecast'!$G$2:$I$2,0)),0)</f>
        <v>1.5249427096817147</v>
      </c>
      <c r="L290">
        <f>SUMIFS(Rotowire!E:E,Rotowire!$A:$A,'Master data'!$F290)</f>
        <v>95</v>
      </c>
      <c r="M290" s="2">
        <f>SUMIFS(Rotowire!F:F,Rotowire!$A:$A,'Master data'!$F290)*I290</f>
        <v>0.2495652173913043</v>
      </c>
      <c r="N290" s="2">
        <f>SUMIFS(Rotowire!G:G,Rotowire!$A:$A,'Master data'!$F290)*I290</f>
        <v>0.12478260869565215</v>
      </c>
      <c r="O290" s="2">
        <f>SUMIFS(Rotowire!I:I,Rotowire!$A:$A,'Master data'!$F290)*I290</f>
        <v>0.52586956521739114</v>
      </c>
      <c r="P290" s="2">
        <f>SUMIFS(Rotowire!W:W,Rotowire!$A:$A,'Master data'!$F290)*K290</f>
        <v>0.25924026064589151</v>
      </c>
      <c r="Q290" s="2">
        <f>SUMIFS(Rotowire!Y:Y,Rotowire!$A:$A,'Master data'!$F290)*J290</f>
        <v>0</v>
      </c>
      <c r="R290" s="2">
        <f>SUMIFS(Rotowire!AB:AB,Rotowire!$A:$A,'Master data'!$F290)</f>
        <v>0.18</v>
      </c>
      <c r="S290" s="2">
        <f>SUMIFS(Rotowire!AC:AC,Rotowire!$A:$A,'Master data'!$F290)</f>
        <v>0</v>
      </c>
      <c r="T290" s="2">
        <f>INDEX('Team forecast'!D$3:D$22,MATCH($B290,'Team forecast'!$B$3:$B$22,0))</f>
        <v>1.23</v>
      </c>
      <c r="U290" s="2">
        <f>INDEX('Team forecast'!E$3:E$22,MATCH($B290,'Team forecast'!$B$3:$B$22,0))</f>
        <v>1.35</v>
      </c>
      <c r="V290" s="2">
        <f>INDEX('Team forecast'!J$3:J$22,MATCH($B290,'Team forecast'!$B$3:$B$22,0))</f>
        <v>0.33679999999999999</v>
      </c>
      <c r="W290" s="2">
        <f>INDEX('Team forecast'!K$3:K$22,MATCH($B290,'Team forecast'!$B$3:$B$22,0))</f>
        <v>0.2712</v>
      </c>
      <c r="X290" s="2">
        <f>INDEX('Team forecast'!L$3:L$22,MATCH($B290,'Team forecast'!$B$3:$B$22,0))</f>
        <v>0.39200000000000002</v>
      </c>
      <c r="Y290" s="5">
        <f t="shared" si="281"/>
        <v>7000</v>
      </c>
      <c r="Z290" s="5">
        <f t="shared" si="282"/>
        <v>8420</v>
      </c>
      <c r="AA290" s="5">
        <f t="shared" si="283"/>
        <v>1356</v>
      </c>
      <c r="AB290" s="5">
        <f t="shared" si="284"/>
        <v>-5880</v>
      </c>
      <c r="AC290" s="5">
        <f t="shared" si="285"/>
        <v>31195.652173913037</v>
      </c>
      <c r="AD290" s="5">
        <f t="shared" si="290"/>
        <v>6239.1304347826072</v>
      </c>
      <c r="AE290" s="5">
        <f t="shared" si="291"/>
        <v>5258.6956521739112</v>
      </c>
      <c r="AF290" s="5">
        <f t="shared" si="286"/>
        <v>0</v>
      </c>
      <c r="AG290" s="5">
        <f t="shared" si="287"/>
        <v>0</v>
      </c>
      <c r="AH290" s="5">
        <f t="shared" si="292"/>
        <v>-3600</v>
      </c>
      <c r="AI290" s="5">
        <f t="shared" si="293"/>
        <v>0</v>
      </c>
      <c r="AJ290" s="5">
        <f t="shared" si="294"/>
        <v>12300</v>
      </c>
      <c r="AK290" s="5">
        <f t="shared" si="295"/>
        <v>-10800</v>
      </c>
      <c r="AL290" s="5">
        <f>IFERROR(SUM(Y290:AK290),-5000)*((Cockpit!$C$3)^0)</f>
        <v>51489.47826086956</v>
      </c>
      <c r="AM290" s="19">
        <f>INDEX('Team forecast'!$M$3:$AU$22,MATCH($B290,'Team forecast'!$B$3:$B$22,0),MATCH(AM$1,'Team forecast'!$M$2:$AU$2,0))</f>
        <v>0</v>
      </c>
      <c r="AN290" s="19">
        <f>INDEX('Team forecast'!$M$3:$AU$22,MATCH($B290,'Team forecast'!$B$3:$B$22,0),MATCH(AN$1,'Team forecast'!$M$2:$AU$2,0))</f>
        <v>0</v>
      </c>
      <c r="AO290" s="19">
        <f>INDEX('Team forecast'!$M$3:$AU$22,MATCH($B290,'Team forecast'!$B$3:$B$22,0),MATCH(AO$1,'Team forecast'!$M$2:$AU$2,0))</f>
        <v>0</v>
      </c>
      <c r="AP290" s="19">
        <f>INDEX('Team forecast'!$M$3:$AU$22,MATCH($B290,'Team forecast'!$B$3:$B$22,0),MATCH(AP$1,'Team forecast'!$M$2:$AU$2,0))</f>
        <v>0</v>
      </c>
      <c r="AQ290" s="5">
        <f t="shared" si="296"/>
        <v>7000</v>
      </c>
      <c r="AR290" s="5">
        <f>INDEX('Team forecast'!$M$3:$AU$22,MATCH($B290,'Team forecast'!$B$3:$B$22,0),MATCH(AR$1,'Team forecast'!$M$2:$AU$2,0))*IF($Y290&gt;0,25000,0)</f>
        <v>0</v>
      </c>
      <c r="AS290" s="5">
        <f>INDEX('Team forecast'!$M$3:$AU$22,MATCH($B290,'Team forecast'!$B$3:$B$22,0),MATCH(AS$1,'Team forecast'!$M$2:$AU$2,0))*IF($Y290&gt;0,5000,0)</f>
        <v>0</v>
      </c>
      <c r="AT290" s="5">
        <f>INDEX('Team forecast'!$M$3:$AU$22,MATCH($B290,'Team forecast'!$B$3:$B$22,0),MATCH(AT$1,'Team forecast'!$M$2:$AU$2,0))*IF($Y290&gt;0,-15000,0)</f>
        <v>0</v>
      </c>
      <c r="AU290" s="5">
        <f t="shared" si="297"/>
        <v>0</v>
      </c>
      <c r="AV290" s="5">
        <f t="shared" si="298"/>
        <v>0</v>
      </c>
      <c r="AW290" s="5">
        <f t="shared" si="299"/>
        <v>0</v>
      </c>
      <c r="AX290" s="5">
        <f t="shared" si="300"/>
        <v>0</v>
      </c>
      <c r="AY290" s="5">
        <f t="shared" si="301"/>
        <v>0</v>
      </c>
      <c r="AZ290" s="5">
        <f t="shared" si="302"/>
        <v>-3600</v>
      </c>
      <c r="BA290" s="5">
        <f t="shared" si="303"/>
        <v>0</v>
      </c>
      <c r="BB290" s="5">
        <f t="shared" si="304"/>
        <v>0</v>
      </c>
      <c r="BC290" s="5">
        <f t="shared" si="305"/>
        <v>0</v>
      </c>
      <c r="BD290" s="5">
        <f>IFERROR(SUM(AR290:BC290),0)*((Cockpit!$C$3)^1)</f>
        <v>-2520</v>
      </c>
      <c r="BE290" s="19">
        <f>INDEX('Team forecast'!$M$3:$AU$22,MATCH($B290,'Team forecast'!$B$3:$B$22,0),MATCH(BE$1,'Team forecast'!$M$2:$AU$2,0))</f>
        <v>0</v>
      </c>
      <c r="BF290" s="19">
        <f>INDEX('Team forecast'!$M$3:$AU$22,MATCH($B290,'Team forecast'!$B$3:$B$22,0),MATCH(BF$1,'Team forecast'!$M$2:$AU$2,0))</f>
        <v>0</v>
      </c>
      <c r="BG290" s="19">
        <f>INDEX('Team forecast'!$M$3:$AU$22,MATCH($B290,'Team forecast'!$B$3:$B$22,0),MATCH(BG$1,'Team forecast'!$M$2:$AU$2,0))</f>
        <v>0</v>
      </c>
      <c r="BH290" s="19">
        <f>INDEX('Team forecast'!$M$3:$AU$22,MATCH($B290,'Team forecast'!$B$3:$B$22,0),MATCH(BH$1,'Team forecast'!$M$2:$AU$2,0))</f>
        <v>0</v>
      </c>
      <c r="BI290" s="5">
        <f t="shared" si="306"/>
        <v>7000</v>
      </c>
      <c r="BJ290" s="5">
        <f>INDEX('Team forecast'!$M$3:$AU$22,MATCH($B290,'Team forecast'!$B$3:$B$22,0),MATCH(BJ$1,'Team forecast'!$M$2:$AU$2,0))*IF($Y290&gt;0,25000,0)</f>
        <v>0</v>
      </c>
      <c r="BK290" s="5">
        <f>INDEX('Team forecast'!$M$3:$AU$22,MATCH($B290,'Team forecast'!$B$3:$B$22,0),MATCH(BK$1,'Team forecast'!$M$2:$AU$2,0))*IF($Y290&gt;0,5000,0)</f>
        <v>0</v>
      </c>
      <c r="BL290" s="5">
        <f>INDEX('Team forecast'!$M$3:$AU$22,MATCH($B290,'Team forecast'!$B$3:$B$22,0),MATCH(BL$1,'Team forecast'!$M$2:$AU$2,0))*IF($Y290&gt;0,-15000,0)</f>
        <v>0</v>
      </c>
      <c r="BM290" s="5">
        <f t="shared" si="307"/>
        <v>0</v>
      </c>
      <c r="BN290" s="5">
        <f t="shared" si="308"/>
        <v>0</v>
      </c>
      <c r="BO290" s="5">
        <f t="shared" si="309"/>
        <v>0</v>
      </c>
      <c r="BP290" s="5">
        <f t="shared" si="310"/>
        <v>0</v>
      </c>
      <c r="BQ290" s="5">
        <f t="shared" si="311"/>
        <v>0</v>
      </c>
      <c r="BR290" s="5">
        <f t="shared" si="312"/>
        <v>-3600</v>
      </c>
      <c r="BS290" s="5">
        <f t="shared" si="313"/>
        <v>0</v>
      </c>
      <c r="BT290" s="5">
        <f t="shared" si="314"/>
        <v>0</v>
      </c>
      <c r="BU290" s="5">
        <f t="shared" si="315"/>
        <v>0</v>
      </c>
      <c r="BV290" s="5">
        <f>IFERROR(SUM(BJ290:BU290),0)*((Cockpit!$C$3)^2)</f>
        <v>-1763.9999999999998</v>
      </c>
      <c r="BW290" s="19">
        <f>INDEX('Team forecast'!$M$3:$AU$22,MATCH($B290,'Team forecast'!$B$3:$B$22,0),MATCH(BW$1,'Team forecast'!$M$2:$AU$2,0))</f>
        <v>0</v>
      </c>
      <c r="BX290" s="19">
        <f>INDEX('Team forecast'!$M$3:$AU$22,MATCH($B290,'Team forecast'!$B$3:$B$22,0),MATCH(BX$1,'Team forecast'!$M$2:$AU$2,0))</f>
        <v>0</v>
      </c>
      <c r="BY290" s="19">
        <f>INDEX('Team forecast'!$M$3:$AU$22,MATCH($B290,'Team forecast'!$B$3:$B$22,0),MATCH(BY$1,'Team forecast'!$M$2:$AU$2,0))</f>
        <v>0</v>
      </c>
      <c r="BZ290" s="19">
        <f>INDEX('Team forecast'!$M$3:$AU$22,MATCH($B290,'Team forecast'!$B$3:$B$22,0),MATCH(BZ$1,'Team forecast'!$M$2:$AU$2,0))</f>
        <v>0</v>
      </c>
      <c r="CA290" s="5">
        <f t="shared" si="316"/>
        <v>7000</v>
      </c>
      <c r="CB290" s="5">
        <f>INDEX('Team forecast'!$M$3:$AU$22,MATCH($B290,'Team forecast'!$B$3:$B$22,0),MATCH(CB$1,'Team forecast'!$M$2:$AU$2,0))*IF($Y290&gt;0,25000,0)</f>
        <v>0</v>
      </c>
      <c r="CC290" s="5">
        <f>INDEX('Team forecast'!$M$3:$AU$22,MATCH($B290,'Team forecast'!$B$3:$B$22,0),MATCH(CC$1,'Team forecast'!$M$2:$AU$2,0))*IF($Y290&gt;0,5000,0)</f>
        <v>0</v>
      </c>
      <c r="CD290" s="5">
        <f>INDEX('Team forecast'!$M$3:$AU$22,MATCH($B290,'Team forecast'!$B$3:$B$22,0),MATCH(CD$1,'Team forecast'!$M$2:$AU$2,0))*IF($Y290&gt;0,-15000,0)</f>
        <v>0</v>
      </c>
      <c r="CE290" s="5">
        <f t="shared" si="317"/>
        <v>0</v>
      </c>
      <c r="CF290" s="5">
        <f t="shared" si="318"/>
        <v>0</v>
      </c>
      <c r="CG290" s="5">
        <f t="shared" si="319"/>
        <v>0</v>
      </c>
      <c r="CH290" s="5">
        <f t="shared" si="320"/>
        <v>0</v>
      </c>
      <c r="CI290" s="5">
        <f t="shared" si="321"/>
        <v>0</v>
      </c>
      <c r="CJ290" s="5">
        <f t="shared" si="322"/>
        <v>-3600</v>
      </c>
      <c r="CK290" s="5">
        <f t="shared" si="323"/>
        <v>0</v>
      </c>
      <c r="CL290" s="5">
        <f t="shared" si="324"/>
        <v>0</v>
      </c>
      <c r="CM290" s="5">
        <f t="shared" si="325"/>
        <v>0</v>
      </c>
      <c r="CN290" s="5">
        <f>IFERROR(SUM(CB290:CM290),0)*((Cockpit!$C$3)^3)</f>
        <v>-1234.7999999999997</v>
      </c>
      <c r="CO290" s="19">
        <f>INDEX('Team forecast'!$M$3:$AU$22,MATCH($B290,'Team forecast'!$B$3:$B$22,0),MATCH(CO$1,'Team forecast'!$M$2:$AU$2,0))</f>
        <v>0</v>
      </c>
      <c r="CP290" s="19">
        <f>INDEX('Team forecast'!$M$3:$AU$22,MATCH($B290,'Team forecast'!$B$3:$B$22,0),MATCH(CP$1,'Team forecast'!$M$2:$AU$2,0))</f>
        <v>0</v>
      </c>
      <c r="CQ290" s="19">
        <f>INDEX('Team forecast'!$M$3:$AU$22,MATCH($B290,'Team forecast'!$B$3:$B$22,0),MATCH(CQ$1,'Team forecast'!$M$2:$AU$2,0))</f>
        <v>0</v>
      </c>
      <c r="CR290" s="19">
        <f>INDEX('Team forecast'!$M$3:$AU$22,MATCH($B290,'Team forecast'!$B$3:$B$22,0),MATCH(CR$1,'Team forecast'!$M$2:$AU$2,0))</f>
        <v>0</v>
      </c>
      <c r="CS290" s="5">
        <f t="shared" si="326"/>
        <v>7000</v>
      </c>
      <c r="CT290" s="5">
        <f>INDEX('Team forecast'!$M$3:$AU$22,MATCH($B290,'Team forecast'!$B$3:$B$22,0),MATCH(CT$1,'Team forecast'!$M$2:$AU$2,0))*IF($Y290&gt;0,25000,0)</f>
        <v>0</v>
      </c>
      <c r="CU290" s="5">
        <f>INDEX('Team forecast'!$M$3:$AU$22,MATCH($B290,'Team forecast'!$B$3:$B$22,0),MATCH(CU$1,'Team forecast'!$M$2:$AU$2,0))*IF($Y290&gt;0,5000,0)</f>
        <v>0</v>
      </c>
      <c r="CV290" s="5">
        <f>INDEX('Team forecast'!$M$3:$AU$22,MATCH($B290,'Team forecast'!$B$3:$B$22,0),MATCH(CV$1,'Team forecast'!$M$2:$AU$2,0))*IF($Y290&gt;0,-15000,0)</f>
        <v>0</v>
      </c>
      <c r="CW290" s="5">
        <f t="shared" si="327"/>
        <v>0</v>
      </c>
      <c r="CX290" s="5">
        <f t="shared" si="328"/>
        <v>0</v>
      </c>
      <c r="CY290" s="5">
        <f t="shared" si="329"/>
        <v>0</v>
      </c>
      <c r="CZ290" s="5">
        <f t="shared" si="330"/>
        <v>0</v>
      </c>
      <c r="DA290" s="5">
        <f t="shared" si="331"/>
        <v>0</v>
      </c>
      <c r="DB290" s="5">
        <f t="shared" si="332"/>
        <v>-3600</v>
      </c>
      <c r="DC290" s="5">
        <f t="shared" si="333"/>
        <v>0</v>
      </c>
      <c r="DD290" s="5">
        <f t="shared" si="334"/>
        <v>0</v>
      </c>
      <c r="DE290" s="5">
        <f t="shared" si="335"/>
        <v>0</v>
      </c>
      <c r="DF290" s="5">
        <f>IFERROR(SUM(CT290:DE290),0)*((Cockpit!$C$3)^4)</f>
        <v>-864.35999999999967</v>
      </c>
      <c r="DG290" s="19">
        <f>INDEX('Team forecast'!$M$3:$AU$22,MATCH($B290,'Team forecast'!$B$3:$B$22,0),MATCH(DG$1,'Team forecast'!$M$2:$AU$2,0))</f>
        <v>0</v>
      </c>
      <c r="DH290" s="19">
        <f>INDEX('Team forecast'!$M$3:$AU$22,MATCH($B290,'Team forecast'!$B$3:$B$22,0),MATCH(DH$1,'Team forecast'!$M$2:$AU$2,0))</f>
        <v>0</v>
      </c>
      <c r="DI290" s="19">
        <f>INDEX('Team forecast'!$M$3:$AU$22,MATCH($B290,'Team forecast'!$B$3:$B$22,0),MATCH(DI$1,'Team forecast'!$M$2:$AU$2,0))</f>
        <v>0</v>
      </c>
      <c r="DJ290" s="19">
        <f>INDEX('Team forecast'!$M$3:$AU$22,MATCH($B290,'Team forecast'!$B$3:$B$22,0),MATCH(DJ$1,'Team forecast'!$M$2:$AU$2,0))</f>
        <v>0</v>
      </c>
      <c r="DK290" s="5">
        <f t="shared" si="336"/>
        <v>7000</v>
      </c>
      <c r="DL290" s="5">
        <f>INDEX('Team forecast'!$M$3:$AU$22,MATCH($B290,'Team forecast'!$B$3:$B$22,0),MATCH(DL$1,'Team forecast'!$M$2:$AU$2,0))*IF($Y290&gt;0,25000,0)</f>
        <v>0</v>
      </c>
      <c r="DM290" s="5">
        <f>INDEX('Team forecast'!$M$3:$AU$22,MATCH($B290,'Team forecast'!$B$3:$B$22,0),MATCH(DM$1,'Team forecast'!$M$2:$AU$2,0))*IF($Y290&gt;0,5000,0)</f>
        <v>0</v>
      </c>
      <c r="DN290" s="5">
        <f>INDEX('Team forecast'!$M$3:$AU$22,MATCH($B290,'Team forecast'!$B$3:$B$22,0),MATCH(DN$1,'Team forecast'!$M$2:$AU$2,0))*IF($Y290&gt;0,-15000,0)</f>
        <v>0</v>
      </c>
      <c r="DO290" s="5">
        <f t="shared" si="337"/>
        <v>0</v>
      </c>
      <c r="DP290" s="5">
        <f t="shared" si="338"/>
        <v>0</v>
      </c>
      <c r="DQ290" s="5">
        <f t="shared" si="339"/>
        <v>0</v>
      </c>
      <c r="DR290" s="5">
        <f t="shared" si="340"/>
        <v>0</v>
      </c>
      <c r="DS290" s="5">
        <f t="shared" si="341"/>
        <v>0</v>
      </c>
      <c r="DT290" s="5">
        <f t="shared" si="342"/>
        <v>-3600</v>
      </c>
      <c r="DU290" s="5">
        <f t="shared" si="343"/>
        <v>0</v>
      </c>
      <c r="DV290" s="5">
        <f t="shared" si="344"/>
        <v>0</v>
      </c>
      <c r="DW290" s="5">
        <f t="shared" si="345"/>
        <v>0</v>
      </c>
      <c r="DX290" s="5">
        <f>IFERROR(SUM(DL290:DW290),0)*((Cockpit!$C$3)^5)</f>
        <v>-605.05199999999979</v>
      </c>
      <c r="DY290" s="5">
        <f t="shared" si="346"/>
        <v>44501.266260869554</v>
      </c>
      <c r="DZ290" s="5" t="str">
        <f>IF(ISERROR(MATCH(A290,'Current squad'!B:B,0)),"No","Yes")</f>
        <v>No</v>
      </c>
      <c r="EA290" s="5" cm="1">
        <f t="array" ref="EA290">IFERROR(_xlfn.IFS(DZ290="Yes",0,DZ290="No",H290*1%),999999)</f>
        <v>42130</v>
      </c>
      <c r="EB290" s="5">
        <f t="shared" si="288"/>
        <v>4255130</v>
      </c>
      <c r="EC290" s="5">
        <f t="shared" si="347"/>
        <v>2371.2662608695537</v>
      </c>
      <c r="ED290" s="1">
        <f t="shared" si="289"/>
        <v>5.6284506548054912E-4</v>
      </c>
      <c r="EE290" s="5">
        <f>RANK(EC290,$EC$2:$EC$572)+COUNTIF($EC$2:EC290,EC290)-1</f>
        <v>65</v>
      </c>
      <c r="EF290" s="4">
        <f>RANK(ED290,$ED$2:$ED$572)+COUNTIF($ED$2:ED290,ED290)-1</f>
        <v>65</v>
      </c>
    </row>
    <row r="291" spans="1:136" x14ac:dyDescent="0.3">
      <c r="A291" t="str">
        <f>IF(Holdet.dk!A291&lt;&gt;"",Holdet.dk!A291,"")</f>
        <v>Richarlison</v>
      </c>
      <c r="B291" t="str">
        <f>INDEX(Holdet.dk!B:B,MATCH($A291,Holdet.dk!$A:$A,0))</f>
        <v>Everton</v>
      </c>
      <c r="C291" t="str">
        <f>INDEX(Holdet.dk!C:C,MATCH($A291,Holdet.dk!$A:$A,0))</f>
        <v>Striker</v>
      </c>
      <c r="D291" t="str">
        <f>INDEX(Holdet.dk!D:D,MATCH($A291,Holdet.dk!$A:$A,0))</f>
        <v>7.046.000</v>
      </c>
      <c r="E291" s="1">
        <f>IFERROR(_xlfn.NUMBERVALUE(INDEX(Holdet.dk!$E:$E,MATCH($A291,Holdet.dk!$A:$A,0)),","),0)</f>
        <v>0.05</v>
      </c>
      <c r="F291" t="str">
        <f>IF(INDEX(Lookup!H:H,MATCH('Master data'!A291,Lookup!G:G,0))=0,A291,INDEX(Lookup!H:H,MATCH('Master data'!A291,Lookup!G:G,0)))</f>
        <v>Richarlison</v>
      </c>
      <c r="G291" t="str">
        <f>IFERROR(INDEX(Lookup!B:B,MATCH(INDEX(Rotowire!C:C,MATCH(F291,Rotowire!A:A,0)),Lookup!D:D,0)),"")</f>
        <v>Manchester City</v>
      </c>
      <c r="H291" s="5">
        <f t="shared" si="280"/>
        <v>7046000</v>
      </c>
      <c r="I291" s="19">
        <f>IFERROR(INDEX('Team forecast'!$G$3:$I$22,MATCH($B291,'Team forecast'!$B$3:$B$22,0),MATCH(I$1,'Team forecast'!$G$2:$I$2,0)),0)</f>
        <v>1.118279569892473</v>
      </c>
      <c r="J291" s="19">
        <f>IFERROR(INDEX('Team forecast'!$G$3:$I$22,MATCH($B291,'Team forecast'!$B$3:$B$22,0),MATCH(J$1,'Team forecast'!$G$2:$I$2,0)),0)</f>
        <v>0.86602870813397137</v>
      </c>
      <c r="K291" s="19">
        <f>IFERROR(INDEX('Team forecast'!$G$3:$I$22,MATCH($B291,'Team forecast'!$B$3:$B$22,0),MATCH(K$1,'Team forecast'!$G$2:$I$2,0)),0)</f>
        <v>1.6365413680270404</v>
      </c>
      <c r="L291">
        <f>SUMIFS(Rotowire!E:E,Rotowire!$A:$A,'Master data'!$F291)</f>
        <v>95</v>
      </c>
      <c r="M291" s="2">
        <f>SUMIFS(Rotowire!F:F,Rotowire!$A:$A,'Master data'!$F291)*I291</f>
        <v>0.23483870967741932</v>
      </c>
      <c r="N291" s="2">
        <f>SUMIFS(Rotowire!G:G,Rotowire!$A:$A,'Master data'!$F291)*I291</f>
        <v>0.15655913978494623</v>
      </c>
      <c r="O291" s="2">
        <f>SUMIFS(Rotowire!I:I,Rotowire!$A:$A,'Master data'!$F291)*I291</f>
        <v>1.2748387096774192</v>
      </c>
      <c r="P291" s="2">
        <f>SUMIFS(Rotowire!W:W,Rotowire!$A:$A,'Master data'!$F291)*K291</f>
        <v>0.16365413680270405</v>
      </c>
      <c r="Q291" s="2">
        <f>SUMIFS(Rotowire!Y:Y,Rotowire!$A:$A,'Master data'!$F291)*J291</f>
        <v>0</v>
      </c>
      <c r="R291" s="2">
        <f>SUMIFS(Rotowire!AB:AB,Rotowire!$A:$A,'Master data'!$F291)</f>
        <v>0.09</v>
      </c>
      <c r="S291" s="2">
        <f>SUMIFS(Rotowire!AC:AC,Rotowire!$A:$A,'Master data'!$F291)</f>
        <v>0.01</v>
      </c>
      <c r="T291" s="2">
        <f>INDEX('Team forecast'!D$3:D$22,MATCH($B291,'Team forecast'!$B$3:$B$22,0))</f>
        <v>1.04</v>
      </c>
      <c r="U291" s="2">
        <f>INDEX('Team forecast'!E$3:E$22,MATCH($B291,'Team forecast'!$B$3:$B$22,0))</f>
        <v>1.81</v>
      </c>
      <c r="V291" s="2">
        <f>INDEX('Team forecast'!J$3:J$22,MATCH($B291,'Team forecast'!$B$3:$B$22,0))</f>
        <v>0.21479999999999999</v>
      </c>
      <c r="W291" s="2">
        <f>INDEX('Team forecast'!K$3:K$22,MATCH($B291,'Team forecast'!$B$3:$B$22,0))</f>
        <v>0.23649999999999999</v>
      </c>
      <c r="X291" s="2">
        <f>INDEX('Team forecast'!L$3:L$22,MATCH($B291,'Team forecast'!$B$3:$B$22,0))</f>
        <v>0.54869999999999997</v>
      </c>
      <c r="Y291" s="5">
        <f t="shared" si="281"/>
        <v>7000</v>
      </c>
      <c r="Z291" s="5">
        <f t="shared" si="282"/>
        <v>5370</v>
      </c>
      <c r="AA291" s="5">
        <f t="shared" si="283"/>
        <v>1182.5</v>
      </c>
      <c r="AB291" s="5">
        <f t="shared" si="284"/>
        <v>-8230.5</v>
      </c>
      <c r="AC291" s="5">
        <f t="shared" si="285"/>
        <v>23483.870967741932</v>
      </c>
      <c r="AD291" s="5">
        <f t="shared" si="290"/>
        <v>7827.9569892473119</v>
      </c>
      <c r="AE291" s="5">
        <f t="shared" si="291"/>
        <v>12748.387096774191</v>
      </c>
      <c r="AF291" s="5">
        <f t="shared" si="286"/>
        <v>0</v>
      </c>
      <c r="AG291" s="5">
        <f t="shared" si="287"/>
        <v>0</v>
      </c>
      <c r="AH291" s="5">
        <f t="shared" si="292"/>
        <v>-1800</v>
      </c>
      <c r="AI291" s="5">
        <f t="shared" si="293"/>
        <v>-500</v>
      </c>
      <c r="AJ291" s="5">
        <f t="shared" si="294"/>
        <v>10400</v>
      </c>
      <c r="AK291" s="5">
        <f t="shared" si="295"/>
        <v>-14480</v>
      </c>
      <c r="AL291" s="5">
        <f>IFERROR(SUM(Y291:AK291),-5000)*((Cockpit!$C$3)^0)</f>
        <v>43002.215053763437</v>
      </c>
      <c r="AM291" s="19">
        <f>INDEX('Team forecast'!$M$3:$AU$22,MATCH($B291,'Team forecast'!$B$3:$B$22,0),MATCH(AM$1,'Team forecast'!$M$2:$AU$2,0))</f>
        <v>0</v>
      </c>
      <c r="AN291" s="19">
        <f>INDEX('Team forecast'!$M$3:$AU$22,MATCH($B291,'Team forecast'!$B$3:$B$22,0),MATCH(AN$1,'Team forecast'!$M$2:$AU$2,0))</f>
        <v>0</v>
      </c>
      <c r="AO291" s="19">
        <f>INDEX('Team forecast'!$M$3:$AU$22,MATCH($B291,'Team forecast'!$B$3:$B$22,0),MATCH(AO$1,'Team forecast'!$M$2:$AU$2,0))</f>
        <v>0</v>
      </c>
      <c r="AP291" s="19">
        <f>INDEX('Team forecast'!$M$3:$AU$22,MATCH($B291,'Team forecast'!$B$3:$B$22,0),MATCH(AP$1,'Team forecast'!$M$2:$AU$2,0))</f>
        <v>0</v>
      </c>
      <c r="AQ291" s="5">
        <f t="shared" si="296"/>
        <v>7000</v>
      </c>
      <c r="AR291" s="5">
        <f>INDEX('Team forecast'!$M$3:$AU$22,MATCH($B291,'Team forecast'!$B$3:$B$22,0),MATCH(AR$1,'Team forecast'!$M$2:$AU$2,0))*IF($Y291&gt;0,25000,0)</f>
        <v>0</v>
      </c>
      <c r="AS291" s="5">
        <f>INDEX('Team forecast'!$M$3:$AU$22,MATCH($B291,'Team forecast'!$B$3:$B$22,0),MATCH(AS$1,'Team forecast'!$M$2:$AU$2,0))*IF($Y291&gt;0,5000,0)</f>
        <v>0</v>
      </c>
      <c r="AT291" s="5">
        <f>INDEX('Team forecast'!$M$3:$AU$22,MATCH($B291,'Team forecast'!$B$3:$B$22,0),MATCH(AT$1,'Team forecast'!$M$2:$AU$2,0))*IF($Y291&gt;0,-15000,0)</f>
        <v>0</v>
      </c>
      <c r="AU291" s="5">
        <f t="shared" si="297"/>
        <v>0</v>
      </c>
      <c r="AV291" s="5">
        <f t="shared" si="298"/>
        <v>0</v>
      </c>
      <c r="AW291" s="5">
        <f t="shared" si="299"/>
        <v>0</v>
      </c>
      <c r="AX291" s="5">
        <f t="shared" si="300"/>
        <v>0</v>
      </c>
      <c r="AY291" s="5">
        <f t="shared" si="301"/>
        <v>0</v>
      </c>
      <c r="AZ291" s="5">
        <f t="shared" si="302"/>
        <v>-1800</v>
      </c>
      <c r="BA291" s="5">
        <f t="shared" si="303"/>
        <v>-500</v>
      </c>
      <c r="BB291" s="5">
        <f t="shared" si="304"/>
        <v>0</v>
      </c>
      <c r="BC291" s="5">
        <f t="shared" si="305"/>
        <v>0</v>
      </c>
      <c r="BD291" s="5">
        <f>IFERROR(SUM(AR291:BC291),0)*((Cockpit!$C$3)^1)</f>
        <v>-1610</v>
      </c>
      <c r="BE291" s="19">
        <f>INDEX('Team forecast'!$M$3:$AU$22,MATCH($B291,'Team forecast'!$B$3:$B$22,0),MATCH(BE$1,'Team forecast'!$M$2:$AU$2,0))</f>
        <v>0</v>
      </c>
      <c r="BF291" s="19">
        <f>INDEX('Team forecast'!$M$3:$AU$22,MATCH($B291,'Team forecast'!$B$3:$B$22,0),MATCH(BF$1,'Team forecast'!$M$2:$AU$2,0))</f>
        <v>0</v>
      </c>
      <c r="BG291" s="19">
        <f>INDEX('Team forecast'!$M$3:$AU$22,MATCH($B291,'Team forecast'!$B$3:$B$22,0),MATCH(BG$1,'Team forecast'!$M$2:$AU$2,0))</f>
        <v>0</v>
      </c>
      <c r="BH291" s="19">
        <f>INDEX('Team forecast'!$M$3:$AU$22,MATCH($B291,'Team forecast'!$B$3:$B$22,0),MATCH(BH$1,'Team forecast'!$M$2:$AU$2,0))</f>
        <v>0</v>
      </c>
      <c r="BI291" s="5">
        <f t="shared" si="306"/>
        <v>7000</v>
      </c>
      <c r="BJ291" s="5">
        <f>INDEX('Team forecast'!$M$3:$AU$22,MATCH($B291,'Team forecast'!$B$3:$B$22,0),MATCH(BJ$1,'Team forecast'!$M$2:$AU$2,0))*IF($Y291&gt;0,25000,0)</f>
        <v>0</v>
      </c>
      <c r="BK291" s="5">
        <f>INDEX('Team forecast'!$M$3:$AU$22,MATCH($B291,'Team forecast'!$B$3:$B$22,0),MATCH(BK$1,'Team forecast'!$M$2:$AU$2,0))*IF($Y291&gt;0,5000,0)</f>
        <v>0</v>
      </c>
      <c r="BL291" s="5">
        <f>INDEX('Team forecast'!$M$3:$AU$22,MATCH($B291,'Team forecast'!$B$3:$B$22,0),MATCH(BL$1,'Team forecast'!$M$2:$AU$2,0))*IF($Y291&gt;0,-15000,0)</f>
        <v>0</v>
      </c>
      <c r="BM291" s="5">
        <f t="shared" si="307"/>
        <v>0</v>
      </c>
      <c r="BN291" s="5">
        <f t="shared" si="308"/>
        <v>0</v>
      </c>
      <c r="BO291" s="5">
        <f t="shared" si="309"/>
        <v>0</v>
      </c>
      <c r="BP291" s="5">
        <f t="shared" si="310"/>
        <v>0</v>
      </c>
      <c r="BQ291" s="5">
        <f t="shared" si="311"/>
        <v>0</v>
      </c>
      <c r="BR291" s="5">
        <f t="shared" si="312"/>
        <v>-1800</v>
      </c>
      <c r="BS291" s="5">
        <f t="shared" si="313"/>
        <v>-500</v>
      </c>
      <c r="BT291" s="5">
        <f t="shared" si="314"/>
        <v>0</v>
      </c>
      <c r="BU291" s="5">
        <f t="shared" si="315"/>
        <v>0</v>
      </c>
      <c r="BV291" s="5">
        <f>IFERROR(SUM(BJ291:BU291),0)*((Cockpit!$C$3)^2)</f>
        <v>-1126.9999999999998</v>
      </c>
      <c r="BW291" s="19">
        <f>INDEX('Team forecast'!$M$3:$AU$22,MATCH($B291,'Team forecast'!$B$3:$B$22,0),MATCH(BW$1,'Team forecast'!$M$2:$AU$2,0))</f>
        <v>0</v>
      </c>
      <c r="BX291" s="19">
        <f>INDEX('Team forecast'!$M$3:$AU$22,MATCH($B291,'Team forecast'!$B$3:$B$22,0),MATCH(BX$1,'Team forecast'!$M$2:$AU$2,0))</f>
        <v>0</v>
      </c>
      <c r="BY291" s="19">
        <f>INDEX('Team forecast'!$M$3:$AU$22,MATCH($B291,'Team forecast'!$B$3:$B$22,0),MATCH(BY$1,'Team forecast'!$M$2:$AU$2,0))</f>
        <v>0</v>
      </c>
      <c r="BZ291" s="19">
        <f>INDEX('Team forecast'!$M$3:$AU$22,MATCH($B291,'Team forecast'!$B$3:$B$22,0),MATCH(BZ$1,'Team forecast'!$M$2:$AU$2,0))</f>
        <v>0</v>
      </c>
      <c r="CA291" s="5">
        <f t="shared" si="316"/>
        <v>7000</v>
      </c>
      <c r="CB291" s="5">
        <f>INDEX('Team forecast'!$M$3:$AU$22,MATCH($B291,'Team forecast'!$B$3:$B$22,0),MATCH(CB$1,'Team forecast'!$M$2:$AU$2,0))*IF($Y291&gt;0,25000,0)</f>
        <v>0</v>
      </c>
      <c r="CC291" s="5">
        <f>INDEX('Team forecast'!$M$3:$AU$22,MATCH($B291,'Team forecast'!$B$3:$B$22,0),MATCH(CC$1,'Team forecast'!$M$2:$AU$2,0))*IF($Y291&gt;0,5000,0)</f>
        <v>0</v>
      </c>
      <c r="CD291" s="5">
        <f>INDEX('Team forecast'!$M$3:$AU$22,MATCH($B291,'Team forecast'!$B$3:$B$22,0),MATCH(CD$1,'Team forecast'!$M$2:$AU$2,0))*IF($Y291&gt;0,-15000,0)</f>
        <v>0</v>
      </c>
      <c r="CE291" s="5">
        <f t="shared" si="317"/>
        <v>0</v>
      </c>
      <c r="CF291" s="5">
        <f t="shared" si="318"/>
        <v>0</v>
      </c>
      <c r="CG291" s="5">
        <f t="shared" si="319"/>
        <v>0</v>
      </c>
      <c r="CH291" s="5">
        <f t="shared" si="320"/>
        <v>0</v>
      </c>
      <c r="CI291" s="5">
        <f t="shared" si="321"/>
        <v>0</v>
      </c>
      <c r="CJ291" s="5">
        <f t="shared" si="322"/>
        <v>-1800</v>
      </c>
      <c r="CK291" s="5">
        <f t="shared" si="323"/>
        <v>-500</v>
      </c>
      <c r="CL291" s="5">
        <f t="shared" si="324"/>
        <v>0</v>
      </c>
      <c r="CM291" s="5">
        <f t="shared" si="325"/>
        <v>0</v>
      </c>
      <c r="CN291" s="5">
        <f>IFERROR(SUM(CB291:CM291),0)*((Cockpit!$C$3)^3)</f>
        <v>-788.89999999999986</v>
      </c>
      <c r="CO291" s="19">
        <f>INDEX('Team forecast'!$M$3:$AU$22,MATCH($B291,'Team forecast'!$B$3:$B$22,0),MATCH(CO$1,'Team forecast'!$M$2:$AU$2,0))</f>
        <v>0</v>
      </c>
      <c r="CP291" s="19">
        <f>INDEX('Team forecast'!$M$3:$AU$22,MATCH($B291,'Team forecast'!$B$3:$B$22,0),MATCH(CP$1,'Team forecast'!$M$2:$AU$2,0))</f>
        <v>0</v>
      </c>
      <c r="CQ291" s="19">
        <f>INDEX('Team forecast'!$M$3:$AU$22,MATCH($B291,'Team forecast'!$B$3:$B$22,0),MATCH(CQ$1,'Team forecast'!$M$2:$AU$2,0))</f>
        <v>0</v>
      </c>
      <c r="CR291" s="19">
        <f>INDEX('Team forecast'!$M$3:$AU$22,MATCH($B291,'Team forecast'!$B$3:$B$22,0),MATCH(CR$1,'Team forecast'!$M$2:$AU$2,0))</f>
        <v>0</v>
      </c>
      <c r="CS291" s="5">
        <f t="shared" si="326"/>
        <v>7000</v>
      </c>
      <c r="CT291" s="5">
        <f>INDEX('Team forecast'!$M$3:$AU$22,MATCH($B291,'Team forecast'!$B$3:$B$22,0),MATCH(CT$1,'Team forecast'!$M$2:$AU$2,0))*IF($Y291&gt;0,25000,0)</f>
        <v>0</v>
      </c>
      <c r="CU291" s="5">
        <f>INDEX('Team forecast'!$M$3:$AU$22,MATCH($B291,'Team forecast'!$B$3:$B$22,0),MATCH(CU$1,'Team forecast'!$M$2:$AU$2,0))*IF($Y291&gt;0,5000,0)</f>
        <v>0</v>
      </c>
      <c r="CV291" s="5">
        <f>INDEX('Team forecast'!$M$3:$AU$22,MATCH($B291,'Team forecast'!$B$3:$B$22,0),MATCH(CV$1,'Team forecast'!$M$2:$AU$2,0))*IF($Y291&gt;0,-15000,0)</f>
        <v>0</v>
      </c>
      <c r="CW291" s="5">
        <f t="shared" si="327"/>
        <v>0</v>
      </c>
      <c r="CX291" s="5">
        <f t="shared" si="328"/>
        <v>0</v>
      </c>
      <c r="CY291" s="5">
        <f t="shared" si="329"/>
        <v>0</v>
      </c>
      <c r="CZ291" s="5">
        <f t="shared" si="330"/>
        <v>0</v>
      </c>
      <c r="DA291" s="5">
        <f t="shared" si="331"/>
        <v>0</v>
      </c>
      <c r="DB291" s="5">
        <f t="shared" si="332"/>
        <v>-1800</v>
      </c>
      <c r="DC291" s="5">
        <f t="shared" si="333"/>
        <v>-500</v>
      </c>
      <c r="DD291" s="5">
        <f t="shared" si="334"/>
        <v>0</v>
      </c>
      <c r="DE291" s="5">
        <f t="shared" si="335"/>
        <v>0</v>
      </c>
      <c r="DF291" s="5">
        <f>IFERROR(SUM(CT291:DE291),0)*((Cockpit!$C$3)^4)</f>
        <v>-552.22999999999979</v>
      </c>
      <c r="DG291" s="19">
        <f>INDEX('Team forecast'!$M$3:$AU$22,MATCH($B291,'Team forecast'!$B$3:$B$22,0),MATCH(DG$1,'Team forecast'!$M$2:$AU$2,0))</f>
        <v>0</v>
      </c>
      <c r="DH291" s="19">
        <f>INDEX('Team forecast'!$M$3:$AU$22,MATCH($B291,'Team forecast'!$B$3:$B$22,0),MATCH(DH$1,'Team forecast'!$M$2:$AU$2,0))</f>
        <v>0</v>
      </c>
      <c r="DI291" s="19">
        <f>INDEX('Team forecast'!$M$3:$AU$22,MATCH($B291,'Team forecast'!$B$3:$B$22,0),MATCH(DI$1,'Team forecast'!$M$2:$AU$2,0))</f>
        <v>0</v>
      </c>
      <c r="DJ291" s="19">
        <f>INDEX('Team forecast'!$M$3:$AU$22,MATCH($B291,'Team forecast'!$B$3:$B$22,0),MATCH(DJ$1,'Team forecast'!$M$2:$AU$2,0))</f>
        <v>0</v>
      </c>
      <c r="DK291" s="5">
        <f t="shared" si="336"/>
        <v>7000</v>
      </c>
      <c r="DL291" s="5">
        <f>INDEX('Team forecast'!$M$3:$AU$22,MATCH($B291,'Team forecast'!$B$3:$B$22,0),MATCH(DL$1,'Team forecast'!$M$2:$AU$2,0))*IF($Y291&gt;0,25000,0)</f>
        <v>0</v>
      </c>
      <c r="DM291" s="5">
        <f>INDEX('Team forecast'!$M$3:$AU$22,MATCH($B291,'Team forecast'!$B$3:$B$22,0),MATCH(DM$1,'Team forecast'!$M$2:$AU$2,0))*IF($Y291&gt;0,5000,0)</f>
        <v>0</v>
      </c>
      <c r="DN291" s="5">
        <f>INDEX('Team forecast'!$M$3:$AU$22,MATCH($B291,'Team forecast'!$B$3:$B$22,0),MATCH(DN$1,'Team forecast'!$M$2:$AU$2,0))*IF($Y291&gt;0,-15000,0)</f>
        <v>0</v>
      </c>
      <c r="DO291" s="5">
        <f t="shared" si="337"/>
        <v>0</v>
      </c>
      <c r="DP291" s="5">
        <f t="shared" si="338"/>
        <v>0</v>
      </c>
      <c r="DQ291" s="5">
        <f t="shared" si="339"/>
        <v>0</v>
      </c>
      <c r="DR291" s="5">
        <f t="shared" si="340"/>
        <v>0</v>
      </c>
      <c r="DS291" s="5">
        <f t="shared" si="341"/>
        <v>0</v>
      </c>
      <c r="DT291" s="5">
        <f t="shared" si="342"/>
        <v>-1800</v>
      </c>
      <c r="DU291" s="5">
        <f t="shared" si="343"/>
        <v>-500</v>
      </c>
      <c r="DV291" s="5">
        <f t="shared" si="344"/>
        <v>0</v>
      </c>
      <c r="DW291" s="5">
        <f t="shared" si="345"/>
        <v>0</v>
      </c>
      <c r="DX291" s="5">
        <f>IFERROR(SUM(DL291:DW291),0)*((Cockpit!$C$3)^5)</f>
        <v>-386.56099999999986</v>
      </c>
      <c r="DY291" s="5">
        <f t="shared" si="346"/>
        <v>38537.524053763431</v>
      </c>
      <c r="DZ291" s="5" t="str">
        <f>IF(ISERROR(MATCH(A291,'Current squad'!B:B,0)),"No","Yes")</f>
        <v>No</v>
      </c>
      <c r="EA291" s="5" cm="1">
        <f t="array" ref="EA291">IFERROR(_xlfn.IFS(DZ291="Yes",0,DZ291="No",H291*1%),999999)</f>
        <v>70460</v>
      </c>
      <c r="EB291" s="5">
        <f t="shared" si="288"/>
        <v>7116460</v>
      </c>
      <c r="EC291" s="5">
        <f t="shared" si="347"/>
        <v>-31922.475946236569</v>
      </c>
      <c r="ED291" s="1">
        <f t="shared" si="289"/>
        <v>-4.5305813151059566E-3</v>
      </c>
      <c r="EE291" s="5">
        <f>RANK(EC291,$EC$2:$EC$572)+COUNTIF($EC$2:EC291,EC291)-1</f>
        <v>327</v>
      </c>
      <c r="EF291" s="4">
        <f>RANK(ED291,$ED$2:$ED$572)+COUNTIF($ED$2:ED291,ED291)-1</f>
        <v>140</v>
      </c>
    </row>
    <row r="292" spans="1:136" x14ac:dyDescent="0.3">
      <c r="A292" t="str">
        <f>IF(Holdet.dk!A292&lt;&gt;"",Holdet.dk!A292,"")</f>
        <v>Christian Benteke</v>
      </c>
      <c r="B292" t="str">
        <f>INDEX(Holdet.dk!B:B,MATCH($A292,Holdet.dk!$A:$A,0))</f>
        <v>Crystal Palace</v>
      </c>
      <c r="C292" t="str">
        <f>INDEX(Holdet.dk!C:C,MATCH($A292,Holdet.dk!$A:$A,0))</f>
        <v>Striker</v>
      </c>
      <c r="D292" t="str">
        <f>INDEX(Holdet.dk!D:D,MATCH($A292,Holdet.dk!$A:$A,0))</f>
        <v>4.994.000</v>
      </c>
      <c r="E292" s="1">
        <f>IFERROR(_xlfn.NUMBERVALUE(INDEX(Holdet.dk!$E:$E,MATCH($A292,Holdet.dk!$A:$A,0)),","),0)</f>
        <v>1.1000000000000001E-2</v>
      </c>
      <c r="F292" t="str">
        <f>IF(INDEX(Lookup!H:H,MATCH('Master data'!A292,Lookup!G:G,0))=0,A292,INDEX(Lookup!H:H,MATCH('Master data'!A292,Lookup!G:G,0)))</f>
        <v>Christian Benteke</v>
      </c>
      <c r="G292" t="str">
        <f>IFERROR(INDEX(Lookup!B:B,MATCH(INDEX(Rotowire!C:C,MATCH(F292,Rotowire!A:A,0)),Lookup!D:D,0)),"")</f>
        <v/>
      </c>
      <c r="H292" s="5">
        <f t="shared" si="280"/>
        <v>4994000</v>
      </c>
      <c r="I292" s="19">
        <f>IFERROR(INDEX('Team forecast'!$G$3:$I$22,MATCH($B292,'Team forecast'!$B$3:$B$22,0),MATCH(I$1,'Team forecast'!$G$2:$I$2,0)),0)</f>
        <v>0.66666666666666652</v>
      </c>
      <c r="J292" s="19">
        <f>IFERROR(INDEX('Team forecast'!$G$3:$I$22,MATCH($B292,'Team forecast'!$B$3:$B$22,0),MATCH(J$1,'Team forecast'!$G$2:$I$2,0)),0)</f>
        <v>1.0823529411764703</v>
      </c>
      <c r="K292" s="19">
        <f>IFERROR(INDEX('Team forecast'!$G$3:$I$22,MATCH($B292,'Team forecast'!$B$3:$B$22,0),MATCH(K$1,'Team forecast'!$G$2:$I$2,0)),0)</f>
        <v>1.2658353671928146</v>
      </c>
      <c r="L292">
        <f>SUMIFS(Rotowire!E:E,Rotowire!$A:$A,'Master data'!$F292)</f>
        <v>0</v>
      </c>
      <c r="M292" s="2">
        <f>SUMIFS(Rotowire!F:F,Rotowire!$A:$A,'Master data'!$F292)*I292</f>
        <v>0</v>
      </c>
      <c r="N292" s="2">
        <f>SUMIFS(Rotowire!G:G,Rotowire!$A:$A,'Master data'!$F292)*I292</f>
        <v>0</v>
      </c>
      <c r="O292" s="2">
        <f>SUMIFS(Rotowire!I:I,Rotowire!$A:$A,'Master data'!$F292)*I292</f>
        <v>0</v>
      </c>
      <c r="P292" s="2">
        <f>SUMIFS(Rotowire!W:W,Rotowire!$A:$A,'Master data'!$F292)*K292</f>
        <v>0</v>
      </c>
      <c r="Q292" s="2">
        <f>SUMIFS(Rotowire!Y:Y,Rotowire!$A:$A,'Master data'!$F292)*J292</f>
        <v>0</v>
      </c>
      <c r="R292" s="2">
        <f>SUMIFS(Rotowire!AB:AB,Rotowire!$A:$A,'Master data'!$F292)</f>
        <v>0</v>
      </c>
      <c r="S292" s="2">
        <f>SUMIFS(Rotowire!AC:AC,Rotowire!$A:$A,'Master data'!$F292)</f>
        <v>0</v>
      </c>
      <c r="T292" s="2">
        <f>INDEX('Team forecast'!D$3:D$22,MATCH($B292,'Team forecast'!$B$3:$B$22,0))</f>
        <v>0.5</v>
      </c>
      <c r="U292" s="2">
        <f>INDEX('Team forecast'!E$3:E$22,MATCH($B292,'Team forecast'!$B$3:$B$22,0))</f>
        <v>2.76</v>
      </c>
      <c r="V292" s="2">
        <f>INDEX('Team forecast'!J$3:J$22,MATCH($B292,'Team forecast'!$B$3:$B$22,0))</f>
        <v>4.4699999999999997E-2</v>
      </c>
      <c r="W292" s="2">
        <f>INDEX('Team forecast'!K$3:K$22,MATCH($B292,'Team forecast'!$B$3:$B$22,0))</f>
        <v>0.1164</v>
      </c>
      <c r="X292" s="2">
        <f>INDEX('Team forecast'!L$3:L$22,MATCH($B292,'Team forecast'!$B$3:$B$22,0))</f>
        <v>0.83899999999999997</v>
      </c>
      <c r="Y292" s="5">
        <f t="shared" si="281"/>
        <v>-5000</v>
      </c>
      <c r="Z292" s="5">
        <f t="shared" si="282"/>
        <v>0</v>
      </c>
      <c r="AA292" s="5">
        <f t="shared" si="283"/>
        <v>0</v>
      </c>
      <c r="AB292" s="5">
        <f t="shared" si="284"/>
        <v>0</v>
      </c>
      <c r="AC292" s="5">
        <f t="shared" si="285"/>
        <v>0</v>
      </c>
      <c r="AD292" s="5">
        <f t="shared" si="290"/>
        <v>0</v>
      </c>
      <c r="AE292" s="5">
        <f t="shared" si="291"/>
        <v>0</v>
      </c>
      <c r="AF292" s="5">
        <f t="shared" si="286"/>
        <v>0</v>
      </c>
      <c r="AG292" s="5">
        <f t="shared" si="287"/>
        <v>0</v>
      </c>
      <c r="AH292" s="5">
        <f t="shared" si="292"/>
        <v>0</v>
      </c>
      <c r="AI292" s="5">
        <f t="shared" si="293"/>
        <v>0</v>
      </c>
      <c r="AJ292" s="5">
        <f t="shared" si="294"/>
        <v>0</v>
      </c>
      <c r="AK292" s="5">
        <f t="shared" si="295"/>
        <v>0</v>
      </c>
      <c r="AL292" s="5">
        <f>IFERROR(SUM(Y292:AK292),-5000)*((Cockpit!$C$3)^0)</f>
        <v>-5000</v>
      </c>
      <c r="AM292" s="19">
        <f>INDEX('Team forecast'!$M$3:$AU$22,MATCH($B292,'Team forecast'!$B$3:$B$22,0),MATCH(AM$1,'Team forecast'!$M$2:$AU$2,0))</f>
        <v>0</v>
      </c>
      <c r="AN292" s="19">
        <f>INDEX('Team forecast'!$M$3:$AU$22,MATCH($B292,'Team forecast'!$B$3:$B$22,0),MATCH(AN$1,'Team forecast'!$M$2:$AU$2,0))</f>
        <v>0</v>
      </c>
      <c r="AO292" s="19">
        <f>INDEX('Team forecast'!$M$3:$AU$22,MATCH($B292,'Team forecast'!$B$3:$B$22,0),MATCH(AO$1,'Team forecast'!$M$2:$AU$2,0))</f>
        <v>0</v>
      </c>
      <c r="AP292" s="19">
        <f>INDEX('Team forecast'!$M$3:$AU$22,MATCH($B292,'Team forecast'!$B$3:$B$22,0),MATCH(AP$1,'Team forecast'!$M$2:$AU$2,0))</f>
        <v>0</v>
      </c>
      <c r="AQ292" s="5">
        <f t="shared" si="296"/>
        <v>-5000</v>
      </c>
      <c r="AR292" s="5">
        <f>INDEX('Team forecast'!$M$3:$AU$22,MATCH($B292,'Team forecast'!$B$3:$B$22,0),MATCH(AR$1,'Team forecast'!$M$2:$AU$2,0))*IF($Y292&gt;0,25000,0)</f>
        <v>0</v>
      </c>
      <c r="AS292" s="5">
        <f>INDEX('Team forecast'!$M$3:$AU$22,MATCH($B292,'Team forecast'!$B$3:$B$22,0),MATCH(AS$1,'Team forecast'!$M$2:$AU$2,0))*IF($Y292&gt;0,5000,0)</f>
        <v>0</v>
      </c>
      <c r="AT292" s="5">
        <f>INDEX('Team forecast'!$M$3:$AU$22,MATCH($B292,'Team forecast'!$B$3:$B$22,0),MATCH(AT$1,'Team forecast'!$M$2:$AU$2,0))*IF($Y292&gt;0,-15000,0)</f>
        <v>0</v>
      </c>
      <c r="AU292" s="5">
        <f t="shared" si="297"/>
        <v>0</v>
      </c>
      <c r="AV292" s="5">
        <f t="shared" si="298"/>
        <v>0</v>
      </c>
      <c r="AW292" s="5">
        <f t="shared" si="299"/>
        <v>0</v>
      </c>
      <c r="AX292" s="5">
        <f t="shared" si="300"/>
        <v>0</v>
      </c>
      <c r="AY292" s="5">
        <f t="shared" si="301"/>
        <v>0</v>
      </c>
      <c r="AZ292" s="5">
        <f t="shared" si="302"/>
        <v>0</v>
      </c>
      <c r="BA292" s="5">
        <f t="shared" si="303"/>
        <v>0</v>
      </c>
      <c r="BB292" s="5">
        <f t="shared" si="304"/>
        <v>0</v>
      </c>
      <c r="BC292" s="5">
        <f t="shared" si="305"/>
        <v>0</v>
      </c>
      <c r="BD292" s="5">
        <f>IFERROR(SUM(AR292:BC292),0)*((Cockpit!$C$3)^1)</f>
        <v>0</v>
      </c>
      <c r="BE292" s="19">
        <f>INDEX('Team forecast'!$M$3:$AU$22,MATCH($B292,'Team forecast'!$B$3:$B$22,0),MATCH(BE$1,'Team forecast'!$M$2:$AU$2,0))</f>
        <v>0</v>
      </c>
      <c r="BF292" s="19">
        <f>INDEX('Team forecast'!$M$3:$AU$22,MATCH($B292,'Team forecast'!$B$3:$B$22,0),MATCH(BF$1,'Team forecast'!$M$2:$AU$2,0))</f>
        <v>0</v>
      </c>
      <c r="BG292" s="19">
        <f>INDEX('Team forecast'!$M$3:$AU$22,MATCH($B292,'Team forecast'!$B$3:$B$22,0),MATCH(BG$1,'Team forecast'!$M$2:$AU$2,0))</f>
        <v>0</v>
      </c>
      <c r="BH292" s="19">
        <f>INDEX('Team forecast'!$M$3:$AU$22,MATCH($B292,'Team forecast'!$B$3:$B$22,0),MATCH(BH$1,'Team forecast'!$M$2:$AU$2,0))</f>
        <v>0</v>
      </c>
      <c r="BI292" s="5">
        <f t="shared" si="306"/>
        <v>-5000</v>
      </c>
      <c r="BJ292" s="5">
        <f>INDEX('Team forecast'!$M$3:$AU$22,MATCH($B292,'Team forecast'!$B$3:$B$22,0),MATCH(BJ$1,'Team forecast'!$M$2:$AU$2,0))*IF($Y292&gt;0,25000,0)</f>
        <v>0</v>
      </c>
      <c r="BK292" s="5">
        <f>INDEX('Team forecast'!$M$3:$AU$22,MATCH($B292,'Team forecast'!$B$3:$B$22,0),MATCH(BK$1,'Team forecast'!$M$2:$AU$2,0))*IF($Y292&gt;0,5000,0)</f>
        <v>0</v>
      </c>
      <c r="BL292" s="5">
        <f>INDEX('Team forecast'!$M$3:$AU$22,MATCH($B292,'Team forecast'!$B$3:$B$22,0),MATCH(BL$1,'Team forecast'!$M$2:$AU$2,0))*IF($Y292&gt;0,-15000,0)</f>
        <v>0</v>
      </c>
      <c r="BM292" s="5">
        <f t="shared" si="307"/>
        <v>0</v>
      </c>
      <c r="BN292" s="5">
        <f t="shared" si="308"/>
        <v>0</v>
      </c>
      <c r="BO292" s="5">
        <f t="shared" si="309"/>
        <v>0</v>
      </c>
      <c r="BP292" s="5">
        <f t="shared" si="310"/>
        <v>0</v>
      </c>
      <c r="BQ292" s="5">
        <f t="shared" si="311"/>
        <v>0</v>
      </c>
      <c r="BR292" s="5">
        <f t="shared" si="312"/>
        <v>0</v>
      </c>
      <c r="BS292" s="5">
        <f t="shared" si="313"/>
        <v>0</v>
      </c>
      <c r="BT292" s="5">
        <f t="shared" si="314"/>
        <v>0</v>
      </c>
      <c r="BU292" s="5">
        <f t="shared" si="315"/>
        <v>0</v>
      </c>
      <c r="BV292" s="5">
        <f>IFERROR(SUM(BJ292:BU292),0)*((Cockpit!$C$3)^2)</f>
        <v>0</v>
      </c>
      <c r="BW292" s="19">
        <f>INDEX('Team forecast'!$M$3:$AU$22,MATCH($B292,'Team forecast'!$B$3:$B$22,0),MATCH(BW$1,'Team forecast'!$M$2:$AU$2,0))</f>
        <v>0</v>
      </c>
      <c r="BX292" s="19">
        <f>INDEX('Team forecast'!$M$3:$AU$22,MATCH($B292,'Team forecast'!$B$3:$B$22,0),MATCH(BX$1,'Team forecast'!$M$2:$AU$2,0))</f>
        <v>0</v>
      </c>
      <c r="BY292" s="19">
        <f>INDEX('Team forecast'!$M$3:$AU$22,MATCH($B292,'Team forecast'!$B$3:$B$22,0),MATCH(BY$1,'Team forecast'!$M$2:$AU$2,0))</f>
        <v>0</v>
      </c>
      <c r="BZ292" s="19">
        <f>INDEX('Team forecast'!$M$3:$AU$22,MATCH($B292,'Team forecast'!$B$3:$B$22,0),MATCH(BZ$1,'Team forecast'!$M$2:$AU$2,0))</f>
        <v>0</v>
      </c>
      <c r="CA292" s="5">
        <f t="shared" si="316"/>
        <v>-5000</v>
      </c>
      <c r="CB292" s="5">
        <f>INDEX('Team forecast'!$M$3:$AU$22,MATCH($B292,'Team forecast'!$B$3:$B$22,0),MATCH(CB$1,'Team forecast'!$M$2:$AU$2,0))*IF($Y292&gt;0,25000,0)</f>
        <v>0</v>
      </c>
      <c r="CC292" s="5">
        <f>INDEX('Team forecast'!$M$3:$AU$22,MATCH($B292,'Team forecast'!$B$3:$B$22,0),MATCH(CC$1,'Team forecast'!$M$2:$AU$2,0))*IF($Y292&gt;0,5000,0)</f>
        <v>0</v>
      </c>
      <c r="CD292" s="5">
        <f>INDEX('Team forecast'!$M$3:$AU$22,MATCH($B292,'Team forecast'!$B$3:$B$22,0),MATCH(CD$1,'Team forecast'!$M$2:$AU$2,0))*IF($Y292&gt;0,-15000,0)</f>
        <v>0</v>
      </c>
      <c r="CE292" s="5">
        <f t="shared" si="317"/>
        <v>0</v>
      </c>
      <c r="CF292" s="5">
        <f t="shared" si="318"/>
        <v>0</v>
      </c>
      <c r="CG292" s="5">
        <f t="shared" si="319"/>
        <v>0</v>
      </c>
      <c r="CH292" s="5">
        <f t="shared" si="320"/>
        <v>0</v>
      </c>
      <c r="CI292" s="5">
        <f t="shared" si="321"/>
        <v>0</v>
      </c>
      <c r="CJ292" s="5">
        <f t="shared" si="322"/>
        <v>0</v>
      </c>
      <c r="CK292" s="5">
        <f t="shared" si="323"/>
        <v>0</v>
      </c>
      <c r="CL292" s="5">
        <f t="shared" si="324"/>
        <v>0</v>
      </c>
      <c r="CM292" s="5">
        <f t="shared" si="325"/>
        <v>0</v>
      </c>
      <c r="CN292" s="5">
        <f>IFERROR(SUM(CB292:CM292),0)*((Cockpit!$C$3)^3)</f>
        <v>0</v>
      </c>
      <c r="CO292" s="19">
        <f>INDEX('Team forecast'!$M$3:$AU$22,MATCH($B292,'Team forecast'!$B$3:$B$22,0),MATCH(CO$1,'Team forecast'!$M$2:$AU$2,0))</f>
        <v>0</v>
      </c>
      <c r="CP292" s="19">
        <f>INDEX('Team forecast'!$M$3:$AU$22,MATCH($B292,'Team forecast'!$B$3:$B$22,0),MATCH(CP$1,'Team forecast'!$M$2:$AU$2,0))</f>
        <v>0</v>
      </c>
      <c r="CQ292" s="19">
        <f>INDEX('Team forecast'!$M$3:$AU$22,MATCH($B292,'Team forecast'!$B$3:$B$22,0),MATCH(CQ$1,'Team forecast'!$M$2:$AU$2,0))</f>
        <v>0</v>
      </c>
      <c r="CR292" s="19">
        <f>INDEX('Team forecast'!$M$3:$AU$22,MATCH($B292,'Team forecast'!$B$3:$B$22,0),MATCH(CR$1,'Team forecast'!$M$2:$AU$2,0))</f>
        <v>0</v>
      </c>
      <c r="CS292" s="5">
        <f t="shared" si="326"/>
        <v>-5000</v>
      </c>
      <c r="CT292" s="5">
        <f>INDEX('Team forecast'!$M$3:$AU$22,MATCH($B292,'Team forecast'!$B$3:$B$22,0),MATCH(CT$1,'Team forecast'!$M$2:$AU$2,0))*IF($Y292&gt;0,25000,0)</f>
        <v>0</v>
      </c>
      <c r="CU292" s="5">
        <f>INDEX('Team forecast'!$M$3:$AU$22,MATCH($B292,'Team forecast'!$B$3:$B$22,0),MATCH(CU$1,'Team forecast'!$M$2:$AU$2,0))*IF($Y292&gt;0,5000,0)</f>
        <v>0</v>
      </c>
      <c r="CV292" s="5">
        <f>INDEX('Team forecast'!$M$3:$AU$22,MATCH($B292,'Team forecast'!$B$3:$B$22,0),MATCH(CV$1,'Team forecast'!$M$2:$AU$2,0))*IF($Y292&gt;0,-15000,0)</f>
        <v>0</v>
      </c>
      <c r="CW292" s="5">
        <f t="shared" si="327"/>
        <v>0</v>
      </c>
      <c r="CX292" s="5">
        <f t="shared" si="328"/>
        <v>0</v>
      </c>
      <c r="CY292" s="5">
        <f t="shared" si="329"/>
        <v>0</v>
      </c>
      <c r="CZ292" s="5">
        <f t="shared" si="330"/>
        <v>0</v>
      </c>
      <c r="DA292" s="5">
        <f t="shared" si="331"/>
        <v>0</v>
      </c>
      <c r="DB292" s="5">
        <f t="shared" si="332"/>
        <v>0</v>
      </c>
      <c r="DC292" s="5">
        <f t="shared" si="333"/>
        <v>0</v>
      </c>
      <c r="DD292" s="5">
        <f t="shared" si="334"/>
        <v>0</v>
      </c>
      <c r="DE292" s="5">
        <f t="shared" si="335"/>
        <v>0</v>
      </c>
      <c r="DF292" s="5">
        <f>IFERROR(SUM(CT292:DE292),0)*((Cockpit!$C$3)^4)</f>
        <v>0</v>
      </c>
      <c r="DG292" s="19">
        <f>INDEX('Team forecast'!$M$3:$AU$22,MATCH($B292,'Team forecast'!$B$3:$B$22,0),MATCH(DG$1,'Team forecast'!$M$2:$AU$2,0))</f>
        <v>0</v>
      </c>
      <c r="DH292" s="19">
        <f>INDEX('Team forecast'!$M$3:$AU$22,MATCH($B292,'Team forecast'!$B$3:$B$22,0),MATCH(DH$1,'Team forecast'!$M$2:$AU$2,0))</f>
        <v>0</v>
      </c>
      <c r="DI292" s="19">
        <f>INDEX('Team forecast'!$M$3:$AU$22,MATCH($B292,'Team forecast'!$B$3:$B$22,0),MATCH(DI$1,'Team forecast'!$M$2:$AU$2,0))</f>
        <v>0</v>
      </c>
      <c r="DJ292" s="19">
        <f>INDEX('Team forecast'!$M$3:$AU$22,MATCH($B292,'Team forecast'!$B$3:$B$22,0),MATCH(DJ$1,'Team forecast'!$M$2:$AU$2,0))</f>
        <v>0</v>
      </c>
      <c r="DK292" s="5">
        <f t="shared" si="336"/>
        <v>-5000</v>
      </c>
      <c r="DL292" s="5">
        <f>INDEX('Team forecast'!$M$3:$AU$22,MATCH($B292,'Team forecast'!$B$3:$B$22,0),MATCH(DL$1,'Team forecast'!$M$2:$AU$2,0))*IF($Y292&gt;0,25000,0)</f>
        <v>0</v>
      </c>
      <c r="DM292" s="5">
        <f>INDEX('Team forecast'!$M$3:$AU$22,MATCH($B292,'Team forecast'!$B$3:$B$22,0),MATCH(DM$1,'Team forecast'!$M$2:$AU$2,0))*IF($Y292&gt;0,5000,0)</f>
        <v>0</v>
      </c>
      <c r="DN292" s="5">
        <f>INDEX('Team forecast'!$M$3:$AU$22,MATCH($B292,'Team forecast'!$B$3:$B$22,0),MATCH(DN$1,'Team forecast'!$M$2:$AU$2,0))*IF($Y292&gt;0,-15000,0)</f>
        <v>0</v>
      </c>
      <c r="DO292" s="5">
        <f t="shared" si="337"/>
        <v>0</v>
      </c>
      <c r="DP292" s="5">
        <f t="shared" si="338"/>
        <v>0</v>
      </c>
      <c r="DQ292" s="5">
        <f t="shared" si="339"/>
        <v>0</v>
      </c>
      <c r="DR292" s="5">
        <f t="shared" si="340"/>
        <v>0</v>
      </c>
      <c r="DS292" s="5">
        <f t="shared" si="341"/>
        <v>0</v>
      </c>
      <c r="DT292" s="5">
        <f t="shared" si="342"/>
        <v>0</v>
      </c>
      <c r="DU292" s="5">
        <f t="shared" si="343"/>
        <v>0</v>
      </c>
      <c r="DV292" s="5">
        <f t="shared" si="344"/>
        <v>0</v>
      </c>
      <c r="DW292" s="5">
        <f t="shared" si="345"/>
        <v>0</v>
      </c>
      <c r="DX292" s="5">
        <f>IFERROR(SUM(DL292:DW292),0)*((Cockpit!$C$3)^5)</f>
        <v>0</v>
      </c>
      <c r="DY292" s="5">
        <f t="shared" si="346"/>
        <v>-5000</v>
      </c>
      <c r="DZ292" s="5" t="str">
        <f>IF(ISERROR(MATCH(A292,'Current squad'!B:B,0)),"No","Yes")</f>
        <v>No</v>
      </c>
      <c r="EA292" s="5" cm="1">
        <f t="array" ref="EA292">IFERROR(_xlfn.IFS(DZ292="Yes",0,DZ292="No",H292*1%),999999)</f>
        <v>49940</v>
      </c>
      <c r="EB292" s="5">
        <f t="shared" si="288"/>
        <v>5043940</v>
      </c>
      <c r="EC292" s="5">
        <f t="shared" si="347"/>
        <v>-54940</v>
      </c>
      <c r="ED292" s="1">
        <f t="shared" si="289"/>
        <v>-1.1001201441730077E-2</v>
      </c>
      <c r="EE292" s="5">
        <f>RANK(EC292,$EC$2:$EC$572)+COUNTIF($EC$2:EC292,EC292)-1</f>
        <v>513</v>
      </c>
      <c r="EF292" s="4">
        <f>RANK(ED292,$ED$2:$ED$572)+COUNTIF($ED$2:ED292,ED292)-1</f>
        <v>240</v>
      </c>
    </row>
    <row r="293" spans="1:136" x14ac:dyDescent="0.3">
      <c r="A293" t="str">
        <f>IF(Holdet.dk!A293&lt;&gt;"",Holdet.dk!A293,"")</f>
        <v>Matty Cash</v>
      </c>
      <c r="B293" t="str">
        <f>INDEX(Holdet.dk!B:B,MATCH($A293,Holdet.dk!$A:$A,0))</f>
        <v>Aston Villa</v>
      </c>
      <c r="C293" t="str">
        <f>INDEX(Holdet.dk!C:C,MATCH($A293,Holdet.dk!$A:$A,0))</f>
        <v>Defense</v>
      </c>
      <c r="D293" t="str">
        <f>INDEX(Holdet.dk!D:D,MATCH($A293,Holdet.dk!$A:$A,0))</f>
        <v>3.716.000</v>
      </c>
      <c r="E293" s="1">
        <f>IFERROR(_xlfn.NUMBERVALUE(INDEX(Holdet.dk!$E:$E,MATCH($A293,Holdet.dk!$A:$A,0)),","),0)</f>
        <v>3.5000000000000003E-2</v>
      </c>
      <c r="F293" t="str">
        <f>IF(INDEX(Lookup!H:H,MATCH('Master data'!A293,Lookup!G:G,0))=0,A293,INDEX(Lookup!H:H,MATCH('Master data'!A293,Lookup!G:G,0)))</f>
        <v>Matty Cash</v>
      </c>
      <c r="G293" t="str">
        <f>IFERROR(INDEX(Lookup!B:B,MATCH(INDEX(Rotowire!C:C,MATCH(F293,Rotowire!A:A,0)),Lookup!D:D,0)),"")</f>
        <v/>
      </c>
      <c r="H293" s="5">
        <f t="shared" si="280"/>
        <v>3716000</v>
      </c>
      <c r="I293" s="19">
        <f>IFERROR(INDEX('Team forecast'!$G$3:$I$22,MATCH($B293,'Team forecast'!$B$3:$B$22,0),MATCH(I$1,'Team forecast'!$G$2:$I$2,0)),0)</f>
        <v>0.82291666666666674</v>
      </c>
      <c r="J293" s="19">
        <f>IFERROR(INDEX('Team forecast'!$G$3:$I$22,MATCH($B293,'Team forecast'!$B$3:$B$22,0),MATCH(J$1,'Team forecast'!$G$2:$I$2,0)),0)</f>
        <v>0.93034825870646787</v>
      </c>
      <c r="K293" s="19">
        <f>IFERROR(INDEX('Team forecast'!$G$3:$I$22,MATCH($B293,'Team forecast'!$B$3:$B$22,0),MATCH(K$1,'Team forecast'!$G$2:$I$2,0)),0)</f>
        <v>1.2843638484594284</v>
      </c>
      <c r="L293">
        <f>SUMIFS(Rotowire!E:E,Rotowire!$A:$A,'Master data'!$F293)</f>
        <v>0</v>
      </c>
      <c r="M293" s="2">
        <f>SUMIFS(Rotowire!F:F,Rotowire!$A:$A,'Master data'!$F293)*I293</f>
        <v>0</v>
      </c>
      <c r="N293" s="2">
        <f>SUMIFS(Rotowire!G:G,Rotowire!$A:$A,'Master data'!$F293)*I293</f>
        <v>0</v>
      </c>
      <c r="O293" s="2">
        <f>SUMIFS(Rotowire!I:I,Rotowire!$A:$A,'Master data'!$F293)*I293</f>
        <v>0</v>
      </c>
      <c r="P293" s="2">
        <f>SUMIFS(Rotowire!W:W,Rotowire!$A:$A,'Master data'!$F293)*K293</f>
        <v>0</v>
      </c>
      <c r="Q293" s="2">
        <f>SUMIFS(Rotowire!Y:Y,Rotowire!$A:$A,'Master data'!$F293)*J293</f>
        <v>0</v>
      </c>
      <c r="R293" s="2">
        <f>SUMIFS(Rotowire!AB:AB,Rotowire!$A:$A,'Master data'!$F293)</f>
        <v>0</v>
      </c>
      <c r="S293" s="2">
        <f>SUMIFS(Rotowire!AC:AC,Rotowire!$A:$A,'Master data'!$F293)</f>
        <v>0</v>
      </c>
      <c r="T293" s="2">
        <f>INDEX('Team forecast'!D$3:D$22,MATCH($B293,'Team forecast'!$B$3:$B$22,0))</f>
        <v>0.79</v>
      </c>
      <c r="U293" s="2">
        <f>INDEX('Team forecast'!E$3:E$22,MATCH($B293,'Team forecast'!$B$3:$B$22,0))</f>
        <v>1.87</v>
      </c>
      <c r="V293" s="2">
        <f>INDEX('Team forecast'!J$3:J$22,MATCH($B293,'Team forecast'!$B$3:$B$22,0))</f>
        <v>0.15010000000000001</v>
      </c>
      <c r="W293" s="2">
        <f>INDEX('Team forecast'!K$3:K$22,MATCH($B293,'Team forecast'!$B$3:$B$22,0))</f>
        <v>0.2238</v>
      </c>
      <c r="X293" s="2">
        <f>INDEX('Team forecast'!L$3:L$22,MATCH($B293,'Team forecast'!$B$3:$B$22,0))</f>
        <v>0.62609999999999999</v>
      </c>
      <c r="Y293" s="5">
        <f t="shared" si="281"/>
        <v>-5000</v>
      </c>
      <c r="Z293" s="5">
        <f t="shared" si="282"/>
        <v>0</v>
      </c>
      <c r="AA293" s="5">
        <f t="shared" si="283"/>
        <v>0</v>
      </c>
      <c r="AB293" s="5">
        <f t="shared" si="284"/>
        <v>0</v>
      </c>
      <c r="AC293" s="5">
        <f t="shared" si="285"/>
        <v>0</v>
      </c>
      <c r="AD293" s="5">
        <f t="shared" si="290"/>
        <v>0</v>
      </c>
      <c r="AE293" s="5">
        <f t="shared" si="291"/>
        <v>0</v>
      </c>
      <c r="AF293" s="5">
        <f t="shared" si="286"/>
        <v>0</v>
      </c>
      <c r="AG293" s="5">
        <f t="shared" si="287"/>
        <v>0</v>
      </c>
      <c r="AH293" s="5">
        <f t="shared" si="292"/>
        <v>0</v>
      </c>
      <c r="AI293" s="5">
        <f t="shared" si="293"/>
        <v>0</v>
      </c>
      <c r="AJ293" s="5">
        <f t="shared" si="294"/>
        <v>0</v>
      </c>
      <c r="AK293" s="5">
        <f t="shared" si="295"/>
        <v>0</v>
      </c>
      <c r="AL293" s="5">
        <f>IFERROR(SUM(Y293:AK293),-5000)*((Cockpit!$C$3)^0)</f>
        <v>-5000</v>
      </c>
      <c r="AM293" s="19">
        <f>INDEX('Team forecast'!$M$3:$AU$22,MATCH($B293,'Team forecast'!$B$3:$B$22,0),MATCH(AM$1,'Team forecast'!$M$2:$AU$2,0))</f>
        <v>0</v>
      </c>
      <c r="AN293" s="19">
        <f>INDEX('Team forecast'!$M$3:$AU$22,MATCH($B293,'Team forecast'!$B$3:$B$22,0),MATCH(AN$1,'Team forecast'!$M$2:$AU$2,0))</f>
        <v>0</v>
      </c>
      <c r="AO293" s="19">
        <f>INDEX('Team forecast'!$M$3:$AU$22,MATCH($B293,'Team forecast'!$B$3:$B$22,0),MATCH(AO$1,'Team forecast'!$M$2:$AU$2,0))</f>
        <v>0</v>
      </c>
      <c r="AP293" s="19">
        <f>INDEX('Team forecast'!$M$3:$AU$22,MATCH($B293,'Team forecast'!$B$3:$B$22,0),MATCH(AP$1,'Team forecast'!$M$2:$AU$2,0))</f>
        <v>0</v>
      </c>
      <c r="AQ293" s="5">
        <f t="shared" si="296"/>
        <v>-5000</v>
      </c>
      <c r="AR293" s="5">
        <f>INDEX('Team forecast'!$M$3:$AU$22,MATCH($B293,'Team forecast'!$B$3:$B$22,0),MATCH(AR$1,'Team forecast'!$M$2:$AU$2,0))*IF($Y293&gt;0,25000,0)</f>
        <v>0</v>
      </c>
      <c r="AS293" s="5">
        <f>INDEX('Team forecast'!$M$3:$AU$22,MATCH($B293,'Team forecast'!$B$3:$B$22,0),MATCH(AS$1,'Team forecast'!$M$2:$AU$2,0))*IF($Y293&gt;0,5000,0)</f>
        <v>0</v>
      </c>
      <c r="AT293" s="5">
        <f>INDEX('Team forecast'!$M$3:$AU$22,MATCH($B293,'Team forecast'!$B$3:$B$22,0),MATCH(AT$1,'Team forecast'!$M$2:$AU$2,0))*IF($Y293&gt;0,-15000,0)</f>
        <v>0</v>
      </c>
      <c r="AU293" s="5">
        <f t="shared" si="297"/>
        <v>0</v>
      </c>
      <c r="AV293" s="5">
        <f t="shared" si="298"/>
        <v>0</v>
      </c>
      <c r="AW293" s="5">
        <f t="shared" si="299"/>
        <v>0</v>
      </c>
      <c r="AX293" s="5">
        <f t="shared" si="300"/>
        <v>0</v>
      </c>
      <c r="AY293" s="5">
        <f t="shared" si="301"/>
        <v>0</v>
      </c>
      <c r="AZ293" s="5">
        <f t="shared" si="302"/>
        <v>0</v>
      </c>
      <c r="BA293" s="5">
        <f t="shared" si="303"/>
        <v>0</v>
      </c>
      <c r="BB293" s="5">
        <f t="shared" si="304"/>
        <v>0</v>
      </c>
      <c r="BC293" s="5">
        <f t="shared" si="305"/>
        <v>0</v>
      </c>
      <c r="BD293" s="5">
        <f>IFERROR(SUM(AR293:BC293),0)*((Cockpit!$C$3)^1)</f>
        <v>0</v>
      </c>
      <c r="BE293" s="19">
        <f>INDEX('Team forecast'!$M$3:$AU$22,MATCH($B293,'Team forecast'!$B$3:$B$22,0),MATCH(BE$1,'Team forecast'!$M$2:$AU$2,0))</f>
        <v>0</v>
      </c>
      <c r="BF293" s="19">
        <f>INDEX('Team forecast'!$M$3:$AU$22,MATCH($B293,'Team forecast'!$B$3:$B$22,0),MATCH(BF$1,'Team forecast'!$M$2:$AU$2,0))</f>
        <v>0</v>
      </c>
      <c r="BG293" s="19">
        <f>INDEX('Team forecast'!$M$3:$AU$22,MATCH($B293,'Team forecast'!$B$3:$B$22,0),MATCH(BG$1,'Team forecast'!$M$2:$AU$2,0))</f>
        <v>0</v>
      </c>
      <c r="BH293" s="19">
        <f>INDEX('Team forecast'!$M$3:$AU$22,MATCH($B293,'Team forecast'!$B$3:$B$22,0),MATCH(BH$1,'Team forecast'!$M$2:$AU$2,0))</f>
        <v>0</v>
      </c>
      <c r="BI293" s="5">
        <f t="shared" si="306"/>
        <v>-5000</v>
      </c>
      <c r="BJ293" s="5">
        <f>INDEX('Team forecast'!$M$3:$AU$22,MATCH($B293,'Team forecast'!$B$3:$B$22,0),MATCH(BJ$1,'Team forecast'!$M$2:$AU$2,0))*IF($Y293&gt;0,25000,0)</f>
        <v>0</v>
      </c>
      <c r="BK293" s="5">
        <f>INDEX('Team forecast'!$M$3:$AU$22,MATCH($B293,'Team forecast'!$B$3:$B$22,0),MATCH(BK$1,'Team forecast'!$M$2:$AU$2,0))*IF($Y293&gt;0,5000,0)</f>
        <v>0</v>
      </c>
      <c r="BL293" s="5">
        <f>INDEX('Team forecast'!$M$3:$AU$22,MATCH($B293,'Team forecast'!$B$3:$B$22,0),MATCH(BL$1,'Team forecast'!$M$2:$AU$2,0))*IF($Y293&gt;0,-15000,0)</f>
        <v>0</v>
      </c>
      <c r="BM293" s="5">
        <f t="shared" si="307"/>
        <v>0</v>
      </c>
      <c r="BN293" s="5">
        <f t="shared" si="308"/>
        <v>0</v>
      </c>
      <c r="BO293" s="5">
        <f t="shared" si="309"/>
        <v>0</v>
      </c>
      <c r="BP293" s="5">
        <f t="shared" si="310"/>
        <v>0</v>
      </c>
      <c r="BQ293" s="5">
        <f t="shared" si="311"/>
        <v>0</v>
      </c>
      <c r="BR293" s="5">
        <f t="shared" si="312"/>
        <v>0</v>
      </c>
      <c r="BS293" s="5">
        <f t="shared" si="313"/>
        <v>0</v>
      </c>
      <c r="BT293" s="5">
        <f t="shared" si="314"/>
        <v>0</v>
      </c>
      <c r="BU293" s="5">
        <f t="shared" si="315"/>
        <v>0</v>
      </c>
      <c r="BV293" s="5">
        <f>IFERROR(SUM(BJ293:BU293),0)*((Cockpit!$C$3)^2)</f>
        <v>0</v>
      </c>
      <c r="BW293" s="19">
        <f>INDEX('Team forecast'!$M$3:$AU$22,MATCH($B293,'Team forecast'!$B$3:$B$22,0),MATCH(BW$1,'Team forecast'!$M$2:$AU$2,0))</f>
        <v>0</v>
      </c>
      <c r="BX293" s="19">
        <f>INDEX('Team forecast'!$M$3:$AU$22,MATCH($B293,'Team forecast'!$B$3:$B$22,0),MATCH(BX$1,'Team forecast'!$M$2:$AU$2,0))</f>
        <v>0</v>
      </c>
      <c r="BY293" s="19">
        <f>INDEX('Team forecast'!$M$3:$AU$22,MATCH($B293,'Team forecast'!$B$3:$B$22,0),MATCH(BY$1,'Team forecast'!$M$2:$AU$2,0))</f>
        <v>0</v>
      </c>
      <c r="BZ293" s="19">
        <f>INDEX('Team forecast'!$M$3:$AU$22,MATCH($B293,'Team forecast'!$B$3:$B$22,0),MATCH(BZ$1,'Team forecast'!$M$2:$AU$2,0))</f>
        <v>0</v>
      </c>
      <c r="CA293" s="5">
        <f t="shared" si="316"/>
        <v>-5000</v>
      </c>
      <c r="CB293" s="5">
        <f>INDEX('Team forecast'!$M$3:$AU$22,MATCH($B293,'Team forecast'!$B$3:$B$22,0),MATCH(CB$1,'Team forecast'!$M$2:$AU$2,0))*IF($Y293&gt;0,25000,0)</f>
        <v>0</v>
      </c>
      <c r="CC293" s="5">
        <f>INDEX('Team forecast'!$M$3:$AU$22,MATCH($B293,'Team forecast'!$B$3:$B$22,0),MATCH(CC$1,'Team forecast'!$M$2:$AU$2,0))*IF($Y293&gt;0,5000,0)</f>
        <v>0</v>
      </c>
      <c r="CD293" s="5">
        <f>INDEX('Team forecast'!$M$3:$AU$22,MATCH($B293,'Team forecast'!$B$3:$B$22,0),MATCH(CD$1,'Team forecast'!$M$2:$AU$2,0))*IF($Y293&gt;0,-15000,0)</f>
        <v>0</v>
      </c>
      <c r="CE293" s="5">
        <f t="shared" si="317"/>
        <v>0</v>
      </c>
      <c r="CF293" s="5">
        <f t="shared" si="318"/>
        <v>0</v>
      </c>
      <c r="CG293" s="5">
        <f t="shared" si="319"/>
        <v>0</v>
      </c>
      <c r="CH293" s="5">
        <f t="shared" si="320"/>
        <v>0</v>
      </c>
      <c r="CI293" s="5">
        <f t="shared" si="321"/>
        <v>0</v>
      </c>
      <c r="CJ293" s="5">
        <f t="shared" si="322"/>
        <v>0</v>
      </c>
      <c r="CK293" s="5">
        <f t="shared" si="323"/>
        <v>0</v>
      </c>
      <c r="CL293" s="5">
        <f t="shared" si="324"/>
        <v>0</v>
      </c>
      <c r="CM293" s="5">
        <f t="shared" si="325"/>
        <v>0</v>
      </c>
      <c r="CN293" s="5">
        <f>IFERROR(SUM(CB293:CM293),0)*((Cockpit!$C$3)^3)</f>
        <v>0</v>
      </c>
      <c r="CO293" s="19">
        <f>INDEX('Team forecast'!$M$3:$AU$22,MATCH($B293,'Team forecast'!$B$3:$B$22,0),MATCH(CO$1,'Team forecast'!$M$2:$AU$2,0))</f>
        <v>0</v>
      </c>
      <c r="CP293" s="19">
        <f>INDEX('Team forecast'!$M$3:$AU$22,MATCH($B293,'Team forecast'!$B$3:$B$22,0),MATCH(CP$1,'Team forecast'!$M$2:$AU$2,0))</f>
        <v>0</v>
      </c>
      <c r="CQ293" s="19">
        <f>INDEX('Team forecast'!$M$3:$AU$22,MATCH($B293,'Team forecast'!$B$3:$B$22,0),MATCH(CQ$1,'Team forecast'!$M$2:$AU$2,0))</f>
        <v>0</v>
      </c>
      <c r="CR293" s="19">
        <f>INDEX('Team forecast'!$M$3:$AU$22,MATCH($B293,'Team forecast'!$B$3:$B$22,0),MATCH(CR$1,'Team forecast'!$M$2:$AU$2,0))</f>
        <v>0</v>
      </c>
      <c r="CS293" s="5">
        <f t="shared" si="326"/>
        <v>-5000</v>
      </c>
      <c r="CT293" s="5">
        <f>INDEX('Team forecast'!$M$3:$AU$22,MATCH($B293,'Team forecast'!$B$3:$B$22,0),MATCH(CT$1,'Team forecast'!$M$2:$AU$2,0))*IF($Y293&gt;0,25000,0)</f>
        <v>0</v>
      </c>
      <c r="CU293" s="5">
        <f>INDEX('Team forecast'!$M$3:$AU$22,MATCH($B293,'Team forecast'!$B$3:$B$22,0),MATCH(CU$1,'Team forecast'!$M$2:$AU$2,0))*IF($Y293&gt;0,5000,0)</f>
        <v>0</v>
      </c>
      <c r="CV293" s="5">
        <f>INDEX('Team forecast'!$M$3:$AU$22,MATCH($B293,'Team forecast'!$B$3:$B$22,0),MATCH(CV$1,'Team forecast'!$M$2:$AU$2,0))*IF($Y293&gt;0,-15000,0)</f>
        <v>0</v>
      </c>
      <c r="CW293" s="5">
        <f t="shared" si="327"/>
        <v>0</v>
      </c>
      <c r="CX293" s="5">
        <f t="shared" si="328"/>
        <v>0</v>
      </c>
      <c r="CY293" s="5">
        <f t="shared" si="329"/>
        <v>0</v>
      </c>
      <c r="CZ293" s="5">
        <f t="shared" si="330"/>
        <v>0</v>
      </c>
      <c r="DA293" s="5">
        <f t="shared" si="331"/>
        <v>0</v>
      </c>
      <c r="DB293" s="5">
        <f t="shared" si="332"/>
        <v>0</v>
      </c>
      <c r="DC293" s="5">
        <f t="shared" si="333"/>
        <v>0</v>
      </c>
      <c r="DD293" s="5">
        <f t="shared" si="334"/>
        <v>0</v>
      </c>
      <c r="DE293" s="5">
        <f t="shared" si="335"/>
        <v>0</v>
      </c>
      <c r="DF293" s="5">
        <f>IFERROR(SUM(CT293:DE293),0)*((Cockpit!$C$3)^4)</f>
        <v>0</v>
      </c>
      <c r="DG293" s="19">
        <f>INDEX('Team forecast'!$M$3:$AU$22,MATCH($B293,'Team forecast'!$B$3:$B$22,0),MATCH(DG$1,'Team forecast'!$M$2:$AU$2,0))</f>
        <v>0</v>
      </c>
      <c r="DH293" s="19">
        <f>INDEX('Team forecast'!$M$3:$AU$22,MATCH($B293,'Team forecast'!$B$3:$B$22,0),MATCH(DH$1,'Team forecast'!$M$2:$AU$2,0))</f>
        <v>0</v>
      </c>
      <c r="DI293" s="19">
        <f>INDEX('Team forecast'!$M$3:$AU$22,MATCH($B293,'Team forecast'!$B$3:$B$22,0),MATCH(DI$1,'Team forecast'!$M$2:$AU$2,0))</f>
        <v>0</v>
      </c>
      <c r="DJ293" s="19">
        <f>INDEX('Team forecast'!$M$3:$AU$22,MATCH($B293,'Team forecast'!$B$3:$B$22,0),MATCH(DJ$1,'Team forecast'!$M$2:$AU$2,0))</f>
        <v>0</v>
      </c>
      <c r="DK293" s="5">
        <f t="shared" si="336"/>
        <v>-5000</v>
      </c>
      <c r="DL293" s="5">
        <f>INDEX('Team forecast'!$M$3:$AU$22,MATCH($B293,'Team forecast'!$B$3:$B$22,0),MATCH(DL$1,'Team forecast'!$M$2:$AU$2,0))*IF($Y293&gt;0,25000,0)</f>
        <v>0</v>
      </c>
      <c r="DM293" s="5">
        <f>INDEX('Team forecast'!$M$3:$AU$22,MATCH($B293,'Team forecast'!$B$3:$B$22,0),MATCH(DM$1,'Team forecast'!$M$2:$AU$2,0))*IF($Y293&gt;0,5000,0)</f>
        <v>0</v>
      </c>
      <c r="DN293" s="5">
        <f>INDEX('Team forecast'!$M$3:$AU$22,MATCH($B293,'Team forecast'!$B$3:$B$22,0),MATCH(DN$1,'Team forecast'!$M$2:$AU$2,0))*IF($Y293&gt;0,-15000,0)</f>
        <v>0</v>
      </c>
      <c r="DO293" s="5">
        <f t="shared" si="337"/>
        <v>0</v>
      </c>
      <c r="DP293" s="5">
        <f t="shared" si="338"/>
        <v>0</v>
      </c>
      <c r="DQ293" s="5">
        <f t="shared" si="339"/>
        <v>0</v>
      </c>
      <c r="DR293" s="5">
        <f t="shared" si="340"/>
        <v>0</v>
      </c>
      <c r="DS293" s="5">
        <f t="shared" si="341"/>
        <v>0</v>
      </c>
      <c r="DT293" s="5">
        <f t="shared" si="342"/>
        <v>0</v>
      </c>
      <c r="DU293" s="5">
        <f t="shared" si="343"/>
        <v>0</v>
      </c>
      <c r="DV293" s="5">
        <f t="shared" si="344"/>
        <v>0</v>
      </c>
      <c r="DW293" s="5">
        <f t="shared" si="345"/>
        <v>0</v>
      </c>
      <c r="DX293" s="5">
        <f>IFERROR(SUM(DL293:DW293),0)*((Cockpit!$C$3)^5)</f>
        <v>0</v>
      </c>
      <c r="DY293" s="5">
        <f t="shared" si="346"/>
        <v>-5000</v>
      </c>
      <c r="DZ293" s="5" t="str">
        <f>IF(ISERROR(MATCH(A293,'Current squad'!B:B,0)),"No","Yes")</f>
        <v>No</v>
      </c>
      <c r="EA293" s="5" cm="1">
        <f t="array" ref="EA293">IFERROR(_xlfn.IFS(DZ293="Yes",0,DZ293="No",H293*1%),999999)</f>
        <v>37160</v>
      </c>
      <c r="EB293" s="5">
        <f t="shared" si="288"/>
        <v>3753160</v>
      </c>
      <c r="EC293" s="5">
        <f t="shared" si="347"/>
        <v>-42160</v>
      </c>
      <c r="ED293" s="1">
        <f t="shared" si="289"/>
        <v>-1.1345532831001077E-2</v>
      </c>
      <c r="EE293" s="5">
        <f>RANK(EC293,$EC$2:$EC$572)+COUNTIF($EC$2:EC293,EC293)-1</f>
        <v>435</v>
      </c>
      <c r="EF293" s="4">
        <f>RANK(ED293,$ED$2:$ED$572)+COUNTIF($ED$2:ED293,ED293)-1</f>
        <v>302</v>
      </c>
    </row>
    <row r="294" spans="1:136" x14ac:dyDescent="0.3">
      <c r="A294" t="str">
        <f>IF(Holdet.dk!A294&lt;&gt;"",Holdet.dk!A294,"")</f>
        <v>Manuel Lanzini</v>
      </c>
      <c r="B294" t="str">
        <f>INDEX(Holdet.dk!B:B,MATCH($A294,Holdet.dk!$A:$A,0))</f>
        <v>West Ham</v>
      </c>
      <c r="C294" t="str">
        <f>INDEX(Holdet.dk!C:C,MATCH($A294,Holdet.dk!$A:$A,0))</f>
        <v>Midfield</v>
      </c>
      <c r="D294" t="str">
        <f>INDEX(Holdet.dk!D:D,MATCH($A294,Holdet.dk!$A:$A,0))</f>
        <v>3.572.000</v>
      </c>
      <c r="E294" s="1">
        <f>IFERROR(_xlfn.NUMBERVALUE(INDEX(Holdet.dk!$E:$E,MATCH($A294,Holdet.dk!$A:$A,0)),","),0)</f>
        <v>2E-3</v>
      </c>
      <c r="F294" t="str">
        <f>IF(INDEX(Lookup!H:H,MATCH('Master data'!A294,Lookup!G:G,0))=0,A294,INDEX(Lookup!H:H,MATCH('Master data'!A294,Lookup!G:G,0)))</f>
        <v>Manuel Lanzini</v>
      </c>
      <c r="G294" t="str">
        <f>IFERROR(INDEX(Lookup!B:B,MATCH(INDEX(Rotowire!C:C,MATCH(F294,Rotowire!A:A,0)),Lookup!D:D,0)),"")</f>
        <v/>
      </c>
      <c r="H294" s="5">
        <f t="shared" si="280"/>
        <v>3572000</v>
      </c>
      <c r="I294" s="19">
        <f>IFERROR(INDEX('Team forecast'!$G$3:$I$22,MATCH($B294,'Team forecast'!$B$3:$B$22,0),MATCH(I$1,'Team forecast'!$G$2:$I$2,0)),0)</f>
        <v>0.89999999999999991</v>
      </c>
      <c r="J294" s="19">
        <f>IFERROR(INDEX('Team forecast'!$G$3:$I$22,MATCH($B294,'Team forecast'!$B$3:$B$22,0),MATCH(J$1,'Team forecast'!$G$2:$I$2,0)),0)</f>
        <v>1.1637931034482758</v>
      </c>
      <c r="K294" s="19">
        <f>IFERROR(INDEX('Team forecast'!$G$3:$I$22,MATCH($B294,'Team forecast'!$B$3:$B$22,0),MATCH(K$1,'Team forecast'!$G$2:$I$2,0)),0)</f>
        <v>0.81012581451841092</v>
      </c>
      <c r="L294">
        <f>SUMIFS(Rotowire!E:E,Rotowire!$A:$A,'Master data'!$F294)</f>
        <v>0</v>
      </c>
      <c r="M294" s="2">
        <f>SUMIFS(Rotowire!F:F,Rotowire!$A:$A,'Master data'!$F294)*I294</f>
        <v>0</v>
      </c>
      <c r="N294" s="2">
        <f>SUMIFS(Rotowire!G:G,Rotowire!$A:$A,'Master data'!$F294)*I294</f>
        <v>0</v>
      </c>
      <c r="O294" s="2">
        <f>SUMIFS(Rotowire!I:I,Rotowire!$A:$A,'Master data'!$F294)*I294</f>
        <v>0</v>
      </c>
      <c r="P294" s="2">
        <f>SUMIFS(Rotowire!W:W,Rotowire!$A:$A,'Master data'!$F294)*K294</f>
        <v>0</v>
      </c>
      <c r="Q294" s="2">
        <f>SUMIFS(Rotowire!Y:Y,Rotowire!$A:$A,'Master data'!$F294)*J294</f>
        <v>0</v>
      </c>
      <c r="R294" s="2">
        <f>SUMIFS(Rotowire!AB:AB,Rotowire!$A:$A,'Master data'!$F294)</f>
        <v>0</v>
      </c>
      <c r="S294" s="2">
        <f>SUMIFS(Rotowire!AC:AC,Rotowire!$A:$A,'Master data'!$F294)</f>
        <v>0</v>
      </c>
      <c r="T294" s="2">
        <f>INDEX('Team forecast'!D$3:D$22,MATCH($B294,'Team forecast'!$B$3:$B$22,0))</f>
        <v>1.71</v>
      </c>
      <c r="U294" s="2">
        <f>INDEX('Team forecast'!E$3:E$22,MATCH($B294,'Team forecast'!$B$3:$B$22,0))</f>
        <v>1.35</v>
      </c>
      <c r="V294" s="2">
        <f>INDEX('Team forecast'!J$3:J$22,MATCH($B294,'Team forecast'!$B$3:$B$22,0))</f>
        <v>0.45750000000000002</v>
      </c>
      <c r="W294" s="2">
        <f>INDEX('Team forecast'!K$3:K$22,MATCH($B294,'Team forecast'!$B$3:$B$22,0))</f>
        <v>0.2422</v>
      </c>
      <c r="X294" s="2">
        <f>INDEX('Team forecast'!L$3:L$22,MATCH($B294,'Team forecast'!$B$3:$B$22,0))</f>
        <v>0.30020000000000002</v>
      </c>
      <c r="Y294" s="5">
        <f t="shared" si="281"/>
        <v>-5000</v>
      </c>
      <c r="Z294" s="5">
        <f t="shared" si="282"/>
        <v>0</v>
      </c>
      <c r="AA294" s="5">
        <f t="shared" si="283"/>
        <v>0</v>
      </c>
      <c r="AB294" s="5">
        <f t="shared" si="284"/>
        <v>0</v>
      </c>
      <c r="AC294" s="5">
        <f t="shared" si="285"/>
        <v>0</v>
      </c>
      <c r="AD294" s="5">
        <f t="shared" si="290"/>
        <v>0</v>
      </c>
      <c r="AE294" s="5">
        <f t="shared" si="291"/>
        <v>0</v>
      </c>
      <c r="AF294" s="5">
        <f t="shared" si="286"/>
        <v>0</v>
      </c>
      <c r="AG294" s="5">
        <f t="shared" si="287"/>
        <v>0</v>
      </c>
      <c r="AH294" s="5">
        <f t="shared" si="292"/>
        <v>0</v>
      </c>
      <c r="AI294" s="5">
        <f t="shared" si="293"/>
        <v>0</v>
      </c>
      <c r="AJ294" s="5">
        <f t="shared" si="294"/>
        <v>0</v>
      </c>
      <c r="AK294" s="5">
        <f t="shared" si="295"/>
        <v>0</v>
      </c>
      <c r="AL294" s="5">
        <f>IFERROR(SUM(Y294:AK294),-5000)*((Cockpit!$C$3)^0)</f>
        <v>-5000</v>
      </c>
      <c r="AM294" s="19">
        <f>INDEX('Team forecast'!$M$3:$AU$22,MATCH($B294,'Team forecast'!$B$3:$B$22,0),MATCH(AM$1,'Team forecast'!$M$2:$AU$2,0))</f>
        <v>0</v>
      </c>
      <c r="AN294" s="19">
        <f>INDEX('Team forecast'!$M$3:$AU$22,MATCH($B294,'Team forecast'!$B$3:$B$22,0),MATCH(AN$1,'Team forecast'!$M$2:$AU$2,0))</f>
        <v>0</v>
      </c>
      <c r="AO294" s="19">
        <f>INDEX('Team forecast'!$M$3:$AU$22,MATCH($B294,'Team forecast'!$B$3:$B$22,0),MATCH(AO$1,'Team forecast'!$M$2:$AU$2,0))</f>
        <v>0</v>
      </c>
      <c r="AP294" s="19">
        <f>INDEX('Team forecast'!$M$3:$AU$22,MATCH($B294,'Team forecast'!$B$3:$B$22,0),MATCH(AP$1,'Team forecast'!$M$2:$AU$2,0))</f>
        <v>0</v>
      </c>
      <c r="AQ294" s="5">
        <f t="shared" si="296"/>
        <v>-5000</v>
      </c>
      <c r="AR294" s="5">
        <f>INDEX('Team forecast'!$M$3:$AU$22,MATCH($B294,'Team forecast'!$B$3:$B$22,0),MATCH(AR$1,'Team forecast'!$M$2:$AU$2,0))*IF($Y294&gt;0,25000,0)</f>
        <v>0</v>
      </c>
      <c r="AS294" s="5">
        <f>INDEX('Team forecast'!$M$3:$AU$22,MATCH($B294,'Team forecast'!$B$3:$B$22,0),MATCH(AS$1,'Team forecast'!$M$2:$AU$2,0))*IF($Y294&gt;0,5000,0)</f>
        <v>0</v>
      </c>
      <c r="AT294" s="5">
        <f>INDEX('Team forecast'!$M$3:$AU$22,MATCH($B294,'Team forecast'!$B$3:$B$22,0),MATCH(AT$1,'Team forecast'!$M$2:$AU$2,0))*IF($Y294&gt;0,-15000,0)</f>
        <v>0</v>
      </c>
      <c r="AU294" s="5">
        <f t="shared" si="297"/>
        <v>0</v>
      </c>
      <c r="AV294" s="5">
        <f t="shared" si="298"/>
        <v>0</v>
      </c>
      <c r="AW294" s="5">
        <f t="shared" si="299"/>
        <v>0</v>
      </c>
      <c r="AX294" s="5">
        <f t="shared" si="300"/>
        <v>0</v>
      </c>
      <c r="AY294" s="5">
        <f t="shared" si="301"/>
        <v>0</v>
      </c>
      <c r="AZ294" s="5">
        <f t="shared" si="302"/>
        <v>0</v>
      </c>
      <c r="BA294" s="5">
        <f t="shared" si="303"/>
        <v>0</v>
      </c>
      <c r="BB294" s="5">
        <f t="shared" si="304"/>
        <v>0</v>
      </c>
      <c r="BC294" s="5">
        <f t="shared" si="305"/>
        <v>0</v>
      </c>
      <c r="BD294" s="5">
        <f>IFERROR(SUM(AR294:BC294),0)*((Cockpit!$C$3)^1)</f>
        <v>0</v>
      </c>
      <c r="BE294" s="19">
        <f>INDEX('Team forecast'!$M$3:$AU$22,MATCH($B294,'Team forecast'!$B$3:$B$22,0),MATCH(BE$1,'Team forecast'!$M$2:$AU$2,0))</f>
        <v>0</v>
      </c>
      <c r="BF294" s="19">
        <f>INDEX('Team forecast'!$M$3:$AU$22,MATCH($B294,'Team forecast'!$B$3:$B$22,0),MATCH(BF$1,'Team forecast'!$M$2:$AU$2,0))</f>
        <v>0</v>
      </c>
      <c r="BG294" s="19">
        <f>INDEX('Team forecast'!$M$3:$AU$22,MATCH($B294,'Team forecast'!$B$3:$B$22,0),MATCH(BG$1,'Team forecast'!$M$2:$AU$2,0))</f>
        <v>0</v>
      </c>
      <c r="BH294" s="19">
        <f>INDEX('Team forecast'!$M$3:$AU$22,MATCH($B294,'Team forecast'!$B$3:$B$22,0),MATCH(BH$1,'Team forecast'!$M$2:$AU$2,0))</f>
        <v>0</v>
      </c>
      <c r="BI294" s="5">
        <f t="shared" si="306"/>
        <v>-5000</v>
      </c>
      <c r="BJ294" s="5">
        <f>INDEX('Team forecast'!$M$3:$AU$22,MATCH($B294,'Team forecast'!$B$3:$B$22,0),MATCH(BJ$1,'Team forecast'!$M$2:$AU$2,0))*IF($Y294&gt;0,25000,0)</f>
        <v>0</v>
      </c>
      <c r="BK294" s="5">
        <f>INDEX('Team forecast'!$M$3:$AU$22,MATCH($B294,'Team forecast'!$B$3:$B$22,0),MATCH(BK$1,'Team forecast'!$M$2:$AU$2,0))*IF($Y294&gt;0,5000,0)</f>
        <v>0</v>
      </c>
      <c r="BL294" s="5">
        <f>INDEX('Team forecast'!$M$3:$AU$22,MATCH($B294,'Team forecast'!$B$3:$B$22,0),MATCH(BL$1,'Team forecast'!$M$2:$AU$2,0))*IF($Y294&gt;0,-15000,0)</f>
        <v>0</v>
      </c>
      <c r="BM294" s="5">
        <f t="shared" si="307"/>
        <v>0</v>
      </c>
      <c r="BN294" s="5">
        <f t="shared" si="308"/>
        <v>0</v>
      </c>
      <c r="BO294" s="5">
        <f t="shared" si="309"/>
        <v>0</v>
      </c>
      <c r="BP294" s="5">
        <f t="shared" si="310"/>
        <v>0</v>
      </c>
      <c r="BQ294" s="5">
        <f t="shared" si="311"/>
        <v>0</v>
      </c>
      <c r="BR294" s="5">
        <f t="shared" si="312"/>
        <v>0</v>
      </c>
      <c r="BS294" s="5">
        <f t="shared" si="313"/>
        <v>0</v>
      </c>
      <c r="BT294" s="5">
        <f t="shared" si="314"/>
        <v>0</v>
      </c>
      <c r="BU294" s="5">
        <f t="shared" si="315"/>
        <v>0</v>
      </c>
      <c r="BV294" s="5">
        <f>IFERROR(SUM(BJ294:BU294),0)*((Cockpit!$C$3)^2)</f>
        <v>0</v>
      </c>
      <c r="BW294" s="19">
        <f>INDEX('Team forecast'!$M$3:$AU$22,MATCH($B294,'Team forecast'!$B$3:$B$22,0),MATCH(BW$1,'Team forecast'!$M$2:$AU$2,0))</f>
        <v>0</v>
      </c>
      <c r="BX294" s="19">
        <f>INDEX('Team forecast'!$M$3:$AU$22,MATCH($B294,'Team forecast'!$B$3:$B$22,0),MATCH(BX$1,'Team forecast'!$M$2:$AU$2,0))</f>
        <v>0</v>
      </c>
      <c r="BY294" s="19">
        <f>INDEX('Team forecast'!$M$3:$AU$22,MATCH($B294,'Team forecast'!$B$3:$B$22,0),MATCH(BY$1,'Team forecast'!$M$2:$AU$2,0))</f>
        <v>0</v>
      </c>
      <c r="BZ294" s="19">
        <f>INDEX('Team forecast'!$M$3:$AU$22,MATCH($B294,'Team forecast'!$B$3:$B$22,0),MATCH(BZ$1,'Team forecast'!$M$2:$AU$2,0))</f>
        <v>0</v>
      </c>
      <c r="CA294" s="5">
        <f t="shared" si="316"/>
        <v>-5000</v>
      </c>
      <c r="CB294" s="5">
        <f>INDEX('Team forecast'!$M$3:$AU$22,MATCH($B294,'Team forecast'!$B$3:$B$22,0),MATCH(CB$1,'Team forecast'!$M$2:$AU$2,0))*IF($Y294&gt;0,25000,0)</f>
        <v>0</v>
      </c>
      <c r="CC294" s="5">
        <f>INDEX('Team forecast'!$M$3:$AU$22,MATCH($B294,'Team forecast'!$B$3:$B$22,0),MATCH(CC$1,'Team forecast'!$M$2:$AU$2,0))*IF($Y294&gt;0,5000,0)</f>
        <v>0</v>
      </c>
      <c r="CD294" s="5">
        <f>INDEX('Team forecast'!$M$3:$AU$22,MATCH($B294,'Team forecast'!$B$3:$B$22,0),MATCH(CD$1,'Team forecast'!$M$2:$AU$2,0))*IF($Y294&gt;0,-15000,0)</f>
        <v>0</v>
      </c>
      <c r="CE294" s="5">
        <f t="shared" si="317"/>
        <v>0</v>
      </c>
      <c r="CF294" s="5">
        <f t="shared" si="318"/>
        <v>0</v>
      </c>
      <c r="CG294" s="5">
        <f t="shared" si="319"/>
        <v>0</v>
      </c>
      <c r="CH294" s="5">
        <f t="shared" si="320"/>
        <v>0</v>
      </c>
      <c r="CI294" s="5">
        <f t="shared" si="321"/>
        <v>0</v>
      </c>
      <c r="CJ294" s="5">
        <f t="shared" si="322"/>
        <v>0</v>
      </c>
      <c r="CK294" s="5">
        <f t="shared" si="323"/>
        <v>0</v>
      </c>
      <c r="CL294" s="5">
        <f t="shared" si="324"/>
        <v>0</v>
      </c>
      <c r="CM294" s="5">
        <f t="shared" si="325"/>
        <v>0</v>
      </c>
      <c r="CN294" s="5">
        <f>IFERROR(SUM(CB294:CM294),0)*((Cockpit!$C$3)^3)</f>
        <v>0</v>
      </c>
      <c r="CO294" s="19">
        <f>INDEX('Team forecast'!$M$3:$AU$22,MATCH($B294,'Team forecast'!$B$3:$B$22,0),MATCH(CO$1,'Team forecast'!$M$2:$AU$2,0))</f>
        <v>0</v>
      </c>
      <c r="CP294" s="19">
        <f>INDEX('Team forecast'!$M$3:$AU$22,MATCH($B294,'Team forecast'!$B$3:$B$22,0),MATCH(CP$1,'Team forecast'!$M$2:$AU$2,0))</f>
        <v>0</v>
      </c>
      <c r="CQ294" s="19">
        <f>INDEX('Team forecast'!$M$3:$AU$22,MATCH($B294,'Team forecast'!$B$3:$B$22,0),MATCH(CQ$1,'Team forecast'!$M$2:$AU$2,0))</f>
        <v>0</v>
      </c>
      <c r="CR294" s="19">
        <f>INDEX('Team forecast'!$M$3:$AU$22,MATCH($B294,'Team forecast'!$B$3:$B$22,0),MATCH(CR$1,'Team forecast'!$M$2:$AU$2,0))</f>
        <v>0</v>
      </c>
      <c r="CS294" s="5">
        <f t="shared" si="326"/>
        <v>-5000</v>
      </c>
      <c r="CT294" s="5">
        <f>INDEX('Team forecast'!$M$3:$AU$22,MATCH($B294,'Team forecast'!$B$3:$B$22,0),MATCH(CT$1,'Team forecast'!$M$2:$AU$2,0))*IF($Y294&gt;0,25000,0)</f>
        <v>0</v>
      </c>
      <c r="CU294" s="5">
        <f>INDEX('Team forecast'!$M$3:$AU$22,MATCH($B294,'Team forecast'!$B$3:$B$22,0),MATCH(CU$1,'Team forecast'!$M$2:$AU$2,0))*IF($Y294&gt;0,5000,0)</f>
        <v>0</v>
      </c>
      <c r="CV294" s="5">
        <f>INDEX('Team forecast'!$M$3:$AU$22,MATCH($B294,'Team forecast'!$B$3:$B$22,0),MATCH(CV$1,'Team forecast'!$M$2:$AU$2,0))*IF($Y294&gt;0,-15000,0)</f>
        <v>0</v>
      </c>
      <c r="CW294" s="5">
        <f t="shared" si="327"/>
        <v>0</v>
      </c>
      <c r="CX294" s="5">
        <f t="shared" si="328"/>
        <v>0</v>
      </c>
      <c r="CY294" s="5">
        <f t="shared" si="329"/>
        <v>0</v>
      </c>
      <c r="CZ294" s="5">
        <f t="shared" si="330"/>
        <v>0</v>
      </c>
      <c r="DA294" s="5">
        <f t="shared" si="331"/>
        <v>0</v>
      </c>
      <c r="DB294" s="5">
        <f t="shared" si="332"/>
        <v>0</v>
      </c>
      <c r="DC294" s="5">
        <f t="shared" si="333"/>
        <v>0</v>
      </c>
      <c r="DD294" s="5">
        <f t="shared" si="334"/>
        <v>0</v>
      </c>
      <c r="DE294" s="5">
        <f t="shared" si="335"/>
        <v>0</v>
      </c>
      <c r="DF294" s="5">
        <f>IFERROR(SUM(CT294:DE294),0)*((Cockpit!$C$3)^4)</f>
        <v>0</v>
      </c>
      <c r="DG294" s="19">
        <f>INDEX('Team forecast'!$M$3:$AU$22,MATCH($B294,'Team forecast'!$B$3:$B$22,0),MATCH(DG$1,'Team forecast'!$M$2:$AU$2,0))</f>
        <v>0</v>
      </c>
      <c r="DH294" s="19">
        <f>INDEX('Team forecast'!$M$3:$AU$22,MATCH($B294,'Team forecast'!$B$3:$B$22,0),MATCH(DH$1,'Team forecast'!$M$2:$AU$2,0))</f>
        <v>0</v>
      </c>
      <c r="DI294" s="19">
        <f>INDEX('Team forecast'!$M$3:$AU$22,MATCH($B294,'Team forecast'!$B$3:$B$22,0),MATCH(DI$1,'Team forecast'!$M$2:$AU$2,0))</f>
        <v>0</v>
      </c>
      <c r="DJ294" s="19">
        <f>INDEX('Team forecast'!$M$3:$AU$22,MATCH($B294,'Team forecast'!$B$3:$B$22,0),MATCH(DJ$1,'Team forecast'!$M$2:$AU$2,0))</f>
        <v>0</v>
      </c>
      <c r="DK294" s="5">
        <f t="shared" si="336"/>
        <v>-5000</v>
      </c>
      <c r="DL294" s="5">
        <f>INDEX('Team forecast'!$M$3:$AU$22,MATCH($B294,'Team forecast'!$B$3:$B$22,0),MATCH(DL$1,'Team forecast'!$M$2:$AU$2,0))*IF($Y294&gt;0,25000,0)</f>
        <v>0</v>
      </c>
      <c r="DM294" s="5">
        <f>INDEX('Team forecast'!$M$3:$AU$22,MATCH($B294,'Team forecast'!$B$3:$B$22,0),MATCH(DM$1,'Team forecast'!$M$2:$AU$2,0))*IF($Y294&gt;0,5000,0)</f>
        <v>0</v>
      </c>
      <c r="DN294" s="5">
        <f>INDEX('Team forecast'!$M$3:$AU$22,MATCH($B294,'Team forecast'!$B$3:$B$22,0),MATCH(DN$1,'Team forecast'!$M$2:$AU$2,0))*IF($Y294&gt;0,-15000,0)</f>
        <v>0</v>
      </c>
      <c r="DO294" s="5">
        <f t="shared" si="337"/>
        <v>0</v>
      </c>
      <c r="DP294" s="5">
        <f t="shared" si="338"/>
        <v>0</v>
      </c>
      <c r="DQ294" s="5">
        <f t="shared" si="339"/>
        <v>0</v>
      </c>
      <c r="DR294" s="5">
        <f t="shared" si="340"/>
        <v>0</v>
      </c>
      <c r="DS294" s="5">
        <f t="shared" si="341"/>
        <v>0</v>
      </c>
      <c r="DT294" s="5">
        <f t="shared" si="342"/>
        <v>0</v>
      </c>
      <c r="DU294" s="5">
        <f t="shared" si="343"/>
        <v>0</v>
      </c>
      <c r="DV294" s="5">
        <f t="shared" si="344"/>
        <v>0</v>
      </c>
      <c r="DW294" s="5">
        <f t="shared" si="345"/>
        <v>0</v>
      </c>
      <c r="DX294" s="5">
        <f>IFERROR(SUM(DL294:DW294),0)*((Cockpit!$C$3)^5)</f>
        <v>0</v>
      </c>
      <c r="DY294" s="5">
        <f t="shared" si="346"/>
        <v>-5000</v>
      </c>
      <c r="DZ294" s="5" t="str">
        <f>IF(ISERROR(MATCH(A294,'Current squad'!B:B,0)),"No","Yes")</f>
        <v>No</v>
      </c>
      <c r="EA294" s="5" cm="1">
        <f t="array" ref="EA294">IFERROR(_xlfn.IFS(DZ294="Yes",0,DZ294="No",H294*1%),999999)</f>
        <v>35720</v>
      </c>
      <c r="EB294" s="5">
        <f t="shared" si="288"/>
        <v>3607720</v>
      </c>
      <c r="EC294" s="5">
        <f t="shared" si="347"/>
        <v>-40720</v>
      </c>
      <c r="ED294" s="1">
        <f t="shared" si="289"/>
        <v>-1.1399776035834266E-2</v>
      </c>
      <c r="EE294" s="5">
        <f>RANK(EC294,$EC$2:$EC$572)+COUNTIF($EC$2:EC294,EC294)-1</f>
        <v>426</v>
      </c>
      <c r="EF294" s="4">
        <f>RANK(ED294,$ED$2:$ED$572)+COUNTIF($ED$2:ED294,ED294)-1</f>
        <v>310</v>
      </c>
    </row>
    <row r="295" spans="1:136" x14ac:dyDescent="0.3">
      <c r="A295" t="str">
        <f>IF(Holdet.dk!A295&lt;&gt;"",Holdet.dk!A295,"")</f>
        <v>Neal Maupay</v>
      </c>
      <c r="B295" t="str">
        <f>INDEX(Holdet.dk!B:B,MATCH($A295,Holdet.dk!$A:$A,0))</f>
        <v>Brighton and Hove</v>
      </c>
      <c r="C295" t="str">
        <f>INDEX(Holdet.dk!C:C,MATCH($A295,Holdet.dk!$A:$A,0))</f>
        <v>Striker</v>
      </c>
      <c r="D295" t="str">
        <f>INDEX(Holdet.dk!D:D,MATCH($A295,Holdet.dk!$A:$A,0))</f>
        <v>5.548.000</v>
      </c>
      <c r="E295" s="1">
        <f>IFERROR(_xlfn.NUMBERVALUE(INDEX(Holdet.dk!$E:$E,MATCH($A295,Holdet.dk!$A:$A,0)),","),0)</f>
        <v>8.0000000000000002E-3</v>
      </c>
      <c r="F295" t="str">
        <f>IF(INDEX(Lookup!H:H,MATCH('Master data'!A295,Lookup!G:G,0))=0,A295,INDEX(Lookup!H:H,MATCH('Master data'!A295,Lookup!G:G,0)))</f>
        <v>Neal Maupay</v>
      </c>
      <c r="G295" t="str">
        <f>IFERROR(INDEX(Lookup!B:B,MATCH(INDEX(Rotowire!C:C,MATCH(F295,Rotowire!A:A,0)),Lookup!D:D,0)),"")</f>
        <v/>
      </c>
      <c r="H295" s="5">
        <f t="shared" si="280"/>
        <v>5548000</v>
      </c>
      <c r="I295" s="19">
        <f>IFERROR(INDEX('Team forecast'!$G$3:$I$22,MATCH($B295,'Team forecast'!$B$3:$B$22,0),MATCH(I$1,'Team forecast'!$G$2:$I$2,0)),0)</f>
        <v>0.99082568807339433</v>
      </c>
      <c r="J295" s="19">
        <f>IFERROR(INDEX('Team forecast'!$G$3:$I$22,MATCH($B295,'Team forecast'!$B$3:$B$22,0),MATCH(J$1,'Team forecast'!$G$2:$I$2,0)),0)</f>
        <v>0.68783068783068768</v>
      </c>
      <c r="K295" s="19">
        <f>IFERROR(INDEX('Team forecast'!$G$3:$I$22,MATCH($B295,'Team forecast'!$B$3:$B$22,0),MATCH(K$1,'Team forecast'!$G$2:$I$2,0)),0)</f>
        <v>2.0963984079539428</v>
      </c>
      <c r="L295">
        <f>SUMIFS(Rotowire!E:E,Rotowire!$A:$A,'Master data'!$F295)</f>
        <v>0</v>
      </c>
      <c r="M295" s="2">
        <f>SUMIFS(Rotowire!F:F,Rotowire!$A:$A,'Master data'!$F295)*I295</f>
        <v>0</v>
      </c>
      <c r="N295" s="2">
        <f>SUMIFS(Rotowire!G:G,Rotowire!$A:$A,'Master data'!$F295)*I295</f>
        <v>0</v>
      </c>
      <c r="O295" s="2">
        <f>SUMIFS(Rotowire!I:I,Rotowire!$A:$A,'Master data'!$F295)*I295</f>
        <v>0</v>
      </c>
      <c r="P295" s="2">
        <f>SUMIFS(Rotowire!W:W,Rotowire!$A:$A,'Master data'!$F295)*K295</f>
        <v>0</v>
      </c>
      <c r="Q295" s="2">
        <f>SUMIFS(Rotowire!Y:Y,Rotowire!$A:$A,'Master data'!$F295)*J295</f>
        <v>0</v>
      </c>
      <c r="R295" s="2">
        <f>SUMIFS(Rotowire!AB:AB,Rotowire!$A:$A,'Master data'!$F295)</f>
        <v>0</v>
      </c>
      <c r="S295" s="2">
        <f>SUMIFS(Rotowire!AC:AC,Rotowire!$A:$A,'Master data'!$F295)</f>
        <v>0</v>
      </c>
      <c r="T295" s="2">
        <f>INDEX('Team forecast'!D$3:D$22,MATCH($B295,'Team forecast'!$B$3:$B$22,0))</f>
        <v>1.08</v>
      </c>
      <c r="U295" s="2">
        <f>INDEX('Team forecast'!E$3:E$22,MATCH($B295,'Team forecast'!$B$3:$B$22,0))</f>
        <v>1.3</v>
      </c>
      <c r="V295" s="2">
        <f>INDEX('Team forecast'!J$3:J$22,MATCH($B295,'Team forecast'!$B$3:$B$22,0))</f>
        <v>0.30690000000000001</v>
      </c>
      <c r="W295" s="2">
        <f>INDEX('Team forecast'!K$3:K$22,MATCH($B295,'Team forecast'!$B$3:$B$22,0))</f>
        <v>0.28310000000000002</v>
      </c>
      <c r="X295" s="2">
        <f>INDEX('Team forecast'!L$3:L$22,MATCH($B295,'Team forecast'!$B$3:$B$22,0))</f>
        <v>0.41</v>
      </c>
      <c r="Y295" s="5">
        <f t="shared" si="281"/>
        <v>-5000</v>
      </c>
      <c r="Z295" s="5">
        <f t="shared" si="282"/>
        <v>0</v>
      </c>
      <c r="AA295" s="5">
        <f t="shared" si="283"/>
        <v>0</v>
      </c>
      <c r="AB295" s="5">
        <f t="shared" si="284"/>
        <v>0</v>
      </c>
      <c r="AC295" s="5">
        <f t="shared" si="285"/>
        <v>0</v>
      </c>
      <c r="AD295" s="5">
        <f t="shared" si="290"/>
        <v>0</v>
      </c>
      <c r="AE295" s="5">
        <f t="shared" si="291"/>
        <v>0</v>
      </c>
      <c r="AF295" s="5">
        <f t="shared" si="286"/>
        <v>0</v>
      </c>
      <c r="AG295" s="5">
        <f t="shared" si="287"/>
        <v>0</v>
      </c>
      <c r="AH295" s="5">
        <f t="shared" si="292"/>
        <v>0</v>
      </c>
      <c r="AI295" s="5">
        <f t="shared" si="293"/>
        <v>0</v>
      </c>
      <c r="AJ295" s="5">
        <f t="shared" si="294"/>
        <v>0</v>
      </c>
      <c r="AK295" s="5">
        <f t="shared" si="295"/>
        <v>0</v>
      </c>
      <c r="AL295" s="5">
        <f>IFERROR(SUM(Y295:AK295),-5000)*((Cockpit!$C$3)^0)</f>
        <v>-5000</v>
      </c>
      <c r="AM295" s="19">
        <f>INDEX('Team forecast'!$M$3:$AU$22,MATCH($B295,'Team forecast'!$B$3:$B$22,0),MATCH(AM$1,'Team forecast'!$M$2:$AU$2,0))</f>
        <v>0</v>
      </c>
      <c r="AN295" s="19">
        <f>INDEX('Team forecast'!$M$3:$AU$22,MATCH($B295,'Team forecast'!$B$3:$B$22,0),MATCH(AN$1,'Team forecast'!$M$2:$AU$2,0))</f>
        <v>0</v>
      </c>
      <c r="AO295" s="19">
        <f>INDEX('Team forecast'!$M$3:$AU$22,MATCH($B295,'Team forecast'!$B$3:$B$22,0),MATCH(AO$1,'Team forecast'!$M$2:$AU$2,0))</f>
        <v>0</v>
      </c>
      <c r="AP295" s="19">
        <f>INDEX('Team forecast'!$M$3:$AU$22,MATCH($B295,'Team forecast'!$B$3:$B$22,0),MATCH(AP$1,'Team forecast'!$M$2:$AU$2,0))</f>
        <v>0</v>
      </c>
      <c r="AQ295" s="5">
        <f t="shared" si="296"/>
        <v>-5000</v>
      </c>
      <c r="AR295" s="5">
        <f>INDEX('Team forecast'!$M$3:$AU$22,MATCH($B295,'Team forecast'!$B$3:$B$22,0),MATCH(AR$1,'Team forecast'!$M$2:$AU$2,0))*IF($Y295&gt;0,25000,0)</f>
        <v>0</v>
      </c>
      <c r="AS295" s="5">
        <f>INDEX('Team forecast'!$M$3:$AU$22,MATCH($B295,'Team forecast'!$B$3:$B$22,0),MATCH(AS$1,'Team forecast'!$M$2:$AU$2,0))*IF($Y295&gt;0,5000,0)</f>
        <v>0</v>
      </c>
      <c r="AT295" s="5">
        <f>INDEX('Team forecast'!$M$3:$AU$22,MATCH($B295,'Team forecast'!$B$3:$B$22,0),MATCH(AT$1,'Team forecast'!$M$2:$AU$2,0))*IF($Y295&gt;0,-15000,0)</f>
        <v>0</v>
      </c>
      <c r="AU295" s="5">
        <f t="shared" si="297"/>
        <v>0</v>
      </c>
      <c r="AV295" s="5">
        <f t="shared" si="298"/>
        <v>0</v>
      </c>
      <c r="AW295" s="5">
        <f t="shared" si="299"/>
        <v>0</v>
      </c>
      <c r="AX295" s="5">
        <f t="shared" si="300"/>
        <v>0</v>
      </c>
      <c r="AY295" s="5">
        <f t="shared" si="301"/>
        <v>0</v>
      </c>
      <c r="AZ295" s="5">
        <f t="shared" si="302"/>
        <v>0</v>
      </c>
      <c r="BA295" s="5">
        <f t="shared" si="303"/>
        <v>0</v>
      </c>
      <c r="BB295" s="5">
        <f t="shared" si="304"/>
        <v>0</v>
      </c>
      <c r="BC295" s="5">
        <f t="shared" si="305"/>
        <v>0</v>
      </c>
      <c r="BD295" s="5">
        <f>IFERROR(SUM(AR295:BC295),0)*((Cockpit!$C$3)^1)</f>
        <v>0</v>
      </c>
      <c r="BE295" s="19">
        <f>INDEX('Team forecast'!$M$3:$AU$22,MATCH($B295,'Team forecast'!$B$3:$B$22,0),MATCH(BE$1,'Team forecast'!$M$2:$AU$2,0))</f>
        <v>0</v>
      </c>
      <c r="BF295" s="19">
        <f>INDEX('Team forecast'!$M$3:$AU$22,MATCH($B295,'Team forecast'!$B$3:$B$22,0),MATCH(BF$1,'Team forecast'!$M$2:$AU$2,0))</f>
        <v>0</v>
      </c>
      <c r="BG295" s="19">
        <f>INDEX('Team forecast'!$M$3:$AU$22,MATCH($B295,'Team forecast'!$B$3:$B$22,0),MATCH(BG$1,'Team forecast'!$M$2:$AU$2,0))</f>
        <v>0</v>
      </c>
      <c r="BH295" s="19">
        <f>INDEX('Team forecast'!$M$3:$AU$22,MATCH($B295,'Team forecast'!$B$3:$B$22,0),MATCH(BH$1,'Team forecast'!$M$2:$AU$2,0))</f>
        <v>0</v>
      </c>
      <c r="BI295" s="5">
        <f t="shared" si="306"/>
        <v>-5000</v>
      </c>
      <c r="BJ295" s="5">
        <f>INDEX('Team forecast'!$M$3:$AU$22,MATCH($B295,'Team forecast'!$B$3:$B$22,0),MATCH(BJ$1,'Team forecast'!$M$2:$AU$2,0))*IF($Y295&gt;0,25000,0)</f>
        <v>0</v>
      </c>
      <c r="BK295" s="5">
        <f>INDEX('Team forecast'!$M$3:$AU$22,MATCH($B295,'Team forecast'!$B$3:$B$22,0),MATCH(BK$1,'Team forecast'!$M$2:$AU$2,0))*IF($Y295&gt;0,5000,0)</f>
        <v>0</v>
      </c>
      <c r="BL295" s="5">
        <f>INDEX('Team forecast'!$M$3:$AU$22,MATCH($B295,'Team forecast'!$B$3:$B$22,0),MATCH(BL$1,'Team forecast'!$M$2:$AU$2,0))*IF($Y295&gt;0,-15000,0)</f>
        <v>0</v>
      </c>
      <c r="BM295" s="5">
        <f t="shared" si="307"/>
        <v>0</v>
      </c>
      <c r="BN295" s="5">
        <f t="shared" si="308"/>
        <v>0</v>
      </c>
      <c r="BO295" s="5">
        <f t="shared" si="309"/>
        <v>0</v>
      </c>
      <c r="BP295" s="5">
        <f t="shared" si="310"/>
        <v>0</v>
      </c>
      <c r="BQ295" s="5">
        <f t="shared" si="311"/>
        <v>0</v>
      </c>
      <c r="BR295" s="5">
        <f t="shared" si="312"/>
        <v>0</v>
      </c>
      <c r="BS295" s="5">
        <f t="shared" si="313"/>
        <v>0</v>
      </c>
      <c r="BT295" s="5">
        <f t="shared" si="314"/>
        <v>0</v>
      </c>
      <c r="BU295" s="5">
        <f t="shared" si="315"/>
        <v>0</v>
      </c>
      <c r="BV295" s="5">
        <f>IFERROR(SUM(BJ295:BU295),0)*((Cockpit!$C$3)^2)</f>
        <v>0</v>
      </c>
      <c r="BW295" s="19">
        <f>INDEX('Team forecast'!$M$3:$AU$22,MATCH($B295,'Team forecast'!$B$3:$B$22,0),MATCH(BW$1,'Team forecast'!$M$2:$AU$2,0))</f>
        <v>0</v>
      </c>
      <c r="BX295" s="19">
        <f>INDEX('Team forecast'!$M$3:$AU$22,MATCH($B295,'Team forecast'!$B$3:$B$22,0),MATCH(BX$1,'Team forecast'!$M$2:$AU$2,0))</f>
        <v>0</v>
      </c>
      <c r="BY295" s="19">
        <f>INDEX('Team forecast'!$M$3:$AU$22,MATCH($B295,'Team forecast'!$B$3:$B$22,0),MATCH(BY$1,'Team forecast'!$M$2:$AU$2,0))</f>
        <v>0</v>
      </c>
      <c r="BZ295" s="19">
        <f>INDEX('Team forecast'!$M$3:$AU$22,MATCH($B295,'Team forecast'!$B$3:$B$22,0),MATCH(BZ$1,'Team forecast'!$M$2:$AU$2,0))</f>
        <v>0</v>
      </c>
      <c r="CA295" s="5">
        <f t="shared" si="316"/>
        <v>-5000</v>
      </c>
      <c r="CB295" s="5">
        <f>INDEX('Team forecast'!$M$3:$AU$22,MATCH($B295,'Team forecast'!$B$3:$B$22,0),MATCH(CB$1,'Team forecast'!$M$2:$AU$2,0))*IF($Y295&gt;0,25000,0)</f>
        <v>0</v>
      </c>
      <c r="CC295" s="5">
        <f>INDEX('Team forecast'!$M$3:$AU$22,MATCH($B295,'Team forecast'!$B$3:$B$22,0),MATCH(CC$1,'Team forecast'!$M$2:$AU$2,0))*IF($Y295&gt;0,5000,0)</f>
        <v>0</v>
      </c>
      <c r="CD295" s="5">
        <f>INDEX('Team forecast'!$M$3:$AU$22,MATCH($B295,'Team forecast'!$B$3:$B$22,0),MATCH(CD$1,'Team forecast'!$M$2:$AU$2,0))*IF($Y295&gt;0,-15000,0)</f>
        <v>0</v>
      </c>
      <c r="CE295" s="5">
        <f t="shared" si="317"/>
        <v>0</v>
      </c>
      <c r="CF295" s="5">
        <f t="shared" si="318"/>
        <v>0</v>
      </c>
      <c r="CG295" s="5">
        <f t="shared" si="319"/>
        <v>0</v>
      </c>
      <c r="CH295" s="5">
        <f t="shared" si="320"/>
        <v>0</v>
      </c>
      <c r="CI295" s="5">
        <f t="shared" si="321"/>
        <v>0</v>
      </c>
      <c r="CJ295" s="5">
        <f t="shared" si="322"/>
        <v>0</v>
      </c>
      <c r="CK295" s="5">
        <f t="shared" si="323"/>
        <v>0</v>
      </c>
      <c r="CL295" s="5">
        <f t="shared" si="324"/>
        <v>0</v>
      </c>
      <c r="CM295" s="5">
        <f t="shared" si="325"/>
        <v>0</v>
      </c>
      <c r="CN295" s="5">
        <f>IFERROR(SUM(CB295:CM295),0)*((Cockpit!$C$3)^3)</f>
        <v>0</v>
      </c>
      <c r="CO295" s="19">
        <f>INDEX('Team forecast'!$M$3:$AU$22,MATCH($B295,'Team forecast'!$B$3:$B$22,0),MATCH(CO$1,'Team forecast'!$M$2:$AU$2,0))</f>
        <v>0</v>
      </c>
      <c r="CP295" s="19">
        <f>INDEX('Team forecast'!$M$3:$AU$22,MATCH($B295,'Team forecast'!$B$3:$B$22,0),MATCH(CP$1,'Team forecast'!$M$2:$AU$2,0))</f>
        <v>0</v>
      </c>
      <c r="CQ295" s="19">
        <f>INDEX('Team forecast'!$M$3:$AU$22,MATCH($B295,'Team forecast'!$B$3:$B$22,0),MATCH(CQ$1,'Team forecast'!$M$2:$AU$2,0))</f>
        <v>0</v>
      </c>
      <c r="CR295" s="19">
        <f>INDEX('Team forecast'!$M$3:$AU$22,MATCH($B295,'Team forecast'!$B$3:$B$22,0),MATCH(CR$1,'Team forecast'!$M$2:$AU$2,0))</f>
        <v>0</v>
      </c>
      <c r="CS295" s="5">
        <f t="shared" si="326"/>
        <v>-5000</v>
      </c>
      <c r="CT295" s="5">
        <f>INDEX('Team forecast'!$M$3:$AU$22,MATCH($B295,'Team forecast'!$B$3:$B$22,0),MATCH(CT$1,'Team forecast'!$M$2:$AU$2,0))*IF($Y295&gt;0,25000,0)</f>
        <v>0</v>
      </c>
      <c r="CU295" s="5">
        <f>INDEX('Team forecast'!$M$3:$AU$22,MATCH($B295,'Team forecast'!$B$3:$B$22,0),MATCH(CU$1,'Team forecast'!$M$2:$AU$2,0))*IF($Y295&gt;0,5000,0)</f>
        <v>0</v>
      </c>
      <c r="CV295" s="5">
        <f>INDEX('Team forecast'!$M$3:$AU$22,MATCH($B295,'Team forecast'!$B$3:$B$22,0),MATCH(CV$1,'Team forecast'!$M$2:$AU$2,0))*IF($Y295&gt;0,-15000,0)</f>
        <v>0</v>
      </c>
      <c r="CW295" s="5">
        <f t="shared" si="327"/>
        <v>0</v>
      </c>
      <c r="CX295" s="5">
        <f t="shared" si="328"/>
        <v>0</v>
      </c>
      <c r="CY295" s="5">
        <f t="shared" si="329"/>
        <v>0</v>
      </c>
      <c r="CZ295" s="5">
        <f t="shared" si="330"/>
        <v>0</v>
      </c>
      <c r="DA295" s="5">
        <f t="shared" si="331"/>
        <v>0</v>
      </c>
      <c r="DB295" s="5">
        <f t="shared" si="332"/>
        <v>0</v>
      </c>
      <c r="DC295" s="5">
        <f t="shared" si="333"/>
        <v>0</v>
      </c>
      <c r="DD295" s="5">
        <f t="shared" si="334"/>
        <v>0</v>
      </c>
      <c r="DE295" s="5">
        <f t="shared" si="335"/>
        <v>0</v>
      </c>
      <c r="DF295" s="5">
        <f>IFERROR(SUM(CT295:DE295),0)*((Cockpit!$C$3)^4)</f>
        <v>0</v>
      </c>
      <c r="DG295" s="19">
        <f>INDEX('Team forecast'!$M$3:$AU$22,MATCH($B295,'Team forecast'!$B$3:$B$22,0),MATCH(DG$1,'Team forecast'!$M$2:$AU$2,0))</f>
        <v>0</v>
      </c>
      <c r="DH295" s="19">
        <f>INDEX('Team forecast'!$M$3:$AU$22,MATCH($B295,'Team forecast'!$B$3:$B$22,0),MATCH(DH$1,'Team forecast'!$M$2:$AU$2,0))</f>
        <v>0</v>
      </c>
      <c r="DI295" s="19">
        <f>INDEX('Team forecast'!$M$3:$AU$22,MATCH($B295,'Team forecast'!$B$3:$B$22,0),MATCH(DI$1,'Team forecast'!$M$2:$AU$2,0))</f>
        <v>0</v>
      </c>
      <c r="DJ295" s="19">
        <f>INDEX('Team forecast'!$M$3:$AU$22,MATCH($B295,'Team forecast'!$B$3:$B$22,0),MATCH(DJ$1,'Team forecast'!$M$2:$AU$2,0))</f>
        <v>0</v>
      </c>
      <c r="DK295" s="5">
        <f t="shared" si="336"/>
        <v>-5000</v>
      </c>
      <c r="DL295" s="5">
        <f>INDEX('Team forecast'!$M$3:$AU$22,MATCH($B295,'Team forecast'!$B$3:$B$22,0),MATCH(DL$1,'Team forecast'!$M$2:$AU$2,0))*IF($Y295&gt;0,25000,0)</f>
        <v>0</v>
      </c>
      <c r="DM295" s="5">
        <f>INDEX('Team forecast'!$M$3:$AU$22,MATCH($B295,'Team forecast'!$B$3:$B$22,0),MATCH(DM$1,'Team forecast'!$M$2:$AU$2,0))*IF($Y295&gt;0,5000,0)</f>
        <v>0</v>
      </c>
      <c r="DN295" s="5">
        <f>INDEX('Team forecast'!$M$3:$AU$22,MATCH($B295,'Team forecast'!$B$3:$B$22,0),MATCH(DN$1,'Team forecast'!$M$2:$AU$2,0))*IF($Y295&gt;0,-15000,0)</f>
        <v>0</v>
      </c>
      <c r="DO295" s="5">
        <f t="shared" si="337"/>
        <v>0</v>
      </c>
      <c r="DP295" s="5">
        <f t="shared" si="338"/>
        <v>0</v>
      </c>
      <c r="DQ295" s="5">
        <f t="shared" si="339"/>
        <v>0</v>
      </c>
      <c r="DR295" s="5">
        <f t="shared" si="340"/>
        <v>0</v>
      </c>
      <c r="DS295" s="5">
        <f t="shared" si="341"/>
        <v>0</v>
      </c>
      <c r="DT295" s="5">
        <f t="shared" si="342"/>
        <v>0</v>
      </c>
      <c r="DU295" s="5">
        <f t="shared" si="343"/>
        <v>0</v>
      </c>
      <c r="DV295" s="5">
        <f t="shared" si="344"/>
        <v>0</v>
      </c>
      <c r="DW295" s="5">
        <f t="shared" si="345"/>
        <v>0</v>
      </c>
      <c r="DX295" s="5">
        <f>IFERROR(SUM(DL295:DW295),0)*((Cockpit!$C$3)^5)</f>
        <v>0</v>
      </c>
      <c r="DY295" s="5">
        <f t="shared" si="346"/>
        <v>-5000</v>
      </c>
      <c r="DZ295" s="5" t="str">
        <f>IF(ISERROR(MATCH(A295,'Current squad'!B:B,0)),"No","Yes")</f>
        <v>No</v>
      </c>
      <c r="EA295" s="5" cm="1">
        <f t="array" ref="EA295">IFERROR(_xlfn.IFS(DZ295="Yes",0,DZ295="No",H295*1%),999999)</f>
        <v>55480</v>
      </c>
      <c r="EB295" s="5">
        <f t="shared" si="288"/>
        <v>5603480</v>
      </c>
      <c r="EC295" s="5">
        <f t="shared" si="347"/>
        <v>-60480</v>
      </c>
      <c r="ED295" s="1">
        <f t="shared" si="289"/>
        <v>-1.0901225666906994E-2</v>
      </c>
      <c r="EE295" s="5">
        <f>RANK(EC295,$EC$2:$EC$572)+COUNTIF($EC$2:EC295,EC295)-1</f>
        <v>533</v>
      </c>
      <c r="EF295" s="4">
        <f>RANK(ED295,$ED$2:$ED$572)+COUNTIF($ED$2:ED295,ED295)-1</f>
        <v>224</v>
      </c>
    </row>
    <row r="296" spans="1:136" x14ac:dyDescent="0.3">
      <c r="A296" t="str">
        <f>IF(Holdet.dk!A296&lt;&gt;"",Holdet.dk!A296,"")</f>
        <v>Charlie Taylor</v>
      </c>
      <c r="B296" t="str">
        <f>INDEX(Holdet.dk!B:B,MATCH($A296,Holdet.dk!$A:$A,0))</f>
        <v>Burnley</v>
      </c>
      <c r="C296" t="str">
        <f>INDEX(Holdet.dk!C:C,MATCH($A296,Holdet.dk!$A:$A,0))</f>
        <v>Defense</v>
      </c>
      <c r="D296" t="str">
        <f>INDEX(Holdet.dk!D:D,MATCH($A296,Holdet.dk!$A:$A,0))</f>
        <v>3.153.000</v>
      </c>
      <c r="E296" s="1">
        <f>IFERROR(_xlfn.NUMBERVALUE(INDEX(Holdet.dk!$E:$E,MATCH($A296,Holdet.dk!$A:$A,0)),","),0)</f>
        <v>1E-3</v>
      </c>
      <c r="F296" t="str">
        <f>IF(INDEX(Lookup!H:H,MATCH('Master data'!A296,Lookup!G:G,0))=0,A296,INDEX(Lookup!H:H,MATCH('Master data'!A296,Lookup!G:G,0)))</f>
        <v>Charlie Taylor</v>
      </c>
      <c r="G296" t="str">
        <f>IFERROR(INDEX(Lookup!B:B,MATCH(INDEX(Rotowire!C:C,MATCH(F296,Rotowire!A:A,0)),Lookup!D:D,0)),"")</f>
        <v>Sheffield United</v>
      </c>
      <c r="H296" s="5">
        <f t="shared" si="280"/>
        <v>3153000</v>
      </c>
      <c r="I296" s="19">
        <f>IFERROR(INDEX('Team forecast'!$G$3:$I$22,MATCH($B296,'Team forecast'!$B$3:$B$22,0),MATCH(I$1,'Team forecast'!$G$2:$I$2,0)),0)</f>
        <v>0.86842105263157876</v>
      </c>
      <c r="J296" s="19">
        <f>IFERROR(INDEX('Team forecast'!$G$3:$I$22,MATCH($B296,'Team forecast'!$B$3:$B$22,0),MATCH(J$1,'Team forecast'!$G$2:$I$2,0)),0)</f>
        <v>0.79999999999999993</v>
      </c>
      <c r="K296" s="19">
        <f>IFERROR(INDEX('Team forecast'!$G$3:$I$22,MATCH($B296,'Team forecast'!$B$3:$B$22,0),MATCH(K$1,'Team forecast'!$G$2:$I$2,0)),0)</f>
        <v>1.3061924203441888</v>
      </c>
      <c r="L296">
        <f>SUMIFS(Rotowire!E:E,Rotowire!$A:$A,'Master data'!$F296)</f>
        <v>95</v>
      </c>
      <c r="M296" s="2">
        <f>SUMIFS(Rotowire!F:F,Rotowire!$A:$A,'Master data'!$F296)*I296</f>
        <v>8.6842105263157873E-3</v>
      </c>
      <c r="N296" s="2">
        <f>SUMIFS(Rotowire!G:G,Rotowire!$A:$A,'Master data'!$F296)*I296</f>
        <v>2.6052631578947362E-2</v>
      </c>
      <c r="O296" s="2">
        <f>SUMIFS(Rotowire!I:I,Rotowire!$A:$A,'Master data'!$F296)*I296</f>
        <v>0.10421052631578945</v>
      </c>
      <c r="P296" s="2">
        <f>SUMIFS(Rotowire!W:W,Rotowire!$A:$A,'Master data'!$F296)*K296</f>
        <v>0.31348618088260533</v>
      </c>
      <c r="Q296" s="2">
        <f>SUMIFS(Rotowire!Y:Y,Rotowire!$A:$A,'Master data'!$F296)*J296</f>
        <v>0</v>
      </c>
      <c r="R296" s="2">
        <f>SUMIFS(Rotowire!AB:AB,Rotowire!$A:$A,'Master data'!$F296)</f>
        <v>0.08</v>
      </c>
      <c r="S296" s="2">
        <f>SUMIFS(Rotowire!AC:AC,Rotowire!$A:$A,'Master data'!$F296)</f>
        <v>0</v>
      </c>
      <c r="T296" s="2">
        <f>INDEX('Team forecast'!D$3:D$22,MATCH($B296,'Team forecast'!$B$3:$B$22,0))</f>
        <v>1.32</v>
      </c>
      <c r="U296" s="2">
        <f>INDEX('Team forecast'!E$3:E$22,MATCH($B296,'Team forecast'!$B$3:$B$22,0))</f>
        <v>1.1599999999999999</v>
      </c>
      <c r="V296" s="2">
        <f>INDEX('Team forecast'!J$3:J$22,MATCH($B296,'Team forecast'!$B$3:$B$22,0))</f>
        <v>0.39810000000000001</v>
      </c>
      <c r="W296" s="2">
        <f>INDEX('Team forecast'!K$3:K$22,MATCH($B296,'Team forecast'!$B$3:$B$22,0))</f>
        <v>0.27700000000000002</v>
      </c>
      <c r="X296" s="2">
        <f>INDEX('Team forecast'!L$3:L$22,MATCH($B296,'Team forecast'!$B$3:$B$22,0))</f>
        <v>0.32490000000000002</v>
      </c>
      <c r="Y296" s="5">
        <f t="shared" si="281"/>
        <v>7000</v>
      </c>
      <c r="Z296" s="5">
        <f t="shared" si="282"/>
        <v>9952.5</v>
      </c>
      <c r="AA296" s="5">
        <f t="shared" si="283"/>
        <v>1385.0000000000002</v>
      </c>
      <c r="AB296" s="5">
        <f t="shared" si="284"/>
        <v>-4873.5</v>
      </c>
      <c r="AC296" s="5">
        <f t="shared" si="285"/>
        <v>1302.6315789473681</v>
      </c>
      <c r="AD296" s="5">
        <f t="shared" si="290"/>
        <v>1302.6315789473681</v>
      </c>
      <c r="AE296" s="5">
        <f t="shared" si="291"/>
        <v>1042.1052631578946</v>
      </c>
      <c r="AF296" s="5">
        <f t="shared" si="286"/>
        <v>15674.309044130267</v>
      </c>
      <c r="AG296" s="5">
        <f t="shared" si="287"/>
        <v>0</v>
      </c>
      <c r="AH296" s="5">
        <f t="shared" si="292"/>
        <v>-1600</v>
      </c>
      <c r="AI296" s="5">
        <f t="shared" si="293"/>
        <v>0</v>
      </c>
      <c r="AJ296" s="5">
        <f t="shared" si="294"/>
        <v>13200</v>
      </c>
      <c r="AK296" s="5">
        <f t="shared" si="295"/>
        <v>-9280</v>
      </c>
      <c r="AL296" s="5">
        <f>IFERROR(SUM(Y296:AK296),-5000)*((Cockpit!$C$3)^0)</f>
        <v>35105.677465182896</v>
      </c>
      <c r="AM296" s="19">
        <f>INDEX('Team forecast'!$M$3:$AU$22,MATCH($B296,'Team forecast'!$B$3:$B$22,0),MATCH(AM$1,'Team forecast'!$M$2:$AU$2,0))</f>
        <v>0</v>
      </c>
      <c r="AN296" s="19">
        <f>INDEX('Team forecast'!$M$3:$AU$22,MATCH($B296,'Team forecast'!$B$3:$B$22,0),MATCH(AN$1,'Team forecast'!$M$2:$AU$2,0))</f>
        <v>0</v>
      </c>
      <c r="AO296" s="19">
        <f>INDEX('Team forecast'!$M$3:$AU$22,MATCH($B296,'Team forecast'!$B$3:$B$22,0),MATCH(AO$1,'Team forecast'!$M$2:$AU$2,0))</f>
        <v>0</v>
      </c>
      <c r="AP296" s="19">
        <f>INDEX('Team forecast'!$M$3:$AU$22,MATCH($B296,'Team forecast'!$B$3:$B$22,0),MATCH(AP$1,'Team forecast'!$M$2:$AU$2,0))</f>
        <v>0</v>
      </c>
      <c r="AQ296" s="5">
        <f t="shared" si="296"/>
        <v>7000</v>
      </c>
      <c r="AR296" s="5">
        <f>INDEX('Team forecast'!$M$3:$AU$22,MATCH($B296,'Team forecast'!$B$3:$B$22,0),MATCH(AR$1,'Team forecast'!$M$2:$AU$2,0))*IF($Y296&gt;0,25000,0)</f>
        <v>0</v>
      </c>
      <c r="AS296" s="5">
        <f>INDEX('Team forecast'!$M$3:$AU$22,MATCH($B296,'Team forecast'!$B$3:$B$22,0),MATCH(AS$1,'Team forecast'!$M$2:$AU$2,0))*IF($Y296&gt;0,5000,0)</f>
        <v>0</v>
      </c>
      <c r="AT296" s="5">
        <f>INDEX('Team forecast'!$M$3:$AU$22,MATCH($B296,'Team forecast'!$B$3:$B$22,0),MATCH(AT$1,'Team forecast'!$M$2:$AU$2,0))*IF($Y296&gt;0,-15000,0)</f>
        <v>0</v>
      </c>
      <c r="AU296" s="5">
        <f t="shared" si="297"/>
        <v>0</v>
      </c>
      <c r="AV296" s="5">
        <f t="shared" si="298"/>
        <v>0</v>
      </c>
      <c r="AW296" s="5">
        <f t="shared" si="299"/>
        <v>0</v>
      </c>
      <c r="AX296" s="5">
        <f t="shared" si="300"/>
        <v>0</v>
      </c>
      <c r="AY296" s="5">
        <f t="shared" si="301"/>
        <v>0</v>
      </c>
      <c r="AZ296" s="5">
        <f t="shared" si="302"/>
        <v>-1600</v>
      </c>
      <c r="BA296" s="5">
        <f t="shared" si="303"/>
        <v>0</v>
      </c>
      <c r="BB296" s="5">
        <f t="shared" si="304"/>
        <v>0</v>
      </c>
      <c r="BC296" s="5">
        <f t="shared" si="305"/>
        <v>0</v>
      </c>
      <c r="BD296" s="5">
        <f>IFERROR(SUM(AR296:BC296),0)*((Cockpit!$C$3)^1)</f>
        <v>-1120</v>
      </c>
      <c r="BE296" s="19">
        <f>INDEX('Team forecast'!$M$3:$AU$22,MATCH($B296,'Team forecast'!$B$3:$B$22,0),MATCH(BE$1,'Team forecast'!$M$2:$AU$2,0))</f>
        <v>0</v>
      </c>
      <c r="BF296" s="19">
        <f>INDEX('Team forecast'!$M$3:$AU$22,MATCH($B296,'Team forecast'!$B$3:$B$22,0),MATCH(BF$1,'Team forecast'!$M$2:$AU$2,0))</f>
        <v>0</v>
      </c>
      <c r="BG296" s="19">
        <f>INDEX('Team forecast'!$M$3:$AU$22,MATCH($B296,'Team forecast'!$B$3:$B$22,0),MATCH(BG$1,'Team forecast'!$M$2:$AU$2,0))</f>
        <v>0</v>
      </c>
      <c r="BH296" s="19">
        <f>INDEX('Team forecast'!$M$3:$AU$22,MATCH($B296,'Team forecast'!$B$3:$B$22,0),MATCH(BH$1,'Team forecast'!$M$2:$AU$2,0))</f>
        <v>0</v>
      </c>
      <c r="BI296" s="5">
        <f t="shared" si="306"/>
        <v>7000</v>
      </c>
      <c r="BJ296" s="5">
        <f>INDEX('Team forecast'!$M$3:$AU$22,MATCH($B296,'Team forecast'!$B$3:$B$22,0),MATCH(BJ$1,'Team forecast'!$M$2:$AU$2,0))*IF($Y296&gt;0,25000,0)</f>
        <v>0</v>
      </c>
      <c r="BK296" s="5">
        <f>INDEX('Team forecast'!$M$3:$AU$22,MATCH($B296,'Team forecast'!$B$3:$B$22,0),MATCH(BK$1,'Team forecast'!$M$2:$AU$2,0))*IF($Y296&gt;0,5000,0)</f>
        <v>0</v>
      </c>
      <c r="BL296" s="5">
        <f>INDEX('Team forecast'!$M$3:$AU$22,MATCH($B296,'Team forecast'!$B$3:$B$22,0),MATCH(BL$1,'Team forecast'!$M$2:$AU$2,0))*IF($Y296&gt;0,-15000,0)</f>
        <v>0</v>
      </c>
      <c r="BM296" s="5">
        <f t="shared" si="307"/>
        <v>0</v>
      </c>
      <c r="BN296" s="5">
        <f t="shared" si="308"/>
        <v>0</v>
      </c>
      <c r="BO296" s="5">
        <f t="shared" si="309"/>
        <v>0</v>
      </c>
      <c r="BP296" s="5">
        <f t="shared" si="310"/>
        <v>0</v>
      </c>
      <c r="BQ296" s="5">
        <f t="shared" si="311"/>
        <v>0</v>
      </c>
      <c r="BR296" s="5">
        <f t="shared" si="312"/>
        <v>-1600</v>
      </c>
      <c r="BS296" s="5">
        <f t="shared" si="313"/>
        <v>0</v>
      </c>
      <c r="BT296" s="5">
        <f t="shared" si="314"/>
        <v>0</v>
      </c>
      <c r="BU296" s="5">
        <f t="shared" si="315"/>
        <v>0</v>
      </c>
      <c r="BV296" s="5">
        <f>IFERROR(SUM(BJ296:BU296),0)*((Cockpit!$C$3)^2)</f>
        <v>-783.99999999999989</v>
      </c>
      <c r="BW296" s="19">
        <f>INDEX('Team forecast'!$M$3:$AU$22,MATCH($B296,'Team forecast'!$B$3:$B$22,0),MATCH(BW$1,'Team forecast'!$M$2:$AU$2,0))</f>
        <v>0</v>
      </c>
      <c r="BX296" s="19">
        <f>INDEX('Team forecast'!$M$3:$AU$22,MATCH($B296,'Team forecast'!$B$3:$B$22,0),MATCH(BX$1,'Team forecast'!$M$2:$AU$2,0))</f>
        <v>0</v>
      </c>
      <c r="BY296" s="19">
        <f>INDEX('Team forecast'!$M$3:$AU$22,MATCH($B296,'Team forecast'!$B$3:$B$22,0),MATCH(BY$1,'Team forecast'!$M$2:$AU$2,0))</f>
        <v>0</v>
      </c>
      <c r="BZ296" s="19">
        <f>INDEX('Team forecast'!$M$3:$AU$22,MATCH($B296,'Team forecast'!$B$3:$B$22,0),MATCH(BZ$1,'Team forecast'!$M$2:$AU$2,0))</f>
        <v>0</v>
      </c>
      <c r="CA296" s="5">
        <f t="shared" si="316"/>
        <v>7000</v>
      </c>
      <c r="CB296" s="5">
        <f>INDEX('Team forecast'!$M$3:$AU$22,MATCH($B296,'Team forecast'!$B$3:$B$22,0),MATCH(CB$1,'Team forecast'!$M$2:$AU$2,0))*IF($Y296&gt;0,25000,0)</f>
        <v>0</v>
      </c>
      <c r="CC296" s="5">
        <f>INDEX('Team forecast'!$M$3:$AU$22,MATCH($B296,'Team forecast'!$B$3:$B$22,0),MATCH(CC$1,'Team forecast'!$M$2:$AU$2,0))*IF($Y296&gt;0,5000,0)</f>
        <v>0</v>
      </c>
      <c r="CD296" s="5">
        <f>INDEX('Team forecast'!$M$3:$AU$22,MATCH($B296,'Team forecast'!$B$3:$B$22,0),MATCH(CD$1,'Team forecast'!$M$2:$AU$2,0))*IF($Y296&gt;0,-15000,0)</f>
        <v>0</v>
      </c>
      <c r="CE296" s="5">
        <f t="shared" si="317"/>
        <v>0</v>
      </c>
      <c r="CF296" s="5">
        <f t="shared" si="318"/>
        <v>0</v>
      </c>
      <c r="CG296" s="5">
        <f t="shared" si="319"/>
        <v>0</v>
      </c>
      <c r="CH296" s="5">
        <f t="shared" si="320"/>
        <v>0</v>
      </c>
      <c r="CI296" s="5">
        <f t="shared" si="321"/>
        <v>0</v>
      </c>
      <c r="CJ296" s="5">
        <f t="shared" si="322"/>
        <v>-1600</v>
      </c>
      <c r="CK296" s="5">
        <f t="shared" si="323"/>
        <v>0</v>
      </c>
      <c r="CL296" s="5">
        <f t="shared" si="324"/>
        <v>0</v>
      </c>
      <c r="CM296" s="5">
        <f t="shared" si="325"/>
        <v>0</v>
      </c>
      <c r="CN296" s="5">
        <f>IFERROR(SUM(CB296:CM296),0)*((Cockpit!$C$3)^3)</f>
        <v>-548.79999999999984</v>
      </c>
      <c r="CO296" s="19">
        <f>INDEX('Team forecast'!$M$3:$AU$22,MATCH($B296,'Team forecast'!$B$3:$B$22,0),MATCH(CO$1,'Team forecast'!$M$2:$AU$2,0))</f>
        <v>0</v>
      </c>
      <c r="CP296" s="19">
        <f>INDEX('Team forecast'!$M$3:$AU$22,MATCH($B296,'Team forecast'!$B$3:$B$22,0),MATCH(CP$1,'Team forecast'!$M$2:$AU$2,0))</f>
        <v>0</v>
      </c>
      <c r="CQ296" s="19">
        <f>INDEX('Team forecast'!$M$3:$AU$22,MATCH($B296,'Team forecast'!$B$3:$B$22,0),MATCH(CQ$1,'Team forecast'!$M$2:$AU$2,0))</f>
        <v>0</v>
      </c>
      <c r="CR296" s="19">
        <f>INDEX('Team forecast'!$M$3:$AU$22,MATCH($B296,'Team forecast'!$B$3:$B$22,0),MATCH(CR$1,'Team forecast'!$M$2:$AU$2,0))</f>
        <v>0</v>
      </c>
      <c r="CS296" s="5">
        <f t="shared" si="326"/>
        <v>7000</v>
      </c>
      <c r="CT296" s="5">
        <f>INDEX('Team forecast'!$M$3:$AU$22,MATCH($B296,'Team forecast'!$B$3:$B$22,0),MATCH(CT$1,'Team forecast'!$M$2:$AU$2,0))*IF($Y296&gt;0,25000,0)</f>
        <v>0</v>
      </c>
      <c r="CU296" s="5">
        <f>INDEX('Team forecast'!$M$3:$AU$22,MATCH($B296,'Team forecast'!$B$3:$B$22,0),MATCH(CU$1,'Team forecast'!$M$2:$AU$2,0))*IF($Y296&gt;0,5000,0)</f>
        <v>0</v>
      </c>
      <c r="CV296" s="5">
        <f>INDEX('Team forecast'!$M$3:$AU$22,MATCH($B296,'Team forecast'!$B$3:$B$22,0),MATCH(CV$1,'Team forecast'!$M$2:$AU$2,0))*IF($Y296&gt;0,-15000,0)</f>
        <v>0</v>
      </c>
      <c r="CW296" s="5">
        <f t="shared" si="327"/>
        <v>0</v>
      </c>
      <c r="CX296" s="5">
        <f t="shared" si="328"/>
        <v>0</v>
      </c>
      <c r="CY296" s="5">
        <f t="shared" si="329"/>
        <v>0</v>
      </c>
      <c r="CZ296" s="5">
        <f t="shared" si="330"/>
        <v>0</v>
      </c>
      <c r="DA296" s="5">
        <f t="shared" si="331"/>
        <v>0</v>
      </c>
      <c r="DB296" s="5">
        <f t="shared" si="332"/>
        <v>-1600</v>
      </c>
      <c r="DC296" s="5">
        <f t="shared" si="333"/>
        <v>0</v>
      </c>
      <c r="DD296" s="5">
        <f t="shared" si="334"/>
        <v>0</v>
      </c>
      <c r="DE296" s="5">
        <f t="shared" si="335"/>
        <v>0</v>
      </c>
      <c r="DF296" s="5">
        <f>IFERROR(SUM(CT296:DE296),0)*((Cockpit!$C$3)^4)</f>
        <v>-384.15999999999985</v>
      </c>
      <c r="DG296" s="19">
        <f>INDEX('Team forecast'!$M$3:$AU$22,MATCH($B296,'Team forecast'!$B$3:$B$22,0),MATCH(DG$1,'Team forecast'!$M$2:$AU$2,0))</f>
        <v>0</v>
      </c>
      <c r="DH296" s="19">
        <f>INDEX('Team forecast'!$M$3:$AU$22,MATCH($B296,'Team forecast'!$B$3:$B$22,0),MATCH(DH$1,'Team forecast'!$M$2:$AU$2,0))</f>
        <v>0</v>
      </c>
      <c r="DI296" s="19">
        <f>INDEX('Team forecast'!$M$3:$AU$22,MATCH($B296,'Team forecast'!$B$3:$B$22,0),MATCH(DI$1,'Team forecast'!$M$2:$AU$2,0))</f>
        <v>0</v>
      </c>
      <c r="DJ296" s="19">
        <f>INDEX('Team forecast'!$M$3:$AU$22,MATCH($B296,'Team forecast'!$B$3:$B$22,0),MATCH(DJ$1,'Team forecast'!$M$2:$AU$2,0))</f>
        <v>0</v>
      </c>
      <c r="DK296" s="5">
        <f t="shared" si="336"/>
        <v>7000</v>
      </c>
      <c r="DL296" s="5">
        <f>INDEX('Team forecast'!$M$3:$AU$22,MATCH($B296,'Team forecast'!$B$3:$B$22,0),MATCH(DL$1,'Team forecast'!$M$2:$AU$2,0))*IF($Y296&gt;0,25000,0)</f>
        <v>0</v>
      </c>
      <c r="DM296" s="5">
        <f>INDEX('Team forecast'!$M$3:$AU$22,MATCH($B296,'Team forecast'!$B$3:$B$22,0),MATCH(DM$1,'Team forecast'!$M$2:$AU$2,0))*IF($Y296&gt;0,5000,0)</f>
        <v>0</v>
      </c>
      <c r="DN296" s="5">
        <f>INDEX('Team forecast'!$M$3:$AU$22,MATCH($B296,'Team forecast'!$B$3:$B$22,0),MATCH(DN$1,'Team forecast'!$M$2:$AU$2,0))*IF($Y296&gt;0,-15000,0)</f>
        <v>0</v>
      </c>
      <c r="DO296" s="5">
        <f t="shared" si="337"/>
        <v>0</v>
      </c>
      <c r="DP296" s="5">
        <f t="shared" si="338"/>
        <v>0</v>
      </c>
      <c r="DQ296" s="5">
        <f t="shared" si="339"/>
        <v>0</v>
      </c>
      <c r="DR296" s="5">
        <f t="shared" si="340"/>
        <v>0</v>
      </c>
      <c r="DS296" s="5">
        <f t="shared" si="341"/>
        <v>0</v>
      </c>
      <c r="DT296" s="5">
        <f t="shared" si="342"/>
        <v>-1600</v>
      </c>
      <c r="DU296" s="5">
        <f t="shared" si="343"/>
        <v>0</v>
      </c>
      <c r="DV296" s="5">
        <f t="shared" si="344"/>
        <v>0</v>
      </c>
      <c r="DW296" s="5">
        <f t="shared" si="345"/>
        <v>0</v>
      </c>
      <c r="DX296" s="5">
        <f>IFERROR(SUM(DL296:DW296),0)*((Cockpit!$C$3)^5)</f>
        <v>-268.91199999999992</v>
      </c>
      <c r="DY296" s="5">
        <f t="shared" si="346"/>
        <v>31999.805465182897</v>
      </c>
      <c r="DZ296" s="5" t="str">
        <f>IF(ISERROR(MATCH(A296,'Current squad'!B:B,0)),"No","Yes")</f>
        <v>No</v>
      </c>
      <c r="EA296" s="5" cm="1">
        <f t="array" ref="EA296">IFERROR(_xlfn.IFS(DZ296="Yes",0,DZ296="No",H296*1%),999999)</f>
        <v>31530</v>
      </c>
      <c r="EB296" s="5">
        <f t="shared" si="288"/>
        <v>3184530</v>
      </c>
      <c r="EC296" s="5">
        <f t="shared" si="347"/>
        <v>469.80546518289702</v>
      </c>
      <c r="ED296" s="1">
        <f t="shared" si="289"/>
        <v>1.490026848026949E-4</v>
      </c>
      <c r="EE296" s="5">
        <f>RANK(EC296,$EC$2:$EC$572)+COUNTIF($EC$2:EC296,EC296)-1</f>
        <v>71</v>
      </c>
      <c r="EF296" s="4">
        <f>RANK(ED296,$ED$2:$ED$572)+COUNTIF($ED$2:ED296,ED296)-1</f>
        <v>71</v>
      </c>
    </row>
    <row r="297" spans="1:136" x14ac:dyDescent="0.3">
      <c r="A297" t="str">
        <f>IF(Holdet.dk!A297&lt;&gt;"",Holdet.dk!A297,"")</f>
        <v>Mason Mount</v>
      </c>
      <c r="B297" t="str">
        <f>INDEX(Holdet.dk!B:B,MATCH($A297,Holdet.dk!$A:$A,0))</f>
        <v>Chelsea</v>
      </c>
      <c r="C297" t="str">
        <f>INDEX(Holdet.dk!C:C,MATCH($A297,Holdet.dk!$A:$A,0))</f>
        <v>Midfield</v>
      </c>
      <c r="D297" t="str">
        <f>INDEX(Holdet.dk!D:D,MATCH($A297,Holdet.dk!$A:$A,0))</f>
        <v>7.433.000</v>
      </c>
      <c r="E297" s="1">
        <f>IFERROR(_xlfn.NUMBERVALUE(INDEX(Holdet.dk!$E:$E,MATCH($A297,Holdet.dk!$A:$A,0)),","),0)</f>
        <v>3.9E-2</v>
      </c>
      <c r="F297" t="str">
        <f>IF(INDEX(Lookup!H:H,MATCH('Master data'!A297,Lookup!G:G,0))=0,A297,INDEX(Lookup!H:H,MATCH('Master data'!A297,Lookup!G:G,0)))</f>
        <v>Mason Mount</v>
      </c>
      <c r="G297" t="str">
        <f>IFERROR(INDEX(Lookup!B:B,MATCH(INDEX(Rotowire!C:C,MATCH(F297,Rotowire!A:A,0)),Lookup!D:D,0)),"")</f>
        <v>Aston Villa</v>
      </c>
      <c r="H297" s="5">
        <f t="shared" si="280"/>
        <v>7433000</v>
      </c>
      <c r="I297" s="19">
        <f>IFERROR(INDEX('Team forecast'!$G$3:$I$22,MATCH($B297,'Team forecast'!$B$3:$B$22,0),MATCH(I$1,'Team forecast'!$G$2:$I$2,0)),0)</f>
        <v>0.93034825870646787</v>
      </c>
      <c r="J297" s="19">
        <f>IFERROR(INDEX('Team forecast'!$G$3:$I$22,MATCH($B297,'Team forecast'!$B$3:$B$22,0),MATCH(J$1,'Team forecast'!$G$2:$I$2,0)),0)</f>
        <v>0.82291666666666674</v>
      </c>
      <c r="K297" s="19">
        <f>IFERROR(INDEX('Team forecast'!$G$3:$I$22,MATCH($B297,'Team forecast'!$B$3:$B$22,0),MATCH(K$1,'Team forecast'!$G$2:$I$2,0)),0)</f>
        <v>1.1346119882058896</v>
      </c>
      <c r="L297">
        <f>SUMIFS(Rotowire!E:E,Rotowire!$A:$A,'Master data'!$F297)</f>
        <v>95</v>
      </c>
      <c r="M297" s="2">
        <f>SUMIFS(Rotowire!F:F,Rotowire!$A:$A,'Master data'!$F297)*I297</f>
        <v>0.17676616915422891</v>
      </c>
      <c r="N297" s="2">
        <f>SUMIFS(Rotowire!G:G,Rotowire!$A:$A,'Master data'!$F297)*I297</f>
        <v>0.18606965174129358</v>
      </c>
      <c r="O297" s="2">
        <f>SUMIFS(Rotowire!I:I,Rotowire!$A:$A,'Master data'!$F297)*I297</f>
        <v>0.53960199004975129</v>
      </c>
      <c r="P297" s="2">
        <f>SUMIFS(Rotowire!W:W,Rotowire!$A:$A,'Master data'!$F297)*K297</f>
        <v>0.45384479528235588</v>
      </c>
      <c r="Q297" s="2">
        <f>SUMIFS(Rotowire!Y:Y,Rotowire!$A:$A,'Master data'!$F297)*J297</f>
        <v>0</v>
      </c>
      <c r="R297" s="2">
        <f>SUMIFS(Rotowire!AB:AB,Rotowire!$A:$A,'Master data'!$F297)</f>
        <v>0.23</v>
      </c>
      <c r="S297" s="2">
        <f>SUMIFS(Rotowire!AC:AC,Rotowire!$A:$A,'Master data'!$F297)</f>
        <v>0</v>
      </c>
      <c r="T297" s="2">
        <f>INDEX('Team forecast'!D$3:D$22,MATCH($B297,'Team forecast'!$B$3:$B$22,0))</f>
        <v>1.87</v>
      </c>
      <c r="U297" s="2">
        <f>INDEX('Team forecast'!E$3:E$22,MATCH($B297,'Team forecast'!$B$3:$B$22,0))</f>
        <v>0.79</v>
      </c>
      <c r="V297" s="2">
        <f>INDEX('Team forecast'!J$3:J$22,MATCH($B297,'Team forecast'!$B$3:$B$22,0))</f>
        <v>0.62609999999999999</v>
      </c>
      <c r="W297" s="2">
        <f>INDEX('Team forecast'!K$3:K$22,MATCH($B297,'Team forecast'!$B$3:$B$22,0))</f>
        <v>0.2238</v>
      </c>
      <c r="X297" s="2">
        <f>INDEX('Team forecast'!L$3:L$22,MATCH($B297,'Team forecast'!$B$3:$B$22,0))</f>
        <v>0.15010000000000001</v>
      </c>
      <c r="Y297" s="5">
        <f t="shared" si="281"/>
        <v>7000</v>
      </c>
      <c r="Z297" s="5">
        <f t="shared" si="282"/>
        <v>15652.5</v>
      </c>
      <c r="AA297" s="5">
        <f t="shared" si="283"/>
        <v>1119</v>
      </c>
      <c r="AB297" s="5">
        <f t="shared" si="284"/>
        <v>-2251.5</v>
      </c>
      <c r="AC297" s="5">
        <f t="shared" si="285"/>
        <v>22095.771144278613</v>
      </c>
      <c r="AD297" s="5">
        <f t="shared" si="290"/>
        <v>9303.48258706468</v>
      </c>
      <c r="AE297" s="5">
        <f t="shared" si="291"/>
        <v>5396.0199004975129</v>
      </c>
      <c r="AF297" s="5">
        <f t="shared" si="286"/>
        <v>0</v>
      </c>
      <c r="AG297" s="5">
        <f t="shared" si="287"/>
        <v>0</v>
      </c>
      <c r="AH297" s="5">
        <f t="shared" si="292"/>
        <v>-4600</v>
      </c>
      <c r="AI297" s="5">
        <f t="shared" si="293"/>
        <v>0</v>
      </c>
      <c r="AJ297" s="5">
        <f t="shared" si="294"/>
        <v>18700</v>
      </c>
      <c r="AK297" s="5">
        <f t="shared" si="295"/>
        <v>-6320</v>
      </c>
      <c r="AL297" s="5">
        <f>IFERROR(SUM(Y297:AK297),-5000)*((Cockpit!$C$3)^0)</f>
        <v>66095.273631840799</v>
      </c>
      <c r="AM297" s="19">
        <f>INDEX('Team forecast'!$M$3:$AU$22,MATCH($B297,'Team forecast'!$B$3:$B$22,0),MATCH(AM$1,'Team forecast'!$M$2:$AU$2,0))</f>
        <v>0</v>
      </c>
      <c r="AN297" s="19">
        <f>INDEX('Team forecast'!$M$3:$AU$22,MATCH($B297,'Team forecast'!$B$3:$B$22,0),MATCH(AN$1,'Team forecast'!$M$2:$AU$2,0))</f>
        <v>0</v>
      </c>
      <c r="AO297" s="19">
        <f>INDEX('Team forecast'!$M$3:$AU$22,MATCH($B297,'Team forecast'!$B$3:$B$22,0),MATCH(AO$1,'Team forecast'!$M$2:$AU$2,0))</f>
        <v>0</v>
      </c>
      <c r="AP297" s="19">
        <f>INDEX('Team forecast'!$M$3:$AU$22,MATCH($B297,'Team forecast'!$B$3:$B$22,0),MATCH(AP$1,'Team forecast'!$M$2:$AU$2,0))</f>
        <v>0</v>
      </c>
      <c r="AQ297" s="5">
        <f t="shared" si="296"/>
        <v>7000</v>
      </c>
      <c r="AR297" s="5">
        <f>INDEX('Team forecast'!$M$3:$AU$22,MATCH($B297,'Team forecast'!$B$3:$B$22,0),MATCH(AR$1,'Team forecast'!$M$2:$AU$2,0))*IF($Y297&gt;0,25000,0)</f>
        <v>0</v>
      </c>
      <c r="AS297" s="5">
        <f>INDEX('Team forecast'!$M$3:$AU$22,MATCH($B297,'Team forecast'!$B$3:$B$22,0),MATCH(AS$1,'Team forecast'!$M$2:$AU$2,0))*IF($Y297&gt;0,5000,0)</f>
        <v>0</v>
      </c>
      <c r="AT297" s="5">
        <f>INDEX('Team forecast'!$M$3:$AU$22,MATCH($B297,'Team forecast'!$B$3:$B$22,0),MATCH(AT$1,'Team forecast'!$M$2:$AU$2,0))*IF($Y297&gt;0,-15000,0)</f>
        <v>0</v>
      </c>
      <c r="AU297" s="5">
        <f t="shared" si="297"/>
        <v>0</v>
      </c>
      <c r="AV297" s="5">
        <f t="shared" si="298"/>
        <v>0</v>
      </c>
      <c r="AW297" s="5">
        <f t="shared" si="299"/>
        <v>0</v>
      </c>
      <c r="AX297" s="5">
        <f t="shared" si="300"/>
        <v>0</v>
      </c>
      <c r="AY297" s="5">
        <f t="shared" si="301"/>
        <v>0</v>
      </c>
      <c r="AZ297" s="5">
        <f t="shared" si="302"/>
        <v>-4600</v>
      </c>
      <c r="BA297" s="5">
        <f t="shared" si="303"/>
        <v>0</v>
      </c>
      <c r="BB297" s="5">
        <f t="shared" si="304"/>
        <v>0</v>
      </c>
      <c r="BC297" s="5">
        <f t="shared" si="305"/>
        <v>0</v>
      </c>
      <c r="BD297" s="5">
        <f>IFERROR(SUM(AR297:BC297),0)*((Cockpit!$C$3)^1)</f>
        <v>-3220</v>
      </c>
      <c r="BE297" s="19">
        <f>INDEX('Team forecast'!$M$3:$AU$22,MATCH($B297,'Team forecast'!$B$3:$B$22,0),MATCH(BE$1,'Team forecast'!$M$2:$AU$2,0))</f>
        <v>0</v>
      </c>
      <c r="BF297" s="19">
        <f>INDEX('Team forecast'!$M$3:$AU$22,MATCH($B297,'Team forecast'!$B$3:$B$22,0),MATCH(BF$1,'Team forecast'!$M$2:$AU$2,0))</f>
        <v>0</v>
      </c>
      <c r="BG297" s="19">
        <f>INDEX('Team forecast'!$M$3:$AU$22,MATCH($B297,'Team forecast'!$B$3:$B$22,0),MATCH(BG$1,'Team forecast'!$M$2:$AU$2,0))</f>
        <v>0</v>
      </c>
      <c r="BH297" s="19">
        <f>INDEX('Team forecast'!$M$3:$AU$22,MATCH($B297,'Team forecast'!$B$3:$B$22,0),MATCH(BH$1,'Team forecast'!$M$2:$AU$2,0))</f>
        <v>0</v>
      </c>
      <c r="BI297" s="5">
        <f t="shared" si="306"/>
        <v>7000</v>
      </c>
      <c r="BJ297" s="5">
        <f>INDEX('Team forecast'!$M$3:$AU$22,MATCH($B297,'Team forecast'!$B$3:$B$22,0),MATCH(BJ$1,'Team forecast'!$M$2:$AU$2,0))*IF($Y297&gt;0,25000,0)</f>
        <v>0</v>
      </c>
      <c r="BK297" s="5">
        <f>INDEX('Team forecast'!$M$3:$AU$22,MATCH($B297,'Team forecast'!$B$3:$B$22,0),MATCH(BK$1,'Team forecast'!$M$2:$AU$2,0))*IF($Y297&gt;0,5000,0)</f>
        <v>0</v>
      </c>
      <c r="BL297" s="5">
        <f>INDEX('Team forecast'!$M$3:$AU$22,MATCH($B297,'Team forecast'!$B$3:$B$22,0),MATCH(BL$1,'Team forecast'!$M$2:$AU$2,0))*IF($Y297&gt;0,-15000,0)</f>
        <v>0</v>
      </c>
      <c r="BM297" s="5">
        <f t="shared" si="307"/>
        <v>0</v>
      </c>
      <c r="BN297" s="5">
        <f t="shared" si="308"/>
        <v>0</v>
      </c>
      <c r="BO297" s="5">
        <f t="shared" si="309"/>
        <v>0</v>
      </c>
      <c r="BP297" s="5">
        <f t="shared" si="310"/>
        <v>0</v>
      </c>
      <c r="BQ297" s="5">
        <f t="shared" si="311"/>
        <v>0</v>
      </c>
      <c r="BR297" s="5">
        <f t="shared" si="312"/>
        <v>-4600</v>
      </c>
      <c r="BS297" s="5">
        <f t="shared" si="313"/>
        <v>0</v>
      </c>
      <c r="BT297" s="5">
        <f t="shared" si="314"/>
        <v>0</v>
      </c>
      <c r="BU297" s="5">
        <f t="shared" si="315"/>
        <v>0</v>
      </c>
      <c r="BV297" s="5">
        <f>IFERROR(SUM(BJ297:BU297),0)*((Cockpit!$C$3)^2)</f>
        <v>-2253.9999999999995</v>
      </c>
      <c r="BW297" s="19">
        <f>INDEX('Team forecast'!$M$3:$AU$22,MATCH($B297,'Team forecast'!$B$3:$B$22,0),MATCH(BW$1,'Team forecast'!$M$2:$AU$2,0))</f>
        <v>0</v>
      </c>
      <c r="BX297" s="19">
        <f>INDEX('Team forecast'!$M$3:$AU$22,MATCH($B297,'Team forecast'!$B$3:$B$22,0),MATCH(BX$1,'Team forecast'!$M$2:$AU$2,0))</f>
        <v>0</v>
      </c>
      <c r="BY297" s="19">
        <f>INDEX('Team forecast'!$M$3:$AU$22,MATCH($B297,'Team forecast'!$B$3:$B$22,0),MATCH(BY$1,'Team forecast'!$M$2:$AU$2,0))</f>
        <v>0</v>
      </c>
      <c r="BZ297" s="19">
        <f>INDEX('Team forecast'!$M$3:$AU$22,MATCH($B297,'Team forecast'!$B$3:$B$22,0),MATCH(BZ$1,'Team forecast'!$M$2:$AU$2,0))</f>
        <v>0</v>
      </c>
      <c r="CA297" s="5">
        <f t="shared" si="316"/>
        <v>7000</v>
      </c>
      <c r="CB297" s="5">
        <f>INDEX('Team forecast'!$M$3:$AU$22,MATCH($B297,'Team forecast'!$B$3:$B$22,0),MATCH(CB$1,'Team forecast'!$M$2:$AU$2,0))*IF($Y297&gt;0,25000,0)</f>
        <v>0</v>
      </c>
      <c r="CC297" s="5">
        <f>INDEX('Team forecast'!$M$3:$AU$22,MATCH($B297,'Team forecast'!$B$3:$B$22,0),MATCH(CC$1,'Team forecast'!$M$2:$AU$2,0))*IF($Y297&gt;0,5000,0)</f>
        <v>0</v>
      </c>
      <c r="CD297" s="5">
        <f>INDEX('Team forecast'!$M$3:$AU$22,MATCH($B297,'Team forecast'!$B$3:$B$22,0),MATCH(CD$1,'Team forecast'!$M$2:$AU$2,0))*IF($Y297&gt;0,-15000,0)</f>
        <v>0</v>
      </c>
      <c r="CE297" s="5">
        <f t="shared" si="317"/>
        <v>0</v>
      </c>
      <c r="CF297" s="5">
        <f t="shared" si="318"/>
        <v>0</v>
      </c>
      <c r="CG297" s="5">
        <f t="shared" si="319"/>
        <v>0</v>
      </c>
      <c r="CH297" s="5">
        <f t="shared" si="320"/>
        <v>0</v>
      </c>
      <c r="CI297" s="5">
        <f t="shared" si="321"/>
        <v>0</v>
      </c>
      <c r="CJ297" s="5">
        <f t="shared" si="322"/>
        <v>-4600</v>
      </c>
      <c r="CK297" s="5">
        <f t="shared" si="323"/>
        <v>0</v>
      </c>
      <c r="CL297" s="5">
        <f t="shared" si="324"/>
        <v>0</v>
      </c>
      <c r="CM297" s="5">
        <f t="shared" si="325"/>
        <v>0</v>
      </c>
      <c r="CN297" s="5">
        <f>IFERROR(SUM(CB297:CM297),0)*((Cockpit!$C$3)^3)</f>
        <v>-1577.7999999999997</v>
      </c>
      <c r="CO297" s="19">
        <f>INDEX('Team forecast'!$M$3:$AU$22,MATCH($B297,'Team forecast'!$B$3:$B$22,0),MATCH(CO$1,'Team forecast'!$M$2:$AU$2,0))</f>
        <v>0</v>
      </c>
      <c r="CP297" s="19">
        <f>INDEX('Team forecast'!$M$3:$AU$22,MATCH($B297,'Team forecast'!$B$3:$B$22,0),MATCH(CP$1,'Team forecast'!$M$2:$AU$2,0))</f>
        <v>0</v>
      </c>
      <c r="CQ297" s="19">
        <f>INDEX('Team forecast'!$M$3:$AU$22,MATCH($B297,'Team forecast'!$B$3:$B$22,0),MATCH(CQ$1,'Team forecast'!$M$2:$AU$2,0))</f>
        <v>0</v>
      </c>
      <c r="CR297" s="19">
        <f>INDEX('Team forecast'!$M$3:$AU$22,MATCH($B297,'Team forecast'!$B$3:$B$22,0),MATCH(CR$1,'Team forecast'!$M$2:$AU$2,0))</f>
        <v>0</v>
      </c>
      <c r="CS297" s="5">
        <f t="shared" si="326"/>
        <v>7000</v>
      </c>
      <c r="CT297" s="5">
        <f>INDEX('Team forecast'!$M$3:$AU$22,MATCH($B297,'Team forecast'!$B$3:$B$22,0),MATCH(CT$1,'Team forecast'!$M$2:$AU$2,0))*IF($Y297&gt;0,25000,0)</f>
        <v>0</v>
      </c>
      <c r="CU297" s="5">
        <f>INDEX('Team forecast'!$M$3:$AU$22,MATCH($B297,'Team forecast'!$B$3:$B$22,0),MATCH(CU$1,'Team forecast'!$M$2:$AU$2,0))*IF($Y297&gt;0,5000,0)</f>
        <v>0</v>
      </c>
      <c r="CV297" s="5">
        <f>INDEX('Team forecast'!$M$3:$AU$22,MATCH($B297,'Team forecast'!$B$3:$B$22,0),MATCH(CV$1,'Team forecast'!$M$2:$AU$2,0))*IF($Y297&gt;0,-15000,0)</f>
        <v>0</v>
      </c>
      <c r="CW297" s="5">
        <f t="shared" si="327"/>
        <v>0</v>
      </c>
      <c r="CX297" s="5">
        <f t="shared" si="328"/>
        <v>0</v>
      </c>
      <c r="CY297" s="5">
        <f t="shared" si="329"/>
        <v>0</v>
      </c>
      <c r="CZ297" s="5">
        <f t="shared" si="330"/>
        <v>0</v>
      </c>
      <c r="DA297" s="5">
        <f t="shared" si="331"/>
        <v>0</v>
      </c>
      <c r="DB297" s="5">
        <f t="shared" si="332"/>
        <v>-4600</v>
      </c>
      <c r="DC297" s="5">
        <f t="shared" si="333"/>
        <v>0</v>
      </c>
      <c r="DD297" s="5">
        <f t="shared" si="334"/>
        <v>0</v>
      </c>
      <c r="DE297" s="5">
        <f t="shared" si="335"/>
        <v>0</v>
      </c>
      <c r="DF297" s="5">
        <f>IFERROR(SUM(CT297:DE297),0)*((Cockpit!$C$3)^4)</f>
        <v>-1104.4599999999996</v>
      </c>
      <c r="DG297" s="19">
        <f>INDEX('Team forecast'!$M$3:$AU$22,MATCH($B297,'Team forecast'!$B$3:$B$22,0),MATCH(DG$1,'Team forecast'!$M$2:$AU$2,0))</f>
        <v>0</v>
      </c>
      <c r="DH297" s="19">
        <f>INDEX('Team forecast'!$M$3:$AU$22,MATCH($B297,'Team forecast'!$B$3:$B$22,0),MATCH(DH$1,'Team forecast'!$M$2:$AU$2,0))</f>
        <v>0</v>
      </c>
      <c r="DI297" s="19">
        <f>INDEX('Team forecast'!$M$3:$AU$22,MATCH($B297,'Team forecast'!$B$3:$B$22,0),MATCH(DI$1,'Team forecast'!$M$2:$AU$2,0))</f>
        <v>0</v>
      </c>
      <c r="DJ297" s="19">
        <f>INDEX('Team forecast'!$M$3:$AU$22,MATCH($B297,'Team forecast'!$B$3:$B$22,0),MATCH(DJ$1,'Team forecast'!$M$2:$AU$2,0))</f>
        <v>0</v>
      </c>
      <c r="DK297" s="5">
        <f t="shared" si="336"/>
        <v>7000</v>
      </c>
      <c r="DL297" s="5">
        <f>INDEX('Team forecast'!$M$3:$AU$22,MATCH($B297,'Team forecast'!$B$3:$B$22,0),MATCH(DL$1,'Team forecast'!$M$2:$AU$2,0))*IF($Y297&gt;0,25000,0)</f>
        <v>0</v>
      </c>
      <c r="DM297" s="5">
        <f>INDEX('Team forecast'!$M$3:$AU$22,MATCH($B297,'Team forecast'!$B$3:$B$22,0),MATCH(DM$1,'Team forecast'!$M$2:$AU$2,0))*IF($Y297&gt;0,5000,0)</f>
        <v>0</v>
      </c>
      <c r="DN297" s="5">
        <f>INDEX('Team forecast'!$M$3:$AU$22,MATCH($B297,'Team forecast'!$B$3:$B$22,0),MATCH(DN$1,'Team forecast'!$M$2:$AU$2,0))*IF($Y297&gt;0,-15000,0)</f>
        <v>0</v>
      </c>
      <c r="DO297" s="5">
        <f t="shared" si="337"/>
        <v>0</v>
      </c>
      <c r="DP297" s="5">
        <f t="shared" si="338"/>
        <v>0</v>
      </c>
      <c r="DQ297" s="5">
        <f t="shared" si="339"/>
        <v>0</v>
      </c>
      <c r="DR297" s="5">
        <f t="shared" si="340"/>
        <v>0</v>
      </c>
      <c r="DS297" s="5">
        <f t="shared" si="341"/>
        <v>0</v>
      </c>
      <c r="DT297" s="5">
        <f t="shared" si="342"/>
        <v>-4600</v>
      </c>
      <c r="DU297" s="5">
        <f t="shared" si="343"/>
        <v>0</v>
      </c>
      <c r="DV297" s="5">
        <f t="shared" si="344"/>
        <v>0</v>
      </c>
      <c r="DW297" s="5">
        <f t="shared" si="345"/>
        <v>0</v>
      </c>
      <c r="DX297" s="5">
        <f>IFERROR(SUM(DL297:DW297),0)*((Cockpit!$C$3)^5)</f>
        <v>-773.12199999999973</v>
      </c>
      <c r="DY297" s="5">
        <f t="shared" si="346"/>
        <v>57165.891631840794</v>
      </c>
      <c r="DZ297" s="5" t="str">
        <f>IF(ISERROR(MATCH(A297,'Current squad'!B:B,0)),"No","Yes")</f>
        <v>No</v>
      </c>
      <c r="EA297" s="5" cm="1">
        <f t="array" ref="EA297">IFERROR(_xlfn.IFS(DZ297="Yes",0,DZ297="No",H297*1%),999999)</f>
        <v>74330</v>
      </c>
      <c r="EB297" s="5">
        <f t="shared" si="288"/>
        <v>7507330</v>
      </c>
      <c r="EC297" s="5">
        <f t="shared" si="347"/>
        <v>-17164.108368159206</v>
      </c>
      <c r="ED297" s="1">
        <f t="shared" si="289"/>
        <v>-2.3091764251525907E-3</v>
      </c>
      <c r="EE297" s="5">
        <f>RANK(EC297,$EC$2:$EC$572)+COUNTIF($EC$2:EC297,EC297)-1</f>
        <v>134</v>
      </c>
      <c r="EF297" s="4">
        <f>RANK(ED297,$ED$2:$ED$572)+COUNTIF($ED$2:ED297,ED297)-1</f>
        <v>107</v>
      </c>
    </row>
    <row r="298" spans="1:136" x14ac:dyDescent="0.3">
      <c r="A298" t="str">
        <f>IF(Holdet.dk!A298&lt;&gt;"",Holdet.dk!A298,"")</f>
        <v>Jarrod Bowen</v>
      </c>
      <c r="B298" t="str">
        <f>INDEX(Holdet.dk!B:B,MATCH($A298,Holdet.dk!$A:$A,0))</f>
        <v>West Ham</v>
      </c>
      <c r="C298" t="str">
        <f>INDEX(Holdet.dk!C:C,MATCH($A298,Holdet.dk!$A:$A,0))</f>
        <v>Striker</v>
      </c>
      <c r="D298" t="str">
        <f>INDEX(Holdet.dk!D:D,MATCH($A298,Holdet.dk!$A:$A,0))</f>
        <v>6.110.000</v>
      </c>
      <c r="E298" s="1">
        <f>IFERROR(_xlfn.NUMBERVALUE(INDEX(Holdet.dk!$E:$E,MATCH($A298,Holdet.dk!$A:$A,0)),","),0)</f>
        <v>0.01</v>
      </c>
      <c r="F298" t="str">
        <f>IF(INDEX(Lookup!H:H,MATCH('Master data'!A298,Lookup!G:G,0))=0,A298,INDEX(Lookup!H:H,MATCH('Master data'!A298,Lookup!G:G,0)))</f>
        <v>Jarrod Bowen</v>
      </c>
      <c r="G298" t="str">
        <f>IFERROR(INDEX(Lookup!B:B,MATCH(INDEX(Rotowire!C:C,MATCH(F298,Rotowire!A:A,0)),Lookup!D:D,0)),"")</f>
        <v>Southampton</v>
      </c>
      <c r="H298" s="5">
        <f t="shared" si="280"/>
        <v>6110000</v>
      </c>
      <c r="I298" s="19">
        <f>IFERROR(INDEX('Team forecast'!$G$3:$I$22,MATCH($B298,'Team forecast'!$B$3:$B$22,0),MATCH(I$1,'Team forecast'!$G$2:$I$2,0)),0)</f>
        <v>0.89999999999999991</v>
      </c>
      <c r="J298" s="19">
        <f>IFERROR(INDEX('Team forecast'!$G$3:$I$22,MATCH($B298,'Team forecast'!$B$3:$B$22,0),MATCH(J$1,'Team forecast'!$G$2:$I$2,0)),0)</f>
        <v>1.1637931034482758</v>
      </c>
      <c r="K298" s="19">
        <f>IFERROR(INDEX('Team forecast'!$G$3:$I$22,MATCH($B298,'Team forecast'!$B$3:$B$22,0),MATCH(K$1,'Team forecast'!$G$2:$I$2,0)),0)</f>
        <v>0.81012581451841092</v>
      </c>
      <c r="L298">
        <f>SUMIFS(Rotowire!E:E,Rotowire!$A:$A,'Master data'!$F298)</f>
        <v>95</v>
      </c>
      <c r="M298" s="2">
        <f>SUMIFS(Rotowire!F:F,Rotowire!$A:$A,'Master data'!$F298)*I298</f>
        <v>0.252</v>
      </c>
      <c r="N298" s="2">
        <f>SUMIFS(Rotowire!G:G,Rotowire!$A:$A,'Master data'!$F298)*I298</f>
        <v>0.14399999999999999</v>
      </c>
      <c r="O298" s="2">
        <f>SUMIFS(Rotowire!I:I,Rotowire!$A:$A,'Master data'!$F298)*I298</f>
        <v>0.62099999999999989</v>
      </c>
      <c r="P298" s="2">
        <f>SUMIFS(Rotowire!W:W,Rotowire!$A:$A,'Master data'!$F298)*K298</f>
        <v>0.25924026064589151</v>
      </c>
      <c r="Q298" s="2">
        <f>SUMIFS(Rotowire!Y:Y,Rotowire!$A:$A,'Master data'!$F298)*J298</f>
        <v>0</v>
      </c>
      <c r="R298" s="2">
        <f>SUMIFS(Rotowire!AB:AB,Rotowire!$A:$A,'Master data'!$F298)</f>
        <v>0.06</v>
      </c>
      <c r="S298" s="2">
        <f>SUMIFS(Rotowire!AC:AC,Rotowire!$A:$A,'Master data'!$F298)</f>
        <v>0</v>
      </c>
      <c r="T298" s="2">
        <f>INDEX('Team forecast'!D$3:D$22,MATCH($B298,'Team forecast'!$B$3:$B$22,0))</f>
        <v>1.71</v>
      </c>
      <c r="U298" s="2">
        <f>INDEX('Team forecast'!E$3:E$22,MATCH($B298,'Team forecast'!$B$3:$B$22,0))</f>
        <v>1.35</v>
      </c>
      <c r="V298" s="2">
        <f>INDEX('Team forecast'!J$3:J$22,MATCH($B298,'Team forecast'!$B$3:$B$22,0))</f>
        <v>0.45750000000000002</v>
      </c>
      <c r="W298" s="2">
        <f>INDEX('Team forecast'!K$3:K$22,MATCH($B298,'Team forecast'!$B$3:$B$22,0))</f>
        <v>0.2422</v>
      </c>
      <c r="X298" s="2">
        <f>INDEX('Team forecast'!L$3:L$22,MATCH($B298,'Team forecast'!$B$3:$B$22,0))</f>
        <v>0.30020000000000002</v>
      </c>
      <c r="Y298" s="5">
        <f t="shared" si="281"/>
        <v>7000</v>
      </c>
      <c r="Z298" s="5">
        <f t="shared" si="282"/>
        <v>11437.5</v>
      </c>
      <c r="AA298" s="5">
        <f t="shared" si="283"/>
        <v>1211</v>
      </c>
      <c r="AB298" s="5">
        <f t="shared" si="284"/>
        <v>-4503</v>
      </c>
      <c r="AC298" s="5">
        <f t="shared" si="285"/>
        <v>25200</v>
      </c>
      <c r="AD298" s="5">
        <f t="shared" si="290"/>
        <v>7199.9999999999991</v>
      </c>
      <c r="AE298" s="5">
        <f t="shared" si="291"/>
        <v>6209.9999999999991</v>
      </c>
      <c r="AF298" s="5">
        <f t="shared" si="286"/>
        <v>0</v>
      </c>
      <c r="AG298" s="5">
        <f t="shared" si="287"/>
        <v>0</v>
      </c>
      <c r="AH298" s="5">
        <f t="shared" si="292"/>
        <v>-1200</v>
      </c>
      <c r="AI298" s="5">
        <f t="shared" si="293"/>
        <v>0</v>
      </c>
      <c r="AJ298" s="5">
        <f t="shared" si="294"/>
        <v>17100</v>
      </c>
      <c r="AK298" s="5">
        <f t="shared" si="295"/>
        <v>-10800</v>
      </c>
      <c r="AL298" s="5">
        <f>IFERROR(SUM(Y298:AK298),-5000)*((Cockpit!$C$3)^0)</f>
        <v>58855.5</v>
      </c>
      <c r="AM298" s="19">
        <f>INDEX('Team forecast'!$M$3:$AU$22,MATCH($B298,'Team forecast'!$B$3:$B$22,0),MATCH(AM$1,'Team forecast'!$M$2:$AU$2,0))</f>
        <v>0</v>
      </c>
      <c r="AN298" s="19">
        <f>INDEX('Team forecast'!$M$3:$AU$22,MATCH($B298,'Team forecast'!$B$3:$B$22,0),MATCH(AN$1,'Team forecast'!$M$2:$AU$2,0))</f>
        <v>0</v>
      </c>
      <c r="AO298" s="19">
        <f>INDEX('Team forecast'!$M$3:$AU$22,MATCH($B298,'Team forecast'!$B$3:$B$22,0),MATCH(AO$1,'Team forecast'!$M$2:$AU$2,0))</f>
        <v>0</v>
      </c>
      <c r="AP298" s="19">
        <f>INDEX('Team forecast'!$M$3:$AU$22,MATCH($B298,'Team forecast'!$B$3:$B$22,0),MATCH(AP$1,'Team forecast'!$M$2:$AU$2,0))</f>
        <v>0</v>
      </c>
      <c r="AQ298" s="5">
        <f t="shared" si="296"/>
        <v>7000</v>
      </c>
      <c r="AR298" s="5">
        <f>INDEX('Team forecast'!$M$3:$AU$22,MATCH($B298,'Team forecast'!$B$3:$B$22,0),MATCH(AR$1,'Team forecast'!$M$2:$AU$2,0))*IF($Y298&gt;0,25000,0)</f>
        <v>0</v>
      </c>
      <c r="AS298" s="5">
        <f>INDEX('Team forecast'!$M$3:$AU$22,MATCH($B298,'Team forecast'!$B$3:$B$22,0),MATCH(AS$1,'Team forecast'!$M$2:$AU$2,0))*IF($Y298&gt;0,5000,0)</f>
        <v>0</v>
      </c>
      <c r="AT298" s="5">
        <f>INDEX('Team forecast'!$M$3:$AU$22,MATCH($B298,'Team forecast'!$B$3:$B$22,0),MATCH(AT$1,'Team forecast'!$M$2:$AU$2,0))*IF($Y298&gt;0,-15000,0)</f>
        <v>0</v>
      </c>
      <c r="AU298" s="5">
        <f t="shared" si="297"/>
        <v>0</v>
      </c>
      <c r="AV298" s="5">
        <f t="shared" si="298"/>
        <v>0</v>
      </c>
      <c r="AW298" s="5">
        <f t="shared" si="299"/>
        <v>0</v>
      </c>
      <c r="AX298" s="5">
        <f t="shared" si="300"/>
        <v>0</v>
      </c>
      <c r="AY298" s="5">
        <f t="shared" si="301"/>
        <v>0</v>
      </c>
      <c r="AZ298" s="5">
        <f t="shared" si="302"/>
        <v>-1200</v>
      </c>
      <c r="BA298" s="5">
        <f t="shared" si="303"/>
        <v>0</v>
      </c>
      <c r="BB298" s="5">
        <f t="shared" si="304"/>
        <v>0</v>
      </c>
      <c r="BC298" s="5">
        <f t="shared" si="305"/>
        <v>0</v>
      </c>
      <c r="BD298" s="5">
        <f>IFERROR(SUM(AR298:BC298),0)*((Cockpit!$C$3)^1)</f>
        <v>-840</v>
      </c>
      <c r="BE298" s="19">
        <f>INDEX('Team forecast'!$M$3:$AU$22,MATCH($B298,'Team forecast'!$B$3:$B$22,0),MATCH(BE$1,'Team forecast'!$M$2:$AU$2,0))</f>
        <v>0</v>
      </c>
      <c r="BF298" s="19">
        <f>INDEX('Team forecast'!$M$3:$AU$22,MATCH($B298,'Team forecast'!$B$3:$B$22,0),MATCH(BF$1,'Team forecast'!$M$2:$AU$2,0))</f>
        <v>0</v>
      </c>
      <c r="BG298" s="19">
        <f>INDEX('Team forecast'!$M$3:$AU$22,MATCH($B298,'Team forecast'!$B$3:$B$22,0),MATCH(BG$1,'Team forecast'!$M$2:$AU$2,0))</f>
        <v>0</v>
      </c>
      <c r="BH298" s="19">
        <f>INDEX('Team forecast'!$M$3:$AU$22,MATCH($B298,'Team forecast'!$B$3:$B$22,0),MATCH(BH$1,'Team forecast'!$M$2:$AU$2,0))</f>
        <v>0</v>
      </c>
      <c r="BI298" s="5">
        <f t="shared" si="306"/>
        <v>7000</v>
      </c>
      <c r="BJ298" s="5">
        <f>INDEX('Team forecast'!$M$3:$AU$22,MATCH($B298,'Team forecast'!$B$3:$B$22,0),MATCH(BJ$1,'Team forecast'!$M$2:$AU$2,0))*IF($Y298&gt;0,25000,0)</f>
        <v>0</v>
      </c>
      <c r="BK298" s="5">
        <f>INDEX('Team forecast'!$M$3:$AU$22,MATCH($B298,'Team forecast'!$B$3:$B$22,0),MATCH(BK$1,'Team forecast'!$M$2:$AU$2,0))*IF($Y298&gt;0,5000,0)</f>
        <v>0</v>
      </c>
      <c r="BL298" s="5">
        <f>INDEX('Team forecast'!$M$3:$AU$22,MATCH($B298,'Team forecast'!$B$3:$B$22,0),MATCH(BL$1,'Team forecast'!$M$2:$AU$2,0))*IF($Y298&gt;0,-15000,0)</f>
        <v>0</v>
      </c>
      <c r="BM298" s="5">
        <f t="shared" si="307"/>
        <v>0</v>
      </c>
      <c r="BN298" s="5">
        <f t="shared" si="308"/>
        <v>0</v>
      </c>
      <c r="BO298" s="5">
        <f t="shared" si="309"/>
        <v>0</v>
      </c>
      <c r="BP298" s="5">
        <f t="shared" si="310"/>
        <v>0</v>
      </c>
      <c r="BQ298" s="5">
        <f t="shared" si="311"/>
        <v>0</v>
      </c>
      <c r="BR298" s="5">
        <f t="shared" si="312"/>
        <v>-1200</v>
      </c>
      <c r="BS298" s="5">
        <f t="shared" si="313"/>
        <v>0</v>
      </c>
      <c r="BT298" s="5">
        <f t="shared" si="314"/>
        <v>0</v>
      </c>
      <c r="BU298" s="5">
        <f t="shared" si="315"/>
        <v>0</v>
      </c>
      <c r="BV298" s="5">
        <f>IFERROR(SUM(BJ298:BU298),0)*((Cockpit!$C$3)^2)</f>
        <v>-587.99999999999989</v>
      </c>
      <c r="BW298" s="19">
        <f>INDEX('Team forecast'!$M$3:$AU$22,MATCH($B298,'Team forecast'!$B$3:$B$22,0),MATCH(BW$1,'Team forecast'!$M$2:$AU$2,0))</f>
        <v>0</v>
      </c>
      <c r="BX298" s="19">
        <f>INDEX('Team forecast'!$M$3:$AU$22,MATCH($B298,'Team forecast'!$B$3:$B$22,0),MATCH(BX$1,'Team forecast'!$M$2:$AU$2,0))</f>
        <v>0</v>
      </c>
      <c r="BY298" s="19">
        <f>INDEX('Team forecast'!$M$3:$AU$22,MATCH($B298,'Team forecast'!$B$3:$B$22,0),MATCH(BY$1,'Team forecast'!$M$2:$AU$2,0))</f>
        <v>0</v>
      </c>
      <c r="BZ298" s="19">
        <f>INDEX('Team forecast'!$M$3:$AU$22,MATCH($B298,'Team forecast'!$B$3:$B$22,0),MATCH(BZ$1,'Team forecast'!$M$2:$AU$2,0))</f>
        <v>0</v>
      </c>
      <c r="CA298" s="5">
        <f t="shared" si="316"/>
        <v>7000</v>
      </c>
      <c r="CB298" s="5">
        <f>INDEX('Team forecast'!$M$3:$AU$22,MATCH($B298,'Team forecast'!$B$3:$B$22,0),MATCH(CB$1,'Team forecast'!$M$2:$AU$2,0))*IF($Y298&gt;0,25000,0)</f>
        <v>0</v>
      </c>
      <c r="CC298" s="5">
        <f>INDEX('Team forecast'!$M$3:$AU$22,MATCH($B298,'Team forecast'!$B$3:$B$22,0),MATCH(CC$1,'Team forecast'!$M$2:$AU$2,0))*IF($Y298&gt;0,5000,0)</f>
        <v>0</v>
      </c>
      <c r="CD298" s="5">
        <f>INDEX('Team forecast'!$M$3:$AU$22,MATCH($B298,'Team forecast'!$B$3:$B$22,0),MATCH(CD$1,'Team forecast'!$M$2:$AU$2,0))*IF($Y298&gt;0,-15000,0)</f>
        <v>0</v>
      </c>
      <c r="CE298" s="5">
        <f t="shared" si="317"/>
        <v>0</v>
      </c>
      <c r="CF298" s="5">
        <f t="shared" si="318"/>
        <v>0</v>
      </c>
      <c r="CG298" s="5">
        <f t="shared" si="319"/>
        <v>0</v>
      </c>
      <c r="CH298" s="5">
        <f t="shared" si="320"/>
        <v>0</v>
      </c>
      <c r="CI298" s="5">
        <f t="shared" si="321"/>
        <v>0</v>
      </c>
      <c r="CJ298" s="5">
        <f t="shared" si="322"/>
        <v>-1200</v>
      </c>
      <c r="CK298" s="5">
        <f t="shared" si="323"/>
        <v>0</v>
      </c>
      <c r="CL298" s="5">
        <f t="shared" si="324"/>
        <v>0</v>
      </c>
      <c r="CM298" s="5">
        <f t="shared" si="325"/>
        <v>0</v>
      </c>
      <c r="CN298" s="5">
        <f>IFERROR(SUM(CB298:CM298),0)*((Cockpit!$C$3)^3)</f>
        <v>-411.59999999999991</v>
      </c>
      <c r="CO298" s="19">
        <f>INDEX('Team forecast'!$M$3:$AU$22,MATCH($B298,'Team forecast'!$B$3:$B$22,0),MATCH(CO$1,'Team forecast'!$M$2:$AU$2,0))</f>
        <v>0</v>
      </c>
      <c r="CP298" s="19">
        <f>INDEX('Team forecast'!$M$3:$AU$22,MATCH($B298,'Team forecast'!$B$3:$B$22,0),MATCH(CP$1,'Team forecast'!$M$2:$AU$2,0))</f>
        <v>0</v>
      </c>
      <c r="CQ298" s="19">
        <f>INDEX('Team forecast'!$M$3:$AU$22,MATCH($B298,'Team forecast'!$B$3:$B$22,0),MATCH(CQ$1,'Team forecast'!$M$2:$AU$2,0))</f>
        <v>0</v>
      </c>
      <c r="CR298" s="19">
        <f>INDEX('Team forecast'!$M$3:$AU$22,MATCH($B298,'Team forecast'!$B$3:$B$22,0),MATCH(CR$1,'Team forecast'!$M$2:$AU$2,0))</f>
        <v>0</v>
      </c>
      <c r="CS298" s="5">
        <f t="shared" si="326"/>
        <v>7000</v>
      </c>
      <c r="CT298" s="5">
        <f>INDEX('Team forecast'!$M$3:$AU$22,MATCH($B298,'Team forecast'!$B$3:$B$22,0),MATCH(CT$1,'Team forecast'!$M$2:$AU$2,0))*IF($Y298&gt;0,25000,0)</f>
        <v>0</v>
      </c>
      <c r="CU298" s="5">
        <f>INDEX('Team forecast'!$M$3:$AU$22,MATCH($B298,'Team forecast'!$B$3:$B$22,0),MATCH(CU$1,'Team forecast'!$M$2:$AU$2,0))*IF($Y298&gt;0,5000,0)</f>
        <v>0</v>
      </c>
      <c r="CV298" s="5">
        <f>INDEX('Team forecast'!$M$3:$AU$22,MATCH($B298,'Team forecast'!$B$3:$B$22,0),MATCH(CV$1,'Team forecast'!$M$2:$AU$2,0))*IF($Y298&gt;0,-15000,0)</f>
        <v>0</v>
      </c>
      <c r="CW298" s="5">
        <f t="shared" si="327"/>
        <v>0</v>
      </c>
      <c r="CX298" s="5">
        <f t="shared" si="328"/>
        <v>0</v>
      </c>
      <c r="CY298" s="5">
        <f t="shared" si="329"/>
        <v>0</v>
      </c>
      <c r="CZ298" s="5">
        <f t="shared" si="330"/>
        <v>0</v>
      </c>
      <c r="DA298" s="5">
        <f t="shared" si="331"/>
        <v>0</v>
      </c>
      <c r="DB298" s="5">
        <f t="shared" si="332"/>
        <v>-1200</v>
      </c>
      <c r="DC298" s="5">
        <f t="shared" si="333"/>
        <v>0</v>
      </c>
      <c r="DD298" s="5">
        <f t="shared" si="334"/>
        <v>0</v>
      </c>
      <c r="DE298" s="5">
        <f t="shared" si="335"/>
        <v>0</v>
      </c>
      <c r="DF298" s="5">
        <f>IFERROR(SUM(CT298:DE298),0)*((Cockpit!$C$3)^4)</f>
        <v>-288.11999999999989</v>
      </c>
      <c r="DG298" s="19">
        <f>INDEX('Team forecast'!$M$3:$AU$22,MATCH($B298,'Team forecast'!$B$3:$B$22,0),MATCH(DG$1,'Team forecast'!$M$2:$AU$2,0))</f>
        <v>0</v>
      </c>
      <c r="DH298" s="19">
        <f>INDEX('Team forecast'!$M$3:$AU$22,MATCH($B298,'Team forecast'!$B$3:$B$22,0),MATCH(DH$1,'Team forecast'!$M$2:$AU$2,0))</f>
        <v>0</v>
      </c>
      <c r="DI298" s="19">
        <f>INDEX('Team forecast'!$M$3:$AU$22,MATCH($B298,'Team forecast'!$B$3:$B$22,0),MATCH(DI$1,'Team forecast'!$M$2:$AU$2,0))</f>
        <v>0</v>
      </c>
      <c r="DJ298" s="19">
        <f>INDEX('Team forecast'!$M$3:$AU$22,MATCH($B298,'Team forecast'!$B$3:$B$22,0),MATCH(DJ$1,'Team forecast'!$M$2:$AU$2,0))</f>
        <v>0</v>
      </c>
      <c r="DK298" s="5">
        <f t="shared" si="336"/>
        <v>7000</v>
      </c>
      <c r="DL298" s="5">
        <f>INDEX('Team forecast'!$M$3:$AU$22,MATCH($B298,'Team forecast'!$B$3:$B$22,0),MATCH(DL$1,'Team forecast'!$M$2:$AU$2,0))*IF($Y298&gt;0,25000,0)</f>
        <v>0</v>
      </c>
      <c r="DM298" s="5">
        <f>INDEX('Team forecast'!$M$3:$AU$22,MATCH($B298,'Team forecast'!$B$3:$B$22,0),MATCH(DM$1,'Team forecast'!$M$2:$AU$2,0))*IF($Y298&gt;0,5000,0)</f>
        <v>0</v>
      </c>
      <c r="DN298" s="5">
        <f>INDEX('Team forecast'!$M$3:$AU$22,MATCH($B298,'Team forecast'!$B$3:$B$22,0),MATCH(DN$1,'Team forecast'!$M$2:$AU$2,0))*IF($Y298&gt;0,-15000,0)</f>
        <v>0</v>
      </c>
      <c r="DO298" s="5">
        <f t="shared" si="337"/>
        <v>0</v>
      </c>
      <c r="DP298" s="5">
        <f t="shared" si="338"/>
        <v>0</v>
      </c>
      <c r="DQ298" s="5">
        <f t="shared" si="339"/>
        <v>0</v>
      </c>
      <c r="DR298" s="5">
        <f t="shared" si="340"/>
        <v>0</v>
      </c>
      <c r="DS298" s="5">
        <f t="shared" si="341"/>
        <v>0</v>
      </c>
      <c r="DT298" s="5">
        <f t="shared" si="342"/>
        <v>-1200</v>
      </c>
      <c r="DU298" s="5">
        <f t="shared" si="343"/>
        <v>0</v>
      </c>
      <c r="DV298" s="5">
        <f t="shared" si="344"/>
        <v>0</v>
      </c>
      <c r="DW298" s="5">
        <f t="shared" si="345"/>
        <v>0</v>
      </c>
      <c r="DX298" s="5">
        <f>IFERROR(SUM(DL298:DW298),0)*((Cockpit!$C$3)^5)</f>
        <v>-201.68399999999994</v>
      </c>
      <c r="DY298" s="5">
        <f t="shared" si="346"/>
        <v>56526.095999999998</v>
      </c>
      <c r="DZ298" s="5" t="str">
        <f>IF(ISERROR(MATCH(A298,'Current squad'!B:B,0)),"No","Yes")</f>
        <v>No</v>
      </c>
      <c r="EA298" s="5" cm="1">
        <f t="array" ref="EA298">IFERROR(_xlfn.IFS(DZ298="Yes",0,DZ298="No",H298*1%),999999)</f>
        <v>61100</v>
      </c>
      <c r="EB298" s="5">
        <f t="shared" si="288"/>
        <v>6171100</v>
      </c>
      <c r="EC298" s="5">
        <f t="shared" si="347"/>
        <v>-4573.9040000000023</v>
      </c>
      <c r="ED298" s="1">
        <f t="shared" si="289"/>
        <v>-7.4859312602291366E-4</v>
      </c>
      <c r="EE298" s="5">
        <f>RANK(EC298,$EC$2:$EC$572)+COUNTIF($EC$2:EC298,EC298)-1</f>
        <v>88</v>
      </c>
      <c r="EF298" s="4">
        <f>RANK(ED298,$ED$2:$ED$572)+COUNTIF($ED$2:ED298,ED298)-1</f>
        <v>82</v>
      </c>
    </row>
    <row r="299" spans="1:136" x14ac:dyDescent="0.3">
      <c r="A299" t="str">
        <f>IF(Holdet.dk!A299&lt;&gt;"",Holdet.dk!A299,"")</f>
        <v>Kieran Gibbs</v>
      </c>
      <c r="B299" t="str">
        <f>INDEX(Holdet.dk!B:B,MATCH($A299,Holdet.dk!$A:$A,0))</f>
        <v>West Bromwich</v>
      </c>
      <c r="C299" t="str">
        <f>INDEX(Holdet.dk!C:C,MATCH($A299,Holdet.dk!$A:$A,0))</f>
        <v>Defense</v>
      </c>
      <c r="D299" t="str">
        <f>INDEX(Holdet.dk!D:D,MATCH($A299,Holdet.dk!$A:$A,0))</f>
        <v>2.420.000</v>
      </c>
      <c r="E299" s="1">
        <f>IFERROR(_xlfn.NUMBERVALUE(INDEX(Holdet.dk!$E:$E,MATCH($A299,Holdet.dk!$A:$A,0)),","),0)</f>
        <v>1E-3</v>
      </c>
      <c r="F299" t="str">
        <f>IF(INDEX(Lookup!H:H,MATCH('Master data'!A299,Lookup!G:G,0))=0,A299,INDEX(Lookup!H:H,MATCH('Master data'!A299,Lookup!G:G,0)))</f>
        <v>Kieran Gibbs</v>
      </c>
      <c r="G299" t="str">
        <f>IFERROR(INDEX(Lookup!B:B,MATCH(INDEX(Rotowire!C:C,MATCH(F299,Rotowire!A:A,0)),Lookup!D:D,0)),"")</f>
        <v/>
      </c>
      <c r="H299" s="5">
        <f t="shared" si="280"/>
        <v>2420000</v>
      </c>
      <c r="I299" s="19">
        <f>IFERROR(INDEX('Team forecast'!$G$3:$I$22,MATCH($B299,'Team forecast'!$B$3:$B$22,0),MATCH(I$1,'Team forecast'!$G$2:$I$2,0)),0)</f>
        <v>1.1504424778761062</v>
      </c>
      <c r="J299" s="19">
        <f>IFERROR(INDEX('Team forecast'!$G$3:$I$22,MATCH($B299,'Team forecast'!$B$3:$B$22,0),MATCH(J$1,'Team forecast'!$G$2:$I$2,0)),0)</f>
        <v>0.79646017699115057</v>
      </c>
      <c r="K299" s="19">
        <f>IFERROR(INDEX('Team forecast'!$G$3:$I$22,MATCH($B299,'Team forecast'!$B$3:$B$22,0),MATCH(K$1,'Team forecast'!$G$2:$I$2,0)),0)</f>
        <v>2.0662361027698317</v>
      </c>
      <c r="L299">
        <f>SUMIFS(Rotowire!E:E,Rotowire!$A:$A,'Master data'!$F299)</f>
        <v>0</v>
      </c>
      <c r="M299" s="2">
        <f>SUMIFS(Rotowire!F:F,Rotowire!$A:$A,'Master data'!$F299)*I299</f>
        <v>0</v>
      </c>
      <c r="N299" s="2">
        <f>SUMIFS(Rotowire!G:G,Rotowire!$A:$A,'Master data'!$F299)*I299</f>
        <v>0</v>
      </c>
      <c r="O299" s="2">
        <f>SUMIFS(Rotowire!I:I,Rotowire!$A:$A,'Master data'!$F299)*I299</f>
        <v>0</v>
      </c>
      <c r="P299" s="2">
        <f>SUMIFS(Rotowire!W:W,Rotowire!$A:$A,'Master data'!$F299)*K299</f>
        <v>0</v>
      </c>
      <c r="Q299" s="2">
        <f>SUMIFS(Rotowire!Y:Y,Rotowire!$A:$A,'Master data'!$F299)*J299</f>
        <v>0</v>
      </c>
      <c r="R299" s="2">
        <f>SUMIFS(Rotowire!AB:AB,Rotowire!$A:$A,'Master data'!$F299)</f>
        <v>0</v>
      </c>
      <c r="S299" s="2">
        <f>SUMIFS(Rotowire!AC:AC,Rotowire!$A:$A,'Master data'!$F299)</f>
        <v>0</v>
      </c>
      <c r="T299" s="2">
        <f>INDEX('Team forecast'!D$3:D$22,MATCH($B299,'Team forecast'!$B$3:$B$22,0))</f>
        <v>1.3</v>
      </c>
      <c r="U299" s="2">
        <f>INDEX('Team forecast'!E$3:E$22,MATCH($B299,'Team forecast'!$B$3:$B$22,0))</f>
        <v>1.8</v>
      </c>
      <c r="V299" s="2">
        <f>INDEX('Team forecast'!J$3:J$22,MATCH($B299,'Team forecast'!$B$3:$B$22,0))</f>
        <v>0.27679999999999999</v>
      </c>
      <c r="W299" s="2">
        <f>INDEX('Team forecast'!K$3:K$22,MATCH($B299,'Team forecast'!$B$3:$B$22,0))</f>
        <v>0.23730000000000001</v>
      </c>
      <c r="X299" s="2">
        <f>INDEX('Team forecast'!L$3:L$22,MATCH($B299,'Team forecast'!$B$3:$B$22,0))</f>
        <v>0.4859</v>
      </c>
      <c r="Y299" s="5">
        <f t="shared" si="281"/>
        <v>-5000</v>
      </c>
      <c r="Z299" s="5">
        <f t="shared" si="282"/>
        <v>0</v>
      </c>
      <c r="AA299" s="5">
        <f t="shared" si="283"/>
        <v>0</v>
      </c>
      <c r="AB299" s="5">
        <f t="shared" si="284"/>
        <v>0</v>
      </c>
      <c r="AC299" s="5">
        <f t="shared" si="285"/>
        <v>0</v>
      </c>
      <c r="AD299" s="5">
        <f t="shared" si="290"/>
        <v>0</v>
      </c>
      <c r="AE299" s="5">
        <f t="shared" si="291"/>
        <v>0</v>
      </c>
      <c r="AF299" s="5">
        <f t="shared" si="286"/>
        <v>0</v>
      </c>
      <c r="AG299" s="5">
        <f t="shared" si="287"/>
        <v>0</v>
      </c>
      <c r="AH299" s="5">
        <f t="shared" si="292"/>
        <v>0</v>
      </c>
      <c r="AI299" s="5">
        <f t="shared" si="293"/>
        <v>0</v>
      </c>
      <c r="AJ299" s="5">
        <f t="shared" si="294"/>
        <v>0</v>
      </c>
      <c r="AK299" s="5">
        <f t="shared" si="295"/>
        <v>0</v>
      </c>
      <c r="AL299" s="5">
        <f>IFERROR(SUM(Y299:AK299),-5000)*((Cockpit!$C$3)^0)</f>
        <v>-5000</v>
      </c>
      <c r="AM299" s="19">
        <f>INDEX('Team forecast'!$M$3:$AU$22,MATCH($B299,'Team forecast'!$B$3:$B$22,0),MATCH(AM$1,'Team forecast'!$M$2:$AU$2,0))</f>
        <v>0</v>
      </c>
      <c r="AN299" s="19">
        <f>INDEX('Team forecast'!$M$3:$AU$22,MATCH($B299,'Team forecast'!$B$3:$B$22,0),MATCH(AN$1,'Team forecast'!$M$2:$AU$2,0))</f>
        <v>0</v>
      </c>
      <c r="AO299" s="19">
        <f>INDEX('Team forecast'!$M$3:$AU$22,MATCH($B299,'Team forecast'!$B$3:$B$22,0),MATCH(AO$1,'Team forecast'!$M$2:$AU$2,0))</f>
        <v>0</v>
      </c>
      <c r="AP299" s="19">
        <f>INDEX('Team forecast'!$M$3:$AU$22,MATCH($B299,'Team forecast'!$B$3:$B$22,0),MATCH(AP$1,'Team forecast'!$M$2:$AU$2,0))</f>
        <v>0</v>
      </c>
      <c r="AQ299" s="5">
        <f t="shared" si="296"/>
        <v>-5000</v>
      </c>
      <c r="AR299" s="5">
        <f>INDEX('Team forecast'!$M$3:$AU$22,MATCH($B299,'Team forecast'!$B$3:$B$22,0),MATCH(AR$1,'Team forecast'!$M$2:$AU$2,0))*IF($Y299&gt;0,25000,0)</f>
        <v>0</v>
      </c>
      <c r="AS299" s="5">
        <f>INDEX('Team forecast'!$M$3:$AU$22,MATCH($B299,'Team forecast'!$B$3:$B$22,0),MATCH(AS$1,'Team forecast'!$M$2:$AU$2,0))*IF($Y299&gt;0,5000,0)</f>
        <v>0</v>
      </c>
      <c r="AT299" s="5">
        <f>INDEX('Team forecast'!$M$3:$AU$22,MATCH($B299,'Team forecast'!$B$3:$B$22,0),MATCH(AT$1,'Team forecast'!$M$2:$AU$2,0))*IF($Y299&gt;0,-15000,0)</f>
        <v>0</v>
      </c>
      <c r="AU299" s="5">
        <f t="shared" si="297"/>
        <v>0</v>
      </c>
      <c r="AV299" s="5">
        <f t="shared" si="298"/>
        <v>0</v>
      </c>
      <c r="AW299" s="5">
        <f t="shared" si="299"/>
        <v>0</v>
      </c>
      <c r="AX299" s="5">
        <f t="shared" si="300"/>
        <v>0</v>
      </c>
      <c r="AY299" s="5">
        <f t="shared" si="301"/>
        <v>0</v>
      </c>
      <c r="AZ299" s="5">
        <f t="shared" si="302"/>
        <v>0</v>
      </c>
      <c r="BA299" s="5">
        <f t="shared" si="303"/>
        <v>0</v>
      </c>
      <c r="BB299" s="5">
        <f t="shared" si="304"/>
        <v>0</v>
      </c>
      <c r="BC299" s="5">
        <f t="shared" si="305"/>
        <v>0</v>
      </c>
      <c r="BD299" s="5">
        <f>IFERROR(SUM(AR299:BC299),0)*((Cockpit!$C$3)^1)</f>
        <v>0</v>
      </c>
      <c r="BE299" s="19">
        <f>INDEX('Team forecast'!$M$3:$AU$22,MATCH($B299,'Team forecast'!$B$3:$B$22,0),MATCH(BE$1,'Team forecast'!$M$2:$AU$2,0))</f>
        <v>0</v>
      </c>
      <c r="BF299" s="19">
        <f>INDEX('Team forecast'!$M$3:$AU$22,MATCH($B299,'Team forecast'!$B$3:$B$22,0),MATCH(BF$1,'Team forecast'!$M$2:$AU$2,0))</f>
        <v>0</v>
      </c>
      <c r="BG299" s="19">
        <f>INDEX('Team forecast'!$M$3:$AU$22,MATCH($B299,'Team forecast'!$B$3:$B$22,0),MATCH(BG$1,'Team forecast'!$M$2:$AU$2,0))</f>
        <v>0</v>
      </c>
      <c r="BH299" s="19">
        <f>INDEX('Team forecast'!$M$3:$AU$22,MATCH($B299,'Team forecast'!$B$3:$B$22,0),MATCH(BH$1,'Team forecast'!$M$2:$AU$2,0))</f>
        <v>0</v>
      </c>
      <c r="BI299" s="5">
        <f t="shared" si="306"/>
        <v>-5000</v>
      </c>
      <c r="BJ299" s="5">
        <f>INDEX('Team forecast'!$M$3:$AU$22,MATCH($B299,'Team forecast'!$B$3:$B$22,0),MATCH(BJ$1,'Team forecast'!$M$2:$AU$2,0))*IF($Y299&gt;0,25000,0)</f>
        <v>0</v>
      </c>
      <c r="BK299" s="5">
        <f>INDEX('Team forecast'!$M$3:$AU$22,MATCH($B299,'Team forecast'!$B$3:$B$22,0),MATCH(BK$1,'Team forecast'!$M$2:$AU$2,0))*IF($Y299&gt;0,5000,0)</f>
        <v>0</v>
      </c>
      <c r="BL299" s="5">
        <f>INDEX('Team forecast'!$M$3:$AU$22,MATCH($B299,'Team forecast'!$B$3:$B$22,0),MATCH(BL$1,'Team forecast'!$M$2:$AU$2,0))*IF($Y299&gt;0,-15000,0)</f>
        <v>0</v>
      </c>
      <c r="BM299" s="5">
        <f t="shared" si="307"/>
        <v>0</v>
      </c>
      <c r="BN299" s="5">
        <f t="shared" si="308"/>
        <v>0</v>
      </c>
      <c r="BO299" s="5">
        <f t="shared" si="309"/>
        <v>0</v>
      </c>
      <c r="BP299" s="5">
        <f t="shared" si="310"/>
        <v>0</v>
      </c>
      <c r="BQ299" s="5">
        <f t="shared" si="311"/>
        <v>0</v>
      </c>
      <c r="BR299" s="5">
        <f t="shared" si="312"/>
        <v>0</v>
      </c>
      <c r="BS299" s="5">
        <f t="shared" si="313"/>
        <v>0</v>
      </c>
      <c r="BT299" s="5">
        <f t="shared" si="314"/>
        <v>0</v>
      </c>
      <c r="BU299" s="5">
        <f t="shared" si="315"/>
        <v>0</v>
      </c>
      <c r="BV299" s="5">
        <f>IFERROR(SUM(BJ299:BU299),0)*((Cockpit!$C$3)^2)</f>
        <v>0</v>
      </c>
      <c r="BW299" s="19">
        <f>INDEX('Team forecast'!$M$3:$AU$22,MATCH($B299,'Team forecast'!$B$3:$B$22,0),MATCH(BW$1,'Team forecast'!$M$2:$AU$2,0))</f>
        <v>0</v>
      </c>
      <c r="BX299" s="19">
        <f>INDEX('Team forecast'!$M$3:$AU$22,MATCH($B299,'Team forecast'!$B$3:$B$22,0),MATCH(BX$1,'Team forecast'!$M$2:$AU$2,0))</f>
        <v>0</v>
      </c>
      <c r="BY299" s="19">
        <f>INDEX('Team forecast'!$M$3:$AU$22,MATCH($B299,'Team forecast'!$B$3:$B$22,0),MATCH(BY$1,'Team forecast'!$M$2:$AU$2,0))</f>
        <v>0</v>
      </c>
      <c r="BZ299" s="19">
        <f>INDEX('Team forecast'!$M$3:$AU$22,MATCH($B299,'Team forecast'!$B$3:$B$22,0),MATCH(BZ$1,'Team forecast'!$M$2:$AU$2,0))</f>
        <v>0</v>
      </c>
      <c r="CA299" s="5">
        <f t="shared" si="316"/>
        <v>-5000</v>
      </c>
      <c r="CB299" s="5">
        <f>INDEX('Team forecast'!$M$3:$AU$22,MATCH($B299,'Team forecast'!$B$3:$B$22,0),MATCH(CB$1,'Team forecast'!$M$2:$AU$2,0))*IF($Y299&gt;0,25000,0)</f>
        <v>0</v>
      </c>
      <c r="CC299" s="5">
        <f>INDEX('Team forecast'!$M$3:$AU$22,MATCH($B299,'Team forecast'!$B$3:$B$22,0),MATCH(CC$1,'Team forecast'!$M$2:$AU$2,0))*IF($Y299&gt;0,5000,0)</f>
        <v>0</v>
      </c>
      <c r="CD299" s="5">
        <f>INDEX('Team forecast'!$M$3:$AU$22,MATCH($B299,'Team forecast'!$B$3:$B$22,0),MATCH(CD$1,'Team forecast'!$M$2:$AU$2,0))*IF($Y299&gt;0,-15000,0)</f>
        <v>0</v>
      </c>
      <c r="CE299" s="5">
        <f t="shared" si="317"/>
        <v>0</v>
      </c>
      <c r="CF299" s="5">
        <f t="shared" si="318"/>
        <v>0</v>
      </c>
      <c r="CG299" s="5">
        <f t="shared" si="319"/>
        <v>0</v>
      </c>
      <c r="CH299" s="5">
        <f t="shared" si="320"/>
        <v>0</v>
      </c>
      <c r="CI299" s="5">
        <f t="shared" si="321"/>
        <v>0</v>
      </c>
      <c r="CJ299" s="5">
        <f t="shared" si="322"/>
        <v>0</v>
      </c>
      <c r="CK299" s="5">
        <f t="shared" si="323"/>
        <v>0</v>
      </c>
      <c r="CL299" s="5">
        <f t="shared" si="324"/>
        <v>0</v>
      </c>
      <c r="CM299" s="5">
        <f t="shared" si="325"/>
        <v>0</v>
      </c>
      <c r="CN299" s="5">
        <f>IFERROR(SUM(CB299:CM299),0)*((Cockpit!$C$3)^3)</f>
        <v>0</v>
      </c>
      <c r="CO299" s="19">
        <f>INDEX('Team forecast'!$M$3:$AU$22,MATCH($B299,'Team forecast'!$B$3:$B$22,0),MATCH(CO$1,'Team forecast'!$M$2:$AU$2,0))</f>
        <v>0</v>
      </c>
      <c r="CP299" s="19">
        <f>INDEX('Team forecast'!$M$3:$AU$22,MATCH($B299,'Team forecast'!$B$3:$B$22,0),MATCH(CP$1,'Team forecast'!$M$2:$AU$2,0))</f>
        <v>0</v>
      </c>
      <c r="CQ299" s="19">
        <f>INDEX('Team forecast'!$M$3:$AU$22,MATCH($B299,'Team forecast'!$B$3:$B$22,0),MATCH(CQ$1,'Team forecast'!$M$2:$AU$2,0))</f>
        <v>0</v>
      </c>
      <c r="CR299" s="19">
        <f>INDEX('Team forecast'!$M$3:$AU$22,MATCH($B299,'Team forecast'!$B$3:$B$22,0),MATCH(CR$1,'Team forecast'!$M$2:$AU$2,0))</f>
        <v>0</v>
      </c>
      <c r="CS299" s="5">
        <f t="shared" si="326"/>
        <v>-5000</v>
      </c>
      <c r="CT299" s="5">
        <f>INDEX('Team forecast'!$M$3:$AU$22,MATCH($B299,'Team forecast'!$B$3:$B$22,0),MATCH(CT$1,'Team forecast'!$M$2:$AU$2,0))*IF($Y299&gt;0,25000,0)</f>
        <v>0</v>
      </c>
      <c r="CU299" s="5">
        <f>INDEX('Team forecast'!$M$3:$AU$22,MATCH($B299,'Team forecast'!$B$3:$B$22,0),MATCH(CU$1,'Team forecast'!$M$2:$AU$2,0))*IF($Y299&gt;0,5000,0)</f>
        <v>0</v>
      </c>
      <c r="CV299" s="5">
        <f>INDEX('Team forecast'!$M$3:$AU$22,MATCH($B299,'Team forecast'!$B$3:$B$22,0),MATCH(CV$1,'Team forecast'!$M$2:$AU$2,0))*IF($Y299&gt;0,-15000,0)</f>
        <v>0</v>
      </c>
      <c r="CW299" s="5">
        <f t="shared" si="327"/>
        <v>0</v>
      </c>
      <c r="CX299" s="5">
        <f t="shared" si="328"/>
        <v>0</v>
      </c>
      <c r="CY299" s="5">
        <f t="shared" si="329"/>
        <v>0</v>
      </c>
      <c r="CZ299" s="5">
        <f t="shared" si="330"/>
        <v>0</v>
      </c>
      <c r="DA299" s="5">
        <f t="shared" si="331"/>
        <v>0</v>
      </c>
      <c r="DB299" s="5">
        <f t="shared" si="332"/>
        <v>0</v>
      </c>
      <c r="DC299" s="5">
        <f t="shared" si="333"/>
        <v>0</v>
      </c>
      <c r="DD299" s="5">
        <f t="shared" si="334"/>
        <v>0</v>
      </c>
      <c r="DE299" s="5">
        <f t="shared" si="335"/>
        <v>0</v>
      </c>
      <c r="DF299" s="5">
        <f>IFERROR(SUM(CT299:DE299),0)*((Cockpit!$C$3)^4)</f>
        <v>0</v>
      </c>
      <c r="DG299" s="19">
        <f>INDEX('Team forecast'!$M$3:$AU$22,MATCH($B299,'Team forecast'!$B$3:$B$22,0),MATCH(DG$1,'Team forecast'!$M$2:$AU$2,0))</f>
        <v>0</v>
      </c>
      <c r="DH299" s="19">
        <f>INDEX('Team forecast'!$M$3:$AU$22,MATCH($B299,'Team forecast'!$B$3:$B$22,0),MATCH(DH$1,'Team forecast'!$M$2:$AU$2,0))</f>
        <v>0</v>
      </c>
      <c r="DI299" s="19">
        <f>INDEX('Team forecast'!$M$3:$AU$22,MATCH($B299,'Team forecast'!$B$3:$B$22,0),MATCH(DI$1,'Team forecast'!$M$2:$AU$2,0))</f>
        <v>0</v>
      </c>
      <c r="DJ299" s="19">
        <f>INDEX('Team forecast'!$M$3:$AU$22,MATCH($B299,'Team forecast'!$B$3:$B$22,0),MATCH(DJ$1,'Team forecast'!$M$2:$AU$2,0))</f>
        <v>0</v>
      </c>
      <c r="DK299" s="5">
        <f t="shared" si="336"/>
        <v>-5000</v>
      </c>
      <c r="DL299" s="5">
        <f>INDEX('Team forecast'!$M$3:$AU$22,MATCH($B299,'Team forecast'!$B$3:$B$22,0),MATCH(DL$1,'Team forecast'!$M$2:$AU$2,0))*IF($Y299&gt;0,25000,0)</f>
        <v>0</v>
      </c>
      <c r="DM299" s="5">
        <f>INDEX('Team forecast'!$M$3:$AU$22,MATCH($B299,'Team forecast'!$B$3:$B$22,0),MATCH(DM$1,'Team forecast'!$M$2:$AU$2,0))*IF($Y299&gt;0,5000,0)</f>
        <v>0</v>
      </c>
      <c r="DN299" s="5">
        <f>INDEX('Team forecast'!$M$3:$AU$22,MATCH($B299,'Team forecast'!$B$3:$B$22,0),MATCH(DN$1,'Team forecast'!$M$2:$AU$2,0))*IF($Y299&gt;0,-15000,0)</f>
        <v>0</v>
      </c>
      <c r="DO299" s="5">
        <f t="shared" si="337"/>
        <v>0</v>
      </c>
      <c r="DP299" s="5">
        <f t="shared" si="338"/>
        <v>0</v>
      </c>
      <c r="DQ299" s="5">
        <f t="shared" si="339"/>
        <v>0</v>
      </c>
      <c r="DR299" s="5">
        <f t="shared" si="340"/>
        <v>0</v>
      </c>
      <c r="DS299" s="5">
        <f t="shared" si="341"/>
        <v>0</v>
      </c>
      <c r="DT299" s="5">
        <f t="shared" si="342"/>
        <v>0</v>
      </c>
      <c r="DU299" s="5">
        <f t="shared" si="343"/>
        <v>0</v>
      </c>
      <c r="DV299" s="5">
        <f t="shared" si="344"/>
        <v>0</v>
      </c>
      <c r="DW299" s="5">
        <f t="shared" si="345"/>
        <v>0</v>
      </c>
      <c r="DX299" s="5">
        <f>IFERROR(SUM(DL299:DW299),0)*((Cockpit!$C$3)^5)</f>
        <v>0</v>
      </c>
      <c r="DY299" s="5">
        <f t="shared" si="346"/>
        <v>-5000</v>
      </c>
      <c r="DZ299" s="5" t="str">
        <f>IF(ISERROR(MATCH(A299,'Current squad'!B:B,0)),"No","Yes")</f>
        <v>No</v>
      </c>
      <c r="EA299" s="5" cm="1">
        <f t="array" ref="EA299">IFERROR(_xlfn.IFS(DZ299="Yes",0,DZ299="No",H299*1%),999999)</f>
        <v>24200</v>
      </c>
      <c r="EB299" s="5">
        <f t="shared" si="288"/>
        <v>2444200</v>
      </c>
      <c r="EC299" s="5">
        <f t="shared" si="347"/>
        <v>-29200</v>
      </c>
      <c r="ED299" s="1">
        <f t="shared" si="289"/>
        <v>-1.2066115702479339E-2</v>
      </c>
      <c r="EE299" s="5">
        <f>RANK(EC299,$EC$2:$EC$572)+COUNTIF($EC$2:EC299,EC299)-1</f>
        <v>282</v>
      </c>
      <c r="EF299" s="4">
        <f>RANK(ED299,$ED$2:$ED$572)+COUNTIF($ED$2:ED299,ED299)-1</f>
        <v>436</v>
      </c>
    </row>
    <row r="300" spans="1:136" x14ac:dyDescent="0.3">
      <c r="A300" t="str">
        <f>IF(Holdet.dk!A300&lt;&gt;"",Holdet.dk!A300,"")</f>
        <v>Alphonse Areola</v>
      </c>
      <c r="B300" t="str">
        <f>INDEX(Holdet.dk!B:B,MATCH($A300,Holdet.dk!$A:$A,0))</f>
        <v>Fulham</v>
      </c>
      <c r="C300" t="str">
        <f>INDEX(Holdet.dk!C:C,MATCH($A300,Holdet.dk!$A:$A,0))</f>
        <v>Goalkeeper</v>
      </c>
      <c r="D300" t="str">
        <f>INDEX(Holdet.dk!D:D,MATCH($A300,Holdet.dk!$A:$A,0))</f>
        <v>4.165.000</v>
      </c>
      <c r="E300" s="1">
        <f>IFERROR(_xlfn.NUMBERVALUE(INDEX(Holdet.dk!$E:$E,MATCH($A300,Holdet.dk!$A:$A,0)),","),0)</f>
        <v>2.5000000000000001E-2</v>
      </c>
      <c r="F300" t="str">
        <f>IF(INDEX(Lookup!H:H,MATCH('Master data'!A300,Lookup!G:G,0))=0,A300,INDEX(Lookup!H:H,MATCH('Master data'!A300,Lookup!G:G,0)))</f>
        <v>Alphonse Areola</v>
      </c>
      <c r="G300" t="str">
        <f>IFERROR(INDEX(Lookup!B:B,MATCH(INDEX(Rotowire!C:C,MATCH(F300,Rotowire!A:A,0)),Lookup!D:D,0)),"")</f>
        <v>Newcastle</v>
      </c>
      <c r="H300" s="5">
        <f t="shared" si="280"/>
        <v>4165000</v>
      </c>
      <c r="I300" s="19">
        <f>IFERROR(INDEX('Team forecast'!$G$3:$I$22,MATCH($B300,'Team forecast'!$B$3:$B$22,0),MATCH(I$1,'Team forecast'!$G$2:$I$2,0)),0)</f>
        <v>0.79881656804733725</v>
      </c>
      <c r="J300" s="19">
        <f>IFERROR(INDEX('Team forecast'!$G$3:$I$22,MATCH($B300,'Team forecast'!$B$3:$B$22,0),MATCH(J$1,'Team forecast'!$G$2:$I$2,0)),0)</f>
        <v>0.8913043478260867</v>
      </c>
      <c r="K300" s="19">
        <f>IFERROR(INDEX('Team forecast'!$G$3:$I$22,MATCH($B300,'Team forecast'!$B$3:$B$22,0),MATCH(K$1,'Team forecast'!$G$2:$I$2,0)),0)</f>
        <v>1.1691703107234377</v>
      </c>
      <c r="L300">
        <f>SUMIFS(Rotowire!E:E,Rotowire!$A:$A,'Master data'!$F300)</f>
        <v>95</v>
      </c>
      <c r="M300" s="2">
        <f>SUMIFS(Rotowire!F:F,Rotowire!$A:$A,'Master data'!$F300)*I300</f>
        <v>0</v>
      </c>
      <c r="N300" s="2">
        <f>SUMIFS(Rotowire!G:G,Rotowire!$A:$A,'Master data'!$F300)*I300</f>
        <v>0</v>
      </c>
      <c r="O300" s="2">
        <f>SUMIFS(Rotowire!I:I,Rotowire!$A:$A,'Master data'!$F300)*I300</f>
        <v>0</v>
      </c>
      <c r="P300" s="2">
        <f>SUMIFS(Rotowire!W:W,Rotowire!$A:$A,'Master data'!$F300)*K300</f>
        <v>0.29229257768085942</v>
      </c>
      <c r="Q300" s="2">
        <f>SUMIFS(Rotowire!Y:Y,Rotowire!$A:$A,'Master data'!$F300)*J300</f>
        <v>2.5669565217391295</v>
      </c>
      <c r="R300" s="2">
        <f>SUMIFS(Rotowire!AB:AB,Rotowire!$A:$A,'Master data'!$F300)</f>
        <v>0.02</v>
      </c>
      <c r="S300" s="2">
        <f>SUMIFS(Rotowire!AC:AC,Rotowire!$A:$A,'Master data'!$F300)</f>
        <v>0</v>
      </c>
      <c r="T300" s="2">
        <f>INDEX('Team forecast'!D$3:D$22,MATCH($B300,'Team forecast'!$B$3:$B$22,0))</f>
        <v>1.35</v>
      </c>
      <c r="U300" s="2">
        <f>INDEX('Team forecast'!E$3:E$22,MATCH($B300,'Team forecast'!$B$3:$B$22,0))</f>
        <v>1.23</v>
      </c>
      <c r="V300" s="2">
        <f>INDEX('Team forecast'!J$3:J$22,MATCH($B300,'Team forecast'!$B$3:$B$22,0))</f>
        <v>0.39200000000000002</v>
      </c>
      <c r="W300" s="2">
        <f>INDEX('Team forecast'!K$3:K$22,MATCH($B300,'Team forecast'!$B$3:$B$22,0))</f>
        <v>0.2712</v>
      </c>
      <c r="X300" s="2">
        <f>INDEX('Team forecast'!L$3:L$22,MATCH($B300,'Team forecast'!$B$3:$B$22,0))</f>
        <v>0.33679999999999999</v>
      </c>
      <c r="Y300" s="5">
        <f t="shared" si="281"/>
        <v>7000</v>
      </c>
      <c r="Z300" s="5">
        <f t="shared" si="282"/>
        <v>9800</v>
      </c>
      <c r="AA300" s="5">
        <f t="shared" si="283"/>
        <v>1356</v>
      </c>
      <c r="AB300" s="5">
        <f t="shared" si="284"/>
        <v>-5052</v>
      </c>
      <c r="AC300" s="5">
        <f t="shared" si="285"/>
        <v>0</v>
      </c>
      <c r="AD300" s="5">
        <f t="shared" si="290"/>
        <v>0</v>
      </c>
      <c r="AE300" s="5">
        <f t="shared" si="291"/>
        <v>0</v>
      </c>
      <c r="AF300" s="5">
        <f t="shared" si="286"/>
        <v>21921.943326064458</v>
      </c>
      <c r="AG300" s="5">
        <f t="shared" si="287"/>
        <v>12834.782608695647</v>
      </c>
      <c r="AH300" s="5">
        <f t="shared" si="292"/>
        <v>-400</v>
      </c>
      <c r="AI300" s="5">
        <f t="shared" si="293"/>
        <v>0</v>
      </c>
      <c r="AJ300" s="5">
        <f t="shared" si="294"/>
        <v>13500</v>
      </c>
      <c r="AK300" s="5">
        <f t="shared" si="295"/>
        <v>-9840</v>
      </c>
      <c r="AL300" s="5">
        <f>IFERROR(SUM(Y300:AK300),-5000)*((Cockpit!$C$3)^0)</f>
        <v>51120.725934760107</v>
      </c>
      <c r="AM300" s="19">
        <f>INDEX('Team forecast'!$M$3:$AU$22,MATCH($B300,'Team forecast'!$B$3:$B$22,0),MATCH(AM$1,'Team forecast'!$M$2:$AU$2,0))</f>
        <v>0</v>
      </c>
      <c r="AN300" s="19">
        <f>INDEX('Team forecast'!$M$3:$AU$22,MATCH($B300,'Team forecast'!$B$3:$B$22,0),MATCH(AN$1,'Team forecast'!$M$2:$AU$2,0))</f>
        <v>0</v>
      </c>
      <c r="AO300" s="19">
        <f>INDEX('Team forecast'!$M$3:$AU$22,MATCH($B300,'Team forecast'!$B$3:$B$22,0),MATCH(AO$1,'Team forecast'!$M$2:$AU$2,0))</f>
        <v>0</v>
      </c>
      <c r="AP300" s="19">
        <f>INDEX('Team forecast'!$M$3:$AU$22,MATCH($B300,'Team forecast'!$B$3:$B$22,0),MATCH(AP$1,'Team forecast'!$M$2:$AU$2,0))</f>
        <v>0</v>
      </c>
      <c r="AQ300" s="5">
        <f t="shared" si="296"/>
        <v>7000</v>
      </c>
      <c r="AR300" s="5">
        <f>INDEX('Team forecast'!$M$3:$AU$22,MATCH($B300,'Team forecast'!$B$3:$B$22,0),MATCH(AR$1,'Team forecast'!$M$2:$AU$2,0))*IF($Y300&gt;0,25000,0)</f>
        <v>0</v>
      </c>
      <c r="AS300" s="5">
        <f>INDEX('Team forecast'!$M$3:$AU$22,MATCH($B300,'Team forecast'!$B$3:$B$22,0),MATCH(AS$1,'Team forecast'!$M$2:$AU$2,0))*IF($Y300&gt;0,5000,0)</f>
        <v>0</v>
      </c>
      <c r="AT300" s="5">
        <f>INDEX('Team forecast'!$M$3:$AU$22,MATCH($B300,'Team forecast'!$B$3:$B$22,0),MATCH(AT$1,'Team forecast'!$M$2:$AU$2,0))*IF($Y300&gt;0,-15000,0)</f>
        <v>0</v>
      </c>
      <c r="AU300" s="5">
        <f t="shared" si="297"/>
        <v>0</v>
      </c>
      <c r="AV300" s="5">
        <f t="shared" si="298"/>
        <v>0</v>
      </c>
      <c r="AW300" s="5">
        <f t="shared" si="299"/>
        <v>0</v>
      </c>
      <c r="AX300" s="5">
        <f t="shared" si="300"/>
        <v>0</v>
      </c>
      <c r="AY300" s="5">
        <f t="shared" si="301"/>
        <v>0</v>
      </c>
      <c r="AZ300" s="5">
        <f t="shared" si="302"/>
        <v>-400</v>
      </c>
      <c r="BA300" s="5">
        <f t="shared" si="303"/>
        <v>0</v>
      </c>
      <c r="BB300" s="5">
        <f t="shared" si="304"/>
        <v>0</v>
      </c>
      <c r="BC300" s="5">
        <f t="shared" si="305"/>
        <v>0</v>
      </c>
      <c r="BD300" s="5">
        <f>IFERROR(SUM(AR300:BC300),0)*((Cockpit!$C$3)^1)</f>
        <v>-280</v>
      </c>
      <c r="BE300" s="19">
        <f>INDEX('Team forecast'!$M$3:$AU$22,MATCH($B300,'Team forecast'!$B$3:$B$22,0),MATCH(BE$1,'Team forecast'!$M$2:$AU$2,0))</f>
        <v>0</v>
      </c>
      <c r="BF300" s="19">
        <f>INDEX('Team forecast'!$M$3:$AU$22,MATCH($B300,'Team forecast'!$B$3:$B$22,0),MATCH(BF$1,'Team forecast'!$M$2:$AU$2,0))</f>
        <v>0</v>
      </c>
      <c r="BG300" s="19">
        <f>INDEX('Team forecast'!$M$3:$AU$22,MATCH($B300,'Team forecast'!$B$3:$B$22,0),MATCH(BG$1,'Team forecast'!$M$2:$AU$2,0))</f>
        <v>0</v>
      </c>
      <c r="BH300" s="19">
        <f>INDEX('Team forecast'!$M$3:$AU$22,MATCH($B300,'Team forecast'!$B$3:$B$22,0),MATCH(BH$1,'Team forecast'!$M$2:$AU$2,0))</f>
        <v>0</v>
      </c>
      <c r="BI300" s="5">
        <f t="shared" si="306"/>
        <v>7000</v>
      </c>
      <c r="BJ300" s="5">
        <f>INDEX('Team forecast'!$M$3:$AU$22,MATCH($B300,'Team forecast'!$B$3:$B$22,0),MATCH(BJ$1,'Team forecast'!$M$2:$AU$2,0))*IF($Y300&gt;0,25000,0)</f>
        <v>0</v>
      </c>
      <c r="BK300" s="5">
        <f>INDEX('Team forecast'!$M$3:$AU$22,MATCH($B300,'Team forecast'!$B$3:$B$22,0),MATCH(BK$1,'Team forecast'!$M$2:$AU$2,0))*IF($Y300&gt;0,5000,0)</f>
        <v>0</v>
      </c>
      <c r="BL300" s="5">
        <f>INDEX('Team forecast'!$M$3:$AU$22,MATCH($B300,'Team forecast'!$B$3:$B$22,0),MATCH(BL$1,'Team forecast'!$M$2:$AU$2,0))*IF($Y300&gt;0,-15000,0)</f>
        <v>0</v>
      </c>
      <c r="BM300" s="5">
        <f t="shared" si="307"/>
        <v>0</v>
      </c>
      <c r="BN300" s="5">
        <f t="shared" si="308"/>
        <v>0</v>
      </c>
      <c r="BO300" s="5">
        <f t="shared" si="309"/>
        <v>0</v>
      </c>
      <c r="BP300" s="5">
        <f t="shared" si="310"/>
        <v>0</v>
      </c>
      <c r="BQ300" s="5">
        <f t="shared" si="311"/>
        <v>0</v>
      </c>
      <c r="BR300" s="5">
        <f t="shared" si="312"/>
        <v>-400</v>
      </c>
      <c r="BS300" s="5">
        <f t="shared" si="313"/>
        <v>0</v>
      </c>
      <c r="BT300" s="5">
        <f t="shared" si="314"/>
        <v>0</v>
      </c>
      <c r="BU300" s="5">
        <f t="shared" si="315"/>
        <v>0</v>
      </c>
      <c r="BV300" s="5">
        <f>IFERROR(SUM(BJ300:BU300),0)*((Cockpit!$C$3)^2)</f>
        <v>-195.99999999999997</v>
      </c>
      <c r="BW300" s="19">
        <f>INDEX('Team forecast'!$M$3:$AU$22,MATCH($B300,'Team forecast'!$B$3:$B$22,0),MATCH(BW$1,'Team forecast'!$M$2:$AU$2,0))</f>
        <v>0</v>
      </c>
      <c r="BX300" s="19">
        <f>INDEX('Team forecast'!$M$3:$AU$22,MATCH($B300,'Team forecast'!$B$3:$B$22,0),MATCH(BX$1,'Team forecast'!$M$2:$AU$2,0))</f>
        <v>0</v>
      </c>
      <c r="BY300" s="19">
        <f>INDEX('Team forecast'!$M$3:$AU$22,MATCH($B300,'Team forecast'!$B$3:$B$22,0),MATCH(BY$1,'Team forecast'!$M$2:$AU$2,0))</f>
        <v>0</v>
      </c>
      <c r="BZ300" s="19">
        <f>INDEX('Team forecast'!$M$3:$AU$22,MATCH($B300,'Team forecast'!$B$3:$B$22,0),MATCH(BZ$1,'Team forecast'!$M$2:$AU$2,0))</f>
        <v>0</v>
      </c>
      <c r="CA300" s="5">
        <f t="shared" si="316"/>
        <v>7000</v>
      </c>
      <c r="CB300" s="5">
        <f>INDEX('Team forecast'!$M$3:$AU$22,MATCH($B300,'Team forecast'!$B$3:$B$22,0),MATCH(CB$1,'Team forecast'!$M$2:$AU$2,0))*IF($Y300&gt;0,25000,0)</f>
        <v>0</v>
      </c>
      <c r="CC300" s="5">
        <f>INDEX('Team forecast'!$M$3:$AU$22,MATCH($B300,'Team forecast'!$B$3:$B$22,0),MATCH(CC$1,'Team forecast'!$M$2:$AU$2,0))*IF($Y300&gt;0,5000,0)</f>
        <v>0</v>
      </c>
      <c r="CD300" s="5">
        <f>INDEX('Team forecast'!$M$3:$AU$22,MATCH($B300,'Team forecast'!$B$3:$B$22,0),MATCH(CD$1,'Team forecast'!$M$2:$AU$2,0))*IF($Y300&gt;0,-15000,0)</f>
        <v>0</v>
      </c>
      <c r="CE300" s="5">
        <f t="shared" si="317"/>
        <v>0</v>
      </c>
      <c r="CF300" s="5">
        <f t="shared" si="318"/>
        <v>0</v>
      </c>
      <c r="CG300" s="5">
        <f t="shared" si="319"/>
        <v>0</v>
      </c>
      <c r="CH300" s="5">
        <f t="shared" si="320"/>
        <v>0</v>
      </c>
      <c r="CI300" s="5">
        <f t="shared" si="321"/>
        <v>0</v>
      </c>
      <c r="CJ300" s="5">
        <f t="shared" si="322"/>
        <v>-400</v>
      </c>
      <c r="CK300" s="5">
        <f t="shared" si="323"/>
        <v>0</v>
      </c>
      <c r="CL300" s="5">
        <f t="shared" si="324"/>
        <v>0</v>
      </c>
      <c r="CM300" s="5">
        <f t="shared" si="325"/>
        <v>0</v>
      </c>
      <c r="CN300" s="5">
        <f>IFERROR(SUM(CB300:CM300),0)*((Cockpit!$C$3)^3)</f>
        <v>-137.19999999999996</v>
      </c>
      <c r="CO300" s="19">
        <f>INDEX('Team forecast'!$M$3:$AU$22,MATCH($B300,'Team forecast'!$B$3:$B$22,0),MATCH(CO$1,'Team forecast'!$M$2:$AU$2,0))</f>
        <v>0</v>
      </c>
      <c r="CP300" s="19">
        <f>INDEX('Team forecast'!$M$3:$AU$22,MATCH($B300,'Team forecast'!$B$3:$B$22,0),MATCH(CP$1,'Team forecast'!$M$2:$AU$2,0))</f>
        <v>0</v>
      </c>
      <c r="CQ300" s="19">
        <f>INDEX('Team forecast'!$M$3:$AU$22,MATCH($B300,'Team forecast'!$B$3:$B$22,0),MATCH(CQ$1,'Team forecast'!$M$2:$AU$2,0))</f>
        <v>0</v>
      </c>
      <c r="CR300" s="19">
        <f>INDEX('Team forecast'!$M$3:$AU$22,MATCH($B300,'Team forecast'!$B$3:$B$22,0),MATCH(CR$1,'Team forecast'!$M$2:$AU$2,0))</f>
        <v>0</v>
      </c>
      <c r="CS300" s="5">
        <f t="shared" si="326"/>
        <v>7000</v>
      </c>
      <c r="CT300" s="5">
        <f>INDEX('Team forecast'!$M$3:$AU$22,MATCH($B300,'Team forecast'!$B$3:$B$22,0),MATCH(CT$1,'Team forecast'!$M$2:$AU$2,0))*IF($Y300&gt;0,25000,0)</f>
        <v>0</v>
      </c>
      <c r="CU300" s="5">
        <f>INDEX('Team forecast'!$M$3:$AU$22,MATCH($B300,'Team forecast'!$B$3:$B$22,0),MATCH(CU$1,'Team forecast'!$M$2:$AU$2,0))*IF($Y300&gt;0,5000,0)</f>
        <v>0</v>
      </c>
      <c r="CV300" s="5">
        <f>INDEX('Team forecast'!$M$3:$AU$22,MATCH($B300,'Team forecast'!$B$3:$B$22,0),MATCH(CV$1,'Team forecast'!$M$2:$AU$2,0))*IF($Y300&gt;0,-15000,0)</f>
        <v>0</v>
      </c>
      <c r="CW300" s="5">
        <f t="shared" si="327"/>
        <v>0</v>
      </c>
      <c r="CX300" s="5">
        <f t="shared" si="328"/>
        <v>0</v>
      </c>
      <c r="CY300" s="5">
        <f t="shared" si="329"/>
        <v>0</v>
      </c>
      <c r="CZ300" s="5">
        <f t="shared" si="330"/>
        <v>0</v>
      </c>
      <c r="DA300" s="5">
        <f t="shared" si="331"/>
        <v>0</v>
      </c>
      <c r="DB300" s="5">
        <f t="shared" si="332"/>
        <v>-400</v>
      </c>
      <c r="DC300" s="5">
        <f t="shared" si="333"/>
        <v>0</v>
      </c>
      <c r="DD300" s="5">
        <f t="shared" si="334"/>
        <v>0</v>
      </c>
      <c r="DE300" s="5">
        <f t="shared" si="335"/>
        <v>0</v>
      </c>
      <c r="DF300" s="5">
        <f>IFERROR(SUM(CT300:DE300),0)*((Cockpit!$C$3)^4)</f>
        <v>-96.039999999999964</v>
      </c>
      <c r="DG300" s="19">
        <f>INDEX('Team forecast'!$M$3:$AU$22,MATCH($B300,'Team forecast'!$B$3:$B$22,0),MATCH(DG$1,'Team forecast'!$M$2:$AU$2,0))</f>
        <v>0</v>
      </c>
      <c r="DH300" s="19">
        <f>INDEX('Team forecast'!$M$3:$AU$22,MATCH($B300,'Team forecast'!$B$3:$B$22,0),MATCH(DH$1,'Team forecast'!$M$2:$AU$2,0))</f>
        <v>0</v>
      </c>
      <c r="DI300" s="19">
        <f>INDEX('Team forecast'!$M$3:$AU$22,MATCH($B300,'Team forecast'!$B$3:$B$22,0),MATCH(DI$1,'Team forecast'!$M$2:$AU$2,0))</f>
        <v>0</v>
      </c>
      <c r="DJ300" s="19">
        <f>INDEX('Team forecast'!$M$3:$AU$22,MATCH($B300,'Team forecast'!$B$3:$B$22,0),MATCH(DJ$1,'Team forecast'!$M$2:$AU$2,0))</f>
        <v>0</v>
      </c>
      <c r="DK300" s="5">
        <f t="shared" si="336"/>
        <v>7000</v>
      </c>
      <c r="DL300" s="5">
        <f>INDEX('Team forecast'!$M$3:$AU$22,MATCH($B300,'Team forecast'!$B$3:$B$22,0),MATCH(DL$1,'Team forecast'!$M$2:$AU$2,0))*IF($Y300&gt;0,25000,0)</f>
        <v>0</v>
      </c>
      <c r="DM300" s="5">
        <f>INDEX('Team forecast'!$M$3:$AU$22,MATCH($B300,'Team forecast'!$B$3:$B$22,0),MATCH(DM$1,'Team forecast'!$M$2:$AU$2,0))*IF($Y300&gt;0,5000,0)</f>
        <v>0</v>
      </c>
      <c r="DN300" s="5">
        <f>INDEX('Team forecast'!$M$3:$AU$22,MATCH($B300,'Team forecast'!$B$3:$B$22,0),MATCH(DN$1,'Team forecast'!$M$2:$AU$2,0))*IF($Y300&gt;0,-15000,0)</f>
        <v>0</v>
      </c>
      <c r="DO300" s="5">
        <f t="shared" si="337"/>
        <v>0</v>
      </c>
      <c r="DP300" s="5">
        <f t="shared" si="338"/>
        <v>0</v>
      </c>
      <c r="DQ300" s="5">
        <f t="shared" si="339"/>
        <v>0</v>
      </c>
      <c r="DR300" s="5">
        <f t="shared" si="340"/>
        <v>0</v>
      </c>
      <c r="DS300" s="5">
        <f t="shared" si="341"/>
        <v>0</v>
      </c>
      <c r="DT300" s="5">
        <f t="shared" si="342"/>
        <v>-400</v>
      </c>
      <c r="DU300" s="5">
        <f t="shared" si="343"/>
        <v>0</v>
      </c>
      <c r="DV300" s="5">
        <f t="shared" si="344"/>
        <v>0</v>
      </c>
      <c r="DW300" s="5">
        <f t="shared" si="345"/>
        <v>0</v>
      </c>
      <c r="DX300" s="5">
        <f>IFERROR(SUM(DL300:DW300),0)*((Cockpit!$C$3)^5)</f>
        <v>-67.22799999999998</v>
      </c>
      <c r="DY300" s="5">
        <f t="shared" si="346"/>
        <v>50344.257934760106</v>
      </c>
      <c r="DZ300" s="5" t="str">
        <f>IF(ISERROR(MATCH(A300,'Current squad'!B:B,0)),"No","Yes")</f>
        <v>No</v>
      </c>
      <c r="EA300" s="5" cm="1">
        <f t="array" ref="EA300">IFERROR(_xlfn.IFS(DZ300="Yes",0,DZ300="No",H300*1%),999999)</f>
        <v>41650</v>
      </c>
      <c r="EB300" s="5">
        <f t="shared" si="288"/>
        <v>4206650</v>
      </c>
      <c r="EC300" s="5">
        <f t="shared" si="347"/>
        <v>8694.2579347601059</v>
      </c>
      <c r="ED300" s="1">
        <f t="shared" si="289"/>
        <v>2.0874568870972643E-3</v>
      </c>
      <c r="EE300" s="5">
        <f>RANK(EC300,$EC$2:$EC$572)+COUNTIF($EC$2:EC300,EC300)-1</f>
        <v>40</v>
      </c>
      <c r="EF300" s="4">
        <f>RANK(ED300,$ED$2:$ED$572)+COUNTIF($ED$2:ED300,ED300)-1</f>
        <v>42</v>
      </c>
    </row>
    <row r="301" spans="1:136" x14ac:dyDescent="0.3">
      <c r="A301" t="str">
        <f>IF(Holdet.dk!A301&lt;&gt;"",Holdet.dk!A301,"")</f>
        <v>David Luiz</v>
      </c>
      <c r="B301" t="str">
        <f>INDEX(Holdet.dk!B:B,MATCH($A301,Holdet.dk!$A:$A,0))</f>
        <v>Arsenal</v>
      </c>
      <c r="C301" t="str">
        <f>INDEX(Holdet.dk!C:C,MATCH($A301,Holdet.dk!$A:$A,0))</f>
        <v>Defense</v>
      </c>
      <c r="D301" t="str">
        <f>INDEX(Holdet.dk!D:D,MATCH($A301,Holdet.dk!$A:$A,0))</f>
        <v>4.102.000</v>
      </c>
      <c r="E301" s="1">
        <f>IFERROR(_xlfn.NUMBERVALUE(INDEX(Holdet.dk!$E:$E,MATCH($A301,Holdet.dk!$A:$A,0)),","),0)</f>
        <v>4.0000000000000001E-3</v>
      </c>
      <c r="F301" t="str">
        <f>IF(INDEX(Lookup!H:H,MATCH('Master data'!A301,Lookup!G:G,0))=0,A301,INDEX(Lookup!H:H,MATCH('Master data'!A301,Lookup!G:G,0)))</f>
        <v>David Luiz</v>
      </c>
      <c r="G301" t="str">
        <f>IFERROR(INDEX(Lookup!B:B,MATCH(INDEX(Rotowire!C:C,MATCH(F301,Rotowire!A:A,0)),Lookup!D:D,0)),"")</f>
        <v/>
      </c>
      <c r="H301" s="5">
        <f t="shared" si="280"/>
        <v>4102000</v>
      </c>
      <c r="I301" s="19">
        <f>IFERROR(INDEX('Team forecast'!$G$3:$I$22,MATCH($B301,'Team forecast'!$B$3:$B$22,0),MATCH(I$1,'Team forecast'!$G$2:$I$2,0)),0)</f>
        <v>0.68783068783068768</v>
      </c>
      <c r="J301" s="19">
        <f>IFERROR(INDEX('Team forecast'!$G$3:$I$22,MATCH($B301,'Team forecast'!$B$3:$B$22,0),MATCH(J$1,'Team forecast'!$G$2:$I$2,0)),0)</f>
        <v>0.99082568807339433</v>
      </c>
      <c r="K301" s="19">
        <f>IFERROR(INDEX('Team forecast'!$G$3:$I$22,MATCH($B301,'Team forecast'!$B$3:$B$22,0),MATCH(K$1,'Team forecast'!$G$2:$I$2,0)),0)</f>
        <v>0.99881036954393854</v>
      </c>
      <c r="L301">
        <f>SUMIFS(Rotowire!E:E,Rotowire!$A:$A,'Master data'!$F301)</f>
        <v>0</v>
      </c>
      <c r="M301" s="2">
        <f>SUMIFS(Rotowire!F:F,Rotowire!$A:$A,'Master data'!$F301)*I301</f>
        <v>0</v>
      </c>
      <c r="N301" s="2">
        <f>SUMIFS(Rotowire!G:G,Rotowire!$A:$A,'Master data'!$F301)*I301</f>
        <v>0</v>
      </c>
      <c r="O301" s="2">
        <f>SUMIFS(Rotowire!I:I,Rotowire!$A:$A,'Master data'!$F301)*I301</f>
        <v>0</v>
      </c>
      <c r="P301" s="2">
        <f>SUMIFS(Rotowire!W:W,Rotowire!$A:$A,'Master data'!$F301)*K301</f>
        <v>0</v>
      </c>
      <c r="Q301" s="2">
        <f>SUMIFS(Rotowire!Y:Y,Rotowire!$A:$A,'Master data'!$F301)*J301</f>
        <v>0</v>
      </c>
      <c r="R301" s="2">
        <f>SUMIFS(Rotowire!AB:AB,Rotowire!$A:$A,'Master data'!$F301)</f>
        <v>0</v>
      </c>
      <c r="S301" s="2">
        <f>SUMIFS(Rotowire!AC:AC,Rotowire!$A:$A,'Master data'!$F301)</f>
        <v>0</v>
      </c>
      <c r="T301" s="2">
        <f>INDEX('Team forecast'!D$3:D$22,MATCH($B301,'Team forecast'!$B$3:$B$22,0))</f>
        <v>1.3</v>
      </c>
      <c r="U301" s="2">
        <f>INDEX('Team forecast'!E$3:E$22,MATCH($B301,'Team forecast'!$B$3:$B$22,0))</f>
        <v>1.08</v>
      </c>
      <c r="V301" s="2">
        <f>INDEX('Team forecast'!J$3:J$22,MATCH($B301,'Team forecast'!$B$3:$B$22,0))</f>
        <v>0.41</v>
      </c>
      <c r="W301" s="2">
        <f>INDEX('Team forecast'!K$3:K$22,MATCH($B301,'Team forecast'!$B$3:$B$22,0))</f>
        <v>0.28310000000000002</v>
      </c>
      <c r="X301" s="2">
        <f>INDEX('Team forecast'!L$3:L$22,MATCH($B301,'Team forecast'!$B$3:$B$22,0))</f>
        <v>0.30690000000000001</v>
      </c>
      <c r="Y301" s="5">
        <f t="shared" si="281"/>
        <v>-5000</v>
      </c>
      <c r="Z301" s="5">
        <f t="shared" si="282"/>
        <v>0</v>
      </c>
      <c r="AA301" s="5">
        <f t="shared" si="283"/>
        <v>0</v>
      </c>
      <c r="AB301" s="5">
        <f t="shared" si="284"/>
        <v>0</v>
      </c>
      <c r="AC301" s="5">
        <f t="shared" si="285"/>
        <v>0</v>
      </c>
      <c r="AD301" s="5">
        <f t="shared" si="290"/>
        <v>0</v>
      </c>
      <c r="AE301" s="5">
        <f t="shared" si="291"/>
        <v>0</v>
      </c>
      <c r="AF301" s="5">
        <f t="shared" si="286"/>
        <v>0</v>
      </c>
      <c r="AG301" s="5">
        <f t="shared" si="287"/>
        <v>0</v>
      </c>
      <c r="AH301" s="5">
        <f t="shared" si="292"/>
        <v>0</v>
      </c>
      <c r="AI301" s="5">
        <f t="shared" si="293"/>
        <v>0</v>
      </c>
      <c r="AJ301" s="5">
        <f t="shared" si="294"/>
        <v>0</v>
      </c>
      <c r="AK301" s="5">
        <f t="shared" si="295"/>
        <v>0</v>
      </c>
      <c r="AL301" s="5">
        <f>IFERROR(SUM(Y301:AK301),-5000)*((Cockpit!$C$3)^0)</f>
        <v>-5000</v>
      </c>
      <c r="AM301" s="19">
        <f>INDEX('Team forecast'!$M$3:$AU$22,MATCH($B301,'Team forecast'!$B$3:$B$22,0),MATCH(AM$1,'Team forecast'!$M$2:$AU$2,0))</f>
        <v>0</v>
      </c>
      <c r="AN301" s="19">
        <f>INDEX('Team forecast'!$M$3:$AU$22,MATCH($B301,'Team forecast'!$B$3:$B$22,0),MATCH(AN$1,'Team forecast'!$M$2:$AU$2,0))</f>
        <v>0</v>
      </c>
      <c r="AO301" s="19">
        <f>INDEX('Team forecast'!$M$3:$AU$22,MATCH($B301,'Team forecast'!$B$3:$B$22,0),MATCH(AO$1,'Team forecast'!$M$2:$AU$2,0))</f>
        <v>0</v>
      </c>
      <c r="AP301" s="19">
        <f>INDEX('Team forecast'!$M$3:$AU$22,MATCH($B301,'Team forecast'!$B$3:$B$22,0),MATCH(AP$1,'Team forecast'!$M$2:$AU$2,0))</f>
        <v>0</v>
      </c>
      <c r="AQ301" s="5">
        <f t="shared" si="296"/>
        <v>-5000</v>
      </c>
      <c r="AR301" s="5">
        <f>INDEX('Team forecast'!$M$3:$AU$22,MATCH($B301,'Team forecast'!$B$3:$B$22,0),MATCH(AR$1,'Team forecast'!$M$2:$AU$2,0))*IF($Y301&gt;0,25000,0)</f>
        <v>0</v>
      </c>
      <c r="AS301" s="5">
        <f>INDEX('Team forecast'!$M$3:$AU$22,MATCH($B301,'Team forecast'!$B$3:$B$22,0),MATCH(AS$1,'Team forecast'!$M$2:$AU$2,0))*IF($Y301&gt;0,5000,0)</f>
        <v>0</v>
      </c>
      <c r="AT301" s="5">
        <f>INDEX('Team forecast'!$M$3:$AU$22,MATCH($B301,'Team forecast'!$B$3:$B$22,0),MATCH(AT$1,'Team forecast'!$M$2:$AU$2,0))*IF($Y301&gt;0,-15000,0)</f>
        <v>0</v>
      </c>
      <c r="AU301" s="5">
        <f t="shared" si="297"/>
        <v>0</v>
      </c>
      <c r="AV301" s="5">
        <f t="shared" si="298"/>
        <v>0</v>
      </c>
      <c r="AW301" s="5">
        <f t="shared" si="299"/>
        <v>0</v>
      </c>
      <c r="AX301" s="5">
        <f t="shared" si="300"/>
        <v>0</v>
      </c>
      <c r="AY301" s="5">
        <f t="shared" si="301"/>
        <v>0</v>
      </c>
      <c r="AZ301" s="5">
        <f t="shared" si="302"/>
        <v>0</v>
      </c>
      <c r="BA301" s="5">
        <f t="shared" si="303"/>
        <v>0</v>
      </c>
      <c r="BB301" s="5">
        <f t="shared" si="304"/>
        <v>0</v>
      </c>
      <c r="BC301" s="5">
        <f t="shared" si="305"/>
        <v>0</v>
      </c>
      <c r="BD301" s="5">
        <f>IFERROR(SUM(AR301:BC301),0)*((Cockpit!$C$3)^1)</f>
        <v>0</v>
      </c>
      <c r="BE301" s="19">
        <f>INDEX('Team forecast'!$M$3:$AU$22,MATCH($B301,'Team forecast'!$B$3:$B$22,0),MATCH(BE$1,'Team forecast'!$M$2:$AU$2,0))</f>
        <v>0</v>
      </c>
      <c r="BF301" s="19">
        <f>INDEX('Team forecast'!$M$3:$AU$22,MATCH($B301,'Team forecast'!$B$3:$B$22,0),MATCH(BF$1,'Team forecast'!$M$2:$AU$2,0))</f>
        <v>0</v>
      </c>
      <c r="BG301" s="19">
        <f>INDEX('Team forecast'!$M$3:$AU$22,MATCH($B301,'Team forecast'!$B$3:$B$22,0),MATCH(BG$1,'Team forecast'!$M$2:$AU$2,0))</f>
        <v>0</v>
      </c>
      <c r="BH301" s="19">
        <f>INDEX('Team forecast'!$M$3:$AU$22,MATCH($B301,'Team forecast'!$B$3:$B$22,0),MATCH(BH$1,'Team forecast'!$M$2:$AU$2,0))</f>
        <v>0</v>
      </c>
      <c r="BI301" s="5">
        <f t="shared" si="306"/>
        <v>-5000</v>
      </c>
      <c r="BJ301" s="5">
        <f>INDEX('Team forecast'!$M$3:$AU$22,MATCH($B301,'Team forecast'!$B$3:$B$22,0),MATCH(BJ$1,'Team forecast'!$M$2:$AU$2,0))*IF($Y301&gt;0,25000,0)</f>
        <v>0</v>
      </c>
      <c r="BK301" s="5">
        <f>INDEX('Team forecast'!$M$3:$AU$22,MATCH($B301,'Team forecast'!$B$3:$B$22,0),MATCH(BK$1,'Team forecast'!$M$2:$AU$2,0))*IF($Y301&gt;0,5000,0)</f>
        <v>0</v>
      </c>
      <c r="BL301" s="5">
        <f>INDEX('Team forecast'!$M$3:$AU$22,MATCH($B301,'Team forecast'!$B$3:$B$22,0),MATCH(BL$1,'Team forecast'!$M$2:$AU$2,0))*IF($Y301&gt;0,-15000,0)</f>
        <v>0</v>
      </c>
      <c r="BM301" s="5">
        <f t="shared" si="307"/>
        <v>0</v>
      </c>
      <c r="BN301" s="5">
        <f t="shared" si="308"/>
        <v>0</v>
      </c>
      <c r="BO301" s="5">
        <f t="shared" si="309"/>
        <v>0</v>
      </c>
      <c r="BP301" s="5">
        <f t="shared" si="310"/>
        <v>0</v>
      </c>
      <c r="BQ301" s="5">
        <f t="shared" si="311"/>
        <v>0</v>
      </c>
      <c r="BR301" s="5">
        <f t="shared" si="312"/>
        <v>0</v>
      </c>
      <c r="BS301" s="5">
        <f t="shared" si="313"/>
        <v>0</v>
      </c>
      <c r="BT301" s="5">
        <f t="shared" si="314"/>
        <v>0</v>
      </c>
      <c r="BU301" s="5">
        <f t="shared" si="315"/>
        <v>0</v>
      </c>
      <c r="BV301" s="5">
        <f>IFERROR(SUM(BJ301:BU301),0)*((Cockpit!$C$3)^2)</f>
        <v>0</v>
      </c>
      <c r="BW301" s="19">
        <f>INDEX('Team forecast'!$M$3:$AU$22,MATCH($B301,'Team forecast'!$B$3:$B$22,0),MATCH(BW$1,'Team forecast'!$M$2:$AU$2,0))</f>
        <v>0</v>
      </c>
      <c r="BX301" s="19">
        <f>INDEX('Team forecast'!$M$3:$AU$22,MATCH($B301,'Team forecast'!$B$3:$B$22,0),MATCH(BX$1,'Team forecast'!$M$2:$AU$2,0))</f>
        <v>0</v>
      </c>
      <c r="BY301" s="19">
        <f>INDEX('Team forecast'!$M$3:$AU$22,MATCH($B301,'Team forecast'!$B$3:$B$22,0),MATCH(BY$1,'Team forecast'!$M$2:$AU$2,0))</f>
        <v>0</v>
      </c>
      <c r="BZ301" s="19">
        <f>INDEX('Team forecast'!$M$3:$AU$22,MATCH($B301,'Team forecast'!$B$3:$B$22,0),MATCH(BZ$1,'Team forecast'!$M$2:$AU$2,0))</f>
        <v>0</v>
      </c>
      <c r="CA301" s="5">
        <f t="shared" si="316"/>
        <v>-5000</v>
      </c>
      <c r="CB301" s="5">
        <f>INDEX('Team forecast'!$M$3:$AU$22,MATCH($B301,'Team forecast'!$B$3:$B$22,0),MATCH(CB$1,'Team forecast'!$M$2:$AU$2,0))*IF($Y301&gt;0,25000,0)</f>
        <v>0</v>
      </c>
      <c r="CC301" s="5">
        <f>INDEX('Team forecast'!$M$3:$AU$22,MATCH($B301,'Team forecast'!$B$3:$B$22,0),MATCH(CC$1,'Team forecast'!$M$2:$AU$2,0))*IF($Y301&gt;0,5000,0)</f>
        <v>0</v>
      </c>
      <c r="CD301" s="5">
        <f>INDEX('Team forecast'!$M$3:$AU$22,MATCH($B301,'Team forecast'!$B$3:$B$22,0),MATCH(CD$1,'Team forecast'!$M$2:$AU$2,0))*IF($Y301&gt;0,-15000,0)</f>
        <v>0</v>
      </c>
      <c r="CE301" s="5">
        <f t="shared" si="317"/>
        <v>0</v>
      </c>
      <c r="CF301" s="5">
        <f t="shared" si="318"/>
        <v>0</v>
      </c>
      <c r="CG301" s="5">
        <f t="shared" si="319"/>
        <v>0</v>
      </c>
      <c r="CH301" s="5">
        <f t="shared" si="320"/>
        <v>0</v>
      </c>
      <c r="CI301" s="5">
        <f t="shared" si="321"/>
        <v>0</v>
      </c>
      <c r="CJ301" s="5">
        <f t="shared" si="322"/>
        <v>0</v>
      </c>
      <c r="CK301" s="5">
        <f t="shared" si="323"/>
        <v>0</v>
      </c>
      <c r="CL301" s="5">
        <f t="shared" si="324"/>
        <v>0</v>
      </c>
      <c r="CM301" s="5">
        <f t="shared" si="325"/>
        <v>0</v>
      </c>
      <c r="CN301" s="5">
        <f>IFERROR(SUM(CB301:CM301),0)*((Cockpit!$C$3)^3)</f>
        <v>0</v>
      </c>
      <c r="CO301" s="19">
        <f>INDEX('Team forecast'!$M$3:$AU$22,MATCH($B301,'Team forecast'!$B$3:$B$22,0),MATCH(CO$1,'Team forecast'!$M$2:$AU$2,0))</f>
        <v>0</v>
      </c>
      <c r="CP301" s="19">
        <f>INDEX('Team forecast'!$M$3:$AU$22,MATCH($B301,'Team forecast'!$B$3:$B$22,0),MATCH(CP$1,'Team forecast'!$M$2:$AU$2,0))</f>
        <v>0</v>
      </c>
      <c r="CQ301" s="19">
        <f>INDEX('Team forecast'!$M$3:$AU$22,MATCH($B301,'Team forecast'!$B$3:$B$22,0),MATCH(CQ$1,'Team forecast'!$M$2:$AU$2,0))</f>
        <v>0</v>
      </c>
      <c r="CR301" s="19">
        <f>INDEX('Team forecast'!$M$3:$AU$22,MATCH($B301,'Team forecast'!$B$3:$B$22,0),MATCH(CR$1,'Team forecast'!$M$2:$AU$2,0))</f>
        <v>0</v>
      </c>
      <c r="CS301" s="5">
        <f t="shared" si="326"/>
        <v>-5000</v>
      </c>
      <c r="CT301" s="5">
        <f>INDEX('Team forecast'!$M$3:$AU$22,MATCH($B301,'Team forecast'!$B$3:$B$22,0),MATCH(CT$1,'Team forecast'!$M$2:$AU$2,0))*IF($Y301&gt;0,25000,0)</f>
        <v>0</v>
      </c>
      <c r="CU301" s="5">
        <f>INDEX('Team forecast'!$M$3:$AU$22,MATCH($B301,'Team forecast'!$B$3:$B$22,0),MATCH(CU$1,'Team forecast'!$M$2:$AU$2,0))*IF($Y301&gt;0,5000,0)</f>
        <v>0</v>
      </c>
      <c r="CV301" s="5">
        <f>INDEX('Team forecast'!$M$3:$AU$22,MATCH($B301,'Team forecast'!$B$3:$B$22,0),MATCH(CV$1,'Team forecast'!$M$2:$AU$2,0))*IF($Y301&gt;0,-15000,0)</f>
        <v>0</v>
      </c>
      <c r="CW301" s="5">
        <f t="shared" si="327"/>
        <v>0</v>
      </c>
      <c r="CX301" s="5">
        <f t="shared" si="328"/>
        <v>0</v>
      </c>
      <c r="CY301" s="5">
        <f t="shared" si="329"/>
        <v>0</v>
      </c>
      <c r="CZ301" s="5">
        <f t="shared" si="330"/>
        <v>0</v>
      </c>
      <c r="DA301" s="5">
        <f t="shared" si="331"/>
        <v>0</v>
      </c>
      <c r="DB301" s="5">
        <f t="shared" si="332"/>
        <v>0</v>
      </c>
      <c r="DC301" s="5">
        <f t="shared" si="333"/>
        <v>0</v>
      </c>
      <c r="DD301" s="5">
        <f t="shared" si="334"/>
        <v>0</v>
      </c>
      <c r="DE301" s="5">
        <f t="shared" si="335"/>
        <v>0</v>
      </c>
      <c r="DF301" s="5">
        <f>IFERROR(SUM(CT301:DE301),0)*((Cockpit!$C$3)^4)</f>
        <v>0</v>
      </c>
      <c r="DG301" s="19">
        <f>INDEX('Team forecast'!$M$3:$AU$22,MATCH($B301,'Team forecast'!$B$3:$B$22,0),MATCH(DG$1,'Team forecast'!$M$2:$AU$2,0))</f>
        <v>0</v>
      </c>
      <c r="DH301" s="19">
        <f>INDEX('Team forecast'!$M$3:$AU$22,MATCH($B301,'Team forecast'!$B$3:$B$22,0),MATCH(DH$1,'Team forecast'!$M$2:$AU$2,0))</f>
        <v>0</v>
      </c>
      <c r="DI301" s="19">
        <f>INDEX('Team forecast'!$M$3:$AU$22,MATCH($B301,'Team forecast'!$B$3:$B$22,0),MATCH(DI$1,'Team forecast'!$M$2:$AU$2,0))</f>
        <v>0</v>
      </c>
      <c r="DJ301" s="19">
        <f>INDEX('Team forecast'!$M$3:$AU$22,MATCH($B301,'Team forecast'!$B$3:$B$22,0),MATCH(DJ$1,'Team forecast'!$M$2:$AU$2,0))</f>
        <v>0</v>
      </c>
      <c r="DK301" s="5">
        <f t="shared" si="336"/>
        <v>-5000</v>
      </c>
      <c r="DL301" s="5">
        <f>INDEX('Team forecast'!$M$3:$AU$22,MATCH($B301,'Team forecast'!$B$3:$B$22,0),MATCH(DL$1,'Team forecast'!$M$2:$AU$2,0))*IF($Y301&gt;0,25000,0)</f>
        <v>0</v>
      </c>
      <c r="DM301" s="5">
        <f>INDEX('Team forecast'!$M$3:$AU$22,MATCH($B301,'Team forecast'!$B$3:$B$22,0),MATCH(DM$1,'Team forecast'!$M$2:$AU$2,0))*IF($Y301&gt;0,5000,0)</f>
        <v>0</v>
      </c>
      <c r="DN301" s="5">
        <f>INDEX('Team forecast'!$M$3:$AU$22,MATCH($B301,'Team forecast'!$B$3:$B$22,0),MATCH(DN$1,'Team forecast'!$M$2:$AU$2,0))*IF($Y301&gt;0,-15000,0)</f>
        <v>0</v>
      </c>
      <c r="DO301" s="5">
        <f t="shared" si="337"/>
        <v>0</v>
      </c>
      <c r="DP301" s="5">
        <f t="shared" si="338"/>
        <v>0</v>
      </c>
      <c r="DQ301" s="5">
        <f t="shared" si="339"/>
        <v>0</v>
      </c>
      <c r="DR301" s="5">
        <f t="shared" si="340"/>
        <v>0</v>
      </c>
      <c r="DS301" s="5">
        <f t="shared" si="341"/>
        <v>0</v>
      </c>
      <c r="DT301" s="5">
        <f t="shared" si="342"/>
        <v>0</v>
      </c>
      <c r="DU301" s="5">
        <f t="shared" si="343"/>
        <v>0</v>
      </c>
      <c r="DV301" s="5">
        <f t="shared" si="344"/>
        <v>0</v>
      </c>
      <c r="DW301" s="5">
        <f t="shared" si="345"/>
        <v>0</v>
      </c>
      <c r="DX301" s="5">
        <f>IFERROR(SUM(DL301:DW301),0)*((Cockpit!$C$3)^5)</f>
        <v>0</v>
      </c>
      <c r="DY301" s="5">
        <f t="shared" si="346"/>
        <v>-5000</v>
      </c>
      <c r="DZ301" s="5" t="str">
        <f>IF(ISERROR(MATCH(A301,'Current squad'!B:B,0)),"No","Yes")</f>
        <v>No</v>
      </c>
      <c r="EA301" s="5" cm="1">
        <f t="array" ref="EA301">IFERROR(_xlfn.IFS(DZ301="Yes",0,DZ301="No",H301*1%),999999)</f>
        <v>41020</v>
      </c>
      <c r="EB301" s="5">
        <f t="shared" si="288"/>
        <v>4143020</v>
      </c>
      <c r="EC301" s="5">
        <f t="shared" si="347"/>
        <v>-46020</v>
      </c>
      <c r="ED301" s="1">
        <f t="shared" si="289"/>
        <v>-1.1218917601170161E-2</v>
      </c>
      <c r="EE301" s="5">
        <f>RANK(EC301,$EC$2:$EC$572)+COUNTIF($EC$2:EC301,EC301)-1</f>
        <v>462</v>
      </c>
      <c r="EF301" s="4">
        <f>RANK(ED301,$ED$2:$ED$572)+COUNTIF($ED$2:ED301,ED301)-1</f>
        <v>277</v>
      </c>
    </row>
    <row r="302" spans="1:136" x14ac:dyDescent="0.3">
      <c r="A302" t="str">
        <f>IF(Holdet.dk!A302&lt;&gt;"",Holdet.dk!A302,"")</f>
        <v>Phil Jagielka</v>
      </c>
      <c r="B302" t="str">
        <f>INDEX(Holdet.dk!B:B,MATCH($A302,Holdet.dk!$A:$A,0))</f>
        <v>Sheffield United</v>
      </c>
      <c r="C302" t="str">
        <f>INDEX(Holdet.dk!C:C,MATCH($A302,Holdet.dk!$A:$A,0))</f>
        <v>Defense</v>
      </c>
      <c r="D302" t="str">
        <f>INDEX(Holdet.dk!D:D,MATCH($A302,Holdet.dk!$A:$A,0))</f>
        <v>1.866.000</v>
      </c>
      <c r="E302" s="1">
        <f>IFERROR(_xlfn.NUMBERVALUE(INDEX(Holdet.dk!$E:$E,MATCH($A302,Holdet.dk!$A:$A,0)),","),0)</f>
        <v>3.0000000000000001E-3</v>
      </c>
      <c r="F302" t="str">
        <f>IF(INDEX(Lookup!H:H,MATCH('Master data'!A302,Lookup!G:G,0))=0,A302,INDEX(Lookup!H:H,MATCH('Master data'!A302,Lookup!G:G,0)))</f>
        <v>Phil Jagielka</v>
      </c>
      <c r="G302" t="str">
        <f>IFERROR(INDEX(Lookup!B:B,MATCH(INDEX(Rotowire!C:C,MATCH(F302,Rotowire!A:A,0)),Lookup!D:D,0)),"")</f>
        <v/>
      </c>
      <c r="H302" s="5">
        <f t="shared" si="280"/>
        <v>1866000</v>
      </c>
      <c r="I302" s="19">
        <f>IFERROR(INDEX('Team forecast'!$G$3:$I$22,MATCH($B302,'Team forecast'!$B$3:$B$22,0),MATCH(I$1,'Team forecast'!$G$2:$I$2,0)),0)</f>
        <v>0.79999999999999993</v>
      </c>
      <c r="J302" s="19">
        <f>IFERROR(INDEX('Team forecast'!$G$3:$I$22,MATCH($B302,'Team forecast'!$B$3:$B$22,0),MATCH(J$1,'Team forecast'!$G$2:$I$2,0)),0)</f>
        <v>0.86842105263157876</v>
      </c>
      <c r="K302" s="19">
        <f>IFERROR(INDEX('Team forecast'!$G$3:$I$22,MATCH($B302,'Team forecast'!$B$3:$B$22,0),MATCH(K$1,'Team forecast'!$G$2:$I$2,0)),0)</f>
        <v>1.2720728665040493</v>
      </c>
      <c r="L302">
        <f>SUMIFS(Rotowire!E:E,Rotowire!$A:$A,'Master data'!$F302)</f>
        <v>0</v>
      </c>
      <c r="M302" s="2">
        <f>SUMIFS(Rotowire!F:F,Rotowire!$A:$A,'Master data'!$F302)*I302</f>
        <v>0</v>
      </c>
      <c r="N302" s="2">
        <f>SUMIFS(Rotowire!G:G,Rotowire!$A:$A,'Master data'!$F302)*I302</f>
        <v>0</v>
      </c>
      <c r="O302" s="2">
        <f>SUMIFS(Rotowire!I:I,Rotowire!$A:$A,'Master data'!$F302)*I302</f>
        <v>0</v>
      </c>
      <c r="P302" s="2">
        <f>SUMIFS(Rotowire!W:W,Rotowire!$A:$A,'Master data'!$F302)*K302</f>
        <v>0</v>
      </c>
      <c r="Q302" s="2">
        <f>SUMIFS(Rotowire!Y:Y,Rotowire!$A:$A,'Master data'!$F302)*J302</f>
        <v>0</v>
      </c>
      <c r="R302" s="2">
        <f>SUMIFS(Rotowire!AB:AB,Rotowire!$A:$A,'Master data'!$F302)</f>
        <v>0</v>
      </c>
      <c r="S302" s="2">
        <f>SUMIFS(Rotowire!AC:AC,Rotowire!$A:$A,'Master data'!$F302)</f>
        <v>0</v>
      </c>
      <c r="T302" s="2">
        <f>INDEX('Team forecast'!D$3:D$22,MATCH($B302,'Team forecast'!$B$3:$B$22,0))</f>
        <v>1.1599999999999999</v>
      </c>
      <c r="U302" s="2">
        <f>INDEX('Team forecast'!E$3:E$22,MATCH($B302,'Team forecast'!$B$3:$B$22,0))</f>
        <v>1.32</v>
      </c>
      <c r="V302" s="2">
        <f>INDEX('Team forecast'!J$3:J$22,MATCH($B302,'Team forecast'!$B$3:$B$22,0))</f>
        <v>0.32490000000000002</v>
      </c>
      <c r="W302" s="2">
        <f>INDEX('Team forecast'!K$3:K$22,MATCH($B302,'Team forecast'!$B$3:$B$22,0))</f>
        <v>0.27700000000000002</v>
      </c>
      <c r="X302" s="2">
        <f>INDEX('Team forecast'!L$3:L$22,MATCH($B302,'Team forecast'!$B$3:$B$22,0))</f>
        <v>0.39810000000000001</v>
      </c>
      <c r="Y302" s="5">
        <f t="shared" si="281"/>
        <v>-5000</v>
      </c>
      <c r="Z302" s="5">
        <f t="shared" si="282"/>
        <v>0</v>
      </c>
      <c r="AA302" s="5">
        <f t="shared" si="283"/>
        <v>0</v>
      </c>
      <c r="AB302" s="5">
        <f t="shared" si="284"/>
        <v>0</v>
      </c>
      <c r="AC302" s="5">
        <f t="shared" si="285"/>
        <v>0</v>
      </c>
      <c r="AD302" s="5">
        <f t="shared" si="290"/>
        <v>0</v>
      </c>
      <c r="AE302" s="5">
        <f t="shared" si="291"/>
        <v>0</v>
      </c>
      <c r="AF302" s="5">
        <f t="shared" si="286"/>
        <v>0</v>
      </c>
      <c r="AG302" s="5">
        <f t="shared" si="287"/>
        <v>0</v>
      </c>
      <c r="AH302" s="5">
        <f t="shared" si="292"/>
        <v>0</v>
      </c>
      <c r="AI302" s="5">
        <f t="shared" si="293"/>
        <v>0</v>
      </c>
      <c r="AJ302" s="5">
        <f t="shared" si="294"/>
        <v>0</v>
      </c>
      <c r="AK302" s="5">
        <f t="shared" si="295"/>
        <v>0</v>
      </c>
      <c r="AL302" s="5">
        <f>IFERROR(SUM(Y302:AK302),-5000)*((Cockpit!$C$3)^0)</f>
        <v>-5000</v>
      </c>
      <c r="AM302" s="19">
        <f>INDEX('Team forecast'!$M$3:$AU$22,MATCH($B302,'Team forecast'!$B$3:$B$22,0),MATCH(AM$1,'Team forecast'!$M$2:$AU$2,0))</f>
        <v>0</v>
      </c>
      <c r="AN302" s="19">
        <f>INDEX('Team forecast'!$M$3:$AU$22,MATCH($B302,'Team forecast'!$B$3:$B$22,0),MATCH(AN$1,'Team forecast'!$M$2:$AU$2,0))</f>
        <v>0</v>
      </c>
      <c r="AO302" s="19">
        <f>INDEX('Team forecast'!$M$3:$AU$22,MATCH($B302,'Team forecast'!$B$3:$B$22,0),MATCH(AO$1,'Team forecast'!$M$2:$AU$2,0))</f>
        <v>0</v>
      </c>
      <c r="AP302" s="19">
        <f>INDEX('Team forecast'!$M$3:$AU$22,MATCH($B302,'Team forecast'!$B$3:$B$22,0),MATCH(AP$1,'Team forecast'!$M$2:$AU$2,0))</f>
        <v>0</v>
      </c>
      <c r="AQ302" s="5">
        <f t="shared" si="296"/>
        <v>-5000</v>
      </c>
      <c r="AR302" s="5">
        <f>INDEX('Team forecast'!$M$3:$AU$22,MATCH($B302,'Team forecast'!$B$3:$B$22,0),MATCH(AR$1,'Team forecast'!$M$2:$AU$2,0))*IF($Y302&gt;0,25000,0)</f>
        <v>0</v>
      </c>
      <c r="AS302" s="5">
        <f>INDEX('Team forecast'!$M$3:$AU$22,MATCH($B302,'Team forecast'!$B$3:$B$22,0),MATCH(AS$1,'Team forecast'!$M$2:$AU$2,0))*IF($Y302&gt;0,5000,0)</f>
        <v>0</v>
      </c>
      <c r="AT302" s="5">
        <f>INDEX('Team forecast'!$M$3:$AU$22,MATCH($B302,'Team forecast'!$B$3:$B$22,0),MATCH(AT$1,'Team forecast'!$M$2:$AU$2,0))*IF($Y302&gt;0,-15000,0)</f>
        <v>0</v>
      </c>
      <c r="AU302" s="5">
        <f t="shared" si="297"/>
        <v>0</v>
      </c>
      <c r="AV302" s="5">
        <f t="shared" si="298"/>
        <v>0</v>
      </c>
      <c r="AW302" s="5">
        <f t="shared" si="299"/>
        <v>0</v>
      </c>
      <c r="AX302" s="5">
        <f t="shared" si="300"/>
        <v>0</v>
      </c>
      <c r="AY302" s="5">
        <f t="shared" si="301"/>
        <v>0</v>
      </c>
      <c r="AZ302" s="5">
        <f t="shared" si="302"/>
        <v>0</v>
      </c>
      <c r="BA302" s="5">
        <f t="shared" si="303"/>
        <v>0</v>
      </c>
      <c r="BB302" s="5">
        <f t="shared" si="304"/>
        <v>0</v>
      </c>
      <c r="BC302" s="5">
        <f t="shared" si="305"/>
        <v>0</v>
      </c>
      <c r="BD302" s="5">
        <f>IFERROR(SUM(AR302:BC302),0)*((Cockpit!$C$3)^1)</f>
        <v>0</v>
      </c>
      <c r="BE302" s="19">
        <f>INDEX('Team forecast'!$M$3:$AU$22,MATCH($B302,'Team forecast'!$B$3:$B$22,0),MATCH(BE$1,'Team forecast'!$M$2:$AU$2,0))</f>
        <v>0</v>
      </c>
      <c r="BF302" s="19">
        <f>INDEX('Team forecast'!$M$3:$AU$22,MATCH($B302,'Team forecast'!$B$3:$B$22,0),MATCH(BF$1,'Team forecast'!$M$2:$AU$2,0))</f>
        <v>0</v>
      </c>
      <c r="BG302" s="19">
        <f>INDEX('Team forecast'!$M$3:$AU$22,MATCH($B302,'Team forecast'!$B$3:$B$22,0),MATCH(BG$1,'Team forecast'!$M$2:$AU$2,0))</f>
        <v>0</v>
      </c>
      <c r="BH302" s="19">
        <f>INDEX('Team forecast'!$M$3:$AU$22,MATCH($B302,'Team forecast'!$B$3:$B$22,0),MATCH(BH$1,'Team forecast'!$M$2:$AU$2,0))</f>
        <v>0</v>
      </c>
      <c r="BI302" s="5">
        <f t="shared" si="306"/>
        <v>-5000</v>
      </c>
      <c r="BJ302" s="5">
        <f>INDEX('Team forecast'!$M$3:$AU$22,MATCH($B302,'Team forecast'!$B$3:$B$22,0),MATCH(BJ$1,'Team forecast'!$M$2:$AU$2,0))*IF($Y302&gt;0,25000,0)</f>
        <v>0</v>
      </c>
      <c r="BK302" s="5">
        <f>INDEX('Team forecast'!$M$3:$AU$22,MATCH($B302,'Team forecast'!$B$3:$B$22,0),MATCH(BK$1,'Team forecast'!$M$2:$AU$2,0))*IF($Y302&gt;0,5000,0)</f>
        <v>0</v>
      </c>
      <c r="BL302" s="5">
        <f>INDEX('Team forecast'!$M$3:$AU$22,MATCH($B302,'Team forecast'!$B$3:$B$22,0),MATCH(BL$1,'Team forecast'!$M$2:$AU$2,0))*IF($Y302&gt;0,-15000,0)</f>
        <v>0</v>
      </c>
      <c r="BM302" s="5">
        <f t="shared" si="307"/>
        <v>0</v>
      </c>
      <c r="BN302" s="5">
        <f t="shared" si="308"/>
        <v>0</v>
      </c>
      <c r="BO302" s="5">
        <f t="shared" si="309"/>
        <v>0</v>
      </c>
      <c r="BP302" s="5">
        <f t="shared" si="310"/>
        <v>0</v>
      </c>
      <c r="BQ302" s="5">
        <f t="shared" si="311"/>
        <v>0</v>
      </c>
      <c r="BR302" s="5">
        <f t="shared" si="312"/>
        <v>0</v>
      </c>
      <c r="BS302" s="5">
        <f t="shared" si="313"/>
        <v>0</v>
      </c>
      <c r="BT302" s="5">
        <f t="shared" si="314"/>
        <v>0</v>
      </c>
      <c r="BU302" s="5">
        <f t="shared" si="315"/>
        <v>0</v>
      </c>
      <c r="BV302" s="5">
        <f>IFERROR(SUM(BJ302:BU302),0)*((Cockpit!$C$3)^2)</f>
        <v>0</v>
      </c>
      <c r="BW302" s="19">
        <f>INDEX('Team forecast'!$M$3:$AU$22,MATCH($B302,'Team forecast'!$B$3:$B$22,0),MATCH(BW$1,'Team forecast'!$M$2:$AU$2,0))</f>
        <v>0</v>
      </c>
      <c r="BX302" s="19">
        <f>INDEX('Team forecast'!$M$3:$AU$22,MATCH($B302,'Team forecast'!$B$3:$B$22,0),MATCH(BX$1,'Team forecast'!$M$2:$AU$2,0))</f>
        <v>0</v>
      </c>
      <c r="BY302" s="19">
        <f>INDEX('Team forecast'!$M$3:$AU$22,MATCH($B302,'Team forecast'!$B$3:$B$22,0),MATCH(BY$1,'Team forecast'!$M$2:$AU$2,0))</f>
        <v>0</v>
      </c>
      <c r="BZ302" s="19">
        <f>INDEX('Team forecast'!$M$3:$AU$22,MATCH($B302,'Team forecast'!$B$3:$B$22,0),MATCH(BZ$1,'Team forecast'!$M$2:$AU$2,0))</f>
        <v>0</v>
      </c>
      <c r="CA302" s="5">
        <f t="shared" si="316"/>
        <v>-5000</v>
      </c>
      <c r="CB302" s="5">
        <f>INDEX('Team forecast'!$M$3:$AU$22,MATCH($B302,'Team forecast'!$B$3:$B$22,0),MATCH(CB$1,'Team forecast'!$M$2:$AU$2,0))*IF($Y302&gt;0,25000,0)</f>
        <v>0</v>
      </c>
      <c r="CC302" s="5">
        <f>INDEX('Team forecast'!$M$3:$AU$22,MATCH($B302,'Team forecast'!$B$3:$B$22,0),MATCH(CC$1,'Team forecast'!$M$2:$AU$2,0))*IF($Y302&gt;0,5000,0)</f>
        <v>0</v>
      </c>
      <c r="CD302" s="5">
        <f>INDEX('Team forecast'!$M$3:$AU$22,MATCH($B302,'Team forecast'!$B$3:$B$22,0),MATCH(CD$1,'Team forecast'!$M$2:$AU$2,0))*IF($Y302&gt;0,-15000,0)</f>
        <v>0</v>
      </c>
      <c r="CE302" s="5">
        <f t="shared" si="317"/>
        <v>0</v>
      </c>
      <c r="CF302" s="5">
        <f t="shared" si="318"/>
        <v>0</v>
      </c>
      <c r="CG302" s="5">
        <f t="shared" si="319"/>
        <v>0</v>
      </c>
      <c r="CH302" s="5">
        <f t="shared" si="320"/>
        <v>0</v>
      </c>
      <c r="CI302" s="5">
        <f t="shared" si="321"/>
        <v>0</v>
      </c>
      <c r="CJ302" s="5">
        <f t="shared" si="322"/>
        <v>0</v>
      </c>
      <c r="CK302" s="5">
        <f t="shared" si="323"/>
        <v>0</v>
      </c>
      <c r="CL302" s="5">
        <f t="shared" si="324"/>
        <v>0</v>
      </c>
      <c r="CM302" s="5">
        <f t="shared" si="325"/>
        <v>0</v>
      </c>
      <c r="CN302" s="5">
        <f>IFERROR(SUM(CB302:CM302),0)*((Cockpit!$C$3)^3)</f>
        <v>0</v>
      </c>
      <c r="CO302" s="19">
        <f>INDEX('Team forecast'!$M$3:$AU$22,MATCH($B302,'Team forecast'!$B$3:$B$22,0),MATCH(CO$1,'Team forecast'!$M$2:$AU$2,0))</f>
        <v>0</v>
      </c>
      <c r="CP302" s="19">
        <f>INDEX('Team forecast'!$M$3:$AU$22,MATCH($B302,'Team forecast'!$B$3:$B$22,0),MATCH(CP$1,'Team forecast'!$M$2:$AU$2,0))</f>
        <v>0</v>
      </c>
      <c r="CQ302" s="19">
        <f>INDEX('Team forecast'!$M$3:$AU$22,MATCH($B302,'Team forecast'!$B$3:$B$22,0),MATCH(CQ$1,'Team forecast'!$M$2:$AU$2,0))</f>
        <v>0</v>
      </c>
      <c r="CR302" s="19">
        <f>INDEX('Team forecast'!$M$3:$AU$22,MATCH($B302,'Team forecast'!$B$3:$B$22,0),MATCH(CR$1,'Team forecast'!$M$2:$AU$2,0))</f>
        <v>0</v>
      </c>
      <c r="CS302" s="5">
        <f t="shared" si="326"/>
        <v>-5000</v>
      </c>
      <c r="CT302" s="5">
        <f>INDEX('Team forecast'!$M$3:$AU$22,MATCH($B302,'Team forecast'!$B$3:$B$22,0),MATCH(CT$1,'Team forecast'!$M$2:$AU$2,0))*IF($Y302&gt;0,25000,0)</f>
        <v>0</v>
      </c>
      <c r="CU302" s="5">
        <f>INDEX('Team forecast'!$M$3:$AU$22,MATCH($B302,'Team forecast'!$B$3:$B$22,0),MATCH(CU$1,'Team forecast'!$M$2:$AU$2,0))*IF($Y302&gt;0,5000,0)</f>
        <v>0</v>
      </c>
      <c r="CV302" s="5">
        <f>INDEX('Team forecast'!$M$3:$AU$22,MATCH($B302,'Team forecast'!$B$3:$B$22,0),MATCH(CV$1,'Team forecast'!$M$2:$AU$2,0))*IF($Y302&gt;0,-15000,0)</f>
        <v>0</v>
      </c>
      <c r="CW302" s="5">
        <f t="shared" si="327"/>
        <v>0</v>
      </c>
      <c r="CX302" s="5">
        <f t="shared" si="328"/>
        <v>0</v>
      </c>
      <c r="CY302" s="5">
        <f t="shared" si="329"/>
        <v>0</v>
      </c>
      <c r="CZ302" s="5">
        <f t="shared" si="330"/>
        <v>0</v>
      </c>
      <c r="DA302" s="5">
        <f t="shared" si="331"/>
        <v>0</v>
      </c>
      <c r="DB302" s="5">
        <f t="shared" si="332"/>
        <v>0</v>
      </c>
      <c r="DC302" s="5">
        <f t="shared" si="333"/>
        <v>0</v>
      </c>
      <c r="DD302" s="5">
        <f t="shared" si="334"/>
        <v>0</v>
      </c>
      <c r="DE302" s="5">
        <f t="shared" si="335"/>
        <v>0</v>
      </c>
      <c r="DF302" s="5">
        <f>IFERROR(SUM(CT302:DE302),0)*((Cockpit!$C$3)^4)</f>
        <v>0</v>
      </c>
      <c r="DG302" s="19">
        <f>INDEX('Team forecast'!$M$3:$AU$22,MATCH($B302,'Team forecast'!$B$3:$B$22,0),MATCH(DG$1,'Team forecast'!$M$2:$AU$2,0))</f>
        <v>0</v>
      </c>
      <c r="DH302" s="19">
        <f>INDEX('Team forecast'!$M$3:$AU$22,MATCH($B302,'Team forecast'!$B$3:$B$22,0),MATCH(DH$1,'Team forecast'!$M$2:$AU$2,0))</f>
        <v>0</v>
      </c>
      <c r="DI302" s="19">
        <f>INDEX('Team forecast'!$M$3:$AU$22,MATCH($B302,'Team forecast'!$B$3:$B$22,0),MATCH(DI$1,'Team forecast'!$M$2:$AU$2,0))</f>
        <v>0</v>
      </c>
      <c r="DJ302" s="19">
        <f>INDEX('Team forecast'!$M$3:$AU$22,MATCH($B302,'Team forecast'!$B$3:$B$22,0),MATCH(DJ$1,'Team forecast'!$M$2:$AU$2,0))</f>
        <v>0</v>
      </c>
      <c r="DK302" s="5">
        <f t="shared" si="336"/>
        <v>-5000</v>
      </c>
      <c r="DL302" s="5">
        <f>INDEX('Team forecast'!$M$3:$AU$22,MATCH($B302,'Team forecast'!$B$3:$B$22,0),MATCH(DL$1,'Team forecast'!$M$2:$AU$2,0))*IF($Y302&gt;0,25000,0)</f>
        <v>0</v>
      </c>
      <c r="DM302" s="5">
        <f>INDEX('Team forecast'!$M$3:$AU$22,MATCH($B302,'Team forecast'!$B$3:$B$22,0),MATCH(DM$1,'Team forecast'!$M$2:$AU$2,0))*IF($Y302&gt;0,5000,0)</f>
        <v>0</v>
      </c>
      <c r="DN302" s="5">
        <f>INDEX('Team forecast'!$M$3:$AU$22,MATCH($B302,'Team forecast'!$B$3:$B$22,0),MATCH(DN$1,'Team forecast'!$M$2:$AU$2,0))*IF($Y302&gt;0,-15000,0)</f>
        <v>0</v>
      </c>
      <c r="DO302" s="5">
        <f t="shared" si="337"/>
        <v>0</v>
      </c>
      <c r="DP302" s="5">
        <f t="shared" si="338"/>
        <v>0</v>
      </c>
      <c r="DQ302" s="5">
        <f t="shared" si="339"/>
        <v>0</v>
      </c>
      <c r="DR302" s="5">
        <f t="shared" si="340"/>
        <v>0</v>
      </c>
      <c r="DS302" s="5">
        <f t="shared" si="341"/>
        <v>0</v>
      </c>
      <c r="DT302" s="5">
        <f t="shared" si="342"/>
        <v>0</v>
      </c>
      <c r="DU302" s="5">
        <f t="shared" si="343"/>
        <v>0</v>
      </c>
      <c r="DV302" s="5">
        <f t="shared" si="344"/>
        <v>0</v>
      </c>
      <c r="DW302" s="5">
        <f t="shared" si="345"/>
        <v>0</v>
      </c>
      <c r="DX302" s="5">
        <f>IFERROR(SUM(DL302:DW302),0)*((Cockpit!$C$3)^5)</f>
        <v>0</v>
      </c>
      <c r="DY302" s="5">
        <f t="shared" si="346"/>
        <v>-5000</v>
      </c>
      <c r="DZ302" s="5" t="str">
        <f>IF(ISERROR(MATCH(A302,'Current squad'!B:B,0)),"No","Yes")</f>
        <v>No</v>
      </c>
      <c r="EA302" s="5" cm="1">
        <f t="array" ref="EA302">IFERROR(_xlfn.IFS(DZ302="Yes",0,DZ302="No",H302*1%),999999)</f>
        <v>18660</v>
      </c>
      <c r="EB302" s="5">
        <f t="shared" si="288"/>
        <v>1884660</v>
      </c>
      <c r="EC302" s="5">
        <f t="shared" si="347"/>
        <v>-23660</v>
      </c>
      <c r="ED302" s="1">
        <f t="shared" si="289"/>
        <v>-1.2679528403001072E-2</v>
      </c>
      <c r="EE302" s="5">
        <f>RANK(EC302,$EC$2:$EC$572)+COUNTIF($EC$2:EC302,EC302)-1</f>
        <v>156</v>
      </c>
      <c r="EF302" s="4">
        <f>RANK(ED302,$ED$2:$ED$572)+COUNTIF($ED$2:ED302,ED302)-1</f>
        <v>557</v>
      </c>
    </row>
    <row r="303" spans="1:136" x14ac:dyDescent="0.3">
      <c r="A303" t="str">
        <f>IF(Holdet.dk!A303&lt;&gt;"",Holdet.dk!A303,"")</f>
        <v>Conor Townsend</v>
      </c>
      <c r="B303" t="str">
        <f>INDEX(Holdet.dk!B:B,MATCH($A303,Holdet.dk!$A:$A,0))</f>
        <v>West Bromwich</v>
      </c>
      <c r="C303" t="str">
        <f>INDEX(Holdet.dk!C:C,MATCH($A303,Holdet.dk!$A:$A,0))</f>
        <v>Defense</v>
      </c>
      <c r="D303" t="str">
        <f>INDEX(Holdet.dk!D:D,MATCH($A303,Holdet.dk!$A:$A,0))</f>
        <v>2.858.000</v>
      </c>
      <c r="E303" s="1">
        <f>IFERROR(_xlfn.NUMBERVALUE(INDEX(Holdet.dk!$E:$E,MATCH($A303,Holdet.dk!$A:$A,0)),","),0)</f>
        <v>4.0000000000000001E-3</v>
      </c>
      <c r="F303" t="str">
        <f>IF(INDEX(Lookup!H:H,MATCH('Master data'!A303,Lookup!G:G,0))=0,A303,INDEX(Lookup!H:H,MATCH('Master data'!A303,Lookup!G:G,0)))</f>
        <v>Conor Townsend</v>
      </c>
      <c r="G303" t="str">
        <f>IFERROR(INDEX(Lookup!B:B,MATCH(INDEX(Rotowire!C:C,MATCH(F303,Rotowire!A:A,0)),Lookup!D:D,0)),"")</f>
        <v>Leeds United</v>
      </c>
      <c r="H303" s="5">
        <f t="shared" si="280"/>
        <v>2858000</v>
      </c>
      <c r="I303" s="19">
        <f>IFERROR(INDEX('Team forecast'!$G$3:$I$22,MATCH($B303,'Team forecast'!$B$3:$B$22,0),MATCH(I$1,'Team forecast'!$G$2:$I$2,0)),0)</f>
        <v>1.1504424778761062</v>
      </c>
      <c r="J303" s="19">
        <f>IFERROR(INDEX('Team forecast'!$G$3:$I$22,MATCH($B303,'Team forecast'!$B$3:$B$22,0),MATCH(J$1,'Team forecast'!$G$2:$I$2,0)),0)</f>
        <v>0.79646017699115057</v>
      </c>
      <c r="K303" s="19">
        <f>IFERROR(INDEX('Team forecast'!$G$3:$I$22,MATCH($B303,'Team forecast'!$B$3:$B$22,0),MATCH(K$1,'Team forecast'!$G$2:$I$2,0)),0)</f>
        <v>2.0662361027698317</v>
      </c>
      <c r="L303">
        <f>SUMIFS(Rotowire!E:E,Rotowire!$A:$A,'Master data'!$F303)</f>
        <v>95</v>
      </c>
      <c r="M303" s="2">
        <f>SUMIFS(Rotowire!F:F,Rotowire!$A:$A,'Master data'!$F303)*I303</f>
        <v>0</v>
      </c>
      <c r="N303" s="2">
        <f>SUMIFS(Rotowire!G:G,Rotowire!$A:$A,'Master data'!$F303)*I303</f>
        <v>0.11504424778761063</v>
      </c>
      <c r="O303" s="2">
        <f>SUMIFS(Rotowire!I:I,Rotowire!$A:$A,'Master data'!$F303)*I303</f>
        <v>0.12654867256637167</v>
      </c>
      <c r="P303" s="2">
        <f>SUMIFS(Rotowire!W:W,Rotowire!$A:$A,'Master data'!$F303)*K303</f>
        <v>0.16529888822158653</v>
      </c>
      <c r="Q303" s="2">
        <f>SUMIFS(Rotowire!Y:Y,Rotowire!$A:$A,'Master data'!$F303)*J303</f>
        <v>0</v>
      </c>
      <c r="R303" s="2">
        <f>SUMIFS(Rotowire!AB:AB,Rotowire!$A:$A,'Master data'!$F303)</f>
        <v>0.08</v>
      </c>
      <c r="S303" s="2">
        <f>SUMIFS(Rotowire!AC:AC,Rotowire!$A:$A,'Master data'!$F303)</f>
        <v>0.01</v>
      </c>
      <c r="T303" s="2">
        <f>INDEX('Team forecast'!D$3:D$22,MATCH($B303,'Team forecast'!$B$3:$B$22,0))</f>
        <v>1.3</v>
      </c>
      <c r="U303" s="2">
        <f>INDEX('Team forecast'!E$3:E$22,MATCH($B303,'Team forecast'!$B$3:$B$22,0))</f>
        <v>1.8</v>
      </c>
      <c r="V303" s="2">
        <f>INDEX('Team forecast'!J$3:J$22,MATCH($B303,'Team forecast'!$B$3:$B$22,0))</f>
        <v>0.27679999999999999</v>
      </c>
      <c r="W303" s="2">
        <f>INDEX('Team forecast'!K$3:K$22,MATCH($B303,'Team forecast'!$B$3:$B$22,0))</f>
        <v>0.23730000000000001</v>
      </c>
      <c r="X303" s="2">
        <f>INDEX('Team forecast'!L$3:L$22,MATCH($B303,'Team forecast'!$B$3:$B$22,0))</f>
        <v>0.4859</v>
      </c>
      <c r="Y303" s="5">
        <f t="shared" si="281"/>
        <v>7000</v>
      </c>
      <c r="Z303" s="5">
        <f t="shared" si="282"/>
        <v>6920</v>
      </c>
      <c r="AA303" s="5">
        <f t="shared" si="283"/>
        <v>1186.5</v>
      </c>
      <c r="AB303" s="5">
        <f t="shared" si="284"/>
        <v>-7288.5</v>
      </c>
      <c r="AC303" s="5">
        <f t="shared" si="285"/>
        <v>0</v>
      </c>
      <c r="AD303" s="5">
        <f t="shared" si="290"/>
        <v>5752.2123893805319</v>
      </c>
      <c r="AE303" s="5">
        <f t="shared" si="291"/>
        <v>1265.4867256637167</v>
      </c>
      <c r="AF303" s="5">
        <f t="shared" si="286"/>
        <v>8264.9444110793265</v>
      </c>
      <c r="AG303" s="5">
        <f t="shared" si="287"/>
        <v>0</v>
      </c>
      <c r="AH303" s="5">
        <f t="shared" si="292"/>
        <v>-1600</v>
      </c>
      <c r="AI303" s="5">
        <f t="shared" si="293"/>
        <v>-500</v>
      </c>
      <c r="AJ303" s="5">
        <f t="shared" si="294"/>
        <v>13000</v>
      </c>
      <c r="AK303" s="5">
        <f t="shared" si="295"/>
        <v>-14400</v>
      </c>
      <c r="AL303" s="5">
        <f>IFERROR(SUM(Y303:AK303),-5000)*((Cockpit!$C$3)^0)</f>
        <v>19600.643526123575</v>
      </c>
      <c r="AM303" s="19">
        <f>INDEX('Team forecast'!$M$3:$AU$22,MATCH($B303,'Team forecast'!$B$3:$B$22,0),MATCH(AM$1,'Team forecast'!$M$2:$AU$2,0))</f>
        <v>0</v>
      </c>
      <c r="AN303" s="19">
        <f>INDEX('Team forecast'!$M$3:$AU$22,MATCH($B303,'Team forecast'!$B$3:$B$22,0),MATCH(AN$1,'Team forecast'!$M$2:$AU$2,0))</f>
        <v>0</v>
      </c>
      <c r="AO303" s="19">
        <f>INDEX('Team forecast'!$M$3:$AU$22,MATCH($B303,'Team forecast'!$B$3:$B$22,0),MATCH(AO$1,'Team forecast'!$M$2:$AU$2,0))</f>
        <v>0</v>
      </c>
      <c r="AP303" s="19">
        <f>INDEX('Team forecast'!$M$3:$AU$22,MATCH($B303,'Team forecast'!$B$3:$B$22,0),MATCH(AP$1,'Team forecast'!$M$2:$AU$2,0))</f>
        <v>0</v>
      </c>
      <c r="AQ303" s="5">
        <f t="shared" si="296"/>
        <v>7000</v>
      </c>
      <c r="AR303" s="5">
        <f>INDEX('Team forecast'!$M$3:$AU$22,MATCH($B303,'Team forecast'!$B$3:$B$22,0),MATCH(AR$1,'Team forecast'!$M$2:$AU$2,0))*IF($Y303&gt;0,25000,0)</f>
        <v>0</v>
      </c>
      <c r="AS303" s="5">
        <f>INDEX('Team forecast'!$M$3:$AU$22,MATCH($B303,'Team forecast'!$B$3:$B$22,0),MATCH(AS$1,'Team forecast'!$M$2:$AU$2,0))*IF($Y303&gt;0,5000,0)</f>
        <v>0</v>
      </c>
      <c r="AT303" s="5">
        <f>INDEX('Team forecast'!$M$3:$AU$22,MATCH($B303,'Team forecast'!$B$3:$B$22,0),MATCH(AT$1,'Team forecast'!$M$2:$AU$2,0))*IF($Y303&gt;0,-15000,0)</f>
        <v>0</v>
      </c>
      <c r="AU303" s="5">
        <f t="shared" si="297"/>
        <v>0</v>
      </c>
      <c r="AV303" s="5">
        <f t="shared" si="298"/>
        <v>0</v>
      </c>
      <c r="AW303" s="5">
        <f t="shared" si="299"/>
        <v>0</v>
      </c>
      <c r="AX303" s="5">
        <f t="shared" si="300"/>
        <v>0</v>
      </c>
      <c r="AY303" s="5">
        <f t="shared" si="301"/>
        <v>0</v>
      </c>
      <c r="AZ303" s="5">
        <f t="shared" si="302"/>
        <v>-1600</v>
      </c>
      <c r="BA303" s="5">
        <f t="shared" si="303"/>
        <v>-500</v>
      </c>
      <c r="BB303" s="5">
        <f t="shared" si="304"/>
        <v>0</v>
      </c>
      <c r="BC303" s="5">
        <f t="shared" si="305"/>
        <v>0</v>
      </c>
      <c r="BD303" s="5">
        <f>IFERROR(SUM(AR303:BC303),0)*((Cockpit!$C$3)^1)</f>
        <v>-1470</v>
      </c>
      <c r="BE303" s="19">
        <f>INDEX('Team forecast'!$M$3:$AU$22,MATCH($B303,'Team forecast'!$B$3:$B$22,0),MATCH(BE$1,'Team forecast'!$M$2:$AU$2,0))</f>
        <v>0</v>
      </c>
      <c r="BF303" s="19">
        <f>INDEX('Team forecast'!$M$3:$AU$22,MATCH($B303,'Team forecast'!$B$3:$B$22,0),MATCH(BF$1,'Team forecast'!$M$2:$AU$2,0))</f>
        <v>0</v>
      </c>
      <c r="BG303" s="19">
        <f>INDEX('Team forecast'!$M$3:$AU$22,MATCH($B303,'Team forecast'!$B$3:$B$22,0),MATCH(BG$1,'Team forecast'!$M$2:$AU$2,0))</f>
        <v>0</v>
      </c>
      <c r="BH303" s="19">
        <f>INDEX('Team forecast'!$M$3:$AU$22,MATCH($B303,'Team forecast'!$B$3:$B$22,0),MATCH(BH$1,'Team forecast'!$M$2:$AU$2,0))</f>
        <v>0</v>
      </c>
      <c r="BI303" s="5">
        <f t="shared" si="306"/>
        <v>7000</v>
      </c>
      <c r="BJ303" s="5">
        <f>INDEX('Team forecast'!$M$3:$AU$22,MATCH($B303,'Team forecast'!$B$3:$B$22,0),MATCH(BJ$1,'Team forecast'!$M$2:$AU$2,0))*IF($Y303&gt;0,25000,0)</f>
        <v>0</v>
      </c>
      <c r="BK303" s="5">
        <f>INDEX('Team forecast'!$M$3:$AU$22,MATCH($B303,'Team forecast'!$B$3:$B$22,0),MATCH(BK$1,'Team forecast'!$M$2:$AU$2,0))*IF($Y303&gt;0,5000,0)</f>
        <v>0</v>
      </c>
      <c r="BL303" s="5">
        <f>INDEX('Team forecast'!$M$3:$AU$22,MATCH($B303,'Team forecast'!$B$3:$B$22,0),MATCH(BL$1,'Team forecast'!$M$2:$AU$2,0))*IF($Y303&gt;0,-15000,0)</f>
        <v>0</v>
      </c>
      <c r="BM303" s="5">
        <f t="shared" si="307"/>
        <v>0</v>
      </c>
      <c r="BN303" s="5">
        <f t="shared" si="308"/>
        <v>0</v>
      </c>
      <c r="BO303" s="5">
        <f t="shared" si="309"/>
        <v>0</v>
      </c>
      <c r="BP303" s="5">
        <f t="shared" si="310"/>
        <v>0</v>
      </c>
      <c r="BQ303" s="5">
        <f t="shared" si="311"/>
        <v>0</v>
      </c>
      <c r="BR303" s="5">
        <f t="shared" si="312"/>
        <v>-1600</v>
      </c>
      <c r="BS303" s="5">
        <f t="shared" si="313"/>
        <v>-500</v>
      </c>
      <c r="BT303" s="5">
        <f t="shared" si="314"/>
        <v>0</v>
      </c>
      <c r="BU303" s="5">
        <f t="shared" si="315"/>
        <v>0</v>
      </c>
      <c r="BV303" s="5">
        <f>IFERROR(SUM(BJ303:BU303),0)*((Cockpit!$C$3)^2)</f>
        <v>-1028.9999999999998</v>
      </c>
      <c r="BW303" s="19">
        <f>INDEX('Team forecast'!$M$3:$AU$22,MATCH($B303,'Team forecast'!$B$3:$B$22,0),MATCH(BW$1,'Team forecast'!$M$2:$AU$2,0))</f>
        <v>0</v>
      </c>
      <c r="BX303" s="19">
        <f>INDEX('Team forecast'!$M$3:$AU$22,MATCH($B303,'Team forecast'!$B$3:$B$22,0),MATCH(BX$1,'Team forecast'!$M$2:$AU$2,0))</f>
        <v>0</v>
      </c>
      <c r="BY303" s="19">
        <f>INDEX('Team forecast'!$M$3:$AU$22,MATCH($B303,'Team forecast'!$B$3:$B$22,0),MATCH(BY$1,'Team forecast'!$M$2:$AU$2,0))</f>
        <v>0</v>
      </c>
      <c r="BZ303" s="19">
        <f>INDEX('Team forecast'!$M$3:$AU$22,MATCH($B303,'Team forecast'!$B$3:$B$22,0),MATCH(BZ$1,'Team forecast'!$M$2:$AU$2,0))</f>
        <v>0</v>
      </c>
      <c r="CA303" s="5">
        <f t="shared" si="316"/>
        <v>7000</v>
      </c>
      <c r="CB303" s="5">
        <f>INDEX('Team forecast'!$M$3:$AU$22,MATCH($B303,'Team forecast'!$B$3:$B$22,0),MATCH(CB$1,'Team forecast'!$M$2:$AU$2,0))*IF($Y303&gt;0,25000,0)</f>
        <v>0</v>
      </c>
      <c r="CC303" s="5">
        <f>INDEX('Team forecast'!$M$3:$AU$22,MATCH($B303,'Team forecast'!$B$3:$B$22,0),MATCH(CC$1,'Team forecast'!$M$2:$AU$2,0))*IF($Y303&gt;0,5000,0)</f>
        <v>0</v>
      </c>
      <c r="CD303" s="5">
        <f>INDEX('Team forecast'!$M$3:$AU$22,MATCH($B303,'Team forecast'!$B$3:$B$22,0),MATCH(CD$1,'Team forecast'!$M$2:$AU$2,0))*IF($Y303&gt;0,-15000,0)</f>
        <v>0</v>
      </c>
      <c r="CE303" s="5">
        <f t="shared" si="317"/>
        <v>0</v>
      </c>
      <c r="CF303" s="5">
        <f t="shared" si="318"/>
        <v>0</v>
      </c>
      <c r="CG303" s="5">
        <f t="shared" si="319"/>
        <v>0</v>
      </c>
      <c r="CH303" s="5">
        <f t="shared" si="320"/>
        <v>0</v>
      </c>
      <c r="CI303" s="5">
        <f t="shared" si="321"/>
        <v>0</v>
      </c>
      <c r="CJ303" s="5">
        <f t="shared" si="322"/>
        <v>-1600</v>
      </c>
      <c r="CK303" s="5">
        <f t="shared" si="323"/>
        <v>-500</v>
      </c>
      <c r="CL303" s="5">
        <f t="shared" si="324"/>
        <v>0</v>
      </c>
      <c r="CM303" s="5">
        <f t="shared" si="325"/>
        <v>0</v>
      </c>
      <c r="CN303" s="5">
        <f>IFERROR(SUM(CB303:CM303),0)*((Cockpit!$C$3)^3)</f>
        <v>-720.29999999999984</v>
      </c>
      <c r="CO303" s="19">
        <f>INDEX('Team forecast'!$M$3:$AU$22,MATCH($B303,'Team forecast'!$B$3:$B$22,0),MATCH(CO$1,'Team forecast'!$M$2:$AU$2,0))</f>
        <v>0</v>
      </c>
      <c r="CP303" s="19">
        <f>INDEX('Team forecast'!$M$3:$AU$22,MATCH($B303,'Team forecast'!$B$3:$B$22,0),MATCH(CP$1,'Team forecast'!$M$2:$AU$2,0))</f>
        <v>0</v>
      </c>
      <c r="CQ303" s="19">
        <f>INDEX('Team forecast'!$M$3:$AU$22,MATCH($B303,'Team forecast'!$B$3:$B$22,0),MATCH(CQ$1,'Team forecast'!$M$2:$AU$2,0))</f>
        <v>0</v>
      </c>
      <c r="CR303" s="19">
        <f>INDEX('Team forecast'!$M$3:$AU$22,MATCH($B303,'Team forecast'!$B$3:$B$22,0),MATCH(CR$1,'Team forecast'!$M$2:$AU$2,0))</f>
        <v>0</v>
      </c>
      <c r="CS303" s="5">
        <f t="shared" si="326"/>
        <v>7000</v>
      </c>
      <c r="CT303" s="5">
        <f>INDEX('Team forecast'!$M$3:$AU$22,MATCH($B303,'Team forecast'!$B$3:$B$22,0),MATCH(CT$1,'Team forecast'!$M$2:$AU$2,0))*IF($Y303&gt;0,25000,0)</f>
        <v>0</v>
      </c>
      <c r="CU303" s="5">
        <f>INDEX('Team forecast'!$M$3:$AU$22,MATCH($B303,'Team forecast'!$B$3:$B$22,0),MATCH(CU$1,'Team forecast'!$M$2:$AU$2,0))*IF($Y303&gt;0,5000,0)</f>
        <v>0</v>
      </c>
      <c r="CV303" s="5">
        <f>INDEX('Team forecast'!$M$3:$AU$22,MATCH($B303,'Team forecast'!$B$3:$B$22,0),MATCH(CV$1,'Team forecast'!$M$2:$AU$2,0))*IF($Y303&gt;0,-15000,0)</f>
        <v>0</v>
      </c>
      <c r="CW303" s="5">
        <f t="shared" si="327"/>
        <v>0</v>
      </c>
      <c r="CX303" s="5">
        <f t="shared" si="328"/>
        <v>0</v>
      </c>
      <c r="CY303" s="5">
        <f t="shared" si="329"/>
        <v>0</v>
      </c>
      <c r="CZ303" s="5">
        <f t="shared" si="330"/>
        <v>0</v>
      </c>
      <c r="DA303" s="5">
        <f t="shared" si="331"/>
        <v>0</v>
      </c>
      <c r="DB303" s="5">
        <f t="shared" si="332"/>
        <v>-1600</v>
      </c>
      <c r="DC303" s="5">
        <f t="shared" si="333"/>
        <v>-500</v>
      </c>
      <c r="DD303" s="5">
        <f t="shared" si="334"/>
        <v>0</v>
      </c>
      <c r="DE303" s="5">
        <f t="shared" si="335"/>
        <v>0</v>
      </c>
      <c r="DF303" s="5">
        <f>IFERROR(SUM(CT303:DE303),0)*((Cockpit!$C$3)^4)</f>
        <v>-504.20999999999987</v>
      </c>
      <c r="DG303" s="19">
        <f>INDEX('Team forecast'!$M$3:$AU$22,MATCH($B303,'Team forecast'!$B$3:$B$22,0),MATCH(DG$1,'Team forecast'!$M$2:$AU$2,0))</f>
        <v>0</v>
      </c>
      <c r="DH303" s="19">
        <f>INDEX('Team forecast'!$M$3:$AU$22,MATCH($B303,'Team forecast'!$B$3:$B$22,0),MATCH(DH$1,'Team forecast'!$M$2:$AU$2,0))</f>
        <v>0</v>
      </c>
      <c r="DI303" s="19">
        <f>INDEX('Team forecast'!$M$3:$AU$22,MATCH($B303,'Team forecast'!$B$3:$B$22,0),MATCH(DI$1,'Team forecast'!$M$2:$AU$2,0))</f>
        <v>0</v>
      </c>
      <c r="DJ303" s="19">
        <f>INDEX('Team forecast'!$M$3:$AU$22,MATCH($B303,'Team forecast'!$B$3:$B$22,0),MATCH(DJ$1,'Team forecast'!$M$2:$AU$2,0))</f>
        <v>0</v>
      </c>
      <c r="DK303" s="5">
        <f t="shared" si="336"/>
        <v>7000</v>
      </c>
      <c r="DL303" s="5">
        <f>INDEX('Team forecast'!$M$3:$AU$22,MATCH($B303,'Team forecast'!$B$3:$B$22,0),MATCH(DL$1,'Team forecast'!$M$2:$AU$2,0))*IF($Y303&gt;0,25000,0)</f>
        <v>0</v>
      </c>
      <c r="DM303" s="5">
        <f>INDEX('Team forecast'!$M$3:$AU$22,MATCH($B303,'Team forecast'!$B$3:$B$22,0),MATCH(DM$1,'Team forecast'!$M$2:$AU$2,0))*IF($Y303&gt;0,5000,0)</f>
        <v>0</v>
      </c>
      <c r="DN303" s="5">
        <f>INDEX('Team forecast'!$M$3:$AU$22,MATCH($B303,'Team forecast'!$B$3:$B$22,0),MATCH(DN$1,'Team forecast'!$M$2:$AU$2,0))*IF($Y303&gt;0,-15000,0)</f>
        <v>0</v>
      </c>
      <c r="DO303" s="5">
        <f t="shared" si="337"/>
        <v>0</v>
      </c>
      <c r="DP303" s="5">
        <f t="shared" si="338"/>
        <v>0</v>
      </c>
      <c r="DQ303" s="5">
        <f t="shared" si="339"/>
        <v>0</v>
      </c>
      <c r="DR303" s="5">
        <f t="shared" si="340"/>
        <v>0</v>
      </c>
      <c r="DS303" s="5">
        <f t="shared" si="341"/>
        <v>0</v>
      </c>
      <c r="DT303" s="5">
        <f t="shared" si="342"/>
        <v>-1600</v>
      </c>
      <c r="DU303" s="5">
        <f t="shared" si="343"/>
        <v>-500</v>
      </c>
      <c r="DV303" s="5">
        <f t="shared" si="344"/>
        <v>0</v>
      </c>
      <c r="DW303" s="5">
        <f t="shared" si="345"/>
        <v>0</v>
      </c>
      <c r="DX303" s="5">
        <f>IFERROR(SUM(DL303:DW303),0)*((Cockpit!$C$3)^5)</f>
        <v>-352.94699999999989</v>
      </c>
      <c r="DY303" s="5">
        <f t="shared" si="346"/>
        <v>15524.186526123576</v>
      </c>
      <c r="DZ303" s="5" t="str">
        <f>IF(ISERROR(MATCH(A303,'Current squad'!B:B,0)),"No","Yes")</f>
        <v>No</v>
      </c>
      <c r="EA303" s="5" cm="1">
        <f t="array" ref="EA303">IFERROR(_xlfn.IFS(DZ303="Yes",0,DZ303="No",H303*1%),999999)</f>
        <v>28580</v>
      </c>
      <c r="EB303" s="5">
        <f t="shared" si="288"/>
        <v>2886580</v>
      </c>
      <c r="EC303" s="5">
        <f t="shared" si="347"/>
        <v>-13055.813473876424</v>
      </c>
      <c r="ED303" s="1">
        <f t="shared" si="289"/>
        <v>-4.568164266576775E-3</v>
      </c>
      <c r="EE303" s="5">
        <f>RANK(EC303,$EC$2:$EC$572)+COUNTIF($EC$2:EC303,EC303)-1</f>
        <v>120</v>
      </c>
      <c r="EF303" s="4">
        <f>RANK(ED303,$ED$2:$ED$572)+COUNTIF($ED$2:ED303,ED303)-1</f>
        <v>141</v>
      </c>
    </row>
    <row r="304" spans="1:136" x14ac:dyDescent="0.3">
      <c r="A304" t="str">
        <f>IF(Holdet.dk!A304&lt;&gt;"",Holdet.dk!A304,"")</f>
        <v>Max Thompson</v>
      </c>
      <c r="B304" t="str">
        <f>INDEX(Holdet.dk!B:B,MATCH($A304,Holdet.dk!$A:$A,0))</f>
        <v>Burnley</v>
      </c>
      <c r="C304" t="str">
        <f>INDEX(Holdet.dk!C:C,MATCH($A304,Holdet.dk!$A:$A,0))</f>
        <v>Striker</v>
      </c>
      <c r="D304" t="str">
        <f>INDEX(Holdet.dk!D:D,MATCH($A304,Holdet.dk!$A:$A,0))</f>
        <v>1.890.000</v>
      </c>
      <c r="E304" s="1">
        <f>IFERROR(_xlfn.NUMBERVALUE(INDEX(Holdet.dk!$E:$E,MATCH($A304,Holdet.dk!$A:$A,0)),","),0)</f>
        <v>0</v>
      </c>
      <c r="F304" t="str">
        <f>IF(INDEX(Lookup!H:H,MATCH('Master data'!A304,Lookup!G:G,0))=0,A304,INDEX(Lookup!H:H,MATCH('Master data'!A304,Lookup!G:G,0)))</f>
        <v>Max Thompson</v>
      </c>
      <c r="G304" t="str">
        <f>IFERROR(INDEX(Lookup!B:B,MATCH(INDEX(Rotowire!C:C,MATCH(F304,Rotowire!A:A,0)),Lookup!D:D,0)),"")</f>
        <v/>
      </c>
      <c r="H304" s="5">
        <f t="shared" si="280"/>
        <v>1890000</v>
      </c>
      <c r="I304" s="19">
        <f>IFERROR(INDEX('Team forecast'!$G$3:$I$22,MATCH($B304,'Team forecast'!$B$3:$B$22,0),MATCH(I$1,'Team forecast'!$G$2:$I$2,0)),0)</f>
        <v>0.86842105263157876</v>
      </c>
      <c r="J304" s="19">
        <f>IFERROR(INDEX('Team forecast'!$G$3:$I$22,MATCH($B304,'Team forecast'!$B$3:$B$22,0),MATCH(J$1,'Team forecast'!$G$2:$I$2,0)),0)</f>
        <v>0.79999999999999993</v>
      </c>
      <c r="K304" s="19">
        <f>IFERROR(INDEX('Team forecast'!$G$3:$I$22,MATCH($B304,'Team forecast'!$B$3:$B$22,0),MATCH(K$1,'Team forecast'!$G$2:$I$2,0)),0)</f>
        <v>1.3061924203441888</v>
      </c>
      <c r="L304">
        <f>SUMIFS(Rotowire!E:E,Rotowire!$A:$A,'Master data'!$F304)</f>
        <v>0</v>
      </c>
      <c r="M304" s="2">
        <f>SUMIFS(Rotowire!F:F,Rotowire!$A:$A,'Master data'!$F304)*I304</f>
        <v>0</v>
      </c>
      <c r="N304" s="2">
        <f>SUMIFS(Rotowire!G:G,Rotowire!$A:$A,'Master data'!$F304)*I304</f>
        <v>0</v>
      </c>
      <c r="O304" s="2">
        <f>SUMIFS(Rotowire!I:I,Rotowire!$A:$A,'Master data'!$F304)*I304</f>
        <v>0</v>
      </c>
      <c r="P304" s="2">
        <f>SUMIFS(Rotowire!W:W,Rotowire!$A:$A,'Master data'!$F304)*K304</f>
        <v>0</v>
      </c>
      <c r="Q304" s="2">
        <f>SUMIFS(Rotowire!Y:Y,Rotowire!$A:$A,'Master data'!$F304)*J304</f>
        <v>0</v>
      </c>
      <c r="R304" s="2">
        <f>SUMIFS(Rotowire!AB:AB,Rotowire!$A:$A,'Master data'!$F304)</f>
        <v>0</v>
      </c>
      <c r="S304" s="2">
        <f>SUMIFS(Rotowire!AC:AC,Rotowire!$A:$A,'Master data'!$F304)</f>
        <v>0</v>
      </c>
      <c r="T304" s="2">
        <f>INDEX('Team forecast'!D$3:D$22,MATCH($B304,'Team forecast'!$B$3:$B$22,0))</f>
        <v>1.32</v>
      </c>
      <c r="U304" s="2">
        <f>INDEX('Team forecast'!E$3:E$22,MATCH($B304,'Team forecast'!$B$3:$B$22,0))</f>
        <v>1.1599999999999999</v>
      </c>
      <c r="V304" s="2">
        <f>INDEX('Team forecast'!J$3:J$22,MATCH($B304,'Team forecast'!$B$3:$B$22,0))</f>
        <v>0.39810000000000001</v>
      </c>
      <c r="W304" s="2">
        <f>INDEX('Team forecast'!K$3:K$22,MATCH($B304,'Team forecast'!$B$3:$B$22,0))</f>
        <v>0.27700000000000002</v>
      </c>
      <c r="X304" s="2">
        <f>INDEX('Team forecast'!L$3:L$22,MATCH($B304,'Team forecast'!$B$3:$B$22,0))</f>
        <v>0.32490000000000002</v>
      </c>
      <c r="Y304" s="5">
        <f t="shared" si="281"/>
        <v>-5000</v>
      </c>
      <c r="Z304" s="5">
        <f t="shared" si="282"/>
        <v>0</v>
      </c>
      <c r="AA304" s="5">
        <f t="shared" si="283"/>
        <v>0</v>
      </c>
      <c r="AB304" s="5">
        <f t="shared" si="284"/>
        <v>0</v>
      </c>
      <c r="AC304" s="5">
        <f t="shared" si="285"/>
        <v>0</v>
      </c>
      <c r="AD304" s="5">
        <f t="shared" si="290"/>
        <v>0</v>
      </c>
      <c r="AE304" s="5">
        <f t="shared" si="291"/>
        <v>0</v>
      </c>
      <c r="AF304" s="5">
        <f t="shared" si="286"/>
        <v>0</v>
      </c>
      <c r="AG304" s="5">
        <f t="shared" si="287"/>
        <v>0</v>
      </c>
      <c r="AH304" s="5">
        <f t="shared" si="292"/>
        <v>0</v>
      </c>
      <c r="AI304" s="5">
        <f t="shared" si="293"/>
        <v>0</v>
      </c>
      <c r="AJ304" s="5">
        <f t="shared" si="294"/>
        <v>0</v>
      </c>
      <c r="AK304" s="5">
        <f t="shared" si="295"/>
        <v>0</v>
      </c>
      <c r="AL304" s="5">
        <f>IFERROR(SUM(Y304:AK304),-5000)*((Cockpit!$C$3)^0)</f>
        <v>-5000</v>
      </c>
      <c r="AM304" s="19">
        <f>INDEX('Team forecast'!$M$3:$AU$22,MATCH($B304,'Team forecast'!$B$3:$B$22,0),MATCH(AM$1,'Team forecast'!$M$2:$AU$2,0))</f>
        <v>0</v>
      </c>
      <c r="AN304" s="19">
        <f>INDEX('Team forecast'!$M$3:$AU$22,MATCH($B304,'Team forecast'!$B$3:$B$22,0),MATCH(AN$1,'Team forecast'!$M$2:$AU$2,0))</f>
        <v>0</v>
      </c>
      <c r="AO304" s="19">
        <f>INDEX('Team forecast'!$M$3:$AU$22,MATCH($B304,'Team forecast'!$B$3:$B$22,0),MATCH(AO$1,'Team forecast'!$M$2:$AU$2,0))</f>
        <v>0</v>
      </c>
      <c r="AP304" s="19">
        <f>INDEX('Team forecast'!$M$3:$AU$22,MATCH($B304,'Team forecast'!$B$3:$B$22,0),MATCH(AP$1,'Team forecast'!$M$2:$AU$2,0))</f>
        <v>0</v>
      </c>
      <c r="AQ304" s="5">
        <f t="shared" si="296"/>
        <v>-5000</v>
      </c>
      <c r="AR304" s="5">
        <f>INDEX('Team forecast'!$M$3:$AU$22,MATCH($B304,'Team forecast'!$B$3:$B$22,0),MATCH(AR$1,'Team forecast'!$M$2:$AU$2,0))*IF($Y304&gt;0,25000,0)</f>
        <v>0</v>
      </c>
      <c r="AS304" s="5">
        <f>INDEX('Team forecast'!$M$3:$AU$22,MATCH($B304,'Team forecast'!$B$3:$B$22,0),MATCH(AS$1,'Team forecast'!$M$2:$AU$2,0))*IF($Y304&gt;0,5000,0)</f>
        <v>0</v>
      </c>
      <c r="AT304" s="5">
        <f>INDEX('Team forecast'!$M$3:$AU$22,MATCH($B304,'Team forecast'!$B$3:$B$22,0),MATCH(AT$1,'Team forecast'!$M$2:$AU$2,0))*IF($Y304&gt;0,-15000,0)</f>
        <v>0</v>
      </c>
      <c r="AU304" s="5">
        <f t="shared" si="297"/>
        <v>0</v>
      </c>
      <c r="AV304" s="5">
        <f t="shared" si="298"/>
        <v>0</v>
      </c>
      <c r="AW304" s="5">
        <f t="shared" si="299"/>
        <v>0</v>
      </c>
      <c r="AX304" s="5">
        <f t="shared" si="300"/>
        <v>0</v>
      </c>
      <c r="AY304" s="5">
        <f t="shared" si="301"/>
        <v>0</v>
      </c>
      <c r="AZ304" s="5">
        <f t="shared" si="302"/>
        <v>0</v>
      </c>
      <c r="BA304" s="5">
        <f t="shared" si="303"/>
        <v>0</v>
      </c>
      <c r="BB304" s="5">
        <f t="shared" si="304"/>
        <v>0</v>
      </c>
      <c r="BC304" s="5">
        <f t="shared" si="305"/>
        <v>0</v>
      </c>
      <c r="BD304" s="5">
        <f>IFERROR(SUM(AR304:BC304),0)*((Cockpit!$C$3)^1)</f>
        <v>0</v>
      </c>
      <c r="BE304" s="19">
        <f>INDEX('Team forecast'!$M$3:$AU$22,MATCH($B304,'Team forecast'!$B$3:$B$22,0),MATCH(BE$1,'Team forecast'!$M$2:$AU$2,0))</f>
        <v>0</v>
      </c>
      <c r="BF304" s="19">
        <f>INDEX('Team forecast'!$M$3:$AU$22,MATCH($B304,'Team forecast'!$B$3:$B$22,0),MATCH(BF$1,'Team forecast'!$M$2:$AU$2,0))</f>
        <v>0</v>
      </c>
      <c r="BG304" s="19">
        <f>INDEX('Team forecast'!$M$3:$AU$22,MATCH($B304,'Team forecast'!$B$3:$B$22,0),MATCH(BG$1,'Team forecast'!$M$2:$AU$2,0))</f>
        <v>0</v>
      </c>
      <c r="BH304" s="19">
        <f>INDEX('Team forecast'!$M$3:$AU$22,MATCH($B304,'Team forecast'!$B$3:$B$22,0),MATCH(BH$1,'Team forecast'!$M$2:$AU$2,0))</f>
        <v>0</v>
      </c>
      <c r="BI304" s="5">
        <f t="shared" si="306"/>
        <v>-5000</v>
      </c>
      <c r="BJ304" s="5">
        <f>INDEX('Team forecast'!$M$3:$AU$22,MATCH($B304,'Team forecast'!$B$3:$B$22,0),MATCH(BJ$1,'Team forecast'!$M$2:$AU$2,0))*IF($Y304&gt;0,25000,0)</f>
        <v>0</v>
      </c>
      <c r="BK304" s="5">
        <f>INDEX('Team forecast'!$M$3:$AU$22,MATCH($B304,'Team forecast'!$B$3:$B$22,0),MATCH(BK$1,'Team forecast'!$M$2:$AU$2,0))*IF($Y304&gt;0,5000,0)</f>
        <v>0</v>
      </c>
      <c r="BL304" s="5">
        <f>INDEX('Team forecast'!$M$3:$AU$22,MATCH($B304,'Team forecast'!$B$3:$B$22,0),MATCH(BL$1,'Team forecast'!$M$2:$AU$2,0))*IF($Y304&gt;0,-15000,0)</f>
        <v>0</v>
      </c>
      <c r="BM304" s="5">
        <f t="shared" si="307"/>
        <v>0</v>
      </c>
      <c r="BN304" s="5">
        <f t="shared" si="308"/>
        <v>0</v>
      </c>
      <c r="BO304" s="5">
        <f t="shared" si="309"/>
        <v>0</v>
      </c>
      <c r="BP304" s="5">
        <f t="shared" si="310"/>
        <v>0</v>
      </c>
      <c r="BQ304" s="5">
        <f t="shared" si="311"/>
        <v>0</v>
      </c>
      <c r="BR304" s="5">
        <f t="shared" si="312"/>
        <v>0</v>
      </c>
      <c r="BS304" s="5">
        <f t="shared" si="313"/>
        <v>0</v>
      </c>
      <c r="BT304" s="5">
        <f t="shared" si="314"/>
        <v>0</v>
      </c>
      <c r="BU304" s="5">
        <f t="shared" si="315"/>
        <v>0</v>
      </c>
      <c r="BV304" s="5">
        <f>IFERROR(SUM(BJ304:BU304),0)*((Cockpit!$C$3)^2)</f>
        <v>0</v>
      </c>
      <c r="BW304" s="19">
        <f>INDEX('Team forecast'!$M$3:$AU$22,MATCH($B304,'Team forecast'!$B$3:$B$22,0),MATCH(BW$1,'Team forecast'!$M$2:$AU$2,0))</f>
        <v>0</v>
      </c>
      <c r="BX304" s="19">
        <f>INDEX('Team forecast'!$M$3:$AU$22,MATCH($B304,'Team forecast'!$B$3:$B$22,0),MATCH(BX$1,'Team forecast'!$M$2:$AU$2,0))</f>
        <v>0</v>
      </c>
      <c r="BY304" s="19">
        <f>INDEX('Team forecast'!$M$3:$AU$22,MATCH($B304,'Team forecast'!$B$3:$B$22,0),MATCH(BY$1,'Team forecast'!$M$2:$AU$2,0))</f>
        <v>0</v>
      </c>
      <c r="BZ304" s="19">
        <f>INDEX('Team forecast'!$M$3:$AU$22,MATCH($B304,'Team forecast'!$B$3:$B$22,0),MATCH(BZ$1,'Team forecast'!$M$2:$AU$2,0))</f>
        <v>0</v>
      </c>
      <c r="CA304" s="5">
        <f t="shared" si="316"/>
        <v>-5000</v>
      </c>
      <c r="CB304" s="5">
        <f>INDEX('Team forecast'!$M$3:$AU$22,MATCH($B304,'Team forecast'!$B$3:$B$22,0),MATCH(CB$1,'Team forecast'!$M$2:$AU$2,0))*IF($Y304&gt;0,25000,0)</f>
        <v>0</v>
      </c>
      <c r="CC304" s="5">
        <f>INDEX('Team forecast'!$M$3:$AU$22,MATCH($B304,'Team forecast'!$B$3:$B$22,0),MATCH(CC$1,'Team forecast'!$M$2:$AU$2,0))*IF($Y304&gt;0,5000,0)</f>
        <v>0</v>
      </c>
      <c r="CD304" s="5">
        <f>INDEX('Team forecast'!$M$3:$AU$22,MATCH($B304,'Team forecast'!$B$3:$B$22,0),MATCH(CD$1,'Team forecast'!$M$2:$AU$2,0))*IF($Y304&gt;0,-15000,0)</f>
        <v>0</v>
      </c>
      <c r="CE304" s="5">
        <f t="shared" si="317"/>
        <v>0</v>
      </c>
      <c r="CF304" s="5">
        <f t="shared" si="318"/>
        <v>0</v>
      </c>
      <c r="CG304" s="5">
        <f t="shared" si="319"/>
        <v>0</v>
      </c>
      <c r="CH304" s="5">
        <f t="shared" si="320"/>
        <v>0</v>
      </c>
      <c r="CI304" s="5">
        <f t="shared" si="321"/>
        <v>0</v>
      </c>
      <c r="CJ304" s="5">
        <f t="shared" si="322"/>
        <v>0</v>
      </c>
      <c r="CK304" s="5">
        <f t="shared" si="323"/>
        <v>0</v>
      </c>
      <c r="CL304" s="5">
        <f t="shared" si="324"/>
        <v>0</v>
      </c>
      <c r="CM304" s="5">
        <f t="shared" si="325"/>
        <v>0</v>
      </c>
      <c r="CN304" s="5">
        <f>IFERROR(SUM(CB304:CM304),0)*((Cockpit!$C$3)^3)</f>
        <v>0</v>
      </c>
      <c r="CO304" s="19">
        <f>INDEX('Team forecast'!$M$3:$AU$22,MATCH($B304,'Team forecast'!$B$3:$B$22,0),MATCH(CO$1,'Team forecast'!$M$2:$AU$2,0))</f>
        <v>0</v>
      </c>
      <c r="CP304" s="19">
        <f>INDEX('Team forecast'!$M$3:$AU$22,MATCH($B304,'Team forecast'!$B$3:$B$22,0),MATCH(CP$1,'Team forecast'!$M$2:$AU$2,0))</f>
        <v>0</v>
      </c>
      <c r="CQ304" s="19">
        <f>INDEX('Team forecast'!$M$3:$AU$22,MATCH($B304,'Team forecast'!$B$3:$B$22,0),MATCH(CQ$1,'Team forecast'!$M$2:$AU$2,0))</f>
        <v>0</v>
      </c>
      <c r="CR304" s="19">
        <f>INDEX('Team forecast'!$M$3:$AU$22,MATCH($B304,'Team forecast'!$B$3:$B$22,0),MATCH(CR$1,'Team forecast'!$M$2:$AU$2,0))</f>
        <v>0</v>
      </c>
      <c r="CS304" s="5">
        <f t="shared" si="326"/>
        <v>-5000</v>
      </c>
      <c r="CT304" s="5">
        <f>INDEX('Team forecast'!$M$3:$AU$22,MATCH($B304,'Team forecast'!$B$3:$B$22,0),MATCH(CT$1,'Team forecast'!$M$2:$AU$2,0))*IF($Y304&gt;0,25000,0)</f>
        <v>0</v>
      </c>
      <c r="CU304" s="5">
        <f>INDEX('Team forecast'!$M$3:$AU$22,MATCH($B304,'Team forecast'!$B$3:$B$22,0),MATCH(CU$1,'Team forecast'!$M$2:$AU$2,0))*IF($Y304&gt;0,5000,0)</f>
        <v>0</v>
      </c>
      <c r="CV304" s="5">
        <f>INDEX('Team forecast'!$M$3:$AU$22,MATCH($B304,'Team forecast'!$B$3:$B$22,0),MATCH(CV$1,'Team forecast'!$M$2:$AU$2,0))*IF($Y304&gt;0,-15000,0)</f>
        <v>0</v>
      </c>
      <c r="CW304" s="5">
        <f t="shared" si="327"/>
        <v>0</v>
      </c>
      <c r="CX304" s="5">
        <f t="shared" si="328"/>
        <v>0</v>
      </c>
      <c r="CY304" s="5">
        <f t="shared" si="329"/>
        <v>0</v>
      </c>
      <c r="CZ304" s="5">
        <f t="shared" si="330"/>
        <v>0</v>
      </c>
      <c r="DA304" s="5">
        <f t="shared" si="331"/>
        <v>0</v>
      </c>
      <c r="DB304" s="5">
        <f t="shared" si="332"/>
        <v>0</v>
      </c>
      <c r="DC304" s="5">
        <f t="shared" si="333"/>
        <v>0</v>
      </c>
      <c r="DD304" s="5">
        <f t="shared" si="334"/>
        <v>0</v>
      </c>
      <c r="DE304" s="5">
        <f t="shared" si="335"/>
        <v>0</v>
      </c>
      <c r="DF304" s="5">
        <f>IFERROR(SUM(CT304:DE304),0)*((Cockpit!$C$3)^4)</f>
        <v>0</v>
      </c>
      <c r="DG304" s="19">
        <f>INDEX('Team forecast'!$M$3:$AU$22,MATCH($B304,'Team forecast'!$B$3:$B$22,0),MATCH(DG$1,'Team forecast'!$M$2:$AU$2,0))</f>
        <v>0</v>
      </c>
      <c r="DH304" s="19">
        <f>INDEX('Team forecast'!$M$3:$AU$22,MATCH($B304,'Team forecast'!$B$3:$B$22,0),MATCH(DH$1,'Team forecast'!$M$2:$AU$2,0))</f>
        <v>0</v>
      </c>
      <c r="DI304" s="19">
        <f>INDEX('Team forecast'!$M$3:$AU$22,MATCH($B304,'Team forecast'!$B$3:$B$22,0),MATCH(DI$1,'Team forecast'!$M$2:$AU$2,0))</f>
        <v>0</v>
      </c>
      <c r="DJ304" s="19">
        <f>INDEX('Team forecast'!$M$3:$AU$22,MATCH($B304,'Team forecast'!$B$3:$B$22,0),MATCH(DJ$1,'Team forecast'!$M$2:$AU$2,0))</f>
        <v>0</v>
      </c>
      <c r="DK304" s="5">
        <f t="shared" si="336"/>
        <v>-5000</v>
      </c>
      <c r="DL304" s="5">
        <f>INDEX('Team forecast'!$M$3:$AU$22,MATCH($B304,'Team forecast'!$B$3:$B$22,0),MATCH(DL$1,'Team forecast'!$M$2:$AU$2,0))*IF($Y304&gt;0,25000,0)</f>
        <v>0</v>
      </c>
      <c r="DM304" s="5">
        <f>INDEX('Team forecast'!$M$3:$AU$22,MATCH($B304,'Team forecast'!$B$3:$B$22,0),MATCH(DM$1,'Team forecast'!$M$2:$AU$2,0))*IF($Y304&gt;0,5000,0)</f>
        <v>0</v>
      </c>
      <c r="DN304" s="5">
        <f>INDEX('Team forecast'!$M$3:$AU$22,MATCH($B304,'Team forecast'!$B$3:$B$22,0),MATCH(DN$1,'Team forecast'!$M$2:$AU$2,0))*IF($Y304&gt;0,-15000,0)</f>
        <v>0</v>
      </c>
      <c r="DO304" s="5">
        <f t="shared" si="337"/>
        <v>0</v>
      </c>
      <c r="DP304" s="5">
        <f t="shared" si="338"/>
        <v>0</v>
      </c>
      <c r="DQ304" s="5">
        <f t="shared" si="339"/>
        <v>0</v>
      </c>
      <c r="DR304" s="5">
        <f t="shared" si="340"/>
        <v>0</v>
      </c>
      <c r="DS304" s="5">
        <f t="shared" si="341"/>
        <v>0</v>
      </c>
      <c r="DT304" s="5">
        <f t="shared" si="342"/>
        <v>0</v>
      </c>
      <c r="DU304" s="5">
        <f t="shared" si="343"/>
        <v>0</v>
      </c>
      <c r="DV304" s="5">
        <f t="shared" si="344"/>
        <v>0</v>
      </c>
      <c r="DW304" s="5">
        <f t="shared" si="345"/>
        <v>0</v>
      </c>
      <c r="DX304" s="5">
        <f>IFERROR(SUM(DL304:DW304),0)*((Cockpit!$C$3)^5)</f>
        <v>0</v>
      </c>
      <c r="DY304" s="5">
        <f t="shared" si="346"/>
        <v>-5000</v>
      </c>
      <c r="DZ304" s="5" t="str">
        <f>IF(ISERROR(MATCH(A304,'Current squad'!B:B,0)),"No","Yes")</f>
        <v>No</v>
      </c>
      <c r="EA304" s="5" cm="1">
        <f t="array" ref="EA304">IFERROR(_xlfn.IFS(DZ304="Yes",0,DZ304="No",H304*1%),999999)</f>
        <v>18900</v>
      </c>
      <c r="EB304" s="5">
        <f t="shared" si="288"/>
        <v>1908900</v>
      </c>
      <c r="EC304" s="5">
        <f t="shared" si="347"/>
        <v>-23900</v>
      </c>
      <c r="ED304" s="1">
        <f t="shared" si="289"/>
        <v>-1.2645502645502646E-2</v>
      </c>
      <c r="EE304" s="5">
        <f>RANK(EC304,$EC$2:$EC$572)+COUNTIF($EC$2:EC304,EC304)-1</f>
        <v>166</v>
      </c>
      <c r="EF304" s="4">
        <f>RANK(ED304,$ED$2:$ED$572)+COUNTIF($ED$2:ED304,ED304)-1</f>
        <v>546</v>
      </c>
    </row>
    <row r="305" spans="1:136" x14ac:dyDescent="0.3">
      <c r="A305" t="str">
        <f>IF(Holdet.dk!A305&lt;&gt;"",Holdet.dk!A305,"")</f>
        <v>Mamadou Sakho</v>
      </c>
      <c r="B305" t="str">
        <f>INDEX(Holdet.dk!B:B,MATCH($A305,Holdet.dk!$A:$A,0))</f>
        <v>Crystal Palace</v>
      </c>
      <c r="C305" t="str">
        <f>INDEX(Holdet.dk!C:C,MATCH($A305,Holdet.dk!$A:$A,0))</f>
        <v>Defense</v>
      </c>
      <c r="D305" t="str">
        <f>INDEX(Holdet.dk!D:D,MATCH($A305,Holdet.dk!$A:$A,0))</f>
        <v>2.400.000</v>
      </c>
      <c r="E305" s="1">
        <f>IFERROR(_xlfn.NUMBERVALUE(INDEX(Holdet.dk!$E:$E,MATCH($A305,Holdet.dk!$A:$A,0)),","),0)</f>
        <v>1E-3</v>
      </c>
      <c r="F305" t="str">
        <f>IF(INDEX(Lookup!H:H,MATCH('Master data'!A305,Lookup!G:G,0))=0,A305,INDEX(Lookup!H:H,MATCH('Master data'!A305,Lookup!G:G,0)))</f>
        <v>Mamadou Sakho</v>
      </c>
      <c r="G305" t="str">
        <f>IFERROR(INDEX(Lookup!B:B,MATCH(INDEX(Rotowire!C:C,MATCH(F305,Rotowire!A:A,0)),Lookup!D:D,0)),"")</f>
        <v/>
      </c>
      <c r="H305" s="5">
        <f t="shared" si="280"/>
        <v>2400000</v>
      </c>
      <c r="I305" s="19">
        <f>IFERROR(INDEX('Team forecast'!$G$3:$I$22,MATCH($B305,'Team forecast'!$B$3:$B$22,0),MATCH(I$1,'Team forecast'!$G$2:$I$2,0)),0)</f>
        <v>0.66666666666666652</v>
      </c>
      <c r="J305" s="19">
        <f>IFERROR(INDEX('Team forecast'!$G$3:$I$22,MATCH($B305,'Team forecast'!$B$3:$B$22,0),MATCH(J$1,'Team forecast'!$G$2:$I$2,0)),0)</f>
        <v>1.0823529411764703</v>
      </c>
      <c r="K305" s="19">
        <f>IFERROR(INDEX('Team forecast'!$G$3:$I$22,MATCH($B305,'Team forecast'!$B$3:$B$22,0),MATCH(K$1,'Team forecast'!$G$2:$I$2,0)),0)</f>
        <v>1.2658353671928146</v>
      </c>
      <c r="L305">
        <f>SUMIFS(Rotowire!E:E,Rotowire!$A:$A,'Master data'!$F305)</f>
        <v>0</v>
      </c>
      <c r="M305" s="2">
        <f>SUMIFS(Rotowire!F:F,Rotowire!$A:$A,'Master data'!$F305)*I305</f>
        <v>0</v>
      </c>
      <c r="N305" s="2">
        <f>SUMIFS(Rotowire!G:G,Rotowire!$A:$A,'Master data'!$F305)*I305</f>
        <v>0</v>
      </c>
      <c r="O305" s="2">
        <f>SUMIFS(Rotowire!I:I,Rotowire!$A:$A,'Master data'!$F305)*I305</f>
        <v>0</v>
      </c>
      <c r="P305" s="2">
        <f>SUMIFS(Rotowire!W:W,Rotowire!$A:$A,'Master data'!$F305)*K305</f>
        <v>0</v>
      </c>
      <c r="Q305" s="2">
        <f>SUMIFS(Rotowire!Y:Y,Rotowire!$A:$A,'Master data'!$F305)*J305</f>
        <v>0</v>
      </c>
      <c r="R305" s="2">
        <f>SUMIFS(Rotowire!AB:AB,Rotowire!$A:$A,'Master data'!$F305)</f>
        <v>0</v>
      </c>
      <c r="S305" s="2">
        <f>SUMIFS(Rotowire!AC:AC,Rotowire!$A:$A,'Master data'!$F305)</f>
        <v>0</v>
      </c>
      <c r="T305" s="2">
        <f>INDEX('Team forecast'!D$3:D$22,MATCH($B305,'Team forecast'!$B$3:$B$22,0))</f>
        <v>0.5</v>
      </c>
      <c r="U305" s="2">
        <f>INDEX('Team forecast'!E$3:E$22,MATCH($B305,'Team forecast'!$B$3:$B$22,0))</f>
        <v>2.76</v>
      </c>
      <c r="V305" s="2">
        <f>INDEX('Team forecast'!J$3:J$22,MATCH($B305,'Team forecast'!$B$3:$B$22,0))</f>
        <v>4.4699999999999997E-2</v>
      </c>
      <c r="W305" s="2">
        <f>INDEX('Team forecast'!K$3:K$22,MATCH($B305,'Team forecast'!$B$3:$B$22,0))</f>
        <v>0.1164</v>
      </c>
      <c r="X305" s="2">
        <f>INDEX('Team forecast'!L$3:L$22,MATCH($B305,'Team forecast'!$B$3:$B$22,0))</f>
        <v>0.83899999999999997</v>
      </c>
      <c r="Y305" s="5">
        <f t="shared" si="281"/>
        <v>-5000</v>
      </c>
      <c r="Z305" s="5">
        <f t="shared" si="282"/>
        <v>0</v>
      </c>
      <c r="AA305" s="5">
        <f t="shared" si="283"/>
        <v>0</v>
      </c>
      <c r="AB305" s="5">
        <f t="shared" si="284"/>
        <v>0</v>
      </c>
      <c r="AC305" s="5">
        <f t="shared" si="285"/>
        <v>0</v>
      </c>
      <c r="AD305" s="5">
        <f t="shared" si="290"/>
        <v>0</v>
      </c>
      <c r="AE305" s="5">
        <f t="shared" si="291"/>
        <v>0</v>
      </c>
      <c r="AF305" s="5">
        <f t="shared" si="286"/>
        <v>0</v>
      </c>
      <c r="AG305" s="5">
        <f t="shared" si="287"/>
        <v>0</v>
      </c>
      <c r="AH305" s="5">
        <f t="shared" si="292"/>
        <v>0</v>
      </c>
      <c r="AI305" s="5">
        <f t="shared" si="293"/>
        <v>0</v>
      </c>
      <c r="AJ305" s="5">
        <f t="shared" si="294"/>
        <v>0</v>
      </c>
      <c r="AK305" s="5">
        <f t="shared" si="295"/>
        <v>0</v>
      </c>
      <c r="AL305" s="5">
        <f>IFERROR(SUM(Y305:AK305),-5000)*((Cockpit!$C$3)^0)</f>
        <v>-5000</v>
      </c>
      <c r="AM305" s="19">
        <f>INDEX('Team forecast'!$M$3:$AU$22,MATCH($B305,'Team forecast'!$B$3:$B$22,0),MATCH(AM$1,'Team forecast'!$M$2:$AU$2,0))</f>
        <v>0</v>
      </c>
      <c r="AN305" s="19">
        <f>INDEX('Team forecast'!$M$3:$AU$22,MATCH($B305,'Team forecast'!$B$3:$B$22,0),MATCH(AN$1,'Team forecast'!$M$2:$AU$2,0))</f>
        <v>0</v>
      </c>
      <c r="AO305" s="19">
        <f>INDEX('Team forecast'!$M$3:$AU$22,MATCH($B305,'Team forecast'!$B$3:$B$22,0),MATCH(AO$1,'Team forecast'!$M$2:$AU$2,0))</f>
        <v>0</v>
      </c>
      <c r="AP305" s="19">
        <f>INDEX('Team forecast'!$M$3:$AU$22,MATCH($B305,'Team forecast'!$B$3:$B$22,0),MATCH(AP$1,'Team forecast'!$M$2:$AU$2,0))</f>
        <v>0</v>
      </c>
      <c r="AQ305" s="5">
        <f t="shared" si="296"/>
        <v>-5000</v>
      </c>
      <c r="AR305" s="5">
        <f>INDEX('Team forecast'!$M$3:$AU$22,MATCH($B305,'Team forecast'!$B$3:$B$22,0),MATCH(AR$1,'Team forecast'!$M$2:$AU$2,0))*IF($Y305&gt;0,25000,0)</f>
        <v>0</v>
      </c>
      <c r="AS305" s="5">
        <f>INDEX('Team forecast'!$M$3:$AU$22,MATCH($B305,'Team forecast'!$B$3:$B$22,0),MATCH(AS$1,'Team forecast'!$M$2:$AU$2,0))*IF($Y305&gt;0,5000,0)</f>
        <v>0</v>
      </c>
      <c r="AT305" s="5">
        <f>INDEX('Team forecast'!$M$3:$AU$22,MATCH($B305,'Team forecast'!$B$3:$B$22,0),MATCH(AT$1,'Team forecast'!$M$2:$AU$2,0))*IF($Y305&gt;0,-15000,0)</f>
        <v>0</v>
      </c>
      <c r="AU305" s="5">
        <f t="shared" si="297"/>
        <v>0</v>
      </c>
      <c r="AV305" s="5">
        <f t="shared" si="298"/>
        <v>0</v>
      </c>
      <c r="AW305" s="5">
        <f t="shared" si="299"/>
        <v>0</v>
      </c>
      <c r="AX305" s="5">
        <f t="shared" si="300"/>
        <v>0</v>
      </c>
      <c r="AY305" s="5">
        <f t="shared" si="301"/>
        <v>0</v>
      </c>
      <c r="AZ305" s="5">
        <f t="shared" si="302"/>
        <v>0</v>
      </c>
      <c r="BA305" s="5">
        <f t="shared" si="303"/>
        <v>0</v>
      </c>
      <c r="BB305" s="5">
        <f t="shared" si="304"/>
        <v>0</v>
      </c>
      <c r="BC305" s="5">
        <f t="shared" si="305"/>
        <v>0</v>
      </c>
      <c r="BD305" s="5">
        <f>IFERROR(SUM(AR305:BC305),0)*((Cockpit!$C$3)^1)</f>
        <v>0</v>
      </c>
      <c r="BE305" s="19">
        <f>INDEX('Team forecast'!$M$3:$AU$22,MATCH($B305,'Team forecast'!$B$3:$B$22,0),MATCH(BE$1,'Team forecast'!$M$2:$AU$2,0))</f>
        <v>0</v>
      </c>
      <c r="BF305" s="19">
        <f>INDEX('Team forecast'!$M$3:$AU$22,MATCH($B305,'Team forecast'!$B$3:$B$22,0),MATCH(BF$1,'Team forecast'!$M$2:$AU$2,0))</f>
        <v>0</v>
      </c>
      <c r="BG305" s="19">
        <f>INDEX('Team forecast'!$M$3:$AU$22,MATCH($B305,'Team forecast'!$B$3:$B$22,0),MATCH(BG$1,'Team forecast'!$M$2:$AU$2,0))</f>
        <v>0</v>
      </c>
      <c r="BH305" s="19">
        <f>INDEX('Team forecast'!$M$3:$AU$22,MATCH($B305,'Team forecast'!$B$3:$B$22,0),MATCH(BH$1,'Team forecast'!$M$2:$AU$2,0))</f>
        <v>0</v>
      </c>
      <c r="BI305" s="5">
        <f t="shared" si="306"/>
        <v>-5000</v>
      </c>
      <c r="BJ305" s="5">
        <f>INDEX('Team forecast'!$M$3:$AU$22,MATCH($B305,'Team forecast'!$B$3:$B$22,0),MATCH(BJ$1,'Team forecast'!$M$2:$AU$2,0))*IF($Y305&gt;0,25000,0)</f>
        <v>0</v>
      </c>
      <c r="BK305" s="5">
        <f>INDEX('Team forecast'!$M$3:$AU$22,MATCH($B305,'Team forecast'!$B$3:$B$22,0),MATCH(BK$1,'Team forecast'!$M$2:$AU$2,0))*IF($Y305&gt;0,5000,0)</f>
        <v>0</v>
      </c>
      <c r="BL305" s="5">
        <f>INDEX('Team forecast'!$M$3:$AU$22,MATCH($B305,'Team forecast'!$B$3:$B$22,0),MATCH(BL$1,'Team forecast'!$M$2:$AU$2,0))*IF($Y305&gt;0,-15000,0)</f>
        <v>0</v>
      </c>
      <c r="BM305" s="5">
        <f t="shared" si="307"/>
        <v>0</v>
      </c>
      <c r="BN305" s="5">
        <f t="shared" si="308"/>
        <v>0</v>
      </c>
      <c r="BO305" s="5">
        <f t="shared" si="309"/>
        <v>0</v>
      </c>
      <c r="BP305" s="5">
        <f t="shared" si="310"/>
        <v>0</v>
      </c>
      <c r="BQ305" s="5">
        <f t="shared" si="311"/>
        <v>0</v>
      </c>
      <c r="BR305" s="5">
        <f t="shared" si="312"/>
        <v>0</v>
      </c>
      <c r="BS305" s="5">
        <f t="shared" si="313"/>
        <v>0</v>
      </c>
      <c r="BT305" s="5">
        <f t="shared" si="314"/>
        <v>0</v>
      </c>
      <c r="BU305" s="5">
        <f t="shared" si="315"/>
        <v>0</v>
      </c>
      <c r="BV305" s="5">
        <f>IFERROR(SUM(BJ305:BU305),0)*((Cockpit!$C$3)^2)</f>
        <v>0</v>
      </c>
      <c r="BW305" s="19">
        <f>INDEX('Team forecast'!$M$3:$AU$22,MATCH($B305,'Team forecast'!$B$3:$B$22,0),MATCH(BW$1,'Team forecast'!$M$2:$AU$2,0))</f>
        <v>0</v>
      </c>
      <c r="BX305" s="19">
        <f>INDEX('Team forecast'!$M$3:$AU$22,MATCH($B305,'Team forecast'!$B$3:$B$22,0),MATCH(BX$1,'Team forecast'!$M$2:$AU$2,0))</f>
        <v>0</v>
      </c>
      <c r="BY305" s="19">
        <f>INDEX('Team forecast'!$M$3:$AU$22,MATCH($B305,'Team forecast'!$B$3:$B$22,0),MATCH(BY$1,'Team forecast'!$M$2:$AU$2,0))</f>
        <v>0</v>
      </c>
      <c r="BZ305" s="19">
        <f>INDEX('Team forecast'!$M$3:$AU$22,MATCH($B305,'Team forecast'!$B$3:$B$22,0),MATCH(BZ$1,'Team forecast'!$M$2:$AU$2,0))</f>
        <v>0</v>
      </c>
      <c r="CA305" s="5">
        <f t="shared" si="316"/>
        <v>-5000</v>
      </c>
      <c r="CB305" s="5">
        <f>INDEX('Team forecast'!$M$3:$AU$22,MATCH($B305,'Team forecast'!$B$3:$B$22,0),MATCH(CB$1,'Team forecast'!$M$2:$AU$2,0))*IF($Y305&gt;0,25000,0)</f>
        <v>0</v>
      </c>
      <c r="CC305" s="5">
        <f>INDEX('Team forecast'!$M$3:$AU$22,MATCH($B305,'Team forecast'!$B$3:$B$22,0),MATCH(CC$1,'Team forecast'!$M$2:$AU$2,0))*IF($Y305&gt;0,5000,0)</f>
        <v>0</v>
      </c>
      <c r="CD305" s="5">
        <f>INDEX('Team forecast'!$M$3:$AU$22,MATCH($B305,'Team forecast'!$B$3:$B$22,0),MATCH(CD$1,'Team forecast'!$M$2:$AU$2,0))*IF($Y305&gt;0,-15000,0)</f>
        <v>0</v>
      </c>
      <c r="CE305" s="5">
        <f t="shared" si="317"/>
        <v>0</v>
      </c>
      <c r="CF305" s="5">
        <f t="shared" si="318"/>
        <v>0</v>
      </c>
      <c r="CG305" s="5">
        <f t="shared" si="319"/>
        <v>0</v>
      </c>
      <c r="CH305" s="5">
        <f t="shared" si="320"/>
        <v>0</v>
      </c>
      <c r="CI305" s="5">
        <f t="shared" si="321"/>
        <v>0</v>
      </c>
      <c r="CJ305" s="5">
        <f t="shared" si="322"/>
        <v>0</v>
      </c>
      <c r="CK305" s="5">
        <f t="shared" si="323"/>
        <v>0</v>
      </c>
      <c r="CL305" s="5">
        <f t="shared" si="324"/>
        <v>0</v>
      </c>
      <c r="CM305" s="5">
        <f t="shared" si="325"/>
        <v>0</v>
      </c>
      <c r="CN305" s="5">
        <f>IFERROR(SUM(CB305:CM305),0)*((Cockpit!$C$3)^3)</f>
        <v>0</v>
      </c>
      <c r="CO305" s="19">
        <f>INDEX('Team forecast'!$M$3:$AU$22,MATCH($B305,'Team forecast'!$B$3:$B$22,0),MATCH(CO$1,'Team forecast'!$M$2:$AU$2,0))</f>
        <v>0</v>
      </c>
      <c r="CP305" s="19">
        <f>INDEX('Team forecast'!$M$3:$AU$22,MATCH($B305,'Team forecast'!$B$3:$B$22,0),MATCH(CP$1,'Team forecast'!$M$2:$AU$2,0))</f>
        <v>0</v>
      </c>
      <c r="CQ305" s="19">
        <f>INDEX('Team forecast'!$M$3:$AU$22,MATCH($B305,'Team forecast'!$B$3:$B$22,0),MATCH(CQ$1,'Team forecast'!$M$2:$AU$2,0))</f>
        <v>0</v>
      </c>
      <c r="CR305" s="19">
        <f>INDEX('Team forecast'!$M$3:$AU$22,MATCH($B305,'Team forecast'!$B$3:$B$22,0),MATCH(CR$1,'Team forecast'!$M$2:$AU$2,0))</f>
        <v>0</v>
      </c>
      <c r="CS305" s="5">
        <f t="shared" si="326"/>
        <v>-5000</v>
      </c>
      <c r="CT305" s="5">
        <f>INDEX('Team forecast'!$M$3:$AU$22,MATCH($B305,'Team forecast'!$B$3:$B$22,0),MATCH(CT$1,'Team forecast'!$M$2:$AU$2,0))*IF($Y305&gt;0,25000,0)</f>
        <v>0</v>
      </c>
      <c r="CU305" s="5">
        <f>INDEX('Team forecast'!$M$3:$AU$22,MATCH($B305,'Team forecast'!$B$3:$B$22,0),MATCH(CU$1,'Team forecast'!$M$2:$AU$2,0))*IF($Y305&gt;0,5000,0)</f>
        <v>0</v>
      </c>
      <c r="CV305" s="5">
        <f>INDEX('Team forecast'!$M$3:$AU$22,MATCH($B305,'Team forecast'!$B$3:$B$22,0),MATCH(CV$1,'Team forecast'!$M$2:$AU$2,0))*IF($Y305&gt;0,-15000,0)</f>
        <v>0</v>
      </c>
      <c r="CW305" s="5">
        <f t="shared" si="327"/>
        <v>0</v>
      </c>
      <c r="CX305" s="5">
        <f t="shared" si="328"/>
        <v>0</v>
      </c>
      <c r="CY305" s="5">
        <f t="shared" si="329"/>
        <v>0</v>
      </c>
      <c r="CZ305" s="5">
        <f t="shared" si="330"/>
        <v>0</v>
      </c>
      <c r="DA305" s="5">
        <f t="shared" si="331"/>
        <v>0</v>
      </c>
      <c r="DB305" s="5">
        <f t="shared" si="332"/>
        <v>0</v>
      </c>
      <c r="DC305" s="5">
        <f t="shared" si="333"/>
        <v>0</v>
      </c>
      <c r="DD305" s="5">
        <f t="shared" si="334"/>
        <v>0</v>
      </c>
      <c r="DE305" s="5">
        <f t="shared" si="335"/>
        <v>0</v>
      </c>
      <c r="DF305" s="5">
        <f>IFERROR(SUM(CT305:DE305),0)*((Cockpit!$C$3)^4)</f>
        <v>0</v>
      </c>
      <c r="DG305" s="19">
        <f>INDEX('Team forecast'!$M$3:$AU$22,MATCH($B305,'Team forecast'!$B$3:$B$22,0),MATCH(DG$1,'Team forecast'!$M$2:$AU$2,0))</f>
        <v>0</v>
      </c>
      <c r="DH305" s="19">
        <f>INDEX('Team forecast'!$M$3:$AU$22,MATCH($B305,'Team forecast'!$B$3:$B$22,0),MATCH(DH$1,'Team forecast'!$M$2:$AU$2,0))</f>
        <v>0</v>
      </c>
      <c r="DI305" s="19">
        <f>INDEX('Team forecast'!$M$3:$AU$22,MATCH($B305,'Team forecast'!$B$3:$B$22,0),MATCH(DI$1,'Team forecast'!$M$2:$AU$2,0))</f>
        <v>0</v>
      </c>
      <c r="DJ305" s="19">
        <f>INDEX('Team forecast'!$M$3:$AU$22,MATCH($B305,'Team forecast'!$B$3:$B$22,0),MATCH(DJ$1,'Team forecast'!$M$2:$AU$2,0))</f>
        <v>0</v>
      </c>
      <c r="DK305" s="5">
        <f t="shared" si="336"/>
        <v>-5000</v>
      </c>
      <c r="DL305" s="5">
        <f>INDEX('Team forecast'!$M$3:$AU$22,MATCH($B305,'Team forecast'!$B$3:$B$22,0),MATCH(DL$1,'Team forecast'!$M$2:$AU$2,0))*IF($Y305&gt;0,25000,0)</f>
        <v>0</v>
      </c>
      <c r="DM305" s="5">
        <f>INDEX('Team forecast'!$M$3:$AU$22,MATCH($B305,'Team forecast'!$B$3:$B$22,0),MATCH(DM$1,'Team forecast'!$M$2:$AU$2,0))*IF($Y305&gt;0,5000,0)</f>
        <v>0</v>
      </c>
      <c r="DN305" s="5">
        <f>INDEX('Team forecast'!$M$3:$AU$22,MATCH($B305,'Team forecast'!$B$3:$B$22,0),MATCH(DN$1,'Team forecast'!$M$2:$AU$2,0))*IF($Y305&gt;0,-15000,0)</f>
        <v>0</v>
      </c>
      <c r="DO305" s="5">
        <f t="shared" si="337"/>
        <v>0</v>
      </c>
      <c r="DP305" s="5">
        <f t="shared" si="338"/>
        <v>0</v>
      </c>
      <c r="DQ305" s="5">
        <f t="shared" si="339"/>
        <v>0</v>
      </c>
      <c r="DR305" s="5">
        <f t="shared" si="340"/>
        <v>0</v>
      </c>
      <c r="DS305" s="5">
        <f t="shared" si="341"/>
        <v>0</v>
      </c>
      <c r="DT305" s="5">
        <f t="shared" si="342"/>
        <v>0</v>
      </c>
      <c r="DU305" s="5">
        <f t="shared" si="343"/>
        <v>0</v>
      </c>
      <c r="DV305" s="5">
        <f t="shared" si="344"/>
        <v>0</v>
      </c>
      <c r="DW305" s="5">
        <f t="shared" si="345"/>
        <v>0</v>
      </c>
      <c r="DX305" s="5">
        <f>IFERROR(SUM(DL305:DW305),0)*((Cockpit!$C$3)^5)</f>
        <v>0</v>
      </c>
      <c r="DY305" s="5">
        <f t="shared" si="346"/>
        <v>-5000</v>
      </c>
      <c r="DZ305" s="5" t="str">
        <f>IF(ISERROR(MATCH(A305,'Current squad'!B:B,0)),"No","Yes")</f>
        <v>No</v>
      </c>
      <c r="EA305" s="5" cm="1">
        <f t="array" ref="EA305">IFERROR(_xlfn.IFS(DZ305="Yes",0,DZ305="No",H305*1%),999999)</f>
        <v>24000</v>
      </c>
      <c r="EB305" s="5">
        <f t="shared" si="288"/>
        <v>2424000</v>
      </c>
      <c r="EC305" s="5">
        <f t="shared" si="347"/>
        <v>-29000</v>
      </c>
      <c r="ED305" s="1">
        <f t="shared" si="289"/>
        <v>-1.2083333333333333E-2</v>
      </c>
      <c r="EE305" s="5">
        <f>RANK(EC305,$EC$2:$EC$572)+COUNTIF($EC$2:EC305,EC305)-1</f>
        <v>276</v>
      </c>
      <c r="EF305" s="4">
        <f>RANK(ED305,$ED$2:$ED$572)+COUNTIF($ED$2:ED305,ED305)-1</f>
        <v>447</v>
      </c>
    </row>
    <row r="306" spans="1:136" x14ac:dyDescent="0.3">
      <c r="A306" t="str">
        <f>IF(Holdet.dk!A306&lt;&gt;"",Holdet.dk!A306,"")</f>
        <v>Kenny Tete</v>
      </c>
      <c r="B306" t="str">
        <f>INDEX(Holdet.dk!B:B,MATCH($A306,Holdet.dk!$A:$A,0))</f>
        <v>Fulham</v>
      </c>
      <c r="C306" t="str">
        <f>INDEX(Holdet.dk!C:C,MATCH($A306,Holdet.dk!$A:$A,0))</f>
        <v>Defense</v>
      </c>
      <c r="D306" t="str">
        <f>INDEX(Holdet.dk!D:D,MATCH($A306,Holdet.dk!$A:$A,0))</f>
        <v>2.701.000</v>
      </c>
      <c r="E306" s="1">
        <f>IFERROR(_xlfn.NUMBERVALUE(INDEX(Holdet.dk!$E:$E,MATCH($A306,Holdet.dk!$A:$A,0)),","),0)</f>
        <v>6.0000000000000001E-3</v>
      </c>
      <c r="F306" t="str">
        <f>IF(INDEX(Lookup!H:H,MATCH('Master data'!A306,Lookup!G:G,0))=0,A306,INDEX(Lookup!H:H,MATCH('Master data'!A306,Lookup!G:G,0)))</f>
        <v>Kenny Tete</v>
      </c>
      <c r="G306" t="str">
        <f>IFERROR(INDEX(Lookup!B:B,MATCH(INDEX(Rotowire!C:C,MATCH(F306,Rotowire!A:A,0)),Lookup!D:D,0)),"")</f>
        <v/>
      </c>
      <c r="H306" s="5">
        <f t="shared" si="280"/>
        <v>2701000</v>
      </c>
      <c r="I306" s="19">
        <f>IFERROR(INDEX('Team forecast'!$G$3:$I$22,MATCH($B306,'Team forecast'!$B$3:$B$22,0),MATCH(I$1,'Team forecast'!$G$2:$I$2,0)),0)</f>
        <v>0.79881656804733725</v>
      </c>
      <c r="J306" s="19">
        <f>IFERROR(INDEX('Team forecast'!$G$3:$I$22,MATCH($B306,'Team forecast'!$B$3:$B$22,0),MATCH(J$1,'Team forecast'!$G$2:$I$2,0)),0)</f>
        <v>0.8913043478260867</v>
      </c>
      <c r="K306" s="19">
        <f>IFERROR(INDEX('Team forecast'!$G$3:$I$22,MATCH($B306,'Team forecast'!$B$3:$B$22,0),MATCH(K$1,'Team forecast'!$G$2:$I$2,0)),0)</f>
        <v>1.1691703107234377</v>
      </c>
      <c r="L306">
        <f>SUMIFS(Rotowire!E:E,Rotowire!$A:$A,'Master data'!$F306)</f>
        <v>0</v>
      </c>
      <c r="M306" s="2">
        <f>SUMIFS(Rotowire!F:F,Rotowire!$A:$A,'Master data'!$F306)*I306</f>
        <v>0</v>
      </c>
      <c r="N306" s="2">
        <f>SUMIFS(Rotowire!G:G,Rotowire!$A:$A,'Master data'!$F306)*I306</f>
        <v>0</v>
      </c>
      <c r="O306" s="2">
        <f>SUMIFS(Rotowire!I:I,Rotowire!$A:$A,'Master data'!$F306)*I306</f>
        <v>0</v>
      </c>
      <c r="P306" s="2">
        <f>SUMIFS(Rotowire!W:W,Rotowire!$A:$A,'Master data'!$F306)*K306</f>
        <v>0</v>
      </c>
      <c r="Q306" s="2">
        <f>SUMIFS(Rotowire!Y:Y,Rotowire!$A:$A,'Master data'!$F306)*J306</f>
        <v>0</v>
      </c>
      <c r="R306" s="2">
        <f>SUMIFS(Rotowire!AB:AB,Rotowire!$A:$A,'Master data'!$F306)</f>
        <v>0</v>
      </c>
      <c r="S306" s="2">
        <f>SUMIFS(Rotowire!AC:AC,Rotowire!$A:$A,'Master data'!$F306)</f>
        <v>0</v>
      </c>
      <c r="T306" s="2">
        <f>INDEX('Team forecast'!D$3:D$22,MATCH($B306,'Team forecast'!$B$3:$B$22,0))</f>
        <v>1.35</v>
      </c>
      <c r="U306" s="2">
        <f>INDEX('Team forecast'!E$3:E$22,MATCH($B306,'Team forecast'!$B$3:$B$22,0))</f>
        <v>1.23</v>
      </c>
      <c r="V306" s="2">
        <f>INDEX('Team forecast'!J$3:J$22,MATCH($B306,'Team forecast'!$B$3:$B$22,0))</f>
        <v>0.39200000000000002</v>
      </c>
      <c r="W306" s="2">
        <f>INDEX('Team forecast'!K$3:K$22,MATCH($B306,'Team forecast'!$B$3:$B$22,0))</f>
        <v>0.2712</v>
      </c>
      <c r="X306" s="2">
        <f>INDEX('Team forecast'!L$3:L$22,MATCH($B306,'Team forecast'!$B$3:$B$22,0))</f>
        <v>0.33679999999999999</v>
      </c>
      <c r="Y306" s="5">
        <f t="shared" si="281"/>
        <v>-5000</v>
      </c>
      <c r="Z306" s="5">
        <f t="shared" si="282"/>
        <v>0</v>
      </c>
      <c r="AA306" s="5">
        <f t="shared" si="283"/>
        <v>0</v>
      </c>
      <c r="AB306" s="5">
        <f t="shared" si="284"/>
        <v>0</v>
      </c>
      <c r="AC306" s="5">
        <f t="shared" si="285"/>
        <v>0</v>
      </c>
      <c r="AD306" s="5">
        <f t="shared" si="290"/>
        <v>0</v>
      </c>
      <c r="AE306" s="5">
        <f t="shared" si="291"/>
        <v>0</v>
      </c>
      <c r="AF306" s="5">
        <f t="shared" si="286"/>
        <v>0</v>
      </c>
      <c r="AG306" s="5">
        <f t="shared" si="287"/>
        <v>0</v>
      </c>
      <c r="AH306" s="5">
        <f t="shared" si="292"/>
        <v>0</v>
      </c>
      <c r="AI306" s="5">
        <f t="shared" si="293"/>
        <v>0</v>
      </c>
      <c r="AJ306" s="5">
        <f t="shared" si="294"/>
        <v>0</v>
      </c>
      <c r="AK306" s="5">
        <f t="shared" si="295"/>
        <v>0</v>
      </c>
      <c r="AL306" s="5">
        <f>IFERROR(SUM(Y306:AK306),-5000)*((Cockpit!$C$3)^0)</f>
        <v>-5000</v>
      </c>
      <c r="AM306" s="19">
        <f>INDEX('Team forecast'!$M$3:$AU$22,MATCH($B306,'Team forecast'!$B$3:$B$22,0),MATCH(AM$1,'Team forecast'!$M$2:$AU$2,0))</f>
        <v>0</v>
      </c>
      <c r="AN306" s="19">
        <f>INDEX('Team forecast'!$M$3:$AU$22,MATCH($B306,'Team forecast'!$B$3:$B$22,0),MATCH(AN$1,'Team forecast'!$M$2:$AU$2,0))</f>
        <v>0</v>
      </c>
      <c r="AO306" s="19">
        <f>INDEX('Team forecast'!$M$3:$AU$22,MATCH($B306,'Team forecast'!$B$3:$B$22,0),MATCH(AO$1,'Team forecast'!$M$2:$AU$2,0))</f>
        <v>0</v>
      </c>
      <c r="AP306" s="19">
        <f>INDEX('Team forecast'!$M$3:$AU$22,MATCH($B306,'Team forecast'!$B$3:$B$22,0),MATCH(AP$1,'Team forecast'!$M$2:$AU$2,0))</f>
        <v>0</v>
      </c>
      <c r="AQ306" s="5">
        <f t="shared" si="296"/>
        <v>-5000</v>
      </c>
      <c r="AR306" s="5">
        <f>INDEX('Team forecast'!$M$3:$AU$22,MATCH($B306,'Team forecast'!$B$3:$B$22,0),MATCH(AR$1,'Team forecast'!$M$2:$AU$2,0))*IF($Y306&gt;0,25000,0)</f>
        <v>0</v>
      </c>
      <c r="AS306" s="5">
        <f>INDEX('Team forecast'!$M$3:$AU$22,MATCH($B306,'Team forecast'!$B$3:$B$22,0),MATCH(AS$1,'Team forecast'!$M$2:$AU$2,0))*IF($Y306&gt;0,5000,0)</f>
        <v>0</v>
      </c>
      <c r="AT306" s="5">
        <f>INDEX('Team forecast'!$M$3:$AU$22,MATCH($B306,'Team forecast'!$B$3:$B$22,0),MATCH(AT$1,'Team forecast'!$M$2:$AU$2,0))*IF($Y306&gt;0,-15000,0)</f>
        <v>0</v>
      </c>
      <c r="AU306" s="5">
        <f t="shared" si="297"/>
        <v>0</v>
      </c>
      <c r="AV306" s="5">
        <f t="shared" si="298"/>
        <v>0</v>
      </c>
      <c r="AW306" s="5">
        <f t="shared" si="299"/>
        <v>0</v>
      </c>
      <c r="AX306" s="5">
        <f t="shared" si="300"/>
        <v>0</v>
      </c>
      <c r="AY306" s="5">
        <f t="shared" si="301"/>
        <v>0</v>
      </c>
      <c r="AZ306" s="5">
        <f t="shared" si="302"/>
        <v>0</v>
      </c>
      <c r="BA306" s="5">
        <f t="shared" si="303"/>
        <v>0</v>
      </c>
      <c r="BB306" s="5">
        <f t="shared" si="304"/>
        <v>0</v>
      </c>
      <c r="BC306" s="5">
        <f t="shared" si="305"/>
        <v>0</v>
      </c>
      <c r="BD306" s="5">
        <f>IFERROR(SUM(AR306:BC306),0)*((Cockpit!$C$3)^1)</f>
        <v>0</v>
      </c>
      <c r="BE306" s="19">
        <f>INDEX('Team forecast'!$M$3:$AU$22,MATCH($B306,'Team forecast'!$B$3:$B$22,0),MATCH(BE$1,'Team forecast'!$M$2:$AU$2,0))</f>
        <v>0</v>
      </c>
      <c r="BF306" s="19">
        <f>INDEX('Team forecast'!$M$3:$AU$22,MATCH($B306,'Team forecast'!$B$3:$B$22,0),MATCH(BF$1,'Team forecast'!$M$2:$AU$2,0))</f>
        <v>0</v>
      </c>
      <c r="BG306" s="19">
        <f>INDEX('Team forecast'!$M$3:$AU$22,MATCH($B306,'Team forecast'!$B$3:$B$22,0),MATCH(BG$1,'Team forecast'!$M$2:$AU$2,0))</f>
        <v>0</v>
      </c>
      <c r="BH306" s="19">
        <f>INDEX('Team forecast'!$M$3:$AU$22,MATCH($B306,'Team forecast'!$B$3:$B$22,0),MATCH(BH$1,'Team forecast'!$M$2:$AU$2,0))</f>
        <v>0</v>
      </c>
      <c r="BI306" s="5">
        <f t="shared" si="306"/>
        <v>-5000</v>
      </c>
      <c r="BJ306" s="5">
        <f>INDEX('Team forecast'!$M$3:$AU$22,MATCH($B306,'Team forecast'!$B$3:$B$22,0),MATCH(BJ$1,'Team forecast'!$M$2:$AU$2,0))*IF($Y306&gt;0,25000,0)</f>
        <v>0</v>
      </c>
      <c r="BK306" s="5">
        <f>INDEX('Team forecast'!$M$3:$AU$22,MATCH($B306,'Team forecast'!$B$3:$B$22,0),MATCH(BK$1,'Team forecast'!$M$2:$AU$2,0))*IF($Y306&gt;0,5000,0)</f>
        <v>0</v>
      </c>
      <c r="BL306" s="5">
        <f>INDEX('Team forecast'!$M$3:$AU$22,MATCH($B306,'Team forecast'!$B$3:$B$22,0),MATCH(BL$1,'Team forecast'!$M$2:$AU$2,0))*IF($Y306&gt;0,-15000,0)</f>
        <v>0</v>
      </c>
      <c r="BM306" s="5">
        <f t="shared" si="307"/>
        <v>0</v>
      </c>
      <c r="BN306" s="5">
        <f t="shared" si="308"/>
        <v>0</v>
      </c>
      <c r="BO306" s="5">
        <f t="shared" si="309"/>
        <v>0</v>
      </c>
      <c r="BP306" s="5">
        <f t="shared" si="310"/>
        <v>0</v>
      </c>
      <c r="BQ306" s="5">
        <f t="shared" si="311"/>
        <v>0</v>
      </c>
      <c r="BR306" s="5">
        <f t="shared" si="312"/>
        <v>0</v>
      </c>
      <c r="BS306" s="5">
        <f t="shared" si="313"/>
        <v>0</v>
      </c>
      <c r="BT306" s="5">
        <f t="shared" si="314"/>
        <v>0</v>
      </c>
      <c r="BU306" s="5">
        <f t="shared" si="315"/>
        <v>0</v>
      </c>
      <c r="BV306" s="5">
        <f>IFERROR(SUM(BJ306:BU306),0)*((Cockpit!$C$3)^2)</f>
        <v>0</v>
      </c>
      <c r="BW306" s="19">
        <f>INDEX('Team forecast'!$M$3:$AU$22,MATCH($B306,'Team forecast'!$B$3:$B$22,0),MATCH(BW$1,'Team forecast'!$M$2:$AU$2,0))</f>
        <v>0</v>
      </c>
      <c r="BX306" s="19">
        <f>INDEX('Team forecast'!$M$3:$AU$22,MATCH($B306,'Team forecast'!$B$3:$B$22,0),MATCH(BX$1,'Team forecast'!$M$2:$AU$2,0))</f>
        <v>0</v>
      </c>
      <c r="BY306" s="19">
        <f>INDEX('Team forecast'!$M$3:$AU$22,MATCH($B306,'Team forecast'!$B$3:$B$22,0),MATCH(BY$1,'Team forecast'!$M$2:$AU$2,0))</f>
        <v>0</v>
      </c>
      <c r="BZ306" s="19">
        <f>INDEX('Team forecast'!$M$3:$AU$22,MATCH($B306,'Team forecast'!$B$3:$B$22,0),MATCH(BZ$1,'Team forecast'!$M$2:$AU$2,0))</f>
        <v>0</v>
      </c>
      <c r="CA306" s="5">
        <f t="shared" si="316"/>
        <v>-5000</v>
      </c>
      <c r="CB306" s="5">
        <f>INDEX('Team forecast'!$M$3:$AU$22,MATCH($B306,'Team forecast'!$B$3:$B$22,0),MATCH(CB$1,'Team forecast'!$M$2:$AU$2,0))*IF($Y306&gt;0,25000,0)</f>
        <v>0</v>
      </c>
      <c r="CC306" s="5">
        <f>INDEX('Team forecast'!$M$3:$AU$22,MATCH($B306,'Team forecast'!$B$3:$B$22,0),MATCH(CC$1,'Team forecast'!$M$2:$AU$2,0))*IF($Y306&gt;0,5000,0)</f>
        <v>0</v>
      </c>
      <c r="CD306" s="5">
        <f>INDEX('Team forecast'!$M$3:$AU$22,MATCH($B306,'Team forecast'!$B$3:$B$22,0),MATCH(CD$1,'Team forecast'!$M$2:$AU$2,0))*IF($Y306&gt;0,-15000,0)</f>
        <v>0</v>
      </c>
      <c r="CE306" s="5">
        <f t="shared" si="317"/>
        <v>0</v>
      </c>
      <c r="CF306" s="5">
        <f t="shared" si="318"/>
        <v>0</v>
      </c>
      <c r="CG306" s="5">
        <f t="shared" si="319"/>
        <v>0</v>
      </c>
      <c r="CH306" s="5">
        <f t="shared" si="320"/>
        <v>0</v>
      </c>
      <c r="CI306" s="5">
        <f t="shared" si="321"/>
        <v>0</v>
      </c>
      <c r="CJ306" s="5">
        <f t="shared" si="322"/>
        <v>0</v>
      </c>
      <c r="CK306" s="5">
        <f t="shared" si="323"/>
        <v>0</v>
      </c>
      <c r="CL306" s="5">
        <f t="shared" si="324"/>
        <v>0</v>
      </c>
      <c r="CM306" s="5">
        <f t="shared" si="325"/>
        <v>0</v>
      </c>
      <c r="CN306" s="5">
        <f>IFERROR(SUM(CB306:CM306),0)*((Cockpit!$C$3)^3)</f>
        <v>0</v>
      </c>
      <c r="CO306" s="19">
        <f>INDEX('Team forecast'!$M$3:$AU$22,MATCH($B306,'Team forecast'!$B$3:$B$22,0),MATCH(CO$1,'Team forecast'!$M$2:$AU$2,0))</f>
        <v>0</v>
      </c>
      <c r="CP306" s="19">
        <f>INDEX('Team forecast'!$M$3:$AU$22,MATCH($B306,'Team forecast'!$B$3:$B$22,0),MATCH(CP$1,'Team forecast'!$M$2:$AU$2,0))</f>
        <v>0</v>
      </c>
      <c r="CQ306" s="19">
        <f>INDEX('Team forecast'!$M$3:$AU$22,MATCH($B306,'Team forecast'!$B$3:$B$22,0),MATCH(CQ$1,'Team forecast'!$M$2:$AU$2,0))</f>
        <v>0</v>
      </c>
      <c r="CR306" s="19">
        <f>INDEX('Team forecast'!$M$3:$AU$22,MATCH($B306,'Team forecast'!$B$3:$B$22,0),MATCH(CR$1,'Team forecast'!$M$2:$AU$2,0))</f>
        <v>0</v>
      </c>
      <c r="CS306" s="5">
        <f t="shared" si="326"/>
        <v>-5000</v>
      </c>
      <c r="CT306" s="5">
        <f>INDEX('Team forecast'!$M$3:$AU$22,MATCH($B306,'Team forecast'!$B$3:$B$22,0),MATCH(CT$1,'Team forecast'!$M$2:$AU$2,0))*IF($Y306&gt;0,25000,0)</f>
        <v>0</v>
      </c>
      <c r="CU306" s="5">
        <f>INDEX('Team forecast'!$M$3:$AU$22,MATCH($B306,'Team forecast'!$B$3:$B$22,0),MATCH(CU$1,'Team forecast'!$M$2:$AU$2,0))*IF($Y306&gt;0,5000,0)</f>
        <v>0</v>
      </c>
      <c r="CV306" s="5">
        <f>INDEX('Team forecast'!$M$3:$AU$22,MATCH($B306,'Team forecast'!$B$3:$B$22,0),MATCH(CV$1,'Team forecast'!$M$2:$AU$2,0))*IF($Y306&gt;0,-15000,0)</f>
        <v>0</v>
      </c>
      <c r="CW306" s="5">
        <f t="shared" si="327"/>
        <v>0</v>
      </c>
      <c r="CX306" s="5">
        <f t="shared" si="328"/>
        <v>0</v>
      </c>
      <c r="CY306" s="5">
        <f t="shared" si="329"/>
        <v>0</v>
      </c>
      <c r="CZ306" s="5">
        <f t="shared" si="330"/>
        <v>0</v>
      </c>
      <c r="DA306" s="5">
        <f t="shared" si="331"/>
        <v>0</v>
      </c>
      <c r="DB306" s="5">
        <f t="shared" si="332"/>
        <v>0</v>
      </c>
      <c r="DC306" s="5">
        <f t="shared" si="333"/>
        <v>0</v>
      </c>
      <c r="DD306" s="5">
        <f t="shared" si="334"/>
        <v>0</v>
      </c>
      <c r="DE306" s="5">
        <f t="shared" si="335"/>
        <v>0</v>
      </c>
      <c r="DF306" s="5">
        <f>IFERROR(SUM(CT306:DE306),0)*((Cockpit!$C$3)^4)</f>
        <v>0</v>
      </c>
      <c r="DG306" s="19">
        <f>INDEX('Team forecast'!$M$3:$AU$22,MATCH($B306,'Team forecast'!$B$3:$B$22,0),MATCH(DG$1,'Team forecast'!$M$2:$AU$2,0))</f>
        <v>0</v>
      </c>
      <c r="DH306" s="19">
        <f>INDEX('Team forecast'!$M$3:$AU$22,MATCH($B306,'Team forecast'!$B$3:$B$22,0),MATCH(DH$1,'Team forecast'!$M$2:$AU$2,0))</f>
        <v>0</v>
      </c>
      <c r="DI306" s="19">
        <f>INDEX('Team forecast'!$M$3:$AU$22,MATCH($B306,'Team forecast'!$B$3:$B$22,0),MATCH(DI$1,'Team forecast'!$M$2:$AU$2,0))</f>
        <v>0</v>
      </c>
      <c r="DJ306" s="19">
        <f>INDEX('Team forecast'!$M$3:$AU$22,MATCH($B306,'Team forecast'!$B$3:$B$22,0),MATCH(DJ$1,'Team forecast'!$M$2:$AU$2,0))</f>
        <v>0</v>
      </c>
      <c r="DK306" s="5">
        <f t="shared" si="336"/>
        <v>-5000</v>
      </c>
      <c r="DL306" s="5">
        <f>INDEX('Team forecast'!$M$3:$AU$22,MATCH($B306,'Team forecast'!$B$3:$B$22,0),MATCH(DL$1,'Team forecast'!$M$2:$AU$2,0))*IF($Y306&gt;0,25000,0)</f>
        <v>0</v>
      </c>
      <c r="DM306" s="5">
        <f>INDEX('Team forecast'!$M$3:$AU$22,MATCH($B306,'Team forecast'!$B$3:$B$22,0),MATCH(DM$1,'Team forecast'!$M$2:$AU$2,0))*IF($Y306&gt;0,5000,0)</f>
        <v>0</v>
      </c>
      <c r="DN306" s="5">
        <f>INDEX('Team forecast'!$M$3:$AU$22,MATCH($B306,'Team forecast'!$B$3:$B$22,0),MATCH(DN$1,'Team forecast'!$M$2:$AU$2,0))*IF($Y306&gt;0,-15000,0)</f>
        <v>0</v>
      </c>
      <c r="DO306" s="5">
        <f t="shared" si="337"/>
        <v>0</v>
      </c>
      <c r="DP306" s="5">
        <f t="shared" si="338"/>
        <v>0</v>
      </c>
      <c r="DQ306" s="5">
        <f t="shared" si="339"/>
        <v>0</v>
      </c>
      <c r="DR306" s="5">
        <f t="shared" si="340"/>
        <v>0</v>
      </c>
      <c r="DS306" s="5">
        <f t="shared" si="341"/>
        <v>0</v>
      </c>
      <c r="DT306" s="5">
        <f t="shared" si="342"/>
        <v>0</v>
      </c>
      <c r="DU306" s="5">
        <f t="shared" si="343"/>
        <v>0</v>
      </c>
      <c r="DV306" s="5">
        <f t="shared" si="344"/>
        <v>0</v>
      </c>
      <c r="DW306" s="5">
        <f t="shared" si="345"/>
        <v>0</v>
      </c>
      <c r="DX306" s="5">
        <f>IFERROR(SUM(DL306:DW306),0)*((Cockpit!$C$3)^5)</f>
        <v>0</v>
      </c>
      <c r="DY306" s="5">
        <f t="shared" si="346"/>
        <v>-5000</v>
      </c>
      <c r="DZ306" s="5" t="str">
        <f>IF(ISERROR(MATCH(A306,'Current squad'!B:B,0)),"No","Yes")</f>
        <v>No</v>
      </c>
      <c r="EA306" s="5" cm="1">
        <f t="array" ref="EA306">IFERROR(_xlfn.IFS(DZ306="Yes",0,DZ306="No",H306*1%),999999)</f>
        <v>27010</v>
      </c>
      <c r="EB306" s="5">
        <f t="shared" si="288"/>
        <v>2728010</v>
      </c>
      <c r="EC306" s="5">
        <f t="shared" si="347"/>
        <v>-32010</v>
      </c>
      <c r="ED306" s="1">
        <f t="shared" si="289"/>
        <v>-1.1851166234727879E-2</v>
      </c>
      <c r="EE306" s="5">
        <f>RANK(EC306,$EC$2:$EC$572)+COUNTIF($EC$2:EC306,EC306)-1</f>
        <v>328</v>
      </c>
      <c r="EF306" s="4">
        <f>RANK(ED306,$ED$2:$ED$572)+COUNTIF($ED$2:ED306,ED306)-1</f>
        <v>398</v>
      </c>
    </row>
    <row r="307" spans="1:136" x14ac:dyDescent="0.3">
      <c r="A307" t="str">
        <f>IF(Holdet.dk!A307&lt;&gt;"",Holdet.dk!A307,"")</f>
        <v>Nathan Redmond</v>
      </c>
      <c r="B307" t="str">
        <f>INDEX(Holdet.dk!B:B,MATCH($A307,Holdet.dk!$A:$A,0))</f>
        <v>Southampton</v>
      </c>
      <c r="C307" t="str">
        <f>INDEX(Holdet.dk!C:C,MATCH($A307,Holdet.dk!$A:$A,0))</f>
        <v>Midfield</v>
      </c>
      <c r="D307" t="str">
        <f>INDEX(Holdet.dk!D:D,MATCH($A307,Holdet.dk!$A:$A,0))</f>
        <v>4.782.000</v>
      </c>
      <c r="E307" s="1">
        <f>IFERROR(_xlfn.NUMBERVALUE(INDEX(Holdet.dk!$E:$E,MATCH($A307,Holdet.dk!$A:$A,0)),","),0)</f>
        <v>4.0000000000000001E-3</v>
      </c>
      <c r="F307" t="str">
        <f>IF(INDEX(Lookup!H:H,MATCH('Master data'!A307,Lookup!G:G,0))=0,A307,INDEX(Lookup!H:H,MATCH('Master data'!A307,Lookup!G:G,0)))</f>
        <v>Nathan Redmond</v>
      </c>
      <c r="G307" t="str">
        <f>IFERROR(INDEX(Lookup!B:B,MATCH(INDEX(Rotowire!C:C,MATCH(F307,Rotowire!A:A,0)),Lookup!D:D,0)),"")</f>
        <v>West Ham</v>
      </c>
      <c r="H307" s="5">
        <f t="shared" si="280"/>
        <v>4782000</v>
      </c>
      <c r="I307" s="19">
        <f>IFERROR(INDEX('Team forecast'!$G$3:$I$22,MATCH($B307,'Team forecast'!$B$3:$B$22,0),MATCH(I$1,'Team forecast'!$G$2:$I$2,0)),0)</f>
        <v>1.1637931034482758</v>
      </c>
      <c r="J307" s="19">
        <f>IFERROR(INDEX('Team forecast'!$G$3:$I$22,MATCH($B307,'Team forecast'!$B$3:$B$22,0),MATCH(J$1,'Team forecast'!$G$2:$I$2,0)),0)</f>
        <v>0.89999999999999991</v>
      </c>
      <c r="K307" s="19">
        <f>IFERROR(INDEX('Team forecast'!$G$3:$I$22,MATCH($B307,'Team forecast'!$B$3:$B$22,0),MATCH(K$1,'Team forecast'!$G$2:$I$2,0)),0)</f>
        <v>1.3912753278240162</v>
      </c>
      <c r="L307">
        <f>SUMIFS(Rotowire!E:E,Rotowire!$A:$A,'Master data'!$F307)</f>
        <v>95</v>
      </c>
      <c r="M307" s="2">
        <f>SUMIFS(Rotowire!F:F,Rotowire!$A:$A,'Master data'!$F307)*I307</f>
        <v>0.25603448275862067</v>
      </c>
      <c r="N307" s="2">
        <f>SUMIFS(Rotowire!G:G,Rotowire!$A:$A,'Master data'!$F307)*I307</f>
        <v>0.10474137931034481</v>
      </c>
      <c r="O307" s="2">
        <f>SUMIFS(Rotowire!I:I,Rotowire!$A:$A,'Master data'!$F307)*I307</f>
        <v>1.0357758620689654</v>
      </c>
      <c r="P307" s="2">
        <f>SUMIFS(Rotowire!W:W,Rotowire!$A:$A,'Master data'!$F307)*K307</f>
        <v>0.1808657926171221</v>
      </c>
      <c r="Q307" s="2">
        <f>SUMIFS(Rotowire!Y:Y,Rotowire!$A:$A,'Master data'!$F307)*J307</f>
        <v>0</v>
      </c>
      <c r="R307" s="2">
        <f>SUMIFS(Rotowire!AB:AB,Rotowire!$A:$A,'Master data'!$F307)</f>
        <v>0.1</v>
      </c>
      <c r="S307" s="2">
        <f>SUMIFS(Rotowire!AC:AC,Rotowire!$A:$A,'Master data'!$F307)</f>
        <v>0.01</v>
      </c>
      <c r="T307" s="2">
        <f>INDEX('Team forecast'!D$3:D$22,MATCH($B307,'Team forecast'!$B$3:$B$22,0))</f>
        <v>1.35</v>
      </c>
      <c r="U307" s="2">
        <f>INDEX('Team forecast'!E$3:E$22,MATCH($B307,'Team forecast'!$B$3:$B$22,0))</f>
        <v>1.71</v>
      </c>
      <c r="V307" s="2">
        <f>INDEX('Team forecast'!J$3:J$22,MATCH($B307,'Team forecast'!$B$3:$B$22,0))</f>
        <v>0.30020000000000002</v>
      </c>
      <c r="W307" s="2">
        <f>INDEX('Team forecast'!K$3:K$22,MATCH($B307,'Team forecast'!$B$3:$B$22,0))</f>
        <v>0.2422</v>
      </c>
      <c r="X307" s="2">
        <f>INDEX('Team forecast'!L$3:L$22,MATCH($B307,'Team forecast'!$B$3:$B$22,0))</f>
        <v>0.45750000000000002</v>
      </c>
      <c r="Y307" s="5">
        <f t="shared" si="281"/>
        <v>7000</v>
      </c>
      <c r="Z307" s="5">
        <f t="shared" si="282"/>
        <v>7505.0000000000009</v>
      </c>
      <c r="AA307" s="5">
        <f t="shared" si="283"/>
        <v>1211</v>
      </c>
      <c r="AB307" s="5">
        <f t="shared" si="284"/>
        <v>-6862.5</v>
      </c>
      <c r="AC307" s="5">
        <f t="shared" si="285"/>
        <v>32004.310344827583</v>
      </c>
      <c r="AD307" s="5">
        <f t="shared" si="290"/>
        <v>5237.0689655172409</v>
      </c>
      <c r="AE307" s="5">
        <f t="shared" si="291"/>
        <v>10357.758620689654</v>
      </c>
      <c r="AF307" s="5">
        <f t="shared" si="286"/>
        <v>0</v>
      </c>
      <c r="AG307" s="5">
        <f t="shared" si="287"/>
        <v>0</v>
      </c>
      <c r="AH307" s="5">
        <f t="shared" si="292"/>
        <v>-2000</v>
      </c>
      <c r="AI307" s="5">
        <f t="shared" si="293"/>
        <v>-500</v>
      </c>
      <c r="AJ307" s="5">
        <f t="shared" si="294"/>
        <v>13500</v>
      </c>
      <c r="AK307" s="5">
        <f t="shared" si="295"/>
        <v>-13680</v>
      </c>
      <c r="AL307" s="5">
        <f>IFERROR(SUM(Y307:AK307),-5000)*((Cockpit!$C$3)^0)</f>
        <v>53772.637931034464</v>
      </c>
      <c r="AM307" s="19">
        <f>INDEX('Team forecast'!$M$3:$AU$22,MATCH($B307,'Team forecast'!$B$3:$B$22,0),MATCH(AM$1,'Team forecast'!$M$2:$AU$2,0))</f>
        <v>0</v>
      </c>
      <c r="AN307" s="19">
        <f>INDEX('Team forecast'!$M$3:$AU$22,MATCH($B307,'Team forecast'!$B$3:$B$22,0),MATCH(AN$1,'Team forecast'!$M$2:$AU$2,0))</f>
        <v>0</v>
      </c>
      <c r="AO307" s="19">
        <f>INDEX('Team forecast'!$M$3:$AU$22,MATCH($B307,'Team forecast'!$B$3:$B$22,0),MATCH(AO$1,'Team forecast'!$M$2:$AU$2,0))</f>
        <v>0</v>
      </c>
      <c r="AP307" s="19">
        <f>INDEX('Team forecast'!$M$3:$AU$22,MATCH($B307,'Team forecast'!$B$3:$B$22,0),MATCH(AP$1,'Team forecast'!$M$2:$AU$2,0))</f>
        <v>0</v>
      </c>
      <c r="AQ307" s="5">
        <f t="shared" si="296"/>
        <v>7000</v>
      </c>
      <c r="AR307" s="5">
        <f>INDEX('Team forecast'!$M$3:$AU$22,MATCH($B307,'Team forecast'!$B$3:$B$22,0),MATCH(AR$1,'Team forecast'!$M$2:$AU$2,0))*IF($Y307&gt;0,25000,0)</f>
        <v>0</v>
      </c>
      <c r="AS307" s="5">
        <f>INDEX('Team forecast'!$M$3:$AU$22,MATCH($B307,'Team forecast'!$B$3:$B$22,0),MATCH(AS$1,'Team forecast'!$M$2:$AU$2,0))*IF($Y307&gt;0,5000,0)</f>
        <v>0</v>
      </c>
      <c r="AT307" s="5">
        <f>INDEX('Team forecast'!$M$3:$AU$22,MATCH($B307,'Team forecast'!$B$3:$B$22,0),MATCH(AT$1,'Team forecast'!$M$2:$AU$2,0))*IF($Y307&gt;0,-15000,0)</f>
        <v>0</v>
      </c>
      <c r="AU307" s="5">
        <f t="shared" si="297"/>
        <v>0</v>
      </c>
      <c r="AV307" s="5">
        <f t="shared" si="298"/>
        <v>0</v>
      </c>
      <c r="AW307" s="5">
        <f t="shared" si="299"/>
        <v>0</v>
      </c>
      <c r="AX307" s="5">
        <f t="shared" si="300"/>
        <v>0</v>
      </c>
      <c r="AY307" s="5">
        <f t="shared" si="301"/>
        <v>0</v>
      </c>
      <c r="AZ307" s="5">
        <f t="shared" si="302"/>
        <v>-2000</v>
      </c>
      <c r="BA307" s="5">
        <f t="shared" si="303"/>
        <v>-500</v>
      </c>
      <c r="BB307" s="5">
        <f t="shared" si="304"/>
        <v>0</v>
      </c>
      <c r="BC307" s="5">
        <f t="shared" si="305"/>
        <v>0</v>
      </c>
      <c r="BD307" s="5">
        <f>IFERROR(SUM(AR307:BC307),0)*((Cockpit!$C$3)^1)</f>
        <v>-1750</v>
      </c>
      <c r="BE307" s="19">
        <f>INDEX('Team forecast'!$M$3:$AU$22,MATCH($B307,'Team forecast'!$B$3:$B$22,0),MATCH(BE$1,'Team forecast'!$M$2:$AU$2,0))</f>
        <v>0</v>
      </c>
      <c r="BF307" s="19">
        <f>INDEX('Team forecast'!$M$3:$AU$22,MATCH($B307,'Team forecast'!$B$3:$B$22,0),MATCH(BF$1,'Team forecast'!$M$2:$AU$2,0))</f>
        <v>0</v>
      </c>
      <c r="BG307" s="19">
        <f>INDEX('Team forecast'!$M$3:$AU$22,MATCH($B307,'Team forecast'!$B$3:$B$22,0),MATCH(BG$1,'Team forecast'!$M$2:$AU$2,0))</f>
        <v>0</v>
      </c>
      <c r="BH307" s="19">
        <f>INDEX('Team forecast'!$M$3:$AU$22,MATCH($B307,'Team forecast'!$B$3:$B$22,0),MATCH(BH$1,'Team forecast'!$M$2:$AU$2,0))</f>
        <v>0</v>
      </c>
      <c r="BI307" s="5">
        <f t="shared" si="306"/>
        <v>7000</v>
      </c>
      <c r="BJ307" s="5">
        <f>INDEX('Team forecast'!$M$3:$AU$22,MATCH($B307,'Team forecast'!$B$3:$B$22,0),MATCH(BJ$1,'Team forecast'!$M$2:$AU$2,0))*IF($Y307&gt;0,25000,0)</f>
        <v>0</v>
      </c>
      <c r="BK307" s="5">
        <f>INDEX('Team forecast'!$M$3:$AU$22,MATCH($B307,'Team forecast'!$B$3:$B$22,0),MATCH(BK$1,'Team forecast'!$M$2:$AU$2,0))*IF($Y307&gt;0,5000,0)</f>
        <v>0</v>
      </c>
      <c r="BL307" s="5">
        <f>INDEX('Team forecast'!$M$3:$AU$22,MATCH($B307,'Team forecast'!$B$3:$B$22,0),MATCH(BL$1,'Team forecast'!$M$2:$AU$2,0))*IF($Y307&gt;0,-15000,0)</f>
        <v>0</v>
      </c>
      <c r="BM307" s="5">
        <f t="shared" si="307"/>
        <v>0</v>
      </c>
      <c r="BN307" s="5">
        <f t="shared" si="308"/>
        <v>0</v>
      </c>
      <c r="BO307" s="5">
        <f t="shared" si="309"/>
        <v>0</v>
      </c>
      <c r="BP307" s="5">
        <f t="shared" si="310"/>
        <v>0</v>
      </c>
      <c r="BQ307" s="5">
        <f t="shared" si="311"/>
        <v>0</v>
      </c>
      <c r="BR307" s="5">
        <f t="shared" si="312"/>
        <v>-2000</v>
      </c>
      <c r="BS307" s="5">
        <f t="shared" si="313"/>
        <v>-500</v>
      </c>
      <c r="BT307" s="5">
        <f t="shared" si="314"/>
        <v>0</v>
      </c>
      <c r="BU307" s="5">
        <f t="shared" si="315"/>
        <v>0</v>
      </c>
      <c r="BV307" s="5">
        <f>IFERROR(SUM(BJ307:BU307),0)*((Cockpit!$C$3)^2)</f>
        <v>-1224.9999999999998</v>
      </c>
      <c r="BW307" s="19">
        <f>INDEX('Team forecast'!$M$3:$AU$22,MATCH($B307,'Team forecast'!$B$3:$B$22,0),MATCH(BW$1,'Team forecast'!$M$2:$AU$2,0))</f>
        <v>0</v>
      </c>
      <c r="BX307" s="19">
        <f>INDEX('Team forecast'!$M$3:$AU$22,MATCH($B307,'Team forecast'!$B$3:$B$22,0),MATCH(BX$1,'Team forecast'!$M$2:$AU$2,0))</f>
        <v>0</v>
      </c>
      <c r="BY307" s="19">
        <f>INDEX('Team forecast'!$M$3:$AU$22,MATCH($B307,'Team forecast'!$B$3:$B$22,0),MATCH(BY$1,'Team forecast'!$M$2:$AU$2,0))</f>
        <v>0</v>
      </c>
      <c r="BZ307" s="19">
        <f>INDEX('Team forecast'!$M$3:$AU$22,MATCH($B307,'Team forecast'!$B$3:$B$22,0),MATCH(BZ$1,'Team forecast'!$M$2:$AU$2,0))</f>
        <v>0</v>
      </c>
      <c r="CA307" s="5">
        <f t="shared" si="316"/>
        <v>7000</v>
      </c>
      <c r="CB307" s="5">
        <f>INDEX('Team forecast'!$M$3:$AU$22,MATCH($B307,'Team forecast'!$B$3:$B$22,0),MATCH(CB$1,'Team forecast'!$M$2:$AU$2,0))*IF($Y307&gt;0,25000,0)</f>
        <v>0</v>
      </c>
      <c r="CC307" s="5">
        <f>INDEX('Team forecast'!$M$3:$AU$22,MATCH($B307,'Team forecast'!$B$3:$B$22,0),MATCH(CC$1,'Team forecast'!$M$2:$AU$2,0))*IF($Y307&gt;0,5000,0)</f>
        <v>0</v>
      </c>
      <c r="CD307" s="5">
        <f>INDEX('Team forecast'!$M$3:$AU$22,MATCH($B307,'Team forecast'!$B$3:$B$22,0),MATCH(CD$1,'Team forecast'!$M$2:$AU$2,0))*IF($Y307&gt;0,-15000,0)</f>
        <v>0</v>
      </c>
      <c r="CE307" s="5">
        <f t="shared" si="317"/>
        <v>0</v>
      </c>
      <c r="CF307" s="5">
        <f t="shared" si="318"/>
        <v>0</v>
      </c>
      <c r="CG307" s="5">
        <f t="shared" si="319"/>
        <v>0</v>
      </c>
      <c r="CH307" s="5">
        <f t="shared" si="320"/>
        <v>0</v>
      </c>
      <c r="CI307" s="5">
        <f t="shared" si="321"/>
        <v>0</v>
      </c>
      <c r="CJ307" s="5">
        <f t="shared" si="322"/>
        <v>-2000</v>
      </c>
      <c r="CK307" s="5">
        <f t="shared" si="323"/>
        <v>-500</v>
      </c>
      <c r="CL307" s="5">
        <f t="shared" si="324"/>
        <v>0</v>
      </c>
      <c r="CM307" s="5">
        <f t="shared" si="325"/>
        <v>0</v>
      </c>
      <c r="CN307" s="5">
        <f>IFERROR(SUM(CB307:CM307),0)*((Cockpit!$C$3)^3)</f>
        <v>-857.49999999999977</v>
      </c>
      <c r="CO307" s="19">
        <f>INDEX('Team forecast'!$M$3:$AU$22,MATCH($B307,'Team forecast'!$B$3:$B$22,0),MATCH(CO$1,'Team forecast'!$M$2:$AU$2,0))</f>
        <v>0</v>
      </c>
      <c r="CP307" s="19">
        <f>INDEX('Team forecast'!$M$3:$AU$22,MATCH($B307,'Team forecast'!$B$3:$B$22,0),MATCH(CP$1,'Team forecast'!$M$2:$AU$2,0))</f>
        <v>0</v>
      </c>
      <c r="CQ307" s="19">
        <f>INDEX('Team forecast'!$M$3:$AU$22,MATCH($B307,'Team forecast'!$B$3:$B$22,0),MATCH(CQ$1,'Team forecast'!$M$2:$AU$2,0))</f>
        <v>0</v>
      </c>
      <c r="CR307" s="19">
        <f>INDEX('Team forecast'!$M$3:$AU$22,MATCH($B307,'Team forecast'!$B$3:$B$22,0),MATCH(CR$1,'Team forecast'!$M$2:$AU$2,0))</f>
        <v>0</v>
      </c>
      <c r="CS307" s="5">
        <f t="shared" si="326"/>
        <v>7000</v>
      </c>
      <c r="CT307" s="5">
        <f>INDEX('Team forecast'!$M$3:$AU$22,MATCH($B307,'Team forecast'!$B$3:$B$22,0),MATCH(CT$1,'Team forecast'!$M$2:$AU$2,0))*IF($Y307&gt;0,25000,0)</f>
        <v>0</v>
      </c>
      <c r="CU307" s="5">
        <f>INDEX('Team forecast'!$M$3:$AU$22,MATCH($B307,'Team forecast'!$B$3:$B$22,0),MATCH(CU$1,'Team forecast'!$M$2:$AU$2,0))*IF($Y307&gt;0,5000,0)</f>
        <v>0</v>
      </c>
      <c r="CV307" s="5">
        <f>INDEX('Team forecast'!$M$3:$AU$22,MATCH($B307,'Team forecast'!$B$3:$B$22,0),MATCH(CV$1,'Team forecast'!$M$2:$AU$2,0))*IF($Y307&gt;0,-15000,0)</f>
        <v>0</v>
      </c>
      <c r="CW307" s="5">
        <f t="shared" si="327"/>
        <v>0</v>
      </c>
      <c r="CX307" s="5">
        <f t="shared" si="328"/>
        <v>0</v>
      </c>
      <c r="CY307" s="5">
        <f t="shared" si="329"/>
        <v>0</v>
      </c>
      <c r="CZ307" s="5">
        <f t="shared" si="330"/>
        <v>0</v>
      </c>
      <c r="DA307" s="5">
        <f t="shared" si="331"/>
        <v>0</v>
      </c>
      <c r="DB307" s="5">
        <f t="shared" si="332"/>
        <v>-2000</v>
      </c>
      <c r="DC307" s="5">
        <f t="shared" si="333"/>
        <v>-500</v>
      </c>
      <c r="DD307" s="5">
        <f t="shared" si="334"/>
        <v>0</v>
      </c>
      <c r="DE307" s="5">
        <f t="shared" si="335"/>
        <v>0</v>
      </c>
      <c r="DF307" s="5">
        <f>IFERROR(SUM(CT307:DE307),0)*((Cockpit!$C$3)^4)</f>
        <v>-600.24999999999977</v>
      </c>
      <c r="DG307" s="19">
        <f>INDEX('Team forecast'!$M$3:$AU$22,MATCH($B307,'Team forecast'!$B$3:$B$22,0),MATCH(DG$1,'Team forecast'!$M$2:$AU$2,0))</f>
        <v>0</v>
      </c>
      <c r="DH307" s="19">
        <f>INDEX('Team forecast'!$M$3:$AU$22,MATCH($B307,'Team forecast'!$B$3:$B$22,0),MATCH(DH$1,'Team forecast'!$M$2:$AU$2,0))</f>
        <v>0</v>
      </c>
      <c r="DI307" s="19">
        <f>INDEX('Team forecast'!$M$3:$AU$22,MATCH($B307,'Team forecast'!$B$3:$B$22,0),MATCH(DI$1,'Team forecast'!$M$2:$AU$2,0))</f>
        <v>0</v>
      </c>
      <c r="DJ307" s="19">
        <f>INDEX('Team forecast'!$M$3:$AU$22,MATCH($B307,'Team forecast'!$B$3:$B$22,0),MATCH(DJ$1,'Team forecast'!$M$2:$AU$2,0))</f>
        <v>0</v>
      </c>
      <c r="DK307" s="5">
        <f t="shared" si="336"/>
        <v>7000</v>
      </c>
      <c r="DL307" s="5">
        <f>INDEX('Team forecast'!$M$3:$AU$22,MATCH($B307,'Team forecast'!$B$3:$B$22,0),MATCH(DL$1,'Team forecast'!$M$2:$AU$2,0))*IF($Y307&gt;0,25000,0)</f>
        <v>0</v>
      </c>
      <c r="DM307" s="5">
        <f>INDEX('Team forecast'!$M$3:$AU$22,MATCH($B307,'Team forecast'!$B$3:$B$22,0),MATCH(DM$1,'Team forecast'!$M$2:$AU$2,0))*IF($Y307&gt;0,5000,0)</f>
        <v>0</v>
      </c>
      <c r="DN307" s="5">
        <f>INDEX('Team forecast'!$M$3:$AU$22,MATCH($B307,'Team forecast'!$B$3:$B$22,0),MATCH(DN$1,'Team forecast'!$M$2:$AU$2,0))*IF($Y307&gt;0,-15000,0)</f>
        <v>0</v>
      </c>
      <c r="DO307" s="5">
        <f t="shared" si="337"/>
        <v>0</v>
      </c>
      <c r="DP307" s="5">
        <f t="shared" si="338"/>
        <v>0</v>
      </c>
      <c r="DQ307" s="5">
        <f t="shared" si="339"/>
        <v>0</v>
      </c>
      <c r="DR307" s="5">
        <f t="shared" si="340"/>
        <v>0</v>
      </c>
      <c r="DS307" s="5">
        <f t="shared" si="341"/>
        <v>0</v>
      </c>
      <c r="DT307" s="5">
        <f t="shared" si="342"/>
        <v>-2000</v>
      </c>
      <c r="DU307" s="5">
        <f t="shared" si="343"/>
        <v>-500</v>
      </c>
      <c r="DV307" s="5">
        <f t="shared" si="344"/>
        <v>0</v>
      </c>
      <c r="DW307" s="5">
        <f t="shared" si="345"/>
        <v>0</v>
      </c>
      <c r="DX307" s="5">
        <f>IFERROR(SUM(DL307:DW307),0)*((Cockpit!$C$3)^5)</f>
        <v>-420.17499999999984</v>
      </c>
      <c r="DY307" s="5">
        <f t="shared" si="346"/>
        <v>48919.712931034461</v>
      </c>
      <c r="DZ307" s="5" t="str">
        <f>IF(ISERROR(MATCH(A307,'Current squad'!B:B,0)),"No","Yes")</f>
        <v>No</v>
      </c>
      <c r="EA307" s="5" cm="1">
        <f t="array" ref="EA307">IFERROR(_xlfn.IFS(DZ307="Yes",0,DZ307="No",H307*1%),999999)</f>
        <v>47820</v>
      </c>
      <c r="EB307" s="5">
        <f t="shared" si="288"/>
        <v>4829820</v>
      </c>
      <c r="EC307" s="5">
        <f t="shared" si="347"/>
        <v>1099.7129310344608</v>
      </c>
      <c r="ED307" s="1">
        <f t="shared" si="289"/>
        <v>2.2996924530206206E-4</v>
      </c>
      <c r="EE307" s="5">
        <f>RANK(EC307,$EC$2:$EC$572)+COUNTIF($EC$2:EC307,EC307)-1</f>
        <v>69</v>
      </c>
      <c r="EF307" s="4">
        <f>RANK(ED307,$ED$2:$ED$572)+COUNTIF($ED$2:ED307,ED307)-1</f>
        <v>69</v>
      </c>
    </row>
    <row r="308" spans="1:136" x14ac:dyDescent="0.3">
      <c r="A308" t="str">
        <f>IF(Holdet.dk!A308&lt;&gt;"",Holdet.dk!A308,"")</f>
        <v>Joe Hart</v>
      </c>
      <c r="B308" t="str">
        <f>INDEX(Holdet.dk!B:B,MATCH($A308,Holdet.dk!$A:$A,0))</f>
        <v>Tottenham</v>
      </c>
      <c r="C308" t="str">
        <f>INDEX(Holdet.dk!C:C,MATCH($A308,Holdet.dk!$A:$A,0))</f>
        <v>Goalkeeper</v>
      </c>
      <c r="D308" t="str">
        <f>INDEX(Holdet.dk!D:D,MATCH($A308,Holdet.dk!$A:$A,0))</f>
        <v>5.395.000</v>
      </c>
      <c r="E308" s="1">
        <f>IFERROR(_xlfn.NUMBERVALUE(INDEX(Holdet.dk!$E:$E,MATCH($A308,Holdet.dk!$A:$A,0)),","),0)</f>
        <v>0</v>
      </c>
      <c r="F308" t="str">
        <f>IF(INDEX(Lookup!H:H,MATCH('Master data'!A308,Lookup!G:G,0))=0,A308,INDEX(Lookup!H:H,MATCH('Master data'!A308,Lookup!G:G,0)))</f>
        <v>Joe Hart</v>
      </c>
      <c r="G308" t="str">
        <f>IFERROR(INDEX(Lookup!B:B,MATCH(INDEX(Rotowire!C:C,MATCH(F308,Rotowire!A:A,0)),Lookup!D:D,0)),"")</f>
        <v/>
      </c>
      <c r="H308" s="5">
        <f t="shared" si="280"/>
        <v>5395000</v>
      </c>
      <c r="I308" s="19">
        <f>IFERROR(INDEX('Team forecast'!$G$3:$I$22,MATCH($B308,'Team forecast'!$B$3:$B$22,0),MATCH(I$1,'Team forecast'!$G$2:$I$2,0)),0)</f>
        <v>0.81751824817518248</v>
      </c>
      <c r="J308" s="19">
        <f>IFERROR(INDEX('Team forecast'!$G$3:$I$22,MATCH($B308,'Team forecast'!$B$3:$B$22,0),MATCH(J$1,'Team forecast'!$G$2:$I$2,0)),0)</f>
        <v>1.0388888888888888</v>
      </c>
      <c r="K308" s="19">
        <f>IFERROR(INDEX('Team forecast'!$G$3:$I$22,MATCH($B308,'Team forecast'!$B$3:$B$22,0),MATCH(K$1,'Team forecast'!$G$2:$I$2,0)),0)</f>
        <v>1.0274910787675426</v>
      </c>
      <c r="L308">
        <f>SUMIFS(Rotowire!E:E,Rotowire!$A:$A,'Master data'!$F308)</f>
        <v>0</v>
      </c>
      <c r="M308" s="2">
        <f>SUMIFS(Rotowire!F:F,Rotowire!$A:$A,'Master data'!$F308)*I308</f>
        <v>0</v>
      </c>
      <c r="N308" s="2">
        <f>SUMIFS(Rotowire!G:G,Rotowire!$A:$A,'Master data'!$F308)*I308</f>
        <v>0</v>
      </c>
      <c r="O308" s="2">
        <f>SUMIFS(Rotowire!I:I,Rotowire!$A:$A,'Master data'!$F308)*I308</f>
        <v>0</v>
      </c>
      <c r="P308" s="2">
        <f>SUMIFS(Rotowire!W:W,Rotowire!$A:$A,'Master data'!$F308)*K308</f>
        <v>0</v>
      </c>
      <c r="Q308" s="2">
        <f>SUMIFS(Rotowire!Y:Y,Rotowire!$A:$A,'Master data'!$F308)*J308</f>
        <v>0</v>
      </c>
      <c r="R308" s="2">
        <f>SUMIFS(Rotowire!AB:AB,Rotowire!$A:$A,'Master data'!$F308)</f>
        <v>0</v>
      </c>
      <c r="S308" s="2">
        <f>SUMIFS(Rotowire!AC:AC,Rotowire!$A:$A,'Master data'!$F308)</f>
        <v>0</v>
      </c>
      <c r="T308" s="2">
        <f>INDEX('Team forecast'!D$3:D$22,MATCH($B308,'Team forecast'!$B$3:$B$22,0))</f>
        <v>1.1200000000000001</v>
      </c>
      <c r="U308" s="2">
        <f>INDEX('Team forecast'!E$3:E$22,MATCH($B308,'Team forecast'!$B$3:$B$22,0))</f>
        <v>1.87</v>
      </c>
      <c r="V308" s="2">
        <f>INDEX('Team forecast'!J$3:J$22,MATCH($B308,'Team forecast'!$B$3:$B$22,0))</f>
        <v>0.22459999999999999</v>
      </c>
      <c r="W308" s="2">
        <f>INDEX('Team forecast'!K$3:K$22,MATCH($B308,'Team forecast'!$B$3:$B$22,0))</f>
        <v>0.23169999999999999</v>
      </c>
      <c r="X308" s="2">
        <f>INDEX('Team forecast'!L$3:L$22,MATCH($B308,'Team forecast'!$B$3:$B$22,0))</f>
        <v>0.54369999999999996</v>
      </c>
      <c r="Y308" s="5">
        <f t="shared" si="281"/>
        <v>-5000</v>
      </c>
      <c r="Z308" s="5">
        <f t="shared" si="282"/>
        <v>0</v>
      </c>
      <c r="AA308" s="5">
        <f t="shared" si="283"/>
        <v>0</v>
      </c>
      <c r="AB308" s="5">
        <f t="shared" si="284"/>
        <v>0</v>
      </c>
      <c r="AC308" s="5">
        <f t="shared" si="285"/>
        <v>0</v>
      </c>
      <c r="AD308" s="5">
        <f t="shared" si="290"/>
        <v>0</v>
      </c>
      <c r="AE308" s="5">
        <f t="shared" si="291"/>
        <v>0</v>
      </c>
      <c r="AF308" s="5">
        <f t="shared" si="286"/>
        <v>0</v>
      </c>
      <c r="AG308" s="5">
        <f t="shared" si="287"/>
        <v>0</v>
      </c>
      <c r="AH308" s="5">
        <f t="shared" si="292"/>
        <v>0</v>
      </c>
      <c r="AI308" s="5">
        <f t="shared" si="293"/>
        <v>0</v>
      </c>
      <c r="AJ308" s="5">
        <f t="shared" si="294"/>
        <v>0</v>
      </c>
      <c r="AK308" s="5">
        <f t="shared" si="295"/>
        <v>0</v>
      </c>
      <c r="AL308" s="5">
        <f>IFERROR(SUM(Y308:AK308),-5000)*((Cockpit!$C$3)^0)</f>
        <v>-5000</v>
      </c>
      <c r="AM308" s="19">
        <f>INDEX('Team forecast'!$M$3:$AU$22,MATCH($B308,'Team forecast'!$B$3:$B$22,0),MATCH(AM$1,'Team forecast'!$M$2:$AU$2,0))</f>
        <v>0</v>
      </c>
      <c r="AN308" s="19">
        <f>INDEX('Team forecast'!$M$3:$AU$22,MATCH($B308,'Team forecast'!$B$3:$B$22,0),MATCH(AN$1,'Team forecast'!$M$2:$AU$2,0))</f>
        <v>0</v>
      </c>
      <c r="AO308" s="19">
        <f>INDEX('Team forecast'!$M$3:$AU$22,MATCH($B308,'Team forecast'!$B$3:$B$22,0),MATCH(AO$1,'Team forecast'!$M$2:$AU$2,0))</f>
        <v>0</v>
      </c>
      <c r="AP308" s="19">
        <f>INDEX('Team forecast'!$M$3:$AU$22,MATCH($B308,'Team forecast'!$B$3:$B$22,0),MATCH(AP$1,'Team forecast'!$M$2:$AU$2,0))</f>
        <v>0</v>
      </c>
      <c r="AQ308" s="5">
        <f t="shared" si="296"/>
        <v>-5000</v>
      </c>
      <c r="AR308" s="5">
        <f>INDEX('Team forecast'!$M$3:$AU$22,MATCH($B308,'Team forecast'!$B$3:$B$22,0),MATCH(AR$1,'Team forecast'!$M$2:$AU$2,0))*IF($Y308&gt;0,25000,0)</f>
        <v>0</v>
      </c>
      <c r="AS308" s="5">
        <f>INDEX('Team forecast'!$M$3:$AU$22,MATCH($B308,'Team forecast'!$B$3:$B$22,0),MATCH(AS$1,'Team forecast'!$M$2:$AU$2,0))*IF($Y308&gt;0,5000,0)</f>
        <v>0</v>
      </c>
      <c r="AT308" s="5">
        <f>INDEX('Team forecast'!$M$3:$AU$22,MATCH($B308,'Team forecast'!$B$3:$B$22,0),MATCH(AT$1,'Team forecast'!$M$2:$AU$2,0))*IF($Y308&gt;0,-15000,0)</f>
        <v>0</v>
      </c>
      <c r="AU308" s="5">
        <f t="shared" si="297"/>
        <v>0</v>
      </c>
      <c r="AV308" s="5">
        <f t="shared" si="298"/>
        <v>0</v>
      </c>
      <c r="AW308" s="5">
        <f t="shared" si="299"/>
        <v>0</v>
      </c>
      <c r="AX308" s="5">
        <f t="shared" si="300"/>
        <v>0</v>
      </c>
      <c r="AY308" s="5">
        <f t="shared" si="301"/>
        <v>0</v>
      </c>
      <c r="AZ308" s="5">
        <f t="shared" si="302"/>
        <v>0</v>
      </c>
      <c r="BA308" s="5">
        <f t="shared" si="303"/>
        <v>0</v>
      </c>
      <c r="BB308" s="5">
        <f t="shared" si="304"/>
        <v>0</v>
      </c>
      <c r="BC308" s="5">
        <f t="shared" si="305"/>
        <v>0</v>
      </c>
      <c r="BD308" s="5">
        <f>IFERROR(SUM(AR308:BC308),0)*((Cockpit!$C$3)^1)</f>
        <v>0</v>
      </c>
      <c r="BE308" s="19">
        <f>INDEX('Team forecast'!$M$3:$AU$22,MATCH($B308,'Team forecast'!$B$3:$B$22,0),MATCH(BE$1,'Team forecast'!$M$2:$AU$2,0))</f>
        <v>0</v>
      </c>
      <c r="BF308" s="19">
        <f>INDEX('Team forecast'!$M$3:$AU$22,MATCH($B308,'Team forecast'!$B$3:$B$22,0),MATCH(BF$1,'Team forecast'!$M$2:$AU$2,0))</f>
        <v>0</v>
      </c>
      <c r="BG308" s="19">
        <f>INDEX('Team forecast'!$M$3:$AU$22,MATCH($B308,'Team forecast'!$B$3:$B$22,0),MATCH(BG$1,'Team forecast'!$M$2:$AU$2,0))</f>
        <v>0</v>
      </c>
      <c r="BH308" s="19">
        <f>INDEX('Team forecast'!$M$3:$AU$22,MATCH($B308,'Team forecast'!$B$3:$B$22,0),MATCH(BH$1,'Team forecast'!$M$2:$AU$2,0))</f>
        <v>0</v>
      </c>
      <c r="BI308" s="5">
        <f t="shared" si="306"/>
        <v>-5000</v>
      </c>
      <c r="BJ308" s="5">
        <f>INDEX('Team forecast'!$M$3:$AU$22,MATCH($B308,'Team forecast'!$B$3:$B$22,0),MATCH(BJ$1,'Team forecast'!$M$2:$AU$2,0))*IF($Y308&gt;0,25000,0)</f>
        <v>0</v>
      </c>
      <c r="BK308" s="5">
        <f>INDEX('Team forecast'!$M$3:$AU$22,MATCH($B308,'Team forecast'!$B$3:$B$22,0),MATCH(BK$1,'Team forecast'!$M$2:$AU$2,0))*IF($Y308&gt;0,5000,0)</f>
        <v>0</v>
      </c>
      <c r="BL308" s="5">
        <f>INDEX('Team forecast'!$M$3:$AU$22,MATCH($B308,'Team forecast'!$B$3:$B$22,0),MATCH(BL$1,'Team forecast'!$M$2:$AU$2,0))*IF($Y308&gt;0,-15000,0)</f>
        <v>0</v>
      </c>
      <c r="BM308" s="5">
        <f t="shared" si="307"/>
        <v>0</v>
      </c>
      <c r="BN308" s="5">
        <f t="shared" si="308"/>
        <v>0</v>
      </c>
      <c r="BO308" s="5">
        <f t="shared" si="309"/>
        <v>0</v>
      </c>
      <c r="BP308" s="5">
        <f t="shared" si="310"/>
        <v>0</v>
      </c>
      <c r="BQ308" s="5">
        <f t="shared" si="311"/>
        <v>0</v>
      </c>
      <c r="BR308" s="5">
        <f t="shared" si="312"/>
        <v>0</v>
      </c>
      <c r="BS308" s="5">
        <f t="shared" si="313"/>
        <v>0</v>
      </c>
      <c r="BT308" s="5">
        <f t="shared" si="314"/>
        <v>0</v>
      </c>
      <c r="BU308" s="5">
        <f t="shared" si="315"/>
        <v>0</v>
      </c>
      <c r="BV308" s="5">
        <f>IFERROR(SUM(BJ308:BU308),0)*((Cockpit!$C$3)^2)</f>
        <v>0</v>
      </c>
      <c r="BW308" s="19">
        <f>INDEX('Team forecast'!$M$3:$AU$22,MATCH($B308,'Team forecast'!$B$3:$B$22,0),MATCH(BW$1,'Team forecast'!$M$2:$AU$2,0))</f>
        <v>0</v>
      </c>
      <c r="BX308" s="19">
        <f>INDEX('Team forecast'!$M$3:$AU$22,MATCH($B308,'Team forecast'!$B$3:$B$22,0),MATCH(BX$1,'Team forecast'!$M$2:$AU$2,0))</f>
        <v>0</v>
      </c>
      <c r="BY308" s="19">
        <f>INDEX('Team forecast'!$M$3:$AU$22,MATCH($B308,'Team forecast'!$B$3:$B$22,0),MATCH(BY$1,'Team forecast'!$M$2:$AU$2,0))</f>
        <v>0</v>
      </c>
      <c r="BZ308" s="19">
        <f>INDEX('Team forecast'!$M$3:$AU$22,MATCH($B308,'Team forecast'!$B$3:$B$22,0),MATCH(BZ$1,'Team forecast'!$M$2:$AU$2,0))</f>
        <v>0</v>
      </c>
      <c r="CA308" s="5">
        <f t="shared" si="316"/>
        <v>-5000</v>
      </c>
      <c r="CB308" s="5">
        <f>INDEX('Team forecast'!$M$3:$AU$22,MATCH($B308,'Team forecast'!$B$3:$B$22,0),MATCH(CB$1,'Team forecast'!$M$2:$AU$2,0))*IF($Y308&gt;0,25000,0)</f>
        <v>0</v>
      </c>
      <c r="CC308" s="5">
        <f>INDEX('Team forecast'!$M$3:$AU$22,MATCH($B308,'Team forecast'!$B$3:$B$22,0),MATCH(CC$1,'Team forecast'!$M$2:$AU$2,0))*IF($Y308&gt;0,5000,0)</f>
        <v>0</v>
      </c>
      <c r="CD308" s="5">
        <f>INDEX('Team forecast'!$M$3:$AU$22,MATCH($B308,'Team forecast'!$B$3:$B$22,0),MATCH(CD$1,'Team forecast'!$M$2:$AU$2,0))*IF($Y308&gt;0,-15000,0)</f>
        <v>0</v>
      </c>
      <c r="CE308" s="5">
        <f t="shared" si="317"/>
        <v>0</v>
      </c>
      <c r="CF308" s="5">
        <f t="shared" si="318"/>
        <v>0</v>
      </c>
      <c r="CG308" s="5">
        <f t="shared" si="319"/>
        <v>0</v>
      </c>
      <c r="CH308" s="5">
        <f t="shared" si="320"/>
        <v>0</v>
      </c>
      <c r="CI308" s="5">
        <f t="shared" si="321"/>
        <v>0</v>
      </c>
      <c r="CJ308" s="5">
        <f t="shared" si="322"/>
        <v>0</v>
      </c>
      <c r="CK308" s="5">
        <f t="shared" si="323"/>
        <v>0</v>
      </c>
      <c r="CL308" s="5">
        <f t="shared" si="324"/>
        <v>0</v>
      </c>
      <c r="CM308" s="5">
        <f t="shared" si="325"/>
        <v>0</v>
      </c>
      <c r="CN308" s="5">
        <f>IFERROR(SUM(CB308:CM308),0)*((Cockpit!$C$3)^3)</f>
        <v>0</v>
      </c>
      <c r="CO308" s="19">
        <f>INDEX('Team forecast'!$M$3:$AU$22,MATCH($B308,'Team forecast'!$B$3:$B$22,0),MATCH(CO$1,'Team forecast'!$M$2:$AU$2,0))</f>
        <v>0</v>
      </c>
      <c r="CP308" s="19">
        <f>INDEX('Team forecast'!$M$3:$AU$22,MATCH($B308,'Team forecast'!$B$3:$B$22,0),MATCH(CP$1,'Team forecast'!$M$2:$AU$2,0))</f>
        <v>0</v>
      </c>
      <c r="CQ308" s="19">
        <f>INDEX('Team forecast'!$M$3:$AU$22,MATCH($B308,'Team forecast'!$B$3:$B$22,0),MATCH(CQ$1,'Team forecast'!$M$2:$AU$2,0))</f>
        <v>0</v>
      </c>
      <c r="CR308" s="19">
        <f>INDEX('Team forecast'!$M$3:$AU$22,MATCH($B308,'Team forecast'!$B$3:$B$22,0),MATCH(CR$1,'Team forecast'!$M$2:$AU$2,0))</f>
        <v>0</v>
      </c>
      <c r="CS308" s="5">
        <f t="shared" si="326"/>
        <v>-5000</v>
      </c>
      <c r="CT308" s="5">
        <f>INDEX('Team forecast'!$M$3:$AU$22,MATCH($B308,'Team forecast'!$B$3:$B$22,0),MATCH(CT$1,'Team forecast'!$M$2:$AU$2,0))*IF($Y308&gt;0,25000,0)</f>
        <v>0</v>
      </c>
      <c r="CU308" s="5">
        <f>INDEX('Team forecast'!$M$3:$AU$22,MATCH($B308,'Team forecast'!$B$3:$B$22,0),MATCH(CU$1,'Team forecast'!$M$2:$AU$2,0))*IF($Y308&gt;0,5000,0)</f>
        <v>0</v>
      </c>
      <c r="CV308" s="5">
        <f>INDEX('Team forecast'!$M$3:$AU$22,MATCH($B308,'Team forecast'!$B$3:$B$22,0),MATCH(CV$1,'Team forecast'!$M$2:$AU$2,0))*IF($Y308&gt;0,-15000,0)</f>
        <v>0</v>
      </c>
      <c r="CW308" s="5">
        <f t="shared" si="327"/>
        <v>0</v>
      </c>
      <c r="CX308" s="5">
        <f t="shared" si="328"/>
        <v>0</v>
      </c>
      <c r="CY308" s="5">
        <f t="shared" si="329"/>
        <v>0</v>
      </c>
      <c r="CZ308" s="5">
        <f t="shared" si="330"/>
        <v>0</v>
      </c>
      <c r="DA308" s="5">
        <f t="shared" si="331"/>
        <v>0</v>
      </c>
      <c r="DB308" s="5">
        <f t="shared" si="332"/>
        <v>0</v>
      </c>
      <c r="DC308" s="5">
        <f t="shared" si="333"/>
        <v>0</v>
      </c>
      <c r="DD308" s="5">
        <f t="shared" si="334"/>
        <v>0</v>
      </c>
      <c r="DE308" s="5">
        <f t="shared" si="335"/>
        <v>0</v>
      </c>
      <c r="DF308" s="5">
        <f>IFERROR(SUM(CT308:DE308),0)*((Cockpit!$C$3)^4)</f>
        <v>0</v>
      </c>
      <c r="DG308" s="19">
        <f>INDEX('Team forecast'!$M$3:$AU$22,MATCH($B308,'Team forecast'!$B$3:$B$22,0),MATCH(DG$1,'Team forecast'!$M$2:$AU$2,0))</f>
        <v>0</v>
      </c>
      <c r="DH308" s="19">
        <f>INDEX('Team forecast'!$M$3:$AU$22,MATCH($B308,'Team forecast'!$B$3:$B$22,0),MATCH(DH$1,'Team forecast'!$M$2:$AU$2,0))</f>
        <v>0</v>
      </c>
      <c r="DI308" s="19">
        <f>INDEX('Team forecast'!$M$3:$AU$22,MATCH($B308,'Team forecast'!$B$3:$B$22,0),MATCH(DI$1,'Team forecast'!$M$2:$AU$2,0))</f>
        <v>0</v>
      </c>
      <c r="DJ308" s="19">
        <f>INDEX('Team forecast'!$M$3:$AU$22,MATCH($B308,'Team forecast'!$B$3:$B$22,0),MATCH(DJ$1,'Team forecast'!$M$2:$AU$2,0))</f>
        <v>0</v>
      </c>
      <c r="DK308" s="5">
        <f t="shared" si="336"/>
        <v>-5000</v>
      </c>
      <c r="DL308" s="5">
        <f>INDEX('Team forecast'!$M$3:$AU$22,MATCH($B308,'Team forecast'!$B$3:$B$22,0),MATCH(DL$1,'Team forecast'!$M$2:$AU$2,0))*IF($Y308&gt;0,25000,0)</f>
        <v>0</v>
      </c>
      <c r="DM308" s="5">
        <f>INDEX('Team forecast'!$M$3:$AU$22,MATCH($B308,'Team forecast'!$B$3:$B$22,0),MATCH(DM$1,'Team forecast'!$M$2:$AU$2,0))*IF($Y308&gt;0,5000,0)</f>
        <v>0</v>
      </c>
      <c r="DN308" s="5">
        <f>INDEX('Team forecast'!$M$3:$AU$22,MATCH($B308,'Team forecast'!$B$3:$B$22,0),MATCH(DN$1,'Team forecast'!$M$2:$AU$2,0))*IF($Y308&gt;0,-15000,0)</f>
        <v>0</v>
      </c>
      <c r="DO308" s="5">
        <f t="shared" si="337"/>
        <v>0</v>
      </c>
      <c r="DP308" s="5">
        <f t="shared" si="338"/>
        <v>0</v>
      </c>
      <c r="DQ308" s="5">
        <f t="shared" si="339"/>
        <v>0</v>
      </c>
      <c r="DR308" s="5">
        <f t="shared" si="340"/>
        <v>0</v>
      </c>
      <c r="DS308" s="5">
        <f t="shared" si="341"/>
        <v>0</v>
      </c>
      <c r="DT308" s="5">
        <f t="shared" si="342"/>
        <v>0</v>
      </c>
      <c r="DU308" s="5">
        <f t="shared" si="343"/>
        <v>0</v>
      </c>
      <c r="DV308" s="5">
        <f t="shared" si="344"/>
        <v>0</v>
      </c>
      <c r="DW308" s="5">
        <f t="shared" si="345"/>
        <v>0</v>
      </c>
      <c r="DX308" s="5">
        <f>IFERROR(SUM(DL308:DW308),0)*((Cockpit!$C$3)^5)</f>
        <v>0</v>
      </c>
      <c r="DY308" s="5">
        <f t="shared" si="346"/>
        <v>-5000</v>
      </c>
      <c r="DZ308" s="5" t="str">
        <f>IF(ISERROR(MATCH(A308,'Current squad'!B:B,0)),"No","Yes")</f>
        <v>No</v>
      </c>
      <c r="EA308" s="5" cm="1">
        <f t="array" ref="EA308">IFERROR(_xlfn.IFS(DZ308="Yes",0,DZ308="No",H308*1%),999999)</f>
        <v>53950</v>
      </c>
      <c r="EB308" s="5">
        <f t="shared" si="288"/>
        <v>5448950</v>
      </c>
      <c r="EC308" s="5">
        <f t="shared" si="347"/>
        <v>-58950</v>
      </c>
      <c r="ED308" s="1">
        <f t="shared" si="289"/>
        <v>-1.092678405931418E-2</v>
      </c>
      <c r="EE308" s="5">
        <f>RANK(EC308,$EC$2:$EC$572)+COUNTIF($EC$2:EC308,EC308)-1</f>
        <v>528</v>
      </c>
      <c r="EF308" s="4">
        <f>RANK(ED308,$ED$2:$ED$572)+COUNTIF($ED$2:ED308,ED308)-1</f>
        <v>229</v>
      </c>
    </row>
    <row r="309" spans="1:136" x14ac:dyDescent="0.3">
      <c r="A309" t="str">
        <f>IF(Holdet.dk!A309&lt;&gt;"",Holdet.dk!A309,"")</f>
        <v>Josh Maja</v>
      </c>
      <c r="B309" t="str">
        <f>INDEX(Holdet.dk!B:B,MATCH($A309,Holdet.dk!$A:$A,0))</f>
        <v>Fulham</v>
      </c>
      <c r="C309" t="str">
        <f>INDEX(Holdet.dk!C:C,MATCH($A309,Holdet.dk!$A:$A,0))</f>
        <v>Striker</v>
      </c>
      <c r="D309" t="str">
        <f>INDEX(Holdet.dk!D:D,MATCH($A309,Holdet.dk!$A:$A,0))</f>
        <v>2.949.000</v>
      </c>
      <c r="E309" s="1">
        <f>IFERROR(_xlfn.NUMBERVALUE(INDEX(Holdet.dk!$E:$E,MATCH($A309,Holdet.dk!$A:$A,0)),","),0)</f>
        <v>2.1000000000000001E-2</v>
      </c>
      <c r="F309" t="str">
        <f>IF(INDEX(Lookup!H:H,MATCH('Master data'!A309,Lookup!G:G,0))=0,A309,INDEX(Lookup!H:H,MATCH('Master data'!A309,Lookup!G:G,0)))</f>
        <v>Josh Maja</v>
      </c>
      <c r="G309" t="str">
        <f>IFERROR(INDEX(Lookup!B:B,MATCH(INDEX(Rotowire!C:C,MATCH(F309,Rotowire!A:A,0)),Lookup!D:D,0)),"")</f>
        <v/>
      </c>
      <c r="H309" s="5">
        <f t="shared" si="280"/>
        <v>2949000</v>
      </c>
      <c r="I309" s="19">
        <f>IFERROR(INDEX('Team forecast'!$G$3:$I$22,MATCH($B309,'Team forecast'!$B$3:$B$22,0),MATCH(I$1,'Team forecast'!$G$2:$I$2,0)),0)</f>
        <v>0.79881656804733725</v>
      </c>
      <c r="J309" s="19">
        <f>IFERROR(INDEX('Team forecast'!$G$3:$I$22,MATCH($B309,'Team forecast'!$B$3:$B$22,0),MATCH(J$1,'Team forecast'!$G$2:$I$2,0)),0)</f>
        <v>0.8913043478260867</v>
      </c>
      <c r="K309" s="19">
        <f>IFERROR(INDEX('Team forecast'!$G$3:$I$22,MATCH($B309,'Team forecast'!$B$3:$B$22,0),MATCH(K$1,'Team forecast'!$G$2:$I$2,0)),0)</f>
        <v>1.1691703107234377</v>
      </c>
      <c r="L309">
        <f>SUMIFS(Rotowire!E:E,Rotowire!$A:$A,'Master data'!$F309)</f>
        <v>0</v>
      </c>
      <c r="M309" s="2">
        <f>SUMIFS(Rotowire!F:F,Rotowire!$A:$A,'Master data'!$F309)*I309</f>
        <v>0</v>
      </c>
      <c r="N309" s="2">
        <f>SUMIFS(Rotowire!G:G,Rotowire!$A:$A,'Master data'!$F309)*I309</f>
        <v>0</v>
      </c>
      <c r="O309" s="2">
        <f>SUMIFS(Rotowire!I:I,Rotowire!$A:$A,'Master data'!$F309)*I309</f>
        <v>0</v>
      </c>
      <c r="P309" s="2">
        <f>SUMIFS(Rotowire!W:W,Rotowire!$A:$A,'Master data'!$F309)*K309</f>
        <v>0</v>
      </c>
      <c r="Q309" s="2">
        <f>SUMIFS(Rotowire!Y:Y,Rotowire!$A:$A,'Master data'!$F309)*J309</f>
        <v>0</v>
      </c>
      <c r="R309" s="2">
        <f>SUMIFS(Rotowire!AB:AB,Rotowire!$A:$A,'Master data'!$F309)</f>
        <v>0</v>
      </c>
      <c r="S309" s="2">
        <f>SUMIFS(Rotowire!AC:AC,Rotowire!$A:$A,'Master data'!$F309)</f>
        <v>0</v>
      </c>
      <c r="T309" s="2">
        <f>INDEX('Team forecast'!D$3:D$22,MATCH($B309,'Team forecast'!$B$3:$B$22,0))</f>
        <v>1.35</v>
      </c>
      <c r="U309" s="2">
        <f>INDEX('Team forecast'!E$3:E$22,MATCH($B309,'Team forecast'!$B$3:$B$22,0))</f>
        <v>1.23</v>
      </c>
      <c r="V309" s="2">
        <f>INDEX('Team forecast'!J$3:J$22,MATCH($B309,'Team forecast'!$B$3:$B$22,0))</f>
        <v>0.39200000000000002</v>
      </c>
      <c r="W309" s="2">
        <f>INDEX('Team forecast'!K$3:K$22,MATCH($B309,'Team forecast'!$B$3:$B$22,0))</f>
        <v>0.2712</v>
      </c>
      <c r="X309" s="2">
        <f>INDEX('Team forecast'!L$3:L$22,MATCH($B309,'Team forecast'!$B$3:$B$22,0))</f>
        <v>0.33679999999999999</v>
      </c>
      <c r="Y309" s="5">
        <f t="shared" si="281"/>
        <v>-5000</v>
      </c>
      <c r="Z309" s="5">
        <f t="shared" si="282"/>
        <v>0</v>
      </c>
      <c r="AA309" s="5">
        <f t="shared" si="283"/>
        <v>0</v>
      </c>
      <c r="AB309" s="5">
        <f t="shared" si="284"/>
        <v>0</v>
      </c>
      <c r="AC309" s="5">
        <f t="shared" si="285"/>
        <v>0</v>
      </c>
      <c r="AD309" s="5">
        <f t="shared" si="290"/>
        <v>0</v>
      </c>
      <c r="AE309" s="5">
        <f t="shared" si="291"/>
        <v>0</v>
      </c>
      <c r="AF309" s="5">
        <f t="shared" si="286"/>
        <v>0</v>
      </c>
      <c r="AG309" s="5">
        <f t="shared" si="287"/>
        <v>0</v>
      </c>
      <c r="AH309" s="5">
        <f t="shared" si="292"/>
        <v>0</v>
      </c>
      <c r="AI309" s="5">
        <f t="shared" si="293"/>
        <v>0</v>
      </c>
      <c r="AJ309" s="5">
        <f t="shared" si="294"/>
        <v>0</v>
      </c>
      <c r="AK309" s="5">
        <f t="shared" si="295"/>
        <v>0</v>
      </c>
      <c r="AL309" s="5">
        <f>IFERROR(SUM(Y309:AK309),-5000)*((Cockpit!$C$3)^0)</f>
        <v>-5000</v>
      </c>
      <c r="AM309" s="19">
        <f>INDEX('Team forecast'!$M$3:$AU$22,MATCH($B309,'Team forecast'!$B$3:$B$22,0),MATCH(AM$1,'Team forecast'!$M$2:$AU$2,0))</f>
        <v>0</v>
      </c>
      <c r="AN309" s="19">
        <f>INDEX('Team forecast'!$M$3:$AU$22,MATCH($B309,'Team forecast'!$B$3:$B$22,0),MATCH(AN$1,'Team forecast'!$M$2:$AU$2,0))</f>
        <v>0</v>
      </c>
      <c r="AO309" s="19">
        <f>INDEX('Team forecast'!$M$3:$AU$22,MATCH($B309,'Team forecast'!$B$3:$B$22,0),MATCH(AO$1,'Team forecast'!$M$2:$AU$2,0))</f>
        <v>0</v>
      </c>
      <c r="AP309" s="19">
        <f>INDEX('Team forecast'!$M$3:$AU$22,MATCH($B309,'Team forecast'!$B$3:$B$22,0),MATCH(AP$1,'Team forecast'!$M$2:$AU$2,0))</f>
        <v>0</v>
      </c>
      <c r="AQ309" s="5">
        <f t="shared" si="296"/>
        <v>-5000</v>
      </c>
      <c r="AR309" s="5">
        <f>INDEX('Team forecast'!$M$3:$AU$22,MATCH($B309,'Team forecast'!$B$3:$B$22,0),MATCH(AR$1,'Team forecast'!$M$2:$AU$2,0))*IF($Y309&gt;0,25000,0)</f>
        <v>0</v>
      </c>
      <c r="AS309" s="5">
        <f>INDEX('Team forecast'!$M$3:$AU$22,MATCH($B309,'Team forecast'!$B$3:$B$22,0),MATCH(AS$1,'Team forecast'!$M$2:$AU$2,0))*IF($Y309&gt;0,5000,0)</f>
        <v>0</v>
      </c>
      <c r="AT309" s="5">
        <f>INDEX('Team forecast'!$M$3:$AU$22,MATCH($B309,'Team forecast'!$B$3:$B$22,0),MATCH(AT$1,'Team forecast'!$M$2:$AU$2,0))*IF($Y309&gt;0,-15000,0)</f>
        <v>0</v>
      </c>
      <c r="AU309" s="5">
        <f t="shared" si="297"/>
        <v>0</v>
      </c>
      <c r="AV309" s="5">
        <f t="shared" si="298"/>
        <v>0</v>
      </c>
      <c r="AW309" s="5">
        <f t="shared" si="299"/>
        <v>0</v>
      </c>
      <c r="AX309" s="5">
        <f t="shared" si="300"/>
        <v>0</v>
      </c>
      <c r="AY309" s="5">
        <f t="shared" si="301"/>
        <v>0</v>
      </c>
      <c r="AZ309" s="5">
        <f t="shared" si="302"/>
        <v>0</v>
      </c>
      <c r="BA309" s="5">
        <f t="shared" si="303"/>
        <v>0</v>
      </c>
      <c r="BB309" s="5">
        <f t="shared" si="304"/>
        <v>0</v>
      </c>
      <c r="BC309" s="5">
        <f t="shared" si="305"/>
        <v>0</v>
      </c>
      <c r="BD309" s="5">
        <f>IFERROR(SUM(AR309:BC309),0)*((Cockpit!$C$3)^1)</f>
        <v>0</v>
      </c>
      <c r="BE309" s="19">
        <f>INDEX('Team forecast'!$M$3:$AU$22,MATCH($B309,'Team forecast'!$B$3:$B$22,0),MATCH(BE$1,'Team forecast'!$M$2:$AU$2,0))</f>
        <v>0</v>
      </c>
      <c r="BF309" s="19">
        <f>INDEX('Team forecast'!$M$3:$AU$22,MATCH($B309,'Team forecast'!$B$3:$B$22,0),MATCH(BF$1,'Team forecast'!$M$2:$AU$2,0))</f>
        <v>0</v>
      </c>
      <c r="BG309" s="19">
        <f>INDEX('Team forecast'!$M$3:$AU$22,MATCH($B309,'Team forecast'!$B$3:$B$22,0),MATCH(BG$1,'Team forecast'!$M$2:$AU$2,0))</f>
        <v>0</v>
      </c>
      <c r="BH309" s="19">
        <f>INDEX('Team forecast'!$M$3:$AU$22,MATCH($B309,'Team forecast'!$B$3:$B$22,0),MATCH(BH$1,'Team forecast'!$M$2:$AU$2,0))</f>
        <v>0</v>
      </c>
      <c r="BI309" s="5">
        <f t="shared" si="306"/>
        <v>-5000</v>
      </c>
      <c r="BJ309" s="5">
        <f>INDEX('Team forecast'!$M$3:$AU$22,MATCH($B309,'Team forecast'!$B$3:$B$22,0),MATCH(BJ$1,'Team forecast'!$M$2:$AU$2,0))*IF($Y309&gt;0,25000,0)</f>
        <v>0</v>
      </c>
      <c r="BK309" s="5">
        <f>INDEX('Team forecast'!$M$3:$AU$22,MATCH($B309,'Team forecast'!$B$3:$B$22,0),MATCH(BK$1,'Team forecast'!$M$2:$AU$2,0))*IF($Y309&gt;0,5000,0)</f>
        <v>0</v>
      </c>
      <c r="BL309" s="5">
        <f>INDEX('Team forecast'!$M$3:$AU$22,MATCH($B309,'Team forecast'!$B$3:$B$22,0),MATCH(BL$1,'Team forecast'!$M$2:$AU$2,0))*IF($Y309&gt;0,-15000,0)</f>
        <v>0</v>
      </c>
      <c r="BM309" s="5">
        <f t="shared" si="307"/>
        <v>0</v>
      </c>
      <c r="BN309" s="5">
        <f t="shared" si="308"/>
        <v>0</v>
      </c>
      <c r="BO309" s="5">
        <f t="shared" si="309"/>
        <v>0</v>
      </c>
      <c r="BP309" s="5">
        <f t="shared" si="310"/>
        <v>0</v>
      </c>
      <c r="BQ309" s="5">
        <f t="shared" si="311"/>
        <v>0</v>
      </c>
      <c r="BR309" s="5">
        <f t="shared" si="312"/>
        <v>0</v>
      </c>
      <c r="BS309" s="5">
        <f t="shared" si="313"/>
        <v>0</v>
      </c>
      <c r="BT309" s="5">
        <f t="shared" si="314"/>
        <v>0</v>
      </c>
      <c r="BU309" s="5">
        <f t="shared" si="315"/>
        <v>0</v>
      </c>
      <c r="BV309" s="5">
        <f>IFERROR(SUM(BJ309:BU309),0)*((Cockpit!$C$3)^2)</f>
        <v>0</v>
      </c>
      <c r="BW309" s="19">
        <f>INDEX('Team forecast'!$M$3:$AU$22,MATCH($B309,'Team forecast'!$B$3:$B$22,0),MATCH(BW$1,'Team forecast'!$M$2:$AU$2,0))</f>
        <v>0</v>
      </c>
      <c r="BX309" s="19">
        <f>INDEX('Team forecast'!$M$3:$AU$22,MATCH($B309,'Team forecast'!$B$3:$B$22,0),MATCH(BX$1,'Team forecast'!$M$2:$AU$2,0))</f>
        <v>0</v>
      </c>
      <c r="BY309" s="19">
        <f>INDEX('Team forecast'!$M$3:$AU$22,MATCH($B309,'Team forecast'!$B$3:$B$22,0),MATCH(BY$1,'Team forecast'!$M$2:$AU$2,0))</f>
        <v>0</v>
      </c>
      <c r="BZ309" s="19">
        <f>INDEX('Team forecast'!$M$3:$AU$22,MATCH($B309,'Team forecast'!$B$3:$B$22,0),MATCH(BZ$1,'Team forecast'!$M$2:$AU$2,0))</f>
        <v>0</v>
      </c>
      <c r="CA309" s="5">
        <f t="shared" si="316"/>
        <v>-5000</v>
      </c>
      <c r="CB309" s="5">
        <f>INDEX('Team forecast'!$M$3:$AU$22,MATCH($B309,'Team forecast'!$B$3:$B$22,0),MATCH(CB$1,'Team forecast'!$M$2:$AU$2,0))*IF($Y309&gt;0,25000,0)</f>
        <v>0</v>
      </c>
      <c r="CC309" s="5">
        <f>INDEX('Team forecast'!$M$3:$AU$22,MATCH($B309,'Team forecast'!$B$3:$B$22,0),MATCH(CC$1,'Team forecast'!$M$2:$AU$2,0))*IF($Y309&gt;0,5000,0)</f>
        <v>0</v>
      </c>
      <c r="CD309" s="5">
        <f>INDEX('Team forecast'!$M$3:$AU$22,MATCH($B309,'Team forecast'!$B$3:$B$22,0),MATCH(CD$1,'Team forecast'!$M$2:$AU$2,0))*IF($Y309&gt;0,-15000,0)</f>
        <v>0</v>
      </c>
      <c r="CE309" s="5">
        <f t="shared" si="317"/>
        <v>0</v>
      </c>
      <c r="CF309" s="5">
        <f t="shared" si="318"/>
        <v>0</v>
      </c>
      <c r="CG309" s="5">
        <f t="shared" si="319"/>
        <v>0</v>
      </c>
      <c r="CH309" s="5">
        <f t="shared" si="320"/>
        <v>0</v>
      </c>
      <c r="CI309" s="5">
        <f t="shared" si="321"/>
        <v>0</v>
      </c>
      <c r="CJ309" s="5">
        <f t="shared" si="322"/>
        <v>0</v>
      </c>
      <c r="CK309" s="5">
        <f t="shared" si="323"/>
        <v>0</v>
      </c>
      <c r="CL309" s="5">
        <f t="shared" si="324"/>
        <v>0</v>
      </c>
      <c r="CM309" s="5">
        <f t="shared" si="325"/>
        <v>0</v>
      </c>
      <c r="CN309" s="5">
        <f>IFERROR(SUM(CB309:CM309),0)*((Cockpit!$C$3)^3)</f>
        <v>0</v>
      </c>
      <c r="CO309" s="19">
        <f>INDEX('Team forecast'!$M$3:$AU$22,MATCH($B309,'Team forecast'!$B$3:$B$22,0),MATCH(CO$1,'Team forecast'!$M$2:$AU$2,0))</f>
        <v>0</v>
      </c>
      <c r="CP309" s="19">
        <f>INDEX('Team forecast'!$M$3:$AU$22,MATCH($B309,'Team forecast'!$B$3:$B$22,0),MATCH(CP$1,'Team forecast'!$M$2:$AU$2,0))</f>
        <v>0</v>
      </c>
      <c r="CQ309" s="19">
        <f>INDEX('Team forecast'!$M$3:$AU$22,MATCH($B309,'Team forecast'!$B$3:$B$22,0),MATCH(CQ$1,'Team forecast'!$M$2:$AU$2,0))</f>
        <v>0</v>
      </c>
      <c r="CR309" s="19">
        <f>INDEX('Team forecast'!$M$3:$AU$22,MATCH($B309,'Team forecast'!$B$3:$B$22,0),MATCH(CR$1,'Team forecast'!$M$2:$AU$2,0))</f>
        <v>0</v>
      </c>
      <c r="CS309" s="5">
        <f t="shared" si="326"/>
        <v>-5000</v>
      </c>
      <c r="CT309" s="5">
        <f>INDEX('Team forecast'!$M$3:$AU$22,MATCH($B309,'Team forecast'!$B$3:$B$22,0),MATCH(CT$1,'Team forecast'!$M$2:$AU$2,0))*IF($Y309&gt;0,25000,0)</f>
        <v>0</v>
      </c>
      <c r="CU309" s="5">
        <f>INDEX('Team forecast'!$M$3:$AU$22,MATCH($B309,'Team forecast'!$B$3:$B$22,0),MATCH(CU$1,'Team forecast'!$M$2:$AU$2,0))*IF($Y309&gt;0,5000,0)</f>
        <v>0</v>
      </c>
      <c r="CV309" s="5">
        <f>INDEX('Team forecast'!$M$3:$AU$22,MATCH($B309,'Team forecast'!$B$3:$B$22,0),MATCH(CV$1,'Team forecast'!$M$2:$AU$2,0))*IF($Y309&gt;0,-15000,0)</f>
        <v>0</v>
      </c>
      <c r="CW309" s="5">
        <f t="shared" si="327"/>
        <v>0</v>
      </c>
      <c r="CX309" s="5">
        <f t="shared" si="328"/>
        <v>0</v>
      </c>
      <c r="CY309" s="5">
        <f t="shared" si="329"/>
        <v>0</v>
      </c>
      <c r="CZ309" s="5">
        <f t="shared" si="330"/>
        <v>0</v>
      </c>
      <c r="DA309" s="5">
        <f t="shared" si="331"/>
        <v>0</v>
      </c>
      <c r="DB309" s="5">
        <f t="shared" si="332"/>
        <v>0</v>
      </c>
      <c r="DC309" s="5">
        <f t="shared" si="333"/>
        <v>0</v>
      </c>
      <c r="DD309" s="5">
        <f t="shared" si="334"/>
        <v>0</v>
      </c>
      <c r="DE309" s="5">
        <f t="shared" si="335"/>
        <v>0</v>
      </c>
      <c r="DF309" s="5">
        <f>IFERROR(SUM(CT309:DE309),0)*((Cockpit!$C$3)^4)</f>
        <v>0</v>
      </c>
      <c r="DG309" s="19">
        <f>INDEX('Team forecast'!$M$3:$AU$22,MATCH($B309,'Team forecast'!$B$3:$B$22,0),MATCH(DG$1,'Team forecast'!$M$2:$AU$2,0))</f>
        <v>0</v>
      </c>
      <c r="DH309" s="19">
        <f>INDEX('Team forecast'!$M$3:$AU$22,MATCH($B309,'Team forecast'!$B$3:$B$22,0),MATCH(DH$1,'Team forecast'!$M$2:$AU$2,0))</f>
        <v>0</v>
      </c>
      <c r="DI309" s="19">
        <f>INDEX('Team forecast'!$M$3:$AU$22,MATCH($B309,'Team forecast'!$B$3:$B$22,0),MATCH(DI$1,'Team forecast'!$M$2:$AU$2,0))</f>
        <v>0</v>
      </c>
      <c r="DJ309" s="19">
        <f>INDEX('Team forecast'!$M$3:$AU$22,MATCH($B309,'Team forecast'!$B$3:$B$22,0),MATCH(DJ$1,'Team forecast'!$M$2:$AU$2,0))</f>
        <v>0</v>
      </c>
      <c r="DK309" s="5">
        <f t="shared" si="336"/>
        <v>-5000</v>
      </c>
      <c r="DL309" s="5">
        <f>INDEX('Team forecast'!$M$3:$AU$22,MATCH($B309,'Team forecast'!$B$3:$B$22,0),MATCH(DL$1,'Team forecast'!$M$2:$AU$2,0))*IF($Y309&gt;0,25000,0)</f>
        <v>0</v>
      </c>
      <c r="DM309" s="5">
        <f>INDEX('Team forecast'!$M$3:$AU$22,MATCH($B309,'Team forecast'!$B$3:$B$22,0),MATCH(DM$1,'Team forecast'!$M$2:$AU$2,0))*IF($Y309&gt;0,5000,0)</f>
        <v>0</v>
      </c>
      <c r="DN309" s="5">
        <f>INDEX('Team forecast'!$M$3:$AU$22,MATCH($B309,'Team forecast'!$B$3:$B$22,0),MATCH(DN$1,'Team forecast'!$M$2:$AU$2,0))*IF($Y309&gt;0,-15000,0)</f>
        <v>0</v>
      </c>
      <c r="DO309" s="5">
        <f t="shared" si="337"/>
        <v>0</v>
      </c>
      <c r="DP309" s="5">
        <f t="shared" si="338"/>
        <v>0</v>
      </c>
      <c r="DQ309" s="5">
        <f t="shared" si="339"/>
        <v>0</v>
      </c>
      <c r="DR309" s="5">
        <f t="shared" si="340"/>
        <v>0</v>
      </c>
      <c r="DS309" s="5">
        <f t="shared" si="341"/>
        <v>0</v>
      </c>
      <c r="DT309" s="5">
        <f t="shared" si="342"/>
        <v>0</v>
      </c>
      <c r="DU309" s="5">
        <f t="shared" si="343"/>
        <v>0</v>
      </c>
      <c r="DV309" s="5">
        <f t="shared" si="344"/>
        <v>0</v>
      </c>
      <c r="DW309" s="5">
        <f t="shared" si="345"/>
        <v>0</v>
      </c>
      <c r="DX309" s="5">
        <f>IFERROR(SUM(DL309:DW309),0)*((Cockpit!$C$3)^5)</f>
        <v>0</v>
      </c>
      <c r="DY309" s="5">
        <f t="shared" si="346"/>
        <v>-5000</v>
      </c>
      <c r="DZ309" s="5" t="str">
        <f>IF(ISERROR(MATCH(A309,'Current squad'!B:B,0)),"No","Yes")</f>
        <v>No</v>
      </c>
      <c r="EA309" s="5" cm="1">
        <f t="array" ref="EA309">IFERROR(_xlfn.IFS(DZ309="Yes",0,DZ309="No",H309*1%),999999)</f>
        <v>29490</v>
      </c>
      <c r="EB309" s="5">
        <f t="shared" si="288"/>
        <v>2978490</v>
      </c>
      <c r="EC309" s="5">
        <f t="shared" si="347"/>
        <v>-34490</v>
      </c>
      <c r="ED309" s="1">
        <f t="shared" si="289"/>
        <v>-1.1695489996609019E-2</v>
      </c>
      <c r="EE309" s="5">
        <f>RANK(EC309,$EC$2:$EC$572)+COUNTIF($EC$2:EC309,EC309)-1</f>
        <v>366</v>
      </c>
      <c r="EF309" s="4">
        <f>RANK(ED309,$ED$2:$ED$572)+COUNTIF($ED$2:ED309,ED309)-1</f>
        <v>363</v>
      </c>
    </row>
    <row r="310" spans="1:136" x14ac:dyDescent="0.3">
      <c r="A310" t="str">
        <f>IF(Holdet.dk!A310&lt;&gt;"",Holdet.dk!A310,"")</f>
        <v>Billy Sharp</v>
      </c>
      <c r="B310" t="str">
        <f>INDEX(Holdet.dk!B:B,MATCH($A310,Holdet.dk!$A:$A,0))</f>
        <v>Sheffield United</v>
      </c>
      <c r="C310" t="str">
        <f>INDEX(Holdet.dk!C:C,MATCH($A310,Holdet.dk!$A:$A,0))</f>
        <v>Striker</v>
      </c>
      <c r="D310" t="str">
        <f>INDEX(Holdet.dk!D:D,MATCH($A310,Holdet.dk!$A:$A,0))</f>
        <v>3.169.000</v>
      </c>
      <c r="E310" s="1">
        <f>IFERROR(_xlfn.NUMBERVALUE(INDEX(Holdet.dk!$E:$E,MATCH($A310,Holdet.dk!$A:$A,0)),","),0)</f>
        <v>2E-3</v>
      </c>
      <c r="F310" t="str">
        <f>IF(INDEX(Lookup!H:H,MATCH('Master data'!A310,Lookup!G:G,0))=0,A310,INDEX(Lookup!H:H,MATCH('Master data'!A310,Lookup!G:G,0)))</f>
        <v>Billy Sharp</v>
      </c>
      <c r="G310" t="str">
        <f>IFERROR(INDEX(Lookup!B:B,MATCH(INDEX(Rotowire!C:C,MATCH(F310,Rotowire!A:A,0)),Lookup!D:D,0)),"")</f>
        <v/>
      </c>
      <c r="H310" s="5">
        <f t="shared" si="280"/>
        <v>3169000</v>
      </c>
      <c r="I310" s="19">
        <f>IFERROR(INDEX('Team forecast'!$G$3:$I$22,MATCH($B310,'Team forecast'!$B$3:$B$22,0),MATCH(I$1,'Team forecast'!$G$2:$I$2,0)),0)</f>
        <v>0.79999999999999993</v>
      </c>
      <c r="J310" s="19">
        <f>IFERROR(INDEX('Team forecast'!$G$3:$I$22,MATCH($B310,'Team forecast'!$B$3:$B$22,0),MATCH(J$1,'Team forecast'!$G$2:$I$2,0)),0)</f>
        <v>0.86842105263157876</v>
      </c>
      <c r="K310" s="19">
        <f>IFERROR(INDEX('Team forecast'!$G$3:$I$22,MATCH($B310,'Team forecast'!$B$3:$B$22,0),MATCH(K$1,'Team forecast'!$G$2:$I$2,0)),0)</f>
        <v>1.2720728665040493</v>
      </c>
      <c r="L310">
        <f>SUMIFS(Rotowire!E:E,Rotowire!$A:$A,'Master data'!$F310)</f>
        <v>0</v>
      </c>
      <c r="M310" s="2">
        <f>SUMIFS(Rotowire!F:F,Rotowire!$A:$A,'Master data'!$F310)*I310</f>
        <v>0</v>
      </c>
      <c r="N310" s="2">
        <f>SUMIFS(Rotowire!G:G,Rotowire!$A:$A,'Master data'!$F310)*I310</f>
        <v>0</v>
      </c>
      <c r="O310" s="2">
        <f>SUMIFS(Rotowire!I:I,Rotowire!$A:$A,'Master data'!$F310)*I310</f>
        <v>0</v>
      </c>
      <c r="P310" s="2">
        <f>SUMIFS(Rotowire!W:W,Rotowire!$A:$A,'Master data'!$F310)*K310</f>
        <v>0</v>
      </c>
      <c r="Q310" s="2">
        <f>SUMIFS(Rotowire!Y:Y,Rotowire!$A:$A,'Master data'!$F310)*J310</f>
        <v>0</v>
      </c>
      <c r="R310" s="2">
        <f>SUMIFS(Rotowire!AB:AB,Rotowire!$A:$A,'Master data'!$F310)</f>
        <v>0</v>
      </c>
      <c r="S310" s="2">
        <f>SUMIFS(Rotowire!AC:AC,Rotowire!$A:$A,'Master data'!$F310)</f>
        <v>0</v>
      </c>
      <c r="T310" s="2">
        <f>INDEX('Team forecast'!D$3:D$22,MATCH($B310,'Team forecast'!$B$3:$B$22,0))</f>
        <v>1.1599999999999999</v>
      </c>
      <c r="U310" s="2">
        <f>INDEX('Team forecast'!E$3:E$22,MATCH($B310,'Team forecast'!$B$3:$B$22,0))</f>
        <v>1.32</v>
      </c>
      <c r="V310" s="2">
        <f>INDEX('Team forecast'!J$3:J$22,MATCH($B310,'Team forecast'!$B$3:$B$22,0))</f>
        <v>0.32490000000000002</v>
      </c>
      <c r="W310" s="2">
        <f>INDEX('Team forecast'!K$3:K$22,MATCH($B310,'Team forecast'!$B$3:$B$22,0))</f>
        <v>0.27700000000000002</v>
      </c>
      <c r="X310" s="2">
        <f>INDEX('Team forecast'!L$3:L$22,MATCH($B310,'Team forecast'!$B$3:$B$22,0))</f>
        <v>0.39810000000000001</v>
      </c>
      <c r="Y310" s="5">
        <f t="shared" si="281"/>
        <v>-5000</v>
      </c>
      <c r="Z310" s="5">
        <f t="shared" si="282"/>
        <v>0</v>
      </c>
      <c r="AA310" s="5">
        <f t="shared" si="283"/>
        <v>0</v>
      </c>
      <c r="AB310" s="5">
        <f t="shared" si="284"/>
        <v>0</v>
      </c>
      <c r="AC310" s="5">
        <f t="shared" si="285"/>
        <v>0</v>
      </c>
      <c r="AD310" s="5">
        <f t="shared" si="290"/>
        <v>0</v>
      </c>
      <c r="AE310" s="5">
        <f t="shared" si="291"/>
        <v>0</v>
      </c>
      <c r="AF310" s="5">
        <f t="shared" si="286"/>
        <v>0</v>
      </c>
      <c r="AG310" s="5">
        <f t="shared" si="287"/>
        <v>0</v>
      </c>
      <c r="AH310" s="5">
        <f t="shared" si="292"/>
        <v>0</v>
      </c>
      <c r="AI310" s="5">
        <f t="shared" si="293"/>
        <v>0</v>
      </c>
      <c r="AJ310" s="5">
        <f t="shared" si="294"/>
        <v>0</v>
      </c>
      <c r="AK310" s="5">
        <f t="shared" si="295"/>
        <v>0</v>
      </c>
      <c r="AL310" s="5">
        <f>IFERROR(SUM(Y310:AK310),-5000)*((Cockpit!$C$3)^0)</f>
        <v>-5000</v>
      </c>
      <c r="AM310" s="19">
        <f>INDEX('Team forecast'!$M$3:$AU$22,MATCH($B310,'Team forecast'!$B$3:$B$22,0),MATCH(AM$1,'Team forecast'!$M$2:$AU$2,0))</f>
        <v>0</v>
      </c>
      <c r="AN310" s="19">
        <f>INDEX('Team forecast'!$M$3:$AU$22,MATCH($B310,'Team forecast'!$B$3:$B$22,0),MATCH(AN$1,'Team forecast'!$M$2:$AU$2,0))</f>
        <v>0</v>
      </c>
      <c r="AO310" s="19">
        <f>INDEX('Team forecast'!$M$3:$AU$22,MATCH($B310,'Team forecast'!$B$3:$B$22,0),MATCH(AO$1,'Team forecast'!$M$2:$AU$2,0))</f>
        <v>0</v>
      </c>
      <c r="AP310" s="19">
        <f>INDEX('Team forecast'!$M$3:$AU$22,MATCH($B310,'Team forecast'!$B$3:$B$22,0),MATCH(AP$1,'Team forecast'!$M$2:$AU$2,0))</f>
        <v>0</v>
      </c>
      <c r="AQ310" s="5">
        <f t="shared" si="296"/>
        <v>-5000</v>
      </c>
      <c r="AR310" s="5">
        <f>INDEX('Team forecast'!$M$3:$AU$22,MATCH($B310,'Team forecast'!$B$3:$B$22,0),MATCH(AR$1,'Team forecast'!$M$2:$AU$2,0))*IF($Y310&gt;0,25000,0)</f>
        <v>0</v>
      </c>
      <c r="AS310" s="5">
        <f>INDEX('Team forecast'!$M$3:$AU$22,MATCH($B310,'Team forecast'!$B$3:$B$22,0),MATCH(AS$1,'Team forecast'!$M$2:$AU$2,0))*IF($Y310&gt;0,5000,0)</f>
        <v>0</v>
      </c>
      <c r="AT310" s="5">
        <f>INDEX('Team forecast'!$M$3:$AU$22,MATCH($B310,'Team forecast'!$B$3:$B$22,0),MATCH(AT$1,'Team forecast'!$M$2:$AU$2,0))*IF($Y310&gt;0,-15000,0)</f>
        <v>0</v>
      </c>
      <c r="AU310" s="5">
        <f t="shared" si="297"/>
        <v>0</v>
      </c>
      <c r="AV310" s="5">
        <f t="shared" si="298"/>
        <v>0</v>
      </c>
      <c r="AW310" s="5">
        <f t="shared" si="299"/>
        <v>0</v>
      </c>
      <c r="AX310" s="5">
        <f t="shared" si="300"/>
        <v>0</v>
      </c>
      <c r="AY310" s="5">
        <f t="shared" si="301"/>
        <v>0</v>
      </c>
      <c r="AZ310" s="5">
        <f t="shared" si="302"/>
        <v>0</v>
      </c>
      <c r="BA310" s="5">
        <f t="shared" si="303"/>
        <v>0</v>
      </c>
      <c r="BB310" s="5">
        <f t="shared" si="304"/>
        <v>0</v>
      </c>
      <c r="BC310" s="5">
        <f t="shared" si="305"/>
        <v>0</v>
      </c>
      <c r="BD310" s="5">
        <f>IFERROR(SUM(AR310:BC310),0)*((Cockpit!$C$3)^1)</f>
        <v>0</v>
      </c>
      <c r="BE310" s="19">
        <f>INDEX('Team forecast'!$M$3:$AU$22,MATCH($B310,'Team forecast'!$B$3:$B$22,0),MATCH(BE$1,'Team forecast'!$M$2:$AU$2,0))</f>
        <v>0</v>
      </c>
      <c r="BF310" s="19">
        <f>INDEX('Team forecast'!$M$3:$AU$22,MATCH($B310,'Team forecast'!$B$3:$B$22,0),MATCH(BF$1,'Team forecast'!$M$2:$AU$2,0))</f>
        <v>0</v>
      </c>
      <c r="BG310" s="19">
        <f>INDEX('Team forecast'!$M$3:$AU$22,MATCH($B310,'Team forecast'!$B$3:$B$22,0),MATCH(BG$1,'Team forecast'!$M$2:$AU$2,0))</f>
        <v>0</v>
      </c>
      <c r="BH310" s="19">
        <f>INDEX('Team forecast'!$M$3:$AU$22,MATCH($B310,'Team forecast'!$B$3:$B$22,0),MATCH(BH$1,'Team forecast'!$M$2:$AU$2,0))</f>
        <v>0</v>
      </c>
      <c r="BI310" s="5">
        <f t="shared" si="306"/>
        <v>-5000</v>
      </c>
      <c r="BJ310" s="5">
        <f>INDEX('Team forecast'!$M$3:$AU$22,MATCH($B310,'Team forecast'!$B$3:$B$22,0),MATCH(BJ$1,'Team forecast'!$M$2:$AU$2,0))*IF($Y310&gt;0,25000,0)</f>
        <v>0</v>
      </c>
      <c r="BK310" s="5">
        <f>INDEX('Team forecast'!$M$3:$AU$22,MATCH($B310,'Team forecast'!$B$3:$B$22,0),MATCH(BK$1,'Team forecast'!$M$2:$AU$2,0))*IF($Y310&gt;0,5000,0)</f>
        <v>0</v>
      </c>
      <c r="BL310" s="5">
        <f>INDEX('Team forecast'!$M$3:$AU$22,MATCH($B310,'Team forecast'!$B$3:$B$22,0),MATCH(BL$1,'Team forecast'!$M$2:$AU$2,0))*IF($Y310&gt;0,-15000,0)</f>
        <v>0</v>
      </c>
      <c r="BM310" s="5">
        <f t="shared" si="307"/>
        <v>0</v>
      </c>
      <c r="BN310" s="5">
        <f t="shared" si="308"/>
        <v>0</v>
      </c>
      <c r="BO310" s="5">
        <f t="shared" si="309"/>
        <v>0</v>
      </c>
      <c r="BP310" s="5">
        <f t="shared" si="310"/>
        <v>0</v>
      </c>
      <c r="BQ310" s="5">
        <f t="shared" si="311"/>
        <v>0</v>
      </c>
      <c r="BR310" s="5">
        <f t="shared" si="312"/>
        <v>0</v>
      </c>
      <c r="BS310" s="5">
        <f t="shared" si="313"/>
        <v>0</v>
      </c>
      <c r="BT310" s="5">
        <f t="shared" si="314"/>
        <v>0</v>
      </c>
      <c r="BU310" s="5">
        <f t="shared" si="315"/>
        <v>0</v>
      </c>
      <c r="BV310" s="5">
        <f>IFERROR(SUM(BJ310:BU310),0)*((Cockpit!$C$3)^2)</f>
        <v>0</v>
      </c>
      <c r="BW310" s="19">
        <f>INDEX('Team forecast'!$M$3:$AU$22,MATCH($B310,'Team forecast'!$B$3:$B$22,0),MATCH(BW$1,'Team forecast'!$M$2:$AU$2,0))</f>
        <v>0</v>
      </c>
      <c r="BX310" s="19">
        <f>INDEX('Team forecast'!$M$3:$AU$22,MATCH($B310,'Team forecast'!$B$3:$B$22,0),MATCH(BX$1,'Team forecast'!$M$2:$AU$2,0))</f>
        <v>0</v>
      </c>
      <c r="BY310" s="19">
        <f>INDEX('Team forecast'!$M$3:$AU$22,MATCH($B310,'Team forecast'!$B$3:$B$22,0),MATCH(BY$1,'Team forecast'!$M$2:$AU$2,0))</f>
        <v>0</v>
      </c>
      <c r="BZ310" s="19">
        <f>INDEX('Team forecast'!$M$3:$AU$22,MATCH($B310,'Team forecast'!$B$3:$B$22,0),MATCH(BZ$1,'Team forecast'!$M$2:$AU$2,0))</f>
        <v>0</v>
      </c>
      <c r="CA310" s="5">
        <f t="shared" si="316"/>
        <v>-5000</v>
      </c>
      <c r="CB310" s="5">
        <f>INDEX('Team forecast'!$M$3:$AU$22,MATCH($B310,'Team forecast'!$B$3:$B$22,0),MATCH(CB$1,'Team forecast'!$M$2:$AU$2,0))*IF($Y310&gt;0,25000,0)</f>
        <v>0</v>
      </c>
      <c r="CC310" s="5">
        <f>INDEX('Team forecast'!$M$3:$AU$22,MATCH($B310,'Team forecast'!$B$3:$B$22,0),MATCH(CC$1,'Team forecast'!$M$2:$AU$2,0))*IF($Y310&gt;0,5000,0)</f>
        <v>0</v>
      </c>
      <c r="CD310" s="5">
        <f>INDEX('Team forecast'!$M$3:$AU$22,MATCH($B310,'Team forecast'!$B$3:$B$22,0),MATCH(CD$1,'Team forecast'!$M$2:$AU$2,0))*IF($Y310&gt;0,-15000,0)</f>
        <v>0</v>
      </c>
      <c r="CE310" s="5">
        <f t="shared" si="317"/>
        <v>0</v>
      </c>
      <c r="CF310" s="5">
        <f t="shared" si="318"/>
        <v>0</v>
      </c>
      <c r="CG310" s="5">
        <f t="shared" si="319"/>
        <v>0</v>
      </c>
      <c r="CH310" s="5">
        <f t="shared" si="320"/>
        <v>0</v>
      </c>
      <c r="CI310" s="5">
        <f t="shared" si="321"/>
        <v>0</v>
      </c>
      <c r="CJ310" s="5">
        <f t="shared" si="322"/>
        <v>0</v>
      </c>
      <c r="CK310" s="5">
        <f t="shared" si="323"/>
        <v>0</v>
      </c>
      <c r="CL310" s="5">
        <f t="shared" si="324"/>
        <v>0</v>
      </c>
      <c r="CM310" s="5">
        <f t="shared" si="325"/>
        <v>0</v>
      </c>
      <c r="CN310" s="5">
        <f>IFERROR(SUM(CB310:CM310),0)*((Cockpit!$C$3)^3)</f>
        <v>0</v>
      </c>
      <c r="CO310" s="19">
        <f>INDEX('Team forecast'!$M$3:$AU$22,MATCH($B310,'Team forecast'!$B$3:$B$22,0),MATCH(CO$1,'Team forecast'!$M$2:$AU$2,0))</f>
        <v>0</v>
      </c>
      <c r="CP310" s="19">
        <f>INDEX('Team forecast'!$M$3:$AU$22,MATCH($B310,'Team forecast'!$B$3:$B$22,0),MATCH(CP$1,'Team forecast'!$M$2:$AU$2,0))</f>
        <v>0</v>
      </c>
      <c r="CQ310" s="19">
        <f>INDEX('Team forecast'!$M$3:$AU$22,MATCH($B310,'Team forecast'!$B$3:$B$22,0),MATCH(CQ$1,'Team forecast'!$M$2:$AU$2,0))</f>
        <v>0</v>
      </c>
      <c r="CR310" s="19">
        <f>INDEX('Team forecast'!$M$3:$AU$22,MATCH($B310,'Team forecast'!$B$3:$B$22,0),MATCH(CR$1,'Team forecast'!$M$2:$AU$2,0))</f>
        <v>0</v>
      </c>
      <c r="CS310" s="5">
        <f t="shared" si="326"/>
        <v>-5000</v>
      </c>
      <c r="CT310" s="5">
        <f>INDEX('Team forecast'!$M$3:$AU$22,MATCH($B310,'Team forecast'!$B$3:$B$22,0),MATCH(CT$1,'Team forecast'!$M$2:$AU$2,0))*IF($Y310&gt;0,25000,0)</f>
        <v>0</v>
      </c>
      <c r="CU310" s="5">
        <f>INDEX('Team forecast'!$M$3:$AU$22,MATCH($B310,'Team forecast'!$B$3:$B$22,0),MATCH(CU$1,'Team forecast'!$M$2:$AU$2,0))*IF($Y310&gt;0,5000,0)</f>
        <v>0</v>
      </c>
      <c r="CV310" s="5">
        <f>INDEX('Team forecast'!$M$3:$AU$22,MATCH($B310,'Team forecast'!$B$3:$B$22,0),MATCH(CV$1,'Team forecast'!$M$2:$AU$2,0))*IF($Y310&gt;0,-15000,0)</f>
        <v>0</v>
      </c>
      <c r="CW310" s="5">
        <f t="shared" si="327"/>
        <v>0</v>
      </c>
      <c r="CX310" s="5">
        <f t="shared" si="328"/>
        <v>0</v>
      </c>
      <c r="CY310" s="5">
        <f t="shared" si="329"/>
        <v>0</v>
      </c>
      <c r="CZ310" s="5">
        <f t="shared" si="330"/>
        <v>0</v>
      </c>
      <c r="DA310" s="5">
        <f t="shared" si="331"/>
        <v>0</v>
      </c>
      <c r="DB310" s="5">
        <f t="shared" si="332"/>
        <v>0</v>
      </c>
      <c r="DC310" s="5">
        <f t="shared" si="333"/>
        <v>0</v>
      </c>
      <c r="DD310" s="5">
        <f t="shared" si="334"/>
        <v>0</v>
      </c>
      <c r="DE310" s="5">
        <f t="shared" si="335"/>
        <v>0</v>
      </c>
      <c r="DF310" s="5">
        <f>IFERROR(SUM(CT310:DE310),0)*((Cockpit!$C$3)^4)</f>
        <v>0</v>
      </c>
      <c r="DG310" s="19">
        <f>INDEX('Team forecast'!$M$3:$AU$22,MATCH($B310,'Team forecast'!$B$3:$B$22,0),MATCH(DG$1,'Team forecast'!$M$2:$AU$2,0))</f>
        <v>0</v>
      </c>
      <c r="DH310" s="19">
        <f>INDEX('Team forecast'!$M$3:$AU$22,MATCH($B310,'Team forecast'!$B$3:$B$22,0),MATCH(DH$1,'Team forecast'!$M$2:$AU$2,0))</f>
        <v>0</v>
      </c>
      <c r="DI310" s="19">
        <f>INDEX('Team forecast'!$M$3:$AU$22,MATCH($B310,'Team forecast'!$B$3:$B$22,0),MATCH(DI$1,'Team forecast'!$M$2:$AU$2,0))</f>
        <v>0</v>
      </c>
      <c r="DJ310" s="19">
        <f>INDEX('Team forecast'!$M$3:$AU$22,MATCH($B310,'Team forecast'!$B$3:$B$22,0),MATCH(DJ$1,'Team forecast'!$M$2:$AU$2,0))</f>
        <v>0</v>
      </c>
      <c r="DK310" s="5">
        <f t="shared" si="336"/>
        <v>-5000</v>
      </c>
      <c r="DL310" s="5">
        <f>INDEX('Team forecast'!$M$3:$AU$22,MATCH($B310,'Team forecast'!$B$3:$B$22,0),MATCH(DL$1,'Team forecast'!$M$2:$AU$2,0))*IF($Y310&gt;0,25000,0)</f>
        <v>0</v>
      </c>
      <c r="DM310" s="5">
        <f>INDEX('Team forecast'!$M$3:$AU$22,MATCH($B310,'Team forecast'!$B$3:$B$22,0),MATCH(DM$1,'Team forecast'!$M$2:$AU$2,0))*IF($Y310&gt;0,5000,0)</f>
        <v>0</v>
      </c>
      <c r="DN310" s="5">
        <f>INDEX('Team forecast'!$M$3:$AU$22,MATCH($B310,'Team forecast'!$B$3:$B$22,0),MATCH(DN$1,'Team forecast'!$M$2:$AU$2,0))*IF($Y310&gt;0,-15000,0)</f>
        <v>0</v>
      </c>
      <c r="DO310" s="5">
        <f t="shared" si="337"/>
        <v>0</v>
      </c>
      <c r="DP310" s="5">
        <f t="shared" si="338"/>
        <v>0</v>
      </c>
      <c r="DQ310" s="5">
        <f t="shared" si="339"/>
        <v>0</v>
      </c>
      <c r="DR310" s="5">
        <f t="shared" si="340"/>
        <v>0</v>
      </c>
      <c r="DS310" s="5">
        <f t="shared" si="341"/>
        <v>0</v>
      </c>
      <c r="DT310" s="5">
        <f t="shared" si="342"/>
        <v>0</v>
      </c>
      <c r="DU310" s="5">
        <f t="shared" si="343"/>
        <v>0</v>
      </c>
      <c r="DV310" s="5">
        <f t="shared" si="344"/>
        <v>0</v>
      </c>
      <c r="DW310" s="5">
        <f t="shared" si="345"/>
        <v>0</v>
      </c>
      <c r="DX310" s="5">
        <f>IFERROR(SUM(DL310:DW310),0)*((Cockpit!$C$3)^5)</f>
        <v>0</v>
      </c>
      <c r="DY310" s="5">
        <f t="shared" si="346"/>
        <v>-5000</v>
      </c>
      <c r="DZ310" s="5" t="str">
        <f>IF(ISERROR(MATCH(A310,'Current squad'!B:B,0)),"No","Yes")</f>
        <v>No</v>
      </c>
      <c r="EA310" s="5" cm="1">
        <f t="array" ref="EA310">IFERROR(_xlfn.IFS(DZ310="Yes",0,DZ310="No",H310*1%),999999)</f>
        <v>31690</v>
      </c>
      <c r="EB310" s="5">
        <f t="shared" si="288"/>
        <v>3200690</v>
      </c>
      <c r="EC310" s="5">
        <f t="shared" si="347"/>
        <v>-36690</v>
      </c>
      <c r="ED310" s="1">
        <f t="shared" si="289"/>
        <v>-1.1577784790154623E-2</v>
      </c>
      <c r="EE310" s="5">
        <f>RANK(EC310,$EC$2:$EC$572)+COUNTIF($EC$2:EC310,EC310)-1</f>
        <v>391</v>
      </c>
      <c r="EF310" s="4">
        <f>RANK(ED310,$ED$2:$ED$572)+COUNTIF($ED$2:ED310,ED310)-1</f>
        <v>343</v>
      </c>
    </row>
    <row r="311" spans="1:136" x14ac:dyDescent="0.3">
      <c r="A311" t="str">
        <f>IF(Holdet.dk!A311&lt;&gt;"",Holdet.dk!A311,"")</f>
        <v>Dan Burn</v>
      </c>
      <c r="B311" t="str">
        <f>INDEX(Holdet.dk!B:B,MATCH($A311,Holdet.dk!$A:$A,0))</f>
        <v>Brighton and Hove</v>
      </c>
      <c r="C311" t="str">
        <f>INDEX(Holdet.dk!C:C,MATCH($A311,Holdet.dk!$A:$A,0))</f>
        <v>Defense</v>
      </c>
      <c r="D311" t="str">
        <f>INDEX(Holdet.dk!D:D,MATCH($A311,Holdet.dk!$A:$A,0))</f>
        <v>3.158.000</v>
      </c>
      <c r="E311" s="1">
        <f>IFERROR(_xlfn.NUMBERVALUE(INDEX(Holdet.dk!$E:$E,MATCH($A311,Holdet.dk!$A:$A,0)),","),0)</f>
        <v>5.0000000000000001E-3</v>
      </c>
      <c r="F311" t="str">
        <f>IF(INDEX(Lookup!H:H,MATCH('Master data'!A311,Lookup!G:G,0))=0,A311,INDEX(Lookup!H:H,MATCH('Master data'!A311,Lookup!G:G,0)))</f>
        <v>Dan Burn</v>
      </c>
      <c r="G311" t="str">
        <f>IFERROR(INDEX(Lookup!B:B,MATCH(INDEX(Rotowire!C:C,MATCH(F311,Rotowire!A:A,0)),Lookup!D:D,0)),"")</f>
        <v>Arsenal</v>
      </c>
      <c r="H311" s="5">
        <f t="shared" si="280"/>
        <v>3158000</v>
      </c>
      <c r="I311" s="19">
        <f>IFERROR(INDEX('Team forecast'!$G$3:$I$22,MATCH($B311,'Team forecast'!$B$3:$B$22,0),MATCH(I$1,'Team forecast'!$G$2:$I$2,0)),0)</f>
        <v>0.99082568807339433</v>
      </c>
      <c r="J311" s="19">
        <f>IFERROR(INDEX('Team forecast'!$G$3:$I$22,MATCH($B311,'Team forecast'!$B$3:$B$22,0),MATCH(J$1,'Team forecast'!$G$2:$I$2,0)),0)</f>
        <v>0.68783068783068768</v>
      </c>
      <c r="K311" s="19">
        <f>IFERROR(INDEX('Team forecast'!$G$3:$I$22,MATCH($B311,'Team forecast'!$B$3:$B$22,0),MATCH(K$1,'Team forecast'!$G$2:$I$2,0)),0)</f>
        <v>2.0963984079539428</v>
      </c>
      <c r="L311">
        <f>SUMIFS(Rotowire!E:E,Rotowire!$A:$A,'Master data'!$F311)</f>
        <v>95</v>
      </c>
      <c r="M311" s="2">
        <f>SUMIFS(Rotowire!F:F,Rotowire!$A:$A,'Master data'!$F311)*I311</f>
        <v>1.9816513761467886E-2</v>
      </c>
      <c r="N311" s="2">
        <f>SUMIFS(Rotowire!G:G,Rotowire!$A:$A,'Master data'!$F311)*I311</f>
        <v>2.9724770642201827E-2</v>
      </c>
      <c r="O311" s="2">
        <f>SUMIFS(Rotowire!I:I,Rotowire!$A:$A,'Master data'!$F311)*I311</f>
        <v>0.24770642201834858</v>
      </c>
      <c r="P311" s="2">
        <f>SUMIFS(Rotowire!W:W,Rotowire!$A:$A,'Master data'!$F311)*K311</f>
        <v>0.27253179303401259</v>
      </c>
      <c r="Q311" s="2">
        <f>SUMIFS(Rotowire!Y:Y,Rotowire!$A:$A,'Master data'!$F311)*J311</f>
        <v>0</v>
      </c>
      <c r="R311" s="2">
        <f>SUMIFS(Rotowire!AB:AB,Rotowire!$A:$A,'Master data'!$F311)</f>
        <v>0.19</v>
      </c>
      <c r="S311" s="2">
        <f>SUMIFS(Rotowire!AC:AC,Rotowire!$A:$A,'Master data'!$F311)</f>
        <v>0</v>
      </c>
      <c r="T311" s="2">
        <f>INDEX('Team forecast'!D$3:D$22,MATCH($B311,'Team forecast'!$B$3:$B$22,0))</f>
        <v>1.08</v>
      </c>
      <c r="U311" s="2">
        <f>INDEX('Team forecast'!E$3:E$22,MATCH($B311,'Team forecast'!$B$3:$B$22,0))</f>
        <v>1.3</v>
      </c>
      <c r="V311" s="2">
        <f>INDEX('Team forecast'!J$3:J$22,MATCH($B311,'Team forecast'!$B$3:$B$22,0))</f>
        <v>0.30690000000000001</v>
      </c>
      <c r="W311" s="2">
        <f>INDEX('Team forecast'!K$3:K$22,MATCH($B311,'Team forecast'!$B$3:$B$22,0))</f>
        <v>0.28310000000000002</v>
      </c>
      <c r="X311" s="2">
        <f>INDEX('Team forecast'!L$3:L$22,MATCH($B311,'Team forecast'!$B$3:$B$22,0))</f>
        <v>0.41</v>
      </c>
      <c r="Y311" s="5">
        <f t="shared" si="281"/>
        <v>7000</v>
      </c>
      <c r="Z311" s="5">
        <f t="shared" si="282"/>
        <v>7672.5</v>
      </c>
      <c r="AA311" s="5">
        <f t="shared" si="283"/>
        <v>1415.5</v>
      </c>
      <c r="AB311" s="5">
        <f t="shared" si="284"/>
        <v>-6150</v>
      </c>
      <c r="AC311" s="5">
        <f t="shared" si="285"/>
        <v>2972.4770642201829</v>
      </c>
      <c r="AD311" s="5">
        <f t="shared" si="290"/>
        <v>1486.2385321100915</v>
      </c>
      <c r="AE311" s="5">
        <f t="shared" si="291"/>
        <v>2477.0642201834858</v>
      </c>
      <c r="AF311" s="5">
        <f t="shared" si="286"/>
        <v>13626.589651700629</v>
      </c>
      <c r="AG311" s="5">
        <f t="shared" si="287"/>
        <v>0</v>
      </c>
      <c r="AH311" s="5">
        <f t="shared" si="292"/>
        <v>-3800</v>
      </c>
      <c r="AI311" s="5">
        <f t="shared" si="293"/>
        <v>0</v>
      </c>
      <c r="AJ311" s="5">
        <f t="shared" si="294"/>
        <v>10800</v>
      </c>
      <c r="AK311" s="5">
        <f t="shared" si="295"/>
        <v>-10400</v>
      </c>
      <c r="AL311" s="5">
        <f>IFERROR(SUM(Y311:AK311),-5000)*((Cockpit!$C$3)^0)</f>
        <v>27100.369468214391</v>
      </c>
      <c r="AM311" s="19">
        <f>INDEX('Team forecast'!$M$3:$AU$22,MATCH($B311,'Team forecast'!$B$3:$B$22,0),MATCH(AM$1,'Team forecast'!$M$2:$AU$2,0))</f>
        <v>0</v>
      </c>
      <c r="AN311" s="19">
        <f>INDEX('Team forecast'!$M$3:$AU$22,MATCH($B311,'Team forecast'!$B$3:$B$22,0),MATCH(AN$1,'Team forecast'!$M$2:$AU$2,0))</f>
        <v>0</v>
      </c>
      <c r="AO311" s="19">
        <f>INDEX('Team forecast'!$M$3:$AU$22,MATCH($B311,'Team forecast'!$B$3:$B$22,0),MATCH(AO$1,'Team forecast'!$M$2:$AU$2,0))</f>
        <v>0</v>
      </c>
      <c r="AP311" s="19">
        <f>INDEX('Team forecast'!$M$3:$AU$22,MATCH($B311,'Team forecast'!$B$3:$B$22,0),MATCH(AP$1,'Team forecast'!$M$2:$AU$2,0))</f>
        <v>0</v>
      </c>
      <c r="AQ311" s="5">
        <f t="shared" si="296"/>
        <v>7000</v>
      </c>
      <c r="AR311" s="5">
        <f>INDEX('Team forecast'!$M$3:$AU$22,MATCH($B311,'Team forecast'!$B$3:$B$22,0),MATCH(AR$1,'Team forecast'!$M$2:$AU$2,0))*IF($Y311&gt;0,25000,0)</f>
        <v>0</v>
      </c>
      <c r="AS311" s="5">
        <f>INDEX('Team forecast'!$M$3:$AU$22,MATCH($B311,'Team forecast'!$B$3:$B$22,0),MATCH(AS$1,'Team forecast'!$M$2:$AU$2,0))*IF($Y311&gt;0,5000,0)</f>
        <v>0</v>
      </c>
      <c r="AT311" s="5">
        <f>INDEX('Team forecast'!$M$3:$AU$22,MATCH($B311,'Team forecast'!$B$3:$B$22,0),MATCH(AT$1,'Team forecast'!$M$2:$AU$2,0))*IF($Y311&gt;0,-15000,0)</f>
        <v>0</v>
      </c>
      <c r="AU311" s="5">
        <f t="shared" si="297"/>
        <v>0</v>
      </c>
      <c r="AV311" s="5">
        <f t="shared" si="298"/>
        <v>0</v>
      </c>
      <c r="AW311" s="5">
        <f t="shared" si="299"/>
        <v>0</v>
      </c>
      <c r="AX311" s="5">
        <f t="shared" si="300"/>
        <v>0</v>
      </c>
      <c r="AY311" s="5">
        <f t="shared" si="301"/>
        <v>0</v>
      </c>
      <c r="AZ311" s="5">
        <f t="shared" si="302"/>
        <v>-3800</v>
      </c>
      <c r="BA311" s="5">
        <f t="shared" si="303"/>
        <v>0</v>
      </c>
      <c r="BB311" s="5">
        <f t="shared" si="304"/>
        <v>0</v>
      </c>
      <c r="BC311" s="5">
        <f t="shared" si="305"/>
        <v>0</v>
      </c>
      <c r="BD311" s="5">
        <f>IFERROR(SUM(AR311:BC311),0)*((Cockpit!$C$3)^1)</f>
        <v>-2660</v>
      </c>
      <c r="BE311" s="19">
        <f>INDEX('Team forecast'!$M$3:$AU$22,MATCH($B311,'Team forecast'!$B$3:$B$22,0),MATCH(BE$1,'Team forecast'!$M$2:$AU$2,0))</f>
        <v>0</v>
      </c>
      <c r="BF311" s="19">
        <f>INDEX('Team forecast'!$M$3:$AU$22,MATCH($B311,'Team forecast'!$B$3:$B$22,0),MATCH(BF$1,'Team forecast'!$M$2:$AU$2,0))</f>
        <v>0</v>
      </c>
      <c r="BG311" s="19">
        <f>INDEX('Team forecast'!$M$3:$AU$22,MATCH($B311,'Team forecast'!$B$3:$B$22,0),MATCH(BG$1,'Team forecast'!$M$2:$AU$2,0))</f>
        <v>0</v>
      </c>
      <c r="BH311" s="19">
        <f>INDEX('Team forecast'!$M$3:$AU$22,MATCH($B311,'Team forecast'!$B$3:$B$22,0),MATCH(BH$1,'Team forecast'!$M$2:$AU$2,0))</f>
        <v>0</v>
      </c>
      <c r="BI311" s="5">
        <f t="shared" si="306"/>
        <v>7000</v>
      </c>
      <c r="BJ311" s="5">
        <f>INDEX('Team forecast'!$M$3:$AU$22,MATCH($B311,'Team forecast'!$B$3:$B$22,0),MATCH(BJ$1,'Team forecast'!$M$2:$AU$2,0))*IF($Y311&gt;0,25000,0)</f>
        <v>0</v>
      </c>
      <c r="BK311" s="5">
        <f>INDEX('Team forecast'!$M$3:$AU$22,MATCH($B311,'Team forecast'!$B$3:$B$22,0),MATCH(BK$1,'Team forecast'!$M$2:$AU$2,0))*IF($Y311&gt;0,5000,0)</f>
        <v>0</v>
      </c>
      <c r="BL311" s="5">
        <f>INDEX('Team forecast'!$M$3:$AU$22,MATCH($B311,'Team forecast'!$B$3:$B$22,0),MATCH(BL$1,'Team forecast'!$M$2:$AU$2,0))*IF($Y311&gt;0,-15000,0)</f>
        <v>0</v>
      </c>
      <c r="BM311" s="5">
        <f t="shared" si="307"/>
        <v>0</v>
      </c>
      <c r="BN311" s="5">
        <f t="shared" si="308"/>
        <v>0</v>
      </c>
      <c r="BO311" s="5">
        <f t="shared" si="309"/>
        <v>0</v>
      </c>
      <c r="BP311" s="5">
        <f t="shared" si="310"/>
        <v>0</v>
      </c>
      <c r="BQ311" s="5">
        <f t="shared" si="311"/>
        <v>0</v>
      </c>
      <c r="BR311" s="5">
        <f t="shared" si="312"/>
        <v>-3800</v>
      </c>
      <c r="BS311" s="5">
        <f t="shared" si="313"/>
        <v>0</v>
      </c>
      <c r="BT311" s="5">
        <f t="shared" si="314"/>
        <v>0</v>
      </c>
      <c r="BU311" s="5">
        <f t="shared" si="315"/>
        <v>0</v>
      </c>
      <c r="BV311" s="5">
        <f>IFERROR(SUM(BJ311:BU311),0)*((Cockpit!$C$3)^2)</f>
        <v>-1861.9999999999998</v>
      </c>
      <c r="BW311" s="19">
        <f>INDEX('Team forecast'!$M$3:$AU$22,MATCH($B311,'Team forecast'!$B$3:$B$22,0),MATCH(BW$1,'Team forecast'!$M$2:$AU$2,0))</f>
        <v>0</v>
      </c>
      <c r="BX311" s="19">
        <f>INDEX('Team forecast'!$M$3:$AU$22,MATCH($B311,'Team forecast'!$B$3:$B$22,0),MATCH(BX$1,'Team forecast'!$M$2:$AU$2,0))</f>
        <v>0</v>
      </c>
      <c r="BY311" s="19">
        <f>INDEX('Team forecast'!$M$3:$AU$22,MATCH($B311,'Team forecast'!$B$3:$B$22,0),MATCH(BY$1,'Team forecast'!$M$2:$AU$2,0))</f>
        <v>0</v>
      </c>
      <c r="BZ311" s="19">
        <f>INDEX('Team forecast'!$M$3:$AU$22,MATCH($B311,'Team forecast'!$B$3:$B$22,0),MATCH(BZ$1,'Team forecast'!$M$2:$AU$2,0))</f>
        <v>0</v>
      </c>
      <c r="CA311" s="5">
        <f t="shared" si="316"/>
        <v>7000</v>
      </c>
      <c r="CB311" s="5">
        <f>INDEX('Team forecast'!$M$3:$AU$22,MATCH($B311,'Team forecast'!$B$3:$B$22,0),MATCH(CB$1,'Team forecast'!$M$2:$AU$2,0))*IF($Y311&gt;0,25000,0)</f>
        <v>0</v>
      </c>
      <c r="CC311" s="5">
        <f>INDEX('Team forecast'!$M$3:$AU$22,MATCH($B311,'Team forecast'!$B$3:$B$22,0),MATCH(CC$1,'Team forecast'!$M$2:$AU$2,0))*IF($Y311&gt;0,5000,0)</f>
        <v>0</v>
      </c>
      <c r="CD311" s="5">
        <f>INDEX('Team forecast'!$M$3:$AU$22,MATCH($B311,'Team forecast'!$B$3:$B$22,0),MATCH(CD$1,'Team forecast'!$M$2:$AU$2,0))*IF($Y311&gt;0,-15000,0)</f>
        <v>0</v>
      </c>
      <c r="CE311" s="5">
        <f t="shared" si="317"/>
        <v>0</v>
      </c>
      <c r="CF311" s="5">
        <f t="shared" si="318"/>
        <v>0</v>
      </c>
      <c r="CG311" s="5">
        <f t="shared" si="319"/>
        <v>0</v>
      </c>
      <c r="CH311" s="5">
        <f t="shared" si="320"/>
        <v>0</v>
      </c>
      <c r="CI311" s="5">
        <f t="shared" si="321"/>
        <v>0</v>
      </c>
      <c r="CJ311" s="5">
        <f t="shared" si="322"/>
        <v>-3800</v>
      </c>
      <c r="CK311" s="5">
        <f t="shared" si="323"/>
        <v>0</v>
      </c>
      <c r="CL311" s="5">
        <f t="shared" si="324"/>
        <v>0</v>
      </c>
      <c r="CM311" s="5">
        <f t="shared" si="325"/>
        <v>0</v>
      </c>
      <c r="CN311" s="5">
        <f>IFERROR(SUM(CB311:CM311),0)*((Cockpit!$C$3)^3)</f>
        <v>-1303.3999999999996</v>
      </c>
      <c r="CO311" s="19">
        <f>INDEX('Team forecast'!$M$3:$AU$22,MATCH($B311,'Team forecast'!$B$3:$B$22,0),MATCH(CO$1,'Team forecast'!$M$2:$AU$2,0))</f>
        <v>0</v>
      </c>
      <c r="CP311" s="19">
        <f>INDEX('Team forecast'!$M$3:$AU$22,MATCH($B311,'Team forecast'!$B$3:$B$22,0),MATCH(CP$1,'Team forecast'!$M$2:$AU$2,0))</f>
        <v>0</v>
      </c>
      <c r="CQ311" s="19">
        <f>INDEX('Team forecast'!$M$3:$AU$22,MATCH($B311,'Team forecast'!$B$3:$B$22,0),MATCH(CQ$1,'Team forecast'!$M$2:$AU$2,0))</f>
        <v>0</v>
      </c>
      <c r="CR311" s="19">
        <f>INDEX('Team forecast'!$M$3:$AU$22,MATCH($B311,'Team forecast'!$B$3:$B$22,0),MATCH(CR$1,'Team forecast'!$M$2:$AU$2,0))</f>
        <v>0</v>
      </c>
      <c r="CS311" s="5">
        <f t="shared" si="326"/>
        <v>7000</v>
      </c>
      <c r="CT311" s="5">
        <f>INDEX('Team forecast'!$M$3:$AU$22,MATCH($B311,'Team forecast'!$B$3:$B$22,0),MATCH(CT$1,'Team forecast'!$M$2:$AU$2,0))*IF($Y311&gt;0,25000,0)</f>
        <v>0</v>
      </c>
      <c r="CU311" s="5">
        <f>INDEX('Team forecast'!$M$3:$AU$22,MATCH($B311,'Team forecast'!$B$3:$B$22,0),MATCH(CU$1,'Team forecast'!$M$2:$AU$2,0))*IF($Y311&gt;0,5000,0)</f>
        <v>0</v>
      </c>
      <c r="CV311" s="5">
        <f>INDEX('Team forecast'!$M$3:$AU$22,MATCH($B311,'Team forecast'!$B$3:$B$22,0),MATCH(CV$1,'Team forecast'!$M$2:$AU$2,0))*IF($Y311&gt;0,-15000,0)</f>
        <v>0</v>
      </c>
      <c r="CW311" s="5">
        <f t="shared" si="327"/>
        <v>0</v>
      </c>
      <c r="CX311" s="5">
        <f t="shared" si="328"/>
        <v>0</v>
      </c>
      <c r="CY311" s="5">
        <f t="shared" si="329"/>
        <v>0</v>
      </c>
      <c r="CZ311" s="5">
        <f t="shared" si="330"/>
        <v>0</v>
      </c>
      <c r="DA311" s="5">
        <f t="shared" si="331"/>
        <v>0</v>
      </c>
      <c r="DB311" s="5">
        <f t="shared" si="332"/>
        <v>-3800</v>
      </c>
      <c r="DC311" s="5">
        <f t="shared" si="333"/>
        <v>0</v>
      </c>
      <c r="DD311" s="5">
        <f t="shared" si="334"/>
        <v>0</v>
      </c>
      <c r="DE311" s="5">
        <f t="shared" si="335"/>
        <v>0</v>
      </c>
      <c r="DF311" s="5">
        <f>IFERROR(SUM(CT311:DE311),0)*((Cockpit!$C$3)^4)</f>
        <v>-912.37999999999977</v>
      </c>
      <c r="DG311" s="19">
        <f>INDEX('Team forecast'!$M$3:$AU$22,MATCH($B311,'Team forecast'!$B$3:$B$22,0),MATCH(DG$1,'Team forecast'!$M$2:$AU$2,0))</f>
        <v>0</v>
      </c>
      <c r="DH311" s="19">
        <f>INDEX('Team forecast'!$M$3:$AU$22,MATCH($B311,'Team forecast'!$B$3:$B$22,0),MATCH(DH$1,'Team forecast'!$M$2:$AU$2,0))</f>
        <v>0</v>
      </c>
      <c r="DI311" s="19">
        <f>INDEX('Team forecast'!$M$3:$AU$22,MATCH($B311,'Team forecast'!$B$3:$B$22,0),MATCH(DI$1,'Team forecast'!$M$2:$AU$2,0))</f>
        <v>0</v>
      </c>
      <c r="DJ311" s="19">
        <f>INDEX('Team forecast'!$M$3:$AU$22,MATCH($B311,'Team forecast'!$B$3:$B$22,0),MATCH(DJ$1,'Team forecast'!$M$2:$AU$2,0))</f>
        <v>0</v>
      </c>
      <c r="DK311" s="5">
        <f t="shared" si="336"/>
        <v>7000</v>
      </c>
      <c r="DL311" s="5">
        <f>INDEX('Team forecast'!$M$3:$AU$22,MATCH($B311,'Team forecast'!$B$3:$B$22,0),MATCH(DL$1,'Team forecast'!$M$2:$AU$2,0))*IF($Y311&gt;0,25000,0)</f>
        <v>0</v>
      </c>
      <c r="DM311" s="5">
        <f>INDEX('Team forecast'!$M$3:$AU$22,MATCH($B311,'Team forecast'!$B$3:$B$22,0),MATCH(DM$1,'Team forecast'!$M$2:$AU$2,0))*IF($Y311&gt;0,5000,0)</f>
        <v>0</v>
      </c>
      <c r="DN311" s="5">
        <f>INDEX('Team forecast'!$M$3:$AU$22,MATCH($B311,'Team forecast'!$B$3:$B$22,0),MATCH(DN$1,'Team forecast'!$M$2:$AU$2,0))*IF($Y311&gt;0,-15000,0)</f>
        <v>0</v>
      </c>
      <c r="DO311" s="5">
        <f t="shared" si="337"/>
        <v>0</v>
      </c>
      <c r="DP311" s="5">
        <f t="shared" si="338"/>
        <v>0</v>
      </c>
      <c r="DQ311" s="5">
        <f t="shared" si="339"/>
        <v>0</v>
      </c>
      <c r="DR311" s="5">
        <f t="shared" si="340"/>
        <v>0</v>
      </c>
      <c r="DS311" s="5">
        <f t="shared" si="341"/>
        <v>0</v>
      </c>
      <c r="DT311" s="5">
        <f t="shared" si="342"/>
        <v>-3800</v>
      </c>
      <c r="DU311" s="5">
        <f t="shared" si="343"/>
        <v>0</v>
      </c>
      <c r="DV311" s="5">
        <f t="shared" si="344"/>
        <v>0</v>
      </c>
      <c r="DW311" s="5">
        <f t="shared" si="345"/>
        <v>0</v>
      </c>
      <c r="DX311" s="5">
        <f>IFERROR(SUM(DL311:DW311),0)*((Cockpit!$C$3)^5)</f>
        <v>-638.66599999999983</v>
      </c>
      <c r="DY311" s="5">
        <f t="shared" si="346"/>
        <v>19723.923468214387</v>
      </c>
      <c r="DZ311" s="5" t="str">
        <f>IF(ISERROR(MATCH(A311,'Current squad'!B:B,0)),"No","Yes")</f>
        <v>No</v>
      </c>
      <c r="EA311" s="5" cm="1">
        <f t="array" ref="EA311">IFERROR(_xlfn.IFS(DZ311="Yes",0,DZ311="No",H311*1%),999999)</f>
        <v>31580</v>
      </c>
      <c r="EB311" s="5">
        <f t="shared" si="288"/>
        <v>3189580</v>
      </c>
      <c r="EC311" s="5">
        <f t="shared" si="347"/>
        <v>-11856.076531785613</v>
      </c>
      <c r="ED311" s="1">
        <f t="shared" si="289"/>
        <v>-3.7542990917623855E-3</v>
      </c>
      <c r="EE311" s="5">
        <f>RANK(EC311,$EC$2:$EC$572)+COUNTIF($EC$2:EC311,EC311)-1</f>
        <v>118</v>
      </c>
      <c r="EF311" s="4">
        <f>RANK(ED311,$ED$2:$ED$572)+COUNTIF($ED$2:ED311,ED311)-1</f>
        <v>130</v>
      </c>
    </row>
    <row r="312" spans="1:136" x14ac:dyDescent="0.3">
      <c r="A312" t="str">
        <f>IF(Holdet.dk!A312&lt;&gt;"",Holdet.dk!A312,"")</f>
        <v>Aaron Wan-Bissaka</v>
      </c>
      <c r="B312" t="str">
        <f>INDEX(Holdet.dk!B:B,MATCH($A312,Holdet.dk!$A:$A,0))</f>
        <v>Manchester United</v>
      </c>
      <c r="C312" t="str">
        <f>INDEX(Holdet.dk!C:C,MATCH($A312,Holdet.dk!$A:$A,0))</f>
        <v>Defense</v>
      </c>
      <c r="D312" t="str">
        <f>INDEX(Holdet.dk!D:D,MATCH($A312,Holdet.dk!$A:$A,0))</f>
        <v>6.389.000</v>
      </c>
      <c r="E312" s="1">
        <f>IFERROR(_xlfn.NUMBERVALUE(INDEX(Holdet.dk!$E:$E,MATCH($A312,Holdet.dk!$A:$A,0)),","),0)</f>
        <v>1.1000000000000001E-2</v>
      </c>
      <c r="F312" t="str">
        <f>IF(INDEX(Lookup!H:H,MATCH('Master data'!A312,Lookup!G:G,0))=0,A312,INDEX(Lookup!H:H,MATCH('Master data'!A312,Lookup!G:G,0)))</f>
        <v>Aaron Wan-Bissaka</v>
      </c>
      <c r="G312" t="str">
        <f>IFERROR(INDEX(Lookup!B:B,MATCH(INDEX(Rotowire!C:C,MATCH(F312,Rotowire!A:A,0)),Lookup!D:D,0)),"")</f>
        <v/>
      </c>
      <c r="H312" s="5">
        <f t="shared" si="280"/>
        <v>6389000</v>
      </c>
      <c r="I312" s="19">
        <f>IFERROR(INDEX('Team forecast'!$G$3:$I$22,MATCH($B312,'Team forecast'!$B$3:$B$22,0),MATCH(I$1,'Team forecast'!$G$2:$I$2,0)),0)</f>
        <v>1.0869565217391304</v>
      </c>
      <c r="J312" s="19">
        <f>IFERROR(INDEX('Team forecast'!$G$3:$I$22,MATCH($B312,'Team forecast'!$B$3:$B$22,0),MATCH(J$1,'Team forecast'!$G$2:$I$2,0)),0)</f>
        <v>0.75816993464052274</v>
      </c>
      <c r="K312" s="19">
        <f>IFERROR(INDEX('Team forecast'!$G$3:$I$22,MATCH($B312,'Team forecast'!$B$3:$B$22,0),MATCH(K$1,'Team forecast'!$G$2:$I$2,0)),0)</f>
        <v>1.4927913375362158</v>
      </c>
      <c r="L312">
        <f>SUMIFS(Rotowire!E:E,Rotowire!$A:$A,'Master data'!$F312)</f>
        <v>0</v>
      </c>
      <c r="M312" s="2">
        <f>SUMIFS(Rotowire!F:F,Rotowire!$A:$A,'Master data'!$F312)*I312</f>
        <v>0</v>
      </c>
      <c r="N312" s="2">
        <f>SUMIFS(Rotowire!G:G,Rotowire!$A:$A,'Master data'!$F312)*I312</f>
        <v>0</v>
      </c>
      <c r="O312" s="2">
        <f>SUMIFS(Rotowire!I:I,Rotowire!$A:$A,'Master data'!$F312)*I312</f>
        <v>0</v>
      </c>
      <c r="P312" s="2">
        <f>SUMIFS(Rotowire!W:W,Rotowire!$A:$A,'Master data'!$F312)*K312</f>
        <v>0</v>
      </c>
      <c r="Q312" s="2">
        <f>SUMIFS(Rotowire!Y:Y,Rotowire!$A:$A,'Master data'!$F312)*J312</f>
        <v>0</v>
      </c>
      <c r="R312" s="2">
        <f>SUMIFS(Rotowire!AB:AB,Rotowire!$A:$A,'Master data'!$F312)</f>
        <v>0</v>
      </c>
      <c r="S312" s="2">
        <f>SUMIFS(Rotowire!AC:AC,Rotowire!$A:$A,'Master data'!$F312)</f>
        <v>0</v>
      </c>
      <c r="T312" s="2">
        <f>INDEX('Team forecast'!D$3:D$22,MATCH($B312,'Team forecast'!$B$3:$B$22,0))</f>
        <v>1.5</v>
      </c>
      <c r="U312" s="2">
        <f>INDEX('Team forecast'!E$3:E$22,MATCH($B312,'Team forecast'!$B$3:$B$22,0))</f>
        <v>1.1599999999999999</v>
      </c>
      <c r="V312" s="2">
        <f>INDEX('Team forecast'!J$3:J$22,MATCH($B312,'Team forecast'!$B$3:$B$22,0))</f>
        <v>0.44640000000000002</v>
      </c>
      <c r="W312" s="2">
        <f>INDEX('Team forecast'!K$3:K$22,MATCH($B312,'Team forecast'!$B$3:$B$22,0))</f>
        <v>0.26269999999999999</v>
      </c>
      <c r="X312" s="2">
        <f>INDEX('Team forecast'!L$3:L$22,MATCH($B312,'Team forecast'!$B$3:$B$22,0))</f>
        <v>0.29099999999999998</v>
      </c>
      <c r="Y312" s="5">
        <f t="shared" si="281"/>
        <v>-5000</v>
      </c>
      <c r="Z312" s="5">
        <f t="shared" si="282"/>
        <v>0</v>
      </c>
      <c r="AA312" s="5">
        <f t="shared" si="283"/>
        <v>0</v>
      </c>
      <c r="AB312" s="5">
        <f t="shared" si="284"/>
        <v>0</v>
      </c>
      <c r="AC312" s="5">
        <f t="shared" si="285"/>
        <v>0</v>
      </c>
      <c r="AD312" s="5">
        <f t="shared" si="290"/>
        <v>0</v>
      </c>
      <c r="AE312" s="5">
        <f t="shared" si="291"/>
        <v>0</v>
      </c>
      <c r="AF312" s="5">
        <f t="shared" si="286"/>
        <v>0</v>
      </c>
      <c r="AG312" s="5">
        <f t="shared" si="287"/>
        <v>0</v>
      </c>
      <c r="AH312" s="5">
        <f t="shared" si="292"/>
        <v>0</v>
      </c>
      <c r="AI312" s="5">
        <f t="shared" si="293"/>
        <v>0</v>
      </c>
      <c r="AJ312" s="5">
        <f t="shared" si="294"/>
        <v>0</v>
      </c>
      <c r="AK312" s="5">
        <f t="shared" si="295"/>
        <v>0</v>
      </c>
      <c r="AL312" s="5">
        <f>IFERROR(SUM(Y312:AK312),-5000)*((Cockpit!$C$3)^0)</f>
        <v>-5000</v>
      </c>
      <c r="AM312" s="19">
        <f>INDEX('Team forecast'!$M$3:$AU$22,MATCH($B312,'Team forecast'!$B$3:$B$22,0),MATCH(AM$1,'Team forecast'!$M$2:$AU$2,0))</f>
        <v>0</v>
      </c>
      <c r="AN312" s="19">
        <f>INDEX('Team forecast'!$M$3:$AU$22,MATCH($B312,'Team forecast'!$B$3:$B$22,0),MATCH(AN$1,'Team forecast'!$M$2:$AU$2,0))</f>
        <v>0</v>
      </c>
      <c r="AO312" s="19">
        <f>INDEX('Team forecast'!$M$3:$AU$22,MATCH($B312,'Team forecast'!$B$3:$B$22,0),MATCH(AO$1,'Team forecast'!$M$2:$AU$2,0))</f>
        <v>0</v>
      </c>
      <c r="AP312" s="19">
        <f>INDEX('Team forecast'!$M$3:$AU$22,MATCH($B312,'Team forecast'!$B$3:$B$22,0),MATCH(AP$1,'Team forecast'!$M$2:$AU$2,0))</f>
        <v>0</v>
      </c>
      <c r="AQ312" s="5">
        <f t="shared" si="296"/>
        <v>-5000</v>
      </c>
      <c r="AR312" s="5">
        <f>INDEX('Team forecast'!$M$3:$AU$22,MATCH($B312,'Team forecast'!$B$3:$B$22,0),MATCH(AR$1,'Team forecast'!$M$2:$AU$2,0))*IF($Y312&gt;0,25000,0)</f>
        <v>0</v>
      </c>
      <c r="AS312" s="5">
        <f>INDEX('Team forecast'!$M$3:$AU$22,MATCH($B312,'Team forecast'!$B$3:$B$22,0),MATCH(AS$1,'Team forecast'!$M$2:$AU$2,0))*IF($Y312&gt;0,5000,0)</f>
        <v>0</v>
      </c>
      <c r="AT312" s="5">
        <f>INDEX('Team forecast'!$M$3:$AU$22,MATCH($B312,'Team forecast'!$B$3:$B$22,0),MATCH(AT$1,'Team forecast'!$M$2:$AU$2,0))*IF($Y312&gt;0,-15000,0)</f>
        <v>0</v>
      </c>
      <c r="AU312" s="5">
        <f t="shared" si="297"/>
        <v>0</v>
      </c>
      <c r="AV312" s="5">
        <f t="shared" si="298"/>
        <v>0</v>
      </c>
      <c r="AW312" s="5">
        <f t="shared" si="299"/>
        <v>0</v>
      </c>
      <c r="AX312" s="5">
        <f t="shared" si="300"/>
        <v>0</v>
      </c>
      <c r="AY312" s="5">
        <f t="shared" si="301"/>
        <v>0</v>
      </c>
      <c r="AZ312" s="5">
        <f t="shared" si="302"/>
        <v>0</v>
      </c>
      <c r="BA312" s="5">
        <f t="shared" si="303"/>
        <v>0</v>
      </c>
      <c r="BB312" s="5">
        <f t="shared" si="304"/>
        <v>0</v>
      </c>
      <c r="BC312" s="5">
        <f t="shared" si="305"/>
        <v>0</v>
      </c>
      <c r="BD312" s="5">
        <f>IFERROR(SUM(AR312:BC312),0)*((Cockpit!$C$3)^1)</f>
        <v>0</v>
      </c>
      <c r="BE312" s="19">
        <f>INDEX('Team forecast'!$M$3:$AU$22,MATCH($B312,'Team forecast'!$B$3:$B$22,0),MATCH(BE$1,'Team forecast'!$M$2:$AU$2,0))</f>
        <v>0</v>
      </c>
      <c r="BF312" s="19">
        <f>INDEX('Team forecast'!$M$3:$AU$22,MATCH($B312,'Team forecast'!$B$3:$B$22,0),MATCH(BF$1,'Team forecast'!$M$2:$AU$2,0))</f>
        <v>0</v>
      </c>
      <c r="BG312" s="19">
        <f>INDEX('Team forecast'!$M$3:$AU$22,MATCH($B312,'Team forecast'!$B$3:$B$22,0),MATCH(BG$1,'Team forecast'!$M$2:$AU$2,0))</f>
        <v>0</v>
      </c>
      <c r="BH312" s="19">
        <f>INDEX('Team forecast'!$M$3:$AU$22,MATCH($B312,'Team forecast'!$B$3:$B$22,0),MATCH(BH$1,'Team forecast'!$M$2:$AU$2,0))</f>
        <v>0</v>
      </c>
      <c r="BI312" s="5">
        <f t="shared" si="306"/>
        <v>-5000</v>
      </c>
      <c r="BJ312" s="5">
        <f>INDEX('Team forecast'!$M$3:$AU$22,MATCH($B312,'Team forecast'!$B$3:$B$22,0),MATCH(BJ$1,'Team forecast'!$M$2:$AU$2,0))*IF($Y312&gt;0,25000,0)</f>
        <v>0</v>
      </c>
      <c r="BK312" s="5">
        <f>INDEX('Team forecast'!$M$3:$AU$22,MATCH($B312,'Team forecast'!$B$3:$B$22,0),MATCH(BK$1,'Team forecast'!$M$2:$AU$2,0))*IF($Y312&gt;0,5000,0)</f>
        <v>0</v>
      </c>
      <c r="BL312" s="5">
        <f>INDEX('Team forecast'!$M$3:$AU$22,MATCH($B312,'Team forecast'!$B$3:$B$22,0),MATCH(BL$1,'Team forecast'!$M$2:$AU$2,0))*IF($Y312&gt;0,-15000,0)</f>
        <v>0</v>
      </c>
      <c r="BM312" s="5">
        <f t="shared" si="307"/>
        <v>0</v>
      </c>
      <c r="BN312" s="5">
        <f t="shared" si="308"/>
        <v>0</v>
      </c>
      <c r="BO312" s="5">
        <f t="shared" si="309"/>
        <v>0</v>
      </c>
      <c r="BP312" s="5">
        <f t="shared" si="310"/>
        <v>0</v>
      </c>
      <c r="BQ312" s="5">
        <f t="shared" si="311"/>
        <v>0</v>
      </c>
      <c r="BR312" s="5">
        <f t="shared" si="312"/>
        <v>0</v>
      </c>
      <c r="BS312" s="5">
        <f t="shared" si="313"/>
        <v>0</v>
      </c>
      <c r="BT312" s="5">
        <f t="shared" si="314"/>
        <v>0</v>
      </c>
      <c r="BU312" s="5">
        <f t="shared" si="315"/>
        <v>0</v>
      </c>
      <c r="BV312" s="5">
        <f>IFERROR(SUM(BJ312:BU312),0)*((Cockpit!$C$3)^2)</f>
        <v>0</v>
      </c>
      <c r="BW312" s="19">
        <f>INDEX('Team forecast'!$M$3:$AU$22,MATCH($B312,'Team forecast'!$B$3:$B$22,0),MATCH(BW$1,'Team forecast'!$M$2:$AU$2,0))</f>
        <v>0</v>
      </c>
      <c r="BX312" s="19">
        <f>INDEX('Team forecast'!$M$3:$AU$22,MATCH($B312,'Team forecast'!$B$3:$B$22,0),MATCH(BX$1,'Team forecast'!$M$2:$AU$2,0))</f>
        <v>0</v>
      </c>
      <c r="BY312" s="19">
        <f>INDEX('Team forecast'!$M$3:$AU$22,MATCH($B312,'Team forecast'!$B$3:$B$22,0),MATCH(BY$1,'Team forecast'!$M$2:$AU$2,0))</f>
        <v>0</v>
      </c>
      <c r="BZ312" s="19">
        <f>INDEX('Team forecast'!$M$3:$AU$22,MATCH($B312,'Team forecast'!$B$3:$B$22,0),MATCH(BZ$1,'Team forecast'!$M$2:$AU$2,0))</f>
        <v>0</v>
      </c>
      <c r="CA312" s="5">
        <f t="shared" si="316"/>
        <v>-5000</v>
      </c>
      <c r="CB312" s="5">
        <f>INDEX('Team forecast'!$M$3:$AU$22,MATCH($B312,'Team forecast'!$B$3:$B$22,0),MATCH(CB$1,'Team forecast'!$M$2:$AU$2,0))*IF($Y312&gt;0,25000,0)</f>
        <v>0</v>
      </c>
      <c r="CC312" s="5">
        <f>INDEX('Team forecast'!$M$3:$AU$22,MATCH($B312,'Team forecast'!$B$3:$B$22,0),MATCH(CC$1,'Team forecast'!$M$2:$AU$2,0))*IF($Y312&gt;0,5000,0)</f>
        <v>0</v>
      </c>
      <c r="CD312" s="5">
        <f>INDEX('Team forecast'!$M$3:$AU$22,MATCH($B312,'Team forecast'!$B$3:$B$22,0),MATCH(CD$1,'Team forecast'!$M$2:$AU$2,0))*IF($Y312&gt;0,-15000,0)</f>
        <v>0</v>
      </c>
      <c r="CE312" s="5">
        <f t="shared" si="317"/>
        <v>0</v>
      </c>
      <c r="CF312" s="5">
        <f t="shared" si="318"/>
        <v>0</v>
      </c>
      <c r="CG312" s="5">
        <f t="shared" si="319"/>
        <v>0</v>
      </c>
      <c r="CH312" s="5">
        <f t="shared" si="320"/>
        <v>0</v>
      </c>
      <c r="CI312" s="5">
        <f t="shared" si="321"/>
        <v>0</v>
      </c>
      <c r="CJ312" s="5">
        <f t="shared" si="322"/>
        <v>0</v>
      </c>
      <c r="CK312" s="5">
        <f t="shared" si="323"/>
        <v>0</v>
      </c>
      <c r="CL312" s="5">
        <f t="shared" si="324"/>
        <v>0</v>
      </c>
      <c r="CM312" s="5">
        <f t="shared" si="325"/>
        <v>0</v>
      </c>
      <c r="CN312" s="5">
        <f>IFERROR(SUM(CB312:CM312),0)*((Cockpit!$C$3)^3)</f>
        <v>0</v>
      </c>
      <c r="CO312" s="19">
        <f>INDEX('Team forecast'!$M$3:$AU$22,MATCH($B312,'Team forecast'!$B$3:$B$22,0),MATCH(CO$1,'Team forecast'!$M$2:$AU$2,0))</f>
        <v>0</v>
      </c>
      <c r="CP312" s="19">
        <f>INDEX('Team forecast'!$M$3:$AU$22,MATCH($B312,'Team forecast'!$B$3:$B$22,0),MATCH(CP$1,'Team forecast'!$M$2:$AU$2,0))</f>
        <v>0</v>
      </c>
      <c r="CQ312" s="19">
        <f>INDEX('Team forecast'!$M$3:$AU$22,MATCH($B312,'Team forecast'!$B$3:$B$22,0),MATCH(CQ$1,'Team forecast'!$M$2:$AU$2,0))</f>
        <v>0</v>
      </c>
      <c r="CR312" s="19">
        <f>INDEX('Team forecast'!$M$3:$AU$22,MATCH($B312,'Team forecast'!$B$3:$B$22,0),MATCH(CR$1,'Team forecast'!$M$2:$AU$2,0))</f>
        <v>0</v>
      </c>
      <c r="CS312" s="5">
        <f t="shared" si="326"/>
        <v>-5000</v>
      </c>
      <c r="CT312" s="5">
        <f>INDEX('Team forecast'!$M$3:$AU$22,MATCH($B312,'Team forecast'!$B$3:$B$22,0),MATCH(CT$1,'Team forecast'!$M$2:$AU$2,0))*IF($Y312&gt;0,25000,0)</f>
        <v>0</v>
      </c>
      <c r="CU312" s="5">
        <f>INDEX('Team forecast'!$M$3:$AU$22,MATCH($B312,'Team forecast'!$B$3:$B$22,0),MATCH(CU$1,'Team forecast'!$M$2:$AU$2,0))*IF($Y312&gt;0,5000,0)</f>
        <v>0</v>
      </c>
      <c r="CV312" s="5">
        <f>INDEX('Team forecast'!$M$3:$AU$22,MATCH($B312,'Team forecast'!$B$3:$B$22,0),MATCH(CV$1,'Team forecast'!$M$2:$AU$2,0))*IF($Y312&gt;0,-15000,0)</f>
        <v>0</v>
      </c>
      <c r="CW312" s="5">
        <f t="shared" si="327"/>
        <v>0</v>
      </c>
      <c r="CX312" s="5">
        <f t="shared" si="328"/>
        <v>0</v>
      </c>
      <c r="CY312" s="5">
        <f t="shared" si="329"/>
        <v>0</v>
      </c>
      <c r="CZ312" s="5">
        <f t="shared" si="330"/>
        <v>0</v>
      </c>
      <c r="DA312" s="5">
        <f t="shared" si="331"/>
        <v>0</v>
      </c>
      <c r="DB312" s="5">
        <f t="shared" si="332"/>
        <v>0</v>
      </c>
      <c r="DC312" s="5">
        <f t="shared" si="333"/>
        <v>0</v>
      </c>
      <c r="DD312" s="5">
        <f t="shared" si="334"/>
        <v>0</v>
      </c>
      <c r="DE312" s="5">
        <f t="shared" si="335"/>
        <v>0</v>
      </c>
      <c r="DF312" s="5">
        <f>IFERROR(SUM(CT312:DE312),0)*((Cockpit!$C$3)^4)</f>
        <v>0</v>
      </c>
      <c r="DG312" s="19">
        <f>INDEX('Team forecast'!$M$3:$AU$22,MATCH($B312,'Team forecast'!$B$3:$B$22,0),MATCH(DG$1,'Team forecast'!$M$2:$AU$2,0))</f>
        <v>0</v>
      </c>
      <c r="DH312" s="19">
        <f>INDEX('Team forecast'!$M$3:$AU$22,MATCH($B312,'Team forecast'!$B$3:$B$22,0),MATCH(DH$1,'Team forecast'!$M$2:$AU$2,0))</f>
        <v>0</v>
      </c>
      <c r="DI312" s="19">
        <f>INDEX('Team forecast'!$M$3:$AU$22,MATCH($B312,'Team forecast'!$B$3:$B$22,0),MATCH(DI$1,'Team forecast'!$M$2:$AU$2,0))</f>
        <v>0</v>
      </c>
      <c r="DJ312" s="19">
        <f>INDEX('Team forecast'!$M$3:$AU$22,MATCH($B312,'Team forecast'!$B$3:$B$22,0),MATCH(DJ$1,'Team forecast'!$M$2:$AU$2,0))</f>
        <v>0</v>
      </c>
      <c r="DK312" s="5">
        <f t="shared" si="336"/>
        <v>-5000</v>
      </c>
      <c r="DL312" s="5">
        <f>INDEX('Team forecast'!$M$3:$AU$22,MATCH($B312,'Team forecast'!$B$3:$B$22,0),MATCH(DL$1,'Team forecast'!$M$2:$AU$2,0))*IF($Y312&gt;0,25000,0)</f>
        <v>0</v>
      </c>
      <c r="DM312" s="5">
        <f>INDEX('Team forecast'!$M$3:$AU$22,MATCH($B312,'Team forecast'!$B$3:$B$22,0),MATCH(DM$1,'Team forecast'!$M$2:$AU$2,0))*IF($Y312&gt;0,5000,0)</f>
        <v>0</v>
      </c>
      <c r="DN312" s="5">
        <f>INDEX('Team forecast'!$M$3:$AU$22,MATCH($B312,'Team forecast'!$B$3:$B$22,0),MATCH(DN$1,'Team forecast'!$M$2:$AU$2,0))*IF($Y312&gt;0,-15000,0)</f>
        <v>0</v>
      </c>
      <c r="DO312" s="5">
        <f t="shared" si="337"/>
        <v>0</v>
      </c>
      <c r="DP312" s="5">
        <f t="shared" si="338"/>
        <v>0</v>
      </c>
      <c r="DQ312" s="5">
        <f t="shared" si="339"/>
        <v>0</v>
      </c>
      <c r="DR312" s="5">
        <f t="shared" si="340"/>
        <v>0</v>
      </c>
      <c r="DS312" s="5">
        <f t="shared" si="341"/>
        <v>0</v>
      </c>
      <c r="DT312" s="5">
        <f t="shared" si="342"/>
        <v>0</v>
      </c>
      <c r="DU312" s="5">
        <f t="shared" si="343"/>
        <v>0</v>
      </c>
      <c r="DV312" s="5">
        <f t="shared" si="344"/>
        <v>0</v>
      </c>
      <c r="DW312" s="5">
        <f t="shared" si="345"/>
        <v>0</v>
      </c>
      <c r="DX312" s="5">
        <f>IFERROR(SUM(DL312:DW312),0)*((Cockpit!$C$3)^5)</f>
        <v>0</v>
      </c>
      <c r="DY312" s="5">
        <f t="shared" si="346"/>
        <v>-5000</v>
      </c>
      <c r="DZ312" s="5" t="str">
        <f>IF(ISERROR(MATCH(A312,'Current squad'!B:B,0)),"No","Yes")</f>
        <v>No</v>
      </c>
      <c r="EA312" s="5" cm="1">
        <f t="array" ref="EA312">IFERROR(_xlfn.IFS(DZ312="Yes",0,DZ312="No",H312*1%),999999)</f>
        <v>63890</v>
      </c>
      <c r="EB312" s="5">
        <f t="shared" si="288"/>
        <v>6452890</v>
      </c>
      <c r="EC312" s="5">
        <f t="shared" si="347"/>
        <v>-68890</v>
      </c>
      <c r="ED312" s="1">
        <f t="shared" si="289"/>
        <v>-1.0782595085302864E-2</v>
      </c>
      <c r="EE312" s="5">
        <f>RANK(EC312,$EC$2:$EC$572)+COUNTIF($EC$2:EC312,EC312)-1</f>
        <v>552</v>
      </c>
      <c r="EF312" s="4">
        <f>RANK(ED312,$ED$2:$ED$572)+COUNTIF($ED$2:ED312,ED312)-1</f>
        <v>211</v>
      </c>
    </row>
    <row r="313" spans="1:136" x14ac:dyDescent="0.3">
      <c r="A313" t="str">
        <f>IF(Holdet.dk!A313&lt;&gt;"",Holdet.dk!A313,"")</f>
        <v>Dele Alli</v>
      </c>
      <c r="B313" t="str">
        <f>INDEX(Holdet.dk!B:B,MATCH($A313,Holdet.dk!$A:$A,0))</f>
        <v>Tottenham</v>
      </c>
      <c r="C313" t="str">
        <f>INDEX(Holdet.dk!C:C,MATCH($A313,Holdet.dk!$A:$A,0))</f>
        <v>Midfield</v>
      </c>
      <c r="D313" t="str">
        <f>INDEX(Holdet.dk!D:D,MATCH($A313,Holdet.dk!$A:$A,0))</f>
        <v>4.157.000</v>
      </c>
      <c r="E313" s="1">
        <f>IFERROR(_xlfn.NUMBERVALUE(INDEX(Holdet.dk!$E:$E,MATCH($A313,Holdet.dk!$A:$A,0)),","),0)</f>
        <v>1.3999999999999999E-2</v>
      </c>
      <c r="F313" t="str">
        <f>IF(INDEX(Lookup!H:H,MATCH('Master data'!A313,Lookup!G:G,0))=0,A313,INDEX(Lookup!H:H,MATCH('Master data'!A313,Lookup!G:G,0)))</f>
        <v>Dele Alli</v>
      </c>
      <c r="G313" t="str">
        <f>IFERROR(INDEX(Lookup!B:B,MATCH(INDEX(Rotowire!C:C,MATCH(F313,Rotowire!A:A,0)),Lookup!D:D,0)),"")</f>
        <v>Leicester City</v>
      </c>
      <c r="H313" s="5">
        <f t="shared" si="280"/>
        <v>4157000</v>
      </c>
      <c r="I313" s="19">
        <f>IFERROR(INDEX('Team forecast'!$G$3:$I$22,MATCH($B313,'Team forecast'!$B$3:$B$22,0),MATCH(I$1,'Team forecast'!$G$2:$I$2,0)),0)</f>
        <v>0.81751824817518248</v>
      </c>
      <c r="J313" s="19">
        <f>IFERROR(INDEX('Team forecast'!$G$3:$I$22,MATCH($B313,'Team forecast'!$B$3:$B$22,0),MATCH(J$1,'Team forecast'!$G$2:$I$2,0)),0)</f>
        <v>1.0388888888888888</v>
      </c>
      <c r="K313" s="19">
        <f>IFERROR(INDEX('Team forecast'!$G$3:$I$22,MATCH($B313,'Team forecast'!$B$3:$B$22,0),MATCH(K$1,'Team forecast'!$G$2:$I$2,0)),0)</f>
        <v>1.0274910787675426</v>
      </c>
      <c r="L313">
        <f>SUMIFS(Rotowire!E:E,Rotowire!$A:$A,'Master data'!$F313)</f>
        <v>95</v>
      </c>
      <c r="M313" s="2">
        <f>SUMIFS(Rotowire!F:F,Rotowire!$A:$A,'Master data'!$F313)*I313</f>
        <v>0.11445255474452556</v>
      </c>
      <c r="N313" s="2">
        <f>SUMIFS(Rotowire!G:G,Rotowire!$A:$A,'Master data'!$F313)*I313</f>
        <v>0.30248175182481751</v>
      </c>
      <c r="O313" s="2">
        <f>SUMIFS(Rotowire!I:I,Rotowire!$A:$A,'Master data'!$F313)*I313</f>
        <v>0.78481751824817514</v>
      </c>
      <c r="P313" s="2">
        <f>SUMIFS(Rotowire!W:W,Rotowire!$A:$A,'Master data'!$F313)*K313</f>
        <v>0.1541236618151314</v>
      </c>
      <c r="Q313" s="2">
        <f>SUMIFS(Rotowire!Y:Y,Rotowire!$A:$A,'Master data'!$F313)*J313</f>
        <v>0</v>
      </c>
      <c r="R313" s="2">
        <f>SUMIFS(Rotowire!AB:AB,Rotowire!$A:$A,'Master data'!$F313)</f>
        <v>0.31</v>
      </c>
      <c r="S313" s="2">
        <f>SUMIFS(Rotowire!AC:AC,Rotowire!$A:$A,'Master data'!$F313)</f>
        <v>0</v>
      </c>
      <c r="T313" s="2">
        <f>INDEX('Team forecast'!D$3:D$22,MATCH($B313,'Team forecast'!$B$3:$B$22,0))</f>
        <v>1.1200000000000001</v>
      </c>
      <c r="U313" s="2">
        <f>INDEX('Team forecast'!E$3:E$22,MATCH($B313,'Team forecast'!$B$3:$B$22,0))</f>
        <v>1.87</v>
      </c>
      <c r="V313" s="2">
        <f>INDEX('Team forecast'!J$3:J$22,MATCH($B313,'Team forecast'!$B$3:$B$22,0))</f>
        <v>0.22459999999999999</v>
      </c>
      <c r="W313" s="2">
        <f>INDEX('Team forecast'!K$3:K$22,MATCH($B313,'Team forecast'!$B$3:$B$22,0))</f>
        <v>0.23169999999999999</v>
      </c>
      <c r="X313" s="2">
        <f>INDEX('Team forecast'!L$3:L$22,MATCH($B313,'Team forecast'!$B$3:$B$22,0))</f>
        <v>0.54369999999999996</v>
      </c>
      <c r="Y313" s="5">
        <f t="shared" si="281"/>
        <v>7000</v>
      </c>
      <c r="Z313" s="5">
        <f t="shared" si="282"/>
        <v>5615</v>
      </c>
      <c r="AA313" s="5">
        <f t="shared" si="283"/>
        <v>1158.5</v>
      </c>
      <c r="AB313" s="5">
        <f t="shared" si="284"/>
        <v>-8155.4999999999991</v>
      </c>
      <c r="AC313" s="5">
        <f t="shared" si="285"/>
        <v>14306.569343065696</v>
      </c>
      <c r="AD313" s="5">
        <f t="shared" si="290"/>
        <v>15124.087591240876</v>
      </c>
      <c r="AE313" s="5">
        <f t="shared" si="291"/>
        <v>7848.1751824817511</v>
      </c>
      <c r="AF313" s="5">
        <f t="shared" si="286"/>
        <v>0</v>
      </c>
      <c r="AG313" s="5">
        <f t="shared" si="287"/>
        <v>0</v>
      </c>
      <c r="AH313" s="5">
        <f t="shared" si="292"/>
        <v>-6200</v>
      </c>
      <c r="AI313" s="5">
        <f t="shared" si="293"/>
        <v>0</v>
      </c>
      <c r="AJ313" s="5">
        <f t="shared" si="294"/>
        <v>11200.000000000002</v>
      </c>
      <c r="AK313" s="5">
        <f t="shared" si="295"/>
        <v>-14960</v>
      </c>
      <c r="AL313" s="5">
        <f>IFERROR(SUM(Y313:AK313),-5000)*((Cockpit!$C$3)^0)</f>
        <v>32936.832116788326</v>
      </c>
      <c r="AM313" s="19">
        <f>INDEX('Team forecast'!$M$3:$AU$22,MATCH($B313,'Team forecast'!$B$3:$B$22,0),MATCH(AM$1,'Team forecast'!$M$2:$AU$2,0))</f>
        <v>0</v>
      </c>
      <c r="AN313" s="19">
        <f>INDEX('Team forecast'!$M$3:$AU$22,MATCH($B313,'Team forecast'!$B$3:$B$22,0),MATCH(AN$1,'Team forecast'!$M$2:$AU$2,0))</f>
        <v>0</v>
      </c>
      <c r="AO313" s="19">
        <f>INDEX('Team forecast'!$M$3:$AU$22,MATCH($B313,'Team forecast'!$B$3:$B$22,0),MATCH(AO$1,'Team forecast'!$M$2:$AU$2,0))</f>
        <v>0</v>
      </c>
      <c r="AP313" s="19">
        <f>INDEX('Team forecast'!$M$3:$AU$22,MATCH($B313,'Team forecast'!$B$3:$B$22,0),MATCH(AP$1,'Team forecast'!$M$2:$AU$2,0))</f>
        <v>0</v>
      </c>
      <c r="AQ313" s="5">
        <f t="shared" si="296"/>
        <v>7000</v>
      </c>
      <c r="AR313" s="5">
        <f>INDEX('Team forecast'!$M$3:$AU$22,MATCH($B313,'Team forecast'!$B$3:$B$22,0),MATCH(AR$1,'Team forecast'!$M$2:$AU$2,0))*IF($Y313&gt;0,25000,0)</f>
        <v>0</v>
      </c>
      <c r="AS313" s="5">
        <f>INDEX('Team forecast'!$M$3:$AU$22,MATCH($B313,'Team forecast'!$B$3:$B$22,0),MATCH(AS$1,'Team forecast'!$M$2:$AU$2,0))*IF($Y313&gt;0,5000,0)</f>
        <v>0</v>
      </c>
      <c r="AT313" s="5">
        <f>INDEX('Team forecast'!$M$3:$AU$22,MATCH($B313,'Team forecast'!$B$3:$B$22,0),MATCH(AT$1,'Team forecast'!$M$2:$AU$2,0))*IF($Y313&gt;0,-15000,0)</f>
        <v>0</v>
      </c>
      <c r="AU313" s="5">
        <f t="shared" si="297"/>
        <v>0</v>
      </c>
      <c r="AV313" s="5">
        <f t="shared" si="298"/>
        <v>0</v>
      </c>
      <c r="AW313" s="5">
        <f t="shared" si="299"/>
        <v>0</v>
      </c>
      <c r="AX313" s="5">
        <f t="shared" si="300"/>
        <v>0</v>
      </c>
      <c r="AY313" s="5">
        <f t="shared" si="301"/>
        <v>0</v>
      </c>
      <c r="AZ313" s="5">
        <f t="shared" si="302"/>
        <v>-6200</v>
      </c>
      <c r="BA313" s="5">
        <f t="shared" si="303"/>
        <v>0</v>
      </c>
      <c r="BB313" s="5">
        <f t="shared" si="304"/>
        <v>0</v>
      </c>
      <c r="BC313" s="5">
        <f t="shared" si="305"/>
        <v>0</v>
      </c>
      <c r="BD313" s="5">
        <f>IFERROR(SUM(AR313:BC313),0)*((Cockpit!$C$3)^1)</f>
        <v>-4340</v>
      </c>
      <c r="BE313" s="19">
        <f>INDEX('Team forecast'!$M$3:$AU$22,MATCH($B313,'Team forecast'!$B$3:$B$22,0),MATCH(BE$1,'Team forecast'!$M$2:$AU$2,0))</f>
        <v>0</v>
      </c>
      <c r="BF313" s="19">
        <f>INDEX('Team forecast'!$M$3:$AU$22,MATCH($B313,'Team forecast'!$B$3:$B$22,0),MATCH(BF$1,'Team forecast'!$M$2:$AU$2,0))</f>
        <v>0</v>
      </c>
      <c r="BG313" s="19">
        <f>INDEX('Team forecast'!$M$3:$AU$22,MATCH($B313,'Team forecast'!$B$3:$B$22,0),MATCH(BG$1,'Team forecast'!$M$2:$AU$2,0))</f>
        <v>0</v>
      </c>
      <c r="BH313" s="19">
        <f>INDEX('Team forecast'!$M$3:$AU$22,MATCH($B313,'Team forecast'!$B$3:$B$22,0),MATCH(BH$1,'Team forecast'!$M$2:$AU$2,0))</f>
        <v>0</v>
      </c>
      <c r="BI313" s="5">
        <f t="shared" si="306"/>
        <v>7000</v>
      </c>
      <c r="BJ313" s="5">
        <f>INDEX('Team forecast'!$M$3:$AU$22,MATCH($B313,'Team forecast'!$B$3:$B$22,0),MATCH(BJ$1,'Team forecast'!$M$2:$AU$2,0))*IF($Y313&gt;0,25000,0)</f>
        <v>0</v>
      </c>
      <c r="BK313" s="5">
        <f>INDEX('Team forecast'!$M$3:$AU$22,MATCH($B313,'Team forecast'!$B$3:$B$22,0),MATCH(BK$1,'Team forecast'!$M$2:$AU$2,0))*IF($Y313&gt;0,5000,0)</f>
        <v>0</v>
      </c>
      <c r="BL313" s="5">
        <f>INDEX('Team forecast'!$M$3:$AU$22,MATCH($B313,'Team forecast'!$B$3:$B$22,0),MATCH(BL$1,'Team forecast'!$M$2:$AU$2,0))*IF($Y313&gt;0,-15000,0)</f>
        <v>0</v>
      </c>
      <c r="BM313" s="5">
        <f t="shared" si="307"/>
        <v>0</v>
      </c>
      <c r="BN313" s="5">
        <f t="shared" si="308"/>
        <v>0</v>
      </c>
      <c r="BO313" s="5">
        <f t="shared" si="309"/>
        <v>0</v>
      </c>
      <c r="BP313" s="5">
        <f t="shared" si="310"/>
        <v>0</v>
      </c>
      <c r="BQ313" s="5">
        <f t="shared" si="311"/>
        <v>0</v>
      </c>
      <c r="BR313" s="5">
        <f t="shared" si="312"/>
        <v>-6200</v>
      </c>
      <c r="BS313" s="5">
        <f t="shared" si="313"/>
        <v>0</v>
      </c>
      <c r="BT313" s="5">
        <f t="shared" si="314"/>
        <v>0</v>
      </c>
      <c r="BU313" s="5">
        <f t="shared" si="315"/>
        <v>0</v>
      </c>
      <c r="BV313" s="5">
        <f>IFERROR(SUM(BJ313:BU313),0)*((Cockpit!$C$3)^2)</f>
        <v>-3037.9999999999995</v>
      </c>
      <c r="BW313" s="19">
        <f>INDEX('Team forecast'!$M$3:$AU$22,MATCH($B313,'Team forecast'!$B$3:$B$22,0),MATCH(BW$1,'Team forecast'!$M$2:$AU$2,0))</f>
        <v>0</v>
      </c>
      <c r="BX313" s="19">
        <f>INDEX('Team forecast'!$M$3:$AU$22,MATCH($B313,'Team forecast'!$B$3:$B$22,0),MATCH(BX$1,'Team forecast'!$M$2:$AU$2,0))</f>
        <v>0</v>
      </c>
      <c r="BY313" s="19">
        <f>INDEX('Team forecast'!$M$3:$AU$22,MATCH($B313,'Team forecast'!$B$3:$B$22,0),MATCH(BY$1,'Team forecast'!$M$2:$AU$2,0))</f>
        <v>0</v>
      </c>
      <c r="BZ313" s="19">
        <f>INDEX('Team forecast'!$M$3:$AU$22,MATCH($B313,'Team forecast'!$B$3:$B$22,0),MATCH(BZ$1,'Team forecast'!$M$2:$AU$2,0))</f>
        <v>0</v>
      </c>
      <c r="CA313" s="5">
        <f t="shared" si="316"/>
        <v>7000</v>
      </c>
      <c r="CB313" s="5">
        <f>INDEX('Team forecast'!$M$3:$AU$22,MATCH($B313,'Team forecast'!$B$3:$B$22,0),MATCH(CB$1,'Team forecast'!$M$2:$AU$2,0))*IF($Y313&gt;0,25000,0)</f>
        <v>0</v>
      </c>
      <c r="CC313" s="5">
        <f>INDEX('Team forecast'!$M$3:$AU$22,MATCH($B313,'Team forecast'!$B$3:$B$22,0),MATCH(CC$1,'Team forecast'!$M$2:$AU$2,0))*IF($Y313&gt;0,5000,0)</f>
        <v>0</v>
      </c>
      <c r="CD313" s="5">
        <f>INDEX('Team forecast'!$M$3:$AU$22,MATCH($B313,'Team forecast'!$B$3:$B$22,0),MATCH(CD$1,'Team forecast'!$M$2:$AU$2,0))*IF($Y313&gt;0,-15000,0)</f>
        <v>0</v>
      </c>
      <c r="CE313" s="5">
        <f t="shared" si="317"/>
        <v>0</v>
      </c>
      <c r="CF313" s="5">
        <f t="shared" si="318"/>
        <v>0</v>
      </c>
      <c r="CG313" s="5">
        <f t="shared" si="319"/>
        <v>0</v>
      </c>
      <c r="CH313" s="5">
        <f t="shared" si="320"/>
        <v>0</v>
      </c>
      <c r="CI313" s="5">
        <f t="shared" si="321"/>
        <v>0</v>
      </c>
      <c r="CJ313" s="5">
        <f t="shared" si="322"/>
        <v>-6200</v>
      </c>
      <c r="CK313" s="5">
        <f t="shared" si="323"/>
        <v>0</v>
      </c>
      <c r="CL313" s="5">
        <f t="shared" si="324"/>
        <v>0</v>
      </c>
      <c r="CM313" s="5">
        <f t="shared" si="325"/>
        <v>0</v>
      </c>
      <c r="CN313" s="5">
        <f>IFERROR(SUM(CB313:CM313),0)*((Cockpit!$C$3)^3)</f>
        <v>-2126.5999999999995</v>
      </c>
      <c r="CO313" s="19">
        <f>INDEX('Team forecast'!$M$3:$AU$22,MATCH($B313,'Team forecast'!$B$3:$B$22,0),MATCH(CO$1,'Team forecast'!$M$2:$AU$2,0))</f>
        <v>0</v>
      </c>
      <c r="CP313" s="19">
        <f>INDEX('Team forecast'!$M$3:$AU$22,MATCH($B313,'Team forecast'!$B$3:$B$22,0),MATCH(CP$1,'Team forecast'!$M$2:$AU$2,0))</f>
        <v>0</v>
      </c>
      <c r="CQ313" s="19">
        <f>INDEX('Team forecast'!$M$3:$AU$22,MATCH($B313,'Team forecast'!$B$3:$B$22,0),MATCH(CQ$1,'Team forecast'!$M$2:$AU$2,0))</f>
        <v>0</v>
      </c>
      <c r="CR313" s="19">
        <f>INDEX('Team forecast'!$M$3:$AU$22,MATCH($B313,'Team forecast'!$B$3:$B$22,0),MATCH(CR$1,'Team forecast'!$M$2:$AU$2,0))</f>
        <v>0</v>
      </c>
      <c r="CS313" s="5">
        <f t="shared" si="326"/>
        <v>7000</v>
      </c>
      <c r="CT313" s="5">
        <f>INDEX('Team forecast'!$M$3:$AU$22,MATCH($B313,'Team forecast'!$B$3:$B$22,0),MATCH(CT$1,'Team forecast'!$M$2:$AU$2,0))*IF($Y313&gt;0,25000,0)</f>
        <v>0</v>
      </c>
      <c r="CU313" s="5">
        <f>INDEX('Team forecast'!$M$3:$AU$22,MATCH($B313,'Team forecast'!$B$3:$B$22,0),MATCH(CU$1,'Team forecast'!$M$2:$AU$2,0))*IF($Y313&gt;0,5000,0)</f>
        <v>0</v>
      </c>
      <c r="CV313" s="5">
        <f>INDEX('Team forecast'!$M$3:$AU$22,MATCH($B313,'Team forecast'!$B$3:$B$22,0),MATCH(CV$1,'Team forecast'!$M$2:$AU$2,0))*IF($Y313&gt;0,-15000,0)</f>
        <v>0</v>
      </c>
      <c r="CW313" s="5">
        <f t="shared" si="327"/>
        <v>0</v>
      </c>
      <c r="CX313" s="5">
        <f t="shared" si="328"/>
        <v>0</v>
      </c>
      <c r="CY313" s="5">
        <f t="shared" si="329"/>
        <v>0</v>
      </c>
      <c r="CZ313" s="5">
        <f t="shared" si="330"/>
        <v>0</v>
      </c>
      <c r="DA313" s="5">
        <f t="shared" si="331"/>
        <v>0</v>
      </c>
      <c r="DB313" s="5">
        <f t="shared" si="332"/>
        <v>-6200</v>
      </c>
      <c r="DC313" s="5">
        <f t="shared" si="333"/>
        <v>0</v>
      </c>
      <c r="DD313" s="5">
        <f t="shared" si="334"/>
        <v>0</v>
      </c>
      <c r="DE313" s="5">
        <f t="shared" si="335"/>
        <v>0</v>
      </c>
      <c r="DF313" s="5">
        <f>IFERROR(SUM(CT313:DE313),0)*((Cockpit!$C$3)^4)</f>
        <v>-1488.6199999999994</v>
      </c>
      <c r="DG313" s="19">
        <f>INDEX('Team forecast'!$M$3:$AU$22,MATCH($B313,'Team forecast'!$B$3:$B$22,0),MATCH(DG$1,'Team forecast'!$M$2:$AU$2,0))</f>
        <v>0</v>
      </c>
      <c r="DH313" s="19">
        <f>INDEX('Team forecast'!$M$3:$AU$22,MATCH($B313,'Team forecast'!$B$3:$B$22,0),MATCH(DH$1,'Team forecast'!$M$2:$AU$2,0))</f>
        <v>0</v>
      </c>
      <c r="DI313" s="19">
        <f>INDEX('Team forecast'!$M$3:$AU$22,MATCH($B313,'Team forecast'!$B$3:$B$22,0),MATCH(DI$1,'Team forecast'!$M$2:$AU$2,0))</f>
        <v>0</v>
      </c>
      <c r="DJ313" s="19">
        <f>INDEX('Team forecast'!$M$3:$AU$22,MATCH($B313,'Team forecast'!$B$3:$B$22,0),MATCH(DJ$1,'Team forecast'!$M$2:$AU$2,0))</f>
        <v>0</v>
      </c>
      <c r="DK313" s="5">
        <f t="shared" si="336"/>
        <v>7000</v>
      </c>
      <c r="DL313" s="5">
        <f>INDEX('Team forecast'!$M$3:$AU$22,MATCH($B313,'Team forecast'!$B$3:$B$22,0),MATCH(DL$1,'Team forecast'!$M$2:$AU$2,0))*IF($Y313&gt;0,25000,0)</f>
        <v>0</v>
      </c>
      <c r="DM313" s="5">
        <f>INDEX('Team forecast'!$M$3:$AU$22,MATCH($B313,'Team forecast'!$B$3:$B$22,0),MATCH(DM$1,'Team forecast'!$M$2:$AU$2,0))*IF($Y313&gt;0,5000,0)</f>
        <v>0</v>
      </c>
      <c r="DN313" s="5">
        <f>INDEX('Team forecast'!$M$3:$AU$22,MATCH($B313,'Team forecast'!$B$3:$B$22,0),MATCH(DN$1,'Team forecast'!$M$2:$AU$2,0))*IF($Y313&gt;0,-15000,0)</f>
        <v>0</v>
      </c>
      <c r="DO313" s="5">
        <f t="shared" si="337"/>
        <v>0</v>
      </c>
      <c r="DP313" s="5">
        <f t="shared" si="338"/>
        <v>0</v>
      </c>
      <c r="DQ313" s="5">
        <f t="shared" si="339"/>
        <v>0</v>
      </c>
      <c r="DR313" s="5">
        <f t="shared" si="340"/>
        <v>0</v>
      </c>
      <c r="DS313" s="5">
        <f t="shared" si="341"/>
        <v>0</v>
      </c>
      <c r="DT313" s="5">
        <f t="shared" si="342"/>
        <v>-6200</v>
      </c>
      <c r="DU313" s="5">
        <f t="shared" si="343"/>
        <v>0</v>
      </c>
      <c r="DV313" s="5">
        <f t="shared" si="344"/>
        <v>0</v>
      </c>
      <c r="DW313" s="5">
        <f t="shared" si="345"/>
        <v>0</v>
      </c>
      <c r="DX313" s="5">
        <f>IFERROR(SUM(DL313:DW313),0)*((Cockpit!$C$3)^5)</f>
        <v>-1042.0339999999997</v>
      </c>
      <c r="DY313" s="5">
        <f t="shared" si="346"/>
        <v>20901.578116788329</v>
      </c>
      <c r="DZ313" s="5" t="str">
        <f>IF(ISERROR(MATCH(A313,'Current squad'!B:B,0)),"No","Yes")</f>
        <v>No</v>
      </c>
      <c r="EA313" s="5" cm="1">
        <f t="array" ref="EA313">IFERROR(_xlfn.IFS(DZ313="Yes",0,DZ313="No",H313*1%),999999)</f>
        <v>41570</v>
      </c>
      <c r="EB313" s="5">
        <f t="shared" si="288"/>
        <v>4198570</v>
      </c>
      <c r="EC313" s="5">
        <f t="shared" si="347"/>
        <v>-20668.421883211671</v>
      </c>
      <c r="ED313" s="1">
        <f t="shared" si="289"/>
        <v>-4.9719561903323719E-3</v>
      </c>
      <c r="EE313" s="5">
        <f>RANK(EC313,$EC$2:$EC$572)+COUNTIF($EC$2:EC313,EC313)-1</f>
        <v>147</v>
      </c>
      <c r="EF313" s="4">
        <f>RANK(ED313,$ED$2:$ED$572)+COUNTIF($ED$2:ED313,ED313)-1</f>
        <v>147</v>
      </c>
    </row>
    <row r="314" spans="1:136" x14ac:dyDescent="0.3">
      <c r="A314" t="str">
        <f>IF(Holdet.dk!A314&lt;&gt;"",Holdet.dk!A314,"")</f>
        <v>Romain Saiss</v>
      </c>
      <c r="B314" t="str">
        <f>INDEX(Holdet.dk!B:B,MATCH($A314,Holdet.dk!$A:$A,0))</f>
        <v>Wolverhampton</v>
      </c>
      <c r="C314" t="str">
        <f>INDEX(Holdet.dk!C:C,MATCH($A314,Holdet.dk!$A:$A,0))</f>
        <v>Defense</v>
      </c>
      <c r="D314" t="str">
        <f>INDEX(Holdet.dk!D:D,MATCH($A314,Holdet.dk!$A:$A,0))</f>
        <v>3.202.000</v>
      </c>
      <c r="E314" s="1">
        <f>IFERROR(_xlfn.NUMBERVALUE(INDEX(Holdet.dk!$E:$E,MATCH($A314,Holdet.dk!$A:$A,0)),","),0)</f>
        <v>0.161</v>
      </c>
      <c r="F314" t="str">
        <f>IF(INDEX(Lookup!H:H,MATCH('Master data'!A314,Lookup!G:G,0))=0,A314,INDEX(Lookup!H:H,MATCH('Master data'!A314,Lookup!G:G,0)))</f>
        <v>Romain Saiss</v>
      </c>
      <c r="G314" t="str">
        <f>IFERROR(INDEX(Lookup!B:B,MATCH(INDEX(Rotowire!C:C,MATCH(F314,Rotowire!A:A,0)),Lookup!D:D,0)),"")</f>
        <v>Manchester United</v>
      </c>
      <c r="H314" s="5">
        <f t="shared" si="280"/>
        <v>3202000</v>
      </c>
      <c r="I314" s="19">
        <f>IFERROR(INDEX('Team forecast'!$G$3:$I$22,MATCH($B314,'Team forecast'!$B$3:$B$22,0),MATCH(I$1,'Team forecast'!$G$2:$I$2,0)),0)</f>
        <v>0.75816993464052274</v>
      </c>
      <c r="J314" s="19">
        <f>IFERROR(INDEX('Team forecast'!$G$3:$I$22,MATCH($B314,'Team forecast'!$B$3:$B$22,0),MATCH(J$1,'Team forecast'!$G$2:$I$2,0)),0)</f>
        <v>1.0869565217391304</v>
      </c>
      <c r="K314" s="19">
        <f>IFERROR(INDEX('Team forecast'!$G$3:$I$22,MATCH($B314,'Team forecast'!$B$3:$B$22,0),MATCH(K$1,'Team forecast'!$G$2:$I$2,0)),0)</f>
        <v>0.89252064059371927</v>
      </c>
      <c r="L314">
        <f>SUMIFS(Rotowire!E:E,Rotowire!$A:$A,'Master data'!$F314)</f>
        <v>95</v>
      </c>
      <c r="M314" s="2">
        <f>SUMIFS(Rotowire!F:F,Rotowire!$A:$A,'Master data'!$F314)*I314</f>
        <v>5.3071895424836597E-2</v>
      </c>
      <c r="N314" s="2">
        <f>SUMIFS(Rotowire!G:G,Rotowire!$A:$A,'Master data'!$F314)*I314</f>
        <v>7.5816993464052273E-3</v>
      </c>
      <c r="O314" s="2">
        <f>SUMIFS(Rotowire!I:I,Rotowire!$A:$A,'Master data'!$F314)*I314</f>
        <v>0.24261437908496727</v>
      </c>
      <c r="P314" s="2">
        <f>SUMIFS(Rotowire!W:W,Rotowire!$A:$A,'Master data'!$F314)*K314</f>
        <v>0.22313016014842982</v>
      </c>
      <c r="Q314" s="2">
        <f>SUMIFS(Rotowire!Y:Y,Rotowire!$A:$A,'Master data'!$F314)*J314</f>
        <v>0</v>
      </c>
      <c r="R314" s="2">
        <f>SUMIFS(Rotowire!AB:AB,Rotowire!$A:$A,'Master data'!$F314)</f>
        <v>0.32</v>
      </c>
      <c r="S314" s="2">
        <f>SUMIFS(Rotowire!AC:AC,Rotowire!$A:$A,'Master data'!$F314)</f>
        <v>0</v>
      </c>
      <c r="T314" s="2">
        <f>INDEX('Team forecast'!D$3:D$22,MATCH($B314,'Team forecast'!$B$3:$B$22,0))</f>
        <v>1.1599999999999999</v>
      </c>
      <c r="U314" s="2">
        <f>INDEX('Team forecast'!E$3:E$22,MATCH($B314,'Team forecast'!$B$3:$B$22,0))</f>
        <v>1.5</v>
      </c>
      <c r="V314" s="2">
        <f>INDEX('Team forecast'!J$3:J$22,MATCH($B314,'Team forecast'!$B$3:$B$22,0))</f>
        <v>0.29099999999999998</v>
      </c>
      <c r="W314" s="2">
        <f>INDEX('Team forecast'!K$3:K$22,MATCH($B314,'Team forecast'!$B$3:$B$22,0))</f>
        <v>0.26269999999999999</v>
      </c>
      <c r="X314" s="2">
        <f>INDEX('Team forecast'!L$3:L$22,MATCH($B314,'Team forecast'!$B$3:$B$22,0))</f>
        <v>0.44640000000000002</v>
      </c>
      <c r="Y314" s="5">
        <f t="shared" si="281"/>
        <v>7000</v>
      </c>
      <c r="Z314" s="5">
        <f t="shared" si="282"/>
        <v>7274.9999999999991</v>
      </c>
      <c r="AA314" s="5">
        <f t="shared" si="283"/>
        <v>1313.5</v>
      </c>
      <c r="AB314" s="5">
        <f t="shared" si="284"/>
        <v>-6696</v>
      </c>
      <c r="AC314" s="5">
        <f t="shared" si="285"/>
        <v>7960.7843137254895</v>
      </c>
      <c r="AD314" s="5">
        <f t="shared" si="290"/>
        <v>379.08496732026134</v>
      </c>
      <c r="AE314" s="5">
        <f t="shared" si="291"/>
        <v>2426.1437908496728</v>
      </c>
      <c r="AF314" s="5">
        <f t="shared" si="286"/>
        <v>11156.508007421491</v>
      </c>
      <c r="AG314" s="5">
        <f t="shared" si="287"/>
        <v>0</v>
      </c>
      <c r="AH314" s="5">
        <f t="shared" si="292"/>
        <v>-6400</v>
      </c>
      <c r="AI314" s="5">
        <f t="shared" si="293"/>
        <v>0</v>
      </c>
      <c r="AJ314" s="5">
        <f t="shared" si="294"/>
        <v>11600</v>
      </c>
      <c r="AK314" s="5">
        <f t="shared" si="295"/>
        <v>-12000</v>
      </c>
      <c r="AL314" s="5">
        <f>IFERROR(SUM(Y314:AK314),-5000)*((Cockpit!$C$3)^0)</f>
        <v>24015.021079316917</v>
      </c>
      <c r="AM314" s="19">
        <f>INDEX('Team forecast'!$M$3:$AU$22,MATCH($B314,'Team forecast'!$B$3:$B$22,0),MATCH(AM$1,'Team forecast'!$M$2:$AU$2,0))</f>
        <v>0</v>
      </c>
      <c r="AN314" s="19">
        <f>INDEX('Team forecast'!$M$3:$AU$22,MATCH($B314,'Team forecast'!$B$3:$B$22,0),MATCH(AN$1,'Team forecast'!$M$2:$AU$2,0))</f>
        <v>0</v>
      </c>
      <c r="AO314" s="19">
        <f>INDEX('Team forecast'!$M$3:$AU$22,MATCH($B314,'Team forecast'!$B$3:$B$22,0),MATCH(AO$1,'Team forecast'!$M$2:$AU$2,0))</f>
        <v>0</v>
      </c>
      <c r="AP314" s="19">
        <f>INDEX('Team forecast'!$M$3:$AU$22,MATCH($B314,'Team forecast'!$B$3:$B$22,0),MATCH(AP$1,'Team forecast'!$M$2:$AU$2,0))</f>
        <v>0</v>
      </c>
      <c r="AQ314" s="5">
        <f t="shared" si="296"/>
        <v>7000</v>
      </c>
      <c r="AR314" s="5">
        <f>INDEX('Team forecast'!$M$3:$AU$22,MATCH($B314,'Team forecast'!$B$3:$B$22,0),MATCH(AR$1,'Team forecast'!$M$2:$AU$2,0))*IF($Y314&gt;0,25000,0)</f>
        <v>0</v>
      </c>
      <c r="AS314" s="5">
        <f>INDEX('Team forecast'!$M$3:$AU$22,MATCH($B314,'Team forecast'!$B$3:$B$22,0),MATCH(AS$1,'Team forecast'!$M$2:$AU$2,0))*IF($Y314&gt;0,5000,0)</f>
        <v>0</v>
      </c>
      <c r="AT314" s="5">
        <f>INDEX('Team forecast'!$M$3:$AU$22,MATCH($B314,'Team forecast'!$B$3:$B$22,0),MATCH(AT$1,'Team forecast'!$M$2:$AU$2,0))*IF($Y314&gt;0,-15000,0)</f>
        <v>0</v>
      </c>
      <c r="AU314" s="5">
        <f t="shared" si="297"/>
        <v>0</v>
      </c>
      <c r="AV314" s="5">
        <f t="shared" si="298"/>
        <v>0</v>
      </c>
      <c r="AW314" s="5">
        <f t="shared" si="299"/>
        <v>0</v>
      </c>
      <c r="AX314" s="5">
        <f t="shared" si="300"/>
        <v>0</v>
      </c>
      <c r="AY314" s="5">
        <f t="shared" si="301"/>
        <v>0</v>
      </c>
      <c r="AZ314" s="5">
        <f t="shared" si="302"/>
        <v>-6400</v>
      </c>
      <c r="BA314" s="5">
        <f t="shared" si="303"/>
        <v>0</v>
      </c>
      <c r="BB314" s="5">
        <f t="shared" si="304"/>
        <v>0</v>
      </c>
      <c r="BC314" s="5">
        <f t="shared" si="305"/>
        <v>0</v>
      </c>
      <c r="BD314" s="5">
        <f>IFERROR(SUM(AR314:BC314),0)*((Cockpit!$C$3)^1)</f>
        <v>-4480</v>
      </c>
      <c r="BE314" s="19">
        <f>INDEX('Team forecast'!$M$3:$AU$22,MATCH($B314,'Team forecast'!$B$3:$B$22,0),MATCH(BE$1,'Team forecast'!$M$2:$AU$2,0))</f>
        <v>0</v>
      </c>
      <c r="BF314" s="19">
        <f>INDEX('Team forecast'!$M$3:$AU$22,MATCH($B314,'Team forecast'!$B$3:$B$22,0),MATCH(BF$1,'Team forecast'!$M$2:$AU$2,0))</f>
        <v>0</v>
      </c>
      <c r="BG314" s="19">
        <f>INDEX('Team forecast'!$M$3:$AU$22,MATCH($B314,'Team forecast'!$B$3:$B$22,0),MATCH(BG$1,'Team forecast'!$M$2:$AU$2,0))</f>
        <v>0</v>
      </c>
      <c r="BH314" s="19">
        <f>INDEX('Team forecast'!$M$3:$AU$22,MATCH($B314,'Team forecast'!$B$3:$B$22,0),MATCH(BH$1,'Team forecast'!$M$2:$AU$2,0))</f>
        <v>0</v>
      </c>
      <c r="BI314" s="5">
        <f t="shared" si="306"/>
        <v>7000</v>
      </c>
      <c r="BJ314" s="5">
        <f>INDEX('Team forecast'!$M$3:$AU$22,MATCH($B314,'Team forecast'!$B$3:$B$22,0),MATCH(BJ$1,'Team forecast'!$M$2:$AU$2,0))*IF($Y314&gt;0,25000,0)</f>
        <v>0</v>
      </c>
      <c r="BK314" s="5">
        <f>INDEX('Team forecast'!$M$3:$AU$22,MATCH($B314,'Team forecast'!$B$3:$B$22,0),MATCH(BK$1,'Team forecast'!$M$2:$AU$2,0))*IF($Y314&gt;0,5000,0)</f>
        <v>0</v>
      </c>
      <c r="BL314" s="5">
        <f>INDEX('Team forecast'!$M$3:$AU$22,MATCH($B314,'Team forecast'!$B$3:$B$22,0),MATCH(BL$1,'Team forecast'!$M$2:$AU$2,0))*IF($Y314&gt;0,-15000,0)</f>
        <v>0</v>
      </c>
      <c r="BM314" s="5">
        <f t="shared" si="307"/>
        <v>0</v>
      </c>
      <c r="BN314" s="5">
        <f t="shared" si="308"/>
        <v>0</v>
      </c>
      <c r="BO314" s="5">
        <f t="shared" si="309"/>
        <v>0</v>
      </c>
      <c r="BP314" s="5">
        <f t="shared" si="310"/>
        <v>0</v>
      </c>
      <c r="BQ314" s="5">
        <f t="shared" si="311"/>
        <v>0</v>
      </c>
      <c r="BR314" s="5">
        <f t="shared" si="312"/>
        <v>-6400</v>
      </c>
      <c r="BS314" s="5">
        <f t="shared" si="313"/>
        <v>0</v>
      </c>
      <c r="BT314" s="5">
        <f t="shared" si="314"/>
        <v>0</v>
      </c>
      <c r="BU314" s="5">
        <f t="shared" si="315"/>
        <v>0</v>
      </c>
      <c r="BV314" s="5">
        <f>IFERROR(SUM(BJ314:BU314),0)*((Cockpit!$C$3)^2)</f>
        <v>-3135.9999999999995</v>
      </c>
      <c r="BW314" s="19">
        <f>INDEX('Team forecast'!$M$3:$AU$22,MATCH($B314,'Team forecast'!$B$3:$B$22,0),MATCH(BW$1,'Team forecast'!$M$2:$AU$2,0))</f>
        <v>0</v>
      </c>
      <c r="BX314" s="19">
        <f>INDEX('Team forecast'!$M$3:$AU$22,MATCH($B314,'Team forecast'!$B$3:$B$22,0),MATCH(BX$1,'Team forecast'!$M$2:$AU$2,0))</f>
        <v>0</v>
      </c>
      <c r="BY314" s="19">
        <f>INDEX('Team forecast'!$M$3:$AU$22,MATCH($B314,'Team forecast'!$B$3:$B$22,0),MATCH(BY$1,'Team forecast'!$M$2:$AU$2,0))</f>
        <v>0</v>
      </c>
      <c r="BZ314" s="19">
        <f>INDEX('Team forecast'!$M$3:$AU$22,MATCH($B314,'Team forecast'!$B$3:$B$22,0),MATCH(BZ$1,'Team forecast'!$M$2:$AU$2,0))</f>
        <v>0</v>
      </c>
      <c r="CA314" s="5">
        <f t="shared" si="316"/>
        <v>7000</v>
      </c>
      <c r="CB314" s="5">
        <f>INDEX('Team forecast'!$M$3:$AU$22,MATCH($B314,'Team forecast'!$B$3:$B$22,0),MATCH(CB$1,'Team forecast'!$M$2:$AU$2,0))*IF($Y314&gt;0,25000,0)</f>
        <v>0</v>
      </c>
      <c r="CC314" s="5">
        <f>INDEX('Team forecast'!$M$3:$AU$22,MATCH($B314,'Team forecast'!$B$3:$B$22,0),MATCH(CC$1,'Team forecast'!$M$2:$AU$2,0))*IF($Y314&gt;0,5000,0)</f>
        <v>0</v>
      </c>
      <c r="CD314" s="5">
        <f>INDEX('Team forecast'!$M$3:$AU$22,MATCH($B314,'Team forecast'!$B$3:$B$22,0),MATCH(CD$1,'Team forecast'!$M$2:$AU$2,0))*IF($Y314&gt;0,-15000,0)</f>
        <v>0</v>
      </c>
      <c r="CE314" s="5">
        <f t="shared" si="317"/>
        <v>0</v>
      </c>
      <c r="CF314" s="5">
        <f t="shared" si="318"/>
        <v>0</v>
      </c>
      <c r="CG314" s="5">
        <f t="shared" si="319"/>
        <v>0</v>
      </c>
      <c r="CH314" s="5">
        <f t="shared" si="320"/>
        <v>0</v>
      </c>
      <c r="CI314" s="5">
        <f t="shared" si="321"/>
        <v>0</v>
      </c>
      <c r="CJ314" s="5">
        <f t="shared" si="322"/>
        <v>-6400</v>
      </c>
      <c r="CK314" s="5">
        <f t="shared" si="323"/>
        <v>0</v>
      </c>
      <c r="CL314" s="5">
        <f t="shared" si="324"/>
        <v>0</v>
      </c>
      <c r="CM314" s="5">
        <f t="shared" si="325"/>
        <v>0</v>
      </c>
      <c r="CN314" s="5">
        <f>IFERROR(SUM(CB314:CM314),0)*((Cockpit!$C$3)^3)</f>
        <v>-2195.1999999999994</v>
      </c>
      <c r="CO314" s="19">
        <f>INDEX('Team forecast'!$M$3:$AU$22,MATCH($B314,'Team forecast'!$B$3:$B$22,0),MATCH(CO$1,'Team forecast'!$M$2:$AU$2,0))</f>
        <v>0</v>
      </c>
      <c r="CP314" s="19">
        <f>INDEX('Team forecast'!$M$3:$AU$22,MATCH($B314,'Team forecast'!$B$3:$B$22,0),MATCH(CP$1,'Team forecast'!$M$2:$AU$2,0))</f>
        <v>0</v>
      </c>
      <c r="CQ314" s="19">
        <f>INDEX('Team forecast'!$M$3:$AU$22,MATCH($B314,'Team forecast'!$B$3:$B$22,0),MATCH(CQ$1,'Team forecast'!$M$2:$AU$2,0))</f>
        <v>0</v>
      </c>
      <c r="CR314" s="19">
        <f>INDEX('Team forecast'!$M$3:$AU$22,MATCH($B314,'Team forecast'!$B$3:$B$22,0),MATCH(CR$1,'Team forecast'!$M$2:$AU$2,0))</f>
        <v>0</v>
      </c>
      <c r="CS314" s="5">
        <f t="shared" si="326"/>
        <v>7000</v>
      </c>
      <c r="CT314" s="5">
        <f>INDEX('Team forecast'!$M$3:$AU$22,MATCH($B314,'Team forecast'!$B$3:$B$22,0),MATCH(CT$1,'Team forecast'!$M$2:$AU$2,0))*IF($Y314&gt;0,25000,0)</f>
        <v>0</v>
      </c>
      <c r="CU314" s="5">
        <f>INDEX('Team forecast'!$M$3:$AU$22,MATCH($B314,'Team forecast'!$B$3:$B$22,0),MATCH(CU$1,'Team forecast'!$M$2:$AU$2,0))*IF($Y314&gt;0,5000,0)</f>
        <v>0</v>
      </c>
      <c r="CV314" s="5">
        <f>INDEX('Team forecast'!$M$3:$AU$22,MATCH($B314,'Team forecast'!$B$3:$B$22,0),MATCH(CV$1,'Team forecast'!$M$2:$AU$2,0))*IF($Y314&gt;0,-15000,0)</f>
        <v>0</v>
      </c>
      <c r="CW314" s="5">
        <f t="shared" si="327"/>
        <v>0</v>
      </c>
      <c r="CX314" s="5">
        <f t="shared" si="328"/>
        <v>0</v>
      </c>
      <c r="CY314" s="5">
        <f t="shared" si="329"/>
        <v>0</v>
      </c>
      <c r="CZ314" s="5">
        <f t="shared" si="330"/>
        <v>0</v>
      </c>
      <c r="DA314" s="5">
        <f t="shared" si="331"/>
        <v>0</v>
      </c>
      <c r="DB314" s="5">
        <f t="shared" si="332"/>
        <v>-6400</v>
      </c>
      <c r="DC314" s="5">
        <f t="shared" si="333"/>
        <v>0</v>
      </c>
      <c r="DD314" s="5">
        <f t="shared" si="334"/>
        <v>0</v>
      </c>
      <c r="DE314" s="5">
        <f t="shared" si="335"/>
        <v>0</v>
      </c>
      <c r="DF314" s="5">
        <f>IFERROR(SUM(CT314:DE314),0)*((Cockpit!$C$3)^4)</f>
        <v>-1536.6399999999994</v>
      </c>
      <c r="DG314" s="19">
        <f>INDEX('Team forecast'!$M$3:$AU$22,MATCH($B314,'Team forecast'!$B$3:$B$22,0),MATCH(DG$1,'Team forecast'!$M$2:$AU$2,0))</f>
        <v>0</v>
      </c>
      <c r="DH314" s="19">
        <f>INDEX('Team forecast'!$M$3:$AU$22,MATCH($B314,'Team forecast'!$B$3:$B$22,0),MATCH(DH$1,'Team forecast'!$M$2:$AU$2,0))</f>
        <v>0</v>
      </c>
      <c r="DI314" s="19">
        <f>INDEX('Team forecast'!$M$3:$AU$22,MATCH($B314,'Team forecast'!$B$3:$B$22,0),MATCH(DI$1,'Team forecast'!$M$2:$AU$2,0))</f>
        <v>0</v>
      </c>
      <c r="DJ314" s="19">
        <f>INDEX('Team forecast'!$M$3:$AU$22,MATCH($B314,'Team forecast'!$B$3:$B$22,0),MATCH(DJ$1,'Team forecast'!$M$2:$AU$2,0))</f>
        <v>0</v>
      </c>
      <c r="DK314" s="5">
        <f t="shared" si="336"/>
        <v>7000</v>
      </c>
      <c r="DL314" s="5">
        <f>INDEX('Team forecast'!$M$3:$AU$22,MATCH($B314,'Team forecast'!$B$3:$B$22,0),MATCH(DL$1,'Team forecast'!$M$2:$AU$2,0))*IF($Y314&gt;0,25000,0)</f>
        <v>0</v>
      </c>
      <c r="DM314" s="5">
        <f>INDEX('Team forecast'!$M$3:$AU$22,MATCH($B314,'Team forecast'!$B$3:$B$22,0),MATCH(DM$1,'Team forecast'!$M$2:$AU$2,0))*IF($Y314&gt;0,5000,0)</f>
        <v>0</v>
      </c>
      <c r="DN314" s="5">
        <f>INDEX('Team forecast'!$M$3:$AU$22,MATCH($B314,'Team forecast'!$B$3:$B$22,0),MATCH(DN$1,'Team forecast'!$M$2:$AU$2,0))*IF($Y314&gt;0,-15000,0)</f>
        <v>0</v>
      </c>
      <c r="DO314" s="5">
        <f t="shared" si="337"/>
        <v>0</v>
      </c>
      <c r="DP314" s="5">
        <f t="shared" si="338"/>
        <v>0</v>
      </c>
      <c r="DQ314" s="5">
        <f t="shared" si="339"/>
        <v>0</v>
      </c>
      <c r="DR314" s="5">
        <f t="shared" si="340"/>
        <v>0</v>
      </c>
      <c r="DS314" s="5">
        <f t="shared" si="341"/>
        <v>0</v>
      </c>
      <c r="DT314" s="5">
        <f t="shared" si="342"/>
        <v>-6400</v>
      </c>
      <c r="DU314" s="5">
        <f t="shared" si="343"/>
        <v>0</v>
      </c>
      <c r="DV314" s="5">
        <f t="shared" si="344"/>
        <v>0</v>
      </c>
      <c r="DW314" s="5">
        <f t="shared" si="345"/>
        <v>0</v>
      </c>
      <c r="DX314" s="5">
        <f>IFERROR(SUM(DL314:DW314),0)*((Cockpit!$C$3)^5)</f>
        <v>-1075.6479999999997</v>
      </c>
      <c r="DY314" s="5">
        <f t="shared" si="346"/>
        <v>11591.53307931692</v>
      </c>
      <c r="DZ314" s="5" t="str">
        <f>IF(ISERROR(MATCH(A314,'Current squad'!B:B,0)),"No","Yes")</f>
        <v>No</v>
      </c>
      <c r="EA314" s="5" cm="1">
        <f t="array" ref="EA314">IFERROR(_xlfn.IFS(DZ314="Yes",0,DZ314="No",H314*1%),999999)</f>
        <v>32020</v>
      </c>
      <c r="EB314" s="5">
        <f t="shared" si="288"/>
        <v>3234020</v>
      </c>
      <c r="EC314" s="5">
        <f t="shared" si="347"/>
        <v>-20428.46692068308</v>
      </c>
      <c r="ED314" s="1">
        <f t="shared" si="289"/>
        <v>-6.3799084699197629E-3</v>
      </c>
      <c r="EE314" s="5">
        <f>RANK(EC314,$EC$2:$EC$572)+COUNTIF($EC$2:EC314,EC314)-1</f>
        <v>146</v>
      </c>
      <c r="EF314" s="4">
        <f>RANK(ED314,$ED$2:$ED$572)+COUNTIF($ED$2:ED314,ED314)-1</f>
        <v>167</v>
      </c>
    </row>
    <row r="315" spans="1:136" x14ac:dyDescent="0.3">
      <c r="A315" t="str">
        <f>IF(Holdet.dk!A315&lt;&gt;"",Holdet.dk!A315,"")</f>
        <v>Hamza Choudhury</v>
      </c>
      <c r="B315" t="str">
        <f>INDEX(Holdet.dk!B:B,MATCH($A315,Holdet.dk!$A:$A,0))</f>
        <v>Leicester City</v>
      </c>
      <c r="C315" t="str">
        <f>INDEX(Holdet.dk!C:C,MATCH($A315,Holdet.dk!$A:$A,0))</f>
        <v>Midfield</v>
      </c>
      <c r="D315" t="str">
        <f>INDEX(Holdet.dk!D:D,MATCH($A315,Holdet.dk!$A:$A,0))</f>
        <v>3.191.000</v>
      </c>
      <c r="E315" s="1">
        <f>IFERROR(_xlfn.NUMBERVALUE(INDEX(Holdet.dk!$E:$E,MATCH($A315,Holdet.dk!$A:$A,0)),","),0)</f>
        <v>2E-3</v>
      </c>
      <c r="F315" t="str">
        <f>IF(INDEX(Lookup!H:H,MATCH('Master data'!A315,Lookup!G:G,0))=0,A315,INDEX(Lookup!H:H,MATCH('Master data'!A315,Lookup!G:G,0)))</f>
        <v>Hamza Choudhury</v>
      </c>
      <c r="G315" t="str">
        <f>IFERROR(INDEX(Lookup!B:B,MATCH(INDEX(Rotowire!C:C,MATCH(F315,Rotowire!A:A,0)),Lookup!D:D,0)),"")</f>
        <v/>
      </c>
      <c r="H315" s="5">
        <f t="shared" si="280"/>
        <v>3191000</v>
      </c>
      <c r="I315" s="19">
        <f>IFERROR(INDEX('Team forecast'!$G$3:$I$22,MATCH($B315,'Team forecast'!$B$3:$B$22,0),MATCH(I$1,'Team forecast'!$G$2:$I$2,0)),0)</f>
        <v>1.0388888888888888</v>
      </c>
      <c r="J315" s="19">
        <f>IFERROR(INDEX('Team forecast'!$G$3:$I$22,MATCH($B315,'Team forecast'!$B$3:$B$22,0),MATCH(J$1,'Team forecast'!$G$2:$I$2,0)),0)</f>
        <v>0.81751824817518248</v>
      </c>
      <c r="K315" s="19">
        <f>IFERROR(INDEX('Team forecast'!$G$3:$I$22,MATCH($B315,'Team forecast'!$B$3:$B$22,0),MATCH(K$1,'Team forecast'!$G$2:$I$2,0)),0)</f>
        <v>1.2549222870116903</v>
      </c>
      <c r="L315">
        <f>SUMIFS(Rotowire!E:E,Rotowire!$A:$A,'Master data'!$F315)</f>
        <v>0</v>
      </c>
      <c r="M315" s="2">
        <f>SUMIFS(Rotowire!F:F,Rotowire!$A:$A,'Master data'!$F315)*I315</f>
        <v>0</v>
      </c>
      <c r="N315" s="2">
        <f>SUMIFS(Rotowire!G:G,Rotowire!$A:$A,'Master data'!$F315)*I315</f>
        <v>0</v>
      </c>
      <c r="O315" s="2">
        <f>SUMIFS(Rotowire!I:I,Rotowire!$A:$A,'Master data'!$F315)*I315</f>
        <v>0</v>
      </c>
      <c r="P315" s="2">
        <f>SUMIFS(Rotowire!W:W,Rotowire!$A:$A,'Master data'!$F315)*K315</f>
        <v>0</v>
      </c>
      <c r="Q315" s="2">
        <f>SUMIFS(Rotowire!Y:Y,Rotowire!$A:$A,'Master data'!$F315)*J315</f>
        <v>0</v>
      </c>
      <c r="R315" s="2">
        <f>SUMIFS(Rotowire!AB:AB,Rotowire!$A:$A,'Master data'!$F315)</f>
        <v>0</v>
      </c>
      <c r="S315" s="2">
        <f>SUMIFS(Rotowire!AC:AC,Rotowire!$A:$A,'Master data'!$F315)</f>
        <v>0</v>
      </c>
      <c r="T315" s="2">
        <f>INDEX('Team forecast'!D$3:D$22,MATCH($B315,'Team forecast'!$B$3:$B$22,0))</f>
        <v>1.87</v>
      </c>
      <c r="U315" s="2">
        <f>INDEX('Team forecast'!E$3:E$22,MATCH($B315,'Team forecast'!$B$3:$B$22,0))</f>
        <v>1.1200000000000001</v>
      </c>
      <c r="V315" s="2">
        <f>INDEX('Team forecast'!J$3:J$22,MATCH($B315,'Team forecast'!$B$3:$B$22,0))</f>
        <v>0.54369999999999996</v>
      </c>
      <c r="W315" s="2">
        <f>INDEX('Team forecast'!K$3:K$22,MATCH($B315,'Team forecast'!$B$3:$B$22,0))</f>
        <v>0.23169999999999999</v>
      </c>
      <c r="X315" s="2">
        <f>INDEX('Team forecast'!L$3:L$22,MATCH($B315,'Team forecast'!$B$3:$B$22,0))</f>
        <v>0.22459999999999999</v>
      </c>
      <c r="Y315" s="5">
        <f t="shared" si="281"/>
        <v>-5000</v>
      </c>
      <c r="Z315" s="5">
        <f t="shared" si="282"/>
        <v>0</v>
      </c>
      <c r="AA315" s="5">
        <f t="shared" si="283"/>
        <v>0</v>
      </c>
      <c r="AB315" s="5">
        <f t="shared" si="284"/>
        <v>0</v>
      </c>
      <c r="AC315" s="5">
        <f t="shared" si="285"/>
        <v>0</v>
      </c>
      <c r="AD315" s="5">
        <f t="shared" si="290"/>
        <v>0</v>
      </c>
      <c r="AE315" s="5">
        <f t="shared" si="291"/>
        <v>0</v>
      </c>
      <c r="AF315" s="5">
        <f t="shared" si="286"/>
        <v>0</v>
      </c>
      <c r="AG315" s="5">
        <f t="shared" si="287"/>
        <v>0</v>
      </c>
      <c r="AH315" s="5">
        <f t="shared" si="292"/>
        <v>0</v>
      </c>
      <c r="AI315" s="5">
        <f t="shared" si="293"/>
        <v>0</v>
      </c>
      <c r="AJ315" s="5">
        <f t="shared" si="294"/>
        <v>0</v>
      </c>
      <c r="AK315" s="5">
        <f t="shared" si="295"/>
        <v>0</v>
      </c>
      <c r="AL315" s="5">
        <f>IFERROR(SUM(Y315:AK315),-5000)*((Cockpit!$C$3)^0)</f>
        <v>-5000</v>
      </c>
      <c r="AM315" s="19">
        <f>INDEX('Team forecast'!$M$3:$AU$22,MATCH($B315,'Team forecast'!$B$3:$B$22,0),MATCH(AM$1,'Team forecast'!$M$2:$AU$2,0))</f>
        <v>0</v>
      </c>
      <c r="AN315" s="19">
        <f>INDEX('Team forecast'!$M$3:$AU$22,MATCH($B315,'Team forecast'!$B$3:$B$22,0),MATCH(AN$1,'Team forecast'!$M$2:$AU$2,0))</f>
        <v>0</v>
      </c>
      <c r="AO315" s="19">
        <f>INDEX('Team forecast'!$M$3:$AU$22,MATCH($B315,'Team forecast'!$B$3:$B$22,0),MATCH(AO$1,'Team forecast'!$M$2:$AU$2,0))</f>
        <v>0</v>
      </c>
      <c r="AP315" s="19">
        <f>INDEX('Team forecast'!$M$3:$AU$22,MATCH($B315,'Team forecast'!$B$3:$B$22,0),MATCH(AP$1,'Team forecast'!$M$2:$AU$2,0))</f>
        <v>0</v>
      </c>
      <c r="AQ315" s="5">
        <f t="shared" si="296"/>
        <v>-5000</v>
      </c>
      <c r="AR315" s="5">
        <f>INDEX('Team forecast'!$M$3:$AU$22,MATCH($B315,'Team forecast'!$B$3:$B$22,0),MATCH(AR$1,'Team forecast'!$M$2:$AU$2,0))*IF($Y315&gt;0,25000,0)</f>
        <v>0</v>
      </c>
      <c r="AS315" s="5">
        <f>INDEX('Team forecast'!$M$3:$AU$22,MATCH($B315,'Team forecast'!$B$3:$B$22,0),MATCH(AS$1,'Team forecast'!$M$2:$AU$2,0))*IF($Y315&gt;0,5000,0)</f>
        <v>0</v>
      </c>
      <c r="AT315" s="5">
        <f>INDEX('Team forecast'!$M$3:$AU$22,MATCH($B315,'Team forecast'!$B$3:$B$22,0),MATCH(AT$1,'Team forecast'!$M$2:$AU$2,0))*IF($Y315&gt;0,-15000,0)</f>
        <v>0</v>
      </c>
      <c r="AU315" s="5">
        <f t="shared" si="297"/>
        <v>0</v>
      </c>
      <c r="AV315" s="5">
        <f t="shared" si="298"/>
        <v>0</v>
      </c>
      <c r="AW315" s="5">
        <f t="shared" si="299"/>
        <v>0</v>
      </c>
      <c r="AX315" s="5">
        <f t="shared" si="300"/>
        <v>0</v>
      </c>
      <c r="AY315" s="5">
        <f t="shared" si="301"/>
        <v>0</v>
      </c>
      <c r="AZ315" s="5">
        <f t="shared" si="302"/>
        <v>0</v>
      </c>
      <c r="BA315" s="5">
        <f t="shared" si="303"/>
        <v>0</v>
      </c>
      <c r="BB315" s="5">
        <f t="shared" si="304"/>
        <v>0</v>
      </c>
      <c r="BC315" s="5">
        <f t="shared" si="305"/>
        <v>0</v>
      </c>
      <c r="BD315" s="5">
        <f>IFERROR(SUM(AR315:BC315),0)*((Cockpit!$C$3)^1)</f>
        <v>0</v>
      </c>
      <c r="BE315" s="19">
        <f>INDEX('Team forecast'!$M$3:$AU$22,MATCH($B315,'Team forecast'!$B$3:$B$22,0),MATCH(BE$1,'Team forecast'!$M$2:$AU$2,0))</f>
        <v>0</v>
      </c>
      <c r="BF315" s="19">
        <f>INDEX('Team forecast'!$M$3:$AU$22,MATCH($B315,'Team forecast'!$B$3:$B$22,0),MATCH(BF$1,'Team forecast'!$M$2:$AU$2,0))</f>
        <v>0</v>
      </c>
      <c r="BG315" s="19">
        <f>INDEX('Team forecast'!$M$3:$AU$22,MATCH($B315,'Team forecast'!$B$3:$B$22,0),MATCH(BG$1,'Team forecast'!$M$2:$AU$2,0))</f>
        <v>0</v>
      </c>
      <c r="BH315" s="19">
        <f>INDEX('Team forecast'!$M$3:$AU$22,MATCH($B315,'Team forecast'!$B$3:$B$22,0),MATCH(BH$1,'Team forecast'!$M$2:$AU$2,0))</f>
        <v>0</v>
      </c>
      <c r="BI315" s="5">
        <f t="shared" si="306"/>
        <v>-5000</v>
      </c>
      <c r="BJ315" s="5">
        <f>INDEX('Team forecast'!$M$3:$AU$22,MATCH($B315,'Team forecast'!$B$3:$B$22,0),MATCH(BJ$1,'Team forecast'!$M$2:$AU$2,0))*IF($Y315&gt;0,25000,0)</f>
        <v>0</v>
      </c>
      <c r="BK315" s="5">
        <f>INDEX('Team forecast'!$M$3:$AU$22,MATCH($B315,'Team forecast'!$B$3:$B$22,0),MATCH(BK$1,'Team forecast'!$M$2:$AU$2,0))*IF($Y315&gt;0,5000,0)</f>
        <v>0</v>
      </c>
      <c r="BL315" s="5">
        <f>INDEX('Team forecast'!$M$3:$AU$22,MATCH($B315,'Team forecast'!$B$3:$B$22,0),MATCH(BL$1,'Team forecast'!$M$2:$AU$2,0))*IF($Y315&gt;0,-15000,0)</f>
        <v>0</v>
      </c>
      <c r="BM315" s="5">
        <f t="shared" si="307"/>
        <v>0</v>
      </c>
      <c r="BN315" s="5">
        <f t="shared" si="308"/>
        <v>0</v>
      </c>
      <c r="BO315" s="5">
        <f t="shared" si="309"/>
        <v>0</v>
      </c>
      <c r="BP315" s="5">
        <f t="shared" si="310"/>
        <v>0</v>
      </c>
      <c r="BQ315" s="5">
        <f t="shared" si="311"/>
        <v>0</v>
      </c>
      <c r="BR315" s="5">
        <f t="shared" si="312"/>
        <v>0</v>
      </c>
      <c r="BS315" s="5">
        <f t="shared" si="313"/>
        <v>0</v>
      </c>
      <c r="BT315" s="5">
        <f t="shared" si="314"/>
        <v>0</v>
      </c>
      <c r="BU315" s="5">
        <f t="shared" si="315"/>
        <v>0</v>
      </c>
      <c r="BV315" s="5">
        <f>IFERROR(SUM(BJ315:BU315),0)*((Cockpit!$C$3)^2)</f>
        <v>0</v>
      </c>
      <c r="BW315" s="19">
        <f>INDEX('Team forecast'!$M$3:$AU$22,MATCH($B315,'Team forecast'!$B$3:$B$22,0),MATCH(BW$1,'Team forecast'!$M$2:$AU$2,0))</f>
        <v>0</v>
      </c>
      <c r="BX315" s="19">
        <f>INDEX('Team forecast'!$M$3:$AU$22,MATCH($B315,'Team forecast'!$B$3:$B$22,0),MATCH(BX$1,'Team forecast'!$M$2:$AU$2,0))</f>
        <v>0</v>
      </c>
      <c r="BY315" s="19">
        <f>INDEX('Team forecast'!$M$3:$AU$22,MATCH($B315,'Team forecast'!$B$3:$B$22,0),MATCH(BY$1,'Team forecast'!$M$2:$AU$2,0))</f>
        <v>0</v>
      </c>
      <c r="BZ315" s="19">
        <f>INDEX('Team forecast'!$M$3:$AU$22,MATCH($B315,'Team forecast'!$B$3:$B$22,0),MATCH(BZ$1,'Team forecast'!$M$2:$AU$2,0))</f>
        <v>0</v>
      </c>
      <c r="CA315" s="5">
        <f t="shared" si="316"/>
        <v>-5000</v>
      </c>
      <c r="CB315" s="5">
        <f>INDEX('Team forecast'!$M$3:$AU$22,MATCH($B315,'Team forecast'!$B$3:$B$22,0),MATCH(CB$1,'Team forecast'!$M$2:$AU$2,0))*IF($Y315&gt;0,25000,0)</f>
        <v>0</v>
      </c>
      <c r="CC315" s="5">
        <f>INDEX('Team forecast'!$M$3:$AU$22,MATCH($B315,'Team forecast'!$B$3:$B$22,0),MATCH(CC$1,'Team forecast'!$M$2:$AU$2,0))*IF($Y315&gt;0,5000,0)</f>
        <v>0</v>
      </c>
      <c r="CD315" s="5">
        <f>INDEX('Team forecast'!$M$3:$AU$22,MATCH($B315,'Team forecast'!$B$3:$B$22,0),MATCH(CD$1,'Team forecast'!$M$2:$AU$2,0))*IF($Y315&gt;0,-15000,0)</f>
        <v>0</v>
      </c>
      <c r="CE315" s="5">
        <f t="shared" si="317"/>
        <v>0</v>
      </c>
      <c r="CF315" s="5">
        <f t="shared" si="318"/>
        <v>0</v>
      </c>
      <c r="CG315" s="5">
        <f t="shared" si="319"/>
        <v>0</v>
      </c>
      <c r="CH315" s="5">
        <f t="shared" si="320"/>
        <v>0</v>
      </c>
      <c r="CI315" s="5">
        <f t="shared" si="321"/>
        <v>0</v>
      </c>
      <c r="CJ315" s="5">
        <f t="shared" si="322"/>
        <v>0</v>
      </c>
      <c r="CK315" s="5">
        <f t="shared" si="323"/>
        <v>0</v>
      </c>
      <c r="CL315" s="5">
        <f t="shared" si="324"/>
        <v>0</v>
      </c>
      <c r="CM315" s="5">
        <f t="shared" si="325"/>
        <v>0</v>
      </c>
      <c r="CN315" s="5">
        <f>IFERROR(SUM(CB315:CM315),0)*((Cockpit!$C$3)^3)</f>
        <v>0</v>
      </c>
      <c r="CO315" s="19">
        <f>INDEX('Team forecast'!$M$3:$AU$22,MATCH($B315,'Team forecast'!$B$3:$B$22,0),MATCH(CO$1,'Team forecast'!$M$2:$AU$2,0))</f>
        <v>0</v>
      </c>
      <c r="CP315" s="19">
        <f>INDEX('Team forecast'!$M$3:$AU$22,MATCH($B315,'Team forecast'!$B$3:$B$22,0),MATCH(CP$1,'Team forecast'!$M$2:$AU$2,0))</f>
        <v>0</v>
      </c>
      <c r="CQ315" s="19">
        <f>INDEX('Team forecast'!$M$3:$AU$22,MATCH($B315,'Team forecast'!$B$3:$B$22,0),MATCH(CQ$1,'Team forecast'!$M$2:$AU$2,0))</f>
        <v>0</v>
      </c>
      <c r="CR315" s="19">
        <f>INDEX('Team forecast'!$M$3:$AU$22,MATCH($B315,'Team forecast'!$B$3:$B$22,0),MATCH(CR$1,'Team forecast'!$M$2:$AU$2,0))</f>
        <v>0</v>
      </c>
      <c r="CS315" s="5">
        <f t="shared" si="326"/>
        <v>-5000</v>
      </c>
      <c r="CT315" s="5">
        <f>INDEX('Team forecast'!$M$3:$AU$22,MATCH($B315,'Team forecast'!$B$3:$B$22,0),MATCH(CT$1,'Team forecast'!$M$2:$AU$2,0))*IF($Y315&gt;0,25000,0)</f>
        <v>0</v>
      </c>
      <c r="CU315" s="5">
        <f>INDEX('Team forecast'!$M$3:$AU$22,MATCH($B315,'Team forecast'!$B$3:$B$22,0),MATCH(CU$1,'Team forecast'!$M$2:$AU$2,0))*IF($Y315&gt;0,5000,0)</f>
        <v>0</v>
      </c>
      <c r="CV315" s="5">
        <f>INDEX('Team forecast'!$M$3:$AU$22,MATCH($B315,'Team forecast'!$B$3:$B$22,0),MATCH(CV$1,'Team forecast'!$M$2:$AU$2,0))*IF($Y315&gt;0,-15000,0)</f>
        <v>0</v>
      </c>
      <c r="CW315" s="5">
        <f t="shared" si="327"/>
        <v>0</v>
      </c>
      <c r="CX315" s="5">
        <f t="shared" si="328"/>
        <v>0</v>
      </c>
      <c r="CY315" s="5">
        <f t="shared" si="329"/>
        <v>0</v>
      </c>
      <c r="CZ315" s="5">
        <f t="shared" si="330"/>
        <v>0</v>
      </c>
      <c r="DA315" s="5">
        <f t="shared" si="331"/>
        <v>0</v>
      </c>
      <c r="DB315" s="5">
        <f t="shared" si="332"/>
        <v>0</v>
      </c>
      <c r="DC315" s="5">
        <f t="shared" si="333"/>
        <v>0</v>
      </c>
      <c r="DD315" s="5">
        <f t="shared" si="334"/>
        <v>0</v>
      </c>
      <c r="DE315" s="5">
        <f t="shared" si="335"/>
        <v>0</v>
      </c>
      <c r="DF315" s="5">
        <f>IFERROR(SUM(CT315:DE315),0)*((Cockpit!$C$3)^4)</f>
        <v>0</v>
      </c>
      <c r="DG315" s="19">
        <f>INDEX('Team forecast'!$M$3:$AU$22,MATCH($B315,'Team forecast'!$B$3:$B$22,0),MATCH(DG$1,'Team forecast'!$M$2:$AU$2,0))</f>
        <v>0</v>
      </c>
      <c r="DH315" s="19">
        <f>INDEX('Team forecast'!$M$3:$AU$22,MATCH($B315,'Team forecast'!$B$3:$B$22,0),MATCH(DH$1,'Team forecast'!$M$2:$AU$2,0))</f>
        <v>0</v>
      </c>
      <c r="DI315" s="19">
        <f>INDEX('Team forecast'!$M$3:$AU$22,MATCH($B315,'Team forecast'!$B$3:$B$22,0),MATCH(DI$1,'Team forecast'!$M$2:$AU$2,0))</f>
        <v>0</v>
      </c>
      <c r="DJ315" s="19">
        <f>INDEX('Team forecast'!$M$3:$AU$22,MATCH($B315,'Team forecast'!$B$3:$B$22,0),MATCH(DJ$1,'Team forecast'!$M$2:$AU$2,0))</f>
        <v>0</v>
      </c>
      <c r="DK315" s="5">
        <f t="shared" si="336"/>
        <v>-5000</v>
      </c>
      <c r="DL315" s="5">
        <f>INDEX('Team forecast'!$M$3:$AU$22,MATCH($B315,'Team forecast'!$B$3:$B$22,0),MATCH(DL$1,'Team forecast'!$M$2:$AU$2,0))*IF($Y315&gt;0,25000,0)</f>
        <v>0</v>
      </c>
      <c r="DM315" s="5">
        <f>INDEX('Team forecast'!$M$3:$AU$22,MATCH($B315,'Team forecast'!$B$3:$B$22,0),MATCH(DM$1,'Team forecast'!$M$2:$AU$2,0))*IF($Y315&gt;0,5000,0)</f>
        <v>0</v>
      </c>
      <c r="DN315" s="5">
        <f>INDEX('Team forecast'!$M$3:$AU$22,MATCH($B315,'Team forecast'!$B$3:$B$22,0),MATCH(DN$1,'Team forecast'!$M$2:$AU$2,0))*IF($Y315&gt;0,-15000,0)</f>
        <v>0</v>
      </c>
      <c r="DO315" s="5">
        <f t="shared" si="337"/>
        <v>0</v>
      </c>
      <c r="DP315" s="5">
        <f t="shared" si="338"/>
        <v>0</v>
      </c>
      <c r="DQ315" s="5">
        <f t="shared" si="339"/>
        <v>0</v>
      </c>
      <c r="DR315" s="5">
        <f t="shared" si="340"/>
        <v>0</v>
      </c>
      <c r="DS315" s="5">
        <f t="shared" si="341"/>
        <v>0</v>
      </c>
      <c r="DT315" s="5">
        <f t="shared" si="342"/>
        <v>0</v>
      </c>
      <c r="DU315" s="5">
        <f t="shared" si="343"/>
        <v>0</v>
      </c>
      <c r="DV315" s="5">
        <f t="shared" si="344"/>
        <v>0</v>
      </c>
      <c r="DW315" s="5">
        <f t="shared" si="345"/>
        <v>0</v>
      </c>
      <c r="DX315" s="5">
        <f>IFERROR(SUM(DL315:DW315),0)*((Cockpit!$C$3)^5)</f>
        <v>0</v>
      </c>
      <c r="DY315" s="5">
        <f t="shared" si="346"/>
        <v>-5000</v>
      </c>
      <c r="DZ315" s="5" t="str">
        <f>IF(ISERROR(MATCH(A315,'Current squad'!B:B,0)),"No","Yes")</f>
        <v>No</v>
      </c>
      <c r="EA315" s="5" cm="1">
        <f t="array" ref="EA315">IFERROR(_xlfn.IFS(DZ315="Yes",0,DZ315="No",H315*1%),999999)</f>
        <v>31910</v>
      </c>
      <c r="EB315" s="5">
        <f t="shared" si="288"/>
        <v>3222910</v>
      </c>
      <c r="EC315" s="5">
        <f t="shared" si="347"/>
        <v>-36910</v>
      </c>
      <c r="ED315" s="1">
        <f t="shared" si="289"/>
        <v>-1.1566906925728612E-2</v>
      </c>
      <c r="EE315" s="5">
        <f>RANK(EC315,$EC$2:$EC$572)+COUNTIF($EC$2:EC315,EC315)-1</f>
        <v>392</v>
      </c>
      <c r="EF315" s="4">
        <f>RANK(ED315,$ED$2:$ED$572)+COUNTIF($ED$2:ED315,ED315)-1</f>
        <v>342</v>
      </c>
    </row>
    <row r="316" spans="1:136" x14ac:dyDescent="0.3">
      <c r="A316" t="str">
        <f>IF(Holdet.dk!A316&lt;&gt;"",Holdet.dk!A316,"")</f>
        <v>Nathan Ake</v>
      </c>
      <c r="B316" t="str">
        <f>INDEX(Holdet.dk!B:B,MATCH($A316,Holdet.dk!$A:$A,0))</f>
        <v>Manchester City</v>
      </c>
      <c r="C316" t="str">
        <f>INDEX(Holdet.dk!C:C,MATCH($A316,Holdet.dk!$A:$A,0))</f>
        <v>Defense</v>
      </c>
      <c r="D316" t="str">
        <f>INDEX(Holdet.dk!D:D,MATCH($A316,Holdet.dk!$A:$A,0))</f>
        <v>4.010.000</v>
      </c>
      <c r="E316" s="1">
        <f>IFERROR(_xlfn.NUMBERVALUE(INDEX(Holdet.dk!$E:$E,MATCH($A316,Holdet.dk!$A:$A,0)),","),0)</f>
        <v>5.0000000000000001E-3</v>
      </c>
      <c r="F316" t="str">
        <f>IF(INDEX(Lookup!H:H,MATCH('Master data'!A316,Lookup!G:G,0))=0,A316,INDEX(Lookup!H:H,MATCH('Master data'!A316,Lookup!G:G,0)))</f>
        <v>Nathan Ake</v>
      </c>
      <c r="G316" t="str">
        <f>IFERROR(INDEX(Lookup!B:B,MATCH(INDEX(Rotowire!C:C,MATCH(F316,Rotowire!A:A,0)),Lookup!D:D,0)),"")</f>
        <v>Everton</v>
      </c>
      <c r="H316" s="5">
        <f t="shared" si="280"/>
        <v>4010000</v>
      </c>
      <c r="I316" s="19">
        <f>IFERROR(INDEX('Team forecast'!$G$3:$I$22,MATCH($B316,'Team forecast'!$B$3:$B$22,0),MATCH(I$1,'Team forecast'!$G$2:$I$2,0)),0)</f>
        <v>0.86602870813397137</v>
      </c>
      <c r="J316" s="19">
        <f>IFERROR(INDEX('Team forecast'!$G$3:$I$22,MATCH($B316,'Team forecast'!$B$3:$B$22,0),MATCH(J$1,'Team forecast'!$G$2:$I$2,0)),0)</f>
        <v>1.118279569892473</v>
      </c>
      <c r="K316" s="19">
        <f>IFERROR(INDEX('Team forecast'!$G$3:$I$22,MATCH($B316,'Team forecast'!$B$3:$B$22,0),MATCH(K$1,'Team forecast'!$G$2:$I$2,0)),0)</f>
        <v>0.86208459014336625</v>
      </c>
      <c r="L316">
        <f>SUMIFS(Rotowire!E:E,Rotowire!$A:$A,'Master data'!$F316)</f>
        <v>95</v>
      </c>
      <c r="M316" s="2">
        <f>SUMIFS(Rotowire!F:F,Rotowire!$A:$A,'Master data'!$F316)*I316</f>
        <v>7.7942583732057424E-2</v>
      </c>
      <c r="N316" s="2">
        <f>SUMIFS(Rotowire!G:G,Rotowire!$A:$A,'Master data'!$F316)*I316</f>
        <v>0</v>
      </c>
      <c r="O316" s="2">
        <f>SUMIFS(Rotowire!I:I,Rotowire!$A:$A,'Master data'!$F316)*I316</f>
        <v>0.17320574162679428</v>
      </c>
      <c r="P316" s="2">
        <f>SUMIFS(Rotowire!W:W,Rotowire!$A:$A,'Master data'!$F316)*K316</f>
        <v>0.35345468195878016</v>
      </c>
      <c r="Q316" s="2">
        <f>SUMIFS(Rotowire!Y:Y,Rotowire!$A:$A,'Master data'!$F316)*J316</f>
        <v>0</v>
      </c>
      <c r="R316" s="2">
        <f>SUMIFS(Rotowire!AB:AB,Rotowire!$A:$A,'Master data'!$F316)</f>
        <v>0.28999999999999998</v>
      </c>
      <c r="S316" s="2">
        <f>SUMIFS(Rotowire!AC:AC,Rotowire!$A:$A,'Master data'!$F316)</f>
        <v>0</v>
      </c>
      <c r="T316" s="2">
        <f>INDEX('Team forecast'!D$3:D$22,MATCH($B316,'Team forecast'!$B$3:$B$22,0))</f>
        <v>1.81</v>
      </c>
      <c r="U316" s="2">
        <f>INDEX('Team forecast'!E$3:E$22,MATCH($B316,'Team forecast'!$B$3:$B$22,0))</f>
        <v>1.04</v>
      </c>
      <c r="V316" s="2">
        <f>INDEX('Team forecast'!J$3:J$22,MATCH($B316,'Team forecast'!$B$3:$B$22,0))</f>
        <v>0.54869999999999997</v>
      </c>
      <c r="W316" s="2">
        <f>INDEX('Team forecast'!K$3:K$22,MATCH($B316,'Team forecast'!$B$3:$B$22,0))</f>
        <v>0.23649999999999999</v>
      </c>
      <c r="X316" s="2">
        <f>INDEX('Team forecast'!L$3:L$22,MATCH($B316,'Team forecast'!$B$3:$B$22,0))</f>
        <v>0.21479999999999999</v>
      </c>
      <c r="Y316" s="5">
        <f t="shared" si="281"/>
        <v>7000</v>
      </c>
      <c r="Z316" s="5">
        <f t="shared" si="282"/>
        <v>13717.5</v>
      </c>
      <c r="AA316" s="5">
        <f t="shared" si="283"/>
        <v>1182.5</v>
      </c>
      <c r="AB316" s="5">
        <f t="shared" si="284"/>
        <v>-3222</v>
      </c>
      <c r="AC316" s="5">
        <f t="shared" si="285"/>
        <v>11691.387559808614</v>
      </c>
      <c r="AD316" s="5">
        <f t="shared" si="290"/>
        <v>0</v>
      </c>
      <c r="AE316" s="5">
        <f t="shared" si="291"/>
        <v>1732.0574162679427</v>
      </c>
      <c r="AF316" s="5">
        <f t="shared" si="286"/>
        <v>17672.734097939006</v>
      </c>
      <c r="AG316" s="5">
        <f t="shared" si="287"/>
        <v>0</v>
      </c>
      <c r="AH316" s="5">
        <f t="shared" si="292"/>
        <v>-5800</v>
      </c>
      <c r="AI316" s="5">
        <f t="shared" si="293"/>
        <v>0</v>
      </c>
      <c r="AJ316" s="5">
        <f t="shared" si="294"/>
        <v>18100</v>
      </c>
      <c r="AK316" s="5">
        <f t="shared" si="295"/>
        <v>-8320</v>
      </c>
      <c r="AL316" s="5">
        <f>IFERROR(SUM(Y316:AK316),-5000)*((Cockpit!$C$3)^0)</f>
        <v>53754.17907401557</v>
      </c>
      <c r="AM316" s="19">
        <f>INDEX('Team forecast'!$M$3:$AU$22,MATCH($B316,'Team forecast'!$B$3:$B$22,0),MATCH(AM$1,'Team forecast'!$M$2:$AU$2,0))</f>
        <v>0</v>
      </c>
      <c r="AN316" s="19">
        <f>INDEX('Team forecast'!$M$3:$AU$22,MATCH($B316,'Team forecast'!$B$3:$B$22,0),MATCH(AN$1,'Team forecast'!$M$2:$AU$2,0))</f>
        <v>0</v>
      </c>
      <c r="AO316" s="19">
        <f>INDEX('Team forecast'!$M$3:$AU$22,MATCH($B316,'Team forecast'!$B$3:$B$22,0),MATCH(AO$1,'Team forecast'!$M$2:$AU$2,0))</f>
        <v>0</v>
      </c>
      <c r="AP316" s="19">
        <f>INDEX('Team forecast'!$M$3:$AU$22,MATCH($B316,'Team forecast'!$B$3:$B$22,0),MATCH(AP$1,'Team forecast'!$M$2:$AU$2,0))</f>
        <v>0</v>
      </c>
      <c r="AQ316" s="5">
        <f t="shared" si="296"/>
        <v>7000</v>
      </c>
      <c r="AR316" s="5">
        <f>INDEX('Team forecast'!$M$3:$AU$22,MATCH($B316,'Team forecast'!$B$3:$B$22,0),MATCH(AR$1,'Team forecast'!$M$2:$AU$2,0))*IF($Y316&gt;0,25000,0)</f>
        <v>0</v>
      </c>
      <c r="AS316" s="5">
        <f>INDEX('Team forecast'!$M$3:$AU$22,MATCH($B316,'Team forecast'!$B$3:$B$22,0),MATCH(AS$1,'Team forecast'!$M$2:$AU$2,0))*IF($Y316&gt;0,5000,0)</f>
        <v>0</v>
      </c>
      <c r="AT316" s="5">
        <f>INDEX('Team forecast'!$M$3:$AU$22,MATCH($B316,'Team forecast'!$B$3:$B$22,0),MATCH(AT$1,'Team forecast'!$M$2:$AU$2,0))*IF($Y316&gt;0,-15000,0)</f>
        <v>0</v>
      </c>
      <c r="AU316" s="5">
        <f t="shared" si="297"/>
        <v>0</v>
      </c>
      <c r="AV316" s="5">
        <f t="shared" si="298"/>
        <v>0</v>
      </c>
      <c r="AW316" s="5">
        <f t="shared" si="299"/>
        <v>0</v>
      </c>
      <c r="AX316" s="5">
        <f t="shared" si="300"/>
        <v>0</v>
      </c>
      <c r="AY316" s="5">
        <f t="shared" si="301"/>
        <v>0</v>
      </c>
      <c r="AZ316" s="5">
        <f t="shared" si="302"/>
        <v>-5800</v>
      </c>
      <c r="BA316" s="5">
        <f t="shared" si="303"/>
        <v>0</v>
      </c>
      <c r="BB316" s="5">
        <f t="shared" si="304"/>
        <v>0</v>
      </c>
      <c r="BC316" s="5">
        <f t="shared" si="305"/>
        <v>0</v>
      </c>
      <c r="BD316" s="5">
        <f>IFERROR(SUM(AR316:BC316),0)*((Cockpit!$C$3)^1)</f>
        <v>-4059.9999999999995</v>
      </c>
      <c r="BE316" s="19">
        <f>INDEX('Team forecast'!$M$3:$AU$22,MATCH($B316,'Team forecast'!$B$3:$B$22,0),MATCH(BE$1,'Team forecast'!$M$2:$AU$2,0))</f>
        <v>0</v>
      </c>
      <c r="BF316" s="19">
        <f>INDEX('Team forecast'!$M$3:$AU$22,MATCH($B316,'Team forecast'!$B$3:$B$22,0),MATCH(BF$1,'Team forecast'!$M$2:$AU$2,0))</f>
        <v>0</v>
      </c>
      <c r="BG316" s="19">
        <f>INDEX('Team forecast'!$M$3:$AU$22,MATCH($B316,'Team forecast'!$B$3:$B$22,0),MATCH(BG$1,'Team forecast'!$M$2:$AU$2,0))</f>
        <v>0</v>
      </c>
      <c r="BH316" s="19">
        <f>INDEX('Team forecast'!$M$3:$AU$22,MATCH($B316,'Team forecast'!$B$3:$B$22,0),MATCH(BH$1,'Team forecast'!$M$2:$AU$2,0))</f>
        <v>0</v>
      </c>
      <c r="BI316" s="5">
        <f t="shared" si="306"/>
        <v>7000</v>
      </c>
      <c r="BJ316" s="5">
        <f>INDEX('Team forecast'!$M$3:$AU$22,MATCH($B316,'Team forecast'!$B$3:$B$22,0),MATCH(BJ$1,'Team forecast'!$M$2:$AU$2,0))*IF($Y316&gt;0,25000,0)</f>
        <v>0</v>
      </c>
      <c r="BK316" s="5">
        <f>INDEX('Team forecast'!$M$3:$AU$22,MATCH($B316,'Team forecast'!$B$3:$B$22,0),MATCH(BK$1,'Team forecast'!$M$2:$AU$2,0))*IF($Y316&gt;0,5000,0)</f>
        <v>0</v>
      </c>
      <c r="BL316" s="5">
        <f>INDEX('Team forecast'!$M$3:$AU$22,MATCH($B316,'Team forecast'!$B$3:$B$22,0),MATCH(BL$1,'Team forecast'!$M$2:$AU$2,0))*IF($Y316&gt;0,-15000,0)</f>
        <v>0</v>
      </c>
      <c r="BM316" s="5">
        <f t="shared" si="307"/>
        <v>0</v>
      </c>
      <c r="BN316" s="5">
        <f t="shared" si="308"/>
        <v>0</v>
      </c>
      <c r="BO316" s="5">
        <f t="shared" si="309"/>
        <v>0</v>
      </c>
      <c r="BP316" s="5">
        <f t="shared" si="310"/>
        <v>0</v>
      </c>
      <c r="BQ316" s="5">
        <f t="shared" si="311"/>
        <v>0</v>
      </c>
      <c r="BR316" s="5">
        <f t="shared" si="312"/>
        <v>-5800</v>
      </c>
      <c r="BS316" s="5">
        <f t="shared" si="313"/>
        <v>0</v>
      </c>
      <c r="BT316" s="5">
        <f t="shared" si="314"/>
        <v>0</v>
      </c>
      <c r="BU316" s="5">
        <f t="shared" si="315"/>
        <v>0</v>
      </c>
      <c r="BV316" s="5">
        <f>IFERROR(SUM(BJ316:BU316),0)*((Cockpit!$C$3)^2)</f>
        <v>-2841.9999999999995</v>
      </c>
      <c r="BW316" s="19">
        <f>INDEX('Team forecast'!$M$3:$AU$22,MATCH($B316,'Team forecast'!$B$3:$B$22,0),MATCH(BW$1,'Team forecast'!$M$2:$AU$2,0))</f>
        <v>0</v>
      </c>
      <c r="BX316" s="19">
        <f>INDEX('Team forecast'!$M$3:$AU$22,MATCH($B316,'Team forecast'!$B$3:$B$22,0),MATCH(BX$1,'Team forecast'!$M$2:$AU$2,0))</f>
        <v>0</v>
      </c>
      <c r="BY316" s="19">
        <f>INDEX('Team forecast'!$M$3:$AU$22,MATCH($B316,'Team forecast'!$B$3:$B$22,0),MATCH(BY$1,'Team forecast'!$M$2:$AU$2,0))</f>
        <v>0</v>
      </c>
      <c r="BZ316" s="19">
        <f>INDEX('Team forecast'!$M$3:$AU$22,MATCH($B316,'Team forecast'!$B$3:$B$22,0),MATCH(BZ$1,'Team forecast'!$M$2:$AU$2,0))</f>
        <v>0</v>
      </c>
      <c r="CA316" s="5">
        <f t="shared" si="316"/>
        <v>7000</v>
      </c>
      <c r="CB316" s="5">
        <f>INDEX('Team forecast'!$M$3:$AU$22,MATCH($B316,'Team forecast'!$B$3:$B$22,0),MATCH(CB$1,'Team forecast'!$M$2:$AU$2,0))*IF($Y316&gt;0,25000,0)</f>
        <v>0</v>
      </c>
      <c r="CC316" s="5">
        <f>INDEX('Team forecast'!$M$3:$AU$22,MATCH($B316,'Team forecast'!$B$3:$B$22,0),MATCH(CC$1,'Team forecast'!$M$2:$AU$2,0))*IF($Y316&gt;0,5000,0)</f>
        <v>0</v>
      </c>
      <c r="CD316" s="5">
        <f>INDEX('Team forecast'!$M$3:$AU$22,MATCH($B316,'Team forecast'!$B$3:$B$22,0),MATCH(CD$1,'Team forecast'!$M$2:$AU$2,0))*IF($Y316&gt;0,-15000,0)</f>
        <v>0</v>
      </c>
      <c r="CE316" s="5">
        <f t="shared" si="317"/>
        <v>0</v>
      </c>
      <c r="CF316" s="5">
        <f t="shared" si="318"/>
        <v>0</v>
      </c>
      <c r="CG316" s="5">
        <f t="shared" si="319"/>
        <v>0</v>
      </c>
      <c r="CH316" s="5">
        <f t="shared" si="320"/>
        <v>0</v>
      </c>
      <c r="CI316" s="5">
        <f t="shared" si="321"/>
        <v>0</v>
      </c>
      <c r="CJ316" s="5">
        <f t="shared" si="322"/>
        <v>-5800</v>
      </c>
      <c r="CK316" s="5">
        <f t="shared" si="323"/>
        <v>0</v>
      </c>
      <c r="CL316" s="5">
        <f t="shared" si="324"/>
        <v>0</v>
      </c>
      <c r="CM316" s="5">
        <f t="shared" si="325"/>
        <v>0</v>
      </c>
      <c r="CN316" s="5">
        <f>IFERROR(SUM(CB316:CM316),0)*((Cockpit!$C$3)^3)</f>
        <v>-1989.3999999999994</v>
      </c>
      <c r="CO316" s="19">
        <f>INDEX('Team forecast'!$M$3:$AU$22,MATCH($B316,'Team forecast'!$B$3:$B$22,0),MATCH(CO$1,'Team forecast'!$M$2:$AU$2,0))</f>
        <v>0</v>
      </c>
      <c r="CP316" s="19">
        <f>INDEX('Team forecast'!$M$3:$AU$22,MATCH($B316,'Team forecast'!$B$3:$B$22,0),MATCH(CP$1,'Team forecast'!$M$2:$AU$2,0))</f>
        <v>0</v>
      </c>
      <c r="CQ316" s="19">
        <f>INDEX('Team forecast'!$M$3:$AU$22,MATCH($B316,'Team forecast'!$B$3:$B$22,0),MATCH(CQ$1,'Team forecast'!$M$2:$AU$2,0))</f>
        <v>0</v>
      </c>
      <c r="CR316" s="19">
        <f>INDEX('Team forecast'!$M$3:$AU$22,MATCH($B316,'Team forecast'!$B$3:$B$22,0),MATCH(CR$1,'Team forecast'!$M$2:$AU$2,0))</f>
        <v>0</v>
      </c>
      <c r="CS316" s="5">
        <f t="shared" si="326"/>
        <v>7000</v>
      </c>
      <c r="CT316" s="5">
        <f>INDEX('Team forecast'!$M$3:$AU$22,MATCH($B316,'Team forecast'!$B$3:$B$22,0),MATCH(CT$1,'Team forecast'!$M$2:$AU$2,0))*IF($Y316&gt;0,25000,0)</f>
        <v>0</v>
      </c>
      <c r="CU316" s="5">
        <f>INDEX('Team forecast'!$M$3:$AU$22,MATCH($B316,'Team forecast'!$B$3:$B$22,0),MATCH(CU$1,'Team forecast'!$M$2:$AU$2,0))*IF($Y316&gt;0,5000,0)</f>
        <v>0</v>
      </c>
      <c r="CV316" s="5">
        <f>INDEX('Team forecast'!$M$3:$AU$22,MATCH($B316,'Team forecast'!$B$3:$B$22,0),MATCH(CV$1,'Team forecast'!$M$2:$AU$2,0))*IF($Y316&gt;0,-15000,0)</f>
        <v>0</v>
      </c>
      <c r="CW316" s="5">
        <f t="shared" si="327"/>
        <v>0</v>
      </c>
      <c r="CX316" s="5">
        <f t="shared" si="328"/>
        <v>0</v>
      </c>
      <c r="CY316" s="5">
        <f t="shared" si="329"/>
        <v>0</v>
      </c>
      <c r="CZ316" s="5">
        <f t="shared" si="330"/>
        <v>0</v>
      </c>
      <c r="DA316" s="5">
        <f t="shared" si="331"/>
        <v>0</v>
      </c>
      <c r="DB316" s="5">
        <f t="shared" si="332"/>
        <v>-5800</v>
      </c>
      <c r="DC316" s="5">
        <f t="shared" si="333"/>
        <v>0</v>
      </c>
      <c r="DD316" s="5">
        <f t="shared" si="334"/>
        <v>0</v>
      </c>
      <c r="DE316" s="5">
        <f t="shared" si="335"/>
        <v>0</v>
      </c>
      <c r="DF316" s="5">
        <f>IFERROR(SUM(CT316:DE316),0)*((Cockpit!$C$3)^4)</f>
        <v>-1392.5799999999995</v>
      </c>
      <c r="DG316" s="19">
        <f>INDEX('Team forecast'!$M$3:$AU$22,MATCH($B316,'Team forecast'!$B$3:$B$22,0),MATCH(DG$1,'Team forecast'!$M$2:$AU$2,0))</f>
        <v>0</v>
      </c>
      <c r="DH316" s="19">
        <f>INDEX('Team forecast'!$M$3:$AU$22,MATCH($B316,'Team forecast'!$B$3:$B$22,0),MATCH(DH$1,'Team forecast'!$M$2:$AU$2,0))</f>
        <v>0</v>
      </c>
      <c r="DI316" s="19">
        <f>INDEX('Team forecast'!$M$3:$AU$22,MATCH($B316,'Team forecast'!$B$3:$B$22,0),MATCH(DI$1,'Team forecast'!$M$2:$AU$2,0))</f>
        <v>0</v>
      </c>
      <c r="DJ316" s="19">
        <f>INDEX('Team forecast'!$M$3:$AU$22,MATCH($B316,'Team forecast'!$B$3:$B$22,0),MATCH(DJ$1,'Team forecast'!$M$2:$AU$2,0))</f>
        <v>0</v>
      </c>
      <c r="DK316" s="5">
        <f t="shared" si="336"/>
        <v>7000</v>
      </c>
      <c r="DL316" s="5">
        <f>INDEX('Team forecast'!$M$3:$AU$22,MATCH($B316,'Team forecast'!$B$3:$B$22,0),MATCH(DL$1,'Team forecast'!$M$2:$AU$2,0))*IF($Y316&gt;0,25000,0)</f>
        <v>0</v>
      </c>
      <c r="DM316" s="5">
        <f>INDEX('Team forecast'!$M$3:$AU$22,MATCH($B316,'Team forecast'!$B$3:$B$22,0),MATCH(DM$1,'Team forecast'!$M$2:$AU$2,0))*IF($Y316&gt;0,5000,0)</f>
        <v>0</v>
      </c>
      <c r="DN316" s="5">
        <f>INDEX('Team forecast'!$M$3:$AU$22,MATCH($B316,'Team forecast'!$B$3:$B$22,0),MATCH(DN$1,'Team forecast'!$M$2:$AU$2,0))*IF($Y316&gt;0,-15000,0)</f>
        <v>0</v>
      </c>
      <c r="DO316" s="5">
        <f t="shared" si="337"/>
        <v>0</v>
      </c>
      <c r="DP316" s="5">
        <f t="shared" si="338"/>
        <v>0</v>
      </c>
      <c r="DQ316" s="5">
        <f t="shared" si="339"/>
        <v>0</v>
      </c>
      <c r="DR316" s="5">
        <f t="shared" si="340"/>
        <v>0</v>
      </c>
      <c r="DS316" s="5">
        <f t="shared" si="341"/>
        <v>0</v>
      </c>
      <c r="DT316" s="5">
        <f t="shared" si="342"/>
        <v>-5800</v>
      </c>
      <c r="DU316" s="5">
        <f t="shared" si="343"/>
        <v>0</v>
      </c>
      <c r="DV316" s="5">
        <f t="shared" si="344"/>
        <v>0</v>
      </c>
      <c r="DW316" s="5">
        <f t="shared" si="345"/>
        <v>0</v>
      </c>
      <c r="DX316" s="5">
        <f>IFERROR(SUM(DL316:DW316),0)*((Cockpit!$C$3)^5)</f>
        <v>-974.8059999999997</v>
      </c>
      <c r="DY316" s="5">
        <f t="shared" si="346"/>
        <v>42495.39307401557</v>
      </c>
      <c r="DZ316" s="5" t="str">
        <f>IF(ISERROR(MATCH(A316,'Current squad'!B:B,0)),"No","Yes")</f>
        <v>No</v>
      </c>
      <c r="EA316" s="5" cm="1">
        <f t="array" ref="EA316">IFERROR(_xlfn.IFS(DZ316="Yes",0,DZ316="No",H316*1%),999999)</f>
        <v>40100</v>
      </c>
      <c r="EB316" s="5">
        <f t="shared" si="288"/>
        <v>4050100</v>
      </c>
      <c r="EC316" s="5">
        <f t="shared" si="347"/>
        <v>2395.3930740155702</v>
      </c>
      <c r="ED316" s="1">
        <f t="shared" si="289"/>
        <v>5.9735488130064089E-4</v>
      </c>
      <c r="EE316" s="5">
        <f>RANK(EC316,$EC$2:$EC$572)+COUNTIF($EC$2:EC316,EC316)-1</f>
        <v>64</v>
      </c>
      <c r="EF316" s="4">
        <f>RANK(ED316,$ED$2:$ED$572)+COUNTIF($ED$2:ED316,ED316)-1</f>
        <v>64</v>
      </c>
    </row>
    <row r="317" spans="1:136" x14ac:dyDescent="0.3">
      <c r="A317" t="str">
        <f>IF(Holdet.dk!A317&lt;&gt;"",Holdet.dk!A317,"")</f>
        <v>Oliver Burke</v>
      </c>
      <c r="B317" t="str">
        <f>INDEX(Holdet.dk!B:B,MATCH($A317,Holdet.dk!$A:$A,0))</f>
        <v>Sheffield United</v>
      </c>
      <c r="C317" t="str">
        <f>INDEX(Holdet.dk!C:C,MATCH($A317,Holdet.dk!$A:$A,0))</f>
        <v>Midfield</v>
      </c>
      <c r="D317" t="str">
        <f>INDEX(Holdet.dk!D:D,MATCH($A317,Holdet.dk!$A:$A,0))</f>
        <v>2.616.000</v>
      </c>
      <c r="E317" s="1">
        <f>IFERROR(_xlfn.NUMBERVALUE(INDEX(Holdet.dk!$E:$E,MATCH($A317,Holdet.dk!$A:$A,0)),","),0)</f>
        <v>3.0000000000000001E-3</v>
      </c>
      <c r="F317" t="str">
        <f>IF(INDEX(Lookup!H:H,MATCH('Master data'!A317,Lookup!G:G,0))=0,A317,INDEX(Lookup!H:H,MATCH('Master data'!A317,Lookup!G:G,0)))</f>
        <v>Oliver Burke</v>
      </c>
      <c r="G317" t="str">
        <f>IFERROR(INDEX(Lookup!B:B,MATCH(INDEX(Rotowire!C:C,MATCH(F317,Rotowire!A:A,0)),Lookup!D:D,0)),"")</f>
        <v/>
      </c>
      <c r="H317" s="5">
        <f t="shared" si="280"/>
        <v>2616000</v>
      </c>
      <c r="I317" s="19">
        <f>IFERROR(INDEX('Team forecast'!$G$3:$I$22,MATCH($B317,'Team forecast'!$B$3:$B$22,0),MATCH(I$1,'Team forecast'!$G$2:$I$2,0)),0)</f>
        <v>0.79999999999999993</v>
      </c>
      <c r="J317" s="19">
        <f>IFERROR(INDEX('Team forecast'!$G$3:$I$22,MATCH($B317,'Team forecast'!$B$3:$B$22,0),MATCH(J$1,'Team forecast'!$G$2:$I$2,0)),0)</f>
        <v>0.86842105263157876</v>
      </c>
      <c r="K317" s="19">
        <f>IFERROR(INDEX('Team forecast'!$G$3:$I$22,MATCH($B317,'Team forecast'!$B$3:$B$22,0),MATCH(K$1,'Team forecast'!$G$2:$I$2,0)),0)</f>
        <v>1.2720728665040493</v>
      </c>
      <c r="L317">
        <f>SUMIFS(Rotowire!E:E,Rotowire!$A:$A,'Master data'!$F317)</f>
        <v>0</v>
      </c>
      <c r="M317" s="2">
        <f>SUMIFS(Rotowire!F:F,Rotowire!$A:$A,'Master data'!$F317)*I317</f>
        <v>0</v>
      </c>
      <c r="N317" s="2">
        <f>SUMIFS(Rotowire!G:G,Rotowire!$A:$A,'Master data'!$F317)*I317</f>
        <v>0</v>
      </c>
      <c r="O317" s="2">
        <f>SUMIFS(Rotowire!I:I,Rotowire!$A:$A,'Master data'!$F317)*I317</f>
        <v>0</v>
      </c>
      <c r="P317" s="2">
        <f>SUMIFS(Rotowire!W:W,Rotowire!$A:$A,'Master data'!$F317)*K317</f>
        <v>0</v>
      </c>
      <c r="Q317" s="2">
        <f>SUMIFS(Rotowire!Y:Y,Rotowire!$A:$A,'Master data'!$F317)*J317</f>
        <v>0</v>
      </c>
      <c r="R317" s="2">
        <f>SUMIFS(Rotowire!AB:AB,Rotowire!$A:$A,'Master data'!$F317)</f>
        <v>0</v>
      </c>
      <c r="S317" s="2">
        <f>SUMIFS(Rotowire!AC:AC,Rotowire!$A:$A,'Master data'!$F317)</f>
        <v>0</v>
      </c>
      <c r="T317" s="2">
        <f>INDEX('Team forecast'!D$3:D$22,MATCH($B317,'Team forecast'!$B$3:$B$22,0))</f>
        <v>1.1599999999999999</v>
      </c>
      <c r="U317" s="2">
        <f>INDEX('Team forecast'!E$3:E$22,MATCH($B317,'Team forecast'!$B$3:$B$22,0))</f>
        <v>1.32</v>
      </c>
      <c r="V317" s="2">
        <f>INDEX('Team forecast'!J$3:J$22,MATCH($B317,'Team forecast'!$B$3:$B$22,0))</f>
        <v>0.32490000000000002</v>
      </c>
      <c r="W317" s="2">
        <f>INDEX('Team forecast'!K$3:K$22,MATCH($B317,'Team forecast'!$B$3:$B$22,0))</f>
        <v>0.27700000000000002</v>
      </c>
      <c r="X317" s="2">
        <f>INDEX('Team forecast'!L$3:L$22,MATCH($B317,'Team forecast'!$B$3:$B$22,0))</f>
        <v>0.39810000000000001</v>
      </c>
      <c r="Y317" s="5">
        <f t="shared" si="281"/>
        <v>-5000</v>
      </c>
      <c r="Z317" s="5">
        <f t="shared" si="282"/>
        <v>0</v>
      </c>
      <c r="AA317" s="5">
        <f t="shared" si="283"/>
        <v>0</v>
      </c>
      <c r="AB317" s="5">
        <f t="shared" si="284"/>
        <v>0</v>
      </c>
      <c r="AC317" s="5">
        <f t="shared" si="285"/>
        <v>0</v>
      </c>
      <c r="AD317" s="5">
        <f t="shared" si="290"/>
        <v>0</v>
      </c>
      <c r="AE317" s="5">
        <f t="shared" si="291"/>
        <v>0</v>
      </c>
      <c r="AF317" s="5">
        <f t="shared" si="286"/>
        <v>0</v>
      </c>
      <c r="AG317" s="5">
        <f t="shared" si="287"/>
        <v>0</v>
      </c>
      <c r="AH317" s="5">
        <f t="shared" si="292"/>
        <v>0</v>
      </c>
      <c r="AI317" s="5">
        <f t="shared" si="293"/>
        <v>0</v>
      </c>
      <c r="AJ317" s="5">
        <f t="shared" si="294"/>
        <v>0</v>
      </c>
      <c r="AK317" s="5">
        <f t="shared" si="295"/>
        <v>0</v>
      </c>
      <c r="AL317" s="5">
        <f>IFERROR(SUM(Y317:AK317),-5000)*((Cockpit!$C$3)^0)</f>
        <v>-5000</v>
      </c>
      <c r="AM317" s="19">
        <f>INDEX('Team forecast'!$M$3:$AU$22,MATCH($B317,'Team forecast'!$B$3:$B$22,0),MATCH(AM$1,'Team forecast'!$M$2:$AU$2,0))</f>
        <v>0</v>
      </c>
      <c r="AN317" s="19">
        <f>INDEX('Team forecast'!$M$3:$AU$22,MATCH($B317,'Team forecast'!$B$3:$B$22,0),MATCH(AN$1,'Team forecast'!$M$2:$AU$2,0))</f>
        <v>0</v>
      </c>
      <c r="AO317" s="19">
        <f>INDEX('Team forecast'!$M$3:$AU$22,MATCH($B317,'Team forecast'!$B$3:$B$22,0),MATCH(AO$1,'Team forecast'!$M$2:$AU$2,0))</f>
        <v>0</v>
      </c>
      <c r="AP317" s="19">
        <f>INDEX('Team forecast'!$M$3:$AU$22,MATCH($B317,'Team forecast'!$B$3:$B$22,0),MATCH(AP$1,'Team forecast'!$M$2:$AU$2,0))</f>
        <v>0</v>
      </c>
      <c r="AQ317" s="5">
        <f t="shared" si="296"/>
        <v>-5000</v>
      </c>
      <c r="AR317" s="5">
        <f>INDEX('Team forecast'!$M$3:$AU$22,MATCH($B317,'Team forecast'!$B$3:$B$22,0),MATCH(AR$1,'Team forecast'!$M$2:$AU$2,0))*IF($Y317&gt;0,25000,0)</f>
        <v>0</v>
      </c>
      <c r="AS317" s="5">
        <f>INDEX('Team forecast'!$M$3:$AU$22,MATCH($B317,'Team forecast'!$B$3:$B$22,0),MATCH(AS$1,'Team forecast'!$M$2:$AU$2,0))*IF($Y317&gt;0,5000,0)</f>
        <v>0</v>
      </c>
      <c r="AT317" s="5">
        <f>INDEX('Team forecast'!$M$3:$AU$22,MATCH($B317,'Team forecast'!$B$3:$B$22,0),MATCH(AT$1,'Team forecast'!$M$2:$AU$2,0))*IF($Y317&gt;0,-15000,0)</f>
        <v>0</v>
      </c>
      <c r="AU317" s="5">
        <f t="shared" si="297"/>
        <v>0</v>
      </c>
      <c r="AV317" s="5">
        <f t="shared" si="298"/>
        <v>0</v>
      </c>
      <c r="AW317" s="5">
        <f t="shared" si="299"/>
        <v>0</v>
      </c>
      <c r="AX317" s="5">
        <f t="shared" si="300"/>
        <v>0</v>
      </c>
      <c r="AY317" s="5">
        <f t="shared" si="301"/>
        <v>0</v>
      </c>
      <c r="AZ317" s="5">
        <f t="shared" si="302"/>
        <v>0</v>
      </c>
      <c r="BA317" s="5">
        <f t="shared" si="303"/>
        <v>0</v>
      </c>
      <c r="BB317" s="5">
        <f t="shared" si="304"/>
        <v>0</v>
      </c>
      <c r="BC317" s="5">
        <f t="shared" si="305"/>
        <v>0</v>
      </c>
      <c r="BD317" s="5">
        <f>IFERROR(SUM(AR317:BC317),0)*((Cockpit!$C$3)^1)</f>
        <v>0</v>
      </c>
      <c r="BE317" s="19">
        <f>INDEX('Team forecast'!$M$3:$AU$22,MATCH($B317,'Team forecast'!$B$3:$B$22,0),MATCH(BE$1,'Team forecast'!$M$2:$AU$2,0))</f>
        <v>0</v>
      </c>
      <c r="BF317" s="19">
        <f>INDEX('Team forecast'!$M$3:$AU$22,MATCH($B317,'Team forecast'!$B$3:$B$22,0),MATCH(BF$1,'Team forecast'!$M$2:$AU$2,0))</f>
        <v>0</v>
      </c>
      <c r="BG317" s="19">
        <f>INDEX('Team forecast'!$M$3:$AU$22,MATCH($B317,'Team forecast'!$B$3:$B$22,0),MATCH(BG$1,'Team forecast'!$M$2:$AU$2,0))</f>
        <v>0</v>
      </c>
      <c r="BH317" s="19">
        <f>INDEX('Team forecast'!$M$3:$AU$22,MATCH($B317,'Team forecast'!$B$3:$B$22,0),MATCH(BH$1,'Team forecast'!$M$2:$AU$2,0))</f>
        <v>0</v>
      </c>
      <c r="BI317" s="5">
        <f t="shared" si="306"/>
        <v>-5000</v>
      </c>
      <c r="BJ317" s="5">
        <f>INDEX('Team forecast'!$M$3:$AU$22,MATCH($B317,'Team forecast'!$B$3:$B$22,0),MATCH(BJ$1,'Team forecast'!$M$2:$AU$2,0))*IF($Y317&gt;0,25000,0)</f>
        <v>0</v>
      </c>
      <c r="BK317" s="5">
        <f>INDEX('Team forecast'!$M$3:$AU$22,MATCH($B317,'Team forecast'!$B$3:$B$22,0),MATCH(BK$1,'Team forecast'!$M$2:$AU$2,0))*IF($Y317&gt;0,5000,0)</f>
        <v>0</v>
      </c>
      <c r="BL317" s="5">
        <f>INDEX('Team forecast'!$M$3:$AU$22,MATCH($B317,'Team forecast'!$B$3:$B$22,0),MATCH(BL$1,'Team forecast'!$M$2:$AU$2,0))*IF($Y317&gt;0,-15000,0)</f>
        <v>0</v>
      </c>
      <c r="BM317" s="5">
        <f t="shared" si="307"/>
        <v>0</v>
      </c>
      <c r="BN317" s="5">
        <f t="shared" si="308"/>
        <v>0</v>
      </c>
      <c r="BO317" s="5">
        <f t="shared" si="309"/>
        <v>0</v>
      </c>
      <c r="BP317" s="5">
        <f t="shared" si="310"/>
        <v>0</v>
      </c>
      <c r="BQ317" s="5">
        <f t="shared" si="311"/>
        <v>0</v>
      </c>
      <c r="BR317" s="5">
        <f t="shared" si="312"/>
        <v>0</v>
      </c>
      <c r="BS317" s="5">
        <f t="shared" si="313"/>
        <v>0</v>
      </c>
      <c r="BT317" s="5">
        <f t="shared" si="314"/>
        <v>0</v>
      </c>
      <c r="BU317" s="5">
        <f t="shared" si="315"/>
        <v>0</v>
      </c>
      <c r="BV317" s="5">
        <f>IFERROR(SUM(BJ317:BU317),0)*((Cockpit!$C$3)^2)</f>
        <v>0</v>
      </c>
      <c r="BW317" s="19">
        <f>INDEX('Team forecast'!$M$3:$AU$22,MATCH($B317,'Team forecast'!$B$3:$B$22,0),MATCH(BW$1,'Team forecast'!$M$2:$AU$2,0))</f>
        <v>0</v>
      </c>
      <c r="BX317" s="19">
        <f>INDEX('Team forecast'!$M$3:$AU$22,MATCH($B317,'Team forecast'!$B$3:$B$22,0),MATCH(BX$1,'Team forecast'!$M$2:$AU$2,0))</f>
        <v>0</v>
      </c>
      <c r="BY317" s="19">
        <f>INDEX('Team forecast'!$M$3:$AU$22,MATCH($B317,'Team forecast'!$B$3:$B$22,0),MATCH(BY$1,'Team forecast'!$M$2:$AU$2,0))</f>
        <v>0</v>
      </c>
      <c r="BZ317" s="19">
        <f>INDEX('Team forecast'!$M$3:$AU$22,MATCH($B317,'Team forecast'!$B$3:$B$22,0),MATCH(BZ$1,'Team forecast'!$M$2:$AU$2,0))</f>
        <v>0</v>
      </c>
      <c r="CA317" s="5">
        <f t="shared" si="316"/>
        <v>-5000</v>
      </c>
      <c r="CB317" s="5">
        <f>INDEX('Team forecast'!$M$3:$AU$22,MATCH($B317,'Team forecast'!$B$3:$B$22,0),MATCH(CB$1,'Team forecast'!$M$2:$AU$2,0))*IF($Y317&gt;0,25000,0)</f>
        <v>0</v>
      </c>
      <c r="CC317" s="5">
        <f>INDEX('Team forecast'!$M$3:$AU$22,MATCH($B317,'Team forecast'!$B$3:$B$22,0),MATCH(CC$1,'Team forecast'!$M$2:$AU$2,0))*IF($Y317&gt;0,5000,0)</f>
        <v>0</v>
      </c>
      <c r="CD317" s="5">
        <f>INDEX('Team forecast'!$M$3:$AU$22,MATCH($B317,'Team forecast'!$B$3:$B$22,0),MATCH(CD$1,'Team forecast'!$M$2:$AU$2,0))*IF($Y317&gt;0,-15000,0)</f>
        <v>0</v>
      </c>
      <c r="CE317" s="5">
        <f t="shared" si="317"/>
        <v>0</v>
      </c>
      <c r="CF317" s="5">
        <f t="shared" si="318"/>
        <v>0</v>
      </c>
      <c r="CG317" s="5">
        <f t="shared" si="319"/>
        <v>0</v>
      </c>
      <c r="CH317" s="5">
        <f t="shared" si="320"/>
        <v>0</v>
      </c>
      <c r="CI317" s="5">
        <f t="shared" si="321"/>
        <v>0</v>
      </c>
      <c r="CJ317" s="5">
        <f t="shared" si="322"/>
        <v>0</v>
      </c>
      <c r="CK317" s="5">
        <f t="shared" si="323"/>
        <v>0</v>
      </c>
      <c r="CL317" s="5">
        <f t="shared" si="324"/>
        <v>0</v>
      </c>
      <c r="CM317" s="5">
        <f t="shared" si="325"/>
        <v>0</v>
      </c>
      <c r="CN317" s="5">
        <f>IFERROR(SUM(CB317:CM317),0)*((Cockpit!$C$3)^3)</f>
        <v>0</v>
      </c>
      <c r="CO317" s="19">
        <f>INDEX('Team forecast'!$M$3:$AU$22,MATCH($B317,'Team forecast'!$B$3:$B$22,0),MATCH(CO$1,'Team forecast'!$M$2:$AU$2,0))</f>
        <v>0</v>
      </c>
      <c r="CP317" s="19">
        <f>INDEX('Team forecast'!$M$3:$AU$22,MATCH($B317,'Team forecast'!$B$3:$B$22,0),MATCH(CP$1,'Team forecast'!$M$2:$AU$2,0))</f>
        <v>0</v>
      </c>
      <c r="CQ317" s="19">
        <f>INDEX('Team forecast'!$M$3:$AU$22,MATCH($B317,'Team forecast'!$B$3:$B$22,0),MATCH(CQ$1,'Team forecast'!$M$2:$AU$2,0))</f>
        <v>0</v>
      </c>
      <c r="CR317" s="19">
        <f>INDEX('Team forecast'!$M$3:$AU$22,MATCH($B317,'Team forecast'!$B$3:$B$22,0),MATCH(CR$1,'Team forecast'!$M$2:$AU$2,0))</f>
        <v>0</v>
      </c>
      <c r="CS317" s="5">
        <f t="shared" si="326"/>
        <v>-5000</v>
      </c>
      <c r="CT317" s="5">
        <f>INDEX('Team forecast'!$M$3:$AU$22,MATCH($B317,'Team forecast'!$B$3:$B$22,0),MATCH(CT$1,'Team forecast'!$M$2:$AU$2,0))*IF($Y317&gt;0,25000,0)</f>
        <v>0</v>
      </c>
      <c r="CU317" s="5">
        <f>INDEX('Team forecast'!$M$3:$AU$22,MATCH($B317,'Team forecast'!$B$3:$B$22,0),MATCH(CU$1,'Team forecast'!$M$2:$AU$2,0))*IF($Y317&gt;0,5000,0)</f>
        <v>0</v>
      </c>
      <c r="CV317" s="5">
        <f>INDEX('Team forecast'!$M$3:$AU$22,MATCH($B317,'Team forecast'!$B$3:$B$22,0),MATCH(CV$1,'Team forecast'!$M$2:$AU$2,0))*IF($Y317&gt;0,-15000,0)</f>
        <v>0</v>
      </c>
      <c r="CW317" s="5">
        <f t="shared" si="327"/>
        <v>0</v>
      </c>
      <c r="CX317" s="5">
        <f t="shared" si="328"/>
        <v>0</v>
      </c>
      <c r="CY317" s="5">
        <f t="shared" si="329"/>
        <v>0</v>
      </c>
      <c r="CZ317" s="5">
        <f t="shared" si="330"/>
        <v>0</v>
      </c>
      <c r="DA317" s="5">
        <f t="shared" si="331"/>
        <v>0</v>
      </c>
      <c r="DB317" s="5">
        <f t="shared" si="332"/>
        <v>0</v>
      </c>
      <c r="DC317" s="5">
        <f t="shared" si="333"/>
        <v>0</v>
      </c>
      <c r="DD317" s="5">
        <f t="shared" si="334"/>
        <v>0</v>
      </c>
      <c r="DE317" s="5">
        <f t="shared" si="335"/>
        <v>0</v>
      </c>
      <c r="DF317" s="5">
        <f>IFERROR(SUM(CT317:DE317),0)*((Cockpit!$C$3)^4)</f>
        <v>0</v>
      </c>
      <c r="DG317" s="19">
        <f>INDEX('Team forecast'!$M$3:$AU$22,MATCH($B317,'Team forecast'!$B$3:$B$22,0),MATCH(DG$1,'Team forecast'!$M$2:$AU$2,0))</f>
        <v>0</v>
      </c>
      <c r="DH317" s="19">
        <f>INDEX('Team forecast'!$M$3:$AU$22,MATCH($B317,'Team forecast'!$B$3:$B$22,0),MATCH(DH$1,'Team forecast'!$M$2:$AU$2,0))</f>
        <v>0</v>
      </c>
      <c r="DI317" s="19">
        <f>INDEX('Team forecast'!$M$3:$AU$22,MATCH($B317,'Team forecast'!$B$3:$B$22,0),MATCH(DI$1,'Team forecast'!$M$2:$AU$2,0))</f>
        <v>0</v>
      </c>
      <c r="DJ317" s="19">
        <f>INDEX('Team forecast'!$M$3:$AU$22,MATCH($B317,'Team forecast'!$B$3:$B$22,0),MATCH(DJ$1,'Team forecast'!$M$2:$AU$2,0))</f>
        <v>0</v>
      </c>
      <c r="DK317" s="5">
        <f t="shared" si="336"/>
        <v>-5000</v>
      </c>
      <c r="DL317" s="5">
        <f>INDEX('Team forecast'!$M$3:$AU$22,MATCH($B317,'Team forecast'!$B$3:$B$22,0),MATCH(DL$1,'Team forecast'!$M$2:$AU$2,0))*IF($Y317&gt;0,25000,0)</f>
        <v>0</v>
      </c>
      <c r="DM317" s="5">
        <f>INDEX('Team forecast'!$M$3:$AU$22,MATCH($B317,'Team forecast'!$B$3:$B$22,0),MATCH(DM$1,'Team forecast'!$M$2:$AU$2,0))*IF($Y317&gt;0,5000,0)</f>
        <v>0</v>
      </c>
      <c r="DN317" s="5">
        <f>INDEX('Team forecast'!$M$3:$AU$22,MATCH($B317,'Team forecast'!$B$3:$B$22,0),MATCH(DN$1,'Team forecast'!$M$2:$AU$2,0))*IF($Y317&gt;0,-15000,0)</f>
        <v>0</v>
      </c>
      <c r="DO317" s="5">
        <f t="shared" si="337"/>
        <v>0</v>
      </c>
      <c r="DP317" s="5">
        <f t="shared" si="338"/>
        <v>0</v>
      </c>
      <c r="DQ317" s="5">
        <f t="shared" si="339"/>
        <v>0</v>
      </c>
      <c r="DR317" s="5">
        <f t="shared" si="340"/>
        <v>0</v>
      </c>
      <c r="DS317" s="5">
        <f t="shared" si="341"/>
        <v>0</v>
      </c>
      <c r="DT317" s="5">
        <f t="shared" si="342"/>
        <v>0</v>
      </c>
      <c r="DU317" s="5">
        <f t="shared" si="343"/>
        <v>0</v>
      </c>
      <c r="DV317" s="5">
        <f t="shared" si="344"/>
        <v>0</v>
      </c>
      <c r="DW317" s="5">
        <f t="shared" si="345"/>
        <v>0</v>
      </c>
      <c r="DX317" s="5">
        <f>IFERROR(SUM(DL317:DW317),0)*((Cockpit!$C$3)^5)</f>
        <v>0</v>
      </c>
      <c r="DY317" s="5">
        <f t="shared" si="346"/>
        <v>-5000</v>
      </c>
      <c r="DZ317" s="5" t="str">
        <f>IF(ISERROR(MATCH(A317,'Current squad'!B:B,0)),"No","Yes")</f>
        <v>No</v>
      </c>
      <c r="EA317" s="5" cm="1">
        <f t="array" ref="EA317">IFERROR(_xlfn.IFS(DZ317="Yes",0,DZ317="No",H317*1%),999999)</f>
        <v>26160</v>
      </c>
      <c r="EB317" s="5">
        <f t="shared" si="288"/>
        <v>2642160</v>
      </c>
      <c r="EC317" s="5">
        <f t="shared" si="347"/>
        <v>-31160</v>
      </c>
      <c r="ED317" s="1">
        <f t="shared" si="289"/>
        <v>-1.191131498470948E-2</v>
      </c>
      <c r="EE317" s="5">
        <f>RANK(EC317,$EC$2:$EC$572)+COUNTIF($EC$2:EC317,EC317)-1</f>
        <v>318</v>
      </c>
      <c r="EF317" s="4">
        <f>RANK(ED317,$ED$2:$ED$572)+COUNTIF($ED$2:ED317,ED317)-1</f>
        <v>406</v>
      </c>
    </row>
    <row r="318" spans="1:136" x14ac:dyDescent="0.3">
      <c r="A318" t="str">
        <f>IF(Holdet.dk!A318&lt;&gt;"",Holdet.dk!A318,"")</f>
        <v>Chris Basham</v>
      </c>
      <c r="B318" t="str">
        <f>INDEX(Holdet.dk!B:B,MATCH($A318,Holdet.dk!$A:$A,0))</f>
        <v>Sheffield United</v>
      </c>
      <c r="C318" t="str">
        <f>INDEX(Holdet.dk!C:C,MATCH($A318,Holdet.dk!$A:$A,0))</f>
        <v>Defense</v>
      </c>
      <c r="D318" t="str">
        <f>INDEX(Holdet.dk!D:D,MATCH($A318,Holdet.dk!$A:$A,0))</f>
        <v>2.447.000</v>
      </c>
      <c r="E318" s="1">
        <f>IFERROR(_xlfn.NUMBERVALUE(INDEX(Holdet.dk!$E:$E,MATCH($A318,Holdet.dk!$A:$A,0)),","),0)</f>
        <v>1E-3</v>
      </c>
      <c r="F318" t="str">
        <f>IF(INDEX(Lookup!H:H,MATCH('Master data'!A318,Lookup!G:G,0))=0,A318,INDEX(Lookup!H:H,MATCH('Master data'!A318,Lookup!G:G,0)))</f>
        <v>Chris Basham</v>
      </c>
      <c r="G318" t="str">
        <f>IFERROR(INDEX(Lookup!B:B,MATCH(INDEX(Rotowire!C:C,MATCH(F318,Rotowire!A:A,0)),Lookup!D:D,0)),"")</f>
        <v>Burnley</v>
      </c>
      <c r="H318" s="5">
        <f t="shared" si="280"/>
        <v>2447000</v>
      </c>
      <c r="I318" s="19">
        <f>IFERROR(INDEX('Team forecast'!$G$3:$I$22,MATCH($B318,'Team forecast'!$B$3:$B$22,0),MATCH(I$1,'Team forecast'!$G$2:$I$2,0)),0)</f>
        <v>0.79999999999999993</v>
      </c>
      <c r="J318" s="19">
        <f>IFERROR(INDEX('Team forecast'!$G$3:$I$22,MATCH($B318,'Team forecast'!$B$3:$B$22,0),MATCH(J$1,'Team forecast'!$G$2:$I$2,0)),0)</f>
        <v>0.86842105263157876</v>
      </c>
      <c r="K318" s="19">
        <f>IFERROR(INDEX('Team forecast'!$G$3:$I$22,MATCH($B318,'Team forecast'!$B$3:$B$22,0),MATCH(K$1,'Team forecast'!$G$2:$I$2,0)),0)</f>
        <v>1.2720728665040493</v>
      </c>
      <c r="L318">
        <f>SUMIFS(Rotowire!E:E,Rotowire!$A:$A,'Master data'!$F318)</f>
        <v>95</v>
      </c>
      <c r="M318" s="2">
        <f>SUMIFS(Rotowire!F:F,Rotowire!$A:$A,'Master data'!$F318)*I318</f>
        <v>2.3999999999999997E-2</v>
      </c>
      <c r="N318" s="2">
        <f>SUMIFS(Rotowire!G:G,Rotowire!$A:$A,'Master data'!$F318)*I318</f>
        <v>3.2000000000000001E-2</v>
      </c>
      <c r="O318" s="2">
        <f>SUMIFS(Rotowire!I:I,Rotowire!$A:$A,'Master data'!$F318)*I318</f>
        <v>5.6000000000000001E-2</v>
      </c>
      <c r="P318" s="2">
        <f>SUMIFS(Rotowire!W:W,Rotowire!$A:$A,'Master data'!$F318)*K318</f>
        <v>0.26713530196585034</v>
      </c>
      <c r="Q318" s="2">
        <f>SUMIFS(Rotowire!Y:Y,Rotowire!$A:$A,'Master data'!$F318)*J318</f>
        <v>0</v>
      </c>
      <c r="R318" s="2">
        <f>SUMIFS(Rotowire!AB:AB,Rotowire!$A:$A,'Master data'!$F318)</f>
        <v>0.12</v>
      </c>
      <c r="S318" s="2">
        <f>SUMIFS(Rotowire!AC:AC,Rotowire!$A:$A,'Master data'!$F318)</f>
        <v>0.01</v>
      </c>
      <c r="T318" s="2">
        <f>INDEX('Team forecast'!D$3:D$22,MATCH($B318,'Team forecast'!$B$3:$B$22,0))</f>
        <v>1.1599999999999999</v>
      </c>
      <c r="U318" s="2">
        <f>INDEX('Team forecast'!E$3:E$22,MATCH($B318,'Team forecast'!$B$3:$B$22,0))</f>
        <v>1.32</v>
      </c>
      <c r="V318" s="2">
        <f>INDEX('Team forecast'!J$3:J$22,MATCH($B318,'Team forecast'!$B$3:$B$22,0))</f>
        <v>0.32490000000000002</v>
      </c>
      <c r="W318" s="2">
        <f>INDEX('Team forecast'!K$3:K$22,MATCH($B318,'Team forecast'!$B$3:$B$22,0))</f>
        <v>0.27700000000000002</v>
      </c>
      <c r="X318" s="2">
        <f>INDEX('Team forecast'!L$3:L$22,MATCH($B318,'Team forecast'!$B$3:$B$22,0))</f>
        <v>0.39810000000000001</v>
      </c>
      <c r="Y318" s="5">
        <f t="shared" si="281"/>
        <v>7000</v>
      </c>
      <c r="Z318" s="5">
        <f t="shared" si="282"/>
        <v>8122.5000000000009</v>
      </c>
      <c r="AA318" s="5">
        <f t="shared" si="283"/>
        <v>1385.0000000000002</v>
      </c>
      <c r="AB318" s="5">
        <f t="shared" si="284"/>
        <v>-5971.5</v>
      </c>
      <c r="AC318" s="5">
        <f t="shared" si="285"/>
        <v>3599.9999999999995</v>
      </c>
      <c r="AD318" s="5">
        <f t="shared" si="290"/>
        <v>1600</v>
      </c>
      <c r="AE318" s="5">
        <f t="shared" si="291"/>
        <v>560</v>
      </c>
      <c r="AF318" s="5">
        <f t="shared" si="286"/>
        <v>13356.765098292517</v>
      </c>
      <c r="AG318" s="5">
        <f t="shared" si="287"/>
        <v>0</v>
      </c>
      <c r="AH318" s="5">
        <f t="shared" si="292"/>
        <v>-2400</v>
      </c>
      <c r="AI318" s="5">
        <f t="shared" si="293"/>
        <v>-500</v>
      </c>
      <c r="AJ318" s="5">
        <f t="shared" si="294"/>
        <v>11600</v>
      </c>
      <c r="AK318" s="5">
        <f t="shared" si="295"/>
        <v>-10560</v>
      </c>
      <c r="AL318" s="5">
        <f>IFERROR(SUM(Y318:AK318),-5000)*((Cockpit!$C$3)^0)</f>
        <v>27792.765098292519</v>
      </c>
      <c r="AM318" s="19">
        <f>INDEX('Team forecast'!$M$3:$AU$22,MATCH($B318,'Team forecast'!$B$3:$B$22,0),MATCH(AM$1,'Team forecast'!$M$2:$AU$2,0))</f>
        <v>0</v>
      </c>
      <c r="AN318" s="19">
        <f>INDEX('Team forecast'!$M$3:$AU$22,MATCH($B318,'Team forecast'!$B$3:$B$22,0),MATCH(AN$1,'Team forecast'!$M$2:$AU$2,0))</f>
        <v>0</v>
      </c>
      <c r="AO318" s="19">
        <f>INDEX('Team forecast'!$M$3:$AU$22,MATCH($B318,'Team forecast'!$B$3:$B$22,0),MATCH(AO$1,'Team forecast'!$M$2:$AU$2,0))</f>
        <v>0</v>
      </c>
      <c r="AP318" s="19">
        <f>INDEX('Team forecast'!$M$3:$AU$22,MATCH($B318,'Team forecast'!$B$3:$B$22,0),MATCH(AP$1,'Team forecast'!$M$2:$AU$2,0))</f>
        <v>0</v>
      </c>
      <c r="AQ318" s="5">
        <f t="shared" si="296"/>
        <v>7000</v>
      </c>
      <c r="AR318" s="5">
        <f>INDEX('Team forecast'!$M$3:$AU$22,MATCH($B318,'Team forecast'!$B$3:$B$22,0),MATCH(AR$1,'Team forecast'!$M$2:$AU$2,0))*IF($Y318&gt;0,25000,0)</f>
        <v>0</v>
      </c>
      <c r="AS318" s="5">
        <f>INDEX('Team forecast'!$M$3:$AU$22,MATCH($B318,'Team forecast'!$B$3:$B$22,0),MATCH(AS$1,'Team forecast'!$M$2:$AU$2,0))*IF($Y318&gt;0,5000,0)</f>
        <v>0</v>
      </c>
      <c r="AT318" s="5">
        <f>INDEX('Team forecast'!$M$3:$AU$22,MATCH($B318,'Team forecast'!$B$3:$B$22,0),MATCH(AT$1,'Team forecast'!$M$2:$AU$2,0))*IF($Y318&gt;0,-15000,0)</f>
        <v>0</v>
      </c>
      <c r="AU318" s="5">
        <f t="shared" si="297"/>
        <v>0</v>
      </c>
      <c r="AV318" s="5">
        <f t="shared" si="298"/>
        <v>0</v>
      </c>
      <c r="AW318" s="5">
        <f t="shared" si="299"/>
        <v>0</v>
      </c>
      <c r="AX318" s="5">
        <f t="shared" si="300"/>
        <v>0</v>
      </c>
      <c r="AY318" s="5">
        <f t="shared" si="301"/>
        <v>0</v>
      </c>
      <c r="AZ318" s="5">
        <f t="shared" si="302"/>
        <v>-2400</v>
      </c>
      <c r="BA318" s="5">
        <f t="shared" si="303"/>
        <v>-500</v>
      </c>
      <c r="BB318" s="5">
        <f t="shared" si="304"/>
        <v>0</v>
      </c>
      <c r="BC318" s="5">
        <f t="shared" si="305"/>
        <v>0</v>
      </c>
      <c r="BD318" s="5">
        <f>IFERROR(SUM(AR318:BC318),0)*((Cockpit!$C$3)^1)</f>
        <v>-2029.9999999999998</v>
      </c>
      <c r="BE318" s="19">
        <f>INDEX('Team forecast'!$M$3:$AU$22,MATCH($B318,'Team forecast'!$B$3:$B$22,0),MATCH(BE$1,'Team forecast'!$M$2:$AU$2,0))</f>
        <v>0</v>
      </c>
      <c r="BF318" s="19">
        <f>INDEX('Team forecast'!$M$3:$AU$22,MATCH($B318,'Team forecast'!$B$3:$B$22,0),MATCH(BF$1,'Team forecast'!$M$2:$AU$2,0))</f>
        <v>0</v>
      </c>
      <c r="BG318" s="19">
        <f>INDEX('Team forecast'!$M$3:$AU$22,MATCH($B318,'Team forecast'!$B$3:$B$22,0),MATCH(BG$1,'Team forecast'!$M$2:$AU$2,0))</f>
        <v>0</v>
      </c>
      <c r="BH318" s="19">
        <f>INDEX('Team forecast'!$M$3:$AU$22,MATCH($B318,'Team forecast'!$B$3:$B$22,0),MATCH(BH$1,'Team forecast'!$M$2:$AU$2,0))</f>
        <v>0</v>
      </c>
      <c r="BI318" s="5">
        <f t="shared" si="306"/>
        <v>7000</v>
      </c>
      <c r="BJ318" s="5">
        <f>INDEX('Team forecast'!$M$3:$AU$22,MATCH($B318,'Team forecast'!$B$3:$B$22,0),MATCH(BJ$1,'Team forecast'!$M$2:$AU$2,0))*IF($Y318&gt;0,25000,0)</f>
        <v>0</v>
      </c>
      <c r="BK318" s="5">
        <f>INDEX('Team forecast'!$M$3:$AU$22,MATCH($B318,'Team forecast'!$B$3:$B$22,0),MATCH(BK$1,'Team forecast'!$M$2:$AU$2,0))*IF($Y318&gt;0,5000,0)</f>
        <v>0</v>
      </c>
      <c r="BL318" s="5">
        <f>INDEX('Team forecast'!$M$3:$AU$22,MATCH($B318,'Team forecast'!$B$3:$B$22,0),MATCH(BL$1,'Team forecast'!$M$2:$AU$2,0))*IF($Y318&gt;0,-15000,0)</f>
        <v>0</v>
      </c>
      <c r="BM318" s="5">
        <f t="shared" si="307"/>
        <v>0</v>
      </c>
      <c r="BN318" s="5">
        <f t="shared" si="308"/>
        <v>0</v>
      </c>
      <c r="BO318" s="5">
        <f t="shared" si="309"/>
        <v>0</v>
      </c>
      <c r="BP318" s="5">
        <f t="shared" si="310"/>
        <v>0</v>
      </c>
      <c r="BQ318" s="5">
        <f t="shared" si="311"/>
        <v>0</v>
      </c>
      <c r="BR318" s="5">
        <f t="shared" si="312"/>
        <v>-2400</v>
      </c>
      <c r="BS318" s="5">
        <f t="shared" si="313"/>
        <v>-500</v>
      </c>
      <c r="BT318" s="5">
        <f t="shared" si="314"/>
        <v>0</v>
      </c>
      <c r="BU318" s="5">
        <f t="shared" si="315"/>
        <v>0</v>
      </c>
      <c r="BV318" s="5">
        <f>IFERROR(SUM(BJ318:BU318),0)*((Cockpit!$C$3)^2)</f>
        <v>-1420.9999999999998</v>
      </c>
      <c r="BW318" s="19">
        <f>INDEX('Team forecast'!$M$3:$AU$22,MATCH($B318,'Team forecast'!$B$3:$B$22,0),MATCH(BW$1,'Team forecast'!$M$2:$AU$2,0))</f>
        <v>0</v>
      </c>
      <c r="BX318" s="19">
        <f>INDEX('Team forecast'!$M$3:$AU$22,MATCH($B318,'Team forecast'!$B$3:$B$22,0),MATCH(BX$1,'Team forecast'!$M$2:$AU$2,0))</f>
        <v>0</v>
      </c>
      <c r="BY318" s="19">
        <f>INDEX('Team forecast'!$M$3:$AU$22,MATCH($B318,'Team forecast'!$B$3:$B$22,0),MATCH(BY$1,'Team forecast'!$M$2:$AU$2,0))</f>
        <v>0</v>
      </c>
      <c r="BZ318" s="19">
        <f>INDEX('Team forecast'!$M$3:$AU$22,MATCH($B318,'Team forecast'!$B$3:$B$22,0),MATCH(BZ$1,'Team forecast'!$M$2:$AU$2,0))</f>
        <v>0</v>
      </c>
      <c r="CA318" s="5">
        <f t="shared" si="316"/>
        <v>7000</v>
      </c>
      <c r="CB318" s="5">
        <f>INDEX('Team forecast'!$M$3:$AU$22,MATCH($B318,'Team forecast'!$B$3:$B$22,0),MATCH(CB$1,'Team forecast'!$M$2:$AU$2,0))*IF($Y318&gt;0,25000,0)</f>
        <v>0</v>
      </c>
      <c r="CC318" s="5">
        <f>INDEX('Team forecast'!$M$3:$AU$22,MATCH($B318,'Team forecast'!$B$3:$B$22,0),MATCH(CC$1,'Team forecast'!$M$2:$AU$2,0))*IF($Y318&gt;0,5000,0)</f>
        <v>0</v>
      </c>
      <c r="CD318" s="5">
        <f>INDEX('Team forecast'!$M$3:$AU$22,MATCH($B318,'Team forecast'!$B$3:$B$22,0),MATCH(CD$1,'Team forecast'!$M$2:$AU$2,0))*IF($Y318&gt;0,-15000,0)</f>
        <v>0</v>
      </c>
      <c r="CE318" s="5">
        <f t="shared" si="317"/>
        <v>0</v>
      </c>
      <c r="CF318" s="5">
        <f t="shared" si="318"/>
        <v>0</v>
      </c>
      <c r="CG318" s="5">
        <f t="shared" si="319"/>
        <v>0</v>
      </c>
      <c r="CH318" s="5">
        <f t="shared" si="320"/>
        <v>0</v>
      </c>
      <c r="CI318" s="5">
        <f t="shared" si="321"/>
        <v>0</v>
      </c>
      <c r="CJ318" s="5">
        <f t="shared" si="322"/>
        <v>-2400</v>
      </c>
      <c r="CK318" s="5">
        <f t="shared" si="323"/>
        <v>-500</v>
      </c>
      <c r="CL318" s="5">
        <f t="shared" si="324"/>
        <v>0</v>
      </c>
      <c r="CM318" s="5">
        <f t="shared" si="325"/>
        <v>0</v>
      </c>
      <c r="CN318" s="5">
        <f>IFERROR(SUM(CB318:CM318),0)*((Cockpit!$C$3)^3)</f>
        <v>-994.6999999999997</v>
      </c>
      <c r="CO318" s="19">
        <f>INDEX('Team forecast'!$M$3:$AU$22,MATCH($B318,'Team forecast'!$B$3:$B$22,0),MATCH(CO$1,'Team forecast'!$M$2:$AU$2,0))</f>
        <v>0</v>
      </c>
      <c r="CP318" s="19">
        <f>INDEX('Team forecast'!$M$3:$AU$22,MATCH($B318,'Team forecast'!$B$3:$B$22,0),MATCH(CP$1,'Team forecast'!$M$2:$AU$2,0))</f>
        <v>0</v>
      </c>
      <c r="CQ318" s="19">
        <f>INDEX('Team forecast'!$M$3:$AU$22,MATCH($B318,'Team forecast'!$B$3:$B$22,0),MATCH(CQ$1,'Team forecast'!$M$2:$AU$2,0))</f>
        <v>0</v>
      </c>
      <c r="CR318" s="19">
        <f>INDEX('Team forecast'!$M$3:$AU$22,MATCH($B318,'Team forecast'!$B$3:$B$22,0),MATCH(CR$1,'Team forecast'!$M$2:$AU$2,0))</f>
        <v>0</v>
      </c>
      <c r="CS318" s="5">
        <f t="shared" si="326"/>
        <v>7000</v>
      </c>
      <c r="CT318" s="5">
        <f>INDEX('Team forecast'!$M$3:$AU$22,MATCH($B318,'Team forecast'!$B$3:$B$22,0),MATCH(CT$1,'Team forecast'!$M$2:$AU$2,0))*IF($Y318&gt;0,25000,0)</f>
        <v>0</v>
      </c>
      <c r="CU318" s="5">
        <f>INDEX('Team forecast'!$M$3:$AU$22,MATCH($B318,'Team forecast'!$B$3:$B$22,0),MATCH(CU$1,'Team forecast'!$M$2:$AU$2,0))*IF($Y318&gt;0,5000,0)</f>
        <v>0</v>
      </c>
      <c r="CV318" s="5">
        <f>INDEX('Team forecast'!$M$3:$AU$22,MATCH($B318,'Team forecast'!$B$3:$B$22,0),MATCH(CV$1,'Team forecast'!$M$2:$AU$2,0))*IF($Y318&gt;0,-15000,0)</f>
        <v>0</v>
      </c>
      <c r="CW318" s="5">
        <f t="shared" si="327"/>
        <v>0</v>
      </c>
      <c r="CX318" s="5">
        <f t="shared" si="328"/>
        <v>0</v>
      </c>
      <c r="CY318" s="5">
        <f t="shared" si="329"/>
        <v>0</v>
      </c>
      <c r="CZ318" s="5">
        <f t="shared" si="330"/>
        <v>0</v>
      </c>
      <c r="DA318" s="5">
        <f t="shared" si="331"/>
        <v>0</v>
      </c>
      <c r="DB318" s="5">
        <f t="shared" si="332"/>
        <v>-2400</v>
      </c>
      <c r="DC318" s="5">
        <f t="shared" si="333"/>
        <v>-500</v>
      </c>
      <c r="DD318" s="5">
        <f t="shared" si="334"/>
        <v>0</v>
      </c>
      <c r="DE318" s="5">
        <f t="shared" si="335"/>
        <v>0</v>
      </c>
      <c r="DF318" s="5">
        <f>IFERROR(SUM(CT318:DE318),0)*((Cockpit!$C$3)^4)</f>
        <v>-696.28999999999974</v>
      </c>
      <c r="DG318" s="19">
        <f>INDEX('Team forecast'!$M$3:$AU$22,MATCH($B318,'Team forecast'!$B$3:$B$22,0),MATCH(DG$1,'Team forecast'!$M$2:$AU$2,0))</f>
        <v>0</v>
      </c>
      <c r="DH318" s="19">
        <f>INDEX('Team forecast'!$M$3:$AU$22,MATCH($B318,'Team forecast'!$B$3:$B$22,0),MATCH(DH$1,'Team forecast'!$M$2:$AU$2,0))</f>
        <v>0</v>
      </c>
      <c r="DI318" s="19">
        <f>INDEX('Team forecast'!$M$3:$AU$22,MATCH($B318,'Team forecast'!$B$3:$B$22,0),MATCH(DI$1,'Team forecast'!$M$2:$AU$2,0))</f>
        <v>0</v>
      </c>
      <c r="DJ318" s="19">
        <f>INDEX('Team forecast'!$M$3:$AU$22,MATCH($B318,'Team forecast'!$B$3:$B$22,0),MATCH(DJ$1,'Team forecast'!$M$2:$AU$2,0))</f>
        <v>0</v>
      </c>
      <c r="DK318" s="5">
        <f t="shared" si="336"/>
        <v>7000</v>
      </c>
      <c r="DL318" s="5">
        <f>INDEX('Team forecast'!$M$3:$AU$22,MATCH($B318,'Team forecast'!$B$3:$B$22,0),MATCH(DL$1,'Team forecast'!$M$2:$AU$2,0))*IF($Y318&gt;0,25000,0)</f>
        <v>0</v>
      </c>
      <c r="DM318" s="5">
        <f>INDEX('Team forecast'!$M$3:$AU$22,MATCH($B318,'Team forecast'!$B$3:$B$22,0),MATCH(DM$1,'Team forecast'!$M$2:$AU$2,0))*IF($Y318&gt;0,5000,0)</f>
        <v>0</v>
      </c>
      <c r="DN318" s="5">
        <f>INDEX('Team forecast'!$M$3:$AU$22,MATCH($B318,'Team forecast'!$B$3:$B$22,0),MATCH(DN$1,'Team forecast'!$M$2:$AU$2,0))*IF($Y318&gt;0,-15000,0)</f>
        <v>0</v>
      </c>
      <c r="DO318" s="5">
        <f t="shared" si="337"/>
        <v>0</v>
      </c>
      <c r="DP318" s="5">
        <f t="shared" si="338"/>
        <v>0</v>
      </c>
      <c r="DQ318" s="5">
        <f t="shared" si="339"/>
        <v>0</v>
      </c>
      <c r="DR318" s="5">
        <f t="shared" si="340"/>
        <v>0</v>
      </c>
      <c r="DS318" s="5">
        <f t="shared" si="341"/>
        <v>0</v>
      </c>
      <c r="DT318" s="5">
        <f t="shared" si="342"/>
        <v>-2400</v>
      </c>
      <c r="DU318" s="5">
        <f t="shared" si="343"/>
        <v>-500</v>
      </c>
      <c r="DV318" s="5">
        <f t="shared" si="344"/>
        <v>0</v>
      </c>
      <c r="DW318" s="5">
        <f t="shared" si="345"/>
        <v>0</v>
      </c>
      <c r="DX318" s="5">
        <f>IFERROR(SUM(DL318:DW318),0)*((Cockpit!$C$3)^5)</f>
        <v>-487.40299999999985</v>
      </c>
      <c r="DY318" s="5">
        <f t="shared" si="346"/>
        <v>22163.372098292519</v>
      </c>
      <c r="DZ318" s="5" t="str">
        <f>IF(ISERROR(MATCH(A318,'Current squad'!B:B,0)),"No","Yes")</f>
        <v>No</v>
      </c>
      <c r="EA318" s="5" cm="1">
        <f t="array" ref="EA318">IFERROR(_xlfn.IFS(DZ318="Yes",0,DZ318="No",H318*1%),999999)</f>
        <v>24470</v>
      </c>
      <c r="EB318" s="5">
        <f t="shared" si="288"/>
        <v>2471470</v>
      </c>
      <c r="EC318" s="5">
        <f t="shared" si="347"/>
        <v>-2306.6279017074812</v>
      </c>
      <c r="ED318" s="1">
        <f t="shared" si="289"/>
        <v>-9.426350231742874E-4</v>
      </c>
      <c r="EE318" s="5">
        <f>RANK(EC318,$EC$2:$EC$572)+COUNTIF($EC$2:EC318,EC318)-1</f>
        <v>78</v>
      </c>
      <c r="EF318" s="4">
        <f>RANK(ED318,$ED$2:$ED$572)+COUNTIF($ED$2:ED318,ED318)-1</f>
        <v>87</v>
      </c>
    </row>
    <row r="319" spans="1:136" x14ac:dyDescent="0.3">
      <c r="A319" t="str">
        <f>IF(Holdet.dk!A319&lt;&gt;"",Holdet.dk!A319,"")</f>
        <v>Nathan Bishop</v>
      </c>
      <c r="B319" t="str">
        <f>INDEX(Holdet.dk!B:B,MATCH($A319,Holdet.dk!$A:$A,0))</f>
        <v>Manchester United</v>
      </c>
      <c r="C319" t="str">
        <f>INDEX(Holdet.dk!C:C,MATCH($A319,Holdet.dk!$A:$A,0))</f>
        <v>Goalkeeper</v>
      </c>
      <c r="D319" t="str">
        <f>INDEX(Holdet.dk!D:D,MATCH($A319,Holdet.dk!$A:$A,0))</f>
        <v>3.955.000</v>
      </c>
      <c r="E319" s="1">
        <f>IFERROR(_xlfn.NUMBERVALUE(INDEX(Holdet.dk!$E:$E,MATCH($A319,Holdet.dk!$A:$A,0)),","),0)</f>
        <v>0</v>
      </c>
      <c r="F319" t="str">
        <f>IF(INDEX(Lookup!H:H,MATCH('Master data'!A319,Lookup!G:G,0))=0,A319,INDEX(Lookup!H:H,MATCH('Master data'!A319,Lookup!G:G,0)))</f>
        <v>Nathan Bishop</v>
      </c>
      <c r="G319" t="str">
        <f>IFERROR(INDEX(Lookup!B:B,MATCH(INDEX(Rotowire!C:C,MATCH(F319,Rotowire!A:A,0)),Lookup!D:D,0)),"")</f>
        <v/>
      </c>
      <c r="H319" s="5">
        <f t="shared" si="280"/>
        <v>3955000</v>
      </c>
      <c r="I319" s="19">
        <f>IFERROR(INDEX('Team forecast'!$G$3:$I$22,MATCH($B319,'Team forecast'!$B$3:$B$22,0),MATCH(I$1,'Team forecast'!$G$2:$I$2,0)),0)</f>
        <v>1.0869565217391304</v>
      </c>
      <c r="J319" s="19">
        <f>IFERROR(INDEX('Team forecast'!$G$3:$I$22,MATCH($B319,'Team forecast'!$B$3:$B$22,0),MATCH(J$1,'Team forecast'!$G$2:$I$2,0)),0)</f>
        <v>0.75816993464052274</v>
      </c>
      <c r="K319" s="19">
        <f>IFERROR(INDEX('Team forecast'!$G$3:$I$22,MATCH($B319,'Team forecast'!$B$3:$B$22,0),MATCH(K$1,'Team forecast'!$G$2:$I$2,0)),0)</f>
        <v>1.4927913375362158</v>
      </c>
      <c r="L319">
        <f>SUMIFS(Rotowire!E:E,Rotowire!$A:$A,'Master data'!$F319)</f>
        <v>0</v>
      </c>
      <c r="M319" s="2">
        <f>SUMIFS(Rotowire!F:F,Rotowire!$A:$A,'Master data'!$F319)*I319</f>
        <v>0</v>
      </c>
      <c r="N319" s="2">
        <f>SUMIFS(Rotowire!G:G,Rotowire!$A:$A,'Master data'!$F319)*I319</f>
        <v>0</v>
      </c>
      <c r="O319" s="2">
        <f>SUMIFS(Rotowire!I:I,Rotowire!$A:$A,'Master data'!$F319)*I319</f>
        <v>0</v>
      </c>
      <c r="P319" s="2">
        <f>SUMIFS(Rotowire!W:W,Rotowire!$A:$A,'Master data'!$F319)*K319</f>
        <v>0</v>
      </c>
      <c r="Q319" s="2">
        <f>SUMIFS(Rotowire!Y:Y,Rotowire!$A:$A,'Master data'!$F319)*J319</f>
        <v>0</v>
      </c>
      <c r="R319" s="2">
        <f>SUMIFS(Rotowire!AB:AB,Rotowire!$A:$A,'Master data'!$F319)</f>
        <v>0</v>
      </c>
      <c r="S319" s="2">
        <f>SUMIFS(Rotowire!AC:AC,Rotowire!$A:$A,'Master data'!$F319)</f>
        <v>0</v>
      </c>
      <c r="T319" s="2">
        <f>INDEX('Team forecast'!D$3:D$22,MATCH($B319,'Team forecast'!$B$3:$B$22,0))</f>
        <v>1.5</v>
      </c>
      <c r="U319" s="2">
        <f>INDEX('Team forecast'!E$3:E$22,MATCH($B319,'Team forecast'!$B$3:$B$22,0))</f>
        <v>1.1599999999999999</v>
      </c>
      <c r="V319" s="2">
        <f>INDEX('Team forecast'!J$3:J$22,MATCH($B319,'Team forecast'!$B$3:$B$22,0))</f>
        <v>0.44640000000000002</v>
      </c>
      <c r="W319" s="2">
        <f>INDEX('Team forecast'!K$3:K$22,MATCH($B319,'Team forecast'!$B$3:$B$22,0))</f>
        <v>0.26269999999999999</v>
      </c>
      <c r="X319" s="2">
        <f>INDEX('Team forecast'!L$3:L$22,MATCH($B319,'Team forecast'!$B$3:$B$22,0))</f>
        <v>0.29099999999999998</v>
      </c>
      <c r="Y319" s="5">
        <f t="shared" si="281"/>
        <v>-5000</v>
      </c>
      <c r="Z319" s="5">
        <f t="shared" si="282"/>
        <v>0</v>
      </c>
      <c r="AA319" s="5">
        <f t="shared" si="283"/>
        <v>0</v>
      </c>
      <c r="AB319" s="5">
        <f t="shared" si="284"/>
        <v>0</v>
      </c>
      <c r="AC319" s="5">
        <f t="shared" si="285"/>
        <v>0</v>
      </c>
      <c r="AD319" s="5">
        <f t="shared" si="290"/>
        <v>0</v>
      </c>
      <c r="AE319" s="5">
        <f t="shared" si="291"/>
        <v>0</v>
      </c>
      <c r="AF319" s="5">
        <f t="shared" si="286"/>
        <v>0</v>
      </c>
      <c r="AG319" s="5">
        <f t="shared" si="287"/>
        <v>0</v>
      </c>
      <c r="AH319" s="5">
        <f t="shared" si="292"/>
        <v>0</v>
      </c>
      <c r="AI319" s="5">
        <f t="shared" si="293"/>
        <v>0</v>
      </c>
      <c r="AJ319" s="5">
        <f t="shared" si="294"/>
        <v>0</v>
      </c>
      <c r="AK319" s="5">
        <f t="shared" si="295"/>
        <v>0</v>
      </c>
      <c r="AL319" s="5">
        <f>IFERROR(SUM(Y319:AK319),-5000)*((Cockpit!$C$3)^0)</f>
        <v>-5000</v>
      </c>
      <c r="AM319" s="19">
        <f>INDEX('Team forecast'!$M$3:$AU$22,MATCH($B319,'Team forecast'!$B$3:$B$22,0),MATCH(AM$1,'Team forecast'!$M$2:$AU$2,0))</f>
        <v>0</v>
      </c>
      <c r="AN319" s="19">
        <f>INDEX('Team forecast'!$M$3:$AU$22,MATCH($B319,'Team forecast'!$B$3:$B$22,0),MATCH(AN$1,'Team forecast'!$M$2:$AU$2,0))</f>
        <v>0</v>
      </c>
      <c r="AO319" s="19">
        <f>INDEX('Team forecast'!$M$3:$AU$22,MATCH($B319,'Team forecast'!$B$3:$B$22,0),MATCH(AO$1,'Team forecast'!$M$2:$AU$2,0))</f>
        <v>0</v>
      </c>
      <c r="AP319" s="19">
        <f>INDEX('Team forecast'!$M$3:$AU$22,MATCH($B319,'Team forecast'!$B$3:$B$22,0),MATCH(AP$1,'Team forecast'!$M$2:$AU$2,0))</f>
        <v>0</v>
      </c>
      <c r="AQ319" s="5">
        <f t="shared" si="296"/>
        <v>-5000</v>
      </c>
      <c r="AR319" s="5">
        <f>INDEX('Team forecast'!$M$3:$AU$22,MATCH($B319,'Team forecast'!$B$3:$B$22,0),MATCH(AR$1,'Team forecast'!$M$2:$AU$2,0))*IF($Y319&gt;0,25000,0)</f>
        <v>0</v>
      </c>
      <c r="AS319" s="5">
        <f>INDEX('Team forecast'!$M$3:$AU$22,MATCH($B319,'Team forecast'!$B$3:$B$22,0),MATCH(AS$1,'Team forecast'!$M$2:$AU$2,0))*IF($Y319&gt;0,5000,0)</f>
        <v>0</v>
      </c>
      <c r="AT319" s="5">
        <f>INDEX('Team forecast'!$M$3:$AU$22,MATCH($B319,'Team forecast'!$B$3:$B$22,0),MATCH(AT$1,'Team forecast'!$M$2:$AU$2,0))*IF($Y319&gt;0,-15000,0)</f>
        <v>0</v>
      </c>
      <c r="AU319" s="5">
        <f t="shared" si="297"/>
        <v>0</v>
      </c>
      <c r="AV319" s="5">
        <f t="shared" si="298"/>
        <v>0</v>
      </c>
      <c r="AW319" s="5">
        <f t="shared" si="299"/>
        <v>0</v>
      </c>
      <c r="AX319" s="5">
        <f t="shared" si="300"/>
        <v>0</v>
      </c>
      <c r="AY319" s="5">
        <f t="shared" si="301"/>
        <v>0</v>
      </c>
      <c r="AZ319" s="5">
        <f t="shared" si="302"/>
        <v>0</v>
      </c>
      <c r="BA319" s="5">
        <f t="shared" si="303"/>
        <v>0</v>
      </c>
      <c r="BB319" s="5">
        <f t="shared" si="304"/>
        <v>0</v>
      </c>
      <c r="BC319" s="5">
        <f t="shared" si="305"/>
        <v>0</v>
      </c>
      <c r="BD319" s="5">
        <f>IFERROR(SUM(AR319:BC319),0)*((Cockpit!$C$3)^1)</f>
        <v>0</v>
      </c>
      <c r="BE319" s="19">
        <f>INDEX('Team forecast'!$M$3:$AU$22,MATCH($B319,'Team forecast'!$B$3:$B$22,0),MATCH(BE$1,'Team forecast'!$M$2:$AU$2,0))</f>
        <v>0</v>
      </c>
      <c r="BF319" s="19">
        <f>INDEX('Team forecast'!$M$3:$AU$22,MATCH($B319,'Team forecast'!$B$3:$B$22,0),MATCH(BF$1,'Team forecast'!$M$2:$AU$2,0))</f>
        <v>0</v>
      </c>
      <c r="BG319" s="19">
        <f>INDEX('Team forecast'!$M$3:$AU$22,MATCH($B319,'Team forecast'!$B$3:$B$22,0),MATCH(BG$1,'Team forecast'!$M$2:$AU$2,0))</f>
        <v>0</v>
      </c>
      <c r="BH319" s="19">
        <f>INDEX('Team forecast'!$M$3:$AU$22,MATCH($B319,'Team forecast'!$B$3:$B$22,0),MATCH(BH$1,'Team forecast'!$M$2:$AU$2,0))</f>
        <v>0</v>
      </c>
      <c r="BI319" s="5">
        <f t="shared" si="306"/>
        <v>-5000</v>
      </c>
      <c r="BJ319" s="5">
        <f>INDEX('Team forecast'!$M$3:$AU$22,MATCH($B319,'Team forecast'!$B$3:$B$22,0),MATCH(BJ$1,'Team forecast'!$M$2:$AU$2,0))*IF($Y319&gt;0,25000,0)</f>
        <v>0</v>
      </c>
      <c r="BK319" s="5">
        <f>INDEX('Team forecast'!$M$3:$AU$22,MATCH($B319,'Team forecast'!$B$3:$B$22,0),MATCH(BK$1,'Team forecast'!$M$2:$AU$2,0))*IF($Y319&gt;0,5000,0)</f>
        <v>0</v>
      </c>
      <c r="BL319" s="5">
        <f>INDEX('Team forecast'!$M$3:$AU$22,MATCH($B319,'Team forecast'!$B$3:$B$22,0),MATCH(BL$1,'Team forecast'!$M$2:$AU$2,0))*IF($Y319&gt;0,-15000,0)</f>
        <v>0</v>
      </c>
      <c r="BM319" s="5">
        <f t="shared" si="307"/>
        <v>0</v>
      </c>
      <c r="BN319" s="5">
        <f t="shared" si="308"/>
        <v>0</v>
      </c>
      <c r="BO319" s="5">
        <f t="shared" si="309"/>
        <v>0</v>
      </c>
      <c r="BP319" s="5">
        <f t="shared" si="310"/>
        <v>0</v>
      </c>
      <c r="BQ319" s="5">
        <f t="shared" si="311"/>
        <v>0</v>
      </c>
      <c r="BR319" s="5">
        <f t="shared" si="312"/>
        <v>0</v>
      </c>
      <c r="BS319" s="5">
        <f t="shared" si="313"/>
        <v>0</v>
      </c>
      <c r="BT319" s="5">
        <f t="shared" si="314"/>
        <v>0</v>
      </c>
      <c r="BU319" s="5">
        <f t="shared" si="315"/>
        <v>0</v>
      </c>
      <c r="BV319" s="5">
        <f>IFERROR(SUM(BJ319:BU319),0)*((Cockpit!$C$3)^2)</f>
        <v>0</v>
      </c>
      <c r="BW319" s="19">
        <f>INDEX('Team forecast'!$M$3:$AU$22,MATCH($B319,'Team forecast'!$B$3:$B$22,0),MATCH(BW$1,'Team forecast'!$M$2:$AU$2,0))</f>
        <v>0</v>
      </c>
      <c r="BX319" s="19">
        <f>INDEX('Team forecast'!$M$3:$AU$22,MATCH($B319,'Team forecast'!$B$3:$B$22,0),MATCH(BX$1,'Team forecast'!$M$2:$AU$2,0))</f>
        <v>0</v>
      </c>
      <c r="BY319" s="19">
        <f>INDEX('Team forecast'!$M$3:$AU$22,MATCH($B319,'Team forecast'!$B$3:$B$22,0),MATCH(BY$1,'Team forecast'!$M$2:$AU$2,0))</f>
        <v>0</v>
      </c>
      <c r="BZ319" s="19">
        <f>INDEX('Team forecast'!$M$3:$AU$22,MATCH($B319,'Team forecast'!$B$3:$B$22,0),MATCH(BZ$1,'Team forecast'!$M$2:$AU$2,0))</f>
        <v>0</v>
      </c>
      <c r="CA319" s="5">
        <f t="shared" si="316"/>
        <v>-5000</v>
      </c>
      <c r="CB319" s="5">
        <f>INDEX('Team forecast'!$M$3:$AU$22,MATCH($B319,'Team forecast'!$B$3:$B$22,0),MATCH(CB$1,'Team forecast'!$M$2:$AU$2,0))*IF($Y319&gt;0,25000,0)</f>
        <v>0</v>
      </c>
      <c r="CC319" s="5">
        <f>INDEX('Team forecast'!$M$3:$AU$22,MATCH($B319,'Team forecast'!$B$3:$B$22,0),MATCH(CC$1,'Team forecast'!$M$2:$AU$2,0))*IF($Y319&gt;0,5000,0)</f>
        <v>0</v>
      </c>
      <c r="CD319" s="5">
        <f>INDEX('Team forecast'!$M$3:$AU$22,MATCH($B319,'Team forecast'!$B$3:$B$22,0),MATCH(CD$1,'Team forecast'!$M$2:$AU$2,0))*IF($Y319&gt;0,-15000,0)</f>
        <v>0</v>
      </c>
      <c r="CE319" s="5">
        <f t="shared" si="317"/>
        <v>0</v>
      </c>
      <c r="CF319" s="5">
        <f t="shared" si="318"/>
        <v>0</v>
      </c>
      <c r="CG319" s="5">
        <f t="shared" si="319"/>
        <v>0</v>
      </c>
      <c r="CH319" s="5">
        <f t="shared" si="320"/>
        <v>0</v>
      </c>
      <c r="CI319" s="5">
        <f t="shared" si="321"/>
        <v>0</v>
      </c>
      <c r="CJ319" s="5">
        <f t="shared" si="322"/>
        <v>0</v>
      </c>
      <c r="CK319" s="5">
        <f t="shared" si="323"/>
        <v>0</v>
      </c>
      <c r="CL319" s="5">
        <f t="shared" si="324"/>
        <v>0</v>
      </c>
      <c r="CM319" s="5">
        <f t="shared" si="325"/>
        <v>0</v>
      </c>
      <c r="CN319" s="5">
        <f>IFERROR(SUM(CB319:CM319),0)*((Cockpit!$C$3)^3)</f>
        <v>0</v>
      </c>
      <c r="CO319" s="19">
        <f>INDEX('Team forecast'!$M$3:$AU$22,MATCH($B319,'Team forecast'!$B$3:$B$22,0),MATCH(CO$1,'Team forecast'!$M$2:$AU$2,0))</f>
        <v>0</v>
      </c>
      <c r="CP319" s="19">
        <f>INDEX('Team forecast'!$M$3:$AU$22,MATCH($B319,'Team forecast'!$B$3:$B$22,0),MATCH(CP$1,'Team forecast'!$M$2:$AU$2,0))</f>
        <v>0</v>
      </c>
      <c r="CQ319" s="19">
        <f>INDEX('Team forecast'!$M$3:$AU$22,MATCH($B319,'Team forecast'!$B$3:$B$22,0),MATCH(CQ$1,'Team forecast'!$M$2:$AU$2,0))</f>
        <v>0</v>
      </c>
      <c r="CR319" s="19">
        <f>INDEX('Team forecast'!$M$3:$AU$22,MATCH($B319,'Team forecast'!$B$3:$B$22,0),MATCH(CR$1,'Team forecast'!$M$2:$AU$2,0))</f>
        <v>0</v>
      </c>
      <c r="CS319" s="5">
        <f t="shared" si="326"/>
        <v>-5000</v>
      </c>
      <c r="CT319" s="5">
        <f>INDEX('Team forecast'!$M$3:$AU$22,MATCH($B319,'Team forecast'!$B$3:$B$22,0),MATCH(CT$1,'Team forecast'!$M$2:$AU$2,0))*IF($Y319&gt;0,25000,0)</f>
        <v>0</v>
      </c>
      <c r="CU319" s="5">
        <f>INDEX('Team forecast'!$M$3:$AU$22,MATCH($B319,'Team forecast'!$B$3:$B$22,0),MATCH(CU$1,'Team forecast'!$M$2:$AU$2,0))*IF($Y319&gt;0,5000,0)</f>
        <v>0</v>
      </c>
      <c r="CV319" s="5">
        <f>INDEX('Team forecast'!$M$3:$AU$22,MATCH($B319,'Team forecast'!$B$3:$B$22,0),MATCH(CV$1,'Team forecast'!$M$2:$AU$2,0))*IF($Y319&gt;0,-15000,0)</f>
        <v>0</v>
      </c>
      <c r="CW319" s="5">
        <f t="shared" si="327"/>
        <v>0</v>
      </c>
      <c r="CX319" s="5">
        <f t="shared" si="328"/>
        <v>0</v>
      </c>
      <c r="CY319" s="5">
        <f t="shared" si="329"/>
        <v>0</v>
      </c>
      <c r="CZ319" s="5">
        <f t="shared" si="330"/>
        <v>0</v>
      </c>
      <c r="DA319" s="5">
        <f t="shared" si="331"/>
        <v>0</v>
      </c>
      <c r="DB319" s="5">
        <f t="shared" si="332"/>
        <v>0</v>
      </c>
      <c r="DC319" s="5">
        <f t="shared" si="333"/>
        <v>0</v>
      </c>
      <c r="DD319" s="5">
        <f t="shared" si="334"/>
        <v>0</v>
      </c>
      <c r="DE319" s="5">
        <f t="shared" si="335"/>
        <v>0</v>
      </c>
      <c r="DF319" s="5">
        <f>IFERROR(SUM(CT319:DE319),0)*((Cockpit!$C$3)^4)</f>
        <v>0</v>
      </c>
      <c r="DG319" s="19">
        <f>INDEX('Team forecast'!$M$3:$AU$22,MATCH($B319,'Team forecast'!$B$3:$B$22,0),MATCH(DG$1,'Team forecast'!$M$2:$AU$2,0))</f>
        <v>0</v>
      </c>
      <c r="DH319" s="19">
        <f>INDEX('Team forecast'!$M$3:$AU$22,MATCH($B319,'Team forecast'!$B$3:$B$22,0),MATCH(DH$1,'Team forecast'!$M$2:$AU$2,0))</f>
        <v>0</v>
      </c>
      <c r="DI319" s="19">
        <f>INDEX('Team forecast'!$M$3:$AU$22,MATCH($B319,'Team forecast'!$B$3:$B$22,0),MATCH(DI$1,'Team forecast'!$M$2:$AU$2,0))</f>
        <v>0</v>
      </c>
      <c r="DJ319" s="19">
        <f>INDEX('Team forecast'!$M$3:$AU$22,MATCH($B319,'Team forecast'!$B$3:$B$22,0),MATCH(DJ$1,'Team forecast'!$M$2:$AU$2,0))</f>
        <v>0</v>
      </c>
      <c r="DK319" s="5">
        <f t="shared" si="336"/>
        <v>-5000</v>
      </c>
      <c r="DL319" s="5">
        <f>INDEX('Team forecast'!$M$3:$AU$22,MATCH($B319,'Team forecast'!$B$3:$B$22,0),MATCH(DL$1,'Team forecast'!$M$2:$AU$2,0))*IF($Y319&gt;0,25000,0)</f>
        <v>0</v>
      </c>
      <c r="DM319" s="5">
        <f>INDEX('Team forecast'!$M$3:$AU$22,MATCH($B319,'Team forecast'!$B$3:$B$22,0),MATCH(DM$1,'Team forecast'!$M$2:$AU$2,0))*IF($Y319&gt;0,5000,0)</f>
        <v>0</v>
      </c>
      <c r="DN319" s="5">
        <f>INDEX('Team forecast'!$M$3:$AU$22,MATCH($B319,'Team forecast'!$B$3:$B$22,0),MATCH(DN$1,'Team forecast'!$M$2:$AU$2,0))*IF($Y319&gt;0,-15000,0)</f>
        <v>0</v>
      </c>
      <c r="DO319" s="5">
        <f t="shared" si="337"/>
        <v>0</v>
      </c>
      <c r="DP319" s="5">
        <f t="shared" si="338"/>
        <v>0</v>
      </c>
      <c r="DQ319" s="5">
        <f t="shared" si="339"/>
        <v>0</v>
      </c>
      <c r="DR319" s="5">
        <f t="shared" si="340"/>
        <v>0</v>
      </c>
      <c r="DS319" s="5">
        <f t="shared" si="341"/>
        <v>0</v>
      </c>
      <c r="DT319" s="5">
        <f t="shared" si="342"/>
        <v>0</v>
      </c>
      <c r="DU319" s="5">
        <f t="shared" si="343"/>
        <v>0</v>
      </c>
      <c r="DV319" s="5">
        <f t="shared" si="344"/>
        <v>0</v>
      </c>
      <c r="DW319" s="5">
        <f t="shared" si="345"/>
        <v>0</v>
      </c>
      <c r="DX319" s="5">
        <f>IFERROR(SUM(DL319:DW319),0)*((Cockpit!$C$3)^5)</f>
        <v>0</v>
      </c>
      <c r="DY319" s="5">
        <f t="shared" si="346"/>
        <v>-5000</v>
      </c>
      <c r="DZ319" s="5" t="str">
        <f>IF(ISERROR(MATCH(A319,'Current squad'!B:B,0)),"No","Yes")</f>
        <v>No</v>
      </c>
      <c r="EA319" s="5" cm="1">
        <f t="array" ref="EA319">IFERROR(_xlfn.IFS(DZ319="Yes",0,DZ319="No",H319*1%),999999)</f>
        <v>39550</v>
      </c>
      <c r="EB319" s="5">
        <f t="shared" si="288"/>
        <v>3994550</v>
      </c>
      <c r="EC319" s="5">
        <f t="shared" si="347"/>
        <v>-44550</v>
      </c>
      <c r="ED319" s="1">
        <f t="shared" si="289"/>
        <v>-1.1264222503160556E-2</v>
      </c>
      <c r="EE319" s="5">
        <f>RANK(EC319,$EC$2:$EC$572)+COUNTIF($EC$2:EC319,EC319)-1</f>
        <v>452</v>
      </c>
      <c r="EF319" s="4">
        <f>RANK(ED319,$ED$2:$ED$572)+COUNTIF($ED$2:ED319,ED319)-1</f>
        <v>286</v>
      </c>
    </row>
    <row r="320" spans="1:136" x14ac:dyDescent="0.3">
      <c r="A320" t="str">
        <f>IF(Holdet.dk!A320&lt;&gt;"",Holdet.dk!A320,"")</f>
        <v>Jack Robinson</v>
      </c>
      <c r="B320" t="str">
        <f>INDEX(Holdet.dk!B:B,MATCH($A320,Holdet.dk!$A:$A,0))</f>
        <v>Sheffield United</v>
      </c>
      <c r="C320" t="str">
        <f>INDEX(Holdet.dk!C:C,MATCH($A320,Holdet.dk!$A:$A,0))</f>
        <v>Defense</v>
      </c>
      <c r="D320" t="str">
        <f>INDEX(Holdet.dk!D:D,MATCH($A320,Holdet.dk!$A:$A,0))</f>
        <v>2.526.000</v>
      </c>
      <c r="E320" s="1">
        <f>IFERROR(_xlfn.NUMBERVALUE(INDEX(Holdet.dk!$E:$E,MATCH($A320,Holdet.dk!$A:$A,0)),","),0)</f>
        <v>0</v>
      </c>
      <c r="F320" t="str">
        <f>IF(INDEX(Lookup!H:H,MATCH('Master data'!A320,Lookup!G:G,0))=0,A320,INDEX(Lookup!H:H,MATCH('Master data'!A320,Lookup!G:G,0)))</f>
        <v>Jack Robinson</v>
      </c>
      <c r="G320" t="str">
        <f>IFERROR(INDEX(Lookup!B:B,MATCH(INDEX(Rotowire!C:C,MATCH(F320,Rotowire!A:A,0)),Lookup!D:D,0)),"")</f>
        <v>Burnley</v>
      </c>
      <c r="H320" s="5">
        <f t="shared" si="280"/>
        <v>2526000</v>
      </c>
      <c r="I320" s="19">
        <f>IFERROR(INDEX('Team forecast'!$G$3:$I$22,MATCH($B320,'Team forecast'!$B$3:$B$22,0),MATCH(I$1,'Team forecast'!$G$2:$I$2,0)),0)</f>
        <v>0.79999999999999993</v>
      </c>
      <c r="J320" s="19">
        <f>IFERROR(INDEX('Team forecast'!$G$3:$I$22,MATCH($B320,'Team forecast'!$B$3:$B$22,0),MATCH(J$1,'Team forecast'!$G$2:$I$2,0)),0)</f>
        <v>0.86842105263157876</v>
      </c>
      <c r="K320" s="19">
        <f>IFERROR(INDEX('Team forecast'!$G$3:$I$22,MATCH($B320,'Team forecast'!$B$3:$B$22,0),MATCH(K$1,'Team forecast'!$G$2:$I$2,0)),0)</f>
        <v>1.2720728665040493</v>
      </c>
      <c r="L320">
        <f>SUMIFS(Rotowire!E:E,Rotowire!$A:$A,'Master data'!$F320)</f>
        <v>95</v>
      </c>
      <c r="M320" s="2">
        <f>SUMIFS(Rotowire!F:F,Rotowire!$A:$A,'Master data'!$F320)*I320</f>
        <v>2.3999999999999997E-2</v>
      </c>
      <c r="N320" s="2">
        <f>SUMIFS(Rotowire!G:G,Rotowire!$A:$A,'Master data'!$F320)*I320</f>
        <v>3.2000000000000001E-2</v>
      </c>
      <c r="O320" s="2">
        <f>SUMIFS(Rotowire!I:I,Rotowire!$A:$A,'Master data'!$F320)*I320</f>
        <v>4.7999999999999994E-2</v>
      </c>
      <c r="P320" s="2">
        <f>SUMIFS(Rotowire!W:W,Rotowire!$A:$A,'Master data'!$F320)*K320</f>
        <v>0.26713530196585034</v>
      </c>
      <c r="Q320" s="2">
        <f>SUMIFS(Rotowire!Y:Y,Rotowire!$A:$A,'Master data'!$F320)*J320</f>
        <v>0</v>
      </c>
      <c r="R320" s="2">
        <f>SUMIFS(Rotowire!AB:AB,Rotowire!$A:$A,'Master data'!$F320)</f>
        <v>0.25</v>
      </c>
      <c r="S320" s="2">
        <f>SUMIFS(Rotowire!AC:AC,Rotowire!$A:$A,'Master data'!$F320)</f>
        <v>0.01</v>
      </c>
      <c r="T320" s="2">
        <f>INDEX('Team forecast'!D$3:D$22,MATCH($B320,'Team forecast'!$B$3:$B$22,0))</f>
        <v>1.1599999999999999</v>
      </c>
      <c r="U320" s="2">
        <f>INDEX('Team forecast'!E$3:E$22,MATCH($B320,'Team forecast'!$B$3:$B$22,0))</f>
        <v>1.32</v>
      </c>
      <c r="V320" s="2">
        <f>INDEX('Team forecast'!J$3:J$22,MATCH($B320,'Team forecast'!$B$3:$B$22,0))</f>
        <v>0.32490000000000002</v>
      </c>
      <c r="W320" s="2">
        <f>INDEX('Team forecast'!K$3:K$22,MATCH($B320,'Team forecast'!$B$3:$B$22,0))</f>
        <v>0.27700000000000002</v>
      </c>
      <c r="X320" s="2">
        <f>INDEX('Team forecast'!L$3:L$22,MATCH($B320,'Team forecast'!$B$3:$B$22,0))</f>
        <v>0.39810000000000001</v>
      </c>
      <c r="Y320" s="5">
        <f t="shared" si="281"/>
        <v>7000</v>
      </c>
      <c r="Z320" s="5">
        <f t="shared" si="282"/>
        <v>8122.5000000000009</v>
      </c>
      <c r="AA320" s="5">
        <f t="shared" si="283"/>
        <v>1385.0000000000002</v>
      </c>
      <c r="AB320" s="5">
        <f t="shared" si="284"/>
        <v>-5971.5</v>
      </c>
      <c r="AC320" s="5">
        <f t="shared" si="285"/>
        <v>3599.9999999999995</v>
      </c>
      <c r="AD320" s="5">
        <f t="shared" si="290"/>
        <v>1600</v>
      </c>
      <c r="AE320" s="5">
        <f t="shared" si="291"/>
        <v>479.99999999999994</v>
      </c>
      <c r="AF320" s="5">
        <f t="shared" si="286"/>
        <v>13356.765098292517</v>
      </c>
      <c r="AG320" s="5">
        <f t="shared" si="287"/>
        <v>0</v>
      </c>
      <c r="AH320" s="5">
        <f t="shared" si="292"/>
        <v>-5000</v>
      </c>
      <c r="AI320" s="5">
        <f t="shared" si="293"/>
        <v>-500</v>
      </c>
      <c r="AJ320" s="5">
        <f t="shared" si="294"/>
        <v>11600</v>
      </c>
      <c r="AK320" s="5">
        <f t="shared" si="295"/>
        <v>-10560</v>
      </c>
      <c r="AL320" s="5">
        <f>IFERROR(SUM(Y320:AK320),-5000)*((Cockpit!$C$3)^0)</f>
        <v>25112.765098292519</v>
      </c>
      <c r="AM320" s="19">
        <f>INDEX('Team forecast'!$M$3:$AU$22,MATCH($B320,'Team forecast'!$B$3:$B$22,0),MATCH(AM$1,'Team forecast'!$M$2:$AU$2,0))</f>
        <v>0</v>
      </c>
      <c r="AN320" s="19">
        <f>INDEX('Team forecast'!$M$3:$AU$22,MATCH($B320,'Team forecast'!$B$3:$B$22,0),MATCH(AN$1,'Team forecast'!$M$2:$AU$2,0))</f>
        <v>0</v>
      </c>
      <c r="AO320" s="19">
        <f>INDEX('Team forecast'!$M$3:$AU$22,MATCH($B320,'Team forecast'!$B$3:$B$22,0),MATCH(AO$1,'Team forecast'!$M$2:$AU$2,0))</f>
        <v>0</v>
      </c>
      <c r="AP320" s="19">
        <f>INDEX('Team forecast'!$M$3:$AU$22,MATCH($B320,'Team forecast'!$B$3:$B$22,0),MATCH(AP$1,'Team forecast'!$M$2:$AU$2,0))</f>
        <v>0</v>
      </c>
      <c r="AQ320" s="5">
        <f t="shared" si="296"/>
        <v>7000</v>
      </c>
      <c r="AR320" s="5">
        <f>INDEX('Team forecast'!$M$3:$AU$22,MATCH($B320,'Team forecast'!$B$3:$B$22,0),MATCH(AR$1,'Team forecast'!$M$2:$AU$2,0))*IF($Y320&gt;0,25000,0)</f>
        <v>0</v>
      </c>
      <c r="AS320" s="5">
        <f>INDEX('Team forecast'!$M$3:$AU$22,MATCH($B320,'Team forecast'!$B$3:$B$22,0),MATCH(AS$1,'Team forecast'!$M$2:$AU$2,0))*IF($Y320&gt;0,5000,0)</f>
        <v>0</v>
      </c>
      <c r="AT320" s="5">
        <f>INDEX('Team forecast'!$M$3:$AU$22,MATCH($B320,'Team forecast'!$B$3:$B$22,0),MATCH(AT$1,'Team forecast'!$M$2:$AU$2,0))*IF($Y320&gt;0,-15000,0)</f>
        <v>0</v>
      </c>
      <c r="AU320" s="5">
        <f t="shared" si="297"/>
        <v>0</v>
      </c>
      <c r="AV320" s="5">
        <f t="shared" si="298"/>
        <v>0</v>
      </c>
      <c r="AW320" s="5">
        <f t="shared" si="299"/>
        <v>0</v>
      </c>
      <c r="AX320" s="5">
        <f t="shared" si="300"/>
        <v>0</v>
      </c>
      <c r="AY320" s="5">
        <f t="shared" si="301"/>
        <v>0</v>
      </c>
      <c r="AZ320" s="5">
        <f t="shared" si="302"/>
        <v>-5000</v>
      </c>
      <c r="BA320" s="5">
        <f t="shared" si="303"/>
        <v>-500</v>
      </c>
      <c r="BB320" s="5">
        <f t="shared" si="304"/>
        <v>0</v>
      </c>
      <c r="BC320" s="5">
        <f t="shared" si="305"/>
        <v>0</v>
      </c>
      <c r="BD320" s="5">
        <f>IFERROR(SUM(AR320:BC320),0)*((Cockpit!$C$3)^1)</f>
        <v>-3849.9999999999995</v>
      </c>
      <c r="BE320" s="19">
        <f>INDEX('Team forecast'!$M$3:$AU$22,MATCH($B320,'Team forecast'!$B$3:$B$22,0),MATCH(BE$1,'Team forecast'!$M$2:$AU$2,0))</f>
        <v>0</v>
      </c>
      <c r="BF320" s="19">
        <f>INDEX('Team forecast'!$M$3:$AU$22,MATCH($B320,'Team forecast'!$B$3:$B$22,0),MATCH(BF$1,'Team forecast'!$M$2:$AU$2,0))</f>
        <v>0</v>
      </c>
      <c r="BG320" s="19">
        <f>INDEX('Team forecast'!$M$3:$AU$22,MATCH($B320,'Team forecast'!$B$3:$B$22,0),MATCH(BG$1,'Team forecast'!$M$2:$AU$2,0))</f>
        <v>0</v>
      </c>
      <c r="BH320" s="19">
        <f>INDEX('Team forecast'!$M$3:$AU$22,MATCH($B320,'Team forecast'!$B$3:$B$22,0),MATCH(BH$1,'Team forecast'!$M$2:$AU$2,0))</f>
        <v>0</v>
      </c>
      <c r="BI320" s="5">
        <f t="shared" si="306"/>
        <v>7000</v>
      </c>
      <c r="BJ320" s="5">
        <f>INDEX('Team forecast'!$M$3:$AU$22,MATCH($B320,'Team forecast'!$B$3:$B$22,0),MATCH(BJ$1,'Team forecast'!$M$2:$AU$2,0))*IF($Y320&gt;0,25000,0)</f>
        <v>0</v>
      </c>
      <c r="BK320" s="5">
        <f>INDEX('Team forecast'!$M$3:$AU$22,MATCH($B320,'Team forecast'!$B$3:$B$22,0),MATCH(BK$1,'Team forecast'!$M$2:$AU$2,0))*IF($Y320&gt;0,5000,0)</f>
        <v>0</v>
      </c>
      <c r="BL320" s="5">
        <f>INDEX('Team forecast'!$M$3:$AU$22,MATCH($B320,'Team forecast'!$B$3:$B$22,0),MATCH(BL$1,'Team forecast'!$M$2:$AU$2,0))*IF($Y320&gt;0,-15000,0)</f>
        <v>0</v>
      </c>
      <c r="BM320" s="5">
        <f t="shared" si="307"/>
        <v>0</v>
      </c>
      <c r="BN320" s="5">
        <f t="shared" si="308"/>
        <v>0</v>
      </c>
      <c r="BO320" s="5">
        <f t="shared" si="309"/>
        <v>0</v>
      </c>
      <c r="BP320" s="5">
        <f t="shared" si="310"/>
        <v>0</v>
      </c>
      <c r="BQ320" s="5">
        <f t="shared" si="311"/>
        <v>0</v>
      </c>
      <c r="BR320" s="5">
        <f t="shared" si="312"/>
        <v>-5000</v>
      </c>
      <c r="BS320" s="5">
        <f t="shared" si="313"/>
        <v>-500</v>
      </c>
      <c r="BT320" s="5">
        <f t="shared" si="314"/>
        <v>0</v>
      </c>
      <c r="BU320" s="5">
        <f t="shared" si="315"/>
        <v>0</v>
      </c>
      <c r="BV320" s="5">
        <f>IFERROR(SUM(BJ320:BU320),0)*((Cockpit!$C$3)^2)</f>
        <v>-2694.9999999999995</v>
      </c>
      <c r="BW320" s="19">
        <f>INDEX('Team forecast'!$M$3:$AU$22,MATCH($B320,'Team forecast'!$B$3:$B$22,0),MATCH(BW$1,'Team forecast'!$M$2:$AU$2,0))</f>
        <v>0</v>
      </c>
      <c r="BX320" s="19">
        <f>INDEX('Team forecast'!$M$3:$AU$22,MATCH($B320,'Team forecast'!$B$3:$B$22,0),MATCH(BX$1,'Team forecast'!$M$2:$AU$2,0))</f>
        <v>0</v>
      </c>
      <c r="BY320" s="19">
        <f>INDEX('Team forecast'!$M$3:$AU$22,MATCH($B320,'Team forecast'!$B$3:$B$22,0),MATCH(BY$1,'Team forecast'!$M$2:$AU$2,0))</f>
        <v>0</v>
      </c>
      <c r="BZ320" s="19">
        <f>INDEX('Team forecast'!$M$3:$AU$22,MATCH($B320,'Team forecast'!$B$3:$B$22,0),MATCH(BZ$1,'Team forecast'!$M$2:$AU$2,0))</f>
        <v>0</v>
      </c>
      <c r="CA320" s="5">
        <f t="shared" si="316"/>
        <v>7000</v>
      </c>
      <c r="CB320" s="5">
        <f>INDEX('Team forecast'!$M$3:$AU$22,MATCH($B320,'Team forecast'!$B$3:$B$22,0),MATCH(CB$1,'Team forecast'!$M$2:$AU$2,0))*IF($Y320&gt;0,25000,0)</f>
        <v>0</v>
      </c>
      <c r="CC320" s="5">
        <f>INDEX('Team forecast'!$M$3:$AU$22,MATCH($B320,'Team forecast'!$B$3:$B$22,0),MATCH(CC$1,'Team forecast'!$M$2:$AU$2,0))*IF($Y320&gt;0,5000,0)</f>
        <v>0</v>
      </c>
      <c r="CD320" s="5">
        <f>INDEX('Team forecast'!$M$3:$AU$22,MATCH($B320,'Team forecast'!$B$3:$B$22,0),MATCH(CD$1,'Team forecast'!$M$2:$AU$2,0))*IF($Y320&gt;0,-15000,0)</f>
        <v>0</v>
      </c>
      <c r="CE320" s="5">
        <f t="shared" si="317"/>
        <v>0</v>
      </c>
      <c r="CF320" s="5">
        <f t="shared" si="318"/>
        <v>0</v>
      </c>
      <c r="CG320" s="5">
        <f t="shared" si="319"/>
        <v>0</v>
      </c>
      <c r="CH320" s="5">
        <f t="shared" si="320"/>
        <v>0</v>
      </c>
      <c r="CI320" s="5">
        <f t="shared" si="321"/>
        <v>0</v>
      </c>
      <c r="CJ320" s="5">
        <f t="shared" si="322"/>
        <v>-5000</v>
      </c>
      <c r="CK320" s="5">
        <f t="shared" si="323"/>
        <v>-500</v>
      </c>
      <c r="CL320" s="5">
        <f t="shared" si="324"/>
        <v>0</v>
      </c>
      <c r="CM320" s="5">
        <f t="shared" si="325"/>
        <v>0</v>
      </c>
      <c r="CN320" s="5">
        <f>IFERROR(SUM(CB320:CM320),0)*((Cockpit!$C$3)^3)</f>
        <v>-1886.4999999999995</v>
      </c>
      <c r="CO320" s="19">
        <f>INDEX('Team forecast'!$M$3:$AU$22,MATCH($B320,'Team forecast'!$B$3:$B$22,0),MATCH(CO$1,'Team forecast'!$M$2:$AU$2,0))</f>
        <v>0</v>
      </c>
      <c r="CP320" s="19">
        <f>INDEX('Team forecast'!$M$3:$AU$22,MATCH($B320,'Team forecast'!$B$3:$B$22,0),MATCH(CP$1,'Team forecast'!$M$2:$AU$2,0))</f>
        <v>0</v>
      </c>
      <c r="CQ320" s="19">
        <f>INDEX('Team forecast'!$M$3:$AU$22,MATCH($B320,'Team forecast'!$B$3:$B$22,0),MATCH(CQ$1,'Team forecast'!$M$2:$AU$2,0))</f>
        <v>0</v>
      </c>
      <c r="CR320" s="19">
        <f>INDEX('Team forecast'!$M$3:$AU$22,MATCH($B320,'Team forecast'!$B$3:$B$22,0),MATCH(CR$1,'Team forecast'!$M$2:$AU$2,0))</f>
        <v>0</v>
      </c>
      <c r="CS320" s="5">
        <f t="shared" si="326"/>
        <v>7000</v>
      </c>
      <c r="CT320" s="5">
        <f>INDEX('Team forecast'!$M$3:$AU$22,MATCH($B320,'Team forecast'!$B$3:$B$22,0),MATCH(CT$1,'Team forecast'!$M$2:$AU$2,0))*IF($Y320&gt;0,25000,0)</f>
        <v>0</v>
      </c>
      <c r="CU320" s="5">
        <f>INDEX('Team forecast'!$M$3:$AU$22,MATCH($B320,'Team forecast'!$B$3:$B$22,0),MATCH(CU$1,'Team forecast'!$M$2:$AU$2,0))*IF($Y320&gt;0,5000,0)</f>
        <v>0</v>
      </c>
      <c r="CV320" s="5">
        <f>INDEX('Team forecast'!$M$3:$AU$22,MATCH($B320,'Team forecast'!$B$3:$B$22,0),MATCH(CV$1,'Team forecast'!$M$2:$AU$2,0))*IF($Y320&gt;0,-15000,0)</f>
        <v>0</v>
      </c>
      <c r="CW320" s="5">
        <f t="shared" si="327"/>
        <v>0</v>
      </c>
      <c r="CX320" s="5">
        <f t="shared" si="328"/>
        <v>0</v>
      </c>
      <c r="CY320" s="5">
        <f t="shared" si="329"/>
        <v>0</v>
      </c>
      <c r="CZ320" s="5">
        <f t="shared" si="330"/>
        <v>0</v>
      </c>
      <c r="DA320" s="5">
        <f t="shared" si="331"/>
        <v>0</v>
      </c>
      <c r="DB320" s="5">
        <f t="shared" si="332"/>
        <v>-5000</v>
      </c>
      <c r="DC320" s="5">
        <f t="shared" si="333"/>
        <v>-500</v>
      </c>
      <c r="DD320" s="5">
        <f t="shared" si="334"/>
        <v>0</v>
      </c>
      <c r="DE320" s="5">
        <f t="shared" si="335"/>
        <v>0</v>
      </c>
      <c r="DF320" s="5">
        <f>IFERROR(SUM(CT320:DE320),0)*((Cockpit!$C$3)^4)</f>
        <v>-1320.5499999999995</v>
      </c>
      <c r="DG320" s="19">
        <f>INDEX('Team forecast'!$M$3:$AU$22,MATCH($B320,'Team forecast'!$B$3:$B$22,0),MATCH(DG$1,'Team forecast'!$M$2:$AU$2,0))</f>
        <v>0</v>
      </c>
      <c r="DH320" s="19">
        <f>INDEX('Team forecast'!$M$3:$AU$22,MATCH($B320,'Team forecast'!$B$3:$B$22,0),MATCH(DH$1,'Team forecast'!$M$2:$AU$2,0))</f>
        <v>0</v>
      </c>
      <c r="DI320" s="19">
        <f>INDEX('Team forecast'!$M$3:$AU$22,MATCH($B320,'Team forecast'!$B$3:$B$22,0),MATCH(DI$1,'Team forecast'!$M$2:$AU$2,0))</f>
        <v>0</v>
      </c>
      <c r="DJ320" s="19">
        <f>INDEX('Team forecast'!$M$3:$AU$22,MATCH($B320,'Team forecast'!$B$3:$B$22,0),MATCH(DJ$1,'Team forecast'!$M$2:$AU$2,0))</f>
        <v>0</v>
      </c>
      <c r="DK320" s="5">
        <f t="shared" si="336"/>
        <v>7000</v>
      </c>
      <c r="DL320" s="5">
        <f>INDEX('Team forecast'!$M$3:$AU$22,MATCH($B320,'Team forecast'!$B$3:$B$22,0),MATCH(DL$1,'Team forecast'!$M$2:$AU$2,0))*IF($Y320&gt;0,25000,0)</f>
        <v>0</v>
      </c>
      <c r="DM320" s="5">
        <f>INDEX('Team forecast'!$M$3:$AU$22,MATCH($B320,'Team forecast'!$B$3:$B$22,0),MATCH(DM$1,'Team forecast'!$M$2:$AU$2,0))*IF($Y320&gt;0,5000,0)</f>
        <v>0</v>
      </c>
      <c r="DN320" s="5">
        <f>INDEX('Team forecast'!$M$3:$AU$22,MATCH($B320,'Team forecast'!$B$3:$B$22,0),MATCH(DN$1,'Team forecast'!$M$2:$AU$2,0))*IF($Y320&gt;0,-15000,0)</f>
        <v>0</v>
      </c>
      <c r="DO320" s="5">
        <f t="shared" si="337"/>
        <v>0</v>
      </c>
      <c r="DP320" s="5">
        <f t="shared" si="338"/>
        <v>0</v>
      </c>
      <c r="DQ320" s="5">
        <f t="shared" si="339"/>
        <v>0</v>
      </c>
      <c r="DR320" s="5">
        <f t="shared" si="340"/>
        <v>0</v>
      </c>
      <c r="DS320" s="5">
        <f t="shared" si="341"/>
        <v>0</v>
      </c>
      <c r="DT320" s="5">
        <f t="shared" si="342"/>
        <v>-5000</v>
      </c>
      <c r="DU320" s="5">
        <f t="shared" si="343"/>
        <v>-500</v>
      </c>
      <c r="DV320" s="5">
        <f t="shared" si="344"/>
        <v>0</v>
      </c>
      <c r="DW320" s="5">
        <f t="shared" si="345"/>
        <v>0</v>
      </c>
      <c r="DX320" s="5">
        <f>IFERROR(SUM(DL320:DW320),0)*((Cockpit!$C$3)^5)</f>
        <v>-924.38499999999965</v>
      </c>
      <c r="DY320" s="5">
        <f t="shared" si="346"/>
        <v>14436.330098292519</v>
      </c>
      <c r="DZ320" s="5" t="str">
        <f>IF(ISERROR(MATCH(A320,'Current squad'!B:B,0)),"No","Yes")</f>
        <v>No</v>
      </c>
      <c r="EA320" s="5" cm="1">
        <f t="array" ref="EA320">IFERROR(_xlfn.IFS(DZ320="Yes",0,DZ320="No",H320*1%),999999)</f>
        <v>25260</v>
      </c>
      <c r="EB320" s="5">
        <f t="shared" si="288"/>
        <v>2551260</v>
      </c>
      <c r="EC320" s="5">
        <f t="shared" si="347"/>
        <v>-10823.669901707481</v>
      </c>
      <c r="ED320" s="1">
        <f t="shared" si="289"/>
        <v>-4.2849049492111957E-3</v>
      </c>
      <c r="EE320" s="5">
        <f>RANK(EC320,$EC$2:$EC$572)+COUNTIF($EC$2:EC320,EC320)-1</f>
        <v>112</v>
      </c>
      <c r="EF320" s="4">
        <f>RANK(ED320,$ED$2:$ED$572)+COUNTIF($ED$2:ED320,ED320)-1</f>
        <v>136</v>
      </c>
    </row>
    <row r="321" spans="1:136" x14ac:dyDescent="0.3">
      <c r="A321" t="str">
        <f>IF(Holdet.dk!A321&lt;&gt;"",Holdet.dk!A321,"")</f>
        <v>Fabian Schär</v>
      </c>
      <c r="B321" t="str">
        <f>INDEX(Holdet.dk!B:B,MATCH($A321,Holdet.dk!$A:$A,0))</f>
        <v>Newcastle</v>
      </c>
      <c r="C321" t="str">
        <f>INDEX(Holdet.dk!C:C,MATCH($A321,Holdet.dk!$A:$A,0))</f>
        <v>Defense</v>
      </c>
      <c r="D321" t="str">
        <f>INDEX(Holdet.dk!D:D,MATCH($A321,Holdet.dk!$A:$A,0))</f>
        <v>2.420.000</v>
      </c>
      <c r="E321" s="1">
        <f>IFERROR(_xlfn.NUMBERVALUE(INDEX(Holdet.dk!$E:$E,MATCH($A321,Holdet.dk!$A:$A,0)),","),0)</f>
        <v>5.0000000000000001E-3</v>
      </c>
      <c r="F321" t="str">
        <f>IF(INDEX(Lookup!H:H,MATCH('Master data'!A321,Lookup!G:G,0))=0,A321,INDEX(Lookup!H:H,MATCH('Master data'!A321,Lookup!G:G,0)))</f>
        <v>Fabian Schar</v>
      </c>
      <c r="G321" t="str">
        <f>IFERROR(INDEX(Lookup!B:B,MATCH(INDEX(Rotowire!C:C,MATCH(F321,Rotowire!A:A,0)),Lookup!D:D,0)),"")</f>
        <v/>
      </c>
      <c r="H321" s="5">
        <f t="shared" si="280"/>
        <v>2420000</v>
      </c>
      <c r="I321" s="19">
        <f>IFERROR(INDEX('Team forecast'!$G$3:$I$22,MATCH($B321,'Team forecast'!$B$3:$B$22,0),MATCH(I$1,'Team forecast'!$G$2:$I$2,0)),0)</f>
        <v>0.8913043478260867</v>
      </c>
      <c r="J321" s="19">
        <f>IFERROR(INDEX('Team forecast'!$G$3:$I$22,MATCH($B321,'Team forecast'!$B$3:$B$22,0),MATCH(J$1,'Team forecast'!$G$2:$I$2,0)),0)</f>
        <v>0.79881656804733725</v>
      </c>
      <c r="K321" s="19">
        <f>IFERROR(INDEX('Team forecast'!$G$3:$I$22,MATCH($B321,'Team forecast'!$B$3:$B$22,0),MATCH(K$1,'Team forecast'!$G$2:$I$2,0)),0)</f>
        <v>1.5249427096817147</v>
      </c>
      <c r="L321">
        <f>SUMIFS(Rotowire!E:E,Rotowire!$A:$A,'Master data'!$F321)</f>
        <v>0</v>
      </c>
      <c r="M321" s="2">
        <f>SUMIFS(Rotowire!F:F,Rotowire!$A:$A,'Master data'!$F321)*I321</f>
        <v>0</v>
      </c>
      <c r="N321" s="2">
        <f>SUMIFS(Rotowire!G:G,Rotowire!$A:$A,'Master data'!$F321)*I321</f>
        <v>0</v>
      </c>
      <c r="O321" s="2">
        <f>SUMIFS(Rotowire!I:I,Rotowire!$A:$A,'Master data'!$F321)*I321</f>
        <v>0</v>
      </c>
      <c r="P321" s="2">
        <f>SUMIFS(Rotowire!W:W,Rotowire!$A:$A,'Master data'!$F321)*K321</f>
        <v>0</v>
      </c>
      <c r="Q321" s="2">
        <f>SUMIFS(Rotowire!Y:Y,Rotowire!$A:$A,'Master data'!$F321)*J321</f>
        <v>0</v>
      </c>
      <c r="R321" s="2">
        <f>SUMIFS(Rotowire!AB:AB,Rotowire!$A:$A,'Master data'!$F321)</f>
        <v>0</v>
      </c>
      <c r="S321" s="2">
        <f>SUMIFS(Rotowire!AC:AC,Rotowire!$A:$A,'Master data'!$F321)</f>
        <v>0</v>
      </c>
      <c r="T321" s="2">
        <f>INDEX('Team forecast'!D$3:D$22,MATCH($B321,'Team forecast'!$B$3:$B$22,0))</f>
        <v>1.23</v>
      </c>
      <c r="U321" s="2">
        <f>INDEX('Team forecast'!E$3:E$22,MATCH($B321,'Team forecast'!$B$3:$B$22,0))</f>
        <v>1.35</v>
      </c>
      <c r="V321" s="2">
        <f>INDEX('Team forecast'!J$3:J$22,MATCH($B321,'Team forecast'!$B$3:$B$22,0))</f>
        <v>0.33679999999999999</v>
      </c>
      <c r="W321" s="2">
        <f>INDEX('Team forecast'!K$3:K$22,MATCH($B321,'Team forecast'!$B$3:$B$22,0))</f>
        <v>0.2712</v>
      </c>
      <c r="X321" s="2">
        <f>INDEX('Team forecast'!L$3:L$22,MATCH($B321,'Team forecast'!$B$3:$B$22,0))</f>
        <v>0.39200000000000002</v>
      </c>
      <c r="Y321" s="5">
        <f t="shared" si="281"/>
        <v>-5000</v>
      </c>
      <c r="Z321" s="5">
        <f t="shared" si="282"/>
        <v>0</v>
      </c>
      <c r="AA321" s="5">
        <f t="shared" si="283"/>
        <v>0</v>
      </c>
      <c r="AB321" s="5">
        <f t="shared" si="284"/>
        <v>0</v>
      </c>
      <c r="AC321" s="5">
        <f t="shared" si="285"/>
        <v>0</v>
      </c>
      <c r="AD321" s="5">
        <f t="shared" si="290"/>
        <v>0</v>
      </c>
      <c r="AE321" s="5">
        <f t="shared" si="291"/>
        <v>0</v>
      </c>
      <c r="AF321" s="5">
        <f t="shared" si="286"/>
        <v>0</v>
      </c>
      <c r="AG321" s="5">
        <f t="shared" si="287"/>
        <v>0</v>
      </c>
      <c r="AH321" s="5">
        <f t="shared" si="292"/>
        <v>0</v>
      </c>
      <c r="AI321" s="5">
        <f t="shared" si="293"/>
        <v>0</v>
      </c>
      <c r="AJ321" s="5">
        <f t="shared" si="294"/>
        <v>0</v>
      </c>
      <c r="AK321" s="5">
        <f t="shared" si="295"/>
        <v>0</v>
      </c>
      <c r="AL321" s="5">
        <f>IFERROR(SUM(Y321:AK321),-5000)*((Cockpit!$C$3)^0)</f>
        <v>-5000</v>
      </c>
      <c r="AM321" s="19">
        <f>INDEX('Team forecast'!$M$3:$AU$22,MATCH($B321,'Team forecast'!$B$3:$B$22,0),MATCH(AM$1,'Team forecast'!$M$2:$AU$2,0))</f>
        <v>0</v>
      </c>
      <c r="AN321" s="19">
        <f>INDEX('Team forecast'!$M$3:$AU$22,MATCH($B321,'Team forecast'!$B$3:$B$22,0),MATCH(AN$1,'Team forecast'!$M$2:$AU$2,0))</f>
        <v>0</v>
      </c>
      <c r="AO321" s="19">
        <f>INDEX('Team forecast'!$M$3:$AU$22,MATCH($B321,'Team forecast'!$B$3:$B$22,0),MATCH(AO$1,'Team forecast'!$M$2:$AU$2,0))</f>
        <v>0</v>
      </c>
      <c r="AP321" s="19">
        <f>INDEX('Team forecast'!$M$3:$AU$22,MATCH($B321,'Team forecast'!$B$3:$B$22,0),MATCH(AP$1,'Team forecast'!$M$2:$AU$2,0))</f>
        <v>0</v>
      </c>
      <c r="AQ321" s="5">
        <f t="shared" si="296"/>
        <v>-5000</v>
      </c>
      <c r="AR321" s="5">
        <f>INDEX('Team forecast'!$M$3:$AU$22,MATCH($B321,'Team forecast'!$B$3:$B$22,0),MATCH(AR$1,'Team forecast'!$M$2:$AU$2,0))*IF($Y321&gt;0,25000,0)</f>
        <v>0</v>
      </c>
      <c r="AS321" s="5">
        <f>INDEX('Team forecast'!$M$3:$AU$22,MATCH($B321,'Team forecast'!$B$3:$B$22,0),MATCH(AS$1,'Team forecast'!$M$2:$AU$2,0))*IF($Y321&gt;0,5000,0)</f>
        <v>0</v>
      </c>
      <c r="AT321" s="5">
        <f>INDEX('Team forecast'!$M$3:$AU$22,MATCH($B321,'Team forecast'!$B$3:$B$22,0),MATCH(AT$1,'Team forecast'!$M$2:$AU$2,0))*IF($Y321&gt;0,-15000,0)</f>
        <v>0</v>
      </c>
      <c r="AU321" s="5">
        <f t="shared" si="297"/>
        <v>0</v>
      </c>
      <c r="AV321" s="5">
        <f t="shared" si="298"/>
        <v>0</v>
      </c>
      <c r="AW321" s="5">
        <f t="shared" si="299"/>
        <v>0</v>
      </c>
      <c r="AX321" s="5">
        <f t="shared" si="300"/>
        <v>0</v>
      </c>
      <c r="AY321" s="5">
        <f t="shared" si="301"/>
        <v>0</v>
      </c>
      <c r="AZ321" s="5">
        <f t="shared" si="302"/>
        <v>0</v>
      </c>
      <c r="BA321" s="5">
        <f t="shared" si="303"/>
        <v>0</v>
      </c>
      <c r="BB321" s="5">
        <f t="shared" si="304"/>
        <v>0</v>
      </c>
      <c r="BC321" s="5">
        <f t="shared" si="305"/>
        <v>0</v>
      </c>
      <c r="BD321" s="5">
        <f>IFERROR(SUM(AR321:BC321),0)*((Cockpit!$C$3)^1)</f>
        <v>0</v>
      </c>
      <c r="BE321" s="19">
        <f>INDEX('Team forecast'!$M$3:$AU$22,MATCH($B321,'Team forecast'!$B$3:$B$22,0),MATCH(BE$1,'Team forecast'!$M$2:$AU$2,0))</f>
        <v>0</v>
      </c>
      <c r="BF321" s="19">
        <f>INDEX('Team forecast'!$M$3:$AU$22,MATCH($B321,'Team forecast'!$B$3:$B$22,0),MATCH(BF$1,'Team forecast'!$M$2:$AU$2,0))</f>
        <v>0</v>
      </c>
      <c r="BG321" s="19">
        <f>INDEX('Team forecast'!$M$3:$AU$22,MATCH($B321,'Team forecast'!$B$3:$B$22,0),MATCH(BG$1,'Team forecast'!$M$2:$AU$2,0))</f>
        <v>0</v>
      </c>
      <c r="BH321" s="19">
        <f>INDEX('Team forecast'!$M$3:$AU$22,MATCH($B321,'Team forecast'!$B$3:$B$22,0),MATCH(BH$1,'Team forecast'!$M$2:$AU$2,0))</f>
        <v>0</v>
      </c>
      <c r="BI321" s="5">
        <f t="shared" si="306"/>
        <v>-5000</v>
      </c>
      <c r="BJ321" s="5">
        <f>INDEX('Team forecast'!$M$3:$AU$22,MATCH($B321,'Team forecast'!$B$3:$B$22,0),MATCH(BJ$1,'Team forecast'!$M$2:$AU$2,0))*IF($Y321&gt;0,25000,0)</f>
        <v>0</v>
      </c>
      <c r="BK321" s="5">
        <f>INDEX('Team forecast'!$M$3:$AU$22,MATCH($B321,'Team forecast'!$B$3:$B$22,0),MATCH(BK$1,'Team forecast'!$M$2:$AU$2,0))*IF($Y321&gt;0,5000,0)</f>
        <v>0</v>
      </c>
      <c r="BL321" s="5">
        <f>INDEX('Team forecast'!$M$3:$AU$22,MATCH($B321,'Team forecast'!$B$3:$B$22,0),MATCH(BL$1,'Team forecast'!$M$2:$AU$2,0))*IF($Y321&gt;0,-15000,0)</f>
        <v>0</v>
      </c>
      <c r="BM321" s="5">
        <f t="shared" si="307"/>
        <v>0</v>
      </c>
      <c r="BN321" s="5">
        <f t="shared" si="308"/>
        <v>0</v>
      </c>
      <c r="BO321" s="5">
        <f t="shared" si="309"/>
        <v>0</v>
      </c>
      <c r="BP321" s="5">
        <f t="shared" si="310"/>
        <v>0</v>
      </c>
      <c r="BQ321" s="5">
        <f t="shared" si="311"/>
        <v>0</v>
      </c>
      <c r="BR321" s="5">
        <f t="shared" si="312"/>
        <v>0</v>
      </c>
      <c r="BS321" s="5">
        <f t="shared" si="313"/>
        <v>0</v>
      </c>
      <c r="BT321" s="5">
        <f t="shared" si="314"/>
        <v>0</v>
      </c>
      <c r="BU321" s="5">
        <f t="shared" si="315"/>
        <v>0</v>
      </c>
      <c r="BV321" s="5">
        <f>IFERROR(SUM(BJ321:BU321),0)*((Cockpit!$C$3)^2)</f>
        <v>0</v>
      </c>
      <c r="BW321" s="19">
        <f>INDEX('Team forecast'!$M$3:$AU$22,MATCH($B321,'Team forecast'!$B$3:$B$22,0),MATCH(BW$1,'Team forecast'!$M$2:$AU$2,0))</f>
        <v>0</v>
      </c>
      <c r="BX321" s="19">
        <f>INDEX('Team forecast'!$M$3:$AU$22,MATCH($B321,'Team forecast'!$B$3:$B$22,0),MATCH(BX$1,'Team forecast'!$M$2:$AU$2,0))</f>
        <v>0</v>
      </c>
      <c r="BY321" s="19">
        <f>INDEX('Team forecast'!$M$3:$AU$22,MATCH($B321,'Team forecast'!$B$3:$B$22,0),MATCH(BY$1,'Team forecast'!$M$2:$AU$2,0))</f>
        <v>0</v>
      </c>
      <c r="BZ321" s="19">
        <f>INDEX('Team forecast'!$M$3:$AU$22,MATCH($B321,'Team forecast'!$B$3:$B$22,0),MATCH(BZ$1,'Team forecast'!$M$2:$AU$2,0))</f>
        <v>0</v>
      </c>
      <c r="CA321" s="5">
        <f t="shared" si="316"/>
        <v>-5000</v>
      </c>
      <c r="CB321" s="5">
        <f>INDEX('Team forecast'!$M$3:$AU$22,MATCH($B321,'Team forecast'!$B$3:$B$22,0),MATCH(CB$1,'Team forecast'!$M$2:$AU$2,0))*IF($Y321&gt;0,25000,0)</f>
        <v>0</v>
      </c>
      <c r="CC321" s="5">
        <f>INDEX('Team forecast'!$M$3:$AU$22,MATCH($B321,'Team forecast'!$B$3:$B$22,0),MATCH(CC$1,'Team forecast'!$M$2:$AU$2,0))*IF($Y321&gt;0,5000,0)</f>
        <v>0</v>
      </c>
      <c r="CD321" s="5">
        <f>INDEX('Team forecast'!$M$3:$AU$22,MATCH($B321,'Team forecast'!$B$3:$B$22,0),MATCH(CD$1,'Team forecast'!$M$2:$AU$2,0))*IF($Y321&gt;0,-15000,0)</f>
        <v>0</v>
      </c>
      <c r="CE321" s="5">
        <f t="shared" si="317"/>
        <v>0</v>
      </c>
      <c r="CF321" s="5">
        <f t="shared" si="318"/>
        <v>0</v>
      </c>
      <c r="CG321" s="5">
        <f t="shared" si="319"/>
        <v>0</v>
      </c>
      <c r="CH321" s="5">
        <f t="shared" si="320"/>
        <v>0</v>
      </c>
      <c r="CI321" s="5">
        <f t="shared" si="321"/>
        <v>0</v>
      </c>
      <c r="CJ321" s="5">
        <f t="shared" si="322"/>
        <v>0</v>
      </c>
      <c r="CK321" s="5">
        <f t="shared" si="323"/>
        <v>0</v>
      </c>
      <c r="CL321" s="5">
        <f t="shared" si="324"/>
        <v>0</v>
      </c>
      <c r="CM321" s="5">
        <f t="shared" si="325"/>
        <v>0</v>
      </c>
      <c r="CN321" s="5">
        <f>IFERROR(SUM(CB321:CM321),0)*((Cockpit!$C$3)^3)</f>
        <v>0</v>
      </c>
      <c r="CO321" s="19">
        <f>INDEX('Team forecast'!$M$3:$AU$22,MATCH($B321,'Team forecast'!$B$3:$B$22,0),MATCH(CO$1,'Team forecast'!$M$2:$AU$2,0))</f>
        <v>0</v>
      </c>
      <c r="CP321" s="19">
        <f>INDEX('Team forecast'!$M$3:$AU$22,MATCH($B321,'Team forecast'!$B$3:$B$22,0),MATCH(CP$1,'Team forecast'!$M$2:$AU$2,0))</f>
        <v>0</v>
      </c>
      <c r="CQ321" s="19">
        <f>INDEX('Team forecast'!$M$3:$AU$22,MATCH($B321,'Team forecast'!$B$3:$B$22,0),MATCH(CQ$1,'Team forecast'!$M$2:$AU$2,0))</f>
        <v>0</v>
      </c>
      <c r="CR321" s="19">
        <f>INDEX('Team forecast'!$M$3:$AU$22,MATCH($B321,'Team forecast'!$B$3:$B$22,0),MATCH(CR$1,'Team forecast'!$M$2:$AU$2,0))</f>
        <v>0</v>
      </c>
      <c r="CS321" s="5">
        <f t="shared" si="326"/>
        <v>-5000</v>
      </c>
      <c r="CT321" s="5">
        <f>INDEX('Team forecast'!$M$3:$AU$22,MATCH($B321,'Team forecast'!$B$3:$B$22,0),MATCH(CT$1,'Team forecast'!$M$2:$AU$2,0))*IF($Y321&gt;0,25000,0)</f>
        <v>0</v>
      </c>
      <c r="CU321" s="5">
        <f>INDEX('Team forecast'!$M$3:$AU$22,MATCH($B321,'Team forecast'!$B$3:$B$22,0),MATCH(CU$1,'Team forecast'!$M$2:$AU$2,0))*IF($Y321&gt;0,5000,0)</f>
        <v>0</v>
      </c>
      <c r="CV321" s="5">
        <f>INDEX('Team forecast'!$M$3:$AU$22,MATCH($B321,'Team forecast'!$B$3:$B$22,0),MATCH(CV$1,'Team forecast'!$M$2:$AU$2,0))*IF($Y321&gt;0,-15000,0)</f>
        <v>0</v>
      </c>
      <c r="CW321" s="5">
        <f t="shared" si="327"/>
        <v>0</v>
      </c>
      <c r="CX321" s="5">
        <f t="shared" si="328"/>
        <v>0</v>
      </c>
      <c r="CY321" s="5">
        <f t="shared" si="329"/>
        <v>0</v>
      </c>
      <c r="CZ321" s="5">
        <f t="shared" si="330"/>
        <v>0</v>
      </c>
      <c r="DA321" s="5">
        <f t="shared" si="331"/>
        <v>0</v>
      </c>
      <c r="DB321" s="5">
        <f t="shared" si="332"/>
        <v>0</v>
      </c>
      <c r="DC321" s="5">
        <f t="shared" si="333"/>
        <v>0</v>
      </c>
      <c r="DD321" s="5">
        <f t="shared" si="334"/>
        <v>0</v>
      </c>
      <c r="DE321" s="5">
        <f t="shared" si="335"/>
        <v>0</v>
      </c>
      <c r="DF321" s="5">
        <f>IFERROR(SUM(CT321:DE321),0)*((Cockpit!$C$3)^4)</f>
        <v>0</v>
      </c>
      <c r="DG321" s="19">
        <f>INDEX('Team forecast'!$M$3:$AU$22,MATCH($B321,'Team forecast'!$B$3:$B$22,0),MATCH(DG$1,'Team forecast'!$M$2:$AU$2,0))</f>
        <v>0</v>
      </c>
      <c r="DH321" s="19">
        <f>INDEX('Team forecast'!$M$3:$AU$22,MATCH($B321,'Team forecast'!$B$3:$B$22,0),MATCH(DH$1,'Team forecast'!$M$2:$AU$2,0))</f>
        <v>0</v>
      </c>
      <c r="DI321" s="19">
        <f>INDEX('Team forecast'!$M$3:$AU$22,MATCH($B321,'Team forecast'!$B$3:$B$22,0),MATCH(DI$1,'Team forecast'!$M$2:$AU$2,0))</f>
        <v>0</v>
      </c>
      <c r="DJ321" s="19">
        <f>INDEX('Team forecast'!$M$3:$AU$22,MATCH($B321,'Team forecast'!$B$3:$B$22,0),MATCH(DJ$1,'Team forecast'!$M$2:$AU$2,0))</f>
        <v>0</v>
      </c>
      <c r="DK321" s="5">
        <f t="shared" si="336"/>
        <v>-5000</v>
      </c>
      <c r="DL321" s="5">
        <f>INDEX('Team forecast'!$M$3:$AU$22,MATCH($B321,'Team forecast'!$B$3:$B$22,0),MATCH(DL$1,'Team forecast'!$M$2:$AU$2,0))*IF($Y321&gt;0,25000,0)</f>
        <v>0</v>
      </c>
      <c r="DM321" s="5">
        <f>INDEX('Team forecast'!$M$3:$AU$22,MATCH($B321,'Team forecast'!$B$3:$B$22,0),MATCH(DM$1,'Team forecast'!$M$2:$AU$2,0))*IF($Y321&gt;0,5000,0)</f>
        <v>0</v>
      </c>
      <c r="DN321" s="5">
        <f>INDEX('Team forecast'!$M$3:$AU$22,MATCH($B321,'Team forecast'!$B$3:$B$22,0),MATCH(DN$1,'Team forecast'!$M$2:$AU$2,0))*IF($Y321&gt;0,-15000,0)</f>
        <v>0</v>
      </c>
      <c r="DO321" s="5">
        <f t="shared" si="337"/>
        <v>0</v>
      </c>
      <c r="DP321" s="5">
        <f t="shared" si="338"/>
        <v>0</v>
      </c>
      <c r="DQ321" s="5">
        <f t="shared" si="339"/>
        <v>0</v>
      </c>
      <c r="DR321" s="5">
        <f t="shared" si="340"/>
        <v>0</v>
      </c>
      <c r="DS321" s="5">
        <f t="shared" si="341"/>
        <v>0</v>
      </c>
      <c r="DT321" s="5">
        <f t="shared" si="342"/>
        <v>0</v>
      </c>
      <c r="DU321" s="5">
        <f t="shared" si="343"/>
        <v>0</v>
      </c>
      <c r="DV321" s="5">
        <f t="shared" si="344"/>
        <v>0</v>
      </c>
      <c r="DW321" s="5">
        <f t="shared" si="345"/>
        <v>0</v>
      </c>
      <c r="DX321" s="5">
        <f>IFERROR(SUM(DL321:DW321),0)*((Cockpit!$C$3)^5)</f>
        <v>0</v>
      </c>
      <c r="DY321" s="5">
        <f t="shared" si="346"/>
        <v>-5000</v>
      </c>
      <c r="DZ321" s="5" t="str">
        <f>IF(ISERROR(MATCH(A321,'Current squad'!B:B,0)),"No","Yes")</f>
        <v>No</v>
      </c>
      <c r="EA321" s="5" cm="1">
        <f t="array" ref="EA321">IFERROR(_xlfn.IFS(DZ321="Yes",0,DZ321="No",H321*1%),999999)</f>
        <v>24200</v>
      </c>
      <c r="EB321" s="5">
        <f t="shared" si="288"/>
        <v>2444200</v>
      </c>
      <c r="EC321" s="5">
        <f t="shared" si="347"/>
        <v>-29200</v>
      </c>
      <c r="ED321" s="1">
        <f t="shared" si="289"/>
        <v>-1.2066115702479339E-2</v>
      </c>
      <c r="EE321" s="5">
        <f>RANK(EC321,$EC$2:$EC$572)+COUNTIF($EC$2:EC321,EC321)-1</f>
        <v>283</v>
      </c>
      <c r="EF321" s="4">
        <f>RANK(ED321,$ED$2:$ED$572)+COUNTIF($ED$2:ED321,ED321)-1</f>
        <v>437</v>
      </c>
    </row>
    <row r="322" spans="1:136" x14ac:dyDescent="0.3">
      <c r="A322" t="str">
        <f>IF(Holdet.dk!A322&lt;&gt;"",Holdet.dk!A322,"")</f>
        <v>Eric Dier</v>
      </c>
      <c r="B322" t="str">
        <f>INDEX(Holdet.dk!B:B,MATCH($A322,Holdet.dk!$A:$A,0))</f>
        <v>Tottenham</v>
      </c>
      <c r="C322" t="str">
        <f>INDEX(Holdet.dk!C:C,MATCH($A322,Holdet.dk!$A:$A,0))</f>
        <v>Midfield</v>
      </c>
      <c r="D322" t="str">
        <f>INDEX(Holdet.dk!D:D,MATCH($A322,Holdet.dk!$A:$A,0))</f>
        <v>4.000.000</v>
      </c>
      <c r="E322" s="1">
        <f>IFERROR(_xlfn.NUMBERVALUE(INDEX(Holdet.dk!$E:$E,MATCH($A322,Holdet.dk!$A:$A,0)),","),0)</f>
        <v>6.0000000000000001E-3</v>
      </c>
      <c r="F322" t="str">
        <f>IF(INDEX(Lookup!H:H,MATCH('Master data'!A322,Lookup!G:G,0))=0,A322,INDEX(Lookup!H:H,MATCH('Master data'!A322,Lookup!G:G,0)))</f>
        <v>Eric Dier</v>
      </c>
      <c r="G322" t="str">
        <f>IFERROR(INDEX(Lookup!B:B,MATCH(INDEX(Rotowire!C:C,MATCH(F322,Rotowire!A:A,0)),Lookup!D:D,0)),"")</f>
        <v>Leicester City</v>
      </c>
      <c r="H322" s="5">
        <f t="shared" ref="H322:H385" si="348">_xlfn.NUMBERVALUE(D322,",")</f>
        <v>4000000</v>
      </c>
      <c r="I322" s="19">
        <f>IFERROR(INDEX('Team forecast'!$G$3:$I$22,MATCH($B322,'Team forecast'!$B$3:$B$22,0),MATCH(I$1,'Team forecast'!$G$2:$I$2,0)),0)</f>
        <v>0.81751824817518248</v>
      </c>
      <c r="J322" s="19">
        <f>IFERROR(INDEX('Team forecast'!$G$3:$I$22,MATCH($B322,'Team forecast'!$B$3:$B$22,0),MATCH(J$1,'Team forecast'!$G$2:$I$2,0)),0)</f>
        <v>1.0388888888888888</v>
      </c>
      <c r="K322" s="19">
        <f>IFERROR(INDEX('Team forecast'!$G$3:$I$22,MATCH($B322,'Team forecast'!$B$3:$B$22,0),MATCH(K$1,'Team forecast'!$G$2:$I$2,0)),0)</f>
        <v>1.0274910787675426</v>
      </c>
      <c r="L322">
        <f>SUMIFS(Rotowire!E:E,Rotowire!$A:$A,'Master data'!$F322)</f>
        <v>95</v>
      </c>
      <c r="M322" s="2">
        <f>SUMIFS(Rotowire!F:F,Rotowire!$A:$A,'Master data'!$F322)*I322</f>
        <v>8.1751824817518255E-3</v>
      </c>
      <c r="N322" s="2">
        <f>SUMIFS(Rotowire!G:G,Rotowire!$A:$A,'Master data'!$F322)*I322</f>
        <v>1.6350364963503651E-2</v>
      </c>
      <c r="O322" s="2">
        <f>SUMIFS(Rotowire!I:I,Rotowire!$A:$A,'Master data'!$F322)*I322</f>
        <v>0.12262773722627737</v>
      </c>
      <c r="P322" s="2">
        <f>SUMIFS(Rotowire!W:W,Rotowire!$A:$A,'Master data'!$F322)*K322</f>
        <v>0.1541236618151314</v>
      </c>
      <c r="Q322" s="2">
        <f>SUMIFS(Rotowire!Y:Y,Rotowire!$A:$A,'Master data'!$F322)*J322</f>
        <v>0</v>
      </c>
      <c r="R322" s="2">
        <f>SUMIFS(Rotowire!AB:AB,Rotowire!$A:$A,'Master data'!$F322)</f>
        <v>0.23</v>
      </c>
      <c r="S322" s="2">
        <f>SUMIFS(Rotowire!AC:AC,Rotowire!$A:$A,'Master data'!$F322)</f>
        <v>0</v>
      </c>
      <c r="T322" s="2">
        <f>INDEX('Team forecast'!D$3:D$22,MATCH($B322,'Team forecast'!$B$3:$B$22,0))</f>
        <v>1.1200000000000001</v>
      </c>
      <c r="U322" s="2">
        <f>INDEX('Team forecast'!E$3:E$22,MATCH($B322,'Team forecast'!$B$3:$B$22,0))</f>
        <v>1.87</v>
      </c>
      <c r="V322" s="2">
        <f>INDEX('Team forecast'!J$3:J$22,MATCH($B322,'Team forecast'!$B$3:$B$22,0))</f>
        <v>0.22459999999999999</v>
      </c>
      <c r="W322" s="2">
        <f>INDEX('Team forecast'!K$3:K$22,MATCH($B322,'Team forecast'!$B$3:$B$22,0))</f>
        <v>0.23169999999999999</v>
      </c>
      <c r="X322" s="2">
        <f>INDEX('Team forecast'!L$3:L$22,MATCH($B322,'Team forecast'!$B$3:$B$22,0))</f>
        <v>0.54369999999999996</v>
      </c>
      <c r="Y322" s="5">
        <f t="shared" ref="Y322:Y385" si="349">IF(L322&gt;95,7000*2,IF(L322&gt;0,7000,-5000))</f>
        <v>7000</v>
      </c>
      <c r="Z322" s="5">
        <f t="shared" ref="Z322:Z385" si="350">IF($Y322&gt;0,V322*25000,0)</f>
        <v>5615</v>
      </c>
      <c r="AA322" s="5">
        <f t="shared" ref="AA322:AA385" si="351">IF($Y322&gt;0,W322*5000,0)</f>
        <v>1158.5</v>
      </c>
      <c r="AB322" s="5">
        <f t="shared" ref="AB322:AB385" si="352">IF($Y322&gt;0,X322*(-15000),0)</f>
        <v>-8155.4999999999991</v>
      </c>
      <c r="AC322" s="5">
        <f t="shared" ref="AC322:AC385" si="353">IF(C322="Defense",M322*150000,IF(C322="Midfield",M322*125000,IF(C322="Striker",M322*100000,0)))</f>
        <v>1021.8978102189782</v>
      </c>
      <c r="AD322" s="5">
        <f t="shared" si="290"/>
        <v>817.51824817518252</v>
      </c>
      <c r="AE322" s="5">
        <f t="shared" si="291"/>
        <v>1226.2773722627737</v>
      </c>
      <c r="AF322" s="5">
        <f t="shared" ref="AF322:AF385" si="354">IF(C322="Goalkeeper",P322*75000,IF(C322="Defense",P322*50000,0))</f>
        <v>0</v>
      </c>
      <c r="AG322" s="5">
        <f t="shared" ref="AG322:AG385" si="355">IF(C322="Goalkeeper",Q322*5000,0)</f>
        <v>0</v>
      </c>
      <c r="AH322" s="5">
        <f t="shared" si="292"/>
        <v>-4600</v>
      </c>
      <c r="AI322" s="5">
        <f t="shared" si="293"/>
        <v>0</v>
      </c>
      <c r="AJ322" s="5">
        <f t="shared" si="294"/>
        <v>11200.000000000002</v>
      </c>
      <c r="AK322" s="5">
        <f t="shared" si="295"/>
        <v>-14960</v>
      </c>
      <c r="AL322" s="5">
        <f>IFERROR(SUM(Y322:AK322),-5000)*((Cockpit!$C$3)^0)</f>
        <v>323.69343065693829</v>
      </c>
      <c r="AM322" s="19">
        <f>INDEX('Team forecast'!$M$3:$AU$22,MATCH($B322,'Team forecast'!$B$3:$B$22,0),MATCH(AM$1,'Team forecast'!$M$2:$AU$2,0))</f>
        <v>0</v>
      </c>
      <c r="AN322" s="19">
        <f>INDEX('Team forecast'!$M$3:$AU$22,MATCH($B322,'Team forecast'!$B$3:$B$22,0),MATCH(AN$1,'Team forecast'!$M$2:$AU$2,0))</f>
        <v>0</v>
      </c>
      <c r="AO322" s="19">
        <f>INDEX('Team forecast'!$M$3:$AU$22,MATCH($B322,'Team forecast'!$B$3:$B$22,0),MATCH(AO$1,'Team forecast'!$M$2:$AU$2,0))</f>
        <v>0</v>
      </c>
      <c r="AP322" s="19">
        <f>INDEX('Team forecast'!$M$3:$AU$22,MATCH($B322,'Team forecast'!$B$3:$B$22,0),MATCH(AP$1,'Team forecast'!$M$2:$AU$2,0))</f>
        <v>0</v>
      </c>
      <c r="AQ322" s="5">
        <f t="shared" si="296"/>
        <v>7000</v>
      </c>
      <c r="AR322" s="5">
        <f>INDEX('Team forecast'!$M$3:$AU$22,MATCH($B322,'Team forecast'!$B$3:$B$22,0),MATCH(AR$1,'Team forecast'!$M$2:$AU$2,0))*IF($Y322&gt;0,25000,0)</f>
        <v>0</v>
      </c>
      <c r="AS322" s="5">
        <f>INDEX('Team forecast'!$M$3:$AU$22,MATCH($B322,'Team forecast'!$B$3:$B$22,0),MATCH(AS$1,'Team forecast'!$M$2:$AU$2,0))*IF($Y322&gt;0,5000,0)</f>
        <v>0</v>
      </c>
      <c r="AT322" s="5">
        <f>INDEX('Team forecast'!$M$3:$AU$22,MATCH($B322,'Team forecast'!$B$3:$B$22,0),MATCH(AT$1,'Team forecast'!$M$2:$AU$2,0))*IF($Y322&gt;0,-15000,0)</f>
        <v>0</v>
      </c>
      <c r="AU322" s="5">
        <f t="shared" si="297"/>
        <v>0</v>
      </c>
      <c r="AV322" s="5">
        <f t="shared" si="298"/>
        <v>0</v>
      </c>
      <c r="AW322" s="5">
        <f t="shared" si="299"/>
        <v>0</v>
      </c>
      <c r="AX322" s="5">
        <f t="shared" si="300"/>
        <v>0</v>
      </c>
      <c r="AY322" s="5">
        <f t="shared" si="301"/>
        <v>0</v>
      </c>
      <c r="AZ322" s="5">
        <f t="shared" si="302"/>
        <v>-4600</v>
      </c>
      <c r="BA322" s="5">
        <f t="shared" si="303"/>
        <v>0</v>
      </c>
      <c r="BB322" s="5">
        <f t="shared" si="304"/>
        <v>0</v>
      </c>
      <c r="BC322" s="5">
        <f t="shared" si="305"/>
        <v>0</v>
      </c>
      <c r="BD322" s="5">
        <f>IFERROR(SUM(AR322:BC322),0)*((Cockpit!$C$3)^1)</f>
        <v>-3220</v>
      </c>
      <c r="BE322" s="19">
        <f>INDEX('Team forecast'!$M$3:$AU$22,MATCH($B322,'Team forecast'!$B$3:$B$22,0),MATCH(BE$1,'Team forecast'!$M$2:$AU$2,0))</f>
        <v>0</v>
      </c>
      <c r="BF322" s="19">
        <f>INDEX('Team forecast'!$M$3:$AU$22,MATCH($B322,'Team forecast'!$B$3:$B$22,0),MATCH(BF$1,'Team forecast'!$M$2:$AU$2,0))</f>
        <v>0</v>
      </c>
      <c r="BG322" s="19">
        <f>INDEX('Team forecast'!$M$3:$AU$22,MATCH($B322,'Team forecast'!$B$3:$B$22,0),MATCH(BG$1,'Team forecast'!$M$2:$AU$2,0))</f>
        <v>0</v>
      </c>
      <c r="BH322" s="19">
        <f>INDEX('Team forecast'!$M$3:$AU$22,MATCH($B322,'Team forecast'!$B$3:$B$22,0),MATCH(BH$1,'Team forecast'!$M$2:$AU$2,0))</f>
        <v>0</v>
      </c>
      <c r="BI322" s="5">
        <f t="shared" si="306"/>
        <v>7000</v>
      </c>
      <c r="BJ322" s="5">
        <f>INDEX('Team forecast'!$M$3:$AU$22,MATCH($B322,'Team forecast'!$B$3:$B$22,0),MATCH(BJ$1,'Team forecast'!$M$2:$AU$2,0))*IF($Y322&gt;0,25000,0)</f>
        <v>0</v>
      </c>
      <c r="BK322" s="5">
        <f>INDEX('Team forecast'!$M$3:$AU$22,MATCH($B322,'Team forecast'!$B$3:$B$22,0),MATCH(BK$1,'Team forecast'!$M$2:$AU$2,0))*IF($Y322&gt;0,5000,0)</f>
        <v>0</v>
      </c>
      <c r="BL322" s="5">
        <f>INDEX('Team forecast'!$M$3:$AU$22,MATCH($B322,'Team forecast'!$B$3:$B$22,0),MATCH(BL$1,'Team forecast'!$M$2:$AU$2,0))*IF($Y322&gt;0,-15000,0)</f>
        <v>0</v>
      </c>
      <c r="BM322" s="5">
        <f t="shared" si="307"/>
        <v>0</v>
      </c>
      <c r="BN322" s="5">
        <f t="shared" si="308"/>
        <v>0</v>
      </c>
      <c r="BO322" s="5">
        <f t="shared" si="309"/>
        <v>0</v>
      </c>
      <c r="BP322" s="5">
        <f t="shared" si="310"/>
        <v>0</v>
      </c>
      <c r="BQ322" s="5">
        <f t="shared" si="311"/>
        <v>0</v>
      </c>
      <c r="BR322" s="5">
        <f t="shared" si="312"/>
        <v>-4600</v>
      </c>
      <c r="BS322" s="5">
        <f t="shared" si="313"/>
        <v>0</v>
      </c>
      <c r="BT322" s="5">
        <f t="shared" si="314"/>
        <v>0</v>
      </c>
      <c r="BU322" s="5">
        <f t="shared" si="315"/>
        <v>0</v>
      </c>
      <c r="BV322" s="5">
        <f>IFERROR(SUM(BJ322:BU322),0)*((Cockpit!$C$3)^2)</f>
        <v>-2253.9999999999995</v>
      </c>
      <c r="BW322" s="19">
        <f>INDEX('Team forecast'!$M$3:$AU$22,MATCH($B322,'Team forecast'!$B$3:$B$22,0),MATCH(BW$1,'Team forecast'!$M$2:$AU$2,0))</f>
        <v>0</v>
      </c>
      <c r="BX322" s="19">
        <f>INDEX('Team forecast'!$M$3:$AU$22,MATCH($B322,'Team forecast'!$B$3:$B$22,0),MATCH(BX$1,'Team forecast'!$M$2:$AU$2,0))</f>
        <v>0</v>
      </c>
      <c r="BY322" s="19">
        <f>INDEX('Team forecast'!$M$3:$AU$22,MATCH($B322,'Team forecast'!$B$3:$B$22,0),MATCH(BY$1,'Team forecast'!$M$2:$AU$2,0))</f>
        <v>0</v>
      </c>
      <c r="BZ322" s="19">
        <f>INDEX('Team forecast'!$M$3:$AU$22,MATCH($B322,'Team forecast'!$B$3:$B$22,0),MATCH(BZ$1,'Team forecast'!$M$2:$AU$2,0))</f>
        <v>0</v>
      </c>
      <c r="CA322" s="5">
        <f t="shared" si="316"/>
        <v>7000</v>
      </c>
      <c r="CB322" s="5">
        <f>INDEX('Team forecast'!$M$3:$AU$22,MATCH($B322,'Team forecast'!$B$3:$B$22,0),MATCH(CB$1,'Team forecast'!$M$2:$AU$2,0))*IF($Y322&gt;0,25000,0)</f>
        <v>0</v>
      </c>
      <c r="CC322" s="5">
        <f>INDEX('Team forecast'!$M$3:$AU$22,MATCH($B322,'Team forecast'!$B$3:$B$22,0),MATCH(CC$1,'Team forecast'!$M$2:$AU$2,0))*IF($Y322&gt;0,5000,0)</f>
        <v>0</v>
      </c>
      <c r="CD322" s="5">
        <f>INDEX('Team forecast'!$M$3:$AU$22,MATCH($B322,'Team forecast'!$B$3:$B$22,0),MATCH(CD$1,'Team forecast'!$M$2:$AU$2,0))*IF($Y322&gt;0,-15000,0)</f>
        <v>0</v>
      </c>
      <c r="CE322" s="5">
        <f t="shared" si="317"/>
        <v>0</v>
      </c>
      <c r="CF322" s="5">
        <f t="shared" si="318"/>
        <v>0</v>
      </c>
      <c r="CG322" s="5">
        <f t="shared" si="319"/>
        <v>0</v>
      </c>
      <c r="CH322" s="5">
        <f t="shared" si="320"/>
        <v>0</v>
      </c>
      <c r="CI322" s="5">
        <f t="shared" si="321"/>
        <v>0</v>
      </c>
      <c r="CJ322" s="5">
        <f t="shared" si="322"/>
        <v>-4600</v>
      </c>
      <c r="CK322" s="5">
        <f t="shared" si="323"/>
        <v>0</v>
      </c>
      <c r="CL322" s="5">
        <f t="shared" si="324"/>
        <v>0</v>
      </c>
      <c r="CM322" s="5">
        <f t="shared" si="325"/>
        <v>0</v>
      </c>
      <c r="CN322" s="5">
        <f>IFERROR(SUM(CB322:CM322),0)*((Cockpit!$C$3)^3)</f>
        <v>-1577.7999999999997</v>
      </c>
      <c r="CO322" s="19">
        <f>INDEX('Team forecast'!$M$3:$AU$22,MATCH($B322,'Team forecast'!$B$3:$B$22,0),MATCH(CO$1,'Team forecast'!$M$2:$AU$2,0))</f>
        <v>0</v>
      </c>
      <c r="CP322" s="19">
        <f>INDEX('Team forecast'!$M$3:$AU$22,MATCH($B322,'Team forecast'!$B$3:$B$22,0),MATCH(CP$1,'Team forecast'!$M$2:$AU$2,0))</f>
        <v>0</v>
      </c>
      <c r="CQ322" s="19">
        <f>INDEX('Team forecast'!$M$3:$AU$22,MATCH($B322,'Team forecast'!$B$3:$B$22,0),MATCH(CQ$1,'Team forecast'!$M$2:$AU$2,0))</f>
        <v>0</v>
      </c>
      <c r="CR322" s="19">
        <f>INDEX('Team forecast'!$M$3:$AU$22,MATCH($B322,'Team forecast'!$B$3:$B$22,0),MATCH(CR$1,'Team forecast'!$M$2:$AU$2,0))</f>
        <v>0</v>
      </c>
      <c r="CS322" s="5">
        <f t="shared" si="326"/>
        <v>7000</v>
      </c>
      <c r="CT322" s="5">
        <f>INDEX('Team forecast'!$M$3:$AU$22,MATCH($B322,'Team forecast'!$B$3:$B$22,0),MATCH(CT$1,'Team forecast'!$M$2:$AU$2,0))*IF($Y322&gt;0,25000,0)</f>
        <v>0</v>
      </c>
      <c r="CU322" s="5">
        <f>INDEX('Team forecast'!$M$3:$AU$22,MATCH($B322,'Team forecast'!$B$3:$B$22,0),MATCH(CU$1,'Team forecast'!$M$2:$AU$2,0))*IF($Y322&gt;0,5000,0)</f>
        <v>0</v>
      </c>
      <c r="CV322" s="5">
        <f>INDEX('Team forecast'!$M$3:$AU$22,MATCH($B322,'Team forecast'!$B$3:$B$22,0),MATCH(CV$1,'Team forecast'!$M$2:$AU$2,0))*IF($Y322&gt;0,-15000,0)</f>
        <v>0</v>
      </c>
      <c r="CW322" s="5">
        <f t="shared" si="327"/>
        <v>0</v>
      </c>
      <c r="CX322" s="5">
        <f t="shared" si="328"/>
        <v>0</v>
      </c>
      <c r="CY322" s="5">
        <f t="shared" si="329"/>
        <v>0</v>
      </c>
      <c r="CZ322" s="5">
        <f t="shared" si="330"/>
        <v>0</v>
      </c>
      <c r="DA322" s="5">
        <f t="shared" si="331"/>
        <v>0</v>
      </c>
      <c r="DB322" s="5">
        <f t="shared" si="332"/>
        <v>-4600</v>
      </c>
      <c r="DC322" s="5">
        <f t="shared" si="333"/>
        <v>0</v>
      </c>
      <c r="DD322" s="5">
        <f t="shared" si="334"/>
        <v>0</v>
      </c>
      <c r="DE322" s="5">
        <f t="shared" si="335"/>
        <v>0</v>
      </c>
      <c r="DF322" s="5">
        <f>IFERROR(SUM(CT322:DE322),0)*((Cockpit!$C$3)^4)</f>
        <v>-1104.4599999999996</v>
      </c>
      <c r="DG322" s="19">
        <f>INDEX('Team forecast'!$M$3:$AU$22,MATCH($B322,'Team forecast'!$B$3:$B$22,0),MATCH(DG$1,'Team forecast'!$M$2:$AU$2,0))</f>
        <v>0</v>
      </c>
      <c r="DH322" s="19">
        <f>INDEX('Team forecast'!$M$3:$AU$22,MATCH($B322,'Team forecast'!$B$3:$B$22,0),MATCH(DH$1,'Team forecast'!$M$2:$AU$2,0))</f>
        <v>0</v>
      </c>
      <c r="DI322" s="19">
        <f>INDEX('Team forecast'!$M$3:$AU$22,MATCH($B322,'Team forecast'!$B$3:$B$22,0),MATCH(DI$1,'Team forecast'!$M$2:$AU$2,0))</f>
        <v>0</v>
      </c>
      <c r="DJ322" s="19">
        <f>INDEX('Team forecast'!$M$3:$AU$22,MATCH($B322,'Team forecast'!$B$3:$B$22,0),MATCH(DJ$1,'Team forecast'!$M$2:$AU$2,0))</f>
        <v>0</v>
      </c>
      <c r="DK322" s="5">
        <f t="shared" si="336"/>
        <v>7000</v>
      </c>
      <c r="DL322" s="5">
        <f>INDEX('Team forecast'!$M$3:$AU$22,MATCH($B322,'Team forecast'!$B$3:$B$22,0),MATCH(DL$1,'Team forecast'!$M$2:$AU$2,0))*IF($Y322&gt;0,25000,0)</f>
        <v>0</v>
      </c>
      <c r="DM322" s="5">
        <f>INDEX('Team forecast'!$M$3:$AU$22,MATCH($B322,'Team forecast'!$B$3:$B$22,0),MATCH(DM$1,'Team forecast'!$M$2:$AU$2,0))*IF($Y322&gt;0,5000,0)</f>
        <v>0</v>
      </c>
      <c r="DN322" s="5">
        <f>INDEX('Team forecast'!$M$3:$AU$22,MATCH($B322,'Team forecast'!$B$3:$B$22,0),MATCH(DN$1,'Team forecast'!$M$2:$AU$2,0))*IF($Y322&gt;0,-15000,0)</f>
        <v>0</v>
      </c>
      <c r="DO322" s="5">
        <f t="shared" si="337"/>
        <v>0</v>
      </c>
      <c r="DP322" s="5">
        <f t="shared" si="338"/>
        <v>0</v>
      </c>
      <c r="DQ322" s="5">
        <f t="shared" si="339"/>
        <v>0</v>
      </c>
      <c r="DR322" s="5">
        <f t="shared" si="340"/>
        <v>0</v>
      </c>
      <c r="DS322" s="5">
        <f t="shared" si="341"/>
        <v>0</v>
      </c>
      <c r="DT322" s="5">
        <f t="shared" si="342"/>
        <v>-4600</v>
      </c>
      <c r="DU322" s="5">
        <f t="shared" si="343"/>
        <v>0</v>
      </c>
      <c r="DV322" s="5">
        <f t="shared" si="344"/>
        <v>0</v>
      </c>
      <c r="DW322" s="5">
        <f t="shared" si="345"/>
        <v>0</v>
      </c>
      <c r="DX322" s="5">
        <f>IFERROR(SUM(DL322:DW322),0)*((Cockpit!$C$3)^5)</f>
        <v>-773.12199999999973</v>
      </c>
      <c r="DY322" s="5">
        <f t="shared" si="346"/>
        <v>-8605.6885693430595</v>
      </c>
      <c r="DZ322" s="5" t="str">
        <f>IF(ISERROR(MATCH(A322,'Current squad'!B:B,0)),"No","Yes")</f>
        <v>No</v>
      </c>
      <c r="EA322" s="5" cm="1">
        <f t="array" ref="EA322">IFERROR(_xlfn.IFS(DZ322="Yes",0,DZ322="No",H322*1%),999999)</f>
        <v>40000</v>
      </c>
      <c r="EB322" s="5">
        <f t="shared" ref="EB322:EB385" si="356">H322+EA322</f>
        <v>4040000</v>
      </c>
      <c r="EC322" s="5">
        <f t="shared" si="347"/>
        <v>-48605.688569343059</v>
      </c>
      <c r="ED322" s="1">
        <f t="shared" ref="ED322:ED385" si="357">IFERROR(EC322/H322,-100%)</f>
        <v>-1.2151422142335765E-2</v>
      </c>
      <c r="EE322" s="5">
        <f>RANK(EC322,$EC$2:$EC$572)+COUNTIF($EC$2:EC322,EC322)-1</f>
        <v>479</v>
      </c>
      <c r="EF322" s="4">
        <f>RANK(ED322,$ED$2:$ED$572)+COUNTIF($ED$2:ED322,ED322)-1</f>
        <v>465</v>
      </c>
    </row>
    <row r="323" spans="1:136" x14ac:dyDescent="0.3">
      <c r="A323" t="str">
        <f>IF(Holdet.dk!A323&lt;&gt;"",Holdet.dk!A323,"")</f>
        <v>Robin Olsen</v>
      </c>
      <c r="B323" t="str">
        <f>INDEX(Holdet.dk!B:B,MATCH($A323,Holdet.dk!$A:$A,0))</f>
        <v>Everton</v>
      </c>
      <c r="C323" t="str">
        <f>INDEX(Holdet.dk!C:C,MATCH($A323,Holdet.dk!$A:$A,0))</f>
        <v>Goalkeeper</v>
      </c>
      <c r="D323" t="str">
        <f>INDEX(Holdet.dk!D:D,MATCH($A323,Holdet.dk!$A:$A,0))</f>
        <v>5.119.000</v>
      </c>
      <c r="E323" s="1">
        <f>IFERROR(_xlfn.NUMBERVALUE(INDEX(Holdet.dk!$E:$E,MATCH($A323,Holdet.dk!$A:$A,0)),","),0)</f>
        <v>1E-3</v>
      </c>
      <c r="F323" t="str">
        <f>IF(INDEX(Lookup!H:H,MATCH('Master data'!A323,Lookup!G:G,0))=0,A323,INDEX(Lookup!H:H,MATCH('Master data'!A323,Lookup!G:G,0)))</f>
        <v>Robin Olsen</v>
      </c>
      <c r="G323" t="str">
        <f>IFERROR(INDEX(Lookup!B:B,MATCH(INDEX(Rotowire!C:C,MATCH(F323,Rotowire!A:A,0)),Lookup!D:D,0)),"")</f>
        <v/>
      </c>
      <c r="H323" s="5">
        <f t="shared" si="348"/>
        <v>5119000</v>
      </c>
      <c r="I323" s="19">
        <f>IFERROR(INDEX('Team forecast'!$G$3:$I$22,MATCH($B323,'Team forecast'!$B$3:$B$22,0),MATCH(I$1,'Team forecast'!$G$2:$I$2,0)),0)</f>
        <v>1.118279569892473</v>
      </c>
      <c r="J323" s="19">
        <f>IFERROR(INDEX('Team forecast'!$G$3:$I$22,MATCH($B323,'Team forecast'!$B$3:$B$22,0),MATCH(J$1,'Team forecast'!$G$2:$I$2,0)),0)</f>
        <v>0.86602870813397137</v>
      </c>
      <c r="K323" s="19">
        <f>IFERROR(INDEX('Team forecast'!$G$3:$I$22,MATCH($B323,'Team forecast'!$B$3:$B$22,0),MATCH(K$1,'Team forecast'!$G$2:$I$2,0)),0)</f>
        <v>1.6365413680270404</v>
      </c>
      <c r="L323">
        <f>SUMIFS(Rotowire!E:E,Rotowire!$A:$A,'Master data'!$F323)</f>
        <v>0</v>
      </c>
      <c r="M323" s="2">
        <f>SUMIFS(Rotowire!F:F,Rotowire!$A:$A,'Master data'!$F323)*I323</f>
        <v>0</v>
      </c>
      <c r="N323" s="2">
        <f>SUMIFS(Rotowire!G:G,Rotowire!$A:$A,'Master data'!$F323)*I323</f>
        <v>0</v>
      </c>
      <c r="O323" s="2">
        <f>SUMIFS(Rotowire!I:I,Rotowire!$A:$A,'Master data'!$F323)*I323</f>
        <v>0</v>
      </c>
      <c r="P323" s="2">
        <f>SUMIFS(Rotowire!W:W,Rotowire!$A:$A,'Master data'!$F323)*K323</f>
        <v>0</v>
      </c>
      <c r="Q323" s="2">
        <f>SUMIFS(Rotowire!Y:Y,Rotowire!$A:$A,'Master data'!$F323)*J323</f>
        <v>0</v>
      </c>
      <c r="R323" s="2">
        <f>SUMIFS(Rotowire!AB:AB,Rotowire!$A:$A,'Master data'!$F323)</f>
        <v>0</v>
      </c>
      <c r="S323" s="2">
        <f>SUMIFS(Rotowire!AC:AC,Rotowire!$A:$A,'Master data'!$F323)</f>
        <v>0</v>
      </c>
      <c r="T323" s="2">
        <f>INDEX('Team forecast'!D$3:D$22,MATCH($B323,'Team forecast'!$B$3:$B$22,0))</f>
        <v>1.04</v>
      </c>
      <c r="U323" s="2">
        <f>INDEX('Team forecast'!E$3:E$22,MATCH($B323,'Team forecast'!$B$3:$B$22,0))</f>
        <v>1.81</v>
      </c>
      <c r="V323" s="2">
        <f>INDEX('Team forecast'!J$3:J$22,MATCH($B323,'Team forecast'!$B$3:$B$22,0))</f>
        <v>0.21479999999999999</v>
      </c>
      <c r="W323" s="2">
        <f>INDEX('Team forecast'!K$3:K$22,MATCH($B323,'Team forecast'!$B$3:$B$22,0))</f>
        <v>0.23649999999999999</v>
      </c>
      <c r="X323" s="2">
        <f>INDEX('Team forecast'!L$3:L$22,MATCH($B323,'Team forecast'!$B$3:$B$22,0))</f>
        <v>0.54869999999999997</v>
      </c>
      <c r="Y323" s="5">
        <f t="shared" si="349"/>
        <v>-5000</v>
      </c>
      <c r="Z323" s="5">
        <f t="shared" si="350"/>
        <v>0</v>
      </c>
      <c r="AA323" s="5">
        <f t="shared" si="351"/>
        <v>0</v>
      </c>
      <c r="AB323" s="5">
        <f t="shared" si="352"/>
        <v>0</v>
      </c>
      <c r="AC323" s="5">
        <f t="shared" si="353"/>
        <v>0</v>
      </c>
      <c r="AD323" s="5">
        <f t="shared" ref="AD323:AD386" si="358">N323*50000</f>
        <v>0</v>
      </c>
      <c r="AE323" s="5">
        <f t="shared" ref="AE323:AE386" si="359">O323*10000</f>
        <v>0</v>
      </c>
      <c r="AF323" s="5">
        <f t="shared" si="354"/>
        <v>0</v>
      </c>
      <c r="AG323" s="5">
        <f t="shared" si="355"/>
        <v>0</v>
      </c>
      <c r="AH323" s="5">
        <f t="shared" ref="AH323:AH386" si="360">R323*(-20000)</f>
        <v>0</v>
      </c>
      <c r="AI323" s="5">
        <f t="shared" ref="AI323:AI386" si="361">S323*(-50000)</f>
        <v>0</v>
      </c>
      <c r="AJ323" s="5">
        <f t="shared" ref="AJ323:AJ386" si="362">IF(L323&gt;0,T323*10000,0)</f>
        <v>0</v>
      </c>
      <c r="AK323" s="5">
        <f t="shared" ref="AK323:AK386" si="363">IF(L323&gt;0,U323*(-8000),0)</f>
        <v>0</v>
      </c>
      <c r="AL323" s="5">
        <f>IFERROR(SUM(Y323:AK323),-5000)*((Cockpit!$C$3)^0)</f>
        <v>-5000</v>
      </c>
      <c r="AM323" s="19">
        <f>INDEX('Team forecast'!$M$3:$AU$22,MATCH($B323,'Team forecast'!$B$3:$B$22,0),MATCH(AM$1,'Team forecast'!$M$2:$AU$2,0))</f>
        <v>0</v>
      </c>
      <c r="AN323" s="19">
        <f>INDEX('Team forecast'!$M$3:$AU$22,MATCH($B323,'Team forecast'!$B$3:$B$22,0),MATCH(AN$1,'Team forecast'!$M$2:$AU$2,0))</f>
        <v>0</v>
      </c>
      <c r="AO323" s="19">
        <f>INDEX('Team forecast'!$M$3:$AU$22,MATCH($B323,'Team forecast'!$B$3:$B$22,0),MATCH(AO$1,'Team forecast'!$M$2:$AU$2,0))</f>
        <v>0</v>
      </c>
      <c r="AP323" s="19">
        <f>INDEX('Team forecast'!$M$3:$AU$22,MATCH($B323,'Team forecast'!$B$3:$B$22,0),MATCH(AP$1,'Team forecast'!$M$2:$AU$2,0))</f>
        <v>0</v>
      </c>
      <c r="AQ323" s="5">
        <f t="shared" ref="AQ323:AQ386" si="364">Y323</f>
        <v>-5000</v>
      </c>
      <c r="AR323" s="5">
        <f>INDEX('Team forecast'!$M$3:$AU$22,MATCH($B323,'Team forecast'!$B$3:$B$22,0),MATCH(AR$1,'Team forecast'!$M$2:$AU$2,0))*IF($Y323&gt;0,25000,0)</f>
        <v>0</v>
      </c>
      <c r="AS323" s="5">
        <f>INDEX('Team forecast'!$M$3:$AU$22,MATCH($B323,'Team forecast'!$B$3:$B$22,0),MATCH(AS$1,'Team forecast'!$M$2:$AU$2,0))*IF($Y323&gt;0,5000,0)</f>
        <v>0</v>
      </c>
      <c r="AT323" s="5">
        <f>INDEX('Team forecast'!$M$3:$AU$22,MATCH($B323,'Team forecast'!$B$3:$B$22,0),MATCH(AT$1,'Team forecast'!$M$2:$AU$2,0))*IF($Y323&gt;0,-15000,0)</f>
        <v>0</v>
      </c>
      <c r="AU323" s="5">
        <f t="shared" ref="AU323:AU386" si="365">AC323*$AM323</f>
        <v>0</v>
      </c>
      <c r="AV323" s="5">
        <f t="shared" ref="AV323:AV386" si="366">AD323*$AM323</f>
        <v>0</v>
      </c>
      <c r="AW323" s="5">
        <f t="shared" ref="AW323:AW386" si="367">AE323*$AM323</f>
        <v>0</v>
      </c>
      <c r="AX323" s="5">
        <f t="shared" ref="AX323:AX386" si="368">AF323*AO323</f>
        <v>0</v>
      </c>
      <c r="AY323" s="5">
        <f t="shared" ref="AY323:AY386" si="369">AG323*AN323</f>
        <v>0</v>
      </c>
      <c r="AZ323" s="5">
        <f t="shared" ref="AZ323:AZ386" si="370">AH323</f>
        <v>0</v>
      </c>
      <c r="BA323" s="5">
        <f t="shared" ref="BA323:BA386" si="371">AI323</f>
        <v>0</v>
      </c>
      <c r="BB323" s="5">
        <f t="shared" ref="BB323:BB386" si="372">AJ323*AM323</f>
        <v>0</v>
      </c>
      <c r="BC323" s="5">
        <f t="shared" ref="BC323:BC386" si="373">AK323*AN323</f>
        <v>0</v>
      </c>
      <c r="BD323" s="5">
        <f>IFERROR(SUM(AR323:BC323),0)*((Cockpit!$C$3)^1)</f>
        <v>0</v>
      </c>
      <c r="BE323" s="19">
        <f>INDEX('Team forecast'!$M$3:$AU$22,MATCH($B323,'Team forecast'!$B$3:$B$22,0),MATCH(BE$1,'Team forecast'!$M$2:$AU$2,0))</f>
        <v>0</v>
      </c>
      <c r="BF323" s="19">
        <f>INDEX('Team forecast'!$M$3:$AU$22,MATCH($B323,'Team forecast'!$B$3:$B$22,0),MATCH(BF$1,'Team forecast'!$M$2:$AU$2,0))</f>
        <v>0</v>
      </c>
      <c r="BG323" s="19">
        <f>INDEX('Team forecast'!$M$3:$AU$22,MATCH($B323,'Team forecast'!$B$3:$B$22,0),MATCH(BG$1,'Team forecast'!$M$2:$AU$2,0))</f>
        <v>0</v>
      </c>
      <c r="BH323" s="19">
        <f>INDEX('Team forecast'!$M$3:$AU$22,MATCH($B323,'Team forecast'!$B$3:$B$22,0),MATCH(BH$1,'Team forecast'!$M$2:$AU$2,0))</f>
        <v>0</v>
      </c>
      <c r="BI323" s="5">
        <f t="shared" ref="BI323:BI386" si="374">AQ323</f>
        <v>-5000</v>
      </c>
      <c r="BJ323" s="5">
        <f>INDEX('Team forecast'!$M$3:$AU$22,MATCH($B323,'Team forecast'!$B$3:$B$22,0),MATCH(BJ$1,'Team forecast'!$M$2:$AU$2,0))*IF($Y323&gt;0,25000,0)</f>
        <v>0</v>
      </c>
      <c r="BK323" s="5">
        <f>INDEX('Team forecast'!$M$3:$AU$22,MATCH($B323,'Team forecast'!$B$3:$B$22,0),MATCH(BK$1,'Team forecast'!$M$2:$AU$2,0))*IF($Y323&gt;0,5000,0)</f>
        <v>0</v>
      </c>
      <c r="BL323" s="5">
        <f>INDEX('Team forecast'!$M$3:$AU$22,MATCH($B323,'Team forecast'!$B$3:$B$22,0),MATCH(BL$1,'Team forecast'!$M$2:$AU$2,0))*IF($Y323&gt;0,-15000,0)</f>
        <v>0</v>
      </c>
      <c r="BM323" s="5">
        <f t="shared" ref="BM323:BM386" si="375">$AC323*BE323</f>
        <v>0</v>
      </c>
      <c r="BN323" s="5">
        <f t="shared" ref="BN323:BN386" si="376">$AD323*BE323</f>
        <v>0</v>
      </c>
      <c r="BO323" s="5">
        <f t="shared" ref="BO323:BO386" si="377">$AE323*BE323</f>
        <v>0</v>
      </c>
      <c r="BP323" s="5">
        <f t="shared" ref="BP323:BP386" si="378">$AF323*BG323</f>
        <v>0</v>
      </c>
      <c r="BQ323" s="5">
        <f t="shared" ref="BQ323:BQ386" si="379">$AG323*BF323</f>
        <v>0</v>
      </c>
      <c r="BR323" s="5">
        <f t="shared" ref="BR323:BR386" si="380">$AH323</f>
        <v>0</v>
      </c>
      <c r="BS323" s="5">
        <f t="shared" ref="BS323:BS386" si="381">$AI323</f>
        <v>0</v>
      </c>
      <c r="BT323" s="5">
        <f t="shared" ref="BT323:BT386" si="382">$AJ323*BE323</f>
        <v>0</v>
      </c>
      <c r="BU323" s="5">
        <f t="shared" ref="BU323:BU386" si="383">$AK323*BF323</f>
        <v>0</v>
      </c>
      <c r="BV323" s="5">
        <f>IFERROR(SUM(BJ323:BU323),0)*((Cockpit!$C$3)^2)</f>
        <v>0</v>
      </c>
      <c r="BW323" s="19">
        <f>INDEX('Team forecast'!$M$3:$AU$22,MATCH($B323,'Team forecast'!$B$3:$B$22,0),MATCH(BW$1,'Team forecast'!$M$2:$AU$2,0))</f>
        <v>0</v>
      </c>
      <c r="BX323" s="19">
        <f>INDEX('Team forecast'!$M$3:$AU$22,MATCH($B323,'Team forecast'!$B$3:$B$22,0),MATCH(BX$1,'Team forecast'!$M$2:$AU$2,0))</f>
        <v>0</v>
      </c>
      <c r="BY323" s="19">
        <f>INDEX('Team forecast'!$M$3:$AU$22,MATCH($B323,'Team forecast'!$B$3:$B$22,0),MATCH(BY$1,'Team forecast'!$M$2:$AU$2,0))</f>
        <v>0</v>
      </c>
      <c r="BZ323" s="19">
        <f>INDEX('Team forecast'!$M$3:$AU$22,MATCH($B323,'Team forecast'!$B$3:$B$22,0),MATCH(BZ$1,'Team forecast'!$M$2:$AU$2,0))</f>
        <v>0</v>
      </c>
      <c r="CA323" s="5">
        <f t="shared" ref="CA323:CA386" si="384">BI323</f>
        <v>-5000</v>
      </c>
      <c r="CB323" s="5">
        <f>INDEX('Team forecast'!$M$3:$AU$22,MATCH($B323,'Team forecast'!$B$3:$B$22,0),MATCH(CB$1,'Team forecast'!$M$2:$AU$2,0))*IF($Y323&gt;0,25000,0)</f>
        <v>0</v>
      </c>
      <c r="CC323" s="5">
        <f>INDEX('Team forecast'!$M$3:$AU$22,MATCH($B323,'Team forecast'!$B$3:$B$22,0),MATCH(CC$1,'Team forecast'!$M$2:$AU$2,0))*IF($Y323&gt;0,5000,0)</f>
        <v>0</v>
      </c>
      <c r="CD323" s="5">
        <f>INDEX('Team forecast'!$M$3:$AU$22,MATCH($B323,'Team forecast'!$B$3:$B$22,0),MATCH(CD$1,'Team forecast'!$M$2:$AU$2,0))*IF($Y323&gt;0,-15000,0)</f>
        <v>0</v>
      </c>
      <c r="CE323" s="5">
        <f t="shared" ref="CE323:CE386" si="385">$AC323*BW323</f>
        <v>0</v>
      </c>
      <c r="CF323" s="5">
        <f t="shared" ref="CF323:CF386" si="386">$AD323*BW323</f>
        <v>0</v>
      </c>
      <c r="CG323" s="5">
        <f t="shared" ref="CG323:CG386" si="387">$AE323*BW323</f>
        <v>0</v>
      </c>
      <c r="CH323" s="5">
        <f t="shared" ref="CH323:CH386" si="388">$AF323*BY323</f>
        <v>0</v>
      </c>
      <c r="CI323" s="5">
        <f t="shared" ref="CI323:CI386" si="389">$AG323*BX323</f>
        <v>0</v>
      </c>
      <c r="CJ323" s="5">
        <f t="shared" ref="CJ323:CJ386" si="390">$AH323</f>
        <v>0</v>
      </c>
      <c r="CK323" s="5">
        <f t="shared" ref="CK323:CK386" si="391">$AI323</f>
        <v>0</v>
      </c>
      <c r="CL323" s="5">
        <f t="shared" ref="CL323:CL386" si="392">$AJ323*BW323</f>
        <v>0</v>
      </c>
      <c r="CM323" s="5">
        <f t="shared" ref="CM323:CM386" si="393">$AK323*BX323</f>
        <v>0</v>
      </c>
      <c r="CN323" s="5">
        <f>IFERROR(SUM(CB323:CM323),0)*((Cockpit!$C$3)^3)</f>
        <v>0</v>
      </c>
      <c r="CO323" s="19">
        <f>INDEX('Team forecast'!$M$3:$AU$22,MATCH($B323,'Team forecast'!$B$3:$B$22,0),MATCH(CO$1,'Team forecast'!$M$2:$AU$2,0))</f>
        <v>0</v>
      </c>
      <c r="CP323" s="19">
        <f>INDEX('Team forecast'!$M$3:$AU$22,MATCH($B323,'Team forecast'!$B$3:$B$22,0),MATCH(CP$1,'Team forecast'!$M$2:$AU$2,0))</f>
        <v>0</v>
      </c>
      <c r="CQ323" s="19">
        <f>INDEX('Team forecast'!$M$3:$AU$22,MATCH($B323,'Team forecast'!$B$3:$B$22,0),MATCH(CQ$1,'Team forecast'!$M$2:$AU$2,0))</f>
        <v>0</v>
      </c>
      <c r="CR323" s="19">
        <f>INDEX('Team forecast'!$M$3:$AU$22,MATCH($B323,'Team forecast'!$B$3:$B$22,0),MATCH(CR$1,'Team forecast'!$M$2:$AU$2,0))</f>
        <v>0</v>
      </c>
      <c r="CS323" s="5">
        <f t="shared" ref="CS323:CS386" si="394">CA323</f>
        <v>-5000</v>
      </c>
      <c r="CT323" s="5">
        <f>INDEX('Team forecast'!$M$3:$AU$22,MATCH($B323,'Team forecast'!$B$3:$B$22,0),MATCH(CT$1,'Team forecast'!$M$2:$AU$2,0))*IF($Y323&gt;0,25000,0)</f>
        <v>0</v>
      </c>
      <c r="CU323" s="5">
        <f>INDEX('Team forecast'!$M$3:$AU$22,MATCH($B323,'Team forecast'!$B$3:$B$22,0),MATCH(CU$1,'Team forecast'!$M$2:$AU$2,0))*IF($Y323&gt;0,5000,0)</f>
        <v>0</v>
      </c>
      <c r="CV323" s="5">
        <f>INDEX('Team forecast'!$M$3:$AU$22,MATCH($B323,'Team forecast'!$B$3:$B$22,0),MATCH(CV$1,'Team forecast'!$M$2:$AU$2,0))*IF($Y323&gt;0,-15000,0)</f>
        <v>0</v>
      </c>
      <c r="CW323" s="5">
        <f t="shared" ref="CW323:CW386" si="395">$AC323*CO323</f>
        <v>0</v>
      </c>
      <c r="CX323" s="5">
        <f t="shared" ref="CX323:CX386" si="396">$AD323*CO323</f>
        <v>0</v>
      </c>
      <c r="CY323" s="5">
        <f t="shared" ref="CY323:CY386" si="397">$AE323*CO323</f>
        <v>0</v>
      </c>
      <c r="CZ323" s="5">
        <f t="shared" ref="CZ323:CZ386" si="398">$AF323*CQ323</f>
        <v>0</v>
      </c>
      <c r="DA323" s="5">
        <f t="shared" ref="DA323:DA386" si="399">$AG323*CP323</f>
        <v>0</v>
      </c>
      <c r="DB323" s="5">
        <f t="shared" ref="DB323:DB386" si="400">$AH323</f>
        <v>0</v>
      </c>
      <c r="DC323" s="5">
        <f t="shared" ref="DC323:DC386" si="401">$AI323</f>
        <v>0</v>
      </c>
      <c r="DD323" s="5">
        <f t="shared" ref="DD323:DD386" si="402">$AJ323*CO323</f>
        <v>0</v>
      </c>
      <c r="DE323" s="5">
        <f t="shared" ref="DE323:DE386" si="403">$AK323*CP323</f>
        <v>0</v>
      </c>
      <c r="DF323" s="5">
        <f>IFERROR(SUM(CT323:DE323),0)*((Cockpit!$C$3)^4)</f>
        <v>0</v>
      </c>
      <c r="DG323" s="19">
        <f>INDEX('Team forecast'!$M$3:$AU$22,MATCH($B323,'Team forecast'!$B$3:$B$22,0),MATCH(DG$1,'Team forecast'!$M$2:$AU$2,0))</f>
        <v>0</v>
      </c>
      <c r="DH323" s="19">
        <f>INDEX('Team forecast'!$M$3:$AU$22,MATCH($B323,'Team forecast'!$B$3:$B$22,0),MATCH(DH$1,'Team forecast'!$M$2:$AU$2,0))</f>
        <v>0</v>
      </c>
      <c r="DI323" s="19">
        <f>INDEX('Team forecast'!$M$3:$AU$22,MATCH($B323,'Team forecast'!$B$3:$B$22,0),MATCH(DI$1,'Team forecast'!$M$2:$AU$2,0))</f>
        <v>0</v>
      </c>
      <c r="DJ323" s="19">
        <f>INDEX('Team forecast'!$M$3:$AU$22,MATCH($B323,'Team forecast'!$B$3:$B$22,0),MATCH(DJ$1,'Team forecast'!$M$2:$AU$2,0))</f>
        <v>0</v>
      </c>
      <c r="DK323" s="5">
        <f t="shared" ref="DK323:DK386" si="404">CS323</f>
        <v>-5000</v>
      </c>
      <c r="DL323" s="5">
        <f>INDEX('Team forecast'!$M$3:$AU$22,MATCH($B323,'Team forecast'!$B$3:$B$22,0),MATCH(DL$1,'Team forecast'!$M$2:$AU$2,0))*IF($Y323&gt;0,25000,0)</f>
        <v>0</v>
      </c>
      <c r="DM323" s="5">
        <f>INDEX('Team forecast'!$M$3:$AU$22,MATCH($B323,'Team forecast'!$B$3:$B$22,0),MATCH(DM$1,'Team forecast'!$M$2:$AU$2,0))*IF($Y323&gt;0,5000,0)</f>
        <v>0</v>
      </c>
      <c r="DN323" s="5">
        <f>INDEX('Team forecast'!$M$3:$AU$22,MATCH($B323,'Team forecast'!$B$3:$B$22,0),MATCH(DN$1,'Team forecast'!$M$2:$AU$2,0))*IF($Y323&gt;0,-15000,0)</f>
        <v>0</v>
      </c>
      <c r="DO323" s="5">
        <f t="shared" ref="DO323:DO386" si="405">$AC323*DG323</f>
        <v>0</v>
      </c>
      <c r="DP323" s="5">
        <f t="shared" ref="DP323:DP386" si="406">$AD323*DG323</f>
        <v>0</v>
      </c>
      <c r="DQ323" s="5">
        <f t="shared" ref="DQ323:DQ386" si="407">$AE323*DG323</f>
        <v>0</v>
      </c>
      <c r="DR323" s="5">
        <f t="shared" ref="DR323:DR386" si="408">$AF323*DI323</f>
        <v>0</v>
      </c>
      <c r="DS323" s="5">
        <f t="shared" ref="DS323:DS386" si="409">$AG323*DH323</f>
        <v>0</v>
      </c>
      <c r="DT323" s="5">
        <f t="shared" ref="DT323:DT386" si="410">$AH323</f>
        <v>0</v>
      </c>
      <c r="DU323" s="5">
        <f t="shared" ref="DU323:DU386" si="411">$AI323</f>
        <v>0</v>
      </c>
      <c r="DV323" s="5">
        <f t="shared" ref="DV323:DV386" si="412">$AJ323*DG323</f>
        <v>0</v>
      </c>
      <c r="DW323" s="5">
        <f t="shared" ref="DW323:DW386" si="413">$AK323*DI323</f>
        <v>0</v>
      </c>
      <c r="DX323" s="5">
        <f>IFERROR(SUM(DL323:DW323),0)*((Cockpit!$C$3)^5)</f>
        <v>0</v>
      </c>
      <c r="DY323" s="5">
        <f t="shared" ref="DY323:DY386" si="414">AL323+BD323+BV323+CN323+DF323+DX323</f>
        <v>-5000</v>
      </c>
      <c r="DZ323" s="5" t="str">
        <f>IF(ISERROR(MATCH(A323,'Current squad'!B:B,0)),"No","Yes")</f>
        <v>No</v>
      </c>
      <c r="EA323" s="5" cm="1">
        <f t="array" ref="EA323">IFERROR(_xlfn.IFS(DZ323="Yes",0,DZ323="No",H323*1%),999999)</f>
        <v>51190</v>
      </c>
      <c r="EB323" s="5">
        <f t="shared" si="356"/>
        <v>5170190</v>
      </c>
      <c r="EC323" s="5">
        <f t="shared" ref="EC323:EC386" si="415">DY323-EA323</f>
        <v>-56190</v>
      </c>
      <c r="ED323" s="1">
        <f t="shared" si="357"/>
        <v>-1.0976753272123461E-2</v>
      </c>
      <c r="EE323" s="5">
        <f>RANK(EC323,$EC$2:$EC$572)+COUNTIF($EC$2:EC323,EC323)-1</f>
        <v>521</v>
      </c>
      <c r="EF323" s="4">
        <f>RANK(ED323,$ED$2:$ED$572)+COUNTIF($ED$2:ED323,ED323)-1</f>
        <v>235</v>
      </c>
    </row>
    <row r="324" spans="1:136" x14ac:dyDescent="0.3">
      <c r="A324" t="str">
        <f>IF(Holdet.dk!A324&lt;&gt;"",Holdet.dk!A324,"")</f>
        <v>Alex Telles</v>
      </c>
      <c r="B324" t="str">
        <f>INDEX(Holdet.dk!B:B,MATCH($A324,Holdet.dk!$A:$A,0))</f>
        <v>Manchester United</v>
      </c>
      <c r="C324" t="str">
        <f>INDEX(Holdet.dk!C:C,MATCH($A324,Holdet.dk!$A:$A,0))</f>
        <v>Defense</v>
      </c>
      <c r="D324" t="str">
        <f>INDEX(Holdet.dk!D:D,MATCH($A324,Holdet.dk!$A:$A,0))</f>
        <v>4.917.000</v>
      </c>
      <c r="E324" s="1">
        <f>IFERROR(_xlfn.NUMBERVALUE(INDEX(Holdet.dk!$E:$E,MATCH($A324,Holdet.dk!$A:$A,0)),","),0)</f>
        <v>1E-3</v>
      </c>
      <c r="F324" t="str">
        <f>IF(INDEX(Lookup!H:H,MATCH('Master data'!A324,Lookup!G:G,0))=0,A324,INDEX(Lookup!H:H,MATCH('Master data'!A324,Lookup!G:G,0)))</f>
        <v>Alex Telles</v>
      </c>
      <c r="G324" t="str">
        <f>IFERROR(INDEX(Lookup!B:B,MATCH(INDEX(Rotowire!C:C,MATCH(F324,Rotowire!A:A,0)),Lookup!D:D,0)),"")</f>
        <v>Wolverhampton</v>
      </c>
      <c r="H324" s="5">
        <f t="shared" si="348"/>
        <v>4917000</v>
      </c>
      <c r="I324" s="19">
        <f>IFERROR(INDEX('Team forecast'!$G$3:$I$22,MATCH($B324,'Team forecast'!$B$3:$B$22,0),MATCH(I$1,'Team forecast'!$G$2:$I$2,0)),0)</f>
        <v>1.0869565217391304</v>
      </c>
      <c r="J324" s="19">
        <f>IFERROR(INDEX('Team forecast'!$G$3:$I$22,MATCH($B324,'Team forecast'!$B$3:$B$22,0),MATCH(J$1,'Team forecast'!$G$2:$I$2,0)),0)</f>
        <v>0.75816993464052274</v>
      </c>
      <c r="K324" s="19">
        <f>IFERROR(INDEX('Team forecast'!$G$3:$I$22,MATCH($B324,'Team forecast'!$B$3:$B$22,0),MATCH(K$1,'Team forecast'!$G$2:$I$2,0)),0)</f>
        <v>1.4927913375362158</v>
      </c>
      <c r="L324">
        <f>SUMIFS(Rotowire!E:E,Rotowire!$A:$A,'Master data'!$F324)</f>
        <v>95</v>
      </c>
      <c r="M324" s="2">
        <f>SUMIFS(Rotowire!F:F,Rotowire!$A:$A,'Master data'!$F324)*I324</f>
        <v>1.0869565217391304E-2</v>
      </c>
      <c r="N324" s="2">
        <f>SUMIFS(Rotowire!G:G,Rotowire!$A:$A,'Master data'!$F324)*I324</f>
        <v>0.17391304347826086</v>
      </c>
      <c r="O324" s="2">
        <f>SUMIFS(Rotowire!I:I,Rotowire!$A:$A,'Master data'!$F324)*I324</f>
        <v>0.13043478260869565</v>
      </c>
      <c r="P324" s="2">
        <f>SUMIFS(Rotowire!W:W,Rotowire!$A:$A,'Master data'!$F324)*K324</f>
        <v>0.31348618088260533</v>
      </c>
      <c r="Q324" s="2">
        <f>SUMIFS(Rotowire!Y:Y,Rotowire!$A:$A,'Master data'!$F324)*J324</f>
        <v>0</v>
      </c>
      <c r="R324" s="2">
        <f>SUMIFS(Rotowire!AB:AB,Rotowire!$A:$A,'Master data'!$F324)</f>
        <v>0.21</v>
      </c>
      <c r="S324" s="2">
        <f>SUMIFS(Rotowire!AC:AC,Rotowire!$A:$A,'Master data'!$F324)</f>
        <v>0</v>
      </c>
      <c r="T324" s="2">
        <f>INDEX('Team forecast'!D$3:D$22,MATCH($B324,'Team forecast'!$B$3:$B$22,0))</f>
        <v>1.5</v>
      </c>
      <c r="U324" s="2">
        <f>INDEX('Team forecast'!E$3:E$22,MATCH($B324,'Team forecast'!$B$3:$B$22,0))</f>
        <v>1.1599999999999999</v>
      </c>
      <c r="V324" s="2">
        <f>INDEX('Team forecast'!J$3:J$22,MATCH($B324,'Team forecast'!$B$3:$B$22,0))</f>
        <v>0.44640000000000002</v>
      </c>
      <c r="W324" s="2">
        <f>INDEX('Team forecast'!K$3:K$22,MATCH($B324,'Team forecast'!$B$3:$B$22,0))</f>
        <v>0.26269999999999999</v>
      </c>
      <c r="X324" s="2">
        <f>INDEX('Team forecast'!L$3:L$22,MATCH($B324,'Team forecast'!$B$3:$B$22,0))</f>
        <v>0.29099999999999998</v>
      </c>
      <c r="Y324" s="5">
        <f t="shared" si="349"/>
        <v>7000</v>
      </c>
      <c r="Z324" s="5">
        <f t="shared" si="350"/>
        <v>11160</v>
      </c>
      <c r="AA324" s="5">
        <f t="shared" si="351"/>
        <v>1313.5</v>
      </c>
      <c r="AB324" s="5">
        <f t="shared" si="352"/>
        <v>-4365</v>
      </c>
      <c r="AC324" s="5">
        <f t="shared" si="353"/>
        <v>1630.4347826086955</v>
      </c>
      <c r="AD324" s="5">
        <f t="shared" si="358"/>
        <v>8695.652173913044</v>
      </c>
      <c r="AE324" s="5">
        <f t="shared" si="359"/>
        <v>1304.3478260869565</v>
      </c>
      <c r="AF324" s="5">
        <f t="shared" si="354"/>
        <v>15674.309044130267</v>
      </c>
      <c r="AG324" s="5">
        <f t="shared" si="355"/>
        <v>0</v>
      </c>
      <c r="AH324" s="5">
        <f t="shared" si="360"/>
        <v>-4200</v>
      </c>
      <c r="AI324" s="5">
        <f t="shared" si="361"/>
        <v>0</v>
      </c>
      <c r="AJ324" s="5">
        <f t="shared" si="362"/>
        <v>15000</v>
      </c>
      <c r="AK324" s="5">
        <f t="shared" si="363"/>
        <v>-9280</v>
      </c>
      <c r="AL324" s="5">
        <f>IFERROR(SUM(Y324:AK324),-5000)*((Cockpit!$C$3)^0)</f>
        <v>43933.243826738966</v>
      </c>
      <c r="AM324" s="19">
        <f>INDEX('Team forecast'!$M$3:$AU$22,MATCH($B324,'Team forecast'!$B$3:$B$22,0),MATCH(AM$1,'Team forecast'!$M$2:$AU$2,0))</f>
        <v>0</v>
      </c>
      <c r="AN324" s="19">
        <f>INDEX('Team forecast'!$M$3:$AU$22,MATCH($B324,'Team forecast'!$B$3:$B$22,0),MATCH(AN$1,'Team forecast'!$M$2:$AU$2,0))</f>
        <v>0</v>
      </c>
      <c r="AO324" s="19">
        <f>INDEX('Team forecast'!$M$3:$AU$22,MATCH($B324,'Team forecast'!$B$3:$B$22,0),MATCH(AO$1,'Team forecast'!$M$2:$AU$2,0))</f>
        <v>0</v>
      </c>
      <c r="AP324" s="19">
        <f>INDEX('Team forecast'!$M$3:$AU$22,MATCH($B324,'Team forecast'!$B$3:$B$22,0),MATCH(AP$1,'Team forecast'!$M$2:$AU$2,0))</f>
        <v>0</v>
      </c>
      <c r="AQ324" s="5">
        <f t="shared" si="364"/>
        <v>7000</v>
      </c>
      <c r="AR324" s="5">
        <f>INDEX('Team forecast'!$M$3:$AU$22,MATCH($B324,'Team forecast'!$B$3:$B$22,0),MATCH(AR$1,'Team forecast'!$M$2:$AU$2,0))*IF($Y324&gt;0,25000,0)</f>
        <v>0</v>
      </c>
      <c r="AS324" s="5">
        <f>INDEX('Team forecast'!$M$3:$AU$22,MATCH($B324,'Team forecast'!$B$3:$B$22,0),MATCH(AS$1,'Team forecast'!$M$2:$AU$2,0))*IF($Y324&gt;0,5000,0)</f>
        <v>0</v>
      </c>
      <c r="AT324" s="5">
        <f>INDEX('Team forecast'!$M$3:$AU$22,MATCH($B324,'Team forecast'!$B$3:$B$22,0),MATCH(AT$1,'Team forecast'!$M$2:$AU$2,0))*IF($Y324&gt;0,-15000,0)</f>
        <v>0</v>
      </c>
      <c r="AU324" s="5">
        <f t="shared" si="365"/>
        <v>0</v>
      </c>
      <c r="AV324" s="5">
        <f t="shared" si="366"/>
        <v>0</v>
      </c>
      <c r="AW324" s="5">
        <f t="shared" si="367"/>
        <v>0</v>
      </c>
      <c r="AX324" s="5">
        <f t="shared" si="368"/>
        <v>0</v>
      </c>
      <c r="AY324" s="5">
        <f t="shared" si="369"/>
        <v>0</v>
      </c>
      <c r="AZ324" s="5">
        <f t="shared" si="370"/>
        <v>-4200</v>
      </c>
      <c r="BA324" s="5">
        <f t="shared" si="371"/>
        <v>0</v>
      </c>
      <c r="BB324" s="5">
        <f t="shared" si="372"/>
        <v>0</v>
      </c>
      <c r="BC324" s="5">
        <f t="shared" si="373"/>
        <v>0</v>
      </c>
      <c r="BD324" s="5">
        <f>IFERROR(SUM(AR324:BC324),0)*((Cockpit!$C$3)^1)</f>
        <v>-2940</v>
      </c>
      <c r="BE324" s="19">
        <f>INDEX('Team forecast'!$M$3:$AU$22,MATCH($B324,'Team forecast'!$B$3:$B$22,0),MATCH(BE$1,'Team forecast'!$M$2:$AU$2,0))</f>
        <v>0</v>
      </c>
      <c r="BF324" s="19">
        <f>INDEX('Team forecast'!$M$3:$AU$22,MATCH($B324,'Team forecast'!$B$3:$B$22,0),MATCH(BF$1,'Team forecast'!$M$2:$AU$2,0))</f>
        <v>0</v>
      </c>
      <c r="BG324" s="19">
        <f>INDEX('Team forecast'!$M$3:$AU$22,MATCH($B324,'Team forecast'!$B$3:$B$22,0),MATCH(BG$1,'Team forecast'!$M$2:$AU$2,0))</f>
        <v>0</v>
      </c>
      <c r="BH324" s="19">
        <f>INDEX('Team forecast'!$M$3:$AU$22,MATCH($B324,'Team forecast'!$B$3:$B$22,0),MATCH(BH$1,'Team forecast'!$M$2:$AU$2,0))</f>
        <v>0</v>
      </c>
      <c r="BI324" s="5">
        <f t="shared" si="374"/>
        <v>7000</v>
      </c>
      <c r="BJ324" s="5">
        <f>INDEX('Team forecast'!$M$3:$AU$22,MATCH($B324,'Team forecast'!$B$3:$B$22,0),MATCH(BJ$1,'Team forecast'!$M$2:$AU$2,0))*IF($Y324&gt;0,25000,0)</f>
        <v>0</v>
      </c>
      <c r="BK324" s="5">
        <f>INDEX('Team forecast'!$M$3:$AU$22,MATCH($B324,'Team forecast'!$B$3:$B$22,0),MATCH(BK$1,'Team forecast'!$M$2:$AU$2,0))*IF($Y324&gt;0,5000,0)</f>
        <v>0</v>
      </c>
      <c r="BL324" s="5">
        <f>INDEX('Team forecast'!$M$3:$AU$22,MATCH($B324,'Team forecast'!$B$3:$B$22,0),MATCH(BL$1,'Team forecast'!$M$2:$AU$2,0))*IF($Y324&gt;0,-15000,0)</f>
        <v>0</v>
      </c>
      <c r="BM324" s="5">
        <f t="shared" si="375"/>
        <v>0</v>
      </c>
      <c r="BN324" s="5">
        <f t="shared" si="376"/>
        <v>0</v>
      </c>
      <c r="BO324" s="5">
        <f t="shared" si="377"/>
        <v>0</v>
      </c>
      <c r="BP324" s="5">
        <f t="shared" si="378"/>
        <v>0</v>
      </c>
      <c r="BQ324" s="5">
        <f t="shared" si="379"/>
        <v>0</v>
      </c>
      <c r="BR324" s="5">
        <f t="shared" si="380"/>
        <v>-4200</v>
      </c>
      <c r="BS324" s="5">
        <f t="shared" si="381"/>
        <v>0</v>
      </c>
      <c r="BT324" s="5">
        <f t="shared" si="382"/>
        <v>0</v>
      </c>
      <c r="BU324" s="5">
        <f t="shared" si="383"/>
        <v>0</v>
      </c>
      <c r="BV324" s="5">
        <f>IFERROR(SUM(BJ324:BU324),0)*((Cockpit!$C$3)^2)</f>
        <v>-2057.9999999999995</v>
      </c>
      <c r="BW324" s="19">
        <f>INDEX('Team forecast'!$M$3:$AU$22,MATCH($B324,'Team forecast'!$B$3:$B$22,0),MATCH(BW$1,'Team forecast'!$M$2:$AU$2,0))</f>
        <v>0</v>
      </c>
      <c r="BX324" s="19">
        <f>INDEX('Team forecast'!$M$3:$AU$22,MATCH($B324,'Team forecast'!$B$3:$B$22,0),MATCH(BX$1,'Team forecast'!$M$2:$AU$2,0))</f>
        <v>0</v>
      </c>
      <c r="BY324" s="19">
        <f>INDEX('Team forecast'!$M$3:$AU$22,MATCH($B324,'Team forecast'!$B$3:$B$22,0),MATCH(BY$1,'Team forecast'!$M$2:$AU$2,0))</f>
        <v>0</v>
      </c>
      <c r="BZ324" s="19">
        <f>INDEX('Team forecast'!$M$3:$AU$22,MATCH($B324,'Team forecast'!$B$3:$B$22,0),MATCH(BZ$1,'Team forecast'!$M$2:$AU$2,0))</f>
        <v>0</v>
      </c>
      <c r="CA324" s="5">
        <f t="shared" si="384"/>
        <v>7000</v>
      </c>
      <c r="CB324" s="5">
        <f>INDEX('Team forecast'!$M$3:$AU$22,MATCH($B324,'Team forecast'!$B$3:$B$22,0),MATCH(CB$1,'Team forecast'!$M$2:$AU$2,0))*IF($Y324&gt;0,25000,0)</f>
        <v>0</v>
      </c>
      <c r="CC324" s="5">
        <f>INDEX('Team forecast'!$M$3:$AU$22,MATCH($B324,'Team forecast'!$B$3:$B$22,0),MATCH(CC$1,'Team forecast'!$M$2:$AU$2,0))*IF($Y324&gt;0,5000,0)</f>
        <v>0</v>
      </c>
      <c r="CD324" s="5">
        <f>INDEX('Team forecast'!$M$3:$AU$22,MATCH($B324,'Team forecast'!$B$3:$B$22,0),MATCH(CD$1,'Team forecast'!$M$2:$AU$2,0))*IF($Y324&gt;0,-15000,0)</f>
        <v>0</v>
      </c>
      <c r="CE324" s="5">
        <f t="shared" si="385"/>
        <v>0</v>
      </c>
      <c r="CF324" s="5">
        <f t="shared" si="386"/>
        <v>0</v>
      </c>
      <c r="CG324" s="5">
        <f t="shared" si="387"/>
        <v>0</v>
      </c>
      <c r="CH324" s="5">
        <f t="shared" si="388"/>
        <v>0</v>
      </c>
      <c r="CI324" s="5">
        <f t="shared" si="389"/>
        <v>0</v>
      </c>
      <c r="CJ324" s="5">
        <f t="shared" si="390"/>
        <v>-4200</v>
      </c>
      <c r="CK324" s="5">
        <f t="shared" si="391"/>
        <v>0</v>
      </c>
      <c r="CL324" s="5">
        <f t="shared" si="392"/>
        <v>0</v>
      </c>
      <c r="CM324" s="5">
        <f t="shared" si="393"/>
        <v>0</v>
      </c>
      <c r="CN324" s="5">
        <f>IFERROR(SUM(CB324:CM324),0)*((Cockpit!$C$3)^3)</f>
        <v>-1440.5999999999997</v>
      </c>
      <c r="CO324" s="19">
        <f>INDEX('Team forecast'!$M$3:$AU$22,MATCH($B324,'Team forecast'!$B$3:$B$22,0),MATCH(CO$1,'Team forecast'!$M$2:$AU$2,0))</f>
        <v>0</v>
      </c>
      <c r="CP324" s="19">
        <f>INDEX('Team forecast'!$M$3:$AU$22,MATCH($B324,'Team forecast'!$B$3:$B$22,0),MATCH(CP$1,'Team forecast'!$M$2:$AU$2,0))</f>
        <v>0</v>
      </c>
      <c r="CQ324" s="19">
        <f>INDEX('Team forecast'!$M$3:$AU$22,MATCH($B324,'Team forecast'!$B$3:$B$22,0),MATCH(CQ$1,'Team forecast'!$M$2:$AU$2,0))</f>
        <v>0</v>
      </c>
      <c r="CR324" s="19">
        <f>INDEX('Team forecast'!$M$3:$AU$22,MATCH($B324,'Team forecast'!$B$3:$B$22,0),MATCH(CR$1,'Team forecast'!$M$2:$AU$2,0))</f>
        <v>0</v>
      </c>
      <c r="CS324" s="5">
        <f t="shared" si="394"/>
        <v>7000</v>
      </c>
      <c r="CT324" s="5">
        <f>INDEX('Team forecast'!$M$3:$AU$22,MATCH($B324,'Team forecast'!$B$3:$B$22,0),MATCH(CT$1,'Team forecast'!$M$2:$AU$2,0))*IF($Y324&gt;0,25000,0)</f>
        <v>0</v>
      </c>
      <c r="CU324" s="5">
        <f>INDEX('Team forecast'!$M$3:$AU$22,MATCH($B324,'Team forecast'!$B$3:$B$22,0),MATCH(CU$1,'Team forecast'!$M$2:$AU$2,0))*IF($Y324&gt;0,5000,0)</f>
        <v>0</v>
      </c>
      <c r="CV324" s="5">
        <f>INDEX('Team forecast'!$M$3:$AU$22,MATCH($B324,'Team forecast'!$B$3:$B$22,0),MATCH(CV$1,'Team forecast'!$M$2:$AU$2,0))*IF($Y324&gt;0,-15000,0)</f>
        <v>0</v>
      </c>
      <c r="CW324" s="5">
        <f t="shared" si="395"/>
        <v>0</v>
      </c>
      <c r="CX324" s="5">
        <f t="shared" si="396"/>
        <v>0</v>
      </c>
      <c r="CY324" s="5">
        <f t="shared" si="397"/>
        <v>0</v>
      </c>
      <c r="CZ324" s="5">
        <f t="shared" si="398"/>
        <v>0</v>
      </c>
      <c r="DA324" s="5">
        <f t="shared" si="399"/>
        <v>0</v>
      </c>
      <c r="DB324" s="5">
        <f t="shared" si="400"/>
        <v>-4200</v>
      </c>
      <c r="DC324" s="5">
        <f t="shared" si="401"/>
        <v>0</v>
      </c>
      <c r="DD324" s="5">
        <f t="shared" si="402"/>
        <v>0</v>
      </c>
      <c r="DE324" s="5">
        <f t="shared" si="403"/>
        <v>0</v>
      </c>
      <c r="DF324" s="5">
        <f>IFERROR(SUM(CT324:DE324),0)*((Cockpit!$C$3)^4)</f>
        <v>-1008.4199999999997</v>
      </c>
      <c r="DG324" s="19">
        <f>INDEX('Team forecast'!$M$3:$AU$22,MATCH($B324,'Team forecast'!$B$3:$B$22,0),MATCH(DG$1,'Team forecast'!$M$2:$AU$2,0))</f>
        <v>0</v>
      </c>
      <c r="DH324" s="19">
        <f>INDEX('Team forecast'!$M$3:$AU$22,MATCH($B324,'Team forecast'!$B$3:$B$22,0),MATCH(DH$1,'Team forecast'!$M$2:$AU$2,0))</f>
        <v>0</v>
      </c>
      <c r="DI324" s="19">
        <f>INDEX('Team forecast'!$M$3:$AU$22,MATCH($B324,'Team forecast'!$B$3:$B$22,0),MATCH(DI$1,'Team forecast'!$M$2:$AU$2,0))</f>
        <v>0</v>
      </c>
      <c r="DJ324" s="19">
        <f>INDEX('Team forecast'!$M$3:$AU$22,MATCH($B324,'Team forecast'!$B$3:$B$22,0),MATCH(DJ$1,'Team forecast'!$M$2:$AU$2,0))</f>
        <v>0</v>
      </c>
      <c r="DK324" s="5">
        <f t="shared" si="404"/>
        <v>7000</v>
      </c>
      <c r="DL324" s="5">
        <f>INDEX('Team forecast'!$M$3:$AU$22,MATCH($B324,'Team forecast'!$B$3:$B$22,0),MATCH(DL$1,'Team forecast'!$M$2:$AU$2,0))*IF($Y324&gt;0,25000,0)</f>
        <v>0</v>
      </c>
      <c r="DM324" s="5">
        <f>INDEX('Team forecast'!$M$3:$AU$22,MATCH($B324,'Team forecast'!$B$3:$B$22,0),MATCH(DM$1,'Team forecast'!$M$2:$AU$2,0))*IF($Y324&gt;0,5000,0)</f>
        <v>0</v>
      </c>
      <c r="DN324" s="5">
        <f>INDEX('Team forecast'!$M$3:$AU$22,MATCH($B324,'Team forecast'!$B$3:$B$22,0),MATCH(DN$1,'Team forecast'!$M$2:$AU$2,0))*IF($Y324&gt;0,-15000,0)</f>
        <v>0</v>
      </c>
      <c r="DO324" s="5">
        <f t="shared" si="405"/>
        <v>0</v>
      </c>
      <c r="DP324" s="5">
        <f t="shared" si="406"/>
        <v>0</v>
      </c>
      <c r="DQ324" s="5">
        <f t="shared" si="407"/>
        <v>0</v>
      </c>
      <c r="DR324" s="5">
        <f t="shared" si="408"/>
        <v>0</v>
      </c>
      <c r="DS324" s="5">
        <f t="shared" si="409"/>
        <v>0</v>
      </c>
      <c r="DT324" s="5">
        <f t="shared" si="410"/>
        <v>-4200</v>
      </c>
      <c r="DU324" s="5">
        <f t="shared" si="411"/>
        <v>0</v>
      </c>
      <c r="DV324" s="5">
        <f t="shared" si="412"/>
        <v>0</v>
      </c>
      <c r="DW324" s="5">
        <f t="shared" si="413"/>
        <v>0</v>
      </c>
      <c r="DX324" s="5">
        <f>IFERROR(SUM(DL324:DW324),0)*((Cockpit!$C$3)^5)</f>
        <v>-705.89399999999978</v>
      </c>
      <c r="DY324" s="5">
        <f t="shared" si="414"/>
        <v>35780.329826738969</v>
      </c>
      <c r="DZ324" s="5" t="str">
        <f>IF(ISERROR(MATCH(A324,'Current squad'!B:B,0)),"No","Yes")</f>
        <v>No</v>
      </c>
      <c r="EA324" s="5" cm="1">
        <f t="array" ref="EA324">IFERROR(_xlfn.IFS(DZ324="Yes",0,DZ324="No",H324*1%),999999)</f>
        <v>49170</v>
      </c>
      <c r="EB324" s="5">
        <f t="shared" si="356"/>
        <v>4966170</v>
      </c>
      <c r="EC324" s="5">
        <f t="shared" si="415"/>
        <v>-13389.670173261031</v>
      </c>
      <c r="ED324" s="1">
        <f t="shared" si="357"/>
        <v>-2.7231381275698661E-3</v>
      </c>
      <c r="EE324" s="5">
        <f>RANK(EC324,$EC$2:$EC$572)+COUNTIF($EC$2:EC324,EC324)-1</f>
        <v>122</v>
      </c>
      <c r="EF324" s="4">
        <f>RANK(ED324,$ED$2:$ED$572)+COUNTIF($ED$2:ED324,ED324)-1</f>
        <v>115</v>
      </c>
    </row>
    <row r="325" spans="1:136" x14ac:dyDescent="0.3">
      <c r="A325" t="str">
        <f>IF(Holdet.dk!A325&lt;&gt;"",Holdet.dk!A325,"")</f>
        <v>Mason Greenwood</v>
      </c>
      <c r="B325" t="str">
        <f>INDEX(Holdet.dk!B:B,MATCH($A325,Holdet.dk!$A:$A,0))</f>
        <v>Manchester United</v>
      </c>
      <c r="C325" t="str">
        <f>INDEX(Holdet.dk!C:C,MATCH($A325,Holdet.dk!$A:$A,0))</f>
        <v>Striker</v>
      </c>
      <c r="D325" t="str">
        <f>INDEX(Holdet.dk!D:D,MATCH($A325,Holdet.dk!$A:$A,0))</f>
        <v>7.522.000</v>
      </c>
      <c r="E325" s="1">
        <f>IFERROR(_xlfn.NUMBERVALUE(INDEX(Holdet.dk!$E:$E,MATCH($A325,Holdet.dk!$A:$A,0)),","),0)</f>
        <v>5.7999999999999996E-2</v>
      </c>
      <c r="F325" t="str">
        <f>IF(INDEX(Lookup!H:H,MATCH('Master data'!A325,Lookup!G:G,0))=0,A325,INDEX(Lookup!H:H,MATCH('Master data'!A325,Lookup!G:G,0)))</f>
        <v>Mason Greenwood</v>
      </c>
      <c r="G325" t="str">
        <f>IFERROR(INDEX(Lookup!B:B,MATCH(INDEX(Rotowire!C:C,MATCH(F325,Rotowire!A:A,0)),Lookup!D:D,0)),"")</f>
        <v/>
      </c>
      <c r="H325" s="5">
        <f t="shared" si="348"/>
        <v>7522000</v>
      </c>
      <c r="I325" s="19">
        <f>IFERROR(INDEX('Team forecast'!$G$3:$I$22,MATCH($B325,'Team forecast'!$B$3:$B$22,0),MATCH(I$1,'Team forecast'!$G$2:$I$2,0)),0)</f>
        <v>1.0869565217391304</v>
      </c>
      <c r="J325" s="19">
        <f>IFERROR(INDEX('Team forecast'!$G$3:$I$22,MATCH($B325,'Team forecast'!$B$3:$B$22,0),MATCH(J$1,'Team forecast'!$G$2:$I$2,0)),0)</f>
        <v>0.75816993464052274</v>
      </c>
      <c r="K325" s="19">
        <f>IFERROR(INDEX('Team forecast'!$G$3:$I$22,MATCH($B325,'Team forecast'!$B$3:$B$22,0),MATCH(K$1,'Team forecast'!$G$2:$I$2,0)),0)</f>
        <v>1.4927913375362158</v>
      </c>
      <c r="L325">
        <f>SUMIFS(Rotowire!E:E,Rotowire!$A:$A,'Master data'!$F325)</f>
        <v>0</v>
      </c>
      <c r="M325" s="2">
        <f>SUMIFS(Rotowire!F:F,Rotowire!$A:$A,'Master data'!$F325)*I325</f>
        <v>0</v>
      </c>
      <c r="N325" s="2">
        <f>SUMIFS(Rotowire!G:G,Rotowire!$A:$A,'Master data'!$F325)*I325</f>
        <v>0</v>
      </c>
      <c r="O325" s="2">
        <f>SUMIFS(Rotowire!I:I,Rotowire!$A:$A,'Master data'!$F325)*I325</f>
        <v>0</v>
      </c>
      <c r="P325" s="2">
        <f>SUMIFS(Rotowire!W:W,Rotowire!$A:$A,'Master data'!$F325)*K325</f>
        <v>0</v>
      </c>
      <c r="Q325" s="2">
        <f>SUMIFS(Rotowire!Y:Y,Rotowire!$A:$A,'Master data'!$F325)*J325</f>
        <v>0</v>
      </c>
      <c r="R325" s="2">
        <f>SUMIFS(Rotowire!AB:AB,Rotowire!$A:$A,'Master data'!$F325)</f>
        <v>0</v>
      </c>
      <c r="S325" s="2">
        <f>SUMIFS(Rotowire!AC:AC,Rotowire!$A:$A,'Master data'!$F325)</f>
        <v>0</v>
      </c>
      <c r="T325" s="2">
        <f>INDEX('Team forecast'!D$3:D$22,MATCH($B325,'Team forecast'!$B$3:$B$22,0))</f>
        <v>1.5</v>
      </c>
      <c r="U325" s="2">
        <f>INDEX('Team forecast'!E$3:E$22,MATCH($B325,'Team forecast'!$B$3:$B$22,0))</f>
        <v>1.1599999999999999</v>
      </c>
      <c r="V325" s="2">
        <f>INDEX('Team forecast'!J$3:J$22,MATCH($B325,'Team forecast'!$B$3:$B$22,0))</f>
        <v>0.44640000000000002</v>
      </c>
      <c r="W325" s="2">
        <f>INDEX('Team forecast'!K$3:K$22,MATCH($B325,'Team forecast'!$B$3:$B$22,0))</f>
        <v>0.26269999999999999</v>
      </c>
      <c r="X325" s="2">
        <f>INDEX('Team forecast'!L$3:L$22,MATCH($B325,'Team forecast'!$B$3:$B$22,0))</f>
        <v>0.29099999999999998</v>
      </c>
      <c r="Y325" s="5">
        <f t="shared" si="349"/>
        <v>-5000</v>
      </c>
      <c r="Z325" s="5">
        <f t="shared" si="350"/>
        <v>0</v>
      </c>
      <c r="AA325" s="5">
        <f t="shared" si="351"/>
        <v>0</v>
      </c>
      <c r="AB325" s="5">
        <f t="shared" si="352"/>
        <v>0</v>
      </c>
      <c r="AC325" s="5">
        <f t="shared" si="353"/>
        <v>0</v>
      </c>
      <c r="AD325" s="5">
        <f t="shared" si="358"/>
        <v>0</v>
      </c>
      <c r="AE325" s="5">
        <f t="shared" si="359"/>
        <v>0</v>
      </c>
      <c r="AF325" s="5">
        <f t="shared" si="354"/>
        <v>0</v>
      </c>
      <c r="AG325" s="5">
        <f t="shared" si="355"/>
        <v>0</v>
      </c>
      <c r="AH325" s="5">
        <f t="shared" si="360"/>
        <v>0</v>
      </c>
      <c r="AI325" s="5">
        <f t="shared" si="361"/>
        <v>0</v>
      </c>
      <c r="AJ325" s="5">
        <f t="shared" si="362"/>
        <v>0</v>
      </c>
      <c r="AK325" s="5">
        <f t="shared" si="363"/>
        <v>0</v>
      </c>
      <c r="AL325" s="5">
        <f>IFERROR(SUM(Y325:AK325),-5000)*((Cockpit!$C$3)^0)</f>
        <v>-5000</v>
      </c>
      <c r="AM325" s="19">
        <f>INDEX('Team forecast'!$M$3:$AU$22,MATCH($B325,'Team forecast'!$B$3:$B$22,0),MATCH(AM$1,'Team forecast'!$M$2:$AU$2,0))</f>
        <v>0</v>
      </c>
      <c r="AN325" s="19">
        <f>INDEX('Team forecast'!$M$3:$AU$22,MATCH($B325,'Team forecast'!$B$3:$B$22,0),MATCH(AN$1,'Team forecast'!$M$2:$AU$2,0))</f>
        <v>0</v>
      </c>
      <c r="AO325" s="19">
        <f>INDEX('Team forecast'!$M$3:$AU$22,MATCH($B325,'Team forecast'!$B$3:$B$22,0),MATCH(AO$1,'Team forecast'!$M$2:$AU$2,0))</f>
        <v>0</v>
      </c>
      <c r="AP325" s="19">
        <f>INDEX('Team forecast'!$M$3:$AU$22,MATCH($B325,'Team forecast'!$B$3:$B$22,0),MATCH(AP$1,'Team forecast'!$M$2:$AU$2,0))</f>
        <v>0</v>
      </c>
      <c r="AQ325" s="5">
        <f t="shared" si="364"/>
        <v>-5000</v>
      </c>
      <c r="AR325" s="5">
        <f>INDEX('Team forecast'!$M$3:$AU$22,MATCH($B325,'Team forecast'!$B$3:$B$22,0),MATCH(AR$1,'Team forecast'!$M$2:$AU$2,0))*IF($Y325&gt;0,25000,0)</f>
        <v>0</v>
      </c>
      <c r="AS325" s="5">
        <f>INDEX('Team forecast'!$M$3:$AU$22,MATCH($B325,'Team forecast'!$B$3:$B$22,0),MATCH(AS$1,'Team forecast'!$M$2:$AU$2,0))*IF($Y325&gt;0,5000,0)</f>
        <v>0</v>
      </c>
      <c r="AT325" s="5">
        <f>INDEX('Team forecast'!$M$3:$AU$22,MATCH($B325,'Team forecast'!$B$3:$B$22,0),MATCH(AT$1,'Team forecast'!$M$2:$AU$2,0))*IF($Y325&gt;0,-15000,0)</f>
        <v>0</v>
      </c>
      <c r="AU325" s="5">
        <f t="shared" si="365"/>
        <v>0</v>
      </c>
      <c r="AV325" s="5">
        <f t="shared" si="366"/>
        <v>0</v>
      </c>
      <c r="AW325" s="5">
        <f t="shared" si="367"/>
        <v>0</v>
      </c>
      <c r="AX325" s="5">
        <f t="shared" si="368"/>
        <v>0</v>
      </c>
      <c r="AY325" s="5">
        <f t="shared" si="369"/>
        <v>0</v>
      </c>
      <c r="AZ325" s="5">
        <f t="shared" si="370"/>
        <v>0</v>
      </c>
      <c r="BA325" s="5">
        <f t="shared" si="371"/>
        <v>0</v>
      </c>
      <c r="BB325" s="5">
        <f t="shared" si="372"/>
        <v>0</v>
      </c>
      <c r="BC325" s="5">
        <f t="shared" si="373"/>
        <v>0</v>
      </c>
      <c r="BD325" s="5">
        <f>IFERROR(SUM(AR325:BC325),0)*((Cockpit!$C$3)^1)</f>
        <v>0</v>
      </c>
      <c r="BE325" s="19">
        <f>INDEX('Team forecast'!$M$3:$AU$22,MATCH($B325,'Team forecast'!$B$3:$B$22,0),MATCH(BE$1,'Team forecast'!$M$2:$AU$2,0))</f>
        <v>0</v>
      </c>
      <c r="BF325" s="19">
        <f>INDEX('Team forecast'!$M$3:$AU$22,MATCH($B325,'Team forecast'!$B$3:$B$22,0),MATCH(BF$1,'Team forecast'!$M$2:$AU$2,0))</f>
        <v>0</v>
      </c>
      <c r="BG325" s="19">
        <f>INDEX('Team forecast'!$M$3:$AU$22,MATCH($B325,'Team forecast'!$B$3:$B$22,0),MATCH(BG$1,'Team forecast'!$M$2:$AU$2,0))</f>
        <v>0</v>
      </c>
      <c r="BH325" s="19">
        <f>INDEX('Team forecast'!$M$3:$AU$22,MATCH($B325,'Team forecast'!$B$3:$B$22,0),MATCH(BH$1,'Team forecast'!$M$2:$AU$2,0))</f>
        <v>0</v>
      </c>
      <c r="BI325" s="5">
        <f t="shared" si="374"/>
        <v>-5000</v>
      </c>
      <c r="BJ325" s="5">
        <f>INDEX('Team forecast'!$M$3:$AU$22,MATCH($B325,'Team forecast'!$B$3:$B$22,0),MATCH(BJ$1,'Team forecast'!$M$2:$AU$2,0))*IF($Y325&gt;0,25000,0)</f>
        <v>0</v>
      </c>
      <c r="BK325" s="5">
        <f>INDEX('Team forecast'!$M$3:$AU$22,MATCH($B325,'Team forecast'!$B$3:$B$22,0),MATCH(BK$1,'Team forecast'!$M$2:$AU$2,0))*IF($Y325&gt;0,5000,0)</f>
        <v>0</v>
      </c>
      <c r="BL325" s="5">
        <f>INDEX('Team forecast'!$M$3:$AU$22,MATCH($B325,'Team forecast'!$B$3:$B$22,0),MATCH(BL$1,'Team forecast'!$M$2:$AU$2,0))*IF($Y325&gt;0,-15000,0)</f>
        <v>0</v>
      </c>
      <c r="BM325" s="5">
        <f t="shared" si="375"/>
        <v>0</v>
      </c>
      <c r="BN325" s="5">
        <f t="shared" si="376"/>
        <v>0</v>
      </c>
      <c r="BO325" s="5">
        <f t="shared" si="377"/>
        <v>0</v>
      </c>
      <c r="BP325" s="5">
        <f t="shared" si="378"/>
        <v>0</v>
      </c>
      <c r="BQ325" s="5">
        <f t="shared" si="379"/>
        <v>0</v>
      </c>
      <c r="BR325" s="5">
        <f t="shared" si="380"/>
        <v>0</v>
      </c>
      <c r="BS325" s="5">
        <f t="shared" si="381"/>
        <v>0</v>
      </c>
      <c r="BT325" s="5">
        <f t="shared" si="382"/>
        <v>0</v>
      </c>
      <c r="BU325" s="5">
        <f t="shared" si="383"/>
        <v>0</v>
      </c>
      <c r="BV325" s="5">
        <f>IFERROR(SUM(BJ325:BU325),0)*((Cockpit!$C$3)^2)</f>
        <v>0</v>
      </c>
      <c r="BW325" s="19">
        <f>INDEX('Team forecast'!$M$3:$AU$22,MATCH($B325,'Team forecast'!$B$3:$B$22,0),MATCH(BW$1,'Team forecast'!$M$2:$AU$2,0))</f>
        <v>0</v>
      </c>
      <c r="BX325" s="19">
        <f>INDEX('Team forecast'!$M$3:$AU$22,MATCH($B325,'Team forecast'!$B$3:$B$22,0),MATCH(BX$1,'Team forecast'!$M$2:$AU$2,0))</f>
        <v>0</v>
      </c>
      <c r="BY325" s="19">
        <f>INDEX('Team forecast'!$M$3:$AU$22,MATCH($B325,'Team forecast'!$B$3:$B$22,0),MATCH(BY$1,'Team forecast'!$M$2:$AU$2,0))</f>
        <v>0</v>
      </c>
      <c r="BZ325" s="19">
        <f>INDEX('Team forecast'!$M$3:$AU$22,MATCH($B325,'Team forecast'!$B$3:$B$22,0),MATCH(BZ$1,'Team forecast'!$M$2:$AU$2,0))</f>
        <v>0</v>
      </c>
      <c r="CA325" s="5">
        <f t="shared" si="384"/>
        <v>-5000</v>
      </c>
      <c r="CB325" s="5">
        <f>INDEX('Team forecast'!$M$3:$AU$22,MATCH($B325,'Team forecast'!$B$3:$B$22,0),MATCH(CB$1,'Team forecast'!$M$2:$AU$2,0))*IF($Y325&gt;0,25000,0)</f>
        <v>0</v>
      </c>
      <c r="CC325" s="5">
        <f>INDEX('Team forecast'!$M$3:$AU$22,MATCH($B325,'Team forecast'!$B$3:$B$22,0),MATCH(CC$1,'Team forecast'!$M$2:$AU$2,0))*IF($Y325&gt;0,5000,0)</f>
        <v>0</v>
      </c>
      <c r="CD325" s="5">
        <f>INDEX('Team forecast'!$M$3:$AU$22,MATCH($B325,'Team forecast'!$B$3:$B$22,0),MATCH(CD$1,'Team forecast'!$M$2:$AU$2,0))*IF($Y325&gt;0,-15000,0)</f>
        <v>0</v>
      </c>
      <c r="CE325" s="5">
        <f t="shared" si="385"/>
        <v>0</v>
      </c>
      <c r="CF325" s="5">
        <f t="shared" si="386"/>
        <v>0</v>
      </c>
      <c r="CG325" s="5">
        <f t="shared" si="387"/>
        <v>0</v>
      </c>
      <c r="CH325" s="5">
        <f t="shared" si="388"/>
        <v>0</v>
      </c>
      <c r="CI325" s="5">
        <f t="shared" si="389"/>
        <v>0</v>
      </c>
      <c r="CJ325" s="5">
        <f t="shared" si="390"/>
        <v>0</v>
      </c>
      <c r="CK325" s="5">
        <f t="shared" si="391"/>
        <v>0</v>
      </c>
      <c r="CL325" s="5">
        <f t="shared" si="392"/>
        <v>0</v>
      </c>
      <c r="CM325" s="5">
        <f t="shared" si="393"/>
        <v>0</v>
      </c>
      <c r="CN325" s="5">
        <f>IFERROR(SUM(CB325:CM325),0)*((Cockpit!$C$3)^3)</f>
        <v>0</v>
      </c>
      <c r="CO325" s="19">
        <f>INDEX('Team forecast'!$M$3:$AU$22,MATCH($B325,'Team forecast'!$B$3:$B$22,0),MATCH(CO$1,'Team forecast'!$M$2:$AU$2,0))</f>
        <v>0</v>
      </c>
      <c r="CP325" s="19">
        <f>INDEX('Team forecast'!$M$3:$AU$22,MATCH($B325,'Team forecast'!$B$3:$B$22,0),MATCH(CP$1,'Team forecast'!$M$2:$AU$2,0))</f>
        <v>0</v>
      </c>
      <c r="CQ325" s="19">
        <f>INDEX('Team forecast'!$M$3:$AU$22,MATCH($B325,'Team forecast'!$B$3:$B$22,0),MATCH(CQ$1,'Team forecast'!$M$2:$AU$2,0))</f>
        <v>0</v>
      </c>
      <c r="CR325" s="19">
        <f>INDEX('Team forecast'!$M$3:$AU$22,MATCH($B325,'Team forecast'!$B$3:$B$22,0),MATCH(CR$1,'Team forecast'!$M$2:$AU$2,0))</f>
        <v>0</v>
      </c>
      <c r="CS325" s="5">
        <f t="shared" si="394"/>
        <v>-5000</v>
      </c>
      <c r="CT325" s="5">
        <f>INDEX('Team forecast'!$M$3:$AU$22,MATCH($B325,'Team forecast'!$B$3:$B$22,0),MATCH(CT$1,'Team forecast'!$M$2:$AU$2,0))*IF($Y325&gt;0,25000,0)</f>
        <v>0</v>
      </c>
      <c r="CU325" s="5">
        <f>INDEX('Team forecast'!$M$3:$AU$22,MATCH($B325,'Team forecast'!$B$3:$B$22,0),MATCH(CU$1,'Team forecast'!$M$2:$AU$2,0))*IF($Y325&gt;0,5000,0)</f>
        <v>0</v>
      </c>
      <c r="CV325" s="5">
        <f>INDEX('Team forecast'!$M$3:$AU$22,MATCH($B325,'Team forecast'!$B$3:$B$22,0),MATCH(CV$1,'Team forecast'!$M$2:$AU$2,0))*IF($Y325&gt;0,-15000,0)</f>
        <v>0</v>
      </c>
      <c r="CW325" s="5">
        <f t="shared" si="395"/>
        <v>0</v>
      </c>
      <c r="CX325" s="5">
        <f t="shared" si="396"/>
        <v>0</v>
      </c>
      <c r="CY325" s="5">
        <f t="shared" si="397"/>
        <v>0</v>
      </c>
      <c r="CZ325" s="5">
        <f t="shared" si="398"/>
        <v>0</v>
      </c>
      <c r="DA325" s="5">
        <f t="shared" si="399"/>
        <v>0</v>
      </c>
      <c r="DB325" s="5">
        <f t="shared" si="400"/>
        <v>0</v>
      </c>
      <c r="DC325" s="5">
        <f t="shared" si="401"/>
        <v>0</v>
      </c>
      <c r="DD325" s="5">
        <f t="shared" si="402"/>
        <v>0</v>
      </c>
      <c r="DE325" s="5">
        <f t="shared" si="403"/>
        <v>0</v>
      </c>
      <c r="DF325" s="5">
        <f>IFERROR(SUM(CT325:DE325),0)*((Cockpit!$C$3)^4)</f>
        <v>0</v>
      </c>
      <c r="DG325" s="19">
        <f>INDEX('Team forecast'!$M$3:$AU$22,MATCH($B325,'Team forecast'!$B$3:$B$22,0),MATCH(DG$1,'Team forecast'!$M$2:$AU$2,0))</f>
        <v>0</v>
      </c>
      <c r="DH325" s="19">
        <f>INDEX('Team forecast'!$M$3:$AU$22,MATCH($B325,'Team forecast'!$B$3:$B$22,0),MATCH(DH$1,'Team forecast'!$M$2:$AU$2,0))</f>
        <v>0</v>
      </c>
      <c r="DI325" s="19">
        <f>INDEX('Team forecast'!$M$3:$AU$22,MATCH($B325,'Team forecast'!$B$3:$B$22,0),MATCH(DI$1,'Team forecast'!$M$2:$AU$2,0))</f>
        <v>0</v>
      </c>
      <c r="DJ325" s="19">
        <f>INDEX('Team forecast'!$M$3:$AU$22,MATCH($B325,'Team forecast'!$B$3:$B$22,0),MATCH(DJ$1,'Team forecast'!$M$2:$AU$2,0))</f>
        <v>0</v>
      </c>
      <c r="DK325" s="5">
        <f t="shared" si="404"/>
        <v>-5000</v>
      </c>
      <c r="DL325" s="5">
        <f>INDEX('Team forecast'!$M$3:$AU$22,MATCH($B325,'Team forecast'!$B$3:$B$22,0),MATCH(DL$1,'Team forecast'!$M$2:$AU$2,0))*IF($Y325&gt;0,25000,0)</f>
        <v>0</v>
      </c>
      <c r="DM325" s="5">
        <f>INDEX('Team forecast'!$M$3:$AU$22,MATCH($B325,'Team forecast'!$B$3:$B$22,0),MATCH(DM$1,'Team forecast'!$M$2:$AU$2,0))*IF($Y325&gt;0,5000,0)</f>
        <v>0</v>
      </c>
      <c r="DN325" s="5">
        <f>INDEX('Team forecast'!$M$3:$AU$22,MATCH($B325,'Team forecast'!$B$3:$B$22,0),MATCH(DN$1,'Team forecast'!$M$2:$AU$2,0))*IF($Y325&gt;0,-15000,0)</f>
        <v>0</v>
      </c>
      <c r="DO325" s="5">
        <f t="shared" si="405"/>
        <v>0</v>
      </c>
      <c r="DP325" s="5">
        <f t="shared" si="406"/>
        <v>0</v>
      </c>
      <c r="DQ325" s="5">
        <f t="shared" si="407"/>
        <v>0</v>
      </c>
      <c r="DR325" s="5">
        <f t="shared" si="408"/>
        <v>0</v>
      </c>
      <c r="DS325" s="5">
        <f t="shared" si="409"/>
        <v>0</v>
      </c>
      <c r="DT325" s="5">
        <f t="shared" si="410"/>
        <v>0</v>
      </c>
      <c r="DU325" s="5">
        <f t="shared" si="411"/>
        <v>0</v>
      </c>
      <c r="DV325" s="5">
        <f t="shared" si="412"/>
        <v>0</v>
      </c>
      <c r="DW325" s="5">
        <f t="shared" si="413"/>
        <v>0</v>
      </c>
      <c r="DX325" s="5">
        <f>IFERROR(SUM(DL325:DW325),0)*((Cockpit!$C$3)^5)</f>
        <v>0</v>
      </c>
      <c r="DY325" s="5">
        <f t="shared" si="414"/>
        <v>-5000</v>
      </c>
      <c r="DZ325" s="5" t="str">
        <f>IF(ISERROR(MATCH(A325,'Current squad'!B:B,0)),"No","Yes")</f>
        <v>No</v>
      </c>
      <c r="EA325" s="5" cm="1">
        <f t="array" ref="EA325">IFERROR(_xlfn.IFS(DZ325="Yes",0,DZ325="No",H325*1%),999999)</f>
        <v>75220</v>
      </c>
      <c r="EB325" s="5">
        <f t="shared" si="356"/>
        <v>7597220</v>
      </c>
      <c r="EC325" s="5">
        <f t="shared" si="415"/>
        <v>-80220</v>
      </c>
      <c r="ED325" s="1">
        <f t="shared" si="357"/>
        <v>-1.0664716830630151E-2</v>
      </c>
      <c r="EE325" s="5">
        <f>RANK(EC325,$EC$2:$EC$572)+COUNTIF($EC$2:EC325,EC325)-1</f>
        <v>564</v>
      </c>
      <c r="EF325" s="4">
        <f>RANK(ED325,$ED$2:$ED$572)+COUNTIF($ED$2:ED325,ED325)-1</f>
        <v>197</v>
      </c>
    </row>
    <row r="326" spans="1:136" x14ac:dyDescent="0.3">
      <c r="A326" t="str">
        <f>IF(Holdet.dk!A326&lt;&gt;"",Holdet.dk!A326,"")</f>
        <v>Mark Noble</v>
      </c>
      <c r="B326" t="str">
        <f>INDEX(Holdet.dk!B:B,MATCH($A326,Holdet.dk!$A:$A,0))</f>
        <v>West Ham</v>
      </c>
      <c r="C326" t="str">
        <f>INDEX(Holdet.dk!C:C,MATCH($A326,Holdet.dk!$A:$A,0))</f>
        <v>Midfield</v>
      </c>
      <c r="D326" t="str">
        <f>INDEX(Holdet.dk!D:D,MATCH($A326,Holdet.dk!$A:$A,0))</f>
        <v>3.654.000</v>
      </c>
      <c r="E326" s="1">
        <f>IFERROR(_xlfn.NUMBERVALUE(INDEX(Holdet.dk!$E:$E,MATCH($A326,Holdet.dk!$A:$A,0)),","),0)</f>
        <v>1E-3</v>
      </c>
      <c r="F326" t="str">
        <f>IF(INDEX(Lookup!H:H,MATCH('Master data'!A326,Lookup!G:G,0))=0,A326,INDEX(Lookup!H:H,MATCH('Master data'!A326,Lookup!G:G,0)))</f>
        <v>Mark Noble</v>
      </c>
      <c r="G326" t="str">
        <f>IFERROR(INDEX(Lookup!B:B,MATCH(INDEX(Rotowire!C:C,MATCH(F326,Rotowire!A:A,0)),Lookup!D:D,0)),"")</f>
        <v/>
      </c>
      <c r="H326" s="5">
        <f t="shared" si="348"/>
        <v>3654000</v>
      </c>
      <c r="I326" s="19">
        <f>IFERROR(INDEX('Team forecast'!$G$3:$I$22,MATCH($B326,'Team forecast'!$B$3:$B$22,0),MATCH(I$1,'Team forecast'!$G$2:$I$2,0)),0)</f>
        <v>0.89999999999999991</v>
      </c>
      <c r="J326" s="19">
        <f>IFERROR(INDEX('Team forecast'!$G$3:$I$22,MATCH($B326,'Team forecast'!$B$3:$B$22,0),MATCH(J$1,'Team forecast'!$G$2:$I$2,0)),0)</f>
        <v>1.1637931034482758</v>
      </c>
      <c r="K326" s="19">
        <f>IFERROR(INDEX('Team forecast'!$G$3:$I$22,MATCH($B326,'Team forecast'!$B$3:$B$22,0),MATCH(K$1,'Team forecast'!$G$2:$I$2,0)),0)</f>
        <v>0.81012581451841092</v>
      </c>
      <c r="L326">
        <f>SUMIFS(Rotowire!E:E,Rotowire!$A:$A,'Master data'!$F326)</f>
        <v>0</v>
      </c>
      <c r="M326" s="2">
        <f>SUMIFS(Rotowire!F:F,Rotowire!$A:$A,'Master data'!$F326)*I326</f>
        <v>0</v>
      </c>
      <c r="N326" s="2">
        <f>SUMIFS(Rotowire!G:G,Rotowire!$A:$A,'Master data'!$F326)*I326</f>
        <v>0</v>
      </c>
      <c r="O326" s="2">
        <f>SUMIFS(Rotowire!I:I,Rotowire!$A:$A,'Master data'!$F326)*I326</f>
        <v>0</v>
      </c>
      <c r="P326" s="2">
        <f>SUMIFS(Rotowire!W:W,Rotowire!$A:$A,'Master data'!$F326)*K326</f>
        <v>0</v>
      </c>
      <c r="Q326" s="2">
        <f>SUMIFS(Rotowire!Y:Y,Rotowire!$A:$A,'Master data'!$F326)*J326</f>
        <v>0</v>
      </c>
      <c r="R326" s="2">
        <f>SUMIFS(Rotowire!AB:AB,Rotowire!$A:$A,'Master data'!$F326)</f>
        <v>0</v>
      </c>
      <c r="S326" s="2">
        <f>SUMIFS(Rotowire!AC:AC,Rotowire!$A:$A,'Master data'!$F326)</f>
        <v>0</v>
      </c>
      <c r="T326" s="2">
        <f>INDEX('Team forecast'!D$3:D$22,MATCH($B326,'Team forecast'!$B$3:$B$22,0))</f>
        <v>1.71</v>
      </c>
      <c r="U326" s="2">
        <f>INDEX('Team forecast'!E$3:E$22,MATCH($B326,'Team forecast'!$B$3:$B$22,0))</f>
        <v>1.35</v>
      </c>
      <c r="V326" s="2">
        <f>INDEX('Team forecast'!J$3:J$22,MATCH($B326,'Team forecast'!$B$3:$B$22,0))</f>
        <v>0.45750000000000002</v>
      </c>
      <c r="W326" s="2">
        <f>INDEX('Team forecast'!K$3:K$22,MATCH($B326,'Team forecast'!$B$3:$B$22,0))</f>
        <v>0.2422</v>
      </c>
      <c r="X326" s="2">
        <f>INDEX('Team forecast'!L$3:L$22,MATCH($B326,'Team forecast'!$B$3:$B$22,0))</f>
        <v>0.30020000000000002</v>
      </c>
      <c r="Y326" s="5">
        <f t="shared" si="349"/>
        <v>-5000</v>
      </c>
      <c r="Z326" s="5">
        <f t="shared" si="350"/>
        <v>0</v>
      </c>
      <c r="AA326" s="5">
        <f t="shared" si="351"/>
        <v>0</v>
      </c>
      <c r="AB326" s="5">
        <f t="shared" si="352"/>
        <v>0</v>
      </c>
      <c r="AC326" s="5">
        <f t="shared" si="353"/>
        <v>0</v>
      </c>
      <c r="AD326" s="5">
        <f t="shared" si="358"/>
        <v>0</v>
      </c>
      <c r="AE326" s="5">
        <f t="shared" si="359"/>
        <v>0</v>
      </c>
      <c r="AF326" s="5">
        <f t="shared" si="354"/>
        <v>0</v>
      </c>
      <c r="AG326" s="5">
        <f t="shared" si="355"/>
        <v>0</v>
      </c>
      <c r="AH326" s="5">
        <f t="shared" si="360"/>
        <v>0</v>
      </c>
      <c r="AI326" s="5">
        <f t="shared" si="361"/>
        <v>0</v>
      </c>
      <c r="AJ326" s="5">
        <f t="shared" si="362"/>
        <v>0</v>
      </c>
      <c r="AK326" s="5">
        <f t="shared" si="363"/>
        <v>0</v>
      </c>
      <c r="AL326" s="5">
        <f>IFERROR(SUM(Y326:AK326),-5000)*((Cockpit!$C$3)^0)</f>
        <v>-5000</v>
      </c>
      <c r="AM326" s="19">
        <f>INDEX('Team forecast'!$M$3:$AU$22,MATCH($B326,'Team forecast'!$B$3:$B$22,0),MATCH(AM$1,'Team forecast'!$M$2:$AU$2,0))</f>
        <v>0</v>
      </c>
      <c r="AN326" s="19">
        <f>INDEX('Team forecast'!$M$3:$AU$22,MATCH($B326,'Team forecast'!$B$3:$B$22,0),MATCH(AN$1,'Team forecast'!$M$2:$AU$2,0))</f>
        <v>0</v>
      </c>
      <c r="AO326" s="19">
        <f>INDEX('Team forecast'!$M$3:$AU$22,MATCH($B326,'Team forecast'!$B$3:$B$22,0),MATCH(AO$1,'Team forecast'!$M$2:$AU$2,0))</f>
        <v>0</v>
      </c>
      <c r="AP326" s="19">
        <f>INDEX('Team forecast'!$M$3:$AU$22,MATCH($B326,'Team forecast'!$B$3:$B$22,0),MATCH(AP$1,'Team forecast'!$M$2:$AU$2,0))</f>
        <v>0</v>
      </c>
      <c r="AQ326" s="5">
        <f t="shared" si="364"/>
        <v>-5000</v>
      </c>
      <c r="AR326" s="5">
        <f>INDEX('Team forecast'!$M$3:$AU$22,MATCH($B326,'Team forecast'!$B$3:$B$22,0),MATCH(AR$1,'Team forecast'!$M$2:$AU$2,0))*IF($Y326&gt;0,25000,0)</f>
        <v>0</v>
      </c>
      <c r="AS326" s="5">
        <f>INDEX('Team forecast'!$M$3:$AU$22,MATCH($B326,'Team forecast'!$B$3:$B$22,0),MATCH(AS$1,'Team forecast'!$M$2:$AU$2,0))*IF($Y326&gt;0,5000,0)</f>
        <v>0</v>
      </c>
      <c r="AT326" s="5">
        <f>INDEX('Team forecast'!$M$3:$AU$22,MATCH($B326,'Team forecast'!$B$3:$B$22,0),MATCH(AT$1,'Team forecast'!$M$2:$AU$2,0))*IF($Y326&gt;0,-15000,0)</f>
        <v>0</v>
      </c>
      <c r="AU326" s="5">
        <f t="shared" si="365"/>
        <v>0</v>
      </c>
      <c r="AV326" s="5">
        <f t="shared" si="366"/>
        <v>0</v>
      </c>
      <c r="AW326" s="5">
        <f t="shared" si="367"/>
        <v>0</v>
      </c>
      <c r="AX326" s="5">
        <f t="shared" si="368"/>
        <v>0</v>
      </c>
      <c r="AY326" s="5">
        <f t="shared" si="369"/>
        <v>0</v>
      </c>
      <c r="AZ326" s="5">
        <f t="shared" si="370"/>
        <v>0</v>
      </c>
      <c r="BA326" s="5">
        <f t="shared" si="371"/>
        <v>0</v>
      </c>
      <c r="BB326" s="5">
        <f t="shared" si="372"/>
        <v>0</v>
      </c>
      <c r="BC326" s="5">
        <f t="shared" si="373"/>
        <v>0</v>
      </c>
      <c r="BD326" s="5">
        <f>IFERROR(SUM(AR326:BC326),0)*((Cockpit!$C$3)^1)</f>
        <v>0</v>
      </c>
      <c r="BE326" s="19">
        <f>INDEX('Team forecast'!$M$3:$AU$22,MATCH($B326,'Team forecast'!$B$3:$B$22,0),MATCH(BE$1,'Team forecast'!$M$2:$AU$2,0))</f>
        <v>0</v>
      </c>
      <c r="BF326" s="19">
        <f>INDEX('Team forecast'!$M$3:$AU$22,MATCH($B326,'Team forecast'!$B$3:$B$22,0),MATCH(BF$1,'Team forecast'!$M$2:$AU$2,0))</f>
        <v>0</v>
      </c>
      <c r="BG326" s="19">
        <f>INDEX('Team forecast'!$M$3:$AU$22,MATCH($B326,'Team forecast'!$B$3:$B$22,0),MATCH(BG$1,'Team forecast'!$M$2:$AU$2,0))</f>
        <v>0</v>
      </c>
      <c r="BH326" s="19">
        <f>INDEX('Team forecast'!$M$3:$AU$22,MATCH($B326,'Team forecast'!$B$3:$B$22,0),MATCH(BH$1,'Team forecast'!$M$2:$AU$2,0))</f>
        <v>0</v>
      </c>
      <c r="BI326" s="5">
        <f t="shared" si="374"/>
        <v>-5000</v>
      </c>
      <c r="BJ326" s="5">
        <f>INDEX('Team forecast'!$M$3:$AU$22,MATCH($B326,'Team forecast'!$B$3:$B$22,0),MATCH(BJ$1,'Team forecast'!$M$2:$AU$2,0))*IF($Y326&gt;0,25000,0)</f>
        <v>0</v>
      </c>
      <c r="BK326" s="5">
        <f>INDEX('Team forecast'!$M$3:$AU$22,MATCH($B326,'Team forecast'!$B$3:$B$22,0),MATCH(BK$1,'Team forecast'!$M$2:$AU$2,0))*IF($Y326&gt;0,5000,0)</f>
        <v>0</v>
      </c>
      <c r="BL326" s="5">
        <f>INDEX('Team forecast'!$M$3:$AU$22,MATCH($B326,'Team forecast'!$B$3:$B$22,0),MATCH(BL$1,'Team forecast'!$M$2:$AU$2,0))*IF($Y326&gt;0,-15000,0)</f>
        <v>0</v>
      </c>
      <c r="BM326" s="5">
        <f t="shared" si="375"/>
        <v>0</v>
      </c>
      <c r="BN326" s="5">
        <f t="shared" si="376"/>
        <v>0</v>
      </c>
      <c r="BO326" s="5">
        <f t="shared" si="377"/>
        <v>0</v>
      </c>
      <c r="BP326" s="5">
        <f t="shared" si="378"/>
        <v>0</v>
      </c>
      <c r="BQ326" s="5">
        <f t="shared" si="379"/>
        <v>0</v>
      </c>
      <c r="BR326" s="5">
        <f t="shared" si="380"/>
        <v>0</v>
      </c>
      <c r="BS326" s="5">
        <f t="shared" si="381"/>
        <v>0</v>
      </c>
      <c r="BT326" s="5">
        <f t="shared" si="382"/>
        <v>0</v>
      </c>
      <c r="BU326" s="5">
        <f t="shared" si="383"/>
        <v>0</v>
      </c>
      <c r="BV326" s="5">
        <f>IFERROR(SUM(BJ326:BU326),0)*((Cockpit!$C$3)^2)</f>
        <v>0</v>
      </c>
      <c r="BW326" s="19">
        <f>INDEX('Team forecast'!$M$3:$AU$22,MATCH($B326,'Team forecast'!$B$3:$B$22,0),MATCH(BW$1,'Team forecast'!$M$2:$AU$2,0))</f>
        <v>0</v>
      </c>
      <c r="BX326" s="19">
        <f>INDEX('Team forecast'!$M$3:$AU$22,MATCH($B326,'Team forecast'!$B$3:$B$22,0),MATCH(BX$1,'Team forecast'!$M$2:$AU$2,0))</f>
        <v>0</v>
      </c>
      <c r="BY326" s="19">
        <f>INDEX('Team forecast'!$M$3:$AU$22,MATCH($B326,'Team forecast'!$B$3:$B$22,0),MATCH(BY$1,'Team forecast'!$M$2:$AU$2,0))</f>
        <v>0</v>
      </c>
      <c r="BZ326" s="19">
        <f>INDEX('Team forecast'!$M$3:$AU$22,MATCH($B326,'Team forecast'!$B$3:$B$22,0),MATCH(BZ$1,'Team forecast'!$M$2:$AU$2,0))</f>
        <v>0</v>
      </c>
      <c r="CA326" s="5">
        <f t="shared" si="384"/>
        <v>-5000</v>
      </c>
      <c r="CB326" s="5">
        <f>INDEX('Team forecast'!$M$3:$AU$22,MATCH($B326,'Team forecast'!$B$3:$B$22,0),MATCH(CB$1,'Team forecast'!$M$2:$AU$2,0))*IF($Y326&gt;0,25000,0)</f>
        <v>0</v>
      </c>
      <c r="CC326" s="5">
        <f>INDEX('Team forecast'!$M$3:$AU$22,MATCH($B326,'Team forecast'!$B$3:$B$22,0),MATCH(CC$1,'Team forecast'!$M$2:$AU$2,0))*IF($Y326&gt;0,5000,0)</f>
        <v>0</v>
      </c>
      <c r="CD326" s="5">
        <f>INDEX('Team forecast'!$M$3:$AU$22,MATCH($B326,'Team forecast'!$B$3:$B$22,0),MATCH(CD$1,'Team forecast'!$M$2:$AU$2,0))*IF($Y326&gt;0,-15000,0)</f>
        <v>0</v>
      </c>
      <c r="CE326" s="5">
        <f t="shared" si="385"/>
        <v>0</v>
      </c>
      <c r="CF326" s="5">
        <f t="shared" si="386"/>
        <v>0</v>
      </c>
      <c r="CG326" s="5">
        <f t="shared" si="387"/>
        <v>0</v>
      </c>
      <c r="CH326" s="5">
        <f t="shared" si="388"/>
        <v>0</v>
      </c>
      <c r="CI326" s="5">
        <f t="shared" si="389"/>
        <v>0</v>
      </c>
      <c r="CJ326" s="5">
        <f t="shared" si="390"/>
        <v>0</v>
      </c>
      <c r="CK326" s="5">
        <f t="shared" si="391"/>
        <v>0</v>
      </c>
      <c r="CL326" s="5">
        <f t="shared" si="392"/>
        <v>0</v>
      </c>
      <c r="CM326" s="5">
        <f t="shared" si="393"/>
        <v>0</v>
      </c>
      <c r="CN326" s="5">
        <f>IFERROR(SUM(CB326:CM326),0)*((Cockpit!$C$3)^3)</f>
        <v>0</v>
      </c>
      <c r="CO326" s="19">
        <f>INDEX('Team forecast'!$M$3:$AU$22,MATCH($B326,'Team forecast'!$B$3:$B$22,0),MATCH(CO$1,'Team forecast'!$M$2:$AU$2,0))</f>
        <v>0</v>
      </c>
      <c r="CP326" s="19">
        <f>INDEX('Team forecast'!$M$3:$AU$22,MATCH($B326,'Team forecast'!$B$3:$B$22,0),MATCH(CP$1,'Team forecast'!$M$2:$AU$2,0))</f>
        <v>0</v>
      </c>
      <c r="CQ326" s="19">
        <f>INDEX('Team forecast'!$M$3:$AU$22,MATCH($B326,'Team forecast'!$B$3:$B$22,0),MATCH(CQ$1,'Team forecast'!$M$2:$AU$2,0))</f>
        <v>0</v>
      </c>
      <c r="CR326" s="19">
        <f>INDEX('Team forecast'!$M$3:$AU$22,MATCH($B326,'Team forecast'!$B$3:$B$22,0),MATCH(CR$1,'Team forecast'!$M$2:$AU$2,0))</f>
        <v>0</v>
      </c>
      <c r="CS326" s="5">
        <f t="shared" si="394"/>
        <v>-5000</v>
      </c>
      <c r="CT326" s="5">
        <f>INDEX('Team forecast'!$M$3:$AU$22,MATCH($B326,'Team forecast'!$B$3:$B$22,0),MATCH(CT$1,'Team forecast'!$M$2:$AU$2,0))*IF($Y326&gt;0,25000,0)</f>
        <v>0</v>
      </c>
      <c r="CU326" s="5">
        <f>INDEX('Team forecast'!$M$3:$AU$22,MATCH($B326,'Team forecast'!$B$3:$B$22,0),MATCH(CU$1,'Team forecast'!$M$2:$AU$2,0))*IF($Y326&gt;0,5000,0)</f>
        <v>0</v>
      </c>
      <c r="CV326" s="5">
        <f>INDEX('Team forecast'!$M$3:$AU$22,MATCH($B326,'Team forecast'!$B$3:$B$22,0),MATCH(CV$1,'Team forecast'!$M$2:$AU$2,0))*IF($Y326&gt;0,-15000,0)</f>
        <v>0</v>
      </c>
      <c r="CW326" s="5">
        <f t="shared" si="395"/>
        <v>0</v>
      </c>
      <c r="CX326" s="5">
        <f t="shared" si="396"/>
        <v>0</v>
      </c>
      <c r="CY326" s="5">
        <f t="shared" si="397"/>
        <v>0</v>
      </c>
      <c r="CZ326" s="5">
        <f t="shared" si="398"/>
        <v>0</v>
      </c>
      <c r="DA326" s="5">
        <f t="shared" si="399"/>
        <v>0</v>
      </c>
      <c r="DB326" s="5">
        <f t="shared" si="400"/>
        <v>0</v>
      </c>
      <c r="DC326" s="5">
        <f t="shared" si="401"/>
        <v>0</v>
      </c>
      <c r="DD326" s="5">
        <f t="shared" si="402"/>
        <v>0</v>
      </c>
      <c r="DE326" s="5">
        <f t="shared" si="403"/>
        <v>0</v>
      </c>
      <c r="DF326" s="5">
        <f>IFERROR(SUM(CT326:DE326),0)*((Cockpit!$C$3)^4)</f>
        <v>0</v>
      </c>
      <c r="DG326" s="19">
        <f>INDEX('Team forecast'!$M$3:$AU$22,MATCH($B326,'Team forecast'!$B$3:$B$22,0),MATCH(DG$1,'Team forecast'!$M$2:$AU$2,0))</f>
        <v>0</v>
      </c>
      <c r="DH326" s="19">
        <f>INDEX('Team forecast'!$M$3:$AU$22,MATCH($B326,'Team forecast'!$B$3:$B$22,0),MATCH(DH$1,'Team forecast'!$M$2:$AU$2,0))</f>
        <v>0</v>
      </c>
      <c r="DI326" s="19">
        <f>INDEX('Team forecast'!$M$3:$AU$22,MATCH($B326,'Team forecast'!$B$3:$B$22,0),MATCH(DI$1,'Team forecast'!$M$2:$AU$2,0))</f>
        <v>0</v>
      </c>
      <c r="DJ326" s="19">
        <f>INDEX('Team forecast'!$M$3:$AU$22,MATCH($B326,'Team forecast'!$B$3:$B$22,0),MATCH(DJ$1,'Team forecast'!$M$2:$AU$2,0))</f>
        <v>0</v>
      </c>
      <c r="DK326" s="5">
        <f t="shared" si="404"/>
        <v>-5000</v>
      </c>
      <c r="DL326" s="5">
        <f>INDEX('Team forecast'!$M$3:$AU$22,MATCH($B326,'Team forecast'!$B$3:$B$22,0),MATCH(DL$1,'Team forecast'!$M$2:$AU$2,0))*IF($Y326&gt;0,25000,0)</f>
        <v>0</v>
      </c>
      <c r="DM326" s="5">
        <f>INDEX('Team forecast'!$M$3:$AU$22,MATCH($B326,'Team forecast'!$B$3:$B$22,0),MATCH(DM$1,'Team forecast'!$M$2:$AU$2,0))*IF($Y326&gt;0,5000,0)</f>
        <v>0</v>
      </c>
      <c r="DN326" s="5">
        <f>INDEX('Team forecast'!$M$3:$AU$22,MATCH($B326,'Team forecast'!$B$3:$B$22,0),MATCH(DN$1,'Team forecast'!$M$2:$AU$2,0))*IF($Y326&gt;0,-15000,0)</f>
        <v>0</v>
      </c>
      <c r="DO326" s="5">
        <f t="shared" si="405"/>
        <v>0</v>
      </c>
      <c r="DP326" s="5">
        <f t="shared" si="406"/>
        <v>0</v>
      </c>
      <c r="DQ326" s="5">
        <f t="shared" si="407"/>
        <v>0</v>
      </c>
      <c r="DR326" s="5">
        <f t="shared" si="408"/>
        <v>0</v>
      </c>
      <c r="DS326" s="5">
        <f t="shared" si="409"/>
        <v>0</v>
      </c>
      <c r="DT326" s="5">
        <f t="shared" si="410"/>
        <v>0</v>
      </c>
      <c r="DU326" s="5">
        <f t="shared" si="411"/>
        <v>0</v>
      </c>
      <c r="DV326" s="5">
        <f t="shared" si="412"/>
        <v>0</v>
      </c>
      <c r="DW326" s="5">
        <f t="shared" si="413"/>
        <v>0</v>
      </c>
      <c r="DX326" s="5">
        <f>IFERROR(SUM(DL326:DW326),0)*((Cockpit!$C$3)^5)</f>
        <v>0</v>
      </c>
      <c r="DY326" s="5">
        <f t="shared" si="414"/>
        <v>-5000</v>
      </c>
      <c r="DZ326" s="5" t="str">
        <f>IF(ISERROR(MATCH(A326,'Current squad'!B:B,0)),"No","Yes")</f>
        <v>No</v>
      </c>
      <c r="EA326" s="5" cm="1">
        <f t="array" ref="EA326">IFERROR(_xlfn.IFS(DZ326="Yes",0,DZ326="No",H326*1%),999999)</f>
        <v>36540</v>
      </c>
      <c r="EB326" s="5">
        <f t="shared" si="356"/>
        <v>3690540</v>
      </c>
      <c r="EC326" s="5">
        <f t="shared" si="415"/>
        <v>-41540</v>
      </c>
      <c r="ED326" s="1">
        <f t="shared" si="357"/>
        <v>-1.1368363437328955E-2</v>
      </c>
      <c r="EE326" s="5">
        <f>RANK(EC326,$EC$2:$EC$572)+COUNTIF($EC$2:EC326,EC326)-1</f>
        <v>432</v>
      </c>
      <c r="EF326" s="4">
        <f>RANK(ED326,$ED$2:$ED$572)+COUNTIF($ED$2:ED326,ED326)-1</f>
        <v>305</v>
      </c>
    </row>
    <row r="327" spans="1:136" x14ac:dyDescent="0.3">
      <c r="A327" t="str">
        <f>IF(Holdet.dk!A327&lt;&gt;"",Holdet.dk!A327,"")</f>
        <v>Jose Izquierdo</v>
      </c>
      <c r="B327" t="str">
        <f>INDEX(Holdet.dk!B:B,MATCH($A327,Holdet.dk!$A:$A,0))</f>
        <v>Brighton and Hove</v>
      </c>
      <c r="C327" t="str">
        <f>INDEX(Holdet.dk!C:C,MATCH($A327,Holdet.dk!$A:$A,0))</f>
        <v>Striker</v>
      </c>
      <c r="D327" t="str">
        <f>INDEX(Holdet.dk!D:D,MATCH($A327,Holdet.dk!$A:$A,0))</f>
        <v>1.907.000</v>
      </c>
      <c r="E327" s="1">
        <f>IFERROR(_xlfn.NUMBERVALUE(INDEX(Holdet.dk!$E:$E,MATCH($A327,Holdet.dk!$A:$A,0)),","),0)</f>
        <v>1E-3</v>
      </c>
      <c r="F327" t="str">
        <f>IF(INDEX(Lookup!H:H,MATCH('Master data'!A327,Lookup!G:G,0))=0,A327,INDEX(Lookup!H:H,MATCH('Master data'!A327,Lookup!G:G,0)))</f>
        <v>Jose Izquierdo</v>
      </c>
      <c r="G327" t="str">
        <f>IFERROR(INDEX(Lookup!B:B,MATCH(INDEX(Rotowire!C:C,MATCH(F327,Rotowire!A:A,0)),Lookup!D:D,0)),"")</f>
        <v/>
      </c>
      <c r="H327" s="5">
        <f t="shared" si="348"/>
        <v>1907000</v>
      </c>
      <c r="I327" s="19">
        <f>IFERROR(INDEX('Team forecast'!$G$3:$I$22,MATCH($B327,'Team forecast'!$B$3:$B$22,0),MATCH(I$1,'Team forecast'!$G$2:$I$2,0)),0)</f>
        <v>0.99082568807339433</v>
      </c>
      <c r="J327" s="19">
        <f>IFERROR(INDEX('Team forecast'!$G$3:$I$22,MATCH($B327,'Team forecast'!$B$3:$B$22,0),MATCH(J$1,'Team forecast'!$G$2:$I$2,0)),0)</f>
        <v>0.68783068783068768</v>
      </c>
      <c r="K327" s="19">
        <f>IFERROR(INDEX('Team forecast'!$G$3:$I$22,MATCH($B327,'Team forecast'!$B$3:$B$22,0),MATCH(K$1,'Team forecast'!$G$2:$I$2,0)),0)</f>
        <v>2.0963984079539428</v>
      </c>
      <c r="L327">
        <f>SUMIFS(Rotowire!E:E,Rotowire!$A:$A,'Master data'!$F327)</f>
        <v>0</v>
      </c>
      <c r="M327" s="2">
        <f>SUMIFS(Rotowire!F:F,Rotowire!$A:$A,'Master data'!$F327)*I327</f>
        <v>0</v>
      </c>
      <c r="N327" s="2">
        <f>SUMIFS(Rotowire!G:G,Rotowire!$A:$A,'Master data'!$F327)*I327</f>
        <v>0</v>
      </c>
      <c r="O327" s="2">
        <f>SUMIFS(Rotowire!I:I,Rotowire!$A:$A,'Master data'!$F327)*I327</f>
        <v>0</v>
      </c>
      <c r="P327" s="2">
        <f>SUMIFS(Rotowire!W:W,Rotowire!$A:$A,'Master data'!$F327)*K327</f>
        <v>0</v>
      </c>
      <c r="Q327" s="2">
        <f>SUMIFS(Rotowire!Y:Y,Rotowire!$A:$A,'Master data'!$F327)*J327</f>
        <v>0</v>
      </c>
      <c r="R327" s="2">
        <f>SUMIFS(Rotowire!AB:AB,Rotowire!$A:$A,'Master data'!$F327)</f>
        <v>0</v>
      </c>
      <c r="S327" s="2">
        <f>SUMIFS(Rotowire!AC:AC,Rotowire!$A:$A,'Master data'!$F327)</f>
        <v>0</v>
      </c>
      <c r="T327" s="2">
        <f>INDEX('Team forecast'!D$3:D$22,MATCH($B327,'Team forecast'!$B$3:$B$22,0))</f>
        <v>1.08</v>
      </c>
      <c r="U327" s="2">
        <f>INDEX('Team forecast'!E$3:E$22,MATCH($B327,'Team forecast'!$B$3:$B$22,0))</f>
        <v>1.3</v>
      </c>
      <c r="V327" s="2">
        <f>INDEX('Team forecast'!J$3:J$22,MATCH($B327,'Team forecast'!$B$3:$B$22,0))</f>
        <v>0.30690000000000001</v>
      </c>
      <c r="W327" s="2">
        <f>INDEX('Team forecast'!K$3:K$22,MATCH($B327,'Team forecast'!$B$3:$B$22,0))</f>
        <v>0.28310000000000002</v>
      </c>
      <c r="X327" s="2">
        <f>INDEX('Team forecast'!L$3:L$22,MATCH($B327,'Team forecast'!$B$3:$B$22,0))</f>
        <v>0.41</v>
      </c>
      <c r="Y327" s="5">
        <f t="shared" si="349"/>
        <v>-5000</v>
      </c>
      <c r="Z327" s="5">
        <f t="shared" si="350"/>
        <v>0</v>
      </c>
      <c r="AA327" s="5">
        <f t="shared" si="351"/>
        <v>0</v>
      </c>
      <c r="AB327" s="5">
        <f t="shared" si="352"/>
        <v>0</v>
      </c>
      <c r="AC327" s="5">
        <f t="shared" si="353"/>
        <v>0</v>
      </c>
      <c r="AD327" s="5">
        <f t="shared" si="358"/>
        <v>0</v>
      </c>
      <c r="AE327" s="5">
        <f t="shared" si="359"/>
        <v>0</v>
      </c>
      <c r="AF327" s="5">
        <f t="shared" si="354"/>
        <v>0</v>
      </c>
      <c r="AG327" s="5">
        <f t="shared" si="355"/>
        <v>0</v>
      </c>
      <c r="AH327" s="5">
        <f t="shared" si="360"/>
        <v>0</v>
      </c>
      <c r="AI327" s="5">
        <f t="shared" si="361"/>
        <v>0</v>
      </c>
      <c r="AJ327" s="5">
        <f t="shared" si="362"/>
        <v>0</v>
      </c>
      <c r="AK327" s="5">
        <f t="shared" si="363"/>
        <v>0</v>
      </c>
      <c r="AL327" s="5">
        <f>IFERROR(SUM(Y327:AK327),-5000)*((Cockpit!$C$3)^0)</f>
        <v>-5000</v>
      </c>
      <c r="AM327" s="19">
        <f>INDEX('Team forecast'!$M$3:$AU$22,MATCH($B327,'Team forecast'!$B$3:$B$22,0),MATCH(AM$1,'Team forecast'!$M$2:$AU$2,0))</f>
        <v>0</v>
      </c>
      <c r="AN327" s="19">
        <f>INDEX('Team forecast'!$M$3:$AU$22,MATCH($B327,'Team forecast'!$B$3:$B$22,0),MATCH(AN$1,'Team forecast'!$M$2:$AU$2,0))</f>
        <v>0</v>
      </c>
      <c r="AO327" s="19">
        <f>INDEX('Team forecast'!$M$3:$AU$22,MATCH($B327,'Team forecast'!$B$3:$B$22,0),MATCH(AO$1,'Team forecast'!$M$2:$AU$2,0))</f>
        <v>0</v>
      </c>
      <c r="AP327" s="19">
        <f>INDEX('Team forecast'!$M$3:$AU$22,MATCH($B327,'Team forecast'!$B$3:$B$22,0),MATCH(AP$1,'Team forecast'!$M$2:$AU$2,0))</f>
        <v>0</v>
      </c>
      <c r="AQ327" s="5">
        <f t="shared" si="364"/>
        <v>-5000</v>
      </c>
      <c r="AR327" s="5">
        <f>INDEX('Team forecast'!$M$3:$AU$22,MATCH($B327,'Team forecast'!$B$3:$B$22,0),MATCH(AR$1,'Team forecast'!$M$2:$AU$2,0))*IF($Y327&gt;0,25000,0)</f>
        <v>0</v>
      </c>
      <c r="AS327" s="5">
        <f>INDEX('Team forecast'!$M$3:$AU$22,MATCH($B327,'Team forecast'!$B$3:$B$22,0),MATCH(AS$1,'Team forecast'!$M$2:$AU$2,0))*IF($Y327&gt;0,5000,0)</f>
        <v>0</v>
      </c>
      <c r="AT327" s="5">
        <f>INDEX('Team forecast'!$M$3:$AU$22,MATCH($B327,'Team forecast'!$B$3:$B$22,0),MATCH(AT$1,'Team forecast'!$M$2:$AU$2,0))*IF($Y327&gt;0,-15000,0)</f>
        <v>0</v>
      </c>
      <c r="AU327" s="5">
        <f t="shared" si="365"/>
        <v>0</v>
      </c>
      <c r="AV327" s="5">
        <f t="shared" si="366"/>
        <v>0</v>
      </c>
      <c r="AW327" s="5">
        <f t="shared" si="367"/>
        <v>0</v>
      </c>
      <c r="AX327" s="5">
        <f t="shared" si="368"/>
        <v>0</v>
      </c>
      <c r="AY327" s="5">
        <f t="shared" si="369"/>
        <v>0</v>
      </c>
      <c r="AZ327" s="5">
        <f t="shared" si="370"/>
        <v>0</v>
      </c>
      <c r="BA327" s="5">
        <f t="shared" si="371"/>
        <v>0</v>
      </c>
      <c r="BB327" s="5">
        <f t="shared" si="372"/>
        <v>0</v>
      </c>
      <c r="BC327" s="5">
        <f t="shared" si="373"/>
        <v>0</v>
      </c>
      <c r="BD327" s="5">
        <f>IFERROR(SUM(AR327:BC327),0)*((Cockpit!$C$3)^1)</f>
        <v>0</v>
      </c>
      <c r="BE327" s="19">
        <f>INDEX('Team forecast'!$M$3:$AU$22,MATCH($B327,'Team forecast'!$B$3:$B$22,0),MATCH(BE$1,'Team forecast'!$M$2:$AU$2,0))</f>
        <v>0</v>
      </c>
      <c r="BF327" s="19">
        <f>INDEX('Team forecast'!$M$3:$AU$22,MATCH($B327,'Team forecast'!$B$3:$B$22,0),MATCH(BF$1,'Team forecast'!$M$2:$AU$2,0))</f>
        <v>0</v>
      </c>
      <c r="BG327" s="19">
        <f>INDEX('Team forecast'!$M$3:$AU$22,MATCH($B327,'Team forecast'!$B$3:$B$22,0),MATCH(BG$1,'Team forecast'!$M$2:$AU$2,0))</f>
        <v>0</v>
      </c>
      <c r="BH327" s="19">
        <f>INDEX('Team forecast'!$M$3:$AU$22,MATCH($B327,'Team forecast'!$B$3:$B$22,0),MATCH(BH$1,'Team forecast'!$M$2:$AU$2,0))</f>
        <v>0</v>
      </c>
      <c r="BI327" s="5">
        <f t="shared" si="374"/>
        <v>-5000</v>
      </c>
      <c r="BJ327" s="5">
        <f>INDEX('Team forecast'!$M$3:$AU$22,MATCH($B327,'Team forecast'!$B$3:$B$22,0),MATCH(BJ$1,'Team forecast'!$M$2:$AU$2,0))*IF($Y327&gt;0,25000,0)</f>
        <v>0</v>
      </c>
      <c r="BK327" s="5">
        <f>INDEX('Team forecast'!$M$3:$AU$22,MATCH($B327,'Team forecast'!$B$3:$B$22,0),MATCH(BK$1,'Team forecast'!$M$2:$AU$2,0))*IF($Y327&gt;0,5000,0)</f>
        <v>0</v>
      </c>
      <c r="BL327" s="5">
        <f>INDEX('Team forecast'!$M$3:$AU$22,MATCH($B327,'Team forecast'!$B$3:$B$22,0),MATCH(BL$1,'Team forecast'!$M$2:$AU$2,0))*IF($Y327&gt;0,-15000,0)</f>
        <v>0</v>
      </c>
      <c r="BM327" s="5">
        <f t="shared" si="375"/>
        <v>0</v>
      </c>
      <c r="BN327" s="5">
        <f t="shared" si="376"/>
        <v>0</v>
      </c>
      <c r="BO327" s="5">
        <f t="shared" si="377"/>
        <v>0</v>
      </c>
      <c r="BP327" s="5">
        <f t="shared" si="378"/>
        <v>0</v>
      </c>
      <c r="BQ327" s="5">
        <f t="shared" si="379"/>
        <v>0</v>
      </c>
      <c r="BR327" s="5">
        <f t="shared" si="380"/>
        <v>0</v>
      </c>
      <c r="BS327" s="5">
        <f t="shared" si="381"/>
        <v>0</v>
      </c>
      <c r="BT327" s="5">
        <f t="shared" si="382"/>
        <v>0</v>
      </c>
      <c r="BU327" s="5">
        <f t="shared" si="383"/>
        <v>0</v>
      </c>
      <c r="BV327" s="5">
        <f>IFERROR(SUM(BJ327:BU327),0)*((Cockpit!$C$3)^2)</f>
        <v>0</v>
      </c>
      <c r="BW327" s="19">
        <f>INDEX('Team forecast'!$M$3:$AU$22,MATCH($B327,'Team forecast'!$B$3:$B$22,0),MATCH(BW$1,'Team forecast'!$M$2:$AU$2,0))</f>
        <v>0</v>
      </c>
      <c r="BX327" s="19">
        <f>INDEX('Team forecast'!$M$3:$AU$22,MATCH($B327,'Team forecast'!$B$3:$B$22,0),MATCH(BX$1,'Team forecast'!$M$2:$AU$2,0))</f>
        <v>0</v>
      </c>
      <c r="BY327" s="19">
        <f>INDEX('Team forecast'!$M$3:$AU$22,MATCH($B327,'Team forecast'!$B$3:$B$22,0),MATCH(BY$1,'Team forecast'!$M$2:$AU$2,0))</f>
        <v>0</v>
      </c>
      <c r="BZ327" s="19">
        <f>INDEX('Team forecast'!$M$3:$AU$22,MATCH($B327,'Team forecast'!$B$3:$B$22,0),MATCH(BZ$1,'Team forecast'!$M$2:$AU$2,0))</f>
        <v>0</v>
      </c>
      <c r="CA327" s="5">
        <f t="shared" si="384"/>
        <v>-5000</v>
      </c>
      <c r="CB327" s="5">
        <f>INDEX('Team forecast'!$M$3:$AU$22,MATCH($B327,'Team forecast'!$B$3:$B$22,0),MATCH(CB$1,'Team forecast'!$M$2:$AU$2,0))*IF($Y327&gt;0,25000,0)</f>
        <v>0</v>
      </c>
      <c r="CC327" s="5">
        <f>INDEX('Team forecast'!$M$3:$AU$22,MATCH($B327,'Team forecast'!$B$3:$B$22,0),MATCH(CC$1,'Team forecast'!$M$2:$AU$2,0))*IF($Y327&gt;0,5000,0)</f>
        <v>0</v>
      </c>
      <c r="CD327" s="5">
        <f>INDEX('Team forecast'!$M$3:$AU$22,MATCH($B327,'Team forecast'!$B$3:$B$22,0),MATCH(CD$1,'Team forecast'!$M$2:$AU$2,0))*IF($Y327&gt;0,-15000,0)</f>
        <v>0</v>
      </c>
      <c r="CE327" s="5">
        <f t="shared" si="385"/>
        <v>0</v>
      </c>
      <c r="CF327" s="5">
        <f t="shared" si="386"/>
        <v>0</v>
      </c>
      <c r="CG327" s="5">
        <f t="shared" si="387"/>
        <v>0</v>
      </c>
      <c r="CH327" s="5">
        <f t="shared" si="388"/>
        <v>0</v>
      </c>
      <c r="CI327" s="5">
        <f t="shared" si="389"/>
        <v>0</v>
      </c>
      <c r="CJ327" s="5">
        <f t="shared" si="390"/>
        <v>0</v>
      </c>
      <c r="CK327" s="5">
        <f t="shared" si="391"/>
        <v>0</v>
      </c>
      <c r="CL327" s="5">
        <f t="shared" si="392"/>
        <v>0</v>
      </c>
      <c r="CM327" s="5">
        <f t="shared" si="393"/>
        <v>0</v>
      </c>
      <c r="CN327" s="5">
        <f>IFERROR(SUM(CB327:CM327),0)*((Cockpit!$C$3)^3)</f>
        <v>0</v>
      </c>
      <c r="CO327" s="19">
        <f>INDEX('Team forecast'!$M$3:$AU$22,MATCH($B327,'Team forecast'!$B$3:$B$22,0),MATCH(CO$1,'Team forecast'!$M$2:$AU$2,0))</f>
        <v>0</v>
      </c>
      <c r="CP327" s="19">
        <f>INDEX('Team forecast'!$M$3:$AU$22,MATCH($B327,'Team forecast'!$B$3:$B$22,0),MATCH(CP$1,'Team forecast'!$M$2:$AU$2,0))</f>
        <v>0</v>
      </c>
      <c r="CQ327" s="19">
        <f>INDEX('Team forecast'!$M$3:$AU$22,MATCH($B327,'Team forecast'!$B$3:$B$22,0),MATCH(CQ$1,'Team forecast'!$M$2:$AU$2,0))</f>
        <v>0</v>
      </c>
      <c r="CR327" s="19">
        <f>INDEX('Team forecast'!$M$3:$AU$22,MATCH($B327,'Team forecast'!$B$3:$B$22,0),MATCH(CR$1,'Team forecast'!$M$2:$AU$2,0))</f>
        <v>0</v>
      </c>
      <c r="CS327" s="5">
        <f t="shared" si="394"/>
        <v>-5000</v>
      </c>
      <c r="CT327" s="5">
        <f>INDEX('Team forecast'!$M$3:$AU$22,MATCH($B327,'Team forecast'!$B$3:$B$22,0),MATCH(CT$1,'Team forecast'!$M$2:$AU$2,0))*IF($Y327&gt;0,25000,0)</f>
        <v>0</v>
      </c>
      <c r="CU327" s="5">
        <f>INDEX('Team forecast'!$M$3:$AU$22,MATCH($B327,'Team forecast'!$B$3:$B$22,0),MATCH(CU$1,'Team forecast'!$M$2:$AU$2,0))*IF($Y327&gt;0,5000,0)</f>
        <v>0</v>
      </c>
      <c r="CV327" s="5">
        <f>INDEX('Team forecast'!$M$3:$AU$22,MATCH($B327,'Team forecast'!$B$3:$B$22,0),MATCH(CV$1,'Team forecast'!$M$2:$AU$2,0))*IF($Y327&gt;0,-15000,0)</f>
        <v>0</v>
      </c>
      <c r="CW327" s="5">
        <f t="shared" si="395"/>
        <v>0</v>
      </c>
      <c r="CX327" s="5">
        <f t="shared" si="396"/>
        <v>0</v>
      </c>
      <c r="CY327" s="5">
        <f t="shared" si="397"/>
        <v>0</v>
      </c>
      <c r="CZ327" s="5">
        <f t="shared" si="398"/>
        <v>0</v>
      </c>
      <c r="DA327" s="5">
        <f t="shared" si="399"/>
        <v>0</v>
      </c>
      <c r="DB327" s="5">
        <f t="shared" si="400"/>
        <v>0</v>
      </c>
      <c r="DC327" s="5">
        <f t="shared" si="401"/>
        <v>0</v>
      </c>
      <c r="DD327" s="5">
        <f t="shared" si="402"/>
        <v>0</v>
      </c>
      <c r="DE327" s="5">
        <f t="shared" si="403"/>
        <v>0</v>
      </c>
      <c r="DF327" s="5">
        <f>IFERROR(SUM(CT327:DE327),0)*((Cockpit!$C$3)^4)</f>
        <v>0</v>
      </c>
      <c r="DG327" s="19">
        <f>INDEX('Team forecast'!$M$3:$AU$22,MATCH($B327,'Team forecast'!$B$3:$B$22,0),MATCH(DG$1,'Team forecast'!$M$2:$AU$2,0))</f>
        <v>0</v>
      </c>
      <c r="DH327" s="19">
        <f>INDEX('Team forecast'!$M$3:$AU$22,MATCH($B327,'Team forecast'!$B$3:$B$22,0),MATCH(DH$1,'Team forecast'!$M$2:$AU$2,0))</f>
        <v>0</v>
      </c>
      <c r="DI327" s="19">
        <f>INDEX('Team forecast'!$M$3:$AU$22,MATCH($B327,'Team forecast'!$B$3:$B$22,0),MATCH(DI$1,'Team forecast'!$M$2:$AU$2,0))</f>
        <v>0</v>
      </c>
      <c r="DJ327" s="19">
        <f>INDEX('Team forecast'!$M$3:$AU$22,MATCH($B327,'Team forecast'!$B$3:$B$22,0),MATCH(DJ$1,'Team forecast'!$M$2:$AU$2,0))</f>
        <v>0</v>
      </c>
      <c r="DK327" s="5">
        <f t="shared" si="404"/>
        <v>-5000</v>
      </c>
      <c r="DL327" s="5">
        <f>INDEX('Team forecast'!$M$3:$AU$22,MATCH($B327,'Team forecast'!$B$3:$B$22,0),MATCH(DL$1,'Team forecast'!$M$2:$AU$2,0))*IF($Y327&gt;0,25000,0)</f>
        <v>0</v>
      </c>
      <c r="DM327" s="5">
        <f>INDEX('Team forecast'!$M$3:$AU$22,MATCH($B327,'Team forecast'!$B$3:$B$22,0),MATCH(DM$1,'Team forecast'!$M$2:$AU$2,0))*IF($Y327&gt;0,5000,0)</f>
        <v>0</v>
      </c>
      <c r="DN327" s="5">
        <f>INDEX('Team forecast'!$M$3:$AU$22,MATCH($B327,'Team forecast'!$B$3:$B$22,0),MATCH(DN$1,'Team forecast'!$M$2:$AU$2,0))*IF($Y327&gt;0,-15000,0)</f>
        <v>0</v>
      </c>
      <c r="DO327" s="5">
        <f t="shared" si="405"/>
        <v>0</v>
      </c>
      <c r="DP327" s="5">
        <f t="shared" si="406"/>
        <v>0</v>
      </c>
      <c r="DQ327" s="5">
        <f t="shared" si="407"/>
        <v>0</v>
      </c>
      <c r="DR327" s="5">
        <f t="shared" si="408"/>
        <v>0</v>
      </c>
      <c r="DS327" s="5">
        <f t="shared" si="409"/>
        <v>0</v>
      </c>
      <c r="DT327" s="5">
        <f t="shared" si="410"/>
        <v>0</v>
      </c>
      <c r="DU327" s="5">
        <f t="shared" si="411"/>
        <v>0</v>
      </c>
      <c r="DV327" s="5">
        <f t="shared" si="412"/>
        <v>0</v>
      </c>
      <c r="DW327" s="5">
        <f t="shared" si="413"/>
        <v>0</v>
      </c>
      <c r="DX327" s="5">
        <f>IFERROR(SUM(DL327:DW327),0)*((Cockpit!$C$3)^5)</f>
        <v>0</v>
      </c>
      <c r="DY327" s="5">
        <f t="shared" si="414"/>
        <v>-5000</v>
      </c>
      <c r="DZ327" s="5" t="str">
        <f>IF(ISERROR(MATCH(A327,'Current squad'!B:B,0)),"No","Yes")</f>
        <v>No</v>
      </c>
      <c r="EA327" s="5" cm="1">
        <f t="array" ref="EA327">IFERROR(_xlfn.IFS(DZ327="Yes",0,DZ327="No",H327*1%),999999)</f>
        <v>19070</v>
      </c>
      <c r="EB327" s="5">
        <f t="shared" si="356"/>
        <v>1926070</v>
      </c>
      <c r="EC327" s="5">
        <f t="shared" si="415"/>
        <v>-24070</v>
      </c>
      <c r="ED327" s="1">
        <f t="shared" si="357"/>
        <v>-1.2621919244887257E-2</v>
      </c>
      <c r="EE327" s="5">
        <f>RANK(EC327,$EC$2:$EC$572)+COUNTIF($EC$2:EC327,EC327)-1</f>
        <v>218</v>
      </c>
      <c r="EF327" s="4">
        <f>RANK(ED327,$ED$2:$ED$572)+COUNTIF($ED$2:ED327,ED327)-1</f>
        <v>496</v>
      </c>
    </row>
    <row r="328" spans="1:136" x14ac:dyDescent="0.3">
      <c r="A328" t="str">
        <f>IF(Holdet.dk!A328&lt;&gt;"",Holdet.dk!A328,"")</f>
        <v>Victor Lindelöf</v>
      </c>
      <c r="B328" t="str">
        <f>INDEX(Holdet.dk!B:B,MATCH($A328,Holdet.dk!$A:$A,0))</f>
        <v>Manchester United</v>
      </c>
      <c r="C328" t="str">
        <f>INDEX(Holdet.dk!C:C,MATCH($A328,Holdet.dk!$A:$A,0))</f>
        <v>Defense</v>
      </c>
      <c r="D328" t="str">
        <f>INDEX(Holdet.dk!D:D,MATCH($A328,Holdet.dk!$A:$A,0))</f>
        <v>4.895.000</v>
      </c>
      <c r="E328" s="1">
        <f>IFERROR(_xlfn.NUMBERVALUE(INDEX(Holdet.dk!$E:$E,MATCH($A328,Holdet.dk!$A:$A,0)),","),0)</f>
        <v>0.02</v>
      </c>
      <c r="F328" t="str">
        <f>IF(INDEX(Lookup!H:H,MATCH('Master data'!A328,Lookup!G:G,0))=0,A328,INDEX(Lookup!H:H,MATCH('Master data'!A328,Lookup!G:G,0)))</f>
        <v>Victor Lindelof</v>
      </c>
      <c r="G328" t="str">
        <f>IFERROR(INDEX(Lookup!B:B,MATCH(INDEX(Rotowire!C:C,MATCH(F328,Rotowire!A:A,0)),Lookup!D:D,0)),"")</f>
        <v/>
      </c>
      <c r="H328" s="5">
        <f t="shared" si="348"/>
        <v>4895000</v>
      </c>
      <c r="I328" s="19">
        <f>IFERROR(INDEX('Team forecast'!$G$3:$I$22,MATCH($B328,'Team forecast'!$B$3:$B$22,0),MATCH(I$1,'Team forecast'!$G$2:$I$2,0)),0)</f>
        <v>1.0869565217391304</v>
      </c>
      <c r="J328" s="19">
        <f>IFERROR(INDEX('Team forecast'!$G$3:$I$22,MATCH($B328,'Team forecast'!$B$3:$B$22,0),MATCH(J$1,'Team forecast'!$G$2:$I$2,0)),0)</f>
        <v>0.75816993464052274</v>
      </c>
      <c r="K328" s="19">
        <f>IFERROR(INDEX('Team forecast'!$G$3:$I$22,MATCH($B328,'Team forecast'!$B$3:$B$22,0),MATCH(K$1,'Team forecast'!$G$2:$I$2,0)),0)</f>
        <v>1.4927913375362158</v>
      </c>
      <c r="L328">
        <f>SUMIFS(Rotowire!E:E,Rotowire!$A:$A,'Master data'!$F328)</f>
        <v>0</v>
      </c>
      <c r="M328" s="2">
        <f>SUMIFS(Rotowire!F:F,Rotowire!$A:$A,'Master data'!$F328)*I328</f>
        <v>0</v>
      </c>
      <c r="N328" s="2">
        <f>SUMIFS(Rotowire!G:G,Rotowire!$A:$A,'Master data'!$F328)*I328</f>
        <v>0</v>
      </c>
      <c r="O328" s="2">
        <f>SUMIFS(Rotowire!I:I,Rotowire!$A:$A,'Master data'!$F328)*I328</f>
        <v>0</v>
      </c>
      <c r="P328" s="2">
        <f>SUMIFS(Rotowire!W:W,Rotowire!$A:$A,'Master data'!$F328)*K328</f>
        <v>0</v>
      </c>
      <c r="Q328" s="2">
        <f>SUMIFS(Rotowire!Y:Y,Rotowire!$A:$A,'Master data'!$F328)*J328</f>
        <v>0</v>
      </c>
      <c r="R328" s="2">
        <f>SUMIFS(Rotowire!AB:AB,Rotowire!$A:$A,'Master data'!$F328)</f>
        <v>0</v>
      </c>
      <c r="S328" s="2">
        <f>SUMIFS(Rotowire!AC:AC,Rotowire!$A:$A,'Master data'!$F328)</f>
        <v>0</v>
      </c>
      <c r="T328" s="2">
        <f>INDEX('Team forecast'!D$3:D$22,MATCH($B328,'Team forecast'!$B$3:$B$22,0))</f>
        <v>1.5</v>
      </c>
      <c r="U328" s="2">
        <f>INDEX('Team forecast'!E$3:E$22,MATCH($B328,'Team forecast'!$B$3:$B$22,0))</f>
        <v>1.1599999999999999</v>
      </c>
      <c r="V328" s="2">
        <f>INDEX('Team forecast'!J$3:J$22,MATCH($B328,'Team forecast'!$B$3:$B$22,0))</f>
        <v>0.44640000000000002</v>
      </c>
      <c r="W328" s="2">
        <f>INDEX('Team forecast'!K$3:K$22,MATCH($B328,'Team forecast'!$B$3:$B$22,0))</f>
        <v>0.26269999999999999</v>
      </c>
      <c r="X328" s="2">
        <f>INDEX('Team forecast'!L$3:L$22,MATCH($B328,'Team forecast'!$B$3:$B$22,0))</f>
        <v>0.29099999999999998</v>
      </c>
      <c r="Y328" s="5">
        <f t="shared" si="349"/>
        <v>-5000</v>
      </c>
      <c r="Z328" s="5">
        <f t="shared" si="350"/>
        <v>0</v>
      </c>
      <c r="AA328" s="5">
        <f t="shared" si="351"/>
        <v>0</v>
      </c>
      <c r="AB328" s="5">
        <f t="shared" si="352"/>
        <v>0</v>
      </c>
      <c r="AC328" s="5">
        <f t="shared" si="353"/>
        <v>0</v>
      </c>
      <c r="AD328" s="5">
        <f t="shared" si="358"/>
        <v>0</v>
      </c>
      <c r="AE328" s="5">
        <f t="shared" si="359"/>
        <v>0</v>
      </c>
      <c r="AF328" s="5">
        <f t="shared" si="354"/>
        <v>0</v>
      </c>
      <c r="AG328" s="5">
        <f t="shared" si="355"/>
        <v>0</v>
      </c>
      <c r="AH328" s="5">
        <f t="shared" si="360"/>
        <v>0</v>
      </c>
      <c r="AI328" s="5">
        <f t="shared" si="361"/>
        <v>0</v>
      </c>
      <c r="AJ328" s="5">
        <f t="shared" si="362"/>
        <v>0</v>
      </c>
      <c r="AK328" s="5">
        <f t="shared" si="363"/>
        <v>0</v>
      </c>
      <c r="AL328" s="5">
        <f>IFERROR(SUM(Y328:AK328),-5000)*((Cockpit!$C$3)^0)</f>
        <v>-5000</v>
      </c>
      <c r="AM328" s="19">
        <f>INDEX('Team forecast'!$M$3:$AU$22,MATCH($B328,'Team forecast'!$B$3:$B$22,0),MATCH(AM$1,'Team forecast'!$M$2:$AU$2,0))</f>
        <v>0</v>
      </c>
      <c r="AN328" s="19">
        <f>INDEX('Team forecast'!$M$3:$AU$22,MATCH($B328,'Team forecast'!$B$3:$B$22,0),MATCH(AN$1,'Team forecast'!$M$2:$AU$2,0))</f>
        <v>0</v>
      </c>
      <c r="AO328" s="19">
        <f>INDEX('Team forecast'!$M$3:$AU$22,MATCH($B328,'Team forecast'!$B$3:$B$22,0),MATCH(AO$1,'Team forecast'!$M$2:$AU$2,0))</f>
        <v>0</v>
      </c>
      <c r="AP328" s="19">
        <f>INDEX('Team forecast'!$M$3:$AU$22,MATCH($B328,'Team forecast'!$B$3:$B$22,0),MATCH(AP$1,'Team forecast'!$M$2:$AU$2,0))</f>
        <v>0</v>
      </c>
      <c r="AQ328" s="5">
        <f t="shared" si="364"/>
        <v>-5000</v>
      </c>
      <c r="AR328" s="5">
        <f>INDEX('Team forecast'!$M$3:$AU$22,MATCH($B328,'Team forecast'!$B$3:$B$22,0),MATCH(AR$1,'Team forecast'!$M$2:$AU$2,0))*IF($Y328&gt;0,25000,0)</f>
        <v>0</v>
      </c>
      <c r="AS328" s="5">
        <f>INDEX('Team forecast'!$M$3:$AU$22,MATCH($B328,'Team forecast'!$B$3:$B$22,0),MATCH(AS$1,'Team forecast'!$M$2:$AU$2,0))*IF($Y328&gt;0,5000,0)</f>
        <v>0</v>
      </c>
      <c r="AT328" s="5">
        <f>INDEX('Team forecast'!$M$3:$AU$22,MATCH($B328,'Team forecast'!$B$3:$B$22,0),MATCH(AT$1,'Team forecast'!$M$2:$AU$2,0))*IF($Y328&gt;0,-15000,0)</f>
        <v>0</v>
      </c>
      <c r="AU328" s="5">
        <f t="shared" si="365"/>
        <v>0</v>
      </c>
      <c r="AV328" s="5">
        <f t="shared" si="366"/>
        <v>0</v>
      </c>
      <c r="AW328" s="5">
        <f t="shared" si="367"/>
        <v>0</v>
      </c>
      <c r="AX328" s="5">
        <f t="shared" si="368"/>
        <v>0</v>
      </c>
      <c r="AY328" s="5">
        <f t="shared" si="369"/>
        <v>0</v>
      </c>
      <c r="AZ328" s="5">
        <f t="shared" si="370"/>
        <v>0</v>
      </c>
      <c r="BA328" s="5">
        <f t="shared" si="371"/>
        <v>0</v>
      </c>
      <c r="BB328" s="5">
        <f t="shared" si="372"/>
        <v>0</v>
      </c>
      <c r="BC328" s="5">
        <f t="shared" si="373"/>
        <v>0</v>
      </c>
      <c r="BD328" s="5">
        <f>IFERROR(SUM(AR328:BC328),0)*((Cockpit!$C$3)^1)</f>
        <v>0</v>
      </c>
      <c r="BE328" s="19">
        <f>INDEX('Team forecast'!$M$3:$AU$22,MATCH($B328,'Team forecast'!$B$3:$B$22,0),MATCH(BE$1,'Team forecast'!$M$2:$AU$2,0))</f>
        <v>0</v>
      </c>
      <c r="BF328" s="19">
        <f>INDEX('Team forecast'!$M$3:$AU$22,MATCH($B328,'Team forecast'!$B$3:$B$22,0),MATCH(BF$1,'Team forecast'!$M$2:$AU$2,0))</f>
        <v>0</v>
      </c>
      <c r="BG328" s="19">
        <f>INDEX('Team forecast'!$M$3:$AU$22,MATCH($B328,'Team forecast'!$B$3:$B$22,0),MATCH(BG$1,'Team forecast'!$M$2:$AU$2,0))</f>
        <v>0</v>
      </c>
      <c r="BH328" s="19">
        <f>INDEX('Team forecast'!$M$3:$AU$22,MATCH($B328,'Team forecast'!$B$3:$B$22,0),MATCH(BH$1,'Team forecast'!$M$2:$AU$2,0))</f>
        <v>0</v>
      </c>
      <c r="BI328" s="5">
        <f t="shared" si="374"/>
        <v>-5000</v>
      </c>
      <c r="BJ328" s="5">
        <f>INDEX('Team forecast'!$M$3:$AU$22,MATCH($B328,'Team forecast'!$B$3:$B$22,0),MATCH(BJ$1,'Team forecast'!$M$2:$AU$2,0))*IF($Y328&gt;0,25000,0)</f>
        <v>0</v>
      </c>
      <c r="BK328" s="5">
        <f>INDEX('Team forecast'!$M$3:$AU$22,MATCH($B328,'Team forecast'!$B$3:$B$22,0),MATCH(BK$1,'Team forecast'!$M$2:$AU$2,0))*IF($Y328&gt;0,5000,0)</f>
        <v>0</v>
      </c>
      <c r="BL328" s="5">
        <f>INDEX('Team forecast'!$M$3:$AU$22,MATCH($B328,'Team forecast'!$B$3:$B$22,0),MATCH(BL$1,'Team forecast'!$M$2:$AU$2,0))*IF($Y328&gt;0,-15000,0)</f>
        <v>0</v>
      </c>
      <c r="BM328" s="5">
        <f t="shared" si="375"/>
        <v>0</v>
      </c>
      <c r="BN328" s="5">
        <f t="shared" si="376"/>
        <v>0</v>
      </c>
      <c r="BO328" s="5">
        <f t="shared" si="377"/>
        <v>0</v>
      </c>
      <c r="BP328" s="5">
        <f t="shared" si="378"/>
        <v>0</v>
      </c>
      <c r="BQ328" s="5">
        <f t="shared" si="379"/>
        <v>0</v>
      </c>
      <c r="BR328" s="5">
        <f t="shared" si="380"/>
        <v>0</v>
      </c>
      <c r="BS328" s="5">
        <f t="shared" si="381"/>
        <v>0</v>
      </c>
      <c r="BT328" s="5">
        <f t="shared" si="382"/>
        <v>0</v>
      </c>
      <c r="BU328" s="5">
        <f t="shared" si="383"/>
        <v>0</v>
      </c>
      <c r="BV328" s="5">
        <f>IFERROR(SUM(BJ328:BU328),0)*((Cockpit!$C$3)^2)</f>
        <v>0</v>
      </c>
      <c r="BW328" s="19">
        <f>INDEX('Team forecast'!$M$3:$AU$22,MATCH($B328,'Team forecast'!$B$3:$B$22,0),MATCH(BW$1,'Team forecast'!$M$2:$AU$2,0))</f>
        <v>0</v>
      </c>
      <c r="BX328" s="19">
        <f>INDEX('Team forecast'!$M$3:$AU$22,MATCH($B328,'Team forecast'!$B$3:$B$22,0),MATCH(BX$1,'Team forecast'!$M$2:$AU$2,0))</f>
        <v>0</v>
      </c>
      <c r="BY328" s="19">
        <f>INDEX('Team forecast'!$M$3:$AU$22,MATCH($B328,'Team forecast'!$B$3:$B$22,0),MATCH(BY$1,'Team forecast'!$M$2:$AU$2,0))</f>
        <v>0</v>
      </c>
      <c r="BZ328" s="19">
        <f>INDEX('Team forecast'!$M$3:$AU$22,MATCH($B328,'Team forecast'!$B$3:$B$22,0),MATCH(BZ$1,'Team forecast'!$M$2:$AU$2,0))</f>
        <v>0</v>
      </c>
      <c r="CA328" s="5">
        <f t="shared" si="384"/>
        <v>-5000</v>
      </c>
      <c r="CB328" s="5">
        <f>INDEX('Team forecast'!$M$3:$AU$22,MATCH($B328,'Team forecast'!$B$3:$B$22,0),MATCH(CB$1,'Team forecast'!$M$2:$AU$2,0))*IF($Y328&gt;0,25000,0)</f>
        <v>0</v>
      </c>
      <c r="CC328" s="5">
        <f>INDEX('Team forecast'!$M$3:$AU$22,MATCH($B328,'Team forecast'!$B$3:$B$22,0),MATCH(CC$1,'Team forecast'!$M$2:$AU$2,0))*IF($Y328&gt;0,5000,0)</f>
        <v>0</v>
      </c>
      <c r="CD328" s="5">
        <f>INDEX('Team forecast'!$M$3:$AU$22,MATCH($B328,'Team forecast'!$B$3:$B$22,0),MATCH(CD$1,'Team forecast'!$M$2:$AU$2,0))*IF($Y328&gt;0,-15000,0)</f>
        <v>0</v>
      </c>
      <c r="CE328" s="5">
        <f t="shared" si="385"/>
        <v>0</v>
      </c>
      <c r="CF328" s="5">
        <f t="shared" si="386"/>
        <v>0</v>
      </c>
      <c r="CG328" s="5">
        <f t="shared" si="387"/>
        <v>0</v>
      </c>
      <c r="CH328" s="5">
        <f t="shared" si="388"/>
        <v>0</v>
      </c>
      <c r="CI328" s="5">
        <f t="shared" si="389"/>
        <v>0</v>
      </c>
      <c r="CJ328" s="5">
        <f t="shared" si="390"/>
        <v>0</v>
      </c>
      <c r="CK328" s="5">
        <f t="shared" si="391"/>
        <v>0</v>
      </c>
      <c r="CL328" s="5">
        <f t="shared" si="392"/>
        <v>0</v>
      </c>
      <c r="CM328" s="5">
        <f t="shared" si="393"/>
        <v>0</v>
      </c>
      <c r="CN328" s="5">
        <f>IFERROR(SUM(CB328:CM328),0)*((Cockpit!$C$3)^3)</f>
        <v>0</v>
      </c>
      <c r="CO328" s="19">
        <f>INDEX('Team forecast'!$M$3:$AU$22,MATCH($B328,'Team forecast'!$B$3:$B$22,0),MATCH(CO$1,'Team forecast'!$M$2:$AU$2,0))</f>
        <v>0</v>
      </c>
      <c r="CP328" s="19">
        <f>INDEX('Team forecast'!$M$3:$AU$22,MATCH($B328,'Team forecast'!$B$3:$B$22,0),MATCH(CP$1,'Team forecast'!$M$2:$AU$2,0))</f>
        <v>0</v>
      </c>
      <c r="CQ328" s="19">
        <f>INDEX('Team forecast'!$M$3:$AU$22,MATCH($B328,'Team forecast'!$B$3:$B$22,0),MATCH(CQ$1,'Team forecast'!$M$2:$AU$2,0))</f>
        <v>0</v>
      </c>
      <c r="CR328" s="19">
        <f>INDEX('Team forecast'!$M$3:$AU$22,MATCH($B328,'Team forecast'!$B$3:$B$22,0),MATCH(CR$1,'Team forecast'!$M$2:$AU$2,0))</f>
        <v>0</v>
      </c>
      <c r="CS328" s="5">
        <f t="shared" si="394"/>
        <v>-5000</v>
      </c>
      <c r="CT328" s="5">
        <f>INDEX('Team forecast'!$M$3:$AU$22,MATCH($B328,'Team forecast'!$B$3:$B$22,0),MATCH(CT$1,'Team forecast'!$M$2:$AU$2,0))*IF($Y328&gt;0,25000,0)</f>
        <v>0</v>
      </c>
      <c r="CU328" s="5">
        <f>INDEX('Team forecast'!$M$3:$AU$22,MATCH($B328,'Team forecast'!$B$3:$B$22,0),MATCH(CU$1,'Team forecast'!$M$2:$AU$2,0))*IF($Y328&gt;0,5000,0)</f>
        <v>0</v>
      </c>
      <c r="CV328" s="5">
        <f>INDEX('Team forecast'!$M$3:$AU$22,MATCH($B328,'Team forecast'!$B$3:$B$22,0),MATCH(CV$1,'Team forecast'!$M$2:$AU$2,0))*IF($Y328&gt;0,-15000,0)</f>
        <v>0</v>
      </c>
      <c r="CW328" s="5">
        <f t="shared" si="395"/>
        <v>0</v>
      </c>
      <c r="CX328" s="5">
        <f t="shared" si="396"/>
        <v>0</v>
      </c>
      <c r="CY328" s="5">
        <f t="shared" si="397"/>
        <v>0</v>
      </c>
      <c r="CZ328" s="5">
        <f t="shared" si="398"/>
        <v>0</v>
      </c>
      <c r="DA328" s="5">
        <f t="shared" si="399"/>
        <v>0</v>
      </c>
      <c r="DB328" s="5">
        <f t="shared" si="400"/>
        <v>0</v>
      </c>
      <c r="DC328" s="5">
        <f t="shared" si="401"/>
        <v>0</v>
      </c>
      <c r="DD328" s="5">
        <f t="shared" si="402"/>
        <v>0</v>
      </c>
      <c r="DE328" s="5">
        <f t="shared" si="403"/>
        <v>0</v>
      </c>
      <c r="DF328" s="5">
        <f>IFERROR(SUM(CT328:DE328),0)*((Cockpit!$C$3)^4)</f>
        <v>0</v>
      </c>
      <c r="DG328" s="19">
        <f>INDEX('Team forecast'!$M$3:$AU$22,MATCH($B328,'Team forecast'!$B$3:$B$22,0),MATCH(DG$1,'Team forecast'!$M$2:$AU$2,0))</f>
        <v>0</v>
      </c>
      <c r="DH328" s="19">
        <f>INDEX('Team forecast'!$M$3:$AU$22,MATCH($B328,'Team forecast'!$B$3:$B$22,0),MATCH(DH$1,'Team forecast'!$M$2:$AU$2,0))</f>
        <v>0</v>
      </c>
      <c r="DI328" s="19">
        <f>INDEX('Team forecast'!$M$3:$AU$22,MATCH($B328,'Team forecast'!$B$3:$B$22,0),MATCH(DI$1,'Team forecast'!$M$2:$AU$2,0))</f>
        <v>0</v>
      </c>
      <c r="DJ328" s="19">
        <f>INDEX('Team forecast'!$M$3:$AU$22,MATCH($B328,'Team forecast'!$B$3:$B$22,0),MATCH(DJ$1,'Team forecast'!$M$2:$AU$2,0))</f>
        <v>0</v>
      </c>
      <c r="DK328" s="5">
        <f t="shared" si="404"/>
        <v>-5000</v>
      </c>
      <c r="DL328" s="5">
        <f>INDEX('Team forecast'!$M$3:$AU$22,MATCH($B328,'Team forecast'!$B$3:$B$22,0),MATCH(DL$1,'Team forecast'!$M$2:$AU$2,0))*IF($Y328&gt;0,25000,0)</f>
        <v>0</v>
      </c>
      <c r="DM328" s="5">
        <f>INDEX('Team forecast'!$M$3:$AU$22,MATCH($B328,'Team forecast'!$B$3:$B$22,0),MATCH(DM$1,'Team forecast'!$M$2:$AU$2,0))*IF($Y328&gt;0,5000,0)</f>
        <v>0</v>
      </c>
      <c r="DN328" s="5">
        <f>INDEX('Team forecast'!$M$3:$AU$22,MATCH($B328,'Team forecast'!$B$3:$B$22,0),MATCH(DN$1,'Team forecast'!$M$2:$AU$2,0))*IF($Y328&gt;0,-15000,0)</f>
        <v>0</v>
      </c>
      <c r="DO328" s="5">
        <f t="shared" si="405"/>
        <v>0</v>
      </c>
      <c r="DP328" s="5">
        <f t="shared" si="406"/>
        <v>0</v>
      </c>
      <c r="DQ328" s="5">
        <f t="shared" si="407"/>
        <v>0</v>
      </c>
      <c r="DR328" s="5">
        <f t="shared" si="408"/>
        <v>0</v>
      </c>
      <c r="DS328" s="5">
        <f t="shared" si="409"/>
        <v>0</v>
      </c>
      <c r="DT328" s="5">
        <f t="shared" si="410"/>
        <v>0</v>
      </c>
      <c r="DU328" s="5">
        <f t="shared" si="411"/>
        <v>0</v>
      </c>
      <c r="DV328" s="5">
        <f t="shared" si="412"/>
        <v>0</v>
      </c>
      <c r="DW328" s="5">
        <f t="shared" si="413"/>
        <v>0</v>
      </c>
      <c r="DX328" s="5">
        <f>IFERROR(SUM(DL328:DW328),0)*((Cockpit!$C$3)^5)</f>
        <v>0</v>
      </c>
      <c r="DY328" s="5">
        <f t="shared" si="414"/>
        <v>-5000</v>
      </c>
      <c r="DZ328" s="5" t="str">
        <f>IF(ISERROR(MATCH(A328,'Current squad'!B:B,0)),"No","Yes")</f>
        <v>No</v>
      </c>
      <c r="EA328" s="5" cm="1">
        <f t="array" ref="EA328">IFERROR(_xlfn.IFS(DZ328="Yes",0,DZ328="No",H328*1%),999999)</f>
        <v>48950</v>
      </c>
      <c r="EB328" s="5">
        <f t="shared" si="356"/>
        <v>4943950</v>
      </c>
      <c r="EC328" s="5">
        <f t="shared" si="415"/>
        <v>-53950</v>
      </c>
      <c r="ED328" s="1">
        <f t="shared" si="357"/>
        <v>-1.1021450459652707E-2</v>
      </c>
      <c r="EE328" s="5">
        <f>RANK(EC328,$EC$2:$EC$572)+COUNTIF($EC$2:EC328,EC328)-1</f>
        <v>507</v>
      </c>
      <c r="EF328" s="4">
        <f>RANK(ED328,$ED$2:$ED$572)+COUNTIF($ED$2:ED328,ED328)-1</f>
        <v>244</v>
      </c>
    </row>
    <row r="329" spans="1:136" x14ac:dyDescent="0.3">
      <c r="A329" t="str">
        <f>IF(Holdet.dk!A329&lt;&gt;"",Holdet.dk!A329,"")</f>
        <v>Sidnei Tavares</v>
      </c>
      <c r="B329" t="str">
        <f>INDEX(Holdet.dk!B:B,MATCH($A329,Holdet.dk!$A:$A,0))</f>
        <v>Leicester City</v>
      </c>
      <c r="C329" t="str">
        <f>INDEX(Holdet.dk!C:C,MATCH($A329,Holdet.dk!$A:$A,0))</f>
        <v>Midfield</v>
      </c>
      <c r="D329" t="str">
        <f>INDEX(Holdet.dk!D:D,MATCH($A329,Holdet.dk!$A:$A,0))</f>
        <v>2.516.000</v>
      </c>
      <c r="E329" s="1">
        <f>IFERROR(_xlfn.NUMBERVALUE(INDEX(Holdet.dk!$E:$E,MATCH($A329,Holdet.dk!$A:$A,0)),","),0)</f>
        <v>1E-3</v>
      </c>
      <c r="F329" t="str">
        <f>IF(INDEX(Lookup!H:H,MATCH('Master data'!A329,Lookup!G:G,0))=0,A329,INDEX(Lookup!H:H,MATCH('Master data'!A329,Lookup!G:G,0)))</f>
        <v>Sidnei Tavares</v>
      </c>
      <c r="G329" t="str">
        <f>IFERROR(INDEX(Lookup!B:B,MATCH(INDEX(Rotowire!C:C,MATCH(F329,Rotowire!A:A,0)),Lookup!D:D,0)),"")</f>
        <v/>
      </c>
      <c r="H329" s="5">
        <f t="shared" si="348"/>
        <v>2516000</v>
      </c>
      <c r="I329" s="19">
        <f>IFERROR(INDEX('Team forecast'!$G$3:$I$22,MATCH($B329,'Team forecast'!$B$3:$B$22,0),MATCH(I$1,'Team forecast'!$G$2:$I$2,0)),0)</f>
        <v>1.0388888888888888</v>
      </c>
      <c r="J329" s="19">
        <f>IFERROR(INDEX('Team forecast'!$G$3:$I$22,MATCH($B329,'Team forecast'!$B$3:$B$22,0),MATCH(J$1,'Team forecast'!$G$2:$I$2,0)),0)</f>
        <v>0.81751824817518248</v>
      </c>
      <c r="K329" s="19">
        <f>IFERROR(INDEX('Team forecast'!$G$3:$I$22,MATCH($B329,'Team forecast'!$B$3:$B$22,0),MATCH(K$1,'Team forecast'!$G$2:$I$2,0)),0)</f>
        <v>1.2549222870116903</v>
      </c>
      <c r="L329">
        <f>SUMIFS(Rotowire!E:E,Rotowire!$A:$A,'Master data'!$F329)</f>
        <v>0</v>
      </c>
      <c r="M329" s="2">
        <f>SUMIFS(Rotowire!F:F,Rotowire!$A:$A,'Master data'!$F329)*I329</f>
        <v>0</v>
      </c>
      <c r="N329" s="2">
        <f>SUMIFS(Rotowire!G:G,Rotowire!$A:$A,'Master data'!$F329)*I329</f>
        <v>0</v>
      </c>
      <c r="O329" s="2">
        <f>SUMIFS(Rotowire!I:I,Rotowire!$A:$A,'Master data'!$F329)*I329</f>
        <v>0</v>
      </c>
      <c r="P329" s="2">
        <f>SUMIFS(Rotowire!W:W,Rotowire!$A:$A,'Master data'!$F329)*K329</f>
        <v>0</v>
      </c>
      <c r="Q329" s="2">
        <f>SUMIFS(Rotowire!Y:Y,Rotowire!$A:$A,'Master data'!$F329)*J329</f>
        <v>0</v>
      </c>
      <c r="R329" s="2">
        <f>SUMIFS(Rotowire!AB:AB,Rotowire!$A:$A,'Master data'!$F329)</f>
        <v>0</v>
      </c>
      <c r="S329" s="2">
        <f>SUMIFS(Rotowire!AC:AC,Rotowire!$A:$A,'Master data'!$F329)</f>
        <v>0</v>
      </c>
      <c r="T329" s="2">
        <f>INDEX('Team forecast'!D$3:D$22,MATCH($B329,'Team forecast'!$B$3:$B$22,0))</f>
        <v>1.87</v>
      </c>
      <c r="U329" s="2">
        <f>INDEX('Team forecast'!E$3:E$22,MATCH($B329,'Team forecast'!$B$3:$B$22,0))</f>
        <v>1.1200000000000001</v>
      </c>
      <c r="V329" s="2">
        <f>INDEX('Team forecast'!J$3:J$22,MATCH($B329,'Team forecast'!$B$3:$B$22,0))</f>
        <v>0.54369999999999996</v>
      </c>
      <c r="W329" s="2">
        <f>INDEX('Team forecast'!K$3:K$22,MATCH($B329,'Team forecast'!$B$3:$B$22,0))</f>
        <v>0.23169999999999999</v>
      </c>
      <c r="X329" s="2">
        <f>INDEX('Team forecast'!L$3:L$22,MATCH($B329,'Team forecast'!$B$3:$B$22,0))</f>
        <v>0.22459999999999999</v>
      </c>
      <c r="Y329" s="5">
        <f t="shared" si="349"/>
        <v>-5000</v>
      </c>
      <c r="Z329" s="5">
        <f t="shared" si="350"/>
        <v>0</v>
      </c>
      <c r="AA329" s="5">
        <f t="shared" si="351"/>
        <v>0</v>
      </c>
      <c r="AB329" s="5">
        <f t="shared" si="352"/>
        <v>0</v>
      </c>
      <c r="AC329" s="5">
        <f t="shared" si="353"/>
        <v>0</v>
      </c>
      <c r="AD329" s="5">
        <f t="shared" si="358"/>
        <v>0</v>
      </c>
      <c r="AE329" s="5">
        <f t="shared" si="359"/>
        <v>0</v>
      </c>
      <c r="AF329" s="5">
        <f t="shared" si="354"/>
        <v>0</v>
      </c>
      <c r="AG329" s="5">
        <f t="shared" si="355"/>
        <v>0</v>
      </c>
      <c r="AH329" s="5">
        <f t="shared" si="360"/>
        <v>0</v>
      </c>
      <c r="AI329" s="5">
        <f t="shared" si="361"/>
        <v>0</v>
      </c>
      <c r="AJ329" s="5">
        <f t="shared" si="362"/>
        <v>0</v>
      </c>
      <c r="AK329" s="5">
        <f t="shared" si="363"/>
        <v>0</v>
      </c>
      <c r="AL329" s="5">
        <f>IFERROR(SUM(Y329:AK329),-5000)*((Cockpit!$C$3)^0)</f>
        <v>-5000</v>
      </c>
      <c r="AM329" s="19">
        <f>INDEX('Team forecast'!$M$3:$AU$22,MATCH($B329,'Team forecast'!$B$3:$B$22,0),MATCH(AM$1,'Team forecast'!$M$2:$AU$2,0))</f>
        <v>0</v>
      </c>
      <c r="AN329" s="19">
        <f>INDEX('Team forecast'!$M$3:$AU$22,MATCH($B329,'Team forecast'!$B$3:$B$22,0),MATCH(AN$1,'Team forecast'!$M$2:$AU$2,0))</f>
        <v>0</v>
      </c>
      <c r="AO329" s="19">
        <f>INDEX('Team forecast'!$M$3:$AU$22,MATCH($B329,'Team forecast'!$B$3:$B$22,0),MATCH(AO$1,'Team forecast'!$M$2:$AU$2,0))</f>
        <v>0</v>
      </c>
      <c r="AP329" s="19">
        <f>INDEX('Team forecast'!$M$3:$AU$22,MATCH($B329,'Team forecast'!$B$3:$B$22,0),MATCH(AP$1,'Team forecast'!$M$2:$AU$2,0))</f>
        <v>0</v>
      </c>
      <c r="AQ329" s="5">
        <f t="shared" si="364"/>
        <v>-5000</v>
      </c>
      <c r="AR329" s="5">
        <f>INDEX('Team forecast'!$M$3:$AU$22,MATCH($B329,'Team forecast'!$B$3:$B$22,0),MATCH(AR$1,'Team forecast'!$M$2:$AU$2,0))*IF($Y329&gt;0,25000,0)</f>
        <v>0</v>
      </c>
      <c r="AS329" s="5">
        <f>INDEX('Team forecast'!$M$3:$AU$22,MATCH($B329,'Team forecast'!$B$3:$B$22,0),MATCH(AS$1,'Team forecast'!$M$2:$AU$2,0))*IF($Y329&gt;0,5000,0)</f>
        <v>0</v>
      </c>
      <c r="AT329" s="5">
        <f>INDEX('Team forecast'!$M$3:$AU$22,MATCH($B329,'Team forecast'!$B$3:$B$22,0),MATCH(AT$1,'Team forecast'!$M$2:$AU$2,0))*IF($Y329&gt;0,-15000,0)</f>
        <v>0</v>
      </c>
      <c r="AU329" s="5">
        <f t="shared" si="365"/>
        <v>0</v>
      </c>
      <c r="AV329" s="5">
        <f t="shared" si="366"/>
        <v>0</v>
      </c>
      <c r="AW329" s="5">
        <f t="shared" si="367"/>
        <v>0</v>
      </c>
      <c r="AX329" s="5">
        <f t="shared" si="368"/>
        <v>0</v>
      </c>
      <c r="AY329" s="5">
        <f t="shared" si="369"/>
        <v>0</v>
      </c>
      <c r="AZ329" s="5">
        <f t="shared" si="370"/>
        <v>0</v>
      </c>
      <c r="BA329" s="5">
        <f t="shared" si="371"/>
        <v>0</v>
      </c>
      <c r="BB329" s="5">
        <f t="shared" si="372"/>
        <v>0</v>
      </c>
      <c r="BC329" s="5">
        <f t="shared" si="373"/>
        <v>0</v>
      </c>
      <c r="BD329" s="5">
        <f>IFERROR(SUM(AR329:BC329),0)*((Cockpit!$C$3)^1)</f>
        <v>0</v>
      </c>
      <c r="BE329" s="19">
        <f>INDEX('Team forecast'!$M$3:$AU$22,MATCH($B329,'Team forecast'!$B$3:$B$22,0),MATCH(BE$1,'Team forecast'!$M$2:$AU$2,0))</f>
        <v>0</v>
      </c>
      <c r="BF329" s="19">
        <f>INDEX('Team forecast'!$M$3:$AU$22,MATCH($B329,'Team forecast'!$B$3:$B$22,0),MATCH(BF$1,'Team forecast'!$M$2:$AU$2,0))</f>
        <v>0</v>
      </c>
      <c r="BG329" s="19">
        <f>INDEX('Team forecast'!$M$3:$AU$22,MATCH($B329,'Team forecast'!$B$3:$B$22,0),MATCH(BG$1,'Team forecast'!$M$2:$AU$2,0))</f>
        <v>0</v>
      </c>
      <c r="BH329" s="19">
        <f>INDEX('Team forecast'!$M$3:$AU$22,MATCH($B329,'Team forecast'!$B$3:$B$22,0),MATCH(BH$1,'Team forecast'!$M$2:$AU$2,0))</f>
        <v>0</v>
      </c>
      <c r="BI329" s="5">
        <f t="shared" si="374"/>
        <v>-5000</v>
      </c>
      <c r="BJ329" s="5">
        <f>INDEX('Team forecast'!$M$3:$AU$22,MATCH($B329,'Team forecast'!$B$3:$B$22,0),MATCH(BJ$1,'Team forecast'!$M$2:$AU$2,0))*IF($Y329&gt;0,25000,0)</f>
        <v>0</v>
      </c>
      <c r="BK329" s="5">
        <f>INDEX('Team forecast'!$M$3:$AU$22,MATCH($B329,'Team forecast'!$B$3:$B$22,0),MATCH(BK$1,'Team forecast'!$M$2:$AU$2,0))*IF($Y329&gt;0,5000,0)</f>
        <v>0</v>
      </c>
      <c r="BL329" s="5">
        <f>INDEX('Team forecast'!$M$3:$AU$22,MATCH($B329,'Team forecast'!$B$3:$B$22,0),MATCH(BL$1,'Team forecast'!$M$2:$AU$2,0))*IF($Y329&gt;0,-15000,0)</f>
        <v>0</v>
      </c>
      <c r="BM329" s="5">
        <f t="shared" si="375"/>
        <v>0</v>
      </c>
      <c r="BN329" s="5">
        <f t="shared" si="376"/>
        <v>0</v>
      </c>
      <c r="BO329" s="5">
        <f t="shared" si="377"/>
        <v>0</v>
      </c>
      <c r="BP329" s="5">
        <f t="shared" si="378"/>
        <v>0</v>
      </c>
      <c r="BQ329" s="5">
        <f t="shared" si="379"/>
        <v>0</v>
      </c>
      <c r="BR329" s="5">
        <f t="shared" si="380"/>
        <v>0</v>
      </c>
      <c r="BS329" s="5">
        <f t="shared" si="381"/>
        <v>0</v>
      </c>
      <c r="BT329" s="5">
        <f t="shared" si="382"/>
        <v>0</v>
      </c>
      <c r="BU329" s="5">
        <f t="shared" si="383"/>
        <v>0</v>
      </c>
      <c r="BV329" s="5">
        <f>IFERROR(SUM(BJ329:BU329),0)*((Cockpit!$C$3)^2)</f>
        <v>0</v>
      </c>
      <c r="BW329" s="19">
        <f>INDEX('Team forecast'!$M$3:$AU$22,MATCH($B329,'Team forecast'!$B$3:$B$22,0),MATCH(BW$1,'Team forecast'!$M$2:$AU$2,0))</f>
        <v>0</v>
      </c>
      <c r="BX329" s="19">
        <f>INDEX('Team forecast'!$M$3:$AU$22,MATCH($B329,'Team forecast'!$B$3:$B$22,0),MATCH(BX$1,'Team forecast'!$M$2:$AU$2,0))</f>
        <v>0</v>
      </c>
      <c r="BY329" s="19">
        <f>INDEX('Team forecast'!$M$3:$AU$22,MATCH($B329,'Team forecast'!$B$3:$B$22,0),MATCH(BY$1,'Team forecast'!$M$2:$AU$2,0))</f>
        <v>0</v>
      </c>
      <c r="BZ329" s="19">
        <f>INDEX('Team forecast'!$M$3:$AU$22,MATCH($B329,'Team forecast'!$B$3:$B$22,0),MATCH(BZ$1,'Team forecast'!$M$2:$AU$2,0))</f>
        <v>0</v>
      </c>
      <c r="CA329" s="5">
        <f t="shared" si="384"/>
        <v>-5000</v>
      </c>
      <c r="CB329" s="5">
        <f>INDEX('Team forecast'!$M$3:$AU$22,MATCH($B329,'Team forecast'!$B$3:$B$22,0),MATCH(CB$1,'Team forecast'!$M$2:$AU$2,0))*IF($Y329&gt;0,25000,0)</f>
        <v>0</v>
      </c>
      <c r="CC329" s="5">
        <f>INDEX('Team forecast'!$M$3:$AU$22,MATCH($B329,'Team forecast'!$B$3:$B$22,0),MATCH(CC$1,'Team forecast'!$M$2:$AU$2,0))*IF($Y329&gt;0,5000,0)</f>
        <v>0</v>
      </c>
      <c r="CD329" s="5">
        <f>INDEX('Team forecast'!$M$3:$AU$22,MATCH($B329,'Team forecast'!$B$3:$B$22,0),MATCH(CD$1,'Team forecast'!$M$2:$AU$2,0))*IF($Y329&gt;0,-15000,0)</f>
        <v>0</v>
      </c>
      <c r="CE329" s="5">
        <f t="shared" si="385"/>
        <v>0</v>
      </c>
      <c r="CF329" s="5">
        <f t="shared" si="386"/>
        <v>0</v>
      </c>
      <c r="CG329" s="5">
        <f t="shared" si="387"/>
        <v>0</v>
      </c>
      <c r="CH329" s="5">
        <f t="shared" si="388"/>
        <v>0</v>
      </c>
      <c r="CI329" s="5">
        <f t="shared" si="389"/>
        <v>0</v>
      </c>
      <c r="CJ329" s="5">
        <f t="shared" si="390"/>
        <v>0</v>
      </c>
      <c r="CK329" s="5">
        <f t="shared" si="391"/>
        <v>0</v>
      </c>
      <c r="CL329" s="5">
        <f t="shared" si="392"/>
        <v>0</v>
      </c>
      <c r="CM329" s="5">
        <f t="shared" si="393"/>
        <v>0</v>
      </c>
      <c r="CN329" s="5">
        <f>IFERROR(SUM(CB329:CM329),0)*((Cockpit!$C$3)^3)</f>
        <v>0</v>
      </c>
      <c r="CO329" s="19">
        <f>INDEX('Team forecast'!$M$3:$AU$22,MATCH($B329,'Team forecast'!$B$3:$B$22,0),MATCH(CO$1,'Team forecast'!$M$2:$AU$2,0))</f>
        <v>0</v>
      </c>
      <c r="CP329" s="19">
        <f>INDEX('Team forecast'!$M$3:$AU$22,MATCH($B329,'Team forecast'!$B$3:$B$22,0),MATCH(CP$1,'Team forecast'!$M$2:$AU$2,0))</f>
        <v>0</v>
      </c>
      <c r="CQ329" s="19">
        <f>INDEX('Team forecast'!$M$3:$AU$22,MATCH($B329,'Team forecast'!$B$3:$B$22,0),MATCH(CQ$1,'Team forecast'!$M$2:$AU$2,0))</f>
        <v>0</v>
      </c>
      <c r="CR329" s="19">
        <f>INDEX('Team forecast'!$M$3:$AU$22,MATCH($B329,'Team forecast'!$B$3:$B$22,0),MATCH(CR$1,'Team forecast'!$M$2:$AU$2,0))</f>
        <v>0</v>
      </c>
      <c r="CS329" s="5">
        <f t="shared" si="394"/>
        <v>-5000</v>
      </c>
      <c r="CT329" s="5">
        <f>INDEX('Team forecast'!$M$3:$AU$22,MATCH($B329,'Team forecast'!$B$3:$B$22,0),MATCH(CT$1,'Team forecast'!$M$2:$AU$2,0))*IF($Y329&gt;0,25000,0)</f>
        <v>0</v>
      </c>
      <c r="CU329" s="5">
        <f>INDEX('Team forecast'!$M$3:$AU$22,MATCH($B329,'Team forecast'!$B$3:$B$22,0),MATCH(CU$1,'Team forecast'!$M$2:$AU$2,0))*IF($Y329&gt;0,5000,0)</f>
        <v>0</v>
      </c>
      <c r="CV329" s="5">
        <f>INDEX('Team forecast'!$M$3:$AU$22,MATCH($B329,'Team forecast'!$B$3:$B$22,0),MATCH(CV$1,'Team forecast'!$M$2:$AU$2,0))*IF($Y329&gt;0,-15000,0)</f>
        <v>0</v>
      </c>
      <c r="CW329" s="5">
        <f t="shared" si="395"/>
        <v>0</v>
      </c>
      <c r="CX329" s="5">
        <f t="shared" si="396"/>
        <v>0</v>
      </c>
      <c r="CY329" s="5">
        <f t="shared" si="397"/>
        <v>0</v>
      </c>
      <c r="CZ329" s="5">
        <f t="shared" si="398"/>
        <v>0</v>
      </c>
      <c r="DA329" s="5">
        <f t="shared" si="399"/>
        <v>0</v>
      </c>
      <c r="DB329" s="5">
        <f t="shared" si="400"/>
        <v>0</v>
      </c>
      <c r="DC329" s="5">
        <f t="shared" si="401"/>
        <v>0</v>
      </c>
      <c r="DD329" s="5">
        <f t="shared" si="402"/>
        <v>0</v>
      </c>
      <c r="DE329" s="5">
        <f t="shared" si="403"/>
        <v>0</v>
      </c>
      <c r="DF329" s="5">
        <f>IFERROR(SUM(CT329:DE329),0)*((Cockpit!$C$3)^4)</f>
        <v>0</v>
      </c>
      <c r="DG329" s="19">
        <f>INDEX('Team forecast'!$M$3:$AU$22,MATCH($B329,'Team forecast'!$B$3:$B$22,0),MATCH(DG$1,'Team forecast'!$M$2:$AU$2,0))</f>
        <v>0</v>
      </c>
      <c r="DH329" s="19">
        <f>INDEX('Team forecast'!$M$3:$AU$22,MATCH($B329,'Team forecast'!$B$3:$B$22,0),MATCH(DH$1,'Team forecast'!$M$2:$AU$2,0))</f>
        <v>0</v>
      </c>
      <c r="DI329" s="19">
        <f>INDEX('Team forecast'!$M$3:$AU$22,MATCH($B329,'Team forecast'!$B$3:$B$22,0),MATCH(DI$1,'Team forecast'!$M$2:$AU$2,0))</f>
        <v>0</v>
      </c>
      <c r="DJ329" s="19">
        <f>INDEX('Team forecast'!$M$3:$AU$22,MATCH($B329,'Team forecast'!$B$3:$B$22,0),MATCH(DJ$1,'Team forecast'!$M$2:$AU$2,0))</f>
        <v>0</v>
      </c>
      <c r="DK329" s="5">
        <f t="shared" si="404"/>
        <v>-5000</v>
      </c>
      <c r="DL329" s="5">
        <f>INDEX('Team forecast'!$M$3:$AU$22,MATCH($B329,'Team forecast'!$B$3:$B$22,0),MATCH(DL$1,'Team forecast'!$M$2:$AU$2,0))*IF($Y329&gt;0,25000,0)</f>
        <v>0</v>
      </c>
      <c r="DM329" s="5">
        <f>INDEX('Team forecast'!$M$3:$AU$22,MATCH($B329,'Team forecast'!$B$3:$B$22,0),MATCH(DM$1,'Team forecast'!$M$2:$AU$2,0))*IF($Y329&gt;0,5000,0)</f>
        <v>0</v>
      </c>
      <c r="DN329" s="5">
        <f>INDEX('Team forecast'!$M$3:$AU$22,MATCH($B329,'Team forecast'!$B$3:$B$22,0),MATCH(DN$1,'Team forecast'!$M$2:$AU$2,0))*IF($Y329&gt;0,-15000,0)</f>
        <v>0</v>
      </c>
      <c r="DO329" s="5">
        <f t="shared" si="405"/>
        <v>0</v>
      </c>
      <c r="DP329" s="5">
        <f t="shared" si="406"/>
        <v>0</v>
      </c>
      <c r="DQ329" s="5">
        <f t="shared" si="407"/>
        <v>0</v>
      </c>
      <c r="DR329" s="5">
        <f t="shared" si="408"/>
        <v>0</v>
      </c>
      <c r="DS329" s="5">
        <f t="shared" si="409"/>
        <v>0</v>
      </c>
      <c r="DT329" s="5">
        <f t="shared" si="410"/>
        <v>0</v>
      </c>
      <c r="DU329" s="5">
        <f t="shared" si="411"/>
        <v>0</v>
      </c>
      <c r="DV329" s="5">
        <f t="shared" si="412"/>
        <v>0</v>
      </c>
      <c r="DW329" s="5">
        <f t="shared" si="413"/>
        <v>0</v>
      </c>
      <c r="DX329" s="5">
        <f>IFERROR(SUM(DL329:DW329),0)*((Cockpit!$C$3)^5)</f>
        <v>0</v>
      </c>
      <c r="DY329" s="5">
        <f t="shared" si="414"/>
        <v>-5000</v>
      </c>
      <c r="DZ329" s="5" t="str">
        <f>IF(ISERROR(MATCH(A329,'Current squad'!B:B,0)),"No","Yes")</f>
        <v>No</v>
      </c>
      <c r="EA329" s="5" cm="1">
        <f t="array" ref="EA329">IFERROR(_xlfn.IFS(DZ329="Yes",0,DZ329="No",H329*1%),999999)</f>
        <v>25160</v>
      </c>
      <c r="EB329" s="5">
        <f t="shared" si="356"/>
        <v>2541160</v>
      </c>
      <c r="EC329" s="5">
        <f t="shared" si="415"/>
        <v>-30160</v>
      </c>
      <c r="ED329" s="1">
        <f t="shared" si="357"/>
        <v>-1.1987281399046104E-2</v>
      </c>
      <c r="EE329" s="5">
        <f>RANK(EC329,$EC$2:$EC$572)+COUNTIF($EC$2:EC329,EC329)-1</f>
        <v>308</v>
      </c>
      <c r="EF329" s="4">
        <f>RANK(ED329,$ED$2:$ED$572)+COUNTIF($ED$2:ED329,ED329)-1</f>
        <v>413</v>
      </c>
    </row>
    <row r="330" spans="1:136" x14ac:dyDescent="0.3">
      <c r="A330" t="str">
        <f>IF(Holdet.dk!A330&lt;&gt;"",Holdet.dk!A330,"")</f>
        <v>Ayoze Perez</v>
      </c>
      <c r="B330" t="str">
        <f>INDEX(Holdet.dk!B:B,MATCH($A330,Holdet.dk!$A:$A,0))</f>
        <v>Leicester City</v>
      </c>
      <c r="C330" t="str">
        <f>INDEX(Holdet.dk!C:C,MATCH($A330,Holdet.dk!$A:$A,0))</f>
        <v>Striker</v>
      </c>
      <c r="D330" t="str">
        <f>INDEX(Holdet.dk!D:D,MATCH($A330,Holdet.dk!$A:$A,0))</f>
        <v>5.029.000</v>
      </c>
      <c r="E330" s="1">
        <f>IFERROR(_xlfn.NUMBERVALUE(INDEX(Holdet.dk!$E:$E,MATCH($A330,Holdet.dk!$A:$A,0)),","),0)</f>
        <v>6.0000000000000001E-3</v>
      </c>
      <c r="F330" t="str">
        <f>IF(INDEX(Lookup!H:H,MATCH('Master data'!A330,Lookup!G:G,0))=0,A330,INDEX(Lookup!H:H,MATCH('Master data'!A330,Lookup!G:G,0)))</f>
        <v>Ayoze Perez</v>
      </c>
      <c r="G330" t="str">
        <f>IFERROR(INDEX(Lookup!B:B,MATCH(INDEX(Rotowire!C:C,MATCH(F330,Rotowire!A:A,0)),Lookup!D:D,0)),"")</f>
        <v/>
      </c>
      <c r="H330" s="5">
        <f t="shared" si="348"/>
        <v>5029000</v>
      </c>
      <c r="I330" s="19">
        <f>IFERROR(INDEX('Team forecast'!$G$3:$I$22,MATCH($B330,'Team forecast'!$B$3:$B$22,0),MATCH(I$1,'Team forecast'!$G$2:$I$2,0)),0)</f>
        <v>1.0388888888888888</v>
      </c>
      <c r="J330" s="19">
        <f>IFERROR(INDEX('Team forecast'!$G$3:$I$22,MATCH($B330,'Team forecast'!$B$3:$B$22,0),MATCH(J$1,'Team forecast'!$G$2:$I$2,0)),0)</f>
        <v>0.81751824817518248</v>
      </c>
      <c r="K330" s="19">
        <f>IFERROR(INDEX('Team forecast'!$G$3:$I$22,MATCH($B330,'Team forecast'!$B$3:$B$22,0),MATCH(K$1,'Team forecast'!$G$2:$I$2,0)),0)</f>
        <v>1.2549222870116903</v>
      </c>
      <c r="L330">
        <f>SUMIFS(Rotowire!E:E,Rotowire!$A:$A,'Master data'!$F330)</f>
        <v>0</v>
      </c>
      <c r="M330" s="2">
        <f>SUMIFS(Rotowire!F:F,Rotowire!$A:$A,'Master data'!$F330)*I330</f>
        <v>0</v>
      </c>
      <c r="N330" s="2">
        <f>SUMIFS(Rotowire!G:G,Rotowire!$A:$A,'Master data'!$F330)*I330</f>
        <v>0</v>
      </c>
      <c r="O330" s="2">
        <f>SUMIFS(Rotowire!I:I,Rotowire!$A:$A,'Master data'!$F330)*I330</f>
        <v>0</v>
      </c>
      <c r="P330" s="2">
        <f>SUMIFS(Rotowire!W:W,Rotowire!$A:$A,'Master data'!$F330)*K330</f>
        <v>0</v>
      </c>
      <c r="Q330" s="2">
        <f>SUMIFS(Rotowire!Y:Y,Rotowire!$A:$A,'Master data'!$F330)*J330</f>
        <v>0</v>
      </c>
      <c r="R330" s="2">
        <f>SUMIFS(Rotowire!AB:AB,Rotowire!$A:$A,'Master data'!$F330)</f>
        <v>0</v>
      </c>
      <c r="S330" s="2">
        <f>SUMIFS(Rotowire!AC:AC,Rotowire!$A:$A,'Master data'!$F330)</f>
        <v>0</v>
      </c>
      <c r="T330" s="2">
        <f>INDEX('Team forecast'!D$3:D$22,MATCH($B330,'Team forecast'!$B$3:$B$22,0))</f>
        <v>1.87</v>
      </c>
      <c r="U330" s="2">
        <f>INDEX('Team forecast'!E$3:E$22,MATCH($B330,'Team forecast'!$B$3:$B$22,0))</f>
        <v>1.1200000000000001</v>
      </c>
      <c r="V330" s="2">
        <f>INDEX('Team forecast'!J$3:J$22,MATCH($B330,'Team forecast'!$B$3:$B$22,0))</f>
        <v>0.54369999999999996</v>
      </c>
      <c r="W330" s="2">
        <f>INDEX('Team forecast'!K$3:K$22,MATCH($B330,'Team forecast'!$B$3:$B$22,0))</f>
        <v>0.23169999999999999</v>
      </c>
      <c r="X330" s="2">
        <f>INDEX('Team forecast'!L$3:L$22,MATCH($B330,'Team forecast'!$B$3:$B$22,0))</f>
        <v>0.22459999999999999</v>
      </c>
      <c r="Y330" s="5">
        <f t="shared" si="349"/>
        <v>-5000</v>
      </c>
      <c r="Z330" s="5">
        <f t="shared" si="350"/>
        <v>0</v>
      </c>
      <c r="AA330" s="5">
        <f t="shared" si="351"/>
        <v>0</v>
      </c>
      <c r="AB330" s="5">
        <f t="shared" si="352"/>
        <v>0</v>
      </c>
      <c r="AC330" s="5">
        <f t="shared" si="353"/>
        <v>0</v>
      </c>
      <c r="AD330" s="5">
        <f t="shared" si="358"/>
        <v>0</v>
      </c>
      <c r="AE330" s="5">
        <f t="shared" si="359"/>
        <v>0</v>
      </c>
      <c r="AF330" s="5">
        <f t="shared" si="354"/>
        <v>0</v>
      </c>
      <c r="AG330" s="5">
        <f t="shared" si="355"/>
        <v>0</v>
      </c>
      <c r="AH330" s="5">
        <f t="shared" si="360"/>
        <v>0</v>
      </c>
      <c r="AI330" s="5">
        <f t="shared" si="361"/>
        <v>0</v>
      </c>
      <c r="AJ330" s="5">
        <f t="shared" si="362"/>
        <v>0</v>
      </c>
      <c r="AK330" s="5">
        <f t="shared" si="363"/>
        <v>0</v>
      </c>
      <c r="AL330" s="5">
        <f>IFERROR(SUM(Y330:AK330),-5000)*((Cockpit!$C$3)^0)</f>
        <v>-5000</v>
      </c>
      <c r="AM330" s="19">
        <f>INDEX('Team forecast'!$M$3:$AU$22,MATCH($B330,'Team forecast'!$B$3:$B$22,0),MATCH(AM$1,'Team forecast'!$M$2:$AU$2,0))</f>
        <v>0</v>
      </c>
      <c r="AN330" s="19">
        <f>INDEX('Team forecast'!$M$3:$AU$22,MATCH($B330,'Team forecast'!$B$3:$B$22,0),MATCH(AN$1,'Team forecast'!$M$2:$AU$2,0))</f>
        <v>0</v>
      </c>
      <c r="AO330" s="19">
        <f>INDEX('Team forecast'!$M$3:$AU$22,MATCH($B330,'Team forecast'!$B$3:$B$22,0),MATCH(AO$1,'Team forecast'!$M$2:$AU$2,0))</f>
        <v>0</v>
      </c>
      <c r="AP330" s="19">
        <f>INDEX('Team forecast'!$M$3:$AU$22,MATCH($B330,'Team forecast'!$B$3:$B$22,0),MATCH(AP$1,'Team forecast'!$M$2:$AU$2,0))</f>
        <v>0</v>
      </c>
      <c r="AQ330" s="5">
        <f t="shared" si="364"/>
        <v>-5000</v>
      </c>
      <c r="AR330" s="5">
        <f>INDEX('Team forecast'!$M$3:$AU$22,MATCH($B330,'Team forecast'!$B$3:$B$22,0),MATCH(AR$1,'Team forecast'!$M$2:$AU$2,0))*IF($Y330&gt;0,25000,0)</f>
        <v>0</v>
      </c>
      <c r="AS330" s="5">
        <f>INDEX('Team forecast'!$M$3:$AU$22,MATCH($B330,'Team forecast'!$B$3:$B$22,0),MATCH(AS$1,'Team forecast'!$M$2:$AU$2,0))*IF($Y330&gt;0,5000,0)</f>
        <v>0</v>
      </c>
      <c r="AT330" s="5">
        <f>INDEX('Team forecast'!$M$3:$AU$22,MATCH($B330,'Team forecast'!$B$3:$B$22,0),MATCH(AT$1,'Team forecast'!$M$2:$AU$2,0))*IF($Y330&gt;0,-15000,0)</f>
        <v>0</v>
      </c>
      <c r="AU330" s="5">
        <f t="shared" si="365"/>
        <v>0</v>
      </c>
      <c r="AV330" s="5">
        <f t="shared" si="366"/>
        <v>0</v>
      </c>
      <c r="AW330" s="5">
        <f t="shared" si="367"/>
        <v>0</v>
      </c>
      <c r="AX330" s="5">
        <f t="shared" si="368"/>
        <v>0</v>
      </c>
      <c r="AY330" s="5">
        <f t="shared" si="369"/>
        <v>0</v>
      </c>
      <c r="AZ330" s="5">
        <f t="shared" si="370"/>
        <v>0</v>
      </c>
      <c r="BA330" s="5">
        <f t="shared" si="371"/>
        <v>0</v>
      </c>
      <c r="BB330" s="5">
        <f t="shared" si="372"/>
        <v>0</v>
      </c>
      <c r="BC330" s="5">
        <f t="shared" si="373"/>
        <v>0</v>
      </c>
      <c r="BD330" s="5">
        <f>IFERROR(SUM(AR330:BC330),0)*((Cockpit!$C$3)^1)</f>
        <v>0</v>
      </c>
      <c r="BE330" s="19">
        <f>INDEX('Team forecast'!$M$3:$AU$22,MATCH($B330,'Team forecast'!$B$3:$B$22,0),MATCH(BE$1,'Team forecast'!$M$2:$AU$2,0))</f>
        <v>0</v>
      </c>
      <c r="BF330" s="19">
        <f>INDEX('Team forecast'!$M$3:$AU$22,MATCH($B330,'Team forecast'!$B$3:$B$22,0),MATCH(BF$1,'Team forecast'!$M$2:$AU$2,0))</f>
        <v>0</v>
      </c>
      <c r="BG330" s="19">
        <f>INDEX('Team forecast'!$M$3:$AU$22,MATCH($B330,'Team forecast'!$B$3:$B$22,0),MATCH(BG$1,'Team forecast'!$M$2:$AU$2,0))</f>
        <v>0</v>
      </c>
      <c r="BH330" s="19">
        <f>INDEX('Team forecast'!$M$3:$AU$22,MATCH($B330,'Team forecast'!$B$3:$B$22,0),MATCH(BH$1,'Team forecast'!$M$2:$AU$2,0))</f>
        <v>0</v>
      </c>
      <c r="BI330" s="5">
        <f t="shared" si="374"/>
        <v>-5000</v>
      </c>
      <c r="BJ330" s="5">
        <f>INDEX('Team forecast'!$M$3:$AU$22,MATCH($B330,'Team forecast'!$B$3:$B$22,0),MATCH(BJ$1,'Team forecast'!$M$2:$AU$2,0))*IF($Y330&gt;0,25000,0)</f>
        <v>0</v>
      </c>
      <c r="BK330" s="5">
        <f>INDEX('Team forecast'!$M$3:$AU$22,MATCH($B330,'Team forecast'!$B$3:$B$22,0),MATCH(BK$1,'Team forecast'!$M$2:$AU$2,0))*IF($Y330&gt;0,5000,0)</f>
        <v>0</v>
      </c>
      <c r="BL330" s="5">
        <f>INDEX('Team forecast'!$M$3:$AU$22,MATCH($B330,'Team forecast'!$B$3:$B$22,0),MATCH(BL$1,'Team forecast'!$M$2:$AU$2,0))*IF($Y330&gt;0,-15000,0)</f>
        <v>0</v>
      </c>
      <c r="BM330" s="5">
        <f t="shared" si="375"/>
        <v>0</v>
      </c>
      <c r="BN330" s="5">
        <f t="shared" si="376"/>
        <v>0</v>
      </c>
      <c r="BO330" s="5">
        <f t="shared" si="377"/>
        <v>0</v>
      </c>
      <c r="BP330" s="5">
        <f t="shared" si="378"/>
        <v>0</v>
      </c>
      <c r="BQ330" s="5">
        <f t="shared" si="379"/>
        <v>0</v>
      </c>
      <c r="BR330" s="5">
        <f t="shared" si="380"/>
        <v>0</v>
      </c>
      <c r="BS330" s="5">
        <f t="shared" si="381"/>
        <v>0</v>
      </c>
      <c r="BT330" s="5">
        <f t="shared" si="382"/>
        <v>0</v>
      </c>
      <c r="BU330" s="5">
        <f t="shared" si="383"/>
        <v>0</v>
      </c>
      <c r="BV330" s="5">
        <f>IFERROR(SUM(BJ330:BU330),0)*((Cockpit!$C$3)^2)</f>
        <v>0</v>
      </c>
      <c r="BW330" s="19">
        <f>INDEX('Team forecast'!$M$3:$AU$22,MATCH($B330,'Team forecast'!$B$3:$B$22,0),MATCH(BW$1,'Team forecast'!$M$2:$AU$2,0))</f>
        <v>0</v>
      </c>
      <c r="BX330" s="19">
        <f>INDEX('Team forecast'!$M$3:$AU$22,MATCH($B330,'Team forecast'!$B$3:$B$22,0),MATCH(BX$1,'Team forecast'!$M$2:$AU$2,0))</f>
        <v>0</v>
      </c>
      <c r="BY330" s="19">
        <f>INDEX('Team forecast'!$M$3:$AU$22,MATCH($B330,'Team forecast'!$B$3:$B$22,0),MATCH(BY$1,'Team forecast'!$M$2:$AU$2,0))</f>
        <v>0</v>
      </c>
      <c r="BZ330" s="19">
        <f>INDEX('Team forecast'!$M$3:$AU$22,MATCH($B330,'Team forecast'!$B$3:$B$22,0),MATCH(BZ$1,'Team forecast'!$M$2:$AU$2,0))</f>
        <v>0</v>
      </c>
      <c r="CA330" s="5">
        <f t="shared" si="384"/>
        <v>-5000</v>
      </c>
      <c r="CB330" s="5">
        <f>INDEX('Team forecast'!$M$3:$AU$22,MATCH($B330,'Team forecast'!$B$3:$B$22,0),MATCH(CB$1,'Team forecast'!$M$2:$AU$2,0))*IF($Y330&gt;0,25000,0)</f>
        <v>0</v>
      </c>
      <c r="CC330" s="5">
        <f>INDEX('Team forecast'!$M$3:$AU$22,MATCH($B330,'Team forecast'!$B$3:$B$22,0),MATCH(CC$1,'Team forecast'!$M$2:$AU$2,0))*IF($Y330&gt;0,5000,0)</f>
        <v>0</v>
      </c>
      <c r="CD330" s="5">
        <f>INDEX('Team forecast'!$M$3:$AU$22,MATCH($B330,'Team forecast'!$B$3:$B$22,0),MATCH(CD$1,'Team forecast'!$M$2:$AU$2,0))*IF($Y330&gt;0,-15000,0)</f>
        <v>0</v>
      </c>
      <c r="CE330" s="5">
        <f t="shared" si="385"/>
        <v>0</v>
      </c>
      <c r="CF330" s="5">
        <f t="shared" si="386"/>
        <v>0</v>
      </c>
      <c r="CG330" s="5">
        <f t="shared" si="387"/>
        <v>0</v>
      </c>
      <c r="CH330" s="5">
        <f t="shared" si="388"/>
        <v>0</v>
      </c>
      <c r="CI330" s="5">
        <f t="shared" si="389"/>
        <v>0</v>
      </c>
      <c r="CJ330" s="5">
        <f t="shared" si="390"/>
        <v>0</v>
      </c>
      <c r="CK330" s="5">
        <f t="shared" si="391"/>
        <v>0</v>
      </c>
      <c r="CL330" s="5">
        <f t="shared" si="392"/>
        <v>0</v>
      </c>
      <c r="CM330" s="5">
        <f t="shared" si="393"/>
        <v>0</v>
      </c>
      <c r="CN330" s="5">
        <f>IFERROR(SUM(CB330:CM330),0)*((Cockpit!$C$3)^3)</f>
        <v>0</v>
      </c>
      <c r="CO330" s="19">
        <f>INDEX('Team forecast'!$M$3:$AU$22,MATCH($B330,'Team forecast'!$B$3:$B$22,0),MATCH(CO$1,'Team forecast'!$M$2:$AU$2,0))</f>
        <v>0</v>
      </c>
      <c r="CP330" s="19">
        <f>INDEX('Team forecast'!$M$3:$AU$22,MATCH($B330,'Team forecast'!$B$3:$B$22,0),MATCH(CP$1,'Team forecast'!$M$2:$AU$2,0))</f>
        <v>0</v>
      </c>
      <c r="CQ330" s="19">
        <f>INDEX('Team forecast'!$M$3:$AU$22,MATCH($B330,'Team forecast'!$B$3:$B$22,0),MATCH(CQ$1,'Team forecast'!$M$2:$AU$2,0))</f>
        <v>0</v>
      </c>
      <c r="CR330" s="19">
        <f>INDEX('Team forecast'!$M$3:$AU$22,MATCH($B330,'Team forecast'!$B$3:$B$22,0),MATCH(CR$1,'Team forecast'!$M$2:$AU$2,0))</f>
        <v>0</v>
      </c>
      <c r="CS330" s="5">
        <f t="shared" si="394"/>
        <v>-5000</v>
      </c>
      <c r="CT330" s="5">
        <f>INDEX('Team forecast'!$M$3:$AU$22,MATCH($B330,'Team forecast'!$B$3:$B$22,0),MATCH(CT$1,'Team forecast'!$M$2:$AU$2,0))*IF($Y330&gt;0,25000,0)</f>
        <v>0</v>
      </c>
      <c r="CU330" s="5">
        <f>INDEX('Team forecast'!$M$3:$AU$22,MATCH($B330,'Team forecast'!$B$3:$B$22,0),MATCH(CU$1,'Team forecast'!$M$2:$AU$2,0))*IF($Y330&gt;0,5000,0)</f>
        <v>0</v>
      </c>
      <c r="CV330" s="5">
        <f>INDEX('Team forecast'!$M$3:$AU$22,MATCH($B330,'Team forecast'!$B$3:$B$22,0),MATCH(CV$1,'Team forecast'!$M$2:$AU$2,0))*IF($Y330&gt;0,-15000,0)</f>
        <v>0</v>
      </c>
      <c r="CW330" s="5">
        <f t="shared" si="395"/>
        <v>0</v>
      </c>
      <c r="CX330" s="5">
        <f t="shared" si="396"/>
        <v>0</v>
      </c>
      <c r="CY330" s="5">
        <f t="shared" si="397"/>
        <v>0</v>
      </c>
      <c r="CZ330" s="5">
        <f t="shared" si="398"/>
        <v>0</v>
      </c>
      <c r="DA330" s="5">
        <f t="shared" si="399"/>
        <v>0</v>
      </c>
      <c r="DB330" s="5">
        <f t="shared" si="400"/>
        <v>0</v>
      </c>
      <c r="DC330" s="5">
        <f t="shared" si="401"/>
        <v>0</v>
      </c>
      <c r="DD330" s="5">
        <f t="shared" si="402"/>
        <v>0</v>
      </c>
      <c r="DE330" s="5">
        <f t="shared" si="403"/>
        <v>0</v>
      </c>
      <c r="DF330" s="5">
        <f>IFERROR(SUM(CT330:DE330),0)*((Cockpit!$C$3)^4)</f>
        <v>0</v>
      </c>
      <c r="DG330" s="19">
        <f>INDEX('Team forecast'!$M$3:$AU$22,MATCH($B330,'Team forecast'!$B$3:$B$22,0),MATCH(DG$1,'Team forecast'!$M$2:$AU$2,0))</f>
        <v>0</v>
      </c>
      <c r="DH330" s="19">
        <f>INDEX('Team forecast'!$M$3:$AU$22,MATCH($B330,'Team forecast'!$B$3:$B$22,0),MATCH(DH$1,'Team forecast'!$M$2:$AU$2,0))</f>
        <v>0</v>
      </c>
      <c r="DI330" s="19">
        <f>INDEX('Team forecast'!$M$3:$AU$22,MATCH($B330,'Team forecast'!$B$3:$B$22,0),MATCH(DI$1,'Team forecast'!$M$2:$AU$2,0))</f>
        <v>0</v>
      </c>
      <c r="DJ330" s="19">
        <f>INDEX('Team forecast'!$M$3:$AU$22,MATCH($B330,'Team forecast'!$B$3:$B$22,0),MATCH(DJ$1,'Team forecast'!$M$2:$AU$2,0))</f>
        <v>0</v>
      </c>
      <c r="DK330" s="5">
        <f t="shared" si="404"/>
        <v>-5000</v>
      </c>
      <c r="DL330" s="5">
        <f>INDEX('Team forecast'!$M$3:$AU$22,MATCH($B330,'Team forecast'!$B$3:$B$22,0),MATCH(DL$1,'Team forecast'!$M$2:$AU$2,0))*IF($Y330&gt;0,25000,0)</f>
        <v>0</v>
      </c>
      <c r="DM330" s="5">
        <f>INDEX('Team forecast'!$M$3:$AU$22,MATCH($B330,'Team forecast'!$B$3:$B$22,0),MATCH(DM$1,'Team forecast'!$M$2:$AU$2,0))*IF($Y330&gt;0,5000,0)</f>
        <v>0</v>
      </c>
      <c r="DN330" s="5">
        <f>INDEX('Team forecast'!$M$3:$AU$22,MATCH($B330,'Team forecast'!$B$3:$B$22,0),MATCH(DN$1,'Team forecast'!$M$2:$AU$2,0))*IF($Y330&gt;0,-15000,0)</f>
        <v>0</v>
      </c>
      <c r="DO330" s="5">
        <f t="shared" si="405"/>
        <v>0</v>
      </c>
      <c r="DP330" s="5">
        <f t="shared" si="406"/>
        <v>0</v>
      </c>
      <c r="DQ330" s="5">
        <f t="shared" si="407"/>
        <v>0</v>
      </c>
      <c r="DR330" s="5">
        <f t="shared" si="408"/>
        <v>0</v>
      </c>
      <c r="DS330" s="5">
        <f t="shared" si="409"/>
        <v>0</v>
      </c>
      <c r="DT330" s="5">
        <f t="shared" si="410"/>
        <v>0</v>
      </c>
      <c r="DU330" s="5">
        <f t="shared" si="411"/>
        <v>0</v>
      </c>
      <c r="DV330" s="5">
        <f t="shared" si="412"/>
        <v>0</v>
      </c>
      <c r="DW330" s="5">
        <f t="shared" si="413"/>
        <v>0</v>
      </c>
      <c r="DX330" s="5">
        <f>IFERROR(SUM(DL330:DW330),0)*((Cockpit!$C$3)^5)</f>
        <v>0</v>
      </c>
      <c r="DY330" s="5">
        <f t="shared" si="414"/>
        <v>-5000</v>
      </c>
      <c r="DZ330" s="5" t="str">
        <f>IF(ISERROR(MATCH(A330,'Current squad'!B:B,0)),"No","Yes")</f>
        <v>No</v>
      </c>
      <c r="EA330" s="5" cm="1">
        <f t="array" ref="EA330">IFERROR(_xlfn.IFS(DZ330="Yes",0,DZ330="No",H330*1%),999999)</f>
        <v>50290</v>
      </c>
      <c r="EB330" s="5">
        <f t="shared" si="356"/>
        <v>5079290</v>
      </c>
      <c r="EC330" s="5">
        <f t="shared" si="415"/>
        <v>-55290</v>
      </c>
      <c r="ED330" s="1">
        <f t="shared" si="357"/>
        <v>-1.0994233446013123E-2</v>
      </c>
      <c r="EE330" s="5">
        <f>RANK(EC330,$EC$2:$EC$572)+COUNTIF($EC$2:EC330,EC330)-1</f>
        <v>518</v>
      </c>
      <c r="EF330" s="4">
        <f>RANK(ED330,$ED$2:$ED$572)+COUNTIF($ED$2:ED330,ED330)-1</f>
        <v>237</v>
      </c>
    </row>
    <row r="331" spans="1:136" x14ac:dyDescent="0.3">
      <c r="A331" t="str">
        <f>IF(Holdet.dk!A331&lt;&gt;"",Holdet.dk!A331,"")</f>
        <v>Raphinha</v>
      </c>
      <c r="B331" t="str">
        <f>INDEX(Holdet.dk!B:B,MATCH($A331,Holdet.dk!$A:$A,0))</f>
        <v>Leeds United</v>
      </c>
      <c r="C331" t="str">
        <f>INDEX(Holdet.dk!C:C,MATCH($A331,Holdet.dk!$A:$A,0))</f>
        <v>Midfield</v>
      </c>
      <c r="D331" t="str">
        <f>INDEX(Holdet.dk!D:D,MATCH($A331,Holdet.dk!$A:$A,0))</f>
        <v>4.831.000</v>
      </c>
      <c r="E331" s="1">
        <f>IFERROR(_xlfn.NUMBERVALUE(INDEX(Holdet.dk!$E:$E,MATCH($A331,Holdet.dk!$A:$A,0)),","),0)</f>
        <v>0.16699999999999998</v>
      </c>
      <c r="F331" t="str">
        <f>IF(INDEX(Lookup!H:H,MATCH('Master data'!A331,Lookup!G:G,0))=0,A331,INDEX(Lookup!H:H,MATCH('Master data'!A331,Lookup!G:G,0)))</f>
        <v>Raphinha</v>
      </c>
      <c r="G331" t="str">
        <f>IFERROR(INDEX(Lookup!B:B,MATCH(INDEX(Rotowire!C:C,MATCH(F331,Rotowire!A:A,0)),Lookup!D:D,0)),"")</f>
        <v>West Bromwich</v>
      </c>
      <c r="H331" s="5">
        <f t="shared" si="348"/>
        <v>4831000</v>
      </c>
      <c r="I331" s="19">
        <f>IFERROR(INDEX('Team forecast'!$G$3:$I$22,MATCH($B331,'Team forecast'!$B$3:$B$22,0),MATCH(I$1,'Team forecast'!$G$2:$I$2,0)),0)</f>
        <v>0.79646017699115057</v>
      </c>
      <c r="J331" s="19">
        <f>IFERROR(INDEX('Team forecast'!$G$3:$I$22,MATCH($B331,'Team forecast'!$B$3:$B$22,0),MATCH(J$1,'Team forecast'!$G$2:$I$2,0)),0)</f>
        <v>1.1504424778761062</v>
      </c>
      <c r="K331" s="19">
        <f>IFERROR(INDEX('Team forecast'!$G$3:$I$22,MATCH($B331,'Team forecast'!$B$3:$B$22,0),MATCH(K$1,'Team forecast'!$G$2:$I$2,0)),0)</f>
        <v>0.82585391828488663</v>
      </c>
      <c r="L331">
        <f>SUMIFS(Rotowire!E:E,Rotowire!$A:$A,'Master data'!$F331)</f>
        <v>95</v>
      </c>
      <c r="M331" s="2">
        <f>SUMIFS(Rotowire!F:F,Rotowire!$A:$A,'Master data'!$F331)*I331</f>
        <v>0.25486725663716819</v>
      </c>
      <c r="N331" s="2">
        <f>SUMIFS(Rotowire!G:G,Rotowire!$A:$A,'Master data'!$F331)*I331</f>
        <v>0.16725663716814163</v>
      </c>
      <c r="O331" s="2">
        <f>SUMIFS(Rotowire!I:I,Rotowire!$A:$A,'Master data'!$F331)*I331</f>
        <v>0.59734513274336298</v>
      </c>
      <c r="P331" s="2">
        <f>SUMIFS(Rotowire!W:W,Rotowire!$A:$A,'Master data'!$F331)*K331</f>
        <v>0.27253179303401259</v>
      </c>
      <c r="Q331" s="2">
        <f>SUMIFS(Rotowire!Y:Y,Rotowire!$A:$A,'Master data'!$F331)*J331</f>
        <v>0</v>
      </c>
      <c r="R331" s="2">
        <f>SUMIFS(Rotowire!AB:AB,Rotowire!$A:$A,'Master data'!$F331)</f>
        <v>0.11</v>
      </c>
      <c r="S331" s="2">
        <f>SUMIFS(Rotowire!AC:AC,Rotowire!$A:$A,'Master data'!$F331)</f>
        <v>0</v>
      </c>
      <c r="T331" s="2">
        <f>INDEX('Team forecast'!D$3:D$22,MATCH($B331,'Team forecast'!$B$3:$B$22,0))</f>
        <v>1.8</v>
      </c>
      <c r="U331" s="2">
        <f>INDEX('Team forecast'!E$3:E$22,MATCH($B331,'Team forecast'!$B$3:$B$22,0))</f>
        <v>1.3</v>
      </c>
      <c r="V331" s="2">
        <f>INDEX('Team forecast'!J$3:J$22,MATCH($B331,'Team forecast'!$B$3:$B$22,0))</f>
        <v>0.4859</v>
      </c>
      <c r="W331" s="2">
        <f>INDEX('Team forecast'!K$3:K$22,MATCH($B331,'Team forecast'!$B$3:$B$22,0))</f>
        <v>0.23730000000000001</v>
      </c>
      <c r="X331" s="2">
        <f>INDEX('Team forecast'!L$3:L$22,MATCH($B331,'Team forecast'!$B$3:$B$22,0))</f>
        <v>0.27679999999999999</v>
      </c>
      <c r="Y331" s="5">
        <f t="shared" si="349"/>
        <v>7000</v>
      </c>
      <c r="Z331" s="5">
        <f t="shared" si="350"/>
        <v>12147.5</v>
      </c>
      <c r="AA331" s="5">
        <f t="shared" si="351"/>
        <v>1186.5</v>
      </c>
      <c r="AB331" s="5">
        <f t="shared" si="352"/>
        <v>-4152</v>
      </c>
      <c r="AC331" s="5">
        <f t="shared" si="353"/>
        <v>31858.407079646026</v>
      </c>
      <c r="AD331" s="5">
        <f t="shared" si="358"/>
        <v>8362.8318584070821</v>
      </c>
      <c r="AE331" s="5">
        <f t="shared" si="359"/>
        <v>5973.4513274336296</v>
      </c>
      <c r="AF331" s="5">
        <f t="shared" si="354"/>
        <v>0</v>
      </c>
      <c r="AG331" s="5">
        <f t="shared" si="355"/>
        <v>0</v>
      </c>
      <c r="AH331" s="5">
        <f t="shared" si="360"/>
        <v>-2200</v>
      </c>
      <c r="AI331" s="5">
        <f t="shared" si="361"/>
        <v>0</v>
      </c>
      <c r="AJ331" s="5">
        <f t="shared" si="362"/>
        <v>18000</v>
      </c>
      <c r="AK331" s="5">
        <f t="shared" si="363"/>
        <v>-10400</v>
      </c>
      <c r="AL331" s="5">
        <f>IFERROR(SUM(Y331:AK331),-5000)*((Cockpit!$C$3)^0)</f>
        <v>67776.690265486744</v>
      </c>
      <c r="AM331" s="19">
        <f>INDEX('Team forecast'!$M$3:$AU$22,MATCH($B331,'Team forecast'!$B$3:$B$22,0),MATCH(AM$1,'Team forecast'!$M$2:$AU$2,0))</f>
        <v>0</v>
      </c>
      <c r="AN331" s="19">
        <f>INDEX('Team forecast'!$M$3:$AU$22,MATCH($B331,'Team forecast'!$B$3:$B$22,0),MATCH(AN$1,'Team forecast'!$M$2:$AU$2,0))</f>
        <v>0</v>
      </c>
      <c r="AO331" s="19">
        <f>INDEX('Team forecast'!$M$3:$AU$22,MATCH($B331,'Team forecast'!$B$3:$B$22,0),MATCH(AO$1,'Team forecast'!$M$2:$AU$2,0))</f>
        <v>0</v>
      </c>
      <c r="AP331" s="19">
        <f>INDEX('Team forecast'!$M$3:$AU$22,MATCH($B331,'Team forecast'!$B$3:$B$22,0),MATCH(AP$1,'Team forecast'!$M$2:$AU$2,0))</f>
        <v>0</v>
      </c>
      <c r="AQ331" s="5">
        <f t="shared" si="364"/>
        <v>7000</v>
      </c>
      <c r="AR331" s="5">
        <f>INDEX('Team forecast'!$M$3:$AU$22,MATCH($B331,'Team forecast'!$B$3:$B$22,0),MATCH(AR$1,'Team forecast'!$M$2:$AU$2,0))*IF($Y331&gt;0,25000,0)</f>
        <v>0</v>
      </c>
      <c r="AS331" s="5">
        <f>INDEX('Team forecast'!$M$3:$AU$22,MATCH($B331,'Team forecast'!$B$3:$B$22,0),MATCH(AS$1,'Team forecast'!$M$2:$AU$2,0))*IF($Y331&gt;0,5000,0)</f>
        <v>0</v>
      </c>
      <c r="AT331" s="5">
        <f>INDEX('Team forecast'!$M$3:$AU$22,MATCH($B331,'Team forecast'!$B$3:$B$22,0),MATCH(AT$1,'Team forecast'!$M$2:$AU$2,0))*IF($Y331&gt;0,-15000,0)</f>
        <v>0</v>
      </c>
      <c r="AU331" s="5">
        <f t="shared" si="365"/>
        <v>0</v>
      </c>
      <c r="AV331" s="5">
        <f t="shared" si="366"/>
        <v>0</v>
      </c>
      <c r="AW331" s="5">
        <f t="shared" si="367"/>
        <v>0</v>
      </c>
      <c r="AX331" s="5">
        <f t="shared" si="368"/>
        <v>0</v>
      </c>
      <c r="AY331" s="5">
        <f t="shared" si="369"/>
        <v>0</v>
      </c>
      <c r="AZ331" s="5">
        <f t="shared" si="370"/>
        <v>-2200</v>
      </c>
      <c r="BA331" s="5">
        <f t="shared" si="371"/>
        <v>0</v>
      </c>
      <c r="BB331" s="5">
        <f t="shared" si="372"/>
        <v>0</v>
      </c>
      <c r="BC331" s="5">
        <f t="shared" si="373"/>
        <v>0</v>
      </c>
      <c r="BD331" s="5">
        <f>IFERROR(SUM(AR331:BC331),0)*((Cockpit!$C$3)^1)</f>
        <v>-1540</v>
      </c>
      <c r="BE331" s="19">
        <f>INDEX('Team forecast'!$M$3:$AU$22,MATCH($B331,'Team forecast'!$B$3:$B$22,0),MATCH(BE$1,'Team forecast'!$M$2:$AU$2,0))</f>
        <v>0</v>
      </c>
      <c r="BF331" s="19">
        <f>INDEX('Team forecast'!$M$3:$AU$22,MATCH($B331,'Team forecast'!$B$3:$B$22,0),MATCH(BF$1,'Team forecast'!$M$2:$AU$2,0))</f>
        <v>0</v>
      </c>
      <c r="BG331" s="19">
        <f>INDEX('Team forecast'!$M$3:$AU$22,MATCH($B331,'Team forecast'!$B$3:$B$22,0),MATCH(BG$1,'Team forecast'!$M$2:$AU$2,0))</f>
        <v>0</v>
      </c>
      <c r="BH331" s="19">
        <f>INDEX('Team forecast'!$M$3:$AU$22,MATCH($B331,'Team forecast'!$B$3:$B$22,0),MATCH(BH$1,'Team forecast'!$M$2:$AU$2,0))</f>
        <v>0</v>
      </c>
      <c r="BI331" s="5">
        <f t="shared" si="374"/>
        <v>7000</v>
      </c>
      <c r="BJ331" s="5">
        <f>INDEX('Team forecast'!$M$3:$AU$22,MATCH($B331,'Team forecast'!$B$3:$B$22,0),MATCH(BJ$1,'Team forecast'!$M$2:$AU$2,0))*IF($Y331&gt;0,25000,0)</f>
        <v>0</v>
      </c>
      <c r="BK331" s="5">
        <f>INDEX('Team forecast'!$M$3:$AU$22,MATCH($B331,'Team forecast'!$B$3:$B$22,0),MATCH(BK$1,'Team forecast'!$M$2:$AU$2,0))*IF($Y331&gt;0,5000,0)</f>
        <v>0</v>
      </c>
      <c r="BL331" s="5">
        <f>INDEX('Team forecast'!$M$3:$AU$22,MATCH($B331,'Team forecast'!$B$3:$B$22,0),MATCH(BL$1,'Team forecast'!$M$2:$AU$2,0))*IF($Y331&gt;0,-15000,0)</f>
        <v>0</v>
      </c>
      <c r="BM331" s="5">
        <f t="shared" si="375"/>
        <v>0</v>
      </c>
      <c r="BN331" s="5">
        <f t="shared" si="376"/>
        <v>0</v>
      </c>
      <c r="BO331" s="5">
        <f t="shared" si="377"/>
        <v>0</v>
      </c>
      <c r="BP331" s="5">
        <f t="shared" si="378"/>
        <v>0</v>
      </c>
      <c r="BQ331" s="5">
        <f t="shared" si="379"/>
        <v>0</v>
      </c>
      <c r="BR331" s="5">
        <f t="shared" si="380"/>
        <v>-2200</v>
      </c>
      <c r="BS331" s="5">
        <f t="shared" si="381"/>
        <v>0</v>
      </c>
      <c r="BT331" s="5">
        <f t="shared" si="382"/>
        <v>0</v>
      </c>
      <c r="BU331" s="5">
        <f t="shared" si="383"/>
        <v>0</v>
      </c>
      <c r="BV331" s="5">
        <f>IFERROR(SUM(BJ331:BU331),0)*((Cockpit!$C$3)^2)</f>
        <v>-1077.9999999999998</v>
      </c>
      <c r="BW331" s="19">
        <f>INDEX('Team forecast'!$M$3:$AU$22,MATCH($B331,'Team forecast'!$B$3:$B$22,0),MATCH(BW$1,'Team forecast'!$M$2:$AU$2,0))</f>
        <v>0</v>
      </c>
      <c r="BX331" s="19">
        <f>INDEX('Team forecast'!$M$3:$AU$22,MATCH($B331,'Team forecast'!$B$3:$B$22,0),MATCH(BX$1,'Team forecast'!$M$2:$AU$2,0))</f>
        <v>0</v>
      </c>
      <c r="BY331" s="19">
        <f>INDEX('Team forecast'!$M$3:$AU$22,MATCH($B331,'Team forecast'!$B$3:$B$22,0),MATCH(BY$1,'Team forecast'!$M$2:$AU$2,0))</f>
        <v>0</v>
      </c>
      <c r="BZ331" s="19">
        <f>INDEX('Team forecast'!$M$3:$AU$22,MATCH($B331,'Team forecast'!$B$3:$B$22,0),MATCH(BZ$1,'Team forecast'!$M$2:$AU$2,0))</f>
        <v>0</v>
      </c>
      <c r="CA331" s="5">
        <f t="shared" si="384"/>
        <v>7000</v>
      </c>
      <c r="CB331" s="5">
        <f>INDEX('Team forecast'!$M$3:$AU$22,MATCH($B331,'Team forecast'!$B$3:$B$22,0),MATCH(CB$1,'Team forecast'!$M$2:$AU$2,0))*IF($Y331&gt;0,25000,0)</f>
        <v>0</v>
      </c>
      <c r="CC331" s="5">
        <f>INDEX('Team forecast'!$M$3:$AU$22,MATCH($B331,'Team forecast'!$B$3:$B$22,0),MATCH(CC$1,'Team forecast'!$M$2:$AU$2,0))*IF($Y331&gt;0,5000,0)</f>
        <v>0</v>
      </c>
      <c r="CD331" s="5">
        <f>INDEX('Team forecast'!$M$3:$AU$22,MATCH($B331,'Team forecast'!$B$3:$B$22,0),MATCH(CD$1,'Team forecast'!$M$2:$AU$2,0))*IF($Y331&gt;0,-15000,0)</f>
        <v>0</v>
      </c>
      <c r="CE331" s="5">
        <f t="shared" si="385"/>
        <v>0</v>
      </c>
      <c r="CF331" s="5">
        <f t="shared" si="386"/>
        <v>0</v>
      </c>
      <c r="CG331" s="5">
        <f t="shared" si="387"/>
        <v>0</v>
      </c>
      <c r="CH331" s="5">
        <f t="shared" si="388"/>
        <v>0</v>
      </c>
      <c r="CI331" s="5">
        <f t="shared" si="389"/>
        <v>0</v>
      </c>
      <c r="CJ331" s="5">
        <f t="shared" si="390"/>
        <v>-2200</v>
      </c>
      <c r="CK331" s="5">
        <f t="shared" si="391"/>
        <v>0</v>
      </c>
      <c r="CL331" s="5">
        <f t="shared" si="392"/>
        <v>0</v>
      </c>
      <c r="CM331" s="5">
        <f t="shared" si="393"/>
        <v>0</v>
      </c>
      <c r="CN331" s="5">
        <f>IFERROR(SUM(CB331:CM331),0)*((Cockpit!$C$3)^3)</f>
        <v>-754.5999999999998</v>
      </c>
      <c r="CO331" s="19">
        <f>INDEX('Team forecast'!$M$3:$AU$22,MATCH($B331,'Team forecast'!$B$3:$B$22,0),MATCH(CO$1,'Team forecast'!$M$2:$AU$2,0))</f>
        <v>0</v>
      </c>
      <c r="CP331" s="19">
        <f>INDEX('Team forecast'!$M$3:$AU$22,MATCH($B331,'Team forecast'!$B$3:$B$22,0),MATCH(CP$1,'Team forecast'!$M$2:$AU$2,0))</f>
        <v>0</v>
      </c>
      <c r="CQ331" s="19">
        <f>INDEX('Team forecast'!$M$3:$AU$22,MATCH($B331,'Team forecast'!$B$3:$B$22,0),MATCH(CQ$1,'Team forecast'!$M$2:$AU$2,0))</f>
        <v>0</v>
      </c>
      <c r="CR331" s="19">
        <f>INDEX('Team forecast'!$M$3:$AU$22,MATCH($B331,'Team forecast'!$B$3:$B$22,0),MATCH(CR$1,'Team forecast'!$M$2:$AU$2,0))</f>
        <v>0</v>
      </c>
      <c r="CS331" s="5">
        <f t="shared" si="394"/>
        <v>7000</v>
      </c>
      <c r="CT331" s="5">
        <f>INDEX('Team forecast'!$M$3:$AU$22,MATCH($B331,'Team forecast'!$B$3:$B$22,0),MATCH(CT$1,'Team forecast'!$M$2:$AU$2,0))*IF($Y331&gt;0,25000,0)</f>
        <v>0</v>
      </c>
      <c r="CU331" s="5">
        <f>INDEX('Team forecast'!$M$3:$AU$22,MATCH($B331,'Team forecast'!$B$3:$B$22,0),MATCH(CU$1,'Team forecast'!$M$2:$AU$2,0))*IF($Y331&gt;0,5000,0)</f>
        <v>0</v>
      </c>
      <c r="CV331" s="5">
        <f>INDEX('Team forecast'!$M$3:$AU$22,MATCH($B331,'Team forecast'!$B$3:$B$22,0),MATCH(CV$1,'Team forecast'!$M$2:$AU$2,0))*IF($Y331&gt;0,-15000,0)</f>
        <v>0</v>
      </c>
      <c r="CW331" s="5">
        <f t="shared" si="395"/>
        <v>0</v>
      </c>
      <c r="CX331" s="5">
        <f t="shared" si="396"/>
        <v>0</v>
      </c>
      <c r="CY331" s="5">
        <f t="shared" si="397"/>
        <v>0</v>
      </c>
      <c r="CZ331" s="5">
        <f t="shared" si="398"/>
        <v>0</v>
      </c>
      <c r="DA331" s="5">
        <f t="shared" si="399"/>
        <v>0</v>
      </c>
      <c r="DB331" s="5">
        <f t="shared" si="400"/>
        <v>-2200</v>
      </c>
      <c r="DC331" s="5">
        <f t="shared" si="401"/>
        <v>0</v>
      </c>
      <c r="DD331" s="5">
        <f t="shared" si="402"/>
        <v>0</v>
      </c>
      <c r="DE331" s="5">
        <f t="shared" si="403"/>
        <v>0</v>
      </c>
      <c r="DF331" s="5">
        <f>IFERROR(SUM(CT331:DE331),0)*((Cockpit!$C$3)^4)</f>
        <v>-528.2199999999998</v>
      </c>
      <c r="DG331" s="19">
        <f>INDEX('Team forecast'!$M$3:$AU$22,MATCH($B331,'Team forecast'!$B$3:$B$22,0),MATCH(DG$1,'Team forecast'!$M$2:$AU$2,0))</f>
        <v>0</v>
      </c>
      <c r="DH331" s="19">
        <f>INDEX('Team forecast'!$M$3:$AU$22,MATCH($B331,'Team forecast'!$B$3:$B$22,0),MATCH(DH$1,'Team forecast'!$M$2:$AU$2,0))</f>
        <v>0</v>
      </c>
      <c r="DI331" s="19">
        <f>INDEX('Team forecast'!$M$3:$AU$22,MATCH($B331,'Team forecast'!$B$3:$B$22,0),MATCH(DI$1,'Team forecast'!$M$2:$AU$2,0))</f>
        <v>0</v>
      </c>
      <c r="DJ331" s="19">
        <f>INDEX('Team forecast'!$M$3:$AU$22,MATCH($B331,'Team forecast'!$B$3:$B$22,0),MATCH(DJ$1,'Team forecast'!$M$2:$AU$2,0))</f>
        <v>0</v>
      </c>
      <c r="DK331" s="5">
        <f t="shared" si="404"/>
        <v>7000</v>
      </c>
      <c r="DL331" s="5">
        <f>INDEX('Team forecast'!$M$3:$AU$22,MATCH($B331,'Team forecast'!$B$3:$B$22,0),MATCH(DL$1,'Team forecast'!$M$2:$AU$2,0))*IF($Y331&gt;0,25000,0)</f>
        <v>0</v>
      </c>
      <c r="DM331" s="5">
        <f>INDEX('Team forecast'!$M$3:$AU$22,MATCH($B331,'Team forecast'!$B$3:$B$22,0),MATCH(DM$1,'Team forecast'!$M$2:$AU$2,0))*IF($Y331&gt;0,5000,0)</f>
        <v>0</v>
      </c>
      <c r="DN331" s="5">
        <f>INDEX('Team forecast'!$M$3:$AU$22,MATCH($B331,'Team forecast'!$B$3:$B$22,0),MATCH(DN$1,'Team forecast'!$M$2:$AU$2,0))*IF($Y331&gt;0,-15000,0)</f>
        <v>0</v>
      </c>
      <c r="DO331" s="5">
        <f t="shared" si="405"/>
        <v>0</v>
      </c>
      <c r="DP331" s="5">
        <f t="shared" si="406"/>
        <v>0</v>
      </c>
      <c r="DQ331" s="5">
        <f t="shared" si="407"/>
        <v>0</v>
      </c>
      <c r="DR331" s="5">
        <f t="shared" si="408"/>
        <v>0</v>
      </c>
      <c r="DS331" s="5">
        <f t="shared" si="409"/>
        <v>0</v>
      </c>
      <c r="DT331" s="5">
        <f t="shared" si="410"/>
        <v>-2200</v>
      </c>
      <c r="DU331" s="5">
        <f t="shared" si="411"/>
        <v>0</v>
      </c>
      <c r="DV331" s="5">
        <f t="shared" si="412"/>
        <v>0</v>
      </c>
      <c r="DW331" s="5">
        <f t="shared" si="413"/>
        <v>0</v>
      </c>
      <c r="DX331" s="5">
        <f>IFERROR(SUM(DL331:DW331),0)*((Cockpit!$C$3)^5)</f>
        <v>-369.75399999999985</v>
      </c>
      <c r="DY331" s="5">
        <f t="shared" si="414"/>
        <v>63506.116265486744</v>
      </c>
      <c r="DZ331" s="5" t="str">
        <f>IF(ISERROR(MATCH(A331,'Current squad'!B:B,0)),"No","Yes")</f>
        <v>No</v>
      </c>
      <c r="EA331" s="5" cm="1">
        <f t="array" ref="EA331">IFERROR(_xlfn.IFS(DZ331="Yes",0,DZ331="No",H331*1%),999999)</f>
        <v>48310</v>
      </c>
      <c r="EB331" s="5">
        <f t="shared" si="356"/>
        <v>4879310</v>
      </c>
      <c r="EC331" s="5">
        <f t="shared" si="415"/>
        <v>15196.116265486744</v>
      </c>
      <c r="ED331" s="1">
        <f t="shared" si="357"/>
        <v>3.1455425927316796E-3</v>
      </c>
      <c r="EE331" s="5">
        <f>RANK(EC331,$EC$2:$EC$572)+COUNTIF($EC$2:EC331,EC331)-1</f>
        <v>30</v>
      </c>
      <c r="EF331" s="4">
        <f>RANK(ED331,$ED$2:$ED$572)+COUNTIF($ED$2:ED331,ED331)-1</f>
        <v>28</v>
      </c>
    </row>
    <row r="332" spans="1:136" x14ac:dyDescent="0.3">
      <c r="A332" t="str">
        <f>IF(Holdet.dk!A332&lt;&gt;"",Holdet.dk!A332,"")</f>
        <v>Adama Traore Diarra</v>
      </c>
      <c r="B332" t="str">
        <f>INDEX(Holdet.dk!B:B,MATCH($A332,Holdet.dk!$A:$A,0))</f>
        <v>Wolverhampton</v>
      </c>
      <c r="C332" t="str">
        <f>INDEX(Holdet.dk!C:C,MATCH($A332,Holdet.dk!$A:$A,0))</f>
        <v>Striker</v>
      </c>
      <c r="D332" t="str">
        <f>INDEX(Holdet.dk!D:D,MATCH($A332,Holdet.dk!$A:$A,0))</f>
        <v>4.537.000</v>
      </c>
      <c r="E332" s="1">
        <f>IFERROR(_xlfn.NUMBERVALUE(INDEX(Holdet.dk!$E:$E,MATCH($A332,Holdet.dk!$A:$A,0)),","),0)</f>
        <v>3.4000000000000002E-2</v>
      </c>
      <c r="F332" t="str">
        <f>IF(INDEX(Lookup!H:H,MATCH('Master data'!A332,Lookup!G:G,0))=0,A332,INDEX(Lookup!H:H,MATCH('Master data'!A332,Lookup!G:G,0)))</f>
        <v>Adama Traore</v>
      </c>
      <c r="G332" t="str">
        <f>IFERROR(INDEX(Lookup!B:B,MATCH(INDEX(Rotowire!C:C,MATCH(F332,Rotowire!A:A,0)),Lookup!D:D,0)),"")</f>
        <v>Manchester United</v>
      </c>
      <c r="H332" s="5">
        <f t="shared" si="348"/>
        <v>4537000</v>
      </c>
      <c r="I332" s="19">
        <f>IFERROR(INDEX('Team forecast'!$G$3:$I$22,MATCH($B332,'Team forecast'!$B$3:$B$22,0),MATCH(I$1,'Team forecast'!$G$2:$I$2,0)),0)</f>
        <v>0.75816993464052274</v>
      </c>
      <c r="J332" s="19">
        <f>IFERROR(INDEX('Team forecast'!$G$3:$I$22,MATCH($B332,'Team forecast'!$B$3:$B$22,0),MATCH(J$1,'Team forecast'!$G$2:$I$2,0)),0)</f>
        <v>1.0869565217391304</v>
      </c>
      <c r="K332" s="19">
        <f>IFERROR(INDEX('Team forecast'!$G$3:$I$22,MATCH($B332,'Team forecast'!$B$3:$B$22,0),MATCH(K$1,'Team forecast'!$G$2:$I$2,0)),0)</f>
        <v>0.89252064059371927</v>
      </c>
      <c r="L332">
        <f>SUMIFS(Rotowire!E:E,Rotowire!$A:$A,'Master data'!$F332)</f>
        <v>95</v>
      </c>
      <c r="M332" s="2">
        <f>SUMIFS(Rotowire!F:F,Rotowire!$A:$A,'Master data'!$F332)*I332</f>
        <v>0.1137254901960784</v>
      </c>
      <c r="N332" s="2">
        <f>SUMIFS(Rotowire!G:G,Rotowire!$A:$A,'Master data'!$F332)*I332</f>
        <v>6.8235294117647047E-2</v>
      </c>
      <c r="O332" s="2">
        <f>SUMIFS(Rotowire!I:I,Rotowire!$A:$A,'Master data'!$F332)*I332</f>
        <v>0.84156862745098027</v>
      </c>
      <c r="P332" s="2">
        <f>SUMIFS(Rotowire!W:W,Rotowire!$A:$A,'Master data'!$F332)*K332</f>
        <v>0.22313016014842982</v>
      </c>
      <c r="Q332" s="2">
        <f>SUMIFS(Rotowire!Y:Y,Rotowire!$A:$A,'Master data'!$F332)*J332</f>
        <v>0</v>
      </c>
      <c r="R332" s="2">
        <f>SUMIFS(Rotowire!AB:AB,Rotowire!$A:$A,'Master data'!$F332)</f>
        <v>0.18</v>
      </c>
      <c r="S332" s="2">
        <f>SUMIFS(Rotowire!AC:AC,Rotowire!$A:$A,'Master data'!$F332)</f>
        <v>0</v>
      </c>
      <c r="T332" s="2">
        <f>INDEX('Team forecast'!D$3:D$22,MATCH($B332,'Team forecast'!$B$3:$B$22,0))</f>
        <v>1.1599999999999999</v>
      </c>
      <c r="U332" s="2">
        <f>INDEX('Team forecast'!E$3:E$22,MATCH($B332,'Team forecast'!$B$3:$B$22,0))</f>
        <v>1.5</v>
      </c>
      <c r="V332" s="2">
        <f>INDEX('Team forecast'!J$3:J$22,MATCH($B332,'Team forecast'!$B$3:$B$22,0))</f>
        <v>0.29099999999999998</v>
      </c>
      <c r="W332" s="2">
        <f>INDEX('Team forecast'!K$3:K$22,MATCH($B332,'Team forecast'!$B$3:$B$22,0))</f>
        <v>0.26269999999999999</v>
      </c>
      <c r="X332" s="2">
        <f>INDEX('Team forecast'!L$3:L$22,MATCH($B332,'Team forecast'!$B$3:$B$22,0))</f>
        <v>0.44640000000000002</v>
      </c>
      <c r="Y332" s="5">
        <f t="shared" si="349"/>
        <v>7000</v>
      </c>
      <c r="Z332" s="5">
        <f t="shared" si="350"/>
        <v>7274.9999999999991</v>
      </c>
      <c r="AA332" s="5">
        <f t="shared" si="351"/>
        <v>1313.5</v>
      </c>
      <c r="AB332" s="5">
        <f t="shared" si="352"/>
        <v>-6696</v>
      </c>
      <c r="AC332" s="5">
        <f t="shared" si="353"/>
        <v>11372.549019607841</v>
      </c>
      <c r="AD332" s="5">
        <f t="shared" si="358"/>
        <v>3411.7647058823522</v>
      </c>
      <c r="AE332" s="5">
        <f t="shared" si="359"/>
        <v>8415.6862745098024</v>
      </c>
      <c r="AF332" s="5">
        <f t="shared" si="354"/>
        <v>0</v>
      </c>
      <c r="AG332" s="5">
        <f t="shared" si="355"/>
        <v>0</v>
      </c>
      <c r="AH332" s="5">
        <f t="shared" si="360"/>
        <v>-3600</v>
      </c>
      <c r="AI332" s="5">
        <f t="shared" si="361"/>
        <v>0</v>
      </c>
      <c r="AJ332" s="5">
        <f t="shared" si="362"/>
        <v>11600</v>
      </c>
      <c r="AK332" s="5">
        <f t="shared" si="363"/>
        <v>-12000</v>
      </c>
      <c r="AL332" s="5">
        <f>IFERROR(SUM(Y332:AK332),-5000)*((Cockpit!$C$3)^0)</f>
        <v>28092.499999999993</v>
      </c>
      <c r="AM332" s="19">
        <f>INDEX('Team forecast'!$M$3:$AU$22,MATCH($B332,'Team forecast'!$B$3:$B$22,0),MATCH(AM$1,'Team forecast'!$M$2:$AU$2,0))</f>
        <v>0</v>
      </c>
      <c r="AN332" s="19">
        <f>INDEX('Team forecast'!$M$3:$AU$22,MATCH($B332,'Team forecast'!$B$3:$B$22,0),MATCH(AN$1,'Team forecast'!$M$2:$AU$2,0))</f>
        <v>0</v>
      </c>
      <c r="AO332" s="19">
        <f>INDEX('Team forecast'!$M$3:$AU$22,MATCH($B332,'Team forecast'!$B$3:$B$22,0),MATCH(AO$1,'Team forecast'!$M$2:$AU$2,0))</f>
        <v>0</v>
      </c>
      <c r="AP332" s="19">
        <f>INDEX('Team forecast'!$M$3:$AU$22,MATCH($B332,'Team forecast'!$B$3:$B$22,0),MATCH(AP$1,'Team forecast'!$M$2:$AU$2,0))</f>
        <v>0</v>
      </c>
      <c r="AQ332" s="5">
        <f t="shared" si="364"/>
        <v>7000</v>
      </c>
      <c r="AR332" s="5">
        <f>INDEX('Team forecast'!$M$3:$AU$22,MATCH($B332,'Team forecast'!$B$3:$B$22,0),MATCH(AR$1,'Team forecast'!$M$2:$AU$2,0))*IF($Y332&gt;0,25000,0)</f>
        <v>0</v>
      </c>
      <c r="AS332" s="5">
        <f>INDEX('Team forecast'!$M$3:$AU$22,MATCH($B332,'Team forecast'!$B$3:$B$22,0),MATCH(AS$1,'Team forecast'!$M$2:$AU$2,0))*IF($Y332&gt;0,5000,0)</f>
        <v>0</v>
      </c>
      <c r="AT332" s="5">
        <f>INDEX('Team forecast'!$M$3:$AU$22,MATCH($B332,'Team forecast'!$B$3:$B$22,0),MATCH(AT$1,'Team forecast'!$M$2:$AU$2,0))*IF($Y332&gt;0,-15000,0)</f>
        <v>0</v>
      </c>
      <c r="AU332" s="5">
        <f t="shared" si="365"/>
        <v>0</v>
      </c>
      <c r="AV332" s="5">
        <f t="shared" si="366"/>
        <v>0</v>
      </c>
      <c r="AW332" s="5">
        <f t="shared" si="367"/>
        <v>0</v>
      </c>
      <c r="AX332" s="5">
        <f t="shared" si="368"/>
        <v>0</v>
      </c>
      <c r="AY332" s="5">
        <f t="shared" si="369"/>
        <v>0</v>
      </c>
      <c r="AZ332" s="5">
        <f t="shared" si="370"/>
        <v>-3600</v>
      </c>
      <c r="BA332" s="5">
        <f t="shared" si="371"/>
        <v>0</v>
      </c>
      <c r="BB332" s="5">
        <f t="shared" si="372"/>
        <v>0</v>
      </c>
      <c r="BC332" s="5">
        <f t="shared" si="373"/>
        <v>0</v>
      </c>
      <c r="BD332" s="5">
        <f>IFERROR(SUM(AR332:BC332),0)*((Cockpit!$C$3)^1)</f>
        <v>-2520</v>
      </c>
      <c r="BE332" s="19">
        <f>INDEX('Team forecast'!$M$3:$AU$22,MATCH($B332,'Team forecast'!$B$3:$B$22,0),MATCH(BE$1,'Team forecast'!$M$2:$AU$2,0))</f>
        <v>0</v>
      </c>
      <c r="BF332" s="19">
        <f>INDEX('Team forecast'!$M$3:$AU$22,MATCH($B332,'Team forecast'!$B$3:$B$22,0),MATCH(BF$1,'Team forecast'!$M$2:$AU$2,0))</f>
        <v>0</v>
      </c>
      <c r="BG332" s="19">
        <f>INDEX('Team forecast'!$M$3:$AU$22,MATCH($B332,'Team forecast'!$B$3:$B$22,0),MATCH(BG$1,'Team forecast'!$M$2:$AU$2,0))</f>
        <v>0</v>
      </c>
      <c r="BH332" s="19">
        <f>INDEX('Team forecast'!$M$3:$AU$22,MATCH($B332,'Team forecast'!$B$3:$B$22,0),MATCH(BH$1,'Team forecast'!$M$2:$AU$2,0))</f>
        <v>0</v>
      </c>
      <c r="BI332" s="5">
        <f t="shared" si="374"/>
        <v>7000</v>
      </c>
      <c r="BJ332" s="5">
        <f>INDEX('Team forecast'!$M$3:$AU$22,MATCH($B332,'Team forecast'!$B$3:$B$22,0),MATCH(BJ$1,'Team forecast'!$M$2:$AU$2,0))*IF($Y332&gt;0,25000,0)</f>
        <v>0</v>
      </c>
      <c r="BK332" s="5">
        <f>INDEX('Team forecast'!$M$3:$AU$22,MATCH($B332,'Team forecast'!$B$3:$B$22,0),MATCH(BK$1,'Team forecast'!$M$2:$AU$2,0))*IF($Y332&gt;0,5000,0)</f>
        <v>0</v>
      </c>
      <c r="BL332" s="5">
        <f>INDEX('Team forecast'!$M$3:$AU$22,MATCH($B332,'Team forecast'!$B$3:$B$22,0),MATCH(BL$1,'Team forecast'!$M$2:$AU$2,0))*IF($Y332&gt;0,-15000,0)</f>
        <v>0</v>
      </c>
      <c r="BM332" s="5">
        <f t="shared" si="375"/>
        <v>0</v>
      </c>
      <c r="BN332" s="5">
        <f t="shared" si="376"/>
        <v>0</v>
      </c>
      <c r="BO332" s="5">
        <f t="shared" si="377"/>
        <v>0</v>
      </c>
      <c r="BP332" s="5">
        <f t="shared" si="378"/>
        <v>0</v>
      </c>
      <c r="BQ332" s="5">
        <f t="shared" si="379"/>
        <v>0</v>
      </c>
      <c r="BR332" s="5">
        <f t="shared" si="380"/>
        <v>-3600</v>
      </c>
      <c r="BS332" s="5">
        <f t="shared" si="381"/>
        <v>0</v>
      </c>
      <c r="BT332" s="5">
        <f t="shared" si="382"/>
        <v>0</v>
      </c>
      <c r="BU332" s="5">
        <f t="shared" si="383"/>
        <v>0</v>
      </c>
      <c r="BV332" s="5">
        <f>IFERROR(SUM(BJ332:BU332),0)*((Cockpit!$C$3)^2)</f>
        <v>-1763.9999999999998</v>
      </c>
      <c r="BW332" s="19">
        <f>INDEX('Team forecast'!$M$3:$AU$22,MATCH($B332,'Team forecast'!$B$3:$B$22,0),MATCH(BW$1,'Team forecast'!$M$2:$AU$2,0))</f>
        <v>0</v>
      </c>
      <c r="BX332" s="19">
        <f>INDEX('Team forecast'!$M$3:$AU$22,MATCH($B332,'Team forecast'!$B$3:$B$22,0),MATCH(BX$1,'Team forecast'!$M$2:$AU$2,0))</f>
        <v>0</v>
      </c>
      <c r="BY332" s="19">
        <f>INDEX('Team forecast'!$M$3:$AU$22,MATCH($B332,'Team forecast'!$B$3:$B$22,0),MATCH(BY$1,'Team forecast'!$M$2:$AU$2,0))</f>
        <v>0</v>
      </c>
      <c r="BZ332" s="19">
        <f>INDEX('Team forecast'!$M$3:$AU$22,MATCH($B332,'Team forecast'!$B$3:$B$22,0),MATCH(BZ$1,'Team forecast'!$M$2:$AU$2,0))</f>
        <v>0</v>
      </c>
      <c r="CA332" s="5">
        <f t="shared" si="384"/>
        <v>7000</v>
      </c>
      <c r="CB332" s="5">
        <f>INDEX('Team forecast'!$M$3:$AU$22,MATCH($B332,'Team forecast'!$B$3:$B$22,0),MATCH(CB$1,'Team forecast'!$M$2:$AU$2,0))*IF($Y332&gt;0,25000,0)</f>
        <v>0</v>
      </c>
      <c r="CC332" s="5">
        <f>INDEX('Team forecast'!$M$3:$AU$22,MATCH($B332,'Team forecast'!$B$3:$B$22,0),MATCH(CC$1,'Team forecast'!$M$2:$AU$2,0))*IF($Y332&gt;0,5000,0)</f>
        <v>0</v>
      </c>
      <c r="CD332" s="5">
        <f>INDEX('Team forecast'!$M$3:$AU$22,MATCH($B332,'Team forecast'!$B$3:$B$22,0),MATCH(CD$1,'Team forecast'!$M$2:$AU$2,0))*IF($Y332&gt;0,-15000,0)</f>
        <v>0</v>
      </c>
      <c r="CE332" s="5">
        <f t="shared" si="385"/>
        <v>0</v>
      </c>
      <c r="CF332" s="5">
        <f t="shared" si="386"/>
        <v>0</v>
      </c>
      <c r="CG332" s="5">
        <f t="shared" si="387"/>
        <v>0</v>
      </c>
      <c r="CH332" s="5">
        <f t="shared" si="388"/>
        <v>0</v>
      </c>
      <c r="CI332" s="5">
        <f t="shared" si="389"/>
        <v>0</v>
      </c>
      <c r="CJ332" s="5">
        <f t="shared" si="390"/>
        <v>-3600</v>
      </c>
      <c r="CK332" s="5">
        <f t="shared" si="391"/>
        <v>0</v>
      </c>
      <c r="CL332" s="5">
        <f t="shared" si="392"/>
        <v>0</v>
      </c>
      <c r="CM332" s="5">
        <f t="shared" si="393"/>
        <v>0</v>
      </c>
      <c r="CN332" s="5">
        <f>IFERROR(SUM(CB332:CM332),0)*((Cockpit!$C$3)^3)</f>
        <v>-1234.7999999999997</v>
      </c>
      <c r="CO332" s="19">
        <f>INDEX('Team forecast'!$M$3:$AU$22,MATCH($B332,'Team forecast'!$B$3:$B$22,0),MATCH(CO$1,'Team forecast'!$M$2:$AU$2,0))</f>
        <v>0</v>
      </c>
      <c r="CP332" s="19">
        <f>INDEX('Team forecast'!$M$3:$AU$22,MATCH($B332,'Team forecast'!$B$3:$B$22,0),MATCH(CP$1,'Team forecast'!$M$2:$AU$2,0))</f>
        <v>0</v>
      </c>
      <c r="CQ332" s="19">
        <f>INDEX('Team forecast'!$M$3:$AU$22,MATCH($B332,'Team forecast'!$B$3:$B$22,0),MATCH(CQ$1,'Team forecast'!$M$2:$AU$2,0))</f>
        <v>0</v>
      </c>
      <c r="CR332" s="19">
        <f>INDEX('Team forecast'!$M$3:$AU$22,MATCH($B332,'Team forecast'!$B$3:$B$22,0),MATCH(CR$1,'Team forecast'!$M$2:$AU$2,0))</f>
        <v>0</v>
      </c>
      <c r="CS332" s="5">
        <f t="shared" si="394"/>
        <v>7000</v>
      </c>
      <c r="CT332" s="5">
        <f>INDEX('Team forecast'!$M$3:$AU$22,MATCH($B332,'Team forecast'!$B$3:$B$22,0),MATCH(CT$1,'Team forecast'!$M$2:$AU$2,0))*IF($Y332&gt;0,25000,0)</f>
        <v>0</v>
      </c>
      <c r="CU332" s="5">
        <f>INDEX('Team forecast'!$M$3:$AU$22,MATCH($B332,'Team forecast'!$B$3:$B$22,0),MATCH(CU$1,'Team forecast'!$M$2:$AU$2,0))*IF($Y332&gt;0,5000,0)</f>
        <v>0</v>
      </c>
      <c r="CV332" s="5">
        <f>INDEX('Team forecast'!$M$3:$AU$22,MATCH($B332,'Team forecast'!$B$3:$B$22,0),MATCH(CV$1,'Team forecast'!$M$2:$AU$2,0))*IF($Y332&gt;0,-15000,0)</f>
        <v>0</v>
      </c>
      <c r="CW332" s="5">
        <f t="shared" si="395"/>
        <v>0</v>
      </c>
      <c r="CX332" s="5">
        <f t="shared" si="396"/>
        <v>0</v>
      </c>
      <c r="CY332" s="5">
        <f t="shared" si="397"/>
        <v>0</v>
      </c>
      <c r="CZ332" s="5">
        <f t="shared" si="398"/>
        <v>0</v>
      </c>
      <c r="DA332" s="5">
        <f t="shared" si="399"/>
        <v>0</v>
      </c>
      <c r="DB332" s="5">
        <f t="shared" si="400"/>
        <v>-3600</v>
      </c>
      <c r="DC332" s="5">
        <f t="shared" si="401"/>
        <v>0</v>
      </c>
      <c r="DD332" s="5">
        <f t="shared" si="402"/>
        <v>0</v>
      </c>
      <c r="DE332" s="5">
        <f t="shared" si="403"/>
        <v>0</v>
      </c>
      <c r="DF332" s="5">
        <f>IFERROR(SUM(CT332:DE332),0)*((Cockpit!$C$3)^4)</f>
        <v>-864.35999999999967</v>
      </c>
      <c r="DG332" s="19">
        <f>INDEX('Team forecast'!$M$3:$AU$22,MATCH($B332,'Team forecast'!$B$3:$B$22,0),MATCH(DG$1,'Team forecast'!$M$2:$AU$2,0))</f>
        <v>0</v>
      </c>
      <c r="DH332" s="19">
        <f>INDEX('Team forecast'!$M$3:$AU$22,MATCH($B332,'Team forecast'!$B$3:$B$22,0),MATCH(DH$1,'Team forecast'!$M$2:$AU$2,0))</f>
        <v>0</v>
      </c>
      <c r="DI332" s="19">
        <f>INDEX('Team forecast'!$M$3:$AU$22,MATCH($B332,'Team forecast'!$B$3:$B$22,0),MATCH(DI$1,'Team forecast'!$M$2:$AU$2,0))</f>
        <v>0</v>
      </c>
      <c r="DJ332" s="19">
        <f>INDEX('Team forecast'!$M$3:$AU$22,MATCH($B332,'Team forecast'!$B$3:$B$22,0),MATCH(DJ$1,'Team forecast'!$M$2:$AU$2,0))</f>
        <v>0</v>
      </c>
      <c r="DK332" s="5">
        <f t="shared" si="404"/>
        <v>7000</v>
      </c>
      <c r="DL332" s="5">
        <f>INDEX('Team forecast'!$M$3:$AU$22,MATCH($B332,'Team forecast'!$B$3:$B$22,0),MATCH(DL$1,'Team forecast'!$M$2:$AU$2,0))*IF($Y332&gt;0,25000,0)</f>
        <v>0</v>
      </c>
      <c r="DM332" s="5">
        <f>INDEX('Team forecast'!$M$3:$AU$22,MATCH($B332,'Team forecast'!$B$3:$B$22,0),MATCH(DM$1,'Team forecast'!$M$2:$AU$2,0))*IF($Y332&gt;0,5000,0)</f>
        <v>0</v>
      </c>
      <c r="DN332" s="5">
        <f>INDEX('Team forecast'!$M$3:$AU$22,MATCH($B332,'Team forecast'!$B$3:$B$22,0),MATCH(DN$1,'Team forecast'!$M$2:$AU$2,0))*IF($Y332&gt;0,-15000,0)</f>
        <v>0</v>
      </c>
      <c r="DO332" s="5">
        <f t="shared" si="405"/>
        <v>0</v>
      </c>
      <c r="DP332" s="5">
        <f t="shared" si="406"/>
        <v>0</v>
      </c>
      <c r="DQ332" s="5">
        <f t="shared" si="407"/>
        <v>0</v>
      </c>
      <c r="DR332" s="5">
        <f t="shared" si="408"/>
        <v>0</v>
      </c>
      <c r="DS332" s="5">
        <f t="shared" si="409"/>
        <v>0</v>
      </c>
      <c r="DT332" s="5">
        <f t="shared" si="410"/>
        <v>-3600</v>
      </c>
      <c r="DU332" s="5">
        <f t="shared" si="411"/>
        <v>0</v>
      </c>
      <c r="DV332" s="5">
        <f t="shared" si="412"/>
        <v>0</v>
      </c>
      <c r="DW332" s="5">
        <f t="shared" si="413"/>
        <v>0</v>
      </c>
      <c r="DX332" s="5">
        <f>IFERROR(SUM(DL332:DW332),0)*((Cockpit!$C$3)^5)</f>
        <v>-605.05199999999979</v>
      </c>
      <c r="DY332" s="5">
        <f t="shared" si="414"/>
        <v>21104.287999999993</v>
      </c>
      <c r="DZ332" s="5" t="str">
        <f>IF(ISERROR(MATCH(A332,'Current squad'!B:B,0)),"No","Yes")</f>
        <v>No</v>
      </c>
      <c r="EA332" s="5" cm="1">
        <f t="array" ref="EA332">IFERROR(_xlfn.IFS(DZ332="Yes",0,DZ332="No",H332*1%),999999)</f>
        <v>45370</v>
      </c>
      <c r="EB332" s="5">
        <f t="shared" si="356"/>
        <v>4582370</v>
      </c>
      <c r="EC332" s="5">
        <f t="shared" si="415"/>
        <v>-24265.712000000007</v>
      </c>
      <c r="ED332" s="1">
        <f t="shared" si="357"/>
        <v>-5.3484046726912067E-3</v>
      </c>
      <c r="EE332" s="5">
        <f>RANK(EC332,$EC$2:$EC$572)+COUNTIF($EC$2:EC332,EC332)-1</f>
        <v>225</v>
      </c>
      <c r="EF332" s="4">
        <f>RANK(ED332,$ED$2:$ED$572)+COUNTIF($ED$2:ED332,ED332)-1</f>
        <v>150</v>
      </c>
    </row>
    <row r="333" spans="1:136" x14ac:dyDescent="0.3">
      <c r="A333" t="str">
        <f>IF(Holdet.dk!A333&lt;&gt;"",Holdet.dk!A333,"")</f>
        <v>Conor Coventry</v>
      </c>
      <c r="B333" t="str">
        <f>INDEX(Holdet.dk!B:B,MATCH($A333,Holdet.dk!$A:$A,0))</f>
        <v>West Ham</v>
      </c>
      <c r="C333" t="str">
        <f>INDEX(Holdet.dk!C:C,MATCH($A333,Holdet.dk!$A:$A,0))</f>
        <v>Midfield</v>
      </c>
      <c r="D333" t="str">
        <f>INDEX(Holdet.dk!D:D,MATCH($A333,Holdet.dk!$A:$A,0))</f>
        <v>1.930.000</v>
      </c>
      <c r="E333" s="1">
        <f>IFERROR(_xlfn.NUMBERVALUE(INDEX(Holdet.dk!$E:$E,MATCH($A333,Holdet.dk!$A:$A,0)),","),0)</f>
        <v>0</v>
      </c>
      <c r="F333" t="str">
        <f>IF(INDEX(Lookup!H:H,MATCH('Master data'!A333,Lookup!G:G,0))=0,A333,INDEX(Lookup!H:H,MATCH('Master data'!A333,Lookup!G:G,0)))</f>
        <v>Conor Coventry</v>
      </c>
      <c r="G333" t="str">
        <f>IFERROR(INDEX(Lookup!B:B,MATCH(INDEX(Rotowire!C:C,MATCH(F333,Rotowire!A:A,0)),Lookup!D:D,0)),"")</f>
        <v/>
      </c>
      <c r="H333" s="5">
        <f t="shared" si="348"/>
        <v>1930000</v>
      </c>
      <c r="I333" s="19">
        <f>IFERROR(INDEX('Team forecast'!$G$3:$I$22,MATCH($B333,'Team forecast'!$B$3:$B$22,0),MATCH(I$1,'Team forecast'!$G$2:$I$2,0)),0)</f>
        <v>0.89999999999999991</v>
      </c>
      <c r="J333" s="19">
        <f>IFERROR(INDEX('Team forecast'!$G$3:$I$22,MATCH($B333,'Team forecast'!$B$3:$B$22,0),MATCH(J$1,'Team forecast'!$G$2:$I$2,0)),0)</f>
        <v>1.1637931034482758</v>
      </c>
      <c r="K333" s="19">
        <f>IFERROR(INDEX('Team forecast'!$G$3:$I$22,MATCH($B333,'Team forecast'!$B$3:$B$22,0),MATCH(K$1,'Team forecast'!$G$2:$I$2,0)),0)</f>
        <v>0.81012581451841092</v>
      </c>
      <c r="L333">
        <f>SUMIFS(Rotowire!E:E,Rotowire!$A:$A,'Master data'!$F333)</f>
        <v>0</v>
      </c>
      <c r="M333" s="2">
        <f>SUMIFS(Rotowire!F:F,Rotowire!$A:$A,'Master data'!$F333)*I333</f>
        <v>0</v>
      </c>
      <c r="N333" s="2">
        <f>SUMIFS(Rotowire!G:G,Rotowire!$A:$A,'Master data'!$F333)*I333</f>
        <v>0</v>
      </c>
      <c r="O333" s="2">
        <f>SUMIFS(Rotowire!I:I,Rotowire!$A:$A,'Master data'!$F333)*I333</f>
        <v>0</v>
      </c>
      <c r="P333" s="2">
        <f>SUMIFS(Rotowire!W:W,Rotowire!$A:$A,'Master data'!$F333)*K333</f>
        <v>0</v>
      </c>
      <c r="Q333" s="2">
        <f>SUMIFS(Rotowire!Y:Y,Rotowire!$A:$A,'Master data'!$F333)*J333</f>
        <v>0</v>
      </c>
      <c r="R333" s="2">
        <f>SUMIFS(Rotowire!AB:AB,Rotowire!$A:$A,'Master data'!$F333)</f>
        <v>0</v>
      </c>
      <c r="S333" s="2">
        <f>SUMIFS(Rotowire!AC:AC,Rotowire!$A:$A,'Master data'!$F333)</f>
        <v>0</v>
      </c>
      <c r="T333" s="2">
        <f>INDEX('Team forecast'!D$3:D$22,MATCH($B333,'Team forecast'!$B$3:$B$22,0))</f>
        <v>1.71</v>
      </c>
      <c r="U333" s="2">
        <f>INDEX('Team forecast'!E$3:E$22,MATCH($B333,'Team forecast'!$B$3:$B$22,0))</f>
        <v>1.35</v>
      </c>
      <c r="V333" s="2">
        <f>INDEX('Team forecast'!J$3:J$22,MATCH($B333,'Team forecast'!$B$3:$B$22,0))</f>
        <v>0.45750000000000002</v>
      </c>
      <c r="W333" s="2">
        <f>INDEX('Team forecast'!K$3:K$22,MATCH($B333,'Team forecast'!$B$3:$B$22,0))</f>
        <v>0.2422</v>
      </c>
      <c r="X333" s="2">
        <f>INDEX('Team forecast'!L$3:L$22,MATCH($B333,'Team forecast'!$B$3:$B$22,0))</f>
        <v>0.30020000000000002</v>
      </c>
      <c r="Y333" s="5">
        <f t="shared" si="349"/>
        <v>-5000</v>
      </c>
      <c r="Z333" s="5">
        <f t="shared" si="350"/>
        <v>0</v>
      </c>
      <c r="AA333" s="5">
        <f t="shared" si="351"/>
        <v>0</v>
      </c>
      <c r="AB333" s="5">
        <f t="shared" si="352"/>
        <v>0</v>
      </c>
      <c r="AC333" s="5">
        <f t="shared" si="353"/>
        <v>0</v>
      </c>
      <c r="AD333" s="5">
        <f t="shared" si="358"/>
        <v>0</v>
      </c>
      <c r="AE333" s="5">
        <f t="shared" si="359"/>
        <v>0</v>
      </c>
      <c r="AF333" s="5">
        <f t="shared" si="354"/>
        <v>0</v>
      </c>
      <c r="AG333" s="5">
        <f t="shared" si="355"/>
        <v>0</v>
      </c>
      <c r="AH333" s="5">
        <f t="shared" si="360"/>
        <v>0</v>
      </c>
      <c r="AI333" s="5">
        <f t="shared" si="361"/>
        <v>0</v>
      </c>
      <c r="AJ333" s="5">
        <f t="shared" si="362"/>
        <v>0</v>
      </c>
      <c r="AK333" s="5">
        <f t="shared" si="363"/>
        <v>0</v>
      </c>
      <c r="AL333" s="5">
        <f>IFERROR(SUM(Y333:AK333),-5000)*((Cockpit!$C$3)^0)</f>
        <v>-5000</v>
      </c>
      <c r="AM333" s="19">
        <f>INDEX('Team forecast'!$M$3:$AU$22,MATCH($B333,'Team forecast'!$B$3:$B$22,0),MATCH(AM$1,'Team forecast'!$M$2:$AU$2,0))</f>
        <v>0</v>
      </c>
      <c r="AN333" s="19">
        <f>INDEX('Team forecast'!$M$3:$AU$22,MATCH($B333,'Team forecast'!$B$3:$B$22,0),MATCH(AN$1,'Team forecast'!$M$2:$AU$2,0))</f>
        <v>0</v>
      </c>
      <c r="AO333" s="19">
        <f>INDEX('Team forecast'!$M$3:$AU$22,MATCH($B333,'Team forecast'!$B$3:$B$22,0),MATCH(AO$1,'Team forecast'!$M$2:$AU$2,0))</f>
        <v>0</v>
      </c>
      <c r="AP333" s="19">
        <f>INDEX('Team forecast'!$M$3:$AU$22,MATCH($B333,'Team forecast'!$B$3:$B$22,0),MATCH(AP$1,'Team forecast'!$M$2:$AU$2,0))</f>
        <v>0</v>
      </c>
      <c r="AQ333" s="5">
        <f t="shared" si="364"/>
        <v>-5000</v>
      </c>
      <c r="AR333" s="5">
        <f>INDEX('Team forecast'!$M$3:$AU$22,MATCH($B333,'Team forecast'!$B$3:$B$22,0),MATCH(AR$1,'Team forecast'!$M$2:$AU$2,0))*IF($Y333&gt;0,25000,0)</f>
        <v>0</v>
      </c>
      <c r="AS333" s="5">
        <f>INDEX('Team forecast'!$M$3:$AU$22,MATCH($B333,'Team forecast'!$B$3:$B$22,0),MATCH(AS$1,'Team forecast'!$M$2:$AU$2,0))*IF($Y333&gt;0,5000,0)</f>
        <v>0</v>
      </c>
      <c r="AT333" s="5">
        <f>INDEX('Team forecast'!$M$3:$AU$22,MATCH($B333,'Team forecast'!$B$3:$B$22,0),MATCH(AT$1,'Team forecast'!$M$2:$AU$2,0))*IF($Y333&gt;0,-15000,0)</f>
        <v>0</v>
      </c>
      <c r="AU333" s="5">
        <f t="shared" si="365"/>
        <v>0</v>
      </c>
      <c r="AV333" s="5">
        <f t="shared" si="366"/>
        <v>0</v>
      </c>
      <c r="AW333" s="5">
        <f t="shared" si="367"/>
        <v>0</v>
      </c>
      <c r="AX333" s="5">
        <f t="shared" si="368"/>
        <v>0</v>
      </c>
      <c r="AY333" s="5">
        <f t="shared" si="369"/>
        <v>0</v>
      </c>
      <c r="AZ333" s="5">
        <f t="shared" si="370"/>
        <v>0</v>
      </c>
      <c r="BA333" s="5">
        <f t="shared" si="371"/>
        <v>0</v>
      </c>
      <c r="BB333" s="5">
        <f t="shared" si="372"/>
        <v>0</v>
      </c>
      <c r="BC333" s="5">
        <f t="shared" si="373"/>
        <v>0</v>
      </c>
      <c r="BD333" s="5">
        <f>IFERROR(SUM(AR333:BC333),0)*((Cockpit!$C$3)^1)</f>
        <v>0</v>
      </c>
      <c r="BE333" s="19">
        <f>INDEX('Team forecast'!$M$3:$AU$22,MATCH($B333,'Team forecast'!$B$3:$B$22,0),MATCH(BE$1,'Team forecast'!$M$2:$AU$2,0))</f>
        <v>0</v>
      </c>
      <c r="BF333" s="19">
        <f>INDEX('Team forecast'!$M$3:$AU$22,MATCH($B333,'Team forecast'!$B$3:$B$22,0),MATCH(BF$1,'Team forecast'!$M$2:$AU$2,0))</f>
        <v>0</v>
      </c>
      <c r="BG333" s="19">
        <f>INDEX('Team forecast'!$M$3:$AU$22,MATCH($B333,'Team forecast'!$B$3:$B$22,0),MATCH(BG$1,'Team forecast'!$M$2:$AU$2,0))</f>
        <v>0</v>
      </c>
      <c r="BH333" s="19">
        <f>INDEX('Team forecast'!$M$3:$AU$22,MATCH($B333,'Team forecast'!$B$3:$B$22,0),MATCH(BH$1,'Team forecast'!$M$2:$AU$2,0))</f>
        <v>0</v>
      </c>
      <c r="BI333" s="5">
        <f t="shared" si="374"/>
        <v>-5000</v>
      </c>
      <c r="BJ333" s="5">
        <f>INDEX('Team forecast'!$M$3:$AU$22,MATCH($B333,'Team forecast'!$B$3:$B$22,0),MATCH(BJ$1,'Team forecast'!$M$2:$AU$2,0))*IF($Y333&gt;0,25000,0)</f>
        <v>0</v>
      </c>
      <c r="BK333" s="5">
        <f>INDEX('Team forecast'!$M$3:$AU$22,MATCH($B333,'Team forecast'!$B$3:$B$22,0),MATCH(BK$1,'Team forecast'!$M$2:$AU$2,0))*IF($Y333&gt;0,5000,0)</f>
        <v>0</v>
      </c>
      <c r="BL333" s="5">
        <f>INDEX('Team forecast'!$M$3:$AU$22,MATCH($B333,'Team forecast'!$B$3:$B$22,0),MATCH(BL$1,'Team forecast'!$M$2:$AU$2,0))*IF($Y333&gt;0,-15000,0)</f>
        <v>0</v>
      </c>
      <c r="BM333" s="5">
        <f t="shared" si="375"/>
        <v>0</v>
      </c>
      <c r="BN333" s="5">
        <f t="shared" si="376"/>
        <v>0</v>
      </c>
      <c r="BO333" s="5">
        <f t="shared" si="377"/>
        <v>0</v>
      </c>
      <c r="BP333" s="5">
        <f t="shared" si="378"/>
        <v>0</v>
      </c>
      <c r="BQ333" s="5">
        <f t="shared" si="379"/>
        <v>0</v>
      </c>
      <c r="BR333" s="5">
        <f t="shared" si="380"/>
        <v>0</v>
      </c>
      <c r="BS333" s="5">
        <f t="shared" si="381"/>
        <v>0</v>
      </c>
      <c r="BT333" s="5">
        <f t="shared" si="382"/>
        <v>0</v>
      </c>
      <c r="BU333" s="5">
        <f t="shared" si="383"/>
        <v>0</v>
      </c>
      <c r="BV333" s="5">
        <f>IFERROR(SUM(BJ333:BU333),0)*((Cockpit!$C$3)^2)</f>
        <v>0</v>
      </c>
      <c r="BW333" s="19">
        <f>INDEX('Team forecast'!$M$3:$AU$22,MATCH($B333,'Team forecast'!$B$3:$B$22,0),MATCH(BW$1,'Team forecast'!$M$2:$AU$2,0))</f>
        <v>0</v>
      </c>
      <c r="BX333" s="19">
        <f>INDEX('Team forecast'!$M$3:$AU$22,MATCH($B333,'Team forecast'!$B$3:$B$22,0),MATCH(BX$1,'Team forecast'!$M$2:$AU$2,0))</f>
        <v>0</v>
      </c>
      <c r="BY333" s="19">
        <f>INDEX('Team forecast'!$M$3:$AU$22,MATCH($B333,'Team forecast'!$B$3:$B$22,0),MATCH(BY$1,'Team forecast'!$M$2:$AU$2,0))</f>
        <v>0</v>
      </c>
      <c r="BZ333" s="19">
        <f>INDEX('Team forecast'!$M$3:$AU$22,MATCH($B333,'Team forecast'!$B$3:$B$22,0),MATCH(BZ$1,'Team forecast'!$M$2:$AU$2,0))</f>
        <v>0</v>
      </c>
      <c r="CA333" s="5">
        <f t="shared" si="384"/>
        <v>-5000</v>
      </c>
      <c r="CB333" s="5">
        <f>INDEX('Team forecast'!$M$3:$AU$22,MATCH($B333,'Team forecast'!$B$3:$B$22,0),MATCH(CB$1,'Team forecast'!$M$2:$AU$2,0))*IF($Y333&gt;0,25000,0)</f>
        <v>0</v>
      </c>
      <c r="CC333" s="5">
        <f>INDEX('Team forecast'!$M$3:$AU$22,MATCH($B333,'Team forecast'!$B$3:$B$22,0),MATCH(CC$1,'Team forecast'!$M$2:$AU$2,0))*IF($Y333&gt;0,5000,0)</f>
        <v>0</v>
      </c>
      <c r="CD333" s="5">
        <f>INDEX('Team forecast'!$M$3:$AU$22,MATCH($B333,'Team forecast'!$B$3:$B$22,0),MATCH(CD$1,'Team forecast'!$M$2:$AU$2,0))*IF($Y333&gt;0,-15000,0)</f>
        <v>0</v>
      </c>
      <c r="CE333" s="5">
        <f t="shared" si="385"/>
        <v>0</v>
      </c>
      <c r="CF333" s="5">
        <f t="shared" si="386"/>
        <v>0</v>
      </c>
      <c r="CG333" s="5">
        <f t="shared" si="387"/>
        <v>0</v>
      </c>
      <c r="CH333" s="5">
        <f t="shared" si="388"/>
        <v>0</v>
      </c>
      <c r="CI333" s="5">
        <f t="shared" si="389"/>
        <v>0</v>
      </c>
      <c r="CJ333" s="5">
        <f t="shared" si="390"/>
        <v>0</v>
      </c>
      <c r="CK333" s="5">
        <f t="shared" si="391"/>
        <v>0</v>
      </c>
      <c r="CL333" s="5">
        <f t="shared" si="392"/>
        <v>0</v>
      </c>
      <c r="CM333" s="5">
        <f t="shared" si="393"/>
        <v>0</v>
      </c>
      <c r="CN333" s="5">
        <f>IFERROR(SUM(CB333:CM333),0)*((Cockpit!$C$3)^3)</f>
        <v>0</v>
      </c>
      <c r="CO333" s="19">
        <f>INDEX('Team forecast'!$M$3:$AU$22,MATCH($B333,'Team forecast'!$B$3:$B$22,0),MATCH(CO$1,'Team forecast'!$M$2:$AU$2,0))</f>
        <v>0</v>
      </c>
      <c r="CP333" s="19">
        <f>INDEX('Team forecast'!$M$3:$AU$22,MATCH($B333,'Team forecast'!$B$3:$B$22,0),MATCH(CP$1,'Team forecast'!$M$2:$AU$2,0))</f>
        <v>0</v>
      </c>
      <c r="CQ333" s="19">
        <f>INDEX('Team forecast'!$M$3:$AU$22,MATCH($B333,'Team forecast'!$B$3:$B$22,0),MATCH(CQ$1,'Team forecast'!$M$2:$AU$2,0))</f>
        <v>0</v>
      </c>
      <c r="CR333" s="19">
        <f>INDEX('Team forecast'!$M$3:$AU$22,MATCH($B333,'Team forecast'!$B$3:$B$22,0),MATCH(CR$1,'Team forecast'!$M$2:$AU$2,0))</f>
        <v>0</v>
      </c>
      <c r="CS333" s="5">
        <f t="shared" si="394"/>
        <v>-5000</v>
      </c>
      <c r="CT333" s="5">
        <f>INDEX('Team forecast'!$M$3:$AU$22,MATCH($B333,'Team forecast'!$B$3:$B$22,0),MATCH(CT$1,'Team forecast'!$M$2:$AU$2,0))*IF($Y333&gt;0,25000,0)</f>
        <v>0</v>
      </c>
      <c r="CU333" s="5">
        <f>INDEX('Team forecast'!$M$3:$AU$22,MATCH($B333,'Team forecast'!$B$3:$B$22,0),MATCH(CU$1,'Team forecast'!$M$2:$AU$2,0))*IF($Y333&gt;0,5000,0)</f>
        <v>0</v>
      </c>
      <c r="CV333" s="5">
        <f>INDEX('Team forecast'!$M$3:$AU$22,MATCH($B333,'Team forecast'!$B$3:$B$22,0),MATCH(CV$1,'Team forecast'!$M$2:$AU$2,0))*IF($Y333&gt;0,-15000,0)</f>
        <v>0</v>
      </c>
      <c r="CW333" s="5">
        <f t="shared" si="395"/>
        <v>0</v>
      </c>
      <c r="CX333" s="5">
        <f t="shared" si="396"/>
        <v>0</v>
      </c>
      <c r="CY333" s="5">
        <f t="shared" si="397"/>
        <v>0</v>
      </c>
      <c r="CZ333" s="5">
        <f t="shared" si="398"/>
        <v>0</v>
      </c>
      <c r="DA333" s="5">
        <f t="shared" si="399"/>
        <v>0</v>
      </c>
      <c r="DB333" s="5">
        <f t="shared" si="400"/>
        <v>0</v>
      </c>
      <c r="DC333" s="5">
        <f t="shared" si="401"/>
        <v>0</v>
      </c>
      <c r="DD333" s="5">
        <f t="shared" si="402"/>
        <v>0</v>
      </c>
      <c r="DE333" s="5">
        <f t="shared" si="403"/>
        <v>0</v>
      </c>
      <c r="DF333" s="5">
        <f>IFERROR(SUM(CT333:DE333),0)*((Cockpit!$C$3)^4)</f>
        <v>0</v>
      </c>
      <c r="DG333" s="19">
        <f>INDEX('Team forecast'!$M$3:$AU$22,MATCH($B333,'Team forecast'!$B$3:$B$22,0),MATCH(DG$1,'Team forecast'!$M$2:$AU$2,0))</f>
        <v>0</v>
      </c>
      <c r="DH333" s="19">
        <f>INDEX('Team forecast'!$M$3:$AU$22,MATCH($B333,'Team forecast'!$B$3:$B$22,0),MATCH(DH$1,'Team forecast'!$M$2:$AU$2,0))</f>
        <v>0</v>
      </c>
      <c r="DI333" s="19">
        <f>INDEX('Team forecast'!$M$3:$AU$22,MATCH($B333,'Team forecast'!$B$3:$B$22,0),MATCH(DI$1,'Team forecast'!$M$2:$AU$2,0))</f>
        <v>0</v>
      </c>
      <c r="DJ333" s="19">
        <f>INDEX('Team forecast'!$M$3:$AU$22,MATCH($B333,'Team forecast'!$B$3:$B$22,0),MATCH(DJ$1,'Team forecast'!$M$2:$AU$2,0))</f>
        <v>0</v>
      </c>
      <c r="DK333" s="5">
        <f t="shared" si="404"/>
        <v>-5000</v>
      </c>
      <c r="DL333" s="5">
        <f>INDEX('Team forecast'!$M$3:$AU$22,MATCH($B333,'Team forecast'!$B$3:$B$22,0),MATCH(DL$1,'Team forecast'!$M$2:$AU$2,0))*IF($Y333&gt;0,25000,0)</f>
        <v>0</v>
      </c>
      <c r="DM333" s="5">
        <f>INDEX('Team forecast'!$M$3:$AU$22,MATCH($B333,'Team forecast'!$B$3:$B$22,0),MATCH(DM$1,'Team forecast'!$M$2:$AU$2,0))*IF($Y333&gt;0,5000,0)</f>
        <v>0</v>
      </c>
      <c r="DN333" s="5">
        <f>INDEX('Team forecast'!$M$3:$AU$22,MATCH($B333,'Team forecast'!$B$3:$B$22,0),MATCH(DN$1,'Team forecast'!$M$2:$AU$2,0))*IF($Y333&gt;0,-15000,0)</f>
        <v>0</v>
      </c>
      <c r="DO333" s="5">
        <f t="shared" si="405"/>
        <v>0</v>
      </c>
      <c r="DP333" s="5">
        <f t="shared" si="406"/>
        <v>0</v>
      </c>
      <c r="DQ333" s="5">
        <f t="shared" si="407"/>
        <v>0</v>
      </c>
      <c r="DR333" s="5">
        <f t="shared" si="408"/>
        <v>0</v>
      </c>
      <c r="DS333" s="5">
        <f t="shared" si="409"/>
        <v>0</v>
      </c>
      <c r="DT333" s="5">
        <f t="shared" si="410"/>
        <v>0</v>
      </c>
      <c r="DU333" s="5">
        <f t="shared" si="411"/>
        <v>0</v>
      </c>
      <c r="DV333" s="5">
        <f t="shared" si="412"/>
        <v>0</v>
      </c>
      <c r="DW333" s="5">
        <f t="shared" si="413"/>
        <v>0</v>
      </c>
      <c r="DX333" s="5">
        <f>IFERROR(SUM(DL333:DW333),0)*((Cockpit!$C$3)^5)</f>
        <v>0</v>
      </c>
      <c r="DY333" s="5">
        <f t="shared" si="414"/>
        <v>-5000</v>
      </c>
      <c r="DZ333" s="5" t="str">
        <f>IF(ISERROR(MATCH(A333,'Current squad'!B:B,0)),"No","Yes")</f>
        <v>No</v>
      </c>
      <c r="EA333" s="5" cm="1">
        <f t="array" ref="EA333">IFERROR(_xlfn.IFS(DZ333="Yes",0,DZ333="No",H333*1%),999999)</f>
        <v>19300</v>
      </c>
      <c r="EB333" s="5">
        <f t="shared" si="356"/>
        <v>1949300</v>
      </c>
      <c r="EC333" s="5">
        <f t="shared" si="415"/>
        <v>-24300</v>
      </c>
      <c r="ED333" s="1">
        <f t="shared" si="357"/>
        <v>-1.2590673575129534E-2</v>
      </c>
      <c r="EE333" s="5">
        <f>RANK(EC333,$EC$2:$EC$572)+COUNTIF($EC$2:EC333,EC333)-1</f>
        <v>227</v>
      </c>
      <c r="EF333" s="4">
        <f>RANK(ED333,$ED$2:$ED$572)+COUNTIF($ED$2:ED333,ED333)-1</f>
        <v>490</v>
      </c>
    </row>
    <row r="334" spans="1:136" x14ac:dyDescent="0.3">
      <c r="A334" t="str">
        <f>IF(Holdet.dk!A334&lt;&gt;"",Holdet.dk!A334,"")</f>
        <v>Ruben Loftus-Cheek</v>
      </c>
      <c r="B334" t="str">
        <f>INDEX(Holdet.dk!B:B,MATCH($A334,Holdet.dk!$A:$A,0))</f>
        <v>Fulham</v>
      </c>
      <c r="C334" t="str">
        <f>INDEX(Holdet.dk!C:C,MATCH($A334,Holdet.dk!$A:$A,0))</f>
        <v>Midfield</v>
      </c>
      <c r="D334" t="str">
        <f>INDEX(Holdet.dk!D:D,MATCH($A334,Holdet.dk!$A:$A,0))</f>
        <v>3.573.000</v>
      </c>
      <c r="E334" s="1">
        <f>IFERROR(_xlfn.NUMBERVALUE(INDEX(Holdet.dk!$E:$E,MATCH($A334,Holdet.dk!$A:$A,0)),","),0)</f>
        <v>6.0000000000000001E-3</v>
      </c>
      <c r="F334" t="str">
        <f>IF(INDEX(Lookup!H:H,MATCH('Master data'!A334,Lookup!G:G,0))=0,A334,INDEX(Lookup!H:H,MATCH('Master data'!A334,Lookup!G:G,0)))</f>
        <v>Ruben Loftus-Cheek</v>
      </c>
      <c r="G334" t="str">
        <f>IFERROR(INDEX(Lookup!B:B,MATCH(INDEX(Rotowire!C:C,MATCH(F334,Rotowire!A:A,0)),Lookup!D:D,0)),"")</f>
        <v/>
      </c>
      <c r="H334" s="5">
        <f t="shared" si="348"/>
        <v>3573000</v>
      </c>
      <c r="I334" s="19">
        <f>IFERROR(INDEX('Team forecast'!$G$3:$I$22,MATCH($B334,'Team forecast'!$B$3:$B$22,0),MATCH(I$1,'Team forecast'!$G$2:$I$2,0)),0)</f>
        <v>0.79881656804733725</v>
      </c>
      <c r="J334" s="19">
        <f>IFERROR(INDEX('Team forecast'!$G$3:$I$22,MATCH($B334,'Team forecast'!$B$3:$B$22,0),MATCH(J$1,'Team forecast'!$G$2:$I$2,0)),0)</f>
        <v>0.8913043478260867</v>
      </c>
      <c r="K334" s="19">
        <f>IFERROR(INDEX('Team forecast'!$G$3:$I$22,MATCH($B334,'Team forecast'!$B$3:$B$22,0),MATCH(K$1,'Team forecast'!$G$2:$I$2,0)),0)</f>
        <v>1.1691703107234377</v>
      </c>
      <c r="L334">
        <f>SUMIFS(Rotowire!E:E,Rotowire!$A:$A,'Master data'!$F334)</f>
        <v>0</v>
      </c>
      <c r="M334" s="2">
        <f>SUMIFS(Rotowire!F:F,Rotowire!$A:$A,'Master data'!$F334)*I334</f>
        <v>0</v>
      </c>
      <c r="N334" s="2">
        <f>SUMIFS(Rotowire!G:G,Rotowire!$A:$A,'Master data'!$F334)*I334</f>
        <v>0</v>
      </c>
      <c r="O334" s="2">
        <f>SUMIFS(Rotowire!I:I,Rotowire!$A:$A,'Master data'!$F334)*I334</f>
        <v>0</v>
      </c>
      <c r="P334" s="2">
        <f>SUMIFS(Rotowire!W:W,Rotowire!$A:$A,'Master data'!$F334)*K334</f>
        <v>0</v>
      </c>
      <c r="Q334" s="2">
        <f>SUMIFS(Rotowire!Y:Y,Rotowire!$A:$A,'Master data'!$F334)*J334</f>
        <v>0</v>
      </c>
      <c r="R334" s="2">
        <f>SUMIFS(Rotowire!AB:AB,Rotowire!$A:$A,'Master data'!$F334)</f>
        <v>0</v>
      </c>
      <c r="S334" s="2">
        <f>SUMIFS(Rotowire!AC:AC,Rotowire!$A:$A,'Master data'!$F334)</f>
        <v>0</v>
      </c>
      <c r="T334" s="2">
        <f>INDEX('Team forecast'!D$3:D$22,MATCH($B334,'Team forecast'!$B$3:$B$22,0))</f>
        <v>1.35</v>
      </c>
      <c r="U334" s="2">
        <f>INDEX('Team forecast'!E$3:E$22,MATCH($B334,'Team forecast'!$B$3:$B$22,0))</f>
        <v>1.23</v>
      </c>
      <c r="V334" s="2">
        <f>INDEX('Team forecast'!J$3:J$22,MATCH($B334,'Team forecast'!$B$3:$B$22,0))</f>
        <v>0.39200000000000002</v>
      </c>
      <c r="W334" s="2">
        <f>INDEX('Team forecast'!K$3:K$22,MATCH($B334,'Team forecast'!$B$3:$B$22,0))</f>
        <v>0.2712</v>
      </c>
      <c r="X334" s="2">
        <f>INDEX('Team forecast'!L$3:L$22,MATCH($B334,'Team forecast'!$B$3:$B$22,0))</f>
        <v>0.33679999999999999</v>
      </c>
      <c r="Y334" s="5">
        <f t="shared" si="349"/>
        <v>-5000</v>
      </c>
      <c r="Z334" s="5">
        <f t="shared" si="350"/>
        <v>0</v>
      </c>
      <c r="AA334" s="5">
        <f t="shared" si="351"/>
        <v>0</v>
      </c>
      <c r="AB334" s="5">
        <f t="shared" si="352"/>
        <v>0</v>
      </c>
      <c r="AC334" s="5">
        <f t="shared" si="353"/>
        <v>0</v>
      </c>
      <c r="AD334" s="5">
        <f t="shared" si="358"/>
        <v>0</v>
      </c>
      <c r="AE334" s="5">
        <f t="shared" si="359"/>
        <v>0</v>
      </c>
      <c r="AF334" s="5">
        <f t="shared" si="354"/>
        <v>0</v>
      </c>
      <c r="AG334" s="5">
        <f t="shared" si="355"/>
        <v>0</v>
      </c>
      <c r="AH334" s="5">
        <f t="shared" si="360"/>
        <v>0</v>
      </c>
      <c r="AI334" s="5">
        <f t="shared" si="361"/>
        <v>0</v>
      </c>
      <c r="AJ334" s="5">
        <f t="shared" si="362"/>
        <v>0</v>
      </c>
      <c r="AK334" s="5">
        <f t="shared" si="363"/>
        <v>0</v>
      </c>
      <c r="AL334" s="5">
        <f>IFERROR(SUM(Y334:AK334),-5000)*((Cockpit!$C$3)^0)</f>
        <v>-5000</v>
      </c>
      <c r="AM334" s="19">
        <f>INDEX('Team forecast'!$M$3:$AU$22,MATCH($B334,'Team forecast'!$B$3:$B$22,0),MATCH(AM$1,'Team forecast'!$M$2:$AU$2,0))</f>
        <v>0</v>
      </c>
      <c r="AN334" s="19">
        <f>INDEX('Team forecast'!$M$3:$AU$22,MATCH($B334,'Team forecast'!$B$3:$B$22,0),MATCH(AN$1,'Team forecast'!$M$2:$AU$2,0))</f>
        <v>0</v>
      </c>
      <c r="AO334" s="19">
        <f>INDEX('Team forecast'!$M$3:$AU$22,MATCH($B334,'Team forecast'!$B$3:$B$22,0),MATCH(AO$1,'Team forecast'!$M$2:$AU$2,0))</f>
        <v>0</v>
      </c>
      <c r="AP334" s="19">
        <f>INDEX('Team forecast'!$M$3:$AU$22,MATCH($B334,'Team forecast'!$B$3:$B$22,0),MATCH(AP$1,'Team forecast'!$M$2:$AU$2,0))</f>
        <v>0</v>
      </c>
      <c r="AQ334" s="5">
        <f t="shared" si="364"/>
        <v>-5000</v>
      </c>
      <c r="AR334" s="5">
        <f>INDEX('Team forecast'!$M$3:$AU$22,MATCH($B334,'Team forecast'!$B$3:$B$22,0),MATCH(AR$1,'Team forecast'!$M$2:$AU$2,0))*IF($Y334&gt;0,25000,0)</f>
        <v>0</v>
      </c>
      <c r="AS334" s="5">
        <f>INDEX('Team forecast'!$M$3:$AU$22,MATCH($B334,'Team forecast'!$B$3:$B$22,0),MATCH(AS$1,'Team forecast'!$M$2:$AU$2,0))*IF($Y334&gt;0,5000,0)</f>
        <v>0</v>
      </c>
      <c r="AT334" s="5">
        <f>INDEX('Team forecast'!$M$3:$AU$22,MATCH($B334,'Team forecast'!$B$3:$B$22,0),MATCH(AT$1,'Team forecast'!$M$2:$AU$2,0))*IF($Y334&gt;0,-15000,0)</f>
        <v>0</v>
      </c>
      <c r="AU334" s="5">
        <f t="shared" si="365"/>
        <v>0</v>
      </c>
      <c r="AV334" s="5">
        <f t="shared" si="366"/>
        <v>0</v>
      </c>
      <c r="AW334" s="5">
        <f t="shared" si="367"/>
        <v>0</v>
      </c>
      <c r="AX334" s="5">
        <f t="shared" si="368"/>
        <v>0</v>
      </c>
      <c r="AY334" s="5">
        <f t="shared" si="369"/>
        <v>0</v>
      </c>
      <c r="AZ334" s="5">
        <f t="shared" si="370"/>
        <v>0</v>
      </c>
      <c r="BA334" s="5">
        <f t="shared" si="371"/>
        <v>0</v>
      </c>
      <c r="BB334" s="5">
        <f t="shared" si="372"/>
        <v>0</v>
      </c>
      <c r="BC334" s="5">
        <f t="shared" si="373"/>
        <v>0</v>
      </c>
      <c r="BD334" s="5">
        <f>IFERROR(SUM(AR334:BC334),0)*((Cockpit!$C$3)^1)</f>
        <v>0</v>
      </c>
      <c r="BE334" s="19">
        <f>INDEX('Team forecast'!$M$3:$AU$22,MATCH($B334,'Team forecast'!$B$3:$B$22,0),MATCH(BE$1,'Team forecast'!$M$2:$AU$2,0))</f>
        <v>0</v>
      </c>
      <c r="BF334" s="19">
        <f>INDEX('Team forecast'!$M$3:$AU$22,MATCH($B334,'Team forecast'!$B$3:$B$22,0),MATCH(BF$1,'Team forecast'!$M$2:$AU$2,0))</f>
        <v>0</v>
      </c>
      <c r="BG334" s="19">
        <f>INDEX('Team forecast'!$M$3:$AU$22,MATCH($B334,'Team forecast'!$B$3:$B$22,0),MATCH(BG$1,'Team forecast'!$M$2:$AU$2,0))</f>
        <v>0</v>
      </c>
      <c r="BH334" s="19">
        <f>INDEX('Team forecast'!$M$3:$AU$22,MATCH($B334,'Team forecast'!$B$3:$B$22,0),MATCH(BH$1,'Team forecast'!$M$2:$AU$2,0))</f>
        <v>0</v>
      </c>
      <c r="BI334" s="5">
        <f t="shared" si="374"/>
        <v>-5000</v>
      </c>
      <c r="BJ334" s="5">
        <f>INDEX('Team forecast'!$M$3:$AU$22,MATCH($B334,'Team forecast'!$B$3:$B$22,0),MATCH(BJ$1,'Team forecast'!$M$2:$AU$2,0))*IF($Y334&gt;0,25000,0)</f>
        <v>0</v>
      </c>
      <c r="BK334" s="5">
        <f>INDEX('Team forecast'!$M$3:$AU$22,MATCH($B334,'Team forecast'!$B$3:$B$22,0),MATCH(BK$1,'Team forecast'!$M$2:$AU$2,0))*IF($Y334&gt;0,5000,0)</f>
        <v>0</v>
      </c>
      <c r="BL334" s="5">
        <f>INDEX('Team forecast'!$M$3:$AU$22,MATCH($B334,'Team forecast'!$B$3:$B$22,0),MATCH(BL$1,'Team forecast'!$M$2:$AU$2,0))*IF($Y334&gt;0,-15000,0)</f>
        <v>0</v>
      </c>
      <c r="BM334" s="5">
        <f t="shared" si="375"/>
        <v>0</v>
      </c>
      <c r="BN334" s="5">
        <f t="shared" si="376"/>
        <v>0</v>
      </c>
      <c r="BO334" s="5">
        <f t="shared" si="377"/>
        <v>0</v>
      </c>
      <c r="BP334" s="5">
        <f t="shared" si="378"/>
        <v>0</v>
      </c>
      <c r="BQ334" s="5">
        <f t="shared" si="379"/>
        <v>0</v>
      </c>
      <c r="BR334" s="5">
        <f t="shared" si="380"/>
        <v>0</v>
      </c>
      <c r="BS334" s="5">
        <f t="shared" si="381"/>
        <v>0</v>
      </c>
      <c r="BT334" s="5">
        <f t="shared" si="382"/>
        <v>0</v>
      </c>
      <c r="BU334" s="5">
        <f t="shared" si="383"/>
        <v>0</v>
      </c>
      <c r="BV334" s="5">
        <f>IFERROR(SUM(BJ334:BU334),0)*((Cockpit!$C$3)^2)</f>
        <v>0</v>
      </c>
      <c r="BW334" s="19">
        <f>INDEX('Team forecast'!$M$3:$AU$22,MATCH($B334,'Team forecast'!$B$3:$B$22,0),MATCH(BW$1,'Team forecast'!$M$2:$AU$2,0))</f>
        <v>0</v>
      </c>
      <c r="BX334" s="19">
        <f>INDEX('Team forecast'!$M$3:$AU$22,MATCH($B334,'Team forecast'!$B$3:$B$22,0),MATCH(BX$1,'Team forecast'!$M$2:$AU$2,0))</f>
        <v>0</v>
      </c>
      <c r="BY334" s="19">
        <f>INDEX('Team forecast'!$M$3:$AU$22,MATCH($B334,'Team forecast'!$B$3:$B$22,0),MATCH(BY$1,'Team forecast'!$M$2:$AU$2,0))</f>
        <v>0</v>
      </c>
      <c r="BZ334" s="19">
        <f>INDEX('Team forecast'!$M$3:$AU$22,MATCH($B334,'Team forecast'!$B$3:$B$22,0),MATCH(BZ$1,'Team forecast'!$M$2:$AU$2,0))</f>
        <v>0</v>
      </c>
      <c r="CA334" s="5">
        <f t="shared" si="384"/>
        <v>-5000</v>
      </c>
      <c r="CB334" s="5">
        <f>INDEX('Team forecast'!$M$3:$AU$22,MATCH($B334,'Team forecast'!$B$3:$B$22,0),MATCH(CB$1,'Team forecast'!$M$2:$AU$2,0))*IF($Y334&gt;0,25000,0)</f>
        <v>0</v>
      </c>
      <c r="CC334" s="5">
        <f>INDEX('Team forecast'!$M$3:$AU$22,MATCH($B334,'Team forecast'!$B$3:$B$22,0),MATCH(CC$1,'Team forecast'!$M$2:$AU$2,0))*IF($Y334&gt;0,5000,0)</f>
        <v>0</v>
      </c>
      <c r="CD334" s="5">
        <f>INDEX('Team forecast'!$M$3:$AU$22,MATCH($B334,'Team forecast'!$B$3:$B$22,0),MATCH(CD$1,'Team forecast'!$M$2:$AU$2,0))*IF($Y334&gt;0,-15000,0)</f>
        <v>0</v>
      </c>
      <c r="CE334" s="5">
        <f t="shared" si="385"/>
        <v>0</v>
      </c>
      <c r="CF334" s="5">
        <f t="shared" si="386"/>
        <v>0</v>
      </c>
      <c r="CG334" s="5">
        <f t="shared" si="387"/>
        <v>0</v>
      </c>
      <c r="CH334" s="5">
        <f t="shared" si="388"/>
        <v>0</v>
      </c>
      <c r="CI334" s="5">
        <f t="shared" si="389"/>
        <v>0</v>
      </c>
      <c r="CJ334" s="5">
        <f t="shared" si="390"/>
        <v>0</v>
      </c>
      <c r="CK334" s="5">
        <f t="shared" si="391"/>
        <v>0</v>
      </c>
      <c r="CL334" s="5">
        <f t="shared" si="392"/>
        <v>0</v>
      </c>
      <c r="CM334" s="5">
        <f t="shared" si="393"/>
        <v>0</v>
      </c>
      <c r="CN334" s="5">
        <f>IFERROR(SUM(CB334:CM334),0)*((Cockpit!$C$3)^3)</f>
        <v>0</v>
      </c>
      <c r="CO334" s="19">
        <f>INDEX('Team forecast'!$M$3:$AU$22,MATCH($B334,'Team forecast'!$B$3:$B$22,0),MATCH(CO$1,'Team forecast'!$M$2:$AU$2,0))</f>
        <v>0</v>
      </c>
      <c r="CP334" s="19">
        <f>INDEX('Team forecast'!$M$3:$AU$22,MATCH($B334,'Team forecast'!$B$3:$B$22,0),MATCH(CP$1,'Team forecast'!$M$2:$AU$2,0))</f>
        <v>0</v>
      </c>
      <c r="CQ334" s="19">
        <f>INDEX('Team forecast'!$M$3:$AU$22,MATCH($B334,'Team forecast'!$B$3:$B$22,0),MATCH(CQ$1,'Team forecast'!$M$2:$AU$2,0))</f>
        <v>0</v>
      </c>
      <c r="CR334" s="19">
        <f>INDEX('Team forecast'!$M$3:$AU$22,MATCH($B334,'Team forecast'!$B$3:$B$22,0),MATCH(CR$1,'Team forecast'!$M$2:$AU$2,0))</f>
        <v>0</v>
      </c>
      <c r="CS334" s="5">
        <f t="shared" si="394"/>
        <v>-5000</v>
      </c>
      <c r="CT334" s="5">
        <f>INDEX('Team forecast'!$M$3:$AU$22,MATCH($B334,'Team forecast'!$B$3:$B$22,0),MATCH(CT$1,'Team forecast'!$M$2:$AU$2,0))*IF($Y334&gt;0,25000,0)</f>
        <v>0</v>
      </c>
      <c r="CU334" s="5">
        <f>INDEX('Team forecast'!$M$3:$AU$22,MATCH($B334,'Team forecast'!$B$3:$B$22,0),MATCH(CU$1,'Team forecast'!$M$2:$AU$2,0))*IF($Y334&gt;0,5000,0)</f>
        <v>0</v>
      </c>
      <c r="CV334" s="5">
        <f>INDEX('Team forecast'!$M$3:$AU$22,MATCH($B334,'Team forecast'!$B$3:$B$22,0),MATCH(CV$1,'Team forecast'!$M$2:$AU$2,0))*IF($Y334&gt;0,-15000,0)</f>
        <v>0</v>
      </c>
      <c r="CW334" s="5">
        <f t="shared" si="395"/>
        <v>0</v>
      </c>
      <c r="CX334" s="5">
        <f t="shared" si="396"/>
        <v>0</v>
      </c>
      <c r="CY334" s="5">
        <f t="shared" si="397"/>
        <v>0</v>
      </c>
      <c r="CZ334" s="5">
        <f t="shared" si="398"/>
        <v>0</v>
      </c>
      <c r="DA334" s="5">
        <f t="shared" si="399"/>
        <v>0</v>
      </c>
      <c r="DB334" s="5">
        <f t="shared" si="400"/>
        <v>0</v>
      </c>
      <c r="DC334" s="5">
        <f t="shared" si="401"/>
        <v>0</v>
      </c>
      <c r="DD334" s="5">
        <f t="shared" si="402"/>
        <v>0</v>
      </c>
      <c r="DE334" s="5">
        <f t="shared" si="403"/>
        <v>0</v>
      </c>
      <c r="DF334" s="5">
        <f>IFERROR(SUM(CT334:DE334),0)*((Cockpit!$C$3)^4)</f>
        <v>0</v>
      </c>
      <c r="DG334" s="19">
        <f>INDEX('Team forecast'!$M$3:$AU$22,MATCH($B334,'Team forecast'!$B$3:$B$22,0),MATCH(DG$1,'Team forecast'!$M$2:$AU$2,0))</f>
        <v>0</v>
      </c>
      <c r="DH334" s="19">
        <f>INDEX('Team forecast'!$M$3:$AU$22,MATCH($B334,'Team forecast'!$B$3:$B$22,0),MATCH(DH$1,'Team forecast'!$M$2:$AU$2,0))</f>
        <v>0</v>
      </c>
      <c r="DI334" s="19">
        <f>INDEX('Team forecast'!$M$3:$AU$22,MATCH($B334,'Team forecast'!$B$3:$B$22,0),MATCH(DI$1,'Team forecast'!$M$2:$AU$2,0))</f>
        <v>0</v>
      </c>
      <c r="DJ334" s="19">
        <f>INDEX('Team forecast'!$M$3:$AU$22,MATCH($B334,'Team forecast'!$B$3:$B$22,0),MATCH(DJ$1,'Team forecast'!$M$2:$AU$2,0))</f>
        <v>0</v>
      </c>
      <c r="DK334" s="5">
        <f t="shared" si="404"/>
        <v>-5000</v>
      </c>
      <c r="DL334" s="5">
        <f>INDEX('Team forecast'!$M$3:$AU$22,MATCH($B334,'Team forecast'!$B$3:$B$22,0),MATCH(DL$1,'Team forecast'!$M$2:$AU$2,0))*IF($Y334&gt;0,25000,0)</f>
        <v>0</v>
      </c>
      <c r="DM334" s="5">
        <f>INDEX('Team forecast'!$M$3:$AU$22,MATCH($B334,'Team forecast'!$B$3:$B$22,0),MATCH(DM$1,'Team forecast'!$M$2:$AU$2,0))*IF($Y334&gt;0,5000,0)</f>
        <v>0</v>
      </c>
      <c r="DN334" s="5">
        <f>INDEX('Team forecast'!$M$3:$AU$22,MATCH($B334,'Team forecast'!$B$3:$B$22,0),MATCH(DN$1,'Team forecast'!$M$2:$AU$2,0))*IF($Y334&gt;0,-15000,0)</f>
        <v>0</v>
      </c>
      <c r="DO334" s="5">
        <f t="shared" si="405"/>
        <v>0</v>
      </c>
      <c r="DP334" s="5">
        <f t="shared" si="406"/>
        <v>0</v>
      </c>
      <c r="DQ334" s="5">
        <f t="shared" si="407"/>
        <v>0</v>
      </c>
      <c r="DR334" s="5">
        <f t="shared" si="408"/>
        <v>0</v>
      </c>
      <c r="DS334" s="5">
        <f t="shared" si="409"/>
        <v>0</v>
      </c>
      <c r="DT334" s="5">
        <f t="shared" si="410"/>
        <v>0</v>
      </c>
      <c r="DU334" s="5">
        <f t="shared" si="411"/>
        <v>0</v>
      </c>
      <c r="DV334" s="5">
        <f t="shared" si="412"/>
        <v>0</v>
      </c>
      <c r="DW334" s="5">
        <f t="shared" si="413"/>
        <v>0</v>
      </c>
      <c r="DX334" s="5">
        <f>IFERROR(SUM(DL334:DW334),0)*((Cockpit!$C$3)^5)</f>
        <v>0</v>
      </c>
      <c r="DY334" s="5">
        <f t="shared" si="414"/>
        <v>-5000</v>
      </c>
      <c r="DZ334" s="5" t="str">
        <f>IF(ISERROR(MATCH(A334,'Current squad'!B:B,0)),"No","Yes")</f>
        <v>No</v>
      </c>
      <c r="EA334" s="5" cm="1">
        <f t="array" ref="EA334">IFERROR(_xlfn.IFS(DZ334="Yes",0,DZ334="No",H334*1%),999999)</f>
        <v>35730</v>
      </c>
      <c r="EB334" s="5">
        <f t="shared" si="356"/>
        <v>3608730</v>
      </c>
      <c r="EC334" s="5">
        <f t="shared" si="415"/>
        <v>-40730</v>
      </c>
      <c r="ED334" s="1">
        <f t="shared" si="357"/>
        <v>-1.1399384270920795E-2</v>
      </c>
      <c r="EE334" s="5">
        <f>RANK(EC334,$EC$2:$EC$572)+COUNTIF($EC$2:EC334,EC334)-1</f>
        <v>427</v>
      </c>
      <c r="EF334" s="4">
        <f>RANK(ED334,$ED$2:$ED$572)+COUNTIF($ED$2:ED334,ED334)-1</f>
        <v>309</v>
      </c>
    </row>
    <row r="335" spans="1:136" x14ac:dyDescent="0.3">
      <c r="A335" t="str">
        <f>IF(Holdet.dk!A335&lt;&gt;"",Holdet.dk!A335,"")</f>
        <v>Anthony Martial</v>
      </c>
      <c r="B335" t="str">
        <f>INDEX(Holdet.dk!B:B,MATCH($A335,Holdet.dk!$A:$A,0))</f>
        <v>Manchester United</v>
      </c>
      <c r="C335" t="str">
        <f>INDEX(Holdet.dk!C:C,MATCH($A335,Holdet.dk!$A:$A,0))</f>
        <v>Striker</v>
      </c>
      <c r="D335" t="str">
        <f>INDEX(Holdet.dk!D:D,MATCH($A335,Holdet.dk!$A:$A,0))</f>
        <v>8.035.000</v>
      </c>
      <c r="E335" s="1">
        <f>IFERROR(_xlfn.NUMBERVALUE(INDEX(Holdet.dk!$E:$E,MATCH($A335,Holdet.dk!$A:$A,0)),","),0)</f>
        <v>6.9999999999999993E-3</v>
      </c>
      <c r="F335" t="str">
        <f>IF(INDEX(Lookup!H:H,MATCH('Master data'!A335,Lookup!G:G,0))=0,A335,INDEX(Lookup!H:H,MATCH('Master data'!A335,Lookup!G:G,0)))</f>
        <v>Anthony Martial</v>
      </c>
      <c r="G335" t="str">
        <f>IFERROR(INDEX(Lookup!B:B,MATCH(INDEX(Rotowire!C:C,MATCH(F335,Rotowire!A:A,0)),Lookup!D:D,0)),"")</f>
        <v/>
      </c>
      <c r="H335" s="5">
        <f t="shared" si="348"/>
        <v>8035000</v>
      </c>
      <c r="I335" s="19">
        <f>IFERROR(INDEX('Team forecast'!$G$3:$I$22,MATCH($B335,'Team forecast'!$B$3:$B$22,0),MATCH(I$1,'Team forecast'!$G$2:$I$2,0)),0)</f>
        <v>1.0869565217391304</v>
      </c>
      <c r="J335" s="19">
        <f>IFERROR(INDEX('Team forecast'!$G$3:$I$22,MATCH($B335,'Team forecast'!$B$3:$B$22,0),MATCH(J$1,'Team forecast'!$G$2:$I$2,0)),0)</f>
        <v>0.75816993464052274</v>
      </c>
      <c r="K335" s="19">
        <f>IFERROR(INDEX('Team forecast'!$G$3:$I$22,MATCH($B335,'Team forecast'!$B$3:$B$22,0),MATCH(K$1,'Team forecast'!$G$2:$I$2,0)),0)</f>
        <v>1.4927913375362158</v>
      </c>
      <c r="L335">
        <f>SUMIFS(Rotowire!E:E,Rotowire!$A:$A,'Master data'!$F335)</f>
        <v>0</v>
      </c>
      <c r="M335" s="2">
        <f>SUMIFS(Rotowire!F:F,Rotowire!$A:$A,'Master data'!$F335)*I335</f>
        <v>0</v>
      </c>
      <c r="N335" s="2">
        <f>SUMIFS(Rotowire!G:G,Rotowire!$A:$A,'Master data'!$F335)*I335</f>
        <v>0</v>
      </c>
      <c r="O335" s="2">
        <f>SUMIFS(Rotowire!I:I,Rotowire!$A:$A,'Master data'!$F335)*I335</f>
        <v>0</v>
      </c>
      <c r="P335" s="2">
        <f>SUMIFS(Rotowire!W:W,Rotowire!$A:$A,'Master data'!$F335)*K335</f>
        <v>0</v>
      </c>
      <c r="Q335" s="2">
        <f>SUMIFS(Rotowire!Y:Y,Rotowire!$A:$A,'Master data'!$F335)*J335</f>
        <v>0</v>
      </c>
      <c r="R335" s="2">
        <f>SUMIFS(Rotowire!AB:AB,Rotowire!$A:$A,'Master data'!$F335)</f>
        <v>0</v>
      </c>
      <c r="S335" s="2">
        <f>SUMIFS(Rotowire!AC:AC,Rotowire!$A:$A,'Master data'!$F335)</f>
        <v>0</v>
      </c>
      <c r="T335" s="2">
        <f>INDEX('Team forecast'!D$3:D$22,MATCH($B335,'Team forecast'!$B$3:$B$22,0))</f>
        <v>1.5</v>
      </c>
      <c r="U335" s="2">
        <f>INDEX('Team forecast'!E$3:E$22,MATCH($B335,'Team forecast'!$B$3:$B$22,0))</f>
        <v>1.1599999999999999</v>
      </c>
      <c r="V335" s="2">
        <f>INDEX('Team forecast'!J$3:J$22,MATCH($B335,'Team forecast'!$B$3:$B$22,0))</f>
        <v>0.44640000000000002</v>
      </c>
      <c r="W335" s="2">
        <f>INDEX('Team forecast'!K$3:K$22,MATCH($B335,'Team forecast'!$B$3:$B$22,0))</f>
        <v>0.26269999999999999</v>
      </c>
      <c r="X335" s="2">
        <f>INDEX('Team forecast'!L$3:L$22,MATCH($B335,'Team forecast'!$B$3:$B$22,0))</f>
        <v>0.29099999999999998</v>
      </c>
      <c r="Y335" s="5">
        <f t="shared" si="349"/>
        <v>-5000</v>
      </c>
      <c r="Z335" s="5">
        <f t="shared" si="350"/>
        <v>0</v>
      </c>
      <c r="AA335" s="5">
        <f t="shared" si="351"/>
        <v>0</v>
      </c>
      <c r="AB335" s="5">
        <f t="shared" si="352"/>
        <v>0</v>
      </c>
      <c r="AC335" s="5">
        <f t="shared" si="353"/>
        <v>0</v>
      </c>
      <c r="AD335" s="5">
        <f t="shared" si="358"/>
        <v>0</v>
      </c>
      <c r="AE335" s="5">
        <f t="shared" si="359"/>
        <v>0</v>
      </c>
      <c r="AF335" s="5">
        <f t="shared" si="354"/>
        <v>0</v>
      </c>
      <c r="AG335" s="5">
        <f t="shared" si="355"/>
        <v>0</v>
      </c>
      <c r="AH335" s="5">
        <f t="shared" si="360"/>
        <v>0</v>
      </c>
      <c r="AI335" s="5">
        <f t="shared" si="361"/>
        <v>0</v>
      </c>
      <c r="AJ335" s="5">
        <f t="shared" si="362"/>
        <v>0</v>
      </c>
      <c r="AK335" s="5">
        <f t="shared" si="363"/>
        <v>0</v>
      </c>
      <c r="AL335" s="5">
        <f>IFERROR(SUM(Y335:AK335),-5000)*((Cockpit!$C$3)^0)</f>
        <v>-5000</v>
      </c>
      <c r="AM335" s="19">
        <f>INDEX('Team forecast'!$M$3:$AU$22,MATCH($B335,'Team forecast'!$B$3:$B$22,0),MATCH(AM$1,'Team forecast'!$M$2:$AU$2,0))</f>
        <v>0</v>
      </c>
      <c r="AN335" s="19">
        <f>INDEX('Team forecast'!$M$3:$AU$22,MATCH($B335,'Team forecast'!$B$3:$B$22,0),MATCH(AN$1,'Team forecast'!$M$2:$AU$2,0))</f>
        <v>0</v>
      </c>
      <c r="AO335" s="19">
        <f>INDEX('Team forecast'!$M$3:$AU$22,MATCH($B335,'Team forecast'!$B$3:$B$22,0),MATCH(AO$1,'Team forecast'!$M$2:$AU$2,0))</f>
        <v>0</v>
      </c>
      <c r="AP335" s="19">
        <f>INDEX('Team forecast'!$M$3:$AU$22,MATCH($B335,'Team forecast'!$B$3:$B$22,0),MATCH(AP$1,'Team forecast'!$M$2:$AU$2,0))</f>
        <v>0</v>
      </c>
      <c r="AQ335" s="5">
        <f t="shared" si="364"/>
        <v>-5000</v>
      </c>
      <c r="AR335" s="5">
        <f>INDEX('Team forecast'!$M$3:$AU$22,MATCH($B335,'Team forecast'!$B$3:$B$22,0),MATCH(AR$1,'Team forecast'!$M$2:$AU$2,0))*IF($Y335&gt;0,25000,0)</f>
        <v>0</v>
      </c>
      <c r="AS335" s="5">
        <f>INDEX('Team forecast'!$M$3:$AU$22,MATCH($B335,'Team forecast'!$B$3:$B$22,0),MATCH(AS$1,'Team forecast'!$M$2:$AU$2,0))*IF($Y335&gt;0,5000,0)</f>
        <v>0</v>
      </c>
      <c r="AT335" s="5">
        <f>INDEX('Team forecast'!$M$3:$AU$22,MATCH($B335,'Team forecast'!$B$3:$B$22,0),MATCH(AT$1,'Team forecast'!$M$2:$AU$2,0))*IF($Y335&gt;0,-15000,0)</f>
        <v>0</v>
      </c>
      <c r="AU335" s="5">
        <f t="shared" si="365"/>
        <v>0</v>
      </c>
      <c r="AV335" s="5">
        <f t="shared" si="366"/>
        <v>0</v>
      </c>
      <c r="AW335" s="5">
        <f t="shared" si="367"/>
        <v>0</v>
      </c>
      <c r="AX335" s="5">
        <f t="shared" si="368"/>
        <v>0</v>
      </c>
      <c r="AY335" s="5">
        <f t="shared" si="369"/>
        <v>0</v>
      </c>
      <c r="AZ335" s="5">
        <f t="shared" si="370"/>
        <v>0</v>
      </c>
      <c r="BA335" s="5">
        <f t="shared" si="371"/>
        <v>0</v>
      </c>
      <c r="BB335" s="5">
        <f t="shared" si="372"/>
        <v>0</v>
      </c>
      <c r="BC335" s="5">
        <f t="shared" si="373"/>
        <v>0</v>
      </c>
      <c r="BD335" s="5">
        <f>IFERROR(SUM(AR335:BC335),0)*((Cockpit!$C$3)^1)</f>
        <v>0</v>
      </c>
      <c r="BE335" s="19">
        <f>INDEX('Team forecast'!$M$3:$AU$22,MATCH($B335,'Team forecast'!$B$3:$B$22,0),MATCH(BE$1,'Team forecast'!$M$2:$AU$2,0))</f>
        <v>0</v>
      </c>
      <c r="BF335" s="19">
        <f>INDEX('Team forecast'!$M$3:$AU$22,MATCH($B335,'Team forecast'!$B$3:$B$22,0),MATCH(BF$1,'Team forecast'!$M$2:$AU$2,0))</f>
        <v>0</v>
      </c>
      <c r="BG335" s="19">
        <f>INDEX('Team forecast'!$M$3:$AU$22,MATCH($B335,'Team forecast'!$B$3:$B$22,0),MATCH(BG$1,'Team forecast'!$M$2:$AU$2,0))</f>
        <v>0</v>
      </c>
      <c r="BH335" s="19">
        <f>INDEX('Team forecast'!$M$3:$AU$22,MATCH($B335,'Team forecast'!$B$3:$B$22,0),MATCH(BH$1,'Team forecast'!$M$2:$AU$2,0))</f>
        <v>0</v>
      </c>
      <c r="BI335" s="5">
        <f t="shared" si="374"/>
        <v>-5000</v>
      </c>
      <c r="BJ335" s="5">
        <f>INDEX('Team forecast'!$M$3:$AU$22,MATCH($B335,'Team forecast'!$B$3:$B$22,0),MATCH(BJ$1,'Team forecast'!$M$2:$AU$2,0))*IF($Y335&gt;0,25000,0)</f>
        <v>0</v>
      </c>
      <c r="BK335" s="5">
        <f>INDEX('Team forecast'!$M$3:$AU$22,MATCH($B335,'Team forecast'!$B$3:$B$22,0),MATCH(BK$1,'Team forecast'!$M$2:$AU$2,0))*IF($Y335&gt;0,5000,0)</f>
        <v>0</v>
      </c>
      <c r="BL335" s="5">
        <f>INDEX('Team forecast'!$M$3:$AU$22,MATCH($B335,'Team forecast'!$B$3:$B$22,0),MATCH(BL$1,'Team forecast'!$M$2:$AU$2,0))*IF($Y335&gt;0,-15000,0)</f>
        <v>0</v>
      </c>
      <c r="BM335" s="5">
        <f t="shared" si="375"/>
        <v>0</v>
      </c>
      <c r="BN335" s="5">
        <f t="shared" si="376"/>
        <v>0</v>
      </c>
      <c r="BO335" s="5">
        <f t="shared" si="377"/>
        <v>0</v>
      </c>
      <c r="BP335" s="5">
        <f t="shared" si="378"/>
        <v>0</v>
      </c>
      <c r="BQ335" s="5">
        <f t="shared" si="379"/>
        <v>0</v>
      </c>
      <c r="BR335" s="5">
        <f t="shared" si="380"/>
        <v>0</v>
      </c>
      <c r="BS335" s="5">
        <f t="shared" si="381"/>
        <v>0</v>
      </c>
      <c r="BT335" s="5">
        <f t="shared" si="382"/>
        <v>0</v>
      </c>
      <c r="BU335" s="5">
        <f t="shared" si="383"/>
        <v>0</v>
      </c>
      <c r="BV335" s="5">
        <f>IFERROR(SUM(BJ335:BU335),0)*((Cockpit!$C$3)^2)</f>
        <v>0</v>
      </c>
      <c r="BW335" s="19">
        <f>INDEX('Team forecast'!$M$3:$AU$22,MATCH($B335,'Team forecast'!$B$3:$B$22,0),MATCH(BW$1,'Team forecast'!$M$2:$AU$2,0))</f>
        <v>0</v>
      </c>
      <c r="BX335" s="19">
        <f>INDEX('Team forecast'!$M$3:$AU$22,MATCH($B335,'Team forecast'!$B$3:$B$22,0),MATCH(BX$1,'Team forecast'!$M$2:$AU$2,0))</f>
        <v>0</v>
      </c>
      <c r="BY335" s="19">
        <f>INDEX('Team forecast'!$M$3:$AU$22,MATCH($B335,'Team forecast'!$B$3:$B$22,0),MATCH(BY$1,'Team forecast'!$M$2:$AU$2,0))</f>
        <v>0</v>
      </c>
      <c r="BZ335" s="19">
        <f>INDEX('Team forecast'!$M$3:$AU$22,MATCH($B335,'Team forecast'!$B$3:$B$22,0),MATCH(BZ$1,'Team forecast'!$M$2:$AU$2,0))</f>
        <v>0</v>
      </c>
      <c r="CA335" s="5">
        <f t="shared" si="384"/>
        <v>-5000</v>
      </c>
      <c r="CB335" s="5">
        <f>INDEX('Team forecast'!$M$3:$AU$22,MATCH($B335,'Team forecast'!$B$3:$B$22,0),MATCH(CB$1,'Team forecast'!$M$2:$AU$2,0))*IF($Y335&gt;0,25000,0)</f>
        <v>0</v>
      </c>
      <c r="CC335" s="5">
        <f>INDEX('Team forecast'!$M$3:$AU$22,MATCH($B335,'Team forecast'!$B$3:$B$22,0),MATCH(CC$1,'Team forecast'!$M$2:$AU$2,0))*IF($Y335&gt;0,5000,0)</f>
        <v>0</v>
      </c>
      <c r="CD335" s="5">
        <f>INDEX('Team forecast'!$M$3:$AU$22,MATCH($B335,'Team forecast'!$B$3:$B$22,0),MATCH(CD$1,'Team forecast'!$M$2:$AU$2,0))*IF($Y335&gt;0,-15000,0)</f>
        <v>0</v>
      </c>
      <c r="CE335" s="5">
        <f t="shared" si="385"/>
        <v>0</v>
      </c>
      <c r="CF335" s="5">
        <f t="shared" si="386"/>
        <v>0</v>
      </c>
      <c r="CG335" s="5">
        <f t="shared" si="387"/>
        <v>0</v>
      </c>
      <c r="CH335" s="5">
        <f t="shared" si="388"/>
        <v>0</v>
      </c>
      <c r="CI335" s="5">
        <f t="shared" si="389"/>
        <v>0</v>
      </c>
      <c r="CJ335" s="5">
        <f t="shared" si="390"/>
        <v>0</v>
      </c>
      <c r="CK335" s="5">
        <f t="shared" si="391"/>
        <v>0</v>
      </c>
      <c r="CL335" s="5">
        <f t="shared" si="392"/>
        <v>0</v>
      </c>
      <c r="CM335" s="5">
        <f t="shared" si="393"/>
        <v>0</v>
      </c>
      <c r="CN335" s="5">
        <f>IFERROR(SUM(CB335:CM335),0)*((Cockpit!$C$3)^3)</f>
        <v>0</v>
      </c>
      <c r="CO335" s="19">
        <f>INDEX('Team forecast'!$M$3:$AU$22,MATCH($B335,'Team forecast'!$B$3:$B$22,0),MATCH(CO$1,'Team forecast'!$M$2:$AU$2,0))</f>
        <v>0</v>
      </c>
      <c r="CP335" s="19">
        <f>INDEX('Team forecast'!$M$3:$AU$22,MATCH($B335,'Team forecast'!$B$3:$B$22,0),MATCH(CP$1,'Team forecast'!$M$2:$AU$2,0))</f>
        <v>0</v>
      </c>
      <c r="CQ335" s="19">
        <f>INDEX('Team forecast'!$M$3:$AU$22,MATCH($B335,'Team forecast'!$B$3:$B$22,0),MATCH(CQ$1,'Team forecast'!$M$2:$AU$2,0))</f>
        <v>0</v>
      </c>
      <c r="CR335" s="19">
        <f>INDEX('Team forecast'!$M$3:$AU$22,MATCH($B335,'Team forecast'!$B$3:$B$22,0),MATCH(CR$1,'Team forecast'!$M$2:$AU$2,0))</f>
        <v>0</v>
      </c>
      <c r="CS335" s="5">
        <f t="shared" si="394"/>
        <v>-5000</v>
      </c>
      <c r="CT335" s="5">
        <f>INDEX('Team forecast'!$M$3:$AU$22,MATCH($B335,'Team forecast'!$B$3:$B$22,0),MATCH(CT$1,'Team forecast'!$M$2:$AU$2,0))*IF($Y335&gt;0,25000,0)</f>
        <v>0</v>
      </c>
      <c r="CU335" s="5">
        <f>INDEX('Team forecast'!$M$3:$AU$22,MATCH($B335,'Team forecast'!$B$3:$B$22,0),MATCH(CU$1,'Team forecast'!$M$2:$AU$2,0))*IF($Y335&gt;0,5000,0)</f>
        <v>0</v>
      </c>
      <c r="CV335" s="5">
        <f>INDEX('Team forecast'!$M$3:$AU$22,MATCH($B335,'Team forecast'!$B$3:$B$22,0),MATCH(CV$1,'Team forecast'!$M$2:$AU$2,0))*IF($Y335&gt;0,-15000,0)</f>
        <v>0</v>
      </c>
      <c r="CW335" s="5">
        <f t="shared" si="395"/>
        <v>0</v>
      </c>
      <c r="CX335" s="5">
        <f t="shared" si="396"/>
        <v>0</v>
      </c>
      <c r="CY335" s="5">
        <f t="shared" si="397"/>
        <v>0</v>
      </c>
      <c r="CZ335" s="5">
        <f t="shared" si="398"/>
        <v>0</v>
      </c>
      <c r="DA335" s="5">
        <f t="shared" si="399"/>
        <v>0</v>
      </c>
      <c r="DB335" s="5">
        <f t="shared" si="400"/>
        <v>0</v>
      </c>
      <c r="DC335" s="5">
        <f t="shared" si="401"/>
        <v>0</v>
      </c>
      <c r="DD335" s="5">
        <f t="shared" si="402"/>
        <v>0</v>
      </c>
      <c r="DE335" s="5">
        <f t="shared" si="403"/>
        <v>0</v>
      </c>
      <c r="DF335" s="5">
        <f>IFERROR(SUM(CT335:DE335),0)*((Cockpit!$C$3)^4)</f>
        <v>0</v>
      </c>
      <c r="DG335" s="19">
        <f>INDEX('Team forecast'!$M$3:$AU$22,MATCH($B335,'Team forecast'!$B$3:$B$22,0),MATCH(DG$1,'Team forecast'!$M$2:$AU$2,0))</f>
        <v>0</v>
      </c>
      <c r="DH335" s="19">
        <f>INDEX('Team forecast'!$M$3:$AU$22,MATCH($B335,'Team forecast'!$B$3:$B$22,0),MATCH(DH$1,'Team forecast'!$M$2:$AU$2,0))</f>
        <v>0</v>
      </c>
      <c r="DI335" s="19">
        <f>INDEX('Team forecast'!$M$3:$AU$22,MATCH($B335,'Team forecast'!$B$3:$B$22,0),MATCH(DI$1,'Team forecast'!$M$2:$AU$2,0))</f>
        <v>0</v>
      </c>
      <c r="DJ335" s="19">
        <f>INDEX('Team forecast'!$M$3:$AU$22,MATCH($B335,'Team forecast'!$B$3:$B$22,0),MATCH(DJ$1,'Team forecast'!$M$2:$AU$2,0))</f>
        <v>0</v>
      </c>
      <c r="DK335" s="5">
        <f t="shared" si="404"/>
        <v>-5000</v>
      </c>
      <c r="DL335" s="5">
        <f>INDEX('Team forecast'!$M$3:$AU$22,MATCH($B335,'Team forecast'!$B$3:$B$22,0),MATCH(DL$1,'Team forecast'!$M$2:$AU$2,0))*IF($Y335&gt;0,25000,0)</f>
        <v>0</v>
      </c>
      <c r="DM335" s="5">
        <f>INDEX('Team forecast'!$M$3:$AU$22,MATCH($B335,'Team forecast'!$B$3:$B$22,0),MATCH(DM$1,'Team forecast'!$M$2:$AU$2,0))*IF($Y335&gt;0,5000,0)</f>
        <v>0</v>
      </c>
      <c r="DN335" s="5">
        <f>INDEX('Team forecast'!$M$3:$AU$22,MATCH($B335,'Team forecast'!$B$3:$B$22,0),MATCH(DN$1,'Team forecast'!$M$2:$AU$2,0))*IF($Y335&gt;0,-15000,0)</f>
        <v>0</v>
      </c>
      <c r="DO335" s="5">
        <f t="shared" si="405"/>
        <v>0</v>
      </c>
      <c r="DP335" s="5">
        <f t="shared" si="406"/>
        <v>0</v>
      </c>
      <c r="DQ335" s="5">
        <f t="shared" si="407"/>
        <v>0</v>
      </c>
      <c r="DR335" s="5">
        <f t="shared" si="408"/>
        <v>0</v>
      </c>
      <c r="DS335" s="5">
        <f t="shared" si="409"/>
        <v>0</v>
      </c>
      <c r="DT335" s="5">
        <f t="shared" si="410"/>
        <v>0</v>
      </c>
      <c r="DU335" s="5">
        <f t="shared" si="411"/>
        <v>0</v>
      </c>
      <c r="DV335" s="5">
        <f t="shared" si="412"/>
        <v>0</v>
      </c>
      <c r="DW335" s="5">
        <f t="shared" si="413"/>
        <v>0</v>
      </c>
      <c r="DX335" s="5">
        <f>IFERROR(SUM(DL335:DW335),0)*((Cockpit!$C$3)^5)</f>
        <v>0</v>
      </c>
      <c r="DY335" s="5">
        <f t="shared" si="414"/>
        <v>-5000</v>
      </c>
      <c r="DZ335" s="5" t="str">
        <f>IF(ISERROR(MATCH(A335,'Current squad'!B:B,0)),"No","Yes")</f>
        <v>No</v>
      </c>
      <c r="EA335" s="5" cm="1">
        <f t="array" ref="EA335">IFERROR(_xlfn.IFS(DZ335="Yes",0,DZ335="No",H335*1%),999999)</f>
        <v>80350</v>
      </c>
      <c r="EB335" s="5">
        <f t="shared" si="356"/>
        <v>8115350</v>
      </c>
      <c r="EC335" s="5">
        <f t="shared" si="415"/>
        <v>-85350</v>
      </c>
      <c r="ED335" s="1">
        <f t="shared" si="357"/>
        <v>-1.0622277535780959E-2</v>
      </c>
      <c r="EE335" s="5">
        <f>RANK(EC335,$EC$2:$EC$572)+COUNTIF($EC$2:EC335,EC335)-1</f>
        <v>566</v>
      </c>
      <c r="EF335" s="4">
        <f>RANK(ED335,$ED$2:$ED$572)+COUNTIF($ED$2:ED335,ED335)-1</f>
        <v>195</v>
      </c>
    </row>
    <row r="336" spans="1:136" x14ac:dyDescent="0.3">
      <c r="A336" t="str">
        <f>IF(Holdet.dk!A336&lt;&gt;"",Holdet.dk!A336,"")</f>
        <v>Kepa Arrizabalaga</v>
      </c>
      <c r="B336" t="str">
        <f>INDEX(Holdet.dk!B:B,MATCH($A336,Holdet.dk!$A:$A,0))</f>
        <v>Chelsea</v>
      </c>
      <c r="C336" t="str">
        <f>INDEX(Holdet.dk!C:C,MATCH($A336,Holdet.dk!$A:$A,0))</f>
        <v>Goalkeeper</v>
      </c>
      <c r="D336" t="str">
        <f>INDEX(Holdet.dk!D:D,MATCH($A336,Holdet.dk!$A:$A,0))</f>
        <v>5.643.000</v>
      </c>
      <c r="E336" s="1">
        <f>IFERROR(_xlfn.NUMBERVALUE(INDEX(Holdet.dk!$E:$E,MATCH($A336,Holdet.dk!$A:$A,0)),","),0)</f>
        <v>0</v>
      </c>
      <c r="F336" t="str">
        <f>IF(INDEX(Lookup!H:H,MATCH('Master data'!A336,Lookup!G:G,0))=0,A336,INDEX(Lookup!H:H,MATCH('Master data'!A336,Lookup!G:G,0)))</f>
        <v>Kepa Arrizabalaga</v>
      </c>
      <c r="G336" t="str">
        <f>IFERROR(INDEX(Lookup!B:B,MATCH(INDEX(Rotowire!C:C,MATCH(F336,Rotowire!A:A,0)),Lookup!D:D,0)),"")</f>
        <v/>
      </c>
      <c r="H336" s="5">
        <f t="shared" si="348"/>
        <v>5643000</v>
      </c>
      <c r="I336" s="19">
        <f>IFERROR(INDEX('Team forecast'!$G$3:$I$22,MATCH($B336,'Team forecast'!$B$3:$B$22,0),MATCH(I$1,'Team forecast'!$G$2:$I$2,0)),0)</f>
        <v>0.93034825870646787</v>
      </c>
      <c r="J336" s="19">
        <f>IFERROR(INDEX('Team forecast'!$G$3:$I$22,MATCH($B336,'Team forecast'!$B$3:$B$22,0),MATCH(J$1,'Team forecast'!$G$2:$I$2,0)),0)</f>
        <v>0.82291666666666674</v>
      </c>
      <c r="K336" s="19">
        <f>IFERROR(INDEX('Team forecast'!$G$3:$I$22,MATCH($B336,'Team forecast'!$B$3:$B$22,0),MATCH(K$1,'Team forecast'!$G$2:$I$2,0)),0)</f>
        <v>1.1346119882058896</v>
      </c>
      <c r="L336">
        <f>SUMIFS(Rotowire!E:E,Rotowire!$A:$A,'Master data'!$F336)</f>
        <v>0</v>
      </c>
      <c r="M336" s="2">
        <f>SUMIFS(Rotowire!F:F,Rotowire!$A:$A,'Master data'!$F336)*I336</f>
        <v>0</v>
      </c>
      <c r="N336" s="2">
        <f>SUMIFS(Rotowire!G:G,Rotowire!$A:$A,'Master data'!$F336)*I336</f>
        <v>0</v>
      </c>
      <c r="O336" s="2">
        <f>SUMIFS(Rotowire!I:I,Rotowire!$A:$A,'Master data'!$F336)*I336</f>
        <v>0</v>
      </c>
      <c r="P336" s="2">
        <f>SUMIFS(Rotowire!W:W,Rotowire!$A:$A,'Master data'!$F336)*K336</f>
        <v>0</v>
      </c>
      <c r="Q336" s="2">
        <f>SUMIFS(Rotowire!Y:Y,Rotowire!$A:$A,'Master data'!$F336)*J336</f>
        <v>0</v>
      </c>
      <c r="R336" s="2">
        <f>SUMIFS(Rotowire!AB:AB,Rotowire!$A:$A,'Master data'!$F336)</f>
        <v>0</v>
      </c>
      <c r="S336" s="2">
        <f>SUMIFS(Rotowire!AC:AC,Rotowire!$A:$A,'Master data'!$F336)</f>
        <v>0</v>
      </c>
      <c r="T336" s="2">
        <f>INDEX('Team forecast'!D$3:D$22,MATCH($B336,'Team forecast'!$B$3:$B$22,0))</f>
        <v>1.87</v>
      </c>
      <c r="U336" s="2">
        <f>INDEX('Team forecast'!E$3:E$22,MATCH($B336,'Team forecast'!$B$3:$B$22,0))</f>
        <v>0.79</v>
      </c>
      <c r="V336" s="2">
        <f>INDEX('Team forecast'!J$3:J$22,MATCH($B336,'Team forecast'!$B$3:$B$22,0))</f>
        <v>0.62609999999999999</v>
      </c>
      <c r="W336" s="2">
        <f>INDEX('Team forecast'!K$3:K$22,MATCH($B336,'Team forecast'!$B$3:$B$22,0))</f>
        <v>0.2238</v>
      </c>
      <c r="X336" s="2">
        <f>INDEX('Team forecast'!L$3:L$22,MATCH($B336,'Team forecast'!$B$3:$B$22,0))</f>
        <v>0.15010000000000001</v>
      </c>
      <c r="Y336" s="5">
        <f t="shared" si="349"/>
        <v>-5000</v>
      </c>
      <c r="Z336" s="5">
        <f t="shared" si="350"/>
        <v>0</v>
      </c>
      <c r="AA336" s="5">
        <f t="shared" si="351"/>
        <v>0</v>
      </c>
      <c r="AB336" s="5">
        <f t="shared" si="352"/>
        <v>0</v>
      </c>
      <c r="AC336" s="5">
        <f t="shared" si="353"/>
        <v>0</v>
      </c>
      <c r="AD336" s="5">
        <f t="shared" si="358"/>
        <v>0</v>
      </c>
      <c r="AE336" s="5">
        <f t="shared" si="359"/>
        <v>0</v>
      </c>
      <c r="AF336" s="5">
        <f t="shared" si="354"/>
        <v>0</v>
      </c>
      <c r="AG336" s="5">
        <f t="shared" si="355"/>
        <v>0</v>
      </c>
      <c r="AH336" s="5">
        <f t="shared" si="360"/>
        <v>0</v>
      </c>
      <c r="AI336" s="5">
        <f t="shared" si="361"/>
        <v>0</v>
      </c>
      <c r="AJ336" s="5">
        <f t="shared" si="362"/>
        <v>0</v>
      </c>
      <c r="AK336" s="5">
        <f t="shared" si="363"/>
        <v>0</v>
      </c>
      <c r="AL336" s="5">
        <f>IFERROR(SUM(Y336:AK336),-5000)*((Cockpit!$C$3)^0)</f>
        <v>-5000</v>
      </c>
      <c r="AM336" s="19">
        <f>INDEX('Team forecast'!$M$3:$AU$22,MATCH($B336,'Team forecast'!$B$3:$B$22,0),MATCH(AM$1,'Team forecast'!$M$2:$AU$2,0))</f>
        <v>0</v>
      </c>
      <c r="AN336" s="19">
        <f>INDEX('Team forecast'!$M$3:$AU$22,MATCH($B336,'Team forecast'!$B$3:$B$22,0),MATCH(AN$1,'Team forecast'!$M$2:$AU$2,0))</f>
        <v>0</v>
      </c>
      <c r="AO336" s="19">
        <f>INDEX('Team forecast'!$M$3:$AU$22,MATCH($B336,'Team forecast'!$B$3:$B$22,0),MATCH(AO$1,'Team forecast'!$M$2:$AU$2,0))</f>
        <v>0</v>
      </c>
      <c r="AP336" s="19">
        <f>INDEX('Team forecast'!$M$3:$AU$22,MATCH($B336,'Team forecast'!$B$3:$B$22,0),MATCH(AP$1,'Team forecast'!$M$2:$AU$2,0))</f>
        <v>0</v>
      </c>
      <c r="AQ336" s="5">
        <f t="shared" si="364"/>
        <v>-5000</v>
      </c>
      <c r="AR336" s="5">
        <f>INDEX('Team forecast'!$M$3:$AU$22,MATCH($B336,'Team forecast'!$B$3:$B$22,0),MATCH(AR$1,'Team forecast'!$M$2:$AU$2,0))*IF($Y336&gt;0,25000,0)</f>
        <v>0</v>
      </c>
      <c r="AS336" s="5">
        <f>INDEX('Team forecast'!$M$3:$AU$22,MATCH($B336,'Team forecast'!$B$3:$B$22,0),MATCH(AS$1,'Team forecast'!$M$2:$AU$2,0))*IF($Y336&gt;0,5000,0)</f>
        <v>0</v>
      </c>
      <c r="AT336" s="5">
        <f>INDEX('Team forecast'!$M$3:$AU$22,MATCH($B336,'Team forecast'!$B$3:$B$22,0),MATCH(AT$1,'Team forecast'!$M$2:$AU$2,0))*IF($Y336&gt;0,-15000,0)</f>
        <v>0</v>
      </c>
      <c r="AU336" s="5">
        <f t="shared" si="365"/>
        <v>0</v>
      </c>
      <c r="AV336" s="5">
        <f t="shared" si="366"/>
        <v>0</v>
      </c>
      <c r="AW336" s="5">
        <f t="shared" si="367"/>
        <v>0</v>
      </c>
      <c r="AX336" s="5">
        <f t="shared" si="368"/>
        <v>0</v>
      </c>
      <c r="AY336" s="5">
        <f t="shared" si="369"/>
        <v>0</v>
      </c>
      <c r="AZ336" s="5">
        <f t="shared" si="370"/>
        <v>0</v>
      </c>
      <c r="BA336" s="5">
        <f t="shared" si="371"/>
        <v>0</v>
      </c>
      <c r="BB336" s="5">
        <f t="shared" si="372"/>
        <v>0</v>
      </c>
      <c r="BC336" s="5">
        <f t="shared" si="373"/>
        <v>0</v>
      </c>
      <c r="BD336" s="5">
        <f>IFERROR(SUM(AR336:BC336),0)*((Cockpit!$C$3)^1)</f>
        <v>0</v>
      </c>
      <c r="BE336" s="19">
        <f>INDEX('Team forecast'!$M$3:$AU$22,MATCH($B336,'Team forecast'!$B$3:$B$22,0),MATCH(BE$1,'Team forecast'!$M$2:$AU$2,0))</f>
        <v>0</v>
      </c>
      <c r="BF336" s="19">
        <f>INDEX('Team forecast'!$M$3:$AU$22,MATCH($B336,'Team forecast'!$B$3:$B$22,0),MATCH(BF$1,'Team forecast'!$M$2:$AU$2,0))</f>
        <v>0</v>
      </c>
      <c r="BG336" s="19">
        <f>INDEX('Team forecast'!$M$3:$AU$22,MATCH($B336,'Team forecast'!$B$3:$B$22,0),MATCH(BG$1,'Team forecast'!$M$2:$AU$2,0))</f>
        <v>0</v>
      </c>
      <c r="BH336" s="19">
        <f>INDEX('Team forecast'!$M$3:$AU$22,MATCH($B336,'Team forecast'!$B$3:$B$22,0),MATCH(BH$1,'Team forecast'!$M$2:$AU$2,0))</f>
        <v>0</v>
      </c>
      <c r="BI336" s="5">
        <f t="shared" si="374"/>
        <v>-5000</v>
      </c>
      <c r="BJ336" s="5">
        <f>INDEX('Team forecast'!$M$3:$AU$22,MATCH($B336,'Team forecast'!$B$3:$B$22,0),MATCH(BJ$1,'Team forecast'!$M$2:$AU$2,0))*IF($Y336&gt;0,25000,0)</f>
        <v>0</v>
      </c>
      <c r="BK336" s="5">
        <f>INDEX('Team forecast'!$M$3:$AU$22,MATCH($B336,'Team forecast'!$B$3:$B$22,0),MATCH(BK$1,'Team forecast'!$M$2:$AU$2,0))*IF($Y336&gt;0,5000,0)</f>
        <v>0</v>
      </c>
      <c r="BL336" s="5">
        <f>INDEX('Team forecast'!$M$3:$AU$22,MATCH($B336,'Team forecast'!$B$3:$B$22,0),MATCH(BL$1,'Team forecast'!$M$2:$AU$2,0))*IF($Y336&gt;0,-15000,0)</f>
        <v>0</v>
      </c>
      <c r="BM336" s="5">
        <f t="shared" si="375"/>
        <v>0</v>
      </c>
      <c r="BN336" s="5">
        <f t="shared" si="376"/>
        <v>0</v>
      </c>
      <c r="BO336" s="5">
        <f t="shared" si="377"/>
        <v>0</v>
      </c>
      <c r="BP336" s="5">
        <f t="shared" si="378"/>
        <v>0</v>
      </c>
      <c r="BQ336" s="5">
        <f t="shared" si="379"/>
        <v>0</v>
      </c>
      <c r="BR336" s="5">
        <f t="shared" si="380"/>
        <v>0</v>
      </c>
      <c r="BS336" s="5">
        <f t="shared" si="381"/>
        <v>0</v>
      </c>
      <c r="BT336" s="5">
        <f t="shared" si="382"/>
        <v>0</v>
      </c>
      <c r="BU336" s="5">
        <f t="shared" si="383"/>
        <v>0</v>
      </c>
      <c r="BV336" s="5">
        <f>IFERROR(SUM(BJ336:BU336),0)*((Cockpit!$C$3)^2)</f>
        <v>0</v>
      </c>
      <c r="BW336" s="19">
        <f>INDEX('Team forecast'!$M$3:$AU$22,MATCH($B336,'Team forecast'!$B$3:$B$22,0),MATCH(BW$1,'Team forecast'!$M$2:$AU$2,0))</f>
        <v>0</v>
      </c>
      <c r="BX336" s="19">
        <f>INDEX('Team forecast'!$M$3:$AU$22,MATCH($B336,'Team forecast'!$B$3:$B$22,0),MATCH(BX$1,'Team forecast'!$M$2:$AU$2,0))</f>
        <v>0</v>
      </c>
      <c r="BY336" s="19">
        <f>INDEX('Team forecast'!$M$3:$AU$22,MATCH($B336,'Team forecast'!$B$3:$B$22,0),MATCH(BY$1,'Team forecast'!$M$2:$AU$2,0))</f>
        <v>0</v>
      </c>
      <c r="BZ336" s="19">
        <f>INDEX('Team forecast'!$M$3:$AU$22,MATCH($B336,'Team forecast'!$B$3:$B$22,0),MATCH(BZ$1,'Team forecast'!$M$2:$AU$2,0))</f>
        <v>0</v>
      </c>
      <c r="CA336" s="5">
        <f t="shared" si="384"/>
        <v>-5000</v>
      </c>
      <c r="CB336" s="5">
        <f>INDEX('Team forecast'!$M$3:$AU$22,MATCH($B336,'Team forecast'!$B$3:$B$22,0),MATCH(CB$1,'Team forecast'!$M$2:$AU$2,0))*IF($Y336&gt;0,25000,0)</f>
        <v>0</v>
      </c>
      <c r="CC336" s="5">
        <f>INDEX('Team forecast'!$M$3:$AU$22,MATCH($B336,'Team forecast'!$B$3:$B$22,0),MATCH(CC$1,'Team forecast'!$M$2:$AU$2,0))*IF($Y336&gt;0,5000,0)</f>
        <v>0</v>
      </c>
      <c r="CD336" s="5">
        <f>INDEX('Team forecast'!$M$3:$AU$22,MATCH($B336,'Team forecast'!$B$3:$B$22,0),MATCH(CD$1,'Team forecast'!$M$2:$AU$2,0))*IF($Y336&gt;0,-15000,0)</f>
        <v>0</v>
      </c>
      <c r="CE336" s="5">
        <f t="shared" si="385"/>
        <v>0</v>
      </c>
      <c r="CF336" s="5">
        <f t="shared" si="386"/>
        <v>0</v>
      </c>
      <c r="CG336" s="5">
        <f t="shared" si="387"/>
        <v>0</v>
      </c>
      <c r="CH336" s="5">
        <f t="shared" si="388"/>
        <v>0</v>
      </c>
      <c r="CI336" s="5">
        <f t="shared" si="389"/>
        <v>0</v>
      </c>
      <c r="CJ336" s="5">
        <f t="shared" si="390"/>
        <v>0</v>
      </c>
      <c r="CK336" s="5">
        <f t="shared" si="391"/>
        <v>0</v>
      </c>
      <c r="CL336" s="5">
        <f t="shared" si="392"/>
        <v>0</v>
      </c>
      <c r="CM336" s="5">
        <f t="shared" si="393"/>
        <v>0</v>
      </c>
      <c r="CN336" s="5">
        <f>IFERROR(SUM(CB336:CM336),0)*((Cockpit!$C$3)^3)</f>
        <v>0</v>
      </c>
      <c r="CO336" s="19">
        <f>INDEX('Team forecast'!$M$3:$AU$22,MATCH($B336,'Team forecast'!$B$3:$B$22,0),MATCH(CO$1,'Team forecast'!$M$2:$AU$2,0))</f>
        <v>0</v>
      </c>
      <c r="CP336" s="19">
        <f>INDEX('Team forecast'!$M$3:$AU$22,MATCH($B336,'Team forecast'!$B$3:$B$22,0),MATCH(CP$1,'Team forecast'!$M$2:$AU$2,0))</f>
        <v>0</v>
      </c>
      <c r="CQ336" s="19">
        <f>INDEX('Team forecast'!$M$3:$AU$22,MATCH($B336,'Team forecast'!$B$3:$B$22,0),MATCH(CQ$1,'Team forecast'!$M$2:$AU$2,0))</f>
        <v>0</v>
      </c>
      <c r="CR336" s="19">
        <f>INDEX('Team forecast'!$M$3:$AU$22,MATCH($B336,'Team forecast'!$B$3:$B$22,0),MATCH(CR$1,'Team forecast'!$M$2:$AU$2,0))</f>
        <v>0</v>
      </c>
      <c r="CS336" s="5">
        <f t="shared" si="394"/>
        <v>-5000</v>
      </c>
      <c r="CT336" s="5">
        <f>INDEX('Team forecast'!$M$3:$AU$22,MATCH($B336,'Team forecast'!$B$3:$B$22,0),MATCH(CT$1,'Team forecast'!$M$2:$AU$2,0))*IF($Y336&gt;0,25000,0)</f>
        <v>0</v>
      </c>
      <c r="CU336" s="5">
        <f>INDEX('Team forecast'!$M$3:$AU$22,MATCH($B336,'Team forecast'!$B$3:$B$22,0),MATCH(CU$1,'Team forecast'!$M$2:$AU$2,0))*IF($Y336&gt;0,5000,0)</f>
        <v>0</v>
      </c>
      <c r="CV336" s="5">
        <f>INDEX('Team forecast'!$M$3:$AU$22,MATCH($B336,'Team forecast'!$B$3:$B$22,0),MATCH(CV$1,'Team forecast'!$M$2:$AU$2,0))*IF($Y336&gt;0,-15000,0)</f>
        <v>0</v>
      </c>
      <c r="CW336" s="5">
        <f t="shared" si="395"/>
        <v>0</v>
      </c>
      <c r="CX336" s="5">
        <f t="shared" si="396"/>
        <v>0</v>
      </c>
      <c r="CY336" s="5">
        <f t="shared" si="397"/>
        <v>0</v>
      </c>
      <c r="CZ336" s="5">
        <f t="shared" si="398"/>
        <v>0</v>
      </c>
      <c r="DA336" s="5">
        <f t="shared" si="399"/>
        <v>0</v>
      </c>
      <c r="DB336" s="5">
        <f t="shared" si="400"/>
        <v>0</v>
      </c>
      <c r="DC336" s="5">
        <f t="shared" si="401"/>
        <v>0</v>
      </c>
      <c r="DD336" s="5">
        <f t="shared" si="402"/>
        <v>0</v>
      </c>
      <c r="DE336" s="5">
        <f t="shared" si="403"/>
        <v>0</v>
      </c>
      <c r="DF336" s="5">
        <f>IFERROR(SUM(CT336:DE336),0)*((Cockpit!$C$3)^4)</f>
        <v>0</v>
      </c>
      <c r="DG336" s="19">
        <f>INDEX('Team forecast'!$M$3:$AU$22,MATCH($B336,'Team forecast'!$B$3:$B$22,0),MATCH(DG$1,'Team forecast'!$M$2:$AU$2,0))</f>
        <v>0</v>
      </c>
      <c r="DH336" s="19">
        <f>INDEX('Team forecast'!$M$3:$AU$22,MATCH($B336,'Team forecast'!$B$3:$B$22,0),MATCH(DH$1,'Team forecast'!$M$2:$AU$2,0))</f>
        <v>0</v>
      </c>
      <c r="DI336" s="19">
        <f>INDEX('Team forecast'!$M$3:$AU$22,MATCH($B336,'Team forecast'!$B$3:$B$22,0),MATCH(DI$1,'Team forecast'!$M$2:$AU$2,0))</f>
        <v>0</v>
      </c>
      <c r="DJ336" s="19">
        <f>INDEX('Team forecast'!$M$3:$AU$22,MATCH($B336,'Team forecast'!$B$3:$B$22,0),MATCH(DJ$1,'Team forecast'!$M$2:$AU$2,0))</f>
        <v>0</v>
      </c>
      <c r="DK336" s="5">
        <f t="shared" si="404"/>
        <v>-5000</v>
      </c>
      <c r="DL336" s="5">
        <f>INDEX('Team forecast'!$M$3:$AU$22,MATCH($B336,'Team forecast'!$B$3:$B$22,0),MATCH(DL$1,'Team forecast'!$M$2:$AU$2,0))*IF($Y336&gt;0,25000,0)</f>
        <v>0</v>
      </c>
      <c r="DM336" s="5">
        <f>INDEX('Team forecast'!$M$3:$AU$22,MATCH($B336,'Team forecast'!$B$3:$B$22,0),MATCH(DM$1,'Team forecast'!$M$2:$AU$2,0))*IF($Y336&gt;0,5000,0)</f>
        <v>0</v>
      </c>
      <c r="DN336" s="5">
        <f>INDEX('Team forecast'!$M$3:$AU$22,MATCH($B336,'Team forecast'!$B$3:$B$22,0),MATCH(DN$1,'Team forecast'!$M$2:$AU$2,0))*IF($Y336&gt;0,-15000,0)</f>
        <v>0</v>
      </c>
      <c r="DO336" s="5">
        <f t="shared" si="405"/>
        <v>0</v>
      </c>
      <c r="DP336" s="5">
        <f t="shared" si="406"/>
        <v>0</v>
      </c>
      <c r="DQ336" s="5">
        <f t="shared" si="407"/>
        <v>0</v>
      </c>
      <c r="DR336" s="5">
        <f t="shared" si="408"/>
        <v>0</v>
      </c>
      <c r="DS336" s="5">
        <f t="shared" si="409"/>
        <v>0</v>
      </c>
      <c r="DT336" s="5">
        <f t="shared" si="410"/>
        <v>0</v>
      </c>
      <c r="DU336" s="5">
        <f t="shared" si="411"/>
        <v>0</v>
      </c>
      <c r="DV336" s="5">
        <f t="shared" si="412"/>
        <v>0</v>
      </c>
      <c r="DW336" s="5">
        <f t="shared" si="413"/>
        <v>0</v>
      </c>
      <c r="DX336" s="5">
        <f>IFERROR(SUM(DL336:DW336),0)*((Cockpit!$C$3)^5)</f>
        <v>0</v>
      </c>
      <c r="DY336" s="5">
        <f t="shared" si="414"/>
        <v>-5000</v>
      </c>
      <c r="DZ336" s="5" t="str">
        <f>IF(ISERROR(MATCH(A336,'Current squad'!B:B,0)),"No","Yes")</f>
        <v>No</v>
      </c>
      <c r="EA336" s="5" cm="1">
        <f t="array" ref="EA336">IFERROR(_xlfn.IFS(DZ336="Yes",0,DZ336="No",H336*1%),999999)</f>
        <v>56430</v>
      </c>
      <c r="EB336" s="5">
        <f t="shared" si="356"/>
        <v>5699430</v>
      </c>
      <c r="EC336" s="5">
        <f t="shared" si="415"/>
        <v>-61430</v>
      </c>
      <c r="ED336" s="1">
        <f t="shared" si="357"/>
        <v>-1.0886053517632464E-2</v>
      </c>
      <c r="EE336" s="5">
        <f>RANK(EC336,$EC$2:$EC$572)+COUNTIF($EC$2:EC336,EC336)-1</f>
        <v>538</v>
      </c>
      <c r="EF336" s="4">
        <f>RANK(ED336,$ED$2:$ED$572)+COUNTIF($ED$2:ED336,ED336)-1</f>
        <v>221</v>
      </c>
    </row>
    <row r="337" spans="1:136" x14ac:dyDescent="0.3">
      <c r="A337" t="str">
        <f>IF(Holdet.dk!A337&lt;&gt;"",Holdet.dk!A337,"")</f>
        <v>Jordan Ayew</v>
      </c>
      <c r="B337" t="str">
        <f>INDEX(Holdet.dk!B:B,MATCH($A337,Holdet.dk!$A:$A,0))</f>
        <v>Crystal Palace</v>
      </c>
      <c r="C337" t="str">
        <f>INDEX(Holdet.dk!C:C,MATCH($A337,Holdet.dk!$A:$A,0))</f>
        <v>Striker</v>
      </c>
      <c r="D337" t="str">
        <f>INDEX(Holdet.dk!D:D,MATCH($A337,Holdet.dk!$A:$A,0))</f>
        <v>4.661.000</v>
      </c>
      <c r="E337" s="1">
        <f>IFERROR(_xlfn.NUMBERVALUE(INDEX(Holdet.dk!$E:$E,MATCH($A337,Holdet.dk!$A:$A,0)),","),0)</f>
        <v>1E-3</v>
      </c>
      <c r="F337" t="str">
        <f>IF(INDEX(Lookup!H:H,MATCH('Master data'!A337,Lookup!G:G,0))=0,A337,INDEX(Lookup!H:H,MATCH('Master data'!A337,Lookup!G:G,0)))</f>
        <v>Jordan Ayew</v>
      </c>
      <c r="G337" t="str">
        <f>IFERROR(INDEX(Lookup!B:B,MATCH(INDEX(Rotowire!C:C,MATCH(F337,Rotowire!A:A,0)),Lookup!D:D,0)),"")</f>
        <v>Liverpool</v>
      </c>
      <c r="H337" s="5">
        <f t="shared" si="348"/>
        <v>4661000</v>
      </c>
      <c r="I337" s="19">
        <f>IFERROR(INDEX('Team forecast'!$G$3:$I$22,MATCH($B337,'Team forecast'!$B$3:$B$22,0),MATCH(I$1,'Team forecast'!$G$2:$I$2,0)),0)</f>
        <v>0.66666666666666652</v>
      </c>
      <c r="J337" s="19">
        <f>IFERROR(INDEX('Team forecast'!$G$3:$I$22,MATCH($B337,'Team forecast'!$B$3:$B$22,0),MATCH(J$1,'Team forecast'!$G$2:$I$2,0)),0)</f>
        <v>1.0823529411764703</v>
      </c>
      <c r="K337" s="19">
        <f>IFERROR(INDEX('Team forecast'!$G$3:$I$22,MATCH($B337,'Team forecast'!$B$3:$B$22,0),MATCH(K$1,'Team forecast'!$G$2:$I$2,0)),0)</f>
        <v>1.2658353671928146</v>
      </c>
      <c r="L337">
        <f>SUMIFS(Rotowire!E:E,Rotowire!$A:$A,'Master data'!$F337)</f>
        <v>95</v>
      </c>
      <c r="M337" s="2">
        <f>SUMIFS(Rotowire!F:F,Rotowire!$A:$A,'Master data'!$F337)*I337</f>
        <v>0.11333333333333331</v>
      </c>
      <c r="N337" s="2">
        <f>SUMIFS(Rotowire!G:G,Rotowire!$A:$A,'Master data'!$F337)*I337</f>
        <v>9.9999999999999978E-2</v>
      </c>
      <c r="O337" s="2">
        <f>SUMIFS(Rotowire!I:I,Rotowire!$A:$A,'Master data'!$F337)*I337</f>
        <v>0.74666666666666659</v>
      </c>
      <c r="P337" s="2">
        <f>SUMIFS(Rotowire!W:W,Rotowire!$A:$A,'Master data'!$F337)*K337</f>
        <v>6.3291768359640732E-2</v>
      </c>
      <c r="Q337" s="2">
        <f>SUMIFS(Rotowire!Y:Y,Rotowire!$A:$A,'Master data'!$F337)*J337</f>
        <v>0</v>
      </c>
      <c r="R337" s="2">
        <f>SUMIFS(Rotowire!AB:AB,Rotowire!$A:$A,'Master data'!$F337)</f>
        <v>0.17</v>
      </c>
      <c r="S337" s="2">
        <f>SUMIFS(Rotowire!AC:AC,Rotowire!$A:$A,'Master data'!$F337)</f>
        <v>0.01</v>
      </c>
      <c r="T337" s="2">
        <f>INDEX('Team forecast'!D$3:D$22,MATCH($B337,'Team forecast'!$B$3:$B$22,0))</f>
        <v>0.5</v>
      </c>
      <c r="U337" s="2">
        <f>INDEX('Team forecast'!E$3:E$22,MATCH($B337,'Team forecast'!$B$3:$B$22,0))</f>
        <v>2.76</v>
      </c>
      <c r="V337" s="2">
        <f>INDEX('Team forecast'!J$3:J$22,MATCH($B337,'Team forecast'!$B$3:$B$22,0))</f>
        <v>4.4699999999999997E-2</v>
      </c>
      <c r="W337" s="2">
        <f>INDEX('Team forecast'!K$3:K$22,MATCH($B337,'Team forecast'!$B$3:$B$22,0))</f>
        <v>0.1164</v>
      </c>
      <c r="X337" s="2">
        <f>INDEX('Team forecast'!L$3:L$22,MATCH($B337,'Team forecast'!$B$3:$B$22,0))</f>
        <v>0.83899999999999997</v>
      </c>
      <c r="Y337" s="5">
        <f t="shared" si="349"/>
        <v>7000</v>
      </c>
      <c r="Z337" s="5">
        <f t="shared" si="350"/>
        <v>1117.5</v>
      </c>
      <c r="AA337" s="5">
        <f t="shared" si="351"/>
        <v>582</v>
      </c>
      <c r="AB337" s="5">
        <f t="shared" si="352"/>
        <v>-12585</v>
      </c>
      <c r="AC337" s="5">
        <f t="shared" si="353"/>
        <v>11333.333333333332</v>
      </c>
      <c r="AD337" s="5">
        <f t="shared" si="358"/>
        <v>4999.9999999999991</v>
      </c>
      <c r="AE337" s="5">
        <f t="shared" si="359"/>
        <v>7466.6666666666661</v>
      </c>
      <c r="AF337" s="5">
        <f t="shared" si="354"/>
        <v>0</v>
      </c>
      <c r="AG337" s="5">
        <f t="shared" si="355"/>
        <v>0</v>
      </c>
      <c r="AH337" s="5">
        <f t="shared" si="360"/>
        <v>-3400.0000000000005</v>
      </c>
      <c r="AI337" s="5">
        <f t="shared" si="361"/>
        <v>-500</v>
      </c>
      <c r="AJ337" s="5">
        <f t="shared" si="362"/>
        <v>5000</v>
      </c>
      <c r="AK337" s="5">
        <f t="shared" si="363"/>
        <v>-22080</v>
      </c>
      <c r="AL337" s="5">
        <f>IFERROR(SUM(Y337:AK337),-5000)*((Cockpit!$C$3)^0)</f>
        <v>-1065.5</v>
      </c>
      <c r="AM337" s="19">
        <f>INDEX('Team forecast'!$M$3:$AU$22,MATCH($B337,'Team forecast'!$B$3:$B$22,0),MATCH(AM$1,'Team forecast'!$M$2:$AU$2,0))</f>
        <v>0</v>
      </c>
      <c r="AN337" s="19">
        <f>INDEX('Team forecast'!$M$3:$AU$22,MATCH($B337,'Team forecast'!$B$3:$B$22,0),MATCH(AN$1,'Team forecast'!$M$2:$AU$2,0))</f>
        <v>0</v>
      </c>
      <c r="AO337" s="19">
        <f>INDEX('Team forecast'!$M$3:$AU$22,MATCH($B337,'Team forecast'!$B$3:$B$22,0),MATCH(AO$1,'Team forecast'!$M$2:$AU$2,0))</f>
        <v>0</v>
      </c>
      <c r="AP337" s="19">
        <f>INDEX('Team forecast'!$M$3:$AU$22,MATCH($B337,'Team forecast'!$B$3:$B$22,0),MATCH(AP$1,'Team forecast'!$M$2:$AU$2,0))</f>
        <v>0</v>
      </c>
      <c r="AQ337" s="5">
        <f t="shared" si="364"/>
        <v>7000</v>
      </c>
      <c r="AR337" s="5">
        <f>INDEX('Team forecast'!$M$3:$AU$22,MATCH($B337,'Team forecast'!$B$3:$B$22,0),MATCH(AR$1,'Team forecast'!$M$2:$AU$2,0))*IF($Y337&gt;0,25000,0)</f>
        <v>0</v>
      </c>
      <c r="AS337" s="5">
        <f>INDEX('Team forecast'!$M$3:$AU$22,MATCH($B337,'Team forecast'!$B$3:$B$22,0),MATCH(AS$1,'Team forecast'!$M$2:$AU$2,0))*IF($Y337&gt;0,5000,0)</f>
        <v>0</v>
      </c>
      <c r="AT337" s="5">
        <f>INDEX('Team forecast'!$M$3:$AU$22,MATCH($B337,'Team forecast'!$B$3:$B$22,0),MATCH(AT$1,'Team forecast'!$M$2:$AU$2,0))*IF($Y337&gt;0,-15000,0)</f>
        <v>0</v>
      </c>
      <c r="AU337" s="5">
        <f t="shared" si="365"/>
        <v>0</v>
      </c>
      <c r="AV337" s="5">
        <f t="shared" si="366"/>
        <v>0</v>
      </c>
      <c r="AW337" s="5">
        <f t="shared" si="367"/>
        <v>0</v>
      </c>
      <c r="AX337" s="5">
        <f t="shared" si="368"/>
        <v>0</v>
      </c>
      <c r="AY337" s="5">
        <f t="shared" si="369"/>
        <v>0</v>
      </c>
      <c r="AZ337" s="5">
        <f t="shared" si="370"/>
        <v>-3400.0000000000005</v>
      </c>
      <c r="BA337" s="5">
        <f t="shared" si="371"/>
        <v>-500</v>
      </c>
      <c r="BB337" s="5">
        <f t="shared" si="372"/>
        <v>0</v>
      </c>
      <c r="BC337" s="5">
        <f t="shared" si="373"/>
        <v>0</v>
      </c>
      <c r="BD337" s="5">
        <f>IFERROR(SUM(AR337:BC337),0)*((Cockpit!$C$3)^1)</f>
        <v>-2730</v>
      </c>
      <c r="BE337" s="19">
        <f>INDEX('Team forecast'!$M$3:$AU$22,MATCH($B337,'Team forecast'!$B$3:$B$22,0),MATCH(BE$1,'Team forecast'!$M$2:$AU$2,0))</f>
        <v>0</v>
      </c>
      <c r="BF337" s="19">
        <f>INDEX('Team forecast'!$M$3:$AU$22,MATCH($B337,'Team forecast'!$B$3:$B$22,0),MATCH(BF$1,'Team forecast'!$M$2:$AU$2,0))</f>
        <v>0</v>
      </c>
      <c r="BG337" s="19">
        <f>INDEX('Team forecast'!$M$3:$AU$22,MATCH($B337,'Team forecast'!$B$3:$B$22,0),MATCH(BG$1,'Team forecast'!$M$2:$AU$2,0))</f>
        <v>0</v>
      </c>
      <c r="BH337" s="19">
        <f>INDEX('Team forecast'!$M$3:$AU$22,MATCH($B337,'Team forecast'!$B$3:$B$22,0),MATCH(BH$1,'Team forecast'!$M$2:$AU$2,0))</f>
        <v>0</v>
      </c>
      <c r="BI337" s="5">
        <f t="shared" si="374"/>
        <v>7000</v>
      </c>
      <c r="BJ337" s="5">
        <f>INDEX('Team forecast'!$M$3:$AU$22,MATCH($B337,'Team forecast'!$B$3:$B$22,0),MATCH(BJ$1,'Team forecast'!$M$2:$AU$2,0))*IF($Y337&gt;0,25000,0)</f>
        <v>0</v>
      </c>
      <c r="BK337" s="5">
        <f>INDEX('Team forecast'!$M$3:$AU$22,MATCH($B337,'Team forecast'!$B$3:$B$22,0),MATCH(BK$1,'Team forecast'!$M$2:$AU$2,0))*IF($Y337&gt;0,5000,0)</f>
        <v>0</v>
      </c>
      <c r="BL337" s="5">
        <f>INDEX('Team forecast'!$M$3:$AU$22,MATCH($B337,'Team forecast'!$B$3:$B$22,0),MATCH(BL$1,'Team forecast'!$M$2:$AU$2,0))*IF($Y337&gt;0,-15000,0)</f>
        <v>0</v>
      </c>
      <c r="BM337" s="5">
        <f t="shared" si="375"/>
        <v>0</v>
      </c>
      <c r="BN337" s="5">
        <f t="shared" si="376"/>
        <v>0</v>
      </c>
      <c r="BO337" s="5">
        <f t="shared" si="377"/>
        <v>0</v>
      </c>
      <c r="BP337" s="5">
        <f t="shared" si="378"/>
        <v>0</v>
      </c>
      <c r="BQ337" s="5">
        <f t="shared" si="379"/>
        <v>0</v>
      </c>
      <c r="BR337" s="5">
        <f t="shared" si="380"/>
        <v>-3400.0000000000005</v>
      </c>
      <c r="BS337" s="5">
        <f t="shared" si="381"/>
        <v>-500</v>
      </c>
      <c r="BT337" s="5">
        <f t="shared" si="382"/>
        <v>0</v>
      </c>
      <c r="BU337" s="5">
        <f t="shared" si="383"/>
        <v>0</v>
      </c>
      <c r="BV337" s="5">
        <f>IFERROR(SUM(BJ337:BU337),0)*((Cockpit!$C$3)^2)</f>
        <v>-1911</v>
      </c>
      <c r="BW337" s="19">
        <f>INDEX('Team forecast'!$M$3:$AU$22,MATCH($B337,'Team forecast'!$B$3:$B$22,0),MATCH(BW$1,'Team forecast'!$M$2:$AU$2,0))</f>
        <v>0</v>
      </c>
      <c r="BX337" s="19">
        <f>INDEX('Team forecast'!$M$3:$AU$22,MATCH($B337,'Team forecast'!$B$3:$B$22,0),MATCH(BX$1,'Team forecast'!$M$2:$AU$2,0))</f>
        <v>0</v>
      </c>
      <c r="BY337" s="19">
        <f>INDEX('Team forecast'!$M$3:$AU$22,MATCH($B337,'Team forecast'!$B$3:$B$22,0),MATCH(BY$1,'Team forecast'!$M$2:$AU$2,0))</f>
        <v>0</v>
      </c>
      <c r="BZ337" s="19">
        <f>INDEX('Team forecast'!$M$3:$AU$22,MATCH($B337,'Team forecast'!$B$3:$B$22,0),MATCH(BZ$1,'Team forecast'!$M$2:$AU$2,0))</f>
        <v>0</v>
      </c>
      <c r="CA337" s="5">
        <f t="shared" si="384"/>
        <v>7000</v>
      </c>
      <c r="CB337" s="5">
        <f>INDEX('Team forecast'!$M$3:$AU$22,MATCH($B337,'Team forecast'!$B$3:$B$22,0),MATCH(CB$1,'Team forecast'!$M$2:$AU$2,0))*IF($Y337&gt;0,25000,0)</f>
        <v>0</v>
      </c>
      <c r="CC337" s="5">
        <f>INDEX('Team forecast'!$M$3:$AU$22,MATCH($B337,'Team forecast'!$B$3:$B$22,0),MATCH(CC$1,'Team forecast'!$M$2:$AU$2,0))*IF($Y337&gt;0,5000,0)</f>
        <v>0</v>
      </c>
      <c r="CD337" s="5">
        <f>INDEX('Team forecast'!$M$3:$AU$22,MATCH($B337,'Team forecast'!$B$3:$B$22,0),MATCH(CD$1,'Team forecast'!$M$2:$AU$2,0))*IF($Y337&gt;0,-15000,0)</f>
        <v>0</v>
      </c>
      <c r="CE337" s="5">
        <f t="shared" si="385"/>
        <v>0</v>
      </c>
      <c r="CF337" s="5">
        <f t="shared" si="386"/>
        <v>0</v>
      </c>
      <c r="CG337" s="5">
        <f t="shared" si="387"/>
        <v>0</v>
      </c>
      <c r="CH337" s="5">
        <f t="shared" si="388"/>
        <v>0</v>
      </c>
      <c r="CI337" s="5">
        <f t="shared" si="389"/>
        <v>0</v>
      </c>
      <c r="CJ337" s="5">
        <f t="shared" si="390"/>
        <v>-3400.0000000000005</v>
      </c>
      <c r="CK337" s="5">
        <f t="shared" si="391"/>
        <v>-500</v>
      </c>
      <c r="CL337" s="5">
        <f t="shared" si="392"/>
        <v>0</v>
      </c>
      <c r="CM337" s="5">
        <f t="shared" si="393"/>
        <v>0</v>
      </c>
      <c r="CN337" s="5">
        <f>IFERROR(SUM(CB337:CM337),0)*((Cockpit!$C$3)^3)</f>
        <v>-1337.6999999999998</v>
      </c>
      <c r="CO337" s="19">
        <f>INDEX('Team forecast'!$M$3:$AU$22,MATCH($B337,'Team forecast'!$B$3:$B$22,0),MATCH(CO$1,'Team forecast'!$M$2:$AU$2,0))</f>
        <v>0</v>
      </c>
      <c r="CP337" s="19">
        <f>INDEX('Team forecast'!$M$3:$AU$22,MATCH($B337,'Team forecast'!$B$3:$B$22,0),MATCH(CP$1,'Team forecast'!$M$2:$AU$2,0))</f>
        <v>0</v>
      </c>
      <c r="CQ337" s="19">
        <f>INDEX('Team forecast'!$M$3:$AU$22,MATCH($B337,'Team forecast'!$B$3:$B$22,0),MATCH(CQ$1,'Team forecast'!$M$2:$AU$2,0))</f>
        <v>0</v>
      </c>
      <c r="CR337" s="19">
        <f>INDEX('Team forecast'!$M$3:$AU$22,MATCH($B337,'Team forecast'!$B$3:$B$22,0),MATCH(CR$1,'Team forecast'!$M$2:$AU$2,0))</f>
        <v>0</v>
      </c>
      <c r="CS337" s="5">
        <f t="shared" si="394"/>
        <v>7000</v>
      </c>
      <c r="CT337" s="5">
        <f>INDEX('Team forecast'!$M$3:$AU$22,MATCH($B337,'Team forecast'!$B$3:$B$22,0),MATCH(CT$1,'Team forecast'!$M$2:$AU$2,0))*IF($Y337&gt;0,25000,0)</f>
        <v>0</v>
      </c>
      <c r="CU337" s="5">
        <f>INDEX('Team forecast'!$M$3:$AU$22,MATCH($B337,'Team forecast'!$B$3:$B$22,0),MATCH(CU$1,'Team forecast'!$M$2:$AU$2,0))*IF($Y337&gt;0,5000,0)</f>
        <v>0</v>
      </c>
      <c r="CV337" s="5">
        <f>INDEX('Team forecast'!$M$3:$AU$22,MATCH($B337,'Team forecast'!$B$3:$B$22,0),MATCH(CV$1,'Team forecast'!$M$2:$AU$2,0))*IF($Y337&gt;0,-15000,0)</f>
        <v>0</v>
      </c>
      <c r="CW337" s="5">
        <f t="shared" si="395"/>
        <v>0</v>
      </c>
      <c r="CX337" s="5">
        <f t="shared" si="396"/>
        <v>0</v>
      </c>
      <c r="CY337" s="5">
        <f t="shared" si="397"/>
        <v>0</v>
      </c>
      <c r="CZ337" s="5">
        <f t="shared" si="398"/>
        <v>0</v>
      </c>
      <c r="DA337" s="5">
        <f t="shared" si="399"/>
        <v>0</v>
      </c>
      <c r="DB337" s="5">
        <f t="shared" si="400"/>
        <v>-3400.0000000000005</v>
      </c>
      <c r="DC337" s="5">
        <f t="shared" si="401"/>
        <v>-500</v>
      </c>
      <c r="DD337" s="5">
        <f t="shared" si="402"/>
        <v>0</v>
      </c>
      <c r="DE337" s="5">
        <f t="shared" si="403"/>
        <v>0</v>
      </c>
      <c r="DF337" s="5">
        <f>IFERROR(SUM(CT337:DE337),0)*((Cockpit!$C$3)^4)</f>
        <v>-936.38999999999976</v>
      </c>
      <c r="DG337" s="19">
        <f>INDEX('Team forecast'!$M$3:$AU$22,MATCH($B337,'Team forecast'!$B$3:$B$22,0),MATCH(DG$1,'Team forecast'!$M$2:$AU$2,0))</f>
        <v>0</v>
      </c>
      <c r="DH337" s="19">
        <f>INDEX('Team forecast'!$M$3:$AU$22,MATCH($B337,'Team forecast'!$B$3:$B$22,0),MATCH(DH$1,'Team forecast'!$M$2:$AU$2,0))</f>
        <v>0</v>
      </c>
      <c r="DI337" s="19">
        <f>INDEX('Team forecast'!$M$3:$AU$22,MATCH($B337,'Team forecast'!$B$3:$B$22,0),MATCH(DI$1,'Team forecast'!$M$2:$AU$2,0))</f>
        <v>0</v>
      </c>
      <c r="DJ337" s="19">
        <f>INDEX('Team forecast'!$M$3:$AU$22,MATCH($B337,'Team forecast'!$B$3:$B$22,0),MATCH(DJ$1,'Team forecast'!$M$2:$AU$2,0))</f>
        <v>0</v>
      </c>
      <c r="DK337" s="5">
        <f t="shared" si="404"/>
        <v>7000</v>
      </c>
      <c r="DL337" s="5">
        <f>INDEX('Team forecast'!$M$3:$AU$22,MATCH($B337,'Team forecast'!$B$3:$B$22,0),MATCH(DL$1,'Team forecast'!$M$2:$AU$2,0))*IF($Y337&gt;0,25000,0)</f>
        <v>0</v>
      </c>
      <c r="DM337" s="5">
        <f>INDEX('Team forecast'!$M$3:$AU$22,MATCH($B337,'Team forecast'!$B$3:$B$22,0),MATCH(DM$1,'Team forecast'!$M$2:$AU$2,0))*IF($Y337&gt;0,5000,0)</f>
        <v>0</v>
      </c>
      <c r="DN337" s="5">
        <f>INDEX('Team forecast'!$M$3:$AU$22,MATCH($B337,'Team forecast'!$B$3:$B$22,0),MATCH(DN$1,'Team forecast'!$M$2:$AU$2,0))*IF($Y337&gt;0,-15000,0)</f>
        <v>0</v>
      </c>
      <c r="DO337" s="5">
        <f t="shared" si="405"/>
        <v>0</v>
      </c>
      <c r="DP337" s="5">
        <f t="shared" si="406"/>
        <v>0</v>
      </c>
      <c r="DQ337" s="5">
        <f t="shared" si="407"/>
        <v>0</v>
      </c>
      <c r="DR337" s="5">
        <f t="shared" si="408"/>
        <v>0</v>
      </c>
      <c r="DS337" s="5">
        <f t="shared" si="409"/>
        <v>0</v>
      </c>
      <c r="DT337" s="5">
        <f t="shared" si="410"/>
        <v>-3400.0000000000005</v>
      </c>
      <c r="DU337" s="5">
        <f t="shared" si="411"/>
        <v>-500</v>
      </c>
      <c r="DV337" s="5">
        <f t="shared" si="412"/>
        <v>0</v>
      </c>
      <c r="DW337" s="5">
        <f t="shared" si="413"/>
        <v>0</v>
      </c>
      <c r="DX337" s="5">
        <f>IFERROR(SUM(DL337:DW337),0)*((Cockpit!$C$3)^5)</f>
        <v>-655.47299999999984</v>
      </c>
      <c r="DY337" s="5">
        <f t="shared" si="414"/>
        <v>-8636.0629999999983</v>
      </c>
      <c r="DZ337" s="5" t="str">
        <f>IF(ISERROR(MATCH(A337,'Current squad'!B:B,0)),"No","Yes")</f>
        <v>No</v>
      </c>
      <c r="EA337" s="5" cm="1">
        <f t="array" ref="EA337">IFERROR(_xlfn.IFS(DZ337="Yes",0,DZ337="No",H337*1%),999999)</f>
        <v>46610</v>
      </c>
      <c r="EB337" s="5">
        <f t="shared" si="356"/>
        <v>4707610</v>
      </c>
      <c r="EC337" s="5">
        <f t="shared" si="415"/>
        <v>-55246.062999999995</v>
      </c>
      <c r="ED337" s="1">
        <f t="shared" si="357"/>
        <v>-1.1852834799399269E-2</v>
      </c>
      <c r="EE337" s="5">
        <f>RANK(EC337,$EC$2:$EC$572)+COUNTIF($EC$2:EC337,EC337)-1</f>
        <v>517</v>
      </c>
      <c r="EF337" s="4">
        <f>RANK(ED337,$ED$2:$ED$572)+COUNTIF($ED$2:ED337,ED337)-1</f>
        <v>399</v>
      </c>
    </row>
    <row r="338" spans="1:136" x14ac:dyDescent="0.3">
      <c r="A338" t="str">
        <f>IF(Holdet.dk!A338&lt;&gt;"",Holdet.dk!A338,"")</f>
        <v>Patrick Van Aanholt</v>
      </c>
      <c r="B338" t="str">
        <f>INDEX(Holdet.dk!B:B,MATCH($A338,Holdet.dk!$A:$A,0))</f>
        <v>Crystal Palace</v>
      </c>
      <c r="C338" t="str">
        <f>INDEX(Holdet.dk!C:C,MATCH($A338,Holdet.dk!$A:$A,0))</f>
        <v>Defense</v>
      </c>
      <c r="D338" t="str">
        <f>INDEX(Holdet.dk!D:D,MATCH($A338,Holdet.dk!$A:$A,0))</f>
        <v>4.179.000</v>
      </c>
      <c r="E338" s="1">
        <f>IFERROR(_xlfn.NUMBERVALUE(INDEX(Holdet.dk!$E:$E,MATCH($A338,Holdet.dk!$A:$A,0)),","),0)</f>
        <v>3.0000000000000001E-3</v>
      </c>
      <c r="F338" t="str">
        <f>IF(INDEX(Lookup!H:H,MATCH('Master data'!A338,Lookup!G:G,0))=0,A338,INDEX(Lookup!H:H,MATCH('Master data'!A338,Lookup!G:G,0)))</f>
        <v>Patrick van Aanholt</v>
      </c>
      <c r="G338" t="str">
        <f>IFERROR(INDEX(Lookup!B:B,MATCH(INDEX(Rotowire!C:C,MATCH(F338,Rotowire!A:A,0)),Lookup!D:D,0)),"")</f>
        <v>Liverpool</v>
      </c>
      <c r="H338" s="5">
        <f t="shared" si="348"/>
        <v>4179000</v>
      </c>
      <c r="I338" s="19">
        <f>IFERROR(INDEX('Team forecast'!$G$3:$I$22,MATCH($B338,'Team forecast'!$B$3:$B$22,0),MATCH(I$1,'Team forecast'!$G$2:$I$2,0)),0)</f>
        <v>0.66666666666666652</v>
      </c>
      <c r="J338" s="19">
        <f>IFERROR(INDEX('Team forecast'!$G$3:$I$22,MATCH($B338,'Team forecast'!$B$3:$B$22,0),MATCH(J$1,'Team forecast'!$G$2:$I$2,0)),0)</f>
        <v>1.0823529411764703</v>
      </c>
      <c r="K338" s="19">
        <f>IFERROR(INDEX('Team forecast'!$G$3:$I$22,MATCH($B338,'Team forecast'!$B$3:$B$22,0),MATCH(K$1,'Team forecast'!$G$2:$I$2,0)),0)</f>
        <v>1.2658353671928146</v>
      </c>
      <c r="L338">
        <f>SUMIFS(Rotowire!E:E,Rotowire!$A:$A,'Master data'!$F338)</f>
        <v>95</v>
      </c>
      <c r="M338" s="2">
        <f>SUMIFS(Rotowire!F:F,Rotowire!$A:$A,'Master data'!$F338)*I338</f>
        <v>0</v>
      </c>
      <c r="N338" s="2">
        <f>SUMIFS(Rotowire!G:G,Rotowire!$A:$A,'Master data'!$F338)*I338</f>
        <v>3.9999999999999987E-2</v>
      </c>
      <c r="O338" s="2">
        <f>SUMIFS(Rotowire!I:I,Rotowire!$A:$A,'Master data'!$F338)*I338</f>
        <v>0.11333333333333331</v>
      </c>
      <c r="P338" s="2">
        <f>SUMIFS(Rotowire!W:W,Rotowire!$A:$A,'Master data'!$F338)*K338</f>
        <v>6.3291768359640732E-2</v>
      </c>
      <c r="Q338" s="2">
        <f>SUMIFS(Rotowire!Y:Y,Rotowire!$A:$A,'Master data'!$F338)*J338</f>
        <v>0</v>
      </c>
      <c r="R338" s="2">
        <f>SUMIFS(Rotowire!AB:AB,Rotowire!$A:$A,'Master data'!$F338)</f>
        <v>0.18</v>
      </c>
      <c r="S338" s="2">
        <f>SUMIFS(Rotowire!AC:AC,Rotowire!$A:$A,'Master data'!$F338)</f>
        <v>0</v>
      </c>
      <c r="T338" s="2">
        <f>INDEX('Team forecast'!D$3:D$22,MATCH($B338,'Team forecast'!$B$3:$B$22,0))</f>
        <v>0.5</v>
      </c>
      <c r="U338" s="2">
        <f>INDEX('Team forecast'!E$3:E$22,MATCH($B338,'Team forecast'!$B$3:$B$22,0))</f>
        <v>2.76</v>
      </c>
      <c r="V338" s="2">
        <f>INDEX('Team forecast'!J$3:J$22,MATCH($B338,'Team forecast'!$B$3:$B$22,0))</f>
        <v>4.4699999999999997E-2</v>
      </c>
      <c r="W338" s="2">
        <f>INDEX('Team forecast'!K$3:K$22,MATCH($B338,'Team forecast'!$B$3:$B$22,0))</f>
        <v>0.1164</v>
      </c>
      <c r="X338" s="2">
        <f>INDEX('Team forecast'!L$3:L$22,MATCH($B338,'Team forecast'!$B$3:$B$22,0))</f>
        <v>0.83899999999999997</v>
      </c>
      <c r="Y338" s="5">
        <f t="shared" si="349"/>
        <v>7000</v>
      </c>
      <c r="Z338" s="5">
        <f t="shared" si="350"/>
        <v>1117.5</v>
      </c>
      <c r="AA338" s="5">
        <f t="shared" si="351"/>
        <v>582</v>
      </c>
      <c r="AB338" s="5">
        <f t="shared" si="352"/>
        <v>-12585</v>
      </c>
      <c r="AC338" s="5">
        <f t="shared" si="353"/>
        <v>0</v>
      </c>
      <c r="AD338" s="5">
        <f t="shared" si="358"/>
        <v>1999.9999999999993</v>
      </c>
      <c r="AE338" s="5">
        <f t="shared" si="359"/>
        <v>1133.333333333333</v>
      </c>
      <c r="AF338" s="5">
        <f t="shared" si="354"/>
        <v>3164.5884179820364</v>
      </c>
      <c r="AG338" s="5">
        <f t="shared" si="355"/>
        <v>0</v>
      </c>
      <c r="AH338" s="5">
        <f t="shared" si="360"/>
        <v>-3600</v>
      </c>
      <c r="AI338" s="5">
        <f t="shared" si="361"/>
        <v>0</v>
      </c>
      <c r="AJ338" s="5">
        <f t="shared" si="362"/>
        <v>5000</v>
      </c>
      <c r="AK338" s="5">
        <f t="shared" si="363"/>
        <v>-22080</v>
      </c>
      <c r="AL338" s="5">
        <f>IFERROR(SUM(Y338:AK338),-5000)*((Cockpit!$C$3)^0)</f>
        <v>-18267.578248684629</v>
      </c>
      <c r="AM338" s="19">
        <f>INDEX('Team forecast'!$M$3:$AU$22,MATCH($B338,'Team forecast'!$B$3:$B$22,0),MATCH(AM$1,'Team forecast'!$M$2:$AU$2,0))</f>
        <v>0</v>
      </c>
      <c r="AN338" s="19">
        <f>INDEX('Team forecast'!$M$3:$AU$22,MATCH($B338,'Team forecast'!$B$3:$B$22,0),MATCH(AN$1,'Team forecast'!$M$2:$AU$2,0))</f>
        <v>0</v>
      </c>
      <c r="AO338" s="19">
        <f>INDEX('Team forecast'!$M$3:$AU$22,MATCH($B338,'Team forecast'!$B$3:$B$22,0),MATCH(AO$1,'Team forecast'!$M$2:$AU$2,0))</f>
        <v>0</v>
      </c>
      <c r="AP338" s="19">
        <f>INDEX('Team forecast'!$M$3:$AU$22,MATCH($B338,'Team forecast'!$B$3:$B$22,0),MATCH(AP$1,'Team forecast'!$M$2:$AU$2,0))</f>
        <v>0</v>
      </c>
      <c r="AQ338" s="5">
        <f t="shared" si="364"/>
        <v>7000</v>
      </c>
      <c r="AR338" s="5">
        <f>INDEX('Team forecast'!$M$3:$AU$22,MATCH($B338,'Team forecast'!$B$3:$B$22,0),MATCH(AR$1,'Team forecast'!$M$2:$AU$2,0))*IF($Y338&gt;0,25000,0)</f>
        <v>0</v>
      </c>
      <c r="AS338" s="5">
        <f>INDEX('Team forecast'!$M$3:$AU$22,MATCH($B338,'Team forecast'!$B$3:$B$22,0),MATCH(AS$1,'Team forecast'!$M$2:$AU$2,0))*IF($Y338&gt;0,5000,0)</f>
        <v>0</v>
      </c>
      <c r="AT338" s="5">
        <f>INDEX('Team forecast'!$M$3:$AU$22,MATCH($B338,'Team forecast'!$B$3:$B$22,0),MATCH(AT$1,'Team forecast'!$M$2:$AU$2,0))*IF($Y338&gt;0,-15000,0)</f>
        <v>0</v>
      </c>
      <c r="AU338" s="5">
        <f t="shared" si="365"/>
        <v>0</v>
      </c>
      <c r="AV338" s="5">
        <f t="shared" si="366"/>
        <v>0</v>
      </c>
      <c r="AW338" s="5">
        <f t="shared" si="367"/>
        <v>0</v>
      </c>
      <c r="AX338" s="5">
        <f t="shared" si="368"/>
        <v>0</v>
      </c>
      <c r="AY338" s="5">
        <f t="shared" si="369"/>
        <v>0</v>
      </c>
      <c r="AZ338" s="5">
        <f t="shared" si="370"/>
        <v>-3600</v>
      </c>
      <c r="BA338" s="5">
        <f t="shared" si="371"/>
        <v>0</v>
      </c>
      <c r="BB338" s="5">
        <f t="shared" si="372"/>
        <v>0</v>
      </c>
      <c r="BC338" s="5">
        <f t="shared" si="373"/>
        <v>0</v>
      </c>
      <c r="BD338" s="5">
        <f>IFERROR(SUM(AR338:BC338),0)*((Cockpit!$C$3)^1)</f>
        <v>-2520</v>
      </c>
      <c r="BE338" s="19">
        <f>INDEX('Team forecast'!$M$3:$AU$22,MATCH($B338,'Team forecast'!$B$3:$B$22,0),MATCH(BE$1,'Team forecast'!$M$2:$AU$2,0))</f>
        <v>0</v>
      </c>
      <c r="BF338" s="19">
        <f>INDEX('Team forecast'!$M$3:$AU$22,MATCH($B338,'Team forecast'!$B$3:$B$22,0),MATCH(BF$1,'Team forecast'!$M$2:$AU$2,0))</f>
        <v>0</v>
      </c>
      <c r="BG338" s="19">
        <f>INDEX('Team forecast'!$M$3:$AU$22,MATCH($B338,'Team forecast'!$B$3:$B$22,0),MATCH(BG$1,'Team forecast'!$M$2:$AU$2,0))</f>
        <v>0</v>
      </c>
      <c r="BH338" s="19">
        <f>INDEX('Team forecast'!$M$3:$AU$22,MATCH($B338,'Team forecast'!$B$3:$B$22,0),MATCH(BH$1,'Team forecast'!$M$2:$AU$2,0))</f>
        <v>0</v>
      </c>
      <c r="BI338" s="5">
        <f t="shared" si="374"/>
        <v>7000</v>
      </c>
      <c r="BJ338" s="5">
        <f>INDEX('Team forecast'!$M$3:$AU$22,MATCH($B338,'Team forecast'!$B$3:$B$22,0),MATCH(BJ$1,'Team forecast'!$M$2:$AU$2,0))*IF($Y338&gt;0,25000,0)</f>
        <v>0</v>
      </c>
      <c r="BK338" s="5">
        <f>INDEX('Team forecast'!$M$3:$AU$22,MATCH($B338,'Team forecast'!$B$3:$B$22,0),MATCH(BK$1,'Team forecast'!$M$2:$AU$2,0))*IF($Y338&gt;0,5000,0)</f>
        <v>0</v>
      </c>
      <c r="BL338" s="5">
        <f>INDEX('Team forecast'!$M$3:$AU$22,MATCH($B338,'Team forecast'!$B$3:$B$22,0),MATCH(BL$1,'Team forecast'!$M$2:$AU$2,0))*IF($Y338&gt;0,-15000,0)</f>
        <v>0</v>
      </c>
      <c r="BM338" s="5">
        <f t="shared" si="375"/>
        <v>0</v>
      </c>
      <c r="BN338" s="5">
        <f t="shared" si="376"/>
        <v>0</v>
      </c>
      <c r="BO338" s="5">
        <f t="shared" si="377"/>
        <v>0</v>
      </c>
      <c r="BP338" s="5">
        <f t="shared" si="378"/>
        <v>0</v>
      </c>
      <c r="BQ338" s="5">
        <f t="shared" si="379"/>
        <v>0</v>
      </c>
      <c r="BR338" s="5">
        <f t="shared" si="380"/>
        <v>-3600</v>
      </c>
      <c r="BS338" s="5">
        <f t="shared" si="381"/>
        <v>0</v>
      </c>
      <c r="BT338" s="5">
        <f t="shared" si="382"/>
        <v>0</v>
      </c>
      <c r="BU338" s="5">
        <f t="shared" si="383"/>
        <v>0</v>
      </c>
      <c r="BV338" s="5">
        <f>IFERROR(SUM(BJ338:BU338),0)*((Cockpit!$C$3)^2)</f>
        <v>-1763.9999999999998</v>
      </c>
      <c r="BW338" s="19">
        <f>INDEX('Team forecast'!$M$3:$AU$22,MATCH($B338,'Team forecast'!$B$3:$B$22,0),MATCH(BW$1,'Team forecast'!$M$2:$AU$2,0))</f>
        <v>0</v>
      </c>
      <c r="BX338" s="19">
        <f>INDEX('Team forecast'!$M$3:$AU$22,MATCH($B338,'Team forecast'!$B$3:$B$22,0),MATCH(BX$1,'Team forecast'!$M$2:$AU$2,0))</f>
        <v>0</v>
      </c>
      <c r="BY338" s="19">
        <f>INDEX('Team forecast'!$M$3:$AU$22,MATCH($B338,'Team forecast'!$B$3:$B$22,0),MATCH(BY$1,'Team forecast'!$M$2:$AU$2,0))</f>
        <v>0</v>
      </c>
      <c r="BZ338" s="19">
        <f>INDEX('Team forecast'!$M$3:$AU$22,MATCH($B338,'Team forecast'!$B$3:$B$22,0),MATCH(BZ$1,'Team forecast'!$M$2:$AU$2,0))</f>
        <v>0</v>
      </c>
      <c r="CA338" s="5">
        <f t="shared" si="384"/>
        <v>7000</v>
      </c>
      <c r="CB338" s="5">
        <f>INDEX('Team forecast'!$M$3:$AU$22,MATCH($B338,'Team forecast'!$B$3:$B$22,0),MATCH(CB$1,'Team forecast'!$M$2:$AU$2,0))*IF($Y338&gt;0,25000,0)</f>
        <v>0</v>
      </c>
      <c r="CC338" s="5">
        <f>INDEX('Team forecast'!$M$3:$AU$22,MATCH($B338,'Team forecast'!$B$3:$B$22,0),MATCH(CC$1,'Team forecast'!$M$2:$AU$2,0))*IF($Y338&gt;0,5000,0)</f>
        <v>0</v>
      </c>
      <c r="CD338" s="5">
        <f>INDEX('Team forecast'!$M$3:$AU$22,MATCH($B338,'Team forecast'!$B$3:$B$22,0),MATCH(CD$1,'Team forecast'!$M$2:$AU$2,0))*IF($Y338&gt;0,-15000,0)</f>
        <v>0</v>
      </c>
      <c r="CE338" s="5">
        <f t="shared" si="385"/>
        <v>0</v>
      </c>
      <c r="CF338" s="5">
        <f t="shared" si="386"/>
        <v>0</v>
      </c>
      <c r="CG338" s="5">
        <f t="shared" si="387"/>
        <v>0</v>
      </c>
      <c r="CH338" s="5">
        <f t="shared" si="388"/>
        <v>0</v>
      </c>
      <c r="CI338" s="5">
        <f t="shared" si="389"/>
        <v>0</v>
      </c>
      <c r="CJ338" s="5">
        <f t="shared" si="390"/>
        <v>-3600</v>
      </c>
      <c r="CK338" s="5">
        <f t="shared" si="391"/>
        <v>0</v>
      </c>
      <c r="CL338" s="5">
        <f t="shared" si="392"/>
        <v>0</v>
      </c>
      <c r="CM338" s="5">
        <f t="shared" si="393"/>
        <v>0</v>
      </c>
      <c r="CN338" s="5">
        <f>IFERROR(SUM(CB338:CM338),0)*((Cockpit!$C$3)^3)</f>
        <v>-1234.7999999999997</v>
      </c>
      <c r="CO338" s="19">
        <f>INDEX('Team forecast'!$M$3:$AU$22,MATCH($B338,'Team forecast'!$B$3:$B$22,0),MATCH(CO$1,'Team forecast'!$M$2:$AU$2,0))</f>
        <v>0</v>
      </c>
      <c r="CP338" s="19">
        <f>INDEX('Team forecast'!$M$3:$AU$22,MATCH($B338,'Team forecast'!$B$3:$B$22,0),MATCH(CP$1,'Team forecast'!$M$2:$AU$2,0))</f>
        <v>0</v>
      </c>
      <c r="CQ338" s="19">
        <f>INDEX('Team forecast'!$M$3:$AU$22,MATCH($B338,'Team forecast'!$B$3:$B$22,0),MATCH(CQ$1,'Team forecast'!$M$2:$AU$2,0))</f>
        <v>0</v>
      </c>
      <c r="CR338" s="19">
        <f>INDEX('Team forecast'!$M$3:$AU$22,MATCH($B338,'Team forecast'!$B$3:$B$22,0),MATCH(CR$1,'Team forecast'!$M$2:$AU$2,0))</f>
        <v>0</v>
      </c>
      <c r="CS338" s="5">
        <f t="shared" si="394"/>
        <v>7000</v>
      </c>
      <c r="CT338" s="5">
        <f>INDEX('Team forecast'!$M$3:$AU$22,MATCH($B338,'Team forecast'!$B$3:$B$22,0),MATCH(CT$1,'Team forecast'!$M$2:$AU$2,0))*IF($Y338&gt;0,25000,0)</f>
        <v>0</v>
      </c>
      <c r="CU338" s="5">
        <f>INDEX('Team forecast'!$M$3:$AU$22,MATCH($B338,'Team forecast'!$B$3:$B$22,0),MATCH(CU$1,'Team forecast'!$M$2:$AU$2,0))*IF($Y338&gt;0,5000,0)</f>
        <v>0</v>
      </c>
      <c r="CV338" s="5">
        <f>INDEX('Team forecast'!$M$3:$AU$22,MATCH($B338,'Team forecast'!$B$3:$B$22,0),MATCH(CV$1,'Team forecast'!$M$2:$AU$2,0))*IF($Y338&gt;0,-15000,0)</f>
        <v>0</v>
      </c>
      <c r="CW338" s="5">
        <f t="shared" si="395"/>
        <v>0</v>
      </c>
      <c r="CX338" s="5">
        <f t="shared" si="396"/>
        <v>0</v>
      </c>
      <c r="CY338" s="5">
        <f t="shared" si="397"/>
        <v>0</v>
      </c>
      <c r="CZ338" s="5">
        <f t="shared" si="398"/>
        <v>0</v>
      </c>
      <c r="DA338" s="5">
        <f t="shared" si="399"/>
        <v>0</v>
      </c>
      <c r="DB338" s="5">
        <f t="shared" si="400"/>
        <v>-3600</v>
      </c>
      <c r="DC338" s="5">
        <f t="shared" si="401"/>
        <v>0</v>
      </c>
      <c r="DD338" s="5">
        <f t="shared" si="402"/>
        <v>0</v>
      </c>
      <c r="DE338" s="5">
        <f t="shared" si="403"/>
        <v>0</v>
      </c>
      <c r="DF338" s="5">
        <f>IFERROR(SUM(CT338:DE338),0)*((Cockpit!$C$3)^4)</f>
        <v>-864.35999999999967</v>
      </c>
      <c r="DG338" s="19">
        <f>INDEX('Team forecast'!$M$3:$AU$22,MATCH($B338,'Team forecast'!$B$3:$B$22,0),MATCH(DG$1,'Team forecast'!$M$2:$AU$2,0))</f>
        <v>0</v>
      </c>
      <c r="DH338" s="19">
        <f>INDEX('Team forecast'!$M$3:$AU$22,MATCH($B338,'Team forecast'!$B$3:$B$22,0),MATCH(DH$1,'Team forecast'!$M$2:$AU$2,0))</f>
        <v>0</v>
      </c>
      <c r="DI338" s="19">
        <f>INDEX('Team forecast'!$M$3:$AU$22,MATCH($B338,'Team forecast'!$B$3:$B$22,0),MATCH(DI$1,'Team forecast'!$M$2:$AU$2,0))</f>
        <v>0</v>
      </c>
      <c r="DJ338" s="19">
        <f>INDEX('Team forecast'!$M$3:$AU$22,MATCH($B338,'Team forecast'!$B$3:$B$22,0),MATCH(DJ$1,'Team forecast'!$M$2:$AU$2,0))</f>
        <v>0</v>
      </c>
      <c r="DK338" s="5">
        <f t="shared" si="404"/>
        <v>7000</v>
      </c>
      <c r="DL338" s="5">
        <f>INDEX('Team forecast'!$M$3:$AU$22,MATCH($B338,'Team forecast'!$B$3:$B$22,0),MATCH(DL$1,'Team forecast'!$M$2:$AU$2,0))*IF($Y338&gt;0,25000,0)</f>
        <v>0</v>
      </c>
      <c r="DM338" s="5">
        <f>INDEX('Team forecast'!$M$3:$AU$22,MATCH($B338,'Team forecast'!$B$3:$B$22,0),MATCH(DM$1,'Team forecast'!$M$2:$AU$2,0))*IF($Y338&gt;0,5000,0)</f>
        <v>0</v>
      </c>
      <c r="DN338" s="5">
        <f>INDEX('Team forecast'!$M$3:$AU$22,MATCH($B338,'Team forecast'!$B$3:$B$22,0),MATCH(DN$1,'Team forecast'!$M$2:$AU$2,0))*IF($Y338&gt;0,-15000,0)</f>
        <v>0</v>
      </c>
      <c r="DO338" s="5">
        <f t="shared" si="405"/>
        <v>0</v>
      </c>
      <c r="DP338" s="5">
        <f t="shared" si="406"/>
        <v>0</v>
      </c>
      <c r="DQ338" s="5">
        <f t="shared" si="407"/>
        <v>0</v>
      </c>
      <c r="DR338" s="5">
        <f t="shared" si="408"/>
        <v>0</v>
      </c>
      <c r="DS338" s="5">
        <f t="shared" si="409"/>
        <v>0</v>
      </c>
      <c r="DT338" s="5">
        <f t="shared" si="410"/>
        <v>-3600</v>
      </c>
      <c r="DU338" s="5">
        <f t="shared" si="411"/>
        <v>0</v>
      </c>
      <c r="DV338" s="5">
        <f t="shared" si="412"/>
        <v>0</v>
      </c>
      <c r="DW338" s="5">
        <f t="shared" si="413"/>
        <v>0</v>
      </c>
      <c r="DX338" s="5">
        <f>IFERROR(SUM(DL338:DW338),0)*((Cockpit!$C$3)^5)</f>
        <v>-605.05199999999979</v>
      </c>
      <c r="DY338" s="5">
        <f t="shared" si="414"/>
        <v>-25255.790248684629</v>
      </c>
      <c r="DZ338" s="5" t="str">
        <f>IF(ISERROR(MATCH(A338,'Current squad'!B:B,0)),"No","Yes")</f>
        <v>No</v>
      </c>
      <c r="EA338" s="5" cm="1">
        <f t="array" ref="EA338">IFERROR(_xlfn.IFS(DZ338="Yes",0,DZ338="No",H338*1%),999999)</f>
        <v>41790</v>
      </c>
      <c r="EB338" s="5">
        <f t="shared" si="356"/>
        <v>4220790</v>
      </c>
      <c r="EC338" s="5">
        <f t="shared" si="415"/>
        <v>-67045.790248684629</v>
      </c>
      <c r="ED338" s="1">
        <f t="shared" si="357"/>
        <v>-1.6043500897029106E-2</v>
      </c>
      <c r="EE338" s="5">
        <f>RANK(EC338,$EC$2:$EC$572)+COUNTIF($EC$2:EC338,EC338)-1</f>
        <v>551</v>
      </c>
      <c r="EF338" s="4">
        <f>RANK(ED338,$ED$2:$ED$572)+COUNTIF($ED$2:ED338,ED338)-1</f>
        <v>566</v>
      </c>
    </row>
    <row r="339" spans="1:136" x14ac:dyDescent="0.3">
      <c r="A339" t="str">
        <f>IF(Holdet.dk!A339&lt;&gt;"",Holdet.dk!A339,"")</f>
        <v>Craig Dawson</v>
      </c>
      <c r="B339" t="str">
        <f>INDEX(Holdet.dk!B:B,MATCH($A339,Holdet.dk!$A:$A,0))</f>
        <v>West Ham</v>
      </c>
      <c r="C339" t="str">
        <f>INDEX(Holdet.dk!C:C,MATCH($A339,Holdet.dk!$A:$A,0))</f>
        <v>Defense</v>
      </c>
      <c r="D339" t="str">
        <f>INDEX(Holdet.dk!D:D,MATCH($A339,Holdet.dk!$A:$A,0))</f>
        <v>3.469.000</v>
      </c>
      <c r="E339" s="1">
        <f>IFERROR(_xlfn.NUMBERVALUE(INDEX(Holdet.dk!$E:$E,MATCH($A339,Holdet.dk!$A:$A,0)),","),0)</f>
        <v>0.12</v>
      </c>
      <c r="F339" t="str">
        <f>IF(INDEX(Lookup!H:H,MATCH('Master data'!A339,Lookup!G:G,0))=0,A339,INDEX(Lookup!H:H,MATCH('Master data'!A339,Lookup!G:G,0)))</f>
        <v>Craig Dawson</v>
      </c>
      <c r="G339" t="str">
        <f>IFERROR(INDEX(Lookup!B:B,MATCH(INDEX(Rotowire!C:C,MATCH(F339,Rotowire!A:A,0)),Lookup!D:D,0)),"")</f>
        <v>Southampton</v>
      </c>
      <c r="H339" s="5">
        <f t="shared" si="348"/>
        <v>3469000</v>
      </c>
      <c r="I339" s="19">
        <f>IFERROR(INDEX('Team forecast'!$G$3:$I$22,MATCH($B339,'Team forecast'!$B$3:$B$22,0),MATCH(I$1,'Team forecast'!$G$2:$I$2,0)),0)</f>
        <v>0.89999999999999991</v>
      </c>
      <c r="J339" s="19">
        <f>IFERROR(INDEX('Team forecast'!$G$3:$I$22,MATCH($B339,'Team forecast'!$B$3:$B$22,0),MATCH(J$1,'Team forecast'!$G$2:$I$2,0)),0)</f>
        <v>1.1637931034482758</v>
      </c>
      <c r="K339" s="19">
        <f>IFERROR(INDEX('Team forecast'!$G$3:$I$22,MATCH($B339,'Team forecast'!$B$3:$B$22,0),MATCH(K$1,'Team forecast'!$G$2:$I$2,0)),0)</f>
        <v>0.81012581451841092</v>
      </c>
      <c r="L339">
        <f>SUMIFS(Rotowire!E:E,Rotowire!$A:$A,'Master data'!$F339)</f>
        <v>95</v>
      </c>
      <c r="M339" s="2">
        <f>SUMIFS(Rotowire!F:F,Rotowire!$A:$A,'Master data'!$F339)*I339</f>
        <v>9.8999999999999991E-2</v>
      </c>
      <c r="N339" s="2">
        <f>SUMIFS(Rotowire!G:G,Rotowire!$A:$A,'Master data'!$F339)*I339</f>
        <v>8.9999999999999993E-3</v>
      </c>
      <c r="O339" s="2">
        <f>SUMIFS(Rotowire!I:I,Rotowire!$A:$A,'Master data'!$F339)*I339</f>
        <v>0.19799999999999998</v>
      </c>
      <c r="P339" s="2">
        <f>SUMIFS(Rotowire!W:W,Rotowire!$A:$A,'Master data'!$F339)*K339</f>
        <v>0.25924026064589151</v>
      </c>
      <c r="Q339" s="2">
        <f>SUMIFS(Rotowire!Y:Y,Rotowire!$A:$A,'Master data'!$F339)*J339</f>
        <v>0</v>
      </c>
      <c r="R339" s="2">
        <f>SUMIFS(Rotowire!AB:AB,Rotowire!$A:$A,'Master data'!$F339)</f>
        <v>0.11</v>
      </c>
      <c r="S339" s="2">
        <f>SUMIFS(Rotowire!AC:AC,Rotowire!$A:$A,'Master data'!$F339)</f>
        <v>0.02</v>
      </c>
      <c r="T339" s="2">
        <f>INDEX('Team forecast'!D$3:D$22,MATCH($B339,'Team forecast'!$B$3:$B$22,0))</f>
        <v>1.71</v>
      </c>
      <c r="U339" s="2">
        <f>INDEX('Team forecast'!E$3:E$22,MATCH($B339,'Team forecast'!$B$3:$B$22,0))</f>
        <v>1.35</v>
      </c>
      <c r="V339" s="2">
        <f>INDEX('Team forecast'!J$3:J$22,MATCH($B339,'Team forecast'!$B$3:$B$22,0))</f>
        <v>0.45750000000000002</v>
      </c>
      <c r="W339" s="2">
        <f>INDEX('Team forecast'!K$3:K$22,MATCH($B339,'Team forecast'!$B$3:$B$22,0))</f>
        <v>0.2422</v>
      </c>
      <c r="X339" s="2">
        <f>INDEX('Team forecast'!L$3:L$22,MATCH($B339,'Team forecast'!$B$3:$B$22,0))</f>
        <v>0.30020000000000002</v>
      </c>
      <c r="Y339" s="5">
        <f t="shared" si="349"/>
        <v>7000</v>
      </c>
      <c r="Z339" s="5">
        <f t="shared" si="350"/>
        <v>11437.5</v>
      </c>
      <c r="AA339" s="5">
        <f t="shared" si="351"/>
        <v>1211</v>
      </c>
      <c r="AB339" s="5">
        <f t="shared" si="352"/>
        <v>-4503</v>
      </c>
      <c r="AC339" s="5">
        <f t="shared" si="353"/>
        <v>14849.999999999998</v>
      </c>
      <c r="AD339" s="5">
        <f t="shared" si="358"/>
        <v>449.99999999999994</v>
      </c>
      <c r="AE339" s="5">
        <f t="shared" si="359"/>
        <v>1979.9999999999998</v>
      </c>
      <c r="AF339" s="5">
        <f t="shared" si="354"/>
        <v>12962.013032294575</v>
      </c>
      <c r="AG339" s="5">
        <f t="shared" si="355"/>
        <v>0</v>
      </c>
      <c r="AH339" s="5">
        <f t="shared" si="360"/>
        <v>-2200</v>
      </c>
      <c r="AI339" s="5">
        <f t="shared" si="361"/>
        <v>-1000</v>
      </c>
      <c r="AJ339" s="5">
        <f t="shared" si="362"/>
        <v>17100</v>
      </c>
      <c r="AK339" s="5">
        <f t="shared" si="363"/>
        <v>-10800</v>
      </c>
      <c r="AL339" s="5">
        <f>IFERROR(SUM(Y339:AK339),-5000)*((Cockpit!$C$3)^0)</f>
        <v>48487.513032294577</v>
      </c>
      <c r="AM339" s="19">
        <f>INDEX('Team forecast'!$M$3:$AU$22,MATCH($B339,'Team forecast'!$B$3:$B$22,0),MATCH(AM$1,'Team forecast'!$M$2:$AU$2,0))</f>
        <v>0</v>
      </c>
      <c r="AN339" s="19">
        <f>INDEX('Team forecast'!$M$3:$AU$22,MATCH($B339,'Team forecast'!$B$3:$B$22,0),MATCH(AN$1,'Team forecast'!$M$2:$AU$2,0))</f>
        <v>0</v>
      </c>
      <c r="AO339" s="19">
        <f>INDEX('Team forecast'!$M$3:$AU$22,MATCH($B339,'Team forecast'!$B$3:$B$22,0),MATCH(AO$1,'Team forecast'!$M$2:$AU$2,0))</f>
        <v>0</v>
      </c>
      <c r="AP339" s="19">
        <f>INDEX('Team forecast'!$M$3:$AU$22,MATCH($B339,'Team forecast'!$B$3:$B$22,0),MATCH(AP$1,'Team forecast'!$M$2:$AU$2,0))</f>
        <v>0</v>
      </c>
      <c r="AQ339" s="5">
        <f t="shared" si="364"/>
        <v>7000</v>
      </c>
      <c r="AR339" s="5">
        <f>INDEX('Team forecast'!$M$3:$AU$22,MATCH($B339,'Team forecast'!$B$3:$B$22,0),MATCH(AR$1,'Team forecast'!$M$2:$AU$2,0))*IF($Y339&gt;0,25000,0)</f>
        <v>0</v>
      </c>
      <c r="AS339" s="5">
        <f>INDEX('Team forecast'!$M$3:$AU$22,MATCH($B339,'Team forecast'!$B$3:$B$22,0),MATCH(AS$1,'Team forecast'!$M$2:$AU$2,0))*IF($Y339&gt;0,5000,0)</f>
        <v>0</v>
      </c>
      <c r="AT339" s="5">
        <f>INDEX('Team forecast'!$M$3:$AU$22,MATCH($B339,'Team forecast'!$B$3:$B$22,0),MATCH(AT$1,'Team forecast'!$M$2:$AU$2,0))*IF($Y339&gt;0,-15000,0)</f>
        <v>0</v>
      </c>
      <c r="AU339" s="5">
        <f t="shared" si="365"/>
        <v>0</v>
      </c>
      <c r="AV339" s="5">
        <f t="shared" si="366"/>
        <v>0</v>
      </c>
      <c r="AW339" s="5">
        <f t="shared" si="367"/>
        <v>0</v>
      </c>
      <c r="AX339" s="5">
        <f t="shared" si="368"/>
        <v>0</v>
      </c>
      <c r="AY339" s="5">
        <f t="shared" si="369"/>
        <v>0</v>
      </c>
      <c r="AZ339" s="5">
        <f t="shared" si="370"/>
        <v>-2200</v>
      </c>
      <c r="BA339" s="5">
        <f t="shared" si="371"/>
        <v>-1000</v>
      </c>
      <c r="BB339" s="5">
        <f t="shared" si="372"/>
        <v>0</v>
      </c>
      <c r="BC339" s="5">
        <f t="shared" si="373"/>
        <v>0</v>
      </c>
      <c r="BD339" s="5">
        <f>IFERROR(SUM(AR339:BC339),0)*((Cockpit!$C$3)^1)</f>
        <v>-2240</v>
      </c>
      <c r="BE339" s="19">
        <f>INDEX('Team forecast'!$M$3:$AU$22,MATCH($B339,'Team forecast'!$B$3:$B$22,0),MATCH(BE$1,'Team forecast'!$M$2:$AU$2,0))</f>
        <v>0</v>
      </c>
      <c r="BF339" s="19">
        <f>INDEX('Team forecast'!$M$3:$AU$22,MATCH($B339,'Team forecast'!$B$3:$B$22,0),MATCH(BF$1,'Team forecast'!$M$2:$AU$2,0))</f>
        <v>0</v>
      </c>
      <c r="BG339" s="19">
        <f>INDEX('Team forecast'!$M$3:$AU$22,MATCH($B339,'Team forecast'!$B$3:$B$22,0),MATCH(BG$1,'Team forecast'!$M$2:$AU$2,0))</f>
        <v>0</v>
      </c>
      <c r="BH339" s="19">
        <f>INDEX('Team forecast'!$M$3:$AU$22,MATCH($B339,'Team forecast'!$B$3:$B$22,0),MATCH(BH$1,'Team forecast'!$M$2:$AU$2,0))</f>
        <v>0</v>
      </c>
      <c r="BI339" s="5">
        <f t="shared" si="374"/>
        <v>7000</v>
      </c>
      <c r="BJ339" s="5">
        <f>INDEX('Team forecast'!$M$3:$AU$22,MATCH($B339,'Team forecast'!$B$3:$B$22,0),MATCH(BJ$1,'Team forecast'!$M$2:$AU$2,0))*IF($Y339&gt;0,25000,0)</f>
        <v>0</v>
      </c>
      <c r="BK339" s="5">
        <f>INDEX('Team forecast'!$M$3:$AU$22,MATCH($B339,'Team forecast'!$B$3:$B$22,0),MATCH(BK$1,'Team forecast'!$M$2:$AU$2,0))*IF($Y339&gt;0,5000,0)</f>
        <v>0</v>
      </c>
      <c r="BL339" s="5">
        <f>INDEX('Team forecast'!$M$3:$AU$22,MATCH($B339,'Team forecast'!$B$3:$B$22,0),MATCH(BL$1,'Team forecast'!$M$2:$AU$2,0))*IF($Y339&gt;0,-15000,0)</f>
        <v>0</v>
      </c>
      <c r="BM339" s="5">
        <f t="shared" si="375"/>
        <v>0</v>
      </c>
      <c r="BN339" s="5">
        <f t="shared" si="376"/>
        <v>0</v>
      </c>
      <c r="BO339" s="5">
        <f t="shared" si="377"/>
        <v>0</v>
      </c>
      <c r="BP339" s="5">
        <f t="shared" si="378"/>
        <v>0</v>
      </c>
      <c r="BQ339" s="5">
        <f t="shared" si="379"/>
        <v>0</v>
      </c>
      <c r="BR339" s="5">
        <f t="shared" si="380"/>
        <v>-2200</v>
      </c>
      <c r="BS339" s="5">
        <f t="shared" si="381"/>
        <v>-1000</v>
      </c>
      <c r="BT339" s="5">
        <f t="shared" si="382"/>
        <v>0</v>
      </c>
      <c r="BU339" s="5">
        <f t="shared" si="383"/>
        <v>0</v>
      </c>
      <c r="BV339" s="5">
        <f>IFERROR(SUM(BJ339:BU339),0)*((Cockpit!$C$3)^2)</f>
        <v>-1567.9999999999998</v>
      </c>
      <c r="BW339" s="19">
        <f>INDEX('Team forecast'!$M$3:$AU$22,MATCH($B339,'Team forecast'!$B$3:$B$22,0),MATCH(BW$1,'Team forecast'!$M$2:$AU$2,0))</f>
        <v>0</v>
      </c>
      <c r="BX339" s="19">
        <f>INDEX('Team forecast'!$M$3:$AU$22,MATCH($B339,'Team forecast'!$B$3:$B$22,0),MATCH(BX$1,'Team forecast'!$M$2:$AU$2,0))</f>
        <v>0</v>
      </c>
      <c r="BY339" s="19">
        <f>INDEX('Team forecast'!$M$3:$AU$22,MATCH($B339,'Team forecast'!$B$3:$B$22,0),MATCH(BY$1,'Team forecast'!$M$2:$AU$2,0))</f>
        <v>0</v>
      </c>
      <c r="BZ339" s="19">
        <f>INDEX('Team forecast'!$M$3:$AU$22,MATCH($B339,'Team forecast'!$B$3:$B$22,0),MATCH(BZ$1,'Team forecast'!$M$2:$AU$2,0))</f>
        <v>0</v>
      </c>
      <c r="CA339" s="5">
        <f t="shared" si="384"/>
        <v>7000</v>
      </c>
      <c r="CB339" s="5">
        <f>INDEX('Team forecast'!$M$3:$AU$22,MATCH($B339,'Team forecast'!$B$3:$B$22,0),MATCH(CB$1,'Team forecast'!$M$2:$AU$2,0))*IF($Y339&gt;0,25000,0)</f>
        <v>0</v>
      </c>
      <c r="CC339" s="5">
        <f>INDEX('Team forecast'!$M$3:$AU$22,MATCH($B339,'Team forecast'!$B$3:$B$22,0),MATCH(CC$1,'Team forecast'!$M$2:$AU$2,0))*IF($Y339&gt;0,5000,0)</f>
        <v>0</v>
      </c>
      <c r="CD339" s="5">
        <f>INDEX('Team forecast'!$M$3:$AU$22,MATCH($B339,'Team forecast'!$B$3:$B$22,0),MATCH(CD$1,'Team forecast'!$M$2:$AU$2,0))*IF($Y339&gt;0,-15000,0)</f>
        <v>0</v>
      </c>
      <c r="CE339" s="5">
        <f t="shared" si="385"/>
        <v>0</v>
      </c>
      <c r="CF339" s="5">
        <f t="shared" si="386"/>
        <v>0</v>
      </c>
      <c r="CG339" s="5">
        <f t="shared" si="387"/>
        <v>0</v>
      </c>
      <c r="CH339" s="5">
        <f t="shared" si="388"/>
        <v>0</v>
      </c>
      <c r="CI339" s="5">
        <f t="shared" si="389"/>
        <v>0</v>
      </c>
      <c r="CJ339" s="5">
        <f t="shared" si="390"/>
        <v>-2200</v>
      </c>
      <c r="CK339" s="5">
        <f t="shared" si="391"/>
        <v>-1000</v>
      </c>
      <c r="CL339" s="5">
        <f t="shared" si="392"/>
        <v>0</v>
      </c>
      <c r="CM339" s="5">
        <f t="shared" si="393"/>
        <v>0</v>
      </c>
      <c r="CN339" s="5">
        <f>IFERROR(SUM(CB339:CM339),0)*((Cockpit!$C$3)^3)</f>
        <v>-1097.5999999999997</v>
      </c>
      <c r="CO339" s="19">
        <f>INDEX('Team forecast'!$M$3:$AU$22,MATCH($B339,'Team forecast'!$B$3:$B$22,0),MATCH(CO$1,'Team forecast'!$M$2:$AU$2,0))</f>
        <v>0</v>
      </c>
      <c r="CP339" s="19">
        <f>INDEX('Team forecast'!$M$3:$AU$22,MATCH($B339,'Team forecast'!$B$3:$B$22,0),MATCH(CP$1,'Team forecast'!$M$2:$AU$2,0))</f>
        <v>0</v>
      </c>
      <c r="CQ339" s="19">
        <f>INDEX('Team forecast'!$M$3:$AU$22,MATCH($B339,'Team forecast'!$B$3:$B$22,0),MATCH(CQ$1,'Team forecast'!$M$2:$AU$2,0))</f>
        <v>0</v>
      </c>
      <c r="CR339" s="19">
        <f>INDEX('Team forecast'!$M$3:$AU$22,MATCH($B339,'Team forecast'!$B$3:$B$22,0),MATCH(CR$1,'Team forecast'!$M$2:$AU$2,0))</f>
        <v>0</v>
      </c>
      <c r="CS339" s="5">
        <f t="shared" si="394"/>
        <v>7000</v>
      </c>
      <c r="CT339" s="5">
        <f>INDEX('Team forecast'!$M$3:$AU$22,MATCH($B339,'Team forecast'!$B$3:$B$22,0),MATCH(CT$1,'Team forecast'!$M$2:$AU$2,0))*IF($Y339&gt;0,25000,0)</f>
        <v>0</v>
      </c>
      <c r="CU339" s="5">
        <f>INDEX('Team forecast'!$M$3:$AU$22,MATCH($B339,'Team forecast'!$B$3:$B$22,0),MATCH(CU$1,'Team forecast'!$M$2:$AU$2,0))*IF($Y339&gt;0,5000,0)</f>
        <v>0</v>
      </c>
      <c r="CV339" s="5">
        <f>INDEX('Team forecast'!$M$3:$AU$22,MATCH($B339,'Team forecast'!$B$3:$B$22,0),MATCH(CV$1,'Team forecast'!$M$2:$AU$2,0))*IF($Y339&gt;0,-15000,0)</f>
        <v>0</v>
      </c>
      <c r="CW339" s="5">
        <f t="shared" si="395"/>
        <v>0</v>
      </c>
      <c r="CX339" s="5">
        <f t="shared" si="396"/>
        <v>0</v>
      </c>
      <c r="CY339" s="5">
        <f t="shared" si="397"/>
        <v>0</v>
      </c>
      <c r="CZ339" s="5">
        <f t="shared" si="398"/>
        <v>0</v>
      </c>
      <c r="DA339" s="5">
        <f t="shared" si="399"/>
        <v>0</v>
      </c>
      <c r="DB339" s="5">
        <f t="shared" si="400"/>
        <v>-2200</v>
      </c>
      <c r="DC339" s="5">
        <f t="shared" si="401"/>
        <v>-1000</v>
      </c>
      <c r="DD339" s="5">
        <f t="shared" si="402"/>
        <v>0</v>
      </c>
      <c r="DE339" s="5">
        <f t="shared" si="403"/>
        <v>0</v>
      </c>
      <c r="DF339" s="5">
        <f>IFERROR(SUM(CT339:DE339),0)*((Cockpit!$C$3)^4)</f>
        <v>-768.31999999999971</v>
      </c>
      <c r="DG339" s="19">
        <f>INDEX('Team forecast'!$M$3:$AU$22,MATCH($B339,'Team forecast'!$B$3:$B$22,0),MATCH(DG$1,'Team forecast'!$M$2:$AU$2,0))</f>
        <v>0</v>
      </c>
      <c r="DH339" s="19">
        <f>INDEX('Team forecast'!$M$3:$AU$22,MATCH($B339,'Team forecast'!$B$3:$B$22,0),MATCH(DH$1,'Team forecast'!$M$2:$AU$2,0))</f>
        <v>0</v>
      </c>
      <c r="DI339" s="19">
        <f>INDEX('Team forecast'!$M$3:$AU$22,MATCH($B339,'Team forecast'!$B$3:$B$22,0),MATCH(DI$1,'Team forecast'!$M$2:$AU$2,0))</f>
        <v>0</v>
      </c>
      <c r="DJ339" s="19">
        <f>INDEX('Team forecast'!$M$3:$AU$22,MATCH($B339,'Team forecast'!$B$3:$B$22,0),MATCH(DJ$1,'Team forecast'!$M$2:$AU$2,0))</f>
        <v>0</v>
      </c>
      <c r="DK339" s="5">
        <f t="shared" si="404"/>
        <v>7000</v>
      </c>
      <c r="DL339" s="5">
        <f>INDEX('Team forecast'!$M$3:$AU$22,MATCH($B339,'Team forecast'!$B$3:$B$22,0),MATCH(DL$1,'Team forecast'!$M$2:$AU$2,0))*IF($Y339&gt;0,25000,0)</f>
        <v>0</v>
      </c>
      <c r="DM339" s="5">
        <f>INDEX('Team forecast'!$M$3:$AU$22,MATCH($B339,'Team forecast'!$B$3:$B$22,0),MATCH(DM$1,'Team forecast'!$M$2:$AU$2,0))*IF($Y339&gt;0,5000,0)</f>
        <v>0</v>
      </c>
      <c r="DN339" s="5">
        <f>INDEX('Team forecast'!$M$3:$AU$22,MATCH($B339,'Team forecast'!$B$3:$B$22,0),MATCH(DN$1,'Team forecast'!$M$2:$AU$2,0))*IF($Y339&gt;0,-15000,0)</f>
        <v>0</v>
      </c>
      <c r="DO339" s="5">
        <f t="shared" si="405"/>
        <v>0</v>
      </c>
      <c r="DP339" s="5">
        <f t="shared" si="406"/>
        <v>0</v>
      </c>
      <c r="DQ339" s="5">
        <f t="shared" si="407"/>
        <v>0</v>
      </c>
      <c r="DR339" s="5">
        <f t="shared" si="408"/>
        <v>0</v>
      </c>
      <c r="DS339" s="5">
        <f t="shared" si="409"/>
        <v>0</v>
      </c>
      <c r="DT339" s="5">
        <f t="shared" si="410"/>
        <v>-2200</v>
      </c>
      <c r="DU339" s="5">
        <f t="shared" si="411"/>
        <v>-1000</v>
      </c>
      <c r="DV339" s="5">
        <f t="shared" si="412"/>
        <v>0</v>
      </c>
      <c r="DW339" s="5">
        <f t="shared" si="413"/>
        <v>0</v>
      </c>
      <c r="DX339" s="5">
        <f>IFERROR(SUM(DL339:DW339),0)*((Cockpit!$C$3)^5)</f>
        <v>-537.82399999999984</v>
      </c>
      <c r="DY339" s="5">
        <f t="shared" si="414"/>
        <v>42275.769032294578</v>
      </c>
      <c r="DZ339" s="5" t="str">
        <f>IF(ISERROR(MATCH(A339,'Current squad'!B:B,0)),"No","Yes")</f>
        <v>No</v>
      </c>
      <c r="EA339" s="5" cm="1">
        <f t="array" ref="EA339">IFERROR(_xlfn.IFS(DZ339="Yes",0,DZ339="No",H339*1%),999999)</f>
        <v>34690</v>
      </c>
      <c r="EB339" s="5">
        <f t="shared" si="356"/>
        <v>3503690</v>
      </c>
      <c r="EC339" s="5">
        <f t="shared" si="415"/>
        <v>7585.7690322945782</v>
      </c>
      <c r="ED339" s="1">
        <f t="shared" si="357"/>
        <v>2.1867307674530347E-3</v>
      </c>
      <c r="EE339" s="5">
        <f>RANK(EC339,$EC$2:$EC$572)+COUNTIF($EC$2:EC339,EC339)-1</f>
        <v>44</v>
      </c>
      <c r="EF339" s="4">
        <f>RANK(ED339,$ED$2:$ED$572)+COUNTIF($ED$2:ED339,ED339)-1</f>
        <v>39</v>
      </c>
    </row>
    <row r="340" spans="1:136" x14ac:dyDescent="0.3">
      <c r="A340" t="str">
        <f>IF(Holdet.dk!A340&lt;&gt;"",Holdet.dk!A340,"")</f>
        <v>Lucas Moura</v>
      </c>
      <c r="B340" t="str">
        <f>INDEX(Holdet.dk!B:B,MATCH($A340,Holdet.dk!$A:$A,0))</f>
        <v>Tottenham</v>
      </c>
      <c r="C340" t="str">
        <f>INDEX(Holdet.dk!C:C,MATCH($A340,Holdet.dk!$A:$A,0))</f>
        <v>Striker</v>
      </c>
      <c r="D340" t="str">
        <f>INDEX(Holdet.dk!D:D,MATCH($A340,Holdet.dk!$A:$A,0))</f>
        <v>6.179.000</v>
      </c>
      <c r="E340" s="1">
        <f>IFERROR(_xlfn.NUMBERVALUE(INDEX(Holdet.dk!$E:$E,MATCH($A340,Holdet.dk!$A:$A,0)),","),0)</f>
        <v>6.9999999999999993E-3</v>
      </c>
      <c r="F340" t="str">
        <f>IF(INDEX(Lookup!H:H,MATCH('Master data'!A340,Lookup!G:G,0))=0,A340,INDEX(Lookup!H:H,MATCH('Master data'!A340,Lookup!G:G,0)))</f>
        <v>Lucas Moura</v>
      </c>
      <c r="G340" t="str">
        <f>IFERROR(INDEX(Lookup!B:B,MATCH(INDEX(Rotowire!C:C,MATCH(F340,Rotowire!A:A,0)),Lookup!D:D,0)),"")</f>
        <v/>
      </c>
      <c r="H340" s="5">
        <f t="shared" si="348"/>
        <v>6179000</v>
      </c>
      <c r="I340" s="19">
        <f>IFERROR(INDEX('Team forecast'!$G$3:$I$22,MATCH($B340,'Team forecast'!$B$3:$B$22,0),MATCH(I$1,'Team forecast'!$G$2:$I$2,0)),0)</f>
        <v>0.81751824817518248</v>
      </c>
      <c r="J340" s="19">
        <f>IFERROR(INDEX('Team forecast'!$G$3:$I$22,MATCH($B340,'Team forecast'!$B$3:$B$22,0),MATCH(J$1,'Team forecast'!$G$2:$I$2,0)),0)</f>
        <v>1.0388888888888888</v>
      </c>
      <c r="K340" s="19">
        <f>IFERROR(INDEX('Team forecast'!$G$3:$I$22,MATCH($B340,'Team forecast'!$B$3:$B$22,0),MATCH(K$1,'Team forecast'!$G$2:$I$2,0)),0)</f>
        <v>1.0274910787675426</v>
      </c>
      <c r="L340">
        <f>SUMIFS(Rotowire!E:E,Rotowire!$A:$A,'Master data'!$F340)</f>
        <v>0</v>
      </c>
      <c r="M340" s="2">
        <f>SUMIFS(Rotowire!F:F,Rotowire!$A:$A,'Master data'!$F340)*I340</f>
        <v>0</v>
      </c>
      <c r="N340" s="2">
        <f>SUMIFS(Rotowire!G:G,Rotowire!$A:$A,'Master data'!$F340)*I340</f>
        <v>0</v>
      </c>
      <c r="O340" s="2">
        <f>SUMIFS(Rotowire!I:I,Rotowire!$A:$A,'Master data'!$F340)*I340</f>
        <v>0</v>
      </c>
      <c r="P340" s="2">
        <f>SUMIFS(Rotowire!W:W,Rotowire!$A:$A,'Master data'!$F340)*K340</f>
        <v>0</v>
      </c>
      <c r="Q340" s="2">
        <f>SUMIFS(Rotowire!Y:Y,Rotowire!$A:$A,'Master data'!$F340)*J340</f>
        <v>0</v>
      </c>
      <c r="R340" s="2">
        <f>SUMIFS(Rotowire!AB:AB,Rotowire!$A:$A,'Master data'!$F340)</f>
        <v>0</v>
      </c>
      <c r="S340" s="2">
        <f>SUMIFS(Rotowire!AC:AC,Rotowire!$A:$A,'Master data'!$F340)</f>
        <v>0</v>
      </c>
      <c r="T340" s="2">
        <f>INDEX('Team forecast'!D$3:D$22,MATCH($B340,'Team forecast'!$B$3:$B$22,0))</f>
        <v>1.1200000000000001</v>
      </c>
      <c r="U340" s="2">
        <f>INDEX('Team forecast'!E$3:E$22,MATCH($B340,'Team forecast'!$B$3:$B$22,0))</f>
        <v>1.87</v>
      </c>
      <c r="V340" s="2">
        <f>INDEX('Team forecast'!J$3:J$22,MATCH($B340,'Team forecast'!$B$3:$B$22,0))</f>
        <v>0.22459999999999999</v>
      </c>
      <c r="W340" s="2">
        <f>INDEX('Team forecast'!K$3:K$22,MATCH($B340,'Team forecast'!$B$3:$B$22,0))</f>
        <v>0.23169999999999999</v>
      </c>
      <c r="X340" s="2">
        <f>INDEX('Team forecast'!L$3:L$22,MATCH($B340,'Team forecast'!$B$3:$B$22,0))</f>
        <v>0.54369999999999996</v>
      </c>
      <c r="Y340" s="5">
        <f t="shared" si="349"/>
        <v>-5000</v>
      </c>
      <c r="Z340" s="5">
        <f t="shared" si="350"/>
        <v>0</v>
      </c>
      <c r="AA340" s="5">
        <f t="shared" si="351"/>
        <v>0</v>
      </c>
      <c r="AB340" s="5">
        <f t="shared" si="352"/>
        <v>0</v>
      </c>
      <c r="AC340" s="5">
        <f t="shared" si="353"/>
        <v>0</v>
      </c>
      <c r="AD340" s="5">
        <f t="shared" si="358"/>
        <v>0</v>
      </c>
      <c r="AE340" s="5">
        <f t="shared" si="359"/>
        <v>0</v>
      </c>
      <c r="AF340" s="5">
        <f t="shared" si="354"/>
        <v>0</v>
      </c>
      <c r="AG340" s="5">
        <f t="shared" si="355"/>
        <v>0</v>
      </c>
      <c r="AH340" s="5">
        <f t="shared" si="360"/>
        <v>0</v>
      </c>
      <c r="AI340" s="5">
        <f t="shared" si="361"/>
        <v>0</v>
      </c>
      <c r="AJ340" s="5">
        <f t="shared" si="362"/>
        <v>0</v>
      </c>
      <c r="AK340" s="5">
        <f t="shared" si="363"/>
        <v>0</v>
      </c>
      <c r="AL340" s="5">
        <f>IFERROR(SUM(Y340:AK340),-5000)*((Cockpit!$C$3)^0)</f>
        <v>-5000</v>
      </c>
      <c r="AM340" s="19">
        <f>INDEX('Team forecast'!$M$3:$AU$22,MATCH($B340,'Team forecast'!$B$3:$B$22,0),MATCH(AM$1,'Team forecast'!$M$2:$AU$2,0))</f>
        <v>0</v>
      </c>
      <c r="AN340" s="19">
        <f>INDEX('Team forecast'!$M$3:$AU$22,MATCH($B340,'Team forecast'!$B$3:$B$22,0),MATCH(AN$1,'Team forecast'!$M$2:$AU$2,0))</f>
        <v>0</v>
      </c>
      <c r="AO340" s="19">
        <f>INDEX('Team forecast'!$M$3:$AU$22,MATCH($B340,'Team forecast'!$B$3:$B$22,0),MATCH(AO$1,'Team forecast'!$M$2:$AU$2,0))</f>
        <v>0</v>
      </c>
      <c r="AP340" s="19">
        <f>INDEX('Team forecast'!$M$3:$AU$22,MATCH($B340,'Team forecast'!$B$3:$B$22,0),MATCH(AP$1,'Team forecast'!$M$2:$AU$2,0))</f>
        <v>0</v>
      </c>
      <c r="AQ340" s="5">
        <f t="shared" si="364"/>
        <v>-5000</v>
      </c>
      <c r="AR340" s="5">
        <f>INDEX('Team forecast'!$M$3:$AU$22,MATCH($B340,'Team forecast'!$B$3:$B$22,0),MATCH(AR$1,'Team forecast'!$M$2:$AU$2,0))*IF($Y340&gt;0,25000,0)</f>
        <v>0</v>
      </c>
      <c r="AS340" s="5">
        <f>INDEX('Team forecast'!$M$3:$AU$22,MATCH($B340,'Team forecast'!$B$3:$B$22,0),MATCH(AS$1,'Team forecast'!$M$2:$AU$2,0))*IF($Y340&gt;0,5000,0)</f>
        <v>0</v>
      </c>
      <c r="AT340" s="5">
        <f>INDEX('Team forecast'!$M$3:$AU$22,MATCH($B340,'Team forecast'!$B$3:$B$22,0),MATCH(AT$1,'Team forecast'!$M$2:$AU$2,0))*IF($Y340&gt;0,-15000,0)</f>
        <v>0</v>
      </c>
      <c r="AU340" s="5">
        <f t="shared" si="365"/>
        <v>0</v>
      </c>
      <c r="AV340" s="5">
        <f t="shared" si="366"/>
        <v>0</v>
      </c>
      <c r="AW340" s="5">
        <f t="shared" si="367"/>
        <v>0</v>
      </c>
      <c r="AX340" s="5">
        <f t="shared" si="368"/>
        <v>0</v>
      </c>
      <c r="AY340" s="5">
        <f t="shared" si="369"/>
        <v>0</v>
      </c>
      <c r="AZ340" s="5">
        <f t="shared" si="370"/>
        <v>0</v>
      </c>
      <c r="BA340" s="5">
        <f t="shared" si="371"/>
        <v>0</v>
      </c>
      <c r="BB340" s="5">
        <f t="shared" si="372"/>
        <v>0</v>
      </c>
      <c r="BC340" s="5">
        <f t="shared" si="373"/>
        <v>0</v>
      </c>
      <c r="BD340" s="5">
        <f>IFERROR(SUM(AR340:BC340),0)*((Cockpit!$C$3)^1)</f>
        <v>0</v>
      </c>
      <c r="BE340" s="19">
        <f>INDEX('Team forecast'!$M$3:$AU$22,MATCH($B340,'Team forecast'!$B$3:$B$22,0),MATCH(BE$1,'Team forecast'!$M$2:$AU$2,0))</f>
        <v>0</v>
      </c>
      <c r="BF340" s="19">
        <f>INDEX('Team forecast'!$M$3:$AU$22,MATCH($B340,'Team forecast'!$B$3:$B$22,0),MATCH(BF$1,'Team forecast'!$M$2:$AU$2,0))</f>
        <v>0</v>
      </c>
      <c r="BG340" s="19">
        <f>INDEX('Team forecast'!$M$3:$AU$22,MATCH($B340,'Team forecast'!$B$3:$B$22,0),MATCH(BG$1,'Team forecast'!$M$2:$AU$2,0))</f>
        <v>0</v>
      </c>
      <c r="BH340" s="19">
        <f>INDEX('Team forecast'!$M$3:$AU$22,MATCH($B340,'Team forecast'!$B$3:$B$22,0),MATCH(BH$1,'Team forecast'!$M$2:$AU$2,0))</f>
        <v>0</v>
      </c>
      <c r="BI340" s="5">
        <f t="shared" si="374"/>
        <v>-5000</v>
      </c>
      <c r="BJ340" s="5">
        <f>INDEX('Team forecast'!$M$3:$AU$22,MATCH($B340,'Team forecast'!$B$3:$B$22,0),MATCH(BJ$1,'Team forecast'!$M$2:$AU$2,0))*IF($Y340&gt;0,25000,0)</f>
        <v>0</v>
      </c>
      <c r="BK340" s="5">
        <f>INDEX('Team forecast'!$M$3:$AU$22,MATCH($B340,'Team forecast'!$B$3:$B$22,0),MATCH(BK$1,'Team forecast'!$M$2:$AU$2,0))*IF($Y340&gt;0,5000,0)</f>
        <v>0</v>
      </c>
      <c r="BL340" s="5">
        <f>INDEX('Team forecast'!$M$3:$AU$22,MATCH($B340,'Team forecast'!$B$3:$B$22,0),MATCH(BL$1,'Team forecast'!$M$2:$AU$2,0))*IF($Y340&gt;0,-15000,0)</f>
        <v>0</v>
      </c>
      <c r="BM340" s="5">
        <f t="shared" si="375"/>
        <v>0</v>
      </c>
      <c r="BN340" s="5">
        <f t="shared" si="376"/>
        <v>0</v>
      </c>
      <c r="BO340" s="5">
        <f t="shared" si="377"/>
        <v>0</v>
      </c>
      <c r="BP340" s="5">
        <f t="shared" si="378"/>
        <v>0</v>
      </c>
      <c r="BQ340" s="5">
        <f t="shared" si="379"/>
        <v>0</v>
      </c>
      <c r="BR340" s="5">
        <f t="shared" si="380"/>
        <v>0</v>
      </c>
      <c r="BS340" s="5">
        <f t="shared" si="381"/>
        <v>0</v>
      </c>
      <c r="BT340" s="5">
        <f t="shared" si="382"/>
        <v>0</v>
      </c>
      <c r="BU340" s="5">
        <f t="shared" si="383"/>
        <v>0</v>
      </c>
      <c r="BV340" s="5">
        <f>IFERROR(SUM(BJ340:BU340),0)*((Cockpit!$C$3)^2)</f>
        <v>0</v>
      </c>
      <c r="BW340" s="19">
        <f>INDEX('Team forecast'!$M$3:$AU$22,MATCH($B340,'Team forecast'!$B$3:$B$22,0),MATCH(BW$1,'Team forecast'!$M$2:$AU$2,0))</f>
        <v>0</v>
      </c>
      <c r="BX340" s="19">
        <f>INDEX('Team forecast'!$M$3:$AU$22,MATCH($B340,'Team forecast'!$B$3:$B$22,0),MATCH(BX$1,'Team forecast'!$M$2:$AU$2,0))</f>
        <v>0</v>
      </c>
      <c r="BY340" s="19">
        <f>INDEX('Team forecast'!$M$3:$AU$22,MATCH($B340,'Team forecast'!$B$3:$B$22,0),MATCH(BY$1,'Team forecast'!$M$2:$AU$2,0))</f>
        <v>0</v>
      </c>
      <c r="BZ340" s="19">
        <f>INDEX('Team forecast'!$M$3:$AU$22,MATCH($B340,'Team forecast'!$B$3:$B$22,0),MATCH(BZ$1,'Team forecast'!$M$2:$AU$2,0))</f>
        <v>0</v>
      </c>
      <c r="CA340" s="5">
        <f t="shared" si="384"/>
        <v>-5000</v>
      </c>
      <c r="CB340" s="5">
        <f>INDEX('Team forecast'!$M$3:$AU$22,MATCH($B340,'Team forecast'!$B$3:$B$22,0),MATCH(CB$1,'Team forecast'!$M$2:$AU$2,0))*IF($Y340&gt;0,25000,0)</f>
        <v>0</v>
      </c>
      <c r="CC340" s="5">
        <f>INDEX('Team forecast'!$M$3:$AU$22,MATCH($B340,'Team forecast'!$B$3:$B$22,0),MATCH(CC$1,'Team forecast'!$M$2:$AU$2,0))*IF($Y340&gt;0,5000,0)</f>
        <v>0</v>
      </c>
      <c r="CD340" s="5">
        <f>INDEX('Team forecast'!$M$3:$AU$22,MATCH($B340,'Team forecast'!$B$3:$B$22,0),MATCH(CD$1,'Team forecast'!$M$2:$AU$2,0))*IF($Y340&gt;0,-15000,0)</f>
        <v>0</v>
      </c>
      <c r="CE340" s="5">
        <f t="shared" si="385"/>
        <v>0</v>
      </c>
      <c r="CF340" s="5">
        <f t="shared" si="386"/>
        <v>0</v>
      </c>
      <c r="CG340" s="5">
        <f t="shared" si="387"/>
        <v>0</v>
      </c>
      <c r="CH340" s="5">
        <f t="shared" si="388"/>
        <v>0</v>
      </c>
      <c r="CI340" s="5">
        <f t="shared" si="389"/>
        <v>0</v>
      </c>
      <c r="CJ340" s="5">
        <f t="shared" si="390"/>
        <v>0</v>
      </c>
      <c r="CK340" s="5">
        <f t="shared" si="391"/>
        <v>0</v>
      </c>
      <c r="CL340" s="5">
        <f t="shared" si="392"/>
        <v>0</v>
      </c>
      <c r="CM340" s="5">
        <f t="shared" si="393"/>
        <v>0</v>
      </c>
      <c r="CN340" s="5">
        <f>IFERROR(SUM(CB340:CM340),0)*((Cockpit!$C$3)^3)</f>
        <v>0</v>
      </c>
      <c r="CO340" s="19">
        <f>INDEX('Team forecast'!$M$3:$AU$22,MATCH($B340,'Team forecast'!$B$3:$B$22,0),MATCH(CO$1,'Team forecast'!$M$2:$AU$2,0))</f>
        <v>0</v>
      </c>
      <c r="CP340" s="19">
        <f>INDEX('Team forecast'!$M$3:$AU$22,MATCH($B340,'Team forecast'!$B$3:$B$22,0),MATCH(CP$1,'Team forecast'!$M$2:$AU$2,0))</f>
        <v>0</v>
      </c>
      <c r="CQ340" s="19">
        <f>INDEX('Team forecast'!$M$3:$AU$22,MATCH($B340,'Team forecast'!$B$3:$B$22,0),MATCH(CQ$1,'Team forecast'!$M$2:$AU$2,0))</f>
        <v>0</v>
      </c>
      <c r="CR340" s="19">
        <f>INDEX('Team forecast'!$M$3:$AU$22,MATCH($B340,'Team forecast'!$B$3:$B$22,0),MATCH(CR$1,'Team forecast'!$M$2:$AU$2,0))</f>
        <v>0</v>
      </c>
      <c r="CS340" s="5">
        <f t="shared" si="394"/>
        <v>-5000</v>
      </c>
      <c r="CT340" s="5">
        <f>INDEX('Team forecast'!$M$3:$AU$22,MATCH($B340,'Team forecast'!$B$3:$B$22,0),MATCH(CT$1,'Team forecast'!$M$2:$AU$2,0))*IF($Y340&gt;0,25000,0)</f>
        <v>0</v>
      </c>
      <c r="CU340" s="5">
        <f>INDEX('Team forecast'!$M$3:$AU$22,MATCH($B340,'Team forecast'!$B$3:$B$22,0),MATCH(CU$1,'Team forecast'!$M$2:$AU$2,0))*IF($Y340&gt;0,5000,0)</f>
        <v>0</v>
      </c>
      <c r="CV340" s="5">
        <f>INDEX('Team forecast'!$M$3:$AU$22,MATCH($B340,'Team forecast'!$B$3:$B$22,0),MATCH(CV$1,'Team forecast'!$M$2:$AU$2,0))*IF($Y340&gt;0,-15000,0)</f>
        <v>0</v>
      </c>
      <c r="CW340" s="5">
        <f t="shared" si="395"/>
        <v>0</v>
      </c>
      <c r="CX340" s="5">
        <f t="shared" si="396"/>
        <v>0</v>
      </c>
      <c r="CY340" s="5">
        <f t="shared" si="397"/>
        <v>0</v>
      </c>
      <c r="CZ340" s="5">
        <f t="shared" si="398"/>
        <v>0</v>
      </c>
      <c r="DA340" s="5">
        <f t="shared" si="399"/>
        <v>0</v>
      </c>
      <c r="DB340" s="5">
        <f t="shared" si="400"/>
        <v>0</v>
      </c>
      <c r="DC340" s="5">
        <f t="shared" si="401"/>
        <v>0</v>
      </c>
      <c r="DD340" s="5">
        <f t="shared" si="402"/>
        <v>0</v>
      </c>
      <c r="DE340" s="5">
        <f t="shared" si="403"/>
        <v>0</v>
      </c>
      <c r="DF340" s="5">
        <f>IFERROR(SUM(CT340:DE340),0)*((Cockpit!$C$3)^4)</f>
        <v>0</v>
      </c>
      <c r="DG340" s="19">
        <f>INDEX('Team forecast'!$M$3:$AU$22,MATCH($B340,'Team forecast'!$B$3:$B$22,0),MATCH(DG$1,'Team forecast'!$M$2:$AU$2,0))</f>
        <v>0</v>
      </c>
      <c r="DH340" s="19">
        <f>INDEX('Team forecast'!$M$3:$AU$22,MATCH($B340,'Team forecast'!$B$3:$B$22,0),MATCH(DH$1,'Team forecast'!$M$2:$AU$2,0))</f>
        <v>0</v>
      </c>
      <c r="DI340" s="19">
        <f>INDEX('Team forecast'!$M$3:$AU$22,MATCH($B340,'Team forecast'!$B$3:$B$22,0),MATCH(DI$1,'Team forecast'!$M$2:$AU$2,0))</f>
        <v>0</v>
      </c>
      <c r="DJ340" s="19">
        <f>INDEX('Team forecast'!$M$3:$AU$22,MATCH($B340,'Team forecast'!$B$3:$B$22,0),MATCH(DJ$1,'Team forecast'!$M$2:$AU$2,0))</f>
        <v>0</v>
      </c>
      <c r="DK340" s="5">
        <f t="shared" si="404"/>
        <v>-5000</v>
      </c>
      <c r="DL340" s="5">
        <f>INDEX('Team forecast'!$M$3:$AU$22,MATCH($B340,'Team forecast'!$B$3:$B$22,0),MATCH(DL$1,'Team forecast'!$M$2:$AU$2,0))*IF($Y340&gt;0,25000,0)</f>
        <v>0</v>
      </c>
      <c r="DM340" s="5">
        <f>INDEX('Team forecast'!$M$3:$AU$22,MATCH($B340,'Team forecast'!$B$3:$B$22,0),MATCH(DM$1,'Team forecast'!$M$2:$AU$2,0))*IF($Y340&gt;0,5000,0)</f>
        <v>0</v>
      </c>
      <c r="DN340" s="5">
        <f>INDEX('Team forecast'!$M$3:$AU$22,MATCH($B340,'Team forecast'!$B$3:$B$22,0),MATCH(DN$1,'Team forecast'!$M$2:$AU$2,0))*IF($Y340&gt;0,-15000,0)</f>
        <v>0</v>
      </c>
      <c r="DO340" s="5">
        <f t="shared" si="405"/>
        <v>0</v>
      </c>
      <c r="DP340" s="5">
        <f t="shared" si="406"/>
        <v>0</v>
      </c>
      <c r="DQ340" s="5">
        <f t="shared" si="407"/>
        <v>0</v>
      </c>
      <c r="DR340" s="5">
        <f t="shared" si="408"/>
        <v>0</v>
      </c>
      <c r="DS340" s="5">
        <f t="shared" si="409"/>
        <v>0</v>
      </c>
      <c r="DT340" s="5">
        <f t="shared" si="410"/>
        <v>0</v>
      </c>
      <c r="DU340" s="5">
        <f t="shared" si="411"/>
        <v>0</v>
      </c>
      <c r="DV340" s="5">
        <f t="shared" si="412"/>
        <v>0</v>
      </c>
      <c r="DW340" s="5">
        <f t="shared" si="413"/>
        <v>0</v>
      </c>
      <c r="DX340" s="5">
        <f>IFERROR(SUM(DL340:DW340),0)*((Cockpit!$C$3)^5)</f>
        <v>0</v>
      </c>
      <c r="DY340" s="5">
        <f t="shared" si="414"/>
        <v>-5000</v>
      </c>
      <c r="DZ340" s="5" t="str">
        <f>IF(ISERROR(MATCH(A340,'Current squad'!B:B,0)),"No","Yes")</f>
        <v>No</v>
      </c>
      <c r="EA340" s="5" cm="1">
        <f t="array" ref="EA340">IFERROR(_xlfn.IFS(DZ340="Yes",0,DZ340="No",H340*1%),999999)</f>
        <v>61790</v>
      </c>
      <c r="EB340" s="5">
        <f t="shared" si="356"/>
        <v>6240790</v>
      </c>
      <c r="EC340" s="5">
        <f t="shared" si="415"/>
        <v>-66790</v>
      </c>
      <c r="ED340" s="1">
        <f t="shared" si="357"/>
        <v>-1.0809192425958894E-2</v>
      </c>
      <c r="EE340" s="5">
        <f>RANK(EC340,$EC$2:$EC$572)+COUNTIF($EC$2:EC340,EC340)-1</f>
        <v>549</v>
      </c>
      <c r="EF340" s="4">
        <f>RANK(ED340,$ED$2:$ED$572)+COUNTIF($ED$2:ED340,ED340)-1</f>
        <v>213</v>
      </c>
    </row>
    <row r="341" spans="1:136" x14ac:dyDescent="0.3">
      <c r="A341" t="str">
        <f>IF(Holdet.dk!A341&lt;&gt;"",Holdet.dk!A341,"")</f>
        <v>Pablo Mari</v>
      </c>
      <c r="B341" t="str">
        <f>INDEX(Holdet.dk!B:B,MATCH($A341,Holdet.dk!$A:$A,0))</f>
        <v>Arsenal</v>
      </c>
      <c r="C341" t="str">
        <f>INDEX(Holdet.dk!C:C,MATCH($A341,Holdet.dk!$A:$A,0))</f>
        <v>Defense</v>
      </c>
      <c r="D341" t="str">
        <f>INDEX(Holdet.dk!D:D,MATCH($A341,Holdet.dk!$A:$A,0))</f>
        <v>2.683.000</v>
      </c>
      <c r="E341" s="1">
        <f>IFERROR(_xlfn.NUMBERVALUE(INDEX(Holdet.dk!$E:$E,MATCH($A341,Holdet.dk!$A:$A,0)),","),0)</f>
        <v>6.5000000000000002E-2</v>
      </c>
      <c r="F341" t="str">
        <f>IF(INDEX(Lookup!H:H,MATCH('Master data'!A341,Lookup!G:G,0))=0,A341,INDEX(Lookup!H:H,MATCH('Master data'!A341,Lookup!G:G,0)))</f>
        <v>Pablo Mari</v>
      </c>
      <c r="G341" t="str">
        <f>IFERROR(INDEX(Lookup!B:B,MATCH(INDEX(Rotowire!C:C,MATCH(F341,Rotowire!A:A,0)),Lookup!D:D,0)),"")</f>
        <v/>
      </c>
      <c r="H341" s="5">
        <f t="shared" si="348"/>
        <v>2683000</v>
      </c>
      <c r="I341" s="19">
        <f>IFERROR(INDEX('Team forecast'!$G$3:$I$22,MATCH($B341,'Team forecast'!$B$3:$B$22,0),MATCH(I$1,'Team forecast'!$G$2:$I$2,0)),0)</f>
        <v>0.68783068783068768</v>
      </c>
      <c r="J341" s="19">
        <f>IFERROR(INDEX('Team forecast'!$G$3:$I$22,MATCH($B341,'Team forecast'!$B$3:$B$22,0),MATCH(J$1,'Team forecast'!$G$2:$I$2,0)),0)</f>
        <v>0.99082568807339433</v>
      </c>
      <c r="K341" s="19">
        <f>IFERROR(INDEX('Team forecast'!$G$3:$I$22,MATCH($B341,'Team forecast'!$B$3:$B$22,0),MATCH(K$1,'Team forecast'!$G$2:$I$2,0)),0)</f>
        <v>0.99881036954393854</v>
      </c>
      <c r="L341">
        <f>SUMIFS(Rotowire!E:E,Rotowire!$A:$A,'Master data'!$F341)</f>
        <v>0</v>
      </c>
      <c r="M341" s="2">
        <f>SUMIFS(Rotowire!F:F,Rotowire!$A:$A,'Master data'!$F341)*I341</f>
        <v>0</v>
      </c>
      <c r="N341" s="2">
        <f>SUMIFS(Rotowire!G:G,Rotowire!$A:$A,'Master data'!$F341)*I341</f>
        <v>0</v>
      </c>
      <c r="O341" s="2">
        <f>SUMIFS(Rotowire!I:I,Rotowire!$A:$A,'Master data'!$F341)*I341</f>
        <v>0</v>
      </c>
      <c r="P341" s="2">
        <f>SUMIFS(Rotowire!W:W,Rotowire!$A:$A,'Master data'!$F341)*K341</f>
        <v>0</v>
      </c>
      <c r="Q341" s="2">
        <f>SUMIFS(Rotowire!Y:Y,Rotowire!$A:$A,'Master data'!$F341)*J341</f>
        <v>0</v>
      </c>
      <c r="R341" s="2">
        <f>SUMIFS(Rotowire!AB:AB,Rotowire!$A:$A,'Master data'!$F341)</f>
        <v>0</v>
      </c>
      <c r="S341" s="2">
        <f>SUMIFS(Rotowire!AC:AC,Rotowire!$A:$A,'Master data'!$F341)</f>
        <v>0</v>
      </c>
      <c r="T341" s="2">
        <f>INDEX('Team forecast'!D$3:D$22,MATCH($B341,'Team forecast'!$B$3:$B$22,0))</f>
        <v>1.3</v>
      </c>
      <c r="U341" s="2">
        <f>INDEX('Team forecast'!E$3:E$22,MATCH($B341,'Team forecast'!$B$3:$B$22,0))</f>
        <v>1.08</v>
      </c>
      <c r="V341" s="2">
        <f>INDEX('Team forecast'!J$3:J$22,MATCH($B341,'Team forecast'!$B$3:$B$22,0))</f>
        <v>0.41</v>
      </c>
      <c r="W341" s="2">
        <f>INDEX('Team forecast'!K$3:K$22,MATCH($B341,'Team forecast'!$B$3:$B$22,0))</f>
        <v>0.28310000000000002</v>
      </c>
      <c r="X341" s="2">
        <f>INDEX('Team forecast'!L$3:L$22,MATCH($B341,'Team forecast'!$B$3:$B$22,0))</f>
        <v>0.30690000000000001</v>
      </c>
      <c r="Y341" s="5">
        <f t="shared" si="349"/>
        <v>-5000</v>
      </c>
      <c r="Z341" s="5">
        <f t="shared" si="350"/>
        <v>0</v>
      </c>
      <c r="AA341" s="5">
        <f t="shared" si="351"/>
        <v>0</v>
      </c>
      <c r="AB341" s="5">
        <f t="shared" si="352"/>
        <v>0</v>
      </c>
      <c r="AC341" s="5">
        <f t="shared" si="353"/>
        <v>0</v>
      </c>
      <c r="AD341" s="5">
        <f t="shared" si="358"/>
        <v>0</v>
      </c>
      <c r="AE341" s="5">
        <f t="shared" si="359"/>
        <v>0</v>
      </c>
      <c r="AF341" s="5">
        <f t="shared" si="354"/>
        <v>0</v>
      </c>
      <c r="AG341" s="5">
        <f t="shared" si="355"/>
        <v>0</v>
      </c>
      <c r="AH341" s="5">
        <f t="shared" si="360"/>
        <v>0</v>
      </c>
      <c r="AI341" s="5">
        <f t="shared" si="361"/>
        <v>0</v>
      </c>
      <c r="AJ341" s="5">
        <f t="shared" si="362"/>
        <v>0</v>
      </c>
      <c r="AK341" s="5">
        <f t="shared" si="363"/>
        <v>0</v>
      </c>
      <c r="AL341" s="5">
        <f>IFERROR(SUM(Y341:AK341),-5000)*((Cockpit!$C$3)^0)</f>
        <v>-5000</v>
      </c>
      <c r="AM341" s="19">
        <f>INDEX('Team forecast'!$M$3:$AU$22,MATCH($B341,'Team forecast'!$B$3:$B$22,0),MATCH(AM$1,'Team forecast'!$M$2:$AU$2,0))</f>
        <v>0</v>
      </c>
      <c r="AN341" s="19">
        <f>INDEX('Team forecast'!$M$3:$AU$22,MATCH($B341,'Team forecast'!$B$3:$B$22,0),MATCH(AN$1,'Team forecast'!$M$2:$AU$2,0))</f>
        <v>0</v>
      </c>
      <c r="AO341" s="19">
        <f>INDEX('Team forecast'!$M$3:$AU$22,MATCH($B341,'Team forecast'!$B$3:$B$22,0),MATCH(AO$1,'Team forecast'!$M$2:$AU$2,0))</f>
        <v>0</v>
      </c>
      <c r="AP341" s="19">
        <f>INDEX('Team forecast'!$M$3:$AU$22,MATCH($B341,'Team forecast'!$B$3:$B$22,0),MATCH(AP$1,'Team forecast'!$M$2:$AU$2,0))</f>
        <v>0</v>
      </c>
      <c r="AQ341" s="5">
        <f t="shared" si="364"/>
        <v>-5000</v>
      </c>
      <c r="AR341" s="5">
        <f>INDEX('Team forecast'!$M$3:$AU$22,MATCH($B341,'Team forecast'!$B$3:$B$22,0),MATCH(AR$1,'Team forecast'!$M$2:$AU$2,0))*IF($Y341&gt;0,25000,0)</f>
        <v>0</v>
      </c>
      <c r="AS341" s="5">
        <f>INDEX('Team forecast'!$M$3:$AU$22,MATCH($B341,'Team forecast'!$B$3:$B$22,0),MATCH(AS$1,'Team forecast'!$M$2:$AU$2,0))*IF($Y341&gt;0,5000,0)</f>
        <v>0</v>
      </c>
      <c r="AT341" s="5">
        <f>INDEX('Team forecast'!$M$3:$AU$22,MATCH($B341,'Team forecast'!$B$3:$B$22,0),MATCH(AT$1,'Team forecast'!$M$2:$AU$2,0))*IF($Y341&gt;0,-15000,0)</f>
        <v>0</v>
      </c>
      <c r="AU341" s="5">
        <f t="shared" si="365"/>
        <v>0</v>
      </c>
      <c r="AV341" s="5">
        <f t="shared" si="366"/>
        <v>0</v>
      </c>
      <c r="AW341" s="5">
        <f t="shared" si="367"/>
        <v>0</v>
      </c>
      <c r="AX341" s="5">
        <f t="shared" si="368"/>
        <v>0</v>
      </c>
      <c r="AY341" s="5">
        <f t="shared" si="369"/>
        <v>0</v>
      </c>
      <c r="AZ341" s="5">
        <f t="shared" si="370"/>
        <v>0</v>
      </c>
      <c r="BA341" s="5">
        <f t="shared" si="371"/>
        <v>0</v>
      </c>
      <c r="BB341" s="5">
        <f t="shared" si="372"/>
        <v>0</v>
      </c>
      <c r="BC341" s="5">
        <f t="shared" si="373"/>
        <v>0</v>
      </c>
      <c r="BD341" s="5">
        <f>IFERROR(SUM(AR341:BC341),0)*((Cockpit!$C$3)^1)</f>
        <v>0</v>
      </c>
      <c r="BE341" s="19">
        <f>INDEX('Team forecast'!$M$3:$AU$22,MATCH($B341,'Team forecast'!$B$3:$B$22,0),MATCH(BE$1,'Team forecast'!$M$2:$AU$2,0))</f>
        <v>0</v>
      </c>
      <c r="BF341" s="19">
        <f>INDEX('Team forecast'!$M$3:$AU$22,MATCH($B341,'Team forecast'!$B$3:$B$22,0),MATCH(BF$1,'Team forecast'!$M$2:$AU$2,0))</f>
        <v>0</v>
      </c>
      <c r="BG341" s="19">
        <f>INDEX('Team forecast'!$M$3:$AU$22,MATCH($B341,'Team forecast'!$B$3:$B$22,0),MATCH(BG$1,'Team forecast'!$M$2:$AU$2,0))</f>
        <v>0</v>
      </c>
      <c r="BH341" s="19">
        <f>INDEX('Team forecast'!$M$3:$AU$22,MATCH($B341,'Team forecast'!$B$3:$B$22,0),MATCH(BH$1,'Team forecast'!$M$2:$AU$2,0))</f>
        <v>0</v>
      </c>
      <c r="BI341" s="5">
        <f t="shared" si="374"/>
        <v>-5000</v>
      </c>
      <c r="BJ341" s="5">
        <f>INDEX('Team forecast'!$M$3:$AU$22,MATCH($B341,'Team forecast'!$B$3:$B$22,0),MATCH(BJ$1,'Team forecast'!$M$2:$AU$2,0))*IF($Y341&gt;0,25000,0)</f>
        <v>0</v>
      </c>
      <c r="BK341" s="5">
        <f>INDEX('Team forecast'!$M$3:$AU$22,MATCH($B341,'Team forecast'!$B$3:$B$22,0),MATCH(BK$1,'Team forecast'!$M$2:$AU$2,0))*IF($Y341&gt;0,5000,0)</f>
        <v>0</v>
      </c>
      <c r="BL341" s="5">
        <f>INDEX('Team forecast'!$M$3:$AU$22,MATCH($B341,'Team forecast'!$B$3:$B$22,0),MATCH(BL$1,'Team forecast'!$M$2:$AU$2,0))*IF($Y341&gt;0,-15000,0)</f>
        <v>0</v>
      </c>
      <c r="BM341" s="5">
        <f t="shared" si="375"/>
        <v>0</v>
      </c>
      <c r="BN341" s="5">
        <f t="shared" si="376"/>
        <v>0</v>
      </c>
      <c r="BO341" s="5">
        <f t="shared" si="377"/>
        <v>0</v>
      </c>
      <c r="BP341" s="5">
        <f t="shared" si="378"/>
        <v>0</v>
      </c>
      <c r="BQ341" s="5">
        <f t="shared" si="379"/>
        <v>0</v>
      </c>
      <c r="BR341" s="5">
        <f t="shared" si="380"/>
        <v>0</v>
      </c>
      <c r="BS341" s="5">
        <f t="shared" si="381"/>
        <v>0</v>
      </c>
      <c r="BT341" s="5">
        <f t="shared" si="382"/>
        <v>0</v>
      </c>
      <c r="BU341" s="5">
        <f t="shared" si="383"/>
        <v>0</v>
      </c>
      <c r="BV341" s="5">
        <f>IFERROR(SUM(BJ341:BU341),0)*((Cockpit!$C$3)^2)</f>
        <v>0</v>
      </c>
      <c r="BW341" s="19">
        <f>INDEX('Team forecast'!$M$3:$AU$22,MATCH($B341,'Team forecast'!$B$3:$B$22,0),MATCH(BW$1,'Team forecast'!$M$2:$AU$2,0))</f>
        <v>0</v>
      </c>
      <c r="BX341" s="19">
        <f>INDEX('Team forecast'!$M$3:$AU$22,MATCH($B341,'Team forecast'!$B$3:$B$22,0),MATCH(BX$1,'Team forecast'!$M$2:$AU$2,0))</f>
        <v>0</v>
      </c>
      <c r="BY341" s="19">
        <f>INDEX('Team forecast'!$M$3:$AU$22,MATCH($B341,'Team forecast'!$B$3:$B$22,0),MATCH(BY$1,'Team forecast'!$M$2:$AU$2,0))</f>
        <v>0</v>
      </c>
      <c r="BZ341" s="19">
        <f>INDEX('Team forecast'!$M$3:$AU$22,MATCH($B341,'Team forecast'!$B$3:$B$22,0),MATCH(BZ$1,'Team forecast'!$M$2:$AU$2,0))</f>
        <v>0</v>
      </c>
      <c r="CA341" s="5">
        <f t="shared" si="384"/>
        <v>-5000</v>
      </c>
      <c r="CB341" s="5">
        <f>INDEX('Team forecast'!$M$3:$AU$22,MATCH($B341,'Team forecast'!$B$3:$B$22,0),MATCH(CB$1,'Team forecast'!$M$2:$AU$2,0))*IF($Y341&gt;0,25000,0)</f>
        <v>0</v>
      </c>
      <c r="CC341" s="5">
        <f>INDEX('Team forecast'!$M$3:$AU$22,MATCH($B341,'Team forecast'!$B$3:$B$22,0),MATCH(CC$1,'Team forecast'!$M$2:$AU$2,0))*IF($Y341&gt;0,5000,0)</f>
        <v>0</v>
      </c>
      <c r="CD341" s="5">
        <f>INDEX('Team forecast'!$M$3:$AU$22,MATCH($B341,'Team forecast'!$B$3:$B$22,0),MATCH(CD$1,'Team forecast'!$M$2:$AU$2,0))*IF($Y341&gt;0,-15000,0)</f>
        <v>0</v>
      </c>
      <c r="CE341" s="5">
        <f t="shared" si="385"/>
        <v>0</v>
      </c>
      <c r="CF341" s="5">
        <f t="shared" si="386"/>
        <v>0</v>
      </c>
      <c r="CG341" s="5">
        <f t="shared" si="387"/>
        <v>0</v>
      </c>
      <c r="CH341" s="5">
        <f t="shared" si="388"/>
        <v>0</v>
      </c>
      <c r="CI341" s="5">
        <f t="shared" si="389"/>
        <v>0</v>
      </c>
      <c r="CJ341" s="5">
        <f t="shared" si="390"/>
        <v>0</v>
      </c>
      <c r="CK341" s="5">
        <f t="shared" si="391"/>
        <v>0</v>
      </c>
      <c r="CL341" s="5">
        <f t="shared" si="392"/>
        <v>0</v>
      </c>
      <c r="CM341" s="5">
        <f t="shared" si="393"/>
        <v>0</v>
      </c>
      <c r="CN341" s="5">
        <f>IFERROR(SUM(CB341:CM341),0)*((Cockpit!$C$3)^3)</f>
        <v>0</v>
      </c>
      <c r="CO341" s="19">
        <f>INDEX('Team forecast'!$M$3:$AU$22,MATCH($B341,'Team forecast'!$B$3:$B$22,0),MATCH(CO$1,'Team forecast'!$M$2:$AU$2,0))</f>
        <v>0</v>
      </c>
      <c r="CP341" s="19">
        <f>INDEX('Team forecast'!$M$3:$AU$22,MATCH($B341,'Team forecast'!$B$3:$B$22,0),MATCH(CP$1,'Team forecast'!$M$2:$AU$2,0))</f>
        <v>0</v>
      </c>
      <c r="CQ341" s="19">
        <f>INDEX('Team forecast'!$M$3:$AU$22,MATCH($B341,'Team forecast'!$B$3:$B$22,0),MATCH(CQ$1,'Team forecast'!$M$2:$AU$2,0))</f>
        <v>0</v>
      </c>
      <c r="CR341" s="19">
        <f>INDEX('Team forecast'!$M$3:$AU$22,MATCH($B341,'Team forecast'!$B$3:$B$22,0),MATCH(CR$1,'Team forecast'!$M$2:$AU$2,0))</f>
        <v>0</v>
      </c>
      <c r="CS341" s="5">
        <f t="shared" si="394"/>
        <v>-5000</v>
      </c>
      <c r="CT341" s="5">
        <f>INDEX('Team forecast'!$M$3:$AU$22,MATCH($B341,'Team forecast'!$B$3:$B$22,0),MATCH(CT$1,'Team forecast'!$M$2:$AU$2,0))*IF($Y341&gt;0,25000,0)</f>
        <v>0</v>
      </c>
      <c r="CU341" s="5">
        <f>INDEX('Team forecast'!$M$3:$AU$22,MATCH($B341,'Team forecast'!$B$3:$B$22,0),MATCH(CU$1,'Team forecast'!$M$2:$AU$2,0))*IF($Y341&gt;0,5000,0)</f>
        <v>0</v>
      </c>
      <c r="CV341" s="5">
        <f>INDEX('Team forecast'!$M$3:$AU$22,MATCH($B341,'Team forecast'!$B$3:$B$22,0),MATCH(CV$1,'Team forecast'!$M$2:$AU$2,0))*IF($Y341&gt;0,-15000,0)</f>
        <v>0</v>
      </c>
      <c r="CW341" s="5">
        <f t="shared" si="395"/>
        <v>0</v>
      </c>
      <c r="CX341" s="5">
        <f t="shared" si="396"/>
        <v>0</v>
      </c>
      <c r="CY341" s="5">
        <f t="shared" si="397"/>
        <v>0</v>
      </c>
      <c r="CZ341" s="5">
        <f t="shared" si="398"/>
        <v>0</v>
      </c>
      <c r="DA341" s="5">
        <f t="shared" si="399"/>
        <v>0</v>
      </c>
      <c r="DB341" s="5">
        <f t="shared" si="400"/>
        <v>0</v>
      </c>
      <c r="DC341" s="5">
        <f t="shared" si="401"/>
        <v>0</v>
      </c>
      <c r="DD341" s="5">
        <f t="shared" si="402"/>
        <v>0</v>
      </c>
      <c r="DE341" s="5">
        <f t="shared" si="403"/>
        <v>0</v>
      </c>
      <c r="DF341" s="5">
        <f>IFERROR(SUM(CT341:DE341),0)*((Cockpit!$C$3)^4)</f>
        <v>0</v>
      </c>
      <c r="DG341" s="19">
        <f>INDEX('Team forecast'!$M$3:$AU$22,MATCH($B341,'Team forecast'!$B$3:$B$22,0),MATCH(DG$1,'Team forecast'!$M$2:$AU$2,0))</f>
        <v>0</v>
      </c>
      <c r="DH341" s="19">
        <f>INDEX('Team forecast'!$M$3:$AU$22,MATCH($B341,'Team forecast'!$B$3:$B$22,0),MATCH(DH$1,'Team forecast'!$M$2:$AU$2,0))</f>
        <v>0</v>
      </c>
      <c r="DI341" s="19">
        <f>INDEX('Team forecast'!$M$3:$AU$22,MATCH($B341,'Team forecast'!$B$3:$B$22,0),MATCH(DI$1,'Team forecast'!$M$2:$AU$2,0))</f>
        <v>0</v>
      </c>
      <c r="DJ341" s="19">
        <f>INDEX('Team forecast'!$M$3:$AU$22,MATCH($B341,'Team forecast'!$B$3:$B$22,0),MATCH(DJ$1,'Team forecast'!$M$2:$AU$2,0))</f>
        <v>0</v>
      </c>
      <c r="DK341" s="5">
        <f t="shared" si="404"/>
        <v>-5000</v>
      </c>
      <c r="DL341" s="5">
        <f>INDEX('Team forecast'!$M$3:$AU$22,MATCH($B341,'Team forecast'!$B$3:$B$22,0),MATCH(DL$1,'Team forecast'!$M$2:$AU$2,0))*IF($Y341&gt;0,25000,0)</f>
        <v>0</v>
      </c>
      <c r="DM341" s="5">
        <f>INDEX('Team forecast'!$M$3:$AU$22,MATCH($B341,'Team forecast'!$B$3:$B$22,0),MATCH(DM$1,'Team forecast'!$M$2:$AU$2,0))*IF($Y341&gt;0,5000,0)</f>
        <v>0</v>
      </c>
      <c r="DN341" s="5">
        <f>INDEX('Team forecast'!$M$3:$AU$22,MATCH($B341,'Team forecast'!$B$3:$B$22,0),MATCH(DN$1,'Team forecast'!$M$2:$AU$2,0))*IF($Y341&gt;0,-15000,0)</f>
        <v>0</v>
      </c>
      <c r="DO341" s="5">
        <f t="shared" si="405"/>
        <v>0</v>
      </c>
      <c r="DP341" s="5">
        <f t="shared" si="406"/>
        <v>0</v>
      </c>
      <c r="DQ341" s="5">
        <f t="shared" si="407"/>
        <v>0</v>
      </c>
      <c r="DR341" s="5">
        <f t="shared" si="408"/>
        <v>0</v>
      </c>
      <c r="DS341" s="5">
        <f t="shared" si="409"/>
        <v>0</v>
      </c>
      <c r="DT341" s="5">
        <f t="shared" si="410"/>
        <v>0</v>
      </c>
      <c r="DU341" s="5">
        <f t="shared" si="411"/>
        <v>0</v>
      </c>
      <c r="DV341" s="5">
        <f t="shared" si="412"/>
        <v>0</v>
      </c>
      <c r="DW341" s="5">
        <f t="shared" si="413"/>
        <v>0</v>
      </c>
      <c r="DX341" s="5">
        <f>IFERROR(SUM(DL341:DW341),0)*((Cockpit!$C$3)^5)</f>
        <v>0</v>
      </c>
      <c r="DY341" s="5">
        <f t="shared" si="414"/>
        <v>-5000</v>
      </c>
      <c r="DZ341" s="5" t="str">
        <f>IF(ISERROR(MATCH(A341,'Current squad'!B:B,0)),"No","Yes")</f>
        <v>Yes</v>
      </c>
      <c r="EA341" s="5" cm="1">
        <f t="array" ref="EA341">IFERROR(_xlfn.IFS(DZ341="Yes",0,DZ341="No",H341*1%),999999)</f>
        <v>0</v>
      </c>
      <c r="EB341" s="5">
        <f t="shared" si="356"/>
        <v>2683000</v>
      </c>
      <c r="EC341" s="5">
        <f t="shared" si="415"/>
        <v>-5000</v>
      </c>
      <c r="ED341" s="1">
        <f t="shared" si="357"/>
        <v>-1.8635855385762206E-3</v>
      </c>
      <c r="EE341" s="5">
        <f>RANK(EC341,$EC$2:$EC$572)+COUNTIF($EC$2:EC341,EC341)-1</f>
        <v>92</v>
      </c>
      <c r="EF341" s="4">
        <f>RANK(ED341,$ED$2:$ED$572)+COUNTIF($ED$2:ED341,ED341)-1</f>
        <v>104</v>
      </c>
    </row>
    <row r="342" spans="1:136" x14ac:dyDescent="0.3">
      <c r="A342" t="str">
        <f>IF(Holdet.dk!A342&lt;&gt;"",Holdet.dk!A342,"")</f>
        <v>Tyrick Mitchell</v>
      </c>
      <c r="B342" t="str">
        <f>INDEX(Holdet.dk!B:B,MATCH($A342,Holdet.dk!$A:$A,0))</f>
        <v>Crystal Palace</v>
      </c>
      <c r="C342" t="str">
        <f>INDEX(Holdet.dk!C:C,MATCH($A342,Holdet.dk!$A:$A,0))</f>
        <v>Defense</v>
      </c>
      <c r="D342" t="str">
        <f>INDEX(Holdet.dk!D:D,MATCH($A342,Holdet.dk!$A:$A,0))</f>
        <v>2.780.000</v>
      </c>
      <c r="E342" s="1">
        <f>IFERROR(_xlfn.NUMBERVALUE(INDEX(Holdet.dk!$E:$E,MATCH($A342,Holdet.dk!$A:$A,0)),","),0)</f>
        <v>9.0000000000000011E-3</v>
      </c>
      <c r="F342" t="str">
        <f>IF(INDEX(Lookup!H:H,MATCH('Master data'!A342,Lookup!G:G,0))=0,A342,INDEX(Lookup!H:H,MATCH('Master data'!A342,Lookup!G:G,0)))</f>
        <v>Tyrick Mitchell</v>
      </c>
      <c r="G342" t="str">
        <f>IFERROR(INDEX(Lookup!B:B,MATCH(INDEX(Rotowire!C:C,MATCH(F342,Rotowire!A:A,0)),Lookup!D:D,0)),"")</f>
        <v/>
      </c>
      <c r="H342" s="5">
        <f t="shared" si="348"/>
        <v>2780000</v>
      </c>
      <c r="I342" s="19">
        <f>IFERROR(INDEX('Team forecast'!$G$3:$I$22,MATCH($B342,'Team forecast'!$B$3:$B$22,0),MATCH(I$1,'Team forecast'!$G$2:$I$2,0)),0)</f>
        <v>0.66666666666666652</v>
      </c>
      <c r="J342" s="19">
        <f>IFERROR(INDEX('Team forecast'!$G$3:$I$22,MATCH($B342,'Team forecast'!$B$3:$B$22,0),MATCH(J$1,'Team forecast'!$G$2:$I$2,0)),0)</f>
        <v>1.0823529411764703</v>
      </c>
      <c r="K342" s="19">
        <f>IFERROR(INDEX('Team forecast'!$G$3:$I$22,MATCH($B342,'Team forecast'!$B$3:$B$22,0),MATCH(K$1,'Team forecast'!$G$2:$I$2,0)),0)</f>
        <v>1.2658353671928146</v>
      </c>
      <c r="L342">
        <f>SUMIFS(Rotowire!E:E,Rotowire!$A:$A,'Master data'!$F342)</f>
        <v>0</v>
      </c>
      <c r="M342" s="2">
        <f>SUMIFS(Rotowire!F:F,Rotowire!$A:$A,'Master data'!$F342)*I342</f>
        <v>0</v>
      </c>
      <c r="N342" s="2">
        <f>SUMIFS(Rotowire!G:G,Rotowire!$A:$A,'Master data'!$F342)*I342</f>
        <v>0</v>
      </c>
      <c r="O342" s="2">
        <f>SUMIFS(Rotowire!I:I,Rotowire!$A:$A,'Master data'!$F342)*I342</f>
        <v>0</v>
      </c>
      <c r="P342" s="2">
        <f>SUMIFS(Rotowire!W:W,Rotowire!$A:$A,'Master data'!$F342)*K342</f>
        <v>0</v>
      </c>
      <c r="Q342" s="2">
        <f>SUMIFS(Rotowire!Y:Y,Rotowire!$A:$A,'Master data'!$F342)*J342</f>
        <v>0</v>
      </c>
      <c r="R342" s="2">
        <f>SUMIFS(Rotowire!AB:AB,Rotowire!$A:$A,'Master data'!$F342)</f>
        <v>0</v>
      </c>
      <c r="S342" s="2">
        <f>SUMIFS(Rotowire!AC:AC,Rotowire!$A:$A,'Master data'!$F342)</f>
        <v>0</v>
      </c>
      <c r="T342" s="2">
        <f>INDEX('Team forecast'!D$3:D$22,MATCH($B342,'Team forecast'!$B$3:$B$22,0))</f>
        <v>0.5</v>
      </c>
      <c r="U342" s="2">
        <f>INDEX('Team forecast'!E$3:E$22,MATCH($B342,'Team forecast'!$B$3:$B$22,0))</f>
        <v>2.76</v>
      </c>
      <c r="V342" s="2">
        <f>INDEX('Team forecast'!J$3:J$22,MATCH($B342,'Team forecast'!$B$3:$B$22,0))</f>
        <v>4.4699999999999997E-2</v>
      </c>
      <c r="W342" s="2">
        <f>INDEX('Team forecast'!K$3:K$22,MATCH($B342,'Team forecast'!$B$3:$B$22,0))</f>
        <v>0.1164</v>
      </c>
      <c r="X342" s="2">
        <f>INDEX('Team forecast'!L$3:L$22,MATCH($B342,'Team forecast'!$B$3:$B$22,0))</f>
        <v>0.83899999999999997</v>
      </c>
      <c r="Y342" s="5">
        <f t="shared" si="349"/>
        <v>-5000</v>
      </c>
      <c r="Z342" s="5">
        <f t="shared" si="350"/>
        <v>0</v>
      </c>
      <c r="AA342" s="5">
        <f t="shared" si="351"/>
        <v>0</v>
      </c>
      <c r="AB342" s="5">
        <f t="shared" si="352"/>
        <v>0</v>
      </c>
      <c r="AC342" s="5">
        <f t="shared" si="353"/>
        <v>0</v>
      </c>
      <c r="AD342" s="5">
        <f t="shared" si="358"/>
        <v>0</v>
      </c>
      <c r="AE342" s="5">
        <f t="shared" si="359"/>
        <v>0</v>
      </c>
      <c r="AF342" s="5">
        <f t="shared" si="354"/>
        <v>0</v>
      </c>
      <c r="AG342" s="5">
        <f t="shared" si="355"/>
        <v>0</v>
      </c>
      <c r="AH342" s="5">
        <f t="shared" si="360"/>
        <v>0</v>
      </c>
      <c r="AI342" s="5">
        <f t="shared" si="361"/>
        <v>0</v>
      </c>
      <c r="AJ342" s="5">
        <f t="shared" si="362"/>
        <v>0</v>
      </c>
      <c r="AK342" s="5">
        <f t="shared" si="363"/>
        <v>0</v>
      </c>
      <c r="AL342" s="5">
        <f>IFERROR(SUM(Y342:AK342),-5000)*((Cockpit!$C$3)^0)</f>
        <v>-5000</v>
      </c>
      <c r="AM342" s="19">
        <f>INDEX('Team forecast'!$M$3:$AU$22,MATCH($B342,'Team forecast'!$B$3:$B$22,0),MATCH(AM$1,'Team forecast'!$M$2:$AU$2,0))</f>
        <v>0</v>
      </c>
      <c r="AN342" s="19">
        <f>INDEX('Team forecast'!$M$3:$AU$22,MATCH($B342,'Team forecast'!$B$3:$B$22,0),MATCH(AN$1,'Team forecast'!$M$2:$AU$2,0))</f>
        <v>0</v>
      </c>
      <c r="AO342" s="19">
        <f>INDEX('Team forecast'!$M$3:$AU$22,MATCH($B342,'Team forecast'!$B$3:$B$22,0),MATCH(AO$1,'Team forecast'!$M$2:$AU$2,0))</f>
        <v>0</v>
      </c>
      <c r="AP342" s="19">
        <f>INDEX('Team forecast'!$M$3:$AU$22,MATCH($B342,'Team forecast'!$B$3:$B$22,0),MATCH(AP$1,'Team forecast'!$M$2:$AU$2,0))</f>
        <v>0</v>
      </c>
      <c r="AQ342" s="5">
        <f t="shared" si="364"/>
        <v>-5000</v>
      </c>
      <c r="AR342" s="5">
        <f>INDEX('Team forecast'!$M$3:$AU$22,MATCH($B342,'Team forecast'!$B$3:$B$22,0),MATCH(AR$1,'Team forecast'!$M$2:$AU$2,0))*IF($Y342&gt;0,25000,0)</f>
        <v>0</v>
      </c>
      <c r="AS342" s="5">
        <f>INDEX('Team forecast'!$M$3:$AU$22,MATCH($B342,'Team forecast'!$B$3:$B$22,0),MATCH(AS$1,'Team forecast'!$M$2:$AU$2,0))*IF($Y342&gt;0,5000,0)</f>
        <v>0</v>
      </c>
      <c r="AT342" s="5">
        <f>INDEX('Team forecast'!$M$3:$AU$22,MATCH($B342,'Team forecast'!$B$3:$B$22,0),MATCH(AT$1,'Team forecast'!$M$2:$AU$2,0))*IF($Y342&gt;0,-15000,0)</f>
        <v>0</v>
      </c>
      <c r="AU342" s="5">
        <f t="shared" si="365"/>
        <v>0</v>
      </c>
      <c r="AV342" s="5">
        <f t="shared" si="366"/>
        <v>0</v>
      </c>
      <c r="AW342" s="5">
        <f t="shared" si="367"/>
        <v>0</v>
      </c>
      <c r="AX342" s="5">
        <f t="shared" si="368"/>
        <v>0</v>
      </c>
      <c r="AY342" s="5">
        <f t="shared" si="369"/>
        <v>0</v>
      </c>
      <c r="AZ342" s="5">
        <f t="shared" si="370"/>
        <v>0</v>
      </c>
      <c r="BA342" s="5">
        <f t="shared" si="371"/>
        <v>0</v>
      </c>
      <c r="BB342" s="5">
        <f t="shared" si="372"/>
        <v>0</v>
      </c>
      <c r="BC342" s="5">
        <f t="shared" si="373"/>
        <v>0</v>
      </c>
      <c r="BD342" s="5">
        <f>IFERROR(SUM(AR342:BC342),0)*((Cockpit!$C$3)^1)</f>
        <v>0</v>
      </c>
      <c r="BE342" s="19">
        <f>INDEX('Team forecast'!$M$3:$AU$22,MATCH($B342,'Team forecast'!$B$3:$B$22,0),MATCH(BE$1,'Team forecast'!$M$2:$AU$2,0))</f>
        <v>0</v>
      </c>
      <c r="BF342" s="19">
        <f>INDEX('Team forecast'!$M$3:$AU$22,MATCH($B342,'Team forecast'!$B$3:$B$22,0),MATCH(BF$1,'Team forecast'!$M$2:$AU$2,0))</f>
        <v>0</v>
      </c>
      <c r="BG342" s="19">
        <f>INDEX('Team forecast'!$M$3:$AU$22,MATCH($B342,'Team forecast'!$B$3:$B$22,0),MATCH(BG$1,'Team forecast'!$M$2:$AU$2,0))</f>
        <v>0</v>
      </c>
      <c r="BH342" s="19">
        <f>INDEX('Team forecast'!$M$3:$AU$22,MATCH($B342,'Team forecast'!$B$3:$B$22,0),MATCH(BH$1,'Team forecast'!$M$2:$AU$2,0))</f>
        <v>0</v>
      </c>
      <c r="BI342" s="5">
        <f t="shared" si="374"/>
        <v>-5000</v>
      </c>
      <c r="BJ342" s="5">
        <f>INDEX('Team forecast'!$M$3:$AU$22,MATCH($B342,'Team forecast'!$B$3:$B$22,0),MATCH(BJ$1,'Team forecast'!$M$2:$AU$2,0))*IF($Y342&gt;0,25000,0)</f>
        <v>0</v>
      </c>
      <c r="BK342" s="5">
        <f>INDEX('Team forecast'!$M$3:$AU$22,MATCH($B342,'Team forecast'!$B$3:$B$22,0),MATCH(BK$1,'Team forecast'!$M$2:$AU$2,0))*IF($Y342&gt;0,5000,0)</f>
        <v>0</v>
      </c>
      <c r="BL342" s="5">
        <f>INDEX('Team forecast'!$M$3:$AU$22,MATCH($B342,'Team forecast'!$B$3:$B$22,0),MATCH(BL$1,'Team forecast'!$M$2:$AU$2,0))*IF($Y342&gt;0,-15000,0)</f>
        <v>0</v>
      </c>
      <c r="BM342" s="5">
        <f t="shared" si="375"/>
        <v>0</v>
      </c>
      <c r="BN342" s="5">
        <f t="shared" si="376"/>
        <v>0</v>
      </c>
      <c r="BO342" s="5">
        <f t="shared" si="377"/>
        <v>0</v>
      </c>
      <c r="BP342" s="5">
        <f t="shared" si="378"/>
        <v>0</v>
      </c>
      <c r="BQ342" s="5">
        <f t="shared" si="379"/>
        <v>0</v>
      </c>
      <c r="BR342" s="5">
        <f t="shared" si="380"/>
        <v>0</v>
      </c>
      <c r="BS342" s="5">
        <f t="shared" si="381"/>
        <v>0</v>
      </c>
      <c r="BT342" s="5">
        <f t="shared" si="382"/>
        <v>0</v>
      </c>
      <c r="BU342" s="5">
        <f t="shared" si="383"/>
        <v>0</v>
      </c>
      <c r="BV342" s="5">
        <f>IFERROR(SUM(BJ342:BU342),0)*((Cockpit!$C$3)^2)</f>
        <v>0</v>
      </c>
      <c r="BW342" s="19">
        <f>INDEX('Team forecast'!$M$3:$AU$22,MATCH($B342,'Team forecast'!$B$3:$B$22,0),MATCH(BW$1,'Team forecast'!$M$2:$AU$2,0))</f>
        <v>0</v>
      </c>
      <c r="BX342" s="19">
        <f>INDEX('Team forecast'!$M$3:$AU$22,MATCH($B342,'Team forecast'!$B$3:$B$22,0),MATCH(BX$1,'Team forecast'!$M$2:$AU$2,0))</f>
        <v>0</v>
      </c>
      <c r="BY342" s="19">
        <f>INDEX('Team forecast'!$M$3:$AU$22,MATCH($B342,'Team forecast'!$B$3:$B$22,0),MATCH(BY$1,'Team forecast'!$M$2:$AU$2,0))</f>
        <v>0</v>
      </c>
      <c r="BZ342" s="19">
        <f>INDEX('Team forecast'!$M$3:$AU$22,MATCH($B342,'Team forecast'!$B$3:$B$22,0),MATCH(BZ$1,'Team forecast'!$M$2:$AU$2,0))</f>
        <v>0</v>
      </c>
      <c r="CA342" s="5">
        <f t="shared" si="384"/>
        <v>-5000</v>
      </c>
      <c r="CB342" s="5">
        <f>INDEX('Team forecast'!$M$3:$AU$22,MATCH($B342,'Team forecast'!$B$3:$B$22,0),MATCH(CB$1,'Team forecast'!$M$2:$AU$2,0))*IF($Y342&gt;0,25000,0)</f>
        <v>0</v>
      </c>
      <c r="CC342" s="5">
        <f>INDEX('Team forecast'!$M$3:$AU$22,MATCH($B342,'Team forecast'!$B$3:$B$22,0),MATCH(CC$1,'Team forecast'!$M$2:$AU$2,0))*IF($Y342&gt;0,5000,0)</f>
        <v>0</v>
      </c>
      <c r="CD342" s="5">
        <f>INDEX('Team forecast'!$M$3:$AU$22,MATCH($B342,'Team forecast'!$B$3:$B$22,0),MATCH(CD$1,'Team forecast'!$M$2:$AU$2,0))*IF($Y342&gt;0,-15000,0)</f>
        <v>0</v>
      </c>
      <c r="CE342" s="5">
        <f t="shared" si="385"/>
        <v>0</v>
      </c>
      <c r="CF342" s="5">
        <f t="shared" si="386"/>
        <v>0</v>
      </c>
      <c r="CG342" s="5">
        <f t="shared" si="387"/>
        <v>0</v>
      </c>
      <c r="CH342" s="5">
        <f t="shared" si="388"/>
        <v>0</v>
      </c>
      <c r="CI342" s="5">
        <f t="shared" si="389"/>
        <v>0</v>
      </c>
      <c r="CJ342" s="5">
        <f t="shared" si="390"/>
        <v>0</v>
      </c>
      <c r="CK342" s="5">
        <f t="shared" si="391"/>
        <v>0</v>
      </c>
      <c r="CL342" s="5">
        <f t="shared" si="392"/>
        <v>0</v>
      </c>
      <c r="CM342" s="5">
        <f t="shared" si="393"/>
        <v>0</v>
      </c>
      <c r="CN342" s="5">
        <f>IFERROR(SUM(CB342:CM342),0)*((Cockpit!$C$3)^3)</f>
        <v>0</v>
      </c>
      <c r="CO342" s="19">
        <f>INDEX('Team forecast'!$M$3:$AU$22,MATCH($B342,'Team forecast'!$B$3:$B$22,0),MATCH(CO$1,'Team forecast'!$M$2:$AU$2,0))</f>
        <v>0</v>
      </c>
      <c r="CP342" s="19">
        <f>INDEX('Team forecast'!$M$3:$AU$22,MATCH($B342,'Team forecast'!$B$3:$B$22,0),MATCH(CP$1,'Team forecast'!$M$2:$AU$2,0))</f>
        <v>0</v>
      </c>
      <c r="CQ342" s="19">
        <f>INDEX('Team forecast'!$M$3:$AU$22,MATCH($B342,'Team forecast'!$B$3:$B$22,0),MATCH(CQ$1,'Team forecast'!$M$2:$AU$2,0))</f>
        <v>0</v>
      </c>
      <c r="CR342" s="19">
        <f>INDEX('Team forecast'!$M$3:$AU$22,MATCH($B342,'Team forecast'!$B$3:$B$22,0),MATCH(CR$1,'Team forecast'!$M$2:$AU$2,0))</f>
        <v>0</v>
      </c>
      <c r="CS342" s="5">
        <f t="shared" si="394"/>
        <v>-5000</v>
      </c>
      <c r="CT342" s="5">
        <f>INDEX('Team forecast'!$M$3:$AU$22,MATCH($B342,'Team forecast'!$B$3:$B$22,0),MATCH(CT$1,'Team forecast'!$M$2:$AU$2,0))*IF($Y342&gt;0,25000,0)</f>
        <v>0</v>
      </c>
      <c r="CU342" s="5">
        <f>INDEX('Team forecast'!$M$3:$AU$22,MATCH($B342,'Team forecast'!$B$3:$B$22,0),MATCH(CU$1,'Team forecast'!$M$2:$AU$2,0))*IF($Y342&gt;0,5000,0)</f>
        <v>0</v>
      </c>
      <c r="CV342" s="5">
        <f>INDEX('Team forecast'!$M$3:$AU$22,MATCH($B342,'Team forecast'!$B$3:$B$22,0),MATCH(CV$1,'Team forecast'!$M$2:$AU$2,0))*IF($Y342&gt;0,-15000,0)</f>
        <v>0</v>
      </c>
      <c r="CW342" s="5">
        <f t="shared" si="395"/>
        <v>0</v>
      </c>
      <c r="CX342" s="5">
        <f t="shared" si="396"/>
        <v>0</v>
      </c>
      <c r="CY342" s="5">
        <f t="shared" si="397"/>
        <v>0</v>
      </c>
      <c r="CZ342" s="5">
        <f t="shared" si="398"/>
        <v>0</v>
      </c>
      <c r="DA342" s="5">
        <f t="shared" si="399"/>
        <v>0</v>
      </c>
      <c r="DB342" s="5">
        <f t="shared" si="400"/>
        <v>0</v>
      </c>
      <c r="DC342" s="5">
        <f t="shared" si="401"/>
        <v>0</v>
      </c>
      <c r="DD342" s="5">
        <f t="shared" si="402"/>
        <v>0</v>
      </c>
      <c r="DE342" s="5">
        <f t="shared" si="403"/>
        <v>0</v>
      </c>
      <c r="DF342" s="5">
        <f>IFERROR(SUM(CT342:DE342),0)*((Cockpit!$C$3)^4)</f>
        <v>0</v>
      </c>
      <c r="DG342" s="19">
        <f>INDEX('Team forecast'!$M$3:$AU$22,MATCH($B342,'Team forecast'!$B$3:$B$22,0),MATCH(DG$1,'Team forecast'!$M$2:$AU$2,0))</f>
        <v>0</v>
      </c>
      <c r="DH342" s="19">
        <f>INDEX('Team forecast'!$M$3:$AU$22,MATCH($B342,'Team forecast'!$B$3:$B$22,0),MATCH(DH$1,'Team forecast'!$M$2:$AU$2,0))</f>
        <v>0</v>
      </c>
      <c r="DI342" s="19">
        <f>INDEX('Team forecast'!$M$3:$AU$22,MATCH($B342,'Team forecast'!$B$3:$B$22,0),MATCH(DI$1,'Team forecast'!$M$2:$AU$2,0))</f>
        <v>0</v>
      </c>
      <c r="DJ342" s="19">
        <f>INDEX('Team forecast'!$M$3:$AU$22,MATCH($B342,'Team forecast'!$B$3:$B$22,0),MATCH(DJ$1,'Team forecast'!$M$2:$AU$2,0))</f>
        <v>0</v>
      </c>
      <c r="DK342" s="5">
        <f t="shared" si="404"/>
        <v>-5000</v>
      </c>
      <c r="DL342" s="5">
        <f>INDEX('Team forecast'!$M$3:$AU$22,MATCH($B342,'Team forecast'!$B$3:$B$22,0),MATCH(DL$1,'Team forecast'!$M$2:$AU$2,0))*IF($Y342&gt;0,25000,0)</f>
        <v>0</v>
      </c>
      <c r="DM342" s="5">
        <f>INDEX('Team forecast'!$M$3:$AU$22,MATCH($B342,'Team forecast'!$B$3:$B$22,0),MATCH(DM$1,'Team forecast'!$M$2:$AU$2,0))*IF($Y342&gt;0,5000,0)</f>
        <v>0</v>
      </c>
      <c r="DN342" s="5">
        <f>INDEX('Team forecast'!$M$3:$AU$22,MATCH($B342,'Team forecast'!$B$3:$B$22,0),MATCH(DN$1,'Team forecast'!$M$2:$AU$2,0))*IF($Y342&gt;0,-15000,0)</f>
        <v>0</v>
      </c>
      <c r="DO342" s="5">
        <f t="shared" si="405"/>
        <v>0</v>
      </c>
      <c r="DP342" s="5">
        <f t="shared" si="406"/>
        <v>0</v>
      </c>
      <c r="DQ342" s="5">
        <f t="shared" si="407"/>
        <v>0</v>
      </c>
      <c r="DR342" s="5">
        <f t="shared" si="408"/>
        <v>0</v>
      </c>
      <c r="DS342" s="5">
        <f t="shared" si="409"/>
        <v>0</v>
      </c>
      <c r="DT342" s="5">
        <f t="shared" si="410"/>
        <v>0</v>
      </c>
      <c r="DU342" s="5">
        <f t="shared" si="411"/>
        <v>0</v>
      </c>
      <c r="DV342" s="5">
        <f t="shared" si="412"/>
        <v>0</v>
      </c>
      <c r="DW342" s="5">
        <f t="shared" si="413"/>
        <v>0</v>
      </c>
      <c r="DX342" s="5">
        <f>IFERROR(SUM(DL342:DW342),0)*((Cockpit!$C$3)^5)</f>
        <v>0</v>
      </c>
      <c r="DY342" s="5">
        <f t="shared" si="414"/>
        <v>-5000</v>
      </c>
      <c r="DZ342" s="5" t="str">
        <f>IF(ISERROR(MATCH(A342,'Current squad'!B:B,0)),"No","Yes")</f>
        <v>No</v>
      </c>
      <c r="EA342" s="5" cm="1">
        <f t="array" ref="EA342">IFERROR(_xlfn.IFS(DZ342="Yes",0,DZ342="No",H342*1%),999999)</f>
        <v>27800</v>
      </c>
      <c r="EB342" s="5">
        <f t="shared" si="356"/>
        <v>2807800</v>
      </c>
      <c r="EC342" s="5">
        <f t="shared" si="415"/>
        <v>-32800</v>
      </c>
      <c r="ED342" s="1">
        <f t="shared" si="357"/>
        <v>-1.1798561151079136E-2</v>
      </c>
      <c r="EE342" s="5">
        <f>RANK(EC342,$EC$2:$EC$572)+COUNTIF($EC$2:EC342,EC342)-1</f>
        <v>333</v>
      </c>
      <c r="EF342" s="4">
        <f>RANK(ED342,$ED$2:$ED$572)+COUNTIF($ED$2:ED342,ED342)-1</f>
        <v>393</v>
      </c>
    </row>
    <row r="343" spans="1:136" x14ac:dyDescent="0.3">
      <c r="A343" t="str">
        <f>IF(Holdet.dk!A343&lt;&gt;"",Holdet.dk!A343,"")</f>
        <v>Tyrone Mings</v>
      </c>
      <c r="B343" t="str">
        <f>INDEX(Holdet.dk!B:B,MATCH($A343,Holdet.dk!$A:$A,0))</f>
        <v>Aston Villa</v>
      </c>
      <c r="C343" t="str">
        <f>INDEX(Holdet.dk!C:C,MATCH($A343,Holdet.dk!$A:$A,0))</f>
        <v>Defense</v>
      </c>
      <c r="D343" t="str">
        <f>INDEX(Holdet.dk!D:D,MATCH($A343,Holdet.dk!$A:$A,0))</f>
        <v>4.534.000</v>
      </c>
      <c r="E343" s="1">
        <f>IFERROR(_xlfn.NUMBERVALUE(INDEX(Holdet.dk!$E:$E,MATCH($A343,Holdet.dk!$A:$A,0)),","),0)</f>
        <v>2.1000000000000001E-2</v>
      </c>
      <c r="F343" t="str">
        <f>IF(INDEX(Lookup!H:H,MATCH('Master data'!A343,Lookup!G:G,0))=0,A343,INDEX(Lookup!H:H,MATCH('Master data'!A343,Lookup!G:G,0)))</f>
        <v>Tyrone Mings</v>
      </c>
      <c r="G343" t="str">
        <f>IFERROR(INDEX(Lookup!B:B,MATCH(INDEX(Rotowire!C:C,MATCH(F343,Rotowire!A:A,0)),Lookup!D:D,0)),"")</f>
        <v>Chelsea</v>
      </c>
      <c r="H343" s="5">
        <f t="shared" si="348"/>
        <v>4534000</v>
      </c>
      <c r="I343" s="19">
        <f>IFERROR(INDEX('Team forecast'!$G$3:$I$22,MATCH($B343,'Team forecast'!$B$3:$B$22,0),MATCH(I$1,'Team forecast'!$G$2:$I$2,0)),0)</f>
        <v>0.82291666666666674</v>
      </c>
      <c r="J343" s="19">
        <f>IFERROR(INDEX('Team forecast'!$G$3:$I$22,MATCH($B343,'Team forecast'!$B$3:$B$22,0),MATCH(J$1,'Team forecast'!$G$2:$I$2,0)),0)</f>
        <v>0.93034825870646787</v>
      </c>
      <c r="K343" s="19">
        <f>IFERROR(INDEX('Team forecast'!$G$3:$I$22,MATCH($B343,'Team forecast'!$B$3:$B$22,0),MATCH(K$1,'Team forecast'!$G$2:$I$2,0)),0)</f>
        <v>1.2843638484594284</v>
      </c>
      <c r="L343">
        <f>SUMIFS(Rotowire!E:E,Rotowire!$A:$A,'Master data'!$F343)</f>
        <v>95</v>
      </c>
      <c r="M343" s="2">
        <f>SUMIFS(Rotowire!F:F,Rotowire!$A:$A,'Master data'!$F343)*I343</f>
        <v>2.4687500000000001E-2</v>
      </c>
      <c r="N343" s="2">
        <f>SUMIFS(Rotowire!G:G,Rotowire!$A:$A,'Master data'!$F343)*I343</f>
        <v>4.9375000000000002E-2</v>
      </c>
      <c r="O343" s="2">
        <f>SUMIFS(Rotowire!I:I,Rotowire!$A:$A,'Master data'!$F343)*I343</f>
        <v>0.18927083333333336</v>
      </c>
      <c r="P343" s="2">
        <f>SUMIFS(Rotowire!W:W,Rotowire!$A:$A,'Master data'!$F343)*K343</f>
        <v>0.1541236618151314</v>
      </c>
      <c r="Q343" s="2">
        <f>SUMIFS(Rotowire!Y:Y,Rotowire!$A:$A,'Master data'!$F343)*J343</f>
        <v>0</v>
      </c>
      <c r="R343" s="2">
        <f>SUMIFS(Rotowire!AB:AB,Rotowire!$A:$A,'Master data'!$F343)</f>
        <v>0.2</v>
      </c>
      <c r="S343" s="2">
        <f>SUMIFS(Rotowire!AC:AC,Rotowire!$A:$A,'Master data'!$F343)</f>
        <v>0.04</v>
      </c>
      <c r="T343" s="2">
        <f>INDEX('Team forecast'!D$3:D$22,MATCH($B343,'Team forecast'!$B$3:$B$22,0))</f>
        <v>0.79</v>
      </c>
      <c r="U343" s="2">
        <f>INDEX('Team forecast'!E$3:E$22,MATCH($B343,'Team forecast'!$B$3:$B$22,0))</f>
        <v>1.87</v>
      </c>
      <c r="V343" s="2">
        <f>INDEX('Team forecast'!J$3:J$22,MATCH($B343,'Team forecast'!$B$3:$B$22,0))</f>
        <v>0.15010000000000001</v>
      </c>
      <c r="W343" s="2">
        <f>INDEX('Team forecast'!K$3:K$22,MATCH($B343,'Team forecast'!$B$3:$B$22,0))</f>
        <v>0.2238</v>
      </c>
      <c r="X343" s="2">
        <f>INDEX('Team forecast'!L$3:L$22,MATCH($B343,'Team forecast'!$B$3:$B$22,0))</f>
        <v>0.62609999999999999</v>
      </c>
      <c r="Y343" s="5">
        <f t="shared" si="349"/>
        <v>7000</v>
      </c>
      <c r="Z343" s="5">
        <f t="shared" si="350"/>
        <v>3752.5000000000005</v>
      </c>
      <c r="AA343" s="5">
        <f t="shared" si="351"/>
        <v>1119</v>
      </c>
      <c r="AB343" s="5">
        <f t="shared" si="352"/>
        <v>-9391.5</v>
      </c>
      <c r="AC343" s="5">
        <f t="shared" si="353"/>
        <v>3703.125</v>
      </c>
      <c r="AD343" s="5">
        <f t="shared" si="358"/>
        <v>2468.75</v>
      </c>
      <c r="AE343" s="5">
        <f t="shared" si="359"/>
        <v>1892.7083333333337</v>
      </c>
      <c r="AF343" s="5">
        <f t="shared" si="354"/>
        <v>7706.18309075657</v>
      </c>
      <c r="AG343" s="5">
        <f t="shared" si="355"/>
        <v>0</v>
      </c>
      <c r="AH343" s="5">
        <f t="shared" si="360"/>
        <v>-4000</v>
      </c>
      <c r="AI343" s="5">
        <f t="shared" si="361"/>
        <v>-2000</v>
      </c>
      <c r="AJ343" s="5">
        <f t="shared" si="362"/>
        <v>7900</v>
      </c>
      <c r="AK343" s="5">
        <f t="shared" si="363"/>
        <v>-14960</v>
      </c>
      <c r="AL343" s="5">
        <f>IFERROR(SUM(Y343:AK343),-5000)*((Cockpit!$C$3)^0)</f>
        <v>5190.766424089903</v>
      </c>
      <c r="AM343" s="19">
        <f>INDEX('Team forecast'!$M$3:$AU$22,MATCH($B343,'Team forecast'!$B$3:$B$22,0),MATCH(AM$1,'Team forecast'!$M$2:$AU$2,0))</f>
        <v>0</v>
      </c>
      <c r="AN343" s="19">
        <f>INDEX('Team forecast'!$M$3:$AU$22,MATCH($B343,'Team forecast'!$B$3:$B$22,0),MATCH(AN$1,'Team forecast'!$M$2:$AU$2,0))</f>
        <v>0</v>
      </c>
      <c r="AO343" s="19">
        <f>INDEX('Team forecast'!$M$3:$AU$22,MATCH($B343,'Team forecast'!$B$3:$B$22,0),MATCH(AO$1,'Team forecast'!$M$2:$AU$2,0))</f>
        <v>0</v>
      </c>
      <c r="AP343" s="19">
        <f>INDEX('Team forecast'!$M$3:$AU$22,MATCH($B343,'Team forecast'!$B$3:$B$22,0),MATCH(AP$1,'Team forecast'!$M$2:$AU$2,0))</f>
        <v>0</v>
      </c>
      <c r="AQ343" s="5">
        <f t="shared" si="364"/>
        <v>7000</v>
      </c>
      <c r="AR343" s="5">
        <f>INDEX('Team forecast'!$M$3:$AU$22,MATCH($B343,'Team forecast'!$B$3:$B$22,0),MATCH(AR$1,'Team forecast'!$M$2:$AU$2,0))*IF($Y343&gt;0,25000,0)</f>
        <v>0</v>
      </c>
      <c r="AS343" s="5">
        <f>INDEX('Team forecast'!$M$3:$AU$22,MATCH($B343,'Team forecast'!$B$3:$B$22,0),MATCH(AS$1,'Team forecast'!$M$2:$AU$2,0))*IF($Y343&gt;0,5000,0)</f>
        <v>0</v>
      </c>
      <c r="AT343" s="5">
        <f>INDEX('Team forecast'!$M$3:$AU$22,MATCH($B343,'Team forecast'!$B$3:$B$22,0),MATCH(AT$1,'Team forecast'!$M$2:$AU$2,0))*IF($Y343&gt;0,-15000,0)</f>
        <v>0</v>
      </c>
      <c r="AU343" s="5">
        <f t="shared" si="365"/>
        <v>0</v>
      </c>
      <c r="AV343" s="5">
        <f t="shared" si="366"/>
        <v>0</v>
      </c>
      <c r="AW343" s="5">
        <f t="shared" si="367"/>
        <v>0</v>
      </c>
      <c r="AX343" s="5">
        <f t="shared" si="368"/>
        <v>0</v>
      </c>
      <c r="AY343" s="5">
        <f t="shared" si="369"/>
        <v>0</v>
      </c>
      <c r="AZ343" s="5">
        <f t="shared" si="370"/>
        <v>-4000</v>
      </c>
      <c r="BA343" s="5">
        <f t="shared" si="371"/>
        <v>-2000</v>
      </c>
      <c r="BB343" s="5">
        <f t="shared" si="372"/>
        <v>0</v>
      </c>
      <c r="BC343" s="5">
        <f t="shared" si="373"/>
        <v>0</v>
      </c>
      <c r="BD343" s="5">
        <f>IFERROR(SUM(AR343:BC343),0)*((Cockpit!$C$3)^1)</f>
        <v>-4200</v>
      </c>
      <c r="BE343" s="19">
        <f>INDEX('Team forecast'!$M$3:$AU$22,MATCH($B343,'Team forecast'!$B$3:$B$22,0),MATCH(BE$1,'Team forecast'!$M$2:$AU$2,0))</f>
        <v>0</v>
      </c>
      <c r="BF343" s="19">
        <f>INDEX('Team forecast'!$M$3:$AU$22,MATCH($B343,'Team forecast'!$B$3:$B$22,0),MATCH(BF$1,'Team forecast'!$M$2:$AU$2,0))</f>
        <v>0</v>
      </c>
      <c r="BG343" s="19">
        <f>INDEX('Team forecast'!$M$3:$AU$22,MATCH($B343,'Team forecast'!$B$3:$B$22,0),MATCH(BG$1,'Team forecast'!$M$2:$AU$2,0))</f>
        <v>0</v>
      </c>
      <c r="BH343" s="19">
        <f>INDEX('Team forecast'!$M$3:$AU$22,MATCH($B343,'Team forecast'!$B$3:$B$22,0),MATCH(BH$1,'Team forecast'!$M$2:$AU$2,0))</f>
        <v>0</v>
      </c>
      <c r="BI343" s="5">
        <f t="shared" si="374"/>
        <v>7000</v>
      </c>
      <c r="BJ343" s="5">
        <f>INDEX('Team forecast'!$M$3:$AU$22,MATCH($B343,'Team forecast'!$B$3:$B$22,0),MATCH(BJ$1,'Team forecast'!$M$2:$AU$2,0))*IF($Y343&gt;0,25000,0)</f>
        <v>0</v>
      </c>
      <c r="BK343" s="5">
        <f>INDEX('Team forecast'!$M$3:$AU$22,MATCH($B343,'Team forecast'!$B$3:$B$22,0),MATCH(BK$1,'Team forecast'!$M$2:$AU$2,0))*IF($Y343&gt;0,5000,0)</f>
        <v>0</v>
      </c>
      <c r="BL343" s="5">
        <f>INDEX('Team forecast'!$M$3:$AU$22,MATCH($B343,'Team forecast'!$B$3:$B$22,0),MATCH(BL$1,'Team forecast'!$M$2:$AU$2,0))*IF($Y343&gt;0,-15000,0)</f>
        <v>0</v>
      </c>
      <c r="BM343" s="5">
        <f t="shared" si="375"/>
        <v>0</v>
      </c>
      <c r="BN343" s="5">
        <f t="shared" si="376"/>
        <v>0</v>
      </c>
      <c r="BO343" s="5">
        <f t="shared" si="377"/>
        <v>0</v>
      </c>
      <c r="BP343" s="5">
        <f t="shared" si="378"/>
        <v>0</v>
      </c>
      <c r="BQ343" s="5">
        <f t="shared" si="379"/>
        <v>0</v>
      </c>
      <c r="BR343" s="5">
        <f t="shared" si="380"/>
        <v>-4000</v>
      </c>
      <c r="BS343" s="5">
        <f t="shared" si="381"/>
        <v>-2000</v>
      </c>
      <c r="BT343" s="5">
        <f t="shared" si="382"/>
        <v>0</v>
      </c>
      <c r="BU343" s="5">
        <f t="shared" si="383"/>
        <v>0</v>
      </c>
      <c r="BV343" s="5">
        <f>IFERROR(SUM(BJ343:BU343),0)*((Cockpit!$C$3)^2)</f>
        <v>-2939.9999999999995</v>
      </c>
      <c r="BW343" s="19">
        <f>INDEX('Team forecast'!$M$3:$AU$22,MATCH($B343,'Team forecast'!$B$3:$B$22,0),MATCH(BW$1,'Team forecast'!$M$2:$AU$2,0))</f>
        <v>0</v>
      </c>
      <c r="BX343" s="19">
        <f>INDEX('Team forecast'!$M$3:$AU$22,MATCH($B343,'Team forecast'!$B$3:$B$22,0),MATCH(BX$1,'Team forecast'!$M$2:$AU$2,0))</f>
        <v>0</v>
      </c>
      <c r="BY343" s="19">
        <f>INDEX('Team forecast'!$M$3:$AU$22,MATCH($B343,'Team forecast'!$B$3:$B$22,0),MATCH(BY$1,'Team forecast'!$M$2:$AU$2,0))</f>
        <v>0</v>
      </c>
      <c r="BZ343" s="19">
        <f>INDEX('Team forecast'!$M$3:$AU$22,MATCH($B343,'Team forecast'!$B$3:$B$22,0),MATCH(BZ$1,'Team forecast'!$M$2:$AU$2,0))</f>
        <v>0</v>
      </c>
      <c r="CA343" s="5">
        <f t="shared" si="384"/>
        <v>7000</v>
      </c>
      <c r="CB343" s="5">
        <f>INDEX('Team forecast'!$M$3:$AU$22,MATCH($B343,'Team forecast'!$B$3:$B$22,0),MATCH(CB$1,'Team forecast'!$M$2:$AU$2,0))*IF($Y343&gt;0,25000,0)</f>
        <v>0</v>
      </c>
      <c r="CC343" s="5">
        <f>INDEX('Team forecast'!$M$3:$AU$22,MATCH($B343,'Team forecast'!$B$3:$B$22,0),MATCH(CC$1,'Team forecast'!$M$2:$AU$2,0))*IF($Y343&gt;0,5000,0)</f>
        <v>0</v>
      </c>
      <c r="CD343" s="5">
        <f>INDEX('Team forecast'!$M$3:$AU$22,MATCH($B343,'Team forecast'!$B$3:$B$22,0),MATCH(CD$1,'Team forecast'!$M$2:$AU$2,0))*IF($Y343&gt;0,-15000,0)</f>
        <v>0</v>
      </c>
      <c r="CE343" s="5">
        <f t="shared" si="385"/>
        <v>0</v>
      </c>
      <c r="CF343" s="5">
        <f t="shared" si="386"/>
        <v>0</v>
      </c>
      <c r="CG343" s="5">
        <f t="shared" si="387"/>
        <v>0</v>
      </c>
      <c r="CH343" s="5">
        <f t="shared" si="388"/>
        <v>0</v>
      </c>
      <c r="CI343" s="5">
        <f t="shared" si="389"/>
        <v>0</v>
      </c>
      <c r="CJ343" s="5">
        <f t="shared" si="390"/>
        <v>-4000</v>
      </c>
      <c r="CK343" s="5">
        <f t="shared" si="391"/>
        <v>-2000</v>
      </c>
      <c r="CL343" s="5">
        <f t="shared" si="392"/>
        <v>0</v>
      </c>
      <c r="CM343" s="5">
        <f t="shared" si="393"/>
        <v>0</v>
      </c>
      <c r="CN343" s="5">
        <f>IFERROR(SUM(CB343:CM343),0)*((Cockpit!$C$3)^3)</f>
        <v>-2057.9999999999995</v>
      </c>
      <c r="CO343" s="19">
        <f>INDEX('Team forecast'!$M$3:$AU$22,MATCH($B343,'Team forecast'!$B$3:$B$22,0),MATCH(CO$1,'Team forecast'!$M$2:$AU$2,0))</f>
        <v>0</v>
      </c>
      <c r="CP343" s="19">
        <f>INDEX('Team forecast'!$M$3:$AU$22,MATCH($B343,'Team forecast'!$B$3:$B$22,0),MATCH(CP$1,'Team forecast'!$M$2:$AU$2,0))</f>
        <v>0</v>
      </c>
      <c r="CQ343" s="19">
        <f>INDEX('Team forecast'!$M$3:$AU$22,MATCH($B343,'Team forecast'!$B$3:$B$22,0),MATCH(CQ$1,'Team forecast'!$M$2:$AU$2,0))</f>
        <v>0</v>
      </c>
      <c r="CR343" s="19">
        <f>INDEX('Team forecast'!$M$3:$AU$22,MATCH($B343,'Team forecast'!$B$3:$B$22,0),MATCH(CR$1,'Team forecast'!$M$2:$AU$2,0))</f>
        <v>0</v>
      </c>
      <c r="CS343" s="5">
        <f t="shared" si="394"/>
        <v>7000</v>
      </c>
      <c r="CT343" s="5">
        <f>INDEX('Team forecast'!$M$3:$AU$22,MATCH($B343,'Team forecast'!$B$3:$B$22,0),MATCH(CT$1,'Team forecast'!$M$2:$AU$2,0))*IF($Y343&gt;0,25000,0)</f>
        <v>0</v>
      </c>
      <c r="CU343" s="5">
        <f>INDEX('Team forecast'!$M$3:$AU$22,MATCH($B343,'Team forecast'!$B$3:$B$22,0),MATCH(CU$1,'Team forecast'!$M$2:$AU$2,0))*IF($Y343&gt;0,5000,0)</f>
        <v>0</v>
      </c>
      <c r="CV343" s="5">
        <f>INDEX('Team forecast'!$M$3:$AU$22,MATCH($B343,'Team forecast'!$B$3:$B$22,0),MATCH(CV$1,'Team forecast'!$M$2:$AU$2,0))*IF($Y343&gt;0,-15000,0)</f>
        <v>0</v>
      </c>
      <c r="CW343" s="5">
        <f t="shared" si="395"/>
        <v>0</v>
      </c>
      <c r="CX343" s="5">
        <f t="shared" si="396"/>
        <v>0</v>
      </c>
      <c r="CY343" s="5">
        <f t="shared" si="397"/>
        <v>0</v>
      </c>
      <c r="CZ343" s="5">
        <f t="shared" si="398"/>
        <v>0</v>
      </c>
      <c r="DA343" s="5">
        <f t="shared" si="399"/>
        <v>0</v>
      </c>
      <c r="DB343" s="5">
        <f t="shared" si="400"/>
        <v>-4000</v>
      </c>
      <c r="DC343" s="5">
        <f t="shared" si="401"/>
        <v>-2000</v>
      </c>
      <c r="DD343" s="5">
        <f t="shared" si="402"/>
        <v>0</v>
      </c>
      <c r="DE343" s="5">
        <f t="shared" si="403"/>
        <v>0</v>
      </c>
      <c r="DF343" s="5">
        <f>IFERROR(SUM(CT343:DE343),0)*((Cockpit!$C$3)^4)</f>
        <v>-1440.5999999999995</v>
      </c>
      <c r="DG343" s="19">
        <f>INDEX('Team forecast'!$M$3:$AU$22,MATCH($B343,'Team forecast'!$B$3:$B$22,0),MATCH(DG$1,'Team forecast'!$M$2:$AU$2,0))</f>
        <v>0</v>
      </c>
      <c r="DH343" s="19">
        <f>INDEX('Team forecast'!$M$3:$AU$22,MATCH($B343,'Team forecast'!$B$3:$B$22,0),MATCH(DH$1,'Team forecast'!$M$2:$AU$2,0))</f>
        <v>0</v>
      </c>
      <c r="DI343" s="19">
        <f>INDEX('Team forecast'!$M$3:$AU$22,MATCH($B343,'Team forecast'!$B$3:$B$22,0),MATCH(DI$1,'Team forecast'!$M$2:$AU$2,0))</f>
        <v>0</v>
      </c>
      <c r="DJ343" s="19">
        <f>INDEX('Team forecast'!$M$3:$AU$22,MATCH($B343,'Team forecast'!$B$3:$B$22,0),MATCH(DJ$1,'Team forecast'!$M$2:$AU$2,0))</f>
        <v>0</v>
      </c>
      <c r="DK343" s="5">
        <f t="shared" si="404"/>
        <v>7000</v>
      </c>
      <c r="DL343" s="5">
        <f>INDEX('Team forecast'!$M$3:$AU$22,MATCH($B343,'Team forecast'!$B$3:$B$22,0),MATCH(DL$1,'Team forecast'!$M$2:$AU$2,0))*IF($Y343&gt;0,25000,0)</f>
        <v>0</v>
      </c>
      <c r="DM343" s="5">
        <f>INDEX('Team forecast'!$M$3:$AU$22,MATCH($B343,'Team forecast'!$B$3:$B$22,0),MATCH(DM$1,'Team forecast'!$M$2:$AU$2,0))*IF($Y343&gt;0,5000,0)</f>
        <v>0</v>
      </c>
      <c r="DN343" s="5">
        <f>INDEX('Team forecast'!$M$3:$AU$22,MATCH($B343,'Team forecast'!$B$3:$B$22,0),MATCH(DN$1,'Team forecast'!$M$2:$AU$2,0))*IF($Y343&gt;0,-15000,0)</f>
        <v>0</v>
      </c>
      <c r="DO343" s="5">
        <f t="shared" si="405"/>
        <v>0</v>
      </c>
      <c r="DP343" s="5">
        <f t="shared" si="406"/>
        <v>0</v>
      </c>
      <c r="DQ343" s="5">
        <f t="shared" si="407"/>
        <v>0</v>
      </c>
      <c r="DR343" s="5">
        <f t="shared" si="408"/>
        <v>0</v>
      </c>
      <c r="DS343" s="5">
        <f t="shared" si="409"/>
        <v>0</v>
      </c>
      <c r="DT343" s="5">
        <f t="shared" si="410"/>
        <v>-4000</v>
      </c>
      <c r="DU343" s="5">
        <f t="shared" si="411"/>
        <v>-2000</v>
      </c>
      <c r="DV343" s="5">
        <f t="shared" si="412"/>
        <v>0</v>
      </c>
      <c r="DW343" s="5">
        <f t="shared" si="413"/>
        <v>0</v>
      </c>
      <c r="DX343" s="5">
        <f>IFERROR(SUM(DL343:DW343),0)*((Cockpit!$C$3)^5)</f>
        <v>-1008.4199999999996</v>
      </c>
      <c r="DY343" s="5">
        <f t="shared" si="414"/>
        <v>-6456.2535759100956</v>
      </c>
      <c r="DZ343" s="5" t="str">
        <f>IF(ISERROR(MATCH(A343,'Current squad'!B:B,0)),"No","Yes")</f>
        <v>No</v>
      </c>
      <c r="EA343" s="5" cm="1">
        <f t="array" ref="EA343">IFERROR(_xlfn.IFS(DZ343="Yes",0,DZ343="No",H343*1%),999999)</f>
        <v>45340</v>
      </c>
      <c r="EB343" s="5">
        <f t="shared" si="356"/>
        <v>4579340</v>
      </c>
      <c r="EC343" s="5">
        <f t="shared" si="415"/>
        <v>-51796.253575910094</v>
      </c>
      <c r="ED343" s="1">
        <f t="shared" si="357"/>
        <v>-1.1423964176424811E-2</v>
      </c>
      <c r="EE343" s="5">
        <f>RANK(EC343,$EC$2:$EC$572)+COUNTIF($EC$2:EC343,EC343)-1</f>
        <v>501</v>
      </c>
      <c r="EF343" s="4">
        <f>RANK(ED343,$ED$2:$ED$572)+COUNTIF($ED$2:ED343,ED343)-1</f>
        <v>316</v>
      </c>
    </row>
    <row r="344" spans="1:136" x14ac:dyDescent="0.3">
      <c r="A344" t="str">
        <f>IF(Holdet.dk!A344&lt;&gt;"",Holdet.dk!A344,"")</f>
        <v>Liam Delap</v>
      </c>
      <c r="B344" t="str">
        <f>INDEX(Holdet.dk!B:B,MATCH($A344,Holdet.dk!$A:$A,0))</f>
        <v>Manchester City</v>
      </c>
      <c r="C344" t="str">
        <f>INDEX(Holdet.dk!C:C,MATCH($A344,Holdet.dk!$A:$A,0))</f>
        <v>Striker</v>
      </c>
      <c r="D344" t="str">
        <f>INDEX(Holdet.dk!D:D,MATCH($A344,Holdet.dk!$A:$A,0))</f>
        <v>1.890.000</v>
      </c>
      <c r="E344" s="1">
        <f>IFERROR(_xlfn.NUMBERVALUE(INDEX(Holdet.dk!$E:$E,MATCH($A344,Holdet.dk!$A:$A,0)),","),0)</f>
        <v>3.0000000000000001E-3</v>
      </c>
      <c r="F344" t="str">
        <f>IF(INDEX(Lookup!H:H,MATCH('Master data'!A344,Lookup!G:G,0))=0,A344,INDEX(Lookup!H:H,MATCH('Master data'!A344,Lookup!G:G,0)))</f>
        <v>Liam Delap</v>
      </c>
      <c r="G344" t="str">
        <f>IFERROR(INDEX(Lookup!B:B,MATCH(INDEX(Rotowire!C:C,MATCH(F344,Rotowire!A:A,0)),Lookup!D:D,0)),"")</f>
        <v/>
      </c>
      <c r="H344" s="5">
        <f t="shared" si="348"/>
        <v>1890000</v>
      </c>
      <c r="I344" s="19">
        <f>IFERROR(INDEX('Team forecast'!$G$3:$I$22,MATCH($B344,'Team forecast'!$B$3:$B$22,0),MATCH(I$1,'Team forecast'!$G$2:$I$2,0)),0)</f>
        <v>0.86602870813397137</v>
      </c>
      <c r="J344" s="19">
        <f>IFERROR(INDEX('Team forecast'!$G$3:$I$22,MATCH($B344,'Team forecast'!$B$3:$B$22,0),MATCH(J$1,'Team forecast'!$G$2:$I$2,0)),0)</f>
        <v>1.118279569892473</v>
      </c>
      <c r="K344" s="19">
        <f>IFERROR(INDEX('Team forecast'!$G$3:$I$22,MATCH($B344,'Team forecast'!$B$3:$B$22,0),MATCH(K$1,'Team forecast'!$G$2:$I$2,0)),0)</f>
        <v>0.86208459014336625</v>
      </c>
      <c r="L344">
        <f>SUMIFS(Rotowire!E:E,Rotowire!$A:$A,'Master data'!$F344)</f>
        <v>0</v>
      </c>
      <c r="M344" s="2">
        <f>SUMIFS(Rotowire!F:F,Rotowire!$A:$A,'Master data'!$F344)*I344</f>
        <v>0</v>
      </c>
      <c r="N344" s="2">
        <f>SUMIFS(Rotowire!G:G,Rotowire!$A:$A,'Master data'!$F344)*I344</f>
        <v>0</v>
      </c>
      <c r="O344" s="2">
        <f>SUMIFS(Rotowire!I:I,Rotowire!$A:$A,'Master data'!$F344)*I344</f>
        <v>0</v>
      </c>
      <c r="P344" s="2">
        <f>SUMIFS(Rotowire!W:W,Rotowire!$A:$A,'Master data'!$F344)*K344</f>
        <v>0</v>
      </c>
      <c r="Q344" s="2">
        <f>SUMIFS(Rotowire!Y:Y,Rotowire!$A:$A,'Master data'!$F344)*J344</f>
        <v>0</v>
      </c>
      <c r="R344" s="2">
        <f>SUMIFS(Rotowire!AB:AB,Rotowire!$A:$A,'Master data'!$F344)</f>
        <v>0</v>
      </c>
      <c r="S344" s="2">
        <f>SUMIFS(Rotowire!AC:AC,Rotowire!$A:$A,'Master data'!$F344)</f>
        <v>0</v>
      </c>
      <c r="T344" s="2">
        <f>INDEX('Team forecast'!D$3:D$22,MATCH($B344,'Team forecast'!$B$3:$B$22,0))</f>
        <v>1.81</v>
      </c>
      <c r="U344" s="2">
        <f>INDEX('Team forecast'!E$3:E$22,MATCH($B344,'Team forecast'!$B$3:$B$22,0))</f>
        <v>1.04</v>
      </c>
      <c r="V344" s="2">
        <f>INDEX('Team forecast'!J$3:J$22,MATCH($B344,'Team forecast'!$B$3:$B$22,0))</f>
        <v>0.54869999999999997</v>
      </c>
      <c r="W344" s="2">
        <f>INDEX('Team forecast'!K$3:K$22,MATCH($B344,'Team forecast'!$B$3:$B$22,0))</f>
        <v>0.23649999999999999</v>
      </c>
      <c r="X344" s="2">
        <f>INDEX('Team forecast'!L$3:L$22,MATCH($B344,'Team forecast'!$B$3:$B$22,0))</f>
        <v>0.21479999999999999</v>
      </c>
      <c r="Y344" s="5">
        <f t="shared" si="349"/>
        <v>-5000</v>
      </c>
      <c r="Z344" s="5">
        <f t="shared" si="350"/>
        <v>0</v>
      </c>
      <c r="AA344" s="5">
        <f t="shared" si="351"/>
        <v>0</v>
      </c>
      <c r="AB344" s="5">
        <f t="shared" si="352"/>
        <v>0</v>
      </c>
      <c r="AC344" s="5">
        <f t="shared" si="353"/>
        <v>0</v>
      </c>
      <c r="AD344" s="5">
        <f t="shared" si="358"/>
        <v>0</v>
      </c>
      <c r="AE344" s="5">
        <f t="shared" si="359"/>
        <v>0</v>
      </c>
      <c r="AF344" s="5">
        <f t="shared" si="354"/>
        <v>0</v>
      </c>
      <c r="AG344" s="5">
        <f t="shared" si="355"/>
        <v>0</v>
      </c>
      <c r="AH344" s="5">
        <f t="shared" si="360"/>
        <v>0</v>
      </c>
      <c r="AI344" s="5">
        <f t="shared" si="361"/>
        <v>0</v>
      </c>
      <c r="AJ344" s="5">
        <f t="shared" si="362"/>
        <v>0</v>
      </c>
      <c r="AK344" s="5">
        <f t="shared" si="363"/>
        <v>0</v>
      </c>
      <c r="AL344" s="5">
        <f>IFERROR(SUM(Y344:AK344),-5000)*((Cockpit!$C$3)^0)</f>
        <v>-5000</v>
      </c>
      <c r="AM344" s="19">
        <f>INDEX('Team forecast'!$M$3:$AU$22,MATCH($B344,'Team forecast'!$B$3:$B$22,0),MATCH(AM$1,'Team forecast'!$M$2:$AU$2,0))</f>
        <v>0</v>
      </c>
      <c r="AN344" s="19">
        <f>INDEX('Team forecast'!$M$3:$AU$22,MATCH($B344,'Team forecast'!$B$3:$B$22,0),MATCH(AN$1,'Team forecast'!$M$2:$AU$2,0))</f>
        <v>0</v>
      </c>
      <c r="AO344" s="19">
        <f>INDEX('Team forecast'!$M$3:$AU$22,MATCH($B344,'Team forecast'!$B$3:$B$22,0),MATCH(AO$1,'Team forecast'!$M$2:$AU$2,0))</f>
        <v>0</v>
      </c>
      <c r="AP344" s="19">
        <f>INDEX('Team forecast'!$M$3:$AU$22,MATCH($B344,'Team forecast'!$B$3:$B$22,0),MATCH(AP$1,'Team forecast'!$M$2:$AU$2,0))</f>
        <v>0</v>
      </c>
      <c r="AQ344" s="5">
        <f t="shared" si="364"/>
        <v>-5000</v>
      </c>
      <c r="AR344" s="5">
        <f>INDEX('Team forecast'!$M$3:$AU$22,MATCH($B344,'Team forecast'!$B$3:$B$22,0),MATCH(AR$1,'Team forecast'!$M$2:$AU$2,0))*IF($Y344&gt;0,25000,0)</f>
        <v>0</v>
      </c>
      <c r="AS344" s="5">
        <f>INDEX('Team forecast'!$M$3:$AU$22,MATCH($B344,'Team forecast'!$B$3:$B$22,0),MATCH(AS$1,'Team forecast'!$M$2:$AU$2,0))*IF($Y344&gt;0,5000,0)</f>
        <v>0</v>
      </c>
      <c r="AT344" s="5">
        <f>INDEX('Team forecast'!$M$3:$AU$22,MATCH($B344,'Team forecast'!$B$3:$B$22,0),MATCH(AT$1,'Team forecast'!$M$2:$AU$2,0))*IF($Y344&gt;0,-15000,0)</f>
        <v>0</v>
      </c>
      <c r="AU344" s="5">
        <f t="shared" si="365"/>
        <v>0</v>
      </c>
      <c r="AV344" s="5">
        <f t="shared" si="366"/>
        <v>0</v>
      </c>
      <c r="AW344" s="5">
        <f t="shared" si="367"/>
        <v>0</v>
      </c>
      <c r="AX344" s="5">
        <f t="shared" si="368"/>
        <v>0</v>
      </c>
      <c r="AY344" s="5">
        <f t="shared" si="369"/>
        <v>0</v>
      </c>
      <c r="AZ344" s="5">
        <f t="shared" si="370"/>
        <v>0</v>
      </c>
      <c r="BA344" s="5">
        <f t="shared" si="371"/>
        <v>0</v>
      </c>
      <c r="BB344" s="5">
        <f t="shared" si="372"/>
        <v>0</v>
      </c>
      <c r="BC344" s="5">
        <f t="shared" si="373"/>
        <v>0</v>
      </c>
      <c r="BD344" s="5">
        <f>IFERROR(SUM(AR344:BC344),0)*((Cockpit!$C$3)^1)</f>
        <v>0</v>
      </c>
      <c r="BE344" s="19">
        <f>INDEX('Team forecast'!$M$3:$AU$22,MATCH($B344,'Team forecast'!$B$3:$B$22,0),MATCH(BE$1,'Team forecast'!$M$2:$AU$2,0))</f>
        <v>0</v>
      </c>
      <c r="BF344" s="19">
        <f>INDEX('Team forecast'!$M$3:$AU$22,MATCH($B344,'Team forecast'!$B$3:$B$22,0),MATCH(BF$1,'Team forecast'!$M$2:$AU$2,0))</f>
        <v>0</v>
      </c>
      <c r="BG344" s="19">
        <f>INDEX('Team forecast'!$M$3:$AU$22,MATCH($B344,'Team forecast'!$B$3:$B$22,0),MATCH(BG$1,'Team forecast'!$M$2:$AU$2,0))</f>
        <v>0</v>
      </c>
      <c r="BH344" s="19">
        <f>INDEX('Team forecast'!$M$3:$AU$22,MATCH($B344,'Team forecast'!$B$3:$B$22,0),MATCH(BH$1,'Team forecast'!$M$2:$AU$2,0))</f>
        <v>0</v>
      </c>
      <c r="BI344" s="5">
        <f t="shared" si="374"/>
        <v>-5000</v>
      </c>
      <c r="BJ344" s="5">
        <f>INDEX('Team forecast'!$M$3:$AU$22,MATCH($B344,'Team forecast'!$B$3:$B$22,0),MATCH(BJ$1,'Team forecast'!$M$2:$AU$2,0))*IF($Y344&gt;0,25000,0)</f>
        <v>0</v>
      </c>
      <c r="BK344" s="5">
        <f>INDEX('Team forecast'!$M$3:$AU$22,MATCH($B344,'Team forecast'!$B$3:$B$22,0),MATCH(BK$1,'Team forecast'!$M$2:$AU$2,0))*IF($Y344&gt;0,5000,0)</f>
        <v>0</v>
      </c>
      <c r="BL344" s="5">
        <f>INDEX('Team forecast'!$M$3:$AU$22,MATCH($B344,'Team forecast'!$B$3:$B$22,0),MATCH(BL$1,'Team forecast'!$M$2:$AU$2,0))*IF($Y344&gt;0,-15000,0)</f>
        <v>0</v>
      </c>
      <c r="BM344" s="5">
        <f t="shared" si="375"/>
        <v>0</v>
      </c>
      <c r="BN344" s="5">
        <f t="shared" si="376"/>
        <v>0</v>
      </c>
      <c r="BO344" s="5">
        <f t="shared" si="377"/>
        <v>0</v>
      </c>
      <c r="BP344" s="5">
        <f t="shared" si="378"/>
        <v>0</v>
      </c>
      <c r="BQ344" s="5">
        <f t="shared" si="379"/>
        <v>0</v>
      </c>
      <c r="BR344" s="5">
        <f t="shared" si="380"/>
        <v>0</v>
      </c>
      <c r="BS344" s="5">
        <f t="shared" si="381"/>
        <v>0</v>
      </c>
      <c r="BT344" s="5">
        <f t="shared" si="382"/>
        <v>0</v>
      </c>
      <c r="BU344" s="5">
        <f t="shared" si="383"/>
        <v>0</v>
      </c>
      <c r="BV344" s="5">
        <f>IFERROR(SUM(BJ344:BU344),0)*((Cockpit!$C$3)^2)</f>
        <v>0</v>
      </c>
      <c r="BW344" s="19">
        <f>INDEX('Team forecast'!$M$3:$AU$22,MATCH($B344,'Team forecast'!$B$3:$B$22,0),MATCH(BW$1,'Team forecast'!$M$2:$AU$2,0))</f>
        <v>0</v>
      </c>
      <c r="BX344" s="19">
        <f>INDEX('Team forecast'!$M$3:$AU$22,MATCH($B344,'Team forecast'!$B$3:$B$22,0),MATCH(BX$1,'Team forecast'!$M$2:$AU$2,0))</f>
        <v>0</v>
      </c>
      <c r="BY344" s="19">
        <f>INDEX('Team forecast'!$M$3:$AU$22,MATCH($B344,'Team forecast'!$B$3:$B$22,0),MATCH(BY$1,'Team forecast'!$M$2:$AU$2,0))</f>
        <v>0</v>
      </c>
      <c r="BZ344" s="19">
        <f>INDEX('Team forecast'!$M$3:$AU$22,MATCH($B344,'Team forecast'!$B$3:$B$22,0),MATCH(BZ$1,'Team forecast'!$M$2:$AU$2,0))</f>
        <v>0</v>
      </c>
      <c r="CA344" s="5">
        <f t="shared" si="384"/>
        <v>-5000</v>
      </c>
      <c r="CB344" s="5">
        <f>INDEX('Team forecast'!$M$3:$AU$22,MATCH($B344,'Team forecast'!$B$3:$B$22,0),MATCH(CB$1,'Team forecast'!$M$2:$AU$2,0))*IF($Y344&gt;0,25000,0)</f>
        <v>0</v>
      </c>
      <c r="CC344" s="5">
        <f>INDEX('Team forecast'!$M$3:$AU$22,MATCH($B344,'Team forecast'!$B$3:$B$22,0),MATCH(CC$1,'Team forecast'!$M$2:$AU$2,0))*IF($Y344&gt;0,5000,0)</f>
        <v>0</v>
      </c>
      <c r="CD344" s="5">
        <f>INDEX('Team forecast'!$M$3:$AU$22,MATCH($B344,'Team forecast'!$B$3:$B$22,0),MATCH(CD$1,'Team forecast'!$M$2:$AU$2,0))*IF($Y344&gt;0,-15000,0)</f>
        <v>0</v>
      </c>
      <c r="CE344" s="5">
        <f t="shared" si="385"/>
        <v>0</v>
      </c>
      <c r="CF344" s="5">
        <f t="shared" si="386"/>
        <v>0</v>
      </c>
      <c r="CG344" s="5">
        <f t="shared" si="387"/>
        <v>0</v>
      </c>
      <c r="CH344" s="5">
        <f t="shared" si="388"/>
        <v>0</v>
      </c>
      <c r="CI344" s="5">
        <f t="shared" si="389"/>
        <v>0</v>
      </c>
      <c r="CJ344" s="5">
        <f t="shared" si="390"/>
        <v>0</v>
      </c>
      <c r="CK344" s="5">
        <f t="shared" si="391"/>
        <v>0</v>
      </c>
      <c r="CL344" s="5">
        <f t="shared" si="392"/>
        <v>0</v>
      </c>
      <c r="CM344" s="5">
        <f t="shared" si="393"/>
        <v>0</v>
      </c>
      <c r="CN344" s="5">
        <f>IFERROR(SUM(CB344:CM344),0)*((Cockpit!$C$3)^3)</f>
        <v>0</v>
      </c>
      <c r="CO344" s="19">
        <f>INDEX('Team forecast'!$M$3:$AU$22,MATCH($B344,'Team forecast'!$B$3:$B$22,0),MATCH(CO$1,'Team forecast'!$M$2:$AU$2,0))</f>
        <v>0</v>
      </c>
      <c r="CP344" s="19">
        <f>INDEX('Team forecast'!$M$3:$AU$22,MATCH($B344,'Team forecast'!$B$3:$B$22,0),MATCH(CP$1,'Team forecast'!$M$2:$AU$2,0))</f>
        <v>0</v>
      </c>
      <c r="CQ344" s="19">
        <f>INDEX('Team forecast'!$M$3:$AU$22,MATCH($B344,'Team forecast'!$B$3:$B$22,0),MATCH(CQ$1,'Team forecast'!$M$2:$AU$2,0))</f>
        <v>0</v>
      </c>
      <c r="CR344" s="19">
        <f>INDEX('Team forecast'!$M$3:$AU$22,MATCH($B344,'Team forecast'!$B$3:$B$22,0),MATCH(CR$1,'Team forecast'!$M$2:$AU$2,0))</f>
        <v>0</v>
      </c>
      <c r="CS344" s="5">
        <f t="shared" si="394"/>
        <v>-5000</v>
      </c>
      <c r="CT344" s="5">
        <f>INDEX('Team forecast'!$M$3:$AU$22,MATCH($B344,'Team forecast'!$B$3:$B$22,0),MATCH(CT$1,'Team forecast'!$M$2:$AU$2,0))*IF($Y344&gt;0,25000,0)</f>
        <v>0</v>
      </c>
      <c r="CU344" s="5">
        <f>INDEX('Team forecast'!$M$3:$AU$22,MATCH($B344,'Team forecast'!$B$3:$B$22,0),MATCH(CU$1,'Team forecast'!$M$2:$AU$2,0))*IF($Y344&gt;0,5000,0)</f>
        <v>0</v>
      </c>
      <c r="CV344" s="5">
        <f>INDEX('Team forecast'!$M$3:$AU$22,MATCH($B344,'Team forecast'!$B$3:$B$22,0),MATCH(CV$1,'Team forecast'!$M$2:$AU$2,0))*IF($Y344&gt;0,-15000,0)</f>
        <v>0</v>
      </c>
      <c r="CW344" s="5">
        <f t="shared" si="395"/>
        <v>0</v>
      </c>
      <c r="CX344" s="5">
        <f t="shared" si="396"/>
        <v>0</v>
      </c>
      <c r="CY344" s="5">
        <f t="shared" si="397"/>
        <v>0</v>
      </c>
      <c r="CZ344" s="5">
        <f t="shared" si="398"/>
        <v>0</v>
      </c>
      <c r="DA344" s="5">
        <f t="shared" si="399"/>
        <v>0</v>
      </c>
      <c r="DB344" s="5">
        <f t="shared" si="400"/>
        <v>0</v>
      </c>
      <c r="DC344" s="5">
        <f t="shared" si="401"/>
        <v>0</v>
      </c>
      <c r="DD344" s="5">
        <f t="shared" si="402"/>
        <v>0</v>
      </c>
      <c r="DE344" s="5">
        <f t="shared" si="403"/>
        <v>0</v>
      </c>
      <c r="DF344" s="5">
        <f>IFERROR(SUM(CT344:DE344),0)*((Cockpit!$C$3)^4)</f>
        <v>0</v>
      </c>
      <c r="DG344" s="19">
        <f>INDEX('Team forecast'!$M$3:$AU$22,MATCH($B344,'Team forecast'!$B$3:$B$22,0),MATCH(DG$1,'Team forecast'!$M$2:$AU$2,0))</f>
        <v>0</v>
      </c>
      <c r="DH344" s="19">
        <f>INDEX('Team forecast'!$M$3:$AU$22,MATCH($B344,'Team forecast'!$B$3:$B$22,0),MATCH(DH$1,'Team forecast'!$M$2:$AU$2,0))</f>
        <v>0</v>
      </c>
      <c r="DI344" s="19">
        <f>INDEX('Team forecast'!$M$3:$AU$22,MATCH($B344,'Team forecast'!$B$3:$B$22,0),MATCH(DI$1,'Team forecast'!$M$2:$AU$2,0))</f>
        <v>0</v>
      </c>
      <c r="DJ344" s="19">
        <f>INDEX('Team forecast'!$M$3:$AU$22,MATCH($B344,'Team forecast'!$B$3:$B$22,0),MATCH(DJ$1,'Team forecast'!$M$2:$AU$2,0))</f>
        <v>0</v>
      </c>
      <c r="DK344" s="5">
        <f t="shared" si="404"/>
        <v>-5000</v>
      </c>
      <c r="DL344" s="5">
        <f>INDEX('Team forecast'!$M$3:$AU$22,MATCH($B344,'Team forecast'!$B$3:$B$22,0),MATCH(DL$1,'Team forecast'!$M$2:$AU$2,0))*IF($Y344&gt;0,25000,0)</f>
        <v>0</v>
      </c>
      <c r="DM344" s="5">
        <f>INDEX('Team forecast'!$M$3:$AU$22,MATCH($B344,'Team forecast'!$B$3:$B$22,0),MATCH(DM$1,'Team forecast'!$M$2:$AU$2,0))*IF($Y344&gt;0,5000,0)</f>
        <v>0</v>
      </c>
      <c r="DN344" s="5">
        <f>INDEX('Team forecast'!$M$3:$AU$22,MATCH($B344,'Team forecast'!$B$3:$B$22,0),MATCH(DN$1,'Team forecast'!$M$2:$AU$2,0))*IF($Y344&gt;0,-15000,0)</f>
        <v>0</v>
      </c>
      <c r="DO344" s="5">
        <f t="shared" si="405"/>
        <v>0</v>
      </c>
      <c r="DP344" s="5">
        <f t="shared" si="406"/>
        <v>0</v>
      </c>
      <c r="DQ344" s="5">
        <f t="shared" si="407"/>
        <v>0</v>
      </c>
      <c r="DR344" s="5">
        <f t="shared" si="408"/>
        <v>0</v>
      </c>
      <c r="DS344" s="5">
        <f t="shared" si="409"/>
        <v>0</v>
      </c>
      <c r="DT344" s="5">
        <f t="shared" si="410"/>
        <v>0</v>
      </c>
      <c r="DU344" s="5">
        <f t="shared" si="411"/>
        <v>0</v>
      </c>
      <c r="DV344" s="5">
        <f t="shared" si="412"/>
        <v>0</v>
      </c>
      <c r="DW344" s="5">
        <f t="shared" si="413"/>
        <v>0</v>
      </c>
      <c r="DX344" s="5">
        <f>IFERROR(SUM(DL344:DW344),0)*((Cockpit!$C$3)^5)</f>
        <v>0</v>
      </c>
      <c r="DY344" s="5">
        <f t="shared" si="414"/>
        <v>-5000</v>
      </c>
      <c r="DZ344" s="5" t="str">
        <f>IF(ISERROR(MATCH(A344,'Current squad'!B:B,0)),"No","Yes")</f>
        <v>No</v>
      </c>
      <c r="EA344" s="5" cm="1">
        <f t="array" ref="EA344">IFERROR(_xlfn.IFS(DZ344="Yes",0,DZ344="No",H344*1%),999999)</f>
        <v>18900</v>
      </c>
      <c r="EB344" s="5">
        <f t="shared" si="356"/>
        <v>1908900</v>
      </c>
      <c r="EC344" s="5">
        <f t="shared" si="415"/>
        <v>-23900</v>
      </c>
      <c r="ED344" s="1">
        <f t="shared" si="357"/>
        <v>-1.2645502645502646E-2</v>
      </c>
      <c r="EE344" s="5">
        <f>RANK(EC344,$EC$2:$EC$572)+COUNTIF($EC$2:EC344,EC344)-1</f>
        <v>167</v>
      </c>
      <c r="EF344" s="4">
        <f>RANK(ED344,$ED$2:$ED$572)+COUNTIF($ED$2:ED344,ED344)-1</f>
        <v>547</v>
      </c>
    </row>
    <row r="345" spans="1:136" x14ac:dyDescent="0.3">
      <c r="A345" t="str">
        <f>IF(Holdet.dk!A345&lt;&gt;"",Holdet.dk!A345,"")</f>
        <v>Fabio Silva</v>
      </c>
      <c r="B345" t="str">
        <f>INDEX(Holdet.dk!B:B,MATCH($A345,Holdet.dk!$A:$A,0))</f>
        <v>Wolverhampton</v>
      </c>
      <c r="C345" t="str">
        <f>INDEX(Holdet.dk!C:C,MATCH($A345,Holdet.dk!$A:$A,0))</f>
        <v>Striker</v>
      </c>
      <c r="D345" t="str">
        <f>INDEX(Holdet.dk!D:D,MATCH($A345,Holdet.dk!$A:$A,0))</f>
        <v>3.591.000</v>
      </c>
      <c r="E345" s="1">
        <f>IFERROR(_xlfn.NUMBERVALUE(INDEX(Holdet.dk!$E:$E,MATCH($A345,Holdet.dk!$A:$A,0)),","),0)</f>
        <v>0.125</v>
      </c>
      <c r="F345" t="str">
        <f>IF(INDEX(Lookup!H:H,MATCH('Master data'!A345,Lookup!G:G,0))=0,A345,INDEX(Lookup!H:H,MATCH('Master data'!A345,Lookup!G:G,0)))</f>
        <v>Fabio Silva</v>
      </c>
      <c r="G345" t="str">
        <f>IFERROR(INDEX(Lookup!B:B,MATCH(INDEX(Rotowire!C:C,MATCH(F345,Rotowire!A:A,0)),Lookup!D:D,0)),"")</f>
        <v>Manchester United</v>
      </c>
      <c r="H345" s="5">
        <f t="shared" si="348"/>
        <v>3591000</v>
      </c>
      <c r="I345" s="19">
        <f>IFERROR(INDEX('Team forecast'!$G$3:$I$22,MATCH($B345,'Team forecast'!$B$3:$B$22,0),MATCH(I$1,'Team forecast'!$G$2:$I$2,0)),0)</f>
        <v>0.75816993464052274</v>
      </c>
      <c r="J345" s="19">
        <f>IFERROR(INDEX('Team forecast'!$G$3:$I$22,MATCH($B345,'Team forecast'!$B$3:$B$22,0),MATCH(J$1,'Team forecast'!$G$2:$I$2,0)),0)</f>
        <v>1.0869565217391304</v>
      </c>
      <c r="K345" s="19">
        <f>IFERROR(INDEX('Team forecast'!$G$3:$I$22,MATCH($B345,'Team forecast'!$B$3:$B$22,0),MATCH(K$1,'Team forecast'!$G$2:$I$2,0)),0)</f>
        <v>0.89252064059371927</v>
      </c>
      <c r="L345">
        <f>SUMIFS(Rotowire!E:E,Rotowire!$A:$A,'Master data'!$F345)</f>
        <v>95</v>
      </c>
      <c r="M345" s="2">
        <f>SUMIFS(Rotowire!F:F,Rotowire!$A:$A,'Master data'!$F345)*I345</f>
        <v>0.27294117647058819</v>
      </c>
      <c r="N345" s="2">
        <f>SUMIFS(Rotowire!G:G,Rotowire!$A:$A,'Master data'!$F345)*I345</f>
        <v>7.5816993464052282E-2</v>
      </c>
      <c r="O345" s="2">
        <f>SUMIFS(Rotowire!I:I,Rotowire!$A:$A,'Master data'!$F345)*I345</f>
        <v>1.2206535947712416</v>
      </c>
      <c r="P345" s="2">
        <f>SUMIFS(Rotowire!W:W,Rotowire!$A:$A,'Master data'!$F345)*K345</f>
        <v>0.22313016014842982</v>
      </c>
      <c r="Q345" s="2">
        <f>SUMIFS(Rotowire!Y:Y,Rotowire!$A:$A,'Master data'!$F345)*J345</f>
        <v>0</v>
      </c>
      <c r="R345" s="2">
        <f>SUMIFS(Rotowire!AB:AB,Rotowire!$A:$A,'Master data'!$F345)</f>
        <v>0.13</v>
      </c>
      <c r="S345" s="2">
        <f>SUMIFS(Rotowire!AC:AC,Rotowire!$A:$A,'Master data'!$F345)</f>
        <v>0.01</v>
      </c>
      <c r="T345" s="2">
        <f>INDEX('Team forecast'!D$3:D$22,MATCH($B345,'Team forecast'!$B$3:$B$22,0))</f>
        <v>1.1599999999999999</v>
      </c>
      <c r="U345" s="2">
        <f>INDEX('Team forecast'!E$3:E$22,MATCH($B345,'Team forecast'!$B$3:$B$22,0))</f>
        <v>1.5</v>
      </c>
      <c r="V345" s="2">
        <f>INDEX('Team forecast'!J$3:J$22,MATCH($B345,'Team forecast'!$B$3:$B$22,0))</f>
        <v>0.29099999999999998</v>
      </c>
      <c r="W345" s="2">
        <f>INDEX('Team forecast'!K$3:K$22,MATCH($B345,'Team forecast'!$B$3:$B$22,0))</f>
        <v>0.26269999999999999</v>
      </c>
      <c r="X345" s="2">
        <f>INDEX('Team forecast'!L$3:L$22,MATCH($B345,'Team forecast'!$B$3:$B$22,0))</f>
        <v>0.44640000000000002</v>
      </c>
      <c r="Y345" s="5">
        <f t="shared" si="349"/>
        <v>7000</v>
      </c>
      <c r="Z345" s="5">
        <f t="shared" si="350"/>
        <v>7274.9999999999991</v>
      </c>
      <c r="AA345" s="5">
        <f t="shared" si="351"/>
        <v>1313.5</v>
      </c>
      <c r="AB345" s="5">
        <f t="shared" si="352"/>
        <v>-6696</v>
      </c>
      <c r="AC345" s="5">
        <f t="shared" si="353"/>
        <v>27294.117647058818</v>
      </c>
      <c r="AD345" s="5">
        <f t="shared" si="358"/>
        <v>3790.8496732026142</v>
      </c>
      <c r="AE345" s="5">
        <f t="shared" si="359"/>
        <v>12206.535947712417</v>
      </c>
      <c r="AF345" s="5">
        <f t="shared" si="354"/>
        <v>0</v>
      </c>
      <c r="AG345" s="5">
        <f t="shared" si="355"/>
        <v>0</v>
      </c>
      <c r="AH345" s="5">
        <f t="shared" si="360"/>
        <v>-2600</v>
      </c>
      <c r="AI345" s="5">
        <f t="shared" si="361"/>
        <v>-500</v>
      </c>
      <c r="AJ345" s="5">
        <f t="shared" si="362"/>
        <v>11600</v>
      </c>
      <c r="AK345" s="5">
        <f t="shared" si="363"/>
        <v>-12000</v>
      </c>
      <c r="AL345" s="5">
        <f>IFERROR(SUM(Y345:AK345),-5000)*((Cockpit!$C$3)^0)</f>
        <v>48684.003267973851</v>
      </c>
      <c r="AM345" s="19">
        <f>INDEX('Team forecast'!$M$3:$AU$22,MATCH($B345,'Team forecast'!$B$3:$B$22,0),MATCH(AM$1,'Team forecast'!$M$2:$AU$2,0))</f>
        <v>0</v>
      </c>
      <c r="AN345" s="19">
        <f>INDEX('Team forecast'!$M$3:$AU$22,MATCH($B345,'Team forecast'!$B$3:$B$22,0),MATCH(AN$1,'Team forecast'!$M$2:$AU$2,0))</f>
        <v>0</v>
      </c>
      <c r="AO345" s="19">
        <f>INDEX('Team forecast'!$M$3:$AU$22,MATCH($B345,'Team forecast'!$B$3:$B$22,0),MATCH(AO$1,'Team forecast'!$M$2:$AU$2,0))</f>
        <v>0</v>
      </c>
      <c r="AP345" s="19">
        <f>INDEX('Team forecast'!$M$3:$AU$22,MATCH($B345,'Team forecast'!$B$3:$B$22,0),MATCH(AP$1,'Team forecast'!$M$2:$AU$2,0))</f>
        <v>0</v>
      </c>
      <c r="AQ345" s="5">
        <f t="shared" si="364"/>
        <v>7000</v>
      </c>
      <c r="AR345" s="5">
        <f>INDEX('Team forecast'!$M$3:$AU$22,MATCH($B345,'Team forecast'!$B$3:$B$22,0),MATCH(AR$1,'Team forecast'!$M$2:$AU$2,0))*IF($Y345&gt;0,25000,0)</f>
        <v>0</v>
      </c>
      <c r="AS345" s="5">
        <f>INDEX('Team forecast'!$M$3:$AU$22,MATCH($B345,'Team forecast'!$B$3:$B$22,0),MATCH(AS$1,'Team forecast'!$M$2:$AU$2,0))*IF($Y345&gt;0,5000,0)</f>
        <v>0</v>
      </c>
      <c r="AT345" s="5">
        <f>INDEX('Team forecast'!$M$3:$AU$22,MATCH($B345,'Team forecast'!$B$3:$B$22,0),MATCH(AT$1,'Team forecast'!$M$2:$AU$2,0))*IF($Y345&gt;0,-15000,0)</f>
        <v>0</v>
      </c>
      <c r="AU345" s="5">
        <f t="shared" si="365"/>
        <v>0</v>
      </c>
      <c r="AV345" s="5">
        <f t="shared" si="366"/>
        <v>0</v>
      </c>
      <c r="AW345" s="5">
        <f t="shared" si="367"/>
        <v>0</v>
      </c>
      <c r="AX345" s="5">
        <f t="shared" si="368"/>
        <v>0</v>
      </c>
      <c r="AY345" s="5">
        <f t="shared" si="369"/>
        <v>0</v>
      </c>
      <c r="AZ345" s="5">
        <f t="shared" si="370"/>
        <v>-2600</v>
      </c>
      <c r="BA345" s="5">
        <f t="shared" si="371"/>
        <v>-500</v>
      </c>
      <c r="BB345" s="5">
        <f t="shared" si="372"/>
        <v>0</v>
      </c>
      <c r="BC345" s="5">
        <f t="shared" si="373"/>
        <v>0</v>
      </c>
      <c r="BD345" s="5">
        <f>IFERROR(SUM(AR345:BC345),0)*((Cockpit!$C$3)^1)</f>
        <v>-2170</v>
      </c>
      <c r="BE345" s="19">
        <f>INDEX('Team forecast'!$M$3:$AU$22,MATCH($B345,'Team forecast'!$B$3:$B$22,0),MATCH(BE$1,'Team forecast'!$M$2:$AU$2,0))</f>
        <v>0</v>
      </c>
      <c r="BF345" s="19">
        <f>INDEX('Team forecast'!$M$3:$AU$22,MATCH($B345,'Team forecast'!$B$3:$B$22,0),MATCH(BF$1,'Team forecast'!$M$2:$AU$2,0))</f>
        <v>0</v>
      </c>
      <c r="BG345" s="19">
        <f>INDEX('Team forecast'!$M$3:$AU$22,MATCH($B345,'Team forecast'!$B$3:$B$22,0),MATCH(BG$1,'Team forecast'!$M$2:$AU$2,0))</f>
        <v>0</v>
      </c>
      <c r="BH345" s="19">
        <f>INDEX('Team forecast'!$M$3:$AU$22,MATCH($B345,'Team forecast'!$B$3:$B$22,0),MATCH(BH$1,'Team forecast'!$M$2:$AU$2,0))</f>
        <v>0</v>
      </c>
      <c r="BI345" s="5">
        <f t="shared" si="374"/>
        <v>7000</v>
      </c>
      <c r="BJ345" s="5">
        <f>INDEX('Team forecast'!$M$3:$AU$22,MATCH($B345,'Team forecast'!$B$3:$B$22,0),MATCH(BJ$1,'Team forecast'!$M$2:$AU$2,0))*IF($Y345&gt;0,25000,0)</f>
        <v>0</v>
      </c>
      <c r="BK345" s="5">
        <f>INDEX('Team forecast'!$M$3:$AU$22,MATCH($B345,'Team forecast'!$B$3:$B$22,0),MATCH(BK$1,'Team forecast'!$M$2:$AU$2,0))*IF($Y345&gt;0,5000,0)</f>
        <v>0</v>
      </c>
      <c r="BL345" s="5">
        <f>INDEX('Team forecast'!$M$3:$AU$22,MATCH($B345,'Team forecast'!$B$3:$B$22,0),MATCH(BL$1,'Team forecast'!$M$2:$AU$2,0))*IF($Y345&gt;0,-15000,0)</f>
        <v>0</v>
      </c>
      <c r="BM345" s="5">
        <f t="shared" si="375"/>
        <v>0</v>
      </c>
      <c r="BN345" s="5">
        <f t="shared" si="376"/>
        <v>0</v>
      </c>
      <c r="BO345" s="5">
        <f t="shared" si="377"/>
        <v>0</v>
      </c>
      <c r="BP345" s="5">
        <f t="shared" si="378"/>
        <v>0</v>
      </c>
      <c r="BQ345" s="5">
        <f t="shared" si="379"/>
        <v>0</v>
      </c>
      <c r="BR345" s="5">
        <f t="shared" si="380"/>
        <v>-2600</v>
      </c>
      <c r="BS345" s="5">
        <f t="shared" si="381"/>
        <v>-500</v>
      </c>
      <c r="BT345" s="5">
        <f t="shared" si="382"/>
        <v>0</v>
      </c>
      <c r="BU345" s="5">
        <f t="shared" si="383"/>
        <v>0</v>
      </c>
      <c r="BV345" s="5">
        <f>IFERROR(SUM(BJ345:BU345),0)*((Cockpit!$C$3)^2)</f>
        <v>-1518.9999999999998</v>
      </c>
      <c r="BW345" s="19">
        <f>INDEX('Team forecast'!$M$3:$AU$22,MATCH($B345,'Team forecast'!$B$3:$B$22,0),MATCH(BW$1,'Team forecast'!$M$2:$AU$2,0))</f>
        <v>0</v>
      </c>
      <c r="BX345" s="19">
        <f>INDEX('Team forecast'!$M$3:$AU$22,MATCH($B345,'Team forecast'!$B$3:$B$22,0),MATCH(BX$1,'Team forecast'!$M$2:$AU$2,0))</f>
        <v>0</v>
      </c>
      <c r="BY345" s="19">
        <f>INDEX('Team forecast'!$M$3:$AU$22,MATCH($B345,'Team forecast'!$B$3:$B$22,0),MATCH(BY$1,'Team forecast'!$M$2:$AU$2,0))</f>
        <v>0</v>
      </c>
      <c r="BZ345" s="19">
        <f>INDEX('Team forecast'!$M$3:$AU$22,MATCH($B345,'Team forecast'!$B$3:$B$22,0),MATCH(BZ$1,'Team forecast'!$M$2:$AU$2,0))</f>
        <v>0</v>
      </c>
      <c r="CA345" s="5">
        <f t="shared" si="384"/>
        <v>7000</v>
      </c>
      <c r="CB345" s="5">
        <f>INDEX('Team forecast'!$M$3:$AU$22,MATCH($B345,'Team forecast'!$B$3:$B$22,0),MATCH(CB$1,'Team forecast'!$M$2:$AU$2,0))*IF($Y345&gt;0,25000,0)</f>
        <v>0</v>
      </c>
      <c r="CC345" s="5">
        <f>INDEX('Team forecast'!$M$3:$AU$22,MATCH($B345,'Team forecast'!$B$3:$B$22,0),MATCH(CC$1,'Team forecast'!$M$2:$AU$2,0))*IF($Y345&gt;0,5000,0)</f>
        <v>0</v>
      </c>
      <c r="CD345" s="5">
        <f>INDEX('Team forecast'!$M$3:$AU$22,MATCH($B345,'Team forecast'!$B$3:$B$22,0),MATCH(CD$1,'Team forecast'!$M$2:$AU$2,0))*IF($Y345&gt;0,-15000,0)</f>
        <v>0</v>
      </c>
      <c r="CE345" s="5">
        <f t="shared" si="385"/>
        <v>0</v>
      </c>
      <c r="CF345" s="5">
        <f t="shared" si="386"/>
        <v>0</v>
      </c>
      <c r="CG345" s="5">
        <f t="shared" si="387"/>
        <v>0</v>
      </c>
      <c r="CH345" s="5">
        <f t="shared" si="388"/>
        <v>0</v>
      </c>
      <c r="CI345" s="5">
        <f t="shared" si="389"/>
        <v>0</v>
      </c>
      <c r="CJ345" s="5">
        <f t="shared" si="390"/>
        <v>-2600</v>
      </c>
      <c r="CK345" s="5">
        <f t="shared" si="391"/>
        <v>-500</v>
      </c>
      <c r="CL345" s="5">
        <f t="shared" si="392"/>
        <v>0</v>
      </c>
      <c r="CM345" s="5">
        <f t="shared" si="393"/>
        <v>0</v>
      </c>
      <c r="CN345" s="5">
        <f>IFERROR(SUM(CB345:CM345),0)*((Cockpit!$C$3)^3)</f>
        <v>-1063.2999999999997</v>
      </c>
      <c r="CO345" s="19">
        <f>INDEX('Team forecast'!$M$3:$AU$22,MATCH($B345,'Team forecast'!$B$3:$B$22,0),MATCH(CO$1,'Team forecast'!$M$2:$AU$2,0))</f>
        <v>0</v>
      </c>
      <c r="CP345" s="19">
        <f>INDEX('Team forecast'!$M$3:$AU$22,MATCH($B345,'Team forecast'!$B$3:$B$22,0),MATCH(CP$1,'Team forecast'!$M$2:$AU$2,0))</f>
        <v>0</v>
      </c>
      <c r="CQ345" s="19">
        <f>INDEX('Team forecast'!$M$3:$AU$22,MATCH($B345,'Team forecast'!$B$3:$B$22,0),MATCH(CQ$1,'Team forecast'!$M$2:$AU$2,0))</f>
        <v>0</v>
      </c>
      <c r="CR345" s="19">
        <f>INDEX('Team forecast'!$M$3:$AU$22,MATCH($B345,'Team forecast'!$B$3:$B$22,0),MATCH(CR$1,'Team forecast'!$M$2:$AU$2,0))</f>
        <v>0</v>
      </c>
      <c r="CS345" s="5">
        <f t="shared" si="394"/>
        <v>7000</v>
      </c>
      <c r="CT345" s="5">
        <f>INDEX('Team forecast'!$M$3:$AU$22,MATCH($B345,'Team forecast'!$B$3:$B$22,0),MATCH(CT$1,'Team forecast'!$M$2:$AU$2,0))*IF($Y345&gt;0,25000,0)</f>
        <v>0</v>
      </c>
      <c r="CU345" s="5">
        <f>INDEX('Team forecast'!$M$3:$AU$22,MATCH($B345,'Team forecast'!$B$3:$B$22,0),MATCH(CU$1,'Team forecast'!$M$2:$AU$2,0))*IF($Y345&gt;0,5000,0)</f>
        <v>0</v>
      </c>
      <c r="CV345" s="5">
        <f>INDEX('Team forecast'!$M$3:$AU$22,MATCH($B345,'Team forecast'!$B$3:$B$22,0),MATCH(CV$1,'Team forecast'!$M$2:$AU$2,0))*IF($Y345&gt;0,-15000,0)</f>
        <v>0</v>
      </c>
      <c r="CW345" s="5">
        <f t="shared" si="395"/>
        <v>0</v>
      </c>
      <c r="CX345" s="5">
        <f t="shared" si="396"/>
        <v>0</v>
      </c>
      <c r="CY345" s="5">
        <f t="shared" si="397"/>
        <v>0</v>
      </c>
      <c r="CZ345" s="5">
        <f t="shared" si="398"/>
        <v>0</v>
      </c>
      <c r="DA345" s="5">
        <f t="shared" si="399"/>
        <v>0</v>
      </c>
      <c r="DB345" s="5">
        <f t="shared" si="400"/>
        <v>-2600</v>
      </c>
      <c r="DC345" s="5">
        <f t="shared" si="401"/>
        <v>-500</v>
      </c>
      <c r="DD345" s="5">
        <f t="shared" si="402"/>
        <v>0</v>
      </c>
      <c r="DE345" s="5">
        <f t="shared" si="403"/>
        <v>0</v>
      </c>
      <c r="DF345" s="5">
        <f>IFERROR(SUM(CT345:DE345),0)*((Cockpit!$C$3)^4)</f>
        <v>-744.30999999999972</v>
      </c>
      <c r="DG345" s="19">
        <f>INDEX('Team forecast'!$M$3:$AU$22,MATCH($B345,'Team forecast'!$B$3:$B$22,0),MATCH(DG$1,'Team forecast'!$M$2:$AU$2,0))</f>
        <v>0</v>
      </c>
      <c r="DH345" s="19">
        <f>INDEX('Team forecast'!$M$3:$AU$22,MATCH($B345,'Team forecast'!$B$3:$B$22,0),MATCH(DH$1,'Team forecast'!$M$2:$AU$2,0))</f>
        <v>0</v>
      </c>
      <c r="DI345" s="19">
        <f>INDEX('Team forecast'!$M$3:$AU$22,MATCH($B345,'Team forecast'!$B$3:$B$22,0),MATCH(DI$1,'Team forecast'!$M$2:$AU$2,0))</f>
        <v>0</v>
      </c>
      <c r="DJ345" s="19">
        <f>INDEX('Team forecast'!$M$3:$AU$22,MATCH($B345,'Team forecast'!$B$3:$B$22,0),MATCH(DJ$1,'Team forecast'!$M$2:$AU$2,0))</f>
        <v>0</v>
      </c>
      <c r="DK345" s="5">
        <f t="shared" si="404"/>
        <v>7000</v>
      </c>
      <c r="DL345" s="5">
        <f>INDEX('Team forecast'!$M$3:$AU$22,MATCH($B345,'Team forecast'!$B$3:$B$22,0),MATCH(DL$1,'Team forecast'!$M$2:$AU$2,0))*IF($Y345&gt;0,25000,0)</f>
        <v>0</v>
      </c>
      <c r="DM345" s="5">
        <f>INDEX('Team forecast'!$M$3:$AU$22,MATCH($B345,'Team forecast'!$B$3:$B$22,0),MATCH(DM$1,'Team forecast'!$M$2:$AU$2,0))*IF($Y345&gt;0,5000,0)</f>
        <v>0</v>
      </c>
      <c r="DN345" s="5">
        <f>INDEX('Team forecast'!$M$3:$AU$22,MATCH($B345,'Team forecast'!$B$3:$B$22,0),MATCH(DN$1,'Team forecast'!$M$2:$AU$2,0))*IF($Y345&gt;0,-15000,0)</f>
        <v>0</v>
      </c>
      <c r="DO345" s="5">
        <f t="shared" si="405"/>
        <v>0</v>
      </c>
      <c r="DP345" s="5">
        <f t="shared" si="406"/>
        <v>0</v>
      </c>
      <c r="DQ345" s="5">
        <f t="shared" si="407"/>
        <v>0</v>
      </c>
      <c r="DR345" s="5">
        <f t="shared" si="408"/>
        <v>0</v>
      </c>
      <c r="DS345" s="5">
        <f t="shared" si="409"/>
        <v>0</v>
      </c>
      <c r="DT345" s="5">
        <f t="shared" si="410"/>
        <v>-2600</v>
      </c>
      <c r="DU345" s="5">
        <f t="shared" si="411"/>
        <v>-500</v>
      </c>
      <c r="DV345" s="5">
        <f t="shared" si="412"/>
        <v>0</v>
      </c>
      <c r="DW345" s="5">
        <f t="shared" si="413"/>
        <v>0</v>
      </c>
      <c r="DX345" s="5">
        <f>IFERROR(SUM(DL345:DW345),0)*((Cockpit!$C$3)^5)</f>
        <v>-521.01699999999983</v>
      </c>
      <c r="DY345" s="5">
        <f t="shared" si="414"/>
        <v>42666.37626797385</v>
      </c>
      <c r="DZ345" s="5" t="str">
        <f>IF(ISERROR(MATCH(A345,'Current squad'!B:B,0)),"No","Yes")</f>
        <v>No</v>
      </c>
      <c r="EA345" s="5" cm="1">
        <f t="array" ref="EA345">IFERROR(_xlfn.IFS(DZ345="Yes",0,DZ345="No",H345*1%),999999)</f>
        <v>35910</v>
      </c>
      <c r="EB345" s="5">
        <f t="shared" si="356"/>
        <v>3626910</v>
      </c>
      <c r="EC345" s="5">
        <f t="shared" si="415"/>
        <v>6756.3762679738502</v>
      </c>
      <c r="ED345" s="1">
        <f t="shared" si="357"/>
        <v>1.8814748727301171E-3</v>
      </c>
      <c r="EE345" s="5">
        <f>RANK(EC345,$EC$2:$EC$572)+COUNTIF($EC$2:EC345,EC345)-1</f>
        <v>48</v>
      </c>
      <c r="EF345" s="4">
        <f>RANK(ED345,$ED$2:$ED$572)+COUNTIF($ED$2:ED345,ED345)-1</f>
        <v>46</v>
      </c>
    </row>
    <row r="346" spans="1:136" x14ac:dyDescent="0.3">
      <c r="A346" t="str">
        <f>IF(Holdet.dk!A346&lt;&gt;"",Holdet.dk!A346,"")</f>
        <v>Jayden Bogle</v>
      </c>
      <c r="B346" t="str">
        <f>INDEX(Holdet.dk!B:B,MATCH($A346,Holdet.dk!$A:$A,0))</f>
        <v>Sheffield United</v>
      </c>
      <c r="C346" t="str">
        <f>INDEX(Holdet.dk!C:C,MATCH($A346,Holdet.dk!$A:$A,0))</f>
        <v>Defense</v>
      </c>
      <c r="D346" t="str">
        <f>INDEX(Holdet.dk!D:D,MATCH($A346,Holdet.dk!$A:$A,0))</f>
        <v>2.222.000</v>
      </c>
      <c r="E346" s="1">
        <f>IFERROR(_xlfn.NUMBERVALUE(INDEX(Holdet.dk!$E:$E,MATCH($A346,Holdet.dk!$A:$A,0)),","),0)</f>
        <v>1.3000000000000001E-2</v>
      </c>
      <c r="F346" t="str">
        <f>IF(INDEX(Lookup!H:H,MATCH('Master data'!A346,Lookup!G:G,0))=0,A346,INDEX(Lookup!H:H,MATCH('Master data'!A346,Lookup!G:G,0)))</f>
        <v>Jayden Bogle</v>
      </c>
      <c r="G346" t="str">
        <f>IFERROR(INDEX(Lookup!B:B,MATCH(INDEX(Rotowire!C:C,MATCH(F346,Rotowire!A:A,0)),Lookup!D:D,0)),"")</f>
        <v>Burnley</v>
      </c>
      <c r="H346" s="5">
        <f t="shared" si="348"/>
        <v>2222000</v>
      </c>
      <c r="I346" s="19">
        <f>IFERROR(INDEX('Team forecast'!$G$3:$I$22,MATCH($B346,'Team forecast'!$B$3:$B$22,0),MATCH(I$1,'Team forecast'!$G$2:$I$2,0)),0)</f>
        <v>0.79999999999999993</v>
      </c>
      <c r="J346" s="19">
        <f>IFERROR(INDEX('Team forecast'!$G$3:$I$22,MATCH($B346,'Team forecast'!$B$3:$B$22,0),MATCH(J$1,'Team forecast'!$G$2:$I$2,0)),0)</f>
        <v>0.86842105263157876</v>
      </c>
      <c r="K346" s="19">
        <f>IFERROR(INDEX('Team forecast'!$G$3:$I$22,MATCH($B346,'Team forecast'!$B$3:$B$22,0),MATCH(K$1,'Team forecast'!$G$2:$I$2,0)),0)</f>
        <v>1.2720728665040493</v>
      </c>
      <c r="L346">
        <f>SUMIFS(Rotowire!E:E,Rotowire!$A:$A,'Master data'!$F346)</f>
        <v>95</v>
      </c>
      <c r="M346" s="2">
        <f>SUMIFS(Rotowire!F:F,Rotowire!$A:$A,'Master data'!$F346)*I346</f>
        <v>0.128</v>
      </c>
      <c r="N346" s="2">
        <f>SUMIFS(Rotowire!G:G,Rotowire!$A:$A,'Master data'!$F346)*I346</f>
        <v>7.1999999999999995E-2</v>
      </c>
      <c r="O346" s="2">
        <f>SUMIFS(Rotowire!I:I,Rotowire!$A:$A,'Master data'!$F346)*I346</f>
        <v>0.45599999999999991</v>
      </c>
      <c r="P346" s="2">
        <f>SUMIFS(Rotowire!W:W,Rotowire!$A:$A,'Master data'!$F346)*K346</f>
        <v>0.26713530196585034</v>
      </c>
      <c r="Q346" s="2">
        <f>SUMIFS(Rotowire!Y:Y,Rotowire!$A:$A,'Master data'!$F346)*J346</f>
        <v>0</v>
      </c>
      <c r="R346" s="2">
        <f>SUMIFS(Rotowire!AB:AB,Rotowire!$A:$A,'Master data'!$F346)</f>
        <v>0.14000000000000001</v>
      </c>
      <c r="S346" s="2">
        <f>SUMIFS(Rotowire!AC:AC,Rotowire!$A:$A,'Master data'!$F346)</f>
        <v>0</v>
      </c>
      <c r="T346" s="2">
        <f>INDEX('Team forecast'!D$3:D$22,MATCH($B346,'Team forecast'!$B$3:$B$22,0))</f>
        <v>1.1599999999999999</v>
      </c>
      <c r="U346" s="2">
        <f>INDEX('Team forecast'!E$3:E$22,MATCH($B346,'Team forecast'!$B$3:$B$22,0))</f>
        <v>1.32</v>
      </c>
      <c r="V346" s="2">
        <f>INDEX('Team forecast'!J$3:J$22,MATCH($B346,'Team forecast'!$B$3:$B$22,0))</f>
        <v>0.32490000000000002</v>
      </c>
      <c r="W346" s="2">
        <f>INDEX('Team forecast'!K$3:K$22,MATCH($B346,'Team forecast'!$B$3:$B$22,0))</f>
        <v>0.27700000000000002</v>
      </c>
      <c r="X346" s="2">
        <f>INDEX('Team forecast'!L$3:L$22,MATCH($B346,'Team forecast'!$B$3:$B$22,0))</f>
        <v>0.39810000000000001</v>
      </c>
      <c r="Y346" s="5">
        <f t="shared" si="349"/>
        <v>7000</v>
      </c>
      <c r="Z346" s="5">
        <f t="shared" si="350"/>
        <v>8122.5000000000009</v>
      </c>
      <c r="AA346" s="5">
        <f t="shared" si="351"/>
        <v>1385.0000000000002</v>
      </c>
      <c r="AB346" s="5">
        <f t="shared" si="352"/>
        <v>-5971.5</v>
      </c>
      <c r="AC346" s="5">
        <f t="shared" si="353"/>
        <v>19200</v>
      </c>
      <c r="AD346" s="5">
        <f t="shared" si="358"/>
        <v>3599.9999999999995</v>
      </c>
      <c r="AE346" s="5">
        <f t="shared" si="359"/>
        <v>4559.9999999999991</v>
      </c>
      <c r="AF346" s="5">
        <f t="shared" si="354"/>
        <v>13356.765098292517</v>
      </c>
      <c r="AG346" s="5">
        <f t="shared" si="355"/>
        <v>0</v>
      </c>
      <c r="AH346" s="5">
        <f t="shared" si="360"/>
        <v>-2800.0000000000005</v>
      </c>
      <c r="AI346" s="5">
        <f t="shared" si="361"/>
        <v>0</v>
      </c>
      <c r="AJ346" s="5">
        <f t="shared" si="362"/>
        <v>11600</v>
      </c>
      <c r="AK346" s="5">
        <f t="shared" si="363"/>
        <v>-10560</v>
      </c>
      <c r="AL346" s="5">
        <f>IFERROR(SUM(Y346:AK346),-5000)*((Cockpit!$C$3)^0)</f>
        <v>49492.765098292519</v>
      </c>
      <c r="AM346" s="19">
        <f>INDEX('Team forecast'!$M$3:$AU$22,MATCH($B346,'Team forecast'!$B$3:$B$22,0),MATCH(AM$1,'Team forecast'!$M$2:$AU$2,0))</f>
        <v>0</v>
      </c>
      <c r="AN346" s="19">
        <f>INDEX('Team forecast'!$M$3:$AU$22,MATCH($B346,'Team forecast'!$B$3:$B$22,0),MATCH(AN$1,'Team forecast'!$M$2:$AU$2,0))</f>
        <v>0</v>
      </c>
      <c r="AO346" s="19">
        <f>INDEX('Team forecast'!$M$3:$AU$22,MATCH($B346,'Team forecast'!$B$3:$B$22,0),MATCH(AO$1,'Team forecast'!$M$2:$AU$2,0))</f>
        <v>0</v>
      </c>
      <c r="AP346" s="19">
        <f>INDEX('Team forecast'!$M$3:$AU$22,MATCH($B346,'Team forecast'!$B$3:$B$22,0),MATCH(AP$1,'Team forecast'!$M$2:$AU$2,0))</f>
        <v>0</v>
      </c>
      <c r="AQ346" s="5">
        <f t="shared" si="364"/>
        <v>7000</v>
      </c>
      <c r="AR346" s="5">
        <f>INDEX('Team forecast'!$M$3:$AU$22,MATCH($B346,'Team forecast'!$B$3:$B$22,0),MATCH(AR$1,'Team forecast'!$M$2:$AU$2,0))*IF($Y346&gt;0,25000,0)</f>
        <v>0</v>
      </c>
      <c r="AS346" s="5">
        <f>INDEX('Team forecast'!$M$3:$AU$22,MATCH($B346,'Team forecast'!$B$3:$B$22,0),MATCH(AS$1,'Team forecast'!$M$2:$AU$2,0))*IF($Y346&gt;0,5000,0)</f>
        <v>0</v>
      </c>
      <c r="AT346" s="5">
        <f>INDEX('Team forecast'!$M$3:$AU$22,MATCH($B346,'Team forecast'!$B$3:$B$22,0),MATCH(AT$1,'Team forecast'!$M$2:$AU$2,0))*IF($Y346&gt;0,-15000,0)</f>
        <v>0</v>
      </c>
      <c r="AU346" s="5">
        <f t="shared" si="365"/>
        <v>0</v>
      </c>
      <c r="AV346" s="5">
        <f t="shared" si="366"/>
        <v>0</v>
      </c>
      <c r="AW346" s="5">
        <f t="shared" si="367"/>
        <v>0</v>
      </c>
      <c r="AX346" s="5">
        <f t="shared" si="368"/>
        <v>0</v>
      </c>
      <c r="AY346" s="5">
        <f t="shared" si="369"/>
        <v>0</v>
      </c>
      <c r="AZ346" s="5">
        <f t="shared" si="370"/>
        <v>-2800.0000000000005</v>
      </c>
      <c r="BA346" s="5">
        <f t="shared" si="371"/>
        <v>0</v>
      </c>
      <c r="BB346" s="5">
        <f t="shared" si="372"/>
        <v>0</v>
      </c>
      <c r="BC346" s="5">
        <f t="shared" si="373"/>
        <v>0</v>
      </c>
      <c r="BD346" s="5">
        <f>IFERROR(SUM(AR346:BC346),0)*((Cockpit!$C$3)^1)</f>
        <v>-1960.0000000000002</v>
      </c>
      <c r="BE346" s="19">
        <f>INDEX('Team forecast'!$M$3:$AU$22,MATCH($B346,'Team forecast'!$B$3:$B$22,0),MATCH(BE$1,'Team forecast'!$M$2:$AU$2,0))</f>
        <v>0</v>
      </c>
      <c r="BF346" s="19">
        <f>INDEX('Team forecast'!$M$3:$AU$22,MATCH($B346,'Team forecast'!$B$3:$B$22,0),MATCH(BF$1,'Team forecast'!$M$2:$AU$2,0))</f>
        <v>0</v>
      </c>
      <c r="BG346" s="19">
        <f>INDEX('Team forecast'!$M$3:$AU$22,MATCH($B346,'Team forecast'!$B$3:$B$22,0),MATCH(BG$1,'Team forecast'!$M$2:$AU$2,0))</f>
        <v>0</v>
      </c>
      <c r="BH346" s="19">
        <f>INDEX('Team forecast'!$M$3:$AU$22,MATCH($B346,'Team forecast'!$B$3:$B$22,0),MATCH(BH$1,'Team forecast'!$M$2:$AU$2,0))</f>
        <v>0</v>
      </c>
      <c r="BI346" s="5">
        <f t="shared" si="374"/>
        <v>7000</v>
      </c>
      <c r="BJ346" s="5">
        <f>INDEX('Team forecast'!$M$3:$AU$22,MATCH($B346,'Team forecast'!$B$3:$B$22,0),MATCH(BJ$1,'Team forecast'!$M$2:$AU$2,0))*IF($Y346&gt;0,25000,0)</f>
        <v>0</v>
      </c>
      <c r="BK346" s="5">
        <f>INDEX('Team forecast'!$M$3:$AU$22,MATCH($B346,'Team forecast'!$B$3:$B$22,0),MATCH(BK$1,'Team forecast'!$M$2:$AU$2,0))*IF($Y346&gt;0,5000,0)</f>
        <v>0</v>
      </c>
      <c r="BL346" s="5">
        <f>INDEX('Team forecast'!$M$3:$AU$22,MATCH($B346,'Team forecast'!$B$3:$B$22,0),MATCH(BL$1,'Team forecast'!$M$2:$AU$2,0))*IF($Y346&gt;0,-15000,0)</f>
        <v>0</v>
      </c>
      <c r="BM346" s="5">
        <f t="shared" si="375"/>
        <v>0</v>
      </c>
      <c r="BN346" s="5">
        <f t="shared" si="376"/>
        <v>0</v>
      </c>
      <c r="BO346" s="5">
        <f t="shared" si="377"/>
        <v>0</v>
      </c>
      <c r="BP346" s="5">
        <f t="shared" si="378"/>
        <v>0</v>
      </c>
      <c r="BQ346" s="5">
        <f t="shared" si="379"/>
        <v>0</v>
      </c>
      <c r="BR346" s="5">
        <f t="shared" si="380"/>
        <v>-2800.0000000000005</v>
      </c>
      <c r="BS346" s="5">
        <f t="shared" si="381"/>
        <v>0</v>
      </c>
      <c r="BT346" s="5">
        <f t="shared" si="382"/>
        <v>0</v>
      </c>
      <c r="BU346" s="5">
        <f t="shared" si="383"/>
        <v>0</v>
      </c>
      <c r="BV346" s="5">
        <f>IFERROR(SUM(BJ346:BU346),0)*((Cockpit!$C$3)^2)</f>
        <v>-1372</v>
      </c>
      <c r="BW346" s="19">
        <f>INDEX('Team forecast'!$M$3:$AU$22,MATCH($B346,'Team forecast'!$B$3:$B$22,0),MATCH(BW$1,'Team forecast'!$M$2:$AU$2,0))</f>
        <v>0</v>
      </c>
      <c r="BX346" s="19">
        <f>INDEX('Team forecast'!$M$3:$AU$22,MATCH($B346,'Team forecast'!$B$3:$B$22,0),MATCH(BX$1,'Team forecast'!$M$2:$AU$2,0))</f>
        <v>0</v>
      </c>
      <c r="BY346" s="19">
        <f>INDEX('Team forecast'!$M$3:$AU$22,MATCH($B346,'Team forecast'!$B$3:$B$22,0),MATCH(BY$1,'Team forecast'!$M$2:$AU$2,0))</f>
        <v>0</v>
      </c>
      <c r="BZ346" s="19">
        <f>INDEX('Team forecast'!$M$3:$AU$22,MATCH($B346,'Team forecast'!$B$3:$B$22,0),MATCH(BZ$1,'Team forecast'!$M$2:$AU$2,0))</f>
        <v>0</v>
      </c>
      <c r="CA346" s="5">
        <f t="shared" si="384"/>
        <v>7000</v>
      </c>
      <c r="CB346" s="5">
        <f>INDEX('Team forecast'!$M$3:$AU$22,MATCH($B346,'Team forecast'!$B$3:$B$22,0),MATCH(CB$1,'Team forecast'!$M$2:$AU$2,0))*IF($Y346&gt;0,25000,0)</f>
        <v>0</v>
      </c>
      <c r="CC346" s="5">
        <f>INDEX('Team forecast'!$M$3:$AU$22,MATCH($B346,'Team forecast'!$B$3:$B$22,0),MATCH(CC$1,'Team forecast'!$M$2:$AU$2,0))*IF($Y346&gt;0,5000,0)</f>
        <v>0</v>
      </c>
      <c r="CD346" s="5">
        <f>INDEX('Team forecast'!$M$3:$AU$22,MATCH($B346,'Team forecast'!$B$3:$B$22,0),MATCH(CD$1,'Team forecast'!$M$2:$AU$2,0))*IF($Y346&gt;0,-15000,0)</f>
        <v>0</v>
      </c>
      <c r="CE346" s="5">
        <f t="shared" si="385"/>
        <v>0</v>
      </c>
      <c r="CF346" s="5">
        <f t="shared" si="386"/>
        <v>0</v>
      </c>
      <c r="CG346" s="5">
        <f t="shared" si="387"/>
        <v>0</v>
      </c>
      <c r="CH346" s="5">
        <f t="shared" si="388"/>
        <v>0</v>
      </c>
      <c r="CI346" s="5">
        <f t="shared" si="389"/>
        <v>0</v>
      </c>
      <c r="CJ346" s="5">
        <f t="shared" si="390"/>
        <v>-2800.0000000000005</v>
      </c>
      <c r="CK346" s="5">
        <f t="shared" si="391"/>
        <v>0</v>
      </c>
      <c r="CL346" s="5">
        <f t="shared" si="392"/>
        <v>0</v>
      </c>
      <c r="CM346" s="5">
        <f t="shared" si="393"/>
        <v>0</v>
      </c>
      <c r="CN346" s="5">
        <f>IFERROR(SUM(CB346:CM346),0)*((Cockpit!$C$3)^3)</f>
        <v>-960.4</v>
      </c>
      <c r="CO346" s="19">
        <f>INDEX('Team forecast'!$M$3:$AU$22,MATCH($B346,'Team forecast'!$B$3:$B$22,0),MATCH(CO$1,'Team forecast'!$M$2:$AU$2,0))</f>
        <v>0</v>
      </c>
      <c r="CP346" s="19">
        <f>INDEX('Team forecast'!$M$3:$AU$22,MATCH($B346,'Team forecast'!$B$3:$B$22,0),MATCH(CP$1,'Team forecast'!$M$2:$AU$2,0))</f>
        <v>0</v>
      </c>
      <c r="CQ346" s="19">
        <f>INDEX('Team forecast'!$M$3:$AU$22,MATCH($B346,'Team forecast'!$B$3:$B$22,0),MATCH(CQ$1,'Team forecast'!$M$2:$AU$2,0))</f>
        <v>0</v>
      </c>
      <c r="CR346" s="19">
        <f>INDEX('Team forecast'!$M$3:$AU$22,MATCH($B346,'Team forecast'!$B$3:$B$22,0),MATCH(CR$1,'Team forecast'!$M$2:$AU$2,0))</f>
        <v>0</v>
      </c>
      <c r="CS346" s="5">
        <f t="shared" si="394"/>
        <v>7000</v>
      </c>
      <c r="CT346" s="5">
        <f>INDEX('Team forecast'!$M$3:$AU$22,MATCH($B346,'Team forecast'!$B$3:$B$22,0),MATCH(CT$1,'Team forecast'!$M$2:$AU$2,0))*IF($Y346&gt;0,25000,0)</f>
        <v>0</v>
      </c>
      <c r="CU346" s="5">
        <f>INDEX('Team forecast'!$M$3:$AU$22,MATCH($B346,'Team forecast'!$B$3:$B$22,0),MATCH(CU$1,'Team forecast'!$M$2:$AU$2,0))*IF($Y346&gt;0,5000,0)</f>
        <v>0</v>
      </c>
      <c r="CV346" s="5">
        <f>INDEX('Team forecast'!$M$3:$AU$22,MATCH($B346,'Team forecast'!$B$3:$B$22,0),MATCH(CV$1,'Team forecast'!$M$2:$AU$2,0))*IF($Y346&gt;0,-15000,0)</f>
        <v>0</v>
      </c>
      <c r="CW346" s="5">
        <f t="shared" si="395"/>
        <v>0</v>
      </c>
      <c r="CX346" s="5">
        <f t="shared" si="396"/>
        <v>0</v>
      </c>
      <c r="CY346" s="5">
        <f t="shared" si="397"/>
        <v>0</v>
      </c>
      <c r="CZ346" s="5">
        <f t="shared" si="398"/>
        <v>0</v>
      </c>
      <c r="DA346" s="5">
        <f t="shared" si="399"/>
        <v>0</v>
      </c>
      <c r="DB346" s="5">
        <f t="shared" si="400"/>
        <v>-2800.0000000000005</v>
      </c>
      <c r="DC346" s="5">
        <f t="shared" si="401"/>
        <v>0</v>
      </c>
      <c r="DD346" s="5">
        <f t="shared" si="402"/>
        <v>0</v>
      </c>
      <c r="DE346" s="5">
        <f t="shared" si="403"/>
        <v>0</v>
      </c>
      <c r="DF346" s="5">
        <f>IFERROR(SUM(CT346:DE346),0)*((Cockpit!$C$3)^4)</f>
        <v>-672.27999999999986</v>
      </c>
      <c r="DG346" s="19">
        <f>INDEX('Team forecast'!$M$3:$AU$22,MATCH($B346,'Team forecast'!$B$3:$B$22,0),MATCH(DG$1,'Team forecast'!$M$2:$AU$2,0))</f>
        <v>0</v>
      </c>
      <c r="DH346" s="19">
        <f>INDEX('Team forecast'!$M$3:$AU$22,MATCH($B346,'Team forecast'!$B$3:$B$22,0),MATCH(DH$1,'Team forecast'!$M$2:$AU$2,0))</f>
        <v>0</v>
      </c>
      <c r="DI346" s="19">
        <f>INDEX('Team forecast'!$M$3:$AU$22,MATCH($B346,'Team forecast'!$B$3:$B$22,0),MATCH(DI$1,'Team forecast'!$M$2:$AU$2,0))</f>
        <v>0</v>
      </c>
      <c r="DJ346" s="19">
        <f>INDEX('Team forecast'!$M$3:$AU$22,MATCH($B346,'Team forecast'!$B$3:$B$22,0),MATCH(DJ$1,'Team forecast'!$M$2:$AU$2,0))</f>
        <v>0</v>
      </c>
      <c r="DK346" s="5">
        <f t="shared" si="404"/>
        <v>7000</v>
      </c>
      <c r="DL346" s="5">
        <f>INDEX('Team forecast'!$M$3:$AU$22,MATCH($B346,'Team forecast'!$B$3:$B$22,0),MATCH(DL$1,'Team forecast'!$M$2:$AU$2,0))*IF($Y346&gt;0,25000,0)</f>
        <v>0</v>
      </c>
      <c r="DM346" s="5">
        <f>INDEX('Team forecast'!$M$3:$AU$22,MATCH($B346,'Team forecast'!$B$3:$B$22,0),MATCH(DM$1,'Team forecast'!$M$2:$AU$2,0))*IF($Y346&gt;0,5000,0)</f>
        <v>0</v>
      </c>
      <c r="DN346" s="5">
        <f>INDEX('Team forecast'!$M$3:$AU$22,MATCH($B346,'Team forecast'!$B$3:$B$22,0),MATCH(DN$1,'Team forecast'!$M$2:$AU$2,0))*IF($Y346&gt;0,-15000,0)</f>
        <v>0</v>
      </c>
      <c r="DO346" s="5">
        <f t="shared" si="405"/>
        <v>0</v>
      </c>
      <c r="DP346" s="5">
        <f t="shared" si="406"/>
        <v>0</v>
      </c>
      <c r="DQ346" s="5">
        <f t="shared" si="407"/>
        <v>0</v>
      </c>
      <c r="DR346" s="5">
        <f t="shared" si="408"/>
        <v>0</v>
      </c>
      <c r="DS346" s="5">
        <f t="shared" si="409"/>
        <v>0</v>
      </c>
      <c r="DT346" s="5">
        <f t="shared" si="410"/>
        <v>-2800.0000000000005</v>
      </c>
      <c r="DU346" s="5">
        <f t="shared" si="411"/>
        <v>0</v>
      </c>
      <c r="DV346" s="5">
        <f t="shared" si="412"/>
        <v>0</v>
      </c>
      <c r="DW346" s="5">
        <f t="shared" si="413"/>
        <v>0</v>
      </c>
      <c r="DX346" s="5">
        <f>IFERROR(SUM(DL346:DW346),0)*((Cockpit!$C$3)^5)</f>
        <v>-470.59599999999989</v>
      </c>
      <c r="DY346" s="5">
        <f t="shared" si="414"/>
        <v>44057.489098292521</v>
      </c>
      <c r="DZ346" s="5" t="str">
        <f>IF(ISERROR(MATCH(A346,'Current squad'!B:B,0)),"No","Yes")</f>
        <v>No</v>
      </c>
      <c r="EA346" s="5" cm="1">
        <f t="array" ref="EA346">IFERROR(_xlfn.IFS(DZ346="Yes",0,DZ346="No",H346*1%),999999)</f>
        <v>22220</v>
      </c>
      <c r="EB346" s="5">
        <f t="shared" si="356"/>
        <v>2244220</v>
      </c>
      <c r="EC346" s="5">
        <f t="shared" si="415"/>
        <v>21837.489098292521</v>
      </c>
      <c r="ED346" s="1">
        <f t="shared" si="357"/>
        <v>9.8278528795195871E-3</v>
      </c>
      <c r="EE346" s="5">
        <f>RANK(EC346,$EC$2:$EC$572)+COUNTIF($EC$2:EC346,EC346)-1</f>
        <v>22</v>
      </c>
      <c r="EF346" s="4">
        <f>RANK(ED346,$ED$2:$ED$572)+COUNTIF($ED$2:ED346,ED346)-1</f>
        <v>12</v>
      </c>
    </row>
    <row r="347" spans="1:136" x14ac:dyDescent="0.3">
      <c r="A347" t="str">
        <f>IF(Holdet.dk!A347&lt;&gt;"",Holdet.dk!A347,"")</f>
        <v>Mateo Kovacic</v>
      </c>
      <c r="B347" t="str">
        <f>INDEX(Holdet.dk!B:B,MATCH($A347,Holdet.dk!$A:$A,0))</f>
        <v>Chelsea</v>
      </c>
      <c r="C347" t="str">
        <f>INDEX(Holdet.dk!C:C,MATCH($A347,Holdet.dk!$A:$A,0))</f>
        <v>Midfield</v>
      </c>
      <c r="D347" t="str">
        <f>INDEX(Holdet.dk!D:D,MATCH($A347,Holdet.dk!$A:$A,0))</f>
        <v>4.410.000</v>
      </c>
      <c r="E347" s="1">
        <f>IFERROR(_xlfn.NUMBERVALUE(INDEX(Holdet.dk!$E:$E,MATCH($A347,Holdet.dk!$A:$A,0)),","),0)</f>
        <v>9.0000000000000011E-3</v>
      </c>
      <c r="F347" t="str">
        <f>IF(INDEX(Lookup!H:H,MATCH('Master data'!A347,Lookup!G:G,0))=0,A347,INDEX(Lookup!H:H,MATCH('Master data'!A347,Lookup!G:G,0)))</f>
        <v>Mateo Kovacic</v>
      </c>
      <c r="G347" t="str">
        <f>IFERROR(INDEX(Lookup!B:B,MATCH(INDEX(Rotowire!C:C,MATCH(F347,Rotowire!A:A,0)),Lookup!D:D,0)),"")</f>
        <v>Aston Villa</v>
      </c>
      <c r="H347" s="5">
        <f t="shared" si="348"/>
        <v>4410000</v>
      </c>
      <c r="I347" s="19">
        <f>IFERROR(INDEX('Team forecast'!$G$3:$I$22,MATCH($B347,'Team forecast'!$B$3:$B$22,0),MATCH(I$1,'Team forecast'!$G$2:$I$2,0)),0)</f>
        <v>0.93034825870646787</v>
      </c>
      <c r="J347" s="19">
        <f>IFERROR(INDEX('Team forecast'!$G$3:$I$22,MATCH($B347,'Team forecast'!$B$3:$B$22,0),MATCH(J$1,'Team forecast'!$G$2:$I$2,0)),0)</f>
        <v>0.82291666666666674</v>
      </c>
      <c r="K347" s="19">
        <f>IFERROR(INDEX('Team forecast'!$G$3:$I$22,MATCH($B347,'Team forecast'!$B$3:$B$22,0),MATCH(K$1,'Team forecast'!$G$2:$I$2,0)),0)</f>
        <v>1.1346119882058896</v>
      </c>
      <c r="L347">
        <f>SUMIFS(Rotowire!E:E,Rotowire!$A:$A,'Master data'!$F347)</f>
        <v>95</v>
      </c>
      <c r="M347" s="2">
        <f>SUMIFS(Rotowire!F:F,Rotowire!$A:$A,'Master data'!$F347)*I347</f>
        <v>6.5124378109452763E-2</v>
      </c>
      <c r="N347" s="2">
        <f>SUMIFS(Rotowire!G:G,Rotowire!$A:$A,'Master data'!$F347)*I347</f>
        <v>0.15815920398009956</v>
      </c>
      <c r="O347" s="2">
        <f>SUMIFS(Rotowire!I:I,Rotowire!$A:$A,'Master data'!$F347)*I347</f>
        <v>0.25119402985074635</v>
      </c>
      <c r="P347" s="2">
        <f>SUMIFS(Rotowire!W:W,Rotowire!$A:$A,'Master data'!$F347)*K347</f>
        <v>0.45384479528235588</v>
      </c>
      <c r="Q347" s="2">
        <f>SUMIFS(Rotowire!Y:Y,Rotowire!$A:$A,'Master data'!$F347)*J347</f>
        <v>0</v>
      </c>
      <c r="R347" s="2">
        <f>SUMIFS(Rotowire!AB:AB,Rotowire!$A:$A,'Master data'!$F347)</f>
        <v>0.24</v>
      </c>
      <c r="S347" s="2">
        <f>SUMIFS(Rotowire!AC:AC,Rotowire!$A:$A,'Master data'!$F347)</f>
        <v>0</v>
      </c>
      <c r="T347" s="2">
        <f>INDEX('Team forecast'!D$3:D$22,MATCH($B347,'Team forecast'!$B$3:$B$22,0))</f>
        <v>1.87</v>
      </c>
      <c r="U347" s="2">
        <f>INDEX('Team forecast'!E$3:E$22,MATCH($B347,'Team forecast'!$B$3:$B$22,0))</f>
        <v>0.79</v>
      </c>
      <c r="V347" s="2">
        <f>INDEX('Team forecast'!J$3:J$22,MATCH($B347,'Team forecast'!$B$3:$B$22,0))</f>
        <v>0.62609999999999999</v>
      </c>
      <c r="W347" s="2">
        <f>INDEX('Team forecast'!K$3:K$22,MATCH($B347,'Team forecast'!$B$3:$B$22,0))</f>
        <v>0.2238</v>
      </c>
      <c r="X347" s="2">
        <f>INDEX('Team forecast'!L$3:L$22,MATCH($B347,'Team forecast'!$B$3:$B$22,0))</f>
        <v>0.15010000000000001</v>
      </c>
      <c r="Y347" s="5">
        <f t="shared" si="349"/>
        <v>7000</v>
      </c>
      <c r="Z347" s="5">
        <f t="shared" si="350"/>
        <v>15652.5</v>
      </c>
      <c r="AA347" s="5">
        <f t="shared" si="351"/>
        <v>1119</v>
      </c>
      <c r="AB347" s="5">
        <f t="shared" si="352"/>
        <v>-2251.5</v>
      </c>
      <c r="AC347" s="5">
        <f t="shared" si="353"/>
        <v>8140.5472636815957</v>
      </c>
      <c r="AD347" s="5">
        <f t="shared" si="358"/>
        <v>7907.9601990049778</v>
      </c>
      <c r="AE347" s="5">
        <f t="shared" si="359"/>
        <v>2511.9402985074635</v>
      </c>
      <c r="AF347" s="5">
        <f t="shared" si="354"/>
        <v>0</v>
      </c>
      <c r="AG347" s="5">
        <f t="shared" si="355"/>
        <v>0</v>
      </c>
      <c r="AH347" s="5">
        <f t="shared" si="360"/>
        <v>-4800</v>
      </c>
      <c r="AI347" s="5">
        <f t="shared" si="361"/>
        <v>0</v>
      </c>
      <c r="AJ347" s="5">
        <f t="shared" si="362"/>
        <v>18700</v>
      </c>
      <c r="AK347" s="5">
        <f t="shared" si="363"/>
        <v>-6320</v>
      </c>
      <c r="AL347" s="5">
        <f>IFERROR(SUM(Y347:AK347),-5000)*((Cockpit!$C$3)^0)</f>
        <v>47660.447761194038</v>
      </c>
      <c r="AM347" s="19">
        <f>INDEX('Team forecast'!$M$3:$AU$22,MATCH($B347,'Team forecast'!$B$3:$B$22,0),MATCH(AM$1,'Team forecast'!$M$2:$AU$2,0))</f>
        <v>0</v>
      </c>
      <c r="AN347" s="19">
        <f>INDEX('Team forecast'!$M$3:$AU$22,MATCH($B347,'Team forecast'!$B$3:$B$22,0),MATCH(AN$1,'Team forecast'!$M$2:$AU$2,0))</f>
        <v>0</v>
      </c>
      <c r="AO347" s="19">
        <f>INDEX('Team forecast'!$M$3:$AU$22,MATCH($B347,'Team forecast'!$B$3:$B$22,0),MATCH(AO$1,'Team forecast'!$M$2:$AU$2,0))</f>
        <v>0</v>
      </c>
      <c r="AP347" s="19">
        <f>INDEX('Team forecast'!$M$3:$AU$22,MATCH($B347,'Team forecast'!$B$3:$B$22,0),MATCH(AP$1,'Team forecast'!$M$2:$AU$2,0))</f>
        <v>0</v>
      </c>
      <c r="AQ347" s="5">
        <f t="shared" si="364"/>
        <v>7000</v>
      </c>
      <c r="AR347" s="5">
        <f>INDEX('Team forecast'!$M$3:$AU$22,MATCH($B347,'Team forecast'!$B$3:$B$22,0),MATCH(AR$1,'Team forecast'!$M$2:$AU$2,0))*IF($Y347&gt;0,25000,0)</f>
        <v>0</v>
      </c>
      <c r="AS347" s="5">
        <f>INDEX('Team forecast'!$M$3:$AU$22,MATCH($B347,'Team forecast'!$B$3:$B$22,0),MATCH(AS$1,'Team forecast'!$M$2:$AU$2,0))*IF($Y347&gt;0,5000,0)</f>
        <v>0</v>
      </c>
      <c r="AT347" s="5">
        <f>INDEX('Team forecast'!$M$3:$AU$22,MATCH($B347,'Team forecast'!$B$3:$B$22,0),MATCH(AT$1,'Team forecast'!$M$2:$AU$2,0))*IF($Y347&gt;0,-15000,0)</f>
        <v>0</v>
      </c>
      <c r="AU347" s="5">
        <f t="shared" si="365"/>
        <v>0</v>
      </c>
      <c r="AV347" s="5">
        <f t="shared" si="366"/>
        <v>0</v>
      </c>
      <c r="AW347" s="5">
        <f t="shared" si="367"/>
        <v>0</v>
      </c>
      <c r="AX347" s="5">
        <f t="shared" si="368"/>
        <v>0</v>
      </c>
      <c r="AY347" s="5">
        <f t="shared" si="369"/>
        <v>0</v>
      </c>
      <c r="AZ347" s="5">
        <f t="shared" si="370"/>
        <v>-4800</v>
      </c>
      <c r="BA347" s="5">
        <f t="shared" si="371"/>
        <v>0</v>
      </c>
      <c r="BB347" s="5">
        <f t="shared" si="372"/>
        <v>0</v>
      </c>
      <c r="BC347" s="5">
        <f t="shared" si="373"/>
        <v>0</v>
      </c>
      <c r="BD347" s="5">
        <f>IFERROR(SUM(AR347:BC347),0)*((Cockpit!$C$3)^1)</f>
        <v>-3360</v>
      </c>
      <c r="BE347" s="19">
        <f>INDEX('Team forecast'!$M$3:$AU$22,MATCH($B347,'Team forecast'!$B$3:$B$22,0),MATCH(BE$1,'Team forecast'!$M$2:$AU$2,0))</f>
        <v>0</v>
      </c>
      <c r="BF347" s="19">
        <f>INDEX('Team forecast'!$M$3:$AU$22,MATCH($B347,'Team forecast'!$B$3:$B$22,0),MATCH(BF$1,'Team forecast'!$M$2:$AU$2,0))</f>
        <v>0</v>
      </c>
      <c r="BG347" s="19">
        <f>INDEX('Team forecast'!$M$3:$AU$22,MATCH($B347,'Team forecast'!$B$3:$B$22,0),MATCH(BG$1,'Team forecast'!$M$2:$AU$2,0))</f>
        <v>0</v>
      </c>
      <c r="BH347" s="19">
        <f>INDEX('Team forecast'!$M$3:$AU$22,MATCH($B347,'Team forecast'!$B$3:$B$22,0),MATCH(BH$1,'Team forecast'!$M$2:$AU$2,0))</f>
        <v>0</v>
      </c>
      <c r="BI347" s="5">
        <f t="shared" si="374"/>
        <v>7000</v>
      </c>
      <c r="BJ347" s="5">
        <f>INDEX('Team forecast'!$M$3:$AU$22,MATCH($B347,'Team forecast'!$B$3:$B$22,0),MATCH(BJ$1,'Team forecast'!$M$2:$AU$2,0))*IF($Y347&gt;0,25000,0)</f>
        <v>0</v>
      </c>
      <c r="BK347" s="5">
        <f>INDEX('Team forecast'!$M$3:$AU$22,MATCH($B347,'Team forecast'!$B$3:$B$22,0),MATCH(BK$1,'Team forecast'!$M$2:$AU$2,0))*IF($Y347&gt;0,5000,0)</f>
        <v>0</v>
      </c>
      <c r="BL347" s="5">
        <f>INDEX('Team forecast'!$M$3:$AU$22,MATCH($B347,'Team forecast'!$B$3:$B$22,0),MATCH(BL$1,'Team forecast'!$M$2:$AU$2,0))*IF($Y347&gt;0,-15000,0)</f>
        <v>0</v>
      </c>
      <c r="BM347" s="5">
        <f t="shared" si="375"/>
        <v>0</v>
      </c>
      <c r="BN347" s="5">
        <f t="shared" si="376"/>
        <v>0</v>
      </c>
      <c r="BO347" s="5">
        <f t="shared" si="377"/>
        <v>0</v>
      </c>
      <c r="BP347" s="5">
        <f t="shared" si="378"/>
        <v>0</v>
      </c>
      <c r="BQ347" s="5">
        <f t="shared" si="379"/>
        <v>0</v>
      </c>
      <c r="BR347" s="5">
        <f t="shared" si="380"/>
        <v>-4800</v>
      </c>
      <c r="BS347" s="5">
        <f t="shared" si="381"/>
        <v>0</v>
      </c>
      <c r="BT347" s="5">
        <f t="shared" si="382"/>
        <v>0</v>
      </c>
      <c r="BU347" s="5">
        <f t="shared" si="383"/>
        <v>0</v>
      </c>
      <c r="BV347" s="5">
        <f>IFERROR(SUM(BJ347:BU347),0)*((Cockpit!$C$3)^2)</f>
        <v>-2351.9999999999995</v>
      </c>
      <c r="BW347" s="19">
        <f>INDEX('Team forecast'!$M$3:$AU$22,MATCH($B347,'Team forecast'!$B$3:$B$22,0),MATCH(BW$1,'Team forecast'!$M$2:$AU$2,0))</f>
        <v>0</v>
      </c>
      <c r="BX347" s="19">
        <f>INDEX('Team forecast'!$M$3:$AU$22,MATCH($B347,'Team forecast'!$B$3:$B$22,0),MATCH(BX$1,'Team forecast'!$M$2:$AU$2,0))</f>
        <v>0</v>
      </c>
      <c r="BY347" s="19">
        <f>INDEX('Team forecast'!$M$3:$AU$22,MATCH($B347,'Team forecast'!$B$3:$B$22,0),MATCH(BY$1,'Team forecast'!$M$2:$AU$2,0))</f>
        <v>0</v>
      </c>
      <c r="BZ347" s="19">
        <f>INDEX('Team forecast'!$M$3:$AU$22,MATCH($B347,'Team forecast'!$B$3:$B$22,0),MATCH(BZ$1,'Team forecast'!$M$2:$AU$2,0))</f>
        <v>0</v>
      </c>
      <c r="CA347" s="5">
        <f t="shared" si="384"/>
        <v>7000</v>
      </c>
      <c r="CB347" s="5">
        <f>INDEX('Team forecast'!$M$3:$AU$22,MATCH($B347,'Team forecast'!$B$3:$B$22,0),MATCH(CB$1,'Team forecast'!$M$2:$AU$2,0))*IF($Y347&gt;0,25000,0)</f>
        <v>0</v>
      </c>
      <c r="CC347" s="5">
        <f>INDEX('Team forecast'!$M$3:$AU$22,MATCH($B347,'Team forecast'!$B$3:$B$22,0),MATCH(CC$1,'Team forecast'!$M$2:$AU$2,0))*IF($Y347&gt;0,5000,0)</f>
        <v>0</v>
      </c>
      <c r="CD347" s="5">
        <f>INDEX('Team forecast'!$M$3:$AU$22,MATCH($B347,'Team forecast'!$B$3:$B$22,0),MATCH(CD$1,'Team forecast'!$M$2:$AU$2,0))*IF($Y347&gt;0,-15000,0)</f>
        <v>0</v>
      </c>
      <c r="CE347" s="5">
        <f t="shared" si="385"/>
        <v>0</v>
      </c>
      <c r="CF347" s="5">
        <f t="shared" si="386"/>
        <v>0</v>
      </c>
      <c r="CG347" s="5">
        <f t="shared" si="387"/>
        <v>0</v>
      </c>
      <c r="CH347" s="5">
        <f t="shared" si="388"/>
        <v>0</v>
      </c>
      <c r="CI347" s="5">
        <f t="shared" si="389"/>
        <v>0</v>
      </c>
      <c r="CJ347" s="5">
        <f t="shared" si="390"/>
        <v>-4800</v>
      </c>
      <c r="CK347" s="5">
        <f t="shared" si="391"/>
        <v>0</v>
      </c>
      <c r="CL347" s="5">
        <f t="shared" si="392"/>
        <v>0</v>
      </c>
      <c r="CM347" s="5">
        <f t="shared" si="393"/>
        <v>0</v>
      </c>
      <c r="CN347" s="5">
        <f>IFERROR(SUM(CB347:CM347),0)*((Cockpit!$C$3)^3)</f>
        <v>-1646.3999999999996</v>
      </c>
      <c r="CO347" s="19">
        <f>INDEX('Team forecast'!$M$3:$AU$22,MATCH($B347,'Team forecast'!$B$3:$B$22,0),MATCH(CO$1,'Team forecast'!$M$2:$AU$2,0))</f>
        <v>0</v>
      </c>
      <c r="CP347" s="19">
        <f>INDEX('Team forecast'!$M$3:$AU$22,MATCH($B347,'Team forecast'!$B$3:$B$22,0),MATCH(CP$1,'Team forecast'!$M$2:$AU$2,0))</f>
        <v>0</v>
      </c>
      <c r="CQ347" s="19">
        <f>INDEX('Team forecast'!$M$3:$AU$22,MATCH($B347,'Team forecast'!$B$3:$B$22,0),MATCH(CQ$1,'Team forecast'!$M$2:$AU$2,0))</f>
        <v>0</v>
      </c>
      <c r="CR347" s="19">
        <f>INDEX('Team forecast'!$M$3:$AU$22,MATCH($B347,'Team forecast'!$B$3:$B$22,0),MATCH(CR$1,'Team forecast'!$M$2:$AU$2,0))</f>
        <v>0</v>
      </c>
      <c r="CS347" s="5">
        <f t="shared" si="394"/>
        <v>7000</v>
      </c>
      <c r="CT347" s="5">
        <f>INDEX('Team forecast'!$M$3:$AU$22,MATCH($B347,'Team forecast'!$B$3:$B$22,0),MATCH(CT$1,'Team forecast'!$M$2:$AU$2,0))*IF($Y347&gt;0,25000,0)</f>
        <v>0</v>
      </c>
      <c r="CU347" s="5">
        <f>INDEX('Team forecast'!$M$3:$AU$22,MATCH($B347,'Team forecast'!$B$3:$B$22,0),MATCH(CU$1,'Team forecast'!$M$2:$AU$2,0))*IF($Y347&gt;0,5000,0)</f>
        <v>0</v>
      </c>
      <c r="CV347" s="5">
        <f>INDEX('Team forecast'!$M$3:$AU$22,MATCH($B347,'Team forecast'!$B$3:$B$22,0),MATCH(CV$1,'Team forecast'!$M$2:$AU$2,0))*IF($Y347&gt;0,-15000,0)</f>
        <v>0</v>
      </c>
      <c r="CW347" s="5">
        <f t="shared" si="395"/>
        <v>0</v>
      </c>
      <c r="CX347" s="5">
        <f t="shared" si="396"/>
        <v>0</v>
      </c>
      <c r="CY347" s="5">
        <f t="shared" si="397"/>
        <v>0</v>
      </c>
      <c r="CZ347" s="5">
        <f t="shared" si="398"/>
        <v>0</v>
      </c>
      <c r="DA347" s="5">
        <f t="shared" si="399"/>
        <v>0</v>
      </c>
      <c r="DB347" s="5">
        <f t="shared" si="400"/>
        <v>-4800</v>
      </c>
      <c r="DC347" s="5">
        <f t="shared" si="401"/>
        <v>0</v>
      </c>
      <c r="DD347" s="5">
        <f t="shared" si="402"/>
        <v>0</v>
      </c>
      <c r="DE347" s="5">
        <f t="shared" si="403"/>
        <v>0</v>
      </c>
      <c r="DF347" s="5">
        <f>IFERROR(SUM(CT347:DE347),0)*((Cockpit!$C$3)^4)</f>
        <v>-1152.4799999999996</v>
      </c>
      <c r="DG347" s="19">
        <f>INDEX('Team forecast'!$M$3:$AU$22,MATCH($B347,'Team forecast'!$B$3:$B$22,0),MATCH(DG$1,'Team forecast'!$M$2:$AU$2,0))</f>
        <v>0</v>
      </c>
      <c r="DH347" s="19">
        <f>INDEX('Team forecast'!$M$3:$AU$22,MATCH($B347,'Team forecast'!$B$3:$B$22,0),MATCH(DH$1,'Team forecast'!$M$2:$AU$2,0))</f>
        <v>0</v>
      </c>
      <c r="DI347" s="19">
        <f>INDEX('Team forecast'!$M$3:$AU$22,MATCH($B347,'Team forecast'!$B$3:$B$22,0),MATCH(DI$1,'Team forecast'!$M$2:$AU$2,0))</f>
        <v>0</v>
      </c>
      <c r="DJ347" s="19">
        <f>INDEX('Team forecast'!$M$3:$AU$22,MATCH($B347,'Team forecast'!$B$3:$B$22,0),MATCH(DJ$1,'Team forecast'!$M$2:$AU$2,0))</f>
        <v>0</v>
      </c>
      <c r="DK347" s="5">
        <f t="shared" si="404"/>
        <v>7000</v>
      </c>
      <c r="DL347" s="5">
        <f>INDEX('Team forecast'!$M$3:$AU$22,MATCH($B347,'Team forecast'!$B$3:$B$22,0),MATCH(DL$1,'Team forecast'!$M$2:$AU$2,0))*IF($Y347&gt;0,25000,0)</f>
        <v>0</v>
      </c>
      <c r="DM347" s="5">
        <f>INDEX('Team forecast'!$M$3:$AU$22,MATCH($B347,'Team forecast'!$B$3:$B$22,0),MATCH(DM$1,'Team forecast'!$M$2:$AU$2,0))*IF($Y347&gt;0,5000,0)</f>
        <v>0</v>
      </c>
      <c r="DN347" s="5">
        <f>INDEX('Team forecast'!$M$3:$AU$22,MATCH($B347,'Team forecast'!$B$3:$B$22,0),MATCH(DN$1,'Team forecast'!$M$2:$AU$2,0))*IF($Y347&gt;0,-15000,0)</f>
        <v>0</v>
      </c>
      <c r="DO347" s="5">
        <f t="shared" si="405"/>
        <v>0</v>
      </c>
      <c r="DP347" s="5">
        <f t="shared" si="406"/>
        <v>0</v>
      </c>
      <c r="DQ347" s="5">
        <f t="shared" si="407"/>
        <v>0</v>
      </c>
      <c r="DR347" s="5">
        <f t="shared" si="408"/>
        <v>0</v>
      </c>
      <c r="DS347" s="5">
        <f t="shared" si="409"/>
        <v>0</v>
      </c>
      <c r="DT347" s="5">
        <f t="shared" si="410"/>
        <v>-4800</v>
      </c>
      <c r="DU347" s="5">
        <f t="shared" si="411"/>
        <v>0</v>
      </c>
      <c r="DV347" s="5">
        <f t="shared" si="412"/>
        <v>0</v>
      </c>
      <c r="DW347" s="5">
        <f t="shared" si="413"/>
        <v>0</v>
      </c>
      <c r="DX347" s="5">
        <f>IFERROR(SUM(DL347:DW347),0)*((Cockpit!$C$3)^5)</f>
        <v>-806.73599999999976</v>
      </c>
      <c r="DY347" s="5">
        <f t="shared" si="414"/>
        <v>38342.831761194037</v>
      </c>
      <c r="DZ347" s="5" t="str">
        <f>IF(ISERROR(MATCH(A347,'Current squad'!B:B,0)),"No","Yes")</f>
        <v>No</v>
      </c>
      <c r="EA347" s="5" cm="1">
        <f t="array" ref="EA347">IFERROR(_xlfn.IFS(DZ347="Yes",0,DZ347="No",H347*1%),999999)</f>
        <v>44100</v>
      </c>
      <c r="EB347" s="5">
        <f t="shared" si="356"/>
        <v>4454100</v>
      </c>
      <c r="EC347" s="5">
        <f t="shared" si="415"/>
        <v>-5757.1682388059635</v>
      </c>
      <c r="ED347" s="1">
        <f t="shared" si="357"/>
        <v>-1.3054803262598556E-3</v>
      </c>
      <c r="EE347" s="5">
        <f>RANK(EC347,$EC$2:$EC$572)+COUNTIF($EC$2:EC347,EC347)-1</f>
        <v>97</v>
      </c>
      <c r="EF347" s="4">
        <f>RANK(ED347,$ED$2:$ED$572)+COUNTIF($ED$2:ED347,ED347)-1</f>
        <v>96</v>
      </c>
    </row>
    <row r="348" spans="1:136" x14ac:dyDescent="0.3">
      <c r="A348" t="str">
        <f>IF(Holdet.dk!A348&lt;&gt;"",Holdet.dk!A348,"")</f>
        <v>Antonio Rüdiger</v>
      </c>
      <c r="B348" t="str">
        <f>INDEX(Holdet.dk!B:B,MATCH($A348,Holdet.dk!$A:$A,0))</f>
        <v>Chelsea</v>
      </c>
      <c r="C348" t="str">
        <f>INDEX(Holdet.dk!C:C,MATCH($A348,Holdet.dk!$A:$A,0))</f>
        <v>Defense</v>
      </c>
      <c r="D348" t="str">
        <f>INDEX(Holdet.dk!D:D,MATCH($A348,Holdet.dk!$A:$A,0))</f>
        <v>4.671.000</v>
      </c>
      <c r="E348" s="1">
        <f>IFERROR(_xlfn.NUMBERVALUE(INDEX(Holdet.dk!$E:$E,MATCH($A348,Holdet.dk!$A:$A,0)),","),0)</f>
        <v>2.7999999999999997E-2</v>
      </c>
      <c r="F348" t="str">
        <f>IF(INDEX(Lookup!H:H,MATCH('Master data'!A348,Lookup!G:G,0))=0,A348,INDEX(Lookup!H:H,MATCH('Master data'!A348,Lookup!G:G,0)))</f>
        <v>Antonio Rudiger</v>
      </c>
      <c r="G348" t="str">
        <f>IFERROR(INDEX(Lookup!B:B,MATCH(INDEX(Rotowire!C:C,MATCH(F348,Rotowire!A:A,0)),Lookup!D:D,0)),"")</f>
        <v>Aston Villa</v>
      </c>
      <c r="H348" s="5">
        <f t="shared" si="348"/>
        <v>4671000</v>
      </c>
      <c r="I348" s="19">
        <f>IFERROR(INDEX('Team forecast'!$G$3:$I$22,MATCH($B348,'Team forecast'!$B$3:$B$22,0),MATCH(I$1,'Team forecast'!$G$2:$I$2,0)),0)</f>
        <v>0.93034825870646787</v>
      </c>
      <c r="J348" s="19">
        <f>IFERROR(INDEX('Team forecast'!$G$3:$I$22,MATCH($B348,'Team forecast'!$B$3:$B$22,0),MATCH(J$1,'Team forecast'!$G$2:$I$2,0)),0)</f>
        <v>0.82291666666666674</v>
      </c>
      <c r="K348" s="19">
        <f>IFERROR(INDEX('Team forecast'!$G$3:$I$22,MATCH($B348,'Team forecast'!$B$3:$B$22,0),MATCH(K$1,'Team forecast'!$G$2:$I$2,0)),0)</f>
        <v>1.1346119882058896</v>
      </c>
      <c r="L348">
        <f>SUMIFS(Rotowire!E:E,Rotowire!$A:$A,'Master data'!$F348)</f>
        <v>95</v>
      </c>
      <c r="M348" s="2">
        <f>SUMIFS(Rotowire!F:F,Rotowire!$A:$A,'Master data'!$F348)*I348</f>
        <v>4.6517412935323396E-2</v>
      </c>
      <c r="N348" s="2">
        <f>SUMIFS(Rotowire!G:G,Rotowire!$A:$A,'Master data'!$F348)*I348</f>
        <v>3.7213930348258713E-2</v>
      </c>
      <c r="O348" s="2">
        <f>SUMIFS(Rotowire!I:I,Rotowire!$A:$A,'Master data'!$F348)*I348</f>
        <v>0.2977114427860697</v>
      </c>
      <c r="P348" s="2">
        <f>SUMIFS(Rotowire!W:W,Rotowire!$A:$A,'Master data'!$F348)*K348</f>
        <v>0.45384479528235588</v>
      </c>
      <c r="Q348" s="2">
        <f>SUMIFS(Rotowire!Y:Y,Rotowire!$A:$A,'Master data'!$F348)*J348</f>
        <v>0</v>
      </c>
      <c r="R348" s="2">
        <f>SUMIFS(Rotowire!AB:AB,Rotowire!$A:$A,'Master data'!$F348)</f>
        <v>0.09</v>
      </c>
      <c r="S348" s="2">
        <f>SUMIFS(Rotowire!AC:AC,Rotowire!$A:$A,'Master data'!$F348)</f>
        <v>0.02</v>
      </c>
      <c r="T348" s="2">
        <f>INDEX('Team forecast'!D$3:D$22,MATCH($B348,'Team forecast'!$B$3:$B$22,0))</f>
        <v>1.87</v>
      </c>
      <c r="U348" s="2">
        <f>INDEX('Team forecast'!E$3:E$22,MATCH($B348,'Team forecast'!$B$3:$B$22,0))</f>
        <v>0.79</v>
      </c>
      <c r="V348" s="2">
        <f>INDEX('Team forecast'!J$3:J$22,MATCH($B348,'Team forecast'!$B$3:$B$22,0))</f>
        <v>0.62609999999999999</v>
      </c>
      <c r="W348" s="2">
        <f>INDEX('Team forecast'!K$3:K$22,MATCH($B348,'Team forecast'!$B$3:$B$22,0))</f>
        <v>0.2238</v>
      </c>
      <c r="X348" s="2">
        <f>INDEX('Team forecast'!L$3:L$22,MATCH($B348,'Team forecast'!$B$3:$B$22,0))</f>
        <v>0.15010000000000001</v>
      </c>
      <c r="Y348" s="5">
        <f t="shared" si="349"/>
        <v>7000</v>
      </c>
      <c r="Z348" s="5">
        <f t="shared" si="350"/>
        <v>15652.5</v>
      </c>
      <c r="AA348" s="5">
        <f t="shared" si="351"/>
        <v>1119</v>
      </c>
      <c r="AB348" s="5">
        <f t="shared" si="352"/>
        <v>-2251.5</v>
      </c>
      <c r="AC348" s="5">
        <f t="shared" si="353"/>
        <v>6977.6119402985096</v>
      </c>
      <c r="AD348" s="5">
        <f t="shared" si="358"/>
        <v>1860.6965174129357</v>
      </c>
      <c r="AE348" s="5">
        <f t="shared" si="359"/>
        <v>2977.1144278606971</v>
      </c>
      <c r="AF348" s="5">
        <f t="shared" si="354"/>
        <v>22692.239764117796</v>
      </c>
      <c r="AG348" s="5">
        <f t="shared" si="355"/>
        <v>0</v>
      </c>
      <c r="AH348" s="5">
        <f t="shared" si="360"/>
        <v>-1800</v>
      </c>
      <c r="AI348" s="5">
        <f t="shared" si="361"/>
        <v>-1000</v>
      </c>
      <c r="AJ348" s="5">
        <f t="shared" si="362"/>
        <v>18700</v>
      </c>
      <c r="AK348" s="5">
        <f t="shared" si="363"/>
        <v>-6320</v>
      </c>
      <c r="AL348" s="5">
        <f>IFERROR(SUM(Y348:AK348),-5000)*((Cockpit!$C$3)^0)</f>
        <v>65607.662649689941</v>
      </c>
      <c r="AM348" s="19">
        <f>INDEX('Team forecast'!$M$3:$AU$22,MATCH($B348,'Team forecast'!$B$3:$B$22,0),MATCH(AM$1,'Team forecast'!$M$2:$AU$2,0))</f>
        <v>0</v>
      </c>
      <c r="AN348" s="19">
        <f>INDEX('Team forecast'!$M$3:$AU$22,MATCH($B348,'Team forecast'!$B$3:$B$22,0),MATCH(AN$1,'Team forecast'!$M$2:$AU$2,0))</f>
        <v>0</v>
      </c>
      <c r="AO348" s="19">
        <f>INDEX('Team forecast'!$M$3:$AU$22,MATCH($B348,'Team forecast'!$B$3:$B$22,0),MATCH(AO$1,'Team forecast'!$M$2:$AU$2,0))</f>
        <v>0</v>
      </c>
      <c r="AP348" s="19">
        <f>INDEX('Team forecast'!$M$3:$AU$22,MATCH($B348,'Team forecast'!$B$3:$B$22,0),MATCH(AP$1,'Team forecast'!$M$2:$AU$2,0))</f>
        <v>0</v>
      </c>
      <c r="AQ348" s="5">
        <f t="shared" si="364"/>
        <v>7000</v>
      </c>
      <c r="AR348" s="5">
        <f>INDEX('Team forecast'!$M$3:$AU$22,MATCH($B348,'Team forecast'!$B$3:$B$22,0),MATCH(AR$1,'Team forecast'!$M$2:$AU$2,0))*IF($Y348&gt;0,25000,0)</f>
        <v>0</v>
      </c>
      <c r="AS348" s="5">
        <f>INDEX('Team forecast'!$M$3:$AU$22,MATCH($B348,'Team forecast'!$B$3:$B$22,0),MATCH(AS$1,'Team forecast'!$M$2:$AU$2,0))*IF($Y348&gt;0,5000,0)</f>
        <v>0</v>
      </c>
      <c r="AT348" s="5">
        <f>INDEX('Team forecast'!$M$3:$AU$22,MATCH($B348,'Team forecast'!$B$3:$B$22,0),MATCH(AT$1,'Team forecast'!$M$2:$AU$2,0))*IF($Y348&gt;0,-15000,0)</f>
        <v>0</v>
      </c>
      <c r="AU348" s="5">
        <f t="shared" si="365"/>
        <v>0</v>
      </c>
      <c r="AV348" s="5">
        <f t="shared" si="366"/>
        <v>0</v>
      </c>
      <c r="AW348" s="5">
        <f t="shared" si="367"/>
        <v>0</v>
      </c>
      <c r="AX348" s="5">
        <f t="shared" si="368"/>
        <v>0</v>
      </c>
      <c r="AY348" s="5">
        <f t="shared" si="369"/>
        <v>0</v>
      </c>
      <c r="AZ348" s="5">
        <f t="shared" si="370"/>
        <v>-1800</v>
      </c>
      <c r="BA348" s="5">
        <f t="shared" si="371"/>
        <v>-1000</v>
      </c>
      <c r="BB348" s="5">
        <f t="shared" si="372"/>
        <v>0</v>
      </c>
      <c r="BC348" s="5">
        <f t="shared" si="373"/>
        <v>0</v>
      </c>
      <c r="BD348" s="5">
        <f>IFERROR(SUM(AR348:BC348),0)*((Cockpit!$C$3)^1)</f>
        <v>-1959.9999999999998</v>
      </c>
      <c r="BE348" s="19">
        <f>INDEX('Team forecast'!$M$3:$AU$22,MATCH($B348,'Team forecast'!$B$3:$B$22,0),MATCH(BE$1,'Team forecast'!$M$2:$AU$2,0))</f>
        <v>0</v>
      </c>
      <c r="BF348" s="19">
        <f>INDEX('Team forecast'!$M$3:$AU$22,MATCH($B348,'Team forecast'!$B$3:$B$22,0),MATCH(BF$1,'Team forecast'!$M$2:$AU$2,0))</f>
        <v>0</v>
      </c>
      <c r="BG348" s="19">
        <f>INDEX('Team forecast'!$M$3:$AU$22,MATCH($B348,'Team forecast'!$B$3:$B$22,0),MATCH(BG$1,'Team forecast'!$M$2:$AU$2,0))</f>
        <v>0</v>
      </c>
      <c r="BH348" s="19">
        <f>INDEX('Team forecast'!$M$3:$AU$22,MATCH($B348,'Team forecast'!$B$3:$B$22,0),MATCH(BH$1,'Team forecast'!$M$2:$AU$2,0))</f>
        <v>0</v>
      </c>
      <c r="BI348" s="5">
        <f t="shared" si="374"/>
        <v>7000</v>
      </c>
      <c r="BJ348" s="5">
        <f>INDEX('Team forecast'!$M$3:$AU$22,MATCH($B348,'Team forecast'!$B$3:$B$22,0),MATCH(BJ$1,'Team forecast'!$M$2:$AU$2,0))*IF($Y348&gt;0,25000,0)</f>
        <v>0</v>
      </c>
      <c r="BK348" s="5">
        <f>INDEX('Team forecast'!$M$3:$AU$22,MATCH($B348,'Team forecast'!$B$3:$B$22,0),MATCH(BK$1,'Team forecast'!$M$2:$AU$2,0))*IF($Y348&gt;0,5000,0)</f>
        <v>0</v>
      </c>
      <c r="BL348" s="5">
        <f>INDEX('Team forecast'!$M$3:$AU$22,MATCH($B348,'Team forecast'!$B$3:$B$22,0),MATCH(BL$1,'Team forecast'!$M$2:$AU$2,0))*IF($Y348&gt;0,-15000,0)</f>
        <v>0</v>
      </c>
      <c r="BM348" s="5">
        <f t="shared" si="375"/>
        <v>0</v>
      </c>
      <c r="BN348" s="5">
        <f t="shared" si="376"/>
        <v>0</v>
      </c>
      <c r="BO348" s="5">
        <f t="shared" si="377"/>
        <v>0</v>
      </c>
      <c r="BP348" s="5">
        <f t="shared" si="378"/>
        <v>0</v>
      </c>
      <c r="BQ348" s="5">
        <f t="shared" si="379"/>
        <v>0</v>
      </c>
      <c r="BR348" s="5">
        <f t="shared" si="380"/>
        <v>-1800</v>
      </c>
      <c r="BS348" s="5">
        <f t="shared" si="381"/>
        <v>-1000</v>
      </c>
      <c r="BT348" s="5">
        <f t="shared" si="382"/>
        <v>0</v>
      </c>
      <c r="BU348" s="5">
        <f t="shared" si="383"/>
        <v>0</v>
      </c>
      <c r="BV348" s="5">
        <f>IFERROR(SUM(BJ348:BU348),0)*((Cockpit!$C$3)^2)</f>
        <v>-1371.9999999999998</v>
      </c>
      <c r="BW348" s="19">
        <f>INDEX('Team forecast'!$M$3:$AU$22,MATCH($B348,'Team forecast'!$B$3:$B$22,0),MATCH(BW$1,'Team forecast'!$M$2:$AU$2,0))</f>
        <v>0</v>
      </c>
      <c r="BX348" s="19">
        <f>INDEX('Team forecast'!$M$3:$AU$22,MATCH($B348,'Team forecast'!$B$3:$B$22,0),MATCH(BX$1,'Team forecast'!$M$2:$AU$2,0))</f>
        <v>0</v>
      </c>
      <c r="BY348" s="19">
        <f>INDEX('Team forecast'!$M$3:$AU$22,MATCH($B348,'Team forecast'!$B$3:$B$22,0),MATCH(BY$1,'Team forecast'!$M$2:$AU$2,0))</f>
        <v>0</v>
      </c>
      <c r="BZ348" s="19">
        <f>INDEX('Team forecast'!$M$3:$AU$22,MATCH($B348,'Team forecast'!$B$3:$B$22,0),MATCH(BZ$1,'Team forecast'!$M$2:$AU$2,0))</f>
        <v>0</v>
      </c>
      <c r="CA348" s="5">
        <f t="shared" si="384"/>
        <v>7000</v>
      </c>
      <c r="CB348" s="5">
        <f>INDEX('Team forecast'!$M$3:$AU$22,MATCH($B348,'Team forecast'!$B$3:$B$22,0),MATCH(CB$1,'Team forecast'!$M$2:$AU$2,0))*IF($Y348&gt;0,25000,0)</f>
        <v>0</v>
      </c>
      <c r="CC348" s="5">
        <f>INDEX('Team forecast'!$M$3:$AU$22,MATCH($B348,'Team forecast'!$B$3:$B$22,0),MATCH(CC$1,'Team forecast'!$M$2:$AU$2,0))*IF($Y348&gt;0,5000,0)</f>
        <v>0</v>
      </c>
      <c r="CD348" s="5">
        <f>INDEX('Team forecast'!$M$3:$AU$22,MATCH($B348,'Team forecast'!$B$3:$B$22,0),MATCH(CD$1,'Team forecast'!$M$2:$AU$2,0))*IF($Y348&gt;0,-15000,0)</f>
        <v>0</v>
      </c>
      <c r="CE348" s="5">
        <f t="shared" si="385"/>
        <v>0</v>
      </c>
      <c r="CF348" s="5">
        <f t="shared" si="386"/>
        <v>0</v>
      </c>
      <c r="CG348" s="5">
        <f t="shared" si="387"/>
        <v>0</v>
      </c>
      <c r="CH348" s="5">
        <f t="shared" si="388"/>
        <v>0</v>
      </c>
      <c r="CI348" s="5">
        <f t="shared" si="389"/>
        <v>0</v>
      </c>
      <c r="CJ348" s="5">
        <f t="shared" si="390"/>
        <v>-1800</v>
      </c>
      <c r="CK348" s="5">
        <f t="shared" si="391"/>
        <v>-1000</v>
      </c>
      <c r="CL348" s="5">
        <f t="shared" si="392"/>
        <v>0</v>
      </c>
      <c r="CM348" s="5">
        <f t="shared" si="393"/>
        <v>0</v>
      </c>
      <c r="CN348" s="5">
        <f>IFERROR(SUM(CB348:CM348),0)*((Cockpit!$C$3)^3)</f>
        <v>-960.39999999999975</v>
      </c>
      <c r="CO348" s="19">
        <f>INDEX('Team forecast'!$M$3:$AU$22,MATCH($B348,'Team forecast'!$B$3:$B$22,0),MATCH(CO$1,'Team forecast'!$M$2:$AU$2,0))</f>
        <v>0</v>
      </c>
      <c r="CP348" s="19">
        <f>INDEX('Team forecast'!$M$3:$AU$22,MATCH($B348,'Team forecast'!$B$3:$B$22,0),MATCH(CP$1,'Team forecast'!$M$2:$AU$2,0))</f>
        <v>0</v>
      </c>
      <c r="CQ348" s="19">
        <f>INDEX('Team forecast'!$M$3:$AU$22,MATCH($B348,'Team forecast'!$B$3:$B$22,0),MATCH(CQ$1,'Team forecast'!$M$2:$AU$2,0))</f>
        <v>0</v>
      </c>
      <c r="CR348" s="19">
        <f>INDEX('Team forecast'!$M$3:$AU$22,MATCH($B348,'Team forecast'!$B$3:$B$22,0),MATCH(CR$1,'Team forecast'!$M$2:$AU$2,0))</f>
        <v>0</v>
      </c>
      <c r="CS348" s="5">
        <f t="shared" si="394"/>
        <v>7000</v>
      </c>
      <c r="CT348" s="5">
        <f>INDEX('Team forecast'!$M$3:$AU$22,MATCH($B348,'Team forecast'!$B$3:$B$22,0),MATCH(CT$1,'Team forecast'!$M$2:$AU$2,0))*IF($Y348&gt;0,25000,0)</f>
        <v>0</v>
      </c>
      <c r="CU348" s="5">
        <f>INDEX('Team forecast'!$M$3:$AU$22,MATCH($B348,'Team forecast'!$B$3:$B$22,0),MATCH(CU$1,'Team forecast'!$M$2:$AU$2,0))*IF($Y348&gt;0,5000,0)</f>
        <v>0</v>
      </c>
      <c r="CV348" s="5">
        <f>INDEX('Team forecast'!$M$3:$AU$22,MATCH($B348,'Team forecast'!$B$3:$B$22,0),MATCH(CV$1,'Team forecast'!$M$2:$AU$2,0))*IF($Y348&gt;0,-15000,0)</f>
        <v>0</v>
      </c>
      <c r="CW348" s="5">
        <f t="shared" si="395"/>
        <v>0</v>
      </c>
      <c r="CX348" s="5">
        <f t="shared" si="396"/>
        <v>0</v>
      </c>
      <c r="CY348" s="5">
        <f t="shared" si="397"/>
        <v>0</v>
      </c>
      <c r="CZ348" s="5">
        <f t="shared" si="398"/>
        <v>0</v>
      </c>
      <c r="DA348" s="5">
        <f t="shared" si="399"/>
        <v>0</v>
      </c>
      <c r="DB348" s="5">
        <f t="shared" si="400"/>
        <v>-1800</v>
      </c>
      <c r="DC348" s="5">
        <f t="shared" si="401"/>
        <v>-1000</v>
      </c>
      <c r="DD348" s="5">
        <f t="shared" si="402"/>
        <v>0</v>
      </c>
      <c r="DE348" s="5">
        <f t="shared" si="403"/>
        <v>0</v>
      </c>
      <c r="DF348" s="5">
        <f>IFERROR(SUM(CT348:DE348),0)*((Cockpit!$C$3)^4)</f>
        <v>-672.27999999999975</v>
      </c>
      <c r="DG348" s="19">
        <f>INDEX('Team forecast'!$M$3:$AU$22,MATCH($B348,'Team forecast'!$B$3:$B$22,0),MATCH(DG$1,'Team forecast'!$M$2:$AU$2,0))</f>
        <v>0</v>
      </c>
      <c r="DH348" s="19">
        <f>INDEX('Team forecast'!$M$3:$AU$22,MATCH($B348,'Team forecast'!$B$3:$B$22,0),MATCH(DH$1,'Team forecast'!$M$2:$AU$2,0))</f>
        <v>0</v>
      </c>
      <c r="DI348" s="19">
        <f>INDEX('Team forecast'!$M$3:$AU$22,MATCH($B348,'Team forecast'!$B$3:$B$22,0),MATCH(DI$1,'Team forecast'!$M$2:$AU$2,0))</f>
        <v>0</v>
      </c>
      <c r="DJ348" s="19">
        <f>INDEX('Team forecast'!$M$3:$AU$22,MATCH($B348,'Team forecast'!$B$3:$B$22,0),MATCH(DJ$1,'Team forecast'!$M$2:$AU$2,0))</f>
        <v>0</v>
      </c>
      <c r="DK348" s="5">
        <f t="shared" si="404"/>
        <v>7000</v>
      </c>
      <c r="DL348" s="5">
        <f>INDEX('Team forecast'!$M$3:$AU$22,MATCH($B348,'Team forecast'!$B$3:$B$22,0),MATCH(DL$1,'Team forecast'!$M$2:$AU$2,0))*IF($Y348&gt;0,25000,0)</f>
        <v>0</v>
      </c>
      <c r="DM348" s="5">
        <f>INDEX('Team forecast'!$M$3:$AU$22,MATCH($B348,'Team forecast'!$B$3:$B$22,0),MATCH(DM$1,'Team forecast'!$M$2:$AU$2,0))*IF($Y348&gt;0,5000,0)</f>
        <v>0</v>
      </c>
      <c r="DN348" s="5">
        <f>INDEX('Team forecast'!$M$3:$AU$22,MATCH($B348,'Team forecast'!$B$3:$B$22,0),MATCH(DN$1,'Team forecast'!$M$2:$AU$2,0))*IF($Y348&gt;0,-15000,0)</f>
        <v>0</v>
      </c>
      <c r="DO348" s="5">
        <f t="shared" si="405"/>
        <v>0</v>
      </c>
      <c r="DP348" s="5">
        <f t="shared" si="406"/>
        <v>0</v>
      </c>
      <c r="DQ348" s="5">
        <f t="shared" si="407"/>
        <v>0</v>
      </c>
      <c r="DR348" s="5">
        <f t="shared" si="408"/>
        <v>0</v>
      </c>
      <c r="DS348" s="5">
        <f t="shared" si="409"/>
        <v>0</v>
      </c>
      <c r="DT348" s="5">
        <f t="shared" si="410"/>
        <v>-1800</v>
      </c>
      <c r="DU348" s="5">
        <f t="shared" si="411"/>
        <v>-1000</v>
      </c>
      <c r="DV348" s="5">
        <f t="shared" si="412"/>
        <v>0</v>
      </c>
      <c r="DW348" s="5">
        <f t="shared" si="413"/>
        <v>0</v>
      </c>
      <c r="DX348" s="5">
        <f>IFERROR(SUM(DL348:DW348),0)*((Cockpit!$C$3)^5)</f>
        <v>-470.59599999999983</v>
      </c>
      <c r="DY348" s="5">
        <f t="shared" si="414"/>
        <v>60172.386649689943</v>
      </c>
      <c r="DZ348" s="5" t="str">
        <f>IF(ISERROR(MATCH(A348,'Current squad'!B:B,0)),"No","Yes")</f>
        <v>Yes</v>
      </c>
      <c r="EA348" s="5" cm="1">
        <f t="array" ref="EA348">IFERROR(_xlfn.IFS(DZ348="Yes",0,DZ348="No",H348*1%),999999)</f>
        <v>0</v>
      </c>
      <c r="EB348" s="5">
        <f t="shared" si="356"/>
        <v>4671000</v>
      </c>
      <c r="EC348" s="5">
        <f t="shared" si="415"/>
        <v>60172.386649689943</v>
      </c>
      <c r="ED348" s="1">
        <f t="shared" si="357"/>
        <v>1.2882120884112598E-2</v>
      </c>
      <c r="EE348" s="5">
        <f>RANK(EC348,$EC$2:$EC$572)+COUNTIF($EC$2:EC348,EC348)-1</f>
        <v>4</v>
      </c>
      <c r="EF348" s="4">
        <f>RANK(ED348,$ED$2:$ED$572)+COUNTIF($ED$2:ED348,ED348)-1</f>
        <v>9</v>
      </c>
    </row>
    <row r="349" spans="1:136" x14ac:dyDescent="0.3">
      <c r="A349" t="str">
        <f>IF(Holdet.dk!A349&lt;&gt;"",Holdet.dk!A349,"")</f>
        <v>Trezeguet</v>
      </c>
      <c r="B349" t="str">
        <f>INDEX(Holdet.dk!B:B,MATCH($A349,Holdet.dk!$A:$A,0))</f>
        <v>Aston Villa</v>
      </c>
      <c r="C349" t="str">
        <f>INDEX(Holdet.dk!C:C,MATCH($A349,Holdet.dk!$A:$A,0))</f>
        <v>Midfield</v>
      </c>
      <c r="D349" t="str">
        <f>INDEX(Holdet.dk!D:D,MATCH($A349,Holdet.dk!$A:$A,0))</f>
        <v>3.892.000</v>
      </c>
      <c r="E349" s="1">
        <f>IFERROR(_xlfn.NUMBERVALUE(INDEX(Holdet.dk!$E:$E,MATCH($A349,Holdet.dk!$A:$A,0)),","),0)</f>
        <v>5.0000000000000001E-3</v>
      </c>
      <c r="F349" t="str">
        <f>IF(INDEX(Lookup!H:H,MATCH('Master data'!A349,Lookup!G:G,0))=0,A349,INDEX(Lookup!H:H,MATCH('Master data'!A349,Lookup!G:G,0)))</f>
        <v>Trezeguet</v>
      </c>
      <c r="G349" t="str">
        <f>IFERROR(INDEX(Lookup!B:B,MATCH(INDEX(Rotowire!C:C,MATCH(F349,Rotowire!A:A,0)),Lookup!D:D,0)),"")</f>
        <v/>
      </c>
      <c r="H349" s="5">
        <f t="shared" si="348"/>
        <v>3892000</v>
      </c>
      <c r="I349" s="19">
        <f>IFERROR(INDEX('Team forecast'!$G$3:$I$22,MATCH($B349,'Team forecast'!$B$3:$B$22,0),MATCH(I$1,'Team forecast'!$G$2:$I$2,0)),0)</f>
        <v>0.82291666666666674</v>
      </c>
      <c r="J349" s="19">
        <f>IFERROR(INDEX('Team forecast'!$G$3:$I$22,MATCH($B349,'Team forecast'!$B$3:$B$22,0),MATCH(J$1,'Team forecast'!$G$2:$I$2,0)),0)</f>
        <v>0.93034825870646787</v>
      </c>
      <c r="K349" s="19">
        <f>IFERROR(INDEX('Team forecast'!$G$3:$I$22,MATCH($B349,'Team forecast'!$B$3:$B$22,0),MATCH(K$1,'Team forecast'!$G$2:$I$2,0)),0)</f>
        <v>1.2843638484594284</v>
      </c>
      <c r="L349">
        <f>SUMIFS(Rotowire!E:E,Rotowire!$A:$A,'Master data'!$F349)</f>
        <v>0</v>
      </c>
      <c r="M349" s="2">
        <f>SUMIFS(Rotowire!F:F,Rotowire!$A:$A,'Master data'!$F349)*I349</f>
        <v>0</v>
      </c>
      <c r="N349" s="2">
        <f>SUMIFS(Rotowire!G:G,Rotowire!$A:$A,'Master data'!$F349)*I349</f>
        <v>0</v>
      </c>
      <c r="O349" s="2">
        <f>SUMIFS(Rotowire!I:I,Rotowire!$A:$A,'Master data'!$F349)*I349</f>
        <v>0</v>
      </c>
      <c r="P349" s="2">
        <f>SUMIFS(Rotowire!W:W,Rotowire!$A:$A,'Master data'!$F349)*K349</f>
        <v>0</v>
      </c>
      <c r="Q349" s="2">
        <f>SUMIFS(Rotowire!Y:Y,Rotowire!$A:$A,'Master data'!$F349)*J349</f>
        <v>0</v>
      </c>
      <c r="R349" s="2">
        <f>SUMIFS(Rotowire!AB:AB,Rotowire!$A:$A,'Master data'!$F349)</f>
        <v>0</v>
      </c>
      <c r="S349" s="2">
        <f>SUMIFS(Rotowire!AC:AC,Rotowire!$A:$A,'Master data'!$F349)</f>
        <v>0</v>
      </c>
      <c r="T349" s="2">
        <f>INDEX('Team forecast'!D$3:D$22,MATCH($B349,'Team forecast'!$B$3:$B$22,0))</f>
        <v>0.79</v>
      </c>
      <c r="U349" s="2">
        <f>INDEX('Team forecast'!E$3:E$22,MATCH($B349,'Team forecast'!$B$3:$B$22,0))</f>
        <v>1.87</v>
      </c>
      <c r="V349" s="2">
        <f>INDEX('Team forecast'!J$3:J$22,MATCH($B349,'Team forecast'!$B$3:$B$22,0))</f>
        <v>0.15010000000000001</v>
      </c>
      <c r="W349" s="2">
        <f>INDEX('Team forecast'!K$3:K$22,MATCH($B349,'Team forecast'!$B$3:$B$22,0))</f>
        <v>0.2238</v>
      </c>
      <c r="X349" s="2">
        <f>INDEX('Team forecast'!L$3:L$22,MATCH($B349,'Team forecast'!$B$3:$B$22,0))</f>
        <v>0.62609999999999999</v>
      </c>
      <c r="Y349" s="5">
        <f t="shared" si="349"/>
        <v>-5000</v>
      </c>
      <c r="Z349" s="5">
        <f t="shared" si="350"/>
        <v>0</v>
      </c>
      <c r="AA349" s="5">
        <f t="shared" si="351"/>
        <v>0</v>
      </c>
      <c r="AB349" s="5">
        <f t="shared" si="352"/>
        <v>0</v>
      </c>
      <c r="AC349" s="5">
        <f t="shared" si="353"/>
        <v>0</v>
      </c>
      <c r="AD349" s="5">
        <f t="shared" si="358"/>
        <v>0</v>
      </c>
      <c r="AE349" s="5">
        <f t="shared" si="359"/>
        <v>0</v>
      </c>
      <c r="AF349" s="5">
        <f t="shared" si="354"/>
        <v>0</v>
      </c>
      <c r="AG349" s="5">
        <f t="shared" si="355"/>
        <v>0</v>
      </c>
      <c r="AH349" s="5">
        <f t="shared" si="360"/>
        <v>0</v>
      </c>
      <c r="AI349" s="5">
        <f t="shared" si="361"/>
        <v>0</v>
      </c>
      <c r="AJ349" s="5">
        <f t="shared" si="362"/>
        <v>0</v>
      </c>
      <c r="AK349" s="5">
        <f t="shared" si="363"/>
        <v>0</v>
      </c>
      <c r="AL349" s="5">
        <f>IFERROR(SUM(Y349:AK349),-5000)*((Cockpit!$C$3)^0)</f>
        <v>-5000</v>
      </c>
      <c r="AM349" s="19">
        <f>INDEX('Team forecast'!$M$3:$AU$22,MATCH($B349,'Team forecast'!$B$3:$B$22,0),MATCH(AM$1,'Team forecast'!$M$2:$AU$2,0))</f>
        <v>0</v>
      </c>
      <c r="AN349" s="19">
        <f>INDEX('Team forecast'!$M$3:$AU$22,MATCH($B349,'Team forecast'!$B$3:$B$22,0),MATCH(AN$1,'Team forecast'!$M$2:$AU$2,0))</f>
        <v>0</v>
      </c>
      <c r="AO349" s="19">
        <f>INDEX('Team forecast'!$M$3:$AU$22,MATCH($B349,'Team forecast'!$B$3:$B$22,0),MATCH(AO$1,'Team forecast'!$M$2:$AU$2,0))</f>
        <v>0</v>
      </c>
      <c r="AP349" s="19">
        <f>INDEX('Team forecast'!$M$3:$AU$22,MATCH($B349,'Team forecast'!$B$3:$B$22,0),MATCH(AP$1,'Team forecast'!$M$2:$AU$2,0))</f>
        <v>0</v>
      </c>
      <c r="AQ349" s="5">
        <f t="shared" si="364"/>
        <v>-5000</v>
      </c>
      <c r="AR349" s="5">
        <f>INDEX('Team forecast'!$M$3:$AU$22,MATCH($B349,'Team forecast'!$B$3:$B$22,0),MATCH(AR$1,'Team forecast'!$M$2:$AU$2,0))*IF($Y349&gt;0,25000,0)</f>
        <v>0</v>
      </c>
      <c r="AS349" s="5">
        <f>INDEX('Team forecast'!$M$3:$AU$22,MATCH($B349,'Team forecast'!$B$3:$B$22,0),MATCH(AS$1,'Team forecast'!$M$2:$AU$2,0))*IF($Y349&gt;0,5000,0)</f>
        <v>0</v>
      </c>
      <c r="AT349" s="5">
        <f>INDEX('Team forecast'!$M$3:$AU$22,MATCH($B349,'Team forecast'!$B$3:$B$22,0),MATCH(AT$1,'Team forecast'!$M$2:$AU$2,0))*IF($Y349&gt;0,-15000,0)</f>
        <v>0</v>
      </c>
      <c r="AU349" s="5">
        <f t="shared" si="365"/>
        <v>0</v>
      </c>
      <c r="AV349" s="5">
        <f t="shared" si="366"/>
        <v>0</v>
      </c>
      <c r="AW349" s="5">
        <f t="shared" si="367"/>
        <v>0</v>
      </c>
      <c r="AX349" s="5">
        <f t="shared" si="368"/>
        <v>0</v>
      </c>
      <c r="AY349" s="5">
        <f t="shared" si="369"/>
        <v>0</v>
      </c>
      <c r="AZ349" s="5">
        <f t="shared" si="370"/>
        <v>0</v>
      </c>
      <c r="BA349" s="5">
        <f t="shared" si="371"/>
        <v>0</v>
      </c>
      <c r="BB349" s="5">
        <f t="shared" si="372"/>
        <v>0</v>
      </c>
      <c r="BC349" s="5">
        <f t="shared" si="373"/>
        <v>0</v>
      </c>
      <c r="BD349" s="5">
        <f>IFERROR(SUM(AR349:BC349),0)*((Cockpit!$C$3)^1)</f>
        <v>0</v>
      </c>
      <c r="BE349" s="19">
        <f>INDEX('Team forecast'!$M$3:$AU$22,MATCH($B349,'Team forecast'!$B$3:$B$22,0),MATCH(BE$1,'Team forecast'!$M$2:$AU$2,0))</f>
        <v>0</v>
      </c>
      <c r="BF349" s="19">
        <f>INDEX('Team forecast'!$M$3:$AU$22,MATCH($B349,'Team forecast'!$B$3:$B$22,0),MATCH(BF$1,'Team forecast'!$M$2:$AU$2,0))</f>
        <v>0</v>
      </c>
      <c r="BG349" s="19">
        <f>INDEX('Team forecast'!$M$3:$AU$22,MATCH($B349,'Team forecast'!$B$3:$B$22,0),MATCH(BG$1,'Team forecast'!$M$2:$AU$2,0))</f>
        <v>0</v>
      </c>
      <c r="BH349" s="19">
        <f>INDEX('Team forecast'!$M$3:$AU$22,MATCH($B349,'Team forecast'!$B$3:$B$22,0),MATCH(BH$1,'Team forecast'!$M$2:$AU$2,0))</f>
        <v>0</v>
      </c>
      <c r="BI349" s="5">
        <f t="shared" si="374"/>
        <v>-5000</v>
      </c>
      <c r="BJ349" s="5">
        <f>INDEX('Team forecast'!$M$3:$AU$22,MATCH($B349,'Team forecast'!$B$3:$B$22,0),MATCH(BJ$1,'Team forecast'!$M$2:$AU$2,0))*IF($Y349&gt;0,25000,0)</f>
        <v>0</v>
      </c>
      <c r="BK349" s="5">
        <f>INDEX('Team forecast'!$M$3:$AU$22,MATCH($B349,'Team forecast'!$B$3:$B$22,0),MATCH(BK$1,'Team forecast'!$M$2:$AU$2,0))*IF($Y349&gt;0,5000,0)</f>
        <v>0</v>
      </c>
      <c r="BL349" s="5">
        <f>INDEX('Team forecast'!$M$3:$AU$22,MATCH($B349,'Team forecast'!$B$3:$B$22,0),MATCH(BL$1,'Team forecast'!$M$2:$AU$2,0))*IF($Y349&gt;0,-15000,0)</f>
        <v>0</v>
      </c>
      <c r="BM349" s="5">
        <f t="shared" si="375"/>
        <v>0</v>
      </c>
      <c r="BN349" s="5">
        <f t="shared" si="376"/>
        <v>0</v>
      </c>
      <c r="BO349" s="5">
        <f t="shared" si="377"/>
        <v>0</v>
      </c>
      <c r="BP349" s="5">
        <f t="shared" si="378"/>
        <v>0</v>
      </c>
      <c r="BQ349" s="5">
        <f t="shared" si="379"/>
        <v>0</v>
      </c>
      <c r="BR349" s="5">
        <f t="shared" si="380"/>
        <v>0</v>
      </c>
      <c r="BS349" s="5">
        <f t="shared" si="381"/>
        <v>0</v>
      </c>
      <c r="BT349" s="5">
        <f t="shared" si="382"/>
        <v>0</v>
      </c>
      <c r="BU349" s="5">
        <f t="shared" si="383"/>
        <v>0</v>
      </c>
      <c r="BV349" s="5">
        <f>IFERROR(SUM(BJ349:BU349),0)*((Cockpit!$C$3)^2)</f>
        <v>0</v>
      </c>
      <c r="BW349" s="19">
        <f>INDEX('Team forecast'!$M$3:$AU$22,MATCH($B349,'Team forecast'!$B$3:$B$22,0),MATCH(BW$1,'Team forecast'!$M$2:$AU$2,0))</f>
        <v>0</v>
      </c>
      <c r="BX349" s="19">
        <f>INDEX('Team forecast'!$M$3:$AU$22,MATCH($B349,'Team forecast'!$B$3:$B$22,0),MATCH(BX$1,'Team forecast'!$M$2:$AU$2,0))</f>
        <v>0</v>
      </c>
      <c r="BY349" s="19">
        <f>INDEX('Team forecast'!$M$3:$AU$22,MATCH($B349,'Team forecast'!$B$3:$B$22,0),MATCH(BY$1,'Team forecast'!$M$2:$AU$2,0))</f>
        <v>0</v>
      </c>
      <c r="BZ349" s="19">
        <f>INDEX('Team forecast'!$M$3:$AU$22,MATCH($B349,'Team forecast'!$B$3:$B$22,0),MATCH(BZ$1,'Team forecast'!$M$2:$AU$2,0))</f>
        <v>0</v>
      </c>
      <c r="CA349" s="5">
        <f t="shared" si="384"/>
        <v>-5000</v>
      </c>
      <c r="CB349" s="5">
        <f>INDEX('Team forecast'!$M$3:$AU$22,MATCH($B349,'Team forecast'!$B$3:$B$22,0),MATCH(CB$1,'Team forecast'!$M$2:$AU$2,0))*IF($Y349&gt;0,25000,0)</f>
        <v>0</v>
      </c>
      <c r="CC349" s="5">
        <f>INDEX('Team forecast'!$M$3:$AU$22,MATCH($B349,'Team forecast'!$B$3:$B$22,0),MATCH(CC$1,'Team forecast'!$M$2:$AU$2,0))*IF($Y349&gt;0,5000,0)</f>
        <v>0</v>
      </c>
      <c r="CD349" s="5">
        <f>INDEX('Team forecast'!$M$3:$AU$22,MATCH($B349,'Team forecast'!$B$3:$B$22,0),MATCH(CD$1,'Team forecast'!$M$2:$AU$2,0))*IF($Y349&gt;0,-15000,0)</f>
        <v>0</v>
      </c>
      <c r="CE349" s="5">
        <f t="shared" si="385"/>
        <v>0</v>
      </c>
      <c r="CF349" s="5">
        <f t="shared" si="386"/>
        <v>0</v>
      </c>
      <c r="CG349" s="5">
        <f t="shared" si="387"/>
        <v>0</v>
      </c>
      <c r="CH349" s="5">
        <f t="shared" si="388"/>
        <v>0</v>
      </c>
      <c r="CI349" s="5">
        <f t="shared" si="389"/>
        <v>0</v>
      </c>
      <c r="CJ349" s="5">
        <f t="shared" si="390"/>
        <v>0</v>
      </c>
      <c r="CK349" s="5">
        <f t="shared" si="391"/>
        <v>0</v>
      </c>
      <c r="CL349" s="5">
        <f t="shared" si="392"/>
        <v>0</v>
      </c>
      <c r="CM349" s="5">
        <f t="shared" si="393"/>
        <v>0</v>
      </c>
      <c r="CN349" s="5">
        <f>IFERROR(SUM(CB349:CM349),0)*((Cockpit!$C$3)^3)</f>
        <v>0</v>
      </c>
      <c r="CO349" s="19">
        <f>INDEX('Team forecast'!$M$3:$AU$22,MATCH($B349,'Team forecast'!$B$3:$B$22,0),MATCH(CO$1,'Team forecast'!$M$2:$AU$2,0))</f>
        <v>0</v>
      </c>
      <c r="CP349" s="19">
        <f>INDEX('Team forecast'!$M$3:$AU$22,MATCH($B349,'Team forecast'!$B$3:$B$22,0),MATCH(CP$1,'Team forecast'!$M$2:$AU$2,0))</f>
        <v>0</v>
      </c>
      <c r="CQ349" s="19">
        <f>INDEX('Team forecast'!$M$3:$AU$22,MATCH($B349,'Team forecast'!$B$3:$B$22,0),MATCH(CQ$1,'Team forecast'!$M$2:$AU$2,0))</f>
        <v>0</v>
      </c>
      <c r="CR349" s="19">
        <f>INDEX('Team forecast'!$M$3:$AU$22,MATCH($B349,'Team forecast'!$B$3:$B$22,0),MATCH(CR$1,'Team forecast'!$M$2:$AU$2,0))</f>
        <v>0</v>
      </c>
      <c r="CS349" s="5">
        <f t="shared" si="394"/>
        <v>-5000</v>
      </c>
      <c r="CT349" s="5">
        <f>INDEX('Team forecast'!$M$3:$AU$22,MATCH($B349,'Team forecast'!$B$3:$B$22,0),MATCH(CT$1,'Team forecast'!$M$2:$AU$2,0))*IF($Y349&gt;0,25000,0)</f>
        <v>0</v>
      </c>
      <c r="CU349" s="5">
        <f>INDEX('Team forecast'!$M$3:$AU$22,MATCH($B349,'Team forecast'!$B$3:$B$22,0),MATCH(CU$1,'Team forecast'!$M$2:$AU$2,0))*IF($Y349&gt;0,5000,0)</f>
        <v>0</v>
      </c>
      <c r="CV349" s="5">
        <f>INDEX('Team forecast'!$M$3:$AU$22,MATCH($B349,'Team forecast'!$B$3:$B$22,0),MATCH(CV$1,'Team forecast'!$M$2:$AU$2,0))*IF($Y349&gt;0,-15000,0)</f>
        <v>0</v>
      </c>
      <c r="CW349" s="5">
        <f t="shared" si="395"/>
        <v>0</v>
      </c>
      <c r="CX349" s="5">
        <f t="shared" si="396"/>
        <v>0</v>
      </c>
      <c r="CY349" s="5">
        <f t="shared" si="397"/>
        <v>0</v>
      </c>
      <c r="CZ349" s="5">
        <f t="shared" si="398"/>
        <v>0</v>
      </c>
      <c r="DA349" s="5">
        <f t="shared" si="399"/>
        <v>0</v>
      </c>
      <c r="DB349" s="5">
        <f t="shared" si="400"/>
        <v>0</v>
      </c>
      <c r="DC349" s="5">
        <f t="shared" si="401"/>
        <v>0</v>
      </c>
      <c r="DD349" s="5">
        <f t="shared" si="402"/>
        <v>0</v>
      </c>
      <c r="DE349" s="5">
        <f t="shared" si="403"/>
        <v>0</v>
      </c>
      <c r="DF349" s="5">
        <f>IFERROR(SUM(CT349:DE349),0)*((Cockpit!$C$3)^4)</f>
        <v>0</v>
      </c>
      <c r="DG349" s="19">
        <f>INDEX('Team forecast'!$M$3:$AU$22,MATCH($B349,'Team forecast'!$B$3:$B$22,0),MATCH(DG$1,'Team forecast'!$M$2:$AU$2,0))</f>
        <v>0</v>
      </c>
      <c r="DH349" s="19">
        <f>INDEX('Team forecast'!$M$3:$AU$22,MATCH($B349,'Team forecast'!$B$3:$B$22,0),MATCH(DH$1,'Team forecast'!$M$2:$AU$2,0))</f>
        <v>0</v>
      </c>
      <c r="DI349" s="19">
        <f>INDEX('Team forecast'!$M$3:$AU$22,MATCH($B349,'Team forecast'!$B$3:$B$22,0),MATCH(DI$1,'Team forecast'!$M$2:$AU$2,0))</f>
        <v>0</v>
      </c>
      <c r="DJ349" s="19">
        <f>INDEX('Team forecast'!$M$3:$AU$22,MATCH($B349,'Team forecast'!$B$3:$B$22,0),MATCH(DJ$1,'Team forecast'!$M$2:$AU$2,0))</f>
        <v>0</v>
      </c>
      <c r="DK349" s="5">
        <f t="shared" si="404"/>
        <v>-5000</v>
      </c>
      <c r="DL349" s="5">
        <f>INDEX('Team forecast'!$M$3:$AU$22,MATCH($B349,'Team forecast'!$B$3:$B$22,0),MATCH(DL$1,'Team forecast'!$M$2:$AU$2,0))*IF($Y349&gt;0,25000,0)</f>
        <v>0</v>
      </c>
      <c r="DM349" s="5">
        <f>INDEX('Team forecast'!$M$3:$AU$22,MATCH($B349,'Team forecast'!$B$3:$B$22,0),MATCH(DM$1,'Team forecast'!$M$2:$AU$2,0))*IF($Y349&gt;0,5000,0)</f>
        <v>0</v>
      </c>
      <c r="DN349" s="5">
        <f>INDEX('Team forecast'!$M$3:$AU$22,MATCH($B349,'Team forecast'!$B$3:$B$22,0),MATCH(DN$1,'Team forecast'!$M$2:$AU$2,0))*IF($Y349&gt;0,-15000,0)</f>
        <v>0</v>
      </c>
      <c r="DO349" s="5">
        <f t="shared" si="405"/>
        <v>0</v>
      </c>
      <c r="DP349" s="5">
        <f t="shared" si="406"/>
        <v>0</v>
      </c>
      <c r="DQ349" s="5">
        <f t="shared" si="407"/>
        <v>0</v>
      </c>
      <c r="DR349" s="5">
        <f t="shared" si="408"/>
        <v>0</v>
      </c>
      <c r="DS349" s="5">
        <f t="shared" si="409"/>
        <v>0</v>
      </c>
      <c r="DT349" s="5">
        <f t="shared" si="410"/>
        <v>0</v>
      </c>
      <c r="DU349" s="5">
        <f t="shared" si="411"/>
        <v>0</v>
      </c>
      <c r="DV349" s="5">
        <f t="shared" si="412"/>
        <v>0</v>
      </c>
      <c r="DW349" s="5">
        <f t="shared" si="413"/>
        <v>0</v>
      </c>
      <c r="DX349" s="5">
        <f>IFERROR(SUM(DL349:DW349),0)*((Cockpit!$C$3)^5)</f>
        <v>0</v>
      </c>
      <c r="DY349" s="5">
        <f t="shared" si="414"/>
        <v>-5000</v>
      </c>
      <c r="DZ349" s="5" t="str">
        <f>IF(ISERROR(MATCH(A349,'Current squad'!B:B,0)),"No","Yes")</f>
        <v>No</v>
      </c>
      <c r="EA349" s="5" cm="1">
        <f t="array" ref="EA349">IFERROR(_xlfn.IFS(DZ349="Yes",0,DZ349="No",H349*1%),999999)</f>
        <v>38920</v>
      </c>
      <c r="EB349" s="5">
        <f t="shared" si="356"/>
        <v>3930920</v>
      </c>
      <c r="EC349" s="5">
        <f t="shared" si="415"/>
        <v>-43920</v>
      </c>
      <c r="ED349" s="1">
        <f t="shared" si="357"/>
        <v>-1.1284686536485098E-2</v>
      </c>
      <c r="EE349" s="5">
        <f>RANK(EC349,$EC$2:$EC$572)+COUNTIF($EC$2:EC349,EC349)-1</f>
        <v>443</v>
      </c>
      <c r="EF349" s="4">
        <f>RANK(ED349,$ED$2:$ED$572)+COUNTIF($ED$2:ED349,ED349)-1</f>
        <v>295</v>
      </c>
    </row>
    <row r="350" spans="1:136" x14ac:dyDescent="0.3">
      <c r="A350" t="str">
        <f>IF(Holdet.dk!A350&lt;&gt;"",Holdet.dk!A350,"")</f>
        <v>Steven Alzate</v>
      </c>
      <c r="B350" t="str">
        <f>INDEX(Holdet.dk!B:B,MATCH($A350,Holdet.dk!$A:$A,0))</f>
        <v>Brighton and Hove</v>
      </c>
      <c r="C350" t="str">
        <f>INDEX(Holdet.dk!C:C,MATCH($A350,Holdet.dk!$A:$A,0))</f>
        <v>Midfield</v>
      </c>
      <c r="D350" t="str">
        <f>INDEX(Holdet.dk!D:D,MATCH($A350,Holdet.dk!$A:$A,0))</f>
        <v>2.615.000</v>
      </c>
      <c r="E350" s="1">
        <f>IFERROR(_xlfn.NUMBERVALUE(INDEX(Holdet.dk!$E:$E,MATCH($A350,Holdet.dk!$A:$A,0)),","),0)</f>
        <v>2E-3</v>
      </c>
      <c r="F350" t="str">
        <f>IF(INDEX(Lookup!H:H,MATCH('Master data'!A350,Lookup!G:G,0))=0,A350,INDEX(Lookup!H:H,MATCH('Master data'!A350,Lookup!G:G,0)))</f>
        <v>Steven Alzate</v>
      </c>
      <c r="G350" t="str">
        <f>IFERROR(INDEX(Lookup!B:B,MATCH(INDEX(Rotowire!C:C,MATCH(F350,Rotowire!A:A,0)),Lookup!D:D,0)),"")</f>
        <v/>
      </c>
      <c r="H350" s="5">
        <f t="shared" si="348"/>
        <v>2615000</v>
      </c>
      <c r="I350" s="19">
        <f>IFERROR(INDEX('Team forecast'!$G$3:$I$22,MATCH($B350,'Team forecast'!$B$3:$B$22,0),MATCH(I$1,'Team forecast'!$G$2:$I$2,0)),0)</f>
        <v>0.99082568807339433</v>
      </c>
      <c r="J350" s="19">
        <f>IFERROR(INDEX('Team forecast'!$G$3:$I$22,MATCH($B350,'Team forecast'!$B$3:$B$22,0),MATCH(J$1,'Team forecast'!$G$2:$I$2,0)),0)</f>
        <v>0.68783068783068768</v>
      </c>
      <c r="K350" s="19">
        <f>IFERROR(INDEX('Team forecast'!$G$3:$I$22,MATCH($B350,'Team forecast'!$B$3:$B$22,0),MATCH(K$1,'Team forecast'!$G$2:$I$2,0)),0)</f>
        <v>2.0963984079539428</v>
      </c>
      <c r="L350">
        <f>SUMIFS(Rotowire!E:E,Rotowire!$A:$A,'Master data'!$F350)</f>
        <v>0</v>
      </c>
      <c r="M350" s="2">
        <f>SUMIFS(Rotowire!F:F,Rotowire!$A:$A,'Master data'!$F350)*I350</f>
        <v>0</v>
      </c>
      <c r="N350" s="2">
        <f>SUMIFS(Rotowire!G:G,Rotowire!$A:$A,'Master data'!$F350)*I350</f>
        <v>0</v>
      </c>
      <c r="O350" s="2">
        <f>SUMIFS(Rotowire!I:I,Rotowire!$A:$A,'Master data'!$F350)*I350</f>
        <v>0</v>
      </c>
      <c r="P350" s="2">
        <f>SUMIFS(Rotowire!W:W,Rotowire!$A:$A,'Master data'!$F350)*K350</f>
        <v>0</v>
      </c>
      <c r="Q350" s="2">
        <f>SUMIFS(Rotowire!Y:Y,Rotowire!$A:$A,'Master data'!$F350)*J350</f>
        <v>0</v>
      </c>
      <c r="R350" s="2">
        <f>SUMIFS(Rotowire!AB:AB,Rotowire!$A:$A,'Master data'!$F350)</f>
        <v>0</v>
      </c>
      <c r="S350" s="2">
        <f>SUMIFS(Rotowire!AC:AC,Rotowire!$A:$A,'Master data'!$F350)</f>
        <v>0</v>
      </c>
      <c r="T350" s="2">
        <f>INDEX('Team forecast'!D$3:D$22,MATCH($B350,'Team forecast'!$B$3:$B$22,0))</f>
        <v>1.08</v>
      </c>
      <c r="U350" s="2">
        <f>INDEX('Team forecast'!E$3:E$22,MATCH($B350,'Team forecast'!$B$3:$B$22,0))</f>
        <v>1.3</v>
      </c>
      <c r="V350" s="2">
        <f>INDEX('Team forecast'!J$3:J$22,MATCH($B350,'Team forecast'!$B$3:$B$22,0))</f>
        <v>0.30690000000000001</v>
      </c>
      <c r="W350" s="2">
        <f>INDEX('Team forecast'!K$3:K$22,MATCH($B350,'Team forecast'!$B$3:$B$22,0))</f>
        <v>0.28310000000000002</v>
      </c>
      <c r="X350" s="2">
        <f>INDEX('Team forecast'!L$3:L$22,MATCH($B350,'Team forecast'!$B$3:$B$22,0))</f>
        <v>0.41</v>
      </c>
      <c r="Y350" s="5">
        <f t="shared" si="349"/>
        <v>-5000</v>
      </c>
      <c r="Z350" s="5">
        <f t="shared" si="350"/>
        <v>0</v>
      </c>
      <c r="AA350" s="5">
        <f t="shared" si="351"/>
        <v>0</v>
      </c>
      <c r="AB350" s="5">
        <f t="shared" si="352"/>
        <v>0</v>
      </c>
      <c r="AC350" s="5">
        <f t="shared" si="353"/>
        <v>0</v>
      </c>
      <c r="AD350" s="5">
        <f t="shared" si="358"/>
        <v>0</v>
      </c>
      <c r="AE350" s="5">
        <f t="shared" si="359"/>
        <v>0</v>
      </c>
      <c r="AF350" s="5">
        <f t="shared" si="354"/>
        <v>0</v>
      </c>
      <c r="AG350" s="5">
        <f t="shared" si="355"/>
        <v>0</v>
      </c>
      <c r="AH350" s="5">
        <f t="shared" si="360"/>
        <v>0</v>
      </c>
      <c r="AI350" s="5">
        <f t="shared" si="361"/>
        <v>0</v>
      </c>
      <c r="AJ350" s="5">
        <f t="shared" si="362"/>
        <v>0</v>
      </c>
      <c r="AK350" s="5">
        <f t="shared" si="363"/>
        <v>0</v>
      </c>
      <c r="AL350" s="5">
        <f>IFERROR(SUM(Y350:AK350),-5000)*((Cockpit!$C$3)^0)</f>
        <v>-5000</v>
      </c>
      <c r="AM350" s="19">
        <f>INDEX('Team forecast'!$M$3:$AU$22,MATCH($B350,'Team forecast'!$B$3:$B$22,0),MATCH(AM$1,'Team forecast'!$M$2:$AU$2,0))</f>
        <v>0</v>
      </c>
      <c r="AN350" s="19">
        <f>INDEX('Team forecast'!$M$3:$AU$22,MATCH($B350,'Team forecast'!$B$3:$B$22,0),MATCH(AN$1,'Team forecast'!$M$2:$AU$2,0))</f>
        <v>0</v>
      </c>
      <c r="AO350" s="19">
        <f>INDEX('Team forecast'!$M$3:$AU$22,MATCH($B350,'Team forecast'!$B$3:$B$22,0),MATCH(AO$1,'Team forecast'!$M$2:$AU$2,0))</f>
        <v>0</v>
      </c>
      <c r="AP350" s="19">
        <f>INDEX('Team forecast'!$M$3:$AU$22,MATCH($B350,'Team forecast'!$B$3:$B$22,0),MATCH(AP$1,'Team forecast'!$M$2:$AU$2,0))</f>
        <v>0</v>
      </c>
      <c r="AQ350" s="5">
        <f t="shared" si="364"/>
        <v>-5000</v>
      </c>
      <c r="AR350" s="5">
        <f>INDEX('Team forecast'!$M$3:$AU$22,MATCH($B350,'Team forecast'!$B$3:$B$22,0),MATCH(AR$1,'Team forecast'!$M$2:$AU$2,0))*IF($Y350&gt;0,25000,0)</f>
        <v>0</v>
      </c>
      <c r="AS350" s="5">
        <f>INDEX('Team forecast'!$M$3:$AU$22,MATCH($B350,'Team forecast'!$B$3:$B$22,0),MATCH(AS$1,'Team forecast'!$M$2:$AU$2,0))*IF($Y350&gt;0,5000,0)</f>
        <v>0</v>
      </c>
      <c r="AT350" s="5">
        <f>INDEX('Team forecast'!$M$3:$AU$22,MATCH($B350,'Team forecast'!$B$3:$B$22,0),MATCH(AT$1,'Team forecast'!$M$2:$AU$2,0))*IF($Y350&gt;0,-15000,0)</f>
        <v>0</v>
      </c>
      <c r="AU350" s="5">
        <f t="shared" si="365"/>
        <v>0</v>
      </c>
      <c r="AV350" s="5">
        <f t="shared" si="366"/>
        <v>0</v>
      </c>
      <c r="AW350" s="5">
        <f t="shared" si="367"/>
        <v>0</v>
      </c>
      <c r="AX350" s="5">
        <f t="shared" si="368"/>
        <v>0</v>
      </c>
      <c r="AY350" s="5">
        <f t="shared" si="369"/>
        <v>0</v>
      </c>
      <c r="AZ350" s="5">
        <f t="shared" si="370"/>
        <v>0</v>
      </c>
      <c r="BA350" s="5">
        <f t="shared" si="371"/>
        <v>0</v>
      </c>
      <c r="BB350" s="5">
        <f t="shared" si="372"/>
        <v>0</v>
      </c>
      <c r="BC350" s="5">
        <f t="shared" si="373"/>
        <v>0</v>
      </c>
      <c r="BD350" s="5">
        <f>IFERROR(SUM(AR350:BC350),0)*((Cockpit!$C$3)^1)</f>
        <v>0</v>
      </c>
      <c r="BE350" s="19">
        <f>INDEX('Team forecast'!$M$3:$AU$22,MATCH($B350,'Team forecast'!$B$3:$B$22,0),MATCH(BE$1,'Team forecast'!$M$2:$AU$2,0))</f>
        <v>0</v>
      </c>
      <c r="BF350" s="19">
        <f>INDEX('Team forecast'!$M$3:$AU$22,MATCH($B350,'Team forecast'!$B$3:$B$22,0),MATCH(BF$1,'Team forecast'!$M$2:$AU$2,0))</f>
        <v>0</v>
      </c>
      <c r="BG350" s="19">
        <f>INDEX('Team forecast'!$M$3:$AU$22,MATCH($B350,'Team forecast'!$B$3:$B$22,0),MATCH(BG$1,'Team forecast'!$M$2:$AU$2,0))</f>
        <v>0</v>
      </c>
      <c r="BH350" s="19">
        <f>INDEX('Team forecast'!$M$3:$AU$22,MATCH($B350,'Team forecast'!$B$3:$B$22,0),MATCH(BH$1,'Team forecast'!$M$2:$AU$2,0))</f>
        <v>0</v>
      </c>
      <c r="BI350" s="5">
        <f t="shared" si="374"/>
        <v>-5000</v>
      </c>
      <c r="BJ350" s="5">
        <f>INDEX('Team forecast'!$M$3:$AU$22,MATCH($B350,'Team forecast'!$B$3:$B$22,0),MATCH(BJ$1,'Team forecast'!$M$2:$AU$2,0))*IF($Y350&gt;0,25000,0)</f>
        <v>0</v>
      </c>
      <c r="BK350" s="5">
        <f>INDEX('Team forecast'!$M$3:$AU$22,MATCH($B350,'Team forecast'!$B$3:$B$22,0),MATCH(BK$1,'Team forecast'!$M$2:$AU$2,0))*IF($Y350&gt;0,5000,0)</f>
        <v>0</v>
      </c>
      <c r="BL350" s="5">
        <f>INDEX('Team forecast'!$M$3:$AU$22,MATCH($B350,'Team forecast'!$B$3:$B$22,0),MATCH(BL$1,'Team forecast'!$M$2:$AU$2,0))*IF($Y350&gt;0,-15000,0)</f>
        <v>0</v>
      </c>
      <c r="BM350" s="5">
        <f t="shared" si="375"/>
        <v>0</v>
      </c>
      <c r="BN350" s="5">
        <f t="shared" si="376"/>
        <v>0</v>
      </c>
      <c r="BO350" s="5">
        <f t="shared" si="377"/>
        <v>0</v>
      </c>
      <c r="BP350" s="5">
        <f t="shared" si="378"/>
        <v>0</v>
      </c>
      <c r="BQ350" s="5">
        <f t="shared" si="379"/>
        <v>0</v>
      </c>
      <c r="BR350" s="5">
        <f t="shared" si="380"/>
        <v>0</v>
      </c>
      <c r="BS350" s="5">
        <f t="shared" si="381"/>
        <v>0</v>
      </c>
      <c r="BT350" s="5">
        <f t="shared" si="382"/>
        <v>0</v>
      </c>
      <c r="BU350" s="5">
        <f t="shared" si="383"/>
        <v>0</v>
      </c>
      <c r="BV350" s="5">
        <f>IFERROR(SUM(BJ350:BU350),0)*((Cockpit!$C$3)^2)</f>
        <v>0</v>
      </c>
      <c r="BW350" s="19">
        <f>INDEX('Team forecast'!$M$3:$AU$22,MATCH($B350,'Team forecast'!$B$3:$B$22,0),MATCH(BW$1,'Team forecast'!$M$2:$AU$2,0))</f>
        <v>0</v>
      </c>
      <c r="BX350" s="19">
        <f>INDEX('Team forecast'!$M$3:$AU$22,MATCH($B350,'Team forecast'!$B$3:$B$22,0),MATCH(BX$1,'Team forecast'!$M$2:$AU$2,0))</f>
        <v>0</v>
      </c>
      <c r="BY350" s="19">
        <f>INDEX('Team forecast'!$M$3:$AU$22,MATCH($B350,'Team forecast'!$B$3:$B$22,0),MATCH(BY$1,'Team forecast'!$M$2:$AU$2,0))</f>
        <v>0</v>
      </c>
      <c r="BZ350" s="19">
        <f>INDEX('Team forecast'!$M$3:$AU$22,MATCH($B350,'Team forecast'!$B$3:$B$22,0),MATCH(BZ$1,'Team forecast'!$M$2:$AU$2,0))</f>
        <v>0</v>
      </c>
      <c r="CA350" s="5">
        <f t="shared" si="384"/>
        <v>-5000</v>
      </c>
      <c r="CB350" s="5">
        <f>INDEX('Team forecast'!$M$3:$AU$22,MATCH($B350,'Team forecast'!$B$3:$B$22,0),MATCH(CB$1,'Team forecast'!$M$2:$AU$2,0))*IF($Y350&gt;0,25000,0)</f>
        <v>0</v>
      </c>
      <c r="CC350" s="5">
        <f>INDEX('Team forecast'!$M$3:$AU$22,MATCH($B350,'Team forecast'!$B$3:$B$22,0),MATCH(CC$1,'Team forecast'!$M$2:$AU$2,0))*IF($Y350&gt;0,5000,0)</f>
        <v>0</v>
      </c>
      <c r="CD350" s="5">
        <f>INDEX('Team forecast'!$M$3:$AU$22,MATCH($B350,'Team forecast'!$B$3:$B$22,0),MATCH(CD$1,'Team forecast'!$M$2:$AU$2,0))*IF($Y350&gt;0,-15000,0)</f>
        <v>0</v>
      </c>
      <c r="CE350" s="5">
        <f t="shared" si="385"/>
        <v>0</v>
      </c>
      <c r="CF350" s="5">
        <f t="shared" si="386"/>
        <v>0</v>
      </c>
      <c r="CG350" s="5">
        <f t="shared" si="387"/>
        <v>0</v>
      </c>
      <c r="CH350" s="5">
        <f t="shared" si="388"/>
        <v>0</v>
      </c>
      <c r="CI350" s="5">
        <f t="shared" si="389"/>
        <v>0</v>
      </c>
      <c r="CJ350" s="5">
        <f t="shared" si="390"/>
        <v>0</v>
      </c>
      <c r="CK350" s="5">
        <f t="shared" si="391"/>
        <v>0</v>
      </c>
      <c r="CL350" s="5">
        <f t="shared" si="392"/>
        <v>0</v>
      </c>
      <c r="CM350" s="5">
        <f t="shared" si="393"/>
        <v>0</v>
      </c>
      <c r="CN350" s="5">
        <f>IFERROR(SUM(CB350:CM350),0)*((Cockpit!$C$3)^3)</f>
        <v>0</v>
      </c>
      <c r="CO350" s="19">
        <f>INDEX('Team forecast'!$M$3:$AU$22,MATCH($B350,'Team forecast'!$B$3:$B$22,0),MATCH(CO$1,'Team forecast'!$M$2:$AU$2,0))</f>
        <v>0</v>
      </c>
      <c r="CP350" s="19">
        <f>INDEX('Team forecast'!$M$3:$AU$22,MATCH($B350,'Team forecast'!$B$3:$B$22,0),MATCH(CP$1,'Team forecast'!$M$2:$AU$2,0))</f>
        <v>0</v>
      </c>
      <c r="CQ350" s="19">
        <f>INDEX('Team forecast'!$M$3:$AU$22,MATCH($B350,'Team forecast'!$B$3:$B$22,0),MATCH(CQ$1,'Team forecast'!$M$2:$AU$2,0))</f>
        <v>0</v>
      </c>
      <c r="CR350" s="19">
        <f>INDEX('Team forecast'!$M$3:$AU$22,MATCH($B350,'Team forecast'!$B$3:$B$22,0),MATCH(CR$1,'Team forecast'!$M$2:$AU$2,0))</f>
        <v>0</v>
      </c>
      <c r="CS350" s="5">
        <f t="shared" si="394"/>
        <v>-5000</v>
      </c>
      <c r="CT350" s="5">
        <f>INDEX('Team forecast'!$M$3:$AU$22,MATCH($B350,'Team forecast'!$B$3:$B$22,0),MATCH(CT$1,'Team forecast'!$M$2:$AU$2,0))*IF($Y350&gt;0,25000,0)</f>
        <v>0</v>
      </c>
      <c r="CU350" s="5">
        <f>INDEX('Team forecast'!$M$3:$AU$22,MATCH($B350,'Team forecast'!$B$3:$B$22,0),MATCH(CU$1,'Team forecast'!$M$2:$AU$2,0))*IF($Y350&gt;0,5000,0)</f>
        <v>0</v>
      </c>
      <c r="CV350" s="5">
        <f>INDEX('Team forecast'!$M$3:$AU$22,MATCH($B350,'Team forecast'!$B$3:$B$22,0),MATCH(CV$1,'Team forecast'!$M$2:$AU$2,0))*IF($Y350&gt;0,-15000,0)</f>
        <v>0</v>
      </c>
      <c r="CW350" s="5">
        <f t="shared" si="395"/>
        <v>0</v>
      </c>
      <c r="CX350" s="5">
        <f t="shared" si="396"/>
        <v>0</v>
      </c>
      <c r="CY350" s="5">
        <f t="shared" si="397"/>
        <v>0</v>
      </c>
      <c r="CZ350" s="5">
        <f t="shared" si="398"/>
        <v>0</v>
      </c>
      <c r="DA350" s="5">
        <f t="shared" si="399"/>
        <v>0</v>
      </c>
      <c r="DB350" s="5">
        <f t="shared" si="400"/>
        <v>0</v>
      </c>
      <c r="DC350" s="5">
        <f t="shared" si="401"/>
        <v>0</v>
      </c>
      <c r="DD350" s="5">
        <f t="shared" si="402"/>
        <v>0</v>
      </c>
      <c r="DE350" s="5">
        <f t="shared" si="403"/>
        <v>0</v>
      </c>
      <c r="DF350" s="5">
        <f>IFERROR(SUM(CT350:DE350),0)*((Cockpit!$C$3)^4)</f>
        <v>0</v>
      </c>
      <c r="DG350" s="19">
        <f>INDEX('Team forecast'!$M$3:$AU$22,MATCH($B350,'Team forecast'!$B$3:$B$22,0),MATCH(DG$1,'Team forecast'!$M$2:$AU$2,0))</f>
        <v>0</v>
      </c>
      <c r="DH350" s="19">
        <f>INDEX('Team forecast'!$M$3:$AU$22,MATCH($B350,'Team forecast'!$B$3:$B$22,0),MATCH(DH$1,'Team forecast'!$M$2:$AU$2,0))</f>
        <v>0</v>
      </c>
      <c r="DI350" s="19">
        <f>INDEX('Team forecast'!$M$3:$AU$22,MATCH($B350,'Team forecast'!$B$3:$B$22,0),MATCH(DI$1,'Team forecast'!$M$2:$AU$2,0))</f>
        <v>0</v>
      </c>
      <c r="DJ350" s="19">
        <f>INDEX('Team forecast'!$M$3:$AU$22,MATCH($B350,'Team forecast'!$B$3:$B$22,0),MATCH(DJ$1,'Team forecast'!$M$2:$AU$2,0))</f>
        <v>0</v>
      </c>
      <c r="DK350" s="5">
        <f t="shared" si="404"/>
        <v>-5000</v>
      </c>
      <c r="DL350" s="5">
        <f>INDEX('Team forecast'!$M$3:$AU$22,MATCH($B350,'Team forecast'!$B$3:$B$22,0),MATCH(DL$1,'Team forecast'!$M$2:$AU$2,0))*IF($Y350&gt;0,25000,0)</f>
        <v>0</v>
      </c>
      <c r="DM350" s="5">
        <f>INDEX('Team forecast'!$M$3:$AU$22,MATCH($B350,'Team forecast'!$B$3:$B$22,0),MATCH(DM$1,'Team forecast'!$M$2:$AU$2,0))*IF($Y350&gt;0,5000,0)</f>
        <v>0</v>
      </c>
      <c r="DN350" s="5">
        <f>INDEX('Team forecast'!$M$3:$AU$22,MATCH($B350,'Team forecast'!$B$3:$B$22,0),MATCH(DN$1,'Team forecast'!$M$2:$AU$2,0))*IF($Y350&gt;0,-15000,0)</f>
        <v>0</v>
      </c>
      <c r="DO350" s="5">
        <f t="shared" si="405"/>
        <v>0</v>
      </c>
      <c r="DP350" s="5">
        <f t="shared" si="406"/>
        <v>0</v>
      </c>
      <c r="DQ350" s="5">
        <f t="shared" si="407"/>
        <v>0</v>
      </c>
      <c r="DR350" s="5">
        <f t="shared" si="408"/>
        <v>0</v>
      </c>
      <c r="DS350" s="5">
        <f t="shared" si="409"/>
        <v>0</v>
      </c>
      <c r="DT350" s="5">
        <f t="shared" si="410"/>
        <v>0</v>
      </c>
      <c r="DU350" s="5">
        <f t="shared" si="411"/>
        <v>0</v>
      </c>
      <c r="DV350" s="5">
        <f t="shared" si="412"/>
        <v>0</v>
      </c>
      <c r="DW350" s="5">
        <f t="shared" si="413"/>
        <v>0</v>
      </c>
      <c r="DX350" s="5">
        <f>IFERROR(SUM(DL350:DW350),0)*((Cockpit!$C$3)^5)</f>
        <v>0</v>
      </c>
      <c r="DY350" s="5">
        <f t="shared" si="414"/>
        <v>-5000</v>
      </c>
      <c r="DZ350" s="5" t="str">
        <f>IF(ISERROR(MATCH(A350,'Current squad'!B:B,0)),"No","Yes")</f>
        <v>No</v>
      </c>
      <c r="EA350" s="5" cm="1">
        <f t="array" ref="EA350">IFERROR(_xlfn.IFS(DZ350="Yes",0,DZ350="No",H350*1%),999999)</f>
        <v>26150</v>
      </c>
      <c r="EB350" s="5">
        <f t="shared" si="356"/>
        <v>2641150</v>
      </c>
      <c r="EC350" s="5">
        <f t="shared" si="415"/>
        <v>-31150</v>
      </c>
      <c r="ED350" s="1">
        <f t="shared" si="357"/>
        <v>-1.1912045889101339E-2</v>
      </c>
      <c r="EE350" s="5">
        <f>RANK(EC350,$EC$2:$EC$572)+COUNTIF($EC$2:EC350,EC350)-1</f>
        <v>317</v>
      </c>
      <c r="EF350" s="4">
        <f>RANK(ED350,$ED$2:$ED$572)+COUNTIF($ED$2:ED350,ED350)-1</f>
        <v>407</v>
      </c>
    </row>
    <row r="351" spans="1:136" x14ac:dyDescent="0.3">
      <c r="A351" t="str">
        <f>IF(Holdet.dk!A351&lt;&gt;"",Holdet.dk!A351,"")</f>
        <v>Edouard Mendy</v>
      </c>
      <c r="B351" t="str">
        <f>INDEX(Holdet.dk!B:B,MATCH($A351,Holdet.dk!$A:$A,0))</f>
        <v>Chelsea</v>
      </c>
      <c r="C351" t="str">
        <f>INDEX(Holdet.dk!C:C,MATCH($A351,Holdet.dk!$A:$A,0))</f>
        <v>Goalkeeper</v>
      </c>
      <c r="D351" t="str">
        <f>INDEX(Holdet.dk!D:D,MATCH($A351,Holdet.dk!$A:$A,0))</f>
        <v>7.533.000</v>
      </c>
      <c r="E351" s="1">
        <f>IFERROR(_xlfn.NUMBERVALUE(INDEX(Holdet.dk!$E:$E,MATCH($A351,Holdet.dk!$A:$A,0)),","),0)</f>
        <v>1.4999999999999999E-2</v>
      </c>
      <c r="F351" t="str">
        <f>IF(INDEX(Lookup!H:H,MATCH('Master data'!A351,Lookup!G:G,0))=0,A351,INDEX(Lookup!H:H,MATCH('Master data'!A351,Lookup!G:G,0)))</f>
        <v>Edouard Mendy</v>
      </c>
      <c r="G351" t="str">
        <f>IFERROR(INDEX(Lookup!B:B,MATCH(INDEX(Rotowire!C:C,MATCH(F351,Rotowire!A:A,0)),Lookup!D:D,0)),"")</f>
        <v>Aston Villa</v>
      </c>
      <c r="H351" s="5">
        <f t="shared" si="348"/>
        <v>7533000</v>
      </c>
      <c r="I351" s="19">
        <f>IFERROR(INDEX('Team forecast'!$G$3:$I$22,MATCH($B351,'Team forecast'!$B$3:$B$22,0),MATCH(I$1,'Team forecast'!$G$2:$I$2,0)),0)</f>
        <v>0.93034825870646787</v>
      </c>
      <c r="J351" s="19">
        <f>IFERROR(INDEX('Team forecast'!$G$3:$I$22,MATCH($B351,'Team forecast'!$B$3:$B$22,0),MATCH(J$1,'Team forecast'!$G$2:$I$2,0)),0)</f>
        <v>0.82291666666666674</v>
      </c>
      <c r="K351" s="19">
        <f>IFERROR(INDEX('Team forecast'!$G$3:$I$22,MATCH($B351,'Team forecast'!$B$3:$B$22,0),MATCH(K$1,'Team forecast'!$G$2:$I$2,0)),0)</f>
        <v>1.1346119882058896</v>
      </c>
      <c r="L351">
        <f>SUMIFS(Rotowire!E:E,Rotowire!$A:$A,'Master data'!$F351)</f>
        <v>95</v>
      </c>
      <c r="M351" s="2">
        <f>SUMIFS(Rotowire!F:F,Rotowire!$A:$A,'Master data'!$F351)*I351</f>
        <v>0</v>
      </c>
      <c r="N351" s="2">
        <f>SUMIFS(Rotowire!G:G,Rotowire!$A:$A,'Master data'!$F351)*I351</f>
        <v>0</v>
      </c>
      <c r="O351" s="2">
        <f>SUMIFS(Rotowire!I:I,Rotowire!$A:$A,'Master data'!$F351)*I351</f>
        <v>0</v>
      </c>
      <c r="P351" s="2">
        <f>SUMIFS(Rotowire!W:W,Rotowire!$A:$A,'Master data'!$F351)*K351</f>
        <v>0.45384479528235588</v>
      </c>
      <c r="Q351" s="2">
        <f>SUMIFS(Rotowire!Y:Y,Rotowire!$A:$A,'Master data'!$F351)*J351</f>
        <v>4.9786458333333332</v>
      </c>
      <c r="R351" s="2">
        <f>SUMIFS(Rotowire!AB:AB,Rotowire!$A:$A,'Master data'!$F351)</f>
        <v>0.04</v>
      </c>
      <c r="S351" s="2">
        <f>SUMIFS(Rotowire!AC:AC,Rotowire!$A:$A,'Master data'!$F351)</f>
        <v>0</v>
      </c>
      <c r="T351" s="2">
        <f>INDEX('Team forecast'!D$3:D$22,MATCH($B351,'Team forecast'!$B$3:$B$22,0))</f>
        <v>1.87</v>
      </c>
      <c r="U351" s="2">
        <f>INDEX('Team forecast'!E$3:E$22,MATCH($B351,'Team forecast'!$B$3:$B$22,0))</f>
        <v>0.79</v>
      </c>
      <c r="V351" s="2">
        <f>INDEX('Team forecast'!J$3:J$22,MATCH($B351,'Team forecast'!$B$3:$B$22,0))</f>
        <v>0.62609999999999999</v>
      </c>
      <c r="W351" s="2">
        <f>INDEX('Team forecast'!K$3:K$22,MATCH($B351,'Team forecast'!$B$3:$B$22,0))</f>
        <v>0.2238</v>
      </c>
      <c r="X351" s="2">
        <f>INDEX('Team forecast'!L$3:L$22,MATCH($B351,'Team forecast'!$B$3:$B$22,0))</f>
        <v>0.15010000000000001</v>
      </c>
      <c r="Y351" s="5">
        <f t="shared" si="349"/>
        <v>7000</v>
      </c>
      <c r="Z351" s="5">
        <f t="shared" si="350"/>
        <v>15652.5</v>
      </c>
      <c r="AA351" s="5">
        <f t="shared" si="351"/>
        <v>1119</v>
      </c>
      <c r="AB351" s="5">
        <f t="shared" si="352"/>
        <v>-2251.5</v>
      </c>
      <c r="AC351" s="5">
        <f t="shared" si="353"/>
        <v>0</v>
      </c>
      <c r="AD351" s="5">
        <f t="shared" si="358"/>
        <v>0</v>
      </c>
      <c r="AE351" s="5">
        <f t="shared" si="359"/>
        <v>0</v>
      </c>
      <c r="AF351" s="5">
        <f t="shared" si="354"/>
        <v>34038.359646176694</v>
      </c>
      <c r="AG351" s="5">
        <f t="shared" si="355"/>
        <v>24893.229166666668</v>
      </c>
      <c r="AH351" s="5">
        <f t="shared" si="360"/>
        <v>-800</v>
      </c>
      <c r="AI351" s="5">
        <f t="shared" si="361"/>
        <v>0</v>
      </c>
      <c r="AJ351" s="5">
        <f t="shared" si="362"/>
        <v>18700</v>
      </c>
      <c r="AK351" s="5">
        <f t="shared" si="363"/>
        <v>-6320</v>
      </c>
      <c r="AL351" s="5">
        <f>IFERROR(SUM(Y351:AK351),-5000)*((Cockpit!$C$3)^0)</f>
        <v>92031.588812843358</v>
      </c>
      <c r="AM351" s="19">
        <f>INDEX('Team forecast'!$M$3:$AU$22,MATCH($B351,'Team forecast'!$B$3:$B$22,0),MATCH(AM$1,'Team forecast'!$M$2:$AU$2,0))</f>
        <v>0</v>
      </c>
      <c r="AN351" s="19">
        <f>INDEX('Team forecast'!$M$3:$AU$22,MATCH($B351,'Team forecast'!$B$3:$B$22,0),MATCH(AN$1,'Team forecast'!$M$2:$AU$2,0))</f>
        <v>0</v>
      </c>
      <c r="AO351" s="19">
        <f>INDEX('Team forecast'!$M$3:$AU$22,MATCH($B351,'Team forecast'!$B$3:$B$22,0),MATCH(AO$1,'Team forecast'!$M$2:$AU$2,0))</f>
        <v>0</v>
      </c>
      <c r="AP351" s="19">
        <f>INDEX('Team forecast'!$M$3:$AU$22,MATCH($B351,'Team forecast'!$B$3:$B$22,0),MATCH(AP$1,'Team forecast'!$M$2:$AU$2,0))</f>
        <v>0</v>
      </c>
      <c r="AQ351" s="5">
        <f t="shared" si="364"/>
        <v>7000</v>
      </c>
      <c r="AR351" s="5">
        <f>INDEX('Team forecast'!$M$3:$AU$22,MATCH($B351,'Team forecast'!$B$3:$B$22,0),MATCH(AR$1,'Team forecast'!$M$2:$AU$2,0))*IF($Y351&gt;0,25000,0)</f>
        <v>0</v>
      </c>
      <c r="AS351" s="5">
        <f>INDEX('Team forecast'!$M$3:$AU$22,MATCH($B351,'Team forecast'!$B$3:$B$22,0),MATCH(AS$1,'Team forecast'!$M$2:$AU$2,0))*IF($Y351&gt;0,5000,0)</f>
        <v>0</v>
      </c>
      <c r="AT351" s="5">
        <f>INDEX('Team forecast'!$M$3:$AU$22,MATCH($B351,'Team forecast'!$B$3:$B$22,0),MATCH(AT$1,'Team forecast'!$M$2:$AU$2,0))*IF($Y351&gt;0,-15000,0)</f>
        <v>0</v>
      </c>
      <c r="AU351" s="5">
        <f t="shared" si="365"/>
        <v>0</v>
      </c>
      <c r="AV351" s="5">
        <f t="shared" si="366"/>
        <v>0</v>
      </c>
      <c r="AW351" s="5">
        <f t="shared" si="367"/>
        <v>0</v>
      </c>
      <c r="AX351" s="5">
        <f t="shared" si="368"/>
        <v>0</v>
      </c>
      <c r="AY351" s="5">
        <f t="shared" si="369"/>
        <v>0</v>
      </c>
      <c r="AZ351" s="5">
        <f t="shared" si="370"/>
        <v>-800</v>
      </c>
      <c r="BA351" s="5">
        <f t="shared" si="371"/>
        <v>0</v>
      </c>
      <c r="BB351" s="5">
        <f t="shared" si="372"/>
        <v>0</v>
      </c>
      <c r="BC351" s="5">
        <f t="shared" si="373"/>
        <v>0</v>
      </c>
      <c r="BD351" s="5">
        <f>IFERROR(SUM(AR351:BC351),0)*((Cockpit!$C$3)^1)</f>
        <v>-560</v>
      </c>
      <c r="BE351" s="19">
        <f>INDEX('Team forecast'!$M$3:$AU$22,MATCH($B351,'Team forecast'!$B$3:$B$22,0),MATCH(BE$1,'Team forecast'!$M$2:$AU$2,0))</f>
        <v>0</v>
      </c>
      <c r="BF351" s="19">
        <f>INDEX('Team forecast'!$M$3:$AU$22,MATCH($B351,'Team forecast'!$B$3:$B$22,0),MATCH(BF$1,'Team forecast'!$M$2:$AU$2,0))</f>
        <v>0</v>
      </c>
      <c r="BG351" s="19">
        <f>INDEX('Team forecast'!$M$3:$AU$22,MATCH($B351,'Team forecast'!$B$3:$B$22,0),MATCH(BG$1,'Team forecast'!$M$2:$AU$2,0))</f>
        <v>0</v>
      </c>
      <c r="BH351" s="19">
        <f>INDEX('Team forecast'!$M$3:$AU$22,MATCH($B351,'Team forecast'!$B$3:$B$22,0),MATCH(BH$1,'Team forecast'!$M$2:$AU$2,0))</f>
        <v>0</v>
      </c>
      <c r="BI351" s="5">
        <f t="shared" si="374"/>
        <v>7000</v>
      </c>
      <c r="BJ351" s="5">
        <f>INDEX('Team forecast'!$M$3:$AU$22,MATCH($B351,'Team forecast'!$B$3:$B$22,0),MATCH(BJ$1,'Team forecast'!$M$2:$AU$2,0))*IF($Y351&gt;0,25000,0)</f>
        <v>0</v>
      </c>
      <c r="BK351" s="5">
        <f>INDEX('Team forecast'!$M$3:$AU$22,MATCH($B351,'Team forecast'!$B$3:$B$22,0),MATCH(BK$1,'Team forecast'!$M$2:$AU$2,0))*IF($Y351&gt;0,5000,0)</f>
        <v>0</v>
      </c>
      <c r="BL351" s="5">
        <f>INDEX('Team forecast'!$M$3:$AU$22,MATCH($B351,'Team forecast'!$B$3:$B$22,0),MATCH(BL$1,'Team forecast'!$M$2:$AU$2,0))*IF($Y351&gt;0,-15000,0)</f>
        <v>0</v>
      </c>
      <c r="BM351" s="5">
        <f t="shared" si="375"/>
        <v>0</v>
      </c>
      <c r="BN351" s="5">
        <f t="shared" si="376"/>
        <v>0</v>
      </c>
      <c r="BO351" s="5">
        <f t="shared" si="377"/>
        <v>0</v>
      </c>
      <c r="BP351" s="5">
        <f t="shared" si="378"/>
        <v>0</v>
      </c>
      <c r="BQ351" s="5">
        <f t="shared" si="379"/>
        <v>0</v>
      </c>
      <c r="BR351" s="5">
        <f t="shared" si="380"/>
        <v>-800</v>
      </c>
      <c r="BS351" s="5">
        <f t="shared" si="381"/>
        <v>0</v>
      </c>
      <c r="BT351" s="5">
        <f t="shared" si="382"/>
        <v>0</v>
      </c>
      <c r="BU351" s="5">
        <f t="shared" si="383"/>
        <v>0</v>
      </c>
      <c r="BV351" s="5">
        <f>IFERROR(SUM(BJ351:BU351),0)*((Cockpit!$C$3)^2)</f>
        <v>-391.99999999999994</v>
      </c>
      <c r="BW351" s="19">
        <f>INDEX('Team forecast'!$M$3:$AU$22,MATCH($B351,'Team forecast'!$B$3:$B$22,0),MATCH(BW$1,'Team forecast'!$M$2:$AU$2,0))</f>
        <v>0</v>
      </c>
      <c r="BX351" s="19">
        <f>INDEX('Team forecast'!$M$3:$AU$22,MATCH($B351,'Team forecast'!$B$3:$B$22,0),MATCH(BX$1,'Team forecast'!$M$2:$AU$2,0))</f>
        <v>0</v>
      </c>
      <c r="BY351" s="19">
        <f>INDEX('Team forecast'!$M$3:$AU$22,MATCH($B351,'Team forecast'!$B$3:$B$22,0),MATCH(BY$1,'Team forecast'!$M$2:$AU$2,0))</f>
        <v>0</v>
      </c>
      <c r="BZ351" s="19">
        <f>INDEX('Team forecast'!$M$3:$AU$22,MATCH($B351,'Team forecast'!$B$3:$B$22,0),MATCH(BZ$1,'Team forecast'!$M$2:$AU$2,0))</f>
        <v>0</v>
      </c>
      <c r="CA351" s="5">
        <f t="shared" si="384"/>
        <v>7000</v>
      </c>
      <c r="CB351" s="5">
        <f>INDEX('Team forecast'!$M$3:$AU$22,MATCH($B351,'Team forecast'!$B$3:$B$22,0),MATCH(CB$1,'Team forecast'!$M$2:$AU$2,0))*IF($Y351&gt;0,25000,0)</f>
        <v>0</v>
      </c>
      <c r="CC351" s="5">
        <f>INDEX('Team forecast'!$M$3:$AU$22,MATCH($B351,'Team forecast'!$B$3:$B$22,0),MATCH(CC$1,'Team forecast'!$M$2:$AU$2,0))*IF($Y351&gt;0,5000,0)</f>
        <v>0</v>
      </c>
      <c r="CD351" s="5">
        <f>INDEX('Team forecast'!$M$3:$AU$22,MATCH($B351,'Team forecast'!$B$3:$B$22,0),MATCH(CD$1,'Team forecast'!$M$2:$AU$2,0))*IF($Y351&gt;0,-15000,0)</f>
        <v>0</v>
      </c>
      <c r="CE351" s="5">
        <f t="shared" si="385"/>
        <v>0</v>
      </c>
      <c r="CF351" s="5">
        <f t="shared" si="386"/>
        <v>0</v>
      </c>
      <c r="CG351" s="5">
        <f t="shared" si="387"/>
        <v>0</v>
      </c>
      <c r="CH351" s="5">
        <f t="shared" si="388"/>
        <v>0</v>
      </c>
      <c r="CI351" s="5">
        <f t="shared" si="389"/>
        <v>0</v>
      </c>
      <c r="CJ351" s="5">
        <f t="shared" si="390"/>
        <v>-800</v>
      </c>
      <c r="CK351" s="5">
        <f t="shared" si="391"/>
        <v>0</v>
      </c>
      <c r="CL351" s="5">
        <f t="shared" si="392"/>
        <v>0</v>
      </c>
      <c r="CM351" s="5">
        <f t="shared" si="393"/>
        <v>0</v>
      </c>
      <c r="CN351" s="5">
        <f>IFERROR(SUM(CB351:CM351),0)*((Cockpit!$C$3)^3)</f>
        <v>-274.39999999999992</v>
      </c>
      <c r="CO351" s="19">
        <f>INDEX('Team forecast'!$M$3:$AU$22,MATCH($B351,'Team forecast'!$B$3:$B$22,0),MATCH(CO$1,'Team forecast'!$M$2:$AU$2,0))</f>
        <v>0</v>
      </c>
      <c r="CP351" s="19">
        <f>INDEX('Team forecast'!$M$3:$AU$22,MATCH($B351,'Team forecast'!$B$3:$B$22,0),MATCH(CP$1,'Team forecast'!$M$2:$AU$2,0))</f>
        <v>0</v>
      </c>
      <c r="CQ351" s="19">
        <f>INDEX('Team forecast'!$M$3:$AU$22,MATCH($B351,'Team forecast'!$B$3:$B$22,0),MATCH(CQ$1,'Team forecast'!$M$2:$AU$2,0))</f>
        <v>0</v>
      </c>
      <c r="CR351" s="19">
        <f>INDEX('Team forecast'!$M$3:$AU$22,MATCH($B351,'Team forecast'!$B$3:$B$22,0),MATCH(CR$1,'Team forecast'!$M$2:$AU$2,0))</f>
        <v>0</v>
      </c>
      <c r="CS351" s="5">
        <f t="shared" si="394"/>
        <v>7000</v>
      </c>
      <c r="CT351" s="5">
        <f>INDEX('Team forecast'!$M$3:$AU$22,MATCH($B351,'Team forecast'!$B$3:$B$22,0),MATCH(CT$1,'Team forecast'!$M$2:$AU$2,0))*IF($Y351&gt;0,25000,0)</f>
        <v>0</v>
      </c>
      <c r="CU351" s="5">
        <f>INDEX('Team forecast'!$M$3:$AU$22,MATCH($B351,'Team forecast'!$B$3:$B$22,0),MATCH(CU$1,'Team forecast'!$M$2:$AU$2,0))*IF($Y351&gt;0,5000,0)</f>
        <v>0</v>
      </c>
      <c r="CV351" s="5">
        <f>INDEX('Team forecast'!$M$3:$AU$22,MATCH($B351,'Team forecast'!$B$3:$B$22,0),MATCH(CV$1,'Team forecast'!$M$2:$AU$2,0))*IF($Y351&gt;0,-15000,0)</f>
        <v>0</v>
      </c>
      <c r="CW351" s="5">
        <f t="shared" si="395"/>
        <v>0</v>
      </c>
      <c r="CX351" s="5">
        <f t="shared" si="396"/>
        <v>0</v>
      </c>
      <c r="CY351" s="5">
        <f t="shared" si="397"/>
        <v>0</v>
      </c>
      <c r="CZ351" s="5">
        <f t="shared" si="398"/>
        <v>0</v>
      </c>
      <c r="DA351" s="5">
        <f t="shared" si="399"/>
        <v>0</v>
      </c>
      <c r="DB351" s="5">
        <f t="shared" si="400"/>
        <v>-800</v>
      </c>
      <c r="DC351" s="5">
        <f t="shared" si="401"/>
        <v>0</v>
      </c>
      <c r="DD351" s="5">
        <f t="shared" si="402"/>
        <v>0</v>
      </c>
      <c r="DE351" s="5">
        <f t="shared" si="403"/>
        <v>0</v>
      </c>
      <c r="DF351" s="5">
        <f>IFERROR(SUM(CT351:DE351),0)*((Cockpit!$C$3)^4)</f>
        <v>-192.07999999999993</v>
      </c>
      <c r="DG351" s="19">
        <f>INDEX('Team forecast'!$M$3:$AU$22,MATCH($B351,'Team forecast'!$B$3:$B$22,0),MATCH(DG$1,'Team forecast'!$M$2:$AU$2,0))</f>
        <v>0</v>
      </c>
      <c r="DH351" s="19">
        <f>INDEX('Team forecast'!$M$3:$AU$22,MATCH($B351,'Team forecast'!$B$3:$B$22,0),MATCH(DH$1,'Team forecast'!$M$2:$AU$2,0))</f>
        <v>0</v>
      </c>
      <c r="DI351" s="19">
        <f>INDEX('Team forecast'!$M$3:$AU$22,MATCH($B351,'Team forecast'!$B$3:$B$22,0),MATCH(DI$1,'Team forecast'!$M$2:$AU$2,0))</f>
        <v>0</v>
      </c>
      <c r="DJ351" s="19">
        <f>INDEX('Team forecast'!$M$3:$AU$22,MATCH($B351,'Team forecast'!$B$3:$B$22,0),MATCH(DJ$1,'Team forecast'!$M$2:$AU$2,0))</f>
        <v>0</v>
      </c>
      <c r="DK351" s="5">
        <f t="shared" si="404"/>
        <v>7000</v>
      </c>
      <c r="DL351" s="5">
        <f>INDEX('Team forecast'!$M$3:$AU$22,MATCH($B351,'Team forecast'!$B$3:$B$22,0),MATCH(DL$1,'Team forecast'!$M$2:$AU$2,0))*IF($Y351&gt;0,25000,0)</f>
        <v>0</v>
      </c>
      <c r="DM351" s="5">
        <f>INDEX('Team forecast'!$M$3:$AU$22,MATCH($B351,'Team forecast'!$B$3:$B$22,0),MATCH(DM$1,'Team forecast'!$M$2:$AU$2,0))*IF($Y351&gt;0,5000,0)</f>
        <v>0</v>
      </c>
      <c r="DN351" s="5">
        <f>INDEX('Team forecast'!$M$3:$AU$22,MATCH($B351,'Team forecast'!$B$3:$B$22,0),MATCH(DN$1,'Team forecast'!$M$2:$AU$2,0))*IF($Y351&gt;0,-15000,0)</f>
        <v>0</v>
      </c>
      <c r="DO351" s="5">
        <f t="shared" si="405"/>
        <v>0</v>
      </c>
      <c r="DP351" s="5">
        <f t="shared" si="406"/>
        <v>0</v>
      </c>
      <c r="DQ351" s="5">
        <f t="shared" si="407"/>
        <v>0</v>
      </c>
      <c r="DR351" s="5">
        <f t="shared" si="408"/>
        <v>0</v>
      </c>
      <c r="DS351" s="5">
        <f t="shared" si="409"/>
        <v>0</v>
      </c>
      <c r="DT351" s="5">
        <f t="shared" si="410"/>
        <v>-800</v>
      </c>
      <c r="DU351" s="5">
        <f t="shared" si="411"/>
        <v>0</v>
      </c>
      <c r="DV351" s="5">
        <f t="shared" si="412"/>
        <v>0</v>
      </c>
      <c r="DW351" s="5">
        <f t="shared" si="413"/>
        <v>0</v>
      </c>
      <c r="DX351" s="5">
        <f>IFERROR(SUM(DL351:DW351),0)*((Cockpit!$C$3)^5)</f>
        <v>-134.45599999999996</v>
      </c>
      <c r="DY351" s="5">
        <f t="shared" si="414"/>
        <v>90478.652812843357</v>
      </c>
      <c r="DZ351" s="5" t="str">
        <f>IF(ISERROR(MATCH(A351,'Current squad'!B:B,0)),"No","Yes")</f>
        <v>No</v>
      </c>
      <c r="EA351" s="5" cm="1">
        <f t="array" ref="EA351">IFERROR(_xlfn.IFS(DZ351="Yes",0,DZ351="No",H351*1%),999999)</f>
        <v>75330</v>
      </c>
      <c r="EB351" s="5">
        <f t="shared" si="356"/>
        <v>7608330</v>
      </c>
      <c r="EC351" s="5">
        <f t="shared" si="415"/>
        <v>15148.652812843357</v>
      </c>
      <c r="ED351" s="1">
        <f t="shared" si="357"/>
        <v>2.0109720978153931E-3</v>
      </c>
      <c r="EE351" s="5">
        <f>RANK(EC351,$EC$2:$EC$572)+COUNTIF($EC$2:EC351,EC351)-1</f>
        <v>31</v>
      </c>
      <c r="EF351" s="4">
        <f>RANK(ED351,$ED$2:$ED$572)+COUNTIF($ED$2:ED351,ED351)-1</f>
        <v>44</v>
      </c>
    </row>
    <row r="352" spans="1:136" x14ac:dyDescent="0.3">
      <c r="A352" t="str">
        <f>IF(Holdet.dk!A352&lt;&gt;"",Holdet.dk!A352,"")</f>
        <v>Takumi Minamino</v>
      </c>
      <c r="B352" t="str">
        <f>INDEX(Holdet.dk!B:B,MATCH($A352,Holdet.dk!$A:$A,0))</f>
        <v>Southampton</v>
      </c>
      <c r="C352" t="str">
        <f>INDEX(Holdet.dk!C:C,MATCH($A352,Holdet.dk!$A:$A,0))</f>
        <v>Striker</v>
      </c>
      <c r="D352" t="str">
        <f>INDEX(Holdet.dk!D:D,MATCH($A352,Holdet.dk!$A:$A,0))</f>
        <v>4.229.000</v>
      </c>
      <c r="E352" s="1">
        <f>IFERROR(_xlfn.NUMBERVALUE(INDEX(Holdet.dk!$E:$E,MATCH($A352,Holdet.dk!$A:$A,0)),","),0)</f>
        <v>6.9999999999999993E-3</v>
      </c>
      <c r="F352" t="str">
        <f>IF(INDEX(Lookup!H:H,MATCH('Master data'!A352,Lookup!G:G,0))=0,A352,INDEX(Lookup!H:H,MATCH('Master data'!A352,Lookup!G:G,0)))</f>
        <v>Takumi Minamino</v>
      </c>
      <c r="G352" t="str">
        <f>IFERROR(INDEX(Lookup!B:B,MATCH(INDEX(Rotowire!C:C,MATCH(F352,Rotowire!A:A,0)),Lookup!D:D,0)),"")</f>
        <v>West Ham</v>
      </c>
      <c r="H352" s="5">
        <f t="shared" si="348"/>
        <v>4229000</v>
      </c>
      <c r="I352" s="19">
        <f>IFERROR(INDEX('Team forecast'!$G$3:$I$22,MATCH($B352,'Team forecast'!$B$3:$B$22,0),MATCH(I$1,'Team forecast'!$G$2:$I$2,0)),0)</f>
        <v>1.1637931034482758</v>
      </c>
      <c r="J352" s="19">
        <f>IFERROR(INDEX('Team forecast'!$G$3:$I$22,MATCH($B352,'Team forecast'!$B$3:$B$22,0),MATCH(J$1,'Team forecast'!$G$2:$I$2,0)),0)</f>
        <v>0.89999999999999991</v>
      </c>
      <c r="K352" s="19">
        <f>IFERROR(INDEX('Team forecast'!$G$3:$I$22,MATCH($B352,'Team forecast'!$B$3:$B$22,0),MATCH(K$1,'Team forecast'!$G$2:$I$2,0)),0)</f>
        <v>1.3912753278240162</v>
      </c>
      <c r="L352">
        <f>SUMIFS(Rotowire!E:E,Rotowire!$A:$A,'Master data'!$F352)</f>
        <v>95</v>
      </c>
      <c r="M352" s="2">
        <f>SUMIFS(Rotowire!F:F,Rotowire!$A:$A,'Master data'!$F352)*I352</f>
        <v>0.16293103448275864</v>
      </c>
      <c r="N352" s="2">
        <f>SUMIFS(Rotowire!G:G,Rotowire!$A:$A,'Master data'!$F352)*I352</f>
        <v>8.146551724137932E-2</v>
      </c>
      <c r="O352" s="2">
        <f>SUMIFS(Rotowire!I:I,Rotowire!$A:$A,'Master data'!$F352)*I352</f>
        <v>0.66336206896551719</v>
      </c>
      <c r="P352" s="2">
        <f>SUMIFS(Rotowire!W:W,Rotowire!$A:$A,'Master data'!$F352)*K352</f>
        <v>0.1808657926171221</v>
      </c>
      <c r="Q352" s="2">
        <f>SUMIFS(Rotowire!Y:Y,Rotowire!$A:$A,'Master data'!$F352)*J352</f>
        <v>0</v>
      </c>
      <c r="R352" s="2">
        <f>SUMIFS(Rotowire!AB:AB,Rotowire!$A:$A,'Master data'!$F352)</f>
        <v>7.0000000000000007E-2</v>
      </c>
      <c r="S352" s="2">
        <f>SUMIFS(Rotowire!AC:AC,Rotowire!$A:$A,'Master data'!$F352)</f>
        <v>0</v>
      </c>
      <c r="T352" s="2">
        <f>INDEX('Team forecast'!D$3:D$22,MATCH($B352,'Team forecast'!$B$3:$B$22,0))</f>
        <v>1.35</v>
      </c>
      <c r="U352" s="2">
        <f>INDEX('Team forecast'!E$3:E$22,MATCH($B352,'Team forecast'!$B$3:$B$22,0))</f>
        <v>1.71</v>
      </c>
      <c r="V352" s="2">
        <f>INDEX('Team forecast'!J$3:J$22,MATCH($B352,'Team forecast'!$B$3:$B$22,0))</f>
        <v>0.30020000000000002</v>
      </c>
      <c r="W352" s="2">
        <f>INDEX('Team forecast'!K$3:K$22,MATCH($B352,'Team forecast'!$B$3:$B$22,0))</f>
        <v>0.2422</v>
      </c>
      <c r="X352" s="2">
        <f>INDEX('Team forecast'!L$3:L$22,MATCH($B352,'Team forecast'!$B$3:$B$22,0))</f>
        <v>0.45750000000000002</v>
      </c>
      <c r="Y352" s="5">
        <f t="shared" si="349"/>
        <v>7000</v>
      </c>
      <c r="Z352" s="5">
        <f t="shared" si="350"/>
        <v>7505.0000000000009</v>
      </c>
      <c r="AA352" s="5">
        <f t="shared" si="351"/>
        <v>1211</v>
      </c>
      <c r="AB352" s="5">
        <f t="shared" si="352"/>
        <v>-6862.5</v>
      </c>
      <c r="AC352" s="5">
        <f t="shared" si="353"/>
        <v>16293.103448275864</v>
      </c>
      <c r="AD352" s="5">
        <f t="shared" si="358"/>
        <v>4073.275862068966</v>
      </c>
      <c r="AE352" s="5">
        <f t="shared" si="359"/>
        <v>6633.6206896551721</v>
      </c>
      <c r="AF352" s="5">
        <f t="shared" si="354"/>
        <v>0</v>
      </c>
      <c r="AG352" s="5">
        <f t="shared" si="355"/>
        <v>0</v>
      </c>
      <c r="AH352" s="5">
        <f t="shared" si="360"/>
        <v>-1400.0000000000002</v>
      </c>
      <c r="AI352" s="5">
        <f t="shared" si="361"/>
        <v>0</v>
      </c>
      <c r="AJ352" s="5">
        <f t="shared" si="362"/>
        <v>13500</v>
      </c>
      <c r="AK352" s="5">
        <f t="shared" si="363"/>
        <v>-13680</v>
      </c>
      <c r="AL352" s="5">
        <f>IFERROR(SUM(Y352:AK352),-5000)*((Cockpit!$C$3)^0)</f>
        <v>34273.5</v>
      </c>
      <c r="AM352" s="19">
        <f>INDEX('Team forecast'!$M$3:$AU$22,MATCH($B352,'Team forecast'!$B$3:$B$22,0),MATCH(AM$1,'Team forecast'!$M$2:$AU$2,0))</f>
        <v>0</v>
      </c>
      <c r="AN352" s="19">
        <f>INDEX('Team forecast'!$M$3:$AU$22,MATCH($B352,'Team forecast'!$B$3:$B$22,0),MATCH(AN$1,'Team forecast'!$M$2:$AU$2,0))</f>
        <v>0</v>
      </c>
      <c r="AO352" s="19">
        <f>INDEX('Team forecast'!$M$3:$AU$22,MATCH($B352,'Team forecast'!$B$3:$B$22,0),MATCH(AO$1,'Team forecast'!$M$2:$AU$2,0))</f>
        <v>0</v>
      </c>
      <c r="AP352" s="19">
        <f>INDEX('Team forecast'!$M$3:$AU$22,MATCH($B352,'Team forecast'!$B$3:$B$22,0),MATCH(AP$1,'Team forecast'!$M$2:$AU$2,0))</f>
        <v>0</v>
      </c>
      <c r="AQ352" s="5">
        <f t="shared" si="364"/>
        <v>7000</v>
      </c>
      <c r="AR352" s="5">
        <f>INDEX('Team forecast'!$M$3:$AU$22,MATCH($B352,'Team forecast'!$B$3:$B$22,0),MATCH(AR$1,'Team forecast'!$M$2:$AU$2,0))*IF($Y352&gt;0,25000,0)</f>
        <v>0</v>
      </c>
      <c r="AS352" s="5">
        <f>INDEX('Team forecast'!$M$3:$AU$22,MATCH($B352,'Team forecast'!$B$3:$B$22,0),MATCH(AS$1,'Team forecast'!$M$2:$AU$2,0))*IF($Y352&gt;0,5000,0)</f>
        <v>0</v>
      </c>
      <c r="AT352" s="5">
        <f>INDEX('Team forecast'!$M$3:$AU$22,MATCH($B352,'Team forecast'!$B$3:$B$22,0),MATCH(AT$1,'Team forecast'!$M$2:$AU$2,0))*IF($Y352&gt;0,-15000,0)</f>
        <v>0</v>
      </c>
      <c r="AU352" s="5">
        <f t="shared" si="365"/>
        <v>0</v>
      </c>
      <c r="AV352" s="5">
        <f t="shared" si="366"/>
        <v>0</v>
      </c>
      <c r="AW352" s="5">
        <f t="shared" si="367"/>
        <v>0</v>
      </c>
      <c r="AX352" s="5">
        <f t="shared" si="368"/>
        <v>0</v>
      </c>
      <c r="AY352" s="5">
        <f t="shared" si="369"/>
        <v>0</v>
      </c>
      <c r="AZ352" s="5">
        <f t="shared" si="370"/>
        <v>-1400.0000000000002</v>
      </c>
      <c r="BA352" s="5">
        <f t="shared" si="371"/>
        <v>0</v>
      </c>
      <c r="BB352" s="5">
        <f t="shared" si="372"/>
        <v>0</v>
      </c>
      <c r="BC352" s="5">
        <f t="shared" si="373"/>
        <v>0</v>
      </c>
      <c r="BD352" s="5">
        <f>IFERROR(SUM(AR352:BC352),0)*((Cockpit!$C$3)^1)</f>
        <v>-980.00000000000011</v>
      </c>
      <c r="BE352" s="19">
        <f>INDEX('Team forecast'!$M$3:$AU$22,MATCH($B352,'Team forecast'!$B$3:$B$22,0),MATCH(BE$1,'Team forecast'!$M$2:$AU$2,0))</f>
        <v>0</v>
      </c>
      <c r="BF352" s="19">
        <f>INDEX('Team forecast'!$M$3:$AU$22,MATCH($B352,'Team forecast'!$B$3:$B$22,0),MATCH(BF$1,'Team forecast'!$M$2:$AU$2,0))</f>
        <v>0</v>
      </c>
      <c r="BG352" s="19">
        <f>INDEX('Team forecast'!$M$3:$AU$22,MATCH($B352,'Team forecast'!$B$3:$B$22,0),MATCH(BG$1,'Team forecast'!$M$2:$AU$2,0))</f>
        <v>0</v>
      </c>
      <c r="BH352" s="19">
        <f>INDEX('Team forecast'!$M$3:$AU$22,MATCH($B352,'Team forecast'!$B$3:$B$22,0),MATCH(BH$1,'Team forecast'!$M$2:$AU$2,0))</f>
        <v>0</v>
      </c>
      <c r="BI352" s="5">
        <f t="shared" si="374"/>
        <v>7000</v>
      </c>
      <c r="BJ352" s="5">
        <f>INDEX('Team forecast'!$M$3:$AU$22,MATCH($B352,'Team forecast'!$B$3:$B$22,0),MATCH(BJ$1,'Team forecast'!$M$2:$AU$2,0))*IF($Y352&gt;0,25000,0)</f>
        <v>0</v>
      </c>
      <c r="BK352" s="5">
        <f>INDEX('Team forecast'!$M$3:$AU$22,MATCH($B352,'Team forecast'!$B$3:$B$22,0),MATCH(BK$1,'Team forecast'!$M$2:$AU$2,0))*IF($Y352&gt;0,5000,0)</f>
        <v>0</v>
      </c>
      <c r="BL352" s="5">
        <f>INDEX('Team forecast'!$M$3:$AU$22,MATCH($B352,'Team forecast'!$B$3:$B$22,0),MATCH(BL$1,'Team forecast'!$M$2:$AU$2,0))*IF($Y352&gt;0,-15000,0)</f>
        <v>0</v>
      </c>
      <c r="BM352" s="5">
        <f t="shared" si="375"/>
        <v>0</v>
      </c>
      <c r="BN352" s="5">
        <f t="shared" si="376"/>
        <v>0</v>
      </c>
      <c r="BO352" s="5">
        <f t="shared" si="377"/>
        <v>0</v>
      </c>
      <c r="BP352" s="5">
        <f t="shared" si="378"/>
        <v>0</v>
      </c>
      <c r="BQ352" s="5">
        <f t="shared" si="379"/>
        <v>0</v>
      </c>
      <c r="BR352" s="5">
        <f t="shared" si="380"/>
        <v>-1400.0000000000002</v>
      </c>
      <c r="BS352" s="5">
        <f t="shared" si="381"/>
        <v>0</v>
      </c>
      <c r="BT352" s="5">
        <f t="shared" si="382"/>
        <v>0</v>
      </c>
      <c r="BU352" s="5">
        <f t="shared" si="383"/>
        <v>0</v>
      </c>
      <c r="BV352" s="5">
        <f>IFERROR(SUM(BJ352:BU352),0)*((Cockpit!$C$3)^2)</f>
        <v>-686</v>
      </c>
      <c r="BW352" s="19">
        <f>INDEX('Team forecast'!$M$3:$AU$22,MATCH($B352,'Team forecast'!$B$3:$B$22,0),MATCH(BW$1,'Team forecast'!$M$2:$AU$2,0))</f>
        <v>0</v>
      </c>
      <c r="BX352" s="19">
        <f>INDEX('Team forecast'!$M$3:$AU$22,MATCH($B352,'Team forecast'!$B$3:$B$22,0),MATCH(BX$1,'Team forecast'!$M$2:$AU$2,0))</f>
        <v>0</v>
      </c>
      <c r="BY352" s="19">
        <f>INDEX('Team forecast'!$M$3:$AU$22,MATCH($B352,'Team forecast'!$B$3:$B$22,0),MATCH(BY$1,'Team forecast'!$M$2:$AU$2,0))</f>
        <v>0</v>
      </c>
      <c r="BZ352" s="19">
        <f>INDEX('Team forecast'!$M$3:$AU$22,MATCH($B352,'Team forecast'!$B$3:$B$22,0),MATCH(BZ$1,'Team forecast'!$M$2:$AU$2,0))</f>
        <v>0</v>
      </c>
      <c r="CA352" s="5">
        <f t="shared" si="384"/>
        <v>7000</v>
      </c>
      <c r="CB352" s="5">
        <f>INDEX('Team forecast'!$M$3:$AU$22,MATCH($B352,'Team forecast'!$B$3:$B$22,0),MATCH(CB$1,'Team forecast'!$M$2:$AU$2,0))*IF($Y352&gt;0,25000,0)</f>
        <v>0</v>
      </c>
      <c r="CC352" s="5">
        <f>INDEX('Team forecast'!$M$3:$AU$22,MATCH($B352,'Team forecast'!$B$3:$B$22,0),MATCH(CC$1,'Team forecast'!$M$2:$AU$2,0))*IF($Y352&gt;0,5000,0)</f>
        <v>0</v>
      </c>
      <c r="CD352" s="5">
        <f>INDEX('Team forecast'!$M$3:$AU$22,MATCH($B352,'Team forecast'!$B$3:$B$22,0),MATCH(CD$1,'Team forecast'!$M$2:$AU$2,0))*IF($Y352&gt;0,-15000,0)</f>
        <v>0</v>
      </c>
      <c r="CE352" s="5">
        <f t="shared" si="385"/>
        <v>0</v>
      </c>
      <c r="CF352" s="5">
        <f t="shared" si="386"/>
        <v>0</v>
      </c>
      <c r="CG352" s="5">
        <f t="shared" si="387"/>
        <v>0</v>
      </c>
      <c r="CH352" s="5">
        <f t="shared" si="388"/>
        <v>0</v>
      </c>
      <c r="CI352" s="5">
        <f t="shared" si="389"/>
        <v>0</v>
      </c>
      <c r="CJ352" s="5">
        <f t="shared" si="390"/>
        <v>-1400.0000000000002</v>
      </c>
      <c r="CK352" s="5">
        <f t="shared" si="391"/>
        <v>0</v>
      </c>
      <c r="CL352" s="5">
        <f t="shared" si="392"/>
        <v>0</v>
      </c>
      <c r="CM352" s="5">
        <f t="shared" si="393"/>
        <v>0</v>
      </c>
      <c r="CN352" s="5">
        <f>IFERROR(SUM(CB352:CM352),0)*((Cockpit!$C$3)^3)</f>
        <v>-480.2</v>
      </c>
      <c r="CO352" s="19">
        <f>INDEX('Team forecast'!$M$3:$AU$22,MATCH($B352,'Team forecast'!$B$3:$B$22,0),MATCH(CO$1,'Team forecast'!$M$2:$AU$2,0))</f>
        <v>0</v>
      </c>
      <c r="CP352" s="19">
        <f>INDEX('Team forecast'!$M$3:$AU$22,MATCH($B352,'Team forecast'!$B$3:$B$22,0),MATCH(CP$1,'Team forecast'!$M$2:$AU$2,0))</f>
        <v>0</v>
      </c>
      <c r="CQ352" s="19">
        <f>INDEX('Team forecast'!$M$3:$AU$22,MATCH($B352,'Team forecast'!$B$3:$B$22,0),MATCH(CQ$1,'Team forecast'!$M$2:$AU$2,0))</f>
        <v>0</v>
      </c>
      <c r="CR352" s="19">
        <f>INDEX('Team forecast'!$M$3:$AU$22,MATCH($B352,'Team forecast'!$B$3:$B$22,0),MATCH(CR$1,'Team forecast'!$M$2:$AU$2,0))</f>
        <v>0</v>
      </c>
      <c r="CS352" s="5">
        <f t="shared" si="394"/>
        <v>7000</v>
      </c>
      <c r="CT352" s="5">
        <f>INDEX('Team forecast'!$M$3:$AU$22,MATCH($B352,'Team forecast'!$B$3:$B$22,0),MATCH(CT$1,'Team forecast'!$M$2:$AU$2,0))*IF($Y352&gt;0,25000,0)</f>
        <v>0</v>
      </c>
      <c r="CU352" s="5">
        <f>INDEX('Team forecast'!$M$3:$AU$22,MATCH($B352,'Team forecast'!$B$3:$B$22,0),MATCH(CU$1,'Team forecast'!$M$2:$AU$2,0))*IF($Y352&gt;0,5000,0)</f>
        <v>0</v>
      </c>
      <c r="CV352" s="5">
        <f>INDEX('Team forecast'!$M$3:$AU$22,MATCH($B352,'Team forecast'!$B$3:$B$22,0),MATCH(CV$1,'Team forecast'!$M$2:$AU$2,0))*IF($Y352&gt;0,-15000,0)</f>
        <v>0</v>
      </c>
      <c r="CW352" s="5">
        <f t="shared" si="395"/>
        <v>0</v>
      </c>
      <c r="CX352" s="5">
        <f t="shared" si="396"/>
        <v>0</v>
      </c>
      <c r="CY352" s="5">
        <f t="shared" si="397"/>
        <v>0</v>
      </c>
      <c r="CZ352" s="5">
        <f t="shared" si="398"/>
        <v>0</v>
      </c>
      <c r="DA352" s="5">
        <f t="shared" si="399"/>
        <v>0</v>
      </c>
      <c r="DB352" s="5">
        <f t="shared" si="400"/>
        <v>-1400.0000000000002</v>
      </c>
      <c r="DC352" s="5">
        <f t="shared" si="401"/>
        <v>0</v>
      </c>
      <c r="DD352" s="5">
        <f t="shared" si="402"/>
        <v>0</v>
      </c>
      <c r="DE352" s="5">
        <f t="shared" si="403"/>
        <v>0</v>
      </c>
      <c r="DF352" s="5">
        <f>IFERROR(SUM(CT352:DE352),0)*((Cockpit!$C$3)^4)</f>
        <v>-336.13999999999993</v>
      </c>
      <c r="DG352" s="19">
        <f>INDEX('Team forecast'!$M$3:$AU$22,MATCH($B352,'Team forecast'!$B$3:$B$22,0),MATCH(DG$1,'Team forecast'!$M$2:$AU$2,0))</f>
        <v>0</v>
      </c>
      <c r="DH352" s="19">
        <f>INDEX('Team forecast'!$M$3:$AU$22,MATCH($B352,'Team forecast'!$B$3:$B$22,0),MATCH(DH$1,'Team forecast'!$M$2:$AU$2,0))</f>
        <v>0</v>
      </c>
      <c r="DI352" s="19">
        <f>INDEX('Team forecast'!$M$3:$AU$22,MATCH($B352,'Team forecast'!$B$3:$B$22,0),MATCH(DI$1,'Team forecast'!$M$2:$AU$2,0))</f>
        <v>0</v>
      </c>
      <c r="DJ352" s="19">
        <f>INDEX('Team forecast'!$M$3:$AU$22,MATCH($B352,'Team forecast'!$B$3:$B$22,0),MATCH(DJ$1,'Team forecast'!$M$2:$AU$2,0))</f>
        <v>0</v>
      </c>
      <c r="DK352" s="5">
        <f t="shared" si="404"/>
        <v>7000</v>
      </c>
      <c r="DL352" s="5">
        <f>INDEX('Team forecast'!$M$3:$AU$22,MATCH($B352,'Team forecast'!$B$3:$B$22,0),MATCH(DL$1,'Team forecast'!$M$2:$AU$2,0))*IF($Y352&gt;0,25000,0)</f>
        <v>0</v>
      </c>
      <c r="DM352" s="5">
        <f>INDEX('Team forecast'!$M$3:$AU$22,MATCH($B352,'Team forecast'!$B$3:$B$22,0),MATCH(DM$1,'Team forecast'!$M$2:$AU$2,0))*IF($Y352&gt;0,5000,0)</f>
        <v>0</v>
      </c>
      <c r="DN352" s="5">
        <f>INDEX('Team forecast'!$M$3:$AU$22,MATCH($B352,'Team forecast'!$B$3:$B$22,0),MATCH(DN$1,'Team forecast'!$M$2:$AU$2,0))*IF($Y352&gt;0,-15000,0)</f>
        <v>0</v>
      </c>
      <c r="DO352" s="5">
        <f t="shared" si="405"/>
        <v>0</v>
      </c>
      <c r="DP352" s="5">
        <f t="shared" si="406"/>
        <v>0</v>
      </c>
      <c r="DQ352" s="5">
        <f t="shared" si="407"/>
        <v>0</v>
      </c>
      <c r="DR352" s="5">
        <f t="shared" si="408"/>
        <v>0</v>
      </c>
      <c r="DS352" s="5">
        <f t="shared" si="409"/>
        <v>0</v>
      </c>
      <c r="DT352" s="5">
        <f t="shared" si="410"/>
        <v>-1400.0000000000002</v>
      </c>
      <c r="DU352" s="5">
        <f t="shared" si="411"/>
        <v>0</v>
      </c>
      <c r="DV352" s="5">
        <f t="shared" si="412"/>
        <v>0</v>
      </c>
      <c r="DW352" s="5">
        <f t="shared" si="413"/>
        <v>0</v>
      </c>
      <c r="DX352" s="5">
        <f>IFERROR(SUM(DL352:DW352),0)*((Cockpit!$C$3)^5)</f>
        <v>-235.29799999999994</v>
      </c>
      <c r="DY352" s="5">
        <f t="shared" si="414"/>
        <v>31555.862000000001</v>
      </c>
      <c r="DZ352" s="5" t="str">
        <f>IF(ISERROR(MATCH(A352,'Current squad'!B:B,0)),"No","Yes")</f>
        <v>No</v>
      </c>
      <c r="EA352" s="5" cm="1">
        <f t="array" ref="EA352">IFERROR(_xlfn.IFS(DZ352="Yes",0,DZ352="No",H352*1%),999999)</f>
        <v>42290</v>
      </c>
      <c r="EB352" s="5">
        <f t="shared" si="356"/>
        <v>4271290</v>
      </c>
      <c r="EC352" s="5">
        <f t="shared" si="415"/>
        <v>-10734.137999999999</v>
      </c>
      <c r="ED352" s="1">
        <f t="shared" si="357"/>
        <v>-2.5382213289193659E-3</v>
      </c>
      <c r="EE352" s="5">
        <f>RANK(EC352,$EC$2:$EC$572)+COUNTIF($EC$2:EC352,EC352)-1</f>
        <v>110</v>
      </c>
      <c r="EF352" s="4">
        <f>RANK(ED352,$ED$2:$ED$572)+COUNTIF($ED$2:ED352,ED352)-1</f>
        <v>111</v>
      </c>
    </row>
    <row r="353" spans="1:136" x14ac:dyDescent="0.3">
      <c r="A353" t="str">
        <f>IF(Holdet.dk!A353&lt;&gt;"",Holdet.dk!A353,"")</f>
        <v>Joel Ward</v>
      </c>
      <c r="B353" t="str">
        <f>INDEX(Holdet.dk!B:B,MATCH($A353,Holdet.dk!$A:$A,0))</f>
        <v>Crystal Palace</v>
      </c>
      <c r="C353" t="str">
        <f>INDEX(Holdet.dk!C:C,MATCH($A353,Holdet.dk!$A:$A,0))</f>
        <v>Defense</v>
      </c>
      <c r="D353" t="str">
        <f>INDEX(Holdet.dk!D:D,MATCH($A353,Holdet.dk!$A:$A,0))</f>
        <v>2.757.000</v>
      </c>
      <c r="E353" s="1">
        <f>IFERROR(_xlfn.NUMBERVALUE(INDEX(Holdet.dk!$E:$E,MATCH($A353,Holdet.dk!$A:$A,0)),","),0)</f>
        <v>2.2000000000000002E-2</v>
      </c>
      <c r="F353" t="str">
        <f>IF(INDEX(Lookup!H:H,MATCH('Master data'!A353,Lookup!G:G,0))=0,A353,INDEX(Lookup!H:H,MATCH('Master data'!A353,Lookup!G:G,0)))</f>
        <v>Joel Ward</v>
      </c>
      <c r="G353" t="str">
        <f>IFERROR(INDEX(Lookup!B:B,MATCH(INDEX(Rotowire!C:C,MATCH(F353,Rotowire!A:A,0)),Lookup!D:D,0)),"")</f>
        <v>Liverpool</v>
      </c>
      <c r="H353" s="5">
        <f t="shared" si="348"/>
        <v>2757000</v>
      </c>
      <c r="I353" s="19">
        <f>IFERROR(INDEX('Team forecast'!$G$3:$I$22,MATCH($B353,'Team forecast'!$B$3:$B$22,0),MATCH(I$1,'Team forecast'!$G$2:$I$2,0)),0)</f>
        <v>0.66666666666666652</v>
      </c>
      <c r="J353" s="19">
        <f>IFERROR(INDEX('Team forecast'!$G$3:$I$22,MATCH($B353,'Team forecast'!$B$3:$B$22,0),MATCH(J$1,'Team forecast'!$G$2:$I$2,0)),0)</f>
        <v>1.0823529411764703</v>
      </c>
      <c r="K353" s="19">
        <f>IFERROR(INDEX('Team forecast'!$G$3:$I$22,MATCH($B353,'Team forecast'!$B$3:$B$22,0),MATCH(K$1,'Team forecast'!$G$2:$I$2,0)),0)</f>
        <v>1.2658353671928146</v>
      </c>
      <c r="L353">
        <f>SUMIFS(Rotowire!E:E,Rotowire!$A:$A,'Master data'!$F353)</f>
        <v>95</v>
      </c>
      <c r="M353" s="2">
        <f>SUMIFS(Rotowire!F:F,Rotowire!$A:$A,'Master data'!$F353)*I353</f>
        <v>0</v>
      </c>
      <c r="N353" s="2">
        <f>SUMIFS(Rotowire!G:G,Rotowire!$A:$A,'Master data'!$F353)*I353</f>
        <v>3.9999999999999987E-2</v>
      </c>
      <c r="O353" s="2">
        <f>SUMIFS(Rotowire!I:I,Rotowire!$A:$A,'Master data'!$F353)*I353</f>
        <v>0.17333333333333331</v>
      </c>
      <c r="P353" s="2">
        <f>SUMIFS(Rotowire!W:W,Rotowire!$A:$A,'Master data'!$F353)*K353</f>
        <v>6.3291768359640732E-2</v>
      </c>
      <c r="Q353" s="2">
        <f>SUMIFS(Rotowire!Y:Y,Rotowire!$A:$A,'Master data'!$F353)*J353</f>
        <v>0</v>
      </c>
      <c r="R353" s="2">
        <f>SUMIFS(Rotowire!AB:AB,Rotowire!$A:$A,'Master data'!$F353)</f>
        <v>0.24</v>
      </c>
      <c r="S353" s="2">
        <f>SUMIFS(Rotowire!AC:AC,Rotowire!$A:$A,'Master data'!$F353)</f>
        <v>0</v>
      </c>
      <c r="T353" s="2">
        <f>INDEX('Team forecast'!D$3:D$22,MATCH($B353,'Team forecast'!$B$3:$B$22,0))</f>
        <v>0.5</v>
      </c>
      <c r="U353" s="2">
        <f>INDEX('Team forecast'!E$3:E$22,MATCH($B353,'Team forecast'!$B$3:$B$22,0))</f>
        <v>2.76</v>
      </c>
      <c r="V353" s="2">
        <f>INDEX('Team forecast'!J$3:J$22,MATCH($B353,'Team forecast'!$B$3:$B$22,0))</f>
        <v>4.4699999999999997E-2</v>
      </c>
      <c r="W353" s="2">
        <f>INDEX('Team forecast'!K$3:K$22,MATCH($B353,'Team forecast'!$B$3:$B$22,0))</f>
        <v>0.1164</v>
      </c>
      <c r="X353" s="2">
        <f>INDEX('Team forecast'!L$3:L$22,MATCH($B353,'Team forecast'!$B$3:$B$22,0))</f>
        <v>0.83899999999999997</v>
      </c>
      <c r="Y353" s="5">
        <f t="shared" si="349"/>
        <v>7000</v>
      </c>
      <c r="Z353" s="5">
        <f t="shared" si="350"/>
        <v>1117.5</v>
      </c>
      <c r="AA353" s="5">
        <f t="shared" si="351"/>
        <v>582</v>
      </c>
      <c r="AB353" s="5">
        <f t="shared" si="352"/>
        <v>-12585</v>
      </c>
      <c r="AC353" s="5">
        <f t="shared" si="353"/>
        <v>0</v>
      </c>
      <c r="AD353" s="5">
        <f t="shared" si="358"/>
        <v>1999.9999999999993</v>
      </c>
      <c r="AE353" s="5">
        <f t="shared" si="359"/>
        <v>1733.333333333333</v>
      </c>
      <c r="AF353" s="5">
        <f t="shared" si="354"/>
        <v>3164.5884179820364</v>
      </c>
      <c r="AG353" s="5">
        <f t="shared" si="355"/>
        <v>0</v>
      </c>
      <c r="AH353" s="5">
        <f t="shared" si="360"/>
        <v>-4800</v>
      </c>
      <c r="AI353" s="5">
        <f t="shared" si="361"/>
        <v>0</v>
      </c>
      <c r="AJ353" s="5">
        <f t="shared" si="362"/>
        <v>5000</v>
      </c>
      <c r="AK353" s="5">
        <f t="shared" si="363"/>
        <v>-22080</v>
      </c>
      <c r="AL353" s="5">
        <f>IFERROR(SUM(Y353:AK353),-5000)*((Cockpit!$C$3)^0)</f>
        <v>-18867.578248684629</v>
      </c>
      <c r="AM353" s="19">
        <f>INDEX('Team forecast'!$M$3:$AU$22,MATCH($B353,'Team forecast'!$B$3:$B$22,0),MATCH(AM$1,'Team forecast'!$M$2:$AU$2,0))</f>
        <v>0</v>
      </c>
      <c r="AN353" s="19">
        <f>INDEX('Team forecast'!$M$3:$AU$22,MATCH($B353,'Team forecast'!$B$3:$B$22,0),MATCH(AN$1,'Team forecast'!$M$2:$AU$2,0))</f>
        <v>0</v>
      </c>
      <c r="AO353" s="19">
        <f>INDEX('Team forecast'!$M$3:$AU$22,MATCH($B353,'Team forecast'!$B$3:$B$22,0),MATCH(AO$1,'Team forecast'!$M$2:$AU$2,0))</f>
        <v>0</v>
      </c>
      <c r="AP353" s="19">
        <f>INDEX('Team forecast'!$M$3:$AU$22,MATCH($B353,'Team forecast'!$B$3:$B$22,0),MATCH(AP$1,'Team forecast'!$M$2:$AU$2,0))</f>
        <v>0</v>
      </c>
      <c r="AQ353" s="5">
        <f t="shared" si="364"/>
        <v>7000</v>
      </c>
      <c r="AR353" s="5">
        <f>INDEX('Team forecast'!$M$3:$AU$22,MATCH($B353,'Team forecast'!$B$3:$B$22,0),MATCH(AR$1,'Team forecast'!$M$2:$AU$2,0))*IF($Y353&gt;0,25000,0)</f>
        <v>0</v>
      </c>
      <c r="AS353" s="5">
        <f>INDEX('Team forecast'!$M$3:$AU$22,MATCH($B353,'Team forecast'!$B$3:$B$22,0),MATCH(AS$1,'Team forecast'!$M$2:$AU$2,0))*IF($Y353&gt;0,5000,0)</f>
        <v>0</v>
      </c>
      <c r="AT353" s="5">
        <f>INDEX('Team forecast'!$M$3:$AU$22,MATCH($B353,'Team forecast'!$B$3:$B$22,0),MATCH(AT$1,'Team forecast'!$M$2:$AU$2,0))*IF($Y353&gt;0,-15000,0)</f>
        <v>0</v>
      </c>
      <c r="AU353" s="5">
        <f t="shared" si="365"/>
        <v>0</v>
      </c>
      <c r="AV353" s="5">
        <f t="shared" si="366"/>
        <v>0</v>
      </c>
      <c r="AW353" s="5">
        <f t="shared" si="367"/>
        <v>0</v>
      </c>
      <c r="AX353" s="5">
        <f t="shared" si="368"/>
        <v>0</v>
      </c>
      <c r="AY353" s="5">
        <f t="shared" si="369"/>
        <v>0</v>
      </c>
      <c r="AZ353" s="5">
        <f t="shared" si="370"/>
        <v>-4800</v>
      </c>
      <c r="BA353" s="5">
        <f t="shared" si="371"/>
        <v>0</v>
      </c>
      <c r="BB353" s="5">
        <f t="shared" si="372"/>
        <v>0</v>
      </c>
      <c r="BC353" s="5">
        <f t="shared" si="373"/>
        <v>0</v>
      </c>
      <c r="BD353" s="5">
        <f>IFERROR(SUM(AR353:BC353),0)*((Cockpit!$C$3)^1)</f>
        <v>-3360</v>
      </c>
      <c r="BE353" s="19">
        <f>INDEX('Team forecast'!$M$3:$AU$22,MATCH($B353,'Team forecast'!$B$3:$B$22,0),MATCH(BE$1,'Team forecast'!$M$2:$AU$2,0))</f>
        <v>0</v>
      </c>
      <c r="BF353" s="19">
        <f>INDEX('Team forecast'!$M$3:$AU$22,MATCH($B353,'Team forecast'!$B$3:$B$22,0),MATCH(BF$1,'Team forecast'!$M$2:$AU$2,0))</f>
        <v>0</v>
      </c>
      <c r="BG353" s="19">
        <f>INDEX('Team forecast'!$M$3:$AU$22,MATCH($B353,'Team forecast'!$B$3:$B$22,0),MATCH(BG$1,'Team forecast'!$M$2:$AU$2,0))</f>
        <v>0</v>
      </c>
      <c r="BH353" s="19">
        <f>INDEX('Team forecast'!$M$3:$AU$22,MATCH($B353,'Team forecast'!$B$3:$B$22,0),MATCH(BH$1,'Team forecast'!$M$2:$AU$2,0))</f>
        <v>0</v>
      </c>
      <c r="BI353" s="5">
        <f t="shared" si="374"/>
        <v>7000</v>
      </c>
      <c r="BJ353" s="5">
        <f>INDEX('Team forecast'!$M$3:$AU$22,MATCH($B353,'Team forecast'!$B$3:$B$22,0),MATCH(BJ$1,'Team forecast'!$M$2:$AU$2,0))*IF($Y353&gt;0,25000,0)</f>
        <v>0</v>
      </c>
      <c r="BK353" s="5">
        <f>INDEX('Team forecast'!$M$3:$AU$22,MATCH($B353,'Team forecast'!$B$3:$B$22,0),MATCH(BK$1,'Team forecast'!$M$2:$AU$2,0))*IF($Y353&gt;0,5000,0)</f>
        <v>0</v>
      </c>
      <c r="BL353" s="5">
        <f>INDEX('Team forecast'!$M$3:$AU$22,MATCH($B353,'Team forecast'!$B$3:$B$22,0),MATCH(BL$1,'Team forecast'!$M$2:$AU$2,0))*IF($Y353&gt;0,-15000,0)</f>
        <v>0</v>
      </c>
      <c r="BM353" s="5">
        <f t="shared" si="375"/>
        <v>0</v>
      </c>
      <c r="BN353" s="5">
        <f t="shared" si="376"/>
        <v>0</v>
      </c>
      <c r="BO353" s="5">
        <f t="shared" si="377"/>
        <v>0</v>
      </c>
      <c r="BP353" s="5">
        <f t="shared" si="378"/>
        <v>0</v>
      </c>
      <c r="BQ353" s="5">
        <f t="shared" si="379"/>
        <v>0</v>
      </c>
      <c r="BR353" s="5">
        <f t="shared" si="380"/>
        <v>-4800</v>
      </c>
      <c r="BS353" s="5">
        <f t="shared" si="381"/>
        <v>0</v>
      </c>
      <c r="BT353" s="5">
        <f t="shared" si="382"/>
        <v>0</v>
      </c>
      <c r="BU353" s="5">
        <f t="shared" si="383"/>
        <v>0</v>
      </c>
      <c r="BV353" s="5">
        <f>IFERROR(SUM(BJ353:BU353),0)*((Cockpit!$C$3)^2)</f>
        <v>-2351.9999999999995</v>
      </c>
      <c r="BW353" s="19">
        <f>INDEX('Team forecast'!$M$3:$AU$22,MATCH($B353,'Team forecast'!$B$3:$B$22,0),MATCH(BW$1,'Team forecast'!$M$2:$AU$2,0))</f>
        <v>0</v>
      </c>
      <c r="BX353" s="19">
        <f>INDEX('Team forecast'!$M$3:$AU$22,MATCH($B353,'Team forecast'!$B$3:$B$22,0),MATCH(BX$1,'Team forecast'!$M$2:$AU$2,0))</f>
        <v>0</v>
      </c>
      <c r="BY353" s="19">
        <f>INDEX('Team forecast'!$M$3:$AU$22,MATCH($B353,'Team forecast'!$B$3:$B$22,0),MATCH(BY$1,'Team forecast'!$M$2:$AU$2,0))</f>
        <v>0</v>
      </c>
      <c r="BZ353" s="19">
        <f>INDEX('Team forecast'!$M$3:$AU$22,MATCH($B353,'Team forecast'!$B$3:$B$22,0),MATCH(BZ$1,'Team forecast'!$M$2:$AU$2,0))</f>
        <v>0</v>
      </c>
      <c r="CA353" s="5">
        <f t="shared" si="384"/>
        <v>7000</v>
      </c>
      <c r="CB353" s="5">
        <f>INDEX('Team forecast'!$M$3:$AU$22,MATCH($B353,'Team forecast'!$B$3:$B$22,0),MATCH(CB$1,'Team forecast'!$M$2:$AU$2,0))*IF($Y353&gt;0,25000,0)</f>
        <v>0</v>
      </c>
      <c r="CC353" s="5">
        <f>INDEX('Team forecast'!$M$3:$AU$22,MATCH($B353,'Team forecast'!$B$3:$B$22,0),MATCH(CC$1,'Team forecast'!$M$2:$AU$2,0))*IF($Y353&gt;0,5000,0)</f>
        <v>0</v>
      </c>
      <c r="CD353" s="5">
        <f>INDEX('Team forecast'!$M$3:$AU$22,MATCH($B353,'Team forecast'!$B$3:$B$22,0),MATCH(CD$1,'Team forecast'!$M$2:$AU$2,0))*IF($Y353&gt;0,-15000,0)</f>
        <v>0</v>
      </c>
      <c r="CE353" s="5">
        <f t="shared" si="385"/>
        <v>0</v>
      </c>
      <c r="CF353" s="5">
        <f t="shared" si="386"/>
        <v>0</v>
      </c>
      <c r="CG353" s="5">
        <f t="shared" si="387"/>
        <v>0</v>
      </c>
      <c r="CH353" s="5">
        <f t="shared" si="388"/>
        <v>0</v>
      </c>
      <c r="CI353" s="5">
        <f t="shared" si="389"/>
        <v>0</v>
      </c>
      <c r="CJ353" s="5">
        <f t="shared" si="390"/>
        <v>-4800</v>
      </c>
      <c r="CK353" s="5">
        <f t="shared" si="391"/>
        <v>0</v>
      </c>
      <c r="CL353" s="5">
        <f t="shared" si="392"/>
        <v>0</v>
      </c>
      <c r="CM353" s="5">
        <f t="shared" si="393"/>
        <v>0</v>
      </c>
      <c r="CN353" s="5">
        <f>IFERROR(SUM(CB353:CM353),0)*((Cockpit!$C$3)^3)</f>
        <v>-1646.3999999999996</v>
      </c>
      <c r="CO353" s="19">
        <f>INDEX('Team forecast'!$M$3:$AU$22,MATCH($B353,'Team forecast'!$B$3:$B$22,0),MATCH(CO$1,'Team forecast'!$M$2:$AU$2,0))</f>
        <v>0</v>
      </c>
      <c r="CP353" s="19">
        <f>INDEX('Team forecast'!$M$3:$AU$22,MATCH($B353,'Team forecast'!$B$3:$B$22,0),MATCH(CP$1,'Team forecast'!$M$2:$AU$2,0))</f>
        <v>0</v>
      </c>
      <c r="CQ353" s="19">
        <f>INDEX('Team forecast'!$M$3:$AU$22,MATCH($B353,'Team forecast'!$B$3:$B$22,0),MATCH(CQ$1,'Team forecast'!$M$2:$AU$2,0))</f>
        <v>0</v>
      </c>
      <c r="CR353" s="19">
        <f>INDEX('Team forecast'!$M$3:$AU$22,MATCH($B353,'Team forecast'!$B$3:$B$22,0),MATCH(CR$1,'Team forecast'!$M$2:$AU$2,0))</f>
        <v>0</v>
      </c>
      <c r="CS353" s="5">
        <f t="shared" si="394"/>
        <v>7000</v>
      </c>
      <c r="CT353" s="5">
        <f>INDEX('Team forecast'!$M$3:$AU$22,MATCH($B353,'Team forecast'!$B$3:$B$22,0),MATCH(CT$1,'Team forecast'!$M$2:$AU$2,0))*IF($Y353&gt;0,25000,0)</f>
        <v>0</v>
      </c>
      <c r="CU353" s="5">
        <f>INDEX('Team forecast'!$M$3:$AU$22,MATCH($B353,'Team forecast'!$B$3:$B$22,0),MATCH(CU$1,'Team forecast'!$M$2:$AU$2,0))*IF($Y353&gt;0,5000,0)</f>
        <v>0</v>
      </c>
      <c r="CV353" s="5">
        <f>INDEX('Team forecast'!$M$3:$AU$22,MATCH($B353,'Team forecast'!$B$3:$B$22,0),MATCH(CV$1,'Team forecast'!$M$2:$AU$2,0))*IF($Y353&gt;0,-15000,0)</f>
        <v>0</v>
      </c>
      <c r="CW353" s="5">
        <f t="shared" si="395"/>
        <v>0</v>
      </c>
      <c r="CX353" s="5">
        <f t="shared" si="396"/>
        <v>0</v>
      </c>
      <c r="CY353" s="5">
        <f t="shared" si="397"/>
        <v>0</v>
      </c>
      <c r="CZ353" s="5">
        <f t="shared" si="398"/>
        <v>0</v>
      </c>
      <c r="DA353" s="5">
        <f t="shared" si="399"/>
        <v>0</v>
      </c>
      <c r="DB353" s="5">
        <f t="shared" si="400"/>
        <v>-4800</v>
      </c>
      <c r="DC353" s="5">
        <f t="shared" si="401"/>
        <v>0</v>
      </c>
      <c r="DD353" s="5">
        <f t="shared" si="402"/>
        <v>0</v>
      </c>
      <c r="DE353" s="5">
        <f t="shared" si="403"/>
        <v>0</v>
      </c>
      <c r="DF353" s="5">
        <f>IFERROR(SUM(CT353:DE353),0)*((Cockpit!$C$3)^4)</f>
        <v>-1152.4799999999996</v>
      </c>
      <c r="DG353" s="19">
        <f>INDEX('Team forecast'!$M$3:$AU$22,MATCH($B353,'Team forecast'!$B$3:$B$22,0),MATCH(DG$1,'Team forecast'!$M$2:$AU$2,0))</f>
        <v>0</v>
      </c>
      <c r="DH353" s="19">
        <f>INDEX('Team forecast'!$M$3:$AU$22,MATCH($B353,'Team forecast'!$B$3:$B$22,0),MATCH(DH$1,'Team forecast'!$M$2:$AU$2,0))</f>
        <v>0</v>
      </c>
      <c r="DI353" s="19">
        <f>INDEX('Team forecast'!$M$3:$AU$22,MATCH($B353,'Team forecast'!$B$3:$B$22,0),MATCH(DI$1,'Team forecast'!$M$2:$AU$2,0))</f>
        <v>0</v>
      </c>
      <c r="DJ353" s="19">
        <f>INDEX('Team forecast'!$M$3:$AU$22,MATCH($B353,'Team forecast'!$B$3:$B$22,0),MATCH(DJ$1,'Team forecast'!$M$2:$AU$2,0))</f>
        <v>0</v>
      </c>
      <c r="DK353" s="5">
        <f t="shared" si="404"/>
        <v>7000</v>
      </c>
      <c r="DL353" s="5">
        <f>INDEX('Team forecast'!$M$3:$AU$22,MATCH($B353,'Team forecast'!$B$3:$B$22,0),MATCH(DL$1,'Team forecast'!$M$2:$AU$2,0))*IF($Y353&gt;0,25000,0)</f>
        <v>0</v>
      </c>
      <c r="DM353" s="5">
        <f>INDEX('Team forecast'!$M$3:$AU$22,MATCH($B353,'Team forecast'!$B$3:$B$22,0),MATCH(DM$1,'Team forecast'!$M$2:$AU$2,0))*IF($Y353&gt;0,5000,0)</f>
        <v>0</v>
      </c>
      <c r="DN353" s="5">
        <f>INDEX('Team forecast'!$M$3:$AU$22,MATCH($B353,'Team forecast'!$B$3:$B$22,0),MATCH(DN$1,'Team forecast'!$M$2:$AU$2,0))*IF($Y353&gt;0,-15000,0)</f>
        <v>0</v>
      </c>
      <c r="DO353" s="5">
        <f t="shared" si="405"/>
        <v>0</v>
      </c>
      <c r="DP353" s="5">
        <f t="shared" si="406"/>
        <v>0</v>
      </c>
      <c r="DQ353" s="5">
        <f t="shared" si="407"/>
        <v>0</v>
      </c>
      <c r="DR353" s="5">
        <f t="shared" si="408"/>
        <v>0</v>
      </c>
      <c r="DS353" s="5">
        <f t="shared" si="409"/>
        <v>0</v>
      </c>
      <c r="DT353" s="5">
        <f t="shared" si="410"/>
        <v>-4800</v>
      </c>
      <c r="DU353" s="5">
        <f t="shared" si="411"/>
        <v>0</v>
      </c>
      <c r="DV353" s="5">
        <f t="shared" si="412"/>
        <v>0</v>
      </c>
      <c r="DW353" s="5">
        <f t="shared" si="413"/>
        <v>0</v>
      </c>
      <c r="DX353" s="5">
        <f>IFERROR(SUM(DL353:DW353),0)*((Cockpit!$C$3)^5)</f>
        <v>-806.73599999999976</v>
      </c>
      <c r="DY353" s="5">
        <f t="shared" si="414"/>
        <v>-28185.194248684631</v>
      </c>
      <c r="DZ353" s="5" t="str">
        <f>IF(ISERROR(MATCH(A353,'Current squad'!B:B,0)),"No","Yes")</f>
        <v>No</v>
      </c>
      <c r="EA353" s="5" cm="1">
        <f t="array" ref="EA353">IFERROR(_xlfn.IFS(DZ353="Yes",0,DZ353="No",H353*1%),999999)</f>
        <v>27570</v>
      </c>
      <c r="EB353" s="5">
        <f t="shared" si="356"/>
        <v>2784570</v>
      </c>
      <c r="EC353" s="5">
        <f t="shared" si="415"/>
        <v>-55755.194248684631</v>
      </c>
      <c r="ED353" s="1">
        <f t="shared" si="357"/>
        <v>-2.0223139009316153E-2</v>
      </c>
      <c r="EE353" s="5">
        <f>RANK(EC353,$EC$2:$EC$572)+COUNTIF($EC$2:EC353,EC353)-1</f>
        <v>520</v>
      </c>
      <c r="EF353" s="4">
        <f>RANK(ED353,$ED$2:$ED$572)+COUNTIF($ED$2:ED353,ED353)-1</f>
        <v>569</v>
      </c>
    </row>
    <row r="354" spans="1:136" x14ac:dyDescent="0.3">
      <c r="A354" t="str">
        <f>IF(Holdet.dk!A354&lt;&gt;"",Holdet.dk!A354,"")</f>
        <v>Matthew Lowton</v>
      </c>
      <c r="B354" t="str">
        <f>INDEX(Holdet.dk!B:B,MATCH($A354,Holdet.dk!$A:$A,0))</f>
        <v>Burnley</v>
      </c>
      <c r="C354" t="str">
        <f>INDEX(Holdet.dk!C:C,MATCH($A354,Holdet.dk!$A:$A,0))</f>
        <v>Defense</v>
      </c>
      <c r="D354" t="str">
        <f>INDEX(Holdet.dk!D:D,MATCH($A354,Holdet.dk!$A:$A,0))</f>
        <v>3.022.000</v>
      </c>
      <c r="E354" s="1">
        <f>IFERROR(_xlfn.NUMBERVALUE(INDEX(Holdet.dk!$E:$E,MATCH($A354,Holdet.dk!$A:$A,0)),","),0)</f>
        <v>2.7000000000000003E-2</v>
      </c>
      <c r="F354" t="str">
        <f>IF(INDEX(Lookup!H:H,MATCH('Master data'!A354,Lookup!G:G,0))=0,A354,INDEX(Lookup!H:H,MATCH('Master data'!A354,Lookup!G:G,0)))</f>
        <v>Matthew Lowton</v>
      </c>
      <c r="G354" t="str">
        <f>IFERROR(INDEX(Lookup!B:B,MATCH(INDEX(Rotowire!C:C,MATCH(F354,Rotowire!A:A,0)),Lookup!D:D,0)),"")</f>
        <v>Sheffield United</v>
      </c>
      <c r="H354" s="5">
        <f t="shared" si="348"/>
        <v>3022000</v>
      </c>
      <c r="I354" s="19">
        <f>IFERROR(INDEX('Team forecast'!$G$3:$I$22,MATCH($B354,'Team forecast'!$B$3:$B$22,0),MATCH(I$1,'Team forecast'!$G$2:$I$2,0)),0)</f>
        <v>0.86842105263157876</v>
      </c>
      <c r="J354" s="19">
        <f>IFERROR(INDEX('Team forecast'!$G$3:$I$22,MATCH($B354,'Team forecast'!$B$3:$B$22,0),MATCH(J$1,'Team forecast'!$G$2:$I$2,0)),0)</f>
        <v>0.79999999999999993</v>
      </c>
      <c r="K354" s="19">
        <f>IFERROR(INDEX('Team forecast'!$G$3:$I$22,MATCH($B354,'Team forecast'!$B$3:$B$22,0),MATCH(K$1,'Team forecast'!$G$2:$I$2,0)),0)</f>
        <v>1.3061924203441888</v>
      </c>
      <c r="L354">
        <f>SUMIFS(Rotowire!E:E,Rotowire!$A:$A,'Master data'!$F354)</f>
        <v>95</v>
      </c>
      <c r="M354" s="2">
        <f>SUMIFS(Rotowire!F:F,Rotowire!$A:$A,'Master data'!$F354)*I354</f>
        <v>6.0789473684210518E-2</v>
      </c>
      <c r="N354" s="2">
        <f>SUMIFS(Rotowire!G:G,Rotowire!$A:$A,'Master data'!$F354)*I354</f>
        <v>6.0789473684210518E-2</v>
      </c>
      <c r="O354" s="2">
        <f>SUMIFS(Rotowire!I:I,Rotowire!$A:$A,'Master data'!$F354)*I354</f>
        <v>0.15631578947368416</v>
      </c>
      <c r="P354" s="2">
        <f>SUMIFS(Rotowire!W:W,Rotowire!$A:$A,'Master data'!$F354)*K354</f>
        <v>0.31348618088260533</v>
      </c>
      <c r="Q354" s="2">
        <f>SUMIFS(Rotowire!Y:Y,Rotowire!$A:$A,'Master data'!$F354)*J354</f>
        <v>0</v>
      </c>
      <c r="R354" s="2">
        <f>SUMIFS(Rotowire!AB:AB,Rotowire!$A:$A,'Master data'!$F354)</f>
        <v>0.15</v>
      </c>
      <c r="S354" s="2">
        <f>SUMIFS(Rotowire!AC:AC,Rotowire!$A:$A,'Master data'!$F354)</f>
        <v>0</v>
      </c>
      <c r="T354" s="2">
        <f>INDEX('Team forecast'!D$3:D$22,MATCH($B354,'Team forecast'!$B$3:$B$22,0))</f>
        <v>1.32</v>
      </c>
      <c r="U354" s="2">
        <f>INDEX('Team forecast'!E$3:E$22,MATCH($B354,'Team forecast'!$B$3:$B$22,0))</f>
        <v>1.1599999999999999</v>
      </c>
      <c r="V354" s="2">
        <f>INDEX('Team forecast'!J$3:J$22,MATCH($B354,'Team forecast'!$B$3:$B$22,0))</f>
        <v>0.39810000000000001</v>
      </c>
      <c r="W354" s="2">
        <f>INDEX('Team forecast'!K$3:K$22,MATCH($B354,'Team forecast'!$B$3:$B$22,0))</f>
        <v>0.27700000000000002</v>
      </c>
      <c r="X354" s="2">
        <f>INDEX('Team forecast'!L$3:L$22,MATCH($B354,'Team forecast'!$B$3:$B$22,0))</f>
        <v>0.32490000000000002</v>
      </c>
      <c r="Y354" s="5">
        <f t="shared" si="349"/>
        <v>7000</v>
      </c>
      <c r="Z354" s="5">
        <f t="shared" si="350"/>
        <v>9952.5</v>
      </c>
      <c r="AA354" s="5">
        <f t="shared" si="351"/>
        <v>1385.0000000000002</v>
      </c>
      <c r="AB354" s="5">
        <f t="shared" si="352"/>
        <v>-4873.5</v>
      </c>
      <c r="AC354" s="5">
        <f t="shared" si="353"/>
        <v>9118.4210526315783</v>
      </c>
      <c r="AD354" s="5">
        <f t="shared" si="358"/>
        <v>3039.4736842105258</v>
      </c>
      <c r="AE354" s="5">
        <f t="shared" si="359"/>
        <v>1563.1578947368416</v>
      </c>
      <c r="AF354" s="5">
        <f t="shared" si="354"/>
        <v>15674.309044130267</v>
      </c>
      <c r="AG354" s="5">
        <f t="shared" si="355"/>
        <v>0</v>
      </c>
      <c r="AH354" s="5">
        <f t="shared" si="360"/>
        <v>-3000</v>
      </c>
      <c r="AI354" s="5">
        <f t="shared" si="361"/>
        <v>0</v>
      </c>
      <c r="AJ354" s="5">
        <f t="shared" si="362"/>
        <v>13200</v>
      </c>
      <c r="AK354" s="5">
        <f t="shared" si="363"/>
        <v>-9280</v>
      </c>
      <c r="AL354" s="5">
        <f>IFERROR(SUM(Y354:AK354),-5000)*((Cockpit!$C$3)^0)</f>
        <v>43779.36167570921</v>
      </c>
      <c r="AM354" s="19">
        <f>INDEX('Team forecast'!$M$3:$AU$22,MATCH($B354,'Team forecast'!$B$3:$B$22,0),MATCH(AM$1,'Team forecast'!$M$2:$AU$2,0))</f>
        <v>0</v>
      </c>
      <c r="AN354" s="19">
        <f>INDEX('Team forecast'!$M$3:$AU$22,MATCH($B354,'Team forecast'!$B$3:$B$22,0),MATCH(AN$1,'Team forecast'!$M$2:$AU$2,0))</f>
        <v>0</v>
      </c>
      <c r="AO354" s="19">
        <f>INDEX('Team forecast'!$M$3:$AU$22,MATCH($B354,'Team forecast'!$B$3:$B$22,0),MATCH(AO$1,'Team forecast'!$M$2:$AU$2,0))</f>
        <v>0</v>
      </c>
      <c r="AP354" s="19">
        <f>INDEX('Team forecast'!$M$3:$AU$22,MATCH($B354,'Team forecast'!$B$3:$B$22,0),MATCH(AP$1,'Team forecast'!$M$2:$AU$2,0))</f>
        <v>0</v>
      </c>
      <c r="AQ354" s="5">
        <f t="shared" si="364"/>
        <v>7000</v>
      </c>
      <c r="AR354" s="5">
        <f>INDEX('Team forecast'!$M$3:$AU$22,MATCH($B354,'Team forecast'!$B$3:$B$22,0),MATCH(AR$1,'Team forecast'!$M$2:$AU$2,0))*IF($Y354&gt;0,25000,0)</f>
        <v>0</v>
      </c>
      <c r="AS354" s="5">
        <f>INDEX('Team forecast'!$M$3:$AU$22,MATCH($B354,'Team forecast'!$B$3:$B$22,0),MATCH(AS$1,'Team forecast'!$M$2:$AU$2,0))*IF($Y354&gt;0,5000,0)</f>
        <v>0</v>
      </c>
      <c r="AT354" s="5">
        <f>INDEX('Team forecast'!$M$3:$AU$22,MATCH($B354,'Team forecast'!$B$3:$B$22,0),MATCH(AT$1,'Team forecast'!$M$2:$AU$2,0))*IF($Y354&gt;0,-15000,0)</f>
        <v>0</v>
      </c>
      <c r="AU354" s="5">
        <f t="shared" si="365"/>
        <v>0</v>
      </c>
      <c r="AV354" s="5">
        <f t="shared" si="366"/>
        <v>0</v>
      </c>
      <c r="AW354" s="5">
        <f t="shared" si="367"/>
        <v>0</v>
      </c>
      <c r="AX354" s="5">
        <f t="shared" si="368"/>
        <v>0</v>
      </c>
      <c r="AY354" s="5">
        <f t="shared" si="369"/>
        <v>0</v>
      </c>
      <c r="AZ354" s="5">
        <f t="shared" si="370"/>
        <v>-3000</v>
      </c>
      <c r="BA354" s="5">
        <f t="shared" si="371"/>
        <v>0</v>
      </c>
      <c r="BB354" s="5">
        <f t="shared" si="372"/>
        <v>0</v>
      </c>
      <c r="BC354" s="5">
        <f t="shared" si="373"/>
        <v>0</v>
      </c>
      <c r="BD354" s="5">
        <f>IFERROR(SUM(AR354:BC354),0)*((Cockpit!$C$3)^1)</f>
        <v>-2100</v>
      </c>
      <c r="BE354" s="19">
        <f>INDEX('Team forecast'!$M$3:$AU$22,MATCH($B354,'Team forecast'!$B$3:$B$22,0),MATCH(BE$1,'Team forecast'!$M$2:$AU$2,0))</f>
        <v>0</v>
      </c>
      <c r="BF354" s="19">
        <f>INDEX('Team forecast'!$M$3:$AU$22,MATCH($B354,'Team forecast'!$B$3:$B$22,0),MATCH(BF$1,'Team forecast'!$M$2:$AU$2,0))</f>
        <v>0</v>
      </c>
      <c r="BG354" s="19">
        <f>INDEX('Team forecast'!$M$3:$AU$22,MATCH($B354,'Team forecast'!$B$3:$B$22,0),MATCH(BG$1,'Team forecast'!$M$2:$AU$2,0))</f>
        <v>0</v>
      </c>
      <c r="BH354" s="19">
        <f>INDEX('Team forecast'!$M$3:$AU$22,MATCH($B354,'Team forecast'!$B$3:$B$22,0),MATCH(BH$1,'Team forecast'!$M$2:$AU$2,0))</f>
        <v>0</v>
      </c>
      <c r="BI354" s="5">
        <f t="shared" si="374"/>
        <v>7000</v>
      </c>
      <c r="BJ354" s="5">
        <f>INDEX('Team forecast'!$M$3:$AU$22,MATCH($B354,'Team forecast'!$B$3:$B$22,0),MATCH(BJ$1,'Team forecast'!$M$2:$AU$2,0))*IF($Y354&gt;0,25000,0)</f>
        <v>0</v>
      </c>
      <c r="BK354" s="5">
        <f>INDEX('Team forecast'!$M$3:$AU$22,MATCH($B354,'Team forecast'!$B$3:$B$22,0),MATCH(BK$1,'Team forecast'!$M$2:$AU$2,0))*IF($Y354&gt;0,5000,0)</f>
        <v>0</v>
      </c>
      <c r="BL354" s="5">
        <f>INDEX('Team forecast'!$M$3:$AU$22,MATCH($B354,'Team forecast'!$B$3:$B$22,0),MATCH(BL$1,'Team forecast'!$M$2:$AU$2,0))*IF($Y354&gt;0,-15000,0)</f>
        <v>0</v>
      </c>
      <c r="BM354" s="5">
        <f t="shared" si="375"/>
        <v>0</v>
      </c>
      <c r="BN354" s="5">
        <f t="shared" si="376"/>
        <v>0</v>
      </c>
      <c r="BO354" s="5">
        <f t="shared" si="377"/>
        <v>0</v>
      </c>
      <c r="BP354" s="5">
        <f t="shared" si="378"/>
        <v>0</v>
      </c>
      <c r="BQ354" s="5">
        <f t="shared" si="379"/>
        <v>0</v>
      </c>
      <c r="BR354" s="5">
        <f t="shared" si="380"/>
        <v>-3000</v>
      </c>
      <c r="BS354" s="5">
        <f t="shared" si="381"/>
        <v>0</v>
      </c>
      <c r="BT354" s="5">
        <f t="shared" si="382"/>
        <v>0</v>
      </c>
      <c r="BU354" s="5">
        <f t="shared" si="383"/>
        <v>0</v>
      </c>
      <c r="BV354" s="5">
        <f>IFERROR(SUM(BJ354:BU354),0)*((Cockpit!$C$3)^2)</f>
        <v>-1469.9999999999998</v>
      </c>
      <c r="BW354" s="19">
        <f>INDEX('Team forecast'!$M$3:$AU$22,MATCH($B354,'Team forecast'!$B$3:$B$22,0),MATCH(BW$1,'Team forecast'!$M$2:$AU$2,0))</f>
        <v>0</v>
      </c>
      <c r="BX354" s="19">
        <f>INDEX('Team forecast'!$M$3:$AU$22,MATCH($B354,'Team forecast'!$B$3:$B$22,0),MATCH(BX$1,'Team forecast'!$M$2:$AU$2,0))</f>
        <v>0</v>
      </c>
      <c r="BY354" s="19">
        <f>INDEX('Team forecast'!$M$3:$AU$22,MATCH($B354,'Team forecast'!$B$3:$B$22,0),MATCH(BY$1,'Team forecast'!$M$2:$AU$2,0))</f>
        <v>0</v>
      </c>
      <c r="BZ354" s="19">
        <f>INDEX('Team forecast'!$M$3:$AU$22,MATCH($B354,'Team forecast'!$B$3:$B$22,0),MATCH(BZ$1,'Team forecast'!$M$2:$AU$2,0))</f>
        <v>0</v>
      </c>
      <c r="CA354" s="5">
        <f t="shared" si="384"/>
        <v>7000</v>
      </c>
      <c r="CB354" s="5">
        <f>INDEX('Team forecast'!$M$3:$AU$22,MATCH($B354,'Team forecast'!$B$3:$B$22,0),MATCH(CB$1,'Team forecast'!$M$2:$AU$2,0))*IF($Y354&gt;0,25000,0)</f>
        <v>0</v>
      </c>
      <c r="CC354" s="5">
        <f>INDEX('Team forecast'!$M$3:$AU$22,MATCH($B354,'Team forecast'!$B$3:$B$22,0),MATCH(CC$1,'Team forecast'!$M$2:$AU$2,0))*IF($Y354&gt;0,5000,0)</f>
        <v>0</v>
      </c>
      <c r="CD354" s="5">
        <f>INDEX('Team forecast'!$M$3:$AU$22,MATCH($B354,'Team forecast'!$B$3:$B$22,0),MATCH(CD$1,'Team forecast'!$M$2:$AU$2,0))*IF($Y354&gt;0,-15000,0)</f>
        <v>0</v>
      </c>
      <c r="CE354" s="5">
        <f t="shared" si="385"/>
        <v>0</v>
      </c>
      <c r="CF354" s="5">
        <f t="shared" si="386"/>
        <v>0</v>
      </c>
      <c r="CG354" s="5">
        <f t="shared" si="387"/>
        <v>0</v>
      </c>
      <c r="CH354" s="5">
        <f t="shared" si="388"/>
        <v>0</v>
      </c>
      <c r="CI354" s="5">
        <f t="shared" si="389"/>
        <v>0</v>
      </c>
      <c r="CJ354" s="5">
        <f t="shared" si="390"/>
        <v>-3000</v>
      </c>
      <c r="CK354" s="5">
        <f t="shared" si="391"/>
        <v>0</v>
      </c>
      <c r="CL354" s="5">
        <f t="shared" si="392"/>
        <v>0</v>
      </c>
      <c r="CM354" s="5">
        <f t="shared" si="393"/>
        <v>0</v>
      </c>
      <c r="CN354" s="5">
        <f>IFERROR(SUM(CB354:CM354),0)*((Cockpit!$C$3)^3)</f>
        <v>-1028.9999999999998</v>
      </c>
      <c r="CO354" s="19">
        <f>INDEX('Team forecast'!$M$3:$AU$22,MATCH($B354,'Team forecast'!$B$3:$B$22,0),MATCH(CO$1,'Team forecast'!$M$2:$AU$2,0))</f>
        <v>0</v>
      </c>
      <c r="CP354" s="19">
        <f>INDEX('Team forecast'!$M$3:$AU$22,MATCH($B354,'Team forecast'!$B$3:$B$22,0),MATCH(CP$1,'Team forecast'!$M$2:$AU$2,0))</f>
        <v>0</v>
      </c>
      <c r="CQ354" s="19">
        <f>INDEX('Team forecast'!$M$3:$AU$22,MATCH($B354,'Team forecast'!$B$3:$B$22,0),MATCH(CQ$1,'Team forecast'!$M$2:$AU$2,0))</f>
        <v>0</v>
      </c>
      <c r="CR354" s="19">
        <f>INDEX('Team forecast'!$M$3:$AU$22,MATCH($B354,'Team forecast'!$B$3:$B$22,0),MATCH(CR$1,'Team forecast'!$M$2:$AU$2,0))</f>
        <v>0</v>
      </c>
      <c r="CS354" s="5">
        <f t="shared" si="394"/>
        <v>7000</v>
      </c>
      <c r="CT354" s="5">
        <f>INDEX('Team forecast'!$M$3:$AU$22,MATCH($B354,'Team forecast'!$B$3:$B$22,0),MATCH(CT$1,'Team forecast'!$M$2:$AU$2,0))*IF($Y354&gt;0,25000,0)</f>
        <v>0</v>
      </c>
      <c r="CU354" s="5">
        <f>INDEX('Team forecast'!$M$3:$AU$22,MATCH($B354,'Team forecast'!$B$3:$B$22,0),MATCH(CU$1,'Team forecast'!$M$2:$AU$2,0))*IF($Y354&gt;0,5000,0)</f>
        <v>0</v>
      </c>
      <c r="CV354" s="5">
        <f>INDEX('Team forecast'!$M$3:$AU$22,MATCH($B354,'Team forecast'!$B$3:$B$22,0),MATCH(CV$1,'Team forecast'!$M$2:$AU$2,0))*IF($Y354&gt;0,-15000,0)</f>
        <v>0</v>
      </c>
      <c r="CW354" s="5">
        <f t="shared" si="395"/>
        <v>0</v>
      </c>
      <c r="CX354" s="5">
        <f t="shared" si="396"/>
        <v>0</v>
      </c>
      <c r="CY354" s="5">
        <f t="shared" si="397"/>
        <v>0</v>
      </c>
      <c r="CZ354" s="5">
        <f t="shared" si="398"/>
        <v>0</v>
      </c>
      <c r="DA354" s="5">
        <f t="shared" si="399"/>
        <v>0</v>
      </c>
      <c r="DB354" s="5">
        <f t="shared" si="400"/>
        <v>-3000</v>
      </c>
      <c r="DC354" s="5">
        <f t="shared" si="401"/>
        <v>0</v>
      </c>
      <c r="DD354" s="5">
        <f t="shared" si="402"/>
        <v>0</v>
      </c>
      <c r="DE354" s="5">
        <f t="shared" si="403"/>
        <v>0</v>
      </c>
      <c r="DF354" s="5">
        <f>IFERROR(SUM(CT354:DE354),0)*((Cockpit!$C$3)^4)</f>
        <v>-720.29999999999973</v>
      </c>
      <c r="DG354" s="19">
        <f>INDEX('Team forecast'!$M$3:$AU$22,MATCH($B354,'Team forecast'!$B$3:$B$22,0),MATCH(DG$1,'Team forecast'!$M$2:$AU$2,0))</f>
        <v>0</v>
      </c>
      <c r="DH354" s="19">
        <f>INDEX('Team forecast'!$M$3:$AU$22,MATCH($B354,'Team forecast'!$B$3:$B$22,0),MATCH(DH$1,'Team forecast'!$M$2:$AU$2,0))</f>
        <v>0</v>
      </c>
      <c r="DI354" s="19">
        <f>INDEX('Team forecast'!$M$3:$AU$22,MATCH($B354,'Team forecast'!$B$3:$B$22,0),MATCH(DI$1,'Team forecast'!$M$2:$AU$2,0))</f>
        <v>0</v>
      </c>
      <c r="DJ354" s="19">
        <f>INDEX('Team forecast'!$M$3:$AU$22,MATCH($B354,'Team forecast'!$B$3:$B$22,0),MATCH(DJ$1,'Team forecast'!$M$2:$AU$2,0))</f>
        <v>0</v>
      </c>
      <c r="DK354" s="5">
        <f t="shared" si="404"/>
        <v>7000</v>
      </c>
      <c r="DL354" s="5">
        <f>INDEX('Team forecast'!$M$3:$AU$22,MATCH($B354,'Team forecast'!$B$3:$B$22,0),MATCH(DL$1,'Team forecast'!$M$2:$AU$2,0))*IF($Y354&gt;0,25000,0)</f>
        <v>0</v>
      </c>
      <c r="DM354" s="5">
        <f>INDEX('Team forecast'!$M$3:$AU$22,MATCH($B354,'Team forecast'!$B$3:$B$22,0),MATCH(DM$1,'Team forecast'!$M$2:$AU$2,0))*IF($Y354&gt;0,5000,0)</f>
        <v>0</v>
      </c>
      <c r="DN354" s="5">
        <f>INDEX('Team forecast'!$M$3:$AU$22,MATCH($B354,'Team forecast'!$B$3:$B$22,0),MATCH(DN$1,'Team forecast'!$M$2:$AU$2,0))*IF($Y354&gt;0,-15000,0)</f>
        <v>0</v>
      </c>
      <c r="DO354" s="5">
        <f t="shared" si="405"/>
        <v>0</v>
      </c>
      <c r="DP354" s="5">
        <f t="shared" si="406"/>
        <v>0</v>
      </c>
      <c r="DQ354" s="5">
        <f t="shared" si="407"/>
        <v>0</v>
      </c>
      <c r="DR354" s="5">
        <f t="shared" si="408"/>
        <v>0</v>
      </c>
      <c r="DS354" s="5">
        <f t="shared" si="409"/>
        <v>0</v>
      </c>
      <c r="DT354" s="5">
        <f t="shared" si="410"/>
        <v>-3000</v>
      </c>
      <c r="DU354" s="5">
        <f t="shared" si="411"/>
        <v>0</v>
      </c>
      <c r="DV354" s="5">
        <f t="shared" si="412"/>
        <v>0</v>
      </c>
      <c r="DW354" s="5">
        <f t="shared" si="413"/>
        <v>0</v>
      </c>
      <c r="DX354" s="5">
        <f>IFERROR(SUM(DL354:DW354),0)*((Cockpit!$C$3)^5)</f>
        <v>-504.20999999999981</v>
      </c>
      <c r="DY354" s="5">
        <f t="shared" si="414"/>
        <v>37955.851675709207</v>
      </c>
      <c r="DZ354" s="5" t="str">
        <f>IF(ISERROR(MATCH(A354,'Current squad'!B:B,0)),"No","Yes")</f>
        <v>No</v>
      </c>
      <c r="EA354" s="5" cm="1">
        <f t="array" ref="EA354">IFERROR(_xlfn.IFS(DZ354="Yes",0,DZ354="No",H354*1%),999999)</f>
        <v>30220</v>
      </c>
      <c r="EB354" s="5">
        <f t="shared" si="356"/>
        <v>3052220</v>
      </c>
      <c r="EC354" s="5">
        <f t="shared" si="415"/>
        <v>7735.8516757092075</v>
      </c>
      <c r="ED354" s="1">
        <f t="shared" si="357"/>
        <v>2.5598450283617498E-3</v>
      </c>
      <c r="EE354" s="5">
        <f>RANK(EC354,$EC$2:$EC$572)+COUNTIF($EC$2:EC354,EC354)-1</f>
        <v>43</v>
      </c>
      <c r="EF354" s="4">
        <f>RANK(ED354,$ED$2:$ED$572)+COUNTIF($ED$2:ED354,ED354)-1</f>
        <v>35</v>
      </c>
    </row>
    <row r="355" spans="1:136" x14ac:dyDescent="0.3">
      <c r="A355" t="str">
        <f>IF(Holdet.dk!A355&lt;&gt;"",Holdet.dk!A355,"")</f>
        <v>Sam Johnstone</v>
      </c>
      <c r="B355" t="str">
        <f>INDEX(Holdet.dk!B:B,MATCH($A355,Holdet.dk!$A:$A,0))</f>
        <v>West Bromwich</v>
      </c>
      <c r="C355" t="str">
        <f>INDEX(Holdet.dk!C:C,MATCH($A355,Holdet.dk!$A:$A,0))</f>
        <v>Goalkeeper</v>
      </c>
      <c r="D355" t="str">
        <f>INDEX(Holdet.dk!D:D,MATCH($A355,Holdet.dk!$A:$A,0))</f>
        <v>4.662.000</v>
      </c>
      <c r="E355" s="1">
        <f>IFERROR(_xlfn.NUMBERVALUE(INDEX(Holdet.dk!$E:$E,MATCH($A355,Holdet.dk!$A:$A,0)),","),0)</f>
        <v>1.1000000000000001E-2</v>
      </c>
      <c r="F355" t="str">
        <f>IF(INDEX(Lookup!H:H,MATCH('Master data'!A355,Lookup!G:G,0))=0,A355,INDEX(Lookup!H:H,MATCH('Master data'!A355,Lookup!G:G,0)))</f>
        <v>Sam Johnstone</v>
      </c>
      <c r="G355" t="str">
        <f>IFERROR(INDEX(Lookup!B:B,MATCH(INDEX(Rotowire!C:C,MATCH(F355,Rotowire!A:A,0)),Lookup!D:D,0)),"")</f>
        <v>Leeds United</v>
      </c>
      <c r="H355" s="5">
        <f t="shared" si="348"/>
        <v>4662000</v>
      </c>
      <c r="I355" s="19">
        <f>IFERROR(INDEX('Team forecast'!$G$3:$I$22,MATCH($B355,'Team forecast'!$B$3:$B$22,0),MATCH(I$1,'Team forecast'!$G$2:$I$2,0)),0)</f>
        <v>1.1504424778761062</v>
      </c>
      <c r="J355" s="19">
        <f>IFERROR(INDEX('Team forecast'!$G$3:$I$22,MATCH($B355,'Team forecast'!$B$3:$B$22,0),MATCH(J$1,'Team forecast'!$G$2:$I$2,0)),0)</f>
        <v>0.79646017699115057</v>
      </c>
      <c r="K355" s="19">
        <f>IFERROR(INDEX('Team forecast'!$G$3:$I$22,MATCH($B355,'Team forecast'!$B$3:$B$22,0),MATCH(K$1,'Team forecast'!$G$2:$I$2,0)),0)</f>
        <v>2.0662361027698317</v>
      </c>
      <c r="L355">
        <f>SUMIFS(Rotowire!E:E,Rotowire!$A:$A,'Master data'!$F355)</f>
        <v>95</v>
      </c>
      <c r="M355" s="2">
        <f>SUMIFS(Rotowire!F:F,Rotowire!$A:$A,'Master data'!$F355)*I355</f>
        <v>0</v>
      </c>
      <c r="N355" s="2">
        <f>SUMIFS(Rotowire!G:G,Rotowire!$A:$A,'Master data'!$F355)*I355</f>
        <v>3.4513274336283185E-2</v>
      </c>
      <c r="O355" s="2">
        <f>SUMIFS(Rotowire!I:I,Rotowire!$A:$A,'Master data'!$F355)*I355</f>
        <v>0</v>
      </c>
      <c r="P355" s="2">
        <f>SUMIFS(Rotowire!W:W,Rotowire!$A:$A,'Master data'!$F355)*K355</f>
        <v>0.16529888822158653</v>
      </c>
      <c r="Q355" s="2">
        <f>SUMIFS(Rotowire!Y:Y,Rotowire!$A:$A,'Master data'!$F355)*J355</f>
        <v>2.4690265486725669</v>
      </c>
      <c r="R355" s="2">
        <f>SUMIFS(Rotowire!AB:AB,Rotowire!$A:$A,'Master data'!$F355)</f>
        <v>0.04</v>
      </c>
      <c r="S355" s="2">
        <f>SUMIFS(Rotowire!AC:AC,Rotowire!$A:$A,'Master data'!$F355)</f>
        <v>0</v>
      </c>
      <c r="T355" s="2">
        <f>INDEX('Team forecast'!D$3:D$22,MATCH($B355,'Team forecast'!$B$3:$B$22,0))</f>
        <v>1.3</v>
      </c>
      <c r="U355" s="2">
        <f>INDEX('Team forecast'!E$3:E$22,MATCH($B355,'Team forecast'!$B$3:$B$22,0))</f>
        <v>1.8</v>
      </c>
      <c r="V355" s="2">
        <f>INDEX('Team forecast'!J$3:J$22,MATCH($B355,'Team forecast'!$B$3:$B$22,0))</f>
        <v>0.27679999999999999</v>
      </c>
      <c r="W355" s="2">
        <f>INDEX('Team forecast'!K$3:K$22,MATCH($B355,'Team forecast'!$B$3:$B$22,0))</f>
        <v>0.23730000000000001</v>
      </c>
      <c r="X355" s="2">
        <f>INDEX('Team forecast'!L$3:L$22,MATCH($B355,'Team forecast'!$B$3:$B$22,0))</f>
        <v>0.4859</v>
      </c>
      <c r="Y355" s="5">
        <f t="shared" si="349"/>
        <v>7000</v>
      </c>
      <c r="Z355" s="5">
        <f t="shared" si="350"/>
        <v>6920</v>
      </c>
      <c r="AA355" s="5">
        <f t="shared" si="351"/>
        <v>1186.5</v>
      </c>
      <c r="AB355" s="5">
        <f t="shared" si="352"/>
        <v>-7288.5</v>
      </c>
      <c r="AC355" s="5">
        <f t="shared" si="353"/>
        <v>0</v>
      </c>
      <c r="AD355" s="5">
        <f t="shared" si="358"/>
        <v>1725.6637168141592</v>
      </c>
      <c r="AE355" s="5">
        <f t="shared" si="359"/>
        <v>0</v>
      </c>
      <c r="AF355" s="5">
        <f t="shared" si="354"/>
        <v>12397.41661661899</v>
      </c>
      <c r="AG355" s="5">
        <f t="shared" si="355"/>
        <v>12345.132743362834</v>
      </c>
      <c r="AH355" s="5">
        <f t="shared" si="360"/>
        <v>-800</v>
      </c>
      <c r="AI355" s="5">
        <f t="shared" si="361"/>
        <v>0</v>
      </c>
      <c r="AJ355" s="5">
        <f t="shared" si="362"/>
        <v>13000</v>
      </c>
      <c r="AK355" s="5">
        <f t="shared" si="363"/>
        <v>-14400</v>
      </c>
      <c r="AL355" s="5">
        <f>IFERROR(SUM(Y355:AK355),-5000)*((Cockpit!$C$3)^0)</f>
        <v>32086.213076795982</v>
      </c>
      <c r="AM355" s="19">
        <f>INDEX('Team forecast'!$M$3:$AU$22,MATCH($B355,'Team forecast'!$B$3:$B$22,0),MATCH(AM$1,'Team forecast'!$M$2:$AU$2,0))</f>
        <v>0</v>
      </c>
      <c r="AN355" s="19">
        <f>INDEX('Team forecast'!$M$3:$AU$22,MATCH($B355,'Team forecast'!$B$3:$B$22,0),MATCH(AN$1,'Team forecast'!$M$2:$AU$2,0))</f>
        <v>0</v>
      </c>
      <c r="AO355" s="19">
        <f>INDEX('Team forecast'!$M$3:$AU$22,MATCH($B355,'Team forecast'!$B$3:$B$22,0),MATCH(AO$1,'Team forecast'!$M$2:$AU$2,0))</f>
        <v>0</v>
      </c>
      <c r="AP355" s="19">
        <f>INDEX('Team forecast'!$M$3:$AU$22,MATCH($B355,'Team forecast'!$B$3:$B$22,0),MATCH(AP$1,'Team forecast'!$M$2:$AU$2,0))</f>
        <v>0</v>
      </c>
      <c r="AQ355" s="5">
        <f t="shared" si="364"/>
        <v>7000</v>
      </c>
      <c r="AR355" s="5">
        <f>INDEX('Team forecast'!$M$3:$AU$22,MATCH($B355,'Team forecast'!$B$3:$B$22,0),MATCH(AR$1,'Team forecast'!$M$2:$AU$2,0))*IF($Y355&gt;0,25000,0)</f>
        <v>0</v>
      </c>
      <c r="AS355" s="5">
        <f>INDEX('Team forecast'!$M$3:$AU$22,MATCH($B355,'Team forecast'!$B$3:$B$22,0),MATCH(AS$1,'Team forecast'!$M$2:$AU$2,0))*IF($Y355&gt;0,5000,0)</f>
        <v>0</v>
      </c>
      <c r="AT355" s="5">
        <f>INDEX('Team forecast'!$M$3:$AU$22,MATCH($B355,'Team forecast'!$B$3:$B$22,0),MATCH(AT$1,'Team forecast'!$M$2:$AU$2,0))*IF($Y355&gt;0,-15000,0)</f>
        <v>0</v>
      </c>
      <c r="AU355" s="5">
        <f t="shared" si="365"/>
        <v>0</v>
      </c>
      <c r="AV355" s="5">
        <f t="shared" si="366"/>
        <v>0</v>
      </c>
      <c r="AW355" s="5">
        <f t="shared" si="367"/>
        <v>0</v>
      </c>
      <c r="AX355" s="5">
        <f t="shared" si="368"/>
        <v>0</v>
      </c>
      <c r="AY355" s="5">
        <f t="shared" si="369"/>
        <v>0</v>
      </c>
      <c r="AZ355" s="5">
        <f t="shared" si="370"/>
        <v>-800</v>
      </c>
      <c r="BA355" s="5">
        <f t="shared" si="371"/>
        <v>0</v>
      </c>
      <c r="BB355" s="5">
        <f t="shared" si="372"/>
        <v>0</v>
      </c>
      <c r="BC355" s="5">
        <f t="shared" si="373"/>
        <v>0</v>
      </c>
      <c r="BD355" s="5">
        <f>IFERROR(SUM(AR355:BC355),0)*((Cockpit!$C$3)^1)</f>
        <v>-560</v>
      </c>
      <c r="BE355" s="19">
        <f>INDEX('Team forecast'!$M$3:$AU$22,MATCH($B355,'Team forecast'!$B$3:$B$22,0),MATCH(BE$1,'Team forecast'!$M$2:$AU$2,0))</f>
        <v>0</v>
      </c>
      <c r="BF355" s="19">
        <f>INDEX('Team forecast'!$M$3:$AU$22,MATCH($B355,'Team forecast'!$B$3:$B$22,0),MATCH(BF$1,'Team forecast'!$M$2:$AU$2,0))</f>
        <v>0</v>
      </c>
      <c r="BG355" s="19">
        <f>INDEX('Team forecast'!$M$3:$AU$22,MATCH($B355,'Team forecast'!$B$3:$B$22,0),MATCH(BG$1,'Team forecast'!$M$2:$AU$2,0))</f>
        <v>0</v>
      </c>
      <c r="BH355" s="19">
        <f>INDEX('Team forecast'!$M$3:$AU$22,MATCH($B355,'Team forecast'!$B$3:$B$22,0),MATCH(BH$1,'Team forecast'!$M$2:$AU$2,0))</f>
        <v>0</v>
      </c>
      <c r="BI355" s="5">
        <f t="shared" si="374"/>
        <v>7000</v>
      </c>
      <c r="BJ355" s="5">
        <f>INDEX('Team forecast'!$M$3:$AU$22,MATCH($B355,'Team forecast'!$B$3:$B$22,0),MATCH(BJ$1,'Team forecast'!$M$2:$AU$2,0))*IF($Y355&gt;0,25000,0)</f>
        <v>0</v>
      </c>
      <c r="BK355" s="5">
        <f>INDEX('Team forecast'!$M$3:$AU$22,MATCH($B355,'Team forecast'!$B$3:$B$22,0),MATCH(BK$1,'Team forecast'!$M$2:$AU$2,0))*IF($Y355&gt;0,5000,0)</f>
        <v>0</v>
      </c>
      <c r="BL355" s="5">
        <f>INDEX('Team forecast'!$M$3:$AU$22,MATCH($B355,'Team forecast'!$B$3:$B$22,0),MATCH(BL$1,'Team forecast'!$M$2:$AU$2,0))*IF($Y355&gt;0,-15000,0)</f>
        <v>0</v>
      </c>
      <c r="BM355" s="5">
        <f t="shared" si="375"/>
        <v>0</v>
      </c>
      <c r="BN355" s="5">
        <f t="shared" si="376"/>
        <v>0</v>
      </c>
      <c r="BO355" s="5">
        <f t="shared" si="377"/>
        <v>0</v>
      </c>
      <c r="BP355" s="5">
        <f t="shared" si="378"/>
        <v>0</v>
      </c>
      <c r="BQ355" s="5">
        <f t="shared" si="379"/>
        <v>0</v>
      </c>
      <c r="BR355" s="5">
        <f t="shared" si="380"/>
        <v>-800</v>
      </c>
      <c r="BS355" s="5">
        <f t="shared" si="381"/>
        <v>0</v>
      </c>
      <c r="BT355" s="5">
        <f t="shared" si="382"/>
        <v>0</v>
      </c>
      <c r="BU355" s="5">
        <f t="shared" si="383"/>
        <v>0</v>
      </c>
      <c r="BV355" s="5">
        <f>IFERROR(SUM(BJ355:BU355),0)*((Cockpit!$C$3)^2)</f>
        <v>-391.99999999999994</v>
      </c>
      <c r="BW355" s="19">
        <f>INDEX('Team forecast'!$M$3:$AU$22,MATCH($B355,'Team forecast'!$B$3:$B$22,0),MATCH(BW$1,'Team forecast'!$M$2:$AU$2,0))</f>
        <v>0</v>
      </c>
      <c r="BX355" s="19">
        <f>INDEX('Team forecast'!$M$3:$AU$22,MATCH($B355,'Team forecast'!$B$3:$B$22,0),MATCH(BX$1,'Team forecast'!$M$2:$AU$2,0))</f>
        <v>0</v>
      </c>
      <c r="BY355" s="19">
        <f>INDEX('Team forecast'!$M$3:$AU$22,MATCH($B355,'Team forecast'!$B$3:$B$22,0),MATCH(BY$1,'Team forecast'!$M$2:$AU$2,0))</f>
        <v>0</v>
      </c>
      <c r="BZ355" s="19">
        <f>INDEX('Team forecast'!$M$3:$AU$22,MATCH($B355,'Team forecast'!$B$3:$B$22,0),MATCH(BZ$1,'Team forecast'!$M$2:$AU$2,0))</f>
        <v>0</v>
      </c>
      <c r="CA355" s="5">
        <f t="shared" si="384"/>
        <v>7000</v>
      </c>
      <c r="CB355" s="5">
        <f>INDEX('Team forecast'!$M$3:$AU$22,MATCH($B355,'Team forecast'!$B$3:$B$22,0),MATCH(CB$1,'Team forecast'!$M$2:$AU$2,0))*IF($Y355&gt;0,25000,0)</f>
        <v>0</v>
      </c>
      <c r="CC355" s="5">
        <f>INDEX('Team forecast'!$M$3:$AU$22,MATCH($B355,'Team forecast'!$B$3:$B$22,0),MATCH(CC$1,'Team forecast'!$M$2:$AU$2,0))*IF($Y355&gt;0,5000,0)</f>
        <v>0</v>
      </c>
      <c r="CD355" s="5">
        <f>INDEX('Team forecast'!$M$3:$AU$22,MATCH($B355,'Team forecast'!$B$3:$B$22,0),MATCH(CD$1,'Team forecast'!$M$2:$AU$2,0))*IF($Y355&gt;0,-15000,0)</f>
        <v>0</v>
      </c>
      <c r="CE355" s="5">
        <f t="shared" si="385"/>
        <v>0</v>
      </c>
      <c r="CF355" s="5">
        <f t="shared" si="386"/>
        <v>0</v>
      </c>
      <c r="CG355" s="5">
        <f t="shared" si="387"/>
        <v>0</v>
      </c>
      <c r="CH355" s="5">
        <f t="shared" si="388"/>
        <v>0</v>
      </c>
      <c r="CI355" s="5">
        <f t="shared" si="389"/>
        <v>0</v>
      </c>
      <c r="CJ355" s="5">
        <f t="shared" si="390"/>
        <v>-800</v>
      </c>
      <c r="CK355" s="5">
        <f t="shared" si="391"/>
        <v>0</v>
      </c>
      <c r="CL355" s="5">
        <f t="shared" si="392"/>
        <v>0</v>
      </c>
      <c r="CM355" s="5">
        <f t="shared" si="393"/>
        <v>0</v>
      </c>
      <c r="CN355" s="5">
        <f>IFERROR(SUM(CB355:CM355),0)*((Cockpit!$C$3)^3)</f>
        <v>-274.39999999999992</v>
      </c>
      <c r="CO355" s="19">
        <f>INDEX('Team forecast'!$M$3:$AU$22,MATCH($B355,'Team forecast'!$B$3:$B$22,0),MATCH(CO$1,'Team forecast'!$M$2:$AU$2,0))</f>
        <v>0</v>
      </c>
      <c r="CP355" s="19">
        <f>INDEX('Team forecast'!$M$3:$AU$22,MATCH($B355,'Team forecast'!$B$3:$B$22,0),MATCH(CP$1,'Team forecast'!$M$2:$AU$2,0))</f>
        <v>0</v>
      </c>
      <c r="CQ355" s="19">
        <f>INDEX('Team forecast'!$M$3:$AU$22,MATCH($B355,'Team forecast'!$B$3:$B$22,0),MATCH(CQ$1,'Team forecast'!$M$2:$AU$2,0))</f>
        <v>0</v>
      </c>
      <c r="CR355" s="19">
        <f>INDEX('Team forecast'!$M$3:$AU$22,MATCH($B355,'Team forecast'!$B$3:$B$22,0),MATCH(CR$1,'Team forecast'!$M$2:$AU$2,0))</f>
        <v>0</v>
      </c>
      <c r="CS355" s="5">
        <f t="shared" si="394"/>
        <v>7000</v>
      </c>
      <c r="CT355" s="5">
        <f>INDEX('Team forecast'!$M$3:$AU$22,MATCH($B355,'Team forecast'!$B$3:$B$22,0),MATCH(CT$1,'Team forecast'!$M$2:$AU$2,0))*IF($Y355&gt;0,25000,0)</f>
        <v>0</v>
      </c>
      <c r="CU355" s="5">
        <f>INDEX('Team forecast'!$M$3:$AU$22,MATCH($B355,'Team forecast'!$B$3:$B$22,0),MATCH(CU$1,'Team forecast'!$M$2:$AU$2,0))*IF($Y355&gt;0,5000,0)</f>
        <v>0</v>
      </c>
      <c r="CV355" s="5">
        <f>INDEX('Team forecast'!$M$3:$AU$22,MATCH($B355,'Team forecast'!$B$3:$B$22,0),MATCH(CV$1,'Team forecast'!$M$2:$AU$2,0))*IF($Y355&gt;0,-15000,0)</f>
        <v>0</v>
      </c>
      <c r="CW355" s="5">
        <f t="shared" si="395"/>
        <v>0</v>
      </c>
      <c r="CX355" s="5">
        <f t="shared" si="396"/>
        <v>0</v>
      </c>
      <c r="CY355" s="5">
        <f t="shared" si="397"/>
        <v>0</v>
      </c>
      <c r="CZ355" s="5">
        <f t="shared" si="398"/>
        <v>0</v>
      </c>
      <c r="DA355" s="5">
        <f t="shared" si="399"/>
        <v>0</v>
      </c>
      <c r="DB355" s="5">
        <f t="shared" si="400"/>
        <v>-800</v>
      </c>
      <c r="DC355" s="5">
        <f t="shared" si="401"/>
        <v>0</v>
      </c>
      <c r="DD355" s="5">
        <f t="shared" si="402"/>
        <v>0</v>
      </c>
      <c r="DE355" s="5">
        <f t="shared" si="403"/>
        <v>0</v>
      </c>
      <c r="DF355" s="5">
        <f>IFERROR(SUM(CT355:DE355),0)*((Cockpit!$C$3)^4)</f>
        <v>-192.07999999999993</v>
      </c>
      <c r="DG355" s="19">
        <f>INDEX('Team forecast'!$M$3:$AU$22,MATCH($B355,'Team forecast'!$B$3:$B$22,0),MATCH(DG$1,'Team forecast'!$M$2:$AU$2,0))</f>
        <v>0</v>
      </c>
      <c r="DH355" s="19">
        <f>INDEX('Team forecast'!$M$3:$AU$22,MATCH($B355,'Team forecast'!$B$3:$B$22,0),MATCH(DH$1,'Team forecast'!$M$2:$AU$2,0))</f>
        <v>0</v>
      </c>
      <c r="DI355" s="19">
        <f>INDEX('Team forecast'!$M$3:$AU$22,MATCH($B355,'Team forecast'!$B$3:$B$22,0),MATCH(DI$1,'Team forecast'!$M$2:$AU$2,0))</f>
        <v>0</v>
      </c>
      <c r="DJ355" s="19">
        <f>INDEX('Team forecast'!$M$3:$AU$22,MATCH($B355,'Team forecast'!$B$3:$B$22,0),MATCH(DJ$1,'Team forecast'!$M$2:$AU$2,0))</f>
        <v>0</v>
      </c>
      <c r="DK355" s="5">
        <f t="shared" si="404"/>
        <v>7000</v>
      </c>
      <c r="DL355" s="5">
        <f>INDEX('Team forecast'!$M$3:$AU$22,MATCH($B355,'Team forecast'!$B$3:$B$22,0),MATCH(DL$1,'Team forecast'!$M$2:$AU$2,0))*IF($Y355&gt;0,25000,0)</f>
        <v>0</v>
      </c>
      <c r="DM355" s="5">
        <f>INDEX('Team forecast'!$M$3:$AU$22,MATCH($B355,'Team forecast'!$B$3:$B$22,0),MATCH(DM$1,'Team forecast'!$M$2:$AU$2,0))*IF($Y355&gt;0,5000,0)</f>
        <v>0</v>
      </c>
      <c r="DN355" s="5">
        <f>INDEX('Team forecast'!$M$3:$AU$22,MATCH($B355,'Team forecast'!$B$3:$B$22,0),MATCH(DN$1,'Team forecast'!$M$2:$AU$2,0))*IF($Y355&gt;0,-15000,0)</f>
        <v>0</v>
      </c>
      <c r="DO355" s="5">
        <f t="shared" si="405"/>
        <v>0</v>
      </c>
      <c r="DP355" s="5">
        <f t="shared" si="406"/>
        <v>0</v>
      </c>
      <c r="DQ355" s="5">
        <f t="shared" si="407"/>
        <v>0</v>
      </c>
      <c r="DR355" s="5">
        <f t="shared" si="408"/>
        <v>0</v>
      </c>
      <c r="DS355" s="5">
        <f t="shared" si="409"/>
        <v>0</v>
      </c>
      <c r="DT355" s="5">
        <f t="shared" si="410"/>
        <v>-800</v>
      </c>
      <c r="DU355" s="5">
        <f t="shared" si="411"/>
        <v>0</v>
      </c>
      <c r="DV355" s="5">
        <f t="shared" si="412"/>
        <v>0</v>
      </c>
      <c r="DW355" s="5">
        <f t="shared" si="413"/>
        <v>0</v>
      </c>
      <c r="DX355" s="5">
        <f>IFERROR(SUM(DL355:DW355),0)*((Cockpit!$C$3)^5)</f>
        <v>-134.45599999999996</v>
      </c>
      <c r="DY355" s="5">
        <f t="shared" si="414"/>
        <v>30533.277076795981</v>
      </c>
      <c r="DZ355" s="5" t="str">
        <f>IF(ISERROR(MATCH(A355,'Current squad'!B:B,0)),"No","Yes")</f>
        <v>No</v>
      </c>
      <c r="EA355" s="5" cm="1">
        <f t="array" ref="EA355">IFERROR(_xlfn.IFS(DZ355="Yes",0,DZ355="No",H355*1%),999999)</f>
        <v>46620</v>
      </c>
      <c r="EB355" s="5">
        <f t="shared" si="356"/>
        <v>4708620</v>
      </c>
      <c r="EC355" s="5">
        <f t="shared" si="415"/>
        <v>-16086.722923204019</v>
      </c>
      <c r="ED355" s="1">
        <f t="shared" si="357"/>
        <v>-3.4506055176327798E-3</v>
      </c>
      <c r="EE355" s="5">
        <f>RANK(EC355,$EC$2:$EC$572)+COUNTIF($EC$2:EC355,EC355)-1</f>
        <v>131</v>
      </c>
      <c r="EF355" s="4">
        <f>RANK(ED355,$ED$2:$ED$572)+COUNTIF($ED$2:ED355,ED355)-1</f>
        <v>125</v>
      </c>
    </row>
    <row r="356" spans="1:136" x14ac:dyDescent="0.3">
      <c r="A356" t="str">
        <f>IF(Holdet.dk!A356&lt;&gt;"",Holdet.dk!A356,"")</f>
        <v>Gaetano Berardi</v>
      </c>
      <c r="B356" t="str">
        <f>INDEX(Holdet.dk!B:B,MATCH($A356,Holdet.dk!$A:$A,0))</f>
        <v>Leeds United</v>
      </c>
      <c r="C356" t="str">
        <f>INDEX(Holdet.dk!C:C,MATCH($A356,Holdet.dk!$A:$A,0))</f>
        <v>Defense</v>
      </c>
      <c r="D356" t="str">
        <f>INDEX(Holdet.dk!D:D,MATCH($A356,Holdet.dk!$A:$A,0))</f>
        <v>2.517.000</v>
      </c>
      <c r="E356" s="1">
        <f>IFERROR(_xlfn.NUMBERVALUE(INDEX(Holdet.dk!$E:$E,MATCH($A356,Holdet.dk!$A:$A,0)),","),0)</f>
        <v>0</v>
      </c>
      <c r="F356" t="str">
        <f>IF(INDEX(Lookup!H:H,MATCH('Master data'!A356,Lookup!G:G,0))=0,A356,INDEX(Lookup!H:H,MATCH('Master data'!A356,Lookup!G:G,0)))</f>
        <v>Gaetano Berardi</v>
      </c>
      <c r="G356" t="str">
        <f>IFERROR(INDEX(Lookup!B:B,MATCH(INDEX(Rotowire!C:C,MATCH(F356,Rotowire!A:A,0)),Lookup!D:D,0)),"")</f>
        <v/>
      </c>
      <c r="H356" s="5">
        <f t="shared" si="348"/>
        <v>2517000</v>
      </c>
      <c r="I356" s="19">
        <f>IFERROR(INDEX('Team forecast'!$G$3:$I$22,MATCH($B356,'Team forecast'!$B$3:$B$22,0),MATCH(I$1,'Team forecast'!$G$2:$I$2,0)),0)</f>
        <v>0.79646017699115057</v>
      </c>
      <c r="J356" s="19">
        <f>IFERROR(INDEX('Team forecast'!$G$3:$I$22,MATCH($B356,'Team forecast'!$B$3:$B$22,0),MATCH(J$1,'Team forecast'!$G$2:$I$2,0)),0)</f>
        <v>1.1504424778761062</v>
      </c>
      <c r="K356" s="19">
        <f>IFERROR(INDEX('Team forecast'!$G$3:$I$22,MATCH($B356,'Team forecast'!$B$3:$B$22,0),MATCH(K$1,'Team forecast'!$G$2:$I$2,0)),0)</f>
        <v>0.82585391828488663</v>
      </c>
      <c r="L356">
        <f>SUMIFS(Rotowire!E:E,Rotowire!$A:$A,'Master data'!$F356)</f>
        <v>0</v>
      </c>
      <c r="M356" s="2">
        <f>SUMIFS(Rotowire!F:F,Rotowire!$A:$A,'Master data'!$F356)*I356</f>
        <v>0</v>
      </c>
      <c r="N356" s="2">
        <f>SUMIFS(Rotowire!G:G,Rotowire!$A:$A,'Master data'!$F356)*I356</f>
        <v>0</v>
      </c>
      <c r="O356" s="2">
        <f>SUMIFS(Rotowire!I:I,Rotowire!$A:$A,'Master data'!$F356)*I356</f>
        <v>0</v>
      </c>
      <c r="P356" s="2">
        <f>SUMIFS(Rotowire!W:W,Rotowire!$A:$A,'Master data'!$F356)*K356</f>
        <v>0</v>
      </c>
      <c r="Q356" s="2">
        <f>SUMIFS(Rotowire!Y:Y,Rotowire!$A:$A,'Master data'!$F356)*J356</f>
        <v>0</v>
      </c>
      <c r="R356" s="2">
        <f>SUMIFS(Rotowire!AB:AB,Rotowire!$A:$A,'Master data'!$F356)</f>
        <v>0</v>
      </c>
      <c r="S356" s="2">
        <f>SUMIFS(Rotowire!AC:AC,Rotowire!$A:$A,'Master data'!$F356)</f>
        <v>0</v>
      </c>
      <c r="T356" s="2">
        <f>INDEX('Team forecast'!D$3:D$22,MATCH($B356,'Team forecast'!$B$3:$B$22,0))</f>
        <v>1.8</v>
      </c>
      <c r="U356" s="2">
        <f>INDEX('Team forecast'!E$3:E$22,MATCH($B356,'Team forecast'!$B$3:$B$22,0))</f>
        <v>1.3</v>
      </c>
      <c r="V356" s="2">
        <f>INDEX('Team forecast'!J$3:J$22,MATCH($B356,'Team forecast'!$B$3:$B$22,0))</f>
        <v>0.4859</v>
      </c>
      <c r="W356" s="2">
        <f>INDEX('Team forecast'!K$3:K$22,MATCH($B356,'Team forecast'!$B$3:$B$22,0))</f>
        <v>0.23730000000000001</v>
      </c>
      <c r="X356" s="2">
        <f>INDEX('Team forecast'!L$3:L$22,MATCH($B356,'Team forecast'!$B$3:$B$22,0))</f>
        <v>0.27679999999999999</v>
      </c>
      <c r="Y356" s="5">
        <f t="shared" si="349"/>
        <v>-5000</v>
      </c>
      <c r="Z356" s="5">
        <f t="shared" si="350"/>
        <v>0</v>
      </c>
      <c r="AA356" s="5">
        <f t="shared" si="351"/>
        <v>0</v>
      </c>
      <c r="AB356" s="5">
        <f t="shared" si="352"/>
        <v>0</v>
      </c>
      <c r="AC356" s="5">
        <f t="shared" si="353"/>
        <v>0</v>
      </c>
      <c r="AD356" s="5">
        <f t="shared" si="358"/>
        <v>0</v>
      </c>
      <c r="AE356" s="5">
        <f t="shared" si="359"/>
        <v>0</v>
      </c>
      <c r="AF356" s="5">
        <f t="shared" si="354"/>
        <v>0</v>
      </c>
      <c r="AG356" s="5">
        <f t="shared" si="355"/>
        <v>0</v>
      </c>
      <c r="AH356" s="5">
        <f t="shared" si="360"/>
        <v>0</v>
      </c>
      <c r="AI356" s="5">
        <f t="shared" si="361"/>
        <v>0</v>
      </c>
      <c r="AJ356" s="5">
        <f t="shared" si="362"/>
        <v>0</v>
      </c>
      <c r="AK356" s="5">
        <f t="shared" si="363"/>
        <v>0</v>
      </c>
      <c r="AL356" s="5">
        <f>IFERROR(SUM(Y356:AK356),-5000)*((Cockpit!$C$3)^0)</f>
        <v>-5000</v>
      </c>
      <c r="AM356" s="19">
        <f>INDEX('Team forecast'!$M$3:$AU$22,MATCH($B356,'Team forecast'!$B$3:$B$22,0),MATCH(AM$1,'Team forecast'!$M$2:$AU$2,0))</f>
        <v>0</v>
      </c>
      <c r="AN356" s="19">
        <f>INDEX('Team forecast'!$M$3:$AU$22,MATCH($B356,'Team forecast'!$B$3:$B$22,0),MATCH(AN$1,'Team forecast'!$M$2:$AU$2,0))</f>
        <v>0</v>
      </c>
      <c r="AO356" s="19">
        <f>INDEX('Team forecast'!$M$3:$AU$22,MATCH($B356,'Team forecast'!$B$3:$B$22,0),MATCH(AO$1,'Team forecast'!$M$2:$AU$2,0))</f>
        <v>0</v>
      </c>
      <c r="AP356" s="19">
        <f>INDEX('Team forecast'!$M$3:$AU$22,MATCH($B356,'Team forecast'!$B$3:$B$22,0),MATCH(AP$1,'Team forecast'!$M$2:$AU$2,0))</f>
        <v>0</v>
      </c>
      <c r="AQ356" s="5">
        <f t="shared" si="364"/>
        <v>-5000</v>
      </c>
      <c r="AR356" s="5">
        <f>INDEX('Team forecast'!$M$3:$AU$22,MATCH($B356,'Team forecast'!$B$3:$B$22,0),MATCH(AR$1,'Team forecast'!$M$2:$AU$2,0))*IF($Y356&gt;0,25000,0)</f>
        <v>0</v>
      </c>
      <c r="AS356" s="5">
        <f>INDEX('Team forecast'!$M$3:$AU$22,MATCH($B356,'Team forecast'!$B$3:$B$22,0),MATCH(AS$1,'Team forecast'!$M$2:$AU$2,0))*IF($Y356&gt;0,5000,0)</f>
        <v>0</v>
      </c>
      <c r="AT356" s="5">
        <f>INDEX('Team forecast'!$M$3:$AU$22,MATCH($B356,'Team forecast'!$B$3:$B$22,0),MATCH(AT$1,'Team forecast'!$M$2:$AU$2,0))*IF($Y356&gt;0,-15000,0)</f>
        <v>0</v>
      </c>
      <c r="AU356" s="5">
        <f t="shared" si="365"/>
        <v>0</v>
      </c>
      <c r="AV356" s="5">
        <f t="shared" si="366"/>
        <v>0</v>
      </c>
      <c r="AW356" s="5">
        <f t="shared" si="367"/>
        <v>0</v>
      </c>
      <c r="AX356" s="5">
        <f t="shared" si="368"/>
        <v>0</v>
      </c>
      <c r="AY356" s="5">
        <f t="shared" si="369"/>
        <v>0</v>
      </c>
      <c r="AZ356" s="5">
        <f t="shared" si="370"/>
        <v>0</v>
      </c>
      <c r="BA356" s="5">
        <f t="shared" si="371"/>
        <v>0</v>
      </c>
      <c r="BB356" s="5">
        <f t="shared" si="372"/>
        <v>0</v>
      </c>
      <c r="BC356" s="5">
        <f t="shared" si="373"/>
        <v>0</v>
      </c>
      <c r="BD356" s="5">
        <f>IFERROR(SUM(AR356:BC356),0)*((Cockpit!$C$3)^1)</f>
        <v>0</v>
      </c>
      <c r="BE356" s="19">
        <f>INDEX('Team forecast'!$M$3:$AU$22,MATCH($B356,'Team forecast'!$B$3:$B$22,0),MATCH(BE$1,'Team forecast'!$M$2:$AU$2,0))</f>
        <v>0</v>
      </c>
      <c r="BF356" s="19">
        <f>INDEX('Team forecast'!$M$3:$AU$22,MATCH($B356,'Team forecast'!$B$3:$B$22,0),MATCH(BF$1,'Team forecast'!$M$2:$AU$2,0))</f>
        <v>0</v>
      </c>
      <c r="BG356" s="19">
        <f>INDEX('Team forecast'!$M$3:$AU$22,MATCH($B356,'Team forecast'!$B$3:$B$22,0),MATCH(BG$1,'Team forecast'!$M$2:$AU$2,0))</f>
        <v>0</v>
      </c>
      <c r="BH356" s="19">
        <f>INDEX('Team forecast'!$M$3:$AU$22,MATCH($B356,'Team forecast'!$B$3:$B$22,0),MATCH(BH$1,'Team forecast'!$M$2:$AU$2,0))</f>
        <v>0</v>
      </c>
      <c r="BI356" s="5">
        <f t="shared" si="374"/>
        <v>-5000</v>
      </c>
      <c r="BJ356" s="5">
        <f>INDEX('Team forecast'!$M$3:$AU$22,MATCH($B356,'Team forecast'!$B$3:$B$22,0),MATCH(BJ$1,'Team forecast'!$M$2:$AU$2,0))*IF($Y356&gt;0,25000,0)</f>
        <v>0</v>
      </c>
      <c r="BK356" s="5">
        <f>INDEX('Team forecast'!$M$3:$AU$22,MATCH($B356,'Team forecast'!$B$3:$B$22,0),MATCH(BK$1,'Team forecast'!$M$2:$AU$2,0))*IF($Y356&gt;0,5000,0)</f>
        <v>0</v>
      </c>
      <c r="BL356" s="5">
        <f>INDEX('Team forecast'!$M$3:$AU$22,MATCH($B356,'Team forecast'!$B$3:$B$22,0),MATCH(BL$1,'Team forecast'!$M$2:$AU$2,0))*IF($Y356&gt;0,-15000,0)</f>
        <v>0</v>
      </c>
      <c r="BM356" s="5">
        <f t="shared" si="375"/>
        <v>0</v>
      </c>
      <c r="BN356" s="5">
        <f t="shared" si="376"/>
        <v>0</v>
      </c>
      <c r="BO356" s="5">
        <f t="shared" si="377"/>
        <v>0</v>
      </c>
      <c r="BP356" s="5">
        <f t="shared" si="378"/>
        <v>0</v>
      </c>
      <c r="BQ356" s="5">
        <f t="shared" si="379"/>
        <v>0</v>
      </c>
      <c r="BR356" s="5">
        <f t="shared" si="380"/>
        <v>0</v>
      </c>
      <c r="BS356" s="5">
        <f t="shared" si="381"/>
        <v>0</v>
      </c>
      <c r="BT356" s="5">
        <f t="shared" si="382"/>
        <v>0</v>
      </c>
      <c r="BU356" s="5">
        <f t="shared" si="383"/>
        <v>0</v>
      </c>
      <c r="BV356" s="5">
        <f>IFERROR(SUM(BJ356:BU356),0)*((Cockpit!$C$3)^2)</f>
        <v>0</v>
      </c>
      <c r="BW356" s="19">
        <f>INDEX('Team forecast'!$M$3:$AU$22,MATCH($B356,'Team forecast'!$B$3:$B$22,0),MATCH(BW$1,'Team forecast'!$M$2:$AU$2,0))</f>
        <v>0</v>
      </c>
      <c r="BX356" s="19">
        <f>INDEX('Team forecast'!$M$3:$AU$22,MATCH($B356,'Team forecast'!$B$3:$B$22,0),MATCH(BX$1,'Team forecast'!$M$2:$AU$2,0))</f>
        <v>0</v>
      </c>
      <c r="BY356" s="19">
        <f>INDEX('Team forecast'!$M$3:$AU$22,MATCH($B356,'Team forecast'!$B$3:$B$22,0),MATCH(BY$1,'Team forecast'!$M$2:$AU$2,0))</f>
        <v>0</v>
      </c>
      <c r="BZ356" s="19">
        <f>INDEX('Team forecast'!$M$3:$AU$22,MATCH($B356,'Team forecast'!$B$3:$B$22,0),MATCH(BZ$1,'Team forecast'!$M$2:$AU$2,0))</f>
        <v>0</v>
      </c>
      <c r="CA356" s="5">
        <f t="shared" si="384"/>
        <v>-5000</v>
      </c>
      <c r="CB356" s="5">
        <f>INDEX('Team forecast'!$M$3:$AU$22,MATCH($B356,'Team forecast'!$B$3:$B$22,0),MATCH(CB$1,'Team forecast'!$M$2:$AU$2,0))*IF($Y356&gt;0,25000,0)</f>
        <v>0</v>
      </c>
      <c r="CC356" s="5">
        <f>INDEX('Team forecast'!$M$3:$AU$22,MATCH($B356,'Team forecast'!$B$3:$B$22,0),MATCH(CC$1,'Team forecast'!$M$2:$AU$2,0))*IF($Y356&gt;0,5000,0)</f>
        <v>0</v>
      </c>
      <c r="CD356" s="5">
        <f>INDEX('Team forecast'!$M$3:$AU$22,MATCH($B356,'Team forecast'!$B$3:$B$22,0),MATCH(CD$1,'Team forecast'!$M$2:$AU$2,0))*IF($Y356&gt;0,-15000,0)</f>
        <v>0</v>
      </c>
      <c r="CE356" s="5">
        <f t="shared" si="385"/>
        <v>0</v>
      </c>
      <c r="CF356" s="5">
        <f t="shared" si="386"/>
        <v>0</v>
      </c>
      <c r="CG356" s="5">
        <f t="shared" si="387"/>
        <v>0</v>
      </c>
      <c r="CH356" s="5">
        <f t="shared" si="388"/>
        <v>0</v>
      </c>
      <c r="CI356" s="5">
        <f t="shared" si="389"/>
        <v>0</v>
      </c>
      <c r="CJ356" s="5">
        <f t="shared" si="390"/>
        <v>0</v>
      </c>
      <c r="CK356" s="5">
        <f t="shared" si="391"/>
        <v>0</v>
      </c>
      <c r="CL356" s="5">
        <f t="shared" si="392"/>
        <v>0</v>
      </c>
      <c r="CM356" s="5">
        <f t="shared" si="393"/>
        <v>0</v>
      </c>
      <c r="CN356" s="5">
        <f>IFERROR(SUM(CB356:CM356),0)*((Cockpit!$C$3)^3)</f>
        <v>0</v>
      </c>
      <c r="CO356" s="19">
        <f>INDEX('Team forecast'!$M$3:$AU$22,MATCH($B356,'Team forecast'!$B$3:$B$22,0),MATCH(CO$1,'Team forecast'!$M$2:$AU$2,0))</f>
        <v>0</v>
      </c>
      <c r="CP356" s="19">
        <f>INDEX('Team forecast'!$M$3:$AU$22,MATCH($B356,'Team forecast'!$B$3:$B$22,0),MATCH(CP$1,'Team forecast'!$M$2:$AU$2,0))</f>
        <v>0</v>
      </c>
      <c r="CQ356" s="19">
        <f>INDEX('Team forecast'!$M$3:$AU$22,MATCH($B356,'Team forecast'!$B$3:$B$22,0),MATCH(CQ$1,'Team forecast'!$M$2:$AU$2,0))</f>
        <v>0</v>
      </c>
      <c r="CR356" s="19">
        <f>INDEX('Team forecast'!$M$3:$AU$22,MATCH($B356,'Team forecast'!$B$3:$B$22,0),MATCH(CR$1,'Team forecast'!$M$2:$AU$2,0))</f>
        <v>0</v>
      </c>
      <c r="CS356" s="5">
        <f t="shared" si="394"/>
        <v>-5000</v>
      </c>
      <c r="CT356" s="5">
        <f>INDEX('Team forecast'!$M$3:$AU$22,MATCH($B356,'Team forecast'!$B$3:$B$22,0),MATCH(CT$1,'Team forecast'!$M$2:$AU$2,0))*IF($Y356&gt;0,25000,0)</f>
        <v>0</v>
      </c>
      <c r="CU356" s="5">
        <f>INDEX('Team forecast'!$M$3:$AU$22,MATCH($B356,'Team forecast'!$B$3:$B$22,0),MATCH(CU$1,'Team forecast'!$M$2:$AU$2,0))*IF($Y356&gt;0,5000,0)</f>
        <v>0</v>
      </c>
      <c r="CV356" s="5">
        <f>INDEX('Team forecast'!$M$3:$AU$22,MATCH($B356,'Team forecast'!$B$3:$B$22,0),MATCH(CV$1,'Team forecast'!$M$2:$AU$2,0))*IF($Y356&gt;0,-15000,0)</f>
        <v>0</v>
      </c>
      <c r="CW356" s="5">
        <f t="shared" si="395"/>
        <v>0</v>
      </c>
      <c r="CX356" s="5">
        <f t="shared" si="396"/>
        <v>0</v>
      </c>
      <c r="CY356" s="5">
        <f t="shared" si="397"/>
        <v>0</v>
      </c>
      <c r="CZ356" s="5">
        <f t="shared" si="398"/>
        <v>0</v>
      </c>
      <c r="DA356" s="5">
        <f t="shared" si="399"/>
        <v>0</v>
      </c>
      <c r="DB356" s="5">
        <f t="shared" si="400"/>
        <v>0</v>
      </c>
      <c r="DC356" s="5">
        <f t="shared" si="401"/>
        <v>0</v>
      </c>
      <c r="DD356" s="5">
        <f t="shared" si="402"/>
        <v>0</v>
      </c>
      <c r="DE356" s="5">
        <f t="shared" si="403"/>
        <v>0</v>
      </c>
      <c r="DF356" s="5">
        <f>IFERROR(SUM(CT356:DE356),0)*((Cockpit!$C$3)^4)</f>
        <v>0</v>
      </c>
      <c r="DG356" s="19">
        <f>INDEX('Team forecast'!$M$3:$AU$22,MATCH($B356,'Team forecast'!$B$3:$B$22,0),MATCH(DG$1,'Team forecast'!$M$2:$AU$2,0))</f>
        <v>0</v>
      </c>
      <c r="DH356" s="19">
        <f>INDEX('Team forecast'!$M$3:$AU$22,MATCH($B356,'Team forecast'!$B$3:$B$22,0),MATCH(DH$1,'Team forecast'!$M$2:$AU$2,0))</f>
        <v>0</v>
      </c>
      <c r="DI356" s="19">
        <f>INDEX('Team forecast'!$M$3:$AU$22,MATCH($B356,'Team forecast'!$B$3:$B$22,0),MATCH(DI$1,'Team forecast'!$M$2:$AU$2,0))</f>
        <v>0</v>
      </c>
      <c r="DJ356" s="19">
        <f>INDEX('Team forecast'!$M$3:$AU$22,MATCH($B356,'Team forecast'!$B$3:$B$22,0),MATCH(DJ$1,'Team forecast'!$M$2:$AU$2,0))</f>
        <v>0</v>
      </c>
      <c r="DK356" s="5">
        <f t="shared" si="404"/>
        <v>-5000</v>
      </c>
      <c r="DL356" s="5">
        <f>INDEX('Team forecast'!$M$3:$AU$22,MATCH($B356,'Team forecast'!$B$3:$B$22,0),MATCH(DL$1,'Team forecast'!$M$2:$AU$2,0))*IF($Y356&gt;0,25000,0)</f>
        <v>0</v>
      </c>
      <c r="DM356" s="5">
        <f>INDEX('Team forecast'!$M$3:$AU$22,MATCH($B356,'Team forecast'!$B$3:$B$22,0),MATCH(DM$1,'Team forecast'!$M$2:$AU$2,0))*IF($Y356&gt;0,5000,0)</f>
        <v>0</v>
      </c>
      <c r="DN356" s="5">
        <f>INDEX('Team forecast'!$M$3:$AU$22,MATCH($B356,'Team forecast'!$B$3:$B$22,0),MATCH(DN$1,'Team forecast'!$M$2:$AU$2,0))*IF($Y356&gt;0,-15000,0)</f>
        <v>0</v>
      </c>
      <c r="DO356" s="5">
        <f t="shared" si="405"/>
        <v>0</v>
      </c>
      <c r="DP356" s="5">
        <f t="shared" si="406"/>
        <v>0</v>
      </c>
      <c r="DQ356" s="5">
        <f t="shared" si="407"/>
        <v>0</v>
      </c>
      <c r="DR356" s="5">
        <f t="shared" si="408"/>
        <v>0</v>
      </c>
      <c r="DS356" s="5">
        <f t="shared" si="409"/>
        <v>0</v>
      </c>
      <c r="DT356" s="5">
        <f t="shared" si="410"/>
        <v>0</v>
      </c>
      <c r="DU356" s="5">
        <f t="shared" si="411"/>
        <v>0</v>
      </c>
      <c r="DV356" s="5">
        <f t="shared" si="412"/>
        <v>0</v>
      </c>
      <c r="DW356" s="5">
        <f t="shared" si="413"/>
        <v>0</v>
      </c>
      <c r="DX356" s="5">
        <f>IFERROR(SUM(DL356:DW356),0)*((Cockpit!$C$3)^5)</f>
        <v>0</v>
      </c>
      <c r="DY356" s="5">
        <f t="shared" si="414"/>
        <v>-5000</v>
      </c>
      <c r="DZ356" s="5" t="str">
        <f>IF(ISERROR(MATCH(A356,'Current squad'!B:B,0)),"No","Yes")</f>
        <v>No</v>
      </c>
      <c r="EA356" s="5" cm="1">
        <f t="array" ref="EA356">IFERROR(_xlfn.IFS(DZ356="Yes",0,DZ356="No",H356*1%),999999)</f>
        <v>25170</v>
      </c>
      <c r="EB356" s="5">
        <f t="shared" si="356"/>
        <v>2542170</v>
      </c>
      <c r="EC356" s="5">
        <f t="shared" si="415"/>
        <v>-30170</v>
      </c>
      <c r="ED356" s="1">
        <f t="shared" si="357"/>
        <v>-1.1986491855383393E-2</v>
      </c>
      <c r="EE356" s="5">
        <f>RANK(EC356,$EC$2:$EC$572)+COUNTIF($EC$2:EC356,EC356)-1</f>
        <v>309</v>
      </c>
      <c r="EF356" s="4">
        <f>RANK(ED356,$ED$2:$ED$572)+COUNTIF($ED$2:ED356,ED356)-1</f>
        <v>412</v>
      </c>
    </row>
    <row r="357" spans="1:136" x14ac:dyDescent="0.3">
      <c r="A357" t="str">
        <f>IF(Holdet.dk!A357&lt;&gt;"",Holdet.dk!A357,"")</f>
        <v>Antwoine Hackford</v>
      </c>
      <c r="B357" t="str">
        <f>INDEX(Holdet.dk!B:B,MATCH($A357,Holdet.dk!$A:$A,0))</f>
        <v>Sheffield United</v>
      </c>
      <c r="C357" t="str">
        <f>INDEX(Holdet.dk!C:C,MATCH($A357,Holdet.dk!$A:$A,0))</f>
        <v>Striker</v>
      </c>
      <c r="D357" t="str">
        <f>INDEX(Holdet.dk!D:D,MATCH($A357,Holdet.dk!$A:$A,0))</f>
        <v>1.900.000</v>
      </c>
      <c r="E357" s="1">
        <f>IFERROR(_xlfn.NUMBERVALUE(INDEX(Holdet.dk!$E:$E,MATCH($A357,Holdet.dk!$A:$A,0)),","),0)</f>
        <v>0</v>
      </c>
      <c r="F357" t="str">
        <f>IF(INDEX(Lookup!H:H,MATCH('Master data'!A357,Lookup!G:G,0))=0,A357,INDEX(Lookup!H:H,MATCH('Master data'!A357,Lookup!G:G,0)))</f>
        <v>Antwoine Hackford</v>
      </c>
      <c r="G357" t="str">
        <f>IFERROR(INDEX(Lookup!B:B,MATCH(INDEX(Rotowire!C:C,MATCH(F357,Rotowire!A:A,0)),Lookup!D:D,0)),"")</f>
        <v/>
      </c>
      <c r="H357" s="5">
        <f t="shared" si="348"/>
        <v>1900000</v>
      </c>
      <c r="I357" s="19">
        <f>IFERROR(INDEX('Team forecast'!$G$3:$I$22,MATCH($B357,'Team forecast'!$B$3:$B$22,0),MATCH(I$1,'Team forecast'!$G$2:$I$2,0)),0)</f>
        <v>0.79999999999999993</v>
      </c>
      <c r="J357" s="19">
        <f>IFERROR(INDEX('Team forecast'!$G$3:$I$22,MATCH($B357,'Team forecast'!$B$3:$B$22,0),MATCH(J$1,'Team forecast'!$G$2:$I$2,0)),0)</f>
        <v>0.86842105263157876</v>
      </c>
      <c r="K357" s="19">
        <f>IFERROR(INDEX('Team forecast'!$G$3:$I$22,MATCH($B357,'Team forecast'!$B$3:$B$22,0),MATCH(K$1,'Team forecast'!$G$2:$I$2,0)),0)</f>
        <v>1.2720728665040493</v>
      </c>
      <c r="L357">
        <f>SUMIFS(Rotowire!E:E,Rotowire!$A:$A,'Master data'!$F357)</f>
        <v>0</v>
      </c>
      <c r="M357" s="2">
        <f>SUMIFS(Rotowire!F:F,Rotowire!$A:$A,'Master data'!$F357)*I357</f>
        <v>0</v>
      </c>
      <c r="N357" s="2">
        <f>SUMIFS(Rotowire!G:G,Rotowire!$A:$A,'Master data'!$F357)*I357</f>
        <v>0</v>
      </c>
      <c r="O357" s="2">
        <f>SUMIFS(Rotowire!I:I,Rotowire!$A:$A,'Master data'!$F357)*I357</f>
        <v>0</v>
      </c>
      <c r="P357" s="2">
        <f>SUMIFS(Rotowire!W:W,Rotowire!$A:$A,'Master data'!$F357)*K357</f>
        <v>0</v>
      </c>
      <c r="Q357" s="2">
        <f>SUMIFS(Rotowire!Y:Y,Rotowire!$A:$A,'Master data'!$F357)*J357</f>
        <v>0</v>
      </c>
      <c r="R357" s="2">
        <f>SUMIFS(Rotowire!AB:AB,Rotowire!$A:$A,'Master data'!$F357)</f>
        <v>0</v>
      </c>
      <c r="S357" s="2">
        <f>SUMIFS(Rotowire!AC:AC,Rotowire!$A:$A,'Master data'!$F357)</f>
        <v>0</v>
      </c>
      <c r="T357" s="2">
        <f>INDEX('Team forecast'!D$3:D$22,MATCH($B357,'Team forecast'!$B$3:$B$22,0))</f>
        <v>1.1599999999999999</v>
      </c>
      <c r="U357" s="2">
        <f>INDEX('Team forecast'!E$3:E$22,MATCH($B357,'Team forecast'!$B$3:$B$22,0))</f>
        <v>1.32</v>
      </c>
      <c r="V357" s="2">
        <f>INDEX('Team forecast'!J$3:J$22,MATCH($B357,'Team forecast'!$B$3:$B$22,0))</f>
        <v>0.32490000000000002</v>
      </c>
      <c r="W357" s="2">
        <f>INDEX('Team forecast'!K$3:K$22,MATCH($B357,'Team forecast'!$B$3:$B$22,0))</f>
        <v>0.27700000000000002</v>
      </c>
      <c r="X357" s="2">
        <f>INDEX('Team forecast'!L$3:L$22,MATCH($B357,'Team forecast'!$B$3:$B$22,0))</f>
        <v>0.39810000000000001</v>
      </c>
      <c r="Y357" s="5">
        <f t="shared" si="349"/>
        <v>-5000</v>
      </c>
      <c r="Z357" s="5">
        <f t="shared" si="350"/>
        <v>0</v>
      </c>
      <c r="AA357" s="5">
        <f t="shared" si="351"/>
        <v>0</v>
      </c>
      <c r="AB357" s="5">
        <f t="shared" si="352"/>
        <v>0</v>
      </c>
      <c r="AC357" s="5">
        <f t="shared" si="353"/>
        <v>0</v>
      </c>
      <c r="AD357" s="5">
        <f t="shared" si="358"/>
        <v>0</v>
      </c>
      <c r="AE357" s="5">
        <f t="shared" si="359"/>
        <v>0</v>
      </c>
      <c r="AF357" s="5">
        <f t="shared" si="354"/>
        <v>0</v>
      </c>
      <c r="AG357" s="5">
        <f t="shared" si="355"/>
        <v>0</v>
      </c>
      <c r="AH357" s="5">
        <f t="shared" si="360"/>
        <v>0</v>
      </c>
      <c r="AI357" s="5">
        <f t="shared" si="361"/>
        <v>0</v>
      </c>
      <c r="AJ357" s="5">
        <f t="shared" si="362"/>
        <v>0</v>
      </c>
      <c r="AK357" s="5">
        <f t="shared" si="363"/>
        <v>0</v>
      </c>
      <c r="AL357" s="5">
        <f>IFERROR(SUM(Y357:AK357),-5000)*((Cockpit!$C$3)^0)</f>
        <v>-5000</v>
      </c>
      <c r="AM357" s="19">
        <f>INDEX('Team forecast'!$M$3:$AU$22,MATCH($B357,'Team forecast'!$B$3:$B$22,0),MATCH(AM$1,'Team forecast'!$M$2:$AU$2,0))</f>
        <v>0</v>
      </c>
      <c r="AN357" s="19">
        <f>INDEX('Team forecast'!$M$3:$AU$22,MATCH($B357,'Team forecast'!$B$3:$B$22,0),MATCH(AN$1,'Team forecast'!$M$2:$AU$2,0))</f>
        <v>0</v>
      </c>
      <c r="AO357" s="19">
        <f>INDEX('Team forecast'!$M$3:$AU$22,MATCH($B357,'Team forecast'!$B$3:$B$22,0),MATCH(AO$1,'Team forecast'!$M$2:$AU$2,0))</f>
        <v>0</v>
      </c>
      <c r="AP357" s="19">
        <f>INDEX('Team forecast'!$M$3:$AU$22,MATCH($B357,'Team forecast'!$B$3:$B$22,0),MATCH(AP$1,'Team forecast'!$M$2:$AU$2,0))</f>
        <v>0</v>
      </c>
      <c r="AQ357" s="5">
        <f t="shared" si="364"/>
        <v>-5000</v>
      </c>
      <c r="AR357" s="5">
        <f>INDEX('Team forecast'!$M$3:$AU$22,MATCH($B357,'Team forecast'!$B$3:$B$22,0),MATCH(AR$1,'Team forecast'!$M$2:$AU$2,0))*IF($Y357&gt;0,25000,0)</f>
        <v>0</v>
      </c>
      <c r="AS357" s="5">
        <f>INDEX('Team forecast'!$M$3:$AU$22,MATCH($B357,'Team forecast'!$B$3:$B$22,0),MATCH(AS$1,'Team forecast'!$M$2:$AU$2,0))*IF($Y357&gt;0,5000,0)</f>
        <v>0</v>
      </c>
      <c r="AT357" s="5">
        <f>INDEX('Team forecast'!$M$3:$AU$22,MATCH($B357,'Team forecast'!$B$3:$B$22,0),MATCH(AT$1,'Team forecast'!$M$2:$AU$2,0))*IF($Y357&gt;0,-15000,0)</f>
        <v>0</v>
      </c>
      <c r="AU357" s="5">
        <f t="shared" si="365"/>
        <v>0</v>
      </c>
      <c r="AV357" s="5">
        <f t="shared" si="366"/>
        <v>0</v>
      </c>
      <c r="AW357" s="5">
        <f t="shared" si="367"/>
        <v>0</v>
      </c>
      <c r="AX357" s="5">
        <f t="shared" si="368"/>
        <v>0</v>
      </c>
      <c r="AY357" s="5">
        <f t="shared" si="369"/>
        <v>0</v>
      </c>
      <c r="AZ357" s="5">
        <f t="shared" si="370"/>
        <v>0</v>
      </c>
      <c r="BA357" s="5">
        <f t="shared" si="371"/>
        <v>0</v>
      </c>
      <c r="BB357" s="5">
        <f t="shared" si="372"/>
        <v>0</v>
      </c>
      <c r="BC357" s="5">
        <f t="shared" si="373"/>
        <v>0</v>
      </c>
      <c r="BD357" s="5">
        <f>IFERROR(SUM(AR357:BC357),0)*((Cockpit!$C$3)^1)</f>
        <v>0</v>
      </c>
      <c r="BE357" s="19">
        <f>INDEX('Team forecast'!$M$3:$AU$22,MATCH($B357,'Team forecast'!$B$3:$B$22,0),MATCH(BE$1,'Team forecast'!$M$2:$AU$2,0))</f>
        <v>0</v>
      </c>
      <c r="BF357" s="19">
        <f>INDEX('Team forecast'!$M$3:$AU$22,MATCH($B357,'Team forecast'!$B$3:$B$22,0),MATCH(BF$1,'Team forecast'!$M$2:$AU$2,0))</f>
        <v>0</v>
      </c>
      <c r="BG357" s="19">
        <f>INDEX('Team forecast'!$M$3:$AU$22,MATCH($B357,'Team forecast'!$B$3:$B$22,0),MATCH(BG$1,'Team forecast'!$M$2:$AU$2,0))</f>
        <v>0</v>
      </c>
      <c r="BH357" s="19">
        <f>INDEX('Team forecast'!$M$3:$AU$22,MATCH($B357,'Team forecast'!$B$3:$B$22,0),MATCH(BH$1,'Team forecast'!$M$2:$AU$2,0))</f>
        <v>0</v>
      </c>
      <c r="BI357" s="5">
        <f t="shared" si="374"/>
        <v>-5000</v>
      </c>
      <c r="BJ357" s="5">
        <f>INDEX('Team forecast'!$M$3:$AU$22,MATCH($B357,'Team forecast'!$B$3:$B$22,0),MATCH(BJ$1,'Team forecast'!$M$2:$AU$2,0))*IF($Y357&gt;0,25000,0)</f>
        <v>0</v>
      </c>
      <c r="BK357" s="5">
        <f>INDEX('Team forecast'!$M$3:$AU$22,MATCH($B357,'Team forecast'!$B$3:$B$22,0),MATCH(BK$1,'Team forecast'!$M$2:$AU$2,0))*IF($Y357&gt;0,5000,0)</f>
        <v>0</v>
      </c>
      <c r="BL357" s="5">
        <f>INDEX('Team forecast'!$M$3:$AU$22,MATCH($B357,'Team forecast'!$B$3:$B$22,0),MATCH(BL$1,'Team forecast'!$M$2:$AU$2,0))*IF($Y357&gt;0,-15000,0)</f>
        <v>0</v>
      </c>
      <c r="BM357" s="5">
        <f t="shared" si="375"/>
        <v>0</v>
      </c>
      <c r="BN357" s="5">
        <f t="shared" si="376"/>
        <v>0</v>
      </c>
      <c r="BO357" s="5">
        <f t="shared" si="377"/>
        <v>0</v>
      </c>
      <c r="BP357" s="5">
        <f t="shared" si="378"/>
        <v>0</v>
      </c>
      <c r="BQ357" s="5">
        <f t="shared" si="379"/>
        <v>0</v>
      </c>
      <c r="BR357" s="5">
        <f t="shared" si="380"/>
        <v>0</v>
      </c>
      <c r="BS357" s="5">
        <f t="shared" si="381"/>
        <v>0</v>
      </c>
      <c r="BT357" s="5">
        <f t="shared" si="382"/>
        <v>0</v>
      </c>
      <c r="BU357" s="5">
        <f t="shared" si="383"/>
        <v>0</v>
      </c>
      <c r="BV357" s="5">
        <f>IFERROR(SUM(BJ357:BU357),0)*((Cockpit!$C$3)^2)</f>
        <v>0</v>
      </c>
      <c r="BW357" s="19">
        <f>INDEX('Team forecast'!$M$3:$AU$22,MATCH($B357,'Team forecast'!$B$3:$B$22,0),MATCH(BW$1,'Team forecast'!$M$2:$AU$2,0))</f>
        <v>0</v>
      </c>
      <c r="BX357" s="19">
        <f>INDEX('Team forecast'!$M$3:$AU$22,MATCH($B357,'Team forecast'!$B$3:$B$22,0),MATCH(BX$1,'Team forecast'!$M$2:$AU$2,0))</f>
        <v>0</v>
      </c>
      <c r="BY357" s="19">
        <f>INDEX('Team forecast'!$M$3:$AU$22,MATCH($B357,'Team forecast'!$B$3:$B$22,0),MATCH(BY$1,'Team forecast'!$M$2:$AU$2,0))</f>
        <v>0</v>
      </c>
      <c r="BZ357" s="19">
        <f>INDEX('Team forecast'!$M$3:$AU$22,MATCH($B357,'Team forecast'!$B$3:$B$22,0),MATCH(BZ$1,'Team forecast'!$M$2:$AU$2,0))</f>
        <v>0</v>
      </c>
      <c r="CA357" s="5">
        <f t="shared" si="384"/>
        <v>-5000</v>
      </c>
      <c r="CB357" s="5">
        <f>INDEX('Team forecast'!$M$3:$AU$22,MATCH($B357,'Team forecast'!$B$3:$B$22,0),MATCH(CB$1,'Team forecast'!$M$2:$AU$2,0))*IF($Y357&gt;0,25000,0)</f>
        <v>0</v>
      </c>
      <c r="CC357" s="5">
        <f>INDEX('Team forecast'!$M$3:$AU$22,MATCH($B357,'Team forecast'!$B$3:$B$22,0),MATCH(CC$1,'Team forecast'!$M$2:$AU$2,0))*IF($Y357&gt;0,5000,0)</f>
        <v>0</v>
      </c>
      <c r="CD357" s="5">
        <f>INDEX('Team forecast'!$M$3:$AU$22,MATCH($B357,'Team forecast'!$B$3:$B$22,0),MATCH(CD$1,'Team forecast'!$M$2:$AU$2,0))*IF($Y357&gt;0,-15000,0)</f>
        <v>0</v>
      </c>
      <c r="CE357" s="5">
        <f t="shared" si="385"/>
        <v>0</v>
      </c>
      <c r="CF357" s="5">
        <f t="shared" si="386"/>
        <v>0</v>
      </c>
      <c r="CG357" s="5">
        <f t="shared" si="387"/>
        <v>0</v>
      </c>
      <c r="CH357" s="5">
        <f t="shared" si="388"/>
        <v>0</v>
      </c>
      <c r="CI357" s="5">
        <f t="shared" si="389"/>
        <v>0</v>
      </c>
      <c r="CJ357" s="5">
        <f t="shared" si="390"/>
        <v>0</v>
      </c>
      <c r="CK357" s="5">
        <f t="shared" si="391"/>
        <v>0</v>
      </c>
      <c r="CL357" s="5">
        <f t="shared" si="392"/>
        <v>0</v>
      </c>
      <c r="CM357" s="5">
        <f t="shared" si="393"/>
        <v>0</v>
      </c>
      <c r="CN357" s="5">
        <f>IFERROR(SUM(CB357:CM357),0)*((Cockpit!$C$3)^3)</f>
        <v>0</v>
      </c>
      <c r="CO357" s="19">
        <f>INDEX('Team forecast'!$M$3:$AU$22,MATCH($B357,'Team forecast'!$B$3:$B$22,0),MATCH(CO$1,'Team forecast'!$M$2:$AU$2,0))</f>
        <v>0</v>
      </c>
      <c r="CP357" s="19">
        <f>INDEX('Team forecast'!$M$3:$AU$22,MATCH($B357,'Team forecast'!$B$3:$B$22,0),MATCH(CP$1,'Team forecast'!$M$2:$AU$2,0))</f>
        <v>0</v>
      </c>
      <c r="CQ357" s="19">
        <f>INDEX('Team forecast'!$M$3:$AU$22,MATCH($B357,'Team forecast'!$B$3:$B$22,0),MATCH(CQ$1,'Team forecast'!$M$2:$AU$2,0))</f>
        <v>0</v>
      </c>
      <c r="CR357" s="19">
        <f>INDEX('Team forecast'!$M$3:$AU$22,MATCH($B357,'Team forecast'!$B$3:$B$22,0),MATCH(CR$1,'Team forecast'!$M$2:$AU$2,0))</f>
        <v>0</v>
      </c>
      <c r="CS357" s="5">
        <f t="shared" si="394"/>
        <v>-5000</v>
      </c>
      <c r="CT357" s="5">
        <f>INDEX('Team forecast'!$M$3:$AU$22,MATCH($B357,'Team forecast'!$B$3:$B$22,0),MATCH(CT$1,'Team forecast'!$M$2:$AU$2,0))*IF($Y357&gt;0,25000,0)</f>
        <v>0</v>
      </c>
      <c r="CU357" s="5">
        <f>INDEX('Team forecast'!$M$3:$AU$22,MATCH($B357,'Team forecast'!$B$3:$B$22,0),MATCH(CU$1,'Team forecast'!$M$2:$AU$2,0))*IF($Y357&gt;0,5000,0)</f>
        <v>0</v>
      </c>
      <c r="CV357" s="5">
        <f>INDEX('Team forecast'!$M$3:$AU$22,MATCH($B357,'Team forecast'!$B$3:$B$22,0),MATCH(CV$1,'Team forecast'!$M$2:$AU$2,0))*IF($Y357&gt;0,-15000,0)</f>
        <v>0</v>
      </c>
      <c r="CW357" s="5">
        <f t="shared" si="395"/>
        <v>0</v>
      </c>
      <c r="CX357" s="5">
        <f t="shared" si="396"/>
        <v>0</v>
      </c>
      <c r="CY357" s="5">
        <f t="shared" si="397"/>
        <v>0</v>
      </c>
      <c r="CZ357" s="5">
        <f t="shared" si="398"/>
        <v>0</v>
      </c>
      <c r="DA357" s="5">
        <f t="shared" si="399"/>
        <v>0</v>
      </c>
      <c r="DB357" s="5">
        <f t="shared" si="400"/>
        <v>0</v>
      </c>
      <c r="DC357" s="5">
        <f t="shared" si="401"/>
        <v>0</v>
      </c>
      <c r="DD357" s="5">
        <f t="shared" si="402"/>
        <v>0</v>
      </c>
      <c r="DE357" s="5">
        <f t="shared" si="403"/>
        <v>0</v>
      </c>
      <c r="DF357" s="5">
        <f>IFERROR(SUM(CT357:DE357),0)*((Cockpit!$C$3)^4)</f>
        <v>0</v>
      </c>
      <c r="DG357" s="19">
        <f>INDEX('Team forecast'!$M$3:$AU$22,MATCH($B357,'Team forecast'!$B$3:$B$22,0),MATCH(DG$1,'Team forecast'!$M$2:$AU$2,0))</f>
        <v>0</v>
      </c>
      <c r="DH357" s="19">
        <f>INDEX('Team forecast'!$M$3:$AU$22,MATCH($B357,'Team forecast'!$B$3:$B$22,0),MATCH(DH$1,'Team forecast'!$M$2:$AU$2,0))</f>
        <v>0</v>
      </c>
      <c r="DI357" s="19">
        <f>INDEX('Team forecast'!$M$3:$AU$22,MATCH($B357,'Team forecast'!$B$3:$B$22,0),MATCH(DI$1,'Team forecast'!$M$2:$AU$2,0))</f>
        <v>0</v>
      </c>
      <c r="DJ357" s="19">
        <f>INDEX('Team forecast'!$M$3:$AU$22,MATCH($B357,'Team forecast'!$B$3:$B$22,0),MATCH(DJ$1,'Team forecast'!$M$2:$AU$2,0))</f>
        <v>0</v>
      </c>
      <c r="DK357" s="5">
        <f t="shared" si="404"/>
        <v>-5000</v>
      </c>
      <c r="DL357" s="5">
        <f>INDEX('Team forecast'!$M$3:$AU$22,MATCH($B357,'Team forecast'!$B$3:$B$22,0),MATCH(DL$1,'Team forecast'!$M$2:$AU$2,0))*IF($Y357&gt;0,25000,0)</f>
        <v>0</v>
      </c>
      <c r="DM357" s="5">
        <f>INDEX('Team forecast'!$M$3:$AU$22,MATCH($B357,'Team forecast'!$B$3:$B$22,0),MATCH(DM$1,'Team forecast'!$M$2:$AU$2,0))*IF($Y357&gt;0,5000,0)</f>
        <v>0</v>
      </c>
      <c r="DN357" s="5">
        <f>INDEX('Team forecast'!$M$3:$AU$22,MATCH($B357,'Team forecast'!$B$3:$B$22,0),MATCH(DN$1,'Team forecast'!$M$2:$AU$2,0))*IF($Y357&gt;0,-15000,0)</f>
        <v>0</v>
      </c>
      <c r="DO357" s="5">
        <f t="shared" si="405"/>
        <v>0</v>
      </c>
      <c r="DP357" s="5">
        <f t="shared" si="406"/>
        <v>0</v>
      </c>
      <c r="DQ357" s="5">
        <f t="shared" si="407"/>
        <v>0</v>
      </c>
      <c r="DR357" s="5">
        <f t="shared" si="408"/>
        <v>0</v>
      </c>
      <c r="DS357" s="5">
        <f t="shared" si="409"/>
        <v>0</v>
      </c>
      <c r="DT357" s="5">
        <f t="shared" si="410"/>
        <v>0</v>
      </c>
      <c r="DU357" s="5">
        <f t="shared" si="411"/>
        <v>0</v>
      </c>
      <c r="DV357" s="5">
        <f t="shared" si="412"/>
        <v>0</v>
      </c>
      <c r="DW357" s="5">
        <f t="shared" si="413"/>
        <v>0</v>
      </c>
      <c r="DX357" s="5">
        <f>IFERROR(SUM(DL357:DW357),0)*((Cockpit!$C$3)^5)</f>
        <v>0</v>
      </c>
      <c r="DY357" s="5">
        <f t="shared" si="414"/>
        <v>-5000</v>
      </c>
      <c r="DZ357" s="5" t="str">
        <f>IF(ISERROR(MATCH(A357,'Current squad'!B:B,0)),"No","Yes")</f>
        <v>No</v>
      </c>
      <c r="EA357" s="5" cm="1">
        <f t="array" ref="EA357">IFERROR(_xlfn.IFS(DZ357="Yes",0,DZ357="No",H357*1%),999999)</f>
        <v>19000</v>
      </c>
      <c r="EB357" s="5">
        <f t="shared" si="356"/>
        <v>1919000</v>
      </c>
      <c r="EC357" s="5">
        <f t="shared" si="415"/>
        <v>-24000</v>
      </c>
      <c r="ED357" s="1">
        <f t="shared" si="357"/>
        <v>-1.2631578947368421E-2</v>
      </c>
      <c r="EE357" s="5">
        <f>RANK(EC357,$EC$2:$EC$572)+COUNTIF($EC$2:EC357,EC357)-1</f>
        <v>198</v>
      </c>
      <c r="EF357" s="4">
        <f>RANK(ED357,$ED$2:$ED$572)+COUNTIF($ED$2:ED357,ED357)-1</f>
        <v>515</v>
      </c>
    </row>
    <row r="358" spans="1:136" x14ac:dyDescent="0.3">
      <c r="A358" t="str">
        <f>IF(Holdet.dk!A358&lt;&gt;"",Holdet.dk!A358,"")</f>
        <v>Wilfried Zaha</v>
      </c>
      <c r="B358" t="str">
        <f>INDEX(Holdet.dk!B:B,MATCH($A358,Holdet.dk!$A:$A,0))</f>
        <v>Crystal Palace</v>
      </c>
      <c r="C358" t="str">
        <f>INDEX(Holdet.dk!C:C,MATCH($A358,Holdet.dk!$A:$A,0))</f>
        <v>Striker</v>
      </c>
      <c r="D358" t="str">
        <f>INDEX(Holdet.dk!D:D,MATCH($A358,Holdet.dk!$A:$A,0))</f>
        <v>6.316.000</v>
      </c>
      <c r="E358" s="1">
        <f>IFERROR(_xlfn.NUMBERVALUE(INDEX(Holdet.dk!$E:$E,MATCH($A358,Holdet.dk!$A:$A,0)),","),0)</f>
        <v>2.7999999999999997E-2</v>
      </c>
      <c r="F358" t="str">
        <f>IF(INDEX(Lookup!H:H,MATCH('Master data'!A358,Lookup!G:G,0))=0,A358,INDEX(Lookup!H:H,MATCH('Master data'!A358,Lookup!G:G,0)))</f>
        <v>Wilfried Zaha</v>
      </c>
      <c r="G358" t="str">
        <f>IFERROR(INDEX(Lookup!B:B,MATCH(INDEX(Rotowire!C:C,MATCH(F358,Rotowire!A:A,0)),Lookup!D:D,0)),"")</f>
        <v>Liverpool</v>
      </c>
      <c r="H358" s="5">
        <f t="shared" si="348"/>
        <v>6316000</v>
      </c>
      <c r="I358" s="19">
        <f>IFERROR(INDEX('Team forecast'!$G$3:$I$22,MATCH($B358,'Team forecast'!$B$3:$B$22,0),MATCH(I$1,'Team forecast'!$G$2:$I$2,0)),0)</f>
        <v>0.66666666666666652</v>
      </c>
      <c r="J358" s="19">
        <f>IFERROR(INDEX('Team forecast'!$G$3:$I$22,MATCH($B358,'Team forecast'!$B$3:$B$22,0),MATCH(J$1,'Team forecast'!$G$2:$I$2,0)),0)</f>
        <v>1.0823529411764703</v>
      </c>
      <c r="K358" s="19">
        <f>IFERROR(INDEX('Team forecast'!$G$3:$I$22,MATCH($B358,'Team forecast'!$B$3:$B$22,0),MATCH(K$1,'Team forecast'!$G$2:$I$2,0)),0)</f>
        <v>1.2658353671928146</v>
      </c>
      <c r="L358">
        <f>SUMIFS(Rotowire!E:E,Rotowire!$A:$A,'Master data'!$F358)</f>
        <v>95</v>
      </c>
      <c r="M358" s="2">
        <f>SUMIFS(Rotowire!F:F,Rotowire!$A:$A,'Master data'!$F358)*I358</f>
        <v>0.18666666666666665</v>
      </c>
      <c r="N358" s="2">
        <f>SUMIFS(Rotowire!G:G,Rotowire!$A:$A,'Master data'!$F358)*I358</f>
        <v>9.3333333333333324E-2</v>
      </c>
      <c r="O358" s="2">
        <f>SUMIFS(Rotowire!I:I,Rotowire!$A:$A,'Master data'!$F358)*I358</f>
        <v>0.79999999999999982</v>
      </c>
      <c r="P358" s="2">
        <f>SUMIFS(Rotowire!W:W,Rotowire!$A:$A,'Master data'!$F358)*K358</f>
        <v>6.3291768359640732E-2</v>
      </c>
      <c r="Q358" s="2">
        <f>SUMIFS(Rotowire!Y:Y,Rotowire!$A:$A,'Master data'!$F358)*J358</f>
        <v>0</v>
      </c>
      <c r="R358" s="2">
        <f>SUMIFS(Rotowire!AB:AB,Rotowire!$A:$A,'Master data'!$F358)</f>
        <v>0.18</v>
      </c>
      <c r="S358" s="2">
        <f>SUMIFS(Rotowire!AC:AC,Rotowire!$A:$A,'Master data'!$F358)</f>
        <v>0.01</v>
      </c>
      <c r="T358" s="2">
        <f>INDEX('Team forecast'!D$3:D$22,MATCH($B358,'Team forecast'!$B$3:$B$22,0))</f>
        <v>0.5</v>
      </c>
      <c r="U358" s="2">
        <f>INDEX('Team forecast'!E$3:E$22,MATCH($B358,'Team forecast'!$B$3:$B$22,0))</f>
        <v>2.76</v>
      </c>
      <c r="V358" s="2">
        <f>INDEX('Team forecast'!J$3:J$22,MATCH($B358,'Team forecast'!$B$3:$B$22,0))</f>
        <v>4.4699999999999997E-2</v>
      </c>
      <c r="W358" s="2">
        <f>INDEX('Team forecast'!K$3:K$22,MATCH($B358,'Team forecast'!$B$3:$B$22,0))</f>
        <v>0.1164</v>
      </c>
      <c r="X358" s="2">
        <f>INDEX('Team forecast'!L$3:L$22,MATCH($B358,'Team forecast'!$B$3:$B$22,0))</f>
        <v>0.83899999999999997</v>
      </c>
      <c r="Y358" s="5">
        <f t="shared" si="349"/>
        <v>7000</v>
      </c>
      <c r="Z358" s="5">
        <f t="shared" si="350"/>
        <v>1117.5</v>
      </c>
      <c r="AA358" s="5">
        <f t="shared" si="351"/>
        <v>582</v>
      </c>
      <c r="AB358" s="5">
        <f t="shared" si="352"/>
        <v>-12585</v>
      </c>
      <c r="AC358" s="5">
        <f t="shared" si="353"/>
        <v>18666.666666666664</v>
      </c>
      <c r="AD358" s="5">
        <f t="shared" si="358"/>
        <v>4666.6666666666661</v>
      </c>
      <c r="AE358" s="5">
        <f t="shared" si="359"/>
        <v>7999.9999999999982</v>
      </c>
      <c r="AF358" s="5">
        <f t="shared" si="354"/>
        <v>0</v>
      </c>
      <c r="AG358" s="5">
        <f t="shared" si="355"/>
        <v>0</v>
      </c>
      <c r="AH358" s="5">
        <f t="shared" si="360"/>
        <v>-3600</v>
      </c>
      <c r="AI358" s="5">
        <f t="shared" si="361"/>
        <v>-500</v>
      </c>
      <c r="AJ358" s="5">
        <f t="shared" si="362"/>
        <v>5000</v>
      </c>
      <c r="AK358" s="5">
        <f t="shared" si="363"/>
        <v>-22080</v>
      </c>
      <c r="AL358" s="5">
        <f>IFERROR(SUM(Y358:AK358),-5000)*((Cockpit!$C$3)^0)</f>
        <v>6267.8333333333285</v>
      </c>
      <c r="AM358" s="19">
        <f>INDEX('Team forecast'!$M$3:$AU$22,MATCH($B358,'Team forecast'!$B$3:$B$22,0),MATCH(AM$1,'Team forecast'!$M$2:$AU$2,0))</f>
        <v>0</v>
      </c>
      <c r="AN358" s="19">
        <f>INDEX('Team forecast'!$M$3:$AU$22,MATCH($B358,'Team forecast'!$B$3:$B$22,0),MATCH(AN$1,'Team forecast'!$M$2:$AU$2,0))</f>
        <v>0</v>
      </c>
      <c r="AO358" s="19">
        <f>INDEX('Team forecast'!$M$3:$AU$22,MATCH($B358,'Team forecast'!$B$3:$B$22,0),MATCH(AO$1,'Team forecast'!$M$2:$AU$2,0))</f>
        <v>0</v>
      </c>
      <c r="AP358" s="19">
        <f>INDEX('Team forecast'!$M$3:$AU$22,MATCH($B358,'Team forecast'!$B$3:$B$22,0),MATCH(AP$1,'Team forecast'!$M$2:$AU$2,0))</f>
        <v>0</v>
      </c>
      <c r="AQ358" s="5">
        <f t="shared" si="364"/>
        <v>7000</v>
      </c>
      <c r="AR358" s="5">
        <f>INDEX('Team forecast'!$M$3:$AU$22,MATCH($B358,'Team forecast'!$B$3:$B$22,0),MATCH(AR$1,'Team forecast'!$M$2:$AU$2,0))*IF($Y358&gt;0,25000,0)</f>
        <v>0</v>
      </c>
      <c r="AS358" s="5">
        <f>INDEX('Team forecast'!$M$3:$AU$22,MATCH($B358,'Team forecast'!$B$3:$B$22,0),MATCH(AS$1,'Team forecast'!$M$2:$AU$2,0))*IF($Y358&gt;0,5000,0)</f>
        <v>0</v>
      </c>
      <c r="AT358" s="5">
        <f>INDEX('Team forecast'!$M$3:$AU$22,MATCH($B358,'Team forecast'!$B$3:$B$22,0),MATCH(AT$1,'Team forecast'!$M$2:$AU$2,0))*IF($Y358&gt;0,-15000,0)</f>
        <v>0</v>
      </c>
      <c r="AU358" s="5">
        <f t="shared" si="365"/>
        <v>0</v>
      </c>
      <c r="AV358" s="5">
        <f t="shared" si="366"/>
        <v>0</v>
      </c>
      <c r="AW358" s="5">
        <f t="shared" si="367"/>
        <v>0</v>
      </c>
      <c r="AX358" s="5">
        <f t="shared" si="368"/>
        <v>0</v>
      </c>
      <c r="AY358" s="5">
        <f t="shared" si="369"/>
        <v>0</v>
      </c>
      <c r="AZ358" s="5">
        <f t="shared" si="370"/>
        <v>-3600</v>
      </c>
      <c r="BA358" s="5">
        <f t="shared" si="371"/>
        <v>-500</v>
      </c>
      <c r="BB358" s="5">
        <f t="shared" si="372"/>
        <v>0</v>
      </c>
      <c r="BC358" s="5">
        <f t="shared" si="373"/>
        <v>0</v>
      </c>
      <c r="BD358" s="5">
        <f>IFERROR(SUM(AR358:BC358),0)*((Cockpit!$C$3)^1)</f>
        <v>-2870</v>
      </c>
      <c r="BE358" s="19">
        <f>INDEX('Team forecast'!$M$3:$AU$22,MATCH($B358,'Team forecast'!$B$3:$B$22,0),MATCH(BE$1,'Team forecast'!$M$2:$AU$2,0))</f>
        <v>0</v>
      </c>
      <c r="BF358" s="19">
        <f>INDEX('Team forecast'!$M$3:$AU$22,MATCH($B358,'Team forecast'!$B$3:$B$22,0),MATCH(BF$1,'Team forecast'!$M$2:$AU$2,0))</f>
        <v>0</v>
      </c>
      <c r="BG358" s="19">
        <f>INDEX('Team forecast'!$M$3:$AU$22,MATCH($B358,'Team forecast'!$B$3:$B$22,0),MATCH(BG$1,'Team forecast'!$M$2:$AU$2,0))</f>
        <v>0</v>
      </c>
      <c r="BH358" s="19">
        <f>INDEX('Team forecast'!$M$3:$AU$22,MATCH($B358,'Team forecast'!$B$3:$B$22,0),MATCH(BH$1,'Team forecast'!$M$2:$AU$2,0))</f>
        <v>0</v>
      </c>
      <c r="BI358" s="5">
        <f t="shared" si="374"/>
        <v>7000</v>
      </c>
      <c r="BJ358" s="5">
        <f>INDEX('Team forecast'!$M$3:$AU$22,MATCH($B358,'Team forecast'!$B$3:$B$22,0),MATCH(BJ$1,'Team forecast'!$M$2:$AU$2,0))*IF($Y358&gt;0,25000,0)</f>
        <v>0</v>
      </c>
      <c r="BK358" s="5">
        <f>INDEX('Team forecast'!$M$3:$AU$22,MATCH($B358,'Team forecast'!$B$3:$B$22,0),MATCH(BK$1,'Team forecast'!$M$2:$AU$2,0))*IF($Y358&gt;0,5000,0)</f>
        <v>0</v>
      </c>
      <c r="BL358" s="5">
        <f>INDEX('Team forecast'!$M$3:$AU$22,MATCH($B358,'Team forecast'!$B$3:$B$22,0),MATCH(BL$1,'Team forecast'!$M$2:$AU$2,0))*IF($Y358&gt;0,-15000,0)</f>
        <v>0</v>
      </c>
      <c r="BM358" s="5">
        <f t="shared" si="375"/>
        <v>0</v>
      </c>
      <c r="BN358" s="5">
        <f t="shared" si="376"/>
        <v>0</v>
      </c>
      <c r="BO358" s="5">
        <f t="shared" si="377"/>
        <v>0</v>
      </c>
      <c r="BP358" s="5">
        <f t="shared" si="378"/>
        <v>0</v>
      </c>
      <c r="BQ358" s="5">
        <f t="shared" si="379"/>
        <v>0</v>
      </c>
      <c r="BR358" s="5">
        <f t="shared" si="380"/>
        <v>-3600</v>
      </c>
      <c r="BS358" s="5">
        <f t="shared" si="381"/>
        <v>-500</v>
      </c>
      <c r="BT358" s="5">
        <f t="shared" si="382"/>
        <v>0</v>
      </c>
      <c r="BU358" s="5">
        <f t="shared" si="383"/>
        <v>0</v>
      </c>
      <c r="BV358" s="5">
        <f>IFERROR(SUM(BJ358:BU358),0)*((Cockpit!$C$3)^2)</f>
        <v>-2008.9999999999998</v>
      </c>
      <c r="BW358" s="19">
        <f>INDEX('Team forecast'!$M$3:$AU$22,MATCH($B358,'Team forecast'!$B$3:$B$22,0),MATCH(BW$1,'Team forecast'!$M$2:$AU$2,0))</f>
        <v>0</v>
      </c>
      <c r="BX358" s="19">
        <f>INDEX('Team forecast'!$M$3:$AU$22,MATCH($B358,'Team forecast'!$B$3:$B$22,0),MATCH(BX$1,'Team forecast'!$M$2:$AU$2,0))</f>
        <v>0</v>
      </c>
      <c r="BY358" s="19">
        <f>INDEX('Team forecast'!$M$3:$AU$22,MATCH($B358,'Team forecast'!$B$3:$B$22,0),MATCH(BY$1,'Team forecast'!$M$2:$AU$2,0))</f>
        <v>0</v>
      </c>
      <c r="BZ358" s="19">
        <f>INDEX('Team forecast'!$M$3:$AU$22,MATCH($B358,'Team forecast'!$B$3:$B$22,0),MATCH(BZ$1,'Team forecast'!$M$2:$AU$2,0))</f>
        <v>0</v>
      </c>
      <c r="CA358" s="5">
        <f t="shared" si="384"/>
        <v>7000</v>
      </c>
      <c r="CB358" s="5">
        <f>INDEX('Team forecast'!$M$3:$AU$22,MATCH($B358,'Team forecast'!$B$3:$B$22,0),MATCH(CB$1,'Team forecast'!$M$2:$AU$2,0))*IF($Y358&gt;0,25000,0)</f>
        <v>0</v>
      </c>
      <c r="CC358" s="5">
        <f>INDEX('Team forecast'!$M$3:$AU$22,MATCH($B358,'Team forecast'!$B$3:$B$22,0),MATCH(CC$1,'Team forecast'!$M$2:$AU$2,0))*IF($Y358&gt;0,5000,0)</f>
        <v>0</v>
      </c>
      <c r="CD358" s="5">
        <f>INDEX('Team forecast'!$M$3:$AU$22,MATCH($B358,'Team forecast'!$B$3:$B$22,0),MATCH(CD$1,'Team forecast'!$M$2:$AU$2,0))*IF($Y358&gt;0,-15000,0)</f>
        <v>0</v>
      </c>
      <c r="CE358" s="5">
        <f t="shared" si="385"/>
        <v>0</v>
      </c>
      <c r="CF358" s="5">
        <f t="shared" si="386"/>
        <v>0</v>
      </c>
      <c r="CG358" s="5">
        <f t="shared" si="387"/>
        <v>0</v>
      </c>
      <c r="CH358" s="5">
        <f t="shared" si="388"/>
        <v>0</v>
      </c>
      <c r="CI358" s="5">
        <f t="shared" si="389"/>
        <v>0</v>
      </c>
      <c r="CJ358" s="5">
        <f t="shared" si="390"/>
        <v>-3600</v>
      </c>
      <c r="CK358" s="5">
        <f t="shared" si="391"/>
        <v>-500</v>
      </c>
      <c r="CL358" s="5">
        <f t="shared" si="392"/>
        <v>0</v>
      </c>
      <c r="CM358" s="5">
        <f t="shared" si="393"/>
        <v>0</v>
      </c>
      <c r="CN358" s="5">
        <f>IFERROR(SUM(CB358:CM358),0)*((Cockpit!$C$3)^3)</f>
        <v>-1406.2999999999997</v>
      </c>
      <c r="CO358" s="19">
        <f>INDEX('Team forecast'!$M$3:$AU$22,MATCH($B358,'Team forecast'!$B$3:$B$22,0),MATCH(CO$1,'Team forecast'!$M$2:$AU$2,0))</f>
        <v>0</v>
      </c>
      <c r="CP358" s="19">
        <f>INDEX('Team forecast'!$M$3:$AU$22,MATCH($B358,'Team forecast'!$B$3:$B$22,0),MATCH(CP$1,'Team forecast'!$M$2:$AU$2,0))</f>
        <v>0</v>
      </c>
      <c r="CQ358" s="19">
        <f>INDEX('Team forecast'!$M$3:$AU$22,MATCH($B358,'Team forecast'!$B$3:$B$22,0),MATCH(CQ$1,'Team forecast'!$M$2:$AU$2,0))</f>
        <v>0</v>
      </c>
      <c r="CR358" s="19">
        <f>INDEX('Team forecast'!$M$3:$AU$22,MATCH($B358,'Team forecast'!$B$3:$B$22,0),MATCH(CR$1,'Team forecast'!$M$2:$AU$2,0))</f>
        <v>0</v>
      </c>
      <c r="CS358" s="5">
        <f t="shared" si="394"/>
        <v>7000</v>
      </c>
      <c r="CT358" s="5">
        <f>INDEX('Team forecast'!$M$3:$AU$22,MATCH($B358,'Team forecast'!$B$3:$B$22,0),MATCH(CT$1,'Team forecast'!$M$2:$AU$2,0))*IF($Y358&gt;0,25000,0)</f>
        <v>0</v>
      </c>
      <c r="CU358" s="5">
        <f>INDEX('Team forecast'!$M$3:$AU$22,MATCH($B358,'Team forecast'!$B$3:$B$22,0),MATCH(CU$1,'Team forecast'!$M$2:$AU$2,0))*IF($Y358&gt;0,5000,0)</f>
        <v>0</v>
      </c>
      <c r="CV358" s="5">
        <f>INDEX('Team forecast'!$M$3:$AU$22,MATCH($B358,'Team forecast'!$B$3:$B$22,0),MATCH(CV$1,'Team forecast'!$M$2:$AU$2,0))*IF($Y358&gt;0,-15000,0)</f>
        <v>0</v>
      </c>
      <c r="CW358" s="5">
        <f t="shared" si="395"/>
        <v>0</v>
      </c>
      <c r="CX358" s="5">
        <f t="shared" si="396"/>
        <v>0</v>
      </c>
      <c r="CY358" s="5">
        <f t="shared" si="397"/>
        <v>0</v>
      </c>
      <c r="CZ358" s="5">
        <f t="shared" si="398"/>
        <v>0</v>
      </c>
      <c r="DA358" s="5">
        <f t="shared" si="399"/>
        <v>0</v>
      </c>
      <c r="DB358" s="5">
        <f t="shared" si="400"/>
        <v>-3600</v>
      </c>
      <c r="DC358" s="5">
        <f t="shared" si="401"/>
        <v>-500</v>
      </c>
      <c r="DD358" s="5">
        <f t="shared" si="402"/>
        <v>0</v>
      </c>
      <c r="DE358" s="5">
        <f t="shared" si="403"/>
        <v>0</v>
      </c>
      <c r="DF358" s="5">
        <f>IFERROR(SUM(CT358:DE358),0)*((Cockpit!$C$3)^4)</f>
        <v>-984.40999999999974</v>
      </c>
      <c r="DG358" s="19">
        <f>INDEX('Team forecast'!$M$3:$AU$22,MATCH($B358,'Team forecast'!$B$3:$B$22,0),MATCH(DG$1,'Team forecast'!$M$2:$AU$2,0))</f>
        <v>0</v>
      </c>
      <c r="DH358" s="19">
        <f>INDEX('Team forecast'!$M$3:$AU$22,MATCH($B358,'Team forecast'!$B$3:$B$22,0),MATCH(DH$1,'Team forecast'!$M$2:$AU$2,0))</f>
        <v>0</v>
      </c>
      <c r="DI358" s="19">
        <f>INDEX('Team forecast'!$M$3:$AU$22,MATCH($B358,'Team forecast'!$B$3:$B$22,0),MATCH(DI$1,'Team forecast'!$M$2:$AU$2,0))</f>
        <v>0</v>
      </c>
      <c r="DJ358" s="19">
        <f>INDEX('Team forecast'!$M$3:$AU$22,MATCH($B358,'Team forecast'!$B$3:$B$22,0),MATCH(DJ$1,'Team forecast'!$M$2:$AU$2,0))</f>
        <v>0</v>
      </c>
      <c r="DK358" s="5">
        <f t="shared" si="404"/>
        <v>7000</v>
      </c>
      <c r="DL358" s="5">
        <f>INDEX('Team forecast'!$M$3:$AU$22,MATCH($B358,'Team forecast'!$B$3:$B$22,0),MATCH(DL$1,'Team forecast'!$M$2:$AU$2,0))*IF($Y358&gt;0,25000,0)</f>
        <v>0</v>
      </c>
      <c r="DM358" s="5">
        <f>INDEX('Team forecast'!$M$3:$AU$22,MATCH($B358,'Team forecast'!$B$3:$B$22,0),MATCH(DM$1,'Team forecast'!$M$2:$AU$2,0))*IF($Y358&gt;0,5000,0)</f>
        <v>0</v>
      </c>
      <c r="DN358" s="5">
        <f>INDEX('Team forecast'!$M$3:$AU$22,MATCH($B358,'Team forecast'!$B$3:$B$22,0),MATCH(DN$1,'Team forecast'!$M$2:$AU$2,0))*IF($Y358&gt;0,-15000,0)</f>
        <v>0</v>
      </c>
      <c r="DO358" s="5">
        <f t="shared" si="405"/>
        <v>0</v>
      </c>
      <c r="DP358" s="5">
        <f t="shared" si="406"/>
        <v>0</v>
      </c>
      <c r="DQ358" s="5">
        <f t="shared" si="407"/>
        <v>0</v>
      </c>
      <c r="DR358" s="5">
        <f t="shared" si="408"/>
        <v>0</v>
      </c>
      <c r="DS358" s="5">
        <f t="shared" si="409"/>
        <v>0</v>
      </c>
      <c r="DT358" s="5">
        <f t="shared" si="410"/>
        <v>-3600</v>
      </c>
      <c r="DU358" s="5">
        <f t="shared" si="411"/>
        <v>-500</v>
      </c>
      <c r="DV358" s="5">
        <f t="shared" si="412"/>
        <v>0</v>
      </c>
      <c r="DW358" s="5">
        <f t="shared" si="413"/>
        <v>0</v>
      </c>
      <c r="DX358" s="5">
        <f>IFERROR(SUM(DL358:DW358),0)*((Cockpit!$C$3)^5)</f>
        <v>-689.08699999999976</v>
      </c>
      <c r="DY358" s="5">
        <f t="shared" si="414"/>
        <v>-1690.9636666666706</v>
      </c>
      <c r="DZ358" s="5" t="str">
        <f>IF(ISERROR(MATCH(A358,'Current squad'!B:B,0)),"No","Yes")</f>
        <v>No</v>
      </c>
      <c r="EA358" s="5" cm="1">
        <f t="array" ref="EA358">IFERROR(_xlfn.IFS(DZ358="Yes",0,DZ358="No",H358*1%),999999)</f>
        <v>63160</v>
      </c>
      <c r="EB358" s="5">
        <f t="shared" si="356"/>
        <v>6379160</v>
      </c>
      <c r="EC358" s="5">
        <f t="shared" si="415"/>
        <v>-64850.96366666667</v>
      </c>
      <c r="ED358" s="1">
        <f t="shared" si="357"/>
        <v>-1.02677269896559E-2</v>
      </c>
      <c r="EE358" s="5">
        <f>RANK(EC358,$EC$2:$EC$572)+COUNTIF($EC$2:EC358,EC358)-1</f>
        <v>545</v>
      </c>
      <c r="EF358" s="4">
        <f>RANK(ED358,$ED$2:$ED$572)+COUNTIF($ED$2:ED358,ED358)-1</f>
        <v>187</v>
      </c>
    </row>
    <row r="359" spans="1:136" x14ac:dyDescent="0.3">
      <c r="A359" t="str">
        <f>IF(Holdet.dk!A359&lt;&gt;"",Holdet.dk!A359,"")</f>
        <v>Adam Webster</v>
      </c>
      <c r="B359" t="str">
        <f>INDEX(Holdet.dk!B:B,MATCH($A359,Holdet.dk!$A:$A,0))</f>
        <v>Brighton and Hove</v>
      </c>
      <c r="C359" t="str">
        <f>INDEX(Holdet.dk!C:C,MATCH($A359,Holdet.dk!$A:$A,0))</f>
        <v>Defense</v>
      </c>
      <c r="D359" t="str">
        <f>INDEX(Holdet.dk!D:D,MATCH($A359,Holdet.dk!$A:$A,0))</f>
        <v>3.620.000</v>
      </c>
      <c r="E359" s="1">
        <f>IFERROR(_xlfn.NUMBERVALUE(INDEX(Holdet.dk!$E:$E,MATCH($A359,Holdet.dk!$A:$A,0)),","),0)</f>
        <v>2E-3</v>
      </c>
      <c r="F359" t="str">
        <f>IF(INDEX(Lookup!H:H,MATCH('Master data'!A359,Lookup!G:G,0))=0,A359,INDEX(Lookup!H:H,MATCH('Master data'!A359,Lookup!G:G,0)))</f>
        <v>Adam Webster</v>
      </c>
      <c r="G359" t="str">
        <f>IFERROR(INDEX(Lookup!B:B,MATCH(INDEX(Rotowire!C:C,MATCH(F359,Rotowire!A:A,0)),Lookup!D:D,0)),"")</f>
        <v>Arsenal</v>
      </c>
      <c r="H359" s="5">
        <f t="shared" si="348"/>
        <v>3620000</v>
      </c>
      <c r="I359" s="19">
        <f>IFERROR(INDEX('Team forecast'!$G$3:$I$22,MATCH($B359,'Team forecast'!$B$3:$B$22,0),MATCH(I$1,'Team forecast'!$G$2:$I$2,0)),0)</f>
        <v>0.99082568807339433</v>
      </c>
      <c r="J359" s="19">
        <f>IFERROR(INDEX('Team forecast'!$G$3:$I$22,MATCH($B359,'Team forecast'!$B$3:$B$22,0),MATCH(J$1,'Team forecast'!$G$2:$I$2,0)),0)</f>
        <v>0.68783068783068768</v>
      </c>
      <c r="K359" s="19">
        <f>IFERROR(INDEX('Team forecast'!$G$3:$I$22,MATCH($B359,'Team forecast'!$B$3:$B$22,0),MATCH(K$1,'Team forecast'!$G$2:$I$2,0)),0)</f>
        <v>2.0963984079539428</v>
      </c>
      <c r="L359">
        <f>SUMIFS(Rotowire!E:E,Rotowire!$A:$A,'Master data'!$F359)</f>
        <v>95</v>
      </c>
      <c r="M359" s="2">
        <f>SUMIFS(Rotowire!F:F,Rotowire!$A:$A,'Master data'!$F359)*I359</f>
        <v>5.9449541284403655E-2</v>
      </c>
      <c r="N359" s="2">
        <f>SUMIFS(Rotowire!G:G,Rotowire!$A:$A,'Master data'!$F359)*I359</f>
        <v>0</v>
      </c>
      <c r="O359" s="2">
        <f>SUMIFS(Rotowire!I:I,Rotowire!$A:$A,'Master data'!$F359)*I359</f>
        <v>0.22788990825688071</v>
      </c>
      <c r="P359" s="2">
        <f>SUMIFS(Rotowire!W:W,Rotowire!$A:$A,'Master data'!$F359)*K359</f>
        <v>0.27253179303401259</v>
      </c>
      <c r="Q359" s="2">
        <f>SUMIFS(Rotowire!Y:Y,Rotowire!$A:$A,'Master data'!$F359)*J359</f>
        <v>0</v>
      </c>
      <c r="R359" s="2">
        <f>SUMIFS(Rotowire!AB:AB,Rotowire!$A:$A,'Master data'!$F359)</f>
        <v>0.24</v>
      </c>
      <c r="S359" s="2">
        <f>SUMIFS(Rotowire!AC:AC,Rotowire!$A:$A,'Master data'!$F359)</f>
        <v>0.03</v>
      </c>
      <c r="T359" s="2">
        <f>INDEX('Team forecast'!D$3:D$22,MATCH($B359,'Team forecast'!$B$3:$B$22,0))</f>
        <v>1.08</v>
      </c>
      <c r="U359" s="2">
        <f>INDEX('Team forecast'!E$3:E$22,MATCH($B359,'Team forecast'!$B$3:$B$22,0))</f>
        <v>1.3</v>
      </c>
      <c r="V359" s="2">
        <f>INDEX('Team forecast'!J$3:J$22,MATCH($B359,'Team forecast'!$B$3:$B$22,0))</f>
        <v>0.30690000000000001</v>
      </c>
      <c r="W359" s="2">
        <f>INDEX('Team forecast'!K$3:K$22,MATCH($B359,'Team forecast'!$B$3:$B$22,0))</f>
        <v>0.28310000000000002</v>
      </c>
      <c r="X359" s="2">
        <f>INDEX('Team forecast'!L$3:L$22,MATCH($B359,'Team forecast'!$B$3:$B$22,0))</f>
        <v>0.41</v>
      </c>
      <c r="Y359" s="5">
        <f t="shared" si="349"/>
        <v>7000</v>
      </c>
      <c r="Z359" s="5">
        <f t="shared" si="350"/>
        <v>7672.5</v>
      </c>
      <c r="AA359" s="5">
        <f t="shared" si="351"/>
        <v>1415.5</v>
      </c>
      <c r="AB359" s="5">
        <f t="shared" si="352"/>
        <v>-6150</v>
      </c>
      <c r="AC359" s="5">
        <f t="shared" si="353"/>
        <v>8917.4311926605478</v>
      </c>
      <c r="AD359" s="5">
        <f t="shared" si="358"/>
        <v>0</v>
      </c>
      <c r="AE359" s="5">
        <f t="shared" si="359"/>
        <v>2278.899082568807</v>
      </c>
      <c r="AF359" s="5">
        <f t="shared" si="354"/>
        <v>13626.589651700629</v>
      </c>
      <c r="AG359" s="5">
        <f t="shared" si="355"/>
        <v>0</v>
      </c>
      <c r="AH359" s="5">
        <f t="shared" si="360"/>
        <v>-4800</v>
      </c>
      <c r="AI359" s="5">
        <f t="shared" si="361"/>
        <v>-1500</v>
      </c>
      <c r="AJ359" s="5">
        <f t="shared" si="362"/>
        <v>10800</v>
      </c>
      <c r="AK359" s="5">
        <f t="shared" si="363"/>
        <v>-10400</v>
      </c>
      <c r="AL359" s="5">
        <f>IFERROR(SUM(Y359:AK359),-5000)*((Cockpit!$C$3)^0)</f>
        <v>28860.919926929986</v>
      </c>
      <c r="AM359" s="19">
        <f>INDEX('Team forecast'!$M$3:$AU$22,MATCH($B359,'Team forecast'!$B$3:$B$22,0),MATCH(AM$1,'Team forecast'!$M$2:$AU$2,0))</f>
        <v>0</v>
      </c>
      <c r="AN359" s="19">
        <f>INDEX('Team forecast'!$M$3:$AU$22,MATCH($B359,'Team forecast'!$B$3:$B$22,0),MATCH(AN$1,'Team forecast'!$M$2:$AU$2,0))</f>
        <v>0</v>
      </c>
      <c r="AO359" s="19">
        <f>INDEX('Team forecast'!$M$3:$AU$22,MATCH($B359,'Team forecast'!$B$3:$B$22,0),MATCH(AO$1,'Team forecast'!$M$2:$AU$2,0))</f>
        <v>0</v>
      </c>
      <c r="AP359" s="19">
        <f>INDEX('Team forecast'!$M$3:$AU$22,MATCH($B359,'Team forecast'!$B$3:$B$22,0),MATCH(AP$1,'Team forecast'!$M$2:$AU$2,0))</f>
        <v>0</v>
      </c>
      <c r="AQ359" s="5">
        <f t="shared" si="364"/>
        <v>7000</v>
      </c>
      <c r="AR359" s="5">
        <f>INDEX('Team forecast'!$M$3:$AU$22,MATCH($B359,'Team forecast'!$B$3:$B$22,0),MATCH(AR$1,'Team forecast'!$M$2:$AU$2,0))*IF($Y359&gt;0,25000,0)</f>
        <v>0</v>
      </c>
      <c r="AS359" s="5">
        <f>INDEX('Team forecast'!$M$3:$AU$22,MATCH($B359,'Team forecast'!$B$3:$B$22,0),MATCH(AS$1,'Team forecast'!$M$2:$AU$2,0))*IF($Y359&gt;0,5000,0)</f>
        <v>0</v>
      </c>
      <c r="AT359" s="5">
        <f>INDEX('Team forecast'!$M$3:$AU$22,MATCH($B359,'Team forecast'!$B$3:$B$22,0),MATCH(AT$1,'Team forecast'!$M$2:$AU$2,0))*IF($Y359&gt;0,-15000,0)</f>
        <v>0</v>
      </c>
      <c r="AU359" s="5">
        <f t="shared" si="365"/>
        <v>0</v>
      </c>
      <c r="AV359" s="5">
        <f t="shared" si="366"/>
        <v>0</v>
      </c>
      <c r="AW359" s="5">
        <f t="shared" si="367"/>
        <v>0</v>
      </c>
      <c r="AX359" s="5">
        <f t="shared" si="368"/>
        <v>0</v>
      </c>
      <c r="AY359" s="5">
        <f t="shared" si="369"/>
        <v>0</v>
      </c>
      <c r="AZ359" s="5">
        <f t="shared" si="370"/>
        <v>-4800</v>
      </c>
      <c r="BA359" s="5">
        <f t="shared" si="371"/>
        <v>-1500</v>
      </c>
      <c r="BB359" s="5">
        <f t="shared" si="372"/>
        <v>0</v>
      </c>
      <c r="BC359" s="5">
        <f t="shared" si="373"/>
        <v>0</v>
      </c>
      <c r="BD359" s="5">
        <f>IFERROR(SUM(AR359:BC359),0)*((Cockpit!$C$3)^1)</f>
        <v>-4410</v>
      </c>
      <c r="BE359" s="19">
        <f>INDEX('Team forecast'!$M$3:$AU$22,MATCH($B359,'Team forecast'!$B$3:$B$22,0),MATCH(BE$1,'Team forecast'!$M$2:$AU$2,0))</f>
        <v>0</v>
      </c>
      <c r="BF359" s="19">
        <f>INDEX('Team forecast'!$M$3:$AU$22,MATCH($B359,'Team forecast'!$B$3:$B$22,0),MATCH(BF$1,'Team forecast'!$M$2:$AU$2,0))</f>
        <v>0</v>
      </c>
      <c r="BG359" s="19">
        <f>INDEX('Team forecast'!$M$3:$AU$22,MATCH($B359,'Team forecast'!$B$3:$B$22,0),MATCH(BG$1,'Team forecast'!$M$2:$AU$2,0))</f>
        <v>0</v>
      </c>
      <c r="BH359" s="19">
        <f>INDEX('Team forecast'!$M$3:$AU$22,MATCH($B359,'Team forecast'!$B$3:$B$22,0),MATCH(BH$1,'Team forecast'!$M$2:$AU$2,0))</f>
        <v>0</v>
      </c>
      <c r="BI359" s="5">
        <f t="shared" si="374"/>
        <v>7000</v>
      </c>
      <c r="BJ359" s="5">
        <f>INDEX('Team forecast'!$M$3:$AU$22,MATCH($B359,'Team forecast'!$B$3:$B$22,0),MATCH(BJ$1,'Team forecast'!$M$2:$AU$2,0))*IF($Y359&gt;0,25000,0)</f>
        <v>0</v>
      </c>
      <c r="BK359" s="5">
        <f>INDEX('Team forecast'!$M$3:$AU$22,MATCH($B359,'Team forecast'!$B$3:$B$22,0),MATCH(BK$1,'Team forecast'!$M$2:$AU$2,0))*IF($Y359&gt;0,5000,0)</f>
        <v>0</v>
      </c>
      <c r="BL359" s="5">
        <f>INDEX('Team forecast'!$M$3:$AU$22,MATCH($B359,'Team forecast'!$B$3:$B$22,0),MATCH(BL$1,'Team forecast'!$M$2:$AU$2,0))*IF($Y359&gt;0,-15000,0)</f>
        <v>0</v>
      </c>
      <c r="BM359" s="5">
        <f t="shared" si="375"/>
        <v>0</v>
      </c>
      <c r="BN359" s="5">
        <f t="shared" si="376"/>
        <v>0</v>
      </c>
      <c r="BO359" s="5">
        <f t="shared" si="377"/>
        <v>0</v>
      </c>
      <c r="BP359" s="5">
        <f t="shared" si="378"/>
        <v>0</v>
      </c>
      <c r="BQ359" s="5">
        <f t="shared" si="379"/>
        <v>0</v>
      </c>
      <c r="BR359" s="5">
        <f t="shared" si="380"/>
        <v>-4800</v>
      </c>
      <c r="BS359" s="5">
        <f t="shared" si="381"/>
        <v>-1500</v>
      </c>
      <c r="BT359" s="5">
        <f t="shared" si="382"/>
        <v>0</v>
      </c>
      <c r="BU359" s="5">
        <f t="shared" si="383"/>
        <v>0</v>
      </c>
      <c r="BV359" s="5">
        <f>IFERROR(SUM(BJ359:BU359),0)*((Cockpit!$C$3)^2)</f>
        <v>-3086.9999999999995</v>
      </c>
      <c r="BW359" s="19">
        <f>INDEX('Team forecast'!$M$3:$AU$22,MATCH($B359,'Team forecast'!$B$3:$B$22,0),MATCH(BW$1,'Team forecast'!$M$2:$AU$2,0))</f>
        <v>0</v>
      </c>
      <c r="BX359" s="19">
        <f>INDEX('Team forecast'!$M$3:$AU$22,MATCH($B359,'Team forecast'!$B$3:$B$22,0),MATCH(BX$1,'Team forecast'!$M$2:$AU$2,0))</f>
        <v>0</v>
      </c>
      <c r="BY359" s="19">
        <f>INDEX('Team forecast'!$M$3:$AU$22,MATCH($B359,'Team forecast'!$B$3:$B$22,0),MATCH(BY$1,'Team forecast'!$M$2:$AU$2,0))</f>
        <v>0</v>
      </c>
      <c r="BZ359" s="19">
        <f>INDEX('Team forecast'!$M$3:$AU$22,MATCH($B359,'Team forecast'!$B$3:$B$22,0),MATCH(BZ$1,'Team forecast'!$M$2:$AU$2,0))</f>
        <v>0</v>
      </c>
      <c r="CA359" s="5">
        <f t="shared" si="384"/>
        <v>7000</v>
      </c>
      <c r="CB359" s="5">
        <f>INDEX('Team forecast'!$M$3:$AU$22,MATCH($B359,'Team forecast'!$B$3:$B$22,0),MATCH(CB$1,'Team forecast'!$M$2:$AU$2,0))*IF($Y359&gt;0,25000,0)</f>
        <v>0</v>
      </c>
      <c r="CC359" s="5">
        <f>INDEX('Team forecast'!$M$3:$AU$22,MATCH($B359,'Team forecast'!$B$3:$B$22,0),MATCH(CC$1,'Team forecast'!$M$2:$AU$2,0))*IF($Y359&gt;0,5000,0)</f>
        <v>0</v>
      </c>
      <c r="CD359" s="5">
        <f>INDEX('Team forecast'!$M$3:$AU$22,MATCH($B359,'Team forecast'!$B$3:$B$22,0),MATCH(CD$1,'Team forecast'!$M$2:$AU$2,0))*IF($Y359&gt;0,-15000,0)</f>
        <v>0</v>
      </c>
      <c r="CE359" s="5">
        <f t="shared" si="385"/>
        <v>0</v>
      </c>
      <c r="CF359" s="5">
        <f t="shared" si="386"/>
        <v>0</v>
      </c>
      <c r="CG359" s="5">
        <f t="shared" si="387"/>
        <v>0</v>
      </c>
      <c r="CH359" s="5">
        <f t="shared" si="388"/>
        <v>0</v>
      </c>
      <c r="CI359" s="5">
        <f t="shared" si="389"/>
        <v>0</v>
      </c>
      <c r="CJ359" s="5">
        <f t="shared" si="390"/>
        <v>-4800</v>
      </c>
      <c r="CK359" s="5">
        <f t="shared" si="391"/>
        <v>-1500</v>
      </c>
      <c r="CL359" s="5">
        <f t="shared" si="392"/>
        <v>0</v>
      </c>
      <c r="CM359" s="5">
        <f t="shared" si="393"/>
        <v>0</v>
      </c>
      <c r="CN359" s="5">
        <f>IFERROR(SUM(CB359:CM359),0)*((Cockpit!$C$3)^3)</f>
        <v>-2160.8999999999996</v>
      </c>
      <c r="CO359" s="19">
        <f>INDEX('Team forecast'!$M$3:$AU$22,MATCH($B359,'Team forecast'!$B$3:$B$22,0),MATCH(CO$1,'Team forecast'!$M$2:$AU$2,0))</f>
        <v>0</v>
      </c>
      <c r="CP359" s="19">
        <f>INDEX('Team forecast'!$M$3:$AU$22,MATCH($B359,'Team forecast'!$B$3:$B$22,0),MATCH(CP$1,'Team forecast'!$M$2:$AU$2,0))</f>
        <v>0</v>
      </c>
      <c r="CQ359" s="19">
        <f>INDEX('Team forecast'!$M$3:$AU$22,MATCH($B359,'Team forecast'!$B$3:$B$22,0),MATCH(CQ$1,'Team forecast'!$M$2:$AU$2,0))</f>
        <v>0</v>
      </c>
      <c r="CR359" s="19">
        <f>INDEX('Team forecast'!$M$3:$AU$22,MATCH($B359,'Team forecast'!$B$3:$B$22,0),MATCH(CR$1,'Team forecast'!$M$2:$AU$2,0))</f>
        <v>0</v>
      </c>
      <c r="CS359" s="5">
        <f t="shared" si="394"/>
        <v>7000</v>
      </c>
      <c r="CT359" s="5">
        <f>INDEX('Team forecast'!$M$3:$AU$22,MATCH($B359,'Team forecast'!$B$3:$B$22,0),MATCH(CT$1,'Team forecast'!$M$2:$AU$2,0))*IF($Y359&gt;0,25000,0)</f>
        <v>0</v>
      </c>
      <c r="CU359" s="5">
        <f>INDEX('Team forecast'!$M$3:$AU$22,MATCH($B359,'Team forecast'!$B$3:$B$22,0),MATCH(CU$1,'Team forecast'!$M$2:$AU$2,0))*IF($Y359&gt;0,5000,0)</f>
        <v>0</v>
      </c>
      <c r="CV359" s="5">
        <f>INDEX('Team forecast'!$M$3:$AU$22,MATCH($B359,'Team forecast'!$B$3:$B$22,0),MATCH(CV$1,'Team forecast'!$M$2:$AU$2,0))*IF($Y359&gt;0,-15000,0)</f>
        <v>0</v>
      </c>
      <c r="CW359" s="5">
        <f t="shared" si="395"/>
        <v>0</v>
      </c>
      <c r="CX359" s="5">
        <f t="shared" si="396"/>
        <v>0</v>
      </c>
      <c r="CY359" s="5">
        <f t="shared" si="397"/>
        <v>0</v>
      </c>
      <c r="CZ359" s="5">
        <f t="shared" si="398"/>
        <v>0</v>
      </c>
      <c r="DA359" s="5">
        <f t="shared" si="399"/>
        <v>0</v>
      </c>
      <c r="DB359" s="5">
        <f t="shared" si="400"/>
        <v>-4800</v>
      </c>
      <c r="DC359" s="5">
        <f t="shared" si="401"/>
        <v>-1500</v>
      </c>
      <c r="DD359" s="5">
        <f t="shared" si="402"/>
        <v>0</v>
      </c>
      <c r="DE359" s="5">
        <f t="shared" si="403"/>
        <v>0</v>
      </c>
      <c r="DF359" s="5">
        <f>IFERROR(SUM(CT359:DE359),0)*((Cockpit!$C$3)^4)</f>
        <v>-1512.6299999999994</v>
      </c>
      <c r="DG359" s="19">
        <f>INDEX('Team forecast'!$M$3:$AU$22,MATCH($B359,'Team forecast'!$B$3:$B$22,0),MATCH(DG$1,'Team forecast'!$M$2:$AU$2,0))</f>
        <v>0</v>
      </c>
      <c r="DH359" s="19">
        <f>INDEX('Team forecast'!$M$3:$AU$22,MATCH($B359,'Team forecast'!$B$3:$B$22,0),MATCH(DH$1,'Team forecast'!$M$2:$AU$2,0))</f>
        <v>0</v>
      </c>
      <c r="DI359" s="19">
        <f>INDEX('Team forecast'!$M$3:$AU$22,MATCH($B359,'Team forecast'!$B$3:$B$22,0),MATCH(DI$1,'Team forecast'!$M$2:$AU$2,0))</f>
        <v>0</v>
      </c>
      <c r="DJ359" s="19">
        <f>INDEX('Team forecast'!$M$3:$AU$22,MATCH($B359,'Team forecast'!$B$3:$B$22,0),MATCH(DJ$1,'Team forecast'!$M$2:$AU$2,0))</f>
        <v>0</v>
      </c>
      <c r="DK359" s="5">
        <f t="shared" si="404"/>
        <v>7000</v>
      </c>
      <c r="DL359" s="5">
        <f>INDEX('Team forecast'!$M$3:$AU$22,MATCH($B359,'Team forecast'!$B$3:$B$22,0),MATCH(DL$1,'Team forecast'!$M$2:$AU$2,0))*IF($Y359&gt;0,25000,0)</f>
        <v>0</v>
      </c>
      <c r="DM359" s="5">
        <f>INDEX('Team forecast'!$M$3:$AU$22,MATCH($B359,'Team forecast'!$B$3:$B$22,0),MATCH(DM$1,'Team forecast'!$M$2:$AU$2,0))*IF($Y359&gt;0,5000,0)</f>
        <v>0</v>
      </c>
      <c r="DN359" s="5">
        <f>INDEX('Team forecast'!$M$3:$AU$22,MATCH($B359,'Team forecast'!$B$3:$B$22,0),MATCH(DN$1,'Team forecast'!$M$2:$AU$2,0))*IF($Y359&gt;0,-15000,0)</f>
        <v>0</v>
      </c>
      <c r="DO359" s="5">
        <f t="shared" si="405"/>
        <v>0</v>
      </c>
      <c r="DP359" s="5">
        <f t="shared" si="406"/>
        <v>0</v>
      </c>
      <c r="DQ359" s="5">
        <f t="shared" si="407"/>
        <v>0</v>
      </c>
      <c r="DR359" s="5">
        <f t="shared" si="408"/>
        <v>0</v>
      </c>
      <c r="DS359" s="5">
        <f t="shared" si="409"/>
        <v>0</v>
      </c>
      <c r="DT359" s="5">
        <f t="shared" si="410"/>
        <v>-4800</v>
      </c>
      <c r="DU359" s="5">
        <f t="shared" si="411"/>
        <v>-1500</v>
      </c>
      <c r="DV359" s="5">
        <f t="shared" si="412"/>
        <v>0</v>
      </c>
      <c r="DW359" s="5">
        <f t="shared" si="413"/>
        <v>0</v>
      </c>
      <c r="DX359" s="5">
        <f>IFERROR(SUM(DL359:DW359),0)*((Cockpit!$C$3)^5)</f>
        <v>-1058.8409999999997</v>
      </c>
      <c r="DY359" s="5">
        <f t="shared" si="414"/>
        <v>16631.548926929983</v>
      </c>
      <c r="DZ359" s="5" t="str">
        <f>IF(ISERROR(MATCH(A359,'Current squad'!B:B,0)),"No","Yes")</f>
        <v>No</v>
      </c>
      <c r="EA359" s="5" cm="1">
        <f t="array" ref="EA359">IFERROR(_xlfn.IFS(DZ359="Yes",0,DZ359="No",H359*1%),999999)</f>
        <v>36200</v>
      </c>
      <c r="EB359" s="5">
        <f t="shared" si="356"/>
        <v>3656200</v>
      </c>
      <c r="EC359" s="5">
        <f t="shared" si="415"/>
        <v>-19568.451073070017</v>
      </c>
      <c r="ED359" s="1">
        <f t="shared" si="357"/>
        <v>-5.4056494676988998E-3</v>
      </c>
      <c r="EE359" s="5">
        <f>RANK(EC359,$EC$2:$EC$572)+COUNTIF($EC$2:EC359,EC359)-1</f>
        <v>144</v>
      </c>
      <c r="EF359" s="4">
        <f>RANK(ED359,$ED$2:$ED$572)+COUNTIF($ED$2:ED359,ED359)-1</f>
        <v>151</v>
      </c>
    </row>
    <row r="360" spans="1:136" x14ac:dyDescent="0.3">
      <c r="A360" t="str">
        <f>IF(Holdet.dk!A360&lt;&gt;"",Holdet.dk!A360,"")</f>
        <v>Kyle Bartley</v>
      </c>
      <c r="B360" t="str">
        <f>INDEX(Holdet.dk!B:B,MATCH($A360,Holdet.dk!$A:$A,0))</f>
        <v>West Bromwich</v>
      </c>
      <c r="C360" t="str">
        <f>INDEX(Holdet.dk!C:C,MATCH($A360,Holdet.dk!$A:$A,0))</f>
        <v>Defense</v>
      </c>
      <c r="D360" t="str">
        <f>INDEX(Holdet.dk!D:D,MATCH($A360,Holdet.dk!$A:$A,0))</f>
        <v>3.120.000</v>
      </c>
      <c r="E360" s="1">
        <f>IFERROR(_xlfn.NUMBERVALUE(INDEX(Holdet.dk!$E:$E,MATCH($A360,Holdet.dk!$A:$A,0)),","),0)</f>
        <v>3.0000000000000001E-3</v>
      </c>
      <c r="F360" t="str">
        <f>IF(INDEX(Lookup!H:H,MATCH('Master data'!A360,Lookup!G:G,0))=0,A360,INDEX(Lookup!H:H,MATCH('Master data'!A360,Lookup!G:G,0)))</f>
        <v>Kyle Bartley</v>
      </c>
      <c r="G360" t="str">
        <f>IFERROR(INDEX(Lookup!B:B,MATCH(INDEX(Rotowire!C:C,MATCH(F360,Rotowire!A:A,0)),Lookup!D:D,0)),"")</f>
        <v>Leeds United</v>
      </c>
      <c r="H360" s="5">
        <f t="shared" si="348"/>
        <v>3120000</v>
      </c>
      <c r="I360" s="19">
        <f>IFERROR(INDEX('Team forecast'!$G$3:$I$22,MATCH($B360,'Team forecast'!$B$3:$B$22,0),MATCH(I$1,'Team forecast'!$G$2:$I$2,0)),0)</f>
        <v>1.1504424778761062</v>
      </c>
      <c r="J360" s="19">
        <f>IFERROR(INDEX('Team forecast'!$G$3:$I$22,MATCH($B360,'Team forecast'!$B$3:$B$22,0),MATCH(J$1,'Team forecast'!$G$2:$I$2,0)),0)</f>
        <v>0.79646017699115057</v>
      </c>
      <c r="K360" s="19">
        <f>IFERROR(INDEX('Team forecast'!$G$3:$I$22,MATCH($B360,'Team forecast'!$B$3:$B$22,0),MATCH(K$1,'Team forecast'!$G$2:$I$2,0)),0)</f>
        <v>2.0662361027698317</v>
      </c>
      <c r="L360">
        <f>SUMIFS(Rotowire!E:E,Rotowire!$A:$A,'Master data'!$F360)</f>
        <v>95</v>
      </c>
      <c r="M360" s="2">
        <f>SUMIFS(Rotowire!F:F,Rotowire!$A:$A,'Master data'!$F360)*I360</f>
        <v>6.9026548672566371E-2</v>
      </c>
      <c r="N360" s="2">
        <f>SUMIFS(Rotowire!G:G,Rotowire!$A:$A,'Master data'!$F360)*I360</f>
        <v>4.6017699115044247E-2</v>
      </c>
      <c r="O360" s="2">
        <f>SUMIFS(Rotowire!I:I,Rotowire!$A:$A,'Master data'!$F360)*I360</f>
        <v>0.14955752212389381</v>
      </c>
      <c r="P360" s="2">
        <f>SUMIFS(Rotowire!W:W,Rotowire!$A:$A,'Master data'!$F360)*K360</f>
        <v>0.16529888822158653</v>
      </c>
      <c r="Q360" s="2">
        <f>SUMIFS(Rotowire!Y:Y,Rotowire!$A:$A,'Master data'!$F360)*J360</f>
        <v>0</v>
      </c>
      <c r="R360" s="2">
        <f>SUMIFS(Rotowire!AB:AB,Rotowire!$A:$A,'Master data'!$F360)</f>
        <v>0.13</v>
      </c>
      <c r="S360" s="2">
        <f>SUMIFS(Rotowire!AC:AC,Rotowire!$A:$A,'Master data'!$F360)</f>
        <v>0.01</v>
      </c>
      <c r="T360" s="2">
        <f>INDEX('Team forecast'!D$3:D$22,MATCH($B360,'Team forecast'!$B$3:$B$22,0))</f>
        <v>1.3</v>
      </c>
      <c r="U360" s="2">
        <f>INDEX('Team forecast'!E$3:E$22,MATCH($B360,'Team forecast'!$B$3:$B$22,0))</f>
        <v>1.8</v>
      </c>
      <c r="V360" s="2">
        <f>INDEX('Team forecast'!J$3:J$22,MATCH($B360,'Team forecast'!$B$3:$B$22,0))</f>
        <v>0.27679999999999999</v>
      </c>
      <c r="W360" s="2">
        <f>INDEX('Team forecast'!K$3:K$22,MATCH($B360,'Team forecast'!$B$3:$B$22,0))</f>
        <v>0.23730000000000001</v>
      </c>
      <c r="X360" s="2">
        <f>INDEX('Team forecast'!L$3:L$22,MATCH($B360,'Team forecast'!$B$3:$B$22,0))</f>
        <v>0.4859</v>
      </c>
      <c r="Y360" s="5">
        <f t="shared" si="349"/>
        <v>7000</v>
      </c>
      <c r="Z360" s="5">
        <f t="shared" si="350"/>
        <v>6920</v>
      </c>
      <c r="AA360" s="5">
        <f t="shared" si="351"/>
        <v>1186.5</v>
      </c>
      <c r="AB360" s="5">
        <f t="shared" si="352"/>
        <v>-7288.5</v>
      </c>
      <c r="AC360" s="5">
        <f t="shared" si="353"/>
        <v>10353.982300884956</v>
      </c>
      <c r="AD360" s="5">
        <f t="shared" si="358"/>
        <v>2300.8849557522121</v>
      </c>
      <c r="AE360" s="5">
        <f t="shared" si="359"/>
        <v>1495.5752212389382</v>
      </c>
      <c r="AF360" s="5">
        <f t="shared" si="354"/>
        <v>8264.9444110793265</v>
      </c>
      <c r="AG360" s="5">
        <f t="shared" si="355"/>
        <v>0</v>
      </c>
      <c r="AH360" s="5">
        <f t="shared" si="360"/>
        <v>-2600</v>
      </c>
      <c r="AI360" s="5">
        <f t="shared" si="361"/>
        <v>-500</v>
      </c>
      <c r="AJ360" s="5">
        <f t="shared" si="362"/>
        <v>13000</v>
      </c>
      <c r="AK360" s="5">
        <f t="shared" si="363"/>
        <v>-14400</v>
      </c>
      <c r="AL360" s="5">
        <f>IFERROR(SUM(Y360:AK360),-5000)*((Cockpit!$C$3)^0)</f>
        <v>25733.386888955429</v>
      </c>
      <c r="AM360" s="19">
        <f>INDEX('Team forecast'!$M$3:$AU$22,MATCH($B360,'Team forecast'!$B$3:$B$22,0),MATCH(AM$1,'Team forecast'!$M$2:$AU$2,0))</f>
        <v>0</v>
      </c>
      <c r="AN360" s="19">
        <f>INDEX('Team forecast'!$M$3:$AU$22,MATCH($B360,'Team forecast'!$B$3:$B$22,0),MATCH(AN$1,'Team forecast'!$M$2:$AU$2,0))</f>
        <v>0</v>
      </c>
      <c r="AO360" s="19">
        <f>INDEX('Team forecast'!$M$3:$AU$22,MATCH($B360,'Team forecast'!$B$3:$B$22,0),MATCH(AO$1,'Team forecast'!$M$2:$AU$2,0))</f>
        <v>0</v>
      </c>
      <c r="AP360" s="19">
        <f>INDEX('Team forecast'!$M$3:$AU$22,MATCH($B360,'Team forecast'!$B$3:$B$22,0),MATCH(AP$1,'Team forecast'!$M$2:$AU$2,0))</f>
        <v>0</v>
      </c>
      <c r="AQ360" s="5">
        <f t="shared" si="364"/>
        <v>7000</v>
      </c>
      <c r="AR360" s="5">
        <f>INDEX('Team forecast'!$M$3:$AU$22,MATCH($B360,'Team forecast'!$B$3:$B$22,0),MATCH(AR$1,'Team forecast'!$M$2:$AU$2,0))*IF($Y360&gt;0,25000,0)</f>
        <v>0</v>
      </c>
      <c r="AS360" s="5">
        <f>INDEX('Team forecast'!$M$3:$AU$22,MATCH($B360,'Team forecast'!$B$3:$B$22,0),MATCH(AS$1,'Team forecast'!$M$2:$AU$2,0))*IF($Y360&gt;0,5000,0)</f>
        <v>0</v>
      </c>
      <c r="AT360" s="5">
        <f>INDEX('Team forecast'!$M$3:$AU$22,MATCH($B360,'Team forecast'!$B$3:$B$22,0),MATCH(AT$1,'Team forecast'!$M$2:$AU$2,0))*IF($Y360&gt;0,-15000,0)</f>
        <v>0</v>
      </c>
      <c r="AU360" s="5">
        <f t="shared" si="365"/>
        <v>0</v>
      </c>
      <c r="AV360" s="5">
        <f t="shared" si="366"/>
        <v>0</v>
      </c>
      <c r="AW360" s="5">
        <f t="shared" si="367"/>
        <v>0</v>
      </c>
      <c r="AX360" s="5">
        <f t="shared" si="368"/>
        <v>0</v>
      </c>
      <c r="AY360" s="5">
        <f t="shared" si="369"/>
        <v>0</v>
      </c>
      <c r="AZ360" s="5">
        <f t="shared" si="370"/>
        <v>-2600</v>
      </c>
      <c r="BA360" s="5">
        <f t="shared" si="371"/>
        <v>-500</v>
      </c>
      <c r="BB360" s="5">
        <f t="shared" si="372"/>
        <v>0</v>
      </c>
      <c r="BC360" s="5">
        <f t="shared" si="373"/>
        <v>0</v>
      </c>
      <c r="BD360" s="5">
        <f>IFERROR(SUM(AR360:BC360),0)*((Cockpit!$C$3)^1)</f>
        <v>-2170</v>
      </c>
      <c r="BE360" s="19">
        <f>INDEX('Team forecast'!$M$3:$AU$22,MATCH($B360,'Team forecast'!$B$3:$B$22,0),MATCH(BE$1,'Team forecast'!$M$2:$AU$2,0))</f>
        <v>0</v>
      </c>
      <c r="BF360" s="19">
        <f>INDEX('Team forecast'!$M$3:$AU$22,MATCH($B360,'Team forecast'!$B$3:$B$22,0),MATCH(BF$1,'Team forecast'!$M$2:$AU$2,0))</f>
        <v>0</v>
      </c>
      <c r="BG360" s="19">
        <f>INDEX('Team forecast'!$M$3:$AU$22,MATCH($B360,'Team forecast'!$B$3:$B$22,0),MATCH(BG$1,'Team forecast'!$M$2:$AU$2,0))</f>
        <v>0</v>
      </c>
      <c r="BH360" s="19">
        <f>INDEX('Team forecast'!$M$3:$AU$22,MATCH($B360,'Team forecast'!$B$3:$B$22,0),MATCH(BH$1,'Team forecast'!$M$2:$AU$2,0))</f>
        <v>0</v>
      </c>
      <c r="BI360" s="5">
        <f t="shared" si="374"/>
        <v>7000</v>
      </c>
      <c r="BJ360" s="5">
        <f>INDEX('Team forecast'!$M$3:$AU$22,MATCH($B360,'Team forecast'!$B$3:$B$22,0),MATCH(BJ$1,'Team forecast'!$M$2:$AU$2,0))*IF($Y360&gt;0,25000,0)</f>
        <v>0</v>
      </c>
      <c r="BK360" s="5">
        <f>INDEX('Team forecast'!$M$3:$AU$22,MATCH($B360,'Team forecast'!$B$3:$B$22,0),MATCH(BK$1,'Team forecast'!$M$2:$AU$2,0))*IF($Y360&gt;0,5000,0)</f>
        <v>0</v>
      </c>
      <c r="BL360" s="5">
        <f>INDEX('Team forecast'!$M$3:$AU$22,MATCH($B360,'Team forecast'!$B$3:$B$22,0),MATCH(BL$1,'Team forecast'!$M$2:$AU$2,0))*IF($Y360&gt;0,-15000,0)</f>
        <v>0</v>
      </c>
      <c r="BM360" s="5">
        <f t="shared" si="375"/>
        <v>0</v>
      </c>
      <c r="BN360" s="5">
        <f t="shared" si="376"/>
        <v>0</v>
      </c>
      <c r="BO360" s="5">
        <f t="shared" si="377"/>
        <v>0</v>
      </c>
      <c r="BP360" s="5">
        <f t="shared" si="378"/>
        <v>0</v>
      </c>
      <c r="BQ360" s="5">
        <f t="shared" si="379"/>
        <v>0</v>
      </c>
      <c r="BR360" s="5">
        <f t="shared" si="380"/>
        <v>-2600</v>
      </c>
      <c r="BS360" s="5">
        <f t="shared" si="381"/>
        <v>-500</v>
      </c>
      <c r="BT360" s="5">
        <f t="shared" si="382"/>
        <v>0</v>
      </c>
      <c r="BU360" s="5">
        <f t="shared" si="383"/>
        <v>0</v>
      </c>
      <c r="BV360" s="5">
        <f>IFERROR(SUM(BJ360:BU360),0)*((Cockpit!$C$3)^2)</f>
        <v>-1518.9999999999998</v>
      </c>
      <c r="BW360" s="19">
        <f>INDEX('Team forecast'!$M$3:$AU$22,MATCH($B360,'Team forecast'!$B$3:$B$22,0),MATCH(BW$1,'Team forecast'!$M$2:$AU$2,0))</f>
        <v>0</v>
      </c>
      <c r="BX360" s="19">
        <f>INDEX('Team forecast'!$M$3:$AU$22,MATCH($B360,'Team forecast'!$B$3:$B$22,0),MATCH(BX$1,'Team forecast'!$M$2:$AU$2,0))</f>
        <v>0</v>
      </c>
      <c r="BY360" s="19">
        <f>INDEX('Team forecast'!$M$3:$AU$22,MATCH($B360,'Team forecast'!$B$3:$B$22,0),MATCH(BY$1,'Team forecast'!$M$2:$AU$2,0))</f>
        <v>0</v>
      </c>
      <c r="BZ360" s="19">
        <f>INDEX('Team forecast'!$M$3:$AU$22,MATCH($B360,'Team forecast'!$B$3:$B$22,0),MATCH(BZ$1,'Team forecast'!$M$2:$AU$2,0))</f>
        <v>0</v>
      </c>
      <c r="CA360" s="5">
        <f t="shared" si="384"/>
        <v>7000</v>
      </c>
      <c r="CB360" s="5">
        <f>INDEX('Team forecast'!$M$3:$AU$22,MATCH($B360,'Team forecast'!$B$3:$B$22,0),MATCH(CB$1,'Team forecast'!$M$2:$AU$2,0))*IF($Y360&gt;0,25000,0)</f>
        <v>0</v>
      </c>
      <c r="CC360" s="5">
        <f>INDEX('Team forecast'!$M$3:$AU$22,MATCH($B360,'Team forecast'!$B$3:$B$22,0),MATCH(CC$1,'Team forecast'!$M$2:$AU$2,0))*IF($Y360&gt;0,5000,0)</f>
        <v>0</v>
      </c>
      <c r="CD360" s="5">
        <f>INDEX('Team forecast'!$M$3:$AU$22,MATCH($B360,'Team forecast'!$B$3:$B$22,0),MATCH(CD$1,'Team forecast'!$M$2:$AU$2,0))*IF($Y360&gt;0,-15000,0)</f>
        <v>0</v>
      </c>
      <c r="CE360" s="5">
        <f t="shared" si="385"/>
        <v>0</v>
      </c>
      <c r="CF360" s="5">
        <f t="shared" si="386"/>
        <v>0</v>
      </c>
      <c r="CG360" s="5">
        <f t="shared" si="387"/>
        <v>0</v>
      </c>
      <c r="CH360" s="5">
        <f t="shared" si="388"/>
        <v>0</v>
      </c>
      <c r="CI360" s="5">
        <f t="shared" si="389"/>
        <v>0</v>
      </c>
      <c r="CJ360" s="5">
        <f t="shared" si="390"/>
        <v>-2600</v>
      </c>
      <c r="CK360" s="5">
        <f t="shared" si="391"/>
        <v>-500</v>
      </c>
      <c r="CL360" s="5">
        <f t="shared" si="392"/>
        <v>0</v>
      </c>
      <c r="CM360" s="5">
        <f t="shared" si="393"/>
        <v>0</v>
      </c>
      <c r="CN360" s="5">
        <f>IFERROR(SUM(CB360:CM360),0)*((Cockpit!$C$3)^3)</f>
        <v>-1063.2999999999997</v>
      </c>
      <c r="CO360" s="19">
        <f>INDEX('Team forecast'!$M$3:$AU$22,MATCH($B360,'Team forecast'!$B$3:$B$22,0),MATCH(CO$1,'Team forecast'!$M$2:$AU$2,0))</f>
        <v>0</v>
      </c>
      <c r="CP360" s="19">
        <f>INDEX('Team forecast'!$M$3:$AU$22,MATCH($B360,'Team forecast'!$B$3:$B$22,0),MATCH(CP$1,'Team forecast'!$M$2:$AU$2,0))</f>
        <v>0</v>
      </c>
      <c r="CQ360" s="19">
        <f>INDEX('Team forecast'!$M$3:$AU$22,MATCH($B360,'Team forecast'!$B$3:$B$22,0),MATCH(CQ$1,'Team forecast'!$M$2:$AU$2,0))</f>
        <v>0</v>
      </c>
      <c r="CR360" s="19">
        <f>INDEX('Team forecast'!$M$3:$AU$22,MATCH($B360,'Team forecast'!$B$3:$B$22,0),MATCH(CR$1,'Team forecast'!$M$2:$AU$2,0))</f>
        <v>0</v>
      </c>
      <c r="CS360" s="5">
        <f t="shared" si="394"/>
        <v>7000</v>
      </c>
      <c r="CT360" s="5">
        <f>INDEX('Team forecast'!$M$3:$AU$22,MATCH($B360,'Team forecast'!$B$3:$B$22,0),MATCH(CT$1,'Team forecast'!$M$2:$AU$2,0))*IF($Y360&gt;0,25000,0)</f>
        <v>0</v>
      </c>
      <c r="CU360" s="5">
        <f>INDEX('Team forecast'!$M$3:$AU$22,MATCH($B360,'Team forecast'!$B$3:$B$22,0),MATCH(CU$1,'Team forecast'!$M$2:$AU$2,0))*IF($Y360&gt;0,5000,0)</f>
        <v>0</v>
      </c>
      <c r="CV360" s="5">
        <f>INDEX('Team forecast'!$M$3:$AU$22,MATCH($B360,'Team forecast'!$B$3:$B$22,0),MATCH(CV$1,'Team forecast'!$M$2:$AU$2,0))*IF($Y360&gt;0,-15000,0)</f>
        <v>0</v>
      </c>
      <c r="CW360" s="5">
        <f t="shared" si="395"/>
        <v>0</v>
      </c>
      <c r="CX360" s="5">
        <f t="shared" si="396"/>
        <v>0</v>
      </c>
      <c r="CY360" s="5">
        <f t="shared" si="397"/>
        <v>0</v>
      </c>
      <c r="CZ360" s="5">
        <f t="shared" si="398"/>
        <v>0</v>
      </c>
      <c r="DA360" s="5">
        <f t="shared" si="399"/>
        <v>0</v>
      </c>
      <c r="DB360" s="5">
        <f t="shared" si="400"/>
        <v>-2600</v>
      </c>
      <c r="DC360" s="5">
        <f t="shared" si="401"/>
        <v>-500</v>
      </c>
      <c r="DD360" s="5">
        <f t="shared" si="402"/>
        <v>0</v>
      </c>
      <c r="DE360" s="5">
        <f t="shared" si="403"/>
        <v>0</v>
      </c>
      <c r="DF360" s="5">
        <f>IFERROR(SUM(CT360:DE360),0)*((Cockpit!$C$3)^4)</f>
        <v>-744.30999999999972</v>
      </c>
      <c r="DG360" s="19">
        <f>INDEX('Team forecast'!$M$3:$AU$22,MATCH($B360,'Team forecast'!$B$3:$B$22,0),MATCH(DG$1,'Team forecast'!$M$2:$AU$2,0))</f>
        <v>0</v>
      </c>
      <c r="DH360" s="19">
        <f>INDEX('Team forecast'!$M$3:$AU$22,MATCH($B360,'Team forecast'!$B$3:$B$22,0),MATCH(DH$1,'Team forecast'!$M$2:$AU$2,0))</f>
        <v>0</v>
      </c>
      <c r="DI360" s="19">
        <f>INDEX('Team forecast'!$M$3:$AU$22,MATCH($B360,'Team forecast'!$B$3:$B$22,0),MATCH(DI$1,'Team forecast'!$M$2:$AU$2,0))</f>
        <v>0</v>
      </c>
      <c r="DJ360" s="19">
        <f>INDEX('Team forecast'!$M$3:$AU$22,MATCH($B360,'Team forecast'!$B$3:$B$22,0),MATCH(DJ$1,'Team forecast'!$M$2:$AU$2,0))</f>
        <v>0</v>
      </c>
      <c r="DK360" s="5">
        <f t="shared" si="404"/>
        <v>7000</v>
      </c>
      <c r="DL360" s="5">
        <f>INDEX('Team forecast'!$M$3:$AU$22,MATCH($B360,'Team forecast'!$B$3:$B$22,0),MATCH(DL$1,'Team forecast'!$M$2:$AU$2,0))*IF($Y360&gt;0,25000,0)</f>
        <v>0</v>
      </c>
      <c r="DM360" s="5">
        <f>INDEX('Team forecast'!$M$3:$AU$22,MATCH($B360,'Team forecast'!$B$3:$B$22,0),MATCH(DM$1,'Team forecast'!$M$2:$AU$2,0))*IF($Y360&gt;0,5000,0)</f>
        <v>0</v>
      </c>
      <c r="DN360" s="5">
        <f>INDEX('Team forecast'!$M$3:$AU$22,MATCH($B360,'Team forecast'!$B$3:$B$22,0),MATCH(DN$1,'Team forecast'!$M$2:$AU$2,0))*IF($Y360&gt;0,-15000,0)</f>
        <v>0</v>
      </c>
      <c r="DO360" s="5">
        <f t="shared" si="405"/>
        <v>0</v>
      </c>
      <c r="DP360" s="5">
        <f t="shared" si="406"/>
        <v>0</v>
      </c>
      <c r="DQ360" s="5">
        <f t="shared" si="407"/>
        <v>0</v>
      </c>
      <c r="DR360" s="5">
        <f t="shared" si="408"/>
        <v>0</v>
      </c>
      <c r="DS360" s="5">
        <f t="shared" si="409"/>
        <v>0</v>
      </c>
      <c r="DT360" s="5">
        <f t="shared" si="410"/>
        <v>-2600</v>
      </c>
      <c r="DU360" s="5">
        <f t="shared" si="411"/>
        <v>-500</v>
      </c>
      <c r="DV360" s="5">
        <f t="shared" si="412"/>
        <v>0</v>
      </c>
      <c r="DW360" s="5">
        <f t="shared" si="413"/>
        <v>0</v>
      </c>
      <c r="DX360" s="5">
        <f>IFERROR(SUM(DL360:DW360),0)*((Cockpit!$C$3)^5)</f>
        <v>-521.01699999999983</v>
      </c>
      <c r="DY360" s="5">
        <f t="shared" si="414"/>
        <v>19715.759888955428</v>
      </c>
      <c r="DZ360" s="5" t="str">
        <f>IF(ISERROR(MATCH(A360,'Current squad'!B:B,0)),"No","Yes")</f>
        <v>No</v>
      </c>
      <c r="EA360" s="5" cm="1">
        <f t="array" ref="EA360">IFERROR(_xlfn.IFS(DZ360="Yes",0,DZ360="No",H360*1%),999999)</f>
        <v>31200</v>
      </c>
      <c r="EB360" s="5">
        <f t="shared" si="356"/>
        <v>3151200</v>
      </c>
      <c r="EC360" s="5">
        <f t="shared" si="415"/>
        <v>-11484.240111044572</v>
      </c>
      <c r="ED360" s="1">
        <f t="shared" si="357"/>
        <v>-3.6808461894373627E-3</v>
      </c>
      <c r="EE360" s="5">
        <f>RANK(EC360,$EC$2:$EC$572)+COUNTIF($EC$2:EC360,EC360)-1</f>
        <v>117</v>
      </c>
      <c r="EF360" s="4">
        <f>RANK(ED360,$ED$2:$ED$572)+COUNTIF($ED$2:ED360,ED360)-1</f>
        <v>129</v>
      </c>
    </row>
    <row r="361" spans="1:136" x14ac:dyDescent="0.3">
      <c r="A361" t="str">
        <f>IF(Holdet.dk!A361&lt;&gt;"",Holdet.dk!A361,"")</f>
        <v>Robin Koch</v>
      </c>
      <c r="B361" t="str">
        <f>INDEX(Holdet.dk!B:B,MATCH($A361,Holdet.dk!$A:$A,0))</f>
        <v>Leeds United</v>
      </c>
      <c r="C361" t="str">
        <f>INDEX(Holdet.dk!C:C,MATCH($A361,Holdet.dk!$A:$A,0))</f>
        <v>Defense</v>
      </c>
      <c r="D361" t="str">
        <f>INDEX(Holdet.dk!D:D,MATCH($A361,Holdet.dk!$A:$A,0))</f>
        <v>3.070.000</v>
      </c>
      <c r="E361" s="1">
        <f>IFERROR(_xlfn.NUMBERVALUE(INDEX(Holdet.dk!$E:$E,MATCH($A361,Holdet.dk!$A:$A,0)),","),0)</f>
        <v>2E-3</v>
      </c>
      <c r="F361" t="str">
        <f>IF(INDEX(Lookup!H:H,MATCH('Master data'!A361,Lookup!G:G,0))=0,A361,INDEX(Lookup!H:H,MATCH('Master data'!A361,Lookup!G:G,0)))</f>
        <v>Robin Koch</v>
      </c>
      <c r="G361" t="str">
        <f>IFERROR(INDEX(Lookup!B:B,MATCH(INDEX(Rotowire!C:C,MATCH(F361,Rotowire!A:A,0)),Lookup!D:D,0)),"")</f>
        <v/>
      </c>
      <c r="H361" s="5">
        <f t="shared" si="348"/>
        <v>3070000</v>
      </c>
      <c r="I361" s="19">
        <f>IFERROR(INDEX('Team forecast'!$G$3:$I$22,MATCH($B361,'Team forecast'!$B$3:$B$22,0),MATCH(I$1,'Team forecast'!$G$2:$I$2,0)),0)</f>
        <v>0.79646017699115057</v>
      </c>
      <c r="J361" s="19">
        <f>IFERROR(INDEX('Team forecast'!$G$3:$I$22,MATCH($B361,'Team forecast'!$B$3:$B$22,0),MATCH(J$1,'Team forecast'!$G$2:$I$2,0)),0)</f>
        <v>1.1504424778761062</v>
      </c>
      <c r="K361" s="19">
        <f>IFERROR(INDEX('Team forecast'!$G$3:$I$22,MATCH($B361,'Team forecast'!$B$3:$B$22,0),MATCH(K$1,'Team forecast'!$G$2:$I$2,0)),0)</f>
        <v>0.82585391828488663</v>
      </c>
      <c r="L361">
        <f>SUMIFS(Rotowire!E:E,Rotowire!$A:$A,'Master data'!$F361)</f>
        <v>0</v>
      </c>
      <c r="M361" s="2">
        <f>SUMIFS(Rotowire!F:F,Rotowire!$A:$A,'Master data'!$F361)*I361</f>
        <v>0</v>
      </c>
      <c r="N361" s="2">
        <f>SUMIFS(Rotowire!G:G,Rotowire!$A:$A,'Master data'!$F361)*I361</f>
        <v>0</v>
      </c>
      <c r="O361" s="2">
        <f>SUMIFS(Rotowire!I:I,Rotowire!$A:$A,'Master data'!$F361)*I361</f>
        <v>0</v>
      </c>
      <c r="P361" s="2">
        <f>SUMIFS(Rotowire!W:W,Rotowire!$A:$A,'Master data'!$F361)*K361</f>
        <v>0</v>
      </c>
      <c r="Q361" s="2">
        <f>SUMIFS(Rotowire!Y:Y,Rotowire!$A:$A,'Master data'!$F361)*J361</f>
        <v>0</v>
      </c>
      <c r="R361" s="2">
        <f>SUMIFS(Rotowire!AB:AB,Rotowire!$A:$A,'Master data'!$F361)</f>
        <v>0</v>
      </c>
      <c r="S361" s="2">
        <f>SUMIFS(Rotowire!AC:AC,Rotowire!$A:$A,'Master data'!$F361)</f>
        <v>0</v>
      </c>
      <c r="T361" s="2">
        <f>INDEX('Team forecast'!D$3:D$22,MATCH($B361,'Team forecast'!$B$3:$B$22,0))</f>
        <v>1.8</v>
      </c>
      <c r="U361" s="2">
        <f>INDEX('Team forecast'!E$3:E$22,MATCH($B361,'Team forecast'!$B$3:$B$22,0))</f>
        <v>1.3</v>
      </c>
      <c r="V361" s="2">
        <f>INDEX('Team forecast'!J$3:J$22,MATCH($B361,'Team forecast'!$B$3:$B$22,0))</f>
        <v>0.4859</v>
      </c>
      <c r="W361" s="2">
        <f>INDEX('Team forecast'!K$3:K$22,MATCH($B361,'Team forecast'!$B$3:$B$22,0))</f>
        <v>0.23730000000000001</v>
      </c>
      <c r="X361" s="2">
        <f>INDEX('Team forecast'!L$3:L$22,MATCH($B361,'Team forecast'!$B$3:$B$22,0))</f>
        <v>0.27679999999999999</v>
      </c>
      <c r="Y361" s="5">
        <f t="shared" si="349"/>
        <v>-5000</v>
      </c>
      <c r="Z361" s="5">
        <f t="shared" si="350"/>
        <v>0</v>
      </c>
      <c r="AA361" s="5">
        <f t="shared" si="351"/>
        <v>0</v>
      </c>
      <c r="AB361" s="5">
        <f t="shared" si="352"/>
        <v>0</v>
      </c>
      <c r="AC361" s="5">
        <f t="shared" si="353"/>
        <v>0</v>
      </c>
      <c r="AD361" s="5">
        <f t="shared" si="358"/>
        <v>0</v>
      </c>
      <c r="AE361" s="5">
        <f t="shared" si="359"/>
        <v>0</v>
      </c>
      <c r="AF361" s="5">
        <f t="shared" si="354"/>
        <v>0</v>
      </c>
      <c r="AG361" s="5">
        <f t="shared" si="355"/>
        <v>0</v>
      </c>
      <c r="AH361" s="5">
        <f t="shared" si="360"/>
        <v>0</v>
      </c>
      <c r="AI361" s="5">
        <f t="shared" si="361"/>
        <v>0</v>
      </c>
      <c r="AJ361" s="5">
        <f t="shared" si="362"/>
        <v>0</v>
      </c>
      <c r="AK361" s="5">
        <f t="shared" si="363"/>
        <v>0</v>
      </c>
      <c r="AL361" s="5">
        <f>IFERROR(SUM(Y361:AK361),-5000)*((Cockpit!$C$3)^0)</f>
        <v>-5000</v>
      </c>
      <c r="AM361" s="19">
        <f>INDEX('Team forecast'!$M$3:$AU$22,MATCH($B361,'Team forecast'!$B$3:$B$22,0),MATCH(AM$1,'Team forecast'!$M$2:$AU$2,0))</f>
        <v>0</v>
      </c>
      <c r="AN361" s="19">
        <f>INDEX('Team forecast'!$M$3:$AU$22,MATCH($B361,'Team forecast'!$B$3:$B$22,0),MATCH(AN$1,'Team forecast'!$M$2:$AU$2,0))</f>
        <v>0</v>
      </c>
      <c r="AO361" s="19">
        <f>INDEX('Team forecast'!$M$3:$AU$22,MATCH($B361,'Team forecast'!$B$3:$B$22,0),MATCH(AO$1,'Team forecast'!$M$2:$AU$2,0))</f>
        <v>0</v>
      </c>
      <c r="AP361" s="19">
        <f>INDEX('Team forecast'!$M$3:$AU$22,MATCH($B361,'Team forecast'!$B$3:$B$22,0),MATCH(AP$1,'Team forecast'!$M$2:$AU$2,0))</f>
        <v>0</v>
      </c>
      <c r="AQ361" s="5">
        <f t="shared" si="364"/>
        <v>-5000</v>
      </c>
      <c r="AR361" s="5">
        <f>INDEX('Team forecast'!$M$3:$AU$22,MATCH($B361,'Team forecast'!$B$3:$B$22,0),MATCH(AR$1,'Team forecast'!$M$2:$AU$2,0))*IF($Y361&gt;0,25000,0)</f>
        <v>0</v>
      </c>
      <c r="AS361" s="5">
        <f>INDEX('Team forecast'!$M$3:$AU$22,MATCH($B361,'Team forecast'!$B$3:$B$22,0),MATCH(AS$1,'Team forecast'!$M$2:$AU$2,0))*IF($Y361&gt;0,5000,0)</f>
        <v>0</v>
      </c>
      <c r="AT361" s="5">
        <f>INDEX('Team forecast'!$M$3:$AU$22,MATCH($B361,'Team forecast'!$B$3:$B$22,0),MATCH(AT$1,'Team forecast'!$M$2:$AU$2,0))*IF($Y361&gt;0,-15000,0)</f>
        <v>0</v>
      </c>
      <c r="AU361" s="5">
        <f t="shared" si="365"/>
        <v>0</v>
      </c>
      <c r="AV361" s="5">
        <f t="shared" si="366"/>
        <v>0</v>
      </c>
      <c r="AW361" s="5">
        <f t="shared" si="367"/>
        <v>0</v>
      </c>
      <c r="AX361" s="5">
        <f t="shared" si="368"/>
        <v>0</v>
      </c>
      <c r="AY361" s="5">
        <f t="shared" si="369"/>
        <v>0</v>
      </c>
      <c r="AZ361" s="5">
        <f t="shared" si="370"/>
        <v>0</v>
      </c>
      <c r="BA361" s="5">
        <f t="shared" si="371"/>
        <v>0</v>
      </c>
      <c r="BB361" s="5">
        <f t="shared" si="372"/>
        <v>0</v>
      </c>
      <c r="BC361" s="5">
        <f t="shared" si="373"/>
        <v>0</v>
      </c>
      <c r="BD361" s="5">
        <f>IFERROR(SUM(AR361:BC361),0)*((Cockpit!$C$3)^1)</f>
        <v>0</v>
      </c>
      <c r="BE361" s="19">
        <f>INDEX('Team forecast'!$M$3:$AU$22,MATCH($B361,'Team forecast'!$B$3:$B$22,0),MATCH(BE$1,'Team forecast'!$M$2:$AU$2,0))</f>
        <v>0</v>
      </c>
      <c r="BF361" s="19">
        <f>INDEX('Team forecast'!$M$3:$AU$22,MATCH($B361,'Team forecast'!$B$3:$B$22,0),MATCH(BF$1,'Team forecast'!$M$2:$AU$2,0))</f>
        <v>0</v>
      </c>
      <c r="BG361" s="19">
        <f>INDEX('Team forecast'!$M$3:$AU$22,MATCH($B361,'Team forecast'!$B$3:$B$22,0),MATCH(BG$1,'Team forecast'!$M$2:$AU$2,0))</f>
        <v>0</v>
      </c>
      <c r="BH361" s="19">
        <f>INDEX('Team forecast'!$M$3:$AU$22,MATCH($B361,'Team forecast'!$B$3:$B$22,0),MATCH(BH$1,'Team forecast'!$M$2:$AU$2,0))</f>
        <v>0</v>
      </c>
      <c r="BI361" s="5">
        <f t="shared" si="374"/>
        <v>-5000</v>
      </c>
      <c r="BJ361" s="5">
        <f>INDEX('Team forecast'!$M$3:$AU$22,MATCH($B361,'Team forecast'!$B$3:$B$22,0),MATCH(BJ$1,'Team forecast'!$M$2:$AU$2,0))*IF($Y361&gt;0,25000,0)</f>
        <v>0</v>
      </c>
      <c r="BK361" s="5">
        <f>INDEX('Team forecast'!$M$3:$AU$22,MATCH($B361,'Team forecast'!$B$3:$B$22,0),MATCH(BK$1,'Team forecast'!$M$2:$AU$2,0))*IF($Y361&gt;0,5000,0)</f>
        <v>0</v>
      </c>
      <c r="BL361" s="5">
        <f>INDEX('Team forecast'!$M$3:$AU$22,MATCH($B361,'Team forecast'!$B$3:$B$22,0),MATCH(BL$1,'Team forecast'!$M$2:$AU$2,0))*IF($Y361&gt;0,-15000,0)</f>
        <v>0</v>
      </c>
      <c r="BM361" s="5">
        <f t="shared" si="375"/>
        <v>0</v>
      </c>
      <c r="BN361" s="5">
        <f t="shared" si="376"/>
        <v>0</v>
      </c>
      <c r="BO361" s="5">
        <f t="shared" si="377"/>
        <v>0</v>
      </c>
      <c r="BP361" s="5">
        <f t="shared" si="378"/>
        <v>0</v>
      </c>
      <c r="BQ361" s="5">
        <f t="shared" si="379"/>
        <v>0</v>
      </c>
      <c r="BR361" s="5">
        <f t="shared" si="380"/>
        <v>0</v>
      </c>
      <c r="BS361" s="5">
        <f t="shared" si="381"/>
        <v>0</v>
      </c>
      <c r="BT361" s="5">
        <f t="shared" si="382"/>
        <v>0</v>
      </c>
      <c r="BU361" s="5">
        <f t="shared" si="383"/>
        <v>0</v>
      </c>
      <c r="BV361" s="5">
        <f>IFERROR(SUM(BJ361:BU361),0)*((Cockpit!$C$3)^2)</f>
        <v>0</v>
      </c>
      <c r="BW361" s="19">
        <f>INDEX('Team forecast'!$M$3:$AU$22,MATCH($B361,'Team forecast'!$B$3:$B$22,0),MATCH(BW$1,'Team forecast'!$M$2:$AU$2,0))</f>
        <v>0</v>
      </c>
      <c r="BX361" s="19">
        <f>INDEX('Team forecast'!$M$3:$AU$22,MATCH($B361,'Team forecast'!$B$3:$B$22,0),MATCH(BX$1,'Team forecast'!$M$2:$AU$2,0))</f>
        <v>0</v>
      </c>
      <c r="BY361" s="19">
        <f>INDEX('Team forecast'!$M$3:$AU$22,MATCH($B361,'Team forecast'!$B$3:$B$22,0),MATCH(BY$1,'Team forecast'!$M$2:$AU$2,0))</f>
        <v>0</v>
      </c>
      <c r="BZ361" s="19">
        <f>INDEX('Team forecast'!$M$3:$AU$22,MATCH($B361,'Team forecast'!$B$3:$B$22,0),MATCH(BZ$1,'Team forecast'!$M$2:$AU$2,0))</f>
        <v>0</v>
      </c>
      <c r="CA361" s="5">
        <f t="shared" si="384"/>
        <v>-5000</v>
      </c>
      <c r="CB361" s="5">
        <f>INDEX('Team forecast'!$M$3:$AU$22,MATCH($B361,'Team forecast'!$B$3:$B$22,0),MATCH(CB$1,'Team forecast'!$M$2:$AU$2,0))*IF($Y361&gt;0,25000,0)</f>
        <v>0</v>
      </c>
      <c r="CC361" s="5">
        <f>INDEX('Team forecast'!$M$3:$AU$22,MATCH($B361,'Team forecast'!$B$3:$B$22,0),MATCH(CC$1,'Team forecast'!$M$2:$AU$2,0))*IF($Y361&gt;0,5000,0)</f>
        <v>0</v>
      </c>
      <c r="CD361" s="5">
        <f>INDEX('Team forecast'!$M$3:$AU$22,MATCH($B361,'Team forecast'!$B$3:$B$22,0),MATCH(CD$1,'Team forecast'!$M$2:$AU$2,0))*IF($Y361&gt;0,-15000,0)</f>
        <v>0</v>
      </c>
      <c r="CE361" s="5">
        <f t="shared" si="385"/>
        <v>0</v>
      </c>
      <c r="CF361" s="5">
        <f t="shared" si="386"/>
        <v>0</v>
      </c>
      <c r="CG361" s="5">
        <f t="shared" si="387"/>
        <v>0</v>
      </c>
      <c r="CH361" s="5">
        <f t="shared" si="388"/>
        <v>0</v>
      </c>
      <c r="CI361" s="5">
        <f t="shared" si="389"/>
        <v>0</v>
      </c>
      <c r="CJ361" s="5">
        <f t="shared" si="390"/>
        <v>0</v>
      </c>
      <c r="CK361" s="5">
        <f t="shared" si="391"/>
        <v>0</v>
      </c>
      <c r="CL361" s="5">
        <f t="shared" si="392"/>
        <v>0</v>
      </c>
      <c r="CM361" s="5">
        <f t="shared" si="393"/>
        <v>0</v>
      </c>
      <c r="CN361" s="5">
        <f>IFERROR(SUM(CB361:CM361),0)*((Cockpit!$C$3)^3)</f>
        <v>0</v>
      </c>
      <c r="CO361" s="19">
        <f>INDEX('Team forecast'!$M$3:$AU$22,MATCH($B361,'Team forecast'!$B$3:$B$22,0),MATCH(CO$1,'Team forecast'!$M$2:$AU$2,0))</f>
        <v>0</v>
      </c>
      <c r="CP361" s="19">
        <f>INDEX('Team forecast'!$M$3:$AU$22,MATCH($B361,'Team forecast'!$B$3:$B$22,0),MATCH(CP$1,'Team forecast'!$M$2:$AU$2,0))</f>
        <v>0</v>
      </c>
      <c r="CQ361" s="19">
        <f>INDEX('Team forecast'!$M$3:$AU$22,MATCH($B361,'Team forecast'!$B$3:$B$22,0),MATCH(CQ$1,'Team forecast'!$M$2:$AU$2,0))</f>
        <v>0</v>
      </c>
      <c r="CR361" s="19">
        <f>INDEX('Team forecast'!$M$3:$AU$22,MATCH($B361,'Team forecast'!$B$3:$B$22,0),MATCH(CR$1,'Team forecast'!$M$2:$AU$2,0))</f>
        <v>0</v>
      </c>
      <c r="CS361" s="5">
        <f t="shared" si="394"/>
        <v>-5000</v>
      </c>
      <c r="CT361" s="5">
        <f>INDEX('Team forecast'!$M$3:$AU$22,MATCH($B361,'Team forecast'!$B$3:$B$22,0),MATCH(CT$1,'Team forecast'!$M$2:$AU$2,0))*IF($Y361&gt;0,25000,0)</f>
        <v>0</v>
      </c>
      <c r="CU361" s="5">
        <f>INDEX('Team forecast'!$M$3:$AU$22,MATCH($B361,'Team forecast'!$B$3:$B$22,0),MATCH(CU$1,'Team forecast'!$M$2:$AU$2,0))*IF($Y361&gt;0,5000,0)</f>
        <v>0</v>
      </c>
      <c r="CV361" s="5">
        <f>INDEX('Team forecast'!$M$3:$AU$22,MATCH($B361,'Team forecast'!$B$3:$B$22,0),MATCH(CV$1,'Team forecast'!$M$2:$AU$2,0))*IF($Y361&gt;0,-15000,0)</f>
        <v>0</v>
      </c>
      <c r="CW361" s="5">
        <f t="shared" si="395"/>
        <v>0</v>
      </c>
      <c r="CX361" s="5">
        <f t="shared" si="396"/>
        <v>0</v>
      </c>
      <c r="CY361" s="5">
        <f t="shared" si="397"/>
        <v>0</v>
      </c>
      <c r="CZ361" s="5">
        <f t="shared" si="398"/>
        <v>0</v>
      </c>
      <c r="DA361" s="5">
        <f t="shared" si="399"/>
        <v>0</v>
      </c>
      <c r="DB361" s="5">
        <f t="shared" si="400"/>
        <v>0</v>
      </c>
      <c r="DC361" s="5">
        <f t="shared" si="401"/>
        <v>0</v>
      </c>
      <c r="DD361" s="5">
        <f t="shared" si="402"/>
        <v>0</v>
      </c>
      <c r="DE361" s="5">
        <f t="shared" si="403"/>
        <v>0</v>
      </c>
      <c r="DF361" s="5">
        <f>IFERROR(SUM(CT361:DE361),0)*((Cockpit!$C$3)^4)</f>
        <v>0</v>
      </c>
      <c r="DG361" s="19">
        <f>INDEX('Team forecast'!$M$3:$AU$22,MATCH($B361,'Team forecast'!$B$3:$B$22,0),MATCH(DG$1,'Team forecast'!$M$2:$AU$2,0))</f>
        <v>0</v>
      </c>
      <c r="DH361" s="19">
        <f>INDEX('Team forecast'!$M$3:$AU$22,MATCH($B361,'Team forecast'!$B$3:$B$22,0),MATCH(DH$1,'Team forecast'!$M$2:$AU$2,0))</f>
        <v>0</v>
      </c>
      <c r="DI361" s="19">
        <f>INDEX('Team forecast'!$M$3:$AU$22,MATCH($B361,'Team forecast'!$B$3:$B$22,0),MATCH(DI$1,'Team forecast'!$M$2:$AU$2,0))</f>
        <v>0</v>
      </c>
      <c r="DJ361" s="19">
        <f>INDEX('Team forecast'!$M$3:$AU$22,MATCH($B361,'Team forecast'!$B$3:$B$22,0),MATCH(DJ$1,'Team forecast'!$M$2:$AU$2,0))</f>
        <v>0</v>
      </c>
      <c r="DK361" s="5">
        <f t="shared" si="404"/>
        <v>-5000</v>
      </c>
      <c r="DL361" s="5">
        <f>INDEX('Team forecast'!$M$3:$AU$22,MATCH($B361,'Team forecast'!$B$3:$B$22,0),MATCH(DL$1,'Team forecast'!$M$2:$AU$2,0))*IF($Y361&gt;0,25000,0)</f>
        <v>0</v>
      </c>
      <c r="DM361" s="5">
        <f>INDEX('Team forecast'!$M$3:$AU$22,MATCH($B361,'Team forecast'!$B$3:$B$22,0),MATCH(DM$1,'Team forecast'!$M$2:$AU$2,0))*IF($Y361&gt;0,5000,0)</f>
        <v>0</v>
      </c>
      <c r="DN361" s="5">
        <f>INDEX('Team forecast'!$M$3:$AU$22,MATCH($B361,'Team forecast'!$B$3:$B$22,0),MATCH(DN$1,'Team forecast'!$M$2:$AU$2,0))*IF($Y361&gt;0,-15000,0)</f>
        <v>0</v>
      </c>
      <c r="DO361" s="5">
        <f t="shared" si="405"/>
        <v>0</v>
      </c>
      <c r="DP361" s="5">
        <f t="shared" si="406"/>
        <v>0</v>
      </c>
      <c r="DQ361" s="5">
        <f t="shared" si="407"/>
        <v>0</v>
      </c>
      <c r="DR361" s="5">
        <f t="shared" si="408"/>
        <v>0</v>
      </c>
      <c r="DS361" s="5">
        <f t="shared" si="409"/>
        <v>0</v>
      </c>
      <c r="DT361" s="5">
        <f t="shared" si="410"/>
        <v>0</v>
      </c>
      <c r="DU361" s="5">
        <f t="shared" si="411"/>
        <v>0</v>
      </c>
      <c r="DV361" s="5">
        <f t="shared" si="412"/>
        <v>0</v>
      </c>
      <c r="DW361" s="5">
        <f t="shared" si="413"/>
        <v>0</v>
      </c>
      <c r="DX361" s="5">
        <f>IFERROR(SUM(DL361:DW361),0)*((Cockpit!$C$3)^5)</f>
        <v>0</v>
      </c>
      <c r="DY361" s="5">
        <f t="shared" si="414"/>
        <v>-5000</v>
      </c>
      <c r="DZ361" s="5" t="str">
        <f>IF(ISERROR(MATCH(A361,'Current squad'!B:B,0)),"No","Yes")</f>
        <v>No</v>
      </c>
      <c r="EA361" s="5" cm="1">
        <f t="array" ref="EA361">IFERROR(_xlfn.IFS(DZ361="Yes",0,DZ361="No",H361*1%),999999)</f>
        <v>30700</v>
      </c>
      <c r="EB361" s="5">
        <f t="shared" si="356"/>
        <v>3100700</v>
      </c>
      <c r="EC361" s="5">
        <f t="shared" si="415"/>
        <v>-35700</v>
      </c>
      <c r="ED361" s="1">
        <f t="shared" si="357"/>
        <v>-1.1628664495114006E-2</v>
      </c>
      <c r="EE361" s="5">
        <f>RANK(EC361,$EC$2:$EC$572)+COUNTIF($EC$2:EC361,EC361)-1</f>
        <v>385</v>
      </c>
      <c r="EF361" s="4">
        <f>RANK(ED361,$ED$2:$ED$572)+COUNTIF($ED$2:ED361,ED361)-1</f>
        <v>347</v>
      </c>
    </row>
    <row r="362" spans="1:136" x14ac:dyDescent="0.3">
      <c r="A362" t="str">
        <f>IF(Holdet.dk!A362&lt;&gt;"",Holdet.dk!A362,"")</f>
        <v>Thiago Silva</v>
      </c>
      <c r="B362" t="str">
        <f>INDEX(Holdet.dk!B:B,MATCH($A362,Holdet.dk!$A:$A,0))</f>
        <v>Chelsea</v>
      </c>
      <c r="C362" t="str">
        <f>INDEX(Holdet.dk!C:C,MATCH($A362,Holdet.dk!$A:$A,0))</f>
        <v>Defense</v>
      </c>
      <c r="D362" t="str">
        <f>INDEX(Holdet.dk!D:D,MATCH($A362,Holdet.dk!$A:$A,0))</f>
        <v>5.408.000</v>
      </c>
      <c r="E362" s="1">
        <f>IFERROR(_xlfn.NUMBERVALUE(INDEX(Holdet.dk!$E:$E,MATCH($A362,Holdet.dk!$A:$A,0)),","),0)</f>
        <v>6.0000000000000001E-3</v>
      </c>
      <c r="F362" t="str">
        <f>IF(INDEX(Lookup!H:H,MATCH('Master data'!A362,Lookup!G:G,0))=0,A362,INDEX(Lookup!H:H,MATCH('Master data'!A362,Lookup!G:G,0)))</f>
        <v>Thiago Silva</v>
      </c>
      <c r="G362" t="str">
        <f>IFERROR(INDEX(Lookup!B:B,MATCH(INDEX(Rotowire!C:C,MATCH(F362,Rotowire!A:A,0)),Lookup!D:D,0)),"")</f>
        <v>Aston Villa</v>
      </c>
      <c r="H362" s="5">
        <f t="shared" si="348"/>
        <v>5408000</v>
      </c>
      <c r="I362" s="19">
        <f>IFERROR(INDEX('Team forecast'!$G$3:$I$22,MATCH($B362,'Team forecast'!$B$3:$B$22,0),MATCH(I$1,'Team forecast'!$G$2:$I$2,0)),0)</f>
        <v>0.93034825870646787</v>
      </c>
      <c r="J362" s="19">
        <f>IFERROR(INDEX('Team forecast'!$G$3:$I$22,MATCH($B362,'Team forecast'!$B$3:$B$22,0),MATCH(J$1,'Team forecast'!$G$2:$I$2,0)),0)</f>
        <v>0.82291666666666674</v>
      </c>
      <c r="K362" s="19">
        <f>IFERROR(INDEX('Team forecast'!$G$3:$I$22,MATCH($B362,'Team forecast'!$B$3:$B$22,0),MATCH(K$1,'Team forecast'!$G$2:$I$2,0)),0)</f>
        <v>1.1346119882058896</v>
      </c>
      <c r="L362">
        <f>SUMIFS(Rotowire!E:E,Rotowire!$A:$A,'Master data'!$F362)</f>
        <v>95</v>
      </c>
      <c r="M362" s="2">
        <f>SUMIFS(Rotowire!F:F,Rotowire!$A:$A,'Master data'!$F362)*I362</f>
        <v>5.5820895522388073E-2</v>
      </c>
      <c r="N362" s="2">
        <f>SUMIFS(Rotowire!G:G,Rotowire!$A:$A,'Master data'!$F362)*I362</f>
        <v>1.8606965174129356E-2</v>
      </c>
      <c r="O362" s="2">
        <f>SUMIFS(Rotowire!I:I,Rotowire!$A:$A,'Master data'!$F362)*I362</f>
        <v>0.21398009950248761</v>
      </c>
      <c r="P362" s="2">
        <f>SUMIFS(Rotowire!W:W,Rotowire!$A:$A,'Master data'!$F362)*K362</f>
        <v>0.45384479528235588</v>
      </c>
      <c r="Q362" s="2">
        <f>SUMIFS(Rotowire!Y:Y,Rotowire!$A:$A,'Master data'!$F362)*J362</f>
        <v>0</v>
      </c>
      <c r="R362" s="2">
        <f>SUMIFS(Rotowire!AB:AB,Rotowire!$A:$A,'Master data'!$F362)</f>
        <v>0.17</v>
      </c>
      <c r="S362" s="2">
        <f>SUMIFS(Rotowire!AC:AC,Rotowire!$A:$A,'Master data'!$F362)</f>
        <v>0.03</v>
      </c>
      <c r="T362" s="2">
        <f>INDEX('Team forecast'!D$3:D$22,MATCH($B362,'Team forecast'!$B$3:$B$22,0))</f>
        <v>1.87</v>
      </c>
      <c r="U362" s="2">
        <f>INDEX('Team forecast'!E$3:E$22,MATCH($B362,'Team forecast'!$B$3:$B$22,0))</f>
        <v>0.79</v>
      </c>
      <c r="V362" s="2">
        <f>INDEX('Team forecast'!J$3:J$22,MATCH($B362,'Team forecast'!$B$3:$B$22,0))</f>
        <v>0.62609999999999999</v>
      </c>
      <c r="W362" s="2">
        <f>INDEX('Team forecast'!K$3:K$22,MATCH($B362,'Team forecast'!$B$3:$B$22,0))</f>
        <v>0.2238</v>
      </c>
      <c r="X362" s="2">
        <f>INDEX('Team forecast'!L$3:L$22,MATCH($B362,'Team forecast'!$B$3:$B$22,0))</f>
        <v>0.15010000000000001</v>
      </c>
      <c r="Y362" s="5">
        <f t="shared" si="349"/>
        <v>7000</v>
      </c>
      <c r="Z362" s="5">
        <f t="shared" si="350"/>
        <v>15652.5</v>
      </c>
      <c r="AA362" s="5">
        <f t="shared" si="351"/>
        <v>1119</v>
      </c>
      <c r="AB362" s="5">
        <f t="shared" si="352"/>
        <v>-2251.5</v>
      </c>
      <c r="AC362" s="5">
        <f t="shared" si="353"/>
        <v>8373.13432835821</v>
      </c>
      <c r="AD362" s="5">
        <f t="shared" si="358"/>
        <v>930.34825870646785</v>
      </c>
      <c r="AE362" s="5">
        <f t="shared" si="359"/>
        <v>2139.8009950248761</v>
      </c>
      <c r="AF362" s="5">
        <f t="shared" si="354"/>
        <v>22692.239764117796</v>
      </c>
      <c r="AG362" s="5">
        <f t="shared" si="355"/>
        <v>0</v>
      </c>
      <c r="AH362" s="5">
        <f t="shared" si="360"/>
        <v>-3400.0000000000005</v>
      </c>
      <c r="AI362" s="5">
        <f t="shared" si="361"/>
        <v>-1500</v>
      </c>
      <c r="AJ362" s="5">
        <f t="shared" si="362"/>
        <v>18700</v>
      </c>
      <c r="AK362" s="5">
        <f t="shared" si="363"/>
        <v>-6320</v>
      </c>
      <c r="AL362" s="5">
        <f>IFERROR(SUM(Y362:AK362),-5000)*((Cockpit!$C$3)^0)</f>
        <v>63135.523346207352</v>
      </c>
      <c r="AM362" s="19">
        <f>INDEX('Team forecast'!$M$3:$AU$22,MATCH($B362,'Team forecast'!$B$3:$B$22,0),MATCH(AM$1,'Team forecast'!$M$2:$AU$2,0))</f>
        <v>0</v>
      </c>
      <c r="AN362" s="19">
        <f>INDEX('Team forecast'!$M$3:$AU$22,MATCH($B362,'Team forecast'!$B$3:$B$22,0),MATCH(AN$1,'Team forecast'!$M$2:$AU$2,0))</f>
        <v>0</v>
      </c>
      <c r="AO362" s="19">
        <f>INDEX('Team forecast'!$M$3:$AU$22,MATCH($B362,'Team forecast'!$B$3:$B$22,0),MATCH(AO$1,'Team forecast'!$M$2:$AU$2,0))</f>
        <v>0</v>
      </c>
      <c r="AP362" s="19">
        <f>INDEX('Team forecast'!$M$3:$AU$22,MATCH($B362,'Team forecast'!$B$3:$B$22,0),MATCH(AP$1,'Team forecast'!$M$2:$AU$2,0))</f>
        <v>0</v>
      </c>
      <c r="AQ362" s="5">
        <f t="shared" si="364"/>
        <v>7000</v>
      </c>
      <c r="AR362" s="5">
        <f>INDEX('Team forecast'!$M$3:$AU$22,MATCH($B362,'Team forecast'!$B$3:$B$22,0),MATCH(AR$1,'Team forecast'!$M$2:$AU$2,0))*IF($Y362&gt;0,25000,0)</f>
        <v>0</v>
      </c>
      <c r="AS362" s="5">
        <f>INDEX('Team forecast'!$M$3:$AU$22,MATCH($B362,'Team forecast'!$B$3:$B$22,0),MATCH(AS$1,'Team forecast'!$M$2:$AU$2,0))*IF($Y362&gt;0,5000,0)</f>
        <v>0</v>
      </c>
      <c r="AT362" s="5">
        <f>INDEX('Team forecast'!$M$3:$AU$22,MATCH($B362,'Team forecast'!$B$3:$B$22,0),MATCH(AT$1,'Team forecast'!$M$2:$AU$2,0))*IF($Y362&gt;0,-15000,0)</f>
        <v>0</v>
      </c>
      <c r="AU362" s="5">
        <f t="shared" si="365"/>
        <v>0</v>
      </c>
      <c r="AV362" s="5">
        <f t="shared" si="366"/>
        <v>0</v>
      </c>
      <c r="AW362" s="5">
        <f t="shared" si="367"/>
        <v>0</v>
      </c>
      <c r="AX362" s="5">
        <f t="shared" si="368"/>
        <v>0</v>
      </c>
      <c r="AY362" s="5">
        <f t="shared" si="369"/>
        <v>0</v>
      </c>
      <c r="AZ362" s="5">
        <f t="shared" si="370"/>
        <v>-3400.0000000000005</v>
      </c>
      <c r="BA362" s="5">
        <f t="shared" si="371"/>
        <v>-1500</v>
      </c>
      <c r="BB362" s="5">
        <f t="shared" si="372"/>
        <v>0</v>
      </c>
      <c r="BC362" s="5">
        <f t="shared" si="373"/>
        <v>0</v>
      </c>
      <c r="BD362" s="5">
        <f>IFERROR(SUM(AR362:BC362),0)*((Cockpit!$C$3)^1)</f>
        <v>-3430</v>
      </c>
      <c r="BE362" s="19">
        <f>INDEX('Team forecast'!$M$3:$AU$22,MATCH($B362,'Team forecast'!$B$3:$B$22,0),MATCH(BE$1,'Team forecast'!$M$2:$AU$2,0))</f>
        <v>0</v>
      </c>
      <c r="BF362" s="19">
        <f>INDEX('Team forecast'!$M$3:$AU$22,MATCH($B362,'Team forecast'!$B$3:$B$22,0),MATCH(BF$1,'Team forecast'!$M$2:$AU$2,0))</f>
        <v>0</v>
      </c>
      <c r="BG362" s="19">
        <f>INDEX('Team forecast'!$M$3:$AU$22,MATCH($B362,'Team forecast'!$B$3:$B$22,0),MATCH(BG$1,'Team forecast'!$M$2:$AU$2,0))</f>
        <v>0</v>
      </c>
      <c r="BH362" s="19">
        <f>INDEX('Team forecast'!$M$3:$AU$22,MATCH($B362,'Team forecast'!$B$3:$B$22,0),MATCH(BH$1,'Team forecast'!$M$2:$AU$2,0))</f>
        <v>0</v>
      </c>
      <c r="BI362" s="5">
        <f t="shared" si="374"/>
        <v>7000</v>
      </c>
      <c r="BJ362" s="5">
        <f>INDEX('Team forecast'!$M$3:$AU$22,MATCH($B362,'Team forecast'!$B$3:$B$22,0),MATCH(BJ$1,'Team forecast'!$M$2:$AU$2,0))*IF($Y362&gt;0,25000,0)</f>
        <v>0</v>
      </c>
      <c r="BK362" s="5">
        <f>INDEX('Team forecast'!$M$3:$AU$22,MATCH($B362,'Team forecast'!$B$3:$B$22,0),MATCH(BK$1,'Team forecast'!$M$2:$AU$2,0))*IF($Y362&gt;0,5000,0)</f>
        <v>0</v>
      </c>
      <c r="BL362" s="5">
        <f>INDEX('Team forecast'!$M$3:$AU$22,MATCH($B362,'Team forecast'!$B$3:$B$22,0),MATCH(BL$1,'Team forecast'!$M$2:$AU$2,0))*IF($Y362&gt;0,-15000,0)</f>
        <v>0</v>
      </c>
      <c r="BM362" s="5">
        <f t="shared" si="375"/>
        <v>0</v>
      </c>
      <c r="BN362" s="5">
        <f t="shared" si="376"/>
        <v>0</v>
      </c>
      <c r="BO362" s="5">
        <f t="shared" si="377"/>
        <v>0</v>
      </c>
      <c r="BP362" s="5">
        <f t="shared" si="378"/>
        <v>0</v>
      </c>
      <c r="BQ362" s="5">
        <f t="shared" si="379"/>
        <v>0</v>
      </c>
      <c r="BR362" s="5">
        <f t="shared" si="380"/>
        <v>-3400.0000000000005</v>
      </c>
      <c r="BS362" s="5">
        <f t="shared" si="381"/>
        <v>-1500</v>
      </c>
      <c r="BT362" s="5">
        <f t="shared" si="382"/>
        <v>0</v>
      </c>
      <c r="BU362" s="5">
        <f t="shared" si="383"/>
        <v>0</v>
      </c>
      <c r="BV362" s="5">
        <f>IFERROR(SUM(BJ362:BU362),0)*((Cockpit!$C$3)^2)</f>
        <v>-2400.9999999999995</v>
      </c>
      <c r="BW362" s="19">
        <f>INDEX('Team forecast'!$M$3:$AU$22,MATCH($B362,'Team forecast'!$B$3:$B$22,0),MATCH(BW$1,'Team forecast'!$M$2:$AU$2,0))</f>
        <v>0</v>
      </c>
      <c r="BX362" s="19">
        <f>INDEX('Team forecast'!$M$3:$AU$22,MATCH($B362,'Team forecast'!$B$3:$B$22,0),MATCH(BX$1,'Team forecast'!$M$2:$AU$2,0))</f>
        <v>0</v>
      </c>
      <c r="BY362" s="19">
        <f>INDEX('Team forecast'!$M$3:$AU$22,MATCH($B362,'Team forecast'!$B$3:$B$22,0),MATCH(BY$1,'Team forecast'!$M$2:$AU$2,0))</f>
        <v>0</v>
      </c>
      <c r="BZ362" s="19">
        <f>INDEX('Team forecast'!$M$3:$AU$22,MATCH($B362,'Team forecast'!$B$3:$B$22,0),MATCH(BZ$1,'Team forecast'!$M$2:$AU$2,0))</f>
        <v>0</v>
      </c>
      <c r="CA362" s="5">
        <f t="shared" si="384"/>
        <v>7000</v>
      </c>
      <c r="CB362" s="5">
        <f>INDEX('Team forecast'!$M$3:$AU$22,MATCH($B362,'Team forecast'!$B$3:$B$22,0),MATCH(CB$1,'Team forecast'!$M$2:$AU$2,0))*IF($Y362&gt;0,25000,0)</f>
        <v>0</v>
      </c>
      <c r="CC362" s="5">
        <f>INDEX('Team forecast'!$M$3:$AU$22,MATCH($B362,'Team forecast'!$B$3:$B$22,0),MATCH(CC$1,'Team forecast'!$M$2:$AU$2,0))*IF($Y362&gt;0,5000,0)</f>
        <v>0</v>
      </c>
      <c r="CD362" s="5">
        <f>INDEX('Team forecast'!$M$3:$AU$22,MATCH($B362,'Team forecast'!$B$3:$B$22,0),MATCH(CD$1,'Team forecast'!$M$2:$AU$2,0))*IF($Y362&gt;0,-15000,0)</f>
        <v>0</v>
      </c>
      <c r="CE362" s="5">
        <f t="shared" si="385"/>
        <v>0</v>
      </c>
      <c r="CF362" s="5">
        <f t="shared" si="386"/>
        <v>0</v>
      </c>
      <c r="CG362" s="5">
        <f t="shared" si="387"/>
        <v>0</v>
      </c>
      <c r="CH362" s="5">
        <f t="shared" si="388"/>
        <v>0</v>
      </c>
      <c r="CI362" s="5">
        <f t="shared" si="389"/>
        <v>0</v>
      </c>
      <c r="CJ362" s="5">
        <f t="shared" si="390"/>
        <v>-3400.0000000000005</v>
      </c>
      <c r="CK362" s="5">
        <f t="shared" si="391"/>
        <v>-1500</v>
      </c>
      <c r="CL362" s="5">
        <f t="shared" si="392"/>
        <v>0</v>
      </c>
      <c r="CM362" s="5">
        <f t="shared" si="393"/>
        <v>0</v>
      </c>
      <c r="CN362" s="5">
        <f>IFERROR(SUM(CB362:CM362),0)*((Cockpit!$C$3)^3)</f>
        <v>-1680.6999999999996</v>
      </c>
      <c r="CO362" s="19">
        <f>INDEX('Team forecast'!$M$3:$AU$22,MATCH($B362,'Team forecast'!$B$3:$B$22,0),MATCH(CO$1,'Team forecast'!$M$2:$AU$2,0))</f>
        <v>0</v>
      </c>
      <c r="CP362" s="19">
        <f>INDEX('Team forecast'!$M$3:$AU$22,MATCH($B362,'Team forecast'!$B$3:$B$22,0),MATCH(CP$1,'Team forecast'!$M$2:$AU$2,0))</f>
        <v>0</v>
      </c>
      <c r="CQ362" s="19">
        <f>INDEX('Team forecast'!$M$3:$AU$22,MATCH($B362,'Team forecast'!$B$3:$B$22,0),MATCH(CQ$1,'Team forecast'!$M$2:$AU$2,0))</f>
        <v>0</v>
      </c>
      <c r="CR362" s="19">
        <f>INDEX('Team forecast'!$M$3:$AU$22,MATCH($B362,'Team forecast'!$B$3:$B$22,0),MATCH(CR$1,'Team forecast'!$M$2:$AU$2,0))</f>
        <v>0</v>
      </c>
      <c r="CS362" s="5">
        <f t="shared" si="394"/>
        <v>7000</v>
      </c>
      <c r="CT362" s="5">
        <f>INDEX('Team forecast'!$M$3:$AU$22,MATCH($B362,'Team forecast'!$B$3:$B$22,0),MATCH(CT$1,'Team forecast'!$M$2:$AU$2,0))*IF($Y362&gt;0,25000,0)</f>
        <v>0</v>
      </c>
      <c r="CU362" s="5">
        <f>INDEX('Team forecast'!$M$3:$AU$22,MATCH($B362,'Team forecast'!$B$3:$B$22,0),MATCH(CU$1,'Team forecast'!$M$2:$AU$2,0))*IF($Y362&gt;0,5000,0)</f>
        <v>0</v>
      </c>
      <c r="CV362" s="5">
        <f>INDEX('Team forecast'!$M$3:$AU$22,MATCH($B362,'Team forecast'!$B$3:$B$22,0),MATCH(CV$1,'Team forecast'!$M$2:$AU$2,0))*IF($Y362&gt;0,-15000,0)</f>
        <v>0</v>
      </c>
      <c r="CW362" s="5">
        <f t="shared" si="395"/>
        <v>0</v>
      </c>
      <c r="CX362" s="5">
        <f t="shared" si="396"/>
        <v>0</v>
      </c>
      <c r="CY362" s="5">
        <f t="shared" si="397"/>
        <v>0</v>
      </c>
      <c r="CZ362" s="5">
        <f t="shared" si="398"/>
        <v>0</v>
      </c>
      <c r="DA362" s="5">
        <f t="shared" si="399"/>
        <v>0</v>
      </c>
      <c r="DB362" s="5">
        <f t="shared" si="400"/>
        <v>-3400.0000000000005</v>
      </c>
      <c r="DC362" s="5">
        <f t="shared" si="401"/>
        <v>-1500</v>
      </c>
      <c r="DD362" s="5">
        <f t="shared" si="402"/>
        <v>0</v>
      </c>
      <c r="DE362" s="5">
        <f t="shared" si="403"/>
        <v>0</v>
      </c>
      <c r="DF362" s="5">
        <f>IFERROR(SUM(CT362:DE362),0)*((Cockpit!$C$3)^4)</f>
        <v>-1176.4899999999996</v>
      </c>
      <c r="DG362" s="19">
        <f>INDEX('Team forecast'!$M$3:$AU$22,MATCH($B362,'Team forecast'!$B$3:$B$22,0),MATCH(DG$1,'Team forecast'!$M$2:$AU$2,0))</f>
        <v>0</v>
      </c>
      <c r="DH362" s="19">
        <f>INDEX('Team forecast'!$M$3:$AU$22,MATCH($B362,'Team forecast'!$B$3:$B$22,0),MATCH(DH$1,'Team forecast'!$M$2:$AU$2,0))</f>
        <v>0</v>
      </c>
      <c r="DI362" s="19">
        <f>INDEX('Team forecast'!$M$3:$AU$22,MATCH($B362,'Team forecast'!$B$3:$B$22,0),MATCH(DI$1,'Team forecast'!$M$2:$AU$2,0))</f>
        <v>0</v>
      </c>
      <c r="DJ362" s="19">
        <f>INDEX('Team forecast'!$M$3:$AU$22,MATCH($B362,'Team forecast'!$B$3:$B$22,0),MATCH(DJ$1,'Team forecast'!$M$2:$AU$2,0))</f>
        <v>0</v>
      </c>
      <c r="DK362" s="5">
        <f t="shared" si="404"/>
        <v>7000</v>
      </c>
      <c r="DL362" s="5">
        <f>INDEX('Team forecast'!$M$3:$AU$22,MATCH($B362,'Team forecast'!$B$3:$B$22,0),MATCH(DL$1,'Team forecast'!$M$2:$AU$2,0))*IF($Y362&gt;0,25000,0)</f>
        <v>0</v>
      </c>
      <c r="DM362" s="5">
        <f>INDEX('Team forecast'!$M$3:$AU$22,MATCH($B362,'Team forecast'!$B$3:$B$22,0),MATCH(DM$1,'Team forecast'!$M$2:$AU$2,0))*IF($Y362&gt;0,5000,0)</f>
        <v>0</v>
      </c>
      <c r="DN362" s="5">
        <f>INDEX('Team forecast'!$M$3:$AU$22,MATCH($B362,'Team forecast'!$B$3:$B$22,0),MATCH(DN$1,'Team forecast'!$M$2:$AU$2,0))*IF($Y362&gt;0,-15000,0)</f>
        <v>0</v>
      </c>
      <c r="DO362" s="5">
        <f t="shared" si="405"/>
        <v>0</v>
      </c>
      <c r="DP362" s="5">
        <f t="shared" si="406"/>
        <v>0</v>
      </c>
      <c r="DQ362" s="5">
        <f t="shared" si="407"/>
        <v>0</v>
      </c>
      <c r="DR362" s="5">
        <f t="shared" si="408"/>
        <v>0</v>
      </c>
      <c r="DS362" s="5">
        <f t="shared" si="409"/>
        <v>0</v>
      </c>
      <c r="DT362" s="5">
        <f t="shared" si="410"/>
        <v>-3400.0000000000005</v>
      </c>
      <c r="DU362" s="5">
        <f t="shared" si="411"/>
        <v>-1500</v>
      </c>
      <c r="DV362" s="5">
        <f t="shared" si="412"/>
        <v>0</v>
      </c>
      <c r="DW362" s="5">
        <f t="shared" si="413"/>
        <v>0</v>
      </c>
      <c r="DX362" s="5">
        <f>IFERROR(SUM(DL362:DW362),0)*((Cockpit!$C$3)^5)</f>
        <v>-823.54299999999967</v>
      </c>
      <c r="DY362" s="5">
        <f t="shared" si="414"/>
        <v>53623.790346207359</v>
      </c>
      <c r="DZ362" s="5" t="str">
        <f>IF(ISERROR(MATCH(A362,'Current squad'!B:B,0)),"No","Yes")</f>
        <v>No</v>
      </c>
      <c r="EA362" s="5" cm="1">
        <f t="array" ref="EA362">IFERROR(_xlfn.IFS(DZ362="Yes",0,DZ362="No",H362*1%),999999)</f>
        <v>54080</v>
      </c>
      <c r="EB362" s="5">
        <f t="shared" si="356"/>
        <v>5462080</v>
      </c>
      <c r="EC362" s="5">
        <f t="shared" si="415"/>
        <v>-456.20965379264089</v>
      </c>
      <c r="ED362" s="1">
        <f t="shared" si="357"/>
        <v>-8.4358293970532712E-5</v>
      </c>
      <c r="EE362" s="5">
        <f>RANK(EC362,$EC$2:$EC$572)+COUNTIF($EC$2:EC362,EC362)-1</f>
        <v>73</v>
      </c>
      <c r="EF362" s="4">
        <f>RANK(ED362,$ED$2:$ED$572)+COUNTIF($ED$2:ED362,ED362)-1</f>
        <v>73</v>
      </c>
    </row>
    <row r="363" spans="1:136" x14ac:dyDescent="0.3">
      <c r="A363" t="str">
        <f>IF(Holdet.dk!A363&lt;&gt;"",Holdet.dk!A363,"")</f>
        <v>Sean Longstaff</v>
      </c>
      <c r="B363" t="str">
        <f>INDEX(Holdet.dk!B:B,MATCH($A363,Holdet.dk!$A:$A,0))</f>
        <v>Newcastle</v>
      </c>
      <c r="C363" t="str">
        <f>INDEX(Holdet.dk!C:C,MATCH($A363,Holdet.dk!$A:$A,0))</f>
        <v>Midfield</v>
      </c>
      <c r="D363" t="str">
        <f>INDEX(Holdet.dk!D:D,MATCH($A363,Holdet.dk!$A:$A,0))</f>
        <v>3.107.000</v>
      </c>
      <c r="E363" s="1">
        <f>IFERROR(_xlfn.NUMBERVALUE(INDEX(Holdet.dk!$E:$E,MATCH($A363,Holdet.dk!$A:$A,0)),","),0)</f>
        <v>2E-3</v>
      </c>
      <c r="F363" t="str">
        <f>IF(INDEX(Lookup!H:H,MATCH('Master data'!A363,Lookup!G:G,0))=0,A363,INDEX(Lookup!H:H,MATCH('Master data'!A363,Lookup!G:G,0)))</f>
        <v>Sean Longstaff</v>
      </c>
      <c r="G363" t="str">
        <f>IFERROR(INDEX(Lookup!B:B,MATCH(INDEX(Rotowire!C:C,MATCH(F363,Rotowire!A:A,0)),Lookup!D:D,0)),"")</f>
        <v/>
      </c>
      <c r="H363" s="5">
        <f t="shared" si="348"/>
        <v>3107000</v>
      </c>
      <c r="I363" s="19">
        <f>IFERROR(INDEX('Team forecast'!$G$3:$I$22,MATCH($B363,'Team forecast'!$B$3:$B$22,0),MATCH(I$1,'Team forecast'!$G$2:$I$2,0)),0)</f>
        <v>0.8913043478260867</v>
      </c>
      <c r="J363" s="19">
        <f>IFERROR(INDEX('Team forecast'!$G$3:$I$22,MATCH($B363,'Team forecast'!$B$3:$B$22,0),MATCH(J$1,'Team forecast'!$G$2:$I$2,0)),0)</f>
        <v>0.79881656804733725</v>
      </c>
      <c r="K363" s="19">
        <f>IFERROR(INDEX('Team forecast'!$G$3:$I$22,MATCH($B363,'Team forecast'!$B$3:$B$22,0),MATCH(K$1,'Team forecast'!$G$2:$I$2,0)),0)</f>
        <v>1.5249427096817147</v>
      </c>
      <c r="L363">
        <f>SUMIFS(Rotowire!E:E,Rotowire!$A:$A,'Master data'!$F363)</f>
        <v>0</v>
      </c>
      <c r="M363" s="2">
        <f>SUMIFS(Rotowire!F:F,Rotowire!$A:$A,'Master data'!$F363)*I363</f>
        <v>0</v>
      </c>
      <c r="N363" s="2">
        <f>SUMIFS(Rotowire!G:G,Rotowire!$A:$A,'Master data'!$F363)*I363</f>
        <v>0</v>
      </c>
      <c r="O363" s="2">
        <f>SUMIFS(Rotowire!I:I,Rotowire!$A:$A,'Master data'!$F363)*I363</f>
        <v>0</v>
      </c>
      <c r="P363" s="2">
        <f>SUMIFS(Rotowire!W:W,Rotowire!$A:$A,'Master data'!$F363)*K363</f>
        <v>0</v>
      </c>
      <c r="Q363" s="2">
        <f>SUMIFS(Rotowire!Y:Y,Rotowire!$A:$A,'Master data'!$F363)*J363</f>
        <v>0</v>
      </c>
      <c r="R363" s="2">
        <f>SUMIFS(Rotowire!AB:AB,Rotowire!$A:$A,'Master data'!$F363)</f>
        <v>0</v>
      </c>
      <c r="S363" s="2">
        <f>SUMIFS(Rotowire!AC:AC,Rotowire!$A:$A,'Master data'!$F363)</f>
        <v>0</v>
      </c>
      <c r="T363" s="2">
        <f>INDEX('Team forecast'!D$3:D$22,MATCH($B363,'Team forecast'!$B$3:$B$22,0))</f>
        <v>1.23</v>
      </c>
      <c r="U363" s="2">
        <f>INDEX('Team forecast'!E$3:E$22,MATCH($B363,'Team forecast'!$B$3:$B$22,0))</f>
        <v>1.35</v>
      </c>
      <c r="V363" s="2">
        <f>INDEX('Team forecast'!J$3:J$22,MATCH($B363,'Team forecast'!$B$3:$B$22,0))</f>
        <v>0.33679999999999999</v>
      </c>
      <c r="W363" s="2">
        <f>INDEX('Team forecast'!K$3:K$22,MATCH($B363,'Team forecast'!$B$3:$B$22,0))</f>
        <v>0.2712</v>
      </c>
      <c r="X363" s="2">
        <f>INDEX('Team forecast'!L$3:L$22,MATCH($B363,'Team forecast'!$B$3:$B$22,0))</f>
        <v>0.39200000000000002</v>
      </c>
      <c r="Y363" s="5">
        <f t="shared" si="349"/>
        <v>-5000</v>
      </c>
      <c r="Z363" s="5">
        <f t="shared" si="350"/>
        <v>0</v>
      </c>
      <c r="AA363" s="5">
        <f t="shared" si="351"/>
        <v>0</v>
      </c>
      <c r="AB363" s="5">
        <f t="shared" si="352"/>
        <v>0</v>
      </c>
      <c r="AC363" s="5">
        <f t="shared" si="353"/>
        <v>0</v>
      </c>
      <c r="AD363" s="5">
        <f t="shared" si="358"/>
        <v>0</v>
      </c>
      <c r="AE363" s="5">
        <f t="shared" si="359"/>
        <v>0</v>
      </c>
      <c r="AF363" s="5">
        <f t="shared" si="354"/>
        <v>0</v>
      </c>
      <c r="AG363" s="5">
        <f t="shared" si="355"/>
        <v>0</v>
      </c>
      <c r="AH363" s="5">
        <f t="shared" si="360"/>
        <v>0</v>
      </c>
      <c r="AI363" s="5">
        <f t="shared" si="361"/>
        <v>0</v>
      </c>
      <c r="AJ363" s="5">
        <f t="shared" si="362"/>
        <v>0</v>
      </c>
      <c r="AK363" s="5">
        <f t="shared" si="363"/>
        <v>0</v>
      </c>
      <c r="AL363" s="5">
        <f>IFERROR(SUM(Y363:AK363),-5000)*((Cockpit!$C$3)^0)</f>
        <v>-5000</v>
      </c>
      <c r="AM363" s="19">
        <f>INDEX('Team forecast'!$M$3:$AU$22,MATCH($B363,'Team forecast'!$B$3:$B$22,0),MATCH(AM$1,'Team forecast'!$M$2:$AU$2,0))</f>
        <v>0</v>
      </c>
      <c r="AN363" s="19">
        <f>INDEX('Team forecast'!$M$3:$AU$22,MATCH($B363,'Team forecast'!$B$3:$B$22,0),MATCH(AN$1,'Team forecast'!$M$2:$AU$2,0))</f>
        <v>0</v>
      </c>
      <c r="AO363" s="19">
        <f>INDEX('Team forecast'!$M$3:$AU$22,MATCH($B363,'Team forecast'!$B$3:$B$22,0),MATCH(AO$1,'Team forecast'!$M$2:$AU$2,0))</f>
        <v>0</v>
      </c>
      <c r="AP363" s="19">
        <f>INDEX('Team forecast'!$M$3:$AU$22,MATCH($B363,'Team forecast'!$B$3:$B$22,0),MATCH(AP$1,'Team forecast'!$M$2:$AU$2,0))</f>
        <v>0</v>
      </c>
      <c r="AQ363" s="5">
        <f t="shared" si="364"/>
        <v>-5000</v>
      </c>
      <c r="AR363" s="5">
        <f>INDEX('Team forecast'!$M$3:$AU$22,MATCH($B363,'Team forecast'!$B$3:$B$22,0),MATCH(AR$1,'Team forecast'!$M$2:$AU$2,0))*IF($Y363&gt;0,25000,0)</f>
        <v>0</v>
      </c>
      <c r="AS363" s="5">
        <f>INDEX('Team forecast'!$M$3:$AU$22,MATCH($B363,'Team forecast'!$B$3:$B$22,0),MATCH(AS$1,'Team forecast'!$M$2:$AU$2,0))*IF($Y363&gt;0,5000,0)</f>
        <v>0</v>
      </c>
      <c r="AT363" s="5">
        <f>INDEX('Team forecast'!$M$3:$AU$22,MATCH($B363,'Team forecast'!$B$3:$B$22,0),MATCH(AT$1,'Team forecast'!$M$2:$AU$2,0))*IF($Y363&gt;0,-15000,0)</f>
        <v>0</v>
      </c>
      <c r="AU363" s="5">
        <f t="shared" si="365"/>
        <v>0</v>
      </c>
      <c r="AV363" s="5">
        <f t="shared" si="366"/>
        <v>0</v>
      </c>
      <c r="AW363" s="5">
        <f t="shared" si="367"/>
        <v>0</v>
      </c>
      <c r="AX363" s="5">
        <f t="shared" si="368"/>
        <v>0</v>
      </c>
      <c r="AY363" s="5">
        <f t="shared" si="369"/>
        <v>0</v>
      </c>
      <c r="AZ363" s="5">
        <f t="shared" si="370"/>
        <v>0</v>
      </c>
      <c r="BA363" s="5">
        <f t="shared" si="371"/>
        <v>0</v>
      </c>
      <c r="BB363" s="5">
        <f t="shared" si="372"/>
        <v>0</v>
      </c>
      <c r="BC363" s="5">
        <f t="shared" si="373"/>
        <v>0</v>
      </c>
      <c r="BD363" s="5">
        <f>IFERROR(SUM(AR363:BC363),0)*((Cockpit!$C$3)^1)</f>
        <v>0</v>
      </c>
      <c r="BE363" s="19">
        <f>INDEX('Team forecast'!$M$3:$AU$22,MATCH($B363,'Team forecast'!$B$3:$B$22,0),MATCH(BE$1,'Team forecast'!$M$2:$AU$2,0))</f>
        <v>0</v>
      </c>
      <c r="BF363" s="19">
        <f>INDEX('Team forecast'!$M$3:$AU$22,MATCH($B363,'Team forecast'!$B$3:$B$22,0),MATCH(BF$1,'Team forecast'!$M$2:$AU$2,0))</f>
        <v>0</v>
      </c>
      <c r="BG363" s="19">
        <f>INDEX('Team forecast'!$M$3:$AU$22,MATCH($B363,'Team forecast'!$B$3:$B$22,0),MATCH(BG$1,'Team forecast'!$M$2:$AU$2,0))</f>
        <v>0</v>
      </c>
      <c r="BH363" s="19">
        <f>INDEX('Team forecast'!$M$3:$AU$22,MATCH($B363,'Team forecast'!$B$3:$B$22,0),MATCH(BH$1,'Team forecast'!$M$2:$AU$2,0))</f>
        <v>0</v>
      </c>
      <c r="BI363" s="5">
        <f t="shared" si="374"/>
        <v>-5000</v>
      </c>
      <c r="BJ363" s="5">
        <f>INDEX('Team forecast'!$M$3:$AU$22,MATCH($B363,'Team forecast'!$B$3:$B$22,0),MATCH(BJ$1,'Team forecast'!$M$2:$AU$2,0))*IF($Y363&gt;0,25000,0)</f>
        <v>0</v>
      </c>
      <c r="BK363" s="5">
        <f>INDEX('Team forecast'!$M$3:$AU$22,MATCH($B363,'Team forecast'!$B$3:$B$22,0),MATCH(BK$1,'Team forecast'!$M$2:$AU$2,0))*IF($Y363&gt;0,5000,0)</f>
        <v>0</v>
      </c>
      <c r="BL363" s="5">
        <f>INDEX('Team forecast'!$M$3:$AU$22,MATCH($B363,'Team forecast'!$B$3:$B$22,0),MATCH(BL$1,'Team forecast'!$M$2:$AU$2,0))*IF($Y363&gt;0,-15000,0)</f>
        <v>0</v>
      </c>
      <c r="BM363" s="5">
        <f t="shared" si="375"/>
        <v>0</v>
      </c>
      <c r="BN363" s="5">
        <f t="shared" si="376"/>
        <v>0</v>
      </c>
      <c r="BO363" s="5">
        <f t="shared" si="377"/>
        <v>0</v>
      </c>
      <c r="BP363" s="5">
        <f t="shared" si="378"/>
        <v>0</v>
      </c>
      <c r="BQ363" s="5">
        <f t="shared" si="379"/>
        <v>0</v>
      </c>
      <c r="BR363" s="5">
        <f t="shared" si="380"/>
        <v>0</v>
      </c>
      <c r="BS363" s="5">
        <f t="shared" si="381"/>
        <v>0</v>
      </c>
      <c r="BT363" s="5">
        <f t="shared" si="382"/>
        <v>0</v>
      </c>
      <c r="BU363" s="5">
        <f t="shared" si="383"/>
        <v>0</v>
      </c>
      <c r="BV363" s="5">
        <f>IFERROR(SUM(BJ363:BU363),0)*((Cockpit!$C$3)^2)</f>
        <v>0</v>
      </c>
      <c r="BW363" s="19">
        <f>INDEX('Team forecast'!$M$3:$AU$22,MATCH($B363,'Team forecast'!$B$3:$B$22,0),MATCH(BW$1,'Team forecast'!$M$2:$AU$2,0))</f>
        <v>0</v>
      </c>
      <c r="BX363" s="19">
        <f>INDEX('Team forecast'!$M$3:$AU$22,MATCH($B363,'Team forecast'!$B$3:$B$22,0),MATCH(BX$1,'Team forecast'!$M$2:$AU$2,0))</f>
        <v>0</v>
      </c>
      <c r="BY363" s="19">
        <f>INDEX('Team forecast'!$M$3:$AU$22,MATCH($B363,'Team forecast'!$B$3:$B$22,0),MATCH(BY$1,'Team forecast'!$M$2:$AU$2,0))</f>
        <v>0</v>
      </c>
      <c r="BZ363" s="19">
        <f>INDEX('Team forecast'!$M$3:$AU$22,MATCH($B363,'Team forecast'!$B$3:$B$22,0),MATCH(BZ$1,'Team forecast'!$M$2:$AU$2,0))</f>
        <v>0</v>
      </c>
      <c r="CA363" s="5">
        <f t="shared" si="384"/>
        <v>-5000</v>
      </c>
      <c r="CB363" s="5">
        <f>INDEX('Team forecast'!$M$3:$AU$22,MATCH($B363,'Team forecast'!$B$3:$B$22,0),MATCH(CB$1,'Team forecast'!$M$2:$AU$2,0))*IF($Y363&gt;0,25000,0)</f>
        <v>0</v>
      </c>
      <c r="CC363" s="5">
        <f>INDEX('Team forecast'!$M$3:$AU$22,MATCH($B363,'Team forecast'!$B$3:$B$22,0),MATCH(CC$1,'Team forecast'!$M$2:$AU$2,0))*IF($Y363&gt;0,5000,0)</f>
        <v>0</v>
      </c>
      <c r="CD363" s="5">
        <f>INDEX('Team forecast'!$M$3:$AU$22,MATCH($B363,'Team forecast'!$B$3:$B$22,0),MATCH(CD$1,'Team forecast'!$M$2:$AU$2,0))*IF($Y363&gt;0,-15000,0)</f>
        <v>0</v>
      </c>
      <c r="CE363" s="5">
        <f t="shared" si="385"/>
        <v>0</v>
      </c>
      <c r="CF363" s="5">
        <f t="shared" si="386"/>
        <v>0</v>
      </c>
      <c r="CG363" s="5">
        <f t="shared" si="387"/>
        <v>0</v>
      </c>
      <c r="CH363" s="5">
        <f t="shared" si="388"/>
        <v>0</v>
      </c>
      <c r="CI363" s="5">
        <f t="shared" si="389"/>
        <v>0</v>
      </c>
      <c r="CJ363" s="5">
        <f t="shared" si="390"/>
        <v>0</v>
      </c>
      <c r="CK363" s="5">
        <f t="shared" si="391"/>
        <v>0</v>
      </c>
      <c r="CL363" s="5">
        <f t="shared" si="392"/>
        <v>0</v>
      </c>
      <c r="CM363" s="5">
        <f t="shared" si="393"/>
        <v>0</v>
      </c>
      <c r="CN363" s="5">
        <f>IFERROR(SUM(CB363:CM363),0)*((Cockpit!$C$3)^3)</f>
        <v>0</v>
      </c>
      <c r="CO363" s="19">
        <f>INDEX('Team forecast'!$M$3:$AU$22,MATCH($B363,'Team forecast'!$B$3:$B$22,0),MATCH(CO$1,'Team forecast'!$M$2:$AU$2,0))</f>
        <v>0</v>
      </c>
      <c r="CP363" s="19">
        <f>INDEX('Team forecast'!$M$3:$AU$22,MATCH($B363,'Team forecast'!$B$3:$B$22,0),MATCH(CP$1,'Team forecast'!$M$2:$AU$2,0))</f>
        <v>0</v>
      </c>
      <c r="CQ363" s="19">
        <f>INDEX('Team forecast'!$M$3:$AU$22,MATCH($B363,'Team forecast'!$B$3:$B$22,0),MATCH(CQ$1,'Team forecast'!$M$2:$AU$2,0))</f>
        <v>0</v>
      </c>
      <c r="CR363" s="19">
        <f>INDEX('Team forecast'!$M$3:$AU$22,MATCH($B363,'Team forecast'!$B$3:$B$22,0),MATCH(CR$1,'Team forecast'!$M$2:$AU$2,0))</f>
        <v>0</v>
      </c>
      <c r="CS363" s="5">
        <f t="shared" si="394"/>
        <v>-5000</v>
      </c>
      <c r="CT363" s="5">
        <f>INDEX('Team forecast'!$M$3:$AU$22,MATCH($B363,'Team forecast'!$B$3:$B$22,0),MATCH(CT$1,'Team forecast'!$M$2:$AU$2,0))*IF($Y363&gt;0,25000,0)</f>
        <v>0</v>
      </c>
      <c r="CU363" s="5">
        <f>INDEX('Team forecast'!$M$3:$AU$22,MATCH($B363,'Team forecast'!$B$3:$B$22,0),MATCH(CU$1,'Team forecast'!$M$2:$AU$2,0))*IF($Y363&gt;0,5000,0)</f>
        <v>0</v>
      </c>
      <c r="CV363" s="5">
        <f>INDEX('Team forecast'!$M$3:$AU$22,MATCH($B363,'Team forecast'!$B$3:$B$22,0),MATCH(CV$1,'Team forecast'!$M$2:$AU$2,0))*IF($Y363&gt;0,-15000,0)</f>
        <v>0</v>
      </c>
      <c r="CW363" s="5">
        <f t="shared" si="395"/>
        <v>0</v>
      </c>
      <c r="CX363" s="5">
        <f t="shared" si="396"/>
        <v>0</v>
      </c>
      <c r="CY363" s="5">
        <f t="shared" si="397"/>
        <v>0</v>
      </c>
      <c r="CZ363" s="5">
        <f t="shared" si="398"/>
        <v>0</v>
      </c>
      <c r="DA363" s="5">
        <f t="shared" si="399"/>
        <v>0</v>
      </c>
      <c r="DB363" s="5">
        <f t="shared" si="400"/>
        <v>0</v>
      </c>
      <c r="DC363" s="5">
        <f t="shared" si="401"/>
        <v>0</v>
      </c>
      <c r="DD363" s="5">
        <f t="shared" si="402"/>
        <v>0</v>
      </c>
      <c r="DE363" s="5">
        <f t="shared" si="403"/>
        <v>0</v>
      </c>
      <c r="DF363" s="5">
        <f>IFERROR(SUM(CT363:DE363),0)*((Cockpit!$C$3)^4)</f>
        <v>0</v>
      </c>
      <c r="DG363" s="19">
        <f>INDEX('Team forecast'!$M$3:$AU$22,MATCH($B363,'Team forecast'!$B$3:$B$22,0),MATCH(DG$1,'Team forecast'!$M$2:$AU$2,0))</f>
        <v>0</v>
      </c>
      <c r="DH363" s="19">
        <f>INDEX('Team forecast'!$M$3:$AU$22,MATCH($B363,'Team forecast'!$B$3:$B$22,0),MATCH(DH$1,'Team forecast'!$M$2:$AU$2,0))</f>
        <v>0</v>
      </c>
      <c r="DI363" s="19">
        <f>INDEX('Team forecast'!$M$3:$AU$22,MATCH($B363,'Team forecast'!$B$3:$B$22,0),MATCH(DI$1,'Team forecast'!$M$2:$AU$2,0))</f>
        <v>0</v>
      </c>
      <c r="DJ363" s="19">
        <f>INDEX('Team forecast'!$M$3:$AU$22,MATCH($B363,'Team forecast'!$B$3:$B$22,0),MATCH(DJ$1,'Team forecast'!$M$2:$AU$2,0))</f>
        <v>0</v>
      </c>
      <c r="DK363" s="5">
        <f t="shared" si="404"/>
        <v>-5000</v>
      </c>
      <c r="DL363" s="5">
        <f>INDEX('Team forecast'!$M$3:$AU$22,MATCH($B363,'Team forecast'!$B$3:$B$22,0),MATCH(DL$1,'Team forecast'!$M$2:$AU$2,0))*IF($Y363&gt;0,25000,0)</f>
        <v>0</v>
      </c>
      <c r="DM363" s="5">
        <f>INDEX('Team forecast'!$M$3:$AU$22,MATCH($B363,'Team forecast'!$B$3:$B$22,0),MATCH(DM$1,'Team forecast'!$M$2:$AU$2,0))*IF($Y363&gt;0,5000,0)</f>
        <v>0</v>
      </c>
      <c r="DN363" s="5">
        <f>INDEX('Team forecast'!$M$3:$AU$22,MATCH($B363,'Team forecast'!$B$3:$B$22,0),MATCH(DN$1,'Team forecast'!$M$2:$AU$2,0))*IF($Y363&gt;0,-15000,0)</f>
        <v>0</v>
      </c>
      <c r="DO363" s="5">
        <f t="shared" si="405"/>
        <v>0</v>
      </c>
      <c r="DP363" s="5">
        <f t="shared" si="406"/>
        <v>0</v>
      </c>
      <c r="DQ363" s="5">
        <f t="shared" si="407"/>
        <v>0</v>
      </c>
      <c r="DR363" s="5">
        <f t="shared" si="408"/>
        <v>0</v>
      </c>
      <c r="DS363" s="5">
        <f t="shared" si="409"/>
        <v>0</v>
      </c>
      <c r="DT363" s="5">
        <f t="shared" si="410"/>
        <v>0</v>
      </c>
      <c r="DU363" s="5">
        <f t="shared" si="411"/>
        <v>0</v>
      </c>
      <c r="DV363" s="5">
        <f t="shared" si="412"/>
        <v>0</v>
      </c>
      <c r="DW363" s="5">
        <f t="shared" si="413"/>
        <v>0</v>
      </c>
      <c r="DX363" s="5">
        <f>IFERROR(SUM(DL363:DW363),0)*((Cockpit!$C$3)^5)</f>
        <v>0</v>
      </c>
      <c r="DY363" s="5">
        <f t="shared" si="414"/>
        <v>-5000</v>
      </c>
      <c r="DZ363" s="5" t="str">
        <f>IF(ISERROR(MATCH(A363,'Current squad'!B:B,0)),"No","Yes")</f>
        <v>No</v>
      </c>
      <c r="EA363" s="5" cm="1">
        <f t="array" ref="EA363">IFERROR(_xlfn.IFS(DZ363="Yes",0,DZ363="No",H363*1%),999999)</f>
        <v>31070</v>
      </c>
      <c r="EB363" s="5">
        <f t="shared" si="356"/>
        <v>3138070</v>
      </c>
      <c r="EC363" s="5">
        <f t="shared" si="415"/>
        <v>-36070</v>
      </c>
      <c r="ED363" s="1">
        <f t="shared" si="357"/>
        <v>-1.160926939169617E-2</v>
      </c>
      <c r="EE363" s="5">
        <f>RANK(EC363,$EC$2:$EC$572)+COUNTIF($EC$2:EC363,EC363)-1</f>
        <v>389</v>
      </c>
      <c r="EF363" s="4">
        <f>RANK(ED363,$ED$2:$ED$572)+COUNTIF($ED$2:ED363,ED363)-1</f>
        <v>345</v>
      </c>
    </row>
    <row r="364" spans="1:136" x14ac:dyDescent="0.3">
      <c r="A364" t="str">
        <f>IF(Holdet.dk!A364&lt;&gt;"",Holdet.dk!A364,"")</f>
        <v>Ferran Torres</v>
      </c>
      <c r="B364" t="str">
        <f>INDEX(Holdet.dk!B:B,MATCH($A364,Holdet.dk!$A:$A,0))</f>
        <v>Manchester City</v>
      </c>
      <c r="C364" t="str">
        <f>INDEX(Holdet.dk!C:C,MATCH($A364,Holdet.dk!$A:$A,0))</f>
        <v>Striker</v>
      </c>
      <c r="D364" t="str">
        <f>INDEX(Holdet.dk!D:D,MATCH($A364,Holdet.dk!$A:$A,0))</f>
        <v>7.085.000</v>
      </c>
      <c r="E364" s="1">
        <f>IFERROR(_xlfn.NUMBERVALUE(INDEX(Holdet.dk!$E:$E,MATCH($A364,Holdet.dk!$A:$A,0)),","),0)</f>
        <v>2.6000000000000002E-2</v>
      </c>
      <c r="F364" t="str">
        <f>IF(INDEX(Lookup!H:H,MATCH('Master data'!A364,Lookup!G:G,0))=0,A364,INDEX(Lookup!H:H,MATCH('Master data'!A364,Lookup!G:G,0)))</f>
        <v>Ferran Torres</v>
      </c>
      <c r="G364" t="str">
        <f>IFERROR(INDEX(Lookup!B:B,MATCH(INDEX(Rotowire!C:C,MATCH(F364,Rotowire!A:A,0)),Lookup!D:D,0)),"")</f>
        <v>Everton</v>
      </c>
      <c r="H364" s="5">
        <f t="shared" si="348"/>
        <v>7085000</v>
      </c>
      <c r="I364" s="19">
        <f>IFERROR(INDEX('Team forecast'!$G$3:$I$22,MATCH($B364,'Team forecast'!$B$3:$B$22,0),MATCH(I$1,'Team forecast'!$G$2:$I$2,0)),0)</f>
        <v>0.86602870813397137</v>
      </c>
      <c r="J364" s="19">
        <f>IFERROR(INDEX('Team forecast'!$G$3:$I$22,MATCH($B364,'Team forecast'!$B$3:$B$22,0),MATCH(J$1,'Team forecast'!$G$2:$I$2,0)),0)</f>
        <v>1.118279569892473</v>
      </c>
      <c r="K364" s="19">
        <f>IFERROR(INDEX('Team forecast'!$G$3:$I$22,MATCH($B364,'Team forecast'!$B$3:$B$22,0),MATCH(K$1,'Team forecast'!$G$2:$I$2,0)),0)</f>
        <v>0.86208459014336625</v>
      </c>
      <c r="L364">
        <f>SUMIFS(Rotowire!E:E,Rotowire!$A:$A,'Master data'!$F364)</f>
        <v>95</v>
      </c>
      <c r="M364" s="2">
        <f>SUMIFS(Rotowire!F:F,Rotowire!$A:$A,'Master data'!$F364)*I364</f>
        <v>0.484976076555024</v>
      </c>
      <c r="N364" s="2">
        <f>SUMIFS(Rotowire!G:G,Rotowire!$A:$A,'Master data'!$F364)*I364</f>
        <v>0.13856459330143542</v>
      </c>
      <c r="O364" s="2">
        <f>SUMIFS(Rotowire!I:I,Rotowire!$A:$A,'Master data'!$F364)*I364</f>
        <v>0.93531100478468909</v>
      </c>
      <c r="P364" s="2">
        <f>SUMIFS(Rotowire!W:W,Rotowire!$A:$A,'Master data'!$F364)*K364</f>
        <v>0.35345468195878016</v>
      </c>
      <c r="Q364" s="2">
        <f>SUMIFS(Rotowire!Y:Y,Rotowire!$A:$A,'Master data'!$F364)*J364</f>
        <v>0</v>
      </c>
      <c r="R364" s="2">
        <f>SUMIFS(Rotowire!AB:AB,Rotowire!$A:$A,'Master data'!$F364)</f>
        <v>0.02</v>
      </c>
      <c r="S364" s="2">
        <f>SUMIFS(Rotowire!AC:AC,Rotowire!$A:$A,'Master data'!$F364)</f>
        <v>0</v>
      </c>
      <c r="T364" s="2">
        <f>INDEX('Team forecast'!D$3:D$22,MATCH($B364,'Team forecast'!$B$3:$B$22,0))</f>
        <v>1.81</v>
      </c>
      <c r="U364" s="2">
        <f>INDEX('Team forecast'!E$3:E$22,MATCH($B364,'Team forecast'!$B$3:$B$22,0))</f>
        <v>1.04</v>
      </c>
      <c r="V364" s="2">
        <f>INDEX('Team forecast'!J$3:J$22,MATCH($B364,'Team forecast'!$B$3:$B$22,0))</f>
        <v>0.54869999999999997</v>
      </c>
      <c r="W364" s="2">
        <f>INDEX('Team forecast'!K$3:K$22,MATCH($B364,'Team forecast'!$B$3:$B$22,0))</f>
        <v>0.23649999999999999</v>
      </c>
      <c r="X364" s="2">
        <f>INDEX('Team forecast'!L$3:L$22,MATCH($B364,'Team forecast'!$B$3:$B$22,0))</f>
        <v>0.21479999999999999</v>
      </c>
      <c r="Y364" s="5">
        <f t="shared" si="349"/>
        <v>7000</v>
      </c>
      <c r="Z364" s="5">
        <f t="shared" si="350"/>
        <v>13717.5</v>
      </c>
      <c r="AA364" s="5">
        <f t="shared" si="351"/>
        <v>1182.5</v>
      </c>
      <c r="AB364" s="5">
        <f t="shared" si="352"/>
        <v>-3222</v>
      </c>
      <c r="AC364" s="5">
        <f t="shared" si="353"/>
        <v>48497.607655502397</v>
      </c>
      <c r="AD364" s="5">
        <f t="shared" si="358"/>
        <v>6928.2296650717708</v>
      </c>
      <c r="AE364" s="5">
        <f t="shared" si="359"/>
        <v>9353.1100478468907</v>
      </c>
      <c r="AF364" s="5">
        <f t="shared" si="354"/>
        <v>0</v>
      </c>
      <c r="AG364" s="5">
        <f t="shared" si="355"/>
        <v>0</v>
      </c>
      <c r="AH364" s="5">
        <f t="shared" si="360"/>
        <v>-400</v>
      </c>
      <c r="AI364" s="5">
        <f t="shared" si="361"/>
        <v>0</v>
      </c>
      <c r="AJ364" s="5">
        <f t="shared" si="362"/>
        <v>18100</v>
      </c>
      <c r="AK364" s="5">
        <f t="shared" si="363"/>
        <v>-8320</v>
      </c>
      <c r="AL364" s="5">
        <f>IFERROR(SUM(Y364:AK364),-5000)*((Cockpit!$C$3)^0)</f>
        <v>92836.947368421053</v>
      </c>
      <c r="AM364" s="19">
        <f>INDEX('Team forecast'!$M$3:$AU$22,MATCH($B364,'Team forecast'!$B$3:$B$22,0),MATCH(AM$1,'Team forecast'!$M$2:$AU$2,0))</f>
        <v>0</v>
      </c>
      <c r="AN364" s="19">
        <f>INDEX('Team forecast'!$M$3:$AU$22,MATCH($B364,'Team forecast'!$B$3:$B$22,0),MATCH(AN$1,'Team forecast'!$M$2:$AU$2,0))</f>
        <v>0</v>
      </c>
      <c r="AO364" s="19">
        <f>INDEX('Team forecast'!$M$3:$AU$22,MATCH($B364,'Team forecast'!$B$3:$B$22,0),MATCH(AO$1,'Team forecast'!$M$2:$AU$2,0))</f>
        <v>0</v>
      </c>
      <c r="AP364" s="19">
        <f>INDEX('Team forecast'!$M$3:$AU$22,MATCH($B364,'Team forecast'!$B$3:$B$22,0),MATCH(AP$1,'Team forecast'!$M$2:$AU$2,0))</f>
        <v>0</v>
      </c>
      <c r="AQ364" s="5">
        <f t="shared" si="364"/>
        <v>7000</v>
      </c>
      <c r="AR364" s="5">
        <f>INDEX('Team forecast'!$M$3:$AU$22,MATCH($B364,'Team forecast'!$B$3:$B$22,0),MATCH(AR$1,'Team forecast'!$M$2:$AU$2,0))*IF($Y364&gt;0,25000,0)</f>
        <v>0</v>
      </c>
      <c r="AS364" s="5">
        <f>INDEX('Team forecast'!$M$3:$AU$22,MATCH($B364,'Team forecast'!$B$3:$B$22,0),MATCH(AS$1,'Team forecast'!$M$2:$AU$2,0))*IF($Y364&gt;0,5000,0)</f>
        <v>0</v>
      </c>
      <c r="AT364" s="5">
        <f>INDEX('Team forecast'!$M$3:$AU$22,MATCH($B364,'Team forecast'!$B$3:$B$22,0),MATCH(AT$1,'Team forecast'!$M$2:$AU$2,0))*IF($Y364&gt;0,-15000,0)</f>
        <v>0</v>
      </c>
      <c r="AU364" s="5">
        <f t="shared" si="365"/>
        <v>0</v>
      </c>
      <c r="AV364" s="5">
        <f t="shared" si="366"/>
        <v>0</v>
      </c>
      <c r="AW364" s="5">
        <f t="shared" si="367"/>
        <v>0</v>
      </c>
      <c r="AX364" s="5">
        <f t="shared" si="368"/>
        <v>0</v>
      </c>
      <c r="AY364" s="5">
        <f t="shared" si="369"/>
        <v>0</v>
      </c>
      <c r="AZ364" s="5">
        <f t="shared" si="370"/>
        <v>-400</v>
      </c>
      <c r="BA364" s="5">
        <f t="shared" si="371"/>
        <v>0</v>
      </c>
      <c r="BB364" s="5">
        <f t="shared" si="372"/>
        <v>0</v>
      </c>
      <c r="BC364" s="5">
        <f t="shared" si="373"/>
        <v>0</v>
      </c>
      <c r="BD364" s="5">
        <f>IFERROR(SUM(AR364:BC364),0)*((Cockpit!$C$3)^1)</f>
        <v>-280</v>
      </c>
      <c r="BE364" s="19">
        <f>INDEX('Team forecast'!$M$3:$AU$22,MATCH($B364,'Team forecast'!$B$3:$B$22,0),MATCH(BE$1,'Team forecast'!$M$2:$AU$2,0))</f>
        <v>0</v>
      </c>
      <c r="BF364" s="19">
        <f>INDEX('Team forecast'!$M$3:$AU$22,MATCH($B364,'Team forecast'!$B$3:$B$22,0),MATCH(BF$1,'Team forecast'!$M$2:$AU$2,0))</f>
        <v>0</v>
      </c>
      <c r="BG364" s="19">
        <f>INDEX('Team forecast'!$M$3:$AU$22,MATCH($B364,'Team forecast'!$B$3:$B$22,0),MATCH(BG$1,'Team forecast'!$M$2:$AU$2,0))</f>
        <v>0</v>
      </c>
      <c r="BH364" s="19">
        <f>INDEX('Team forecast'!$M$3:$AU$22,MATCH($B364,'Team forecast'!$B$3:$B$22,0),MATCH(BH$1,'Team forecast'!$M$2:$AU$2,0))</f>
        <v>0</v>
      </c>
      <c r="BI364" s="5">
        <f t="shared" si="374"/>
        <v>7000</v>
      </c>
      <c r="BJ364" s="5">
        <f>INDEX('Team forecast'!$M$3:$AU$22,MATCH($B364,'Team forecast'!$B$3:$B$22,0),MATCH(BJ$1,'Team forecast'!$M$2:$AU$2,0))*IF($Y364&gt;0,25000,0)</f>
        <v>0</v>
      </c>
      <c r="BK364" s="5">
        <f>INDEX('Team forecast'!$M$3:$AU$22,MATCH($B364,'Team forecast'!$B$3:$B$22,0),MATCH(BK$1,'Team forecast'!$M$2:$AU$2,0))*IF($Y364&gt;0,5000,0)</f>
        <v>0</v>
      </c>
      <c r="BL364" s="5">
        <f>INDEX('Team forecast'!$M$3:$AU$22,MATCH($B364,'Team forecast'!$B$3:$B$22,0),MATCH(BL$1,'Team forecast'!$M$2:$AU$2,0))*IF($Y364&gt;0,-15000,0)</f>
        <v>0</v>
      </c>
      <c r="BM364" s="5">
        <f t="shared" si="375"/>
        <v>0</v>
      </c>
      <c r="BN364" s="5">
        <f t="shared" si="376"/>
        <v>0</v>
      </c>
      <c r="BO364" s="5">
        <f t="shared" si="377"/>
        <v>0</v>
      </c>
      <c r="BP364" s="5">
        <f t="shared" si="378"/>
        <v>0</v>
      </c>
      <c r="BQ364" s="5">
        <f t="shared" si="379"/>
        <v>0</v>
      </c>
      <c r="BR364" s="5">
        <f t="shared" si="380"/>
        <v>-400</v>
      </c>
      <c r="BS364" s="5">
        <f t="shared" si="381"/>
        <v>0</v>
      </c>
      <c r="BT364" s="5">
        <f t="shared" si="382"/>
        <v>0</v>
      </c>
      <c r="BU364" s="5">
        <f t="shared" si="383"/>
        <v>0</v>
      </c>
      <c r="BV364" s="5">
        <f>IFERROR(SUM(BJ364:BU364),0)*((Cockpit!$C$3)^2)</f>
        <v>-195.99999999999997</v>
      </c>
      <c r="BW364" s="19">
        <f>INDEX('Team forecast'!$M$3:$AU$22,MATCH($B364,'Team forecast'!$B$3:$B$22,0),MATCH(BW$1,'Team forecast'!$M$2:$AU$2,0))</f>
        <v>0</v>
      </c>
      <c r="BX364" s="19">
        <f>INDEX('Team forecast'!$M$3:$AU$22,MATCH($B364,'Team forecast'!$B$3:$B$22,0),MATCH(BX$1,'Team forecast'!$M$2:$AU$2,0))</f>
        <v>0</v>
      </c>
      <c r="BY364" s="19">
        <f>INDEX('Team forecast'!$M$3:$AU$22,MATCH($B364,'Team forecast'!$B$3:$B$22,0),MATCH(BY$1,'Team forecast'!$M$2:$AU$2,0))</f>
        <v>0</v>
      </c>
      <c r="BZ364" s="19">
        <f>INDEX('Team forecast'!$M$3:$AU$22,MATCH($B364,'Team forecast'!$B$3:$B$22,0),MATCH(BZ$1,'Team forecast'!$M$2:$AU$2,0))</f>
        <v>0</v>
      </c>
      <c r="CA364" s="5">
        <f t="shared" si="384"/>
        <v>7000</v>
      </c>
      <c r="CB364" s="5">
        <f>INDEX('Team forecast'!$M$3:$AU$22,MATCH($B364,'Team forecast'!$B$3:$B$22,0),MATCH(CB$1,'Team forecast'!$M$2:$AU$2,0))*IF($Y364&gt;0,25000,0)</f>
        <v>0</v>
      </c>
      <c r="CC364" s="5">
        <f>INDEX('Team forecast'!$M$3:$AU$22,MATCH($B364,'Team forecast'!$B$3:$B$22,0),MATCH(CC$1,'Team forecast'!$M$2:$AU$2,0))*IF($Y364&gt;0,5000,0)</f>
        <v>0</v>
      </c>
      <c r="CD364" s="5">
        <f>INDEX('Team forecast'!$M$3:$AU$22,MATCH($B364,'Team forecast'!$B$3:$B$22,0),MATCH(CD$1,'Team forecast'!$M$2:$AU$2,0))*IF($Y364&gt;0,-15000,0)</f>
        <v>0</v>
      </c>
      <c r="CE364" s="5">
        <f t="shared" si="385"/>
        <v>0</v>
      </c>
      <c r="CF364" s="5">
        <f t="shared" si="386"/>
        <v>0</v>
      </c>
      <c r="CG364" s="5">
        <f t="shared" si="387"/>
        <v>0</v>
      </c>
      <c r="CH364" s="5">
        <f t="shared" si="388"/>
        <v>0</v>
      </c>
      <c r="CI364" s="5">
        <f t="shared" si="389"/>
        <v>0</v>
      </c>
      <c r="CJ364" s="5">
        <f t="shared" si="390"/>
        <v>-400</v>
      </c>
      <c r="CK364" s="5">
        <f t="shared" si="391"/>
        <v>0</v>
      </c>
      <c r="CL364" s="5">
        <f t="shared" si="392"/>
        <v>0</v>
      </c>
      <c r="CM364" s="5">
        <f t="shared" si="393"/>
        <v>0</v>
      </c>
      <c r="CN364" s="5">
        <f>IFERROR(SUM(CB364:CM364),0)*((Cockpit!$C$3)^3)</f>
        <v>-137.19999999999996</v>
      </c>
      <c r="CO364" s="19">
        <f>INDEX('Team forecast'!$M$3:$AU$22,MATCH($B364,'Team forecast'!$B$3:$B$22,0),MATCH(CO$1,'Team forecast'!$M$2:$AU$2,0))</f>
        <v>0</v>
      </c>
      <c r="CP364" s="19">
        <f>INDEX('Team forecast'!$M$3:$AU$22,MATCH($B364,'Team forecast'!$B$3:$B$22,0),MATCH(CP$1,'Team forecast'!$M$2:$AU$2,0))</f>
        <v>0</v>
      </c>
      <c r="CQ364" s="19">
        <f>INDEX('Team forecast'!$M$3:$AU$22,MATCH($B364,'Team forecast'!$B$3:$B$22,0),MATCH(CQ$1,'Team forecast'!$M$2:$AU$2,0))</f>
        <v>0</v>
      </c>
      <c r="CR364" s="19">
        <f>INDEX('Team forecast'!$M$3:$AU$22,MATCH($B364,'Team forecast'!$B$3:$B$22,0),MATCH(CR$1,'Team forecast'!$M$2:$AU$2,0))</f>
        <v>0</v>
      </c>
      <c r="CS364" s="5">
        <f t="shared" si="394"/>
        <v>7000</v>
      </c>
      <c r="CT364" s="5">
        <f>INDEX('Team forecast'!$M$3:$AU$22,MATCH($B364,'Team forecast'!$B$3:$B$22,0),MATCH(CT$1,'Team forecast'!$M$2:$AU$2,0))*IF($Y364&gt;0,25000,0)</f>
        <v>0</v>
      </c>
      <c r="CU364" s="5">
        <f>INDEX('Team forecast'!$M$3:$AU$22,MATCH($B364,'Team forecast'!$B$3:$B$22,0),MATCH(CU$1,'Team forecast'!$M$2:$AU$2,0))*IF($Y364&gt;0,5000,0)</f>
        <v>0</v>
      </c>
      <c r="CV364" s="5">
        <f>INDEX('Team forecast'!$M$3:$AU$22,MATCH($B364,'Team forecast'!$B$3:$B$22,0),MATCH(CV$1,'Team forecast'!$M$2:$AU$2,0))*IF($Y364&gt;0,-15000,0)</f>
        <v>0</v>
      </c>
      <c r="CW364" s="5">
        <f t="shared" si="395"/>
        <v>0</v>
      </c>
      <c r="CX364" s="5">
        <f t="shared" si="396"/>
        <v>0</v>
      </c>
      <c r="CY364" s="5">
        <f t="shared" si="397"/>
        <v>0</v>
      </c>
      <c r="CZ364" s="5">
        <f t="shared" si="398"/>
        <v>0</v>
      </c>
      <c r="DA364" s="5">
        <f t="shared" si="399"/>
        <v>0</v>
      </c>
      <c r="DB364" s="5">
        <f t="shared" si="400"/>
        <v>-400</v>
      </c>
      <c r="DC364" s="5">
        <f t="shared" si="401"/>
        <v>0</v>
      </c>
      <c r="DD364" s="5">
        <f t="shared" si="402"/>
        <v>0</v>
      </c>
      <c r="DE364" s="5">
        <f t="shared" si="403"/>
        <v>0</v>
      </c>
      <c r="DF364" s="5">
        <f>IFERROR(SUM(CT364:DE364),0)*((Cockpit!$C$3)^4)</f>
        <v>-96.039999999999964</v>
      </c>
      <c r="DG364" s="19">
        <f>INDEX('Team forecast'!$M$3:$AU$22,MATCH($B364,'Team forecast'!$B$3:$B$22,0),MATCH(DG$1,'Team forecast'!$M$2:$AU$2,0))</f>
        <v>0</v>
      </c>
      <c r="DH364" s="19">
        <f>INDEX('Team forecast'!$M$3:$AU$22,MATCH($B364,'Team forecast'!$B$3:$B$22,0),MATCH(DH$1,'Team forecast'!$M$2:$AU$2,0))</f>
        <v>0</v>
      </c>
      <c r="DI364" s="19">
        <f>INDEX('Team forecast'!$M$3:$AU$22,MATCH($B364,'Team forecast'!$B$3:$B$22,0),MATCH(DI$1,'Team forecast'!$M$2:$AU$2,0))</f>
        <v>0</v>
      </c>
      <c r="DJ364" s="19">
        <f>INDEX('Team forecast'!$M$3:$AU$22,MATCH($B364,'Team forecast'!$B$3:$B$22,0),MATCH(DJ$1,'Team forecast'!$M$2:$AU$2,0))</f>
        <v>0</v>
      </c>
      <c r="DK364" s="5">
        <f t="shared" si="404"/>
        <v>7000</v>
      </c>
      <c r="DL364" s="5">
        <f>INDEX('Team forecast'!$M$3:$AU$22,MATCH($B364,'Team forecast'!$B$3:$B$22,0),MATCH(DL$1,'Team forecast'!$M$2:$AU$2,0))*IF($Y364&gt;0,25000,0)</f>
        <v>0</v>
      </c>
      <c r="DM364" s="5">
        <f>INDEX('Team forecast'!$M$3:$AU$22,MATCH($B364,'Team forecast'!$B$3:$B$22,0),MATCH(DM$1,'Team forecast'!$M$2:$AU$2,0))*IF($Y364&gt;0,5000,0)</f>
        <v>0</v>
      </c>
      <c r="DN364" s="5">
        <f>INDEX('Team forecast'!$M$3:$AU$22,MATCH($B364,'Team forecast'!$B$3:$B$22,0),MATCH(DN$1,'Team forecast'!$M$2:$AU$2,0))*IF($Y364&gt;0,-15000,0)</f>
        <v>0</v>
      </c>
      <c r="DO364" s="5">
        <f t="shared" si="405"/>
        <v>0</v>
      </c>
      <c r="DP364" s="5">
        <f t="shared" si="406"/>
        <v>0</v>
      </c>
      <c r="DQ364" s="5">
        <f t="shared" si="407"/>
        <v>0</v>
      </c>
      <c r="DR364" s="5">
        <f t="shared" si="408"/>
        <v>0</v>
      </c>
      <c r="DS364" s="5">
        <f t="shared" si="409"/>
        <v>0</v>
      </c>
      <c r="DT364" s="5">
        <f t="shared" si="410"/>
        <v>-400</v>
      </c>
      <c r="DU364" s="5">
        <f t="shared" si="411"/>
        <v>0</v>
      </c>
      <c r="DV364" s="5">
        <f t="shared" si="412"/>
        <v>0</v>
      </c>
      <c r="DW364" s="5">
        <f t="shared" si="413"/>
        <v>0</v>
      </c>
      <c r="DX364" s="5">
        <f>IFERROR(SUM(DL364:DW364),0)*((Cockpit!$C$3)^5)</f>
        <v>-67.22799999999998</v>
      </c>
      <c r="DY364" s="5">
        <f t="shared" si="414"/>
        <v>92060.47936842106</v>
      </c>
      <c r="DZ364" s="5" t="str">
        <f>IF(ISERROR(MATCH(A364,'Current squad'!B:B,0)),"No","Yes")</f>
        <v>No</v>
      </c>
      <c r="EA364" s="5" cm="1">
        <f t="array" ref="EA364">IFERROR(_xlfn.IFS(DZ364="Yes",0,DZ364="No",H364*1%),999999)</f>
        <v>70850</v>
      </c>
      <c r="EB364" s="5">
        <f t="shared" si="356"/>
        <v>7155850</v>
      </c>
      <c r="EC364" s="5">
        <f t="shared" si="415"/>
        <v>21210.47936842106</v>
      </c>
      <c r="ED364" s="1">
        <f t="shared" si="357"/>
        <v>2.9937162129034666E-3</v>
      </c>
      <c r="EE364" s="5">
        <f>RANK(EC364,$EC$2:$EC$572)+COUNTIF($EC$2:EC364,EC364)-1</f>
        <v>23</v>
      </c>
      <c r="EF364" s="4">
        <f>RANK(ED364,$ED$2:$ED$572)+COUNTIF($ED$2:ED364,ED364)-1</f>
        <v>30</v>
      </c>
    </row>
    <row r="365" spans="1:136" x14ac:dyDescent="0.3">
      <c r="A365" t="str">
        <f>IF(Holdet.dk!A365&lt;&gt;"",Holdet.dk!A365,"")</f>
        <v>Andi Zeqiri</v>
      </c>
      <c r="B365" t="str">
        <f>INDEX(Holdet.dk!B:B,MATCH($A365,Holdet.dk!$A:$A,0))</f>
        <v>Brighton and Hove</v>
      </c>
      <c r="C365" t="str">
        <f>INDEX(Holdet.dk!C:C,MATCH($A365,Holdet.dk!$A:$A,0))</f>
        <v>Striker</v>
      </c>
      <c r="D365" t="str">
        <f>INDEX(Holdet.dk!D:D,MATCH($A365,Holdet.dk!$A:$A,0))</f>
        <v>2.113.000</v>
      </c>
      <c r="E365" s="1">
        <f>IFERROR(_xlfn.NUMBERVALUE(INDEX(Holdet.dk!$E:$E,MATCH($A365,Holdet.dk!$A:$A,0)),","),0)</f>
        <v>1E-3</v>
      </c>
      <c r="F365" t="str">
        <f>IF(INDEX(Lookup!H:H,MATCH('Master data'!A365,Lookup!G:G,0))=0,A365,INDEX(Lookup!H:H,MATCH('Master data'!A365,Lookup!G:G,0)))</f>
        <v>Andi Zeqiri</v>
      </c>
      <c r="G365" t="str">
        <f>IFERROR(INDEX(Lookup!B:B,MATCH(INDEX(Rotowire!C:C,MATCH(F365,Rotowire!A:A,0)),Lookup!D:D,0)),"")</f>
        <v>Arsenal</v>
      </c>
      <c r="H365" s="5">
        <f t="shared" si="348"/>
        <v>2113000</v>
      </c>
      <c r="I365" s="19">
        <f>IFERROR(INDEX('Team forecast'!$G$3:$I$22,MATCH($B365,'Team forecast'!$B$3:$B$22,0),MATCH(I$1,'Team forecast'!$G$2:$I$2,0)),0)</f>
        <v>0.99082568807339433</v>
      </c>
      <c r="J365" s="19">
        <f>IFERROR(INDEX('Team forecast'!$G$3:$I$22,MATCH($B365,'Team forecast'!$B$3:$B$22,0),MATCH(J$1,'Team forecast'!$G$2:$I$2,0)),0)</f>
        <v>0.68783068783068768</v>
      </c>
      <c r="K365" s="19">
        <f>IFERROR(INDEX('Team forecast'!$G$3:$I$22,MATCH($B365,'Team forecast'!$B$3:$B$22,0),MATCH(K$1,'Team forecast'!$G$2:$I$2,0)),0)</f>
        <v>2.0963984079539428</v>
      </c>
      <c r="L365">
        <f>SUMIFS(Rotowire!E:E,Rotowire!$A:$A,'Master data'!$F365)</f>
        <v>95</v>
      </c>
      <c r="M365" s="2">
        <f>SUMIFS(Rotowire!F:F,Rotowire!$A:$A,'Master data'!$F365)*I365</f>
        <v>0.28733944954128432</v>
      </c>
      <c r="N365" s="2">
        <f>SUMIFS(Rotowire!G:G,Rotowire!$A:$A,'Master data'!$F365)*I365</f>
        <v>7.9266055045871545E-2</v>
      </c>
      <c r="O365" s="2">
        <f>SUMIFS(Rotowire!I:I,Rotowire!$A:$A,'Master data'!$F365)*I365</f>
        <v>0.95119266055045848</v>
      </c>
      <c r="P365" s="2">
        <f>SUMIFS(Rotowire!W:W,Rotowire!$A:$A,'Master data'!$F365)*K365</f>
        <v>0.27253179303401259</v>
      </c>
      <c r="Q365" s="2">
        <f>SUMIFS(Rotowire!Y:Y,Rotowire!$A:$A,'Master data'!$F365)*J365</f>
        <v>0</v>
      </c>
      <c r="R365" s="2">
        <f>SUMIFS(Rotowire!AB:AB,Rotowire!$A:$A,'Master data'!$F365)</f>
        <v>7.0000000000000007E-2</v>
      </c>
      <c r="S365" s="2">
        <f>SUMIFS(Rotowire!AC:AC,Rotowire!$A:$A,'Master data'!$F365)</f>
        <v>0</v>
      </c>
      <c r="T365" s="2">
        <f>INDEX('Team forecast'!D$3:D$22,MATCH($B365,'Team forecast'!$B$3:$B$22,0))</f>
        <v>1.08</v>
      </c>
      <c r="U365" s="2">
        <f>INDEX('Team forecast'!E$3:E$22,MATCH($B365,'Team forecast'!$B$3:$B$22,0))</f>
        <v>1.3</v>
      </c>
      <c r="V365" s="2">
        <f>INDEX('Team forecast'!J$3:J$22,MATCH($B365,'Team forecast'!$B$3:$B$22,0))</f>
        <v>0.30690000000000001</v>
      </c>
      <c r="W365" s="2">
        <f>INDEX('Team forecast'!K$3:K$22,MATCH($B365,'Team forecast'!$B$3:$B$22,0))</f>
        <v>0.28310000000000002</v>
      </c>
      <c r="X365" s="2">
        <f>INDEX('Team forecast'!L$3:L$22,MATCH($B365,'Team forecast'!$B$3:$B$22,0))</f>
        <v>0.41</v>
      </c>
      <c r="Y365" s="5">
        <f t="shared" si="349"/>
        <v>7000</v>
      </c>
      <c r="Z365" s="5">
        <f t="shared" si="350"/>
        <v>7672.5</v>
      </c>
      <c r="AA365" s="5">
        <f t="shared" si="351"/>
        <v>1415.5</v>
      </c>
      <c r="AB365" s="5">
        <f t="shared" si="352"/>
        <v>-6150</v>
      </c>
      <c r="AC365" s="5">
        <f t="shared" si="353"/>
        <v>28733.94495412843</v>
      </c>
      <c r="AD365" s="5">
        <f t="shared" si="358"/>
        <v>3963.3027522935772</v>
      </c>
      <c r="AE365" s="5">
        <f t="shared" si="359"/>
        <v>9511.9266055045846</v>
      </c>
      <c r="AF365" s="5">
        <f t="shared" si="354"/>
        <v>0</v>
      </c>
      <c r="AG365" s="5">
        <f t="shared" si="355"/>
        <v>0</v>
      </c>
      <c r="AH365" s="5">
        <f t="shared" si="360"/>
        <v>-1400.0000000000002</v>
      </c>
      <c r="AI365" s="5">
        <f t="shared" si="361"/>
        <v>0</v>
      </c>
      <c r="AJ365" s="5">
        <f t="shared" si="362"/>
        <v>10800</v>
      </c>
      <c r="AK365" s="5">
        <f t="shared" si="363"/>
        <v>-10400</v>
      </c>
      <c r="AL365" s="5">
        <f>IFERROR(SUM(Y365:AK365),-5000)*((Cockpit!$C$3)^0)</f>
        <v>51147.174311926588</v>
      </c>
      <c r="AM365" s="19">
        <f>INDEX('Team forecast'!$M$3:$AU$22,MATCH($B365,'Team forecast'!$B$3:$B$22,0),MATCH(AM$1,'Team forecast'!$M$2:$AU$2,0))</f>
        <v>0</v>
      </c>
      <c r="AN365" s="19">
        <f>INDEX('Team forecast'!$M$3:$AU$22,MATCH($B365,'Team forecast'!$B$3:$B$22,0),MATCH(AN$1,'Team forecast'!$M$2:$AU$2,0))</f>
        <v>0</v>
      </c>
      <c r="AO365" s="19">
        <f>INDEX('Team forecast'!$M$3:$AU$22,MATCH($B365,'Team forecast'!$B$3:$B$22,0),MATCH(AO$1,'Team forecast'!$M$2:$AU$2,0))</f>
        <v>0</v>
      </c>
      <c r="AP365" s="19">
        <f>INDEX('Team forecast'!$M$3:$AU$22,MATCH($B365,'Team forecast'!$B$3:$B$22,0),MATCH(AP$1,'Team forecast'!$M$2:$AU$2,0))</f>
        <v>0</v>
      </c>
      <c r="AQ365" s="5">
        <f t="shared" si="364"/>
        <v>7000</v>
      </c>
      <c r="AR365" s="5">
        <f>INDEX('Team forecast'!$M$3:$AU$22,MATCH($B365,'Team forecast'!$B$3:$B$22,0),MATCH(AR$1,'Team forecast'!$M$2:$AU$2,0))*IF($Y365&gt;0,25000,0)</f>
        <v>0</v>
      </c>
      <c r="AS365" s="5">
        <f>INDEX('Team forecast'!$M$3:$AU$22,MATCH($B365,'Team forecast'!$B$3:$B$22,0),MATCH(AS$1,'Team forecast'!$M$2:$AU$2,0))*IF($Y365&gt;0,5000,0)</f>
        <v>0</v>
      </c>
      <c r="AT365" s="5">
        <f>INDEX('Team forecast'!$M$3:$AU$22,MATCH($B365,'Team forecast'!$B$3:$B$22,0),MATCH(AT$1,'Team forecast'!$M$2:$AU$2,0))*IF($Y365&gt;0,-15000,0)</f>
        <v>0</v>
      </c>
      <c r="AU365" s="5">
        <f t="shared" si="365"/>
        <v>0</v>
      </c>
      <c r="AV365" s="5">
        <f t="shared" si="366"/>
        <v>0</v>
      </c>
      <c r="AW365" s="5">
        <f t="shared" si="367"/>
        <v>0</v>
      </c>
      <c r="AX365" s="5">
        <f t="shared" si="368"/>
        <v>0</v>
      </c>
      <c r="AY365" s="5">
        <f t="shared" si="369"/>
        <v>0</v>
      </c>
      <c r="AZ365" s="5">
        <f t="shared" si="370"/>
        <v>-1400.0000000000002</v>
      </c>
      <c r="BA365" s="5">
        <f t="shared" si="371"/>
        <v>0</v>
      </c>
      <c r="BB365" s="5">
        <f t="shared" si="372"/>
        <v>0</v>
      </c>
      <c r="BC365" s="5">
        <f t="shared" si="373"/>
        <v>0</v>
      </c>
      <c r="BD365" s="5">
        <f>IFERROR(SUM(AR365:BC365),0)*((Cockpit!$C$3)^1)</f>
        <v>-980.00000000000011</v>
      </c>
      <c r="BE365" s="19">
        <f>INDEX('Team forecast'!$M$3:$AU$22,MATCH($B365,'Team forecast'!$B$3:$B$22,0),MATCH(BE$1,'Team forecast'!$M$2:$AU$2,0))</f>
        <v>0</v>
      </c>
      <c r="BF365" s="19">
        <f>INDEX('Team forecast'!$M$3:$AU$22,MATCH($B365,'Team forecast'!$B$3:$B$22,0),MATCH(BF$1,'Team forecast'!$M$2:$AU$2,0))</f>
        <v>0</v>
      </c>
      <c r="BG365" s="19">
        <f>INDEX('Team forecast'!$M$3:$AU$22,MATCH($B365,'Team forecast'!$B$3:$B$22,0),MATCH(BG$1,'Team forecast'!$M$2:$AU$2,0))</f>
        <v>0</v>
      </c>
      <c r="BH365" s="19">
        <f>INDEX('Team forecast'!$M$3:$AU$22,MATCH($B365,'Team forecast'!$B$3:$B$22,0),MATCH(BH$1,'Team forecast'!$M$2:$AU$2,0))</f>
        <v>0</v>
      </c>
      <c r="BI365" s="5">
        <f t="shared" si="374"/>
        <v>7000</v>
      </c>
      <c r="BJ365" s="5">
        <f>INDEX('Team forecast'!$M$3:$AU$22,MATCH($B365,'Team forecast'!$B$3:$B$22,0),MATCH(BJ$1,'Team forecast'!$M$2:$AU$2,0))*IF($Y365&gt;0,25000,0)</f>
        <v>0</v>
      </c>
      <c r="BK365" s="5">
        <f>INDEX('Team forecast'!$M$3:$AU$22,MATCH($B365,'Team forecast'!$B$3:$B$22,0),MATCH(BK$1,'Team forecast'!$M$2:$AU$2,0))*IF($Y365&gt;0,5000,0)</f>
        <v>0</v>
      </c>
      <c r="BL365" s="5">
        <f>INDEX('Team forecast'!$M$3:$AU$22,MATCH($B365,'Team forecast'!$B$3:$B$22,0),MATCH(BL$1,'Team forecast'!$M$2:$AU$2,0))*IF($Y365&gt;0,-15000,0)</f>
        <v>0</v>
      </c>
      <c r="BM365" s="5">
        <f t="shared" si="375"/>
        <v>0</v>
      </c>
      <c r="BN365" s="5">
        <f t="shared" si="376"/>
        <v>0</v>
      </c>
      <c r="BO365" s="5">
        <f t="shared" si="377"/>
        <v>0</v>
      </c>
      <c r="BP365" s="5">
        <f t="shared" si="378"/>
        <v>0</v>
      </c>
      <c r="BQ365" s="5">
        <f t="shared" si="379"/>
        <v>0</v>
      </c>
      <c r="BR365" s="5">
        <f t="shared" si="380"/>
        <v>-1400.0000000000002</v>
      </c>
      <c r="BS365" s="5">
        <f t="shared" si="381"/>
        <v>0</v>
      </c>
      <c r="BT365" s="5">
        <f t="shared" si="382"/>
        <v>0</v>
      </c>
      <c r="BU365" s="5">
        <f t="shared" si="383"/>
        <v>0</v>
      </c>
      <c r="BV365" s="5">
        <f>IFERROR(SUM(BJ365:BU365),0)*((Cockpit!$C$3)^2)</f>
        <v>-686</v>
      </c>
      <c r="BW365" s="19">
        <f>INDEX('Team forecast'!$M$3:$AU$22,MATCH($B365,'Team forecast'!$B$3:$B$22,0),MATCH(BW$1,'Team forecast'!$M$2:$AU$2,0))</f>
        <v>0</v>
      </c>
      <c r="BX365" s="19">
        <f>INDEX('Team forecast'!$M$3:$AU$22,MATCH($B365,'Team forecast'!$B$3:$B$22,0),MATCH(BX$1,'Team forecast'!$M$2:$AU$2,0))</f>
        <v>0</v>
      </c>
      <c r="BY365" s="19">
        <f>INDEX('Team forecast'!$M$3:$AU$22,MATCH($B365,'Team forecast'!$B$3:$B$22,0),MATCH(BY$1,'Team forecast'!$M$2:$AU$2,0))</f>
        <v>0</v>
      </c>
      <c r="BZ365" s="19">
        <f>INDEX('Team forecast'!$M$3:$AU$22,MATCH($B365,'Team forecast'!$B$3:$B$22,0),MATCH(BZ$1,'Team forecast'!$M$2:$AU$2,0))</f>
        <v>0</v>
      </c>
      <c r="CA365" s="5">
        <f t="shared" si="384"/>
        <v>7000</v>
      </c>
      <c r="CB365" s="5">
        <f>INDEX('Team forecast'!$M$3:$AU$22,MATCH($B365,'Team forecast'!$B$3:$B$22,0),MATCH(CB$1,'Team forecast'!$M$2:$AU$2,0))*IF($Y365&gt;0,25000,0)</f>
        <v>0</v>
      </c>
      <c r="CC365" s="5">
        <f>INDEX('Team forecast'!$M$3:$AU$22,MATCH($B365,'Team forecast'!$B$3:$B$22,0),MATCH(CC$1,'Team forecast'!$M$2:$AU$2,0))*IF($Y365&gt;0,5000,0)</f>
        <v>0</v>
      </c>
      <c r="CD365" s="5">
        <f>INDEX('Team forecast'!$M$3:$AU$22,MATCH($B365,'Team forecast'!$B$3:$B$22,0),MATCH(CD$1,'Team forecast'!$M$2:$AU$2,0))*IF($Y365&gt;0,-15000,0)</f>
        <v>0</v>
      </c>
      <c r="CE365" s="5">
        <f t="shared" si="385"/>
        <v>0</v>
      </c>
      <c r="CF365" s="5">
        <f t="shared" si="386"/>
        <v>0</v>
      </c>
      <c r="CG365" s="5">
        <f t="shared" si="387"/>
        <v>0</v>
      </c>
      <c r="CH365" s="5">
        <f t="shared" si="388"/>
        <v>0</v>
      </c>
      <c r="CI365" s="5">
        <f t="shared" si="389"/>
        <v>0</v>
      </c>
      <c r="CJ365" s="5">
        <f t="shared" si="390"/>
        <v>-1400.0000000000002</v>
      </c>
      <c r="CK365" s="5">
        <f t="shared" si="391"/>
        <v>0</v>
      </c>
      <c r="CL365" s="5">
        <f t="shared" si="392"/>
        <v>0</v>
      </c>
      <c r="CM365" s="5">
        <f t="shared" si="393"/>
        <v>0</v>
      </c>
      <c r="CN365" s="5">
        <f>IFERROR(SUM(CB365:CM365),0)*((Cockpit!$C$3)^3)</f>
        <v>-480.2</v>
      </c>
      <c r="CO365" s="19">
        <f>INDEX('Team forecast'!$M$3:$AU$22,MATCH($B365,'Team forecast'!$B$3:$B$22,0),MATCH(CO$1,'Team forecast'!$M$2:$AU$2,0))</f>
        <v>0</v>
      </c>
      <c r="CP365" s="19">
        <f>INDEX('Team forecast'!$M$3:$AU$22,MATCH($B365,'Team forecast'!$B$3:$B$22,0),MATCH(CP$1,'Team forecast'!$M$2:$AU$2,0))</f>
        <v>0</v>
      </c>
      <c r="CQ365" s="19">
        <f>INDEX('Team forecast'!$M$3:$AU$22,MATCH($B365,'Team forecast'!$B$3:$B$22,0),MATCH(CQ$1,'Team forecast'!$M$2:$AU$2,0))</f>
        <v>0</v>
      </c>
      <c r="CR365" s="19">
        <f>INDEX('Team forecast'!$M$3:$AU$22,MATCH($B365,'Team forecast'!$B$3:$B$22,0),MATCH(CR$1,'Team forecast'!$M$2:$AU$2,0))</f>
        <v>0</v>
      </c>
      <c r="CS365" s="5">
        <f t="shared" si="394"/>
        <v>7000</v>
      </c>
      <c r="CT365" s="5">
        <f>INDEX('Team forecast'!$M$3:$AU$22,MATCH($B365,'Team forecast'!$B$3:$B$22,0),MATCH(CT$1,'Team forecast'!$M$2:$AU$2,0))*IF($Y365&gt;0,25000,0)</f>
        <v>0</v>
      </c>
      <c r="CU365" s="5">
        <f>INDEX('Team forecast'!$M$3:$AU$22,MATCH($B365,'Team forecast'!$B$3:$B$22,0),MATCH(CU$1,'Team forecast'!$M$2:$AU$2,0))*IF($Y365&gt;0,5000,0)</f>
        <v>0</v>
      </c>
      <c r="CV365" s="5">
        <f>INDEX('Team forecast'!$M$3:$AU$22,MATCH($B365,'Team forecast'!$B$3:$B$22,0),MATCH(CV$1,'Team forecast'!$M$2:$AU$2,0))*IF($Y365&gt;0,-15000,0)</f>
        <v>0</v>
      </c>
      <c r="CW365" s="5">
        <f t="shared" si="395"/>
        <v>0</v>
      </c>
      <c r="CX365" s="5">
        <f t="shared" si="396"/>
        <v>0</v>
      </c>
      <c r="CY365" s="5">
        <f t="shared" si="397"/>
        <v>0</v>
      </c>
      <c r="CZ365" s="5">
        <f t="shared" si="398"/>
        <v>0</v>
      </c>
      <c r="DA365" s="5">
        <f t="shared" si="399"/>
        <v>0</v>
      </c>
      <c r="DB365" s="5">
        <f t="shared" si="400"/>
        <v>-1400.0000000000002</v>
      </c>
      <c r="DC365" s="5">
        <f t="shared" si="401"/>
        <v>0</v>
      </c>
      <c r="DD365" s="5">
        <f t="shared" si="402"/>
        <v>0</v>
      </c>
      <c r="DE365" s="5">
        <f t="shared" si="403"/>
        <v>0</v>
      </c>
      <c r="DF365" s="5">
        <f>IFERROR(SUM(CT365:DE365),0)*((Cockpit!$C$3)^4)</f>
        <v>-336.13999999999993</v>
      </c>
      <c r="DG365" s="19">
        <f>INDEX('Team forecast'!$M$3:$AU$22,MATCH($B365,'Team forecast'!$B$3:$B$22,0),MATCH(DG$1,'Team forecast'!$M$2:$AU$2,0))</f>
        <v>0</v>
      </c>
      <c r="DH365" s="19">
        <f>INDEX('Team forecast'!$M$3:$AU$22,MATCH($B365,'Team forecast'!$B$3:$B$22,0),MATCH(DH$1,'Team forecast'!$M$2:$AU$2,0))</f>
        <v>0</v>
      </c>
      <c r="DI365" s="19">
        <f>INDEX('Team forecast'!$M$3:$AU$22,MATCH($B365,'Team forecast'!$B$3:$B$22,0),MATCH(DI$1,'Team forecast'!$M$2:$AU$2,0))</f>
        <v>0</v>
      </c>
      <c r="DJ365" s="19">
        <f>INDEX('Team forecast'!$M$3:$AU$22,MATCH($B365,'Team forecast'!$B$3:$B$22,0),MATCH(DJ$1,'Team forecast'!$M$2:$AU$2,0))</f>
        <v>0</v>
      </c>
      <c r="DK365" s="5">
        <f t="shared" si="404"/>
        <v>7000</v>
      </c>
      <c r="DL365" s="5">
        <f>INDEX('Team forecast'!$M$3:$AU$22,MATCH($B365,'Team forecast'!$B$3:$B$22,0),MATCH(DL$1,'Team forecast'!$M$2:$AU$2,0))*IF($Y365&gt;0,25000,0)</f>
        <v>0</v>
      </c>
      <c r="DM365" s="5">
        <f>INDEX('Team forecast'!$M$3:$AU$22,MATCH($B365,'Team forecast'!$B$3:$B$22,0),MATCH(DM$1,'Team forecast'!$M$2:$AU$2,0))*IF($Y365&gt;0,5000,0)</f>
        <v>0</v>
      </c>
      <c r="DN365" s="5">
        <f>INDEX('Team forecast'!$M$3:$AU$22,MATCH($B365,'Team forecast'!$B$3:$B$22,0),MATCH(DN$1,'Team forecast'!$M$2:$AU$2,0))*IF($Y365&gt;0,-15000,0)</f>
        <v>0</v>
      </c>
      <c r="DO365" s="5">
        <f t="shared" si="405"/>
        <v>0</v>
      </c>
      <c r="DP365" s="5">
        <f t="shared" si="406"/>
        <v>0</v>
      </c>
      <c r="DQ365" s="5">
        <f t="shared" si="407"/>
        <v>0</v>
      </c>
      <c r="DR365" s="5">
        <f t="shared" si="408"/>
        <v>0</v>
      </c>
      <c r="DS365" s="5">
        <f t="shared" si="409"/>
        <v>0</v>
      </c>
      <c r="DT365" s="5">
        <f t="shared" si="410"/>
        <v>-1400.0000000000002</v>
      </c>
      <c r="DU365" s="5">
        <f t="shared" si="411"/>
        <v>0</v>
      </c>
      <c r="DV365" s="5">
        <f t="shared" si="412"/>
        <v>0</v>
      </c>
      <c r="DW365" s="5">
        <f t="shared" si="413"/>
        <v>0</v>
      </c>
      <c r="DX365" s="5">
        <f>IFERROR(SUM(DL365:DW365),0)*((Cockpit!$C$3)^5)</f>
        <v>-235.29799999999994</v>
      </c>
      <c r="DY365" s="5">
        <f t="shared" si="414"/>
        <v>48429.536311926589</v>
      </c>
      <c r="DZ365" s="5" t="str">
        <f>IF(ISERROR(MATCH(A365,'Current squad'!B:B,0)),"No","Yes")</f>
        <v>No</v>
      </c>
      <c r="EA365" s="5" cm="1">
        <f t="array" ref="EA365">IFERROR(_xlfn.IFS(DZ365="Yes",0,DZ365="No",H365*1%),999999)</f>
        <v>21130</v>
      </c>
      <c r="EB365" s="5">
        <f t="shared" si="356"/>
        <v>2134130</v>
      </c>
      <c r="EC365" s="5">
        <f t="shared" si="415"/>
        <v>27299.536311926589</v>
      </c>
      <c r="ED365" s="1">
        <f t="shared" si="357"/>
        <v>1.2919799485057544E-2</v>
      </c>
      <c r="EE365" s="5">
        <f>RANK(EC365,$EC$2:$EC$572)+COUNTIF($EC$2:EC365,EC365)-1</f>
        <v>17</v>
      </c>
      <c r="EF365" s="4">
        <f>RANK(ED365,$ED$2:$ED$572)+COUNTIF($ED$2:ED365,ED365)-1</f>
        <v>8</v>
      </c>
    </row>
    <row r="366" spans="1:136" x14ac:dyDescent="0.3">
      <c r="A366" t="str">
        <f>IF(Holdet.dk!A366&lt;&gt;"",Holdet.dk!A366,"")</f>
        <v>Daniel Jebbison</v>
      </c>
      <c r="B366" t="str">
        <f>INDEX(Holdet.dk!B:B,MATCH($A366,Holdet.dk!$A:$A,0))</f>
        <v>Sheffield United</v>
      </c>
      <c r="C366" t="str">
        <f>INDEX(Holdet.dk!C:C,MATCH($A366,Holdet.dk!$A:$A,0))</f>
        <v>Striker</v>
      </c>
      <c r="D366" t="str">
        <f>INDEX(Holdet.dk!D:D,MATCH($A366,Holdet.dk!$A:$A,0))</f>
        <v>2.676.000</v>
      </c>
      <c r="E366" s="1">
        <f>IFERROR(_xlfn.NUMBERVALUE(INDEX(Holdet.dk!$E:$E,MATCH($A366,Holdet.dk!$A:$A,0)),","),0)</f>
        <v>1E-3</v>
      </c>
      <c r="F366" t="e">
        <f>IF(INDEX(Lookup!H:H,MATCH('Master data'!A366,Lookup!G:G,0))=0,A366,INDEX(Lookup!H:H,MATCH('Master data'!A366,Lookup!G:G,0)))</f>
        <v>#N/A</v>
      </c>
      <c r="G366" t="str">
        <f>IFERROR(INDEX(Lookup!B:B,MATCH(INDEX(Rotowire!C:C,MATCH(F366,Rotowire!A:A,0)),Lookup!D:D,0)),"")</f>
        <v/>
      </c>
      <c r="H366" s="5">
        <f t="shared" si="348"/>
        <v>2676000</v>
      </c>
      <c r="I366" s="19">
        <f>IFERROR(INDEX('Team forecast'!$G$3:$I$22,MATCH($B366,'Team forecast'!$B$3:$B$22,0),MATCH(I$1,'Team forecast'!$G$2:$I$2,0)),0)</f>
        <v>0.79999999999999993</v>
      </c>
      <c r="J366" s="19">
        <f>IFERROR(INDEX('Team forecast'!$G$3:$I$22,MATCH($B366,'Team forecast'!$B$3:$B$22,0),MATCH(J$1,'Team forecast'!$G$2:$I$2,0)),0)</f>
        <v>0.86842105263157876</v>
      </c>
      <c r="K366" s="19">
        <f>IFERROR(INDEX('Team forecast'!$G$3:$I$22,MATCH($B366,'Team forecast'!$B$3:$B$22,0),MATCH(K$1,'Team forecast'!$G$2:$I$2,0)),0)</f>
        <v>1.2720728665040493</v>
      </c>
      <c r="L366">
        <f>SUMIFS(Rotowire!E:E,Rotowire!$A:$A,'Master data'!$F366)</f>
        <v>0</v>
      </c>
      <c r="M366" s="2">
        <f>SUMIFS(Rotowire!F:F,Rotowire!$A:$A,'Master data'!$F366)*I366</f>
        <v>0</v>
      </c>
      <c r="N366" s="2">
        <f>SUMIFS(Rotowire!G:G,Rotowire!$A:$A,'Master data'!$F366)*I366</f>
        <v>0</v>
      </c>
      <c r="O366" s="2">
        <f>SUMIFS(Rotowire!I:I,Rotowire!$A:$A,'Master data'!$F366)*I366</f>
        <v>0</v>
      </c>
      <c r="P366" s="2">
        <f>SUMIFS(Rotowire!W:W,Rotowire!$A:$A,'Master data'!$F366)*K366</f>
        <v>0</v>
      </c>
      <c r="Q366" s="2">
        <f>SUMIFS(Rotowire!Y:Y,Rotowire!$A:$A,'Master data'!$F366)*J366</f>
        <v>0</v>
      </c>
      <c r="R366" s="2">
        <f>SUMIFS(Rotowire!AB:AB,Rotowire!$A:$A,'Master data'!$F366)</f>
        <v>0</v>
      </c>
      <c r="S366" s="2">
        <f>SUMIFS(Rotowire!AC:AC,Rotowire!$A:$A,'Master data'!$F366)</f>
        <v>0</v>
      </c>
      <c r="T366" s="2">
        <f>INDEX('Team forecast'!D$3:D$22,MATCH($B366,'Team forecast'!$B$3:$B$22,0))</f>
        <v>1.1599999999999999</v>
      </c>
      <c r="U366" s="2">
        <f>INDEX('Team forecast'!E$3:E$22,MATCH($B366,'Team forecast'!$B$3:$B$22,0))</f>
        <v>1.32</v>
      </c>
      <c r="V366" s="2">
        <f>INDEX('Team forecast'!J$3:J$22,MATCH($B366,'Team forecast'!$B$3:$B$22,0))</f>
        <v>0.32490000000000002</v>
      </c>
      <c r="W366" s="2">
        <f>INDEX('Team forecast'!K$3:K$22,MATCH($B366,'Team forecast'!$B$3:$B$22,0))</f>
        <v>0.27700000000000002</v>
      </c>
      <c r="X366" s="2">
        <f>INDEX('Team forecast'!L$3:L$22,MATCH($B366,'Team forecast'!$B$3:$B$22,0))</f>
        <v>0.39810000000000001</v>
      </c>
      <c r="Y366" s="5">
        <f t="shared" si="349"/>
        <v>-5000</v>
      </c>
      <c r="Z366" s="5">
        <f t="shared" si="350"/>
        <v>0</v>
      </c>
      <c r="AA366" s="5">
        <f t="shared" si="351"/>
        <v>0</v>
      </c>
      <c r="AB366" s="5">
        <f t="shared" si="352"/>
        <v>0</v>
      </c>
      <c r="AC366" s="5">
        <f t="shared" si="353"/>
        <v>0</v>
      </c>
      <c r="AD366" s="5">
        <f t="shared" si="358"/>
        <v>0</v>
      </c>
      <c r="AE366" s="5">
        <f t="shared" si="359"/>
        <v>0</v>
      </c>
      <c r="AF366" s="5">
        <f t="shared" si="354"/>
        <v>0</v>
      </c>
      <c r="AG366" s="5">
        <f t="shared" si="355"/>
        <v>0</v>
      </c>
      <c r="AH366" s="5">
        <f t="shared" si="360"/>
        <v>0</v>
      </c>
      <c r="AI366" s="5">
        <f t="shared" si="361"/>
        <v>0</v>
      </c>
      <c r="AJ366" s="5">
        <f t="shared" si="362"/>
        <v>0</v>
      </c>
      <c r="AK366" s="5">
        <f t="shared" si="363"/>
        <v>0</v>
      </c>
      <c r="AL366" s="5">
        <f>IFERROR(SUM(Y366:AK366),-5000)*((Cockpit!$C$3)^0)</f>
        <v>-5000</v>
      </c>
      <c r="AM366" s="19">
        <f>INDEX('Team forecast'!$M$3:$AU$22,MATCH($B366,'Team forecast'!$B$3:$B$22,0),MATCH(AM$1,'Team forecast'!$M$2:$AU$2,0))</f>
        <v>0</v>
      </c>
      <c r="AN366" s="19">
        <f>INDEX('Team forecast'!$M$3:$AU$22,MATCH($B366,'Team forecast'!$B$3:$B$22,0),MATCH(AN$1,'Team forecast'!$M$2:$AU$2,0))</f>
        <v>0</v>
      </c>
      <c r="AO366" s="19">
        <f>INDEX('Team forecast'!$M$3:$AU$22,MATCH($B366,'Team forecast'!$B$3:$B$22,0),MATCH(AO$1,'Team forecast'!$M$2:$AU$2,0))</f>
        <v>0</v>
      </c>
      <c r="AP366" s="19">
        <f>INDEX('Team forecast'!$M$3:$AU$22,MATCH($B366,'Team forecast'!$B$3:$B$22,0),MATCH(AP$1,'Team forecast'!$M$2:$AU$2,0))</f>
        <v>0</v>
      </c>
      <c r="AQ366" s="5">
        <f t="shared" si="364"/>
        <v>-5000</v>
      </c>
      <c r="AR366" s="5">
        <f>INDEX('Team forecast'!$M$3:$AU$22,MATCH($B366,'Team forecast'!$B$3:$B$22,0),MATCH(AR$1,'Team forecast'!$M$2:$AU$2,0))*IF($Y366&gt;0,25000,0)</f>
        <v>0</v>
      </c>
      <c r="AS366" s="5">
        <f>INDEX('Team forecast'!$M$3:$AU$22,MATCH($B366,'Team forecast'!$B$3:$B$22,0),MATCH(AS$1,'Team forecast'!$M$2:$AU$2,0))*IF($Y366&gt;0,5000,0)</f>
        <v>0</v>
      </c>
      <c r="AT366" s="5">
        <f>INDEX('Team forecast'!$M$3:$AU$22,MATCH($B366,'Team forecast'!$B$3:$B$22,0),MATCH(AT$1,'Team forecast'!$M$2:$AU$2,0))*IF($Y366&gt;0,-15000,0)</f>
        <v>0</v>
      </c>
      <c r="AU366" s="5">
        <f t="shared" si="365"/>
        <v>0</v>
      </c>
      <c r="AV366" s="5">
        <f t="shared" si="366"/>
        <v>0</v>
      </c>
      <c r="AW366" s="5">
        <f t="shared" si="367"/>
        <v>0</v>
      </c>
      <c r="AX366" s="5">
        <f t="shared" si="368"/>
        <v>0</v>
      </c>
      <c r="AY366" s="5">
        <f t="shared" si="369"/>
        <v>0</v>
      </c>
      <c r="AZ366" s="5">
        <f t="shared" si="370"/>
        <v>0</v>
      </c>
      <c r="BA366" s="5">
        <f t="shared" si="371"/>
        <v>0</v>
      </c>
      <c r="BB366" s="5">
        <f t="shared" si="372"/>
        <v>0</v>
      </c>
      <c r="BC366" s="5">
        <f t="shared" si="373"/>
        <v>0</v>
      </c>
      <c r="BD366" s="5">
        <f>IFERROR(SUM(AR366:BC366),0)*((Cockpit!$C$3)^1)</f>
        <v>0</v>
      </c>
      <c r="BE366" s="19">
        <f>INDEX('Team forecast'!$M$3:$AU$22,MATCH($B366,'Team forecast'!$B$3:$B$22,0),MATCH(BE$1,'Team forecast'!$M$2:$AU$2,0))</f>
        <v>0</v>
      </c>
      <c r="BF366" s="19">
        <f>INDEX('Team forecast'!$M$3:$AU$22,MATCH($B366,'Team forecast'!$B$3:$B$22,0),MATCH(BF$1,'Team forecast'!$M$2:$AU$2,0))</f>
        <v>0</v>
      </c>
      <c r="BG366" s="19">
        <f>INDEX('Team forecast'!$M$3:$AU$22,MATCH($B366,'Team forecast'!$B$3:$B$22,0),MATCH(BG$1,'Team forecast'!$M$2:$AU$2,0))</f>
        <v>0</v>
      </c>
      <c r="BH366" s="19">
        <f>INDEX('Team forecast'!$M$3:$AU$22,MATCH($B366,'Team forecast'!$B$3:$B$22,0),MATCH(BH$1,'Team forecast'!$M$2:$AU$2,0))</f>
        <v>0</v>
      </c>
      <c r="BI366" s="5">
        <f t="shared" si="374"/>
        <v>-5000</v>
      </c>
      <c r="BJ366" s="5">
        <f>INDEX('Team forecast'!$M$3:$AU$22,MATCH($B366,'Team forecast'!$B$3:$B$22,0),MATCH(BJ$1,'Team forecast'!$M$2:$AU$2,0))*IF($Y366&gt;0,25000,0)</f>
        <v>0</v>
      </c>
      <c r="BK366" s="5">
        <f>INDEX('Team forecast'!$M$3:$AU$22,MATCH($B366,'Team forecast'!$B$3:$B$22,0),MATCH(BK$1,'Team forecast'!$M$2:$AU$2,0))*IF($Y366&gt;0,5000,0)</f>
        <v>0</v>
      </c>
      <c r="BL366" s="5">
        <f>INDEX('Team forecast'!$M$3:$AU$22,MATCH($B366,'Team forecast'!$B$3:$B$22,0),MATCH(BL$1,'Team forecast'!$M$2:$AU$2,0))*IF($Y366&gt;0,-15000,0)</f>
        <v>0</v>
      </c>
      <c r="BM366" s="5">
        <f t="shared" si="375"/>
        <v>0</v>
      </c>
      <c r="BN366" s="5">
        <f t="shared" si="376"/>
        <v>0</v>
      </c>
      <c r="BO366" s="5">
        <f t="shared" si="377"/>
        <v>0</v>
      </c>
      <c r="BP366" s="5">
        <f t="shared" si="378"/>
        <v>0</v>
      </c>
      <c r="BQ366" s="5">
        <f t="shared" si="379"/>
        <v>0</v>
      </c>
      <c r="BR366" s="5">
        <f t="shared" si="380"/>
        <v>0</v>
      </c>
      <c r="BS366" s="5">
        <f t="shared" si="381"/>
        <v>0</v>
      </c>
      <c r="BT366" s="5">
        <f t="shared" si="382"/>
        <v>0</v>
      </c>
      <c r="BU366" s="5">
        <f t="shared" si="383"/>
        <v>0</v>
      </c>
      <c r="BV366" s="5">
        <f>IFERROR(SUM(BJ366:BU366),0)*((Cockpit!$C$3)^2)</f>
        <v>0</v>
      </c>
      <c r="BW366" s="19">
        <f>INDEX('Team forecast'!$M$3:$AU$22,MATCH($B366,'Team forecast'!$B$3:$B$22,0),MATCH(BW$1,'Team forecast'!$M$2:$AU$2,0))</f>
        <v>0</v>
      </c>
      <c r="BX366" s="19">
        <f>INDEX('Team forecast'!$M$3:$AU$22,MATCH($B366,'Team forecast'!$B$3:$B$22,0),MATCH(BX$1,'Team forecast'!$M$2:$AU$2,0))</f>
        <v>0</v>
      </c>
      <c r="BY366" s="19">
        <f>INDEX('Team forecast'!$M$3:$AU$22,MATCH($B366,'Team forecast'!$B$3:$B$22,0),MATCH(BY$1,'Team forecast'!$M$2:$AU$2,0))</f>
        <v>0</v>
      </c>
      <c r="BZ366" s="19">
        <f>INDEX('Team forecast'!$M$3:$AU$22,MATCH($B366,'Team forecast'!$B$3:$B$22,0),MATCH(BZ$1,'Team forecast'!$M$2:$AU$2,0))</f>
        <v>0</v>
      </c>
      <c r="CA366" s="5">
        <f t="shared" si="384"/>
        <v>-5000</v>
      </c>
      <c r="CB366" s="5">
        <f>INDEX('Team forecast'!$M$3:$AU$22,MATCH($B366,'Team forecast'!$B$3:$B$22,0),MATCH(CB$1,'Team forecast'!$M$2:$AU$2,0))*IF($Y366&gt;0,25000,0)</f>
        <v>0</v>
      </c>
      <c r="CC366" s="5">
        <f>INDEX('Team forecast'!$M$3:$AU$22,MATCH($B366,'Team forecast'!$B$3:$B$22,0),MATCH(CC$1,'Team forecast'!$M$2:$AU$2,0))*IF($Y366&gt;0,5000,0)</f>
        <v>0</v>
      </c>
      <c r="CD366" s="5">
        <f>INDEX('Team forecast'!$M$3:$AU$22,MATCH($B366,'Team forecast'!$B$3:$B$22,0),MATCH(CD$1,'Team forecast'!$M$2:$AU$2,0))*IF($Y366&gt;0,-15000,0)</f>
        <v>0</v>
      </c>
      <c r="CE366" s="5">
        <f t="shared" si="385"/>
        <v>0</v>
      </c>
      <c r="CF366" s="5">
        <f t="shared" si="386"/>
        <v>0</v>
      </c>
      <c r="CG366" s="5">
        <f t="shared" si="387"/>
        <v>0</v>
      </c>
      <c r="CH366" s="5">
        <f t="shared" si="388"/>
        <v>0</v>
      </c>
      <c r="CI366" s="5">
        <f t="shared" si="389"/>
        <v>0</v>
      </c>
      <c r="CJ366" s="5">
        <f t="shared" si="390"/>
        <v>0</v>
      </c>
      <c r="CK366" s="5">
        <f t="shared" si="391"/>
        <v>0</v>
      </c>
      <c r="CL366" s="5">
        <f t="shared" si="392"/>
        <v>0</v>
      </c>
      <c r="CM366" s="5">
        <f t="shared" si="393"/>
        <v>0</v>
      </c>
      <c r="CN366" s="5">
        <f>IFERROR(SUM(CB366:CM366),0)*((Cockpit!$C$3)^3)</f>
        <v>0</v>
      </c>
      <c r="CO366" s="19">
        <f>INDEX('Team forecast'!$M$3:$AU$22,MATCH($B366,'Team forecast'!$B$3:$B$22,0),MATCH(CO$1,'Team forecast'!$M$2:$AU$2,0))</f>
        <v>0</v>
      </c>
      <c r="CP366" s="19">
        <f>INDEX('Team forecast'!$M$3:$AU$22,MATCH($B366,'Team forecast'!$B$3:$B$22,0),MATCH(CP$1,'Team forecast'!$M$2:$AU$2,0))</f>
        <v>0</v>
      </c>
      <c r="CQ366" s="19">
        <f>INDEX('Team forecast'!$M$3:$AU$22,MATCH($B366,'Team forecast'!$B$3:$B$22,0),MATCH(CQ$1,'Team forecast'!$M$2:$AU$2,0))</f>
        <v>0</v>
      </c>
      <c r="CR366" s="19">
        <f>INDEX('Team forecast'!$M$3:$AU$22,MATCH($B366,'Team forecast'!$B$3:$B$22,0),MATCH(CR$1,'Team forecast'!$M$2:$AU$2,0))</f>
        <v>0</v>
      </c>
      <c r="CS366" s="5">
        <f t="shared" si="394"/>
        <v>-5000</v>
      </c>
      <c r="CT366" s="5">
        <f>INDEX('Team forecast'!$M$3:$AU$22,MATCH($B366,'Team forecast'!$B$3:$B$22,0),MATCH(CT$1,'Team forecast'!$M$2:$AU$2,0))*IF($Y366&gt;0,25000,0)</f>
        <v>0</v>
      </c>
      <c r="CU366" s="5">
        <f>INDEX('Team forecast'!$M$3:$AU$22,MATCH($B366,'Team forecast'!$B$3:$B$22,0),MATCH(CU$1,'Team forecast'!$M$2:$AU$2,0))*IF($Y366&gt;0,5000,0)</f>
        <v>0</v>
      </c>
      <c r="CV366" s="5">
        <f>INDEX('Team forecast'!$M$3:$AU$22,MATCH($B366,'Team forecast'!$B$3:$B$22,0),MATCH(CV$1,'Team forecast'!$M$2:$AU$2,0))*IF($Y366&gt;0,-15000,0)</f>
        <v>0</v>
      </c>
      <c r="CW366" s="5">
        <f t="shared" si="395"/>
        <v>0</v>
      </c>
      <c r="CX366" s="5">
        <f t="shared" si="396"/>
        <v>0</v>
      </c>
      <c r="CY366" s="5">
        <f t="shared" si="397"/>
        <v>0</v>
      </c>
      <c r="CZ366" s="5">
        <f t="shared" si="398"/>
        <v>0</v>
      </c>
      <c r="DA366" s="5">
        <f t="shared" si="399"/>
        <v>0</v>
      </c>
      <c r="DB366" s="5">
        <f t="shared" si="400"/>
        <v>0</v>
      </c>
      <c r="DC366" s="5">
        <f t="shared" si="401"/>
        <v>0</v>
      </c>
      <c r="DD366" s="5">
        <f t="shared" si="402"/>
        <v>0</v>
      </c>
      <c r="DE366" s="5">
        <f t="shared" si="403"/>
        <v>0</v>
      </c>
      <c r="DF366" s="5">
        <f>IFERROR(SUM(CT366:DE366),0)*((Cockpit!$C$3)^4)</f>
        <v>0</v>
      </c>
      <c r="DG366" s="19">
        <f>INDEX('Team forecast'!$M$3:$AU$22,MATCH($B366,'Team forecast'!$B$3:$B$22,0),MATCH(DG$1,'Team forecast'!$M$2:$AU$2,0))</f>
        <v>0</v>
      </c>
      <c r="DH366" s="19">
        <f>INDEX('Team forecast'!$M$3:$AU$22,MATCH($B366,'Team forecast'!$B$3:$B$22,0),MATCH(DH$1,'Team forecast'!$M$2:$AU$2,0))</f>
        <v>0</v>
      </c>
      <c r="DI366" s="19">
        <f>INDEX('Team forecast'!$M$3:$AU$22,MATCH($B366,'Team forecast'!$B$3:$B$22,0),MATCH(DI$1,'Team forecast'!$M$2:$AU$2,0))</f>
        <v>0</v>
      </c>
      <c r="DJ366" s="19">
        <f>INDEX('Team forecast'!$M$3:$AU$22,MATCH($B366,'Team forecast'!$B$3:$B$22,0),MATCH(DJ$1,'Team forecast'!$M$2:$AU$2,0))</f>
        <v>0</v>
      </c>
      <c r="DK366" s="5">
        <f t="shared" si="404"/>
        <v>-5000</v>
      </c>
      <c r="DL366" s="5">
        <f>INDEX('Team forecast'!$M$3:$AU$22,MATCH($B366,'Team forecast'!$B$3:$B$22,0),MATCH(DL$1,'Team forecast'!$M$2:$AU$2,0))*IF($Y366&gt;0,25000,0)</f>
        <v>0</v>
      </c>
      <c r="DM366" s="5">
        <f>INDEX('Team forecast'!$M$3:$AU$22,MATCH($B366,'Team forecast'!$B$3:$B$22,0),MATCH(DM$1,'Team forecast'!$M$2:$AU$2,0))*IF($Y366&gt;0,5000,0)</f>
        <v>0</v>
      </c>
      <c r="DN366" s="5">
        <f>INDEX('Team forecast'!$M$3:$AU$22,MATCH($B366,'Team forecast'!$B$3:$B$22,0),MATCH(DN$1,'Team forecast'!$M$2:$AU$2,0))*IF($Y366&gt;0,-15000,0)</f>
        <v>0</v>
      </c>
      <c r="DO366" s="5">
        <f t="shared" si="405"/>
        <v>0</v>
      </c>
      <c r="DP366" s="5">
        <f t="shared" si="406"/>
        <v>0</v>
      </c>
      <c r="DQ366" s="5">
        <f t="shared" si="407"/>
        <v>0</v>
      </c>
      <c r="DR366" s="5">
        <f t="shared" si="408"/>
        <v>0</v>
      </c>
      <c r="DS366" s="5">
        <f t="shared" si="409"/>
        <v>0</v>
      </c>
      <c r="DT366" s="5">
        <f t="shared" si="410"/>
        <v>0</v>
      </c>
      <c r="DU366" s="5">
        <f t="shared" si="411"/>
        <v>0</v>
      </c>
      <c r="DV366" s="5">
        <f t="shared" si="412"/>
        <v>0</v>
      </c>
      <c r="DW366" s="5">
        <f t="shared" si="413"/>
        <v>0</v>
      </c>
      <c r="DX366" s="5">
        <f>IFERROR(SUM(DL366:DW366),0)*((Cockpit!$C$3)^5)</f>
        <v>0</v>
      </c>
      <c r="DY366" s="5">
        <f t="shared" si="414"/>
        <v>-5000</v>
      </c>
      <c r="DZ366" s="5" t="str">
        <f>IF(ISERROR(MATCH(A366,'Current squad'!B:B,0)),"No","Yes")</f>
        <v>No</v>
      </c>
      <c r="EA366" s="5" cm="1">
        <f t="array" ref="EA366">IFERROR(_xlfn.IFS(DZ366="Yes",0,DZ366="No",H366*1%),999999)</f>
        <v>26760</v>
      </c>
      <c r="EB366" s="5">
        <f t="shared" si="356"/>
        <v>2702760</v>
      </c>
      <c r="EC366" s="5">
        <f t="shared" si="415"/>
        <v>-31760</v>
      </c>
      <c r="ED366" s="1">
        <f t="shared" si="357"/>
        <v>-1.186846038863976E-2</v>
      </c>
      <c r="EE366" s="5">
        <f>RANK(EC366,$EC$2:$EC$572)+COUNTIF($EC$2:EC366,EC366)-1</f>
        <v>324</v>
      </c>
      <c r="EF366" s="4">
        <f>RANK(ED366,$ED$2:$ED$572)+COUNTIF($ED$2:ED366,ED366)-1</f>
        <v>402</v>
      </c>
    </row>
    <row r="367" spans="1:136" x14ac:dyDescent="0.3">
      <c r="A367" t="str">
        <f>IF(Holdet.dk!A367&lt;&gt;"",Holdet.dk!A367,"")</f>
        <v>Miguel Almiron</v>
      </c>
      <c r="B367" t="str">
        <f>INDEX(Holdet.dk!B:B,MATCH($A367,Holdet.dk!$A:$A,0))</f>
        <v>Newcastle</v>
      </c>
      <c r="C367" t="str">
        <f>INDEX(Holdet.dk!C:C,MATCH($A367,Holdet.dk!$A:$A,0))</f>
        <v>Striker</v>
      </c>
      <c r="D367" t="str">
        <f>INDEX(Holdet.dk!D:D,MATCH($A367,Holdet.dk!$A:$A,0))</f>
        <v>3.947.000</v>
      </c>
      <c r="E367" s="1">
        <f>IFERROR(_xlfn.NUMBERVALUE(INDEX(Holdet.dk!$E:$E,MATCH($A367,Holdet.dk!$A:$A,0)),","),0)</f>
        <v>4.0000000000000001E-3</v>
      </c>
      <c r="F367" t="str">
        <f>IF(INDEX(Lookup!H:H,MATCH('Master data'!A367,Lookup!G:G,0))=0,A367,INDEX(Lookup!H:H,MATCH('Master data'!A367,Lookup!G:G,0)))</f>
        <v>Miguel Almiron</v>
      </c>
      <c r="G367" t="str">
        <f>IFERROR(INDEX(Lookup!B:B,MATCH(INDEX(Rotowire!C:C,MATCH(F367,Rotowire!A:A,0)),Lookup!D:D,0)),"")</f>
        <v>Fulham</v>
      </c>
      <c r="H367" s="5">
        <f t="shared" si="348"/>
        <v>3947000</v>
      </c>
      <c r="I367" s="19">
        <f>IFERROR(INDEX('Team forecast'!$G$3:$I$22,MATCH($B367,'Team forecast'!$B$3:$B$22,0),MATCH(I$1,'Team forecast'!$G$2:$I$2,0)),0)</f>
        <v>0.8913043478260867</v>
      </c>
      <c r="J367" s="19">
        <f>IFERROR(INDEX('Team forecast'!$G$3:$I$22,MATCH($B367,'Team forecast'!$B$3:$B$22,0),MATCH(J$1,'Team forecast'!$G$2:$I$2,0)),0)</f>
        <v>0.79881656804733725</v>
      </c>
      <c r="K367" s="19">
        <f>IFERROR(INDEX('Team forecast'!$G$3:$I$22,MATCH($B367,'Team forecast'!$B$3:$B$22,0),MATCH(K$1,'Team forecast'!$G$2:$I$2,0)),0)</f>
        <v>1.5249427096817147</v>
      </c>
      <c r="L367">
        <f>SUMIFS(Rotowire!E:E,Rotowire!$A:$A,'Master data'!$F367)</f>
        <v>95</v>
      </c>
      <c r="M367" s="2">
        <f>SUMIFS(Rotowire!F:F,Rotowire!$A:$A,'Master data'!$F367)*I367</f>
        <v>8.9130434782608681E-2</v>
      </c>
      <c r="N367" s="2">
        <f>SUMIFS(Rotowire!G:G,Rotowire!$A:$A,'Master data'!$F367)*I367</f>
        <v>6.2391304347826075E-2</v>
      </c>
      <c r="O367" s="2">
        <f>SUMIFS(Rotowire!I:I,Rotowire!$A:$A,'Master data'!$F367)*I367</f>
        <v>0.34760869565217384</v>
      </c>
      <c r="P367" s="2">
        <f>SUMIFS(Rotowire!W:W,Rotowire!$A:$A,'Master data'!$F367)*K367</f>
        <v>0.25924026064589151</v>
      </c>
      <c r="Q367" s="2">
        <f>SUMIFS(Rotowire!Y:Y,Rotowire!$A:$A,'Master data'!$F367)*J367</f>
        <v>0</v>
      </c>
      <c r="R367" s="2">
        <f>SUMIFS(Rotowire!AB:AB,Rotowire!$A:$A,'Master data'!$F367)</f>
        <v>0.14000000000000001</v>
      </c>
      <c r="S367" s="2">
        <f>SUMIFS(Rotowire!AC:AC,Rotowire!$A:$A,'Master data'!$F367)</f>
        <v>0</v>
      </c>
      <c r="T367" s="2">
        <f>INDEX('Team forecast'!D$3:D$22,MATCH($B367,'Team forecast'!$B$3:$B$22,0))</f>
        <v>1.23</v>
      </c>
      <c r="U367" s="2">
        <f>INDEX('Team forecast'!E$3:E$22,MATCH($B367,'Team forecast'!$B$3:$B$22,0))</f>
        <v>1.35</v>
      </c>
      <c r="V367" s="2">
        <f>INDEX('Team forecast'!J$3:J$22,MATCH($B367,'Team forecast'!$B$3:$B$22,0))</f>
        <v>0.33679999999999999</v>
      </c>
      <c r="W367" s="2">
        <f>INDEX('Team forecast'!K$3:K$22,MATCH($B367,'Team forecast'!$B$3:$B$22,0))</f>
        <v>0.2712</v>
      </c>
      <c r="X367" s="2">
        <f>INDEX('Team forecast'!L$3:L$22,MATCH($B367,'Team forecast'!$B$3:$B$22,0))</f>
        <v>0.39200000000000002</v>
      </c>
      <c r="Y367" s="5">
        <f t="shared" si="349"/>
        <v>7000</v>
      </c>
      <c r="Z367" s="5">
        <f t="shared" si="350"/>
        <v>8420</v>
      </c>
      <c r="AA367" s="5">
        <f t="shared" si="351"/>
        <v>1356</v>
      </c>
      <c r="AB367" s="5">
        <f t="shared" si="352"/>
        <v>-5880</v>
      </c>
      <c r="AC367" s="5">
        <f t="shared" si="353"/>
        <v>8913.0434782608681</v>
      </c>
      <c r="AD367" s="5">
        <f t="shared" si="358"/>
        <v>3119.5652173913036</v>
      </c>
      <c r="AE367" s="5">
        <f t="shared" si="359"/>
        <v>3476.0869565217386</v>
      </c>
      <c r="AF367" s="5">
        <f t="shared" si="354"/>
        <v>0</v>
      </c>
      <c r="AG367" s="5">
        <f t="shared" si="355"/>
        <v>0</v>
      </c>
      <c r="AH367" s="5">
        <f t="shared" si="360"/>
        <v>-2800.0000000000005</v>
      </c>
      <c r="AI367" s="5">
        <f t="shared" si="361"/>
        <v>0</v>
      </c>
      <c r="AJ367" s="5">
        <f t="shared" si="362"/>
        <v>12300</v>
      </c>
      <c r="AK367" s="5">
        <f t="shared" si="363"/>
        <v>-10800</v>
      </c>
      <c r="AL367" s="5">
        <f>IFERROR(SUM(Y367:AK367),-5000)*((Cockpit!$C$3)^0)</f>
        <v>25104.695652173912</v>
      </c>
      <c r="AM367" s="19">
        <f>INDEX('Team forecast'!$M$3:$AU$22,MATCH($B367,'Team forecast'!$B$3:$B$22,0),MATCH(AM$1,'Team forecast'!$M$2:$AU$2,0))</f>
        <v>0</v>
      </c>
      <c r="AN367" s="19">
        <f>INDEX('Team forecast'!$M$3:$AU$22,MATCH($B367,'Team forecast'!$B$3:$B$22,0),MATCH(AN$1,'Team forecast'!$M$2:$AU$2,0))</f>
        <v>0</v>
      </c>
      <c r="AO367" s="19">
        <f>INDEX('Team forecast'!$M$3:$AU$22,MATCH($B367,'Team forecast'!$B$3:$B$22,0),MATCH(AO$1,'Team forecast'!$M$2:$AU$2,0))</f>
        <v>0</v>
      </c>
      <c r="AP367" s="19">
        <f>INDEX('Team forecast'!$M$3:$AU$22,MATCH($B367,'Team forecast'!$B$3:$B$22,0),MATCH(AP$1,'Team forecast'!$M$2:$AU$2,0))</f>
        <v>0</v>
      </c>
      <c r="AQ367" s="5">
        <f t="shared" si="364"/>
        <v>7000</v>
      </c>
      <c r="AR367" s="5">
        <f>INDEX('Team forecast'!$M$3:$AU$22,MATCH($B367,'Team forecast'!$B$3:$B$22,0),MATCH(AR$1,'Team forecast'!$M$2:$AU$2,0))*IF($Y367&gt;0,25000,0)</f>
        <v>0</v>
      </c>
      <c r="AS367" s="5">
        <f>INDEX('Team forecast'!$M$3:$AU$22,MATCH($B367,'Team forecast'!$B$3:$B$22,0),MATCH(AS$1,'Team forecast'!$M$2:$AU$2,0))*IF($Y367&gt;0,5000,0)</f>
        <v>0</v>
      </c>
      <c r="AT367" s="5">
        <f>INDEX('Team forecast'!$M$3:$AU$22,MATCH($B367,'Team forecast'!$B$3:$B$22,0),MATCH(AT$1,'Team forecast'!$M$2:$AU$2,0))*IF($Y367&gt;0,-15000,0)</f>
        <v>0</v>
      </c>
      <c r="AU367" s="5">
        <f t="shared" si="365"/>
        <v>0</v>
      </c>
      <c r="AV367" s="5">
        <f t="shared" si="366"/>
        <v>0</v>
      </c>
      <c r="AW367" s="5">
        <f t="shared" si="367"/>
        <v>0</v>
      </c>
      <c r="AX367" s="5">
        <f t="shared" si="368"/>
        <v>0</v>
      </c>
      <c r="AY367" s="5">
        <f t="shared" si="369"/>
        <v>0</v>
      </c>
      <c r="AZ367" s="5">
        <f t="shared" si="370"/>
        <v>-2800.0000000000005</v>
      </c>
      <c r="BA367" s="5">
        <f t="shared" si="371"/>
        <v>0</v>
      </c>
      <c r="BB367" s="5">
        <f t="shared" si="372"/>
        <v>0</v>
      </c>
      <c r="BC367" s="5">
        <f t="shared" si="373"/>
        <v>0</v>
      </c>
      <c r="BD367" s="5">
        <f>IFERROR(SUM(AR367:BC367),0)*((Cockpit!$C$3)^1)</f>
        <v>-1960.0000000000002</v>
      </c>
      <c r="BE367" s="19">
        <f>INDEX('Team forecast'!$M$3:$AU$22,MATCH($B367,'Team forecast'!$B$3:$B$22,0),MATCH(BE$1,'Team forecast'!$M$2:$AU$2,0))</f>
        <v>0</v>
      </c>
      <c r="BF367" s="19">
        <f>INDEX('Team forecast'!$M$3:$AU$22,MATCH($B367,'Team forecast'!$B$3:$B$22,0),MATCH(BF$1,'Team forecast'!$M$2:$AU$2,0))</f>
        <v>0</v>
      </c>
      <c r="BG367" s="19">
        <f>INDEX('Team forecast'!$M$3:$AU$22,MATCH($B367,'Team forecast'!$B$3:$B$22,0),MATCH(BG$1,'Team forecast'!$M$2:$AU$2,0))</f>
        <v>0</v>
      </c>
      <c r="BH367" s="19">
        <f>INDEX('Team forecast'!$M$3:$AU$22,MATCH($B367,'Team forecast'!$B$3:$B$22,0),MATCH(BH$1,'Team forecast'!$M$2:$AU$2,0))</f>
        <v>0</v>
      </c>
      <c r="BI367" s="5">
        <f t="shared" si="374"/>
        <v>7000</v>
      </c>
      <c r="BJ367" s="5">
        <f>INDEX('Team forecast'!$M$3:$AU$22,MATCH($B367,'Team forecast'!$B$3:$B$22,0),MATCH(BJ$1,'Team forecast'!$M$2:$AU$2,0))*IF($Y367&gt;0,25000,0)</f>
        <v>0</v>
      </c>
      <c r="BK367" s="5">
        <f>INDEX('Team forecast'!$M$3:$AU$22,MATCH($B367,'Team forecast'!$B$3:$B$22,0),MATCH(BK$1,'Team forecast'!$M$2:$AU$2,0))*IF($Y367&gt;0,5000,0)</f>
        <v>0</v>
      </c>
      <c r="BL367" s="5">
        <f>INDEX('Team forecast'!$M$3:$AU$22,MATCH($B367,'Team forecast'!$B$3:$B$22,0),MATCH(BL$1,'Team forecast'!$M$2:$AU$2,0))*IF($Y367&gt;0,-15000,0)</f>
        <v>0</v>
      </c>
      <c r="BM367" s="5">
        <f t="shared" si="375"/>
        <v>0</v>
      </c>
      <c r="BN367" s="5">
        <f t="shared" si="376"/>
        <v>0</v>
      </c>
      <c r="BO367" s="5">
        <f t="shared" si="377"/>
        <v>0</v>
      </c>
      <c r="BP367" s="5">
        <f t="shared" si="378"/>
        <v>0</v>
      </c>
      <c r="BQ367" s="5">
        <f t="shared" si="379"/>
        <v>0</v>
      </c>
      <c r="BR367" s="5">
        <f t="shared" si="380"/>
        <v>-2800.0000000000005</v>
      </c>
      <c r="BS367" s="5">
        <f t="shared" si="381"/>
        <v>0</v>
      </c>
      <c r="BT367" s="5">
        <f t="shared" si="382"/>
        <v>0</v>
      </c>
      <c r="BU367" s="5">
        <f t="shared" si="383"/>
        <v>0</v>
      </c>
      <c r="BV367" s="5">
        <f>IFERROR(SUM(BJ367:BU367),0)*((Cockpit!$C$3)^2)</f>
        <v>-1372</v>
      </c>
      <c r="BW367" s="19">
        <f>INDEX('Team forecast'!$M$3:$AU$22,MATCH($B367,'Team forecast'!$B$3:$B$22,0),MATCH(BW$1,'Team forecast'!$M$2:$AU$2,0))</f>
        <v>0</v>
      </c>
      <c r="BX367" s="19">
        <f>INDEX('Team forecast'!$M$3:$AU$22,MATCH($B367,'Team forecast'!$B$3:$B$22,0),MATCH(BX$1,'Team forecast'!$M$2:$AU$2,0))</f>
        <v>0</v>
      </c>
      <c r="BY367" s="19">
        <f>INDEX('Team forecast'!$M$3:$AU$22,MATCH($B367,'Team forecast'!$B$3:$B$22,0),MATCH(BY$1,'Team forecast'!$M$2:$AU$2,0))</f>
        <v>0</v>
      </c>
      <c r="BZ367" s="19">
        <f>INDEX('Team forecast'!$M$3:$AU$22,MATCH($B367,'Team forecast'!$B$3:$B$22,0),MATCH(BZ$1,'Team forecast'!$M$2:$AU$2,0))</f>
        <v>0</v>
      </c>
      <c r="CA367" s="5">
        <f t="shared" si="384"/>
        <v>7000</v>
      </c>
      <c r="CB367" s="5">
        <f>INDEX('Team forecast'!$M$3:$AU$22,MATCH($B367,'Team forecast'!$B$3:$B$22,0),MATCH(CB$1,'Team forecast'!$M$2:$AU$2,0))*IF($Y367&gt;0,25000,0)</f>
        <v>0</v>
      </c>
      <c r="CC367" s="5">
        <f>INDEX('Team forecast'!$M$3:$AU$22,MATCH($B367,'Team forecast'!$B$3:$B$22,0),MATCH(CC$1,'Team forecast'!$M$2:$AU$2,0))*IF($Y367&gt;0,5000,0)</f>
        <v>0</v>
      </c>
      <c r="CD367" s="5">
        <f>INDEX('Team forecast'!$M$3:$AU$22,MATCH($B367,'Team forecast'!$B$3:$B$22,0),MATCH(CD$1,'Team forecast'!$M$2:$AU$2,0))*IF($Y367&gt;0,-15000,0)</f>
        <v>0</v>
      </c>
      <c r="CE367" s="5">
        <f t="shared" si="385"/>
        <v>0</v>
      </c>
      <c r="CF367" s="5">
        <f t="shared" si="386"/>
        <v>0</v>
      </c>
      <c r="CG367" s="5">
        <f t="shared" si="387"/>
        <v>0</v>
      </c>
      <c r="CH367" s="5">
        <f t="shared" si="388"/>
        <v>0</v>
      </c>
      <c r="CI367" s="5">
        <f t="shared" si="389"/>
        <v>0</v>
      </c>
      <c r="CJ367" s="5">
        <f t="shared" si="390"/>
        <v>-2800.0000000000005</v>
      </c>
      <c r="CK367" s="5">
        <f t="shared" si="391"/>
        <v>0</v>
      </c>
      <c r="CL367" s="5">
        <f t="shared" si="392"/>
        <v>0</v>
      </c>
      <c r="CM367" s="5">
        <f t="shared" si="393"/>
        <v>0</v>
      </c>
      <c r="CN367" s="5">
        <f>IFERROR(SUM(CB367:CM367),0)*((Cockpit!$C$3)^3)</f>
        <v>-960.4</v>
      </c>
      <c r="CO367" s="19">
        <f>INDEX('Team forecast'!$M$3:$AU$22,MATCH($B367,'Team forecast'!$B$3:$B$22,0),MATCH(CO$1,'Team forecast'!$M$2:$AU$2,0))</f>
        <v>0</v>
      </c>
      <c r="CP367" s="19">
        <f>INDEX('Team forecast'!$M$3:$AU$22,MATCH($B367,'Team forecast'!$B$3:$B$22,0),MATCH(CP$1,'Team forecast'!$M$2:$AU$2,0))</f>
        <v>0</v>
      </c>
      <c r="CQ367" s="19">
        <f>INDEX('Team forecast'!$M$3:$AU$22,MATCH($B367,'Team forecast'!$B$3:$B$22,0),MATCH(CQ$1,'Team forecast'!$M$2:$AU$2,0))</f>
        <v>0</v>
      </c>
      <c r="CR367" s="19">
        <f>INDEX('Team forecast'!$M$3:$AU$22,MATCH($B367,'Team forecast'!$B$3:$B$22,0),MATCH(CR$1,'Team forecast'!$M$2:$AU$2,0))</f>
        <v>0</v>
      </c>
      <c r="CS367" s="5">
        <f t="shared" si="394"/>
        <v>7000</v>
      </c>
      <c r="CT367" s="5">
        <f>INDEX('Team forecast'!$M$3:$AU$22,MATCH($B367,'Team forecast'!$B$3:$B$22,0),MATCH(CT$1,'Team forecast'!$M$2:$AU$2,0))*IF($Y367&gt;0,25000,0)</f>
        <v>0</v>
      </c>
      <c r="CU367" s="5">
        <f>INDEX('Team forecast'!$M$3:$AU$22,MATCH($B367,'Team forecast'!$B$3:$B$22,0),MATCH(CU$1,'Team forecast'!$M$2:$AU$2,0))*IF($Y367&gt;0,5000,0)</f>
        <v>0</v>
      </c>
      <c r="CV367" s="5">
        <f>INDEX('Team forecast'!$M$3:$AU$22,MATCH($B367,'Team forecast'!$B$3:$B$22,0),MATCH(CV$1,'Team forecast'!$M$2:$AU$2,0))*IF($Y367&gt;0,-15000,0)</f>
        <v>0</v>
      </c>
      <c r="CW367" s="5">
        <f t="shared" si="395"/>
        <v>0</v>
      </c>
      <c r="CX367" s="5">
        <f t="shared" si="396"/>
        <v>0</v>
      </c>
      <c r="CY367" s="5">
        <f t="shared" si="397"/>
        <v>0</v>
      </c>
      <c r="CZ367" s="5">
        <f t="shared" si="398"/>
        <v>0</v>
      </c>
      <c r="DA367" s="5">
        <f t="shared" si="399"/>
        <v>0</v>
      </c>
      <c r="DB367" s="5">
        <f t="shared" si="400"/>
        <v>-2800.0000000000005</v>
      </c>
      <c r="DC367" s="5">
        <f t="shared" si="401"/>
        <v>0</v>
      </c>
      <c r="DD367" s="5">
        <f t="shared" si="402"/>
        <v>0</v>
      </c>
      <c r="DE367" s="5">
        <f t="shared" si="403"/>
        <v>0</v>
      </c>
      <c r="DF367" s="5">
        <f>IFERROR(SUM(CT367:DE367),0)*((Cockpit!$C$3)^4)</f>
        <v>-672.27999999999986</v>
      </c>
      <c r="DG367" s="19">
        <f>INDEX('Team forecast'!$M$3:$AU$22,MATCH($B367,'Team forecast'!$B$3:$B$22,0),MATCH(DG$1,'Team forecast'!$M$2:$AU$2,0))</f>
        <v>0</v>
      </c>
      <c r="DH367" s="19">
        <f>INDEX('Team forecast'!$M$3:$AU$22,MATCH($B367,'Team forecast'!$B$3:$B$22,0),MATCH(DH$1,'Team forecast'!$M$2:$AU$2,0))</f>
        <v>0</v>
      </c>
      <c r="DI367" s="19">
        <f>INDEX('Team forecast'!$M$3:$AU$22,MATCH($B367,'Team forecast'!$B$3:$B$22,0),MATCH(DI$1,'Team forecast'!$M$2:$AU$2,0))</f>
        <v>0</v>
      </c>
      <c r="DJ367" s="19">
        <f>INDEX('Team forecast'!$M$3:$AU$22,MATCH($B367,'Team forecast'!$B$3:$B$22,0),MATCH(DJ$1,'Team forecast'!$M$2:$AU$2,0))</f>
        <v>0</v>
      </c>
      <c r="DK367" s="5">
        <f t="shared" si="404"/>
        <v>7000</v>
      </c>
      <c r="DL367" s="5">
        <f>INDEX('Team forecast'!$M$3:$AU$22,MATCH($B367,'Team forecast'!$B$3:$B$22,0),MATCH(DL$1,'Team forecast'!$M$2:$AU$2,0))*IF($Y367&gt;0,25000,0)</f>
        <v>0</v>
      </c>
      <c r="DM367" s="5">
        <f>INDEX('Team forecast'!$M$3:$AU$22,MATCH($B367,'Team forecast'!$B$3:$B$22,0),MATCH(DM$1,'Team forecast'!$M$2:$AU$2,0))*IF($Y367&gt;0,5000,0)</f>
        <v>0</v>
      </c>
      <c r="DN367" s="5">
        <f>INDEX('Team forecast'!$M$3:$AU$22,MATCH($B367,'Team forecast'!$B$3:$B$22,0),MATCH(DN$1,'Team forecast'!$M$2:$AU$2,0))*IF($Y367&gt;0,-15000,0)</f>
        <v>0</v>
      </c>
      <c r="DO367" s="5">
        <f t="shared" si="405"/>
        <v>0</v>
      </c>
      <c r="DP367" s="5">
        <f t="shared" si="406"/>
        <v>0</v>
      </c>
      <c r="DQ367" s="5">
        <f t="shared" si="407"/>
        <v>0</v>
      </c>
      <c r="DR367" s="5">
        <f t="shared" si="408"/>
        <v>0</v>
      </c>
      <c r="DS367" s="5">
        <f t="shared" si="409"/>
        <v>0</v>
      </c>
      <c r="DT367" s="5">
        <f t="shared" si="410"/>
        <v>-2800.0000000000005</v>
      </c>
      <c r="DU367" s="5">
        <f t="shared" si="411"/>
        <v>0</v>
      </c>
      <c r="DV367" s="5">
        <f t="shared" si="412"/>
        <v>0</v>
      </c>
      <c r="DW367" s="5">
        <f t="shared" si="413"/>
        <v>0</v>
      </c>
      <c r="DX367" s="5">
        <f>IFERROR(SUM(DL367:DW367),0)*((Cockpit!$C$3)^5)</f>
        <v>-470.59599999999989</v>
      </c>
      <c r="DY367" s="5">
        <f t="shared" si="414"/>
        <v>19669.41965217391</v>
      </c>
      <c r="DZ367" s="5" t="str">
        <f>IF(ISERROR(MATCH(A367,'Current squad'!B:B,0)),"No","Yes")</f>
        <v>No</v>
      </c>
      <c r="EA367" s="5" cm="1">
        <f t="array" ref="EA367">IFERROR(_xlfn.IFS(DZ367="Yes",0,DZ367="No",H367*1%),999999)</f>
        <v>39470</v>
      </c>
      <c r="EB367" s="5">
        <f t="shared" si="356"/>
        <v>3986470</v>
      </c>
      <c r="EC367" s="5">
        <f t="shared" si="415"/>
        <v>-19800.58034782609</v>
      </c>
      <c r="ED367" s="1">
        <f t="shared" si="357"/>
        <v>-5.0166152388715704E-3</v>
      </c>
      <c r="EE367" s="5">
        <f>RANK(EC367,$EC$2:$EC$572)+COUNTIF($EC$2:EC367,EC367)-1</f>
        <v>145</v>
      </c>
      <c r="EF367" s="4">
        <f>RANK(ED367,$ED$2:$ED$572)+COUNTIF($ED$2:ED367,ED367)-1</f>
        <v>148</v>
      </c>
    </row>
    <row r="368" spans="1:136" x14ac:dyDescent="0.3">
      <c r="A368" t="str">
        <f>IF(Holdet.dk!A368&lt;&gt;"",Holdet.dk!A368,"")</f>
        <v>Wilfredo Caballero</v>
      </c>
      <c r="B368" t="str">
        <f>INDEX(Holdet.dk!B:B,MATCH($A368,Holdet.dk!$A:$A,0))</f>
        <v>Chelsea</v>
      </c>
      <c r="C368" t="str">
        <f>INDEX(Holdet.dk!C:C,MATCH($A368,Holdet.dk!$A:$A,0))</f>
        <v>Goalkeeper</v>
      </c>
      <c r="D368" t="str">
        <f>INDEX(Holdet.dk!D:D,MATCH($A368,Holdet.dk!$A:$A,0))</f>
        <v>5.400.000</v>
      </c>
      <c r="E368" s="1">
        <f>IFERROR(_xlfn.NUMBERVALUE(INDEX(Holdet.dk!$E:$E,MATCH($A368,Holdet.dk!$A:$A,0)),","),0)</f>
        <v>0</v>
      </c>
      <c r="F368" t="str">
        <f>IF(INDEX(Lookup!H:H,MATCH('Master data'!A368,Lookup!G:G,0))=0,A368,INDEX(Lookup!H:H,MATCH('Master data'!A368,Lookup!G:G,0)))</f>
        <v>Wilfredo Caballero</v>
      </c>
      <c r="G368" t="str">
        <f>IFERROR(INDEX(Lookup!B:B,MATCH(INDEX(Rotowire!C:C,MATCH(F368,Rotowire!A:A,0)),Lookup!D:D,0)),"")</f>
        <v/>
      </c>
      <c r="H368" s="5">
        <f t="shared" si="348"/>
        <v>5400000</v>
      </c>
      <c r="I368" s="19">
        <f>IFERROR(INDEX('Team forecast'!$G$3:$I$22,MATCH($B368,'Team forecast'!$B$3:$B$22,0),MATCH(I$1,'Team forecast'!$G$2:$I$2,0)),0)</f>
        <v>0.93034825870646787</v>
      </c>
      <c r="J368" s="19">
        <f>IFERROR(INDEX('Team forecast'!$G$3:$I$22,MATCH($B368,'Team forecast'!$B$3:$B$22,0),MATCH(J$1,'Team forecast'!$G$2:$I$2,0)),0)</f>
        <v>0.82291666666666674</v>
      </c>
      <c r="K368" s="19">
        <f>IFERROR(INDEX('Team forecast'!$G$3:$I$22,MATCH($B368,'Team forecast'!$B$3:$B$22,0),MATCH(K$1,'Team forecast'!$G$2:$I$2,0)),0)</f>
        <v>1.1346119882058896</v>
      </c>
      <c r="L368">
        <f>SUMIFS(Rotowire!E:E,Rotowire!$A:$A,'Master data'!$F368)</f>
        <v>0</v>
      </c>
      <c r="M368" s="2">
        <f>SUMIFS(Rotowire!F:F,Rotowire!$A:$A,'Master data'!$F368)*I368</f>
        <v>0</v>
      </c>
      <c r="N368" s="2">
        <f>SUMIFS(Rotowire!G:G,Rotowire!$A:$A,'Master data'!$F368)*I368</f>
        <v>0</v>
      </c>
      <c r="O368" s="2">
        <f>SUMIFS(Rotowire!I:I,Rotowire!$A:$A,'Master data'!$F368)*I368</f>
        <v>0</v>
      </c>
      <c r="P368" s="2">
        <f>SUMIFS(Rotowire!W:W,Rotowire!$A:$A,'Master data'!$F368)*K368</f>
        <v>0</v>
      </c>
      <c r="Q368" s="2">
        <f>SUMIFS(Rotowire!Y:Y,Rotowire!$A:$A,'Master data'!$F368)*J368</f>
        <v>0</v>
      </c>
      <c r="R368" s="2">
        <f>SUMIFS(Rotowire!AB:AB,Rotowire!$A:$A,'Master data'!$F368)</f>
        <v>0</v>
      </c>
      <c r="S368" s="2">
        <f>SUMIFS(Rotowire!AC:AC,Rotowire!$A:$A,'Master data'!$F368)</f>
        <v>0</v>
      </c>
      <c r="T368" s="2">
        <f>INDEX('Team forecast'!D$3:D$22,MATCH($B368,'Team forecast'!$B$3:$B$22,0))</f>
        <v>1.87</v>
      </c>
      <c r="U368" s="2">
        <f>INDEX('Team forecast'!E$3:E$22,MATCH($B368,'Team forecast'!$B$3:$B$22,0))</f>
        <v>0.79</v>
      </c>
      <c r="V368" s="2">
        <f>INDEX('Team forecast'!J$3:J$22,MATCH($B368,'Team forecast'!$B$3:$B$22,0))</f>
        <v>0.62609999999999999</v>
      </c>
      <c r="W368" s="2">
        <f>INDEX('Team forecast'!K$3:K$22,MATCH($B368,'Team forecast'!$B$3:$B$22,0))</f>
        <v>0.2238</v>
      </c>
      <c r="X368" s="2">
        <f>INDEX('Team forecast'!L$3:L$22,MATCH($B368,'Team forecast'!$B$3:$B$22,0))</f>
        <v>0.15010000000000001</v>
      </c>
      <c r="Y368" s="5">
        <f t="shared" si="349"/>
        <v>-5000</v>
      </c>
      <c r="Z368" s="5">
        <f t="shared" si="350"/>
        <v>0</v>
      </c>
      <c r="AA368" s="5">
        <f t="shared" si="351"/>
        <v>0</v>
      </c>
      <c r="AB368" s="5">
        <f t="shared" si="352"/>
        <v>0</v>
      </c>
      <c r="AC368" s="5">
        <f t="shared" si="353"/>
        <v>0</v>
      </c>
      <c r="AD368" s="5">
        <f t="shared" si="358"/>
        <v>0</v>
      </c>
      <c r="AE368" s="5">
        <f t="shared" si="359"/>
        <v>0</v>
      </c>
      <c r="AF368" s="5">
        <f t="shared" si="354"/>
        <v>0</v>
      </c>
      <c r="AG368" s="5">
        <f t="shared" si="355"/>
        <v>0</v>
      </c>
      <c r="AH368" s="5">
        <f t="shared" si="360"/>
        <v>0</v>
      </c>
      <c r="AI368" s="5">
        <f t="shared" si="361"/>
        <v>0</v>
      </c>
      <c r="AJ368" s="5">
        <f t="shared" si="362"/>
        <v>0</v>
      </c>
      <c r="AK368" s="5">
        <f t="shared" si="363"/>
        <v>0</v>
      </c>
      <c r="AL368" s="5">
        <f>IFERROR(SUM(Y368:AK368),-5000)*((Cockpit!$C$3)^0)</f>
        <v>-5000</v>
      </c>
      <c r="AM368" s="19">
        <f>INDEX('Team forecast'!$M$3:$AU$22,MATCH($B368,'Team forecast'!$B$3:$B$22,0),MATCH(AM$1,'Team forecast'!$M$2:$AU$2,0))</f>
        <v>0</v>
      </c>
      <c r="AN368" s="19">
        <f>INDEX('Team forecast'!$M$3:$AU$22,MATCH($B368,'Team forecast'!$B$3:$B$22,0),MATCH(AN$1,'Team forecast'!$M$2:$AU$2,0))</f>
        <v>0</v>
      </c>
      <c r="AO368" s="19">
        <f>INDEX('Team forecast'!$M$3:$AU$22,MATCH($B368,'Team forecast'!$B$3:$B$22,0),MATCH(AO$1,'Team forecast'!$M$2:$AU$2,0))</f>
        <v>0</v>
      </c>
      <c r="AP368" s="19">
        <f>INDEX('Team forecast'!$M$3:$AU$22,MATCH($B368,'Team forecast'!$B$3:$B$22,0),MATCH(AP$1,'Team forecast'!$M$2:$AU$2,0))</f>
        <v>0</v>
      </c>
      <c r="AQ368" s="5">
        <f t="shared" si="364"/>
        <v>-5000</v>
      </c>
      <c r="AR368" s="5">
        <f>INDEX('Team forecast'!$M$3:$AU$22,MATCH($B368,'Team forecast'!$B$3:$B$22,0),MATCH(AR$1,'Team forecast'!$M$2:$AU$2,0))*IF($Y368&gt;0,25000,0)</f>
        <v>0</v>
      </c>
      <c r="AS368" s="5">
        <f>INDEX('Team forecast'!$M$3:$AU$22,MATCH($B368,'Team forecast'!$B$3:$B$22,0),MATCH(AS$1,'Team forecast'!$M$2:$AU$2,0))*IF($Y368&gt;0,5000,0)</f>
        <v>0</v>
      </c>
      <c r="AT368" s="5">
        <f>INDEX('Team forecast'!$M$3:$AU$22,MATCH($B368,'Team forecast'!$B$3:$B$22,0),MATCH(AT$1,'Team forecast'!$M$2:$AU$2,0))*IF($Y368&gt;0,-15000,0)</f>
        <v>0</v>
      </c>
      <c r="AU368" s="5">
        <f t="shared" si="365"/>
        <v>0</v>
      </c>
      <c r="AV368" s="5">
        <f t="shared" si="366"/>
        <v>0</v>
      </c>
      <c r="AW368" s="5">
        <f t="shared" si="367"/>
        <v>0</v>
      </c>
      <c r="AX368" s="5">
        <f t="shared" si="368"/>
        <v>0</v>
      </c>
      <c r="AY368" s="5">
        <f t="shared" si="369"/>
        <v>0</v>
      </c>
      <c r="AZ368" s="5">
        <f t="shared" si="370"/>
        <v>0</v>
      </c>
      <c r="BA368" s="5">
        <f t="shared" si="371"/>
        <v>0</v>
      </c>
      <c r="BB368" s="5">
        <f t="shared" si="372"/>
        <v>0</v>
      </c>
      <c r="BC368" s="5">
        <f t="shared" si="373"/>
        <v>0</v>
      </c>
      <c r="BD368" s="5">
        <f>IFERROR(SUM(AR368:BC368),0)*((Cockpit!$C$3)^1)</f>
        <v>0</v>
      </c>
      <c r="BE368" s="19">
        <f>INDEX('Team forecast'!$M$3:$AU$22,MATCH($B368,'Team forecast'!$B$3:$B$22,0),MATCH(BE$1,'Team forecast'!$M$2:$AU$2,0))</f>
        <v>0</v>
      </c>
      <c r="BF368" s="19">
        <f>INDEX('Team forecast'!$M$3:$AU$22,MATCH($B368,'Team forecast'!$B$3:$B$22,0),MATCH(BF$1,'Team forecast'!$M$2:$AU$2,0))</f>
        <v>0</v>
      </c>
      <c r="BG368" s="19">
        <f>INDEX('Team forecast'!$M$3:$AU$22,MATCH($B368,'Team forecast'!$B$3:$B$22,0),MATCH(BG$1,'Team forecast'!$M$2:$AU$2,0))</f>
        <v>0</v>
      </c>
      <c r="BH368" s="19">
        <f>INDEX('Team forecast'!$M$3:$AU$22,MATCH($B368,'Team forecast'!$B$3:$B$22,0),MATCH(BH$1,'Team forecast'!$M$2:$AU$2,0))</f>
        <v>0</v>
      </c>
      <c r="BI368" s="5">
        <f t="shared" si="374"/>
        <v>-5000</v>
      </c>
      <c r="BJ368" s="5">
        <f>INDEX('Team forecast'!$M$3:$AU$22,MATCH($B368,'Team forecast'!$B$3:$B$22,0),MATCH(BJ$1,'Team forecast'!$M$2:$AU$2,0))*IF($Y368&gt;0,25000,0)</f>
        <v>0</v>
      </c>
      <c r="BK368" s="5">
        <f>INDEX('Team forecast'!$M$3:$AU$22,MATCH($B368,'Team forecast'!$B$3:$B$22,0),MATCH(BK$1,'Team forecast'!$M$2:$AU$2,0))*IF($Y368&gt;0,5000,0)</f>
        <v>0</v>
      </c>
      <c r="BL368" s="5">
        <f>INDEX('Team forecast'!$M$3:$AU$22,MATCH($B368,'Team forecast'!$B$3:$B$22,0),MATCH(BL$1,'Team forecast'!$M$2:$AU$2,0))*IF($Y368&gt;0,-15000,0)</f>
        <v>0</v>
      </c>
      <c r="BM368" s="5">
        <f t="shared" si="375"/>
        <v>0</v>
      </c>
      <c r="BN368" s="5">
        <f t="shared" si="376"/>
        <v>0</v>
      </c>
      <c r="BO368" s="5">
        <f t="shared" si="377"/>
        <v>0</v>
      </c>
      <c r="BP368" s="5">
        <f t="shared" si="378"/>
        <v>0</v>
      </c>
      <c r="BQ368" s="5">
        <f t="shared" si="379"/>
        <v>0</v>
      </c>
      <c r="BR368" s="5">
        <f t="shared" si="380"/>
        <v>0</v>
      </c>
      <c r="BS368" s="5">
        <f t="shared" si="381"/>
        <v>0</v>
      </c>
      <c r="BT368" s="5">
        <f t="shared" si="382"/>
        <v>0</v>
      </c>
      <c r="BU368" s="5">
        <f t="shared" si="383"/>
        <v>0</v>
      </c>
      <c r="BV368" s="5">
        <f>IFERROR(SUM(BJ368:BU368),0)*((Cockpit!$C$3)^2)</f>
        <v>0</v>
      </c>
      <c r="BW368" s="19">
        <f>INDEX('Team forecast'!$M$3:$AU$22,MATCH($B368,'Team forecast'!$B$3:$B$22,0),MATCH(BW$1,'Team forecast'!$M$2:$AU$2,0))</f>
        <v>0</v>
      </c>
      <c r="BX368" s="19">
        <f>INDEX('Team forecast'!$M$3:$AU$22,MATCH($B368,'Team forecast'!$B$3:$B$22,0),MATCH(BX$1,'Team forecast'!$M$2:$AU$2,0))</f>
        <v>0</v>
      </c>
      <c r="BY368" s="19">
        <f>INDEX('Team forecast'!$M$3:$AU$22,MATCH($B368,'Team forecast'!$B$3:$B$22,0),MATCH(BY$1,'Team forecast'!$M$2:$AU$2,0))</f>
        <v>0</v>
      </c>
      <c r="BZ368" s="19">
        <f>INDEX('Team forecast'!$M$3:$AU$22,MATCH($B368,'Team forecast'!$B$3:$B$22,0),MATCH(BZ$1,'Team forecast'!$M$2:$AU$2,0))</f>
        <v>0</v>
      </c>
      <c r="CA368" s="5">
        <f t="shared" si="384"/>
        <v>-5000</v>
      </c>
      <c r="CB368" s="5">
        <f>INDEX('Team forecast'!$M$3:$AU$22,MATCH($B368,'Team forecast'!$B$3:$B$22,0),MATCH(CB$1,'Team forecast'!$M$2:$AU$2,0))*IF($Y368&gt;0,25000,0)</f>
        <v>0</v>
      </c>
      <c r="CC368" s="5">
        <f>INDEX('Team forecast'!$M$3:$AU$22,MATCH($B368,'Team forecast'!$B$3:$B$22,0),MATCH(CC$1,'Team forecast'!$M$2:$AU$2,0))*IF($Y368&gt;0,5000,0)</f>
        <v>0</v>
      </c>
      <c r="CD368" s="5">
        <f>INDEX('Team forecast'!$M$3:$AU$22,MATCH($B368,'Team forecast'!$B$3:$B$22,0),MATCH(CD$1,'Team forecast'!$M$2:$AU$2,0))*IF($Y368&gt;0,-15000,0)</f>
        <v>0</v>
      </c>
      <c r="CE368" s="5">
        <f t="shared" si="385"/>
        <v>0</v>
      </c>
      <c r="CF368" s="5">
        <f t="shared" si="386"/>
        <v>0</v>
      </c>
      <c r="CG368" s="5">
        <f t="shared" si="387"/>
        <v>0</v>
      </c>
      <c r="CH368" s="5">
        <f t="shared" si="388"/>
        <v>0</v>
      </c>
      <c r="CI368" s="5">
        <f t="shared" si="389"/>
        <v>0</v>
      </c>
      <c r="CJ368" s="5">
        <f t="shared" si="390"/>
        <v>0</v>
      </c>
      <c r="CK368" s="5">
        <f t="shared" si="391"/>
        <v>0</v>
      </c>
      <c r="CL368" s="5">
        <f t="shared" si="392"/>
        <v>0</v>
      </c>
      <c r="CM368" s="5">
        <f t="shared" si="393"/>
        <v>0</v>
      </c>
      <c r="CN368" s="5">
        <f>IFERROR(SUM(CB368:CM368),0)*((Cockpit!$C$3)^3)</f>
        <v>0</v>
      </c>
      <c r="CO368" s="19">
        <f>INDEX('Team forecast'!$M$3:$AU$22,MATCH($B368,'Team forecast'!$B$3:$B$22,0),MATCH(CO$1,'Team forecast'!$M$2:$AU$2,0))</f>
        <v>0</v>
      </c>
      <c r="CP368" s="19">
        <f>INDEX('Team forecast'!$M$3:$AU$22,MATCH($B368,'Team forecast'!$B$3:$B$22,0),MATCH(CP$1,'Team forecast'!$M$2:$AU$2,0))</f>
        <v>0</v>
      </c>
      <c r="CQ368" s="19">
        <f>INDEX('Team forecast'!$M$3:$AU$22,MATCH($B368,'Team forecast'!$B$3:$B$22,0),MATCH(CQ$1,'Team forecast'!$M$2:$AU$2,0))</f>
        <v>0</v>
      </c>
      <c r="CR368" s="19">
        <f>INDEX('Team forecast'!$M$3:$AU$22,MATCH($B368,'Team forecast'!$B$3:$B$22,0),MATCH(CR$1,'Team forecast'!$M$2:$AU$2,0))</f>
        <v>0</v>
      </c>
      <c r="CS368" s="5">
        <f t="shared" si="394"/>
        <v>-5000</v>
      </c>
      <c r="CT368" s="5">
        <f>INDEX('Team forecast'!$M$3:$AU$22,MATCH($B368,'Team forecast'!$B$3:$B$22,0),MATCH(CT$1,'Team forecast'!$M$2:$AU$2,0))*IF($Y368&gt;0,25000,0)</f>
        <v>0</v>
      </c>
      <c r="CU368" s="5">
        <f>INDEX('Team forecast'!$M$3:$AU$22,MATCH($B368,'Team forecast'!$B$3:$B$22,0),MATCH(CU$1,'Team forecast'!$M$2:$AU$2,0))*IF($Y368&gt;0,5000,0)</f>
        <v>0</v>
      </c>
      <c r="CV368" s="5">
        <f>INDEX('Team forecast'!$M$3:$AU$22,MATCH($B368,'Team forecast'!$B$3:$B$22,0),MATCH(CV$1,'Team forecast'!$M$2:$AU$2,0))*IF($Y368&gt;0,-15000,0)</f>
        <v>0</v>
      </c>
      <c r="CW368" s="5">
        <f t="shared" si="395"/>
        <v>0</v>
      </c>
      <c r="CX368" s="5">
        <f t="shared" si="396"/>
        <v>0</v>
      </c>
      <c r="CY368" s="5">
        <f t="shared" si="397"/>
        <v>0</v>
      </c>
      <c r="CZ368" s="5">
        <f t="shared" si="398"/>
        <v>0</v>
      </c>
      <c r="DA368" s="5">
        <f t="shared" si="399"/>
        <v>0</v>
      </c>
      <c r="DB368" s="5">
        <f t="shared" si="400"/>
        <v>0</v>
      </c>
      <c r="DC368" s="5">
        <f t="shared" si="401"/>
        <v>0</v>
      </c>
      <c r="DD368" s="5">
        <f t="shared" si="402"/>
        <v>0</v>
      </c>
      <c r="DE368" s="5">
        <f t="shared" si="403"/>
        <v>0</v>
      </c>
      <c r="DF368" s="5">
        <f>IFERROR(SUM(CT368:DE368),0)*((Cockpit!$C$3)^4)</f>
        <v>0</v>
      </c>
      <c r="DG368" s="19">
        <f>INDEX('Team forecast'!$M$3:$AU$22,MATCH($B368,'Team forecast'!$B$3:$B$22,0),MATCH(DG$1,'Team forecast'!$M$2:$AU$2,0))</f>
        <v>0</v>
      </c>
      <c r="DH368" s="19">
        <f>INDEX('Team forecast'!$M$3:$AU$22,MATCH($B368,'Team forecast'!$B$3:$B$22,0),MATCH(DH$1,'Team forecast'!$M$2:$AU$2,0))</f>
        <v>0</v>
      </c>
      <c r="DI368" s="19">
        <f>INDEX('Team forecast'!$M$3:$AU$22,MATCH($B368,'Team forecast'!$B$3:$B$22,0),MATCH(DI$1,'Team forecast'!$M$2:$AU$2,0))</f>
        <v>0</v>
      </c>
      <c r="DJ368" s="19">
        <f>INDEX('Team forecast'!$M$3:$AU$22,MATCH($B368,'Team forecast'!$B$3:$B$22,0),MATCH(DJ$1,'Team forecast'!$M$2:$AU$2,0))</f>
        <v>0</v>
      </c>
      <c r="DK368" s="5">
        <f t="shared" si="404"/>
        <v>-5000</v>
      </c>
      <c r="DL368" s="5">
        <f>INDEX('Team forecast'!$M$3:$AU$22,MATCH($B368,'Team forecast'!$B$3:$B$22,0),MATCH(DL$1,'Team forecast'!$M$2:$AU$2,0))*IF($Y368&gt;0,25000,0)</f>
        <v>0</v>
      </c>
      <c r="DM368" s="5">
        <f>INDEX('Team forecast'!$M$3:$AU$22,MATCH($B368,'Team forecast'!$B$3:$B$22,0),MATCH(DM$1,'Team forecast'!$M$2:$AU$2,0))*IF($Y368&gt;0,5000,0)</f>
        <v>0</v>
      </c>
      <c r="DN368" s="5">
        <f>INDEX('Team forecast'!$M$3:$AU$22,MATCH($B368,'Team forecast'!$B$3:$B$22,0),MATCH(DN$1,'Team forecast'!$M$2:$AU$2,0))*IF($Y368&gt;0,-15000,0)</f>
        <v>0</v>
      </c>
      <c r="DO368" s="5">
        <f t="shared" si="405"/>
        <v>0</v>
      </c>
      <c r="DP368" s="5">
        <f t="shared" si="406"/>
        <v>0</v>
      </c>
      <c r="DQ368" s="5">
        <f t="shared" si="407"/>
        <v>0</v>
      </c>
      <c r="DR368" s="5">
        <f t="shared" si="408"/>
        <v>0</v>
      </c>
      <c r="DS368" s="5">
        <f t="shared" si="409"/>
        <v>0</v>
      </c>
      <c r="DT368" s="5">
        <f t="shared" si="410"/>
        <v>0</v>
      </c>
      <c r="DU368" s="5">
        <f t="shared" si="411"/>
        <v>0</v>
      </c>
      <c r="DV368" s="5">
        <f t="shared" si="412"/>
        <v>0</v>
      </c>
      <c r="DW368" s="5">
        <f t="shared" si="413"/>
        <v>0</v>
      </c>
      <c r="DX368" s="5">
        <f>IFERROR(SUM(DL368:DW368),0)*((Cockpit!$C$3)^5)</f>
        <v>0</v>
      </c>
      <c r="DY368" s="5">
        <f t="shared" si="414"/>
        <v>-5000</v>
      </c>
      <c r="DZ368" s="5" t="str">
        <f>IF(ISERROR(MATCH(A368,'Current squad'!B:B,0)),"No","Yes")</f>
        <v>No</v>
      </c>
      <c r="EA368" s="5" cm="1">
        <f t="array" ref="EA368">IFERROR(_xlfn.IFS(DZ368="Yes",0,DZ368="No",H368*1%),999999)</f>
        <v>54000</v>
      </c>
      <c r="EB368" s="5">
        <f t="shared" si="356"/>
        <v>5454000</v>
      </c>
      <c r="EC368" s="5">
        <f t="shared" si="415"/>
        <v>-59000</v>
      </c>
      <c r="ED368" s="1">
        <f t="shared" si="357"/>
        <v>-1.0925925925925926E-2</v>
      </c>
      <c r="EE368" s="5">
        <f>RANK(EC368,$EC$2:$EC$572)+COUNTIF($EC$2:EC368,EC368)-1</f>
        <v>530</v>
      </c>
      <c r="EF368" s="4">
        <f>RANK(ED368,$ED$2:$ED$572)+COUNTIF($ED$2:ED368,ED368)-1</f>
        <v>228</v>
      </c>
    </row>
    <row r="369" spans="1:136" x14ac:dyDescent="0.3">
      <c r="A369" t="str">
        <f>IF(Holdet.dk!A369&lt;&gt;"",Holdet.dk!A369,"")</f>
        <v>Simon Moore</v>
      </c>
      <c r="B369" t="str">
        <f>INDEX(Holdet.dk!B:B,MATCH($A369,Holdet.dk!$A:$A,0))</f>
        <v>Sheffield United</v>
      </c>
      <c r="C369" t="str">
        <f>INDEX(Holdet.dk!C:C,MATCH($A369,Holdet.dk!$A:$A,0))</f>
        <v>Goalkeeper</v>
      </c>
      <c r="D369" t="str">
        <f>INDEX(Holdet.dk!D:D,MATCH($A369,Holdet.dk!$A:$A,0))</f>
        <v>2.900.000</v>
      </c>
      <c r="E369" s="1">
        <f>IFERROR(_xlfn.NUMBERVALUE(INDEX(Holdet.dk!$E:$E,MATCH($A369,Holdet.dk!$A:$A,0)),","),0)</f>
        <v>0</v>
      </c>
      <c r="F369" t="str">
        <f>IF(INDEX(Lookup!H:H,MATCH('Master data'!A369,Lookup!G:G,0))=0,A369,INDEX(Lookup!H:H,MATCH('Master data'!A369,Lookup!G:G,0)))</f>
        <v>Simon Moore</v>
      </c>
      <c r="G369" t="str">
        <f>IFERROR(INDEX(Lookup!B:B,MATCH(INDEX(Rotowire!C:C,MATCH(F369,Rotowire!A:A,0)),Lookup!D:D,0)),"")</f>
        <v/>
      </c>
      <c r="H369" s="5">
        <f t="shared" si="348"/>
        <v>2900000</v>
      </c>
      <c r="I369" s="19">
        <f>IFERROR(INDEX('Team forecast'!$G$3:$I$22,MATCH($B369,'Team forecast'!$B$3:$B$22,0),MATCH(I$1,'Team forecast'!$G$2:$I$2,0)),0)</f>
        <v>0.79999999999999993</v>
      </c>
      <c r="J369" s="19">
        <f>IFERROR(INDEX('Team forecast'!$G$3:$I$22,MATCH($B369,'Team forecast'!$B$3:$B$22,0),MATCH(J$1,'Team forecast'!$G$2:$I$2,0)),0)</f>
        <v>0.86842105263157876</v>
      </c>
      <c r="K369" s="19">
        <f>IFERROR(INDEX('Team forecast'!$G$3:$I$22,MATCH($B369,'Team forecast'!$B$3:$B$22,0),MATCH(K$1,'Team forecast'!$G$2:$I$2,0)),0)</f>
        <v>1.2720728665040493</v>
      </c>
      <c r="L369">
        <f>SUMIFS(Rotowire!E:E,Rotowire!$A:$A,'Master data'!$F369)</f>
        <v>0</v>
      </c>
      <c r="M369" s="2">
        <f>SUMIFS(Rotowire!F:F,Rotowire!$A:$A,'Master data'!$F369)*I369</f>
        <v>0</v>
      </c>
      <c r="N369" s="2">
        <f>SUMIFS(Rotowire!G:G,Rotowire!$A:$A,'Master data'!$F369)*I369</f>
        <v>0</v>
      </c>
      <c r="O369" s="2">
        <f>SUMIFS(Rotowire!I:I,Rotowire!$A:$A,'Master data'!$F369)*I369</f>
        <v>0</v>
      </c>
      <c r="P369" s="2">
        <f>SUMIFS(Rotowire!W:W,Rotowire!$A:$A,'Master data'!$F369)*K369</f>
        <v>0</v>
      </c>
      <c r="Q369" s="2">
        <f>SUMIFS(Rotowire!Y:Y,Rotowire!$A:$A,'Master data'!$F369)*J369</f>
        <v>0</v>
      </c>
      <c r="R369" s="2">
        <f>SUMIFS(Rotowire!AB:AB,Rotowire!$A:$A,'Master data'!$F369)</f>
        <v>0</v>
      </c>
      <c r="S369" s="2">
        <f>SUMIFS(Rotowire!AC:AC,Rotowire!$A:$A,'Master data'!$F369)</f>
        <v>0</v>
      </c>
      <c r="T369" s="2">
        <f>INDEX('Team forecast'!D$3:D$22,MATCH($B369,'Team forecast'!$B$3:$B$22,0))</f>
        <v>1.1599999999999999</v>
      </c>
      <c r="U369" s="2">
        <f>INDEX('Team forecast'!E$3:E$22,MATCH($B369,'Team forecast'!$B$3:$B$22,0))</f>
        <v>1.32</v>
      </c>
      <c r="V369" s="2">
        <f>INDEX('Team forecast'!J$3:J$22,MATCH($B369,'Team forecast'!$B$3:$B$22,0))</f>
        <v>0.32490000000000002</v>
      </c>
      <c r="W369" s="2">
        <f>INDEX('Team forecast'!K$3:K$22,MATCH($B369,'Team forecast'!$B$3:$B$22,0))</f>
        <v>0.27700000000000002</v>
      </c>
      <c r="X369" s="2">
        <f>INDEX('Team forecast'!L$3:L$22,MATCH($B369,'Team forecast'!$B$3:$B$22,0))</f>
        <v>0.39810000000000001</v>
      </c>
      <c r="Y369" s="5">
        <f t="shared" si="349"/>
        <v>-5000</v>
      </c>
      <c r="Z369" s="5">
        <f t="shared" si="350"/>
        <v>0</v>
      </c>
      <c r="AA369" s="5">
        <f t="shared" si="351"/>
        <v>0</v>
      </c>
      <c r="AB369" s="5">
        <f t="shared" si="352"/>
        <v>0</v>
      </c>
      <c r="AC369" s="5">
        <f t="shared" si="353"/>
        <v>0</v>
      </c>
      <c r="AD369" s="5">
        <f t="shared" si="358"/>
        <v>0</v>
      </c>
      <c r="AE369" s="5">
        <f t="shared" si="359"/>
        <v>0</v>
      </c>
      <c r="AF369" s="5">
        <f t="shared" si="354"/>
        <v>0</v>
      </c>
      <c r="AG369" s="5">
        <f t="shared" si="355"/>
        <v>0</v>
      </c>
      <c r="AH369" s="5">
        <f t="shared" si="360"/>
        <v>0</v>
      </c>
      <c r="AI369" s="5">
        <f t="shared" si="361"/>
        <v>0</v>
      </c>
      <c r="AJ369" s="5">
        <f t="shared" si="362"/>
        <v>0</v>
      </c>
      <c r="AK369" s="5">
        <f t="shared" si="363"/>
        <v>0</v>
      </c>
      <c r="AL369" s="5">
        <f>IFERROR(SUM(Y369:AK369),-5000)*((Cockpit!$C$3)^0)</f>
        <v>-5000</v>
      </c>
      <c r="AM369" s="19">
        <f>INDEX('Team forecast'!$M$3:$AU$22,MATCH($B369,'Team forecast'!$B$3:$B$22,0),MATCH(AM$1,'Team forecast'!$M$2:$AU$2,0))</f>
        <v>0</v>
      </c>
      <c r="AN369" s="19">
        <f>INDEX('Team forecast'!$M$3:$AU$22,MATCH($B369,'Team forecast'!$B$3:$B$22,0),MATCH(AN$1,'Team forecast'!$M$2:$AU$2,0))</f>
        <v>0</v>
      </c>
      <c r="AO369" s="19">
        <f>INDEX('Team forecast'!$M$3:$AU$22,MATCH($B369,'Team forecast'!$B$3:$B$22,0),MATCH(AO$1,'Team forecast'!$M$2:$AU$2,0))</f>
        <v>0</v>
      </c>
      <c r="AP369" s="19">
        <f>INDEX('Team forecast'!$M$3:$AU$22,MATCH($B369,'Team forecast'!$B$3:$B$22,0),MATCH(AP$1,'Team forecast'!$M$2:$AU$2,0))</f>
        <v>0</v>
      </c>
      <c r="AQ369" s="5">
        <f t="shared" si="364"/>
        <v>-5000</v>
      </c>
      <c r="AR369" s="5">
        <f>INDEX('Team forecast'!$M$3:$AU$22,MATCH($B369,'Team forecast'!$B$3:$B$22,0),MATCH(AR$1,'Team forecast'!$M$2:$AU$2,0))*IF($Y369&gt;0,25000,0)</f>
        <v>0</v>
      </c>
      <c r="AS369" s="5">
        <f>INDEX('Team forecast'!$M$3:$AU$22,MATCH($B369,'Team forecast'!$B$3:$B$22,0),MATCH(AS$1,'Team forecast'!$M$2:$AU$2,0))*IF($Y369&gt;0,5000,0)</f>
        <v>0</v>
      </c>
      <c r="AT369" s="5">
        <f>INDEX('Team forecast'!$M$3:$AU$22,MATCH($B369,'Team forecast'!$B$3:$B$22,0),MATCH(AT$1,'Team forecast'!$M$2:$AU$2,0))*IF($Y369&gt;0,-15000,0)</f>
        <v>0</v>
      </c>
      <c r="AU369" s="5">
        <f t="shared" si="365"/>
        <v>0</v>
      </c>
      <c r="AV369" s="5">
        <f t="shared" si="366"/>
        <v>0</v>
      </c>
      <c r="AW369" s="5">
        <f t="shared" si="367"/>
        <v>0</v>
      </c>
      <c r="AX369" s="5">
        <f t="shared" si="368"/>
        <v>0</v>
      </c>
      <c r="AY369" s="5">
        <f t="shared" si="369"/>
        <v>0</v>
      </c>
      <c r="AZ369" s="5">
        <f t="shared" si="370"/>
        <v>0</v>
      </c>
      <c r="BA369" s="5">
        <f t="shared" si="371"/>
        <v>0</v>
      </c>
      <c r="BB369" s="5">
        <f t="shared" si="372"/>
        <v>0</v>
      </c>
      <c r="BC369" s="5">
        <f t="shared" si="373"/>
        <v>0</v>
      </c>
      <c r="BD369" s="5">
        <f>IFERROR(SUM(AR369:BC369),0)*((Cockpit!$C$3)^1)</f>
        <v>0</v>
      </c>
      <c r="BE369" s="19">
        <f>INDEX('Team forecast'!$M$3:$AU$22,MATCH($B369,'Team forecast'!$B$3:$B$22,0),MATCH(BE$1,'Team forecast'!$M$2:$AU$2,0))</f>
        <v>0</v>
      </c>
      <c r="BF369" s="19">
        <f>INDEX('Team forecast'!$M$3:$AU$22,MATCH($B369,'Team forecast'!$B$3:$B$22,0),MATCH(BF$1,'Team forecast'!$M$2:$AU$2,0))</f>
        <v>0</v>
      </c>
      <c r="BG369" s="19">
        <f>INDEX('Team forecast'!$M$3:$AU$22,MATCH($B369,'Team forecast'!$B$3:$B$22,0),MATCH(BG$1,'Team forecast'!$M$2:$AU$2,0))</f>
        <v>0</v>
      </c>
      <c r="BH369" s="19">
        <f>INDEX('Team forecast'!$M$3:$AU$22,MATCH($B369,'Team forecast'!$B$3:$B$22,0),MATCH(BH$1,'Team forecast'!$M$2:$AU$2,0))</f>
        <v>0</v>
      </c>
      <c r="BI369" s="5">
        <f t="shared" si="374"/>
        <v>-5000</v>
      </c>
      <c r="BJ369" s="5">
        <f>INDEX('Team forecast'!$M$3:$AU$22,MATCH($B369,'Team forecast'!$B$3:$B$22,0),MATCH(BJ$1,'Team forecast'!$M$2:$AU$2,0))*IF($Y369&gt;0,25000,0)</f>
        <v>0</v>
      </c>
      <c r="BK369" s="5">
        <f>INDEX('Team forecast'!$M$3:$AU$22,MATCH($B369,'Team forecast'!$B$3:$B$22,0),MATCH(BK$1,'Team forecast'!$M$2:$AU$2,0))*IF($Y369&gt;0,5000,0)</f>
        <v>0</v>
      </c>
      <c r="BL369" s="5">
        <f>INDEX('Team forecast'!$M$3:$AU$22,MATCH($B369,'Team forecast'!$B$3:$B$22,0),MATCH(BL$1,'Team forecast'!$M$2:$AU$2,0))*IF($Y369&gt;0,-15000,0)</f>
        <v>0</v>
      </c>
      <c r="BM369" s="5">
        <f t="shared" si="375"/>
        <v>0</v>
      </c>
      <c r="BN369" s="5">
        <f t="shared" si="376"/>
        <v>0</v>
      </c>
      <c r="BO369" s="5">
        <f t="shared" si="377"/>
        <v>0</v>
      </c>
      <c r="BP369" s="5">
        <f t="shared" si="378"/>
        <v>0</v>
      </c>
      <c r="BQ369" s="5">
        <f t="shared" si="379"/>
        <v>0</v>
      </c>
      <c r="BR369" s="5">
        <f t="shared" si="380"/>
        <v>0</v>
      </c>
      <c r="BS369" s="5">
        <f t="shared" si="381"/>
        <v>0</v>
      </c>
      <c r="BT369" s="5">
        <f t="shared" si="382"/>
        <v>0</v>
      </c>
      <c r="BU369" s="5">
        <f t="shared" si="383"/>
        <v>0</v>
      </c>
      <c r="BV369" s="5">
        <f>IFERROR(SUM(BJ369:BU369),0)*((Cockpit!$C$3)^2)</f>
        <v>0</v>
      </c>
      <c r="BW369" s="19">
        <f>INDEX('Team forecast'!$M$3:$AU$22,MATCH($B369,'Team forecast'!$B$3:$B$22,0),MATCH(BW$1,'Team forecast'!$M$2:$AU$2,0))</f>
        <v>0</v>
      </c>
      <c r="BX369" s="19">
        <f>INDEX('Team forecast'!$M$3:$AU$22,MATCH($B369,'Team forecast'!$B$3:$B$22,0),MATCH(BX$1,'Team forecast'!$M$2:$AU$2,0))</f>
        <v>0</v>
      </c>
      <c r="BY369" s="19">
        <f>INDEX('Team forecast'!$M$3:$AU$22,MATCH($B369,'Team forecast'!$B$3:$B$22,0),MATCH(BY$1,'Team forecast'!$M$2:$AU$2,0))</f>
        <v>0</v>
      </c>
      <c r="BZ369" s="19">
        <f>INDEX('Team forecast'!$M$3:$AU$22,MATCH($B369,'Team forecast'!$B$3:$B$22,0),MATCH(BZ$1,'Team forecast'!$M$2:$AU$2,0))</f>
        <v>0</v>
      </c>
      <c r="CA369" s="5">
        <f t="shared" si="384"/>
        <v>-5000</v>
      </c>
      <c r="CB369" s="5">
        <f>INDEX('Team forecast'!$M$3:$AU$22,MATCH($B369,'Team forecast'!$B$3:$B$22,0),MATCH(CB$1,'Team forecast'!$M$2:$AU$2,0))*IF($Y369&gt;0,25000,0)</f>
        <v>0</v>
      </c>
      <c r="CC369" s="5">
        <f>INDEX('Team forecast'!$M$3:$AU$22,MATCH($B369,'Team forecast'!$B$3:$B$22,0),MATCH(CC$1,'Team forecast'!$M$2:$AU$2,0))*IF($Y369&gt;0,5000,0)</f>
        <v>0</v>
      </c>
      <c r="CD369" s="5">
        <f>INDEX('Team forecast'!$M$3:$AU$22,MATCH($B369,'Team forecast'!$B$3:$B$22,0),MATCH(CD$1,'Team forecast'!$M$2:$AU$2,0))*IF($Y369&gt;0,-15000,0)</f>
        <v>0</v>
      </c>
      <c r="CE369" s="5">
        <f t="shared" si="385"/>
        <v>0</v>
      </c>
      <c r="CF369" s="5">
        <f t="shared" si="386"/>
        <v>0</v>
      </c>
      <c r="CG369" s="5">
        <f t="shared" si="387"/>
        <v>0</v>
      </c>
      <c r="CH369" s="5">
        <f t="shared" si="388"/>
        <v>0</v>
      </c>
      <c r="CI369" s="5">
        <f t="shared" si="389"/>
        <v>0</v>
      </c>
      <c r="CJ369" s="5">
        <f t="shared" si="390"/>
        <v>0</v>
      </c>
      <c r="CK369" s="5">
        <f t="shared" si="391"/>
        <v>0</v>
      </c>
      <c r="CL369" s="5">
        <f t="shared" si="392"/>
        <v>0</v>
      </c>
      <c r="CM369" s="5">
        <f t="shared" si="393"/>
        <v>0</v>
      </c>
      <c r="CN369" s="5">
        <f>IFERROR(SUM(CB369:CM369),0)*((Cockpit!$C$3)^3)</f>
        <v>0</v>
      </c>
      <c r="CO369" s="19">
        <f>INDEX('Team forecast'!$M$3:$AU$22,MATCH($B369,'Team forecast'!$B$3:$B$22,0),MATCH(CO$1,'Team forecast'!$M$2:$AU$2,0))</f>
        <v>0</v>
      </c>
      <c r="CP369" s="19">
        <f>INDEX('Team forecast'!$M$3:$AU$22,MATCH($B369,'Team forecast'!$B$3:$B$22,0),MATCH(CP$1,'Team forecast'!$M$2:$AU$2,0))</f>
        <v>0</v>
      </c>
      <c r="CQ369" s="19">
        <f>INDEX('Team forecast'!$M$3:$AU$22,MATCH($B369,'Team forecast'!$B$3:$B$22,0),MATCH(CQ$1,'Team forecast'!$M$2:$AU$2,0))</f>
        <v>0</v>
      </c>
      <c r="CR369" s="19">
        <f>INDEX('Team forecast'!$M$3:$AU$22,MATCH($B369,'Team forecast'!$B$3:$B$22,0),MATCH(CR$1,'Team forecast'!$M$2:$AU$2,0))</f>
        <v>0</v>
      </c>
      <c r="CS369" s="5">
        <f t="shared" si="394"/>
        <v>-5000</v>
      </c>
      <c r="CT369" s="5">
        <f>INDEX('Team forecast'!$M$3:$AU$22,MATCH($B369,'Team forecast'!$B$3:$B$22,0),MATCH(CT$1,'Team forecast'!$M$2:$AU$2,0))*IF($Y369&gt;0,25000,0)</f>
        <v>0</v>
      </c>
      <c r="CU369" s="5">
        <f>INDEX('Team forecast'!$M$3:$AU$22,MATCH($B369,'Team forecast'!$B$3:$B$22,0),MATCH(CU$1,'Team forecast'!$M$2:$AU$2,0))*IF($Y369&gt;0,5000,0)</f>
        <v>0</v>
      </c>
      <c r="CV369" s="5">
        <f>INDEX('Team forecast'!$M$3:$AU$22,MATCH($B369,'Team forecast'!$B$3:$B$22,0),MATCH(CV$1,'Team forecast'!$M$2:$AU$2,0))*IF($Y369&gt;0,-15000,0)</f>
        <v>0</v>
      </c>
      <c r="CW369" s="5">
        <f t="shared" si="395"/>
        <v>0</v>
      </c>
      <c r="CX369" s="5">
        <f t="shared" si="396"/>
        <v>0</v>
      </c>
      <c r="CY369" s="5">
        <f t="shared" si="397"/>
        <v>0</v>
      </c>
      <c r="CZ369" s="5">
        <f t="shared" si="398"/>
        <v>0</v>
      </c>
      <c r="DA369" s="5">
        <f t="shared" si="399"/>
        <v>0</v>
      </c>
      <c r="DB369" s="5">
        <f t="shared" si="400"/>
        <v>0</v>
      </c>
      <c r="DC369" s="5">
        <f t="shared" si="401"/>
        <v>0</v>
      </c>
      <c r="DD369" s="5">
        <f t="shared" si="402"/>
        <v>0</v>
      </c>
      <c r="DE369" s="5">
        <f t="shared" si="403"/>
        <v>0</v>
      </c>
      <c r="DF369" s="5">
        <f>IFERROR(SUM(CT369:DE369),0)*((Cockpit!$C$3)^4)</f>
        <v>0</v>
      </c>
      <c r="DG369" s="19">
        <f>INDEX('Team forecast'!$M$3:$AU$22,MATCH($B369,'Team forecast'!$B$3:$B$22,0),MATCH(DG$1,'Team forecast'!$M$2:$AU$2,0))</f>
        <v>0</v>
      </c>
      <c r="DH369" s="19">
        <f>INDEX('Team forecast'!$M$3:$AU$22,MATCH($B369,'Team forecast'!$B$3:$B$22,0),MATCH(DH$1,'Team forecast'!$M$2:$AU$2,0))</f>
        <v>0</v>
      </c>
      <c r="DI369" s="19">
        <f>INDEX('Team forecast'!$M$3:$AU$22,MATCH($B369,'Team forecast'!$B$3:$B$22,0),MATCH(DI$1,'Team forecast'!$M$2:$AU$2,0))</f>
        <v>0</v>
      </c>
      <c r="DJ369" s="19">
        <f>INDEX('Team forecast'!$M$3:$AU$22,MATCH($B369,'Team forecast'!$B$3:$B$22,0),MATCH(DJ$1,'Team forecast'!$M$2:$AU$2,0))</f>
        <v>0</v>
      </c>
      <c r="DK369" s="5">
        <f t="shared" si="404"/>
        <v>-5000</v>
      </c>
      <c r="DL369" s="5">
        <f>INDEX('Team forecast'!$M$3:$AU$22,MATCH($B369,'Team forecast'!$B$3:$B$22,0),MATCH(DL$1,'Team forecast'!$M$2:$AU$2,0))*IF($Y369&gt;0,25000,0)</f>
        <v>0</v>
      </c>
      <c r="DM369" s="5">
        <f>INDEX('Team forecast'!$M$3:$AU$22,MATCH($B369,'Team forecast'!$B$3:$B$22,0),MATCH(DM$1,'Team forecast'!$M$2:$AU$2,0))*IF($Y369&gt;0,5000,0)</f>
        <v>0</v>
      </c>
      <c r="DN369" s="5">
        <f>INDEX('Team forecast'!$M$3:$AU$22,MATCH($B369,'Team forecast'!$B$3:$B$22,0),MATCH(DN$1,'Team forecast'!$M$2:$AU$2,0))*IF($Y369&gt;0,-15000,0)</f>
        <v>0</v>
      </c>
      <c r="DO369" s="5">
        <f t="shared" si="405"/>
        <v>0</v>
      </c>
      <c r="DP369" s="5">
        <f t="shared" si="406"/>
        <v>0</v>
      </c>
      <c r="DQ369" s="5">
        <f t="shared" si="407"/>
        <v>0</v>
      </c>
      <c r="DR369" s="5">
        <f t="shared" si="408"/>
        <v>0</v>
      </c>
      <c r="DS369" s="5">
        <f t="shared" si="409"/>
        <v>0</v>
      </c>
      <c r="DT369" s="5">
        <f t="shared" si="410"/>
        <v>0</v>
      </c>
      <c r="DU369" s="5">
        <f t="shared" si="411"/>
        <v>0</v>
      </c>
      <c r="DV369" s="5">
        <f t="shared" si="412"/>
        <v>0</v>
      </c>
      <c r="DW369" s="5">
        <f t="shared" si="413"/>
        <v>0</v>
      </c>
      <c r="DX369" s="5">
        <f>IFERROR(SUM(DL369:DW369),0)*((Cockpit!$C$3)^5)</f>
        <v>0</v>
      </c>
      <c r="DY369" s="5">
        <f t="shared" si="414"/>
        <v>-5000</v>
      </c>
      <c r="DZ369" s="5" t="str">
        <f>IF(ISERROR(MATCH(A369,'Current squad'!B:B,0)),"No","Yes")</f>
        <v>No</v>
      </c>
      <c r="EA369" s="5" cm="1">
        <f t="array" ref="EA369">IFERROR(_xlfn.IFS(DZ369="Yes",0,DZ369="No",H369*1%),999999)</f>
        <v>29000</v>
      </c>
      <c r="EB369" s="5">
        <f t="shared" si="356"/>
        <v>2929000</v>
      </c>
      <c r="EC369" s="5">
        <f t="shared" si="415"/>
        <v>-34000</v>
      </c>
      <c r="ED369" s="1">
        <f t="shared" si="357"/>
        <v>-1.1724137931034483E-2</v>
      </c>
      <c r="EE369" s="5">
        <f>RANK(EC369,$EC$2:$EC$572)+COUNTIF($EC$2:EC369,EC369)-1</f>
        <v>352</v>
      </c>
      <c r="EF369" s="4">
        <f>RANK(ED369,$ED$2:$ED$572)+COUNTIF($ED$2:ED369,ED369)-1</f>
        <v>372</v>
      </c>
    </row>
    <row r="370" spans="1:136" x14ac:dyDescent="0.3">
      <c r="A370" t="str">
        <f>IF(Holdet.dk!A370&lt;&gt;"",Holdet.dk!A370,"")</f>
        <v>Erik Pieters</v>
      </c>
      <c r="B370" t="str">
        <f>INDEX(Holdet.dk!B:B,MATCH($A370,Holdet.dk!$A:$A,0))</f>
        <v>Burnley</v>
      </c>
      <c r="C370" t="str">
        <f>INDEX(Holdet.dk!C:C,MATCH($A370,Holdet.dk!$A:$A,0))</f>
        <v>Defense</v>
      </c>
      <c r="D370" t="str">
        <f>INDEX(Holdet.dk!D:D,MATCH($A370,Holdet.dk!$A:$A,0))</f>
        <v>2.680.000</v>
      </c>
      <c r="E370" s="1">
        <f>IFERROR(_xlfn.NUMBERVALUE(INDEX(Holdet.dk!$E:$E,MATCH($A370,Holdet.dk!$A:$A,0)),","),0)</f>
        <v>4.0000000000000001E-3</v>
      </c>
      <c r="F370" t="str">
        <f>IF(INDEX(Lookup!H:H,MATCH('Master data'!A370,Lookup!G:G,0))=0,A370,INDEX(Lookup!H:H,MATCH('Master data'!A370,Lookup!G:G,0)))</f>
        <v>Erik Pieters</v>
      </c>
      <c r="G370" t="str">
        <f>IFERROR(INDEX(Lookup!B:B,MATCH(INDEX(Rotowire!C:C,MATCH(F370,Rotowire!A:A,0)),Lookup!D:D,0)),"")</f>
        <v/>
      </c>
      <c r="H370" s="5">
        <f t="shared" si="348"/>
        <v>2680000</v>
      </c>
      <c r="I370" s="19">
        <f>IFERROR(INDEX('Team forecast'!$G$3:$I$22,MATCH($B370,'Team forecast'!$B$3:$B$22,0),MATCH(I$1,'Team forecast'!$G$2:$I$2,0)),0)</f>
        <v>0.86842105263157876</v>
      </c>
      <c r="J370" s="19">
        <f>IFERROR(INDEX('Team forecast'!$G$3:$I$22,MATCH($B370,'Team forecast'!$B$3:$B$22,0),MATCH(J$1,'Team forecast'!$G$2:$I$2,0)),0)</f>
        <v>0.79999999999999993</v>
      </c>
      <c r="K370" s="19">
        <f>IFERROR(INDEX('Team forecast'!$G$3:$I$22,MATCH($B370,'Team forecast'!$B$3:$B$22,0),MATCH(K$1,'Team forecast'!$G$2:$I$2,0)),0)</f>
        <v>1.3061924203441888</v>
      </c>
      <c r="L370">
        <f>SUMIFS(Rotowire!E:E,Rotowire!$A:$A,'Master data'!$F370)</f>
        <v>0</v>
      </c>
      <c r="M370" s="2">
        <f>SUMIFS(Rotowire!F:F,Rotowire!$A:$A,'Master data'!$F370)*I370</f>
        <v>0</v>
      </c>
      <c r="N370" s="2">
        <f>SUMIFS(Rotowire!G:G,Rotowire!$A:$A,'Master data'!$F370)*I370</f>
        <v>0</v>
      </c>
      <c r="O370" s="2">
        <f>SUMIFS(Rotowire!I:I,Rotowire!$A:$A,'Master data'!$F370)*I370</f>
        <v>0</v>
      </c>
      <c r="P370" s="2">
        <f>SUMIFS(Rotowire!W:W,Rotowire!$A:$A,'Master data'!$F370)*K370</f>
        <v>0</v>
      </c>
      <c r="Q370" s="2">
        <f>SUMIFS(Rotowire!Y:Y,Rotowire!$A:$A,'Master data'!$F370)*J370</f>
        <v>0</v>
      </c>
      <c r="R370" s="2">
        <f>SUMIFS(Rotowire!AB:AB,Rotowire!$A:$A,'Master data'!$F370)</f>
        <v>0</v>
      </c>
      <c r="S370" s="2">
        <f>SUMIFS(Rotowire!AC:AC,Rotowire!$A:$A,'Master data'!$F370)</f>
        <v>0</v>
      </c>
      <c r="T370" s="2">
        <f>INDEX('Team forecast'!D$3:D$22,MATCH($B370,'Team forecast'!$B$3:$B$22,0))</f>
        <v>1.32</v>
      </c>
      <c r="U370" s="2">
        <f>INDEX('Team forecast'!E$3:E$22,MATCH($B370,'Team forecast'!$B$3:$B$22,0))</f>
        <v>1.1599999999999999</v>
      </c>
      <c r="V370" s="2">
        <f>INDEX('Team forecast'!J$3:J$22,MATCH($B370,'Team forecast'!$B$3:$B$22,0))</f>
        <v>0.39810000000000001</v>
      </c>
      <c r="W370" s="2">
        <f>INDEX('Team forecast'!K$3:K$22,MATCH($B370,'Team forecast'!$B$3:$B$22,0))</f>
        <v>0.27700000000000002</v>
      </c>
      <c r="X370" s="2">
        <f>INDEX('Team forecast'!L$3:L$22,MATCH($B370,'Team forecast'!$B$3:$B$22,0))</f>
        <v>0.32490000000000002</v>
      </c>
      <c r="Y370" s="5">
        <f t="shared" si="349"/>
        <v>-5000</v>
      </c>
      <c r="Z370" s="5">
        <f t="shared" si="350"/>
        <v>0</v>
      </c>
      <c r="AA370" s="5">
        <f t="shared" si="351"/>
        <v>0</v>
      </c>
      <c r="AB370" s="5">
        <f t="shared" si="352"/>
        <v>0</v>
      </c>
      <c r="AC370" s="5">
        <f t="shared" si="353"/>
        <v>0</v>
      </c>
      <c r="AD370" s="5">
        <f t="shared" si="358"/>
        <v>0</v>
      </c>
      <c r="AE370" s="5">
        <f t="shared" si="359"/>
        <v>0</v>
      </c>
      <c r="AF370" s="5">
        <f t="shared" si="354"/>
        <v>0</v>
      </c>
      <c r="AG370" s="5">
        <f t="shared" si="355"/>
        <v>0</v>
      </c>
      <c r="AH370" s="5">
        <f t="shared" si="360"/>
        <v>0</v>
      </c>
      <c r="AI370" s="5">
        <f t="shared" si="361"/>
        <v>0</v>
      </c>
      <c r="AJ370" s="5">
        <f t="shared" si="362"/>
        <v>0</v>
      </c>
      <c r="AK370" s="5">
        <f t="shared" si="363"/>
        <v>0</v>
      </c>
      <c r="AL370" s="5">
        <f>IFERROR(SUM(Y370:AK370),-5000)*((Cockpit!$C$3)^0)</f>
        <v>-5000</v>
      </c>
      <c r="AM370" s="19">
        <f>INDEX('Team forecast'!$M$3:$AU$22,MATCH($B370,'Team forecast'!$B$3:$B$22,0),MATCH(AM$1,'Team forecast'!$M$2:$AU$2,0))</f>
        <v>0</v>
      </c>
      <c r="AN370" s="19">
        <f>INDEX('Team forecast'!$M$3:$AU$22,MATCH($B370,'Team forecast'!$B$3:$B$22,0),MATCH(AN$1,'Team forecast'!$M$2:$AU$2,0))</f>
        <v>0</v>
      </c>
      <c r="AO370" s="19">
        <f>INDEX('Team forecast'!$M$3:$AU$22,MATCH($B370,'Team forecast'!$B$3:$B$22,0),MATCH(AO$1,'Team forecast'!$M$2:$AU$2,0))</f>
        <v>0</v>
      </c>
      <c r="AP370" s="19">
        <f>INDEX('Team forecast'!$M$3:$AU$22,MATCH($B370,'Team forecast'!$B$3:$B$22,0),MATCH(AP$1,'Team forecast'!$M$2:$AU$2,0))</f>
        <v>0</v>
      </c>
      <c r="AQ370" s="5">
        <f t="shared" si="364"/>
        <v>-5000</v>
      </c>
      <c r="AR370" s="5">
        <f>INDEX('Team forecast'!$M$3:$AU$22,MATCH($B370,'Team forecast'!$B$3:$B$22,0),MATCH(AR$1,'Team forecast'!$M$2:$AU$2,0))*IF($Y370&gt;0,25000,0)</f>
        <v>0</v>
      </c>
      <c r="AS370" s="5">
        <f>INDEX('Team forecast'!$M$3:$AU$22,MATCH($B370,'Team forecast'!$B$3:$B$22,0),MATCH(AS$1,'Team forecast'!$M$2:$AU$2,0))*IF($Y370&gt;0,5000,0)</f>
        <v>0</v>
      </c>
      <c r="AT370" s="5">
        <f>INDEX('Team forecast'!$M$3:$AU$22,MATCH($B370,'Team forecast'!$B$3:$B$22,0),MATCH(AT$1,'Team forecast'!$M$2:$AU$2,0))*IF($Y370&gt;0,-15000,0)</f>
        <v>0</v>
      </c>
      <c r="AU370" s="5">
        <f t="shared" si="365"/>
        <v>0</v>
      </c>
      <c r="AV370" s="5">
        <f t="shared" si="366"/>
        <v>0</v>
      </c>
      <c r="AW370" s="5">
        <f t="shared" si="367"/>
        <v>0</v>
      </c>
      <c r="AX370" s="5">
        <f t="shared" si="368"/>
        <v>0</v>
      </c>
      <c r="AY370" s="5">
        <f t="shared" si="369"/>
        <v>0</v>
      </c>
      <c r="AZ370" s="5">
        <f t="shared" si="370"/>
        <v>0</v>
      </c>
      <c r="BA370" s="5">
        <f t="shared" si="371"/>
        <v>0</v>
      </c>
      <c r="BB370" s="5">
        <f t="shared" si="372"/>
        <v>0</v>
      </c>
      <c r="BC370" s="5">
        <f t="shared" si="373"/>
        <v>0</v>
      </c>
      <c r="BD370" s="5">
        <f>IFERROR(SUM(AR370:BC370),0)*((Cockpit!$C$3)^1)</f>
        <v>0</v>
      </c>
      <c r="BE370" s="19">
        <f>INDEX('Team forecast'!$M$3:$AU$22,MATCH($B370,'Team forecast'!$B$3:$B$22,0),MATCH(BE$1,'Team forecast'!$M$2:$AU$2,0))</f>
        <v>0</v>
      </c>
      <c r="BF370" s="19">
        <f>INDEX('Team forecast'!$M$3:$AU$22,MATCH($B370,'Team forecast'!$B$3:$B$22,0),MATCH(BF$1,'Team forecast'!$M$2:$AU$2,0))</f>
        <v>0</v>
      </c>
      <c r="BG370" s="19">
        <f>INDEX('Team forecast'!$M$3:$AU$22,MATCH($B370,'Team forecast'!$B$3:$B$22,0),MATCH(BG$1,'Team forecast'!$M$2:$AU$2,0))</f>
        <v>0</v>
      </c>
      <c r="BH370" s="19">
        <f>INDEX('Team forecast'!$M$3:$AU$22,MATCH($B370,'Team forecast'!$B$3:$B$22,0),MATCH(BH$1,'Team forecast'!$M$2:$AU$2,0))</f>
        <v>0</v>
      </c>
      <c r="BI370" s="5">
        <f t="shared" si="374"/>
        <v>-5000</v>
      </c>
      <c r="BJ370" s="5">
        <f>INDEX('Team forecast'!$M$3:$AU$22,MATCH($B370,'Team forecast'!$B$3:$B$22,0),MATCH(BJ$1,'Team forecast'!$M$2:$AU$2,0))*IF($Y370&gt;0,25000,0)</f>
        <v>0</v>
      </c>
      <c r="BK370" s="5">
        <f>INDEX('Team forecast'!$M$3:$AU$22,MATCH($B370,'Team forecast'!$B$3:$B$22,0),MATCH(BK$1,'Team forecast'!$M$2:$AU$2,0))*IF($Y370&gt;0,5000,0)</f>
        <v>0</v>
      </c>
      <c r="BL370" s="5">
        <f>INDEX('Team forecast'!$M$3:$AU$22,MATCH($B370,'Team forecast'!$B$3:$B$22,0),MATCH(BL$1,'Team forecast'!$M$2:$AU$2,0))*IF($Y370&gt;0,-15000,0)</f>
        <v>0</v>
      </c>
      <c r="BM370" s="5">
        <f t="shared" si="375"/>
        <v>0</v>
      </c>
      <c r="BN370" s="5">
        <f t="shared" si="376"/>
        <v>0</v>
      </c>
      <c r="BO370" s="5">
        <f t="shared" si="377"/>
        <v>0</v>
      </c>
      <c r="BP370" s="5">
        <f t="shared" si="378"/>
        <v>0</v>
      </c>
      <c r="BQ370" s="5">
        <f t="shared" si="379"/>
        <v>0</v>
      </c>
      <c r="BR370" s="5">
        <f t="shared" si="380"/>
        <v>0</v>
      </c>
      <c r="BS370" s="5">
        <f t="shared" si="381"/>
        <v>0</v>
      </c>
      <c r="BT370" s="5">
        <f t="shared" si="382"/>
        <v>0</v>
      </c>
      <c r="BU370" s="5">
        <f t="shared" si="383"/>
        <v>0</v>
      </c>
      <c r="BV370" s="5">
        <f>IFERROR(SUM(BJ370:BU370),0)*((Cockpit!$C$3)^2)</f>
        <v>0</v>
      </c>
      <c r="BW370" s="19">
        <f>INDEX('Team forecast'!$M$3:$AU$22,MATCH($B370,'Team forecast'!$B$3:$B$22,0),MATCH(BW$1,'Team forecast'!$M$2:$AU$2,0))</f>
        <v>0</v>
      </c>
      <c r="BX370" s="19">
        <f>INDEX('Team forecast'!$M$3:$AU$22,MATCH($B370,'Team forecast'!$B$3:$B$22,0),MATCH(BX$1,'Team forecast'!$M$2:$AU$2,0))</f>
        <v>0</v>
      </c>
      <c r="BY370" s="19">
        <f>INDEX('Team forecast'!$M$3:$AU$22,MATCH($B370,'Team forecast'!$B$3:$B$22,0),MATCH(BY$1,'Team forecast'!$M$2:$AU$2,0))</f>
        <v>0</v>
      </c>
      <c r="BZ370" s="19">
        <f>INDEX('Team forecast'!$M$3:$AU$22,MATCH($B370,'Team forecast'!$B$3:$B$22,0),MATCH(BZ$1,'Team forecast'!$M$2:$AU$2,0))</f>
        <v>0</v>
      </c>
      <c r="CA370" s="5">
        <f t="shared" si="384"/>
        <v>-5000</v>
      </c>
      <c r="CB370" s="5">
        <f>INDEX('Team forecast'!$M$3:$AU$22,MATCH($B370,'Team forecast'!$B$3:$B$22,0),MATCH(CB$1,'Team forecast'!$M$2:$AU$2,0))*IF($Y370&gt;0,25000,0)</f>
        <v>0</v>
      </c>
      <c r="CC370" s="5">
        <f>INDEX('Team forecast'!$M$3:$AU$22,MATCH($B370,'Team forecast'!$B$3:$B$22,0),MATCH(CC$1,'Team forecast'!$M$2:$AU$2,0))*IF($Y370&gt;0,5000,0)</f>
        <v>0</v>
      </c>
      <c r="CD370" s="5">
        <f>INDEX('Team forecast'!$M$3:$AU$22,MATCH($B370,'Team forecast'!$B$3:$B$22,0),MATCH(CD$1,'Team forecast'!$M$2:$AU$2,0))*IF($Y370&gt;0,-15000,0)</f>
        <v>0</v>
      </c>
      <c r="CE370" s="5">
        <f t="shared" si="385"/>
        <v>0</v>
      </c>
      <c r="CF370" s="5">
        <f t="shared" si="386"/>
        <v>0</v>
      </c>
      <c r="CG370" s="5">
        <f t="shared" si="387"/>
        <v>0</v>
      </c>
      <c r="CH370" s="5">
        <f t="shared" si="388"/>
        <v>0</v>
      </c>
      <c r="CI370" s="5">
        <f t="shared" si="389"/>
        <v>0</v>
      </c>
      <c r="CJ370" s="5">
        <f t="shared" si="390"/>
        <v>0</v>
      </c>
      <c r="CK370" s="5">
        <f t="shared" si="391"/>
        <v>0</v>
      </c>
      <c r="CL370" s="5">
        <f t="shared" si="392"/>
        <v>0</v>
      </c>
      <c r="CM370" s="5">
        <f t="shared" si="393"/>
        <v>0</v>
      </c>
      <c r="CN370" s="5">
        <f>IFERROR(SUM(CB370:CM370),0)*((Cockpit!$C$3)^3)</f>
        <v>0</v>
      </c>
      <c r="CO370" s="19">
        <f>INDEX('Team forecast'!$M$3:$AU$22,MATCH($B370,'Team forecast'!$B$3:$B$22,0),MATCH(CO$1,'Team forecast'!$M$2:$AU$2,0))</f>
        <v>0</v>
      </c>
      <c r="CP370" s="19">
        <f>INDEX('Team forecast'!$M$3:$AU$22,MATCH($B370,'Team forecast'!$B$3:$B$22,0),MATCH(CP$1,'Team forecast'!$M$2:$AU$2,0))</f>
        <v>0</v>
      </c>
      <c r="CQ370" s="19">
        <f>INDEX('Team forecast'!$M$3:$AU$22,MATCH($B370,'Team forecast'!$B$3:$B$22,0),MATCH(CQ$1,'Team forecast'!$M$2:$AU$2,0))</f>
        <v>0</v>
      </c>
      <c r="CR370" s="19">
        <f>INDEX('Team forecast'!$M$3:$AU$22,MATCH($B370,'Team forecast'!$B$3:$B$22,0),MATCH(CR$1,'Team forecast'!$M$2:$AU$2,0))</f>
        <v>0</v>
      </c>
      <c r="CS370" s="5">
        <f t="shared" si="394"/>
        <v>-5000</v>
      </c>
      <c r="CT370" s="5">
        <f>INDEX('Team forecast'!$M$3:$AU$22,MATCH($B370,'Team forecast'!$B$3:$B$22,0),MATCH(CT$1,'Team forecast'!$M$2:$AU$2,0))*IF($Y370&gt;0,25000,0)</f>
        <v>0</v>
      </c>
      <c r="CU370" s="5">
        <f>INDEX('Team forecast'!$M$3:$AU$22,MATCH($B370,'Team forecast'!$B$3:$B$22,0),MATCH(CU$1,'Team forecast'!$M$2:$AU$2,0))*IF($Y370&gt;0,5000,0)</f>
        <v>0</v>
      </c>
      <c r="CV370" s="5">
        <f>INDEX('Team forecast'!$M$3:$AU$22,MATCH($B370,'Team forecast'!$B$3:$B$22,0),MATCH(CV$1,'Team forecast'!$M$2:$AU$2,0))*IF($Y370&gt;0,-15000,0)</f>
        <v>0</v>
      </c>
      <c r="CW370" s="5">
        <f t="shared" si="395"/>
        <v>0</v>
      </c>
      <c r="CX370" s="5">
        <f t="shared" si="396"/>
        <v>0</v>
      </c>
      <c r="CY370" s="5">
        <f t="shared" si="397"/>
        <v>0</v>
      </c>
      <c r="CZ370" s="5">
        <f t="shared" si="398"/>
        <v>0</v>
      </c>
      <c r="DA370" s="5">
        <f t="shared" si="399"/>
        <v>0</v>
      </c>
      <c r="DB370" s="5">
        <f t="shared" si="400"/>
        <v>0</v>
      </c>
      <c r="DC370" s="5">
        <f t="shared" si="401"/>
        <v>0</v>
      </c>
      <c r="DD370" s="5">
        <f t="shared" si="402"/>
        <v>0</v>
      </c>
      <c r="DE370" s="5">
        <f t="shared" si="403"/>
        <v>0</v>
      </c>
      <c r="DF370" s="5">
        <f>IFERROR(SUM(CT370:DE370),0)*((Cockpit!$C$3)^4)</f>
        <v>0</v>
      </c>
      <c r="DG370" s="19">
        <f>INDEX('Team forecast'!$M$3:$AU$22,MATCH($B370,'Team forecast'!$B$3:$B$22,0),MATCH(DG$1,'Team forecast'!$M$2:$AU$2,0))</f>
        <v>0</v>
      </c>
      <c r="DH370" s="19">
        <f>INDEX('Team forecast'!$M$3:$AU$22,MATCH($B370,'Team forecast'!$B$3:$B$22,0),MATCH(DH$1,'Team forecast'!$M$2:$AU$2,0))</f>
        <v>0</v>
      </c>
      <c r="DI370" s="19">
        <f>INDEX('Team forecast'!$M$3:$AU$22,MATCH($B370,'Team forecast'!$B$3:$B$22,0),MATCH(DI$1,'Team forecast'!$M$2:$AU$2,0))</f>
        <v>0</v>
      </c>
      <c r="DJ370" s="19">
        <f>INDEX('Team forecast'!$M$3:$AU$22,MATCH($B370,'Team forecast'!$B$3:$B$22,0),MATCH(DJ$1,'Team forecast'!$M$2:$AU$2,0))</f>
        <v>0</v>
      </c>
      <c r="DK370" s="5">
        <f t="shared" si="404"/>
        <v>-5000</v>
      </c>
      <c r="DL370" s="5">
        <f>INDEX('Team forecast'!$M$3:$AU$22,MATCH($B370,'Team forecast'!$B$3:$B$22,0),MATCH(DL$1,'Team forecast'!$M$2:$AU$2,0))*IF($Y370&gt;0,25000,0)</f>
        <v>0</v>
      </c>
      <c r="DM370" s="5">
        <f>INDEX('Team forecast'!$M$3:$AU$22,MATCH($B370,'Team forecast'!$B$3:$B$22,0),MATCH(DM$1,'Team forecast'!$M$2:$AU$2,0))*IF($Y370&gt;0,5000,0)</f>
        <v>0</v>
      </c>
      <c r="DN370" s="5">
        <f>INDEX('Team forecast'!$M$3:$AU$22,MATCH($B370,'Team forecast'!$B$3:$B$22,0),MATCH(DN$1,'Team forecast'!$M$2:$AU$2,0))*IF($Y370&gt;0,-15000,0)</f>
        <v>0</v>
      </c>
      <c r="DO370" s="5">
        <f t="shared" si="405"/>
        <v>0</v>
      </c>
      <c r="DP370" s="5">
        <f t="shared" si="406"/>
        <v>0</v>
      </c>
      <c r="DQ370" s="5">
        <f t="shared" si="407"/>
        <v>0</v>
      </c>
      <c r="DR370" s="5">
        <f t="shared" si="408"/>
        <v>0</v>
      </c>
      <c r="DS370" s="5">
        <f t="shared" si="409"/>
        <v>0</v>
      </c>
      <c r="DT370" s="5">
        <f t="shared" si="410"/>
        <v>0</v>
      </c>
      <c r="DU370" s="5">
        <f t="shared" si="411"/>
        <v>0</v>
      </c>
      <c r="DV370" s="5">
        <f t="shared" si="412"/>
        <v>0</v>
      </c>
      <c r="DW370" s="5">
        <f t="shared" si="413"/>
        <v>0</v>
      </c>
      <c r="DX370" s="5">
        <f>IFERROR(SUM(DL370:DW370),0)*((Cockpit!$C$3)^5)</f>
        <v>0</v>
      </c>
      <c r="DY370" s="5">
        <f t="shared" si="414"/>
        <v>-5000</v>
      </c>
      <c r="DZ370" s="5" t="str">
        <f>IF(ISERROR(MATCH(A370,'Current squad'!B:B,0)),"No","Yes")</f>
        <v>No</v>
      </c>
      <c r="EA370" s="5" cm="1">
        <f t="array" ref="EA370">IFERROR(_xlfn.IFS(DZ370="Yes",0,DZ370="No",H370*1%),999999)</f>
        <v>26800</v>
      </c>
      <c r="EB370" s="5">
        <f t="shared" si="356"/>
        <v>2706800</v>
      </c>
      <c r="EC370" s="5">
        <f t="shared" si="415"/>
        <v>-31800</v>
      </c>
      <c r="ED370" s="1">
        <f t="shared" si="357"/>
        <v>-1.1865671641791045E-2</v>
      </c>
      <c r="EE370" s="5">
        <f>RANK(EC370,$EC$2:$EC$572)+COUNTIF($EC$2:EC370,EC370)-1</f>
        <v>325</v>
      </c>
      <c r="EF370" s="4">
        <f>RANK(ED370,$ED$2:$ED$572)+COUNTIF($ED$2:ED370,ED370)-1</f>
        <v>401</v>
      </c>
    </row>
    <row r="371" spans="1:136" x14ac:dyDescent="0.3">
      <c r="A371" t="str">
        <f>IF(Holdet.dk!A371&lt;&gt;"",Holdet.dk!A371,"")</f>
        <v>Ben Johnson</v>
      </c>
      <c r="B371" t="str">
        <f>INDEX(Holdet.dk!B:B,MATCH($A371,Holdet.dk!$A:$A,0))</f>
        <v>West Ham</v>
      </c>
      <c r="C371" t="str">
        <f>INDEX(Holdet.dk!C:C,MATCH($A371,Holdet.dk!$A:$A,0))</f>
        <v>Defense</v>
      </c>
      <c r="D371" t="str">
        <f>INDEX(Holdet.dk!D:D,MATCH($A371,Holdet.dk!$A:$A,0))</f>
        <v>2.136.000</v>
      </c>
      <c r="E371" s="1">
        <f>IFERROR(_xlfn.NUMBERVALUE(INDEX(Holdet.dk!$E:$E,MATCH($A371,Holdet.dk!$A:$A,0)),","),0)</f>
        <v>2.1000000000000001E-2</v>
      </c>
      <c r="F371" t="str">
        <f>IF(INDEX(Lookup!H:H,MATCH('Master data'!A371,Lookup!G:G,0))=0,A371,INDEX(Lookup!H:H,MATCH('Master data'!A371,Lookup!G:G,0)))</f>
        <v>Ben Johnson</v>
      </c>
      <c r="G371" t="str">
        <f>IFERROR(INDEX(Lookup!B:B,MATCH(INDEX(Rotowire!C:C,MATCH(F371,Rotowire!A:A,0)),Lookup!D:D,0)),"")</f>
        <v/>
      </c>
      <c r="H371" s="5">
        <f t="shared" si="348"/>
        <v>2136000</v>
      </c>
      <c r="I371" s="19">
        <f>IFERROR(INDEX('Team forecast'!$G$3:$I$22,MATCH($B371,'Team forecast'!$B$3:$B$22,0),MATCH(I$1,'Team forecast'!$G$2:$I$2,0)),0)</f>
        <v>0.89999999999999991</v>
      </c>
      <c r="J371" s="19">
        <f>IFERROR(INDEX('Team forecast'!$G$3:$I$22,MATCH($B371,'Team forecast'!$B$3:$B$22,0),MATCH(J$1,'Team forecast'!$G$2:$I$2,0)),0)</f>
        <v>1.1637931034482758</v>
      </c>
      <c r="K371" s="19">
        <f>IFERROR(INDEX('Team forecast'!$G$3:$I$22,MATCH($B371,'Team forecast'!$B$3:$B$22,0),MATCH(K$1,'Team forecast'!$G$2:$I$2,0)),0)</f>
        <v>0.81012581451841092</v>
      </c>
      <c r="L371">
        <f>SUMIFS(Rotowire!E:E,Rotowire!$A:$A,'Master data'!$F371)</f>
        <v>0</v>
      </c>
      <c r="M371" s="2">
        <f>SUMIFS(Rotowire!F:F,Rotowire!$A:$A,'Master data'!$F371)*I371</f>
        <v>0</v>
      </c>
      <c r="N371" s="2">
        <f>SUMIFS(Rotowire!G:G,Rotowire!$A:$A,'Master data'!$F371)*I371</f>
        <v>0</v>
      </c>
      <c r="O371" s="2">
        <f>SUMIFS(Rotowire!I:I,Rotowire!$A:$A,'Master data'!$F371)*I371</f>
        <v>0</v>
      </c>
      <c r="P371" s="2">
        <f>SUMIFS(Rotowire!W:W,Rotowire!$A:$A,'Master data'!$F371)*K371</f>
        <v>0</v>
      </c>
      <c r="Q371" s="2">
        <f>SUMIFS(Rotowire!Y:Y,Rotowire!$A:$A,'Master data'!$F371)*J371</f>
        <v>0</v>
      </c>
      <c r="R371" s="2">
        <f>SUMIFS(Rotowire!AB:AB,Rotowire!$A:$A,'Master data'!$F371)</f>
        <v>0</v>
      </c>
      <c r="S371" s="2">
        <f>SUMIFS(Rotowire!AC:AC,Rotowire!$A:$A,'Master data'!$F371)</f>
        <v>0</v>
      </c>
      <c r="T371" s="2">
        <f>INDEX('Team forecast'!D$3:D$22,MATCH($B371,'Team forecast'!$B$3:$B$22,0))</f>
        <v>1.71</v>
      </c>
      <c r="U371" s="2">
        <f>INDEX('Team forecast'!E$3:E$22,MATCH($B371,'Team forecast'!$B$3:$B$22,0))</f>
        <v>1.35</v>
      </c>
      <c r="V371" s="2">
        <f>INDEX('Team forecast'!J$3:J$22,MATCH($B371,'Team forecast'!$B$3:$B$22,0))</f>
        <v>0.45750000000000002</v>
      </c>
      <c r="W371" s="2">
        <f>INDEX('Team forecast'!K$3:K$22,MATCH($B371,'Team forecast'!$B$3:$B$22,0))</f>
        <v>0.2422</v>
      </c>
      <c r="X371" s="2">
        <f>INDEX('Team forecast'!L$3:L$22,MATCH($B371,'Team forecast'!$B$3:$B$22,0))</f>
        <v>0.30020000000000002</v>
      </c>
      <c r="Y371" s="5">
        <f t="shared" si="349"/>
        <v>-5000</v>
      </c>
      <c r="Z371" s="5">
        <f t="shared" si="350"/>
        <v>0</v>
      </c>
      <c r="AA371" s="5">
        <f t="shared" si="351"/>
        <v>0</v>
      </c>
      <c r="AB371" s="5">
        <f t="shared" si="352"/>
        <v>0</v>
      </c>
      <c r="AC371" s="5">
        <f t="shared" si="353"/>
        <v>0</v>
      </c>
      <c r="AD371" s="5">
        <f t="shared" si="358"/>
        <v>0</v>
      </c>
      <c r="AE371" s="5">
        <f t="shared" si="359"/>
        <v>0</v>
      </c>
      <c r="AF371" s="5">
        <f t="shared" si="354"/>
        <v>0</v>
      </c>
      <c r="AG371" s="5">
        <f t="shared" si="355"/>
        <v>0</v>
      </c>
      <c r="AH371" s="5">
        <f t="shared" si="360"/>
        <v>0</v>
      </c>
      <c r="AI371" s="5">
        <f t="shared" si="361"/>
        <v>0</v>
      </c>
      <c r="AJ371" s="5">
        <f t="shared" si="362"/>
        <v>0</v>
      </c>
      <c r="AK371" s="5">
        <f t="shared" si="363"/>
        <v>0</v>
      </c>
      <c r="AL371" s="5">
        <f>IFERROR(SUM(Y371:AK371),-5000)*((Cockpit!$C$3)^0)</f>
        <v>-5000</v>
      </c>
      <c r="AM371" s="19">
        <f>INDEX('Team forecast'!$M$3:$AU$22,MATCH($B371,'Team forecast'!$B$3:$B$22,0),MATCH(AM$1,'Team forecast'!$M$2:$AU$2,0))</f>
        <v>0</v>
      </c>
      <c r="AN371" s="19">
        <f>INDEX('Team forecast'!$M$3:$AU$22,MATCH($B371,'Team forecast'!$B$3:$B$22,0),MATCH(AN$1,'Team forecast'!$M$2:$AU$2,0))</f>
        <v>0</v>
      </c>
      <c r="AO371" s="19">
        <f>INDEX('Team forecast'!$M$3:$AU$22,MATCH($B371,'Team forecast'!$B$3:$B$22,0),MATCH(AO$1,'Team forecast'!$M$2:$AU$2,0))</f>
        <v>0</v>
      </c>
      <c r="AP371" s="19">
        <f>INDEX('Team forecast'!$M$3:$AU$22,MATCH($B371,'Team forecast'!$B$3:$B$22,0),MATCH(AP$1,'Team forecast'!$M$2:$AU$2,0))</f>
        <v>0</v>
      </c>
      <c r="AQ371" s="5">
        <f t="shared" si="364"/>
        <v>-5000</v>
      </c>
      <c r="AR371" s="5">
        <f>INDEX('Team forecast'!$M$3:$AU$22,MATCH($B371,'Team forecast'!$B$3:$B$22,0),MATCH(AR$1,'Team forecast'!$M$2:$AU$2,0))*IF($Y371&gt;0,25000,0)</f>
        <v>0</v>
      </c>
      <c r="AS371" s="5">
        <f>INDEX('Team forecast'!$M$3:$AU$22,MATCH($B371,'Team forecast'!$B$3:$B$22,0),MATCH(AS$1,'Team forecast'!$M$2:$AU$2,0))*IF($Y371&gt;0,5000,0)</f>
        <v>0</v>
      </c>
      <c r="AT371" s="5">
        <f>INDEX('Team forecast'!$M$3:$AU$22,MATCH($B371,'Team forecast'!$B$3:$B$22,0),MATCH(AT$1,'Team forecast'!$M$2:$AU$2,0))*IF($Y371&gt;0,-15000,0)</f>
        <v>0</v>
      </c>
      <c r="AU371" s="5">
        <f t="shared" si="365"/>
        <v>0</v>
      </c>
      <c r="AV371" s="5">
        <f t="shared" si="366"/>
        <v>0</v>
      </c>
      <c r="AW371" s="5">
        <f t="shared" si="367"/>
        <v>0</v>
      </c>
      <c r="AX371" s="5">
        <f t="shared" si="368"/>
        <v>0</v>
      </c>
      <c r="AY371" s="5">
        <f t="shared" si="369"/>
        <v>0</v>
      </c>
      <c r="AZ371" s="5">
        <f t="shared" si="370"/>
        <v>0</v>
      </c>
      <c r="BA371" s="5">
        <f t="shared" si="371"/>
        <v>0</v>
      </c>
      <c r="BB371" s="5">
        <f t="shared" si="372"/>
        <v>0</v>
      </c>
      <c r="BC371" s="5">
        <f t="shared" si="373"/>
        <v>0</v>
      </c>
      <c r="BD371" s="5">
        <f>IFERROR(SUM(AR371:BC371),0)*((Cockpit!$C$3)^1)</f>
        <v>0</v>
      </c>
      <c r="BE371" s="19">
        <f>INDEX('Team forecast'!$M$3:$AU$22,MATCH($B371,'Team forecast'!$B$3:$B$22,0),MATCH(BE$1,'Team forecast'!$M$2:$AU$2,0))</f>
        <v>0</v>
      </c>
      <c r="BF371" s="19">
        <f>INDEX('Team forecast'!$M$3:$AU$22,MATCH($B371,'Team forecast'!$B$3:$B$22,0),MATCH(BF$1,'Team forecast'!$M$2:$AU$2,0))</f>
        <v>0</v>
      </c>
      <c r="BG371" s="19">
        <f>INDEX('Team forecast'!$M$3:$AU$22,MATCH($B371,'Team forecast'!$B$3:$B$22,0),MATCH(BG$1,'Team forecast'!$M$2:$AU$2,0))</f>
        <v>0</v>
      </c>
      <c r="BH371" s="19">
        <f>INDEX('Team forecast'!$M$3:$AU$22,MATCH($B371,'Team forecast'!$B$3:$B$22,0),MATCH(BH$1,'Team forecast'!$M$2:$AU$2,0))</f>
        <v>0</v>
      </c>
      <c r="BI371" s="5">
        <f t="shared" si="374"/>
        <v>-5000</v>
      </c>
      <c r="BJ371" s="5">
        <f>INDEX('Team forecast'!$M$3:$AU$22,MATCH($B371,'Team forecast'!$B$3:$B$22,0),MATCH(BJ$1,'Team forecast'!$M$2:$AU$2,0))*IF($Y371&gt;0,25000,0)</f>
        <v>0</v>
      </c>
      <c r="BK371" s="5">
        <f>INDEX('Team forecast'!$M$3:$AU$22,MATCH($B371,'Team forecast'!$B$3:$B$22,0),MATCH(BK$1,'Team forecast'!$M$2:$AU$2,0))*IF($Y371&gt;0,5000,0)</f>
        <v>0</v>
      </c>
      <c r="BL371" s="5">
        <f>INDEX('Team forecast'!$M$3:$AU$22,MATCH($B371,'Team forecast'!$B$3:$B$22,0),MATCH(BL$1,'Team forecast'!$M$2:$AU$2,0))*IF($Y371&gt;0,-15000,0)</f>
        <v>0</v>
      </c>
      <c r="BM371" s="5">
        <f t="shared" si="375"/>
        <v>0</v>
      </c>
      <c r="BN371" s="5">
        <f t="shared" si="376"/>
        <v>0</v>
      </c>
      <c r="BO371" s="5">
        <f t="shared" si="377"/>
        <v>0</v>
      </c>
      <c r="BP371" s="5">
        <f t="shared" si="378"/>
        <v>0</v>
      </c>
      <c r="BQ371" s="5">
        <f t="shared" si="379"/>
        <v>0</v>
      </c>
      <c r="BR371" s="5">
        <f t="shared" si="380"/>
        <v>0</v>
      </c>
      <c r="BS371" s="5">
        <f t="shared" si="381"/>
        <v>0</v>
      </c>
      <c r="BT371" s="5">
        <f t="shared" si="382"/>
        <v>0</v>
      </c>
      <c r="BU371" s="5">
        <f t="shared" si="383"/>
        <v>0</v>
      </c>
      <c r="BV371" s="5">
        <f>IFERROR(SUM(BJ371:BU371),0)*((Cockpit!$C$3)^2)</f>
        <v>0</v>
      </c>
      <c r="BW371" s="19">
        <f>INDEX('Team forecast'!$M$3:$AU$22,MATCH($B371,'Team forecast'!$B$3:$B$22,0),MATCH(BW$1,'Team forecast'!$M$2:$AU$2,0))</f>
        <v>0</v>
      </c>
      <c r="BX371" s="19">
        <f>INDEX('Team forecast'!$M$3:$AU$22,MATCH($B371,'Team forecast'!$B$3:$B$22,0),MATCH(BX$1,'Team forecast'!$M$2:$AU$2,0))</f>
        <v>0</v>
      </c>
      <c r="BY371" s="19">
        <f>INDEX('Team forecast'!$M$3:$AU$22,MATCH($B371,'Team forecast'!$B$3:$B$22,0),MATCH(BY$1,'Team forecast'!$M$2:$AU$2,0))</f>
        <v>0</v>
      </c>
      <c r="BZ371" s="19">
        <f>INDEX('Team forecast'!$M$3:$AU$22,MATCH($B371,'Team forecast'!$B$3:$B$22,0),MATCH(BZ$1,'Team forecast'!$M$2:$AU$2,0))</f>
        <v>0</v>
      </c>
      <c r="CA371" s="5">
        <f t="shared" si="384"/>
        <v>-5000</v>
      </c>
      <c r="CB371" s="5">
        <f>INDEX('Team forecast'!$M$3:$AU$22,MATCH($B371,'Team forecast'!$B$3:$B$22,0),MATCH(CB$1,'Team forecast'!$M$2:$AU$2,0))*IF($Y371&gt;0,25000,0)</f>
        <v>0</v>
      </c>
      <c r="CC371" s="5">
        <f>INDEX('Team forecast'!$M$3:$AU$22,MATCH($B371,'Team forecast'!$B$3:$B$22,0),MATCH(CC$1,'Team forecast'!$M$2:$AU$2,0))*IF($Y371&gt;0,5000,0)</f>
        <v>0</v>
      </c>
      <c r="CD371" s="5">
        <f>INDEX('Team forecast'!$M$3:$AU$22,MATCH($B371,'Team forecast'!$B$3:$B$22,0),MATCH(CD$1,'Team forecast'!$M$2:$AU$2,0))*IF($Y371&gt;0,-15000,0)</f>
        <v>0</v>
      </c>
      <c r="CE371" s="5">
        <f t="shared" si="385"/>
        <v>0</v>
      </c>
      <c r="CF371" s="5">
        <f t="shared" si="386"/>
        <v>0</v>
      </c>
      <c r="CG371" s="5">
        <f t="shared" si="387"/>
        <v>0</v>
      </c>
      <c r="CH371" s="5">
        <f t="shared" si="388"/>
        <v>0</v>
      </c>
      <c r="CI371" s="5">
        <f t="shared" si="389"/>
        <v>0</v>
      </c>
      <c r="CJ371" s="5">
        <f t="shared" si="390"/>
        <v>0</v>
      </c>
      <c r="CK371" s="5">
        <f t="shared" si="391"/>
        <v>0</v>
      </c>
      <c r="CL371" s="5">
        <f t="shared" si="392"/>
        <v>0</v>
      </c>
      <c r="CM371" s="5">
        <f t="shared" si="393"/>
        <v>0</v>
      </c>
      <c r="CN371" s="5">
        <f>IFERROR(SUM(CB371:CM371),0)*((Cockpit!$C$3)^3)</f>
        <v>0</v>
      </c>
      <c r="CO371" s="19">
        <f>INDEX('Team forecast'!$M$3:$AU$22,MATCH($B371,'Team forecast'!$B$3:$B$22,0),MATCH(CO$1,'Team forecast'!$M$2:$AU$2,0))</f>
        <v>0</v>
      </c>
      <c r="CP371" s="19">
        <f>INDEX('Team forecast'!$M$3:$AU$22,MATCH($B371,'Team forecast'!$B$3:$B$22,0),MATCH(CP$1,'Team forecast'!$M$2:$AU$2,0))</f>
        <v>0</v>
      </c>
      <c r="CQ371" s="19">
        <f>INDEX('Team forecast'!$M$3:$AU$22,MATCH($B371,'Team forecast'!$B$3:$B$22,0),MATCH(CQ$1,'Team forecast'!$M$2:$AU$2,0))</f>
        <v>0</v>
      </c>
      <c r="CR371" s="19">
        <f>INDEX('Team forecast'!$M$3:$AU$22,MATCH($B371,'Team forecast'!$B$3:$B$22,0),MATCH(CR$1,'Team forecast'!$M$2:$AU$2,0))</f>
        <v>0</v>
      </c>
      <c r="CS371" s="5">
        <f t="shared" si="394"/>
        <v>-5000</v>
      </c>
      <c r="CT371" s="5">
        <f>INDEX('Team forecast'!$M$3:$AU$22,MATCH($B371,'Team forecast'!$B$3:$B$22,0),MATCH(CT$1,'Team forecast'!$M$2:$AU$2,0))*IF($Y371&gt;0,25000,0)</f>
        <v>0</v>
      </c>
      <c r="CU371" s="5">
        <f>INDEX('Team forecast'!$M$3:$AU$22,MATCH($B371,'Team forecast'!$B$3:$B$22,0),MATCH(CU$1,'Team forecast'!$M$2:$AU$2,0))*IF($Y371&gt;0,5000,0)</f>
        <v>0</v>
      </c>
      <c r="CV371" s="5">
        <f>INDEX('Team forecast'!$M$3:$AU$22,MATCH($B371,'Team forecast'!$B$3:$B$22,0),MATCH(CV$1,'Team forecast'!$M$2:$AU$2,0))*IF($Y371&gt;0,-15000,0)</f>
        <v>0</v>
      </c>
      <c r="CW371" s="5">
        <f t="shared" si="395"/>
        <v>0</v>
      </c>
      <c r="CX371" s="5">
        <f t="shared" si="396"/>
        <v>0</v>
      </c>
      <c r="CY371" s="5">
        <f t="shared" si="397"/>
        <v>0</v>
      </c>
      <c r="CZ371" s="5">
        <f t="shared" si="398"/>
        <v>0</v>
      </c>
      <c r="DA371" s="5">
        <f t="shared" si="399"/>
        <v>0</v>
      </c>
      <c r="DB371" s="5">
        <f t="shared" si="400"/>
        <v>0</v>
      </c>
      <c r="DC371" s="5">
        <f t="shared" si="401"/>
        <v>0</v>
      </c>
      <c r="DD371" s="5">
        <f t="shared" si="402"/>
        <v>0</v>
      </c>
      <c r="DE371" s="5">
        <f t="shared" si="403"/>
        <v>0</v>
      </c>
      <c r="DF371" s="5">
        <f>IFERROR(SUM(CT371:DE371),0)*((Cockpit!$C$3)^4)</f>
        <v>0</v>
      </c>
      <c r="DG371" s="19">
        <f>INDEX('Team forecast'!$M$3:$AU$22,MATCH($B371,'Team forecast'!$B$3:$B$22,0),MATCH(DG$1,'Team forecast'!$M$2:$AU$2,0))</f>
        <v>0</v>
      </c>
      <c r="DH371" s="19">
        <f>INDEX('Team forecast'!$M$3:$AU$22,MATCH($B371,'Team forecast'!$B$3:$B$22,0),MATCH(DH$1,'Team forecast'!$M$2:$AU$2,0))</f>
        <v>0</v>
      </c>
      <c r="DI371" s="19">
        <f>INDEX('Team forecast'!$M$3:$AU$22,MATCH($B371,'Team forecast'!$B$3:$B$22,0),MATCH(DI$1,'Team forecast'!$M$2:$AU$2,0))</f>
        <v>0</v>
      </c>
      <c r="DJ371" s="19">
        <f>INDEX('Team forecast'!$M$3:$AU$22,MATCH($B371,'Team forecast'!$B$3:$B$22,0),MATCH(DJ$1,'Team forecast'!$M$2:$AU$2,0))</f>
        <v>0</v>
      </c>
      <c r="DK371" s="5">
        <f t="shared" si="404"/>
        <v>-5000</v>
      </c>
      <c r="DL371" s="5">
        <f>INDEX('Team forecast'!$M$3:$AU$22,MATCH($B371,'Team forecast'!$B$3:$B$22,0),MATCH(DL$1,'Team forecast'!$M$2:$AU$2,0))*IF($Y371&gt;0,25000,0)</f>
        <v>0</v>
      </c>
      <c r="DM371" s="5">
        <f>INDEX('Team forecast'!$M$3:$AU$22,MATCH($B371,'Team forecast'!$B$3:$B$22,0),MATCH(DM$1,'Team forecast'!$M$2:$AU$2,0))*IF($Y371&gt;0,5000,0)</f>
        <v>0</v>
      </c>
      <c r="DN371" s="5">
        <f>INDEX('Team forecast'!$M$3:$AU$22,MATCH($B371,'Team forecast'!$B$3:$B$22,0),MATCH(DN$1,'Team forecast'!$M$2:$AU$2,0))*IF($Y371&gt;0,-15000,0)</f>
        <v>0</v>
      </c>
      <c r="DO371" s="5">
        <f t="shared" si="405"/>
        <v>0</v>
      </c>
      <c r="DP371" s="5">
        <f t="shared" si="406"/>
        <v>0</v>
      </c>
      <c r="DQ371" s="5">
        <f t="shared" si="407"/>
        <v>0</v>
      </c>
      <c r="DR371" s="5">
        <f t="shared" si="408"/>
        <v>0</v>
      </c>
      <c r="DS371" s="5">
        <f t="shared" si="409"/>
        <v>0</v>
      </c>
      <c r="DT371" s="5">
        <f t="shared" si="410"/>
        <v>0</v>
      </c>
      <c r="DU371" s="5">
        <f t="shared" si="411"/>
        <v>0</v>
      </c>
      <c r="DV371" s="5">
        <f t="shared" si="412"/>
        <v>0</v>
      </c>
      <c r="DW371" s="5">
        <f t="shared" si="413"/>
        <v>0</v>
      </c>
      <c r="DX371" s="5">
        <f>IFERROR(SUM(DL371:DW371),0)*((Cockpit!$C$3)^5)</f>
        <v>0</v>
      </c>
      <c r="DY371" s="5">
        <f t="shared" si="414"/>
        <v>-5000</v>
      </c>
      <c r="DZ371" s="5" t="str">
        <f>IF(ISERROR(MATCH(A371,'Current squad'!B:B,0)),"No","Yes")</f>
        <v>No</v>
      </c>
      <c r="EA371" s="5" cm="1">
        <f t="array" ref="EA371">IFERROR(_xlfn.IFS(DZ371="Yes",0,DZ371="No",H371*1%),999999)</f>
        <v>21360</v>
      </c>
      <c r="EB371" s="5">
        <f t="shared" si="356"/>
        <v>2157360</v>
      </c>
      <c r="EC371" s="5">
        <f t="shared" si="415"/>
        <v>-26360</v>
      </c>
      <c r="ED371" s="1">
        <f t="shared" si="357"/>
        <v>-1.2340823970037454E-2</v>
      </c>
      <c r="EE371" s="5">
        <f>RANK(EC371,$EC$2:$EC$572)+COUNTIF($EC$2:EC371,EC371)-1</f>
        <v>249</v>
      </c>
      <c r="EF371" s="4">
        <f>RANK(ED371,$ED$2:$ED$572)+COUNTIF($ED$2:ED371,ED371)-1</f>
        <v>468</v>
      </c>
    </row>
    <row r="372" spans="1:136" x14ac:dyDescent="0.3">
      <c r="A372" t="str">
        <f>IF(Holdet.dk!A372&lt;&gt;"",Holdet.dk!A372,"")</f>
        <v>Christian Marques</v>
      </c>
      <c r="B372" t="str">
        <f>INDEX(Holdet.dk!B:B,MATCH($A372,Holdet.dk!$A:$A,0))</f>
        <v>Wolverhampton</v>
      </c>
      <c r="C372" t="str">
        <f>INDEX(Holdet.dk!C:C,MATCH($A372,Holdet.dk!$A:$A,0))</f>
        <v>Defense</v>
      </c>
      <c r="D372" t="str">
        <f>INDEX(Holdet.dk!D:D,MATCH($A372,Holdet.dk!$A:$A,0))</f>
        <v>1.900.000</v>
      </c>
      <c r="E372" s="1">
        <f>IFERROR(_xlfn.NUMBERVALUE(INDEX(Holdet.dk!$E:$E,MATCH($A372,Holdet.dk!$A:$A,0)),","),0)</f>
        <v>1E-3</v>
      </c>
      <c r="F372" t="str">
        <f>IF(INDEX(Lookup!H:H,MATCH('Master data'!A372,Lookup!G:G,0))=0,A372,INDEX(Lookup!H:H,MATCH('Master data'!A372,Lookup!G:G,0)))</f>
        <v>Christian Marques</v>
      </c>
      <c r="G372" t="str">
        <f>IFERROR(INDEX(Lookup!B:B,MATCH(INDEX(Rotowire!C:C,MATCH(F372,Rotowire!A:A,0)),Lookup!D:D,0)),"")</f>
        <v/>
      </c>
      <c r="H372" s="5">
        <f t="shared" si="348"/>
        <v>1900000</v>
      </c>
      <c r="I372" s="19">
        <f>IFERROR(INDEX('Team forecast'!$G$3:$I$22,MATCH($B372,'Team forecast'!$B$3:$B$22,0),MATCH(I$1,'Team forecast'!$G$2:$I$2,0)),0)</f>
        <v>0.75816993464052274</v>
      </c>
      <c r="J372" s="19">
        <f>IFERROR(INDEX('Team forecast'!$G$3:$I$22,MATCH($B372,'Team forecast'!$B$3:$B$22,0),MATCH(J$1,'Team forecast'!$G$2:$I$2,0)),0)</f>
        <v>1.0869565217391304</v>
      </c>
      <c r="K372" s="19">
        <f>IFERROR(INDEX('Team forecast'!$G$3:$I$22,MATCH($B372,'Team forecast'!$B$3:$B$22,0),MATCH(K$1,'Team forecast'!$G$2:$I$2,0)),0)</f>
        <v>0.89252064059371927</v>
      </c>
      <c r="L372">
        <f>SUMIFS(Rotowire!E:E,Rotowire!$A:$A,'Master data'!$F372)</f>
        <v>0</v>
      </c>
      <c r="M372" s="2">
        <f>SUMIFS(Rotowire!F:F,Rotowire!$A:$A,'Master data'!$F372)*I372</f>
        <v>0</v>
      </c>
      <c r="N372" s="2">
        <f>SUMIFS(Rotowire!G:G,Rotowire!$A:$A,'Master data'!$F372)*I372</f>
        <v>0</v>
      </c>
      <c r="O372" s="2">
        <f>SUMIFS(Rotowire!I:I,Rotowire!$A:$A,'Master data'!$F372)*I372</f>
        <v>0</v>
      </c>
      <c r="P372" s="2">
        <f>SUMIFS(Rotowire!W:W,Rotowire!$A:$A,'Master data'!$F372)*K372</f>
        <v>0</v>
      </c>
      <c r="Q372" s="2">
        <f>SUMIFS(Rotowire!Y:Y,Rotowire!$A:$A,'Master data'!$F372)*J372</f>
        <v>0</v>
      </c>
      <c r="R372" s="2">
        <f>SUMIFS(Rotowire!AB:AB,Rotowire!$A:$A,'Master data'!$F372)</f>
        <v>0</v>
      </c>
      <c r="S372" s="2">
        <f>SUMIFS(Rotowire!AC:AC,Rotowire!$A:$A,'Master data'!$F372)</f>
        <v>0</v>
      </c>
      <c r="T372" s="2">
        <f>INDEX('Team forecast'!D$3:D$22,MATCH($B372,'Team forecast'!$B$3:$B$22,0))</f>
        <v>1.1599999999999999</v>
      </c>
      <c r="U372" s="2">
        <f>INDEX('Team forecast'!E$3:E$22,MATCH($B372,'Team forecast'!$B$3:$B$22,0))</f>
        <v>1.5</v>
      </c>
      <c r="V372" s="2">
        <f>INDEX('Team forecast'!J$3:J$22,MATCH($B372,'Team forecast'!$B$3:$B$22,0))</f>
        <v>0.29099999999999998</v>
      </c>
      <c r="W372" s="2">
        <f>INDEX('Team forecast'!K$3:K$22,MATCH($B372,'Team forecast'!$B$3:$B$22,0))</f>
        <v>0.26269999999999999</v>
      </c>
      <c r="X372" s="2">
        <f>INDEX('Team forecast'!L$3:L$22,MATCH($B372,'Team forecast'!$B$3:$B$22,0))</f>
        <v>0.44640000000000002</v>
      </c>
      <c r="Y372" s="5">
        <f t="shared" si="349"/>
        <v>-5000</v>
      </c>
      <c r="Z372" s="5">
        <f t="shared" si="350"/>
        <v>0</v>
      </c>
      <c r="AA372" s="5">
        <f t="shared" si="351"/>
        <v>0</v>
      </c>
      <c r="AB372" s="5">
        <f t="shared" si="352"/>
        <v>0</v>
      </c>
      <c r="AC372" s="5">
        <f t="shared" si="353"/>
        <v>0</v>
      </c>
      <c r="AD372" s="5">
        <f t="shared" si="358"/>
        <v>0</v>
      </c>
      <c r="AE372" s="5">
        <f t="shared" si="359"/>
        <v>0</v>
      </c>
      <c r="AF372" s="5">
        <f t="shared" si="354"/>
        <v>0</v>
      </c>
      <c r="AG372" s="5">
        <f t="shared" si="355"/>
        <v>0</v>
      </c>
      <c r="AH372" s="5">
        <f t="shared" si="360"/>
        <v>0</v>
      </c>
      <c r="AI372" s="5">
        <f t="shared" si="361"/>
        <v>0</v>
      </c>
      <c r="AJ372" s="5">
        <f t="shared" si="362"/>
        <v>0</v>
      </c>
      <c r="AK372" s="5">
        <f t="shared" si="363"/>
        <v>0</v>
      </c>
      <c r="AL372" s="5">
        <f>IFERROR(SUM(Y372:AK372),-5000)*((Cockpit!$C$3)^0)</f>
        <v>-5000</v>
      </c>
      <c r="AM372" s="19">
        <f>INDEX('Team forecast'!$M$3:$AU$22,MATCH($B372,'Team forecast'!$B$3:$B$22,0),MATCH(AM$1,'Team forecast'!$M$2:$AU$2,0))</f>
        <v>0</v>
      </c>
      <c r="AN372" s="19">
        <f>INDEX('Team forecast'!$M$3:$AU$22,MATCH($B372,'Team forecast'!$B$3:$B$22,0),MATCH(AN$1,'Team forecast'!$M$2:$AU$2,0))</f>
        <v>0</v>
      </c>
      <c r="AO372" s="19">
        <f>INDEX('Team forecast'!$M$3:$AU$22,MATCH($B372,'Team forecast'!$B$3:$B$22,0),MATCH(AO$1,'Team forecast'!$M$2:$AU$2,0))</f>
        <v>0</v>
      </c>
      <c r="AP372" s="19">
        <f>INDEX('Team forecast'!$M$3:$AU$22,MATCH($B372,'Team forecast'!$B$3:$B$22,0),MATCH(AP$1,'Team forecast'!$M$2:$AU$2,0))</f>
        <v>0</v>
      </c>
      <c r="AQ372" s="5">
        <f t="shared" si="364"/>
        <v>-5000</v>
      </c>
      <c r="AR372" s="5">
        <f>INDEX('Team forecast'!$M$3:$AU$22,MATCH($B372,'Team forecast'!$B$3:$B$22,0),MATCH(AR$1,'Team forecast'!$M$2:$AU$2,0))*IF($Y372&gt;0,25000,0)</f>
        <v>0</v>
      </c>
      <c r="AS372" s="5">
        <f>INDEX('Team forecast'!$M$3:$AU$22,MATCH($B372,'Team forecast'!$B$3:$B$22,0),MATCH(AS$1,'Team forecast'!$M$2:$AU$2,0))*IF($Y372&gt;0,5000,0)</f>
        <v>0</v>
      </c>
      <c r="AT372" s="5">
        <f>INDEX('Team forecast'!$M$3:$AU$22,MATCH($B372,'Team forecast'!$B$3:$B$22,0),MATCH(AT$1,'Team forecast'!$M$2:$AU$2,0))*IF($Y372&gt;0,-15000,0)</f>
        <v>0</v>
      </c>
      <c r="AU372" s="5">
        <f t="shared" si="365"/>
        <v>0</v>
      </c>
      <c r="AV372" s="5">
        <f t="shared" si="366"/>
        <v>0</v>
      </c>
      <c r="AW372" s="5">
        <f t="shared" si="367"/>
        <v>0</v>
      </c>
      <c r="AX372" s="5">
        <f t="shared" si="368"/>
        <v>0</v>
      </c>
      <c r="AY372" s="5">
        <f t="shared" si="369"/>
        <v>0</v>
      </c>
      <c r="AZ372" s="5">
        <f t="shared" si="370"/>
        <v>0</v>
      </c>
      <c r="BA372" s="5">
        <f t="shared" si="371"/>
        <v>0</v>
      </c>
      <c r="BB372" s="5">
        <f t="shared" si="372"/>
        <v>0</v>
      </c>
      <c r="BC372" s="5">
        <f t="shared" si="373"/>
        <v>0</v>
      </c>
      <c r="BD372" s="5">
        <f>IFERROR(SUM(AR372:BC372),0)*((Cockpit!$C$3)^1)</f>
        <v>0</v>
      </c>
      <c r="BE372" s="19">
        <f>INDEX('Team forecast'!$M$3:$AU$22,MATCH($B372,'Team forecast'!$B$3:$B$22,0),MATCH(BE$1,'Team forecast'!$M$2:$AU$2,0))</f>
        <v>0</v>
      </c>
      <c r="BF372" s="19">
        <f>INDEX('Team forecast'!$M$3:$AU$22,MATCH($B372,'Team forecast'!$B$3:$B$22,0),MATCH(BF$1,'Team forecast'!$M$2:$AU$2,0))</f>
        <v>0</v>
      </c>
      <c r="BG372" s="19">
        <f>INDEX('Team forecast'!$M$3:$AU$22,MATCH($B372,'Team forecast'!$B$3:$B$22,0),MATCH(BG$1,'Team forecast'!$M$2:$AU$2,0))</f>
        <v>0</v>
      </c>
      <c r="BH372" s="19">
        <f>INDEX('Team forecast'!$M$3:$AU$22,MATCH($B372,'Team forecast'!$B$3:$B$22,0),MATCH(BH$1,'Team forecast'!$M$2:$AU$2,0))</f>
        <v>0</v>
      </c>
      <c r="BI372" s="5">
        <f t="shared" si="374"/>
        <v>-5000</v>
      </c>
      <c r="BJ372" s="5">
        <f>INDEX('Team forecast'!$M$3:$AU$22,MATCH($B372,'Team forecast'!$B$3:$B$22,0),MATCH(BJ$1,'Team forecast'!$M$2:$AU$2,0))*IF($Y372&gt;0,25000,0)</f>
        <v>0</v>
      </c>
      <c r="BK372" s="5">
        <f>INDEX('Team forecast'!$M$3:$AU$22,MATCH($B372,'Team forecast'!$B$3:$B$22,0),MATCH(BK$1,'Team forecast'!$M$2:$AU$2,0))*IF($Y372&gt;0,5000,0)</f>
        <v>0</v>
      </c>
      <c r="BL372" s="5">
        <f>INDEX('Team forecast'!$M$3:$AU$22,MATCH($B372,'Team forecast'!$B$3:$B$22,0),MATCH(BL$1,'Team forecast'!$M$2:$AU$2,0))*IF($Y372&gt;0,-15000,0)</f>
        <v>0</v>
      </c>
      <c r="BM372" s="5">
        <f t="shared" si="375"/>
        <v>0</v>
      </c>
      <c r="BN372" s="5">
        <f t="shared" si="376"/>
        <v>0</v>
      </c>
      <c r="BO372" s="5">
        <f t="shared" si="377"/>
        <v>0</v>
      </c>
      <c r="BP372" s="5">
        <f t="shared" si="378"/>
        <v>0</v>
      </c>
      <c r="BQ372" s="5">
        <f t="shared" si="379"/>
        <v>0</v>
      </c>
      <c r="BR372" s="5">
        <f t="shared" si="380"/>
        <v>0</v>
      </c>
      <c r="BS372" s="5">
        <f t="shared" si="381"/>
        <v>0</v>
      </c>
      <c r="BT372" s="5">
        <f t="shared" si="382"/>
        <v>0</v>
      </c>
      <c r="BU372" s="5">
        <f t="shared" si="383"/>
        <v>0</v>
      </c>
      <c r="BV372" s="5">
        <f>IFERROR(SUM(BJ372:BU372),0)*((Cockpit!$C$3)^2)</f>
        <v>0</v>
      </c>
      <c r="BW372" s="19">
        <f>INDEX('Team forecast'!$M$3:$AU$22,MATCH($B372,'Team forecast'!$B$3:$B$22,0),MATCH(BW$1,'Team forecast'!$M$2:$AU$2,0))</f>
        <v>0</v>
      </c>
      <c r="BX372" s="19">
        <f>INDEX('Team forecast'!$M$3:$AU$22,MATCH($B372,'Team forecast'!$B$3:$B$22,0),MATCH(BX$1,'Team forecast'!$M$2:$AU$2,0))</f>
        <v>0</v>
      </c>
      <c r="BY372" s="19">
        <f>INDEX('Team forecast'!$M$3:$AU$22,MATCH($B372,'Team forecast'!$B$3:$B$22,0),MATCH(BY$1,'Team forecast'!$M$2:$AU$2,0))</f>
        <v>0</v>
      </c>
      <c r="BZ372" s="19">
        <f>INDEX('Team forecast'!$M$3:$AU$22,MATCH($B372,'Team forecast'!$B$3:$B$22,0),MATCH(BZ$1,'Team forecast'!$M$2:$AU$2,0))</f>
        <v>0</v>
      </c>
      <c r="CA372" s="5">
        <f t="shared" si="384"/>
        <v>-5000</v>
      </c>
      <c r="CB372" s="5">
        <f>INDEX('Team forecast'!$M$3:$AU$22,MATCH($B372,'Team forecast'!$B$3:$B$22,0),MATCH(CB$1,'Team forecast'!$M$2:$AU$2,0))*IF($Y372&gt;0,25000,0)</f>
        <v>0</v>
      </c>
      <c r="CC372" s="5">
        <f>INDEX('Team forecast'!$M$3:$AU$22,MATCH($B372,'Team forecast'!$B$3:$B$22,0),MATCH(CC$1,'Team forecast'!$M$2:$AU$2,0))*IF($Y372&gt;0,5000,0)</f>
        <v>0</v>
      </c>
      <c r="CD372" s="5">
        <f>INDEX('Team forecast'!$M$3:$AU$22,MATCH($B372,'Team forecast'!$B$3:$B$22,0),MATCH(CD$1,'Team forecast'!$M$2:$AU$2,0))*IF($Y372&gt;0,-15000,0)</f>
        <v>0</v>
      </c>
      <c r="CE372" s="5">
        <f t="shared" si="385"/>
        <v>0</v>
      </c>
      <c r="CF372" s="5">
        <f t="shared" si="386"/>
        <v>0</v>
      </c>
      <c r="CG372" s="5">
        <f t="shared" si="387"/>
        <v>0</v>
      </c>
      <c r="CH372" s="5">
        <f t="shared" si="388"/>
        <v>0</v>
      </c>
      <c r="CI372" s="5">
        <f t="shared" si="389"/>
        <v>0</v>
      </c>
      <c r="CJ372" s="5">
        <f t="shared" si="390"/>
        <v>0</v>
      </c>
      <c r="CK372" s="5">
        <f t="shared" si="391"/>
        <v>0</v>
      </c>
      <c r="CL372" s="5">
        <f t="shared" si="392"/>
        <v>0</v>
      </c>
      <c r="CM372" s="5">
        <f t="shared" si="393"/>
        <v>0</v>
      </c>
      <c r="CN372" s="5">
        <f>IFERROR(SUM(CB372:CM372),0)*((Cockpit!$C$3)^3)</f>
        <v>0</v>
      </c>
      <c r="CO372" s="19">
        <f>INDEX('Team forecast'!$M$3:$AU$22,MATCH($B372,'Team forecast'!$B$3:$B$22,0),MATCH(CO$1,'Team forecast'!$M$2:$AU$2,0))</f>
        <v>0</v>
      </c>
      <c r="CP372" s="19">
        <f>INDEX('Team forecast'!$M$3:$AU$22,MATCH($B372,'Team forecast'!$B$3:$B$22,0),MATCH(CP$1,'Team forecast'!$M$2:$AU$2,0))</f>
        <v>0</v>
      </c>
      <c r="CQ372" s="19">
        <f>INDEX('Team forecast'!$M$3:$AU$22,MATCH($B372,'Team forecast'!$B$3:$B$22,0),MATCH(CQ$1,'Team forecast'!$M$2:$AU$2,0))</f>
        <v>0</v>
      </c>
      <c r="CR372" s="19">
        <f>INDEX('Team forecast'!$M$3:$AU$22,MATCH($B372,'Team forecast'!$B$3:$B$22,0),MATCH(CR$1,'Team forecast'!$M$2:$AU$2,0))</f>
        <v>0</v>
      </c>
      <c r="CS372" s="5">
        <f t="shared" si="394"/>
        <v>-5000</v>
      </c>
      <c r="CT372" s="5">
        <f>INDEX('Team forecast'!$M$3:$AU$22,MATCH($B372,'Team forecast'!$B$3:$B$22,0),MATCH(CT$1,'Team forecast'!$M$2:$AU$2,0))*IF($Y372&gt;0,25000,0)</f>
        <v>0</v>
      </c>
      <c r="CU372" s="5">
        <f>INDEX('Team forecast'!$M$3:$AU$22,MATCH($B372,'Team forecast'!$B$3:$B$22,0),MATCH(CU$1,'Team forecast'!$M$2:$AU$2,0))*IF($Y372&gt;0,5000,0)</f>
        <v>0</v>
      </c>
      <c r="CV372" s="5">
        <f>INDEX('Team forecast'!$M$3:$AU$22,MATCH($B372,'Team forecast'!$B$3:$B$22,0),MATCH(CV$1,'Team forecast'!$M$2:$AU$2,0))*IF($Y372&gt;0,-15000,0)</f>
        <v>0</v>
      </c>
      <c r="CW372" s="5">
        <f t="shared" si="395"/>
        <v>0</v>
      </c>
      <c r="CX372" s="5">
        <f t="shared" si="396"/>
        <v>0</v>
      </c>
      <c r="CY372" s="5">
        <f t="shared" si="397"/>
        <v>0</v>
      </c>
      <c r="CZ372" s="5">
        <f t="shared" si="398"/>
        <v>0</v>
      </c>
      <c r="DA372" s="5">
        <f t="shared" si="399"/>
        <v>0</v>
      </c>
      <c r="DB372" s="5">
        <f t="shared" si="400"/>
        <v>0</v>
      </c>
      <c r="DC372" s="5">
        <f t="shared" si="401"/>
        <v>0</v>
      </c>
      <c r="DD372" s="5">
        <f t="shared" si="402"/>
        <v>0</v>
      </c>
      <c r="DE372" s="5">
        <f t="shared" si="403"/>
        <v>0</v>
      </c>
      <c r="DF372" s="5">
        <f>IFERROR(SUM(CT372:DE372),0)*((Cockpit!$C$3)^4)</f>
        <v>0</v>
      </c>
      <c r="DG372" s="19">
        <f>INDEX('Team forecast'!$M$3:$AU$22,MATCH($B372,'Team forecast'!$B$3:$B$22,0),MATCH(DG$1,'Team forecast'!$M$2:$AU$2,0))</f>
        <v>0</v>
      </c>
      <c r="DH372" s="19">
        <f>INDEX('Team forecast'!$M$3:$AU$22,MATCH($B372,'Team forecast'!$B$3:$B$22,0),MATCH(DH$1,'Team forecast'!$M$2:$AU$2,0))</f>
        <v>0</v>
      </c>
      <c r="DI372" s="19">
        <f>INDEX('Team forecast'!$M$3:$AU$22,MATCH($B372,'Team forecast'!$B$3:$B$22,0),MATCH(DI$1,'Team forecast'!$M$2:$AU$2,0))</f>
        <v>0</v>
      </c>
      <c r="DJ372" s="19">
        <f>INDEX('Team forecast'!$M$3:$AU$22,MATCH($B372,'Team forecast'!$B$3:$B$22,0),MATCH(DJ$1,'Team forecast'!$M$2:$AU$2,0))</f>
        <v>0</v>
      </c>
      <c r="DK372" s="5">
        <f t="shared" si="404"/>
        <v>-5000</v>
      </c>
      <c r="DL372" s="5">
        <f>INDEX('Team forecast'!$M$3:$AU$22,MATCH($B372,'Team forecast'!$B$3:$B$22,0),MATCH(DL$1,'Team forecast'!$M$2:$AU$2,0))*IF($Y372&gt;0,25000,0)</f>
        <v>0</v>
      </c>
      <c r="DM372" s="5">
        <f>INDEX('Team forecast'!$M$3:$AU$22,MATCH($B372,'Team forecast'!$B$3:$B$22,0),MATCH(DM$1,'Team forecast'!$M$2:$AU$2,0))*IF($Y372&gt;0,5000,0)</f>
        <v>0</v>
      </c>
      <c r="DN372" s="5">
        <f>INDEX('Team forecast'!$M$3:$AU$22,MATCH($B372,'Team forecast'!$B$3:$B$22,0),MATCH(DN$1,'Team forecast'!$M$2:$AU$2,0))*IF($Y372&gt;0,-15000,0)</f>
        <v>0</v>
      </c>
      <c r="DO372" s="5">
        <f t="shared" si="405"/>
        <v>0</v>
      </c>
      <c r="DP372" s="5">
        <f t="shared" si="406"/>
        <v>0</v>
      </c>
      <c r="DQ372" s="5">
        <f t="shared" si="407"/>
        <v>0</v>
      </c>
      <c r="DR372" s="5">
        <f t="shared" si="408"/>
        <v>0</v>
      </c>
      <c r="DS372" s="5">
        <f t="shared" si="409"/>
        <v>0</v>
      </c>
      <c r="DT372" s="5">
        <f t="shared" si="410"/>
        <v>0</v>
      </c>
      <c r="DU372" s="5">
        <f t="shared" si="411"/>
        <v>0</v>
      </c>
      <c r="DV372" s="5">
        <f t="shared" si="412"/>
        <v>0</v>
      </c>
      <c r="DW372" s="5">
        <f t="shared" si="413"/>
        <v>0</v>
      </c>
      <c r="DX372" s="5">
        <f>IFERROR(SUM(DL372:DW372),0)*((Cockpit!$C$3)^5)</f>
        <v>0</v>
      </c>
      <c r="DY372" s="5">
        <f t="shared" si="414"/>
        <v>-5000</v>
      </c>
      <c r="DZ372" s="5" t="str">
        <f>IF(ISERROR(MATCH(A372,'Current squad'!B:B,0)),"No","Yes")</f>
        <v>No</v>
      </c>
      <c r="EA372" s="5" cm="1">
        <f t="array" ref="EA372">IFERROR(_xlfn.IFS(DZ372="Yes",0,DZ372="No",H372*1%),999999)</f>
        <v>19000</v>
      </c>
      <c r="EB372" s="5">
        <f t="shared" si="356"/>
        <v>1919000</v>
      </c>
      <c r="EC372" s="5">
        <f t="shared" si="415"/>
        <v>-24000</v>
      </c>
      <c r="ED372" s="1">
        <f t="shared" si="357"/>
        <v>-1.2631578947368421E-2</v>
      </c>
      <c r="EE372" s="5">
        <f>RANK(EC372,$EC$2:$EC$572)+COUNTIF($EC$2:EC372,EC372)-1</f>
        <v>199</v>
      </c>
      <c r="EF372" s="4">
        <f>RANK(ED372,$ED$2:$ED$572)+COUNTIF($ED$2:ED372,ED372)-1</f>
        <v>516</v>
      </c>
    </row>
    <row r="373" spans="1:136" x14ac:dyDescent="0.3">
      <c r="A373" t="str">
        <f>IF(Holdet.dk!A373&lt;&gt;"",Holdet.dk!A373,"")</f>
        <v>Harry Kane</v>
      </c>
      <c r="B373" t="str">
        <f>INDEX(Holdet.dk!B:B,MATCH($A373,Holdet.dk!$A:$A,0))</f>
        <v>Tottenham</v>
      </c>
      <c r="C373" t="str">
        <f>INDEX(Holdet.dk!C:C,MATCH($A373,Holdet.dk!$A:$A,0))</f>
        <v>Striker</v>
      </c>
      <c r="D373" t="str">
        <f>INDEX(Holdet.dk!D:D,MATCH($A373,Holdet.dk!$A:$A,0))</f>
        <v>11.932.000</v>
      </c>
      <c r="E373" s="1">
        <f>IFERROR(_xlfn.NUMBERVALUE(INDEX(Holdet.dk!$E:$E,MATCH($A373,Holdet.dk!$A:$A,0)),","),0)</f>
        <v>0.217</v>
      </c>
      <c r="F373" t="str">
        <f>IF(INDEX(Lookup!H:H,MATCH('Master data'!A373,Lookup!G:G,0))=0,A373,INDEX(Lookup!H:H,MATCH('Master data'!A373,Lookup!G:G,0)))</f>
        <v>Harry Kane</v>
      </c>
      <c r="G373" t="str">
        <f>IFERROR(INDEX(Lookup!B:B,MATCH(INDEX(Rotowire!C:C,MATCH(F373,Rotowire!A:A,0)),Lookup!D:D,0)),"")</f>
        <v>Leicester City</v>
      </c>
      <c r="H373" s="5">
        <f t="shared" si="348"/>
        <v>11932000</v>
      </c>
      <c r="I373" s="19">
        <f>IFERROR(INDEX('Team forecast'!$G$3:$I$22,MATCH($B373,'Team forecast'!$B$3:$B$22,0),MATCH(I$1,'Team forecast'!$G$2:$I$2,0)),0)</f>
        <v>0.81751824817518248</v>
      </c>
      <c r="J373" s="19">
        <f>IFERROR(INDEX('Team forecast'!$G$3:$I$22,MATCH($B373,'Team forecast'!$B$3:$B$22,0),MATCH(J$1,'Team forecast'!$G$2:$I$2,0)),0)</f>
        <v>1.0388888888888888</v>
      </c>
      <c r="K373" s="19">
        <f>IFERROR(INDEX('Team forecast'!$G$3:$I$22,MATCH($B373,'Team forecast'!$B$3:$B$22,0),MATCH(K$1,'Team forecast'!$G$2:$I$2,0)),0)</f>
        <v>1.0274910787675426</v>
      </c>
      <c r="L373">
        <f>SUMIFS(Rotowire!E:E,Rotowire!$A:$A,'Master data'!$F373)</f>
        <v>95</v>
      </c>
      <c r="M373" s="2">
        <f>SUMIFS(Rotowire!F:F,Rotowire!$A:$A,'Master data'!$F373)*I373</f>
        <v>0.35153284671532847</v>
      </c>
      <c r="N373" s="2">
        <f>SUMIFS(Rotowire!G:G,Rotowire!$A:$A,'Master data'!$F373)*I373</f>
        <v>0.2943065693430657</v>
      </c>
      <c r="O373" s="2">
        <f>SUMIFS(Rotowire!I:I,Rotowire!$A:$A,'Master data'!$F373)*I373</f>
        <v>1.6105109489051095</v>
      </c>
      <c r="P373" s="2">
        <f>SUMIFS(Rotowire!W:W,Rotowire!$A:$A,'Master data'!$F373)*K373</f>
        <v>0.1541236618151314</v>
      </c>
      <c r="Q373" s="2">
        <f>SUMIFS(Rotowire!Y:Y,Rotowire!$A:$A,'Master data'!$F373)*J373</f>
        <v>0</v>
      </c>
      <c r="R373" s="2">
        <f>SUMIFS(Rotowire!AB:AB,Rotowire!$A:$A,'Master data'!$F373)</f>
        <v>0.11</v>
      </c>
      <c r="S373" s="2">
        <f>SUMIFS(Rotowire!AC:AC,Rotowire!$A:$A,'Master data'!$F373)</f>
        <v>0</v>
      </c>
      <c r="T373" s="2">
        <f>INDEX('Team forecast'!D$3:D$22,MATCH($B373,'Team forecast'!$B$3:$B$22,0))</f>
        <v>1.1200000000000001</v>
      </c>
      <c r="U373" s="2">
        <f>INDEX('Team forecast'!E$3:E$22,MATCH($B373,'Team forecast'!$B$3:$B$22,0))</f>
        <v>1.87</v>
      </c>
      <c r="V373" s="2">
        <f>INDEX('Team forecast'!J$3:J$22,MATCH($B373,'Team forecast'!$B$3:$B$22,0))</f>
        <v>0.22459999999999999</v>
      </c>
      <c r="W373" s="2">
        <f>INDEX('Team forecast'!K$3:K$22,MATCH($B373,'Team forecast'!$B$3:$B$22,0))</f>
        <v>0.23169999999999999</v>
      </c>
      <c r="X373" s="2">
        <f>INDEX('Team forecast'!L$3:L$22,MATCH($B373,'Team forecast'!$B$3:$B$22,0))</f>
        <v>0.54369999999999996</v>
      </c>
      <c r="Y373" s="5">
        <f t="shared" si="349"/>
        <v>7000</v>
      </c>
      <c r="Z373" s="5">
        <f t="shared" si="350"/>
        <v>5615</v>
      </c>
      <c r="AA373" s="5">
        <f t="shared" si="351"/>
        <v>1158.5</v>
      </c>
      <c r="AB373" s="5">
        <f t="shared" si="352"/>
        <v>-8155.4999999999991</v>
      </c>
      <c r="AC373" s="5">
        <f t="shared" si="353"/>
        <v>35153.284671532849</v>
      </c>
      <c r="AD373" s="5">
        <f t="shared" si="358"/>
        <v>14715.328467153286</v>
      </c>
      <c r="AE373" s="5">
        <f t="shared" si="359"/>
        <v>16105.109489051094</v>
      </c>
      <c r="AF373" s="5">
        <f t="shared" si="354"/>
        <v>0</v>
      </c>
      <c r="AG373" s="5">
        <f t="shared" si="355"/>
        <v>0</v>
      </c>
      <c r="AH373" s="5">
        <f t="shared" si="360"/>
        <v>-2200</v>
      </c>
      <c r="AI373" s="5">
        <f t="shared" si="361"/>
        <v>0</v>
      </c>
      <c r="AJ373" s="5">
        <f t="shared" si="362"/>
        <v>11200.000000000002</v>
      </c>
      <c r="AK373" s="5">
        <f t="shared" si="363"/>
        <v>-14960</v>
      </c>
      <c r="AL373" s="5">
        <f>IFERROR(SUM(Y373:AK373),-5000)*((Cockpit!$C$3)^0)</f>
        <v>65631.722627737239</v>
      </c>
      <c r="AM373" s="19">
        <f>INDEX('Team forecast'!$M$3:$AU$22,MATCH($B373,'Team forecast'!$B$3:$B$22,0),MATCH(AM$1,'Team forecast'!$M$2:$AU$2,0))</f>
        <v>0</v>
      </c>
      <c r="AN373" s="19">
        <f>INDEX('Team forecast'!$M$3:$AU$22,MATCH($B373,'Team forecast'!$B$3:$B$22,0),MATCH(AN$1,'Team forecast'!$M$2:$AU$2,0))</f>
        <v>0</v>
      </c>
      <c r="AO373" s="19">
        <f>INDEX('Team forecast'!$M$3:$AU$22,MATCH($B373,'Team forecast'!$B$3:$B$22,0),MATCH(AO$1,'Team forecast'!$M$2:$AU$2,0))</f>
        <v>0</v>
      </c>
      <c r="AP373" s="19">
        <f>INDEX('Team forecast'!$M$3:$AU$22,MATCH($B373,'Team forecast'!$B$3:$B$22,0),MATCH(AP$1,'Team forecast'!$M$2:$AU$2,0))</f>
        <v>0</v>
      </c>
      <c r="AQ373" s="5">
        <f t="shared" si="364"/>
        <v>7000</v>
      </c>
      <c r="AR373" s="5">
        <f>INDEX('Team forecast'!$M$3:$AU$22,MATCH($B373,'Team forecast'!$B$3:$B$22,0),MATCH(AR$1,'Team forecast'!$M$2:$AU$2,0))*IF($Y373&gt;0,25000,0)</f>
        <v>0</v>
      </c>
      <c r="AS373" s="5">
        <f>INDEX('Team forecast'!$M$3:$AU$22,MATCH($B373,'Team forecast'!$B$3:$B$22,0),MATCH(AS$1,'Team forecast'!$M$2:$AU$2,0))*IF($Y373&gt;0,5000,0)</f>
        <v>0</v>
      </c>
      <c r="AT373" s="5">
        <f>INDEX('Team forecast'!$M$3:$AU$22,MATCH($B373,'Team forecast'!$B$3:$B$22,0),MATCH(AT$1,'Team forecast'!$M$2:$AU$2,0))*IF($Y373&gt;0,-15000,0)</f>
        <v>0</v>
      </c>
      <c r="AU373" s="5">
        <f t="shared" si="365"/>
        <v>0</v>
      </c>
      <c r="AV373" s="5">
        <f t="shared" si="366"/>
        <v>0</v>
      </c>
      <c r="AW373" s="5">
        <f t="shared" si="367"/>
        <v>0</v>
      </c>
      <c r="AX373" s="5">
        <f t="shared" si="368"/>
        <v>0</v>
      </c>
      <c r="AY373" s="5">
        <f t="shared" si="369"/>
        <v>0</v>
      </c>
      <c r="AZ373" s="5">
        <f t="shared" si="370"/>
        <v>-2200</v>
      </c>
      <c r="BA373" s="5">
        <f t="shared" si="371"/>
        <v>0</v>
      </c>
      <c r="BB373" s="5">
        <f t="shared" si="372"/>
        <v>0</v>
      </c>
      <c r="BC373" s="5">
        <f t="shared" si="373"/>
        <v>0</v>
      </c>
      <c r="BD373" s="5">
        <f>IFERROR(SUM(AR373:BC373),0)*((Cockpit!$C$3)^1)</f>
        <v>-1540</v>
      </c>
      <c r="BE373" s="19">
        <f>INDEX('Team forecast'!$M$3:$AU$22,MATCH($B373,'Team forecast'!$B$3:$B$22,0),MATCH(BE$1,'Team forecast'!$M$2:$AU$2,0))</f>
        <v>0</v>
      </c>
      <c r="BF373" s="19">
        <f>INDEX('Team forecast'!$M$3:$AU$22,MATCH($B373,'Team forecast'!$B$3:$B$22,0),MATCH(BF$1,'Team forecast'!$M$2:$AU$2,0))</f>
        <v>0</v>
      </c>
      <c r="BG373" s="19">
        <f>INDEX('Team forecast'!$M$3:$AU$22,MATCH($B373,'Team forecast'!$B$3:$B$22,0),MATCH(BG$1,'Team forecast'!$M$2:$AU$2,0))</f>
        <v>0</v>
      </c>
      <c r="BH373" s="19">
        <f>INDEX('Team forecast'!$M$3:$AU$22,MATCH($B373,'Team forecast'!$B$3:$B$22,0),MATCH(BH$1,'Team forecast'!$M$2:$AU$2,0))</f>
        <v>0</v>
      </c>
      <c r="BI373" s="5">
        <f t="shared" si="374"/>
        <v>7000</v>
      </c>
      <c r="BJ373" s="5">
        <f>INDEX('Team forecast'!$M$3:$AU$22,MATCH($B373,'Team forecast'!$B$3:$B$22,0),MATCH(BJ$1,'Team forecast'!$M$2:$AU$2,0))*IF($Y373&gt;0,25000,0)</f>
        <v>0</v>
      </c>
      <c r="BK373" s="5">
        <f>INDEX('Team forecast'!$M$3:$AU$22,MATCH($B373,'Team forecast'!$B$3:$B$22,0),MATCH(BK$1,'Team forecast'!$M$2:$AU$2,0))*IF($Y373&gt;0,5000,0)</f>
        <v>0</v>
      </c>
      <c r="BL373" s="5">
        <f>INDEX('Team forecast'!$M$3:$AU$22,MATCH($B373,'Team forecast'!$B$3:$B$22,0),MATCH(BL$1,'Team forecast'!$M$2:$AU$2,0))*IF($Y373&gt;0,-15000,0)</f>
        <v>0</v>
      </c>
      <c r="BM373" s="5">
        <f t="shared" si="375"/>
        <v>0</v>
      </c>
      <c r="BN373" s="5">
        <f t="shared" si="376"/>
        <v>0</v>
      </c>
      <c r="BO373" s="5">
        <f t="shared" si="377"/>
        <v>0</v>
      </c>
      <c r="BP373" s="5">
        <f t="shared" si="378"/>
        <v>0</v>
      </c>
      <c r="BQ373" s="5">
        <f t="shared" si="379"/>
        <v>0</v>
      </c>
      <c r="BR373" s="5">
        <f t="shared" si="380"/>
        <v>-2200</v>
      </c>
      <c r="BS373" s="5">
        <f t="shared" si="381"/>
        <v>0</v>
      </c>
      <c r="BT373" s="5">
        <f t="shared" si="382"/>
        <v>0</v>
      </c>
      <c r="BU373" s="5">
        <f t="shared" si="383"/>
        <v>0</v>
      </c>
      <c r="BV373" s="5">
        <f>IFERROR(SUM(BJ373:BU373),0)*((Cockpit!$C$3)^2)</f>
        <v>-1077.9999999999998</v>
      </c>
      <c r="BW373" s="19">
        <f>INDEX('Team forecast'!$M$3:$AU$22,MATCH($B373,'Team forecast'!$B$3:$B$22,0),MATCH(BW$1,'Team forecast'!$M$2:$AU$2,0))</f>
        <v>0</v>
      </c>
      <c r="BX373" s="19">
        <f>INDEX('Team forecast'!$M$3:$AU$22,MATCH($B373,'Team forecast'!$B$3:$B$22,0),MATCH(BX$1,'Team forecast'!$M$2:$AU$2,0))</f>
        <v>0</v>
      </c>
      <c r="BY373" s="19">
        <f>INDEX('Team forecast'!$M$3:$AU$22,MATCH($B373,'Team forecast'!$B$3:$B$22,0),MATCH(BY$1,'Team forecast'!$M$2:$AU$2,0))</f>
        <v>0</v>
      </c>
      <c r="BZ373" s="19">
        <f>INDEX('Team forecast'!$M$3:$AU$22,MATCH($B373,'Team forecast'!$B$3:$B$22,0),MATCH(BZ$1,'Team forecast'!$M$2:$AU$2,0))</f>
        <v>0</v>
      </c>
      <c r="CA373" s="5">
        <f t="shared" si="384"/>
        <v>7000</v>
      </c>
      <c r="CB373" s="5">
        <f>INDEX('Team forecast'!$M$3:$AU$22,MATCH($B373,'Team forecast'!$B$3:$B$22,0),MATCH(CB$1,'Team forecast'!$M$2:$AU$2,0))*IF($Y373&gt;0,25000,0)</f>
        <v>0</v>
      </c>
      <c r="CC373" s="5">
        <f>INDEX('Team forecast'!$M$3:$AU$22,MATCH($B373,'Team forecast'!$B$3:$B$22,0),MATCH(CC$1,'Team forecast'!$M$2:$AU$2,0))*IF($Y373&gt;0,5000,0)</f>
        <v>0</v>
      </c>
      <c r="CD373" s="5">
        <f>INDEX('Team forecast'!$M$3:$AU$22,MATCH($B373,'Team forecast'!$B$3:$B$22,0),MATCH(CD$1,'Team forecast'!$M$2:$AU$2,0))*IF($Y373&gt;0,-15000,0)</f>
        <v>0</v>
      </c>
      <c r="CE373" s="5">
        <f t="shared" si="385"/>
        <v>0</v>
      </c>
      <c r="CF373" s="5">
        <f t="shared" si="386"/>
        <v>0</v>
      </c>
      <c r="CG373" s="5">
        <f t="shared" si="387"/>
        <v>0</v>
      </c>
      <c r="CH373" s="5">
        <f t="shared" si="388"/>
        <v>0</v>
      </c>
      <c r="CI373" s="5">
        <f t="shared" si="389"/>
        <v>0</v>
      </c>
      <c r="CJ373" s="5">
        <f t="shared" si="390"/>
        <v>-2200</v>
      </c>
      <c r="CK373" s="5">
        <f t="shared" si="391"/>
        <v>0</v>
      </c>
      <c r="CL373" s="5">
        <f t="shared" si="392"/>
        <v>0</v>
      </c>
      <c r="CM373" s="5">
        <f t="shared" si="393"/>
        <v>0</v>
      </c>
      <c r="CN373" s="5">
        <f>IFERROR(SUM(CB373:CM373),0)*((Cockpit!$C$3)^3)</f>
        <v>-754.5999999999998</v>
      </c>
      <c r="CO373" s="19">
        <f>INDEX('Team forecast'!$M$3:$AU$22,MATCH($B373,'Team forecast'!$B$3:$B$22,0),MATCH(CO$1,'Team forecast'!$M$2:$AU$2,0))</f>
        <v>0</v>
      </c>
      <c r="CP373" s="19">
        <f>INDEX('Team forecast'!$M$3:$AU$22,MATCH($B373,'Team forecast'!$B$3:$B$22,0),MATCH(CP$1,'Team forecast'!$M$2:$AU$2,0))</f>
        <v>0</v>
      </c>
      <c r="CQ373" s="19">
        <f>INDEX('Team forecast'!$M$3:$AU$22,MATCH($B373,'Team forecast'!$B$3:$B$22,0),MATCH(CQ$1,'Team forecast'!$M$2:$AU$2,0))</f>
        <v>0</v>
      </c>
      <c r="CR373" s="19">
        <f>INDEX('Team forecast'!$M$3:$AU$22,MATCH($B373,'Team forecast'!$B$3:$B$22,0),MATCH(CR$1,'Team forecast'!$M$2:$AU$2,0))</f>
        <v>0</v>
      </c>
      <c r="CS373" s="5">
        <f t="shared" si="394"/>
        <v>7000</v>
      </c>
      <c r="CT373" s="5">
        <f>INDEX('Team forecast'!$M$3:$AU$22,MATCH($B373,'Team forecast'!$B$3:$B$22,0),MATCH(CT$1,'Team forecast'!$M$2:$AU$2,0))*IF($Y373&gt;0,25000,0)</f>
        <v>0</v>
      </c>
      <c r="CU373" s="5">
        <f>INDEX('Team forecast'!$M$3:$AU$22,MATCH($B373,'Team forecast'!$B$3:$B$22,0),MATCH(CU$1,'Team forecast'!$M$2:$AU$2,0))*IF($Y373&gt;0,5000,0)</f>
        <v>0</v>
      </c>
      <c r="CV373" s="5">
        <f>INDEX('Team forecast'!$M$3:$AU$22,MATCH($B373,'Team forecast'!$B$3:$B$22,0),MATCH(CV$1,'Team forecast'!$M$2:$AU$2,0))*IF($Y373&gt;0,-15000,0)</f>
        <v>0</v>
      </c>
      <c r="CW373" s="5">
        <f t="shared" si="395"/>
        <v>0</v>
      </c>
      <c r="CX373" s="5">
        <f t="shared" si="396"/>
        <v>0</v>
      </c>
      <c r="CY373" s="5">
        <f t="shared" si="397"/>
        <v>0</v>
      </c>
      <c r="CZ373" s="5">
        <f t="shared" si="398"/>
        <v>0</v>
      </c>
      <c r="DA373" s="5">
        <f t="shared" si="399"/>
        <v>0</v>
      </c>
      <c r="DB373" s="5">
        <f t="shared" si="400"/>
        <v>-2200</v>
      </c>
      <c r="DC373" s="5">
        <f t="shared" si="401"/>
        <v>0</v>
      </c>
      <c r="DD373" s="5">
        <f t="shared" si="402"/>
        <v>0</v>
      </c>
      <c r="DE373" s="5">
        <f t="shared" si="403"/>
        <v>0</v>
      </c>
      <c r="DF373" s="5">
        <f>IFERROR(SUM(CT373:DE373),0)*((Cockpit!$C$3)^4)</f>
        <v>-528.2199999999998</v>
      </c>
      <c r="DG373" s="19">
        <f>INDEX('Team forecast'!$M$3:$AU$22,MATCH($B373,'Team forecast'!$B$3:$B$22,0),MATCH(DG$1,'Team forecast'!$M$2:$AU$2,0))</f>
        <v>0</v>
      </c>
      <c r="DH373" s="19">
        <f>INDEX('Team forecast'!$M$3:$AU$22,MATCH($B373,'Team forecast'!$B$3:$B$22,0),MATCH(DH$1,'Team forecast'!$M$2:$AU$2,0))</f>
        <v>0</v>
      </c>
      <c r="DI373" s="19">
        <f>INDEX('Team forecast'!$M$3:$AU$22,MATCH($B373,'Team forecast'!$B$3:$B$22,0),MATCH(DI$1,'Team forecast'!$M$2:$AU$2,0))</f>
        <v>0</v>
      </c>
      <c r="DJ373" s="19">
        <f>INDEX('Team forecast'!$M$3:$AU$22,MATCH($B373,'Team forecast'!$B$3:$B$22,0),MATCH(DJ$1,'Team forecast'!$M$2:$AU$2,0))</f>
        <v>0</v>
      </c>
      <c r="DK373" s="5">
        <f t="shared" si="404"/>
        <v>7000</v>
      </c>
      <c r="DL373" s="5">
        <f>INDEX('Team forecast'!$M$3:$AU$22,MATCH($B373,'Team forecast'!$B$3:$B$22,0),MATCH(DL$1,'Team forecast'!$M$2:$AU$2,0))*IF($Y373&gt;0,25000,0)</f>
        <v>0</v>
      </c>
      <c r="DM373" s="5">
        <f>INDEX('Team forecast'!$M$3:$AU$22,MATCH($B373,'Team forecast'!$B$3:$B$22,0),MATCH(DM$1,'Team forecast'!$M$2:$AU$2,0))*IF($Y373&gt;0,5000,0)</f>
        <v>0</v>
      </c>
      <c r="DN373" s="5">
        <f>INDEX('Team forecast'!$M$3:$AU$22,MATCH($B373,'Team forecast'!$B$3:$B$22,0),MATCH(DN$1,'Team forecast'!$M$2:$AU$2,0))*IF($Y373&gt;0,-15000,0)</f>
        <v>0</v>
      </c>
      <c r="DO373" s="5">
        <f t="shared" si="405"/>
        <v>0</v>
      </c>
      <c r="DP373" s="5">
        <f t="shared" si="406"/>
        <v>0</v>
      </c>
      <c r="DQ373" s="5">
        <f t="shared" si="407"/>
        <v>0</v>
      </c>
      <c r="DR373" s="5">
        <f t="shared" si="408"/>
        <v>0</v>
      </c>
      <c r="DS373" s="5">
        <f t="shared" si="409"/>
        <v>0</v>
      </c>
      <c r="DT373" s="5">
        <f t="shared" si="410"/>
        <v>-2200</v>
      </c>
      <c r="DU373" s="5">
        <f t="shared" si="411"/>
        <v>0</v>
      </c>
      <c r="DV373" s="5">
        <f t="shared" si="412"/>
        <v>0</v>
      </c>
      <c r="DW373" s="5">
        <f t="shared" si="413"/>
        <v>0</v>
      </c>
      <c r="DX373" s="5">
        <f>IFERROR(SUM(DL373:DW373),0)*((Cockpit!$C$3)^5)</f>
        <v>-369.75399999999985</v>
      </c>
      <c r="DY373" s="5">
        <f t="shared" si="414"/>
        <v>61361.148627737239</v>
      </c>
      <c r="DZ373" s="5" t="str">
        <f>IF(ISERROR(MATCH(A373,'Current squad'!B:B,0)),"No","Yes")</f>
        <v>Yes</v>
      </c>
      <c r="EA373" s="5" cm="1">
        <f t="array" ref="EA373">IFERROR(_xlfn.IFS(DZ373="Yes",0,DZ373="No",H373*1%),999999)</f>
        <v>0</v>
      </c>
      <c r="EB373" s="5">
        <f t="shared" si="356"/>
        <v>11932000</v>
      </c>
      <c r="EC373" s="5">
        <f t="shared" si="415"/>
        <v>61361.148627737239</v>
      </c>
      <c r="ED373" s="1">
        <f t="shared" si="357"/>
        <v>5.1425702839203186E-3</v>
      </c>
      <c r="EE373" s="5">
        <f>RANK(EC373,$EC$2:$EC$572)+COUNTIF($EC$2:EC373,EC373)-1</f>
        <v>3</v>
      </c>
      <c r="EF373" s="4">
        <f>RANK(ED373,$ED$2:$ED$572)+COUNTIF($ED$2:ED373,ED373)-1</f>
        <v>17</v>
      </c>
    </row>
    <row r="374" spans="1:136" x14ac:dyDescent="0.3">
      <c r="A374" t="str">
        <f>IF(Holdet.dk!A374&lt;&gt;"",Holdet.dk!A374,"")</f>
        <v>Ben Godfrey</v>
      </c>
      <c r="B374" t="str">
        <f>INDEX(Holdet.dk!B:B,MATCH($A374,Holdet.dk!$A:$A,0))</f>
        <v>Everton</v>
      </c>
      <c r="C374" t="str">
        <f>INDEX(Holdet.dk!C:C,MATCH($A374,Holdet.dk!$A:$A,0))</f>
        <v>Defense</v>
      </c>
      <c r="D374" t="str">
        <f>INDEX(Holdet.dk!D:D,MATCH($A374,Holdet.dk!$A:$A,0))</f>
        <v>3.732.000</v>
      </c>
      <c r="E374" s="1">
        <f>IFERROR(_xlfn.NUMBERVALUE(INDEX(Holdet.dk!$E:$E,MATCH($A374,Holdet.dk!$A:$A,0)),","),0)</f>
        <v>0.11900000000000001</v>
      </c>
      <c r="F374" t="str">
        <f>IF(INDEX(Lookup!H:H,MATCH('Master data'!A374,Lookup!G:G,0))=0,A374,INDEX(Lookup!H:H,MATCH('Master data'!A374,Lookup!G:G,0)))</f>
        <v>Ben Godfrey</v>
      </c>
      <c r="G374" t="str">
        <f>IFERROR(INDEX(Lookup!B:B,MATCH(INDEX(Rotowire!C:C,MATCH(F374,Rotowire!A:A,0)),Lookup!D:D,0)),"")</f>
        <v>Manchester City</v>
      </c>
      <c r="H374" s="5">
        <f t="shared" si="348"/>
        <v>3732000</v>
      </c>
      <c r="I374" s="19">
        <f>IFERROR(INDEX('Team forecast'!$G$3:$I$22,MATCH($B374,'Team forecast'!$B$3:$B$22,0),MATCH(I$1,'Team forecast'!$G$2:$I$2,0)),0)</f>
        <v>1.118279569892473</v>
      </c>
      <c r="J374" s="19">
        <f>IFERROR(INDEX('Team forecast'!$G$3:$I$22,MATCH($B374,'Team forecast'!$B$3:$B$22,0),MATCH(J$1,'Team forecast'!$G$2:$I$2,0)),0)</f>
        <v>0.86602870813397137</v>
      </c>
      <c r="K374" s="19">
        <f>IFERROR(INDEX('Team forecast'!$G$3:$I$22,MATCH($B374,'Team forecast'!$B$3:$B$22,0),MATCH(K$1,'Team forecast'!$G$2:$I$2,0)),0)</f>
        <v>1.6365413680270404</v>
      </c>
      <c r="L374">
        <f>SUMIFS(Rotowire!E:E,Rotowire!$A:$A,'Master data'!$F374)</f>
        <v>95</v>
      </c>
      <c r="M374" s="2">
        <f>SUMIFS(Rotowire!F:F,Rotowire!$A:$A,'Master data'!$F374)*I374</f>
        <v>2.2365591397849462E-2</v>
      </c>
      <c r="N374" s="2">
        <f>SUMIFS(Rotowire!G:G,Rotowire!$A:$A,'Master data'!$F374)*I374</f>
        <v>5.5913978494623651E-2</v>
      </c>
      <c r="O374" s="2">
        <f>SUMIFS(Rotowire!I:I,Rotowire!$A:$A,'Master data'!$F374)*I374</f>
        <v>0.12301075268817203</v>
      </c>
      <c r="P374" s="2">
        <f>SUMIFS(Rotowire!W:W,Rotowire!$A:$A,'Master data'!$F374)*K374</f>
        <v>0.16365413680270405</v>
      </c>
      <c r="Q374" s="2">
        <f>SUMIFS(Rotowire!Y:Y,Rotowire!$A:$A,'Master data'!$F374)*J374</f>
        <v>0</v>
      </c>
      <c r="R374" s="2">
        <f>SUMIFS(Rotowire!AB:AB,Rotowire!$A:$A,'Master data'!$F374)</f>
        <v>0.21</v>
      </c>
      <c r="S374" s="2">
        <f>SUMIFS(Rotowire!AC:AC,Rotowire!$A:$A,'Master data'!$F374)</f>
        <v>0.01</v>
      </c>
      <c r="T374" s="2">
        <f>INDEX('Team forecast'!D$3:D$22,MATCH($B374,'Team forecast'!$B$3:$B$22,0))</f>
        <v>1.04</v>
      </c>
      <c r="U374" s="2">
        <f>INDEX('Team forecast'!E$3:E$22,MATCH($B374,'Team forecast'!$B$3:$B$22,0))</f>
        <v>1.81</v>
      </c>
      <c r="V374" s="2">
        <f>INDEX('Team forecast'!J$3:J$22,MATCH($B374,'Team forecast'!$B$3:$B$22,0))</f>
        <v>0.21479999999999999</v>
      </c>
      <c r="W374" s="2">
        <f>INDEX('Team forecast'!K$3:K$22,MATCH($B374,'Team forecast'!$B$3:$B$22,0))</f>
        <v>0.23649999999999999</v>
      </c>
      <c r="X374" s="2">
        <f>INDEX('Team forecast'!L$3:L$22,MATCH($B374,'Team forecast'!$B$3:$B$22,0))</f>
        <v>0.54869999999999997</v>
      </c>
      <c r="Y374" s="5">
        <f t="shared" si="349"/>
        <v>7000</v>
      </c>
      <c r="Z374" s="5">
        <f t="shared" si="350"/>
        <v>5370</v>
      </c>
      <c r="AA374" s="5">
        <f t="shared" si="351"/>
        <v>1182.5</v>
      </c>
      <c r="AB374" s="5">
        <f t="shared" si="352"/>
        <v>-8230.5</v>
      </c>
      <c r="AC374" s="5">
        <f t="shared" si="353"/>
        <v>3354.8387096774195</v>
      </c>
      <c r="AD374" s="5">
        <f t="shared" si="358"/>
        <v>2795.6989247311826</v>
      </c>
      <c r="AE374" s="5">
        <f t="shared" si="359"/>
        <v>1230.1075268817203</v>
      </c>
      <c r="AF374" s="5">
        <f t="shared" si="354"/>
        <v>8182.7068401352026</v>
      </c>
      <c r="AG374" s="5">
        <f t="shared" si="355"/>
        <v>0</v>
      </c>
      <c r="AH374" s="5">
        <f t="shared" si="360"/>
        <v>-4200</v>
      </c>
      <c r="AI374" s="5">
        <f t="shared" si="361"/>
        <v>-500</v>
      </c>
      <c r="AJ374" s="5">
        <f t="shared" si="362"/>
        <v>10400</v>
      </c>
      <c r="AK374" s="5">
        <f t="shared" si="363"/>
        <v>-14480</v>
      </c>
      <c r="AL374" s="5">
        <f>IFERROR(SUM(Y374:AK374),-5000)*((Cockpit!$C$3)^0)</f>
        <v>12105.352001425526</v>
      </c>
      <c r="AM374" s="19">
        <f>INDEX('Team forecast'!$M$3:$AU$22,MATCH($B374,'Team forecast'!$B$3:$B$22,0),MATCH(AM$1,'Team forecast'!$M$2:$AU$2,0))</f>
        <v>0</v>
      </c>
      <c r="AN374" s="19">
        <f>INDEX('Team forecast'!$M$3:$AU$22,MATCH($B374,'Team forecast'!$B$3:$B$22,0),MATCH(AN$1,'Team forecast'!$M$2:$AU$2,0))</f>
        <v>0</v>
      </c>
      <c r="AO374" s="19">
        <f>INDEX('Team forecast'!$M$3:$AU$22,MATCH($B374,'Team forecast'!$B$3:$B$22,0),MATCH(AO$1,'Team forecast'!$M$2:$AU$2,0))</f>
        <v>0</v>
      </c>
      <c r="AP374" s="19">
        <f>INDEX('Team forecast'!$M$3:$AU$22,MATCH($B374,'Team forecast'!$B$3:$B$22,0),MATCH(AP$1,'Team forecast'!$M$2:$AU$2,0))</f>
        <v>0</v>
      </c>
      <c r="AQ374" s="5">
        <f t="shared" si="364"/>
        <v>7000</v>
      </c>
      <c r="AR374" s="5">
        <f>INDEX('Team forecast'!$M$3:$AU$22,MATCH($B374,'Team forecast'!$B$3:$B$22,0),MATCH(AR$1,'Team forecast'!$M$2:$AU$2,0))*IF($Y374&gt;0,25000,0)</f>
        <v>0</v>
      </c>
      <c r="AS374" s="5">
        <f>INDEX('Team forecast'!$M$3:$AU$22,MATCH($B374,'Team forecast'!$B$3:$B$22,0),MATCH(AS$1,'Team forecast'!$M$2:$AU$2,0))*IF($Y374&gt;0,5000,0)</f>
        <v>0</v>
      </c>
      <c r="AT374" s="5">
        <f>INDEX('Team forecast'!$M$3:$AU$22,MATCH($B374,'Team forecast'!$B$3:$B$22,0),MATCH(AT$1,'Team forecast'!$M$2:$AU$2,0))*IF($Y374&gt;0,-15000,0)</f>
        <v>0</v>
      </c>
      <c r="AU374" s="5">
        <f t="shared" si="365"/>
        <v>0</v>
      </c>
      <c r="AV374" s="5">
        <f t="shared" si="366"/>
        <v>0</v>
      </c>
      <c r="AW374" s="5">
        <f t="shared" si="367"/>
        <v>0</v>
      </c>
      <c r="AX374" s="5">
        <f t="shared" si="368"/>
        <v>0</v>
      </c>
      <c r="AY374" s="5">
        <f t="shared" si="369"/>
        <v>0</v>
      </c>
      <c r="AZ374" s="5">
        <f t="shared" si="370"/>
        <v>-4200</v>
      </c>
      <c r="BA374" s="5">
        <f t="shared" si="371"/>
        <v>-500</v>
      </c>
      <c r="BB374" s="5">
        <f t="shared" si="372"/>
        <v>0</v>
      </c>
      <c r="BC374" s="5">
        <f t="shared" si="373"/>
        <v>0</v>
      </c>
      <c r="BD374" s="5">
        <f>IFERROR(SUM(AR374:BC374),0)*((Cockpit!$C$3)^1)</f>
        <v>-3290</v>
      </c>
      <c r="BE374" s="19">
        <f>INDEX('Team forecast'!$M$3:$AU$22,MATCH($B374,'Team forecast'!$B$3:$B$22,0),MATCH(BE$1,'Team forecast'!$M$2:$AU$2,0))</f>
        <v>0</v>
      </c>
      <c r="BF374" s="19">
        <f>INDEX('Team forecast'!$M$3:$AU$22,MATCH($B374,'Team forecast'!$B$3:$B$22,0),MATCH(BF$1,'Team forecast'!$M$2:$AU$2,0))</f>
        <v>0</v>
      </c>
      <c r="BG374" s="19">
        <f>INDEX('Team forecast'!$M$3:$AU$22,MATCH($B374,'Team forecast'!$B$3:$B$22,0),MATCH(BG$1,'Team forecast'!$M$2:$AU$2,0))</f>
        <v>0</v>
      </c>
      <c r="BH374" s="19">
        <f>INDEX('Team forecast'!$M$3:$AU$22,MATCH($B374,'Team forecast'!$B$3:$B$22,0),MATCH(BH$1,'Team forecast'!$M$2:$AU$2,0))</f>
        <v>0</v>
      </c>
      <c r="BI374" s="5">
        <f t="shared" si="374"/>
        <v>7000</v>
      </c>
      <c r="BJ374" s="5">
        <f>INDEX('Team forecast'!$M$3:$AU$22,MATCH($B374,'Team forecast'!$B$3:$B$22,0),MATCH(BJ$1,'Team forecast'!$M$2:$AU$2,0))*IF($Y374&gt;0,25000,0)</f>
        <v>0</v>
      </c>
      <c r="BK374" s="5">
        <f>INDEX('Team forecast'!$M$3:$AU$22,MATCH($B374,'Team forecast'!$B$3:$B$22,0),MATCH(BK$1,'Team forecast'!$M$2:$AU$2,0))*IF($Y374&gt;0,5000,0)</f>
        <v>0</v>
      </c>
      <c r="BL374" s="5">
        <f>INDEX('Team forecast'!$M$3:$AU$22,MATCH($B374,'Team forecast'!$B$3:$B$22,0),MATCH(BL$1,'Team forecast'!$M$2:$AU$2,0))*IF($Y374&gt;0,-15000,0)</f>
        <v>0</v>
      </c>
      <c r="BM374" s="5">
        <f t="shared" si="375"/>
        <v>0</v>
      </c>
      <c r="BN374" s="5">
        <f t="shared" si="376"/>
        <v>0</v>
      </c>
      <c r="BO374" s="5">
        <f t="shared" si="377"/>
        <v>0</v>
      </c>
      <c r="BP374" s="5">
        <f t="shared" si="378"/>
        <v>0</v>
      </c>
      <c r="BQ374" s="5">
        <f t="shared" si="379"/>
        <v>0</v>
      </c>
      <c r="BR374" s="5">
        <f t="shared" si="380"/>
        <v>-4200</v>
      </c>
      <c r="BS374" s="5">
        <f t="shared" si="381"/>
        <v>-500</v>
      </c>
      <c r="BT374" s="5">
        <f t="shared" si="382"/>
        <v>0</v>
      </c>
      <c r="BU374" s="5">
        <f t="shared" si="383"/>
        <v>0</v>
      </c>
      <c r="BV374" s="5">
        <f>IFERROR(SUM(BJ374:BU374),0)*((Cockpit!$C$3)^2)</f>
        <v>-2302.9999999999995</v>
      </c>
      <c r="BW374" s="19">
        <f>INDEX('Team forecast'!$M$3:$AU$22,MATCH($B374,'Team forecast'!$B$3:$B$22,0),MATCH(BW$1,'Team forecast'!$M$2:$AU$2,0))</f>
        <v>0</v>
      </c>
      <c r="BX374" s="19">
        <f>INDEX('Team forecast'!$M$3:$AU$22,MATCH($B374,'Team forecast'!$B$3:$B$22,0),MATCH(BX$1,'Team forecast'!$M$2:$AU$2,0))</f>
        <v>0</v>
      </c>
      <c r="BY374" s="19">
        <f>INDEX('Team forecast'!$M$3:$AU$22,MATCH($B374,'Team forecast'!$B$3:$B$22,0),MATCH(BY$1,'Team forecast'!$M$2:$AU$2,0))</f>
        <v>0</v>
      </c>
      <c r="BZ374" s="19">
        <f>INDEX('Team forecast'!$M$3:$AU$22,MATCH($B374,'Team forecast'!$B$3:$B$22,0),MATCH(BZ$1,'Team forecast'!$M$2:$AU$2,0))</f>
        <v>0</v>
      </c>
      <c r="CA374" s="5">
        <f t="shared" si="384"/>
        <v>7000</v>
      </c>
      <c r="CB374" s="5">
        <f>INDEX('Team forecast'!$M$3:$AU$22,MATCH($B374,'Team forecast'!$B$3:$B$22,0),MATCH(CB$1,'Team forecast'!$M$2:$AU$2,0))*IF($Y374&gt;0,25000,0)</f>
        <v>0</v>
      </c>
      <c r="CC374" s="5">
        <f>INDEX('Team forecast'!$M$3:$AU$22,MATCH($B374,'Team forecast'!$B$3:$B$22,0),MATCH(CC$1,'Team forecast'!$M$2:$AU$2,0))*IF($Y374&gt;0,5000,0)</f>
        <v>0</v>
      </c>
      <c r="CD374" s="5">
        <f>INDEX('Team forecast'!$M$3:$AU$22,MATCH($B374,'Team forecast'!$B$3:$B$22,0),MATCH(CD$1,'Team forecast'!$M$2:$AU$2,0))*IF($Y374&gt;0,-15000,0)</f>
        <v>0</v>
      </c>
      <c r="CE374" s="5">
        <f t="shared" si="385"/>
        <v>0</v>
      </c>
      <c r="CF374" s="5">
        <f t="shared" si="386"/>
        <v>0</v>
      </c>
      <c r="CG374" s="5">
        <f t="shared" si="387"/>
        <v>0</v>
      </c>
      <c r="CH374" s="5">
        <f t="shared" si="388"/>
        <v>0</v>
      </c>
      <c r="CI374" s="5">
        <f t="shared" si="389"/>
        <v>0</v>
      </c>
      <c r="CJ374" s="5">
        <f t="shared" si="390"/>
        <v>-4200</v>
      </c>
      <c r="CK374" s="5">
        <f t="shared" si="391"/>
        <v>-500</v>
      </c>
      <c r="CL374" s="5">
        <f t="shared" si="392"/>
        <v>0</v>
      </c>
      <c r="CM374" s="5">
        <f t="shared" si="393"/>
        <v>0</v>
      </c>
      <c r="CN374" s="5">
        <f>IFERROR(SUM(CB374:CM374),0)*((Cockpit!$C$3)^3)</f>
        <v>-1612.0999999999997</v>
      </c>
      <c r="CO374" s="19">
        <f>INDEX('Team forecast'!$M$3:$AU$22,MATCH($B374,'Team forecast'!$B$3:$B$22,0),MATCH(CO$1,'Team forecast'!$M$2:$AU$2,0))</f>
        <v>0</v>
      </c>
      <c r="CP374" s="19">
        <f>INDEX('Team forecast'!$M$3:$AU$22,MATCH($B374,'Team forecast'!$B$3:$B$22,0),MATCH(CP$1,'Team forecast'!$M$2:$AU$2,0))</f>
        <v>0</v>
      </c>
      <c r="CQ374" s="19">
        <f>INDEX('Team forecast'!$M$3:$AU$22,MATCH($B374,'Team forecast'!$B$3:$B$22,0),MATCH(CQ$1,'Team forecast'!$M$2:$AU$2,0))</f>
        <v>0</v>
      </c>
      <c r="CR374" s="19">
        <f>INDEX('Team forecast'!$M$3:$AU$22,MATCH($B374,'Team forecast'!$B$3:$B$22,0),MATCH(CR$1,'Team forecast'!$M$2:$AU$2,0))</f>
        <v>0</v>
      </c>
      <c r="CS374" s="5">
        <f t="shared" si="394"/>
        <v>7000</v>
      </c>
      <c r="CT374" s="5">
        <f>INDEX('Team forecast'!$M$3:$AU$22,MATCH($B374,'Team forecast'!$B$3:$B$22,0),MATCH(CT$1,'Team forecast'!$M$2:$AU$2,0))*IF($Y374&gt;0,25000,0)</f>
        <v>0</v>
      </c>
      <c r="CU374" s="5">
        <f>INDEX('Team forecast'!$M$3:$AU$22,MATCH($B374,'Team forecast'!$B$3:$B$22,0),MATCH(CU$1,'Team forecast'!$M$2:$AU$2,0))*IF($Y374&gt;0,5000,0)</f>
        <v>0</v>
      </c>
      <c r="CV374" s="5">
        <f>INDEX('Team forecast'!$M$3:$AU$22,MATCH($B374,'Team forecast'!$B$3:$B$22,0),MATCH(CV$1,'Team forecast'!$M$2:$AU$2,0))*IF($Y374&gt;0,-15000,0)</f>
        <v>0</v>
      </c>
      <c r="CW374" s="5">
        <f t="shared" si="395"/>
        <v>0</v>
      </c>
      <c r="CX374" s="5">
        <f t="shared" si="396"/>
        <v>0</v>
      </c>
      <c r="CY374" s="5">
        <f t="shared" si="397"/>
        <v>0</v>
      </c>
      <c r="CZ374" s="5">
        <f t="shared" si="398"/>
        <v>0</v>
      </c>
      <c r="DA374" s="5">
        <f t="shared" si="399"/>
        <v>0</v>
      </c>
      <c r="DB374" s="5">
        <f t="shared" si="400"/>
        <v>-4200</v>
      </c>
      <c r="DC374" s="5">
        <f t="shared" si="401"/>
        <v>-500</v>
      </c>
      <c r="DD374" s="5">
        <f t="shared" si="402"/>
        <v>0</v>
      </c>
      <c r="DE374" s="5">
        <f t="shared" si="403"/>
        <v>0</v>
      </c>
      <c r="DF374" s="5">
        <f>IFERROR(SUM(CT374:DE374),0)*((Cockpit!$C$3)^4)</f>
        <v>-1128.4699999999996</v>
      </c>
      <c r="DG374" s="19">
        <f>INDEX('Team forecast'!$M$3:$AU$22,MATCH($B374,'Team forecast'!$B$3:$B$22,0),MATCH(DG$1,'Team forecast'!$M$2:$AU$2,0))</f>
        <v>0</v>
      </c>
      <c r="DH374" s="19">
        <f>INDEX('Team forecast'!$M$3:$AU$22,MATCH($B374,'Team forecast'!$B$3:$B$22,0),MATCH(DH$1,'Team forecast'!$M$2:$AU$2,0))</f>
        <v>0</v>
      </c>
      <c r="DI374" s="19">
        <f>INDEX('Team forecast'!$M$3:$AU$22,MATCH($B374,'Team forecast'!$B$3:$B$22,0),MATCH(DI$1,'Team forecast'!$M$2:$AU$2,0))</f>
        <v>0</v>
      </c>
      <c r="DJ374" s="19">
        <f>INDEX('Team forecast'!$M$3:$AU$22,MATCH($B374,'Team forecast'!$B$3:$B$22,0),MATCH(DJ$1,'Team forecast'!$M$2:$AU$2,0))</f>
        <v>0</v>
      </c>
      <c r="DK374" s="5">
        <f t="shared" si="404"/>
        <v>7000</v>
      </c>
      <c r="DL374" s="5">
        <f>INDEX('Team forecast'!$M$3:$AU$22,MATCH($B374,'Team forecast'!$B$3:$B$22,0),MATCH(DL$1,'Team forecast'!$M$2:$AU$2,0))*IF($Y374&gt;0,25000,0)</f>
        <v>0</v>
      </c>
      <c r="DM374" s="5">
        <f>INDEX('Team forecast'!$M$3:$AU$22,MATCH($B374,'Team forecast'!$B$3:$B$22,0),MATCH(DM$1,'Team forecast'!$M$2:$AU$2,0))*IF($Y374&gt;0,5000,0)</f>
        <v>0</v>
      </c>
      <c r="DN374" s="5">
        <f>INDEX('Team forecast'!$M$3:$AU$22,MATCH($B374,'Team forecast'!$B$3:$B$22,0),MATCH(DN$1,'Team forecast'!$M$2:$AU$2,0))*IF($Y374&gt;0,-15000,0)</f>
        <v>0</v>
      </c>
      <c r="DO374" s="5">
        <f t="shared" si="405"/>
        <v>0</v>
      </c>
      <c r="DP374" s="5">
        <f t="shared" si="406"/>
        <v>0</v>
      </c>
      <c r="DQ374" s="5">
        <f t="shared" si="407"/>
        <v>0</v>
      </c>
      <c r="DR374" s="5">
        <f t="shared" si="408"/>
        <v>0</v>
      </c>
      <c r="DS374" s="5">
        <f t="shared" si="409"/>
        <v>0</v>
      </c>
      <c r="DT374" s="5">
        <f t="shared" si="410"/>
        <v>-4200</v>
      </c>
      <c r="DU374" s="5">
        <f t="shared" si="411"/>
        <v>-500</v>
      </c>
      <c r="DV374" s="5">
        <f t="shared" si="412"/>
        <v>0</v>
      </c>
      <c r="DW374" s="5">
        <f t="shared" si="413"/>
        <v>0</v>
      </c>
      <c r="DX374" s="5">
        <f>IFERROR(SUM(DL374:DW374),0)*((Cockpit!$C$3)^5)</f>
        <v>-789.92899999999975</v>
      </c>
      <c r="DY374" s="5">
        <f t="shared" si="414"/>
        <v>2981.853001425528</v>
      </c>
      <c r="DZ374" s="5" t="str">
        <f>IF(ISERROR(MATCH(A374,'Current squad'!B:B,0)),"No","Yes")</f>
        <v>No</v>
      </c>
      <c r="EA374" s="5" cm="1">
        <f t="array" ref="EA374">IFERROR(_xlfn.IFS(DZ374="Yes",0,DZ374="No",H374*1%),999999)</f>
        <v>37320</v>
      </c>
      <c r="EB374" s="5">
        <f t="shared" si="356"/>
        <v>3769320</v>
      </c>
      <c r="EC374" s="5">
        <f t="shared" si="415"/>
        <v>-34338.14699857447</v>
      </c>
      <c r="ED374" s="1">
        <f t="shared" si="357"/>
        <v>-9.2010040189106305E-3</v>
      </c>
      <c r="EE374" s="5">
        <f>RANK(EC374,$EC$2:$EC$572)+COUNTIF($EC$2:EC374,EC374)-1</f>
        <v>363</v>
      </c>
      <c r="EF374" s="4">
        <f>RANK(ED374,$ED$2:$ED$572)+COUNTIF($ED$2:ED374,ED374)-1</f>
        <v>182</v>
      </c>
    </row>
    <row r="375" spans="1:136" x14ac:dyDescent="0.3">
      <c r="A375" t="str">
        <f>IF(Holdet.dk!A375&lt;&gt;"",Holdet.dk!A375,"")</f>
        <v>Christian Walton</v>
      </c>
      <c r="B375" t="str">
        <f>INDEX(Holdet.dk!B:B,MATCH($A375,Holdet.dk!$A:$A,0))</f>
        <v>Brighton and Hove</v>
      </c>
      <c r="C375" t="str">
        <f>INDEX(Holdet.dk!C:C,MATCH($A375,Holdet.dk!$A:$A,0))</f>
        <v>Goalkeeper</v>
      </c>
      <c r="D375" t="str">
        <f>INDEX(Holdet.dk!D:D,MATCH($A375,Holdet.dk!$A:$A,0))</f>
        <v>2.900.000</v>
      </c>
      <c r="E375" s="1">
        <f>IFERROR(_xlfn.NUMBERVALUE(INDEX(Holdet.dk!$E:$E,MATCH($A375,Holdet.dk!$A:$A,0)),","),0)</f>
        <v>0</v>
      </c>
      <c r="F375" t="str">
        <f>IF(INDEX(Lookup!H:H,MATCH('Master data'!A375,Lookup!G:G,0))=0,A375,INDEX(Lookup!H:H,MATCH('Master data'!A375,Lookup!G:G,0)))</f>
        <v>Christian Walton</v>
      </c>
      <c r="G375" t="str">
        <f>IFERROR(INDEX(Lookup!B:B,MATCH(INDEX(Rotowire!C:C,MATCH(F375,Rotowire!A:A,0)),Lookup!D:D,0)),"")</f>
        <v/>
      </c>
      <c r="H375" s="5">
        <f t="shared" si="348"/>
        <v>2900000</v>
      </c>
      <c r="I375" s="19">
        <f>IFERROR(INDEX('Team forecast'!$G$3:$I$22,MATCH($B375,'Team forecast'!$B$3:$B$22,0),MATCH(I$1,'Team forecast'!$G$2:$I$2,0)),0)</f>
        <v>0.99082568807339433</v>
      </c>
      <c r="J375" s="19">
        <f>IFERROR(INDEX('Team forecast'!$G$3:$I$22,MATCH($B375,'Team forecast'!$B$3:$B$22,0),MATCH(J$1,'Team forecast'!$G$2:$I$2,0)),0)</f>
        <v>0.68783068783068768</v>
      </c>
      <c r="K375" s="19">
        <f>IFERROR(INDEX('Team forecast'!$G$3:$I$22,MATCH($B375,'Team forecast'!$B$3:$B$22,0),MATCH(K$1,'Team forecast'!$G$2:$I$2,0)),0)</f>
        <v>2.0963984079539428</v>
      </c>
      <c r="L375">
        <f>SUMIFS(Rotowire!E:E,Rotowire!$A:$A,'Master data'!$F375)</f>
        <v>0</v>
      </c>
      <c r="M375" s="2">
        <f>SUMIFS(Rotowire!F:F,Rotowire!$A:$A,'Master data'!$F375)*I375</f>
        <v>0</v>
      </c>
      <c r="N375" s="2">
        <f>SUMIFS(Rotowire!G:G,Rotowire!$A:$A,'Master data'!$F375)*I375</f>
        <v>0</v>
      </c>
      <c r="O375" s="2">
        <f>SUMIFS(Rotowire!I:I,Rotowire!$A:$A,'Master data'!$F375)*I375</f>
        <v>0</v>
      </c>
      <c r="P375" s="2">
        <f>SUMIFS(Rotowire!W:W,Rotowire!$A:$A,'Master data'!$F375)*K375</f>
        <v>0</v>
      </c>
      <c r="Q375" s="2">
        <f>SUMIFS(Rotowire!Y:Y,Rotowire!$A:$A,'Master data'!$F375)*J375</f>
        <v>0</v>
      </c>
      <c r="R375" s="2">
        <f>SUMIFS(Rotowire!AB:AB,Rotowire!$A:$A,'Master data'!$F375)</f>
        <v>0</v>
      </c>
      <c r="S375" s="2">
        <f>SUMIFS(Rotowire!AC:AC,Rotowire!$A:$A,'Master data'!$F375)</f>
        <v>0</v>
      </c>
      <c r="T375" s="2">
        <f>INDEX('Team forecast'!D$3:D$22,MATCH($B375,'Team forecast'!$B$3:$B$22,0))</f>
        <v>1.08</v>
      </c>
      <c r="U375" s="2">
        <f>INDEX('Team forecast'!E$3:E$22,MATCH($B375,'Team forecast'!$B$3:$B$22,0))</f>
        <v>1.3</v>
      </c>
      <c r="V375" s="2">
        <f>INDEX('Team forecast'!J$3:J$22,MATCH($B375,'Team forecast'!$B$3:$B$22,0))</f>
        <v>0.30690000000000001</v>
      </c>
      <c r="W375" s="2">
        <f>INDEX('Team forecast'!K$3:K$22,MATCH($B375,'Team forecast'!$B$3:$B$22,0))</f>
        <v>0.28310000000000002</v>
      </c>
      <c r="X375" s="2">
        <f>INDEX('Team forecast'!L$3:L$22,MATCH($B375,'Team forecast'!$B$3:$B$22,0))</f>
        <v>0.41</v>
      </c>
      <c r="Y375" s="5">
        <f t="shared" si="349"/>
        <v>-5000</v>
      </c>
      <c r="Z375" s="5">
        <f t="shared" si="350"/>
        <v>0</v>
      </c>
      <c r="AA375" s="5">
        <f t="shared" si="351"/>
        <v>0</v>
      </c>
      <c r="AB375" s="5">
        <f t="shared" si="352"/>
        <v>0</v>
      </c>
      <c r="AC375" s="5">
        <f t="shared" si="353"/>
        <v>0</v>
      </c>
      <c r="AD375" s="5">
        <f t="shared" si="358"/>
        <v>0</v>
      </c>
      <c r="AE375" s="5">
        <f t="shared" si="359"/>
        <v>0</v>
      </c>
      <c r="AF375" s="5">
        <f t="shared" si="354"/>
        <v>0</v>
      </c>
      <c r="AG375" s="5">
        <f t="shared" si="355"/>
        <v>0</v>
      </c>
      <c r="AH375" s="5">
        <f t="shared" si="360"/>
        <v>0</v>
      </c>
      <c r="AI375" s="5">
        <f t="shared" si="361"/>
        <v>0</v>
      </c>
      <c r="AJ375" s="5">
        <f t="shared" si="362"/>
        <v>0</v>
      </c>
      <c r="AK375" s="5">
        <f t="shared" si="363"/>
        <v>0</v>
      </c>
      <c r="AL375" s="5">
        <f>IFERROR(SUM(Y375:AK375),-5000)*((Cockpit!$C$3)^0)</f>
        <v>-5000</v>
      </c>
      <c r="AM375" s="19">
        <f>INDEX('Team forecast'!$M$3:$AU$22,MATCH($B375,'Team forecast'!$B$3:$B$22,0),MATCH(AM$1,'Team forecast'!$M$2:$AU$2,0))</f>
        <v>0</v>
      </c>
      <c r="AN375" s="19">
        <f>INDEX('Team forecast'!$M$3:$AU$22,MATCH($B375,'Team forecast'!$B$3:$B$22,0),MATCH(AN$1,'Team forecast'!$M$2:$AU$2,0))</f>
        <v>0</v>
      </c>
      <c r="AO375" s="19">
        <f>INDEX('Team forecast'!$M$3:$AU$22,MATCH($B375,'Team forecast'!$B$3:$B$22,0),MATCH(AO$1,'Team forecast'!$M$2:$AU$2,0))</f>
        <v>0</v>
      </c>
      <c r="AP375" s="19">
        <f>INDEX('Team forecast'!$M$3:$AU$22,MATCH($B375,'Team forecast'!$B$3:$B$22,0),MATCH(AP$1,'Team forecast'!$M$2:$AU$2,0))</f>
        <v>0</v>
      </c>
      <c r="AQ375" s="5">
        <f t="shared" si="364"/>
        <v>-5000</v>
      </c>
      <c r="AR375" s="5">
        <f>INDEX('Team forecast'!$M$3:$AU$22,MATCH($B375,'Team forecast'!$B$3:$B$22,0),MATCH(AR$1,'Team forecast'!$M$2:$AU$2,0))*IF($Y375&gt;0,25000,0)</f>
        <v>0</v>
      </c>
      <c r="AS375" s="5">
        <f>INDEX('Team forecast'!$M$3:$AU$22,MATCH($B375,'Team forecast'!$B$3:$B$22,0),MATCH(AS$1,'Team forecast'!$M$2:$AU$2,0))*IF($Y375&gt;0,5000,0)</f>
        <v>0</v>
      </c>
      <c r="AT375" s="5">
        <f>INDEX('Team forecast'!$M$3:$AU$22,MATCH($B375,'Team forecast'!$B$3:$B$22,0),MATCH(AT$1,'Team forecast'!$M$2:$AU$2,0))*IF($Y375&gt;0,-15000,0)</f>
        <v>0</v>
      </c>
      <c r="AU375" s="5">
        <f t="shared" si="365"/>
        <v>0</v>
      </c>
      <c r="AV375" s="5">
        <f t="shared" si="366"/>
        <v>0</v>
      </c>
      <c r="AW375" s="5">
        <f t="shared" si="367"/>
        <v>0</v>
      </c>
      <c r="AX375" s="5">
        <f t="shared" si="368"/>
        <v>0</v>
      </c>
      <c r="AY375" s="5">
        <f t="shared" si="369"/>
        <v>0</v>
      </c>
      <c r="AZ375" s="5">
        <f t="shared" si="370"/>
        <v>0</v>
      </c>
      <c r="BA375" s="5">
        <f t="shared" si="371"/>
        <v>0</v>
      </c>
      <c r="BB375" s="5">
        <f t="shared" si="372"/>
        <v>0</v>
      </c>
      <c r="BC375" s="5">
        <f t="shared" si="373"/>
        <v>0</v>
      </c>
      <c r="BD375" s="5">
        <f>IFERROR(SUM(AR375:BC375),0)*((Cockpit!$C$3)^1)</f>
        <v>0</v>
      </c>
      <c r="BE375" s="19">
        <f>INDEX('Team forecast'!$M$3:$AU$22,MATCH($B375,'Team forecast'!$B$3:$B$22,0),MATCH(BE$1,'Team forecast'!$M$2:$AU$2,0))</f>
        <v>0</v>
      </c>
      <c r="BF375" s="19">
        <f>INDEX('Team forecast'!$M$3:$AU$22,MATCH($B375,'Team forecast'!$B$3:$B$22,0),MATCH(BF$1,'Team forecast'!$M$2:$AU$2,0))</f>
        <v>0</v>
      </c>
      <c r="BG375" s="19">
        <f>INDEX('Team forecast'!$M$3:$AU$22,MATCH($B375,'Team forecast'!$B$3:$B$22,0),MATCH(BG$1,'Team forecast'!$M$2:$AU$2,0))</f>
        <v>0</v>
      </c>
      <c r="BH375" s="19">
        <f>INDEX('Team forecast'!$M$3:$AU$22,MATCH($B375,'Team forecast'!$B$3:$B$22,0),MATCH(BH$1,'Team forecast'!$M$2:$AU$2,0))</f>
        <v>0</v>
      </c>
      <c r="BI375" s="5">
        <f t="shared" si="374"/>
        <v>-5000</v>
      </c>
      <c r="BJ375" s="5">
        <f>INDEX('Team forecast'!$M$3:$AU$22,MATCH($B375,'Team forecast'!$B$3:$B$22,0),MATCH(BJ$1,'Team forecast'!$M$2:$AU$2,0))*IF($Y375&gt;0,25000,0)</f>
        <v>0</v>
      </c>
      <c r="BK375" s="5">
        <f>INDEX('Team forecast'!$M$3:$AU$22,MATCH($B375,'Team forecast'!$B$3:$B$22,0),MATCH(BK$1,'Team forecast'!$M$2:$AU$2,0))*IF($Y375&gt;0,5000,0)</f>
        <v>0</v>
      </c>
      <c r="BL375" s="5">
        <f>INDEX('Team forecast'!$M$3:$AU$22,MATCH($B375,'Team forecast'!$B$3:$B$22,0),MATCH(BL$1,'Team forecast'!$M$2:$AU$2,0))*IF($Y375&gt;0,-15000,0)</f>
        <v>0</v>
      </c>
      <c r="BM375" s="5">
        <f t="shared" si="375"/>
        <v>0</v>
      </c>
      <c r="BN375" s="5">
        <f t="shared" si="376"/>
        <v>0</v>
      </c>
      <c r="BO375" s="5">
        <f t="shared" si="377"/>
        <v>0</v>
      </c>
      <c r="BP375" s="5">
        <f t="shared" si="378"/>
        <v>0</v>
      </c>
      <c r="BQ375" s="5">
        <f t="shared" si="379"/>
        <v>0</v>
      </c>
      <c r="BR375" s="5">
        <f t="shared" si="380"/>
        <v>0</v>
      </c>
      <c r="BS375" s="5">
        <f t="shared" si="381"/>
        <v>0</v>
      </c>
      <c r="BT375" s="5">
        <f t="shared" si="382"/>
        <v>0</v>
      </c>
      <c r="BU375" s="5">
        <f t="shared" si="383"/>
        <v>0</v>
      </c>
      <c r="BV375" s="5">
        <f>IFERROR(SUM(BJ375:BU375),0)*((Cockpit!$C$3)^2)</f>
        <v>0</v>
      </c>
      <c r="BW375" s="19">
        <f>INDEX('Team forecast'!$M$3:$AU$22,MATCH($B375,'Team forecast'!$B$3:$B$22,0),MATCH(BW$1,'Team forecast'!$M$2:$AU$2,0))</f>
        <v>0</v>
      </c>
      <c r="BX375" s="19">
        <f>INDEX('Team forecast'!$M$3:$AU$22,MATCH($B375,'Team forecast'!$B$3:$B$22,0),MATCH(BX$1,'Team forecast'!$M$2:$AU$2,0))</f>
        <v>0</v>
      </c>
      <c r="BY375" s="19">
        <f>INDEX('Team forecast'!$M$3:$AU$22,MATCH($B375,'Team forecast'!$B$3:$B$22,0),MATCH(BY$1,'Team forecast'!$M$2:$AU$2,0))</f>
        <v>0</v>
      </c>
      <c r="BZ375" s="19">
        <f>INDEX('Team forecast'!$M$3:$AU$22,MATCH($B375,'Team forecast'!$B$3:$B$22,0),MATCH(BZ$1,'Team forecast'!$M$2:$AU$2,0))</f>
        <v>0</v>
      </c>
      <c r="CA375" s="5">
        <f t="shared" si="384"/>
        <v>-5000</v>
      </c>
      <c r="CB375" s="5">
        <f>INDEX('Team forecast'!$M$3:$AU$22,MATCH($B375,'Team forecast'!$B$3:$B$22,0),MATCH(CB$1,'Team forecast'!$M$2:$AU$2,0))*IF($Y375&gt;0,25000,0)</f>
        <v>0</v>
      </c>
      <c r="CC375" s="5">
        <f>INDEX('Team forecast'!$M$3:$AU$22,MATCH($B375,'Team forecast'!$B$3:$B$22,0),MATCH(CC$1,'Team forecast'!$M$2:$AU$2,0))*IF($Y375&gt;0,5000,0)</f>
        <v>0</v>
      </c>
      <c r="CD375" s="5">
        <f>INDEX('Team forecast'!$M$3:$AU$22,MATCH($B375,'Team forecast'!$B$3:$B$22,0),MATCH(CD$1,'Team forecast'!$M$2:$AU$2,0))*IF($Y375&gt;0,-15000,0)</f>
        <v>0</v>
      </c>
      <c r="CE375" s="5">
        <f t="shared" si="385"/>
        <v>0</v>
      </c>
      <c r="CF375" s="5">
        <f t="shared" si="386"/>
        <v>0</v>
      </c>
      <c r="CG375" s="5">
        <f t="shared" si="387"/>
        <v>0</v>
      </c>
      <c r="CH375" s="5">
        <f t="shared" si="388"/>
        <v>0</v>
      </c>
      <c r="CI375" s="5">
        <f t="shared" si="389"/>
        <v>0</v>
      </c>
      <c r="CJ375" s="5">
        <f t="shared" si="390"/>
        <v>0</v>
      </c>
      <c r="CK375" s="5">
        <f t="shared" si="391"/>
        <v>0</v>
      </c>
      <c r="CL375" s="5">
        <f t="shared" si="392"/>
        <v>0</v>
      </c>
      <c r="CM375" s="5">
        <f t="shared" si="393"/>
        <v>0</v>
      </c>
      <c r="CN375" s="5">
        <f>IFERROR(SUM(CB375:CM375),0)*((Cockpit!$C$3)^3)</f>
        <v>0</v>
      </c>
      <c r="CO375" s="19">
        <f>INDEX('Team forecast'!$M$3:$AU$22,MATCH($B375,'Team forecast'!$B$3:$B$22,0),MATCH(CO$1,'Team forecast'!$M$2:$AU$2,0))</f>
        <v>0</v>
      </c>
      <c r="CP375" s="19">
        <f>INDEX('Team forecast'!$M$3:$AU$22,MATCH($B375,'Team forecast'!$B$3:$B$22,0),MATCH(CP$1,'Team forecast'!$M$2:$AU$2,0))</f>
        <v>0</v>
      </c>
      <c r="CQ375" s="19">
        <f>INDEX('Team forecast'!$M$3:$AU$22,MATCH($B375,'Team forecast'!$B$3:$B$22,0),MATCH(CQ$1,'Team forecast'!$M$2:$AU$2,0))</f>
        <v>0</v>
      </c>
      <c r="CR375" s="19">
        <f>INDEX('Team forecast'!$M$3:$AU$22,MATCH($B375,'Team forecast'!$B$3:$B$22,0),MATCH(CR$1,'Team forecast'!$M$2:$AU$2,0))</f>
        <v>0</v>
      </c>
      <c r="CS375" s="5">
        <f t="shared" si="394"/>
        <v>-5000</v>
      </c>
      <c r="CT375" s="5">
        <f>INDEX('Team forecast'!$M$3:$AU$22,MATCH($B375,'Team forecast'!$B$3:$B$22,0),MATCH(CT$1,'Team forecast'!$M$2:$AU$2,0))*IF($Y375&gt;0,25000,0)</f>
        <v>0</v>
      </c>
      <c r="CU375" s="5">
        <f>INDEX('Team forecast'!$M$3:$AU$22,MATCH($B375,'Team forecast'!$B$3:$B$22,0),MATCH(CU$1,'Team forecast'!$M$2:$AU$2,0))*IF($Y375&gt;0,5000,0)</f>
        <v>0</v>
      </c>
      <c r="CV375" s="5">
        <f>INDEX('Team forecast'!$M$3:$AU$22,MATCH($B375,'Team forecast'!$B$3:$B$22,0),MATCH(CV$1,'Team forecast'!$M$2:$AU$2,0))*IF($Y375&gt;0,-15000,0)</f>
        <v>0</v>
      </c>
      <c r="CW375" s="5">
        <f t="shared" si="395"/>
        <v>0</v>
      </c>
      <c r="CX375" s="5">
        <f t="shared" si="396"/>
        <v>0</v>
      </c>
      <c r="CY375" s="5">
        <f t="shared" si="397"/>
        <v>0</v>
      </c>
      <c r="CZ375" s="5">
        <f t="shared" si="398"/>
        <v>0</v>
      </c>
      <c r="DA375" s="5">
        <f t="shared" si="399"/>
        <v>0</v>
      </c>
      <c r="DB375" s="5">
        <f t="shared" si="400"/>
        <v>0</v>
      </c>
      <c r="DC375" s="5">
        <f t="shared" si="401"/>
        <v>0</v>
      </c>
      <c r="DD375" s="5">
        <f t="shared" si="402"/>
        <v>0</v>
      </c>
      <c r="DE375" s="5">
        <f t="shared" si="403"/>
        <v>0</v>
      </c>
      <c r="DF375" s="5">
        <f>IFERROR(SUM(CT375:DE375),0)*((Cockpit!$C$3)^4)</f>
        <v>0</v>
      </c>
      <c r="DG375" s="19">
        <f>INDEX('Team forecast'!$M$3:$AU$22,MATCH($B375,'Team forecast'!$B$3:$B$22,0),MATCH(DG$1,'Team forecast'!$M$2:$AU$2,0))</f>
        <v>0</v>
      </c>
      <c r="DH375" s="19">
        <f>INDEX('Team forecast'!$M$3:$AU$22,MATCH($B375,'Team forecast'!$B$3:$B$22,0),MATCH(DH$1,'Team forecast'!$M$2:$AU$2,0))</f>
        <v>0</v>
      </c>
      <c r="DI375" s="19">
        <f>INDEX('Team forecast'!$M$3:$AU$22,MATCH($B375,'Team forecast'!$B$3:$B$22,0),MATCH(DI$1,'Team forecast'!$M$2:$AU$2,0))</f>
        <v>0</v>
      </c>
      <c r="DJ375" s="19">
        <f>INDEX('Team forecast'!$M$3:$AU$22,MATCH($B375,'Team forecast'!$B$3:$B$22,0),MATCH(DJ$1,'Team forecast'!$M$2:$AU$2,0))</f>
        <v>0</v>
      </c>
      <c r="DK375" s="5">
        <f t="shared" si="404"/>
        <v>-5000</v>
      </c>
      <c r="DL375" s="5">
        <f>INDEX('Team forecast'!$M$3:$AU$22,MATCH($B375,'Team forecast'!$B$3:$B$22,0),MATCH(DL$1,'Team forecast'!$M$2:$AU$2,0))*IF($Y375&gt;0,25000,0)</f>
        <v>0</v>
      </c>
      <c r="DM375" s="5">
        <f>INDEX('Team forecast'!$M$3:$AU$22,MATCH($B375,'Team forecast'!$B$3:$B$22,0),MATCH(DM$1,'Team forecast'!$M$2:$AU$2,0))*IF($Y375&gt;0,5000,0)</f>
        <v>0</v>
      </c>
      <c r="DN375" s="5">
        <f>INDEX('Team forecast'!$M$3:$AU$22,MATCH($B375,'Team forecast'!$B$3:$B$22,0),MATCH(DN$1,'Team forecast'!$M$2:$AU$2,0))*IF($Y375&gt;0,-15000,0)</f>
        <v>0</v>
      </c>
      <c r="DO375" s="5">
        <f t="shared" si="405"/>
        <v>0</v>
      </c>
      <c r="DP375" s="5">
        <f t="shared" si="406"/>
        <v>0</v>
      </c>
      <c r="DQ375" s="5">
        <f t="shared" si="407"/>
        <v>0</v>
      </c>
      <c r="DR375" s="5">
        <f t="shared" si="408"/>
        <v>0</v>
      </c>
      <c r="DS375" s="5">
        <f t="shared" si="409"/>
        <v>0</v>
      </c>
      <c r="DT375" s="5">
        <f t="shared" si="410"/>
        <v>0</v>
      </c>
      <c r="DU375" s="5">
        <f t="shared" si="411"/>
        <v>0</v>
      </c>
      <c r="DV375" s="5">
        <f t="shared" si="412"/>
        <v>0</v>
      </c>
      <c r="DW375" s="5">
        <f t="shared" si="413"/>
        <v>0</v>
      </c>
      <c r="DX375" s="5">
        <f>IFERROR(SUM(DL375:DW375),0)*((Cockpit!$C$3)^5)</f>
        <v>0</v>
      </c>
      <c r="DY375" s="5">
        <f t="shared" si="414"/>
        <v>-5000</v>
      </c>
      <c r="DZ375" s="5" t="str">
        <f>IF(ISERROR(MATCH(A375,'Current squad'!B:B,0)),"No","Yes")</f>
        <v>No</v>
      </c>
      <c r="EA375" s="5" cm="1">
        <f t="array" ref="EA375">IFERROR(_xlfn.IFS(DZ375="Yes",0,DZ375="No",H375*1%),999999)</f>
        <v>29000</v>
      </c>
      <c r="EB375" s="5">
        <f t="shared" si="356"/>
        <v>2929000</v>
      </c>
      <c r="EC375" s="5">
        <f t="shared" si="415"/>
        <v>-34000</v>
      </c>
      <c r="ED375" s="1">
        <f t="shared" si="357"/>
        <v>-1.1724137931034483E-2</v>
      </c>
      <c r="EE375" s="5">
        <f>RANK(EC375,$EC$2:$EC$572)+COUNTIF($EC$2:EC375,EC375)-1</f>
        <v>353</v>
      </c>
      <c r="EF375" s="4">
        <f>RANK(ED375,$ED$2:$ED$572)+COUNTIF($ED$2:ED375,ED375)-1</f>
        <v>373</v>
      </c>
    </row>
    <row r="376" spans="1:136" x14ac:dyDescent="0.3">
      <c r="A376" t="str">
        <f>IF(Holdet.dk!A376&lt;&gt;"",Holdet.dk!A376,"")</f>
        <v>Toby Alderweireld</v>
      </c>
      <c r="B376" t="str">
        <f>INDEX(Holdet.dk!B:B,MATCH($A376,Holdet.dk!$A:$A,0))</f>
        <v>Tottenham</v>
      </c>
      <c r="C376" t="str">
        <f>INDEX(Holdet.dk!C:C,MATCH($A376,Holdet.dk!$A:$A,0))</f>
        <v>Defense</v>
      </c>
      <c r="D376" t="str">
        <f>INDEX(Holdet.dk!D:D,MATCH($A376,Holdet.dk!$A:$A,0))</f>
        <v>5.002.000</v>
      </c>
      <c r="E376" s="1">
        <f>IFERROR(_xlfn.NUMBERVALUE(INDEX(Holdet.dk!$E:$E,MATCH($A376,Holdet.dk!$A:$A,0)),","),0)</f>
        <v>1.1000000000000001E-2</v>
      </c>
      <c r="F376" t="str">
        <f>IF(INDEX(Lookup!H:H,MATCH('Master data'!A376,Lookup!G:G,0))=0,A376,INDEX(Lookup!H:H,MATCH('Master data'!A376,Lookup!G:G,0)))</f>
        <v>Toby Alderweireld</v>
      </c>
      <c r="G376" t="str">
        <f>IFERROR(INDEX(Lookup!B:B,MATCH(INDEX(Rotowire!C:C,MATCH(F376,Rotowire!A:A,0)),Lookup!D:D,0)),"")</f>
        <v>Leicester City</v>
      </c>
      <c r="H376" s="5">
        <f t="shared" si="348"/>
        <v>5002000</v>
      </c>
      <c r="I376" s="19">
        <f>IFERROR(INDEX('Team forecast'!$G$3:$I$22,MATCH($B376,'Team forecast'!$B$3:$B$22,0),MATCH(I$1,'Team forecast'!$G$2:$I$2,0)),0)</f>
        <v>0.81751824817518248</v>
      </c>
      <c r="J376" s="19">
        <f>IFERROR(INDEX('Team forecast'!$G$3:$I$22,MATCH($B376,'Team forecast'!$B$3:$B$22,0),MATCH(J$1,'Team forecast'!$G$2:$I$2,0)),0)</f>
        <v>1.0388888888888888</v>
      </c>
      <c r="K376" s="19">
        <f>IFERROR(INDEX('Team forecast'!$G$3:$I$22,MATCH($B376,'Team forecast'!$B$3:$B$22,0),MATCH(K$1,'Team forecast'!$G$2:$I$2,0)),0)</f>
        <v>1.0274910787675426</v>
      </c>
      <c r="L376">
        <f>SUMIFS(Rotowire!E:E,Rotowire!$A:$A,'Master data'!$F376)</f>
        <v>95</v>
      </c>
      <c r="M376" s="2">
        <f>SUMIFS(Rotowire!F:F,Rotowire!$A:$A,'Master data'!$F376)*I376</f>
        <v>1.6350364963503651E-2</v>
      </c>
      <c r="N376" s="2">
        <f>SUMIFS(Rotowire!G:G,Rotowire!$A:$A,'Master data'!$F376)*I376</f>
        <v>1.6350364963503651E-2</v>
      </c>
      <c r="O376" s="2">
        <f>SUMIFS(Rotowire!I:I,Rotowire!$A:$A,'Master data'!$F376)*I376</f>
        <v>0.12262773722627737</v>
      </c>
      <c r="P376" s="2">
        <f>SUMIFS(Rotowire!W:W,Rotowire!$A:$A,'Master data'!$F376)*K376</f>
        <v>0.1541236618151314</v>
      </c>
      <c r="Q376" s="2">
        <f>SUMIFS(Rotowire!Y:Y,Rotowire!$A:$A,'Master data'!$F376)*J376</f>
        <v>0</v>
      </c>
      <c r="R376" s="2">
        <f>SUMIFS(Rotowire!AB:AB,Rotowire!$A:$A,'Master data'!$F376)</f>
        <v>0.24</v>
      </c>
      <c r="S376" s="2">
        <f>SUMIFS(Rotowire!AC:AC,Rotowire!$A:$A,'Master data'!$F376)</f>
        <v>0</v>
      </c>
      <c r="T376" s="2">
        <f>INDEX('Team forecast'!D$3:D$22,MATCH($B376,'Team forecast'!$B$3:$B$22,0))</f>
        <v>1.1200000000000001</v>
      </c>
      <c r="U376" s="2">
        <f>INDEX('Team forecast'!E$3:E$22,MATCH($B376,'Team forecast'!$B$3:$B$22,0))</f>
        <v>1.87</v>
      </c>
      <c r="V376" s="2">
        <f>INDEX('Team forecast'!J$3:J$22,MATCH($B376,'Team forecast'!$B$3:$B$22,0))</f>
        <v>0.22459999999999999</v>
      </c>
      <c r="W376" s="2">
        <f>INDEX('Team forecast'!K$3:K$22,MATCH($B376,'Team forecast'!$B$3:$B$22,0))</f>
        <v>0.23169999999999999</v>
      </c>
      <c r="X376" s="2">
        <f>INDEX('Team forecast'!L$3:L$22,MATCH($B376,'Team forecast'!$B$3:$B$22,0))</f>
        <v>0.54369999999999996</v>
      </c>
      <c r="Y376" s="5">
        <f t="shared" si="349"/>
        <v>7000</v>
      </c>
      <c r="Z376" s="5">
        <f t="shared" si="350"/>
        <v>5615</v>
      </c>
      <c r="AA376" s="5">
        <f t="shared" si="351"/>
        <v>1158.5</v>
      </c>
      <c r="AB376" s="5">
        <f t="shared" si="352"/>
        <v>-8155.4999999999991</v>
      </c>
      <c r="AC376" s="5">
        <f t="shared" si="353"/>
        <v>2452.5547445255474</v>
      </c>
      <c r="AD376" s="5">
        <f t="shared" si="358"/>
        <v>817.51824817518252</v>
      </c>
      <c r="AE376" s="5">
        <f t="shared" si="359"/>
        <v>1226.2773722627737</v>
      </c>
      <c r="AF376" s="5">
        <f t="shared" si="354"/>
        <v>7706.18309075657</v>
      </c>
      <c r="AG376" s="5">
        <f t="shared" si="355"/>
        <v>0</v>
      </c>
      <c r="AH376" s="5">
        <f t="shared" si="360"/>
        <v>-4800</v>
      </c>
      <c r="AI376" s="5">
        <f t="shared" si="361"/>
        <v>0</v>
      </c>
      <c r="AJ376" s="5">
        <f t="shared" si="362"/>
        <v>11200.000000000002</v>
      </c>
      <c r="AK376" s="5">
        <f t="shared" si="363"/>
        <v>-14960</v>
      </c>
      <c r="AL376" s="5">
        <f>IFERROR(SUM(Y376:AK376),-5000)*((Cockpit!$C$3)^0)</f>
        <v>9260.5334557200767</v>
      </c>
      <c r="AM376" s="19">
        <f>INDEX('Team forecast'!$M$3:$AU$22,MATCH($B376,'Team forecast'!$B$3:$B$22,0),MATCH(AM$1,'Team forecast'!$M$2:$AU$2,0))</f>
        <v>0</v>
      </c>
      <c r="AN376" s="19">
        <f>INDEX('Team forecast'!$M$3:$AU$22,MATCH($B376,'Team forecast'!$B$3:$B$22,0),MATCH(AN$1,'Team forecast'!$M$2:$AU$2,0))</f>
        <v>0</v>
      </c>
      <c r="AO376" s="19">
        <f>INDEX('Team forecast'!$M$3:$AU$22,MATCH($B376,'Team forecast'!$B$3:$B$22,0),MATCH(AO$1,'Team forecast'!$M$2:$AU$2,0))</f>
        <v>0</v>
      </c>
      <c r="AP376" s="19">
        <f>INDEX('Team forecast'!$M$3:$AU$22,MATCH($B376,'Team forecast'!$B$3:$B$22,0),MATCH(AP$1,'Team forecast'!$M$2:$AU$2,0))</f>
        <v>0</v>
      </c>
      <c r="AQ376" s="5">
        <f t="shared" si="364"/>
        <v>7000</v>
      </c>
      <c r="AR376" s="5">
        <f>INDEX('Team forecast'!$M$3:$AU$22,MATCH($B376,'Team forecast'!$B$3:$B$22,0),MATCH(AR$1,'Team forecast'!$M$2:$AU$2,0))*IF($Y376&gt;0,25000,0)</f>
        <v>0</v>
      </c>
      <c r="AS376" s="5">
        <f>INDEX('Team forecast'!$M$3:$AU$22,MATCH($B376,'Team forecast'!$B$3:$B$22,0),MATCH(AS$1,'Team forecast'!$M$2:$AU$2,0))*IF($Y376&gt;0,5000,0)</f>
        <v>0</v>
      </c>
      <c r="AT376" s="5">
        <f>INDEX('Team forecast'!$M$3:$AU$22,MATCH($B376,'Team forecast'!$B$3:$B$22,0),MATCH(AT$1,'Team forecast'!$M$2:$AU$2,0))*IF($Y376&gt;0,-15000,0)</f>
        <v>0</v>
      </c>
      <c r="AU376" s="5">
        <f t="shared" si="365"/>
        <v>0</v>
      </c>
      <c r="AV376" s="5">
        <f t="shared" si="366"/>
        <v>0</v>
      </c>
      <c r="AW376" s="5">
        <f t="shared" si="367"/>
        <v>0</v>
      </c>
      <c r="AX376" s="5">
        <f t="shared" si="368"/>
        <v>0</v>
      </c>
      <c r="AY376" s="5">
        <f t="shared" si="369"/>
        <v>0</v>
      </c>
      <c r="AZ376" s="5">
        <f t="shared" si="370"/>
        <v>-4800</v>
      </c>
      <c r="BA376" s="5">
        <f t="shared" si="371"/>
        <v>0</v>
      </c>
      <c r="BB376" s="5">
        <f t="shared" si="372"/>
        <v>0</v>
      </c>
      <c r="BC376" s="5">
        <f t="shared" si="373"/>
        <v>0</v>
      </c>
      <c r="BD376" s="5">
        <f>IFERROR(SUM(AR376:BC376),0)*((Cockpit!$C$3)^1)</f>
        <v>-3360</v>
      </c>
      <c r="BE376" s="19">
        <f>INDEX('Team forecast'!$M$3:$AU$22,MATCH($B376,'Team forecast'!$B$3:$B$22,0),MATCH(BE$1,'Team forecast'!$M$2:$AU$2,0))</f>
        <v>0</v>
      </c>
      <c r="BF376" s="19">
        <f>INDEX('Team forecast'!$M$3:$AU$22,MATCH($B376,'Team forecast'!$B$3:$B$22,0),MATCH(BF$1,'Team forecast'!$M$2:$AU$2,0))</f>
        <v>0</v>
      </c>
      <c r="BG376" s="19">
        <f>INDEX('Team forecast'!$M$3:$AU$22,MATCH($B376,'Team forecast'!$B$3:$B$22,0),MATCH(BG$1,'Team forecast'!$M$2:$AU$2,0))</f>
        <v>0</v>
      </c>
      <c r="BH376" s="19">
        <f>INDEX('Team forecast'!$M$3:$AU$22,MATCH($B376,'Team forecast'!$B$3:$B$22,0),MATCH(BH$1,'Team forecast'!$M$2:$AU$2,0))</f>
        <v>0</v>
      </c>
      <c r="BI376" s="5">
        <f t="shared" si="374"/>
        <v>7000</v>
      </c>
      <c r="BJ376" s="5">
        <f>INDEX('Team forecast'!$M$3:$AU$22,MATCH($B376,'Team forecast'!$B$3:$B$22,0),MATCH(BJ$1,'Team forecast'!$M$2:$AU$2,0))*IF($Y376&gt;0,25000,0)</f>
        <v>0</v>
      </c>
      <c r="BK376" s="5">
        <f>INDEX('Team forecast'!$M$3:$AU$22,MATCH($B376,'Team forecast'!$B$3:$B$22,0),MATCH(BK$1,'Team forecast'!$M$2:$AU$2,0))*IF($Y376&gt;0,5000,0)</f>
        <v>0</v>
      </c>
      <c r="BL376" s="5">
        <f>INDEX('Team forecast'!$M$3:$AU$22,MATCH($B376,'Team forecast'!$B$3:$B$22,0),MATCH(BL$1,'Team forecast'!$M$2:$AU$2,0))*IF($Y376&gt;0,-15000,0)</f>
        <v>0</v>
      </c>
      <c r="BM376" s="5">
        <f t="shared" si="375"/>
        <v>0</v>
      </c>
      <c r="BN376" s="5">
        <f t="shared" si="376"/>
        <v>0</v>
      </c>
      <c r="BO376" s="5">
        <f t="shared" si="377"/>
        <v>0</v>
      </c>
      <c r="BP376" s="5">
        <f t="shared" si="378"/>
        <v>0</v>
      </c>
      <c r="BQ376" s="5">
        <f t="shared" si="379"/>
        <v>0</v>
      </c>
      <c r="BR376" s="5">
        <f t="shared" si="380"/>
        <v>-4800</v>
      </c>
      <c r="BS376" s="5">
        <f t="shared" si="381"/>
        <v>0</v>
      </c>
      <c r="BT376" s="5">
        <f t="shared" si="382"/>
        <v>0</v>
      </c>
      <c r="BU376" s="5">
        <f t="shared" si="383"/>
        <v>0</v>
      </c>
      <c r="BV376" s="5">
        <f>IFERROR(SUM(BJ376:BU376),0)*((Cockpit!$C$3)^2)</f>
        <v>-2351.9999999999995</v>
      </c>
      <c r="BW376" s="19">
        <f>INDEX('Team forecast'!$M$3:$AU$22,MATCH($B376,'Team forecast'!$B$3:$B$22,0),MATCH(BW$1,'Team forecast'!$M$2:$AU$2,0))</f>
        <v>0</v>
      </c>
      <c r="BX376" s="19">
        <f>INDEX('Team forecast'!$M$3:$AU$22,MATCH($B376,'Team forecast'!$B$3:$B$22,0),MATCH(BX$1,'Team forecast'!$M$2:$AU$2,0))</f>
        <v>0</v>
      </c>
      <c r="BY376" s="19">
        <f>INDEX('Team forecast'!$M$3:$AU$22,MATCH($B376,'Team forecast'!$B$3:$B$22,0),MATCH(BY$1,'Team forecast'!$M$2:$AU$2,0))</f>
        <v>0</v>
      </c>
      <c r="BZ376" s="19">
        <f>INDEX('Team forecast'!$M$3:$AU$22,MATCH($B376,'Team forecast'!$B$3:$B$22,0),MATCH(BZ$1,'Team forecast'!$M$2:$AU$2,0))</f>
        <v>0</v>
      </c>
      <c r="CA376" s="5">
        <f t="shared" si="384"/>
        <v>7000</v>
      </c>
      <c r="CB376" s="5">
        <f>INDEX('Team forecast'!$M$3:$AU$22,MATCH($B376,'Team forecast'!$B$3:$B$22,0),MATCH(CB$1,'Team forecast'!$M$2:$AU$2,0))*IF($Y376&gt;0,25000,0)</f>
        <v>0</v>
      </c>
      <c r="CC376" s="5">
        <f>INDEX('Team forecast'!$M$3:$AU$22,MATCH($B376,'Team forecast'!$B$3:$B$22,0),MATCH(CC$1,'Team forecast'!$M$2:$AU$2,0))*IF($Y376&gt;0,5000,0)</f>
        <v>0</v>
      </c>
      <c r="CD376" s="5">
        <f>INDEX('Team forecast'!$M$3:$AU$22,MATCH($B376,'Team forecast'!$B$3:$B$22,0),MATCH(CD$1,'Team forecast'!$M$2:$AU$2,0))*IF($Y376&gt;0,-15000,0)</f>
        <v>0</v>
      </c>
      <c r="CE376" s="5">
        <f t="shared" si="385"/>
        <v>0</v>
      </c>
      <c r="CF376" s="5">
        <f t="shared" si="386"/>
        <v>0</v>
      </c>
      <c r="CG376" s="5">
        <f t="shared" si="387"/>
        <v>0</v>
      </c>
      <c r="CH376" s="5">
        <f t="shared" si="388"/>
        <v>0</v>
      </c>
      <c r="CI376" s="5">
        <f t="shared" si="389"/>
        <v>0</v>
      </c>
      <c r="CJ376" s="5">
        <f t="shared" si="390"/>
        <v>-4800</v>
      </c>
      <c r="CK376" s="5">
        <f t="shared" si="391"/>
        <v>0</v>
      </c>
      <c r="CL376" s="5">
        <f t="shared" si="392"/>
        <v>0</v>
      </c>
      <c r="CM376" s="5">
        <f t="shared" si="393"/>
        <v>0</v>
      </c>
      <c r="CN376" s="5">
        <f>IFERROR(SUM(CB376:CM376),0)*((Cockpit!$C$3)^3)</f>
        <v>-1646.3999999999996</v>
      </c>
      <c r="CO376" s="19">
        <f>INDEX('Team forecast'!$M$3:$AU$22,MATCH($B376,'Team forecast'!$B$3:$B$22,0),MATCH(CO$1,'Team forecast'!$M$2:$AU$2,0))</f>
        <v>0</v>
      </c>
      <c r="CP376" s="19">
        <f>INDEX('Team forecast'!$M$3:$AU$22,MATCH($B376,'Team forecast'!$B$3:$B$22,0),MATCH(CP$1,'Team forecast'!$M$2:$AU$2,0))</f>
        <v>0</v>
      </c>
      <c r="CQ376" s="19">
        <f>INDEX('Team forecast'!$M$3:$AU$22,MATCH($B376,'Team forecast'!$B$3:$B$22,0),MATCH(CQ$1,'Team forecast'!$M$2:$AU$2,0))</f>
        <v>0</v>
      </c>
      <c r="CR376" s="19">
        <f>INDEX('Team forecast'!$M$3:$AU$22,MATCH($B376,'Team forecast'!$B$3:$B$22,0),MATCH(CR$1,'Team forecast'!$M$2:$AU$2,0))</f>
        <v>0</v>
      </c>
      <c r="CS376" s="5">
        <f t="shared" si="394"/>
        <v>7000</v>
      </c>
      <c r="CT376" s="5">
        <f>INDEX('Team forecast'!$M$3:$AU$22,MATCH($B376,'Team forecast'!$B$3:$B$22,0),MATCH(CT$1,'Team forecast'!$M$2:$AU$2,0))*IF($Y376&gt;0,25000,0)</f>
        <v>0</v>
      </c>
      <c r="CU376" s="5">
        <f>INDEX('Team forecast'!$M$3:$AU$22,MATCH($B376,'Team forecast'!$B$3:$B$22,0),MATCH(CU$1,'Team forecast'!$M$2:$AU$2,0))*IF($Y376&gt;0,5000,0)</f>
        <v>0</v>
      </c>
      <c r="CV376" s="5">
        <f>INDEX('Team forecast'!$M$3:$AU$22,MATCH($B376,'Team forecast'!$B$3:$B$22,0),MATCH(CV$1,'Team forecast'!$M$2:$AU$2,0))*IF($Y376&gt;0,-15000,0)</f>
        <v>0</v>
      </c>
      <c r="CW376" s="5">
        <f t="shared" si="395"/>
        <v>0</v>
      </c>
      <c r="CX376" s="5">
        <f t="shared" si="396"/>
        <v>0</v>
      </c>
      <c r="CY376" s="5">
        <f t="shared" si="397"/>
        <v>0</v>
      </c>
      <c r="CZ376" s="5">
        <f t="shared" si="398"/>
        <v>0</v>
      </c>
      <c r="DA376" s="5">
        <f t="shared" si="399"/>
        <v>0</v>
      </c>
      <c r="DB376" s="5">
        <f t="shared" si="400"/>
        <v>-4800</v>
      </c>
      <c r="DC376" s="5">
        <f t="shared" si="401"/>
        <v>0</v>
      </c>
      <c r="DD376" s="5">
        <f t="shared" si="402"/>
        <v>0</v>
      </c>
      <c r="DE376" s="5">
        <f t="shared" si="403"/>
        <v>0</v>
      </c>
      <c r="DF376" s="5">
        <f>IFERROR(SUM(CT376:DE376),0)*((Cockpit!$C$3)^4)</f>
        <v>-1152.4799999999996</v>
      </c>
      <c r="DG376" s="19">
        <f>INDEX('Team forecast'!$M$3:$AU$22,MATCH($B376,'Team forecast'!$B$3:$B$22,0),MATCH(DG$1,'Team forecast'!$M$2:$AU$2,0))</f>
        <v>0</v>
      </c>
      <c r="DH376" s="19">
        <f>INDEX('Team forecast'!$M$3:$AU$22,MATCH($B376,'Team forecast'!$B$3:$B$22,0),MATCH(DH$1,'Team forecast'!$M$2:$AU$2,0))</f>
        <v>0</v>
      </c>
      <c r="DI376" s="19">
        <f>INDEX('Team forecast'!$M$3:$AU$22,MATCH($B376,'Team forecast'!$B$3:$B$22,0),MATCH(DI$1,'Team forecast'!$M$2:$AU$2,0))</f>
        <v>0</v>
      </c>
      <c r="DJ376" s="19">
        <f>INDEX('Team forecast'!$M$3:$AU$22,MATCH($B376,'Team forecast'!$B$3:$B$22,0),MATCH(DJ$1,'Team forecast'!$M$2:$AU$2,0))</f>
        <v>0</v>
      </c>
      <c r="DK376" s="5">
        <f t="shared" si="404"/>
        <v>7000</v>
      </c>
      <c r="DL376" s="5">
        <f>INDEX('Team forecast'!$M$3:$AU$22,MATCH($B376,'Team forecast'!$B$3:$B$22,0),MATCH(DL$1,'Team forecast'!$M$2:$AU$2,0))*IF($Y376&gt;0,25000,0)</f>
        <v>0</v>
      </c>
      <c r="DM376" s="5">
        <f>INDEX('Team forecast'!$M$3:$AU$22,MATCH($B376,'Team forecast'!$B$3:$B$22,0),MATCH(DM$1,'Team forecast'!$M$2:$AU$2,0))*IF($Y376&gt;0,5000,0)</f>
        <v>0</v>
      </c>
      <c r="DN376" s="5">
        <f>INDEX('Team forecast'!$M$3:$AU$22,MATCH($B376,'Team forecast'!$B$3:$B$22,0),MATCH(DN$1,'Team forecast'!$M$2:$AU$2,0))*IF($Y376&gt;0,-15000,0)</f>
        <v>0</v>
      </c>
      <c r="DO376" s="5">
        <f t="shared" si="405"/>
        <v>0</v>
      </c>
      <c r="DP376" s="5">
        <f t="shared" si="406"/>
        <v>0</v>
      </c>
      <c r="DQ376" s="5">
        <f t="shared" si="407"/>
        <v>0</v>
      </c>
      <c r="DR376" s="5">
        <f t="shared" si="408"/>
        <v>0</v>
      </c>
      <c r="DS376" s="5">
        <f t="shared" si="409"/>
        <v>0</v>
      </c>
      <c r="DT376" s="5">
        <f t="shared" si="410"/>
        <v>-4800</v>
      </c>
      <c r="DU376" s="5">
        <f t="shared" si="411"/>
        <v>0</v>
      </c>
      <c r="DV376" s="5">
        <f t="shared" si="412"/>
        <v>0</v>
      </c>
      <c r="DW376" s="5">
        <f t="shared" si="413"/>
        <v>0</v>
      </c>
      <c r="DX376" s="5">
        <f>IFERROR(SUM(DL376:DW376),0)*((Cockpit!$C$3)^5)</f>
        <v>-806.73599999999976</v>
      </c>
      <c r="DY376" s="5">
        <f t="shared" si="414"/>
        <v>-57.082544279921763</v>
      </c>
      <c r="DZ376" s="5" t="str">
        <f>IF(ISERROR(MATCH(A376,'Current squad'!B:B,0)),"No","Yes")</f>
        <v>No</v>
      </c>
      <c r="EA376" s="5" cm="1">
        <f t="array" ref="EA376">IFERROR(_xlfn.IFS(DZ376="Yes",0,DZ376="No",H376*1%),999999)</f>
        <v>50020</v>
      </c>
      <c r="EB376" s="5">
        <f t="shared" si="356"/>
        <v>5052020</v>
      </c>
      <c r="EC376" s="5">
        <f t="shared" si="415"/>
        <v>-50077.082544279925</v>
      </c>
      <c r="ED376" s="1">
        <f t="shared" si="357"/>
        <v>-1.0011411944078353E-2</v>
      </c>
      <c r="EE376" s="5">
        <f>RANK(EC376,$EC$2:$EC$572)+COUNTIF($EC$2:EC376,EC376)-1</f>
        <v>495</v>
      </c>
      <c r="EF376" s="4">
        <f>RANK(ED376,$ED$2:$ED$572)+COUNTIF($ED$2:ED376,ED376)-1</f>
        <v>186</v>
      </c>
    </row>
    <row r="377" spans="1:136" x14ac:dyDescent="0.3">
      <c r="A377" t="str">
        <f>IF(Holdet.dk!A377&lt;&gt;"",Holdet.dk!A377,"")</f>
        <v>Pascal Struijk</v>
      </c>
      <c r="B377" t="str">
        <f>INDEX(Holdet.dk!B:B,MATCH($A377,Holdet.dk!$A:$A,0))</f>
        <v>Leeds United</v>
      </c>
      <c r="C377" t="str">
        <f>INDEX(Holdet.dk!C:C,MATCH($A377,Holdet.dk!$A:$A,0))</f>
        <v>Defense</v>
      </c>
      <c r="D377" t="str">
        <f>INDEX(Holdet.dk!D:D,MATCH($A377,Holdet.dk!$A:$A,0))</f>
        <v>3.300.000</v>
      </c>
      <c r="E377" s="1">
        <f>IFERROR(_xlfn.NUMBERVALUE(INDEX(Holdet.dk!$E:$E,MATCH($A377,Holdet.dk!$A:$A,0)),","),0)</f>
        <v>1.9E-2</v>
      </c>
      <c r="F377" t="str">
        <f>IF(INDEX(Lookup!H:H,MATCH('Master data'!A377,Lookup!G:G,0))=0,A377,INDEX(Lookup!H:H,MATCH('Master data'!A377,Lookup!G:G,0)))</f>
        <v>Pascal Struijk</v>
      </c>
      <c r="G377" t="str">
        <f>IFERROR(INDEX(Lookup!B:B,MATCH(INDEX(Rotowire!C:C,MATCH(F377,Rotowire!A:A,0)),Lookup!D:D,0)),"")</f>
        <v>West Bromwich</v>
      </c>
      <c r="H377" s="5">
        <f t="shared" si="348"/>
        <v>3300000</v>
      </c>
      <c r="I377" s="19">
        <f>IFERROR(INDEX('Team forecast'!$G$3:$I$22,MATCH($B377,'Team forecast'!$B$3:$B$22,0),MATCH(I$1,'Team forecast'!$G$2:$I$2,0)),0)</f>
        <v>0.79646017699115057</v>
      </c>
      <c r="J377" s="19">
        <f>IFERROR(INDEX('Team forecast'!$G$3:$I$22,MATCH($B377,'Team forecast'!$B$3:$B$22,0),MATCH(J$1,'Team forecast'!$G$2:$I$2,0)),0)</f>
        <v>1.1504424778761062</v>
      </c>
      <c r="K377" s="19">
        <f>IFERROR(INDEX('Team forecast'!$G$3:$I$22,MATCH($B377,'Team forecast'!$B$3:$B$22,0),MATCH(K$1,'Team forecast'!$G$2:$I$2,0)),0)</f>
        <v>0.82585391828488663</v>
      </c>
      <c r="L377">
        <f>SUMIFS(Rotowire!E:E,Rotowire!$A:$A,'Master data'!$F377)</f>
        <v>95</v>
      </c>
      <c r="M377" s="2">
        <f>SUMIFS(Rotowire!F:F,Rotowire!$A:$A,'Master data'!$F377)*I377</f>
        <v>4.7787610619469033E-2</v>
      </c>
      <c r="N377" s="2">
        <f>SUMIFS(Rotowire!G:G,Rotowire!$A:$A,'Master data'!$F377)*I377</f>
        <v>2.3893805309734516E-2</v>
      </c>
      <c r="O377" s="2">
        <f>SUMIFS(Rotowire!I:I,Rotowire!$A:$A,'Master data'!$F377)*I377</f>
        <v>0.1513274336283186</v>
      </c>
      <c r="P377" s="2">
        <f>SUMIFS(Rotowire!W:W,Rotowire!$A:$A,'Master data'!$F377)*K377</f>
        <v>0.27253179303401259</v>
      </c>
      <c r="Q377" s="2">
        <f>SUMIFS(Rotowire!Y:Y,Rotowire!$A:$A,'Master data'!$F377)*J377</f>
        <v>0</v>
      </c>
      <c r="R377" s="2">
        <f>SUMIFS(Rotowire!AB:AB,Rotowire!$A:$A,'Master data'!$F377)</f>
        <v>0.09</v>
      </c>
      <c r="S377" s="2">
        <f>SUMIFS(Rotowire!AC:AC,Rotowire!$A:$A,'Master data'!$F377)</f>
        <v>0.01</v>
      </c>
      <c r="T377" s="2">
        <f>INDEX('Team forecast'!D$3:D$22,MATCH($B377,'Team forecast'!$B$3:$B$22,0))</f>
        <v>1.8</v>
      </c>
      <c r="U377" s="2">
        <f>INDEX('Team forecast'!E$3:E$22,MATCH($B377,'Team forecast'!$B$3:$B$22,0))</f>
        <v>1.3</v>
      </c>
      <c r="V377" s="2">
        <f>INDEX('Team forecast'!J$3:J$22,MATCH($B377,'Team forecast'!$B$3:$B$22,0))</f>
        <v>0.4859</v>
      </c>
      <c r="W377" s="2">
        <f>INDEX('Team forecast'!K$3:K$22,MATCH($B377,'Team forecast'!$B$3:$B$22,0))</f>
        <v>0.23730000000000001</v>
      </c>
      <c r="X377" s="2">
        <f>INDEX('Team forecast'!L$3:L$22,MATCH($B377,'Team forecast'!$B$3:$B$22,0))</f>
        <v>0.27679999999999999</v>
      </c>
      <c r="Y377" s="5">
        <f t="shared" si="349"/>
        <v>7000</v>
      </c>
      <c r="Z377" s="5">
        <f t="shared" si="350"/>
        <v>12147.5</v>
      </c>
      <c r="AA377" s="5">
        <f t="shared" si="351"/>
        <v>1186.5</v>
      </c>
      <c r="AB377" s="5">
        <f t="shared" si="352"/>
        <v>-4152</v>
      </c>
      <c r="AC377" s="5">
        <f t="shared" si="353"/>
        <v>7168.1415929203549</v>
      </c>
      <c r="AD377" s="5">
        <f t="shared" si="358"/>
        <v>1194.6902654867258</v>
      </c>
      <c r="AE377" s="5">
        <f t="shared" si="359"/>
        <v>1513.2743362831861</v>
      </c>
      <c r="AF377" s="5">
        <f t="shared" si="354"/>
        <v>13626.589651700629</v>
      </c>
      <c r="AG377" s="5">
        <f t="shared" si="355"/>
        <v>0</v>
      </c>
      <c r="AH377" s="5">
        <f t="shared" si="360"/>
        <v>-1800</v>
      </c>
      <c r="AI377" s="5">
        <f t="shared" si="361"/>
        <v>-500</v>
      </c>
      <c r="AJ377" s="5">
        <f t="shared" si="362"/>
        <v>18000</v>
      </c>
      <c r="AK377" s="5">
        <f t="shared" si="363"/>
        <v>-10400</v>
      </c>
      <c r="AL377" s="5">
        <f>IFERROR(SUM(Y377:AK377),-5000)*((Cockpit!$C$3)^0)</f>
        <v>44984.695846390896</v>
      </c>
      <c r="AM377" s="19">
        <f>INDEX('Team forecast'!$M$3:$AU$22,MATCH($B377,'Team forecast'!$B$3:$B$22,0),MATCH(AM$1,'Team forecast'!$M$2:$AU$2,0))</f>
        <v>0</v>
      </c>
      <c r="AN377" s="19">
        <f>INDEX('Team forecast'!$M$3:$AU$22,MATCH($B377,'Team forecast'!$B$3:$B$22,0),MATCH(AN$1,'Team forecast'!$M$2:$AU$2,0))</f>
        <v>0</v>
      </c>
      <c r="AO377" s="19">
        <f>INDEX('Team forecast'!$M$3:$AU$22,MATCH($B377,'Team forecast'!$B$3:$B$22,0),MATCH(AO$1,'Team forecast'!$M$2:$AU$2,0))</f>
        <v>0</v>
      </c>
      <c r="AP377" s="19">
        <f>INDEX('Team forecast'!$M$3:$AU$22,MATCH($B377,'Team forecast'!$B$3:$B$22,0),MATCH(AP$1,'Team forecast'!$M$2:$AU$2,0))</f>
        <v>0</v>
      </c>
      <c r="AQ377" s="5">
        <f t="shared" si="364"/>
        <v>7000</v>
      </c>
      <c r="AR377" s="5">
        <f>INDEX('Team forecast'!$M$3:$AU$22,MATCH($B377,'Team forecast'!$B$3:$B$22,0),MATCH(AR$1,'Team forecast'!$M$2:$AU$2,0))*IF($Y377&gt;0,25000,0)</f>
        <v>0</v>
      </c>
      <c r="AS377" s="5">
        <f>INDEX('Team forecast'!$M$3:$AU$22,MATCH($B377,'Team forecast'!$B$3:$B$22,0),MATCH(AS$1,'Team forecast'!$M$2:$AU$2,0))*IF($Y377&gt;0,5000,0)</f>
        <v>0</v>
      </c>
      <c r="AT377" s="5">
        <f>INDEX('Team forecast'!$M$3:$AU$22,MATCH($B377,'Team forecast'!$B$3:$B$22,0),MATCH(AT$1,'Team forecast'!$M$2:$AU$2,0))*IF($Y377&gt;0,-15000,0)</f>
        <v>0</v>
      </c>
      <c r="AU377" s="5">
        <f t="shared" si="365"/>
        <v>0</v>
      </c>
      <c r="AV377" s="5">
        <f t="shared" si="366"/>
        <v>0</v>
      </c>
      <c r="AW377" s="5">
        <f t="shared" si="367"/>
        <v>0</v>
      </c>
      <c r="AX377" s="5">
        <f t="shared" si="368"/>
        <v>0</v>
      </c>
      <c r="AY377" s="5">
        <f t="shared" si="369"/>
        <v>0</v>
      </c>
      <c r="AZ377" s="5">
        <f t="shared" si="370"/>
        <v>-1800</v>
      </c>
      <c r="BA377" s="5">
        <f t="shared" si="371"/>
        <v>-500</v>
      </c>
      <c r="BB377" s="5">
        <f t="shared" si="372"/>
        <v>0</v>
      </c>
      <c r="BC377" s="5">
        <f t="shared" si="373"/>
        <v>0</v>
      </c>
      <c r="BD377" s="5">
        <f>IFERROR(SUM(AR377:BC377),0)*((Cockpit!$C$3)^1)</f>
        <v>-1610</v>
      </c>
      <c r="BE377" s="19">
        <f>INDEX('Team forecast'!$M$3:$AU$22,MATCH($B377,'Team forecast'!$B$3:$B$22,0),MATCH(BE$1,'Team forecast'!$M$2:$AU$2,0))</f>
        <v>0</v>
      </c>
      <c r="BF377" s="19">
        <f>INDEX('Team forecast'!$M$3:$AU$22,MATCH($B377,'Team forecast'!$B$3:$B$22,0),MATCH(BF$1,'Team forecast'!$M$2:$AU$2,0))</f>
        <v>0</v>
      </c>
      <c r="BG377" s="19">
        <f>INDEX('Team forecast'!$M$3:$AU$22,MATCH($B377,'Team forecast'!$B$3:$B$22,0),MATCH(BG$1,'Team forecast'!$M$2:$AU$2,0))</f>
        <v>0</v>
      </c>
      <c r="BH377" s="19">
        <f>INDEX('Team forecast'!$M$3:$AU$22,MATCH($B377,'Team forecast'!$B$3:$B$22,0),MATCH(BH$1,'Team forecast'!$M$2:$AU$2,0))</f>
        <v>0</v>
      </c>
      <c r="BI377" s="5">
        <f t="shared" si="374"/>
        <v>7000</v>
      </c>
      <c r="BJ377" s="5">
        <f>INDEX('Team forecast'!$M$3:$AU$22,MATCH($B377,'Team forecast'!$B$3:$B$22,0),MATCH(BJ$1,'Team forecast'!$M$2:$AU$2,0))*IF($Y377&gt;0,25000,0)</f>
        <v>0</v>
      </c>
      <c r="BK377" s="5">
        <f>INDEX('Team forecast'!$M$3:$AU$22,MATCH($B377,'Team forecast'!$B$3:$B$22,0),MATCH(BK$1,'Team forecast'!$M$2:$AU$2,0))*IF($Y377&gt;0,5000,0)</f>
        <v>0</v>
      </c>
      <c r="BL377" s="5">
        <f>INDEX('Team forecast'!$M$3:$AU$22,MATCH($B377,'Team forecast'!$B$3:$B$22,0),MATCH(BL$1,'Team forecast'!$M$2:$AU$2,0))*IF($Y377&gt;0,-15000,0)</f>
        <v>0</v>
      </c>
      <c r="BM377" s="5">
        <f t="shared" si="375"/>
        <v>0</v>
      </c>
      <c r="BN377" s="5">
        <f t="shared" si="376"/>
        <v>0</v>
      </c>
      <c r="BO377" s="5">
        <f t="shared" si="377"/>
        <v>0</v>
      </c>
      <c r="BP377" s="5">
        <f t="shared" si="378"/>
        <v>0</v>
      </c>
      <c r="BQ377" s="5">
        <f t="shared" si="379"/>
        <v>0</v>
      </c>
      <c r="BR377" s="5">
        <f t="shared" si="380"/>
        <v>-1800</v>
      </c>
      <c r="BS377" s="5">
        <f t="shared" si="381"/>
        <v>-500</v>
      </c>
      <c r="BT377" s="5">
        <f t="shared" si="382"/>
        <v>0</v>
      </c>
      <c r="BU377" s="5">
        <f t="shared" si="383"/>
        <v>0</v>
      </c>
      <c r="BV377" s="5">
        <f>IFERROR(SUM(BJ377:BU377),0)*((Cockpit!$C$3)^2)</f>
        <v>-1126.9999999999998</v>
      </c>
      <c r="BW377" s="19">
        <f>INDEX('Team forecast'!$M$3:$AU$22,MATCH($B377,'Team forecast'!$B$3:$B$22,0),MATCH(BW$1,'Team forecast'!$M$2:$AU$2,0))</f>
        <v>0</v>
      </c>
      <c r="BX377" s="19">
        <f>INDEX('Team forecast'!$M$3:$AU$22,MATCH($B377,'Team forecast'!$B$3:$B$22,0),MATCH(BX$1,'Team forecast'!$M$2:$AU$2,0))</f>
        <v>0</v>
      </c>
      <c r="BY377" s="19">
        <f>INDEX('Team forecast'!$M$3:$AU$22,MATCH($B377,'Team forecast'!$B$3:$B$22,0),MATCH(BY$1,'Team forecast'!$M$2:$AU$2,0))</f>
        <v>0</v>
      </c>
      <c r="BZ377" s="19">
        <f>INDEX('Team forecast'!$M$3:$AU$22,MATCH($B377,'Team forecast'!$B$3:$B$22,0),MATCH(BZ$1,'Team forecast'!$M$2:$AU$2,0))</f>
        <v>0</v>
      </c>
      <c r="CA377" s="5">
        <f t="shared" si="384"/>
        <v>7000</v>
      </c>
      <c r="CB377" s="5">
        <f>INDEX('Team forecast'!$M$3:$AU$22,MATCH($B377,'Team forecast'!$B$3:$B$22,0),MATCH(CB$1,'Team forecast'!$M$2:$AU$2,0))*IF($Y377&gt;0,25000,0)</f>
        <v>0</v>
      </c>
      <c r="CC377" s="5">
        <f>INDEX('Team forecast'!$M$3:$AU$22,MATCH($B377,'Team forecast'!$B$3:$B$22,0),MATCH(CC$1,'Team forecast'!$M$2:$AU$2,0))*IF($Y377&gt;0,5000,0)</f>
        <v>0</v>
      </c>
      <c r="CD377" s="5">
        <f>INDEX('Team forecast'!$M$3:$AU$22,MATCH($B377,'Team forecast'!$B$3:$B$22,0),MATCH(CD$1,'Team forecast'!$M$2:$AU$2,0))*IF($Y377&gt;0,-15000,0)</f>
        <v>0</v>
      </c>
      <c r="CE377" s="5">
        <f t="shared" si="385"/>
        <v>0</v>
      </c>
      <c r="CF377" s="5">
        <f t="shared" si="386"/>
        <v>0</v>
      </c>
      <c r="CG377" s="5">
        <f t="shared" si="387"/>
        <v>0</v>
      </c>
      <c r="CH377" s="5">
        <f t="shared" si="388"/>
        <v>0</v>
      </c>
      <c r="CI377" s="5">
        <f t="shared" si="389"/>
        <v>0</v>
      </c>
      <c r="CJ377" s="5">
        <f t="shared" si="390"/>
        <v>-1800</v>
      </c>
      <c r="CK377" s="5">
        <f t="shared" si="391"/>
        <v>-500</v>
      </c>
      <c r="CL377" s="5">
        <f t="shared" si="392"/>
        <v>0</v>
      </c>
      <c r="CM377" s="5">
        <f t="shared" si="393"/>
        <v>0</v>
      </c>
      <c r="CN377" s="5">
        <f>IFERROR(SUM(CB377:CM377),0)*((Cockpit!$C$3)^3)</f>
        <v>-788.89999999999986</v>
      </c>
      <c r="CO377" s="19">
        <f>INDEX('Team forecast'!$M$3:$AU$22,MATCH($B377,'Team forecast'!$B$3:$B$22,0),MATCH(CO$1,'Team forecast'!$M$2:$AU$2,0))</f>
        <v>0</v>
      </c>
      <c r="CP377" s="19">
        <f>INDEX('Team forecast'!$M$3:$AU$22,MATCH($B377,'Team forecast'!$B$3:$B$22,0),MATCH(CP$1,'Team forecast'!$M$2:$AU$2,0))</f>
        <v>0</v>
      </c>
      <c r="CQ377" s="19">
        <f>INDEX('Team forecast'!$M$3:$AU$22,MATCH($B377,'Team forecast'!$B$3:$B$22,0),MATCH(CQ$1,'Team forecast'!$M$2:$AU$2,0))</f>
        <v>0</v>
      </c>
      <c r="CR377" s="19">
        <f>INDEX('Team forecast'!$M$3:$AU$22,MATCH($B377,'Team forecast'!$B$3:$B$22,0),MATCH(CR$1,'Team forecast'!$M$2:$AU$2,0))</f>
        <v>0</v>
      </c>
      <c r="CS377" s="5">
        <f t="shared" si="394"/>
        <v>7000</v>
      </c>
      <c r="CT377" s="5">
        <f>INDEX('Team forecast'!$M$3:$AU$22,MATCH($B377,'Team forecast'!$B$3:$B$22,0),MATCH(CT$1,'Team forecast'!$M$2:$AU$2,0))*IF($Y377&gt;0,25000,0)</f>
        <v>0</v>
      </c>
      <c r="CU377" s="5">
        <f>INDEX('Team forecast'!$M$3:$AU$22,MATCH($B377,'Team forecast'!$B$3:$B$22,0),MATCH(CU$1,'Team forecast'!$M$2:$AU$2,0))*IF($Y377&gt;0,5000,0)</f>
        <v>0</v>
      </c>
      <c r="CV377" s="5">
        <f>INDEX('Team forecast'!$M$3:$AU$22,MATCH($B377,'Team forecast'!$B$3:$B$22,0),MATCH(CV$1,'Team forecast'!$M$2:$AU$2,0))*IF($Y377&gt;0,-15000,0)</f>
        <v>0</v>
      </c>
      <c r="CW377" s="5">
        <f t="shared" si="395"/>
        <v>0</v>
      </c>
      <c r="CX377" s="5">
        <f t="shared" si="396"/>
        <v>0</v>
      </c>
      <c r="CY377" s="5">
        <f t="shared" si="397"/>
        <v>0</v>
      </c>
      <c r="CZ377" s="5">
        <f t="shared" si="398"/>
        <v>0</v>
      </c>
      <c r="DA377" s="5">
        <f t="shared" si="399"/>
        <v>0</v>
      </c>
      <c r="DB377" s="5">
        <f t="shared" si="400"/>
        <v>-1800</v>
      </c>
      <c r="DC377" s="5">
        <f t="shared" si="401"/>
        <v>-500</v>
      </c>
      <c r="DD377" s="5">
        <f t="shared" si="402"/>
        <v>0</v>
      </c>
      <c r="DE377" s="5">
        <f t="shared" si="403"/>
        <v>0</v>
      </c>
      <c r="DF377" s="5">
        <f>IFERROR(SUM(CT377:DE377),0)*((Cockpit!$C$3)^4)</f>
        <v>-552.22999999999979</v>
      </c>
      <c r="DG377" s="19">
        <f>INDEX('Team forecast'!$M$3:$AU$22,MATCH($B377,'Team forecast'!$B$3:$B$22,0),MATCH(DG$1,'Team forecast'!$M$2:$AU$2,0))</f>
        <v>0</v>
      </c>
      <c r="DH377" s="19">
        <f>INDEX('Team forecast'!$M$3:$AU$22,MATCH($B377,'Team forecast'!$B$3:$B$22,0),MATCH(DH$1,'Team forecast'!$M$2:$AU$2,0))</f>
        <v>0</v>
      </c>
      <c r="DI377" s="19">
        <f>INDEX('Team forecast'!$M$3:$AU$22,MATCH($B377,'Team forecast'!$B$3:$B$22,0),MATCH(DI$1,'Team forecast'!$M$2:$AU$2,0))</f>
        <v>0</v>
      </c>
      <c r="DJ377" s="19">
        <f>INDEX('Team forecast'!$M$3:$AU$22,MATCH($B377,'Team forecast'!$B$3:$B$22,0),MATCH(DJ$1,'Team forecast'!$M$2:$AU$2,0))</f>
        <v>0</v>
      </c>
      <c r="DK377" s="5">
        <f t="shared" si="404"/>
        <v>7000</v>
      </c>
      <c r="DL377" s="5">
        <f>INDEX('Team forecast'!$M$3:$AU$22,MATCH($B377,'Team forecast'!$B$3:$B$22,0),MATCH(DL$1,'Team forecast'!$M$2:$AU$2,0))*IF($Y377&gt;0,25000,0)</f>
        <v>0</v>
      </c>
      <c r="DM377" s="5">
        <f>INDEX('Team forecast'!$M$3:$AU$22,MATCH($B377,'Team forecast'!$B$3:$B$22,0),MATCH(DM$1,'Team forecast'!$M$2:$AU$2,0))*IF($Y377&gt;0,5000,0)</f>
        <v>0</v>
      </c>
      <c r="DN377" s="5">
        <f>INDEX('Team forecast'!$M$3:$AU$22,MATCH($B377,'Team forecast'!$B$3:$B$22,0),MATCH(DN$1,'Team forecast'!$M$2:$AU$2,0))*IF($Y377&gt;0,-15000,0)</f>
        <v>0</v>
      </c>
      <c r="DO377" s="5">
        <f t="shared" si="405"/>
        <v>0</v>
      </c>
      <c r="DP377" s="5">
        <f t="shared" si="406"/>
        <v>0</v>
      </c>
      <c r="DQ377" s="5">
        <f t="shared" si="407"/>
        <v>0</v>
      </c>
      <c r="DR377" s="5">
        <f t="shared" si="408"/>
        <v>0</v>
      </c>
      <c r="DS377" s="5">
        <f t="shared" si="409"/>
        <v>0</v>
      </c>
      <c r="DT377" s="5">
        <f t="shared" si="410"/>
        <v>-1800</v>
      </c>
      <c r="DU377" s="5">
        <f t="shared" si="411"/>
        <v>-500</v>
      </c>
      <c r="DV377" s="5">
        <f t="shared" si="412"/>
        <v>0</v>
      </c>
      <c r="DW377" s="5">
        <f t="shared" si="413"/>
        <v>0</v>
      </c>
      <c r="DX377" s="5">
        <f>IFERROR(SUM(DL377:DW377),0)*((Cockpit!$C$3)^5)</f>
        <v>-386.56099999999986</v>
      </c>
      <c r="DY377" s="5">
        <f t="shared" si="414"/>
        <v>40520.00484639089</v>
      </c>
      <c r="DZ377" s="5" t="str">
        <f>IF(ISERROR(MATCH(A377,'Current squad'!B:B,0)),"No","Yes")</f>
        <v>No</v>
      </c>
      <c r="EA377" s="5" cm="1">
        <f t="array" ref="EA377">IFERROR(_xlfn.IFS(DZ377="Yes",0,DZ377="No",H377*1%),999999)</f>
        <v>33000</v>
      </c>
      <c r="EB377" s="5">
        <f t="shared" si="356"/>
        <v>3333000</v>
      </c>
      <c r="EC377" s="5">
        <f t="shared" si="415"/>
        <v>7520.0048463908897</v>
      </c>
      <c r="ED377" s="1">
        <f t="shared" si="357"/>
        <v>2.2787893473911786E-3</v>
      </c>
      <c r="EE377" s="5">
        <f>RANK(EC377,$EC$2:$EC$572)+COUNTIF($EC$2:EC377,EC377)-1</f>
        <v>45</v>
      </c>
      <c r="EF377" s="4">
        <f>RANK(ED377,$ED$2:$ED$572)+COUNTIF($ED$2:ED377,ED377)-1</f>
        <v>38</v>
      </c>
    </row>
    <row r="378" spans="1:136" x14ac:dyDescent="0.3">
      <c r="A378" t="str">
        <f>IF(Holdet.dk!A378&lt;&gt;"",Holdet.dk!A378,"")</f>
        <v>Kevin McDonald</v>
      </c>
      <c r="B378" t="str">
        <f>INDEX(Holdet.dk!B:B,MATCH($A378,Holdet.dk!$A:$A,0))</f>
        <v>Fulham</v>
      </c>
      <c r="C378" t="str">
        <f>INDEX(Holdet.dk!C:C,MATCH($A378,Holdet.dk!$A:$A,0))</f>
        <v>Midfield</v>
      </c>
      <c r="D378" t="str">
        <f>INDEX(Holdet.dk!D:D,MATCH($A378,Holdet.dk!$A:$A,0))</f>
        <v>1.890.000</v>
      </c>
      <c r="E378" s="1">
        <f>IFERROR(_xlfn.NUMBERVALUE(INDEX(Holdet.dk!$E:$E,MATCH($A378,Holdet.dk!$A:$A,0)),","),0)</f>
        <v>1E-3</v>
      </c>
      <c r="F378" t="str">
        <f>IF(INDEX(Lookup!H:H,MATCH('Master data'!A378,Lookup!G:G,0))=0,A378,INDEX(Lookup!H:H,MATCH('Master data'!A378,Lookup!G:G,0)))</f>
        <v>Kevin McDonald</v>
      </c>
      <c r="G378" t="str">
        <f>IFERROR(INDEX(Lookup!B:B,MATCH(INDEX(Rotowire!C:C,MATCH(F378,Rotowire!A:A,0)),Lookup!D:D,0)),"")</f>
        <v/>
      </c>
      <c r="H378" s="5">
        <f t="shared" si="348"/>
        <v>1890000</v>
      </c>
      <c r="I378" s="19">
        <f>IFERROR(INDEX('Team forecast'!$G$3:$I$22,MATCH($B378,'Team forecast'!$B$3:$B$22,0),MATCH(I$1,'Team forecast'!$G$2:$I$2,0)),0)</f>
        <v>0.79881656804733725</v>
      </c>
      <c r="J378" s="19">
        <f>IFERROR(INDEX('Team forecast'!$G$3:$I$22,MATCH($B378,'Team forecast'!$B$3:$B$22,0),MATCH(J$1,'Team forecast'!$G$2:$I$2,0)),0)</f>
        <v>0.8913043478260867</v>
      </c>
      <c r="K378" s="19">
        <f>IFERROR(INDEX('Team forecast'!$G$3:$I$22,MATCH($B378,'Team forecast'!$B$3:$B$22,0),MATCH(K$1,'Team forecast'!$G$2:$I$2,0)),0)</f>
        <v>1.1691703107234377</v>
      </c>
      <c r="L378">
        <f>SUMIFS(Rotowire!E:E,Rotowire!$A:$A,'Master data'!$F378)</f>
        <v>0</v>
      </c>
      <c r="M378" s="2">
        <f>SUMIFS(Rotowire!F:F,Rotowire!$A:$A,'Master data'!$F378)*I378</f>
        <v>0</v>
      </c>
      <c r="N378" s="2">
        <f>SUMIFS(Rotowire!G:G,Rotowire!$A:$A,'Master data'!$F378)*I378</f>
        <v>0</v>
      </c>
      <c r="O378" s="2">
        <f>SUMIFS(Rotowire!I:I,Rotowire!$A:$A,'Master data'!$F378)*I378</f>
        <v>0</v>
      </c>
      <c r="P378" s="2">
        <f>SUMIFS(Rotowire!W:W,Rotowire!$A:$A,'Master data'!$F378)*K378</f>
        <v>0</v>
      </c>
      <c r="Q378" s="2">
        <f>SUMIFS(Rotowire!Y:Y,Rotowire!$A:$A,'Master data'!$F378)*J378</f>
        <v>0</v>
      </c>
      <c r="R378" s="2">
        <f>SUMIFS(Rotowire!AB:AB,Rotowire!$A:$A,'Master data'!$F378)</f>
        <v>0</v>
      </c>
      <c r="S378" s="2">
        <f>SUMIFS(Rotowire!AC:AC,Rotowire!$A:$A,'Master data'!$F378)</f>
        <v>0</v>
      </c>
      <c r="T378" s="2">
        <f>INDEX('Team forecast'!D$3:D$22,MATCH($B378,'Team forecast'!$B$3:$B$22,0))</f>
        <v>1.35</v>
      </c>
      <c r="U378" s="2">
        <f>INDEX('Team forecast'!E$3:E$22,MATCH($B378,'Team forecast'!$B$3:$B$22,0))</f>
        <v>1.23</v>
      </c>
      <c r="V378" s="2">
        <f>INDEX('Team forecast'!J$3:J$22,MATCH($B378,'Team forecast'!$B$3:$B$22,0))</f>
        <v>0.39200000000000002</v>
      </c>
      <c r="W378" s="2">
        <f>INDEX('Team forecast'!K$3:K$22,MATCH($B378,'Team forecast'!$B$3:$B$22,0))</f>
        <v>0.2712</v>
      </c>
      <c r="X378" s="2">
        <f>INDEX('Team forecast'!L$3:L$22,MATCH($B378,'Team forecast'!$B$3:$B$22,0))</f>
        <v>0.33679999999999999</v>
      </c>
      <c r="Y378" s="5">
        <f t="shared" si="349"/>
        <v>-5000</v>
      </c>
      <c r="Z378" s="5">
        <f t="shared" si="350"/>
        <v>0</v>
      </c>
      <c r="AA378" s="5">
        <f t="shared" si="351"/>
        <v>0</v>
      </c>
      <c r="AB378" s="5">
        <f t="shared" si="352"/>
        <v>0</v>
      </c>
      <c r="AC378" s="5">
        <f t="shared" si="353"/>
        <v>0</v>
      </c>
      <c r="AD378" s="5">
        <f t="shared" si="358"/>
        <v>0</v>
      </c>
      <c r="AE378" s="5">
        <f t="shared" si="359"/>
        <v>0</v>
      </c>
      <c r="AF378" s="5">
        <f t="shared" si="354"/>
        <v>0</v>
      </c>
      <c r="AG378" s="5">
        <f t="shared" si="355"/>
        <v>0</v>
      </c>
      <c r="AH378" s="5">
        <f t="shared" si="360"/>
        <v>0</v>
      </c>
      <c r="AI378" s="5">
        <f t="shared" si="361"/>
        <v>0</v>
      </c>
      <c r="AJ378" s="5">
        <f t="shared" si="362"/>
        <v>0</v>
      </c>
      <c r="AK378" s="5">
        <f t="shared" si="363"/>
        <v>0</v>
      </c>
      <c r="AL378" s="5">
        <f>IFERROR(SUM(Y378:AK378),-5000)*((Cockpit!$C$3)^0)</f>
        <v>-5000</v>
      </c>
      <c r="AM378" s="19">
        <f>INDEX('Team forecast'!$M$3:$AU$22,MATCH($B378,'Team forecast'!$B$3:$B$22,0),MATCH(AM$1,'Team forecast'!$M$2:$AU$2,0))</f>
        <v>0</v>
      </c>
      <c r="AN378" s="19">
        <f>INDEX('Team forecast'!$M$3:$AU$22,MATCH($B378,'Team forecast'!$B$3:$B$22,0),MATCH(AN$1,'Team forecast'!$M$2:$AU$2,0))</f>
        <v>0</v>
      </c>
      <c r="AO378" s="19">
        <f>INDEX('Team forecast'!$M$3:$AU$22,MATCH($B378,'Team forecast'!$B$3:$B$22,0),MATCH(AO$1,'Team forecast'!$M$2:$AU$2,0))</f>
        <v>0</v>
      </c>
      <c r="AP378" s="19">
        <f>INDEX('Team forecast'!$M$3:$AU$22,MATCH($B378,'Team forecast'!$B$3:$B$22,0),MATCH(AP$1,'Team forecast'!$M$2:$AU$2,0))</f>
        <v>0</v>
      </c>
      <c r="AQ378" s="5">
        <f t="shared" si="364"/>
        <v>-5000</v>
      </c>
      <c r="AR378" s="5">
        <f>INDEX('Team forecast'!$M$3:$AU$22,MATCH($B378,'Team forecast'!$B$3:$B$22,0),MATCH(AR$1,'Team forecast'!$M$2:$AU$2,0))*IF($Y378&gt;0,25000,0)</f>
        <v>0</v>
      </c>
      <c r="AS378" s="5">
        <f>INDEX('Team forecast'!$M$3:$AU$22,MATCH($B378,'Team forecast'!$B$3:$B$22,0),MATCH(AS$1,'Team forecast'!$M$2:$AU$2,0))*IF($Y378&gt;0,5000,0)</f>
        <v>0</v>
      </c>
      <c r="AT378" s="5">
        <f>INDEX('Team forecast'!$M$3:$AU$22,MATCH($B378,'Team forecast'!$B$3:$B$22,0),MATCH(AT$1,'Team forecast'!$M$2:$AU$2,0))*IF($Y378&gt;0,-15000,0)</f>
        <v>0</v>
      </c>
      <c r="AU378" s="5">
        <f t="shared" si="365"/>
        <v>0</v>
      </c>
      <c r="AV378" s="5">
        <f t="shared" si="366"/>
        <v>0</v>
      </c>
      <c r="AW378" s="5">
        <f t="shared" si="367"/>
        <v>0</v>
      </c>
      <c r="AX378" s="5">
        <f t="shared" si="368"/>
        <v>0</v>
      </c>
      <c r="AY378" s="5">
        <f t="shared" si="369"/>
        <v>0</v>
      </c>
      <c r="AZ378" s="5">
        <f t="shared" si="370"/>
        <v>0</v>
      </c>
      <c r="BA378" s="5">
        <f t="shared" si="371"/>
        <v>0</v>
      </c>
      <c r="BB378" s="5">
        <f t="shared" si="372"/>
        <v>0</v>
      </c>
      <c r="BC378" s="5">
        <f t="shared" si="373"/>
        <v>0</v>
      </c>
      <c r="BD378" s="5">
        <f>IFERROR(SUM(AR378:BC378),0)*((Cockpit!$C$3)^1)</f>
        <v>0</v>
      </c>
      <c r="BE378" s="19">
        <f>INDEX('Team forecast'!$M$3:$AU$22,MATCH($B378,'Team forecast'!$B$3:$B$22,0),MATCH(BE$1,'Team forecast'!$M$2:$AU$2,0))</f>
        <v>0</v>
      </c>
      <c r="BF378" s="19">
        <f>INDEX('Team forecast'!$M$3:$AU$22,MATCH($B378,'Team forecast'!$B$3:$B$22,0),MATCH(BF$1,'Team forecast'!$M$2:$AU$2,0))</f>
        <v>0</v>
      </c>
      <c r="BG378" s="19">
        <f>INDEX('Team forecast'!$M$3:$AU$22,MATCH($B378,'Team forecast'!$B$3:$B$22,0),MATCH(BG$1,'Team forecast'!$M$2:$AU$2,0))</f>
        <v>0</v>
      </c>
      <c r="BH378" s="19">
        <f>INDEX('Team forecast'!$M$3:$AU$22,MATCH($B378,'Team forecast'!$B$3:$B$22,0),MATCH(BH$1,'Team forecast'!$M$2:$AU$2,0))</f>
        <v>0</v>
      </c>
      <c r="BI378" s="5">
        <f t="shared" si="374"/>
        <v>-5000</v>
      </c>
      <c r="BJ378" s="5">
        <f>INDEX('Team forecast'!$M$3:$AU$22,MATCH($B378,'Team forecast'!$B$3:$B$22,0),MATCH(BJ$1,'Team forecast'!$M$2:$AU$2,0))*IF($Y378&gt;0,25000,0)</f>
        <v>0</v>
      </c>
      <c r="BK378" s="5">
        <f>INDEX('Team forecast'!$M$3:$AU$22,MATCH($B378,'Team forecast'!$B$3:$B$22,0),MATCH(BK$1,'Team forecast'!$M$2:$AU$2,0))*IF($Y378&gt;0,5000,0)</f>
        <v>0</v>
      </c>
      <c r="BL378" s="5">
        <f>INDEX('Team forecast'!$M$3:$AU$22,MATCH($B378,'Team forecast'!$B$3:$B$22,0),MATCH(BL$1,'Team forecast'!$M$2:$AU$2,0))*IF($Y378&gt;0,-15000,0)</f>
        <v>0</v>
      </c>
      <c r="BM378" s="5">
        <f t="shared" si="375"/>
        <v>0</v>
      </c>
      <c r="BN378" s="5">
        <f t="shared" si="376"/>
        <v>0</v>
      </c>
      <c r="BO378" s="5">
        <f t="shared" si="377"/>
        <v>0</v>
      </c>
      <c r="BP378" s="5">
        <f t="shared" si="378"/>
        <v>0</v>
      </c>
      <c r="BQ378" s="5">
        <f t="shared" si="379"/>
        <v>0</v>
      </c>
      <c r="BR378" s="5">
        <f t="shared" si="380"/>
        <v>0</v>
      </c>
      <c r="BS378" s="5">
        <f t="shared" si="381"/>
        <v>0</v>
      </c>
      <c r="BT378" s="5">
        <f t="shared" si="382"/>
        <v>0</v>
      </c>
      <c r="BU378" s="5">
        <f t="shared" si="383"/>
        <v>0</v>
      </c>
      <c r="BV378" s="5">
        <f>IFERROR(SUM(BJ378:BU378),0)*((Cockpit!$C$3)^2)</f>
        <v>0</v>
      </c>
      <c r="BW378" s="19">
        <f>INDEX('Team forecast'!$M$3:$AU$22,MATCH($B378,'Team forecast'!$B$3:$B$22,0),MATCH(BW$1,'Team forecast'!$M$2:$AU$2,0))</f>
        <v>0</v>
      </c>
      <c r="BX378" s="19">
        <f>INDEX('Team forecast'!$M$3:$AU$22,MATCH($B378,'Team forecast'!$B$3:$B$22,0),MATCH(BX$1,'Team forecast'!$M$2:$AU$2,0))</f>
        <v>0</v>
      </c>
      <c r="BY378" s="19">
        <f>INDEX('Team forecast'!$M$3:$AU$22,MATCH($B378,'Team forecast'!$B$3:$B$22,0),MATCH(BY$1,'Team forecast'!$M$2:$AU$2,0))</f>
        <v>0</v>
      </c>
      <c r="BZ378" s="19">
        <f>INDEX('Team forecast'!$M$3:$AU$22,MATCH($B378,'Team forecast'!$B$3:$B$22,0),MATCH(BZ$1,'Team forecast'!$M$2:$AU$2,0))</f>
        <v>0</v>
      </c>
      <c r="CA378" s="5">
        <f t="shared" si="384"/>
        <v>-5000</v>
      </c>
      <c r="CB378" s="5">
        <f>INDEX('Team forecast'!$M$3:$AU$22,MATCH($B378,'Team forecast'!$B$3:$B$22,0),MATCH(CB$1,'Team forecast'!$M$2:$AU$2,0))*IF($Y378&gt;0,25000,0)</f>
        <v>0</v>
      </c>
      <c r="CC378" s="5">
        <f>INDEX('Team forecast'!$M$3:$AU$22,MATCH($B378,'Team forecast'!$B$3:$B$22,0),MATCH(CC$1,'Team forecast'!$M$2:$AU$2,0))*IF($Y378&gt;0,5000,0)</f>
        <v>0</v>
      </c>
      <c r="CD378" s="5">
        <f>INDEX('Team forecast'!$M$3:$AU$22,MATCH($B378,'Team forecast'!$B$3:$B$22,0),MATCH(CD$1,'Team forecast'!$M$2:$AU$2,0))*IF($Y378&gt;0,-15000,0)</f>
        <v>0</v>
      </c>
      <c r="CE378" s="5">
        <f t="shared" si="385"/>
        <v>0</v>
      </c>
      <c r="CF378" s="5">
        <f t="shared" si="386"/>
        <v>0</v>
      </c>
      <c r="CG378" s="5">
        <f t="shared" si="387"/>
        <v>0</v>
      </c>
      <c r="CH378" s="5">
        <f t="shared" si="388"/>
        <v>0</v>
      </c>
      <c r="CI378" s="5">
        <f t="shared" si="389"/>
        <v>0</v>
      </c>
      <c r="CJ378" s="5">
        <f t="shared" si="390"/>
        <v>0</v>
      </c>
      <c r="CK378" s="5">
        <f t="shared" si="391"/>
        <v>0</v>
      </c>
      <c r="CL378" s="5">
        <f t="shared" si="392"/>
        <v>0</v>
      </c>
      <c r="CM378" s="5">
        <f t="shared" si="393"/>
        <v>0</v>
      </c>
      <c r="CN378" s="5">
        <f>IFERROR(SUM(CB378:CM378),0)*((Cockpit!$C$3)^3)</f>
        <v>0</v>
      </c>
      <c r="CO378" s="19">
        <f>INDEX('Team forecast'!$M$3:$AU$22,MATCH($B378,'Team forecast'!$B$3:$B$22,0),MATCH(CO$1,'Team forecast'!$M$2:$AU$2,0))</f>
        <v>0</v>
      </c>
      <c r="CP378" s="19">
        <f>INDEX('Team forecast'!$M$3:$AU$22,MATCH($B378,'Team forecast'!$B$3:$B$22,0),MATCH(CP$1,'Team forecast'!$M$2:$AU$2,0))</f>
        <v>0</v>
      </c>
      <c r="CQ378" s="19">
        <f>INDEX('Team forecast'!$M$3:$AU$22,MATCH($B378,'Team forecast'!$B$3:$B$22,0),MATCH(CQ$1,'Team forecast'!$M$2:$AU$2,0))</f>
        <v>0</v>
      </c>
      <c r="CR378" s="19">
        <f>INDEX('Team forecast'!$M$3:$AU$22,MATCH($B378,'Team forecast'!$B$3:$B$22,0),MATCH(CR$1,'Team forecast'!$M$2:$AU$2,0))</f>
        <v>0</v>
      </c>
      <c r="CS378" s="5">
        <f t="shared" si="394"/>
        <v>-5000</v>
      </c>
      <c r="CT378" s="5">
        <f>INDEX('Team forecast'!$M$3:$AU$22,MATCH($B378,'Team forecast'!$B$3:$B$22,0),MATCH(CT$1,'Team forecast'!$M$2:$AU$2,0))*IF($Y378&gt;0,25000,0)</f>
        <v>0</v>
      </c>
      <c r="CU378" s="5">
        <f>INDEX('Team forecast'!$M$3:$AU$22,MATCH($B378,'Team forecast'!$B$3:$B$22,0),MATCH(CU$1,'Team forecast'!$M$2:$AU$2,0))*IF($Y378&gt;0,5000,0)</f>
        <v>0</v>
      </c>
      <c r="CV378" s="5">
        <f>INDEX('Team forecast'!$M$3:$AU$22,MATCH($B378,'Team forecast'!$B$3:$B$22,0),MATCH(CV$1,'Team forecast'!$M$2:$AU$2,0))*IF($Y378&gt;0,-15000,0)</f>
        <v>0</v>
      </c>
      <c r="CW378" s="5">
        <f t="shared" si="395"/>
        <v>0</v>
      </c>
      <c r="CX378" s="5">
        <f t="shared" si="396"/>
        <v>0</v>
      </c>
      <c r="CY378" s="5">
        <f t="shared" si="397"/>
        <v>0</v>
      </c>
      <c r="CZ378" s="5">
        <f t="shared" si="398"/>
        <v>0</v>
      </c>
      <c r="DA378" s="5">
        <f t="shared" si="399"/>
        <v>0</v>
      </c>
      <c r="DB378" s="5">
        <f t="shared" si="400"/>
        <v>0</v>
      </c>
      <c r="DC378" s="5">
        <f t="shared" si="401"/>
        <v>0</v>
      </c>
      <c r="DD378" s="5">
        <f t="shared" si="402"/>
        <v>0</v>
      </c>
      <c r="DE378" s="5">
        <f t="shared" si="403"/>
        <v>0</v>
      </c>
      <c r="DF378" s="5">
        <f>IFERROR(SUM(CT378:DE378),0)*((Cockpit!$C$3)^4)</f>
        <v>0</v>
      </c>
      <c r="DG378" s="19">
        <f>INDEX('Team forecast'!$M$3:$AU$22,MATCH($B378,'Team forecast'!$B$3:$B$22,0),MATCH(DG$1,'Team forecast'!$M$2:$AU$2,0))</f>
        <v>0</v>
      </c>
      <c r="DH378" s="19">
        <f>INDEX('Team forecast'!$M$3:$AU$22,MATCH($B378,'Team forecast'!$B$3:$B$22,0),MATCH(DH$1,'Team forecast'!$M$2:$AU$2,0))</f>
        <v>0</v>
      </c>
      <c r="DI378" s="19">
        <f>INDEX('Team forecast'!$M$3:$AU$22,MATCH($B378,'Team forecast'!$B$3:$B$22,0),MATCH(DI$1,'Team forecast'!$M$2:$AU$2,0))</f>
        <v>0</v>
      </c>
      <c r="DJ378" s="19">
        <f>INDEX('Team forecast'!$M$3:$AU$22,MATCH($B378,'Team forecast'!$B$3:$B$22,0),MATCH(DJ$1,'Team forecast'!$M$2:$AU$2,0))</f>
        <v>0</v>
      </c>
      <c r="DK378" s="5">
        <f t="shared" si="404"/>
        <v>-5000</v>
      </c>
      <c r="DL378" s="5">
        <f>INDEX('Team forecast'!$M$3:$AU$22,MATCH($B378,'Team forecast'!$B$3:$B$22,0),MATCH(DL$1,'Team forecast'!$M$2:$AU$2,0))*IF($Y378&gt;0,25000,0)</f>
        <v>0</v>
      </c>
      <c r="DM378" s="5">
        <f>INDEX('Team forecast'!$M$3:$AU$22,MATCH($B378,'Team forecast'!$B$3:$B$22,0),MATCH(DM$1,'Team forecast'!$M$2:$AU$2,0))*IF($Y378&gt;0,5000,0)</f>
        <v>0</v>
      </c>
      <c r="DN378" s="5">
        <f>INDEX('Team forecast'!$M$3:$AU$22,MATCH($B378,'Team forecast'!$B$3:$B$22,0),MATCH(DN$1,'Team forecast'!$M$2:$AU$2,0))*IF($Y378&gt;0,-15000,0)</f>
        <v>0</v>
      </c>
      <c r="DO378" s="5">
        <f t="shared" si="405"/>
        <v>0</v>
      </c>
      <c r="DP378" s="5">
        <f t="shared" si="406"/>
        <v>0</v>
      </c>
      <c r="DQ378" s="5">
        <f t="shared" si="407"/>
        <v>0</v>
      </c>
      <c r="DR378" s="5">
        <f t="shared" si="408"/>
        <v>0</v>
      </c>
      <c r="DS378" s="5">
        <f t="shared" si="409"/>
        <v>0</v>
      </c>
      <c r="DT378" s="5">
        <f t="shared" si="410"/>
        <v>0</v>
      </c>
      <c r="DU378" s="5">
        <f t="shared" si="411"/>
        <v>0</v>
      </c>
      <c r="DV378" s="5">
        <f t="shared" si="412"/>
        <v>0</v>
      </c>
      <c r="DW378" s="5">
        <f t="shared" si="413"/>
        <v>0</v>
      </c>
      <c r="DX378" s="5">
        <f>IFERROR(SUM(DL378:DW378),0)*((Cockpit!$C$3)^5)</f>
        <v>0</v>
      </c>
      <c r="DY378" s="5">
        <f t="shared" si="414"/>
        <v>-5000</v>
      </c>
      <c r="DZ378" s="5" t="str">
        <f>IF(ISERROR(MATCH(A378,'Current squad'!B:B,0)),"No","Yes")</f>
        <v>No</v>
      </c>
      <c r="EA378" s="5" cm="1">
        <f t="array" ref="EA378">IFERROR(_xlfn.IFS(DZ378="Yes",0,DZ378="No",H378*1%),999999)</f>
        <v>18900</v>
      </c>
      <c r="EB378" s="5">
        <f t="shared" si="356"/>
        <v>1908900</v>
      </c>
      <c r="EC378" s="5">
        <f t="shared" si="415"/>
        <v>-23900</v>
      </c>
      <c r="ED378" s="1">
        <f t="shared" si="357"/>
        <v>-1.2645502645502646E-2</v>
      </c>
      <c r="EE378" s="5">
        <f>RANK(EC378,$EC$2:$EC$572)+COUNTIF($EC$2:EC378,EC378)-1</f>
        <v>168</v>
      </c>
      <c r="EF378" s="4">
        <f>RANK(ED378,$ED$2:$ED$572)+COUNTIF($ED$2:ED378,ED378)-1</f>
        <v>548</v>
      </c>
    </row>
    <row r="379" spans="1:136" x14ac:dyDescent="0.3">
      <c r="A379" t="str">
        <f>IF(Holdet.dk!A379&lt;&gt;"",Holdet.dk!A379,"")</f>
        <v>Stuart Armstrong</v>
      </c>
      <c r="B379" t="str">
        <f>INDEX(Holdet.dk!B:B,MATCH($A379,Holdet.dk!$A:$A,0))</f>
        <v>Southampton</v>
      </c>
      <c r="C379" t="str">
        <f>INDEX(Holdet.dk!C:C,MATCH($A379,Holdet.dk!$A:$A,0))</f>
        <v>Midfield</v>
      </c>
      <c r="D379" t="str">
        <f>INDEX(Holdet.dk!D:D,MATCH($A379,Holdet.dk!$A:$A,0))</f>
        <v>5.220.000</v>
      </c>
      <c r="E379" s="1">
        <f>IFERROR(_xlfn.NUMBERVALUE(INDEX(Holdet.dk!$E:$E,MATCH($A379,Holdet.dk!$A:$A,0)),","),0)</f>
        <v>3.0000000000000001E-3</v>
      </c>
      <c r="F379" t="str">
        <f>IF(INDEX(Lookup!H:H,MATCH('Master data'!A379,Lookup!G:G,0))=0,A379,INDEX(Lookup!H:H,MATCH('Master data'!A379,Lookup!G:G,0)))</f>
        <v>Stuart Armstrong</v>
      </c>
      <c r="G379" t="str">
        <f>IFERROR(INDEX(Lookup!B:B,MATCH(INDEX(Rotowire!C:C,MATCH(F379,Rotowire!A:A,0)),Lookup!D:D,0)),"")</f>
        <v>West Ham</v>
      </c>
      <c r="H379" s="5">
        <f t="shared" si="348"/>
        <v>5220000</v>
      </c>
      <c r="I379" s="19">
        <f>IFERROR(INDEX('Team forecast'!$G$3:$I$22,MATCH($B379,'Team forecast'!$B$3:$B$22,0),MATCH(I$1,'Team forecast'!$G$2:$I$2,0)),0)</f>
        <v>1.1637931034482758</v>
      </c>
      <c r="J379" s="19">
        <f>IFERROR(INDEX('Team forecast'!$G$3:$I$22,MATCH($B379,'Team forecast'!$B$3:$B$22,0),MATCH(J$1,'Team forecast'!$G$2:$I$2,0)),0)</f>
        <v>0.89999999999999991</v>
      </c>
      <c r="K379" s="19">
        <f>IFERROR(INDEX('Team forecast'!$G$3:$I$22,MATCH($B379,'Team forecast'!$B$3:$B$22,0),MATCH(K$1,'Team forecast'!$G$2:$I$2,0)),0)</f>
        <v>1.3912753278240162</v>
      </c>
      <c r="L379">
        <f>SUMIFS(Rotowire!E:E,Rotowire!$A:$A,'Master data'!$F379)</f>
        <v>95</v>
      </c>
      <c r="M379" s="2">
        <f>SUMIFS(Rotowire!F:F,Rotowire!$A:$A,'Master data'!$F379)*I379</f>
        <v>6.9827586206896539E-2</v>
      </c>
      <c r="N379" s="2">
        <f>SUMIFS(Rotowire!G:G,Rotowire!$A:$A,'Master data'!$F379)*I379</f>
        <v>0.18620689655172412</v>
      </c>
      <c r="O379" s="2">
        <f>SUMIFS(Rotowire!I:I,Rotowire!$A:$A,'Master data'!$F379)*I379</f>
        <v>0.38405172413793104</v>
      </c>
      <c r="P379" s="2">
        <f>SUMIFS(Rotowire!W:W,Rotowire!$A:$A,'Master data'!$F379)*K379</f>
        <v>0.1808657926171221</v>
      </c>
      <c r="Q379" s="2">
        <f>SUMIFS(Rotowire!Y:Y,Rotowire!$A:$A,'Master data'!$F379)*J379</f>
        <v>0</v>
      </c>
      <c r="R379" s="2">
        <f>SUMIFS(Rotowire!AB:AB,Rotowire!$A:$A,'Master data'!$F379)</f>
        <v>0.14000000000000001</v>
      </c>
      <c r="S379" s="2">
        <f>SUMIFS(Rotowire!AC:AC,Rotowire!$A:$A,'Master data'!$F379)</f>
        <v>0</v>
      </c>
      <c r="T379" s="2">
        <f>INDEX('Team forecast'!D$3:D$22,MATCH($B379,'Team forecast'!$B$3:$B$22,0))</f>
        <v>1.35</v>
      </c>
      <c r="U379" s="2">
        <f>INDEX('Team forecast'!E$3:E$22,MATCH($B379,'Team forecast'!$B$3:$B$22,0))</f>
        <v>1.71</v>
      </c>
      <c r="V379" s="2">
        <f>INDEX('Team forecast'!J$3:J$22,MATCH($B379,'Team forecast'!$B$3:$B$22,0))</f>
        <v>0.30020000000000002</v>
      </c>
      <c r="W379" s="2">
        <f>INDEX('Team forecast'!K$3:K$22,MATCH($B379,'Team forecast'!$B$3:$B$22,0))</f>
        <v>0.2422</v>
      </c>
      <c r="X379" s="2">
        <f>INDEX('Team forecast'!L$3:L$22,MATCH($B379,'Team forecast'!$B$3:$B$22,0))</f>
        <v>0.45750000000000002</v>
      </c>
      <c r="Y379" s="5">
        <f t="shared" si="349"/>
        <v>7000</v>
      </c>
      <c r="Z379" s="5">
        <f t="shared" si="350"/>
        <v>7505.0000000000009</v>
      </c>
      <c r="AA379" s="5">
        <f t="shared" si="351"/>
        <v>1211</v>
      </c>
      <c r="AB379" s="5">
        <f t="shared" si="352"/>
        <v>-6862.5</v>
      </c>
      <c r="AC379" s="5">
        <f t="shared" si="353"/>
        <v>8728.448275862067</v>
      </c>
      <c r="AD379" s="5">
        <f t="shared" si="358"/>
        <v>9310.3448275862065</v>
      </c>
      <c r="AE379" s="5">
        <f t="shared" si="359"/>
        <v>3840.5172413793102</v>
      </c>
      <c r="AF379" s="5">
        <f t="shared" si="354"/>
        <v>0</v>
      </c>
      <c r="AG379" s="5">
        <f t="shared" si="355"/>
        <v>0</v>
      </c>
      <c r="AH379" s="5">
        <f t="shared" si="360"/>
        <v>-2800.0000000000005</v>
      </c>
      <c r="AI379" s="5">
        <f t="shared" si="361"/>
        <v>0</v>
      </c>
      <c r="AJ379" s="5">
        <f t="shared" si="362"/>
        <v>13500</v>
      </c>
      <c r="AK379" s="5">
        <f t="shared" si="363"/>
        <v>-13680</v>
      </c>
      <c r="AL379" s="5">
        <f>IFERROR(SUM(Y379:AK379),-5000)*((Cockpit!$C$3)^0)</f>
        <v>27752.81034482758</v>
      </c>
      <c r="AM379" s="19">
        <f>INDEX('Team forecast'!$M$3:$AU$22,MATCH($B379,'Team forecast'!$B$3:$B$22,0),MATCH(AM$1,'Team forecast'!$M$2:$AU$2,0))</f>
        <v>0</v>
      </c>
      <c r="AN379" s="19">
        <f>INDEX('Team forecast'!$M$3:$AU$22,MATCH($B379,'Team forecast'!$B$3:$B$22,0),MATCH(AN$1,'Team forecast'!$M$2:$AU$2,0))</f>
        <v>0</v>
      </c>
      <c r="AO379" s="19">
        <f>INDEX('Team forecast'!$M$3:$AU$22,MATCH($B379,'Team forecast'!$B$3:$B$22,0),MATCH(AO$1,'Team forecast'!$M$2:$AU$2,0))</f>
        <v>0</v>
      </c>
      <c r="AP379" s="19">
        <f>INDEX('Team forecast'!$M$3:$AU$22,MATCH($B379,'Team forecast'!$B$3:$B$22,0),MATCH(AP$1,'Team forecast'!$M$2:$AU$2,0))</f>
        <v>0</v>
      </c>
      <c r="AQ379" s="5">
        <f t="shared" si="364"/>
        <v>7000</v>
      </c>
      <c r="AR379" s="5">
        <f>INDEX('Team forecast'!$M$3:$AU$22,MATCH($B379,'Team forecast'!$B$3:$B$22,0),MATCH(AR$1,'Team forecast'!$M$2:$AU$2,0))*IF($Y379&gt;0,25000,0)</f>
        <v>0</v>
      </c>
      <c r="AS379" s="5">
        <f>INDEX('Team forecast'!$M$3:$AU$22,MATCH($B379,'Team forecast'!$B$3:$B$22,0),MATCH(AS$1,'Team forecast'!$M$2:$AU$2,0))*IF($Y379&gt;0,5000,0)</f>
        <v>0</v>
      </c>
      <c r="AT379" s="5">
        <f>INDEX('Team forecast'!$M$3:$AU$22,MATCH($B379,'Team forecast'!$B$3:$B$22,0),MATCH(AT$1,'Team forecast'!$M$2:$AU$2,0))*IF($Y379&gt;0,-15000,0)</f>
        <v>0</v>
      </c>
      <c r="AU379" s="5">
        <f t="shared" si="365"/>
        <v>0</v>
      </c>
      <c r="AV379" s="5">
        <f t="shared" si="366"/>
        <v>0</v>
      </c>
      <c r="AW379" s="5">
        <f t="shared" si="367"/>
        <v>0</v>
      </c>
      <c r="AX379" s="5">
        <f t="shared" si="368"/>
        <v>0</v>
      </c>
      <c r="AY379" s="5">
        <f t="shared" si="369"/>
        <v>0</v>
      </c>
      <c r="AZ379" s="5">
        <f t="shared" si="370"/>
        <v>-2800.0000000000005</v>
      </c>
      <c r="BA379" s="5">
        <f t="shared" si="371"/>
        <v>0</v>
      </c>
      <c r="BB379" s="5">
        <f t="shared" si="372"/>
        <v>0</v>
      </c>
      <c r="BC379" s="5">
        <f t="shared" si="373"/>
        <v>0</v>
      </c>
      <c r="BD379" s="5">
        <f>IFERROR(SUM(AR379:BC379),0)*((Cockpit!$C$3)^1)</f>
        <v>-1960.0000000000002</v>
      </c>
      <c r="BE379" s="19">
        <f>INDEX('Team forecast'!$M$3:$AU$22,MATCH($B379,'Team forecast'!$B$3:$B$22,0),MATCH(BE$1,'Team forecast'!$M$2:$AU$2,0))</f>
        <v>0</v>
      </c>
      <c r="BF379" s="19">
        <f>INDEX('Team forecast'!$M$3:$AU$22,MATCH($B379,'Team forecast'!$B$3:$B$22,0),MATCH(BF$1,'Team forecast'!$M$2:$AU$2,0))</f>
        <v>0</v>
      </c>
      <c r="BG379" s="19">
        <f>INDEX('Team forecast'!$M$3:$AU$22,MATCH($B379,'Team forecast'!$B$3:$B$22,0),MATCH(BG$1,'Team forecast'!$M$2:$AU$2,0))</f>
        <v>0</v>
      </c>
      <c r="BH379" s="19">
        <f>INDEX('Team forecast'!$M$3:$AU$22,MATCH($B379,'Team forecast'!$B$3:$B$22,0),MATCH(BH$1,'Team forecast'!$M$2:$AU$2,0))</f>
        <v>0</v>
      </c>
      <c r="BI379" s="5">
        <f t="shared" si="374"/>
        <v>7000</v>
      </c>
      <c r="BJ379" s="5">
        <f>INDEX('Team forecast'!$M$3:$AU$22,MATCH($B379,'Team forecast'!$B$3:$B$22,0),MATCH(BJ$1,'Team forecast'!$M$2:$AU$2,0))*IF($Y379&gt;0,25000,0)</f>
        <v>0</v>
      </c>
      <c r="BK379" s="5">
        <f>INDEX('Team forecast'!$M$3:$AU$22,MATCH($B379,'Team forecast'!$B$3:$B$22,0),MATCH(BK$1,'Team forecast'!$M$2:$AU$2,0))*IF($Y379&gt;0,5000,0)</f>
        <v>0</v>
      </c>
      <c r="BL379" s="5">
        <f>INDEX('Team forecast'!$M$3:$AU$22,MATCH($B379,'Team forecast'!$B$3:$B$22,0),MATCH(BL$1,'Team forecast'!$M$2:$AU$2,0))*IF($Y379&gt;0,-15000,0)</f>
        <v>0</v>
      </c>
      <c r="BM379" s="5">
        <f t="shared" si="375"/>
        <v>0</v>
      </c>
      <c r="BN379" s="5">
        <f t="shared" si="376"/>
        <v>0</v>
      </c>
      <c r="BO379" s="5">
        <f t="shared" si="377"/>
        <v>0</v>
      </c>
      <c r="BP379" s="5">
        <f t="shared" si="378"/>
        <v>0</v>
      </c>
      <c r="BQ379" s="5">
        <f t="shared" si="379"/>
        <v>0</v>
      </c>
      <c r="BR379" s="5">
        <f t="shared" si="380"/>
        <v>-2800.0000000000005</v>
      </c>
      <c r="BS379" s="5">
        <f t="shared" si="381"/>
        <v>0</v>
      </c>
      <c r="BT379" s="5">
        <f t="shared" si="382"/>
        <v>0</v>
      </c>
      <c r="BU379" s="5">
        <f t="shared" si="383"/>
        <v>0</v>
      </c>
      <c r="BV379" s="5">
        <f>IFERROR(SUM(BJ379:BU379),0)*((Cockpit!$C$3)^2)</f>
        <v>-1372</v>
      </c>
      <c r="BW379" s="19">
        <f>INDEX('Team forecast'!$M$3:$AU$22,MATCH($B379,'Team forecast'!$B$3:$B$22,0),MATCH(BW$1,'Team forecast'!$M$2:$AU$2,0))</f>
        <v>0</v>
      </c>
      <c r="BX379" s="19">
        <f>INDEX('Team forecast'!$M$3:$AU$22,MATCH($B379,'Team forecast'!$B$3:$B$22,0),MATCH(BX$1,'Team forecast'!$M$2:$AU$2,0))</f>
        <v>0</v>
      </c>
      <c r="BY379" s="19">
        <f>INDEX('Team forecast'!$M$3:$AU$22,MATCH($B379,'Team forecast'!$B$3:$B$22,0),MATCH(BY$1,'Team forecast'!$M$2:$AU$2,0))</f>
        <v>0</v>
      </c>
      <c r="BZ379" s="19">
        <f>INDEX('Team forecast'!$M$3:$AU$22,MATCH($B379,'Team forecast'!$B$3:$B$22,0),MATCH(BZ$1,'Team forecast'!$M$2:$AU$2,0))</f>
        <v>0</v>
      </c>
      <c r="CA379" s="5">
        <f t="shared" si="384"/>
        <v>7000</v>
      </c>
      <c r="CB379" s="5">
        <f>INDEX('Team forecast'!$M$3:$AU$22,MATCH($B379,'Team forecast'!$B$3:$B$22,0),MATCH(CB$1,'Team forecast'!$M$2:$AU$2,0))*IF($Y379&gt;0,25000,0)</f>
        <v>0</v>
      </c>
      <c r="CC379" s="5">
        <f>INDEX('Team forecast'!$M$3:$AU$22,MATCH($B379,'Team forecast'!$B$3:$B$22,0),MATCH(CC$1,'Team forecast'!$M$2:$AU$2,0))*IF($Y379&gt;0,5000,0)</f>
        <v>0</v>
      </c>
      <c r="CD379" s="5">
        <f>INDEX('Team forecast'!$M$3:$AU$22,MATCH($B379,'Team forecast'!$B$3:$B$22,0),MATCH(CD$1,'Team forecast'!$M$2:$AU$2,0))*IF($Y379&gt;0,-15000,0)</f>
        <v>0</v>
      </c>
      <c r="CE379" s="5">
        <f t="shared" si="385"/>
        <v>0</v>
      </c>
      <c r="CF379" s="5">
        <f t="shared" si="386"/>
        <v>0</v>
      </c>
      <c r="CG379" s="5">
        <f t="shared" si="387"/>
        <v>0</v>
      </c>
      <c r="CH379" s="5">
        <f t="shared" si="388"/>
        <v>0</v>
      </c>
      <c r="CI379" s="5">
        <f t="shared" si="389"/>
        <v>0</v>
      </c>
      <c r="CJ379" s="5">
        <f t="shared" si="390"/>
        <v>-2800.0000000000005</v>
      </c>
      <c r="CK379" s="5">
        <f t="shared" si="391"/>
        <v>0</v>
      </c>
      <c r="CL379" s="5">
        <f t="shared" si="392"/>
        <v>0</v>
      </c>
      <c r="CM379" s="5">
        <f t="shared" si="393"/>
        <v>0</v>
      </c>
      <c r="CN379" s="5">
        <f>IFERROR(SUM(CB379:CM379),0)*((Cockpit!$C$3)^3)</f>
        <v>-960.4</v>
      </c>
      <c r="CO379" s="19">
        <f>INDEX('Team forecast'!$M$3:$AU$22,MATCH($B379,'Team forecast'!$B$3:$B$22,0),MATCH(CO$1,'Team forecast'!$M$2:$AU$2,0))</f>
        <v>0</v>
      </c>
      <c r="CP379" s="19">
        <f>INDEX('Team forecast'!$M$3:$AU$22,MATCH($B379,'Team forecast'!$B$3:$B$22,0),MATCH(CP$1,'Team forecast'!$M$2:$AU$2,0))</f>
        <v>0</v>
      </c>
      <c r="CQ379" s="19">
        <f>INDEX('Team forecast'!$M$3:$AU$22,MATCH($B379,'Team forecast'!$B$3:$B$22,0),MATCH(CQ$1,'Team forecast'!$M$2:$AU$2,0))</f>
        <v>0</v>
      </c>
      <c r="CR379" s="19">
        <f>INDEX('Team forecast'!$M$3:$AU$22,MATCH($B379,'Team forecast'!$B$3:$B$22,0),MATCH(CR$1,'Team forecast'!$M$2:$AU$2,0))</f>
        <v>0</v>
      </c>
      <c r="CS379" s="5">
        <f t="shared" si="394"/>
        <v>7000</v>
      </c>
      <c r="CT379" s="5">
        <f>INDEX('Team forecast'!$M$3:$AU$22,MATCH($B379,'Team forecast'!$B$3:$B$22,0),MATCH(CT$1,'Team forecast'!$M$2:$AU$2,0))*IF($Y379&gt;0,25000,0)</f>
        <v>0</v>
      </c>
      <c r="CU379" s="5">
        <f>INDEX('Team forecast'!$M$3:$AU$22,MATCH($B379,'Team forecast'!$B$3:$B$22,0),MATCH(CU$1,'Team forecast'!$M$2:$AU$2,0))*IF($Y379&gt;0,5000,0)</f>
        <v>0</v>
      </c>
      <c r="CV379" s="5">
        <f>INDEX('Team forecast'!$M$3:$AU$22,MATCH($B379,'Team forecast'!$B$3:$B$22,0),MATCH(CV$1,'Team forecast'!$M$2:$AU$2,0))*IF($Y379&gt;0,-15000,0)</f>
        <v>0</v>
      </c>
      <c r="CW379" s="5">
        <f t="shared" si="395"/>
        <v>0</v>
      </c>
      <c r="CX379" s="5">
        <f t="shared" si="396"/>
        <v>0</v>
      </c>
      <c r="CY379" s="5">
        <f t="shared" si="397"/>
        <v>0</v>
      </c>
      <c r="CZ379" s="5">
        <f t="shared" si="398"/>
        <v>0</v>
      </c>
      <c r="DA379" s="5">
        <f t="shared" si="399"/>
        <v>0</v>
      </c>
      <c r="DB379" s="5">
        <f t="shared" si="400"/>
        <v>-2800.0000000000005</v>
      </c>
      <c r="DC379" s="5">
        <f t="shared" si="401"/>
        <v>0</v>
      </c>
      <c r="DD379" s="5">
        <f t="shared" si="402"/>
        <v>0</v>
      </c>
      <c r="DE379" s="5">
        <f t="shared" si="403"/>
        <v>0</v>
      </c>
      <c r="DF379" s="5">
        <f>IFERROR(SUM(CT379:DE379),0)*((Cockpit!$C$3)^4)</f>
        <v>-672.27999999999986</v>
      </c>
      <c r="DG379" s="19">
        <f>INDEX('Team forecast'!$M$3:$AU$22,MATCH($B379,'Team forecast'!$B$3:$B$22,0),MATCH(DG$1,'Team forecast'!$M$2:$AU$2,0))</f>
        <v>0</v>
      </c>
      <c r="DH379" s="19">
        <f>INDEX('Team forecast'!$M$3:$AU$22,MATCH($B379,'Team forecast'!$B$3:$B$22,0),MATCH(DH$1,'Team forecast'!$M$2:$AU$2,0))</f>
        <v>0</v>
      </c>
      <c r="DI379" s="19">
        <f>INDEX('Team forecast'!$M$3:$AU$22,MATCH($B379,'Team forecast'!$B$3:$B$22,0),MATCH(DI$1,'Team forecast'!$M$2:$AU$2,0))</f>
        <v>0</v>
      </c>
      <c r="DJ379" s="19">
        <f>INDEX('Team forecast'!$M$3:$AU$22,MATCH($B379,'Team forecast'!$B$3:$B$22,0),MATCH(DJ$1,'Team forecast'!$M$2:$AU$2,0))</f>
        <v>0</v>
      </c>
      <c r="DK379" s="5">
        <f t="shared" si="404"/>
        <v>7000</v>
      </c>
      <c r="DL379" s="5">
        <f>INDEX('Team forecast'!$M$3:$AU$22,MATCH($B379,'Team forecast'!$B$3:$B$22,0),MATCH(DL$1,'Team forecast'!$M$2:$AU$2,0))*IF($Y379&gt;0,25000,0)</f>
        <v>0</v>
      </c>
      <c r="DM379" s="5">
        <f>INDEX('Team forecast'!$M$3:$AU$22,MATCH($B379,'Team forecast'!$B$3:$B$22,0),MATCH(DM$1,'Team forecast'!$M$2:$AU$2,0))*IF($Y379&gt;0,5000,0)</f>
        <v>0</v>
      </c>
      <c r="DN379" s="5">
        <f>INDEX('Team forecast'!$M$3:$AU$22,MATCH($B379,'Team forecast'!$B$3:$B$22,0),MATCH(DN$1,'Team forecast'!$M$2:$AU$2,0))*IF($Y379&gt;0,-15000,0)</f>
        <v>0</v>
      </c>
      <c r="DO379" s="5">
        <f t="shared" si="405"/>
        <v>0</v>
      </c>
      <c r="DP379" s="5">
        <f t="shared" si="406"/>
        <v>0</v>
      </c>
      <c r="DQ379" s="5">
        <f t="shared" si="407"/>
        <v>0</v>
      </c>
      <c r="DR379" s="5">
        <f t="shared" si="408"/>
        <v>0</v>
      </c>
      <c r="DS379" s="5">
        <f t="shared" si="409"/>
        <v>0</v>
      </c>
      <c r="DT379" s="5">
        <f t="shared" si="410"/>
        <v>-2800.0000000000005</v>
      </c>
      <c r="DU379" s="5">
        <f t="shared" si="411"/>
        <v>0</v>
      </c>
      <c r="DV379" s="5">
        <f t="shared" si="412"/>
        <v>0</v>
      </c>
      <c r="DW379" s="5">
        <f t="shared" si="413"/>
        <v>0</v>
      </c>
      <c r="DX379" s="5">
        <f>IFERROR(SUM(DL379:DW379),0)*((Cockpit!$C$3)^5)</f>
        <v>-470.59599999999989</v>
      </c>
      <c r="DY379" s="5">
        <f t="shared" si="414"/>
        <v>22317.534344827578</v>
      </c>
      <c r="DZ379" s="5" t="str">
        <f>IF(ISERROR(MATCH(A379,'Current squad'!B:B,0)),"No","Yes")</f>
        <v>No</v>
      </c>
      <c r="EA379" s="5" cm="1">
        <f t="array" ref="EA379">IFERROR(_xlfn.IFS(DZ379="Yes",0,DZ379="No",H379*1%),999999)</f>
        <v>52200</v>
      </c>
      <c r="EB379" s="5">
        <f t="shared" si="356"/>
        <v>5272200</v>
      </c>
      <c r="EC379" s="5">
        <f t="shared" si="415"/>
        <v>-29882.465655172422</v>
      </c>
      <c r="ED379" s="1">
        <f t="shared" si="357"/>
        <v>-5.7246102787686633E-3</v>
      </c>
      <c r="EE379" s="5">
        <f>RANK(EC379,$EC$2:$EC$572)+COUNTIF($EC$2:EC379,EC379)-1</f>
        <v>301</v>
      </c>
      <c r="EF379" s="4">
        <f>RANK(ED379,$ED$2:$ED$572)+COUNTIF($ED$2:ED379,ED379)-1</f>
        <v>157</v>
      </c>
    </row>
    <row r="380" spans="1:136" x14ac:dyDescent="0.3">
      <c r="A380" t="str">
        <f>IF(Holdet.dk!A380&lt;&gt;"",Holdet.dk!A380,"")</f>
        <v>Caglar Soyuncu</v>
      </c>
      <c r="B380" t="str">
        <f>INDEX(Holdet.dk!B:B,MATCH($A380,Holdet.dk!$A:$A,0))</f>
        <v>Leicester City</v>
      </c>
      <c r="C380" t="str">
        <f>INDEX(Holdet.dk!C:C,MATCH($A380,Holdet.dk!$A:$A,0))</f>
        <v>Defense</v>
      </c>
      <c r="D380" t="str">
        <f>INDEX(Holdet.dk!D:D,MATCH($A380,Holdet.dk!$A:$A,0))</f>
        <v>4.805.000</v>
      </c>
      <c r="E380" s="1">
        <f>IFERROR(_xlfn.NUMBERVALUE(INDEX(Holdet.dk!$E:$E,MATCH($A380,Holdet.dk!$A:$A,0)),","),0)</f>
        <v>9.0000000000000011E-3</v>
      </c>
      <c r="F380" t="str">
        <f>IF(INDEX(Lookup!H:H,MATCH('Master data'!A380,Lookup!G:G,0))=0,A380,INDEX(Lookup!H:H,MATCH('Master data'!A380,Lookup!G:G,0)))</f>
        <v>Caglar Soyuncu</v>
      </c>
      <c r="G380" t="str">
        <f>IFERROR(INDEX(Lookup!B:B,MATCH(INDEX(Rotowire!C:C,MATCH(F380,Rotowire!A:A,0)),Lookup!D:D,0)),"")</f>
        <v>Tottenham</v>
      </c>
      <c r="H380" s="5">
        <f t="shared" si="348"/>
        <v>4805000</v>
      </c>
      <c r="I380" s="19">
        <f>IFERROR(INDEX('Team forecast'!$G$3:$I$22,MATCH($B380,'Team forecast'!$B$3:$B$22,0),MATCH(I$1,'Team forecast'!$G$2:$I$2,0)),0)</f>
        <v>1.0388888888888888</v>
      </c>
      <c r="J380" s="19">
        <f>IFERROR(INDEX('Team forecast'!$G$3:$I$22,MATCH($B380,'Team forecast'!$B$3:$B$22,0),MATCH(J$1,'Team forecast'!$G$2:$I$2,0)),0)</f>
        <v>0.81751824817518248</v>
      </c>
      <c r="K380" s="19">
        <f>IFERROR(INDEX('Team forecast'!$G$3:$I$22,MATCH($B380,'Team forecast'!$B$3:$B$22,0),MATCH(K$1,'Team forecast'!$G$2:$I$2,0)),0)</f>
        <v>1.2549222870116903</v>
      </c>
      <c r="L380">
        <f>SUMIFS(Rotowire!E:E,Rotowire!$A:$A,'Master data'!$F380)</f>
        <v>95</v>
      </c>
      <c r="M380" s="2">
        <f>SUMIFS(Rotowire!F:F,Rotowire!$A:$A,'Master data'!$F380)*I380</f>
        <v>2.0777777777777777E-2</v>
      </c>
      <c r="N380" s="2">
        <f>SUMIFS(Rotowire!G:G,Rotowire!$A:$A,'Master data'!$F380)*I380</f>
        <v>3.1166666666666662E-2</v>
      </c>
      <c r="O380" s="2">
        <f>SUMIFS(Rotowire!I:I,Rotowire!$A:$A,'Master data'!$F380)*I380</f>
        <v>0.12466666666666665</v>
      </c>
      <c r="P380" s="2">
        <f>SUMIFS(Rotowire!W:W,Rotowire!$A:$A,'Master data'!$F380)*K380</f>
        <v>0.32627979462303947</v>
      </c>
      <c r="Q380" s="2">
        <f>SUMIFS(Rotowire!Y:Y,Rotowire!$A:$A,'Master data'!$F380)*J380</f>
        <v>0</v>
      </c>
      <c r="R380" s="2">
        <f>SUMIFS(Rotowire!AB:AB,Rotowire!$A:$A,'Master data'!$F380)</f>
        <v>0.3</v>
      </c>
      <c r="S380" s="2">
        <f>SUMIFS(Rotowire!AC:AC,Rotowire!$A:$A,'Master data'!$F380)</f>
        <v>0</v>
      </c>
      <c r="T380" s="2">
        <f>INDEX('Team forecast'!D$3:D$22,MATCH($B380,'Team forecast'!$B$3:$B$22,0))</f>
        <v>1.87</v>
      </c>
      <c r="U380" s="2">
        <f>INDEX('Team forecast'!E$3:E$22,MATCH($B380,'Team forecast'!$B$3:$B$22,0))</f>
        <v>1.1200000000000001</v>
      </c>
      <c r="V380" s="2">
        <f>INDEX('Team forecast'!J$3:J$22,MATCH($B380,'Team forecast'!$B$3:$B$22,0))</f>
        <v>0.54369999999999996</v>
      </c>
      <c r="W380" s="2">
        <f>INDEX('Team forecast'!K$3:K$22,MATCH($B380,'Team forecast'!$B$3:$B$22,0))</f>
        <v>0.23169999999999999</v>
      </c>
      <c r="X380" s="2">
        <f>INDEX('Team forecast'!L$3:L$22,MATCH($B380,'Team forecast'!$B$3:$B$22,0))</f>
        <v>0.22459999999999999</v>
      </c>
      <c r="Y380" s="5">
        <f t="shared" si="349"/>
        <v>7000</v>
      </c>
      <c r="Z380" s="5">
        <f t="shared" si="350"/>
        <v>13592.499999999998</v>
      </c>
      <c r="AA380" s="5">
        <f t="shared" si="351"/>
        <v>1158.5</v>
      </c>
      <c r="AB380" s="5">
        <f t="shared" si="352"/>
        <v>-3369</v>
      </c>
      <c r="AC380" s="5">
        <f t="shared" si="353"/>
        <v>3116.6666666666665</v>
      </c>
      <c r="AD380" s="5">
        <f t="shared" si="358"/>
        <v>1558.333333333333</v>
      </c>
      <c r="AE380" s="5">
        <f t="shared" si="359"/>
        <v>1246.6666666666665</v>
      </c>
      <c r="AF380" s="5">
        <f t="shared" si="354"/>
        <v>16313.989731151973</v>
      </c>
      <c r="AG380" s="5">
        <f t="shared" si="355"/>
        <v>0</v>
      </c>
      <c r="AH380" s="5">
        <f t="shared" si="360"/>
        <v>-6000</v>
      </c>
      <c r="AI380" s="5">
        <f t="shared" si="361"/>
        <v>0</v>
      </c>
      <c r="AJ380" s="5">
        <f t="shared" si="362"/>
        <v>18700</v>
      </c>
      <c r="AK380" s="5">
        <f t="shared" si="363"/>
        <v>-8960</v>
      </c>
      <c r="AL380" s="5">
        <f>IFERROR(SUM(Y380:AK380),-5000)*((Cockpit!$C$3)^0)</f>
        <v>44357.656397818639</v>
      </c>
      <c r="AM380" s="19">
        <f>INDEX('Team forecast'!$M$3:$AU$22,MATCH($B380,'Team forecast'!$B$3:$B$22,0),MATCH(AM$1,'Team forecast'!$M$2:$AU$2,0))</f>
        <v>0</v>
      </c>
      <c r="AN380" s="19">
        <f>INDEX('Team forecast'!$M$3:$AU$22,MATCH($B380,'Team forecast'!$B$3:$B$22,0),MATCH(AN$1,'Team forecast'!$M$2:$AU$2,0))</f>
        <v>0</v>
      </c>
      <c r="AO380" s="19">
        <f>INDEX('Team forecast'!$M$3:$AU$22,MATCH($B380,'Team forecast'!$B$3:$B$22,0),MATCH(AO$1,'Team forecast'!$M$2:$AU$2,0))</f>
        <v>0</v>
      </c>
      <c r="AP380" s="19">
        <f>INDEX('Team forecast'!$M$3:$AU$22,MATCH($B380,'Team forecast'!$B$3:$B$22,0),MATCH(AP$1,'Team forecast'!$M$2:$AU$2,0))</f>
        <v>0</v>
      </c>
      <c r="AQ380" s="5">
        <f t="shared" si="364"/>
        <v>7000</v>
      </c>
      <c r="AR380" s="5">
        <f>INDEX('Team forecast'!$M$3:$AU$22,MATCH($B380,'Team forecast'!$B$3:$B$22,0),MATCH(AR$1,'Team forecast'!$M$2:$AU$2,0))*IF($Y380&gt;0,25000,0)</f>
        <v>0</v>
      </c>
      <c r="AS380" s="5">
        <f>INDEX('Team forecast'!$M$3:$AU$22,MATCH($B380,'Team forecast'!$B$3:$B$22,0),MATCH(AS$1,'Team forecast'!$M$2:$AU$2,0))*IF($Y380&gt;0,5000,0)</f>
        <v>0</v>
      </c>
      <c r="AT380" s="5">
        <f>INDEX('Team forecast'!$M$3:$AU$22,MATCH($B380,'Team forecast'!$B$3:$B$22,0),MATCH(AT$1,'Team forecast'!$M$2:$AU$2,0))*IF($Y380&gt;0,-15000,0)</f>
        <v>0</v>
      </c>
      <c r="AU380" s="5">
        <f t="shared" si="365"/>
        <v>0</v>
      </c>
      <c r="AV380" s="5">
        <f t="shared" si="366"/>
        <v>0</v>
      </c>
      <c r="AW380" s="5">
        <f t="shared" si="367"/>
        <v>0</v>
      </c>
      <c r="AX380" s="5">
        <f t="shared" si="368"/>
        <v>0</v>
      </c>
      <c r="AY380" s="5">
        <f t="shared" si="369"/>
        <v>0</v>
      </c>
      <c r="AZ380" s="5">
        <f t="shared" si="370"/>
        <v>-6000</v>
      </c>
      <c r="BA380" s="5">
        <f t="shared" si="371"/>
        <v>0</v>
      </c>
      <c r="BB380" s="5">
        <f t="shared" si="372"/>
        <v>0</v>
      </c>
      <c r="BC380" s="5">
        <f t="shared" si="373"/>
        <v>0</v>
      </c>
      <c r="BD380" s="5">
        <f>IFERROR(SUM(AR380:BC380),0)*((Cockpit!$C$3)^1)</f>
        <v>-4200</v>
      </c>
      <c r="BE380" s="19">
        <f>INDEX('Team forecast'!$M$3:$AU$22,MATCH($B380,'Team forecast'!$B$3:$B$22,0),MATCH(BE$1,'Team forecast'!$M$2:$AU$2,0))</f>
        <v>0</v>
      </c>
      <c r="BF380" s="19">
        <f>INDEX('Team forecast'!$M$3:$AU$22,MATCH($B380,'Team forecast'!$B$3:$B$22,0),MATCH(BF$1,'Team forecast'!$M$2:$AU$2,0))</f>
        <v>0</v>
      </c>
      <c r="BG380" s="19">
        <f>INDEX('Team forecast'!$M$3:$AU$22,MATCH($B380,'Team forecast'!$B$3:$B$22,0),MATCH(BG$1,'Team forecast'!$M$2:$AU$2,0))</f>
        <v>0</v>
      </c>
      <c r="BH380" s="19">
        <f>INDEX('Team forecast'!$M$3:$AU$22,MATCH($B380,'Team forecast'!$B$3:$B$22,0),MATCH(BH$1,'Team forecast'!$M$2:$AU$2,0))</f>
        <v>0</v>
      </c>
      <c r="BI380" s="5">
        <f t="shared" si="374"/>
        <v>7000</v>
      </c>
      <c r="BJ380" s="5">
        <f>INDEX('Team forecast'!$M$3:$AU$22,MATCH($B380,'Team forecast'!$B$3:$B$22,0),MATCH(BJ$1,'Team forecast'!$M$2:$AU$2,0))*IF($Y380&gt;0,25000,0)</f>
        <v>0</v>
      </c>
      <c r="BK380" s="5">
        <f>INDEX('Team forecast'!$M$3:$AU$22,MATCH($B380,'Team forecast'!$B$3:$B$22,0),MATCH(BK$1,'Team forecast'!$M$2:$AU$2,0))*IF($Y380&gt;0,5000,0)</f>
        <v>0</v>
      </c>
      <c r="BL380" s="5">
        <f>INDEX('Team forecast'!$M$3:$AU$22,MATCH($B380,'Team forecast'!$B$3:$B$22,0),MATCH(BL$1,'Team forecast'!$M$2:$AU$2,0))*IF($Y380&gt;0,-15000,0)</f>
        <v>0</v>
      </c>
      <c r="BM380" s="5">
        <f t="shared" si="375"/>
        <v>0</v>
      </c>
      <c r="BN380" s="5">
        <f t="shared" si="376"/>
        <v>0</v>
      </c>
      <c r="BO380" s="5">
        <f t="shared" si="377"/>
        <v>0</v>
      </c>
      <c r="BP380" s="5">
        <f t="shared" si="378"/>
        <v>0</v>
      </c>
      <c r="BQ380" s="5">
        <f t="shared" si="379"/>
        <v>0</v>
      </c>
      <c r="BR380" s="5">
        <f t="shared" si="380"/>
        <v>-6000</v>
      </c>
      <c r="BS380" s="5">
        <f t="shared" si="381"/>
        <v>0</v>
      </c>
      <c r="BT380" s="5">
        <f t="shared" si="382"/>
        <v>0</v>
      </c>
      <c r="BU380" s="5">
        <f t="shared" si="383"/>
        <v>0</v>
      </c>
      <c r="BV380" s="5">
        <f>IFERROR(SUM(BJ380:BU380),0)*((Cockpit!$C$3)^2)</f>
        <v>-2939.9999999999995</v>
      </c>
      <c r="BW380" s="19">
        <f>INDEX('Team forecast'!$M$3:$AU$22,MATCH($B380,'Team forecast'!$B$3:$B$22,0),MATCH(BW$1,'Team forecast'!$M$2:$AU$2,0))</f>
        <v>0</v>
      </c>
      <c r="BX380" s="19">
        <f>INDEX('Team forecast'!$M$3:$AU$22,MATCH($B380,'Team forecast'!$B$3:$B$22,0),MATCH(BX$1,'Team forecast'!$M$2:$AU$2,0))</f>
        <v>0</v>
      </c>
      <c r="BY380" s="19">
        <f>INDEX('Team forecast'!$M$3:$AU$22,MATCH($B380,'Team forecast'!$B$3:$B$22,0),MATCH(BY$1,'Team forecast'!$M$2:$AU$2,0))</f>
        <v>0</v>
      </c>
      <c r="BZ380" s="19">
        <f>INDEX('Team forecast'!$M$3:$AU$22,MATCH($B380,'Team forecast'!$B$3:$B$22,0),MATCH(BZ$1,'Team forecast'!$M$2:$AU$2,0))</f>
        <v>0</v>
      </c>
      <c r="CA380" s="5">
        <f t="shared" si="384"/>
        <v>7000</v>
      </c>
      <c r="CB380" s="5">
        <f>INDEX('Team forecast'!$M$3:$AU$22,MATCH($B380,'Team forecast'!$B$3:$B$22,0),MATCH(CB$1,'Team forecast'!$M$2:$AU$2,0))*IF($Y380&gt;0,25000,0)</f>
        <v>0</v>
      </c>
      <c r="CC380" s="5">
        <f>INDEX('Team forecast'!$M$3:$AU$22,MATCH($B380,'Team forecast'!$B$3:$B$22,0),MATCH(CC$1,'Team forecast'!$M$2:$AU$2,0))*IF($Y380&gt;0,5000,0)</f>
        <v>0</v>
      </c>
      <c r="CD380" s="5">
        <f>INDEX('Team forecast'!$M$3:$AU$22,MATCH($B380,'Team forecast'!$B$3:$B$22,0),MATCH(CD$1,'Team forecast'!$M$2:$AU$2,0))*IF($Y380&gt;0,-15000,0)</f>
        <v>0</v>
      </c>
      <c r="CE380" s="5">
        <f t="shared" si="385"/>
        <v>0</v>
      </c>
      <c r="CF380" s="5">
        <f t="shared" si="386"/>
        <v>0</v>
      </c>
      <c r="CG380" s="5">
        <f t="shared" si="387"/>
        <v>0</v>
      </c>
      <c r="CH380" s="5">
        <f t="shared" si="388"/>
        <v>0</v>
      </c>
      <c r="CI380" s="5">
        <f t="shared" si="389"/>
        <v>0</v>
      </c>
      <c r="CJ380" s="5">
        <f t="shared" si="390"/>
        <v>-6000</v>
      </c>
      <c r="CK380" s="5">
        <f t="shared" si="391"/>
        <v>0</v>
      </c>
      <c r="CL380" s="5">
        <f t="shared" si="392"/>
        <v>0</v>
      </c>
      <c r="CM380" s="5">
        <f t="shared" si="393"/>
        <v>0</v>
      </c>
      <c r="CN380" s="5">
        <f>IFERROR(SUM(CB380:CM380),0)*((Cockpit!$C$3)^3)</f>
        <v>-2057.9999999999995</v>
      </c>
      <c r="CO380" s="19">
        <f>INDEX('Team forecast'!$M$3:$AU$22,MATCH($B380,'Team forecast'!$B$3:$B$22,0),MATCH(CO$1,'Team forecast'!$M$2:$AU$2,0))</f>
        <v>0</v>
      </c>
      <c r="CP380" s="19">
        <f>INDEX('Team forecast'!$M$3:$AU$22,MATCH($B380,'Team forecast'!$B$3:$B$22,0),MATCH(CP$1,'Team forecast'!$M$2:$AU$2,0))</f>
        <v>0</v>
      </c>
      <c r="CQ380" s="19">
        <f>INDEX('Team forecast'!$M$3:$AU$22,MATCH($B380,'Team forecast'!$B$3:$B$22,0),MATCH(CQ$1,'Team forecast'!$M$2:$AU$2,0))</f>
        <v>0</v>
      </c>
      <c r="CR380" s="19">
        <f>INDEX('Team forecast'!$M$3:$AU$22,MATCH($B380,'Team forecast'!$B$3:$B$22,0),MATCH(CR$1,'Team forecast'!$M$2:$AU$2,0))</f>
        <v>0</v>
      </c>
      <c r="CS380" s="5">
        <f t="shared" si="394"/>
        <v>7000</v>
      </c>
      <c r="CT380" s="5">
        <f>INDEX('Team forecast'!$M$3:$AU$22,MATCH($B380,'Team forecast'!$B$3:$B$22,0),MATCH(CT$1,'Team forecast'!$M$2:$AU$2,0))*IF($Y380&gt;0,25000,0)</f>
        <v>0</v>
      </c>
      <c r="CU380" s="5">
        <f>INDEX('Team forecast'!$M$3:$AU$22,MATCH($B380,'Team forecast'!$B$3:$B$22,0),MATCH(CU$1,'Team forecast'!$M$2:$AU$2,0))*IF($Y380&gt;0,5000,0)</f>
        <v>0</v>
      </c>
      <c r="CV380" s="5">
        <f>INDEX('Team forecast'!$M$3:$AU$22,MATCH($B380,'Team forecast'!$B$3:$B$22,0),MATCH(CV$1,'Team forecast'!$M$2:$AU$2,0))*IF($Y380&gt;0,-15000,0)</f>
        <v>0</v>
      </c>
      <c r="CW380" s="5">
        <f t="shared" si="395"/>
        <v>0</v>
      </c>
      <c r="CX380" s="5">
        <f t="shared" si="396"/>
        <v>0</v>
      </c>
      <c r="CY380" s="5">
        <f t="shared" si="397"/>
        <v>0</v>
      </c>
      <c r="CZ380" s="5">
        <f t="shared" si="398"/>
        <v>0</v>
      </c>
      <c r="DA380" s="5">
        <f t="shared" si="399"/>
        <v>0</v>
      </c>
      <c r="DB380" s="5">
        <f t="shared" si="400"/>
        <v>-6000</v>
      </c>
      <c r="DC380" s="5">
        <f t="shared" si="401"/>
        <v>0</v>
      </c>
      <c r="DD380" s="5">
        <f t="shared" si="402"/>
        <v>0</v>
      </c>
      <c r="DE380" s="5">
        <f t="shared" si="403"/>
        <v>0</v>
      </c>
      <c r="DF380" s="5">
        <f>IFERROR(SUM(CT380:DE380),0)*((Cockpit!$C$3)^4)</f>
        <v>-1440.5999999999995</v>
      </c>
      <c r="DG380" s="19">
        <f>INDEX('Team forecast'!$M$3:$AU$22,MATCH($B380,'Team forecast'!$B$3:$B$22,0),MATCH(DG$1,'Team forecast'!$M$2:$AU$2,0))</f>
        <v>0</v>
      </c>
      <c r="DH380" s="19">
        <f>INDEX('Team forecast'!$M$3:$AU$22,MATCH($B380,'Team forecast'!$B$3:$B$22,0),MATCH(DH$1,'Team forecast'!$M$2:$AU$2,0))</f>
        <v>0</v>
      </c>
      <c r="DI380" s="19">
        <f>INDEX('Team forecast'!$M$3:$AU$22,MATCH($B380,'Team forecast'!$B$3:$B$22,0),MATCH(DI$1,'Team forecast'!$M$2:$AU$2,0))</f>
        <v>0</v>
      </c>
      <c r="DJ380" s="19">
        <f>INDEX('Team forecast'!$M$3:$AU$22,MATCH($B380,'Team forecast'!$B$3:$B$22,0),MATCH(DJ$1,'Team forecast'!$M$2:$AU$2,0))</f>
        <v>0</v>
      </c>
      <c r="DK380" s="5">
        <f t="shared" si="404"/>
        <v>7000</v>
      </c>
      <c r="DL380" s="5">
        <f>INDEX('Team forecast'!$M$3:$AU$22,MATCH($B380,'Team forecast'!$B$3:$B$22,0),MATCH(DL$1,'Team forecast'!$M$2:$AU$2,0))*IF($Y380&gt;0,25000,0)</f>
        <v>0</v>
      </c>
      <c r="DM380" s="5">
        <f>INDEX('Team forecast'!$M$3:$AU$22,MATCH($B380,'Team forecast'!$B$3:$B$22,0),MATCH(DM$1,'Team forecast'!$M$2:$AU$2,0))*IF($Y380&gt;0,5000,0)</f>
        <v>0</v>
      </c>
      <c r="DN380" s="5">
        <f>INDEX('Team forecast'!$M$3:$AU$22,MATCH($B380,'Team forecast'!$B$3:$B$22,0),MATCH(DN$1,'Team forecast'!$M$2:$AU$2,0))*IF($Y380&gt;0,-15000,0)</f>
        <v>0</v>
      </c>
      <c r="DO380" s="5">
        <f t="shared" si="405"/>
        <v>0</v>
      </c>
      <c r="DP380" s="5">
        <f t="shared" si="406"/>
        <v>0</v>
      </c>
      <c r="DQ380" s="5">
        <f t="shared" si="407"/>
        <v>0</v>
      </c>
      <c r="DR380" s="5">
        <f t="shared" si="408"/>
        <v>0</v>
      </c>
      <c r="DS380" s="5">
        <f t="shared" si="409"/>
        <v>0</v>
      </c>
      <c r="DT380" s="5">
        <f t="shared" si="410"/>
        <v>-6000</v>
      </c>
      <c r="DU380" s="5">
        <f t="shared" si="411"/>
        <v>0</v>
      </c>
      <c r="DV380" s="5">
        <f t="shared" si="412"/>
        <v>0</v>
      </c>
      <c r="DW380" s="5">
        <f t="shared" si="413"/>
        <v>0</v>
      </c>
      <c r="DX380" s="5">
        <f>IFERROR(SUM(DL380:DW380),0)*((Cockpit!$C$3)^5)</f>
        <v>-1008.4199999999996</v>
      </c>
      <c r="DY380" s="5">
        <f t="shared" si="414"/>
        <v>32710.636397818642</v>
      </c>
      <c r="DZ380" s="5" t="str">
        <f>IF(ISERROR(MATCH(A380,'Current squad'!B:B,0)),"No","Yes")</f>
        <v>No</v>
      </c>
      <c r="EA380" s="5" cm="1">
        <f t="array" ref="EA380">IFERROR(_xlfn.IFS(DZ380="Yes",0,DZ380="No",H380*1%),999999)</f>
        <v>48050</v>
      </c>
      <c r="EB380" s="5">
        <f t="shared" si="356"/>
        <v>4853050</v>
      </c>
      <c r="EC380" s="5">
        <f t="shared" si="415"/>
        <v>-15339.363602181358</v>
      </c>
      <c r="ED380" s="1">
        <f t="shared" si="357"/>
        <v>-3.1923753594550173E-3</v>
      </c>
      <c r="EE380" s="5">
        <f>RANK(EC380,$EC$2:$EC$572)+COUNTIF($EC$2:EC380,EC380)-1</f>
        <v>128</v>
      </c>
      <c r="EF380" s="4">
        <f>RANK(ED380,$ED$2:$ED$572)+COUNTIF($ED$2:ED380,ED380)-1</f>
        <v>122</v>
      </c>
    </row>
    <row r="381" spans="1:136" x14ac:dyDescent="0.3">
      <c r="A381" t="str">
        <f>IF(Holdet.dk!A381&lt;&gt;"",Holdet.dk!A381,"")</f>
        <v>Leandro Trossard</v>
      </c>
      <c r="B381" t="str">
        <f>INDEX(Holdet.dk!B:B,MATCH($A381,Holdet.dk!$A:$A,0))</f>
        <v>Brighton and Hove</v>
      </c>
      <c r="C381" t="str">
        <f>INDEX(Holdet.dk!C:C,MATCH($A381,Holdet.dk!$A:$A,0))</f>
        <v>Striker</v>
      </c>
      <c r="D381" t="str">
        <f>INDEX(Holdet.dk!D:D,MATCH($A381,Holdet.dk!$A:$A,0))</f>
        <v>5.030.000</v>
      </c>
      <c r="E381" s="1">
        <f>IFERROR(_xlfn.NUMBERVALUE(INDEX(Holdet.dk!$E:$E,MATCH($A381,Holdet.dk!$A:$A,0)),","),0)</f>
        <v>9.0000000000000011E-3</v>
      </c>
      <c r="F381" t="str">
        <f>IF(INDEX(Lookup!H:H,MATCH('Master data'!A381,Lookup!G:G,0))=0,A381,INDEX(Lookup!H:H,MATCH('Master data'!A381,Lookup!G:G,0)))</f>
        <v>Leandro Trossard</v>
      </c>
      <c r="G381" t="str">
        <f>IFERROR(INDEX(Lookup!B:B,MATCH(INDEX(Rotowire!C:C,MATCH(F381,Rotowire!A:A,0)),Lookup!D:D,0)),"")</f>
        <v>Arsenal</v>
      </c>
      <c r="H381" s="5">
        <f t="shared" si="348"/>
        <v>5030000</v>
      </c>
      <c r="I381" s="19">
        <f>IFERROR(INDEX('Team forecast'!$G$3:$I$22,MATCH($B381,'Team forecast'!$B$3:$B$22,0),MATCH(I$1,'Team forecast'!$G$2:$I$2,0)),0)</f>
        <v>0.99082568807339433</v>
      </c>
      <c r="J381" s="19">
        <f>IFERROR(INDEX('Team forecast'!$G$3:$I$22,MATCH($B381,'Team forecast'!$B$3:$B$22,0),MATCH(J$1,'Team forecast'!$G$2:$I$2,0)),0)</f>
        <v>0.68783068783068768</v>
      </c>
      <c r="K381" s="19">
        <f>IFERROR(INDEX('Team forecast'!$G$3:$I$22,MATCH($B381,'Team forecast'!$B$3:$B$22,0),MATCH(K$1,'Team forecast'!$G$2:$I$2,0)),0)</f>
        <v>2.0963984079539428</v>
      </c>
      <c r="L381">
        <f>SUMIFS(Rotowire!E:E,Rotowire!$A:$A,'Master data'!$F381)</f>
        <v>95</v>
      </c>
      <c r="M381" s="2">
        <f>SUMIFS(Rotowire!F:F,Rotowire!$A:$A,'Master data'!$F381)*I381</f>
        <v>0.15853211009174309</v>
      </c>
      <c r="N381" s="2">
        <f>SUMIFS(Rotowire!G:G,Rotowire!$A:$A,'Master data'!$F381)*I381</f>
        <v>0.22788990825688071</v>
      </c>
      <c r="O381" s="2">
        <f>SUMIFS(Rotowire!I:I,Rotowire!$A:$A,'Master data'!$F381)*I381</f>
        <v>0.59449541284403662</v>
      </c>
      <c r="P381" s="2">
        <f>SUMIFS(Rotowire!W:W,Rotowire!$A:$A,'Master data'!$F381)*K381</f>
        <v>0.27253179303401259</v>
      </c>
      <c r="Q381" s="2">
        <f>SUMIFS(Rotowire!Y:Y,Rotowire!$A:$A,'Master data'!$F381)*J381</f>
        <v>0</v>
      </c>
      <c r="R381" s="2">
        <f>SUMIFS(Rotowire!AB:AB,Rotowire!$A:$A,'Master data'!$F381)</f>
        <v>0.1</v>
      </c>
      <c r="S381" s="2">
        <f>SUMIFS(Rotowire!AC:AC,Rotowire!$A:$A,'Master data'!$F381)</f>
        <v>0.01</v>
      </c>
      <c r="T381" s="2">
        <f>INDEX('Team forecast'!D$3:D$22,MATCH($B381,'Team forecast'!$B$3:$B$22,0))</f>
        <v>1.08</v>
      </c>
      <c r="U381" s="2">
        <f>INDEX('Team forecast'!E$3:E$22,MATCH($B381,'Team forecast'!$B$3:$B$22,0))</f>
        <v>1.3</v>
      </c>
      <c r="V381" s="2">
        <f>INDEX('Team forecast'!J$3:J$22,MATCH($B381,'Team forecast'!$B$3:$B$22,0))</f>
        <v>0.30690000000000001</v>
      </c>
      <c r="W381" s="2">
        <f>INDEX('Team forecast'!K$3:K$22,MATCH($B381,'Team forecast'!$B$3:$B$22,0))</f>
        <v>0.28310000000000002</v>
      </c>
      <c r="X381" s="2">
        <f>INDEX('Team forecast'!L$3:L$22,MATCH($B381,'Team forecast'!$B$3:$B$22,0))</f>
        <v>0.41</v>
      </c>
      <c r="Y381" s="5">
        <f t="shared" si="349"/>
        <v>7000</v>
      </c>
      <c r="Z381" s="5">
        <f t="shared" si="350"/>
        <v>7672.5</v>
      </c>
      <c r="AA381" s="5">
        <f t="shared" si="351"/>
        <v>1415.5</v>
      </c>
      <c r="AB381" s="5">
        <f t="shared" si="352"/>
        <v>-6150</v>
      </c>
      <c r="AC381" s="5">
        <f t="shared" si="353"/>
        <v>15853.211009174309</v>
      </c>
      <c r="AD381" s="5">
        <f t="shared" si="358"/>
        <v>11394.495412844035</v>
      </c>
      <c r="AE381" s="5">
        <f t="shared" si="359"/>
        <v>5944.9541284403658</v>
      </c>
      <c r="AF381" s="5">
        <f t="shared" si="354"/>
        <v>0</v>
      </c>
      <c r="AG381" s="5">
        <f t="shared" si="355"/>
        <v>0</v>
      </c>
      <c r="AH381" s="5">
        <f t="shared" si="360"/>
        <v>-2000</v>
      </c>
      <c r="AI381" s="5">
        <f t="shared" si="361"/>
        <v>-500</v>
      </c>
      <c r="AJ381" s="5">
        <f t="shared" si="362"/>
        <v>10800</v>
      </c>
      <c r="AK381" s="5">
        <f t="shared" si="363"/>
        <v>-10400</v>
      </c>
      <c r="AL381" s="5">
        <f>IFERROR(SUM(Y381:AK381),-5000)*((Cockpit!$C$3)^0)</f>
        <v>41030.660550458713</v>
      </c>
      <c r="AM381" s="19">
        <f>INDEX('Team forecast'!$M$3:$AU$22,MATCH($B381,'Team forecast'!$B$3:$B$22,0),MATCH(AM$1,'Team forecast'!$M$2:$AU$2,0))</f>
        <v>0</v>
      </c>
      <c r="AN381" s="19">
        <f>INDEX('Team forecast'!$M$3:$AU$22,MATCH($B381,'Team forecast'!$B$3:$B$22,0),MATCH(AN$1,'Team forecast'!$M$2:$AU$2,0))</f>
        <v>0</v>
      </c>
      <c r="AO381" s="19">
        <f>INDEX('Team forecast'!$M$3:$AU$22,MATCH($B381,'Team forecast'!$B$3:$B$22,0),MATCH(AO$1,'Team forecast'!$M$2:$AU$2,0))</f>
        <v>0</v>
      </c>
      <c r="AP381" s="19">
        <f>INDEX('Team forecast'!$M$3:$AU$22,MATCH($B381,'Team forecast'!$B$3:$B$22,0),MATCH(AP$1,'Team forecast'!$M$2:$AU$2,0))</f>
        <v>0</v>
      </c>
      <c r="AQ381" s="5">
        <f t="shared" si="364"/>
        <v>7000</v>
      </c>
      <c r="AR381" s="5">
        <f>INDEX('Team forecast'!$M$3:$AU$22,MATCH($B381,'Team forecast'!$B$3:$B$22,0),MATCH(AR$1,'Team forecast'!$M$2:$AU$2,0))*IF($Y381&gt;0,25000,0)</f>
        <v>0</v>
      </c>
      <c r="AS381" s="5">
        <f>INDEX('Team forecast'!$M$3:$AU$22,MATCH($B381,'Team forecast'!$B$3:$B$22,0),MATCH(AS$1,'Team forecast'!$M$2:$AU$2,0))*IF($Y381&gt;0,5000,0)</f>
        <v>0</v>
      </c>
      <c r="AT381" s="5">
        <f>INDEX('Team forecast'!$M$3:$AU$22,MATCH($B381,'Team forecast'!$B$3:$B$22,0),MATCH(AT$1,'Team forecast'!$M$2:$AU$2,0))*IF($Y381&gt;0,-15000,0)</f>
        <v>0</v>
      </c>
      <c r="AU381" s="5">
        <f t="shared" si="365"/>
        <v>0</v>
      </c>
      <c r="AV381" s="5">
        <f t="shared" si="366"/>
        <v>0</v>
      </c>
      <c r="AW381" s="5">
        <f t="shared" si="367"/>
        <v>0</v>
      </c>
      <c r="AX381" s="5">
        <f t="shared" si="368"/>
        <v>0</v>
      </c>
      <c r="AY381" s="5">
        <f t="shared" si="369"/>
        <v>0</v>
      </c>
      <c r="AZ381" s="5">
        <f t="shared" si="370"/>
        <v>-2000</v>
      </c>
      <c r="BA381" s="5">
        <f t="shared" si="371"/>
        <v>-500</v>
      </c>
      <c r="BB381" s="5">
        <f t="shared" si="372"/>
        <v>0</v>
      </c>
      <c r="BC381" s="5">
        <f t="shared" si="373"/>
        <v>0</v>
      </c>
      <c r="BD381" s="5">
        <f>IFERROR(SUM(AR381:BC381),0)*((Cockpit!$C$3)^1)</f>
        <v>-1750</v>
      </c>
      <c r="BE381" s="19">
        <f>INDEX('Team forecast'!$M$3:$AU$22,MATCH($B381,'Team forecast'!$B$3:$B$22,0),MATCH(BE$1,'Team forecast'!$M$2:$AU$2,0))</f>
        <v>0</v>
      </c>
      <c r="BF381" s="19">
        <f>INDEX('Team forecast'!$M$3:$AU$22,MATCH($B381,'Team forecast'!$B$3:$B$22,0),MATCH(BF$1,'Team forecast'!$M$2:$AU$2,0))</f>
        <v>0</v>
      </c>
      <c r="BG381" s="19">
        <f>INDEX('Team forecast'!$M$3:$AU$22,MATCH($B381,'Team forecast'!$B$3:$B$22,0),MATCH(BG$1,'Team forecast'!$M$2:$AU$2,0))</f>
        <v>0</v>
      </c>
      <c r="BH381" s="19">
        <f>INDEX('Team forecast'!$M$3:$AU$22,MATCH($B381,'Team forecast'!$B$3:$B$22,0),MATCH(BH$1,'Team forecast'!$M$2:$AU$2,0))</f>
        <v>0</v>
      </c>
      <c r="BI381" s="5">
        <f t="shared" si="374"/>
        <v>7000</v>
      </c>
      <c r="BJ381" s="5">
        <f>INDEX('Team forecast'!$M$3:$AU$22,MATCH($B381,'Team forecast'!$B$3:$B$22,0),MATCH(BJ$1,'Team forecast'!$M$2:$AU$2,0))*IF($Y381&gt;0,25000,0)</f>
        <v>0</v>
      </c>
      <c r="BK381" s="5">
        <f>INDEX('Team forecast'!$M$3:$AU$22,MATCH($B381,'Team forecast'!$B$3:$B$22,0),MATCH(BK$1,'Team forecast'!$M$2:$AU$2,0))*IF($Y381&gt;0,5000,0)</f>
        <v>0</v>
      </c>
      <c r="BL381" s="5">
        <f>INDEX('Team forecast'!$M$3:$AU$22,MATCH($B381,'Team forecast'!$B$3:$B$22,0),MATCH(BL$1,'Team forecast'!$M$2:$AU$2,0))*IF($Y381&gt;0,-15000,0)</f>
        <v>0</v>
      </c>
      <c r="BM381" s="5">
        <f t="shared" si="375"/>
        <v>0</v>
      </c>
      <c r="BN381" s="5">
        <f t="shared" si="376"/>
        <v>0</v>
      </c>
      <c r="BO381" s="5">
        <f t="shared" si="377"/>
        <v>0</v>
      </c>
      <c r="BP381" s="5">
        <f t="shared" si="378"/>
        <v>0</v>
      </c>
      <c r="BQ381" s="5">
        <f t="shared" si="379"/>
        <v>0</v>
      </c>
      <c r="BR381" s="5">
        <f t="shared" si="380"/>
        <v>-2000</v>
      </c>
      <c r="BS381" s="5">
        <f t="shared" si="381"/>
        <v>-500</v>
      </c>
      <c r="BT381" s="5">
        <f t="shared" si="382"/>
        <v>0</v>
      </c>
      <c r="BU381" s="5">
        <f t="shared" si="383"/>
        <v>0</v>
      </c>
      <c r="BV381" s="5">
        <f>IFERROR(SUM(BJ381:BU381),0)*((Cockpit!$C$3)^2)</f>
        <v>-1224.9999999999998</v>
      </c>
      <c r="BW381" s="19">
        <f>INDEX('Team forecast'!$M$3:$AU$22,MATCH($B381,'Team forecast'!$B$3:$B$22,0),MATCH(BW$1,'Team forecast'!$M$2:$AU$2,0))</f>
        <v>0</v>
      </c>
      <c r="BX381" s="19">
        <f>INDEX('Team forecast'!$M$3:$AU$22,MATCH($B381,'Team forecast'!$B$3:$B$22,0),MATCH(BX$1,'Team forecast'!$M$2:$AU$2,0))</f>
        <v>0</v>
      </c>
      <c r="BY381" s="19">
        <f>INDEX('Team forecast'!$M$3:$AU$22,MATCH($B381,'Team forecast'!$B$3:$B$22,0),MATCH(BY$1,'Team forecast'!$M$2:$AU$2,0))</f>
        <v>0</v>
      </c>
      <c r="BZ381" s="19">
        <f>INDEX('Team forecast'!$M$3:$AU$22,MATCH($B381,'Team forecast'!$B$3:$B$22,0),MATCH(BZ$1,'Team forecast'!$M$2:$AU$2,0))</f>
        <v>0</v>
      </c>
      <c r="CA381" s="5">
        <f t="shared" si="384"/>
        <v>7000</v>
      </c>
      <c r="CB381" s="5">
        <f>INDEX('Team forecast'!$M$3:$AU$22,MATCH($B381,'Team forecast'!$B$3:$B$22,0),MATCH(CB$1,'Team forecast'!$M$2:$AU$2,0))*IF($Y381&gt;0,25000,0)</f>
        <v>0</v>
      </c>
      <c r="CC381" s="5">
        <f>INDEX('Team forecast'!$M$3:$AU$22,MATCH($B381,'Team forecast'!$B$3:$B$22,0),MATCH(CC$1,'Team forecast'!$M$2:$AU$2,0))*IF($Y381&gt;0,5000,0)</f>
        <v>0</v>
      </c>
      <c r="CD381" s="5">
        <f>INDEX('Team forecast'!$M$3:$AU$22,MATCH($B381,'Team forecast'!$B$3:$B$22,0),MATCH(CD$1,'Team forecast'!$M$2:$AU$2,0))*IF($Y381&gt;0,-15000,0)</f>
        <v>0</v>
      </c>
      <c r="CE381" s="5">
        <f t="shared" si="385"/>
        <v>0</v>
      </c>
      <c r="CF381" s="5">
        <f t="shared" si="386"/>
        <v>0</v>
      </c>
      <c r="CG381" s="5">
        <f t="shared" si="387"/>
        <v>0</v>
      </c>
      <c r="CH381" s="5">
        <f t="shared" si="388"/>
        <v>0</v>
      </c>
      <c r="CI381" s="5">
        <f t="shared" si="389"/>
        <v>0</v>
      </c>
      <c r="CJ381" s="5">
        <f t="shared" si="390"/>
        <v>-2000</v>
      </c>
      <c r="CK381" s="5">
        <f t="shared" si="391"/>
        <v>-500</v>
      </c>
      <c r="CL381" s="5">
        <f t="shared" si="392"/>
        <v>0</v>
      </c>
      <c r="CM381" s="5">
        <f t="shared" si="393"/>
        <v>0</v>
      </c>
      <c r="CN381" s="5">
        <f>IFERROR(SUM(CB381:CM381),0)*((Cockpit!$C$3)^3)</f>
        <v>-857.49999999999977</v>
      </c>
      <c r="CO381" s="19">
        <f>INDEX('Team forecast'!$M$3:$AU$22,MATCH($B381,'Team forecast'!$B$3:$B$22,0),MATCH(CO$1,'Team forecast'!$M$2:$AU$2,0))</f>
        <v>0</v>
      </c>
      <c r="CP381" s="19">
        <f>INDEX('Team forecast'!$M$3:$AU$22,MATCH($B381,'Team forecast'!$B$3:$B$22,0),MATCH(CP$1,'Team forecast'!$M$2:$AU$2,0))</f>
        <v>0</v>
      </c>
      <c r="CQ381" s="19">
        <f>INDEX('Team forecast'!$M$3:$AU$22,MATCH($B381,'Team forecast'!$B$3:$B$22,0),MATCH(CQ$1,'Team forecast'!$M$2:$AU$2,0))</f>
        <v>0</v>
      </c>
      <c r="CR381" s="19">
        <f>INDEX('Team forecast'!$M$3:$AU$22,MATCH($B381,'Team forecast'!$B$3:$B$22,0),MATCH(CR$1,'Team forecast'!$M$2:$AU$2,0))</f>
        <v>0</v>
      </c>
      <c r="CS381" s="5">
        <f t="shared" si="394"/>
        <v>7000</v>
      </c>
      <c r="CT381" s="5">
        <f>INDEX('Team forecast'!$M$3:$AU$22,MATCH($B381,'Team forecast'!$B$3:$B$22,0),MATCH(CT$1,'Team forecast'!$M$2:$AU$2,0))*IF($Y381&gt;0,25000,0)</f>
        <v>0</v>
      </c>
      <c r="CU381" s="5">
        <f>INDEX('Team forecast'!$M$3:$AU$22,MATCH($B381,'Team forecast'!$B$3:$B$22,0),MATCH(CU$1,'Team forecast'!$M$2:$AU$2,0))*IF($Y381&gt;0,5000,0)</f>
        <v>0</v>
      </c>
      <c r="CV381" s="5">
        <f>INDEX('Team forecast'!$M$3:$AU$22,MATCH($B381,'Team forecast'!$B$3:$B$22,0),MATCH(CV$1,'Team forecast'!$M$2:$AU$2,0))*IF($Y381&gt;0,-15000,0)</f>
        <v>0</v>
      </c>
      <c r="CW381" s="5">
        <f t="shared" si="395"/>
        <v>0</v>
      </c>
      <c r="CX381" s="5">
        <f t="shared" si="396"/>
        <v>0</v>
      </c>
      <c r="CY381" s="5">
        <f t="shared" si="397"/>
        <v>0</v>
      </c>
      <c r="CZ381" s="5">
        <f t="shared" si="398"/>
        <v>0</v>
      </c>
      <c r="DA381" s="5">
        <f t="shared" si="399"/>
        <v>0</v>
      </c>
      <c r="DB381" s="5">
        <f t="shared" si="400"/>
        <v>-2000</v>
      </c>
      <c r="DC381" s="5">
        <f t="shared" si="401"/>
        <v>-500</v>
      </c>
      <c r="DD381" s="5">
        <f t="shared" si="402"/>
        <v>0</v>
      </c>
      <c r="DE381" s="5">
        <f t="shared" si="403"/>
        <v>0</v>
      </c>
      <c r="DF381" s="5">
        <f>IFERROR(SUM(CT381:DE381),0)*((Cockpit!$C$3)^4)</f>
        <v>-600.24999999999977</v>
      </c>
      <c r="DG381" s="19">
        <f>INDEX('Team forecast'!$M$3:$AU$22,MATCH($B381,'Team forecast'!$B$3:$B$22,0),MATCH(DG$1,'Team forecast'!$M$2:$AU$2,0))</f>
        <v>0</v>
      </c>
      <c r="DH381" s="19">
        <f>INDEX('Team forecast'!$M$3:$AU$22,MATCH($B381,'Team forecast'!$B$3:$B$22,0),MATCH(DH$1,'Team forecast'!$M$2:$AU$2,0))</f>
        <v>0</v>
      </c>
      <c r="DI381" s="19">
        <f>INDEX('Team forecast'!$M$3:$AU$22,MATCH($B381,'Team forecast'!$B$3:$B$22,0),MATCH(DI$1,'Team forecast'!$M$2:$AU$2,0))</f>
        <v>0</v>
      </c>
      <c r="DJ381" s="19">
        <f>INDEX('Team forecast'!$M$3:$AU$22,MATCH($B381,'Team forecast'!$B$3:$B$22,0),MATCH(DJ$1,'Team forecast'!$M$2:$AU$2,0))</f>
        <v>0</v>
      </c>
      <c r="DK381" s="5">
        <f t="shared" si="404"/>
        <v>7000</v>
      </c>
      <c r="DL381" s="5">
        <f>INDEX('Team forecast'!$M$3:$AU$22,MATCH($B381,'Team forecast'!$B$3:$B$22,0),MATCH(DL$1,'Team forecast'!$M$2:$AU$2,0))*IF($Y381&gt;0,25000,0)</f>
        <v>0</v>
      </c>
      <c r="DM381" s="5">
        <f>INDEX('Team forecast'!$M$3:$AU$22,MATCH($B381,'Team forecast'!$B$3:$B$22,0),MATCH(DM$1,'Team forecast'!$M$2:$AU$2,0))*IF($Y381&gt;0,5000,0)</f>
        <v>0</v>
      </c>
      <c r="DN381" s="5">
        <f>INDEX('Team forecast'!$M$3:$AU$22,MATCH($B381,'Team forecast'!$B$3:$B$22,0),MATCH(DN$1,'Team forecast'!$M$2:$AU$2,0))*IF($Y381&gt;0,-15000,0)</f>
        <v>0</v>
      </c>
      <c r="DO381" s="5">
        <f t="shared" si="405"/>
        <v>0</v>
      </c>
      <c r="DP381" s="5">
        <f t="shared" si="406"/>
        <v>0</v>
      </c>
      <c r="DQ381" s="5">
        <f t="shared" si="407"/>
        <v>0</v>
      </c>
      <c r="DR381" s="5">
        <f t="shared" si="408"/>
        <v>0</v>
      </c>
      <c r="DS381" s="5">
        <f t="shared" si="409"/>
        <v>0</v>
      </c>
      <c r="DT381" s="5">
        <f t="shared" si="410"/>
        <v>-2000</v>
      </c>
      <c r="DU381" s="5">
        <f t="shared" si="411"/>
        <v>-500</v>
      </c>
      <c r="DV381" s="5">
        <f t="shared" si="412"/>
        <v>0</v>
      </c>
      <c r="DW381" s="5">
        <f t="shared" si="413"/>
        <v>0</v>
      </c>
      <c r="DX381" s="5">
        <f>IFERROR(SUM(DL381:DW381),0)*((Cockpit!$C$3)^5)</f>
        <v>-420.17499999999984</v>
      </c>
      <c r="DY381" s="5">
        <f t="shared" si="414"/>
        <v>36177.73555045871</v>
      </c>
      <c r="DZ381" s="5" t="str">
        <f>IF(ISERROR(MATCH(A381,'Current squad'!B:B,0)),"No","Yes")</f>
        <v>No</v>
      </c>
      <c r="EA381" s="5" cm="1">
        <f t="array" ref="EA381">IFERROR(_xlfn.IFS(DZ381="Yes",0,DZ381="No",H381*1%),999999)</f>
        <v>50300</v>
      </c>
      <c r="EB381" s="5">
        <f t="shared" si="356"/>
        <v>5080300</v>
      </c>
      <c r="EC381" s="5">
        <f t="shared" si="415"/>
        <v>-14122.26444954129</v>
      </c>
      <c r="ED381" s="1">
        <f t="shared" si="357"/>
        <v>-2.8076072464296798E-3</v>
      </c>
      <c r="EE381" s="5">
        <f>RANK(EC381,$EC$2:$EC$572)+COUNTIF($EC$2:EC381,EC381)-1</f>
        <v>124</v>
      </c>
      <c r="EF381" s="4">
        <f>RANK(ED381,$ED$2:$ED$572)+COUNTIF($ED$2:ED381,ED381)-1</f>
        <v>116</v>
      </c>
    </row>
    <row r="382" spans="1:136" x14ac:dyDescent="0.3">
      <c r="A382" t="str">
        <f>IF(Holdet.dk!A382&lt;&gt;"",Holdet.dk!A382,"")</f>
        <v>Jack Jenkins</v>
      </c>
      <c r="B382" t="str">
        <f>INDEX(Holdet.dk!B:B,MATCH($A382,Holdet.dk!$A:$A,0))</f>
        <v>Leeds United</v>
      </c>
      <c r="C382" t="str">
        <f>INDEX(Holdet.dk!C:C,MATCH($A382,Holdet.dk!$A:$A,0))</f>
        <v>Midfield</v>
      </c>
      <c r="D382" t="str">
        <f>INDEX(Holdet.dk!D:D,MATCH($A382,Holdet.dk!$A:$A,0))</f>
        <v>1.900.000</v>
      </c>
      <c r="E382" s="1">
        <f>IFERROR(_xlfn.NUMBERVALUE(INDEX(Holdet.dk!$E:$E,MATCH($A382,Holdet.dk!$A:$A,0)),","),0)</f>
        <v>1E-3</v>
      </c>
      <c r="F382" t="str">
        <f>IF(INDEX(Lookup!H:H,MATCH('Master data'!A382,Lookup!G:G,0))=0,A382,INDEX(Lookup!H:H,MATCH('Master data'!A382,Lookup!G:G,0)))</f>
        <v>Jack Jenkins</v>
      </c>
      <c r="G382" t="str">
        <f>IFERROR(INDEX(Lookup!B:B,MATCH(INDEX(Rotowire!C:C,MATCH(F382,Rotowire!A:A,0)),Lookup!D:D,0)),"")</f>
        <v/>
      </c>
      <c r="H382" s="5">
        <f t="shared" si="348"/>
        <v>1900000</v>
      </c>
      <c r="I382" s="19">
        <f>IFERROR(INDEX('Team forecast'!$G$3:$I$22,MATCH($B382,'Team forecast'!$B$3:$B$22,0),MATCH(I$1,'Team forecast'!$G$2:$I$2,0)),0)</f>
        <v>0.79646017699115057</v>
      </c>
      <c r="J382" s="19">
        <f>IFERROR(INDEX('Team forecast'!$G$3:$I$22,MATCH($B382,'Team forecast'!$B$3:$B$22,0),MATCH(J$1,'Team forecast'!$G$2:$I$2,0)),0)</f>
        <v>1.1504424778761062</v>
      </c>
      <c r="K382" s="19">
        <f>IFERROR(INDEX('Team forecast'!$G$3:$I$22,MATCH($B382,'Team forecast'!$B$3:$B$22,0),MATCH(K$1,'Team forecast'!$G$2:$I$2,0)),0)</f>
        <v>0.82585391828488663</v>
      </c>
      <c r="L382">
        <f>SUMIFS(Rotowire!E:E,Rotowire!$A:$A,'Master data'!$F382)</f>
        <v>0</v>
      </c>
      <c r="M382" s="2">
        <f>SUMIFS(Rotowire!F:F,Rotowire!$A:$A,'Master data'!$F382)*I382</f>
        <v>0</v>
      </c>
      <c r="N382" s="2">
        <f>SUMIFS(Rotowire!G:G,Rotowire!$A:$A,'Master data'!$F382)*I382</f>
        <v>0</v>
      </c>
      <c r="O382" s="2">
        <f>SUMIFS(Rotowire!I:I,Rotowire!$A:$A,'Master data'!$F382)*I382</f>
        <v>0</v>
      </c>
      <c r="P382" s="2">
        <f>SUMIFS(Rotowire!W:W,Rotowire!$A:$A,'Master data'!$F382)*K382</f>
        <v>0</v>
      </c>
      <c r="Q382" s="2">
        <f>SUMIFS(Rotowire!Y:Y,Rotowire!$A:$A,'Master data'!$F382)*J382</f>
        <v>0</v>
      </c>
      <c r="R382" s="2">
        <f>SUMIFS(Rotowire!AB:AB,Rotowire!$A:$A,'Master data'!$F382)</f>
        <v>0</v>
      </c>
      <c r="S382" s="2">
        <f>SUMIFS(Rotowire!AC:AC,Rotowire!$A:$A,'Master data'!$F382)</f>
        <v>0</v>
      </c>
      <c r="T382" s="2">
        <f>INDEX('Team forecast'!D$3:D$22,MATCH($B382,'Team forecast'!$B$3:$B$22,0))</f>
        <v>1.8</v>
      </c>
      <c r="U382" s="2">
        <f>INDEX('Team forecast'!E$3:E$22,MATCH($B382,'Team forecast'!$B$3:$B$22,0))</f>
        <v>1.3</v>
      </c>
      <c r="V382" s="2">
        <f>INDEX('Team forecast'!J$3:J$22,MATCH($B382,'Team forecast'!$B$3:$B$22,0))</f>
        <v>0.4859</v>
      </c>
      <c r="W382" s="2">
        <f>INDEX('Team forecast'!K$3:K$22,MATCH($B382,'Team forecast'!$B$3:$B$22,0))</f>
        <v>0.23730000000000001</v>
      </c>
      <c r="X382" s="2">
        <f>INDEX('Team forecast'!L$3:L$22,MATCH($B382,'Team forecast'!$B$3:$B$22,0))</f>
        <v>0.27679999999999999</v>
      </c>
      <c r="Y382" s="5">
        <f t="shared" si="349"/>
        <v>-5000</v>
      </c>
      <c r="Z382" s="5">
        <f t="shared" si="350"/>
        <v>0</v>
      </c>
      <c r="AA382" s="5">
        <f t="shared" si="351"/>
        <v>0</v>
      </c>
      <c r="AB382" s="5">
        <f t="shared" si="352"/>
        <v>0</v>
      </c>
      <c r="AC382" s="5">
        <f t="shared" si="353"/>
        <v>0</v>
      </c>
      <c r="AD382" s="5">
        <f t="shared" si="358"/>
        <v>0</v>
      </c>
      <c r="AE382" s="5">
        <f t="shared" si="359"/>
        <v>0</v>
      </c>
      <c r="AF382" s="5">
        <f t="shared" si="354"/>
        <v>0</v>
      </c>
      <c r="AG382" s="5">
        <f t="shared" si="355"/>
        <v>0</v>
      </c>
      <c r="AH382" s="5">
        <f t="shared" si="360"/>
        <v>0</v>
      </c>
      <c r="AI382" s="5">
        <f t="shared" si="361"/>
        <v>0</v>
      </c>
      <c r="AJ382" s="5">
        <f t="shared" si="362"/>
        <v>0</v>
      </c>
      <c r="AK382" s="5">
        <f t="shared" si="363"/>
        <v>0</v>
      </c>
      <c r="AL382" s="5">
        <f>IFERROR(SUM(Y382:AK382),-5000)*((Cockpit!$C$3)^0)</f>
        <v>-5000</v>
      </c>
      <c r="AM382" s="19">
        <f>INDEX('Team forecast'!$M$3:$AU$22,MATCH($B382,'Team forecast'!$B$3:$B$22,0),MATCH(AM$1,'Team forecast'!$M$2:$AU$2,0))</f>
        <v>0</v>
      </c>
      <c r="AN382" s="19">
        <f>INDEX('Team forecast'!$M$3:$AU$22,MATCH($B382,'Team forecast'!$B$3:$B$22,0),MATCH(AN$1,'Team forecast'!$M$2:$AU$2,0))</f>
        <v>0</v>
      </c>
      <c r="AO382" s="19">
        <f>INDEX('Team forecast'!$M$3:$AU$22,MATCH($B382,'Team forecast'!$B$3:$B$22,0),MATCH(AO$1,'Team forecast'!$M$2:$AU$2,0))</f>
        <v>0</v>
      </c>
      <c r="AP382" s="19">
        <f>INDEX('Team forecast'!$M$3:$AU$22,MATCH($B382,'Team forecast'!$B$3:$B$22,0),MATCH(AP$1,'Team forecast'!$M$2:$AU$2,0))</f>
        <v>0</v>
      </c>
      <c r="AQ382" s="5">
        <f t="shared" si="364"/>
        <v>-5000</v>
      </c>
      <c r="AR382" s="5">
        <f>INDEX('Team forecast'!$M$3:$AU$22,MATCH($B382,'Team forecast'!$B$3:$B$22,0),MATCH(AR$1,'Team forecast'!$M$2:$AU$2,0))*IF($Y382&gt;0,25000,0)</f>
        <v>0</v>
      </c>
      <c r="AS382" s="5">
        <f>INDEX('Team forecast'!$M$3:$AU$22,MATCH($B382,'Team forecast'!$B$3:$B$22,0),MATCH(AS$1,'Team forecast'!$M$2:$AU$2,0))*IF($Y382&gt;0,5000,0)</f>
        <v>0</v>
      </c>
      <c r="AT382" s="5">
        <f>INDEX('Team forecast'!$M$3:$AU$22,MATCH($B382,'Team forecast'!$B$3:$B$22,0),MATCH(AT$1,'Team forecast'!$M$2:$AU$2,0))*IF($Y382&gt;0,-15000,0)</f>
        <v>0</v>
      </c>
      <c r="AU382" s="5">
        <f t="shared" si="365"/>
        <v>0</v>
      </c>
      <c r="AV382" s="5">
        <f t="shared" si="366"/>
        <v>0</v>
      </c>
      <c r="AW382" s="5">
        <f t="shared" si="367"/>
        <v>0</v>
      </c>
      <c r="AX382" s="5">
        <f t="shared" si="368"/>
        <v>0</v>
      </c>
      <c r="AY382" s="5">
        <f t="shared" si="369"/>
        <v>0</v>
      </c>
      <c r="AZ382" s="5">
        <f t="shared" si="370"/>
        <v>0</v>
      </c>
      <c r="BA382" s="5">
        <f t="shared" si="371"/>
        <v>0</v>
      </c>
      <c r="BB382" s="5">
        <f t="shared" si="372"/>
        <v>0</v>
      </c>
      <c r="BC382" s="5">
        <f t="shared" si="373"/>
        <v>0</v>
      </c>
      <c r="BD382" s="5">
        <f>IFERROR(SUM(AR382:BC382),0)*((Cockpit!$C$3)^1)</f>
        <v>0</v>
      </c>
      <c r="BE382" s="19">
        <f>INDEX('Team forecast'!$M$3:$AU$22,MATCH($B382,'Team forecast'!$B$3:$B$22,0),MATCH(BE$1,'Team forecast'!$M$2:$AU$2,0))</f>
        <v>0</v>
      </c>
      <c r="BF382" s="19">
        <f>INDEX('Team forecast'!$M$3:$AU$22,MATCH($B382,'Team forecast'!$B$3:$B$22,0),MATCH(BF$1,'Team forecast'!$M$2:$AU$2,0))</f>
        <v>0</v>
      </c>
      <c r="BG382" s="19">
        <f>INDEX('Team forecast'!$M$3:$AU$22,MATCH($B382,'Team forecast'!$B$3:$B$22,0),MATCH(BG$1,'Team forecast'!$M$2:$AU$2,0))</f>
        <v>0</v>
      </c>
      <c r="BH382" s="19">
        <f>INDEX('Team forecast'!$M$3:$AU$22,MATCH($B382,'Team forecast'!$B$3:$B$22,0),MATCH(BH$1,'Team forecast'!$M$2:$AU$2,0))</f>
        <v>0</v>
      </c>
      <c r="BI382" s="5">
        <f t="shared" si="374"/>
        <v>-5000</v>
      </c>
      <c r="BJ382" s="5">
        <f>INDEX('Team forecast'!$M$3:$AU$22,MATCH($B382,'Team forecast'!$B$3:$B$22,0),MATCH(BJ$1,'Team forecast'!$M$2:$AU$2,0))*IF($Y382&gt;0,25000,0)</f>
        <v>0</v>
      </c>
      <c r="BK382" s="5">
        <f>INDEX('Team forecast'!$M$3:$AU$22,MATCH($B382,'Team forecast'!$B$3:$B$22,0),MATCH(BK$1,'Team forecast'!$M$2:$AU$2,0))*IF($Y382&gt;0,5000,0)</f>
        <v>0</v>
      </c>
      <c r="BL382" s="5">
        <f>INDEX('Team forecast'!$M$3:$AU$22,MATCH($B382,'Team forecast'!$B$3:$B$22,0),MATCH(BL$1,'Team forecast'!$M$2:$AU$2,0))*IF($Y382&gt;0,-15000,0)</f>
        <v>0</v>
      </c>
      <c r="BM382" s="5">
        <f t="shared" si="375"/>
        <v>0</v>
      </c>
      <c r="BN382" s="5">
        <f t="shared" si="376"/>
        <v>0</v>
      </c>
      <c r="BO382" s="5">
        <f t="shared" si="377"/>
        <v>0</v>
      </c>
      <c r="BP382" s="5">
        <f t="shared" si="378"/>
        <v>0</v>
      </c>
      <c r="BQ382" s="5">
        <f t="shared" si="379"/>
        <v>0</v>
      </c>
      <c r="BR382" s="5">
        <f t="shared" si="380"/>
        <v>0</v>
      </c>
      <c r="BS382" s="5">
        <f t="shared" si="381"/>
        <v>0</v>
      </c>
      <c r="BT382" s="5">
        <f t="shared" si="382"/>
        <v>0</v>
      </c>
      <c r="BU382" s="5">
        <f t="shared" si="383"/>
        <v>0</v>
      </c>
      <c r="BV382" s="5">
        <f>IFERROR(SUM(BJ382:BU382),0)*((Cockpit!$C$3)^2)</f>
        <v>0</v>
      </c>
      <c r="BW382" s="19">
        <f>INDEX('Team forecast'!$M$3:$AU$22,MATCH($B382,'Team forecast'!$B$3:$B$22,0),MATCH(BW$1,'Team forecast'!$M$2:$AU$2,0))</f>
        <v>0</v>
      </c>
      <c r="BX382" s="19">
        <f>INDEX('Team forecast'!$M$3:$AU$22,MATCH($B382,'Team forecast'!$B$3:$B$22,0),MATCH(BX$1,'Team forecast'!$M$2:$AU$2,0))</f>
        <v>0</v>
      </c>
      <c r="BY382" s="19">
        <f>INDEX('Team forecast'!$M$3:$AU$22,MATCH($B382,'Team forecast'!$B$3:$B$22,0),MATCH(BY$1,'Team forecast'!$M$2:$AU$2,0))</f>
        <v>0</v>
      </c>
      <c r="BZ382" s="19">
        <f>INDEX('Team forecast'!$M$3:$AU$22,MATCH($B382,'Team forecast'!$B$3:$B$22,0),MATCH(BZ$1,'Team forecast'!$M$2:$AU$2,0))</f>
        <v>0</v>
      </c>
      <c r="CA382" s="5">
        <f t="shared" si="384"/>
        <v>-5000</v>
      </c>
      <c r="CB382" s="5">
        <f>INDEX('Team forecast'!$M$3:$AU$22,MATCH($B382,'Team forecast'!$B$3:$B$22,0),MATCH(CB$1,'Team forecast'!$M$2:$AU$2,0))*IF($Y382&gt;0,25000,0)</f>
        <v>0</v>
      </c>
      <c r="CC382" s="5">
        <f>INDEX('Team forecast'!$M$3:$AU$22,MATCH($B382,'Team forecast'!$B$3:$B$22,0),MATCH(CC$1,'Team forecast'!$M$2:$AU$2,0))*IF($Y382&gt;0,5000,0)</f>
        <v>0</v>
      </c>
      <c r="CD382" s="5">
        <f>INDEX('Team forecast'!$M$3:$AU$22,MATCH($B382,'Team forecast'!$B$3:$B$22,0),MATCH(CD$1,'Team forecast'!$M$2:$AU$2,0))*IF($Y382&gt;0,-15000,0)</f>
        <v>0</v>
      </c>
      <c r="CE382" s="5">
        <f t="shared" si="385"/>
        <v>0</v>
      </c>
      <c r="CF382" s="5">
        <f t="shared" si="386"/>
        <v>0</v>
      </c>
      <c r="CG382" s="5">
        <f t="shared" si="387"/>
        <v>0</v>
      </c>
      <c r="CH382" s="5">
        <f t="shared" si="388"/>
        <v>0</v>
      </c>
      <c r="CI382" s="5">
        <f t="shared" si="389"/>
        <v>0</v>
      </c>
      <c r="CJ382" s="5">
        <f t="shared" si="390"/>
        <v>0</v>
      </c>
      <c r="CK382" s="5">
        <f t="shared" si="391"/>
        <v>0</v>
      </c>
      <c r="CL382" s="5">
        <f t="shared" si="392"/>
        <v>0</v>
      </c>
      <c r="CM382" s="5">
        <f t="shared" si="393"/>
        <v>0</v>
      </c>
      <c r="CN382" s="5">
        <f>IFERROR(SUM(CB382:CM382),0)*((Cockpit!$C$3)^3)</f>
        <v>0</v>
      </c>
      <c r="CO382" s="19">
        <f>INDEX('Team forecast'!$M$3:$AU$22,MATCH($B382,'Team forecast'!$B$3:$B$22,0),MATCH(CO$1,'Team forecast'!$M$2:$AU$2,0))</f>
        <v>0</v>
      </c>
      <c r="CP382" s="19">
        <f>INDEX('Team forecast'!$M$3:$AU$22,MATCH($B382,'Team forecast'!$B$3:$B$22,0),MATCH(CP$1,'Team forecast'!$M$2:$AU$2,0))</f>
        <v>0</v>
      </c>
      <c r="CQ382" s="19">
        <f>INDEX('Team forecast'!$M$3:$AU$22,MATCH($B382,'Team forecast'!$B$3:$B$22,0),MATCH(CQ$1,'Team forecast'!$M$2:$AU$2,0))</f>
        <v>0</v>
      </c>
      <c r="CR382" s="19">
        <f>INDEX('Team forecast'!$M$3:$AU$22,MATCH($B382,'Team forecast'!$B$3:$B$22,0),MATCH(CR$1,'Team forecast'!$M$2:$AU$2,0))</f>
        <v>0</v>
      </c>
      <c r="CS382" s="5">
        <f t="shared" si="394"/>
        <v>-5000</v>
      </c>
      <c r="CT382" s="5">
        <f>INDEX('Team forecast'!$M$3:$AU$22,MATCH($B382,'Team forecast'!$B$3:$B$22,0),MATCH(CT$1,'Team forecast'!$M$2:$AU$2,0))*IF($Y382&gt;0,25000,0)</f>
        <v>0</v>
      </c>
      <c r="CU382" s="5">
        <f>INDEX('Team forecast'!$M$3:$AU$22,MATCH($B382,'Team forecast'!$B$3:$B$22,0),MATCH(CU$1,'Team forecast'!$M$2:$AU$2,0))*IF($Y382&gt;0,5000,0)</f>
        <v>0</v>
      </c>
      <c r="CV382" s="5">
        <f>INDEX('Team forecast'!$M$3:$AU$22,MATCH($B382,'Team forecast'!$B$3:$B$22,0),MATCH(CV$1,'Team forecast'!$M$2:$AU$2,0))*IF($Y382&gt;0,-15000,0)</f>
        <v>0</v>
      </c>
      <c r="CW382" s="5">
        <f t="shared" si="395"/>
        <v>0</v>
      </c>
      <c r="CX382" s="5">
        <f t="shared" si="396"/>
        <v>0</v>
      </c>
      <c r="CY382" s="5">
        <f t="shared" si="397"/>
        <v>0</v>
      </c>
      <c r="CZ382" s="5">
        <f t="shared" si="398"/>
        <v>0</v>
      </c>
      <c r="DA382" s="5">
        <f t="shared" si="399"/>
        <v>0</v>
      </c>
      <c r="DB382" s="5">
        <f t="shared" si="400"/>
        <v>0</v>
      </c>
      <c r="DC382" s="5">
        <f t="shared" si="401"/>
        <v>0</v>
      </c>
      <c r="DD382" s="5">
        <f t="shared" si="402"/>
        <v>0</v>
      </c>
      <c r="DE382" s="5">
        <f t="shared" si="403"/>
        <v>0</v>
      </c>
      <c r="DF382" s="5">
        <f>IFERROR(SUM(CT382:DE382),0)*((Cockpit!$C$3)^4)</f>
        <v>0</v>
      </c>
      <c r="DG382" s="19">
        <f>INDEX('Team forecast'!$M$3:$AU$22,MATCH($B382,'Team forecast'!$B$3:$B$22,0),MATCH(DG$1,'Team forecast'!$M$2:$AU$2,0))</f>
        <v>0</v>
      </c>
      <c r="DH382" s="19">
        <f>INDEX('Team forecast'!$M$3:$AU$22,MATCH($B382,'Team forecast'!$B$3:$B$22,0),MATCH(DH$1,'Team forecast'!$M$2:$AU$2,0))</f>
        <v>0</v>
      </c>
      <c r="DI382" s="19">
        <f>INDEX('Team forecast'!$M$3:$AU$22,MATCH($B382,'Team forecast'!$B$3:$B$22,0),MATCH(DI$1,'Team forecast'!$M$2:$AU$2,0))</f>
        <v>0</v>
      </c>
      <c r="DJ382" s="19">
        <f>INDEX('Team forecast'!$M$3:$AU$22,MATCH($B382,'Team forecast'!$B$3:$B$22,0),MATCH(DJ$1,'Team forecast'!$M$2:$AU$2,0))</f>
        <v>0</v>
      </c>
      <c r="DK382" s="5">
        <f t="shared" si="404"/>
        <v>-5000</v>
      </c>
      <c r="DL382" s="5">
        <f>INDEX('Team forecast'!$M$3:$AU$22,MATCH($B382,'Team forecast'!$B$3:$B$22,0),MATCH(DL$1,'Team forecast'!$M$2:$AU$2,0))*IF($Y382&gt;0,25000,0)</f>
        <v>0</v>
      </c>
      <c r="DM382" s="5">
        <f>INDEX('Team forecast'!$M$3:$AU$22,MATCH($B382,'Team forecast'!$B$3:$B$22,0),MATCH(DM$1,'Team forecast'!$M$2:$AU$2,0))*IF($Y382&gt;0,5000,0)</f>
        <v>0</v>
      </c>
      <c r="DN382" s="5">
        <f>INDEX('Team forecast'!$M$3:$AU$22,MATCH($B382,'Team forecast'!$B$3:$B$22,0),MATCH(DN$1,'Team forecast'!$M$2:$AU$2,0))*IF($Y382&gt;0,-15000,0)</f>
        <v>0</v>
      </c>
      <c r="DO382" s="5">
        <f t="shared" si="405"/>
        <v>0</v>
      </c>
      <c r="DP382" s="5">
        <f t="shared" si="406"/>
        <v>0</v>
      </c>
      <c r="DQ382" s="5">
        <f t="shared" si="407"/>
        <v>0</v>
      </c>
      <c r="DR382" s="5">
        <f t="shared" si="408"/>
        <v>0</v>
      </c>
      <c r="DS382" s="5">
        <f t="shared" si="409"/>
        <v>0</v>
      </c>
      <c r="DT382" s="5">
        <f t="shared" si="410"/>
        <v>0</v>
      </c>
      <c r="DU382" s="5">
        <f t="shared" si="411"/>
        <v>0</v>
      </c>
      <c r="DV382" s="5">
        <f t="shared" si="412"/>
        <v>0</v>
      </c>
      <c r="DW382" s="5">
        <f t="shared" si="413"/>
        <v>0</v>
      </c>
      <c r="DX382" s="5">
        <f>IFERROR(SUM(DL382:DW382),0)*((Cockpit!$C$3)^5)</f>
        <v>0</v>
      </c>
      <c r="DY382" s="5">
        <f t="shared" si="414"/>
        <v>-5000</v>
      </c>
      <c r="DZ382" s="5" t="str">
        <f>IF(ISERROR(MATCH(A382,'Current squad'!B:B,0)),"No","Yes")</f>
        <v>No</v>
      </c>
      <c r="EA382" s="5" cm="1">
        <f t="array" ref="EA382">IFERROR(_xlfn.IFS(DZ382="Yes",0,DZ382="No",H382*1%),999999)</f>
        <v>19000</v>
      </c>
      <c r="EB382" s="5">
        <f t="shared" si="356"/>
        <v>1919000</v>
      </c>
      <c r="EC382" s="5">
        <f t="shared" si="415"/>
        <v>-24000</v>
      </c>
      <c r="ED382" s="1">
        <f t="shared" si="357"/>
        <v>-1.2631578947368421E-2</v>
      </c>
      <c r="EE382" s="5">
        <f>RANK(EC382,$EC$2:$EC$572)+COUNTIF($EC$2:EC382,EC382)-1</f>
        <v>200</v>
      </c>
      <c r="EF382" s="4">
        <f>RANK(ED382,$ED$2:$ED$572)+COUNTIF($ED$2:ED382,ED382)-1</f>
        <v>517</v>
      </c>
    </row>
    <row r="383" spans="1:136" x14ac:dyDescent="0.3">
      <c r="A383" t="str">
        <f>IF(Holdet.dk!A383&lt;&gt;"",Holdet.dk!A383,"")</f>
        <v>Oliver Casey</v>
      </c>
      <c r="B383" t="str">
        <f>INDEX(Holdet.dk!B:B,MATCH($A383,Holdet.dk!$A:$A,0))</f>
        <v>Leeds United</v>
      </c>
      <c r="C383" t="str">
        <f>INDEX(Holdet.dk!C:C,MATCH($A383,Holdet.dk!$A:$A,0))</f>
        <v>Defense</v>
      </c>
      <c r="D383" t="str">
        <f>INDEX(Holdet.dk!D:D,MATCH($A383,Holdet.dk!$A:$A,0))</f>
        <v>1.900.000</v>
      </c>
      <c r="E383" s="1">
        <f>IFERROR(_xlfn.NUMBERVALUE(INDEX(Holdet.dk!$E:$E,MATCH($A383,Holdet.dk!$A:$A,0)),","),0)</f>
        <v>1E-3</v>
      </c>
      <c r="F383" t="str">
        <f>IF(INDEX(Lookup!H:H,MATCH('Master data'!A383,Lookup!G:G,0))=0,A383,INDEX(Lookup!H:H,MATCH('Master data'!A383,Lookup!G:G,0)))</f>
        <v>Oliver Casey</v>
      </c>
      <c r="G383" t="str">
        <f>IFERROR(INDEX(Lookup!B:B,MATCH(INDEX(Rotowire!C:C,MATCH(F383,Rotowire!A:A,0)),Lookup!D:D,0)),"")</f>
        <v/>
      </c>
      <c r="H383" s="5">
        <f t="shared" si="348"/>
        <v>1900000</v>
      </c>
      <c r="I383" s="19">
        <f>IFERROR(INDEX('Team forecast'!$G$3:$I$22,MATCH($B383,'Team forecast'!$B$3:$B$22,0),MATCH(I$1,'Team forecast'!$G$2:$I$2,0)),0)</f>
        <v>0.79646017699115057</v>
      </c>
      <c r="J383" s="19">
        <f>IFERROR(INDEX('Team forecast'!$G$3:$I$22,MATCH($B383,'Team forecast'!$B$3:$B$22,0),MATCH(J$1,'Team forecast'!$G$2:$I$2,0)),0)</f>
        <v>1.1504424778761062</v>
      </c>
      <c r="K383" s="19">
        <f>IFERROR(INDEX('Team forecast'!$G$3:$I$22,MATCH($B383,'Team forecast'!$B$3:$B$22,0),MATCH(K$1,'Team forecast'!$G$2:$I$2,0)),0)</f>
        <v>0.82585391828488663</v>
      </c>
      <c r="L383">
        <f>SUMIFS(Rotowire!E:E,Rotowire!$A:$A,'Master data'!$F383)</f>
        <v>0</v>
      </c>
      <c r="M383" s="2">
        <f>SUMIFS(Rotowire!F:F,Rotowire!$A:$A,'Master data'!$F383)*I383</f>
        <v>0</v>
      </c>
      <c r="N383" s="2">
        <f>SUMIFS(Rotowire!G:G,Rotowire!$A:$A,'Master data'!$F383)*I383</f>
        <v>0</v>
      </c>
      <c r="O383" s="2">
        <f>SUMIFS(Rotowire!I:I,Rotowire!$A:$A,'Master data'!$F383)*I383</f>
        <v>0</v>
      </c>
      <c r="P383" s="2">
        <f>SUMIFS(Rotowire!W:W,Rotowire!$A:$A,'Master data'!$F383)*K383</f>
        <v>0</v>
      </c>
      <c r="Q383" s="2">
        <f>SUMIFS(Rotowire!Y:Y,Rotowire!$A:$A,'Master data'!$F383)*J383</f>
        <v>0</v>
      </c>
      <c r="R383" s="2">
        <f>SUMIFS(Rotowire!AB:AB,Rotowire!$A:$A,'Master data'!$F383)</f>
        <v>0</v>
      </c>
      <c r="S383" s="2">
        <f>SUMIFS(Rotowire!AC:AC,Rotowire!$A:$A,'Master data'!$F383)</f>
        <v>0</v>
      </c>
      <c r="T383" s="2">
        <f>INDEX('Team forecast'!D$3:D$22,MATCH($B383,'Team forecast'!$B$3:$B$22,0))</f>
        <v>1.8</v>
      </c>
      <c r="U383" s="2">
        <f>INDEX('Team forecast'!E$3:E$22,MATCH($B383,'Team forecast'!$B$3:$B$22,0))</f>
        <v>1.3</v>
      </c>
      <c r="V383" s="2">
        <f>INDEX('Team forecast'!J$3:J$22,MATCH($B383,'Team forecast'!$B$3:$B$22,0))</f>
        <v>0.4859</v>
      </c>
      <c r="W383" s="2">
        <f>INDEX('Team forecast'!K$3:K$22,MATCH($B383,'Team forecast'!$B$3:$B$22,0))</f>
        <v>0.23730000000000001</v>
      </c>
      <c r="X383" s="2">
        <f>INDEX('Team forecast'!L$3:L$22,MATCH($B383,'Team forecast'!$B$3:$B$22,0))</f>
        <v>0.27679999999999999</v>
      </c>
      <c r="Y383" s="5">
        <f t="shared" si="349"/>
        <v>-5000</v>
      </c>
      <c r="Z383" s="5">
        <f t="shared" si="350"/>
        <v>0</v>
      </c>
      <c r="AA383" s="5">
        <f t="shared" si="351"/>
        <v>0</v>
      </c>
      <c r="AB383" s="5">
        <f t="shared" si="352"/>
        <v>0</v>
      </c>
      <c r="AC383" s="5">
        <f t="shared" si="353"/>
        <v>0</v>
      </c>
      <c r="AD383" s="5">
        <f t="shared" si="358"/>
        <v>0</v>
      </c>
      <c r="AE383" s="5">
        <f t="shared" si="359"/>
        <v>0</v>
      </c>
      <c r="AF383" s="5">
        <f t="shared" si="354"/>
        <v>0</v>
      </c>
      <c r="AG383" s="5">
        <f t="shared" si="355"/>
        <v>0</v>
      </c>
      <c r="AH383" s="5">
        <f t="shared" si="360"/>
        <v>0</v>
      </c>
      <c r="AI383" s="5">
        <f t="shared" si="361"/>
        <v>0</v>
      </c>
      <c r="AJ383" s="5">
        <f t="shared" si="362"/>
        <v>0</v>
      </c>
      <c r="AK383" s="5">
        <f t="shared" si="363"/>
        <v>0</v>
      </c>
      <c r="AL383" s="5">
        <f>IFERROR(SUM(Y383:AK383),-5000)*((Cockpit!$C$3)^0)</f>
        <v>-5000</v>
      </c>
      <c r="AM383" s="19">
        <f>INDEX('Team forecast'!$M$3:$AU$22,MATCH($B383,'Team forecast'!$B$3:$B$22,0),MATCH(AM$1,'Team forecast'!$M$2:$AU$2,0))</f>
        <v>0</v>
      </c>
      <c r="AN383" s="19">
        <f>INDEX('Team forecast'!$M$3:$AU$22,MATCH($B383,'Team forecast'!$B$3:$B$22,0),MATCH(AN$1,'Team forecast'!$M$2:$AU$2,0))</f>
        <v>0</v>
      </c>
      <c r="AO383" s="19">
        <f>INDEX('Team forecast'!$M$3:$AU$22,MATCH($B383,'Team forecast'!$B$3:$B$22,0),MATCH(AO$1,'Team forecast'!$M$2:$AU$2,0))</f>
        <v>0</v>
      </c>
      <c r="AP383" s="19">
        <f>INDEX('Team forecast'!$M$3:$AU$22,MATCH($B383,'Team forecast'!$B$3:$B$22,0),MATCH(AP$1,'Team forecast'!$M$2:$AU$2,0))</f>
        <v>0</v>
      </c>
      <c r="AQ383" s="5">
        <f t="shared" si="364"/>
        <v>-5000</v>
      </c>
      <c r="AR383" s="5">
        <f>INDEX('Team forecast'!$M$3:$AU$22,MATCH($B383,'Team forecast'!$B$3:$B$22,0),MATCH(AR$1,'Team forecast'!$M$2:$AU$2,0))*IF($Y383&gt;0,25000,0)</f>
        <v>0</v>
      </c>
      <c r="AS383" s="5">
        <f>INDEX('Team forecast'!$M$3:$AU$22,MATCH($B383,'Team forecast'!$B$3:$B$22,0),MATCH(AS$1,'Team forecast'!$M$2:$AU$2,0))*IF($Y383&gt;0,5000,0)</f>
        <v>0</v>
      </c>
      <c r="AT383" s="5">
        <f>INDEX('Team forecast'!$M$3:$AU$22,MATCH($B383,'Team forecast'!$B$3:$B$22,0),MATCH(AT$1,'Team forecast'!$M$2:$AU$2,0))*IF($Y383&gt;0,-15000,0)</f>
        <v>0</v>
      </c>
      <c r="AU383" s="5">
        <f t="shared" si="365"/>
        <v>0</v>
      </c>
      <c r="AV383" s="5">
        <f t="shared" si="366"/>
        <v>0</v>
      </c>
      <c r="AW383" s="5">
        <f t="shared" si="367"/>
        <v>0</v>
      </c>
      <c r="AX383" s="5">
        <f t="shared" si="368"/>
        <v>0</v>
      </c>
      <c r="AY383" s="5">
        <f t="shared" si="369"/>
        <v>0</v>
      </c>
      <c r="AZ383" s="5">
        <f t="shared" si="370"/>
        <v>0</v>
      </c>
      <c r="BA383" s="5">
        <f t="shared" si="371"/>
        <v>0</v>
      </c>
      <c r="BB383" s="5">
        <f t="shared" si="372"/>
        <v>0</v>
      </c>
      <c r="BC383" s="5">
        <f t="shared" si="373"/>
        <v>0</v>
      </c>
      <c r="BD383" s="5">
        <f>IFERROR(SUM(AR383:BC383),0)*((Cockpit!$C$3)^1)</f>
        <v>0</v>
      </c>
      <c r="BE383" s="19">
        <f>INDEX('Team forecast'!$M$3:$AU$22,MATCH($B383,'Team forecast'!$B$3:$B$22,0),MATCH(BE$1,'Team forecast'!$M$2:$AU$2,0))</f>
        <v>0</v>
      </c>
      <c r="BF383" s="19">
        <f>INDEX('Team forecast'!$M$3:$AU$22,MATCH($B383,'Team forecast'!$B$3:$B$22,0),MATCH(BF$1,'Team forecast'!$M$2:$AU$2,0))</f>
        <v>0</v>
      </c>
      <c r="BG383" s="19">
        <f>INDEX('Team forecast'!$M$3:$AU$22,MATCH($B383,'Team forecast'!$B$3:$B$22,0),MATCH(BG$1,'Team forecast'!$M$2:$AU$2,0))</f>
        <v>0</v>
      </c>
      <c r="BH383" s="19">
        <f>INDEX('Team forecast'!$M$3:$AU$22,MATCH($B383,'Team forecast'!$B$3:$B$22,0),MATCH(BH$1,'Team forecast'!$M$2:$AU$2,0))</f>
        <v>0</v>
      </c>
      <c r="BI383" s="5">
        <f t="shared" si="374"/>
        <v>-5000</v>
      </c>
      <c r="BJ383" s="5">
        <f>INDEX('Team forecast'!$M$3:$AU$22,MATCH($B383,'Team forecast'!$B$3:$B$22,0),MATCH(BJ$1,'Team forecast'!$M$2:$AU$2,0))*IF($Y383&gt;0,25000,0)</f>
        <v>0</v>
      </c>
      <c r="BK383" s="5">
        <f>INDEX('Team forecast'!$M$3:$AU$22,MATCH($B383,'Team forecast'!$B$3:$B$22,0),MATCH(BK$1,'Team forecast'!$M$2:$AU$2,0))*IF($Y383&gt;0,5000,0)</f>
        <v>0</v>
      </c>
      <c r="BL383" s="5">
        <f>INDEX('Team forecast'!$M$3:$AU$22,MATCH($B383,'Team forecast'!$B$3:$B$22,0),MATCH(BL$1,'Team forecast'!$M$2:$AU$2,0))*IF($Y383&gt;0,-15000,0)</f>
        <v>0</v>
      </c>
      <c r="BM383" s="5">
        <f t="shared" si="375"/>
        <v>0</v>
      </c>
      <c r="BN383" s="5">
        <f t="shared" si="376"/>
        <v>0</v>
      </c>
      <c r="BO383" s="5">
        <f t="shared" si="377"/>
        <v>0</v>
      </c>
      <c r="BP383" s="5">
        <f t="shared" si="378"/>
        <v>0</v>
      </c>
      <c r="BQ383" s="5">
        <f t="shared" si="379"/>
        <v>0</v>
      </c>
      <c r="BR383" s="5">
        <f t="shared" si="380"/>
        <v>0</v>
      </c>
      <c r="BS383" s="5">
        <f t="shared" si="381"/>
        <v>0</v>
      </c>
      <c r="BT383" s="5">
        <f t="shared" si="382"/>
        <v>0</v>
      </c>
      <c r="BU383" s="5">
        <f t="shared" si="383"/>
        <v>0</v>
      </c>
      <c r="BV383" s="5">
        <f>IFERROR(SUM(BJ383:BU383),0)*((Cockpit!$C$3)^2)</f>
        <v>0</v>
      </c>
      <c r="BW383" s="19">
        <f>INDEX('Team forecast'!$M$3:$AU$22,MATCH($B383,'Team forecast'!$B$3:$B$22,0),MATCH(BW$1,'Team forecast'!$M$2:$AU$2,0))</f>
        <v>0</v>
      </c>
      <c r="BX383" s="19">
        <f>INDEX('Team forecast'!$M$3:$AU$22,MATCH($B383,'Team forecast'!$B$3:$B$22,0),MATCH(BX$1,'Team forecast'!$M$2:$AU$2,0))</f>
        <v>0</v>
      </c>
      <c r="BY383" s="19">
        <f>INDEX('Team forecast'!$M$3:$AU$22,MATCH($B383,'Team forecast'!$B$3:$B$22,0),MATCH(BY$1,'Team forecast'!$M$2:$AU$2,0))</f>
        <v>0</v>
      </c>
      <c r="BZ383" s="19">
        <f>INDEX('Team forecast'!$M$3:$AU$22,MATCH($B383,'Team forecast'!$B$3:$B$22,0),MATCH(BZ$1,'Team forecast'!$M$2:$AU$2,0))</f>
        <v>0</v>
      </c>
      <c r="CA383" s="5">
        <f t="shared" si="384"/>
        <v>-5000</v>
      </c>
      <c r="CB383" s="5">
        <f>INDEX('Team forecast'!$M$3:$AU$22,MATCH($B383,'Team forecast'!$B$3:$B$22,0),MATCH(CB$1,'Team forecast'!$M$2:$AU$2,0))*IF($Y383&gt;0,25000,0)</f>
        <v>0</v>
      </c>
      <c r="CC383" s="5">
        <f>INDEX('Team forecast'!$M$3:$AU$22,MATCH($B383,'Team forecast'!$B$3:$B$22,0),MATCH(CC$1,'Team forecast'!$M$2:$AU$2,0))*IF($Y383&gt;0,5000,0)</f>
        <v>0</v>
      </c>
      <c r="CD383" s="5">
        <f>INDEX('Team forecast'!$M$3:$AU$22,MATCH($B383,'Team forecast'!$B$3:$B$22,0),MATCH(CD$1,'Team forecast'!$M$2:$AU$2,0))*IF($Y383&gt;0,-15000,0)</f>
        <v>0</v>
      </c>
      <c r="CE383" s="5">
        <f t="shared" si="385"/>
        <v>0</v>
      </c>
      <c r="CF383" s="5">
        <f t="shared" si="386"/>
        <v>0</v>
      </c>
      <c r="CG383" s="5">
        <f t="shared" si="387"/>
        <v>0</v>
      </c>
      <c r="CH383" s="5">
        <f t="shared" si="388"/>
        <v>0</v>
      </c>
      <c r="CI383" s="5">
        <f t="shared" si="389"/>
        <v>0</v>
      </c>
      <c r="CJ383" s="5">
        <f t="shared" si="390"/>
        <v>0</v>
      </c>
      <c r="CK383" s="5">
        <f t="shared" si="391"/>
        <v>0</v>
      </c>
      <c r="CL383" s="5">
        <f t="shared" si="392"/>
        <v>0</v>
      </c>
      <c r="CM383" s="5">
        <f t="shared" si="393"/>
        <v>0</v>
      </c>
      <c r="CN383" s="5">
        <f>IFERROR(SUM(CB383:CM383),0)*((Cockpit!$C$3)^3)</f>
        <v>0</v>
      </c>
      <c r="CO383" s="19">
        <f>INDEX('Team forecast'!$M$3:$AU$22,MATCH($B383,'Team forecast'!$B$3:$B$22,0),MATCH(CO$1,'Team forecast'!$M$2:$AU$2,0))</f>
        <v>0</v>
      </c>
      <c r="CP383" s="19">
        <f>INDEX('Team forecast'!$M$3:$AU$22,MATCH($B383,'Team forecast'!$B$3:$B$22,0),MATCH(CP$1,'Team forecast'!$M$2:$AU$2,0))</f>
        <v>0</v>
      </c>
      <c r="CQ383" s="19">
        <f>INDEX('Team forecast'!$M$3:$AU$22,MATCH($B383,'Team forecast'!$B$3:$B$22,0),MATCH(CQ$1,'Team forecast'!$M$2:$AU$2,0))</f>
        <v>0</v>
      </c>
      <c r="CR383" s="19">
        <f>INDEX('Team forecast'!$M$3:$AU$22,MATCH($B383,'Team forecast'!$B$3:$B$22,0),MATCH(CR$1,'Team forecast'!$M$2:$AU$2,0))</f>
        <v>0</v>
      </c>
      <c r="CS383" s="5">
        <f t="shared" si="394"/>
        <v>-5000</v>
      </c>
      <c r="CT383" s="5">
        <f>INDEX('Team forecast'!$M$3:$AU$22,MATCH($B383,'Team forecast'!$B$3:$B$22,0),MATCH(CT$1,'Team forecast'!$M$2:$AU$2,0))*IF($Y383&gt;0,25000,0)</f>
        <v>0</v>
      </c>
      <c r="CU383" s="5">
        <f>INDEX('Team forecast'!$M$3:$AU$22,MATCH($B383,'Team forecast'!$B$3:$B$22,0),MATCH(CU$1,'Team forecast'!$M$2:$AU$2,0))*IF($Y383&gt;0,5000,0)</f>
        <v>0</v>
      </c>
      <c r="CV383" s="5">
        <f>INDEX('Team forecast'!$M$3:$AU$22,MATCH($B383,'Team forecast'!$B$3:$B$22,0),MATCH(CV$1,'Team forecast'!$M$2:$AU$2,0))*IF($Y383&gt;0,-15000,0)</f>
        <v>0</v>
      </c>
      <c r="CW383" s="5">
        <f t="shared" si="395"/>
        <v>0</v>
      </c>
      <c r="CX383" s="5">
        <f t="shared" si="396"/>
        <v>0</v>
      </c>
      <c r="CY383" s="5">
        <f t="shared" si="397"/>
        <v>0</v>
      </c>
      <c r="CZ383" s="5">
        <f t="shared" si="398"/>
        <v>0</v>
      </c>
      <c r="DA383" s="5">
        <f t="shared" si="399"/>
        <v>0</v>
      </c>
      <c r="DB383" s="5">
        <f t="shared" si="400"/>
        <v>0</v>
      </c>
      <c r="DC383" s="5">
        <f t="shared" si="401"/>
        <v>0</v>
      </c>
      <c r="DD383" s="5">
        <f t="shared" si="402"/>
        <v>0</v>
      </c>
      <c r="DE383" s="5">
        <f t="shared" si="403"/>
        <v>0</v>
      </c>
      <c r="DF383" s="5">
        <f>IFERROR(SUM(CT383:DE383),0)*((Cockpit!$C$3)^4)</f>
        <v>0</v>
      </c>
      <c r="DG383" s="19">
        <f>INDEX('Team forecast'!$M$3:$AU$22,MATCH($B383,'Team forecast'!$B$3:$B$22,0),MATCH(DG$1,'Team forecast'!$M$2:$AU$2,0))</f>
        <v>0</v>
      </c>
      <c r="DH383" s="19">
        <f>INDEX('Team forecast'!$M$3:$AU$22,MATCH($B383,'Team forecast'!$B$3:$B$22,0),MATCH(DH$1,'Team forecast'!$M$2:$AU$2,0))</f>
        <v>0</v>
      </c>
      <c r="DI383" s="19">
        <f>INDEX('Team forecast'!$M$3:$AU$22,MATCH($B383,'Team forecast'!$B$3:$B$22,0),MATCH(DI$1,'Team forecast'!$M$2:$AU$2,0))</f>
        <v>0</v>
      </c>
      <c r="DJ383" s="19">
        <f>INDEX('Team forecast'!$M$3:$AU$22,MATCH($B383,'Team forecast'!$B$3:$B$22,0),MATCH(DJ$1,'Team forecast'!$M$2:$AU$2,0))</f>
        <v>0</v>
      </c>
      <c r="DK383" s="5">
        <f t="shared" si="404"/>
        <v>-5000</v>
      </c>
      <c r="DL383" s="5">
        <f>INDEX('Team forecast'!$M$3:$AU$22,MATCH($B383,'Team forecast'!$B$3:$B$22,0),MATCH(DL$1,'Team forecast'!$M$2:$AU$2,0))*IF($Y383&gt;0,25000,0)</f>
        <v>0</v>
      </c>
      <c r="DM383" s="5">
        <f>INDEX('Team forecast'!$M$3:$AU$22,MATCH($B383,'Team forecast'!$B$3:$B$22,0),MATCH(DM$1,'Team forecast'!$M$2:$AU$2,0))*IF($Y383&gt;0,5000,0)</f>
        <v>0</v>
      </c>
      <c r="DN383" s="5">
        <f>INDEX('Team forecast'!$M$3:$AU$22,MATCH($B383,'Team forecast'!$B$3:$B$22,0),MATCH(DN$1,'Team forecast'!$M$2:$AU$2,0))*IF($Y383&gt;0,-15000,0)</f>
        <v>0</v>
      </c>
      <c r="DO383" s="5">
        <f t="shared" si="405"/>
        <v>0</v>
      </c>
      <c r="DP383" s="5">
        <f t="shared" si="406"/>
        <v>0</v>
      </c>
      <c r="DQ383" s="5">
        <f t="shared" si="407"/>
        <v>0</v>
      </c>
      <c r="DR383" s="5">
        <f t="shared" si="408"/>
        <v>0</v>
      </c>
      <c r="DS383" s="5">
        <f t="shared" si="409"/>
        <v>0</v>
      </c>
      <c r="DT383" s="5">
        <f t="shared" si="410"/>
        <v>0</v>
      </c>
      <c r="DU383" s="5">
        <f t="shared" si="411"/>
        <v>0</v>
      </c>
      <c r="DV383" s="5">
        <f t="shared" si="412"/>
        <v>0</v>
      </c>
      <c r="DW383" s="5">
        <f t="shared" si="413"/>
        <v>0</v>
      </c>
      <c r="DX383" s="5">
        <f>IFERROR(SUM(DL383:DW383),0)*((Cockpit!$C$3)^5)</f>
        <v>0</v>
      </c>
      <c r="DY383" s="5">
        <f t="shared" si="414"/>
        <v>-5000</v>
      </c>
      <c r="DZ383" s="5" t="str">
        <f>IF(ISERROR(MATCH(A383,'Current squad'!B:B,0)),"No","Yes")</f>
        <v>No</v>
      </c>
      <c r="EA383" s="5" cm="1">
        <f t="array" ref="EA383">IFERROR(_xlfn.IFS(DZ383="Yes",0,DZ383="No",H383*1%),999999)</f>
        <v>19000</v>
      </c>
      <c r="EB383" s="5">
        <f t="shared" si="356"/>
        <v>1919000</v>
      </c>
      <c r="EC383" s="5">
        <f t="shared" si="415"/>
        <v>-24000</v>
      </c>
      <c r="ED383" s="1">
        <f t="shared" si="357"/>
        <v>-1.2631578947368421E-2</v>
      </c>
      <c r="EE383" s="5">
        <f>RANK(EC383,$EC$2:$EC$572)+COUNTIF($EC$2:EC383,EC383)-1</f>
        <v>201</v>
      </c>
      <c r="EF383" s="4">
        <f>RANK(ED383,$ED$2:$ED$572)+COUNTIF($ED$2:ED383,ED383)-1</f>
        <v>518</v>
      </c>
    </row>
    <row r="384" spans="1:136" x14ac:dyDescent="0.3">
      <c r="A384" t="str">
        <f>IF(Holdet.dk!A384&lt;&gt;"",Holdet.dk!A384,"")</f>
        <v>Kai Havertz</v>
      </c>
      <c r="B384" t="str">
        <f>INDEX(Holdet.dk!B:B,MATCH($A384,Holdet.dk!$A:$A,0))</f>
        <v>Chelsea</v>
      </c>
      <c r="C384" t="str">
        <f>INDEX(Holdet.dk!C:C,MATCH($A384,Holdet.dk!$A:$A,0))</f>
        <v>Midfield</v>
      </c>
      <c r="D384" t="str">
        <f>INDEX(Holdet.dk!D:D,MATCH($A384,Holdet.dk!$A:$A,0))</f>
        <v>6.692.000</v>
      </c>
      <c r="E384" s="1">
        <f>IFERROR(_xlfn.NUMBERVALUE(INDEX(Holdet.dk!$E:$E,MATCH($A384,Holdet.dk!$A:$A,0)),","),0)</f>
        <v>2.5000000000000001E-2</v>
      </c>
      <c r="F384" t="str">
        <f>IF(INDEX(Lookup!H:H,MATCH('Master data'!A384,Lookup!G:G,0))=0,A384,INDEX(Lookup!H:H,MATCH('Master data'!A384,Lookup!G:G,0)))</f>
        <v>Kai Havertz</v>
      </c>
      <c r="G384" t="str">
        <f>IFERROR(INDEX(Lookup!B:B,MATCH(INDEX(Rotowire!C:C,MATCH(F384,Rotowire!A:A,0)),Lookup!D:D,0)),"")</f>
        <v/>
      </c>
      <c r="H384" s="5">
        <f t="shared" si="348"/>
        <v>6692000</v>
      </c>
      <c r="I384" s="19">
        <f>IFERROR(INDEX('Team forecast'!$G$3:$I$22,MATCH($B384,'Team forecast'!$B$3:$B$22,0),MATCH(I$1,'Team forecast'!$G$2:$I$2,0)),0)</f>
        <v>0.93034825870646787</v>
      </c>
      <c r="J384" s="19">
        <f>IFERROR(INDEX('Team forecast'!$G$3:$I$22,MATCH($B384,'Team forecast'!$B$3:$B$22,0),MATCH(J$1,'Team forecast'!$G$2:$I$2,0)),0)</f>
        <v>0.82291666666666674</v>
      </c>
      <c r="K384" s="19">
        <f>IFERROR(INDEX('Team forecast'!$G$3:$I$22,MATCH($B384,'Team forecast'!$B$3:$B$22,0),MATCH(K$1,'Team forecast'!$G$2:$I$2,0)),0)</f>
        <v>1.1346119882058896</v>
      </c>
      <c r="L384">
        <f>SUMIFS(Rotowire!E:E,Rotowire!$A:$A,'Master data'!$F384)</f>
        <v>0</v>
      </c>
      <c r="M384" s="2">
        <f>SUMIFS(Rotowire!F:F,Rotowire!$A:$A,'Master data'!$F384)*I384</f>
        <v>0</v>
      </c>
      <c r="N384" s="2">
        <f>SUMIFS(Rotowire!G:G,Rotowire!$A:$A,'Master data'!$F384)*I384</f>
        <v>0</v>
      </c>
      <c r="O384" s="2">
        <f>SUMIFS(Rotowire!I:I,Rotowire!$A:$A,'Master data'!$F384)*I384</f>
        <v>0</v>
      </c>
      <c r="P384" s="2">
        <f>SUMIFS(Rotowire!W:W,Rotowire!$A:$A,'Master data'!$F384)*K384</f>
        <v>0</v>
      </c>
      <c r="Q384" s="2">
        <f>SUMIFS(Rotowire!Y:Y,Rotowire!$A:$A,'Master data'!$F384)*J384</f>
        <v>0</v>
      </c>
      <c r="R384" s="2">
        <f>SUMIFS(Rotowire!AB:AB,Rotowire!$A:$A,'Master data'!$F384)</f>
        <v>0</v>
      </c>
      <c r="S384" s="2">
        <f>SUMIFS(Rotowire!AC:AC,Rotowire!$A:$A,'Master data'!$F384)</f>
        <v>0</v>
      </c>
      <c r="T384" s="2">
        <f>INDEX('Team forecast'!D$3:D$22,MATCH($B384,'Team forecast'!$B$3:$B$22,0))</f>
        <v>1.87</v>
      </c>
      <c r="U384" s="2">
        <f>INDEX('Team forecast'!E$3:E$22,MATCH($B384,'Team forecast'!$B$3:$B$22,0))</f>
        <v>0.79</v>
      </c>
      <c r="V384" s="2">
        <f>INDEX('Team forecast'!J$3:J$22,MATCH($B384,'Team forecast'!$B$3:$B$22,0))</f>
        <v>0.62609999999999999</v>
      </c>
      <c r="W384" s="2">
        <f>INDEX('Team forecast'!K$3:K$22,MATCH($B384,'Team forecast'!$B$3:$B$22,0))</f>
        <v>0.2238</v>
      </c>
      <c r="X384" s="2">
        <f>INDEX('Team forecast'!L$3:L$22,MATCH($B384,'Team forecast'!$B$3:$B$22,0))</f>
        <v>0.15010000000000001</v>
      </c>
      <c r="Y384" s="5">
        <f t="shared" si="349"/>
        <v>-5000</v>
      </c>
      <c r="Z384" s="5">
        <f t="shared" si="350"/>
        <v>0</v>
      </c>
      <c r="AA384" s="5">
        <f t="shared" si="351"/>
        <v>0</v>
      </c>
      <c r="AB384" s="5">
        <f t="shared" si="352"/>
        <v>0</v>
      </c>
      <c r="AC384" s="5">
        <f t="shared" si="353"/>
        <v>0</v>
      </c>
      <c r="AD384" s="5">
        <f t="shared" si="358"/>
        <v>0</v>
      </c>
      <c r="AE384" s="5">
        <f t="shared" si="359"/>
        <v>0</v>
      </c>
      <c r="AF384" s="5">
        <f t="shared" si="354"/>
        <v>0</v>
      </c>
      <c r="AG384" s="5">
        <f t="shared" si="355"/>
        <v>0</v>
      </c>
      <c r="AH384" s="5">
        <f t="shared" si="360"/>
        <v>0</v>
      </c>
      <c r="AI384" s="5">
        <f t="shared" si="361"/>
        <v>0</v>
      </c>
      <c r="AJ384" s="5">
        <f t="shared" si="362"/>
        <v>0</v>
      </c>
      <c r="AK384" s="5">
        <f t="shared" si="363"/>
        <v>0</v>
      </c>
      <c r="AL384" s="5">
        <f>IFERROR(SUM(Y384:AK384),-5000)*((Cockpit!$C$3)^0)</f>
        <v>-5000</v>
      </c>
      <c r="AM384" s="19">
        <f>INDEX('Team forecast'!$M$3:$AU$22,MATCH($B384,'Team forecast'!$B$3:$B$22,0),MATCH(AM$1,'Team forecast'!$M$2:$AU$2,0))</f>
        <v>0</v>
      </c>
      <c r="AN384" s="19">
        <f>INDEX('Team forecast'!$M$3:$AU$22,MATCH($B384,'Team forecast'!$B$3:$B$22,0),MATCH(AN$1,'Team forecast'!$M$2:$AU$2,0))</f>
        <v>0</v>
      </c>
      <c r="AO384" s="19">
        <f>INDEX('Team forecast'!$M$3:$AU$22,MATCH($B384,'Team forecast'!$B$3:$B$22,0),MATCH(AO$1,'Team forecast'!$M$2:$AU$2,0))</f>
        <v>0</v>
      </c>
      <c r="AP384" s="19">
        <f>INDEX('Team forecast'!$M$3:$AU$22,MATCH($B384,'Team forecast'!$B$3:$B$22,0),MATCH(AP$1,'Team forecast'!$M$2:$AU$2,0))</f>
        <v>0</v>
      </c>
      <c r="AQ384" s="5">
        <f t="shared" si="364"/>
        <v>-5000</v>
      </c>
      <c r="AR384" s="5">
        <f>INDEX('Team forecast'!$M$3:$AU$22,MATCH($B384,'Team forecast'!$B$3:$B$22,0),MATCH(AR$1,'Team forecast'!$M$2:$AU$2,0))*IF($Y384&gt;0,25000,0)</f>
        <v>0</v>
      </c>
      <c r="AS384" s="5">
        <f>INDEX('Team forecast'!$M$3:$AU$22,MATCH($B384,'Team forecast'!$B$3:$B$22,0),MATCH(AS$1,'Team forecast'!$M$2:$AU$2,0))*IF($Y384&gt;0,5000,0)</f>
        <v>0</v>
      </c>
      <c r="AT384" s="5">
        <f>INDEX('Team forecast'!$M$3:$AU$22,MATCH($B384,'Team forecast'!$B$3:$B$22,0),MATCH(AT$1,'Team forecast'!$M$2:$AU$2,0))*IF($Y384&gt;0,-15000,0)</f>
        <v>0</v>
      </c>
      <c r="AU384" s="5">
        <f t="shared" si="365"/>
        <v>0</v>
      </c>
      <c r="AV384" s="5">
        <f t="shared" si="366"/>
        <v>0</v>
      </c>
      <c r="AW384" s="5">
        <f t="shared" si="367"/>
        <v>0</v>
      </c>
      <c r="AX384" s="5">
        <f t="shared" si="368"/>
        <v>0</v>
      </c>
      <c r="AY384" s="5">
        <f t="shared" si="369"/>
        <v>0</v>
      </c>
      <c r="AZ384" s="5">
        <f t="shared" si="370"/>
        <v>0</v>
      </c>
      <c r="BA384" s="5">
        <f t="shared" si="371"/>
        <v>0</v>
      </c>
      <c r="BB384" s="5">
        <f t="shared" si="372"/>
        <v>0</v>
      </c>
      <c r="BC384" s="5">
        <f t="shared" si="373"/>
        <v>0</v>
      </c>
      <c r="BD384" s="5">
        <f>IFERROR(SUM(AR384:BC384),0)*((Cockpit!$C$3)^1)</f>
        <v>0</v>
      </c>
      <c r="BE384" s="19">
        <f>INDEX('Team forecast'!$M$3:$AU$22,MATCH($B384,'Team forecast'!$B$3:$B$22,0),MATCH(BE$1,'Team forecast'!$M$2:$AU$2,0))</f>
        <v>0</v>
      </c>
      <c r="BF384" s="19">
        <f>INDEX('Team forecast'!$M$3:$AU$22,MATCH($B384,'Team forecast'!$B$3:$B$22,0),MATCH(BF$1,'Team forecast'!$M$2:$AU$2,0))</f>
        <v>0</v>
      </c>
      <c r="BG384" s="19">
        <f>INDEX('Team forecast'!$M$3:$AU$22,MATCH($B384,'Team forecast'!$B$3:$B$22,0),MATCH(BG$1,'Team forecast'!$M$2:$AU$2,0))</f>
        <v>0</v>
      </c>
      <c r="BH384" s="19">
        <f>INDEX('Team forecast'!$M$3:$AU$22,MATCH($B384,'Team forecast'!$B$3:$B$22,0),MATCH(BH$1,'Team forecast'!$M$2:$AU$2,0))</f>
        <v>0</v>
      </c>
      <c r="BI384" s="5">
        <f t="shared" si="374"/>
        <v>-5000</v>
      </c>
      <c r="BJ384" s="5">
        <f>INDEX('Team forecast'!$M$3:$AU$22,MATCH($B384,'Team forecast'!$B$3:$B$22,0),MATCH(BJ$1,'Team forecast'!$M$2:$AU$2,0))*IF($Y384&gt;0,25000,0)</f>
        <v>0</v>
      </c>
      <c r="BK384" s="5">
        <f>INDEX('Team forecast'!$M$3:$AU$22,MATCH($B384,'Team forecast'!$B$3:$B$22,0),MATCH(BK$1,'Team forecast'!$M$2:$AU$2,0))*IF($Y384&gt;0,5000,0)</f>
        <v>0</v>
      </c>
      <c r="BL384" s="5">
        <f>INDEX('Team forecast'!$M$3:$AU$22,MATCH($B384,'Team forecast'!$B$3:$B$22,0),MATCH(BL$1,'Team forecast'!$M$2:$AU$2,0))*IF($Y384&gt;0,-15000,0)</f>
        <v>0</v>
      </c>
      <c r="BM384" s="5">
        <f t="shared" si="375"/>
        <v>0</v>
      </c>
      <c r="BN384" s="5">
        <f t="shared" si="376"/>
        <v>0</v>
      </c>
      <c r="BO384" s="5">
        <f t="shared" si="377"/>
        <v>0</v>
      </c>
      <c r="BP384" s="5">
        <f t="shared" si="378"/>
        <v>0</v>
      </c>
      <c r="BQ384" s="5">
        <f t="shared" si="379"/>
        <v>0</v>
      </c>
      <c r="BR384" s="5">
        <f t="shared" si="380"/>
        <v>0</v>
      </c>
      <c r="BS384" s="5">
        <f t="shared" si="381"/>
        <v>0</v>
      </c>
      <c r="BT384" s="5">
        <f t="shared" si="382"/>
        <v>0</v>
      </c>
      <c r="BU384" s="5">
        <f t="shared" si="383"/>
        <v>0</v>
      </c>
      <c r="BV384" s="5">
        <f>IFERROR(SUM(BJ384:BU384),0)*((Cockpit!$C$3)^2)</f>
        <v>0</v>
      </c>
      <c r="BW384" s="19">
        <f>INDEX('Team forecast'!$M$3:$AU$22,MATCH($B384,'Team forecast'!$B$3:$B$22,0),MATCH(BW$1,'Team forecast'!$M$2:$AU$2,0))</f>
        <v>0</v>
      </c>
      <c r="BX384" s="19">
        <f>INDEX('Team forecast'!$M$3:$AU$22,MATCH($B384,'Team forecast'!$B$3:$B$22,0),MATCH(BX$1,'Team forecast'!$M$2:$AU$2,0))</f>
        <v>0</v>
      </c>
      <c r="BY384" s="19">
        <f>INDEX('Team forecast'!$M$3:$AU$22,MATCH($B384,'Team forecast'!$B$3:$B$22,0),MATCH(BY$1,'Team forecast'!$M$2:$AU$2,0))</f>
        <v>0</v>
      </c>
      <c r="BZ384" s="19">
        <f>INDEX('Team forecast'!$M$3:$AU$22,MATCH($B384,'Team forecast'!$B$3:$B$22,0),MATCH(BZ$1,'Team forecast'!$M$2:$AU$2,0))</f>
        <v>0</v>
      </c>
      <c r="CA384" s="5">
        <f t="shared" si="384"/>
        <v>-5000</v>
      </c>
      <c r="CB384" s="5">
        <f>INDEX('Team forecast'!$M$3:$AU$22,MATCH($B384,'Team forecast'!$B$3:$B$22,0),MATCH(CB$1,'Team forecast'!$M$2:$AU$2,0))*IF($Y384&gt;0,25000,0)</f>
        <v>0</v>
      </c>
      <c r="CC384" s="5">
        <f>INDEX('Team forecast'!$M$3:$AU$22,MATCH($B384,'Team forecast'!$B$3:$B$22,0),MATCH(CC$1,'Team forecast'!$M$2:$AU$2,0))*IF($Y384&gt;0,5000,0)</f>
        <v>0</v>
      </c>
      <c r="CD384" s="5">
        <f>INDEX('Team forecast'!$M$3:$AU$22,MATCH($B384,'Team forecast'!$B$3:$B$22,0),MATCH(CD$1,'Team forecast'!$M$2:$AU$2,0))*IF($Y384&gt;0,-15000,0)</f>
        <v>0</v>
      </c>
      <c r="CE384" s="5">
        <f t="shared" si="385"/>
        <v>0</v>
      </c>
      <c r="CF384" s="5">
        <f t="shared" si="386"/>
        <v>0</v>
      </c>
      <c r="CG384" s="5">
        <f t="shared" si="387"/>
        <v>0</v>
      </c>
      <c r="CH384" s="5">
        <f t="shared" si="388"/>
        <v>0</v>
      </c>
      <c r="CI384" s="5">
        <f t="shared" si="389"/>
        <v>0</v>
      </c>
      <c r="CJ384" s="5">
        <f t="shared" si="390"/>
        <v>0</v>
      </c>
      <c r="CK384" s="5">
        <f t="shared" si="391"/>
        <v>0</v>
      </c>
      <c r="CL384" s="5">
        <f t="shared" si="392"/>
        <v>0</v>
      </c>
      <c r="CM384" s="5">
        <f t="shared" si="393"/>
        <v>0</v>
      </c>
      <c r="CN384" s="5">
        <f>IFERROR(SUM(CB384:CM384),0)*((Cockpit!$C$3)^3)</f>
        <v>0</v>
      </c>
      <c r="CO384" s="19">
        <f>INDEX('Team forecast'!$M$3:$AU$22,MATCH($B384,'Team forecast'!$B$3:$B$22,0),MATCH(CO$1,'Team forecast'!$M$2:$AU$2,0))</f>
        <v>0</v>
      </c>
      <c r="CP384" s="19">
        <f>INDEX('Team forecast'!$M$3:$AU$22,MATCH($B384,'Team forecast'!$B$3:$B$22,0),MATCH(CP$1,'Team forecast'!$M$2:$AU$2,0))</f>
        <v>0</v>
      </c>
      <c r="CQ384" s="19">
        <f>INDEX('Team forecast'!$M$3:$AU$22,MATCH($B384,'Team forecast'!$B$3:$B$22,0),MATCH(CQ$1,'Team forecast'!$M$2:$AU$2,0))</f>
        <v>0</v>
      </c>
      <c r="CR384" s="19">
        <f>INDEX('Team forecast'!$M$3:$AU$22,MATCH($B384,'Team forecast'!$B$3:$B$22,0),MATCH(CR$1,'Team forecast'!$M$2:$AU$2,0))</f>
        <v>0</v>
      </c>
      <c r="CS384" s="5">
        <f t="shared" si="394"/>
        <v>-5000</v>
      </c>
      <c r="CT384" s="5">
        <f>INDEX('Team forecast'!$M$3:$AU$22,MATCH($B384,'Team forecast'!$B$3:$B$22,0),MATCH(CT$1,'Team forecast'!$M$2:$AU$2,0))*IF($Y384&gt;0,25000,0)</f>
        <v>0</v>
      </c>
      <c r="CU384" s="5">
        <f>INDEX('Team forecast'!$M$3:$AU$22,MATCH($B384,'Team forecast'!$B$3:$B$22,0),MATCH(CU$1,'Team forecast'!$M$2:$AU$2,0))*IF($Y384&gt;0,5000,0)</f>
        <v>0</v>
      </c>
      <c r="CV384" s="5">
        <f>INDEX('Team forecast'!$M$3:$AU$22,MATCH($B384,'Team forecast'!$B$3:$B$22,0),MATCH(CV$1,'Team forecast'!$M$2:$AU$2,0))*IF($Y384&gt;0,-15000,0)</f>
        <v>0</v>
      </c>
      <c r="CW384" s="5">
        <f t="shared" si="395"/>
        <v>0</v>
      </c>
      <c r="CX384" s="5">
        <f t="shared" si="396"/>
        <v>0</v>
      </c>
      <c r="CY384" s="5">
        <f t="shared" si="397"/>
        <v>0</v>
      </c>
      <c r="CZ384" s="5">
        <f t="shared" si="398"/>
        <v>0</v>
      </c>
      <c r="DA384" s="5">
        <f t="shared" si="399"/>
        <v>0</v>
      </c>
      <c r="DB384" s="5">
        <f t="shared" si="400"/>
        <v>0</v>
      </c>
      <c r="DC384" s="5">
        <f t="shared" si="401"/>
        <v>0</v>
      </c>
      <c r="DD384" s="5">
        <f t="shared" si="402"/>
        <v>0</v>
      </c>
      <c r="DE384" s="5">
        <f t="shared" si="403"/>
        <v>0</v>
      </c>
      <c r="DF384" s="5">
        <f>IFERROR(SUM(CT384:DE384),0)*((Cockpit!$C$3)^4)</f>
        <v>0</v>
      </c>
      <c r="DG384" s="19">
        <f>INDEX('Team forecast'!$M$3:$AU$22,MATCH($B384,'Team forecast'!$B$3:$B$22,0),MATCH(DG$1,'Team forecast'!$M$2:$AU$2,0))</f>
        <v>0</v>
      </c>
      <c r="DH384" s="19">
        <f>INDEX('Team forecast'!$M$3:$AU$22,MATCH($B384,'Team forecast'!$B$3:$B$22,0),MATCH(DH$1,'Team forecast'!$M$2:$AU$2,0))</f>
        <v>0</v>
      </c>
      <c r="DI384" s="19">
        <f>INDEX('Team forecast'!$M$3:$AU$22,MATCH($B384,'Team forecast'!$B$3:$B$22,0),MATCH(DI$1,'Team forecast'!$M$2:$AU$2,0))</f>
        <v>0</v>
      </c>
      <c r="DJ384" s="19">
        <f>INDEX('Team forecast'!$M$3:$AU$22,MATCH($B384,'Team forecast'!$B$3:$B$22,0),MATCH(DJ$1,'Team forecast'!$M$2:$AU$2,0))</f>
        <v>0</v>
      </c>
      <c r="DK384" s="5">
        <f t="shared" si="404"/>
        <v>-5000</v>
      </c>
      <c r="DL384" s="5">
        <f>INDEX('Team forecast'!$M$3:$AU$22,MATCH($B384,'Team forecast'!$B$3:$B$22,0),MATCH(DL$1,'Team forecast'!$M$2:$AU$2,0))*IF($Y384&gt;0,25000,0)</f>
        <v>0</v>
      </c>
      <c r="DM384" s="5">
        <f>INDEX('Team forecast'!$M$3:$AU$22,MATCH($B384,'Team forecast'!$B$3:$B$22,0),MATCH(DM$1,'Team forecast'!$M$2:$AU$2,0))*IF($Y384&gt;0,5000,0)</f>
        <v>0</v>
      </c>
      <c r="DN384" s="5">
        <f>INDEX('Team forecast'!$M$3:$AU$22,MATCH($B384,'Team forecast'!$B$3:$B$22,0),MATCH(DN$1,'Team forecast'!$M$2:$AU$2,0))*IF($Y384&gt;0,-15000,0)</f>
        <v>0</v>
      </c>
      <c r="DO384" s="5">
        <f t="shared" si="405"/>
        <v>0</v>
      </c>
      <c r="DP384" s="5">
        <f t="shared" si="406"/>
        <v>0</v>
      </c>
      <c r="DQ384" s="5">
        <f t="shared" si="407"/>
        <v>0</v>
      </c>
      <c r="DR384" s="5">
        <f t="shared" si="408"/>
        <v>0</v>
      </c>
      <c r="DS384" s="5">
        <f t="shared" si="409"/>
        <v>0</v>
      </c>
      <c r="DT384" s="5">
        <f t="shared" si="410"/>
        <v>0</v>
      </c>
      <c r="DU384" s="5">
        <f t="shared" si="411"/>
        <v>0</v>
      </c>
      <c r="DV384" s="5">
        <f t="shared" si="412"/>
        <v>0</v>
      </c>
      <c r="DW384" s="5">
        <f t="shared" si="413"/>
        <v>0</v>
      </c>
      <c r="DX384" s="5">
        <f>IFERROR(SUM(DL384:DW384),0)*((Cockpit!$C$3)^5)</f>
        <v>0</v>
      </c>
      <c r="DY384" s="5">
        <f t="shared" si="414"/>
        <v>-5000</v>
      </c>
      <c r="DZ384" s="5" t="str">
        <f>IF(ISERROR(MATCH(A384,'Current squad'!B:B,0)),"No","Yes")</f>
        <v>No</v>
      </c>
      <c r="EA384" s="5" cm="1">
        <f t="array" ref="EA384">IFERROR(_xlfn.IFS(DZ384="Yes",0,DZ384="No",H384*1%),999999)</f>
        <v>66920</v>
      </c>
      <c r="EB384" s="5">
        <f t="shared" si="356"/>
        <v>6758920</v>
      </c>
      <c r="EC384" s="5">
        <f t="shared" si="415"/>
        <v>-71920</v>
      </c>
      <c r="ED384" s="1">
        <f t="shared" si="357"/>
        <v>-1.0747160789001793E-2</v>
      </c>
      <c r="EE384" s="5">
        <f>RANK(EC384,$EC$2:$EC$572)+COUNTIF($EC$2:EC384,EC384)-1</f>
        <v>556</v>
      </c>
      <c r="EF384" s="4">
        <f>RANK(ED384,$ED$2:$ED$572)+COUNTIF($ED$2:ED384,ED384)-1</f>
        <v>206</v>
      </c>
    </row>
    <row r="385" spans="1:136" x14ac:dyDescent="0.3">
      <c r="A385" t="str">
        <f>IF(Holdet.dk!A385&lt;&gt;"",Holdet.dk!A385,"")</f>
        <v>Declan Rice</v>
      </c>
      <c r="B385" t="str">
        <f>INDEX(Holdet.dk!B:B,MATCH($A385,Holdet.dk!$A:$A,0))</f>
        <v>West Ham</v>
      </c>
      <c r="C385" t="str">
        <f>INDEX(Holdet.dk!C:C,MATCH($A385,Holdet.dk!$A:$A,0))</f>
        <v>Midfield</v>
      </c>
      <c r="D385" t="str">
        <f>INDEX(Holdet.dk!D:D,MATCH($A385,Holdet.dk!$A:$A,0))</f>
        <v>4.525.000</v>
      </c>
      <c r="E385" s="1">
        <f>IFERROR(_xlfn.NUMBERVALUE(INDEX(Holdet.dk!$E:$E,MATCH($A385,Holdet.dk!$A:$A,0)),","),0)</f>
        <v>8.0000000000000002E-3</v>
      </c>
      <c r="F385" t="str">
        <f>IF(INDEX(Lookup!H:H,MATCH('Master data'!A385,Lookup!G:G,0))=0,A385,INDEX(Lookup!H:H,MATCH('Master data'!A385,Lookup!G:G,0)))</f>
        <v>Declan Rice</v>
      </c>
      <c r="G385" t="str">
        <f>IFERROR(INDEX(Lookup!B:B,MATCH(INDEX(Rotowire!C:C,MATCH(F385,Rotowire!A:A,0)),Lookup!D:D,0)),"")</f>
        <v>Southampton</v>
      </c>
      <c r="H385" s="5">
        <f t="shared" si="348"/>
        <v>4525000</v>
      </c>
      <c r="I385" s="19">
        <f>IFERROR(INDEX('Team forecast'!$G$3:$I$22,MATCH($B385,'Team forecast'!$B$3:$B$22,0),MATCH(I$1,'Team forecast'!$G$2:$I$2,0)),0)</f>
        <v>0.89999999999999991</v>
      </c>
      <c r="J385" s="19">
        <f>IFERROR(INDEX('Team forecast'!$G$3:$I$22,MATCH($B385,'Team forecast'!$B$3:$B$22,0),MATCH(J$1,'Team forecast'!$G$2:$I$2,0)),0)</f>
        <v>1.1637931034482758</v>
      </c>
      <c r="K385" s="19">
        <f>IFERROR(INDEX('Team forecast'!$G$3:$I$22,MATCH($B385,'Team forecast'!$B$3:$B$22,0),MATCH(K$1,'Team forecast'!$G$2:$I$2,0)),0)</f>
        <v>0.81012581451841092</v>
      </c>
      <c r="L385">
        <f>SUMIFS(Rotowire!E:E,Rotowire!$A:$A,'Master data'!$F385)</f>
        <v>95</v>
      </c>
      <c r="M385" s="2">
        <f>SUMIFS(Rotowire!F:F,Rotowire!$A:$A,'Master data'!$F385)*I385</f>
        <v>6.3E-2</v>
      </c>
      <c r="N385" s="2">
        <f>SUMIFS(Rotowire!G:G,Rotowire!$A:$A,'Master data'!$F385)*I385</f>
        <v>0.09</v>
      </c>
      <c r="O385" s="2">
        <f>SUMIFS(Rotowire!I:I,Rotowire!$A:$A,'Master data'!$F385)*I385</f>
        <v>0.26099999999999995</v>
      </c>
      <c r="P385" s="2">
        <f>SUMIFS(Rotowire!W:W,Rotowire!$A:$A,'Master data'!$F385)*K385</f>
        <v>0.25924026064589151</v>
      </c>
      <c r="Q385" s="2">
        <f>SUMIFS(Rotowire!Y:Y,Rotowire!$A:$A,'Master data'!$F385)*J385</f>
        <v>0</v>
      </c>
      <c r="R385" s="2">
        <f>SUMIFS(Rotowire!AB:AB,Rotowire!$A:$A,'Master data'!$F385)</f>
        <v>0.13</v>
      </c>
      <c r="S385" s="2">
        <f>SUMIFS(Rotowire!AC:AC,Rotowire!$A:$A,'Master data'!$F385)</f>
        <v>0.03</v>
      </c>
      <c r="T385" s="2">
        <f>INDEX('Team forecast'!D$3:D$22,MATCH($B385,'Team forecast'!$B$3:$B$22,0))</f>
        <v>1.71</v>
      </c>
      <c r="U385" s="2">
        <f>INDEX('Team forecast'!E$3:E$22,MATCH($B385,'Team forecast'!$B$3:$B$22,0))</f>
        <v>1.35</v>
      </c>
      <c r="V385" s="2">
        <f>INDEX('Team forecast'!J$3:J$22,MATCH($B385,'Team forecast'!$B$3:$B$22,0))</f>
        <v>0.45750000000000002</v>
      </c>
      <c r="W385" s="2">
        <f>INDEX('Team forecast'!K$3:K$22,MATCH($B385,'Team forecast'!$B$3:$B$22,0))</f>
        <v>0.2422</v>
      </c>
      <c r="X385" s="2">
        <f>INDEX('Team forecast'!L$3:L$22,MATCH($B385,'Team forecast'!$B$3:$B$22,0))</f>
        <v>0.30020000000000002</v>
      </c>
      <c r="Y385" s="5">
        <f t="shared" si="349"/>
        <v>7000</v>
      </c>
      <c r="Z385" s="5">
        <f t="shared" si="350"/>
        <v>11437.5</v>
      </c>
      <c r="AA385" s="5">
        <f t="shared" si="351"/>
        <v>1211</v>
      </c>
      <c r="AB385" s="5">
        <f t="shared" si="352"/>
        <v>-4503</v>
      </c>
      <c r="AC385" s="5">
        <f t="shared" si="353"/>
        <v>7875</v>
      </c>
      <c r="AD385" s="5">
        <f t="shared" si="358"/>
        <v>4500</v>
      </c>
      <c r="AE385" s="5">
        <f t="shared" si="359"/>
        <v>2609.9999999999995</v>
      </c>
      <c r="AF385" s="5">
        <f t="shared" si="354"/>
        <v>0</v>
      </c>
      <c r="AG385" s="5">
        <f t="shared" si="355"/>
        <v>0</v>
      </c>
      <c r="AH385" s="5">
        <f t="shared" si="360"/>
        <v>-2600</v>
      </c>
      <c r="AI385" s="5">
        <f t="shared" si="361"/>
        <v>-1500</v>
      </c>
      <c r="AJ385" s="5">
        <f t="shared" si="362"/>
        <v>17100</v>
      </c>
      <c r="AK385" s="5">
        <f t="shared" si="363"/>
        <v>-10800</v>
      </c>
      <c r="AL385" s="5">
        <f>IFERROR(SUM(Y385:AK385),-5000)*((Cockpit!$C$3)^0)</f>
        <v>32330.5</v>
      </c>
      <c r="AM385" s="19">
        <f>INDEX('Team forecast'!$M$3:$AU$22,MATCH($B385,'Team forecast'!$B$3:$B$22,0),MATCH(AM$1,'Team forecast'!$M$2:$AU$2,0))</f>
        <v>0</v>
      </c>
      <c r="AN385" s="19">
        <f>INDEX('Team forecast'!$M$3:$AU$22,MATCH($B385,'Team forecast'!$B$3:$B$22,0),MATCH(AN$1,'Team forecast'!$M$2:$AU$2,0))</f>
        <v>0</v>
      </c>
      <c r="AO385" s="19">
        <f>INDEX('Team forecast'!$M$3:$AU$22,MATCH($B385,'Team forecast'!$B$3:$B$22,0),MATCH(AO$1,'Team forecast'!$M$2:$AU$2,0))</f>
        <v>0</v>
      </c>
      <c r="AP385" s="19">
        <f>INDEX('Team forecast'!$M$3:$AU$22,MATCH($B385,'Team forecast'!$B$3:$B$22,0),MATCH(AP$1,'Team forecast'!$M$2:$AU$2,0))</f>
        <v>0</v>
      </c>
      <c r="AQ385" s="5">
        <f t="shared" si="364"/>
        <v>7000</v>
      </c>
      <c r="AR385" s="5">
        <f>INDEX('Team forecast'!$M$3:$AU$22,MATCH($B385,'Team forecast'!$B$3:$B$22,0),MATCH(AR$1,'Team forecast'!$M$2:$AU$2,0))*IF($Y385&gt;0,25000,0)</f>
        <v>0</v>
      </c>
      <c r="AS385" s="5">
        <f>INDEX('Team forecast'!$M$3:$AU$22,MATCH($B385,'Team forecast'!$B$3:$B$22,0),MATCH(AS$1,'Team forecast'!$M$2:$AU$2,0))*IF($Y385&gt;0,5000,0)</f>
        <v>0</v>
      </c>
      <c r="AT385" s="5">
        <f>INDEX('Team forecast'!$M$3:$AU$22,MATCH($B385,'Team forecast'!$B$3:$B$22,0),MATCH(AT$1,'Team forecast'!$M$2:$AU$2,0))*IF($Y385&gt;0,-15000,0)</f>
        <v>0</v>
      </c>
      <c r="AU385" s="5">
        <f t="shared" si="365"/>
        <v>0</v>
      </c>
      <c r="AV385" s="5">
        <f t="shared" si="366"/>
        <v>0</v>
      </c>
      <c r="AW385" s="5">
        <f t="shared" si="367"/>
        <v>0</v>
      </c>
      <c r="AX385" s="5">
        <f t="shared" si="368"/>
        <v>0</v>
      </c>
      <c r="AY385" s="5">
        <f t="shared" si="369"/>
        <v>0</v>
      </c>
      <c r="AZ385" s="5">
        <f t="shared" si="370"/>
        <v>-2600</v>
      </c>
      <c r="BA385" s="5">
        <f t="shared" si="371"/>
        <v>-1500</v>
      </c>
      <c r="BB385" s="5">
        <f t="shared" si="372"/>
        <v>0</v>
      </c>
      <c r="BC385" s="5">
        <f t="shared" si="373"/>
        <v>0</v>
      </c>
      <c r="BD385" s="5">
        <f>IFERROR(SUM(AR385:BC385),0)*((Cockpit!$C$3)^1)</f>
        <v>-2870</v>
      </c>
      <c r="BE385" s="19">
        <f>INDEX('Team forecast'!$M$3:$AU$22,MATCH($B385,'Team forecast'!$B$3:$B$22,0),MATCH(BE$1,'Team forecast'!$M$2:$AU$2,0))</f>
        <v>0</v>
      </c>
      <c r="BF385" s="19">
        <f>INDEX('Team forecast'!$M$3:$AU$22,MATCH($B385,'Team forecast'!$B$3:$B$22,0),MATCH(BF$1,'Team forecast'!$M$2:$AU$2,0))</f>
        <v>0</v>
      </c>
      <c r="BG385" s="19">
        <f>INDEX('Team forecast'!$M$3:$AU$22,MATCH($B385,'Team forecast'!$B$3:$B$22,0),MATCH(BG$1,'Team forecast'!$M$2:$AU$2,0))</f>
        <v>0</v>
      </c>
      <c r="BH385" s="19">
        <f>INDEX('Team forecast'!$M$3:$AU$22,MATCH($B385,'Team forecast'!$B$3:$B$22,0),MATCH(BH$1,'Team forecast'!$M$2:$AU$2,0))</f>
        <v>0</v>
      </c>
      <c r="BI385" s="5">
        <f t="shared" si="374"/>
        <v>7000</v>
      </c>
      <c r="BJ385" s="5">
        <f>INDEX('Team forecast'!$M$3:$AU$22,MATCH($B385,'Team forecast'!$B$3:$B$22,0),MATCH(BJ$1,'Team forecast'!$M$2:$AU$2,0))*IF($Y385&gt;0,25000,0)</f>
        <v>0</v>
      </c>
      <c r="BK385" s="5">
        <f>INDEX('Team forecast'!$M$3:$AU$22,MATCH($B385,'Team forecast'!$B$3:$B$22,0),MATCH(BK$1,'Team forecast'!$M$2:$AU$2,0))*IF($Y385&gt;0,5000,0)</f>
        <v>0</v>
      </c>
      <c r="BL385" s="5">
        <f>INDEX('Team forecast'!$M$3:$AU$22,MATCH($B385,'Team forecast'!$B$3:$B$22,0),MATCH(BL$1,'Team forecast'!$M$2:$AU$2,0))*IF($Y385&gt;0,-15000,0)</f>
        <v>0</v>
      </c>
      <c r="BM385" s="5">
        <f t="shared" si="375"/>
        <v>0</v>
      </c>
      <c r="BN385" s="5">
        <f t="shared" si="376"/>
        <v>0</v>
      </c>
      <c r="BO385" s="5">
        <f t="shared" si="377"/>
        <v>0</v>
      </c>
      <c r="BP385" s="5">
        <f t="shared" si="378"/>
        <v>0</v>
      </c>
      <c r="BQ385" s="5">
        <f t="shared" si="379"/>
        <v>0</v>
      </c>
      <c r="BR385" s="5">
        <f t="shared" si="380"/>
        <v>-2600</v>
      </c>
      <c r="BS385" s="5">
        <f t="shared" si="381"/>
        <v>-1500</v>
      </c>
      <c r="BT385" s="5">
        <f t="shared" si="382"/>
        <v>0</v>
      </c>
      <c r="BU385" s="5">
        <f t="shared" si="383"/>
        <v>0</v>
      </c>
      <c r="BV385" s="5">
        <f>IFERROR(SUM(BJ385:BU385),0)*((Cockpit!$C$3)^2)</f>
        <v>-2008.9999999999998</v>
      </c>
      <c r="BW385" s="19">
        <f>INDEX('Team forecast'!$M$3:$AU$22,MATCH($B385,'Team forecast'!$B$3:$B$22,0),MATCH(BW$1,'Team forecast'!$M$2:$AU$2,0))</f>
        <v>0</v>
      </c>
      <c r="BX385" s="19">
        <f>INDEX('Team forecast'!$M$3:$AU$22,MATCH($B385,'Team forecast'!$B$3:$B$22,0),MATCH(BX$1,'Team forecast'!$M$2:$AU$2,0))</f>
        <v>0</v>
      </c>
      <c r="BY385" s="19">
        <f>INDEX('Team forecast'!$M$3:$AU$22,MATCH($B385,'Team forecast'!$B$3:$B$22,0),MATCH(BY$1,'Team forecast'!$M$2:$AU$2,0))</f>
        <v>0</v>
      </c>
      <c r="BZ385" s="19">
        <f>INDEX('Team forecast'!$M$3:$AU$22,MATCH($B385,'Team forecast'!$B$3:$B$22,0),MATCH(BZ$1,'Team forecast'!$M$2:$AU$2,0))</f>
        <v>0</v>
      </c>
      <c r="CA385" s="5">
        <f t="shared" si="384"/>
        <v>7000</v>
      </c>
      <c r="CB385" s="5">
        <f>INDEX('Team forecast'!$M$3:$AU$22,MATCH($B385,'Team forecast'!$B$3:$B$22,0),MATCH(CB$1,'Team forecast'!$M$2:$AU$2,0))*IF($Y385&gt;0,25000,0)</f>
        <v>0</v>
      </c>
      <c r="CC385" s="5">
        <f>INDEX('Team forecast'!$M$3:$AU$22,MATCH($B385,'Team forecast'!$B$3:$B$22,0),MATCH(CC$1,'Team forecast'!$M$2:$AU$2,0))*IF($Y385&gt;0,5000,0)</f>
        <v>0</v>
      </c>
      <c r="CD385" s="5">
        <f>INDEX('Team forecast'!$M$3:$AU$22,MATCH($B385,'Team forecast'!$B$3:$B$22,0),MATCH(CD$1,'Team forecast'!$M$2:$AU$2,0))*IF($Y385&gt;0,-15000,0)</f>
        <v>0</v>
      </c>
      <c r="CE385" s="5">
        <f t="shared" si="385"/>
        <v>0</v>
      </c>
      <c r="CF385" s="5">
        <f t="shared" si="386"/>
        <v>0</v>
      </c>
      <c r="CG385" s="5">
        <f t="shared" si="387"/>
        <v>0</v>
      </c>
      <c r="CH385" s="5">
        <f t="shared" si="388"/>
        <v>0</v>
      </c>
      <c r="CI385" s="5">
        <f t="shared" si="389"/>
        <v>0</v>
      </c>
      <c r="CJ385" s="5">
        <f t="shared" si="390"/>
        <v>-2600</v>
      </c>
      <c r="CK385" s="5">
        <f t="shared" si="391"/>
        <v>-1500</v>
      </c>
      <c r="CL385" s="5">
        <f t="shared" si="392"/>
        <v>0</v>
      </c>
      <c r="CM385" s="5">
        <f t="shared" si="393"/>
        <v>0</v>
      </c>
      <c r="CN385" s="5">
        <f>IFERROR(SUM(CB385:CM385),0)*((Cockpit!$C$3)^3)</f>
        <v>-1406.2999999999997</v>
      </c>
      <c r="CO385" s="19">
        <f>INDEX('Team forecast'!$M$3:$AU$22,MATCH($B385,'Team forecast'!$B$3:$B$22,0),MATCH(CO$1,'Team forecast'!$M$2:$AU$2,0))</f>
        <v>0</v>
      </c>
      <c r="CP385" s="19">
        <f>INDEX('Team forecast'!$M$3:$AU$22,MATCH($B385,'Team forecast'!$B$3:$B$22,0),MATCH(CP$1,'Team forecast'!$M$2:$AU$2,0))</f>
        <v>0</v>
      </c>
      <c r="CQ385" s="19">
        <f>INDEX('Team forecast'!$M$3:$AU$22,MATCH($B385,'Team forecast'!$B$3:$B$22,0),MATCH(CQ$1,'Team forecast'!$M$2:$AU$2,0))</f>
        <v>0</v>
      </c>
      <c r="CR385" s="19">
        <f>INDEX('Team forecast'!$M$3:$AU$22,MATCH($B385,'Team forecast'!$B$3:$B$22,0),MATCH(CR$1,'Team forecast'!$M$2:$AU$2,0))</f>
        <v>0</v>
      </c>
      <c r="CS385" s="5">
        <f t="shared" si="394"/>
        <v>7000</v>
      </c>
      <c r="CT385" s="5">
        <f>INDEX('Team forecast'!$M$3:$AU$22,MATCH($B385,'Team forecast'!$B$3:$B$22,0),MATCH(CT$1,'Team forecast'!$M$2:$AU$2,0))*IF($Y385&gt;0,25000,0)</f>
        <v>0</v>
      </c>
      <c r="CU385" s="5">
        <f>INDEX('Team forecast'!$M$3:$AU$22,MATCH($B385,'Team forecast'!$B$3:$B$22,0),MATCH(CU$1,'Team forecast'!$M$2:$AU$2,0))*IF($Y385&gt;0,5000,0)</f>
        <v>0</v>
      </c>
      <c r="CV385" s="5">
        <f>INDEX('Team forecast'!$M$3:$AU$22,MATCH($B385,'Team forecast'!$B$3:$B$22,0),MATCH(CV$1,'Team forecast'!$M$2:$AU$2,0))*IF($Y385&gt;0,-15000,0)</f>
        <v>0</v>
      </c>
      <c r="CW385" s="5">
        <f t="shared" si="395"/>
        <v>0</v>
      </c>
      <c r="CX385" s="5">
        <f t="shared" si="396"/>
        <v>0</v>
      </c>
      <c r="CY385" s="5">
        <f t="shared" si="397"/>
        <v>0</v>
      </c>
      <c r="CZ385" s="5">
        <f t="shared" si="398"/>
        <v>0</v>
      </c>
      <c r="DA385" s="5">
        <f t="shared" si="399"/>
        <v>0</v>
      </c>
      <c r="DB385" s="5">
        <f t="shared" si="400"/>
        <v>-2600</v>
      </c>
      <c r="DC385" s="5">
        <f t="shared" si="401"/>
        <v>-1500</v>
      </c>
      <c r="DD385" s="5">
        <f t="shared" si="402"/>
        <v>0</v>
      </c>
      <c r="DE385" s="5">
        <f t="shared" si="403"/>
        <v>0</v>
      </c>
      <c r="DF385" s="5">
        <f>IFERROR(SUM(CT385:DE385),0)*((Cockpit!$C$3)^4)</f>
        <v>-984.40999999999974</v>
      </c>
      <c r="DG385" s="19">
        <f>INDEX('Team forecast'!$M$3:$AU$22,MATCH($B385,'Team forecast'!$B$3:$B$22,0),MATCH(DG$1,'Team forecast'!$M$2:$AU$2,0))</f>
        <v>0</v>
      </c>
      <c r="DH385" s="19">
        <f>INDEX('Team forecast'!$M$3:$AU$22,MATCH($B385,'Team forecast'!$B$3:$B$22,0),MATCH(DH$1,'Team forecast'!$M$2:$AU$2,0))</f>
        <v>0</v>
      </c>
      <c r="DI385" s="19">
        <f>INDEX('Team forecast'!$M$3:$AU$22,MATCH($B385,'Team forecast'!$B$3:$B$22,0),MATCH(DI$1,'Team forecast'!$M$2:$AU$2,0))</f>
        <v>0</v>
      </c>
      <c r="DJ385" s="19">
        <f>INDEX('Team forecast'!$M$3:$AU$22,MATCH($B385,'Team forecast'!$B$3:$B$22,0),MATCH(DJ$1,'Team forecast'!$M$2:$AU$2,0))</f>
        <v>0</v>
      </c>
      <c r="DK385" s="5">
        <f t="shared" si="404"/>
        <v>7000</v>
      </c>
      <c r="DL385" s="5">
        <f>INDEX('Team forecast'!$M$3:$AU$22,MATCH($B385,'Team forecast'!$B$3:$B$22,0),MATCH(DL$1,'Team forecast'!$M$2:$AU$2,0))*IF($Y385&gt;0,25000,0)</f>
        <v>0</v>
      </c>
      <c r="DM385" s="5">
        <f>INDEX('Team forecast'!$M$3:$AU$22,MATCH($B385,'Team forecast'!$B$3:$B$22,0),MATCH(DM$1,'Team forecast'!$M$2:$AU$2,0))*IF($Y385&gt;0,5000,0)</f>
        <v>0</v>
      </c>
      <c r="DN385" s="5">
        <f>INDEX('Team forecast'!$M$3:$AU$22,MATCH($B385,'Team forecast'!$B$3:$B$22,0),MATCH(DN$1,'Team forecast'!$M$2:$AU$2,0))*IF($Y385&gt;0,-15000,0)</f>
        <v>0</v>
      </c>
      <c r="DO385" s="5">
        <f t="shared" si="405"/>
        <v>0</v>
      </c>
      <c r="DP385" s="5">
        <f t="shared" si="406"/>
        <v>0</v>
      </c>
      <c r="DQ385" s="5">
        <f t="shared" si="407"/>
        <v>0</v>
      </c>
      <c r="DR385" s="5">
        <f t="shared" si="408"/>
        <v>0</v>
      </c>
      <c r="DS385" s="5">
        <f t="shared" si="409"/>
        <v>0</v>
      </c>
      <c r="DT385" s="5">
        <f t="shared" si="410"/>
        <v>-2600</v>
      </c>
      <c r="DU385" s="5">
        <f t="shared" si="411"/>
        <v>-1500</v>
      </c>
      <c r="DV385" s="5">
        <f t="shared" si="412"/>
        <v>0</v>
      </c>
      <c r="DW385" s="5">
        <f t="shared" si="413"/>
        <v>0</v>
      </c>
      <c r="DX385" s="5">
        <f>IFERROR(SUM(DL385:DW385),0)*((Cockpit!$C$3)^5)</f>
        <v>-689.08699999999976</v>
      </c>
      <c r="DY385" s="5">
        <f t="shared" si="414"/>
        <v>24371.703000000001</v>
      </c>
      <c r="DZ385" s="5" t="str">
        <f>IF(ISERROR(MATCH(A385,'Current squad'!B:B,0)),"No","Yes")</f>
        <v>No</v>
      </c>
      <c r="EA385" s="5" cm="1">
        <f t="array" ref="EA385">IFERROR(_xlfn.IFS(DZ385="Yes",0,DZ385="No",H385*1%),999999)</f>
        <v>45250</v>
      </c>
      <c r="EB385" s="5">
        <f t="shared" si="356"/>
        <v>4570250</v>
      </c>
      <c r="EC385" s="5">
        <f t="shared" si="415"/>
        <v>-20878.296999999999</v>
      </c>
      <c r="ED385" s="1">
        <f t="shared" si="357"/>
        <v>-4.6139882872928174E-3</v>
      </c>
      <c r="EE385" s="5">
        <f>RANK(EC385,$EC$2:$EC$572)+COUNTIF($EC$2:EC385,EC385)-1</f>
        <v>148</v>
      </c>
      <c r="EF385" s="4">
        <f>RANK(ED385,$ED$2:$ED$572)+COUNTIF($ED$2:ED385,ED385)-1</f>
        <v>143</v>
      </c>
    </row>
    <row r="386" spans="1:136" x14ac:dyDescent="0.3">
      <c r="A386" t="str">
        <f>IF(Holdet.dk!A386&lt;&gt;"",Holdet.dk!A386,"")</f>
        <v>Harry Lewis</v>
      </c>
      <c r="B386" t="str">
        <f>INDEX(Holdet.dk!B:B,MATCH($A386,Holdet.dk!$A:$A,0))</f>
        <v>Southampton</v>
      </c>
      <c r="C386" t="str">
        <f>INDEX(Holdet.dk!C:C,MATCH($A386,Holdet.dk!$A:$A,0))</f>
        <v>Goalkeeper</v>
      </c>
      <c r="D386" t="str">
        <f>INDEX(Holdet.dk!D:D,MATCH($A386,Holdet.dk!$A:$A,0))</f>
        <v>3.400.000</v>
      </c>
      <c r="E386" s="1">
        <f>IFERROR(_xlfn.NUMBERVALUE(INDEX(Holdet.dk!$E:$E,MATCH($A386,Holdet.dk!$A:$A,0)),","),0)</f>
        <v>0</v>
      </c>
      <c r="F386" t="str">
        <f>IF(INDEX(Lookup!H:H,MATCH('Master data'!A386,Lookup!G:G,0))=0,A386,INDEX(Lookup!H:H,MATCH('Master data'!A386,Lookup!G:G,0)))</f>
        <v>Harry Lewis</v>
      </c>
      <c r="G386" t="str">
        <f>IFERROR(INDEX(Lookup!B:B,MATCH(INDEX(Rotowire!C:C,MATCH(F386,Rotowire!A:A,0)),Lookup!D:D,0)),"")</f>
        <v/>
      </c>
      <c r="H386" s="5">
        <f t="shared" ref="H386:H449" si="416">_xlfn.NUMBERVALUE(D386,",")</f>
        <v>3400000</v>
      </c>
      <c r="I386" s="19">
        <f>IFERROR(INDEX('Team forecast'!$G$3:$I$22,MATCH($B386,'Team forecast'!$B$3:$B$22,0),MATCH(I$1,'Team forecast'!$G$2:$I$2,0)),0)</f>
        <v>1.1637931034482758</v>
      </c>
      <c r="J386" s="19">
        <f>IFERROR(INDEX('Team forecast'!$G$3:$I$22,MATCH($B386,'Team forecast'!$B$3:$B$22,0),MATCH(J$1,'Team forecast'!$G$2:$I$2,0)),0)</f>
        <v>0.89999999999999991</v>
      </c>
      <c r="K386" s="19">
        <f>IFERROR(INDEX('Team forecast'!$G$3:$I$22,MATCH($B386,'Team forecast'!$B$3:$B$22,0),MATCH(K$1,'Team forecast'!$G$2:$I$2,0)),0)</f>
        <v>1.3912753278240162</v>
      </c>
      <c r="L386">
        <f>SUMIFS(Rotowire!E:E,Rotowire!$A:$A,'Master data'!$F386)</f>
        <v>0</v>
      </c>
      <c r="M386" s="2">
        <f>SUMIFS(Rotowire!F:F,Rotowire!$A:$A,'Master data'!$F386)*I386</f>
        <v>0</v>
      </c>
      <c r="N386" s="2">
        <f>SUMIFS(Rotowire!G:G,Rotowire!$A:$A,'Master data'!$F386)*I386</f>
        <v>0</v>
      </c>
      <c r="O386" s="2">
        <f>SUMIFS(Rotowire!I:I,Rotowire!$A:$A,'Master data'!$F386)*I386</f>
        <v>0</v>
      </c>
      <c r="P386" s="2">
        <f>SUMIFS(Rotowire!W:W,Rotowire!$A:$A,'Master data'!$F386)*K386</f>
        <v>0</v>
      </c>
      <c r="Q386" s="2">
        <f>SUMIFS(Rotowire!Y:Y,Rotowire!$A:$A,'Master data'!$F386)*J386</f>
        <v>0</v>
      </c>
      <c r="R386" s="2">
        <f>SUMIFS(Rotowire!AB:AB,Rotowire!$A:$A,'Master data'!$F386)</f>
        <v>0</v>
      </c>
      <c r="S386" s="2">
        <f>SUMIFS(Rotowire!AC:AC,Rotowire!$A:$A,'Master data'!$F386)</f>
        <v>0</v>
      </c>
      <c r="T386" s="2">
        <f>INDEX('Team forecast'!D$3:D$22,MATCH($B386,'Team forecast'!$B$3:$B$22,0))</f>
        <v>1.35</v>
      </c>
      <c r="U386" s="2">
        <f>INDEX('Team forecast'!E$3:E$22,MATCH($B386,'Team forecast'!$B$3:$B$22,0))</f>
        <v>1.71</v>
      </c>
      <c r="V386" s="2">
        <f>INDEX('Team forecast'!J$3:J$22,MATCH($B386,'Team forecast'!$B$3:$B$22,0))</f>
        <v>0.30020000000000002</v>
      </c>
      <c r="W386" s="2">
        <f>INDEX('Team forecast'!K$3:K$22,MATCH($B386,'Team forecast'!$B$3:$B$22,0))</f>
        <v>0.2422</v>
      </c>
      <c r="X386" s="2">
        <f>INDEX('Team forecast'!L$3:L$22,MATCH($B386,'Team forecast'!$B$3:$B$22,0))</f>
        <v>0.45750000000000002</v>
      </c>
      <c r="Y386" s="5">
        <f t="shared" ref="Y386:Y449" si="417">IF(L386&gt;95,7000*2,IF(L386&gt;0,7000,-5000))</f>
        <v>-5000</v>
      </c>
      <c r="Z386" s="5">
        <f t="shared" ref="Z386:Z449" si="418">IF($Y386&gt;0,V386*25000,0)</f>
        <v>0</v>
      </c>
      <c r="AA386" s="5">
        <f t="shared" ref="AA386:AA449" si="419">IF($Y386&gt;0,W386*5000,0)</f>
        <v>0</v>
      </c>
      <c r="AB386" s="5">
        <f t="shared" ref="AB386:AB449" si="420">IF($Y386&gt;0,X386*(-15000),0)</f>
        <v>0</v>
      </c>
      <c r="AC386" s="5">
        <f t="shared" ref="AC386:AC449" si="421">IF(C386="Defense",M386*150000,IF(C386="Midfield",M386*125000,IF(C386="Striker",M386*100000,0)))</f>
        <v>0</v>
      </c>
      <c r="AD386" s="5">
        <f t="shared" si="358"/>
        <v>0</v>
      </c>
      <c r="AE386" s="5">
        <f t="shared" si="359"/>
        <v>0</v>
      </c>
      <c r="AF386" s="5">
        <f t="shared" ref="AF386:AF449" si="422">IF(C386="Goalkeeper",P386*75000,IF(C386="Defense",P386*50000,0))</f>
        <v>0</v>
      </c>
      <c r="AG386" s="5">
        <f t="shared" ref="AG386:AG449" si="423">IF(C386="Goalkeeper",Q386*5000,0)</f>
        <v>0</v>
      </c>
      <c r="AH386" s="5">
        <f t="shared" si="360"/>
        <v>0</v>
      </c>
      <c r="AI386" s="5">
        <f t="shared" si="361"/>
        <v>0</v>
      </c>
      <c r="AJ386" s="5">
        <f t="shared" si="362"/>
        <v>0</v>
      </c>
      <c r="AK386" s="5">
        <f t="shared" si="363"/>
        <v>0</v>
      </c>
      <c r="AL386" s="5">
        <f>IFERROR(SUM(Y386:AK386),-5000)*((Cockpit!$C$3)^0)</f>
        <v>-5000</v>
      </c>
      <c r="AM386" s="19">
        <f>INDEX('Team forecast'!$M$3:$AU$22,MATCH($B386,'Team forecast'!$B$3:$B$22,0),MATCH(AM$1,'Team forecast'!$M$2:$AU$2,0))</f>
        <v>0</v>
      </c>
      <c r="AN386" s="19">
        <f>INDEX('Team forecast'!$M$3:$AU$22,MATCH($B386,'Team forecast'!$B$3:$B$22,0),MATCH(AN$1,'Team forecast'!$M$2:$AU$2,0))</f>
        <v>0</v>
      </c>
      <c r="AO386" s="19">
        <f>INDEX('Team forecast'!$M$3:$AU$22,MATCH($B386,'Team forecast'!$B$3:$B$22,0),MATCH(AO$1,'Team forecast'!$M$2:$AU$2,0))</f>
        <v>0</v>
      </c>
      <c r="AP386" s="19">
        <f>INDEX('Team forecast'!$M$3:$AU$22,MATCH($B386,'Team forecast'!$B$3:$B$22,0),MATCH(AP$1,'Team forecast'!$M$2:$AU$2,0))</f>
        <v>0</v>
      </c>
      <c r="AQ386" s="5">
        <f t="shared" si="364"/>
        <v>-5000</v>
      </c>
      <c r="AR386" s="5">
        <f>INDEX('Team forecast'!$M$3:$AU$22,MATCH($B386,'Team forecast'!$B$3:$B$22,0),MATCH(AR$1,'Team forecast'!$M$2:$AU$2,0))*IF($Y386&gt;0,25000,0)</f>
        <v>0</v>
      </c>
      <c r="AS386" s="5">
        <f>INDEX('Team forecast'!$M$3:$AU$22,MATCH($B386,'Team forecast'!$B$3:$B$22,0),MATCH(AS$1,'Team forecast'!$M$2:$AU$2,0))*IF($Y386&gt;0,5000,0)</f>
        <v>0</v>
      </c>
      <c r="AT386" s="5">
        <f>INDEX('Team forecast'!$M$3:$AU$22,MATCH($B386,'Team forecast'!$B$3:$B$22,0),MATCH(AT$1,'Team forecast'!$M$2:$AU$2,0))*IF($Y386&gt;0,-15000,0)</f>
        <v>0</v>
      </c>
      <c r="AU386" s="5">
        <f t="shared" si="365"/>
        <v>0</v>
      </c>
      <c r="AV386" s="5">
        <f t="shared" si="366"/>
        <v>0</v>
      </c>
      <c r="AW386" s="5">
        <f t="shared" si="367"/>
        <v>0</v>
      </c>
      <c r="AX386" s="5">
        <f t="shared" si="368"/>
        <v>0</v>
      </c>
      <c r="AY386" s="5">
        <f t="shared" si="369"/>
        <v>0</v>
      </c>
      <c r="AZ386" s="5">
        <f t="shared" si="370"/>
        <v>0</v>
      </c>
      <c r="BA386" s="5">
        <f t="shared" si="371"/>
        <v>0</v>
      </c>
      <c r="BB386" s="5">
        <f t="shared" si="372"/>
        <v>0</v>
      </c>
      <c r="BC386" s="5">
        <f t="shared" si="373"/>
        <v>0</v>
      </c>
      <c r="BD386" s="5">
        <f>IFERROR(SUM(AR386:BC386),0)*((Cockpit!$C$3)^1)</f>
        <v>0</v>
      </c>
      <c r="BE386" s="19">
        <f>INDEX('Team forecast'!$M$3:$AU$22,MATCH($B386,'Team forecast'!$B$3:$B$22,0),MATCH(BE$1,'Team forecast'!$M$2:$AU$2,0))</f>
        <v>0</v>
      </c>
      <c r="BF386" s="19">
        <f>INDEX('Team forecast'!$M$3:$AU$22,MATCH($B386,'Team forecast'!$B$3:$B$22,0),MATCH(BF$1,'Team forecast'!$M$2:$AU$2,0))</f>
        <v>0</v>
      </c>
      <c r="BG386" s="19">
        <f>INDEX('Team forecast'!$M$3:$AU$22,MATCH($B386,'Team forecast'!$B$3:$B$22,0),MATCH(BG$1,'Team forecast'!$M$2:$AU$2,0))</f>
        <v>0</v>
      </c>
      <c r="BH386" s="19">
        <f>INDEX('Team forecast'!$M$3:$AU$22,MATCH($B386,'Team forecast'!$B$3:$B$22,0),MATCH(BH$1,'Team forecast'!$M$2:$AU$2,0))</f>
        <v>0</v>
      </c>
      <c r="BI386" s="5">
        <f t="shared" si="374"/>
        <v>-5000</v>
      </c>
      <c r="BJ386" s="5">
        <f>INDEX('Team forecast'!$M$3:$AU$22,MATCH($B386,'Team forecast'!$B$3:$B$22,0),MATCH(BJ$1,'Team forecast'!$M$2:$AU$2,0))*IF($Y386&gt;0,25000,0)</f>
        <v>0</v>
      </c>
      <c r="BK386" s="5">
        <f>INDEX('Team forecast'!$M$3:$AU$22,MATCH($B386,'Team forecast'!$B$3:$B$22,0),MATCH(BK$1,'Team forecast'!$M$2:$AU$2,0))*IF($Y386&gt;0,5000,0)</f>
        <v>0</v>
      </c>
      <c r="BL386" s="5">
        <f>INDEX('Team forecast'!$M$3:$AU$22,MATCH($B386,'Team forecast'!$B$3:$B$22,0),MATCH(BL$1,'Team forecast'!$M$2:$AU$2,0))*IF($Y386&gt;0,-15000,0)</f>
        <v>0</v>
      </c>
      <c r="BM386" s="5">
        <f t="shared" si="375"/>
        <v>0</v>
      </c>
      <c r="BN386" s="5">
        <f t="shared" si="376"/>
        <v>0</v>
      </c>
      <c r="BO386" s="5">
        <f t="shared" si="377"/>
        <v>0</v>
      </c>
      <c r="BP386" s="5">
        <f t="shared" si="378"/>
        <v>0</v>
      </c>
      <c r="BQ386" s="5">
        <f t="shared" si="379"/>
        <v>0</v>
      </c>
      <c r="BR386" s="5">
        <f t="shared" si="380"/>
        <v>0</v>
      </c>
      <c r="BS386" s="5">
        <f t="shared" si="381"/>
        <v>0</v>
      </c>
      <c r="BT386" s="5">
        <f t="shared" si="382"/>
        <v>0</v>
      </c>
      <c r="BU386" s="5">
        <f t="shared" si="383"/>
        <v>0</v>
      </c>
      <c r="BV386" s="5">
        <f>IFERROR(SUM(BJ386:BU386),0)*((Cockpit!$C$3)^2)</f>
        <v>0</v>
      </c>
      <c r="BW386" s="19">
        <f>INDEX('Team forecast'!$M$3:$AU$22,MATCH($B386,'Team forecast'!$B$3:$B$22,0),MATCH(BW$1,'Team forecast'!$M$2:$AU$2,0))</f>
        <v>0</v>
      </c>
      <c r="BX386" s="19">
        <f>INDEX('Team forecast'!$M$3:$AU$22,MATCH($B386,'Team forecast'!$B$3:$B$22,0),MATCH(BX$1,'Team forecast'!$M$2:$AU$2,0))</f>
        <v>0</v>
      </c>
      <c r="BY386" s="19">
        <f>INDEX('Team forecast'!$M$3:$AU$22,MATCH($B386,'Team forecast'!$B$3:$B$22,0),MATCH(BY$1,'Team forecast'!$M$2:$AU$2,0))</f>
        <v>0</v>
      </c>
      <c r="BZ386" s="19">
        <f>INDEX('Team forecast'!$M$3:$AU$22,MATCH($B386,'Team forecast'!$B$3:$B$22,0),MATCH(BZ$1,'Team forecast'!$M$2:$AU$2,0))</f>
        <v>0</v>
      </c>
      <c r="CA386" s="5">
        <f t="shared" si="384"/>
        <v>-5000</v>
      </c>
      <c r="CB386" s="5">
        <f>INDEX('Team forecast'!$M$3:$AU$22,MATCH($B386,'Team forecast'!$B$3:$B$22,0),MATCH(CB$1,'Team forecast'!$M$2:$AU$2,0))*IF($Y386&gt;0,25000,0)</f>
        <v>0</v>
      </c>
      <c r="CC386" s="5">
        <f>INDEX('Team forecast'!$M$3:$AU$22,MATCH($B386,'Team forecast'!$B$3:$B$22,0),MATCH(CC$1,'Team forecast'!$M$2:$AU$2,0))*IF($Y386&gt;0,5000,0)</f>
        <v>0</v>
      </c>
      <c r="CD386" s="5">
        <f>INDEX('Team forecast'!$M$3:$AU$22,MATCH($B386,'Team forecast'!$B$3:$B$22,0),MATCH(CD$1,'Team forecast'!$M$2:$AU$2,0))*IF($Y386&gt;0,-15000,0)</f>
        <v>0</v>
      </c>
      <c r="CE386" s="5">
        <f t="shared" si="385"/>
        <v>0</v>
      </c>
      <c r="CF386" s="5">
        <f t="shared" si="386"/>
        <v>0</v>
      </c>
      <c r="CG386" s="5">
        <f t="shared" si="387"/>
        <v>0</v>
      </c>
      <c r="CH386" s="5">
        <f t="shared" si="388"/>
        <v>0</v>
      </c>
      <c r="CI386" s="5">
        <f t="shared" si="389"/>
        <v>0</v>
      </c>
      <c r="CJ386" s="5">
        <f t="shared" si="390"/>
        <v>0</v>
      </c>
      <c r="CK386" s="5">
        <f t="shared" si="391"/>
        <v>0</v>
      </c>
      <c r="CL386" s="5">
        <f t="shared" si="392"/>
        <v>0</v>
      </c>
      <c r="CM386" s="5">
        <f t="shared" si="393"/>
        <v>0</v>
      </c>
      <c r="CN386" s="5">
        <f>IFERROR(SUM(CB386:CM386),0)*((Cockpit!$C$3)^3)</f>
        <v>0</v>
      </c>
      <c r="CO386" s="19">
        <f>INDEX('Team forecast'!$M$3:$AU$22,MATCH($B386,'Team forecast'!$B$3:$B$22,0),MATCH(CO$1,'Team forecast'!$M$2:$AU$2,0))</f>
        <v>0</v>
      </c>
      <c r="CP386" s="19">
        <f>INDEX('Team forecast'!$M$3:$AU$22,MATCH($B386,'Team forecast'!$B$3:$B$22,0),MATCH(CP$1,'Team forecast'!$M$2:$AU$2,0))</f>
        <v>0</v>
      </c>
      <c r="CQ386" s="19">
        <f>INDEX('Team forecast'!$M$3:$AU$22,MATCH($B386,'Team forecast'!$B$3:$B$22,0),MATCH(CQ$1,'Team forecast'!$M$2:$AU$2,0))</f>
        <v>0</v>
      </c>
      <c r="CR386" s="19">
        <f>INDEX('Team forecast'!$M$3:$AU$22,MATCH($B386,'Team forecast'!$B$3:$B$22,0),MATCH(CR$1,'Team forecast'!$M$2:$AU$2,0))</f>
        <v>0</v>
      </c>
      <c r="CS386" s="5">
        <f t="shared" si="394"/>
        <v>-5000</v>
      </c>
      <c r="CT386" s="5">
        <f>INDEX('Team forecast'!$M$3:$AU$22,MATCH($B386,'Team forecast'!$B$3:$B$22,0),MATCH(CT$1,'Team forecast'!$M$2:$AU$2,0))*IF($Y386&gt;0,25000,0)</f>
        <v>0</v>
      </c>
      <c r="CU386" s="5">
        <f>INDEX('Team forecast'!$M$3:$AU$22,MATCH($B386,'Team forecast'!$B$3:$B$22,0),MATCH(CU$1,'Team forecast'!$M$2:$AU$2,0))*IF($Y386&gt;0,5000,0)</f>
        <v>0</v>
      </c>
      <c r="CV386" s="5">
        <f>INDEX('Team forecast'!$M$3:$AU$22,MATCH($B386,'Team forecast'!$B$3:$B$22,0),MATCH(CV$1,'Team forecast'!$M$2:$AU$2,0))*IF($Y386&gt;0,-15000,0)</f>
        <v>0</v>
      </c>
      <c r="CW386" s="5">
        <f t="shared" si="395"/>
        <v>0</v>
      </c>
      <c r="CX386" s="5">
        <f t="shared" si="396"/>
        <v>0</v>
      </c>
      <c r="CY386" s="5">
        <f t="shared" si="397"/>
        <v>0</v>
      </c>
      <c r="CZ386" s="5">
        <f t="shared" si="398"/>
        <v>0</v>
      </c>
      <c r="DA386" s="5">
        <f t="shared" si="399"/>
        <v>0</v>
      </c>
      <c r="DB386" s="5">
        <f t="shared" si="400"/>
        <v>0</v>
      </c>
      <c r="DC386" s="5">
        <f t="shared" si="401"/>
        <v>0</v>
      </c>
      <c r="DD386" s="5">
        <f t="shared" si="402"/>
        <v>0</v>
      </c>
      <c r="DE386" s="5">
        <f t="shared" si="403"/>
        <v>0</v>
      </c>
      <c r="DF386" s="5">
        <f>IFERROR(SUM(CT386:DE386),0)*((Cockpit!$C$3)^4)</f>
        <v>0</v>
      </c>
      <c r="DG386" s="19">
        <f>INDEX('Team forecast'!$M$3:$AU$22,MATCH($B386,'Team forecast'!$B$3:$B$22,0),MATCH(DG$1,'Team forecast'!$M$2:$AU$2,0))</f>
        <v>0</v>
      </c>
      <c r="DH386" s="19">
        <f>INDEX('Team forecast'!$M$3:$AU$22,MATCH($B386,'Team forecast'!$B$3:$B$22,0),MATCH(DH$1,'Team forecast'!$M$2:$AU$2,0))</f>
        <v>0</v>
      </c>
      <c r="DI386" s="19">
        <f>INDEX('Team forecast'!$M$3:$AU$22,MATCH($B386,'Team forecast'!$B$3:$B$22,0),MATCH(DI$1,'Team forecast'!$M$2:$AU$2,0))</f>
        <v>0</v>
      </c>
      <c r="DJ386" s="19">
        <f>INDEX('Team forecast'!$M$3:$AU$22,MATCH($B386,'Team forecast'!$B$3:$B$22,0),MATCH(DJ$1,'Team forecast'!$M$2:$AU$2,0))</f>
        <v>0</v>
      </c>
      <c r="DK386" s="5">
        <f t="shared" si="404"/>
        <v>-5000</v>
      </c>
      <c r="DL386" s="5">
        <f>INDEX('Team forecast'!$M$3:$AU$22,MATCH($B386,'Team forecast'!$B$3:$B$22,0),MATCH(DL$1,'Team forecast'!$M$2:$AU$2,0))*IF($Y386&gt;0,25000,0)</f>
        <v>0</v>
      </c>
      <c r="DM386" s="5">
        <f>INDEX('Team forecast'!$M$3:$AU$22,MATCH($B386,'Team forecast'!$B$3:$B$22,0),MATCH(DM$1,'Team forecast'!$M$2:$AU$2,0))*IF($Y386&gt;0,5000,0)</f>
        <v>0</v>
      </c>
      <c r="DN386" s="5">
        <f>INDEX('Team forecast'!$M$3:$AU$22,MATCH($B386,'Team forecast'!$B$3:$B$22,0),MATCH(DN$1,'Team forecast'!$M$2:$AU$2,0))*IF($Y386&gt;0,-15000,0)</f>
        <v>0</v>
      </c>
      <c r="DO386" s="5">
        <f t="shared" si="405"/>
        <v>0</v>
      </c>
      <c r="DP386" s="5">
        <f t="shared" si="406"/>
        <v>0</v>
      </c>
      <c r="DQ386" s="5">
        <f t="shared" si="407"/>
        <v>0</v>
      </c>
      <c r="DR386" s="5">
        <f t="shared" si="408"/>
        <v>0</v>
      </c>
      <c r="DS386" s="5">
        <f t="shared" si="409"/>
        <v>0</v>
      </c>
      <c r="DT386" s="5">
        <f t="shared" si="410"/>
        <v>0</v>
      </c>
      <c r="DU386" s="5">
        <f t="shared" si="411"/>
        <v>0</v>
      </c>
      <c r="DV386" s="5">
        <f t="shared" si="412"/>
        <v>0</v>
      </c>
      <c r="DW386" s="5">
        <f t="shared" si="413"/>
        <v>0</v>
      </c>
      <c r="DX386" s="5">
        <f>IFERROR(SUM(DL386:DW386),0)*((Cockpit!$C$3)^5)</f>
        <v>0</v>
      </c>
      <c r="DY386" s="5">
        <f t="shared" si="414"/>
        <v>-5000</v>
      </c>
      <c r="DZ386" s="5" t="str">
        <f>IF(ISERROR(MATCH(A386,'Current squad'!B:B,0)),"No","Yes")</f>
        <v>No</v>
      </c>
      <c r="EA386" s="5" cm="1">
        <f t="array" ref="EA386">IFERROR(_xlfn.IFS(DZ386="Yes",0,DZ386="No",H386*1%),999999)</f>
        <v>34000</v>
      </c>
      <c r="EB386" s="5">
        <f t="shared" ref="EB386:EB449" si="424">H386+EA386</f>
        <v>3434000</v>
      </c>
      <c r="EC386" s="5">
        <f t="shared" si="415"/>
        <v>-39000</v>
      </c>
      <c r="ED386" s="1">
        <f t="shared" ref="ED386:ED449" si="425">IFERROR(EC386/H386,-100%)</f>
        <v>-1.1470588235294118E-2</v>
      </c>
      <c r="EE386" s="5">
        <f>RANK(EC386,$EC$2:$EC$572)+COUNTIF($EC$2:EC386,EC386)-1</f>
        <v>408</v>
      </c>
      <c r="EF386" s="4">
        <f>RANK(ED386,$ED$2:$ED$572)+COUNTIF($ED$2:ED386,ED386)-1</f>
        <v>330</v>
      </c>
    </row>
    <row r="387" spans="1:136" x14ac:dyDescent="0.3">
      <c r="A387" t="str">
        <f>IF(Holdet.dk!A387&lt;&gt;"",Holdet.dk!A387,"")</f>
        <v>Semi Ajayi</v>
      </c>
      <c r="B387" t="str">
        <f>INDEX(Holdet.dk!B:B,MATCH($A387,Holdet.dk!$A:$A,0))</f>
        <v>West Bromwich</v>
      </c>
      <c r="C387" t="str">
        <f>INDEX(Holdet.dk!C:C,MATCH($A387,Holdet.dk!$A:$A,0))</f>
        <v>Defense</v>
      </c>
      <c r="D387" t="str">
        <f>INDEX(Holdet.dk!D:D,MATCH($A387,Holdet.dk!$A:$A,0))</f>
        <v>3.120.000</v>
      </c>
      <c r="E387" s="1">
        <f>IFERROR(_xlfn.NUMBERVALUE(INDEX(Holdet.dk!$E:$E,MATCH($A387,Holdet.dk!$A:$A,0)),","),0)</f>
        <v>1E-3</v>
      </c>
      <c r="F387" t="str">
        <f>IF(INDEX(Lookup!H:H,MATCH('Master data'!A387,Lookup!G:G,0))=0,A387,INDEX(Lookup!H:H,MATCH('Master data'!A387,Lookup!G:G,0)))</f>
        <v>Semi Ajayi</v>
      </c>
      <c r="G387" t="str">
        <f>IFERROR(INDEX(Lookup!B:B,MATCH(INDEX(Rotowire!C:C,MATCH(F387,Rotowire!A:A,0)),Lookup!D:D,0)),"")</f>
        <v>Leeds United</v>
      </c>
      <c r="H387" s="5">
        <f t="shared" si="416"/>
        <v>3120000</v>
      </c>
      <c r="I387" s="19">
        <f>IFERROR(INDEX('Team forecast'!$G$3:$I$22,MATCH($B387,'Team forecast'!$B$3:$B$22,0),MATCH(I$1,'Team forecast'!$G$2:$I$2,0)),0)</f>
        <v>1.1504424778761062</v>
      </c>
      <c r="J387" s="19">
        <f>IFERROR(INDEX('Team forecast'!$G$3:$I$22,MATCH($B387,'Team forecast'!$B$3:$B$22,0),MATCH(J$1,'Team forecast'!$G$2:$I$2,0)),0)</f>
        <v>0.79646017699115057</v>
      </c>
      <c r="K387" s="19">
        <f>IFERROR(INDEX('Team forecast'!$G$3:$I$22,MATCH($B387,'Team forecast'!$B$3:$B$22,0),MATCH(K$1,'Team forecast'!$G$2:$I$2,0)),0)</f>
        <v>2.0662361027698317</v>
      </c>
      <c r="L387">
        <f>SUMIFS(Rotowire!E:E,Rotowire!$A:$A,'Master data'!$F387)</f>
        <v>95</v>
      </c>
      <c r="M387" s="2">
        <f>SUMIFS(Rotowire!F:F,Rotowire!$A:$A,'Master data'!$F387)*I387</f>
        <v>9.2035398230088494E-2</v>
      </c>
      <c r="N387" s="2">
        <f>SUMIFS(Rotowire!G:G,Rotowire!$A:$A,'Master data'!$F387)*I387</f>
        <v>2.3008849557522124E-2</v>
      </c>
      <c r="O387" s="2">
        <f>SUMIFS(Rotowire!I:I,Rotowire!$A:$A,'Master data'!$F387)*I387</f>
        <v>0.17256637168141592</v>
      </c>
      <c r="P387" s="2">
        <f>SUMIFS(Rotowire!W:W,Rotowire!$A:$A,'Master data'!$F387)*K387</f>
        <v>0.16529888822158653</v>
      </c>
      <c r="Q387" s="2">
        <f>SUMIFS(Rotowire!Y:Y,Rotowire!$A:$A,'Master data'!$F387)*J387</f>
        <v>0</v>
      </c>
      <c r="R387" s="2">
        <f>SUMIFS(Rotowire!AB:AB,Rotowire!$A:$A,'Master data'!$F387)</f>
        <v>0.13</v>
      </c>
      <c r="S387" s="2">
        <f>SUMIFS(Rotowire!AC:AC,Rotowire!$A:$A,'Master data'!$F387)</f>
        <v>0.03</v>
      </c>
      <c r="T387" s="2">
        <f>INDEX('Team forecast'!D$3:D$22,MATCH($B387,'Team forecast'!$B$3:$B$22,0))</f>
        <v>1.3</v>
      </c>
      <c r="U387" s="2">
        <f>INDEX('Team forecast'!E$3:E$22,MATCH($B387,'Team forecast'!$B$3:$B$22,0))</f>
        <v>1.8</v>
      </c>
      <c r="V387" s="2">
        <f>INDEX('Team forecast'!J$3:J$22,MATCH($B387,'Team forecast'!$B$3:$B$22,0))</f>
        <v>0.27679999999999999</v>
      </c>
      <c r="W387" s="2">
        <f>INDEX('Team forecast'!K$3:K$22,MATCH($B387,'Team forecast'!$B$3:$B$22,0))</f>
        <v>0.23730000000000001</v>
      </c>
      <c r="X387" s="2">
        <f>INDEX('Team forecast'!L$3:L$22,MATCH($B387,'Team forecast'!$B$3:$B$22,0))</f>
        <v>0.4859</v>
      </c>
      <c r="Y387" s="5">
        <f t="shared" si="417"/>
        <v>7000</v>
      </c>
      <c r="Z387" s="5">
        <f t="shared" si="418"/>
        <v>6920</v>
      </c>
      <c r="AA387" s="5">
        <f t="shared" si="419"/>
        <v>1186.5</v>
      </c>
      <c r="AB387" s="5">
        <f t="shared" si="420"/>
        <v>-7288.5</v>
      </c>
      <c r="AC387" s="5">
        <f t="shared" si="421"/>
        <v>13805.309734513274</v>
      </c>
      <c r="AD387" s="5">
        <f t="shared" ref="AD387:AD450" si="426">N387*50000</f>
        <v>1150.4424778761061</v>
      </c>
      <c r="AE387" s="5">
        <f t="shared" ref="AE387:AE450" si="427">O387*10000</f>
        <v>1725.6637168141592</v>
      </c>
      <c r="AF387" s="5">
        <f t="shared" si="422"/>
        <v>8264.9444110793265</v>
      </c>
      <c r="AG387" s="5">
        <f t="shared" si="423"/>
        <v>0</v>
      </c>
      <c r="AH387" s="5">
        <f t="shared" ref="AH387:AH450" si="428">R387*(-20000)</f>
        <v>-2600</v>
      </c>
      <c r="AI387" s="5">
        <f t="shared" ref="AI387:AI450" si="429">S387*(-50000)</f>
        <v>-1500</v>
      </c>
      <c r="AJ387" s="5">
        <f t="shared" ref="AJ387:AJ450" si="430">IF(L387&gt;0,T387*10000,0)</f>
        <v>13000</v>
      </c>
      <c r="AK387" s="5">
        <f t="shared" ref="AK387:AK450" si="431">IF(L387&gt;0,U387*(-8000),0)</f>
        <v>-14400</v>
      </c>
      <c r="AL387" s="5">
        <f>IFERROR(SUM(Y387:AK387),-5000)*((Cockpit!$C$3)^0)</f>
        <v>27264.360340282867</v>
      </c>
      <c r="AM387" s="19">
        <f>INDEX('Team forecast'!$M$3:$AU$22,MATCH($B387,'Team forecast'!$B$3:$B$22,0),MATCH(AM$1,'Team forecast'!$M$2:$AU$2,0))</f>
        <v>0</v>
      </c>
      <c r="AN387" s="19">
        <f>INDEX('Team forecast'!$M$3:$AU$22,MATCH($B387,'Team forecast'!$B$3:$B$22,0),MATCH(AN$1,'Team forecast'!$M$2:$AU$2,0))</f>
        <v>0</v>
      </c>
      <c r="AO387" s="19">
        <f>INDEX('Team forecast'!$M$3:$AU$22,MATCH($B387,'Team forecast'!$B$3:$B$22,0),MATCH(AO$1,'Team forecast'!$M$2:$AU$2,0))</f>
        <v>0</v>
      </c>
      <c r="AP387" s="19">
        <f>INDEX('Team forecast'!$M$3:$AU$22,MATCH($B387,'Team forecast'!$B$3:$B$22,0),MATCH(AP$1,'Team forecast'!$M$2:$AU$2,0))</f>
        <v>0</v>
      </c>
      <c r="AQ387" s="5">
        <f t="shared" ref="AQ387:AQ450" si="432">Y387</f>
        <v>7000</v>
      </c>
      <c r="AR387" s="5">
        <f>INDEX('Team forecast'!$M$3:$AU$22,MATCH($B387,'Team forecast'!$B$3:$B$22,0),MATCH(AR$1,'Team forecast'!$M$2:$AU$2,0))*IF($Y387&gt;0,25000,0)</f>
        <v>0</v>
      </c>
      <c r="AS387" s="5">
        <f>INDEX('Team forecast'!$M$3:$AU$22,MATCH($B387,'Team forecast'!$B$3:$B$22,0),MATCH(AS$1,'Team forecast'!$M$2:$AU$2,0))*IF($Y387&gt;0,5000,0)</f>
        <v>0</v>
      </c>
      <c r="AT387" s="5">
        <f>INDEX('Team forecast'!$M$3:$AU$22,MATCH($B387,'Team forecast'!$B$3:$B$22,0),MATCH(AT$1,'Team forecast'!$M$2:$AU$2,0))*IF($Y387&gt;0,-15000,0)</f>
        <v>0</v>
      </c>
      <c r="AU387" s="5">
        <f t="shared" ref="AU387:AU450" si="433">AC387*$AM387</f>
        <v>0</v>
      </c>
      <c r="AV387" s="5">
        <f t="shared" ref="AV387:AV450" si="434">AD387*$AM387</f>
        <v>0</v>
      </c>
      <c r="AW387" s="5">
        <f t="shared" ref="AW387:AW450" si="435">AE387*$AM387</f>
        <v>0</v>
      </c>
      <c r="AX387" s="5">
        <f t="shared" ref="AX387:AX450" si="436">AF387*AO387</f>
        <v>0</v>
      </c>
      <c r="AY387" s="5">
        <f t="shared" ref="AY387:AY450" si="437">AG387*AN387</f>
        <v>0</v>
      </c>
      <c r="AZ387" s="5">
        <f t="shared" ref="AZ387:AZ450" si="438">AH387</f>
        <v>-2600</v>
      </c>
      <c r="BA387" s="5">
        <f t="shared" ref="BA387:BA450" si="439">AI387</f>
        <v>-1500</v>
      </c>
      <c r="BB387" s="5">
        <f t="shared" ref="BB387:BB450" si="440">AJ387*AM387</f>
        <v>0</v>
      </c>
      <c r="BC387" s="5">
        <f t="shared" ref="BC387:BC450" si="441">AK387*AN387</f>
        <v>0</v>
      </c>
      <c r="BD387" s="5">
        <f>IFERROR(SUM(AR387:BC387),0)*((Cockpit!$C$3)^1)</f>
        <v>-2870</v>
      </c>
      <c r="BE387" s="19">
        <f>INDEX('Team forecast'!$M$3:$AU$22,MATCH($B387,'Team forecast'!$B$3:$B$22,0),MATCH(BE$1,'Team forecast'!$M$2:$AU$2,0))</f>
        <v>0</v>
      </c>
      <c r="BF387" s="19">
        <f>INDEX('Team forecast'!$M$3:$AU$22,MATCH($B387,'Team forecast'!$B$3:$B$22,0),MATCH(BF$1,'Team forecast'!$M$2:$AU$2,0))</f>
        <v>0</v>
      </c>
      <c r="BG387" s="19">
        <f>INDEX('Team forecast'!$M$3:$AU$22,MATCH($B387,'Team forecast'!$B$3:$B$22,0),MATCH(BG$1,'Team forecast'!$M$2:$AU$2,0))</f>
        <v>0</v>
      </c>
      <c r="BH387" s="19">
        <f>INDEX('Team forecast'!$M$3:$AU$22,MATCH($B387,'Team forecast'!$B$3:$B$22,0),MATCH(BH$1,'Team forecast'!$M$2:$AU$2,0))</f>
        <v>0</v>
      </c>
      <c r="BI387" s="5">
        <f t="shared" ref="BI387:BI450" si="442">AQ387</f>
        <v>7000</v>
      </c>
      <c r="BJ387" s="5">
        <f>INDEX('Team forecast'!$M$3:$AU$22,MATCH($B387,'Team forecast'!$B$3:$B$22,0),MATCH(BJ$1,'Team forecast'!$M$2:$AU$2,0))*IF($Y387&gt;0,25000,0)</f>
        <v>0</v>
      </c>
      <c r="BK387" s="5">
        <f>INDEX('Team forecast'!$M$3:$AU$22,MATCH($B387,'Team forecast'!$B$3:$B$22,0),MATCH(BK$1,'Team forecast'!$M$2:$AU$2,0))*IF($Y387&gt;0,5000,0)</f>
        <v>0</v>
      </c>
      <c r="BL387" s="5">
        <f>INDEX('Team forecast'!$M$3:$AU$22,MATCH($B387,'Team forecast'!$B$3:$B$22,0),MATCH(BL$1,'Team forecast'!$M$2:$AU$2,0))*IF($Y387&gt;0,-15000,0)</f>
        <v>0</v>
      </c>
      <c r="BM387" s="5">
        <f t="shared" ref="BM387:BM450" si="443">$AC387*BE387</f>
        <v>0</v>
      </c>
      <c r="BN387" s="5">
        <f t="shared" ref="BN387:BN450" si="444">$AD387*BE387</f>
        <v>0</v>
      </c>
      <c r="BO387" s="5">
        <f t="shared" ref="BO387:BO450" si="445">$AE387*BE387</f>
        <v>0</v>
      </c>
      <c r="BP387" s="5">
        <f t="shared" ref="BP387:BP450" si="446">$AF387*BG387</f>
        <v>0</v>
      </c>
      <c r="BQ387" s="5">
        <f t="shared" ref="BQ387:BQ450" si="447">$AG387*BF387</f>
        <v>0</v>
      </c>
      <c r="BR387" s="5">
        <f t="shared" ref="BR387:BR450" si="448">$AH387</f>
        <v>-2600</v>
      </c>
      <c r="BS387" s="5">
        <f t="shared" ref="BS387:BS450" si="449">$AI387</f>
        <v>-1500</v>
      </c>
      <c r="BT387" s="5">
        <f t="shared" ref="BT387:BT450" si="450">$AJ387*BE387</f>
        <v>0</v>
      </c>
      <c r="BU387" s="5">
        <f t="shared" ref="BU387:BU450" si="451">$AK387*BF387</f>
        <v>0</v>
      </c>
      <c r="BV387" s="5">
        <f>IFERROR(SUM(BJ387:BU387),0)*((Cockpit!$C$3)^2)</f>
        <v>-2008.9999999999998</v>
      </c>
      <c r="BW387" s="19">
        <f>INDEX('Team forecast'!$M$3:$AU$22,MATCH($B387,'Team forecast'!$B$3:$B$22,0),MATCH(BW$1,'Team forecast'!$M$2:$AU$2,0))</f>
        <v>0</v>
      </c>
      <c r="BX387" s="19">
        <f>INDEX('Team forecast'!$M$3:$AU$22,MATCH($B387,'Team forecast'!$B$3:$B$22,0),MATCH(BX$1,'Team forecast'!$M$2:$AU$2,0))</f>
        <v>0</v>
      </c>
      <c r="BY387" s="19">
        <f>INDEX('Team forecast'!$M$3:$AU$22,MATCH($B387,'Team forecast'!$B$3:$B$22,0),MATCH(BY$1,'Team forecast'!$M$2:$AU$2,0))</f>
        <v>0</v>
      </c>
      <c r="BZ387" s="19">
        <f>INDEX('Team forecast'!$M$3:$AU$22,MATCH($B387,'Team forecast'!$B$3:$B$22,0),MATCH(BZ$1,'Team forecast'!$M$2:$AU$2,0))</f>
        <v>0</v>
      </c>
      <c r="CA387" s="5">
        <f t="shared" ref="CA387:CA450" si="452">BI387</f>
        <v>7000</v>
      </c>
      <c r="CB387" s="5">
        <f>INDEX('Team forecast'!$M$3:$AU$22,MATCH($B387,'Team forecast'!$B$3:$B$22,0),MATCH(CB$1,'Team forecast'!$M$2:$AU$2,0))*IF($Y387&gt;0,25000,0)</f>
        <v>0</v>
      </c>
      <c r="CC387" s="5">
        <f>INDEX('Team forecast'!$M$3:$AU$22,MATCH($B387,'Team forecast'!$B$3:$B$22,0),MATCH(CC$1,'Team forecast'!$M$2:$AU$2,0))*IF($Y387&gt;0,5000,0)</f>
        <v>0</v>
      </c>
      <c r="CD387" s="5">
        <f>INDEX('Team forecast'!$M$3:$AU$22,MATCH($B387,'Team forecast'!$B$3:$B$22,0),MATCH(CD$1,'Team forecast'!$M$2:$AU$2,0))*IF($Y387&gt;0,-15000,0)</f>
        <v>0</v>
      </c>
      <c r="CE387" s="5">
        <f t="shared" ref="CE387:CE450" si="453">$AC387*BW387</f>
        <v>0</v>
      </c>
      <c r="CF387" s="5">
        <f t="shared" ref="CF387:CF450" si="454">$AD387*BW387</f>
        <v>0</v>
      </c>
      <c r="CG387" s="5">
        <f t="shared" ref="CG387:CG450" si="455">$AE387*BW387</f>
        <v>0</v>
      </c>
      <c r="CH387" s="5">
        <f t="shared" ref="CH387:CH450" si="456">$AF387*BY387</f>
        <v>0</v>
      </c>
      <c r="CI387" s="5">
        <f t="shared" ref="CI387:CI450" si="457">$AG387*BX387</f>
        <v>0</v>
      </c>
      <c r="CJ387" s="5">
        <f t="shared" ref="CJ387:CJ450" si="458">$AH387</f>
        <v>-2600</v>
      </c>
      <c r="CK387" s="5">
        <f t="shared" ref="CK387:CK450" si="459">$AI387</f>
        <v>-1500</v>
      </c>
      <c r="CL387" s="5">
        <f t="shared" ref="CL387:CL450" si="460">$AJ387*BW387</f>
        <v>0</v>
      </c>
      <c r="CM387" s="5">
        <f t="shared" ref="CM387:CM450" si="461">$AK387*BX387</f>
        <v>0</v>
      </c>
      <c r="CN387" s="5">
        <f>IFERROR(SUM(CB387:CM387),0)*((Cockpit!$C$3)^3)</f>
        <v>-1406.2999999999997</v>
      </c>
      <c r="CO387" s="19">
        <f>INDEX('Team forecast'!$M$3:$AU$22,MATCH($B387,'Team forecast'!$B$3:$B$22,0),MATCH(CO$1,'Team forecast'!$M$2:$AU$2,0))</f>
        <v>0</v>
      </c>
      <c r="CP387" s="19">
        <f>INDEX('Team forecast'!$M$3:$AU$22,MATCH($B387,'Team forecast'!$B$3:$B$22,0),MATCH(CP$1,'Team forecast'!$M$2:$AU$2,0))</f>
        <v>0</v>
      </c>
      <c r="CQ387" s="19">
        <f>INDEX('Team forecast'!$M$3:$AU$22,MATCH($B387,'Team forecast'!$B$3:$B$22,0),MATCH(CQ$1,'Team forecast'!$M$2:$AU$2,0))</f>
        <v>0</v>
      </c>
      <c r="CR387" s="19">
        <f>INDEX('Team forecast'!$M$3:$AU$22,MATCH($B387,'Team forecast'!$B$3:$B$22,0),MATCH(CR$1,'Team forecast'!$M$2:$AU$2,0))</f>
        <v>0</v>
      </c>
      <c r="CS387" s="5">
        <f t="shared" ref="CS387:CS450" si="462">CA387</f>
        <v>7000</v>
      </c>
      <c r="CT387" s="5">
        <f>INDEX('Team forecast'!$M$3:$AU$22,MATCH($B387,'Team forecast'!$B$3:$B$22,0),MATCH(CT$1,'Team forecast'!$M$2:$AU$2,0))*IF($Y387&gt;0,25000,0)</f>
        <v>0</v>
      </c>
      <c r="CU387" s="5">
        <f>INDEX('Team forecast'!$M$3:$AU$22,MATCH($B387,'Team forecast'!$B$3:$B$22,0),MATCH(CU$1,'Team forecast'!$M$2:$AU$2,0))*IF($Y387&gt;0,5000,0)</f>
        <v>0</v>
      </c>
      <c r="CV387" s="5">
        <f>INDEX('Team forecast'!$M$3:$AU$22,MATCH($B387,'Team forecast'!$B$3:$B$22,0),MATCH(CV$1,'Team forecast'!$M$2:$AU$2,0))*IF($Y387&gt;0,-15000,0)</f>
        <v>0</v>
      </c>
      <c r="CW387" s="5">
        <f t="shared" ref="CW387:CW450" si="463">$AC387*CO387</f>
        <v>0</v>
      </c>
      <c r="CX387" s="5">
        <f t="shared" ref="CX387:CX450" si="464">$AD387*CO387</f>
        <v>0</v>
      </c>
      <c r="CY387" s="5">
        <f t="shared" ref="CY387:CY450" si="465">$AE387*CO387</f>
        <v>0</v>
      </c>
      <c r="CZ387" s="5">
        <f t="shared" ref="CZ387:CZ450" si="466">$AF387*CQ387</f>
        <v>0</v>
      </c>
      <c r="DA387" s="5">
        <f t="shared" ref="DA387:DA450" si="467">$AG387*CP387</f>
        <v>0</v>
      </c>
      <c r="DB387" s="5">
        <f t="shared" ref="DB387:DB450" si="468">$AH387</f>
        <v>-2600</v>
      </c>
      <c r="DC387" s="5">
        <f t="shared" ref="DC387:DC450" si="469">$AI387</f>
        <v>-1500</v>
      </c>
      <c r="DD387" s="5">
        <f t="shared" ref="DD387:DD450" si="470">$AJ387*CO387</f>
        <v>0</v>
      </c>
      <c r="DE387" s="5">
        <f t="shared" ref="DE387:DE450" si="471">$AK387*CP387</f>
        <v>0</v>
      </c>
      <c r="DF387" s="5">
        <f>IFERROR(SUM(CT387:DE387),0)*((Cockpit!$C$3)^4)</f>
        <v>-984.40999999999974</v>
      </c>
      <c r="DG387" s="19">
        <f>INDEX('Team forecast'!$M$3:$AU$22,MATCH($B387,'Team forecast'!$B$3:$B$22,0),MATCH(DG$1,'Team forecast'!$M$2:$AU$2,0))</f>
        <v>0</v>
      </c>
      <c r="DH387" s="19">
        <f>INDEX('Team forecast'!$M$3:$AU$22,MATCH($B387,'Team forecast'!$B$3:$B$22,0),MATCH(DH$1,'Team forecast'!$M$2:$AU$2,0))</f>
        <v>0</v>
      </c>
      <c r="DI387" s="19">
        <f>INDEX('Team forecast'!$M$3:$AU$22,MATCH($B387,'Team forecast'!$B$3:$B$22,0),MATCH(DI$1,'Team forecast'!$M$2:$AU$2,0))</f>
        <v>0</v>
      </c>
      <c r="DJ387" s="19">
        <f>INDEX('Team forecast'!$M$3:$AU$22,MATCH($B387,'Team forecast'!$B$3:$B$22,0),MATCH(DJ$1,'Team forecast'!$M$2:$AU$2,0))</f>
        <v>0</v>
      </c>
      <c r="DK387" s="5">
        <f t="shared" ref="DK387:DK450" si="472">CS387</f>
        <v>7000</v>
      </c>
      <c r="DL387" s="5">
        <f>INDEX('Team forecast'!$M$3:$AU$22,MATCH($B387,'Team forecast'!$B$3:$B$22,0),MATCH(DL$1,'Team forecast'!$M$2:$AU$2,0))*IF($Y387&gt;0,25000,0)</f>
        <v>0</v>
      </c>
      <c r="DM387" s="5">
        <f>INDEX('Team forecast'!$M$3:$AU$22,MATCH($B387,'Team forecast'!$B$3:$B$22,0),MATCH(DM$1,'Team forecast'!$M$2:$AU$2,0))*IF($Y387&gt;0,5000,0)</f>
        <v>0</v>
      </c>
      <c r="DN387" s="5">
        <f>INDEX('Team forecast'!$M$3:$AU$22,MATCH($B387,'Team forecast'!$B$3:$B$22,0),MATCH(DN$1,'Team forecast'!$M$2:$AU$2,0))*IF($Y387&gt;0,-15000,0)</f>
        <v>0</v>
      </c>
      <c r="DO387" s="5">
        <f t="shared" ref="DO387:DO450" si="473">$AC387*DG387</f>
        <v>0</v>
      </c>
      <c r="DP387" s="5">
        <f t="shared" ref="DP387:DP450" si="474">$AD387*DG387</f>
        <v>0</v>
      </c>
      <c r="DQ387" s="5">
        <f t="shared" ref="DQ387:DQ450" si="475">$AE387*DG387</f>
        <v>0</v>
      </c>
      <c r="DR387" s="5">
        <f t="shared" ref="DR387:DR450" si="476">$AF387*DI387</f>
        <v>0</v>
      </c>
      <c r="DS387" s="5">
        <f t="shared" ref="DS387:DS450" si="477">$AG387*DH387</f>
        <v>0</v>
      </c>
      <c r="DT387" s="5">
        <f t="shared" ref="DT387:DT450" si="478">$AH387</f>
        <v>-2600</v>
      </c>
      <c r="DU387" s="5">
        <f t="shared" ref="DU387:DU450" si="479">$AI387</f>
        <v>-1500</v>
      </c>
      <c r="DV387" s="5">
        <f t="shared" ref="DV387:DV450" si="480">$AJ387*DG387</f>
        <v>0</v>
      </c>
      <c r="DW387" s="5">
        <f t="shared" ref="DW387:DW450" si="481">$AK387*DI387</f>
        <v>0</v>
      </c>
      <c r="DX387" s="5">
        <f>IFERROR(SUM(DL387:DW387),0)*((Cockpit!$C$3)^5)</f>
        <v>-689.08699999999976</v>
      </c>
      <c r="DY387" s="5">
        <f t="shared" ref="DY387:DY450" si="482">AL387+BD387+BV387+CN387+DF387+DX387</f>
        <v>19305.563340282868</v>
      </c>
      <c r="DZ387" s="5" t="str">
        <f>IF(ISERROR(MATCH(A387,'Current squad'!B:B,0)),"No","Yes")</f>
        <v>No</v>
      </c>
      <c r="EA387" s="5" cm="1">
        <f t="array" ref="EA387">IFERROR(_xlfn.IFS(DZ387="Yes",0,DZ387="No",H387*1%),999999)</f>
        <v>31200</v>
      </c>
      <c r="EB387" s="5">
        <f t="shared" si="424"/>
        <v>3151200</v>
      </c>
      <c r="EC387" s="5">
        <f t="shared" ref="EC387:EC450" si="483">DY387-EA387</f>
        <v>-11894.436659717132</v>
      </c>
      <c r="ED387" s="1">
        <f t="shared" si="425"/>
        <v>-3.8123194422170297E-3</v>
      </c>
      <c r="EE387" s="5">
        <f>RANK(EC387,$EC$2:$EC$572)+COUNTIF($EC$2:EC387,EC387)-1</f>
        <v>119</v>
      </c>
      <c r="EF387" s="4">
        <f>RANK(ED387,$ED$2:$ED$572)+COUNTIF($ED$2:ED387,ED387)-1</f>
        <v>132</v>
      </c>
    </row>
    <row r="388" spans="1:136" x14ac:dyDescent="0.3">
      <c r="A388" t="str">
        <f>IF(Holdet.dk!A388&lt;&gt;"",Holdet.dk!A388,"")</f>
        <v>Thakgalo Leshabela</v>
      </c>
      <c r="B388" t="str">
        <f>INDEX(Holdet.dk!B:B,MATCH($A388,Holdet.dk!$A:$A,0))</f>
        <v>Leicester City</v>
      </c>
      <c r="C388" t="str">
        <f>INDEX(Holdet.dk!C:C,MATCH($A388,Holdet.dk!$A:$A,0))</f>
        <v>Midfield</v>
      </c>
      <c r="D388" t="str">
        <f>INDEX(Holdet.dk!D:D,MATCH($A388,Holdet.dk!$A:$A,0))</f>
        <v>1.982.000</v>
      </c>
      <c r="E388" s="1">
        <f>IFERROR(_xlfn.NUMBERVALUE(INDEX(Holdet.dk!$E:$E,MATCH($A388,Holdet.dk!$A:$A,0)),","),0)</f>
        <v>0</v>
      </c>
      <c r="F388" t="str">
        <f>IF(INDEX(Lookup!H:H,MATCH('Master data'!A388,Lookup!G:G,0))=0,A388,INDEX(Lookup!H:H,MATCH('Master data'!A388,Lookup!G:G,0)))</f>
        <v>Thakgalo Leshabela</v>
      </c>
      <c r="G388" t="str">
        <f>IFERROR(INDEX(Lookup!B:B,MATCH(INDEX(Rotowire!C:C,MATCH(F388,Rotowire!A:A,0)),Lookup!D:D,0)),"")</f>
        <v/>
      </c>
      <c r="H388" s="5">
        <f t="shared" si="416"/>
        <v>1982000</v>
      </c>
      <c r="I388" s="19">
        <f>IFERROR(INDEX('Team forecast'!$G$3:$I$22,MATCH($B388,'Team forecast'!$B$3:$B$22,0),MATCH(I$1,'Team forecast'!$G$2:$I$2,0)),0)</f>
        <v>1.0388888888888888</v>
      </c>
      <c r="J388" s="19">
        <f>IFERROR(INDEX('Team forecast'!$G$3:$I$22,MATCH($B388,'Team forecast'!$B$3:$B$22,0),MATCH(J$1,'Team forecast'!$G$2:$I$2,0)),0)</f>
        <v>0.81751824817518248</v>
      </c>
      <c r="K388" s="19">
        <f>IFERROR(INDEX('Team forecast'!$G$3:$I$22,MATCH($B388,'Team forecast'!$B$3:$B$22,0),MATCH(K$1,'Team forecast'!$G$2:$I$2,0)),0)</f>
        <v>1.2549222870116903</v>
      </c>
      <c r="L388">
        <f>SUMIFS(Rotowire!E:E,Rotowire!$A:$A,'Master data'!$F388)</f>
        <v>0</v>
      </c>
      <c r="M388" s="2">
        <f>SUMIFS(Rotowire!F:F,Rotowire!$A:$A,'Master data'!$F388)*I388</f>
        <v>0</v>
      </c>
      <c r="N388" s="2">
        <f>SUMIFS(Rotowire!G:G,Rotowire!$A:$A,'Master data'!$F388)*I388</f>
        <v>0</v>
      </c>
      <c r="O388" s="2">
        <f>SUMIFS(Rotowire!I:I,Rotowire!$A:$A,'Master data'!$F388)*I388</f>
        <v>0</v>
      </c>
      <c r="P388" s="2">
        <f>SUMIFS(Rotowire!W:W,Rotowire!$A:$A,'Master data'!$F388)*K388</f>
        <v>0</v>
      </c>
      <c r="Q388" s="2">
        <f>SUMIFS(Rotowire!Y:Y,Rotowire!$A:$A,'Master data'!$F388)*J388</f>
        <v>0</v>
      </c>
      <c r="R388" s="2">
        <f>SUMIFS(Rotowire!AB:AB,Rotowire!$A:$A,'Master data'!$F388)</f>
        <v>0</v>
      </c>
      <c r="S388" s="2">
        <f>SUMIFS(Rotowire!AC:AC,Rotowire!$A:$A,'Master data'!$F388)</f>
        <v>0</v>
      </c>
      <c r="T388" s="2">
        <f>INDEX('Team forecast'!D$3:D$22,MATCH($B388,'Team forecast'!$B$3:$B$22,0))</f>
        <v>1.87</v>
      </c>
      <c r="U388" s="2">
        <f>INDEX('Team forecast'!E$3:E$22,MATCH($B388,'Team forecast'!$B$3:$B$22,0))</f>
        <v>1.1200000000000001</v>
      </c>
      <c r="V388" s="2">
        <f>INDEX('Team forecast'!J$3:J$22,MATCH($B388,'Team forecast'!$B$3:$B$22,0))</f>
        <v>0.54369999999999996</v>
      </c>
      <c r="W388" s="2">
        <f>INDEX('Team forecast'!K$3:K$22,MATCH($B388,'Team forecast'!$B$3:$B$22,0))</f>
        <v>0.23169999999999999</v>
      </c>
      <c r="X388" s="2">
        <f>INDEX('Team forecast'!L$3:L$22,MATCH($B388,'Team forecast'!$B$3:$B$22,0))</f>
        <v>0.22459999999999999</v>
      </c>
      <c r="Y388" s="5">
        <f t="shared" si="417"/>
        <v>-5000</v>
      </c>
      <c r="Z388" s="5">
        <f t="shared" si="418"/>
        <v>0</v>
      </c>
      <c r="AA388" s="5">
        <f t="shared" si="419"/>
        <v>0</v>
      </c>
      <c r="AB388" s="5">
        <f t="shared" si="420"/>
        <v>0</v>
      </c>
      <c r="AC388" s="5">
        <f t="shared" si="421"/>
        <v>0</v>
      </c>
      <c r="AD388" s="5">
        <f t="shared" si="426"/>
        <v>0</v>
      </c>
      <c r="AE388" s="5">
        <f t="shared" si="427"/>
        <v>0</v>
      </c>
      <c r="AF388" s="5">
        <f t="shared" si="422"/>
        <v>0</v>
      </c>
      <c r="AG388" s="5">
        <f t="shared" si="423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 t="shared" si="431"/>
        <v>0</v>
      </c>
      <c r="AL388" s="5">
        <f>IFERROR(SUM(Y388:AK388),-5000)*((Cockpit!$C$3)^0)</f>
        <v>-5000</v>
      </c>
      <c r="AM388" s="19">
        <f>INDEX('Team forecast'!$M$3:$AU$22,MATCH($B388,'Team forecast'!$B$3:$B$22,0),MATCH(AM$1,'Team forecast'!$M$2:$AU$2,0))</f>
        <v>0</v>
      </c>
      <c r="AN388" s="19">
        <f>INDEX('Team forecast'!$M$3:$AU$22,MATCH($B388,'Team forecast'!$B$3:$B$22,0),MATCH(AN$1,'Team forecast'!$M$2:$AU$2,0))</f>
        <v>0</v>
      </c>
      <c r="AO388" s="19">
        <f>INDEX('Team forecast'!$M$3:$AU$22,MATCH($B388,'Team forecast'!$B$3:$B$22,0),MATCH(AO$1,'Team forecast'!$M$2:$AU$2,0))</f>
        <v>0</v>
      </c>
      <c r="AP388" s="19">
        <f>INDEX('Team forecast'!$M$3:$AU$22,MATCH($B388,'Team forecast'!$B$3:$B$22,0),MATCH(AP$1,'Team forecast'!$M$2:$AU$2,0))</f>
        <v>0</v>
      </c>
      <c r="AQ388" s="5">
        <f t="shared" si="432"/>
        <v>-5000</v>
      </c>
      <c r="AR388" s="5">
        <f>INDEX('Team forecast'!$M$3:$AU$22,MATCH($B388,'Team forecast'!$B$3:$B$22,0),MATCH(AR$1,'Team forecast'!$M$2:$AU$2,0))*IF($Y388&gt;0,25000,0)</f>
        <v>0</v>
      </c>
      <c r="AS388" s="5">
        <f>INDEX('Team forecast'!$M$3:$AU$22,MATCH($B388,'Team forecast'!$B$3:$B$22,0),MATCH(AS$1,'Team forecast'!$M$2:$AU$2,0))*IF($Y388&gt;0,5000,0)</f>
        <v>0</v>
      </c>
      <c r="AT388" s="5">
        <f>INDEX('Team forecast'!$M$3:$AU$22,MATCH($B388,'Team forecast'!$B$3:$B$22,0),MATCH(AT$1,'Team forecast'!$M$2:$AU$2,0))*IF($Y388&gt;0,-15000,0)</f>
        <v>0</v>
      </c>
      <c r="AU388" s="5">
        <f t="shared" si="433"/>
        <v>0</v>
      </c>
      <c r="AV388" s="5">
        <f t="shared" si="434"/>
        <v>0</v>
      </c>
      <c r="AW388" s="5">
        <f t="shared" si="435"/>
        <v>0</v>
      </c>
      <c r="AX388" s="5">
        <f t="shared" si="436"/>
        <v>0</v>
      </c>
      <c r="AY388" s="5">
        <f t="shared" si="437"/>
        <v>0</v>
      </c>
      <c r="AZ388" s="5">
        <f t="shared" si="438"/>
        <v>0</v>
      </c>
      <c r="BA388" s="5">
        <f t="shared" si="439"/>
        <v>0</v>
      </c>
      <c r="BB388" s="5">
        <f t="shared" si="440"/>
        <v>0</v>
      </c>
      <c r="BC388" s="5">
        <f t="shared" si="441"/>
        <v>0</v>
      </c>
      <c r="BD388" s="5">
        <f>IFERROR(SUM(AR388:BC388),0)*((Cockpit!$C$3)^1)</f>
        <v>0</v>
      </c>
      <c r="BE388" s="19">
        <f>INDEX('Team forecast'!$M$3:$AU$22,MATCH($B388,'Team forecast'!$B$3:$B$22,0),MATCH(BE$1,'Team forecast'!$M$2:$AU$2,0))</f>
        <v>0</v>
      </c>
      <c r="BF388" s="19">
        <f>INDEX('Team forecast'!$M$3:$AU$22,MATCH($B388,'Team forecast'!$B$3:$B$22,0),MATCH(BF$1,'Team forecast'!$M$2:$AU$2,0))</f>
        <v>0</v>
      </c>
      <c r="BG388" s="19">
        <f>INDEX('Team forecast'!$M$3:$AU$22,MATCH($B388,'Team forecast'!$B$3:$B$22,0),MATCH(BG$1,'Team forecast'!$M$2:$AU$2,0))</f>
        <v>0</v>
      </c>
      <c r="BH388" s="19">
        <f>INDEX('Team forecast'!$M$3:$AU$22,MATCH($B388,'Team forecast'!$B$3:$B$22,0),MATCH(BH$1,'Team forecast'!$M$2:$AU$2,0))</f>
        <v>0</v>
      </c>
      <c r="BI388" s="5">
        <f t="shared" si="442"/>
        <v>-5000</v>
      </c>
      <c r="BJ388" s="5">
        <f>INDEX('Team forecast'!$M$3:$AU$22,MATCH($B388,'Team forecast'!$B$3:$B$22,0),MATCH(BJ$1,'Team forecast'!$M$2:$AU$2,0))*IF($Y388&gt;0,25000,0)</f>
        <v>0</v>
      </c>
      <c r="BK388" s="5">
        <f>INDEX('Team forecast'!$M$3:$AU$22,MATCH($B388,'Team forecast'!$B$3:$B$22,0),MATCH(BK$1,'Team forecast'!$M$2:$AU$2,0))*IF($Y388&gt;0,5000,0)</f>
        <v>0</v>
      </c>
      <c r="BL388" s="5">
        <f>INDEX('Team forecast'!$M$3:$AU$22,MATCH($B388,'Team forecast'!$B$3:$B$22,0),MATCH(BL$1,'Team forecast'!$M$2:$AU$2,0))*IF($Y388&gt;0,-15000,0)</f>
        <v>0</v>
      </c>
      <c r="BM388" s="5">
        <f t="shared" si="443"/>
        <v>0</v>
      </c>
      <c r="BN388" s="5">
        <f t="shared" si="444"/>
        <v>0</v>
      </c>
      <c r="BO388" s="5">
        <f t="shared" si="445"/>
        <v>0</v>
      </c>
      <c r="BP388" s="5">
        <f t="shared" si="446"/>
        <v>0</v>
      </c>
      <c r="BQ388" s="5">
        <f t="shared" si="447"/>
        <v>0</v>
      </c>
      <c r="BR388" s="5">
        <f t="shared" si="448"/>
        <v>0</v>
      </c>
      <c r="BS388" s="5">
        <f t="shared" si="449"/>
        <v>0</v>
      </c>
      <c r="BT388" s="5">
        <f t="shared" si="450"/>
        <v>0</v>
      </c>
      <c r="BU388" s="5">
        <f t="shared" si="451"/>
        <v>0</v>
      </c>
      <c r="BV388" s="5">
        <f>IFERROR(SUM(BJ388:BU388),0)*((Cockpit!$C$3)^2)</f>
        <v>0</v>
      </c>
      <c r="BW388" s="19">
        <f>INDEX('Team forecast'!$M$3:$AU$22,MATCH($B388,'Team forecast'!$B$3:$B$22,0),MATCH(BW$1,'Team forecast'!$M$2:$AU$2,0))</f>
        <v>0</v>
      </c>
      <c r="BX388" s="19">
        <f>INDEX('Team forecast'!$M$3:$AU$22,MATCH($B388,'Team forecast'!$B$3:$B$22,0),MATCH(BX$1,'Team forecast'!$M$2:$AU$2,0))</f>
        <v>0</v>
      </c>
      <c r="BY388" s="19">
        <f>INDEX('Team forecast'!$M$3:$AU$22,MATCH($B388,'Team forecast'!$B$3:$B$22,0),MATCH(BY$1,'Team forecast'!$M$2:$AU$2,0))</f>
        <v>0</v>
      </c>
      <c r="BZ388" s="19">
        <f>INDEX('Team forecast'!$M$3:$AU$22,MATCH($B388,'Team forecast'!$B$3:$B$22,0),MATCH(BZ$1,'Team forecast'!$M$2:$AU$2,0))</f>
        <v>0</v>
      </c>
      <c r="CA388" s="5">
        <f t="shared" si="452"/>
        <v>-5000</v>
      </c>
      <c r="CB388" s="5">
        <f>INDEX('Team forecast'!$M$3:$AU$22,MATCH($B388,'Team forecast'!$B$3:$B$22,0),MATCH(CB$1,'Team forecast'!$M$2:$AU$2,0))*IF($Y388&gt;0,25000,0)</f>
        <v>0</v>
      </c>
      <c r="CC388" s="5">
        <f>INDEX('Team forecast'!$M$3:$AU$22,MATCH($B388,'Team forecast'!$B$3:$B$22,0),MATCH(CC$1,'Team forecast'!$M$2:$AU$2,0))*IF($Y388&gt;0,5000,0)</f>
        <v>0</v>
      </c>
      <c r="CD388" s="5">
        <f>INDEX('Team forecast'!$M$3:$AU$22,MATCH($B388,'Team forecast'!$B$3:$B$22,0),MATCH(CD$1,'Team forecast'!$M$2:$AU$2,0))*IF($Y388&gt;0,-15000,0)</f>
        <v>0</v>
      </c>
      <c r="CE388" s="5">
        <f t="shared" si="453"/>
        <v>0</v>
      </c>
      <c r="CF388" s="5">
        <f t="shared" si="454"/>
        <v>0</v>
      </c>
      <c r="CG388" s="5">
        <f t="shared" si="455"/>
        <v>0</v>
      </c>
      <c r="CH388" s="5">
        <f t="shared" si="456"/>
        <v>0</v>
      </c>
      <c r="CI388" s="5">
        <f t="shared" si="457"/>
        <v>0</v>
      </c>
      <c r="CJ388" s="5">
        <f t="shared" si="458"/>
        <v>0</v>
      </c>
      <c r="CK388" s="5">
        <f t="shared" si="459"/>
        <v>0</v>
      </c>
      <c r="CL388" s="5">
        <f t="shared" si="460"/>
        <v>0</v>
      </c>
      <c r="CM388" s="5">
        <f t="shared" si="461"/>
        <v>0</v>
      </c>
      <c r="CN388" s="5">
        <f>IFERROR(SUM(CB388:CM388),0)*((Cockpit!$C$3)^3)</f>
        <v>0</v>
      </c>
      <c r="CO388" s="19">
        <f>INDEX('Team forecast'!$M$3:$AU$22,MATCH($B388,'Team forecast'!$B$3:$B$22,0),MATCH(CO$1,'Team forecast'!$M$2:$AU$2,0))</f>
        <v>0</v>
      </c>
      <c r="CP388" s="19">
        <f>INDEX('Team forecast'!$M$3:$AU$22,MATCH($B388,'Team forecast'!$B$3:$B$22,0),MATCH(CP$1,'Team forecast'!$M$2:$AU$2,0))</f>
        <v>0</v>
      </c>
      <c r="CQ388" s="19">
        <f>INDEX('Team forecast'!$M$3:$AU$22,MATCH($B388,'Team forecast'!$B$3:$B$22,0),MATCH(CQ$1,'Team forecast'!$M$2:$AU$2,0))</f>
        <v>0</v>
      </c>
      <c r="CR388" s="19">
        <f>INDEX('Team forecast'!$M$3:$AU$22,MATCH($B388,'Team forecast'!$B$3:$B$22,0),MATCH(CR$1,'Team forecast'!$M$2:$AU$2,0))</f>
        <v>0</v>
      </c>
      <c r="CS388" s="5">
        <f t="shared" si="462"/>
        <v>-5000</v>
      </c>
      <c r="CT388" s="5">
        <f>INDEX('Team forecast'!$M$3:$AU$22,MATCH($B388,'Team forecast'!$B$3:$B$22,0),MATCH(CT$1,'Team forecast'!$M$2:$AU$2,0))*IF($Y388&gt;0,25000,0)</f>
        <v>0</v>
      </c>
      <c r="CU388" s="5">
        <f>INDEX('Team forecast'!$M$3:$AU$22,MATCH($B388,'Team forecast'!$B$3:$B$22,0),MATCH(CU$1,'Team forecast'!$M$2:$AU$2,0))*IF($Y388&gt;0,5000,0)</f>
        <v>0</v>
      </c>
      <c r="CV388" s="5">
        <f>INDEX('Team forecast'!$M$3:$AU$22,MATCH($B388,'Team forecast'!$B$3:$B$22,0),MATCH(CV$1,'Team forecast'!$M$2:$AU$2,0))*IF($Y388&gt;0,-15000,0)</f>
        <v>0</v>
      </c>
      <c r="CW388" s="5">
        <f t="shared" si="463"/>
        <v>0</v>
      </c>
      <c r="CX388" s="5">
        <f t="shared" si="464"/>
        <v>0</v>
      </c>
      <c r="CY388" s="5">
        <f t="shared" si="465"/>
        <v>0</v>
      </c>
      <c r="CZ388" s="5">
        <f t="shared" si="466"/>
        <v>0</v>
      </c>
      <c r="DA388" s="5">
        <f t="shared" si="467"/>
        <v>0</v>
      </c>
      <c r="DB388" s="5">
        <f t="shared" si="468"/>
        <v>0</v>
      </c>
      <c r="DC388" s="5">
        <f t="shared" si="469"/>
        <v>0</v>
      </c>
      <c r="DD388" s="5">
        <f t="shared" si="470"/>
        <v>0</v>
      </c>
      <c r="DE388" s="5">
        <f t="shared" si="471"/>
        <v>0</v>
      </c>
      <c r="DF388" s="5">
        <f>IFERROR(SUM(CT388:DE388),0)*((Cockpit!$C$3)^4)</f>
        <v>0</v>
      </c>
      <c r="DG388" s="19">
        <f>INDEX('Team forecast'!$M$3:$AU$22,MATCH($B388,'Team forecast'!$B$3:$B$22,0),MATCH(DG$1,'Team forecast'!$M$2:$AU$2,0))</f>
        <v>0</v>
      </c>
      <c r="DH388" s="19">
        <f>INDEX('Team forecast'!$M$3:$AU$22,MATCH($B388,'Team forecast'!$B$3:$B$22,0),MATCH(DH$1,'Team forecast'!$M$2:$AU$2,0))</f>
        <v>0</v>
      </c>
      <c r="DI388" s="19">
        <f>INDEX('Team forecast'!$M$3:$AU$22,MATCH($B388,'Team forecast'!$B$3:$B$22,0),MATCH(DI$1,'Team forecast'!$M$2:$AU$2,0))</f>
        <v>0</v>
      </c>
      <c r="DJ388" s="19">
        <f>INDEX('Team forecast'!$M$3:$AU$22,MATCH($B388,'Team forecast'!$B$3:$B$22,0),MATCH(DJ$1,'Team forecast'!$M$2:$AU$2,0))</f>
        <v>0</v>
      </c>
      <c r="DK388" s="5">
        <f t="shared" si="472"/>
        <v>-5000</v>
      </c>
      <c r="DL388" s="5">
        <f>INDEX('Team forecast'!$M$3:$AU$22,MATCH($B388,'Team forecast'!$B$3:$B$22,0),MATCH(DL$1,'Team forecast'!$M$2:$AU$2,0))*IF($Y388&gt;0,25000,0)</f>
        <v>0</v>
      </c>
      <c r="DM388" s="5">
        <f>INDEX('Team forecast'!$M$3:$AU$22,MATCH($B388,'Team forecast'!$B$3:$B$22,0),MATCH(DM$1,'Team forecast'!$M$2:$AU$2,0))*IF($Y388&gt;0,5000,0)</f>
        <v>0</v>
      </c>
      <c r="DN388" s="5">
        <f>INDEX('Team forecast'!$M$3:$AU$22,MATCH($B388,'Team forecast'!$B$3:$B$22,0),MATCH(DN$1,'Team forecast'!$M$2:$AU$2,0))*IF($Y388&gt;0,-15000,0)</f>
        <v>0</v>
      </c>
      <c r="DO388" s="5">
        <f t="shared" si="473"/>
        <v>0</v>
      </c>
      <c r="DP388" s="5">
        <f t="shared" si="474"/>
        <v>0</v>
      </c>
      <c r="DQ388" s="5">
        <f t="shared" si="475"/>
        <v>0</v>
      </c>
      <c r="DR388" s="5">
        <f t="shared" si="476"/>
        <v>0</v>
      </c>
      <c r="DS388" s="5">
        <f t="shared" si="477"/>
        <v>0</v>
      </c>
      <c r="DT388" s="5">
        <f t="shared" si="478"/>
        <v>0</v>
      </c>
      <c r="DU388" s="5">
        <f t="shared" si="479"/>
        <v>0</v>
      </c>
      <c r="DV388" s="5">
        <f t="shared" si="480"/>
        <v>0</v>
      </c>
      <c r="DW388" s="5">
        <f t="shared" si="481"/>
        <v>0</v>
      </c>
      <c r="DX388" s="5">
        <f>IFERROR(SUM(DL388:DW388),0)*((Cockpit!$C$3)^5)</f>
        <v>0</v>
      </c>
      <c r="DY388" s="5">
        <f t="shared" si="482"/>
        <v>-5000</v>
      </c>
      <c r="DZ388" s="5" t="str">
        <f>IF(ISERROR(MATCH(A388,'Current squad'!B:B,0)),"No","Yes")</f>
        <v>No</v>
      </c>
      <c r="EA388" s="5" cm="1">
        <f t="array" ref="EA388">IFERROR(_xlfn.IFS(DZ388="Yes",0,DZ388="No",H388*1%),999999)</f>
        <v>19820</v>
      </c>
      <c r="EB388" s="5">
        <f t="shared" si="424"/>
        <v>2001820</v>
      </c>
      <c r="EC388" s="5">
        <f t="shared" si="483"/>
        <v>-24820</v>
      </c>
      <c r="ED388" s="1">
        <f t="shared" si="425"/>
        <v>-1.2522704339051463E-2</v>
      </c>
      <c r="EE388" s="5">
        <f>RANK(EC388,$EC$2:$EC$572)+COUNTIF($EC$2:EC388,EC388)-1</f>
        <v>239</v>
      </c>
      <c r="EF388" s="4">
        <f>RANK(ED388,$ED$2:$ED$572)+COUNTIF($ED$2:ED388,ED388)-1</f>
        <v>476</v>
      </c>
    </row>
    <row r="389" spans="1:136" x14ac:dyDescent="0.3">
      <c r="A389" t="str">
        <f>IF(Holdet.dk!A389&lt;&gt;"",Holdet.dk!A389,"")</f>
        <v>Daniel Ceballos</v>
      </c>
      <c r="B389" t="str">
        <f>INDEX(Holdet.dk!B:B,MATCH($A389,Holdet.dk!$A:$A,0))</f>
        <v>Arsenal</v>
      </c>
      <c r="C389" t="str">
        <f>INDEX(Holdet.dk!C:C,MATCH($A389,Holdet.dk!$A:$A,0))</f>
        <v>Midfield</v>
      </c>
      <c r="D389" t="str">
        <f>INDEX(Holdet.dk!D:D,MATCH($A389,Holdet.dk!$A:$A,0))</f>
        <v>3.750.000</v>
      </c>
      <c r="E389" s="1">
        <f>IFERROR(_xlfn.NUMBERVALUE(INDEX(Holdet.dk!$E:$E,MATCH($A389,Holdet.dk!$A:$A,0)),","),0)</f>
        <v>5.0000000000000001E-3</v>
      </c>
      <c r="F389" t="str">
        <f>IF(INDEX(Lookup!H:H,MATCH('Master data'!A389,Lookup!G:G,0))=0,A389,INDEX(Lookup!H:H,MATCH('Master data'!A389,Lookup!G:G,0)))</f>
        <v>Dani Ceballos</v>
      </c>
      <c r="G389" t="str">
        <f>IFERROR(INDEX(Lookup!B:B,MATCH(INDEX(Rotowire!C:C,MATCH(F389,Rotowire!A:A,0)),Lookup!D:D,0)),"")</f>
        <v/>
      </c>
      <c r="H389" s="5">
        <f t="shared" si="416"/>
        <v>3750000</v>
      </c>
      <c r="I389" s="19">
        <f>IFERROR(INDEX('Team forecast'!$G$3:$I$22,MATCH($B389,'Team forecast'!$B$3:$B$22,0),MATCH(I$1,'Team forecast'!$G$2:$I$2,0)),0)</f>
        <v>0.68783068783068768</v>
      </c>
      <c r="J389" s="19">
        <f>IFERROR(INDEX('Team forecast'!$G$3:$I$22,MATCH($B389,'Team forecast'!$B$3:$B$22,0),MATCH(J$1,'Team forecast'!$G$2:$I$2,0)),0)</f>
        <v>0.99082568807339433</v>
      </c>
      <c r="K389" s="19">
        <f>IFERROR(INDEX('Team forecast'!$G$3:$I$22,MATCH($B389,'Team forecast'!$B$3:$B$22,0),MATCH(K$1,'Team forecast'!$G$2:$I$2,0)),0)</f>
        <v>0.99881036954393854</v>
      </c>
      <c r="L389">
        <f>SUMIFS(Rotowire!E:E,Rotowire!$A:$A,'Master data'!$F389)</f>
        <v>0</v>
      </c>
      <c r="M389" s="2">
        <f>SUMIFS(Rotowire!F:F,Rotowire!$A:$A,'Master data'!$F389)*I389</f>
        <v>0</v>
      </c>
      <c r="N389" s="2">
        <f>SUMIFS(Rotowire!G:G,Rotowire!$A:$A,'Master data'!$F389)*I389</f>
        <v>0</v>
      </c>
      <c r="O389" s="2">
        <f>SUMIFS(Rotowire!I:I,Rotowire!$A:$A,'Master data'!$F389)*I389</f>
        <v>0</v>
      </c>
      <c r="P389" s="2">
        <f>SUMIFS(Rotowire!W:W,Rotowire!$A:$A,'Master data'!$F389)*K389</f>
        <v>0</v>
      </c>
      <c r="Q389" s="2">
        <f>SUMIFS(Rotowire!Y:Y,Rotowire!$A:$A,'Master data'!$F389)*J389</f>
        <v>0</v>
      </c>
      <c r="R389" s="2">
        <f>SUMIFS(Rotowire!AB:AB,Rotowire!$A:$A,'Master data'!$F389)</f>
        <v>0</v>
      </c>
      <c r="S389" s="2">
        <f>SUMIFS(Rotowire!AC:AC,Rotowire!$A:$A,'Master data'!$F389)</f>
        <v>0</v>
      </c>
      <c r="T389" s="2">
        <f>INDEX('Team forecast'!D$3:D$22,MATCH($B389,'Team forecast'!$B$3:$B$22,0))</f>
        <v>1.3</v>
      </c>
      <c r="U389" s="2">
        <f>INDEX('Team forecast'!E$3:E$22,MATCH($B389,'Team forecast'!$B$3:$B$22,0))</f>
        <v>1.08</v>
      </c>
      <c r="V389" s="2">
        <f>INDEX('Team forecast'!J$3:J$22,MATCH($B389,'Team forecast'!$B$3:$B$22,0))</f>
        <v>0.41</v>
      </c>
      <c r="W389" s="2">
        <f>INDEX('Team forecast'!K$3:K$22,MATCH($B389,'Team forecast'!$B$3:$B$22,0))</f>
        <v>0.28310000000000002</v>
      </c>
      <c r="X389" s="2">
        <f>INDEX('Team forecast'!L$3:L$22,MATCH($B389,'Team forecast'!$B$3:$B$22,0))</f>
        <v>0.30690000000000001</v>
      </c>
      <c r="Y389" s="5">
        <f t="shared" si="417"/>
        <v>-5000</v>
      </c>
      <c r="Z389" s="5">
        <f t="shared" si="418"/>
        <v>0</v>
      </c>
      <c r="AA389" s="5">
        <f t="shared" si="419"/>
        <v>0</v>
      </c>
      <c r="AB389" s="5">
        <f t="shared" si="420"/>
        <v>0</v>
      </c>
      <c r="AC389" s="5">
        <f t="shared" si="421"/>
        <v>0</v>
      </c>
      <c r="AD389" s="5">
        <f t="shared" si="426"/>
        <v>0</v>
      </c>
      <c r="AE389" s="5">
        <f t="shared" si="427"/>
        <v>0</v>
      </c>
      <c r="AF389" s="5">
        <f t="shared" si="422"/>
        <v>0</v>
      </c>
      <c r="AG389" s="5">
        <f t="shared" si="423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 t="shared" si="431"/>
        <v>0</v>
      </c>
      <c r="AL389" s="5">
        <f>IFERROR(SUM(Y389:AK389),-5000)*((Cockpit!$C$3)^0)</f>
        <v>-5000</v>
      </c>
      <c r="AM389" s="19">
        <f>INDEX('Team forecast'!$M$3:$AU$22,MATCH($B389,'Team forecast'!$B$3:$B$22,0),MATCH(AM$1,'Team forecast'!$M$2:$AU$2,0))</f>
        <v>0</v>
      </c>
      <c r="AN389" s="19">
        <f>INDEX('Team forecast'!$M$3:$AU$22,MATCH($B389,'Team forecast'!$B$3:$B$22,0),MATCH(AN$1,'Team forecast'!$M$2:$AU$2,0))</f>
        <v>0</v>
      </c>
      <c r="AO389" s="19">
        <f>INDEX('Team forecast'!$M$3:$AU$22,MATCH($B389,'Team forecast'!$B$3:$B$22,0),MATCH(AO$1,'Team forecast'!$M$2:$AU$2,0))</f>
        <v>0</v>
      </c>
      <c r="AP389" s="19">
        <f>INDEX('Team forecast'!$M$3:$AU$22,MATCH($B389,'Team forecast'!$B$3:$B$22,0),MATCH(AP$1,'Team forecast'!$M$2:$AU$2,0))</f>
        <v>0</v>
      </c>
      <c r="AQ389" s="5">
        <f t="shared" si="432"/>
        <v>-5000</v>
      </c>
      <c r="AR389" s="5">
        <f>INDEX('Team forecast'!$M$3:$AU$22,MATCH($B389,'Team forecast'!$B$3:$B$22,0),MATCH(AR$1,'Team forecast'!$M$2:$AU$2,0))*IF($Y389&gt;0,25000,0)</f>
        <v>0</v>
      </c>
      <c r="AS389" s="5">
        <f>INDEX('Team forecast'!$M$3:$AU$22,MATCH($B389,'Team forecast'!$B$3:$B$22,0),MATCH(AS$1,'Team forecast'!$M$2:$AU$2,0))*IF($Y389&gt;0,5000,0)</f>
        <v>0</v>
      </c>
      <c r="AT389" s="5">
        <f>INDEX('Team forecast'!$M$3:$AU$22,MATCH($B389,'Team forecast'!$B$3:$B$22,0),MATCH(AT$1,'Team forecast'!$M$2:$AU$2,0))*IF($Y389&gt;0,-15000,0)</f>
        <v>0</v>
      </c>
      <c r="AU389" s="5">
        <f t="shared" si="433"/>
        <v>0</v>
      </c>
      <c r="AV389" s="5">
        <f t="shared" si="434"/>
        <v>0</v>
      </c>
      <c r="AW389" s="5">
        <f t="shared" si="435"/>
        <v>0</v>
      </c>
      <c r="AX389" s="5">
        <f t="shared" si="436"/>
        <v>0</v>
      </c>
      <c r="AY389" s="5">
        <f t="shared" si="437"/>
        <v>0</v>
      </c>
      <c r="AZ389" s="5">
        <f t="shared" si="438"/>
        <v>0</v>
      </c>
      <c r="BA389" s="5">
        <f t="shared" si="439"/>
        <v>0</v>
      </c>
      <c r="BB389" s="5">
        <f t="shared" si="440"/>
        <v>0</v>
      </c>
      <c r="BC389" s="5">
        <f t="shared" si="441"/>
        <v>0</v>
      </c>
      <c r="BD389" s="5">
        <f>IFERROR(SUM(AR389:BC389),0)*((Cockpit!$C$3)^1)</f>
        <v>0</v>
      </c>
      <c r="BE389" s="19">
        <f>INDEX('Team forecast'!$M$3:$AU$22,MATCH($B389,'Team forecast'!$B$3:$B$22,0),MATCH(BE$1,'Team forecast'!$M$2:$AU$2,0))</f>
        <v>0</v>
      </c>
      <c r="BF389" s="19">
        <f>INDEX('Team forecast'!$M$3:$AU$22,MATCH($B389,'Team forecast'!$B$3:$B$22,0),MATCH(BF$1,'Team forecast'!$M$2:$AU$2,0))</f>
        <v>0</v>
      </c>
      <c r="BG389" s="19">
        <f>INDEX('Team forecast'!$M$3:$AU$22,MATCH($B389,'Team forecast'!$B$3:$B$22,0),MATCH(BG$1,'Team forecast'!$M$2:$AU$2,0))</f>
        <v>0</v>
      </c>
      <c r="BH389" s="19">
        <f>INDEX('Team forecast'!$M$3:$AU$22,MATCH($B389,'Team forecast'!$B$3:$B$22,0),MATCH(BH$1,'Team forecast'!$M$2:$AU$2,0))</f>
        <v>0</v>
      </c>
      <c r="BI389" s="5">
        <f t="shared" si="442"/>
        <v>-5000</v>
      </c>
      <c r="BJ389" s="5">
        <f>INDEX('Team forecast'!$M$3:$AU$22,MATCH($B389,'Team forecast'!$B$3:$B$22,0),MATCH(BJ$1,'Team forecast'!$M$2:$AU$2,0))*IF($Y389&gt;0,25000,0)</f>
        <v>0</v>
      </c>
      <c r="BK389" s="5">
        <f>INDEX('Team forecast'!$M$3:$AU$22,MATCH($B389,'Team forecast'!$B$3:$B$22,0),MATCH(BK$1,'Team forecast'!$M$2:$AU$2,0))*IF($Y389&gt;0,5000,0)</f>
        <v>0</v>
      </c>
      <c r="BL389" s="5">
        <f>INDEX('Team forecast'!$M$3:$AU$22,MATCH($B389,'Team forecast'!$B$3:$B$22,0),MATCH(BL$1,'Team forecast'!$M$2:$AU$2,0))*IF($Y389&gt;0,-15000,0)</f>
        <v>0</v>
      </c>
      <c r="BM389" s="5">
        <f t="shared" si="443"/>
        <v>0</v>
      </c>
      <c r="BN389" s="5">
        <f t="shared" si="444"/>
        <v>0</v>
      </c>
      <c r="BO389" s="5">
        <f t="shared" si="445"/>
        <v>0</v>
      </c>
      <c r="BP389" s="5">
        <f t="shared" si="446"/>
        <v>0</v>
      </c>
      <c r="BQ389" s="5">
        <f t="shared" si="447"/>
        <v>0</v>
      </c>
      <c r="BR389" s="5">
        <f t="shared" si="448"/>
        <v>0</v>
      </c>
      <c r="BS389" s="5">
        <f t="shared" si="449"/>
        <v>0</v>
      </c>
      <c r="BT389" s="5">
        <f t="shared" si="450"/>
        <v>0</v>
      </c>
      <c r="BU389" s="5">
        <f t="shared" si="451"/>
        <v>0</v>
      </c>
      <c r="BV389" s="5">
        <f>IFERROR(SUM(BJ389:BU389),0)*((Cockpit!$C$3)^2)</f>
        <v>0</v>
      </c>
      <c r="BW389" s="19">
        <f>INDEX('Team forecast'!$M$3:$AU$22,MATCH($B389,'Team forecast'!$B$3:$B$22,0),MATCH(BW$1,'Team forecast'!$M$2:$AU$2,0))</f>
        <v>0</v>
      </c>
      <c r="BX389" s="19">
        <f>INDEX('Team forecast'!$M$3:$AU$22,MATCH($B389,'Team forecast'!$B$3:$B$22,0),MATCH(BX$1,'Team forecast'!$M$2:$AU$2,0))</f>
        <v>0</v>
      </c>
      <c r="BY389" s="19">
        <f>INDEX('Team forecast'!$M$3:$AU$22,MATCH($B389,'Team forecast'!$B$3:$B$22,0),MATCH(BY$1,'Team forecast'!$M$2:$AU$2,0))</f>
        <v>0</v>
      </c>
      <c r="BZ389" s="19">
        <f>INDEX('Team forecast'!$M$3:$AU$22,MATCH($B389,'Team forecast'!$B$3:$B$22,0),MATCH(BZ$1,'Team forecast'!$M$2:$AU$2,0))</f>
        <v>0</v>
      </c>
      <c r="CA389" s="5">
        <f t="shared" si="452"/>
        <v>-5000</v>
      </c>
      <c r="CB389" s="5">
        <f>INDEX('Team forecast'!$M$3:$AU$22,MATCH($B389,'Team forecast'!$B$3:$B$22,0),MATCH(CB$1,'Team forecast'!$M$2:$AU$2,0))*IF($Y389&gt;0,25000,0)</f>
        <v>0</v>
      </c>
      <c r="CC389" s="5">
        <f>INDEX('Team forecast'!$M$3:$AU$22,MATCH($B389,'Team forecast'!$B$3:$B$22,0),MATCH(CC$1,'Team forecast'!$M$2:$AU$2,0))*IF($Y389&gt;0,5000,0)</f>
        <v>0</v>
      </c>
      <c r="CD389" s="5">
        <f>INDEX('Team forecast'!$M$3:$AU$22,MATCH($B389,'Team forecast'!$B$3:$B$22,0),MATCH(CD$1,'Team forecast'!$M$2:$AU$2,0))*IF($Y389&gt;0,-15000,0)</f>
        <v>0</v>
      </c>
      <c r="CE389" s="5">
        <f t="shared" si="453"/>
        <v>0</v>
      </c>
      <c r="CF389" s="5">
        <f t="shared" si="454"/>
        <v>0</v>
      </c>
      <c r="CG389" s="5">
        <f t="shared" si="455"/>
        <v>0</v>
      </c>
      <c r="CH389" s="5">
        <f t="shared" si="456"/>
        <v>0</v>
      </c>
      <c r="CI389" s="5">
        <f t="shared" si="457"/>
        <v>0</v>
      </c>
      <c r="CJ389" s="5">
        <f t="shared" si="458"/>
        <v>0</v>
      </c>
      <c r="CK389" s="5">
        <f t="shared" si="459"/>
        <v>0</v>
      </c>
      <c r="CL389" s="5">
        <f t="shared" si="460"/>
        <v>0</v>
      </c>
      <c r="CM389" s="5">
        <f t="shared" si="461"/>
        <v>0</v>
      </c>
      <c r="CN389" s="5">
        <f>IFERROR(SUM(CB389:CM389),0)*((Cockpit!$C$3)^3)</f>
        <v>0</v>
      </c>
      <c r="CO389" s="19">
        <f>INDEX('Team forecast'!$M$3:$AU$22,MATCH($B389,'Team forecast'!$B$3:$B$22,0),MATCH(CO$1,'Team forecast'!$M$2:$AU$2,0))</f>
        <v>0</v>
      </c>
      <c r="CP389" s="19">
        <f>INDEX('Team forecast'!$M$3:$AU$22,MATCH($B389,'Team forecast'!$B$3:$B$22,0),MATCH(CP$1,'Team forecast'!$M$2:$AU$2,0))</f>
        <v>0</v>
      </c>
      <c r="CQ389" s="19">
        <f>INDEX('Team forecast'!$M$3:$AU$22,MATCH($B389,'Team forecast'!$B$3:$B$22,0),MATCH(CQ$1,'Team forecast'!$M$2:$AU$2,0))</f>
        <v>0</v>
      </c>
      <c r="CR389" s="19">
        <f>INDEX('Team forecast'!$M$3:$AU$22,MATCH($B389,'Team forecast'!$B$3:$B$22,0),MATCH(CR$1,'Team forecast'!$M$2:$AU$2,0))</f>
        <v>0</v>
      </c>
      <c r="CS389" s="5">
        <f t="shared" si="462"/>
        <v>-5000</v>
      </c>
      <c r="CT389" s="5">
        <f>INDEX('Team forecast'!$M$3:$AU$22,MATCH($B389,'Team forecast'!$B$3:$B$22,0),MATCH(CT$1,'Team forecast'!$M$2:$AU$2,0))*IF($Y389&gt;0,25000,0)</f>
        <v>0</v>
      </c>
      <c r="CU389" s="5">
        <f>INDEX('Team forecast'!$M$3:$AU$22,MATCH($B389,'Team forecast'!$B$3:$B$22,0),MATCH(CU$1,'Team forecast'!$M$2:$AU$2,0))*IF($Y389&gt;0,5000,0)</f>
        <v>0</v>
      </c>
      <c r="CV389" s="5">
        <f>INDEX('Team forecast'!$M$3:$AU$22,MATCH($B389,'Team forecast'!$B$3:$B$22,0),MATCH(CV$1,'Team forecast'!$M$2:$AU$2,0))*IF($Y389&gt;0,-15000,0)</f>
        <v>0</v>
      </c>
      <c r="CW389" s="5">
        <f t="shared" si="463"/>
        <v>0</v>
      </c>
      <c r="CX389" s="5">
        <f t="shared" si="464"/>
        <v>0</v>
      </c>
      <c r="CY389" s="5">
        <f t="shared" si="465"/>
        <v>0</v>
      </c>
      <c r="CZ389" s="5">
        <f t="shared" si="466"/>
        <v>0</v>
      </c>
      <c r="DA389" s="5">
        <f t="shared" si="467"/>
        <v>0</v>
      </c>
      <c r="DB389" s="5">
        <f t="shared" si="468"/>
        <v>0</v>
      </c>
      <c r="DC389" s="5">
        <f t="shared" si="469"/>
        <v>0</v>
      </c>
      <c r="DD389" s="5">
        <f t="shared" si="470"/>
        <v>0</v>
      </c>
      <c r="DE389" s="5">
        <f t="shared" si="471"/>
        <v>0</v>
      </c>
      <c r="DF389" s="5">
        <f>IFERROR(SUM(CT389:DE389),0)*((Cockpit!$C$3)^4)</f>
        <v>0</v>
      </c>
      <c r="DG389" s="19">
        <f>INDEX('Team forecast'!$M$3:$AU$22,MATCH($B389,'Team forecast'!$B$3:$B$22,0),MATCH(DG$1,'Team forecast'!$M$2:$AU$2,0))</f>
        <v>0</v>
      </c>
      <c r="DH389" s="19">
        <f>INDEX('Team forecast'!$M$3:$AU$22,MATCH($B389,'Team forecast'!$B$3:$B$22,0),MATCH(DH$1,'Team forecast'!$M$2:$AU$2,0))</f>
        <v>0</v>
      </c>
      <c r="DI389" s="19">
        <f>INDEX('Team forecast'!$M$3:$AU$22,MATCH($B389,'Team forecast'!$B$3:$B$22,0),MATCH(DI$1,'Team forecast'!$M$2:$AU$2,0))</f>
        <v>0</v>
      </c>
      <c r="DJ389" s="19">
        <f>INDEX('Team forecast'!$M$3:$AU$22,MATCH($B389,'Team forecast'!$B$3:$B$22,0),MATCH(DJ$1,'Team forecast'!$M$2:$AU$2,0))</f>
        <v>0</v>
      </c>
      <c r="DK389" s="5">
        <f t="shared" si="472"/>
        <v>-5000</v>
      </c>
      <c r="DL389" s="5">
        <f>INDEX('Team forecast'!$M$3:$AU$22,MATCH($B389,'Team forecast'!$B$3:$B$22,0),MATCH(DL$1,'Team forecast'!$M$2:$AU$2,0))*IF($Y389&gt;0,25000,0)</f>
        <v>0</v>
      </c>
      <c r="DM389" s="5">
        <f>INDEX('Team forecast'!$M$3:$AU$22,MATCH($B389,'Team forecast'!$B$3:$B$22,0),MATCH(DM$1,'Team forecast'!$M$2:$AU$2,0))*IF($Y389&gt;0,5000,0)</f>
        <v>0</v>
      </c>
      <c r="DN389" s="5">
        <f>INDEX('Team forecast'!$M$3:$AU$22,MATCH($B389,'Team forecast'!$B$3:$B$22,0),MATCH(DN$1,'Team forecast'!$M$2:$AU$2,0))*IF($Y389&gt;0,-15000,0)</f>
        <v>0</v>
      </c>
      <c r="DO389" s="5">
        <f t="shared" si="473"/>
        <v>0</v>
      </c>
      <c r="DP389" s="5">
        <f t="shared" si="474"/>
        <v>0</v>
      </c>
      <c r="DQ389" s="5">
        <f t="shared" si="475"/>
        <v>0</v>
      </c>
      <c r="DR389" s="5">
        <f t="shared" si="476"/>
        <v>0</v>
      </c>
      <c r="DS389" s="5">
        <f t="shared" si="477"/>
        <v>0</v>
      </c>
      <c r="DT389" s="5">
        <f t="shared" si="478"/>
        <v>0</v>
      </c>
      <c r="DU389" s="5">
        <f t="shared" si="479"/>
        <v>0</v>
      </c>
      <c r="DV389" s="5">
        <f t="shared" si="480"/>
        <v>0</v>
      </c>
      <c r="DW389" s="5">
        <f t="shared" si="481"/>
        <v>0</v>
      </c>
      <c r="DX389" s="5">
        <f>IFERROR(SUM(DL389:DW389),0)*((Cockpit!$C$3)^5)</f>
        <v>0</v>
      </c>
      <c r="DY389" s="5">
        <f t="shared" si="482"/>
        <v>-5000</v>
      </c>
      <c r="DZ389" s="5" t="str">
        <f>IF(ISERROR(MATCH(A389,'Current squad'!B:B,0)),"No","Yes")</f>
        <v>No</v>
      </c>
      <c r="EA389" s="5" cm="1">
        <f t="array" ref="EA389">IFERROR(_xlfn.IFS(DZ389="Yes",0,DZ389="No",H389*1%),999999)</f>
        <v>37500</v>
      </c>
      <c r="EB389" s="5">
        <f t="shared" si="424"/>
        <v>3787500</v>
      </c>
      <c r="EC389" s="5">
        <f t="shared" si="483"/>
        <v>-42500</v>
      </c>
      <c r="ED389" s="1">
        <f t="shared" si="425"/>
        <v>-1.1333333333333334E-2</v>
      </c>
      <c r="EE389" s="5">
        <f>RANK(EC389,$EC$2:$EC$572)+COUNTIF($EC$2:EC389,EC389)-1</f>
        <v>438</v>
      </c>
      <c r="EF389" s="4">
        <f>RANK(ED389,$ED$2:$ED$572)+COUNTIF($ED$2:ED389,ED389)-1</f>
        <v>299</v>
      </c>
    </row>
    <row r="390" spans="1:136" x14ac:dyDescent="0.3">
      <c r="A390" t="str">
        <f>IF(Holdet.dk!A390&lt;&gt;"",Holdet.dk!A390,"")</f>
        <v>Amad Diallo</v>
      </c>
      <c r="B390" t="str">
        <f>INDEX(Holdet.dk!B:B,MATCH($A390,Holdet.dk!$A:$A,0))</f>
        <v>Manchester United</v>
      </c>
      <c r="C390" t="str">
        <f>INDEX(Holdet.dk!C:C,MATCH($A390,Holdet.dk!$A:$A,0))</f>
        <v>Midfield</v>
      </c>
      <c r="D390" t="str">
        <f>INDEX(Holdet.dk!D:D,MATCH($A390,Holdet.dk!$A:$A,0))</f>
        <v>2.943.000</v>
      </c>
      <c r="E390" s="1">
        <f>IFERROR(_xlfn.NUMBERVALUE(INDEX(Holdet.dk!$E:$E,MATCH($A390,Holdet.dk!$A:$A,0)),","),0)</f>
        <v>4.0000000000000001E-3</v>
      </c>
      <c r="F390" t="str">
        <f>IF(INDEX(Lookup!H:H,MATCH('Master data'!A390,Lookup!G:G,0))=0,A390,INDEX(Lookup!H:H,MATCH('Master data'!A390,Lookup!G:G,0)))</f>
        <v>Amad Diallo</v>
      </c>
      <c r="G390" t="str">
        <f>IFERROR(INDEX(Lookup!B:B,MATCH(INDEX(Rotowire!C:C,MATCH(F390,Rotowire!A:A,0)),Lookup!D:D,0)),"")</f>
        <v>Wolverhampton</v>
      </c>
      <c r="H390" s="5">
        <f t="shared" si="416"/>
        <v>2943000</v>
      </c>
      <c r="I390" s="19">
        <f>IFERROR(INDEX('Team forecast'!$G$3:$I$22,MATCH($B390,'Team forecast'!$B$3:$B$22,0),MATCH(I$1,'Team forecast'!$G$2:$I$2,0)),0)</f>
        <v>1.0869565217391304</v>
      </c>
      <c r="J390" s="19">
        <f>IFERROR(INDEX('Team forecast'!$G$3:$I$22,MATCH($B390,'Team forecast'!$B$3:$B$22,0),MATCH(J$1,'Team forecast'!$G$2:$I$2,0)),0)</f>
        <v>0.75816993464052274</v>
      </c>
      <c r="K390" s="19">
        <f>IFERROR(INDEX('Team forecast'!$G$3:$I$22,MATCH($B390,'Team forecast'!$B$3:$B$22,0),MATCH(K$1,'Team forecast'!$G$2:$I$2,0)),0)</f>
        <v>1.4927913375362158</v>
      </c>
      <c r="L390">
        <f>SUMIFS(Rotowire!E:E,Rotowire!$A:$A,'Master data'!$F390)</f>
        <v>95</v>
      </c>
      <c r="M390" s="2">
        <f>SUMIFS(Rotowire!F:F,Rotowire!$A:$A,'Master data'!$F390)*I390</f>
        <v>0.35869565217391303</v>
      </c>
      <c r="N390" s="2">
        <f>SUMIFS(Rotowire!G:G,Rotowire!$A:$A,'Master data'!$F390)*I390</f>
        <v>0.22826086956521738</v>
      </c>
      <c r="O390" s="2">
        <f>SUMIFS(Rotowire!I:I,Rotowire!$A:$A,'Master data'!$F390)*I390</f>
        <v>1.0434782608695652</v>
      </c>
      <c r="P390" s="2">
        <f>SUMIFS(Rotowire!W:W,Rotowire!$A:$A,'Master data'!$F390)*K390</f>
        <v>0.31348618088260533</v>
      </c>
      <c r="Q390" s="2">
        <f>SUMIFS(Rotowire!Y:Y,Rotowire!$A:$A,'Master data'!$F390)*J390</f>
        <v>0</v>
      </c>
      <c r="R390" s="2">
        <f>SUMIFS(Rotowire!AB:AB,Rotowire!$A:$A,'Master data'!$F390)</f>
        <v>0.11</v>
      </c>
      <c r="S390" s="2">
        <f>SUMIFS(Rotowire!AC:AC,Rotowire!$A:$A,'Master data'!$F390)</f>
        <v>0</v>
      </c>
      <c r="T390" s="2">
        <f>INDEX('Team forecast'!D$3:D$22,MATCH($B390,'Team forecast'!$B$3:$B$22,0))</f>
        <v>1.5</v>
      </c>
      <c r="U390" s="2">
        <f>INDEX('Team forecast'!E$3:E$22,MATCH($B390,'Team forecast'!$B$3:$B$22,0))</f>
        <v>1.1599999999999999</v>
      </c>
      <c r="V390" s="2">
        <f>INDEX('Team forecast'!J$3:J$22,MATCH($B390,'Team forecast'!$B$3:$B$22,0))</f>
        <v>0.44640000000000002</v>
      </c>
      <c r="W390" s="2">
        <f>INDEX('Team forecast'!K$3:K$22,MATCH($B390,'Team forecast'!$B$3:$B$22,0))</f>
        <v>0.26269999999999999</v>
      </c>
      <c r="X390" s="2">
        <f>INDEX('Team forecast'!L$3:L$22,MATCH($B390,'Team forecast'!$B$3:$B$22,0))</f>
        <v>0.29099999999999998</v>
      </c>
      <c r="Y390" s="5">
        <f t="shared" si="417"/>
        <v>7000</v>
      </c>
      <c r="Z390" s="5">
        <f t="shared" si="418"/>
        <v>11160</v>
      </c>
      <c r="AA390" s="5">
        <f t="shared" si="419"/>
        <v>1313.5</v>
      </c>
      <c r="AB390" s="5">
        <f t="shared" si="420"/>
        <v>-4365</v>
      </c>
      <c r="AC390" s="5">
        <f t="shared" si="421"/>
        <v>44836.956521739128</v>
      </c>
      <c r="AD390" s="5">
        <f t="shared" si="426"/>
        <v>11413.043478260868</v>
      </c>
      <c r="AE390" s="5">
        <f t="shared" si="427"/>
        <v>10434.782608695652</v>
      </c>
      <c r="AF390" s="5">
        <f t="shared" si="422"/>
        <v>0</v>
      </c>
      <c r="AG390" s="5">
        <f t="shared" si="423"/>
        <v>0</v>
      </c>
      <c r="AH390" s="5">
        <f t="shared" si="428"/>
        <v>-2200</v>
      </c>
      <c r="AI390" s="5">
        <f t="shared" si="429"/>
        <v>0</v>
      </c>
      <c r="AJ390" s="5">
        <f t="shared" si="430"/>
        <v>15000</v>
      </c>
      <c r="AK390" s="5">
        <f t="shared" si="431"/>
        <v>-9280</v>
      </c>
      <c r="AL390" s="5">
        <f>IFERROR(SUM(Y390:AK390),-5000)*((Cockpit!$C$3)^0)</f>
        <v>85313.282608695648</v>
      </c>
      <c r="AM390" s="19">
        <f>INDEX('Team forecast'!$M$3:$AU$22,MATCH($B390,'Team forecast'!$B$3:$B$22,0),MATCH(AM$1,'Team forecast'!$M$2:$AU$2,0))</f>
        <v>0</v>
      </c>
      <c r="AN390" s="19">
        <f>INDEX('Team forecast'!$M$3:$AU$22,MATCH($B390,'Team forecast'!$B$3:$B$22,0),MATCH(AN$1,'Team forecast'!$M$2:$AU$2,0))</f>
        <v>0</v>
      </c>
      <c r="AO390" s="19">
        <f>INDEX('Team forecast'!$M$3:$AU$22,MATCH($B390,'Team forecast'!$B$3:$B$22,0),MATCH(AO$1,'Team forecast'!$M$2:$AU$2,0))</f>
        <v>0</v>
      </c>
      <c r="AP390" s="19">
        <f>INDEX('Team forecast'!$M$3:$AU$22,MATCH($B390,'Team forecast'!$B$3:$B$22,0),MATCH(AP$1,'Team forecast'!$M$2:$AU$2,0))</f>
        <v>0</v>
      </c>
      <c r="AQ390" s="5">
        <f t="shared" si="432"/>
        <v>7000</v>
      </c>
      <c r="AR390" s="5">
        <f>INDEX('Team forecast'!$M$3:$AU$22,MATCH($B390,'Team forecast'!$B$3:$B$22,0),MATCH(AR$1,'Team forecast'!$M$2:$AU$2,0))*IF($Y390&gt;0,25000,0)</f>
        <v>0</v>
      </c>
      <c r="AS390" s="5">
        <f>INDEX('Team forecast'!$M$3:$AU$22,MATCH($B390,'Team forecast'!$B$3:$B$22,0),MATCH(AS$1,'Team forecast'!$M$2:$AU$2,0))*IF($Y390&gt;0,5000,0)</f>
        <v>0</v>
      </c>
      <c r="AT390" s="5">
        <f>INDEX('Team forecast'!$M$3:$AU$22,MATCH($B390,'Team forecast'!$B$3:$B$22,0),MATCH(AT$1,'Team forecast'!$M$2:$AU$2,0))*IF($Y390&gt;0,-15000,0)</f>
        <v>0</v>
      </c>
      <c r="AU390" s="5">
        <f t="shared" si="433"/>
        <v>0</v>
      </c>
      <c r="AV390" s="5">
        <f t="shared" si="434"/>
        <v>0</v>
      </c>
      <c r="AW390" s="5">
        <f t="shared" si="435"/>
        <v>0</v>
      </c>
      <c r="AX390" s="5">
        <f t="shared" si="436"/>
        <v>0</v>
      </c>
      <c r="AY390" s="5">
        <f t="shared" si="437"/>
        <v>0</v>
      </c>
      <c r="AZ390" s="5">
        <f t="shared" si="438"/>
        <v>-2200</v>
      </c>
      <c r="BA390" s="5">
        <f t="shared" si="439"/>
        <v>0</v>
      </c>
      <c r="BB390" s="5">
        <f t="shared" si="440"/>
        <v>0</v>
      </c>
      <c r="BC390" s="5">
        <f t="shared" si="441"/>
        <v>0</v>
      </c>
      <c r="BD390" s="5">
        <f>IFERROR(SUM(AR390:BC390),0)*((Cockpit!$C$3)^1)</f>
        <v>-1540</v>
      </c>
      <c r="BE390" s="19">
        <f>INDEX('Team forecast'!$M$3:$AU$22,MATCH($B390,'Team forecast'!$B$3:$B$22,0),MATCH(BE$1,'Team forecast'!$M$2:$AU$2,0))</f>
        <v>0</v>
      </c>
      <c r="BF390" s="19">
        <f>INDEX('Team forecast'!$M$3:$AU$22,MATCH($B390,'Team forecast'!$B$3:$B$22,0),MATCH(BF$1,'Team forecast'!$M$2:$AU$2,0))</f>
        <v>0</v>
      </c>
      <c r="BG390" s="19">
        <f>INDEX('Team forecast'!$M$3:$AU$22,MATCH($B390,'Team forecast'!$B$3:$B$22,0),MATCH(BG$1,'Team forecast'!$M$2:$AU$2,0))</f>
        <v>0</v>
      </c>
      <c r="BH390" s="19">
        <f>INDEX('Team forecast'!$M$3:$AU$22,MATCH($B390,'Team forecast'!$B$3:$B$22,0),MATCH(BH$1,'Team forecast'!$M$2:$AU$2,0))</f>
        <v>0</v>
      </c>
      <c r="BI390" s="5">
        <f t="shared" si="442"/>
        <v>7000</v>
      </c>
      <c r="BJ390" s="5">
        <f>INDEX('Team forecast'!$M$3:$AU$22,MATCH($B390,'Team forecast'!$B$3:$B$22,0),MATCH(BJ$1,'Team forecast'!$M$2:$AU$2,0))*IF($Y390&gt;0,25000,0)</f>
        <v>0</v>
      </c>
      <c r="BK390" s="5">
        <f>INDEX('Team forecast'!$M$3:$AU$22,MATCH($B390,'Team forecast'!$B$3:$B$22,0),MATCH(BK$1,'Team forecast'!$M$2:$AU$2,0))*IF($Y390&gt;0,5000,0)</f>
        <v>0</v>
      </c>
      <c r="BL390" s="5">
        <f>INDEX('Team forecast'!$M$3:$AU$22,MATCH($B390,'Team forecast'!$B$3:$B$22,0),MATCH(BL$1,'Team forecast'!$M$2:$AU$2,0))*IF($Y390&gt;0,-15000,0)</f>
        <v>0</v>
      </c>
      <c r="BM390" s="5">
        <f t="shared" si="443"/>
        <v>0</v>
      </c>
      <c r="BN390" s="5">
        <f t="shared" si="444"/>
        <v>0</v>
      </c>
      <c r="BO390" s="5">
        <f t="shared" si="445"/>
        <v>0</v>
      </c>
      <c r="BP390" s="5">
        <f t="shared" si="446"/>
        <v>0</v>
      </c>
      <c r="BQ390" s="5">
        <f t="shared" si="447"/>
        <v>0</v>
      </c>
      <c r="BR390" s="5">
        <f t="shared" si="448"/>
        <v>-2200</v>
      </c>
      <c r="BS390" s="5">
        <f t="shared" si="449"/>
        <v>0</v>
      </c>
      <c r="BT390" s="5">
        <f t="shared" si="450"/>
        <v>0</v>
      </c>
      <c r="BU390" s="5">
        <f t="shared" si="451"/>
        <v>0</v>
      </c>
      <c r="BV390" s="5">
        <f>IFERROR(SUM(BJ390:BU390),0)*((Cockpit!$C$3)^2)</f>
        <v>-1077.9999999999998</v>
      </c>
      <c r="BW390" s="19">
        <f>INDEX('Team forecast'!$M$3:$AU$22,MATCH($B390,'Team forecast'!$B$3:$B$22,0),MATCH(BW$1,'Team forecast'!$M$2:$AU$2,0))</f>
        <v>0</v>
      </c>
      <c r="BX390" s="19">
        <f>INDEX('Team forecast'!$M$3:$AU$22,MATCH($B390,'Team forecast'!$B$3:$B$22,0),MATCH(BX$1,'Team forecast'!$M$2:$AU$2,0))</f>
        <v>0</v>
      </c>
      <c r="BY390" s="19">
        <f>INDEX('Team forecast'!$M$3:$AU$22,MATCH($B390,'Team forecast'!$B$3:$B$22,0),MATCH(BY$1,'Team forecast'!$M$2:$AU$2,0))</f>
        <v>0</v>
      </c>
      <c r="BZ390" s="19">
        <f>INDEX('Team forecast'!$M$3:$AU$22,MATCH($B390,'Team forecast'!$B$3:$B$22,0),MATCH(BZ$1,'Team forecast'!$M$2:$AU$2,0))</f>
        <v>0</v>
      </c>
      <c r="CA390" s="5">
        <f t="shared" si="452"/>
        <v>7000</v>
      </c>
      <c r="CB390" s="5">
        <f>INDEX('Team forecast'!$M$3:$AU$22,MATCH($B390,'Team forecast'!$B$3:$B$22,0),MATCH(CB$1,'Team forecast'!$M$2:$AU$2,0))*IF($Y390&gt;0,25000,0)</f>
        <v>0</v>
      </c>
      <c r="CC390" s="5">
        <f>INDEX('Team forecast'!$M$3:$AU$22,MATCH($B390,'Team forecast'!$B$3:$B$22,0),MATCH(CC$1,'Team forecast'!$M$2:$AU$2,0))*IF($Y390&gt;0,5000,0)</f>
        <v>0</v>
      </c>
      <c r="CD390" s="5">
        <f>INDEX('Team forecast'!$M$3:$AU$22,MATCH($B390,'Team forecast'!$B$3:$B$22,0),MATCH(CD$1,'Team forecast'!$M$2:$AU$2,0))*IF($Y390&gt;0,-15000,0)</f>
        <v>0</v>
      </c>
      <c r="CE390" s="5">
        <f t="shared" si="453"/>
        <v>0</v>
      </c>
      <c r="CF390" s="5">
        <f t="shared" si="454"/>
        <v>0</v>
      </c>
      <c r="CG390" s="5">
        <f t="shared" si="455"/>
        <v>0</v>
      </c>
      <c r="CH390" s="5">
        <f t="shared" si="456"/>
        <v>0</v>
      </c>
      <c r="CI390" s="5">
        <f t="shared" si="457"/>
        <v>0</v>
      </c>
      <c r="CJ390" s="5">
        <f t="shared" si="458"/>
        <v>-2200</v>
      </c>
      <c r="CK390" s="5">
        <f t="shared" si="459"/>
        <v>0</v>
      </c>
      <c r="CL390" s="5">
        <f t="shared" si="460"/>
        <v>0</v>
      </c>
      <c r="CM390" s="5">
        <f t="shared" si="461"/>
        <v>0</v>
      </c>
      <c r="CN390" s="5">
        <f>IFERROR(SUM(CB390:CM390),0)*((Cockpit!$C$3)^3)</f>
        <v>-754.5999999999998</v>
      </c>
      <c r="CO390" s="19">
        <f>INDEX('Team forecast'!$M$3:$AU$22,MATCH($B390,'Team forecast'!$B$3:$B$22,0),MATCH(CO$1,'Team forecast'!$M$2:$AU$2,0))</f>
        <v>0</v>
      </c>
      <c r="CP390" s="19">
        <f>INDEX('Team forecast'!$M$3:$AU$22,MATCH($B390,'Team forecast'!$B$3:$B$22,0),MATCH(CP$1,'Team forecast'!$M$2:$AU$2,0))</f>
        <v>0</v>
      </c>
      <c r="CQ390" s="19">
        <f>INDEX('Team forecast'!$M$3:$AU$22,MATCH($B390,'Team forecast'!$B$3:$B$22,0),MATCH(CQ$1,'Team forecast'!$M$2:$AU$2,0))</f>
        <v>0</v>
      </c>
      <c r="CR390" s="19">
        <f>INDEX('Team forecast'!$M$3:$AU$22,MATCH($B390,'Team forecast'!$B$3:$B$22,0),MATCH(CR$1,'Team forecast'!$M$2:$AU$2,0))</f>
        <v>0</v>
      </c>
      <c r="CS390" s="5">
        <f t="shared" si="462"/>
        <v>7000</v>
      </c>
      <c r="CT390" s="5">
        <f>INDEX('Team forecast'!$M$3:$AU$22,MATCH($B390,'Team forecast'!$B$3:$B$22,0),MATCH(CT$1,'Team forecast'!$M$2:$AU$2,0))*IF($Y390&gt;0,25000,0)</f>
        <v>0</v>
      </c>
      <c r="CU390" s="5">
        <f>INDEX('Team forecast'!$M$3:$AU$22,MATCH($B390,'Team forecast'!$B$3:$B$22,0),MATCH(CU$1,'Team forecast'!$M$2:$AU$2,0))*IF($Y390&gt;0,5000,0)</f>
        <v>0</v>
      </c>
      <c r="CV390" s="5">
        <f>INDEX('Team forecast'!$M$3:$AU$22,MATCH($B390,'Team forecast'!$B$3:$B$22,0),MATCH(CV$1,'Team forecast'!$M$2:$AU$2,0))*IF($Y390&gt;0,-15000,0)</f>
        <v>0</v>
      </c>
      <c r="CW390" s="5">
        <f t="shared" si="463"/>
        <v>0</v>
      </c>
      <c r="CX390" s="5">
        <f t="shared" si="464"/>
        <v>0</v>
      </c>
      <c r="CY390" s="5">
        <f t="shared" si="465"/>
        <v>0</v>
      </c>
      <c r="CZ390" s="5">
        <f t="shared" si="466"/>
        <v>0</v>
      </c>
      <c r="DA390" s="5">
        <f t="shared" si="467"/>
        <v>0</v>
      </c>
      <c r="DB390" s="5">
        <f t="shared" si="468"/>
        <v>-2200</v>
      </c>
      <c r="DC390" s="5">
        <f t="shared" si="469"/>
        <v>0</v>
      </c>
      <c r="DD390" s="5">
        <f t="shared" si="470"/>
        <v>0</v>
      </c>
      <c r="DE390" s="5">
        <f t="shared" si="471"/>
        <v>0</v>
      </c>
      <c r="DF390" s="5">
        <f>IFERROR(SUM(CT390:DE390),0)*((Cockpit!$C$3)^4)</f>
        <v>-528.2199999999998</v>
      </c>
      <c r="DG390" s="19">
        <f>INDEX('Team forecast'!$M$3:$AU$22,MATCH($B390,'Team forecast'!$B$3:$B$22,0),MATCH(DG$1,'Team forecast'!$M$2:$AU$2,0))</f>
        <v>0</v>
      </c>
      <c r="DH390" s="19">
        <f>INDEX('Team forecast'!$M$3:$AU$22,MATCH($B390,'Team forecast'!$B$3:$B$22,0),MATCH(DH$1,'Team forecast'!$M$2:$AU$2,0))</f>
        <v>0</v>
      </c>
      <c r="DI390" s="19">
        <f>INDEX('Team forecast'!$M$3:$AU$22,MATCH($B390,'Team forecast'!$B$3:$B$22,0),MATCH(DI$1,'Team forecast'!$M$2:$AU$2,0))</f>
        <v>0</v>
      </c>
      <c r="DJ390" s="19">
        <f>INDEX('Team forecast'!$M$3:$AU$22,MATCH($B390,'Team forecast'!$B$3:$B$22,0),MATCH(DJ$1,'Team forecast'!$M$2:$AU$2,0))</f>
        <v>0</v>
      </c>
      <c r="DK390" s="5">
        <f t="shared" si="472"/>
        <v>7000</v>
      </c>
      <c r="DL390" s="5">
        <f>INDEX('Team forecast'!$M$3:$AU$22,MATCH($B390,'Team forecast'!$B$3:$B$22,0),MATCH(DL$1,'Team forecast'!$M$2:$AU$2,0))*IF($Y390&gt;0,25000,0)</f>
        <v>0</v>
      </c>
      <c r="DM390" s="5">
        <f>INDEX('Team forecast'!$M$3:$AU$22,MATCH($B390,'Team forecast'!$B$3:$B$22,0),MATCH(DM$1,'Team forecast'!$M$2:$AU$2,0))*IF($Y390&gt;0,5000,0)</f>
        <v>0</v>
      </c>
      <c r="DN390" s="5">
        <f>INDEX('Team forecast'!$M$3:$AU$22,MATCH($B390,'Team forecast'!$B$3:$B$22,0),MATCH(DN$1,'Team forecast'!$M$2:$AU$2,0))*IF($Y390&gt;0,-15000,0)</f>
        <v>0</v>
      </c>
      <c r="DO390" s="5">
        <f t="shared" si="473"/>
        <v>0</v>
      </c>
      <c r="DP390" s="5">
        <f t="shared" si="474"/>
        <v>0</v>
      </c>
      <c r="DQ390" s="5">
        <f t="shared" si="475"/>
        <v>0</v>
      </c>
      <c r="DR390" s="5">
        <f t="shared" si="476"/>
        <v>0</v>
      </c>
      <c r="DS390" s="5">
        <f t="shared" si="477"/>
        <v>0</v>
      </c>
      <c r="DT390" s="5">
        <f t="shared" si="478"/>
        <v>-2200</v>
      </c>
      <c r="DU390" s="5">
        <f t="shared" si="479"/>
        <v>0</v>
      </c>
      <c r="DV390" s="5">
        <f t="shared" si="480"/>
        <v>0</v>
      </c>
      <c r="DW390" s="5">
        <f t="shared" si="481"/>
        <v>0</v>
      </c>
      <c r="DX390" s="5">
        <f>IFERROR(SUM(DL390:DW390),0)*((Cockpit!$C$3)^5)</f>
        <v>-369.75399999999985</v>
      </c>
      <c r="DY390" s="5">
        <f t="shared" si="482"/>
        <v>81042.708608695641</v>
      </c>
      <c r="DZ390" s="5" t="str">
        <f>IF(ISERROR(MATCH(A390,'Current squad'!B:B,0)),"No","Yes")</f>
        <v>No</v>
      </c>
      <c r="EA390" s="5" cm="1">
        <f t="array" ref="EA390">IFERROR(_xlfn.IFS(DZ390="Yes",0,DZ390="No",H390*1%),999999)</f>
        <v>29430</v>
      </c>
      <c r="EB390" s="5">
        <f t="shared" si="424"/>
        <v>2972430</v>
      </c>
      <c r="EC390" s="5">
        <f t="shared" si="483"/>
        <v>51612.708608695641</v>
      </c>
      <c r="ED390" s="1">
        <f t="shared" si="425"/>
        <v>1.7537447709376704E-2</v>
      </c>
      <c r="EE390" s="5">
        <f>RANK(EC390,$EC$2:$EC$572)+COUNTIF($EC$2:EC390,EC390)-1</f>
        <v>7</v>
      </c>
      <c r="EF390" s="4">
        <f>RANK(ED390,$ED$2:$ED$572)+COUNTIF($ED$2:ED390,ED390)-1</f>
        <v>4</v>
      </c>
    </row>
    <row r="391" spans="1:136" x14ac:dyDescent="0.3">
      <c r="A391" t="str">
        <f>IF(Holdet.dk!A391&lt;&gt;"",Holdet.dk!A391,"")</f>
        <v>Danny Rose</v>
      </c>
      <c r="B391" t="str">
        <f>INDEX(Holdet.dk!B:B,MATCH($A391,Holdet.dk!$A:$A,0))</f>
        <v>Tottenham</v>
      </c>
      <c r="C391" t="str">
        <f>INDEX(Holdet.dk!C:C,MATCH($A391,Holdet.dk!$A:$A,0))</f>
        <v>Defense</v>
      </c>
      <c r="D391" t="str">
        <f>INDEX(Holdet.dk!D:D,MATCH($A391,Holdet.dk!$A:$A,0))</f>
        <v>2.395.000</v>
      </c>
      <c r="E391" s="1">
        <f>IFERROR(_xlfn.NUMBERVALUE(INDEX(Holdet.dk!$E:$E,MATCH($A391,Holdet.dk!$A:$A,0)),","),0)</f>
        <v>2E-3</v>
      </c>
      <c r="F391" t="str">
        <f>IF(INDEX(Lookup!H:H,MATCH('Master data'!A391,Lookup!G:G,0))=0,A391,INDEX(Lookup!H:H,MATCH('Master data'!A391,Lookup!G:G,0)))</f>
        <v>Danny Rose</v>
      </c>
      <c r="G391" t="str">
        <f>IFERROR(INDEX(Lookup!B:B,MATCH(INDEX(Rotowire!C:C,MATCH(F391,Rotowire!A:A,0)),Lookup!D:D,0)),"")</f>
        <v/>
      </c>
      <c r="H391" s="5">
        <f t="shared" si="416"/>
        <v>2395000</v>
      </c>
      <c r="I391" s="19">
        <f>IFERROR(INDEX('Team forecast'!$G$3:$I$22,MATCH($B391,'Team forecast'!$B$3:$B$22,0),MATCH(I$1,'Team forecast'!$G$2:$I$2,0)),0)</f>
        <v>0.81751824817518248</v>
      </c>
      <c r="J391" s="19">
        <f>IFERROR(INDEX('Team forecast'!$G$3:$I$22,MATCH($B391,'Team forecast'!$B$3:$B$22,0),MATCH(J$1,'Team forecast'!$G$2:$I$2,0)),0)</f>
        <v>1.0388888888888888</v>
      </c>
      <c r="K391" s="19">
        <f>IFERROR(INDEX('Team forecast'!$G$3:$I$22,MATCH($B391,'Team forecast'!$B$3:$B$22,0),MATCH(K$1,'Team forecast'!$G$2:$I$2,0)),0)</f>
        <v>1.0274910787675426</v>
      </c>
      <c r="L391">
        <f>SUMIFS(Rotowire!E:E,Rotowire!$A:$A,'Master data'!$F391)</f>
        <v>0</v>
      </c>
      <c r="M391" s="2">
        <f>SUMIFS(Rotowire!F:F,Rotowire!$A:$A,'Master data'!$F391)*I391</f>
        <v>0</v>
      </c>
      <c r="N391" s="2">
        <f>SUMIFS(Rotowire!G:G,Rotowire!$A:$A,'Master data'!$F391)*I391</f>
        <v>0</v>
      </c>
      <c r="O391" s="2">
        <f>SUMIFS(Rotowire!I:I,Rotowire!$A:$A,'Master data'!$F391)*I391</f>
        <v>0</v>
      </c>
      <c r="P391" s="2">
        <f>SUMIFS(Rotowire!W:W,Rotowire!$A:$A,'Master data'!$F391)*K391</f>
        <v>0</v>
      </c>
      <c r="Q391" s="2">
        <f>SUMIFS(Rotowire!Y:Y,Rotowire!$A:$A,'Master data'!$F391)*J391</f>
        <v>0</v>
      </c>
      <c r="R391" s="2">
        <f>SUMIFS(Rotowire!AB:AB,Rotowire!$A:$A,'Master data'!$F391)</f>
        <v>0</v>
      </c>
      <c r="S391" s="2">
        <f>SUMIFS(Rotowire!AC:AC,Rotowire!$A:$A,'Master data'!$F391)</f>
        <v>0</v>
      </c>
      <c r="T391" s="2">
        <f>INDEX('Team forecast'!D$3:D$22,MATCH($B391,'Team forecast'!$B$3:$B$22,0))</f>
        <v>1.1200000000000001</v>
      </c>
      <c r="U391" s="2">
        <f>INDEX('Team forecast'!E$3:E$22,MATCH($B391,'Team forecast'!$B$3:$B$22,0))</f>
        <v>1.87</v>
      </c>
      <c r="V391" s="2">
        <f>INDEX('Team forecast'!J$3:J$22,MATCH($B391,'Team forecast'!$B$3:$B$22,0))</f>
        <v>0.22459999999999999</v>
      </c>
      <c r="W391" s="2">
        <f>INDEX('Team forecast'!K$3:K$22,MATCH($B391,'Team forecast'!$B$3:$B$22,0))</f>
        <v>0.23169999999999999</v>
      </c>
      <c r="X391" s="2">
        <f>INDEX('Team forecast'!L$3:L$22,MATCH($B391,'Team forecast'!$B$3:$B$22,0))</f>
        <v>0.54369999999999996</v>
      </c>
      <c r="Y391" s="5">
        <f t="shared" si="417"/>
        <v>-5000</v>
      </c>
      <c r="Z391" s="5">
        <f t="shared" si="418"/>
        <v>0</v>
      </c>
      <c r="AA391" s="5">
        <f t="shared" si="419"/>
        <v>0</v>
      </c>
      <c r="AB391" s="5">
        <f t="shared" si="420"/>
        <v>0</v>
      </c>
      <c r="AC391" s="5">
        <f t="shared" si="421"/>
        <v>0</v>
      </c>
      <c r="AD391" s="5">
        <f t="shared" si="426"/>
        <v>0</v>
      </c>
      <c r="AE391" s="5">
        <f t="shared" si="427"/>
        <v>0</v>
      </c>
      <c r="AF391" s="5">
        <f t="shared" si="422"/>
        <v>0</v>
      </c>
      <c r="AG391" s="5">
        <f t="shared" si="423"/>
        <v>0</v>
      </c>
      <c r="AH391" s="5">
        <f t="shared" si="428"/>
        <v>0</v>
      </c>
      <c r="AI391" s="5">
        <f t="shared" si="429"/>
        <v>0</v>
      </c>
      <c r="AJ391" s="5">
        <f t="shared" si="430"/>
        <v>0</v>
      </c>
      <c r="AK391" s="5">
        <f t="shared" si="431"/>
        <v>0</v>
      </c>
      <c r="AL391" s="5">
        <f>IFERROR(SUM(Y391:AK391),-5000)*((Cockpit!$C$3)^0)</f>
        <v>-5000</v>
      </c>
      <c r="AM391" s="19">
        <f>INDEX('Team forecast'!$M$3:$AU$22,MATCH($B391,'Team forecast'!$B$3:$B$22,0),MATCH(AM$1,'Team forecast'!$M$2:$AU$2,0))</f>
        <v>0</v>
      </c>
      <c r="AN391" s="19">
        <f>INDEX('Team forecast'!$M$3:$AU$22,MATCH($B391,'Team forecast'!$B$3:$B$22,0),MATCH(AN$1,'Team forecast'!$M$2:$AU$2,0))</f>
        <v>0</v>
      </c>
      <c r="AO391" s="19">
        <f>INDEX('Team forecast'!$M$3:$AU$22,MATCH($B391,'Team forecast'!$B$3:$B$22,0),MATCH(AO$1,'Team forecast'!$M$2:$AU$2,0))</f>
        <v>0</v>
      </c>
      <c r="AP391" s="19">
        <f>INDEX('Team forecast'!$M$3:$AU$22,MATCH($B391,'Team forecast'!$B$3:$B$22,0),MATCH(AP$1,'Team forecast'!$M$2:$AU$2,0))</f>
        <v>0</v>
      </c>
      <c r="AQ391" s="5">
        <f t="shared" si="432"/>
        <v>-5000</v>
      </c>
      <c r="AR391" s="5">
        <f>INDEX('Team forecast'!$M$3:$AU$22,MATCH($B391,'Team forecast'!$B$3:$B$22,0),MATCH(AR$1,'Team forecast'!$M$2:$AU$2,0))*IF($Y391&gt;0,25000,0)</f>
        <v>0</v>
      </c>
      <c r="AS391" s="5">
        <f>INDEX('Team forecast'!$M$3:$AU$22,MATCH($B391,'Team forecast'!$B$3:$B$22,0),MATCH(AS$1,'Team forecast'!$M$2:$AU$2,0))*IF($Y391&gt;0,5000,0)</f>
        <v>0</v>
      </c>
      <c r="AT391" s="5">
        <f>INDEX('Team forecast'!$M$3:$AU$22,MATCH($B391,'Team forecast'!$B$3:$B$22,0),MATCH(AT$1,'Team forecast'!$M$2:$AU$2,0))*IF($Y391&gt;0,-15000,0)</f>
        <v>0</v>
      </c>
      <c r="AU391" s="5">
        <f t="shared" si="433"/>
        <v>0</v>
      </c>
      <c r="AV391" s="5">
        <f t="shared" si="434"/>
        <v>0</v>
      </c>
      <c r="AW391" s="5">
        <f t="shared" si="435"/>
        <v>0</v>
      </c>
      <c r="AX391" s="5">
        <f t="shared" si="436"/>
        <v>0</v>
      </c>
      <c r="AY391" s="5">
        <f t="shared" si="437"/>
        <v>0</v>
      </c>
      <c r="AZ391" s="5">
        <f t="shared" si="438"/>
        <v>0</v>
      </c>
      <c r="BA391" s="5">
        <f t="shared" si="439"/>
        <v>0</v>
      </c>
      <c r="BB391" s="5">
        <f t="shared" si="440"/>
        <v>0</v>
      </c>
      <c r="BC391" s="5">
        <f t="shared" si="441"/>
        <v>0</v>
      </c>
      <c r="BD391" s="5">
        <f>IFERROR(SUM(AR391:BC391),0)*((Cockpit!$C$3)^1)</f>
        <v>0</v>
      </c>
      <c r="BE391" s="19">
        <f>INDEX('Team forecast'!$M$3:$AU$22,MATCH($B391,'Team forecast'!$B$3:$B$22,0),MATCH(BE$1,'Team forecast'!$M$2:$AU$2,0))</f>
        <v>0</v>
      </c>
      <c r="BF391" s="19">
        <f>INDEX('Team forecast'!$M$3:$AU$22,MATCH($B391,'Team forecast'!$B$3:$B$22,0),MATCH(BF$1,'Team forecast'!$M$2:$AU$2,0))</f>
        <v>0</v>
      </c>
      <c r="BG391" s="19">
        <f>INDEX('Team forecast'!$M$3:$AU$22,MATCH($B391,'Team forecast'!$B$3:$B$22,0),MATCH(BG$1,'Team forecast'!$M$2:$AU$2,0))</f>
        <v>0</v>
      </c>
      <c r="BH391" s="19">
        <f>INDEX('Team forecast'!$M$3:$AU$22,MATCH($B391,'Team forecast'!$B$3:$B$22,0),MATCH(BH$1,'Team forecast'!$M$2:$AU$2,0))</f>
        <v>0</v>
      </c>
      <c r="BI391" s="5">
        <f t="shared" si="442"/>
        <v>-5000</v>
      </c>
      <c r="BJ391" s="5">
        <f>INDEX('Team forecast'!$M$3:$AU$22,MATCH($B391,'Team forecast'!$B$3:$B$22,0),MATCH(BJ$1,'Team forecast'!$M$2:$AU$2,0))*IF($Y391&gt;0,25000,0)</f>
        <v>0</v>
      </c>
      <c r="BK391" s="5">
        <f>INDEX('Team forecast'!$M$3:$AU$22,MATCH($B391,'Team forecast'!$B$3:$B$22,0),MATCH(BK$1,'Team forecast'!$M$2:$AU$2,0))*IF($Y391&gt;0,5000,0)</f>
        <v>0</v>
      </c>
      <c r="BL391" s="5">
        <f>INDEX('Team forecast'!$M$3:$AU$22,MATCH($B391,'Team forecast'!$B$3:$B$22,0),MATCH(BL$1,'Team forecast'!$M$2:$AU$2,0))*IF($Y391&gt;0,-15000,0)</f>
        <v>0</v>
      </c>
      <c r="BM391" s="5">
        <f t="shared" si="443"/>
        <v>0</v>
      </c>
      <c r="BN391" s="5">
        <f t="shared" si="444"/>
        <v>0</v>
      </c>
      <c r="BO391" s="5">
        <f t="shared" si="445"/>
        <v>0</v>
      </c>
      <c r="BP391" s="5">
        <f t="shared" si="446"/>
        <v>0</v>
      </c>
      <c r="BQ391" s="5">
        <f t="shared" si="447"/>
        <v>0</v>
      </c>
      <c r="BR391" s="5">
        <f t="shared" si="448"/>
        <v>0</v>
      </c>
      <c r="BS391" s="5">
        <f t="shared" si="449"/>
        <v>0</v>
      </c>
      <c r="BT391" s="5">
        <f t="shared" si="450"/>
        <v>0</v>
      </c>
      <c r="BU391" s="5">
        <f t="shared" si="451"/>
        <v>0</v>
      </c>
      <c r="BV391" s="5">
        <f>IFERROR(SUM(BJ391:BU391),0)*((Cockpit!$C$3)^2)</f>
        <v>0</v>
      </c>
      <c r="BW391" s="19">
        <f>INDEX('Team forecast'!$M$3:$AU$22,MATCH($B391,'Team forecast'!$B$3:$B$22,0),MATCH(BW$1,'Team forecast'!$M$2:$AU$2,0))</f>
        <v>0</v>
      </c>
      <c r="BX391" s="19">
        <f>INDEX('Team forecast'!$M$3:$AU$22,MATCH($B391,'Team forecast'!$B$3:$B$22,0),MATCH(BX$1,'Team forecast'!$M$2:$AU$2,0))</f>
        <v>0</v>
      </c>
      <c r="BY391" s="19">
        <f>INDEX('Team forecast'!$M$3:$AU$22,MATCH($B391,'Team forecast'!$B$3:$B$22,0),MATCH(BY$1,'Team forecast'!$M$2:$AU$2,0))</f>
        <v>0</v>
      </c>
      <c r="BZ391" s="19">
        <f>INDEX('Team forecast'!$M$3:$AU$22,MATCH($B391,'Team forecast'!$B$3:$B$22,0),MATCH(BZ$1,'Team forecast'!$M$2:$AU$2,0))</f>
        <v>0</v>
      </c>
      <c r="CA391" s="5">
        <f t="shared" si="452"/>
        <v>-5000</v>
      </c>
      <c r="CB391" s="5">
        <f>INDEX('Team forecast'!$M$3:$AU$22,MATCH($B391,'Team forecast'!$B$3:$B$22,0),MATCH(CB$1,'Team forecast'!$M$2:$AU$2,0))*IF($Y391&gt;0,25000,0)</f>
        <v>0</v>
      </c>
      <c r="CC391" s="5">
        <f>INDEX('Team forecast'!$M$3:$AU$22,MATCH($B391,'Team forecast'!$B$3:$B$22,0),MATCH(CC$1,'Team forecast'!$M$2:$AU$2,0))*IF($Y391&gt;0,5000,0)</f>
        <v>0</v>
      </c>
      <c r="CD391" s="5">
        <f>INDEX('Team forecast'!$M$3:$AU$22,MATCH($B391,'Team forecast'!$B$3:$B$22,0),MATCH(CD$1,'Team forecast'!$M$2:$AU$2,0))*IF($Y391&gt;0,-15000,0)</f>
        <v>0</v>
      </c>
      <c r="CE391" s="5">
        <f t="shared" si="453"/>
        <v>0</v>
      </c>
      <c r="CF391" s="5">
        <f t="shared" si="454"/>
        <v>0</v>
      </c>
      <c r="CG391" s="5">
        <f t="shared" si="455"/>
        <v>0</v>
      </c>
      <c r="CH391" s="5">
        <f t="shared" si="456"/>
        <v>0</v>
      </c>
      <c r="CI391" s="5">
        <f t="shared" si="457"/>
        <v>0</v>
      </c>
      <c r="CJ391" s="5">
        <f t="shared" si="458"/>
        <v>0</v>
      </c>
      <c r="CK391" s="5">
        <f t="shared" si="459"/>
        <v>0</v>
      </c>
      <c r="CL391" s="5">
        <f t="shared" si="460"/>
        <v>0</v>
      </c>
      <c r="CM391" s="5">
        <f t="shared" si="461"/>
        <v>0</v>
      </c>
      <c r="CN391" s="5">
        <f>IFERROR(SUM(CB391:CM391),0)*((Cockpit!$C$3)^3)</f>
        <v>0</v>
      </c>
      <c r="CO391" s="19">
        <f>INDEX('Team forecast'!$M$3:$AU$22,MATCH($B391,'Team forecast'!$B$3:$B$22,0),MATCH(CO$1,'Team forecast'!$M$2:$AU$2,0))</f>
        <v>0</v>
      </c>
      <c r="CP391" s="19">
        <f>INDEX('Team forecast'!$M$3:$AU$22,MATCH($B391,'Team forecast'!$B$3:$B$22,0),MATCH(CP$1,'Team forecast'!$M$2:$AU$2,0))</f>
        <v>0</v>
      </c>
      <c r="CQ391" s="19">
        <f>INDEX('Team forecast'!$M$3:$AU$22,MATCH($B391,'Team forecast'!$B$3:$B$22,0),MATCH(CQ$1,'Team forecast'!$M$2:$AU$2,0))</f>
        <v>0</v>
      </c>
      <c r="CR391" s="19">
        <f>INDEX('Team forecast'!$M$3:$AU$22,MATCH($B391,'Team forecast'!$B$3:$B$22,0),MATCH(CR$1,'Team forecast'!$M$2:$AU$2,0))</f>
        <v>0</v>
      </c>
      <c r="CS391" s="5">
        <f t="shared" si="462"/>
        <v>-5000</v>
      </c>
      <c r="CT391" s="5">
        <f>INDEX('Team forecast'!$M$3:$AU$22,MATCH($B391,'Team forecast'!$B$3:$B$22,0),MATCH(CT$1,'Team forecast'!$M$2:$AU$2,0))*IF($Y391&gt;0,25000,0)</f>
        <v>0</v>
      </c>
      <c r="CU391" s="5">
        <f>INDEX('Team forecast'!$M$3:$AU$22,MATCH($B391,'Team forecast'!$B$3:$B$22,0),MATCH(CU$1,'Team forecast'!$M$2:$AU$2,0))*IF($Y391&gt;0,5000,0)</f>
        <v>0</v>
      </c>
      <c r="CV391" s="5">
        <f>INDEX('Team forecast'!$M$3:$AU$22,MATCH($B391,'Team forecast'!$B$3:$B$22,0),MATCH(CV$1,'Team forecast'!$M$2:$AU$2,0))*IF($Y391&gt;0,-15000,0)</f>
        <v>0</v>
      </c>
      <c r="CW391" s="5">
        <f t="shared" si="463"/>
        <v>0</v>
      </c>
      <c r="CX391" s="5">
        <f t="shared" si="464"/>
        <v>0</v>
      </c>
      <c r="CY391" s="5">
        <f t="shared" si="465"/>
        <v>0</v>
      </c>
      <c r="CZ391" s="5">
        <f t="shared" si="466"/>
        <v>0</v>
      </c>
      <c r="DA391" s="5">
        <f t="shared" si="467"/>
        <v>0</v>
      </c>
      <c r="DB391" s="5">
        <f t="shared" si="468"/>
        <v>0</v>
      </c>
      <c r="DC391" s="5">
        <f t="shared" si="469"/>
        <v>0</v>
      </c>
      <c r="DD391" s="5">
        <f t="shared" si="470"/>
        <v>0</v>
      </c>
      <c r="DE391" s="5">
        <f t="shared" si="471"/>
        <v>0</v>
      </c>
      <c r="DF391" s="5">
        <f>IFERROR(SUM(CT391:DE391),0)*((Cockpit!$C$3)^4)</f>
        <v>0</v>
      </c>
      <c r="DG391" s="19">
        <f>INDEX('Team forecast'!$M$3:$AU$22,MATCH($B391,'Team forecast'!$B$3:$B$22,0),MATCH(DG$1,'Team forecast'!$M$2:$AU$2,0))</f>
        <v>0</v>
      </c>
      <c r="DH391" s="19">
        <f>INDEX('Team forecast'!$M$3:$AU$22,MATCH($B391,'Team forecast'!$B$3:$B$22,0),MATCH(DH$1,'Team forecast'!$M$2:$AU$2,0))</f>
        <v>0</v>
      </c>
      <c r="DI391" s="19">
        <f>INDEX('Team forecast'!$M$3:$AU$22,MATCH($B391,'Team forecast'!$B$3:$B$22,0),MATCH(DI$1,'Team forecast'!$M$2:$AU$2,0))</f>
        <v>0</v>
      </c>
      <c r="DJ391" s="19">
        <f>INDEX('Team forecast'!$M$3:$AU$22,MATCH($B391,'Team forecast'!$B$3:$B$22,0),MATCH(DJ$1,'Team forecast'!$M$2:$AU$2,0))</f>
        <v>0</v>
      </c>
      <c r="DK391" s="5">
        <f t="shared" si="472"/>
        <v>-5000</v>
      </c>
      <c r="DL391" s="5">
        <f>INDEX('Team forecast'!$M$3:$AU$22,MATCH($B391,'Team forecast'!$B$3:$B$22,0),MATCH(DL$1,'Team forecast'!$M$2:$AU$2,0))*IF($Y391&gt;0,25000,0)</f>
        <v>0</v>
      </c>
      <c r="DM391" s="5">
        <f>INDEX('Team forecast'!$M$3:$AU$22,MATCH($B391,'Team forecast'!$B$3:$B$22,0),MATCH(DM$1,'Team forecast'!$M$2:$AU$2,0))*IF($Y391&gt;0,5000,0)</f>
        <v>0</v>
      </c>
      <c r="DN391" s="5">
        <f>INDEX('Team forecast'!$M$3:$AU$22,MATCH($B391,'Team forecast'!$B$3:$B$22,0),MATCH(DN$1,'Team forecast'!$M$2:$AU$2,0))*IF($Y391&gt;0,-15000,0)</f>
        <v>0</v>
      </c>
      <c r="DO391" s="5">
        <f t="shared" si="473"/>
        <v>0</v>
      </c>
      <c r="DP391" s="5">
        <f t="shared" si="474"/>
        <v>0</v>
      </c>
      <c r="DQ391" s="5">
        <f t="shared" si="475"/>
        <v>0</v>
      </c>
      <c r="DR391" s="5">
        <f t="shared" si="476"/>
        <v>0</v>
      </c>
      <c r="DS391" s="5">
        <f t="shared" si="477"/>
        <v>0</v>
      </c>
      <c r="DT391" s="5">
        <f t="shared" si="478"/>
        <v>0</v>
      </c>
      <c r="DU391" s="5">
        <f t="shared" si="479"/>
        <v>0</v>
      </c>
      <c r="DV391" s="5">
        <f t="shared" si="480"/>
        <v>0</v>
      </c>
      <c r="DW391" s="5">
        <f t="shared" si="481"/>
        <v>0</v>
      </c>
      <c r="DX391" s="5">
        <f>IFERROR(SUM(DL391:DW391),0)*((Cockpit!$C$3)^5)</f>
        <v>0</v>
      </c>
      <c r="DY391" s="5">
        <f t="shared" si="482"/>
        <v>-5000</v>
      </c>
      <c r="DZ391" s="5" t="str">
        <f>IF(ISERROR(MATCH(A391,'Current squad'!B:B,0)),"No","Yes")</f>
        <v>No</v>
      </c>
      <c r="EA391" s="5" cm="1">
        <f t="array" ref="EA391">IFERROR(_xlfn.IFS(DZ391="Yes",0,DZ391="No",H391*1%),999999)</f>
        <v>23950</v>
      </c>
      <c r="EB391" s="5">
        <f t="shared" si="424"/>
        <v>2418950</v>
      </c>
      <c r="EC391" s="5">
        <f t="shared" si="483"/>
        <v>-28950</v>
      </c>
      <c r="ED391" s="1">
        <f t="shared" si="425"/>
        <v>-1.2087682672233821E-2</v>
      </c>
      <c r="EE391" s="5">
        <f>RANK(EC391,$EC$2:$EC$572)+COUNTIF($EC$2:EC391,EC391)-1</f>
        <v>266</v>
      </c>
      <c r="EF391" s="4">
        <f>RANK(ED391,$ED$2:$ED$572)+COUNTIF($ED$2:ED391,ED391)-1</f>
        <v>452</v>
      </c>
    </row>
    <row r="392" spans="1:136" x14ac:dyDescent="0.3">
      <c r="A392" t="str">
        <f>IF(Holdet.dk!A392&lt;&gt;"",Holdet.dk!A392,"")</f>
        <v>Michael Keane</v>
      </c>
      <c r="B392" t="str">
        <f>INDEX(Holdet.dk!B:B,MATCH($A392,Holdet.dk!$A:$A,0))</f>
        <v>Everton</v>
      </c>
      <c r="C392" t="str">
        <f>INDEX(Holdet.dk!C:C,MATCH($A392,Holdet.dk!$A:$A,0))</f>
        <v>Defense</v>
      </c>
      <c r="D392" t="str">
        <f>INDEX(Holdet.dk!D:D,MATCH($A392,Holdet.dk!$A:$A,0))</f>
        <v>5.276.000</v>
      </c>
      <c r="E392" s="1">
        <f>IFERROR(_xlfn.NUMBERVALUE(INDEX(Holdet.dk!$E:$E,MATCH($A392,Holdet.dk!$A:$A,0)),","),0)</f>
        <v>6.0000000000000001E-3</v>
      </c>
      <c r="F392" t="str">
        <f>IF(INDEX(Lookup!H:H,MATCH('Master data'!A392,Lookup!G:G,0))=0,A392,INDEX(Lookup!H:H,MATCH('Master data'!A392,Lookup!G:G,0)))</f>
        <v>Michael Keane</v>
      </c>
      <c r="G392" t="str">
        <f>IFERROR(INDEX(Lookup!B:B,MATCH(INDEX(Rotowire!C:C,MATCH(F392,Rotowire!A:A,0)),Lookup!D:D,0)),"")</f>
        <v>Manchester City</v>
      </c>
      <c r="H392" s="5">
        <f t="shared" si="416"/>
        <v>5276000</v>
      </c>
      <c r="I392" s="19">
        <f>IFERROR(INDEX('Team forecast'!$G$3:$I$22,MATCH($B392,'Team forecast'!$B$3:$B$22,0),MATCH(I$1,'Team forecast'!$G$2:$I$2,0)),0)</f>
        <v>1.118279569892473</v>
      </c>
      <c r="J392" s="19">
        <f>IFERROR(INDEX('Team forecast'!$G$3:$I$22,MATCH($B392,'Team forecast'!$B$3:$B$22,0),MATCH(J$1,'Team forecast'!$G$2:$I$2,0)),0)</f>
        <v>0.86602870813397137</v>
      </c>
      <c r="K392" s="19">
        <f>IFERROR(INDEX('Team forecast'!$G$3:$I$22,MATCH($B392,'Team forecast'!$B$3:$B$22,0),MATCH(K$1,'Team forecast'!$G$2:$I$2,0)),0)</f>
        <v>1.6365413680270404</v>
      </c>
      <c r="L392">
        <f>SUMIFS(Rotowire!E:E,Rotowire!$A:$A,'Master data'!$F392)</f>
        <v>95</v>
      </c>
      <c r="M392" s="2">
        <f>SUMIFS(Rotowire!F:F,Rotowire!$A:$A,'Master data'!$F392)*I392</f>
        <v>4.4731182795698925E-2</v>
      </c>
      <c r="N392" s="2">
        <f>SUMIFS(Rotowire!G:G,Rotowire!$A:$A,'Master data'!$F392)*I392</f>
        <v>4.4731182795698925E-2</v>
      </c>
      <c r="O392" s="2">
        <f>SUMIFS(Rotowire!I:I,Rotowire!$A:$A,'Master data'!$F392)*I392</f>
        <v>0.15655913978494623</v>
      </c>
      <c r="P392" s="2">
        <f>SUMIFS(Rotowire!W:W,Rotowire!$A:$A,'Master data'!$F392)*K392</f>
        <v>0.16365413680270405</v>
      </c>
      <c r="Q392" s="2">
        <f>SUMIFS(Rotowire!Y:Y,Rotowire!$A:$A,'Master data'!$F392)*J392</f>
        <v>0</v>
      </c>
      <c r="R392" s="2">
        <f>SUMIFS(Rotowire!AB:AB,Rotowire!$A:$A,'Master data'!$F392)</f>
        <v>0.2</v>
      </c>
      <c r="S392" s="2">
        <f>SUMIFS(Rotowire!AC:AC,Rotowire!$A:$A,'Master data'!$F392)</f>
        <v>0.01</v>
      </c>
      <c r="T392" s="2">
        <f>INDEX('Team forecast'!D$3:D$22,MATCH($B392,'Team forecast'!$B$3:$B$22,0))</f>
        <v>1.04</v>
      </c>
      <c r="U392" s="2">
        <f>INDEX('Team forecast'!E$3:E$22,MATCH($B392,'Team forecast'!$B$3:$B$22,0))</f>
        <v>1.81</v>
      </c>
      <c r="V392" s="2">
        <f>INDEX('Team forecast'!J$3:J$22,MATCH($B392,'Team forecast'!$B$3:$B$22,0))</f>
        <v>0.21479999999999999</v>
      </c>
      <c r="W392" s="2">
        <f>INDEX('Team forecast'!K$3:K$22,MATCH($B392,'Team forecast'!$B$3:$B$22,0))</f>
        <v>0.23649999999999999</v>
      </c>
      <c r="X392" s="2">
        <f>INDEX('Team forecast'!L$3:L$22,MATCH($B392,'Team forecast'!$B$3:$B$22,0))</f>
        <v>0.54869999999999997</v>
      </c>
      <c r="Y392" s="5">
        <f t="shared" si="417"/>
        <v>7000</v>
      </c>
      <c r="Z392" s="5">
        <f t="shared" si="418"/>
        <v>5370</v>
      </c>
      <c r="AA392" s="5">
        <f t="shared" si="419"/>
        <v>1182.5</v>
      </c>
      <c r="AB392" s="5">
        <f t="shared" si="420"/>
        <v>-8230.5</v>
      </c>
      <c r="AC392" s="5">
        <f t="shared" si="421"/>
        <v>6709.677419354839</v>
      </c>
      <c r="AD392" s="5">
        <f t="shared" si="426"/>
        <v>2236.5591397849462</v>
      </c>
      <c r="AE392" s="5">
        <f t="shared" si="427"/>
        <v>1565.5913978494623</v>
      </c>
      <c r="AF392" s="5">
        <f t="shared" si="422"/>
        <v>8182.7068401352026</v>
      </c>
      <c r="AG392" s="5">
        <f t="shared" si="423"/>
        <v>0</v>
      </c>
      <c r="AH392" s="5">
        <f t="shared" si="428"/>
        <v>-4000</v>
      </c>
      <c r="AI392" s="5">
        <f t="shared" si="429"/>
        <v>-500</v>
      </c>
      <c r="AJ392" s="5">
        <f t="shared" si="430"/>
        <v>10400</v>
      </c>
      <c r="AK392" s="5">
        <f t="shared" si="431"/>
        <v>-14480</v>
      </c>
      <c r="AL392" s="5">
        <f>IFERROR(SUM(Y392:AK392),-5000)*((Cockpit!$C$3)^0)</f>
        <v>15436.534797124448</v>
      </c>
      <c r="AM392" s="19">
        <f>INDEX('Team forecast'!$M$3:$AU$22,MATCH($B392,'Team forecast'!$B$3:$B$22,0),MATCH(AM$1,'Team forecast'!$M$2:$AU$2,0))</f>
        <v>0</v>
      </c>
      <c r="AN392" s="19">
        <f>INDEX('Team forecast'!$M$3:$AU$22,MATCH($B392,'Team forecast'!$B$3:$B$22,0),MATCH(AN$1,'Team forecast'!$M$2:$AU$2,0))</f>
        <v>0</v>
      </c>
      <c r="AO392" s="19">
        <f>INDEX('Team forecast'!$M$3:$AU$22,MATCH($B392,'Team forecast'!$B$3:$B$22,0),MATCH(AO$1,'Team forecast'!$M$2:$AU$2,0))</f>
        <v>0</v>
      </c>
      <c r="AP392" s="19">
        <f>INDEX('Team forecast'!$M$3:$AU$22,MATCH($B392,'Team forecast'!$B$3:$B$22,0),MATCH(AP$1,'Team forecast'!$M$2:$AU$2,0))</f>
        <v>0</v>
      </c>
      <c r="AQ392" s="5">
        <f t="shared" si="432"/>
        <v>7000</v>
      </c>
      <c r="AR392" s="5">
        <f>INDEX('Team forecast'!$M$3:$AU$22,MATCH($B392,'Team forecast'!$B$3:$B$22,0),MATCH(AR$1,'Team forecast'!$M$2:$AU$2,0))*IF($Y392&gt;0,25000,0)</f>
        <v>0</v>
      </c>
      <c r="AS392" s="5">
        <f>INDEX('Team forecast'!$M$3:$AU$22,MATCH($B392,'Team forecast'!$B$3:$B$22,0),MATCH(AS$1,'Team forecast'!$M$2:$AU$2,0))*IF($Y392&gt;0,5000,0)</f>
        <v>0</v>
      </c>
      <c r="AT392" s="5">
        <f>INDEX('Team forecast'!$M$3:$AU$22,MATCH($B392,'Team forecast'!$B$3:$B$22,0),MATCH(AT$1,'Team forecast'!$M$2:$AU$2,0))*IF($Y392&gt;0,-15000,0)</f>
        <v>0</v>
      </c>
      <c r="AU392" s="5">
        <f t="shared" si="433"/>
        <v>0</v>
      </c>
      <c r="AV392" s="5">
        <f t="shared" si="434"/>
        <v>0</v>
      </c>
      <c r="AW392" s="5">
        <f t="shared" si="435"/>
        <v>0</v>
      </c>
      <c r="AX392" s="5">
        <f t="shared" si="436"/>
        <v>0</v>
      </c>
      <c r="AY392" s="5">
        <f t="shared" si="437"/>
        <v>0</v>
      </c>
      <c r="AZ392" s="5">
        <f t="shared" si="438"/>
        <v>-4000</v>
      </c>
      <c r="BA392" s="5">
        <f t="shared" si="439"/>
        <v>-500</v>
      </c>
      <c r="BB392" s="5">
        <f t="shared" si="440"/>
        <v>0</v>
      </c>
      <c r="BC392" s="5">
        <f t="shared" si="441"/>
        <v>0</v>
      </c>
      <c r="BD392" s="5">
        <f>IFERROR(SUM(AR392:BC392),0)*((Cockpit!$C$3)^1)</f>
        <v>-3150</v>
      </c>
      <c r="BE392" s="19">
        <f>INDEX('Team forecast'!$M$3:$AU$22,MATCH($B392,'Team forecast'!$B$3:$B$22,0),MATCH(BE$1,'Team forecast'!$M$2:$AU$2,0))</f>
        <v>0</v>
      </c>
      <c r="BF392" s="19">
        <f>INDEX('Team forecast'!$M$3:$AU$22,MATCH($B392,'Team forecast'!$B$3:$B$22,0),MATCH(BF$1,'Team forecast'!$M$2:$AU$2,0))</f>
        <v>0</v>
      </c>
      <c r="BG392" s="19">
        <f>INDEX('Team forecast'!$M$3:$AU$22,MATCH($B392,'Team forecast'!$B$3:$B$22,0),MATCH(BG$1,'Team forecast'!$M$2:$AU$2,0))</f>
        <v>0</v>
      </c>
      <c r="BH392" s="19">
        <f>INDEX('Team forecast'!$M$3:$AU$22,MATCH($B392,'Team forecast'!$B$3:$B$22,0),MATCH(BH$1,'Team forecast'!$M$2:$AU$2,0))</f>
        <v>0</v>
      </c>
      <c r="BI392" s="5">
        <f t="shared" si="442"/>
        <v>7000</v>
      </c>
      <c r="BJ392" s="5">
        <f>INDEX('Team forecast'!$M$3:$AU$22,MATCH($B392,'Team forecast'!$B$3:$B$22,0),MATCH(BJ$1,'Team forecast'!$M$2:$AU$2,0))*IF($Y392&gt;0,25000,0)</f>
        <v>0</v>
      </c>
      <c r="BK392" s="5">
        <f>INDEX('Team forecast'!$M$3:$AU$22,MATCH($B392,'Team forecast'!$B$3:$B$22,0),MATCH(BK$1,'Team forecast'!$M$2:$AU$2,0))*IF($Y392&gt;0,5000,0)</f>
        <v>0</v>
      </c>
      <c r="BL392" s="5">
        <f>INDEX('Team forecast'!$M$3:$AU$22,MATCH($B392,'Team forecast'!$B$3:$B$22,0),MATCH(BL$1,'Team forecast'!$M$2:$AU$2,0))*IF($Y392&gt;0,-15000,0)</f>
        <v>0</v>
      </c>
      <c r="BM392" s="5">
        <f t="shared" si="443"/>
        <v>0</v>
      </c>
      <c r="BN392" s="5">
        <f t="shared" si="444"/>
        <v>0</v>
      </c>
      <c r="BO392" s="5">
        <f t="shared" si="445"/>
        <v>0</v>
      </c>
      <c r="BP392" s="5">
        <f t="shared" si="446"/>
        <v>0</v>
      </c>
      <c r="BQ392" s="5">
        <f t="shared" si="447"/>
        <v>0</v>
      </c>
      <c r="BR392" s="5">
        <f t="shared" si="448"/>
        <v>-4000</v>
      </c>
      <c r="BS392" s="5">
        <f t="shared" si="449"/>
        <v>-500</v>
      </c>
      <c r="BT392" s="5">
        <f t="shared" si="450"/>
        <v>0</v>
      </c>
      <c r="BU392" s="5">
        <f t="shared" si="451"/>
        <v>0</v>
      </c>
      <c r="BV392" s="5">
        <f>IFERROR(SUM(BJ392:BU392),0)*((Cockpit!$C$3)^2)</f>
        <v>-2204.9999999999995</v>
      </c>
      <c r="BW392" s="19">
        <f>INDEX('Team forecast'!$M$3:$AU$22,MATCH($B392,'Team forecast'!$B$3:$B$22,0),MATCH(BW$1,'Team forecast'!$M$2:$AU$2,0))</f>
        <v>0</v>
      </c>
      <c r="BX392" s="19">
        <f>INDEX('Team forecast'!$M$3:$AU$22,MATCH($B392,'Team forecast'!$B$3:$B$22,0),MATCH(BX$1,'Team forecast'!$M$2:$AU$2,0))</f>
        <v>0</v>
      </c>
      <c r="BY392" s="19">
        <f>INDEX('Team forecast'!$M$3:$AU$22,MATCH($B392,'Team forecast'!$B$3:$B$22,0),MATCH(BY$1,'Team forecast'!$M$2:$AU$2,0))</f>
        <v>0</v>
      </c>
      <c r="BZ392" s="19">
        <f>INDEX('Team forecast'!$M$3:$AU$22,MATCH($B392,'Team forecast'!$B$3:$B$22,0),MATCH(BZ$1,'Team forecast'!$M$2:$AU$2,0))</f>
        <v>0</v>
      </c>
      <c r="CA392" s="5">
        <f t="shared" si="452"/>
        <v>7000</v>
      </c>
      <c r="CB392" s="5">
        <f>INDEX('Team forecast'!$M$3:$AU$22,MATCH($B392,'Team forecast'!$B$3:$B$22,0),MATCH(CB$1,'Team forecast'!$M$2:$AU$2,0))*IF($Y392&gt;0,25000,0)</f>
        <v>0</v>
      </c>
      <c r="CC392" s="5">
        <f>INDEX('Team forecast'!$M$3:$AU$22,MATCH($B392,'Team forecast'!$B$3:$B$22,0),MATCH(CC$1,'Team forecast'!$M$2:$AU$2,0))*IF($Y392&gt;0,5000,0)</f>
        <v>0</v>
      </c>
      <c r="CD392" s="5">
        <f>INDEX('Team forecast'!$M$3:$AU$22,MATCH($B392,'Team forecast'!$B$3:$B$22,0),MATCH(CD$1,'Team forecast'!$M$2:$AU$2,0))*IF($Y392&gt;0,-15000,0)</f>
        <v>0</v>
      </c>
      <c r="CE392" s="5">
        <f t="shared" si="453"/>
        <v>0</v>
      </c>
      <c r="CF392" s="5">
        <f t="shared" si="454"/>
        <v>0</v>
      </c>
      <c r="CG392" s="5">
        <f t="shared" si="455"/>
        <v>0</v>
      </c>
      <c r="CH392" s="5">
        <f t="shared" si="456"/>
        <v>0</v>
      </c>
      <c r="CI392" s="5">
        <f t="shared" si="457"/>
        <v>0</v>
      </c>
      <c r="CJ392" s="5">
        <f t="shared" si="458"/>
        <v>-4000</v>
      </c>
      <c r="CK392" s="5">
        <f t="shared" si="459"/>
        <v>-500</v>
      </c>
      <c r="CL392" s="5">
        <f t="shared" si="460"/>
        <v>0</v>
      </c>
      <c r="CM392" s="5">
        <f t="shared" si="461"/>
        <v>0</v>
      </c>
      <c r="CN392" s="5">
        <f>IFERROR(SUM(CB392:CM392),0)*((Cockpit!$C$3)^3)</f>
        <v>-1543.4999999999995</v>
      </c>
      <c r="CO392" s="19">
        <f>INDEX('Team forecast'!$M$3:$AU$22,MATCH($B392,'Team forecast'!$B$3:$B$22,0),MATCH(CO$1,'Team forecast'!$M$2:$AU$2,0))</f>
        <v>0</v>
      </c>
      <c r="CP392" s="19">
        <f>INDEX('Team forecast'!$M$3:$AU$22,MATCH($B392,'Team forecast'!$B$3:$B$22,0),MATCH(CP$1,'Team forecast'!$M$2:$AU$2,0))</f>
        <v>0</v>
      </c>
      <c r="CQ392" s="19">
        <f>INDEX('Team forecast'!$M$3:$AU$22,MATCH($B392,'Team forecast'!$B$3:$B$22,0),MATCH(CQ$1,'Team forecast'!$M$2:$AU$2,0))</f>
        <v>0</v>
      </c>
      <c r="CR392" s="19">
        <f>INDEX('Team forecast'!$M$3:$AU$22,MATCH($B392,'Team forecast'!$B$3:$B$22,0),MATCH(CR$1,'Team forecast'!$M$2:$AU$2,0))</f>
        <v>0</v>
      </c>
      <c r="CS392" s="5">
        <f t="shared" si="462"/>
        <v>7000</v>
      </c>
      <c r="CT392" s="5">
        <f>INDEX('Team forecast'!$M$3:$AU$22,MATCH($B392,'Team forecast'!$B$3:$B$22,0),MATCH(CT$1,'Team forecast'!$M$2:$AU$2,0))*IF($Y392&gt;0,25000,0)</f>
        <v>0</v>
      </c>
      <c r="CU392" s="5">
        <f>INDEX('Team forecast'!$M$3:$AU$22,MATCH($B392,'Team forecast'!$B$3:$B$22,0),MATCH(CU$1,'Team forecast'!$M$2:$AU$2,0))*IF($Y392&gt;0,5000,0)</f>
        <v>0</v>
      </c>
      <c r="CV392" s="5">
        <f>INDEX('Team forecast'!$M$3:$AU$22,MATCH($B392,'Team forecast'!$B$3:$B$22,0),MATCH(CV$1,'Team forecast'!$M$2:$AU$2,0))*IF($Y392&gt;0,-15000,0)</f>
        <v>0</v>
      </c>
      <c r="CW392" s="5">
        <f t="shared" si="463"/>
        <v>0</v>
      </c>
      <c r="CX392" s="5">
        <f t="shared" si="464"/>
        <v>0</v>
      </c>
      <c r="CY392" s="5">
        <f t="shared" si="465"/>
        <v>0</v>
      </c>
      <c r="CZ392" s="5">
        <f t="shared" si="466"/>
        <v>0</v>
      </c>
      <c r="DA392" s="5">
        <f t="shared" si="467"/>
        <v>0</v>
      </c>
      <c r="DB392" s="5">
        <f t="shared" si="468"/>
        <v>-4000</v>
      </c>
      <c r="DC392" s="5">
        <f t="shared" si="469"/>
        <v>-500</v>
      </c>
      <c r="DD392" s="5">
        <f t="shared" si="470"/>
        <v>0</v>
      </c>
      <c r="DE392" s="5">
        <f t="shared" si="471"/>
        <v>0</v>
      </c>
      <c r="DF392" s="5">
        <f>IFERROR(SUM(CT392:DE392),0)*((Cockpit!$C$3)^4)</f>
        <v>-1080.4499999999996</v>
      </c>
      <c r="DG392" s="19">
        <f>INDEX('Team forecast'!$M$3:$AU$22,MATCH($B392,'Team forecast'!$B$3:$B$22,0),MATCH(DG$1,'Team forecast'!$M$2:$AU$2,0))</f>
        <v>0</v>
      </c>
      <c r="DH392" s="19">
        <f>INDEX('Team forecast'!$M$3:$AU$22,MATCH($B392,'Team forecast'!$B$3:$B$22,0),MATCH(DH$1,'Team forecast'!$M$2:$AU$2,0))</f>
        <v>0</v>
      </c>
      <c r="DI392" s="19">
        <f>INDEX('Team forecast'!$M$3:$AU$22,MATCH($B392,'Team forecast'!$B$3:$B$22,0),MATCH(DI$1,'Team forecast'!$M$2:$AU$2,0))</f>
        <v>0</v>
      </c>
      <c r="DJ392" s="19">
        <f>INDEX('Team forecast'!$M$3:$AU$22,MATCH($B392,'Team forecast'!$B$3:$B$22,0),MATCH(DJ$1,'Team forecast'!$M$2:$AU$2,0))</f>
        <v>0</v>
      </c>
      <c r="DK392" s="5">
        <f t="shared" si="472"/>
        <v>7000</v>
      </c>
      <c r="DL392" s="5">
        <f>INDEX('Team forecast'!$M$3:$AU$22,MATCH($B392,'Team forecast'!$B$3:$B$22,0),MATCH(DL$1,'Team forecast'!$M$2:$AU$2,0))*IF($Y392&gt;0,25000,0)</f>
        <v>0</v>
      </c>
      <c r="DM392" s="5">
        <f>INDEX('Team forecast'!$M$3:$AU$22,MATCH($B392,'Team forecast'!$B$3:$B$22,0),MATCH(DM$1,'Team forecast'!$M$2:$AU$2,0))*IF($Y392&gt;0,5000,0)</f>
        <v>0</v>
      </c>
      <c r="DN392" s="5">
        <f>INDEX('Team forecast'!$M$3:$AU$22,MATCH($B392,'Team forecast'!$B$3:$B$22,0),MATCH(DN$1,'Team forecast'!$M$2:$AU$2,0))*IF($Y392&gt;0,-15000,0)</f>
        <v>0</v>
      </c>
      <c r="DO392" s="5">
        <f t="shared" si="473"/>
        <v>0</v>
      </c>
      <c r="DP392" s="5">
        <f t="shared" si="474"/>
        <v>0</v>
      </c>
      <c r="DQ392" s="5">
        <f t="shared" si="475"/>
        <v>0</v>
      </c>
      <c r="DR392" s="5">
        <f t="shared" si="476"/>
        <v>0</v>
      </c>
      <c r="DS392" s="5">
        <f t="shared" si="477"/>
        <v>0</v>
      </c>
      <c r="DT392" s="5">
        <f t="shared" si="478"/>
        <v>-4000</v>
      </c>
      <c r="DU392" s="5">
        <f t="shared" si="479"/>
        <v>-500</v>
      </c>
      <c r="DV392" s="5">
        <f t="shared" si="480"/>
        <v>0</v>
      </c>
      <c r="DW392" s="5">
        <f t="shared" si="481"/>
        <v>0</v>
      </c>
      <c r="DX392" s="5">
        <f>IFERROR(SUM(DL392:DW392),0)*((Cockpit!$C$3)^5)</f>
        <v>-756.31499999999971</v>
      </c>
      <c r="DY392" s="5">
        <f t="shared" si="482"/>
        <v>6701.2697971244488</v>
      </c>
      <c r="DZ392" s="5" t="str">
        <f>IF(ISERROR(MATCH(A392,'Current squad'!B:B,0)),"No","Yes")</f>
        <v>No</v>
      </c>
      <c r="EA392" s="5" cm="1">
        <f t="array" ref="EA392">IFERROR(_xlfn.IFS(DZ392="Yes",0,DZ392="No",H392*1%),999999)</f>
        <v>52760</v>
      </c>
      <c r="EB392" s="5">
        <f t="shared" si="424"/>
        <v>5328760</v>
      </c>
      <c r="EC392" s="5">
        <f t="shared" si="483"/>
        <v>-46058.730202875551</v>
      </c>
      <c r="ED392" s="1">
        <f t="shared" si="425"/>
        <v>-8.7298578853062074E-3</v>
      </c>
      <c r="EE392" s="5">
        <f>RANK(EC392,$EC$2:$EC$572)+COUNTIF($EC$2:EC392,EC392)-1</f>
        <v>463</v>
      </c>
      <c r="EF392" s="4">
        <f>RANK(ED392,$ED$2:$ED$572)+COUNTIF($ED$2:ED392,ED392)-1</f>
        <v>179</v>
      </c>
    </row>
    <row r="393" spans="1:136" x14ac:dyDescent="0.3">
      <c r="A393" t="str">
        <f>IF(Holdet.dk!A393&lt;&gt;"",Holdet.dk!A393,"")</f>
        <v>Matt Ritchie</v>
      </c>
      <c r="B393" t="str">
        <f>INDEX(Holdet.dk!B:B,MATCH($A393,Holdet.dk!$A:$A,0))</f>
        <v>Newcastle</v>
      </c>
      <c r="C393" t="str">
        <f>INDEX(Holdet.dk!C:C,MATCH($A393,Holdet.dk!$A:$A,0))</f>
        <v>Midfield</v>
      </c>
      <c r="D393" t="str">
        <f>INDEX(Holdet.dk!D:D,MATCH($A393,Holdet.dk!$A:$A,0))</f>
        <v>3.197.000</v>
      </c>
      <c r="E393" s="1">
        <f>IFERROR(_xlfn.NUMBERVALUE(INDEX(Holdet.dk!$E:$E,MATCH($A393,Holdet.dk!$A:$A,0)),","),0)</f>
        <v>2E-3</v>
      </c>
      <c r="F393" t="str">
        <f>IF(INDEX(Lookup!H:H,MATCH('Master data'!A393,Lookup!G:G,0))=0,A393,INDEX(Lookup!H:H,MATCH('Master data'!A393,Lookup!G:G,0)))</f>
        <v>Matt Ritchie</v>
      </c>
      <c r="G393" t="str">
        <f>IFERROR(INDEX(Lookup!B:B,MATCH(INDEX(Rotowire!C:C,MATCH(F393,Rotowire!A:A,0)),Lookup!D:D,0)),"")</f>
        <v>Fulham</v>
      </c>
      <c r="H393" s="5">
        <f t="shared" si="416"/>
        <v>3197000</v>
      </c>
      <c r="I393" s="19">
        <f>IFERROR(INDEX('Team forecast'!$G$3:$I$22,MATCH($B393,'Team forecast'!$B$3:$B$22,0),MATCH(I$1,'Team forecast'!$G$2:$I$2,0)),0)</f>
        <v>0.8913043478260867</v>
      </c>
      <c r="J393" s="19">
        <f>IFERROR(INDEX('Team forecast'!$G$3:$I$22,MATCH($B393,'Team forecast'!$B$3:$B$22,0),MATCH(J$1,'Team forecast'!$G$2:$I$2,0)),0)</f>
        <v>0.79881656804733725</v>
      </c>
      <c r="K393" s="19">
        <f>IFERROR(INDEX('Team forecast'!$G$3:$I$22,MATCH($B393,'Team forecast'!$B$3:$B$22,0),MATCH(K$1,'Team forecast'!$G$2:$I$2,0)),0)</f>
        <v>1.5249427096817147</v>
      </c>
      <c r="L393">
        <f>SUMIFS(Rotowire!E:E,Rotowire!$A:$A,'Master data'!$F393)</f>
        <v>95</v>
      </c>
      <c r="M393" s="2">
        <f>SUMIFS(Rotowire!F:F,Rotowire!$A:$A,'Master data'!$F393)*I393</f>
        <v>1.7826086956521735E-2</v>
      </c>
      <c r="N393" s="2">
        <f>SUMIFS(Rotowire!G:G,Rotowire!$A:$A,'Master data'!$F393)*I393</f>
        <v>9.8043478260869538E-2</v>
      </c>
      <c r="O393" s="2">
        <f>SUMIFS(Rotowire!I:I,Rotowire!$A:$A,'Master data'!$F393)*I393</f>
        <v>0.12478260869565215</v>
      </c>
      <c r="P393" s="2">
        <f>SUMIFS(Rotowire!W:W,Rotowire!$A:$A,'Master data'!$F393)*K393</f>
        <v>0.25924026064589151</v>
      </c>
      <c r="Q393" s="2">
        <f>SUMIFS(Rotowire!Y:Y,Rotowire!$A:$A,'Master data'!$F393)*J393</f>
        <v>0</v>
      </c>
      <c r="R393" s="2">
        <f>SUMIFS(Rotowire!AB:AB,Rotowire!$A:$A,'Master data'!$F393)</f>
        <v>0.14000000000000001</v>
      </c>
      <c r="S393" s="2">
        <f>SUMIFS(Rotowire!AC:AC,Rotowire!$A:$A,'Master data'!$F393)</f>
        <v>0</v>
      </c>
      <c r="T393" s="2">
        <f>INDEX('Team forecast'!D$3:D$22,MATCH($B393,'Team forecast'!$B$3:$B$22,0))</f>
        <v>1.23</v>
      </c>
      <c r="U393" s="2">
        <f>INDEX('Team forecast'!E$3:E$22,MATCH($B393,'Team forecast'!$B$3:$B$22,0))</f>
        <v>1.35</v>
      </c>
      <c r="V393" s="2">
        <f>INDEX('Team forecast'!J$3:J$22,MATCH($B393,'Team forecast'!$B$3:$B$22,0))</f>
        <v>0.33679999999999999</v>
      </c>
      <c r="W393" s="2">
        <f>INDEX('Team forecast'!K$3:K$22,MATCH($B393,'Team forecast'!$B$3:$B$22,0))</f>
        <v>0.2712</v>
      </c>
      <c r="X393" s="2">
        <f>INDEX('Team forecast'!L$3:L$22,MATCH($B393,'Team forecast'!$B$3:$B$22,0))</f>
        <v>0.39200000000000002</v>
      </c>
      <c r="Y393" s="5">
        <f t="shared" si="417"/>
        <v>7000</v>
      </c>
      <c r="Z393" s="5">
        <f t="shared" si="418"/>
        <v>8420</v>
      </c>
      <c r="AA393" s="5">
        <f t="shared" si="419"/>
        <v>1356</v>
      </c>
      <c r="AB393" s="5">
        <f t="shared" si="420"/>
        <v>-5880</v>
      </c>
      <c r="AC393" s="5">
        <f t="shared" si="421"/>
        <v>2228.260869565217</v>
      </c>
      <c r="AD393" s="5">
        <f t="shared" si="426"/>
        <v>4902.1739130434771</v>
      </c>
      <c r="AE393" s="5">
        <f t="shared" si="427"/>
        <v>1247.8260869565215</v>
      </c>
      <c r="AF393" s="5">
        <f t="shared" si="422"/>
        <v>0</v>
      </c>
      <c r="AG393" s="5">
        <f t="shared" si="423"/>
        <v>0</v>
      </c>
      <c r="AH393" s="5">
        <f t="shared" si="428"/>
        <v>-2800.0000000000005</v>
      </c>
      <c r="AI393" s="5">
        <f t="shared" si="429"/>
        <v>0</v>
      </c>
      <c r="AJ393" s="5">
        <f t="shared" si="430"/>
        <v>12300</v>
      </c>
      <c r="AK393" s="5">
        <f t="shared" si="431"/>
        <v>-10800</v>
      </c>
      <c r="AL393" s="5">
        <f>IFERROR(SUM(Y393:AK393),-5000)*((Cockpit!$C$3)^0)</f>
        <v>17974.260869565212</v>
      </c>
      <c r="AM393" s="19">
        <f>INDEX('Team forecast'!$M$3:$AU$22,MATCH($B393,'Team forecast'!$B$3:$B$22,0),MATCH(AM$1,'Team forecast'!$M$2:$AU$2,0))</f>
        <v>0</v>
      </c>
      <c r="AN393" s="19">
        <f>INDEX('Team forecast'!$M$3:$AU$22,MATCH($B393,'Team forecast'!$B$3:$B$22,0),MATCH(AN$1,'Team forecast'!$M$2:$AU$2,0))</f>
        <v>0</v>
      </c>
      <c r="AO393" s="19">
        <f>INDEX('Team forecast'!$M$3:$AU$22,MATCH($B393,'Team forecast'!$B$3:$B$22,0),MATCH(AO$1,'Team forecast'!$M$2:$AU$2,0))</f>
        <v>0</v>
      </c>
      <c r="AP393" s="19">
        <f>INDEX('Team forecast'!$M$3:$AU$22,MATCH($B393,'Team forecast'!$B$3:$B$22,0),MATCH(AP$1,'Team forecast'!$M$2:$AU$2,0))</f>
        <v>0</v>
      </c>
      <c r="AQ393" s="5">
        <f t="shared" si="432"/>
        <v>7000</v>
      </c>
      <c r="AR393" s="5">
        <f>INDEX('Team forecast'!$M$3:$AU$22,MATCH($B393,'Team forecast'!$B$3:$B$22,0),MATCH(AR$1,'Team forecast'!$M$2:$AU$2,0))*IF($Y393&gt;0,25000,0)</f>
        <v>0</v>
      </c>
      <c r="AS393" s="5">
        <f>INDEX('Team forecast'!$M$3:$AU$22,MATCH($B393,'Team forecast'!$B$3:$B$22,0),MATCH(AS$1,'Team forecast'!$M$2:$AU$2,0))*IF($Y393&gt;0,5000,0)</f>
        <v>0</v>
      </c>
      <c r="AT393" s="5">
        <f>INDEX('Team forecast'!$M$3:$AU$22,MATCH($B393,'Team forecast'!$B$3:$B$22,0),MATCH(AT$1,'Team forecast'!$M$2:$AU$2,0))*IF($Y393&gt;0,-15000,0)</f>
        <v>0</v>
      </c>
      <c r="AU393" s="5">
        <f t="shared" si="433"/>
        <v>0</v>
      </c>
      <c r="AV393" s="5">
        <f t="shared" si="434"/>
        <v>0</v>
      </c>
      <c r="AW393" s="5">
        <f t="shared" si="435"/>
        <v>0</v>
      </c>
      <c r="AX393" s="5">
        <f t="shared" si="436"/>
        <v>0</v>
      </c>
      <c r="AY393" s="5">
        <f t="shared" si="437"/>
        <v>0</v>
      </c>
      <c r="AZ393" s="5">
        <f t="shared" si="438"/>
        <v>-2800.0000000000005</v>
      </c>
      <c r="BA393" s="5">
        <f t="shared" si="439"/>
        <v>0</v>
      </c>
      <c r="BB393" s="5">
        <f t="shared" si="440"/>
        <v>0</v>
      </c>
      <c r="BC393" s="5">
        <f t="shared" si="441"/>
        <v>0</v>
      </c>
      <c r="BD393" s="5">
        <f>IFERROR(SUM(AR393:BC393),0)*((Cockpit!$C$3)^1)</f>
        <v>-1960.0000000000002</v>
      </c>
      <c r="BE393" s="19">
        <f>INDEX('Team forecast'!$M$3:$AU$22,MATCH($B393,'Team forecast'!$B$3:$B$22,0),MATCH(BE$1,'Team forecast'!$M$2:$AU$2,0))</f>
        <v>0</v>
      </c>
      <c r="BF393" s="19">
        <f>INDEX('Team forecast'!$M$3:$AU$22,MATCH($B393,'Team forecast'!$B$3:$B$22,0),MATCH(BF$1,'Team forecast'!$M$2:$AU$2,0))</f>
        <v>0</v>
      </c>
      <c r="BG393" s="19">
        <f>INDEX('Team forecast'!$M$3:$AU$22,MATCH($B393,'Team forecast'!$B$3:$B$22,0),MATCH(BG$1,'Team forecast'!$M$2:$AU$2,0))</f>
        <v>0</v>
      </c>
      <c r="BH393" s="19">
        <f>INDEX('Team forecast'!$M$3:$AU$22,MATCH($B393,'Team forecast'!$B$3:$B$22,0),MATCH(BH$1,'Team forecast'!$M$2:$AU$2,0))</f>
        <v>0</v>
      </c>
      <c r="BI393" s="5">
        <f t="shared" si="442"/>
        <v>7000</v>
      </c>
      <c r="BJ393" s="5">
        <f>INDEX('Team forecast'!$M$3:$AU$22,MATCH($B393,'Team forecast'!$B$3:$B$22,0),MATCH(BJ$1,'Team forecast'!$M$2:$AU$2,0))*IF($Y393&gt;0,25000,0)</f>
        <v>0</v>
      </c>
      <c r="BK393" s="5">
        <f>INDEX('Team forecast'!$M$3:$AU$22,MATCH($B393,'Team forecast'!$B$3:$B$22,0),MATCH(BK$1,'Team forecast'!$M$2:$AU$2,0))*IF($Y393&gt;0,5000,0)</f>
        <v>0</v>
      </c>
      <c r="BL393" s="5">
        <f>INDEX('Team forecast'!$M$3:$AU$22,MATCH($B393,'Team forecast'!$B$3:$B$22,0),MATCH(BL$1,'Team forecast'!$M$2:$AU$2,0))*IF($Y393&gt;0,-15000,0)</f>
        <v>0</v>
      </c>
      <c r="BM393" s="5">
        <f t="shared" si="443"/>
        <v>0</v>
      </c>
      <c r="BN393" s="5">
        <f t="shared" si="444"/>
        <v>0</v>
      </c>
      <c r="BO393" s="5">
        <f t="shared" si="445"/>
        <v>0</v>
      </c>
      <c r="BP393" s="5">
        <f t="shared" si="446"/>
        <v>0</v>
      </c>
      <c r="BQ393" s="5">
        <f t="shared" si="447"/>
        <v>0</v>
      </c>
      <c r="BR393" s="5">
        <f t="shared" si="448"/>
        <v>-2800.0000000000005</v>
      </c>
      <c r="BS393" s="5">
        <f t="shared" si="449"/>
        <v>0</v>
      </c>
      <c r="BT393" s="5">
        <f t="shared" si="450"/>
        <v>0</v>
      </c>
      <c r="BU393" s="5">
        <f t="shared" si="451"/>
        <v>0</v>
      </c>
      <c r="BV393" s="5">
        <f>IFERROR(SUM(BJ393:BU393),0)*((Cockpit!$C$3)^2)</f>
        <v>-1372</v>
      </c>
      <c r="BW393" s="19">
        <f>INDEX('Team forecast'!$M$3:$AU$22,MATCH($B393,'Team forecast'!$B$3:$B$22,0),MATCH(BW$1,'Team forecast'!$M$2:$AU$2,0))</f>
        <v>0</v>
      </c>
      <c r="BX393" s="19">
        <f>INDEX('Team forecast'!$M$3:$AU$22,MATCH($B393,'Team forecast'!$B$3:$B$22,0),MATCH(BX$1,'Team forecast'!$M$2:$AU$2,0))</f>
        <v>0</v>
      </c>
      <c r="BY393" s="19">
        <f>INDEX('Team forecast'!$M$3:$AU$22,MATCH($B393,'Team forecast'!$B$3:$B$22,0),MATCH(BY$1,'Team forecast'!$M$2:$AU$2,0))</f>
        <v>0</v>
      </c>
      <c r="BZ393" s="19">
        <f>INDEX('Team forecast'!$M$3:$AU$22,MATCH($B393,'Team forecast'!$B$3:$B$22,0),MATCH(BZ$1,'Team forecast'!$M$2:$AU$2,0))</f>
        <v>0</v>
      </c>
      <c r="CA393" s="5">
        <f t="shared" si="452"/>
        <v>7000</v>
      </c>
      <c r="CB393" s="5">
        <f>INDEX('Team forecast'!$M$3:$AU$22,MATCH($B393,'Team forecast'!$B$3:$B$22,0),MATCH(CB$1,'Team forecast'!$M$2:$AU$2,0))*IF($Y393&gt;0,25000,0)</f>
        <v>0</v>
      </c>
      <c r="CC393" s="5">
        <f>INDEX('Team forecast'!$M$3:$AU$22,MATCH($B393,'Team forecast'!$B$3:$B$22,0),MATCH(CC$1,'Team forecast'!$M$2:$AU$2,0))*IF($Y393&gt;0,5000,0)</f>
        <v>0</v>
      </c>
      <c r="CD393" s="5">
        <f>INDEX('Team forecast'!$M$3:$AU$22,MATCH($B393,'Team forecast'!$B$3:$B$22,0),MATCH(CD$1,'Team forecast'!$M$2:$AU$2,0))*IF($Y393&gt;0,-15000,0)</f>
        <v>0</v>
      </c>
      <c r="CE393" s="5">
        <f t="shared" si="453"/>
        <v>0</v>
      </c>
      <c r="CF393" s="5">
        <f t="shared" si="454"/>
        <v>0</v>
      </c>
      <c r="CG393" s="5">
        <f t="shared" si="455"/>
        <v>0</v>
      </c>
      <c r="CH393" s="5">
        <f t="shared" si="456"/>
        <v>0</v>
      </c>
      <c r="CI393" s="5">
        <f t="shared" si="457"/>
        <v>0</v>
      </c>
      <c r="CJ393" s="5">
        <f t="shared" si="458"/>
        <v>-2800.0000000000005</v>
      </c>
      <c r="CK393" s="5">
        <f t="shared" si="459"/>
        <v>0</v>
      </c>
      <c r="CL393" s="5">
        <f t="shared" si="460"/>
        <v>0</v>
      </c>
      <c r="CM393" s="5">
        <f t="shared" si="461"/>
        <v>0</v>
      </c>
      <c r="CN393" s="5">
        <f>IFERROR(SUM(CB393:CM393),0)*((Cockpit!$C$3)^3)</f>
        <v>-960.4</v>
      </c>
      <c r="CO393" s="19">
        <f>INDEX('Team forecast'!$M$3:$AU$22,MATCH($B393,'Team forecast'!$B$3:$B$22,0),MATCH(CO$1,'Team forecast'!$M$2:$AU$2,0))</f>
        <v>0</v>
      </c>
      <c r="CP393" s="19">
        <f>INDEX('Team forecast'!$M$3:$AU$22,MATCH($B393,'Team forecast'!$B$3:$B$22,0),MATCH(CP$1,'Team forecast'!$M$2:$AU$2,0))</f>
        <v>0</v>
      </c>
      <c r="CQ393" s="19">
        <f>INDEX('Team forecast'!$M$3:$AU$22,MATCH($B393,'Team forecast'!$B$3:$B$22,0),MATCH(CQ$1,'Team forecast'!$M$2:$AU$2,0))</f>
        <v>0</v>
      </c>
      <c r="CR393" s="19">
        <f>INDEX('Team forecast'!$M$3:$AU$22,MATCH($B393,'Team forecast'!$B$3:$B$22,0),MATCH(CR$1,'Team forecast'!$M$2:$AU$2,0))</f>
        <v>0</v>
      </c>
      <c r="CS393" s="5">
        <f t="shared" si="462"/>
        <v>7000</v>
      </c>
      <c r="CT393" s="5">
        <f>INDEX('Team forecast'!$M$3:$AU$22,MATCH($B393,'Team forecast'!$B$3:$B$22,0),MATCH(CT$1,'Team forecast'!$M$2:$AU$2,0))*IF($Y393&gt;0,25000,0)</f>
        <v>0</v>
      </c>
      <c r="CU393" s="5">
        <f>INDEX('Team forecast'!$M$3:$AU$22,MATCH($B393,'Team forecast'!$B$3:$B$22,0),MATCH(CU$1,'Team forecast'!$M$2:$AU$2,0))*IF($Y393&gt;0,5000,0)</f>
        <v>0</v>
      </c>
      <c r="CV393" s="5">
        <f>INDEX('Team forecast'!$M$3:$AU$22,MATCH($B393,'Team forecast'!$B$3:$B$22,0),MATCH(CV$1,'Team forecast'!$M$2:$AU$2,0))*IF($Y393&gt;0,-15000,0)</f>
        <v>0</v>
      </c>
      <c r="CW393" s="5">
        <f t="shared" si="463"/>
        <v>0</v>
      </c>
      <c r="CX393" s="5">
        <f t="shared" si="464"/>
        <v>0</v>
      </c>
      <c r="CY393" s="5">
        <f t="shared" si="465"/>
        <v>0</v>
      </c>
      <c r="CZ393" s="5">
        <f t="shared" si="466"/>
        <v>0</v>
      </c>
      <c r="DA393" s="5">
        <f t="shared" si="467"/>
        <v>0</v>
      </c>
      <c r="DB393" s="5">
        <f t="shared" si="468"/>
        <v>-2800.0000000000005</v>
      </c>
      <c r="DC393" s="5">
        <f t="shared" si="469"/>
        <v>0</v>
      </c>
      <c r="DD393" s="5">
        <f t="shared" si="470"/>
        <v>0</v>
      </c>
      <c r="DE393" s="5">
        <f t="shared" si="471"/>
        <v>0</v>
      </c>
      <c r="DF393" s="5">
        <f>IFERROR(SUM(CT393:DE393),0)*((Cockpit!$C$3)^4)</f>
        <v>-672.27999999999986</v>
      </c>
      <c r="DG393" s="19">
        <f>INDEX('Team forecast'!$M$3:$AU$22,MATCH($B393,'Team forecast'!$B$3:$B$22,0),MATCH(DG$1,'Team forecast'!$M$2:$AU$2,0))</f>
        <v>0</v>
      </c>
      <c r="DH393" s="19">
        <f>INDEX('Team forecast'!$M$3:$AU$22,MATCH($B393,'Team forecast'!$B$3:$B$22,0),MATCH(DH$1,'Team forecast'!$M$2:$AU$2,0))</f>
        <v>0</v>
      </c>
      <c r="DI393" s="19">
        <f>INDEX('Team forecast'!$M$3:$AU$22,MATCH($B393,'Team forecast'!$B$3:$B$22,0),MATCH(DI$1,'Team forecast'!$M$2:$AU$2,0))</f>
        <v>0</v>
      </c>
      <c r="DJ393" s="19">
        <f>INDEX('Team forecast'!$M$3:$AU$22,MATCH($B393,'Team forecast'!$B$3:$B$22,0),MATCH(DJ$1,'Team forecast'!$M$2:$AU$2,0))</f>
        <v>0</v>
      </c>
      <c r="DK393" s="5">
        <f t="shared" si="472"/>
        <v>7000</v>
      </c>
      <c r="DL393" s="5">
        <f>INDEX('Team forecast'!$M$3:$AU$22,MATCH($B393,'Team forecast'!$B$3:$B$22,0),MATCH(DL$1,'Team forecast'!$M$2:$AU$2,0))*IF($Y393&gt;0,25000,0)</f>
        <v>0</v>
      </c>
      <c r="DM393" s="5">
        <f>INDEX('Team forecast'!$M$3:$AU$22,MATCH($B393,'Team forecast'!$B$3:$B$22,0),MATCH(DM$1,'Team forecast'!$M$2:$AU$2,0))*IF($Y393&gt;0,5000,0)</f>
        <v>0</v>
      </c>
      <c r="DN393" s="5">
        <f>INDEX('Team forecast'!$M$3:$AU$22,MATCH($B393,'Team forecast'!$B$3:$B$22,0),MATCH(DN$1,'Team forecast'!$M$2:$AU$2,0))*IF($Y393&gt;0,-15000,0)</f>
        <v>0</v>
      </c>
      <c r="DO393" s="5">
        <f t="shared" si="473"/>
        <v>0</v>
      </c>
      <c r="DP393" s="5">
        <f t="shared" si="474"/>
        <v>0</v>
      </c>
      <c r="DQ393" s="5">
        <f t="shared" si="475"/>
        <v>0</v>
      </c>
      <c r="DR393" s="5">
        <f t="shared" si="476"/>
        <v>0</v>
      </c>
      <c r="DS393" s="5">
        <f t="shared" si="477"/>
        <v>0</v>
      </c>
      <c r="DT393" s="5">
        <f t="shared" si="478"/>
        <v>-2800.0000000000005</v>
      </c>
      <c r="DU393" s="5">
        <f t="shared" si="479"/>
        <v>0</v>
      </c>
      <c r="DV393" s="5">
        <f t="shared" si="480"/>
        <v>0</v>
      </c>
      <c r="DW393" s="5">
        <f t="shared" si="481"/>
        <v>0</v>
      </c>
      <c r="DX393" s="5">
        <f>IFERROR(SUM(DL393:DW393),0)*((Cockpit!$C$3)^5)</f>
        <v>-470.59599999999989</v>
      </c>
      <c r="DY393" s="5">
        <f t="shared" si="482"/>
        <v>12538.984869565213</v>
      </c>
      <c r="DZ393" s="5" t="str">
        <f>IF(ISERROR(MATCH(A393,'Current squad'!B:B,0)),"No","Yes")</f>
        <v>No</v>
      </c>
      <c r="EA393" s="5" cm="1">
        <f t="array" ref="EA393">IFERROR(_xlfn.IFS(DZ393="Yes",0,DZ393="No",H393*1%),999999)</f>
        <v>31970</v>
      </c>
      <c r="EB393" s="5">
        <f t="shared" si="424"/>
        <v>3228970</v>
      </c>
      <c r="EC393" s="5">
        <f t="shared" si="483"/>
        <v>-19431.015130434789</v>
      </c>
      <c r="ED393" s="1">
        <f t="shared" si="425"/>
        <v>-6.0778902503705939E-3</v>
      </c>
      <c r="EE393" s="5">
        <f>RANK(EC393,$EC$2:$EC$572)+COUNTIF($EC$2:EC393,EC393)-1</f>
        <v>143</v>
      </c>
      <c r="EF393" s="4">
        <f>RANK(ED393,$ED$2:$ED$572)+COUNTIF($ED$2:ED393,ED393)-1</f>
        <v>163</v>
      </c>
    </row>
    <row r="394" spans="1:136" x14ac:dyDescent="0.3">
      <c r="A394" t="str">
        <f>IF(Holdet.dk!A394&lt;&gt;"",Holdet.dk!A394,"")</f>
        <v>Ian Poveda</v>
      </c>
      <c r="B394" t="str">
        <f>INDEX(Holdet.dk!B:B,MATCH($A394,Holdet.dk!$A:$A,0))</f>
        <v>Leeds United</v>
      </c>
      <c r="C394" t="str">
        <f>INDEX(Holdet.dk!C:C,MATCH($A394,Holdet.dk!$A:$A,0))</f>
        <v>Midfield</v>
      </c>
      <c r="D394" t="str">
        <f>INDEX(Holdet.dk!D:D,MATCH($A394,Holdet.dk!$A:$A,0))</f>
        <v>2.467.000</v>
      </c>
      <c r="E394" s="1">
        <f>IFERROR(_xlfn.NUMBERVALUE(INDEX(Holdet.dk!$E:$E,MATCH($A394,Holdet.dk!$A:$A,0)),","),0)</f>
        <v>2E-3</v>
      </c>
      <c r="F394" t="str">
        <f>IF(INDEX(Lookup!H:H,MATCH('Master data'!A394,Lookup!G:G,0))=0,A394,INDEX(Lookup!H:H,MATCH('Master data'!A394,Lookup!G:G,0)))</f>
        <v>Ian Carlo Poveda-Ocampo</v>
      </c>
      <c r="G394" t="str">
        <f>IFERROR(INDEX(Lookup!B:B,MATCH(INDEX(Rotowire!C:C,MATCH(F394,Rotowire!A:A,0)),Lookup!D:D,0)),"")</f>
        <v/>
      </c>
      <c r="H394" s="5">
        <f t="shared" si="416"/>
        <v>2467000</v>
      </c>
      <c r="I394" s="19">
        <f>IFERROR(INDEX('Team forecast'!$G$3:$I$22,MATCH($B394,'Team forecast'!$B$3:$B$22,0),MATCH(I$1,'Team forecast'!$G$2:$I$2,0)),0)</f>
        <v>0.79646017699115057</v>
      </c>
      <c r="J394" s="19">
        <f>IFERROR(INDEX('Team forecast'!$G$3:$I$22,MATCH($B394,'Team forecast'!$B$3:$B$22,0),MATCH(J$1,'Team forecast'!$G$2:$I$2,0)),0)</f>
        <v>1.1504424778761062</v>
      </c>
      <c r="K394" s="19">
        <f>IFERROR(INDEX('Team forecast'!$G$3:$I$22,MATCH($B394,'Team forecast'!$B$3:$B$22,0),MATCH(K$1,'Team forecast'!$G$2:$I$2,0)),0)</f>
        <v>0.82585391828488663</v>
      </c>
      <c r="L394">
        <f>SUMIFS(Rotowire!E:E,Rotowire!$A:$A,'Master data'!$F394)</f>
        <v>0</v>
      </c>
      <c r="M394" s="2">
        <f>SUMIFS(Rotowire!F:F,Rotowire!$A:$A,'Master data'!$F394)*I394</f>
        <v>0</v>
      </c>
      <c r="N394" s="2">
        <f>SUMIFS(Rotowire!G:G,Rotowire!$A:$A,'Master data'!$F394)*I394</f>
        <v>0</v>
      </c>
      <c r="O394" s="2">
        <f>SUMIFS(Rotowire!I:I,Rotowire!$A:$A,'Master data'!$F394)*I394</f>
        <v>0</v>
      </c>
      <c r="P394" s="2">
        <f>SUMIFS(Rotowire!W:W,Rotowire!$A:$A,'Master data'!$F394)*K394</f>
        <v>0</v>
      </c>
      <c r="Q394" s="2">
        <f>SUMIFS(Rotowire!Y:Y,Rotowire!$A:$A,'Master data'!$F394)*J394</f>
        <v>0</v>
      </c>
      <c r="R394" s="2">
        <f>SUMIFS(Rotowire!AB:AB,Rotowire!$A:$A,'Master data'!$F394)</f>
        <v>0</v>
      </c>
      <c r="S394" s="2">
        <f>SUMIFS(Rotowire!AC:AC,Rotowire!$A:$A,'Master data'!$F394)</f>
        <v>0</v>
      </c>
      <c r="T394" s="2">
        <f>INDEX('Team forecast'!D$3:D$22,MATCH($B394,'Team forecast'!$B$3:$B$22,0))</f>
        <v>1.8</v>
      </c>
      <c r="U394" s="2">
        <f>INDEX('Team forecast'!E$3:E$22,MATCH($B394,'Team forecast'!$B$3:$B$22,0))</f>
        <v>1.3</v>
      </c>
      <c r="V394" s="2">
        <f>INDEX('Team forecast'!J$3:J$22,MATCH($B394,'Team forecast'!$B$3:$B$22,0))</f>
        <v>0.4859</v>
      </c>
      <c r="W394" s="2">
        <f>INDEX('Team forecast'!K$3:K$22,MATCH($B394,'Team forecast'!$B$3:$B$22,0))</f>
        <v>0.23730000000000001</v>
      </c>
      <c r="X394" s="2">
        <f>INDEX('Team forecast'!L$3:L$22,MATCH($B394,'Team forecast'!$B$3:$B$22,0))</f>
        <v>0.27679999999999999</v>
      </c>
      <c r="Y394" s="5">
        <f t="shared" si="417"/>
        <v>-5000</v>
      </c>
      <c r="Z394" s="5">
        <f t="shared" si="418"/>
        <v>0</v>
      </c>
      <c r="AA394" s="5">
        <f t="shared" si="419"/>
        <v>0</v>
      </c>
      <c r="AB394" s="5">
        <f t="shared" si="420"/>
        <v>0</v>
      </c>
      <c r="AC394" s="5">
        <f t="shared" si="421"/>
        <v>0</v>
      </c>
      <c r="AD394" s="5">
        <f t="shared" si="426"/>
        <v>0</v>
      </c>
      <c r="AE394" s="5">
        <f t="shared" si="427"/>
        <v>0</v>
      </c>
      <c r="AF394" s="5">
        <f t="shared" si="422"/>
        <v>0</v>
      </c>
      <c r="AG394" s="5">
        <f t="shared" si="423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 t="shared" si="431"/>
        <v>0</v>
      </c>
      <c r="AL394" s="5">
        <f>IFERROR(SUM(Y394:AK394),-5000)*((Cockpit!$C$3)^0)</f>
        <v>-5000</v>
      </c>
      <c r="AM394" s="19">
        <f>INDEX('Team forecast'!$M$3:$AU$22,MATCH($B394,'Team forecast'!$B$3:$B$22,0),MATCH(AM$1,'Team forecast'!$M$2:$AU$2,0))</f>
        <v>0</v>
      </c>
      <c r="AN394" s="19">
        <f>INDEX('Team forecast'!$M$3:$AU$22,MATCH($B394,'Team forecast'!$B$3:$B$22,0),MATCH(AN$1,'Team forecast'!$M$2:$AU$2,0))</f>
        <v>0</v>
      </c>
      <c r="AO394" s="19">
        <f>INDEX('Team forecast'!$M$3:$AU$22,MATCH($B394,'Team forecast'!$B$3:$B$22,0),MATCH(AO$1,'Team forecast'!$M$2:$AU$2,0))</f>
        <v>0</v>
      </c>
      <c r="AP394" s="19">
        <f>INDEX('Team forecast'!$M$3:$AU$22,MATCH($B394,'Team forecast'!$B$3:$B$22,0),MATCH(AP$1,'Team forecast'!$M$2:$AU$2,0))</f>
        <v>0</v>
      </c>
      <c r="AQ394" s="5">
        <f t="shared" si="432"/>
        <v>-5000</v>
      </c>
      <c r="AR394" s="5">
        <f>INDEX('Team forecast'!$M$3:$AU$22,MATCH($B394,'Team forecast'!$B$3:$B$22,0),MATCH(AR$1,'Team forecast'!$M$2:$AU$2,0))*IF($Y394&gt;0,25000,0)</f>
        <v>0</v>
      </c>
      <c r="AS394" s="5">
        <f>INDEX('Team forecast'!$M$3:$AU$22,MATCH($B394,'Team forecast'!$B$3:$B$22,0),MATCH(AS$1,'Team forecast'!$M$2:$AU$2,0))*IF($Y394&gt;0,5000,0)</f>
        <v>0</v>
      </c>
      <c r="AT394" s="5">
        <f>INDEX('Team forecast'!$M$3:$AU$22,MATCH($B394,'Team forecast'!$B$3:$B$22,0),MATCH(AT$1,'Team forecast'!$M$2:$AU$2,0))*IF($Y394&gt;0,-15000,0)</f>
        <v>0</v>
      </c>
      <c r="AU394" s="5">
        <f t="shared" si="433"/>
        <v>0</v>
      </c>
      <c r="AV394" s="5">
        <f t="shared" si="434"/>
        <v>0</v>
      </c>
      <c r="AW394" s="5">
        <f t="shared" si="435"/>
        <v>0</v>
      </c>
      <c r="AX394" s="5">
        <f t="shared" si="436"/>
        <v>0</v>
      </c>
      <c r="AY394" s="5">
        <f t="shared" si="437"/>
        <v>0</v>
      </c>
      <c r="AZ394" s="5">
        <f t="shared" si="438"/>
        <v>0</v>
      </c>
      <c r="BA394" s="5">
        <f t="shared" si="439"/>
        <v>0</v>
      </c>
      <c r="BB394" s="5">
        <f t="shared" si="440"/>
        <v>0</v>
      </c>
      <c r="BC394" s="5">
        <f t="shared" si="441"/>
        <v>0</v>
      </c>
      <c r="BD394" s="5">
        <f>IFERROR(SUM(AR394:BC394),0)*((Cockpit!$C$3)^1)</f>
        <v>0</v>
      </c>
      <c r="BE394" s="19">
        <f>INDEX('Team forecast'!$M$3:$AU$22,MATCH($B394,'Team forecast'!$B$3:$B$22,0),MATCH(BE$1,'Team forecast'!$M$2:$AU$2,0))</f>
        <v>0</v>
      </c>
      <c r="BF394" s="19">
        <f>INDEX('Team forecast'!$M$3:$AU$22,MATCH($B394,'Team forecast'!$B$3:$B$22,0),MATCH(BF$1,'Team forecast'!$M$2:$AU$2,0))</f>
        <v>0</v>
      </c>
      <c r="BG394" s="19">
        <f>INDEX('Team forecast'!$M$3:$AU$22,MATCH($B394,'Team forecast'!$B$3:$B$22,0),MATCH(BG$1,'Team forecast'!$M$2:$AU$2,0))</f>
        <v>0</v>
      </c>
      <c r="BH394" s="19">
        <f>INDEX('Team forecast'!$M$3:$AU$22,MATCH($B394,'Team forecast'!$B$3:$B$22,0),MATCH(BH$1,'Team forecast'!$M$2:$AU$2,0))</f>
        <v>0</v>
      </c>
      <c r="BI394" s="5">
        <f t="shared" si="442"/>
        <v>-5000</v>
      </c>
      <c r="BJ394" s="5">
        <f>INDEX('Team forecast'!$M$3:$AU$22,MATCH($B394,'Team forecast'!$B$3:$B$22,0),MATCH(BJ$1,'Team forecast'!$M$2:$AU$2,0))*IF($Y394&gt;0,25000,0)</f>
        <v>0</v>
      </c>
      <c r="BK394" s="5">
        <f>INDEX('Team forecast'!$M$3:$AU$22,MATCH($B394,'Team forecast'!$B$3:$B$22,0),MATCH(BK$1,'Team forecast'!$M$2:$AU$2,0))*IF($Y394&gt;0,5000,0)</f>
        <v>0</v>
      </c>
      <c r="BL394" s="5">
        <f>INDEX('Team forecast'!$M$3:$AU$22,MATCH($B394,'Team forecast'!$B$3:$B$22,0),MATCH(BL$1,'Team forecast'!$M$2:$AU$2,0))*IF($Y394&gt;0,-15000,0)</f>
        <v>0</v>
      </c>
      <c r="BM394" s="5">
        <f t="shared" si="443"/>
        <v>0</v>
      </c>
      <c r="BN394" s="5">
        <f t="shared" si="444"/>
        <v>0</v>
      </c>
      <c r="BO394" s="5">
        <f t="shared" si="445"/>
        <v>0</v>
      </c>
      <c r="BP394" s="5">
        <f t="shared" si="446"/>
        <v>0</v>
      </c>
      <c r="BQ394" s="5">
        <f t="shared" si="447"/>
        <v>0</v>
      </c>
      <c r="BR394" s="5">
        <f t="shared" si="448"/>
        <v>0</v>
      </c>
      <c r="BS394" s="5">
        <f t="shared" si="449"/>
        <v>0</v>
      </c>
      <c r="BT394" s="5">
        <f t="shared" si="450"/>
        <v>0</v>
      </c>
      <c r="BU394" s="5">
        <f t="shared" si="451"/>
        <v>0</v>
      </c>
      <c r="BV394" s="5">
        <f>IFERROR(SUM(BJ394:BU394),0)*((Cockpit!$C$3)^2)</f>
        <v>0</v>
      </c>
      <c r="BW394" s="19">
        <f>INDEX('Team forecast'!$M$3:$AU$22,MATCH($B394,'Team forecast'!$B$3:$B$22,0),MATCH(BW$1,'Team forecast'!$M$2:$AU$2,0))</f>
        <v>0</v>
      </c>
      <c r="BX394" s="19">
        <f>INDEX('Team forecast'!$M$3:$AU$22,MATCH($B394,'Team forecast'!$B$3:$B$22,0),MATCH(BX$1,'Team forecast'!$M$2:$AU$2,0))</f>
        <v>0</v>
      </c>
      <c r="BY394" s="19">
        <f>INDEX('Team forecast'!$M$3:$AU$22,MATCH($B394,'Team forecast'!$B$3:$B$22,0),MATCH(BY$1,'Team forecast'!$M$2:$AU$2,0))</f>
        <v>0</v>
      </c>
      <c r="BZ394" s="19">
        <f>INDEX('Team forecast'!$M$3:$AU$22,MATCH($B394,'Team forecast'!$B$3:$B$22,0),MATCH(BZ$1,'Team forecast'!$M$2:$AU$2,0))</f>
        <v>0</v>
      </c>
      <c r="CA394" s="5">
        <f t="shared" si="452"/>
        <v>-5000</v>
      </c>
      <c r="CB394" s="5">
        <f>INDEX('Team forecast'!$M$3:$AU$22,MATCH($B394,'Team forecast'!$B$3:$B$22,0),MATCH(CB$1,'Team forecast'!$M$2:$AU$2,0))*IF($Y394&gt;0,25000,0)</f>
        <v>0</v>
      </c>
      <c r="CC394" s="5">
        <f>INDEX('Team forecast'!$M$3:$AU$22,MATCH($B394,'Team forecast'!$B$3:$B$22,0),MATCH(CC$1,'Team forecast'!$M$2:$AU$2,0))*IF($Y394&gt;0,5000,0)</f>
        <v>0</v>
      </c>
      <c r="CD394" s="5">
        <f>INDEX('Team forecast'!$M$3:$AU$22,MATCH($B394,'Team forecast'!$B$3:$B$22,0),MATCH(CD$1,'Team forecast'!$M$2:$AU$2,0))*IF($Y394&gt;0,-15000,0)</f>
        <v>0</v>
      </c>
      <c r="CE394" s="5">
        <f t="shared" si="453"/>
        <v>0</v>
      </c>
      <c r="CF394" s="5">
        <f t="shared" si="454"/>
        <v>0</v>
      </c>
      <c r="CG394" s="5">
        <f t="shared" si="455"/>
        <v>0</v>
      </c>
      <c r="CH394" s="5">
        <f t="shared" si="456"/>
        <v>0</v>
      </c>
      <c r="CI394" s="5">
        <f t="shared" si="457"/>
        <v>0</v>
      </c>
      <c r="CJ394" s="5">
        <f t="shared" si="458"/>
        <v>0</v>
      </c>
      <c r="CK394" s="5">
        <f t="shared" si="459"/>
        <v>0</v>
      </c>
      <c r="CL394" s="5">
        <f t="shared" si="460"/>
        <v>0</v>
      </c>
      <c r="CM394" s="5">
        <f t="shared" si="461"/>
        <v>0</v>
      </c>
      <c r="CN394" s="5">
        <f>IFERROR(SUM(CB394:CM394),0)*((Cockpit!$C$3)^3)</f>
        <v>0</v>
      </c>
      <c r="CO394" s="19">
        <f>INDEX('Team forecast'!$M$3:$AU$22,MATCH($B394,'Team forecast'!$B$3:$B$22,0),MATCH(CO$1,'Team forecast'!$M$2:$AU$2,0))</f>
        <v>0</v>
      </c>
      <c r="CP394" s="19">
        <f>INDEX('Team forecast'!$M$3:$AU$22,MATCH($B394,'Team forecast'!$B$3:$B$22,0),MATCH(CP$1,'Team forecast'!$M$2:$AU$2,0))</f>
        <v>0</v>
      </c>
      <c r="CQ394" s="19">
        <f>INDEX('Team forecast'!$M$3:$AU$22,MATCH($B394,'Team forecast'!$B$3:$B$22,0),MATCH(CQ$1,'Team forecast'!$M$2:$AU$2,0))</f>
        <v>0</v>
      </c>
      <c r="CR394" s="19">
        <f>INDEX('Team forecast'!$M$3:$AU$22,MATCH($B394,'Team forecast'!$B$3:$B$22,0),MATCH(CR$1,'Team forecast'!$M$2:$AU$2,0))</f>
        <v>0</v>
      </c>
      <c r="CS394" s="5">
        <f t="shared" si="462"/>
        <v>-5000</v>
      </c>
      <c r="CT394" s="5">
        <f>INDEX('Team forecast'!$M$3:$AU$22,MATCH($B394,'Team forecast'!$B$3:$B$22,0),MATCH(CT$1,'Team forecast'!$M$2:$AU$2,0))*IF($Y394&gt;0,25000,0)</f>
        <v>0</v>
      </c>
      <c r="CU394" s="5">
        <f>INDEX('Team forecast'!$M$3:$AU$22,MATCH($B394,'Team forecast'!$B$3:$B$22,0),MATCH(CU$1,'Team forecast'!$M$2:$AU$2,0))*IF($Y394&gt;0,5000,0)</f>
        <v>0</v>
      </c>
      <c r="CV394" s="5">
        <f>INDEX('Team forecast'!$M$3:$AU$22,MATCH($B394,'Team forecast'!$B$3:$B$22,0),MATCH(CV$1,'Team forecast'!$M$2:$AU$2,0))*IF($Y394&gt;0,-15000,0)</f>
        <v>0</v>
      </c>
      <c r="CW394" s="5">
        <f t="shared" si="463"/>
        <v>0</v>
      </c>
      <c r="CX394" s="5">
        <f t="shared" si="464"/>
        <v>0</v>
      </c>
      <c r="CY394" s="5">
        <f t="shared" si="465"/>
        <v>0</v>
      </c>
      <c r="CZ394" s="5">
        <f t="shared" si="466"/>
        <v>0</v>
      </c>
      <c r="DA394" s="5">
        <f t="shared" si="467"/>
        <v>0</v>
      </c>
      <c r="DB394" s="5">
        <f t="shared" si="468"/>
        <v>0</v>
      </c>
      <c r="DC394" s="5">
        <f t="shared" si="469"/>
        <v>0</v>
      </c>
      <c r="DD394" s="5">
        <f t="shared" si="470"/>
        <v>0</v>
      </c>
      <c r="DE394" s="5">
        <f t="shared" si="471"/>
        <v>0</v>
      </c>
      <c r="DF394" s="5">
        <f>IFERROR(SUM(CT394:DE394),0)*((Cockpit!$C$3)^4)</f>
        <v>0</v>
      </c>
      <c r="DG394" s="19">
        <f>INDEX('Team forecast'!$M$3:$AU$22,MATCH($B394,'Team forecast'!$B$3:$B$22,0),MATCH(DG$1,'Team forecast'!$M$2:$AU$2,0))</f>
        <v>0</v>
      </c>
      <c r="DH394" s="19">
        <f>INDEX('Team forecast'!$M$3:$AU$22,MATCH($B394,'Team forecast'!$B$3:$B$22,0),MATCH(DH$1,'Team forecast'!$M$2:$AU$2,0))</f>
        <v>0</v>
      </c>
      <c r="DI394" s="19">
        <f>INDEX('Team forecast'!$M$3:$AU$22,MATCH($B394,'Team forecast'!$B$3:$B$22,0),MATCH(DI$1,'Team forecast'!$M$2:$AU$2,0))</f>
        <v>0</v>
      </c>
      <c r="DJ394" s="19">
        <f>INDEX('Team forecast'!$M$3:$AU$22,MATCH($B394,'Team forecast'!$B$3:$B$22,0),MATCH(DJ$1,'Team forecast'!$M$2:$AU$2,0))</f>
        <v>0</v>
      </c>
      <c r="DK394" s="5">
        <f t="shared" si="472"/>
        <v>-5000</v>
      </c>
      <c r="DL394" s="5">
        <f>INDEX('Team forecast'!$M$3:$AU$22,MATCH($B394,'Team forecast'!$B$3:$B$22,0),MATCH(DL$1,'Team forecast'!$M$2:$AU$2,0))*IF($Y394&gt;0,25000,0)</f>
        <v>0</v>
      </c>
      <c r="DM394" s="5">
        <f>INDEX('Team forecast'!$M$3:$AU$22,MATCH($B394,'Team forecast'!$B$3:$B$22,0),MATCH(DM$1,'Team forecast'!$M$2:$AU$2,0))*IF($Y394&gt;0,5000,0)</f>
        <v>0</v>
      </c>
      <c r="DN394" s="5">
        <f>INDEX('Team forecast'!$M$3:$AU$22,MATCH($B394,'Team forecast'!$B$3:$B$22,0),MATCH(DN$1,'Team forecast'!$M$2:$AU$2,0))*IF($Y394&gt;0,-15000,0)</f>
        <v>0</v>
      </c>
      <c r="DO394" s="5">
        <f t="shared" si="473"/>
        <v>0</v>
      </c>
      <c r="DP394" s="5">
        <f t="shared" si="474"/>
        <v>0</v>
      </c>
      <c r="DQ394" s="5">
        <f t="shared" si="475"/>
        <v>0</v>
      </c>
      <c r="DR394" s="5">
        <f t="shared" si="476"/>
        <v>0</v>
      </c>
      <c r="DS394" s="5">
        <f t="shared" si="477"/>
        <v>0</v>
      </c>
      <c r="DT394" s="5">
        <f t="shared" si="478"/>
        <v>0</v>
      </c>
      <c r="DU394" s="5">
        <f t="shared" si="479"/>
        <v>0</v>
      </c>
      <c r="DV394" s="5">
        <f t="shared" si="480"/>
        <v>0</v>
      </c>
      <c r="DW394" s="5">
        <f t="shared" si="481"/>
        <v>0</v>
      </c>
      <c r="DX394" s="5">
        <f>IFERROR(SUM(DL394:DW394),0)*((Cockpit!$C$3)^5)</f>
        <v>0</v>
      </c>
      <c r="DY394" s="5">
        <f t="shared" si="482"/>
        <v>-5000</v>
      </c>
      <c r="DZ394" s="5" t="str">
        <f>IF(ISERROR(MATCH(A394,'Current squad'!B:B,0)),"No","Yes")</f>
        <v>No</v>
      </c>
      <c r="EA394" s="5" cm="1">
        <f t="array" ref="EA394">IFERROR(_xlfn.IFS(DZ394="Yes",0,DZ394="No",H394*1%),999999)</f>
        <v>24670</v>
      </c>
      <c r="EB394" s="5">
        <f t="shared" si="424"/>
        <v>2491670</v>
      </c>
      <c r="EC394" s="5">
        <f t="shared" si="483"/>
        <v>-29670</v>
      </c>
      <c r="ED394" s="1">
        <f t="shared" si="425"/>
        <v>-1.2026753141467368E-2</v>
      </c>
      <c r="EE394" s="5">
        <f>RANK(EC394,$EC$2:$EC$572)+COUNTIF($EC$2:EC394,EC394)-1</f>
        <v>297</v>
      </c>
      <c r="EF394" s="4">
        <f>RANK(ED394,$ED$2:$ED$572)+COUNTIF($ED$2:ED394,ED394)-1</f>
        <v>422</v>
      </c>
    </row>
    <row r="395" spans="1:136" x14ac:dyDescent="0.3">
      <c r="A395" t="str">
        <f>IF(Holdet.dk!A395&lt;&gt;"",Holdet.dk!A395,"")</f>
        <v>Xherdan Shaqiri</v>
      </c>
      <c r="B395" t="str">
        <f>INDEX(Holdet.dk!B:B,MATCH($A395,Holdet.dk!$A:$A,0))</f>
        <v>Liverpool</v>
      </c>
      <c r="C395" t="str">
        <f>INDEX(Holdet.dk!C:C,MATCH($A395,Holdet.dk!$A:$A,0))</f>
        <v>Midfield</v>
      </c>
      <c r="D395" t="str">
        <f>INDEX(Holdet.dk!D:D,MATCH($A395,Holdet.dk!$A:$A,0))</f>
        <v>2.994.000</v>
      </c>
      <c r="E395" s="1">
        <f>IFERROR(_xlfn.NUMBERVALUE(INDEX(Holdet.dk!$E:$E,MATCH($A395,Holdet.dk!$A:$A,0)),","),0)</f>
        <v>1.3999999999999999E-2</v>
      </c>
      <c r="F395" t="str">
        <f>IF(INDEX(Lookup!H:H,MATCH('Master data'!A395,Lookup!G:G,0))=0,A395,INDEX(Lookup!H:H,MATCH('Master data'!A395,Lookup!G:G,0)))</f>
        <v>Xherdan Shaqiri</v>
      </c>
      <c r="G395" t="str">
        <f>IFERROR(INDEX(Lookup!B:B,MATCH(INDEX(Rotowire!C:C,MATCH(F395,Rotowire!A:A,0)),Lookup!D:D,0)),"")</f>
        <v/>
      </c>
      <c r="H395" s="5">
        <f t="shared" si="416"/>
        <v>2994000</v>
      </c>
      <c r="I395" s="19">
        <f>IFERROR(INDEX('Team forecast'!$G$3:$I$22,MATCH($B395,'Team forecast'!$B$3:$B$22,0),MATCH(I$1,'Team forecast'!$G$2:$I$2,0)),0)</f>
        <v>1.0823529411764703</v>
      </c>
      <c r="J395" s="19">
        <f>IFERROR(INDEX('Team forecast'!$G$3:$I$22,MATCH($B395,'Team forecast'!$B$3:$B$22,0),MATCH(J$1,'Team forecast'!$G$2:$I$2,0)),0)</f>
        <v>0.66666666666666652</v>
      </c>
      <c r="K395" s="19">
        <f>IFERROR(INDEX('Team forecast'!$G$3:$I$22,MATCH($B395,'Team forecast'!$B$3:$B$22,0),MATCH(K$1,'Team forecast'!$G$2:$I$2,0)),0)</f>
        <v>1.2636055410679863</v>
      </c>
      <c r="L395">
        <f>SUMIFS(Rotowire!E:E,Rotowire!$A:$A,'Master data'!$F395)</f>
        <v>0</v>
      </c>
      <c r="M395" s="2">
        <f>SUMIFS(Rotowire!F:F,Rotowire!$A:$A,'Master data'!$F395)*I395</f>
        <v>0</v>
      </c>
      <c r="N395" s="2">
        <f>SUMIFS(Rotowire!G:G,Rotowire!$A:$A,'Master data'!$F395)*I395</f>
        <v>0</v>
      </c>
      <c r="O395" s="2">
        <f>SUMIFS(Rotowire!I:I,Rotowire!$A:$A,'Master data'!$F395)*I395</f>
        <v>0</v>
      </c>
      <c r="P395" s="2">
        <f>SUMIFS(Rotowire!W:W,Rotowire!$A:$A,'Master data'!$F395)*K395</f>
        <v>0</v>
      </c>
      <c r="Q395" s="2">
        <f>SUMIFS(Rotowire!Y:Y,Rotowire!$A:$A,'Master data'!$F395)*J395</f>
        <v>0</v>
      </c>
      <c r="R395" s="2">
        <f>SUMIFS(Rotowire!AB:AB,Rotowire!$A:$A,'Master data'!$F395)</f>
        <v>0</v>
      </c>
      <c r="S395" s="2">
        <f>SUMIFS(Rotowire!AC:AC,Rotowire!$A:$A,'Master data'!$F395)</f>
        <v>0</v>
      </c>
      <c r="T395" s="2">
        <f>INDEX('Team forecast'!D$3:D$22,MATCH($B395,'Team forecast'!$B$3:$B$22,0))</f>
        <v>2.76</v>
      </c>
      <c r="U395" s="2">
        <f>INDEX('Team forecast'!E$3:E$22,MATCH($B395,'Team forecast'!$B$3:$B$22,0))</f>
        <v>0.5</v>
      </c>
      <c r="V395" s="2">
        <f>INDEX('Team forecast'!J$3:J$22,MATCH($B395,'Team forecast'!$B$3:$B$22,0))</f>
        <v>0.83899999999999997</v>
      </c>
      <c r="W395" s="2">
        <f>INDEX('Team forecast'!K$3:K$22,MATCH($B395,'Team forecast'!$B$3:$B$22,0))</f>
        <v>0.1164</v>
      </c>
      <c r="X395" s="2">
        <f>INDEX('Team forecast'!L$3:L$22,MATCH($B395,'Team forecast'!$B$3:$B$22,0))</f>
        <v>4.4699999999999997E-2</v>
      </c>
      <c r="Y395" s="5">
        <f t="shared" si="417"/>
        <v>-5000</v>
      </c>
      <c r="Z395" s="5">
        <f t="shared" si="418"/>
        <v>0</v>
      </c>
      <c r="AA395" s="5">
        <f t="shared" si="419"/>
        <v>0</v>
      </c>
      <c r="AB395" s="5">
        <f t="shared" si="420"/>
        <v>0</v>
      </c>
      <c r="AC395" s="5">
        <f t="shared" si="421"/>
        <v>0</v>
      </c>
      <c r="AD395" s="5">
        <f t="shared" si="426"/>
        <v>0</v>
      </c>
      <c r="AE395" s="5">
        <f t="shared" si="427"/>
        <v>0</v>
      </c>
      <c r="AF395" s="5">
        <f t="shared" si="422"/>
        <v>0</v>
      </c>
      <c r="AG395" s="5">
        <f t="shared" si="423"/>
        <v>0</v>
      </c>
      <c r="AH395" s="5">
        <f t="shared" si="428"/>
        <v>0</v>
      </c>
      <c r="AI395" s="5">
        <f t="shared" si="429"/>
        <v>0</v>
      </c>
      <c r="AJ395" s="5">
        <f t="shared" si="430"/>
        <v>0</v>
      </c>
      <c r="AK395" s="5">
        <f t="shared" si="431"/>
        <v>0</v>
      </c>
      <c r="AL395" s="5">
        <f>IFERROR(SUM(Y395:AK395),-5000)*((Cockpit!$C$3)^0)</f>
        <v>-5000</v>
      </c>
      <c r="AM395" s="19">
        <f>INDEX('Team forecast'!$M$3:$AU$22,MATCH($B395,'Team forecast'!$B$3:$B$22,0),MATCH(AM$1,'Team forecast'!$M$2:$AU$2,0))</f>
        <v>0</v>
      </c>
      <c r="AN395" s="19">
        <f>INDEX('Team forecast'!$M$3:$AU$22,MATCH($B395,'Team forecast'!$B$3:$B$22,0),MATCH(AN$1,'Team forecast'!$M$2:$AU$2,0))</f>
        <v>0</v>
      </c>
      <c r="AO395" s="19">
        <f>INDEX('Team forecast'!$M$3:$AU$22,MATCH($B395,'Team forecast'!$B$3:$B$22,0),MATCH(AO$1,'Team forecast'!$M$2:$AU$2,0))</f>
        <v>0</v>
      </c>
      <c r="AP395" s="19">
        <f>INDEX('Team forecast'!$M$3:$AU$22,MATCH($B395,'Team forecast'!$B$3:$B$22,0),MATCH(AP$1,'Team forecast'!$M$2:$AU$2,0))</f>
        <v>0</v>
      </c>
      <c r="AQ395" s="5">
        <f t="shared" si="432"/>
        <v>-5000</v>
      </c>
      <c r="AR395" s="5">
        <f>INDEX('Team forecast'!$M$3:$AU$22,MATCH($B395,'Team forecast'!$B$3:$B$22,0),MATCH(AR$1,'Team forecast'!$M$2:$AU$2,0))*IF($Y395&gt;0,25000,0)</f>
        <v>0</v>
      </c>
      <c r="AS395" s="5">
        <f>INDEX('Team forecast'!$M$3:$AU$22,MATCH($B395,'Team forecast'!$B$3:$B$22,0),MATCH(AS$1,'Team forecast'!$M$2:$AU$2,0))*IF($Y395&gt;0,5000,0)</f>
        <v>0</v>
      </c>
      <c r="AT395" s="5">
        <f>INDEX('Team forecast'!$M$3:$AU$22,MATCH($B395,'Team forecast'!$B$3:$B$22,0),MATCH(AT$1,'Team forecast'!$M$2:$AU$2,0))*IF($Y395&gt;0,-15000,0)</f>
        <v>0</v>
      </c>
      <c r="AU395" s="5">
        <f t="shared" si="433"/>
        <v>0</v>
      </c>
      <c r="AV395" s="5">
        <f t="shared" si="434"/>
        <v>0</v>
      </c>
      <c r="AW395" s="5">
        <f t="shared" si="435"/>
        <v>0</v>
      </c>
      <c r="AX395" s="5">
        <f t="shared" si="436"/>
        <v>0</v>
      </c>
      <c r="AY395" s="5">
        <f t="shared" si="437"/>
        <v>0</v>
      </c>
      <c r="AZ395" s="5">
        <f t="shared" si="438"/>
        <v>0</v>
      </c>
      <c r="BA395" s="5">
        <f t="shared" si="439"/>
        <v>0</v>
      </c>
      <c r="BB395" s="5">
        <f t="shared" si="440"/>
        <v>0</v>
      </c>
      <c r="BC395" s="5">
        <f t="shared" si="441"/>
        <v>0</v>
      </c>
      <c r="BD395" s="5">
        <f>IFERROR(SUM(AR395:BC395),0)*((Cockpit!$C$3)^1)</f>
        <v>0</v>
      </c>
      <c r="BE395" s="19">
        <f>INDEX('Team forecast'!$M$3:$AU$22,MATCH($B395,'Team forecast'!$B$3:$B$22,0),MATCH(BE$1,'Team forecast'!$M$2:$AU$2,0))</f>
        <v>0</v>
      </c>
      <c r="BF395" s="19">
        <f>INDEX('Team forecast'!$M$3:$AU$22,MATCH($B395,'Team forecast'!$B$3:$B$22,0),MATCH(BF$1,'Team forecast'!$M$2:$AU$2,0))</f>
        <v>0</v>
      </c>
      <c r="BG395" s="19">
        <f>INDEX('Team forecast'!$M$3:$AU$22,MATCH($B395,'Team forecast'!$B$3:$B$22,0),MATCH(BG$1,'Team forecast'!$M$2:$AU$2,0))</f>
        <v>0</v>
      </c>
      <c r="BH395" s="19">
        <f>INDEX('Team forecast'!$M$3:$AU$22,MATCH($B395,'Team forecast'!$B$3:$B$22,0),MATCH(BH$1,'Team forecast'!$M$2:$AU$2,0))</f>
        <v>0</v>
      </c>
      <c r="BI395" s="5">
        <f t="shared" si="442"/>
        <v>-5000</v>
      </c>
      <c r="BJ395" s="5">
        <f>INDEX('Team forecast'!$M$3:$AU$22,MATCH($B395,'Team forecast'!$B$3:$B$22,0),MATCH(BJ$1,'Team forecast'!$M$2:$AU$2,0))*IF($Y395&gt;0,25000,0)</f>
        <v>0</v>
      </c>
      <c r="BK395" s="5">
        <f>INDEX('Team forecast'!$M$3:$AU$22,MATCH($B395,'Team forecast'!$B$3:$B$22,0),MATCH(BK$1,'Team forecast'!$M$2:$AU$2,0))*IF($Y395&gt;0,5000,0)</f>
        <v>0</v>
      </c>
      <c r="BL395" s="5">
        <f>INDEX('Team forecast'!$M$3:$AU$22,MATCH($B395,'Team forecast'!$B$3:$B$22,0),MATCH(BL$1,'Team forecast'!$M$2:$AU$2,0))*IF($Y395&gt;0,-15000,0)</f>
        <v>0</v>
      </c>
      <c r="BM395" s="5">
        <f t="shared" si="443"/>
        <v>0</v>
      </c>
      <c r="BN395" s="5">
        <f t="shared" si="444"/>
        <v>0</v>
      </c>
      <c r="BO395" s="5">
        <f t="shared" si="445"/>
        <v>0</v>
      </c>
      <c r="BP395" s="5">
        <f t="shared" si="446"/>
        <v>0</v>
      </c>
      <c r="BQ395" s="5">
        <f t="shared" si="447"/>
        <v>0</v>
      </c>
      <c r="BR395" s="5">
        <f t="shared" si="448"/>
        <v>0</v>
      </c>
      <c r="BS395" s="5">
        <f t="shared" si="449"/>
        <v>0</v>
      </c>
      <c r="BT395" s="5">
        <f t="shared" si="450"/>
        <v>0</v>
      </c>
      <c r="BU395" s="5">
        <f t="shared" si="451"/>
        <v>0</v>
      </c>
      <c r="BV395" s="5">
        <f>IFERROR(SUM(BJ395:BU395),0)*((Cockpit!$C$3)^2)</f>
        <v>0</v>
      </c>
      <c r="BW395" s="19">
        <f>INDEX('Team forecast'!$M$3:$AU$22,MATCH($B395,'Team forecast'!$B$3:$B$22,0),MATCH(BW$1,'Team forecast'!$M$2:$AU$2,0))</f>
        <v>0</v>
      </c>
      <c r="BX395" s="19">
        <f>INDEX('Team forecast'!$M$3:$AU$22,MATCH($B395,'Team forecast'!$B$3:$B$22,0),MATCH(BX$1,'Team forecast'!$M$2:$AU$2,0))</f>
        <v>0</v>
      </c>
      <c r="BY395" s="19">
        <f>INDEX('Team forecast'!$M$3:$AU$22,MATCH($B395,'Team forecast'!$B$3:$B$22,0),MATCH(BY$1,'Team forecast'!$M$2:$AU$2,0))</f>
        <v>0</v>
      </c>
      <c r="BZ395" s="19">
        <f>INDEX('Team forecast'!$M$3:$AU$22,MATCH($B395,'Team forecast'!$B$3:$B$22,0),MATCH(BZ$1,'Team forecast'!$M$2:$AU$2,0))</f>
        <v>0</v>
      </c>
      <c r="CA395" s="5">
        <f t="shared" si="452"/>
        <v>-5000</v>
      </c>
      <c r="CB395" s="5">
        <f>INDEX('Team forecast'!$M$3:$AU$22,MATCH($B395,'Team forecast'!$B$3:$B$22,0),MATCH(CB$1,'Team forecast'!$M$2:$AU$2,0))*IF($Y395&gt;0,25000,0)</f>
        <v>0</v>
      </c>
      <c r="CC395" s="5">
        <f>INDEX('Team forecast'!$M$3:$AU$22,MATCH($B395,'Team forecast'!$B$3:$B$22,0),MATCH(CC$1,'Team forecast'!$M$2:$AU$2,0))*IF($Y395&gt;0,5000,0)</f>
        <v>0</v>
      </c>
      <c r="CD395" s="5">
        <f>INDEX('Team forecast'!$M$3:$AU$22,MATCH($B395,'Team forecast'!$B$3:$B$22,0),MATCH(CD$1,'Team forecast'!$M$2:$AU$2,0))*IF($Y395&gt;0,-15000,0)</f>
        <v>0</v>
      </c>
      <c r="CE395" s="5">
        <f t="shared" si="453"/>
        <v>0</v>
      </c>
      <c r="CF395" s="5">
        <f t="shared" si="454"/>
        <v>0</v>
      </c>
      <c r="CG395" s="5">
        <f t="shared" si="455"/>
        <v>0</v>
      </c>
      <c r="CH395" s="5">
        <f t="shared" si="456"/>
        <v>0</v>
      </c>
      <c r="CI395" s="5">
        <f t="shared" si="457"/>
        <v>0</v>
      </c>
      <c r="CJ395" s="5">
        <f t="shared" si="458"/>
        <v>0</v>
      </c>
      <c r="CK395" s="5">
        <f t="shared" si="459"/>
        <v>0</v>
      </c>
      <c r="CL395" s="5">
        <f t="shared" si="460"/>
        <v>0</v>
      </c>
      <c r="CM395" s="5">
        <f t="shared" si="461"/>
        <v>0</v>
      </c>
      <c r="CN395" s="5">
        <f>IFERROR(SUM(CB395:CM395),0)*((Cockpit!$C$3)^3)</f>
        <v>0</v>
      </c>
      <c r="CO395" s="19">
        <f>INDEX('Team forecast'!$M$3:$AU$22,MATCH($B395,'Team forecast'!$B$3:$B$22,0),MATCH(CO$1,'Team forecast'!$M$2:$AU$2,0))</f>
        <v>0</v>
      </c>
      <c r="CP395" s="19">
        <f>INDEX('Team forecast'!$M$3:$AU$22,MATCH($B395,'Team forecast'!$B$3:$B$22,0),MATCH(CP$1,'Team forecast'!$M$2:$AU$2,0))</f>
        <v>0</v>
      </c>
      <c r="CQ395" s="19">
        <f>INDEX('Team forecast'!$M$3:$AU$22,MATCH($B395,'Team forecast'!$B$3:$B$22,0),MATCH(CQ$1,'Team forecast'!$M$2:$AU$2,0))</f>
        <v>0</v>
      </c>
      <c r="CR395" s="19">
        <f>INDEX('Team forecast'!$M$3:$AU$22,MATCH($B395,'Team forecast'!$B$3:$B$22,0),MATCH(CR$1,'Team forecast'!$M$2:$AU$2,0))</f>
        <v>0</v>
      </c>
      <c r="CS395" s="5">
        <f t="shared" si="462"/>
        <v>-5000</v>
      </c>
      <c r="CT395" s="5">
        <f>INDEX('Team forecast'!$M$3:$AU$22,MATCH($B395,'Team forecast'!$B$3:$B$22,0),MATCH(CT$1,'Team forecast'!$M$2:$AU$2,0))*IF($Y395&gt;0,25000,0)</f>
        <v>0</v>
      </c>
      <c r="CU395" s="5">
        <f>INDEX('Team forecast'!$M$3:$AU$22,MATCH($B395,'Team forecast'!$B$3:$B$22,0),MATCH(CU$1,'Team forecast'!$M$2:$AU$2,0))*IF($Y395&gt;0,5000,0)</f>
        <v>0</v>
      </c>
      <c r="CV395" s="5">
        <f>INDEX('Team forecast'!$M$3:$AU$22,MATCH($B395,'Team forecast'!$B$3:$B$22,0),MATCH(CV$1,'Team forecast'!$M$2:$AU$2,0))*IF($Y395&gt;0,-15000,0)</f>
        <v>0</v>
      </c>
      <c r="CW395" s="5">
        <f t="shared" si="463"/>
        <v>0</v>
      </c>
      <c r="CX395" s="5">
        <f t="shared" si="464"/>
        <v>0</v>
      </c>
      <c r="CY395" s="5">
        <f t="shared" si="465"/>
        <v>0</v>
      </c>
      <c r="CZ395" s="5">
        <f t="shared" si="466"/>
        <v>0</v>
      </c>
      <c r="DA395" s="5">
        <f t="shared" si="467"/>
        <v>0</v>
      </c>
      <c r="DB395" s="5">
        <f t="shared" si="468"/>
        <v>0</v>
      </c>
      <c r="DC395" s="5">
        <f t="shared" si="469"/>
        <v>0</v>
      </c>
      <c r="DD395" s="5">
        <f t="shared" si="470"/>
        <v>0</v>
      </c>
      <c r="DE395" s="5">
        <f t="shared" si="471"/>
        <v>0</v>
      </c>
      <c r="DF395" s="5">
        <f>IFERROR(SUM(CT395:DE395),0)*((Cockpit!$C$3)^4)</f>
        <v>0</v>
      </c>
      <c r="DG395" s="19">
        <f>INDEX('Team forecast'!$M$3:$AU$22,MATCH($B395,'Team forecast'!$B$3:$B$22,0),MATCH(DG$1,'Team forecast'!$M$2:$AU$2,0))</f>
        <v>0</v>
      </c>
      <c r="DH395" s="19">
        <f>INDEX('Team forecast'!$M$3:$AU$22,MATCH($B395,'Team forecast'!$B$3:$B$22,0),MATCH(DH$1,'Team forecast'!$M$2:$AU$2,0))</f>
        <v>0</v>
      </c>
      <c r="DI395" s="19">
        <f>INDEX('Team forecast'!$M$3:$AU$22,MATCH($B395,'Team forecast'!$B$3:$B$22,0),MATCH(DI$1,'Team forecast'!$M$2:$AU$2,0))</f>
        <v>0</v>
      </c>
      <c r="DJ395" s="19">
        <f>INDEX('Team forecast'!$M$3:$AU$22,MATCH($B395,'Team forecast'!$B$3:$B$22,0),MATCH(DJ$1,'Team forecast'!$M$2:$AU$2,0))</f>
        <v>0</v>
      </c>
      <c r="DK395" s="5">
        <f t="shared" si="472"/>
        <v>-5000</v>
      </c>
      <c r="DL395" s="5">
        <f>INDEX('Team forecast'!$M$3:$AU$22,MATCH($B395,'Team forecast'!$B$3:$B$22,0),MATCH(DL$1,'Team forecast'!$M$2:$AU$2,0))*IF($Y395&gt;0,25000,0)</f>
        <v>0</v>
      </c>
      <c r="DM395" s="5">
        <f>INDEX('Team forecast'!$M$3:$AU$22,MATCH($B395,'Team forecast'!$B$3:$B$22,0),MATCH(DM$1,'Team forecast'!$M$2:$AU$2,0))*IF($Y395&gt;0,5000,0)</f>
        <v>0</v>
      </c>
      <c r="DN395" s="5">
        <f>INDEX('Team forecast'!$M$3:$AU$22,MATCH($B395,'Team forecast'!$B$3:$B$22,0),MATCH(DN$1,'Team forecast'!$M$2:$AU$2,0))*IF($Y395&gt;0,-15000,0)</f>
        <v>0</v>
      </c>
      <c r="DO395" s="5">
        <f t="shared" si="473"/>
        <v>0</v>
      </c>
      <c r="DP395" s="5">
        <f t="shared" si="474"/>
        <v>0</v>
      </c>
      <c r="DQ395" s="5">
        <f t="shared" si="475"/>
        <v>0</v>
      </c>
      <c r="DR395" s="5">
        <f t="shared" si="476"/>
        <v>0</v>
      </c>
      <c r="DS395" s="5">
        <f t="shared" si="477"/>
        <v>0</v>
      </c>
      <c r="DT395" s="5">
        <f t="shared" si="478"/>
        <v>0</v>
      </c>
      <c r="DU395" s="5">
        <f t="shared" si="479"/>
        <v>0</v>
      </c>
      <c r="DV395" s="5">
        <f t="shared" si="480"/>
        <v>0</v>
      </c>
      <c r="DW395" s="5">
        <f t="shared" si="481"/>
        <v>0</v>
      </c>
      <c r="DX395" s="5">
        <f>IFERROR(SUM(DL395:DW395),0)*((Cockpit!$C$3)^5)</f>
        <v>0</v>
      </c>
      <c r="DY395" s="5">
        <f t="shared" si="482"/>
        <v>-5000</v>
      </c>
      <c r="DZ395" s="5" t="str">
        <f>IF(ISERROR(MATCH(A395,'Current squad'!B:B,0)),"No","Yes")</f>
        <v>No</v>
      </c>
      <c r="EA395" s="5" cm="1">
        <f t="array" ref="EA395">IFERROR(_xlfn.IFS(DZ395="Yes",0,DZ395="No",H395*1%),999999)</f>
        <v>29940</v>
      </c>
      <c r="EB395" s="5">
        <f t="shared" si="424"/>
        <v>3023940</v>
      </c>
      <c r="EC395" s="5">
        <f t="shared" si="483"/>
        <v>-34940</v>
      </c>
      <c r="ED395" s="1">
        <f t="shared" si="425"/>
        <v>-1.1670006680026721E-2</v>
      </c>
      <c r="EE395" s="5">
        <f>RANK(EC395,$EC$2:$EC$572)+COUNTIF($EC$2:EC395,EC395)-1</f>
        <v>372</v>
      </c>
      <c r="EF395" s="4">
        <f>RANK(ED395,$ED$2:$ED$572)+COUNTIF($ED$2:ED395,ED395)-1</f>
        <v>358</v>
      </c>
    </row>
    <row r="396" spans="1:136" x14ac:dyDescent="0.3">
      <c r="A396" t="str">
        <f>IF(Holdet.dk!A396&lt;&gt;"",Holdet.dk!A396,"")</f>
        <v>Mario Lemina</v>
      </c>
      <c r="B396" t="str">
        <f>INDEX(Holdet.dk!B:B,MATCH($A396,Holdet.dk!$A:$A,0))</f>
        <v>Fulham</v>
      </c>
      <c r="C396" t="str">
        <f>INDEX(Holdet.dk!C:C,MATCH($A396,Holdet.dk!$A:$A,0))</f>
        <v>Midfield</v>
      </c>
      <c r="D396" t="str">
        <f>INDEX(Holdet.dk!D:D,MATCH($A396,Holdet.dk!$A:$A,0))</f>
        <v>3.057.000</v>
      </c>
      <c r="E396" s="1">
        <f>IFERROR(_xlfn.NUMBERVALUE(INDEX(Holdet.dk!$E:$E,MATCH($A396,Holdet.dk!$A:$A,0)),","),0)</f>
        <v>2E-3</v>
      </c>
      <c r="F396" t="str">
        <f>IF(INDEX(Lookup!H:H,MATCH('Master data'!A396,Lookup!G:G,0))=0,A396,INDEX(Lookup!H:H,MATCH('Master data'!A396,Lookup!G:G,0)))</f>
        <v>Mario Lemina</v>
      </c>
      <c r="G396" t="str">
        <f>IFERROR(INDEX(Lookup!B:B,MATCH(INDEX(Rotowire!C:C,MATCH(F396,Rotowire!A:A,0)),Lookup!D:D,0)),"")</f>
        <v>Newcastle</v>
      </c>
      <c r="H396" s="5">
        <f t="shared" si="416"/>
        <v>3057000</v>
      </c>
      <c r="I396" s="19">
        <f>IFERROR(INDEX('Team forecast'!$G$3:$I$22,MATCH($B396,'Team forecast'!$B$3:$B$22,0),MATCH(I$1,'Team forecast'!$G$2:$I$2,0)),0)</f>
        <v>0.79881656804733725</v>
      </c>
      <c r="J396" s="19">
        <f>IFERROR(INDEX('Team forecast'!$G$3:$I$22,MATCH($B396,'Team forecast'!$B$3:$B$22,0),MATCH(J$1,'Team forecast'!$G$2:$I$2,0)),0)</f>
        <v>0.8913043478260867</v>
      </c>
      <c r="K396" s="19">
        <f>IFERROR(INDEX('Team forecast'!$G$3:$I$22,MATCH($B396,'Team forecast'!$B$3:$B$22,0),MATCH(K$1,'Team forecast'!$G$2:$I$2,0)),0)</f>
        <v>1.1691703107234377</v>
      </c>
      <c r="L396">
        <f>SUMIFS(Rotowire!E:E,Rotowire!$A:$A,'Master data'!$F396)</f>
        <v>95</v>
      </c>
      <c r="M396" s="2">
        <f>SUMIFS(Rotowire!F:F,Rotowire!$A:$A,'Master data'!$F396)*I396</f>
        <v>5.5917159763313615E-2</v>
      </c>
      <c r="N396" s="2">
        <f>SUMIFS(Rotowire!G:G,Rotowire!$A:$A,'Master data'!$F396)*I396</f>
        <v>3.1952662721893489E-2</v>
      </c>
      <c r="O396" s="2">
        <f>SUMIFS(Rotowire!I:I,Rotowire!$A:$A,'Master data'!$F396)*I396</f>
        <v>0.18372781065088759</v>
      </c>
      <c r="P396" s="2">
        <f>SUMIFS(Rotowire!W:W,Rotowire!$A:$A,'Master data'!$F396)*K396</f>
        <v>0.29229257768085942</v>
      </c>
      <c r="Q396" s="2">
        <f>SUMIFS(Rotowire!Y:Y,Rotowire!$A:$A,'Master data'!$F396)*J396</f>
        <v>0</v>
      </c>
      <c r="R396" s="2">
        <f>SUMIFS(Rotowire!AB:AB,Rotowire!$A:$A,'Master data'!$F396)</f>
        <v>0.24</v>
      </c>
      <c r="S396" s="2">
        <f>SUMIFS(Rotowire!AC:AC,Rotowire!$A:$A,'Master data'!$F396)</f>
        <v>0</v>
      </c>
      <c r="T396" s="2">
        <f>INDEX('Team forecast'!D$3:D$22,MATCH($B396,'Team forecast'!$B$3:$B$22,0))</f>
        <v>1.35</v>
      </c>
      <c r="U396" s="2">
        <f>INDEX('Team forecast'!E$3:E$22,MATCH($B396,'Team forecast'!$B$3:$B$22,0))</f>
        <v>1.23</v>
      </c>
      <c r="V396" s="2">
        <f>INDEX('Team forecast'!J$3:J$22,MATCH($B396,'Team forecast'!$B$3:$B$22,0))</f>
        <v>0.39200000000000002</v>
      </c>
      <c r="W396" s="2">
        <f>INDEX('Team forecast'!K$3:K$22,MATCH($B396,'Team forecast'!$B$3:$B$22,0))</f>
        <v>0.2712</v>
      </c>
      <c r="X396" s="2">
        <f>INDEX('Team forecast'!L$3:L$22,MATCH($B396,'Team forecast'!$B$3:$B$22,0))</f>
        <v>0.33679999999999999</v>
      </c>
      <c r="Y396" s="5">
        <f t="shared" si="417"/>
        <v>7000</v>
      </c>
      <c r="Z396" s="5">
        <f t="shared" si="418"/>
        <v>9800</v>
      </c>
      <c r="AA396" s="5">
        <f t="shared" si="419"/>
        <v>1356</v>
      </c>
      <c r="AB396" s="5">
        <f t="shared" si="420"/>
        <v>-5052</v>
      </c>
      <c r="AC396" s="5">
        <f t="shared" si="421"/>
        <v>6989.6449704142015</v>
      </c>
      <c r="AD396" s="5">
        <f t="shared" si="426"/>
        <v>1597.6331360946745</v>
      </c>
      <c r="AE396" s="5">
        <f t="shared" si="427"/>
        <v>1837.2781065088759</v>
      </c>
      <c r="AF396" s="5">
        <f t="shared" si="422"/>
        <v>0</v>
      </c>
      <c r="AG396" s="5">
        <f t="shared" si="423"/>
        <v>0</v>
      </c>
      <c r="AH396" s="5">
        <f t="shared" si="428"/>
        <v>-4800</v>
      </c>
      <c r="AI396" s="5">
        <f t="shared" si="429"/>
        <v>0</v>
      </c>
      <c r="AJ396" s="5">
        <f t="shared" si="430"/>
        <v>13500</v>
      </c>
      <c r="AK396" s="5">
        <f t="shared" si="431"/>
        <v>-9840</v>
      </c>
      <c r="AL396" s="5">
        <f>IFERROR(SUM(Y396:AK396),-5000)*((Cockpit!$C$3)^0)</f>
        <v>22388.55621301775</v>
      </c>
      <c r="AM396" s="19">
        <f>INDEX('Team forecast'!$M$3:$AU$22,MATCH($B396,'Team forecast'!$B$3:$B$22,0),MATCH(AM$1,'Team forecast'!$M$2:$AU$2,0))</f>
        <v>0</v>
      </c>
      <c r="AN396" s="19">
        <f>INDEX('Team forecast'!$M$3:$AU$22,MATCH($B396,'Team forecast'!$B$3:$B$22,0),MATCH(AN$1,'Team forecast'!$M$2:$AU$2,0))</f>
        <v>0</v>
      </c>
      <c r="AO396" s="19">
        <f>INDEX('Team forecast'!$M$3:$AU$22,MATCH($B396,'Team forecast'!$B$3:$B$22,0),MATCH(AO$1,'Team forecast'!$M$2:$AU$2,0))</f>
        <v>0</v>
      </c>
      <c r="AP396" s="19">
        <f>INDEX('Team forecast'!$M$3:$AU$22,MATCH($B396,'Team forecast'!$B$3:$B$22,0),MATCH(AP$1,'Team forecast'!$M$2:$AU$2,0))</f>
        <v>0</v>
      </c>
      <c r="AQ396" s="5">
        <f t="shared" si="432"/>
        <v>7000</v>
      </c>
      <c r="AR396" s="5">
        <f>INDEX('Team forecast'!$M$3:$AU$22,MATCH($B396,'Team forecast'!$B$3:$B$22,0),MATCH(AR$1,'Team forecast'!$M$2:$AU$2,0))*IF($Y396&gt;0,25000,0)</f>
        <v>0</v>
      </c>
      <c r="AS396" s="5">
        <f>INDEX('Team forecast'!$M$3:$AU$22,MATCH($B396,'Team forecast'!$B$3:$B$22,0),MATCH(AS$1,'Team forecast'!$M$2:$AU$2,0))*IF($Y396&gt;0,5000,0)</f>
        <v>0</v>
      </c>
      <c r="AT396" s="5">
        <f>INDEX('Team forecast'!$M$3:$AU$22,MATCH($B396,'Team forecast'!$B$3:$B$22,0),MATCH(AT$1,'Team forecast'!$M$2:$AU$2,0))*IF($Y396&gt;0,-15000,0)</f>
        <v>0</v>
      </c>
      <c r="AU396" s="5">
        <f t="shared" si="433"/>
        <v>0</v>
      </c>
      <c r="AV396" s="5">
        <f t="shared" si="434"/>
        <v>0</v>
      </c>
      <c r="AW396" s="5">
        <f t="shared" si="435"/>
        <v>0</v>
      </c>
      <c r="AX396" s="5">
        <f t="shared" si="436"/>
        <v>0</v>
      </c>
      <c r="AY396" s="5">
        <f t="shared" si="437"/>
        <v>0</v>
      </c>
      <c r="AZ396" s="5">
        <f t="shared" si="438"/>
        <v>-4800</v>
      </c>
      <c r="BA396" s="5">
        <f t="shared" si="439"/>
        <v>0</v>
      </c>
      <c r="BB396" s="5">
        <f t="shared" si="440"/>
        <v>0</v>
      </c>
      <c r="BC396" s="5">
        <f t="shared" si="441"/>
        <v>0</v>
      </c>
      <c r="BD396" s="5">
        <f>IFERROR(SUM(AR396:BC396),0)*((Cockpit!$C$3)^1)</f>
        <v>-3360</v>
      </c>
      <c r="BE396" s="19">
        <f>INDEX('Team forecast'!$M$3:$AU$22,MATCH($B396,'Team forecast'!$B$3:$B$22,0),MATCH(BE$1,'Team forecast'!$M$2:$AU$2,0))</f>
        <v>0</v>
      </c>
      <c r="BF396" s="19">
        <f>INDEX('Team forecast'!$M$3:$AU$22,MATCH($B396,'Team forecast'!$B$3:$B$22,0),MATCH(BF$1,'Team forecast'!$M$2:$AU$2,0))</f>
        <v>0</v>
      </c>
      <c r="BG396" s="19">
        <f>INDEX('Team forecast'!$M$3:$AU$22,MATCH($B396,'Team forecast'!$B$3:$B$22,0),MATCH(BG$1,'Team forecast'!$M$2:$AU$2,0))</f>
        <v>0</v>
      </c>
      <c r="BH396" s="19">
        <f>INDEX('Team forecast'!$M$3:$AU$22,MATCH($B396,'Team forecast'!$B$3:$B$22,0),MATCH(BH$1,'Team forecast'!$M$2:$AU$2,0))</f>
        <v>0</v>
      </c>
      <c r="BI396" s="5">
        <f t="shared" si="442"/>
        <v>7000</v>
      </c>
      <c r="BJ396" s="5">
        <f>INDEX('Team forecast'!$M$3:$AU$22,MATCH($B396,'Team forecast'!$B$3:$B$22,0),MATCH(BJ$1,'Team forecast'!$M$2:$AU$2,0))*IF($Y396&gt;0,25000,0)</f>
        <v>0</v>
      </c>
      <c r="BK396" s="5">
        <f>INDEX('Team forecast'!$M$3:$AU$22,MATCH($B396,'Team forecast'!$B$3:$B$22,0),MATCH(BK$1,'Team forecast'!$M$2:$AU$2,0))*IF($Y396&gt;0,5000,0)</f>
        <v>0</v>
      </c>
      <c r="BL396" s="5">
        <f>INDEX('Team forecast'!$M$3:$AU$22,MATCH($B396,'Team forecast'!$B$3:$B$22,0),MATCH(BL$1,'Team forecast'!$M$2:$AU$2,0))*IF($Y396&gt;0,-15000,0)</f>
        <v>0</v>
      </c>
      <c r="BM396" s="5">
        <f t="shared" si="443"/>
        <v>0</v>
      </c>
      <c r="BN396" s="5">
        <f t="shared" si="444"/>
        <v>0</v>
      </c>
      <c r="BO396" s="5">
        <f t="shared" si="445"/>
        <v>0</v>
      </c>
      <c r="BP396" s="5">
        <f t="shared" si="446"/>
        <v>0</v>
      </c>
      <c r="BQ396" s="5">
        <f t="shared" si="447"/>
        <v>0</v>
      </c>
      <c r="BR396" s="5">
        <f t="shared" si="448"/>
        <v>-4800</v>
      </c>
      <c r="BS396" s="5">
        <f t="shared" si="449"/>
        <v>0</v>
      </c>
      <c r="BT396" s="5">
        <f t="shared" si="450"/>
        <v>0</v>
      </c>
      <c r="BU396" s="5">
        <f t="shared" si="451"/>
        <v>0</v>
      </c>
      <c r="BV396" s="5">
        <f>IFERROR(SUM(BJ396:BU396),0)*((Cockpit!$C$3)^2)</f>
        <v>-2351.9999999999995</v>
      </c>
      <c r="BW396" s="19">
        <f>INDEX('Team forecast'!$M$3:$AU$22,MATCH($B396,'Team forecast'!$B$3:$B$22,0),MATCH(BW$1,'Team forecast'!$M$2:$AU$2,0))</f>
        <v>0</v>
      </c>
      <c r="BX396" s="19">
        <f>INDEX('Team forecast'!$M$3:$AU$22,MATCH($B396,'Team forecast'!$B$3:$B$22,0),MATCH(BX$1,'Team forecast'!$M$2:$AU$2,0))</f>
        <v>0</v>
      </c>
      <c r="BY396" s="19">
        <f>INDEX('Team forecast'!$M$3:$AU$22,MATCH($B396,'Team forecast'!$B$3:$B$22,0),MATCH(BY$1,'Team forecast'!$M$2:$AU$2,0))</f>
        <v>0</v>
      </c>
      <c r="BZ396" s="19">
        <f>INDEX('Team forecast'!$M$3:$AU$22,MATCH($B396,'Team forecast'!$B$3:$B$22,0),MATCH(BZ$1,'Team forecast'!$M$2:$AU$2,0))</f>
        <v>0</v>
      </c>
      <c r="CA396" s="5">
        <f t="shared" si="452"/>
        <v>7000</v>
      </c>
      <c r="CB396" s="5">
        <f>INDEX('Team forecast'!$M$3:$AU$22,MATCH($B396,'Team forecast'!$B$3:$B$22,0),MATCH(CB$1,'Team forecast'!$M$2:$AU$2,0))*IF($Y396&gt;0,25000,0)</f>
        <v>0</v>
      </c>
      <c r="CC396" s="5">
        <f>INDEX('Team forecast'!$M$3:$AU$22,MATCH($B396,'Team forecast'!$B$3:$B$22,0),MATCH(CC$1,'Team forecast'!$M$2:$AU$2,0))*IF($Y396&gt;0,5000,0)</f>
        <v>0</v>
      </c>
      <c r="CD396" s="5">
        <f>INDEX('Team forecast'!$M$3:$AU$22,MATCH($B396,'Team forecast'!$B$3:$B$22,0),MATCH(CD$1,'Team forecast'!$M$2:$AU$2,0))*IF($Y396&gt;0,-15000,0)</f>
        <v>0</v>
      </c>
      <c r="CE396" s="5">
        <f t="shared" si="453"/>
        <v>0</v>
      </c>
      <c r="CF396" s="5">
        <f t="shared" si="454"/>
        <v>0</v>
      </c>
      <c r="CG396" s="5">
        <f t="shared" si="455"/>
        <v>0</v>
      </c>
      <c r="CH396" s="5">
        <f t="shared" si="456"/>
        <v>0</v>
      </c>
      <c r="CI396" s="5">
        <f t="shared" si="457"/>
        <v>0</v>
      </c>
      <c r="CJ396" s="5">
        <f t="shared" si="458"/>
        <v>-4800</v>
      </c>
      <c r="CK396" s="5">
        <f t="shared" si="459"/>
        <v>0</v>
      </c>
      <c r="CL396" s="5">
        <f t="shared" si="460"/>
        <v>0</v>
      </c>
      <c r="CM396" s="5">
        <f t="shared" si="461"/>
        <v>0</v>
      </c>
      <c r="CN396" s="5">
        <f>IFERROR(SUM(CB396:CM396),0)*((Cockpit!$C$3)^3)</f>
        <v>-1646.3999999999996</v>
      </c>
      <c r="CO396" s="19">
        <f>INDEX('Team forecast'!$M$3:$AU$22,MATCH($B396,'Team forecast'!$B$3:$B$22,0),MATCH(CO$1,'Team forecast'!$M$2:$AU$2,0))</f>
        <v>0</v>
      </c>
      <c r="CP396" s="19">
        <f>INDEX('Team forecast'!$M$3:$AU$22,MATCH($B396,'Team forecast'!$B$3:$B$22,0),MATCH(CP$1,'Team forecast'!$M$2:$AU$2,0))</f>
        <v>0</v>
      </c>
      <c r="CQ396" s="19">
        <f>INDEX('Team forecast'!$M$3:$AU$22,MATCH($B396,'Team forecast'!$B$3:$B$22,0),MATCH(CQ$1,'Team forecast'!$M$2:$AU$2,0))</f>
        <v>0</v>
      </c>
      <c r="CR396" s="19">
        <f>INDEX('Team forecast'!$M$3:$AU$22,MATCH($B396,'Team forecast'!$B$3:$B$22,0),MATCH(CR$1,'Team forecast'!$M$2:$AU$2,0))</f>
        <v>0</v>
      </c>
      <c r="CS396" s="5">
        <f t="shared" si="462"/>
        <v>7000</v>
      </c>
      <c r="CT396" s="5">
        <f>INDEX('Team forecast'!$M$3:$AU$22,MATCH($B396,'Team forecast'!$B$3:$B$22,0),MATCH(CT$1,'Team forecast'!$M$2:$AU$2,0))*IF($Y396&gt;0,25000,0)</f>
        <v>0</v>
      </c>
      <c r="CU396" s="5">
        <f>INDEX('Team forecast'!$M$3:$AU$22,MATCH($B396,'Team forecast'!$B$3:$B$22,0),MATCH(CU$1,'Team forecast'!$M$2:$AU$2,0))*IF($Y396&gt;0,5000,0)</f>
        <v>0</v>
      </c>
      <c r="CV396" s="5">
        <f>INDEX('Team forecast'!$M$3:$AU$22,MATCH($B396,'Team forecast'!$B$3:$B$22,0),MATCH(CV$1,'Team forecast'!$M$2:$AU$2,0))*IF($Y396&gt;0,-15000,0)</f>
        <v>0</v>
      </c>
      <c r="CW396" s="5">
        <f t="shared" si="463"/>
        <v>0</v>
      </c>
      <c r="CX396" s="5">
        <f t="shared" si="464"/>
        <v>0</v>
      </c>
      <c r="CY396" s="5">
        <f t="shared" si="465"/>
        <v>0</v>
      </c>
      <c r="CZ396" s="5">
        <f t="shared" si="466"/>
        <v>0</v>
      </c>
      <c r="DA396" s="5">
        <f t="shared" si="467"/>
        <v>0</v>
      </c>
      <c r="DB396" s="5">
        <f t="shared" si="468"/>
        <v>-4800</v>
      </c>
      <c r="DC396" s="5">
        <f t="shared" si="469"/>
        <v>0</v>
      </c>
      <c r="DD396" s="5">
        <f t="shared" si="470"/>
        <v>0</v>
      </c>
      <c r="DE396" s="5">
        <f t="shared" si="471"/>
        <v>0</v>
      </c>
      <c r="DF396" s="5">
        <f>IFERROR(SUM(CT396:DE396),0)*((Cockpit!$C$3)^4)</f>
        <v>-1152.4799999999996</v>
      </c>
      <c r="DG396" s="19">
        <f>INDEX('Team forecast'!$M$3:$AU$22,MATCH($B396,'Team forecast'!$B$3:$B$22,0),MATCH(DG$1,'Team forecast'!$M$2:$AU$2,0))</f>
        <v>0</v>
      </c>
      <c r="DH396" s="19">
        <f>INDEX('Team forecast'!$M$3:$AU$22,MATCH($B396,'Team forecast'!$B$3:$B$22,0),MATCH(DH$1,'Team forecast'!$M$2:$AU$2,0))</f>
        <v>0</v>
      </c>
      <c r="DI396" s="19">
        <f>INDEX('Team forecast'!$M$3:$AU$22,MATCH($B396,'Team forecast'!$B$3:$B$22,0),MATCH(DI$1,'Team forecast'!$M$2:$AU$2,0))</f>
        <v>0</v>
      </c>
      <c r="DJ396" s="19">
        <f>INDEX('Team forecast'!$M$3:$AU$22,MATCH($B396,'Team forecast'!$B$3:$B$22,0),MATCH(DJ$1,'Team forecast'!$M$2:$AU$2,0))</f>
        <v>0</v>
      </c>
      <c r="DK396" s="5">
        <f t="shared" si="472"/>
        <v>7000</v>
      </c>
      <c r="DL396" s="5">
        <f>INDEX('Team forecast'!$M$3:$AU$22,MATCH($B396,'Team forecast'!$B$3:$B$22,0),MATCH(DL$1,'Team forecast'!$M$2:$AU$2,0))*IF($Y396&gt;0,25000,0)</f>
        <v>0</v>
      </c>
      <c r="DM396" s="5">
        <f>INDEX('Team forecast'!$M$3:$AU$22,MATCH($B396,'Team forecast'!$B$3:$B$22,0),MATCH(DM$1,'Team forecast'!$M$2:$AU$2,0))*IF($Y396&gt;0,5000,0)</f>
        <v>0</v>
      </c>
      <c r="DN396" s="5">
        <f>INDEX('Team forecast'!$M$3:$AU$22,MATCH($B396,'Team forecast'!$B$3:$B$22,0),MATCH(DN$1,'Team forecast'!$M$2:$AU$2,0))*IF($Y396&gt;0,-15000,0)</f>
        <v>0</v>
      </c>
      <c r="DO396" s="5">
        <f t="shared" si="473"/>
        <v>0</v>
      </c>
      <c r="DP396" s="5">
        <f t="shared" si="474"/>
        <v>0</v>
      </c>
      <c r="DQ396" s="5">
        <f t="shared" si="475"/>
        <v>0</v>
      </c>
      <c r="DR396" s="5">
        <f t="shared" si="476"/>
        <v>0</v>
      </c>
      <c r="DS396" s="5">
        <f t="shared" si="477"/>
        <v>0</v>
      </c>
      <c r="DT396" s="5">
        <f t="shared" si="478"/>
        <v>-4800</v>
      </c>
      <c r="DU396" s="5">
        <f t="shared" si="479"/>
        <v>0</v>
      </c>
      <c r="DV396" s="5">
        <f t="shared" si="480"/>
        <v>0</v>
      </c>
      <c r="DW396" s="5">
        <f t="shared" si="481"/>
        <v>0</v>
      </c>
      <c r="DX396" s="5">
        <f>IFERROR(SUM(DL396:DW396),0)*((Cockpit!$C$3)^5)</f>
        <v>-806.73599999999976</v>
      </c>
      <c r="DY396" s="5">
        <f t="shared" si="482"/>
        <v>13070.940213017751</v>
      </c>
      <c r="DZ396" s="5" t="str">
        <f>IF(ISERROR(MATCH(A396,'Current squad'!B:B,0)),"No","Yes")</f>
        <v>No</v>
      </c>
      <c r="EA396" s="5" cm="1">
        <f t="array" ref="EA396">IFERROR(_xlfn.IFS(DZ396="Yes",0,DZ396="No",H396*1%),999999)</f>
        <v>30570</v>
      </c>
      <c r="EB396" s="5">
        <f t="shared" si="424"/>
        <v>3087570</v>
      </c>
      <c r="EC396" s="5">
        <f t="shared" si="483"/>
        <v>-17499.059786982249</v>
      </c>
      <c r="ED396" s="1">
        <f t="shared" si="425"/>
        <v>-5.7242590078450273E-3</v>
      </c>
      <c r="EE396" s="5">
        <f>RANK(EC396,$EC$2:$EC$572)+COUNTIF($EC$2:EC396,EC396)-1</f>
        <v>136</v>
      </c>
      <c r="EF396" s="4">
        <f>RANK(ED396,$ED$2:$ED$572)+COUNTIF($ED$2:ED396,ED396)-1</f>
        <v>156</v>
      </c>
    </row>
    <row r="397" spans="1:136" x14ac:dyDescent="0.3">
      <c r="A397" t="str">
        <f>IF(Holdet.dk!A397&lt;&gt;"",Holdet.dk!A397,"")</f>
        <v>Jakub Ojrzynski</v>
      </c>
      <c r="B397" t="str">
        <f>INDEX(Holdet.dk!B:B,MATCH($A397,Holdet.dk!$A:$A,0))</f>
        <v>Liverpool</v>
      </c>
      <c r="C397" t="str">
        <f>INDEX(Holdet.dk!C:C,MATCH($A397,Holdet.dk!$A:$A,0))</f>
        <v>Goalkeeper</v>
      </c>
      <c r="D397" t="str">
        <f>INDEX(Holdet.dk!D:D,MATCH($A397,Holdet.dk!$A:$A,0))</f>
        <v>4.440.000</v>
      </c>
      <c r="E397" s="1">
        <f>IFERROR(_xlfn.NUMBERVALUE(INDEX(Holdet.dk!$E:$E,MATCH($A397,Holdet.dk!$A:$A,0)),","),0)</f>
        <v>0</v>
      </c>
      <c r="F397" t="str">
        <f>IF(INDEX(Lookup!H:H,MATCH('Master data'!A397,Lookup!G:G,0))=0,A397,INDEX(Lookup!H:H,MATCH('Master data'!A397,Lookup!G:G,0)))</f>
        <v>Jakub Ojrzynski</v>
      </c>
      <c r="G397" t="str">
        <f>IFERROR(INDEX(Lookup!B:B,MATCH(INDEX(Rotowire!C:C,MATCH(F397,Rotowire!A:A,0)),Lookup!D:D,0)),"")</f>
        <v/>
      </c>
      <c r="H397" s="5">
        <f t="shared" si="416"/>
        <v>4440000</v>
      </c>
      <c r="I397" s="19">
        <f>IFERROR(INDEX('Team forecast'!$G$3:$I$22,MATCH($B397,'Team forecast'!$B$3:$B$22,0),MATCH(I$1,'Team forecast'!$G$2:$I$2,0)),0)</f>
        <v>1.0823529411764703</v>
      </c>
      <c r="J397" s="19">
        <f>IFERROR(INDEX('Team forecast'!$G$3:$I$22,MATCH($B397,'Team forecast'!$B$3:$B$22,0),MATCH(J$1,'Team forecast'!$G$2:$I$2,0)),0)</f>
        <v>0.66666666666666652</v>
      </c>
      <c r="K397" s="19">
        <f>IFERROR(INDEX('Team forecast'!$G$3:$I$22,MATCH($B397,'Team forecast'!$B$3:$B$22,0),MATCH(K$1,'Team forecast'!$G$2:$I$2,0)),0)</f>
        <v>1.2636055410679863</v>
      </c>
      <c r="L397">
        <f>SUMIFS(Rotowire!E:E,Rotowire!$A:$A,'Master data'!$F397)</f>
        <v>0</v>
      </c>
      <c r="M397" s="2">
        <f>SUMIFS(Rotowire!F:F,Rotowire!$A:$A,'Master data'!$F397)*I397</f>
        <v>0</v>
      </c>
      <c r="N397" s="2">
        <f>SUMIFS(Rotowire!G:G,Rotowire!$A:$A,'Master data'!$F397)*I397</f>
        <v>0</v>
      </c>
      <c r="O397" s="2">
        <f>SUMIFS(Rotowire!I:I,Rotowire!$A:$A,'Master data'!$F397)*I397</f>
        <v>0</v>
      </c>
      <c r="P397" s="2">
        <f>SUMIFS(Rotowire!W:W,Rotowire!$A:$A,'Master data'!$F397)*K397</f>
        <v>0</v>
      </c>
      <c r="Q397" s="2">
        <f>SUMIFS(Rotowire!Y:Y,Rotowire!$A:$A,'Master data'!$F397)*J397</f>
        <v>0</v>
      </c>
      <c r="R397" s="2">
        <f>SUMIFS(Rotowire!AB:AB,Rotowire!$A:$A,'Master data'!$F397)</f>
        <v>0</v>
      </c>
      <c r="S397" s="2">
        <f>SUMIFS(Rotowire!AC:AC,Rotowire!$A:$A,'Master data'!$F397)</f>
        <v>0</v>
      </c>
      <c r="T397" s="2">
        <f>INDEX('Team forecast'!D$3:D$22,MATCH($B397,'Team forecast'!$B$3:$B$22,0))</f>
        <v>2.76</v>
      </c>
      <c r="U397" s="2">
        <f>INDEX('Team forecast'!E$3:E$22,MATCH($B397,'Team forecast'!$B$3:$B$22,0))</f>
        <v>0.5</v>
      </c>
      <c r="V397" s="2">
        <f>INDEX('Team forecast'!J$3:J$22,MATCH($B397,'Team forecast'!$B$3:$B$22,0))</f>
        <v>0.83899999999999997</v>
      </c>
      <c r="W397" s="2">
        <f>INDEX('Team forecast'!K$3:K$22,MATCH($B397,'Team forecast'!$B$3:$B$22,0))</f>
        <v>0.1164</v>
      </c>
      <c r="X397" s="2">
        <f>INDEX('Team forecast'!L$3:L$22,MATCH($B397,'Team forecast'!$B$3:$B$22,0))</f>
        <v>4.4699999999999997E-2</v>
      </c>
      <c r="Y397" s="5">
        <f t="shared" si="417"/>
        <v>-5000</v>
      </c>
      <c r="Z397" s="5">
        <f t="shared" si="418"/>
        <v>0</v>
      </c>
      <c r="AA397" s="5">
        <f t="shared" si="419"/>
        <v>0</v>
      </c>
      <c r="AB397" s="5">
        <f t="shared" si="420"/>
        <v>0</v>
      </c>
      <c r="AC397" s="5">
        <f t="shared" si="421"/>
        <v>0</v>
      </c>
      <c r="AD397" s="5">
        <f t="shared" si="426"/>
        <v>0</v>
      </c>
      <c r="AE397" s="5">
        <f t="shared" si="427"/>
        <v>0</v>
      </c>
      <c r="AF397" s="5">
        <f t="shared" si="422"/>
        <v>0</v>
      </c>
      <c r="AG397" s="5">
        <f t="shared" si="423"/>
        <v>0</v>
      </c>
      <c r="AH397" s="5">
        <f t="shared" si="428"/>
        <v>0</v>
      </c>
      <c r="AI397" s="5">
        <f t="shared" si="429"/>
        <v>0</v>
      </c>
      <c r="AJ397" s="5">
        <f t="shared" si="430"/>
        <v>0</v>
      </c>
      <c r="AK397" s="5">
        <f t="shared" si="431"/>
        <v>0</v>
      </c>
      <c r="AL397" s="5">
        <f>IFERROR(SUM(Y397:AK397),-5000)*((Cockpit!$C$3)^0)</f>
        <v>-5000</v>
      </c>
      <c r="AM397" s="19">
        <f>INDEX('Team forecast'!$M$3:$AU$22,MATCH($B397,'Team forecast'!$B$3:$B$22,0),MATCH(AM$1,'Team forecast'!$M$2:$AU$2,0))</f>
        <v>0</v>
      </c>
      <c r="AN397" s="19">
        <f>INDEX('Team forecast'!$M$3:$AU$22,MATCH($B397,'Team forecast'!$B$3:$B$22,0),MATCH(AN$1,'Team forecast'!$M$2:$AU$2,0))</f>
        <v>0</v>
      </c>
      <c r="AO397" s="19">
        <f>INDEX('Team forecast'!$M$3:$AU$22,MATCH($B397,'Team forecast'!$B$3:$B$22,0),MATCH(AO$1,'Team forecast'!$M$2:$AU$2,0))</f>
        <v>0</v>
      </c>
      <c r="AP397" s="19">
        <f>INDEX('Team forecast'!$M$3:$AU$22,MATCH($B397,'Team forecast'!$B$3:$B$22,0),MATCH(AP$1,'Team forecast'!$M$2:$AU$2,0))</f>
        <v>0</v>
      </c>
      <c r="AQ397" s="5">
        <f t="shared" si="432"/>
        <v>-5000</v>
      </c>
      <c r="AR397" s="5">
        <f>INDEX('Team forecast'!$M$3:$AU$22,MATCH($B397,'Team forecast'!$B$3:$B$22,0),MATCH(AR$1,'Team forecast'!$M$2:$AU$2,0))*IF($Y397&gt;0,25000,0)</f>
        <v>0</v>
      </c>
      <c r="AS397" s="5">
        <f>INDEX('Team forecast'!$M$3:$AU$22,MATCH($B397,'Team forecast'!$B$3:$B$22,0),MATCH(AS$1,'Team forecast'!$M$2:$AU$2,0))*IF($Y397&gt;0,5000,0)</f>
        <v>0</v>
      </c>
      <c r="AT397" s="5">
        <f>INDEX('Team forecast'!$M$3:$AU$22,MATCH($B397,'Team forecast'!$B$3:$B$22,0),MATCH(AT$1,'Team forecast'!$M$2:$AU$2,0))*IF($Y397&gt;0,-15000,0)</f>
        <v>0</v>
      </c>
      <c r="AU397" s="5">
        <f t="shared" si="433"/>
        <v>0</v>
      </c>
      <c r="AV397" s="5">
        <f t="shared" si="434"/>
        <v>0</v>
      </c>
      <c r="AW397" s="5">
        <f t="shared" si="435"/>
        <v>0</v>
      </c>
      <c r="AX397" s="5">
        <f t="shared" si="436"/>
        <v>0</v>
      </c>
      <c r="AY397" s="5">
        <f t="shared" si="437"/>
        <v>0</v>
      </c>
      <c r="AZ397" s="5">
        <f t="shared" si="438"/>
        <v>0</v>
      </c>
      <c r="BA397" s="5">
        <f t="shared" si="439"/>
        <v>0</v>
      </c>
      <c r="BB397" s="5">
        <f t="shared" si="440"/>
        <v>0</v>
      </c>
      <c r="BC397" s="5">
        <f t="shared" si="441"/>
        <v>0</v>
      </c>
      <c r="BD397" s="5">
        <f>IFERROR(SUM(AR397:BC397),0)*((Cockpit!$C$3)^1)</f>
        <v>0</v>
      </c>
      <c r="BE397" s="19">
        <f>INDEX('Team forecast'!$M$3:$AU$22,MATCH($B397,'Team forecast'!$B$3:$B$22,0),MATCH(BE$1,'Team forecast'!$M$2:$AU$2,0))</f>
        <v>0</v>
      </c>
      <c r="BF397" s="19">
        <f>INDEX('Team forecast'!$M$3:$AU$22,MATCH($B397,'Team forecast'!$B$3:$B$22,0),MATCH(BF$1,'Team forecast'!$M$2:$AU$2,0))</f>
        <v>0</v>
      </c>
      <c r="BG397" s="19">
        <f>INDEX('Team forecast'!$M$3:$AU$22,MATCH($B397,'Team forecast'!$B$3:$B$22,0),MATCH(BG$1,'Team forecast'!$M$2:$AU$2,0))</f>
        <v>0</v>
      </c>
      <c r="BH397" s="19">
        <f>INDEX('Team forecast'!$M$3:$AU$22,MATCH($B397,'Team forecast'!$B$3:$B$22,0),MATCH(BH$1,'Team forecast'!$M$2:$AU$2,0))</f>
        <v>0</v>
      </c>
      <c r="BI397" s="5">
        <f t="shared" si="442"/>
        <v>-5000</v>
      </c>
      <c r="BJ397" s="5">
        <f>INDEX('Team forecast'!$M$3:$AU$22,MATCH($B397,'Team forecast'!$B$3:$B$22,0),MATCH(BJ$1,'Team forecast'!$M$2:$AU$2,0))*IF($Y397&gt;0,25000,0)</f>
        <v>0</v>
      </c>
      <c r="BK397" s="5">
        <f>INDEX('Team forecast'!$M$3:$AU$22,MATCH($B397,'Team forecast'!$B$3:$B$22,0),MATCH(BK$1,'Team forecast'!$M$2:$AU$2,0))*IF($Y397&gt;0,5000,0)</f>
        <v>0</v>
      </c>
      <c r="BL397" s="5">
        <f>INDEX('Team forecast'!$M$3:$AU$22,MATCH($B397,'Team forecast'!$B$3:$B$22,0),MATCH(BL$1,'Team forecast'!$M$2:$AU$2,0))*IF($Y397&gt;0,-15000,0)</f>
        <v>0</v>
      </c>
      <c r="BM397" s="5">
        <f t="shared" si="443"/>
        <v>0</v>
      </c>
      <c r="BN397" s="5">
        <f t="shared" si="444"/>
        <v>0</v>
      </c>
      <c r="BO397" s="5">
        <f t="shared" si="445"/>
        <v>0</v>
      </c>
      <c r="BP397" s="5">
        <f t="shared" si="446"/>
        <v>0</v>
      </c>
      <c r="BQ397" s="5">
        <f t="shared" si="447"/>
        <v>0</v>
      </c>
      <c r="BR397" s="5">
        <f t="shared" si="448"/>
        <v>0</v>
      </c>
      <c r="BS397" s="5">
        <f t="shared" si="449"/>
        <v>0</v>
      </c>
      <c r="BT397" s="5">
        <f t="shared" si="450"/>
        <v>0</v>
      </c>
      <c r="BU397" s="5">
        <f t="shared" si="451"/>
        <v>0</v>
      </c>
      <c r="BV397" s="5">
        <f>IFERROR(SUM(BJ397:BU397),0)*((Cockpit!$C$3)^2)</f>
        <v>0</v>
      </c>
      <c r="BW397" s="19">
        <f>INDEX('Team forecast'!$M$3:$AU$22,MATCH($B397,'Team forecast'!$B$3:$B$22,0),MATCH(BW$1,'Team forecast'!$M$2:$AU$2,0))</f>
        <v>0</v>
      </c>
      <c r="BX397" s="19">
        <f>INDEX('Team forecast'!$M$3:$AU$22,MATCH($B397,'Team forecast'!$B$3:$B$22,0),MATCH(BX$1,'Team forecast'!$M$2:$AU$2,0))</f>
        <v>0</v>
      </c>
      <c r="BY397" s="19">
        <f>INDEX('Team forecast'!$M$3:$AU$22,MATCH($B397,'Team forecast'!$B$3:$B$22,0),MATCH(BY$1,'Team forecast'!$M$2:$AU$2,0))</f>
        <v>0</v>
      </c>
      <c r="BZ397" s="19">
        <f>INDEX('Team forecast'!$M$3:$AU$22,MATCH($B397,'Team forecast'!$B$3:$B$22,0),MATCH(BZ$1,'Team forecast'!$M$2:$AU$2,0))</f>
        <v>0</v>
      </c>
      <c r="CA397" s="5">
        <f t="shared" si="452"/>
        <v>-5000</v>
      </c>
      <c r="CB397" s="5">
        <f>INDEX('Team forecast'!$M$3:$AU$22,MATCH($B397,'Team forecast'!$B$3:$B$22,0),MATCH(CB$1,'Team forecast'!$M$2:$AU$2,0))*IF($Y397&gt;0,25000,0)</f>
        <v>0</v>
      </c>
      <c r="CC397" s="5">
        <f>INDEX('Team forecast'!$M$3:$AU$22,MATCH($B397,'Team forecast'!$B$3:$B$22,0),MATCH(CC$1,'Team forecast'!$M$2:$AU$2,0))*IF($Y397&gt;0,5000,0)</f>
        <v>0</v>
      </c>
      <c r="CD397" s="5">
        <f>INDEX('Team forecast'!$M$3:$AU$22,MATCH($B397,'Team forecast'!$B$3:$B$22,0),MATCH(CD$1,'Team forecast'!$M$2:$AU$2,0))*IF($Y397&gt;0,-15000,0)</f>
        <v>0</v>
      </c>
      <c r="CE397" s="5">
        <f t="shared" si="453"/>
        <v>0</v>
      </c>
      <c r="CF397" s="5">
        <f t="shared" si="454"/>
        <v>0</v>
      </c>
      <c r="CG397" s="5">
        <f t="shared" si="455"/>
        <v>0</v>
      </c>
      <c r="CH397" s="5">
        <f t="shared" si="456"/>
        <v>0</v>
      </c>
      <c r="CI397" s="5">
        <f t="shared" si="457"/>
        <v>0</v>
      </c>
      <c r="CJ397" s="5">
        <f t="shared" si="458"/>
        <v>0</v>
      </c>
      <c r="CK397" s="5">
        <f t="shared" si="459"/>
        <v>0</v>
      </c>
      <c r="CL397" s="5">
        <f t="shared" si="460"/>
        <v>0</v>
      </c>
      <c r="CM397" s="5">
        <f t="shared" si="461"/>
        <v>0</v>
      </c>
      <c r="CN397" s="5">
        <f>IFERROR(SUM(CB397:CM397),0)*((Cockpit!$C$3)^3)</f>
        <v>0</v>
      </c>
      <c r="CO397" s="19">
        <f>INDEX('Team forecast'!$M$3:$AU$22,MATCH($B397,'Team forecast'!$B$3:$B$22,0),MATCH(CO$1,'Team forecast'!$M$2:$AU$2,0))</f>
        <v>0</v>
      </c>
      <c r="CP397" s="19">
        <f>INDEX('Team forecast'!$M$3:$AU$22,MATCH($B397,'Team forecast'!$B$3:$B$22,0),MATCH(CP$1,'Team forecast'!$M$2:$AU$2,0))</f>
        <v>0</v>
      </c>
      <c r="CQ397" s="19">
        <f>INDEX('Team forecast'!$M$3:$AU$22,MATCH($B397,'Team forecast'!$B$3:$B$22,0),MATCH(CQ$1,'Team forecast'!$M$2:$AU$2,0))</f>
        <v>0</v>
      </c>
      <c r="CR397" s="19">
        <f>INDEX('Team forecast'!$M$3:$AU$22,MATCH($B397,'Team forecast'!$B$3:$B$22,0),MATCH(CR$1,'Team forecast'!$M$2:$AU$2,0))</f>
        <v>0</v>
      </c>
      <c r="CS397" s="5">
        <f t="shared" si="462"/>
        <v>-5000</v>
      </c>
      <c r="CT397" s="5">
        <f>INDEX('Team forecast'!$M$3:$AU$22,MATCH($B397,'Team forecast'!$B$3:$B$22,0),MATCH(CT$1,'Team forecast'!$M$2:$AU$2,0))*IF($Y397&gt;0,25000,0)</f>
        <v>0</v>
      </c>
      <c r="CU397" s="5">
        <f>INDEX('Team forecast'!$M$3:$AU$22,MATCH($B397,'Team forecast'!$B$3:$B$22,0),MATCH(CU$1,'Team forecast'!$M$2:$AU$2,0))*IF($Y397&gt;0,5000,0)</f>
        <v>0</v>
      </c>
      <c r="CV397" s="5">
        <f>INDEX('Team forecast'!$M$3:$AU$22,MATCH($B397,'Team forecast'!$B$3:$B$22,0),MATCH(CV$1,'Team forecast'!$M$2:$AU$2,0))*IF($Y397&gt;0,-15000,0)</f>
        <v>0</v>
      </c>
      <c r="CW397" s="5">
        <f t="shared" si="463"/>
        <v>0</v>
      </c>
      <c r="CX397" s="5">
        <f t="shared" si="464"/>
        <v>0</v>
      </c>
      <c r="CY397" s="5">
        <f t="shared" si="465"/>
        <v>0</v>
      </c>
      <c r="CZ397" s="5">
        <f t="shared" si="466"/>
        <v>0</v>
      </c>
      <c r="DA397" s="5">
        <f t="shared" si="467"/>
        <v>0</v>
      </c>
      <c r="DB397" s="5">
        <f t="shared" si="468"/>
        <v>0</v>
      </c>
      <c r="DC397" s="5">
        <f t="shared" si="469"/>
        <v>0</v>
      </c>
      <c r="DD397" s="5">
        <f t="shared" si="470"/>
        <v>0</v>
      </c>
      <c r="DE397" s="5">
        <f t="shared" si="471"/>
        <v>0</v>
      </c>
      <c r="DF397" s="5">
        <f>IFERROR(SUM(CT397:DE397),0)*((Cockpit!$C$3)^4)</f>
        <v>0</v>
      </c>
      <c r="DG397" s="19">
        <f>INDEX('Team forecast'!$M$3:$AU$22,MATCH($B397,'Team forecast'!$B$3:$B$22,0),MATCH(DG$1,'Team forecast'!$M$2:$AU$2,0))</f>
        <v>0</v>
      </c>
      <c r="DH397" s="19">
        <f>INDEX('Team forecast'!$M$3:$AU$22,MATCH($B397,'Team forecast'!$B$3:$B$22,0),MATCH(DH$1,'Team forecast'!$M$2:$AU$2,0))</f>
        <v>0</v>
      </c>
      <c r="DI397" s="19">
        <f>INDEX('Team forecast'!$M$3:$AU$22,MATCH($B397,'Team forecast'!$B$3:$B$22,0),MATCH(DI$1,'Team forecast'!$M$2:$AU$2,0))</f>
        <v>0</v>
      </c>
      <c r="DJ397" s="19">
        <f>INDEX('Team forecast'!$M$3:$AU$22,MATCH($B397,'Team forecast'!$B$3:$B$22,0),MATCH(DJ$1,'Team forecast'!$M$2:$AU$2,0))</f>
        <v>0</v>
      </c>
      <c r="DK397" s="5">
        <f t="shared" si="472"/>
        <v>-5000</v>
      </c>
      <c r="DL397" s="5">
        <f>INDEX('Team forecast'!$M$3:$AU$22,MATCH($B397,'Team forecast'!$B$3:$B$22,0),MATCH(DL$1,'Team forecast'!$M$2:$AU$2,0))*IF($Y397&gt;0,25000,0)</f>
        <v>0</v>
      </c>
      <c r="DM397" s="5">
        <f>INDEX('Team forecast'!$M$3:$AU$22,MATCH($B397,'Team forecast'!$B$3:$B$22,0),MATCH(DM$1,'Team forecast'!$M$2:$AU$2,0))*IF($Y397&gt;0,5000,0)</f>
        <v>0</v>
      </c>
      <c r="DN397" s="5">
        <f>INDEX('Team forecast'!$M$3:$AU$22,MATCH($B397,'Team forecast'!$B$3:$B$22,0),MATCH(DN$1,'Team forecast'!$M$2:$AU$2,0))*IF($Y397&gt;0,-15000,0)</f>
        <v>0</v>
      </c>
      <c r="DO397" s="5">
        <f t="shared" si="473"/>
        <v>0</v>
      </c>
      <c r="DP397" s="5">
        <f t="shared" si="474"/>
        <v>0</v>
      </c>
      <c r="DQ397" s="5">
        <f t="shared" si="475"/>
        <v>0</v>
      </c>
      <c r="DR397" s="5">
        <f t="shared" si="476"/>
        <v>0</v>
      </c>
      <c r="DS397" s="5">
        <f t="shared" si="477"/>
        <v>0</v>
      </c>
      <c r="DT397" s="5">
        <f t="shared" si="478"/>
        <v>0</v>
      </c>
      <c r="DU397" s="5">
        <f t="shared" si="479"/>
        <v>0</v>
      </c>
      <c r="DV397" s="5">
        <f t="shared" si="480"/>
        <v>0</v>
      </c>
      <c r="DW397" s="5">
        <f t="shared" si="481"/>
        <v>0</v>
      </c>
      <c r="DX397" s="5">
        <f>IFERROR(SUM(DL397:DW397),0)*((Cockpit!$C$3)^5)</f>
        <v>0</v>
      </c>
      <c r="DY397" s="5">
        <f t="shared" si="482"/>
        <v>-5000</v>
      </c>
      <c r="DZ397" s="5" t="str">
        <f>IF(ISERROR(MATCH(A397,'Current squad'!B:B,0)),"No","Yes")</f>
        <v>No</v>
      </c>
      <c r="EA397" s="5" cm="1">
        <f t="array" ref="EA397">IFERROR(_xlfn.IFS(DZ397="Yes",0,DZ397="No",H397*1%),999999)</f>
        <v>44400</v>
      </c>
      <c r="EB397" s="5">
        <f t="shared" si="424"/>
        <v>4484400</v>
      </c>
      <c r="EC397" s="5">
        <f t="shared" si="483"/>
        <v>-49400</v>
      </c>
      <c r="ED397" s="1">
        <f t="shared" si="425"/>
        <v>-1.1126126126126127E-2</v>
      </c>
      <c r="EE397" s="5">
        <f>RANK(EC397,$EC$2:$EC$572)+COUNTIF($EC$2:EC397,EC397)-1</f>
        <v>490</v>
      </c>
      <c r="EF397" s="4">
        <f>RANK(ED397,$ED$2:$ED$572)+COUNTIF($ED$2:ED397,ED397)-1</f>
        <v>256</v>
      </c>
    </row>
    <row r="398" spans="1:136" x14ac:dyDescent="0.3">
      <c r="A398" t="str">
        <f>IF(Holdet.dk!A398&lt;&gt;"",Holdet.dk!A398,"")</f>
        <v>Mark Gillespie</v>
      </c>
      <c r="B398" t="str">
        <f>INDEX(Holdet.dk!B:B,MATCH($A398,Holdet.dk!$A:$A,0))</f>
        <v>Newcastle</v>
      </c>
      <c r="C398" t="str">
        <f>INDEX(Holdet.dk!C:C,MATCH($A398,Holdet.dk!$A:$A,0))</f>
        <v>Goalkeeper</v>
      </c>
      <c r="D398" t="str">
        <f>INDEX(Holdet.dk!D:D,MATCH($A398,Holdet.dk!$A:$A,0))</f>
        <v>3.395.000</v>
      </c>
      <c r="E398" s="1">
        <f>IFERROR(_xlfn.NUMBERVALUE(INDEX(Holdet.dk!$E:$E,MATCH($A398,Holdet.dk!$A:$A,0)),","),0)</f>
        <v>0</v>
      </c>
      <c r="F398" t="str">
        <f>IF(INDEX(Lookup!H:H,MATCH('Master data'!A398,Lookup!G:G,0))=0,A398,INDEX(Lookup!H:H,MATCH('Master data'!A398,Lookup!G:G,0)))</f>
        <v>Mark Gillespie</v>
      </c>
      <c r="G398" t="str">
        <f>IFERROR(INDEX(Lookup!B:B,MATCH(INDEX(Rotowire!C:C,MATCH(F398,Rotowire!A:A,0)),Lookup!D:D,0)),"")</f>
        <v/>
      </c>
      <c r="H398" s="5">
        <f t="shared" si="416"/>
        <v>3395000</v>
      </c>
      <c r="I398" s="19">
        <f>IFERROR(INDEX('Team forecast'!$G$3:$I$22,MATCH($B398,'Team forecast'!$B$3:$B$22,0),MATCH(I$1,'Team forecast'!$G$2:$I$2,0)),0)</f>
        <v>0.8913043478260867</v>
      </c>
      <c r="J398" s="19">
        <f>IFERROR(INDEX('Team forecast'!$G$3:$I$22,MATCH($B398,'Team forecast'!$B$3:$B$22,0),MATCH(J$1,'Team forecast'!$G$2:$I$2,0)),0)</f>
        <v>0.79881656804733725</v>
      </c>
      <c r="K398" s="19">
        <f>IFERROR(INDEX('Team forecast'!$G$3:$I$22,MATCH($B398,'Team forecast'!$B$3:$B$22,0),MATCH(K$1,'Team forecast'!$G$2:$I$2,0)),0)</f>
        <v>1.5249427096817147</v>
      </c>
      <c r="L398">
        <f>SUMIFS(Rotowire!E:E,Rotowire!$A:$A,'Master data'!$F398)</f>
        <v>0</v>
      </c>
      <c r="M398" s="2">
        <f>SUMIFS(Rotowire!F:F,Rotowire!$A:$A,'Master data'!$F398)*I398</f>
        <v>0</v>
      </c>
      <c r="N398" s="2">
        <f>SUMIFS(Rotowire!G:G,Rotowire!$A:$A,'Master data'!$F398)*I398</f>
        <v>0</v>
      </c>
      <c r="O398" s="2">
        <f>SUMIFS(Rotowire!I:I,Rotowire!$A:$A,'Master data'!$F398)*I398</f>
        <v>0</v>
      </c>
      <c r="P398" s="2">
        <f>SUMIFS(Rotowire!W:W,Rotowire!$A:$A,'Master data'!$F398)*K398</f>
        <v>0</v>
      </c>
      <c r="Q398" s="2">
        <f>SUMIFS(Rotowire!Y:Y,Rotowire!$A:$A,'Master data'!$F398)*J398</f>
        <v>0</v>
      </c>
      <c r="R398" s="2">
        <f>SUMIFS(Rotowire!AB:AB,Rotowire!$A:$A,'Master data'!$F398)</f>
        <v>0</v>
      </c>
      <c r="S398" s="2">
        <f>SUMIFS(Rotowire!AC:AC,Rotowire!$A:$A,'Master data'!$F398)</f>
        <v>0</v>
      </c>
      <c r="T398" s="2">
        <f>INDEX('Team forecast'!D$3:D$22,MATCH($B398,'Team forecast'!$B$3:$B$22,0))</f>
        <v>1.23</v>
      </c>
      <c r="U398" s="2">
        <f>INDEX('Team forecast'!E$3:E$22,MATCH($B398,'Team forecast'!$B$3:$B$22,0))</f>
        <v>1.35</v>
      </c>
      <c r="V398" s="2">
        <f>INDEX('Team forecast'!J$3:J$22,MATCH($B398,'Team forecast'!$B$3:$B$22,0))</f>
        <v>0.33679999999999999</v>
      </c>
      <c r="W398" s="2">
        <f>INDEX('Team forecast'!K$3:K$22,MATCH($B398,'Team forecast'!$B$3:$B$22,0))</f>
        <v>0.2712</v>
      </c>
      <c r="X398" s="2">
        <f>INDEX('Team forecast'!L$3:L$22,MATCH($B398,'Team forecast'!$B$3:$B$22,0))</f>
        <v>0.39200000000000002</v>
      </c>
      <c r="Y398" s="5">
        <f t="shared" si="417"/>
        <v>-5000</v>
      </c>
      <c r="Z398" s="5">
        <f t="shared" si="418"/>
        <v>0</v>
      </c>
      <c r="AA398" s="5">
        <f t="shared" si="419"/>
        <v>0</v>
      </c>
      <c r="AB398" s="5">
        <f t="shared" si="420"/>
        <v>0</v>
      </c>
      <c r="AC398" s="5">
        <f t="shared" si="421"/>
        <v>0</v>
      </c>
      <c r="AD398" s="5">
        <f t="shared" si="426"/>
        <v>0</v>
      </c>
      <c r="AE398" s="5">
        <f t="shared" si="427"/>
        <v>0</v>
      </c>
      <c r="AF398" s="5">
        <f t="shared" si="422"/>
        <v>0</v>
      </c>
      <c r="AG398" s="5">
        <f t="shared" si="423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 t="shared" si="431"/>
        <v>0</v>
      </c>
      <c r="AL398" s="5">
        <f>IFERROR(SUM(Y398:AK398),-5000)*((Cockpit!$C$3)^0)</f>
        <v>-5000</v>
      </c>
      <c r="AM398" s="19">
        <f>INDEX('Team forecast'!$M$3:$AU$22,MATCH($B398,'Team forecast'!$B$3:$B$22,0),MATCH(AM$1,'Team forecast'!$M$2:$AU$2,0))</f>
        <v>0</v>
      </c>
      <c r="AN398" s="19">
        <f>INDEX('Team forecast'!$M$3:$AU$22,MATCH($B398,'Team forecast'!$B$3:$B$22,0),MATCH(AN$1,'Team forecast'!$M$2:$AU$2,0))</f>
        <v>0</v>
      </c>
      <c r="AO398" s="19">
        <f>INDEX('Team forecast'!$M$3:$AU$22,MATCH($B398,'Team forecast'!$B$3:$B$22,0),MATCH(AO$1,'Team forecast'!$M$2:$AU$2,0))</f>
        <v>0</v>
      </c>
      <c r="AP398" s="19">
        <f>INDEX('Team forecast'!$M$3:$AU$22,MATCH($B398,'Team forecast'!$B$3:$B$22,0),MATCH(AP$1,'Team forecast'!$M$2:$AU$2,0))</f>
        <v>0</v>
      </c>
      <c r="AQ398" s="5">
        <f t="shared" si="432"/>
        <v>-5000</v>
      </c>
      <c r="AR398" s="5">
        <f>INDEX('Team forecast'!$M$3:$AU$22,MATCH($B398,'Team forecast'!$B$3:$B$22,0),MATCH(AR$1,'Team forecast'!$M$2:$AU$2,0))*IF($Y398&gt;0,25000,0)</f>
        <v>0</v>
      </c>
      <c r="AS398" s="5">
        <f>INDEX('Team forecast'!$M$3:$AU$22,MATCH($B398,'Team forecast'!$B$3:$B$22,0),MATCH(AS$1,'Team forecast'!$M$2:$AU$2,0))*IF($Y398&gt;0,5000,0)</f>
        <v>0</v>
      </c>
      <c r="AT398" s="5">
        <f>INDEX('Team forecast'!$M$3:$AU$22,MATCH($B398,'Team forecast'!$B$3:$B$22,0),MATCH(AT$1,'Team forecast'!$M$2:$AU$2,0))*IF($Y398&gt;0,-15000,0)</f>
        <v>0</v>
      </c>
      <c r="AU398" s="5">
        <f t="shared" si="433"/>
        <v>0</v>
      </c>
      <c r="AV398" s="5">
        <f t="shared" si="434"/>
        <v>0</v>
      </c>
      <c r="AW398" s="5">
        <f t="shared" si="435"/>
        <v>0</v>
      </c>
      <c r="AX398" s="5">
        <f t="shared" si="436"/>
        <v>0</v>
      </c>
      <c r="AY398" s="5">
        <f t="shared" si="437"/>
        <v>0</v>
      </c>
      <c r="AZ398" s="5">
        <f t="shared" si="438"/>
        <v>0</v>
      </c>
      <c r="BA398" s="5">
        <f t="shared" si="439"/>
        <v>0</v>
      </c>
      <c r="BB398" s="5">
        <f t="shared" si="440"/>
        <v>0</v>
      </c>
      <c r="BC398" s="5">
        <f t="shared" si="441"/>
        <v>0</v>
      </c>
      <c r="BD398" s="5">
        <f>IFERROR(SUM(AR398:BC398),0)*((Cockpit!$C$3)^1)</f>
        <v>0</v>
      </c>
      <c r="BE398" s="19">
        <f>INDEX('Team forecast'!$M$3:$AU$22,MATCH($B398,'Team forecast'!$B$3:$B$22,0),MATCH(BE$1,'Team forecast'!$M$2:$AU$2,0))</f>
        <v>0</v>
      </c>
      <c r="BF398" s="19">
        <f>INDEX('Team forecast'!$M$3:$AU$22,MATCH($B398,'Team forecast'!$B$3:$B$22,0),MATCH(BF$1,'Team forecast'!$M$2:$AU$2,0))</f>
        <v>0</v>
      </c>
      <c r="BG398" s="19">
        <f>INDEX('Team forecast'!$M$3:$AU$22,MATCH($B398,'Team forecast'!$B$3:$B$22,0),MATCH(BG$1,'Team forecast'!$M$2:$AU$2,0))</f>
        <v>0</v>
      </c>
      <c r="BH398" s="19">
        <f>INDEX('Team forecast'!$M$3:$AU$22,MATCH($B398,'Team forecast'!$B$3:$B$22,0),MATCH(BH$1,'Team forecast'!$M$2:$AU$2,0))</f>
        <v>0</v>
      </c>
      <c r="BI398" s="5">
        <f t="shared" si="442"/>
        <v>-5000</v>
      </c>
      <c r="BJ398" s="5">
        <f>INDEX('Team forecast'!$M$3:$AU$22,MATCH($B398,'Team forecast'!$B$3:$B$22,0),MATCH(BJ$1,'Team forecast'!$M$2:$AU$2,0))*IF($Y398&gt;0,25000,0)</f>
        <v>0</v>
      </c>
      <c r="BK398" s="5">
        <f>INDEX('Team forecast'!$M$3:$AU$22,MATCH($B398,'Team forecast'!$B$3:$B$22,0),MATCH(BK$1,'Team forecast'!$M$2:$AU$2,0))*IF($Y398&gt;0,5000,0)</f>
        <v>0</v>
      </c>
      <c r="BL398" s="5">
        <f>INDEX('Team forecast'!$M$3:$AU$22,MATCH($B398,'Team forecast'!$B$3:$B$22,0),MATCH(BL$1,'Team forecast'!$M$2:$AU$2,0))*IF($Y398&gt;0,-15000,0)</f>
        <v>0</v>
      </c>
      <c r="BM398" s="5">
        <f t="shared" si="443"/>
        <v>0</v>
      </c>
      <c r="BN398" s="5">
        <f t="shared" si="444"/>
        <v>0</v>
      </c>
      <c r="BO398" s="5">
        <f t="shared" si="445"/>
        <v>0</v>
      </c>
      <c r="BP398" s="5">
        <f t="shared" si="446"/>
        <v>0</v>
      </c>
      <c r="BQ398" s="5">
        <f t="shared" si="447"/>
        <v>0</v>
      </c>
      <c r="BR398" s="5">
        <f t="shared" si="448"/>
        <v>0</v>
      </c>
      <c r="BS398" s="5">
        <f t="shared" si="449"/>
        <v>0</v>
      </c>
      <c r="BT398" s="5">
        <f t="shared" si="450"/>
        <v>0</v>
      </c>
      <c r="BU398" s="5">
        <f t="shared" si="451"/>
        <v>0</v>
      </c>
      <c r="BV398" s="5">
        <f>IFERROR(SUM(BJ398:BU398),0)*((Cockpit!$C$3)^2)</f>
        <v>0</v>
      </c>
      <c r="BW398" s="19">
        <f>INDEX('Team forecast'!$M$3:$AU$22,MATCH($B398,'Team forecast'!$B$3:$B$22,0),MATCH(BW$1,'Team forecast'!$M$2:$AU$2,0))</f>
        <v>0</v>
      </c>
      <c r="BX398" s="19">
        <f>INDEX('Team forecast'!$M$3:$AU$22,MATCH($B398,'Team forecast'!$B$3:$B$22,0),MATCH(BX$1,'Team forecast'!$M$2:$AU$2,0))</f>
        <v>0</v>
      </c>
      <c r="BY398" s="19">
        <f>INDEX('Team forecast'!$M$3:$AU$22,MATCH($B398,'Team forecast'!$B$3:$B$22,0),MATCH(BY$1,'Team forecast'!$M$2:$AU$2,0))</f>
        <v>0</v>
      </c>
      <c r="BZ398" s="19">
        <f>INDEX('Team forecast'!$M$3:$AU$22,MATCH($B398,'Team forecast'!$B$3:$B$22,0),MATCH(BZ$1,'Team forecast'!$M$2:$AU$2,0))</f>
        <v>0</v>
      </c>
      <c r="CA398" s="5">
        <f t="shared" si="452"/>
        <v>-5000</v>
      </c>
      <c r="CB398" s="5">
        <f>INDEX('Team forecast'!$M$3:$AU$22,MATCH($B398,'Team forecast'!$B$3:$B$22,0),MATCH(CB$1,'Team forecast'!$M$2:$AU$2,0))*IF($Y398&gt;0,25000,0)</f>
        <v>0</v>
      </c>
      <c r="CC398" s="5">
        <f>INDEX('Team forecast'!$M$3:$AU$22,MATCH($B398,'Team forecast'!$B$3:$B$22,0),MATCH(CC$1,'Team forecast'!$M$2:$AU$2,0))*IF($Y398&gt;0,5000,0)</f>
        <v>0</v>
      </c>
      <c r="CD398" s="5">
        <f>INDEX('Team forecast'!$M$3:$AU$22,MATCH($B398,'Team forecast'!$B$3:$B$22,0),MATCH(CD$1,'Team forecast'!$M$2:$AU$2,0))*IF($Y398&gt;0,-15000,0)</f>
        <v>0</v>
      </c>
      <c r="CE398" s="5">
        <f t="shared" si="453"/>
        <v>0</v>
      </c>
      <c r="CF398" s="5">
        <f t="shared" si="454"/>
        <v>0</v>
      </c>
      <c r="CG398" s="5">
        <f t="shared" si="455"/>
        <v>0</v>
      </c>
      <c r="CH398" s="5">
        <f t="shared" si="456"/>
        <v>0</v>
      </c>
      <c r="CI398" s="5">
        <f t="shared" si="457"/>
        <v>0</v>
      </c>
      <c r="CJ398" s="5">
        <f t="shared" si="458"/>
        <v>0</v>
      </c>
      <c r="CK398" s="5">
        <f t="shared" si="459"/>
        <v>0</v>
      </c>
      <c r="CL398" s="5">
        <f t="shared" si="460"/>
        <v>0</v>
      </c>
      <c r="CM398" s="5">
        <f t="shared" si="461"/>
        <v>0</v>
      </c>
      <c r="CN398" s="5">
        <f>IFERROR(SUM(CB398:CM398),0)*((Cockpit!$C$3)^3)</f>
        <v>0</v>
      </c>
      <c r="CO398" s="19">
        <f>INDEX('Team forecast'!$M$3:$AU$22,MATCH($B398,'Team forecast'!$B$3:$B$22,0),MATCH(CO$1,'Team forecast'!$M$2:$AU$2,0))</f>
        <v>0</v>
      </c>
      <c r="CP398" s="19">
        <f>INDEX('Team forecast'!$M$3:$AU$22,MATCH($B398,'Team forecast'!$B$3:$B$22,0),MATCH(CP$1,'Team forecast'!$M$2:$AU$2,0))</f>
        <v>0</v>
      </c>
      <c r="CQ398" s="19">
        <f>INDEX('Team forecast'!$M$3:$AU$22,MATCH($B398,'Team forecast'!$B$3:$B$22,0),MATCH(CQ$1,'Team forecast'!$M$2:$AU$2,0))</f>
        <v>0</v>
      </c>
      <c r="CR398" s="19">
        <f>INDEX('Team forecast'!$M$3:$AU$22,MATCH($B398,'Team forecast'!$B$3:$B$22,0),MATCH(CR$1,'Team forecast'!$M$2:$AU$2,0))</f>
        <v>0</v>
      </c>
      <c r="CS398" s="5">
        <f t="shared" si="462"/>
        <v>-5000</v>
      </c>
      <c r="CT398" s="5">
        <f>INDEX('Team forecast'!$M$3:$AU$22,MATCH($B398,'Team forecast'!$B$3:$B$22,0),MATCH(CT$1,'Team forecast'!$M$2:$AU$2,0))*IF($Y398&gt;0,25000,0)</f>
        <v>0</v>
      </c>
      <c r="CU398" s="5">
        <f>INDEX('Team forecast'!$M$3:$AU$22,MATCH($B398,'Team forecast'!$B$3:$B$22,0),MATCH(CU$1,'Team forecast'!$M$2:$AU$2,0))*IF($Y398&gt;0,5000,0)</f>
        <v>0</v>
      </c>
      <c r="CV398" s="5">
        <f>INDEX('Team forecast'!$M$3:$AU$22,MATCH($B398,'Team forecast'!$B$3:$B$22,0),MATCH(CV$1,'Team forecast'!$M$2:$AU$2,0))*IF($Y398&gt;0,-15000,0)</f>
        <v>0</v>
      </c>
      <c r="CW398" s="5">
        <f t="shared" si="463"/>
        <v>0</v>
      </c>
      <c r="CX398" s="5">
        <f t="shared" si="464"/>
        <v>0</v>
      </c>
      <c r="CY398" s="5">
        <f t="shared" si="465"/>
        <v>0</v>
      </c>
      <c r="CZ398" s="5">
        <f t="shared" si="466"/>
        <v>0</v>
      </c>
      <c r="DA398" s="5">
        <f t="shared" si="467"/>
        <v>0</v>
      </c>
      <c r="DB398" s="5">
        <f t="shared" si="468"/>
        <v>0</v>
      </c>
      <c r="DC398" s="5">
        <f t="shared" si="469"/>
        <v>0</v>
      </c>
      <c r="DD398" s="5">
        <f t="shared" si="470"/>
        <v>0</v>
      </c>
      <c r="DE398" s="5">
        <f t="shared" si="471"/>
        <v>0</v>
      </c>
      <c r="DF398" s="5">
        <f>IFERROR(SUM(CT398:DE398),0)*((Cockpit!$C$3)^4)</f>
        <v>0</v>
      </c>
      <c r="DG398" s="19">
        <f>INDEX('Team forecast'!$M$3:$AU$22,MATCH($B398,'Team forecast'!$B$3:$B$22,0),MATCH(DG$1,'Team forecast'!$M$2:$AU$2,0))</f>
        <v>0</v>
      </c>
      <c r="DH398" s="19">
        <f>INDEX('Team forecast'!$M$3:$AU$22,MATCH($B398,'Team forecast'!$B$3:$B$22,0),MATCH(DH$1,'Team forecast'!$M$2:$AU$2,0))</f>
        <v>0</v>
      </c>
      <c r="DI398" s="19">
        <f>INDEX('Team forecast'!$M$3:$AU$22,MATCH($B398,'Team forecast'!$B$3:$B$22,0),MATCH(DI$1,'Team forecast'!$M$2:$AU$2,0))</f>
        <v>0</v>
      </c>
      <c r="DJ398" s="19">
        <f>INDEX('Team forecast'!$M$3:$AU$22,MATCH($B398,'Team forecast'!$B$3:$B$22,0),MATCH(DJ$1,'Team forecast'!$M$2:$AU$2,0))</f>
        <v>0</v>
      </c>
      <c r="DK398" s="5">
        <f t="shared" si="472"/>
        <v>-5000</v>
      </c>
      <c r="DL398" s="5">
        <f>INDEX('Team forecast'!$M$3:$AU$22,MATCH($B398,'Team forecast'!$B$3:$B$22,0),MATCH(DL$1,'Team forecast'!$M$2:$AU$2,0))*IF($Y398&gt;0,25000,0)</f>
        <v>0</v>
      </c>
      <c r="DM398" s="5">
        <f>INDEX('Team forecast'!$M$3:$AU$22,MATCH($B398,'Team forecast'!$B$3:$B$22,0),MATCH(DM$1,'Team forecast'!$M$2:$AU$2,0))*IF($Y398&gt;0,5000,0)</f>
        <v>0</v>
      </c>
      <c r="DN398" s="5">
        <f>INDEX('Team forecast'!$M$3:$AU$22,MATCH($B398,'Team forecast'!$B$3:$B$22,0),MATCH(DN$1,'Team forecast'!$M$2:$AU$2,0))*IF($Y398&gt;0,-15000,0)</f>
        <v>0</v>
      </c>
      <c r="DO398" s="5">
        <f t="shared" si="473"/>
        <v>0</v>
      </c>
      <c r="DP398" s="5">
        <f t="shared" si="474"/>
        <v>0</v>
      </c>
      <c r="DQ398" s="5">
        <f t="shared" si="475"/>
        <v>0</v>
      </c>
      <c r="DR398" s="5">
        <f t="shared" si="476"/>
        <v>0</v>
      </c>
      <c r="DS398" s="5">
        <f t="shared" si="477"/>
        <v>0</v>
      </c>
      <c r="DT398" s="5">
        <f t="shared" si="478"/>
        <v>0</v>
      </c>
      <c r="DU398" s="5">
        <f t="shared" si="479"/>
        <v>0</v>
      </c>
      <c r="DV398" s="5">
        <f t="shared" si="480"/>
        <v>0</v>
      </c>
      <c r="DW398" s="5">
        <f t="shared" si="481"/>
        <v>0</v>
      </c>
      <c r="DX398" s="5">
        <f>IFERROR(SUM(DL398:DW398),0)*((Cockpit!$C$3)^5)</f>
        <v>0</v>
      </c>
      <c r="DY398" s="5">
        <f t="shared" si="482"/>
        <v>-5000</v>
      </c>
      <c r="DZ398" s="5" t="str">
        <f>IF(ISERROR(MATCH(A398,'Current squad'!B:B,0)),"No","Yes")</f>
        <v>No</v>
      </c>
      <c r="EA398" s="5" cm="1">
        <f t="array" ref="EA398">IFERROR(_xlfn.IFS(DZ398="Yes",0,DZ398="No",H398*1%),999999)</f>
        <v>33950</v>
      </c>
      <c r="EB398" s="5">
        <f t="shared" si="424"/>
        <v>3428950</v>
      </c>
      <c r="EC398" s="5">
        <f t="shared" si="483"/>
        <v>-38950</v>
      </c>
      <c r="ED398" s="1">
        <f t="shared" si="425"/>
        <v>-1.1472754050073638E-2</v>
      </c>
      <c r="EE398" s="5">
        <f>RANK(EC398,$EC$2:$EC$572)+COUNTIF($EC$2:EC398,EC398)-1</f>
        <v>404</v>
      </c>
      <c r="EF398" s="4">
        <f>RANK(ED398,$ED$2:$ED$572)+COUNTIF($ED$2:ED398,ED398)-1</f>
        <v>332</v>
      </c>
    </row>
    <row r="399" spans="1:136" x14ac:dyDescent="0.3">
      <c r="A399" t="str">
        <f>IF(Holdet.dk!A399&lt;&gt;"",Holdet.dk!A399,"")</f>
        <v>Ezgjan Alioski</v>
      </c>
      <c r="B399" t="str">
        <f>INDEX(Holdet.dk!B:B,MATCH($A399,Holdet.dk!$A:$A,0))</f>
        <v>Leeds United</v>
      </c>
      <c r="C399" t="str">
        <f>INDEX(Holdet.dk!C:C,MATCH($A399,Holdet.dk!$A:$A,0))</f>
        <v>Defense</v>
      </c>
      <c r="D399" t="str">
        <f>INDEX(Holdet.dk!D:D,MATCH($A399,Holdet.dk!$A:$A,0))</f>
        <v>3.788.000</v>
      </c>
      <c r="E399" s="1">
        <f>IFERROR(_xlfn.NUMBERVALUE(INDEX(Holdet.dk!$E:$E,MATCH($A399,Holdet.dk!$A:$A,0)),","),0)</f>
        <v>4.7E-2</v>
      </c>
      <c r="F399" t="str">
        <f>IF(INDEX(Lookup!H:H,MATCH('Master data'!A399,Lookup!G:G,0))=0,A399,INDEX(Lookup!H:H,MATCH('Master data'!A399,Lookup!G:G,0)))</f>
        <v>Ezgjan Alioski</v>
      </c>
      <c r="G399" t="str">
        <f>IFERROR(INDEX(Lookup!B:B,MATCH(INDEX(Rotowire!C:C,MATCH(F399,Rotowire!A:A,0)),Lookup!D:D,0)),"")</f>
        <v>West Bromwich</v>
      </c>
      <c r="H399" s="5">
        <f t="shared" si="416"/>
        <v>3788000</v>
      </c>
      <c r="I399" s="19">
        <f>IFERROR(INDEX('Team forecast'!$G$3:$I$22,MATCH($B399,'Team forecast'!$B$3:$B$22,0),MATCH(I$1,'Team forecast'!$G$2:$I$2,0)),0)</f>
        <v>0.79646017699115057</v>
      </c>
      <c r="J399" s="19">
        <f>IFERROR(INDEX('Team forecast'!$G$3:$I$22,MATCH($B399,'Team forecast'!$B$3:$B$22,0),MATCH(J$1,'Team forecast'!$G$2:$I$2,0)),0)</f>
        <v>1.1504424778761062</v>
      </c>
      <c r="K399" s="19">
        <f>IFERROR(INDEX('Team forecast'!$G$3:$I$22,MATCH($B399,'Team forecast'!$B$3:$B$22,0),MATCH(K$1,'Team forecast'!$G$2:$I$2,0)),0)</f>
        <v>0.82585391828488663</v>
      </c>
      <c r="L399">
        <f>SUMIFS(Rotowire!E:E,Rotowire!$A:$A,'Master data'!$F399)</f>
        <v>95</v>
      </c>
      <c r="M399" s="2">
        <f>SUMIFS(Rotowire!F:F,Rotowire!$A:$A,'Master data'!$F399)*I399</f>
        <v>8.7610619469026568E-2</v>
      </c>
      <c r="N399" s="2">
        <f>SUMIFS(Rotowire!G:G,Rotowire!$A:$A,'Master data'!$F399)*I399</f>
        <v>7.9646017699115057E-2</v>
      </c>
      <c r="O399" s="2">
        <f>SUMIFS(Rotowire!I:I,Rotowire!$A:$A,'Master data'!$F399)*I399</f>
        <v>0.19115044247787613</v>
      </c>
      <c r="P399" s="2">
        <f>SUMIFS(Rotowire!W:W,Rotowire!$A:$A,'Master data'!$F399)*K399</f>
        <v>0.27253179303401259</v>
      </c>
      <c r="Q399" s="2">
        <f>SUMIFS(Rotowire!Y:Y,Rotowire!$A:$A,'Master data'!$F399)*J399</f>
        <v>0</v>
      </c>
      <c r="R399" s="2">
        <f>SUMIFS(Rotowire!AB:AB,Rotowire!$A:$A,'Master data'!$F399)</f>
        <v>0.27</v>
      </c>
      <c r="S399" s="2">
        <f>SUMIFS(Rotowire!AC:AC,Rotowire!$A:$A,'Master data'!$F399)</f>
        <v>0</v>
      </c>
      <c r="T399" s="2">
        <f>INDEX('Team forecast'!D$3:D$22,MATCH($B399,'Team forecast'!$B$3:$B$22,0))</f>
        <v>1.8</v>
      </c>
      <c r="U399" s="2">
        <f>INDEX('Team forecast'!E$3:E$22,MATCH($B399,'Team forecast'!$B$3:$B$22,0))</f>
        <v>1.3</v>
      </c>
      <c r="V399" s="2">
        <f>INDEX('Team forecast'!J$3:J$22,MATCH($B399,'Team forecast'!$B$3:$B$22,0))</f>
        <v>0.4859</v>
      </c>
      <c r="W399" s="2">
        <f>INDEX('Team forecast'!K$3:K$22,MATCH($B399,'Team forecast'!$B$3:$B$22,0))</f>
        <v>0.23730000000000001</v>
      </c>
      <c r="X399" s="2">
        <f>INDEX('Team forecast'!L$3:L$22,MATCH($B399,'Team forecast'!$B$3:$B$22,0))</f>
        <v>0.27679999999999999</v>
      </c>
      <c r="Y399" s="5">
        <f t="shared" si="417"/>
        <v>7000</v>
      </c>
      <c r="Z399" s="5">
        <f t="shared" si="418"/>
        <v>12147.5</v>
      </c>
      <c r="AA399" s="5">
        <f t="shared" si="419"/>
        <v>1186.5</v>
      </c>
      <c r="AB399" s="5">
        <f t="shared" si="420"/>
        <v>-4152</v>
      </c>
      <c r="AC399" s="5">
        <f t="shared" si="421"/>
        <v>13141.592920353985</v>
      </c>
      <c r="AD399" s="5">
        <f t="shared" si="426"/>
        <v>3982.3008849557527</v>
      </c>
      <c r="AE399" s="5">
        <f t="shared" si="427"/>
        <v>1911.5044247787614</v>
      </c>
      <c r="AF399" s="5">
        <f t="shared" si="422"/>
        <v>13626.589651700629</v>
      </c>
      <c r="AG399" s="5">
        <f t="shared" si="423"/>
        <v>0</v>
      </c>
      <c r="AH399" s="5">
        <f t="shared" si="428"/>
        <v>-5400</v>
      </c>
      <c r="AI399" s="5">
        <f t="shared" si="429"/>
        <v>0</v>
      </c>
      <c r="AJ399" s="5">
        <f t="shared" si="430"/>
        <v>18000</v>
      </c>
      <c r="AK399" s="5">
        <f t="shared" si="431"/>
        <v>-10400</v>
      </c>
      <c r="AL399" s="5">
        <f>IFERROR(SUM(Y399:AK399),-5000)*((Cockpit!$C$3)^0)</f>
        <v>51043.987881789129</v>
      </c>
      <c r="AM399" s="19">
        <f>INDEX('Team forecast'!$M$3:$AU$22,MATCH($B399,'Team forecast'!$B$3:$B$22,0),MATCH(AM$1,'Team forecast'!$M$2:$AU$2,0))</f>
        <v>0</v>
      </c>
      <c r="AN399" s="19">
        <f>INDEX('Team forecast'!$M$3:$AU$22,MATCH($B399,'Team forecast'!$B$3:$B$22,0),MATCH(AN$1,'Team forecast'!$M$2:$AU$2,0))</f>
        <v>0</v>
      </c>
      <c r="AO399" s="19">
        <f>INDEX('Team forecast'!$M$3:$AU$22,MATCH($B399,'Team forecast'!$B$3:$B$22,0),MATCH(AO$1,'Team forecast'!$M$2:$AU$2,0))</f>
        <v>0</v>
      </c>
      <c r="AP399" s="19">
        <f>INDEX('Team forecast'!$M$3:$AU$22,MATCH($B399,'Team forecast'!$B$3:$B$22,0),MATCH(AP$1,'Team forecast'!$M$2:$AU$2,0))</f>
        <v>0</v>
      </c>
      <c r="AQ399" s="5">
        <f t="shared" si="432"/>
        <v>7000</v>
      </c>
      <c r="AR399" s="5">
        <f>INDEX('Team forecast'!$M$3:$AU$22,MATCH($B399,'Team forecast'!$B$3:$B$22,0),MATCH(AR$1,'Team forecast'!$M$2:$AU$2,0))*IF($Y399&gt;0,25000,0)</f>
        <v>0</v>
      </c>
      <c r="AS399" s="5">
        <f>INDEX('Team forecast'!$M$3:$AU$22,MATCH($B399,'Team forecast'!$B$3:$B$22,0),MATCH(AS$1,'Team forecast'!$M$2:$AU$2,0))*IF($Y399&gt;0,5000,0)</f>
        <v>0</v>
      </c>
      <c r="AT399" s="5">
        <f>INDEX('Team forecast'!$M$3:$AU$22,MATCH($B399,'Team forecast'!$B$3:$B$22,0),MATCH(AT$1,'Team forecast'!$M$2:$AU$2,0))*IF($Y399&gt;0,-15000,0)</f>
        <v>0</v>
      </c>
      <c r="AU399" s="5">
        <f t="shared" si="433"/>
        <v>0</v>
      </c>
      <c r="AV399" s="5">
        <f t="shared" si="434"/>
        <v>0</v>
      </c>
      <c r="AW399" s="5">
        <f t="shared" si="435"/>
        <v>0</v>
      </c>
      <c r="AX399" s="5">
        <f t="shared" si="436"/>
        <v>0</v>
      </c>
      <c r="AY399" s="5">
        <f t="shared" si="437"/>
        <v>0</v>
      </c>
      <c r="AZ399" s="5">
        <f t="shared" si="438"/>
        <v>-5400</v>
      </c>
      <c r="BA399" s="5">
        <f t="shared" si="439"/>
        <v>0</v>
      </c>
      <c r="BB399" s="5">
        <f t="shared" si="440"/>
        <v>0</v>
      </c>
      <c r="BC399" s="5">
        <f t="shared" si="441"/>
        <v>0</v>
      </c>
      <c r="BD399" s="5">
        <f>IFERROR(SUM(AR399:BC399),0)*((Cockpit!$C$3)^1)</f>
        <v>-3779.9999999999995</v>
      </c>
      <c r="BE399" s="19">
        <f>INDEX('Team forecast'!$M$3:$AU$22,MATCH($B399,'Team forecast'!$B$3:$B$22,0),MATCH(BE$1,'Team forecast'!$M$2:$AU$2,0))</f>
        <v>0</v>
      </c>
      <c r="BF399" s="19">
        <f>INDEX('Team forecast'!$M$3:$AU$22,MATCH($B399,'Team forecast'!$B$3:$B$22,0),MATCH(BF$1,'Team forecast'!$M$2:$AU$2,0))</f>
        <v>0</v>
      </c>
      <c r="BG399" s="19">
        <f>INDEX('Team forecast'!$M$3:$AU$22,MATCH($B399,'Team forecast'!$B$3:$B$22,0),MATCH(BG$1,'Team forecast'!$M$2:$AU$2,0))</f>
        <v>0</v>
      </c>
      <c r="BH399" s="19">
        <f>INDEX('Team forecast'!$M$3:$AU$22,MATCH($B399,'Team forecast'!$B$3:$B$22,0),MATCH(BH$1,'Team forecast'!$M$2:$AU$2,0))</f>
        <v>0</v>
      </c>
      <c r="BI399" s="5">
        <f t="shared" si="442"/>
        <v>7000</v>
      </c>
      <c r="BJ399" s="5">
        <f>INDEX('Team forecast'!$M$3:$AU$22,MATCH($B399,'Team forecast'!$B$3:$B$22,0),MATCH(BJ$1,'Team forecast'!$M$2:$AU$2,0))*IF($Y399&gt;0,25000,0)</f>
        <v>0</v>
      </c>
      <c r="BK399" s="5">
        <f>INDEX('Team forecast'!$M$3:$AU$22,MATCH($B399,'Team forecast'!$B$3:$B$22,0),MATCH(BK$1,'Team forecast'!$M$2:$AU$2,0))*IF($Y399&gt;0,5000,0)</f>
        <v>0</v>
      </c>
      <c r="BL399" s="5">
        <f>INDEX('Team forecast'!$M$3:$AU$22,MATCH($B399,'Team forecast'!$B$3:$B$22,0),MATCH(BL$1,'Team forecast'!$M$2:$AU$2,0))*IF($Y399&gt;0,-15000,0)</f>
        <v>0</v>
      </c>
      <c r="BM399" s="5">
        <f t="shared" si="443"/>
        <v>0</v>
      </c>
      <c r="BN399" s="5">
        <f t="shared" si="444"/>
        <v>0</v>
      </c>
      <c r="BO399" s="5">
        <f t="shared" si="445"/>
        <v>0</v>
      </c>
      <c r="BP399" s="5">
        <f t="shared" si="446"/>
        <v>0</v>
      </c>
      <c r="BQ399" s="5">
        <f t="shared" si="447"/>
        <v>0</v>
      </c>
      <c r="BR399" s="5">
        <f t="shared" si="448"/>
        <v>-5400</v>
      </c>
      <c r="BS399" s="5">
        <f t="shared" si="449"/>
        <v>0</v>
      </c>
      <c r="BT399" s="5">
        <f t="shared" si="450"/>
        <v>0</v>
      </c>
      <c r="BU399" s="5">
        <f t="shared" si="451"/>
        <v>0</v>
      </c>
      <c r="BV399" s="5">
        <f>IFERROR(SUM(BJ399:BU399),0)*((Cockpit!$C$3)^2)</f>
        <v>-2645.9999999999995</v>
      </c>
      <c r="BW399" s="19">
        <f>INDEX('Team forecast'!$M$3:$AU$22,MATCH($B399,'Team forecast'!$B$3:$B$22,0),MATCH(BW$1,'Team forecast'!$M$2:$AU$2,0))</f>
        <v>0</v>
      </c>
      <c r="BX399" s="19">
        <f>INDEX('Team forecast'!$M$3:$AU$22,MATCH($B399,'Team forecast'!$B$3:$B$22,0),MATCH(BX$1,'Team forecast'!$M$2:$AU$2,0))</f>
        <v>0</v>
      </c>
      <c r="BY399" s="19">
        <f>INDEX('Team forecast'!$M$3:$AU$22,MATCH($B399,'Team forecast'!$B$3:$B$22,0),MATCH(BY$1,'Team forecast'!$M$2:$AU$2,0))</f>
        <v>0</v>
      </c>
      <c r="BZ399" s="19">
        <f>INDEX('Team forecast'!$M$3:$AU$22,MATCH($B399,'Team forecast'!$B$3:$B$22,0),MATCH(BZ$1,'Team forecast'!$M$2:$AU$2,0))</f>
        <v>0</v>
      </c>
      <c r="CA399" s="5">
        <f t="shared" si="452"/>
        <v>7000</v>
      </c>
      <c r="CB399" s="5">
        <f>INDEX('Team forecast'!$M$3:$AU$22,MATCH($B399,'Team forecast'!$B$3:$B$22,0),MATCH(CB$1,'Team forecast'!$M$2:$AU$2,0))*IF($Y399&gt;0,25000,0)</f>
        <v>0</v>
      </c>
      <c r="CC399" s="5">
        <f>INDEX('Team forecast'!$M$3:$AU$22,MATCH($B399,'Team forecast'!$B$3:$B$22,0),MATCH(CC$1,'Team forecast'!$M$2:$AU$2,0))*IF($Y399&gt;0,5000,0)</f>
        <v>0</v>
      </c>
      <c r="CD399" s="5">
        <f>INDEX('Team forecast'!$M$3:$AU$22,MATCH($B399,'Team forecast'!$B$3:$B$22,0),MATCH(CD$1,'Team forecast'!$M$2:$AU$2,0))*IF($Y399&gt;0,-15000,0)</f>
        <v>0</v>
      </c>
      <c r="CE399" s="5">
        <f t="shared" si="453"/>
        <v>0</v>
      </c>
      <c r="CF399" s="5">
        <f t="shared" si="454"/>
        <v>0</v>
      </c>
      <c r="CG399" s="5">
        <f t="shared" si="455"/>
        <v>0</v>
      </c>
      <c r="CH399" s="5">
        <f t="shared" si="456"/>
        <v>0</v>
      </c>
      <c r="CI399" s="5">
        <f t="shared" si="457"/>
        <v>0</v>
      </c>
      <c r="CJ399" s="5">
        <f t="shared" si="458"/>
        <v>-5400</v>
      </c>
      <c r="CK399" s="5">
        <f t="shared" si="459"/>
        <v>0</v>
      </c>
      <c r="CL399" s="5">
        <f t="shared" si="460"/>
        <v>0</v>
      </c>
      <c r="CM399" s="5">
        <f t="shared" si="461"/>
        <v>0</v>
      </c>
      <c r="CN399" s="5">
        <f>IFERROR(SUM(CB399:CM399),0)*((Cockpit!$C$3)^3)</f>
        <v>-1852.1999999999996</v>
      </c>
      <c r="CO399" s="19">
        <f>INDEX('Team forecast'!$M$3:$AU$22,MATCH($B399,'Team forecast'!$B$3:$B$22,0),MATCH(CO$1,'Team forecast'!$M$2:$AU$2,0))</f>
        <v>0</v>
      </c>
      <c r="CP399" s="19">
        <f>INDEX('Team forecast'!$M$3:$AU$22,MATCH($B399,'Team forecast'!$B$3:$B$22,0),MATCH(CP$1,'Team forecast'!$M$2:$AU$2,0))</f>
        <v>0</v>
      </c>
      <c r="CQ399" s="19">
        <f>INDEX('Team forecast'!$M$3:$AU$22,MATCH($B399,'Team forecast'!$B$3:$B$22,0),MATCH(CQ$1,'Team forecast'!$M$2:$AU$2,0))</f>
        <v>0</v>
      </c>
      <c r="CR399" s="19">
        <f>INDEX('Team forecast'!$M$3:$AU$22,MATCH($B399,'Team forecast'!$B$3:$B$22,0),MATCH(CR$1,'Team forecast'!$M$2:$AU$2,0))</f>
        <v>0</v>
      </c>
      <c r="CS399" s="5">
        <f t="shared" si="462"/>
        <v>7000</v>
      </c>
      <c r="CT399" s="5">
        <f>INDEX('Team forecast'!$M$3:$AU$22,MATCH($B399,'Team forecast'!$B$3:$B$22,0),MATCH(CT$1,'Team forecast'!$M$2:$AU$2,0))*IF($Y399&gt;0,25000,0)</f>
        <v>0</v>
      </c>
      <c r="CU399" s="5">
        <f>INDEX('Team forecast'!$M$3:$AU$22,MATCH($B399,'Team forecast'!$B$3:$B$22,0),MATCH(CU$1,'Team forecast'!$M$2:$AU$2,0))*IF($Y399&gt;0,5000,0)</f>
        <v>0</v>
      </c>
      <c r="CV399" s="5">
        <f>INDEX('Team forecast'!$M$3:$AU$22,MATCH($B399,'Team forecast'!$B$3:$B$22,0),MATCH(CV$1,'Team forecast'!$M$2:$AU$2,0))*IF($Y399&gt;0,-15000,0)</f>
        <v>0</v>
      </c>
      <c r="CW399" s="5">
        <f t="shared" si="463"/>
        <v>0</v>
      </c>
      <c r="CX399" s="5">
        <f t="shared" si="464"/>
        <v>0</v>
      </c>
      <c r="CY399" s="5">
        <f t="shared" si="465"/>
        <v>0</v>
      </c>
      <c r="CZ399" s="5">
        <f t="shared" si="466"/>
        <v>0</v>
      </c>
      <c r="DA399" s="5">
        <f t="shared" si="467"/>
        <v>0</v>
      </c>
      <c r="DB399" s="5">
        <f t="shared" si="468"/>
        <v>-5400</v>
      </c>
      <c r="DC399" s="5">
        <f t="shared" si="469"/>
        <v>0</v>
      </c>
      <c r="DD399" s="5">
        <f t="shared" si="470"/>
        <v>0</v>
      </c>
      <c r="DE399" s="5">
        <f t="shared" si="471"/>
        <v>0</v>
      </c>
      <c r="DF399" s="5">
        <f>IFERROR(SUM(CT399:DE399),0)*((Cockpit!$C$3)^4)</f>
        <v>-1296.5399999999995</v>
      </c>
      <c r="DG399" s="19">
        <f>INDEX('Team forecast'!$M$3:$AU$22,MATCH($B399,'Team forecast'!$B$3:$B$22,0),MATCH(DG$1,'Team forecast'!$M$2:$AU$2,0))</f>
        <v>0</v>
      </c>
      <c r="DH399" s="19">
        <f>INDEX('Team forecast'!$M$3:$AU$22,MATCH($B399,'Team forecast'!$B$3:$B$22,0),MATCH(DH$1,'Team forecast'!$M$2:$AU$2,0))</f>
        <v>0</v>
      </c>
      <c r="DI399" s="19">
        <f>INDEX('Team forecast'!$M$3:$AU$22,MATCH($B399,'Team forecast'!$B$3:$B$22,0),MATCH(DI$1,'Team forecast'!$M$2:$AU$2,0))</f>
        <v>0</v>
      </c>
      <c r="DJ399" s="19">
        <f>INDEX('Team forecast'!$M$3:$AU$22,MATCH($B399,'Team forecast'!$B$3:$B$22,0),MATCH(DJ$1,'Team forecast'!$M$2:$AU$2,0))</f>
        <v>0</v>
      </c>
      <c r="DK399" s="5">
        <f t="shared" si="472"/>
        <v>7000</v>
      </c>
      <c r="DL399" s="5">
        <f>INDEX('Team forecast'!$M$3:$AU$22,MATCH($B399,'Team forecast'!$B$3:$B$22,0),MATCH(DL$1,'Team forecast'!$M$2:$AU$2,0))*IF($Y399&gt;0,25000,0)</f>
        <v>0</v>
      </c>
      <c r="DM399" s="5">
        <f>INDEX('Team forecast'!$M$3:$AU$22,MATCH($B399,'Team forecast'!$B$3:$B$22,0),MATCH(DM$1,'Team forecast'!$M$2:$AU$2,0))*IF($Y399&gt;0,5000,0)</f>
        <v>0</v>
      </c>
      <c r="DN399" s="5">
        <f>INDEX('Team forecast'!$M$3:$AU$22,MATCH($B399,'Team forecast'!$B$3:$B$22,0),MATCH(DN$1,'Team forecast'!$M$2:$AU$2,0))*IF($Y399&gt;0,-15000,0)</f>
        <v>0</v>
      </c>
      <c r="DO399" s="5">
        <f t="shared" si="473"/>
        <v>0</v>
      </c>
      <c r="DP399" s="5">
        <f t="shared" si="474"/>
        <v>0</v>
      </c>
      <c r="DQ399" s="5">
        <f t="shared" si="475"/>
        <v>0</v>
      </c>
      <c r="DR399" s="5">
        <f t="shared" si="476"/>
        <v>0</v>
      </c>
      <c r="DS399" s="5">
        <f t="shared" si="477"/>
        <v>0</v>
      </c>
      <c r="DT399" s="5">
        <f t="shared" si="478"/>
        <v>-5400</v>
      </c>
      <c r="DU399" s="5">
        <f t="shared" si="479"/>
        <v>0</v>
      </c>
      <c r="DV399" s="5">
        <f t="shared" si="480"/>
        <v>0</v>
      </c>
      <c r="DW399" s="5">
        <f t="shared" si="481"/>
        <v>0</v>
      </c>
      <c r="DX399" s="5">
        <f>IFERROR(SUM(DL399:DW399),0)*((Cockpit!$C$3)^5)</f>
        <v>-907.57799999999963</v>
      </c>
      <c r="DY399" s="5">
        <f t="shared" si="482"/>
        <v>40561.66988178913</v>
      </c>
      <c r="DZ399" s="5" t="str">
        <f>IF(ISERROR(MATCH(A399,'Current squad'!B:B,0)),"No","Yes")</f>
        <v>No</v>
      </c>
      <c r="EA399" s="5" cm="1">
        <f t="array" ref="EA399">IFERROR(_xlfn.IFS(DZ399="Yes",0,DZ399="No",H399*1%),999999)</f>
        <v>37880</v>
      </c>
      <c r="EB399" s="5">
        <f t="shared" si="424"/>
        <v>3825880</v>
      </c>
      <c r="EC399" s="5">
        <f t="shared" si="483"/>
        <v>2681.6698817891302</v>
      </c>
      <c r="ED399" s="1">
        <f t="shared" si="425"/>
        <v>7.079381947700977E-4</v>
      </c>
      <c r="EE399" s="5">
        <f>RANK(EC399,$EC$2:$EC$572)+COUNTIF($EC$2:EC399,EC399)-1</f>
        <v>62</v>
      </c>
      <c r="EF399" s="4">
        <f>RANK(ED399,$ED$2:$ED$572)+COUNTIF($ED$2:ED399,ED399)-1</f>
        <v>60</v>
      </c>
    </row>
    <row r="400" spans="1:136" x14ac:dyDescent="0.3">
      <c r="A400" t="str">
        <f>IF(Holdet.dk!A400&lt;&gt;"",Holdet.dk!A400,"")</f>
        <v>Elia Caprile</v>
      </c>
      <c r="B400" t="str">
        <f>INDEX(Holdet.dk!B:B,MATCH($A400,Holdet.dk!$A:$A,0))</f>
        <v>Leeds United</v>
      </c>
      <c r="C400" t="str">
        <f>INDEX(Holdet.dk!C:C,MATCH($A400,Holdet.dk!$A:$A,0))</f>
        <v>Goalkeeper</v>
      </c>
      <c r="D400" t="str">
        <f>INDEX(Holdet.dk!D:D,MATCH($A400,Holdet.dk!$A:$A,0))</f>
        <v>2.900.000</v>
      </c>
      <c r="E400" s="1">
        <f>IFERROR(_xlfn.NUMBERVALUE(INDEX(Holdet.dk!$E:$E,MATCH($A400,Holdet.dk!$A:$A,0)),","),0)</f>
        <v>1E-3</v>
      </c>
      <c r="F400" t="str">
        <f>IF(INDEX(Lookup!H:H,MATCH('Master data'!A400,Lookup!G:G,0))=0,A400,INDEX(Lookup!H:H,MATCH('Master data'!A400,Lookup!G:G,0)))</f>
        <v>Elia Caprile</v>
      </c>
      <c r="G400" t="str">
        <f>IFERROR(INDEX(Lookup!B:B,MATCH(INDEX(Rotowire!C:C,MATCH(F400,Rotowire!A:A,0)),Lookup!D:D,0)),"")</f>
        <v/>
      </c>
      <c r="H400" s="5">
        <f t="shared" si="416"/>
        <v>2900000</v>
      </c>
      <c r="I400" s="19">
        <f>IFERROR(INDEX('Team forecast'!$G$3:$I$22,MATCH($B400,'Team forecast'!$B$3:$B$22,0),MATCH(I$1,'Team forecast'!$G$2:$I$2,0)),0)</f>
        <v>0.79646017699115057</v>
      </c>
      <c r="J400" s="19">
        <f>IFERROR(INDEX('Team forecast'!$G$3:$I$22,MATCH($B400,'Team forecast'!$B$3:$B$22,0),MATCH(J$1,'Team forecast'!$G$2:$I$2,0)),0)</f>
        <v>1.1504424778761062</v>
      </c>
      <c r="K400" s="19">
        <f>IFERROR(INDEX('Team forecast'!$G$3:$I$22,MATCH($B400,'Team forecast'!$B$3:$B$22,0),MATCH(K$1,'Team forecast'!$G$2:$I$2,0)),0)</f>
        <v>0.82585391828488663</v>
      </c>
      <c r="L400">
        <f>SUMIFS(Rotowire!E:E,Rotowire!$A:$A,'Master data'!$F400)</f>
        <v>0</v>
      </c>
      <c r="M400" s="2">
        <f>SUMIFS(Rotowire!F:F,Rotowire!$A:$A,'Master data'!$F400)*I400</f>
        <v>0</v>
      </c>
      <c r="N400" s="2">
        <f>SUMIFS(Rotowire!G:G,Rotowire!$A:$A,'Master data'!$F400)*I400</f>
        <v>0</v>
      </c>
      <c r="O400" s="2">
        <f>SUMIFS(Rotowire!I:I,Rotowire!$A:$A,'Master data'!$F400)*I400</f>
        <v>0</v>
      </c>
      <c r="P400" s="2">
        <f>SUMIFS(Rotowire!W:W,Rotowire!$A:$A,'Master data'!$F400)*K400</f>
        <v>0</v>
      </c>
      <c r="Q400" s="2">
        <f>SUMIFS(Rotowire!Y:Y,Rotowire!$A:$A,'Master data'!$F400)*J400</f>
        <v>0</v>
      </c>
      <c r="R400" s="2">
        <f>SUMIFS(Rotowire!AB:AB,Rotowire!$A:$A,'Master data'!$F400)</f>
        <v>0</v>
      </c>
      <c r="S400" s="2">
        <f>SUMIFS(Rotowire!AC:AC,Rotowire!$A:$A,'Master data'!$F400)</f>
        <v>0</v>
      </c>
      <c r="T400" s="2">
        <f>INDEX('Team forecast'!D$3:D$22,MATCH($B400,'Team forecast'!$B$3:$B$22,0))</f>
        <v>1.8</v>
      </c>
      <c r="U400" s="2">
        <f>INDEX('Team forecast'!E$3:E$22,MATCH($B400,'Team forecast'!$B$3:$B$22,0))</f>
        <v>1.3</v>
      </c>
      <c r="V400" s="2">
        <f>INDEX('Team forecast'!J$3:J$22,MATCH($B400,'Team forecast'!$B$3:$B$22,0))</f>
        <v>0.4859</v>
      </c>
      <c r="W400" s="2">
        <f>INDEX('Team forecast'!K$3:K$22,MATCH($B400,'Team forecast'!$B$3:$B$22,0))</f>
        <v>0.23730000000000001</v>
      </c>
      <c r="X400" s="2">
        <f>INDEX('Team forecast'!L$3:L$22,MATCH($B400,'Team forecast'!$B$3:$B$22,0))</f>
        <v>0.27679999999999999</v>
      </c>
      <c r="Y400" s="5">
        <f t="shared" si="417"/>
        <v>-5000</v>
      </c>
      <c r="Z400" s="5">
        <f t="shared" si="418"/>
        <v>0</v>
      </c>
      <c r="AA400" s="5">
        <f t="shared" si="419"/>
        <v>0</v>
      </c>
      <c r="AB400" s="5">
        <f t="shared" si="420"/>
        <v>0</v>
      </c>
      <c r="AC400" s="5">
        <f t="shared" si="421"/>
        <v>0</v>
      </c>
      <c r="AD400" s="5">
        <f t="shared" si="426"/>
        <v>0</v>
      </c>
      <c r="AE400" s="5">
        <f t="shared" si="427"/>
        <v>0</v>
      </c>
      <c r="AF400" s="5">
        <f t="shared" si="422"/>
        <v>0</v>
      </c>
      <c r="AG400" s="5">
        <f t="shared" si="423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 t="shared" si="431"/>
        <v>0</v>
      </c>
      <c r="AL400" s="5">
        <f>IFERROR(SUM(Y400:AK400),-5000)*((Cockpit!$C$3)^0)</f>
        <v>-5000</v>
      </c>
      <c r="AM400" s="19">
        <f>INDEX('Team forecast'!$M$3:$AU$22,MATCH($B400,'Team forecast'!$B$3:$B$22,0),MATCH(AM$1,'Team forecast'!$M$2:$AU$2,0))</f>
        <v>0</v>
      </c>
      <c r="AN400" s="19">
        <f>INDEX('Team forecast'!$M$3:$AU$22,MATCH($B400,'Team forecast'!$B$3:$B$22,0),MATCH(AN$1,'Team forecast'!$M$2:$AU$2,0))</f>
        <v>0</v>
      </c>
      <c r="AO400" s="19">
        <f>INDEX('Team forecast'!$M$3:$AU$22,MATCH($B400,'Team forecast'!$B$3:$B$22,0),MATCH(AO$1,'Team forecast'!$M$2:$AU$2,0))</f>
        <v>0</v>
      </c>
      <c r="AP400" s="19">
        <f>INDEX('Team forecast'!$M$3:$AU$22,MATCH($B400,'Team forecast'!$B$3:$B$22,0),MATCH(AP$1,'Team forecast'!$M$2:$AU$2,0))</f>
        <v>0</v>
      </c>
      <c r="AQ400" s="5">
        <f t="shared" si="432"/>
        <v>-5000</v>
      </c>
      <c r="AR400" s="5">
        <f>INDEX('Team forecast'!$M$3:$AU$22,MATCH($B400,'Team forecast'!$B$3:$B$22,0),MATCH(AR$1,'Team forecast'!$M$2:$AU$2,0))*IF($Y400&gt;0,25000,0)</f>
        <v>0</v>
      </c>
      <c r="AS400" s="5">
        <f>INDEX('Team forecast'!$M$3:$AU$22,MATCH($B400,'Team forecast'!$B$3:$B$22,0),MATCH(AS$1,'Team forecast'!$M$2:$AU$2,0))*IF($Y400&gt;0,5000,0)</f>
        <v>0</v>
      </c>
      <c r="AT400" s="5">
        <f>INDEX('Team forecast'!$M$3:$AU$22,MATCH($B400,'Team forecast'!$B$3:$B$22,0),MATCH(AT$1,'Team forecast'!$M$2:$AU$2,0))*IF($Y400&gt;0,-15000,0)</f>
        <v>0</v>
      </c>
      <c r="AU400" s="5">
        <f t="shared" si="433"/>
        <v>0</v>
      </c>
      <c r="AV400" s="5">
        <f t="shared" si="434"/>
        <v>0</v>
      </c>
      <c r="AW400" s="5">
        <f t="shared" si="435"/>
        <v>0</v>
      </c>
      <c r="AX400" s="5">
        <f t="shared" si="436"/>
        <v>0</v>
      </c>
      <c r="AY400" s="5">
        <f t="shared" si="437"/>
        <v>0</v>
      </c>
      <c r="AZ400" s="5">
        <f t="shared" si="438"/>
        <v>0</v>
      </c>
      <c r="BA400" s="5">
        <f t="shared" si="439"/>
        <v>0</v>
      </c>
      <c r="BB400" s="5">
        <f t="shared" si="440"/>
        <v>0</v>
      </c>
      <c r="BC400" s="5">
        <f t="shared" si="441"/>
        <v>0</v>
      </c>
      <c r="BD400" s="5">
        <f>IFERROR(SUM(AR400:BC400),0)*((Cockpit!$C$3)^1)</f>
        <v>0</v>
      </c>
      <c r="BE400" s="19">
        <f>INDEX('Team forecast'!$M$3:$AU$22,MATCH($B400,'Team forecast'!$B$3:$B$22,0),MATCH(BE$1,'Team forecast'!$M$2:$AU$2,0))</f>
        <v>0</v>
      </c>
      <c r="BF400" s="19">
        <f>INDEX('Team forecast'!$M$3:$AU$22,MATCH($B400,'Team forecast'!$B$3:$B$22,0),MATCH(BF$1,'Team forecast'!$M$2:$AU$2,0))</f>
        <v>0</v>
      </c>
      <c r="BG400" s="19">
        <f>INDEX('Team forecast'!$M$3:$AU$22,MATCH($B400,'Team forecast'!$B$3:$B$22,0),MATCH(BG$1,'Team forecast'!$M$2:$AU$2,0))</f>
        <v>0</v>
      </c>
      <c r="BH400" s="19">
        <f>INDEX('Team forecast'!$M$3:$AU$22,MATCH($B400,'Team forecast'!$B$3:$B$22,0),MATCH(BH$1,'Team forecast'!$M$2:$AU$2,0))</f>
        <v>0</v>
      </c>
      <c r="BI400" s="5">
        <f t="shared" si="442"/>
        <v>-5000</v>
      </c>
      <c r="BJ400" s="5">
        <f>INDEX('Team forecast'!$M$3:$AU$22,MATCH($B400,'Team forecast'!$B$3:$B$22,0),MATCH(BJ$1,'Team forecast'!$M$2:$AU$2,0))*IF($Y400&gt;0,25000,0)</f>
        <v>0</v>
      </c>
      <c r="BK400" s="5">
        <f>INDEX('Team forecast'!$M$3:$AU$22,MATCH($B400,'Team forecast'!$B$3:$B$22,0),MATCH(BK$1,'Team forecast'!$M$2:$AU$2,0))*IF($Y400&gt;0,5000,0)</f>
        <v>0</v>
      </c>
      <c r="BL400" s="5">
        <f>INDEX('Team forecast'!$M$3:$AU$22,MATCH($B400,'Team forecast'!$B$3:$B$22,0),MATCH(BL$1,'Team forecast'!$M$2:$AU$2,0))*IF($Y400&gt;0,-15000,0)</f>
        <v>0</v>
      </c>
      <c r="BM400" s="5">
        <f t="shared" si="443"/>
        <v>0</v>
      </c>
      <c r="BN400" s="5">
        <f t="shared" si="444"/>
        <v>0</v>
      </c>
      <c r="BO400" s="5">
        <f t="shared" si="445"/>
        <v>0</v>
      </c>
      <c r="BP400" s="5">
        <f t="shared" si="446"/>
        <v>0</v>
      </c>
      <c r="BQ400" s="5">
        <f t="shared" si="447"/>
        <v>0</v>
      </c>
      <c r="BR400" s="5">
        <f t="shared" si="448"/>
        <v>0</v>
      </c>
      <c r="BS400" s="5">
        <f t="shared" si="449"/>
        <v>0</v>
      </c>
      <c r="BT400" s="5">
        <f t="shared" si="450"/>
        <v>0</v>
      </c>
      <c r="BU400" s="5">
        <f t="shared" si="451"/>
        <v>0</v>
      </c>
      <c r="BV400" s="5">
        <f>IFERROR(SUM(BJ400:BU400),0)*((Cockpit!$C$3)^2)</f>
        <v>0</v>
      </c>
      <c r="BW400" s="19">
        <f>INDEX('Team forecast'!$M$3:$AU$22,MATCH($B400,'Team forecast'!$B$3:$B$22,0),MATCH(BW$1,'Team forecast'!$M$2:$AU$2,0))</f>
        <v>0</v>
      </c>
      <c r="BX400" s="19">
        <f>INDEX('Team forecast'!$M$3:$AU$22,MATCH($B400,'Team forecast'!$B$3:$B$22,0),MATCH(BX$1,'Team forecast'!$M$2:$AU$2,0))</f>
        <v>0</v>
      </c>
      <c r="BY400" s="19">
        <f>INDEX('Team forecast'!$M$3:$AU$22,MATCH($B400,'Team forecast'!$B$3:$B$22,0),MATCH(BY$1,'Team forecast'!$M$2:$AU$2,0))</f>
        <v>0</v>
      </c>
      <c r="BZ400" s="19">
        <f>INDEX('Team forecast'!$M$3:$AU$22,MATCH($B400,'Team forecast'!$B$3:$B$22,0),MATCH(BZ$1,'Team forecast'!$M$2:$AU$2,0))</f>
        <v>0</v>
      </c>
      <c r="CA400" s="5">
        <f t="shared" si="452"/>
        <v>-5000</v>
      </c>
      <c r="CB400" s="5">
        <f>INDEX('Team forecast'!$M$3:$AU$22,MATCH($B400,'Team forecast'!$B$3:$B$22,0),MATCH(CB$1,'Team forecast'!$M$2:$AU$2,0))*IF($Y400&gt;0,25000,0)</f>
        <v>0</v>
      </c>
      <c r="CC400" s="5">
        <f>INDEX('Team forecast'!$M$3:$AU$22,MATCH($B400,'Team forecast'!$B$3:$B$22,0),MATCH(CC$1,'Team forecast'!$M$2:$AU$2,0))*IF($Y400&gt;0,5000,0)</f>
        <v>0</v>
      </c>
      <c r="CD400" s="5">
        <f>INDEX('Team forecast'!$M$3:$AU$22,MATCH($B400,'Team forecast'!$B$3:$B$22,0),MATCH(CD$1,'Team forecast'!$M$2:$AU$2,0))*IF($Y400&gt;0,-15000,0)</f>
        <v>0</v>
      </c>
      <c r="CE400" s="5">
        <f t="shared" si="453"/>
        <v>0</v>
      </c>
      <c r="CF400" s="5">
        <f t="shared" si="454"/>
        <v>0</v>
      </c>
      <c r="CG400" s="5">
        <f t="shared" si="455"/>
        <v>0</v>
      </c>
      <c r="CH400" s="5">
        <f t="shared" si="456"/>
        <v>0</v>
      </c>
      <c r="CI400" s="5">
        <f t="shared" si="457"/>
        <v>0</v>
      </c>
      <c r="CJ400" s="5">
        <f t="shared" si="458"/>
        <v>0</v>
      </c>
      <c r="CK400" s="5">
        <f t="shared" si="459"/>
        <v>0</v>
      </c>
      <c r="CL400" s="5">
        <f t="shared" si="460"/>
        <v>0</v>
      </c>
      <c r="CM400" s="5">
        <f t="shared" si="461"/>
        <v>0</v>
      </c>
      <c r="CN400" s="5">
        <f>IFERROR(SUM(CB400:CM400),0)*((Cockpit!$C$3)^3)</f>
        <v>0</v>
      </c>
      <c r="CO400" s="19">
        <f>INDEX('Team forecast'!$M$3:$AU$22,MATCH($B400,'Team forecast'!$B$3:$B$22,0),MATCH(CO$1,'Team forecast'!$M$2:$AU$2,0))</f>
        <v>0</v>
      </c>
      <c r="CP400" s="19">
        <f>INDEX('Team forecast'!$M$3:$AU$22,MATCH($B400,'Team forecast'!$B$3:$B$22,0),MATCH(CP$1,'Team forecast'!$M$2:$AU$2,0))</f>
        <v>0</v>
      </c>
      <c r="CQ400" s="19">
        <f>INDEX('Team forecast'!$M$3:$AU$22,MATCH($B400,'Team forecast'!$B$3:$B$22,0),MATCH(CQ$1,'Team forecast'!$M$2:$AU$2,0))</f>
        <v>0</v>
      </c>
      <c r="CR400" s="19">
        <f>INDEX('Team forecast'!$M$3:$AU$22,MATCH($B400,'Team forecast'!$B$3:$B$22,0),MATCH(CR$1,'Team forecast'!$M$2:$AU$2,0))</f>
        <v>0</v>
      </c>
      <c r="CS400" s="5">
        <f t="shared" si="462"/>
        <v>-5000</v>
      </c>
      <c r="CT400" s="5">
        <f>INDEX('Team forecast'!$M$3:$AU$22,MATCH($B400,'Team forecast'!$B$3:$B$22,0),MATCH(CT$1,'Team forecast'!$M$2:$AU$2,0))*IF($Y400&gt;0,25000,0)</f>
        <v>0</v>
      </c>
      <c r="CU400" s="5">
        <f>INDEX('Team forecast'!$M$3:$AU$22,MATCH($B400,'Team forecast'!$B$3:$B$22,0),MATCH(CU$1,'Team forecast'!$M$2:$AU$2,0))*IF($Y400&gt;0,5000,0)</f>
        <v>0</v>
      </c>
      <c r="CV400" s="5">
        <f>INDEX('Team forecast'!$M$3:$AU$22,MATCH($B400,'Team forecast'!$B$3:$B$22,0),MATCH(CV$1,'Team forecast'!$M$2:$AU$2,0))*IF($Y400&gt;0,-15000,0)</f>
        <v>0</v>
      </c>
      <c r="CW400" s="5">
        <f t="shared" si="463"/>
        <v>0</v>
      </c>
      <c r="CX400" s="5">
        <f t="shared" si="464"/>
        <v>0</v>
      </c>
      <c r="CY400" s="5">
        <f t="shared" si="465"/>
        <v>0</v>
      </c>
      <c r="CZ400" s="5">
        <f t="shared" si="466"/>
        <v>0</v>
      </c>
      <c r="DA400" s="5">
        <f t="shared" si="467"/>
        <v>0</v>
      </c>
      <c r="DB400" s="5">
        <f t="shared" si="468"/>
        <v>0</v>
      </c>
      <c r="DC400" s="5">
        <f t="shared" si="469"/>
        <v>0</v>
      </c>
      <c r="DD400" s="5">
        <f t="shared" si="470"/>
        <v>0</v>
      </c>
      <c r="DE400" s="5">
        <f t="shared" si="471"/>
        <v>0</v>
      </c>
      <c r="DF400" s="5">
        <f>IFERROR(SUM(CT400:DE400),0)*((Cockpit!$C$3)^4)</f>
        <v>0</v>
      </c>
      <c r="DG400" s="19">
        <f>INDEX('Team forecast'!$M$3:$AU$22,MATCH($B400,'Team forecast'!$B$3:$B$22,0),MATCH(DG$1,'Team forecast'!$M$2:$AU$2,0))</f>
        <v>0</v>
      </c>
      <c r="DH400" s="19">
        <f>INDEX('Team forecast'!$M$3:$AU$22,MATCH($B400,'Team forecast'!$B$3:$B$22,0),MATCH(DH$1,'Team forecast'!$M$2:$AU$2,0))</f>
        <v>0</v>
      </c>
      <c r="DI400" s="19">
        <f>INDEX('Team forecast'!$M$3:$AU$22,MATCH($B400,'Team forecast'!$B$3:$B$22,0),MATCH(DI$1,'Team forecast'!$M$2:$AU$2,0))</f>
        <v>0</v>
      </c>
      <c r="DJ400" s="19">
        <f>INDEX('Team forecast'!$M$3:$AU$22,MATCH($B400,'Team forecast'!$B$3:$B$22,0),MATCH(DJ$1,'Team forecast'!$M$2:$AU$2,0))</f>
        <v>0</v>
      </c>
      <c r="DK400" s="5">
        <f t="shared" si="472"/>
        <v>-5000</v>
      </c>
      <c r="DL400" s="5">
        <f>INDEX('Team forecast'!$M$3:$AU$22,MATCH($B400,'Team forecast'!$B$3:$B$22,0),MATCH(DL$1,'Team forecast'!$M$2:$AU$2,0))*IF($Y400&gt;0,25000,0)</f>
        <v>0</v>
      </c>
      <c r="DM400" s="5">
        <f>INDEX('Team forecast'!$M$3:$AU$22,MATCH($B400,'Team forecast'!$B$3:$B$22,0),MATCH(DM$1,'Team forecast'!$M$2:$AU$2,0))*IF($Y400&gt;0,5000,0)</f>
        <v>0</v>
      </c>
      <c r="DN400" s="5">
        <f>INDEX('Team forecast'!$M$3:$AU$22,MATCH($B400,'Team forecast'!$B$3:$B$22,0),MATCH(DN$1,'Team forecast'!$M$2:$AU$2,0))*IF($Y400&gt;0,-15000,0)</f>
        <v>0</v>
      </c>
      <c r="DO400" s="5">
        <f t="shared" si="473"/>
        <v>0</v>
      </c>
      <c r="DP400" s="5">
        <f t="shared" si="474"/>
        <v>0</v>
      </c>
      <c r="DQ400" s="5">
        <f t="shared" si="475"/>
        <v>0</v>
      </c>
      <c r="DR400" s="5">
        <f t="shared" si="476"/>
        <v>0</v>
      </c>
      <c r="DS400" s="5">
        <f t="shared" si="477"/>
        <v>0</v>
      </c>
      <c r="DT400" s="5">
        <f t="shared" si="478"/>
        <v>0</v>
      </c>
      <c r="DU400" s="5">
        <f t="shared" si="479"/>
        <v>0</v>
      </c>
      <c r="DV400" s="5">
        <f t="shared" si="480"/>
        <v>0</v>
      </c>
      <c r="DW400" s="5">
        <f t="shared" si="481"/>
        <v>0</v>
      </c>
      <c r="DX400" s="5">
        <f>IFERROR(SUM(DL400:DW400),0)*((Cockpit!$C$3)^5)</f>
        <v>0</v>
      </c>
      <c r="DY400" s="5">
        <f t="shared" si="482"/>
        <v>-5000</v>
      </c>
      <c r="DZ400" s="5" t="str">
        <f>IF(ISERROR(MATCH(A400,'Current squad'!B:B,0)),"No","Yes")</f>
        <v>No</v>
      </c>
      <c r="EA400" s="5" cm="1">
        <f t="array" ref="EA400">IFERROR(_xlfn.IFS(DZ400="Yes",0,DZ400="No",H400*1%),999999)</f>
        <v>29000</v>
      </c>
      <c r="EB400" s="5">
        <f t="shared" si="424"/>
        <v>2929000</v>
      </c>
      <c r="EC400" s="5">
        <f t="shared" si="483"/>
        <v>-34000</v>
      </c>
      <c r="ED400" s="1">
        <f t="shared" si="425"/>
        <v>-1.1724137931034483E-2</v>
      </c>
      <c r="EE400" s="5">
        <f>RANK(EC400,$EC$2:$EC$572)+COUNTIF($EC$2:EC400,EC400)-1</f>
        <v>354</v>
      </c>
      <c r="EF400" s="4">
        <f>RANK(ED400,$ED$2:$ED$572)+COUNTIF($ED$2:ED400,ED400)-1</f>
        <v>374</v>
      </c>
    </row>
    <row r="401" spans="1:136" x14ac:dyDescent="0.3">
      <c r="A401" t="str">
        <f>IF(Holdet.dk!A401&lt;&gt;"",Holdet.dk!A401,"")</f>
        <v>Wesley Fofana</v>
      </c>
      <c r="B401" t="str">
        <f>INDEX(Holdet.dk!B:B,MATCH($A401,Holdet.dk!$A:$A,0))</f>
        <v>Leicester City</v>
      </c>
      <c r="C401" t="str">
        <f>INDEX(Holdet.dk!C:C,MATCH($A401,Holdet.dk!$A:$A,0))</f>
        <v>Defense</v>
      </c>
      <c r="D401" t="str">
        <f>INDEX(Holdet.dk!D:D,MATCH($A401,Holdet.dk!$A:$A,0))</f>
        <v>3.859.000</v>
      </c>
      <c r="E401" s="1">
        <f>IFERROR(_xlfn.NUMBERVALUE(INDEX(Holdet.dk!$E:$E,MATCH($A401,Holdet.dk!$A:$A,0)),","),0)</f>
        <v>6.0999999999999999E-2</v>
      </c>
      <c r="F401" t="str">
        <f>IF(INDEX(Lookup!H:H,MATCH('Master data'!A401,Lookup!G:G,0))=0,A401,INDEX(Lookup!H:H,MATCH('Master data'!A401,Lookup!G:G,0)))</f>
        <v>Wesley Fofana</v>
      </c>
      <c r="G401" t="str">
        <f>IFERROR(INDEX(Lookup!B:B,MATCH(INDEX(Rotowire!C:C,MATCH(F401,Rotowire!A:A,0)),Lookup!D:D,0)),"")</f>
        <v>Tottenham</v>
      </c>
      <c r="H401" s="5">
        <f t="shared" si="416"/>
        <v>3859000</v>
      </c>
      <c r="I401" s="19">
        <f>IFERROR(INDEX('Team forecast'!$G$3:$I$22,MATCH($B401,'Team forecast'!$B$3:$B$22,0),MATCH(I$1,'Team forecast'!$G$2:$I$2,0)),0)</f>
        <v>1.0388888888888888</v>
      </c>
      <c r="J401" s="19">
        <f>IFERROR(INDEX('Team forecast'!$G$3:$I$22,MATCH($B401,'Team forecast'!$B$3:$B$22,0),MATCH(J$1,'Team forecast'!$G$2:$I$2,0)),0)</f>
        <v>0.81751824817518248</v>
      </c>
      <c r="K401" s="19">
        <f>IFERROR(INDEX('Team forecast'!$G$3:$I$22,MATCH($B401,'Team forecast'!$B$3:$B$22,0),MATCH(K$1,'Team forecast'!$G$2:$I$2,0)),0)</f>
        <v>1.2549222870116903</v>
      </c>
      <c r="L401">
        <f>SUMIFS(Rotowire!E:E,Rotowire!$A:$A,'Master data'!$F401)</f>
        <v>95</v>
      </c>
      <c r="M401" s="2">
        <f>SUMIFS(Rotowire!F:F,Rotowire!$A:$A,'Master data'!$F401)*I401</f>
        <v>1.0388888888888888E-2</v>
      </c>
      <c r="N401" s="2">
        <f>SUMIFS(Rotowire!G:G,Rotowire!$A:$A,'Master data'!$F401)*I401</f>
        <v>4.1555555555555554E-2</v>
      </c>
      <c r="O401" s="2">
        <f>SUMIFS(Rotowire!I:I,Rotowire!$A:$A,'Master data'!$F401)*I401</f>
        <v>0.13505555555555554</v>
      </c>
      <c r="P401" s="2">
        <f>SUMIFS(Rotowire!W:W,Rotowire!$A:$A,'Master data'!$F401)*K401</f>
        <v>0.32627979462303947</v>
      </c>
      <c r="Q401" s="2">
        <f>SUMIFS(Rotowire!Y:Y,Rotowire!$A:$A,'Master data'!$F401)*J401</f>
        <v>0</v>
      </c>
      <c r="R401" s="2">
        <f>SUMIFS(Rotowire!AB:AB,Rotowire!$A:$A,'Master data'!$F401)</f>
        <v>0.35</v>
      </c>
      <c r="S401" s="2">
        <f>SUMIFS(Rotowire!AC:AC,Rotowire!$A:$A,'Master data'!$F401)</f>
        <v>0</v>
      </c>
      <c r="T401" s="2">
        <f>INDEX('Team forecast'!D$3:D$22,MATCH($B401,'Team forecast'!$B$3:$B$22,0))</f>
        <v>1.87</v>
      </c>
      <c r="U401" s="2">
        <f>INDEX('Team forecast'!E$3:E$22,MATCH($B401,'Team forecast'!$B$3:$B$22,0))</f>
        <v>1.1200000000000001</v>
      </c>
      <c r="V401" s="2">
        <f>INDEX('Team forecast'!J$3:J$22,MATCH($B401,'Team forecast'!$B$3:$B$22,0))</f>
        <v>0.54369999999999996</v>
      </c>
      <c r="W401" s="2">
        <f>INDEX('Team forecast'!K$3:K$22,MATCH($B401,'Team forecast'!$B$3:$B$22,0))</f>
        <v>0.23169999999999999</v>
      </c>
      <c r="X401" s="2">
        <f>INDEX('Team forecast'!L$3:L$22,MATCH($B401,'Team forecast'!$B$3:$B$22,0))</f>
        <v>0.22459999999999999</v>
      </c>
      <c r="Y401" s="5">
        <f t="shared" si="417"/>
        <v>7000</v>
      </c>
      <c r="Z401" s="5">
        <f t="shared" si="418"/>
        <v>13592.499999999998</v>
      </c>
      <c r="AA401" s="5">
        <f t="shared" si="419"/>
        <v>1158.5</v>
      </c>
      <c r="AB401" s="5">
        <f t="shared" si="420"/>
        <v>-3369</v>
      </c>
      <c r="AC401" s="5">
        <f t="shared" si="421"/>
        <v>1558.3333333333333</v>
      </c>
      <c r="AD401" s="5">
        <f t="shared" si="426"/>
        <v>2077.7777777777778</v>
      </c>
      <c r="AE401" s="5">
        <f t="shared" si="427"/>
        <v>1350.5555555555554</v>
      </c>
      <c r="AF401" s="5">
        <f t="shared" si="422"/>
        <v>16313.989731151973</v>
      </c>
      <c r="AG401" s="5">
        <f t="shared" si="423"/>
        <v>0</v>
      </c>
      <c r="AH401" s="5">
        <f t="shared" si="428"/>
        <v>-7000</v>
      </c>
      <c r="AI401" s="5">
        <f t="shared" si="429"/>
        <v>0</v>
      </c>
      <c r="AJ401" s="5">
        <f t="shared" si="430"/>
        <v>18700</v>
      </c>
      <c r="AK401" s="5">
        <f t="shared" si="431"/>
        <v>-8960</v>
      </c>
      <c r="AL401" s="5">
        <f>IFERROR(SUM(Y401:AK401),-5000)*((Cockpit!$C$3)^0)</f>
        <v>42422.656397818639</v>
      </c>
      <c r="AM401" s="19">
        <f>INDEX('Team forecast'!$M$3:$AU$22,MATCH($B401,'Team forecast'!$B$3:$B$22,0),MATCH(AM$1,'Team forecast'!$M$2:$AU$2,0))</f>
        <v>0</v>
      </c>
      <c r="AN401" s="19">
        <f>INDEX('Team forecast'!$M$3:$AU$22,MATCH($B401,'Team forecast'!$B$3:$B$22,0),MATCH(AN$1,'Team forecast'!$M$2:$AU$2,0))</f>
        <v>0</v>
      </c>
      <c r="AO401" s="19">
        <f>INDEX('Team forecast'!$M$3:$AU$22,MATCH($B401,'Team forecast'!$B$3:$B$22,0),MATCH(AO$1,'Team forecast'!$M$2:$AU$2,0))</f>
        <v>0</v>
      </c>
      <c r="AP401" s="19">
        <f>INDEX('Team forecast'!$M$3:$AU$22,MATCH($B401,'Team forecast'!$B$3:$B$22,0),MATCH(AP$1,'Team forecast'!$M$2:$AU$2,0))</f>
        <v>0</v>
      </c>
      <c r="AQ401" s="5">
        <f t="shared" si="432"/>
        <v>7000</v>
      </c>
      <c r="AR401" s="5">
        <f>INDEX('Team forecast'!$M$3:$AU$22,MATCH($B401,'Team forecast'!$B$3:$B$22,0),MATCH(AR$1,'Team forecast'!$M$2:$AU$2,0))*IF($Y401&gt;0,25000,0)</f>
        <v>0</v>
      </c>
      <c r="AS401" s="5">
        <f>INDEX('Team forecast'!$M$3:$AU$22,MATCH($B401,'Team forecast'!$B$3:$B$22,0),MATCH(AS$1,'Team forecast'!$M$2:$AU$2,0))*IF($Y401&gt;0,5000,0)</f>
        <v>0</v>
      </c>
      <c r="AT401" s="5">
        <f>INDEX('Team forecast'!$M$3:$AU$22,MATCH($B401,'Team forecast'!$B$3:$B$22,0),MATCH(AT$1,'Team forecast'!$M$2:$AU$2,0))*IF($Y401&gt;0,-15000,0)</f>
        <v>0</v>
      </c>
      <c r="AU401" s="5">
        <f t="shared" si="433"/>
        <v>0</v>
      </c>
      <c r="AV401" s="5">
        <f t="shared" si="434"/>
        <v>0</v>
      </c>
      <c r="AW401" s="5">
        <f t="shared" si="435"/>
        <v>0</v>
      </c>
      <c r="AX401" s="5">
        <f t="shared" si="436"/>
        <v>0</v>
      </c>
      <c r="AY401" s="5">
        <f t="shared" si="437"/>
        <v>0</v>
      </c>
      <c r="AZ401" s="5">
        <f t="shared" si="438"/>
        <v>-7000</v>
      </c>
      <c r="BA401" s="5">
        <f t="shared" si="439"/>
        <v>0</v>
      </c>
      <c r="BB401" s="5">
        <f t="shared" si="440"/>
        <v>0</v>
      </c>
      <c r="BC401" s="5">
        <f t="shared" si="441"/>
        <v>0</v>
      </c>
      <c r="BD401" s="5">
        <f>IFERROR(SUM(AR401:BC401),0)*((Cockpit!$C$3)^1)</f>
        <v>-4900</v>
      </c>
      <c r="BE401" s="19">
        <f>INDEX('Team forecast'!$M$3:$AU$22,MATCH($B401,'Team forecast'!$B$3:$B$22,0),MATCH(BE$1,'Team forecast'!$M$2:$AU$2,0))</f>
        <v>0</v>
      </c>
      <c r="BF401" s="19">
        <f>INDEX('Team forecast'!$M$3:$AU$22,MATCH($B401,'Team forecast'!$B$3:$B$22,0),MATCH(BF$1,'Team forecast'!$M$2:$AU$2,0))</f>
        <v>0</v>
      </c>
      <c r="BG401" s="19">
        <f>INDEX('Team forecast'!$M$3:$AU$22,MATCH($B401,'Team forecast'!$B$3:$B$22,0),MATCH(BG$1,'Team forecast'!$M$2:$AU$2,0))</f>
        <v>0</v>
      </c>
      <c r="BH401" s="19">
        <f>INDEX('Team forecast'!$M$3:$AU$22,MATCH($B401,'Team forecast'!$B$3:$B$22,0),MATCH(BH$1,'Team forecast'!$M$2:$AU$2,0))</f>
        <v>0</v>
      </c>
      <c r="BI401" s="5">
        <f t="shared" si="442"/>
        <v>7000</v>
      </c>
      <c r="BJ401" s="5">
        <f>INDEX('Team forecast'!$M$3:$AU$22,MATCH($B401,'Team forecast'!$B$3:$B$22,0),MATCH(BJ$1,'Team forecast'!$M$2:$AU$2,0))*IF($Y401&gt;0,25000,0)</f>
        <v>0</v>
      </c>
      <c r="BK401" s="5">
        <f>INDEX('Team forecast'!$M$3:$AU$22,MATCH($B401,'Team forecast'!$B$3:$B$22,0),MATCH(BK$1,'Team forecast'!$M$2:$AU$2,0))*IF($Y401&gt;0,5000,0)</f>
        <v>0</v>
      </c>
      <c r="BL401" s="5">
        <f>INDEX('Team forecast'!$M$3:$AU$22,MATCH($B401,'Team forecast'!$B$3:$B$22,0),MATCH(BL$1,'Team forecast'!$M$2:$AU$2,0))*IF($Y401&gt;0,-15000,0)</f>
        <v>0</v>
      </c>
      <c r="BM401" s="5">
        <f t="shared" si="443"/>
        <v>0</v>
      </c>
      <c r="BN401" s="5">
        <f t="shared" si="444"/>
        <v>0</v>
      </c>
      <c r="BO401" s="5">
        <f t="shared" si="445"/>
        <v>0</v>
      </c>
      <c r="BP401" s="5">
        <f t="shared" si="446"/>
        <v>0</v>
      </c>
      <c r="BQ401" s="5">
        <f t="shared" si="447"/>
        <v>0</v>
      </c>
      <c r="BR401" s="5">
        <f t="shared" si="448"/>
        <v>-7000</v>
      </c>
      <c r="BS401" s="5">
        <f t="shared" si="449"/>
        <v>0</v>
      </c>
      <c r="BT401" s="5">
        <f t="shared" si="450"/>
        <v>0</v>
      </c>
      <c r="BU401" s="5">
        <f t="shared" si="451"/>
        <v>0</v>
      </c>
      <c r="BV401" s="5">
        <f>IFERROR(SUM(BJ401:BU401),0)*((Cockpit!$C$3)^2)</f>
        <v>-3429.9999999999995</v>
      </c>
      <c r="BW401" s="19">
        <f>INDEX('Team forecast'!$M$3:$AU$22,MATCH($B401,'Team forecast'!$B$3:$B$22,0),MATCH(BW$1,'Team forecast'!$M$2:$AU$2,0))</f>
        <v>0</v>
      </c>
      <c r="BX401" s="19">
        <f>INDEX('Team forecast'!$M$3:$AU$22,MATCH($B401,'Team forecast'!$B$3:$B$22,0),MATCH(BX$1,'Team forecast'!$M$2:$AU$2,0))</f>
        <v>0</v>
      </c>
      <c r="BY401" s="19">
        <f>INDEX('Team forecast'!$M$3:$AU$22,MATCH($B401,'Team forecast'!$B$3:$B$22,0),MATCH(BY$1,'Team forecast'!$M$2:$AU$2,0))</f>
        <v>0</v>
      </c>
      <c r="BZ401" s="19">
        <f>INDEX('Team forecast'!$M$3:$AU$22,MATCH($B401,'Team forecast'!$B$3:$B$22,0),MATCH(BZ$1,'Team forecast'!$M$2:$AU$2,0))</f>
        <v>0</v>
      </c>
      <c r="CA401" s="5">
        <f t="shared" si="452"/>
        <v>7000</v>
      </c>
      <c r="CB401" s="5">
        <f>INDEX('Team forecast'!$M$3:$AU$22,MATCH($B401,'Team forecast'!$B$3:$B$22,0),MATCH(CB$1,'Team forecast'!$M$2:$AU$2,0))*IF($Y401&gt;0,25000,0)</f>
        <v>0</v>
      </c>
      <c r="CC401" s="5">
        <f>INDEX('Team forecast'!$M$3:$AU$22,MATCH($B401,'Team forecast'!$B$3:$B$22,0),MATCH(CC$1,'Team forecast'!$M$2:$AU$2,0))*IF($Y401&gt;0,5000,0)</f>
        <v>0</v>
      </c>
      <c r="CD401" s="5">
        <f>INDEX('Team forecast'!$M$3:$AU$22,MATCH($B401,'Team forecast'!$B$3:$B$22,0),MATCH(CD$1,'Team forecast'!$M$2:$AU$2,0))*IF($Y401&gt;0,-15000,0)</f>
        <v>0</v>
      </c>
      <c r="CE401" s="5">
        <f t="shared" si="453"/>
        <v>0</v>
      </c>
      <c r="CF401" s="5">
        <f t="shared" si="454"/>
        <v>0</v>
      </c>
      <c r="CG401" s="5">
        <f t="shared" si="455"/>
        <v>0</v>
      </c>
      <c r="CH401" s="5">
        <f t="shared" si="456"/>
        <v>0</v>
      </c>
      <c r="CI401" s="5">
        <f t="shared" si="457"/>
        <v>0</v>
      </c>
      <c r="CJ401" s="5">
        <f t="shared" si="458"/>
        <v>-7000</v>
      </c>
      <c r="CK401" s="5">
        <f t="shared" si="459"/>
        <v>0</v>
      </c>
      <c r="CL401" s="5">
        <f t="shared" si="460"/>
        <v>0</v>
      </c>
      <c r="CM401" s="5">
        <f t="shared" si="461"/>
        <v>0</v>
      </c>
      <c r="CN401" s="5">
        <f>IFERROR(SUM(CB401:CM401),0)*((Cockpit!$C$3)^3)</f>
        <v>-2400.9999999999995</v>
      </c>
      <c r="CO401" s="19">
        <f>INDEX('Team forecast'!$M$3:$AU$22,MATCH($B401,'Team forecast'!$B$3:$B$22,0),MATCH(CO$1,'Team forecast'!$M$2:$AU$2,0))</f>
        <v>0</v>
      </c>
      <c r="CP401" s="19">
        <f>INDEX('Team forecast'!$M$3:$AU$22,MATCH($B401,'Team forecast'!$B$3:$B$22,0),MATCH(CP$1,'Team forecast'!$M$2:$AU$2,0))</f>
        <v>0</v>
      </c>
      <c r="CQ401" s="19">
        <f>INDEX('Team forecast'!$M$3:$AU$22,MATCH($B401,'Team forecast'!$B$3:$B$22,0),MATCH(CQ$1,'Team forecast'!$M$2:$AU$2,0))</f>
        <v>0</v>
      </c>
      <c r="CR401" s="19">
        <f>INDEX('Team forecast'!$M$3:$AU$22,MATCH($B401,'Team forecast'!$B$3:$B$22,0),MATCH(CR$1,'Team forecast'!$M$2:$AU$2,0))</f>
        <v>0</v>
      </c>
      <c r="CS401" s="5">
        <f t="shared" si="462"/>
        <v>7000</v>
      </c>
      <c r="CT401" s="5">
        <f>INDEX('Team forecast'!$M$3:$AU$22,MATCH($B401,'Team forecast'!$B$3:$B$22,0),MATCH(CT$1,'Team forecast'!$M$2:$AU$2,0))*IF($Y401&gt;0,25000,0)</f>
        <v>0</v>
      </c>
      <c r="CU401" s="5">
        <f>INDEX('Team forecast'!$M$3:$AU$22,MATCH($B401,'Team forecast'!$B$3:$B$22,0),MATCH(CU$1,'Team forecast'!$M$2:$AU$2,0))*IF($Y401&gt;0,5000,0)</f>
        <v>0</v>
      </c>
      <c r="CV401" s="5">
        <f>INDEX('Team forecast'!$M$3:$AU$22,MATCH($B401,'Team forecast'!$B$3:$B$22,0),MATCH(CV$1,'Team forecast'!$M$2:$AU$2,0))*IF($Y401&gt;0,-15000,0)</f>
        <v>0</v>
      </c>
      <c r="CW401" s="5">
        <f t="shared" si="463"/>
        <v>0</v>
      </c>
      <c r="CX401" s="5">
        <f t="shared" si="464"/>
        <v>0</v>
      </c>
      <c r="CY401" s="5">
        <f t="shared" si="465"/>
        <v>0</v>
      </c>
      <c r="CZ401" s="5">
        <f t="shared" si="466"/>
        <v>0</v>
      </c>
      <c r="DA401" s="5">
        <f t="shared" si="467"/>
        <v>0</v>
      </c>
      <c r="DB401" s="5">
        <f t="shared" si="468"/>
        <v>-7000</v>
      </c>
      <c r="DC401" s="5">
        <f t="shared" si="469"/>
        <v>0</v>
      </c>
      <c r="DD401" s="5">
        <f t="shared" si="470"/>
        <v>0</v>
      </c>
      <c r="DE401" s="5">
        <f t="shared" si="471"/>
        <v>0</v>
      </c>
      <c r="DF401" s="5">
        <f>IFERROR(SUM(CT401:DE401),0)*((Cockpit!$C$3)^4)</f>
        <v>-1680.6999999999994</v>
      </c>
      <c r="DG401" s="19">
        <f>INDEX('Team forecast'!$M$3:$AU$22,MATCH($B401,'Team forecast'!$B$3:$B$22,0),MATCH(DG$1,'Team forecast'!$M$2:$AU$2,0))</f>
        <v>0</v>
      </c>
      <c r="DH401" s="19">
        <f>INDEX('Team forecast'!$M$3:$AU$22,MATCH($B401,'Team forecast'!$B$3:$B$22,0),MATCH(DH$1,'Team forecast'!$M$2:$AU$2,0))</f>
        <v>0</v>
      </c>
      <c r="DI401" s="19">
        <f>INDEX('Team forecast'!$M$3:$AU$22,MATCH($B401,'Team forecast'!$B$3:$B$22,0),MATCH(DI$1,'Team forecast'!$M$2:$AU$2,0))</f>
        <v>0</v>
      </c>
      <c r="DJ401" s="19">
        <f>INDEX('Team forecast'!$M$3:$AU$22,MATCH($B401,'Team forecast'!$B$3:$B$22,0),MATCH(DJ$1,'Team forecast'!$M$2:$AU$2,0))</f>
        <v>0</v>
      </c>
      <c r="DK401" s="5">
        <f t="shared" si="472"/>
        <v>7000</v>
      </c>
      <c r="DL401" s="5">
        <f>INDEX('Team forecast'!$M$3:$AU$22,MATCH($B401,'Team forecast'!$B$3:$B$22,0),MATCH(DL$1,'Team forecast'!$M$2:$AU$2,0))*IF($Y401&gt;0,25000,0)</f>
        <v>0</v>
      </c>
      <c r="DM401" s="5">
        <f>INDEX('Team forecast'!$M$3:$AU$22,MATCH($B401,'Team forecast'!$B$3:$B$22,0),MATCH(DM$1,'Team forecast'!$M$2:$AU$2,0))*IF($Y401&gt;0,5000,0)</f>
        <v>0</v>
      </c>
      <c r="DN401" s="5">
        <f>INDEX('Team forecast'!$M$3:$AU$22,MATCH($B401,'Team forecast'!$B$3:$B$22,0),MATCH(DN$1,'Team forecast'!$M$2:$AU$2,0))*IF($Y401&gt;0,-15000,0)</f>
        <v>0</v>
      </c>
      <c r="DO401" s="5">
        <f t="shared" si="473"/>
        <v>0</v>
      </c>
      <c r="DP401" s="5">
        <f t="shared" si="474"/>
        <v>0</v>
      </c>
      <c r="DQ401" s="5">
        <f t="shared" si="475"/>
        <v>0</v>
      </c>
      <c r="DR401" s="5">
        <f t="shared" si="476"/>
        <v>0</v>
      </c>
      <c r="DS401" s="5">
        <f t="shared" si="477"/>
        <v>0</v>
      </c>
      <c r="DT401" s="5">
        <f t="shared" si="478"/>
        <v>-7000</v>
      </c>
      <c r="DU401" s="5">
        <f t="shared" si="479"/>
        <v>0</v>
      </c>
      <c r="DV401" s="5">
        <f t="shared" si="480"/>
        <v>0</v>
      </c>
      <c r="DW401" s="5">
        <f t="shared" si="481"/>
        <v>0</v>
      </c>
      <c r="DX401" s="5">
        <f>IFERROR(SUM(DL401:DW401),0)*((Cockpit!$C$3)^5)</f>
        <v>-1176.4899999999996</v>
      </c>
      <c r="DY401" s="5">
        <f t="shared" si="482"/>
        <v>28834.46639781864</v>
      </c>
      <c r="DZ401" s="5" t="str">
        <f>IF(ISERROR(MATCH(A401,'Current squad'!B:B,0)),"No","Yes")</f>
        <v>No</v>
      </c>
      <c r="EA401" s="5" cm="1">
        <f t="array" ref="EA401">IFERROR(_xlfn.IFS(DZ401="Yes",0,DZ401="No",H401*1%),999999)</f>
        <v>38590</v>
      </c>
      <c r="EB401" s="5">
        <f t="shared" si="424"/>
        <v>3897590</v>
      </c>
      <c r="EC401" s="5">
        <f t="shared" si="483"/>
        <v>-9755.53360218136</v>
      </c>
      <c r="ED401" s="1">
        <f t="shared" si="425"/>
        <v>-2.5279952324906347E-3</v>
      </c>
      <c r="EE401" s="5">
        <f>RANK(EC401,$EC$2:$EC$572)+COUNTIF($EC$2:EC401,EC401)-1</f>
        <v>107</v>
      </c>
      <c r="EF401" s="4">
        <f>RANK(ED401,$ED$2:$ED$572)+COUNTIF($ED$2:ED401,ED401)-1</f>
        <v>110</v>
      </c>
    </row>
    <row r="402" spans="1:136" x14ac:dyDescent="0.3">
      <c r="A402" t="str">
        <f>IF(Holdet.dk!A402&lt;&gt;"",Holdet.dk!A402,"")</f>
        <v>Sadio Mane</v>
      </c>
      <c r="B402" t="str">
        <f>INDEX(Holdet.dk!B:B,MATCH($A402,Holdet.dk!$A:$A,0))</f>
        <v>Liverpool</v>
      </c>
      <c r="C402" t="str">
        <f>INDEX(Holdet.dk!C:C,MATCH($A402,Holdet.dk!$A:$A,0))</f>
        <v>Striker</v>
      </c>
      <c r="D402" t="str">
        <f>INDEX(Holdet.dk!D:D,MATCH($A402,Holdet.dk!$A:$A,0))</f>
        <v>10.034.000</v>
      </c>
      <c r="E402" s="1">
        <f>IFERROR(_xlfn.NUMBERVALUE(INDEX(Holdet.dk!$E:$E,MATCH($A402,Holdet.dk!$A:$A,0)),","),0)</f>
        <v>5.2999999999999999E-2</v>
      </c>
      <c r="F402" t="str">
        <f>IF(INDEX(Lookup!H:H,MATCH('Master data'!A402,Lookup!G:G,0))=0,A402,INDEX(Lookup!H:H,MATCH('Master data'!A402,Lookup!G:G,0)))</f>
        <v>Sadio Mane</v>
      </c>
      <c r="G402" t="str">
        <f>IFERROR(INDEX(Lookup!B:B,MATCH(INDEX(Rotowire!C:C,MATCH(F402,Rotowire!A:A,0)),Lookup!D:D,0)),"")</f>
        <v>Crystal Palace</v>
      </c>
      <c r="H402" s="5">
        <f t="shared" si="416"/>
        <v>10034000</v>
      </c>
      <c r="I402" s="19">
        <f>IFERROR(INDEX('Team forecast'!$G$3:$I$22,MATCH($B402,'Team forecast'!$B$3:$B$22,0),MATCH(I$1,'Team forecast'!$G$2:$I$2,0)),0)</f>
        <v>1.0823529411764703</v>
      </c>
      <c r="J402" s="19">
        <f>IFERROR(INDEX('Team forecast'!$G$3:$I$22,MATCH($B402,'Team forecast'!$B$3:$B$22,0),MATCH(J$1,'Team forecast'!$G$2:$I$2,0)),0)</f>
        <v>0.66666666666666652</v>
      </c>
      <c r="K402" s="19">
        <f>IFERROR(INDEX('Team forecast'!$G$3:$I$22,MATCH($B402,'Team forecast'!$B$3:$B$22,0),MATCH(K$1,'Team forecast'!$G$2:$I$2,0)),0)</f>
        <v>1.2636055410679863</v>
      </c>
      <c r="L402">
        <f>SUMIFS(Rotowire!E:E,Rotowire!$A:$A,'Master data'!$F402)</f>
        <v>95</v>
      </c>
      <c r="M402" s="2">
        <f>SUMIFS(Rotowire!F:F,Rotowire!$A:$A,'Master data'!$F402)*I402</f>
        <v>0.70352941176470574</v>
      </c>
      <c r="N402" s="2">
        <f>SUMIFS(Rotowire!G:G,Rotowire!$A:$A,'Master data'!$F402)*I402</f>
        <v>0.10823529411764704</v>
      </c>
      <c r="O402" s="2">
        <f>SUMIFS(Rotowire!I:I,Rotowire!$A:$A,'Master data'!$F402)*I402</f>
        <v>1.3962352941176468</v>
      </c>
      <c r="P402" s="2">
        <f>SUMIFS(Rotowire!W:W,Rotowire!$A:$A,'Master data'!$F402)*K402</f>
        <v>0.60653065971263342</v>
      </c>
      <c r="Q402" s="2">
        <f>SUMIFS(Rotowire!Y:Y,Rotowire!$A:$A,'Master data'!$F402)*J402</f>
        <v>0</v>
      </c>
      <c r="R402" s="2">
        <f>SUMIFS(Rotowire!AB:AB,Rotowire!$A:$A,'Master data'!$F402)</f>
        <v>0.18</v>
      </c>
      <c r="S402" s="2">
        <f>SUMIFS(Rotowire!AC:AC,Rotowire!$A:$A,'Master data'!$F402)</f>
        <v>0</v>
      </c>
      <c r="T402" s="2">
        <f>INDEX('Team forecast'!D$3:D$22,MATCH($B402,'Team forecast'!$B$3:$B$22,0))</f>
        <v>2.76</v>
      </c>
      <c r="U402" s="2">
        <f>INDEX('Team forecast'!E$3:E$22,MATCH($B402,'Team forecast'!$B$3:$B$22,0))</f>
        <v>0.5</v>
      </c>
      <c r="V402" s="2">
        <f>INDEX('Team forecast'!J$3:J$22,MATCH($B402,'Team forecast'!$B$3:$B$22,0))</f>
        <v>0.83899999999999997</v>
      </c>
      <c r="W402" s="2">
        <f>INDEX('Team forecast'!K$3:K$22,MATCH($B402,'Team forecast'!$B$3:$B$22,0))</f>
        <v>0.1164</v>
      </c>
      <c r="X402" s="2">
        <f>INDEX('Team forecast'!L$3:L$22,MATCH($B402,'Team forecast'!$B$3:$B$22,0))</f>
        <v>4.4699999999999997E-2</v>
      </c>
      <c r="Y402" s="5">
        <f t="shared" si="417"/>
        <v>7000</v>
      </c>
      <c r="Z402" s="5">
        <f t="shared" si="418"/>
        <v>20975</v>
      </c>
      <c r="AA402" s="5">
        <f t="shared" si="419"/>
        <v>582</v>
      </c>
      <c r="AB402" s="5">
        <f t="shared" si="420"/>
        <v>-670.5</v>
      </c>
      <c r="AC402" s="5">
        <f t="shared" si="421"/>
        <v>70352.941176470573</v>
      </c>
      <c r="AD402" s="5">
        <f t="shared" si="426"/>
        <v>5411.7647058823522</v>
      </c>
      <c r="AE402" s="5">
        <f t="shared" si="427"/>
        <v>13962.352941176468</v>
      </c>
      <c r="AF402" s="5">
        <f t="shared" si="422"/>
        <v>0</v>
      </c>
      <c r="AG402" s="5">
        <f t="shared" si="423"/>
        <v>0</v>
      </c>
      <c r="AH402" s="5">
        <f t="shared" si="428"/>
        <v>-3600</v>
      </c>
      <c r="AI402" s="5">
        <f t="shared" si="429"/>
        <v>0</v>
      </c>
      <c r="AJ402" s="5">
        <f t="shared" si="430"/>
        <v>27599.999999999996</v>
      </c>
      <c r="AK402" s="5">
        <f t="shared" si="431"/>
        <v>-4000</v>
      </c>
      <c r="AL402" s="5">
        <f>IFERROR(SUM(Y402:AK402),-5000)*((Cockpit!$C$3)^0)</f>
        <v>137613.5588235294</v>
      </c>
      <c r="AM402" s="19">
        <f>INDEX('Team forecast'!$M$3:$AU$22,MATCH($B402,'Team forecast'!$B$3:$B$22,0),MATCH(AM$1,'Team forecast'!$M$2:$AU$2,0))</f>
        <v>0</v>
      </c>
      <c r="AN402" s="19">
        <f>INDEX('Team forecast'!$M$3:$AU$22,MATCH($B402,'Team forecast'!$B$3:$B$22,0),MATCH(AN$1,'Team forecast'!$M$2:$AU$2,0))</f>
        <v>0</v>
      </c>
      <c r="AO402" s="19">
        <f>INDEX('Team forecast'!$M$3:$AU$22,MATCH($B402,'Team forecast'!$B$3:$B$22,0),MATCH(AO$1,'Team forecast'!$M$2:$AU$2,0))</f>
        <v>0</v>
      </c>
      <c r="AP402" s="19">
        <f>INDEX('Team forecast'!$M$3:$AU$22,MATCH($B402,'Team forecast'!$B$3:$B$22,0),MATCH(AP$1,'Team forecast'!$M$2:$AU$2,0))</f>
        <v>0</v>
      </c>
      <c r="AQ402" s="5">
        <f t="shared" si="432"/>
        <v>7000</v>
      </c>
      <c r="AR402" s="5">
        <f>INDEX('Team forecast'!$M$3:$AU$22,MATCH($B402,'Team forecast'!$B$3:$B$22,0),MATCH(AR$1,'Team forecast'!$M$2:$AU$2,0))*IF($Y402&gt;0,25000,0)</f>
        <v>0</v>
      </c>
      <c r="AS402" s="5">
        <f>INDEX('Team forecast'!$M$3:$AU$22,MATCH($B402,'Team forecast'!$B$3:$B$22,0),MATCH(AS$1,'Team forecast'!$M$2:$AU$2,0))*IF($Y402&gt;0,5000,0)</f>
        <v>0</v>
      </c>
      <c r="AT402" s="5">
        <f>INDEX('Team forecast'!$M$3:$AU$22,MATCH($B402,'Team forecast'!$B$3:$B$22,0),MATCH(AT$1,'Team forecast'!$M$2:$AU$2,0))*IF($Y402&gt;0,-15000,0)</f>
        <v>0</v>
      </c>
      <c r="AU402" s="5">
        <f t="shared" si="433"/>
        <v>0</v>
      </c>
      <c r="AV402" s="5">
        <f t="shared" si="434"/>
        <v>0</v>
      </c>
      <c r="AW402" s="5">
        <f t="shared" si="435"/>
        <v>0</v>
      </c>
      <c r="AX402" s="5">
        <f t="shared" si="436"/>
        <v>0</v>
      </c>
      <c r="AY402" s="5">
        <f t="shared" si="437"/>
        <v>0</v>
      </c>
      <c r="AZ402" s="5">
        <f t="shared" si="438"/>
        <v>-3600</v>
      </c>
      <c r="BA402" s="5">
        <f t="shared" si="439"/>
        <v>0</v>
      </c>
      <c r="BB402" s="5">
        <f t="shared" si="440"/>
        <v>0</v>
      </c>
      <c r="BC402" s="5">
        <f t="shared" si="441"/>
        <v>0</v>
      </c>
      <c r="BD402" s="5">
        <f>IFERROR(SUM(AR402:BC402),0)*((Cockpit!$C$3)^1)</f>
        <v>-2520</v>
      </c>
      <c r="BE402" s="19">
        <f>INDEX('Team forecast'!$M$3:$AU$22,MATCH($B402,'Team forecast'!$B$3:$B$22,0),MATCH(BE$1,'Team forecast'!$M$2:$AU$2,0))</f>
        <v>0</v>
      </c>
      <c r="BF402" s="19">
        <f>INDEX('Team forecast'!$M$3:$AU$22,MATCH($B402,'Team forecast'!$B$3:$B$22,0),MATCH(BF$1,'Team forecast'!$M$2:$AU$2,0))</f>
        <v>0</v>
      </c>
      <c r="BG402" s="19">
        <f>INDEX('Team forecast'!$M$3:$AU$22,MATCH($B402,'Team forecast'!$B$3:$B$22,0),MATCH(BG$1,'Team forecast'!$M$2:$AU$2,0))</f>
        <v>0</v>
      </c>
      <c r="BH402" s="19">
        <f>INDEX('Team forecast'!$M$3:$AU$22,MATCH($B402,'Team forecast'!$B$3:$B$22,0),MATCH(BH$1,'Team forecast'!$M$2:$AU$2,0))</f>
        <v>0</v>
      </c>
      <c r="BI402" s="5">
        <f t="shared" si="442"/>
        <v>7000</v>
      </c>
      <c r="BJ402" s="5">
        <f>INDEX('Team forecast'!$M$3:$AU$22,MATCH($B402,'Team forecast'!$B$3:$B$22,0),MATCH(BJ$1,'Team forecast'!$M$2:$AU$2,0))*IF($Y402&gt;0,25000,0)</f>
        <v>0</v>
      </c>
      <c r="BK402" s="5">
        <f>INDEX('Team forecast'!$M$3:$AU$22,MATCH($B402,'Team forecast'!$B$3:$B$22,0),MATCH(BK$1,'Team forecast'!$M$2:$AU$2,0))*IF($Y402&gt;0,5000,0)</f>
        <v>0</v>
      </c>
      <c r="BL402" s="5">
        <f>INDEX('Team forecast'!$M$3:$AU$22,MATCH($B402,'Team forecast'!$B$3:$B$22,0),MATCH(BL$1,'Team forecast'!$M$2:$AU$2,0))*IF($Y402&gt;0,-15000,0)</f>
        <v>0</v>
      </c>
      <c r="BM402" s="5">
        <f t="shared" si="443"/>
        <v>0</v>
      </c>
      <c r="BN402" s="5">
        <f t="shared" si="444"/>
        <v>0</v>
      </c>
      <c r="BO402" s="5">
        <f t="shared" si="445"/>
        <v>0</v>
      </c>
      <c r="BP402" s="5">
        <f t="shared" si="446"/>
        <v>0</v>
      </c>
      <c r="BQ402" s="5">
        <f t="shared" si="447"/>
        <v>0</v>
      </c>
      <c r="BR402" s="5">
        <f t="shared" si="448"/>
        <v>-3600</v>
      </c>
      <c r="BS402" s="5">
        <f t="shared" si="449"/>
        <v>0</v>
      </c>
      <c r="BT402" s="5">
        <f t="shared" si="450"/>
        <v>0</v>
      </c>
      <c r="BU402" s="5">
        <f t="shared" si="451"/>
        <v>0</v>
      </c>
      <c r="BV402" s="5">
        <f>IFERROR(SUM(BJ402:BU402),0)*((Cockpit!$C$3)^2)</f>
        <v>-1763.9999999999998</v>
      </c>
      <c r="BW402" s="19">
        <f>INDEX('Team forecast'!$M$3:$AU$22,MATCH($B402,'Team forecast'!$B$3:$B$22,0),MATCH(BW$1,'Team forecast'!$M$2:$AU$2,0))</f>
        <v>0</v>
      </c>
      <c r="BX402" s="19">
        <f>INDEX('Team forecast'!$M$3:$AU$22,MATCH($B402,'Team forecast'!$B$3:$B$22,0),MATCH(BX$1,'Team forecast'!$M$2:$AU$2,0))</f>
        <v>0</v>
      </c>
      <c r="BY402" s="19">
        <f>INDEX('Team forecast'!$M$3:$AU$22,MATCH($B402,'Team forecast'!$B$3:$B$22,0),MATCH(BY$1,'Team forecast'!$M$2:$AU$2,0))</f>
        <v>0</v>
      </c>
      <c r="BZ402" s="19">
        <f>INDEX('Team forecast'!$M$3:$AU$22,MATCH($B402,'Team forecast'!$B$3:$B$22,0),MATCH(BZ$1,'Team forecast'!$M$2:$AU$2,0))</f>
        <v>0</v>
      </c>
      <c r="CA402" s="5">
        <f t="shared" si="452"/>
        <v>7000</v>
      </c>
      <c r="CB402" s="5">
        <f>INDEX('Team forecast'!$M$3:$AU$22,MATCH($B402,'Team forecast'!$B$3:$B$22,0),MATCH(CB$1,'Team forecast'!$M$2:$AU$2,0))*IF($Y402&gt;0,25000,0)</f>
        <v>0</v>
      </c>
      <c r="CC402" s="5">
        <f>INDEX('Team forecast'!$M$3:$AU$22,MATCH($B402,'Team forecast'!$B$3:$B$22,0),MATCH(CC$1,'Team forecast'!$M$2:$AU$2,0))*IF($Y402&gt;0,5000,0)</f>
        <v>0</v>
      </c>
      <c r="CD402" s="5">
        <f>INDEX('Team forecast'!$M$3:$AU$22,MATCH($B402,'Team forecast'!$B$3:$B$22,0),MATCH(CD$1,'Team forecast'!$M$2:$AU$2,0))*IF($Y402&gt;0,-15000,0)</f>
        <v>0</v>
      </c>
      <c r="CE402" s="5">
        <f t="shared" si="453"/>
        <v>0</v>
      </c>
      <c r="CF402" s="5">
        <f t="shared" si="454"/>
        <v>0</v>
      </c>
      <c r="CG402" s="5">
        <f t="shared" si="455"/>
        <v>0</v>
      </c>
      <c r="CH402" s="5">
        <f t="shared" si="456"/>
        <v>0</v>
      </c>
      <c r="CI402" s="5">
        <f t="shared" si="457"/>
        <v>0</v>
      </c>
      <c r="CJ402" s="5">
        <f t="shared" si="458"/>
        <v>-3600</v>
      </c>
      <c r="CK402" s="5">
        <f t="shared" si="459"/>
        <v>0</v>
      </c>
      <c r="CL402" s="5">
        <f t="shared" si="460"/>
        <v>0</v>
      </c>
      <c r="CM402" s="5">
        <f t="shared" si="461"/>
        <v>0</v>
      </c>
      <c r="CN402" s="5">
        <f>IFERROR(SUM(CB402:CM402),0)*((Cockpit!$C$3)^3)</f>
        <v>-1234.7999999999997</v>
      </c>
      <c r="CO402" s="19">
        <f>INDEX('Team forecast'!$M$3:$AU$22,MATCH($B402,'Team forecast'!$B$3:$B$22,0),MATCH(CO$1,'Team forecast'!$M$2:$AU$2,0))</f>
        <v>0</v>
      </c>
      <c r="CP402" s="19">
        <f>INDEX('Team forecast'!$M$3:$AU$22,MATCH($B402,'Team forecast'!$B$3:$B$22,0),MATCH(CP$1,'Team forecast'!$M$2:$AU$2,0))</f>
        <v>0</v>
      </c>
      <c r="CQ402" s="19">
        <f>INDEX('Team forecast'!$M$3:$AU$22,MATCH($B402,'Team forecast'!$B$3:$B$22,0),MATCH(CQ$1,'Team forecast'!$M$2:$AU$2,0))</f>
        <v>0</v>
      </c>
      <c r="CR402" s="19">
        <f>INDEX('Team forecast'!$M$3:$AU$22,MATCH($B402,'Team forecast'!$B$3:$B$22,0),MATCH(CR$1,'Team forecast'!$M$2:$AU$2,0))</f>
        <v>0</v>
      </c>
      <c r="CS402" s="5">
        <f t="shared" si="462"/>
        <v>7000</v>
      </c>
      <c r="CT402" s="5">
        <f>INDEX('Team forecast'!$M$3:$AU$22,MATCH($B402,'Team forecast'!$B$3:$B$22,0),MATCH(CT$1,'Team forecast'!$M$2:$AU$2,0))*IF($Y402&gt;0,25000,0)</f>
        <v>0</v>
      </c>
      <c r="CU402" s="5">
        <f>INDEX('Team forecast'!$M$3:$AU$22,MATCH($B402,'Team forecast'!$B$3:$B$22,0),MATCH(CU$1,'Team forecast'!$M$2:$AU$2,0))*IF($Y402&gt;0,5000,0)</f>
        <v>0</v>
      </c>
      <c r="CV402" s="5">
        <f>INDEX('Team forecast'!$M$3:$AU$22,MATCH($B402,'Team forecast'!$B$3:$B$22,0),MATCH(CV$1,'Team forecast'!$M$2:$AU$2,0))*IF($Y402&gt;0,-15000,0)</f>
        <v>0</v>
      </c>
      <c r="CW402" s="5">
        <f t="shared" si="463"/>
        <v>0</v>
      </c>
      <c r="CX402" s="5">
        <f t="shared" si="464"/>
        <v>0</v>
      </c>
      <c r="CY402" s="5">
        <f t="shared" si="465"/>
        <v>0</v>
      </c>
      <c r="CZ402" s="5">
        <f t="shared" si="466"/>
        <v>0</v>
      </c>
      <c r="DA402" s="5">
        <f t="shared" si="467"/>
        <v>0</v>
      </c>
      <c r="DB402" s="5">
        <f t="shared" si="468"/>
        <v>-3600</v>
      </c>
      <c r="DC402" s="5">
        <f t="shared" si="469"/>
        <v>0</v>
      </c>
      <c r="DD402" s="5">
        <f t="shared" si="470"/>
        <v>0</v>
      </c>
      <c r="DE402" s="5">
        <f t="shared" si="471"/>
        <v>0</v>
      </c>
      <c r="DF402" s="5">
        <f>IFERROR(SUM(CT402:DE402),0)*((Cockpit!$C$3)^4)</f>
        <v>-864.35999999999967</v>
      </c>
      <c r="DG402" s="19">
        <f>INDEX('Team forecast'!$M$3:$AU$22,MATCH($B402,'Team forecast'!$B$3:$B$22,0),MATCH(DG$1,'Team forecast'!$M$2:$AU$2,0))</f>
        <v>0</v>
      </c>
      <c r="DH402" s="19">
        <f>INDEX('Team forecast'!$M$3:$AU$22,MATCH($B402,'Team forecast'!$B$3:$B$22,0),MATCH(DH$1,'Team forecast'!$M$2:$AU$2,0))</f>
        <v>0</v>
      </c>
      <c r="DI402" s="19">
        <f>INDEX('Team forecast'!$M$3:$AU$22,MATCH($B402,'Team forecast'!$B$3:$B$22,0),MATCH(DI$1,'Team forecast'!$M$2:$AU$2,0))</f>
        <v>0</v>
      </c>
      <c r="DJ402" s="19">
        <f>INDEX('Team forecast'!$M$3:$AU$22,MATCH($B402,'Team forecast'!$B$3:$B$22,0),MATCH(DJ$1,'Team forecast'!$M$2:$AU$2,0))</f>
        <v>0</v>
      </c>
      <c r="DK402" s="5">
        <f t="shared" si="472"/>
        <v>7000</v>
      </c>
      <c r="DL402" s="5">
        <f>INDEX('Team forecast'!$M$3:$AU$22,MATCH($B402,'Team forecast'!$B$3:$B$22,0),MATCH(DL$1,'Team forecast'!$M$2:$AU$2,0))*IF($Y402&gt;0,25000,0)</f>
        <v>0</v>
      </c>
      <c r="DM402" s="5">
        <f>INDEX('Team forecast'!$M$3:$AU$22,MATCH($B402,'Team forecast'!$B$3:$B$22,0),MATCH(DM$1,'Team forecast'!$M$2:$AU$2,0))*IF($Y402&gt;0,5000,0)</f>
        <v>0</v>
      </c>
      <c r="DN402" s="5">
        <f>INDEX('Team forecast'!$M$3:$AU$22,MATCH($B402,'Team forecast'!$B$3:$B$22,0),MATCH(DN$1,'Team forecast'!$M$2:$AU$2,0))*IF($Y402&gt;0,-15000,0)</f>
        <v>0</v>
      </c>
      <c r="DO402" s="5">
        <f t="shared" si="473"/>
        <v>0</v>
      </c>
      <c r="DP402" s="5">
        <f t="shared" si="474"/>
        <v>0</v>
      </c>
      <c r="DQ402" s="5">
        <f t="shared" si="475"/>
        <v>0</v>
      </c>
      <c r="DR402" s="5">
        <f t="shared" si="476"/>
        <v>0</v>
      </c>
      <c r="DS402" s="5">
        <f t="shared" si="477"/>
        <v>0</v>
      </c>
      <c r="DT402" s="5">
        <f t="shared" si="478"/>
        <v>-3600</v>
      </c>
      <c r="DU402" s="5">
        <f t="shared" si="479"/>
        <v>0</v>
      </c>
      <c r="DV402" s="5">
        <f t="shared" si="480"/>
        <v>0</v>
      </c>
      <c r="DW402" s="5">
        <f t="shared" si="481"/>
        <v>0</v>
      </c>
      <c r="DX402" s="5">
        <f>IFERROR(SUM(DL402:DW402),0)*((Cockpit!$C$3)^5)</f>
        <v>-605.05199999999979</v>
      </c>
      <c r="DY402" s="5">
        <f t="shared" si="482"/>
        <v>130625.34682352943</v>
      </c>
      <c r="DZ402" s="5" t="str">
        <f>IF(ISERROR(MATCH(A402,'Current squad'!B:B,0)),"No","Yes")</f>
        <v>No</v>
      </c>
      <c r="EA402" s="5" cm="1">
        <f t="array" ref="EA402">IFERROR(_xlfn.IFS(DZ402="Yes",0,DZ402="No",H402*1%),999999)</f>
        <v>100340</v>
      </c>
      <c r="EB402" s="5">
        <f t="shared" si="424"/>
        <v>10134340</v>
      </c>
      <c r="EC402" s="5">
        <f t="shared" si="483"/>
        <v>30285.346823529428</v>
      </c>
      <c r="ED402" s="1">
        <f t="shared" si="425"/>
        <v>3.0182725556636863E-3</v>
      </c>
      <c r="EE402" s="5">
        <f>RANK(EC402,$EC$2:$EC$572)+COUNTIF($EC$2:EC402,EC402)-1</f>
        <v>15</v>
      </c>
      <c r="EF402" s="4">
        <f>RANK(ED402,$ED$2:$ED$572)+COUNTIF($ED$2:ED402,ED402)-1</f>
        <v>29</v>
      </c>
    </row>
    <row r="403" spans="1:136" x14ac:dyDescent="0.3">
      <c r="A403" t="str">
        <f>IF(Holdet.dk!A403&lt;&gt;"",Holdet.dk!A403,"")</f>
        <v>Andros Townsend</v>
      </c>
      <c r="B403" t="str">
        <f>INDEX(Holdet.dk!B:B,MATCH($A403,Holdet.dk!$A:$A,0))</f>
        <v>Crystal Palace</v>
      </c>
      <c r="C403" t="str">
        <f>INDEX(Holdet.dk!C:C,MATCH($A403,Holdet.dk!$A:$A,0))</f>
        <v>Midfield</v>
      </c>
      <c r="D403" t="str">
        <f>INDEX(Holdet.dk!D:D,MATCH($A403,Holdet.dk!$A:$A,0))</f>
        <v>4.196.000</v>
      </c>
      <c r="E403" s="1">
        <f>IFERROR(_xlfn.NUMBERVALUE(INDEX(Holdet.dk!$E:$E,MATCH($A403,Holdet.dk!$A:$A,0)),","),0)</f>
        <v>2E-3</v>
      </c>
      <c r="F403" t="str">
        <f>IF(INDEX(Lookup!H:H,MATCH('Master data'!A403,Lookup!G:G,0))=0,A403,INDEX(Lookup!H:H,MATCH('Master data'!A403,Lookup!G:G,0)))</f>
        <v>Andros Townsend</v>
      </c>
      <c r="G403" t="str">
        <f>IFERROR(INDEX(Lookup!B:B,MATCH(INDEX(Rotowire!C:C,MATCH(F403,Rotowire!A:A,0)),Lookup!D:D,0)),"")</f>
        <v>Liverpool</v>
      </c>
      <c r="H403" s="5">
        <f t="shared" si="416"/>
        <v>4196000</v>
      </c>
      <c r="I403" s="19">
        <f>IFERROR(INDEX('Team forecast'!$G$3:$I$22,MATCH($B403,'Team forecast'!$B$3:$B$22,0),MATCH(I$1,'Team forecast'!$G$2:$I$2,0)),0)</f>
        <v>0.66666666666666652</v>
      </c>
      <c r="J403" s="19">
        <f>IFERROR(INDEX('Team forecast'!$G$3:$I$22,MATCH($B403,'Team forecast'!$B$3:$B$22,0),MATCH(J$1,'Team forecast'!$G$2:$I$2,0)),0)</f>
        <v>1.0823529411764703</v>
      </c>
      <c r="K403" s="19">
        <f>IFERROR(INDEX('Team forecast'!$G$3:$I$22,MATCH($B403,'Team forecast'!$B$3:$B$22,0),MATCH(K$1,'Team forecast'!$G$2:$I$2,0)),0)</f>
        <v>1.2658353671928146</v>
      </c>
      <c r="L403">
        <f>SUMIFS(Rotowire!E:E,Rotowire!$A:$A,'Master data'!$F403)</f>
        <v>95</v>
      </c>
      <c r="M403" s="2">
        <f>SUMIFS(Rotowire!F:F,Rotowire!$A:$A,'Master data'!$F403)*I403</f>
        <v>2.6666666666666661E-2</v>
      </c>
      <c r="N403" s="2">
        <f>SUMIFS(Rotowire!G:G,Rotowire!$A:$A,'Master data'!$F403)*I403</f>
        <v>0.15333333333333329</v>
      </c>
      <c r="O403" s="2">
        <f>SUMIFS(Rotowire!I:I,Rotowire!$A:$A,'Master data'!$F403)*I403</f>
        <v>0.21333333333333329</v>
      </c>
      <c r="P403" s="2">
        <f>SUMIFS(Rotowire!W:W,Rotowire!$A:$A,'Master data'!$F403)*K403</f>
        <v>6.3291768359640732E-2</v>
      </c>
      <c r="Q403" s="2">
        <f>SUMIFS(Rotowire!Y:Y,Rotowire!$A:$A,'Master data'!$F403)*J403</f>
        <v>0</v>
      </c>
      <c r="R403" s="2">
        <f>SUMIFS(Rotowire!AB:AB,Rotowire!$A:$A,'Master data'!$F403)</f>
        <v>0.06</v>
      </c>
      <c r="S403" s="2">
        <f>SUMIFS(Rotowire!AC:AC,Rotowire!$A:$A,'Master data'!$F403)</f>
        <v>0</v>
      </c>
      <c r="T403" s="2">
        <f>INDEX('Team forecast'!D$3:D$22,MATCH($B403,'Team forecast'!$B$3:$B$22,0))</f>
        <v>0.5</v>
      </c>
      <c r="U403" s="2">
        <f>INDEX('Team forecast'!E$3:E$22,MATCH($B403,'Team forecast'!$B$3:$B$22,0))</f>
        <v>2.76</v>
      </c>
      <c r="V403" s="2">
        <f>INDEX('Team forecast'!J$3:J$22,MATCH($B403,'Team forecast'!$B$3:$B$22,0))</f>
        <v>4.4699999999999997E-2</v>
      </c>
      <c r="W403" s="2">
        <f>INDEX('Team forecast'!K$3:K$22,MATCH($B403,'Team forecast'!$B$3:$B$22,0))</f>
        <v>0.1164</v>
      </c>
      <c r="X403" s="2">
        <f>INDEX('Team forecast'!L$3:L$22,MATCH($B403,'Team forecast'!$B$3:$B$22,0))</f>
        <v>0.83899999999999997</v>
      </c>
      <c r="Y403" s="5">
        <f t="shared" si="417"/>
        <v>7000</v>
      </c>
      <c r="Z403" s="5">
        <f t="shared" si="418"/>
        <v>1117.5</v>
      </c>
      <c r="AA403" s="5">
        <f t="shared" si="419"/>
        <v>582</v>
      </c>
      <c r="AB403" s="5">
        <f t="shared" si="420"/>
        <v>-12585</v>
      </c>
      <c r="AC403" s="5">
        <f t="shared" si="421"/>
        <v>3333.3333333333326</v>
      </c>
      <c r="AD403" s="5">
        <f t="shared" si="426"/>
        <v>7666.6666666666642</v>
      </c>
      <c r="AE403" s="5">
        <f t="shared" si="427"/>
        <v>2133.333333333333</v>
      </c>
      <c r="AF403" s="5">
        <f t="shared" si="422"/>
        <v>0</v>
      </c>
      <c r="AG403" s="5">
        <f t="shared" si="423"/>
        <v>0</v>
      </c>
      <c r="AH403" s="5">
        <f t="shared" si="428"/>
        <v>-1200</v>
      </c>
      <c r="AI403" s="5">
        <f t="shared" si="429"/>
        <v>0</v>
      </c>
      <c r="AJ403" s="5">
        <f t="shared" si="430"/>
        <v>5000</v>
      </c>
      <c r="AK403" s="5">
        <f t="shared" si="431"/>
        <v>-22080</v>
      </c>
      <c r="AL403" s="5">
        <f>IFERROR(SUM(Y403:AK403),-5000)*((Cockpit!$C$3)^0)</f>
        <v>-9032.1666666666715</v>
      </c>
      <c r="AM403" s="19">
        <f>INDEX('Team forecast'!$M$3:$AU$22,MATCH($B403,'Team forecast'!$B$3:$B$22,0),MATCH(AM$1,'Team forecast'!$M$2:$AU$2,0))</f>
        <v>0</v>
      </c>
      <c r="AN403" s="19">
        <f>INDEX('Team forecast'!$M$3:$AU$22,MATCH($B403,'Team forecast'!$B$3:$B$22,0),MATCH(AN$1,'Team forecast'!$M$2:$AU$2,0))</f>
        <v>0</v>
      </c>
      <c r="AO403" s="19">
        <f>INDEX('Team forecast'!$M$3:$AU$22,MATCH($B403,'Team forecast'!$B$3:$B$22,0),MATCH(AO$1,'Team forecast'!$M$2:$AU$2,0))</f>
        <v>0</v>
      </c>
      <c r="AP403" s="19">
        <f>INDEX('Team forecast'!$M$3:$AU$22,MATCH($B403,'Team forecast'!$B$3:$B$22,0),MATCH(AP$1,'Team forecast'!$M$2:$AU$2,0))</f>
        <v>0</v>
      </c>
      <c r="AQ403" s="5">
        <f t="shared" si="432"/>
        <v>7000</v>
      </c>
      <c r="AR403" s="5">
        <f>INDEX('Team forecast'!$M$3:$AU$22,MATCH($B403,'Team forecast'!$B$3:$B$22,0),MATCH(AR$1,'Team forecast'!$M$2:$AU$2,0))*IF($Y403&gt;0,25000,0)</f>
        <v>0</v>
      </c>
      <c r="AS403" s="5">
        <f>INDEX('Team forecast'!$M$3:$AU$22,MATCH($B403,'Team forecast'!$B$3:$B$22,0),MATCH(AS$1,'Team forecast'!$M$2:$AU$2,0))*IF($Y403&gt;0,5000,0)</f>
        <v>0</v>
      </c>
      <c r="AT403" s="5">
        <f>INDEX('Team forecast'!$M$3:$AU$22,MATCH($B403,'Team forecast'!$B$3:$B$22,0),MATCH(AT$1,'Team forecast'!$M$2:$AU$2,0))*IF($Y403&gt;0,-15000,0)</f>
        <v>0</v>
      </c>
      <c r="AU403" s="5">
        <f t="shared" si="433"/>
        <v>0</v>
      </c>
      <c r="AV403" s="5">
        <f t="shared" si="434"/>
        <v>0</v>
      </c>
      <c r="AW403" s="5">
        <f t="shared" si="435"/>
        <v>0</v>
      </c>
      <c r="AX403" s="5">
        <f t="shared" si="436"/>
        <v>0</v>
      </c>
      <c r="AY403" s="5">
        <f t="shared" si="437"/>
        <v>0</v>
      </c>
      <c r="AZ403" s="5">
        <f t="shared" si="438"/>
        <v>-1200</v>
      </c>
      <c r="BA403" s="5">
        <f t="shared" si="439"/>
        <v>0</v>
      </c>
      <c r="BB403" s="5">
        <f t="shared" si="440"/>
        <v>0</v>
      </c>
      <c r="BC403" s="5">
        <f t="shared" si="441"/>
        <v>0</v>
      </c>
      <c r="BD403" s="5">
        <f>IFERROR(SUM(AR403:BC403),0)*((Cockpit!$C$3)^1)</f>
        <v>-840</v>
      </c>
      <c r="BE403" s="19">
        <f>INDEX('Team forecast'!$M$3:$AU$22,MATCH($B403,'Team forecast'!$B$3:$B$22,0),MATCH(BE$1,'Team forecast'!$M$2:$AU$2,0))</f>
        <v>0</v>
      </c>
      <c r="BF403" s="19">
        <f>INDEX('Team forecast'!$M$3:$AU$22,MATCH($B403,'Team forecast'!$B$3:$B$22,0),MATCH(BF$1,'Team forecast'!$M$2:$AU$2,0))</f>
        <v>0</v>
      </c>
      <c r="BG403" s="19">
        <f>INDEX('Team forecast'!$M$3:$AU$22,MATCH($B403,'Team forecast'!$B$3:$B$22,0),MATCH(BG$1,'Team forecast'!$M$2:$AU$2,0))</f>
        <v>0</v>
      </c>
      <c r="BH403" s="19">
        <f>INDEX('Team forecast'!$M$3:$AU$22,MATCH($B403,'Team forecast'!$B$3:$B$22,0),MATCH(BH$1,'Team forecast'!$M$2:$AU$2,0))</f>
        <v>0</v>
      </c>
      <c r="BI403" s="5">
        <f t="shared" si="442"/>
        <v>7000</v>
      </c>
      <c r="BJ403" s="5">
        <f>INDEX('Team forecast'!$M$3:$AU$22,MATCH($B403,'Team forecast'!$B$3:$B$22,0),MATCH(BJ$1,'Team forecast'!$M$2:$AU$2,0))*IF($Y403&gt;0,25000,0)</f>
        <v>0</v>
      </c>
      <c r="BK403" s="5">
        <f>INDEX('Team forecast'!$M$3:$AU$22,MATCH($B403,'Team forecast'!$B$3:$B$22,0),MATCH(BK$1,'Team forecast'!$M$2:$AU$2,0))*IF($Y403&gt;0,5000,0)</f>
        <v>0</v>
      </c>
      <c r="BL403" s="5">
        <f>INDEX('Team forecast'!$M$3:$AU$22,MATCH($B403,'Team forecast'!$B$3:$B$22,0),MATCH(BL$1,'Team forecast'!$M$2:$AU$2,0))*IF($Y403&gt;0,-15000,0)</f>
        <v>0</v>
      </c>
      <c r="BM403" s="5">
        <f t="shared" si="443"/>
        <v>0</v>
      </c>
      <c r="BN403" s="5">
        <f t="shared" si="444"/>
        <v>0</v>
      </c>
      <c r="BO403" s="5">
        <f t="shared" si="445"/>
        <v>0</v>
      </c>
      <c r="BP403" s="5">
        <f t="shared" si="446"/>
        <v>0</v>
      </c>
      <c r="BQ403" s="5">
        <f t="shared" si="447"/>
        <v>0</v>
      </c>
      <c r="BR403" s="5">
        <f t="shared" si="448"/>
        <v>-1200</v>
      </c>
      <c r="BS403" s="5">
        <f t="shared" si="449"/>
        <v>0</v>
      </c>
      <c r="BT403" s="5">
        <f t="shared" si="450"/>
        <v>0</v>
      </c>
      <c r="BU403" s="5">
        <f t="shared" si="451"/>
        <v>0</v>
      </c>
      <c r="BV403" s="5">
        <f>IFERROR(SUM(BJ403:BU403),0)*((Cockpit!$C$3)^2)</f>
        <v>-587.99999999999989</v>
      </c>
      <c r="BW403" s="19">
        <f>INDEX('Team forecast'!$M$3:$AU$22,MATCH($B403,'Team forecast'!$B$3:$B$22,0),MATCH(BW$1,'Team forecast'!$M$2:$AU$2,0))</f>
        <v>0</v>
      </c>
      <c r="BX403" s="19">
        <f>INDEX('Team forecast'!$M$3:$AU$22,MATCH($B403,'Team forecast'!$B$3:$B$22,0),MATCH(BX$1,'Team forecast'!$M$2:$AU$2,0))</f>
        <v>0</v>
      </c>
      <c r="BY403" s="19">
        <f>INDEX('Team forecast'!$M$3:$AU$22,MATCH($B403,'Team forecast'!$B$3:$B$22,0),MATCH(BY$1,'Team forecast'!$M$2:$AU$2,0))</f>
        <v>0</v>
      </c>
      <c r="BZ403" s="19">
        <f>INDEX('Team forecast'!$M$3:$AU$22,MATCH($B403,'Team forecast'!$B$3:$B$22,0),MATCH(BZ$1,'Team forecast'!$M$2:$AU$2,0))</f>
        <v>0</v>
      </c>
      <c r="CA403" s="5">
        <f t="shared" si="452"/>
        <v>7000</v>
      </c>
      <c r="CB403" s="5">
        <f>INDEX('Team forecast'!$M$3:$AU$22,MATCH($B403,'Team forecast'!$B$3:$B$22,0),MATCH(CB$1,'Team forecast'!$M$2:$AU$2,0))*IF($Y403&gt;0,25000,0)</f>
        <v>0</v>
      </c>
      <c r="CC403" s="5">
        <f>INDEX('Team forecast'!$M$3:$AU$22,MATCH($B403,'Team forecast'!$B$3:$B$22,0),MATCH(CC$1,'Team forecast'!$M$2:$AU$2,0))*IF($Y403&gt;0,5000,0)</f>
        <v>0</v>
      </c>
      <c r="CD403" s="5">
        <f>INDEX('Team forecast'!$M$3:$AU$22,MATCH($B403,'Team forecast'!$B$3:$B$22,0),MATCH(CD$1,'Team forecast'!$M$2:$AU$2,0))*IF($Y403&gt;0,-15000,0)</f>
        <v>0</v>
      </c>
      <c r="CE403" s="5">
        <f t="shared" si="453"/>
        <v>0</v>
      </c>
      <c r="CF403" s="5">
        <f t="shared" si="454"/>
        <v>0</v>
      </c>
      <c r="CG403" s="5">
        <f t="shared" si="455"/>
        <v>0</v>
      </c>
      <c r="CH403" s="5">
        <f t="shared" si="456"/>
        <v>0</v>
      </c>
      <c r="CI403" s="5">
        <f t="shared" si="457"/>
        <v>0</v>
      </c>
      <c r="CJ403" s="5">
        <f t="shared" si="458"/>
        <v>-1200</v>
      </c>
      <c r="CK403" s="5">
        <f t="shared" si="459"/>
        <v>0</v>
      </c>
      <c r="CL403" s="5">
        <f t="shared" si="460"/>
        <v>0</v>
      </c>
      <c r="CM403" s="5">
        <f t="shared" si="461"/>
        <v>0</v>
      </c>
      <c r="CN403" s="5">
        <f>IFERROR(SUM(CB403:CM403),0)*((Cockpit!$C$3)^3)</f>
        <v>-411.59999999999991</v>
      </c>
      <c r="CO403" s="19">
        <f>INDEX('Team forecast'!$M$3:$AU$22,MATCH($B403,'Team forecast'!$B$3:$B$22,0),MATCH(CO$1,'Team forecast'!$M$2:$AU$2,0))</f>
        <v>0</v>
      </c>
      <c r="CP403" s="19">
        <f>INDEX('Team forecast'!$M$3:$AU$22,MATCH($B403,'Team forecast'!$B$3:$B$22,0),MATCH(CP$1,'Team forecast'!$M$2:$AU$2,0))</f>
        <v>0</v>
      </c>
      <c r="CQ403" s="19">
        <f>INDEX('Team forecast'!$M$3:$AU$22,MATCH($B403,'Team forecast'!$B$3:$B$22,0),MATCH(CQ$1,'Team forecast'!$M$2:$AU$2,0))</f>
        <v>0</v>
      </c>
      <c r="CR403" s="19">
        <f>INDEX('Team forecast'!$M$3:$AU$22,MATCH($B403,'Team forecast'!$B$3:$B$22,0),MATCH(CR$1,'Team forecast'!$M$2:$AU$2,0))</f>
        <v>0</v>
      </c>
      <c r="CS403" s="5">
        <f t="shared" si="462"/>
        <v>7000</v>
      </c>
      <c r="CT403" s="5">
        <f>INDEX('Team forecast'!$M$3:$AU$22,MATCH($B403,'Team forecast'!$B$3:$B$22,0),MATCH(CT$1,'Team forecast'!$M$2:$AU$2,0))*IF($Y403&gt;0,25000,0)</f>
        <v>0</v>
      </c>
      <c r="CU403" s="5">
        <f>INDEX('Team forecast'!$M$3:$AU$22,MATCH($B403,'Team forecast'!$B$3:$B$22,0),MATCH(CU$1,'Team forecast'!$M$2:$AU$2,0))*IF($Y403&gt;0,5000,0)</f>
        <v>0</v>
      </c>
      <c r="CV403" s="5">
        <f>INDEX('Team forecast'!$M$3:$AU$22,MATCH($B403,'Team forecast'!$B$3:$B$22,0),MATCH(CV$1,'Team forecast'!$M$2:$AU$2,0))*IF($Y403&gt;0,-15000,0)</f>
        <v>0</v>
      </c>
      <c r="CW403" s="5">
        <f t="shared" si="463"/>
        <v>0</v>
      </c>
      <c r="CX403" s="5">
        <f t="shared" si="464"/>
        <v>0</v>
      </c>
      <c r="CY403" s="5">
        <f t="shared" si="465"/>
        <v>0</v>
      </c>
      <c r="CZ403" s="5">
        <f t="shared" si="466"/>
        <v>0</v>
      </c>
      <c r="DA403" s="5">
        <f t="shared" si="467"/>
        <v>0</v>
      </c>
      <c r="DB403" s="5">
        <f t="shared" si="468"/>
        <v>-1200</v>
      </c>
      <c r="DC403" s="5">
        <f t="shared" si="469"/>
        <v>0</v>
      </c>
      <c r="DD403" s="5">
        <f t="shared" si="470"/>
        <v>0</v>
      </c>
      <c r="DE403" s="5">
        <f t="shared" si="471"/>
        <v>0</v>
      </c>
      <c r="DF403" s="5">
        <f>IFERROR(SUM(CT403:DE403),0)*((Cockpit!$C$3)^4)</f>
        <v>-288.11999999999989</v>
      </c>
      <c r="DG403" s="19">
        <f>INDEX('Team forecast'!$M$3:$AU$22,MATCH($B403,'Team forecast'!$B$3:$B$22,0),MATCH(DG$1,'Team forecast'!$M$2:$AU$2,0))</f>
        <v>0</v>
      </c>
      <c r="DH403" s="19">
        <f>INDEX('Team forecast'!$M$3:$AU$22,MATCH($B403,'Team forecast'!$B$3:$B$22,0),MATCH(DH$1,'Team forecast'!$M$2:$AU$2,0))</f>
        <v>0</v>
      </c>
      <c r="DI403" s="19">
        <f>INDEX('Team forecast'!$M$3:$AU$22,MATCH($B403,'Team forecast'!$B$3:$B$22,0),MATCH(DI$1,'Team forecast'!$M$2:$AU$2,0))</f>
        <v>0</v>
      </c>
      <c r="DJ403" s="19">
        <f>INDEX('Team forecast'!$M$3:$AU$22,MATCH($B403,'Team forecast'!$B$3:$B$22,0),MATCH(DJ$1,'Team forecast'!$M$2:$AU$2,0))</f>
        <v>0</v>
      </c>
      <c r="DK403" s="5">
        <f t="shared" si="472"/>
        <v>7000</v>
      </c>
      <c r="DL403" s="5">
        <f>INDEX('Team forecast'!$M$3:$AU$22,MATCH($B403,'Team forecast'!$B$3:$B$22,0),MATCH(DL$1,'Team forecast'!$M$2:$AU$2,0))*IF($Y403&gt;0,25000,0)</f>
        <v>0</v>
      </c>
      <c r="DM403" s="5">
        <f>INDEX('Team forecast'!$M$3:$AU$22,MATCH($B403,'Team forecast'!$B$3:$B$22,0),MATCH(DM$1,'Team forecast'!$M$2:$AU$2,0))*IF($Y403&gt;0,5000,0)</f>
        <v>0</v>
      </c>
      <c r="DN403" s="5">
        <f>INDEX('Team forecast'!$M$3:$AU$22,MATCH($B403,'Team forecast'!$B$3:$B$22,0),MATCH(DN$1,'Team forecast'!$M$2:$AU$2,0))*IF($Y403&gt;0,-15000,0)</f>
        <v>0</v>
      </c>
      <c r="DO403" s="5">
        <f t="shared" si="473"/>
        <v>0</v>
      </c>
      <c r="DP403" s="5">
        <f t="shared" si="474"/>
        <v>0</v>
      </c>
      <c r="DQ403" s="5">
        <f t="shared" si="475"/>
        <v>0</v>
      </c>
      <c r="DR403" s="5">
        <f t="shared" si="476"/>
        <v>0</v>
      </c>
      <c r="DS403" s="5">
        <f t="shared" si="477"/>
        <v>0</v>
      </c>
      <c r="DT403" s="5">
        <f t="shared" si="478"/>
        <v>-1200</v>
      </c>
      <c r="DU403" s="5">
        <f t="shared" si="479"/>
        <v>0</v>
      </c>
      <c r="DV403" s="5">
        <f t="shared" si="480"/>
        <v>0</v>
      </c>
      <c r="DW403" s="5">
        <f t="shared" si="481"/>
        <v>0</v>
      </c>
      <c r="DX403" s="5">
        <f>IFERROR(SUM(DL403:DW403),0)*((Cockpit!$C$3)^5)</f>
        <v>-201.68399999999994</v>
      </c>
      <c r="DY403" s="5">
        <f t="shared" si="482"/>
        <v>-11361.570666666672</v>
      </c>
      <c r="DZ403" s="5" t="str">
        <f>IF(ISERROR(MATCH(A403,'Current squad'!B:B,0)),"No","Yes")</f>
        <v>No</v>
      </c>
      <c r="EA403" s="5" cm="1">
        <f t="array" ref="EA403">IFERROR(_xlfn.IFS(DZ403="Yes",0,DZ403="No",H403*1%),999999)</f>
        <v>41960</v>
      </c>
      <c r="EB403" s="5">
        <f t="shared" si="424"/>
        <v>4237960</v>
      </c>
      <c r="EC403" s="5">
        <f t="shared" si="483"/>
        <v>-53321.570666666674</v>
      </c>
      <c r="ED403" s="1">
        <f t="shared" si="425"/>
        <v>-1.2707714648871942E-2</v>
      </c>
      <c r="EE403" s="5">
        <f>RANK(EC403,$EC$2:$EC$572)+COUNTIF($EC$2:EC403,EC403)-1</f>
        <v>506</v>
      </c>
      <c r="EF403" s="4">
        <f>RANK(ED403,$ED$2:$ED$572)+COUNTIF($ED$2:ED403,ED403)-1</f>
        <v>561</v>
      </c>
    </row>
    <row r="404" spans="1:136" x14ac:dyDescent="0.3">
      <c r="A404" t="str">
        <f>IF(Holdet.dk!A404&lt;&gt;"",Holdet.dk!A404,"")</f>
        <v>Isaac Price</v>
      </c>
      <c r="B404" t="str">
        <f>INDEX(Holdet.dk!B:B,MATCH($A404,Holdet.dk!$A:$A,0))</f>
        <v>Everton</v>
      </c>
      <c r="C404" t="str">
        <f>INDEX(Holdet.dk!C:C,MATCH($A404,Holdet.dk!$A:$A,0))</f>
        <v>Midfield</v>
      </c>
      <c r="D404" t="str">
        <f>INDEX(Holdet.dk!D:D,MATCH($A404,Holdet.dk!$A:$A,0))</f>
        <v>1.960.000</v>
      </c>
      <c r="E404" s="1">
        <f>IFERROR(_xlfn.NUMBERVALUE(INDEX(Holdet.dk!$E:$E,MATCH($A404,Holdet.dk!$A:$A,0)),","),0)</f>
        <v>0</v>
      </c>
      <c r="F404" t="str">
        <f>IF(INDEX(Lookup!H:H,MATCH('Master data'!A404,Lookup!G:G,0))=0,A404,INDEX(Lookup!H:H,MATCH('Master data'!A404,Lookup!G:G,0)))</f>
        <v>Isaac Price</v>
      </c>
      <c r="G404" t="str">
        <f>IFERROR(INDEX(Lookup!B:B,MATCH(INDEX(Rotowire!C:C,MATCH(F404,Rotowire!A:A,0)),Lookup!D:D,0)),"")</f>
        <v/>
      </c>
      <c r="H404" s="5">
        <f t="shared" si="416"/>
        <v>1960000</v>
      </c>
      <c r="I404" s="19">
        <f>IFERROR(INDEX('Team forecast'!$G$3:$I$22,MATCH($B404,'Team forecast'!$B$3:$B$22,0),MATCH(I$1,'Team forecast'!$G$2:$I$2,0)),0)</f>
        <v>1.118279569892473</v>
      </c>
      <c r="J404" s="19">
        <f>IFERROR(INDEX('Team forecast'!$G$3:$I$22,MATCH($B404,'Team forecast'!$B$3:$B$22,0),MATCH(J$1,'Team forecast'!$G$2:$I$2,0)),0)</f>
        <v>0.86602870813397137</v>
      </c>
      <c r="K404" s="19">
        <f>IFERROR(INDEX('Team forecast'!$G$3:$I$22,MATCH($B404,'Team forecast'!$B$3:$B$22,0),MATCH(K$1,'Team forecast'!$G$2:$I$2,0)),0)</f>
        <v>1.6365413680270404</v>
      </c>
      <c r="L404">
        <f>SUMIFS(Rotowire!E:E,Rotowire!$A:$A,'Master data'!$F404)</f>
        <v>0</v>
      </c>
      <c r="M404" s="2">
        <f>SUMIFS(Rotowire!F:F,Rotowire!$A:$A,'Master data'!$F404)*I404</f>
        <v>0</v>
      </c>
      <c r="N404" s="2">
        <f>SUMIFS(Rotowire!G:G,Rotowire!$A:$A,'Master data'!$F404)*I404</f>
        <v>0</v>
      </c>
      <c r="O404" s="2">
        <f>SUMIFS(Rotowire!I:I,Rotowire!$A:$A,'Master data'!$F404)*I404</f>
        <v>0</v>
      </c>
      <c r="P404" s="2">
        <f>SUMIFS(Rotowire!W:W,Rotowire!$A:$A,'Master data'!$F404)*K404</f>
        <v>0</v>
      </c>
      <c r="Q404" s="2">
        <f>SUMIFS(Rotowire!Y:Y,Rotowire!$A:$A,'Master data'!$F404)*J404</f>
        <v>0</v>
      </c>
      <c r="R404" s="2">
        <f>SUMIFS(Rotowire!AB:AB,Rotowire!$A:$A,'Master data'!$F404)</f>
        <v>0</v>
      </c>
      <c r="S404" s="2">
        <f>SUMIFS(Rotowire!AC:AC,Rotowire!$A:$A,'Master data'!$F404)</f>
        <v>0</v>
      </c>
      <c r="T404" s="2">
        <f>INDEX('Team forecast'!D$3:D$22,MATCH($B404,'Team forecast'!$B$3:$B$22,0))</f>
        <v>1.04</v>
      </c>
      <c r="U404" s="2">
        <f>INDEX('Team forecast'!E$3:E$22,MATCH($B404,'Team forecast'!$B$3:$B$22,0))</f>
        <v>1.81</v>
      </c>
      <c r="V404" s="2">
        <f>INDEX('Team forecast'!J$3:J$22,MATCH($B404,'Team forecast'!$B$3:$B$22,0))</f>
        <v>0.21479999999999999</v>
      </c>
      <c r="W404" s="2">
        <f>INDEX('Team forecast'!K$3:K$22,MATCH($B404,'Team forecast'!$B$3:$B$22,0))</f>
        <v>0.23649999999999999</v>
      </c>
      <c r="X404" s="2">
        <f>INDEX('Team forecast'!L$3:L$22,MATCH($B404,'Team forecast'!$B$3:$B$22,0))</f>
        <v>0.54869999999999997</v>
      </c>
      <c r="Y404" s="5">
        <f t="shared" si="417"/>
        <v>-5000</v>
      </c>
      <c r="Z404" s="5">
        <f t="shared" si="418"/>
        <v>0</v>
      </c>
      <c r="AA404" s="5">
        <f t="shared" si="419"/>
        <v>0</v>
      </c>
      <c r="AB404" s="5">
        <f t="shared" si="420"/>
        <v>0</v>
      </c>
      <c r="AC404" s="5">
        <f t="shared" si="421"/>
        <v>0</v>
      </c>
      <c r="AD404" s="5">
        <f t="shared" si="426"/>
        <v>0</v>
      </c>
      <c r="AE404" s="5">
        <f t="shared" si="427"/>
        <v>0</v>
      </c>
      <c r="AF404" s="5">
        <f t="shared" si="422"/>
        <v>0</v>
      </c>
      <c r="AG404" s="5">
        <f t="shared" si="423"/>
        <v>0</v>
      </c>
      <c r="AH404" s="5">
        <f t="shared" si="428"/>
        <v>0</v>
      </c>
      <c r="AI404" s="5">
        <f t="shared" si="429"/>
        <v>0</v>
      </c>
      <c r="AJ404" s="5">
        <f t="shared" si="430"/>
        <v>0</v>
      </c>
      <c r="AK404" s="5">
        <f t="shared" si="431"/>
        <v>0</v>
      </c>
      <c r="AL404" s="5">
        <f>IFERROR(SUM(Y404:AK404),-5000)*((Cockpit!$C$3)^0)</f>
        <v>-5000</v>
      </c>
      <c r="AM404" s="19">
        <f>INDEX('Team forecast'!$M$3:$AU$22,MATCH($B404,'Team forecast'!$B$3:$B$22,0),MATCH(AM$1,'Team forecast'!$M$2:$AU$2,0))</f>
        <v>0</v>
      </c>
      <c r="AN404" s="19">
        <f>INDEX('Team forecast'!$M$3:$AU$22,MATCH($B404,'Team forecast'!$B$3:$B$22,0),MATCH(AN$1,'Team forecast'!$M$2:$AU$2,0))</f>
        <v>0</v>
      </c>
      <c r="AO404" s="19">
        <f>INDEX('Team forecast'!$M$3:$AU$22,MATCH($B404,'Team forecast'!$B$3:$B$22,0),MATCH(AO$1,'Team forecast'!$M$2:$AU$2,0))</f>
        <v>0</v>
      </c>
      <c r="AP404" s="19">
        <f>INDEX('Team forecast'!$M$3:$AU$22,MATCH($B404,'Team forecast'!$B$3:$B$22,0),MATCH(AP$1,'Team forecast'!$M$2:$AU$2,0))</f>
        <v>0</v>
      </c>
      <c r="AQ404" s="5">
        <f t="shared" si="432"/>
        <v>-5000</v>
      </c>
      <c r="AR404" s="5">
        <f>INDEX('Team forecast'!$M$3:$AU$22,MATCH($B404,'Team forecast'!$B$3:$B$22,0),MATCH(AR$1,'Team forecast'!$M$2:$AU$2,0))*IF($Y404&gt;0,25000,0)</f>
        <v>0</v>
      </c>
      <c r="AS404" s="5">
        <f>INDEX('Team forecast'!$M$3:$AU$22,MATCH($B404,'Team forecast'!$B$3:$B$22,0),MATCH(AS$1,'Team forecast'!$M$2:$AU$2,0))*IF($Y404&gt;0,5000,0)</f>
        <v>0</v>
      </c>
      <c r="AT404" s="5">
        <f>INDEX('Team forecast'!$M$3:$AU$22,MATCH($B404,'Team forecast'!$B$3:$B$22,0),MATCH(AT$1,'Team forecast'!$M$2:$AU$2,0))*IF($Y404&gt;0,-15000,0)</f>
        <v>0</v>
      </c>
      <c r="AU404" s="5">
        <f t="shared" si="433"/>
        <v>0</v>
      </c>
      <c r="AV404" s="5">
        <f t="shared" si="434"/>
        <v>0</v>
      </c>
      <c r="AW404" s="5">
        <f t="shared" si="435"/>
        <v>0</v>
      </c>
      <c r="AX404" s="5">
        <f t="shared" si="436"/>
        <v>0</v>
      </c>
      <c r="AY404" s="5">
        <f t="shared" si="437"/>
        <v>0</v>
      </c>
      <c r="AZ404" s="5">
        <f t="shared" si="438"/>
        <v>0</v>
      </c>
      <c r="BA404" s="5">
        <f t="shared" si="439"/>
        <v>0</v>
      </c>
      <c r="BB404" s="5">
        <f t="shared" si="440"/>
        <v>0</v>
      </c>
      <c r="BC404" s="5">
        <f t="shared" si="441"/>
        <v>0</v>
      </c>
      <c r="BD404" s="5">
        <f>IFERROR(SUM(AR404:BC404),0)*((Cockpit!$C$3)^1)</f>
        <v>0</v>
      </c>
      <c r="BE404" s="19">
        <f>INDEX('Team forecast'!$M$3:$AU$22,MATCH($B404,'Team forecast'!$B$3:$B$22,0),MATCH(BE$1,'Team forecast'!$M$2:$AU$2,0))</f>
        <v>0</v>
      </c>
      <c r="BF404" s="19">
        <f>INDEX('Team forecast'!$M$3:$AU$22,MATCH($B404,'Team forecast'!$B$3:$B$22,0),MATCH(BF$1,'Team forecast'!$M$2:$AU$2,0))</f>
        <v>0</v>
      </c>
      <c r="BG404" s="19">
        <f>INDEX('Team forecast'!$M$3:$AU$22,MATCH($B404,'Team forecast'!$B$3:$B$22,0),MATCH(BG$1,'Team forecast'!$M$2:$AU$2,0))</f>
        <v>0</v>
      </c>
      <c r="BH404" s="19">
        <f>INDEX('Team forecast'!$M$3:$AU$22,MATCH($B404,'Team forecast'!$B$3:$B$22,0),MATCH(BH$1,'Team forecast'!$M$2:$AU$2,0))</f>
        <v>0</v>
      </c>
      <c r="BI404" s="5">
        <f t="shared" si="442"/>
        <v>-5000</v>
      </c>
      <c r="BJ404" s="5">
        <f>INDEX('Team forecast'!$M$3:$AU$22,MATCH($B404,'Team forecast'!$B$3:$B$22,0),MATCH(BJ$1,'Team forecast'!$M$2:$AU$2,0))*IF($Y404&gt;0,25000,0)</f>
        <v>0</v>
      </c>
      <c r="BK404" s="5">
        <f>INDEX('Team forecast'!$M$3:$AU$22,MATCH($B404,'Team forecast'!$B$3:$B$22,0),MATCH(BK$1,'Team forecast'!$M$2:$AU$2,0))*IF($Y404&gt;0,5000,0)</f>
        <v>0</v>
      </c>
      <c r="BL404" s="5">
        <f>INDEX('Team forecast'!$M$3:$AU$22,MATCH($B404,'Team forecast'!$B$3:$B$22,0),MATCH(BL$1,'Team forecast'!$M$2:$AU$2,0))*IF($Y404&gt;0,-15000,0)</f>
        <v>0</v>
      </c>
      <c r="BM404" s="5">
        <f t="shared" si="443"/>
        <v>0</v>
      </c>
      <c r="BN404" s="5">
        <f t="shared" si="444"/>
        <v>0</v>
      </c>
      <c r="BO404" s="5">
        <f t="shared" si="445"/>
        <v>0</v>
      </c>
      <c r="BP404" s="5">
        <f t="shared" si="446"/>
        <v>0</v>
      </c>
      <c r="BQ404" s="5">
        <f t="shared" si="447"/>
        <v>0</v>
      </c>
      <c r="BR404" s="5">
        <f t="shared" si="448"/>
        <v>0</v>
      </c>
      <c r="BS404" s="5">
        <f t="shared" si="449"/>
        <v>0</v>
      </c>
      <c r="BT404" s="5">
        <f t="shared" si="450"/>
        <v>0</v>
      </c>
      <c r="BU404" s="5">
        <f t="shared" si="451"/>
        <v>0</v>
      </c>
      <c r="BV404" s="5">
        <f>IFERROR(SUM(BJ404:BU404),0)*((Cockpit!$C$3)^2)</f>
        <v>0</v>
      </c>
      <c r="BW404" s="19">
        <f>INDEX('Team forecast'!$M$3:$AU$22,MATCH($B404,'Team forecast'!$B$3:$B$22,0),MATCH(BW$1,'Team forecast'!$M$2:$AU$2,0))</f>
        <v>0</v>
      </c>
      <c r="BX404" s="19">
        <f>INDEX('Team forecast'!$M$3:$AU$22,MATCH($B404,'Team forecast'!$B$3:$B$22,0),MATCH(BX$1,'Team forecast'!$M$2:$AU$2,0))</f>
        <v>0</v>
      </c>
      <c r="BY404" s="19">
        <f>INDEX('Team forecast'!$M$3:$AU$22,MATCH($B404,'Team forecast'!$B$3:$B$22,0),MATCH(BY$1,'Team forecast'!$M$2:$AU$2,0))</f>
        <v>0</v>
      </c>
      <c r="BZ404" s="19">
        <f>INDEX('Team forecast'!$M$3:$AU$22,MATCH($B404,'Team forecast'!$B$3:$B$22,0),MATCH(BZ$1,'Team forecast'!$M$2:$AU$2,0))</f>
        <v>0</v>
      </c>
      <c r="CA404" s="5">
        <f t="shared" si="452"/>
        <v>-5000</v>
      </c>
      <c r="CB404" s="5">
        <f>INDEX('Team forecast'!$M$3:$AU$22,MATCH($B404,'Team forecast'!$B$3:$B$22,0),MATCH(CB$1,'Team forecast'!$M$2:$AU$2,0))*IF($Y404&gt;0,25000,0)</f>
        <v>0</v>
      </c>
      <c r="CC404" s="5">
        <f>INDEX('Team forecast'!$M$3:$AU$22,MATCH($B404,'Team forecast'!$B$3:$B$22,0),MATCH(CC$1,'Team forecast'!$M$2:$AU$2,0))*IF($Y404&gt;0,5000,0)</f>
        <v>0</v>
      </c>
      <c r="CD404" s="5">
        <f>INDEX('Team forecast'!$M$3:$AU$22,MATCH($B404,'Team forecast'!$B$3:$B$22,0),MATCH(CD$1,'Team forecast'!$M$2:$AU$2,0))*IF($Y404&gt;0,-15000,0)</f>
        <v>0</v>
      </c>
      <c r="CE404" s="5">
        <f t="shared" si="453"/>
        <v>0</v>
      </c>
      <c r="CF404" s="5">
        <f t="shared" si="454"/>
        <v>0</v>
      </c>
      <c r="CG404" s="5">
        <f t="shared" si="455"/>
        <v>0</v>
      </c>
      <c r="CH404" s="5">
        <f t="shared" si="456"/>
        <v>0</v>
      </c>
      <c r="CI404" s="5">
        <f t="shared" si="457"/>
        <v>0</v>
      </c>
      <c r="CJ404" s="5">
        <f t="shared" si="458"/>
        <v>0</v>
      </c>
      <c r="CK404" s="5">
        <f t="shared" si="459"/>
        <v>0</v>
      </c>
      <c r="CL404" s="5">
        <f t="shared" si="460"/>
        <v>0</v>
      </c>
      <c r="CM404" s="5">
        <f t="shared" si="461"/>
        <v>0</v>
      </c>
      <c r="CN404" s="5">
        <f>IFERROR(SUM(CB404:CM404),0)*((Cockpit!$C$3)^3)</f>
        <v>0</v>
      </c>
      <c r="CO404" s="19">
        <f>INDEX('Team forecast'!$M$3:$AU$22,MATCH($B404,'Team forecast'!$B$3:$B$22,0),MATCH(CO$1,'Team forecast'!$M$2:$AU$2,0))</f>
        <v>0</v>
      </c>
      <c r="CP404" s="19">
        <f>INDEX('Team forecast'!$M$3:$AU$22,MATCH($B404,'Team forecast'!$B$3:$B$22,0),MATCH(CP$1,'Team forecast'!$M$2:$AU$2,0))</f>
        <v>0</v>
      </c>
      <c r="CQ404" s="19">
        <f>INDEX('Team forecast'!$M$3:$AU$22,MATCH($B404,'Team forecast'!$B$3:$B$22,0),MATCH(CQ$1,'Team forecast'!$M$2:$AU$2,0))</f>
        <v>0</v>
      </c>
      <c r="CR404" s="19">
        <f>INDEX('Team forecast'!$M$3:$AU$22,MATCH($B404,'Team forecast'!$B$3:$B$22,0),MATCH(CR$1,'Team forecast'!$M$2:$AU$2,0))</f>
        <v>0</v>
      </c>
      <c r="CS404" s="5">
        <f t="shared" si="462"/>
        <v>-5000</v>
      </c>
      <c r="CT404" s="5">
        <f>INDEX('Team forecast'!$M$3:$AU$22,MATCH($B404,'Team forecast'!$B$3:$B$22,0),MATCH(CT$1,'Team forecast'!$M$2:$AU$2,0))*IF($Y404&gt;0,25000,0)</f>
        <v>0</v>
      </c>
      <c r="CU404" s="5">
        <f>INDEX('Team forecast'!$M$3:$AU$22,MATCH($B404,'Team forecast'!$B$3:$B$22,0),MATCH(CU$1,'Team forecast'!$M$2:$AU$2,0))*IF($Y404&gt;0,5000,0)</f>
        <v>0</v>
      </c>
      <c r="CV404" s="5">
        <f>INDEX('Team forecast'!$M$3:$AU$22,MATCH($B404,'Team forecast'!$B$3:$B$22,0),MATCH(CV$1,'Team forecast'!$M$2:$AU$2,0))*IF($Y404&gt;0,-15000,0)</f>
        <v>0</v>
      </c>
      <c r="CW404" s="5">
        <f t="shared" si="463"/>
        <v>0</v>
      </c>
      <c r="CX404" s="5">
        <f t="shared" si="464"/>
        <v>0</v>
      </c>
      <c r="CY404" s="5">
        <f t="shared" si="465"/>
        <v>0</v>
      </c>
      <c r="CZ404" s="5">
        <f t="shared" si="466"/>
        <v>0</v>
      </c>
      <c r="DA404" s="5">
        <f t="shared" si="467"/>
        <v>0</v>
      </c>
      <c r="DB404" s="5">
        <f t="shared" si="468"/>
        <v>0</v>
      </c>
      <c r="DC404" s="5">
        <f t="shared" si="469"/>
        <v>0</v>
      </c>
      <c r="DD404" s="5">
        <f t="shared" si="470"/>
        <v>0</v>
      </c>
      <c r="DE404" s="5">
        <f t="shared" si="471"/>
        <v>0</v>
      </c>
      <c r="DF404" s="5">
        <f>IFERROR(SUM(CT404:DE404),0)*((Cockpit!$C$3)^4)</f>
        <v>0</v>
      </c>
      <c r="DG404" s="19">
        <f>INDEX('Team forecast'!$M$3:$AU$22,MATCH($B404,'Team forecast'!$B$3:$B$22,0),MATCH(DG$1,'Team forecast'!$M$2:$AU$2,0))</f>
        <v>0</v>
      </c>
      <c r="DH404" s="19">
        <f>INDEX('Team forecast'!$M$3:$AU$22,MATCH($B404,'Team forecast'!$B$3:$B$22,0),MATCH(DH$1,'Team forecast'!$M$2:$AU$2,0))</f>
        <v>0</v>
      </c>
      <c r="DI404" s="19">
        <f>INDEX('Team forecast'!$M$3:$AU$22,MATCH($B404,'Team forecast'!$B$3:$B$22,0),MATCH(DI$1,'Team forecast'!$M$2:$AU$2,0))</f>
        <v>0</v>
      </c>
      <c r="DJ404" s="19">
        <f>INDEX('Team forecast'!$M$3:$AU$22,MATCH($B404,'Team forecast'!$B$3:$B$22,0),MATCH(DJ$1,'Team forecast'!$M$2:$AU$2,0))</f>
        <v>0</v>
      </c>
      <c r="DK404" s="5">
        <f t="shared" si="472"/>
        <v>-5000</v>
      </c>
      <c r="DL404" s="5">
        <f>INDEX('Team forecast'!$M$3:$AU$22,MATCH($B404,'Team forecast'!$B$3:$B$22,0),MATCH(DL$1,'Team forecast'!$M$2:$AU$2,0))*IF($Y404&gt;0,25000,0)</f>
        <v>0</v>
      </c>
      <c r="DM404" s="5">
        <f>INDEX('Team forecast'!$M$3:$AU$22,MATCH($B404,'Team forecast'!$B$3:$B$22,0),MATCH(DM$1,'Team forecast'!$M$2:$AU$2,0))*IF($Y404&gt;0,5000,0)</f>
        <v>0</v>
      </c>
      <c r="DN404" s="5">
        <f>INDEX('Team forecast'!$M$3:$AU$22,MATCH($B404,'Team forecast'!$B$3:$B$22,0),MATCH(DN$1,'Team forecast'!$M$2:$AU$2,0))*IF($Y404&gt;0,-15000,0)</f>
        <v>0</v>
      </c>
      <c r="DO404" s="5">
        <f t="shared" si="473"/>
        <v>0</v>
      </c>
      <c r="DP404" s="5">
        <f t="shared" si="474"/>
        <v>0</v>
      </c>
      <c r="DQ404" s="5">
        <f t="shared" si="475"/>
        <v>0</v>
      </c>
      <c r="DR404" s="5">
        <f t="shared" si="476"/>
        <v>0</v>
      </c>
      <c r="DS404" s="5">
        <f t="shared" si="477"/>
        <v>0</v>
      </c>
      <c r="DT404" s="5">
        <f t="shared" si="478"/>
        <v>0</v>
      </c>
      <c r="DU404" s="5">
        <f t="shared" si="479"/>
        <v>0</v>
      </c>
      <c r="DV404" s="5">
        <f t="shared" si="480"/>
        <v>0</v>
      </c>
      <c r="DW404" s="5">
        <f t="shared" si="481"/>
        <v>0</v>
      </c>
      <c r="DX404" s="5">
        <f>IFERROR(SUM(DL404:DW404),0)*((Cockpit!$C$3)^5)</f>
        <v>0</v>
      </c>
      <c r="DY404" s="5">
        <f t="shared" si="482"/>
        <v>-5000</v>
      </c>
      <c r="DZ404" s="5" t="str">
        <f>IF(ISERROR(MATCH(A404,'Current squad'!B:B,0)),"No","Yes")</f>
        <v>No</v>
      </c>
      <c r="EA404" s="5" cm="1">
        <f t="array" ref="EA404">IFERROR(_xlfn.IFS(DZ404="Yes",0,DZ404="No",H404*1%),999999)</f>
        <v>19600</v>
      </c>
      <c r="EB404" s="5">
        <f t="shared" si="424"/>
        <v>1979600</v>
      </c>
      <c r="EC404" s="5">
        <f t="shared" si="483"/>
        <v>-24600</v>
      </c>
      <c r="ED404" s="1">
        <f t="shared" si="425"/>
        <v>-1.2551020408163265E-2</v>
      </c>
      <c r="EE404" s="5">
        <f>RANK(EC404,$EC$2:$EC$572)+COUNTIF($EC$2:EC404,EC404)-1</f>
        <v>233</v>
      </c>
      <c r="EF404" s="4">
        <f>RANK(ED404,$ED$2:$ED$572)+COUNTIF($ED$2:ED404,ED404)-1</f>
        <v>484</v>
      </c>
    </row>
    <row r="405" spans="1:136" x14ac:dyDescent="0.3">
      <c r="A405" t="str">
        <f>IF(Holdet.dk!A405&lt;&gt;"",Holdet.dk!A405,"")</f>
        <v>Anthony Knockaert</v>
      </c>
      <c r="B405" t="str">
        <f>INDEX(Holdet.dk!B:B,MATCH($A405,Holdet.dk!$A:$A,0))</f>
        <v>Fulham</v>
      </c>
      <c r="C405" t="str">
        <f>INDEX(Holdet.dk!C:C,MATCH($A405,Holdet.dk!$A:$A,0))</f>
        <v>Striker</v>
      </c>
      <c r="D405" t="str">
        <f>INDEX(Holdet.dk!D:D,MATCH($A405,Holdet.dk!$A:$A,0))</f>
        <v>2.390.000</v>
      </c>
      <c r="E405" s="1">
        <f>IFERROR(_xlfn.NUMBERVALUE(INDEX(Holdet.dk!$E:$E,MATCH($A405,Holdet.dk!$A:$A,0)),","),0)</f>
        <v>0</v>
      </c>
      <c r="F405" t="str">
        <f>IF(INDEX(Lookup!H:H,MATCH('Master data'!A405,Lookup!G:G,0))=0,A405,INDEX(Lookup!H:H,MATCH('Master data'!A405,Lookup!G:G,0)))</f>
        <v>Anthony Knockaert</v>
      </c>
      <c r="G405" t="str">
        <f>IFERROR(INDEX(Lookup!B:B,MATCH(INDEX(Rotowire!C:C,MATCH(F405,Rotowire!A:A,0)),Lookup!D:D,0)),"")</f>
        <v/>
      </c>
      <c r="H405" s="5">
        <f t="shared" si="416"/>
        <v>2390000</v>
      </c>
      <c r="I405" s="19">
        <f>IFERROR(INDEX('Team forecast'!$G$3:$I$22,MATCH($B405,'Team forecast'!$B$3:$B$22,0),MATCH(I$1,'Team forecast'!$G$2:$I$2,0)),0)</f>
        <v>0.79881656804733725</v>
      </c>
      <c r="J405" s="19">
        <f>IFERROR(INDEX('Team forecast'!$G$3:$I$22,MATCH($B405,'Team forecast'!$B$3:$B$22,0),MATCH(J$1,'Team forecast'!$G$2:$I$2,0)),0)</f>
        <v>0.8913043478260867</v>
      </c>
      <c r="K405" s="19">
        <f>IFERROR(INDEX('Team forecast'!$G$3:$I$22,MATCH($B405,'Team forecast'!$B$3:$B$22,0),MATCH(K$1,'Team forecast'!$G$2:$I$2,0)),0)</f>
        <v>1.1691703107234377</v>
      </c>
      <c r="L405">
        <f>SUMIFS(Rotowire!E:E,Rotowire!$A:$A,'Master data'!$F405)</f>
        <v>0</v>
      </c>
      <c r="M405" s="2">
        <f>SUMIFS(Rotowire!F:F,Rotowire!$A:$A,'Master data'!$F405)*I405</f>
        <v>0</v>
      </c>
      <c r="N405" s="2">
        <f>SUMIFS(Rotowire!G:G,Rotowire!$A:$A,'Master data'!$F405)*I405</f>
        <v>0</v>
      </c>
      <c r="O405" s="2">
        <f>SUMIFS(Rotowire!I:I,Rotowire!$A:$A,'Master data'!$F405)*I405</f>
        <v>0</v>
      </c>
      <c r="P405" s="2">
        <f>SUMIFS(Rotowire!W:W,Rotowire!$A:$A,'Master data'!$F405)*K405</f>
        <v>0</v>
      </c>
      <c r="Q405" s="2">
        <f>SUMIFS(Rotowire!Y:Y,Rotowire!$A:$A,'Master data'!$F405)*J405</f>
        <v>0</v>
      </c>
      <c r="R405" s="2">
        <f>SUMIFS(Rotowire!AB:AB,Rotowire!$A:$A,'Master data'!$F405)</f>
        <v>0</v>
      </c>
      <c r="S405" s="2">
        <f>SUMIFS(Rotowire!AC:AC,Rotowire!$A:$A,'Master data'!$F405)</f>
        <v>0</v>
      </c>
      <c r="T405" s="2">
        <f>INDEX('Team forecast'!D$3:D$22,MATCH($B405,'Team forecast'!$B$3:$B$22,0))</f>
        <v>1.35</v>
      </c>
      <c r="U405" s="2">
        <f>INDEX('Team forecast'!E$3:E$22,MATCH($B405,'Team forecast'!$B$3:$B$22,0))</f>
        <v>1.23</v>
      </c>
      <c r="V405" s="2">
        <f>INDEX('Team forecast'!J$3:J$22,MATCH($B405,'Team forecast'!$B$3:$B$22,0))</f>
        <v>0.39200000000000002</v>
      </c>
      <c r="W405" s="2">
        <f>INDEX('Team forecast'!K$3:K$22,MATCH($B405,'Team forecast'!$B$3:$B$22,0))</f>
        <v>0.2712</v>
      </c>
      <c r="X405" s="2">
        <f>INDEX('Team forecast'!L$3:L$22,MATCH($B405,'Team forecast'!$B$3:$B$22,0))</f>
        <v>0.33679999999999999</v>
      </c>
      <c r="Y405" s="5">
        <f t="shared" si="417"/>
        <v>-5000</v>
      </c>
      <c r="Z405" s="5">
        <f t="shared" si="418"/>
        <v>0</v>
      </c>
      <c r="AA405" s="5">
        <f t="shared" si="419"/>
        <v>0</v>
      </c>
      <c r="AB405" s="5">
        <f t="shared" si="420"/>
        <v>0</v>
      </c>
      <c r="AC405" s="5">
        <f t="shared" si="421"/>
        <v>0</v>
      </c>
      <c r="AD405" s="5">
        <f t="shared" si="426"/>
        <v>0</v>
      </c>
      <c r="AE405" s="5">
        <f t="shared" si="427"/>
        <v>0</v>
      </c>
      <c r="AF405" s="5">
        <f t="shared" si="422"/>
        <v>0</v>
      </c>
      <c r="AG405" s="5">
        <f t="shared" si="423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 t="shared" si="431"/>
        <v>0</v>
      </c>
      <c r="AL405" s="5">
        <f>IFERROR(SUM(Y405:AK405),-5000)*((Cockpit!$C$3)^0)</f>
        <v>-5000</v>
      </c>
      <c r="AM405" s="19">
        <f>INDEX('Team forecast'!$M$3:$AU$22,MATCH($B405,'Team forecast'!$B$3:$B$22,0),MATCH(AM$1,'Team forecast'!$M$2:$AU$2,0))</f>
        <v>0</v>
      </c>
      <c r="AN405" s="19">
        <f>INDEX('Team forecast'!$M$3:$AU$22,MATCH($B405,'Team forecast'!$B$3:$B$22,0),MATCH(AN$1,'Team forecast'!$M$2:$AU$2,0))</f>
        <v>0</v>
      </c>
      <c r="AO405" s="19">
        <f>INDEX('Team forecast'!$M$3:$AU$22,MATCH($B405,'Team forecast'!$B$3:$B$22,0),MATCH(AO$1,'Team forecast'!$M$2:$AU$2,0))</f>
        <v>0</v>
      </c>
      <c r="AP405" s="19">
        <f>INDEX('Team forecast'!$M$3:$AU$22,MATCH($B405,'Team forecast'!$B$3:$B$22,0),MATCH(AP$1,'Team forecast'!$M$2:$AU$2,0))</f>
        <v>0</v>
      </c>
      <c r="AQ405" s="5">
        <f t="shared" si="432"/>
        <v>-5000</v>
      </c>
      <c r="AR405" s="5">
        <f>INDEX('Team forecast'!$M$3:$AU$22,MATCH($B405,'Team forecast'!$B$3:$B$22,0),MATCH(AR$1,'Team forecast'!$M$2:$AU$2,0))*IF($Y405&gt;0,25000,0)</f>
        <v>0</v>
      </c>
      <c r="AS405" s="5">
        <f>INDEX('Team forecast'!$M$3:$AU$22,MATCH($B405,'Team forecast'!$B$3:$B$22,0),MATCH(AS$1,'Team forecast'!$M$2:$AU$2,0))*IF($Y405&gt;0,5000,0)</f>
        <v>0</v>
      </c>
      <c r="AT405" s="5">
        <f>INDEX('Team forecast'!$M$3:$AU$22,MATCH($B405,'Team forecast'!$B$3:$B$22,0),MATCH(AT$1,'Team forecast'!$M$2:$AU$2,0))*IF($Y405&gt;0,-15000,0)</f>
        <v>0</v>
      </c>
      <c r="AU405" s="5">
        <f t="shared" si="433"/>
        <v>0</v>
      </c>
      <c r="AV405" s="5">
        <f t="shared" si="434"/>
        <v>0</v>
      </c>
      <c r="AW405" s="5">
        <f t="shared" si="435"/>
        <v>0</v>
      </c>
      <c r="AX405" s="5">
        <f t="shared" si="436"/>
        <v>0</v>
      </c>
      <c r="AY405" s="5">
        <f t="shared" si="437"/>
        <v>0</v>
      </c>
      <c r="AZ405" s="5">
        <f t="shared" si="438"/>
        <v>0</v>
      </c>
      <c r="BA405" s="5">
        <f t="shared" si="439"/>
        <v>0</v>
      </c>
      <c r="BB405" s="5">
        <f t="shared" si="440"/>
        <v>0</v>
      </c>
      <c r="BC405" s="5">
        <f t="shared" si="441"/>
        <v>0</v>
      </c>
      <c r="BD405" s="5">
        <f>IFERROR(SUM(AR405:BC405),0)*((Cockpit!$C$3)^1)</f>
        <v>0</v>
      </c>
      <c r="BE405" s="19">
        <f>INDEX('Team forecast'!$M$3:$AU$22,MATCH($B405,'Team forecast'!$B$3:$B$22,0),MATCH(BE$1,'Team forecast'!$M$2:$AU$2,0))</f>
        <v>0</v>
      </c>
      <c r="BF405" s="19">
        <f>INDEX('Team forecast'!$M$3:$AU$22,MATCH($B405,'Team forecast'!$B$3:$B$22,0),MATCH(BF$1,'Team forecast'!$M$2:$AU$2,0))</f>
        <v>0</v>
      </c>
      <c r="BG405" s="19">
        <f>INDEX('Team forecast'!$M$3:$AU$22,MATCH($B405,'Team forecast'!$B$3:$B$22,0),MATCH(BG$1,'Team forecast'!$M$2:$AU$2,0))</f>
        <v>0</v>
      </c>
      <c r="BH405" s="19">
        <f>INDEX('Team forecast'!$M$3:$AU$22,MATCH($B405,'Team forecast'!$B$3:$B$22,0),MATCH(BH$1,'Team forecast'!$M$2:$AU$2,0))</f>
        <v>0</v>
      </c>
      <c r="BI405" s="5">
        <f t="shared" si="442"/>
        <v>-5000</v>
      </c>
      <c r="BJ405" s="5">
        <f>INDEX('Team forecast'!$M$3:$AU$22,MATCH($B405,'Team forecast'!$B$3:$B$22,0),MATCH(BJ$1,'Team forecast'!$M$2:$AU$2,0))*IF($Y405&gt;0,25000,0)</f>
        <v>0</v>
      </c>
      <c r="BK405" s="5">
        <f>INDEX('Team forecast'!$M$3:$AU$22,MATCH($B405,'Team forecast'!$B$3:$B$22,0),MATCH(BK$1,'Team forecast'!$M$2:$AU$2,0))*IF($Y405&gt;0,5000,0)</f>
        <v>0</v>
      </c>
      <c r="BL405" s="5">
        <f>INDEX('Team forecast'!$M$3:$AU$22,MATCH($B405,'Team forecast'!$B$3:$B$22,0),MATCH(BL$1,'Team forecast'!$M$2:$AU$2,0))*IF($Y405&gt;0,-15000,0)</f>
        <v>0</v>
      </c>
      <c r="BM405" s="5">
        <f t="shared" si="443"/>
        <v>0</v>
      </c>
      <c r="BN405" s="5">
        <f t="shared" si="444"/>
        <v>0</v>
      </c>
      <c r="BO405" s="5">
        <f t="shared" si="445"/>
        <v>0</v>
      </c>
      <c r="BP405" s="5">
        <f t="shared" si="446"/>
        <v>0</v>
      </c>
      <c r="BQ405" s="5">
        <f t="shared" si="447"/>
        <v>0</v>
      </c>
      <c r="BR405" s="5">
        <f t="shared" si="448"/>
        <v>0</v>
      </c>
      <c r="BS405" s="5">
        <f t="shared" si="449"/>
        <v>0</v>
      </c>
      <c r="BT405" s="5">
        <f t="shared" si="450"/>
        <v>0</v>
      </c>
      <c r="BU405" s="5">
        <f t="shared" si="451"/>
        <v>0</v>
      </c>
      <c r="BV405" s="5">
        <f>IFERROR(SUM(BJ405:BU405),0)*((Cockpit!$C$3)^2)</f>
        <v>0</v>
      </c>
      <c r="BW405" s="19">
        <f>INDEX('Team forecast'!$M$3:$AU$22,MATCH($B405,'Team forecast'!$B$3:$B$22,0),MATCH(BW$1,'Team forecast'!$M$2:$AU$2,0))</f>
        <v>0</v>
      </c>
      <c r="BX405" s="19">
        <f>INDEX('Team forecast'!$M$3:$AU$22,MATCH($B405,'Team forecast'!$B$3:$B$22,0),MATCH(BX$1,'Team forecast'!$M$2:$AU$2,0))</f>
        <v>0</v>
      </c>
      <c r="BY405" s="19">
        <f>INDEX('Team forecast'!$M$3:$AU$22,MATCH($B405,'Team forecast'!$B$3:$B$22,0),MATCH(BY$1,'Team forecast'!$M$2:$AU$2,0))</f>
        <v>0</v>
      </c>
      <c r="BZ405" s="19">
        <f>INDEX('Team forecast'!$M$3:$AU$22,MATCH($B405,'Team forecast'!$B$3:$B$22,0),MATCH(BZ$1,'Team forecast'!$M$2:$AU$2,0))</f>
        <v>0</v>
      </c>
      <c r="CA405" s="5">
        <f t="shared" si="452"/>
        <v>-5000</v>
      </c>
      <c r="CB405" s="5">
        <f>INDEX('Team forecast'!$M$3:$AU$22,MATCH($B405,'Team forecast'!$B$3:$B$22,0),MATCH(CB$1,'Team forecast'!$M$2:$AU$2,0))*IF($Y405&gt;0,25000,0)</f>
        <v>0</v>
      </c>
      <c r="CC405" s="5">
        <f>INDEX('Team forecast'!$M$3:$AU$22,MATCH($B405,'Team forecast'!$B$3:$B$22,0),MATCH(CC$1,'Team forecast'!$M$2:$AU$2,0))*IF($Y405&gt;0,5000,0)</f>
        <v>0</v>
      </c>
      <c r="CD405" s="5">
        <f>INDEX('Team forecast'!$M$3:$AU$22,MATCH($B405,'Team forecast'!$B$3:$B$22,0),MATCH(CD$1,'Team forecast'!$M$2:$AU$2,0))*IF($Y405&gt;0,-15000,0)</f>
        <v>0</v>
      </c>
      <c r="CE405" s="5">
        <f t="shared" si="453"/>
        <v>0</v>
      </c>
      <c r="CF405" s="5">
        <f t="shared" si="454"/>
        <v>0</v>
      </c>
      <c r="CG405" s="5">
        <f t="shared" si="455"/>
        <v>0</v>
      </c>
      <c r="CH405" s="5">
        <f t="shared" si="456"/>
        <v>0</v>
      </c>
      <c r="CI405" s="5">
        <f t="shared" si="457"/>
        <v>0</v>
      </c>
      <c r="CJ405" s="5">
        <f t="shared" si="458"/>
        <v>0</v>
      </c>
      <c r="CK405" s="5">
        <f t="shared" si="459"/>
        <v>0</v>
      </c>
      <c r="CL405" s="5">
        <f t="shared" si="460"/>
        <v>0</v>
      </c>
      <c r="CM405" s="5">
        <f t="shared" si="461"/>
        <v>0</v>
      </c>
      <c r="CN405" s="5">
        <f>IFERROR(SUM(CB405:CM405),0)*((Cockpit!$C$3)^3)</f>
        <v>0</v>
      </c>
      <c r="CO405" s="19">
        <f>INDEX('Team forecast'!$M$3:$AU$22,MATCH($B405,'Team forecast'!$B$3:$B$22,0),MATCH(CO$1,'Team forecast'!$M$2:$AU$2,0))</f>
        <v>0</v>
      </c>
      <c r="CP405" s="19">
        <f>INDEX('Team forecast'!$M$3:$AU$22,MATCH($B405,'Team forecast'!$B$3:$B$22,0),MATCH(CP$1,'Team forecast'!$M$2:$AU$2,0))</f>
        <v>0</v>
      </c>
      <c r="CQ405" s="19">
        <f>INDEX('Team forecast'!$M$3:$AU$22,MATCH($B405,'Team forecast'!$B$3:$B$22,0),MATCH(CQ$1,'Team forecast'!$M$2:$AU$2,0))</f>
        <v>0</v>
      </c>
      <c r="CR405" s="19">
        <f>INDEX('Team forecast'!$M$3:$AU$22,MATCH($B405,'Team forecast'!$B$3:$B$22,0),MATCH(CR$1,'Team forecast'!$M$2:$AU$2,0))</f>
        <v>0</v>
      </c>
      <c r="CS405" s="5">
        <f t="shared" si="462"/>
        <v>-5000</v>
      </c>
      <c r="CT405" s="5">
        <f>INDEX('Team forecast'!$M$3:$AU$22,MATCH($B405,'Team forecast'!$B$3:$B$22,0),MATCH(CT$1,'Team forecast'!$M$2:$AU$2,0))*IF($Y405&gt;0,25000,0)</f>
        <v>0</v>
      </c>
      <c r="CU405" s="5">
        <f>INDEX('Team forecast'!$M$3:$AU$22,MATCH($B405,'Team forecast'!$B$3:$B$22,0),MATCH(CU$1,'Team forecast'!$M$2:$AU$2,0))*IF($Y405&gt;0,5000,0)</f>
        <v>0</v>
      </c>
      <c r="CV405" s="5">
        <f>INDEX('Team forecast'!$M$3:$AU$22,MATCH($B405,'Team forecast'!$B$3:$B$22,0),MATCH(CV$1,'Team forecast'!$M$2:$AU$2,0))*IF($Y405&gt;0,-15000,0)</f>
        <v>0</v>
      </c>
      <c r="CW405" s="5">
        <f t="shared" si="463"/>
        <v>0</v>
      </c>
      <c r="CX405" s="5">
        <f t="shared" si="464"/>
        <v>0</v>
      </c>
      <c r="CY405" s="5">
        <f t="shared" si="465"/>
        <v>0</v>
      </c>
      <c r="CZ405" s="5">
        <f t="shared" si="466"/>
        <v>0</v>
      </c>
      <c r="DA405" s="5">
        <f t="shared" si="467"/>
        <v>0</v>
      </c>
      <c r="DB405" s="5">
        <f t="shared" si="468"/>
        <v>0</v>
      </c>
      <c r="DC405" s="5">
        <f t="shared" si="469"/>
        <v>0</v>
      </c>
      <c r="DD405" s="5">
        <f t="shared" si="470"/>
        <v>0</v>
      </c>
      <c r="DE405" s="5">
        <f t="shared" si="471"/>
        <v>0</v>
      </c>
      <c r="DF405" s="5">
        <f>IFERROR(SUM(CT405:DE405),0)*((Cockpit!$C$3)^4)</f>
        <v>0</v>
      </c>
      <c r="DG405" s="19">
        <f>INDEX('Team forecast'!$M$3:$AU$22,MATCH($B405,'Team forecast'!$B$3:$B$22,0),MATCH(DG$1,'Team forecast'!$M$2:$AU$2,0))</f>
        <v>0</v>
      </c>
      <c r="DH405" s="19">
        <f>INDEX('Team forecast'!$M$3:$AU$22,MATCH($B405,'Team forecast'!$B$3:$B$22,0),MATCH(DH$1,'Team forecast'!$M$2:$AU$2,0))</f>
        <v>0</v>
      </c>
      <c r="DI405" s="19">
        <f>INDEX('Team forecast'!$M$3:$AU$22,MATCH($B405,'Team forecast'!$B$3:$B$22,0),MATCH(DI$1,'Team forecast'!$M$2:$AU$2,0))</f>
        <v>0</v>
      </c>
      <c r="DJ405" s="19">
        <f>INDEX('Team forecast'!$M$3:$AU$22,MATCH($B405,'Team forecast'!$B$3:$B$22,0),MATCH(DJ$1,'Team forecast'!$M$2:$AU$2,0))</f>
        <v>0</v>
      </c>
      <c r="DK405" s="5">
        <f t="shared" si="472"/>
        <v>-5000</v>
      </c>
      <c r="DL405" s="5">
        <f>INDEX('Team forecast'!$M$3:$AU$22,MATCH($B405,'Team forecast'!$B$3:$B$22,0),MATCH(DL$1,'Team forecast'!$M$2:$AU$2,0))*IF($Y405&gt;0,25000,0)</f>
        <v>0</v>
      </c>
      <c r="DM405" s="5">
        <f>INDEX('Team forecast'!$M$3:$AU$22,MATCH($B405,'Team forecast'!$B$3:$B$22,0),MATCH(DM$1,'Team forecast'!$M$2:$AU$2,0))*IF($Y405&gt;0,5000,0)</f>
        <v>0</v>
      </c>
      <c r="DN405" s="5">
        <f>INDEX('Team forecast'!$M$3:$AU$22,MATCH($B405,'Team forecast'!$B$3:$B$22,0),MATCH(DN$1,'Team forecast'!$M$2:$AU$2,0))*IF($Y405&gt;0,-15000,0)</f>
        <v>0</v>
      </c>
      <c r="DO405" s="5">
        <f t="shared" si="473"/>
        <v>0</v>
      </c>
      <c r="DP405" s="5">
        <f t="shared" si="474"/>
        <v>0</v>
      </c>
      <c r="DQ405" s="5">
        <f t="shared" si="475"/>
        <v>0</v>
      </c>
      <c r="DR405" s="5">
        <f t="shared" si="476"/>
        <v>0</v>
      </c>
      <c r="DS405" s="5">
        <f t="shared" si="477"/>
        <v>0</v>
      </c>
      <c r="DT405" s="5">
        <f t="shared" si="478"/>
        <v>0</v>
      </c>
      <c r="DU405" s="5">
        <f t="shared" si="479"/>
        <v>0</v>
      </c>
      <c r="DV405" s="5">
        <f t="shared" si="480"/>
        <v>0</v>
      </c>
      <c r="DW405" s="5">
        <f t="shared" si="481"/>
        <v>0</v>
      </c>
      <c r="DX405" s="5">
        <f>IFERROR(SUM(DL405:DW405),0)*((Cockpit!$C$3)^5)</f>
        <v>0</v>
      </c>
      <c r="DY405" s="5">
        <f t="shared" si="482"/>
        <v>-5000</v>
      </c>
      <c r="DZ405" s="5" t="str">
        <f>IF(ISERROR(MATCH(A405,'Current squad'!B:B,0)),"No","Yes")</f>
        <v>No</v>
      </c>
      <c r="EA405" s="5" cm="1">
        <f t="array" ref="EA405">IFERROR(_xlfn.IFS(DZ405="Yes",0,DZ405="No",H405*1%),999999)</f>
        <v>23900</v>
      </c>
      <c r="EB405" s="5">
        <f t="shared" si="424"/>
        <v>2413900</v>
      </c>
      <c r="EC405" s="5">
        <f t="shared" si="483"/>
        <v>-28900</v>
      </c>
      <c r="ED405" s="1">
        <f t="shared" si="425"/>
        <v>-1.2092050209205021E-2</v>
      </c>
      <c r="EE405" s="5">
        <f>RANK(EC405,$EC$2:$EC$572)+COUNTIF($EC$2:EC405,EC405)-1</f>
        <v>260</v>
      </c>
      <c r="EF405" s="4">
        <f>RANK(ED405,$ED$2:$ED$572)+COUNTIF($ED$2:ED405,ED405)-1</f>
        <v>457</v>
      </c>
    </row>
    <row r="406" spans="1:136" x14ac:dyDescent="0.3">
      <c r="A406" t="str">
        <f>IF(Holdet.dk!A406&lt;&gt;"",Holdet.dk!A406,"")</f>
        <v>Stephen Henderson</v>
      </c>
      <c r="B406" t="str">
        <f>INDEX(Holdet.dk!B:B,MATCH($A406,Holdet.dk!$A:$A,0))</f>
        <v>Crystal Palace</v>
      </c>
      <c r="C406" t="str">
        <f>INDEX(Holdet.dk!C:C,MATCH($A406,Holdet.dk!$A:$A,0))</f>
        <v>Goalkeeper</v>
      </c>
      <c r="D406" t="str">
        <f>INDEX(Holdet.dk!D:D,MATCH($A406,Holdet.dk!$A:$A,0))</f>
        <v>2.900.000</v>
      </c>
      <c r="E406" s="1">
        <f>IFERROR(_xlfn.NUMBERVALUE(INDEX(Holdet.dk!$E:$E,MATCH($A406,Holdet.dk!$A:$A,0)),","),0)</f>
        <v>1E-3</v>
      </c>
      <c r="F406" t="str">
        <f>IF(INDEX(Lookup!H:H,MATCH('Master data'!A406,Lookup!G:G,0))=0,A406,INDEX(Lookup!H:H,MATCH('Master data'!A406,Lookup!G:G,0)))</f>
        <v>Stephen Henderson</v>
      </c>
      <c r="G406" t="str">
        <f>IFERROR(INDEX(Lookup!B:B,MATCH(INDEX(Rotowire!C:C,MATCH(F406,Rotowire!A:A,0)),Lookup!D:D,0)),"")</f>
        <v/>
      </c>
      <c r="H406" s="5">
        <f t="shared" si="416"/>
        <v>2900000</v>
      </c>
      <c r="I406" s="19">
        <f>IFERROR(INDEX('Team forecast'!$G$3:$I$22,MATCH($B406,'Team forecast'!$B$3:$B$22,0),MATCH(I$1,'Team forecast'!$G$2:$I$2,0)),0)</f>
        <v>0.66666666666666652</v>
      </c>
      <c r="J406" s="19">
        <f>IFERROR(INDEX('Team forecast'!$G$3:$I$22,MATCH($B406,'Team forecast'!$B$3:$B$22,0),MATCH(J$1,'Team forecast'!$G$2:$I$2,0)),0)</f>
        <v>1.0823529411764703</v>
      </c>
      <c r="K406" s="19">
        <f>IFERROR(INDEX('Team forecast'!$G$3:$I$22,MATCH($B406,'Team forecast'!$B$3:$B$22,0),MATCH(K$1,'Team forecast'!$G$2:$I$2,0)),0)</f>
        <v>1.2658353671928146</v>
      </c>
      <c r="L406">
        <f>SUMIFS(Rotowire!E:E,Rotowire!$A:$A,'Master data'!$F406)</f>
        <v>0</v>
      </c>
      <c r="M406" s="2">
        <f>SUMIFS(Rotowire!F:F,Rotowire!$A:$A,'Master data'!$F406)*I406</f>
        <v>0</v>
      </c>
      <c r="N406" s="2">
        <f>SUMIFS(Rotowire!G:G,Rotowire!$A:$A,'Master data'!$F406)*I406</f>
        <v>0</v>
      </c>
      <c r="O406" s="2">
        <f>SUMIFS(Rotowire!I:I,Rotowire!$A:$A,'Master data'!$F406)*I406</f>
        <v>0</v>
      </c>
      <c r="P406" s="2">
        <f>SUMIFS(Rotowire!W:W,Rotowire!$A:$A,'Master data'!$F406)*K406</f>
        <v>0</v>
      </c>
      <c r="Q406" s="2">
        <f>SUMIFS(Rotowire!Y:Y,Rotowire!$A:$A,'Master data'!$F406)*J406</f>
        <v>0</v>
      </c>
      <c r="R406" s="2">
        <f>SUMIFS(Rotowire!AB:AB,Rotowire!$A:$A,'Master data'!$F406)</f>
        <v>0</v>
      </c>
      <c r="S406" s="2">
        <f>SUMIFS(Rotowire!AC:AC,Rotowire!$A:$A,'Master data'!$F406)</f>
        <v>0</v>
      </c>
      <c r="T406" s="2">
        <f>INDEX('Team forecast'!D$3:D$22,MATCH($B406,'Team forecast'!$B$3:$B$22,0))</f>
        <v>0.5</v>
      </c>
      <c r="U406" s="2">
        <f>INDEX('Team forecast'!E$3:E$22,MATCH($B406,'Team forecast'!$B$3:$B$22,0))</f>
        <v>2.76</v>
      </c>
      <c r="V406" s="2">
        <f>INDEX('Team forecast'!J$3:J$22,MATCH($B406,'Team forecast'!$B$3:$B$22,0))</f>
        <v>4.4699999999999997E-2</v>
      </c>
      <c r="W406" s="2">
        <f>INDEX('Team forecast'!K$3:K$22,MATCH($B406,'Team forecast'!$B$3:$B$22,0))</f>
        <v>0.1164</v>
      </c>
      <c r="X406" s="2">
        <f>INDEX('Team forecast'!L$3:L$22,MATCH($B406,'Team forecast'!$B$3:$B$22,0))</f>
        <v>0.83899999999999997</v>
      </c>
      <c r="Y406" s="5">
        <f t="shared" si="417"/>
        <v>-5000</v>
      </c>
      <c r="Z406" s="5">
        <f t="shared" si="418"/>
        <v>0</v>
      </c>
      <c r="AA406" s="5">
        <f t="shared" si="419"/>
        <v>0</v>
      </c>
      <c r="AB406" s="5">
        <f t="shared" si="420"/>
        <v>0</v>
      </c>
      <c r="AC406" s="5">
        <f t="shared" si="421"/>
        <v>0</v>
      </c>
      <c r="AD406" s="5">
        <f t="shared" si="426"/>
        <v>0</v>
      </c>
      <c r="AE406" s="5">
        <f t="shared" si="427"/>
        <v>0</v>
      </c>
      <c r="AF406" s="5">
        <f t="shared" si="422"/>
        <v>0</v>
      </c>
      <c r="AG406" s="5">
        <f t="shared" si="423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 t="shared" si="431"/>
        <v>0</v>
      </c>
      <c r="AL406" s="5">
        <f>IFERROR(SUM(Y406:AK406),-5000)*((Cockpit!$C$3)^0)</f>
        <v>-5000</v>
      </c>
      <c r="AM406" s="19">
        <f>INDEX('Team forecast'!$M$3:$AU$22,MATCH($B406,'Team forecast'!$B$3:$B$22,0),MATCH(AM$1,'Team forecast'!$M$2:$AU$2,0))</f>
        <v>0</v>
      </c>
      <c r="AN406" s="19">
        <f>INDEX('Team forecast'!$M$3:$AU$22,MATCH($B406,'Team forecast'!$B$3:$B$22,0),MATCH(AN$1,'Team forecast'!$M$2:$AU$2,0))</f>
        <v>0</v>
      </c>
      <c r="AO406" s="19">
        <f>INDEX('Team forecast'!$M$3:$AU$22,MATCH($B406,'Team forecast'!$B$3:$B$22,0),MATCH(AO$1,'Team forecast'!$M$2:$AU$2,0))</f>
        <v>0</v>
      </c>
      <c r="AP406" s="19">
        <f>INDEX('Team forecast'!$M$3:$AU$22,MATCH($B406,'Team forecast'!$B$3:$B$22,0),MATCH(AP$1,'Team forecast'!$M$2:$AU$2,0))</f>
        <v>0</v>
      </c>
      <c r="AQ406" s="5">
        <f t="shared" si="432"/>
        <v>-5000</v>
      </c>
      <c r="AR406" s="5">
        <f>INDEX('Team forecast'!$M$3:$AU$22,MATCH($B406,'Team forecast'!$B$3:$B$22,0),MATCH(AR$1,'Team forecast'!$M$2:$AU$2,0))*IF($Y406&gt;0,25000,0)</f>
        <v>0</v>
      </c>
      <c r="AS406" s="5">
        <f>INDEX('Team forecast'!$M$3:$AU$22,MATCH($B406,'Team forecast'!$B$3:$B$22,0),MATCH(AS$1,'Team forecast'!$M$2:$AU$2,0))*IF($Y406&gt;0,5000,0)</f>
        <v>0</v>
      </c>
      <c r="AT406" s="5">
        <f>INDEX('Team forecast'!$M$3:$AU$22,MATCH($B406,'Team forecast'!$B$3:$B$22,0),MATCH(AT$1,'Team forecast'!$M$2:$AU$2,0))*IF($Y406&gt;0,-15000,0)</f>
        <v>0</v>
      </c>
      <c r="AU406" s="5">
        <f t="shared" si="433"/>
        <v>0</v>
      </c>
      <c r="AV406" s="5">
        <f t="shared" si="434"/>
        <v>0</v>
      </c>
      <c r="AW406" s="5">
        <f t="shared" si="435"/>
        <v>0</v>
      </c>
      <c r="AX406" s="5">
        <f t="shared" si="436"/>
        <v>0</v>
      </c>
      <c r="AY406" s="5">
        <f t="shared" si="437"/>
        <v>0</v>
      </c>
      <c r="AZ406" s="5">
        <f t="shared" si="438"/>
        <v>0</v>
      </c>
      <c r="BA406" s="5">
        <f t="shared" si="439"/>
        <v>0</v>
      </c>
      <c r="BB406" s="5">
        <f t="shared" si="440"/>
        <v>0</v>
      </c>
      <c r="BC406" s="5">
        <f t="shared" si="441"/>
        <v>0</v>
      </c>
      <c r="BD406" s="5">
        <f>IFERROR(SUM(AR406:BC406),0)*((Cockpit!$C$3)^1)</f>
        <v>0</v>
      </c>
      <c r="BE406" s="19">
        <f>INDEX('Team forecast'!$M$3:$AU$22,MATCH($B406,'Team forecast'!$B$3:$B$22,0),MATCH(BE$1,'Team forecast'!$M$2:$AU$2,0))</f>
        <v>0</v>
      </c>
      <c r="BF406" s="19">
        <f>INDEX('Team forecast'!$M$3:$AU$22,MATCH($B406,'Team forecast'!$B$3:$B$22,0),MATCH(BF$1,'Team forecast'!$M$2:$AU$2,0))</f>
        <v>0</v>
      </c>
      <c r="BG406" s="19">
        <f>INDEX('Team forecast'!$M$3:$AU$22,MATCH($B406,'Team forecast'!$B$3:$B$22,0),MATCH(BG$1,'Team forecast'!$M$2:$AU$2,0))</f>
        <v>0</v>
      </c>
      <c r="BH406" s="19">
        <f>INDEX('Team forecast'!$M$3:$AU$22,MATCH($B406,'Team forecast'!$B$3:$B$22,0),MATCH(BH$1,'Team forecast'!$M$2:$AU$2,0))</f>
        <v>0</v>
      </c>
      <c r="BI406" s="5">
        <f t="shared" si="442"/>
        <v>-5000</v>
      </c>
      <c r="BJ406" s="5">
        <f>INDEX('Team forecast'!$M$3:$AU$22,MATCH($B406,'Team forecast'!$B$3:$B$22,0),MATCH(BJ$1,'Team forecast'!$M$2:$AU$2,0))*IF($Y406&gt;0,25000,0)</f>
        <v>0</v>
      </c>
      <c r="BK406" s="5">
        <f>INDEX('Team forecast'!$M$3:$AU$22,MATCH($B406,'Team forecast'!$B$3:$B$22,0),MATCH(BK$1,'Team forecast'!$M$2:$AU$2,0))*IF($Y406&gt;0,5000,0)</f>
        <v>0</v>
      </c>
      <c r="BL406" s="5">
        <f>INDEX('Team forecast'!$M$3:$AU$22,MATCH($B406,'Team forecast'!$B$3:$B$22,0),MATCH(BL$1,'Team forecast'!$M$2:$AU$2,0))*IF($Y406&gt;0,-15000,0)</f>
        <v>0</v>
      </c>
      <c r="BM406" s="5">
        <f t="shared" si="443"/>
        <v>0</v>
      </c>
      <c r="BN406" s="5">
        <f t="shared" si="444"/>
        <v>0</v>
      </c>
      <c r="BO406" s="5">
        <f t="shared" si="445"/>
        <v>0</v>
      </c>
      <c r="BP406" s="5">
        <f t="shared" si="446"/>
        <v>0</v>
      </c>
      <c r="BQ406" s="5">
        <f t="shared" si="447"/>
        <v>0</v>
      </c>
      <c r="BR406" s="5">
        <f t="shared" si="448"/>
        <v>0</v>
      </c>
      <c r="BS406" s="5">
        <f t="shared" si="449"/>
        <v>0</v>
      </c>
      <c r="BT406" s="5">
        <f t="shared" si="450"/>
        <v>0</v>
      </c>
      <c r="BU406" s="5">
        <f t="shared" si="451"/>
        <v>0</v>
      </c>
      <c r="BV406" s="5">
        <f>IFERROR(SUM(BJ406:BU406),0)*((Cockpit!$C$3)^2)</f>
        <v>0</v>
      </c>
      <c r="BW406" s="19">
        <f>INDEX('Team forecast'!$M$3:$AU$22,MATCH($B406,'Team forecast'!$B$3:$B$22,0),MATCH(BW$1,'Team forecast'!$M$2:$AU$2,0))</f>
        <v>0</v>
      </c>
      <c r="BX406" s="19">
        <f>INDEX('Team forecast'!$M$3:$AU$22,MATCH($B406,'Team forecast'!$B$3:$B$22,0),MATCH(BX$1,'Team forecast'!$M$2:$AU$2,0))</f>
        <v>0</v>
      </c>
      <c r="BY406" s="19">
        <f>INDEX('Team forecast'!$M$3:$AU$22,MATCH($B406,'Team forecast'!$B$3:$B$22,0),MATCH(BY$1,'Team forecast'!$M$2:$AU$2,0))</f>
        <v>0</v>
      </c>
      <c r="BZ406" s="19">
        <f>INDEX('Team forecast'!$M$3:$AU$22,MATCH($B406,'Team forecast'!$B$3:$B$22,0),MATCH(BZ$1,'Team forecast'!$M$2:$AU$2,0))</f>
        <v>0</v>
      </c>
      <c r="CA406" s="5">
        <f t="shared" si="452"/>
        <v>-5000</v>
      </c>
      <c r="CB406" s="5">
        <f>INDEX('Team forecast'!$M$3:$AU$22,MATCH($B406,'Team forecast'!$B$3:$B$22,0),MATCH(CB$1,'Team forecast'!$M$2:$AU$2,0))*IF($Y406&gt;0,25000,0)</f>
        <v>0</v>
      </c>
      <c r="CC406" s="5">
        <f>INDEX('Team forecast'!$M$3:$AU$22,MATCH($B406,'Team forecast'!$B$3:$B$22,0),MATCH(CC$1,'Team forecast'!$M$2:$AU$2,0))*IF($Y406&gt;0,5000,0)</f>
        <v>0</v>
      </c>
      <c r="CD406" s="5">
        <f>INDEX('Team forecast'!$M$3:$AU$22,MATCH($B406,'Team forecast'!$B$3:$B$22,0),MATCH(CD$1,'Team forecast'!$M$2:$AU$2,0))*IF($Y406&gt;0,-15000,0)</f>
        <v>0</v>
      </c>
      <c r="CE406" s="5">
        <f t="shared" si="453"/>
        <v>0</v>
      </c>
      <c r="CF406" s="5">
        <f t="shared" si="454"/>
        <v>0</v>
      </c>
      <c r="CG406" s="5">
        <f t="shared" si="455"/>
        <v>0</v>
      </c>
      <c r="CH406" s="5">
        <f t="shared" si="456"/>
        <v>0</v>
      </c>
      <c r="CI406" s="5">
        <f t="shared" si="457"/>
        <v>0</v>
      </c>
      <c r="CJ406" s="5">
        <f t="shared" si="458"/>
        <v>0</v>
      </c>
      <c r="CK406" s="5">
        <f t="shared" si="459"/>
        <v>0</v>
      </c>
      <c r="CL406" s="5">
        <f t="shared" si="460"/>
        <v>0</v>
      </c>
      <c r="CM406" s="5">
        <f t="shared" si="461"/>
        <v>0</v>
      </c>
      <c r="CN406" s="5">
        <f>IFERROR(SUM(CB406:CM406),0)*((Cockpit!$C$3)^3)</f>
        <v>0</v>
      </c>
      <c r="CO406" s="19">
        <f>INDEX('Team forecast'!$M$3:$AU$22,MATCH($B406,'Team forecast'!$B$3:$B$22,0),MATCH(CO$1,'Team forecast'!$M$2:$AU$2,0))</f>
        <v>0</v>
      </c>
      <c r="CP406" s="19">
        <f>INDEX('Team forecast'!$M$3:$AU$22,MATCH($B406,'Team forecast'!$B$3:$B$22,0),MATCH(CP$1,'Team forecast'!$M$2:$AU$2,0))</f>
        <v>0</v>
      </c>
      <c r="CQ406" s="19">
        <f>INDEX('Team forecast'!$M$3:$AU$22,MATCH($B406,'Team forecast'!$B$3:$B$22,0),MATCH(CQ$1,'Team forecast'!$M$2:$AU$2,0))</f>
        <v>0</v>
      </c>
      <c r="CR406" s="19">
        <f>INDEX('Team forecast'!$M$3:$AU$22,MATCH($B406,'Team forecast'!$B$3:$B$22,0),MATCH(CR$1,'Team forecast'!$M$2:$AU$2,0))</f>
        <v>0</v>
      </c>
      <c r="CS406" s="5">
        <f t="shared" si="462"/>
        <v>-5000</v>
      </c>
      <c r="CT406" s="5">
        <f>INDEX('Team forecast'!$M$3:$AU$22,MATCH($B406,'Team forecast'!$B$3:$B$22,0),MATCH(CT$1,'Team forecast'!$M$2:$AU$2,0))*IF($Y406&gt;0,25000,0)</f>
        <v>0</v>
      </c>
      <c r="CU406" s="5">
        <f>INDEX('Team forecast'!$M$3:$AU$22,MATCH($B406,'Team forecast'!$B$3:$B$22,0),MATCH(CU$1,'Team forecast'!$M$2:$AU$2,0))*IF($Y406&gt;0,5000,0)</f>
        <v>0</v>
      </c>
      <c r="CV406" s="5">
        <f>INDEX('Team forecast'!$M$3:$AU$22,MATCH($B406,'Team forecast'!$B$3:$B$22,0),MATCH(CV$1,'Team forecast'!$M$2:$AU$2,0))*IF($Y406&gt;0,-15000,0)</f>
        <v>0</v>
      </c>
      <c r="CW406" s="5">
        <f t="shared" si="463"/>
        <v>0</v>
      </c>
      <c r="CX406" s="5">
        <f t="shared" si="464"/>
        <v>0</v>
      </c>
      <c r="CY406" s="5">
        <f t="shared" si="465"/>
        <v>0</v>
      </c>
      <c r="CZ406" s="5">
        <f t="shared" si="466"/>
        <v>0</v>
      </c>
      <c r="DA406" s="5">
        <f t="shared" si="467"/>
        <v>0</v>
      </c>
      <c r="DB406" s="5">
        <f t="shared" si="468"/>
        <v>0</v>
      </c>
      <c r="DC406" s="5">
        <f t="shared" si="469"/>
        <v>0</v>
      </c>
      <c r="DD406" s="5">
        <f t="shared" si="470"/>
        <v>0</v>
      </c>
      <c r="DE406" s="5">
        <f t="shared" si="471"/>
        <v>0</v>
      </c>
      <c r="DF406" s="5">
        <f>IFERROR(SUM(CT406:DE406),0)*((Cockpit!$C$3)^4)</f>
        <v>0</v>
      </c>
      <c r="DG406" s="19">
        <f>INDEX('Team forecast'!$M$3:$AU$22,MATCH($B406,'Team forecast'!$B$3:$B$22,0),MATCH(DG$1,'Team forecast'!$M$2:$AU$2,0))</f>
        <v>0</v>
      </c>
      <c r="DH406" s="19">
        <f>INDEX('Team forecast'!$M$3:$AU$22,MATCH($B406,'Team forecast'!$B$3:$B$22,0),MATCH(DH$1,'Team forecast'!$M$2:$AU$2,0))</f>
        <v>0</v>
      </c>
      <c r="DI406" s="19">
        <f>INDEX('Team forecast'!$M$3:$AU$22,MATCH($B406,'Team forecast'!$B$3:$B$22,0),MATCH(DI$1,'Team forecast'!$M$2:$AU$2,0))</f>
        <v>0</v>
      </c>
      <c r="DJ406" s="19">
        <f>INDEX('Team forecast'!$M$3:$AU$22,MATCH($B406,'Team forecast'!$B$3:$B$22,0),MATCH(DJ$1,'Team forecast'!$M$2:$AU$2,0))</f>
        <v>0</v>
      </c>
      <c r="DK406" s="5">
        <f t="shared" si="472"/>
        <v>-5000</v>
      </c>
      <c r="DL406" s="5">
        <f>INDEX('Team forecast'!$M$3:$AU$22,MATCH($B406,'Team forecast'!$B$3:$B$22,0),MATCH(DL$1,'Team forecast'!$M$2:$AU$2,0))*IF($Y406&gt;0,25000,0)</f>
        <v>0</v>
      </c>
      <c r="DM406" s="5">
        <f>INDEX('Team forecast'!$M$3:$AU$22,MATCH($B406,'Team forecast'!$B$3:$B$22,0),MATCH(DM$1,'Team forecast'!$M$2:$AU$2,0))*IF($Y406&gt;0,5000,0)</f>
        <v>0</v>
      </c>
      <c r="DN406" s="5">
        <f>INDEX('Team forecast'!$M$3:$AU$22,MATCH($B406,'Team forecast'!$B$3:$B$22,0),MATCH(DN$1,'Team forecast'!$M$2:$AU$2,0))*IF($Y406&gt;0,-15000,0)</f>
        <v>0</v>
      </c>
      <c r="DO406" s="5">
        <f t="shared" si="473"/>
        <v>0</v>
      </c>
      <c r="DP406" s="5">
        <f t="shared" si="474"/>
        <v>0</v>
      </c>
      <c r="DQ406" s="5">
        <f t="shared" si="475"/>
        <v>0</v>
      </c>
      <c r="DR406" s="5">
        <f t="shared" si="476"/>
        <v>0</v>
      </c>
      <c r="DS406" s="5">
        <f t="shared" si="477"/>
        <v>0</v>
      </c>
      <c r="DT406" s="5">
        <f t="shared" si="478"/>
        <v>0</v>
      </c>
      <c r="DU406" s="5">
        <f t="shared" si="479"/>
        <v>0</v>
      </c>
      <c r="DV406" s="5">
        <f t="shared" si="480"/>
        <v>0</v>
      </c>
      <c r="DW406" s="5">
        <f t="shared" si="481"/>
        <v>0</v>
      </c>
      <c r="DX406" s="5">
        <f>IFERROR(SUM(DL406:DW406),0)*((Cockpit!$C$3)^5)</f>
        <v>0</v>
      </c>
      <c r="DY406" s="5">
        <f t="shared" si="482"/>
        <v>-5000</v>
      </c>
      <c r="DZ406" s="5" t="str">
        <f>IF(ISERROR(MATCH(A406,'Current squad'!B:B,0)),"No","Yes")</f>
        <v>No</v>
      </c>
      <c r="EA406" s="5" cm="1">
        <f t="array" ref="EA406">IFERROR(_xlfn.IFS(DZ406="Yes",0,DZ406="No",H406*1%),999999)</f>
        <v>29000</v>
      </c>
      <c r="EB406" s="5">
        <f t="shared" si="424"/>
        <v>2929000</v>
      </c>
      <c r="EC406" s="5">
        <f t="shared" si="483"/>
        <v>-34000</v>
      </c>
      <c r="ED406" s="1">
        <f t="shared" si="425"/>
        <v>-1.1724137931034483E-2</v>
      </c>
      <c r="EE406" s="5">
        <f>RANK(EC406,$EC$2:$EC$572)+COUNTIF($EC$2:EC406,EC406)-1</f>
        <v>355</v>
      </c>
      <c r="EF406" s="4">
        <f>RANK(ED406,$ED$2:$ED$572)+COUNTIF($ED$2:ED406,ED406)-1</f>
        <v>375</v>
      </c>
    </row>
    <row r="407" spans="1:136" x14ac:dyDescent="0.3">
      <c r="A407" t="str">
        <f>IF(Holdet.dk!A407&lt;&gt;"",Holdet.dk!A407,"")</f>
        <v>Isaac Hayden</v>
      </c>
      <c r="B407" t="str">
        <f>INDEX(Holdet.dk!B:B,MATCH($A407,Holdet.dk!$A:$A,0))</f>
        <v>Newcastle</v>
      </c>
      <c r="C407" t="str">
        <f>INDEX(Holdet.dk!C:C,MATCH($A407,Holdet.dk!$A:$A,0))</f>
        <v>Midfield</v>
      </c>
      <c r="D407" t="str">
        <f>INDEX(Holdet.dk!D:D,MATCH($A407,Holdet.dk!$A:$A,0))</f>
        <v>2.901.000</v>
      </c>
      <c r="E407" s="1">
        <f>IFERROR(_xlfn.NUMBERVALUE(INDEX(Holdet.dk!$E:$E,MATCH($A407,Holdet.dk!$A:$A,0)),","),0)</f>
        <v>1E-3</v>
      </c>
      <c r="F407" t="str">
        <f>IF(INDEX(Lookup!H:H,MATCH('Master data'!A407,Lookup!G:G,0))=0,A407,INDEX(Lookup!H:H,MATCH('Master data'!A407,Lookup!G:G,0)))</f>
        <v>Isaac Hayden</v>
      </c>
      <c r="G407" t="str">
        <f>IFERROR(INDEX(Lookup!B:B,MATCH(INDEX(Rotowire!C:C,MATCH(F407,Rotowire!A:A,0)),Lookup!D:D,0)),"")</f>
        <v/>
      </c>
      <c r="H407" s="5">
        <f t="shared" si="416"/>
        <v>2901000</v>
      </c>
      <c r="I407" s="19">
        <f>IFERROR(INDEX('Team forecast'!$G$3:$I$22,MATCH($B407,'Team forecast'!$B$3:$B$22,0),MATCH(I$1,'Team forecast'!$G$2:$I$2,0)),0)</f>
        <v>0.8913043478260867</v>
      </c>
      <c r="J407" s="19">
        <f>IFERROR(INDEX('Team forecast'!$G$3:$I$22,MATCH($B407,'Team forecast'!$B$3:$B$22,0),MATCH(J$1,'Team forecast'!$G$2:$I$2,0)),0)</f>
        <v>0.79881656804733725</v>
      </c>
      <c r="K407" s="19">
        <f>IFERROR(INDEX('Team forecast'!$G$3:$I$22,MATCH($B407,'Team forecast'!$B$3:$B$22,0),MATCH(K$1,'Team forecast'!$G$2:$I$2,0)),0)</f>
        <v>1.5249427096817147</v>
      </c>
      <c r="L407">
        <f>SUMIFS(Rotowire!E:E,Rotowire!$A:$A,'Master data'!$F407)</f>
        <v>0</v>
      </c>
      <c r="M407" s="2">
        <f>SUMIFS(Rotowire!F:F,Rotowire!$A:$A,'Master data'!$F407)*I407</f>
        <v>0</v>
      </c>
      <c r="N407" s="2">
        <f>SUMIFS(Rotowire!G:G,Rotowire!$A:$A,'Master data'!$F407)*I407</f>
        <v>0</v>
      </c>
      <c r="O407" s="2">
        <f>SUMIFS(Rotowire!I:I,Rotowire!$A:$A,'Master data'!$F407)*I407</f>
        <v>0</v>
      </c>
      <c r="P407" s="2">
        <f>SUMIFS(Rotowire!W:W,Rotowire!$A:$A,'Master data'!$F407)*K407</f>
        <v>0</v>
      </c>
      <c r="Q407" s="2">
        <f>SUMIFS(Rotowire!Y:Y,Rotowire!$A:$A,'Master data'!$F407)*J407</f>
        <v>0</v>
      </c>
      <c r="R407" s="2">
        <f>SUMIFS(Rotowire!AB:AB,Rotowire!$A:$A,'Master data'!$F407)</f>
        <v>0</v>
      </c>
      <c r="S407" s="2">
        <f>SUMIFS(Rotowire!AC:AC,Rotowire!$A:$A,'Master data'!$F407)</f>
        <v>0</v>
      </c>
      <c r="T407" s="2">
        <f>INDEX('Team forecast'!D$3:D$22,MATCH($B407,'Team forecast'!$B$3:$B$22,0))</f>
        <v>1.23</v>
      </c>
      <c r="U407" s="2">
        <f>INDEX('Team forecast'!E$3:E$22,MATCH($B407,'Team forecast'!$B$3:$B$22,0))</f>
        <v>1.35</v>
      </c>
      <c r="V407" s="2">
        <f>INDEX('Team forecast'!J$3:J$22,MATCH($B407,'Team forecast'!$B$3:$B$22,0))</f>
        <v>0.33679999999999999</v>
      </c>
      <c r="W407" s="2">
        <f>INDEX('Team forecast'!K$3:K$22,MATCH($B407,'Team forecast'!$B$3:$B$22,0))</f>
        <v>0.2712</v>
      </c>
      <c r="X407" s="2">
        <f>INDEX('Team forecast'!L$3:L$22,MATCH($B407,'Team forecast'!$B$3:$B$22,0))</f>
        <v>0.39200000000000002</v>
      </c>
      <c r="Y407" s="5">
        <f t="shared" si="417"/>
        <v>-5000</v>
      </c>
      <c r="Z407" s="5">
        <f t="shared" si="418"/>
        <v>0</v>
      </c>
      <c r="AA407" s="5">
        <f t="shared" si="419"/>
        <v>0</v>
      </c>
      <c r="AB407" s="5">
        <f t="shared" si="420"/>
        <v>0</v>
      </c>
      <c r="AC407" s="5">
        <f t="shared" si="421"/>
        <v>0</v>
      </c>
      <c r="AD407" s="5">
        <f t="shared" si="426"/>
        <v>0</v>
      </c>
      <c r="AE407" s="5">
        <f t="shared" si="427"/>
        <v>0</v>
      </c>
      <c r="AF407" s="5">
        <f t="shared" si="422"/>
        <v>0</v>
      </c>
      <c r="AG407" s="5">
        <f t="shared" si="423"/>
        <v>0</v>
      </c>
      <c r="AH407" s="5">
        <f t="shared" si="428"/>
        <v>0</v>
      </c>
      <c r="AI407" s="5">
        <f t="shared" si="429"/>
        <v>0</v>
      </c>
      <c r="AJ407" s="5">
        <f t="shared" si="430"/>
        <v>0</v>
      </c>
      <c r="AK407" s="5">
        <f t="shared" si="431"/>
        <v>0</v>
      </c>
      <c r="AL407" s="5">
        <f>IFERROR(SUM(Y407:AK407),-5000)*((Cockpit!$C$3)^0)</f>
        <v>-5000</v>
      </c>
      <c r="AM407" s="19">
        <f>INDEX('Team forecast'!$M$3:$AU$22,MATCH($B407,'Team forecast'!$B$3:$B$22,0),MATCH(AM$1,'Team forecast'!$M$2:$AU$2,0))</f>
        <v>0</v>
      </c>
      <c r="AN407" s="19">
        <f>INDEX('Team forecast'!$M$3:$AU$22,MATCH($B407,'Team forecast'!$B$3:$B$22,0),MATCH(AN$1,'Team forecast'!$M$2:$AU$2,0))</f>
        <v>0</v>
      </c>
      <c r="AO407" s="19">
        <f>INDEX('Team forecast'!$M$3:$AU$22,MATCH($B407,'Team forecast'!$B$3:$B$22,0),MATCH(AO$1,'Team forecast'!$M$2:$AU$2,0))</f>
        <v>0</v>
      </c>
      <c r="AP407" s="19">
        <f>INDEX('Team forecast'!$M$3:$AU$22,MATCH($B407,'Team forecast'!$B$3:$B$22,0),MATCH(AP$1,'Team forecast'!$M$2:$AU$2,0))</f>
        <v>0</v>
      </c>
      <c r="AQ407" s="5">
        <f t="shared" si="432"/>
        <v>-5000</v>
      </c>
      <c r="AR407" s="5">
        <f>INDEX('Team forecast'!$M$3:$AU$22,MATCH($B407,'Team forecast'!$B$3:$B$22,0),MATCH(AR$1,'Team forecast'!$M$2:$AU$2,0))*IF($Y407&gt;0,25000,0)</f>
        <v>0</v>
      </c>
      <c r="AS407" s="5">
        <f>INDEX('Team forecast'!$M$3:$AU$22,MATCH($B407,'Team forecast'!$B$3:$B$22,0),MATCH(AS$1,'Team forecast'!$M$2:$AU$2,0))*IF($Y407&gt;0,5000,0)</f>
        <v>0</v>
      </c>
      <c r="AT407" s="5">
        <f>INDEX('Team forecast'!$M$3:$AU$22,MATCH($B407,'Team forecast'!$B$3:$B$22,0),MATCH(AT$1,'Team forecast'!$M$2:$AU$2,0))*IF($Y407&gt;0,-15000,0)</f>
        <v>0</v>
      </c>
      <c r="AU407" s="5">
        <f t="shared" si="433"/>
        <v>0</v>
      </c>
      <c r="AV407" s="5">
        <f t="shared" si="434"/>
        <v>0</v>
      </c>
      <c r="AW407" s="5">
        <f t="shared" si="435"/>
        <v>0</v>
      </c>
      <c r="AX407" s="5">
        <f t="shared" si="436"/>
        <v>0</v>
      </c>
      <c r="AY407" s="5">
        <f t="shared" si="437"/>
        <v>0</v>
      </c>
      <c r="AZ407" s="5">
        <f t="shared" si="438"/>
        <v>0</v>
      </c>
      <c r="BA407" s="5">
        <f t="shared" si="439"/>
        <v>0</v>
      </c>
      <c r="BB407" s="5">
        <f t="shared" si="440"/>
        <v>0</v>
      </c>
      <c r="BC407" s="5">
        <f t="shared" si="441"/>
        <v>0</v>
      </c>
      <c r="BD407" s="5">
        <f>IFERROR(SUM(AR407:BC407),0)*((Cockpit!$C$3)^1)</f>
        <v>0</v>
      </c>
      <c r="BE407" s="19">
        <f>INDEX('Team forecast'!$M$3:$AU$22,MATCH($B407,'Team forecast'!$B$3:$B$22,0),MATCH(BE$1,'Team forecast'!$M$2:$AU$2,0))</f>
        <v>0</v>
      </c>
      <c r="BF407" s="19">
        <f>INDEX('Team forecast'!$M$3:$AU$22,MATCH($B407,'Team forecast'!$B$3:$B$22,0),MATCH(BF$1,'Team forecast'!$M$2:$AU$2,0))</f>
        <v>0</v>
      </c>
      <c r="BG407" s="19">
        <f>INDEX('Team forecast'!$M$3:$AU$22,MATCH($B407,'Team forecast'!$B$3:$B$22,0),MATCH(BG$1,'Team forecast'!$M$2:$AU$2,0))</f>
        <v>0</v>
      </c>
      <c r="BH407" s="19">
        <f>INDEX('Team forecast'!$M$3:$AU$22,MATCH($B407,'Team forecast'!$B$3:$B$22,0),MATCH(BH$1,'Team forecast'!$M$2:$AU$2,0))</f>
        <v>0</v>
      </c>
      <c r="BI407" s="5">
        <f t="shared" si="442"/>
        <v>-5000</v>
      </c>
      <c r="BJ407" s="5">
        <f>INDEX('Team forecast'!$M$3:$AU$22,MATCH($B407,'Team forecast'!$B$3:$B$22,0),MATCH(BJ$1,'Team forecast'!$M$2:$AU$2,0))*IF($Y407&gt;0,25000,0)</f>
        <v>0</v>
      </c>
      <c r="BK407" s="5">
        <f>INDEX('Team forecast'!$M$3:$AU$22,MATCH($B407,'Team forecast'!$B$3:$B$22,0),MATCH(BK$1,'Team forecast'!$M$2:$AU$2,0))*IF($Y407&gt;0,5000,0)</f>
        <v>0</v>
      </c>
      <c r="BL407" s="5">
        <f>INDEX('Team forecast'!$M$3:$AU$22,MATCH($B407,'Team forecast'!$B$3:$B$22,0),MATCH(BL$1,'Team forecast'!$M$2:$AU$2,0))*IF($Y407&gt;0,-15000,0)</f>
        <v>0</v>
      </c>
      <c r="BM407" s="5">
        <f t="shared" si="443"/>
        <v>0</v>
      </c>
      <c r="BN407" s="5">
        <f t="shared" si="444"/>
        <v>0</v>
      </c>
      <c r="BO407" s="5">
        <f t="shared" si="445"/>
        <v>0</v>
      </c>
      <c r="BP407" s="5">
        <f t="shared" si="446"/>
        <v>0</v>
      </c>
      <c r="BQ407" s="5">
        <f t="shared" si="447"/>
        <v>0</v>
      </c>
      <c r="BR407" s="5">
        <f t="shared" si="448"/>
        <v>0</v>
      </c>
      <c r="BS407" s="5">
        <f t="shared" si="449"/>
        <v>0</v>
      </c>
      <c r="BT407" s="5">
        <f t="shared" si="450"/>
        <v>0</v>
      </c>
      <c r="BU407" s="5">
        <f t="shared" si="451"/>
        <v>0</v>
      </c>
      <c r="BV407" s="5">
        <f>IFERROR(SUM(BJ407:BU407),0)*((Cockpit!$C$3)^2)</f>
        <v>0</v>
      </c>
      <c r="BW407" s="19">
        <f>INDEX('Team forecast'!$M$3:$AU$22,MATCH($B407,'Team forecast'!$B$3:$B$22,0),MATCH(BW$1,'Team forecast'!$M$2:$AU$2,0))</f>
        <v>0</v>
      </c>
      <c r="BX407" s="19">
        <f>INDEX('Team forecast'!$M$3:$AU$22,MATCH($B407,'Team forecast'!$B$3:$B$22,0),MATCH(BX$1,'Team forecast'!$M$2:$AU$2,0))</f>
        <v>0</v>
      </c>
      <c r="BY407" s="19">
        <f>INDEX('Team forecast'!$M$3:$AU$22,MATCH($B407,'Team forecast'!$B$3:$B$22,0),MATCH(BY$1,'Team forecast'!$M$2:$AU$2,0))</f>
        <v>0</v>
      </c>
      <c r="BZ407" s="19">
        <f>INDEX('Team forecast'!$M$3:$AU$22,MATCH($B407,'Team forecast'!$B$3:$B$22,0),MATCH(BZ$1,'Team forecast'!$M$2:$AU$2,0))</f>
        <v>0</v>
      </c>
      <c r="CA407" s="5">
        <f t="shared" si="452"/>
        <v>-5000</v>
      </c>
      <c r="CB407" s="5">
        <f>INDEX('Team forecast'!$M$3:$AU$22,MATCH($B407,'Team forecast'!$B$3:$B$22,0),MATCH(CB$1,'Team forecast'!$M$2:$AU$2,0))*IF($Y407&gt;0,25000,0)</f>
        <v>0</v>
      </c>
      <c r="CC407" s="5">
        <f>INDEX('Team forecast'!$M$3:$AU$22,MATCH($B407,'Team forecast'!$B$3:$B$22,0),MATCH(CC$1,'Team forecast'!$M$2:$AU$2,0))*IF($Y407&gt;0,5000,0)</f>
        <v>0</v>
      </c>
      <c r="CD407" s="5">
        <f>INDEX('Team forecast'!$M$3:$AU$22,MATCH($B407,'Team forecast'!$B$3:$B$22,0),MATCH(CD$1,'Team forecast'!$M$2:$AU$2,0))*IF($Y407&gt;0,-15000,0)</f>
        <v>0</v>
      </c>
      <c r="CE407" s="5">
        <f t="shared" si="453"/>
        <v>0</v>
      </c>
      <c r="CF407" s="5">
        <f t="shared" si="454"/>
        <v>0</v>
      </c>
      <c r="CG407" s="5">
        <f t="shared" si="455"/>
        <v>0</v>
      </c>
      <c r="CH407" s="5">
        <f t="shared" si="456"/>
        <v>0</v>
      </c>
      <c r="CI407" s="5">
        <f t="shared" si="457"/>
        <v>0</v>
      </c>
      <c r="CJ407" s="5">
        <f t="shared" si="458"/>
        <v>0</v>
      </c>
      <c r="CK407" s="5">
        <f t="shared" si="459"/>
        <v>0</v>
      </c>
      <c r="CL407" s="5">
        <f t="shared" si="460"/>
        <v>0</v>
      </c>
      <c r="CM407" s="5">
        <f t="shared" si="461"/>
        <v>0</v>
      </c>
      <c r="CN407" s="5">
        <f>IFERROR(SUM(CB407:CM407),0)*((Cockpit!$C$3)^3)</f>
        <v>0</v>
      </c>
      <c r="CO407" s="19">
        <f>INDEX('Team forecast'!$M$3:$AU$22,MATCH($B407,'Team forecast'!$B$3:$B$22,0),MATCH(CO$1,'Team forecast'!$M$2:$AU$2,0))</f>
        <v>0</v>
      </c>
      <c r="CP407" s="19">
        <f>INDEX('Team forecast'!$M$3:$AU$22,MATCH($B407,'Team forecast'!$B$3:$B$22,0),MATCH(CP$1,'Team forecast'!$M$2:$AU$2,0))</f>
        <v>0</v>
      </c>
      <c r="CQ407" s="19">
        <f>INDEX('Team forecast'!$M$3:$AU$22,MATCH($B407,'Team forecast'!$B$3:$B$22,0),MATCH(CQ$1,'Team forecast'!$M$2:$AU$2,0))</f>
        <v>0</v>
      </c>
      <c r="CR407" s="19">
        <f>INDEX('Team forecast'!$M$3:$AU$22,MATCH($B407,'Team forecast'!$B$3:$B$22,0),MATCH(CR$1,'Team forecast'!$M$2:$AU$2,0))</f>
        <v>0</v>
      </c>
      <c r="CS407" s="5">
        <f t="shared" si="462"/>
        <v>-5000</v>
      </c>
      <c r="CT407" s="5">
        <f>INDEX('Team forecast'!$M$3:$AU$22,MATCH($B407,'Team forecast'!$B$3:$B$22,0),MATCH(CT$1,'Team forecast'!$M$2:$AU$2,0))*IF($Y407&gt;0,25000,0)</f>
        <v>0</v>
      </c>
      <c r="CU407" s="5">
        <f>INDEX('Team forecast'!$M$3:$AU$22,MATCH($B407,'Team forecast'!$B$3:$B$22,0),MATCH(CU$1,'Team forecast'!$M$2:$AU$2,0))*IF($Y407&gt;0,5000,0)</f>
        <v>0</v>
      </c>
      <c r="CV407" s="5">
        <f>INDEX('Team forecast'!$M$3:$AU$22,MATCH($B407,'Team forecast'!$B$3:$B$22,0),MATCH(CV$1,'Team forecast'!$M$2:$AU$2,0))*IF($Y407&gt;0,-15000,0)</f>
        <v>0</v>
      </c>
      <c r="CW407" s="5">
        <f t="shared" si="463"/>
        <v>0</v>
      </c>
      <c r="CX407" s="5">
        <f t="shared" si="464"/>
        <v>0</v>
      </c>
      <c r="CY407" s="5">
        <f t="shared" si="465"/>
        <v>0</v>
      </c>
      <c r="CZ407" s="5">
        <f t="shared" si="466"/>
        <v>0</v>
      </c>
      <c r="DA407" s="5">
        <f t="shared" si="467"/>
        <v>0</v>
      </c>
      <c r="DB407" s="5">
        <f t="shared" si="468"/>
        <v>0</v>
      </c>
      <c r="DC407" s="5">
        <f t="shared" si="469"/>
        <v>0</v>
      </c>
      <c r="DD407" s="5">
        <f t="shared" si="470"/>
        <v>0</v>
      </c>
      <c r="DE407" s="5">
        <f t="shared" si="471"/>
        <v>0</v>
      </c>
      <c r="DF407" s="5">
        <f>IFERROR(SUM(CT407:DE407),0)*((Cockpit!$C$3)^4)</f>
        <v>0</v>
      </c>
      <c r="DG407" s="19">
        <f>INDEX('Team forecast'!$M$3:$AU$22,MATCH($B407,'Team forecast'!$B$3:$B$22,0),MATCH(DG$1,'Team forecast'!$M$2:$AU$2,0))</f>
        <v>0</v>
      </c>
      <c r="DH407" s="19">
        <f>INDEX('Team forecast'!$M$3:$AU$22,MATCH($B407,'Team forecast'!$B$3:$B$22,0),MATCH(DH$1,'Team forecast'!$M$2:$AU$2,0))</f>
        <v>0</v>
      </c>
      <c r="DI407" s="19">
        <f>INDEX('Team forecast'!$M$3:$AU$22,MATCH($B407,'Team forecast'!$B$3:$B$22,0),MATCH(DI$1,'Team forecast'!$M$2:$AU$2,0))</f>
        <v>0</v>
      </c>
      <c r="DJ407" s="19">
        <f>INDEX('Team forecast'!$M$3:$AU$22,MATCH($B407,'Team forecast'!$B$3:$B$22,0),MATCH(DJ$1,'Team forecast'!$M$2:$AU$2,0))</f>
        <v>0</v>
      </c>
      <c r="DK407" s="5">
        <f t="shared" si="472"/>
        <v>-5000</v>
      </c>
      <c r="DL407" s="5">
        <f>INDEX('Team forecast'!$M$3:$AU$22,MATCH($B407,'Team forecast'!$B$3:$B$22,0),MATCH(DL$1,'Team forecast'!$M$2:$AU$2,0))*IF($Y407&gt;0,25000,0)</f>
        <v>0</v>
      </c>
      <c r="DM407" s="5">
        <f>INDEX('Team forecast'!$M$3:$AU$22,MATCH($B407,'Team forecast'!$B$3:$B$22,0),MATCH(DM$1,'Team forecast'!$M$2:$AU$2,0))*IF($Y407&gt;0,5000,0)</f>
        <v>0</v>
      </c>
      <c r="DN407" s="5">
        <f>INDEX('Team forecast'!$M$3:$AU$22,MATCH($B407,'Team forecast'!$B$3:$B$22,0),MATCH(DN$1,'Team forecast'!$M$2:$AU$2,0))*IF($Y407&gt;0,-15000,0)</f>
        <v>0</v>
      </c>
      <c r="DO407" s="5">
        <f t="shared" si="473"/>
        <v>0</v>
      </c>
      <c r="DP407" s="5">
        <f t="shared" si="474"/>
        <v>0</v>
      </c>
      <c r="DQ407" s="5">
        <f t="shared" si="475"/>
        <v>0</v>
      </c>
      <c r="DR407" s="5">
        <f t="shared" si="476"/>
        <v>0</v>
      </c>
      <c r="DS407" s="5">
        <f t="shared" si="477"/>
        <v>0</v>
      </c>
      <c r="DT407" s="5">
        <f t="shared" si="478"/>
        <v>0</v>
      </c>
      <c r="DU407" s="5">
        <f t="shared" si="479"/>
        <v>0</v>
      </c>
      <c r="DV407" s="5">
        <f t="shared" si="480"/>
        <v>0</v>
      </c>
      <c r="DW407" s="5">
        <f t="shared" si="481"/>
        <v>0</v>
      </c>
      <c r="DX407" s="5">
        <f>IFERROR(SUM(DL407:DW407),0)*((Cockpit!$C$3)^5)</f>
        <v>0</v>
      </c>
      <c r="DY407" s="5">
        <f t="shared" si="482"/>
        <v>-5000</v>
      </c>
      <c r="DZ407" s="5" t="str">
        <f>IF(ISERROR(MATCH(A407,'Current squad'!B:B,0)),"No","Yes")</f>
        <v>No</v>
      </c>
      <c r="EA407" s="5" cm="1">
        <f t="array" ref="EA407">IFERROR(_xlfn.IFS(DZ407="Yes",0,DZ407="No",H407*1%),999999)</f>
        <v>29010</v>
      </c>
      <c r="EB407" s="5">
        <f t="shared" si="424"/>
        <v>2930010</v>
      </c>
      <c r="EC407" s="5">
        <f t="shared" si="483"/>
        <v>-34010</v>
      </c>
      <c r="ED407" s="1">
        <f t="shared" si="425"/>
        <v>-1.1723543605653223E-2</v>
      </c>
      <c r="EE407" s="5">
        <f>RANK(EC407,$EC$2:$EC$572)+COUNTIF($EC$2:EC407,EC407)-1</f>
        <v>360</v>
      </c>
      <c r="EF407" s="4">
        <f>RANK(ED407,$ED$2:$ED$572)+COUNTIF($ED$2:ED407,ED407)-1</f>
        <v>367</v>
      </c>
    </row>
    <row r="408" spans="1:136" x14ac:dyDescent="0.3">
      <c r="A408" t="str">
        <f>IF(Holdet.dk!A408&lt;&gt;"",Holdet.dk!A408,"")</f>
        <v>Ruben Dias</v>
      </c>
      <c r="B408" t="str">
        <f>INDEX(Holdet.dk!B:B,MATCH($A408,Holdet.dk!$A:$A,0))</f>
        <v>Manchester City</v>
      </c>
      <c r="C408" t="str">
        <f>INDEX(Holdet.dk!C:C,MATCH($A408,Holdet.dk!$A:$A,0))</f>
        <v>Defense</v>
      </c>
      <c r="D408" t="str">
        <f>INDEX(Holdet.dk!D:D,MATCH($A408,Holdet.dk!$A:$A,0))</f>
        <v>6.414.000</v>
      </c>
      <c r="E408" s="1">
        <f>IFERROR(_xlfn.NUMBERVALUE(INDEX(Holdet.dk!$E:$E,MATCH($A408,Holdet.dk!$A:$A,0)),","),0)</f>
        <v>0.05</v>
      </c>
      <c r="F408" t="str">
        <f>IF(INDEX(Lookup!H:H,MATCH('Master data'!A408,Lookup!G:G,0))=0,A408,INDEX(Lookup!H:H,MATCH('Master data'!A408,Lookup!G:G,0)))</f>
        <v>Ruben Dias</v>
      </c>
      <c r="G408" t="str">
        <f>IFERROR(INDEX(Lookup!B:B,MATCH(INDEX(Rotowire!C:C,MATCH(F408,Rotowire!A:A,0)),Lookup!D:D,0)),"")</f>
        <v/>
      </c>
      <c r="H408" s="5">
        <f t="shared" si="416"/>
        <v>6414000</v>
      </c>
      <c r="I408" s="19">
        <f>IFERROR(INDEX('Team forecast'!$G$3:$I$22,MATCH($B408,'Team forecast'!$B$3:$B$22,0),MATCH(I$1,'Team forecast'!$G$2:$I$2,0)),0)</f>
        <v>0.86602870813397137</v>
      </c>
      <c r="J408" s="19">
        <f>IFERROR(INDEX('Team forecast'!$G$3:$I$22,MATCH($B408,'Team forecast'!$B$3:$B$22,0),MATCH(J$1,'Team forecast'!$G$2:$I$2,0)),0)</f>
        <v>1.118279569892473</v>
      </c>
      <c r="K408" s="19">
        <f>IFERROR(INDEX('Team forecast'!$G$3:$I$22,MATCH($B408,'Team forecast'!$B$3:$B$22,0),MATCH(K$1,'Team forecast'!$G$2:$I$2,0)),0)</f>
        <v>0.86208459014336625</v>
      </c>
      <c r="L408">
        <f>SUMIFS(Rotowire!E:E,Rotowire!$A:$A,'Master data'!$F408)</f>
        <v>0</v>
      </c>
      <c r="M408" s="2">
        <f>SUMIFS(Rotowire!F:F,Rotowire!$A:$A,'Master data'!$F408)*I408</f>
        <v>0</v>
      </c>
      <c r="N408" s="2">
        <f>SUMIFS(Rotowire!G:G,Rotowire!$A:$A,'Master data'!$F408)*I408</f>
        <v>0</v>
      </c>
      <c r="O408" s="2">
        <f>SUMIFS(Rotowire!I:I,Rotowire!$A:$A,'Master data'!$F408)*I408</f>
        <v>0</v>
      </c>
      <c r="P408" s="2">
        <f>SUMIFS(Rotowire!W:W,Rotowire!$A:$A,'Master data'!$F408)*K408</f>
        <v>0</v>
      </c>
      <c r="Q408" s="2">
        <f>SUMIFS(Rotowire!Y:Y,Rotowire!$A:$A,'Master data'!$F408)*J408</f>
        <v>0</v>
      </c>
      <c r="R408" s="2">
        <f>SUMIFS(Rotowire!AB:AB,Rotowire!$A:$A,'Master data'!$F408)</f>
        <v>0</v>
      </c>
      <c r="S408" s="2">
        <f>SUMIFS(Rotowire!AC:AC,Rotowire!$A:$A,'Master data'!$F408)</f>
        <v>0</v>
      </c>
      <c r="T408" s="2">
        <f>INDEX('Team forecast'!D$3:D$22,MATCH($B408,'Team forecast'!$B$3:$B$22,0))</f>
        <v>1.81</v>
      </c>
      <c r="U408" s="2">
        <f>INDEX('Team forecast'!E$3:E$22,MATCH($B408,'Team forecast'!$B$3:$B$22,0))</f>
        <v>1.04</v>
      </c>
      <c r="V408" s="2">
        <f>INDEX('Team forecast'!J$3:J$22,MATCH($B408,'Team forecast'!$B$3:$B$22,0))</f>
        <v>0.54869999999999997</v>
      </c>
      <c r="W408" s="2">
        <f>INDEX('Team forecast'!K$3:K$22,MATCH($B408,'Team forecast'!$B$3:$B$22,0))</f>
        <v>0.23649999999999999</v>
      </c>
      <c r="X408" s="2">
        <f>INDEX('Team forecast'!L$3:L$22,MATCH($B408,'Team forecast'!$B$3:$B$22,0))</f>
        <v>0.21479999999999999</v>
      </c>
      <c r="Y408" s="5">
        <f t="shared" si="417"/>
        <v>-5000</v>
      </c>
      <c r="Z408" s="5">
        <f t="shared" si="418"/>
        <v>0</v>
      </c>
      <c r="AA408" s="5">
        <f t="shared" si="419"/>
        <v>0</v>
      </c>
      <c r="AB408" s="5">
        <f t="shared" si="420"/>
        <v>0</v>
      </c>
      <c r="AC408" s="5">
        <f t="shared" si="421"/>
        <v>0</v>
      </c>
      <c r="AD408" s="5">
        <f t="shared" si="426"/>
        <v>0</v>
      </c>
      <c r="AE408" s="5">
        <f t="shared" si="427"/>
        <v>0</v>
      </c>
      <c r="AF408" s="5">
        <f t="shared" si="422"/>
        <v>0</v>
      </c>
      <c r="AG408" s="5">
        <f t="shared" si="423"/>
        <v>0</v>
      </c>
      <c r="AH408" s="5">
        <f t="shared" si="428"/>
        <v>0</v>
      </c>
      <c r="AI408" s="5">
        <f t="shared" si="429"/>
        <v>0</v>
      </c>
      <c r="AJ408" s="5">
        <f t="shared" si="430"/>
        <v>0</v>
      </c>
      <c r="AK408" s="5">
        <f t="shared" si="431"/>
        <v>0</v>
      </c>
      <c r="AL408" s="5">
        <f>IFERROR(SUM(Y408:AK408),-5000)*((Cockpit!$C$3)^0)</f>
        <v>-5000</v>
      </c>
      <c r="AM408" s="19">
        <f>INDEX('Team forecast'!$M$3:$AU$22,MATCH($B408,'Team forecast'!$B$3:$B$22,0),MATCH(AM$1,'Team forecast'!$M$2:$AU$2,0))</f>
        <v>0</v>
      </c>
      <c r="AN408" s="19">
        <f>INDEX('Team forecast'!$M$3:$AU$22,MATCH($B408,'Team forecast'!$B$3:$B$22,0),MATCH(AN$1,'Team forecast'!$M$2:$AU$2,0))</f>
        <v>0</v>
      </c>
      <c r="AO408" s="19">
        <f>INDEX('Team forecast'!$M$3:$AU$22,MATCH($B408,'Team forecast'!$B$3:$B$22,0),MATCH(AO$1,'Team forecast'!$M$2:$AU$2,0))</f>
        <v>0</v>
      </c>
      <c r="AP408" s="19">
        <f>INDEX('Team forecast'!$M$3:$AU$22,MATCH($B408,'Team forecast'!$B$3:$B$22,0),MATCH(AP$1,'Team forecast'!$M$2:$AU$2,0))</f>
        <v>0</v>
      </c>
      <c r="AQ408" s="5">
        <f t="shared" si="432"/>
        <v>-5000</v>
      </c>
      <c r="AR408" s="5">
        <f>INDEX('Team forecast'!$M$3:$AU$22,MATCH($B408,'Team forecast'!$B$3:$B$22,0),MATCH(AR$1,'Team forecast'!$M$2:$AU$2,0))*IF($Y408&gt;0,25000,0)</f>
        <v>0</v>
      </c>
      <c r="AS408" s="5">
        <f>INDEX('Team forecast'!$M$3:$AU$22,MATCH($B408,'Team forecast'!$B$3:$B$22,0),MATCH(AS$1,'Team forecast'!$M$2:$AU$2,0))*IF($Y408&gt;0,5000,0)</f>
        <v>0</v>
      </c>
      <c r="AT408" s="5">
        <f>INDEX('Team forecast'!$M$3:$AU$22,MATCH($B408,'Team forecast'!$B$3:$B$22,0),MATCH(AT$1,'Team forecast'!$M$2:$AU$2,0))*IF($Y408&gt;0,-15000,0)</f>
        <v>0</v>
      </c>
      <c r="AU408" s="5">
        <f t="shared" si="433"/>
        <v>0</v>
      </c>
      <c r="AV408" s="5">
        <f t="shared" si="434"/>
        <v>0</v>
      </c>
      <c r="AW408" s="5">
        <f t="shared" si="435"/>
        <v>0</v>
      </c>
      <c r="AX408" s="5">
        <f t="shared" si="436"/>
        <v>0</v>
      </c>
      <c r="AY408" s="5">
        <f t="shared" si="437"/>
        <v>0</v>
      </c>
      <c r="AZ408" s="5">
        <f t="shared" si="438"/>
        <v>0</v>
      </c>
      <c r="BA408" s="5">
        <f t="shared" si="439"/>
        <v>0</v>
      </c>
      <c r="BB408" s="5">
        <f t="shared" si="440"/>
        <v>0</v>
      </c>
      <c r="BC408" s="5">
        <f t="shared" si="441"/>
        <v>0</v>
      </c>
      <c r="BD408" s="5">
        <f>IFERROR(SUM(AR408:BC408),0)*((Cockpit!$C$3)^1)</f>
        <v>0</v>
      </c>
      <c r="BE408" s="19">
        <f>INDEX('Team forecast'!$M$3:$AU$22,MATCH($B408,'Team forecast'!$B$3:$B$22,0),MATCH(BE$1,'Team forecast'!$M$2:$AU$2,0))</f>
        <v>0</v>
      </c>
      <c r="BF408" s="19">
        <f>INDEX('Team forecast'!$M$3:$AU$22,MATCH($B408,'Team forecast'!$B$3:$B$22,0),MATCH(BF$1,'Team forecast'!$M$2:$AU$2,0))</f>
        <v>0</v>
      </c>
      <c r="BG408" s="19">
        <f>INDEX('Team forecast'!$M$3:$AU$22,MATCH($B408,'Team forecast'!$B$3:$B$22,0),MATCH(BG$1,'Team forecast'!$M$2:$AU$2,0))</f>
        <v>0</v>
      </c>
      <c r="BH408" s="19">
        <f>INDEX('Team forecast'!$M$3:$AU$22,MATCH($B408,'Team forecast'!$B$3:$B$22,0),MATCH(BH$1,'Team forecast'!$M$2:$AU$2,0))</f>
        <v>0</v>
      </c>
      <c r="BI408" s="5">
        <f t="shared" si="442"/>
        <v>-5000</v>
      </c>
      <c r="BJ408" s="5">
        <f>INDEX('Team forecast'!$M$3:$AU$22,MATCH($B408,'Team forecast'!$B$3:$B$22,0),MATCH(BJ$1,'Team forecast'!$M$2:$AU$2,0))*IF($Y408&gt;0,25000,0)</f>
        <v>0</v>
      </c>
      <c r="BK408" s="5">
        <f>INDEX('Team forecast'!$M$3:$AU$22,MATCH($B408,'Team forecast'!$B$3:$B$22,0),MATCH(BK$1,'Team forecast'!$M$2:$AU$2,0))*IF($Y408&gt;0,5000,0)</f>
        <v>0</v>
      </c>
      <c r="BL408" s="5">
        <f>INDEX('Team forecast'!$M$3:$AU$22,MATCH($B408,'Team forecast'!$B$3:$B$22,0),MATCH(BL$1,'Team forecast'!$M$2:$AU$2,0))*IF($Y408&gt;0,-15000,0)</f>
        <v>0</v>
      </c>
      <c r="BM408" s="5">
        <f t="shared" si="443"/>
        <v>0</v>
      </c>
      <c r="BN408" s="5">
        <f t="shared" si="444"/>
        <v>0</v>
      </c>
      <c r="BO408" s="5">
        <f t="shared" si="445"/>
        <v>0</v>
      </c>
      <c r="BP408" s="5">
        <f t="shared" si="446"/>
        <v>0</v>
      </c>
      <c r="BQ408" s="5">
        <f t="shared" si="447"/>
        <v>0</v>
      </c>
      <c r="BR408" s="5">
        <f t="shared" si="448"/>
        <v>0</v>
      </c>
      <c r="BS408" s="5">
        <f t="shared" si="449"/>
        <v>0</v>
      </c>
      <c r="BT408" s="5">
        <f t="shared" si="450"/>
        <v>0</v>
      </c>
      <c r="BU408" s="5">
        <f t="shared" si="451"/>
        <v>0</v>
      </c>
      <c r="BV408" s="5">
        <f>IFERROR(SUM(BJ408:BU408),0)*((Cockpit!$C$3)^2)</f>
        <v>0</v>
      </c>
      <c r="BW408" s="19">
        <f>INDEX('Team forecast'!$M$3:$AU$22,MATCH($B408,'Team forecast'!$B$3:$B$22,0),MATCH(BW$1,'Team forecast'!$M$2:$AU$2,0))</f>
        <v>0</v>
      </c>
      <c r="BX408" s="19">
        <f>INDEX('Team forecast'!$M$3:$AU$22,MATCH($B408,'Team forecast'!$B$3:$B$22,0),MATCH(BX$1,'Team forecast'!$M$2:$AU$2,0))</f>
        <v>0</v>
      </c>
      <c r="BY408" s="19">
        <f>INDEX('Team forecast'!$M$3:$AU$22,MATCH($B408,'Team forecast'!$B$3:$B$22,0),MATCH(BY$1,'Team forecast'!$M$2:$AU$2,0))</f>
        <v>0</v>
      </c>
      <c r="BZ408" s="19">
        <f>INDEX('Team forecast'!$M$3:$AU$22,MATCH($B408,'Team forecast'!$B$3:$B$22,0),MATCH(BZ$1,'Team forecast'!$M$2:$AU$2,0))</f>
        <v>0</v>
      </c>
      <c r="CA408" s="5">
        <f t="shared" si="452"/>
        <v>-5000</v>
      </c>
      <c r="CB408" s="5">
        <f>INDEX('Team forecast'!$M$3:$AU$22,MATCH($B408,'Team forecast'!$B$3:$B$22,0),MATCH(CB$1,'Team forecast'!$M$2:$AU$2,0))*IF($Y408&gt;0,25000,0)</f>
        <v>0</v>
      </c>
      <c r="CC408" s="5">
        <f>INDEX('Team forecast'!$M$3:$AU$22,MATCH($B408,'Team forecast'!$B$3:$B$22,0),MATCH(CC$1,'Team forecast'!$M$2:$AU$2,0))*IF($Y408&gt;0,5000,0)</f>
        <v>0</v>
      </c>
      <c r="CD408" s="5">
        <f>INDEX('Team forecast'!$M$3:$AU$22,MATCH($B408,'Team forecast'!$B$3:$B$22,0),MATCH(CD$1,'Team forecast'!$M$2:$AU$2,0))*IF($Y408&gt;0,-15000,0)</f>
        <v>0</v>
      </c>
      <c r="CE408" s="5">
        <f t="shared" si="453"/>
        <v>0</v>
      </c>
      <c r="CF408" s="5">
        <f t="shared" si="454"/>
        <v>0</v>
      </c>
      <c r="CG408" s="5">
        <f t="shared" si="455"/>
        <v>0</v>
      </c>
      <c r="CH408" s="5">
        <f t="shared" si="456"/>
        <v>0</v>
      </c>
      <c r="CI408" s="5">
        <f t="shared" si="457"/>
        <v>0</v>
      </c>
      <c r="CJ408" s="5">
        <f t="shared" si="458"/>
        <v>0</v>
      </c>
      <c r="CK408" s="5">
        <f t="shared" si="459"/>
        <v>0</v>
      </c>
      <c r="CL408" s="5">
        <f t="shared" si="460"/>
        <v>0</v>
      </c>
      <c r="CM408" s="5">
        <f t="shared" si="461"/>
        <v>0</v>
      </c>
      <c r="CN408" s="5">
        <f>IFERROR(SUM(CB408:CM408),0)*((Cockpit!$C$3)^3)</f>
        <v>0</v>
      </c>
      <c r="CO408" s="19">
        <f>INDEX('Team forecast'!$M$3:$AU$22,MATCH($B408,'Team forecast'!$B$3:$B$22,0),MATCH(CO$1,'Team forecast'!$M$2:$AU$2,0))</f>
        <v>0</v>
      </c>
      <c r="CP408" s="19">
        <f>INDEX('Team forecast'!$M$3:$AU$22,MATCH($B408,'Team forecast'!$B$3:$B$22,0),MATCH(CP$1,'Team forecast'!$M$2:$AU$2,0))</f>
        <v>0</v>
      </c>
      <c r="CQ408" s="19">
        <f>INDEX('Team forecast'!$M$3:$AU$22,MATCH($B408,'Team forecast'!$B$3:$B$22,0),MATCH(CQ$1,'Team forecast'!$M$2:$AU$2,0))</f>
        <v>0</v>
      </c>
      <c r="CR408" s="19">
        <f>INDEX('Team forecast'!$M$3:$AU$22,MATCH($B408,'Team forecast'!$B$3:$B$22,0),MATCH(CR$1,'Team forecast'!$M$2:$AU$2,0))</f>
        <v>0</v>
      </c>
      <c r="CS408" s="5">
        <f t="shared" si="462"/>
        <v>-5000</v>
      </c>
      <c r="CT408" s="5">
        <f>INDEX('Team forecast'!$M$3:$AU$22,MATCH($B408,'Team forecast'!$B$3:$B$22,0),MATCH(CT$1,'Team forecast'!$M$2:$AU$2,0))*IF($Y408&gt;0,25000,0)</f>
        <v>0</v>
      </c>
      <c r="CU408" s="5">
        <f>INDEX('Team forecast'!$M$3:$AU$22,MATCH($B408,'Team forecast'!$B$3:$B$22,0),MATCH(CU$1,'Team forecast'!$M$2:$AU$2,0))*IF($Y408&gt;0,5000,0)</f>
        <v>0</v>
      </c>
      <c r="CV408" s="5">
        <f>INDEX('Team forecast'!$M$3:$AU$22,MATCH($B408,'Team forecast'!$B$3:$B$22,0),MATCH(CV$1,'Team forecast'!$M$2:$AU$2,0))*IF($Y408&gt;0,-15000,0)</f>
        <v>0</v>
      </c>
      <c r="CW408" s="5">
        <f t="shared" si="463"/>
        <v>0</v>
      </c>
      <c r="CX408" s="5">
        <f t="shared" si="464"/>
        <v>0</v>
      </c>
      <c r="CY408" s="5">
        <f t="shared" si="465"/>
        <v>0</v>
      </c>
      <c r="CZ408" s="5">
        <f t="shared" si="466"/>
        <v>0</v>
      </c>
      <c r="DA408" s="5">
        <f t="shared" si="467"/>
        <v>0</v>
      </c>
      <c r="DB408" s="5">
        <f t="shared" si="468"/>
        <v>0</v>
      </c>
      <c r="DC408" s="5">
        <f t="shared" si="469"/>
        <v>0</v>
      </c>
      <c r="DD408" s="5">
        <f t="shared" si="470"/>
        <v>0</v>
      </c>
      <c r="DE408" s="5">
        <f t="shared" si="471"/>
        <v>0</v>
      </c>
      <c r="DF408" s="5">
        <f>IFERROR(SUM(CT408:DE408),0)*((Cockpit!$C$3)^4)</f>
        <v>0</v>
      </c>
      <c r="DG408" s="19">
        <f>INDEX('Team forecast'!$M$3:$AU$22,MATCH($B408,'Team forecast'!$B$3:$B$22,0),MATCH(DG$1,'Team forecast'!$M$2:$AU$2,0))</f>
        <v>0</v>
      </c>
      <c r="DH408" s="19">
        <f>INDEX('Team forecast'!$M$3:$AU$22,MATCH($B408,'Team forecast'!$B$3:$B$22,0),MATCH(DH$1,'Team forecast'!$M$2:$AU$2,0))</f>
        <v>0</v>
      </c>
      <c r="DI408" s="19">
        <f>INDEX('Team forecast'!$M$3:$AU$22,MATCH($B408,'Team forecast'!$B$3:$B$22,0),MATCH(DI$1,'Team forecast'!$M$2:$AU$2,0))</f>
        <v>0</v>
      </c>
      <c r="DJ408" s="19">
        <f>INDEX('Team forecast'!$M$3:$AU$22,MATCH($B408,'Team forecast'!$B$3:$B$22,0),MATCH(DJ$1,'Team forecast'!$M$2:$AU$2,0))</f>
        <v>0</v>
      </c>
      <c r="DK408" s="5">
        <f t="shared" si="472"/>
        <v>-5000</v>
      </c>
      <c r="DL408" s="5">
        <f>INDEX('Team forecast'!$M$3:$AU$22,MATCH($B408,'Team forecast'!$B$3:$B$22,0),MATCH(DL$1,'Team forecast'!$M$2:$AU$2,0))*IF($Y408&gt;0,25000,0)</f>
        <v>0</v>
      </c>
      <c r="DM408" s="5">
        <f>INDEX('Team forecast'!$M$3:$AU$22,MATCH($B408,'Team forecast'!$B$3:$B$22,0),MATCH(DM$1,'Team forecast'!$M$2:$AU$2,0))*IF($Y408&gt;0,5000,0)</f>
        <v>0</v>
      </c>
      <c r="DN408" s="5">
        <f>INDEX('Team forecast'!$M$3:$AU$22,MATCH($B408,'Team forecast'!$B$3:$B$22,0),MATCH(DN$1,'Team forecast'!$M$2:$AU$2,0))*IF($Y408&gt;0,-15000,0)</f>
        <v>0</v>
      </c>
      <c r="DO408" s="5">
        <f t="shared" si="473"/>
        <v>0</v>
      </c>
      <c r="DP408" s="5">
        <f t="shared" si="474"/>
        <v>0</v>
      </c>
      <c r="DQ408" s="5">
        <f t="shared" si="475"/>
        <v>0</v>
      </c>
      <c r="DR408" s="5">
        <f t="shared" si="476"/>
        <v>0</v>
      </c>
      <c r="DS408" s="5">
        <f t="shared" si="477"/>
        <v>0</v>
      </c>
      <c r="DT408" s="5">
        <f t="shared" si="478"/>
        <v>0</v>
      </c>
      <c r="DU408" s="5">
        <f t="shared" si="479"/>
        <v>0</v>
      </c>
      <c r="DV408" s="5">
        <f t="shared" si="480"/>
        <v>0</v>
      </c>
      <c r="DW408" s="5">
        <f t="shared" si="481"/>
        <v>0</v>
      </c>
      <c r="DX408" s="5">
        <f>IFERROR(SUM(DL408:DW408),0)*((Cockpit!$C$3)^5)</f>
        <v>0</v>
      </c>
      <c r="DY408" s="5">
        <f t="shared" si="482"/>
        <v>-5000</v>
      </c>
      <c r="DZ408" s="5" t="str">
        <f>IF(ISERROR(MATCH(A408,'Current squad'!B:B,0)),"No","Yes")</f>
        <v>No</v>
      </c>
      <c r="EA408" s="5" cm="1">
        <f t="array" ref="EA408">IFERROR(_xlfn.IFS(DZ408="Yes",0,DZ408="No",H408*1%),999999)</f>
        <v>64140</v>
      </c>
      <c r="EB408" s="5">
        <f t="shared" si="424"/>
        <v>6478140</v>
      </c>
      <c r="EC408" s="5">
        <f t="shared" si="483"/>
        <v>-69140</v>
      </c>
      <c r="ED408" s="1">
        <f t="shared" si="425"/>
        <v>-1.0779544745868412E-2</v>
      </c>
      <c r="EE408" s="5">
        <f>RANK(EC408,$EC$2:$EC$572)+COUNTIF($EC$2:EC408,EC408)-1</f>
        <v>553</v>
      </c>
      <c r="EF408" s="4">
        <f>RANK(ED408,$ED$2:$ED$572)+COUNTIF($ED$2:ED408,ED408)-1</f>
        <v>210</v>
      </c>
    </row>
    <row r="409" spans="1:136" x14ac:dyDescent="0.3">
      <c r="A409" t="str">
        <f>IF(Holdet.dk!A409&lt;&gt;"",Holdet.dk!A409,"")</f>
        <v>Lewis Richards</v>
      </c>
      <c r="B409" t="str">
        <f>INDEX(Holdet.dk!B:B,MATCH($A409,Holdet.dk!$A:$A,0))</f>
        <v>Wolverhampton</v>
      </c>
      <c r="C409" t="str">
        <f>INDEX(Holdet.dk!C:C,MATCH($A409,Holdet.dk!$A:$A,0))</f>
        <v>Defense</v>
      </c>
      <c r="D409" t="str">
        <f>INDEX(Holdet.dk!D:D,MATCH($A409,Holdet.dk!$A:$A,0))</f>
        <v>1.900.000</v>
      </c>
      <c r="E409" s="1">
        <f>IFERROR(_xlfn.NUMBERVALUE(INDEX(Holdet.dk!$E:$E,MATCH($A409,Holdet.dk!$A:$A,0)),","),0)</f>
        <v>1E-3</v>
      </c>
      <c r="F409" t="str">
        <f>IF(INDEX(Lookup!H:H,MATCH('Master data'!A409,Lookup!G:G,0))=0,A409,INDEX(Lookup!H:H,MATCH('Master data'!A409,Lookup!G:G,0)))</f>
        <v>Lewis Richards</v>
      </c>
      <c r="G409" t="str">
        <f>IFERROR(INDEX(Lookup!B:B,MATCH(INDEX(Rotowire!C:C,MATCH(F409,Rotowire!A:A,0)),Lookup!D:D,0)),"")</f>
        <v/>
      </c>
      <c r="H409" s="5">
        <f t="shared" si="416"/>
        <v>1900000</v>
      </c>
      <c r="I409" s="19">
        <f>IFERROR(INDEX('Team forecast'!$G$3:$I$22,MATCH($B409,'Team forecast'!$B$3:$B$22,0),MATCH(I$1,'Team forecast'!$G$2:$I$2,0)),0)</f>
        <v>0.75816993464052274</v>
      </c>
      <c r="J409" s="19">
        <f>IFERROR(INDEX('Team forecast'!$G$3:$I$22,MATCH($B409,'Team forecast'!$B$3:$B$22,0),MATCH(J$1,'Team forecast'!$G$2:$I$2,0)),0)</f>
        <v>1.0869565217391304</v>
      </c>
      <c r="K409" s="19">
        <f>IFERROR(INDEX('Team forecast'!$G$3:$I$22,MATCH($B409,'Team forecast'!$B$3:$B$22,0),MATCH(K$1,'Team forecast'!$G$2:$I$2,0)),0)</f>
        <v>0.89252064059371927</v>
      </c>
      <c r="L409">
        <f>SUMIFS(Rotowire!E:E,Rotowire!$A:$A,'Master data'!$F409)</f>
        <v>0</v>
      </c>
      <c r="M409" s="2">
        <f>SUMIFS(Rotowire!F:F,Rotowire!$A:$A,'Master data'!$F409)*I409</f>
        <v>0</v>
      </c>
      <c r="N409" s="2">
        <f>SUMIFS(Rotowire!G:G,Rotowire!$A:$A,'Master data'!$F409)*I409</f>
        <v>0</v>
      </c>
      <c r="O409" s="2">
        <f>SUMIFS(Rotowire!I:I,Rotowire!$A:$A,'Master data'!$F409)*I409</f>
        <v>0</v>
      </c>
      <c r="P409" s="2">
        <f>SUMIFS(Rotowire!W:W,Rotowire!$A:$A,'Master data'!$F409)*K409</f>
        <v>0</v>
      </c>
      <c r="Q409" s="2">
        <f>SUMIFS(Rotowire!Y:Y,Rotowire!$A:$A,'Master data'!$F409)*J409</f>
        <v>0</v>
      </c>
      <c r="R409" s="2">
        <f>SUMIFS(Rotowire!AB:AB,Rotowire!$A:$A,'Master data'!$F409)</f>
        <v>0</v>
      </c>
      <c r="S409" s="2">
        <f>SUMIFS(Rotowire!AC:AC,Rotowire!$A:$A,'Master data'!$F409)</f>
        <v>0</v>
      </c>
      <c r="T409" s="2">
        <f>INDEX('Team forecast'!D$3:D$22,MATCH($B409,'Team forecast'!$B$3:$B$22,0))</f>
        <v>1.1599999999999999</v>
      </c>
      <c r="U409" s="2">
        <f>INDEX('Team forecast'!E$3:E$22,MATCH($B409,'Team forecast'!$B$3:$B$22,0))</f>
        <v>1.5</v>
      </c>
      <c r="V409" s="2">
        <f>INDEX('Team forecast'!J$3:J$22,MATCH($B409,'Team forecast'!$B$3:$B$22,0))</f>
        <v>0.29099999999999998</v>
      </c>
      <c r="W409" s="2">
        <f>INDEX('Team forecast'!K$3:K$22,MATCH($B409,'Team forecast'!$B$3:$B$22,0))</f>
        <v>0.26269999999999999</v>
      </c>
      <c r="X409" s="2">
        <f>INDEX('Team forecast'!L$3:L$22,MATCH($B409,'Team forecast'!$B$3:$B$22,0))</f>
        <v>0.44640000000000002</v>
      </c>
      <c r="Y409" s="5">
        <f t="shared" si="417"/>
        <v>-5000</v>
      </c>
      <c r="Z409" s="5">
        <f t="shared" si="418"/>
        <v>0</v>
      </c>
      <c r="AA409" s="5">
        <f t="shared" si="419"/>
        <v>0</v>
      </c>
      <c r="AB409" s="5">
        <f t="shared" si="420"/>
        <v>0</v>
      </c>
      <c r="AC409" s="5">
        <f t="shared" si="421"/>
        <v>0</v>
      </c>
      <c r="AD409" s="5">
        <f t="shared" si="426"/>
        <v>0</v>
      </c>
      <c r="AE409" s="5">
        <f t="shared" si="427"/>
        <v>0</v>
      </c>
      <c r="AF409" s="5">
        <f t="shared" si="422"/>
        <v>0</v>
      </c>
      <c r="AG409" s="5">
        <f t="shared" si="423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 t="shared" si="431"/>
        <v>0</v>
      </c>
      <c r="AL409" s="5">
        <f>IFERROR(SUM(Y409:AK409),-5000)*((Cockpit!$C$3)^0)</f>
        <v>-5000</v>
      </c>
      <c r="AM409" s="19">
        <f>INDEX('Team forecast'!$M$3:$AU$22,MATCH($B409,'Team forecast'!$B$3:$B$22,0),MATCH(AM$1,'Team forecast'!$M$2:$AU$2,0))</f>
        <v>0</v>
      </c>
      <c r="AN409" s="19">
        <f>INDEX('Team forecast'!$M$3:$AU$22,MATCH($B409,'Team forecast'!$B$3:$B$22,0),MATCH(AN$1,'Team forecast'!$M$2:$AU$2,0))</f>
        <v>0</v>
      </c>
      <c r="AO409" s="19">
        <f>INDEX('Team forecast'!$M$3:$AU$22,MATCH($B409,'Team forecast'!$B$3:$B$22,0),MATCH(AO$1,'Team forecast'!$M$2:$AU$2,0))</f>
        <v>0</v>
      </c>
      <c r="AP409" s="19">
        <f>INDEX('Team forecast'!$M$3:$AU$22,MATCH($B409,'Team forecast'!$B$3:$B$22,0),MATCH(AP$1,'Team forecast'!$M$2:$AU$2,0))</f>
        <v>0</v>
      </c>
      <c r="AQ409" s="5">
        <f t="shared" si="432"/>
        <v>-5000</v>
      </c>
      <c r="AR409" s="5">
        <f>INDEX('Team forecast'!$M$3:$AU$22,MATCH($B409,'Team forecast'!$B$3:$B$22,0),MATCH(AR$1,'Team forecast'!$M$2:$AU$2,0))*IF($Y409&gt;0,25000,0)</f>
        <v>0</v>
      </c>
      <c r="AS409" s="5">
        <f>INDEX('Team forecast'!$M$3:$AU$22,MATCH($B409,'Team forecast'!$B$3:$B$22,0),MATCH(AS$1,'Team forecast'!$M$2:$AU$2,0))*IF($Y409&gt;0,5000,0)</f>
        <v>0</v>
      </c>
      <c r="AT409" s="5">
        <f>INDEX('Team forecast'!$M$3:$AU$22,MATCH($B409,'Team forecast'!$B$3:$B$22,0),MATCH(AT$1,'Team forecast'!$M$2:$AU$2,0))*IF($Y409&gt;0,-15000,0)</f>
        <v>0</v>
      </c>
      <c r="AU409" s="5">
        <f t="shared" si="433"/>
        <v>0</v>
      </c>
      <c r="AV409" s="5">
        <f t="shared" si="434"/>
        <v>0</v>
      </c>
      <c r="AW409" s="5">
        <f t="shared" si="435"/>
        <v>0</v>
      </c>
      <c r="AX409" s="5">
        <f t="shared" si="436"/>
        <v>0</v>
      </c>
      <c r="AY409" s="5">
        <f t="shared" si="437"/>
        <v>0</v>
      </c>
      <c r="AZ409" s="5">
        <f t="shared" si="438"/>
        <v>0</v>
      </c>
      <c r="BA409" s="5">
        <f t="shared" si="439"/>
        <v>0</v>
      </c>
      <c r="BB409" s="5">
        <f t="shared" si="440"/>
        <v>0</v>
      </c>
      <c r="BC409" s="5">
        <f t="shared" si="441"/>
        <v>0</v>
      </c>
      <c r="BD409" s="5">
        <f>IFERROR(SUM(AR409:BC409),0)*((Cockpit!$C$3)^1)</f>
        <v>0</v>
      </c>
      <c r="BE409" s="19">
        <f>INDEX('Team forecast'!$M$3:$AU$22,MATCH($B409,'Team forecast'!$B$3:$B$22,0),MATCH(BE$1,'Team forecast'!$M$2:$AU$2,0))</f>
        <v>0</v>
      </c>
      <c r="BF409" s="19">
        <f>INDEX('Team forecast'!$M$3:$AU$22,MATCH($B409,'Team forecast'!$B$3:$B$22,0),MATCH(BF$1,'Team forecast'!$M$2:$AU$2,0))</f>
        <v>0</v>
      </c>
      <c r="BG409" s="19">
        <f>INDEX('Team forecast'!$M$3:$AU$22,MATCH($B409,'Team forecast'!$B$3:$B$22,0),MATCH(BG$1,'Team forecast'!$M$2:$AU$2,0))</f>
        <v>0</v>
      </c>
      <c r="BH409" s="19">
        <f>INDEX('Team forecast'!$M$3:$AU$22,MATCH($B409,'Team forecast'!$B$3:$B$22,0),MATCH(BH$1,'Team forecast'!$M$2:$AU$2,0))</f>
        <v>0</v>
      </c>
      <c r="BI409" s="5">
        <f t="shared" si="442"/>
        <v>-5000</v>
      </c>
      <c r="BJ409" s="5">
        <f>INDEX('Team forecast'!$M$3:$AU$22,MATCH($B409,'Team forecast'!$B$3:$B$22,0),MATCH(BJ$1,'Team forecast'!$M$2:$AU$2,0))*IF($Y409&gt;0,25000,0)</f>
        <v>0</v>
      </c>
      <c r="BK409" s="5">
        <f>INDEX('Team forecast'!$M$3:$AU$22,MATCH($B409,'Team forecast'!$B$3:$B$22,0),MATCH(BK$1,'Team forecast'!$M$2:$AU$2,0))*IF($Y409&gt;0,5000,0)</f>
        <v>0</v>
      </c>
      <c r="BL409" s="5">
        <f>INDEX('Team forecast'!$M$3:$AU$22,MATCH($B409,'Team forecast'!$B$3:$B$22,0),MATCH(BL$1,'Team forecast'!$M$2:$AU$2,0))*IF($Y409&gt;0,-15000,0)</f>
        <v>0</v>
      </c>
      <c r="BM409" s="5">
        <f t="shared" si="443"/>
        <v>0</v>
      </c>
      <c r="BN409" s="5">
        <f t="shared" si="444"/>
        <v>0</v>
      </c>
      <c r="BO409" s="5">
        <f t="shared" si="445"/>
        <v>0</v>
      </c>
      <c r="BP409" s="5">
        <f t="shared" si="446"/>
        <v>0</v>
      </c>
      <c r="BQ409" s="5">
        <f t="shared" si="447"/>
        <v>0</v>
      </c>
      <c r="BR409" s="5">
        <f t="shared" si="448"/>
        <v>0</v>
      </c>
      <c r="BS409" s="5">
        <f t="shared" si="449"/>
        <v>0</v>
      </c>
      <c r="BT409" s="5">
        <f t="shared" si="450"/>
        <v>0</v>
      </c>
      <c r="BU409" s="5">
        <f t="shared" si="451"/>
        <v>0</v>
      </c>
      <c r="BV409" s="5">
        <f>IFERROR(SUM(BJ409:BU409),0)*((Cockpit!$C$3)^2)</f>
        <v>0</v>
      </c>
      <c r="BW409" s="19">
        <f>INDEX('Team forecast'!$M$3:$AU$22,MATCH($B409,'Team forecast'!$B$3:$B$22,0),MATCH(BW$1,'Team forecast'!$M$2:$AU$2,0))</f>
        <v>0</v>
      </c>
      <c r="BX409" s="19">
        <f>INDEX('Team forecast'!$M$3:$AU$22,MATCH($B409,'Team forecast'!$B$3:$B$22,0),MATCH(BX$1,'Team forecast'!$M$2:$AU$2,0))</f>
        <v>0</v>
      </c>
      <c r="BY409" s="19">
        <f>INDEX('Team forecast'!$M$3:$AU$22,MATCH($B409,'Team forecast'!$B$3:$B$22,0),MATCH(BY$1,'Team forecast'!$M$2:$AU$2,0))</f>
        <v>0</v>
      </c>
      <c r="BZ409" s="19">
        <f>INDEX('Team forecast'!$M$3:$AU$22,MATCH($B409,'Team forecast'!$B$3:$B$22,0),MATCH(BZ$1,'Team forecast'!$M$2:$AU$2,0))</f>
        <v>0</v>
      </c>
      <c r="CA409" s="5">
        <f t="shared" si="452"/>
        <v>-5000</v>
      </c>
      <c r="CB409" s="5">
        <f>INDEX('Team forecast'!$M$3:$AU$22,MATCH($B409,'Team forecast'!$B$3:$B$22,0),MATCH(CB$1,'Team forecast'!$M$2:$AU$2,0))*IF($Y409&gt;0,25000,0)</f>
        <v>0</v>
      </c>
      <c r="CC409" s="5">
        <f>INDEX('Team forecast'!$M$3:$AU$22,MATCH($B409,'Team forecast'!$B$3:$B$22,0),MATCH(CC$1,'Team forecast'!$M$2:$AU$2,0))*IF($Y409&gt;0,5000,0)</f>
        <v>0</v>
      </c>
      <c r="CD409" s="5">
        <f>INDEX('Team forecast'!$M$3:$AU$22,MATCH($B409,'Team forecast'!$B$3:$B$22,0),MATCH(CD$1,'Team forecast'!$M$2:$AU$2,0))*IF($Y409&gt;0,-15000,0)</f>
        <v>0</v>
      </c>
      <c r="CE409" s="5">
        <f t="shared" si="453"/>
        <v>0</v>
      </c>
      <c r="CF409" s="5">
        <f t="shared" si="454"/>
        <v>0</v>
      </c>
      <c r="CG409" s="5">
        <f t="shared" si="455"/>
        <v>0</v>
      </c>
      <c r="CH409" s="5">
        <f t="shared" si="456"/>
        <v>0</v>
      </c>
      <c r="CI409" s="5">
        <f t="shared" si="457"/>
        <v>0</v>
      </c>
      <c r="CJ409" s="5">
        <f t="shared" si="458"/>
        <v>0</v>
      </c>
      <c r="CK409" s="5">
        <f t="shared" si="459"/>
        <v>0</v>
      </c>
      <c r="CL409" s="5">
        <f t="shared" si="460"/>
        <v>0</v>
      </c>
      <c r="CM409" s="5">
        <f t="shared" si="461"/>
        <v>0</v>
      </c>
      <c r="CN409" s="5">
        <f>IFERROR(SUM(CB409:CM409),0)*((Cockpit!$C$3)^3)</f>
        <v>0</v>
      </c>
      <c r="CO409" s="19">
        <f>INDEX('Team forecast'!$M$3:$AU$22,MATCH($B409,'Team forecast'!$B$3:$B$22,0),MATCH(CO$1,'Team forecast'!$M$2:$AU$2,0))</f>
        <v>0</v>
      </c>
      <c r="CP409" s="19">
        <f>INDEX('Team forecast'!$M$3:$AU$22,MATCH($B409,'Team forecast'!$B$3:$B$22,0),MATCH(CP$1,'Team forecast'!$M$2:$AU$2,0))</f>
        <v>0</v>
      </c>
      <c r="CQ409" s="19">
        <f>INDEX('Team forecast'!$M$3:$AU$22,MATCH($B409,'Team forecast'!$B$3:$B$22,0),MATCH(CQ$1,'Team forecast'!$M$2:$AU$2,0))</f>
        <v>0</v>
      </c>
      <c r="CR409" s="19">
        <f>INDEX('Team forecast'!$M$3:$AU$22,MATCH($B409,'Team forecast'!$B$3:$B$22,0),MATCH(CR$1,'Team forecast'!$M$2:$AU$2,0))</f>
        <v>0</v>
      </c>
      <c r="CS409" s="5">
        <f t="shared" si="462"/>
        <v>-5000</v>
      </c>
      <c r="CT409" s="5">
        <f>INDEX('Team forecast'!$M$3:$AU$22,MATCH($B409,'Team forecast'!$B$3:$B$22,0),MATCH(CT$1,'Team forecast'!$M$2:$AU$2,0))*IF($Y409&gt;0,25000,0)</f>
        <v>0</v>
      </c>
      <c r="CU409" s="5">
        <f>INDEX('Team forecast'!$M$3:$AU$22,MATCH($B409,'Team forecast'!$B$3:$B$22,0),MATCH(CU$1,'Team forecast'!$M$2:$AU$2,0))*IF($Y409&gt;0,5000,0)</f>
        <v>0</v>
      </c>
      <c r="CV409" s="5">
        <f>INDEX('Team forecast'!$M$3:$AU$22,MATCH($B409,'Team forecast'!$B$3:$B$22,0),MATCH(CV$1,'Team forecast'!$M$2:$AU$2,0))*IF($Y409&gt;0,-15000,0)</f>
        <v>0</v>
      </c>
      <c r="CW409" s="5">
        <f t="shared" si="463"/>
        <v>0</v>
      </c>
      <c r="CX409" s="5">
        <f t="shared" si="464"/>
        <v>0</v>
      </c>
      <c r="CY409" s="5">
        <f t="shared" si="465"/>
        <v>0</v>
      </c>
      <c r="CZ409" s="5">
        <f t="shared" si="466"/>
        <v>0</v>
      </c>
      <c r="DA409" s="5">
        <f t="shared" si="467"/>
        <v>0</v>
      </c>
      <c r="DB409" s="5">
        <f t="shared" si="468"/>
        <v>0</v>
      </c>
      <c r="DC409" s="5">
        <f t="shared" si="469"/>
        <v>0</v>
      </c>
      <c r="DD409" s="5">
        <f t="shared" si="470"/>
        <v>0</v>
      </c>
      <c r="DE409" s="5">
        <f t="shared" si="471"/>
        <v>0</v>
      </c>
      <c r="DF409" s="5">
        <f>IFERROR(SUM(CT409:DE409),0)*((Cockpit!$C$3)^4)</f>
        <v>0</v>
      </c>
      <c r="DG409" s="19">
        <f>INDEX('Team forecast'!$M$3:$AU$22,MATCH($B409,'Team forecast'!$B$3:$B$22,0),MATCH(DG$1,'Team forecast'!$M$2:$AU$2,0))</f>
        <v>0</v>
      </c>
      <c r="DH409" s="19">
        <f>INDEX('Team forecast'!$M$3:$AU$22,MATCH($B409,'Team forecast'!$B$3:$B$22,0),MATCH(DH$1,'Team forecast'!$M$2:$AU$2,0))</f>
        <v>0</v>
      </c>
      <c r="DI409" s="19">
        <f>INDEX('Team forecast'!$M$3:$AU$22,MATCH($B409,'Team forecast'!$B$3:$B$22,0),MATCH(DI$1,'Team forecast'!$M$2:$AU$2,0))</f>
        <v>0</v>
      </c>
      <c r="DJ409" s="19">
        <f>INDEX('Team forecast'!$M$3:$AU$22,MATCH($B409,'Team forecast'!$B$3:$B$22,0),MATCH(DJ$1,'Team forecast'!$M$2:$AU$2,0))</f>
        <v>0</v>
      </c>
      <c r="DK409" s="5">
        <f t="shared" si="472"/>
        <v>-5000</v>
      </c>
      <c r="DL409" s="5">
        <f>INDEX('Team forecast'!$M$3:$AU$22,MATCH($B409,'Team forecast'!$B$3:$B$22,0),MATCH(DL$1,'Team forecast'!$M$2:$AU$2,0))*IF($Y409&gt;0,25000,0)</f>
        <v>0</v>
      </c>
      <c r="DM409" s="5">
        <f>INDEX('Team forecast'!$M$3:$AU$22,MATCH($B409,'Team forecast'!$B$3:$B$22,0),MATCH(DM$1,'Team forecast'!$M$2:$AU$2,0))*IF($Y409&gt;0,5000,0)</f>
        <v>0</v>
      </c>
      <c r="DN409" s="5">
        <f>INDEX('Team forecast'!$M$3:$AU$22,MATCH($B409,'Team forecast'!$B$3:$B$22,0),MATCH(DN$1,'Team forecast'!$M$2:$AU$2,0))*IF($Y409&gt;0,-15000,0)</f>
        <v>0</v>
      </c>
      <c r="DO409" s="5">
        <f t="shared" si="473"/>
        <v>0</v>
      </c>
      <c r="DP409" s="5">
        <f t="shared" si="474"/>
        <v>0</v>
      </c>
      <c r="DQ409" s="5">
        <f t="shared" si="475"/>
        <v>0</v>
      </c>
      <c r="DR409" s="5">
        <f t="shared" si="476"/>
        <v>0</v>
      </c>
      <c r="DS409" s="5">
        <f t="shared" si="477"/>
        <v>0</v>
      </c>
      <c r="DT409" s="5">
        <f t="shared" si="478"/>
        <v>0</v>
      </c>
      <c r="DU409" s="5">
        <f t="shared" si="479"/>
        <v>0</v>
      </c>
      <c r="DV409" s="5">
        <f t="shared" si="480"/>
        <v>0</v>
      </c>
      <c r="DW409" s="5">
        <f t="shared" si="481"/>
        <v>0</v>
      </c>
      <c r="DX409" s="5">
        <f>IFERROR(SUM(DL409:DW409),0)*((Cockpit!$C$3)^5)</f>
        <v>0</v>
      </c>
      <c r="DY409" s="5">
        <f t="shared" si="482"/>
        <v>-5000</v>
      </c>
      <c r="DZ409" s="5" t="str">
        <f>IF(ISERROR(MATCH(A409,'Current squad'!B:B,0)),"No","Yes")</f>
        <v>No</v>
      </c>
      <c r="EA409" s="5" cm="1">
        <f t="array" ref="EA409">IFERROR(_xlfn.IFS(DZ409="Yes",0,DZ409="No",H409*1%),999999)</f>
        <v>19000</v>
      </c>
      <c r="EB409" s="5">
        <f t="shared" si="424"/>
        <v>1919000</v>
      </c>
      <c r="EC409" s="5">
        <f t="shared" si="483"/>
        <v>-24000</v>
      </c>
      <c r="ED409" s="1">
        <f t="shared" si="425"/>
        <v>-1.2631578947368421E-2</v>
      </c>
      <c r="EE409" s="5">
        <f>RANK(EC409,$EC$2:$EC$572)+COUNTIF($EC$2:EC409,EC409)-1</f>
        <v>202</v>
      </c>
      <c r="EF409" s="4">
        <f>RANK(ED409,$ED$2:$ED$572)+COUNTIF($ED$2:ED409,ED409)-1</f>
        <v>519</v>
      </c>
    </row>
    <row r="410" spans="1:136" x14ac:dyDescent="0.3">
      <c r="A410" t="str">
        <f>IF(Holdet.dk!A410&lt;&gt;"",Holdet.dk!A410,"")</f>
        <v>Jonny Evans</v>
      </c>
      <c r="B410" t="str">
        <f>INDEX(Holdet.dk!B:B,MATCH($A410,Holdet.dk!$A:$A,0))</f>
        <v>Leicester City</v>
      </c>
      <c r="C410" t="str">
        <f>INDEX(Holdet.dk!C:C,MATCH($A410,Holdet.dk!$A:$A,0))</f>
        <v>Defense</v>
      </c>
      <c r="D410" t="str">
        <f>INDEX(Holdet.dk!D:D,MATCH($A410,Holdet.dk!$A:$A,0))</f>
        <v>5.002.000</v>
      </c>
      <c r="E410" s="1">
        <f>IFERROR(_xlfn.NUMBERVALUE(INDEX(Holdet.dk!$E:$E,MATCH($A410,Holdet.dk!$A:$A,0)),","),0)</f>
        <v>1.3000000000000001E-2</v>
      </c>
      <c r="F410" t="str">
        <f>IF(INDEX(Lookup!H:H,MATCH('Master data'!A410,Lookup!G:G,0))=0,A410,INDEX(Lookup!H:H,MATCH('Master data'!A410,Lookup!G:G,0)))</f>
        <v>Jonny Evans</v>
      </c>
      <c r="G410" t="str">
        <f>IFERROR(INDEX(Lookup!B:B,MATCH(INDEX(Rotowire!C:C,MATCH(F410,Rotowire!A:A,0)),Lookup!D:D,0)),"")</f>
        <v/>
      </c>
      <c r="H410" s="5">
        <f t="shared" si="416"/>
        <v>5002000</v>
      </c>
      <c r="I410" s="19">
        <f>IFERROR(INDEX('Team forecast'!$G$3:$I$22,MATCH($B410,'Team forecast'!$B$3:$B$22,0),MATCH(I$1,'Team forecast'!$G$2:$I$2,0)),0)</f>
        <v>1.0388888888888888</v>
      </c>
      <c r="J410" s="19">
        <f>IFERROR(INDEX('Team forecast'!$G$3:$I$22,MATCH($B410,'Team forecast'!$B$3:$B$22,0),MATCH(J$1,'Team forecast'!$G$2:$I$2,0)),0)</f>
        <v>0.81751824817518248</v>
      </c>
      <c r="K410" s="19">
        <f>IFERROR(INDEX('Team forecast'!$G$3:$I$22,MATCH($B410,'Team forecast'!$B$3:$B$22,0),MATCH(K$1,'Team forecast'!$G$2:$I$2,0)),0)</f>
        <v>1.2549222870116903</v>
      </c>
      <c r="L410">
        <f>SUMIFS(Rotowire!E:E,Rotowire!$A:$A,'Master data'!$F410)</f>
        <v>0</v>
      </c>
      <c r="M410" s="2">
        <f>SUMIFS(Rotowire!F:F,Rotowire!$A:$A,'Master data'!$F410)*I410</f>
        <v>0</v>
      </c>
      <c r="N410" s="2">
        <f>SUMIFS(Rotowire!G:G,Rotowire!$A:$A,'Master data'!$F410)*I410</f>
        <v>0</v>
      </c>
      <c r="O410" s="2">
        <f>SUMIFS(Rotowire!I:I,Rotowire!$A:$A,'Master data'!$F410)*I410</f>
        <v>0</v>
      </c>
      <c r="P410" s="2">
        <f>SUMIFS(Rotowire!W:W,Rotowire!$A:$A,'Master data'!$F410)*K410</f>
        <v>0</v>
      </c>
      <c r="Q410" s="2">
        <f>SUMIFS(Rotowire!Y:Y,Rotowire!$A:$A,'Master data'!$F410)*J410</f>
        <v>0</v>
      </c>
      <c r="R410" s="2">
        <f>SUMIFS(Rotowire!AB:AB,Rotowire!$A:$A,'Master data'!$F410)</f>
        <v>0</v>
      </c>
      <c r="S410" s="2">
        <f>SUMIFS(Rotowire!AC:AC,Rotowire!$A:$A,'Master data'!$F410)</f>
        <v>0</v>
      </c>
      <c r="T410" s="2">
        <f>INDEX('Team forecast'!D$3:D$22,MATCH($B410,'Team forecast'!$B$3:$B$22,0))</f>
        <v>1.87</v>
      </c>
      <c r="U410" s="2">
        <f>INDEX('Team forecast'!E$3:E$22,MATCH($B410,'Team forecast'!$B$3:$B$22,0))</f>
        <v>1.1200000000000001</v>
      </c>
      <c r="V410" s="2">
        <f>INDEX('Team forecast'!J$3:J$22,MATCH($B410,'Team forecast'!$B$3:$B$22,0))</f>
        <v>0.54369999999999996</v>
      </c>
      <c r="W410" s="2">
        <f>INDEX('Team forecast'!K$3:K$22,MATCH($B410,'Team forecast'!$B$3:$B$22,0))</f>
        <v>0.23169999999999999</v>
      </c>
      <c r="X410" s="2">
        <f>INDEX('Team forecast'!L$3:L$22,MATCH($B410,'Team forecast'!$B$3:$B$22,0))</f>
        <v>0.22459999999999999</v>
      </c>
      <c r="Y410" s="5">
        <f t="shared" si="417"/>
        <v>-5000</v>
      </c>
      <c r="Z410" s="5">
        <f t="shared" si="418"/>
        <v>0</v>
      </c>
      <c r="AA410" s="5">
        <f t="shared" si="419"/>
        <v>0</v>
      </c>
      <c r="AB410" s="5">
        <f t="shared" si="420"/>
        <v>0</v>
      </c>
      <c r="AC410" s="5">
        <f t="shared" si="421"/>
        <v>0</v>
      </c>
      <c r="AD410" s="5">
        <f t="shared" si="426"/>
        <v>0</v>
      </c>
      <c r="AE410" s="5">
        <f t="shared" si="427"/>
        <v>0</v>
      </c>
      <c r="AF410" s="5">
        <f t="shared" si="422"/>
        <v>0</v>
      </c>
      <c r="AG410" s="5">
        <f t="shared" si="423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 t="shared" si="431"/>
        <v>0</v>
      </c>
      <c r="AL410" s="5">
        <f>IFERROR(SUM(Y410:AK410),-5000)*((Cockpit!$C$3)^0)</f>
        <v>-5000</v>
      </c>
      <c r="AM410" s="19">
        <f>INDEX('Team forecast'!$M$3:$AU$22,MATCH($B410,'Team forecast'!$B$3:$B$22,0),MATCH(AM$1,'Team forecast'!$M$2:$AU$2,0))</f>
        <v>0</v>
      </c>
      <c r="AN410" s="19">
        <f>INDEX('Team forecast'!$M$3:$AU$22,MATCH($B410,'Team forecast'!$B$3:$B$22,0),MATCH(AN$1,'Team forecast'!$M$2:$AU$2,0))</f>
        <v>0</v>
      </c>
      <c r="AO410" s="19">
        <f>INDEX('Team forecast'!$M$3:$AU$22,MATCH($B410,'Team forecast'!$B$3:$B$22,0),MATCH(AO$1,'Team forecast'!$M$2:$AU$2,0))</f>
        <v>0</v>
      </c>
      <c r="AP410" s="19">
        <f>INDEX('Team forecast'!$M$3:$AU$22,MATCH($B410,'Team forecast'!$B$3:$B$22,0),MATCH(AP$1,'Team forecast'!$M$2:$AU$2,0))</f>
        <v>0</v>
      </c>
      <c r="AQ410" s="5">
        <f t="shared" si="432"/>
        <v>-5000</v>
      </c>
      <c r="AR410" s="5">
        <f>INDEX('Team forecast'!$M$3:$AU$22,MATCH($B410,'Team forecast'!$B$3:$B$22,0),MATCH(AR$1,'Team forecast'!$M$2:$AU$2,0))*IF($Y410&gt;0,25000,0)</f>
        <v>0</v>
      </c>
      <c r="AS410" s="5">
        <f>INDEX('Team forecast'!$M$3:$AU$22,MATCH($B410,'Team forecast'!$B$3:$B$22,0),MATCH(AS$1,'Team forecast'!$M$2:$AU$2,0))*IF($Y410&gt;0,5000,0)</f>
        <v>0</v>
      </c>
      <c r="AT410" s="5">
        <f>INDEX('Team forecast'!$M$3:$AU$22,MATCH($B410,'Team forecast'!$B$3:$B$22,0),MATCH(AT$1,'Team forecast'!$M$2:$AU$2,0))*IF($Y410&gt;0,-15000,0)</f>
        <v>0</v>
      </c>
      <c r="AU410" s="5">
        <f t="shared" si="433"/>
        <v>0</v>
      </c>
      <c r="AV410" s="5">
        <f t="shared" si="434"/>
        <v>0</v>
      </c>
      <c r="AW410" s="5">
        <f t="shared" si="435"/>
        <v>0</v>
      </c>
      <c r="AX410" s="5">
        <f t="shared" si="436"/>
        <v>0</v>
      </c>
      <c r="AY410" s="5">
        <f t="shared" si="437"/>
        <v>0</v>
      </c>
      <c r="AZ410" s="5">
        <f t="shared" si="438"/>
        <v>0</v>
      </c>
      <c r="BA410" s="5">
        <f t="shared" si="439"/>
        <v>0</v>
      </c>
      <c r="BB410" s="5">
        <f t="shared" si="440"/>
        <v>0</v>
      </c>
      <c r="BC410" s="5">
        <f t="shared" si="441"/>
        <v>0</v>
      </c>
      <c r="BD410" s="5">
        <f>IFERROR(SUM(AR410:BC410),0)*((Cockpit!$C$3)^1)</f>
        <v>0</v>
      </c>
      <c r="BE410" s="19">
        <f>INDEX('Team forecast'!$M$3:$AU$22,MATCH($B410,'Team forecast'!$B$3:$B$22,0),MATCH(BE$1,'Team forecast'!$M$2:$AU$2,0))</f>
        <v>0</v>
      </c>
      <c r="BF410" s="19">
        <f>INDEX('Team forecast'!$M$3:$AU$22,MATCH($B410,'Team forecast'!$B$3:$B$22,0),MATCH(BF$1,'Team forecast'!$M$2:$AU$2,0))</f>
        <v>0</v>
      </c>
      <c r="BG410" s="19">
        <f>INDEX('Team forecast'!$M$3:$AU$22,MATCH($B410,'Team forecast'!$B$3:$B$22,0),MATCH(BG$1,'Team forecast'!$M$2:$AU$2,0))</f>
        <v>0</v>
      </c>
      <c r="BH410" s="19">
        <f>INDEX('Team forecast'!$M$3:$AU$22,MATCH($B410,'Team forecast'!$B$3:$B$22,0),MATCH(BH$1,'Team forecast'!$M$2:$AU$2,0))</f>
        <v>0</v>
      </c>
      <c r="BI410" s="5">
        <f t="shared" si="442"/>
        <v>-5000</v>
      </c>
      <c r="BJ410" s="5">
        <f>INDEX('Team forecast'!$M$3:$AU$22,MATCH($B410,'Team forecast'!$B$3:$B$22,0),MATCH(BJ$1,'Team forecast'!$M$2:$AU$2,0))*IF($Y410&gt;0,25000,0)</f>
        <v>0</v>
      </c>
      <c r="BK410" s="5">
        <f>INDEX('Team forecast'!$M$3:$AU$22,MATCH($B410,'Team forecast'!$B$3:$B$22,0),MATCH(BK$1,'Team forecast'!$M$2:$AU$2,0))*IF($Y410&gt;0,5000,0)</f>
        <v>0</v>
      </c>
      <c r="BL410" s="5">
        <f>INDEX('Team forecast'!$M$3:$AU$22,MATCH($B410,'Team forecast'!$B$3:$B$22,0),MATCH(BL$1,'Team forecast'!$M$2:$AU$2,0))*IF($Y410&gt;0,-15000,0)</f>
        <v>0</v>
      </c>
      <c r="BM410" s="5">
        <f t="shared" si="443"/>
        <v>0</v>
      </c>
      <c r="BN410" s="5">
        <f t="shared" si="444"/>
        <v>0</v>
      </c>
      <c r="BO410" s="5">
        <f t="shared" si="445"/>
        <v>0</v>
      </c>
      <c r="BP410" s="5">
        <f t="shared" si="446"/>
        <v>0</v>
      </c>
      <c r="BQ410" s="5">
        <f t="shared" si="447"/>
        <v>0</v>
      </c>
      <c r="BR410" s="5">
        <f t="shared" si="448"/>
        <v>0</v>
      </c>
      <c r="BS410" s="5">
        <f t="shared" si="449"/>
        <v>0</v>
      </c>
      <c r="BT410" s="5">
        <f t="shared" si="450"/>
        <v>0</v>
      </c>
      <c r="BU410" s="5">
        <f t="shared" si="451"/>
        <v>0</v>
      </c>
      <c r="BV410" s="5">
        <f>IFERROR(SUM(BJ410:BU410),0)*((Cockpit!$C$3)^2)</f>
        <v>0</v>
      </c>
      <c r="BW410" s="19">
        <f>INDEX('Team forecast'!$M$3:$AU$22,MATCH($B410,'Team forecast'!$B$3:$B$22,0),MATCH(BW$1,'Team forecast'!$M$2:$AU$2,0))</f>
        <v>0</v>
      </c>
      <c r="BX410" s="19">
        <f>INDEX('Team forecast'!$M$3:$AU$22,MATCH($B410,'Team forecast'!$B$3:$B$22,0),MATCH(BX$1,'Team forecast'!$M$2:$AU$2,0))</f>
        <v>0</v>
      </c>
      <c r="BY410" s="19">
        <f>INDEX('Team forecast'!$M$3:$AU$22,MATCH($B410,'Team forecast'!$B$3:$B$22,0),MATCH(BY$1,'Team forecast'!$M$2:$AU$2,0))</f>
        <v>0</v>
      </c>
      <c r="BZ410" s="19">
        <f>INDEX('Team forecast'!$M$3:$AU$22,MATCH($B410,'Team forecast'!$B$3:$B$22,0),MATCH(BZ$1,'Team forecast'!$M$2:$AU$2,0))</f>
        <v>0</v>
      </c>
      <c r="CA410" s="5">
        <f t="shared" si="452"/>
        <v>-5000</v>
      </c>
      <c r="CB410" s="5">
        <f>INDEX('Team forecast'!$M$3:$AU$22,MATCH($B410,'Team forecast'!$B$3:$B$22,0),MATCH(CB$1,'Team forecast'!$M$2:$AU$2,0))*IF($Y410&gt;0,25000,0)</f>
        <v>0</v>
      </c>
      <c r="CC410" s="5">
        <f>INDEX('Team forecast'!$M$3:$AU$22,MATCH($B410,'Team forecast'!$B$3:$B$22,0),MATCH(CC$1,'Team forecast'!$M$2:$AU$2,0))*IF($Y410&gt;0,5000,0)</f>
        <v>0</v>
      </c>
      <c r="CD410" s="5">
        <f>INDEX('Team forecast'!$M$3:$AU$22,MATCH($B410,'Team forecast'!$B$3:$B$22,0),MATCH(CD$1,'Team forecast'!$M$2:$AU$2,0))*IF($Y410&gt;0,-15000,0)</f>
        <v>0</v>
      </c>
      <c r="CE410" s="5">
        <f t="shared" si="453"/>
        <v>0</v>
      </c>
      <c r="CF410" s="5">
        <f t="shared" si="454"/>
        <v>0</v>
      </c>
      <c r="CG410" s="5">
        <f t="shared" si="455"/>
        <v>0</v>
      </c>
      <c r="CH410" s="5">
        <f t="shared" si="456"/>
        <v>0</v>
      </c>
      <c r="CI410" s="5">
        <f t="shared" si="457"/>
        <v>0</v>
      </c>
      <c r="CJ410" s="5">
        <f t="shared" si="458"/>
        <v>0</v>
      </c>
      <c r="CK410" s="5">
        <f t="shared" si="459"/>
        <v>0</v>
      </c>
      <c r="CL410" s="5">
        <f t="shared" si="460"/>
        <v>0</v>
      </c>
      <c r="CM410" s="5">
        <f t="shared" si="461"/>
        <v>0</v>
      </c>
      <c r="CN410" s="5">
        <f>IFERROR(SUM(CB410:CM410),0)*((Cockpit!$C$3)^3)</f>
        <v>0</v>
      </c>
      <c r="CO410" s="19">
        <f>INDEX('Team forecast'!$M$3:$AU$22,MATCH($B410,'Team forecast'!$B$3:$B$22,0),MATCH(CO$1,'Team forecast'!$M$2:$AU$2,0))</f>
        <v>0</v>
      </c>
      <c r="CP410" s="19">
        <f>INDEX('Team forecast'!$M$3:$AU$22,MATCH($B410,'Team forecast'!$B$3:$B$22,0),MATCH(CP$1,'Team forecast'!$M$2:$AU$2,0))</f>
        <v>0</v>
      </c>
      <c r="CQ410" s="19">
        <f>INDEX('Team forecast'!$M$3:$AU$22,MATCH($B410,'Team forecast'!$B$3:$B$22,0),MATCH(CQ$1,'Team forecast'!$M$2:$AU$2,0))</f>
        <v>0</v>
      </c>
      <c r="CR410" s="19">
        <f>INDEX('Team forecast'!$M$3:$AU$22,MATCH($B410,'Team forecast'!$B$3:$B$22,0),MATCH(CR$1,'Team forecast'!$M$2:$AU$2,0))</f>
        <v>0</v>
      </c>
      <c r="CS410" s="5">
        <f t="shared" si="462"/>
        <v>-5000</v>
      </c>
      <c r="CT410" s="5">
        <f>INDEX('Team forecast'!$M$3:$AU$22,MATCH($B410,'Team forecast'!$B$3:$B$22,0),MATCH(CT$1,'Team forecast'!$M$2:$AU$2,0))*IF($Y410&gt;0,25000,0)</f>
        <v>0</v>
      </c>
      <c r="CU410" s="5">
        <f>INDEX('Team forecast'!$M$3:$AU$22,MATCH($B410,'Team forecast'!$B$3:$B$22,0),MATCH(CU$1,'Team forecast'!$M$2:$AU$2,0))*IF($Y410&gt;0,5000,0)</f>
        <v>0</v>
      </c>
      <c r="CV410" s="5">
        <f>INDEX('Team forecast'!$M$3:$AU$22,MATCH($B410,'Team forecast'!$B$3:$B$22,0),MATCH(CV$1,'Team forecast'!$M$2:$AU$2,0))*IF($Y410&gt;0,-15000,0)</f>
        <v>0</v>
      </c>
      <c r="CW410" s="5">
        <f t="shared" si="463"/>
        <v>0</v>
      </c>
      <c r="CX410" s="5">
        <f t="shared" si="464"/>
        <v>0</v>
      </c>
      <c r="CY410" s="5">
        <f t="shared" si="465"/>
        <v>0</v>
      </c>
      <c r="CZ410" s="5">
        <f t="shared" si="466"/>
        <v>0</v>
      </c>
      <c r="DA410" s="5">
        <f t="shared" si="467"/>
        <v>0</v>
      </c>
      <c r="DB410" s="5">
        <f t="shared" si="468"/>
        <v>0</v>
      </c>
      <c r="DC410" s="5">
        <f t="shared" si="469"/>
        <v>0</v>
      </c>
      <c r="DD410" s="5">
        <f t="shared" si="470"/>
        <v>0</v>
      </c>
      <c r="DE410" s="5">
        <f t="shared" si="471"/>
        <v>0</v>
      </c>
      <c r="DF410" s="5">
        <f>IFERROR(SUM(CT410:DE410),0)*((Cockpit!$C$3)^4)</f>
        <v>0</v>
      </c>
      <c r="DG410" s="19">
        <f>INDEX('Team forecast'!$M$3:$AU$22,MATCH($B410,'Team forecast'!$B$3:$B$22,0),MATCH(DG$1,'Team forecast'!$M$2:$AU$2,0))</f>
        <v>0</v>
      </c>
      <c r="DH410" s="19">
        <f>INDEX('Team forecast'!$M$3:$AU$22,MATCH($B410,'Team forecast'!$B$3:$B$22,0),MATCH(DH$1,'Team forecast'!$M$2:$AU$2,0))</f>
        <v>0</v>
      </c>
      <c r="DI410" s="19">
        <f>INDEX('Team forecast'!$M$3:$AU$22,MATCH($B410,'Team forecast'!$B$3:$B$22,0),MATCH(DI$1,'Team forecast'!$M$2:$AU$2,0))</f>
        <v>0</v>
      </c>
      <c r="DJ410" s="19">
        <f>INDEX('Team forecast'!$M$3:$AU$22,MATCH($B410,'Team forecast'!$B$3:$B$22,0),MATCH(DJ$1,'Team forecast'!$M$2:$AU$2,0))</f>
        <v>0</v>
      </c>
      <c r="DK410" s="5">
        <f t="shared" si="472"/>
        <v>-5000</v>
      </c>
      <c r="DL410" s="5">
        <f>INDEX('Team forecast'!$M$3:$AU$22,MATCH($B410,'Team forecast'!$B$3:$B$22,0),MATCH(DL$1,'Team forecast'!$M$2:$AU$2,0))*IF($Y410&gt;0,25000,0)</f>
        <v>0</v>
      </c>
      <c r="DM410" s="5">
        <f>INDEX('Team forecast'!$M$3:$AU$22,MATCH($B410,'Team forecast'!$B$3:$B$22,0),MATCH(DM$1,'Team forecast'!$M$2:$AU$2,0))*IF($Y410&gt;0,5000,0)</f>
        <v>0</v>
      </c>
      <c r="DN410" s="5">
        <f>INDEX('Team forecast'!$M$3:$AU$22,MATCH($B410,'Team forecast'!$B$3:$B$22,0),MATCH(DN$1,'Team forecast'!$M$2:$AU$2,0))*IF($Y410&gt;0,-15000,0)</f>
        <v>0</v>
      </c>
      <c r="DO410" s="5">
        <f t="shared" si="473"/>
        <v>0</v>
      </c>
      <c r="DP410" s="5">
        <f t="shared" si="474"/>
        <v>0</v>
      </c>
      <c r="DQ410" s="5">
        <f t="shared" si="475"/>
        <v>0</v>
      </c>
      <c r="DR410" s="5">
        <f t="shared" si="476"/>
        <v>0</v>
      </c>
      <c r="DS410" s="5">
        <f t="shared" si="477"/>
        <v>0</v>
      </c>
      <c r="DT410" s="5">
        <f t="shared" si="478"/>
        <v>0</v>
      </c>
      <c r="DU410" s="5">
        <f t="shared" si="479"/>
        <v>0</v>
      </c>
      <c r="DV410" s="5">
        <f t="shared" si="480"/>
        <v>0</v>
      </c>
      <c r="DW410" s="5">
        <f t="shared" si="481"/>
        <v>0</v>
      </c>
      <c r="DX410" s="5">
        <f>IFERROR(SUM(DL410:DW410),0)*((Cockpit!$C$3)^5)</f>
        <v>0</v>
      </c>
      <c r="DY410" s="5">
        <f t="shared" si="482"/>
        <v>-5000</v>
      </c>
      <c r="DZ410" s="5" t="str">
        <f>IF(ISERROR(MATCH(A410,'Current squad'!B:B,0)),"No","Yes")</f>
        <v>No</v>
      </c>
      <c r="EA410" s="5" cm="1">
        <f t="array" ref="EA410">IFERROR(_xlfn.IFS(DZ410="Yes",0,DZ410="No",H410*1%),999999)</f>
        <v>50020</v>
      </c>
      <c r="EB410" s="5">
        <f t="shared" si="424"/>
        <v>5052020</v>
      </c>
      <c r="EC410" s="5">
        <f t="shared" si="483"/>
        <v>-55020</v>
      </c>
      <c r="ED410" s="1">
        <f t="shared" si="425"/>
        <v>-1.0999600159936026E-2</v>
      </c>
      <c r="EE410" s="5">
        <f>RANK(EC410,$EC$2:$EC$572)+COUNTIF($EC$2:EC410,EC410)-1</f>
        <v>514</v>
      </c>
      <c r="EF410" s="4">
        <f>RANK(ED410,$ED$2:$ED$572)+COUNTIF($ED$2:ED410,ED410)-1</f>
        <v>239</v>
      </c>
    </row>
    <row r="411" spans="1:136" x14ac:dyDescent="0.3">
      <c r="A411" t="str">
        <f>IF(Holdet.dk!A411&lt;&gt;"",Holdet.dk!A411,"")</f>
        <v>Gabriel Magalhaes</v>
      </c>
      <c r="B411" t="str">
        <f>INDEX(Holdet.dk!B:B,MATCH($A411,Holdet.dk!$A:$A,0))</f>
        <v>Arsenal</v>
      </c>
      <c r="C411" t="str">
        <f>INDEX(Holdet.dk!C:C,MATCH($A411,Holdet.dk!$A:$A,0))</f>
        <v>Defense</v>
      </c>
      <c r="D411" t="str">
        <f>INDEX(Holdet.dk!D:D,MATCH($A411,Holdet.dk!$A:$A,0))</f>
        <v>4.312.000</v>
      </c>
      <c r="E411" s="1">
        <f>IFERROR(_xlfn.NUMBERVALUE(INDEX(Holdet.dk!$E:$E,MATCH($A411,Holdet.dk!$A:$A,0)),","),0)</f>
        <v>6.0000000000000001E-3</v>
      </c>
      <c r="F411" t="str">
        <f>IF(INDEX(Lookup!H:H,MATCH('Master data'!A411,Lookup!G:G,0))=0,A411,INDEX(Lookup!H:H,MATCH('Master data'!A411,Lookup!G:G,0)))</f>
        <v>Gabriel</v>
      </c>
      <c r="G411" t="str">
        <f>IFERROR(INDEX(Lookup!B:B,MATCH(INDEX(Rotowire!C:C,MATCH(F411,Rotowire!A:A,0)),Lookup!D:D,0)),"")</f>
        <v>Brighton and Hove</v>
      </c>
      <c r="H411" s="5">
        <f t="shared" si="416"/>
        <v>4312000</v>
      </c>
      <c r="I411" s="19">
        <f>IFERROR(INDEX('Team forecast'!$G$3:$I$22,MATCH($B411,'Team forecast'!$B$3:$B$22,0),MATCH(I$1,'Team forecast'!$G$2:$I$2,0)),0)</f>
        <v>0.68783068783068768</v>
      </c>
      <c r="J411" s="19">
        <f>IFERROR(INDEX('Team forecast'!$G$3:$I$22,MATCH($B411,'Team forecast'!$B$3:$B$22,0),MATCH(J$1,'Team forecast'!$G$2:$I$2,0)),0)</f>
        <v>0.99082568807339433</v>
      </c>
      <c r="K411" s="19">
        <f>IFERROR(INDEX('Team forecast'!$G$3:$I$22,MATCH($B411,'Team forecast'!$B$3:$B$22,0),MATCH(K$1,'Team forecast'!$G$2:$I$2,0)),0)</f>
        <v>0.99881036954393854</v>
      </c>
      <c r="L411">
        <f>SUMIFS(Rotowire!E:E,Rotowire!$A:$A,'Master data'!$F411)</f>
        <v>95</v>
      </c>
      <c r="M411" s="2">
        <f>SUMIFS(Rotowire!F:F,Rotowire!$A:$A,'Master data'!$F411)*I411</f>
        <v>6.1904761904761886E-2</v>
      </c>
      <c r="N411" s="2">
        <f>SUMIFS(Rotowire!G:G,Rotowire!$A:$A,'Master data'!$F411)*I411</f>
        <v>6.8783068783068767E-3</v>
      </c>
      <c r="O411" s="2">
        <f>SUMIFS(Rotowire!I:I,Rotowire!$A:$A,'Master data'!$F411)*I411</f>
        <v>0.17883597883597879</v>
      </c>
      <c r="P411" s="2">
        <f>SUMIFS(Rotowire!W:W,Rotowire!$A:$A,'Master data'!$F411)*K411</f>
        <v>0.33959552564493911</v>
      </c>
      <c r="Q411" s="2">
        <f>SUMIFS(Rotowire!Y:Y,Rotowire!$A:$A,'Master data'!$F411)*J411</f>
        <v>0</v>
      </c>
      <c r="R411" s="2">
        <f>SUMIFS(Rotowire!AB:AB,Rotowire!$A:$A,'Master data'!$F411)</f>
        <v>0.16</v>
      </c>
      <c r="S411" s="2">
        <f>SUMIFS(Rotowire!AC:AC,Rotowire!$A:$A,'Master data'!$F411)</f>
        <v>0.03</v>
      </c>
      <c r="T411" s="2">
        <f>INDEX('Team forecast'!D$3:D$22,MATCH($B411,'Team forecast'!$B$3:$B$22,0))</f>
        <v>1.3</v>
      </c>
      <c r="U411" s="2">
        <f>INDEX('Team forecast'!E$3:E$22,MATCH($B411,'Team forecast'!$B$3:$B$22,0))</f>
        <v>1.08</v>
      </c>
      <c r="V411" s="2">
        <f>INDEX('Team forecast'!J$3:J$22,MATCH($B411,'Team forecast'!$B$3:$B$22,0))</f>
        <v>0.41</v>
      </c>
      <c r="W411" s="2">
        <f>INDEX('Team forecast'!K$3:K$22,MATCH($B411,'Team forecast'!$B$3:$B$22,0))</f>
        <v>0.28310000000000002</v>
      </c>
      <c r="X411" s="2">
        <f>INDEX('Team forecast'!L$3:L$22,MATCH($B411,'Team forecast'!$B$3:$B$22,0))</f>
        <v>0.30690000000000001</v>
      </c>
      <c r="Y411" s="5">
        <f t="shared" si="417"/>
        <v>7000</v>
      </c>
      <c r="Z411" s="5">
        <f t="shared" si="418"/>
        <v>10250</v>
      </c>
      <c r="AA411" s="5">
        <f t="shared" si="419"/>
        <v>1415.5</v>
      </c>
      <c r="AB411" s="5">
        <f t="shared" si="420"/>
        <v>-4603.5</v>
      </c>
      <c r="AC411" s="5">
        <f t="shared" si="421"/>
        <v>9285.7142857142826</v>
      </c>
      <c r="AD411" s="5">
        <f t="shared" si="426"/>
        <v>343.91534391534384</v>
      </c>
      <c r="AE411" s="5">
        <f t="shared" si="427"/>
        <v>1788.3597883597879</v>
      </c>
      <c r="AF411" s="5">
        <f t="shared" si="422"/>
        <v>16979.776282246956</v>
      </c>
      <c r="AG411" s="5">
        <f t="shared" si="423"/>
        <v>0</v>
      </c>
      <c r="AH411" s="5">
        <f t="shared" si="428"/>
        <v>-3200</v>
      </c>
      <c r="AI411" s="5">
        <f t="shared" si="429"/>
        <v>-1500</v>
      </c>
      <c r="AJ411" s="5">
        <f t="shared" si="430"/>
        <v>13000</v>
      </c>
      <c r="AK411" s="5">
        <f t="shared" si="431"/>
        <v>-8640</v>
      </c>
      <c r="AL411" s="5">
        <f>IFERROR(SUM(Y411:AK411),-5000)*((Cockpit!$C$3)^0)</f>
        <v>42119.76570023637</v>
      </c>
      <c r="AM411" s="19">
        <f>INDEX('Team forecast'!$M$3:$AU$22,MATCH($B411,'Team forecast'!$B$3:$B$22,0),MATCH(AM$1,'Team forecast'!$M$2:$AU$2,0))</f>
        <v>0</v>
      </c>
      <c r="AN411" s="19">
        <f>INDEX('Team forecast'!$M$3:$AU$22,MATCH($B411,'Team forecast'!$B$3:$B$22,0),MATCH(AN$1,'Team forecast'!$M$2:$AU$2,0))</f>
        <v>0</v>
      </c>
      <c r="AO411" s="19">
        <f>INDEX('Team forecast'!$M$3:$AU$22,MATCH($B411,'Team forecast'!$B$3:$B$22,0),MATCH(AO$1,'Team forecast'!$M$2:$AU$2,0))</f>
        <v>0</v>
      </c>
      <c r="AP411" s="19">
        <f>INDEX('Team forecast'!$M$3:$AU$22,MATCH($B411,'Team forecast'!$B$3:$B$22,0),MATCH(AP$1,'Team forecast'!$M$2:$AU$2,0))</f>
        <v>0</v>
      </c>
      <c r="AQ411" s="5">
        <f t="shared" si="432"/>
        <v>7000</v>
      </c>
      <c r="AR411" s="5">
        <f>INDEX('Team forecast'!$M$3:$AU$22,MATCH($B411,'Team forecast'!$B$3:$B$22,0),MATCH(AR$1,'Team forecast'!$M$2:$AU$2,0))*IF($Y411&gt;0,25000,0)</f>
        <v>0</v>
      </c>
      <c r="AS411" s="5">
        <f>INDEX('Team forecast'!$M$3:$AU$22,MATCH($B411,'Team forecast'!$B$3:$B$22,0),MATCH(AS$1,'Team forecast'!$M$2:$AU$2,0))*IF($Y411&gt;0,5000,0)</f>
        <v>0</v>
      </c>
      <c r="AT411" s="5">
        <f>INDEX('Team forecast'!$M$3:$AU$22,MATCH($B411,'Team forecast'!$B$3:$B$22,0),MATCH(AT$1,'Team forecast'!$M$2:$AU$2,0))*IF($Y411&gt;0,-15000,0)</f>
        <v>0</v>
      </c>
      <c r="AU411" s="5">
        <f t="shared" si="433"/>
        <v>0</v>
      </c>
      <c r="AV411" s="5">
        <f t="shared" si="434"/>
        <v>0</v>
      </c>
      <c r="AW411" s="5">
        <f t="shared" si="435"/>
        <v>0</v>
      </c>
      <c r="AX411" s="5">
        <f t="shared" si="436"/>
        <v>0</v>
      </c>
      <c r="AY411" s="5">
        <f t="shared" si="437"/>
        <v>0</v>
      </c>
      <c r="AZ411" s="5">
        <f t="shared" si="438"/>
        <v>-3200</v>
      </c>
      <c r="BA411" s="5">
        <f t="shared" si="439"/>
        <v>-1500</v>
      </c>
      <c r="BB411" s="5">
        <f t="shared" si="440"/>
        <v>0</v>
      </c>
      <c r="BC411" s="5">
        <f t="shared" si="441"/>
        <v>0</v>
      </c>
      <c r="BD411" s="5">
        <f>IFERROR(SUM(AR411:BC411),0)*((Cockpit!$C$3)^1)</f>
        <v>-3290</v>
      </c>
      <c r="BE411" s="19">
        <f>INDEX('Team forecast'!$M$3:$AU$22,MATCH($B411,'Team forecast'!$B$3:$B$22,0),MATCH(BE$1,'Team forecast'!$M$2:$AU$2,0))</f>
        <v>0</v>
      </c>
      <c r="BF411" s="19">
        <f>INDEX('Team forecast'!$M$3:$AU$22,MATCH($B411,'Team forecast'!$B$3:$B$22,0),MATCH(BF$1,'Team forecast'!$M$2:$AU$2,0))</f>
        <v>0</v>
      </c>
      <c r="BG411" s="19">
        <f>INDEX('Team forecast'!$M$3:$AU$22,MATCH($B411,'Team forecast'!$B$3:$B$22,0),MATCH(BG$1,'Team forecast'!$M$2:$AU$2,0))</f>
        <v>0</v>
      </c>
      <c r="BH411" s="19">
        <f>INDEX('Team forecast'!$M$3:$AU$22,MATCH($B411,'Team forecast'!$B$3:$B$22,0),MATCH(BH$1,'Team forecast'!$M$2:$AU$2,0))</f>
        <v>0</v>
      </c>
      <c r="BI411" s="5">
        <f t="shared" si="442"/>
        <v>7000</v>
      </c>
      <c r="BJ411" s="5">
        <f>INDEX('Team forecast'!$M$3:$AU$22,MATCH($B411,'Team forecast'!$B$3:$B$22,0),MATCH(BJ$1,'Team forecast'!$M$2:$AU$2,0))*IF($Y411&gt;0,25000,0)</f>
        <v>0</v>
      </c>
      <c r="BK411" s="5">
        <f>INDEX('Team forecast'!$M$3:$AU$22,MATCH($B411,'Team forecast'!$B$3:$B$22,0),MATCH(BK$1,'Team forecast'!$M$2:$AU$2,0))*IF($Y411&gt;0,5000,0)</f>
        <v>0</v>
      </c>
      <c r="BL411" s="5">
        <f>INDEX('Team forecast'!$M$3:$AU$22,MATCH($B411,'Team forecast'!$B$3:$B$22,0),MATCH(BL$1,'Team forecast'!$M$2:$AU$2,0))*IF($Y411&gt;0,-15000,0)</f>
        <v>0</v>
      </c>
      <c r="BM411" s="5">
        <f t="shared" si="443"/>
        <v>0</v>
      </c>
      <c r="BN411" s="5">
        <f t="shared" si="444"/>
        <v>0</v>
      </c>
      <c r="BO411" s="5">
        <f t="shared" si="445"/>
        <v>0</v>
      </c>
      <c r="BP411" s="5">
        <f t="shared" si="446"/>
        <v>0</v>
      </c>
      <c r="BQ411" s="5">
        <f t="shared" si="447"/>
        <v>0</v>
      </c>
      <c r="BR411" s="5">
        <f t="shared" si="448"/>
        <v>-3200</v>
      </c>
      <c r="BS411" s="5">
        <f t="shared" si="449"/>
        <v>-1500</v>
      </c>
      <c r="BT411" s="5">
        <f t="shared" si="450"/>
        <v>0</v>
      </c>
      <c r="BU411" s="5">
        <f t="shared" si="451"/>
        <v>0</v>
      </c>
      <c r="BV411" s="5">
        <f>IFERROR(SUM(BJ411:BU411),0)*((Cockpit!$C$3)^2)</f>
        <v>-2302.9999999999995</v>
      </c>
      <c r="BW411" s="19">
        <f>INDEX('Team forecast'!$M$3:$AU$22,MATCH($B411,'Team forecast'!$B$3:$B$22,0),MATCH(BW$1,'Team forecast'!$M$2:$AU$2,0))</f>
        <v>0</v>
      </c>
      <c r="BX411" s="19">
        <f>INDEX('Team forecast'!$M$3:$AU$22,MATCH($B411,'Team forecast'!$B$3:$B$22,0),MATCH(BX$1,'Team forecast'!$M$2:$AU$2,0))</f>
        <v>0</v>
      </c>
      <c r="BY411" s="19">
        <f>INDEX('Team forecast'!$M$3:$AU$22,MATCH($B411,'Team forecast'!$B$3:$B$22,0),MATCH(BY$1,'Team forecast'!$M$2:$AU$2,0))</f>
        <v>0</v>
      </c>
      <c r="BZ411" s="19">
        <f>INDEX('Team forecast'!$M$3:$AU$22,MATCH($B411,'Team forecast'!$B$3:$B$22,0),MATCH(BZ$1,'Team forecast'!$M$2:$AU$2,0))</f>
        <v>0</v>
      </c>
      <c r="CA411" s="5">
        <f t="shared" si="452"/>
        <v>7000</v>
      </c>
      <c r="CB411" s="5">
        <f>INDEX('Team forecast'!$M$3:$AU$22,MATCH($B411,'Team forecast'!$B$3:$B$22,0),MATCH(CB$1,'Team forecast'!$M$2:$AU$2,0))*IF($Y411&gt;0,25000,0)</f>
        <v>0</v>
      </c>
      <c r="CC411" s="5">
        <f>INDEX('Team forecast'!$M$3:$AU$22,MATCH($B411,'Team forecast'!$B$3:$B$22,0),MATCH(CC$1,'Team forecast'!$M$2:$AU$2,0))*IF($Y411&gt;0,5000,0)</f>
        <v>0</v>
      </c>
      <c r="CD411" s="5">
        <f>INDEX('Team forecast'!$M$3:$AU$22,MATCH($B411,'Team forecast'!$B$3:$B$22,0),MATCH(CD$1,'Team forecast'!$M$2:$AU$2,0))*IF($Y411&gt;0,-15000,0)</f>
        <v>0</v>
      </c>
      <c r="CE411" s="5">
        <f t="shared" si="453"/>
        <v>0</v>
      </c>
      <c r="CF411" s="5">
        <f t="shared" si="454"/>
        <v>0</v>
      </c>
      <c r="CG411" s="5">
        <f t="shared" si="455"/>
        <v>0</v>
      </c>
      <c r="CH411" s="5">
        <f t="shared" si="456"/>
        <v>0</v>
      </c>
      <c r="CI411" s="5">
        <f t="shared" si="457"/>
        <v>0</v>
      </c>
      <c r="CJ411" s="5">
        <f t="shared" si="458"/>
        <v>-3200</v>
      </c>
      <c r="CK411" s="5">
        <f t="shared" si="459"/>
        <v>-1500</v>
      </c>
      <c r="CL411" s="5">
        <f t="shared" si="460"/>
        <v>0</v>
      </c>
      <c r="CM411" s="5">
        <f t="shared" si="461"/>
        <v>0</v>
      </c>
      <c r="CN411" s="5">
        <f>IFERROR(SUM(CB411:CM411),0)*((Cockpit!$C$3)^3)</f>
        <v>-1612.0999999999997</v>
      </c>
      <c r="CO411" s="19">
        <f>INDEX('Team forecast'!$M$3:$AU$22,MATCH($B411,'Team forecast'!$B$3:$B$22,0),MATCH(CO$1,'Team forecast'!$M$2:$AU$2,0))</f>
        <v>0</v>
      </c>
      <c r="CP411" s="19">
        <f>INDEX('Team forecast'!$M$3:$AU$22,MATCH($B411,'Team forecast'!$B$3:$B$22,0),MATCH(CP$1,'Team forecast'!$M$2:$AU$2,0))</f>
        <v>0</v>
      </c>
      <c r="CQ411" s="19">
        <f>INDEX('Team forecast'!$M$3:$AU$22,MATCH($B411,'Team forecast'!$B$3:$B$22,0),MATCH(CQ$1,'Team forecast'!$M$2:$AU$2,0))</f>
        <v>0</v>
      </c>
      <c r="CR411" s="19">
        <f>INDEX('Team forecast'!$M$3:$AU$22,MATCH($B411,'Team forecast'!$B$3:$B$22,0),MATCH(CR$1,'Team forecast'!$M$2:$AU$2,0))</f>
        <v>0</v>
      </c>
      <c r="CS411" s="5">
        <f t="shared" si="462"/>
        <v>7000</v>
      </c>
      <c r="CT411" s="5">
        <f>INDEX('Team forecast'!$M$3:$AU$22,MATCH($B411,'Team forecast'!$B$3:$B$22,0),MATCH(CT$1,'Team forecast'!$M$2:$AU$2,0))*IF($Y411&gt;0,25000,0)</f>
        <v>0</v>
      </c>
      <c r="CU411" s="5">
        <f>INDEX('Team forecast'!$M$3:$AU$22,MATCH($B411,'Team forecast'!$B$3:$B$22,0),MATCH(CU$1,'Team forecast'!$M$2:$AU$2,0))*IF($Y411&gt;0,5000,0)</f>
        <v>0</v>
      </c>
      <c r="CV411" s="5">
        <f>INDEX('Team forecast'!$M$3:$AU$22,MATCH($B411,'Team forecast'!$B$3:$B$22,0),MATCH(CV$1,'Team forecast'!$M$2:$AU$2,0))*IF($Y411&gt;0,-15000,0)</f>
        <v>0</v>
      </c>
      <c r="CW411" s="5">
        <f t="shared" si="463"/>
        <v>0</v>
      </c>
      <c r="CX411" s="5">
        <f t="shared" si="464"/>
        <v>0</v>
      </c>
      <c r="CY411" s="5">
        <f t="shared" si="465"/>
        <v>0</v>
      </c>
      <c r="CZ411" s="5">
        <f t="shared" si="466"/>
        <v>0</v>
      </c>
      <c r="DA411" s="5">
        <f t="shared" si="467"/>
        <v>0</v>
      </c>
      <c r="DB411" s="5">
        <f t="shared" si="468"/>
        <v>-3200</v>
      </c>
      <c r="DC411" s="5">
        <f t="shared" si="469"/>
        <v>-1500</v>
      </c>
      <c r="DD411" s="5">
        <f t="shared" si="470"/>
        <v>0</v>
      </c>
      <c r="DE411" s="5">
        <f t="shared" si="471"/>
        <v>0</v>
      </c>
      <c r="DF411" s="5">
        <f>IFERROR(SUM(CT411:DE411),0)*((Cockpit!$C$3)^4)</f>
        <v>-1128.4699999999996</v>
      </c>
      <c r="DG411" s="19">
        <f>INDEX('Team forecast'!$M$3:$AU$22,MATCH($B411,'Team forecast'!$B$3:$B$22,0),MATCH(DG$1,'Team forecast'!$M$2:$AU$2,0))</f>
        <v>0</v>
      </c>
      <c r="DH411" s="19">
        <f>INDEX('Team forecast'!$M$3:$AU$22,MATCH($B411,'Team forecast'!$B$3:$B$22,0),MATCH(DH$1,'Team forecast'!$M$2:$AU$2,0))</f>
        <v>0</v>
      </c>
      <c r="DI411" s="19">
        <f>INDEX('Team forecast'!$M$3:$AU$22,MATCH($B411,'Team forecast'!$B$3:$B$22,0),MATCH(DI$1,'Team forecast'!$M$2:$AU$2,0))</f>
        <v>0</v>
      </c>
      <c r="DJ411" s="19">
        <f>INDEX('Team forecast'!$M$3:$AU$22,MATCH($B411,'Team forecast'!$B$3:$B$22,0),MATCH(DJ$1,'Team forecast'!$M$2:$AU$2,0))</f>
        <v>0</v>
      </c>
      <c r="DK411" s="5">
        <f t="shared" si="472"/>
        <v>7000</v>
      </c>
      <c r="DL411" s="5">
        <f>INDEX('Team forecast'!$M$3:$AU$22,MATCH($B411,'Team forecast'!$B$3:$B$22,0),MATCH(DL$1,'Team forecast'!$M$2:$AU$2,0))*IF($Y411&gt;0,25000,0)</f>
        <v>0</v>
      </c>
      <c r="DM411" s="5">
        <f>INDEX('Team forecast'!$M$3:$AU$22,MATCH($B411,'Team forecast'!$B$3:$B$22,0),MATCH(DM$1,'Team forecast'!$M$2:$AU$2,0))*IF($Y411&gt;0,5000,0)</f>
        <v>0</v>
      </c>
      <c r="DN411" s="5">
        <f>INDEX('Team forecast'!$M$3:$AU$22,MATCH($B411,'Team forecast'!$B$3:$B$22,0),MATCH(DN$1,'Team forecast'!$M$2:$AU$2,0))*IF($Y411&gt;0,-15000,0)</f>
        <v>0</v>
      </c>
      <c r="DO411" s="5">
        <f t="shared" si="473"/>
        <v>0</v>
      </c>
      <c r="DP411" s="5">
        <f t="shared" si="474"/>
        <v>0</v>
      </c>
      <c r="DQ411" s="5">
        <f t="shared" si="475"/>
        <v>0</v>
      </c>
      <c r="DR411" s="5">
        <f t="shared" si="476"/>
        <v>0</v>
      </c>
      <c r="DS411" s="5">
        <f t="shared" si="477"/>
        <v>0</v>
      </c>
      <c r="DT411" s="5">
        <f t="shared" si="478"/>
        <v>-3200</v>
      </c>
      <c r="DU411" s="5">
        <f t="shared" si="479"/>
        <v>-1500</v>
      </c>
      <c r="DV411" s="5">
        <f t="shared" si="480"/>
        <v>0</v>
      </c>
      <c r="DW411" s="5">
        <f t="shared" si="481"/>
        <v>0</v>
      </c>
      <c r="DX411" s="5">
        <f>IFERROR(SUM(DL411:DW411),0)*((Cockpit!$C$3)^5)</f>
        <v>-789.92899999999975</v>
      </c>
      <c r="DY411" s="5">
        <f t="shared" si="482"/>
        <v>32996.266700236374</v>
      </c>
      <c r="DZ411" s="5" t="str">
        <f>IF(ISERROR(MATCH(A411,'Current squad'!B:B,0)),"No","Yes")</f>
        <v>No</v>
      </c>
      <c r="EA411" s="5" cm="1">
        <f t="array" ref="EA411">IFERROR(_xlfn.IFS(DZ411="Yes",0,DZ411="No",H411*1%),999999)</f>
        <v>43120</v>
      </c>
      <c r="EB411" s="5">
        <f t="shared" si="424"/>
        <v>4355120</v>
      </c>
      <c r="EC411" s="5">
        <f t="shared" si="483"/>
        <v>-10123.733299763626</v>
      </c>
      <c r="ED411" s="1">
        <f t="shared" si="425"/>
        <v>-2.3478045685908222E-3</v>
      </c>
      <c r="EE411" s="5">
        <f>RANK(EC411,$EC$2:$EC$572)+COUNTIF($EC$2:EC411,EC411)-1</f>
        <v>109</v>
      </c>
      <c r="EF411" s="4">
        <f>RANK(ED411,$ED$2:$ED$572)+COUNTIF($ED$2:ED411,ED411)-1</f>
        <v>108</v>
      </c>
    </row>
    <row r="412" spans="1:136" x14ac:dyDescent="0.3">
      <c r="A412" t="str">
        <f>IF(Holdet.dk!A412&lt;&gt;"",Holdet.dk!A412,"")</f>
        <v>Nampalys Mendy</v>
      </c>
      <c r="B412" t="str">
        <f>INDEX(Holdet.dk!B:B,MATCH($A412,Holdet.dk!$A:$A,0))</f>
        <v>Leicester City</v>
      </c>
      <c r="C412" t="str">
        <f>INDEX(Holdet.dk!C:C,MATCH($A412,Holdet.dk!$A:$A,0))</f>
        <v>Midfield</v>
      </c>
      <c r="D412" t="str">
        <f>INDEX(Holdet.dk!D:D,MATCH($A412,Holdet.dk!$A:$A,0))</f>
        <v>3.534.000</v>
      </c>
      <c r="E412" s="1">
        <f>IFERROR(_xlfn.NUMBERVALUE(INDEX(Holdet.dk!$E:$E,MATCH($A412,Holdet.dk!$A:$A,0)),","),0)</f>
        <v>3.0000000000000001E-3</v>
      </c>
      <c r="F412" t="str">
        <f>IF(INDEX(Lookup!H:H,MATCH('Master data'!A412,Lookup!G:G,0))=0,A412,INDEX(Lookup!H:H,MATCH('Master data'!A412,Lookup!G:G,0)))</f>
        <v>Nampalys Mendy</v>
      </c>
      <c r="G412" t="str">
        <f>IFERROR(INDEX(Lookup!B:B,MATCH(INDEX(Rotowire!C:C,MATCH(F412,Rotowire!A:A,0)),Lookup!D:D,0)),"")</f>
        <v/>
      </c>
      <c r="H412" s="5">
        <f t="shared" si="416"/>
        <v>3534000</v>
      </c>
      <c r="I412" s="19">
        <f>IFERROR(INDEX('Team forecast'!$G$3:$I$22,MATCH($B412,'Team forecast'!$B$3:$B$22,0),MATCH(I$1,'Team forecast'!$G$2:$I$2,0)),0)</f>
        <v>1.0388888888888888</v>
      </c>
      <c r="J412" s="19">
        <f>IFERROR(INDEX('Team forecast'!$G$3:$I$22,MATCH($B412,'Team forecast'!$B$3:$B$22,0),MATCH(J$1,'Team forecast'!$G$2:$I$2,0)),0)</f>
        <v>0.81751824817518248</v>
      </c>
      <c r="K412" s="19">
        <f>IFERROR(INDEX('Team forecast'!$G$3:$I$22,MATCH($B412,'Team forecast'!$B$3:$B$22,0),MATCH(K$1,'Team forecast'!$G$2:$I$2,0)),0)</f>
        <v>1.2549222870116903</v>
      </c>
      <c r="L412">
        <f>SUMIFS(Rotowire!E:E,Rotowire!$A:$A,'Master data'!$F412)</f>
        <v>0</v>
      </c>
      <c r="M412" s="2">
        <f>SUMIFS(Rotowire!F:F,Rotowire!$A:$A,'Master data'!$F412)*I412</f>
        <v>0</v>
      </c>
      <c r="N412" s="2">
        <f>SUMIFS(Rotowire!G:G,Rotowire!$A:$A,'Master data'!$F412)*I412</f>
        <v>0</v>
      </c>
      <c r="O412" s="2">
        <f>SUMIFS(Rotowire!I:I,Rotowire!$A:$A,'Master data'!$F412)*I412</f>
        <v>0</v>
      </c>
      <c r="P412" s="2">
        <f>SUMIFS(Rotowire!W:W,Rotowire!$A:$A,'Master data'!$F412)*K412</f>
        <v>0</v>
      </c>
      <c r="Q412" s="2">
        <f>SUMIFS(Rotowire!Y:Y,Rotowire!$A:$A,'Master data'!$F412)*J412</f>
        <v>0</v>
      </c>
      <c r="R412" s="2">
        <f>SUMIFS(Rotowire!AB:AB,Rotowire!$A:$A,'Master data'!$F412)</f>
        <v>0</v>
      </c>
      <c r="S412" s="2">
        <f>SUMIFS(Rotowire!AC:AC,Rotowire!$A:$A,'Master data'!$F412)</f>
        <v>0</v>
      </c>
      <c r="T412" s="2">
        <f>INDEX('Team forecast'!D$3:D$22,MATCH($B412,'Team forecast'!$B$3:$B$22,0))</f>
        <v>1.87</v>
      </c>
      <c r="U412" s="2">
        <f>INDEX('Team forecast'!E$3:E$22,MATCH($B412,'Team forecast'!$B$3:$B$22,0))</f>
        <v>1.1200000000000001</v>
      </c>
      <c r="V412" s="2">
        <f>INDEX('Team forecast'!J$3:J$22,MATCH($B412,'Team forecast'!$B$3:$B$22,0))</f>
        <v>0.54369999999999996</v>
      </c>
      <c r="W412" s="2">
        <f>INDEX('Team forecast'!K$3:K$22,MATCH($B412,'Team forecast'!$B$3:$B$22,0))</f>
        <v>0.23169999999999999</v>
      </c>
      <c r="X412" s="2">
        <f>INDEX('Team forecast'!L$3:L$22,MATCH($B412,'Team forecast'!$B$3:$B$22,0))</f>
        <v>0.22459999999999999</v>
      </c>
      <c r="Y412" s="5">
        <f t="shared" si="417"/>
        <v>-5000</v>
      </c>
      <c r="Z412" s="5">
        <f t="shared" si="418"/>
        <v>0</v>
      </c>
      <c r="AA412" s="5">
        <f t="shared" si="419"/>
        <v>0</v>
      </c>
      <c r="AB412" s="5">
        <f t="shared" si="420"/>
        <v>0</v>
      </c>
      <c r="AC412" s="5">
        <f t="shared" si="421"/>
        <v>0</v>
      </c>
      <c r="AD412" s="5">
        <f t="shared" si="426"/>
        <v>0</v>
      </c>
      <c r="AE412" s="5">
        <f t="shared" si="427"/>
        <v>0</v>
      </c>
      <c r="AF412" s="5">
        <f t="shared" si="422"/>
        <v>0</v>
      </c>
      <c r="AG412" s="5">
        <f t="shared" si="423"/>
        <v>0</v>
      </c>
      <c r="AH412" s="5">
        <f t="shared" si="428"/>
        <v>0</v>
      </c>
      <c r="AI412" s="5">
        <f t="shared" si="429"/>
        <v>0</v>
      </c>
      <c r="AJ412" s="5">
        <f t="shared" si="430"/>
        <v>0</v>
      </c>
      <c r="AK412" s="5">
        <f t="shared" si="431"/>
        <v>0</v>
      </c>
      <c r="AL412" s="5">
        <f>IFERROR(SUM(Y412:AK412),-5000)*((Cockpit!$C$3)^0)</f>
        <v>-5000</v>
      </c>
      <c r="AM412" s="19">
        <f>INDEX('Team forecast'!$M$3:$AU$22,MATCH($B412,'Team forecast'!$B$3:$B$22,0),MATCH(AM$1,'Team forecast'!$M$2:$AU$2,0))</f>
        <v>0</v>
      </c>
      <c r="AN412" s="19">
        <f>INDEX('Team forecast'!$M$3:$AU$22,MATCH($B412,'Team forecast'!$B$3:$B$22,0),MATCH(AN$1,'Team forecast'!$M$2:$AU$2,0))</f>
        <v>0</v>
      </c>
      <c r="AO412" s="19">
        <f>INDEX('Team forecast'!$M$3:$AU$22,MATCH($B412,'Team forecast'!$B$3:$B$22,0),MATCH(AO$1,'Team forecast'!$M$2:$AU$2,0))</f>
        <v>0</v>
      </c>
      <c r="AP412" s="19">
        <f>INDEX('Team forecast'!$M$3:$AU$22,MATCH($B412,'Team forecast'!$B$3:$B$22,0),MATCH(AP$1,'Team forecast'!$M$2:$AU$2,0))</f>
        <v>0</v>
      </c>
      <c r="AQ412" s="5">
        <f t="shared" si="432"/>
        <v>-5000</v>
      </c>
      <c r="AR412" s="5">
        <f>INDEX('Team forecast'!$M$3:$AU$22,MATCH($B412,'Team forecast'!$B$3:$B$22,0),MATCH(AR$1,'Team forecast'!$M$2:$AU$2,0))*IF($Y412&gt;0,25000,0)</f>
        <v>0</v>
      </c>
      <c r="AS412" s="5">
        <f>INDEX('Team forecast'!$M$3:$AU$22,MATCH($B412,'Team forecast'!$B$3:$B$22,0),MATCH(AS$1,'Team forecast'!$M$2:$AU$2,0))*IF($Y412&gt;0,5000,0)</f>
        <v>0</v>
      </c>
      <c r="AT412" s="5">
        <f>INDEX('Team forecast'!$M$3:$AU$22,MATCH($B412,'Team forecast'!$B$3:$B$22,0),MATCH(AT$1,'Team forecast'!$M$2:$AU$2,0))*IF($Y412&gt;0,-15000,0)</f>
        <v>0</v>
      </c>
      <c r="AU412" s="5">
        <f t="shared" si="433"/>
        <v>0</v>
      </c>
      <c r="AV412" s="5">
        <f t="shared" si="434"/>
        <v>0</v>
      </c>
      <c r="AW412" s="5">
        <f t="shared" si="435"/>
        <v>0</v>
      </c>
      <c r="AX412" s="5">
        <f t="shared" si="436"/>
        <v>0</v>
      </c>
      <c r="AY412" s="5">
        <f t="shared" si="437"/>
        <v>0</v>
      </c>
      <c r="AZ412" s="5">
        <f t="shared" si="438"/>
        <v>0</v>
      </c>
      <c r="BA412" s="5">
        <f t="shared" si="439"/>
        <v>0</v>
      </c>
      <c r="BB412" s="5">
        <f t="shared" si="440"/>
        <v>0</v>
      </c>
      <c r="BC412" s="5">
        <f t="shared" si="441"/>
        <v>0</v>
      </c>
      <c r="BD412" s="5">
        <f>IFERROR(SUM(AR412:BC412),0)*((Cockpit!$C$3)^1)</f>
        <v>0</v>
      </c>
      <c r="BE412" s="19">
        <f>INDEX('Team forecast'!$M$3:$AU$22,MATCH($B412,'Team forecast'!$B$3:$B$22,0),MATCH(BE$1,'Team forecast'!$M$2:$AU$2,0))</f>
        <v>0</v>
      </c>
      <c r="BF412" s="19">
        <f>INDEX('Team forecast'!$M$3:$AU$22,MATCH($B412,'Team forecast'!$B$3:$B$22,0),MATCH(BF$1,'Team forecast'!$M$2:$AU$2,0))</f>
        <v>0</v>
      </c>
      <c r="BG412" s="19">
        <f>INDEX('Team forecast'!$M$3:$AU$22,MATCH($B412,'Team forecast'!$B$3:$B$22,0),MATCH(BG$1,'Team forecast'!$M$2:$AU$2,0))</f>
        <v>0</v>
      </c>
      <c r="BH412" s="19">
        <f>INDEX('Team forecast'!$M$3:$AU$22,MATCH($B412,'Team forecast'!$B$3:$B$22,0),MATCH(BH$1,'Team forecast'!$M$2:$AU$2,0))</f>
        <v>0</v>
      </c>
      <c r="BI412" s="5">
        <f t="shared" si="442"/>
        <v>-5000</v>
      </c>
      <c r="BJ412" s="5">
        <f>INDEX('Team forecast'!$M$3:$AU$22,MATCH($B412,'Team forecast'!$B$3:$B$22,0),MATCH(BJ$1,'Team forecast'!$M$2:$AU$2,0))*IF($Y412&gt;0,25000,0)</f>
        <v>0</v>
      </c>
      <c r="BK412" s="5">
        <f>INDEX('Team forecast'!$M$3:$AU$22,MATCH($B412,'Team forecast'!$B$3:$B$22,0),MATCH(BK$1,'Team forecast'!$M$2:$AU$2,0))*IF($Y412&gt;0,5000,0)</f>
        <v>0</v>
      </c>
      <c r="BL412" s="5">
        <f>INDEX('Team forecast'!$M$3:$AU$22,MATCH($B412,'Team forecast'!$B$3:$B$22,0),MATCH(BL$1,'Team forecast'!$M$2:$AU$2,0))*IF($Y412&gt;0,-15000,0)</f>
        <v>0</v>
      </c>
      <c r="BM412" s="5">
        <f t="shared" si="443"/>
        <v>0</v>
      </c>
      <c r="BN412" s="5">
        <f t="shared" si="444"/>
        <v>0</v>
      </c>
      <c r="BO412" s="5">
        <f t="shared" si="445"/>
        <v>0</v>
      </c>
      <c r="BP412" s="5">
        <f t="shared" si="446"/>
        <v>0</v>
      </c>
      <c r="BQ412" s="5">
        <f t="shared" si="447"/>
        <v>0</v>
      </c>
      <c r="BR412" s="5">
        <f t="shared" si="448"/>
        <v>0</v>
      </c>
      <c r="BS412" s="5">
        <f t="shared" si="449"/>
        <v>0</v>
      </c>
      <c r="BT412" s="5">
        <f t="shared" si="450"/>
        <v>0</v>
      </c>
      <c r="BU412" s="5">
        <f t="shared" si="451"/>
        <v>0</v>
      </c>
      <c r="BV412" s="5">
        <f>IFERROR(SUM(BJ412:BU412),0)*((Cockpit!$C$3)^2)</f>
        <v>0</v>
      </c>
      <c r="BW412" s="19">
        <f>INDEX('Team forecast'!$M$3:$AU$22,MATCH($B412,'Team forecast'!$B$3:$B$22,0),MATCH(BW$1,'Team forecast'!$M$2:$AU$2,0))</f>
        <v>0</v>
      </c>
      <c r="BX412" s="19">
        <f>INDEX('Team forecast'!$M$3:$AU$22,MATCH($B412,'Team forecast'!$B$3:$B$22,0),MATCH(BX$1,'Team forecast'!$M$2:$AU$2,0))</f>
        <v>0</v>
      </c>
      <c r="BY412" s="19">
        <f>INDEX('Team forecast'!$M$3:$AU$22,MATCH($B412,'Team forecast'!$B$3:$B$22,0),MATCH(BY$1,'Team forecast'!$M$2:$AU$2,0))</f>
        <v>0</v>
      </c>
      <c r="BZ412" s="19">
        <f>INDEX('Team forecast'!$M$3:$AU$22,MATCH($B412,'Team forecast'!$B$3:$B$22,0),MATCH(BZ$1,'Team forecast'!$M$2:$AU$2,0))</f>
        <v>0</v>
      </c>
      <c r="CA412" s="5">
        <f t="shared" si="452"/>
        <v>-5000</v>
      </c>
      <c r="CB412" s="5">
        <f>INDEX('Team forecast'!$M$3:$AU$22,MATCH($B412,'Team forecast'!$B$3:$B$22,0),MATCH(CB$1,'Team forecast'!$M$2:$AU$2,0))*IF($Y412&gt;0,25000,0)</f>
        <v>0</v>
      </c>
      <c r="CC412" s="5">
        <f>INDEX('Team forecast'!$M$3:$AU$22,MATCH($B412,'Team forecast'!$B$3:$B$22,0),MATCH(CC$1,'Team forecast'!$M$2:$AU$2,0))*IF($Y412&gt;0,5000,0)</f>
        <v>0</v>
      </c>
      <c r="CD412" s="5">
        <f>INDEX('Team forecast'!$M$3:$AU$22,MATCH($B412,'Team forecast'!$B$3:$B$22,0),MATCH(CD$1,'Team forecast'!$M$2:$AU$2,0))*IF($Y412&gt;0,-15000,0)</f>
        <v>0</v>
      </c>
      <c r="CE412" s="5">
        <f t="shared" si="453"/>
        <v>0</v>
      </c>
      <c r="CF412" s="5">
        <f t="shared" si="454"/>
        <v>0</v>
      </c>
      <c r="CG412" s="5">
        <f t="shared" si="455"/>
        <v>0</v>
      </c>
      <c r="CH412" s="5">
        <f t="shared" si="456"/>
        <v>0</v>
      </c>
      <c r="CI412" s="5">
        <f t="shared" si="457"/>
        <v>0</v>
      </c>
      <c r="CJ412" s="5">
        <f t="shared" si="458"/>
        <v>0</v>
      </c>
      <c r="CK412" s="5">
        <f t="shared" si="459"/>
        <v>0</v>
      </c>
      <c r="CL412" s="5">
        <f t="shared" si="460"/>
        <v>0</v>
      </c>
      <c r="CM412" s="5">
        <f t="shared" si="461"/>
        <v>0</v>
      </c>
      <c r="CN412" s="5">
        <f>IFERROR(SUM(CB412:CM412),0)*((Cockpit!$C$3)^3)</f>
        <v>0</v>
      </c>
      <c r="CO412" s="19">
        <f>INDEX('Team forecast'!$M$3:$AU$22,MATCH($B412,'Team forecast'!$B$3:$B$22,0),MATCH(CO$1,'Team forecast'!$M$2:$AU$2,0))</f>
        <v>0</v>
      </c>
      <c r="CP412" s="19">
        <f>INDEX('Team forecast'!$M$3:$AU$22,MATCH($B412,'Team forecast'!$B$3:$B$22,0),MATCH(CP$1,'Team forecast'!$M$2:$AU$2,0))</f>
        <v>0</v>
      </c>
      <c r="CQ412" s="19">
        <f>INDEX('Team forecast'!$M$3:$AU$22,MATCH($B412,'Team forecast'!$B$3:$B$22,0),MATCH(CQ$1,'Team forecast'!$M$2:$AU$2,0))</f>
        <v>0</v>
      </c>
      <c r="CR412" s="19">
        <f>INDEX('Team forecast'!$M$3:$AU$22,MATCH($B412,'Team forecast'!$B$3:$B$22,0),MATCH(CR$1,'Team forecast'!$M$2:$AU$2,0))</f>
        <v>0</v>
      </c>
      <c r="CS412" s="5">
        <f t="shared" si="462"/>
        <v>-5000</v>
      </c>
      <c r="CT412" s="5">
        <f>INDEX('Team forecast'!$M$3:$AU$22,MATCH($B412,'Team forecast'!$B$3:$B$22,0),MATCH(CT$1,'Team forecast'!$M$2:$AU$2,0))*IF($Y412&gt;0,25000,0)</f>
        <v>0</v>
      </c>
      <c r="CU412" s="5">
        <f>INDEX('Team forecast'!$M$3:$AU$22,MATCH($B412,'Team forecast'!$B$3:$B$22,0),MATCH(CU$1,'Team forecast'!$M$2:$AU$2,0))*IF($Y412&gt;0,5000,0)</f>
        <v>0</v>
      </c>
      <c r="CV412" s="5">
        <f>INDEX('Team forecast'!$M$3:$AU$22,MATCH($B412,'Team forecast'!$B$3:$B$22,0),MATCH(CV$1,'Team forecast'!$M$2:$AU$2,0))*IF($Y412&gt;0,-15000,0)</f>
        <v>0</v>
      </c>
      <c r="CW412" s="5">
        <f t="shared" si="463"/>
        <v>0</v>
      </c>
      <c r="CX412" s="5">
        <f t="shared" si="464"/>
        <v>0</v>
      </c>
      <c r="CY412" s="5">
        <f t="shared" si="465"/>
        <v>0</v>
      </c>
      <c r="CZ412" s="5">
        <f t="shared" si="466"/>
        <v>0</v>
      </c>
      <c r="DA412" s="5">
        <f t="shared" si="467"/>
        <v>0</v>
      </c>
      <c r="DB412" s="5">
        <f t="shared" si="468"/>
        <v>0</v>
      </c>
      <c r="DC412" s="5">
        <f t="shared" si="469"/>
        <v>0</v>
      </c>
      <c r="DD412" s="5">
        <f t="shared" si="470"/>
        <v>0</v>
      </c>
      <c r="DE412" s="5">
        <f t="shared" si="471"/>
        <v>0</v>
      </c>
      <c r="DF412" s="5">
        <f>IFERROR(SUM(CT412:DE412),0)*((Cockpit!$C$3)^4)</f>
        <v>0</v>
      </c>
      <c r="DG412" s="19">
        <f>INDEX('Team forecast'!$M$3:$AU$22,MATCH($B412,'Team forecast'!$B$3:$B$22,0),MATCH(DG$1,'Team forecast'!$M$2:$AU$2,0))</f>
        <v>0</v>
      </c>
      <c r="DH412" s="19">
        <f>INDEX('Team forecast'!$M$3:$AU$22,MATCH($B412,'Team forecast'!$B$3:$B$22,0),MATCH(DH$1,'Team forecast'!$M$2:$AU$2,0))</f>
        <v>0</v>
      </c>
      <c r="DI412" s="19">
        <f>INDEX('Team forecast'!$M$3:$AU$22,MATCH($B412,'Team forecast'!$B$3:$B$22,0),MATCH(DI$1,'Team forecast'!$M$2:$AU$2,0))</f>
        <v>0</v>
      </c>
      <c r="DJ412" s="19">
        <f>INDEX('Team forecast'!$M$3:$AU$22,MATCH($B412,'Team forecast'!$B$3:$B$22,0),MATCH(DJ$1,'Team forecast'!$M$2:$AU$2,0))</f>
        <v>0</v>
      </c>
      <c r="DK412" s="5">
        <f t="shared" si="472"/>
        <v>-5000</v>
      </c>
      <c r="DL412" s="5">
        <f>INDEX('Team forecast'!$M$3:$AU$22,MATCH($B412,'Team forecast'!$B$3:$B$22,0),MATCH(DL$1,'Team forecast'!$M$2:$AU$2,0))*IF($Y412&gt;0,25000,0)</f>
        <v>0</v>
      </c>
      <c r="DM412" s="5">
        <f>INDEX('Team forecast'!$M$3:$AU$22,MATCH($B412,'Team forecast'!$B$3:$B$22,0),MATCH(DM$1,'Team forecast'!$M$2:$AU$2,0))*IF($Y412&gt;0,5000,0)</f>
        <v>0</v>
      </c>
      <c r="DN412" s="5">
        <f>INDEX('Team forecast'!$M$3:$AU$22,MATCH($B412,'Team forecast'!$B$3:$B$22,0),MATCH(DN$1,'Team forecast'!$M$2:$AU$2,0))*IF($Y412&gt;0,-15000,0)</f>
        <v>0</v>
      </c>
      <c r="DO412" s="5">
        <f t="shared" si="473"/>
        <v>0</v>
      </c>
      <c r="DP412" s="5">
        <f t="shared" si="474"/>
        <v>0</v>
      </c>
      <c r="DQ412" s="5">
        <f t="shared" si="475"/>
        <v>0</v>
      </c>
      <c r="DR412" s="5">
        <f t="shared" si="476"/>
        <v>0</v>
      </c>
      <c r="DS412" s="5">
        <f t="shared" si="477"/>
        <v>0</v>
      </c>
      <c r="DT412" s="5">
        <f t="shared" si="478"/>
        <v>0</v>
      </c>
      <c r="DU412" s="5">
        <f t="shared" si="479"/>
        <v>0</v>
      </c>
      <c r="DV412" s="5">
        <f t="shared" si="480"/>
        <v>0</v>
      </c>
      <c r="DW412" s="5">
        <f t="shared" si="481"/>
        <v>0</v>
      </c>
      <c r="DX412" s="5">
        <f>IFERROR(SUM(DL412:DW412),0)*((Cockpit!$C$3)^5)</f>
        <v>0</v>
      </c>
      <c r="DY412" s="5">
        <f t="shared" si="482"/>
        <v>-5000</v>
      </c>
      <c r="DZ412" s="5" t="str">
        <f>IF(ISERROR(MATCH(A412,'Current squad'!B:B,0)),"No","Yes")</f>
        <v>No</v>
      </c>
      <c r="EA412" s="5" cm="1">
        <f t="array" ref="EA412">IFERROR(_xlfn.IFS(DZ412="Yes",0,DZ412="No",H412*1%),999999)</f>
        <v>35340</v>
      </c>
      <c r="EB412" s="5">
        <f t="shared" si="424"/>
        <v>3569340</v>
      </c>
      <c r="EC412" s="5">
        <f t="shared" si="483"/>
        <v>-40340</v>
      </c>
      <c r="ED412" s="1">
        <f t="shared" si="425"/>
        <v>-1.1414827391058291E-2</v>
      </c>
      <c r="EE412" s="5">
        <f>RANK(EC412,$EC$2:$EC$572)+COUNTIF($EC$2:EC412,EC412)-1</f>
        <v>422</v>
      </c>
      <c r="EF412" s="4">
        <f>RANK(ED412,$ED$2:$ED$572)+COUNTIF($ED$2:ED412,ED412)-1</f>
        <v>314</v>
      </c>
    </row>
    <row r="413" spans="1:136" x14ac:dyDescent="0.3">
      <c r="A413" t="str">
        <f>IF(Holdet.dk!A413&lt;&gt;"",Holdet.dk!A413,"")</f>
        <v>Luke Cundle</v>
      </c>
      <c r="B413" t="str">
        <f>INDEX(Holdet.dk!B:B,MATCH($A413,Holdet.dk!$A:$A,0))</f>
        <v>Wolverhampton</v>
      </c>
      <c r="C413" t="str">
        <f>INDEX(Holdet.dk!C:C,MATCH($A413,Holdet.dk!$A:$A,0))</f>
        <v>Midfield</v>
      </c>
      <c r="D413" t="str">
        <f>INDEX(Holdet.dk!D:D,MATCH($A413,Holdet.dk!$A:$A,0))</f>
        <v>1.900.000</v>
      </c>
      <c r="E413" s="1">
        <f>IFERROR(_xlfn.NUMBERVALUE(INDEX(Holdet.dk!$E:$E,MATCH($A413,Holdet.dk!$A:$A,0)),","),0)</f>
        <v>1E-3</v>
      </c>
      <c r="F413" t="str">
        <f>IF(INDEX(Lookup!H:H,MATCH('Master data'!A413,Lookup!G:G,0))=0,A413,INDEX(Lookup!H:H,MATCH('Master data'!A413,Lookup!G:G,0)))</f>
        <v>Luke Cundle</v>
      </c>
      <c r="G413" t="str">
        <f>IFERROR(INDEX(Lookup!B:B,MATCH(INDEX(Rotowire!C:C,MATCH(F413,Rotowire!A:A,0)),Lookup!D:D,0)),"")</f>
        <v/>
      </c>
      <c r="H413" s="5">
        <f t="shared" si="416"/>
        <v>1900000</v>
      </c>
      <c r="I413" s="19">
        <f>IFERROR(INDEX('Team forecast'!$G$3:$I$22,MATCH($B413,'Team forecast'!$B$3:$B$22,0),MATCH(I$1,'Team forecast'!$G$2:$I$2,0)),0)</f>
        <v>0.75816993464052274</v>
      </c>
      <c r="J413" s="19">
        <f>IFERROR(INDEX('Team forecast'!$G$3:$I$22,MATCH($B413,'Team forecast'!$B$3:$B$22,0),MATCH(J$1,'Team forecast'!$G$2:$I$2,0)),0)</f>
        <v>1.0869565217391304</v>
      </c>
      <c r="K413" s="19">
        <f>IFERROR(INDEX('Team forecast'!$G$3:$I$22,MATCH($B413,'Team forecast'!$B$3:$B$22,0),MATCH(K$1,'Team forecast'!$G$2:$I$2,0)),0)</f>
        <v>0.89252064059371927</v>
      </c>
      <c r="L413">
        <f>SUMIFS(Rotowire!E:E,Rotowire!$A:$A,'Master data'!$F413)</f>
        <v>0</v>
      </c>
      <c r="M413" s="2">
        <f>SUMIFS(Rotowire!F:F,Rotowire!$A:$A,'Master data'!$F413)*I413</f>
        <v>0</v>
      </c>
      <c r="N413" s="2">
        <f>SUMIFS(Rotowire!G:G,Rotowire!$A:$A,'Master data'!$F413)*I413</f>
        <v>0</v>
      </c>
      <c r="O413" s="2">
        <f>SUMIFS(Rotowire!I:I,Rotowire!$A:$A,'Master data'!$F413)*I413</f>
        <v>0</v>
      </c>
      <c r="P413" s="2">
        <f>SUMIFS(Rotowire!W:W,Rotowire!$A:$A,'Master data'!$F413)*K413</f>
        <v>0</v>
      </c>
      <c r="Q413" s="2">
        <f>SUMIFS(Rotowire!Y:Y,Rotowire!$A:$A,'Master data'!$F413)*J413</f>
        <v>0</v>
      </c>
      <c r="R413" s="2">
        <f>SUMIFS(Rotowire!AB:AB,Rotowire!$A:$A,'Master data'!$F413)</f>
        <v>0</v>
      </c>
      <c r="S413" s="2">
        <f>SUMIFS(Rotowire!AC:AC,Rotowire!$A:$A,'Master data'!$F413)</f>
        <v>0</v>
      </c>
      <c r="T413" s="2">
        <f>INDEX('Team forecast'!D$3:D$22,MATCH($B413,'Team forecast'!$B$3:$B$22,0))</f>
        <v>1.1599999999999999</v>
      </c>
      <c r="U413" s="2">
        <f>INDEX('Team forecast'!E$3:E$22,MATCH($B413,'Team forecast'!$B$3:$B$22,0))</f>
        <v>1.5</v>
      </c>
      <c r="V413" s="2">
        <f>INDEX('Team forecast'!J$3:J$22,MATCH($B413,'Team forecast'!$B$3:$B$22,0))</f>
        <v>0.29099999999999998</v>
      </c>
      <c r="W413" s="2">
        <f>INDEX('Team forecast'!K$3:K$22,MATCH($B413,'Team forecast'!$B$3:$B$22,0))</f>
        <v>0.26269999999999999</v>
      </c>
      <c r="X413" s="2">
        <f>INDEX('Team forecast'!L$3:L$22,MATCH($B413,'Team forecast'!$B$3:$B$22,0))</f>
        <v>0.44640000000000002</v>
      </c>
      <c r="Y413" s="5">
        <f t="shared" si="417"/>
        <v>-5000</v>
      </c>
      <c r="Z413" s="5">
        <f t="shared" si="418"/>
        <v>0</v>
      </c>
      <c r="AA413" s="5">
        <f t="shared" si="419"/>
        <v>0</v>
      </c>
      <c r="AB413" s="5">
        <f t="shared" si="420"/>
        <v>0</v>
      </c>
      <c r="AC413" s="5">
        <f t="shared" si="421"/>
        <v>0</v>
      </c>
      <c r="AD413" s="5">
        <f t="shared" si="426"/>
        <v>0</v>
      </c>
      <c r="AE413" s="5">
        <f t="shared" si="427"/>
        <v>0</v>
      </c>
      <c r="AF413" s="5">
        <f t="shared" si="422"/>
        <v>0</v>
      </c>
      <c r="AG413" s="5">
        <f t="shared" si="423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 t="shared" si="431"/>
        <v>0</v>
      </c>
      <c r="AL413" s="5">
        <f>IFERROR(SUM(Y413:AK413),-5000)*((Cockpit!$C$3)^0)</f>
        <v>-5000</v>
      </c>
      <c r="AM413" s="19">
        <f>INDEX('Team forecast'!$M$3:$AU$22,MATCH($B413,'Team forecast'!$B$3:$B$22,0),MATCH(AM$1,'Team forecast'!$M$2:$AU$2,0))</f>
        <v>0</v>
      </c>
      <c r="AN413" s="19">
        <f>INDEX('Team forecast'!$M$3:$AU$22,MATCH($B413,'Team forecast'!$B$3:$B$22,0),MATCH(AN$1,'Team forecast'!$M$2:$AU$2,0))</f>
        <v>0</v>
      </c>
      <c r="AO413" s="19">
        <f>INDEX('Team forecast'!$M$3:$AU$22,MATCH($B413,'Team forecast'!$B$3:$B$22,0),MATCH(AO$1,'Team forecast'!$M$2:$AU$2,0))</f>
        <v>0</v>
      </c>
      <c r="AP413" s="19">
        <f>INDEX('Team forecast'!$M$3:$AU$22,MATCH($B413,'Team forecast'!$B$3:$B$22,0),MATCH(AP$1,'Team forecast'!$M$2:$AU$2,0))</f>
        <v>0</v>
      </c>
      <c r="AQ413" s="5">
        <f t="shared" si="432"/>
        <v>-5000</v>
      </c>
      <c r="AR413" s="5">
        <f>INDEX('Team forecast'!$M$3:$AU$22,MATCH($B413,'Team forecast'!$B$3:$B$22,0),MATCH(AR$1,'Team forecast'!$M$2:$AU$2,0))*IF($Y413&gt;0,25000,0)</f>
        <v>0</v>
      </c>
      <c r="AS413" s="5">
        <f>INDEX('Team forecast'!$M$3:$AU$22,MATCH($B413,'Team forecast'!$B$3:$B$22,0),MATCH(AS$1,'Team forecast'!$M$2:$AU$2,0))*IF($Y413&gt;0,5000,0)</f>
        <v>0</v>
      </c>
      <c r="AT413" s="5">
        <f>INDEX('Team forecast'!$M$3:$AU$22,MATCH($B413,'Team forecast'!$B$3:$B$22,0),MATCH(AT$1,'Team forecast'!$M$2:$AU$2,0))*IF($Y413&gt;0,-15000,0)</f>
        <v>0</v>
      </c>
      <c r="AU413" s="5">
        <f t="shared" si="433"/>
        <v>0</v>
      </c>
      <c r="AV413" s="5">
        <f t="shared" si="434"/>
        <v>0</v>
      </c>
      <c r="AW413" s="5">
        <f t="shared" si="435"/>
        <v>0</v>
      </c>
      <c r="AX413" s="5">
        <f t="shared" si="436"/>
        <v>0</v>
      </c>
      <c r="AY413" s="5">
        <f t="shared" si="437"/>
        <v>0</v>
      </c>
      <c r="AZ413" s="5">
        <f t="shared" si="438"/>
        <v>0</v>
      </c>
      <c r="BA413" s="5">
        <f t="shared" si="439"/>
        <v>0</v>
      </c>
      <c r="BB413" s="5">
        <f t="shared" si="440"/>
        <v>0</v>
      </c>
      <c r="BC413" s="5">
        <f t="shared" si="441"/>
        <v>0</v>
      </c>
      <c r="BD413" s="5">
        <f>IFERROR(SUM(AR413:BC413),0)*((Cockpit!$C$3)^1)</f>
        <v>0</v>
      </c>
      <c r="BE413" s="19">
        <f>INDEX('Team forecast'!$M$3:$AU$22,MATCH($B413,'Team forecast'!$B$3:$B$22,0),MATCH(BE$1,'Team forecast'!$M$2:$AU$2,0))</f>
        <v>0</v>
      </c>
      <c r="BF413" s="19">
        <f>INDEX('Team forecast'!$M$3:$AU$22,MATCH($B413,'Team forecast'!$B$3:$B$22,0),MATCH(BF$1,'Team forecast'!$M$2:$AU$2,0))</f>
        <v>0</v>
      </c>
      <c r="BG413" s="19">
        <f>INDEX('Team forecast'!$M$3:$AU$22,MATCH($B413,'Team forecast'!$B$3:$B$22,0),MATCH(BG$1,'Team forecast'!$M$2:$AU$2,0))</f>
        <v>0</v>
      </c>
      <c r="BH413" s="19">
        <f>INDEX('Team forecast'!$M$3:$AU$22,MATCH($B413,'Team forecast'!$B$3:$B$22,0),MATCH(BH$1,'Team forecast'!$M$2:$AU$2,0))</f>
        <v>0</v>
      </c>
      <c r="BI413" s="5">
        <f t="shared" si="442"/>
        <v>-5000</v>
      </c>
      <c r="BJ413" s="5">
        <f>INDEX('Team forecast'!$M$3:$AU$22,MATCH($B413,'Team forecast'!$B$3:$B$22,0),MATCH(BJ$1,'Team forecast'!$M$2:$AU$2,0))*IF($Y413&gt;0,25000,0)</f>
        <v>0</v>
      </c>
      <c r="BK413" s="5">
        <f>INDEX('Team forecast'!$M$3:$AU$22,MATCH($B413,'Team forecast'!$B$3:$B$22,0),MATCH(BK$1,'Team forecast'!$M$2:$AU$2,0))*IF($Y413&gt;0,5000,0)</f>
        <v>0</v>
      </c>
      <c r="BL413" s="5">
        <f>INDEX('Team forecast'!$M$3:$AU$22,MATCH($B413,'Team forecast'!$B$3:$B$22,0),MATCH(BL$1,'Team forecast'!$M$2:$AU$2,0))*IF($Y413&gt;0,-15000,0)</f>
        <v>0</v>
      </c>
      <c r="BM413" s="5">
        <f t="shared" si="443"/>
        <v>0</v>
      </c>
      <c r="BN413" s="5">
        <f t="shared" si="444"/>
        <v>0</v>
      </c>
      <c r="BO413" s="5">
        <f t="shared" si="445"/>
        <v>0</v>
      </c>
      <c r="BP413" s="5">
        <f t="shared" si="446"/>
        <v>0</v>
      </c>
      <c r="BQ413" s="5">
        <f t="shared" si="447"/>
        <v>0</v>
      </c>
      <c r="BR413" s="5">
        <f t="shared" si="448"/>
        <v>0</v>
      </c>
      <c r="BS413" s="5">
        <f t="shared" si="449"/>
        <v>0</v>
      </c>
      <c r="BT413" s="5">
        <f t="shared" si="450"/>
        <v>0</v>
      </c>
      <c r="BU413" s="5">
        <f t="shared" si="451"/>
        <v>0</v>
      </c>
      <c r="BV413" s="5">
        <f>IFERROR(SUM(BJ413:BU413),0)*((Cockpit!$C$3)^2)</f>
        <v>0</v>
      </c>
      <c r="BW413" s="19">
        <f>INDEX('Team forecast'!$M$3:$AU$22,MATCH($B413,'Team forecast'!$B$3:$B$22,0),MATCH(BW$1,'Team forecast'!$M$2:$AU$2,0))</f>
        <v>0</v>
      </c>
      <c r="BX413" s="19">
        <f>INDEX('Team forecast'!$M$3:$AU$22,MATCH($B413,'Team forecast'!$B$3:$B$22,0),MATCH(BX$1,'Team forecast'!$M$2:$AU$2,0))</f>
        <v>0</v>
      </c>
      <c r="BY413" s="19">
        <f>INDEX('Team forecast'!$M$3:$AU$22,MATCH($B413,'Team forecast'!$B$3:$B$22,0),MATCH(BY$1,'Team forecast'!$M$2:$AU$2,0))</f>
        <v>0</v>
      </c>
      <c r="BZ413" s="19">
        <f>INDEX('Team forecast'!$M$3:$AU$22,MATCH($B413,'Team forecast'!$B$3:$B$22,0),MATCH(BZ$1,'Team forecast'!$M$2:$AU$2,0))</f>
        <v>0</v>
      </c>
      <c r="CA413" s="5">
        <f t="shared" si="452"/>
        <v>-5000</v>
      </c>
      <c r="CB413" s="5">
        <f>INDEX('Team forecast'!$M$3:$AU$22,MATCH($B413,'Team forecast'!$B$3:$B$22,0),MATCH(CB$1,'Team forecast'!$M$2:$AU$2,0))*IF($Y413&gt;0,25000,0)</f>
        <v>0</v>
      </c>
      <c r="CC413" s="5">
        <f>INDEX('Team forecast'!$M$3:$AU$22,MATCH($B413,'Team forecast'!$B$3:$B$22,0),MATCH(CC$1,'Team forecast'!$M$2:$AU$2,0))*IF($Y413&gt;0,5000,0)</f>
        <v>0</v>
      </c>
      <c r="CD413" s="5">
        <f>INDEX('Team forecast'!$M$3:$AU$22,MATCH($B413,'Team forecast'!$B$3:$B$22,0),MATCH(CD$1,'Team forecast'!$M$2:$AU$2,0))*IF($Y413&gt;0,-15000,0)</f>
        <v>0</v>
      </c>
      <c r="CE413" s="5">
        <f t="shared" si="453"/>
        <v>0</v>
      </c>
      <c r="CF413" s="5">
        <f t="shared" si="454"/>
        <v>0</v>
      </c>
      <c r="CG413" s="5">
        <f t="shared" si="455"/>
        <v>0</v>
      </c>
      <c r="CH413" s="5">
        <f t="shared" si="456"/>
        <v>0</v>
      </c>
      <c r="CI413" s="5">
        <f t="shared" si="457"/>
        <v>0</v>
      </c>
      <c r="CJ413" s="5">
        <f t="shared" si="458"/>
        <v>0</v>
      </c>
      <c r="CK413" s="5">
        <f t="shared" si="459"/>
        <v>0</v>
      </c>
      <c r="CL413" s="5">
        <f t="shared" si="460"/>
        <v>0</v>
      </c>
      <c r="CM413" s="5">
        <f t="shared" si="461"/>
        <v>0</v>
      </c>
      <c r="CN413" s="5">
        <f>IFERROR(SUM(CB413:CM413),0)*((Cockpit!$C$3)^3)</f>
        <v>0</v>
      </c>
      <c r="CO413" s="19">
        <f>INDEX('Team forecast'!$M$3:$AU$22,MATCH($B413,'Team forecast'!$B$3:$B$22,0),MATCH(CO$1,'Team forecast'!$M$2:$AU$2,0))</f>
        <v>0</v>
      </c>
      <c r="CP413" s="19">
        <f>INDEX('Team forecast'!$M$3:$AU$22,MATCH($B413,'Team forecast'!$B$3:$B$22,0),MATCH(CP$1,'Team forecast'!$M$2:$AU$2,0))</f>
        <v>0</v>
      </c>
      <c r="CQ413" s="19">
        <f>INDEX('Team forecast'!$M$3:$AU$22,MATCH($B413,'Team forecast'!$B$3:$B$22,0),MATCH(CQ$1,'Team forecast'!$M$2:$AU$2,0))</f>
        <v>0</v>
      </c>
      <c r="CR413" s="19">
        <f>INDEX('Team forecast'!$M$3:$AU$22,MATCH($B413,'Team forecast'!$B$3:$B$22,0),MATCH(CR$1,'Team forecast'!$M$2:$AU$2,0))</f>
        <v>0</v>
      </c>
      <c r="CS413" s="5">
        <f t="shared" si="462"/>
        <v>-5000</v>
      </c>
      <c r="CT413" s="5">
        <f>INDEX('Team forecast'!$M$3:$AU$22,MATCH($B413,'Team forecast'!$B$3:$B$22,0),MATCH(CT$1,'Team forecast'!$M$2:$AU$2,0))*IF($Y413&gt;0,25000,0)</f>
        <v>0</v>
      </c>
      <c r="CU413" s="5">
        <f>INDEX('Team forecast'!$M$3:$AU$22,MATCH($B413,'Team forecast'!$B$3:$B$22,0),MATCH(CU$1,'Team forecast'!$M$2:$AU$2,0))*IF($Y413&gt;0,5000,0)</f>
        <v>0</v>
      </c>
      <c r="CV413" s="5">
        <f>INDEX('Team forecast'!$M$3:$AU$22,MATCH($B413,'Team forecast'!$B$3:$B$22,0),MATCH(CV$1,'Team forecast'!$M$2:$AU$2,0))*IF($Y413&gt;0,-15000,0)</f>
        <v>0</v>
      </c>
      <c r="CW413" s="5">
        <f t="shared" si="463"/>
        <v>0</v>
      </c>
      <c r="CX413" s="5">
        <f t="shared" si="464"/>
        <v>0</v>
      </c>
      <c r="CY413" s="5">
        <f t="shared" si="465"/>
        <v>0</v>
      </c>
      <c r="CZ413" s="5">
        <f t="shared" si="466"/>
        <v>0</v>
      </c>
      <c r="DA413" s="5">
        <f t="shared" si="467"/>
        <v>0</v>
      </c>
      <c r="DB413" s="5">
        <f t="shared" si="468"/>
        <v>0</v>
      </c>
      <c r="DC413" s="5">
        <f t="shared" si="469"/>
        <v>0</v>
      </c>
      <c r="DD413" s="5">
        <f t="shared" si="470"/>
        <v>0</v>
      </c>
      <c r="DE413" s="5">
        <f t="shared" si="471"/>
        <v>0</v>
      </c>
      <c r="DF413" s="5">
        <f>IFERROR(SUM(CT413:DE413),0)*((Cockpit!$C$3)^4)</f>
        <v>0</v>
      </c>
      <c r="DG413" s="19">
        <f>INDEX('Team forecast'!$M$3:$AU$22,MATCH($B413,'Team forecast'!$B$3:$B$22,0),MATCH(DG$1,'Team forecast'!$M$2:$AU$2,0))</f>
        <v>0</v>
      </c>
      <c r="DH413" s="19">
        <f>INDEX('Team forecast'!$M$3:$AU$22,MATCH($B413,'Team forecast'!$B$3:$B$22,0),MATCH(DH$1,'Team forecast'!$M$2:$AU$2,0))</f>
        <v>0</v>
      </c>
      <c r="DI413" s="19">
        <f>INDEX('Team forecast'!$M$3:$AU$22,MATCH($B413,'Team forecast'!$B$3:$B$22,0),MATCH(DI$1,'Team forecast'!$M$2:$AU$2,0))</f>
        <v>0</v>
      </c>
      <c r="DJ413" s="19">
        <f>INDEX('Team forecast'!$M$3:$AU$22,MATCH($B413,'Team forecast'!$B$3:$B$22,0),MATCH(DJ$1,'Team forecast'!$M$2:$AU$2,0))</f>
        <v>0</v>
      </c>
      <c r="DK413" s="5">
        <f t="shared" si="472"/>
        <v>-5000</v>
      </c>
      <c r="DL413" s="5">
        <f>INDEX('Team forecast'!$M$3:$AU$22,MATCH($B413,'Team forecast'!$B$3:$B$22,0),MATCH(DL$1,'Team forecast'!$M$2:$AU$2,0))*IF($Y413&gt;0,25000,0)</f>
        <v>0</v>
      </c>
      <c r="DM413" s="5">
        <f>INDEX('Team forecast'!$M$3:$AU$22,MATCH($B413,'Team forecast'!$B$3:$B$22,0),MATCH(DM$1,'Team forecast'!$M$2:$AU$2,0))*IF($Y413&gt;0,5000,0)</f>
        <v>0</v>
      </c>
      <c r="DN413" s="5">
        <f>INDEX('Team forecast'!$M$3:$AU$22,MATCH($B413,'Team forecast'!$B$3:$B$22,0),MATCH(DN$1,'Team forecast'!$M$2:$AU$2,0))*IF($Y413&gt;0,-15000,0)</f>
        <v>0</v>
      </c>
      <c r="DO413" s="5">
        <f t="shared" si="473"/>
        <v>0</v>
      </c>
      <c r="DP413" s="5">
        <f t="shared" si="474"/>
        <v>0</v>
      </c>
      <c r="DQ413" s="5">
        <f t="shared" si="475"/>
        <v>0</v>
      </c>
      <c r="DR413" s="5">
        <f t="shared" si="476"/>
        <v>0</v>
      </c>
      <c r="DS413" s="5">
        <f t="shared" si="477"/>
        <v>0</v>
      </c>
      <c r="DT413" s="5">
        <f t="shared" si="478"/>
        <v>0</v>
      </c>
      <c r="DU413" s="5">
        <f t="shared" si="479"/>
        <v>0</v>
      </c>
      <c r="DV413" s="5">
        <f t="shared" si="480"/>
        <v>0</v>
      </c>
      <c r="DW413" s="5">
        <f t="shared" si="481"/>
        <v>0</v>
      </c>
      <c r="DX413" s="5">
        <f>IFERROR(SUM(DL413:DW413),0)*((Cockpit!$C$3)^5)</f>
        <v>0</v>
      </c>
      <c r="DY413" s="5">
        <f t="shared" si="482"/>
        <v>-5000</v>
      </c>
      <c r="DZ413" s="5" t="str">
        <f>IF(ISERROR(MATCH(A413,'Current squad'!B:B,0)),"No","Yes")</f>
        <v>No</v>
      </c>
      <c r="EA413" s="5" cm="1">
        <f t="array" ref="EA413">IFERROR(_xlfn.IFS(DZ413="Yes",0,DZ413="No",H413*1%),999999)</f>
        <v>19000</v>
      </c>
      <c r="EB413" s="5">
        <f t="shared" si="424"/>
        <v>1919000</v>
      </c>
      <c r="EC413" s="5">
        <f t="shared" si="483"/>
        <v>-24000</v>
      </c>
      <c r="ED413" s="1">
        <f t="shared" si="425"/>
        <v>-1.2631578947368421E-2</v>
      </c>
      <c r="EE413" s="5">
        <f>RANK(EC413,$EC$2:$EC$572)+COUNTIF($EC$2:EC413,EC413)-1</f>
        <v>203</v>
      </c>
      <c r="EF413" s="4">
        <f>RANK(ED413,$ED$2:$ED$572)+COUNTIF($ED$2:ED413,ED413)-1</f>
        <v>520</v>
      </c>
    </row>
    <row r="414" spans="1:136" x14ac:dyDescent="0.3">
      <c r="A414" t="str">
        <f>IF(Holdet.dk!A414&lt;&gt;"",Holdet.dk!A414,"")</f>
        <v>Matej Vydra</v>
      </c>
      <c r="B414" t="str">
        <f>INDEX(Holdet.dk!B:B,MATCH($A414,Holdet.dk!$A:$A,0))</f>
        <v>Burnley</v>
      </c>
      <c r="C414" t="str">
        <f>INDEX(Holdet.dk!C:C,MATCH($A414,Holdet.dk!$A:$A,0))</f>
        <v>Striker</v>
      </c>
      <c r="D414" t="str">
        <f>INDEX(Holdet.dk!D:D,MATCH($A414,Holdet.dk!$A:$A,0))</f>
        <v>3.977.000</v>
      </c>
      <c r="E414" s="1">
        <f>IFERROR(_xlfn.NUMBERVALUE(INDEX(Holdet.dk!$E:$E,MATCH($A414,Holdet.dk!$A:$A,0)),","),0)</f>
        <v>1E-3</v>
      </c>
      <c r="F414" t="str">
        <f>IF(INDEX(Lookup!H:H,MATCH('Master data'!A414,Lookup!G:G,0))=0,A414,INDEX(Lookup!H:H,MATCH('Master data'!A414,Lookup!G:G,0)))</f>
        <v>Matej Vydra</v>
      </c>
      <c r="G414" t="str">
        <f>IFERROR(INDEX(Lookup!B:B,MATCH(INDEX(Rotowire!C:C,MATCH(F414,Rotowire!A:A,0)),Lookup!D:D,0)),"")</f>
        <v>Sheffield United</v>
      </c>
      <c r="H414" s="5">
        <f t="shared" si="416"/>
        <v>3977000</v>
      </c>
      <c r="I414" s="19">
        <f>IFERROR(INDEX('Team forecast'!$G$3:$I$22,MATCH($B414,'Team forecast'!$B$3:$B$22,0),MATCH(I$1,'Team forecast'!$G$2:$I$2,0)),0)</f>
        <v>0.86842105263157876</v>
      </c>
      <c r="J414" s="19">
        <f>IFERROR(INDEX('Team forecast'!$G$3:$I$22,MATCH($B414,'Team forecast'!$B$3:$B$22,0),MATCH(J$1,'Team forecast'!$G$2:$I$2,0)),0)</f>
        <v>0.79999999999999993</v>
      </c>
      <c r="K414" s="19">
        <f>IFERROR(INDEX('Team forecast'!$G$3:$I$22,MATCH($B414,'Team forecast'!$B$3:$B$22,0),MATCH(K$1,'Team forecast'!$G$2:$I$2,0)),0)</f>
        <v>1.3061924203441888</v>
      </c>
      <c r="L414">
        <f>SUMIFS(Rotowire!E:E,Rotowire!$A:$A,'Master data'!$F414)</f>
        <v>95</v>
      </c>
      <c r="M414" s="2">
        <f>SUMIFS(Rotowire!F:F,Rotowire!$A:$A,'Master data'!$F414)*I414</f>
        <v>0.33868421052631575</v>
      </c>
      <c r="N414" s="2">
        <f>SUMIFS(Rotowire!G:G,Rotowire!$A:$A,'Master data'!$F414)*I414</f>
        <v>0.15631578947368416</v>
      </c>
      <c r="O414" s="2">
        <f>SUMIFS(Rotowire!I:I,Rotowire!$A:$A,'Master data'!$F414)*I414</f>
        <v>0.9552631578947367</v>
      </c>
      <c r="P414" s="2">
        <f>SUMIFS(Rotowire!W:W,Rotowire!$A:$A,'Master data'!$F414)*K414</f>
        <v>0.31348618088260533</v>
      </c>
      <c r="Q414" s="2">
        <f>SUMIFS(Rotowire!Y:Y,Rotowire!$A:$A,'Master data'!$F414)*J414</f>
        <v>0</v>
      </c>
      <c r="R414" s="2">
        <f>SUMIFS(Rotowire!AB:AB,Rotowire!$A:$A,'Master data'!$F414)</f>
        <v>7.0000000000000007E-2</v>
      </c>
      <c r="S414" s="2">
        <f>SUMIFS(Rotowire!AC:AC,Rotowire!$A:$A,'Master data'!$F414)</f>
        <v>0</v>
      </c>
      <c r="T414" s="2">
        <f>INDEX('Team forecast'!D$3:D$22,MATCH($B414,'Team forecast'!$B$3:$B$22,0))</f>
        <v>1.32</v>
      </c>
      <c r="U414" s="2">
        <f>INDEX('Team forecast'!E$3:E$22,MATCH($B414,'Team forecast'!$B$3:$B$22,0))</f>
        <v>1.1599999999999999</v>
      </c>
      <c r="V414" s="2">
        <f>INDEX('Team forecast'!J$3:J$22,MATCH($B414,'Team forecast'!$B$3:$B$22,0))</f>
        <v>0.39810000000000001</v>
      </c>
      <c r="W414" s="2">
        <f>INDEX('Team forecast'!K$3:K$22,MATCH($B414,'Team forecast'!$B$3:$B$22,0))</f>
        <v>0.27700000000000002</v>
      </c>
      <c r="X414" s="2">
        <f>INDEX('Team forecast'!L$3:L$22,MATCH($B414,'Team forecast'!$B$3:$B$22,0))</f>
        <v>0.32490000000000002</v>
      </c>
      <c r="Y414" s="5">
        <f t="shared" si="417"/>
        <v>7000</v>
      </c>
      <c r="Z414" s="5">
        <f t="shared" si="418"/>
        <v>9952.5</v>
      </c>
      <c r="AA414" s="5">
        <f t="shared" si="419"/>
        <v>1385.0000000000002</v>
      </c>
      <c r="AB414" s="5">
        <f t="shared" si="420"/>
        <v>-4873.5</v>
      </c>
      <c r="AC414" s="5">
        <f t="shared" si="421"/>
        <v>33868.421052631573</v>
      </c>
      <c r="AD414" s="5">
        <f t="shared" si="426"/>
        <v>7815.7894736842081</v>
      </c>
      <c r="AE414" s="5">
        <f t="shared" si="427"/>
        <v>9552.6315789473665</v>
      </c>
      <c r="AF414" s="5">
        <f t="shared" si="422"/>
        <v>0</v>
      </c>
      <c r="AG414" s="5">
        <f t="shared" si="423"/>
        <v>0</v>
      </c>
      <c r="AH414" s="5">
        <f t="shared" si="428"/>
        <v>-1400.0000000000002</v>
      </c>
      <c r="AI414" s="5">
        <f t="shared" si="429"/>
        <v>0</v>
      </c>
      <c r="AJ414" s="5">
        <f t="shared" si="430"/>
        <v>13200</v>
      </c>
      <c r="AK414" s="5">
        <f t="shared" si="431"/>
        <v>-9280</v>
      </c>
      <c r="AL414" s="5">
        <f>IFERROR(SUM(Y414:AK414),-5000)*((Cockpit!$C$3)^0)</f>
        <v>67220.842105263146</v>
      </c>
      <c r="AM414" s="19">
        <f>INDEX('Team forecast'!$M$3:$AU$22,MATCH($B414,'Team forecast'!$B$3:$B$22,0),MATCH(AM$1,'Team forecast'!$M$2:$AU$2,0))</f>
        <v>0</v>
      </c>
      <c r="AN414" s="19">
        <f>INDEX('Team forecast'!$M$3:$AU$22,MATCH($B414,'Team forecast'!$B$3:$B$22,0),MATCH(AN$1,'Team forecast'!$M$2:$AU$2,0))</f>
        <v>0</v>
      </c>
      <c r="AO414" s="19">
        <f>INDEX('Team forecast'!$M$3:$AU$22,MATCH($B414,'Team forecast'!$B$3:$B$22,0),MATCH(AO$1,'Team forecast'!$M$2:$AU$2,0))</f>
        <v>0</v>
      </c>
      <c r="AP414" s="19">
        <f>INDEX('Team forecast'!$M$3:$AU$22,MATCH($B414,'Team forecast'!$B$3:$B$22,0),MATCH(AP$1,'Team forecast'!$M$2:$AU$2,0))</f>
        <v>0</v>
      </c>
      <c r="AQ414" s="5">
        <f t="shared" si="432"/>
        <v>7000</v>
      </c>
      <c r="AR414" s="5">
        <f>INDEX('Team forecast'!$M$3:$AU$22,MATCH($B414,'Team forecast'!$B$3:$B$22,0),MATCH(AR$1,'Team forecast'!$M$2:$AU$2,0))*IF($Y414&gt;0,25000,0)</f>
        <v>0</v>
      </c>
      <c r="AS414" s="5">
        <f>INDEX('Team forecast'!$M$3:$AU$22,MATCH($B414,'Team forecast'!$B$3:$B$22,0),MATCH(AS$1,'Team forecast'!$M$2:$AU$2,0))*IF($Y414&gt;0,5000,0)</f>
        <v>0</v>
      </c>
      <c r="AT414" s="5">
        <f>INDEX('Team forecast'!$M$3:$AU$22,MATCH($B414,'Team forecast'!$B$3:$B$22,0),MATCH(AT$1,'Team forecast'!$M$2:$AU$2,0))*IF($Y414&gt;0,-15000,0)</f>
        <v>0</v>
      </c>
      <c r="AU414" s="5">
        <f t="shared" si="433"/>
        <v>0</v>
      </c>
      <c r="AV414" s="5">
        <f t="shared" si="434"/>
        <v>0</v>
      </c>
      <c r="AW414" s="5">
        <f t="shared" si="435"/>
        <v>0</v>
      </c>
      <c r="AX414" s="5">
        <f t="shared" si="436"/>
        <v>0</v>
      </c>
      <c r="AY414" s="5">
        <f t="shared" si="437"/>
        <v>0</v>
      </c>
      <c r="AZ414" s="5">
        <f t="shared" si="438"/>
        <v>-1400.0000000000002</v>
      </c>
      <c r="BA414" s="5">
        <f t="shared" si="439"/>
        <v>0</v>
      </c>
      <c r="BB414" s="5">
        <f t="shared" si="440"/>
        <v>0</v>
      </c>
      <c r="BC414" s="5">
        <f t="shared" si="441"/>
        <v>0</v>
      </c>
      <c r="BD414" s="5">
        <f>IFERROR(SUM(AR414:BC414),0)*((Cockpit!$C$3)^1)</f>
        <v>-980.00000000000011</v>
      </c>
      <c r="BE414" s="19">
        <f>INDEX('Team forecast'!$M$3:$AU$22,MATCH($B414,'Team forecast'!$B$3:$B$22,0),MATCH(BE$1,'Team forecast'!$M$2:$AU$2,0))</f>
        <v>0</v>
      </c>
      <c r="BF414" s="19">
        <f>INDEX('Team forecast'!$M$3:$AU$22,MATCH($B414,'Team forecast'!$B$3:$B$22,0),MATCH(BF$1,'Team forecast'!$M$2:$AU$2,0))</f>
        <v>0</v>
      </c>
      <c r="BG414" s="19">
        <f>INDEX('Team forecast'!$M$3:$AU$22,MATCH($B414,'Team forecast'!$B$3:$B$22,0),MATCH(BG$1,'Team forecast'!$M$2:$AU$2,0))</f>
        <v>0</v>
      </c>
      <c r="BH414" s="19">
        <f>INDEX('Team forecast'!$M$3:$AU$22,MATCH($B414,'Team forecast'!$B$3:$B$22,0),MATCH(BH$1,'Team forecast'!$M$2:$AU$2,0))</f>
        <v>0</v>
      </c>
      <c r="BI414" s="5">
        <f t="shared" si="442"/>
        <v>7000</v>
      </c>
      <c r="BJ414" s="5">
        <f>INDEX('Team forecast'!$M$3:$AU$22,MATCH($B414,'Team forecast'!$B$3:$B$22,0),MATCH(BJ$1,'Team forecast'!$M$2:$AU$2,0))*IF($Y414&gt;0,25000,0)</f>
        <v>0</v>
      </c>
      <c r="BK414" s="5">
        <f>INDEX('Team forecast'!$M$3:$AU$22,MATCH($B414,'Team forecast'!$B$3:$B$22,0),MATCH(BK$1,'Team forecast'!$M$2:$AU$2,0))*IF($Y414&gt;0,5000,0)</f>
        <v>0</v>
      </c>
      <c r="BL414" s="5">
        <f>INDEX('Team forecast'!$M$3:$AU$22,MATCH($B414,'Team forecast'!$B$3:$B$22,0),MATCH(BL$1,'Team forecast'!$M$2:$AU$2,0))*IF($Y414&gt;0,-15000,0)</f>
        <v>0</v>
      </c>
      <c r="BM414" s="5">
        <f t="shared" si="443"/>
        <v>0</v>
      </c>
      <c r="BN414" s="5">
        <f t="shared" si="444"/>
        <v>0</v>
      </c>
      <c r="BO414" s="5">
        <f t="shared" si="445"/>
        <v>0</v>
      </c>
      <c r="BP414" s="5">
        <f t="shared" si="446"/>
        <v>0</v>
      </c>
      <c r="BQ414" s="5">
        <f t="shared" si="447"/>
        <v>0</v>
      </c>
      <c r="BR414" s="5">
        <f t="shared" si="448"/>
        <v>-1400.0000000000002</v>
      </c>
      <c r="BS414" s="5">
        <f t="shared" si="449"/>
        <v>0</v>
      </c>
      <c r="BT414" s="5">
        <f t="shared" si="450"/>
        <v>0</v>
      </c>
      <c r="BU414" s="5">
        <f t="shared" si="451"/>
        <v>0</v>
      </c>
      <c r="BV414" s="5">
        <f>IFERROR(SUM(BJ414:BU414),0)*((Cockpit!$C$3)^2)</f>
        <v>-686</v>
      </c>
      <c r="BW414" s="19">
        <f>INDEX('Team forecast'!$M$3:$AU$22,MATCH($B414,'Team forecast'!$B$3:$B$22,0),MATCH(BW$1,'Team forecast'!$M$2:$AU$2,0))</f>
        <v>0</v>
      </c>
      <c r="BX414" s="19">
        <f>INDEX('Team forecast'!$M$3:$AU$22,MATCH($B414,'Team forecast'!$B$3:$B$22,0),MATCH(BX$1,'Team forecast'!$M$2:$AU$2,0))</f>
        <v>0</v>
      </c>
      <c r="BY414" s="19">
        <f>INDEX('Team forecast'!$M$3:$AU$22,MATCH($B414,'Team forecast'!$B$3:$B$22,0),MATCH(BY$1,'Team forecast'!$M$2:$AU$2,0))</f>
        <v>0</v>
      </c>
      <c r="BZ414" s="19">
        <f>INDEX('Team forecast'!$M$3:$AU$22,MATCH($B414,'Team forecast'!$B$3:$B$22,0),MATCH(BZ$1,'Team forecast'!$M$2:$AU$2,0))</f>
        <v>0</v>
      </c>
      <c r="CA414" s="5">
        <f t="shared" si="452"/>
        <v>7000</v>
      </c>
      <c r="CB414" s="5">
        <f>INDEX('Team forecast'!$M$3:$AU$22,MATCH($B414,'Team forecast'!$B$3:$B$22,0),MATCH(CB$1,'Team forecast'!$M$2:$AU$2,0))*IF($Y414&gt;0,25000,0)</f>
        <v>0</v>
      </c>
      <c r="CC414" s="5">
        <f>INDEX('Team forecast'!$M$3:$AU$22,MATCH($B414,'Team forecast'!$B$3:$B$22,0),MATCH(CC$1,'Team forecast'!$M$2:$AU$2,0))*IF($Y414&gt;0,5000,0)</f>
        <v>0</v>
      </c>
      <c r="CD414" s="5">
        <f>INDEX('Team forecast'!$M$3:$AU$22,MATCH($B414,'Team forecast'!$B$3:$B$22,0),MATCH(CD$1,'Team forecast'!$M$2:$AU$2,0))*IF($Y414&gt;0,-15000,0)</f>
        <v>0</v>
      </c>
      <c r="CE414" s="5">
        <f t="shared" si="453"/>
        <v>0</v>
      </c>
      <c r="CF414" s="5">
        <f t="shared" si="454"/>
        <v>0</v>
      </c>
      <c r="CG414" s="5">
        <f t="shared" si="455"/>
        <v>0</v>
      </c>
      <c r="CH414" s="5">
        <f t="shared" si="456"/>
        <v>0</v>
      </c>
      <c r="CI414" s="5">
        <f t="shared" si="457"/>
        <v>0</v>
      </c>
      <c r="CJ414" s="5">
        <f t="shared" si="458"/>
        <v>-1400.0000000000002</v>
      </c>
      <c r="CK414" s="5">
        <f t="shared" si="459"/>
        <v>0</v>
      </c>
      <c r="CL414" s="5">
        <f t="shared" si="460"/>
        <v>0</v>
      </c>
      <c r="CM414" s="5">
        <f t="shared" si="461"/>
        <v>0</v>
      </c>
      <c r="CN414" s="5">
        <f>IFERROR(SUM(CB414:CM414),0)*((Cockpit!$C$3)^3)</f>
        <v>-480.2</v>
      </c>
      <c r="CO414" s="19">
        <f>INDEX('Team forecast'!$M$3:$AU$22,MATCH($B414,'Team forecast'!$B$3:$B$22,0),MATCH(CO$1,'Team forecast'!$M$2:$AU$2,0))</f>
        <v>0</v>
      </c>
      <c r="CP414" s="19">
        <f>INDEX('Team forecast'!$M$3:$AU$22,MATCH($B414,'Team forecast'!$B$3:$B$22,0),MATCH(CP$1,'Team forecast'!$M$2:$AU$2,0))</f>
        <v>0</v>
      </c>
      <c r="CQ414" s="19">
        <f>INDEX('Team forecast'!$M$3:$AU$22,MATCH($B414,'Team forecast'!$B$3:$B$22,0),MATCH(CQ$1,'Team forecast'!$M$2:$AU$2,0))</f>
        <v>0</v>
      </c>
      <c r="CR414" s="19">
        <f>INDEX('Team forecast'!$M$3:$AU$22,MATCH($B414,'Team forecast'!$B$3:$B$22,0),MATCH(CR$1,'Team forecast'!$M$2:$AU$2,0))</f>
        <v>0</v>
      </c>
      <c r="CS414" s="5">
        <f t="shared" si="462"/>
        <v>7000</v>
      </c>
      <c r="CT414" s="5">
        <f>INDEX('Team forecast'!$M$3:$AU$22,MATCH($B414,'Team forecast'!$B$3:$B$22,0),MATCH(CT$1,'Team forecast'!$M$2:$AU$2,0))*IF($Y414&gt;0,25000,0)</f>
        <v>0</v>
      </c>
      <c r="CU414" s="5">
        <f>INDEX('Team forecast'!$M$3:$AU$22,MATCH($B414,'Team forecast'!$B$3:$B$22,0),MATCH(CU$1,'Team forecast'!$M$2:$AU$2,0))*IF($Y414&gt;0,5000,0)</f>
        <v>0</v>
      </c>
      <c r="CV414" s="5">
        <f>INDEX('Team forecast'!$M$3:$AU$22,MATCH($B414,'Team forecast'!$B$3:$B$22,0),MATCH(CV$1,'Team forecast'!$M$2:$AU$2,0))*IF($Y414&gt;0,-15000,0)</f>
        <v>0</v>
      </c>
      <c r="CW414" s="5">
        <f t="shared" si="463"/>
        <v>0</v>
      </c>
      <c r="CX414" s="5">
        <f t="shared" si="464"/>
        <v>0</v>
      </c>
      <c r="CY414" s="5">
        <f t="shared" si="465"/>
        <v>0</v>
      </c>
      <c r="CZ414" s="5">
        <f t="shared" si="466"/>
        <v>0</v>
      </c>
      <c r="DA414" s="5">
        <f t="shared" si="467"/>
        <v>0</v>
      </c>
      <c r="DB414" s="5">
        <f t="shared" si="468"/>
        <v>-1400.0000000000002</v>
      </c>
      <c r="DC414" s="5">
        <f t="shared" si="469"/>
        <v>0</v>
      </c>
      <c r="DD414" s="5">
        <f t="shared" si="470"/>
        <v>0</v>
      </c>
      <c r="DE414" s="5">
        <f t="shared" si="471"/>
        <v>0</v>
      </c>
      <c r="DF414" s="5">
        <f>IFERROR(SUM(CT414:DE414),0)*((Cockpit!$C$3)^4)</f>
        <v>-336.13999999999993</v>
      </c>
      <c r="DG414" s="19">
        <f>INDEX('Team forecast'!$M$3:$AU$22,MATCH($B414,'Team forecast'!$B$3:$B$22,0),MATCH(DG$1,'Team forecast'!$M$2:$AU$2,0))</f>
        <v>0</v>
      </c>
      <c r="DH414" s="19">
        <f>INDEX('Team forecast'!$M$3:$AU$22,MATCH($B414,'Team forecast'!$B$3:$B$22,0),MATCH(DH$1,'Team forecast'!$M$2:$AU$2,0))</f>
        <v>0</v>
      </c>
      <c r="DI414" s="19">
        <f>INDEX('Team forecast'!$M$3:$AU$22,MATCH($B414,'Team forecast'!$B$3:$B$22,0),MATCH(DI$1,'Team forecast'!$M$2:$AU$2,0))</f>
        <v>0</v>
      </c>
      <c r="DJ414" s="19">
        <f>INDEX('Team forecast'!$M$3:$AU$22,MATCH($B414,'Team forecast'!$B$3:$B$22,0),MATCH(DJ$1,'Team forecast'!$M$2:$AU$2,0))</f>
        <v>0</v>
      </c>
      <c r="DK414" s="5">
        <f t="shared" si="472"/>
        <v>7000</v>
      </c>
      <c r="DL414" s="5">
        <f>INDEX('Team forecast'!$M$3:$AU$22,MATCH($B414,'Team forecast'!$B$3:$B$22,0),MATCH(DL$1,'Team forecast'!$M$2:$AU$2,0))*IF($Y414&gt;0,25000,0)</f>
        <v>0</v>
      </c>
      <c r="DM414" s="5">
        <f>INDEX('Team forecast'!$M$3:$AU$22,MATCH($B414,'Team forecast'!$B$3:$B$22,0),MATCH(DM$1,'Team forecast'!$M$2:$AU$2,0))*IF($Y414&gt;0,5000,0)</f>
        <v>0</v>
      </c>
      <c r="DN414" s="5">
        <f>INDEX('Team forecast'!$M$3:$AU$22,MATCH($B414,'Team forecast'!$B$3:$B$22,0),MATCH(DN$1,'Team forecast'!$M$2:$AU$2,0))*IF($Y414&gt;0,-15000,0)</f>
        <v>0</v>
      </c>
      <c r="DO414" s="5">
        <f t="shared" si="473"/>
        <v>0</v>
      </c>
      <c r="DP414" s="5">
        <f t="shared" si="474"/>
        <v>0</v>
      </c>
      <c r="DQ414" s="5">
        <f t="shared" si="475"/>
        <v>0</v>
      </c>
      <c r="DR414" s="5">
        <f t="shared" si="476"/>
        <v>0</v>
      </c>
      <c r="DS414" s="5">
        <f t="shared" si="477"/>
        <v>0</v>
      </c>
      <c r="DT414" s="5">
        <f t="shared" si="478"/>
        <v>-1400.0000000000002</v>
      </c>
      <c r="DU414" s="5">
        <f t="shared" si="479"/>
        <v>0</v>
      </c>
      <c r="DV414" s="5">
        <f t="shared" si="480"/>
        <v>0</v>
      </c>
      <c r="DW414" s="5">
        <f t="shared" si="481"/>
        <v>0</v>
      </c>
      <c r="DX414" s="5">
        <f>IFERROR(SUM(DL414:DW414),0)*((Cockpit!$C$3)^5)</f>
        <v>-235.29799999999994</v>
      </c>
      <c r="DY414" s="5">
        <f t="shared" si="482"/>
        <v>64503.204105263147</v>
      </c>
      <c r="DZ414" s="5" t="str">
        <f>IF(ISERROR(MATCH(A414,'Current squad'!B:B,0)),"No","Yes")</f>
        <v>No</v>
      </c>
      <c r="EA414" s="5" cm="1">
        <f t="array" ref="EA414">IFERROR(_xlfn.IFS(DZ414="Yes",0,DZ414="No",H414*1%),999999)</f>
        <v>39770</v>
      </c>
      <c r="EB414" s="5">
        <f t="shared" si="424"/>
        <v>4016770</v>
      </c>
      <c r="EC414" s="5">
        <f t="shared" si="483"/>
        <v>24733.204105263147</v>
      </c>
      <c r="ED414" s="1">
        <f t="shared" si="425"/>
        <v>6.2190606249090136E-3</v>
      </c>
      <c r="EE414" s="5">
        <f>RANK(EC414,$EC$2:$EC$572)+COUNTIF($EC$2:EC414,EC414)-1</f>
        <v>20</v>
      </c>
      <c r="EF414" s="4">
        <f>RANK(ED414,$ED$2:$ED$572)+COUNTIF($ED$2:ED414,ED414)-1</f>
        <v>16</v>
      </c>
    </row>
    <row r="415" spans="1:136" x14ac:dyDescent="0.3">
      <c r="A415" t="str">
        <f>IF(Holdet.dk!A415&lt;&gt;"",Holdet.dk!A415,"")</f>
        <v>Marcus Rashford</v>
      </c>
      <c r="B415" t="str">
        <f>INDEX(Holdet.dk!B:B,MATCH($A415,Holdet.dk!$A:$A,0))</f>
        <v>Manchester United</v>
      </c>
      <c r="C415" t="str">
        <f>INDEX(Holdet.dk!C:C,MATCH($A415,Holdet.dk!$A:$A,0))</f>
        <v>Striker</v>
      </c>
      <c r="D415" t="str">
        <f>INDEX(Holdet.dk!D:D,MATCH($A415,Holdet.dk!$A:$A,0))</f>
        <v>9.746.000</v>
      </c>
      <c r="E415" s="1">
        <f>IFERROR(_xlfn.NUMBERVALUE(INDEX(Holdet.dk!$E:$E,MATCH($A415,Holdet.dk!$A:$A,0)),","),0)</f>
        <v>6.3E-2</v>
      </c>
      <c r="F415" t="str">
        <f>IF(INDEX(Lookup!H:H,MATCH('Master data'!A415,Lookup!G:G,0))=0,A415,INDEX(Lookup!H:H,MATCH('Master data'!A415,Lookup!G:G,0)))</f>
        <v>Marcus Rashford</v>
      </c>
      <c r="G415" t="str">
        <f>IFERROR(INDEX(Lookup!B:B,MATCH(INDEX(Rotowire!C:C,MATCH(F415,Rotowire!A:A,0)),Lookup!D:D,0)),"")</f>
        <v/>
      </c>
      <c r="H415" s="5">
        <f t="shared" si="416"/>
        <v>9746000</v>
      </c>
      <c r="I415" s="19">
        <f>IFERROR(INDEX('Team forecast'!$G$3:$I$22,MATCH($B415,'Team forecast'!$B$3:$B$22,0),MATCH(I$1,'Team forecast'!$G$2:$I$2,0)),0)</f>
        <v>1.0869565217391304</v>
      </c>
      <c r="J415" s="19">
        <f>IFERROR(INDEX('Team forecast'!$G$3:$I$22,MATCH($B415,'Team forecast'!$B$3:$B$22,0),MATCH(J$1,'Team forecast'!$G$2:$I$2,0)),0)</f>
        <v>0.75816993464052274</v>
      </c>
      <c r="K415" s="19">
        <f>IFERROR(INDEX('Team forecast'!$G$3:$I$22,MATCH($B415,'Team forecast'!$B$3:$B$22,0),MATCH(K$1,'Team forecast'!$G$2:$I$2,0)),0)</f>
        <v>1.4927913375362158</v>
      </c>
      <c r="L415">
        <f>SUMIFS(Rotowire!E:E,Rotowire!$A:$A,'Master data'!$F415)</f>
        <v>0</v>
      </c>
      <c r="M415" s="2">
        <f>SUMIFS(Rotowire!F:F,Rotowire!$A:$A,'Master data'!$F415)*I415</f>
        <v>0</v>
      </c>
      <c r="N415" s="2">
        <f>SUMIFS(Rotowire!G:G,Rotowire!$A:$A,'Master data'!$F415)*I415</f>
        <v>0</v>
      </c>
      <c r="O415" s="2">
        <f>SUMIFS(Rotowire!I:I,Rotowire!$A:$A,'Master data'!$F415)*I415</f>
        <v>0</v>
      </c>
      <c r="P415" s="2">
        <f>SUMIFS(Rotowire!W:W,Rotowire!$A:$A,'Master data'!$F415)*K415</f>
        <v>0</v>
      </c>
      <c r="Q415" s="2">
        <f>SUMIFS(Rotowire!Y:Y,Rotowire!$A:$A,'Master data'!$F415)*J415</f>
        <v>0</v>
      </c>
      <c r="R415" s="2">
        <f>SUMIFS(Rotowire!AB:AB,Rotowire!$A:$A,'Master data'!$F415)</f>
        <v>0</v>
      </c>
      <c r="S415" s="2">
        <f>SUMIFS(Rotowire!AC:AC,Rotowire!$A:$A,'Master data'!$F415)</f>
        <v>0</v>
      </c>
      <c r="T415" s="2">
        <f>INDEX('Team forecast'!D$3:D$22,MATCH($B415,'Team forecast'!$B$3:$B$22,0))</f>
        <v>1.5</v>
      </c>
      <c r="U415" s="2">
        <f>INDEX('Team forecast'!E$3:E$22,MATCH($B415,'Team forecast'!$B$3:$B$22,0))</f>
        <v>1.1599999999999999</v>
      </c>
      <c r="V415" s="2">
        <f>INDEX('Team forecast'!J$3:J$22,MATCH($B415,'Team forecast'!$B$3:$B$22,0))</f>
        <v>0.44640000000000002</v>
      </c>
      <c r="W415" s="2">
        <f>INDEX('Team forecast'!K$3:K$22,MATCH($B415,'Team forecast'!$B$3:$B$22,0))</f>
        <v>0.26269999999999999</v>
      </c>
      <c r="X415" s="2">
        <f>INDEX('Team forecast'!L$3:L$22,MATCH($B415,'Team forecast'!$B$3:$B$22,0))</f>
        <v>0.29099999999999998</v>
      </c>
      <c r="Y415" s="5">
        <f t="shared" si="417"/>
        <v>-5000</v>
      </c>
      <c r="Z415" s="5">
        <f t="shared" si="418"/>
        <v>0</v>
      </c>
      <c r="AA415" s="5">
        <f t="shared" si="419"/>
        <v>0</v>
      </c>
      <c r="AB415" s="5">
        <f t="shared" si="420"/>
        <v>0</v>
      </c>
      <c r="AC415" s="5">
        <f t="shared" si="421"/>
        <v>0</v>
      </c>
      <c r="AD415" s="5">
        <f t="shared" si="426"/>
        <v>0</v>
      </c>
      <c r="AE415" s="5">
        <f t="shared" si="427"/>
        <v>0</v>
      </c>
      <c r="AF415" s="5">
        <f t="shared" si="422"/>
        <v>0</v>
      </c>
      <c r="AG415" s="5">
        <f t="shared" si="423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 t="shared" si="431"/>
        <v>0</v>
      </c>
      <c r="AL415" s="5">
        <f>IFERROR(SUM(Y415:AK415),-5000)*((Cockpit!$C$3)^0)</f>
        <v>-5000</v>
      </c>
      <c r="AM415" s="19">
        <f>INDEX('Team forecast'!$M$3:$AU$22,MATCH($B415,'Team forecast'!$B$3:$B$22,0),MATCH(AM$1,'Team forecast'!$M$2:$AU$2,0))</f>
        <v>0</v>
      </c>
      <c r="AN415" s="19">
        <f>INDEX('Team forecast'!$M$3:$AU$22,MATCH($B415,'Team forecast'!$B$3:$B$22,0),MATCH(AN$1,'Team forecast'!$M$2:$AU$2,0))</f>
        <v>0</v>
      </c>
      <c r="AO415" s="19">
        <f>INDEX('Team forecast'!$M$3:$AU$22,MATCH($B415,'Team forecast'!$B$3:$B$22,0),MATCH(AO$1,'Team forecast'!$M$2:$AU$2,0))</f>
        <v>0</v>
      </c>
      <c r="AP415" s="19">
        <f>INDEX('Team forecast'!$M$3:$AU$22,MATCH($B415,'Team forecast'!$B$3:$B$22,0),MATCH(AP$1,'Team forecast'!$M$2:$AU$2,0))</f>
        <v>0</v>
      </c>
      <c r="AQ415" s="5">
        <f t="shared" si="432"/>
        <v>-5000</v>
      </c>
      <c r="AR415" s="5">
        <f>INDEX('Team forecast'!$M$3:$AU$22,MATCH($B415,'Team forecast'!$B$3:$B$22,0),MATCH(AR$1,'Team forecast'!$M$2:$AU$2,0))*IF($Y415&gt;0,25000,0)</f>
        <v>0</v>
      </c>
      <c r="AS415" s="5">
        <f>INDEX('Team forecast'!$M$3:$AU$22,MATCH($B415,'Team forecast'!$B$3:$B$22,0),MATCH(AS$1,'Team forecast'!$M$2:$AU$2,0))*IF($Y415&gt;0,5000,0)</f>
        <v>0</v>
      </c>
      <c r="AT415" s="5">
        <f>INDEX('Team forecast'!$M$3:$AU$22,MATCH($B415,'Team forecast'!$B$3:$B$22,0),MATCH(AT$1,'Team forecast'!$M$2:$AU$2,0))*IF($Y415&gt;0,-15000,0)</f>
        <v>0</v>
      </c>
      <c r="AU415" s="5">
        <f t="shared" si="433"/>
        <v>0</v>
      </c>
      <c r="AV415" s="5">
        <f t="shared" si="434"/>
        <v>0</v>
      </c>
      <c r="AW415" s="5">
        <f t="shared" si="435"/>
        <v>0</v>
      </c>
      <c r="AX415" s="5">
        <f t="shared" si="436"/>
        <v>0</v>
      </c>
      <c r="AY415" s="5">
        <f t="shared" si="437"/>
        <v>0</v>
      </c>
      <c r="AZ415" s="5">
        <f t="shared" si="438"/>
        <v>0</v>
      </c>
      <c r="BA415" s="5">
        <f t="shared" si="439"/>
        <v>0</v>
      </c>
      <c r="BB415" s="5">
        <f t="shared" si="440"/>
        <v>0</v>
      </c>
      <c r="BC415" s="5">
        <f t="shared" si="441"/>
        <v>0</v>
      </c>
      <c r="BD415" s="5">
        <f>IFERROR(SUM(AR415:BC415),0)*((Cockpit!$C$3)^1)</f>
        <v>0</v>
      </c>
      <c r="BE415" s="19">
        <f>INDEX('Team forecast'!$M$3:$AU$22,MATCH($B415,'Team forecast'!$B$3:$B$22,0),MATCH(BE$1,'Team forecast'!$M$2:$AU$2,0))</f>
        <v>0</v>
      </c>
      <c r="BF415" s="19">
        <f>INDEX('Team forecast'!$M$3:$AU$22,MATCH($B415,'Team forecast'!$B$3:$B$22,0),MATCH(BF$1,'Team forecast'!$M$2:$AU$2,0))</f>
        <v>0</v>
      </c>
      <c r="BG415" s="19">
        <f>INDEX('Team forecast'!$M$3:$AU$22,MATCH($B415,'Team forecast'!$B$3:$B$22,0),MATCH(BG$1,'Team forecast'!$M$2:$AU$2,0))</f>
        <v>0</v>
      </c>
      <c r="BH415" s="19">
        <f>INDEX('Team forecast'!$M$3:$AU$22,MATCH($B415,'Team forecast'!$B$3:$B$22,0),MATCH(BH$1,'Team forecast'!$M$2:$AU$2,0))</f>
        <v>0</v>
      </c>
      <c r="BI415" s="5">
        <f t="shared" si="442"/>
        <v>-5000</v>
      </c>
      <c r="BJ415" s="5">
        <f>INDEX('Team forecast'!$M$3:$AU$22,MATCH($B415,'Team forecast'!$B$3:$B$22,0),MATCH(BJ$1,'Team forecast'!$M$2:$AU$2,0))*IF($Y415&gt;0,25000,0)</f>
        <v>0</v>
      </c>
      <c r="BK415" s="5">
        <f>INDEX('Team forecast'!$M$3:$AU$22,MATCH($B415,'Team forecast'!$B$3:$B$22,0),MATCH(BK$1,'Team forecast'!$M$2:$AU$2,0))*IF($Y415&gt;0,5000,0)</f>
        <v>0</v>
      </c>
      <c r="BL415" s="5">
        <f>INDEX('Team forecast'!$M$3:$AU$22,MATCH($B415,'Team forecast'!$B$3:$B$22,0),MATCH(BL$1,'Team forecast'!$M$2:$AU$2,0))*IF($Y415&gt;0,-15000,0)</f>
        <v>0</v>
      </c>
      <c r="BM415" s="5">
        <f t="shared" si="443"/>
        <v>0</v>
      </c>
      <c r="BN415" s="5">
        <f t="shared" si="444"/>
        <v>0</v>
      </c>
      <c r="BO415" s="5">
        <f t="shared" si="445"/>
        <v>0</v>
      </c>
      <c r="BP415" s="5">
        <f t="shared" si="446"/>
        <v>0</v>
      </c>
      <c r="BQ415" s="5">
        <f t="shared" si="447"/>
        <v>0</v>
      </c>
      <c r="BR415" s="5">
        <f t="shared" si="448"/>
        <v>0</v>
      </c>
      <c r="BS415" s="5">
        <f t="shared" si="449"/>
        <v>0</v>
      </c>
      <c r="BT415" s="5">
        <f t="shared" si="450"/>
        <v>0</v>
      </c>
      <c r="BU415" s="5">
        <f t="shared" si="451"/>
        <v>0</v>
      </c>
      <c r="BV415" s="5">
        <f>IFERROR(SUM(BJ415:BU415),0)*((Cockpit!$C$3)^2)</f>
        <v>0</v>
      </c>
      <c r="BW415" s="19">
        <f>INDEX('Team forecast'!$M$3:$AU$22,MATCH($B415,'Team forecast'!$B$3:$B$22,0),MATCH(BW$1,'Team forecast'!$M$2:$AU$2,0))</f>
        <v>0</v>
      </c>
      <c r="BX415" s="19">
        <f>INDEX('Team forecast'!$M$3:$AU$22,MATCH($B415,'Team forecast'!$B$3:$B$22,0),MATCH(BX$1,'Team forecast'!$M$2:$AU$2,0))</f>
        <v>0</v>
      </c>
      <c r="BY415" s="19">
        <f>INDEX('Team forecast'!$M$3:$AU$22,MATCH($B415,'Team forecast'!$B$3:$B$22,0),MATCH(BY$1,'Team forecast'!$M$2:$AU$2,0))</f>
        <v>0</v>
      </c>
      <c r="BZ415" s="19">
        <f>INDEX('Team forecast'!$M$3:$AU$22,MATCH($B415,'Team forecast'!$B$3:$B$22,0),MATCH(BZ$1,'Team forecast'!$M$2:$AU$2,0))</f>
        <v>0</v>
      </c>
      <c r="CA415" s="5">
        <f t="shared" si="452"/>
        <v>-5000</v>
      </c>
      <c r="CB415" s="5">
        <f>INDEX('Team forecast'!$M$3:$AU$22,MATCH($B415,'Team forecast'!$B$3:$B$22,0),MATCH(CB$1,'Team forecast'!$M$2:$AU$2,0))*IF($Y415&gt;0,25000,0)</f>
        <v>0</v>
      </c>
      <c r="CC415" s="5">
        <f>INDEX('Team forecast'!$M$3:$AU$22,MATCH($B415,'Team forecast'!$B$3:$B$22,0),MATCH(CC$1,'Team forecast'!$M$2:$AU$2,0))*IF($Y415&gt;0,5000,0)</f>
        <v>0</v>
      </c>
      <c r="CD415" s="5">
        <f>INDEX('Team forecast'!$M$3:$AU$22,MATCH($B415,'Team forecast'!$B$3:$B$22,0),MATCH(CD$1,'Team forecast'!$M$2:$AU$2,0))*IF($Y415&gt;0,-15000,0)</f>
        <v>0</v>
      </c>
      <c r="CE415" s="5">
        <f t="shared" si="453"/>
        <v>0</v>
      </c>
      <c r="CF415" s="5">
        <f t="shared" si="454"/>
        <v>0</v>
      </c>
      <c r="CG415" s="5">
        <f t="shared" si="455"/>
        <v>0</v>
      </c>
      <c r="CH415" s="5">
        <f t="shared" si="456"/>
        <v>0</v>
      </c>
      <c r="CI415" s="5">
        <f t="shared" si="457"/>
        <v>0</v>
      </c>
      <c r="CJ415" s="5">
        <f t="shared" si="458"/>
        <v>0</v>
      </c>
      <c r="CK415" s="5">
        <f t="shared" si="459"/>
        <v>0</v>
      </c>
      <c r="CL415" s="5">
        <f t="shared" si="460"/>
        <v>0</v>
      </c>
      <c r="CM415" s="5">
        <f t="shared" si="461"/>
        <v>0</v>
      </c>
      <c r="CN415" s="5">
        <f>IFERROR(SUM(CB415:CM415),0)*((Cockpit!$C$3)^3)</f>
        <v>0</v>
      </c>
      <c r="CO415" s="19">
        <f>INDEX('Team forecast'!$M$3:$AU$22,MATCH($B415,'Team forecast'!$B$3:$B$22,0),MATCH(CO$1,'Team forecast'!$M$2:$AU$2,0))</f>
        <v>0</v>
      </c>
      <c r="CP415" s="19">
        <f>INDEX('Team forecast'!$M$3:$AU$22,MATCH($B415,'Team forecast'!$B$3:$B$22,0),MATCH(CP$1,'Team forecast'!$M$2:$AU$2,0))</f>
        <v>0</v>
      </c>
      <c r="CQ415" s="19">
        <f>INDEX('Team forecast'!$M$3:$AU$22,MATCH($B415,'Team forecast'!$B$3:$B$22,0),MATCH(CQ$1,'Team forecast'!$M$2:$AU$2,0))</f>
        <v>0</v>
      </c>
      <c r="CR415" s="19">
        <f>INDEX('Team forecast'!$M$3:$AU$22,MATCH($B415,'Team forecast'!$B$3:$B$22,0),MATCH(CR$1,'Team forecast'!$M$2:$AU$2,0))</f>
        <v>0</v>
      </c>
      <c r="CS415" s="5">
        <f t="shared" si="462"/>
        <v>-5000</v>
      </c>
      <c r="CT415" s="5">
        <f>INDEX('Team forecast'!$M$3:$AU$22,MATCH($B415,'Team forecast'!$B$3:$B$22,0),MATCH(CT$1,'Team forecast'!$M$2:$AU$2,0))*IF($Y415&gt;0,25000,0)</f>
        <v>0</v>
      </c>
      <c r="CU415" s="5">
        <f>INDEX('Team forecast'!$M$3:$AU$22,MATCH($B415,'Team forecast'!$B$3:$B$22,0),MATCH(CU$1,'Team forecast'!$M$2:$AU$2,0))*IF($Y415&gt;0,5000,0)</f>
        <v>0</v>
      </c>
      <c r="CV415" s="5">
        <f>INDEX('Team forecast'!$M$3:$AU$22,MATCH($B415,'Team forecast'!$B$3:$B$22,0),MATCH(CV$1,'Team forecast'!$M$2:$AU$2,0))*IF($Y415&gt;0,-15000,0)</f>
        <v>0</v>
      </c>
      <c r="CW415" s="5">
        <f t="shared" si="463"/>
        <v>0</v>
      </c>
      <c r="CX415" s="5">
        <f t="shared" si="464"/>
        <v>0</v>
      </c>
      <c r="CY415" s="5">
        <f t="shared" si="465"/>
        <v>0</v>
      </c>
      <c r="CZ415" s="5">
        <f t="shared" si="466"/>
        <v>0</v>
      </c>
      <c r="DA415" s="5">
        <f t="shared" si="467"/>
        <v>0</v>
      </c>
      <c r="DB415" s="5">
        <f t="shared" si="468"/>
        <v>0</v>
      </c>
      <c r="DC415" s="5">
        <f t="shared" si="469"/>
        <v>0</v>
      </c>
      <c r="DD415" s="5">
        <f t="shared" si="470"/>
        <v>0</v>
      </c>
      <c r="DE415" s="5">
        <f t="shared" si="471"/>
        <v>0</v>
      </c>
      <c r="DF415" s="5">
        <f>IFERROR(SUM(CT415:DE415),0)*((Cockpit!$C$3)^4)</f>
        <v>0</v>
      </c>
      <c r="DG415" s="19">
        <f>INDEX('Team forecast'!$M$3:$AU$22,MATCH($B415,'Team forecast'!$B$3:$B$22,0),MATCH(DG$1,'Team forecast'!$M$2:$AU$2,0))</f>
        <v>0</v>
      </c>
      <c r="DH415" s="19">
        <f>INDEX('Team forecast'!$M$3:$AU$22,MATCH($B415,'Team forecast'!$B$3:$B$22,0),MATCH(DH$1,'Team forecast'!$M$2:$AU$2,0))</f>
        <v>0</v>
      </c>
      <c r="DI415" s="19">
        <f>INDEX('Team forecast'!$M$3:$AU$22,MATCH($B415,'Team forecast'!$B$3:$B$22,0),MATCH(DI$1,'Team forecast'!$M$2:$AU$2,0))</f>
        <v>0</v>
      </c>
      <c r="DJ415" s="19">
        <f>INDEX('Team forecast'!$M$3:$AU$22,MATCH($B415,'Team forecast'!$B$3:$B$22,0),MATCH(DJ$1,'Team forecast'!$M$2:$AU$2,0))</f>
        <v>0</v>
      </c>
      <c r="DK415" s="5">
        <f t="shared" si="472"/>
        <v>-5000</v>
      </c>
      <c r="DL415" s="5">
        <f>INDEX('Team forecast'!$M$3:$AU$22,MATCH($B415,'Team forecast'!$B$3:$B$22,0),MATCH(DL$1,'Team forecast'!$M$2:$AU$2,0))*IF($Y415&gt;0,25000,0)</f>
        <v>0</v>
      </c>
      <c r="DM415" s="5">
        <f>INDEX('Team forecast'!$M$3:$AU$22,MATCH($B415,'Team forecast'!$B$3:$B$22,0),MATCH(DM$1,'Team forecast'!$M$2:$AU$2,0))*IF($Y415&gt;0,5000,0)</f>
        <v>0</v>
      </c>
      <c r="DN415" s="5">
        <f>INDEX('Team forecast'!$M$3:$AU$22,MATCH($B415,'Team forecast'!$B$3:$B$22,0),MATCH(DN$1,'Team forecast'!$M$2:$AU$2,0))*IF($Y415&gt;0,-15000,0)</f>
        <v>0</v>
      </c>
      <c r="DO415" s="5">
        <f t="shared" si="473"/>
        <v>0</v>
      </c>
      <c r="DP415" s="5">
        <f t="shared" si="474"/>
        <v>0</v>
      </c>
      <c r="DQ415" s="5">
        <f t="shared" si="475"/>
        <v>0</v>
      </c>
      <c r="DR415" s="5">
        <f t="shared" si="476"/>
        <v>0</v>
      </c>
      <c r="DS415" s="5">
        <f t="shared" si="477"/>
        <v>0</v>
      </c>
      <c r="DT415" s="5">
        <f t="shared" si="478"/>
        <v>0</v>
      </c>
      <c r="DU415" s="5">
        <f t="shared" si="479"/>
        <v>0</v>
      </c>
      <c r="DV415" s="5">
        <f t="shared" si="480"/>
        <v>0</v>
      </c>
      <c r="DW415" s="5">
        <f t="shared" si="481"/>
        <v>0</v>
      </c>
      <c r="DX415" s="5">
        <f>IFERROR(SUM(DL415:DW415),0)*((Cockpit!$C$3)^5)</f>
        <v>0</v>
      </c>
      <c r="DY415" s="5">
        <f t="shared" si="482"/>
        <v>-5000</v>
      </c>
      <c r="DZ415" s="5" t="str">
        <f>IF(ISERROR(MATCH(A415,'Current squad'!B:B,0)),"No","Yes")</f>
        <v>No</v>
      </c>
      <c r="EA415" s="5" cm="1">
        <f t="array" ref="EA415">IFERROR(_xlfn.IFS(DZ415="Yes",0,DZ415="No",H415*1%),999999)</f>
        <v>97460</v>
      </c>
      <c r="EB415" s="5">
        <f t="shared" si="424"/>
        <v>9843460</v>
      </c>
      <c r="EC415" s="5">
        <f t="shared" si="483"/>
        <v>-102460</v>
      </c>
      <c r="ED415" s="1">
        <f t="shared" si="425"/>
        <v>-1.0513030987071618E-2</v>
      </c>
      <c r="EE415" s="5">
        <f>RANK(EC415,$EC$2:$EC$572)+COUNTIF($EC$2:EC415,EC415)-1</f>
        <v>570</v>
      </c>
      <c r="EF415" s="4">
        <f>RANK(ED415,$ED$2:$ED$572)+COUNTIF($ED$2:ED415,ED415)-1</f>
        <v>191</v>
      </c>
    </row>
    <row r="416" spans="1:136" x14ac:dyDescent="0.3">
      <c r="A416" t="str">
        <f>IF(Holdet.dk!A416&lt;&gt;"",Holdet.dk!A416,"")</f>
        <v>Theo Walcott</v>
      </c>
      <c r="B416" t="str">
        <f>INDEX(Holdet.dk!B:B,MATCH($A416,Holdet.dk!$A:$A,0))</f>
        <v>Southampton</v>
      </c>
      <c r="C416" t="str">
        <f>INDEX(Holdet.dk!C:C,MATCH($A416,Holdet.dk!$A:$A,0))</f>
        <v>Striker</v>
      </c>
      <c r="D416" t="str">
        <f>INDEX(Holdet.dk!D:D,MATCH($A416,Holdet.dk!$A:$A,0))</f>
        <v>4.541.000</v>
      </c>
      <c r="E416" s="1">
        <f>IFERROR(_xlfn.NUMBERVALUE(INDEX(Holdet.dk!$E:$E,MATCH($A416,Holdet.dk!$A:$A,0)),","),0)</f>
        <v>1.1000000000000001E-2</v>
      </c>
      <c r="F416" t="str">
        <f>IF(INDEX(Lookup!H:H,MATCH('Master data'!A416,Lookup!G:G,0))=0,A416,INDEX(Lookup!H:H,MATCH('Master data'!A416,Lookup!G:G,0)))</f>
        <v>Theo Walcott</v>
      </c>
      <c r="G416" t="str">
        <f>IFERROR(INDEX(Lookup!B:B,MATCH(INDEX(Rotowire!C:C,MATCH(F416,Rotowire!A:A,0)),Lookup!D:D,0)),"")</f>
        <v>West Ham</v>
      </c>
      <c r="H416" s="5">
        <f t="shared" si="416"/>
        <v>4541000</v>
      </c>
      <c r="I416" s="19">
        <f>IFERROR(INDEX('Team forecast'!$G$3:$I$22,MATCH($B416,'Team forecast'!$B$3:$B$22,0),MATCH(I$1,'Team forecast'!$G$2:$I$2,0)),0)</f>
        <v>1.1637931034482758</v>
      </c>
      <c r="J416" s="19">
        <f>IFERROR(INDEX('Team forecast'!$G$3:$I$22,MATCH($B416,'Team forecast'!$B$3:$B$22,0),MATCH(J$1,'Team forecast'!$G$2:$I$2,0)),0)</f>
        <v>0.89999999999999991</v>
      </c>
      <c r="K416" s="19">
        <f>IFERROR(INDEX('Team forecast'!$G$3:$I$22,MATCH($B416,'Team forecast'!$B$3:$B$22,0),MATCH(K$1,'Team forecast'!$G$2:$I$2,0)),0)</f>
        <v>1.3912753278240162</v>
      </c>
      <c r="L416">
        <f>SUMIFS(Rotowire!E:E,Rotowire!$A:$A,'Master data'!$F416)</f>
        <v>95</v>
      </c>
      <c r="M416" s="2">
        <f>SUMIFS(Rotowire!F:F,Rotowire!$A:$A,'Master data'!$F416)*I416</f>
        <v>0.12801724137931034</v>
      </c>
      <c r="N416" s="2">
        <f>SUMIFS(Rotowire!G:G,Rotowire!$A:$A,'Master data'!$F416)*I416</f>
        <v>0.17456896551724135</v>
      </c>
      <c r="O416" s="2">
        <f>SUMIFS(Rotowire!I:I,Rotowire!$A:$A,'Master data'!$F416)*I416</f>
        <v>0.51206896551724135</v>
      </c>
      <c r="P416" s="2">
        <f>SUMIFS(Rotowire!W:W,Rotowire!$A:$A,'Master data'!$F416)*K416</f>
        <v>0.1808657926171221</v>
      </c>
      <c r="Q416" s="2">
        <f>SUMIFS(Rotowire!Y:Y,Rotowire!$A:$A,'Master data'!$F416)*J416</f>
        <v>0</v>
      </c>
      <c r="R416" s="2">
        <f>SUMIFS(Rotowire!AB:AB,Rotowire!$A:$A,'Master data'!$F416)</f>
        <v>0.08</v>
      </c>
      <c r="S416" s="2">
        <f>SUMIFS(Rotowire!AC:AC,Rotowire!$A:$A,'Master data'!$F416)</f>
        <v>0</v>
      </c>
      <c r="T416" s="2">
        <f>INDEX('Team forecast'!D$3:D$22,MATCH($B416,'Team forecast'!$B$3:$B$22,0))</f>
        <v>1.35</v>
      </c>
      <c r="U416" s="2">
        <f>INDEX('Team forecast'!E$3:E$22,MATCH($B416,'Team forecast'!$B$3:$B$22,0))</f>
        <v>1.71</v>
      </c>
      <c r="V416" s="2">
        <f>INDEX('Team forecast'!J$3:J$22,MATCH($B416,'Team forecast'!$B$3:$B$22,0))</f>
        <v>0.30020000000000002</v>
      </c>
      <c r="W416" s="2">
        <f>INDEX('Team forecast'!K$3:K$22,MATCH($B416,'Team forecast'!$B$3:$B$22,0))</f>
        <v>0.2422</v>
      </c>
      <c r="X416" s="2">
        <f>INDEX('Team forecast'!L$3:L$22,MATCH($B416,'Team forecast'!$B$3:$B$22,0))</f>
        <v>0.45750000000000002</v>
      </c>
      <c r="Y416" s="5">
        <f t="shared" si="417"/>
        <v>7000</v>
      </c>
      <c r="Z416" s="5">
        <f t="shared" si="418"/>
        <v>7505.0000000000009</v>
      </c>
      <c r="AA416" s="5">
        <f t="shared" si="419"/>
        <v>1211</v>
      </c>
      <c r="AB416" s="5">
        <f t="shared" si="420"/>
        <v>-6862.5</v>
      </c>
      <c r="AC416" s="5">
        <f t="shared" si="421"/>
        <v>12801.724137931034</v>
      </c>
      <c r="AD416" s="5">
        <f t="shared" si="426"/>
        <v>8728.448275862067</v>
      </c>
      <c r="AE416" s="5">
        <f t="shared" si="427"/>
        <v>5120.689655172413</v>
      </c>
      <c r="AF416" s="5">
        <f t="shared" si="422"/>
        <v>0</v>
      </c>
      <c r="AG416" s="5">
        <f t="shared" si="423"/>
        <v>0</v>
      </c>
      <c r="AH416" s="5">
        <f t="shared" si="428"/>
        <v>-1600</v>
      </c>
      <c r="AI416" s="5">
        <f t="shared" si="429"/>
        <v>0</v>
      </c>
      <c r="AJ416" s="5">
        <f t="shared" si="430"/>
        <v>13500</v>
      </c>
      <c r="AK416" s="5">
        <f t="shared" si="431"/>
        <v>-13680</v>
      </c>
      <c r="AL416" s="5">
        <f>IFERROR(SUM(Y416:AK416),-5000)*((Cockpit!$C$3)^0)</f>
        <v>33724.362068965514</v>
      </c>
      <c r="AM416" s="19">
        <f>INDEX('Team forecast'!$M$3:$AU$22,MATCH($B416,'Team forecast'!$B$3:$B$22,0),MATCH(AM$1,'Team forecast'!$M$2:$AU$2,0))</f>
        <v>0</v>
      </c>
      <c r="AN416" s="19">
        <f>INDEX('Team forecast'!$M$3:$AU$22,MATCH($B416,'Team forecast'!$B$3:$B$22,0),MATCH(AN$1,'Team forecast'!$M$2:$AU$2,0))</f>
        <v>0</v>
      </c>
      <c r="AO416" s="19">
        <f>INDEX('Team forecast'!$M$3:$AU$22,MATCH($B416,'Team forecast'!$B$3:$B$22,0),MATCH(AO$1,'Team forecast'!$M$2:$AU$2,0))</f>
        <v>0</v>
      </c>
      <c r="AP416" s="19">
        <f>INDEX('Team forecast'!$M$3:$AU$22,MATCH($B416,'Team forecast'!$B$3:$B$22,0),MATCH(AP$1,'Team forecast'!$M$2:$AU$2,0))</f>
        <v>0</v>
      </c>
      <c r="AQ416" s="5">
        <f t="shared" si="432"/>
        <v>7000</v>
      </c>
      <c r="AR416" s="5">
        <f>INDEX('Team forecast'!$M$3:$AU$22,MATCH($B416,'Team forecast'!$B$3:$B$22,0),MATCH(AR$1,'Team forecast'!$M$2:$AU$2,0))*IF($Y416&gt;0,25000,0)</f>
        <v>0</v>
      </c>
      <c r="AS416" s="5">
        <f>INDEX('Team forecast'!$M$3:$AU$22,MATCH($B416,'Team forecast'!$B$3:$B$22,0),MATCH(AS$1,'Team forecast'!$M$2:$AU$2,0))*IF($Y416&gt;0,5000,0)</f>
        <v>0</v>
      </c>
      <c r="AT416" s="5">
        <f>INDEX('Team forecast'!$M$3:$AU$22,MATCH($B416,'Team forecast'!$B$3:$B$22,0),MATCH(AT$1,'Team forecast'!$M$2:$AU$2,0))*IF($Y416&gt;0,-15000,0)</f>
        <v>0</v>
      </c>
      <c r="AU416" s="5">
        <f t="shared" si="433"/>
        <v>0</v>
      </c>
      <c r="AV416" s="5">
        <f t="shared" si="434"/>
        <v>0</v>
      </c>
      <c r="AW416" s="5">
        <f t="shared" si="435"/>
        <v>0</v>
      </c>
      <c r="AX416" s="5">
        <f t="shared" si="436"/>
        <v>0</v>
      </c>
      <c r="AY416" s="5">
        <f t="shared" si="437"/>
        <v>0</v>
      </c>
      <c r="AZ416" s="5">
        <f t="shared" si="438"/>
        <v>-1600</v>
      </c>
      <c r="BA416" s="5">
        <f t="shared" si="439"/>
        <v>0</v>
      </c>
      <c r="BB416" s="5">
        <f t="shared" si="440"/>
        <v>0</v>
      </c>
      <c r="BC416" s="5">
        <f t="shared" si="441"/>
        <v>0</v>
      </c>
      <c r="BD416" s="5">
        <f>IFERROR(SUM(AR416:BC416),0)*((Cockpit!$C$3)^1)</f>
        <v>-1120</v>
      </c>
      <c r="BE416" s="19">
        <f>INDEX('Team forecast'!$M$3:$AU$22,MATCH($B416,'Team forecast'!$B$3:$B$22,0),MATCH(BE$1,'Team forecast'!$M$2:$AU$2,0))</f>
        <v>0</v>
      </c>
      <c r="BF416" s="19">
        <f>INDEX('Team forecast'!$M$3:$AU$22,MATCH($B416,'Team forecast'!$B$3:$B$22,0),MATCH(BF$1,'Team forecast'!$M$2:$AU$2,0))</f>
        <v>0</v>
      </c>
      <c r="BG416" s="19">
        <f>INDEX('Team forecast'!$M$3:$AU$22,MATCH($B416,'Team forecast'!$B$3:$B$22,0),MATCH(BG$1,'Team forecast'!$M$2:$AU$2,0))</f>
        <v>0</v>
      </c>
      <c r="BH416" s="19">
        <f>INDEX('Team forecast'!$M$3:$AU$22,MATCH($B416,'Team forecast'!$B$3:$B$22,0),MATCH(BH$1,'Team forecast'!$M$2:$AU$2,0))</f>
        <v>0</v>
      </c>
      <c r="BI416" s="5">
        <f t="shared" si="442"/>
        <v>7000</v>
      </c>
      <c r="BJ416" s="5">
        <f>INDEX('Team forecast'!$M$3:$AU$22,MATCH($B416,'Team forecast'!$B$3:$B$22,0),MATCH(BJ$1,'Team forecast'!$M$2:$AU$2,0))*IF($Y416&gt;0,25000,0)</f>
        <v>0</v>
      </c>
      <c r="BK416" s="5">
        <f>INDEX('Team forecast'!$M$3:$AU$22,MATCH($B416,'Team forecast'!$B$3:$B$22,0),MATCH(BK$1,'Team forecast'!$M$2:$AU$2,0))*IF($Y416&gt;0,5000,0)</f>
        <v>0</v>
      </c>
      <c r="BL416" s="5">
        <f>INDEX('Team forecast'!$M$3:$AU$22,MATCH($B416,'Team forecast'!$B$3:$B$22,0),MATCH(BL$1,'Team forecast'!$M$2:$AU$2,0))*IF($Y416&gt;0,-15000,0)</f>
        <v>0</v>
      </c>
      <c r="BM416" s="5">
        <f t="shared" si="443"/>
        <v>0</v>
      </c>
      <c r="BN416" s="5">
        <f t="shared" si="444"/>
        <v>0</v>
      </c>
      <c r="BO416" s="5">
        <f t="shared" si="445"/>
        <v>0</v>
      </c>
      <c r="BP416" s="5">
        <f t="shared" si="446"/>
        <v>0</v>
      </c>
      <c r="BQ416" s="5">
        <f t="shared" si="447"/>
        <v>0</v>
      </c>
      <c r="BR416" s="5">
        <f t="shared" si="448"/>
        <v>-1600</v>
      </c>
      <c r="BS416" s="5">
        <f t="shared" si="449"/>
        <v>0</v>
      </c>
      <c r="BT416" s="5">
        <f t="shared" si="450"/>
        <v>0</v>
      </c>
      <c r="BU416" s="5">
        <f t="shared" si="451"/>
        <v>0</v>
      </c>
      <c r="BV416" s="5">
        <f>IFERROR(SUM(BJ416:BU416),0)*((Cockpit!$C$3)^2)</f>
        <v>-783.99999999999989</v>
      </c>
      <c r="BW416" s="19">
        <f>INDEX('Team forecast'!$M$3:$AU$22,MATCH($B416,'Team forecast'!$B$3:$B$22,0),MATCH(BW$1,'Team forecast'!$M$2:$AU$2,0))</f>
        <v>0</v>
      </c>
      <c r="BX416" s="19">
        <f>INDEX('Team forecast'!$M$3:$AU$22,MATCH($B416,'Team forecast'!$B$3:$B$22,0),MATCH(BX$1,'Team forecast'!$M$2:$AU$2,0))</f>
        <v>0</v>
      </c>
      <c r="BY416" s="19">
        <f>INDEX('Team forecast'!$M$3:$AU$22,MATCH($B416,'Team forecast'!$B$3:$B$22,0),MATCH(BY$1,'Team forecast'!$M$2:$AU$2,0))</f>
        <v>0</v>
      </c>
      <c r="BZ416" s="19">
        <f>INDEX('Team forecast'!$M$3:$AU$22,MATCH($B416,'Team forecast'!$B$3:$B$22,0),MATCH(BZ$1,'Team forecast'!$M$2:$AU$2,0))</f>
        <v>0</v>
      </c>
      <c r="CA416" s="5">
        <f t="shared" si="452"/>
        <v>7000</v>
      </c>
      <c r="CB416" s="5">
        <f>INDEX('Team forecast'!$M$3:$AU$22,MATCH($B416,'Team forecast'!$B$3:$B$22,0),MATCH(CB$1,'Team forecast'!$M$2:$AU$2,0))*IF($Y416&gt;0,25000,0)</f>
        <v>0</v>
      </c>
      <c r="CC416" s="5">
        <f>INDEX('Team forecast'!$M$3:$AU$22,MATCH($B416,'Team forecast'!$B$3:$B$22,0),MATCH(CC$1,'Team forecast'!$M$2:$AU$2,0))*IF($Y416&gt;0,5000,0)</f>
        <v>0</v>
      </c>
      <c r="CD416" s="5">
        <f>INDEX('Team forecast'!$M$3:$AU$22,MATCH($B416,'Team forecast'!$B$3:$B$22,0),MATCH(CD$1,'Team forecast'!$M$2:$AU$2,0))*IF($Y416&gt;0,-15000,0)</f>
        <v>0</v>
      </c>
      <c r="CE416" s="5">
        <f t="shared" si="453"/>
        <v>0</v>
      </c>
      <c r="CF416" s="5">
        <f t="shared" si="454"/>
        <v>0</v>
      </c>
      <c r="CG416" s="5">
        <f t="shared" si="455"/>
        <v>0</v>
      </c>
      <c r="CH416" s="5">
        <f t="shared" si="456"/>
        <v>0</v>
      </c>
      <c r="CI416" s="5">
        <f t="shared" si="457"/>
        <v>0</v>
      </c>
      <c r="CJ416" s="5">
        <f t="shared" si="458"/>
        <v>-1600</v>
      </c>
      <c r="CK416" s="5">
        <f t="shared" si="459"/>
        <v>0</v>
      </c>
      <c r="CL416" s="5">
        <f t="shared" si="460"/>
        <v>0</v>
      </c>
      <c r="CM416" s="5">
        <f t="shared" si="461"/>
        <v>0</v>
      </c>
      <c r="CN416" s="5">
        <f>IFERROR(SUM(CB416:CM416),0)*((Cockpit!$C$3)^3)</f>
        <v>-548.79999999999984</v>
      </c>
      <c r="CO416" s="19">
        <f>INDEX('Team forecast'!$M$3:$AU$22,MATCH($B416,'Team forecast'!$B$3:$B$22,0),MATCH(CO$1,'Team forecast'!$M$2:$AU$2,0))</f>
        <v>0</v>
      </c>
      <c r="CP416" s="19">
        <f>INDEX('Team forecast'!$M$3:$AU$22,MATCH($B416,'Team forecast'!$B$3:$B$22,0),MATCH(CP$1,'Team forecast'!$M$2:$AU$2,0))</f>
        <v>0</v>
      </c>
      <c r="CQ416" s="19">
        <f>INDEX('Team forecast'!$M$3:$AU$22,MATCH($B416,'Team forecast'!$B$3:$B$22,0),MATCH(CQ$1,'Team forecast'!$M$2:$AU$2,0))</f>
        <v>0</v>
      </c>
      <c r="CR416" s="19">
        <f>INDEX('Team forecast'!$M$3:$AU$22,MATCH($B416,'Team forecast'!$B$3:$B$22,0),MATCH(CR$1,'Team forecast'!$M$2:$AU$2,0))</f>
        <v>0</v>
      </c>
      <c r="CS416" s="5">
        <f t="shared" si="462"/>
        <v>7000</v>
      </c>
      <c r="CT416" s="5">
        <f>INDEX('Team forecast'!$M$3:$AU$22,MATCH($B416,'Team forecast'!$B$3:$B$22,0),MATCH(CT$1,'Team forecast'!$M$2:$AU$2,0))*IF($Y416&gt;0,25000,0)</f>
        <v>0</v>
      </c>
      <c r="CU416" s="5">
        <f>INDEX('Team forecast'!$M$3:$AU$22,MATCH($B416,'Team forecast'!$B$3:$B$22,0),MATCH(CU$1,'Team forecast'!$M$2:$AU$2,0))*IF($Y416&gt;0,5000,0)</f>
        <v>0</v>
      </c>
      <c r="CV416" s="5">
        <f>INDEX('Team forecast'!$M$3:$AU$22,MATCH($B416,'Team forecast'!$B$3:$B$22,0),MATCH(CV$1,'Team forecast'!$M$2:$AU$2,0))*IF($Y416&gt;0,-15000,0)</f>
        <v>0</v>
      </c>
      <c r="CW416" s="5">
        <f t="shared" si="463"/>
        <v>0</v>
      </c>
      <c r="CX416" s="5">
        <f t="shared" si="464"/>
        <v>0</v>
      </c>
      <c r="CY416" s="5">
        <f t="shared" si="465"/>
        <v>0</v>
      </c>
      <c r="CZ416" s="5">
        <f t="shared" si="466"/>
        <v>0</v>
      </c>
      <c r="DA416" s="5">
        <f t="shared" si="467"/>
        <v>0</v>
      </c>
      <c r="DB416" s="5">
        <f t="shared" si="468"/>
        <v>-1600</v>
      </c>
      <c r="DC416" s="5">
        <f t="shared" si="469"/>
        <v>0</v>
      </c>
      <c r="DD416" s="5">
        <f t="shared" si="470"/>
        <v>0</v>
      </c>
      <c r="DE416" s="5">
        <f t="shared" si="471"/>
        <v>0</v>
      </c>
      <c r="DF416" s="5">
        <f>IFERROR(SUM(CT416:DE416),0)*((Cockpit!$C$3)^4)</f>
        <v>-384.15999999999985</v>
      </c>
      <c r="DG416" s="19">
        <f>INDEX('Team forecast'!$M$3:$AU$22,MATCH($B416,'Team forecast'!$B$3:$B$22,0),MATCH(DG$1,'Team forecast'!$M$2:$AU$2,0))</f>
        <v>0</v>
      </c>
      <c r="DH416" s="19">
        <f>INDEX('Team forecast'!$M$3:$AU$22,MATCH($B416,'Team forecast'!$B$3:$B$22,0),MATCH(DH$1,'Team forecast'!$M$2:$AU$2,0))</f>
        <v>0</v>
      </c>
      <c r="DI416" s="19">
        <f>INDEX('Team forecast'!$M$3:$AU$22,MATCH($B416,'Team forecast'!$B$3:$B$22,0),MATCH(DI$1,'Team forecast'!$M$2:$AU$2,0))</f>
        <v>0</v>
      </c>
      <c r="DJ416" s="19">
        <f>INDEX('Team forecast'!$M$3:$AU$22,MATCH($B416,'Team forecast'!$B$3:$B$22,0),MATCH(DJ$1,'Team forecast'!$M$2:$AU$2,0))</f>
        <v>0</v>
      </c>
      <c r="DK416" s="5">
        <f t="shared" si="472"/>
        <v>7000</v>
      </c>
      <c r="DL416" s="5">
        <f>INDEX('Team forecast'!$M$3:$AU$22,MATCH($B416,'Team forecast'!$B$3:$B$22,0),MATCH(DL$1,'Team forecast'!$M$2:$AU$2,0))*IF($Y416&gt;0,25000,0)</f>
        <v>0</v>
      </c>
      <c r="DM416" s="5">
        <f>INDEX('Team forecast'!$M$3:$AU$22,MATCH($B416,'Team forecast'!$B$3:$B$22,0),MATCH(DM$1,'Team forecast'!$M$2:$AU$2,0))*IF($Y416&gt;0,5000,0)</f>
        <v>0</v>
      </c>
      <c r="DN416" s="5">
        <f>INDEX('Team forecast'!$M$3:$AU$22,MATCH($B416,'Team forecast'!$B$3:$B$22,0),MATCH(DN$1,'Team forecast'!$M$2:$AU$2,0))*IF($Y416&gt;0,-15000,0)</f>
        <v>0</v>
      </c>
      <c r="DO416" s="5">
        <f t="shared" si="473"/>
        <v>0</v>
      </c>
      <c r="DP416" s="5">
        <f t="shared" si="474"/>
        <v>0</v>
      </c>
      <c r="DQ416" s="5">
        <f t="shared" si="475"/>
        <v>0</v>
      </c>
      <c r="DR416" s="5">
        <f t="shared" si="476"/>
        <v>0</v>
      </c>
      <c r="DS416" s="5">
        <f t="shared" si="477"/>
        <v>0</v>
      </c>
      <c r="DT416" s="5">
        <f t="shared" si="478"/>
        <v>-1600</v>
      </c>
      <c r="DU416" s="5">
        <f t="shared" si="479"/>
        <v>0</v>
      </c>
      <c r="DV416" s="5">
        <f t="shared" si="480"/>
        <v>0</v>
      </c>
      <c r="DW416" s="5">
        <f t="shared" si="481"/>
        <v>0</v>
      </c>
      <c r="DX416" s="5">
        <f>IFERROR(SUM(DL416:DW416),0)*((Cockpit!$C$3)^5)</f>
        <v>-268.91199999999992</v>
      </c>
      <c r="DY416" s="5">
        <f t="shared" si="482"/>
        <v>30618.490068965515</v>
      </c>
      <c r="DZ416" s="5" t="str">
        <f>IF(ISERROR(MATCH(A416,'Current squad'!B:B,0)),"No","Yes")</f>
        <v>No</v>
      </c>
      <c r="EA416" s="5" cm="1">
        <f t="array" ref="EA416">IFERROR(_xlfn.IFS(DZ416="Yes",0,DZ416="No",H416*1%),999999)</f>
        <v>45410</v>
      </c>
      <c r="EB416" s="5">
        <f t="shared" si="424"/>
        <v>4586410</v>
      </c>
      <c r="EC416" s="5">
        <f t="shared" si="483"/>
        <v>-14791.509931034485</v>
      </c>
      <c r="ED416" s="1">
        <f t="shared" si="425"/>
        <v>-3.2573243627030358E-3</v>
      </c>
      <c r="EE416" s="5">
        <f>RANK(EC416,$EC$2:$EC$572)+COUNTIF($EC$2:EC416,EC416)-1</f>
        <v>126</v>
      </c>
      <c r="EF416" s="4">
        <f>RANK(ED416,$ED$2:$ED$572)+COUNTIF($ED$2:ED416,ED416)-1</f>
        <v>123</v>
      </c>
    </row>
    <row r="417" spans="1:136" x14ac:dyDescent="0.3">
      <c r="A417" t="str">
        <f>IF(Holdet.dk!A417&lt;&gt;"",Holdet.dk!A417,"")</f>
        <v>Youri Tielemans</v>
      </c>
      <c r="B417" t="str">
        <f>INDEX(Holdet.dk!B:B,MATCH($A417,Holdet.dk!$A:$A,0))</f>
        <v>Leicester City</v>
      </c>
      <c r="C417" t="str">
        <f>INDEX(Holdet.dk!C:C,MATCH($A417,Holdet.dk!$A:$A,0))</f>
        <v>Midfield</v>
      </c>
      <c r="D417" t="str">
        <f>INDEX(Holdet.dk!D:D,MATCH($A417,Holdet.dk!$A:$A,0))</f>
        <v>6.475.000</v>
      </c>
      <c r="E417" s="1">
        <f>IFERROR(_xlfn.NUMBERVALUE(INDEX(Holdet.dk!$E:$E,MATCH($A417,Holdet.dk!$A:$A,0)),","),0)</f>
        <v>2.2000000000000002E-2</v>
      </c>
      <c r="F417" t="str">
        <f>IF(INDEX(Lookup!H:H,MATCH('Master data'!A417,Lookup!G:G,0))=0,A417,INDEX(Lookup!H:H,MATCH('Master data'!A417,Lookup!G:G,0)))</f>
        <v>Youri Tielemans</v>
      </c>
      <c r="G417" t="str">
        <f>IFERROR(INDEX(Lookup!B:B,MATCH(INDEX(Rotowire!C:C,MATCH(F417,Rotowire!A:A,0)),Lookup!D:D,0)),"")</f>
        <v>Tottenham</v>
      </c>
      <c r="H417" s="5">
        <f t="shared" si="416"/>
        <v>6475000</v>
      </c>
      <c r="I417" s="19">
        <f>IFERROR(INDEX('Team forecast'!$G$3:$I$22,MATCH($B417,'Team forecast'!$B$3:$B$22,0),MATCH(I$1,'Team forecast'!$G$2:$I$2,0)),0)</f>
        <v>1.0388888888888888</v>
      </c>
      <c r="J417" s="19">
        <f>IFERROR(INDEX('Team forecast'!$G$3:$I$22,MATCH($B417,'Team forecast'!$B$3:$B$22,0),MATCH(J$1,'Team forecast'!$G$2:$I$2,0)),0)</f>
        <v>0.81751824817518248</v>
      </c>
      <c r="K417" s="19">
        <f>IFERROR(INDEX('Team forecast'!$G$3:$I$22,MATCH($B417,'Team forecast'!$B$3:$B$22,0),MATCH(K$1,'Team forecast'!$G$2:$I$2,0)),0)</f>
        <v>1.2549222870116903</v>
      </c>
      <c r="L417">
        <f>SUMIFS(Rotowire!E:E,Rotowire!$A:$A,'Master data'!$F417)</f>
        <v>95</v>
      </c>
      <c r="M417" s="2">
        <f>SUMIFS(Rotowire!F:F,Rotowire!$A:$A,'Master data'!$F417)*I417</f>
        <v>0.10388888888888888</v>
      </c>
      <c r="N417" s="2">
        <f>SUMIFS(Rotowire!G:G,Rotowire!$A:$A,'Master data'!$F417)*I417</f>
        <v>0.11427777777777777</v>
      </c>
      <c r="O417" s="2">
        <f>SUMIFS(Rotowire!I:I,Rotowire!$A:$A,'Master data'!$F417)*I417</f>
        <v>0.6025555555555554</v>
      </c>
      <c r="P417" s="2">
        <f>SUMIFS(Rotowire!W:W,Rotowire!$A:$A,'Master data'!$F417)*K417</f>
        <v>0.32627979462303947</v>
      </c>
      <c r="Q417" s="2">
        <f>SUMIFS(Rotowire!Y:Y,Rotowire!$A:$A,'Master data'!$F417)*J417</f>
        <v>0</v>
      </c>
      <c r="R417" s="2">
        <f>SUMIFS(Rotowire!AB:AB,Rotowire!$A:$A,'Master data'!$F417)</f>
        <v>0.31</v>
      </c>
      <c r="S417" s="2">
        <f>SUMIFS(Rotowire!AC:AC,Rotowire!$A:$A,'Master data'!$F417)</f>
        <v>0</v>
      </c>
      <c r="T417" s="2">
        <f>INDEX('Team forecast'!D$3:D$22,MATCH($B417,'Team forecast'!$B$3:$B$22,0))</f>
        <v>1.87</v>
      </c>
      <c r="U417" s="2">
        <f>INDEX('Team forecast'!E$3:E$22,MATCH($B417,'Team forecast'!$B$3:$B$22,0))</f>
        <v>1.1200000000000001</v>
      </c>
      <c r="V417" s="2">
        <f>INDEX('Team forecast'!J$3:J$22,MATCH($B417,'Team forecast'!$B$3:$B$22,0))</f>
        <v>0.54369999999999996</v>
      </c>
      <c r="W417" s="2">
        <f>INDEX('Team forecast'!K$3:K$22,MATCH($B417,'Team forecast'!$B$3:$B$22,0))</f>
        <v>0.23169999999999999</v>
      </c>
      <c r="X417" s="2">
        <f>INDEX('Team forecast'!L$3:L$22,MATCH($B417,'Team forecast'!$B$3:$B$22,0))</f>
        <v>0.22459999999999999</v>
      </c>
      <c r="Y417" s="5">
        <f t="shared" si="417"/>
        <v>7000</v>
      </c>
      <c r="Z417" s="5">
        <f t="shared" si="418"/>
        <v>13592.499999999998</v>
      </c>
      <c r="AA417" s="5">
        <f t="shared" si="419"/>
        <v>1158.5</v>
      </c>
      <c r="AB417" s="5">
        <f t="shared" si="420"/>
        <v>-3369</v>
      </c>
      <c r="AC417" s="5">
        <f t="shared" si="421"/>
        <v>12986.111111111109</v>
      </c>
      <c r="AD417" s="5">
        <f t="shared" si="426"/>
        <v>5713.8888888888887</v>
      </c>
      <c r="AE417" s="5">
        <f t="shared" si="427"/>
        <v>6025.5555555555538</v>
      </c>
      <c r="AF417" s="5">
        <f t="shared" si="422"/>
        <v>0</v>
      </c>
      <c r="AG417" s="5">
        <f t="shared" si="423"/>
        <v>0</v>
      </c>
      <c r="AH417" s="5">
        <f t="shared" si="428"/>
        <v>-6200</v>
      </c>
      <c r="AI417" s="5">
        <f t="shared" si="429"/>
        <v>0</v>
      </c>
      <c r="AJ417" s="5">
        <f t="shared" si="430"/>
        <v>18700</v>
      </c>
      <c r="AK417" s="5">
        <f t="shared" si="431"/>
        <v>-8960</v>
      </c>
      <c r="AL417" s="5">
        <f>IFERROR(SUM(Y417:AK417),-5000)*((Cockpit!$C$3)^0)</f>
        <v>46647.555555555555</v>
      </c>
      <c r="AM417" s="19">
        <f>INDEX('Team forecast'!$M$3:$AU$22,MATCH($B417,'Team forecast'!$B$3:$B$22,0),MATCH(AM$1,'Team forecast'!$M$2:$AU$2,0))</f>
        <v>0</v>
      </c>
      <c r="AN417" s="19">
        <f>INDEX('Team forecast'!$M$3:$AU$22,MATCH($B417,'Team forecast'!$B$3:$B$22,0),MATCH(AN$1,'Team forecast'!$M$2:$AU$2,0))</f>
        <v>0</v>
      </c>
      <c r="AO417" s="19">
        <f>INDEX('Team forecast'!$M$3:$AU$22,MATCH($B417,'Team forecast'!$B$3:$B$22,0),MATCH(AO$1,'Team forecast'!$M$2:$AU$2,0))</f>
        <v>0</v>
      </c>
      <c r="AP417" s="19">
        <f>INDEX('Team forecast'!$M$3:$AU$22,MATCH($B417,'Team forecast'!$B$3:$B$22,0),MATCH(AP$1,'Team forecast'!$M$2:$AU$2,0))</f>
        <v>0</v>
      </c>
      <c r="AQ417" s="5">
        <f t="shared" si="432"/>
        <v>7000</v>
      </c>
      <c r="AR417" s="5">
        <f>INDEX('Team forecast'!$M$3:$AU$22,MATCH($B417,'Team forecast'!$B$3:$B$22,0),MATCH(AR$1,'Team forecast'!$M$2:$AU$2,0))*IF($Y417&gt;0,25000,0)</f>
        <v>0</v>
      </c>
      <c r="AS417" s="5">
        <f>INDEX('Team forecast'!$M$3:$AU$22,MATCH($B417,'Team forecast'!$B$3:$B$22,0),MATCH(AS$1,'Team forecast'!$M$2:$AU$2,0))*IF($Y417&gt;0,5000,0)</f>
        <v>0</v>
      </c>
      <c r="AT417" s="5">
        <f>INDEX('Team forecast'!$M$3:$AU$22,MATCH($B417,'Team forecast'!$B$3:$B$22,0),MATCH(AT$1,'Team forecast'!$M$2:$AU$2,0))*IF($Y417&gt;0,-15000,0)</f>
        <v>0</v>
      </c>
      <c r="AU417" s="5">
        <f t="shared" si="433"/>
        <v>0</v>
      </c>
      <c r="AV417" s="5">
        <f t="shared" si="434"/>
        <v>0</v>
      </c>
      <c r="AW417" s="5">
        <f t="shared" si="435"/>
        <v>0</v>
      </c>
      <c r="AX417" s="5">
        <f t="shared" si="436"/>
        <v>0</v>
      </c>
      <c r="AY417" s="5">
        <f t="shared" si="437"/>
        <v>0</v>
      </c>
      <c r="AZ417" s="5">
        <f t="shared" si="438"/>
        <v>-6200</v>
      </c>
      <c r="BA417" s="5">
        <f t="shared" si="439"/>
        <v>0</v>
      </c>
      <c r="BB417" s="5">
        <f t="shared" si="440"/>
        <v>0</v>
      </c>
      <c r="BC417" s="5">
        <f t="shared" si="441"/>
        <v>0</v>
      </c>
      <c r="BD417" s="5">
        <f>IFERROR(SUM(AR417:BC417),0)*((Cockpit!$C$3)^1)</f>
        <v>-4340</v>
      </c>
      <c r="BE417" s="19">
        <f>INDEX('Team forecast'!$M$3:$AU$22,MATCH($B417,'Team forecast'!$B$3:$B$22,0),MATCH(BE$1,'Team forecast'!$M$2:$AU$2,0))</f>
        <v>0</v>
      </c>
      <c r="BF417" s="19">
        <f>INDEX('Team forecast'!$M$3:$AU$22,MATCH($B417,'Team forecast'!$B$3:$B$22,0),MATCH(BF$1,'Team forecast'!$M$2:$AU$2,0))</f>
        <v>0</v>
      </c>
      <c r="BG417" s="19">
        <f>INDEX('Team forecast'!$M$3:$AU$22,MATCH($B417,'Team forecast'!$B$3:$B$22,0),MATCH(BG$1,'Team forecast'!$M$2:$AU$2,0))</f>
        <v>0</v>
      </c>
      <c r="BH417" s="19">
        <f>INDEX('Team forecast'!$M$3:$AU$22,MATCH($B417,'Team forecast'!$B$3:$B$22,0),MATCH(BH$1,'Team forecast'!$M$2:$AU$2,0))</f>
        <v>0</v>
      </c>
      <c r="BI417" s="5">
        <f t="shared" si="442"/>
        <v>7000</v>
      </c>
      <c r="BJ417" s="5">
        <f>INDEX('Team forecast'!$M$3:$AU$22,MATCH($B417,'Team forecast'!$B$3:$B$22,0),MATCH(BJ$1,'Team forecast'!$M$2:$AU$2,0))*IF($Y417&gt;0,25000,0)</f>
        <v>0</v>
      </c>
      <c r="BK417" s="5">
        <f>INDEX('Team forecast'!$M$3:$AU$22,MATCH($B417,'Team forecast'!$B$3:$B$22,0),MATCH(BK$1,'Team forecast'!$M$2:$AU$2,0))*IF($Y417&gt;0,5000,0)</f>
        <v>0</v>
      </c>
      <c r="BL417" s="5">
        <f>INDEX('Team forecast'!$M$3:$AU$22,MATCH($B417,'Team forecast'!$B$3:$B$22,0),MATCH(BL$1,'Team forecast'!$M$2:$AU$2,0))*IF($Y417&gt;0,-15000,0)</f>
        <v>0</v>
      </c>
      <c r="BM417" s="5">
        <f t="shared" si="443"/>
        <v>0</v>
      </c>
      <c r="BN417" s="5">
        <f t="shared" si="444"/>
        <v>0</v>
      </c>
      <c r="BO417" s="5">
        <f t="shared" si="445"/>
        <v>0</v>
      </c>
      <c r="BP417" s="5">
        <f t="shared" si="446"/>
        <v>0</v>
      </c>
      <c r="BQ417" s="5">
        <f t="shared" si="447"/>
        <v>0</v>
      </c>
      <c r="BR417" s="5">
        <f t="shared" si="448"/>
        <v>-6200</v>
      </c>
      <c r="BS417" s="5">
        <f t="shared" si="449"/>
        <v>0</v>
      </c>
      <c r="BT417" s="5">
        <f t="shared" si="450"/>
        <v>0</v>
      </c>
      <c r="BU417" s="5">
        <f t="shared" si="451"/>
        <v>0</v>
      </c>
      <c r="BV417" s="5">
        <f>IFERROR(SUM(BJ417:BU417),0)*((Cockpit!$C$3)^2)</f>
        <v>-3037.9999999999995</v>
      </c>
      <c r="BW417" s="19">
        <f>INDEX('Team forecast'!$M$3:$AU$22,MATCH($B417,'Team forecast'!$B$3:$B$22,0),MATCH(BW$1,'Team forecast'!$M$2:$AU$2,0))</f>
        <v>0</v>
      </c>
      <c r="BX417" s="19">
        <f>INDEX('Team forecast'!$M$3:$AU$22,MATCH($B417,'Team forecast'!$B$3:$B$22,0),MATCH(BX$1,'Team forecast'!$M$2:$AU$2,0))</f>
        <v>0</v>
      </c>
      <c r="BY417" s="19">
        <f>INDEX('Team forecast'!$M$3:$AU$22,MATCH($B417,'Team forecast'!$B$3:$B$22,0),MATCH(BY$1,'Team forecast'!$M$2:$AU$2,0))</f>
        <v>0</v>
      </c>
      <c r="BZ417" s="19">
        <f>INDEX('Team forecast'!$M$3:$AU$22,MATCH($B417,'Team forecast'!$B$3:$B$22,0),MATCH(BZ$1,'Team forecast'!$M$2:$AU$2,0))</f>
        <v>0</v>
      </c>
      <c r="CA417" s="5">
        <f t="shared" si="452"/>
        <v>7000</v>
      </c>
      <c r="CB417" s="5">
        <f>INDEX('Team forecast'!$M$3:$AU$22,MATCH($B417,'Team forecast'!$B$3:$B$22,0),MATCH(CB$1,'Team forecast'!$M$2:$AU$2,0))*IF($Y417&gt;0,25000,0)</f>
        <v>0</v>
      </c>
      <c r="CC417" s="5">
        <f>INDEX('Team forecast'!$M$3:$AU$22,MATCH($B417,'Team forecast'!$B$3:$B$22,0),MATCH(CC$1,'Team forecast'!$M$2:$AU$2,0))*IF($Y417&gt;0,5000,0)</f>
        <v>0</v>
      </c>
      <c r="CD417" s="5">
        <f>INDEX('Team forecast'!$M$3:$AU$22,MATCH($B417,'Team forecast'!$B$3:$B$22,0),MATCH(CD$1,'Team forecast'!$M$2:$AU$2,0))*IF($Y417&gt;0,-15000,0)</f>
        <v>0</v>
      </c>
      <c r="CE417" s="5">
        <f t="shared" si="453"/>
        <v>0</v>
      </c>
      <c r="CF417" s="5">
        <f t="shared" si="454"/>
        <v>0</v>
      </c>
      <c r="CG417" s="5">
        <f t="shared" si="455"/>
        <v>0</v>
      </c>
      <c r="CH417" s="5">
        <f t="shared" si="456"/>
        <v>0</v>
      </c>
      <c r="CI417" s="5">
        <f t="shared" si="457"/>
        <v>0</v>
      </c>
      <c r="CJ417" s="5">
        <f t="shared" si="458"/>
        <v>-6200</v>
      </c>
      <c r="CK417" s="5">
        <f t="shared" si="459"/>
        <v>0</v>
      </c>
      <c r="CL417" s="5">
        <f t="shared" si="460"/>
        <v>0</v>
      </c>
      <c r="CM417" s="5">
        <f t="shared" si="461"/>
        <v>0</v>
      </c>
      <c r="CN417" s="5">
        <f>IFERROR(SUM(CB417:CM417),0)*((Cockpit!$C$3)^3)</f>
        <v>-2126.5999999999995</v>
      </c>
      <c r="CO417" s="19">
        <f>INDEX('Team forecast'!$M$3:$AU$22,MATCH($B417,'Team forecast'!$B$3:$B$22,0),MATCH(CO$1,'Team forecast'!$M$2:$AU$2,0))</f>
        <v>0</v>
      </c>
      <c r="CP417" s="19">
        <f>INDEX('Team forecast'!$M$3:$AU$22,MATCH($B417,'Team forecast'!$B$3:$B$22,0),MATCH(CP$1,'Team forecast'!$M$2:$AU$2,0))</f>
        <v>0</v>
      </c>
      <c r="CQ417" s="19">
        <f>INDEX('Team forecast'!$M$3:$AU$22,MATCH($B417,'Team forecast'!$B$3:$B$22,0),MATCH(CQ$1,'Team forecast'!$M$2:$AU$2,0))</f>
        <v>0</v>
      </c>
      <c r="CR417" s="19">
        <f>INDEX('Team forecast'!$M$3:$AU$22,MATCH($B417,'Team forecast'!$B$3:$B$22,0),MATCH(CR$1,'Team forecast'!$M$2:$AU$2,0))</f>
        <v>0</v>
      </c>
      <c r="CS417" s="5">
        <f t="shared" si="462"/>
        <v>7000</v>
      </c>
      <c r="CT417" s="5">
        <f>INDEX('Team forecast'!$M$3:$AU$22,MATCH($B417,'Team forecast'!$B$3:$B$22,0),MATCH(CT$1,'Team forecast'!$M$2:$AU$2,0))*IF($Y417&gt;0,25000,0)</f>
        <v>0</v>
      </c>
      <c r="CU417" s="5">
        <f>INDEX('Team forecast'!$M$3:$AU$22,MATCH($B417,'Team forecast'!$B$3:$B$22,0),MATCH(CU$1,'Team forecast'!$M$2:$AU$2,0))*IF($Y417&gt;0,5000,0)</f>
        <v>0</v>
      </c>
      <c r="CV417" s="5">
        <f>INDEX('Team forecast'!$M$3:$AU$22,MATCH($B417,'Team forecast'!$B$3:$B$22,0),MATCH(CV$1,'Team forecast'!$M$2:$AU$2,0))*IF($Y417&gt;0,-15000,0)</f>
        <v>0</v>
      </c>
      <c r="CW417" s="5">
        <f t="shared" si="463"/>
        <v>0</v>
      </c>
      <c r="CX417" s="5">
        <f t="shared" si="464"/>
        <v>0</v>
      </c>
      <c r="CY417" s="5">
        <f t="shared" si="465"/>
        <v>0</v>
      </c>
      <c r="CZ417" s="5">
        <f t="shared" si="466"/>
        <v>0</v>
      </c>
      <c r="DA417" s="5">
        <f t="shared" si="467"/>
        <v>0</v>
      </c>
      <c r="DB417" s="5">
        <f t="shared" si="468"/>
        <v>-6200</v>
      </c>
      <c r="DC417" s="5">
        <f t="shared" si="469"/>
        <v>0</v>
      </c>
      <c r="DD417" s="5">
        <f t="shared" si="470"/>
        <v>0</v>
      </c>
      <c r="DE417" s="5">
        <f t="shared" si="471"/>
        <v>0</v>
      </c>
      <c r="DF417" s="5">
        <f>IFERROR(SUM(CT417:DE417),0)*((Cockpit!$C$3)^4)</f>
        <v>-1488.6199999999994</v>
      </c>
      <c r="DG417" s="19">
        <f>INDEX('Team forecast'!$M$3:$AU$22,MATCH($B417,'Team forecast'!$B$3:$B$22,0),MATCH(DG$1,'Team forecast'!$M$2:$AU$2,0))</f>
        <v>0</v>
      </c>
      <c r="DH417" s="19">
        <f>INDEX('Team forecast'!$M$3:$AU$22,MATCH($B417,'Team forecast'!$B$3:$B$22,0),MATCH(DH$1,'Team forecast'!$M$2:$AU$2,0))</f>
        <v>0</v>
      </c>
      <c r="DI417" s="19">
        <f>INDEX('Team forecast'!$M$3:$AU$22,MATCH($B417,'Team forecast'!$B$3:$B$22,0),MATCH(DI$1,'Team forecast'!$M$2:$AU$2,0))</f>
        <v>0</v>
      </c>
      <c r="DJ417" s="19">
        <f>INDEX('Team forecast'!$M$3:$AU$22,MATCH($B417,'Team forecast'!$B$3:$B$22,0),MATCH(DJ$1,'Team forecast'!$M$2:$AU$2,0))</f>
        <v>0</v>
      </c>
      <c r="DK417" s="5">
        <f t="shared" si="472"/>
        <v>7000</v>
      </c>
      <c r="DL417" s="5">
        <f>INDEX('Team forecast'!$M$3:$AU$22,MATCH($B417,'Team forecast'!$B$3:$B$22,0),MATCH(DL$1,'Team forecast'!$M$2:$AU$2,0))*IF($Y417&gt;0,25000,0)</f>
        <v>0</v>
      </c>
      <c r="DM417" s="5">
        <f>INDEX('Team forecast'!$M$3:$AU$22,MATCH($B417,'Team forecast'!$B$3:$B$22,0),MATCH(DM$1,'Team forecast'!$M$2:$AU$2,0))*IF($Y417&gt;0,5000,0)</f>
        <v>0</v>
      </c>
      <c r="DN417" s="5">
        <f>INDEX('Team forecast'!$M$3:$AU$22,MATCH($B417,'Team forecast'!$B$3:$B$22,0),MATCH(DN$1,'Team forecast'!$M$2:$AU$2,0))*IF($Y417&gt;0,-15000,0)</f>
        <v>0</v>
      </c>
      <c r="DO417" s="5">
        <f t="shared" si="473"/>
        <v>0</v>
      </c>
      <c r="DP417" s="5">
        <f t="shared" si="474"/>
        <v>0</v>
      </c>
      <c r="DQ417" s="5">
        <f t="shared" si="475"/>
        <v>0</v>
      </c>
      <c r="DR417" s="5">
        <f t="shared" si="476"/>
        <v>0</v>
      </c>
      <c r="DS417" s="5">
        <f t="shared" si="477"/>
        <v>0</v>
      </c>
      <c r="DT417" s="5">
        <f t="shared" si="478"/>
        <v>-6200</v>
      </c>
      <c r="DU417" s="5">
        <f t="shared" si="479"/>
        <v>0</v>
      </c>
      <c r="DV417" s="5">
        <f t="shared" si="480"/>
        <v>0</v>
      </c>
      <c r="DW417" s="5">
        <f t="shared" si="481"/>
        <v>0</v>
      </c>
      <c r="DX417" s="5">
        <f>IFERROR(SUM(DL417:DW417),0)*((Cockpit!$C$3)^5)</f>
        <v>-1042.0339999999997</v>
      </c>
      <c r="DY417" s="5">
        <f t="shared" si="482"/>
        <v>34612.301555555554</v>
      </c>
      <c r="DZ417" s="5" t="str">
        <f>IF(ISERROR(MATCH(A417,'Current squad'!B:B,0)),"No","Yes")</f>
        <v>No</v>
      </c>
      <c r="EA417" s="5" cm="1">
        <f t="array" ref="EA417">IFERROR(_xlfn.IFS(DZ417="Yes",0,DZ417="No",H417*1%),999999)</f>
        <v>64750</v>
      </c>
      <c r="EB417" s="5">
        <f t="shared" si="424"/>
        <v>6539750</v>
      </c>
      <c r="EC417" s="5">
        <f t="shared" si="483"/>
        <v>-30137.698444444446</v>
      </c>
      <c r="ED417" s="1">
        <f t="shared" si="425"/>
        <v>-4.6544708022308026E-3</v>
      </c>
      <c r="EE417" s="5">
        <f>RANK(EC417,$EC$2:$EC$572)+COUNTIF($EC$2:EC417,EC417)-1</f>
        <v>307</v>
      </c>
      <c r="EF417" s="4">
        <f>RANK(ED417,$ED$2:$ED$572)+COUNTIF($ED$2:ED417,ED417)-1</f>
        <v>144</v>
      </c>
    </row>
    <row r="418" spans="1:136" x14ac:dyDescent="0.3">
      <c r="A418" t="str">
        <f>IF(Holdet.dk!A418&lt;&gt;"",Holdet.dk!A418,"")</f>
        <v>Jay-Roy Grot</v>
      </c>
      <c r="B418" t="str">
        <f>INDEX(Holdet.dk!B:B,MATCH($A418,Holdet.dk!$A:$A,0))</f>
        <v>Leeds United</v>
      </c>
      <c r="C418" t="str">
        <f>INDEX(Holdet.dk!C:C,MATCH($A418,Holdet.dk!$A:$A,0))</f>
        <v>Striker</v>
      </c>
      <c r="D418" t="str">
        <f>INDEX(Holdet.dk!D:D,MATCH($A418,Holdet.dk!$A:$A,0))</f>
        <v>1.900.000</v>
      </c>
      <c r="E418" s="1">
        <f>IFERROR(_xlfn.NUMBERVALUE(INDEX(Holdet.dk!$E:$E,MATCH($A418,Holdet.dk!$A:$A,0)),","),0)</f>
        <v>1E-3</v>
      </c>
      <c r="F418" t="str">
        <f>IF(INDEX(Lookup!H:H,MATCH('Master data'!A418,Lookup!G:G,0))=0,A418,INDEX(Lookup!H:H,MATCH('Master data'!A418,Lookup!G:G,0)))</f>
        <v>Jay-Roy Grot</v>
      </c>
      <c r="G418" t="str">
        <f>IFERROR(INDEX(Lookup!B:B,MATCH(INDEX(Rotowire!C:C,MATCH(F418,Rotowire!A:A,0)),Lookup!D:D,0)),"")</f>
        <v/>
      </c>
      <c r="H418" s="5">
        <f t="shared" si="416"/>
        <v>1900000</v>
      </c>
      <c r="I418" s="19">
        <f>IFERROR(INDEX('Team forecast'!$G$3:$I$22,MATCH($B418,'Team forecast'!$B$3:$B$22,0),MATCH(I$1,'Team forecast'!$G$2:$I$2,0)),0)</f>
        <v>0.79646017699115057</v>
      </c>
      <c r="J418" s="19">
        <f>IFERROR(INDEX('Team forecast'!$G$3:$I$22,MATCH($B418,'Team forecast'!$B$3:$B$22,0),MATCH(J$1,'Team forecast'!$G$2:$I$2,0)),0)</f>
        <v>1.1504424778761062</v>
      </c>
      <c r="K418" s="19">
        <f>IFERROR(INDEX('Team forecast'!$G$3:$I$22,MATCH($B418,'Team forecast'!$B$3:$B$22,0),MATCH(K$1,'Team forecast'!$G$2:$I$2,0)),0)</f>
        <v>0.82585391828488663</v>
      </c>
      <c r="L418">
        <f>SUMIFS(Rotowire!E:E,Rotowire!$A:$A,'Master data'!$F418)</f>
        <v>0</v>
      </c>
      <c r="M418" s="2">
        <f>SUMIFS(Rotowire!F:F,Rotowire!$A:$A,'Master data'!$F418)*I418</f>
        <v>0</v>
      </c>
      <c r="N418" s="2">
        <f>SUMIFS(Rotowire!G:G,Rotowire!$A:$A,'Master data'!$F418)*I418</f>
        <v>0</v>
      </c>
      <c r="O418" s="2">
        <f>SUMIFS(Rotowire!I:I,Rotowire!$A:$A,'Master data'!$F418)*I418</f>
        <v>0</v>
      </c>
      <c r="P418" s="2">
        <f>SUMIFS(Rotowire!W:W,Rotowire!$A:$A,'Master data'!$F418)*K418</f>
        <v>0</v>
      </c>
      <c r="Q418" s="2">
        <f>SUMIFS(Rotowire!Y:Y,Rotowire!$A:$A,'Master data'!$F418)*J418</f>
        <v>0</v>
      </c>
      <c r="R418" s="2">
        <f>SUMIFS(Rotowire!AB:AB,Rotowire!$A:$A,'Master data'!$F418)</f>
        <v>0</v>
      </c>
      <c r="S418" s="2">
        <f>SUMIFS(Rotowire!AC:AC,Rotowire!$A:$A,'Master data'!$F418)</f>
        <v>0</v>
      </c>
      <c r="T418" s="2">
        <f>INDEX('Team forecast'!D$3:D$22,MATCH($B418,'Team forecast'!$B$3:$B$22,0))</f>
        <v>1.8</v>
      </c>
      <c r="U418" s="2">
        <f>INDEX('Team forecast'!E$3:E$22,MATCH($B418,'Team forecast'!$B$3:$B$22,0))</f>
        <v>1.3</v>
      </c>
      <c r="V418" s="2">
        <f>INDEX('Team forecast'!J$3:J$22,MATCH($B418,'Team forecast'!$B$3:$B$22,0))</f>
        <v>0.4859</v>
      </c>
      <c r="W418" s="2">
        <f>INDEX('Team forecast'!K$3:K$22,MATCH($B418,'Team forecast'!$B$3:$B$22,0))</f>
        <v>0.23730000000000001</v>
      </c>
      <c r="X418" s="2">
        <f>INDEX('Team forecast'!L$3:L$22,MATCH($B418,'Team forecast'!$B$3:$B$22,0))</f>
        <v>0.27679999999999999</v>
      </c>
      <c r="Y418" s="5">
        <f t="shared" si="417"/>
        <v>-5000</v>
      </c>
      <c r="Z418" s="5">
        <f t="shared" si="418"/>
        <v>0</v>
      </c>
      <c r="AA418" s="5">
        <f t="shared" si="419"/>
        <v>0</v>
      </c>
      <c r="AB418" s="5">
        <f t="shared" si="420"/>
        <v>0</v>
      </c>
      <c r="AC418" s="5">
        <f t="shared" si="421"/>
        <v>0</v>
      </c>
      <c r="AD418" s="5">
        <f t="shared" si="426"/>
        <v>0</v>
      </c>
      <c r="AE418" s="5">
        <f t="shared" si="427"/>
        <v>0</v>
      </c>
      <c r="AF418" s="5">
        <f t="shared" si="422"/>
        <v>0</v>
      </c>
      <c r="AG418" s="5">
        <f t="shared" si="423"/>
        <v>0</v>
      </c>
      <c r="AH418" s="5">
        <f t="shared" si="428"/>
        <v>0</v>
      </c>
      <c r="AI418" s="5">
        <f t="shared" si="429"/>
        <v>0</v>
      </c>
      <c r="AJ418" s="5">
        <f t="shared" si="430"/>
        <v>0</v>
      </c>
      <c r="AK418" s="5">
        <f t="shared" si="431"/>
        <v>0</v>
      </c>
      <c r="AL418" s="5">
        <f>IFERROR(SUM(Y418:AK418),-5000)*((Cockpit!$C$3)^0)</f>
        <v>-5000</v>
      </c>
      <c r="AM418" s="19">
        <f>INDEX('Team forecast'!$M$3:$AU$22,MATCH($B418,'Team forecast'!$B$3:$B$22,0),MATCH(AM$1,'Team forecast'!$M$2:$AU$2,0))</f>
        <v>0</v>
      </c>
      <c r="AN418" s="19">
        <f>INDEX('Team forecast'!$M$3:$AU$22,MATCH($B418,'Team forecast'!$B$3:$B$22,0),MATCH(AN$1,'Team forecast'!$M$2:$AU$2,0))</f>
        <v>0</v>
      </c>
      <c r="AO418" s="19">
        <f>INDEX('Team forecast'!$M$3:$AU$22,MATCH($B418,'Team forecast'!$B$3:$B$22,0),MATCH(AO$1,'Team forecast'!$M$2:$AU$2,0))</f>
        <v>0</v>
      </c>
      <c r="AP418" s="19">
        <f>INDEX('Team forecast'!$M$3:$AU$22,MATCH($B418,'Team forecast'!$B$3:$B$22,0),MATCH(AP$1,'Team forecast'!$M$2:$AU$2,0))</f>
        <v>0</v>
      </c>
      <c r="AQ418" s="5">
        <f t="shared" si="432"/>
        <v>-5000</v>
      </c>
      <c r="AR418" s="5">
        <f>INDEX('Team forecast'!$M$3:$AU$22,MATCH($B418,'Team forecast'!$B$3:$B$22,0),MATCH(AR$1,'Team forecast'!$M$2:$AU$2,0))*IF($Y418&gt;0,25000,0)</f>
        <v>0</v>
      </c>
      <c r="AS418" s="5">
        <f>INDEX('Team forecast'!$M$3:$AU$22,MATCH($B418,'Team forecast'!$B$3:$B$22,0),MATCH(AS$1,'Team forecast'!$M$2:$AU$2,0))*IF($Y418&gt;0,5000,0)</f>
        <v>0</v>
      </c>
      <c r="AT418" s="5">
        <f>INDEX('Team forecast'!$M$3:$AU$22,MATCH($B418,'Team forecast'!$B$3:$B$22,0),MATCH(AT$1,'Team forecast'!$M$2:$AU$2,0))*IF($Y418&gt;0,-15000,0)</f>
        <v>0</v>
      </c>
      <c r="AU418" s="5">
        <f t="shared" si="433"/>
        <v>0</v>
      </c>
      <c r="AV418" s="5">
        <f t="shared" si="434"/>
        <v>0</v>
      </c>
      <c r="AW418" s="5">
        <f t="shared" si="435"/>
        <v>0</v>
      </c>
      <c r="AX418" s="5">
        <f t="shared" si="436"/>
        <v>0</v>
      </c>
      <c r="AY418" s="5">
        <f t="shared" si="437"/>
        <v>0</v>
      </c>
      <c r="AZ418" s="5">
        <f t="shared" si="438"/>
        <v>0</v>
      </c>
      <c r="BA418" s="5">
        <f t="shared" si="439"/>
        <v>0</v>
      </c>
      <c r="BB418" s="5">
        <f t="shared" si="440"/>
        <v>0</v>
      </c>
      <c r="BC418" s="5">
        <f t="shared" si="441"/>
        <v>0</v>
      </c>
      <c r="BD418" s="5">
        <f>IFERROR(SUM(AR418:BC418),0)*((Cockpit!$C$3)^1)</f>
        <v>0</v>
      </c>
      <c r="BE418" s="19">
        <f>INDEX('Team forecast'!$M$3:$AU$22,MATCH($B418,'Team forecast'!$B$3:$B$22,0),MATCH(BE$1,'Team forecast'!$M$2:$AU$2,0))</f>
        <v>0</v>
      </c>
      <c r="BF418" s="19">
        <f>INDEX('Team forecast'!$M$3:$AU$22,MATCH($B418,'Team forecast'!$B$3:$B$22,0),MATCH(BF$1,'Team forecast'!$M$2:$AU$2,0))</f>
        <v>0</v>
      </c>
      <c r="BG418" s="19">
        <f>INDEX('Team forecast'!$M$3:$AU$22,MATCH($B418,'Team forecast'!$B$3:$B$22,0),MATCH(BG$1,'Team forecast'!$M$2:$AU$2,0))</f>
        <v>0</v>
      </c>
      <c r="BH418" s="19">
        <f>INDEX('Team forecast'!$M$3:$AU$22,MATCH($B418,'Team forecast'!$B$3:$B$22,0),MATCH(BH$1,'Team forecast'!$M$2:$AU$2,0))</f>
        <v>0</v>
      </c>
      <c r="BI418" s="5">
        <f t="shared" si="442"/>
        <v>-5000</v>
      </c>
      <c r="BJ418" s="5">
        <f>INDEX('Team forecast'!$M$3:$AU$22,MATCH($B418,'Team forecast'!$B$3:$B$22,0),MATCH(BJ$1,'Team forecast'!$M$2:$AU$2,0))*IF($Y418&gt;0,25000,0)</f>
        <v>0</v>
      </c>
      <c r="BK418" s="5">
        <f>INDEX('Team forecast'!$M$3:$AU$22,MATCH($B418,'Team forecast'!$B$3:$B$22,0),MATCH(BK$1,'Team forecast'!$M$2:$AU$2,0))*IF($Y418&gt;0,5000,0)</f>
        <v>0</v>
      </c>
      <c r="BL418" s="5">
        <f>INDEX('Team forecast'!$M$3:$AU$22,MATCH($B418,'Team forecast'!$B$3:$B$22,0),MATCH(BL$1,'Team forecast'!$M$2:$AU$2,0))*IF($Y418&gt;0,-15000,0)</f>
        <v>0</v>
      </c>
      <c r="BM418" s="5">
        <f t="shared" si="443"/>
        <v>0</v>
      </c>
      <c r="BN418" s="5">
        <f t="shared" si="444"/>
        <v>0</v>
      </c>
      <c r="BO418" s="5">
        <f t="shared" si="445"/>
        <v>0</v>
      </c>
      <c r="BP418" s="5">
        <f t="shared" si="446"/>
        <v>0</v>
      </c>
      <c r="BQ418" s="5">
        <f t="shared" si="447"/>
        <v>0</v>
      </c>
      <c r="BR418" s="5">
        <f t="shared" si="448"/>
        <v>0</v>
      </c>
      <c r="BS418" s="5">
        <f t="shared" si="449"/>
        <v>0</v>
      </c>
      <c r="BT418" s="5">
        <f t="shared" si="450"/>
        <v>0</v>
      </c>
      <c r="BU418" s="5">
        <f t="shared" si="451"/>
        <v>0</v>
      </c>
      <c r="BV418" s="5">
        <f>IFERROR(SUM(BJ418:BU418),0)*((Cockpit!$C$3)^2)</f>
        <v>0</v>
      </c>
      <c r="BW418" s="19">
        <f>INDEX('Team forecast'!$M$3:$AU$22,MATCH($B418,'Team forecast'!$B$3:$B$22,0),MATCH(BW$1,'Team forecast'!$M$2:$AU$2,0))</f>
        <v>0</v>
      </c>
      <c r="BX418" s="19">
        <f>INDEX('Team forecast'!$M$3:$AU$22,MATCH($B418,'Team forecast'!$B$3:$B$22,0),MATCH(BX$1,'Team forecast'!$M$2:$AU$2,0))</f>
        <v>0</v>
      </c>
      <c r="BY418" s="19">
        <f>INDEX('Team forecast'!$M$3:$AU$22,MATCH($B418,'Team forecast'!$B$3:$B$22,0),MATCH(BY$1,'Team forecast'!$M$2:$AU$2,0))</f>
        <v>0</v>
      </c>
      <c r="BZ418" s="19">
        <f>INDEX('Team forecast'!$M$3:$AU$22,MATCH($B418,'Team forecast'!$B$3:$B$22,0),MATCH(BZ$1,'Team forecast'!$M$2:$AU$2,0))</f>
        <v>0</v>
      </c>
      <c r="CA418" s="5">
        <f t="shared" si="452"/>
        <v>-5000</v>
      </c>
      <c r="CB418" s="5">
        <f>INDEX('Team forecast'!$M$3:$AU$22,MATCH($B418,'Team forecast'!$B$3:$B$22,0),MATCH(CB$1,'Team forecast'!$M$2:$AU$2,0))*IF($Y418&gt;0,25000,0)</f>
        <v>0</v>
      </c>
      <c r="CC418" s="5">
        <f>INDEX('Team forecast'!$M$3:$AU$22,MATCH($B418,'Team forecast'!$B$3:$B$22,0),MATCH(CC$1,'Team forecast'!$M$2:$AU$2,0))*IF($Y418&gt;0,5000,0)</f>
        <v>0</v>
      </c>
      <c r="CD418" s="5">
        <f>INDEX('Team forecast'!$M$3:$AU$22,MATCH($B418,'Team forecast'!$B$3:$B$22,0),MATCH(CD$1,'Team forecast'!$M$2:$AU$2,0))*IF($Y418&gt;0,-15000,0)</f>
        <v>0</v>
      </c>
      <c r="CE418" s="5">
        <f t="shared" si="453"/>
        <v>0</v>
      </c>
      <c r="CF418" s="5">
        <f t="shared" si="454"/>
        <v>0</v>
      </c>
      <c r="CG418" s="5">
        <f t="shared" si="455"/>
        <v>0</v>
      </c>
      <c r="CH418" s="5">
        <f t="shared" si="456"/>
        <v>0</v>
      </c>
      <c r="CI418" s="5">
        <f t="shared" si="457"/>
        <v>0</v>
      </c>
      <c r="CJ418" s="5">
        <f t="shared" si="458"/>
        <v>0</v>
      </c>
      <c r="CK418" s="5">
        <f t="shared" si="459"/>
        <v>0</v>
      </c>
      <c r="CL418" s="5">
        <f t="shared" si="460"/>
        <v>0</v>
      </c>
      <c r="CM418" s="5">
        <f t="shared" si="461"/>
        <v>0</v>
      </c>
      <c r="CN418" s="5">
        <f>IFERROR(SUM(CB418:CM418),0)*((Cockpit!$C$3)^3)</f>
        <v>0</v>
      </c>
      <c r="CO418" s="19">
        <f>INDEX('Team forecast'!$M$3:$AU$22,MATCH($B418,'Team forecast'!$B$3:$B$22,0),MATCH(CO$1,'Team forecast'!$M$2:$AU$2,0))</f>
        <v>0</v>
      </c>
      <c r="CP418" s="19">
        <f>INDEX('Team forecast'!$M$3:$AU$22,MATCH($B418,'Team forecast'!$B$3:$B$22,0),MATCH(CP$1,'Team forecast'!$M$2:$AU$2,0))</f>
        <v>0</v>
      </c>
      <c r="CQ418" s="19">
        <f>INDEX('Team forecast'!$M$3:$AU$22,MATCH($B418,'Team forecast'!$B$3:$B$22,0),MATCH(CQ$1,'Team forecast'!$M$2:$AU$2,0))</f>
        <v>0</v>
      </c>
      <c r="CR418" s="19">
        <f>INDEX('Team forecast'!$M$3:$AU$22,MATCH($B418,'Team forecast'!$B$3:$B$22,0),MATCH(CR$1,'Team forecast'!$M$2:$AU$2,0))</f>
        <v>0</v>
      </c>
      <c r="CS418" s="5">
        <f t="shared" si="462"/>
        <v>-5000</v>
      </c>
      <c r="CT418" s="5">
        <f>INDEX('Team forecast'!$M$3:$AU$22,MATCH($B418,'Team forecast'!$B$3:$B$22,0),MATCH(CT$1,'Team forecast'!$M$2:$AU$2,0))*IF($Y418&gt;0,25000,0)</f>
        <v>0</v>
      </c>
      <c r="CU418" s="5">
        <f>INDEX('Team forecast'!$M$3:$AU$22,MATCH($B418,'Team forecast'!$B$3:$B$22,0),MATCH(CU$1,'Team forecast'!$M$2:$AU$2,0))*IF($Y418&gt;0,5000,0)</f>
        <v>0</v>
      </c>
      <c r="CV418" s="5">
        <f>INDEX('Team forecast'!$M$3:$AU$22,MATCH($B418,'Team forecast'!$B$3:$B$22,0),MATCH(CV$1,'Team forecast'!$M$2:$AU$2,0))*IF($Y418&gt;0,-15000,0)</f>
        <v>0</v>
      </c>
      <c r="CW418" s="5">
        <f t="shared" si="463"/>
        <v>0</v>
      </c>
      <c r="CX418" s="5">
        <f t="shared" si="464"/>
        <v>0</v>
      </c>
      <c r="CY418" s="5">
        <f t="shared" si="465"/>
        <v>0</v>
      </c>
      <c r="CZ418" s="5">
        <f t="shared" si="466"/>
        <v>0</v>
      </c>
      <c r="DA418" s="5">
        <f t="shared" si="467"/>
        <v>0</v>
      </c>
      <c r="DB418" s="5">
        <f t="shared" si="468"/>
        <v>0</v>
      </c>
      <c r="DC418" s="5">
        <f t="shared" si="469"/>
        <v>0</v>
      </c>
      <c r="DD418" s="5">
        <f t="shared" si="470"/>
        <v>0</v>
      </c>
      <c r="DE418" s="5">
        <f t="shared" si="471"/>
        <v>0</v>
      </c>
      <c r="DF418" s="5">
        <f>IFERROR(SUM(CT418:DE418),0)*((Cockpit!$C$3)^4)</f>
        <v>0</v>
      </c>
      <c r="DG418" s="19">
        <f>INDEX('Team forecast'!$M$3:$AU$22,MATCH($B418,'Team forecast'!$B$3:$B$22,0),MATCH(DG$1,'Team forecast'!$M$2:$AU$2,0))</f>
        <v>0</v>
      </c>
      <c r="DH418" s="19">
        <f>INDEX('Team forecast'!$M$3:$AU$22,MATCH($B418,'Team forecast'!$B$3:$B$22,0),MATCH(DH$1,'Team forecast'!$M$2:$AU$2,0))</f>
        <v>0</v>
      </c>
      <c r="DI418" s="19">
        <f>INDEX('Team forecast'!$M$3:$AU$22,MATCH($B418,'Team forecast'!$B$3:$B$22,0),MATCH(DI$1,'Team forecast'!$M$2:$AU$2,0))</f>
        <v>0</v>
      </c>
      <c r="DJ418" s="19">
        <f>INDEX('Team forecast'!$M$3:$AU$22,MATCH($B418,'Team forecast'!$B$3:$B$22,0),MATCH(DJ$1,'Team forecast'!$M$2:$AU$2,0))</f>
        <v>0</v>
      </c>
      <c r="DK418" s="5">
        <f t="shared" si="472"/>
        <v>-5000</v>
      </c>
      <c r="DL418" s="5">
        <f>INDEX('Team forecast'!$M$3:$AU$22,MATCH($B418,'Team forecast'!$B$3:$B$22,0),MATCH(DL$1,'Team forecast'!$M$2:$AU$2,0))*IF($Y418&gt;0,25000,0)</f>
        <v>0</v>
      </c>
      <c r="DM418" s="5">
        <f>INDEX('Team forecast'!$M$3:$AU$22,MATCH($B418,'Team forecast'!$B$3:$B$22,0),MATCH(DM$1,'Team forecast'!$M$2:$AU$2,0))*IF($Y418&gt;0,5000,0)</f>
        <v>0</v>
      </c>
      <c r="DN418" s="5">
        <f>INDEX('Team forecast'!$M$3:$AU$22,MATCH($B418,'Team forecast'!$B$3:$B$22,0),MATCH(DN$1,'Team forecast'!$M$2:$AU$2,0))*IF($Y418&gt;0,-15000,0)</f>
        <v>0</v>
      </c>
      <c r="DO418" s="5">
        <f t="shared" si="473"/>
        <v>0</v>
      </c>
      <c r="DP418" s="5">
        <f t="shared" si="474"/>
        <v>0</v>
      </c>
      <c r="DQ418" s="5">
        <f t="shared" si="475"/>
        <v>0</v>
      </c>
      <c r="DR418" s="5">
        <f t="shared" si="476"/>
        <v>0</v>
      </c>
      <c r="DS418" s="5">
        <f t="shared" si="477"/>
        <v>0</v>
      </c>
      <c r="DT418" s="5">
        <f t="shared" si="478"/>
        <v>0</v>
      </c>
      <c r="DU418" s="5">
        <f t="shared" si="479"/>
        <v>0</v>
      </c>
      <c r="DV418" s="5">
        <f t="shared" si="480"/>
        <v>0</v>
      </c>
      <c r="DW418" s="5">
        <f t="shared" si="481"/>
        <v>0</v>
      </c>
      <c r="DX418" s="5">
        <f>IFERROR(SUM(DL418:DW418),0)*((Cockpit!$C$3)^5)</f>
        <v>0</v>
      </c>
      <c r="DY418" s="5">
        <f t="shared" si="482"/>
        <v>-5000</v>
      </c>
      <c r="DZ418" s="5" t="str">
        <f>IF(ISERROR(MATCH(A418,'Current squad'!B:B,0)),"No","Yes")</f>
        <v>No</v>
      </c>
      <c r="EA418" s="5" cm="1">
        <f t="array" ref="EA418">IFERROR(_xlfn.IFS(DZ418="Yes",0,DZ418="No",H418*1%),999999)</f>
        <v>19000</v>
      </c>
      <c r="EB418" s="5">
        <f t="shared" si="424"/>
        <v>1919000</v>
      </c>
      <c r="EC418" s="5">
        <f t="shared" si="483"/>
        <v>-24000</v>
      </c>
      <c r="ED418" s="1">
        <f t="shared" si="425"/>
        <v>-1.2631578947368421E-2</v>
      </c>
      <c r="EE418" s="5">
        <f>RANK(EC418,$EC$2:$EC$572)+COUNTIF($EC$2:EC418,EC418)-1</f>
        <v>204</v>
      </c>
      <c r="EF418" s="4">
        <f>RANK(ED418,$ED$2:$ED$572)+COUNTIF($ED$2:ED418,ED418)-1</f>
        <v>521</v>
      </c>
    </row>
    <row r="419" spans="1:136" x14ac:dyDescent="0.3">
      <c r="A419" t="str">
        <f>IF(Holdet.dk!A419&lt;&gt;"",Holdet.dk!A419,"")</f>
        <v>Willian Jose</v>
      </c>
      <c r="B419" t="str">
        <f>INDEX(Holdet.dk!B:B,MATCH($A419,Holdet.dk!$A:$A,0))</f>
        <v>Wolverhampton</v>
      </c>
      <c r="C419" t="str">
        <f>INDEX(Holdet.dk!C:C,MATCH($A419,Holdet.dk!$A:$A,0))</f>
        <v>Striker</v>
      </c>
      <c r="D419" t="str">
        <f>INDEX(Holdet.dk!D:D,MATCH($A419,Holdet.dk!$A:$A,0))</f>
        <v>5.366.000</v>
      </c>
      <c r="E419" s="1">
        <f>IFERROR(_xlfn.NUMBERVALUE(INDEX(Holdet.dk!$E:$E,MATCH($A419,Holdet.dk!$A:$A,0)),","),0)</f>
        <v>4.0000000000000001E-3</v>
      </c>
      <c r="F419" t="str">
        <f>IF(INDEX(Lookup!H:H,MATCH('Master data'!A419,Lookup!G:G,0))=0,A419,INDEX(Lookup!H:H,MATCH('Master data'!A419,Lookup!G:G,0)))</f>
        <v>Willian Jose</v>
      </c>
      <c r="G419" t="str">
        <f>IFERROR(INDEX(Lookup!B:B,MATCH(INDEX(Rotowire!C:C,MATCH(F419,Rotowire!A:A,0)),Lookup!D:D,0)),"")</f>
        <v/>
      </c>
      <c r="H419" s="5">
        <f t="shared" si="416"/>
        <v>5366000</v>
      </c>
      <c r="I419" s="19">
        <f>IFERROR(INDEX('Team forecast'!$G$3:$I$22,MATCH($B419,'Team forecast'!$B$3:$B$22,0),MATCH(I$1,'Team forecast'!$G$2:$I$2,0)),0)</f>
        <v>0.75816993464052274</v>
      </c>
      <c r="J419" s="19">
        <f>IFERROR(INDEX('Team forecast'!$G$3:$I$22,MATCH($B419,'Team forecast'!$B$3:$B$22,0),MATCH(J$1,'Team forecast'!$G$2:$I$2,0)),0)</f>
        <v>1.0869565217391304</v>
      </c>
      <c r="K419" s="19">
        <f>IFERROR(INDEX('Team forecast'!$G$3:$I$22,MATCH($B419,'Team forecast'!$B$3:$B$22,0),MATCH(K$1,'Team forecast'!$G$2:$I$2,0)),0)</f>
        <v>0.89252064059371927</v>
      </c>
      <c r="L419">
        <f>SUMIFS(Rotowire!E:E,Rotowire!$A:$A,'Master data'!$F419)</f>
        <v>0</v>
      </c>
      <c r="M419" s="2">
        <f>SUMIFS(Rotowire!F:F,Rotowire!$A:$A,'Master data'!$F419)*I419</f>
        <v>0</v>
      </c>
      <c r="N419" s="2">
        <f>SUMIFS(Rotowire!G:G,Rotowire!$A:$A,'Master data'!$F419)*I419</f>
        <v>0</v>
      </c>
      <c r="O419" s="2">
        <f>SUMIFS(Rotowire!I:I,Rotowire!$A:$A,'Master data'!$F419)*I419</f>
        <v>0</v>
      </c>
      <c r="P419" s="2">
        <f>SUMIFS(Rotowire!W:W,Rotowire!$A:$A,'Master data'!$F419)*K419</f>
        <v>0</v>
      </c>
      <c r="Q419" s="2">
        <f>SUMIFS(Rotowire!Y:Y,Rotowire!$A:$A,'Master data'!$F419)*J419</f>
        <v>0</v>
      </c>
      <c r="R419" s="2">
        <f>SUMIFS(Rotowire!AB:AB,Rotowire!$A:$A,'Master data'!$F419)</f>
        <v>0</v>
      </c>
      <c r="S419" s="2">
        <f>SUMIFS(Rotowire!AC:AC,Rotowire!$A:$A,'Master data'!$F419)</f>
        <v>0</v>
      </c>
      <c r="T419" s="2">
        <f>INDEX('Team forecast'!D$3:D$22,MATCH($B419,'Team forecast'!$B$3:$B$22,0))</f>
        <v>1.1599999999999999</v>
      </c>
      <c r="U419" s="2">
        <f>INDEX('Team forecast'!E$3:E$22,MATCH($B419,'Team forecast'!$B$3:$B$22,0))</f>
        <v>1.5</v>
      </c>
      <c r="V419" s="2">
        <f>INDEX('Team forecast'!J$3:J$22,MATCH($B419,'Team forecast'!$B$3:$B$22,0))</f>
        <v>0.29099999999999998</v>
      </c>
      <c r="W419" s="2">
        <f>INDEX('Team forecast'!K$3:K$22,MATCH($B419,'Team forecast'!$B$3:$B$22,0))</f>
        <v>0.26269999999999999</v>
      </c>
      <c r="X419" s="2">
        <f>INDEX('Team forecast'!L$3:L$22,MATCH($B419,'Team forecast'!$B$3:$B$22,0))</f>
        <v>0.44640000000000002</v>
      </c>
      <c r="Y419" s="5">
        <f t="shared" si="417"/>
        <v>-5000</v>
      </c>
      <c r="Z419" s="5">
        <f t="shared" si="418"/>
        <v>0</v>
      </c>
      <c r="AA419" s="5">
        <f t="shared" si="419"/>
        <v>0</v>
      </c>
      <c r="AB419" s="5">
        <f t="shared" si="420"/>
        <v>0</v>
      </c>
      <c r="AC419" s="5">
        <f t="shared" si="421"/>
        <v>0</v>
      </c>
      <c r="AD419" s="5">
        <f t="shared" si="426"/>
        <v>0</v>
      </c>
      <c r="AE419" s="5">
        <f t="shared" si="427"/>
        <v>0</v>
      </c>
      <c r="AF419" s="5">
        <f t="shared" si="422"/>
        <v>0</v>
      </c>
      <c r="AG419" s="5">
        <f t="shared" si="423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 t="shared" si="431"/>
        <v>0</v>
      </c>
      <c r="AL419" s="5">
        <f>IFERROR(SUM(Y419:AK419),-5000)*((Cockpit!$C$3)^0)</f>
        <v>-5000</v>
      </c>
      <c r="AM419" s="19">
        <f>INDEX('Team forecast'!$M$3:$AU$22,MATCH($B419,'Team forecast'!$B$3:$B$22,0),MATCH(AM$1,'Team forecast'!$M$2:$AU$2,0))</f>
        <v>0</v>
      </c>
      <c r="AN419" s="19">
        <f>INDEX('Team forecast'!$M$3:$AU$22,MATCH($B419,'Team forecast'!$B$3:$B$22,0),MATCH(AN$1,'Team forecast'!$M$2:$AU$2,0))</f>
        <v>0</v>
      </c>
      <c r="AO419" s="19">
        <f>INDEX('Team forecast'!$M$3:$AU$22,MATCH($B419,'Team forecast'!$B$3:$B$22,0),MATCH(AO$1,'Team forecast'!$M$2:$AU$2,0))</f>
        <v>0</v>
      </c>
      <c r="AP419" s="19">
        <f>INDEX('Team forecast'!$M$3:$AU$22,MATCH($B419,'Team forecast'!$B$3:$B$22,0),MATCH(AP$1,'Team forecast'!$M$2:$AU$2,0))</f>
        <v>0</v>
      </c>
      <c r="AQ419" s="5">
        <f t="shared" si="432"/>
        <v>-5000</v>
      </c>
      <c r="AR419" s="5">
        <f>INDEX('Team forecast'!$M$3:$AU$22,MATCH($B419,'Team forecast'!$B$3:$B$22,0),MATCH(AR$1,'Team forecast'!$M$2:$AU$2,0))*IF($Y419&gt;0,25000,0)</f>
        <v>0</v>
      </c>
      <c r="AS419" s="5">
        <f>INDEX('Team forecast'!$M$3:$AU$22,MATCH($B419,'Team forecast'!$B$3:$B$22,0),MATCH(AS$1,'Team forecast'!$M$2:$AU$2,0))*IF($Y419&gt;0,5000,0)</f>
        <v>0</v>
      </c>
      <c r="AT419" s="5">
        <f>INDEX('Team forecast'!$M$3:$AU$22,MATCH($B419,'Team forecast'!$B$3:$B$22,0),MATCH(AT$1,'Team forecast'!$M$2:$AU$2,0))*IF($Y419&gt;0,-15000,0)</f>
        <v>0</v>
      </c>
      <c r="AU419" s="5">
        <f t="shared" si="433"/>
        <v>0</v>
      </c>
      <c r="AV419" s="5">
        <f t="shared" si="434"/>
        <v>0</v>
      </c>
      <c r="AW419" s="5">
        <f t="shared" si="435"/>
        <v>0</v>
      </c>
      <c r="AX419" s="5">
        <f t="shared" si="436"/>
        <v>0</v>
      </c>
      <c r="AY419" s="5">
        <f t="shared" si="437"/>
        <v>0</v>
      </c>
      <c r="AZ419" s="5">
        <f t="shared" si="438"/>
        <v>0</v>
      </c>
      <c r="BA419" s="5">
        <f t="shared" si="439"/>
        <v>0</v>
      </c>
      <c r="BB419" s="5">
        <f t="shared" si="440"/>
        <v>0</v>
      </c>
      <c r="BC419" s="5">
        <f t="shared" si="441"/>
        <v>0</v>
      </c>
      <c r="BD419" s="5">
        <f>IFERROR(SUM(AR419:BC419),0)*((Cockpit!$C$3)^1)</f>
        <v>0</v>
      </c>
      <c r="BE419" s="19">
        <f>INDEX('Team forecast'!$M$3:$AU$22,MATCH($B419,'Team forecast'!$B$3:$B$22,0),MATCH(BE$1,'Team forecast'!$M$2:$AU$2,0))</f>
        <v>0</v>
      </c>
      <c r="BF419" s="19">
        <f>INDEX('Team forecast'!$M$3:$AU$22,MATCH($B419,'Team forecast'!$B$3:$B$22,0),MATCH(BF$1,'Team forecast'!$M$2:$AU$2,0))</f>
        <v>0</v>
      </c>
      <c r="BG419" s="19">
        <f>INDEX('Team forecast'!$M$3:$AU$22,MATCH($B419,'Team forecast'!$B$3:$B$22,0),MATCH(BG$1,'Team forecast'!$M$2:$AU$2,0))</f>
        <v>0</v>
      </c>
      <c r="BH419" s="19">
        <f>INDEX('Team forecast'!$M$3:$AU$22,MATCH($B419,'Team forecast'!$B$3:$B$22,0),MATCH(BH$1,'Team forecast'!$M$2:$AU$2,0))</f>
        <v>0</v>
      </c>
      <c r="BI419" s="5">
        <f t="shared" si="442"/>
        <v>-5000</v>
      </c>
      <c r="BJ419" s="5">
        <f>INDEX('Team forecast'!$M$3:$AU$22,MATCH($B419,'Team forecast'!$B$3:$B$22,0),MATCH(BJ$1,'Team forecast'!$M$2:$AU$2,0))*IF($Y419&gt;0,25000,0)</f>
        <v>0</v>
      </c>
      <c r="BK419" s="5">
        <f>INDEX('Team forecast'!$M$3:$AU$22,MATCH($B419,'Team forecast'!$B$3:$B$22,0),MATCH(BK$1,'Team forecast'!$M$2:$AU$2,0))*IF($Y419&gt;0,5000,0)</f>
        <v>0</v>
      </c>
      <c r="BL419" s="5">
        <f>INDEX('Team forecast'!$M$3:$AU$22,MATCH($B419,'Team forecast'!$B$3:$B$22,0),MATCH(BL$1,'Team forecast'!$M$2:$AU$2,0))*IF($Y419&gt;0,-15000,0)</f>
        <v>0</v>
      </c>
      <c r="BM419" s="5">
        <f t="shared" si="443"/>
        <v>0</v>
      </c>
      <c r="BN419" s="5">
        <f t="shared" si="444"/>
        <v>0</v>
      </c>
      <c r="BO419" s="5">
        <f t="shared" si="445"/>
        <v>0</v>
      </c>
      <c r="BP419" s="5">
        <f t="shared" si="446"/>
        <v>0</v>
      </c>
      <c r="BQ419" s="5">
        <f t="shared" si="447"/>
        <v>0</v>
      </c>
      <c r="BR419" s="5">
        <f t="shared" si="448"/>
        <v>0</v>
      </c>
      <c r="BS419" s="5">
        <f t="shared" si="449"/>
        <v>0</v>
      </c>
      <c r="BT419" s="5">
        <f t="shared" si="450"/>
        <v>0</v>
      </c>
      <c r="BU419" s="5">
        <f t="shared" si="451"/>
        <v>0</v>
      </c>
      <c r="BV419" s="5">
        <f>IFERROR(SUM(BJ419:BU419),0)*((Cockpit!$C$3)^2)</f>
        <v>0</v>
      </c>
      <c r="BW419" s="19">
        <f>INDEX('Team forecast'!$M$3:$AU$22,MATCH($B419,'Team forecast'!$B$3:$B$22,0),MATCH(BW$1,'Team forecast'!$M$2:$AU$2,0))</f>
        <v>0</v>
      </c>
      <c r="BX419" s="19">
        <f>INDEX('Team forecast'!$M$3:$AU$22,MATCH($B419,'Team forecast'!$B$3:$B$22,0),MATCH(BX$1,'Team forecast'!$M$2:$AU$2,0))</f>
        <v>0</v>
      </c>
      <c r="BY419" s="19">
        <f>INDEX('Team forecast'!$M$3:$AU$22,MATCH($B419,'Team forecast'!$B$3:$B$22,0),MATCH(BY$1,'Team forecast'!$M$2:$AU$2,0))</f>
        <v>0</v>
      </c>
      <c r="BZ419" s="19">
        <f>INDEX('Team forecast'!$M$3:$AU$22,MATCH($B419,'Team forecast'!$B$3:$B$22,0),MATCH(BZ$1,'Team forecast'!$M$2:$AU$2,0))</f>
        <v>0</v>
      </c>
      <c r="CA419" s="5">
        <f t="shared" si="452"/>
        <v>-5000</v>
      </c>
      <c r="CB419" s="5">
        <f>INDEX('Team forecast'!$M$3:$AU$22,MATCH($B419,'Team forecast'!$B$3:$B$22,0),MATCH(CB$1,'Team forecast'!$M$2:$AU$2,0))*IF($Y419&gt;0,25000,0)</f>
        <v>0</v>
      </c>
      <c r="CC419" s="5">
        <f>INDEX('Team forecast'!$M$3:$AU$22,MATCH($B419,'Team forecast'!$B$3:$B$22,0),MATCH(CC$1,'Team forecast'!$M$2:$AU$2,0))*IF($Y419&gt;0,5000,0)</f>
        <v>0</v>
      </c>
      <c r="CD419" s="5">
        <f>INDEX('Team forecast'!$M$3:$AU$22,MATCH($B419,'Team forecast'!$B$3:$B$22,0),MATCH(CD$1,'Team forecast'!$M$2:$AU$2,0))*IF($Y419&gt;0,-15000,0)</f>
        <v>0</v>
      </c>
      <c r="CE419" s="5">
        <f t="shared" si="453"/>
        <v>0</v>
      </c>
      <c r="CF419" s="5">
        <f t="shared" si="454"/>
        <v>0</v>
      </c>
      <c r="CG419" s="5">
        <f t="shared" si="455"/>
        <v>0</v>
      </c>
      <c r="CH419" s="5">
        <f t="shared" si="456"/>
        <v>0</v>
      </c>
      <c r="CI419" s="5">
        <f t="shared" si="457"/>
        <v>0</v>
      </c>
      <c r="CJ419" s="5">
        <f t="shared" si="458"/>
        <v>0</v>
      </c>
      <c r="CK419" s="5">
        <f t="shared" si="459"/>
        <v>0</v>
      </c>
      <c r="CL419" s="5">
        <f t="shared" si="460"/>
        <v>0</v>
      </c>
      <c r="CM419" s="5">
        <f t="shared" si="461"/>
        <v>0</v>
      </c>
      <c r="CN419" s="5">
        <f>IFERROR(SUM(CB419:CM419),0)*((Cockpit!$C$3)^3)</f>
        <v>0</v>
      </c>
      <c r="CO419" s="19">
        <f>INDEX('Team forecast'!$M$3:$AU$22,MATCH($B419,'Team forecast'!$B$3:$B$22,0),MATCH(CO$1,'Team forecast'!$M$2:$AU$2,0))</f>
        <v>0</v>
      </c>
      <c r="CP419" s="19">
        <f>INDEX('Team forecast'!$M$3:$AU$22,MATCH($B419,'Team forecast'!$B$3:$B$22,0),MATCH(CP$1,'Team forecast'!$M$2:$AU$2,0))</f>
        <v>0</v>
      </c>
      <c r="CQ419" s="19">
        <f>INDEX('Team forecast'!$M$3:$AU$22,MATCH($B419,'Team forecast'!$B$3:$B$22,0),MATCH(CQ$1,'Team forecast'!$M$2:$AU$2,0))</f>
        <v>0</v>
      </c>
      <c r="CR419" s="19">
        <f>INDEX('Team forecast'!$M$3:$AU$22,MATCH($B419,'Team forecast'!$B$3:$B$22,0),MATCH(CR$1,'Team forecast'!$M$2:$AU$2,0))</f>
        <v>0</v>
      </c>
      <c r="CS419" s="5">
        <f t="shared" si="462"/>
        <v>-5000</v>
      </c>
      <c r="CT419" s="5">
        <f>INDEX('Team forecast'!$M$3:$AU$22,MATCH($B419,'Team forecast'!$B$3:$B$22,0),MATCH(CT$1,'Team forecast'!$M$2:$AU$2,0))*IF($Y419&gt;0,25000,0)</f>
        <v>0</v>
      </c>
      <c r="CU419" s="5">
        <f>INDEX('Team forecast'!$M$3:$AU$22,MATCH($B419,'Team forecast'!$B$3:$B$22,0),MATCH(CU$1,'Team forecast'!$M$2:$AU$2,0))*IF($Y419&gt;0,5000,0)</f>
        <v>0</v>
      </c>
      <c r="CV419" s="5">
        <f>INDEX('Team forecast'!$M$3:$AU$22,MATCH($B419,'Team forecast'!$B$3:$B$22,0),MATCH(CV$1,'Team forecast'!$M$2:$AU$2,0))*IF($Y419&gt;0,-15000,0)</f>
        <v>0</v>
      </c>
      <c r="CW419" s="5">
        <f t="shared" si="463"/>
        <v>0</v>
      </c>
      <c r="CX419" s="5">
        <f t="shared" si="464"/>
        <v>0</v>
      </c>
      <c r="CY419" s="5">
        <f t="shared" si="465"/>
        <v>0</v>
      </c>
      <c r="CZ419" s="5">
        <f t="shared" si="466"/>
        <v>0</v>
      </c>
      <c r="DA419" s="5">
        <f t="shared" si="467"/>
        <v>0</v>
      </c>
      <c r="DB419" s="5">
        <f t="shared" si="468"/>
        <v>0</v>
      </c>
      <c r="DC419" s="5">
        <f t="shared" si="469"/>
        <v>0</v>
      </c>
      <c r="DD419" s="5">
        <f t="shared" si="470"/>
        <v>0</v>
      </c>
      <c r="DE419" s="5">
        <f t="shared" si="471"/>
        <v>0</v>
      </c>
      <c r="DF419" s="5">
        <f>IFERROR(SUM(CT419:DE419),0)*((Cockpit!$C$3)^4)</f>
        <v>0</v>
      </c>
      <c r="DG419" s="19">
        <f>INDEX('Team forecast'!$M$3:$AU$22,MATCH($B419,'Team forecast'!$B$3:$B$22,0),MATCH(DG$1,'Team forecast'!$M$2:$AU$2,0))</f>
        <v>0</v>
      </c>
      <c r="DH419" s="19">
        <f>INDEX('Team forecast'!$M$3:$AU$22,MATCH($B419,'Team forecast'!$B$3:$B$22,0),MATCH(DH$1,'Team forecast'!$M$2:$AU$2,0))</f>
        <v>0</v>
      </c>
      <c r="DI419" s="19">
        <f>INDEX('Team forecast'!$M$3:$AU$22,MATCH($B419,'Team forecast'!$B$3:$B$22,0),MATCH(DI$1,'Team forecast'!$M$2:$AU$2,0))</f>
        <v>0</v>
      </c>
      <c r="DJ419" s="19">
        <f>INDEX('Team forecast'!$M$3:$AU$22,MATCH($B419,'Team forecast'!$B$3:$B$22,0),MATCH(DJ$1,'Team forecast'!$M$2:$AU$2,0))</f>
        <v>0</v>
      </c>
      <c r="DK419" s="5">
        <f t="shared" si="472"/>
        <v>-5000</v>
      </c>
      <c r="DL419" s="5">
        <f>INDEX('Team forecast'!$M$3:$AU$22,MATCH($B419,'Team forecast'!$B$3:$B$22,0),MATCH(DL$1,'Team forecast'!$M$2:$AU$2,0))*IF($Y419&gt;0,25000,0)</f>
        <v>0</v>
      </c>
      <c r="DM419" s="5">
        <f>INDEX('Team forecast'!$M$3:$AU$22,MATCH($B419,'Team forecast'!$B$3:$B$22,0),MATCH(DM$1,'Team forecast'!$M$2:$AU$2,0))*IF($Y419&gt;0,5000,0)</f>
        <v>0</v>
      </c>
      <c r="DN419" s="5">
        <f>INDEX('Team forecast'!$M$3:$AU$22,MATCH($B419,'Team forecast'!$B$3:$B$22,0),MATCH(DN$1,'Team forecast'!$M$2:$AU$2,0))*IF($Y419&gt;0,-15000,0)</f>
        <v>0</v>
      </c>
      <c r="DO419" s="5">
        <f t="shared" si="473"/>
        <v>0</v>
      </c>
      <c r="DP419" s="5">
        <f t="shared" si="474"/>
        <v>0</v>
      </c>
      <c r="DQ419" s="5">
        <f t="shared" si="475"/>
        <v>0</v>
      </c>
      <c r="DR419" s="5">
        <f t="shared" si="476"/>
        <v>0</v>
      </c>
      <c r="DS419" s="5">
        <f t="shared" si="477"/>
        <v>0</v>
      </c>
      <c r="DT419" s="5">
        <f t="shared" si="478"/>
        <v>0</v>
      </c>
      <c r="DU419" s="5">
        <f t="shared" si="479"/>
        <v>0</v>
      </c>
      <c r="DV419" s="5">
        <f t="shared" si="480"/>
        <v>0</v>
      </c>
      <c r="DW419" s="5">
        <f t="shared" si="481"/>
        <v>0</v>
      </c>
      <c r="DX419" s="5">
        <f>IFERROR(SUM(DL419:DW419),0)*((Cockpit!$C$3)^5)</f>
        <v>0</v>
      </c>
      <c r="DY419" s="5">
        <f t="shared" si="482"/>
        <v>-5000</v>
      </c>
      <c r="DZ419" s="5" t="str">
        <f>IF(ISERROR(MATCH(A419,'Current squad'!B:B,0)),"No","Yes")</f>
        <v>No</v>
      </c>
      <c r="EA419" s="5" cm="1">
        <f t="array" ref="EA419">IFERROR(_xlfn.IFS(DZ419="Yes",0,DZ419="No",H419*1%),999999)</f>
        <v>53660</v>
      </c>
      <c r="EB419" s="5">
        <f t="shared" si="424"/>
        <v>5419660</v>
      </c>
      <c r="EC419" s="5">
        <f t="shared" si="483"/>
        <v>-58660</v>
      </c>
      <c r="ED419" s="1">
        <f t="shared" si="425"/>
        <v>-1.093179276928811E-2</v>
      </c>
      <c r="EE419" s="5">
        <f>RANK(EC419,$EC$2:$EC$572)+COUNTIF($EC$2:EC419,EC419)-1</f>
        <v>527</v>
      </c>
      <c r="EF419" s="4">
        <f>RANK(ED419,$ED$2:$ED$572)+COUNTIF($ED$2:ED419,ED419)-1</f>
        <v>230</v>
      </c>
    </row>
    <row r="420" spans="1:136" x14ac:dyDescent="0.3">
      <c r="A420" t="str">
        <f>IF(Holdet.dk!A420&lt;&gt;"",Holdet.dk!A420,"")</f>
        <v>Bernardo Silva</v>
      </c>
      <c r="B420" t="str">
        <f>INDEX(Holdet.dk!B:B,MATCH($A420,Holdet.dk!$A:$A,0))</f>
        <v>Manchester City</v>
      </c>
      <c r="C420" t="str">
        <f>INDEX(Holdet.dk!C:C,MATCH($A420,Holdet.dk!$A:$A,0))</f>
        <v>Midfield</v>
      </c>
      <c r="D420" t="str">
        <f>INDEX(Holdet.dk!D:D,MATCH($A420,Holdet.dk!$A:$A,0))</f>
        <v>6.907.000</v>
      </c>
      <c r="E420" s="1">
        <f>IFERROR(_xlfn.NUMBERVALUE(INDEX(Holdet.dk!$E:$E,MATCH($A420,Holdet.dk!$A:$A,0)),","),0)</f>
        <v>3.4000000000000002E-2</v>
      </c>
      <c r="F420" t="str">
        <f>IF(INDEX(Lookup!H:H,MATCH('Master data'!A420,Lookup!G:G,0))=0,A420,INDEX(Lookup!H:H,MATCH('Master data'!A420,Lookup!G:G,0)))</f>
        <v>Bernardo Silva</v>
      </c>
      <c r="G420" t="str">
        <f>IFERROR(INDEX(Lookup!B:B,MATCH(INDEX(Rotowire!C:C,MATCH(F420,Rotowire!A:A,0)),Lookup!D:D,0)),"")</f>
        <v>Everton</v>
      </c>
      <c r="H420" s="5">
        <f t="shared" si="416"/>
        <v>6907000</v>
      </c>
      <c r="I420" s="19">
        <f>IFERROR(INDEX('Team forecast'!$G$3:$I$22,MATCH($B420,'Team forecast'!$B$3:$B$22,0),MATCH(I$1,'Team forecast'!$G$2:$I$2,0)),0)</f>
        <v>0.86602870813397137</v>
      </c>
      <c r="J420" s="19">
        <f>IFERROR(INDEX('Team forecast'!$G$3:$I$22,MATCH($B420,'Team forecast'!$B$3:$B$22,0),MATCH(J$1,'Team forecast'!$G$2:$I$2,0)),0)</f>
        <v>1.118279569892473</v>
      </c>
      <c r="K420" s="19">
        <f>IFERROR(INDEX('Team forecast'!$G$3:$I$22,MATCH($B420,'Team forecast'!$B$3:$B$22,0),MATCH(K$1,'Team forecast'!$G$2:$I$2,0)),0)</f>
        <v>0.86208459014336625</v>
      </c>
      <c r="L420">
        <f>SUMIFS(Rotowire!E:E,Rotowire!$A:$A,'Master data'!$F420)</f>
        <v>95</v>
      </c>
      <c r="M420" s="2">
        <f>SUMIFS(Rotowire!F:F,Rotowire!$A:$A,'Master data'!$F420)*I420</f>
        <v>0.15588516746411485</v>
      </c>
      <c r="N420" s="2">
        <f>SUMIFS(Rotowire!G:G,Rotowire!$A:$A,'Master data'!$F420)*I420</f>
        <v>0.16454545454545455</v>
      </c>
      <c r="O420" s="2">
        <f>SUMIFS(Rotowire!I:I,Rotowire!$A:$A,'Master data'!$F420)*I420</f>
        <v>0.58023923444976089</v>
      </c>
      <c r="P420" s="2">
        <f>SUMIFS(Rotowire!W:W,Rotowire!$A:$A,'Master data'!$F420)*K420</f>
        <v>0.35345468195878016</v>
      </c>
      <c r="Q420" s="2">
        <f>SUMIFS(Rotowire!Y:Y,Rotowire!$A:$A,'Master data'!$F420)*J420</f>
        <v>0</v>
      </c>
      <c r="R420" s="2">
        <f>SUMIFS(Rotowire!AB:AB,Rotowire!$A:$A,'Master data'!$F420)</f>
        <v>0.19</v>
      </c>
      <c r="S420" s="2">
        <f>SUMIFS(Rotowire!AC:AC,Rotowire!$A:$A,'Master data'!$F420)</f>
        <v>0</v>
      </c>
      <c r="T420" s="2">
        <f>INDEX('Team forecast'!D$3:D$22,MATCH($B420,'Team forecast'!$B$3:$B$22,0))</f>
        <v>1.81</v>
      </c>
      <c r="U420" s="2">
        <f>INDEX('Team forecast'!E$3:E$22,MATCH($B420,'Team forecast'!$B$3:$B$22,0))</f>
        <v>1.04</v>
      </c>
      <c r="V420" s="2">
        <f>INDEX('Team forecast'!J$3:J$22,MATCH($B420,'Team forecast'!$B$3:$B$22,0))</f>
        <v>0.54869999999999997</v>
      </c>
      <c r="W420" s="2">
        <f>INDEX('Team forecast'!K$3:K$22,MATCH($B420,'Team forecast'!$B$3:$B$22,0))</f>
        <v>0.23649999999999999</v>
      </c>
      <c r="X420" s="2">
        <f>INDEX('Team forecast'!L$3:L$22,MATCH($B420,'Team forecast'!$B$3:$B$22,0))</f>
        <v>0.21479999999999999</v>
      </c>
      <c r="Y420" s="5">
        <f t="shared" si="417"/>
        <v>7000</v>
      </c>
      <c r="Z420" s="5">
        <f t="shared" si="418"/>
        <v>13717.5</v>
      </c>
      <c r="AA420" s="5">
        <f t="shared" si="419"/>
        <v>1182.5</v>
      </c>
      <c r="AB420" s="5">
        <f t="shared" si="420"/>
        <v>-3222</v>
      </c>
      <c r="AC420" s="5">
        <f t="shared" si="421"/>
        <v>19485.645933014355</v>
      </c>
      <c r="AD420" s="5">
        <f t="shared" si="426"/>
        <v>8227.2727272727279</v>
      </c>
      <c r="AE420" s="5">
        <f t="shared" si="427"/>
        <v>5802.392344497609</v>
      </c>
      <c r="AF420" s="5">
        <f t="shared" si="422"/>
        <v>0</v>
      </c>
      <c r="AG420" s="5">
        <f t="shared" si="423"/>
        <v>0</v>
      </c>
      <c r="AH420" s="5">
        <f t="shared" si="428"/>
        <v>-3800</v>
      </c>
      <c r="AI420" s="5">
        <f t="shared" si="429"/>
        <v>0</v>
      </c>
      <c r="AJ420" s="5">
        <f t="shared" si="430"/>
        <v>18100</v>
      </c>
      <c r="AK420" s="5">
        <f t="shared" si="431"/>
        <v>-8320</v>
      </c>
      <c r="AL420" s="5">
        <f>IFERROR(SUM(Y420:AK420),-5000)*((Cockpit!$C$3)^0)</f>
        <v>58173.311004784686</v>
      </c>
      <c r="AM420" s="19">
        <f>INDEX('Team forecast'!$M$3:$AU$22,MATCH($B420,'Team forecast'!$B$3:$B$22,0),MATCH(AM$1,'Team forecast'!$M$2:$AU$2,0))</f>
        <v>0</v>
      </c>
      <c r="AN420" s="19">
        <f>INDEX('Team forecast'!$M$3:$AU$22,MATCH($B420,'Team forecast'!$B$3:$B$22,0),MATCH(AN$1,'Team forecast'!$M$2:$AU$2,0))</f>
        <v>0</v>
      </c>
      <c r="AO420" s="19">
        <f>INDEX('Team forecast'!$M$3:$AU$22,MATCH($B420,'Team forecast'!$B$3:$B$22,0),MATCH(AO$1,'Team forecast'!$M$2:$AU$2,0))</f>
        <v>0</v>
      </c>
      <c r="AP420" s="19">
        <f>INDEX('Team forecast'!$M$3:$AU$22,MATCH($B420,'Team forecast'!$B$3:$B$22,0),MATCH(AP$1,'Team forecast'!$M$2:$AU$2,0))</f>
        <v>0</v>
      </c>
      <c r="AQ420" s="5">
        <f t="shared" si="432"/>
        <v>7000</v>
      </c>
      <c r="AR420" s="5">
        <f>INDEX('Team forecast'!$M$3:$AU$22,MATCH($B420,'Team forecast'!$B$3:$B$22,0),MATCH(AR$1,'Team forecast'!$M$2:$AU$2,0))*IF($Y420&gt;0,25000,0)</f>
        <v>0</v>
      </c>
      <c r="AS420" s="5">
        <f>INDEX('Team forecast'!$M$3:$AU$22,MATCH($B420,'Team forecast'!$B$3:$B$22,0),MATCH(AS$1,'Team forecast'!$M$2:$AU$2,0))*IF($Y420&gt;0,5000,0)</f>
        <v>0</v>
      </c>
      <c r="AT420" s="5">
        <f>INDEX('Team forecast'!$M$3:$AU$22,MATCH($B420,'Team forecast'!$B$3:$B$22,0),MATCH(AT$1,'Team forecast'!$M$2:$AU$2,0))*IF($Y420&gt;0,-15000,0)</f>
        <v>0</v>
      </c>
      <c r="AU420" s="5">
        <f t="shared" si="433"/>
        <v>0</v>
      </c>
      <c r="AV420" s="5">
        <f t="shared" si="434"/>
        <v>0</v>
      </c>
      <c r="AW420" s="5">
        <f t="shared" si="435"/>
        <v>0</v>
      </c>
      <c r="AX420" s="5">
        <f t="shared" si="436"/>
        <v>0</v>
      </c>
      <c r="AY420" s="5">
        <f t="shared" si="437"/>
        <v>0</v>
      </c>
      <c r="AZ420" s="5">
        <f t="shared" si="438"/>
        <v>-3800</v>
      </c>
      <c r="BA420" s="5">
        <f t="shared" si="439"/>
        <v>0</v>
      </c>
      <c r="BB420" s="5">
        <f t="shared" si="440"/>
        <v>0</v>
      </c>
      <c r="BC420" s="5">
        <f t="shared" si="441"/>
        <v>0</v>
      </c>
      <c r="BD420" s="5">
        <f>IFERROR(SUM(AR420:BC420),0)*((Cockpit!$C$3)^1)</f>
        <v>-2660</v>
      </c>
      <c r="BE420" s="19">
        <f>INDEX('Team forecast'!$M$3:$AU$22,MATCH($B420,'Team forecast'!$B$3:$B$22,0),MATCH(BE$1,'Team forecast'!$M$2:$AU$2,0))</f>
        <v>0</v>
      </c>
      <c r="BF420" s="19">
        <f>INDEX('Team forecast'!$M$3:$AU$22,MATCH($B420,'Team forecast'!$B$3:$B$22,0),MATCH(BF$1,'Team forecast'!$M$2:$AU$2,0))</f>
        <v>0</v>
      </c>
      <c r="BG420" s="19">
        <f>INDEX('Team forecast'!$M$3:$AU$22,MATCH($B420,'Team forecast'!$B$3:$B$22,0),MATCH(BG$1,'Team forecast'!$M$2:$AU$2,0))</f>
        <v>0</v>
      </c>
      <c r="BH420" s="19">
        <f>INDEX('Team forecast'!$M$3:$AU$22,MATCH($B420,'Team forecast'!$B$3:$B$22,0),MATCH(BH$1,'Team forecast'!$M$2:$AU$2,0))</f>
        <v>0</v>
      </c>
      <c r="BI420" s="5">
        <f t="shared" si="442"/>
        <v>7000</v>
      </c>
      <c r="BJ420" s="5">
        <f>INDEX('Team forecast'!$M$3:$AU$22,MATCH($B420,'Team forecast'!$B$3:$B$22,0),MATCH(BJ$1,'Team forecast'!$M$2:$AU$2,0))*IF($Y420&gt;0,25000,0)</f>
        <v>0</v>
      </c>
      <c r="BK420" s="5">
        <f>INDEX('Team forecast'!$M$3:$AU$22,MATCH($B420,'Team forecast'!$B$3:$B$22,0),MATCH(BK$1,'Team forecast'!$M$2:$AU$2,0))*IF($Y420&gt;0,5000,0)</f>
        <v>0</v>
      </c>
      <c r="BL420" s="5">
        <f>INDEX('Team forecast'!$M$3:$AU$22,MATCH($B420,'Team forecast'!$B$3:$B$22,0),MATCH(BL$1,'Team forecast'!$M$2:$AU$2,0))*IF($Y420&gt;0,-15000,0)</f>
        <v>0</v>
      </c>
      <c r="BM420" s="5">
        <f t="shared" si="443"/>
        <v>0</v>
      </c>
      <c r="BN420" s="5">
        <f t="shared" si="444"/>
        <v>0</v>
      </c>
      <c r="BO420" s="5">
        <f t="shared" si="445"/>
        <v>0</v>
      </c>
      <c r="BP420" s="5">
        <f t="shared" si="446"/>
        <v>0</v>
      </c>
      <c r="BQ420" s="5">
        <f t="shared" si="447"/>
        <v>0</v>
      </c>
      <c r="BR420" s="5">
        <f t="shared" si="448"/>
        <v>-3800</v>
      </c>
      <c r="BS420" s="5">
        <f t="shared" si="449"/>
        <v>0</v>
      </c>
      <c r="BT420" s="5">
        <f t="shared" si="450"/>
        <v>0</v>
      </c>
      <c r="BU420" s="5">
        <f t="shared" si="451"/>
        <v>0</v>
      </c>
      <c r="BV420" s="5">
        <f>IFERROR(SUM(BJ420:BU420),0)*((Cockpit!$C$3)^2)</f>
        <v>-1861.9999999999998</v>
      </c>
      <c r="BW420" s="19">
        <f>INDEX('Team forecast'!$M$3:$AU$22,MATCH($B420,'Team forecast'!$B$3:$B$22,0),MATCH(BW$1,'Team forecast'!$M$2:$AU$2,0))</f>
        <v>0</v>
      </c>
      <c r="BX420" s="19">
        <f>INDEX('Team forecast'!$M$3:$AU$22,MATCH($B420,'Team forecast'!$B$3:$B$22,0),MATCH(BX$1,'Team forecast'!$M$2:$AU$2,0))</f>
        <v>0</v>
      </c>
      <c r="BY420" s="19">
        <f>INDEX('Team forecast'!$M$3:$AU$22,MATCH($B420,'Team forecast'!$B$3:$B$22,0),MATCH(BY$1,'Team forecast'!$M$2:$AU$2,0))</f>
        <v>0</v>
      </c>
      <c r="BZ420" s="19">
        <f>INDEX('Team forecast'!$M$3:$AU$22,MATCH($B420,'Team forecast'!$B$3:$B$22,0),MATCH(BZ$1,'Team forecast'!$M$2:$AU$2,0))</f>
        <v>0</v>
      </c>
      <c r="CA420" s="5">
        <f t="shared" si="452"/>
        <v>7000</v>
      </c>
      <c r="CB420" s="5">
        <f>INDEX('Team forecast'!$M$3:$AU$22,MATCH($B420,'Team forecast'!$B$3:$B$22,0),MATCH(CB$1,'Team forecast'!$M$2:$AU$2,0))*IF($Y420&gt;0,25000,0)</f>
        <v>0</v>
      </c>
      <c r="CC420" s="5">
        <f>INDEX('Team forecast'!$M$3:$AU$22,MATCH($B420,'Team forecast'!$B$3:$B$22,0),MATCH(CC$1,'Team forecast'!$M$2:$AU$2,0))*IF($Y420&gt;0,5000,0)</f>
        <v>0</v>
      </c>
      <c r="CD420" s="5">
        <f>INDEX('Team forecast'!$M$3:$AU$22,MATCH($B420,'Team forecast'!$B$3:$B$22,0),MATCH(CD$1,'Team forecast'!$M$2:$AU$2,0))*IF($Y420&gt;0,-15000,0)</f>
        <v>0</v>
      </c>
      <c r="CE420" s="5">
        <f t="shared" si="453"/>
        <v>0</v>
      </c>
      <c r="CF420" s="5">
        <f t="shared" si="454"/>
        <v>0</v>
      </c>
      <c r="CG420" s="5">
        <f t="shared" si="455"/>
        <v>0</v>
      </c>
      <c r="CH420" s="5">
        <f t="shared" si="456"/>
        <v>0</v>
      </c>
      <c r="CI420" s="5">
        <f t="shared" si="457"/>
        <v>0</v>
      </c>
      <c r="CJ420" s="5">
        <f t="shared" si="458"/>
        <v>-3800</v>
      </c>
      <c r="CK420" s="5">
        <f t="shared" si="459"/>
        <v>0</v>
      </c>
      <c r="CL420" s="5">
        <f t="shared" si="460"/>
        <v>0</v>
      </c>
      <c r="CM420" s="5">
        <f t="shared" si="461"/>
        <v>0</v>
      </c>
      <c r="CN420" s="5">
        <f>IFERROR(SUM(CB420:CM420),0)*((Cockpit!$C$3)^3)</f>
        <v>-1303.3999999999996</v>
      </c>
      <c r="CO420" s="19">
        <f>INDEX('Team forecast'!$M$3:$AU$22,MATCH($B420,'Team forecast'!$B$3:$B$22,0),MATCH(CO$1,'Team forecast'!$M$2:$AU$2,0))</f>
        <v>0</v>
      </c>
      <c r="CP420" s="19">
        <f>INDEX('Team forecast'!$M$3:$AU$22,MATCH($B420,'Team forecast'!$B$3:$B$22,0),MATCH(CP$1,'Team forecast'!$M$2:$AU$2,0))</f>
        <v>0</v>
      </c>
      <c r="CQ420" s="19">
        <f>INDEX('Team forecast'!$M$3:$AU$22,MATCH($B420,'Team forecast'!$B$3:$B$22,0),MATCH(CQ$1,'Team forecast'!$M$2:$AU$2,0))</f>
        <v>0</v>
      </c>
      <c r="CR420" s="19">
        <f>INDEX('Team forecast'!$M$3:$AU$22,MATCH($B420,'Team forecast'!$B$3:$B$22,0),MATCH(CR$1,'Team forecast'!$M$2:$AU$2,0))</f>
        <v>0</v>
      </c>
      <c r="CS420" s="5">
        <f t="shared" si="462"/>
        <v>7000</v>
      </c>
      <c r="CT420" s="5">
        <f>INDEX('Team forecast'!$M$3:$AU$22,MATCH($B420,'Team forecast'!$B$3:$B$22,0),MATCH(CT$1,'Team forecast'!$M$2:$AU$2,0))*IF($Y420&gt;0,25000,0)</f>
        <v>0</v>
      </c>
      <c r="CU420" s="5">
        <f>INDEX('Team forecast'!$M$3:$AU$22,MATCH($B420,'Team forecast'!$B$3:$B$22,0),MATCH(CU$1,'Team forecast'!$M$2:$AU$2,0))*IF($Y420&gt;0,5000,0)</f>
        <v>0</v>
      </c>
      <c r="CV420" s="5">
        <f>INDEX('Team forecast'!$M$3:$AU$22,MATCH($B420,'Team forecast'!$B$3:$B$22,0),MATCH(CV$1,'Team forecast'!$M$2:$AU$2,0))*IF($Y420&gt;0,-15000,0)</f>
        <v>0</v>
      </c>
      <c r="CW420" s="5">
        <f t="shared" si="463"/>
        <v>0</v>
      </c>
      <c r="CX420" s="5">
        <f t="shared" si="464"/>
        <v>0</v>
      </c>
      <c r="CY420" s="5">
        <f t="shared" si="465"/>
        <v>0</v>
      </c>
      <c r="CZ420" s="5">
        <f t="shared" si="466"/>
        <v>0</v>
      </c>
      <c r="DA420" s="5">
        <f t="shared" si="467"/>
        <v>0</v>
      </c>
      <c r="DB420" s="5">
        <f t="shared" si="468"/>
        <v>-3800</v>
      </c>
      <c r="DC420" s="5">
        <f t="shared" si="469"/>
        <v>0</v>
      </c>
      <c r="DD420" s="5">
        <f t="shared" si="470"/>
        <v>0</v>
      </c>
      <c r="DE420" s="5">
        <f t="shared" si="471"/>
        <v>0</v>
      </c>
      <c r="DF420" s="5">
        <f>IFERROR(SUM(CT420:DE420),0)*((Cockpit!$C$3)^4)</f>
        <v>-912.37999999999977</v>
      </c>
      <c r="DG420" s="19">
        <f>INDEX('Team forecast'!$M$3:$AU$22,MATCH($B420,'Team forecast'!$B$3:$B$22,0),MATCH(DG$1,'Team forecast'!$M$2:$AU$2,0))</f>
        <v>0</v>
      </c>
      <c r="DH420" s="19">
        <f>INDEX('Team forecast'!$M$3:$AU$22,MATCH($B420,'Team forecast'!$B$3:$B$22,0),MATCH(DH$1,'Team forecast'!$M$2:$AU$2,0))</f>
        <v>0</v>
      </c>
      <c r="DI420" s="19">
        <f>INDEX('Team forecast'!$M$3:$AU$22,MATCH($B420,'Team forecast'!$B$3:$B$22,0),MATCH(DI$1,'Team forecast'!$M$2:$AU$2,0))</f>
        <v>0</v>
      </c>
      <c r="DJ420" s="19">
        <f>INDEX('Team forecast'!$M$3:$AU$22,MATCH($B420,'Team forecast'!$B$3:$B$22,0),MATCH(DJ$1,'Team forecast'!$M$2:$AU$2,0))</f>
        <v>0</v>
      </c>
      <c r="DK420" s="5">
        <f t="shared" si="472"/>
        <v>7000</v>
      </c>
      <c r="DL420" s="5">
        <f>INDEX('Team forecast'!$M$3:$AU$22,MATCH($B420,'Team forecast'!$B$3:$B$22,0),MATCH(DL$1,'Team forecast'!$M$2:$AU$2,0))*IF($Y420&gt;0,25000,0)</f>
        <v>0</v>
      </c>
      <c r="DM420" s="5">
        <f>INDEX('Team forecast'!$M$3:$AU$22,MATCH($B420,'Team forecast'!$B$3:$B$22,0),MATCH(DM$1,'Team forecast'!$M$2:$AU$2,0))*IF($Y420&gt;0,5000,0)</f>
        <v>0</v>
      </c>
      <c r="DN420" s="5">
        <f>INDEX('Team forecast'!$M$3:$AU$22,MATCH($B420,'Team forecast'!$B$3:$B$22,0),MATCH(DN$1,'Team forecast'!$M$2:$AU$2,0))*IF($Y420&gt;0,-15000,0)</f>
        <v>0</v>
      </c>
      <c r="DO420" s="5">
        <f t="shared" si="473"/>
        <v>0</v>
      </c>
      <c r="DP420" s="5">
        <f t="shared" si="474"/>
        <v>0</v>
      </c>
      <c r="DQ420" s="5">
        <f t="shared" si="475"/>
        <v>0</v>
      </c>
      <c r="DR420" s="5">
        <f t="shared" si="476"/>
        <v>0</v>
      </c>
      <c r="DS420" s="5">
        <f t="shared" si="477"/>
        <v>0</v>
      </c>
      <c r="DT420" s="5">
        <f t="shared" si="478"/>
        <v>-3800</v>
      </c>
      <c r="DU420" s="5">
        <f t="shared" si="479"/>
        <v>0</v>
      </c>
      <c r="DV420" s="5">
        <f t="shared" si="480"/>
        <v>0</v>
      </c>
      <c r="DW420" s="5">
        <f t="shared" si="481"/>
        <v>0</v>
      </c>
      <c r="DX420" s="5">
        <f>IFERROR(SUM(DL420:DW420),0)*((Cockpit!$C$3)^5)</f>
        <v>-638.66599999999983</v>
      </c>
      <c r="DY420" s="5">
        <f t="shared" si="482"/>
        <v>50796.86500478469</v>
      </c>
      <c r="DZ420" s="5" t="str">
        <f>IF(ISERROR(MATCH(A420,'Current squad'!B:B,0)),"No","Yes")</f>
        <v>No</v>
      </c>
      <c r="EA420" s="5" cm="1">
        <f t="array" ref="EA420">IFERROR(_xlfn.IFS(DZ420="Yes",0,DZ420="No",H420*1%),999999)</f>
        <v>69070</v>
      </c>
      <c r="EB420" s="5">
        <f t="shared" si="424"/>
        <v>6976070</v>
      </c>
      <c r="EC420" s="5">
        <f t="shared" si="483"/>
        <v>-18273.13499521531</v>
      </c>
      <c r="ED420" s="1">
        <f t="shared" si="425"/>
        <v>-2.6455964956153626E-3</v>
      </c>
      <c r="EE420" s="5">
        <f>RANK(EC420,$EC$2:$EC$572)+COUNTIF($EC$2:EC420,EC420)-1</f>
        <v>139</v>
      </c>
      <c r="EF420" s="4">
        <f>RANK(ED420,$ED$2:$ED$572)+COUNTIF($ED$2:ED420,ED420)-1</f>
        <v>113</v>
      </c>
    </row>
    <row r="421" spans="1:136" x14ac:dyDescent="0.3">
      <c r="A421" t="str">
        <f>IF(Holdet.dk!A421&lt;&gt;"",Holdet.dk!A421,"")</f>
        <v>Ross Barkley</v>
      </c>
      <c r="B421" t="str">
        <f>INDEX(Holdet.dk!B:B,MATCH($A421,Holdet.dk!$A:$A,0))</f>
        <v>Aston Villa</v>
      </c>
      <c r="C421" t="str">
        <f>INDEX(Holdet.dk!C:C,MATCH($A421,Holdet.dk!$A:$A,0))</f>
        <v>Midfield</v>
      </c>
      <c r="D421" t="str">
        <f>INDEX(Holdet.dk!D:D,MATCH($A421,Holdet.dk!$A:$A,0))</f>
        <v>4.771.000</v>
      </c>
      <c r="E421" s="1">
        <f>IFERROR(_xlfn.NUMBERVALUE(INDEX(Holdet.dk!$E:$E,MATCH($A421,Holdet.dk!$A:$A,0)),","),0)</f>
        <v>9.0000000000000011E-3</v>
      </c>
      <c r="F421" t="str">
        <f>IF(INDEX(Lookup!H:H,MATCH('Master data'!A421,Lookup!G:G,0))=0,A421,INDEX(Lookup!H:H,MATCH('Master data'!A421,Lookup!G:G,0)))</f>
        <v>Ross Barkley</v>
      </c>
      <c r="G421" t="str">
        <f>IFERROR(INDEX(Lookup!B:B,MATCH(INDEX(Rotowire!C:C,MATCH(F421,Rotowire!A:A,0)),Lookup!D:D,0)),"")</f>
        <v/>
      </c>
      <c r="H421" s="5">
        <f t="shared" si="416"/>
        <v>4771000</v>
      </c>
      <c r="I421" s="19">
        <f>IFERROR(INDEX('Team forecast'!$G$3:$I$22,MATCH($B421,'Team forecast'!$B$3:$B$22,0),MATCH(I$1,'Team forecast'!$G$2:$I$2,0)),0)</f>
        <v>0.82291666666666674</v>
      </c>
      <c r="J421" s="19">
        <f>IFERROR(INDEX('Team forecast'!$G$3:$I$22,MATCH($B421,'Team forecast'!$B$3:$B$22,0),MATCH(J$1,'Team forecast'!$G$2:$I$2,0)),0)</f>
        <v>0.93034825870646787</v>
      </c>
      <c r="K421" s="19">
        <f>IFERROR(INDEX('Team forecast'!$G$3:$I$22,MATCH($B421,'Team forecast'!$B$3:$B$22,0),MATCH(K$1,'Team forecast'!$G$2:$I$2,0)),0)</f>
        <v>1.2843638484594284</v>
      </c>
      <c r="L421">
        <f>SUMIFS(Rotowire!E:E,Rotowire!$A:$A,'Master data'!$F421)</f>
        <v>0</v>
      </c>
      <c r="M421" s="2">
        <f>SUMIFS(Rotowire!F:F,Rotowire!$A:$A,'Master data'!$F421)*I421</f>
        <v>0</v>
      </c>
      <c r="N421" s="2">
        <f>SUMIFS(Rotowire!G:G,Rotowire!$A:$A,'Master data'!$F421)*I421</f>
        <v>0</v>
      </c>
      <c r="O421" s="2">
        <f>SUMIFS(Rotowire!I:I,Rotowire!$A:$A,'Master data'!$F421)*I421</f>
        <v>0</v>
      </c>
      <c r="P421" s="2">
        <f>SUMIFS(Rotowire!W:W,Rotowire!$A:$A,'Master data'!$F421)*K421</f>
        <v>0</v>
      </c>
      <c r="Q421" s="2">
        <f>SUMIFS(Rotowire!Y:Y,Rotowire!$A:$A,'Master data'!$F421)*J421</f>
        <v>0</v>
      </c>
      <c r="R421" s="2">
        <f>SUMIFS(Rotowire!AB:AB,Rotowire!$A:$A,'Master data'!$F421)</f>
        <v>0</v>
      </c>
      <c r="S421" s="2">
        <f>SUMIFS(Rotowire!AC:AC,Rotowire!$A:$A,'Master data'!$F421)</f>
        <v>0</v>
      </c>
      <c r="T421" s="2">
        <f>INDEX('Team forecast'!D$3:D$22,MATCH($B421,'Team forecast'!$B$3:$B$22,0))</f>
        <v>0.79</v>
      </c>
      <c r="U421" s="2">
        <f>INDEX('Team forecast'!E$3:E$22,MATCH($B421,'Team forecast'!$B$3:$B$22,0))</f>
        <v>1.87</v>
      </c>
      <c r="V421" s="2">
        <f>INDEX('Team forecast'!J$3:J$22,MATCH($B421,'Team forecast'!$B$3:$B$22,0))</f>
        <v>0.15010000000000001</v>
      </c>
      <c r="W421" s="2">
        <f>INDEX('Team forecast'!K$3:K$22,MATCH($B421,'Team forecast'!$B$3:$B$22,0))</f>
        <v>0.2238</v>
      </c>
      <c r="X421" s="2">
        <f>INDEX('Team forecast'!L$3:L$22,MATCH($B421,'Team forecast'!$B$3:$B$22,0))</f>
        <v>0.62609999999999999</v>
      </c>
      <c r="Y421" s="5">
        <f t="shared" si="417"/>
        <v>-5000</v>
      </c>
      <c r="Z421" s="5">
        <f t="shared" si="418"/>
        <v>0</v>
      </c>
      <c r="AA421" s="5">
        <f t="shared" si="419"/>
        <v>0</v>
      </c>
      <c r="AB421" s="5">
        <f t="shared" si="420"/>
        <v>0</v>
      </c>
      <c r="AC421" s="5">
        <f t="shared" si="421"/>
        <v>0</v>
      </c>
      <c r="AD421" s="5">
        <f t="shared" si="426"/>
        <v>0</v>
      </c>
      <c r="AE421" s="5">
        <f t="shared" si="427"/>
        <v>0</v>
      </c>
      <c r="AF421" s="5">
        <f t="shared" si="422"/>
        <v>0</v>
      </c>
      <c r="AG421" s="5">
        <f t="shared" si="423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 t="shared" si="431"/>
        <v>0</v>
      </c>
      <c r="AL421" s="5">
        <f>IFERROR(SUM(Y421:AK421),-5000)*((Cockpit!$C$3)^0)</f>
        <v>-5000</v>
      </c>
      <c r="AM421" s="19">
        <f>INDEX('Team forecast'!$M$3:$AU$22,MATCH($B421,'Team forecast'!$B$3:$B$22,0),MATCH(AM$1,'Team forecast'!$M$2:$AU$2,0))</f>
        <v>0</v>
      </c>
      <c r="AN421" s="19">
        <f>INDEX('Team forecast'!$M$3:$AU$22,MATCH($B421,'Team forecast'!$B$3:$B$22,0),MATCH(AN$1,'Team forecast'!$M$2:$AU$2,0))</f>
        <v>0</v>
      </c>
      <c r="AO421" s="19">
        <f>INDEX('Team forecast'!$M$3:$AU$22,MATCH($B421,'Team forecast'!$B$3:$B$22,0),MATCH(AO$1,'Team forecast'!$M$2:$AU$2,0))</f>
        <v>0</v>
      </c>
      <c r="AP421" s="19">
        <f>INDEX('Team forecast'!$M$3:$AU$22,MATCH($B421,'Team forecast'!$B$3:$B$22,0),MATCH(AP$1,'Team forecast'!$M$2:$AU$2,0))</f>
        <v>0</v>
      </c>
      <c r="AQ421" s="5">
        <f t="shared" si="432"/>
        <v>-5000</v>
      </c>
      <c r="AR421" s="5">
        <f>INDEX('Team forecast'!$M$3:$AU$22,MATCH($B421,'Team forecast'!$B$3:$B$22,0),MATCH(AR$1,'Team forecast'!$M$2:$AU$2,0))*IF($Y421&gt;0,25000,0)</f>
        <v>0</v>
      </c>
      <c r="AS421" s="5">
        <f>INDEX('Team forecast'!$M$3:$AU$22,MATCH($B421,'Team forecast'!$B$3:$B$22,0),MATCH(AS$1,'Team forecast'!$M$2:$AU$2,0))*IF($Y421&gt;0,5000,0)</f>
        <v>0</v>
      </c>
      <c r="AT421" s="5">
        <f>INDEX('Team forecast'!$M$3:$AU$22,MATCH($B421,'Team forecast'!$B$3:$B$22,0),MATCH(AT$1,'Team forecast'!$M$2:$AU$2,0))*IF($Y421&gt;0,-15000,0)</f>
        <v>0</v>
      </c>
      <c r="AU421" s="5">
        <f t="shared" si="433"/>
        <v>0</v>
      </c>
      <c r="AV421" s="5">
        <f t="shared" si="434"/>
        <v>0</v>
      </c>
      <c r="AW421" s="5">
        <f t="shared" si="435"/>
        <v>0</v>
      </c>
      <c r="AX421" s="5">
        <f t="shared" si="436"/>
        <v>0</v>
      </c>
      <c r="AY421" s="5">
        <f t="shared" si="437"/>
        <v>0</v>
      </c>
      <c r="AZ421" s="5">
        <f t="shared" si="438"/>
        <v>0</v>
      </c>
      <c r="BA421" s="5">
        <f t="shared" si="439"/>
        <v>0</v>
      </c>
      <c r="BB421" s="5">
        <f t="shared" si="440"/>
        <v>0</v>
      </c>
      <c r="BC421" s="5">
        <f t="shared" si="441"/>
        <v>0</v>
      </c>
      <c r="BD421" s="5">
        <f>IFERROR(SUM(AR421:BC421),0)*((Cockpit!$C$3)^1)</f>
        <v>0</v>
      </c>
      <c r="BE421" s="19">
        <f>INDEX('Team forecast'!$M$3:$AU$22,MATCH($B421,'Team forecast'!$B$3:$B$22,0),MATCH(BE$1,'Team forecast'!$M$2:$AU$2,0))</f>
        <v>0</v>
      </c>
      <c r="BF421" s="19">
        <f>INDEX('Team forecast'!$M$3:$AU$22,MATCH($B421,'Team forecast'!$B$3:$B$22,0),MATCH(BF$1,'Team forecast'!$M$2:$AU$2,0))</f>
        <v>0</v>
      </c>
      <c r="BG421" s="19">
        <f>INDEX('Team forecast'!$M$3:$AU$22,MATCH($B421,'Team forecast'!$B$3:$B$22,0),MATCH(BG$1,'Team forecast'!$M$2:$AU$2,0))</f>
        <v>0</v>
      </c>
      <c r="BH421" s="19">
        <f>INDEX('Team forecast'!$M$3:$AU$22,MATCH($B421,'Team forecast'!$B$3:$B$22,0),MATCH(BH$1,'Team forecast'!$M$2:$AU$2,0))</f>
        <v>0</v>
      </c>
      <c r="BI421" s="5">
        <f t="shared" si="442"/>
        <v>-5000</v>
      </c>
      <c r="BJ421" s="5">
        <f>INDEX('Team forecast'!$M$3:$AU$22,MATCH($B421,'Team forecast'!$B$3:$B$22,0),MATCH(BJ$1,'Team forecast'!$M$2:$AU$2,0))*IF($Y421&gt;0,25000,0)</f>
        <v>0</v>
      </c>
      <c r="BK421" s="5">
        <f>INDEX('Team forecast'!$M$3:$AU$22,MATCH($B421,'Team forecast'!$B$3:$B$22,0),MATCH(BK$1,'Team forecast'!$M$2:$AU$2,0))*IF($Y421&gt;0,5000,0)</f>
        <v>0</v>
      </c>
      <c r="BL421" s="5">
        <f>INDEX('Team forecast'!$M$3:$AU$22,MATCH($B421,'Team forecast'!$B$3:$B$22,0),MATCH(BL$1,'Team forecast'!$M$2:$AU$2,0))*IF($Y421&gt;0,-15000,0)</f>
        <v>0</v>
      </c>
      <c r="BM421" s="5">
        <f t="shared" si="443"/>
        <v>0</v>
      </c>
      <c r="BN421" s="5">
        <f t="shared" si="444"/>
        <v>0</v>
      </c>
      <c r="BO421" s="5">
        <f t="shared" si="445"/>
        <v>0</v>
      </c>
      <c r="BP421" s="5">
        <f t="shared" si="446"/>
        <v>0</v>
      </c>
      <c r="BQ421" s="5">
        <f t="shared" si="447"/>
        <v>0</v>
      </c>
      <c r="BR421" s="5">
        <f t="shared" si="448"/>
        <v>0</v>
      </c>
      <c r="BS421" s="5">
        <f t="shared" si="449"/>
        <v>0</v>
      </c>
      <c r="BT421" s="5">
        <f t="shared" si="450"/>
        <v>0</v>
      </c>
      <c r="BU421" s="5">
        <f t="shared" si="451"/>
        <v>0</v>
      </c>
      <c r="BV421" s="5">
        <f>IFERROR(SUM(BJ421:BU421),0)*((Cockpit!$C$3)^2)</f>
        <v>0</v>
      </c>
      <c r="BW421" s="19">
        <f>INDEX('Team forecast'!$M$3:$AU$22,MATCH($B421,'Team forecast'!$B$3:$B$22,0),MATCH(BW$1,'Team forecast'!$M$2:$AU$2,0))</f>
        <v>0</v>
      </c>
      <c r="BX421" s="19">
        <f>INDEX('Team forecast'!$M$3:$AU$22,MATCH($B421,'Team forecast'!$B$3:$B$22,0),MATCH(BX$1,'Team forecast'!$M$2:$AU$2,0))</f>
        <v>0</v>
      </c>
      <c r="BY421" s="19">
        <f>INDEX('Team forecast'!$M$3:$AU$22,MATCH($B421,'Team forecast'!$B$3:$B$22,0),MATCH(BY$1,'Team forecast'!$M$2:$AU$2,0))</f>
        <v>0</v>
      </c>
      <c r="BZ421" s="19">
        <f>INDEX('Team forecast'!$M$3:$AU$22,MATCH($B421,'Team forecast'!$B$3:$B$22,0),MATCH(BZ$1,'Team forecast'!$M$2:$AU$2,0))</f>
        <v>0</v>
      </c>
      <c r="CA421" s="5">
        <f t="shared" si="452"/>
        <v>-5000</v>
      </c>
      <c r="CB421" s="5">
        <f>INDEX('Team forecast'!$M$3:$AU$22,MATCH($B421,'Team forecast'!$B$3:$B$22,0),MATCH(CB$1,'Team forecast'!$M$2:$AU$2,0))*IF($Y421&gt;0,25000,0)</f>
        <v>0</v>
      </c>
      <c r="CC421" s="5">
        <f>INDEX('Team forecast'!$M$3:$AU$22,MATCH($B421,'Team forecast'!$B$3:$B$22,0),MATCH(CC$1,'Team forecast'!$M$2:$AU$2,0))*IF($Y421&gt;0,5000,0)</f>
        <v>0</v>
      </c>
      <c r="CD421" s="5">
        <f>INDEX('Team forecast'!$M$3:$AU$22,MATCH($B421,'Team forecast'!$B$3:$B$22,0),MATCH(CD$1,'Team forecast'!$M$2:$AU$2,0))*IF($Y421&gt;0,-15000,0)</f>
        <v>0</v>
      </c>
      <c r="CE421" s="5">
        <f t="shared" si="453"/>
        <v>0</v>
      </c>
      <c r="CF421" s="5">
        <f t="shared" si="454"/>
        <v>0</v>
      </c>
      <c r="CG421" s="5">
        <f t="shared" si="455"/>
        <v>0</v>
      </c>
      <c r="CH421" s="5">
        <f t="shared" si="456"/>
        <v>0</v>
      </c>
      <c r="CI421" s="5">
        <f t="shared" si="457"/>
        <v>0</v>
      </c>
      <c r="CJ421" s="5">
        <f t="shared" si="458"/>
        <v>0</v>
      </c>
      <c r="CK421" s="5">
        <f t="shared" si="459"/>
        <v>0</v>
      </c>
      <c r="CL421" s="5">
        <f t="shared" si="460"/>
        <v>0</v>
      </c>
      <c r="CM421" s="5">
        <f t="shared" si="461"/>
        <v>0</v>
      </c>
      <c r="CN421" s="5">
        <f>IFERROR(SUM(CB421:CM421),0)*((Cockpit!$C$3)^3)</f>
        <v>0</v>
      </c>
      <c r="CO421" s="19">
        <f>INDEX('Team forecast'!$M$3:$AU$22,MATCH($B421,'Team forecast'!$B$3:$B$22,0),MATCH(CO$1,'Team forecast'!$M$2:$AU$2,0))</f>
        <v>0</v>
      </c>
      <c r="CP421" s="19">
        <f>INDEX('Team forecast'!$M$3:$AU$22,MATCH($B421,'Team forecast'!$B$3:$B$22,0),MATCH(CP$1,'Team forecast'!$M$2:$AU$2,0))</f>
        <v>0</v>
      </c>
      <c r="CQ421" s="19">
        <f>INDEX('Team forecast'!$M$3:$AU$22,MATCH($B421,'Team forecast'!$B$3:$B$22,0),MATCH(CQ$1,'Team forecast'!$M$2:$AU$2,0))</f>
        <v>0</v>
      </c>
      <c r="CR421" s="19">
        <f>INDEX('Team forecast'!$M$3:$AU$22,MATCH($B421,'Team forecast'!$B$3:$B$22,0),MATCH(CR$1,'Team forecast'!$M$2:$AU$2,0))</f>
        <v>0</v>
      </c>
      <c r="CS421" s="5">
        <f t="shared" si="462"/>
        <v>-5000</v>
      </c>
      <c r="CT421" s="5">
        <f>INDEX('Team forecast'!$M$3:$AU$22,MATCH($B421,'Team forecast'!$B$3:$B$22,0),MATCH(CT$1,'Team forecast'!$M$2:$AU$2,0))*IF($Y421&gt;0,25000,0)</f>
        <v>0</v>
      </c>
      <c r="CU421" s="5">
        <f>INDEX('Team forecast'!$M$3:$AU$22,MATCH($B421,'Team forecast'!$B$3:$B$22,0),MATCH(CU$1,'Team forecast'!$M$2:$AU$2,0))*IF($Y421&gt;0,5000,0)</f>
        <v>0</v>
      </c>
      <c r="CV421" s="5">
        <f>INDEX('Team forecast'!$M$3:$AU$22,MATCH($B421,'Team forecast'!$B$3:$B$22,0),MATCH(CV$1,'Team forecast'!$M$2:$AU$2,0))*IF($Y421&gt;0,-15000,0)</f>
        <v>0</v>
      </c>
      <c r="CW421" s="5">
        <f t="shared" si="463"/>
        <v>0</v>
      </c>
      <c r="CX421" s="5">
        <f t="shared" si="464"/>
        <v>0</v>
      </c>
      <c r="CY421" s="5">
        <f t="shared" si="465"/>
        <v>0</v>
      </c>
      <c r="CZ421" s="5">
        <f t="shared" si="466"/>
        <v>0</v>
      </c>
      <c r="DA421" s="5">
        <f t="shared" si="467"/>
        <v>0</v>
      </c>
      <c r="DB421" s="5">
        <f t="shared" si="468"/>
        <v>0</v>
      </c>
      <c r="DC421" s="5">
        <f t="shared" si="469"/>
        <v>0</v>
      </c>
      <c r="DD421" s="5">
        <f t="shared" si="470"/>
        <v>0</v>
      </c>
      <c r="DE421" s="5">
        <f t="shared" si="471"/>
        <v>0</v>
      </c>
      <c r="DF421" s="5">
        <f>IFERROR(SUM(CT421:DE421),0)*((Cockpit!$C$3)^4)</f>
        <v>0</v>
      </c>
      <c r="DG421" s="19">
        <f>INDEX('Team forecast'!$M$3:$AU$22,MATCH($B421,'Team forecast'!$B$3:$B$22,0),MATCH(DG$1,'Team forecast'!$M$2:$AU$2,0))</f>
        <v>0</v>
      </c>
      <c r="DH421" s="19">
        <f>INDEX('Team forecast'!$M$3:$AU$22,MATCH($B421,'Team forecast'!$B$3:$B$22,0),MATCH(DH$1,'Team forecast'!$M$2:$AU$2,0))</f>
        <v>0</v>
      </c>
      <c r="DI421" s="19">
        <f>INDEX('Team forecast'!$M$3:$AU$22,MATCH($B421,'Team forecast'!$B$3:$B$22,0),MATCH(DI$1,'Team forecast'!$M$2:$AU$2,0))</f>
        <v>0</v>
      </c>
      <c r="DJ421" s="19">
        <f>INDEX('Team forecast'!$M$3:$AU$22,MATCH($B421,'Team forecast'!$B$3:$B$22,0),MATCH(DJ$1,'Team forecast'!$M$2:$AU$2,0))</f>
        <v>0</v>
      </c>
      <c r="DK421" s="5">
        <f t="shared" si="472"/>
        <v>-5000</v>
      </c>
      <c r="DL421" s="5">
        <f>INDEX('Team forecast'!$M$3:$AU$22,MATCH($B421,'Team forecast'!$B$3:$B$22,0),MATCH(DL$1,'Team forecast'!$M$2:$AU$2,0))*IF($Y421&gt;0,25000,0)</f>
        <v>0</v>
      </c>
      <c r="DM421" s="5">
        <f>INDEX('Team forecast'!$M$3:$AU$22,MATCH($B421,'Team forecast'!$B$3:$B$22,0),MATCH(DM$1,'Team forecast'!$M$2:$AU$2,0))*IF($Y421&gt;0,5000,0)</f>
        <v>0</v>
      </c>
      <c r="DN421" s="5">
        <f>INDEX('Team forecast'!$M$3:$AU$22,MATCH($B421,'Team forecast'!$B$3:$B$22,0),MATCH(DN$1,'Team forecast'!$M$2:$AU$2,0))*IF($Y421&gt;0,-15000,0)</f>
        <v>0</v>
      </c>
      <c r="DO421" s="5">
        <f t="shared" si="473"/>
        <v>0</v>
      </c>
      <c r="DP421" s="5">
        <f t="shared" si="474"/>
        <v>0</v>
      </c>
      <c r="DQ421" s="5">
        <f t="shared" si="475"/>
        <v>0</v>
      </c>
      <c r="DR421" s="5">
        <f t="shared" si="476"/>
        <v>0</v>
      </c>
      <c r="DS421" s="5">
        <f t="shared" si="477"/>
        <v>0</v>
      </c>
      <c r="DT421" s="5">
        <f t="shared" si="478"/>
        <v>0</v>
      </c>
      <c r="DU421" s="5">
        <f t="shared" si="479"/>
        <v>0</v>
      </c>
      <c r="DV421" s="5">
        <f t="shared" si="480"/>
        <v>0</v>
      </c>
      <c r="DW421" s="5">
        <f t="shared" si="481"/>
        <v>0</v>
      </c>
      <c r="DX421" s="5">
        <f>IFERROR(SUM(DL421:DW421),0)*((Cockpit!$C$3)^5)</f>
        <v>0</v>
      </c>
      <c r="DY421" s="5">
        <f t="shared" si="482"/>
        <v>-5000</v>
      </c>
      <c r="DZ421" s="5" t="str">
        <f>IF(ISERROR(MATCH(A421,'Current squad'!B:B,0)),"No","Yes")</f>
        <v>No</v>
      </c>
      <c r="EA421" s="5" cm="1">
        <f t="array" ref="EA421">IFERROR(_xlfn.IFS(DZ421="Yes",0,DZ421="No",H421*1%),999999)</f>
        <v>47710</v>
      </c>
      <c r="EB421" s="5">
        <f t="shared" si="424"/>
        <v>4818710</v>
      </c>
      <c r="EC421" s="5">
        <f t="shared" si="483"/>
        <v>-52710</v>
      </c>
      <c r="ED421" s="1">
        <f t="shared" si="425"/>
        <v>-1.1047998323202683E-2</v>
      </c>
      <c r="EE421" s="5">
        <f>RANK(EC421,$EC$2:$EC$572)+COUNTIF($EC$2:EC421,EC421)-1</f>
        <v>504</v>
      </c>
      <c r="EF421" s="4">
        <f>RANK(ED421,$ED$2:$ED$572)+COUNTIF($ED$2:ED421,ED421)-1</f>
        <v>247</v>
      </c>
    </row>
    <row r="422" spans="1:136" x14ac:dyDescent="0.3">
      <c r="A422" t="str">
        <f>IF(Holdet.dk!A422&lt;&gt;"",Holdet.dk!A422,"")</f>
        <v>Tammy Abraham</v>
      </c>
      <c r="B422" t="str">
        <f>INDEX(Holdet.dk!B:B,MATCH($A422,Holdet.dk!$A:$A,0))</f>
        <v>Chelsea</v>
      </c>
      <c r="C422" t="str">
        <f>INDEX(Holdet.dk!C:C,MATCH($A422,Holdet.dk!$A:$A,0))</f>
        <v>Striker</v>
      </c>
      <c r="D422" t="str">
        <f>INDEX(Holdet.dk!D:D,MATCH($A422,Holdet.dk!$A:$A,0))</f>
        <v>6.652.000</v>
      </c>
      <c r="E422" s="1">
        <f>IFERROR(_xlfn.NUMBERVALUE(INDEX(Holdet.dk!$E:$E,MATCH($A422,Holdet.dk!$A:$A,0)),","),0)</f>
        <v>6.0000000000000001E-3</v>
      </c>
      <c r="F422" t="str">
        <f>IF(INDEX(Lookup!H:H,MATCH('Master data'!A422,Lookup!G:G,0))=0,A422,INDEX(Lookup!H:H,MATCH('Master data'!A422,Lookup!G:G,0)))</f>
        <v>Tammy Abraham</v>
      </c>
      <c r="G422" t="str">
        <f>IFERROR(INDEX(Lookup!B:B,MATCH(INDEX(Rotowire!C:C,MATCH(F422,Rotowire!A:A,0)),Lookup!D:D,0)),"")</f>
        <v/>
      </c>
      <c r="H422" s="5">
        <f t="shared" si="416"/>
        <v>6652000</v>
      </c>
      <c r="I422" s="19">
        <f>IFERROR(INDEX('Team forecast'!$G$3:$I$22,MATCH($B422,'Team forecast'!$B$3:$B$22,0),MATCH(I$1,'Team forecast'!$G$2:$I$2,0)),0)</f>
        <v>0.93034825870646787</v>
      </c>
      <c r="J422" s="19">
        <f>IFERROR(INDEX('Team forecast'!$G$3:$I$22,MATCH($B422,'Team forecast'!$B$3:$B$22,0),MATCH(J$1,'Team forecast'!$G$2:$I$2,0)),0)</f>
        <v>0.82291666666666674</v>
      </c>
      <c r="K422" s="19">
        <f>IFERROR(INDEX('Team forecast'!$G$3:$I$22,MATCH($B422,'Team forecast'!$B$3:$B$22,0),MATCH(K$1,'Team forecast'!$G$2:$I$2,0)),0)</f>
        <v>1.1346119882058896</v>
      </c>
      <c r="L422">
        <f>SUMIFS(Rotowire!E:E,Rotowire!$A:$A,'Master data'!$F422)</f>
        <v>0</v>
      </c>
      <c r="M422" s="2">
        <f>SUMIFS(Rotowire!F:F,Rotowire!$A:$A,'Master data'!$F422)*I422</f>
        <v>0</v>
      </c>
      <c r="N422" s="2">
        <f>SUMIFS(Rotowire!G:G,Rotowire!$A:$A,'Master data'!$F422)*I422</f>
        <v>0</v>
      </c>
      <c r="O422" s="2">
        <f>SUMIFS(Rotowire!I:I,Rotowire!$A:$A,'Master data'!$F422)*I422</f>
        <v>0</v>
      </c>
      <c r="P422" s="2">
        <f>SUMIFS(Rotowire!W:W,Rotowire!$A:$A,'Master data'!$F422)*K422</f>
        <v>0</v>
      </c>
      <c r="Q422" s="2">
        <f>SUMIFS(Rotowire!Y:Y,Rotowire!$A:$A,'Master data'!$F422)*J422</f>
        <v>0</v>
      </c>
      <c r="R422" s="2">
        <f>SUMIFS(Rotowire!AB:AB,Rotowire!$A:$A,'Master data'!$F422)</f>
        <v>0</v>
      </c>
      <c r="S422" s="2">
        <f>SUMIFS(Rotowire!AC:AC,Rotowire!$A:$A,'Master data'!$F422)</f>
        <v>0</v>
      </c>
      <c r="T422" s="2">
        <f>INDEX('Team forecast'!D$3:D$22,MATCH($B422,'Team forecast'!$B$3:$B$22,0))</f>
        <v>1.87</v>
      </c>
      <c r="U422" s="2">
        <f>INDEX('Team forecast'!E$3:E$22,MATCH($B422,'Team forecast'!$B$3:$B$22,0))</f>
        <v>0.79</v>
      </c>
      <c r="V422" s="2">
        <f>INDEX('Team forecast'!J$3:J$22,MATCH($B422,'Team forecast'!$B$3:$B$22,0))</f>
        <v>0.62609999999999999</v>
      </c>
      <c r="W422" s="2">
        <f>INDEX('Team forecast'!K$3:K$22,MATCH($B422,'Team forecast'!$B$3:$B$22,0))</f>
        <v>0.2238</v>
      </c>
      <c r="X422" s="2">
        <f>INDEX('Team forecast'!L$3:L$22,MATCH($B422,'Team forecast'!$B$3:$B$22,0))</f>
        <v>0.15010000000000001</v>
      </c>
      <c r="Y422" s="5">
        <f t="shared" si="417"/>
        <v>-5000</v>
      </c>
      <c r="Z422" s="5">
        <f t="shared" si="418"/>
        <v>0</v>
      </c>
      <c r="AA422" s="5">
        <f t="shared" si="419"/>
        <v>0</v>
      </c>
      <c r="AB422" s="5">
        <f t="shared" si="420"/>
        <v>0</v>
      </c>
      <c r="AC422" s="5">
        <f t="shared" si="421"/>
        <v>0</v>
      </c>
      <c r="AD422" s="5">
        <f t="shared" si="426"/>
        <v>0</v>
      </c>
      <c r="AE422" s="5">
        <f t="shared" si="427"/>
        <v>0</v>
      </c>
      <c r="AF422" s="5">
        <f t="shared" si="422"/>
        <v>0</v>
      </c>
      <c r="AG422" s="5">
        <f t="shared" si="423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 t="shared" si="431"/>
        <v>0</v>
      </c>
      <c r="AL422" s="5">
        <f>IFERROR(SUM(Y422:AK422),-5000)*((Cockpit!$C$3)^0)</f>
        <v>-5000</v>
      </c>
      <c r="AM422" s="19">
        <f>INDEX('Team forecast'!$M$3:$AU$22,MATCH($B422,'Team forecast'!$B$3:$B$22,0),MATCH(AM$1,'Team forecast'!$M$2:$AU$2,0))</f>
        <v>0</v>
      </c>
      <c r="AN422" s="19">
        <f>INDEX('Team forecast'!$M$3:$AU$22,MATCH($B422,'Team forecast'!$B$3:$B$22,0),MATCH(AN$1,'Team forecast'!$M$2:$AU$2,0))</f>
        <v>0</v>
      </c>
      <c r="AO422" s="19">
        <f>INDEX('Team forecast'!$M$3:$AU$22,MATCH($B422,'Team forecast'!$B$3:$B$22,0),MATCH(AO$1,'Team forecast'!$M$2:$AU$2,0))</f>
        <v>0</v>
      </c>
      <c r="AP422" s="19">
        <f>INDEX('Team forecast'!$M$3:$AU$22,MATCH($B422,'Team forecast'!$B$3:$B$22,0),MATCH(AP$1,'Team forecast'!$M$2:$AU$2,0))</f>
        <v>0</v>
      </c>
      <c r="AQ422" s="5">
        <f t="shared" si="432"/>
        <v>-5000</v>
      </c>
      <c r="AR422" s="5">
        <f>INDEX('Team forecast'!$M$3:$AU$22,MATCH($B422,'Team forecast'!$B$3:$B$22,0),MATCH(AR$1,'Team forecast'!$M$2:$AU$2,0))*IF($Y422&gt;0,25000,0)</f>
        <v>0</v>
      </c>
      <c r="AS422" s="5">
        <f>INDEX('Team forecast'!$M$3:$AU$22,MATCH($B422,'Team forecast'!$B$3:$B$22,0),MATCH(AS$1,'Team forecast'!$M$2:$AU$2,0))*IF($Y422&gt;0,5000,0)</f>
        <v>0</v>
      </c>
      <c r="AT422" s="5">
        <f>INDEX('Team forecast'!$M$3:$AU$22,MATCH($B422,'Team forecast'!$B$3:$B$22,0),MATCH(AT$1,'Team forecast'!$M$2:$AU$2,0))*IF($Y422&gt;0,-15000,0)</f>
        <v>0</v>
      </c>
      <c r="AU422" s="5">
        <f t="shared" si="433"/>
        <v>0</v>
      </c>
      <c r="AV422" s="5">
        <f t="shared" si="434"/>
        <v>0</v>
      </c>
      <c r="AW422" s="5">
        <f t="shared" si="435"/>
        <v>0</v>
      </c>
      <c r="AX422" s="5">
        <f t="shared" si="436"/>
        <v>0</v>
      </c>
      <c r="AY422" s="5">
        <f t="shared" si="437"/>
        <v>0</v>
      </c>
      <c r="AZ422" s="5">
        <f t="shared" si="438"/>
        <v>0</v>
      </c>
      <c r="BA422" s="5">
        <f t="shared" si="439"/>
        <v>0</v>
      </c>
      <c r="BB422" s="5">
        <f t="shared" si="440"/>
        <v>0</v>
      </c>
      <c r="BC422" s="5">
        <f t="shared" si="441"/>
        <v>0</v>
      </c>
      <c r="BD422" s="5">
        <f>IFERROR(SUM(AR422:BC422),0)*((Cockpit!$C$3)^1)</f>
        <v>0</v>
      </c>
      <c r="BE422" s="19">
        <f>INDEX('Team forecast'!$M$3:$AU$22,MATCH($B422,'Team forecast'!$B$3:$B$22,0),MATCH(BE$1,'Team forecast'!$M$2:$AU$2,0))</f>
        <v>0</v>
      </c>
      <c r="BF422" s="19">
        <f>INDEX('Team forecast'!$M$3:$AU$22,MATCH($B422,'Team forecast'!$B$3:$B$22,0),MATCH(BF$1,'Team forecast'!$M$2:$AU$2,0))</f>
        <v>0</v>
      </c>
      <c r="BG422" s="19">
        <f>INDEX('Team forecast'!$M$3:$AU$22,MATCH($B422,'Team forecast'!$B$3:$B$22,0),MATCH(BG$1,'Team forecast'!$M$2:$AU$2,0))</f>
        <v>0</v>
      </c>
      <c r="BH422" s="19">
        <f>INDEX('Team forecast'!$M$3:$AU$22,MATCH($B422,'Team forecast'!$B$3:$B$22,0),MATCH(BH$1,'Team forecast'!$M$2:$AU$2,0))</f>
        <v>0</v>
      </c>
      <c r="BI422" s="5">
        <f t="shared" si="442"/>
        <v>-5000</v>
      </c>
      <c r="BJ422" s="5">
        <f>INDEX('Team forecast'!$M$3:$AU$22,MATCH($B422,'Team forecast'!$B$3:$B$22,0),MATCH(BJ$1,'Team forecast'!$M$2:$AU$2,0))*IF($Y422&gt;0,25000,0)</f>
        <v>0</v>
      </c>
      <c r="BK422" s="5">
        <f>INDEX('Team forecast'!$M$3:$AU$22,MATCH($B422,'Team forecast'!$B$3:$B$22,0),MATCH(BK$1,'Team forecast'!$M$2:$AU$2,0))*IF($Y422&gt;0,5000,0)</f>
        <v>0</v>
      </c>
      <c r="BL422" s="5">
        <f>INDEX('Team forecast'!$M$3:$AU$22,MATCH($B422,'Team forecast'!$B$3:$B$22,0),MATCH(BL$1,'Team forecast'!$M$2:$AU$2,0))*IF($Y422&gt;0,-15000,0)</f>
        <v>0</v>
      </c>
      <c r="BM422" s="5">
        <f t="shared" si="443"/>
        <v>0</v>
      </c>
      <c r="BN422" s="5">
        <f t="shared" si="444"/>
        <v>0</v>
      </c>
      <c r="BO422" s="5">
        <f t="shared" si="445"/>
        <v>0</v>
      </c>
      <c r="BP422" s="5">
        <f t="shared" si="446"/>
        <v>0</v>
      </c>
      <c r="BQ422" s="5">
        <f t="shared" si="447"/>
        <v>0</v>
      </c>
      <c r="BR422" s="5">
        <f t="shared" si="448"/>
        <v>0</v>
      </c>
      <c r="BS422" s="5">
        <f t="shared" si="449"/>
        <v>0</v>
      </c>
      <c r="BT422" s="5">
        <f t="shared" si="450"/>
        <v>0</v>
      </c>
      <c r="BU422" s="5">
        <f t="shared" si="451"/>
        <v>0</v>
      </c>
      <c r="BV422" s="5">
        <f>IFERROR(SUM(BJ422:BU422),0)*((Cockpit!$C$3)^2)</f>
        <v>0</v>
      </c>
      <c r="BW422" s="19">
        <f>INDEX('Team forecast'!$M$3:$AU$22,MATCH($B422,'Team forecast'!$B$3:$B$22,0),MATCH(BW$1,'Team forecast'!$M$2:$AU$2,0))</f>
        <v>0</v>
      </c>
      <c r="BX422" s="19">
        <f>INDEX('Team forecast'!$M$3:$AU$22,MATCH($B422,'Team forecast'!$B$3:$B$22,0),MATCH(BX$1,'Team forecast'!$M$2:$AU$2,0))</f>
        <v>0</v>
      </c>
      <c r="BY422" s="19">
        <f>INDEX('Team forecast'!$M$3:$AU$22,MATCH($B422,'Team forecast'!$B$3:$B$22,0),MATCH(BY$1,'Team forecast'!$M$2:$AU$2,0))</f>
        <v>0</v>
      </c>
      <c r="BZ422" s="19">
        <f>INDEX('Team forecast'!$M$3:$AU$22,MATCH($B422,'Team forecast'!$B$3:$B$22,0),MATCH(BZ$1,'Team forecast'!$M$2:$AU$2,0))</f>
        <v>0</v>
      </c>
      <c r="CA422" s="5">
        <f t="shared" si="452"/>
        <v>-5000</v>
      </c>
      <c r="CB422" s="5">
        <f>INDEX('Team forecast'!$M$3:$AU$22,MATCH($B422,'Team forecast'!$B$3:$B$22,0),MATCH(CB$1,'Team forecast'!$M$2:$AU$2,0))*IF($Y422&gt;0,25000,0)</f>
        <v>0</v>
      </c>
      <c r="CC422" s="5">
        <f>INDEX('Team forecast'!$M$3:$AU$22,MATCH($B422,'Team forecast'!$B$3:$B$22,0),MATCH(CC$1,'Team forecast'!$M$2:$AU$2,0))*IF($Y422&gt;0,5000,0)</f>
        <v>0</v>
      </c>
      <c r="CD422" s="5">
        <f>INDEX('Team forecast'!$M$3:$AU$22,MATCH($B422,'Team forecast'!$B$3:$B$22,0),MATCH(CD$1,'Team forecast'!$M$2:$AU$2,0))*IF($Y422&gt;0,-15000,0)</f>
        <v>0</v>
      </c>
      <c r="CE422" s="5">
        <f t="shared" si="453"/>
        <v>0</v>
      </c>
      <c r="CF422" s="5">
        <f t="shared" si="454"/>
        <v>0</v>
      </c>
      <c r="CG422" s="5">
        <f t="shared" si="455"/>
        <v>0</v>
      </c>
      <c r="CH422" s="5">
        <f t="shared" si="456"/>
        <v>0</v>
      </c>
      <c r="CI422" s="5">
        <f t="shared" si="457"/>
        <v>0</v>
      </c>
      <c r="CJ422" s="5">
        <f t="shared" si="458"/>
        <v>0</v>
      </c>
      <c r="CK422" s="5">
        <f t="shared" si="459"/>
        <v>0</v>
      </c>
      <c r="CL422" s="5">
        <f t="shared" si="460"/>
        <v>0</v>
      </c>
      <c r="CM422" s="5">
        <f t="shared" si="461"/>
        <v>0</v>
      </c>
      <c r="CN422" s="5">
        <f>IFERROR(SUM(CB422:CM422),0)*((Cockpit!$C$3)^3)</f>
        <v>0</v>
      </c>
      <c r="CO422" s="19">
        <f>INDEX('Team forecast'!$M$3:$AU$22,MATCH($B422,'Team forecast'!$B$3:$B$22,0),MATCH(CO$1,'Team forecast'!$M$2:$AU$2,0))</f>
        <v>0</v>
      </c>
      <c r="CP422" s="19">
        <f>INDEX('Team forecast'!$M$3:$AU$22,MATCH($B422,'Team forecast'!$B$3:$B$22,0),MATCH(CP$1,'Team forecast'!$M$2:$AU$2,0))</f>
        <v>0</v>
      </c>
      <c r="CQ422" s="19">
        <f>INDEX('Team forecast'!$M$3:$AU$22,MATCH($B422,'Team forecast'!$B$3:$B$22,0),MATCH(CQ$1,'Team forecast'!$M$2:$AU$2,0))</f>
        <v>0</v>
      </c>
      <c r="CR422" s="19">
        <f>INDEX('Team forecast'!$M$3:$AU$22,MATCH($B422,'Team forecast'!$B$3:$B$22,0),MATCH(CR$1,'Team forecast'!$M$2:$AU$2,0))</f>
        <v>0</v>
      </c>
      <c r="CS422" s="5">
        <f t="shared" si="462"/>
        <v>-5000</v>
      </c>
      <c r="CT422" s="5">
        <f>INDEX('Team forecast'!$M$3:$AU$22,MATCH($B422,'Team forecast'!$B$3:$B$22,0),MATCH(CT$1,'Team forecast'!$M$2:$AU$2,0))*IF($Y422&gt;0,25000,0)</f>
        <v>0</v>
      </c>
      <c r="CU422" s="5">
        <f>INDEX('Team forecast'!$M$3:$AU$22,MATCH($B422,'Team forecast'!$B$3:$B$22,0),MATCH(CU$1,'Team forecast'!$M$2:$AU$2,0))*IF($Y422&gt;0,5000,0)</f>
        <v>0</v>
      </c>
      <c r="CV422" s="5">
        <f>INDEX('Team forecast'!$M$3:$AU$22,MATCH($B422,'Team forecast'!$B$3:$B$22,0),MATCH(CV$1,'Team forecast'!$M$2:$AU$2,0))*IF($Y422&gt;0,-15000,0)</f>
        <v>0</v>
      </c>
      <c r="CW422" s="5">
        <f t="shared" si="463"/>
        <v>0</v>
      </c>
      <c r="CX422" s="5">
        <f t="shared" si="464"/>
        <v>0</v>
      </c>
      <c r="CY422" s="5">
        <f t="shared" si="465"/>
        <v>0</v>
      </c>
      <c r="CZ422" s="5">
        <f t="shared" si="466"/>
        <v>0</v>
      </c>
      <c r="DA422" s="5">
        <f t="shared" si="467"/>
        <v>0</v>
      </c>
      <c r="DB422" s="5">
        <f t="shared" si="468"/>
        <v>0</v>
      </c>
      <c r="DC422" s="5">
        <f t="shared" si="469"/>
        <v>0</v>
      </c>
      <c r="DD422" s="5">
        <f t="shared" si="470"/>
        <v>0</v>
      </c>
      <c r="DE422" s="5">
        <f t="shared" si="471"/>
        <v>0</v>
      </c>
      <c r="DF422" s="5">
        <f>IFERROR(SUM(CT422:DE422),0)*((Cockpit!$C$3)^4)</f>
        <v>0</v>
      </c>
      <c r="DG422" s="19">
        <f>INDEX('Team forecast'!$M$3:$AU$22,MATCH($B422,'Team forecast'!$B$3:$B$22,0),MATCH(DG$1,'Team forecast'!$M$2:$AU$2,0))</f>
        <v>0</v>
      </c>
      <c r="DH422" s="19">
        <f>INDEX('Team forecast'!$M$3:$AU$22,MATCH($B422,'Team forecast'!$B$3:$B$22,0),MATCH(DH$1,'Team forecast'!$M$2:$AU$2,0))</f>
        <v>0</v>
      </c>
      <c r="DI422" s="19">
        <f>INDEX('Team forecast'!$M$3:$AU$22,MATCH($B422,'Team forecast'!$B$3:$B$22,0),MATCH(DI$1,'Team forecast'!$M$2:$AU$2,0))</f>
        <v>0</v>
      </c>
      <c r="DJ422" s="19">
        <f>INDEX('Team forecast'!$M$3:$AU$22,MATCH($B422,'Team forecast'!$B$3:$B$22,0),MATCH(DJ$1,'Team forecast'!$M$2:$AU$2,0))</f>
        <v>0</v>
      </c>
      <c r="DK422" s="5">
        <f t="shared" si="472"/>
        <v>-5000</v>
      </c>
      <c r="DL422" s="5">
        <f>INDEX('Team forecast'!$M$3:$AU$22,MATCH($B422,'Team forecast'!$B$3:$B$22,0),MATCH(DL$1,'Team forecast'!$M$2:$AU$2,0))*IF($Y422&gt;0,25000,0)</f>
        <v>0</v>
      </c>
      <c r="DM422" s="5">
        <f>INDEX('Team forecast'!$M$3:$AU$22,MATCH($B422,'Team forecast'!$B$3:$B$22,0),MATCH(DM$1,'Team forecast'!$M$2:$AU$2,0))*IF($Y422&gt;0,5000,0)</f>
        <v>0</v>
      </c>
      <c r="DN422" s="5">
        <f>INDEX('Team forecast'!$M$3:$AU$22,MATCH($B422,'Team forecast'!$B$3:$B$22,0),MATCH(DN$1,'Team forecast'!$M$2:$AU$2,0))*IF($Y422&gt;0,-15000,0)</f>
        <v>0</v>
      </c>
      <c r="DO422" s="5">
        <f t="shared" si="473"/>
        <v>0</v>
      </c>
      <c r="DP422" s="5">
        <f t="shared" si="474"/>
        <v>0</v>
      </c>
      <c r="DQ422" s="5">
        <f t="shared" si="475"/>
        <v>0</v>
      </c>
      <c r="DR422" s="5">
        <f t="shared" si="476"/>
        <v>0</v>
      </c>
      <c r="DS422" s="5">
        <f t="shared" si="477"/>
        <v>0</v>
      </c>
      <c r="DT422" s="5">
        <f t="shared" si="478"/>
        <v>0</v>
      </c>
      <c r="DU422" s="5">
        <f t="shared" si="479"/>
        <v>0</v>
      </c>
      <c r="DV422" s="5">
        <f t="shared" si="480"/>
        <v>0</v>
      </c>
      <c r="DW422" s="5">
        <f t="shared" si="481"/>
        <v>0</v>
      </c>
      <c r="DX422" s="5">
        <f>IFERROR(SUM(DL422:DW422),0)*((Cockpit!$C$3)^5)</f>
        <v>0</v>
      </c>
      <c r="DY422" s="5">
        <f t="shared" si="482"/>
        <v>-5000</v>
      </c>
      <c r="DZ422" s="5" t="str">
        <f>IF(ISERROR(MATCH(A422,'Current squad'!B:B,0)),"No","Yes")</f>
        <v>No</v>
      </c>
      <c r="EA422" s="5" cm="1">
        <f t="array" ref="EA422">IFERROR(_xlfn.IFS(DZ422="Yes",0,DZ422="No",H422*1%),999999)</f>
        <v>66520</v>
      </c>
      <c r="EB422" s="5">
        <f t="shared" si="424"/>
        <v>6718520</v>
      </c>
      <c r="EC422" s="5">
        <f t="shared" si="483"/>
        <v>-71520</v>
      </c>
      <c r="ED422" s="1">
        <f t="shared" si="425"/>
        <v>-1.0751653638003608E-2</v>
      </c>
      <c r="EE422" s="5">
        <f>RANK(EC422,$EC$2:$EC$572)+COUNTIF($EC$2:EC422,EC422)-1</f>
        <v>554</v>
      </c>
      <c r="EF422" s="4">
        <f>RANK(ED422,$ED$2:$ED$572)+COUNTIF($ED$2:ED422,ED422)-1</f>
        <v>208</v>
      </c>
    </row>
    <row r="423" spans="1:136" x14ac:dyDescent="0.3">
      <c r="A423" t="str">
        <f>IF(Holdet.dk!A423&lt;&gt;"",Holdet.dk!A423,"")</f>
        <v>Kieran Tierney</v>
      </c>
      <c r="B423" t="str">
        <f>INDEX(Holdet.dk!B:B,MATCH($A423,Holdet.dk!$A:$A,0))</f>
        <v>Arsenal</v>
      </c>
      <c r="C423" t="str">
        <f>INDEX(Holdet.dk!C:C,MATCH($A423,Holdet.dk!$A:$A,0))</f>
        <v>Defense</v>
      </c>
      <c r="D423" t="str">
        <f>INDEX(Holdet.dk!D:D,MATCH($A423,Holdet.dk!$A:$A,0))</f>
        <v>3.428.000</v>
      </c>
      <c r="E423" s="1">
        <f>IFERROR(_xlfn.NUMBERVALUE(INDEX(Holdet.dk!$E:$E,MATCH($A423,Holdet.dk!$A:$A,0)),","),0)</f>
        <v>0.26400000000000001</v>
      </c>
      <c r="F423" t="str">
        <f>IF(INDEX(Lookup!H:H,MATCH('Master data'!A423,Lookup!G:G,0))=0,A423,INDEX(Lookup!H:H,MATCH('Master data'!A423,Lookup!G:G,0)))</f>
        <v>Kieran Tierney</v>
      </c>
      <c r="G423" t="str">
        <f>IFERROR(INDEX(Lookup!B:B,MATCH(INDEX(Rotowire!C:C,MATCH(F423,Rotowire!A:A,0)),Lookup!D:D,0)),"")</f>
        <v>Brighton and Hove</v>
      </c>
      <c r="H423" s="5">
        <f t="shared" si="416"/>
        <v>3428000</v>
      </c>
      <c r="I423" s="19">
        <f>IFERROR(INDEX('Team forecast'!$G$3:$I$22,MATCH($B423,'Team forecast'!$B$3:$B$22,0),MATCH(I$1,'Team forecast'!$G$2:$I$2,0)),0)</f>
        <v>0.68783068783068768</v>
      </c>
      <c r="J423" s="19">
        <f>IFERROR(INDEX('Team forecast'!$G$3:$I$22,MATCH($B423,'Team forecast'!$B$3:$B$22,0),MATCH(J$1,'Team forecast'!$G$2:$I$2,0)),0)</f>
        <v>0.99082568807339433</v>
      </c>
      <c r="K423" s="19">
        <f>IFERROR(INDEX('Team forecast'!$G$3:$I$22,MATCH($B423,'Team forecast'!$B$3:$B$22,0),MATCH(K$1,'Team forecast'!$G$2:$I$2,0)),0)</f>
        <v>0.99881036954393854</v>
      </c>
      <c r="L423">
        <f>SUMIFS(Rotowire!E:E,Rotowire!$A:$A,'Master data'!$F423)</f>
        <v>95</v>
      </c>
      <c r="M423" s="2">
        <f>SUMIFS(Rotowire!F:F,Rotowire!$A:$A,'Master data'!$F423)*I423</f>
        <v>4.1269841269841262E-2</v>
      </c>
      <c r="N423" s="2">
        <f>SUMIFS(Rotowire!G:G,Rotowire!$A:$A,'Master data'!$F423)*I423</f>
        <v>7.5661375661375652E-2</v>
      </c>
      <c r="O423" s="2">
        <f>SUMIFS(Rotowire!I:I,Rotowire!$A:$A,'Master data'!$F423)*I423</f>
        <v>0.15820105820105818</v>
      </c>
      <c r="P423" s="2">
        <f>SUMIFS(Rotowire!W:W,Rotowire!$A:$A,'Master data'!$F423)*K423</f>
        <v>0.33959552564493911</v>
      </c>
      <c r="Q423" s="2">
        <f>SUMIFS(Rotowire!Y:Y,Rotowire!$A:$A,'Master data'!$F423)*J423</f>
        <v>0</v>
      </c>
      <c r="R423" s="2">
        <f>SUMIFS(Rotowire!AB:AB,Rotowire!$A:$A,'Master data'!$F423)</f>
        <v>0.24</v>
      </c>
      <c r="S423" s="2">
        <f>SUMIFS(Rotowire!AC:AC,Rotowire!$A:$A,'Master data'!$F423)</f>
        <v>0</v>
      </c>
      <c r="T423" s="2">
        <f>INDEX('Team forecast'!D$3:D$22,MATCH($B423,'Team forecast'!$B$3:$B$22,0))</f>
        <v>1.3</v>
      </c>
      <c r="U423" s="2">
        <f>INDEX('Team forecast'!E$3:E$22,MATCH($B423,'Team forecast'!$B$3:$B$22,0))</f>
        <v>1.08</v>
      </c>
      <c r="V423" s="2">
        <f>INDEX('Team forecast'!J$3:J$22,MATCH($B423,'Team forecast'!$B$3:$B$22,0))</f>
        <v>0.41</v>
      </c>
      <c r="W423" s="2">
        <f>INDEX('Team forecast'!K$3:K$22,MATCH($B423,'Team forecast'!$B$3:$B$22,0))</f>
        <v>0.28310000000000002</v>
      </c>
      <c r="X423" s="2">
        <f>INDEX('Team forecast'!L$3:L$22,MATCH($B423,'Team forecast'!$B$3:$B$22,0))</f>
        <v>0.30690000000000001</v>
      </c>
      <c r="Y423" s="5">
        <f t="shared" si="417"/>
        <v>7000</v>
      </c>
      <c r="Z423" s="5">
        <f t="shared" si="418"/>
        <v>10250</v>
      </c>
      <c r="AA423" s="5">
        <f t="shared" si="419"/>
        <v>1415.5</v>
      </c>
      <c r="AB423" s="5">
        <f t="shared" si="420"/>
        <v>-4603.5</v>
      </c>
      <c r="AC423" s="5">
        <f t="shared" si="421"/>
        <v>6190.476190476189</v>
      </c>
      <c r="AD423" s="5">
        <f t="shared" si="426"/>
        <v>3783.0687830687825</v>
      </c>
      <c r="AE423" s="5">
        <f t="shared" si="427"/>
        <v>1582.0105820105819</v>
      </c>
      <c r="AF423" s="5">
        <f t="shared" si="422"/>
        <v>16979.776282246956</v>
      </c>
      <c r="AG423" s="5">
        <f t="shared" si="423"/>
        <v>0</v>
      </c>
      <c r="AH423" s="5">
        <f t="shared" si="428"/>
        <v>-4800</v>
      </c>
      <c r="AI423" s="5">
        <f t="shared" si="429"/>
        <v>0</v>
      </c>
      <c r="AJ423" s="5">
        <f t="shared" si="430"/>
        <v>13000</v>
      </c>
      <c r="AK423" s="5">
        <f t="shared" si="431"/>
        <v>-8640</v>
      </c>
      <c r="AL423" s="5">
        <f>IFERROR(SUM(Y423:AK423),-5000)*((Cockpit!$C$3)^0)</f>
        <v>42157.331837802514</v>
      </c>
      <c r="AM423" s="19">
        <f>INDEX('Team forecast'!$M$3:$AU$22,MATCH($B423,'Team forecast'!$B$3:$B$22,0),MATCH(AM$1,'Team forecast'!$M$2:$AU$2,0))</f>
        <v>0</v>
      </c>
      <c r="AN423" s="19">
        <f>INDEX('Team forecast'!$M$3:$AU$22,MATCH($B423,'Team forecast'!$B$3:$B$22,0),MATCH(AN$1,'Team forecast'!$M$2:$AU$2,0))</f>
        <v>0</v>
      </c>
      <c r="AO423" s="19">
        <f>INDEX('Team forecast'!$M$3:$AU$22,MATCH($B423,'Team forecast'!$B$3:$B$22,0),MATCH(AO$1,'Team forecast'!$M$2:$AU$2,0))</f>
        <v>0</v>
      </c>
      <c r="AP423" s="19">
        <f>INDEX('Team forecast'!$M$3:$AU$22,MATCH($B423,'Team forecast'!$B$3:$B$22,0),MATCH(AP$1,'Team forecast'!$M$2:$AU$2,0))</f>
        <v>0</v>
      </c>
      <c r="AQ423" s="5">
        <f t="shared" si="432"/>
        <v>7000</v>
      </c>
      <c r="AR423" s="5">
        <f>INDEX('Team forecast'!$M$3:$AU$22,MATCH($B423,'Team forecast'!$B$3:$B$22,0),MATCH(AR$1,'Team forecast'!$M$2:$AU$2,0))*IF($Y423&gt;0,25000,0)</f>
        <v>0</v>
      </c>
      <c r="AS423" s="5">
        <f>INDEX('Team forecast'!$M$3:$AU$22,MATCH($B423,'Team forecast'!$B$3:$B$22,0),MATCH(AS$1,'Team forecast'!$M$2:$AU$2,0))*IF($Y423&gt;0,5000,0)</f>
        <v>0</v>
      </c>
      <c r="AT423" s="5">
        <f>INDEX('Team forecast'!$M$3:$AU$22,MATCH($B423,'Team forecast'!$B$3:$B$22,0),MATCH(AT$1,'Team forecast'!$M$2:$AU$2,0))*IF($Y423&gt;0,-15000,0)</f>
        <v>0</v>
      </c>
      <c r="AU423" s="5">
        <f t="shared" si="433"/>
        <v>0</v>
      </c>
      <c r="AV423" s="5">
        <f t="shared" si="434"/>
        <v>0</v>
      </c>
      <c r="AW423" s="5">
        <f t="shared" si="435"/>
        <v>0</v>
      </c>
      <c r="AX423" s="5">
        <f t="shared" si="436"/>
        <v>0</v>
      </c>
      <c r="AY423" s="5">
        <f t="shared" si="437"/>
        <v>0</v>
      </c>
      <c r="AZ423" s="5">
        <f t="shared" si="438"/>
        <v>-4800</v>
      </c>
      <c r="BA423" s="5">
        <f t="shared" si="439"/>
        <v>0</v>
      </c>
      <c r="BB423" s="5">
        <f t="shared" si="440"/>
        <v>0</v>
      </c>
      <c r="BC423" s="5">
        <f t="shared" si="441"/>
        <v>0</v>
      </c>
      <c r="BD423" s="5">
        <f>IFERROR(SUM(AR423:BC423),0)*((Cockpit!$C$3)^1)</f>
        <v>-3360</v>
      </c>
      <c r="BE423" s="19">
        <f>INDEX('Team forecast'!$M$3:$AU$22,MATCH($B423,'Team forecast'!$B$3:$B$22,0),MATCH(BE$1,'Team forecast'!$M$2:$AU$2,0))</f>
        <v>0</v>
      </c>
      <c r="BF423" s="19">
        <f>INDEX('Team forecast'!$M$3:$AU$22,MATCH($B423,'Team forecast'!$B$3:$B$22,0),MATCH(BF$1,'Team forecast'!$M$2:$AU$2,0))</f>
        <v>0</v>
      </c>
      <c r="BG423" s="19">
        <f>INDEX('Team forecast'!$M$3:$AU$22,MATCH($B423,'Team forecast'!$B$3:$B$22,0),MATCH(BG$1,'Team forecast'!$M$2:$AU$2,0))</f>
        <v>0</v>
      </c>
      <c r="BH423" s="19">
        <f>INDEX('Team forecast'!$M$3:$AU$22,MATCH($B423,'Team forecast'!$B$3:$B$22,0),MATCH(BH$1,'Team forecast'!$M$2:$AU$2,0))</f>
        <v>0</v>
      </c>
      <c r="BI423" s="5">
        <f t="shared" si="442"/>
        <v>7000</v>
      </c>
      <c r="BJ423" s="5">
        <f>INDEX('Team forecast'!$M$3:$AU$22,MATCH($B423,'Team forecast'!$B$3:$B$22,0),MATCH(BJ$1,'Team forecast'!$M$2:$AU$2,0))*IF($Y423&gt;0,25000,0)</f>
        <v>0</v>
      </c>
      <c r="BK423" s="5">
        <f>INDEX('Team forecast'!$M$3:$AU$22,MATCH($B423,'Team forecast'!$B$3:$B$22,0),MATCH(BK$1,'Team forecast'!$M$2:$AU$2,0))*IF($Y423&gt;0,5000,0)</f>
        <v>0</v>
      </c>
      <c r="BL423" s="5">
        <f>INDEX('Team forecast'!$M$3:$AU$22,MATCH($B423,'Team forecast'!$B$3:$B$22,0),MATCH(BL$1,'Team forecast'!$M$2:$AU$2,0))*IF($Y423&gt;0,-15000,0)</f>
        <v>0</v>
      </c>
      <c r="BM423" s="5">
        <f t="shared" si="443"/>
        <v>0</v>
      </c>
      <c r="BN423" s="5">
        <f t="shared" si="444"/>
        <v>0</v>
      </c>
      <c r="BO423" s="5">
        <f t="shared" si="445"/>
        <v>0</v>
      </c>
      <c r="BP423" s="5">
        <f t="shared" si="446"/>
        <v>0</v>
      </c>
      <c r="BQ423" s="5">
        <f t="shared" si="447"/>
        <v>0</v>
      </c>
      <c r="BR423" s="5">
        <f t="shared" si="448"/>
        <v>-4800</v>
      </c>
      <c r="BS423" s="5">
        <f t="shared" si="449"/>
        <v>0</v>
      </c>
      <c r="BT423" s="5">
        <f t="shared" si="450"/>
        <v>0</v>
      </c>
      <c r="BU423" s="5">
        <f t="shared" si="451"/>
        <v>0</v>
      </c>
      <c r="BV423" s="5">
        <f>IFERROR(SUM(BJ423:BU423),0)*((Cockpit!$C$3)^2)</f>
        <v>-2351.9999999999995</v>
      </c>
      <c r="BW423" s="19">
        <f>INDEX('Team forecast'!$M$3:$AU$22,MATCH($B423,'Team forecast'!$B$3:$B$22,0),MATCH(BW$1,'Team forecast'!$M$2:$AU$2,0))</f>
        <v>0</v>
      </c>
      <c r="BX423" s="19">
        <f>INDEX('Team forecast'!$M$3:$AU$22,MATCH($B423,'Team forecast'!$B$3:$B$22,0),MATCH(BX$1,'Team forecast'!$M$2:$AU$2,0))</f>
        <v>0</v>
      </c>
      <c r="BY423" s="19">
        <f>INDEX('Team forecast'!$M$3:$AU$22,MATCH($B423,'Team forecast'!$B$3:$B$22,0),MATCH(BY$1,'Team forecast'!$M$2:$AU$2,0))</f>
        <v>0</v>
      </c>
      <c r="BZ423" s="19">
        <f>INDEX('Team forecast'!$M$3:$AU$22,MATCH($B423,'Team forecast'!$B$3:$B$22,0),MATCH(BZ$1,'Team forecast'!$M$2:$AU$2,0))</f>
        <v>0</v>
      </c>
      <c r="CA423" s="5">
        <f t="shared" si="452"/>
        <v>7000</v>
      </c>
      <c r="CB423" s="5">
        <f>INDEX('Team forecast'!$M$3:$AU$22,MATCH($B423,'Team forecast'!$B$3:$B$22,0),MATCH(CB$1,'Team forecast'!$M$2:$AU$2,0))*IF($Y423&gt;0,25000,0)</f>
        <v>0</v>
      </c>
      <c r="CC423" s="5">
        <f>INDEX('Team forecast'!$M$3:$AU$22,MATCH($B423,'Team forecast'!$B$3:$B$22,0),MATCH(CC$1,'Team forecast'!$M$2:$AU$2,0))*IF($Y423&gt;0,5000,0)</f>
        <v>0</v>
      </c>
      <c r="CD423" s="5">
        <f>INDEX('Team forecast'!$M$3:$AU$22,MATCH($B423,'Team forecast'!$B$3:$B$22,0),MATCH(CD$1,'Team forecast'!$M$2:$AU$2,0))*IF($Y423&gt;0,-15000,0)</f>
        <v>0</v>
      </c>
      <c r="CE423" s="5">
        <f t="shared" si="453"/>
        <v>0</v>
      </c>
      <c r="CF423" s="5">
        <f t="shared" si="454"/>
        <v>0</v>
      </c>
      <c r="CG423" s="5">
        <f t="shared" si="455"/>
        <v>0</v>
      </c>
      <c r="CH423" s="5">
        <f t="shared" si="456"/>
        <v>0</v>
      </c>
      <c r="CI423" s="5">
        <f t="shared" si="457"/>
        <v>0</v>
      </c>
      <c r="CJ423" s="5">
        <f t="shared" si="458"/>
        <v>-4800</v>
      </c>
      <c r="CK423" s="5">
        <f t="shared" si="459"/>
        <v>0</v>
      </c>
      <c r="CL423" s="5">
        <f t="shared" si="460"/>
        <v>0</v>
      </c>
      <c r="CM423" s="5">
        <f t="shared" si="461"/>
        <v>0</v>
      </c>
      <c r="CN423" s="5">
        <f>IFERROR(SUM(CB423:CM423),0)*((Cockpit!$C$3)^3)</f>
        <v>-1646.3999999999996</v>
      </c>
      <c r="CO423" s="19">
        <f>INDEX('Team forecast'!$M$3:$AU$22,MATCH($B423,'Team forecast'!$B$3:$B$22,0),MATCH(CO$1,'Team forecast'!$M$2:$AU$2,0))</f>
        <v>0</v>
      </c>
      <c r="CP423" s="19">
        <f>INDEX('Team forecast'!$M$3:$AU$22,MATCH($B423,'Team forecast'!$B$3:$B$22,0),MATCH(CP$1,'Team forecast'!$M$2:$AU$2,0))</f>
        <v>0</v>
      </c>
      <c r="CQ423" s="19">
        <f>INDEX('Team forecast'!$M$3:$AU$22,MATCH($B423,'Team forecast'!$B$3:$B$22,0),MATCH(CQ$1,'Team forecast'!$M$2:$AU$2,0))</f>
        <v>0</v>
      </c>
      <c r="CR423" s="19">
        <f>INDEX('Team forecast'!$M$3:$AU$22,MATCH($B423,'Team forecast'!$B$3:$B$22,0),MATCH(CR$1,'Team forecast'!$M$2:$AU$2,0))</f>
        <v>0</v>
      </c>
      <c r="CS423" s="5">
        <f t="shared" si="462"/>
        <v>7000</v>
      </c>
      <c r="CT423" s="5">
        <f>INDEX('Team forecast'!$M$3:$AU$22,MATCH($B423,'Team forecast'!$B$3:$B$22,0),MATCH(CT$1,'Team forecast'!$M$2:$AU$2,0))*IF($Y423&gt;0,25000,0)</f>
        <v>0</v>
      </c>
      <c r="CU423" s="5">
        <f>INDEX('Team forecast'!$M$3:$AU$22,MATCH($B423,'Team forecast'!$B$3:$B$22,0),MATCH(CU$1,'Team forecast'!$M$2:$AU$2,0))*IF($Y423&gt;0,5000,0)</f>
        <v>0</v>
      </c>
      <c r="CV423" s="5">
        <f>INDEX('Team forecast'!$M$3:$AU$22,MATCH($B423,'Team forecast'!$B$3:$B$22,0),MATCH(CV$1,'Team forecast'!$M$2:$AU$2,0))*IF($Y423&gt;0,-15000,0)</f>
        <v>0</v>
      </c>
      <c r="CW423" s="5">
        <f t="shared" si="463"/>
        <v>0</v>
      </c>
      <c r="CX423" s="5">
        <f t="shared" si="464"/>
        <v>0</v>
      </c>
      <c r="CY423" s="5">
        <f t="shared" si="465"/>
        <v>0</v>
      </c>
      <c r="CZ423" s="5">
        <f t="shared" si="466"/>
        <v>0</v>
      </c>
      <c r="DA423" s="5">
        <f t="shared" si="467"/>
        <v>0</v>
      </c>
      <c r="DB423" s="5">
        <f t="shared" si="468"/>
        <v>-4800</v>
      </c>
      <c r="DC423" s="5">
        <f t="shared" si="469"/>
        <v>0</v>
      </c>
      <c r="DD423" s="5">
        <f t="shared" si="470"/>
        <v>0</v>
      </c>
      <c r="DE423" s="5">
        <f t="shared" si="471"/>
        <v>0</v>
      </c>
      <c r="DF423" s="5">
        <f>IFERROR(SUM(CT423:DE423),0)*((Cockpit!$C$3)^4)</f>
        <v>-1152.4799999999996</v>
      </c>
      <c r="DG423" s="19">
        <f>INDEX('Team forecast'!$M$3:$AU$22,MATCH($B423,'Team forecast'!$B$3:$B$22,0),MATCH(DG$1,'Team forecast'!$M$2:$AU$2,0))</f>
        <v>0</v>
      </c>
      <c r="DH423" s="19">
        <f>INDEX('Team forecast'!$M$3:$AU$22,MATCH($B423,'Team forecast'!$B$3:$B$22,0),MATCH(DH$1,'Team forecast'!$M$2:$AU$2,0))</f>
        <v>0</v>
      </c>
      <c r="DI423" s="19">
        <f>INDEX('Team forecast'!$M$3:$AU$22,MATCH($B423,'Team forecast'!$B$3:$B$22,0),MATCH(DI$1,'Team forecast'!$M$2:$AU$2,0))</f>
        <v>0</v>
      </c>
      <c r="DJ423" s="19">
        <f>INDEX('Team forecast'!$M$3:$AU$22,MATCH($B423,'Team forecast'!$B$3:$B$22,0),MATCH(DJ$1,'Team forecast'!$M$2:$AU$2,0))</f>
        <v>0</v>
      </c>
      <c r="DK423" s="5">
        <f t="shared" si="472"/>
        <v>7000</v>
      </c>
      <c r="DL423" s="5">
        <f>INDEX('Team forecast'!$M$3:$AU$22,MATCH($B423,'Team forecast'!$B$3:$B$22,0),MATCH(DL$1,'Team forecast'!$M$2:$AU$2,0))*IF($Y423&gt;0,25000,0)</f>
        <v>0</v>
      </c>
      <c r="DM423" s="5">
        <f>INDEX('Team forecast'!$M$3:$AU$22,MATCH($B423,'Team forecast'!$B$3:$B$22,0),MATCH(DM$1,'Team forecast'!$M$2:$AU$2,0))*IF($Y423&gt;0,5000,0)</f>
        <v>0</v>
      </c>
      <c r="DN423" s="5">
        <f>INDEX('Team forecast'!$M$3:$AU$22,MATCH($B423,'Team forecast'!$B$3:$B$22,0),MATCH(DN$1,'Team forecast'!$M$2:$AU$2,0))*IF($Y423&gt;0,-15000,0)</f>
        <v>0</v>
      </c>
      <c r="DO423" s="5">
        <f t="shared" si="473"/>
        <v>0</v>
      </c>
      <c r="DP423" s="5">
        <f t="shared" si="474"/>
        <v>0</v>
      </c>
      <c r="DQ423" s="5">
        <f t="shared" si="475"/>
        <v>0</v>
      </c>
      <c r="DR423" s="5">
        <f t="shared" si="476"/>
        <v>0</v>
      </c>
      <c r="DS423" s="5">
        <f t="shared" si="477"/>
        <v>0</v>
      </c>
      <c r="DT423" s="5">
        <f t="shared" si="478"/>
        <v>-4800</v>
      </c>
      <c r="DU423" s="5">
        <f t="shared" si="479"/>
        <v>0</v>
      </c>
      <c r="DV423" s="5">
        <f t="shared" si="480"/>
        <v>0</v>
      </c>
      <c r="DW423" s="5">
        <f t="shared" si="481"/>
        <v>0</v>
      </c>
      <c r="DX423" s="5">
        <f>IFERROR(SUM(DL423:DW423),0)*((Cockpit!$C$3)^5)</f>
        <v>-806.73599999999976</v>
      </c>
      <c r="DY423" s="5">
        <f t="shared" si="482"/>
        <v>32839.715837802512</v>
      </c>
      <c r="DZ423" s="5" t="str">
        <f>IF(ISERROR(MATCH(A423,'Current squad'!B:B,0)),"No","Yes")</f>
        <v>No</v>
      </c>
      <c r="EA423" s="5" cm="1">
        <f t="array" ref="EA423">IFERROR(_xlfn.IFS(DZ423="Yes",0,DZ423="No",H423*1%),999999)</f>
        <v>34280</v>
      </c>
      <c r="EB423" s="5">
        <f t="shared" si="424"/>
        <v>3462280</v>
      </c>
      <c r="EC423" s="5">
        <f t="shared" si="483"/>
        <v>-1440.2841621974876</v>
      </c>
      <c r="ED423" s="1">
        <f t="shared" si="425"/>
        <v>-4.2015290612528811E-4</v>
      </c>
      <c r="EE423" s="5">
        <f>RANK(EC423,$EC$2:$EC$572)+COUNTIF($EC$2:EC423,EC423)-1</f>
        <v>76</v>
      </c>
      <c r="EF423" s="4">
        <f>RANK(ED423,$ED$2:$ED$572)+COUNTIF($ED$2:ED423,ED423)-1</f>
        <v>77</v>
      </c>
    </row>
    <row r="424" spans="1:136" x14ac:dyDescent="0.3">
      <c r="A424" t="str">
        <f>IF(Holdet.dk!A424&lt;&gt;"",Holdet.dk!A424,"")</f>
        <v>Sam McQueen</v>
      </c>
      <c r="B424" t="str">
        <f>INDEX(Holdet.dk!B:B,MATCH($A424,Holdet.dk!$A:$A,0))</f>
        <v>Southampton</v>
      </c>
      <c r="C424" t="str">
        <f>INDEX(Holdet.dk!C:C,MATCH($A424,Holdet.dk!$A:$A,0))</f>
        <v>Defense</v>
      </c>
      <c r="D424" t="str">
        <f>INDEX(Holdet.dk!D:D,MATCH($A424,Holdet.dk!$A:$A,0))</f>
        <v>1.900.000</v>
      </c>
      <c r="E424" s="1">
        <f>IFERROR(_xlfn.NUMBERVALUE(INDEX(Holdet.dk!$E:$E,MATCH($A424,Holdet.dk!$A:$A,0)),","),0)</f>
        <v>1E-3</v>
      </c>
      <c r="F424" t="str">
        <f>IF(INDEX(Lookup!H:H,MATCH('Master data'!A424,Lookup!G:G,0))=0,A424,INDEX(Lookup!H:H,MATCH('Master data'!A424,Lookup!G:G,0)))</f>
        <v>Sam McQueen</v>
      </c>
      <c r="G424" t="str">
        <f>IFERROR(INDEX(Lookup!B:B,MATCH(INDEX(Rotowire!C:C,MATCH(F424,Rotowire!A:A,0)),Lookup!D:D,0)),"")</f>
        <v/>
      </c>
      <c r="H424" s="5">
        <f t="shared" si="416"/>
        <v>1900000</v>
      </c>
      <c r="I424" s="19">
        <f>IFERROR(INDEX('Team forecast'!$G$3:$I$22,MATCH($B424,'Team forecast'!$B$3:$B$22,0),MATCH(I$1,'Team forecast'!$G$2:$I$2,0)),0)</f>
        <v>1.1637931034482758</v>
      </c>
      <c r="J424" s="19">
        <f>IFERROR(INDEX('Team forecast'!$G$3:$I$22,MATCH($B424,'Team forecast'!$B$3:$B$22,0),MATCH(J$1,'Team forecast'!$G$2:$I$2,0)),0)</f>
        <v>0.89999999999999991</v>
      </c>
      <c r="K424" s="19">
        <f>IFERROR(INDEX('Team forecast'!$G$3:$I$22,MATCH($B424,'Team forecast'!$B$3:$B$22,0),MATCH(K$1,'Team forecast'!$G$2:$I$2,0)),0)</f>
        <v>1.3912753278240162</v>
      </c>
      <c r="L424">
        <f>SUMIFS(Rotowire!E:E,Rotowire!$A:$A,'Master data'!$F424)</f>
        <v>0</v>
      </c>
      <c r="M424" s="2">
        <f>SUMIFS(Rotowire!F:F,Rotowire!$A:$A,'Master data'!$F424)*I424</f>
        <v>0</v>
      </c>
      <c r="N424" s="2">
        <f>SUMIFS(Rotowire!G:G,Rotowire!$A:$A,'Master data'!$F424)*I424</f>
        <v>0</v>
      </c>
      <c r="O424" s="2">
        <f>SUMIFS(Rotowire!I:I,Rotowire!$A:$A,'Master data'!$F424)*I424</f>
        <v>0</v>
      </c>
      <c r="P424" s="2">
        <f>SUMIFS(Rotowire!W:W,Rotowire!$A:$A,'Master data'!$F424)*K424</f>
        <v>0</v>
      </c>
      <c r="Q424" s="2">
        <f>SUMIFS(Rotowire!Y:Y,Rotowire!$A:$A,'Master data'!$F424)*J424</f>
        <v>0</v>
      </c>
      <c r="R424" s="2">
        <f>SUMIFS(Rotowire!AB:AB,Rotowire!$A:$A,'Master data'!$F424)</f>
        <v>0</v>
      </c>
      <c r="S424" s="2">
        <f>SUMIFS(Rotowire!AC:AC,Rotowire!$A:$A,'Master data'!$F424)</f>
        <v>0</v>
      </c>
      <c r="T424" s="2">
        <f>INDEX('Team forecast'!D$3:D$22,MATCH($B424,'Team forecast'!$B$3:$B$22,0))</f>
        <v>1.35</v>
      </c>
      <c r="U424" s="2">
        <f>INDEX('Team forecast'!E$3:E$22,MATCH($B424,'Team forecast'!$B$3:$B$22,0))</f>
        <v>1.71</v>
      </c>
      <c r="V424" s="2">
        <f>INDEX('Team forecast'!J$3:J$22,MATCH($B424,'Team forecast'!$B$3:$B$22,0))</f>
        <v>0.30020000000000002</v>
      </c>
      <c r="W424" s="2">
        <f>INDEX('Team forecast'!K$3:K$22,MATCH($B424,'Team forecast'!$B$3:$B$22,0))</f>
        <v>0.2422</v>
      </c>
      <c r="X424" s="2">
        <f>INDEX('Team forecast'!L$3:L$22,MATCH($B424,'Team forecast'!$B$3:$B$22,0))</f>
        <v>0.45750000000000002</v>
      </c>
      <c r="Y424" s="5">
        <f t="shared" si="417"/>
        <v>-5000</v>
      </c>
      <c r="Z424" s="5">
        <f t="shared" si="418"/>
        <v>0</v>
      </c>
      <c r="AA424" s="5">
        <f t="shared" si="419"/>
        <v>0</v>
      </c>
      <c r="AB424" s="5">
        <f t="shared" si="420"/>
        <v>0</v>
      </c>
      <c r="AC424" s="5">
        <f t="shared" si="421"/>
        <v>0</v>
      </c>
      <c r="AD424" s="5">
        <f t="shared" si="426"/>
        <v>0</v>
      </c>
      <c r="AE424" s="5">
        <f t="shared" si="427"/>
        <v>0</v>
      </c>
      <c r="AF424" s="5">
        <f t="shared" si="422"/>
        <v>0</v>
      </c>
      <c r="AG424" s="5">
        <f t="shared" si="423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 t="shared" si="431"/>
        <v>0</v>
      </c>
      <c r="AL424" s="5">
        <f>IFERROR(SUM(Y424:AK424),-5000)*((Cockpit!$C$3)^0)</f>
        <v>-5000</v>
      </c>
      <c r="AM424" s="19">
        <f>INDEX('Team forecast'!$M$3:$AU$22,MATCH($B424,'Team forecast'!$B$3:$B$22,0),MATCH(AM$1,'Team forecast'!$M$2:$AU$2,0))</f>
        <v>0</v>
      </c>
      <c r="AN424" s="19">
        <f>INDEX('Team forecast'!$M$3:$AU$22,MATCH($B424,'Team forecast'!$B$3:$B$22,0),MATCH(AN$1,'Team forecast'!$M$2:$AU$2,0))</f>
        <v>0</v>
      </c>
      <c r="AO424" s="19">
        <f>INDEX('Team forecast'!$M$3:$AU$22,MATCH($B424,'Team forecast'!$B$3:$B$22,0),MATCH(AO$1,'Team forecast'!$M$2:$AU$2,0))</f>
        <v>0</v>
      </c>
      <c r="AP424" s="19">
        <f>INDEX('Team forecast'!$M$3:$AU$22,MATCH($B424,'Team forecast'!$B$3:$B$22,0),MATCH(AP$1,'Team forecast'!$M$2:$AU$2,0))</f>
        <v>0</v>
      </c>
      <c r="AQ424" s="5">
        <f t="shared" si="432"/>
        <v>-5000</v>
      </c>
      <c r="AR424" s="5">
        <f>INDEX('Team forecast'!$M$3:$AU$22,MATCH($B424,'Team forecast'!$B$3:$B$22,0),MATCH(AR$1,'Team forecast'!$M$2:$AU$2,0))*IF($Y424&gt;0,25000,0)</f>
        <v>0</v>
      </c>
      <c r="AS424" s="5">
        <f>INDEX('Team forecast'!$M$3:$AU$22,MATCH($B424,'Team forecast'!$B$3:$B$22,0),MATCH(AS$1,'Team forecast'!$M$2:$AU$2,0))*IF($Y424&gt;0,5000,0)</f>
        <v>0</v>
      </c>
      <c r="AT424" s="5">
        <f>INDEX('Team forecast'!$M$3:$AU$22,MATCH($B424,'Team forecast'!$B$3:$B$22,0),MATCH(AT$1,'Team forecast'!$M$2:$AU$2,0))*IF($Y424&gt;0,-15000,0)</f>
        <v>0</v>
      </c>
      <c r="AU424" s="5">
        <f t="shared" si="433"/>
        <v>0</v>
      </c>
      <c r="AV424" s="5">
        <f t="shared" si="434"/>
        <v>0</v>
      </c>
      <c r="AW424" s="5">
        <f t="shared" si="435"/>
        <v>0</v>
      </c>
      <c r="AX424" s="5">
        <f t="shared" si="436"/>
        <v>0</v>
      </c>
      <c r="AY424" s="5">
        <f t="shared" si="437"/>
        <v>0</v>
      </c>
      <c r="AZ424" s="5">
        <f t="shared" si="438"/>
        <v>0</v>
      </c>
      <c r="BA424" s="5">
        <f t="shared" si="439"/>
        <v>0</v>
      </c>
      <c r="BB424" s="5">
        <f t="shared" si="440"/>
        <v>0</v>
      </c>
      <c r="BC424" s="5">
        <f t="shared" si="441"/>
        <v>0</v>
      </c>
      <c r="BD424" s="5">
        <f>IFERROR(SUM(AR424:BC424),0)*((Cockpit!$C$3)^1)</f>
        <v>0</v>
      </c>
      <c r="BE424" s="19">
        <f>INDEX('Team forecast'!$M$3:$AU$22,MATCH($B424,'Team forecast'!$B$3:$B$22,0),MATCH(BE$1,'Team forecast'!$M$2:$AU$2,0))</f>
        <v>0</v>
      </c>
      <c r="BF424" s="19">
        <f>INDEX('Team forecast'!$M$3:$AU$22,MATCH($B424,'Team forecast'!$B$3:$B$22,0),MATCH(BF$1,'Team forecast'!$M$2:$AU$2,0))</f>
        <v>0</v>
      </c>
      <c r="BG424" s="19">
        <f>INDEX('Team forecast'!$M$3:$AU$22,MATCH($B424,'Team forecast'!$B$3:$B$22,0),MATCH(BG$1,'Team forecast'!$M$2:$AU$2,0))</f>
        <v>0</v>
      </c>
      <c r="BH424" s="19">
        <f>INDEX('Team forecast'!$M$3:$AU$22,MATCH($B424,'Team forecast'!$B$3:$B$22,0),MATCH(BH$1,'Team forecast'!$M$2:$AU$2,0))</f>
        <v>0</v>
      </c>
      <c r="BI424" s="5">
        <f t="shared" si="442"/>
        <v>-5000</v>
      </c>
      <c r="BJ424" s="5">
        <f>INDEX('Team forecast'!$M$3:$AU$22,MATCH($B424,'Team forecast'!$B$3:$B$22,0),MATCH(BJ$1,'Team forecast'!$M$2:$AU$2,0))*IF($Y424&gt;0,25000,0)</f>
        <v>0</v>
      </c>
      <c r="BK424" s="5">
        <f>INDEX('Team forecast'!$M$3:$AU$22,MATCH($B424,'Team forecast'!$B$3:$B$22,0),MATCH(BK$1,'Team forecast'!$M$2:$AU$2,0))*IF($Y424&gt;0,5000,0)</f>
        <v>0</v>
      </c>
      <c r="BL424" s="5">
        <f>INDEX('Team forecast'!$M$3:$AU$22,MATCH($B424,'Team forecast'!$B$3:$B$22,0),MATCH(BL$1,'Team forecast'!$M$2:$AU$2,0))*IF($Y424&gt;0,-15000,0)</f>
        <v>0</v>
      </c>
      <c r="BM424" s="5">
        <f t="shared" si="443"/>
        <v>0</v>
      </c>
      <c r="BN424" s="5">
        <f t="shared" si="444"/>
        <v>0</v>
      </c>
      <c r="BO424" s="5">
        <f t="shared" si="445"/>
        <v>0</v>
      </c>
      <c r="BP424" s="5">
        <f t="shared" si="446"/>
        <v>0</v>
      </c>
      <c r="BQ424" s="5">
        <f t="shared" si="447"/>
        <v>0</v>
      </c>
      <c r="BR424" s="5">
        <f t="shared" si="448"/>
        <v>0</v>
      </c>
      <c r="BS424" s="5">
        <f t="shared" si="449"/>
        <v>0</v>
      </c>
      <c r="BT424" s="5">
        <f t="shared" si="450"/>
        <v>0</v>
      </c>
      <c r="BU424" s="5">
        <f t="shared" si="451"/>
        <v>0</v>
      </c>
      <c r="BV424" s="5">
        <f>IFERROR(SUM(BJ424:BU424),0)*((Cockpit!$C$3)^2)</f>
        <v>0</v>
      </c>
      <c r="BW424" s="19">
        <f>INDEX('Team forecast'!$M$3:$AU$22,MATCH($B424,'Team forecast'!$B$3:$B$22,0),MATCH(BW$1,'Team forecast'!$M$2:$AU$2,0))</f>
        <v>0</v>
      </c>
      <c r="BX424" s="19">
        <f>INDEX('Team forecast'!$M$3:$AU$22,MATCH($B424,'Team forecast'!$B$3:$B$22,0),MATCH(BX$1,'Team forecast'!$M$2:$AU$2,0))</f>
        <v>0</v>
      </c>
      <c r="BY424" s="19">
        <f>INDEX('Team forecast'!$M$3:$AU$22,MATCH($B424,'Team forecast'!$B$3:$B$22,0),MATCH(BY$1,'Team forecast'!$M$2:$AU$2,0))</f>
        <v>0</v>
      </c>
      <c r="BZ424" s="19">
        <f>INDEX('Team forecast'!$M$3:$AU$22,MATCH($B424,'Team forecast'!$B$3:$B$22,0),MATCH(BZ$1,'Team forecast'!$M$2:$AU$2,0))</f>
        <v>0</v>
      </c>
      <c r="CA424" s="5">
        <f t="shared" si="452"/>
        <v>-5000</v>
      </c>
      <c r="CB424" s="5">
        <f>INDEX('Team forecast'!$M$3:$AU$22,MATCH($B424,'Team forecast'!$B$3:$B$22,0),MATCH(CB$1,'Team forecast'!$M$2:$AU$2,0))*IF($Y424&gt;0,25000,0)</f>
        <v>0</v>
      </c>
      <c r="CC424" s="5">
        <f>INDEX('Team forecast'!$M$3:$AU$22,MATCH($B424,'Team forecast'!$B$3:$B$22,0),MATCH(CC$1,'Team forecast'!$M$2:$AU$2,0))*IF($Y424&gt;0,5000,0)</f>
        <v>0</v>
      </c>
      <c r="CD424" s="5">
        <f>INDEX('Team forecast'!$M$3:$AU$22,MATCH($B424,'Team forecast'!$B$3:$B$22,0),MATCH(CD$1,'Team forecast'!$M$2:$AU$2,0))*IF($Y424&gt;0,-15000,0)</f>
        <v>0</v>
      </c>
      <c r="CE424" s="5">
        <f t="shared" si="453"/>
        <v>0</v>
      </c>
      <c r="CF424" s="5">
        <f t="shared" si="454"/>
        <v>0</v>
      </c>
      <c r="CG424" s="5">
        <f t="shared" si="455"/>
        <v>0</v>
      </c>
      <c r="CH424" s="5">
        <f t="shared" si="456"/>
        <v>0</v>
      </c>
      <c r="CI424" s="5">
        <f t="shared" si="457"/>
        <v>0</v>
      </c>
      <c r="CJ424" s="5">
        <f t="shared" si="458"/>
        <v>0</v>
      </c>
      <c r="CK424" s="5">
        <f t="shared" si="459"/>
        <v>0</v>
      </c>
      <c r="CL424" s="5">
        <f t="shared" si="460"/>
        <v>0</v>
      </c>
      <c r="CM424" s="5">
        <f t="shared" si="461"/>
        <v>0</v>
      </c>
      <c r="CN424" s="5">
        <f>IFERROR(SUM(CB424:CM424),0)*((Cockpit!$C$3)^3)</f>
        <v>0</v>
      </c>
      <c r="CO424" s="19">
        <f>INDEX('Team forecast'!$M$3:$AU$22,MATCH($B424,'Team forecast'!$B$3:$B$22,0),MATCH(CO$1,'Team forecast'!$M$2:$AU$2,0))</f>
        <v>0</v>
      </c>
      <c r="CP424" s="19">
        <f>INDEX('Team forecast'!$M$3:$AU$22,MATCH($B424,'Team forecast'!$B$3:$B$22,0),MATCH(CP$1,'Team forecast'!$M$2:$AU$2,0))</f>
        <v>0</v>
      </c>
      <c r="CQ424" s="19">
        <f>INDEX('Team forecast'!$M$3:$AU$22,MATCH($B424,'Team forecast'!$B$3:$B$22,0),MATCH(CQ$1,'Team forecast'!$M$2:$AU$2,0))</f>
        <v>0</v>
      </c>
      <c r="CR424" s="19">
        <f>INDEX('Team forecast'!$M$3:$AU$22,MATCH($B424,'Team forecast'!$B$3:$B$22,0),MATCH(CR$1,'Team forecast'!$M$2:$AU$2,0))</f>
        <v>0</v>
      </c>
      <c r="CS424" s="5">
        <f t="shared" si="462"/>
        <v>-5000</v>
      </c>
      <c r="CT424" s="5">
        <f>INDEX('Team forecast'!$M$3:$AU$22,MATCH($B424,'Team forecast'!$B$3:$B$22,0),MATCH(CT$1,'Team forecast'!$M$2:$AU$2,0))*IF($Y424&gt;0,25000,0)</f>
        <v>0</v>
      </c>
      <c r="CU424" s="5">
        <f>INDEX('Team forecast'!$M$3:$AU$22,MATCH($B424,'Team forecast'!$B$3:$B$22,0),MATCH(CU$1,'Team forecast'!$M$2:$AU$2,0))*IF($Y424&gt;0,5000,0)</f>
        <v>0</v>
      </c>
      <c r="CV424" s="5">
        <f>INDEX('Team forecast'!$M$3:$AU$22,MATCH($B424,'Team forecast'!$B$3:$B$22,0),MATCH(CV$1,'Team forecast'!$M$2:$AU$2,0))*IF($Y424&gt;0,-15000,0)</f>
        <v>0</v>
      </c>
      <c r="CW424" s="5">
        <f t="shared" si="463"/>
        <v>0</v>
      </c>
      <c r="CX424" s="5">
        <f t="shared" si="464"/>
        <v>0</v>
      </c>
      <c r="CY424" s="5">
        <f t="shared" si="465"/>
        <v>0</v>
      </c>
      <c r="CZ424" s="5">
        <f t="shared" si="466"/>
        <v>0</v>
      </c>
      <c r="DA424" s="5">
        <f t="shared" si="467"/>
        <v>0</v>
      </c>
      <c r="DB424" s="5">
        <f t="shared" si="468"/>
        <v>0</v>
      </c>
      <c r="DC424" s="5">
        <f t="shared" si="469"/>
        <v>0</v>
      </c>
      <c r="DD424" s="5">
        <f t="shared" si="470"/>
        <v>0</v>
      </c>
      <c r="DE424" s="5">
        <f t="shared" si="471"/>
        <v>0</v>
      </c>
      <c r="DF424" s="5">
        <f>IFERROR(SUM(CT424:DE424),0)*((Cockpit!$C$3)^4)</f>
        <v>0</v>
      </c>
      <c r="DG424" s="19">
        <f>INDEX('Team forecast'!$M$3:$AU$22,MATCH($B424,'Team forecast'!$B$3:$B$22,0),MATCH(DG$1,'Team forecast'!$M$2:$AU$2,0))</f>
        <v>0</v>
      </c>
      <c r="DH424" s="19">
        <f>INDEX('Team forecast'!$M$3:$AU$22,MATCH($B424,'Team forecast'!$B$3:$B$22,0),MATCH(DH$1,'Team forecast'!$M$2:$AU$2,0))</f>
        <v>0</v>
      </c>
      <c r="DI424" s="19">
        <f>INDEX('Team forecast'!$M$3:$AU$22,MATCH($B424,'Team forecast'!$B$3:$B$22,0),MATCH(DI$1,'Team forecast'!$M$2:$AU$2,0))</f>
        <v>0</v>
      </c>
      <c r="DJ424" s="19">
        <f>INDEX('Team forecast'!$M$3:$AU$22,MATCH($B424,'Team forecast'!$B$3:$B$22,0),MATCH(DJ$1,'Team forecast'!$M$2:$AU$2,0))</f>
        <v>0</v>
      </c>
      <c r="DK424" s="5">
        <f t="shared" si="472"/>
        <v>-5000</v>
      </c>
      <c r="DL424" s="5">
        <f>INDEX('Team forecast'!$M$3:$AU$22,MATCH($B424,'Team forecast'!$B$3:$B$22,0),MATCH(DL$1,'Team forecast'!$M$2:$AU$2,0))*IF($Y424&gt;0,25000,0)</f>
        <v>0</v>
      </c>
      <c r="DM424" s="5">
        <f>INDEX('Team forecast'!$M$3:$AU$22,MATCH($B424,'Team forecast'!$B$3:$B$22,0),MATCH(DM$1,'Team forecast'!$M$2:$AU$2,0))*IF($Y424&gt;0,5000,0)</f>
        <v>0</v>
      </c>
      <c r="DN424" s="5">
        <f>INDEX('Team forecast'!$M$3:$AU$22,MATCH($B424,'Team forecast'!$B$3:$B$22,0),MATCH(DN$1,'Team forecast'!$M$2:$AU$2,0))*IF($Y424&gt;0,-15000,0)</f>
        <v>0</v>
      </c>
      <c r="DO424" s="5">
        <f t="shared" si="473"/>
        <v>0</v>
      </c>
      <c r="DP424" s="5">
        <f t="shared" si="474"/>
        <v>0</v>
      </c>
      <c r="DQ424" s="5">
        <f t="shared" si="475"/>
        <v>0</v>
      </c>
      <c r="DR424" s="5">
        <f t="shared" si="476"/>
        <v>0</v>
      </c>
      <c r="DS424" s="5">
        <f t="shared" si="477"/>
        <v>0</v>
      </c>
      <c r="DT424" s="5">
        <f t="shared" si="478"/>
        <v>0</v>
      </c>
      <c r="DU424" s="5">
        <f t="shared" si="479"/>
        <v>0</v>
      </c>
      <c r="DV424" s="5">
        <f t="shared" si="480"/>
        <v>0</v>
      </c>
      <c r="DW424" s="5">
        <f t="shared" si="481"/>
        <v>0</v>
      </c>
      <c r="DX424" s="5">
        <f>IFERROR(SUM(DL424:DW424),0)*((Cockpit!$C$3)^5)</f>
        <v>0</v>
      </c>
      <c r="DY424" s="5">
        <f t="shared" si="482"/>
        <v>-5000</v>
      </c>
      <c r="DZ424" s="5" t="str">
        <f>IF(ISERROR(MATCH(A424,'Current squad'!B:B,0)),"No","Yes")</f>
        <v>No</v>
      </c>
      <c r="EA424" s="5" cm="1">
        <f t="array" ref="EA424">IFERROR(_xlfn.IFS(DZ424="Yes",0,DZ424="No",H424*1%),999999)</f>
        <v>19000</v>
      </c>
      <c r="EB424" s="5">
        <f t="shared" si="424"/>
        <v>1919000</v>
      </c>
      <c r="EC424" s="5">
        <f t="shared" si="483"/>
        <v>-24000</v>
      </c>
      <c r="ED424" s="1">
        <f t="shared" si="425"/>
        <v>-1.2631578947368421E-2</v>
      </c>
      <c r="EE424" s="5">
        <f>RANK(EC424,$EC$2:$EC$572)+COUNTIF($EC$2:EC424,EC424)-1</f>
        <v>205</v>
      </c>
      <c r="EF424" s="4">
        <f>RANK(ED424,$ED$2:$ED$572)+COUNTIF($ED$2:ED424,ED424)-1</f>
        <v>522</v>
      </c>
    </row>
    <row r="425" spans="1:136" x14ac:dyDescent="0.3">
      <c r="A425" t="str">
        <f>IF(Holdet.dk!A425&lt;&gt;"",Holdet.dk!A425,"")</f>
        <v>Oriol Romeu</v>
      </c>
      <c r="B425" t="str">
        <f>INDEX(Holdet.dk!B:B,MATCH($A425,Holdet.dk!$A:$A,0))</f>
        <v>Southampton</v>
      </c>
      <c r="C425" t="str">
        <f>INDEX(Holdet.dk!C:C,MATCH($A425,Holdet.dk!$A:$A,0))</f>
        <v>Midfield</v>
      </c>
      <c r="D425" t="str">
        <f>INDEX(Holdet.dk!D:D,MATCH($A425,Holdet.dk!$A:$A,0))</f>
        <v>3.341.000</v>
      </c>
      <c r="E425" s="1">
        <f>IFERROR(_xlfn.NUMBERVALUE(INDEX(Holdet.dk!$E:$E,MATCH($A425,Holdet.dk!$A:$A,0)),","),0)</f>
        <v>2E-3</v>
      </c>
      <c r="F425" t="str">
        <f>IF(INDEX(Lookup!H:H,MATCH('Master data'!A425,Lookup!G:G,0))=0,A425,INDEX(Lookup!H:H,MATCH('Master data'!A425,Lookup!G:G,0)))</f>
        <v>Oriol Romeu</v>
      </c>
      <c r="G425" t="str">
        <f>IFERROR(INDEX(Lookup!B:B,MATCH(INDEX(Rotowire!C:C,MATCH(F425,Rotowire!A:A,0)),Lookup!D:D,0)),"")</f>
        <v/>
      </c>
      <c r="H425" s="5">
        <f t="shared" si="416"/>
        <v>3341000</v>
      </c>
      <c r="I425" s="19">
        <f>IFERROR(INDEX('Team forecast'!$G$3:$I$22,MATCH($B425,'Team forecast'!$B$3:$B$22,0),MATCH(I$1,'Team forecast'!$G$2:$I$2,0)),0)</f>
        <v>1.1637931034482758</v>
      </c>
      <c r="J425" s="19">
        <f>IFERROR(INDEX('Team forecast'!$G$3:$I$22,MATCH($B425,'Team forecast'!$B$3:$B$22,0),MATCH(J$1,'Team forecast'!$G$2:$I$2,0)),0)</f>
        <v>0.89999999999999991</v>
      </c>
      <c r="K425" s="19">
        <f>IFERROR(INDEX('Team forecast'!$G$3:$I$22,MATCH($B425,'Team forecast'!$B$3:$B$22,0),MATCH(K$1,'Team forecast'!$G$2:$I$2,0)),0)</f>
        <v>1.3912753278240162</v>
      </c>
      <c r="L425">
        <f>SUMIFS(Rotowire!E:E,Rotowire!$A:$A,'Master data'!$F425)</f>
        <v>0</v>
      </c>
      <c r="M425" s="2">
        <f>SUMIFS(Rotowire!F:F,Rotowire!$A:$A,'Master data'!$F425)*I425</f>
        <v>0</v>
      </c>
      <c r="N425" s="2">
        <f>SUMIFS(Rotowire!G:G,Rotowire!$A:$A,'Master data'!$F425)*I425</f>
        <v>0</v>
      </c>
      <c r="O425" s="2">
        <f>SUMIFS(Rotowire!I:I,Rotowire!$A:$A,'Master data'!$F425)*I425</f>
        <v>0</v>
      </c>
      <c r="P425" s="2">
        <f>SUMIFS(Rotowire!W:W,Rotowire!$A:$A,'Master data'!$F425)*K425</f>
        <v>0</v>
      </c>
      <c r="Q425" s="2">
        <f>SUMIFS(Rotowire!Y:Y,Rotowire!$A:$A,'Master data'!$F425)*J425</f>
        <v>0</v>
      </c>
      <c r="R425" s="2">
        <f>SUMIFS(Rotowire!AB:AB,Rotowire!$A:$A,'Master data'!$F425)</f>
        <v>0</v>
      </c>
      <c r="S425" s="2">
        <f>SUMIFS(Rotowire!AC:AC,Rotowire!$A:$A,'Master data'!$F425)</f>
        <v>0</v>
      </c>
      <c r="T425" s="2">
        <f>INDEX('Team forecast'!D$3:D$22,MATCH($B425,'Team forecast'!$B$3:$B$22,0))</f>
        <v>1.35</v>
      </c>
      <c r="U425" s="2">
        <f>INDEX('Team forecast'!E$3:E$22,MATCH($B425,'Team forecast'!$B$3:$B$22,0))</f>
        <v>1.71</v>
      </c>
      <c r="V425" s="2">
        <f>INDEX('Team forecast'!J$3:J$22,MATCH($B425,'Team forecast'!$B$3:$B$22,0))</f>
        <v>0.30020000000000002</v>
      </c>
      <c r="W425" s="2">
        <f>INDEX('Team forecast'!K$3:K$22,MATCH($B425,'Team forecast'!$B$3:$B$22,0))</f>
        <v>0.2422</v>
      </c>
      <c r="X425" s="2">
        <f>INDEX('Team forecast'!L$3:L$22,MATCH($B425,'Team forecast'!$B$3:$B$22,0))</f>
        <v>0.45750000000000002</v>
      </c>
      <c r="Y425" s="5">
        <f t="shared" si="417"/>
        <v>-5000</v>
      </c>
      <c r="Z425" s="5">
        <f t="shared" si="418"/>
        <v>0</v>
      </c>
      <c r="AA425" s="5">
        <f t="shared" si="419"/>
        <v>0</v>
      </c>
      <c r="AB425" s="5">
        <f t="shared" si="420"/>
        <v>0</v>
      </c>
      <c r="AC425" s="5">
        <f t="shared" si="421"/>
        <v>0</v>
      </c>
      <c r="AD425" s="5">
        <f t="shared" si="426"/>
        <v>0</v>
      </c>
      <c r="AE425" s="5">
        <f t="shared" si="427"/>
        <v>0</v>
      </c>
      <c r="AF425" s="5">
        <f t="shared" si="422"/>
        <v>0</v>
      </c>
      <c r="AG425" s="5">
        <f t="shared" si="423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 t="shared" si="431"/>
        <v>0</v>
      </c>
      <c r="AL425" s="5">
        <f>IFERROR(SUM(Y425:AK425),-5000)*((Cockpit!$C$3)^0)</f>
        <v>-5000</v>
      </c>
      <c r="AM425" s="19">
        <f>INDEX('Team forecast'!$M$3:$AU$22,MATCH($B425,'Team forecast'!$B$3:$B$22,0),MATCH(AM$1,'Team forecast'!$M$2:$AU$2,0))</f>
        <v>0</v>
      </c>
      <c r="AN425" s="19">
        <f>INDEX('Team forecast'!$M$3:$AU$22,MATCH($B425,'Team forecast'!$B$3:$B$22,0),MATCH(AN$1,'Team forecast'!$M$2:$AU$2,0))</f>
        <v>0</v>
      </c>
      <c r="AO425" s="19">
        <f>INDEX('Team forecast'!$M$3:$AU$22,MATCH($B425,'Team forecast'!$B$3:$B$22,0),MATCH(AO$1,'Team forecast'!$M$2:$AU$2,0))</f>
        <v>0</v>
      </c>
      <c r="AP425" s="19">
        <f>INDEX('Team forecast'!$M$3:$AU$22,MATCH($B425,'Team forecast'!$B$3:$B$22,0),MATCH(AP$1,'Team forecast'!$M$2:$AU$2,0))</f>
        <v>0</v>
      </c>
      <c r="AQ425" s="5">
        <f t="shared" si="432"/>
        <v>-5000</v>
      </c>
      <c r="AR425" s="5">
        <f>INDEX('Team forecast'!$M$3:$AU$22,MATCH($B425,'Team forecast'!$B$3:$B$22,0),MATCH(AR$1,'Team forecast'!$M$2:$AU$2,0))*IF($Y425&gt;0,25000,0)</f>
        <v>0</v>
      </c>
      <c r="AS425" s="5">
        <f>INDEX('Team forecast'!$M$3:$AU$22,MATCH($B425,'Team forecast'!$B$3:$B$22,0),MATCH(AS$1,'Team forecast'!$M$2:$AU$2,0))*IF($Y425&gt;0,5000,0)</f>
        <v>0</v>
      </c>
      <c r="AT425" s="5">
        <f>INDEX('Team forecast'!$M$3:$AU$22,MATCH($B425,'Team forecast'!$B$3:$B$22,0),MATCH(AT$1,'Team forecast'!$M$2:$AU$2,0))*IF($Y425&gt;0,-15000,0)</f>
        <v>0</v>
      </c>
      <c r="AU425" s="5">
        <f t="shared" si="433"/>
        <v>0</v>
      </c>
      <c r="AV425" s="5">
        <f t="shared" si="434"/>
        <v>0</v>
      </c>
      <c r="AW425" s="5">
        <f t="shared" si="435"/>
        <v>0</v>
      </c>
      <c r="AX425" s="5">
        <f t="shared" si="436"/>
        <v>0</v>
      </c>
      <c r="AY425" s="5">
        <f t="shared" si="437"/>
        <v>0</v>
      </c>
      <c r="AZ425" s="5">
        <f t="shared" si="438"/>
        <v>0</v>
      </c>
      <c r="BA425" s="5">
        <f t="shared" si="439"/>
        <v>0</v>
      </c>
      <c r="BB425" s="5">
        <f t="shared" si="440"/>
        <v>0</v>
      </c>
      <c r="BC425" s="5">
        <f t="shared" si="441"/>
        <v>0</v>
      </c>
      <c r="BD425" s="5">
        <f>IFERROR(SUM(AR425:BC425),0)*((Cockpit!$C$3)^1)</f>
        <v>0</v>
      </c>
      <c r="BE425" s="19">
        <f>INDEX('Team forecast'!$M$3:$AU$22,MATCH($B425,'Team forecast'!$B$3:$B$22,0),MATCH(BE$1,'Team forecast'!$M$2:$AU$2,0))</f>
        <v>0</v>
      </c>
      <c r="BF425" s="19">
        <f>INDEX('Team forecast'!$M$3:$AU$22,MATCH($B425,'Team forecast'!$B$3:$B$22,0),MATCH(BF$1,'Team forecast'!$M$2:$AU$2,0))</f>
        <v>0</v>
      </c>
      <c r="BG425" s="19">
        <f>INDEX('Team forecast'!$M$3:$AU$22,MATCH($B425,'Team forecast'!$B$3:$B$22,0),MATCH(BG$1,'Team forecast'!$M$2:$AU$2,0))</f>
        <v>0</v>
      </c>
      <c r="BH425" s="19">
        <f>INDEX('Team forecast'!$M$3:$AU$22,MATCH($B425,'Team forecast'!$B$3:$B$22,0),MATCH(BH$1,'Team forecast'!$M$2:$AU$2,0))</f>
        <v>0</v>
      </c>
      <c r="BI425" s="5">
        <f t="shared" si="442"/>
        <v>-5000</v>
      </c>
      <c r="BJ425" s="5">
        <f>INDEX('Team forecast'!$M$3:$AU$22,MATCH($B425,'Team forecast'!$B$3:$B$22,0),MATCH(BJ$1,'Team forecast'!$M$2:$AU$2,0))*IF($Y425&gt;0,25000,0)</f>
        <v>0</v>
      </c>
      <c r="BK425" s="5">
        <f>INDEX('Team forecast'!$M$3:$AU$22,MATCH($B425,'Team forecast'!$B$3:$B$22,0),MATCH(BK$1,'Team forecast'!$M$2:$AU$2,0))*IF($Y425&gt;0,5000,0)</f>
        <v>0</v>
      </c>
      <c r="BL425" s="5">
        <f>INDEX('Team forecast'!$M$3:$AU$22,MATCH($B425,'Team forecast'!$B$3:$B$22,0),MATCH(BL$1,'Team forecast'!$M$2:$AU$2,0))*IF($Y425&gt;0,-15000,0)</f>
        <v>0</v>
      </c>
      <c r="BM425" s="5">
        <f t="shared" si="443"/>
        <v>0</v>
      </c>
      <c r="BN425" s="5">
        <f t="shared" si="444"/>
        <v>0</v>
      </c>
      <c r="BO425" s="5">
        <f t="shared" si="445"/>
        <v>0</v>
      </c>
      <c r="BP425" s="5">
        <f t="shared" si="446"/>
        <v>0</v>
      </c>
      <c r="BQ425" s="5">
        <f t="shared" si="447"/>
        <v>0</v>
      </c>
      <c r="BR425" s="5">
        <f t="shared" si="448"/>
        <v>0</v>
      </c>
      <c r="BS425" s="5">
        <f t="shared" si="449"/>
        <v>0</v>
      </c>
      <c r="BT425" s="5">
        <f t="shared" si="450"/>
        <v>0</v>
      </c>
      <c r="BU425" s="5">
        <f t="shared" si="451"/>
        <v>0</v>
      </c>
      <c r="BV425" s="5">
        <f>IFERROR(SUM(BJ425:BU425),0)*((Cockpit!$C$3)^2)</f>
        <v>0</v>
      </c>
      <c r="BW425" s="19">
        <f>INDEX('Team forecast'!$M$3:$AU$22,MATCH($B425,'Team forecast'!$B$3:$B$22,0),MATCH(BW$1,'Team forecast'!$M$2:$AU$2,0))</f>
        <v>0</v>
      </c>
      <c r="BX425" s="19">
        <f>INDEX('Team forecast'!$M$3:$AU$22,MATCH($B425,'Team forecast'!$B$3:$B$22,0),MATCH(BX$1,'Team forecast'!$M$2:$AU$2,0))</f>
        <v>0</v>
      </c>
      <c r="BY425" s="19">
        <f>INDEX('Team forecast'!$M$3:$AU$22,MATCH($B425,'Team forecast'!$B$3:$B$22,0),MATCH(BY$1,'Team forecast'!$M$2:$AU$2,0))</f>
        <v>0</v>
      </c>
      <c r="BZ425" s="19">
        <f>INDEX('Team forecast'!$M$3:$AU$22,MATCH($B425,'Team forecast'!$B$3:$B$22,0),MATCH(BZ$1,'Team forecast'!$M$2:$AU$2,0))</f>
        <v>0</v>
      </c>
      <c r="CA425" s="5">
        <f t="shared" si="452"/>
        <v>-5000</v>
      </c>
      <c r="CB425" s="5">
        <f>INDEX('Team forecast'!$M$3:$AU$22,MATCH($B425,'Team forecast'!$B$3:$B$22,0),MATCH(CB$1,'Team forecast'!$M$2:$AU$2,0))*IF($Y425&gt;0,25000,0)</f>
        <v>0</v>
      </c>
      <c r="CC425" s="5">
        <f>INDEX('Team forecast'!$M$3:$AU$22,MATCH($B425,'Team forecast'!$B$3:$B$22,0),MATCH(CC$1,'Team forecast'!$M$2:$AU$2,0))*IF($Y425&gt;0,5000,0)</f>
        <v>0</v>
      </c>
      <c r="CD425" s="5">
        <f>INDEX('Team forecast'!$M$3:$AU$22,MATCH($B425,'Team forecast'!$B$3:$B$22,0),MATCH(CD$1,'Team forecast'!$M$2:$AU$2,0))*IF($Y425&gt;0,-15000,0)</f>
        <v>0</v>
      </c>
      <c r="CE425" s="5">
        <f t="shared" si="453"/>
        <v>0</v>
      </c>
      <c r="CF425" s="5">
        <f t="shared" si="454"/>
        <v>0</v>
      </c>
      <c r="CG425" s="5">
        <f t="shared" si="455"/>
        <v>0</v>
      </c>
      <c r="CH425" s="5">
        <f t="shared" si="456"/>
        <v>0</v>
      </c>
      <c r="CI425" s="5">
        <f t="shared" si="457"/>
        <v>0</v>
      </c>
      <c r="CJ425" s="5">
        <f t="shared" si="458"/>
        <v>0</v>
      </c>
      <c r="CK425" s="5">
        <f t="shared" si="459"/>
        <v>0</v>
      </c>
      <c r="CL425" s="5">
        <f t="shared" si="460"/>
        <v>0</v>
      </c>
      <c r="CM425" s="5">
        <f t="shared" si="461"/>
        <v>0</v>
      </c>
      <c r="CN425" s="5">
        <f>IFERROR(SUM(CB425:CM425),0)*((Cockpit!$C$3)^3)</f>
        <v>0</v>
      </c>
      <c r="CO425" s="19">
        <f>INDEX('Team forecast'!$M$3:$AU$22,MATCH($B425,'Team forecast'!$B$3:$B$22,0),MATCH(CO$1,'Team forecast'!$M$2:$AU$2,0))</f>
        <v>0</v>
      </c>
      <c r="CP425" s="19">
        <f>INDEX('Team forecast'!$M$3:$AU$22,MATCH($B425,'Team forecast'!$B$3:$B$22,0),MATCH(CP$1,'Team forecast'!$M$2:$AU$2,0))</f>
        <v>0</v>
      </c>
      <c r="CQ425" s="19">
        <f>INDEX('Team forecast'!$M$3:$AU$22,MATCH($B425,'Team forecast'!$B$3:$B$22,0),MATCH(CQ$1,'Team forecast'!$M$2:$AU$2,0))</f>
        <v>0</v>
      </c>
      <c r="CR425" s="19">
        <f>INDEX('Team forecast'!$M$3:$AU$22,MATCH($B425,'Team forecast'!$B$3:$B$22,0),MATCH(CR$1,'Team forecast'!$M$2:$AU$2,0))</f>
        <v>0</v>
      </c>
      <c r="CS425" s="5">
        <f t="shared" si="462"/>
        <v>-5000</v>
      </c>
      <c r="CT425" s="5">
        <f>INDEX('Team forecast'!$M$3:$AU$22,MATCH($B425,'Team forecast'!$B$3:$B$22,0),MATCH(CT$1,'Team forecast'!$M$2:$AU$2,0))*IF($Y425&gt;0,25000,0)</f>
        <v>0</v>
      </c>
      <c r="CU425" s="5">
        <f>INDEX('Team forecast'!$M$3:$AU$22,MATCH($B425,'Team forecast'!$B$3:$B$22,0),MATCH(CU$1,'Team forecast'!$M$2:$AU$2,0))*IF($Y425&gt;0,5000,0)</f>
        <v>0</v>
      </c>
      <c r="CV425" s="5">
        <f>INDEX('Team forecast'!$M$3:$AU$22,MATCH($B425,'Team forecast'!$B$3:$B$22,0),MATCH(CV$1,'Team forecast'!$M$2:$AU$2,0))*IF($Y425&gt;0,-15000,0)</f>
        <v>0</v>
      </c>
      <c r="CW425" s="5">
        <f t="shared" si="463"/>
        <v>0</v>
      </c>
      <c r="CX425" s="5">
        <f t="shared" si="464"/>
        <v>0</v>
      </c>
      <c r="CY425" s="5">
        <f t="shared" si="465"/>
        <v>0</v>
      </c>
      <c r="CZ425" s="5">
        <f t="shared" si="466"/>
        <v>0</v>
      </c>
      <c r="DA425" s="5">
        <f t="shared" si="467"/>
        <v>0</v>
      </c>
      <c r="DB425" s="5">
        <f t="shared" si="468"/>
        <v>0</v>
      </c>
      <c r="DC425" s="5">
        <f t="shared" si="469"/>
        <v>0</v>
      </c>
      <c r="DD425" s="5">
        <f t="shared" si="470"/>
        <v>0</v>
      </c>
      <c r="DE425" s="5">
        <f t="shared" si="471"/>
        <v>0</v>
      </c>
      <c r="DF425" s="5">
        <f>IFERROR(SUM(CT425:DE425),0)*((Cockpit!$C$3)^4)</f>
        <v>0</v>
      </c>
      <c r="DG425" s="19">
        <f>INDEX('Team forecast'!$M$3:$AU$22,MATCH($B425,'Team forecast'!$B$3:$B$22,0),MATCH(DG$1,'Team forecast'!$M$2:$AU$2,0))</f>
        <v>0</v>
      </c>
      <c r="DH425" s="19">
        <f>INDEX('Team forecast'!$M$3:$AU$22,MATCH($B425,'Team forecast'!$B$3:$B$22,0),MATCH(DH$1,'Team forecast'!$M$2:$AU$2,0))</f>
        <v>0</v>
      </c>
      <c r="DI425" s="19">
        <f>INDEX('Team forecast'!$M$3:$AU$22,MATCH($B425,'Team forecast'!$B$3:$B$22,0),MATCH(DI$1,'Team forecast'!$M$2:$AU$2,0))</f>
        <v>0</v>
      </c>
      <c r="DJ425" s="19">
        <f>INDEX('Team forecast'!$M$3:$AU$22,MATCH($B425,'Team forecast'!$B$3:$B$22,0),MATCH(DJ$1,'Team forecast'!$M$2:$AU$2,0))</f>
        <v>0</v>
      </c>
      <c r="DK425" s="5">
        <f t="shared" si="472"/>
        <v>-5000</v>
      </c>
      <c r="DL425" s="5">
        <f>INDEX('Team forecast'!$M$3:$AU$22,MATCH($B425,'Team forecast'!$B$3:$B$22,0),MATCH(DL$1,'Team forecast'!$M$2:$AU$2,0))*IF($Y425&gt;0,25000,0)</f>
        <v>0</v>
      </c>
      <c r="DM425" s="5">
        <f>INDEX('Team forecast'!$M$3:$AU$22,MATCH($B425,'Team forecast'!$B$3:$B$22,0),MATCH(DM$1,'Team forecast'!$M$2:$AU$2,0))*IF($Y425&gt;0,5000,0)</f>
        <v>0</v>
      </c>
      <c r="DN425" s="5">
        <f>INDEX('Team forecast'!$M$3:$AU$22,MATCH($B425,'Team forecast'!$B$3:$B$22,0),MATCH(DN$1,'Team forecast'!$M$2:$AU$2,0))*IF($Y425&gt;0,-15000,0)</f>
        <v>0</v>
      </c>
      <c r="DO425" s="5">
        <f t="shared" si="473"/>
        <v>0</v>
      </c>
      <c r="DP425" s="5">
        <f t="shared" si="474"/>
        <v>0</v>
      </c>
      <c r="DQ425" s="5">
        <f t="shared" si="475"/>
        <v>0</v>
      </c>
      <c r="DR425" s="5">
        <f t="shared" si="476"/>
        <v>0</v>
      </c>
      <c r="DS425" s="5">
        <f t="shared" si="477"/>
        <v>0</v>
      </c>
      <c r="DT425" s="5">
        <f t="shared" si="478"/>
        <v>0</v>
      </c>
      <c r="DU425" s="5">
        <f t="shared" si="479"/>
        <v>0</v>
      </c>
      <c r="DV425" s="5">
        <f t="shared" si="480"/>
        <v>0</v>
      </c>
      <c r="DW425" s="5">
        <f t="shared" si="481"/>
        <v>0</v>
      </c>
      <c r="DX425" s="5">
        <f>IFERROR(SUM(DL425:DW425),0)*((Cockpit!$C$3)^5)</f>
        <v>0</v>
      </c>
      <c r="DY425" s="5">
        <f t="shared" si="482"/>
        <v>-5000</v>
      </c>
      <c r="DZ425" s="5" t="str">
        <f>IF(ISERROR(MATCH(A425,'Current squad'!B:B,0)),"No","Yes")</f>
        <v>No</v>
      </c>
      <c r="EA425" s="5" cm="1">
        <f t="array" ref="EA425">IFERROR(_xlfn.IFS(DZ425="Yes",0,DZ425="No",H425*1%),999999)</f>
        <v>33410</v>
      </c>
      <c r="EB425" s="5">
        <f t="shared" si="424"/>
        <v>3374410</v>
      </c>
      <c r="EC425" s="5">
        <f t="shared" si="483"/>
        <v>-38410</v>
      </c>
      <c r="ED425" s="1">
        <f t="shared" si="425"/>
        <v>-1.149655791679138E-2</v>
      </c>
      <c r="EE425" s="5">
        <f>RANK(EC425,$EC$2:$EC$572)+COUNTIF($EC$2:EC425,EC425)-1</f>
        <v>398</v>
      </c>
      <c r="EF425" s="4">
        <f>RANK(ED425,$ED$2:$ED$572)+COUNTIF($ED$2:ED425,ED425)-1</f>
        <v>339</v>
      </c>
    </row>
    <row r="426" spans="1:136" x14ac:dyDescent="0.3">
      <c r="A426" t="str">
        <f>IF(Holdet.dk!A426&lt;&gt;"",Holdet.dk!A426,"")</f>
        <v>Harry Wilson</v>
      </c>
      <c r="B426" t="str">
        <f>INDEX(Holdet.dk!B:B,MATCH($A426,Holdet.dk!$A:$A,0))</f>
        <v>Liverpool</v>
      </c>
      <c r="C426" t="str">
        <f>INDEX(Holdet.dk!C:C,MATCH($A426,Holdet.dk!$A:$A,0))</f>
        <v>Midfield</v>
      </c>
      <c r="D426" t="str">
        <f>INDEX(Holdet.dk!D:D,MATCH($A426,Holdet.dk!$A:$A,0))</f>
        <v>2.900.000</v>
      </c>
      <c r="E426" s="1">
        <f>IFERROR(_xlfn.NUMBERVALUE(INDEX(Holdet.dk!$E:$E,MATCH($A426,Holdet.dk!$A:$A,0)),","),0)</f>
        <v>1E-3</v>
      </c>
      <c r="F426" t="str">
        <f>IF(INDEX(Lookup!H:H,MATCH('Master data'!A426,Lookup!G:G,0))=0,A426,INDEX(Lookup!H:H,MATCH('Master data'!A426,Lookup!G:G,0)))</f>
        <v>Harry Wilson</v>
      </c>
      <c r="G426" t="str">
        <f>IFERROR(INDEX(Lookup!B:B,MATCH(INDEX(Rotowire!C:C,MATCH(F426,Rotowire!A:A,0)),Lookup!D:D,0)),"")</f>
        <v/>
      </c>
      <c r="H426" s="5">
        <f t="shared" si="416"/>
        <v>2900000</v>
      </c>
      <c r="I426" s="19">
        <f>IFERROR(INDEX('Team forecast'!$G$3:$I$22,MATCH($B426,'Team forecast'!$B$3:$B$22,0),MATCH(I$1,'Team forecast'!$G$2:$I$2,0)),0)</f>
        <v>1.0823529411764703</v>
      </c>
      <c r="J426" s="19">
        <f>IFERROR(INDEX('Team forecast'!$G$3:$I$22,MATCH($B426,'Team forecast'!$B$3:$B$22,0),MATCH(J$1,'Team forecast'!$G$2:$I$2,0)),0)</f>
        <v>0.66666666666666652</v>
      </c>
      <c r="K426" s="19">
        <f>IFERROR(INDEX('Team forecast'!$G$3:$I$22,MATCH($B426,'Team forecast'!$B$3:$B$22,0),MATCH(K$1,'Team forecast'!$G$2:$I$2,0)),0)</f>
        <v>1.2636055410679863</v>
      </c>
      <c r="L426">
        <f>SUMIFS(Rotowire!E:E,Rotowire!$A:$A,'Master data'!$F426)</f>
        <v>0</v>
      </c>
      <c r="M426" s="2">
        <f>SUMIFS(Rotowire!F:F,Rotowire!$A:$A,'Master data'!$F426)*I426</f>
        <v>0</v>
      </c>
      <c r="N426" s="2">
        <f>SUMIFS(Rotowire!G:G,Rotowire!$A:$A,'Master data'!$F426)*I426</f>
        <v>0</v>
      </c>
      <c r="O426" s="2">
        <f>SUMIFS(Rotowire!I:I,Rotowire!$A:$A,'Master data'!$F426)*I426</f>
        <v>0</v>
      </c>
      <c r="P426" s="2">
        <f>SUMIFS(Rotowire!W:W,Rotowire!$A:$A,'Master data'!$F426)*K426</f>
        <v>0</v>
      </c>
      <c r="Q426" s="2">
        <f>SUMIFS(Rotowire!Y:Y,Rotowire!$A:$A,'Master data'!$F426)*J426</f>
        <v>0</v>
      </c>
      <c r="R426" s="2">
        <f>SUMIFS(Rotowire!AB:AB,Rotowire!$A:$A,'Master data'!$F426)</f>
        <v>0</v>
      </c>
      <c r="S426" s="2">
        <f>SUMIFS(Rotowire!AC:AC,Rotowire!$A:$A,'Master data'!$F426)</f>
        <v>0</v>
      </c>
      <c r="T426" s="2">
        <f>INDEX('Team forecast'!D$3:D$22,MATCH($B426,'Team forecast'!$B$3:$B$22,0))</f>
        <v>2.76</v>
      </c>
      <c r="U426" s="2">
        <f>INDEX('Team forecast'!E$3:E$22,MATCH($B426,'Team forecast'!$B$3:$B$22,0))</f>
        <v>0.5</v>
      </c>
      <c r="V426" s="2">
        <f>INDEX('Team forecast'!J$3:J$22,MATCH($B426,'Team forecast'!$B$3:$B$22,0))</f>
        <v>0.83899999999999997</v>
      </c>
      <c r="W426" s="2">
        <f>INDEX('Team forecast'!K$3:K$22,MATCH($B426,'Team forecast'!$B$3:$B$22,0))</f>
        <v>0.1164</v>
      </c>
      <c r="X426" s="2">
        <f>INDEX('Team forecast'!L$3:L$22,MATCH($B426,'Team forecast'!$B$3:$B$22,0))</f>
        <v>4.4699999999999997E-2</v>
      </c>
      <c r="Y426" s="5">
        <f t="shared" si="417"/>
        <v>-5000</v>
      </c>
      <c r="Z426" s="5">
        <f t="shared" si="418"/>
        <v>0</v>
      </c>
      <c r="AA426" s="5">
        <f t="shared" si="419"/>
        <v>0</v>
      </c>
      <c r="AB426" s="5">
        <f t="shared" si="420"/>
        <v>0</v>
      </c>
      <c r="AC426" s="5">
        <f t="shared" si="421"/>
        <v>0</v>
      </c>
      <c r="AD426" s="5">
        <f t="shared" si="426"/>
        <v>0</v>
      </c>
      <c r="AE426" s="5">
        <f t="shared" si="427"/>
        <v>0</v>
      </c>
      <c r="AF426" s="5">
        <f t="shared" si="422"/>
        <v>0</v>
      </c>
      <c r="AG426" s="5">
        <f t="shared" si="423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 t="shared" si="431"/>
        <v>0</v>
      </c>
      <c r="AL426" s="5">
        <f>IFERROR(SUM(Y426:AK426),-5000)*((Cockpit!$C$3)^0)</f>
        <v>-5000</v>
      </c>
      <c r="AM426" s="19">
        <f>INDEX('Team forecast'!$M$3:$AU$22,MATCH($B426,'Team forecast'!$B$3:$B$22,0),MATCH(AM$1,'Team forecast'!$M$2:$AU$2,0))</f>
        <v>0</v>
      </c>
      <c r="AN426" s="19">
        <f>INDEX('Team forecast'!$M$3:$AU$22,MATCH($B426,'Team forecast'!$B$3:$B$22,0),MATCH(AN$1,'Team forecast'!$M$2:$AU$2,0))</f>
        <v>0</v>
      </c>
      <c r="AO426" s="19">
        <f>INDEX('Team forecast'!$M$3:$AU$22,MATCH($B426,'Team forecast'!$B$3:$B$22,0),MATCH(AO$1,'Team forecast'!$M$2:$AU$2,0))</f>
        <v>0</v>
      </c>
      <c r="AP426" s="19">
        <f>INDEX('Team forecast'!$M$3:$AU$22,MATCH($B426,'Team forecast'!$B$3:$B$22,0),MATCH(AP$1,'Team forecast'!$M$2:$AU$2,0))</f>
        <v>0</v>
      </c>
      <c r="AQ426" s="5">
        <f t="shared" si="432"/>
        <v>-5000</v>
      </c>
      <c r="AR426" s="5">
        <f>INDEX('Team forecast'!$M$3:$AU$22,MATCH($B426,'Team forecast'!$B$3:$B$22,0),MATCH(AR$1,'Team forecast'!$M$2:$AU$2,0))*IF($Y426&gt;0,25000,0)</f>
        <v>0</v>
      </c>
      <c r="AS426" s="5">
        <f>INDEX('Team forecast'!$M$3:$AU$22,MATCH($B426,'Team forecast'!$B$3:$B$22,0),MATCH(AS$1,'Team forecast'!$M$2:$AU$2,0))*IF($Y426&gt;0,5000,0)</f>
        <v>0</v>
      </c>
      <c r="AT426" s="5">
        <f>INDEX('Team forecast'!$M$3:$AU$22,MATCH($B426,'Team forecast'!$B$3:$B$22,0),MATCH(AT$1,'Team forecast'!$M$2:$AU$2,0))*IF($Y426&gt;0,-15000,0)</f>
        <v>0</v>
      </c>
      <c r="AU426" s="5">
        <f t="shared" si="433"/>
        <v>0</v>
      </c>
      <c r="AV426" s="5">
        <f t="shared" si="434"/>
        <v>0</v>
      </c>
      <c r="AW426" s="5">
        <f t="shared" si="435"/>
        <v>0</v>
      </c>
      <c r="AX426" s="5">
        <f t="shared" si="436"/>
        <v>0</v>
      </c>
      <c r="AY426" s="5">
        <f t="shared" si="437"/>
        <v>0</v>
      </c>
      <c r="AZ426" s="5">
        <f t="shared" si="438"/>
        <v>0</v>
      </c>
      <c r="BA426" s="5">
        <f t="shared" si="439"/>
        <v>0</v>
      </c>
      <c r="BB426" s="5">
        <f t="shared" si="440"/>
        <v>0</v>
      </c>
      <c r="BC426" s="5">
        <f t="shared" si="441"/>
        <v>0</v>
      </c>
      <c r="BD426" s="5">
        <f>IFERROR(SUM(AR426:BC426),0)*((Cockpit!$C$3)^1)</f>
        <v>0</v>
      </c>
      <c r="BE426" s="19">
        <f>INDEX('Team forecast'!$M$3:$AU$22,MATCH($B426,'Team forecast'!$B$3:$B$22,0),MATCH(BE$1,'Team forecast'!$M$2:$AU$2,0))</f>
        <v>0</v>
      </c>
      <c r="BF426" s="19">
        <f>INDEX('Team forecast'!$M$3:$AU$22,MATCH($B426,'Team forecast'!$B$3:$B$22,0),MATCH(BF$1,'Team forecast'!$M$2:$AU$2,0))</f>
        <v>0</v>
      </c>
      <c r="BG426" s="19">
        <f>INDEX('Team forecast'!$M$3:$AU$22,MATCH($B426,'Team forecast'!$B$3:$B$22,0),MATCH(BG$1,'Team forecast'!$M$2:$AU$2,0))</f>
        <v>0</v>
      </c>
      <c r="BH426" s="19">
        <f>INDEX('Team forecast'!$M$3:$AU$22,MATCH($B426,'Team forecast'!$B$3:$B$22,0),MATCH(BH$1,'Team forecast'!$M$2:$AU$2,0))</f>
        <v>0</v>
      </c>
      <c r="BI426" s="5">
        <f t="shared" si="442"/>
        <v>-5000</v>
      </c>
      <c r="BJ426" s="5">
        <f>INDEX('Team forecast'!$M$3:$AU$22,MATCH($B426,'Team forecast'!$B$3:$B$22,0),MATCH(BJ$1,'Team forecast'!$M$2:$AU$2,0))*IF($Y426&gt;0,25000,0)</f>
        <v>0</v>
      </c>
      <c r="BK426" s="5">
        <f>INDEX('Team forecast'!$M$3:$AU$22,MATCH($B426,'Team forecast'!$B$3:$B$22,0),MATCH(BK$1,'Team forecast'!$M$2:$AU$2,0))*IF($Y426&gt;0,5000,0)</f>
        <v>0</v>
      </c>
      <c r="BL426" s="5">
        <f>INDEX('Team forecast'!$M$3:$AU$22,MATCH($B426,'Team forecast'!$B$3:$B$22,0),MATCH(BL$1,'Team forecast'!$M$2:$AU$2,0))*IF($Y426&gt;0,-15000,0)</f>
        <v>0</v>
      </c>
      <c r="BM426" s="5">
        <f t="shared" si="443"/>
        <v>0</v>
      </c>
      <c r="BN426" s="5">
        <f t="shared" si="444"/>
        <v>0</v>
      </c>
      <c r="BO426" s="5">
        <f t="shared" si="445"/>
        <v>0</v>
      </c>
      <c r="BP426" s="5">
        <f t="shared" si="446"/>
        <v>0</v>
      </c>
      <c r="BQ426" s="5">
        <f t="shared" si="447"/>
        <v>0</v>
      </c>
      <c r="BR426" s="5">
        <f t="shared" si="448"/>
        <v>0</v>
      </c>
      <c r="BS426" s="5">
        <f t="shared" si="449"/>
        <v>0</v>
      </c>
      <c r="BT426" s="5">
        <f t="shared" si="450"/>
        <v>0</v>
      </c>
      <c r="BU426" s="5">
        <f t="shared" si="451"/>
        <v>0</v>
      </c>
      <c r="BV426" s="5">
        <f>IFERROR(SUM(BJ426:BU426),0)*((Cockpit!$C$3)^2)</f>
        <v>0</v>
      </c>
      <c r="BW426" s="19">
        <f>INDEX('Team forecast'!$M$3:$AU$22,MATCH($B426,'Team forecast'!$B$3:$B$22,0),MATCH(BW$1,'Team forecast'!$M$2:$AU$2,0))</f>
        <v>0</v>
      </c>
      <c r="BX426" s="19">
        <f>INDEX('Team forecast'!$M$3:$AU$22,MATCH($B426,'Team forecast'!$B$3:$B$22,0),MATCH(BX$1,'Team forecast'!$M$2:$AU$2,0))</f>
        <v>0</v>
      </c>
      <c r="BY426" s="19">
        <f>INDEX('Team forecast'!$M$3:$AU$22,MATCH($B426,'Team forecast'!$B$3:$B$22,0),MATCH(BY$1,'Team forecast'!$M$2:$AU$2,0))</f>
        <v>0</v>
      </c>
      <c r="BZ426" s="19">
        <f>INDEX('Team forecast'!$M$3:$AU$22,MATCH($B426,'Team forecast'!$B$3:$B$22,0),MATCH(BZ$1,'Team forecast'!$M$2:$AU$2,0))</f>
        <v>0</v>
      </c>
      <c r="CA426" s="5">
        <f t="shared" si="452"/>
        <v>-5000</v>
      </c>
      <c r="CB426" s="5">
        <f>INDEX('Team forecast'!$M$3:$AU$22,MATCH($B426,'Team forecast'!$B$3:$B$22,0),MATCH(CB$1,'Team forecast'!$M$2:$AU$2,0))*IF($Y426&gt;0,25000,0)</f>
        <v>0</v>
      </c>
      <c r="CC426" s="5">
        <f>INDEX('Team forecast'!$M$3:$AU$22,MATCH($B426,'Team forecast'!$B$3:$B$22,0),MATCH(CC$1,'Team forecast'!$M$2:$AU$2,0))*IF($Y426&gt;0,5000,0)</f>
        <v>0</v>
      </c>
      <c r="CD426" s="5">
        <f>INDEX('Team forecast'!$M$3:$AU$22,MATCH($B426,'Team forecast'!$B$3:$B$22,0),MATCH(CD$1,'Team forecast'!$M$2:$AU$2,0))*IF($Y426&gt;0,-15000,0)</f>
        <v>0</v>
      </c>
      <c r="CE426" s="5">
        <f t="shared" si="453"/>
        <v>0</v>
      </c>
      <c r="CF426" s="5">
        <f t="shared" si="454"/>
        <v>0</v>
      </c>
      <c r="CG426" s="5">
        <f t="shared" si="455"/>
        <v>0</v>
      </c>
      <c r="CH426" s="5">
        <f t="shared" si="456"/>
        <v>0</v>
      </c>
      <c r="CI426" s="5">
        <f t="shared" si="457"/>
        <v>0</v>
      </c>
      <c r="CJ426" s="5">
        <f t="shared" si="458"/>
        <v>0</v>
      </c>
      <c r="CK426" s="5">
        <f t="shared" si="459"/>
        <v>0</v>
      </c>
      <c r="CL426" s="5">
        <f t="shared" si="460"/>
        <v>0</v>
      </c>
      <c r="CM426" s="5">
        <f t="shared" si="461"/>
        <v>0</v>
      </c>
      <c r="CN426" s="5">
        <f>IFERROR(SUM(CB426:CM426),0)*((Cockpit!$C$3)^3)</f>
        <v>0</v>
      </c>
      <c r="CO426" s="19">
        <f>INDEX('Team forecast'!$M$3:$AU$22,MATCH($B426,'Team forecast'!$B$3:$B$22,0),MATCH(CO$1,'Team forecast'!$M$2:$AU$2,0))</f>
        <v>0</v>
      </c>
      <c r="CP426" s="19">
        <f>INDEX('Team forecast'!$M$3:$AU$22,MATCH($B426,'Team forecast'!$B$3:$B$22,0),MATCH(CP$1,'Team forecast'!$M$2:$AU$2,0))</f>
        <v>0</v>
      </c>
      <c r="CQ426" s="19">
        <f>INDEX('Team forecast'!$M$3:$AU$22,MATCH($B426,'Team forecast'!$B$3:$B$22,0),MATCH(CQ$1,'Team forecast'!$M$2:$AU$2,0))</f>
        <v>0</v>
      </c>
      <c r="CR426" s="19">
        <f>INDEX('Team forecast'!$M$3:$AU$22,MATCH($B426,'Team forecast'!$B$3:$B$22,0),MATCH(CR$1,'Team forecast'!$M$2:$AU$2,0))</f>
        <v>0</v>
      </c>
      <c r="CS426" s="5">
        <f t="shared" si="462"/>
        <v>-5000</v>
      </c>
      <c r="CT426" s="5">
        <f>INDEX('Team forecast'!$M$3:$AU$22,MATCH($B426,'Team forecast'!$B$3:$B$22,0),MATCH(CT$1,'Team forecast'!$M$2:$AU$2,0))*IF($Y426&gt;0,25000,0)</f>
        <v>0</v>
      </c>
      <c r="CU426" s="5">
        <f>INDEX('Team forecast'!$M$3:$AU$22,MATCH($B426,'Team forecast'!$B$3:$B$22,0),MATCH(CU$1,'Team forecast'!$M$2:$AU$2,0))*IF($Y426&gt;0,5000,0)</f>
        <v>0</v>
      </c>
      <c r="CV426" s="5">
        <f>INDEX('Team forecast'!$M$3:$AU$22,MATCH($B426,'Team forecast'!$B$3:$B$22,0),MATCH(CV$1,'Team forecast'!$M$2:$AU$2,0))*IF($Y426&gt;0,-15000,0)</f>
        <v>0</v>
      </c>
      <c r="CW426" s="5">
        <f t="shared" si="463"/>
        <v>0</v>
      </c>
      <c r="CX426" s="5">
        <f t="shared" si="464"/>
        <v>0</v>
      </c>
      <c r="CY426" s="5">
        <f t="shared" si="465"/>
        <v>0</v>
      </c>
      <c r="CZ426" s="5">
        <f t="shared" si="466"/>
        <v>0</v>
      </c>
      <c r="DA426" s="5">
        <f t="shared" si="467"/>
        <v>0</v>
      </c>
      <c r="DB426" s="5">
        <f t="shared" si="468"/>
        <v>0</v>
      </c>
      <c r="DC426" s="5">
        <f t="shared" si="469"/>
        <v>0</v>
      </c>
      <c r="DD426" s="5">
        <f t="shared" si="470"/>
        <v>0</v>
      </c>
      <c r="DE426" s="5">
        <f t="shared" si="471"/>
        <v>0</v>
      </c>
      <c r="DF426" s="5">
        <f>IFERROR(SUM(CT426:DE426),0)*((Cockpit!$C$3)^4)</f>
        <v>0</v>
      </c>
      <c r="DG426" s="19">
        <f>INDEX('Team forecast'!$M$3:$AU$22,MATCH($B426,'Team forecast'!$B$3:$B$22,0),MATCH(DG$1,'Team forecast'!$M$2:$AU$2,0))</f>
        <v>0</v>
      </c>
      <c r="DH426" s="19">
        <f>INDEX('Team forecast'!$M$3:$AU$22,MATCH($B426,'Team forecast'!$B$3:$B$22,0),MATCH(DH$1,'Team forecast'!$M$2:$AU$2,0))</f>
        <v>0</v>
      </c>
      <c r="DI426" s="19">
        <f>INDEX('Team forecast'!$M$3:$AU$22,MATCH($B426,'Team forecast'!$B$3:$B$22,0),MATCH(DI$1,'Team forecast'!$M$2:$AU$2,0))</f>
        <v>0</v>
      </c>
      <c r="DJ426" s="19">
        <f>INDEX('Team forecast'!$M$3:$AU$22,MATCH($B426,'Team forecast'!$B$3:$B$22,0),MATCH(DJ$1,'Team forecast'!$M$2:$AU$2,0))</f>
        <v>0</v>
      </c>
      <c r="DK426" s="5">
        <f t="shared" si="472"/>
        <v>-5000</v>
      </c>
      <c r="DL426" s="5">
        <f>INDEX('Team forecast'!$M$3:$AU$22,MATCH($B426,'Team forecast'!$B$3:$B$22,0),MATCH(DL$1,'Team forecast'!$M$2:$AU$2,0))*IF($Y426&gt;0,25000,0)</f>
        <v>0</v>
      </c>
      <c r="DM426" s="5">
        <f>INDEX('Team forecast'!$M$3:$AU$22,MATCH($B426,'Team forecast'!$B$3:$B$22,0),MATCH(DM$1,'Team forecast'!$M$2:$AU$2,0))*IF($Y426&gt;0,5000,0)</f>
        <v>0</v>
      </c>
      <c r="DN426" s="5">
        <f>INDEX('Team forecast'!$M$3:$AU$22,MATCH($B426,'Team forecast'!$B$3:$B$22,0),MATCH(DN$1,'Team forecast'!$M$2:$AU$2,0))*IF($Y426&gt;0,-15000,0)</f>
        <v>0</v>
      </c>
      <c r="DO426" s="5">
        <f t="shared" si="473"/>
        <v>0</v>
      </c>
      <c r="DP426" s="5">
        <f t="shared" si="474"/>
        <v>0</v>
      </c>
      <c r="DQ426" s="5">
        <f t="shared" si="475"/>
        <v>0</v>
      </c>
      <c r="DR426" s="5">
        <f t="shared" si="476"/>
        <v>0</v>
      </c>
      <c r="DS426" s="5">
        <f t="shared" si="477"/>
        <v>0</v>
      </c>
      <c r="DT426" s="5">
        <f t="shared" si="478"/>
        <v>0</v>
      </c>
      <c r="DU426" s="5">
        <f t="shared" si="479"/>
        <v>0</v>
      </c>
      <c r="DV426" s="5">
        <f t="shared" si="480"/>
        <v>0</v>
      </c>
      <c r="DW426" s="5">
        <f t="shared" si="481"/>
        <v>0</v>
      </c>
      <c r="DX426" s="5">
        <f>IFERROR(SUM(DL426:DW426),0)*((Cockpit!$C$3)^5)</f>
        <v>0</v>
      </c>
      <c r="DY426" s="5">
        <f t="shared" si="482"/>
        <v>-5000</v>
      </c>
      <c r="DZ426" s="5" t="str">
        <f>IF(ISERROR(MATCH(A426,'Current squad'!B:B,0)),"No","Yes")</f>
        <v>No</v>
      </c>
      <c r="EA426" s="5" cm="1">
        <f t="array" ref="EA426">IFERROR(_xlfn.IFS(DZ426="Yes",0,DZ426="No",H426*1%),999999)</f>
        <v>29000</v>
      </c>
      <c r="EB426" s="5">
        <f t="shared" si="424"/>
        <v>2929000</v>
      </c>
      <c r="EC426" s="5">
        <f t="shared" si="483"/>
        <v>-34000</v>
      </c>
      <c r="ED426" s="1">
        <f t="shared" si="425"/>
        <v>-1.1724137931034483E-2</v>
      </c>
      <c r="EE426" s="5">
        <f>RANK(EC426,$EC$2:$EC$572)+COUNTIF($EC$2:EC426,EC426)-1</f>
        <v>356</v>
      </c>
      <c r="EF426" s="4">
        <f>RANK(ED426,$ED$2:$ED$572)+COUNTIF($ED$2:ED426,ED426)-1</f>
        <v>376</v>
      </c>
    </row>
    <row r="427" spans="1:136" x14ac:dyDescent="0.3">
      <c r="A427" t="str">
        <f>IF(Holdet.dk!A427&lt;&gt;"",Holdet.dk!A427,"")</f>
        <v>Stuart Dallas</v>
      </c>
      <c r="B427" t="str">
        <f>INDEX(Holdet.dk!B:B,MATCH($A427,Holdet.dk!$A:$A,0))</f>
        <v>Leeds United</v>
      </c>
      <c r="C427" t="str">
        <f>INDEX(Holdet.dk!C:C,MATCH($A427,Holdet.dk!$A:$A,0))</f>
        <v>Defense</v>
      </c>
      <c r="D427" t="str">
        <f>INDEX(Holdet.dk!D:D,MATCH($A427,Holdet.dk!$A:$A,0))</f>
        <v>5.060.000</v>
      </c>
      <c r="E427" s="1">
        <f>IFERROR(_xlfn.NUMBERVALUE(INDEX(Holdet.dk!$E:$E,MATCH($A427,Holdet.dk!$A:$A,0)),","),0)</f>
        <v>0.155</v>
      </c>
      <c r="F427" t="str">
        <f>IF(INDEX(Lookup!H:H,MATCH('Master data'!A427,Lookup!G:G,0))=0,A427,INDEX(Lookup!H:H,MATCH('Master data'!A427,Lookup!G:G,0)))</f>
        <v>Stuart Dallas</v>
      </c>
      <c r="G427" t="str">
        <f>IFERROR(INDEX(Lookup!B:B,MATCH(INDEX(Rotowire!C:C,MATCH(F427,Rotowire!A:A,0)),Lookup!D:D,0)),"")</f>
        <v>West Bromwich</v>
      </c>
      <c r="H427" s="5">
        <f t="shared" si="416"/>
        <v>5060000</v>
      </c>
      <c r="I427" s="19">
        <f>IFERROR(INDEX('Team forecast'!$G$3:$I$22,MATCH($B427,'Team forecast'!$B$3:$B$22,0),MATCH(I$1,'Team forecast'!$G$2:$I$2,0)),0)</f>
        <v>0.79646017699115057</v>
      </c>
      <c r="J427" s="19">
        <f>IFERROR(INDEX('Team forecast'!$G$3:$I$22,MATCH($B427,'Team forecast'!$B$3:$B$22,0),MATCH(J$1,'Team forecast'!$G$2:$I$2,0)),0)</f>
        <v>1.1504424778761062</v>
      </c>
      <c r="K427" s="19">
        <f>IFERROR(INDEX('Team forecast'!$G$3:$I$22,MATCH($B427,'Team forecast'!$B$3:$B$22,0),MATCH(K$1,'Team forecast'!$G$2:$I$2,0)),0)</f>
        <v>0.82585391828488663</v>
      </c>
      <c r="L427">
        <f>SUMIFS(Rotowire!E:E,Rotowire!$A:$A,'Master data'!$F427)</f>
        <v>95</v>
      </c>
      <c r="M427" s="2">
        <f>SUMIFS(Rotowire!F:F,Rotowire!$A:$A,'Master data'!$F427)*I427</f>
        <v>0.18318584070796465</v>
      </c>
      <c r="N427" s="2">
        <f>SUMIFS(Rotowire!G:G,Rotowire!$A:$A,'Master data'!$F427)*I427</f>
        <v>5.5752212389380544E-2</v>
      </c>
      <c r="O427" s="2">
        <f>SUMIFS(Rotowire!I:I,Rotowire!$A:$A,'Master data'!$F427)*I427</f>
        <v>0.37433628318584072</v>
      </c>
      <c r="P427" s="2">
        <f>SUMIFS(Rotowire!W:W,Rotowire!$A:$A,'Master data'!$F427)*K427</f>
        <v>0.27253179303401259</v>
      </c>
      <c r="Q427" s="2">
        <f>SUMIFS(Rotowire!Y:Y,Rotowire!$A:$A,'Master data'!$F427)*J427</f>
        <v>0</v>
      </c>
      <c r="R427" s="2">
        <f>SUMIFS(Rotowire!AB:AB,Rotowire!$A:$A,'Master data'!$F427)</f>
        <v>0.23</v>
      </c>
      <c r="S427" s="2">
        <f>SUMIFS(Rotowire!AC:AC,Rotowire!$A:$A,'Master data'!$F427)</f>
        <v>0</v>
      </c>
      <c r="T427" s="2">
        <f>INDEX('Team forecast'!D$3:D$22,MATCH($B427,'Team forecast'!$B$3:$B$22,0))</f>
        <v>1.8</v>
      </c>
      <c r="U427" s="2">
        <f>INDEX('Team forecast'!E$3:E$22,MATCH($B427,'Team forecast'!$B$3:$B$22,0))</f>
        <v>1.3</v>
      </c>
      <c r="V427" s="2">
        <f>INDEX('Team forecast'!J$3:J$22,MATCH($B427,'Team forecast'!$B$3:$B$22,0))</f>
        <v>0.4859</v>
      </c>
      <c r="W427" s="2">
        <f>INDEX('Team forecast'!K$3:K$22,MATCH($B427,'Team forecast'!$B$3:$B$22,0))</f>
        <v>0.23730000000000001</v>
      </c>
      <c r="X427" s="2">
        <f>INDEX('Team forecast'!L$3:L$22,MATCH($B427,'Team forecast'!$B$3:$B$22,0))</f>
        <v>0.27679999999999999</v>
      </c>
      <c r="Y427" s="5">
        <f t="shared" si="417"/>
        <v>7000</v>
      </c>
      <c r="Z427" s="5">
        <f t="shared" si="418"/>
        <v>12147.5</v>
      </c>
      <c r="AA427" s="5">
        <f t="shared" si="419"/>
        <v>1186.5</v>
      </c>
      <c r="AB427" s="5">
        <f t="shared" si="420"/>
        <v>-4152</v>
      </c>
      <c r="AC427" s="5">
        <f t="shared" si="421"/>
        <v>27477.876106194697</v>
      </c>
      <c r="AD427" s="5">
        <f t="shared" si="426"/>
        <v>2787.6106194690274</v>
      </c>
      <c r="AE427" s="5">
        <f t="shared" si="427"/>
        <v>3743.3628318584074</v>
      </c>
      <c r="AF427" s="5">
        <f t="shared" si="422"/>
        <v>13626.589651700629</v>
      </c>
      <c r="AG427" s="5">
        <f t="shared" si="423"/>
        <v>0</v>
      </c>
      <c r="AH427" s="5">
        <f t="shared" si="428"/>
        <v>-4600</v>
      </c>
      <c r="AI427" s="5">
        <f t="shared" si="429"/>
        <v>0</v>
      </c>
      <c r="AJ427" s="5">
        <f t="shared" si="430"/>
        <v>18000</v>
      </c>
      <c r="AK427" s="5">
        <f t="shared" si="431"/>
        <v>-10400</v>
      </c>
      <c r="AL427" s="5">
        <f>IFERROR(SUM(Y427:AK427),-5000)*((Cockpit!$C$3)^0)</f>
        <v>66817.439209222764</v>
      </c>
      <c r="AM427" s="19">
        <f>INDEX('Team forecast'!$M$3:$AU$22,MATCH($B427,'Team forecast'!$B$3:$B$22,0),MATCH(AM$1,'Team forecast'!$M$2:$AU$2,0))</f>
        <v>0</v>
      </c>
      <c r="AN427" s="19">
        <f>INDEX('Team forecast'!$M$3:$AU$22,MATCH($B427,'Team forecast'!$B$3:$B$22,0),MATCH(AN$1,'Team forecast'!$M$2:$AU$2,0))</f>
        <v>0</v>
      </c>
      <c r="AO427" s="19">
        <f>INDEX('Team forecast'!$M$3:$AU$22,MATCH($B427,'Team forecast'!$B$3:$B$22,0),MATCH(AO$1,'Team forecast'!$M$2:$AU$2,0))</f>
        <v>0</v>
      </c>
      <c r="AP427" s="19">
        <f>INDEX('Team forecast'!$M$3:$AU$22,MATCH($B427,'Team forecast'!$B$3:$B$22,0),MATCH(AP$1,'Team forecast'!$M$2:$AU$2,0))</f>
        <v>0</v>
      </c>
      <c r="AQ427" s="5">
        <f t="shared" si="432"/>
        <v>7000</v>
      </c>
      <c r="AR427" s="5">
        <f>INDEX('Team forecast'!$M$3:$AU$22,MATCH($B427,'Team forecast'!$B$3:$B$22,0),MATCH(AR$1,'Team forecast'!$M$2:$AU$2,0))*IF($Y427&gt;0,25000,0)</f>
        <v>0</v>
      </c>
      <c r="AS427" s="5">
        <f>INDEX('Team forecast'!$M$3:$AU$22,MATCH($B427,'Team forecast'!$B$3:$B$22,0),MATCH(AS$1,'Team forecast'!$M$2:$AU$2,0))*IF($Y427&gt;0,5000,0)</f>
        <v>0</v>
      </c>
      <c r="AT427" s="5">
        <f>INDEX('Team forecast'!$M$3:$AU$22,MATCH($B427,'Team forecast'!$B$3:$B$22,0),MATCH(AT$1,'Team forecast'!$M$2:$AU$2,0))*IF($Y427&gt;0,-15000,0)</f>
        <v>0</v>
      </c>
      <c r="AU427" s="5">
        <f t="shared" si="433"/>
        <v>0</v>
      </c>
      <c r="AV427" s="5">
        <f t="shared" si="434"/>
        <v>0</v>
      </c>
      <c r="AW427" s="5">
        <f t="shared" si="435"/>
        <v>0</v>
      </c>
      <c r="AX427" s="5">
        <f t="shared" si="436"/>
        <v>0</v>
      </c>
      <c r="AY427" s="5">
        <f t="shared" si="437"/>
        <v>0</v>
      </c>
      <c r="AZ427" s="5">
        <f t="shared" si="438"/>
        <v>-4600</v>
      </c>
      <c r="BA427" s="5">
        <f t="shared" si="439"/>
        <v>0</v>
      </c>
      <c r="BB427" s="5">
        <f t="shared" si="440"/>
        <v>0</v>
      </c>
      <c r="BC427" s="5">
        <f t="shared" si="441"/>
        <v>0</v>
      </c>
      <c r="BD427" s="5">
        <f>IFERROR(SUM(AR427:BC427),0)*((Cockpit!$C$3)^1)</f>
        <v>-3220</v>
      </c>
      <c r="BE427" s="19">
        <f>INDEX('Team forecast'!$M$3:$AU$22,MATCH($B427,'Team forecast'!$B$3:$B$22,0),MATCH(BE$1,'Team forecast'!$M$2:$AU$2,0))</f>
        <v>0</v>
      </c>
      <c r="BF427" s="19">
        <f>INDEX('Team forecast'!$M$3:$AU$22,MATCH($B427,'Team forecast'!$B$3:$B$22,0),MATCH(BF$1,'Team forecast'!$M$2:$AU$2,0))</f>
        <v>0</v>
      </c>
      <c r="BG427" s="19">
        <f>INDEX('Team forecast'!$M$3:$AU$22,MATCH($B427,'Team forecast'!$B$3:$B$22,0),MATCH(BG$1,'Team forecast'!$M$2:$AU$2,0))</f>
        <v>0</v>
      </c>
      <c r="BH427" s="19">
        <f>INDEX('Team forecast'!$M$3:$AU$22,MATCH($B427,'Team forecast'!$B$3:$B$22,0),MATCH(BH$1,'Team forecast'!$M$2:$AU$2,0))</f>
        <v>0</v>
      </c>
      <c r="BI427" s="5">
        <f t="shared" si="442"/>
        <v>7000</v>
      </c>
      <c r="BJ427" s="5">
        <f>INDEX('Team forecast'!$M$3:$AU$22,MATCH($B427,'Team forecast'!$B$3:$B$22,0),MATCH(BJ$1,'Team forecast'!$M$2:$AU$2,0))*IF($Y427&gt;0,25000,0)</f>
        <v>0</v>
      </c>
      <c r="BK427" s="5">
        <f>INDEX('Team forecast'!$M$3:$AU$22,MATCH($B427,'Team forecast'!$B$3:$B$22,0),MATCH(BK$1,'Team forecast'!$M$2:$AU$2,0))*IF($Y427&gt;0,5000,0)</f>
        <v>0</v>
      </c>
      <c r="BL427" s="5">
        <f>INDEX('Team forecast'!$M$3:$AU$22,MATCH($B427,'Team forecast'!$B$3:$B$22,0),MATCH(BL$1,'Team forecast'!$M$2:$AU$2,0))*IF($Y427&gt;0,-15000,0)</f>
        <v>0</v>
      </c>
      <c r="BM427" s="5">
        <f t="shared" si="443"/>
        <v>0</v>
      </c>
      <c r="BN427" s="5">
        <f t="shared" si="444"/>
        <v>0</v>
      </c>
      <c r="BO427" s="5">
        <f t="shared" si="445"/>
        <v>0</v>
      </c>
      <c r="BP427" s="5">
        <f t="shared" si="446"/>
        <v>0</v>
      </c>
      <c r="BQ427" s="5">
        <f t="shared" si="447"/>
        <v>0</v>
      </c>
      <c r="BR427" s="5">
        <f t="shared" si="448"/>
        <v>-4600</v>
      </c>
      <c r="BS427" s="5">
        <f t="shared" si="449"/>
        <v>0</v>
      </c>
      <c r="BT427" s="5">
        <f t="shared" si="450"/>
        <v>0</v>
      </c>
      <c r="BU427" s="5">
        <f t="shared" si="451"/>
        <v>0</v>
      </c>
      <c r="BV427" s="5">
        <f>IFERROR(SUM(BJ427:BU427),0)*((Cockpit!$C$3)^2)</f>
        <v>-2253.9999999999995</v>
      </c>
      <c r="BW427" s="19">
        <f>INDEX('Team forecast'!$M$3:$AU$22,MATCH($B427,'Team forecast'!$B$3:$B$22,0),MATCH(BW$1,'Team forecast'!$M$2:$AU$2,0))</f>
        <v>0</v>
      </c>
      <c r="BX427" s="19">
        <f>INDEX('Team forecast'!$M$3:$AU$22,MATCH($B427,'Team forecast'!$B$3:$B$22,0),MATCH(BX$1,'Team forecast'!$M$2:$AU$2,0))</f>
        <v>0</v>
      </c>
      <c r="BY427" s="19">
        <f>INDEX('Team forecast'!$M$3:$AU$22,MATCH($B427,'Team forecast'!$B$3:$B$22,0),MATCH(BY$1,'Team forecast'!$M$2:$AU$2,0))</f>
        <v>0</v>
      </c>
      <c r="BZ427" s="19">
        <f>INDEX('Team forecast'!$M$3:$AU$22,MATCH($B427,'Team forecast'!$B$3:$B$22,0),MATCH(BZ$1,'Team forecast'!$M$2:$AU$2,0))</f>
        <v>0</v>
      </c>
      <c r="CA427" s="5">
        <f t="shared" si="452"/>
        <v>7000</v>
      </c>
      <c r="CB427" s="5">
        <f>INDEX('Team forecast'!$M$3:$AU$22,MATCH($B427,'Team forecast'!$B$3:$B$22,0),MATCH(CB$1,'Team forecast'!$M$2:$AU$2,0))*IF($Y427&gt;0,25000,0)</f>
        <v>0</v>
      </c>
      <c r="CC427" s="5">
        <f>INDEX('Team forecast'!$M$3:$AU$22,MATCH($B427,'Team forecast'!$B$3:$B$22,0),MATCH(CC$1,'Team forecast'!$M$2:$AU$2,0))*IF($Y427&gt;0,5000,0)</f>
        <v>0</v>
      </c>
      <c r="CD427" s="5">
        <f>INDEX('Team forecast'!$M$3:$AU$22,MATCH($B427,'Team forecast'!$B$3:$B$22,0),MATCH(CD$1,'Team forecast'!$M$2:$AU$2,0))*IF($Y427&gt;0,-15000,0)</f>
        <v>0</v>
      </c>
      <c r="CE427" s="5">
        <f t="shared" si="453"/>
        <v>0</v>
      </c>
      <c r="CF427" s="5">
        <f t="shared" si="454"/>
        <v>0</v>
      </c>
      <c r="CG427" s="5">
        <f t="shared" si="455"/>
        <v>0</v>
      </c>
      <c r="CH427" s="5">
        <f t="shared" si="456"/>
        <v>0</v>
      </c>
      <c r="CI427" s="5">
        <f t="shared" si="457"/>
        <v>0</v>
      </c>
      <c r="CJ427" s="5">
        <f t="shared" si="458"/>
        <v>-4600</v>
      </c>
      <c r="CK427" s="5">
        <f t="shared" si="459"/>
        <v>0</v>
      </c>
      <c r="CL427" s="5">
        <f t="shared" si="460"/>
        <v>0</v>
      </c>
      <c r="CM427" s="5">
        <f t="shared" si="461"/>
        <v>0</v>
      </c>
      <c r="CN427" s="5">
        <f>IFERROR(SUM(CB427:CM427),0)*((Cockpit!$C$3)^3)</f>
        <v>-1577.7999999999997</v>
      </c>
      <c r="CO427" s="19">
        <f>INDEX('Team forecast'!$M$3:$AU$22,MATCH($B427,'Team forecast'!$B$3:$B$22,0),MATCH(CO$1,'Team forecast'!$M$2:$AU$2,0))</f>
        <v>0</v>
      </c>
      <c r="CP427" s="19">
        <f>INDEX('Team forecast'!$M$3:$AU$22,MATCH($B427,'Team forecast'!$B$3:$B$22,0),MATCH(CP$1,'Team forecast'!$M$2:$AU$2,0))</f>
        <v>0</v>
      </c>
      <c r="CQ427" s="19">
        <f>INDEX('Team forecast'!$M$3:$AU$22,MATCH($B427,'Team forecast'!$B$3:$B$22,0),MATCH(CQ$1,'Team forecast'!$M$2:$AU$2,0))</f>
        <v>0</v>
      </c>
      <c r="CR427" s="19">
        <f>INDEX('Team forecast'!$M$3:$AU$22,MATCH($B427,'Team forecast'!$B$3:$B$22,0),MATCH(CR$1,'Team forecast'!$M$2:$AU$2,0))</f>
        <v>0</v>
      </c>
      <c r="CS427" s="5">
        <f t="shared" si="462"/>
        <v>7000</v>
      </c>
      <c r="CT427" s="5">
        <f>INDEX('Team forecast'!$M$3:$AU$22,MATCH($B427,'Team forecast'!$B$3:$B$22,0),MATCH(CT$1,'Team forecast'!$M$2:$AU$2,0))*IF($Y427&gt;0,25000,0)</f>
        <v>0</v>
      </c>
      <c r="CU427" s="5">
        <f>INDEX('Team forecast'!$M$3:$AU$22,MATCH($B427,'Team forecast'!$B$3:$B$22,0),MATCH(CU$1,'Team forecast'!$M$2:$AU$2,0))*IF($Y427&gt;0,5000,0)</f>
        <v>0</v>
      </c>
      <c r="CV427" s="5">
        <f>INDEX('Team forecast'!$M$3:$AU$22,MATCH($B427,'Team forecast'!$B$3:$B$22,0),MATCH(CV$1,'Team forecast'!$M$2:$AU$2,0))*IF($Y427&gt;0,-15000,0)</f>
        <v>0</v>
      </c>
      <c r="CW427" s="5">
        <f t="shared" si="463"/>
        <v>0</v>
      </c>
      <c r="CX427" s="5">
        <f t="shared" si="464"/>
        <v>0</v>
      </c>
      <c r="CY427" s="5">
        <f t="shared" si="465"/>
        <v>0</v>
      </c>
      <c r="CZ427" s="5">
        <f t="shared" si="466"/>
        <v>0</v>
      </c>
      <c r="DA427" s="5">
        <f t="shared" si="467"/>
        <v>0</v>
      </c>
      <c r="DB427" s="5">
        <f t="shared" si="468"/>
        <v>-4600</v>
      </c>
      <c r="DC427" s="5">
        <f t="shared" si="469"/>
        <v>0</v>
      </c>
      <c r="DD427" s="5">
        <f t="shared" si="470"/>
        <v>0</v>
      </c>
      <c r="DE427" s="5">
        <f t="shared" si="471"/>
        <v>0</v>
      </c>
      <c r="DF427" s="5">
        <f>IFERROR(SUM(CT427:DE427),0)*((Cockpit!$C$3)^4)</f>
        <v>-1104.4599999999996</v>
      </c>
      <c r="DG427" s="19">
        <f>INDEX('Team forecast'!$M$3:$AU$22,MATCH($B427,'Team forecast'!$B$3:$B$22,0),MATCH(DG$1,'Team forecast'!$M$2:$AU$2,0))</f>
        <v>0</v>
      </c>
      <c r="DH427" s="19">
        <f>INDEX('Team forecast'!$M$3:$AU$22,MATCH($B427,'Team forecast'!$B$3:$B$22,0),MATCH(DH$1,'Team forecast'!$M$2:$AU$2,0))</f>
        <v>0</v>
      </c>
      <c r="DI427" s="19">
        <f>INDEX('Team forecast'!$M$3:$AU$22,MATCH($B427,'Team forecast'!$B$3:$B$22,0),MATCH(DI$1,'Team forecast'!$M$2:$AU$2,0))</f>
        <v>0</v>
      </c>
      <c r="DJ427" s="19">
        <f>INDEX('Team forecast'!$M$3:$AU$22,MATCH($B427,'Team forecast'!$B$3:$B$22,0),MATCH(DJ$1,'Team forecast'!$M$2:$AU$2,0))</f>
        <v>0</v>
      </c>
      <c r="DK427" s="5">
        <f t="shared" si="472"/>
        <v>7000</v>
      </c>
      <c r="DL427" s="5">
        <f>INDEX('Team forecast'!$M$3:$AU$22,MATCH($B427,'Team forecast'!$B$3:$B$22,0),MATCH(DL$1,'Team forecast'!$M$2:$AU$2,0))*IF($Y427&gt;0,25000,0)</f>
        <v>0</v>
      </c>
      <c r="DM427" s="5">
        <f>INDEX('Team forecast'!$M$3:$AU$22,MATCH($B427,'Team forecast'!$B$3:$B$22,0),MATCH(DM$1,'Team forecast'!$M$2:$AU$2,0))*IF($Y427&gt;0,5000,0)</f>
        <v>0</v>
      </c>
      <c r="DN427" s="5">
        <f>INDEX('Team forecast'!$M$3:$AU$22,MATCH($B427,'Team forecast'!$B$3:$B$22,0),MATCH(DN$1,'Team forecast'!$M$2:$AU$2,0))*IF($Y427&gt;0,-15000,0)</f>
        <v>0</v>
      </c>
      <c r="DO427" s="5">
        <f t="shared" si="473"/>
        <v>0</v>
      </c>
      <c r="DP427" s="5">
        <f t="shared" si="474"/>
        <v>0</v>
      </c>
      <c r="DQ427" s="5">
        <f t="shared" si="475"/>
        <v>0</v>
      </c>
      <c r="DR427" s="5">
        <f t="shared" si="476"/>
        <v>0</v>
      </c>
      <c r="DS427" s="5">
        <f t="shared" si="477"/>
        <v>0</v>
      </c>
      <c r="DT427" s="5">
        <f t="shared" si="478"/>
        <v>-4600</v>
      </c>
      <c r="DU427" s="5">
        <f t="shared" si="479"/>
        <v>0</v>
      </c>
      <c r="DV427" s="5">
        <f t="shared" si="480"/>
        <v>0</v>
      </c>
      <c r="DW427" s="5">
        <f t="shared" si="481"/>
        <v>0</v>
      </c>
      <c r="DX427" s="5">
        <f>IFERROR(SUM(DL427:DW427),0)*((Cockpit!$C$3)^5)</f>
        <v>-773.12199999999973</v>
      </c>
      <c r="DY427" s="5">
        <f t="shared" si="482"/>
        <v>57888.057209222759</v>
      </c>
      <c r="DZ427" s="5" t="str">
        <f>IF(ISERROR(MATCH(A427,'Current squad'!B:B,0)),"No","Yes")</f>
        <v>No</v>
      </c>
      <c r="EA427" s="5" cm="1">
        <f t="array" ref="EA427">IFERROR(_xlfn.IFS(DZ427="Yes",0,DZ427="No",H427*1%),999999)</f>
        <v>50600</v>
      </c>
      <c r="EB427" s="5">
        <f t="shared" si="424"/>
        <v>5110600</v>
      </c>
      <c r="EC427" s="5">
        <f t="shared" si="483"/>
        <v>7288.0572092227594</v>
      </c>
      <c r="ED427" s="1">
        <f t="shared" si="425"/>
        <v>1.4403275117041026E-3</v>
      </c>
      <c r="EE427" s="5">
        <f>RANK(EC427,$EC$2:$EC$572)+COUNTIF($EC$2:EC427,EC427)-1</f>
        <v>46</v>
      </c>
      <c r="EF427" s="4">
        <f>RANK(ED427,$ED$2:$ED$572)+COUNTIF($ED$2:ED427,ED427)-1</f>
        <v>54</v>
      </c>
    </row>
    <row r="428" spans="1:136" x14ac:dyDescent="0.3">
      <c r="A428" t="str">
        <f>IF(Holdet.dk!A428&lt;&gt;"",Holdet.dk!A428,"")</f>
        <v>Neil Taylor</v>
      </c>
      <c r="B428" t="str">
        <f>INDEX(Holdet.dk!B:B,MATCH($A428,Holdet.dk!$A:$A,0))</f>
        <v>Aston Villa</v>
      </c>
      <c r="C428" t="str">
        <f>INDEX(Holdet.dk!C:C,MATCH($A428,Holdet.dk!$A:$A,0))</f>
        <v>Defense</v>
      </c>
      <c r="D428" t="str">
        <f>INDEX(Holdet.dk!D:D,MATCH($A428,Holdet.dk!$A:$A,0))</f>
        <v>1.851.000</v>
      </c>
      <c r="E428" s="1">
        <f>IFERROR(_xlfn.NUMBERVALUE(INDEX(Holdet.dk!$E:$E,MATCH($A428,Holdet.dk!$A:$A,0)),","),0)</f>
        <v>0.01</v>
      </c>
      <c r="F428" t="str">
        <f>IF(INDEX(Lookup!H:H,MATCH('Master data'!A428,Lookup!G:G,0))=0,A428,INDEX(Lookup!H:H,MATCH('Master data'!A428,Lookup!G:G,0)))</f>
        <v>Neil Taylor</v>
      </c>
      <c r="G428" t="str">
        <f>IFERROR(INDEX(Lookup!B:B,MATCH(INDEX(Rotowire!C:C,MATCH(F428,Rotowire!A:A,0)),Lookup!D:D,0)),"")</f>
        <v/>
      </c>
      <c r="H428" s="5">
        <f t="shared" si="416"/>
        <v>1851000</v>
      </c>
      <c r="I428" s="19">
        <f>IFERROR(INDEX('Team forecast'!$G$3:$I$22,MATCH($B428,'Team forecast'!$B$3:$B$22,0),MATCH(I$1,'Team forecast'!$G$2:$I$2,0)),0)</f>
        <v>0.82291666666666674</v>
      </c>
      <c r="J428" s="19">
        <f>IFERROR(INDEX('Team forecast'!$G$3:$I$22,MATCH($B428,'Team forecast'!$B$3:$B$22,0),MATCH(J$1,'Team forecast'!$G$2:$I$2,0)),0)</f>
        <v>0.93034825870646787</v>
      </c>
      <c r="K428" s="19">
        <f>IFERROR(INDEX('Team forecast'!$G$3:$I$22,MATCH($B428,'Team forecast'!$B$3:$B$22,0),MATCH(K$1,'Team forecast'!$G$2:$I$2,0)),0)</f>
        <v>1.2843638484594284</v>
      </c>
      <c r="L428">
        <f>SUMIFS(Rotowire!E:E,Rotowire!$A:$A,'Master data'!$F428)</f>
        <v>0</v>
      </c>
      <c r="M428" s="2">
        <f>SUMIFS(Rotowire!F:F,Rotowire!$A:$A,'Master data'!$F428)*I428</f>
        <v>0</v>
      </c>
      <c r="N428" s="2">
        <f>SUMIFS(Rotowire!G:G,Rotowire!$A:$A,'Master data'!$F428)*I428</f>
        <v>0</v>
      </c>
      <c r="O428" s="2">
        <f>SUMIFS(Rotowire!I:I,Rotowire!$A:$A,'Master data'!$F428)*I428</f>
        <v>0</v>
      </c>
      <c r="P428" s="2">
        <f>SUMIFS(Rotowire!W:W,Rotowire!$A:$A,'Master data'!$F428)*K428</f>
        <v>0</v>
      </c>
      <c r="Q428" s="2">
        <f>SUMIFS(Rotowire!Y:Y,Rotowire!$A:$A,'Master data'!$F428)*J428</f>
        <v>0</v>
      </c>
      <c r="R428" s="2">
        <f>SUMIFS(Rotowire!AB:AB,Rotowire!$A:$A,'Master data'!$F428)</f>
        <v>0</v>
      </c>
      <c r="S428" s="2">
        <f>SUMIFS(Rotowire!AC:AC,Rotowire!$A:$A,'Master data'!$F428)</f>
        <v>0</v>
      </c>
      <c r="T428" s="2">
        <f>INDEX('Team forecast'!D$3:D$22,MATCH($B428,'Team forecast'!$B$3:$B$22,0))</f>
        <v>0.79</v>
      </c>
      <c r="U428" s="2">
        <f>INDEX('Team forecast'!E$3:E$22,MATCH($B428,'Team forecast'!$B$3:$B$22,0))</f>
        <v>1.87</v>
      </c>
      <c r="V428" s="2">
        <f>INDEX('Team forecast'!J$3:J$22,MATCH($B428,'Team forecast'!$B$3:$B$22,0))</f>
        <v>0.15010000000000001</v>
      </c>
      <c r="W428" s="2">
        <f>INDEX('Team forecast'!K$3:K$22,MATCH($B428,'Team forecast'!$B$3:$B$22,0))</f>
        <v>0.2238</v>
      </c>
      <c r="X428" s="2">
        <f>INDEX('Team forecast'!L$3:L$22,MATCH($B428,'Team forecast'!$B$3:$B$22,0))</f>
        <v>0.62609999999999999</v>
      </c>
      <c r="Y428" s="5">
        <f t="shared" si="417"/>
        <v>-5000</v>
      </c>
      <c r="Z428" s="5">
        <f t="shared" si="418"/>
        <v>0</v>
      </c>
      <c r="AA428" s="5">
        <f t="shared" si="419"/>
        <v>0</v>
      </c>
      <c r="AB428" s="5">
        <f t="shared" si="420"/>
        <v>0</v>
      </c>
      <c r="AC428" s="5">
        <f t="shared" si="421"/>
        <v>0</v>
      </c>
      <c r="AD428" s="5">
        <f t="shared" si="426"/>
        <v>0</v>
      </c>
      <c r="AE428" s="5">
        <f t="shared" si="427"/>
        <v>0</v>
      </c>
      <c r="AF428" s="5">
        <f t="shared" si="422"/>
        <v>0</v>
      </c>
      <c r="AG428" s="5">
        <f t="shared" si="423"/>
        <v>0</v>
      </c>
      <c r="AH428" s="5">
        <f t="shared" si="428"/>
        <v>0</v>
      </c>
      <c r="AI428" s="5">
        <f t="shared" si="429"/>
        <v>0</v>
      </c>
      <c r="AJ428" s="5">
        <f t="shared" si="430"/>
        <v>0</v>
      </c>
      <c r="AK428" s="5">
        <f t="shared" si="431"/>
        <v>0</v>
      </c>
      <c r="AL428" s="5">
        <f>IFERROR(SUM(Y428:AK428),-5000)*((Cockpit!$C$3)^0)</f>
        <v>-5000</v>
      </c>
      <c r="AM428" s="19">
        <f>INDEX('Team forecast'!$M$3:$AU$22,MATCH($B428,'Team forecast'!$B$3:$B$22,0),MATCH(AM$1,'Team forecast'!$M$2:$AU$2,0))</f>
        <v>0</v>
      </c>
      <c r="AN428" s="19">
        <f>INDEX('Team forecast'!$M$3:$AU$22,MATCH($B428,'Team forecast'!$B$3:$B$22,0),MATCH(AN$1,'Team forecast'!$M$2:$AU$2,0))</f>
        <v>0</v>
      </c>
      <c r="AO428" s="19">
        <f>INDEX('Team forecast'!$M$3:$AU$22,MATCH($B428,'Team forecast'!$B$3:$B$22,0),MATCH(AO$1,'Team forecast'!$M$2:$AU$2,0))</f>
        <v>0</v>
      </c>
      <c r="AP428" s="19">
        <f>INDEX('Team forecast'!$M$3:$AU$22,MATCH($B428,'Team forecast'!$B$3:$B$22,0),MATCH(AP$1,'Team forecast'!$M$2:$AU$2,0))</f>
        <v>0</v>
      </c>
      <c r="AQ428" s="5">
        <f t="shared" si="432"/>
        <v>-5000</v>
      </c>
      <c r="AR428" s="5">
        <f>INDEX('Team forecast'!$M$3:$AU$22,MATCH($B428,'Team forecast'!$B$3:$B$22,0),MATCH(AR$1,'Team forecast'!$M$2:$AU$2,0))*IF($Y428&gt;0,25000,0)</f>
        <v>0</v>
      </c>
      <c r="AS428" s="5">
        <f>INDEX('Team forecast'!$M$3:$AU$22,MATCH($B428,'Team forecast'!$B$3:$B$22,0),MATCH(AS$1,'Team forecast'!$M$2:$AU$2,0))*IF($Y428&gt;0,5000,0)</f>
        <v>0</v>
      </c>
      <c r="AT428" s="5">
        <f>INDEX('Team forecast'!$M$3:$AU$22,MATCH($B428,'Team forecast'!$B$3:$B$22,0),MATCH(AT$1,'Team forecast'!$M$2:$AU$2,0))*IF($Y428&gt;0,-15000,0)</f>
        <v>0</v>
      </c>
      <c r="AU428" s="5">
        <f t="shared" si="433"/>
        <v>0</v>
      </c>
      <c r="AV428" s="5">
        <f t="shared" si="434"/>
        <v>0</v>
      </c>
      <c r="AW428" s="5">
        <f t="shared" si="435"/>
        <v>0</v>
      </c>
      <c r="AX428" s="5">
        <f t="shared" si="436"/>
        <v>0</v>
      </c>
      <c r="AY428" s="5">
        <f t="shared" si="437"/>
        <v>0</v>
      </c>
      <c r="AZ428" s="5">
        <f t="shared" si="438"/>
        <v>0</v>
      </c>
      <c r="BA428" s="5">
        <f t="shared" si="439"/>
        <v>0</v>
      </c>
      <c r="BB428" s="5">
        <f t="shared" si="440"/>
        <v>0</v>
      </c>
      <c r="BC428" s="5">
        <f t="shared" si="441"/>
        <v>0</v>
      </c>
      <c r="BD428" s="5">
        <f>IFERROR(SUM(AR428:BC428),0)*((Cockpit!$C$3)^1)</f>
        <v>0</v>
      </c>
      <c r="BE428" s="19">
        <f>INDEX('Team forecast'!$M$3:$AU$22,MATCH($B428,'Team forecast'!$B$3:$B$22,0),MATCH(BE$1,'Team forecast'!$M$2:$AU$2,0))</f>
        <v>0</v>
      </c>
      <c r="BF428" s="19">
        <f>INDEX('Team forecast'!$M$3:$AU$22,MATCH($B428,'Team forecast'!$B$3:$B$22,0),MATCH(BF$1,'Team forecast'!$M$2:$AU$2,0))</f>
        <v>0</v>
      </c>
      <c r="BG428" s="19">
        <f>INDEX('Team forecast'!$M$3:$AU$22,MATCH($B428,'Team forecast'!$B$3:$B$22,0),MATCH(BG$1,'Team forecast'!$M$2:$AU$2,0))</f>
        <v>0</v>
      </c>
      <c r="BH428" s="19">
        <f>INDEX('Team forecast'!$M$3:$AU$22,MATCH($B428,'Team forecast'!$B$3:$B$22,0),MATCH(BH$1,'Team forecast'!$M$2:$AU$2,0))</f>
        <v>0</v>
      </c>
      <c r="BI428" s="5">
        <f t="shared" si="442"/>
        <v>-5000</v>
      </c>
      <c r="BJ428" s="5">
        <f>INDEX('Team forecast'!$M$3:$AU$22,MATCH($B428,'Team forecast'!$B$3:$B$22,0),MATCH(BJ$1,'Team forecast'!$M$2:$AU$2,0))*IF($Y428&gt;0,25000,0)</f>
        <v>0</v>
      </c>
      <c r="BK428" s="5">
        <f>INDEX('Team forecast'!$M$3:$AU$22,MATCH($B428,'Team forecast'!$B$3:$B$22,0),MATCH(BK$1,'Team forecast'!$M$2:$AU$2,0))*IF($Y428&gt;0,5000,0)</f>
        <v>0</v>
      </c>
      <c r="BL428" s="5">
        <f>INDEX('Team forecast'!$M$3:$AU$22,MATCH($B428,'Team forecast'!$B$3:$B$22,0),MATCH(BL$1,'Team forecast'!$M$2:$AU$2,0))*IF($Y428&gt;0,-15000,0)</f>
        <v>0</v>
      </c>
      <c r="BM428" s="5">
        <f t="shared" si="443"/>
        <v>0</v>
      </c>
      <c r="BN428" s="5">
        <f t="shared" si="444"/>
        <v>0</v>
      </c>
      <c r="BO428" s="5">
        <f t="shared" si="445"/>
        <v>0</v>
      </c>
      <c r="BP428" s="5">
        <f t="shared" si="446"/>
        <v>0</v>
      </c>
      <c r="BQ428" s="5">
        <f t="shared" si="447"/>
        <v>0</v>
      </c>
      <c r="BR428" s="5">
        <f t="shared" si="448"/>
        <v>0</v>
      </c>
      <c r="BS428" s="5">
        <f t="shared" si="449"/>
        <v>0</v>
      </c>
      <c r="BT428" s="5">
        <f t="shared" si="450"/>
        <v>0</v>
      </c>
      <c r="BU428" s="5">
        <f t="shared" si="451"/>
        <v>0</v>
      </c>
      <c r="BV428" s="5">
        <f>IFERROR(SUM(BJ428:BU428),0)*((Cockpit!$C$3)^2)</f>
        <v>0</v>
      </c>
      <c r="BW428" s="19">
        <f>INDEX('Team forecast'!$M$3:$AU$22,MATCH($B428,'Team forecast'!$B$3:$B$22,0),MATCH(BW$1,'Team forecast'!$M$2:$AU$2,0))</f>
        <v>0</v>
      </c>
      <c r="BX428" s="19">
        <f>INDEX('Team forecast'!$M$3:$AU$22,MATCH($B428,'Team forecast'!$B$3:$B$22,0),MATCH(BX$1,'Team forecast'!$M$2:$AU$2,0))</f>
        <v>0</v>
      </c>
      <c r="BY428" s="19">
        <f>INDEX('Team forecast'!$M$3:$AU$22,MATCH($B428,'Team forecast'!$B$3:$B$22,0),MATCH(BY$1,'Team forecast'!$M$2:$AU$2,0))</f>
        <v>0</v>
      </c>
      <c r="BZ428" s="19">
        <f>INDEX('Team forecast'!$M$3:$AU$22,MATCH($B428,'Team forecast'!$B$3:$B$22,0),MATCH(BZ$1,'Team forecast'!$M$2:$AU$2,0))</f>
        <v>0</v>
      </c>
      <c r="CA428" s="5">
        <f t="shared" si="452"/>
        <v>-5000</v>
      </c>
      <c r="CB428" s="5">
        <f>INDEX('Team forecast'!$M$3:$AU$22,MATCH($B428,'Team forecast'!$B$3:$B$22,0),MATCH(CB$1,'Team forecast'!$M$2:$AU$2,0))*IF($Y428&gt;0,25000,0)</f>
        <v>0</v>
      </c>
      <c r="CC428" s="5">
        <f>INDEX('Team forecast'!$M$3:$AU$22,MATCH($B428,'Team forecast'!$B$3:$B$22,0),MATCH(CC$1,'Team forecast'!$M$2:$AU$2,0))*IF($Y428&gt;0,5000,0)</f>
        <v>0</v>
      </c>
      <c r="CD428" s="5">
        <f>INDEX('Team forecast'!$M$3:$AU$22,MATCH($B428,'Team forecast'!$B$3:$B$22,0),MATCH(CD$1,'Team forecast'!$M$2:$AU$2,0))*IF($Y428&gt;0,-15000,0)</f>
        <v>0</v>
      </c>
      <c r="CE428" s="5">
        <f t="shared" si="453"/>
        <v>0</v>
      </c>
      <c r="CF428" s="5">
        <f t="shared" si="454"/>
        <v>0</v>
      </c>
      <c r="CG428" s="5">
        <f t="shared" si="455"/>
        <v>0</v>
      </c>
      <c r="CH428" s="5">
        <f t="shared" si="456"/>
        <v>0</v>
      </c>
      <c r="CI428" s="5">
        <f t="shared" si="457"/>
        <v>0</v>
      </c>
      <c r="CJ428" s="5">
        <f t="shared" si="458"/>
        <v>0</v>
      </c>
      <c r="CK428" s="5">
        <f t="shared" si="459"/>
        <v>0</v>
      </c>
      <c r="CL428" s="5">
        <f t="shared" si="460"/>
        <v>0</v>
      </c>
      <c r="CM428" s="5">
        <f t="shared" si="461"/>
        <v>0</v>
      </c>
      <c r="CN428" s="5">
        <f>IFERROR(SUM(CB428:CM428),0)*((Cockpit!$C$3)^3)</f>
        <v>0</v>
      </c>
      <c r="CO428" s="19">
        <f>INDEX('Team forecast'!$M$3:$AU$22,MATCH($B428,'Team forecast'!$B$3:$B$22,0),MATCH(CO$1,'Team forecast'!$M$2:$AU$2,0))</f>
        <v>0</v>
      </c>
      <c r="CP428" s="19">
        <f>INDEX('Team forecast'!$M$3:$AU$22,MATCH($B428,'Team forecast'!$B$3:$B$22,0),MATCH(CP$1,'Team forecast'!$M$2:$AU$2,0))</f>
        <v>0</v>
      </c>
      <c r="CQ428" s="19">
        <f>INDEX('Team forecast'!$M$3:$AU$22,MATCH($B428,'Team forecast'!$B$3:$B$22,0),MATCH(CQ$1,'Team forecast'!$M$2:$AU$2,0))</f>
        <v>0</v>
      </c>
      <c r="CR428" s="19">
        <f>INDEX('Team forecast'!$M$3:$AU$22,MATCH($B428,'Team forecast'!$B$3:$B$22,0),MATCH(CR$1,'Team forecast'!$M$2:$AU$2,0))</f>
        <v>0</v>
      </c>
      <c r="CS428" s="5">
        <f t="shared" si="462"/>
        <v>-5000</v>
      </c>
      <c r="CT428" s="5">
        <f>INDEX('Team forecast'!$M$3:$AU$22,MATCH($B428,'Team forecast'!$B$3:$B$22,0),MATCH(CT$1,'Team forecast'!$M$2:$AU$2,0))*IF($Y428&gt;0,25000,0)</f>
        <v>0</v>
      </c>
      <c r="CU428" s="5">
        <f>INDEX('Team forecast'!$M$3:$AU$22,MATCH($B428,'Team forecast'!$B$3:$B$22,0),MATCH(CU$1,'Team forecast'!$M$2:$AU$2,0))*IF($Y428&gt;0,5000,0)</f>
        <v>0</v>
      </c>
      <c r="CV428" s="5">
        <f>INDEX('Team forecast'!$M$3:$AU$22,MATCH($B428,'Team forecast'!$B$3:$B$22,0),MATCH(CV$1,'Team forecast'!$M$2:$AU$2,0))*IF($Y428&gt;0,-15000,0)</f>
        <v>0</v>
      </c>
      <c r="CW428" s="5">
        <f t="shared" si="463"/>
        <v>0</v>
      </c>
      <c r="CX428" s="5">
        <f t="shared" si="464"/>
        <v>0</v>
      </c>
      <c r="CY428" s="5">
        <f t="shared" si="465"/>
        <v>0</v>
      </c>
      <c r="CZ428" s="5">
        <f t="shared" si="466"/>
        <v>0</v>
      </c>
      <c r="DA428" s="5">
        <f t="shared" si="467"/>
        <v>0</v>
      </c>
      <c r="DB428" s="5">
        <f t="shared" si="468"/>
        <v>0</v>
      </c>
      <c r="DC428" s="5">
        <f t="shared" si="469"/>
        <v>0</v>
      </c>
      <c r="DD428" s="5">
        <f t="shared" si="470"/>
        <v>0</v>
      </c>
      <c r="DE428" s="5">
        <f t="shared" si="471"/>
        <v>0</v>
      </c>
      <c r="DF428" s="5">
        <f>IFERROR(SUM(CT428:DE428),0)*((Cockpit!$C$3)^4)</f>
        <v>0</v>
      </c>
      <c r="DG428" s="19">
        <f>INDEX('Team forecast'!$M$3:$AU$22,MATCH($B428,'Team forecast'!$B$3:$B$22,0),MATCH(DG$1,'Team forecast'!$M$2:$AU$2,0))</f>
        <v>0</v>
      </c>
      <c r="DH428" s="19">
        <f>INDEX('Team forecast'!$M$3:$AU$22,MATCH($B428,'Team forecast'!$B$3:$B$22,0),MATCH(DH$1,'Team forecast'!$M$2:$AU$2,0))</f>
        <v>0</v>
      </c>
      <c r="DI428" s="19">
        <f>INDEX('Team forecast'!$M$3:$AU$22,MATCH($B428,'Team forecast'!$B$3:$B$22,0),MATCH(DI$1,'Team forecast'!$M$2:$AU$2,0))</f>
        <v>0</v>
      </c>
      <c r="DJ428" s="19">
        <f>INDEX('Team forecast'!$M$3:$AU$22,MATCH($B428,'Team forecast'!$B$3:$B$22,0),MATCH(DJ$1,'Team forecast'!$M$2:$AU$2,0))</f>
        <v>0</v>
      </c>
      <c r="DK428" s="5">
        <f t="shared" si="472"/>
        <v>-5000</v>
      </c>
      <c r="DL428" s="5">
        <f>INDEX('Team forecast'!$M$3:$AU$22,MATCH($B428,'Team forecast'!$B$3:$B$22,0),MATCH(DL$1,'Team forecast'!$M$2:$AU$2,0))*IF($Y428&gt;0,25000,0)</f>
        <v>0</v>
      </c>
      <c r="DM428" s="5">
        <f>INDEX('Team forecast'!$M$3:$AU$22,MATCH($B428,'Team forecast'!$B$3:$B$22,0),MATCH(DM$1,'Team forecast'!$M$2:$AU$2,0))*IF($Y428&gt;0,5000,0)</f>
        <v>0</v>
      </c>
      <c r="DN428" s="5">
        <f>INDEX('Team forecast'!$M$3:$AU$22,MATCH($B428,'Team forecast'!$B$3:$B$22,0),MATCH(DN$1,'Team forecast'!$M$2:$AU$2,0))*IF($Y428&gt;0,-15000,0)</f>
        <v>0</v>
      </c>
      <c r="DO428" s="5">
        <f t="shared" si="473"/>
        <v>0</v>
      </c>
      <c r="DP428" s="5">
        <f t="shared" si="474"/>
        <v>0</v>
      </c>
      <c r="DQ428" s="5">
        <f t="shared" si="475"/>
        <v>0</v>
      </c>
      <c r="DR428" s="5">
        <f t="shared" si="476"/>
        <v>0</v>
      </c>
      <c r="DS428" s="5">
        <f t="shared" si="477"/>
        <v>0</v>
      </c>
      <c r="DT428" s="5">
        <f t="shared" si="478"/>
        <v>0</v>
      </c>
      <c r="DU428" s="5">
        <f t="shared" si="479"/>
        <v>0</v>
      </c>
      <c r="DV428" s="5">
        <f t="shared" si="480"/>
        <v>0</v>
      </c>
      <c r="DW428" s="5">
        <f t="shared" si="481"/>
        <v>0</v>
      </c>
      <c r="DX428" s="5">
        <f>IFERROR(SUM(DL428:DW428),0)*((Cockpit!$C$3)^5)</f>
        <v>0</v>
      </c>
      <c r="DY428" s="5">
        <f t="shared" si="482"/>
        <v>-5000</v>
      </c>
      <c r="DZ428" s="5" t="str">
        <f>IF(ISERROR(MATCH(A428,'Current squad'!B:B,0)),"No","Yes")</f>
        <v>No</v>
      </c>
      <c r="EA428" s="5" cm="1">
        <f t="array" ref="EA428">IFERROR(_xlfn.IFS(DZ428="Yes",0,DZ428="No",H428*1%),999999)</f>
        <v>18510</v>
      </c>
      <c r="EB428" s="5">
        <f t="shared" si="424"/>
        <v>1869510</v>
      </c>
      <c r="EC428" s="5">
        <f t="shared" si="483"/>
        <v>-23510</v>
      </c>
      <c r="ED428" s="1">
        <f t="shared" si="425"/>
        <v>-1.2701242571582928E-2</v>
      </c>
      <c r="EE428" s="5">
        <f>RANK(EC428,$EC$2:$EC$572)+COUNTIF($EC$2:EC428,EC428)-1</f>
        <v>154</v>
      </c>
      <c r="EF428" s="4">
        <f>RANK(ED428,$ED$2:$ED$572)+COUNTIF($ED$2:ED428,ED428)-1</f>
        <v>559</v>
      </c>
    </row>
    <row r="429" spans="1:136" x14ac:dyDescent="0.3">
      <c r="A429" t="str">
        <f>IF(Holdet.dk!A429&lt;&gt;"",Holdet.dk!A429,"")</f>
        <v>James Trafford</v>
      </c>
      <c r="B429" t="str">
        <f>INDEX(Holdet.dk!B:B,MATCH($A429,Holdet.dk!$A:$A,0))</f>
        <v>Manchester City</v>
      </c>
      <c r="C429" t="str">
        <f>INDEX(Holdet.dk!C:C,MATCH($A429,Holdet.dk!$A:$A,0))</f>
        <v>Goalkeeper</v>
      </c>
      <c r="D429" t="str">
        <f>INDEX(Holdet.dk!D:D,MATCH($A429,Holdet.dk!$A:$A,0))</f>
        <v>4.390.000</v>
      </c>
      <c r="E429" s="1">
        <f>IFERROR(_xlfn.NUMBERVALUE(INDEX(Holdet.dk!$E:$E,MATCH($A429,Holdet.dk!$A:$A,0)),","),0)</f>
        <v>0</v>
      </c>
      <c r="F429" t="str">
        <f>IF(INDEX(Lookup!H:H,MATCH('Master data'!A429,Lookup!G:G,0))=0,A429,INDEX(Lookup!H:H,MATCH('Master data'!A429,Lookup!G:G,0)))</f>
        <v>James Trafford</v>
      </c>
      <c r="G429" t="str">
        <f>IFERROR(INDEX(Lookup!B:B,MATCH(INDEX(Rotowire!C:C,MATCH(F429,Rotowire!A:A,0)),Lookup!D:D,0)),"")</f>
        <v/>
      </c>
      <c r="H429" s="5">
        <f t="shared" si="416"/>
        <v>4390000</v>
      </c>
      <c r="I429" s="19">
        <f>IFERROR(INDEX('Team forecast'!$G$3:$I$22,MATCH($B429,'Team forecast'!$B$3:$B$22,0),MATCH(I$1,'Team forecast'!$G$2:$I$2,0)),0)</f>
        <v>0.86602870813397137</v>
      </c>
      <c r="J429" s="19">
        <f>IFERROR(INDEX('Team forecast'!$G$3:$I$22,MATCH($B429,'Team forecast'!$B$3:$B$22,0),MATCH(J$1,'Team forecast'!$G$2:$I$2,0)),0)</f>
        <v>1.118279569892473</v>
      </c>
      <c r="K429" s="19">
        <f>IFERROR(INDEX('Team forecast'!$G$3:$I$22,MATCH($B429,'Team forecast'!$B$3:$B$22,0),MATCH(K$1,'Team forecast'!$G$2:$I$2,0)),0)</f>
        <v>0.86208459014336625</v>
      </c>
      <c r="L429">
        <f>SUMIFS(Rotowire!E:E,Rotowire!$A:$A,'Master data'!$F429)</f>
        <v>0</v>
      </c>
      <c r="M429" s="2">
        <f>SUMIFS(Rotowire!F:F,Rotowire!$A:$A,'Master data'!$F429)*I429</f>
        <v>0</v>
      </c>
      <c r="N429" s="2">
        <f>SUMIFS(Rotowire!G:G,Rotowire!$A:$A,'Master data'!$F429)*I429</f>
        <v>0</v>
      </c>
      <c r="O429" s="2">
        <f>SUMIFS(Rotowire!I:I,Rotowire!$A:$A,'Master data'!$F429)*I429</f>
        <v>0</v>
      </c>
      <c r="P429" s="2">
        <f>SUMIFS(Rotowire!W:W,Rotowire!$A:$A,'Master data'!$F429)*K429</f>
        <v>0</v>
      </c>
      <c r="Q429" s="2">
        <f>SUMIFS(Rotowire!Y:Y,Rotowire!$A:$A,'Master data'!$F429)*J429</f>
        <v>0</v>
      </c>
      <c r="R429" s="2">
        <f>SUMIFS(Rotowire!AB:AB,Rotowire!$A:$A,'Master data'!$F429)</f>
        <v>0</v>
      </c>
      <c r="S429" s="2">
        <f>SUMIFS(Rotowire!AC:AC,Rotowire!$A:$A,'Master data'!$F429)</f>
        <v>0</v>
      </c>
      <c r="T429" s="2">
        <f>INDEX('Team forecast'!D$3:D$22,MATCH($B429,'Team forecast'!$B$3:$B$22,0))</f>
        <v>1.81</v>
      </c>
      <c r="U429" s="2">
        <f>INDEX('Team forecast'!E$3:E$22,MATCH($B429,'Team forecast'!$B$3:$B$22,0))</f>
        <v>1.04</v>
      </c>
      <c r="V429" s="2">
        <f>INDEX('Team forecast'!J$3:J$22,MATCH($B429,'Team forecast'!$B$3:$B$22,0))</f>
        <v>0.54869999999999997</v>
      </c>
      <c r="W429" s="2">
        <f>INDEX('Team forecast'!K$3:K$22,MATCH($B429,'Team forecast'!$B$3:$B$22,0))</f>
        <v>0.23649999999999999</v>
      </c>
      <c r="X429" s="2">
        <f>INDEX('Team forecast'!L$3:L$22,MATCH($B429,'Team forecast'!$B$3:$B$22,0))</f>
        <v>0.21479999999999999</v>
      </c>
      <c r="Y429" s="5">
        <f t="shared" si="417"/>
        <v>-5000</v>
      </c>
      <c r="Z429" s="5">
        <f t="shared" si="418"/>
        <v>0</v>
      </c>
      <c r="AA429" s="5">
        <f t="shared" si="419"/>
        <v>0</v>
      </c>
      <c r="AB429" s="5">
        <f t="shared" si="420"/>
        <v>0</v>
      </c>
      <c r="AC429" s="5">
        <f t="shared" si="421"/>
        <v>0</v>
      </c>
      <c r="AD429" s="5">
        <f t="shared" si="426"/>
        <v>0</v>
      </c>
      <c r="AE429" s="5">
        <f t="shared" si="427"/>
        <v>0</v>
      </c>
      <c r="AF429" s="5">
        <f t="shared" si="422"/>
        <v>0</v>
      </c>
      <c r="AG429" s="5">
        <f t="shared" si="423"/>
        <v>0</v>
      </c>
      <c r="AH429" s="5">
        <f t="shared" si="428"/>
        <v>0</v>
      </c>
      <c r="AI429" s="5">
        <f t="shared" si="429"/>
        <v>0</v>
      </c>
      <c r="AJ429" s="5">
        <f t="shared" si="430"/>
        <v>0</v>
      </c>
      <c r="AK429" s="5">
        <f t="shared" si="431"/>
        <v>0</v>
      </c>
      <c r="AL429" s="5">
        <f>IFERROR(SUM(Y429:AK429),-5000)*((Cockpit!$C$3)^0)</f>
        <v>-5000</v>
      </c>
      <c r="AM429" s="19">
        <f>INDEX('Team forecast'!$M$3:$AU$22,MATCH($B429,'Team forecast'!$B$3:$B$22,0),MATCH(AM$1,'Team forecast'!$M$2:$AU$2,0))</f>
        <v>0</v>
      </c>
      <c r="AN429" s="19">
        <f>INDEX('Team forecast'!$M$3:$AU$22,MATCH($B429,'Team forecast'!$B$3:$B$22,0),MATCH(AN$1,'Team forecast'!$M$2:$AU$2,0))</f>
        <v>0</v>
      </c>
      <c r="AO429" s="19">
        <f>INDEX('Team forecast'!$M$3:$AU$22,MATCH($B429,'Team forecast'!$B$3:$B$22,0),MATCH(AO$1,'Team forecast'!$M$2:$AU$2,0))</f>
        <v>0</v>
      </c>
      <c r="AP429" s="19">
        <f>INDEX('Team forecast'!$M$3:$AU$22,MATCH($B429,'Team forecast'!$B$3:$B$22,0),MATCH(AP$1,'Team forecast'!$M$2:$AU$2,0))</f>
        <v>0</v>
      </c>
      <c r="AQ429" s="5">
        <f t="shared" si="432"/>
        <v>-5000</v>
      </c>
      <c r="AR429" s="5">
        <f>INDEX('Team forecast'!$M$3:$AU$22,MATCH($B429,'Team forecast'!$B$3:$B$22,0),MATCH(AR$1,'Team forecast'!$M$2:$AU$2,0))*IF($Y429&gt;0,25000,0)</f>
        <v>0</v>
      </c>
      <c r="AS429" s="5">
        <f>INDEX('Team forecast'!$M$3:$AU$22,MATCH($B429,'Team forecast'!$B$3:$B$22,0),MATCH(AS$1,'Team forecast'!$M$2:$AU$2,0))*IF($Y429&gt;0,5000,0)</f>
        <v>0</v>
      </c>
      <c r="AT429" s="5">
        <f>INDEX('Team forecast'!$M$3:$AU$22,MATCH($B429,'Team forecast'!$B$3:$B$22,0),MATCH(AT$1,'Team forecast'!$M$2:$AU$2,0))*IF($Y429&gt;0,-15000,0)</f>
        <v>0</v>
      </c>
      <c r="AU429" s="5">
        <f t="shared" si="433"/>
        <v>0</v>
      </c>
      <c r="AV429" s="5">
        <f t="shared" si="434"/>
        <v>0</v>
      </c>
      <c r="AW429" s="5">
        <f t="shared" si="435"/>
        <v>0</v>
      </c>
      <c r="AX429" s="5">
        <f t="shared" si="436"/>
        <v>0</v>
      </c>
      <c r="AY429" s="5">
        <f t="shared" si="437"/>
        <v>0</v>
      </c>
      <c r="AZ429" s="5">
        <f t="shared" si="438"/>
        <v>0</v>
      </c>
      <c r="BA429" s="5">
        <f t="shared" si="439"/>
        <v>0</v>
      </c>
      <c r="BB429" s="5">
        <f t="shared" si="440"/>
        <v>0</v>
      </c>
      <c r="BC429" s="5">
        <f t="shared" si="441"/>
        <v>0</v>
      </c>
      <c r="BD429" s="5">
        <f>IFERROR(SUM(AR429:BC429),0)*((Cockpit!$C$3)^1)</f>
        <v>0</v>
      </c>
      <c r="BE429" s="19">
        <f>INDEX('Team forecast'!$M$3:$AU$22,MATCH($B429,'Team forecast'!$B$3:$B$22,0),MATCH(BE$1,'Team forecast'!$M$2:$AU$2,0))</f>
        <v>0</v>
      </c>
      <c r="BF429" s="19">
        <f>INDEX('Team forecast'!$M$3:$AU$22,MATCH($B429,'Team forecast'!$B$3:$B$22,0),MATCH(BF$1,'Team forecast'!$M$2:$AU$2,0))</f>
        <v>0</v>
      </c>
      <c r="BG429" s="19">
        <f>INDEX('Team forecast'!$M$3:$AU$22,MATCH($B429,'Team forecast'!$B$3:$B$22,0),MATCH(BG$1,'Team forecast'!$M$2:$AU$2,0))</f>
        <v>0</v>
      </c>
      <c r="BH429" s="19">
        <f>INDEX('Team forecast'!$M$3:$AU$22,MATCH($B429,'Team forecast'!$B$3:$B$22,0),MATCH(BH$1,'Team forecast'!$M$2:$AU$2,0))</f>
        <v>0</v>
      </c>
      <c r="BI429" s="5">
        <f t="shared" si="442"/>
        <v>-5000</v>
      </c>
      <c r="BJ429" s="5">
        <f>INDEX('Team forecast'!$M$3:$AU$22,MATCH($B429,'Team forecast'!$B$3:$B$22,0),MATCH(BJ$1,'Team forecast'!$M$2:$AU$2,0))*IF($Y429&gt;0,25000,0)</f>
        <v>0</v>
      </c>
      <c r="BK429" s="5">
        <f>INDEX('Team forecast'!$M$3:$AU$22,MATCH($B429,'Team forecast'!$B$3:$B$22,0),MATCH(BK$1,'Team forecast'!$M$2:$AU$2,0))*IF($Y429&gt;0,5000,0)</f>
        <v>0</v>
      </c>
      <c r="BL429" s="5">
        <f>INDEX('Team forecast'!$M$3:$AU$22,MATCH($B429,'Team forecast'!$B$3:$B$22,0),MATCH(BL$1,'Team forecast'!$M$2:$AU$2,0))*IF($Y429&gt;0,-15000,0)</f>
        <v>0</v>
      </c>
      <c r="BM429" s="5">
        <f t="shared" si="443"/>
        <v>0</v>
      </c>
      <c r="BN429" s="5">
        <f t="shared" si="444"/>
        <v>0</v>
      </c>
      <c r="BO429" s="5">
        <f t="shared" si="445"/>
        <v>0</v>
      </c>
      <c r="BP429" s="5">
        <f t="shared" si="446"/>
        <v>0</v>
      </c>
      <c r="BQ429" s="5">
        <f t="shared" si="447"/>
        <v>0</v>
      </c>
      <c r="BR429" s="5">
        <f t="shared" si="448"/>
        <v>0</v>
      </c>
      <c r="BS429" s="5">
        <f t="shared" si="449"/>
        <v>0</v>
      </c>
      <c r="BT429" s="5">
        <f t="shared" si="450"/>
        <v>0</v>
      </c>
      <c r="BU429" s="5">
        <f t="shared" si="451"/>
        <v>0</v>
      </c>
      <c r="BV429" s="5">
        <f>IFERROR(SUM(BJ429:BU429),0)*((Cockpit!$C$3)^2)</f>
        <v>0</v>
      </c>
      <c r="BW429" s="19">
        <f>INDEX('Team forecast'!$M$3:$AU$22,MATCH($B429,'Team forecast'!$B$3:$B$22,0),MATCH(BW$1,'Team forecast'!$M$2:$AU$2,0))</f>
        <v>0</v>
      </c>
      <c r="BX429" s="19">
        <f>INDEX('Team forecast'!$M$3:$AU$22,MATCH($B429,'Team forecast'!$B$3:$B$22,0),MATCH(BX$1,'Team forecast'!$M$2:$AU$2,0))</f>
        <v>0</v>
      </c>
      <c r="BY429" s="19">
        <f>INDEX('Team forecast'!$M$3:$AU$22,MATCH($B429,'Team forecast'!$B$3:$B$22,0),MATCH(BY$1,'Team forecast'!$M$2:$AU$2,0))</f>
        <v>0</v>
      </c>
      <c r="BZ429" s="19">
        <f>INDEX('Team forecast'!$M$3:$AU$22,MATCH($B429,'Team forecast'!$B$3:$B$22,0),MATCH(BZ$1,'Team forecast'!$M$2:$AU$2,0))</f>
        <v>0</v>
      </c>
      <c r="CA429" s="5">
        <f t="shared" si="452"/>
        <v>-5000</v>
      </c>
      <c r="CB429" s="5">
        <f>INDEX('Team forecast'!$M$3:$AU$22,MATCH($B429,'Team forecast'!$B$3:$B$22,0),MATCH(CB$1,'Team forecast'!$M$2:$AU$2,0))*IF($Y429&gt;0,25000,0)</f>
        <v>0</v>
      </c>
      <c r="CC429" s="5">
        <f>INDEX('Team forecast'!$M$3:$AU$22,MATCH($B429,'Team forecast'!$B$3:$B$22,0),MATCH(CC$1,'Team forecast'!$M$2:$AU$2,0))*IF($Y429&gt;0,5000,0)</f>
        <v>0</v>
      </c>
      <c r="CD429" s="5">
        <f>INDEX('Team forecast'!$M$3:$AU$22,MATCH($B429,'Team forecast'!$B$3:$B$22,0),MATCH(CD$1,'Team forecast'!$M$2:$AU$2,0))*IF($Y429&gt;0,-15000,0)</f>
        <v>0</v>
      </c>
      <c r="CE429" s="5">
        <f t="shared" si="453"/>
        <v>0</v>
      </c>
      <c r="CF429" s="5">
        <f t="shared" si="454"/>
        <v>0</v>
      </c>
      <c r="CG429" s="5">
        <f t="shared" si="455"/>
        <v>0</v>
      </c>
      <c r="CH429" s="5">
        <f t="shared" si="456"/>
        <v>0</v>
      </c>
      <c r="CI429" s="5">
        <f t="shared" si="457"/>
        <v>0</v>
      </c>
      <c r="CJ429" s="5">
        <f t="shared" si="458"/>
        <v>0</v>
      </c>
      <c r="CK429" s="5">
        <f t="shared" si="459"/>
        <v>0</v>
      </c>
      <c r="CL429" s="5">
        <f t="shared" si="460"/>
        <v>0</v>
      </c>
      <c r="CM429" s="5">
        <f t="shared" si="461"/>
        <v>0</v>
      </c>
      <c r="CN429" s="5">
        <f>IFERROR(SUM(CB429:CM429),0)*((Cockpit!$C$3)^3)</f>
        <v>0</v>
      </c>
      <c r="CO429" s="19">
        <f>INDEX('Team forecast'!$M$3:$AU$22,MATCH($B429,'Team forecast'!$B$3:$B$22,0),MATCH(CO$1,'Team forecast'!$M$2:$AU$2,0))</f>
        <v>0</v>
      </c>
      <c r="CP429" s="19">
        <f>INDEX('Team forecast'!$M$3:$AU$22,MATCH($B429,'Team forecast'!$B$3:$B$22,0),MATCH(CP$1,'Team forecast'!$M$2:$AU$2,0))</f>
        <v>0</v>
      </c>
      <c r="CQ429" s="19">
        <f>INDEX('Team forecast'!$M$3:$AU$22,MATCH($B429,'Team forecast'!$B$3:$B$22,0),MATCH(CQ$1,'Team forecast'!$M$2:$AU$2,0))</f>
        <v>0</v>
      </c>
      <c r="CR429" s="19">
        <f>INDEX('Team forecast'!$M$3:$AU$22,MATCH($B429,'Team forecast'!$B$3:$B$22,0),MATCH(CR$1,'Team forecast'!$M$2:$AU$2,0))</f>
        <v>0</v>
      </c>
      <c r="CS429" s="5">
        <f t="shared" si="462"/>
        <v>-5000</v>
      </c>
      <c r="CT429" s="5">
        <f>INDEX('Team forecast'!$M$3:$AU$22,MATCH($B429,'Team forecast'!$B$3:$B$22,0),MATCH(CT$1,'Team forecast'!$M$2:$AU$2,0))*IF($Y429&gt;0,25000,0)</f>
        <v>0</v>
      </c>
      <c r="CU429" s="5">
        <f>INDEX('Team forecast'!$M$3:$AU$22,MATCH($B429,'Team forecast'!$B$3:$B$22,0),MATCH(CU$1,'Team forecast'!$M$2:$AU$2,0))*IF($Y429&gt;0,5000,0)</f>
        <v>0</v>
      </c>
      <c r="CV429" s="5">
        <f>INDEX('Team forecast'!$M$3:$AU$22,MATCH($B429,'Team forecast'!$B$3:$B$22,0),MATCH(CV$1,'Team forecast'!$M$2:$AU$2,0))*IF($Y429&gt;0,-15000,0)</f>
        <v>0</v>
      </c>
      <c r="CW429" s="5">
        <f t="shared" si="463"/>
        <v>0</v>
      </c>
      <c r="CX429" s="5">
        <f t="shared" si="464"/>
        <v>0</v>
      </c>
      <c r="CY429" s="5">
        <f t="shared" si="465"/>
        <v>0</v>
      </c>
      <c r="CZ429" s="5">
        <f t="shared" si="466"/>
        <v>0</v>
      </c>
      <c r="DA429" s="5">
        <f t="shared" si="467"/>
        <v>0</v>
      </c>
      <c r="DB429" s="5">
        <f t="shared" si="468"/>
        <v>0</v>
      </c>
      <c r="DC429" s="5">
        <f t="shared" si="469"/>
        <v>0</v>
      </c>
      <c r="DD429" s="5">
        <f t="shared" si="470"/>
        <v>0</v>
      </c>
      <c r="DE429" s="5">
        <f t="shared" si="471"/>
        <v>0</v>
      </c>
      <c r="DF429" s="5">
        <f>IFERROR(SUM(CT429:DE429),0)*((Cockpit!$C$3)^4)</f>
        <v>0</v>
      </c>
      <c r="DG429" s="19">
        <f>INDEX('Team forecast'!$M$3:$AU$22,MATCH($B429,'Team forecast'!$B$3:$B$22,0),MATCH(DG$1,'Team forecast'!$M$2:$AU$2,0))</f>
        <v>0</v>
      </c>
      <c r="DH429" s="19">
        <f>INDEX('Team forecast'!$M$3:$AU$22,MATCH($B429,'Team forecast'!$B$3:$B$22,0),MATCH(DH$1,'Team forecast'!$M$2:$AU$2,0))</f>
        <v>0</v>
      </c>
      <c r="DI429" s="19">
        <f>INDEX('Team forecast'!$M$3:$AU$22,MATCH($B429,'Team forecast'!$B$3:$B$22,0),MATCH(DI$1,'Team forecast'!$M$2:$AU$2,0))</f>
        <v>0</v>
      </c>
      <c r="DJ429" s="19">
        <f>INDEX('Team forecast'!$M$3:$AU$22,MATCH($B429,'Team forecast'!$B$3:$B$22,0),MATCH(DJ$1,'Team forecast'!$M$2:$AU$2,0))</f>
        <v>0</v>
      </c>
      <c r="DK429" s="5">
        <f t="shared" si="472"/>
        <v>-5000</v>
      </c>
      <c r="DL429" s="5">
        <f>INDEX('Team forecast'!$M$3:$AU$22,MATCH($B429,'Team forecast'!$B$3:$B$22,0),MATCH(DL$1,'Team forecast'!$M$2:$AU$2,0))*IF($Y429&gt;0,25000,0)</f>
        <v>0</v>
      </c>
      <c r="DM429" s="5">
        <f>INDEX('Team forecast'!$M$3:$AU$22,MATCH($B429,'Team forecast'!$B$3:$B$22,0),MATCH(DM$1,'Team forecast'!$M$2:$AU$2,0))*IF($Y429&gt;0,5000,0)</f>
        <v>0</v>
      </c>
      <c r="DN429" s="5">
        <f>INDEX('Team forecast'!$M$3:$AU$22,MATCH($B429,'Team forecast'!$B$3:$B$22,0),MATCH(DN$1,'Team forecast'!$M$2:$AU$2,0))*IF($Y429&gt;0,-15000,0)</f>
        <v>0</v>
      </c>
      <c r="DO429" s="5">
        <f t="shared" si="473"/>
        <v>0</v>
      </c>
      <c r="DP429" s="5">
        <f t="shared" si="474"/>
        <v>0</v>
      </c>
      <c r="DQ429" s="5">
        <f t="shared" si="475"/>
        <v>0</v>
      </c>
      <c r="DR429" s="5">
        <f t="shared" si="476"/>
        <v>0</v>
      </c>
      <c r="DS429" s="5">
        <f t="shared" si="477"/>
        <v>0</v>
      </c>
      <c r="DT429" s="5">
        <f t="shared" si="478"/>
        <v>0</v>
      </c>
      <c r="DU429" s="5">
        <f t="shared" si="479"/>
        <v>0</v>
      </c>
      <c r="DV429" s="5">
        <f t="shared" si="480"/>
        <v>0</v>
      </c>
      <c r="DW429" s="5">
        <f t="shared" si="481"/>
        <v>0</v>
      </c>
      <c r="DX429" s="5">
        <f>IFERROR(SUM(DL429:DW429),0)*((Cockpit!$C$3)^5)</f>
        <v>0</v>
      </c>
      <c r="DY429" s="5">
        <f t="shared" si="482"/>
        <v>-5000</v>
      </c>
      <c r="DZ429" s="5" t="str">
        <f>IF(ISERROR(MATCH(A429,'Current squad'!B:B,0)),"No","Yes")</f>
        <v>No</v>
      </c>
      <c r="EA429" s="5" cm="1">
        <f t="array" ref="EA429">IFERROR(_xlfn.IFS(DZ429="Yes",0,DZ429="No",H429*1%),999999)</f>
        <v>43900</v>
      </c>
      <c r="EB429" s="5">
        <f t="shared" si="424"/>
        <v>4433900</v>
      </c>
      <c r="EC429" s="5">
        <f t="shared" si="483"/>
        <v>-48900</v>
      </c>
      <c r="ED429" s="1">
        <f t="shared" si="425"/>
        <v>-1.1138952164009112E-2</v>
      </c>
      <c r="EE429" s="5">
        <f>RANK(EC429,$EC$2:$EC$572)+COUNTIF($EC$2:EC429,EC429)-1</f>
        <v>483</v>
      </c>
      <c r="EF429" s="4">
        <f>RANK(ED429,$ED$2:$ED$572)+COUNTIF($ED$2:ED429,ED429)-1</f>
        <v>263</v>
      </c>
    </row>
    <row r="430" spans="1:136" x14ac:dyDescent="0.3">
      <c r="A430" t="str">
        <f>IF(Holdet.dk!A430&lt;&gt;"",Holdet.dk!A430,"")</f>
        <v>Diego Llorente Rios</v>
      </c>
      <c r="B430" t="str">
        <f>INDEX(Holdet.dk!B:B,MATCH($A430,Holdet.dk!$A:$A,0))</f>
        <v>Leeds United</v>
      </c>
      <c r="C430" t="str">
        <f>INDEX(Holdet.dk!C:C,MATCH($A430,Holdet.dk!$A:$A,0))</f>
        <v>Defense</v>
      </c>
      <c r="D430" t="str">
        <f>INDEX(Holdet.dk!D:D,MATCH($A430,Holdet.dk!$A:$A,0))</f>
        <v>3.261.000</v>
      </c>
      <c r="E430" s="1">
        <f>IFERROR(_xlfn.NUMBERVALUE(INDEX(Holdet.dk!$E:$E,MATCH($A430,Holdet.dk!$A:$A,0)),","),0)</f>
        <v>0.01</v>
      </c>
      <c r="F430" t="str">
        <f>IF(INDEX(Lookup!H:H,MATCH('Master data'!A430,Lookup!G:G,0))=0,A430,INDEX(Lookup!H:H,MATCH('Master data'!A430,Lookup!G:G,0)))</f>
        <v>Diego Llorente</v>
      </c>
      <c r="G430" t="str">
        <f>IFERROR(INDEX(Lookup!B:B,MATCH(INDEX(Rotowire!C:C,MATCH(F430,Rotowire!A:A,0)),Lookup!D:D,0)),"")</f>
        <v/>
      </c>
      <c r="H430" s="5">
        <f t="shared" si="416"/>
        <v>3261000</v>
      </c>
      <c r="I430" s="19">
        <f>IFERROR(INDEX('Team forecast'!$G$3:$I$22,MATCH($B430,'Team forecast'!$B$3:$B$22,0),MATCH(I$1,'Team forecast'!$G$2:$I$2,0)),0)</f>
        <v>0.79646017699115057</v>
      </c>
      <c r="J430" s="19">
        <f>IFERROR(INDEX('Team forecast'!$G$3:$I$22,MATCH($B430,'Team forecast'!$B$3:$B$22,0),MATCH(J$1,'Team forecast'!$G$2:$I$2,0)),0)</f>
        <v>1.1504424778761062</v>
      </c>
      <c r="K430" s="19">
        <f>IFERROR(INDEX('Team forecast'!$G$3:$I$22,MATCH($B430,'Team forecast'!$B$3:$B$22,0),MATCH(K$1,'Team forecast'!$G$2:$I$2,0)),0)</f>
        <v>0.82585391828488663</v>
      </c>
      <c r="L430">
        <f>SUMIFS(Rotowire!E:E,Rotowire!$A:$A,'Master data'!$F430)</f>
        <v>0</v>
      </c>
      <c r="M430" s="2">
        <f>SUMIFS(Rotowire!F:F,Rotowire!$A:$A,'Master data'!$F430)*I430</f>
        <v>0</v>
      </c>
      <c r="N430" s="2">
        <f>SUMIFS(Rotowire!G:G,Rotowire!$A:$A,'Master data'!$F430)*I430</f>
        <v>0</v>
      </c>
      <c r="O430" s="2">
        <f>SUMIFS(Rotowire!I:I,Rotowire!$A:$A,'Master data'!$F430)*I430</f>
        <v>0</v>
      </c>
      <c r="P430" s="2">
        <f>SUMIFS(Rotowire!W:W,Rotowire!$A:$A,'Master data'!$F430)*K430</f>
        <v>0</v>
      </c>
      <c r="Q430" s="2">
        <f>SUMIFS(Rotowire!Y:Y,Rotowire!$A:$A,'Master data'!$F430)*J430</f>
        <v>0</v>
      </c>
      <c r="R430" s="2">
        <f>SUMIFS(Rotowire!AB:AB,Rotowire!$A:$A,'Master data'!$F430)</f>
        <v>0</v>
      </c>
      <c r="S430" s="2">
        <f>SUMIFS(Rotowire!AC:AC,Rotowire!$A:$A,'Master data'!$F430)</f>
        <v>0</v>
      </c>
      <c r="T430" s="2">
        <f>INDEX('Team forecast'!D$3:D$22,MATCH($B430,'Team forecast'!$B$3:$B$22,0))</f>
        <v>1.8</v>
      </c>
      <c r="U430" s="2">
        <f>INDEX('Team forecast'!E$3:E$22,MATCH($B430,'Team forecast'!$B$3:$B$22,0))</f>
        <v>1.3</v>
      </c>
      <c r="V430" s="2">
        <f>INDEX('Team forecast'!J$3:J$22,MATCH($B430,'Team forecast'!$B$3:$B$22,0))</f>
        <v>0.4859</v>
      </c>
      <c r="W430" s="2">
        <f>INDEX('Team forecast'!K$3:K$22,MATCH($B430,'Team forecast'!$B$3:$B$22,0))</f>
        <v>0.23730000000000001</v>
      </c>
      <c r="X430" s="2">
        <f>INDEX('Team forecast'!L$3:L$22,MATCH($B430,'Team forecast'!$B$3:$B$22,0))</f>
        <v>0.27679999999999999</v>
      </c>
      <c r="Y430" s="5">
        <f t="shared" si="417"/>
        <v>-5000</v>
      </c>
      <c r="Z430" s="5">
        <f t="shared" si="418"/>
        <v>0</v>
      </c>
      <c r="AA430" s="5">
        <f t="shared" si="419"/>
        <v>0</v>
      </c>
      <c r="AB430" s="5">
        <f t="shared" si="420"/>
        <v>0</v>
      </c>
      <c r="AC430" s="5">
        <f t="shared" si="421"/>
        <v>0</v>
      </c>
      <c r="AD430" s="5">
        <f t="shared" si="426"/>
        <v>0</v>
      </c>
      <c r="AE430" s="5">
        <f t="shared" si="427"/>
        <v>0</v>
      </c>
      <c r="AF430" s="5">
        <f t="shared" si="422"/>
        <v>0</v>
      </c>
      <c r="AG430" s="5">
        <f t="shared" si="423"/>
        <v>0</v>
      </c>
      <c r="AH430" s="5">
        <f t="shared" si="428"/>
        <v>0</v>
      </c>
      <c r="AI430" s="5">
        <f t="shared" si="429"/>
        <v>0</v>
      </c>
      <c r="AJ430" s="5">
        <f t="shared" si="430"/>
        <v>0</v>
      </c>
      <c r="AK430" s="5">
        <f t="shared" si="431"/>
        <v>0</v>
      </c>
      <c r="AL430" s="5">
        <f>IFERROR(SUM(Y430:AK430),-5000)*((Cockpit!$C$3)^0)</f>
        <v>-5000</v>
      </c>
      <c r="AM430" s="19">
        <f>INDEX('Team forecast'!$M$3:$AU$22,MATCH($B430,'Team forecast'!$B$3:$B$22,0),MATCH(AM$1,'Team forecast'!$M$2:$AU$2,0))</f>
        <v>0</v>
      </c>
      <c r="AN430" s="19">
        <f>INDEX('Team forecast'!$M$3:$AU$22,MATCH($B430,'Team forecast'!$B$3:$B$22,0),MATCH(AN$1,'Team forecast'!$M$2:$AU$2,0))</f>
        <v>0</v>
      </c>
      <c r="AO430" s="19">
        <f>INDEX('Team forecast'!$M$3:$AU$22,MATCH($B430,'Team forecast'!$B$3:$B$22,0),MATCH(AO$1,'Team forecast'!$M$2:$AU$2,0))</f>
        <v>0</v>
      </c>
      <c r="AP430" s="19">
        <f>INDEX('Team forecast'!$M$3:$AU$22,MATCH($B430,'Team forecast'!$B$3:$B$22,0),MATCH(AP$1,'Team forecast'!$M$2:$AU$2,0))</f>
        <v>0</v>
      </c>
      <c r="AQ430" s="5">
        <f t="shared" si="432"/>
        <v>-5000</v>
      </c>
      <c r="AR430" s="5">
        <f>INDEX('Team forecast'!$M$3:$AU$22,MATCH($B430,'Team forecast'!$B$3:$B$22,0),MATCH(AR$1,'Team forecast'!$M$2:$AU$2,0))*IF($Y430&gt;0,25000,0)</f>
        <v>0</v>
      </c>
      <c r="AS430" s="5">
        <f>INDEX('Team forecast'!$M$3:$AU$22,MATCH($B430,'Team forecast'!$B$3:$B$22,0),MATCH(AS$1,'Team forecast'!$M$2:$AU$2,0))*IF($Y430&gt;0,5000,0)</f>
        <v>0</v>
      </c>
      <c r="AT430" s="5">
        <f>INDEX('Team forecast'!$M$3:$AU$22,MATCH($B430,'Team forecast'!$B$3:$B$22,0),MATCH(AT$1,'Team forecast'!$M$2:$AU$2,0))*IF($Y430&gt;0,-15000,0)</f>
        <v>0</v>
      </c>
      <c r="AU430" s="5">
        <f t="shared" si="433"/>
        <v>0</v>
      </c>
      <c r="AV430" s="5">
        <f t="shared" si="434"/>
        <v>0</v>
      </c>
      <c r="AW430" s="5">
        <f t="shared" si="435"/>
        <v>0</v>
      </c>
      <c r="AX430" s="5">
        <f t="shared" si="436"/>
        <v>0</v>
      </c>
      <c r="AY430" s="5">
        <f t="shared" si="437"/>
        <v>0</v>
      </c>
      <c r="AZ430" s="5">
        <f t="shared" si="438"/>
        <v>0</v>
      </c>
      <c r="BA430" s="5">
        <f t="shared" si="439"/>
        <v>0</v>
      </c>
      <c r="BB430" s="5">
        <f t="shared" si="440"/>
        <v>0</v>
      </c>
      <c r="BC430" s="5">
        <f t="shared" si="441"/>
        <v>0</v>
      </c>
      <c r="BD430" s="5">
        <f>IFERROR(SUM(AR430:BC430),0)*((Cockpit!$C$3)^1)</f>
        <v>0</v>
      </c>
      <c r="BE430" s="19">
        <f>INDEX('Team forecast'!$M$3:$AU$22,MATCH($B430,'Team forecast'!$B$3:$B$22,0),MATCH(BE$1,'Team forecast'!$M$2:$AU$2,0))</f>
        <v>0</v>
      </c>
      <c r="BF430" s="19">
        <f>INDEX('Team forecast'!$M$3:$AU$22,MATCH($B430,'Team forecast'!$B$3:$B$22,0),MATCH(BF$1,'Team forecast'!$M$2:$AU$2,0))</f>
        <v>0</v>
      </c>
      <c r="BG430" s="19">
        <f>INDEX('Team forecast'!$M$3:$AU$22,MATCH($B430,'Team forecast'!$B$3:$B$22,0),MATCH(BG$1,'Team forecast'!$M$2:$AU$2,0))</f>
        <v>0</v>
      </c>
      <c r="BH430" s="19">
        <f>INDEX('Team forecast'!$M$3:$AU$22,MATCH($B430,'Team forecast'!$B$3:$B$22,0),MATCH(BH$1,'Team forecast'!$M$2:$AU$2,0))</f>
        <v>0</v>
      </c>
      <c r="BI430" s="5">
        <f t="shared" si="442"/>
        <v>-5000</v>
      </c>
      <c r="BJ430" s="5">
        <f>INDEX('Team forecast'!$M$3:$AU$22,MATCH($B430,'Team forecast'!$B$3:$B$22,0),MATCH(BJ$1,'Team forecast'!$M$2:$AU$2,0))*IF($Y430&gt;0,25000,0)</f>
        <v>0</v>
      </c>
      <c r="BK430" s="5">
        <f>INDEX('Team forecast'!$M$3:$AU$22,MATCH($B430,'Team forecast'!$B$3:$B$22,0),MATCH(BK$1,'Team forecast'!$M$2:$AU$2,0))*IF($Y430&gt;0,5000,0)</f>
        <v>0</v>
      </c>
      <c r="BL430" s="5">
        <f>INDEX('Team forecast'!$M$3:$AU$22,MATCH($B430,'Team forecast'!$B$3:$B$22,0),MATCH(BL$1,'Team forecast'!$M$2:$AU$2,0))*IF($Y430&gt;0,-15000,0)</f>
        <v>0</v>
      </c>
      <c r="BM430" s="5">
        <f t="shared" si="443"/>
        <v>0</v>
      </c>
      <c r="BN430" s="5">
        <f t="shared" si="444"/>
        <v>0</v>
      </c>
      <c r="BO430" s="5">
        <f t="shared" si="445"/>
        <v>0</v>
      </c>
      <c r="BP430" s="5">
        <f t="shared" si="446"/>
        <v>0</v>
      </c>
      <c r="BQ430" s="5">
        <f t="shared" si="447"/>
        <v>0</v>
      </c>
      <c r="BR430" s="5">
        <f t="shared" si="448"/>
        <v>0</v>
      </c>
      <c r="BS430" s="5">
        <f t="shared" si="449"/>
        <v>0</v>
      </c>
      <c r="BT430" s="5">
        <f t="shared" si="450"/>
        <v>0</v>
      </c>
      <c r="BU430" s="5">
        <f t="shared" si="451"/>
        <v>0</v>
      </c>
      <c r="BV430" s="5">
        <f>IFERROR(SUM(BJ430:BU430),0)*((Cockpit!$C$3)^2)</f>
        <v>0</v>
      </c>
      <c r="BW430" s="19">
        <f>INDEX('Team forecast'!$M$3:$AU$22,MATCH($B430,'Team forecast'!$B$3:$B$22,0),MATCH(BW$1,'Team forecast'!$M$2:$AU$2,0))</f>
        <v>0</v>
      </c>
      <c r="BX430" s="19">
        <f>INDEX('Team forecast'!$M$3:$AU$22,MATCH($B430,'Team forecast'!$B$3:$B$22,0),MATCH(BX$1,'Team forecast'!$M$2:$AU$2,0))</f>
        <v>0</v>
      </c>
      <c r="BY430" s="19">
        <f>INDEX('Team forecast'!$M$3:$AU$22,MATCH($B430,'Team forecast'!$B$3:$B$22,0),MATCH(BY$1,'Team forecast'!$M$2:$AU$2,0))</f>
        <v>0</v>
      </c>
      <c r="BZ430" s="19">
        <f>INDEX('Team forecast'!$M$3:$AU$22,MATCH($B430,'Team forecast'!$B$3:$B$22,0),MATCH(BZ$1,'Team forecast'!$M$2:$AU$2,0))</f>
        <v>0</v>
      </c>
      <c r="CA430" s="5">
        <f t="shared" si="452"/>
        <v>-5000</v>
      </c>
      <c r="CB430" s="5">
        <f>INDEX('Team forecast'!$M$3:$AU$22,MATCH($B430,'Team forecast'!$B$3:$B$22,0),MATCH(CB$1,'Team forecast'!$M$2:$AU$2,0))*IF($Y430&gt;0,25000,0)</f>
        <v>0</v>
      </c>
      <c r="CC430" s="5">
        <f>INDEX('Team forecast'!$M$3:$AU$22,MATCH($B430,'Team forecast'!$B$3:$B$22,0),MATCH(CC$1,'Team forecast'!$M$2:$AU$2,0))*IF($Y430&gt;0,5000,0)</f>
        <v>0</v>
      </c>
      <c r="CD430" s="5">
        <f>INDEX('Team forecast'!$M$3:$AU$22,MATCH($B430,'Team forecast'!$B$3:$B$22,0),MATCH(CD$1,'Team forecast'!$M$2:$AU$2,0))*IF($Y430&gt;0,-15000,0)</f>
        <v>0</v>
      </c>
      <c r="CE430" s="5">
        <f t="shared" si="453"/>
        <v>0</v>
      </c>
      <c r="CF430" s="5">
        <f t="shared" si="454"/>
        <v>0</v>
      </c>
      <c r="CG430" s="5">
        <f t="shared" si="455"/>
        <v>0</v>
      </c>
      <c r="CH430" s="5">
        <f t="shared" si="456"/>
        <v>0</v>
      </c>
      <c r="CI430" s="5">
        <f t="shared" si="457"/>
        <v>0</v>
      </c>
      <c r="CJ430" s="5">
        <f t="shared" si="458"/>
        <v>0</v>
      </c>
      <c r="CK430" s="5">
        <f t="shared" si="459"/>
        <v>0</v>
      </c>
      <c r="CL430" s="5">
        <f t="shared" si="460"/>
        <v>0</v>
      </c>
      <c r="CM430" s="5">
        <f t="shared" si="461"/>
        <v>0</v>
      </c>
      <c r="CN430" s="5">
        <f>IFERROR(SUM(CB430:CM430),0)*((Cockpit!$C$3)^3)</f>
        <v>0</v>
      </c>
      <c r="CO430" s="19">
        <f>INDEX('Team forecast'!$M$3:$AU$22,MATCH($B430,'Team forecast'!$B$3:$B$22,0),MATCH(CO$1,'Team forecast'!$M$2:$AU$2,0))</f>
        <v>0</v>
      </c>
      <c r="CP430" s="19">
        <f>INDEX('Team forecast'!$M$3:$AU$22,MATCH($B430,'Team forecast'!$B$3:$B$22,0),MATCH(CP$1,'Team forecast'!$M$2:$AU$2,0))</f>
        <v>0</v>
      </c>
      <c r="CQ430" s="19">
        <f>INDEX('Team forecast'!$M$3:$AU$22,MATCH($B430,'Team forecast'!$B$3:$B$22,0),MATCH(CQ$1,'Team forecast'!$M$2:$AU$2,0))</f>
        <v>0</v>
      </c>
      <c r="CR430" s="19">
        <f>INDEX('Team forecast'!$M$3:$AU$22,MATCH($B430,'Team forecast'!$B$3:$B$22,0),MATCH(CR$1,'Team forecast'!$M$2:$AU$2,0))</f>
        <v>0</v>
      </c>
      <c r="CS430" s="5">
        <f t="shared" si="462"/>
        <v>-5000</v>
      </c>
      <c r="CT430" s="5">
        <f>INDEX('Team forecast'!$M$3:$AU$22,MATCH($B430,'Team forecast'!$B$3:$B$22,0),MATCH(CT$1,'Team forecast'!$M$2:$AU$2,0))*IF($Y430&gt;0,25000,0)</f>
        <v>0</v>
      </c>
      <c r="CU430" s="5">
        <f>INDEX('Team forecast'!$M$3:$AU$22,MATCH($B430,'Team forecast'!$B$3:$B$22,0),MATCH(CU$1,'Team forecast'!$M$2:$AU$2,0))*IF($Y430&gt;0,5000,0)</f>
        <v>0</v>
      </c>
      <c r="CV430" s="5">
        <f>INDEX('Team forecast'!$M$3:$AU$22,MATCH($B430,'Team forecast'!$B$3:$B$22,0),MATCH(CV$1,'Team forecast'!$M$2:$AU$2,0))*IF($Y430&gt;0,-15000,0)</f>
        <v>0</v>
      </c>
      <c r="CW430" s="5">
        <f t="shared" si="463"/>
        <v>0</v>
      </c>
      <c r="CX430" s="5">
        <f t="shared" si="464"/>
        <v>0</v>
      </c>
      <c r="CY430" s="5">
        <f t="shared" si="465"/>
        <v>0</v>
      </c>
      <c r="CZ430" s="5">
        <f t="shared" si="466"/>
        <v>0</v>
      </c>
      <c r="DA430" s="5">
        <f t="shared" si="467"/>
        <v>0</v>
      </c>
      <c r="DB430" s="5">
        <f t="shared" si="468"/>
        <v>0</v>
      </c>
      <c r="DC430" s="5">
        <f t="shared" si="469"/>
        <v>0</v>
      </c>
      <c r="DD430" s="5">
        <f t="shared" si="470"/>
        <v>0</v>
      </c>
      <c r="DE430" s="5">
        <f t="shared" si="471"/>
        <v>0</v>
      </c>
      <c r="DF430" s="5">
        <f>IFERROR(SUM(CT430:DE430),0)*((Cockpit!$C$3)^4)</f>
        <v>0</v>
      </c>
      <c r="DG430" s="19">
        <f>INDEX('Team forecast'!$M$3:$AU$22,MATCH($B430,'Team forecast'!$B$3:$B$22,0),MATCH(DG$1,'Team forecast'!$M$2:$AU$2,0))</f>
        <v>0</v>
      </c>
      <c r="DH430" s="19">
        <f>INDEX('Team forecast'!$M$3:$AU$22,MATCH($B430,'Team forecast'!$B$3:$B$22,0),MATCH(DH$1,'Team forecast'!$M$2:$AU$2,0))</f>
        <v>0</v>
      </c>
      <c r="DI430" s="19">
        <f>INDEX('Team forecast'!$M$3:$AU$22,MATCH($B430,'Team forecast'!$B$3:$B$22,0),MATCH(DI$1,'Team forecast'!$M$2:$AU$2,0))</f>
        <v>0</v>
      </c>
      <c r="DJ430" s="19">
        <f>INDEX('Team forecast'!$M$3:$AU$22,MATCH($B430,'Team forecast'!$B$3:$B$22,0),MATCH(DJ$1,'Team forecast'!$M$2:$AU$2,0))</f>
        <v>0</v>
      </c>
      <c r="DK430" s="5">
        <f t="shared" si="472"/>
        <v>-5000</v>
      </c>
      <c r="DL430" s="5">
        <f>INDEX('Team forecast'!$M$3:$AU$22,MATCH($B430,'Team forecast'!$B$3:$B$22,0),MATCH(DL$1,'Team forecast'!$M$2:$AU$2,0))*IF($Y430&gt;0,25000,0)</f>
        <v>0</v>
      </c>
      <c r="DM430" s="5">
        <f>INDEX('Team forecast'!$M$3:$AU$22,MATCH($B430,'Team forecast'!$B$3:$B$22,0),MATCH(DM$1,'Team forecast'!$M$2:$AU$2,0))*IF($Y430&gt;0,5000,0)</f>
        <v>0</v>
      </c>
      <c r="DN430" s="5">
        <f>INDEX('Team forecast'!$M$3:$AU$22,MATCH($B430,'Team forecast'!$B$3:$B$22,0),MATCH(DN$1,'Team forecast'!$M$2:$AU$2,0))*IF($Y430&gt;0,-15000,0)</f>
        <v>0</v>
      </c>
      <c r="DO430" s="5">
        <f t="shared" si="473"/>
        <v>0</v>
      </c>
      <c r="DP430" s="5">
        <f t="shared" si="474"/>
        <v>0</v>
      </c>
      <c r="DQ430" s="5">
        <f t="shared" si="475"/>
        <v>0</v>
      </c>
      <c r="DR430" s="5">
        <f t="shared" si="476"/>
        <v>0</v>
      </c>
      <c r="DS430" s="5">
        <f t="shared" si="477"/>
        <v>0</v>
      </c>
      <c r="DT430" s="5">
        <f t="shared" si="478"/>
        <v>0</v>
      </c>
      <c r="DU430" s="5">
        <f t="shared" si="479"/>
        <v>0</v>
      </c>
      <c r="DV430" s="5">
        <f t="shared" si="480"/>
        <v>0</v>
      </c>
      <c r="DW430" s="5">
        <f t="shared" si="481"/>
        <v>0</v>
      </c>
      <c r="DX430" s="5">
        <f>IFERROR(SUM(DL430:DW430),0)*((Cockpit!$C$3)^5)</f>
        <v>0</v>
      </c>
      <c r="DY430" s="5">
        <f t="shared" si="482"/>
        <v>-5000</v>
      </c>
      <c r="DZ430" s="5" t="str">
        <f>IF(ISERROR(MATCH(A430,'Current squad'!B:B,0)),"No","Yes")</f>
        <v>No</v>
      </c>
      <c r="EA430" s="5" cm="1">
        <f t="array" ref="EA430">IFERROR(_xlfn.IFS(DZ430="Yes",0,DZ430="No",H430*1%),999999)</f>
        <v>32610</v>
      </c>
      <c r="EB430" s="5">
        <f t="shared" si="424"/>
        <v>3293610</v>
      </c>
      <c r="EC430" s="5">
        <f t="shared" si="483"/>
        <v>-37610</v>
      </c>
      <c r="ED430" s="1">
        <f t="shared" si="425"/>
        <v>-1.1533272002453234E-2</v>
      </c>
      <c r="EE430" s="5">
        <f>RANK(EC430,$EC$2:$EC$572)+COUNTIF($EC$2:EC430,EC430)-1</f>
        <v>393</v>
      </c>
      <c r="EF430" s="4">
        <f>RANK(ED430,$ED$2:$ED$572)+COUNTIF($ED$2:ED430,ED430)-1</f>
        <v>341</v>
      </c>
    </row>
    <row r="431" spans="1:136" x14ac:dyDescent="0.3">
      <c r="A431" t="str">
        <f>IF(Holdet.dk!A431&lt;&gt;"",Holdet.dk!A431,"")</f>
        <v>Conor Coady</v>
      </c>
      <c r="B431" t="str">
        <f>INDEX(Holdet.dk!B:B,MATCH($A431,Holdet.dk!$A:$A,0))</f>
        <v>Wolverhampton</v>
      </c>
      <c r="C431" t="str">
        <f>INDEX(Holdet.dk!C:C,MATCH($A431,Holdet.dk!$A:$A,0))</f>
        <v>Defense</v>
      </c>
      <c r="D431" t="str">
        <f>INDEX(Holdet.dk!D:D,MATCH($A431,Holdet.dk!$A:$A,0))</f>
        <v>4.032.000</v>
      </c>
      <c r="E431" s="1">
        <f>IFERROR(_xlfn.NUMBERVALUE(INDEX(Holdet.dk!$E:$E,MATCH($A431,Holdet.dk!$A:$A,0)),","),0)</f>
        <v>2.1000000000000001E-2</v>
      </c>
      <c r="F431" t="str">
        <f>IF(INDEX(Lookup!H:H,MATCH('Master data'!A431,Lookup!G:G,0))=0,A431,INDEX(Lookup!H:H,MATCH('Master data'!A431,Lookup!G:G,0)))</f>
        <v>Conor Coady</v>
      </c>
      <c r="G431" t="str">
        <f>IFERROR(INDEX(Lookup!B:B,MATCH(INDEX(Rotowire!C:C,MATCH(F431,Rotowire!A:A,0)),Lookup!D:D,0)),"")</f>
        <v>Manchester United</v>
      </c>
      <c r="H431" s="5">
        <f t="shared" si="416"/>
        <v>4032000</v>
      </c>
      <c r="I431" s="19">
        <f>IFERROR(INDEX('Team forecast'!$G$3:$I$22,MATCH($B431,'Team forecast'!$B$3:$B$22,0),MATCH(I$1,'Team forecast'!$G$2:$I$2,0)),0)</f>
        <v>0.75816993464052274</v>
      </c>
      <c r="J431" s="19">
        <f>IFERROR(INDEX('Team forecast'!$G$3:$I$22,MATCH($B431,'Team forecast'!$B$3:$B$22,0),MATCH(J$1,'Team forecast'!$G$2:$I$2,0)),0)</f>
        <v>1.0869565217391304</v>
      </c>
      <c r="K431" s="19">
        <f>IFERROR(INDEX('Team forecast'!$G$3:$I$22,MATCH($B431,'Team forecast'!$B$3:$B$22,0),MATCH(K$1,'Team forecast'!$G$2:$I$2,0)),0)</f>
        <v>0.89252064059371927</v>
      </c>
      <c r="L431">
        <f>SUMIFS(Rotowire!E:E,Rotowire!$A:$A,'Master data'!$F431)</f>
        <v>95</v>
      </c>
      <c r="M431" s="2">
        <f>SUMIFS(Rotowire!F:F,Rotowire!$A:$A,'Master data'!$F431)*I431</f>
        <v>3.0326797385620909E-2</v>
      </c>
      <c r="N431" s="2">
        <f>SUMIFS(Rotowire!G:G,Rotowire!$A:$A,'Master data'!$F431)*I431</f>
        <v>7.5816993464052273E-3</v>
      </c>
      <c r="O431" s="2">
        <f>SUMIFS(Rotowire!I:I,Rotowire!$A:$A,'Master data'!$F431)*I431</f>
        <v>0.13647058823529409</v>
      </c>
      <c r="P431" s="2">
        <f>SUMIFS(Rotowire!W:W,Rotowire!$A:$A,'Master data'!$F431)*K431</f>
        <v>0.22313016014842982</v>
      </c>
      <c r="Q431" s="2">
        <f>SUMIFS(Rotowire!Y:Y,Rotowire!$A:$A,'Master data'!$F431)*J431</f>
        <v>0</v>
      </c>
      <c r="R431" s="2">
        <f>SUMIFS(Rotowire!AB:AB,Rotowire!$A:$A,'Master data'!$F431)</f>
        <v>0.35</v>
      </c>
      <c r="S431" s="2">
        <f>SUMIFS(Rotowire!AC:AC,Rotowire!$A:$A,'Master data'!$F431)</f>
        <v>0</v>
      </c>
      <c r="T431" s="2">
        <f>INDEX('Team forecast'!D$3:D$22,MATCH($B431,'Team forecast'!$B$3:$B$22,0))</f>
        <v>1.1599999999999999</v>
      </c>
      <c r="U431" s="2">
        <f>INDEX('Team forecast'!E$3:E$22,MATCH($B431,'Team forecast'!$B$3:$B$22,0))</f>
        <v>1.5</v>
      </c>
      <c r="V431" s="2">
        <f>INDEX('Team forecast'!J$3:J$22,MATCH($B431,'Team forecast'!$B$3:$B$22,0))</f>
        <v>0.29099999999999998</v>
      </c>
      <c r="W431" s="2">
        <f>INDEX('Team forecast'!K$3:K$22,MATCH($B431,'Team forecast'!$B$3:$B$22,0))</f>
        <v>0.26269999999999999</v>
      </c>
      <c r="X431" s="2">
        <f>INDEX('Team forecast'!L$3:L$22,MATCH($B431,'Team forecast'!$B$3:$B$22,0))</f>
        <v>0.44640000000000002</v>
      </c>
      <c r="Y431" s="5">
        <f t="shared" si="417"/>
        <v>7000</v>
      </c>
      <c r="Z431" s="5">
        <f t="shared" si="418"/>
        <v>7274.9999999999991</v>
      </c>
      <c r="AA431" s="5">
        <f t="shared" si="419"/>
        <v>1313.5</v>
      </c>
      <c r="AB431" s="5">
        <f t="shared" si="420"/>
        <v>-6696</v>
      </c>
      <c r="AC431" s="5">
        <f t="shared" si="421"/>
        <v>4549.0196078431363</v>
      </c>
      <c r="AD431" s="5">
        <f t="shared" si="426"/>
        <v>379.08496732026134</v>
      </c>
      <c r="AE431" s="5">
        <f t="shared" si="427"/>
        <v>1364.705882352941</v>
      </c>
      <c r="AF431" s="5">
        <f t="shared" si="422"/>
        <v>11156.508007421491</v>
      </c>
      <c r="AG431" s="5">
        <f t="shared" si="423"/>
        <v>0</v>
      </c>
      <c r="AH431" s="5">
        <f t="shared" si="428"/>
        <v>-7000</v>
      </c>
      <c r="AI431" s="5">
        <f t="shared" si="429"/>
        <v>0</v>
      </c>
      <c r="AJ431" s="5">
        <f t="shared" si="430"/>
        <v>11600</v>
      </c>
      <c r="AK431" s="5">
        <f t="shared" si="431"/>
        <v>-12000</v>
      </c>
      <c r="AL431" s="5">
        <f>IFERROR(SUM(Y431:AK431),-5000)*((Cockpit!$C$3)^0)</f>
        <v>18941.818464937831</v>
      </c>
      <c r="AM431" s="19">
        <f>INDEX('Team forecast'!$M$3:$AU$22,MATCH($B431,'Team forecast'!$B$3:$B$22,0),MATCH(AM$1,'Team forecast'!$M$2:$AU$2,0))</f>
        <v>0</v>
      </c>
      <c r="AN431" s="19">
        <f>INDEX('Team forecast'!$M$3:$AU$22,MATCH($B431,'Team forecast'!$B$3:$B$22,0),MATCH(AN$1,'Team forecast'!$M$2:$AU$2,0))</f>
        <v>0</v>
      </c>
      <c r="AO431" s="19">
        <f>INDEX('Team forecast'!$M$3:$AU$22,MATCH($B431,'Team forecast'!$B$3:$B$22,0),MATCH(AO$1,'Team forecast'!$M$2:$AU$2,0))</f>
        <v>0</v>
      </c>
      <c r="AP431" s="19">
        <f>INDEX('Team forecast'!$M$3:$AU$22,MATCH($B431,'Team forecast'!$B$3:$B$22,0),MATCH(AP$1,'Team forecast'!$M$2:$AU$2,0))</f>
        <v>0</v>
      </c>
      <c r="AQ431" s="5">
        <f t="shared" si="432"/>
        <v>7000</v>
      </c>
      <c r="AR431" s="5">
        <f>INDEX('Team forecast'!$M$3:$AU$22,MATCH($B431,'Team forecast'!$B$3:$B$22,0),MATCH(AR$1,'Team forecast'!$M$2:$AU$2,0))*IF($Y431&gt;0,25000,0)</f>
        <v>0</v>
      </c>
      <c r="AS431" s="5">
        <f>INDEX('Team forecast'!$M$3:$AU$22,MATCH($B431,'Team forecast'!$B$3:$B$22,0),MATCH(AS$1,'Team forecast'!$M$2:$AU$2,0))*IF($Y431&gt;0,5000,0)</f>
        <v>0</v>
      </c>
      <c r="AT431" s="5">
        <f>INDEX('Team forecast'!$M$3:$AU$22,MATCH($B431,'Team forecast'!$B$3:$B$22,0),MATCH(AT$1,'Team forecast'!$M$2:$AU$2,0))*IF($Y431&gt;0,-15000,0)</f>
        <v>0</v>
      </c>
      <c r="AU431" s="5">
        <f t="shared" si="433"/>
        <v>0</v>
      </c>
      <c r="AV431" s="5">
        <f t="shared" si="434"/>
        <v>0</v>
      </c>
      <c r="AW431" s="5">
        <f t="shared" si="435"/>
        <v>0</v>
      </c>
      <c r="AX431" s="5">
        <f t="shared" si="436"/>
        <v>0</v>
      </c>
      <c r="AY431" s="5">
        <f t="shared" si="437"/>
        <v>0</v>
      </c>
      <c r="AZ431" s="5">
        <f t="shared" si="438"/>
        <v>-7000</v>
      </c>
      <c r="BA431" s="5">
        <f t="shared" si="439"/>
        <v>0</v>
      </c>
      <c r="BB431" s="5">
        <f t="shared" si="440"/>
        <v>0</v>
      </c>
      <c r="BC431" s="5">
        <f t="shared" si="441"/>
        <v>0</v>
      </c>
      <c r="BD431" s="5">
        <f>IFERROR(SUM(AR431:BC431),0)*((Cockpit!$C$3)^1)</f>
        <v>-4900</v>
      </c>
      <c r="BE431" s="19">
        <f>INDEX('Team forecast'!$M$3:$AU$22,MATCH($B431,'Team forecast'!$B$3:$B$22,0),MATCH(BE$1,'Team forecast'!$M$2:$AU$2,0))</f>
        <v>0</v>
      </c>
      <c r="BF431" s="19">
        <f>INDEX('Team forecast'!$M$3:$AU$22,MATCH($B431,'Team forecast'!$B$3:$B$22,0),MATCH(BF$1,'Team forecast'!$M$2:$AU$2,0))</f>
        <v>0</v>
      </c>
      <c r="BG431" s="19">
        <f>INDEX('Team forecast'!$M$3:$AU$22,MATCH($B431,'Team forecast'!$B$3:$B$22,0),MATCH(BG$1,'Team forecast'!$M$2:$AU$2,0))</f>
        <v>0</v>
      </c>
      <c r="BH431" s="19">
        <f>INDEX('Team forecast'!$M$3:$AU$22,MATCH($B431,'Team forecast'!$B$3:$B$22,0),MATCH(BH$1,'Team forecast'!$M$2:$AU$2,0))</f>
        <v>0</v>
      </c>
      <c r="BI431" s="5">
        <f t="shared" si="442"/>
        <v>7000</v>
      </c>
      <c r="BJ431" s="5">
        <f>INDEX('Team forecast'!$M$3:$AU$22,MATCH($B431,'Team forecast'!$B$3:$B$22,0),MATCH(BJ$1,'Team forecast'!$M$2:$AU$2,0))*IF($Y431&gt;0,25000,0)</f>
        <v>0</v>
      </c>
      <c r="BK431" s="5">
        <f>INDEX('Team forecast'!$M$3:$AU$22,MATCH($B431,'Team forecast'!$B$3:$B$22,0),MATCH(BK$1,'Team forecast'!$M$2:$AU$2,0))*IF($Y431&gt;0,5000,0)</f>
        <v>0</v>
      </c>
      <c r="BL431" s="5">
        <f>INDEX('Team forecast'!$M$3:$AU$22,MATCH($B431,'Team forecast'!$B$3:$B$22,0),MATCH(BL$1,'Team forecast'!$M$2:$AU$2,0))*IF($Y431&gt;0,-15000,0)</f>
        <v>0</v>
      </c>
      <c r="BM431" s="5">
        <f t="shared" si="443"/>
        <v>0</v>
      </c>
      <c r="BN431" s="5">
        <f t="shared" si="444"/>
        <v>0</v>
      </c>
      <c r="BO431" s="5">
        <f t="shared" si="445"/>
        <v>0</v>
      </c>
      <c r="BP431" s="5">
        <f t="shared" si="446"/>
        <v>0</v>
      </c>
      <c r="BQ431" s="5">
        <f t="shared" si="447"/>
        <v>0</v>
      </c>
      <c r="BR431" s="5">
        <f t="shared" si="448"/>
        <v>-7000</v>
      </c>
      <c r="BS431" s="5">
        <f t="shared" si="449"/>
        <v>0</v>
      </c>
      <c r="BT431" s="5">
        <f t="shared" si="450"/>
        <v>0</v>
      </c>
      <c r="BU431" s="5">
        <f t="shared" si="451"/>
        <v>0</v>
      </c>
      <c r="BV431" s="5">
        <f>IFERROR(SUM(BJ431:BU431),0)*((Cockpit!$C$3)^2)</f>
        <v>-3429.9999999999995</v>
      </c>
      <c r="BW431" s="19">
        <f>INDEX('Team forecast'!$M$3:$AU$22,MATCH($B431,'Team forecast'!$B$3:$B$22,0),MATCH(BW$1,'Team forecast'!$M$2:$AU$2,0))</f>
        <v>0</v>
      </c>
      <c r="BX431" s="19">
        <f>INDEX('Team forecast'!$M$3:$AU$22,MATCH($B431,'Team forecast'!$B$3:$B$22,0),MATCH(BX$1,'Team forecast'!$M$2:$AU$2,0))</f>
        <v>0</v>
      </c>
      <c r="BY431" s="19">
        <f>INDEX('Team forecast'!$M$3:$AU$22,MATCH($B431,'Team forecast'!$B$3:$B$22,0),MATCH(BY$1,'Team forecast'!$M$2:$AU$2,0))</f>
        <v>0</v>
      </c>
      <c r="BZ431" s="19">
        <f>INDEX('Team forecast'!$M$3:$AU$22,MATCH($B431,'Team forecast'!$B$3:$B$22,0),MATCH(BZ$1,'Team forecast'!$M$2:$AU$2,0))</f>
        <v>0</v>
      </c>
      <c r="CA431" s="5">
        <f t="shared" si="452"/>
        <v>7000</v>
      </c>
      <c r="CB431" s="5">
        <f>INDEX('Team forecast'!$M$3:$AU$22,MATCH($B431,'Team forecast'!$B$3:$B$22,0),MATCH(CB$1,'Team forecast'!$M$2:$AU$2,0))*IF($Y431&gt;0,25000,0)</f>
        <v>0</v>
      </c>
      <c r="CC431" s="5">
        <f>INDEX('Team forecast'!$M$3:$AU$22,MATCH($B431,'Team forecast'!$B$3:$B$22,0),MATCH(CC$1,'Team forecast'!$M$2:$AU$2,0))*IF($Y431&gt;0,5000,0)</f>
        <v>0</v>
      </c>
      <c r="CD431" s="5">
        <f>INDEX('Team forecast'!$M$3:$AU$22,MATCH($B431,'Team forecast'!$B$3:$B$22,0),MATCH(CD$1,'Team forecast'!$M$2:$AU$2,0))*IF($Y431&gt;0,-15000,0)</f>
        <v>0</v>
      </c>
      <c r="CE431" s="5">
        <f t="shared" si="453"/>
        <v>0</v>
      </c>
      <c r="CF431" s="5">
        <f t="shared" si="454"/>
        <v>0</v>
      </c>
      <c r="CG431" s="5">
        <f t="shared" si="455"/>
        <v>0</v>
      </c>
      <c r="CH431" s="5">
        <f t="shared" si="456"/>
        <v>0</v>
      </c>
      <c r="CI431" s="5">
        <f t="shared" si="457"/>
        <v>0</v>
      </c>
      <c r="CJ431" s="5">
        <f t="shared" si="458"/>
        <v>-7000</v>
      </c>
      <c r="CK431" s="5">
        <f t="shared" si="459"/>
        <v>0</v>
      </c>
      <c r="CL431" s="5">
        <f t="shared" si="460"/>
        <v>0</v>
      </c>
      <c r="CM431" s="5">
        <f t="shared" si="461"/>
        <v>0</v>
      </c>
      <c r="CN431" s="5">
        <f>IFERROR(SUM(CB431:CM431),0)*((Cockpit!$C$3)^3)</f>
        <v>-2400.9999999999995</v>
      </c>
      <c r="CO431" s="19">
        <f>INDEX('Team forecast'!$M$3:$AU$22,MATCH($B431,'Team forecast'!$B$3:$B$22,0),MATCH(CO$1,'Team forecast'!$M$2:$AU$2,0))</f>
        <v>0</v>
      </c>
      <c r="CP431" s="19">
        <f>INDEX('Team forecast'!$M$3:$AU$22,MATCH($B431,'Team forecast'!$B$3:$B$22,0),MATCH(CP$1,'Team forecast'!$M$2:$AU$2,0))</f>
        <v>0</v>
      </c>
      <c r="CQ431" s="19">
        <f>INDEX('Team forecast'!$M$3:$AU$22,MATCH($B431,'Team forecast'!$B$3:$B$22,0),MATCH(CQ$1,'Team forecast'!$M$2:$AU$2,0))</f>
        <v>0</v>
      </c>
      <c r="CR431" s="19">
        <f>INDEX('Team forecast'!$M$3:$AU$22,MATCH($B431,'Team forecast'!$B$3:$B$22,0),MATCH(CR$1,'Team forecast'!$M$2:$AU$2,0))</f>
        <v>0</v>
      </c>
      <c r="CS431" s="5">
        <f t="shared" si="462"/>
        <v>7000</v>
      </c>
      <c r="CT431" s="5">
        <f>INDEX('Team forecast'!$M$3:$AU$22,MATCH($B431,'Team forecast'!$B$3:$B$22,0),MATCH(CT$1,'Team forecast'!$M$2:$AU$2,0))*IF($Y431&gt;0,25000,0)</f>
        <v>0</v>
      </c>
      <c r="CU431" s="5">
        <f>INDEX('Team forecast'!$M$3:$AU$22,MATCH($B431,'Team forecast'!$B$3:$B$22,0),MATCH(CU$1,'Team forecast'!$M$2:$AU$2,0))*IF($Y431&gt;0,5000,0)</f>
        <v>0</v>
      </c>
      <c r="CV431" s="5">
        <f>INDEX('Team forecast'!$M$3:$AU$22,MATCH($B431,'Team forecast'!$B$3:$B$22,0),MATCH(CV$1,'Team forecast'!$M$2:$AU$2,0))*IF($Y431&gt;0,-15000,0)</f>
        <v>0</v>
      </c>
      <c r="CW431" s="5">
        <f t="shared" si="463"/>
        <v>0</v>
      </c>
      <c r="CX431" s="5">
        <f t="shared" si="464"/>
        <v>0</v>
      </c>
      <c r="CY431" s="5">
        <f t="shared" si="465"/>
        <v>0</v>
      </c>
      <c r="CZ431" s="5">
        <f t="shared" si="466"/>
        <v>0</v>
      </c>
      <c r="DA431" s="5">
        <f t="shared" si="467"/>
        <v>0</v>
      </c>
      <c r="DB431" s="5">
        <f t="shared" si="468"/>
        <v>-7000</v>
      </c>
      <c r="DC431" s="5">
        <f t="shared" si="469"/>
        <v>0</v>
      </c>
      <c r="DD431" s="5">
        <f t="shared" si="470"/>
        <v>0</v>
      </c>
      <c r="DE431" s="5">
        <f t="shared" si="471"/>
        <v>0</v>
      </c>
      <c r="DF431" s="5">
        <f>IFERROR(SUM(CT431:DE431),0)*((Cockpit!$C$3)^4)</f>
        <v>-1680.6999999999994</v>
      </c>
      <c r="DG431" s="19">
        <f>INDEX('Team forecast'!$M$3:$AU$22,MATCH($B431,'Team forecast'!$B$3:$B$22,0),MATCH(DG$1,'Team forecast'!$M$2:$AU$2,0))</f>
        <v>0</v>
      </c>
      <c r="DH431" s="19">
        <f>INDEX('Team forecast'!$M$3:$AU$22,MATCH($B431,'Team forecast'!$B$3:$B$22,0),MATCH(DH$1,'Team forecast'!$M$2:$AU$2,0))</f>
        <v>0</v>
      </c>
      <c r="DI431" s="19">
        <f>INDEX('Team forecast'!$M$3:$AU$22,MATCH($B431,'Team forecast'!$B$3:$B$22,0),MATCH(DI$1,'Team forecast'!$M$2:$AU$2,0))</f>
        <v>0</v>
      </c>
      <c r="DJ431" s="19">
        <f>INDEX('Team forecast'!$M$3:$AU$22,MATCH($B431,'Team forecast'!$B$3:$B$22,0),MATCH(DJ$1,'Team forecast'!$M$2:$AU$2,0))</f>
        <v>0</v>
      </c>
      <c r="DK431" s="5">
        <f t="shared" si="472"/>
        <v>7000</v>
      </c>
      <c r="DL431" s="5">
        <f>INDEX('Team forecast'!$M$3:$AU$22,MATCH($B431,'Team forecast'!$B$3:$B$22,0),MATCH(DL$1,'Team forecast'!$M$2:$AU$2,0))*IF($Y431&gt;0,25000,0)</f>
        <v>0</v>
      </c>
      <c r="DM431" s="5">
        <f>INDEX('Team forecast'!$M$3:$AU$22,MATCH($B431,'Team forecast'!$B$3:$B$22,0),MATCH(DM$1,'Team forecast'!$M$2:$AU$2,0))*IF($Y431&gt;0,5000,0)</f>
        <v>0</v>
      </c>
      <c r="DN431" s="5">
        <f>INDEX('Team forecast'!$M$3:$AU$22,MATCH($B431,'Team forecast'!$B$3:$B$22,0),MATCH(DN$1,'Team forecast'!$M$2:$AU$2,0))*IF($Y431&gt;0,-15000,0)</f>
        <v>0</v>
      </c>
      <c r="DO431" s="5">
        <f t="shared" si="473"/>
        <v>0</v>
      </c>
      <c r="DP431" s="5">
        <f t="shared" si="474"/>
        <v>0</v>
      </c>
      <c r="DQ431" s="5">
        <f t="shared" si="475"/>
        <v>0</v>
      </c>
      <c r="DR431" s="5">
        <f t="shared" si="476"/>
        <v>0</v>
      </c>
      <c r="DS431" s="5">
        <f t="shared" si="477"/>
        <v>0</v>
      </c>
      <c r="DT431" s="5">
        <f t="shared" si="478"/>
        <v>-7000</v>
      </c>
      <c r="DU431" s="5">
        <f t="shared" si="479"/>
        <v>0</v>
      </c>
      <c r="DV431" s="5">
        <f t="shared" si="480"/>
        <v>0</v>
      </c>
      <c r="DW431" s="5">
        <f t="shared" si="481"/>
        <v>0</v>
      </c>
      <c r="DX431" s="5">
        <f>IFERROR(SUM(DL431:DW431),0)*((Cockpit!$C$3)^5)</f>
        <v>-1176.4899999999996</v>
      </c>
      <c r="DY431" s="5">
        <f t="shared" si="482"/>
        <v>5353.6284649378322</v>
      </c>
      <c r="DZ431" s="5" t="str">
        <f>IF(ISERROR(MATCH(A431,'Current squad'!B:B,0)),"No","Yes")</f>
        <v>No</v>
      </c>
      <c r="EA431" s="5" cm="1">
        <f t="array" ref="EA431">IFERROR(_xlfn.IFS(DZ431="Yes",0,DZ431="No",H431*1%),999999)</f>
        <v>40320</v>
      </c>
      <c r="EB431" s="5">
        <f t="shared" si="424"/>
        <v>4072320</v>
      </c>
      <c r="EC431" s="5">
        <f t="shared" si="483"/>
        <v>-34966.371535062164</v>
      </c>
      <c r="ED431" s="1">
        <f t="shared" si="425"/>
        <v>-8.6722151624658139E-3</v>
      </c>
      <c r="EE431" s="5">
        <f>RANK(EC431,$EC$2:$EC$572)+COUNTIF($EC$2:EC431,EC431)-1</f>
        <v>374</v>
      </c>
      <c r="EF431" s="4">
        <f>RANK(ED431,$ED$2:$ED$572)+COUNTIF($ED$2:ED431,ED431)-1</f>
        <v>178</v>
      </c>
    </row>
    <row r="432" spans="1:136" x14ac:dyDescent="0.3">
      <c r="A432" t="str">
        <f>IF(Holdet.dk!A432&lt;&gt;"",Holdet.dk!A432,"")</f>
        <v>Cody Drameh</v>
      </c>
      <c r="B432" t="str">
        <f>INDEX(Holdet.dk!B:B,MATCH($A432,Holdet.dk!$A:$A,0))</f>
        <v>Leeds United</v>
      </c>
      <c r="C432" t="str">
        <f>INDEX(Holdet.dk!C:C,MATCH($A432,Holdet.dk!$A:$A,0))</f>
        <v>Defense</v>
      </c>
      <c r="D432" t="str">
        <f>INDEX(Holdet.dk!D:D,MATCH($A432,Holdet.dk!$A:$A,0))</f>
        <v>1.900.000</v>
      </c>
      <c r="E432" s="1">
        <f>IFERROR(_xlfn.NUMBERVALUE(INDEX(Holdet.dk!$E:$E,MATCH($A432,Holdet.dk!$A:$A,0)),","),0)</f>
        <v>2E-3</v>
      </c>
      <c r="F432" t="str">
        <f>IF(INDEX(Lookup!H:H,MATCH('Master data'!A432,Lookup!G:G,0))=0,A432,INDEX(Lookup!H:H,MATCH('Master data'!A432,Lookup!G:G,0)))</f>
        <v>Cody Drameh</v>
      </c>
      <c r="G432" t="str">
        <f>IFERROR(INDEX(Lookup!B:B,MATCH(INDEX(Rotowire!C:C,MATCH(F432,Rotowire!A:A,0)),Lookup!D:D,0)),"")</f>
        <v/>
      </c>
      <c r="H432" s="5">
        <f t="shared" si="416"/>
        <v>1900000</v>
      </c>
      <c r="I432" s="19">
        <f>IFERROR(INDEX('Team forecast'!$G$3:$I$22,MATCH($B432,'Team forecast'!$B$3:$B$22,0),MATCH(I$1,'Team forecast'!$G$2:$I$2,0)),0)</f>
        <v>0.79646017699115057</v>
      </c>
      <c r="J432" s="19">
        <f>IFERROR(INDEX('Team forecast'!$G$3:$I$22,MATCH($B432,'Team forecast'!$B$3:$B$22,0),MATCH(J$1,'Team forecast'!$G$2:$I$2,0)),0)</f>
        <v>1.1504424778761062</v>
      </c>
      <c r="K432" s="19">
        <f>IFERROR(INDEX('Team forecast'!$G$3:$I$22,MATCH($B432,'Team forecast'!$B$3:$B$22,0),MATCH(K$1,'Team forecast'!$G$2:$I$2,0)),0)</f>
        <v>0.82585391828488663</v>
      </c>
      <c r="L432">
        <f>SUMIFS(Rotowire!E:E,Rotowire!$A:$A,'Master data'!$F432)</f>
        <v>0</v>
      </c>
      <c r="M432" s="2">
        <f>SUMIFS(Rotowire!F:F,Rotowire!$A:$A,'Master data'!$F432)*I432</f>
        <v>0</v>
      </c>
      <c r="N432" s="2">
        <f>SUMIFS(Rotowire!G:G,Rotowire!$A:$A,'Master data'!$F432)*I432</f>
        <v>0</v>
      </c>
      <c r="O432" s="2">
        <f>SUMIFS(Rotowire!I:I,Rotowire!$A:$A,'Master data'!$F432)*I432</f>
        <v>0</v>
      </c>
      <c r="P432" s="2">
        <f>SUMIFS(Rotowire!W:W,Rotowire!$A:$A,'Master data'!$F432)*K432</f>
        <v>0</v>
      </c>
      <c r="Q432" s="2">
        <f>SUMIFS(Rotowire!Y:Y,Rotowire!$A:$A,'Master data'!$F432)*J432</f>
        <v>0</v>
      </c>
      <c r="R432" s="2">
        <f>SUMIFS(Rotowire!AB:AB,Rotowire!$A:$A,'Master data'!$F432)</f>
        <v>0</v>
      </c>
      <c r="S432" s="2">
        <f>SUMIFS(Rotowire!AC:AC,Rotowire!$A:$A,'Master data'!$F432)</f>
        <v>0</v>
      </c>
      <c r="T432" s="2">
        <f>INDEX('Team forecast'!D$3:D$22,MATCH($B432,'Team forecast'!$B$3:$B$22,0))</f>
        <v>1.8</v>
      </c>
      <c r="U432" s="2">
        <f>INDEX('Team forecast'!E$3:E$22,MATCH($B432,'Team forecast'!$B$3:$B$22,0))</f>
        <v>1.3</v>
      </c>
      <c r="V432" s="2">
        <f>INDEX('Team forecast'!J$3:J$22,MATCH($B432,'Team forecast'!$B$3:$B$22,0))</f>
        <v>0.4859</v>
      </c>
      <c r="W432" s="2">
        <f>INDEX('Team forecast'!K$3:K$22,MATCH($B432,'Team forecast'!$B$3:$B$22,0))</f>
        <v>0.23730000000000001</v>
      </c>
      <c r="X432" s="2">
        <f>INDEX('Team forecast'!L$3:L$22,MATCH($B432,'Team forecast'!$B$3:$B$22,0))</f>
        <v>0.27679999999999999</v>
      </c>
      <c r="Y432" s="5">
        <f t="shared" si="417"/>
        <v>-5000</v>
      </c>
      <c r="Z432" s="5">
        <f t="shared" si="418"/>
        <v>0</v>
      </c>
      <c r="AA432" s="5">
        <f t="shared" si="419"/>
        <v>0</v>
      </c>
      <c r="AB432" s="5">
        <f t="shared" si="420"/>
        <v>0</v>
      </c>
      <c r="AC432" s="5">
        <f t="shared" si="421"/>
        <v>0</v>
      </c>
      <c r="AD432" s="5">
        <f t="shared" si="426"/>
        <v>0</v>
      </c>
      <c r="AE432" s="5">
        <f t="shared" si="427"/>
        <v>0</v>
      </c>
      <c r="AF432" s="5">
        <f t="shared" si="422"/>
        <v>0</v>
      </c>
      <c r="AG432" s="5">
        <f t="shared" si="423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 t="shared" si="431"/>
        <v>0</v>
      </c>
      <c r="AL432" s="5">
        <f>IFERROR(SUM(Y432:AK432),-5000)*((Cockpit!$C$3)^0)</f>
        <v>-5000</v>
      </c>
      <c r="AM432" s="19">
        <f>INDEX('Team forecast'!$M$3:$AU$22,MATCH($B432,'Team forecast'!$B$3:$B$22,0),MATCH(AM$1,'Team forecast'!$M$2:$AU$2,0))</f>
        <v>0</v>
      </c>
      <c r="AN432" s="19">
        <f>INDEX('Team forecast'!$M$3:$AU$22,MATCH($B432,'Team forecast'!$B$3:$B$22,0),MATCH(AN$1,'Team forecast'!$M$2:$AU$2,0))</f>
        <v>0</v>
      </c>
      <c r="AO432" s="19">
        <f>INDEX('Team forecast'!$M$3:$AU$22,MATCH($B432,'Team forecast'!$B$3:$B$22,0),MATCH(AO$1,'Team forecast'!$M$2:$AU$2,0))</f>
        <v>0</v>
      </c>
      <c r="AP432" s="19">
        <f>INDEX('Team forecast'!$M$3:$AU$22,MATCH($B432,'Team forecast'!$B$3:$B$22,0),MATCH(AP$1,'Team forecast'!$M$2:$AU$2,0))</f>
        <v>0</v>
      </c>
      <c r="AQ432" s="5">
        <f t="shared" si="432"/>
        <v>-5000</v>
      </c>
      <c r="AR432" s="5">
        <f>INDEX('Team forecast'!$M$3:$AU$22,MATCH($B432,'Team forecast'!$B$3:$B$22,0),MATCH(AR$1,'Team forecast'!$M$2:$AU$2,0))*IF($Y432&gt;0,25000,0)</f>
        <v>0</v>
      </c>
      <c r="AS432" s="5">
        <f>INDEX('Team forecast'!$M$3:$AU$22,MATCH($B432,'Team forecast'!$B$3:$B$22,0),MATCH(AS$1,'Team forecast'!$M$2:$AU$2,0))*IF($Y432&gt;0,5000,0)</f>
        <v>0</v>
      </c>
      <c r="AT432" s="5">
        <f>INDEX('Team forecast'!$M$3:$AU$22,MATCH($B432,'Team forecast'!$B$3:$B$22,0),MATCH(AT$1,'Team forecast'!$M$2:$AU$2,0))*IF($Y432&gt;0,-15000,0)</f>
        <v>0</v>
      </c>
      <c r="AU432" s="5">
        <f t="shared" si="433"/>
        <v>0</v>
      </c>
      <c r="AV432" s="5">
        <f t="shared" si="434"/>
        <v>0</v>
      </c>
      <c r="AW432" s="5">
        <f t="shared" si="435"/>
        <v>0</v>
      </c>
      <c r="AX432" s="5">
        <f t="shared" si="436"/>
        <v>0</v>
      </c>
      <c r="AY432" s="5">
        <f t="shared" si="437"/>
        <v>0</v>
      </c>
      <c r="AZ432" s="5">
        <f t="shared" si="438"/>
        <v>0</v>
      </c>
      <c r="BA432" s="5">
        <f t="shared" si="439"/>
        <v>0</v>
      </c>
      <c r="BB432" s="5">
        <f t="shared" si="440"/>
        <v>0</v>
      </c>
      <c r="BC432" s="5">
        <f t="shared" si="441"/>
        <v>0</v>
      </c>
      <c r="BD432" s="5">
        <f>IFERROR(SUM(AR432:BC432),0)*((Cockpit!$C$3)^1)</f>
        <v>0</v>
      </c>
      <c r="BE432" s="19">
        <f>INDEX('Team forecast'!$M$3:$AU$22,MATCH($B432,'Team forecast'!$B$3:$B$22,0),MATCH(BE$1,'Team forecast'!$M$2:$AU$2,0))</f>
        <v>0</v>
      </c>
      <c r="BF432" s="19">
        <f>INDEX('Team forecast'!$M$3:$AU$22,MATCH($B432,'Team forecast'!$B$3:$B$22,0),MATCH(BF$1,'Team forecast'!$M$2:$AU$2,0))</f>
        <v>0</v>
      </c>
      <c r="BG432" s="19">
        <f>INDEX('Team forecast'!$M$3:$AU$22,MATCH($B432,'Team forecast'!$B$3:$B$22,0),MATCH(BG$1,'Team forecast'!$M$2:$AU$2,0))</f>
        <v>0</v>
      </c>
      <c r="BH432" s="19">
        <f>INDEX('Team forecast'!$M$3:$AU$22,MATCH($B432,'Team forecast'!$B$3:$B$22,0),MATCH(BH$1,'Team forecast'!$M$2:$AU$2,0))</f>
        <v>0</v>
      </c>
      <c r="BI432" s="5">
        <f t="shared" si="442"/>
        <v>-5000</v>
      </c>
      <c r="BJ432" s="5">
        <f>INDEX('Team forecast'!$M$3:$AU$22,MATCH($B432,'Team forecast'!$B$3:$B$22,0),MATCH(BJ$1,'Team forecast'!$M$2:$AU$2,0))*IF($Y432&gt;0,25000,0)</f>
        <v>0</v>
      </c>
      <c r="BK432" s="5">
        <f>INDEX('Team forecast'!$M$3:$AU$22,MATCH($B432,'Team forecast'!$B$3:$B$22,0),MATCH(BK$1,'Team forecast'!$M$2:$AU$2,0))*IF($Y432&gt;0,5000,0)</f>
        <v>0</v>
      </c>
      <c r="BL432" s="5">
        <f>INDEX('Team forecast'!$M$3:$AU$22,MATCH($B432,'Team forecast'!$B$3:$B$22,0),MATCH(BL$1,'Team forecast'!$M$2:$AU$2,0))*IF($Y432&gt;0,-15000,0)</f>
        <v>0</v>
      </c>
      <c r="BM432" s="5">
        <f t="shared" si="443"/>
        <v>0</v>
      </c>
      <c r="BN432" s="5">
        <f t="shared" si="444"/>
        <v>0</v>
      </c>
      <c r="BO432" s="5">
        <f t="shared" si="445"/>
        <v>0</v>
      </c>
      <c r="BP432" s="5">
        <f t="shared" si="446"/>
        <v>0</v>
      </c>
      <c r="BQ432" s="5">
        <f t="shared" si="447"/>
        <v>0</v>
      </c>
      <c r="BR432" s="5">
        <f t="shared" si="448"/>
        <v>0</v>
      </c>
      <c r="BS432" s="5">
        <f t="shared" si="449"/>
        <v>0</v>
      </c>
      <c r="BT432" s="5">
        <f t="shared" si="450"/>
        <v>0</v>
      </c>
      <c r="BU432" s="5">
        <f t="shared" si="451"/>
        <v>0</v>
      </c>
      <c r="BV432" s="5">
        <f>IFERROR(SUM(BJ432:BU432),0)*((Cockpit!$C$3)^2)</f>
        <v>0</v>
      </c>
      <c r="BW432" s="19">
        <f>INDEX('Team forecast'!$M$3:$AU$22,MATCH($B432,'Team forecast'!$B$3:$B$22,0),MATCH(BW$1,'Team forecast'!$M$2:$AU$2,0))</f>
        <v>0</v>
      </c>
      <c r="BX432" s="19">
        <f>INDEX('Team forecast'!$M$3:$AU$22,MATCH($B432,'Team forecast'!$B$3:$B$22,0),MATCH(BX$1,'Team forecast'!$M$2:$AU$2,0))</f>
        <v>0</v>
      </c>
      <c r="BY432" s="19">
        <f>INDEX('Team forecast'!$M$3:$AU$22,MATCH($B432,'Team forecast'!$B$3:$B$22,0),MATCH(BY$1,'Team forecast'!$M$2:$AU$2,0))</f>
        <v>0</v>
      </c>
      <c r="BZ432" s="19">
        <f>INDEX('Team forecast'!$M$3:$AU$22,MATCH($B432,'Team forecast'!$B$3:$B$22,0),MATCH(BZ$1,'Team forecast'!$M$2:$AU$2,0))</f>
        <v>0</v>
      </c>
      <c r="CA432" s="5">
        <f t="shared" si="452"/>
        <v>-5000</v>
      </c>
      <c r="CB432" s="5">
        <f>INDEX('Team forecast'!$M$3:$AU$22,MATCH($B432,'Team forecast'!$B$3:$B$22,0),MATCH(CB$1,'Team forecast'!$M$2:$AU$2,0))*IF($Y432&gt;0,25000,0)</f>
        <v>0</v>
      </c>
      <c r="CC432" s="5">
        <f>INDEX('Team forecast'!$M$3:$AU$22,MATCH($B432,'Team forecast'!$B$3:$B$22,0),MATCH(CC$1,'Team forecast'!$M$2:$AU$2,0))*IF($Y432&gt;0,5000,0)</f>
        <v>0</v>
      </c>
      <c r="CD432" s="5">
        <f>INDEX('Team forecast'!$M$3:$AU$22,MATCH($B432,'Team forecast'!$B$3:$B$22,0),MATCH(CD$1,'Team forecast'!$M$2:$AU$2,0))*IF($Y432&gt;0,-15000,0)</f>
        <v>0</v>
      </c>
      <c r="CE432" s="5">
        <f t="shared" si="453"/>
        <v>0</v>
      </c>
      <c r="CF432" s="5">
        <f t="shared" si="454"/>
        <v>0</v>
      </c>
      <c r="CG432" s="5">
        <f t="shared" si="455"/>
        <v>0</v>
      </c>
      <c r="CH432" s="5">
        <f t="shared" si="456"/>
        <v>0</v>
      </c>
      <c r="CI432" s="5">
        <f t="shared" si="457"/>
        <v>0</v>
      </c>
      <c r="CJ432" s="5">
        <f t="shared" si="458"/>
        <v>0</v>
      </c>
      <c r="CK432" s="5">
        <f t="shared" si="459"/>
        <v>0</v>
      </c>
      <c r="CL432" s="5">
        <f t="shared" si="460"/>
        <v>0</v>
      </c>
      <c r="CM432" s="5">
        <f t="shared" si="461"/>
        <v>0</v>
      </c>
      <c r="CN432" s="5">
        <f>IFERROR(SUM(CB432:CM432),0)*((Cockpit!$C$3)^3)</f>
        <v>0</v>
      </c>
      <c r="CO432" s="19">
        <f>INDEX('Team forecast'!$M$3:$AU$22,MATCH($B432,'Team forecast'!$B$3:$B$22,0),MATCH(CO$1,'Team forecast'!$M$2:$AU$2,0))</f>
        <v>0</v>
      </c>
      <c r="CP432" s="19">
        <f>INDEX('Team forecast'!$M$3:$AU$22,MATCH($B432,'Team forecast'!$B$3:$B$22,0),MATCH(CP$1,'Team forecast'!$M$2:$AU$2,0))</f>
        <v>0</v>
      </c>
      <c r="CQ432" s="19">
        <f>INDEX('Team forecast'!$M$3:$AU$22,MATCH($B432,'Team forecast'!$B$3:$B$22,0),MATCH(CQ$1,'Team forecast'!$M$2:$AU$2,0))</f>
        <v>0</v>
      </c>
      <c r="CR432" s="19">
        <f>INDEX('Team forecast'!$M$3:$AU$22,MATCH($B432,'Team forecast'!$B$3:$B$22,0),MATCH(CR$1,'Team forecast'!$M$2:$AU$2,0))</f>
        <v>0</v>
      </c>
      <c r="CS432" s="5">
        <f t="shared" si="462"/>
        <v>-5000</v>
      </c>
      <c r="CT432" s="5">
        <f>INDEX('Team forecast'!$M$3:$AU$22,MATCH($B432,'Team forecast'!$B$3:$B$22,0),MATCH(CT$1,'Team forecast'!$M$2:$AU$2,0))*IF($Y432&gt;0,25000,0)</f>
        <v>0</v>
      </c>
      <c r="CU432" s="5">
        <f>INDEX('Team forecast'!$M$3:$AU$22,MATCH($B432,'Team forecast'!$B$3:$B$22,0),MATCH(CU$1,'Team forecast'!$M$2:$AU$2,0))*IF($Y432&gt;0,5000,0)</f>
        <v>0</v>
      </c>
      <c r="CV432" s="5">
        <f>INDEX('Team forecast'!$M$3:$AU$22,MATCH($B432,'Team forecast'!$B$3:$B$22,0),MATCH(CV$1,'Team forecast'!$M$2:$AU$2,0))*IF($Y432&gt;0,-15000,0)</f>
        <v>0</v>
      </c>
      <c r="CW432" s="5">
        <f t="shared" si="463"/>
        <v>0</v>
      </c>
      <c r="CX432" s="5">
        <f t="shared" si="464"/>
        <v>0</v>
      </c>
      <c r="CY432" s="5">
        <f t="shared" si="465"/>
        <v>0</v>
      </c>
      <c r="CZ432" s="5">
        <f t="shared" si="466"/>
        <v>0</v>
      </c>
      <c r="DA432" s="5">
        <f t="shared" si="467"/>
        <v>0</v>
      </c>
      <c r="DB432" s="5">
        <f t="shared" si="468"/>
        <v>0</v>
      </c>
      <c r="DC432" s="5">
        <f t="shared" si="469"/>
        <v>0</v>
      </c>
      <c r="DD432" s="5">
        <f t="shared" si="470"/>
        <v>0</v>
      </c>
      <c r="DE432" s="5">
        <f t="shared" si="471"/>
        <v>0</v>
      </c>
      <c r="DF432" s="5">
        <f>IFERROR(SUM(CT432:DE432),0)*((Cockpit!$C$3)^4)</f>
        <v>0</v>
      </c>
      <c r="DG432" s="19">
        <f>INDEX('Team forecast'!$M$3:$AU$22,MATCH($B432,'Team forecast'!$B$3:$B$22,0),MATCH(DG$1,'Team forecast'!$M$2:$AU$2,0))</f>
        <v>0</v>
      </c>
      <c r="DH432" s="19">
        <f>INDEX('Team forecast'!$M$3:$AU$22,MATCH($B432,'Team forecast'!$B$3:$B$22,0),MATCH(DH$1,'Team forecast'!$M$2:$AU$2,0))</f>
        <v>0</v>
      </c>
      <c r="DI432" s="19">
        <f>INDEX('Team forecast'!$M$3:$AU$22,MATCH($B432,'Team forecast'!$B$3:$B$22,0),MATCH(DI$1,'Team forecast'!$M$2:$AU$2,0))</f>
        <v>0</v>
      </c>
      <c r="DJ432" s="19">
        <f>INDEX('Team forecast'!$M$3:$AU$22,MATCH($B432,'Team forecast'!$B$3:$B$22,0),MATCH(DJ$1,'Team forecast'!$M$2:$AU$2,0))</f>
        <v>0</v>
      </c>
      <c r="DK432" s="5">
        <f t="shared" si="472"/>
        <v>-5000</v>
      </c>
      <c r="DL432" s="5">
        <f>INDEX('Team forecast'!$M$3:$AU$22,MATCH($B432,'Team forecast'!$B$3:$B$22,0),MATCH(DL$1,'Team forecast'!$M$2:$AU$2,0))*IF($Y432&gt;0,25000,0)</f>
        <v>0</v>
      </c>
      <c r="DM432" s="5">
        <f>INDEX('Team forecast'!$M$3:$AU$22,MATCH($B432,'Team forecast'!$B$3:$B$22,0),MATCH(DM$1,'Team forecast'!$M$2:$AU$2,0))*IF($Y432&gt;0,5000,0)</f>
        <v>0</v>
      </c>
      <c r="DN432" s="5">
        <f>INDEX('Team forecast'!$M$3:$AU$22,MATCH($B432,'Team forecast'!$B$3:$B$22,0),MATCH(DN$1,'Team forecast'!$M$2:$AU$2,0))*IF($Y432&gt;0,-15000,0)</f>
        <v>0</v>
      </c>
      <c r="DO432" s="5">
        <f t="shared" si="473"/>
        <v>0</v>
      </c>
      <c r="DP432" s="5">
        <f t="shared" si="474"/>
        <v>0</v>
      </c>
      <c r="DQ432" s="5">
        <f t="shared" si="475"/>
        <v>0</v>
      </c>
      <c r="DR432" s="5">
        <f t="shared" si="476"/>
        <v>0</v>
      </c>
      <c r="DS432" s="5">
        <f t="shared" si="477"/>
        <v>0</v>
      </c>
      <c r="DT432" s="5">
        <f t="shared" si="478"/>
        <v>0</v>
      </c>
      <c r="DU432" s="5">
        <f t="shared" si="479"/>
        <v>0</v>
      </c>
      <c r="DV432" s="5">
        <f t="shared" si="480"/>
        <v>0</v>
      </c>
      <c r="DW432" s="5">
        <f t="shared" si="481"/>
        <v>0</v>
      </c>
      <c r="DX432" s="5">
        <f>IFERROR(SUM(DL432:DW432),0)*((Cockpit!$C$3)^5)</f>
        <v>0</v>
      </c>
      <c r="DY432" s="5">
        <f t="shared" si="482"/>
        <v>-5000</v>
      </c>
      <c r="DZ432" s="5" t="str">
        <f>IF(ISERROR(MATCH(A432,'Current squad'!B:B,0)),"No","Yes")</f>
        <v>No</v>
      </c>
      <c r="EA432" s="5" cm="1">
        <f t="array" ref="EA432">IFERROR(_xlfn.IFS(DZ432="Yes",0,DZ432="No",H432*1%),999999)</f>
        <v>19000</v>
      </c>
      <c r="EB432" s="5">
        <f t="shared" si="424"/>
        <v>1919000</v>
      </c>
      <c r="EC432" s="5">
        <f t="shared" si="483"/>
        <v>-24000</v>
      </c>
      <c r="ED432" s="1">
        <f t="shared" si="425"/>
        <v>-1.2631578947368421E-2</v>
      </c>
      <c r="EE432" s="5">
        <f>RANK(EC432,$EC$2:$EC$572)+COUNTIF($EC$2:EC432,EC432)-1</f>
        <v>206</v>
      </c>
      <c r="EF432" s="4">
        <f>RANK(ED432,$ED$2:$ED$572)+COUNTIF($ED$2:ED432,ED432)-1</f>
        <v>523</v>
      </c>
    </row>
    <row r="433" spans="1:136" x14ac:dyDescent="0.3">
      <c r="A433" t="str">
        <f>IF(Holdet.dk!A433&lt;&gt;"",Holdet.dk!A433,"")</f>
        <v>Jean-Philippe Mateta</v>
      </c>
      <c r="B433" t="str">
        <f>INDEX(Holdet.dk!B:B,MATCH($A433,Holdet.dk!$A:$A,0))</f>
        <v>Crystal Palace</v>
      </c>
      <c r="C433" t="str">
        <f>INDEX(Holdet.dk!C:C,MATCH($A433,Holdet.dk!$A:$A,0))</f>
        <v>Striker</v>
      </c>
      <c r="D433" t="str">
        <f>INDEX(Holdet.dk!D:D,MATCH($A433,Holdet.dk!$A:$A,0))</f>
        <v>3.537.000</v>
      </c>
      <c r="E433" s="1">
        <f>IFERROR(_xlfn.NUMBERVALUE(INDEX(Holdet.dk!$E:$E,MATCH($A433,Holdet.dk!$A:$A,0)),","),0)</f>
        <v>1E-3</v>
      </c>
      <c r="F433" t="str">
        <f>IF(INDEX(Lookup!H:H,MATCH('Master data'!A433,Lookup!G:G,0))=0,A433,INDEX(Lookup!H:H,MATCH('Master data'!A433,Lookup!G:G,0)))</f>
        <v>Jean-Philippe Mateta</v>
      </c>
      <c r="G433" t="str">
        <f>IFERROR(INDEX(Lookup!B:B,MATCH(INDEX(Rotowire!C:C,MATCH(F433,Rotowire!A:A,0)),Lookup!D:D,0)),"")</f>
        <v/>
      </c>
      <c r="H433" s="5">
        <f t="shared" si="416"/>
        <v>3537000</v>
      </c>
      <c r="I433" s="19">
        <f>IFERROR(INDEX('Team forecast'!$G$3:$I$22,MATCH($B433,'Team forecast'!$B$3:$B$22,0),MATCH(I$1,'Team forecast'!$G$2:$I$2,0)),0)</f>
        <v>0.66666666666666652</v>
      </c>
      <c r="J433" s="19">
        <f>IFERROR(INDEX('Team forecast'!$G$3:$I$22,MATCH($B433,'Team forecast'!$B$3:$B$22,0),MATCH(J$1,'Team forecast'!$G$2:$I$2,0)),0)</f>
        <v>1.0823529411764703</v>
      </c>
      <c r="K433" s="19">
        <f>IFERROR(INDEX('Team forecast'!$G$3:$I$22,MATCH($B433,'Team forecast'!$B$3:$B$22,0),MATCH(K$1,'Team forecast'!$G$2:$I$2,0)),0)</f>
        <v>1.2658353671928146</v>
      </c>
      <c r="L433">
        <f>SUMIFS(Rotowire!E:E,Rotowire!$A:$A,'Master data'!$F433)</f>
        <v>0</v>
      </c>
      <c r="M433" s="2">
        <f>SUMIFS(Rotowire!F:F,Rotowire!$A:$A,'Master data'!$F433)*I433</f>
        <v>0</v>
      </c>
      <c r="N433" s="2">
        <f>SUMIFS(Rotowire!G:G,Rotowire!$A:$A,'Master data'!$F433)*I433</f>
        <v>0</v>
      </c>
      <c r="O433" s="2">
        <f>SUMIFS(Rotowire!I:I,Rotowire!$A:$A,'Master data'!$F433)*I433</f>
        <v>0</v>
      </c>
      <c r="P433" s="2">
        <f>SUMIFS(Rotowire!W:W,Rotowire!$A:$A,'Master data'!$F433)*K433</f>
        <v>0</v>
      </c>
      <c r="Q433" s="2">
        <f>SUMIFS(Rotowire!Y:Y,Rotowire!$A:$A,'Master data'!$F433)*J433</f>
        <v>0</v>
      </c>
      <c r="R433" s="2">
        <f>SUMIFS(Rotowire!AB:AB,Rotowire!$A:$A,'Master data'!$F433)</f>
        <v>0</v>
      </c>
      <c r="S433" s="2">
        <f>SUMIFS(Rotowire!AC:AC,Rotowire!$A:$A,'Master data'!$F433)</f>
        <v>0</v>
      </c>
      <c r="T433" s="2">
        <f>INDEX('Team forecast'!D$3:D$22,MATCH($B433,'Team forecast'!$B$3:$B$22,0))</f>
        <v>0.5</v>
      </c>
      <c r="U433" s="2">
        <f>INDEX('Team forecast'!E$3:E$22,MATCH($B433,'Team forecast'!$B$3:$B$22,0))</f>
        <v>2.76</v>
      </c>
      <c r="V433" s="2">
        <f>INDEX('Team forecast'!J$3:J$22,MATCH($B433,'Team forecast'!$B$3:$B$22,0))</f>
        <v>4.4699999999999997E-2</v>
      </c>
      <c r="W433" s="2">
        <f>INDEX('Team forecast'!K$3:K$22,MATCH($B433,'Team forecast'!$B$3:$B$22,0))</f>
        <v>0.1164</v>
      </c>
      <c r="X433" s="2">
        <f>INDEX('Team forecast'!L$3:L$22,MATCH($B433,'Team forecast'!$B$3:$B$22,0))</f>
        <v>0.83899999999999997</v>
      </c>
      <c r="Y433" s="5">
        <f t="shared" si="417"/>
        <v>-5000</v>
      </c>
      <c r="Z433" s="5">
        <f t="shared" si="418"/>
        <v>0</v>
      </c>
      <c r="AA433" s="5">
        <f t="shared" si="419"/>
        <v>0</v>
      </c>
      <c r="AB433" s="5">
        <f t="shared" si="420"/>
        <v>0</v>
      </c>
      <c r="AC433" s="5">
        <f t="shared" si="421"/>
        <v>0</v>
      </c>
      <c r="AD433" s="5">
        <f t="shared" si="426"/>
        <v>0</v>
      </c>
      <c r="AE433" s="5">
        <f t="shared" si="427"/>
        <v>0</v>
      </c>
      <c r="AF433" s="5">
        <f t="shared" si="422"/>
        <v>0</v>
      </c>
      <c r="AG433" s="5">
        <f t="shared" si="423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 t="shared" si="431"/>
        <v>0</v>
      </c>
      <c r="AL433" s="5">
        <f>IFERROR(SUM(Y433:AK433),-5000)*((Cockpit!$C$3)^0)</f>
        <v>-5000</v>
      </c>
      <c r="AM433" s="19">
        <f>INDEX('Team forecast'!$M$3:$AU$22,MATCH($B433,'Team forecast'!$B$3:$B$22,0),MATCH(AM$1,'Team forecast'!$M$2:$AU$2,0))</f>
        <v>0</v>
      </c>
      <c r="AN433" s="19">
        <f>INDEX('Team forecast'!$M$3:$AU$22,MATCH($B433,'Team forecast'!$B$3:$B$22,0),MATCH(AN$1,'Team forecast'!$M$2:$AU$2,0))</f>
        <v>0</v>
      </c>
      <c r="AO433" s="19">
        <f>INDEX('Team forecast'!$M$3:$AU$22,MATCH($B433,'Team forecast'!$B$3:$B$22,0),MATCH(AO$1,'Team forecast'!$M$2:$AU$2,0))</f>
        <v>0</v>
      </c>
      <c r="AP433" s="19">
        <f>INDEX('Team forecast'!$M$3:$AU$22,MATCH($B433,'Team forecast'!$B$3:$B$22,0),MATCH(AP$1,'Team forecast'!$M$2:$AU$2,0))</f>
        <v>0</v>
      </c>
      <c r="AQ433" s="5">
        <f t="shared" si="432"/>
        <v>-5000</v>
      </c>
      <c r="AR433" s="5">
        <f>INDEX('Team forecast'!$M$3:$AU$22,MATCH($B433,'Team forecast'!$B$3:$B$22,0),MATCH(AR$1,'Team forecast'!$M$2:$AU$2,0))*IF($Y433&gt;0,25000,0)</f>
        <v>0</v>
      </c>
      <c r="AS433" s="5">
        <f>INDEX('Team forecast'!$M$3:$AU$22,MATCH($B433,'Team forecast'!$B$3:$B$22,0),MATCH(AS$1,'Team forecast'!$M$2:$AU$2,0))*IF($Y433&gt;0,5000,0)</f>
        <v>0</v>
      </c>
      <c r="AT433" s="5">
        <f>INDEX('Team forecast'!$M$3:$AU$22,MATCH($B433,'Team forecast'!$B$3:$B$22,0),MATCH(AT$1,'Team forecast'!$M$2:$AU$2,0))*IF($Y433&gt;0,-15000,0)</f>
        <v>0</v>
      </c>
      <c r="AU433" s="5">
        <f t="shared" si="433"/>
        <v>0</v>
      </c>
      <c r="AV433" s="5">
        <f t="shared" si="434"/>
        <v>0</v>
      </c>
      <c r="AW433" s="5">
        <f t="shared" si="435"/>
        <v>0</v>
      </c>
      <c r="AX433" s="5">
        <f t="shared" si="436"/>
        <v>0</v>
      </c>
      <c r="AY433" s="5">
        <f t="shared" si="437"/>
        <v>0</v>
      </c>
      <c r="AZ433" s="5">
        <f t="shared" si="438"/>
        <v>0</v>
      </c>
      <c r="BA433" s="5">
        <f t="shared" si="439"/>
        <v>0</v>
      </c>
      <c r="BB433" s="5">
        <f t="shared" si="440"/>
        <v>0</v>
      </c>
      <c r="BC433" s="5">
        <f t="shared" si="441"/>
        <v>0</v>
      </c>
      <c r="BD433" s="5">
        <f>IFERROR(SUM(AR433:BC433),0)*((Cockpit!$C$3)^1)</f>
        <v>0</v>
      </c>
      <c r="BE433" s="19">
        <f>INDEX('Team forecast'!$M$3:$AU$22,MATCH($B433,'Team forecast'!$B$3:$B$22,0),MATCH(BE$1,'Team forecast'!$M$2:$AU$2,0))</f>
        <v>0</v>
      </c>
      <c r="BF433" s="19">
        <f>INDEX('Team forecast'!$M$3:$AU$22,MATCH($B433,'Team forecast'!$B$3:$B$22,0),MATCH(BF$1,'Team forecast'!$M$2:$AU$2,0))</f>
        <v>0</v>
      </c>
      <c r="BG433" s="19">
        <f>INDEX('Team forecast'!$M$3:$AU$22,MATCH($B433,'Team forecast'!$B$3:$B$22,0),MATCH(BG$1,'Team forecast'!$M$2:$AU$2,0))</f>
        <v>0</v>
      </c>
      <c r="BH433" s="19">
        <f>INDEX('Team forecast'!$M$3:$AU$22,MATCH($B433,'Team forecast'!$B$3:$B$22,0),MATCH(BH$1,'Team forecast'!$M$2:$AU$2,0))</f>
        <v>0</v>
      </c>
      <c r="BI433" s="5">
        <f t="shared" si="442"/>
        <v>-5000</v>
      </c>
      <c r="BJ433" s="5">
        <f>INDEX('Team forecast'!$M$3:$AU$22,MATCH($B433,'Team forecast'!$B$3:$B$22,0),MATCH(BJ$1,'Team forecast'!$M$2:$AU$2,0))*IF($Y433&gt;0,25000,0)</f>
        <v>0</v>
      </c>
      <c r="BK433" s="5">
        <f>INDEX('Team forecast'!$M$3:$AU$22,MATCH($B433,'Team forecast'!$B$3:$B$22,0),MATCH(BK$1,'Team forecast'!$M$2:$AU$2,0))*IF($Y433&gt;0,5000,0)</f>
        <v>0</v>
      </c>
      <c r="BL433" s="5">
        <f>INDEX('Team forecast'!$M$3:$AU$22,MATCH($B433,'Team forecast'!$B$3:$B$22,0),MATCH(BL$1,'Team forecast'!$M$2:$AU$2,0))*IF($Y433&gt;0,-15000,0)</f>
        <v>0</v>
      </c>
      <c r="BM433" s="5">
        <f t="shared" si="443"/>
        <v>0</v>
      </c>
      <c r="BN433" s="5">
        <f t="shared" si="444"/>
        <v>0</v>
      </c>
      <c r="BO433" s="5">
        <f t="shared" si="445"/>
        <v>0</v>
      </c>
      <c r="BP433" s="5">
        <f t="shared" si="446"/>
        <v>0</v>
      </c>
      <c r="BQ433" s="5">
        <f t="shared" si="447"/>
        <v>0</v>
      </c>
      <c r="BR433" s="5">
        <f t="shared" si="448"/>
        <v>0</v>
      </c>
      <c r="BS433" s="5">
        <f t="shared" si="449"/>
        <v>0</v>
      </c>
      <c r="BT433" s="5">
        <f t="shared" si="450"/>
        <v>0</v>
      </c>
      <c r="BU433" s="5">
        <f t="shared" si="451"/>
        <v>0</v>
      </c>
      <c r="BV433" s="5">
        <f>IFERROR(SUM(BJ433:BU433),0)*((Cockpit!$C$3)^2)</f>
        <v>0</v>
      </c>
      <c r="BW433" s="19">
        <f>INDEX('Team forecast'!$M$3:$AU$22,MATCH($B433,'Team forecast'!$B$3:$B$22,0),MATCH(BW$1,'Team forecast'!$M$2:$AU$2,0))</f>
        <v>0</v>
      </c>
      <c r="BX433" s="19">
        <f>INDEX('Team forecast'!$M$3:$AU$22,MATCH($B433,'Team forecast'!$B$3:$B$22,0),MATCH(BX$1,'Team forecast'!$M$2:$AU$2,0))</f>
        <v>0</v>
      </c>
      <c r="BY433" s="19">
        <f>INDEX('Team forecast'!$M$3:$AU$22,MATCH($B433,'Team forecast'!$B$3:$B$22,0),MATCH(BY$1,'Team forecast'!$M$2:$AU$2,0))</f>
        <v>0</v>
      </c>
      <c r="BZ433" s="19">
        <f>INDEX('Team forecast'!$M$3:$AU$22,MATCH($B433,'Team forecast'!$B$3:$B$22,0),MATCH(BZ$1,'Team forecast'!$M$2:$AU$2,0))</f>
        <v>0</v>
      </c>
      <c r="CA433" s="5">
        <f t="shared" si="452"/>
        <v>-5000</v>
      </c>
      <c r="CB433" s="5">
        <f>INDEX('Team forecast'!$M$3:$AU$22,MATCH($B433,'Team forecast'!$B$3:$B$22,0),MATCH(CB$1,'Team forecast'!$M$2:$AU$2,0))*IF($Y433&gt;0,25000,0)</f>
        <v>0</v>
      </c>
      <c r="CC433" s="5">
        <f>INDEX('Team forecast'!$M$3:$AU$22,MATCH($B433,'Team forecast'!$B$3:$B$22,0),MATCH(CC$1,'Team forecast'!$M$2:$AU$2,0))*IF($Y433&gt;0,5000,0)</f>
        <v>0</v>
      </c>
      <c r="CD433" s="5">
        <f>INDEX('Team forecast'!$M$3:$AU$22,MATCH($B433,'Team forecast'!$B$3:$B$22,0),MATCH(CD$1,'Team forecast'!$M$2:$AU$2,0))*IF($Y433&gt;0,-15000,0)</f>
        <v>0</v>
      </c>
      <c r="CE433" s="5">
        <f t="shared" si="453"/>
        <v>0</v>
      </c>
      <c r="CF433" s="5">
        <f t="shared" si="454"/>
        <v>0</v>
      </c>
      <c r="CG433" s="5">
        <f t="shared" si="455"/>
        <v>0</v>
      </c>
      <c r="CH433" s="5">
        <f t="shared" si="456"/>
        <v>0</v>
      </c>
      <c r="CI433" s="5">
        <f t="shared" si="457"/>
        <v>0</v>
      </c>
      <c r="CJ433" s="5">
        <f t="shared" si="458"/>
        <v>0</v>
      </c>
      <c r="CK433" s="5">
        <f t="shared" si="459"/>
        <v>0</v>
      </c>
      <c r="CL433" s="5">
        <f t="shared" si="460"/>
        <v>0</v>
      </c>
      <c r="CM433" s="5">
        <f t="shared" si="461"/>
        <v>0</v>
      </c>
      <c r="CN433" s="5">
        <f>IFERROR(SUM(CB433:CM433),0)*((Cockpit!$C$3)^3)</f>
        <v>0</v>
      </c>
      <c r="CO433" s="19">
        <f>INDEX('Team forecast'!$M$3:$AU$22,MATCH($B433,'Team forecast'!$B$3:$B$22,0),MATCH(CO$1,'Team forecast'!$M$2:$AU$2,0))</f>
        <v>0</v>
      </c>
      <c r="CP433" s="19">
        <f>INDEX('Team forecast'!$M$3:$AU$22,MATCH($B433,'Team forecast'!$B$3:$B$22,0),MATCH(CP$1,'Team forecast'!$M$2:$AU$2,0))</f>
        <v>0</v>
      </c>
      <c r="CQ433" s="19">
        <f>INDEX('Team forecast'!$M$3:$AU$22,MATCH($B433,'Team forecast'!$B$3:$B$22,0),MATCH(CQ$1,'Team forecast'!$M$2:$AU$2,0))</f>
        <v>0</v>
      </c>
      <c r="CR433" s="19">
        <f>INDEX('Team forecast'!$M$3:$AU$22,MATCH($B433,'Team forecast'!$B$3:$B$22,0),MATCH(CR$1,'Team forecast'!$M$2:$AU$2,0))</f>
        <v>0</v>
      </c>
      <c r="CS433" s="5">
        <f t="shared" si="462"/>
        <v>-5000</v>
      </c>
      <c r="CT433" s="5">
        <f>INDEX('Team forecast'!$M$3:$AU$22,MATCH($B433,'Team forecast'!$B$3:$B$22,0),MATCH(CT$1,'Team forecast'!$M$2:$AU$2,0))*IF($Y433&gt;0,25000,0)</f>
        <v>0</v>
      </c>
      <c r="CU433" s="5">
        <f>INDEX('Team forecast'!$M$3:$AU$22,MATCH($B433,'Team forecast'!$B$3:$B$22,0),MATCH(CU$1,'Team forecast'!$M$2:$AU$2,0))*IF($Y433&gt;0,5000,0)</f>
        <v>0</v>
      </c>
      <c r="CV433" s="5">
        <f>INDEX('Team forecast'!$M$3:$AU$22,MATCH($B433,'Team forecast'!$B$3:$B$22,0),MATCH(CV$1,'Team forecast'!$M$2:$AU$2,0))*IF($Y433&gt;0,-15000,0)</f>
        <v>0</v>
      </c>
      <c r="CW433" s="5">
        <f t="shared" si="463"/>
        <v>0</v>
      </c>
      <c r="CX433" s="5">
        <f t="shared" si="464"/>
        <v>0</v>
      </c>
      <c r="CY433" s="5">
        <f t="shared" si="465"/>
        <v>0</v>
      </c>
      <c r="CZ433" s="5">
        <f t="shared" si="466"/>
        <v>0</v>
      </c>
      <c r="DA433" s="5">
        <f t="shared" si="467"/>
        <v>0</v>
      </c>
      <c r="DB433" s="5">
        <f t="shared" si="468"/>
        <v>0</v>
      </c>
      <c r="DC433" s="5">
        <f t="shared" si="469"/>
        <v>0</v>
      </c>
      <c r="DD433" s="5">
        <f t="shared" si="470"/>
        <v>0</v>
      </c>
      <c r="DE433" s="5">
        <f t="shared" si="471"/>
        <v>0</v>
      </c>
      <c r="DF433" s="5">
        <f>IFERROR(SUM(CT433:DE433),0)*((Cockpit!$C$3)^4)</f>
        <v>0</v>
      </c>
      <c r="DG433" s="19">
        <f>INDEX('Team forecast'!$M$3:$AU$22,MATCH($B433,'Team forecast'!$B$3:$B$22,0),MATCH(DG$1,'Team forecast'!$M$2:$AU$2,0))</f>
        <v>0</v>
      </c>
      <c r="DH433" s="19">
        <f>INDEX('Team forecast'!$M$3:$AU$22,MATCH($B433,'Team forecast'!$B$3:$B$22,0),MATCH(DH$1,'Team forecast'!$M$2:$AU$2,0))</f>
        <v>0</v>
      </c>
      <c r="DI433" s="19">
        <f>INDEX('Team forecast'!$M$3:$AU$22,MATCH($B433,'Team forecast'!$B$3:$B$22,0),MATCH(DI$1,'Team forecast'!$M$2:$AU$2,0))</f>
        <v>0</v>
      </c>
      <c r="DJ433" s="19">
        <f>INDEX('Team forecast'!$M$3:$AU$22,MATCH($B433,'Team forecast'!$B$3:$B$22,0),MATCH(DJ$1,'Team forecast'!$M$2:$AU$2,0))</f>
        <v>0</v>
      </c>
      <c r="DK433" s="5">
        <f t="shared" si="472"/>
        <v>-5000</v>
      </c>
      <c r="DL433" s="5">
        <f>INDEX('Team forecast'!$M$3:$AU$22,MATCH($B433,'Team forecast'!$B$3:$B$22,0),MATCH(DL$1,'Team forecast'!$M$2:$AU$2,0))*IF($Y433&gt;0,25000,0)</f>
        <v>0</v>
      </c>
      <c r="DM433" s="5">
        <f>INDEX('Team forecast'!$M$3:$AU$22,MATCH($B433,'Team forecast'!$B$3:$B$22,0),MATCH(DM$1,'Team forecast'!$M$2:$AU$2,0))*IF($Y433&gt;0,5000,0)</f>
        <v>0</v>
      </c>
      <c r="DN433" s="5">
        <f>INDEX('Team forecast'!$M$3:$AU$22,MATCH($B433,'Team forecast'!$B$3:$B$22,0),MATCH(DN$1,'Team forecast'!$M$2:$AU$2,0))*IF($Y433&gt;0,-15000,0)</f>
        <v>0</v>
      </c>
      <c r="DO433" s="5">
        <f t="shared" si="473"/>
        <v>0</v>
      </c>
      <c r="DP433" s="5">
        <f t="shared" si="474"/>
        <v>0</v>
      </c>
      <c r="DQ433" s="5">
        <f t="shared" si="475"/>
        <v>0</v>
      </c>
      <c r="DR433" s="5">
        <f t="shared" si="476"/>
        <v>0</v>
      </c>
      <c r="DS433" s="5">
        <f t="shared" si="477"/>
        <v>0</v>
      </c>
      <c r="DT433" s="5">
        <f t="shared" si="478"/>
        <v>0</v>
      </c>
      <c r="DU433" s="5">
        <f t="shared" si="479"/>
        <v>0</v>
      </c>
      <c r="DV433" s="5">
        <f t="shared" si="480"/>
        <v>0</v>
      </c>
      <c r="DW433" s="5">
        <f t="shared" si="481"/>
        <v>0</v>
      </c>
      <c r="DX433" s="5">
        <f>IFERROR(SUM(DL433:DW433),0)*((Cockpit!$C$3)^5)</f>
        <v>0</v>
      </c>
      <c r="DY433" s="5">
        <f t="shared" si="482"/>
        <v>-5000</v>
      </c>
      <c r="DZ433" s="5" t="str">
        <f>IF(ISERROR(MATCH(A433,'Current squad'!B:B,0)),"No","Yes")</f>
        <v>No</v>
      </c>
      <c r="EA433" s="5" cm="1">
        <f t="array" ref="EA433">IFERROR(_xlfn.IFS(DZ433="Yes",0,DZ433="No",H433*1%),999999)</f>
        <v>35370</v>
      </c>
      <c r="EB433" s="5">
        <f t="shared" si="424"/>
        <v>3572370</v>
      </c>
      <c r="EC433" s="5">
        <f t="shared" si="483"/>
        <v>-40370</v>
      </c>
      <c r="ED433" s="1">
        <f t="shared" si="425"/>
        <v>-1.1413627367825842E-2</v>
      </c>
      <c r="EE433" s="5">
        <f>RANK(EC433,$EC$2:$EC$572)+COUNTIF($EC$2:EC433,EC433)-1</f>
        <v>423</v>
      </c>
      <c r="EF433" s="4">
        <f>RANK(ED433,$ED$2:$ED$572)+COUNTIF($ED$2:ED433,ED433)-1</f>
        <v>313</v>
      </c>
    </row>
    <row r="434" spans="1:136" x14ac:dyDescent="0.3">
      <c r="A434" t="str">
        <f>IF(Holdet.dk!A434&lt;&gt;"",Holdet.dk!A434,"")</f>
        <v>Ben Mee</v>
      </c>
      <c r="B434" t="str">
        <f>INDEX(Holdet.dk!B:B,MATCH($A434,Holdet.dk!$A:$A,0))</f>
        <v>Burnley</v>
      </c>
      <c r="C434" t="str">
        <f>INDEX(Holdet.dk!C:C,MATCH($A434,Holdet.dk!$A:$A,0))</f>
        <v>Defense</v>
      </c>
      <c r="D434" t="str">
        <f>INDEX(Holdet.dk!D:D,MATCH($A434,Holdet.dk!$A:$A,0))</f>
        <v>3.473.000</v>
      </c>
      <c r="E434" s="1">
        <f>IFERROR(_xlfn.NUMBERVALUE(INDEX(Holdet.dk!$E:$E,MATCH($A434,Holdet.dk!$A:$A,0)),","),0)</f>
        <v>1.6E-2</v>
      </c>
      <c r="F434" t="str">
        <f>IF(INDEX(Lookup!H:H,MATCH('Master data'!A434,Lookup!G:G,0))=0,A434,INDEX(Lookup!H:H,MATCH('Master data'!A434,Lookup!G:G,0)))</f>
        <v>Ben Mee</v>
      </c>
      <c r="G434" t="str">
        <f>IFERROR(INDEX(Lookup!B:B,MATCH(INDEX(Rotowire!C:C,MATCH(F434,Rotowire!A:A,0)),Lookup!D:D,0)),"")</f>
        <v>Sheffield United</v>
      </c>
      <c r="H434" s="5">
        <f t="shared" si="416"/>
        <v>3473000</v>
      </c>
      <c r="I434" s="19">
        <f>IFERROR(INDEX('Team forecast'!$G$3:$I$22,MATCH($B434,'Team forecast'!$B$3:$B$22,0),MATCH(I$1,'Team forecast'!$G$2:$I$2,0)),0)</f>
        <v>0.86842105263157876</v>
      </c>
      <c r="J434" s="19">
        <f>IFERROR(INDEX('Team forecast'!$G$3:$I$22,MATCH($B434,'Team forecast'!$B$3:$B$22,0),MATCH(J$1,'Team forecast'!$G$2:$I$2,0)),0)</f>
        <v>0.79999999999999993</v>
      </c>
      <c r="K434" s="19">
        <f>IFERROR(INDEX('Team forecast'!$G$3:$I$22,MATCH($B434,'Team forecast'!$B$3:$B$22,0),MATCH(K$1,'Team forecast'!$G$2:$I$2,0)),0)</f>
        <v>1.3061924203441888</v>
      </c>
      <c r="L434">
        <f>SUMIFS(Rotowire!E:E,Rotowire!$A:$A,'Master data'!$F434)</f>
        <v>95</v>
      </c>
      <c r="M434" s="2">
        <f>SUMIFS(Rotowire!F:F,Rotowire!$A:$A,'Master data'!$F434)*I434</f>
        <v>5.2105263157894724E-2</v>
      </c>
      <c r="N434" s="2">
        <f>SUMIFS(Rotowire!G:G,Rotowire!$A:$A,'Master data'!$F434)*I434</f>
        <v>1.7368421052631575E-2</v>
      </c>
      <c r="O434" s="2">
        <f>SUMIFS(Rotowire!I:I,Rotowire!$A:$A,'Master data'!$F434)*I434</f>
        <v>0.18236842105263154</v>
      </c>
      <c r="P434" s="2">
        <f>SUMIFS(Rotowire!W:W,Rotowire!$A:$A,'Master data'!$F434)*K434</f>
        <v>0.31348618088260533</v>
      </c>
      <c r="Q434" s="2">
        <f>SUMIFS(Rotowire!Y:Y,Rotowire!$A:$A,'Master data'!$F434)*J434</f>
        <v>0</v>
      </c>
      <c r="R434" s="2">
        <f>SUMIFS(Rotowire!AB:AB,Rotowire!$A:$A,'Master data'!$F434)</f>
        <v>0.09</v>
      </c>
      <c r="S434" s="2">
        <f>SUMIFS(Rotowire!AC:AC,Rotowire!$A:$A,'Master data'!$F434)</f>
        <v>0</v>
      </c>
      <c r="T434" s="2">
        <f>INDEX('Team forecast'!D$3:D$22,MATCH($B434,'Team forecast'!$B$3:$B$22,0))</f>
        <v>1.32</v>
      </c>
      <c r="U434" s="2">
        <f>INDEX('Team forecast'!E$3:E$22,MATCH($B434,'Team forecast'!$B$3:$B$22,0))</f>
        <v>1.1599999999999999</v>
      </c>
      <c r="V434" s="2">
        <f>INDEX('Team forecast'!J$3:J$22,MATCH($B434,'Team forecast'!$B$3:$B$22,0))</f>
        <v>0.39810000000000001</v>
      </c>
      <c r="W434" s="2">
        <f>INDEX('Team forecast'!K$3:K$22,MATCH($B434,'Team forecast'!$B$3:$B$22,0))</f>
        <v>0.27700000000000002</v>
      </c>
      <c r="X434" s="2">
        <f>INDEX('Team forecast'!L$3:L$22,MATCH($B434,'Team forecast'!$B$3:$B$22,0))</f>
        <v>0.32490000000000002</v>
      </c>
      <c r="Y434" s="5">
        <f t="shared" si="417"/>
        <v>7000</v>
      </c>
      <c r="Z434" s="5">
        <f t="shared" si="418"/>
        <v>9952.5</v>
      </c>
      <c r="AA434" s="5">
        <f t="shared" si="419"/>
        <v>1385.0000000000002</v>
      </c>
      <c r="AB434" s="5">
        <f t="shared" si="420"/>
        <v>-4873.5</v>
      </c>
      <c r="AC434" s="5">
        <f t="shared" si="421"/>
        <v>7815.789473684209</v>
      </c>
      <c r="AD434" s="5">
        <f t="shared" si="426"/>
        <v>868.42105263157873</v>
      </c>
      <c r="AE434" s="5">
        <f t="shared" si="427"/>
        <v>1823.6842105263154</v>
      </c>
      <c r="AF434" s="5">
        <f t="shared" si="422"/>
        <v>15674.309044130267</v>
      </c>
      <c r="AG434" s="5">
        <f t="shared" si="423"/>
        <v>0</v>
      </c>
      <c r="AH434" s="5">
        <f t="shared" si="428"/>
        <v>-1800</v>
      </c>
      <c r="AI434" s="5">
        <f t="shared" si="429"/>
        <v>0</v>
      </c>
      <c r="AJ434" s="5">
        <f t="shared" si="430"/>
        <v>13200</v>
      </c>
      <c r="AK434" s="5">
        <f t="shared" si="431"/>
        <v>-9280</v>
      </c>
      <c r="AL434" s="5">
        <f>IFERROR(SUM(Y434:AK434),-5000)*((Cockpit!$C$3)^0)</f>
        <v>41766.20378097237</v>
      </c>
      <c r="AM434" s="19">
        <f>INDEX('Team forecast'!$M$3:$AU$22,MATCH($B434,'Team forecast'!$B$3:$B$22,0),MATCH(AM$1,'Team forecast'!$M$2:$AU$2,0))</f>
        <v>0</v>
      </c>
      <c r="AN434" s="19">
        <f>INDEX('Team forecast'!$M$3:$AU$22,MATCH($B434,'Team forecast'!$B$3:$B$22,0),MATCH(AN$1,'Team forecast'!$M$2:$AU$2,0))</f>
        <v>0</v>
      </c>
      <c r="AO434" s="19">
        <f>INDEX('Team forecast'!$M$3:$AU$22,MATCH($B434,'Team forecast'!$B$3:$B$22,0),MATCH(AO$1,'Team forecast'!$M$2:$AU$2,0))</f>
        <v>0</v>
      </c>
      <c r="AP434" s="19">
        <f>INDEX('Team forecast'!$M$3:$AU$22,MATCH($B434,'Team forecast'!$B$3:$B$22,0),MATCH(AP$1,'Team forecast'!$M$2:$AU$2,0))</f>
        <v>0</v>
      </c>
      <c r="AQ434" s="5">
        <f t="shared" si="432"/>
        <v>7000</v>
      </c>
      <c r="AR434" s="5">
        <f>INDEX('Team forecast'!$M$3:$AU$22,MATCH($B434,'Team forecast'!$B$3:$B$22,0),MATCH(AR$1,'Team forecast'!$M$2:$AU$2,0))*IF($Y434&gt;0,25000,0)</f>
        <v>0</v>
      </c>
      <c r="AS434" s="5">
        <f>INDEX('Team forecast'!$M$3:$AU$22,MATCH($B434,'Team forecast'!$B$3:$B$22,0),MATCH(AS$1,'Team forecast'!$M$2:$AU$2,0))*IF($Y434&gt;0,5000,0)</f>
        <v>0</v>
      </c>
      <c r="AT434" s="5">
        <f>INDEX('Team forecast'!$M$3:$AU$22,MATCH($B434,'Team forecast'!$B$3:$B$22,0),MATCH(AT$1,'Team forecast'!$M$2:$AU$2,0))*IF($Y434&gt;0,-15000,0)</f>
        <v>0</v>
      </c>
      <c r="AU434" s="5">
        <f t="shared" si="433"/>
        <v>0</v>
      </c>
      <c r="AV434" s="5">
        <f t="shared" si="434"/>
        <v>0</v>
      </c>
      <c r="AW434" s="5">
        <f t="shared" si="435"/>
        <v>0</v>
      </c>
      <c r="AX434" s="5">
        <f t="shared" si="436"/>
        <v>0</v>
      </c>
      <c r="AY434" s="5">
        <f t="shared" si="437"/>
        <v>0</v>
      </c>
      <c r="AZ434" s="5">
        <f t="shared" si="438"/>
        <v>-1800</v>
      </c>
      <c r="BA434" s="5">
        <f t="shared" si="439"/>
        <v>0</v>
      </c>
      <c r="BB434" s="5">
        <f t="shared" si="440"/>
        <v>0</v>
      </c>
      <c r="BC434" s="5">
        <f t="shared" si="441"/>
        <v>0</v>
      </c>
      <c r="BD434" s="5">
        <f>IFERROR(SUM(AR434:BC434),0)*((Cockpit!$C$3)^1)</f>
        <v>-1260</v>
      </c>
      <c r="BE434" s="19">
        <f>INDEX('Team forecast'!$M$3:$AU$22,MATCH($B434,'Team forecast'!$B$3:$B$22,0),MATCH(BE$1,'Team forecast'!$M$2:$AU$2,0))</f>
        <v>0</v>
      </c>
      <c r="BF434" s="19">
        <f>INDEX('Team forecast'!$M$3:$AU$22,MATCH($B434,'Team forecast'!$B$3:$B$22,0),MATCH(BF$1,'Team forecast'!$M$2:$AU$2,0))</f>
        <v>0</v>
      </c>
      <c r="BG434" s="19">
        <f>INDEX('Team forecast'!$M$3:$AU$22,MATCH($B434,'Team forecast'!$B$3:$B$22,0),MATCH(BG$1,'Team forecast'!$M$2:$AU$2,0))</f>
        <v>0</v>
      </c>
      <c r="BH434" s="19">
        <f>INDEX('Team forecast'!$M$3:$AU$22,MATCH($B434,'Team forecast'!$B$3:$B$22,0),MATCH(BH$1,'Team forecast'!$M$2:$AU$2,0))</f>
        <v>0</v>
      </c>
      <c r="BI434" s="5">
        <f t="shared" si="442"/>
        <v>7000</v>
      </c>
      <c r="BJ434" s="5">
        <f>INDEX('Team forecast'!$M$3:$AU$22,MATCH($B434,'Team forecast'!$B$3:$B$22,0),MATCH(BJ$1,'Team forecast'!$M$2:$AU$2,0))*IF($Y434&gt;0,25000,0)</f>
        <v>0</v>
      </c>
      <c r="BK434" s="5">
        <f>INDEX('Team forecast'!$M$3:$AU$22,MATCH($B434,'Team forecast'!$B$3:$B$22,0),MATCH(BK$1,'Team forecast'!$M$2:$AU$2,0))*IF($Y434&gt;0,5000,0)</f>
        <v>0</v>
      </c>
      <c r="BL434" s="5">
        <f>INDEX('Team forecast'!$M$3:$AU$22,MATCH($B434,'Team forecast'!$B$3:$B$22,0),MATCH(BL$1,'Team forecast'!$M$2:$AU$2,0))*IF($Y434&gt;0,-15000,0)</f>
        <v>0</v>
      </c>
      <c r="BM434" s="5">
        <f t="shared" si="443"/>
        <v>0</v>
      </c>
      <c r="BN434" s="5">
        <f t="shared" si="444"/>
        <v>0</v>
      </c>
      <c r="BO434" s="5">
        <f t="shared" si="445"/>
        <v>0</v>
      </c>
      <c r="BP434" s="5">
        <f t="shared" si="446"/>
        <v>0</v>
      </c>
      <c r="BQ434" s="5">
        <f t="shared" si="447"/>
        <v>0</v>
      </c>
      <c r="BR434" s="5">
        <f t="shared" si="448"/>
        <v>-1800</v>
      </c>
      <c r="BS434" s="5">
        <f t="shared" si="449"/>
        <v>0</v>
      </c>
      <c r="BT434" s="5">
        <f t="shared" si="450"/>
        <v>0</v>
      </c>
      <c r="BU434" s="5">
        <f t="shared" si="451"/>
        <v>0</v>
      </c>
      <c r="BV434" s="5">
        <f>IFERROR(SUM(BJ434:BU434),0)*((Cockpit!$C$3)^2)</f>
        <v>-881.99999999999989</v>
      </c>
      <c r="BW434" s="19">
        <f>INDEX('Team forecast'!$M$3:$AU$22,MATCH($B434,'Team forecast'!$B$3:$B$22,0),MATCH(BW$1,'Team forecast'!$M$2:$AU$2,0))</f>
        <v>0</v>
      </c>
      <c r="BX434" s="19">
        <f>INDEX('Team forecast'!$M$3:$AU$22,MATCH($B434,'Team forecast'!$B$3:$B$22,0),MATCH(BX$1,'Team forecast'!$M$2:$AU$2,0))</f>
        <v>0</v>
      </c>
      <c r="BY434" s="19">
        <f>INDEX('Team forecast'!$M$3:$AU$22,MATCH($B434,'Team forecast'!$B$3:$B$22,0),MATCH(BY$1,'Team forecast'!$M$2:$AU$2,0))</f>
        <v>0</v>
      </c>
      <c r="BZ434" s="19">
        <f>INDEX('Team forecast'!$M$3:$AU$22,MATCH($B434,'Team forecast'!$B$3:$B$22,0),MATCH(BZ$1,'Team forecast'!$M$2:$AU$2,0))</f>
        <v>0</v>
      </c>
      <c r="CA434" s="5">
        <f t="shared" si="452"/>
        <v>7000</v>
      </c>
      <c r="CB434" s="5">
        <f>INDEX('Team forecast'!$M$3:$AU$22,MATCH($B434,'Team forecast'!$B$3:$B$22,0),MATCH(CB$1,'Team forecast'!$M$2:$AU$2,0))*IF($Y434&gt;0,25000,0)</f>
        <v>0</v>
      </c>
      <c r="CC434" s="5">
        <f>INDEX('Team forecast'!$M$3:$AU$22,MATCH($B434,'Team forecast'!$B$3:$B$22,0),MATCH(CC$1,'Team forecast'!$M$2:$AU$2,0))*IF($Y434&gt;0,5000,0)</f>
        <v>0</v>
      </c>
      <c r="CD434" s="5">
        <f>INDEX('Team forecast'!$M$3:$AU$22,MATCH($B434,'Team forecast'!$B$3:$B$22,0),MATCH(CD$1,'Team forecast'!$M$2:$AU$2,0))*IF($Y434&gt;0,-15000,0)</f>
        <v>0</v>
      </c>
      <c r="CE434" s="5">
        <f t="shared" si="453"/>
        <v>0</v>
      </c>
      <c r="CF434" s="5">
        <f t="shared" si="454"/>
        <v>0</v>
      </c>
      <c r="CG434" s="5">
        <f t="shared" si="455"/>
        <v>0</v>
      </c>
      <c r="CH434" s="5">
        <f t="shared" si="456"/>
        <v>0</v>
      </c>
      <c r="CI434" s="5">
        <f t="shared" si="457"/>
        <v>0</v>
      </c>
      <c r="CJ434" s="5">
        <f t="shared" si="458"/>
        <v>-1800</v>
      </c>
      <c r="CK434" s="5">
        <f t="shared" si="459"/>
        <v>0</v>
      </c>
      <c r="CL434" s="5">
        <f t="shared" si="460"/>
        <v>0</v>
      </c>
      <c r="CM434" s="5">
        <f t="shared" si="461"/>
        <v>0</v>
      </c>
      <c r="CN434" s="5">
        <f>IFERROR(SUM(CB434:CM434),0)*((Cockpit!$C$3)^3)</f>
        <v>-617.39999999999986</v>
      </c>
      <c r="CO434" s="19">
        <f>INDEX('Team forecast'!$M$3:$AU$22,MATCH($B434,'Team forecast'!$B$3:$B$22,0),MATCH(CO$1,'Team forecast'!$M$2:$AU$2,0))</f>
        <v>0</v>
      </c>
      <c r="CP434" s="19">
        <f>INDEX('Team forecast'!$M$3:$AU$22,MATCH($B434,'Team forecast'!$B$3:$B$22,0),MATCH(CP$1,'Team forecast'!$M$2:$AU$2,0))</f>
        <v>0</v>
      </c>
      <c r="CQ434" s="19">
        <f>INDEX('Team forecast'!$M$3:$AU$22,MATCH($B434,'Team forecast'!$B$3:$B$22,0),MATCH(CQ$1,'Team forecast'!$M$2:$AU$2,0))</f>
        <v>0</v>
      </c>
      <c r="CR434" s="19">
        <f>INDEX('Team forecast'!$M$3:$AU$22,MATCH($B434,'Team forecast'!$B$3:$B$22,0),MATCH(CR$1,'Team forecast'!$M$2:$AU$2,0))</f>
        <v>0</v>
      </c>
      <c r="CS434" s="5">
        <f t="shared" si="462"/>
        <v>7000</v>
      </c>
      <c r="CT434" s="5">
        <f>INDEX('Team forecast'!$M$3:$AU$22,MATCH($B434,'Team forecast'!$B$3:$B$22,0),MATCH(CT$1,'Team forecast'!$M$2:$AU$2,0))*IF($Y434&gt;0,25000,0)</f>
        <v>0</v>
      </c>
      <c r="CU434" s="5">
        <f>INDEX('Team forecast'!$M$3:$AU$22,MATCH($B434,'Team forecast'!$B$3:$B$22,0),MATCH(CU$1,'Team forecast'!$M$2:$AU$2,0))*IF($Y434&gt;0,5000,0)</f>
        <v>0</v>
      </c>
      <c r="CV434" s="5">
        <f>INDEX('Team forecast'!$M$3:$AU$22,MATCH($B434,'Team forecast'!$B$3:$B$22,0),MATCH(CV$1,'Team forecast'!$M$2:$AU$2,0))*IF($Y434&gt;0,-15000,0)</f>
        <v>0</v>
      </c>
      <c r="CW434" s="5">
        <f t="shared" si="463"/>
        <v>0</v>
      </c>
      <c r="CX434" s="5">
        <f t="shared" si="464"/>
        <v>0</v>
      </c>
      <c r="CY434" s="5">
        <f t="shared" si="465"/>
        <v>0</v>
      </c>
      <c r="CZ434" s="5">
        <f t="shared" si="466"/>
        <v>0</v>
      </c>
      <c r="DA434" s="5">
        <f t="shared" si="467"/>
        <v>0</v>
      </c>
      <c r="DB434" s="5">
        <f t="shared" si="468"/>
        <v>-1800</v>
      </c>
      <c r="DC434" s="5">
        <f t="shared" si="469"/>
        <v>0</v>
      </c>
      <c r="DD434" s="5">
        <f t="shared" si="470"/>
        <v>0</v>
      </c>
      <c r="DE434" s="5">
        <f t="shared" si="471"/>
        <v>0</v>
      </c>
      <c r="DF434" s="5">
        <f>IFERROR(SUM(CT434:DE434),0)*((Cockpit!$C$3)^4)</f>
        <v>-432.17999999999984</v>
      </c>
      <c r="DG434" s="19">
        <f>INDEX('Team forecast'!$M$3:$AU$22,MATCH($B434,'Team forecast'!$B$3:$B$22,0),MATCH(DG$1,'Team forecast'!$M$2:$AU$2,0))</f>
        <v>0</v>
      </c>
      <c r="DH434" s="19">
        <f>INDEX('Team forecast'!$M$3:$AU$22,MATCH($B434,'Team forecast'!$B$3:$B$22,0),MATCH(DH$1,'Team forecast'!$M$2:$AU$2,0))</f>
        <v>0</v>
      </c>
      <c r="DI434" s="19">
        <f>INDEX('Team forecast'!$M$3:$AU$22,MATCH($B434,'Team forecast'!$B$3:$B$22,0),MATCH(DI$1,'Team forecast'!$M$2:$AU$2,0))</f>
        <v>0</v>
      </c>
      <c r="DJ434" s="19">
        <f>INDEX('Team forecast'!$M$3:$AU$22,MATCH($B434,'Team forecast'!$B$3:$B$22,0),MATCH(DJ$1,'Team forecast'!$M$2:$AU$2,0))</f>
        <v>0</v>
      </c>
      <c r="DK434" s="5">
        <f t="shared" si="472"/>
        <v>7000</v>
      </c>
      <c r="DL434" s="5">
        <f>INDEX('Team forecast'!$M$3:$AU$22,MATCH($B434,'Team forecast'!$B$3:$B$22,0),MATCH(DL$1,'Team forecast'!$M$2:$AU$2,0))*IF($Y434&gt;0,25000,0)</f>
        <v>0</v>
      </c>
      <c r="DM434" s="5">
        <f>INDEX('Team forecast'!$M$3:$AU$22,MATCH($B434,'Team forecast'!$B$3:$B$22,0),MATCH(DM$1,'Team forecast'!$M$2:$AU$2,0))*IF($Y434&gt;0,5000,0)</f>
        <v>0</v>
      </c>
      <c r="DN434" s="5">
        <f>INDEX('Team forecast'!$M$3:$AU$22,MATCH($B434,'Team forecast'!$B$3:$B$22,0),MATCH(DN$1,'Team forecast'!$M$2:$AU$2,0))*IF($Y434&gt;0,-15000,0)</f>
        <v>0</v>
      </c>
      <c r="DO434" s="5">
        <f t="shared" si="473"/>
        <v>0</v>
      </c>
      <c r="DP434" s="5">
        <f t="shared" si="474"/>
        <v>0</v>
      </c>
      <c r="DQ434" s="5">
        <f t="shared" si="475"/>
        <v>0</v>
      </c>
      <c r="DR434" s="5">
        <f t="shared" si="476"/>
        <v>0</v>
      </c>
      <c r="DS434" s="5">
        <f t="shared" si="477"/>
        <v>0</v>
      </c>
      <c r="DT434" s="5">
        <f t="shared" si="478"/>
        <v>-1800</v>
      </c>
      <c r="DU434" s="5">
        <f t="shared" si="479"/>
        <v>0</v>
      </c>
      <c r="DV434" s="5">
        <f t="shared" si="480"/>
        <v>0</v>
      </c>
      <c r="DW434" s="5">
        <f t="shared" si="481"/>
        <v>0</v>
      </c>
      <c r="DX434" s="5">
        <f>IFERROR(SUM(DL434:DW434),0)*((Cockpit!$C$3)^5)</f>
        <v>-302.5259999999999</v>
      </c>
      <c r="DY434" s="5">
        <f t="shared" si="482"/>
        <v>38272.09778097237</v>
      </c>
      <c r="DZ434" s="5" t="str">
        <f>IF(ISERROR(MATCH(A434,'Current squad'!B:B,0)),"No","Yes")</f>
        <v>No</v>
      </c>
      <c r="EA434" s="5" cm="1">
        <f t="array" ref="EA434">IFERROR(_xlfn.IFS(DZ434="Yes",0,DZ434="No",H434*1%),999999)</f>
        <v>34730</v>
      </c>
      <c r="EB434" s="5">
        <f t="shared" si="424"/>
        <v>3507730</v>
      </c>
      <c r="EC434" s="5">
        <f t="shared" si="483"/>
        <v>3542.0977809723699</v>
      </c>
      <c r="ED434" s="1">
        <f t="shared" si="425"/>
        <v>1.0198957042822834E-3</v>
      </c>
      <c r="EE434" s="5">
        <f>RANK(EC434,$EC$2:$EC$572)+COUNTIF($EC$2:EC434,EC434)-1</f>
        <v>57</v>
      </c>
      <c r="EF434" s="4">
        <f>RANK(ED434,$ED$2:$ED$572)+COUNTIF($ED$2:ED434,ED434)-1</f>
        <v>56</v>
      </c>
    </row>
    <row r="435" spans="1:136" x14ac:dyDescent="0.3">
      <c r="A435" t="str">
        <f>IF(Holdet.dk!A435&lt;&gt;"",Holdet.dk!A435,"")</f>
        <v>Olivier Giroud</v>
      </c>
      <c r="B435" t="str">
        <f>INDEX(Holdet.dk!B:B,MATCH($A435,Holdet.dk!$A:$A,0))</f>
        <v>Chelsea</v>
      </c>
      <c r="C435" t="str">
        <f>INDEX(Holdet.dk!C:C,MATCH($A435,Holdet.dk!$A:$A,0))</f>
        <v>Striker</v>
      </c>
      <c r="D435" t="str">
        <f>INDEX(Holdet.dk!D:D,MATCH($A435,Holdet.dk!$A:$A,0))</f>
        <v>5.808.000</v>
      </c>
      <c r="E435" s="1">
        <f>IFERROR(_xlfn.NUMBERVALUE(INDEX(Holdet.dk!$E:$E,MATCH($A435,Holdet.dk!$A:$A,0)),","),0)</f>
        <v>1.1000000000000001E-2</v>
      </c>
      <c r="F435" t="str">
        <f>IF(INDEX(Lookup!H:H,MATCH('Master data'!A435,Lookup!G:G,0))=0,A435,INDEX(Lookup!H:H,MATCH('Master data'!A435,Lookup!G:G,0)))</f>
        <v>Olivier Giroud</v>
      </c>
      <c r="G435" t="str">
        <f>IFERROR(INDEX(Lookup!B:B,MATCH(INDEX(Rotowire!C:C,MATCH(F435,Rotowire!A:A,0)),Lookup!D:D,0)),"")</f>
        <v/>
      </c>
      <c r="H435" s="5">
        <f t="shared" si="416"/>
        <v>5808000</v>
      </c>
      <c r="I435" s="19">
        <f>IFERROR(INDEX('Team forecast'!$G$3:$I$22,MATCH($B435,'Team forecast'!$B$3:$B$22,0),MATCH(I$1,'Team forecast'!$G$2:$I$2,0)),0)</f>
        <v>0.93034825870646787</v>
      </c>
      <c r="J435" s="19">
        <f>IFERROR(INDEX('Team forecast'!$G$3:$I$22,MATCH($B435,'Team forecast'!$B$3:$B$22,0),MATCH(J$1,'Team forecast'!$G$2:$I$2,0)),0)</f>
        <v>0.82291666666666674</v>
      </c>
      <c r="K435" s="19">
        <f>IFERROR(INDEX('Team forecast'!$G$3:$I$22,MATCH($B435,'Team forecast'!$B$3:$B$22,0),MATCH(K$1,'Team forecast'!$G$2:$I$2,0)),0)</f>
        <v>1.1346119882058896</v>
      </c>
      <c r="L435">
        <f>SUMIFS(Rotowire!E:E,Rotowire!$A:$A,'Master data'!$F435)</f>
        <v>0</v>
      </c>
      <c r="M435" s="2">
        <f>SUMIFS(Rotowire!F:F,Rotowire!$A:$A,'Master data'!$F435)*I435</f>
        <v>0</v>
      </c>
      <c r="N435" s="2">
        <f>SUMIFS(Rotowire!G:G,Rotowire!$A:$A,'Master data'!$F435)*I435</f>
        <v>0</v>
      </c>
      <c r="O435" s="2">
        <f>SUMIFS(Rotowire!I:I,Rotowire!$A:$A,'Master data'!$F435)*I435</f>
        <v>0</v>
      </c>
      <c r="P435" s="2">
        <f>SUMIFS(Rotowire!W:W,Rotowire!$A:$A,'Master data'!$F435)*K435</f>
        <v>0</v>
      </c>
      <c r="Q435" s="2">
        <f>SUMIFS(Rotowire!Y:Y,Rotowire!$A:$A,'Master data'!$F435)*J435</f>
        <v>0</v>
      </c>
      <c r="R435" s="2">
        <f>SUMIFS(Rotowire!AB:AB,Rotowire!$A:$A,'Master data'!$F435)</f>
        <v>0</v>
      </c>
      <c r="S435" s="2">
        <f>SUMIFS(Rotowire!AC:AC,Rotowire!$A:$A,'Master data'!$F435)</f>
        <v>0</v>
      </c>
      <c r="T435" s="2">
        <f>INDEX('Team forecast'!D$3:D$22,MATCH($B435,'Team forecast'!$B$3:$B$22,0))</f>
        <v>1.87</v>
      </c>
      <c r="U435" s="2">
        <f>INDEX('Team forecast'!E$3:E$22,MATCH($B435,'Team forecast'!$B$3:$B$22,0))</f>
        <v>0.79</v>
      </c>
      <c r="V435" s="2">
        <f>INDEX('Team forecast'!J$3:J$22,MATCH($B435,'Team forecast'!$B$3:$B$22,0))</f>
        <v>0.62609999999999999</v>
      </c>
      <c r="W435" s="2">
        <f>INDEX('Team forecast'!K$3:K$22,MATCH($B435,'Team forecast'!$B$3:$B$22,0))</f>
        <v>0.2238</v>
      </c>
      <c r="X435" s="2">
        <f>INDEX('Team forecast'!L$3:L$22,MATCH($B435,'Team forecast'!$B$3:$B$22,0))</f>
        <v>0.15010000000000001</v>
      </c>
      <c r="Y435" s="5">
        <f t="shared" si="417"/>
        <v>-5000</v>
      </c>
      <c r="Z435" s="5">
        <f t="shared" si="418"/>
        <v>0</v>
      </c>
      <c r="AA435" s="5">
        <f t="shared" si="419"/>
        <v>0</v>
      </c>
      <c r="AB435" s="5">
        <f t="shared" si="420"/>
        <v>0</v>
      </c>
      <c r="AC435" s="5">
        <f t="shared" si="421"/>
        <v>0</v>
      </c>
      <c r="AD435" s="5">
        <f t="shared" si="426"/>
        <v>0</v>
      </c>
      <c r="AE435" s="5">
        <f t="shared" si="427"/>
        <v>0</v>
      </c>
      <c r="AF435" s="5">
        <f t="shared" si="422"/>
        <v>0</v>
      </c>
      <c r="AG435" s="5">
        <f t="shared" si="423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 t="shared" si="431"/>
        <v>0</v>
      </c>
      <c r="AL435" s="5">
        <f>IFERROR(SUM(Y435:AK435),-5000)*((Cockpit!$C$3)^0)</f>
        <v>-5000</v>
      </c>
      <c r="AM435" s="19">
        <f>INDEX('Team forecast'!$M$3:$AU$22,MATCH($B435,'Team forecast'!$B$3:$B$22,0),MATCH(AM$1,'Team forecast'!$M$2:$AU$2,0))</f>
        <v>0</v>
      </c>
      <c r="AN435" s="19">
        <f>INDEX('Team forecast'!$M$3:$AU$22,MATCH($B435,'Team forecast'!$B$3:$B$22,0),MATCH(AN$1,'Team forecast'!$M$2:$AU$2,0))</f>
        <v>0</v>
      </c>
      <c r="AO435" s="19">
        <f>INDEX('Team forecast'!$M$3:$AU$22,MATCH($B435,'Team forecast'!$B$3:$B$22,0),MATCH(AO$1,'Team forecast'!$M$2:$AU$2,0))</f>
        <v>0</v>
      </c>
      <c r="AP435" s="19">
        <f>INDEX('Team forecast'!$M$3:$AU$22,MATCH($B435,'Team forecast'!$B$3:$B$22,0),MATCH(AP$1,'Team forecast'!$M$2:$AU$2,0))</f>
        <v>0</v>
      </c>
      <c r="AQ435" s="5">
        <f t="shared" si="432"/>
        <v>-5000</v>
      </c>
      <c r="AR435" s="5">
        <f>INDEX('Team forecast'!$M$3:$AU$22,MATCH($B435,'Team forecast'!$B$3:$B$22,0),MATCH(AR$1,'Team forecast'!$M$2:$AU$2,0))*IF($Y435&gt;0,25000,0)</f>
        <v>0</v>
      </c>
      <c r="AS435" s="5">
        <f>INDEX('Team forecast'!$M$3:$AU$22,MATCH($B435,'Team forecast'!$B$3:$B$22,0),MATCH(AS$1,'Team forecast'!$M$2:$AU$2,0))*IF($Y435&gt;0,5000,0)</f>
        <v>0</v>
      </c>
      <c r="AT435" s="5">
        <f>INDEX('Team forecast'!$M$3:$AU$22,MATCH($B435,'Team forecast'!$B$3:$B$22,0),MATCH(AT$1,'Team forecast'!$M$2:$AU$2,0))*IF($Y435&gt;0,-15000,0)</f>
        <v>0</v>
      </c>
      <c r="AU435" s="5">
        <f t="shared" si="433"/>
        <v>0</v>
      </c>
      <c r="AV435" s="5">
        <f t="shared" si="434"/>
        <v>0</v>
      </c>
      <c r="AW435" s="5">
        <f t="shared" si="435"/>
        <v>0</v>
      </c>
      <c r="AX435" s="5">
        <f t="shared" si="436"/>
        <v>0</v>
      </c>
      <c r="AY435" s="5">
        <f t="shared" si="437"/>
        <v>0</v>
      </c>
      <c r="AZ435" s="5">
        <f t="shared" si="438"/>
        <v>0</v>
      </c>
      <c r="BA435" s="5">
        <f t="shared" si="439"/>
        <v>0</v>
      </c>
      <c r="BB435" s="5">
        <f t="shared" si="440"/>
        <v>0</v>
      </c>
      <c r="BC435" s="5">
        <f t="shared" si="441"/>
        <v>0</v>
      </c>
      <c r="BD435" s="5">
        <f>IFERROR(SUM(AR435:BC435),0)*((Cockpit!$C$3)^1)</f>
        <v>0</v>
      </c>
      <c r="BE435" s="19">
        <f>INDEX('Team forecast'!$M$3:$AU$22,MATCH($B435,'Team forecast'!$B$3:$B$22,0),MATCH(BE$1,'Team forecast'!$M$2:$AU$2,0))</f>
        <v>0</v>
      </c>
      <c r="BF435" s="19">
        <f>INDEX('Team forecast'!$M$3:$AU$22,MATCH($B435,'Team forecast'!$B$3:$B$22,0),MATCH(BF$1,'Team forecast'!$M$2:$AU$2,0))</f>
        <v>0</v>
      </c>
      <c r="BG435" s="19">
        <f>INDEX('Team forecast'!$M$3:$AU$22,MATCH($B435,'Team forecast'!$B$3:$B$22,0),MATCH(BG$1,'Team forecast'!$M$2:$AU$2,0))</f>
        <v>0</v>
      </c>
      <c r="BH435" s="19">
        <f>INDEX('Team forecast'!$M$3:$AU$22,MATCH($B435,'Team forecast'!$B$3:$B$22,0),MATCH(BH$1,'Team forecast'!$M$2:$AU$2,0))</f>
        <v>0</v>
      </c>
      <c r="BI435" s="5">
        <f t="shared" si="442"/>
        <v>-5000</v>
      </c>
      <c r="BJ435" s="5">
        <f>INDEX('Team forecast'!$M$3:$AU$22,MATCH($B435,'Team forecast'!$B$3:$B$22,0),MATCH(BJ$1,'Team forecast'!$M$2:$AU$2,0))*IF($Y435&gt;0,25000,0)</f>
        <v>0</v>
      </c>
      <c r="BK435" s="5">
        <f>INDEX('Team forecast'!$M$3:$AU$22,MATCH($B435,'Team forecast'!$B$3:$B$22,0),MATCH(BK$1,'Team forecast'!$M$2:$AU$2,0))*IF($Y435&gt;0,5000,0)</f>
        <v>0</v>
      </c>
      <c r="BL435" s="5">
        <f>INDEX('Team forecast'!$M$3:$AU$22,MATCH($B435,'Team forecast'!$B$3:$B$22,0),MATCH(BL$1,'Team forecast'!$M$2:$AU$2,0))*IF($Y435&gt;0,-15000,0)</f>
        <v>0</v>
      </c>
      <c r="BM435" s="5">
        <f t="shared" si="443"/>
        <v>0</v>
      </c>
      <c r="BN435" s="5">
        <f t="shared" si="444"/>
        <v>0</v>
      </c>
      <c r="BO435" s="5">
        <f t="shared" si="445"/>
        <v>0</v>
      </c>
      <c r="BP435" s="5">
        <f t="shared" si="446"/>
        <v>0</v>
      </c>
      <c r="BQ435" s="5">
        <f t="shared" si="447"/>
        <v>0</v>
      </c>
      <c r="BR435" s="5">
        <f t="shared" si="448"/>
        <v>0</v>
      </c>
      <c r="BS435" s="5">
        <f t="shared" si="449"/>
        <v>0</v>
      </c>
      <c r="BT435" s="5">
        <f t="shared" si="450"/>
        <v>0</v>
      </c>
      <c r="BU435" s="5">
        <f t="shared" si="451"/>
        <v>0</v>
      </c>
      <c r="BV435" s="5">
        <f>IFERROR(SUM(BJ435:BU435),0)*((Cockpit!$C$3)^2)</f>
        <v>0</v>
      </c>
      <c r="BW435" s="19">
        <f>INDEX('Team forecast'!$M$3:$AU$22,MATCH($B435,'Team forecast'!$B$3:$B$22,0),MATCH(BW$1,'Team forecast'!$M$2:$AU$2,0))</f>
        <v>0</v>
      </c>
      <c r="BX435" s="19">
        <f>INDEX('Team forecast'!$M$3:$AU$22,MATCH($B435,'Team forecast'!$B$3:$B$22,0),MATCH(BX$1,'Team forecast'!$M$2:$AU$2,0))</f>
        <v>0</v>
      </c>
      <c r="BY435" s="19">
        <f>INDEX('Team forecast'!$M$3:$AU$22,MATCH($B435,'Team forecast'!$B$3:$B$22,0),MATCH(BY$1,'Team forecast'!$M$2:$AU$2,0))</f>
        <v>0</v>
      </c>
      <c r="BZ435" s="19">
        <f>INDEX('Team forecast'!$M$3:$AU$22,MATCH($B435,'Team forecast'!$B$3:$B$22,0),MATCH(BZ$1,'Team forecast'!$M$2:$AU$2,0))</f>
        <v>0</v>
      </c>
      <c r="CA435" s="5">
        <f t="shared" si="452"/>
        <v>-5000</v>
      </c>
      <c r="CB435" s="5">
        <f>INDEX('Team forecast'!$M$3:$AU$22,MATCH($B435,'Team forecast'!$B$3:$B$22,0),MATCH(CB$1,'Team forecast'!$M$2:$AU$2,0))*IF($Y435&gt;0,25000,0)</f>
        <v>0</v>
      </c>
      <c r="CC435" s="5">
        <f>INDEX('Team forecast'!$M$3:$AU$22,MATCH($B435,'Team forecast'!$B$3:$B$22,0),MATCH(CC$1,'Team forecast'!$M$2:$AU$2,0))*IF($Y435&gt;0,5000,0)</f>
        <v>0</v>
      </c>
      <c r="CD435" s="5">
        <f>INDEX('Team forecast'!$M$3:$AU$22,MATCH($B435,'Team forecast'!$B$3:$B$22,0),MATCH(CD$1,'Team forecast'!$M$2:$AU$2,0))*IF($Y435&gt;0,-15000,0)</f>
        <v>0</v>
      </c>
      <c r="CE435" s="5">
        <f t="shared" si="453"/>
        <v>0</v>
      </c>
      <c r="CF435" s="5">
        <f t="shared" si="454"/>
        <v>0</v>
      </c>
      <c r="CG435" s="5">
        <f t="shared" si="455"/>
        <v>0</v>
      </c>
      <c r="CH435" s="5">
        <f t="shared" si="456"/>
        <v>0</v>
      </c>
      <c r="CI435" s="5">
        <f t="shared" si="457"/>
        <v>0</v>
      </c>
      <c r="CJ435" s="5">
        <f t="shared" si="458"/>
        <v>0</v>
      </c>
      <c r="CK435" s="5">
        <f t="shared" si="459"/>
        <v>0</v>
      </c>
      <c r="CL435" s="5">
        <f t="shared" si="460"/>
        <v>0</v>
      </c>
      <c r="CM435" s="5">
        <f t="shared" si="461"/>
        <v>0</v>
      </c>
      <c r="CN435" s="5">
        <f>IFERROR(SUM(CB435:CM435),0)*((Cockpit!$C$3)^3)</f>
        <v>0</v>
      </c>
      <c r="CO435" s="19">
        <f>INDEX('Team forecast'!$M$3:$AU$22,MATCH($B435,'Team forecast'!$B$3:$B$22,0),MATCH(CO$1,'Team forecast'!$M$2:$AU$2,0))</f>
        <v>0</v>
      </c>
      <c r="CP435" s="19">
        <f>INDEX('Team forecast'!$M$3:$AU$22,MATCH($B435,'Team forecast'!$B$3:$B$22,0),MATCH(CP$1,'Team forecast'!$M$2:$AU$2,0))</f>
        <v>0</v>
      </c>
      <c r="CQ435" s="19">
        <f>INDEX('Team forecast'!$M$3:$AU$22,MATCH($B435,'Team forecast'!$B$3:$B$22,0),MATCH(CQ$1,'Team forecast'!$M$2:$AU$2,0))</f>
        <v>0</v>
      </c>
      <c r="CR435" s="19">
        <f>INDEX('Team forecast'!$M$3:$AU$22,MATCH($B435,'Team forecast'!$B$3:$B$22,0),MATCH(CR$1,'Team forecast'!$M$2:$AU$2,0))</f>
        <v>0</v>
      </c>
      <c r="CS435" s="5">
        <f t="shared" si="462"/>
        <v>-5000</v>
      </c>
      <c r="CT435" s="5">
        <f>INDEX('Team forecast'!$M$3:$AU$22,MATCH($B435,'Team forecast'!$B$3:$B$22,0),MATCH(CT$1,'Team forecast'!$M$2:$AU$2,0))*IF($Y435&gt;0,25000,0)</f>
        <v>0</v>
      </c>
      <c r="CU435" s="5">
        <f>INDEX('Team forecast'!$M$3:$AU$22,MATCH($B435,'Team forecast'!$B$3:$B$22,0),MATCH(CU$1,'Team forecast'!$M$2:$AU$2,0))*IF($Y435&gt;0,5000,0)</f>
        <v>0</v>
      </c>
      <c r="CV435" s="5">
        <f>INDEX('Team forecast'!$M$3:$AU$22,MATCH($B435,'Team forecast'!$B$3:$B$22,0),MATCH(CV$1,'Team forecast'!$M$2:$AU$2,0))*IF($Y435&gt;0,-15000,0)</f>
        <v>0</v>
      </c>
      <c r="CW435" s="5">
        <f t="shared" si="463"/>
        <v>0</v>
      </c>
      <c r="CX435" s="5">
        <f t="shared" si="464"/>
        <v>0</v>
      </c>
      <c r="CY435" s="5">
        <f t="shared" si="465"/>
        <v>0</v>
      </c>
      <c r="CZ435" s="5">
        <f t="shared" si="466"/>
        <v>0</v>
      </c>
      <c r="DA435" s="5">
        <f t="shared" si="467"/>
        <v>0</v>
      </c>
      <c r="DB435" s="5">
        <f t="shared" si="468"/>
        <v>0</v>
      </c>
      <c r="DC435" s="5">
        <f t="shared" si="469"/>
        <v>0</v>
      </c>
      <c r="DD435" s="5">
        <f t="shared" si="470"/>
        <v>0</v>
      </c>
      <c r="DE435" s="5">
        <f t="shared" si="471"/>
        <v>0</v>
      </c>
      <c r="DF435" s="5">
        <f>IFERROR(SUM(CT435:DE435),0)*((Cockpit!$C$3)^4)</f>
        <v>0</v>
      </c>
      <c r="DG435" s="19">
        <f>INDEX('Team forecast'!$M$3:$AU$22,MATCH($B435,'Team forecast'!$B$3:$B$22,0),MATCH(DG$1,'Team forecast'!$M$2:$AU$2,0))</f>
        <v>0</v>
      </c>
      <c r="DH435" s="19">
        <f>INDEX('Team forecast'!$M$3:$AU$22,MATCH($B435,'Team forecast'!$B$3:$B$22,0),MATCH(DH$1,'Team forecast'!$M$2:$AU$2,0))</f>
        <v>0</v>
      </c>
      <c r="DI435" s="19">
        <f>INDEX('Team forecast'!$M$3:$AU$22,MATCH($B435,'Team forecast'!$B$3:$B$22,0),MATCH(DI$1,'Team forecast'!$M$2:$AU$2,0))</f>
        <v>0</v>
      </c>
      <c r="DJ435" s="19">
        <f>INDEX('Team forecast'!$M$3:$AU$22,MATCH($B435,'Team forecast'!$B$3:$B$22,0),MATCH(DJ$1,'Team forecast'!$M$2:$AU$2,0))</f>
        <v>0</v>
      </c>
      <c r="DK435" s="5">
        <f t="shared" si="472"/>
        <v>-5000</v>
      </c>
      <c r="DL435" s="5">
        <f>INDEX('Team forecast'!$M$3:$AU$22,MATCH($B435,'Team forecast'!$B$3:$B$22,0),MATCH(DL$1,'Team forecast'!$M$2:$AU$2,0))*IF($Y435&gt;0,25000,0)</f>
        <v>0</v>
      </c>
      <c r="DM435" s="5">
        <f>INDEX('Team forecast'!$M$3:$AU$22,MATCH($B435,'Team forecast'!$B$3:$B$22,0),MATCH(DM$1,'Team forecast'!$M$2:$AU$2,0))*IF($Y435&gt;0,5000,0)</f>
        <v>0</v>
      </c>
      <c r="DN435" s="5">
        <f>INDEX('Team forecast'!$M$3:$AU$22,MATCH($B435,'Team forecast'!$B$3:$B$22,0),MATCH(DN$1,'Team forecast'!$M$2:$AU$2,0))*IF($Y435&gt;0,-15000,0)</f>
        <v>0</v>
      </c>
      <c r="DO435" s="5">
        <f t="shared" si="473"/>
        <v>0</v>
      </c>
      <c r="DP435" s="5">
        <f t="shared" si="474"/>
        <v>0</v>
      </c>
      <c r="DQ435" s="5">
        <f t="shared" si="475"/>
        <v>0</v>
      </c>
      <c r="DR435" s="5">
        <f t="shared" si="476"/>
        <v>0</v>
      </c>
      <c r="DS435" s="5">
        <f t="shared" si="477"/>
        <v>0</v>
      </c>
      <c r="DT435" s="5">
        <f t="shared" si="478"/>
        <v>0</v>
      </c>
      <c r="DU435" s="5">
        <f t="shared" si="479"/>
        <v>0</v>
      </c>
      <c r="DV435" s="5">
        <f t="shared" si="480"/>
        <v>0</v>
      </c>
      <c r="DW435" s="5">
        <f t="shared" si="481"/>
        <v>0</v>
      </c>
      <c r="DX435" s="5">
        <f>IFERROR(SUM(DL435:DW435),0)*((Cockpit!$C$3)^5)</f>
        <v>0</v>
      </c>
      <c r="DY435" s="5">
        <f t="shared" si="482"/>
        <v>-5000</v>
      </c>
      <c r="DZ435" s="5" t="str">
        <f>IF(ISERROR(MATCH(A435,'Current squad'!B:B,0)),"No","Yes")</f>
        <v>No</v>
      </c>
      <c r="EA435" s="5" cm="1">
        <f t="array" ref="EA435">IFERROR(_xlfn.IFS(DZ435="Yes",0,DZ435="No",H435*1%),999999)</f>
        <v>58080</v>
      </c>
      <c r="EB435" s="5">
        <f t="shared" si="424"/>
        <v>5866080</v>
      </c>
      <c r="EC435" s="5">
        <f t="shared" si="483"/>
        <v>-63080</v>
      </c>
      <c r="ED435" s="1">
        <f t="shared" si="425"/>
        <v>-1.0860881542699725E-2</v>
      </c>
      <c r="EE435" s="5">
        <f>RANK(EC435,$EC$2:$EC$572)+COUNTIF($EC$2:EC435,EC435)-1</f>
        <v>540</v>
      </c>
      <c r="EF435" s="4">
        <f>RANK(ED435,$ED$2:$ED$572)+COUNTIF($ED$2:ED435,ED435)-1</f>
        <v>219</v>
      </c>
    </row>
    <row r="436" spans="1:136" x14ac:dyDescent="0.3">
      <c r="A436" t="str">
        <f>IF(Holdet.dk!A436&lt;&gt;"",Holdet.dk!A436,"")</f>
        <v>Jordan Pickford</v>
      </c>
      <c r="B436" t="str">
        <f>INDEX(Holdet.dk!B:B,MATCH($A436,Holdet.dk!$A:$A,0))</f>
        <v>Everton</v>
      </c>
      <c r="C436" t="str">
        <f>INDEX(Holdet.dk!C:C,MATCH($A436,Holdet.dk!$A:$A,0))</f>
        <v>Goalkeeper</v>
      </c>
      <c r="D436" t="str">
        <f>INDEX(Holdet.dk!D:D,MATCH($A436,Holdet.dk!$A:$A,0))</f>
        <v>6.464.000</v>
      </c>
      <c r="E436" s="1">
        <f>IFERROR(_xlfn.NUMBERVALUE(INDEX(Holdet.dk!$E:$E,MATCH($A436,Holdet.dk!$A:$A,0)),","),0)</f>
        <v>2.6000000000000002E-2</v>
      </c>
      <c r="F436" t="str">
        <f>IF(INDEX(Lookup!H:H,MATCH('Master data'!A436,Lookup!G:G,0))=0,A436,INDEX(Lookup!H:H,MATCH('Master data'!A436,Lookup!G:G,0)))</f>
        <v>Jordan Pickford</v>
      </c>
      <c r="G436" t="str">
        <f>IFERROR(INDEX(Lookup!B:B,MATCH(INDEX(Rotowire!C:C,MATCH(F436,Rotowire!A:A,0)),Lookup!D:D,0)),"")</f>
        <v>Manchester City</v>
      </c>
      <c r="H436" s="5">
        <f t="shared" si="416"/>
        <v>6464000</v>
      </c>
      <c r="I436" s="19">
        <f>IFERROR(INDEX('Team forecast'!$G$3:$I$22,MATCH($B436,'Team forecast'!$B$3:$B$22,0),MATCH(I$1,'Team forecast'!$G$2:$I$2,0)),0)</f>
        <v>1.118279569892473</v>
      </c>
      <c r="J436" s="19">
        <f>IFERROR(INDEX('Team forecast'!$G$3:$I$22,MATCH($B436,'Team forecast'!$B$3:$B$22,0),MATCH(J$1,'Team forecast'!$G$2:$I$2,0)),0)</f>
        <v>0.86602870813397137</v>
      </c>
      <c r="K436" s="19">
        <f>IFERROR(INDEX('Team forecast'!$G$3:$I$22,MATCH($B436,'Team forecast'!$B$3:$B$22,0),MATCH(K$1,'Team forecast'!$G$2:$I$2,0)),0)</f>
        <v>1.6365413680270404</v>
      </c>
      <c r="L436">
        <f>SUMIFS(Rotowire!E:E,Rotowire!$A:$A,'Master data'!$F436)</f>
        <v>95</v>
      </c>
      <c r="M436" s="2">
        <f>SUMIFS(Rotowire!F:F,Rotowire!$A:$A,'Master data'!$F436)*I436</f>
        <v>0</v>
      </c>
      <c r="N436" s="2">
        <f>SUMIFS(Rotowire!G:G,Rotowire!$A:$A,'Master data'!$F436)*I436</f>
        <v>0</v>
      </c>
      <c r="O436" s="2">
        <f>SUMIFS(Rotowire!I:I,Rotowire!$A:$A,'Master data'!$F436)*I436</f>
        <v>0</v>
      </c>
      <c r="P436" s="2">
        <f>SUMIFS(Rotowire!W:W,Rotowire!$A:$A,'Master data'!$F436)*K436</f>
        <v>0.16365413680270405</v>
      </c>
      <c r="Q436" s="2">
        <f>SUMIFS(Rotowire!Y:Y,Rotowire!$A:$A,'Master data'!$F436)*J436</f>
        <v>3.3255502392344498</v>
      </c>
      <c r="R436" s="2">
        <f>SUMIFS(Rotowire!AB:AB,Rotowire!$A:$A,'Master data'!$F436)</f>
        <v>0.06</v>
      </c>
      <c r="S436" s="2">
        <f>SUMIFS(Rotowire!AC:AC,Rotowire!$A:$A,'Master data'!$F436)</f>
        <v>0</v>
      </c>
      <c r="T436" s="2">
        <f>INDEX('Team forecast'!D$3:D$22,MATCH($B436,'Team forecast'!$B$3:$B$22,0))</f>
        <v>1.04</v>
      </c>
      <c r="U436" s="2">
        <f>INDEX('Team forecast'!E$3:E$22,MATCH($B436,'Team forecast'!$B$3:$B$22,0))</f>
        <v>1.81</v>
      </c>
      <c r="V436" s="2">
        <f>INDEX('Team forecast'!J$3:J$22,MATCH($B436,'Team forecast'!$B$3:$B$22,0))</f>
        <v>0.21479999999999999</v>
      </c>
      <c r="W436" s="2">
        <f>INDEX('Team forecast'!K$3:K$22,MATCH($B436,'Team forecast'!$B$3:$B$22,0))</f>
        <v>0.23649999999999999</v>
      </c>
      <c r="X436" s="2">
        <f>INDEX('Team forecast'!L$3:L$22,MATCH($B436,'Team forecast'!$B$3:$B$22,0))</f>
        <v>0.54869999999999997</v>
      </c>
      <c r="Y436" s="5">
        <f t="shared" si="417"/>
        <v>7000</v>
      </c>
      <c r="Z436" s="5">
        <f t="shared" si="418"/>
        <v>5370</v>
      </c>
      <c r="AA436" s="5">
        <f t="shared" si="419"/>
        <v>1182.5</v>
      </c>
      <c r="AB436" s="5">
        <f t="shared" si="420"/>
        <v>-8230.5</v>
      </c>
      <c r="AC436" s="5">
        <f t="shared" si="421"/>
        <v>0</v>
      </c>
      <c r="AD436" s="5">
        <f t="shared" si="426"/>
        <v>0</v>
      </c>
      <c r="AE436" s="5">
        <f t="shared" si="427"/>
        <v>0</v>
      </c>
      <c r="AF436" s="5">
        <f t="shared" si="422"/>
        <v>12274.060260202803</v>
      </c>
      <c r="AG436" s="5">
        <f t="shared" si="423"/>
        <v>16627.751196172248</v>
      </c>
      <c r="AH436" s="5">
        <f t="shared" si="428"/>
        <v>-1200</v>
      </c>
      <c r="AI436" s="5">
        <f t="shared" si="429"/>
        <v>0</v>
      </c>
      <c r="AJ436" s="5">
        <f t="shared" si="430"/>
        <v>10400</v>
      </c>
      <c r="AK436" s="5">
        <f t="shared" si="431"/>
        <v>-14480</v>
      </c>
      <c r="AL436" s="5">
        <f>IFERROR(SUM(Y436:AK436),-5000)*((Cockpit!$C$3)^0)</f>
        <v>28943.81145637505</v>
      </c>
      <c r="AM436" s="19">
        <f>INDEX('Team forecast'!$M$3:$AU$22,MATCH($B436,'Team forecast'!$B$3:$B$22,0),MATCH(AM$1,'Team forecast'!$M$2:$AU$2,0))</f>
        <v>0</v>
      </c>
      <c r="AN436" s="19">
        <f>INDEX('Team forecast'!$M$3:$AU$22,MATCH($B436,'Team forecast'!$B$3:$B$22,0),MATCH(AN$1,'Team forecast'!$M$2:$AU$2,0))</f>
        <v>0</v>
      </c>
      <c r="AO436" s="19">
        <f>INDEX('Team forecast'!$M$3:$AU$22,MATCH($B436,'Team forecast'!$B$3:$B$22,0),MATCH(AO$1,'Team forecast'!$M$2:$AU$2,0))</f>
        <v>0</v>
      </c>
      <c r="AP436" s="19">
        <f>INDEX('Team forecast'!$M$3:$AU$22,MATCH($B436,'Team forecast'!$B$3:$B$22,0),MATCH(AP$1,'Team forecast'!$M$2:$AU$2,0))</f>
        <v>0</v>
      </c>
      <c r="AQ436" s="5">
        <f t="shared" si="432"/>
        <v>7000</v>
      </c>
      <c r="AR436" s="5">
        <f>INDEX('Team forecast'!$M$3:$AU$22,MATCH($B436,'Team forecast'!$B$3:$B$22,0),MATCH(AR$1,'Team forecast'!$M$2:$AU$2,0))*IF($Y436&gt;0,25000,0)</f>
        <v>0</v>
      </c>
      <c r="AS436" s="5">
        <f>INDEX('Team forecast'!$M$3:$AU$22,MATCH($B436,'Team forecast'!$B$3:$B$22,0),MATCH(AS$1,'Team forecast'!$M$2:$AU$2,0))*IF($Y436&gt;0,5000,0)</f>
        <v>0</v>
      </c>
      <c r="AT436" s="5">
        <f>INDEX('Team forecast'!$M$3:$AU$22,MATCH($B436,'Team forecast'!$B$3:$B$22,0),MATCH(AT$1,'Team forecast'!$M$2:$AU$2,0))*IF($Y436&gt;0,-15000,0)</f>
        <v>0</v>
      </c>
      <c r="AU436" s="5">
        <f t="shared" si="433"/>
        <v>0</v>
      </c>
      <c r="AV436" s="5">
        <f t="shared" si="434"/>
        <v>0</v>
      </c>
      <c r="AW436" s="5">
        <f t="shared" si="435"/>
        <v>0</v>
      </c>
      <c r="AX436" s="5">
        <f t="shared" si="436"/>
        <v>0</v>
      </c>
      <c r="AY436" s="5">
        <f t="shared" si="437"/>
        <v>0</v>
      </c>
      <c r="AZ436" s="5">
        <f t="shared" si="438"/>
        <v>-1200</v>
      </c>
      <c r="BA436" s="5">
        <f t="shared" si="439"/>
        <v>0</v>
      </c>
      <c r="BB436" s="5">
        <f t="shared" si="440"/>
        <v>0</v>
      </c>
      <c r="BC436" s="5">
        <f t="shared" si="441"/>
        <v>0</v>
      </c>
      <c r="BD436" s="5">
        <f>IFERROR(SUM(AR436:BC436),0)*((Cockpit!$C$3)^1)</f>
        <v>-840</v>
      </c>
      <c r="BE436" s="19">
        <f>INDEX('Team forecast'!$M$3:$AU$22,MATCH($B436,'Team forecast'!$B$3:$B$22,0),MATCH(BE$1,'Team forecast'!$M$2:$AU$2,0))</f>
        <v>0</v>
      </c>
      <c r="BF436" s="19">
        <f>INDEX('Team forecast'!$M$3:$AU$22,MATCH($B436,'Team forecast'!$B$3:$B$22,0),MATCH(BF$1,'Team forecast'!$M$2:$AU$2,0))</f>
        <v>0</v>
      </c>
      <c r="BG436" s="19">
        <f>INDEX('Team forecast'!$M$3:$AU$22,MATCH($B436,'Team forecast'!$B$3:$B$22,0),MATCH(BG$1,'Team forecast'!$M$2:$AU$2,0))</f>
        <v>0</v>
      </c>
      <c r="BH436" s="19">
        <f>INDEX('Team forecast'!$M$3:$AU$22,MATCH($B436,'Team forecast'!$B$3:$B$22,0),MATCH(BH$1,'Team forecast'!$M$2:$AU$2,0))</f>
        <v>0</v>
      </c>
      <c r="BI436" s="5">
        <f t="shared" si="442"/>
        <v>7000</v>
      </c>
      <c r="BJ436" s="5">
        <f>INDEX('Team forecast'!$M$3:$AU$22,MATCH($B436,'Team forecast'!$B$3:$B$22,0),MATCH(BJ$1,'Team forecast'!$M$2:$AU$2,0))*IF($Y436&gt;0,25000,0)</f>
        <v>0</v>
      </c>
      <c r="BK436" s="5">
        <f>INDEX('Team forecast'!$M$3:$AU$22,MATCH($B436,'Team forecast'!$B$3:$B$22,0),MATCH(BK$1,'Team forecast'!$M$2:$AU$2,0))*IF($Y436&gt;0,5000,0)</f>
        <v>0</v>
      </c>
      <c r="BL436" s="5">
        <f>INDEX('Team forecast'!$M$3:$AU$22,MATCH($B436,'Team forecast'!$B$3:$B$22,0),MATCH(BL$1,'Team forecast'!$M$2:$AU$2,0))*IF($Y436&gt;0,-15000,0)</f>
        <v>0</v>
      </c>
      <c r="BM436" s="5">
        <f t="shared" si="443"/>
        <v>0</v>
      </c>
      <c r="BN436" s="5">
        <f t="shared" si="444"/>
        <v>0</v>
      </c>
      <c r="BO436" s="5">
        <f t="shared" si="445"/>
        <v>0</v>
      </c>
      <c r="BP436" s="5">
        <f t="shared" si="446"/>
        <v>0</v>
      </c>
      <c r="BQ436" s="5">
        <f t="shared" si="447"/>
        <v>0</v>
      </c>
      <c r="BR436" s="5">
        <f t="shared" si="448"/>
        <v>-1200</v>
      </c>
      <c r="BS436" s="5">
        <f t="shared" si="449"/>
        <v>0</v>
      </c>
      <c r="BT436" s="5">
        <f t="shared" si="450"/>
        <v>0</v>
      </c>
      <c r="BU436" s="5">
        <f t="shared" si="451"/>
        <v>0</v>
      </c>
      <c r="BV436" s="5">
        <f>IFERROR(SUM(BJ436:BU436),0)*((Cockpit!$C$3)^2)</f>
        <v>-587.99999999999989</v>
      </c>
      <c r="BW436" s="19">
        <f>INDEX('Team forecast'!$M$3:$AU$22,MATCH($B436,'Team forecast'!$B$3:$B$22,0),MATCH(BW$1,'Team forecast'!$M$2:$AU$2,0))</f>
        <v>0</v>
      </c>
      <c r="BX436" s="19">
        <f>INDEX('Team forecast'!$M$3:$AU$22,MATCH($B436,'Team forecast'!$B$3:$B$22,0),MATCH(BX$1,'Team forecast'!$M$2:$AU$2,0))</f>
        <v>0</v>
      </c>
      <c r="BY436" s="19">
        <f>INDEX('Team forecast'!$M$3:$AU$22,MATCH($B436,'Team forecast'!$B$3:$B$22,0),MATCH(BY$1,'Team forecast'!$M$2:$AU$2,0))</f>
        <v>0</v>
      </c>
      <c r="BZ436" s="19">
        <f>INDEX('Team forecast'!$M$3:$AU$22,MATCH($B436,'Team forecast'!$B$3:$B$22,0),MATCH(BZ$1,'Team forecast'!$M$2:$AU$2,0))</f>
        <v>0</v>
      </c>
      <c r="CA436" s="5">
        <f t="shared" si="452"/>
        <v>7000</v>
      </c>
      <c r="CB436" s="5">
        <f>INDEX('Team forecast'!$M$3:$AU$22,MATCH($B436,'Team forecast'!$B$3:$B$22,0),MATCH(CB$1,'Team forecast'!$M$2:$AU$2,0))*IF($Y436&gt;0,25000,0)</f>
        <v>0</v>
      </c>
      <c r="CC436" s="5">
        <f>INDEX('Team forecast'!$M$3:$AU$22,MATCH($B436,'Team forecast'!$B$3:$B$22,0),MATCH(CC$1,'Team forecast'!$M$2:$AU$2,0))*IF($Y436&gt;0,5000,0)</f>
        <v>0</v>
      </c>
      <c r="CD436" s="5">
        <f>INDEX('Team forecast'!$M$3:$AU$22,MATCH($B436,'Team forecast'!$B$3:$B$22,0),MATCH(CD$1,'Team forecast'!$M$2:$AU$2,0))*IF($Y436&gt;0,-15000,0)</f>
        <v>0</v>
      </c>
      <c r="CE436" s="5">
        <f t="shared" si="453"/>
        <v>0</v>
      </c>
      <c r="CF436" s="5">
        <f t="shared" si="454"/>
        <v>0</v>
      </c>
      <c r="CG436" s="5">
        <f t="shared" si="455"/>
        <v>0</v>
      </c>
      <c r="CH436" s="5">
        <f t="shared" si="456"/>
        <v>0</v>
      </c>
      <c r="CI436" s="5">
        <f t="shared" si="457"/>
        <v>0</v>
      </c>
      <c r="CJ436" s="5">
        <f t="shared" si="458"/>
        <v>-1200</v>
      </c>
      <c r="CK436" s="5">
        <f t="shared" si="459"/>
        <v>0</v>
      </c>
      <c r="CL436" s="5">
        <f t="shared" si="460"/>
        <v>0</v>
      </c>
      <c r="CM436" s="5">
        <f t="shared" si="461"/>
        <v>0</v>
      </c>
      <c r="CN436" s="5">
        <f>IFERROR(SUM(CB436:CM436),0)*((Cockpit!$C$3)^3)</f>
        <v>-411.59999999999991</v>
      </c>
      <c r="CO436" s="19">
        <f>INDEX('Team forecast'!$M$3:$AU$22,MATCH($B436,'Team forecast'!$B$3:$B$22,0),MATCH(CO$1,'Team forecast'!$M$2:$AU$2,0))</f>
        <v>0</v>
      </c>
      <c r="CP436" s="19">
        <f>INDEX('Team forecast'!$M$3:$AU$22,MATCH($B436,'Team forecast'!$B$3:$B$22,0),MATCH(CP$1,'Team forecast'!$M$2:$AU$2,0))</f>
        <v>0</v>
      </c>
      <c r="CQ436" s="19">
        <f>INDEX('Team forecast'!$M$3:$AU$22,MATCH($B436,'Team forecast'!$B$3:$B$22,0),MATCH(CQ$1,'Team forecast'!$M$2:$AU$2,0))</f>
        <v>0</v>
      </c>
      <c r="CR436" s="19">
        <f>INDEX('Team forecast'!$M$3:$AU$22,MATCH($B436,'Team forecast'!$B$3:$B$22,0),MATCH(CR$1,'Team forecast'!$M$2:$AU$2,0))</f>
        <v>0</v>
      </c>
      <c r="CS436" s="5">
        <f t="shared" si="462"/>
        <v>7000</v>
      </c>
      <c r="CT436" s="5">
        <f>INDEX('Team forecast'!$M$3:$AU$22,MATCH($B436,'Team forecast'!$B$3:$B$22,0),MATCH(CT$1,'Team forecast'!$M$2:$AU$2,0))*IF($Y436&gt;0,25000,0)</f>
        <v>0</v>
      </c>
      <c r="CU436" s="5">
        <f>INDEX('Team forecast'!$M$3:$AU$22,MATCH($B436,'Team forecast'!$B$3:$B$22,0),MATCH(CU$1,'Team forecast'!$M$2:$AU$2,0))*IF($Y436&gt;0,5000,0)</f>
        <v>0</v>
      </c>
      <c r="CV436" s="5">
        <f>INDEX('Team forecast'!$M$3:$AU$22,MATCH($B436,'Team forecast'!$B$3:$B$22,0),MATCH(CV$1,'Team forecast'!$M$2:$AU$2,0))*IF($Y436&gt;0,-15000,0)</f>
        <v>0</v>
      </c>
      <c r="CW436" s="5">
        <f t="shared" si="463"/>
        <v>0</v>
      </c>
      <c r="CX436" s="5">
        <f t="shared" si="464"/>
        <v>0</v>
      </c>
      <c r="CY436" s="5">
        <f t="shared" si="465"/>
        <v>0</v>
      </c>
      <c r="CZ436" s="5">
        <f t="shared" si="466"/>
        <v>0</v>
      </c>
      <c r="DA436" s="5">
        <f t="shared" si="467"/>
        <v>0</v>
      </c>
      <c r="DB436" s="5">
        <f t="shared" si="468"/>
        <v>-1200</v>
      </c>
      <c r="DC436" s="5">
        <f t="shared" si="469"/>
        <v>0</v>
      </c>
      <c r="DD436" s="5">
        <f t="shared" si="470"/>
        <v>0</v>
      </c>
      <c r="DE436" s="5">
        <f t="shared" si="471"/>
        <v>0</v>
      </c>
      <c r="DF436" s="5">
        <f>IFERROR(SUM(CT436:DE436),0)*((Cockpit!$C$3)^4)</f>
        <v>-288.11999999999989</v>
      </c>
      <c r="DG436" s="19">
        <f>INDEX('Team forecast'!$M$3:$AU$22,MATCH($B436,'Team forecast'!$B$3:$B$22,0),MATCH(DG$1,'Team forecast'!$M$2:$AU$2,0))</f>
        <v>0</v>
      </c>
      <c r="DH436" s="19">
        <f>INDEX('Team forecast'!$M$3:$AU$22,MATCH($B436,'Team forecast'!$B$3:$B$22,0),MATCH(DH$1,'Team forecast'!$M$2:$AU$2,0))</f>
        <v>0</v>
      </c>
      <c r="DI436" s="19">
        <f>INDEX('Team forecast'!$M$3:$AU$22,MATCH($B436,'Team forecast'!$B$3:$B$22,0),MATCH(DI$1,'Team forecast'!$M$2:$AU$2,0))</f>
        <v>0</v>
      </c>
      <c r="DJ436" s="19">
        <f>INDEX('Team forecast'!$M$3:$AU$22,MATCH($B436,'Team forecast'!$B$3:$B$22,0),MATCH(DJ$1,'Team forecast'!$M$2:$AU$2,0))</f>
        <v>0</v>
      </c>
      <c r="DK436" s="5">
        <f t="shared" si="472"/>
        <v>7000</v>
      </c>
      <c r="DL436" s="5">
        <f>INDEX('Team forecast'!$M$3:$AU$22,MATCH($B436,'Team forecast'!$B$3:$B$22,0),MATCH(DL$1,'Team forecast'!$M$2:$AU$2,0))*IF($Y436&gt;0,25000,0)</f>
        <v>0</v>
      </c>
      <c r="DM436" s="5">
        <f>INDEX('Team forecast'!$M$3:$AU$22,MATCH($B436,'Team forecast'!$B$3:$B$22,0),MATCH(DM$1,'Team forecast'!$M$2:$AU$2,0))*IF($Y436&gt;0,5000,0)</f>
        <v>0</v>
      </c>
      <c r="DN436" s="5">
        <f>INDEX('Team forecast'!$M$3:$AU$22,MATCH($B436,'Team forecast'!$B$3:$B$22,0),MATCH(DN$1,'Team forecast'!$M$2:$AU$2,0))*IF($Y436&gt;0,-15000,0)</f>
        <v>0</v>
      </c>
      <c r="DO436" s="5">
        <f t="shared" si="473"/>
        <v>0</v>
      </c>
      <c r="DP436" s="5">
        <f t="shared" si="474"/>
        <v>0</v>
      </c>
      <c r="DQ436" s="5">
        <f t="shared" si="475"/>
        <v>0</v>
      </c>
      <c r="DR436" s="5">
        <f t="shared" si="476"/>
        <v>0</v>
      </c>
      <c r="DS436" s="5">
        <f t="shared" si="477"/>
        <v>0</v>
      </c>
      <c r="DT436" s="5">
        <f t="shared" si="478"/>
        <v>-1200</v>
      </c>
      <c r="DU436" s="5">
        <f t="shared" si="479"/>
        <v>0</v>
      </c>
      <c r="DV436" s="5">
        <f t="shared" si="480"/>
        <v>0</v>
      </c>
      <c r="DW436" s="5">
        <f t="shared" si="481"/>
        <v>0</v>
      </c>
      <c r="DX436" s="5">
        <f>IFERROR(SUM(DL436:DW436),0)*((Cockpit!$C$3)^5)</f>
        <v>-201.68399999999994</v>
      </c>
      <c r="DY436" s="5">
        <f t="shared" si="482"/>
        <v>26614.407456375051</v>
      </c>
      <c r="DZ436" s="5" t="str">
        <f>IF(ISERROR(MATCH(A436,'Current squad'!B:B,0)),"No","Yes")</f>
        <v>No</v>
      </c>
      <c r="EA436" s="5" cm="1">
        <f t="array" ref="EA436">IFERROR(_xlfn.IFS(DZ436="Yes",0,DZ436="No",H436*1%),999999)</f>
        <v>64640</v>
      </c>
      <c r="EB436" s="5">
        <f t="shared" si="424"/>
        <v>6528640</v>
      </c>
      <c r="EC436" s="5">
        <f t="shared" si="483"/>
        <v>-38025.592543624953</v>
      </c>
      <c r="ED436" s="1">
        <f t="shared" si="425"/>
        <v>-5.8826721138033654E-3</v>
      </c>
      <c r="EE436" s="5">
        <f>RANK(EC436,$EC$2:$EC$572)+COUNTIF($EC$2:EC436,EC436)-1</f>
        <v>395</v>
      </c>
      <c r="EF436" s="4">
        <f>RANK(ED436,$ED$2:$ED$572)+COUNTIF($ED$2:ED436,ED436)-1</f>
        <v>159</v>
      </c>
    </row>
    <row r="437" spans="1:136" x14ac:dyDescent="0.3">
      <c r="A437" t="str">
        <f>IF(Holdet.dk!A437&lt;&gt;"",Holdet.dk!A437,"")</f>
        <v>Pierre-Emerick Aubameyang</v>
      </c>
      <c r="B437" t="str">
        <f>INDEX(Holdet.dk!B:B,MATCH($A437,Holdet.dk!$A:$A,0))</f>
        <v>Arsenal</v>
      </c>
      <c r="C437" t="str">
        <f>INDEX(Holdet.dk!C:C,MATCH($A437,Holdet.dk!$A:$A,0))</f>
        <v>Striker</v>
      </c>
      <c r="D437" t="str">
        <f>INDEX(Holdet.dk!D:D,MATCH($A437,Holdet.dk!$A:$A,0))</f>
        <v>9.201.000</v>
      </c>
      <c r="E437" s="1">
        <f>IFERROR(_xlfn.NUMBERVALUE(INDEX(Holdet.dk!$E:$E,MATCH($A437,Holdet.dk!$A:$A,0)),","),0)</f>
        <v>1.8000000000000002E-2</v>
      </c>
      <c r="F437" t="str">
        <f>IF(INDEX(Lookup!H:H,MATCH('Master data'!A437,Lookup!G:G,0))=0,A437,INDEX(Lookup!H:H,MATCH('Master data'!A437,Lookup!G:G,0)))</f>
        <v>Pierre-Emerick Aubameyang</v>
      </c>
      <c r="G437" t="str">
        <f>IFERROR(INDEX(Lookup!B:B,MATCH(INDEX(Rotowire!C:C,MATCH(F437,Rotowire!A:A,0)),Lookup!D:D,0)),"")</f>
        <v>Brighton and Hove</v>
      </c>
      <c r="H437" s="5">
        <f t="shared" si="416"/>
        <v>9201000</v>
      </c>
      <c r="I437" s="19">
        <f>IFERROR(INDEX('Team forecast'!$G$3:$I$22,MATCH($B437,'Team forecast'!$B$3:$B$22,0),MATCH(I$1,'Team forecast'!$G$2:$I$2,0)),0)</f>
        <v>0.68783068783068768</v>
      </c>
      <c r="J437" s="19">
        <f>IFERROR(INDEX('Team forecast'!$G$3:$I$22,MATCH($B437,'Team forecast'!$B$3:$B$22,0),MATCH(J$1,'Team forecast'!$G$2:$I$2,0)),0)</f>
        <v>0.99082568807339433</v>
      </c>
      <c r="K437" s="19">
        <f>IFERROR(INDEX('Team forecast'!$G$3:$I$22,MATCH($B437,'Team forecast'!$B$3:$B$22,0),MATCH(K$1,'Team forecast'!$G$2:$I$2,0)),0)</f>
        <v>0.99881036954393854</v>
      </c>
      <c r="L437">
        <f>SUMIFS(Rotowire!E:E,Rotowire!$A:$A,'Master data'!$F437)</f>
        <v>95</v>
      </c>
      <c r="M437" s="2">
        <f>SUMIFS(Rotowire!F:F,Rotowire!$A:$A,'Master data'!$F437)*I437</f>
        <v>0.37142857142857139</v>
      </c>
      <c r="N437" s="2">
        <f>SUMIFS(Rotowire!G:G,Rotowire!$A:$A,'Master data'!$F437)*I437</f>
        <v>8.9417989417989396E-2</v>
      </c>
      <c r="O437" s="2">
        <f>SUMIFS(Rotowire!I:I,Rotowire!$A:$A,'Master data'!$F437)*I437</f>
        <v>0.83227513227513206</v>
      </c>
      <c r="P437" s="2">
        <f>SUMIFS(Rotowire!W:W,Rotowire!$A:$A,'Master data'!$F437)*K437</f>
        <v>0.33959552564493911</v>
      </c>
      <c r="Q437" s="2">
        <f>SUMIFS(Rotowire!Y:Y,Rotowire!$A:$A,'Master data'!$F437)*J437</f>
        <v>0</v>
      </c>
      <c r="R437" s="2">
        <f>SUMIFS(Rotowire!AB:AB,Rotowire!$A:$A,'Master data'!$F437)</f>
        <v>0.08</v>
      </c>
      <c r="S437" s="2">
        <f>SUMIFS(Rotowire!AC:AC,Rotowire!$A:$A,'Master data'!$F437)</f>
        <v>0</v>
      </c>
      <c r="T437" s="2">
        <f>INDEX('Team forecast'!D$3:D$22,MATCH($B437,'Team forecast'!$B$3:$B$22,0))</f>
        <v>1.3</v>
      </c>
      <c r="U437" s="2">
        <f>INDEX('Team forecast'!E$3:E$22,MATCH($B437,'Team forecast'!$B$3:$B$22,0))</f>
        <v>1.08</v>
      </c>
      <c r="V437" s="2">
        <f>INDEX('Team forecast'!J$3:J$22,MATCH($B437,'Team forecast'!$B$3:$B$22,0))</f>
        <v>0.41</v>
      </c>
      <c r="W437" s="2">
        <f>INDEX('Team forecast'!K$3:K$22,MATCH($B437,'Team forecast'!$B$3:$B$22,0))</f>
        <v>0.28310000000000002</v>
      </c>
      <c r="X437" s="2">
        <f>INDEX('Team forecast'!L$3:L$22,MATCH($B437,'Team forecast'!$B$3:$B$22,0))</f>
        <v>0.30690000000000001</v>
      </c>
      <c r="Y437" s="5">
        <f t="shared" si="417"/>
        <v>7000</v>
      </c>
      <c r="Z437" s="5">
        <f t="shared" si="418"/>
        <v>10250</v>
      </c>
      <c r="AA437" s="5">
        <f t="shared" si="419"/>
        <v>1415.5</v>
      </c>
      <c r="AB437" s="5">
        <f t="shared" si="420"/>
        <v>-4603.5</v>
      </c>
      <c r="AC437" s="5">
        <f t="shared" si="421"/>
        <v>37142.857142857138</v>
      </c>
      <c r="AD437" s="5">
        <f t="shared" si="426"/>
        <v>4470.8994708994696</v>
      </c>
      <c r="AE437" s="5">
        <f t="shared" si="427"/>
        <v>8322.7513227513209</v>
      </c>
      <c r="AF437" s="5">
        <f t="shared" si="422"/>
        <v>0</v>
      </c>
      <c r="AG437" s="5">
        <f t="shared" si="423"/>
        <v>0</v>
      </c>
      <c r="AH437" s="5">
        <f t="shared" si="428"/>
        <v>-1600</v>
      </c>
      <c r="AI437" s="5">
        <f t="shared" si="429"/>
        <v>0</v>
      </c>
      <c r="AJ437" s="5">
        <f t="shared" si="430"/>
        <v>13000</v>
      </c>
      <c r="AK437" s="5">
        <f t="shared" si="431"/>
        <v>-8640</v>
      </c>
      <c r="AL437" s="5">
        <f>IFERROR(SUM(Y437:AK437),-5000)*((Cockpit!$C$3)^0)</f>
        <v>66758.507936507929</v>
      </c>
      <c r="AM437" s="19">
        <f>INDEX('Team forecast'!$M$3:$AU$22,MATCH($B437,'Team forecast'!$B$3:$B$22,0),MATCH(AM$1,'Team forecast'!$M$2:$AU$2,0))</f>
        <v>0</v>
      </c>
      <c r="AN437" s="19">
        <f>INDEX('Team forecast'!$M$3:$AU$22,MATCH($B437,'Team forecast'!$B$3:$B$22,0),MATCH(AN$1,'Team forecast'!$M$2:$AU$2,0))</f>
        <v>0</v>
      </c>
      <c r="AO437" s="19">
        <f>INDEX('Team forecast'!$M$3:$AU$22,MATCH($B437,'Team forecast'!$B$3:$B$22,0),MATCH(AO$1,'Team forecast'!$M$2:$AU$2,0))</f>
        <v>0</v>
      </c>
      <c r="AP437" s="19">
        <f>INDEX('Team forecast'!$M$3:$AU$22,MATCH($B437,'Team forecast'!$B$3:$B$22,0),MATCH(AP$1,'Team forecast'!$M$2:$AU$2,0))</f>
        <v>0</v>
      </c>
      <c r="AQ437" s="5">
        <f t="shared" si="432"/>
        <v>7000</v>
      </c>
      <c r="AR437" s="5">
        <f>INDEX('Team forecast'!$M$3:$AU$22,MATCH($B437,'Team forecast'!$B$3:$B$22,0),MATCH(AR$1,'Team forecast'!$M$2:$AU$2,0))*IF($Y437&gt;0,25000,0)</f>
        <v>0</v>
      </c>
      <c r="AS437" s="5">
        <f>INDEX('Team forecast'!$M$3:$AU$22,MATCH($B437,'Team forecast'!$B$3:$B$22,0),MATCH(AS$1,'Team forecast'!$M$2:$AU$2,0))*IF($Y437&gt;0,5000,0)</f>
        <v>0</v>
      </c>
      <c r="AT437" s="5">
        <f>INDEX('Team forecast'!$M$3:$AU$22,MATCH($B437,'Team forecast'!$B$3:$B$22,0),MATCH(AT$1,'Team forecast'!$M$2:$AU$2,0))*IF($Y437&gt;0,-15000,0)</f>
        <v>0</v>
      </c>
      <c r="AU437" s="5">
        <f t="shared" si="433"/>
        <v>0</v>
      </c>
      <c r="AV437" s="5">
        <f t="shared" si="434"/>
        <v>0</v>
      </c>
      <c r="AW437" s="5">
        <f t="shared" si="435"/>
        <v>0</v>
      </c>
      <c r="AX437" s="5">
        <f t="shared" si="436"/>
        <v>0</v>
      </c>
      <c r="AY437" s="5">
        <f t="shared" si="437"/>
        <v>0</v>
      </c>
      <c r="AZ437" s="5">
        <f t="shared" si="438"/>
        <v>-1600</v>
      </c>
      <c r="BA437" s="5">
        <f t="shared" si="439"/>
        <v>0</v>
      </c>
      <c r="BB437" s="5">
        <f t="shared" si="440"/>
        <v>0</v>
      </c>
      <c r="BC437" s="5">
        <f t="shared" si="441"/>
        <v>0</v>
      </c>
      <c r="BD437" s="5">
        <f>IFERROR(SUM(AR437:BC437),0)*((Cockpit!$C$3)^1)</f>
        <v>-1120</v>
      </c>
      <c r="BE437" s="19">
        <f>INDEX('Team forecast'!$M$3:$AU$22,MATCH($B437,'Team forecast'!$B$3:$B$22,0),MATCH(BE$1,'Team forecast'!$M$2:$AU$2,0))</f>
        <v>0</v>
      </c>
      <c r="BF437" s="19">
        <f>INDEX('Team forecast'!$M$3:$AU$22,MATCH($B437,'Team forecast'!$B$3:$B$22,0),MATCH(BF$1,'Team forecast'!$M$2:$AU$2,0))</f>
        <v>0</v>
      </c>
      <c r="BG437" s="19">
        <f>INDEX('Team forecast'!$M$3:$AU$22,MATCH($B437,'Team forecast'!$B$3:$B$22,0),MATCH(BG$1,'Team forecast'!$M$2:$AU$2,0))</f>
        <v>0</v>
      </c>
      <c r="BH437" s="19">
        <f>INDEX('Team forecast'!$M$3:$AU$22,MATCH($B437,'Team forecast'!$B$3:$B$22,0),MATCH(BH$1,'Team forecast'!$M$2:$AU$2,0))</f>
        <v>0</v>
      </c>
      <c r="BI437" s="5">
        <f t="shared" si="442"/>
        <v>7000</v>
      </c>
      <c r="BJ437" s="5">
        <f>INDEX('Team forecast'!$M$3:$AU$22,MATCH($B437,'Team forecast'!$B$3:$B$22,0),MATCH(BJ$1,'Team forecast'!$M$2:$AU$2,0))*IF($Y437&gt;0,25000,0)</f>
        <v>0</v>
      </c>
      <c r="BK437" s="5">
        <f>INDEX('Team forecast'!$M$3:$AU$22,MATCH($B437,'Team forecast'!$B$3:$B$22,0),MATCH(BK$1,'Team forecast'!$M$2:$AU$2,0))*IF($Y437&gt;0,5000,0)</f>
        <v>0</v>
      </c>
      <c r="BL437" s="5">
        <f>INDEX('Team forecast'!$M$3:$AU$22,MATCH($B437,'Team forecast'!$B$3:$B$22,0),MATCH(BL$1,'Team forecast'!$M$2:$AU$2,0))*IF($Y437&gt;0,-15000,0)</f>
        <v>0</v>
      </c>
      <c r="BM437" s="5">
        <f t="shared" si="443"/>
        <v>0</v>
      </c>
      <c r="BN437" s="5">
        <f t="shared" si="444"/>
        <v>0</v>
      </c>
      <c r="BO437" s="5">
        <f t="shared" si="445"/>
        <v>0</v>
      </c>
      <c r="BP437" s="5">
        <f t="shared" si="446"/>
        <v>0</v>
      </c>
      <c r="BQ437" s="5">
        <f t="shared" si="447"/>
        <v>0</v>
      </c>
      <c r="BR437" s="5">
        <f t="shared" si="448"/>
        <v>-1600</v>
      </c>
      <c r="BS437" s="5">
        <f t="shared" si="449"/>
        <v>0</v>
      </c>
      <c r="BT437" s="5">
        <f t="shared" si="450"/>
        <v>0</v>
      </c>
      <c r="BU437" s="5">
        <f t="shared" si="451"/>
        <v>0</v>
      </c>
      <c r="BV437" s="5">
        <f>IFERROR(SUM(BJ437:BU437),0)*((Cockpit!$C$3)^2)</f>
        <v>-783.99999999999989</v>
      </c>
      <c r="BW437" s="19">
        <f>INDEX('Team forecast'!$M$3:$AU$22,MATCH($B437,'Team forecast'!$B$3:$B$22,0),MATCH(BW$1,'Team forecast'!$M$2:$AU$2,0))</f>
        <v>0</v>
      </c>
      <c r="BX437" s="19">
        <f>INDEX('Team forecast'!$M$3:$AU$22,MATCH($B437,'Team forecast'!$B$3:$B$22,0),MATCH(BX$1,'Team forecast'!$M$2:$AU$2,0))</f>
        <v>0</v>
      </c>
      <c r="BY437" s="19">
        <f>INDEX('Team forecast'!$M$3:$AU$22,MATCH($B437,'Team forecast'!$B$3:$B$22,0),MATCH(BY$1,'Team forecast'!$M$2:$AU$2,0))</f>
        <v>0</v>
      </c>
      <c r="BZ437" s="19">
        <f>INDEX('Team forecast'!$M$3:$AU$22,MATCH($B437,'Team forecast'!$B$3:$B$22,0),MATCH(BZ$1,'Team forecast'!$M$2:$AU$2,0))</f>
        <v>0</v>
      </c>
      <c r="CA437" s="5">
        <f t="shared" si="452"/>
        <v>7000</v>
      </c>
      <c r="CB437" s="5">
        <f>INDEX('Team forecast'!$M$3:$AU$22,MATCH($B437,'Team forecast'!$B$3:$B$22,0),MATCH(CB$1,'Team forecast'!$M$2:$AU$2,0))*IF($Y437&gt;0,25000,0)</f>
        <v>0</v>
      </c>
      <c r="CC437" s="5">
        <f>INDEX('Team forecast'!$M$3:$AU$22,MATCH($B437,'Team forecast'!$B$3:$B$22,0),MATCH(CC$1,'Team forecast'!$M$2:$AU$2,0))*IF($Y437&gt;0,5000,0)</f>
        <v>0</v>
      </c>
      <c r="CD437" s="5">
        <f>INDEX('Team forecast'!$M$3:$AU$22,MATCH($B437,'Team forecast'!$B$3:$B$22,0),MATCH(CD$1,'Team forecast'!$M$2:$AU$2,0))*IF($Y437&gt;0,-15000,0)</f>
        <v>0</v>
      </c>
      <c r="CE437" s="5">
        <f t="shared" si="453"/>
        <v>0</v>
      </c>
      <c r="CF437" s="5">
        <f t="shared" si="454"/>
        <v>0</v>
      </c>
      <c r="CG437" s="5">
        <f t="shared" si="455"/>
        <v>0</v>
      </c>
      <c r="CH437" s="5">
        <f t="shared" si="456"/>
        <v>0</v>
      </c>
      <c r="CI437" s="5">
        <f t="shared" si="457"/>
        <v>0</v>
      </c>
      <c r="CJ437" s="5">
        <f t="shared" si="458"/>
        <v>-1600</v>
      </c>
      <c r="CK437" s="5">
        <f t="shared" si="459"/>
        <v>0</v>
      </c>
      <c r="CL437" s="5">
        <f t="shared" si="460"/>
        <v>0</v>
      </c>
      <c r="CM437" s="5">
        <f t="shared" si="461"/>
        <v>0</v>
      </c>
      <c r="CN437" s="5">
        <f>IFERROR(SUM(CB437:CM437),0)*((Cockpit!$C$3)^3)</f>
        <v>-548.79999999999984</v>
      </c>
      <c r="CO437" s="19">
        <f>INDEX('Team forecast'!$M$3:$AU$22,MATCH($B437,'Team forecast'!$B$3:$B$22,0),MATCH(CO$1,'Team forecast'!$M$2:$AU$2,0))</f>
        <v>0</v>
      </c>
      <c r="CP437" s="19">
        <f>INDEX('Team forecast'!$M$3:$AU$22,MATCH($B437,'Team forecast'!$B$3:$B$22,0),MATCH(CP$1,'Team forecast'!$M$2:$AU$2,0))</f>
        <v>0</v>
      </c>
      <c r="CQ437" s="19">
        <f>INDEX('Team forecast'!$M$3:$AU$22,MATCH($B437,'Team forecast'!$B$3:$B$22,0),MATCH(CQ$1,'Team forecast'!$M$2:$AU$2,0))</f>
        <v>0</v>
      </c>
      <c r="CR437" s="19">
        <f>INDEX('Team forecast'!$M$3:$AU$22,MATCH($B437,'Team forecast'!$B$3:$B$22,0),MATCH(CR$1,'Team forecast'!$M$2:$AU$2,0))</f>
        <v>0</v>
      </c>
      <c r="CS437" s="5">
        <f t="shared" si="462"/>
        <v>7000</v>
      </c>
      <c r="CT437" s="5">
        <f>INDEX('Team forecast'!$M$3:$AU$22,MATCH($B437,'Team forecast'!$B$3:$B$22,0),MATCH(CT$1,'Team forecast'!$M$2:$AU$2,0))*IF($Y437&gt;0,25000,0)</f>
        <v>0</v>
      </c>
      <c r="CU437" s="5">
        <f>INDEX('Team forecast'!$M$3:$AU$22,MATCH($B437,'Team forecast'!$B$3:$B$22,0),MATCH(CU$1,'Team forecast'!$M$2:$AU$2,0))*IF($Y437&gt;0,5000,0)</f>
        <v>0</v>
      </c>
      <c r="CV437" s="5">
        <f>INDEX('Team forecast'!$M$3:$AU$22,MATCH($B437,'Team forecast'!$B$3:$B$22,0),MATCH(CV$1,'Team forecast'!$M$2:$AU$2,0))*IF($Y437&gt;0,-15000,0)</f>
        <v>0</v>
      </c>
      <c r="CW437" s="5">
        <f t="shared" si="463"/>
        <v>0</v>
      </c>
      <c r="CX437" s="5">
        <f t="shared" si="464"/>
        <v>0</v>
      </c>
      <c r="CY437" s="5">
        <f t="shared" si="465"/>
        <v>0</v>
      </c>
      <c r="CZ437" s="5">
        <f t="shared" si="466"/>
        <v>0</v>
      </c>
      <c r="DA437" s="5">
        <f t="shared" si="467"/>
        <v>0</v>
      </c>
      <c r="DB437" s="5">
        <f t="shared" si="468"/>
        <v>-1600</v>
      </c>
      <c r="DC437" s="5">
        <f t="shared" si="469"/>
        <v>0</v>
      </c>
      <c r="DD437" s="5">
        <f t="shared" si="470"/>
        <v>0</v>
      </c>
      <c r="DE437" s="5">
        <f t="shared" si="471"/>
        <v>0</v>
      </c>
      <c r="DF437" s="5">
        <f>IFERROR(SUM(CT437:DE437),0)*((Cockpit!$C$3)^4)</f>
        <v>-384.15999999999985</v>
      </c>
      <c r="DG437" s="19">
        <f>INDEX('Team forecast'!$M$3:$AU$22,MATCH($B437,'Team forecast'!$B$3:$B$22,0),MATCH(DG$1,'Team forecast'!$M$2:$AU$2,0))</f>
        <v>0</v>
      </c>
      <c r="DH437" s="19">
        <f>INDEX('Team forecast'!$M$3:$AU$22,MATCH($B437,'Team forecast'!$B$3:$B$22,0),MATCH(DH$1,'Team forecast'!$M$2:$AU$2,0))</f>
        <v>0</v>
      </c>
      <c r="DI437" s="19">
        <f>INDEX('Team forecast'!$M$3:$AU$22,MATCH($B437,'Team forecast'!$B$3:$B$22,0),MATCH(DI$1,'Team forecast'!$M$2:$AU$2,0))</f>
        <v>0</v>
      </c>
      <c r="DJ437" s="19">
        <f>INDEX('Team forecast'!$M$3:$AU$22,MATCH($B437,'Team forecast'!$B$3:$B$22,0),MATCH(DJ$1,'Team forecast'!$M$2:$AU$2,0))</f>
        <v>0</v>
      </c>
      <c r="DK437" s="5">
        <f t="shared" si="472"/>
        <v>7000</v>
      </c>
      <c r="DL437" s="5">
        <f>INDEX('Team forecast'!$M$3:$AU$22,MATCH($B437,'Team forecast'!$B$3:$B$22,0),MATCH(DL$1,'Team forecast'!$M$2:$AU$2,0))*IF($Y437&gt;0,25000,0)</f>
        <v>0</v>
      </c>
      <c r="DM437" s="5">
        <f>INDEX('Team forecast'!$M$3:$AU$22,MATCH($B437,'Team forecast'!$B$3:$B$22,0),MATCH(DM$1,'Team forecast'!$M$2:$AU$2,0))*IF($Y437&gt;0,5000,0)</f>
        <v>0</v>
      </c>
      <c r="DN437" s="5">
        <f>INDEX('Team forecast'!$M$3:$AU$22,MATCH($B437,'Team forecast'!$B$3:$B$22,0),MATCH(DN$1,'Team forecast'!$M$2:$AU$2,0))*IF($Y437&gt;0,-15000,0)</f>
        <v>0</v>
      </c>
      <c r="DO437" s="5">
        <f t="shared" si="473"/>
        <v>0</v>
      </c>
      <c r="DP437" s="5">
        <f t="shared" si="474"/>
        <v>0</v>
      </c>
      <c r="DQ437" s="5">
        <f t="shared" si="475"/>
        <v>0</v>
      </c>
      <c r="DR437" s="5">
        <f t="shared" si="476"/>
        <v>0</v>
      </c>
      <c r="DS437" s="5">
        <f t="shared" si="477"/>
        <v>0</v>
      </c>
      <c r="DT437" s="5">
        <f t="shared" si="478"/>
        <v>-1600</v>
      </c>
      <c r="DU437" s="5">
        <f t="shared" si="479"/>
        <v>0</v>
      </c>
      <c r="DV437" s="5">
        <f t="shared" si="480"/>
        <v>0</v>
      </c>
      <c r="DW437" s="5">
        <f t="shared" si="481"/>
        <v>0</v>
      </c>
      <c r="DX437" s="5">
        <f>IFERROR(SUM(DL437:DW437),0)*((Cockpit!$C$3)^5)</f>
        <v>-268.91199999999992</v>
      </c>
      <c r="DY437" s="5">
        <f t="shared" si="482"/>
        <v>63652.635936507926</v>
      </c>
      <c r="DZ437" s="5" t="str">
        <f>IF(ISERROR(MATCH(A437,'Current squad'!B:B,0)),"No","Yes")</f>
        <v>No</v>
      </c>
      <c r="EA437" s="5" cm="1">
        <f t="array" ref="EA437">IFERROR(_xlfn.IFS(DZ437="Yes",0,DZ437="No",H437*1%),999999)</f>
        <v>92010</v>
      </c>
      <c r="EB437" s="5">
        <f t="shared" si="424"/>
        <v>9293010</v>
      </c>
      <c r="EC437" s="5">
        <f t="shared" si="483"/>
        <v>-28357.364063492074</v>
      </c>
      <c r="ED437" s="1">
        <f t="shared" si="425"/>
        <v>-3.0819871822075941E-3</v>
      </c>
      <c r="EE437" s="5">
        <f>RANK(EC437,$EC$2:$EC$572)+COUNTIF($EC$2:EC437,EC437)-1</f>
        <v>254</v>
      </c>
      <c r="EF437" s="4">
        <f>RANK(ED437,$ED$2:$ED$572)+COUNTIF($ED$2:ED437,ED437)-1</f>
        <v>119</v>
      </c>
    </row>
    <row r="438" spans="1:136" x14ac:dyDescent="0.3">
      <c r="A438" t="str">
        <f>IF(Holdet.dk!A438&lt;&gt;"",Holdet.dk!A438,"")</f>
        <v>Romaine Sawyers</v>
      </c>
      <c r="B438" t="str">
        <f>INDEX(Holdet.dk!B:B,MATCH($A438,Holdet.dk!$A:$A,0))</f>
        <v>West Bromwich</v>
      </c>
      <c r="C438" t="str">
        <f>INDEX(Holdet.dk!C:C,MATCH($A438,Holdet.dk!$A:$A,0))</f>
        <v>Midfield</v>
      </c>
      <c r="D438" t="str">
        <f>INDEX(Holdet.dk!D:D,MATCH($A438,Holdet.dk!$A:$A,0))</f>
        <v>2.880.000</v>
      </c>
      <c r="E438" s="1">
        <f>IFERROR(_xlfn.NUMBERVALUE(INDEX(Holdet.dk!$E:$E,MATCH($A438,Holdet.dk!$A:$A,0)),","),0)</f>
        <v>0</v>
      </c>
      <c r="F438" t="str">
        <f>IF(INDEX(Lookup!H:H,MATCH('Master data'!A438,Lookup!G:G,0))=0,A438,INDEX(Lookup!H:H,MATCH('Master data'!A438,Lookup!G:G,0)))</f>
        <v>Romaine Sawyers</v>
      </c>
      <c r="G438" t="str">
        <f>IFERROR(INDEX(Lookup!B:B,MATCH(INDEX(Rotowire!C:C,MATCH(F438,Rotowire!A:A,0)),Lookup!D:D,0)),"")</f>
        <v/>
      </c>
      <c r="H438" s="5">
        <f t="shared" si="416"/>
        <v>2880000</v>
      </c>
      <c r="I438" s="19">
        <f>IFERROR(INDEX('Team forecast'!$G$3:$I$22,MATCH($B438,'Team forecast'!$B$3:$B$22,0),MATCH(I$1,'Team forecast'!$G$2:$I$2,0)),0)</f>
        <v>1.1504424778761062</v>
      </c>
      <c r="J438" s="19">
        <f>IFERROR(INDEX('Team forecast'!$G$3:$I$22,MATCH($B438,'Team forecast'!$B$3:$B$22,0),MATCH(J$1,'Team forecast'!$G$2:$I$2,0)),0)</f>
        <v>0.79646017699115057</v>
      </c>
      <c r="K438" s="19">
        <f>IFERROR(INDEX('Team forecast'!$G$3:$I$22,MATCH($B438,'Team forecast'!$B$3:$B$22,0),MATCH(K$1,'Team forecast'!$G$2:$I$2,0)),0)</f>
        <v>2.0662361027698317</v>
      </c>
      <c r="L438">
        <f>SUMIFS(Rotowire!E:E,Rotowire!$A:$A,'Master data'!$F438)</f>
        <v>0</v>
      </c>
      <c r="M438" s="2">
        <f>SUMIFS(Rotowire!F:F,Rotowire!$A:$A,'Master data'!$F438)*I438</f>
        <v>0</v>
      </c>
      <c r="N438" s="2">
        <f>SUMIFS(Rotowire!G:G,Rotowire!$A:$A,'Master data'!$F438)*I438</f>
        <v>0</v>
      </c>
      <c r="O438" s="2">
        <f>SUMIFS(Rotowire!I:I,Rotowire!$A:$A,'Master data'!$F438)*I438</f>
        <v>0</v>
      </c>
      <c r="P438" s="2">
        <f>SUMIFS(Rotowire!W:W,Rotowire!$A:$A,'Master data'!$F438)*K438</f>
        <v>0</v>
      </c>
      <c r="Q438" s="2">
        <f>SUMIFS(Rotowire!Y:Y,Rotowire!$A:$A,'Master data'!$F438)*J438</f>
        <v>0</v>
      </c>
      <c r="R438" s="2">
        <f>SUMIFS(Rotowire!AB:AB,Rotowire!$A:$A,'Master data'!$F438)</f>
        <v>0</v>
      </c>
      <c r="S438" s="2">
        <f>SUMIFS(Rotowire!AC:AC,Rotowire!$A:$A,'Master data'!$F438)</f>
        <v>0</v>
      </c>
      <c r="T438" s="2">
        <f>INDEX('Team forecast'!D$3:D$22,MATCH($B438,'Team forecast'!$B$3:$B$22,0))</f>
        <v>1.3</v>
      </c>
      <c r="U438" s="2">
        <f>INDEX('Team forecast'!E$3:E$22,MATCH($B438,'Team forecast'!$B$3:$B$22,0))</f>
        <v>1.8</v>
      </c>
      <c r="V438" s="2">
        <f>INDEX('Team forecast'!J$3:J$22,MATCH($B438,'Team forecast'!$B$3:$B$22,0))</f>
        <v>0.27679999999999999</v>
      </c>
      <c r="W438" s="2">
        <f>INDEX('Team forecast'!K$3:K$22,MATCH($B438,'Team forecast'!$B$3:$B$22,0))</f>
        <v>0.23730000000000001</v>
      </c>
      <c r="X438" s="2">
        <f>INDEX('Team forecast'!L$3:L$22,MATCH($B438,'Team forecast'!$B$3:$B$22,0))</f>
        <v>0.4859</v>
      </c>
      <c r="Y438" s="5">
        <f t="shared" si="417"/>
        <v>-5000</v>
      </c>
      <c r="Z438" s="5">
        <f t="shared" si="418"/>
        <v>0</v>
      </c>
      <c r="AA438" s="5">
        <f t="shared" si="419"/>
        <v>0</v>
      </c>
      <c r="AB438" s="5">
        <f t="shared" si="420"/>
        <v>0</v>
      </c>
      <c r="AC438" s="5">
        <f t="shared" si="421"/>
        <v>0</v>
      </c>
      <c r="AD438" s="5">
        <f t="shared" si="426"/>
        <v>0</v>
      </c>
      <c r="AE438" s="5">
        <f t="shared" si="427"/>
        <v>0</v>
      </c>
      <c r="AF438" s="5">
        <f t="shared" si="422"/>
        <v>0</v>
      </c>
      <c r="AG438" s="5">
        <f t="shared" si="423"/>
        <v>0</v>
      </c>
      <c r="AH438" s="5">
        <f t="shared" si="428"/>
        <v>0</v>
      </c>
      <c r="AI438" s="5">
        <f t="shared" si="429"/>
        <v>0</v>
      </c>
      <c r="AJ438" s="5">
        <f t="shared" si="430"/>
        <v>0</v>
      </c>
      <c r="AK438" s="5">
        <f t="shared" si="431"/>
        <v>0</v>
      </c>
      <c r="AL438" s="5">
        <f>IFERROR(SUM(Y438:AK438),-5000)*((Cockpit!$C$3)^0)</f>
        <v>-5000</v>
      </c>
      <c r="AM438" s="19">
        <f>INDEX('Team forecast'!$M$3:$AU$22,MATCH($B438,'Team forecast'!$B$3:$B$22,0),MATCH(AM$1,'Team forecast'!$M$2:$AU$2,0))</f>
        <v>0</v>
      </c>
      <c r="AN438" s="19">
        <f>INDEX('Team forecast'!$M$3:$AU$22,MATCH($B438,'Team forecast'!$B$3:$B$22,0),MATCH(AN$1,'Team forecast'!$M$2:$AU$2,0))</f>
        <v>0</v>
      </c>
      <c r="AO438" s="19">
        <f>INDEX('Team forecast'!$M$3:$AU$22,MATCH($B438,'Team forecast'!$B$3:$B$22,0),MATCH(AO$1,'Team forecast'!$M$2:$AU$2,0))</f>
        <v>0</v>
      </c>
      <c r="AP438" s="19">
        <f>INDEX('Team forecast'!$M$3:$AU$22,MATCH($B438,'Team forecast'!$B$3:$B$22,0),MATCH(AP$1,'Team forecast'!$M$2:$AU$2,0))</f>
        <v>0</v>
      </c>
      <c r="AQ438" s="5">
        <f t="shared" si="432"/>
        <v>-5000</v>
      </c>
      <c r="AR438" s="5">
        <f>INDEX('Team forecast'!$M$3:$AU$22,MATCH($B438,'Team forecast'!$B$3:$B$22,0),MATCH(AR$1,'Team forecast'!$M$2:$AU$2,0))*IF($Y438&gt;0,25000,0)</f>
        <v>0</v>
      </c>
      <c r="AS438" s="5">
        <f>INDEX('Team forecast'!$M$3:$AU$22,MATCH($B438,'Team forecast'!$B$3:$B$22,0),MATCH(AS$1,'Team forecast'!$M$2:$AU$2,0))*IF($Y438&gt;0,5000,0)</f>
        <v>0</v>
      </c>
      <c r="AT438" s="5">
        <f>INDEX('Team forecast'!$M$3:$AU$22,MATCH($B438,'Team forecast'!$B$3:$B$22,0),MATCH(AT$1,'Team forecast'!$M$2:$AU$2,0))*IF($Y438&gt;0,-15000,0)</f>
        <v>0</v>
      </c>
      <c r="AU438" s="5">
        <f t="shared" si="433"/>
        <v>0</v>
      </c>
      <c r="AV438" s="5">
        <f t="shared" si="434"/>
        <v>0</v>
      </c>
      <c r="AW438" s="5">
        <f t="shared" si="435"/>
        <v>0</v>
      </c>
      <c r="AX438" s="5">
        <f t="shared" si="436"/>
        <v>0</v>
      </c>
      <c r="AY438" s="5">
        <f t="shared" si="437"/>
        <v>0</v>
      </c>
      <c r="AZ438" s="5">
        <f t="shared" si="438"/>
        <v>0</v>
      </c>
      <c r="BA438" s="5">
        <f t="shared" si="439"/>
        <v>0</v>
      </c>
      <c r="BB438" s="5">
        <f t="shared" si="440"/>
        <v>0</v>
      </c>
      <c r="BC438" s="5">
        <f t="shared" si="441"/>
        <v>0</v>
      </c>
      <c r="BD438" s="5">
        <f>IFERROR(SUM(AR438:BC438),0)*((Cockpit!$C$3)^1)</f>
        <v>0</v>
      </c>
      <c r="BE438" s="19">
        <f>INDEX('Team forecast'!$M$3:$AU$22,MATCH($B438,'Team forecast'!$B$3:$B$22,0),MATCH(BE$1,'Team forecast'!$M$2:$AU$2,0))</f>
        <v>0</v>
      </c>
      <c r="BF438" s="19">
        <f>INDEX('Team forecast'!$M$3:$AU$22,MATCH($B438,'Team forecast'!$B$3:$B$22,0),MATCH(BF$1,'Team forecast'!$M$2:$AU$2,0))</f>
        <v>0</v>
      </c>
      <c r="BG438" s="19">
        <f>INDEX('Team forecast'!$M$3:$AU$22,MATCH($B438,'Team forecast'!$B$3:$B$22,0),MATCH(BG$1,'Team forecast'!$M$2:$AU$2,0))</f>
        <v>0</v>
      </c>
      <c r="BH438" s="19">
        <f>INDEX('Team forecast'!$M$3:$AU$22,MATCH($B438,'Team forecast'!$B$3:$B$22,0),MATCH(BH$1,'Team forecast'!$M$2:$AU$2,0))</f>
        <v>0</v>
      </c>
      <c r="BI438" s="5">
        <f t="shared" si="442"/>
        <v>-5000</v>
      </c>
      <c r="BJ438" s="5">
        <f>INDEX('Team forecast'!$M$3:$AU$22,MATCH($B438,'Team forecast'!$B$3:$B$22,0),MATCH(BJ$1,'Team forecast'!$M$2:$AU$2,0))*IF($Y438&gt;0,25000,0)</f>
        <v>0</v>
      </c>
      <c r="BK438" s="5">
        <f>INDEX('Team forecast'!$M$3:$AU$22,MATCH($B438,'Team forecast'!$B$3:$B$22,0),MATCH(BK$1,'Team forecast'!$M$2:$AU$2,0))*IF($Y438&gt;0,5000,0)</f>
        <v>0</v>
      </c>
      <c r="BL438" s="5">
        <f>INDEX('Team forecast'!$M$3:$AU$22,MATCH($B438,'Team forecast'!$B$3:$B$22,0),MATCH(BL$1,'Team forecast'!$M$2:$AU$2,0))*IF($Y438&gt;0,-15000,0)</f>
        <v>0</v>
      </c>
      <c r="BM438" s="5">
        <f t="shared" si="443"/>
        <v>0</v>
      </c>
      <c r="BN438" s="5">
        <f t="shared" si="444"/>
        <v>0</v>
      </c>
      <c r="BO438" s="5">
        <f t="shared" si="445"/>
        <v>0</v>
      </c>
      <c r="BP438" s="5">
        <f t="shared" si="446"/>
        <v>0</v>
      </c>
      <c r="BQ438" s="5">
        <f t="shared" si="447"/>
        <v>0</v>
      </c>
      <c r="BR438" s="5">
        <f t="shared" si="448"/>
        <v>0</v>
      </c>
      <c r="BS438" s="5">
        <f t="shared" si="449"/>
        <v>0</v>
      </c>
      <c r="BT438" s="5">
        <f t="shared" si="450"/>
        <v>0</v>
      </c>
      <c r="BU438" s="5">
        <f t="shared" si="451"/>
        <v>0</v>
      </c>
      <c r="BV438" s="5">
        <f>IFERROR(SUM(BJ438:BU438),0)*((Cockpit!$C$3)^2)</f>
        <v>0</v>
      </c>
      <c r="BW438" s="19">
        <f>INDEX('Team forecast'!$M$3:$AU$22,MATCH($B438,'Team forecast'!$B$3:$B$22,0),MATCH(BW$1,'Team forecast'!$M$2:$AU$2,0))</f>
        <v>0</v>
      </c>
      <c r="BX438" s="19">
        <f>INDEX('Team forecast'!$M$3:$AU$22,MATCH($B438,'Team forecast'!$B$3:$B$22,0),MATCH(BX$1,'Team forecast'!$M$2:$AU$2,0))</f>
        <v>0</v>
      </c>
      <c r="BY438" s="19">
        <f>INDEX('Team forecast'!$M$3:$AU$22,MATCH($B438,'Team forecast'!$B$3:$B$22,0),MATCH(BY$1,'Team forecast'!$M$2:$AU$2,0))</f>
        <v>0</v>
      </c>
      <c r="BZ438" s="19">
        <f>INDEX('Team forecast'!$M$3:$AU$22,MATCH($B438,'Team forecast'!$B$3:$B$22,0),MATCH(BZ$1,'Team forecast'!$M$2:$AU$2,0))</f>
        <v>0</v>
      </c>
      <c r="CA438" s="5">
        <f t="shared" si="452"/>
        <v>-5000</v>
      </c>
      <c r="CB438" s="5">
        <f>INDEX('Team forecast'!$M$3:$AU$22,MATCH($B438,'Team forecast'!$B$3:$B$22,0),MATCH(CB$1,'Team forecast'!$M$2:$AU$2,0))*IF($Y438&gt;0,25000,0)</f>
        <v>0</v>
      </c>
      <c r="CC438" s="5">
        <f>INDEX('Team forecast'!$M$3:$AU$22,MATCH($B438,'Team forecast'!$B$3:$B$22,0),MATCH(CC$1,'Team forecast'!$M$2:$AU$2,0))*IF($Y438&gt;0,5000,0)</f>
        <v>0</v>
      </c>
      <c r="CD438" s="5">
        <f>INDEX('Team forecast'!$M$3:$AU$22,MATCH($B438,'Team forecast'!$B$3:$B$22,0),MATCH(CD$1,'Team forecast'!$M$2:$AU$2,0))*IF($Y438&gt;0,-15000,0)</f>
        <v>0</v>
      </c>
      <c r="CE438" s="5">
        <f t="shared" si="453"/>
        <v>0</v>
      </c>
      <c r="CF438" s="5">
        <f t="shared" si="454"/>
        <v>0</v>
      </c>
      <c r="CG438" s="5">
        <f t="shared" si="455"/>
        <v>0</v>
      </c>
      <c r="CH438" s="5">
        <f t="shared" si="456"/>
        <v>0</v>
      </c>
      <c r="CI438" s="5">
        <f t="shared" si="457"/>
        <v>0</v>
      </c>
      <c r="CJ438" s="5">
        <f t="shared" si="458"/>
        <v>0</v>
      </c>
      <c r="CK438" s="5">
        <f t="shared" si="459"/>
        <v>0</v>
      </c>
      <c r="CL438" s="5">
        <f t="shared" si="460"/>
        <v>0</v>
      </c>
      <c r="CM438" s="5">
        <f t="shared" si="461"/>
        <v>0</v>
      </c>
      <c r="CN438" s="5">
        <f>IFERROR(SUM(CB438:CM438),0)*((Cockpit!$C$3)^3)</f>
        <v>0</v>
      </c>
      <c r="CO438" s="19">
        <f>INDEX('Team forecast'!$M$3:$AU$22,MATCH($B438,'Team forecast'!$B$3:$B$22,0),MATCH(CO$1,'Team forecast'!$M$2:$AU$2,0))</f>
        <v>0</v>
      </c>
      <c r="CP438" s="19">
        <f>INDEX('Team forecast'!$M$3:$AU$22,MATCH($B438,'Team forecast'!$B$3:$B$22,0),MATCH(CP$1,'Team forecast'!$M$2:$AU$2,0))</f>
        <v>0</v>
      </c>
      <c r="CQ438" s="19">
        <f>INDEX('Team forecast'!$M$3:$AU$22,MATCH($B438,'Team forecast'!$B$3:$B$22,0),MATCH(CQ$1,'Team forecast'!$M$2:$AU$2,0))</f>
        <v>0</v>
      </c>
      <c r="CR438" s="19">
        <f>INDEX('Team forecast'!$M$3:$AU$22,MATCH($B438,'Team forecast'!$B$3:$B$22,0),MATCH(CR$1,'Team forecast'!$M$2:$AU$2,0))</f>
        <v>0</v>
      </c>
      <c r="CS438" s="5">
        <f t="shared" si="462"/>
        <v>-5000</v>
      </c>
      <c r="CT438" s="5">
        <f>INDEX('Team forecast'!$M$3:$AU$22,MATCH($B438,'Team forecast'!$B$3:$B$22,0),MATCH(CT$1,'Team forecast'!$M$2:$AU$2,0))*IF($Y438&gt;0,25000,0)</f>
        <v>0</v>
      </c>
      <c r="CU438" s="5">
        <f>INDEX('Team forecast'!$M$3:$AU$22,MATCH($B438,'Team forecast'!$B$3:$B$22,0),MATCH(CU$1,'Team forecast'!$M$2:$AU$2,0))*IF($Y438&gt;0,5000,0)</f>
        <v>0</v>
      </c>
      <c r="CV438" s="5">
        <f>INDEX('Team forecast'!$M$3:$AU$22,MATCH($B438,'Team forecast'!$B$3:$B$22,0),MATCH(CV$1,'Team forecast'!$M$2:$AU$2,0))*IF($Y438&gt;0,-15000,0)</f>
        <v>0</v>
      </c>
      <c r="CW438" s="5">
        <f t="shared" si="463"/>
        <v>0</v>
      </c>
      <c r="CX438" s="5">
        <f t="shared" si="464"/>
        <v>0</v>
      </c>
      <c r="CY438" s="5">
        <f t="shared" si="465"/>
        <v>0</v>
      </c>
      <c r="CZ438" s="5">
        <f t="shared" si="466"/>
        <v>0</v>
      </c>
      <c r="DA438" s="5">
        <f t="shared" si="467"/>
        <v>0</v>
      </c>
      <c r="DB438" s="5">
        <f t="shared" si="468"/>
        <v>0</v>
      </c>
      <c r="DC438" s="5">
        <f t="shared" si="469"/>
        <v>0</v>
      </c>
      <c r="DD438" s="5">
        <f t="shared" si="470"/>
        <v>0</v>
      </c>
      <c r="DE438" s="5">
        <f t="shared" si="471"/>
        <v>0</v>
      </c>
      <c r="DF438" s="5">
        <f>IFERROR(SUM(CT438:DE438),0)*((Cockpit!$C$3)^4)</f>
        <v>0</v>
      </c>
      <c r="DG438" s="19">
        <f>INDEX('Team forecast'!$M$3:$AU$22,MATCH($B438,'Team forecast'!$B$3:$B$22,0),MATCH(DG$1,'Team forecast'!$M$2:$AU$2,0))</f>
        <v>0</v>
      </c>
      <c r="DH438" s="19">
        <f>INDEX('Team forecast'!$M$3:$AU$22,MATCH($B438,'Team forecast'!$B$3:$B$22,0),MATCH(DH$1,'Team forecast'!$M$2:$AU$2,0))</f>
        <v>0</v>
      </c>
      <c r="DI438" s="19">
        <f>INDEX('Team forecast'!$M$3:$AU$22,MATCH($B438,'Team forecast'!$B$3:$B$22,0),MATCH(DI$1,'Team forecast'!$M$2:$AU$2,0))</f>
        <v>0</v>
      </c>
      <c r="DJ438" s="19">
        <f>INDEX('Team forecast'!$M$3:$AU$22,MATCH($B438,'Team forecast'!$B$3:$B$22,0),MATCH(DJ$1,'Team forecast'!$M$2:$AU$2,0))</f>
        <v>0</v>
      </c>
      <c r="DK438" s="5">
        <f t="shared" si="472"/>
        <v>-5000</v>
      </c>
      <c r="DL438" s="5">
        <f>INDEX('Team forecast'!$M$3:$AU$22,MATCH($B438,'Team forecast'!$B$3:$B$22,0),MATCH(DL$1,'Team forecast'!$M$2:$AU$2,0))*IF($Y438&gt;0,25000,0)</f>
        <v>0</v>
      </c>
      <c r="DM438" s="5">
        <f>INDEX('Team forecast'!$M$3:$AU$22,MATCH($B438,'Team forecast'!$B$3:$B$22,0),MATCH(DM$1,'Team forecast'!$M$2:$AU$2,0))*IF($Y438&gt;0,5000,0)</f>
        <v>0</v>
      </c>
      <c r="DN438" s="5">
        <f>INDEX('Team forecast'!$M$3:$AU$22,MATCH($B438,'Team forecast'!$B$3:$B$22,0),MATCH(DN$1,'Team forecast'!$M$2:$AU$2,0))*IF($Y438&gt;0,-15000,0)</f>
        <v>0</v>
      </c>
      <c r="DO438" s="5">
        <f t="shared" si="473"/>
        <v>0</v>
      </c>
      <c r="DP438" s="5">
        <f t="shared" si="474"/>
        <v>0</v>
      </c>
      <c r="DQ438" s="5">
        <f t="shared" si="475"/>
        <v>0</v>
      </c>
      <c r="DR438" s="5">
        <f t="shared" si="476"/>
        <v>0</v>
      </c>
      <c r="DS438" s="5">
        <f t="shared" si="477"/>
        <v>0</v>
      </c>
      <c r="DT438" s="5">
        <f t="shared" si="478"/>
        <v>0</v>
      </c>
      <c r="DU438" s="5">
        <f t="shared" si="479"/>
        <v>0</v>
      </c>
      <c r="DV438" s="5">
        <f t="shared" si="480"/>
        <v>0</v>
      </c>
      <c r="DW438" s="5">
        <f t="shared" si="481"/>
        <v>0</v>
      </c>
      <c r="DX438" s="5">
        <f>IFERROR(SUM(DL438:DW438),0)*((Cockpit!$C$3)^5)</f>
        <v>0</v>
      </c>
      <c r="DY438" s="5">
        <f t="shared" si="482"/>
        <v>-5000</v>
      </c>
      <c r="DZ438" s="5" t="str">
        <f>IF(ISERROR(MATCH(A438,'Current squad'!B:B,0)),"No","Yes")</f>
        <v>No</v>
      </c>
      <c r="EA438" s="5" cm="1">
        <f t="array" ref="EA438">IFERROR(_xlfn.IFS(DZ438="Yes",0,DZ438="No",H438*1%),999999)</f>
        <v>28800</v>
      </c>
      <c r="EB438" s="5">
        <f t="shared" si="424"/>
        <v>2908800</v>
      </c>
      <c r="EC438" s="5">
        <f t="shared" si="483"/>
        <v>-33800</v>
      </c>
      <c r="ED438" s="1">
        <f t="shared" si="425"/>
        <v>-1.173611111111111E-2</v>
      </c>
      <c r="EE438" s="5">
        <f>RANK(EC438,$EC$2:$EC$572)+COUNTIF($EC$2:EC438,EC438)-1</f>
        <v>344</v>
      </c>
      <c r="EF438" s="4">
        <f>RANK(ED438,$ED$2:$ED$572)+COUNTIF($ED$2:ED438,ED438)-1</f>
        <v>383</v>
      </c>
    </row>
    <row r="439" spans="1:136" x14ac:dyDescent="0.3">
      <c r="A439" t="str">
        <f>IF(Holdet.dk!A439&lt;&gt;"",Holdet.dk!A439,"")</f>
        <v>Leif Davis</v>
      </c>
      <c r="B439" t="str">
        <f>INDEX(Holdet.dk!B:B,MATCH($A439,Holdet.dk!$A:$A,0))</f>
        <v>Leeds United</v>
      </c>
      <c r="C439" t="str">
        <f>INDEX(Holdet.dk!C:C,MATCH($A439,Holdet.dk!$A:$A,0))</f>
        <v>Defense</v>
      </c>
      <c r="D439" t="str">
        <f>INDEX(Holdet.dk!D:D,MATCH($A439,Holdet.dk!$A:$A,0))</f>
        <v>1.900.000</v>
      </c>
      <c r="E439" s="1">
        <f>IFERROR(_xlfn.NUMBERVALUE(INDEX(Holdet.dk!$E:$E,MATCH($A439,Holdet.dk!$A:$A,0)),","),0)</f>
        <v>2E-3</v>
      </c>
      <c r="F439" t="str">
        <f>IF(INDEX(Lookup!H:H,MATCH('Master data'!A439,Lookup!G:G,0))=0,A439,INDEX(Lookup!H:H,MATCH('Master data'!A439,Lookup!G:G,0)))</f>
        <v>Leif Davis</v>
      </c>
      <c r="G439" t="str">
        <f>IFERROR(INDEX(Lookup!B:B,MATCH(INDEX(Rotowire!C:C,MATCH(F439,Rotowire!A:A,0)),Lookup!D:D,0)),"")</f>
        <v/>
      </c>
      <c r="H439" s="5">
        <f t="shared" si="416"/>
        <v>1900000</v>
      </c>
      <c r="I439" s="19">
        <f>IFERROR(INDEX('Team forecast'!$G$3:$I$22,MATCH($B439,'Team forecast'!$B$3:$B$22,0),MATCH(I$1,'Team forecast'!$G$2:$I$2,0)),0)</f>
        <v>0.79646017699115057</v>
      </c>
      <c r="J439" s="19">
        <f>IFERROR(INDEX('Team forecast'!$G$3:$I$22,MATCH($B439,'Team forecast'!$B$3:$B$22,0),MATCH(J$1,'Team forecast'!$G$2:$I$2,0)),0)</f>
        <v>1.1504424778761062</v>
      </c>
      <c r="K439" s="19">
        <f>IFERROR(INDEX('Team forecast'!$G$3:$I$22,MATCH($B439,'Team forecast'!$B$3:$B$22,0),MATCH(K$1,'Team forecast'!$G$2:$I$2,0)),0)</f>
        <v>0.82585391828488663</v>
      </c>
      <c r="L439">
        <f>SUMIFS(Rotowire!E:E,Rotowire!$A:$A,'Master data'!$F439)</f>
        <v>0</v>
      </c>
      <c r="M439" s="2">
        <f>SUMIFS(Rotowire!F:F,Rotowire!$A:$A,'Master data'!$F439)*I439</f>
        <v>0</v>
      </c>
      <c r="N439" s="2">
        <f>SUMIFS(Rotowire!G:G,Rotowire!$A:$A,'Master data'!$F439)*I439</f>
        <v>0</v>
      </c>
      <c r="O439" s="2">
        <f>SUMIFS(Rotowire!I:I,Rotowire!$A:$A,'Master data'!$F439)*I439</f>
        <v>0</v>
      </c>
      <c r="P439" s="2">
        <f>SUMIFS(Rotowire!W:W,Rotowire!$A:$A,'Master data'!$F439)*K439</f>
        <v>0</v>
      </c>
      <c r="Q439" s="2">
        <f>SUMIFS(Rotowire!Y:Y,Rotowire!$A:$A,'Master data'!$F439)*J439</f>
        <v>0</v>
      </c>
      <c r="R439" s="2">
        <f>SUMIFS(Rotowire!AB:AB,Rotowire!$A:$A,'Master data'!$F439)</f>
        <v>0</v>
      </c>
      <c r="S439" s="2">
        <f>SUMIFS(Rotowire!AC:AC,Rotowire!$A:$A,'Master data'!$F439)</f>
        <v>0</v>
      </c>
      <c r="T439" s="2">
        <f>INDEX('Team forecast'!D$3:D$22,MATCH($B439,'Team forecast'!$B$3:$B$22,0))</f>
        <v>1.8</v>
      </c>
      <c r="U439" s="2">
        <f>INDEX('Team forecast'!E$3:E$22,MATCH($B439,'Team forecast'!$B$3:$B$22,0))</f>
        <v>1.3</v>
      </c>
      <c r="V439" s="2">
        <f>INDEX('Team forecast'!J$3:J$22,MATCH($B439,'Team forecast'!$B$3:$B$22,0))</f>
        <v>0.4859</v>
      </c>
      <c r="W439" s="2">
        <f>INDEX('Team forecast'!K$3:K$22,MATCH($B439,'Team forecast'!$B$3:$B$22,0))</f>
        <v>0.23730000000000001</v>
      </c>
      <c r="X439" s="2">
        <f>INDEX('Team forecast'!L$3:L$22,MATCH($B439,'Team forecast'!$B$3:$B$22,0))</f>
        <v>0.27679999999999999</v>
      </c>
      <c r="Y439" s="5">
        <f t="shared" si="417"/>
        <v>-5000</v>
      </c>
      <c r="Z439" s="5">
        <f t="shared" si="418"/>
        <v>0</v>
      </c>
      <c r="AA439" s="5">
        <f t="shared" si="419"/>
        <v>0</v>
      </c>
      <c r="AB439" s="5">
        <f t="shared" si="420"/>
        <v>0</v>
      </c>
      <c r="AC439" s="5">
        <f t="shared" si="421"/>
        <v>0</v>
      </c>
      <c r="AD439" s="5">
        <f t="shared" si="426"/>
        <v>0</v>
      </c>
      <c r="AE439" s="5">
        <f t="shared" si="427"/>
        <v>0</v>
      </c>
      <c r="AF439" s="5">
        <f t="shared" si="422"/>
        <v>0</v>
      </c>
      <c r="AG439" s="5">
        <f t="shared" si="423"/>
        <v>0</v>
      </c>
      <c r="AH439" s="5">
        <f t="shared" si="428"/>
        <v>0</v>
      </c>
      <c r="AI439" s="5">
        <f t="shared" si="429"/>
        <v>0</v>
      </c>
      <c r="AJ439" s="5">
        <f t="shared" si="430"/>
        <v>0</v>
      </c>
      <c r="AK439" s="5">
        <f t="shared" si="431"/>
        <v>0</v>
      </c>
      <c r="AL439" s="5">
        <f>IFERROR(SUM(Y439:AK439),-5000)*((Cockpit!$C$3)^0)</f>
        <v>-5000</v>
      </c>
      <c r="AM439" s="19">
        <f>INDEX('Team forecast'!$M$3:$AU$22,MATCH($B439,'Team forecast'!$B$3:$B$22,0),MATCH(AM$1,'Team forecast'!$M$2:$AU$2,0))</f>
        <v>0</v>
      </c>
      <c r="AN439" s="19">
        <f>INDEX('Team forecast'!$M$3:$AU$22,MATCH($B439,'Team forecast'!$B$3:$B$22,0),MATCH(AN$1,'Team forecast'!$M$2:$AU$2,0))</f>
        <v>0</v>
      </c>
      <c r="AO439" s="19">
        <f>INDEX('Team forecast'!$M$3:$AU$22,MATCH($B439,'Team forecast'!$B$3:$B$22,0),MATCH(AO$1,'Team forecast'!$M$2:$AU$2,0))</f>
        <v>0</v>
      </c>
      <c r="AP439" s="19">
        <f>INDEX('Team forecast'!$M$3:$AU$22,MATCH($B439,'Team forecast'!$B$3:$B$22,0),MATCH(AP$1,'Team forecast'!$M$2:$AU$2,0))</f>
        <v>0</v>
      </c>
      <c r="AQ439" s="5">
        <f t="shared" si="432"/>
        <v>-5000</v>
      </c>
      <c r="AR439" s="5">
        <f>INDEX('Team forecast'!$M$3:$AU$22,MATCH($B439,'Team forecast'!$B$3:$B$22,0),MATCH(AR$1,'Team forecast'!$M$2:$AU$2,0))*IF($Y439&gt;0,25000,0)</f>
        <v>0</v>
      </c>
      <c r="AS439" s="5">
        <f>INDEX('Team forecast'!$M$3:$AU$22,MATCH($B439,'Team forecast'!$B$3:$B$22,0),MATCH(AS$1,'Team forecast'!$M$2:$AU$2,0))*IF($Y439&gt;0,5000,0)</f>
        <v>0</v>
      </c>
      <c r="AT439" s="5">
        <f>INDEX('Team forecast'!$M$3:$AU$22,MATCH($B439,'Team forecast'!$B$3:$B$22,0),MATCH(AT$1,'Team forecast'!$M$2:$AU$2,0))*IF($Y439&gt;0,-15000,0)</f>
        <v>0</v>
      </c>
      <c r="AU439" s="5">
        <f t="shared" si="433"/>
        <v>0</v>
      </c>
      <c r="AV439" s="5">
        <f t="shared" si="434"/>
        <v>0</v>
      </c>
      <c r="AW439" s="5">
        <f t="shared" si="435"/>
        <v>0</v>
      </c>
      <c r="AX439" s="5">
        <f t="shared" si="436"/>
        <v>0</v>
      </c>
      <c r="AY439" s="5">
        <f t="shared" si="437"/>
        <v>0</v>
      </c>
      <c r="AZ439" s="5">
        <f t="shared" si="438"/>
        <v>0</v>
      </c>
      <c r="BA439" s="5">
        <f t="shared" si="439"/>
        <v>0</v>
      </c>
      <c r="BB439" s="5">
        <f t="shared" si="440"/>
        <v>0</v>
      </c>
      <c r="BC439" s="5">
        <f t="shared" si="441"/>
        <v>0</v>
      </c>
      <c r="BD439" s="5">
        <f>IFERROR(SUM(AR439:BC439),0)*((Cockpit!$C$3)^1)</f>
        <v>0</v>
      </c>
      <c r="BE439" s="19">
        <f>INDEX('Team forecast'!$M$3:$AU$22,MATCH($B439,'Team forecast'!$B$3:$B$22,0),MATCH(BE$1,'Team forecast'!$M$2:$AU$2,0))</f>
        <v>0</v>
      </c>
      <c r="BF439" s="19">
        <f>INDEX('Team forecast'!$M$3:$AU$22,MATCH($B439,'Team forecast'!$B$3:$B$22,0),MATCH(BF$1,'Team forecast'!$M$2:$AU$2,0))</f>
        <v>0</v>
      </c>
      <c r="BG439" s="19">
        <f>INDEX('Team forecast'!$M$3:$AU$22,MATCH($B439,'Team forecast'!$B$3:$B$22,0),MATCH(BG$1,'Team forecast'!$M$2:$AU$2,0))</f>
        <v>0</v>
      </c>
      <c r="BH439" s="19">
        <f>INDEX('Team forecast'!$M$3:$AU$22,MATCH($B439,'Team forecast'!$B$3:$B$22,0),MATCH(BH$1,'Team forecast'!$M$2:$AU$2,0))</f>
        <v>0</v>
      </c>
      <c r="BI439" s="5">
        <f t="shared" si="442"/>
        <v>-5000</v>
      </c>
      <c r="BJ439" s="5">
        <f>INDEX('Team forecast'!$M$3:$AU$22,MATCH($B439,'Team forecast'!$B$3:$B$22,0),MATCH(BJ$1,'Team forecast'!$M$2:$AU$2,0))*IF($Y439&gt;0,25000,0)</f>
        <v>0</v>
      </c>
      <c r="BK439" s="5">
        <f>INDEX('Team forecast'!$M$3:$AU$22,MATCH($B439,'Team forecast'!$B$3:$B$22,0),MATCH(BK$1,'Team forecast'!$M$2:$AU$2,0))*IF($Y439&gt;0,5000,0)</f>
        <v>0</v>
      </c>
      <c r="BL439" s="5">
        <f>INDEX('Team forecast'!$M$3:$AU$22,MATCH($B439,'Team forecast'!$B$3:$B$22,0),MATCH(BL$1,'Team forecast'!$M$2:$AU$2,0))*IF($Y439&gt;0,-15000,0)</f>
        <v>0</v>
      </c>
      <c r="BM439" s="5">
        <f t="shared" si="443"/>
        <v>0</v>
      </c>
      <c r="BN439" s="5">
        <f t="shared" si="444"/>
        <v>0</v>
      </c>
      <c r="BO439" s="5">
        <f t="shared" si="445"/>
        <v>0</v>
      </c>
      <c r="BP439" s="5">
        <f t="shared" si="446"/>
        <v>0</v>
      </c>
      <c r="BQ439" s="5">
        <f t="shared" si="447"/>
        <v>0</v>
      </c>
      <c r="BR439" s="5">
        <f t="shared" si="448"/>
        <v>0</v>
      </c>
      <c r="BS439" s="5">
        <f t="shared" si="449"/>
        <v>0</v>
      </c>
      <c r="BT439" s="5">
        <f t="shared" si="450"/>
        <v>0</v>
      </c>
      <c r="BU439" s="5">
        <f t="shared" si="451"/>
        <v>0</v>
      </c>
      <c r="BV439" s="5">
        <f>IFERROR(SUM(BJ439:BU439),0)*((Cockpit!$C$3)^2)</f>
        <v>0</v>
      </c>
      <c r="BW439" s="19">
        <f>INDEX('Team forecast'!$M$3:$AU$22,MATCH($B439,'Team forecast'!$B$3:$B$22,0),MATCH(BW$1,'Team forecast'!$M$2:$AU$2,0))</f>
        <v>0</v>
      </c>
      <c r="BX439" s="19">
        <f>INDEX('Team forecast'!$M$3:$AU$22,MATCH($B439,'Team forecast'!$B$3:$B$22,0),MATCH(BX$1,'Team forecast'!$M$2:$AU$2,0))</f>
        <v>0</v>
      </c>
      <c r="BY439" s="19">
        <f>INDEX('Team forecast'!$M$3:$AU$22,MATCH($B439,'Team forecast'!$B$3:$B$22,0),MATCH(BY$1,'Team forecast'!$M$2:$AU$2,0))</f>
        <v>0</v>
      </c>
      <c r="BZ439" s="19">
        <f>INDEX('Team forecast'!$M$3:$AU$22,MATCH($B439,'Team forecast'!$B$3:$B$22,0),MATCH(BZ$1,'Team forecast'!$M$2:$AU$2,0))</f>
        <v>0</v>
      </c>
      <c r="CA439" s="5">
        <f t="shared" si="452"/>
        <v>-5000</v>
      </c>
      <c r="CB439" s="5">
        <f>INDEX('Team forecast'!$M$3:$AU$22,MATCH($B439,'Team forecast'!$B$3:$B$22,0),MATCH(CB$1,'Team forecast'!$M$2:$AU$2,0))*IF($Y439&gt;0,25000,0)</f>
        <v>0</v>
      </c>
      <c r="CC439" s="5">
        <f>INDEX('Team forecast'!$M$3:$AU$22,MATCH($B439,'Team forecast'!$B$3:$B$22,0),MATCH(CC$1,'Team forecast'!$M$2:$AU$2,0))*IF($Y439&gt;0,5000,0)</f>
        <v>0</v>
      </c>
      <c r="CD439" s="5">
        <f>INDEX('Team forecast'!$M$3:$AU$22,MATCH($B439,'Team forecast'!$B$3:$B$22,0),MATCH(CD$1,'Team forecast'!$M$2:$AU$2,0))*IF($Y439&gt;0,-15000,0)</f>
        <v>0</v>
      </c>
      <c r="CE439" s="5">
        <f t="shared" si="453"/>
        <v>0</v>
      </c>
      <c r="CF439" s="5">
        <f t="shared" si="454"/>
        <v>0</v>
      </c>
      <c r="CG439" s="5">
        <f t="shared" si="455"/>
        <v>0</v>
      </c>
      <c r="CH439" s="5">
        <f t="shared" si="456"/>
        <v>0</v>
      </c>
      <c r="CI439" s="5">
        <f t="shared" si="457"/>
        <v>0</v>
      </c>
      <c r="CJ439" s="5">
        <f t="shared" si="458"/>
        <v>0</v>
      </c>
      <c r="CK439" s="5">
        <f t="shared" si="459"/>
        <v>0</v>
      </c>
      <c r="CL439" s="5">
        <f t="shared" si="460"/>
        <v>0</v>
      </c>
      <c r="CM439" s="5">
        <f t="shared" si="461"/>
        <v>0</v>
      </c>
      <c r="CN439" s="5">
        <f>IFERROR(SUM(CB439:CM439),0)*((Cockpit!$C$3)^3)</f>
        <v>0</v>
      </c>
      <c r="CO439" s="19">
        <f>INDEX('Team forecast'!$M$3:$AU$22,MATCH($B439,'Team forecast'!$B$3:$B$22,0),MATCH(CO$1,'Team forecast'!$M$2:$AU$2,0))</f>
        <v>0</v>
      </c>
      <c r="CP439" s="19">
        <f>INDEX('Team forecast'!$M$3:$AU$22,MATCH($B439,'Team forecast'!$B$3:$B$22,0),MATCH(CP$1,'Team forecast'!$M$2:$AU$2,0))</f>
        <v>0</v>
      </c>
      <c r="CQ439" s="19">
        <f>INDEX('Team forecast'!$M$3:$AU$22,MATCH($B439,'Team forecast'!$B$3:$B$22,0),MATCH(CQ$1,'Team forecast'!$M$2:$AU$2,0))</f>
        <v>0</v>
      </c>
      <c r="CR439" s="19">
        <f>INDEX('Team forecast'!$M$3:$AU$22,MATCH($B439,'Team forecast'!$B$3:$B$22,0),MATCH(CR$1,'Team forecast'!$M$2:$AU$2,0))</f>
        <v>0</v>
      </c>
      <c r="CS439" s="5">
        <f t="shared" si="462"/>
        <v>-5000</v>
      </c>
      <c r="CT439" s="5">
        <f>INDEX('Team forecast'!$M$3:$AU$22,MATCH($B439,'Team forecast'!$B$3:$B$22,0),MATCH(CT$1,'Team forecast'!$M$2:$AU$2,0))*IF($Y439&gt;0,25000,0)</f>
        <v>0</v>
      </c>
      <c r="CU439" s="5">
        <f>INDEX('Team forecast'!$M$3:$AU$22,MATCH($B439,'Team forecast'!$B$3:$B$22,0),MATCH(CU$1,'Team forecast'!$M$2:$AU$2,0))*IF($Y439&gt;0,5000,0)</f>
        <v>0</v>
      </c>
      <c r="CV439" s="5">
        <f>INDEX('Team forecast'!$M$3:$AU$22,MATCH($B439,'Team forecast'!$B$3:$B$22,0),MATCH(CV$1,'Team forecast'!$M$2:$AU$2,0))*IF($Y439&gt;0,-15000,0)</f>
        <v>0</v>
      </c>
      <c r="CW439" s="5">
        <f t="shared" si="463"/>
        <v>0</v>
      </c>
      <c r="CX439" s="5">
        <f t="shared" si="464"/>
        <v>0</v>
      </c>
      <c r="CY439" s="5">
        <f t="shared" si="465"/>
        <v>0</v>
      </c>
      <c r="CZ439" s="5">
        <f t="shared" si="466"/>
        <v>0</v>
      </c>
      <c r="DA439" s="5">
        <f t="shared" si="467"/>
        <v>0</v>
      </c>
      <c r="DB439" s="5">
        <f t="shared" si="468"/>
        <v>0</v>
      </c>
      <c r="DC439" s="5">
        <f t="shared" si="469"/>
        <v>0</v>
      </c>
      <c r="DD439" s="5">
        <f t="shared" si="470"/>
        <v>0</v>
      </c>
      <c r="DE439" s="5">
        <f t="shared" si="471"/>
        <v>0</v>
      </c>
      <c r="DF439" s="5">
        <f>IFERROR(SUM(CT439:DE439),0)*((Cockpit!$C$3)^4)</f>
        <v>0</v>
      </c>
      <c r="DG439" s="19">
        <f>INDEX('Team forecast'!$M$3:$AU$22,MATCH($B439,'Team forecast'!$B$3:$B$22,0),MATCH(DG$1,'Team forecast'!$M$2:$AU$2,0))</f>
        <v>0</v>
      </c>
      <c r="DH439" s="19">
        <f>INDEX('Team forecast'!$M$3:$AU$22,MATCH($B439,'Team forecast'!$B$3:$B$22,0),MATCH(DH$1,'Team forecast'!$M$2:$AU$2,0))</f>
        <v>0</v>
      </c>
      <c r="DI439" s="19">
        <f>INDEX('Team forecast'!$M$3:$AU$22,MATCH($B439,'Team forecast'!$B$3:$B$22,0),MATCH(DI$1,'Team forecast'!$M$2:$AU$2,0))</f>
        <v>0</v>
      </c>
      <c r="DJ439" s="19">
        <f>INDEX('Team forecast'!$M$3:$AU$22,MATCH($B439,'Team forecast'!$B$3:$B$22,0),MATCH(DJ$1,'Team forecast'!$M$2:$AU$2,0))</f>
        <v>0</v>
      </c>
      <c r="DK439" s="5">
        <f t="shared" si="472"/>
        <v>-5000</v>
      </c>
      <c r="DL439" s="5">
        <f>INDEX('Team forecast'!$M$3:$AU$22,MATCH($B439,'Team forecast'!$B$3:$B$22,0),MATCH(DL$1,'Team forecast'!$M$2:$AU$2,0))*IF($Y439&gt;0,25000,0)</f>
        <v>0</v>
      </c>
      <c r="DM439" s="5">
        <f>INDEX('Team forecast'!$M$3:$AU$22,MATCH($B439,'Team forecast'!$B$3:$B$22,0),MATCH(DM$1,'Team forecast'!$M$2:$AU$2,0))*IF($Y439&gt;0,5000,0)</f>
        <v>0</v>
      </c>
      <c r="DN439" s="5">
        <f>INDEX('Team forecast'!$M$3:$AU$22,MATCH($B439,'Team forecast'!$B$3:$B$22,0),MATCH(DN$1,'Team forecast'!$M$2:$AU$2,0))*IF($Y439&gt;0,-15000,0)</f>
        <v>0</v>
      </c>
      <c r="DO439" s="5">
        <f t="shared" si="473"/>
        <v>0</v>
      </c>
      <c r="DP439" s="5">
        <f t="shared" si="474"/>
        <v>0</v>
      </c>
      <c r="DQ439" s="5">
        <f t="shared" si="475"/>
        <v>0</v>
      </c>
      <c r="DR439" s="5">
        <f t="shared" si="476"/>
        <v>0</v>
      </c>
      <c r="DS439" s="5">
        <f t="shared" si="477"/>
        <v>0</v>
      </c>
      <c r="DT439" s="5">
        <f t="shared" si="478"/>
        <v>0</v>
      </c>
      <c r="DU439" s="5">
        <f t="shared" si="479"/>
        <v>0</v>
      </c>
      <c r="DV439" s="5">
        <f t="shared" si="480"/>
        <v>0</v>
      </c>
      <c r="DW439" s="5">
        <f t="shared" si="481"/>
        <v>0</v>
      </c>
      <c r="DX439" s="5">
        <f>IFERROR(SUM(DL439:DW439),0)*((Cockpit!$C$3)^5)</f>
        <v>0</v>
      </c>
      <c r="DY439" s="5">
        <f t="shared" si="482"/>
        <v>-5000</v>
      </c>
      <c r="DZ439" s="5" t="str">
        <f>IF(ISERROR(MATCH(A439,'Current squad'!B:B,0)),"No","Yes")</f>
        <v>No</v>
      </c>
      <c r="EA439" s="5" cm="1">
        <f t="array" ref="EA439">IFERROR(_xlfn.IFS(DZ439="Yes",0,DZ439="No",H439*1%),999999)</f>
        <v>19000</v>
      </c>
      <c r="EB439" s="5">
        <f t="shared" si="424"/>
        <v>1919000</v>
      </c>
      <c r="EC439" s="5">
        <f t="shared" si="483"/>
        <v>-24000</v>
      </c>
      <c r="ED439" s="1">
        <f t="shared" si="425"/>
        <v>-1.2631578947368421E-2</v>
      </c>
      <c r="EE439" s="5">
        <f>RANK(EC439,$EC$2:$EC$572)+COUNTIF($EC$2:EC439,EC439)-1</f>
        <v>207</v>
      </c>
      <c r="EF439" s="4">
        <f>RANK(ED439,$ED$2:$ED$572)+COUNTIF($ED$2:ED439,ED439)-1</f>
        <v>524</v>
      </c>
    </row>
    <row r="440" spans="1:136" x14ac:dyDescent="0.3">
      <c r="A440" t="str">
        <f>IF(Holdet.dk!A440&lt;&gt;"",Holdet.dk!A440,"")</f>
        <v>Dennis Praet</v>
      </c>
      <c r="B440" t="str">
        <f>INDEX(Holdet.dk!B:B,MATCH($A440,Holdet.dk!$A:$A,0))</f>
        <v>Leicester City</v>
      </c>
      <c r="C440" t="str">
        <f>INDEX(Holdet.dk!C:C,MATCH($A440,Holdet.dk!$A:$A,0))</f>
        <v>Midfield</v>
      </c>
      <c r="D440" t="str">
        <f>INDEX(Holdet.dk!D:D,MATCH($A440,Holdet.dk!$A:$A,0))</f>
        <v>4.410.000</v>
      </c>
      <c r="E440" s="1">
        <f>IFERROR(_xlfn.NUMBERVALUE(INDEX(Holdet.dk!$E:$E,MATCH($A440,Holdet.dk!$A:$A,0)),","),0)</f>
        <v>1E-3</v>
      </c>
      <c r="F440" t="str">
        <f>IF(INDEX(Lookup!H:H,MATCH('Master data'!A440,Lookup!G:G,0))=0,A440,INDEX(Lookup!H:H,MATCH('Master data'!A440,Lookup!G:G,0)))</f>
        <v>Dennis Praet</v>
      </c>
      <c r="G440" t="str">
        <f>IFERROR(INDEX(Lookup!B:B,MATCH(INDEX(Rotowire!C:C,MATCH(F440,Rotowire!A:A,0)),Lookup!D:D,0)),"")</f>
        <v/>
      </c>
      <c r="H440" s="5">
        <f t="shared" si="416"/>
        <v>4410000</v>
      </c>
      <c r="I440" s="19">
        <f>IFERROR(INDEX('Team forecast'!$G$3:$I$22,MATCH($B440,'Team forecast'!$B$3:$B$22,0),MATCH(I$1,'Team forecast'!$G$2:$I$2,0)),0)</f>
        <v>1.0388888888888888</v>
      </c>
      <c r="J440" s="19">
        <f>IFERROR(INDEX('Team forecast'!$G$3:$I$22,MATCH($B440,'Team forecast'!$B$3:$B$22,0),MATCH(J$1,'Team forecast'!$G$2:$I$2,0)),0)</f>
        <v>0.81751824817518248</v>
      </c>
      <c r="K440" s="19">
        <f>IFERROR(INDEX('Team forecast'!$G$3:$I$22,MATCH($B440,'Team forecast'!$B$3:$B$22,0),MATCH(K$1,'Team forecast'!$G$2:$I$2,0)),0)</f>
        <v>1.2549222870116903</v>
      </c>
      <c r="L440">
        <f>SUMIFS(Rotowire!E:E,Rotowire!$A:$A,'Master data'!$F440)</f>
        <v>0</v>
      </c>
      <c r="M440" s="2">
        <f>SUMIFS(Rotowire!F:F,Rotowire!$A:$A,'Master data'!$F440)*I440</f>
        <v>0</v>
      </c>
      <c r="N440" s="2">
        <f>SUMIFS(Rotowire!G:G,Rotowire!$A:$A,'Master data'!$F440)*I440</f>
        <v>0</v>
      </c>
      <c r="O440" s="2">
        <f>SUMIFS(Rotowire!I:I,Rotowire!$A:$A,'Master data'!$F440)*I440</f>
        <v>0</v>
      </c>
      <c r="P440" s="2">
        <f>SUMIFS(Rotowire!W:W,Rotowire!$A:$A,'Master data'!$F440)*K440</f>
        <v>0</v>
      </c>
      <c r="Q440" s="2">
        <f>SUMIFS(Rotowire!Y:Y,Rotowire!$A:$A,'Master data'!$F440)*J440</f>
        <v>0</v>
      </c>
      <c r="R440" s="2">
        <f>SUMIFS(Rotowire!AB:AB,Rotowire!$A:$A,'Master data'!$F440)</f>
        <v>0</v>
      </c>
      <c r="S440" s="2">
        <f>SUMIFS(Rotowire!AC:AC,Rotowire!$A:$A,'Master data'!$F440)</f>
        <v>0</v>
      </c>
      <c r="T440" s="2">
        <f>INDEX('Team forecast'!D$3:D$22,MATCH($B440,'Team forecast'!$B$3:$B$22,0))</f>
        <v>1.87</v>
      </c>
      <c r="U440" s="2">
        <f>INDEX('Team forecast'!E$3:E$22,MATCH($B440,'Team forecast'!$B$3:$B$22,0))</f>
        <v>1.1200000000000001</v>
      </c>
      <c r="V440" s="2">
        <f>INDEX('Team forecast'!J$3:J$22,MATCH($B440,'Team forecast'!$B$3:$B$22,0))</f>
        <v>0.54369999999999996</v>
      </c>
      <c r="W440" s="2">
        <f>INDEX('Team forecast'!K$3:K$22,MATCH($B440,'Team forecast'!$B$3:$B$22,0))</f>
        <v>0.23169999999999999</v>
      </c>
      <c r="X440" s="2">
        <f>INDEX('Team forecast'!L$3:L$22,MATCH($B440,'Team forecast'!$B$3:$B$22,0))</f>
        <v>0.22459999999999999</v>
      </c>
      <c r="Y440" s="5">
        <f t="shared" si="417"/>
        <v>-5000</v>
      </c>
      <c r="Z440" s="5">
        <f t="shared" si="418"/>
        <v>0</v>
      </c>
      <c r="AA440" s="5">
        <f t="shared" si="419"/>
        <v>0</v>
      </c>
      <c r="AB440" s="5">
        <f t="shared" si="420"/>
        <v>0</v>
      </c>
      <c r="AC440" s="5">
        <f t="shared" si="421"/>
        <v>0</v>
      </c>
      <c r="AD440" s="5">
        <f t="shared" si="426"/>
        <v>0</v>
      </c>
      <c r="AE440" s="5">
        <f t="shared" si="427"/>
        <v>0</v>
      </c>
      <c r="AF440" s="5">
        <f t="shared" si="422"/>
        <v>0</v>
      </c>
      <c r="AG440" s="5">
        <f t="shared" si="423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 t="shared" si="431"/>
        <v>0</v>
      </c>
      <c r="AL440" s="5">
        <f>IFERROR(SUM(Y440:AK440),-5000)*((Cockpit!$C$3)^0)</f>
        <v>-5000</v>
      </c>
      <c r="AM440" s="19">
        <f>INDEX('Team forecast'!$M$3:$AU$22,MATCH($B440,'Team forecast'!$B$3:$B$22,0),MATCH(AM$1,'Team forecast'!$M$2:$AU$2,0))</f>
        <v>0</v>
      </c>
      <c r="AN440" s="19">
        <f>INDEX('Team forecast'!$M$3:$AU$22,MATCH($B440,'Team forecast'!$B$3:$B$22,0),MATCH(AN$1,'Team forecast'!$M$2:$AU$2,0))</f>
        <v>0</v>
      </c>
      <c r="AO440" s="19">
        <f>INDEX('Team forecast'!$M$3:$AU$22,MATCH($B440,'Team forecast'!$B$3:$B$22,0),MATCH(AO$1,'Team forecast'!$M$2:$AU$2,0))</f>
        <v>0</v>
      </c>
      <c r="AP440" s="19">
        <f>INDEX('Team forecast'!$M$3:$AU$22,MATCH($B440,'Team forecast'!$B$3:$B$22,0),MATCH(AP$1,'Team forecast'!$M$2:$AU$2,0))</f>
        <v>0</v>
      </c>
      <c r="AQ440" s="5">
        <f t="shared" si="432"/>
        <v>-5000</v>
      </c>
      <c r="AR440" s="5">
        <f>INDEX('Team forecast'!$M$3:$AU$22,MATCH($B440,'Team forecast'!$B$3:$B$22,0),MATCH(AR$1,'Team forecast'!$M$2:$AU$2,0))*IF($Y440&gt;0,25000,0)</f>
        <v>0</v>
      </c>
      <c r="AS440" s="5">
        <f>INDEX('Team forecast'!$M$3:$AU$22,MATCH($B440,'Team forecast'!$B$3:$B$22,0),MATCH(AS$1,'Team forecast'!$M$2:$AU$2,0))*IF($Y440&gt;0,5000,0)</f>
        <v>0</v>
      </c>
      <c r="AT440" s="5">
        <f>INDEX('Team forecast'!$M$3:$AU$22,MATCH($B440,'Team forecast'!$B$3:$B$22,0),MATCH(AT$1,'Team forecast'!$M$2:$AU$2,0))*IF($Y440&gt;0,-15000,0)</f>
        <v>0</v>
      </c>
      <c r="AU440" s="5">
        <f t="shared" si="433"/>
        <v>0</v>
      </c>
      <c r="AV440" s="5">
        <f t="shared" si="434"/>
        <v>0</v>
      </c>
      <c r="AW440" s="5">
        <f t="shared" si="435"/>
        <v>0</v>
      </c>
      <c r="AX440" s="5">
        <f t="shared" si="436"/>
        <v>0</v>
      </c>
      <c r="AY440" s="5">
        <f t="shared" si="437"/>
        <v>0</v>
      </c>
      <c r="AZ440" s="5">
        <f t="shared" si="438"/>
        <v>0</v>
      </c>
      <c r="BA440" s="5">
        <f t="shared" si="439"/>
        <v>0</v>
      </c>
      <c r="BB440" s="5">
        <f t="shared" si="440"/>
        <v>0</v>
      </c>
      <c r="BC440" s="5">
        <f t="shared" si="441"/>
        <v>0</v>
      </c>
      <c r="BD440" s="5">
        <f>IFERROR(SUM(AR440:BC440),0)*((Cockpit!$C$3)^1)</f>
        <v>0</v>
      </c>
      <c r="BE440" s="19">
        <f>INDEX('Team forecast'!$M$3:$AU$22,MATCH($B440,'Team forecast'!$B$3:$B$22,0),MATCH(BE$1,'Team forecast'!$M$2:$AU$2,0))</f>
        <v>0</v>
      </c>
      <c r="BF440" s="19">
        <f>INDEX('Team forecast'!$M$3:$AU$22,MATCH($B440,'Team forecast'!$B$3:$B$22,0),MATCH(BF$1,'Team forecast'!$M$2:$AU$2,0))</f>
        <v>0</v>
      </c>
      <c r="BG440" s="19">
        <f>INDEX('Team forecast'!$M$3:$AU$22,MATCH($B440,'Team forecast'!$B$3:$B$22,0),MATCH(BG$1,'Team forecast'!$M$2:$AU$2,0))</f>
        <v>0</v>
      </c>
      <c r="BH440" s="19">
        <f>INDEX('Team forecast'!$M$3:$AU$22,MATCH($B440,'Team forecast'!$B$3:$B$22,0),MATCH(BH$1,'Team forecast'!$M$2:$AU$2,0))</f>
        <v>0</v>
      </c>
      <c r="BI440" s="5">
        <f t="shared" si="442"/>
        <v>-5000</v>
      </c>
      <c r="BJ440" s="5">
        <f>INDEX('Team forecast'!$M$3:$AU$22,MATCH($B440,'Team forecast'!$B$3:$B$22,0),MATCH(BJ$1,'Team forecast'!$M$2:$AU$2,0))*IF($Y440&gt;0,25000,0)</f>
        <v>0</v>
      </c>
      <c r="BK440" s="5">
        <f>INDEX('Team forecast'!$M$3:$AU$22,MATCH($B440,'Team forecast'!$B$3:$B$22,0),MATCH(BK$1,'Team forecast'!$M$2:$AU$2,0))*IF($Y440&gt;0,5000,0)</f>
        <v>0</v>
      </c>
      <c r="BL440" s="5">
        <f>INDEX('Team forecast'!$M$3:$AU$22,MATCH($B440,'Team forecast'!$B$3:$B$22,0),MATCH(BL$1,'Team forecast'!$M$2:$AU$2,0))*IF($Y440&gt;0,-15000,0)</f>
        <v>0</v>
      </c>
      <c r="BM440" s="5">
        <f t="shared" si="443"/>
        <v>0</v>
      </c>
      <c r="BN440" s="5">
        <f t="shared" si="444"/>
        <v>0</v>
      </c>
      <c r="BO440" s="5">
        <f t="shared" si="445"/>
        <v>0</v>
      </c>
      <c r="BP440" s="5">
        <f t="shared" si="446"/>
        <v>0</v>
      </c>
      <c r="BQ440" s="5">
        <f t="shared" si="447"/>
        <v>0</v>
      </c>
      <c r="BR440" s="5">
        <f t="shared" si="448"/>
        <v>0</v>
      </c>
      <c r="BS440" s="5">
        <f t="shared" si="449"/>
        <v>0</v>
      </c>
      <c r="BT440" s="5">
        <f t="shared" si="450"/>
        <v>0</v>
      </c>
      <c r="BU440" s="5">
        <f t="shared" si="451"/>
        <v>0</v>
      </c>
      <c r="BV440" s="5">
        <f>IFERROR(SUM(BJ440:BU440),0)*((Cockpit!$C$3)^2)</f>
        <v>0</v>
      </c>
      <c r="BW440" s="19">
        <f>INDEX('Team forecast'!$M$3:$AU$22,MATCH($B440,'Team forecast'!$B$3:$B$22,0),MATCH(BW$1,'Team forecast'!$M$2:$AU$2,0))</f>
        <v>0</v>
      </c>
      <c r="BX440" s="19">
        <f>INDEX('Team forecast'!$M$3:$AU$22,MATCH($B440,'Team forecast'!$B$3:$B$22,0),MATCH(BX$1,'Team forecast'!$M$2:$AU$2,0))</f>
        <v>0</v>
      </c>
      <c r="BY440" s="19">
        <f>INDEX('Team forecast'!$M$3:$AU$22,MATCH($B440,'Team forecast'!$B$3:$B$22,0),MATCH(BY$1,'Team forecast'!$M$2:$AU$2,0))</f>
        <v>0</v>
      </c>
      <c r="BZ440" s="19">
        <f>INDEX('Team forecast'!$M$3:$AU$22,MATCH($B440,'Team forecast'!$B$3:$B$22,0),MATCH(BZ$1,'Team forecast'!$M$2:$AU$2,0))</f>
        <v>0</v>
      </c>
      <c r="CA440" s="5">
        <f t="shared" si="452"/>
        <v>-5000</v>
      </c>
      <c r="CB440" s="5">
        <f>INDEX('Team forecast'!$M$3:$AU$22,MATCH($B440,'Team forecast'!$B$3:$B$22,0),MATCH(CB$1,'Team forecast'!$M$2:$AU$2,0))*IF($Y440&gt;0,25000,0)</f>
        <v>0</v>
      </c>
      <c r="CC440" s="5">
        <f>INDEX('Team forecast'!$M$3:$AU$22,MATCH($B440,'Team forecast'!$B$3:$B$22,0),MATCH(CC$1,'Team forecast'!$M$2:$AU$2,0))*IF($Y440&gt;0,5000,0)</f>
        <v>0</v>
      </c>
      <c r="CD440" s="5">
        <f>INDEX('Team forecast'!$M$3:$AU$22,MATCH($B440,'Team forecast'!$B$3:$B$22,0),MATCH(CD$1,'Team forecast'!$M$2:$AU$2,0))*IF($Y440&gt;0,-15000,0)</f>
        <v>0</v>
      </c>
      <c r="CE440" s="5">
        <f t="shared" si="453"/>
        <v>0</v>
      </c>
      <c r="CF440" s="5">
        <f t="shared" si="454"/>
        <v>0</v>
      </c>
      <c r="CG440" s="5">
        <f t="shared" si="455"/>
        <v>0</v>
      </c>
      <c r="CH440" s="5">
        <f t="shared" si="456"/>
        <v>0</v>
      </c>
      <c r="CI440" s="5">
        <f t="shared" si="457"/>
        <v>0</v>
      </c>
      <c r="CJ440" s="5">
        <f t="shared" si="458"/>
        <v>0</v>
      </c>
      <c r="CK440" s="5">
        <f t="shared" si="459"/>
        <v>0</v>
      </c>
      <c r="CL440" s="5">
        <f t="shared" si="460"/>
        <v>0</v>
      </c>
      <c r="CM440" s="5">
        <f t="shared" si="461"/>
        <v>0</v>
      </c>
      <c r="CN440" s="5">
        <f>IFERROR(SUM(CB440:CM440),0)*((Cockpit!$C$3)^3)</f>
        <v>0</v>
      </c>
      <c r="CO440" s="19">
        <f>INDEX('Team forecast'!$M$3:$AU$22,MATCH($B440,'Team forecast'!$B$3:$B$22,0),MATCH(CO$1,'Team forecast'!$M$2:$AU$2,0))</f>
        <v>0</v>
      </c>
      <c r="CP440" s="19">
        <f>INDEX('Team forecast'!$M$3:$AU$22,MATCH($B440,'Team forecast'!$B$3:$B$22,0),MATCH(CP$1,'Team forecast'!$M$2:$AU$2,0))</f>
        <v>0</v>
      </c>
      <c r="CQ440" s="19">
        <f>INDEX('Team forecast'!$M$3:$AU$22,MATCH($B440,'Team forecast'!$B$3:$B$22,0),MATCH(CQ$1,'Team forecast'!$M$2:$AU$2,0))</f>
        <v>0</v>
      </c>
      <c r="CR440" s="19">
        <f>INDEX('Team forecast'!$M$3:$AU$22,MATCH($B440,'Team forecast'!$B$3:$B$22,0),MATCH(CR$1,'Team forecast'!$M$2:$AU$2,0))</f>
        <v>0</v>
      </c>
      <c r="CS440" s="5">
        <f t="shared" si="462"/>
        <v>-5000</v>
      </c>
      <c r="CT440" s="5">
        <f>INDEX('Team forecast'!$M$3:$AU$22,MATCH($B440,'Team forecast'!$B$3:$B$22,0),MATCH(CT$1,'Team forecast'!$M$2:$AU$2,0))*IF($Y440&gt;0,25000,0)</f>
        <v>0</v>
      </c>
      <c r="CU440" s="5">
        <f>INDEX('Team forecast'!$M$3:$AU$22,MATCH($B440,'Team forecast'!$B$3:$B$22,0),MATCH(CU$1,'Team forecast'!$M$2:$AU$2,0))*IF($Y440&gt;0,5000,0)</f>
        <v>0</v>
      </c>
      <c r="CV440" s="5">
        <f>INDEX('Team forecast'!$M$3:$AU$22,MATCH($B440,'Team forecast'!$B$3:$B$22,0),MATCH(CV$1,'Team forecast'!$M$2:$AU$2,0))*IF($Y440&gt;0,-15000,0)</f>
        <v>0</v>
      </c>
      <c r="CW440" s="5">
        <f t="shared" si="463"/>
        <v>0</v>
      </c>
      <c r="CX440" s="5">
        <f t="shared" si="464"/>
        <v>0</v>
      </c>
      <c r="CY440" s="5">
        <f t="shared" si="465"/>
        <v>0</v>
      </c>
      <c r="CZ440" s="5">
        <f t="shared" si="466"/>
        <v>0</v>
      </c>
      <c r="DA440" s="5">
        <f t="shared" si="467"/>
        <v>0</v>
      </c>
      <c r="DB440" s="5">
        <f t="shared" si="468"/>
        <v>0</v>
      </c>
      <c r="DC440" s="5">
        <f t="shared" si="469"/>
        <v>0</v>
      </c>
      <c r="DD440" s="5">
        <f t="shared" si="470"/>
        <v>0</v>
      </c>
      <c r="DE440" s="5">
        <f t="shared" si="471"/>
        <v>0</v>
      </c>
      <c r="DF440" s="5">
        <f>IFERROR(SUM(CT440:DE440),0)*((Cockpit!$C$3)^4)</f>
        <v>0</v>
      </c>
      <c r="DG440" s="19">
        <f>INDEX('Team forecast'!$M$3:$AU$22,MATCH($B440,'Team forecast'!$B$3:$B$22,0),MATCH(DG$1,'Team forecast'!$M$2:$AU$2,0))</f>
        <v>0</v>
      </c>
      <c r="DH440" s="19">
        <f>INDEX('Team forecast'!$M$3:$AU$22,MATCH($B440,'Team forecast'!$B$3:$B$22,0),MATCH(DH$1,'Team forecast'!$M$2:$AU$2,0))</f>
        <v>0</v>
      </c>
      <c r="DI440" s="19">
        <f>INDEX('Team forecast'!$M$3:$AU$22,MATCH($B440,'Team forecast'!$B$3:$B$22,0),MATCH(DI$1,'Team forecast'!$M$2:$AU$2,0))</f>
        <v>0</v>
      </c>
      <c r="DJ440" s="19">
        <f>INDEX('Team forecast'!$M$3:$AU$22,MATCH($B440,'Team forecast'!$B$3:$B$22,0),MATCH(DJ$1,'Team forecast'!$M$2:$AU$2,0))</f>
        <v>0</v>
      </c>
      <c r="DK440" s="5">
        <f t="shared" si="472"/>
        <v>-5000</v>
      </c>
      <c r="DL440" s="5">
        <f>INDEX('Team forecast'!$M$3:$AU$22,MATCH($B440,'Team forecast'!$B$3:$B$22,0),MATCH(DL$1,'Team forecast'!$M$2:$AU$2,0))*IF($Y440&gt;0,25000,0)</f>
        <v>0</v>
      </c>
      <c r="DM440" s="5">
        <f>INDEX('Team forecast'!$M$3:$AU$22,MATCH($B440,'Team forecast'!$B$3:$B$22,0),MATCH(DM$1,'Team forecast'!$M$2:$AU$2,0))*IF($Y440&gt;0,5000,0)</f>
        <v>0</v>
      </c>
      <c r="DN440" s="5">
        <f>INDEX('Team forecast'!$M$3:$AU$22,MATCH($B440,'Team forecast'!$B$3:$B$22,0),MATCH(DN$1,'Team forecast'!$M$2:$AU$2,0))*IF($Y440&gt;0,-15000,0)</f>
        <v>0</v>
      </c>
      <c r="DO440" s="5">
        <f t="shared" si="473"/>
        <v>0</v>
      </c>
      <c r="DP440" s="5">
        <f t="shared" si="474"/>
        <v>0</v>
      </c>
      <c r="DQ440" s="5">
        <f t="shared" si="475"/>
        <v>0</v>
      </c>
      <c r="DR440" s="5">
        <f t="shared" si="476"/>
        <v>0</v>
      </c>
      <c r="DS440" s="5">
        <f t="shared" si="477"/>
        <v>0</v>
      </c>
      <c r="DT440" s="5">
        <f t="shared" si="478"/>
        <v>0</v>
      </c>
      <c r="DU440" s="5">
        <f t="shared" si="479"/>
        <v>0</v>
      </c>
      <c r="DV440" s="5">
        <f t="shared" si="480"/>
        <v>0</v>
      </c>
      <c r="DW440" s="5">
        <f t="shared" si="481"/>
        <v>0</v>
      </c>
      <c r="DX440" s="5">
        <f>IFERROR(SUM(DL440:DW440),0)*((Cockpit!$C$3)^5)</f>
        <v>0</v>
      </c>
      <c r="DY440" s="5">
        <f t="shared" si="482"/>
        <v>-5000</v>
      </c>
      <c r="DZ440" s="5" t="str">
        <f>IF(ISERROR(MATCH(A440,'Current squad'!B:B,0)),"No","Yes")</f>
        <v>No</v>
      </c>
      <c r="EA440" s="5" cm="1">
        <f t="array" ref="EA440">IFERROR(_xlfn.IFS(DZ440="Yes",0,DZ440="No",H440*1%),999999)</f>
        <v>44100</v>
      </c>
      <c r="EB440" s="5">
        <f t="shared" si="424"/>
        <v>4454100</v>
      </c>
      <c r="EC440" s="5">
        <f t="shared" si="483"/>
        <v>-49100</v>
      </c>
      <c r="ED440" s="1">
        <f t="shared" si="425"/>
        <v>-1.1133786848072562E-2</v>
      </c>
      <c r="EE440" s="5">
        <f>RANK(EC440,$EC$2:$EC$572)+COUNTIF($EC$2:EC440,EC440)-1</f>
        <v>488</v>
      </c>
      <c r="EF440" s="4">
        <f>RANK(ED440,$ED$2:$ED$572)+COUNTIF($ED$2:ED440,ED440)-1</f>
        <v>258</v>
      </c>
    </row>
    <row r="441" spans="1:136" x14ac:dyDescent="0.3">
      <c r="A441" t="str">
        <f>IF(Holdet.dk!A441&lt;&gt;"",Holdet.dk!A441,"")</f>
        <v>Japhet Tanganga</v>
      </c>
      <c r="B441" t="str">
        <f>INDEX(Holdet.dk!B:B,MATCH($A441,Holdet.dk!$A:$A,0))</f>
        <v>Tottenham</v>
      </c>
      <c r="C441" t="str">
        <f>INDEX(Holdet.dk!C:C,MATCH($A441,Holdet.dk!$A:$A,0))</f>
        <v>Defense</v>
      </c>
      <c r="D441" t="str">
        <f>INDEX(Holdet.dk!D:D,MATCH($A441,Holdet.dk!$A:$A,0))</f>
        <v>2.553.000</v>
      </c>
      <c r="E441" s="1">
        <f>IFERROR(_xlfn.NUMBERVALUE(INDEX(Holdet.dk!$E:$E,MATCH($A441,Holdet.dk!$A:$A,0)),","),0)</f>
        <v>8.0000000000000002E-3</v>
      </c>
      <c r="F441" t="str">
        <f>IF(INDEX(Lookup!H:H,MATCH('Master data'!A441,Lookup!G:G,0))=0,A441,INDEX(Lookup!H:H,MATCH('Master data'!A441,Lookup!G:G,0)))</f>
        <v>Japhet Tanganga</v>
      </c>
      <c r="G441" t="str">
        <f>IFERROR(INDEX(Lookup!B:B,MATCH(INDEX(Rotowire!C:C,MATCH(F441,Rotowire!A:A,0)),Lookup!D:D,0)),"")</f>
        <v/>
      </c>
      <c r="H441" s="5">
        <f t="shared" si="416"/>
        <v>2553000</v>
      </c>
      <c r="I441" s="19">
        <f>IFERROR(INDEX('Team forecast'!$G$3:$I$22,MATCH($B441,'Team forecast'!$B$3:$B$22,0),MATCH(I$1,'Team forecast'!$G$2:$I$2,0)),0)</f>
        <v>0.81751824817518248</v>
      </c>
      <c r="J441" s="19">
        <f>IFERROR(INDEX('Team forecast'!$G$3:$I$22,MATCH($B441,'Team forecast'!$B$3:$B$22,0),MATCH(J$1,'Team forecast'!$G$2:$I$2,0)),0)</f>
        <v>1.0388888888888888</v>
      </c>
      <c r="K441" s="19">
        <f>IFERROR(INDEX('Team forecast'!$G$3:$I$22,MATCH($B441,'Team forecast'!$B$3:$B$22,0),MATCH(K$1,'Team forecast'!$G$2:$I$2,0)),0)</f>
        <v>1.0274910787675426</v>
      </c>
      <c r="L441">
        <f>SUMIFS(Rotowire!E:E,Rotowire!$A:$A,'Master data'!$F441)</f>
        <v>0</v>
      </c>
      <c r="M441" s="2">
        <f>SUMIFS(Rotowire!F:F,Rotowire!$A:$A,'Master data'!$F441)*I441</f>
        <v>0</v>
      </c>
      <c r="N441" s="2">
        <f>SUMIFS(Rotowire!G:G,Rotowire!$A:$A,'Master data'!$F441)*I441</f>
        <v>0</v>
      </c>
      <c r="O441" s="2">
        <f>SUMIFS(Rotowire!I:I,Rotowire!$A:$A,'Master data'!$F441)*I441</f>
        <v>0</v>
      </c>
      <c r="P441" s="2">
        <f>SUMIFS(Rotowire!W:W,Rotowire!$A:$A,'Master data'!$F441)*K441</f>
        <v>0</v>
      </c>
      <c r="Q441" s="2">
        <f>SUMIFS(Rotowire!Y:Y,Rotowire!$A:$A,'Master data'!$F441)*J441</f>
        <v>0</v>
      </c>
      <c r="R441" s="2">
        <f>SUMIFS(Rotowire!AB:AB,Rotowire!$A:$A,'Master data'!$F441)</f>
        <v>0</v>
      </c>
      <c r="S441" s="2">
        <f>SUMIFS(Rotowire!AC:AC,Rotowire!$A:$A,'Master data'!$F441)</f>
        <v>0</v>
      </c>
      <c r="T441" s="2">
        <f>INDEX('Team forecast'!D$3:D$22,MATCH($B441,'Team forecast'!$B$3:$B$22,0))</f>
        <v>1.1200000000000001</v>
      </c>
      <c r="U441" s="2">
        <f>INDEX('Team forecast'!E$3:E$22,MATCH($B441,'Team forecast'!$B$3:$B$22,0))</f>
        <v>1.87</v>
      </c>
      <c r="V441" s="2">
        <f>INDEX('Team forecast'!J$3:J$22,MATCH($B441,'Team forecast'!$B$3:$B$22,0))</f>
        <v>0.22459999999999999</v>
      </c>
      <c r="W441" s="2">
        <f>INDEX('Team forecast'!K$3:K$22,MATCH($B441,'Team forecast'!$B$3:$B$22,0))</f>
        <v>0.23169999999999999</v>
      </c>
      <c r="X441" s="2">
        <f>INDEX('Team forecast'!L$3:L$22,MATCH($B441,'Team forecast'!$B$3:$B$22,0))</f>
        <v>0.54369999999999996</v>
      </c>
      <c r="Y441" s="5">
        <f t="shared" si="417"/>
        <v>-5000</v>
      </c>
      <c r="Z441" s="5">
        <f t="shared" si="418"/>
        <v>0</v>
      </c>
      <c r="AA441" s="5">
        <f t="shared" si="419"/>
        <v>0</v>
      </c>
      <c r="AB441" s="5">
        <f t="shared" si="420"/>
        <v>0</v>
      </c>
      <c r="AC441" s="5">
        <f t="shared" si="421"/>
        <v>0</v>
      </c>
      <c r="AD441" s="5">
        <f t="shared" si="426"/>
        <v>0</v>
      </c>
      <c r="AE441" s="5">
        <f t="shared" si="427"/>
        <v>0</v>
      </c>
      <c r="AF441" s="5">
        <f t="shared" si="422"/>
        <v>0</v>
      </c>
      <c r="AG441" s="5">
        <f t="shared" si="423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 t="shared" si="431"/>
        <v>0</v>
      </c>
      <c r="AL441" s="5">
        <f>IFERROR(SUM(Y441:AK441),-5000)*((Cockpit!$C$3)^0)</f>
        <v>-5000</v>
      </c>
      <c r="AM441" s="19">
        <f>INDEX('Team forecast'!$M$3:$AU$22,MATCH($B441,'Team forecast'!$B$3:$B$22,0),MATCH(AM$1,'Team forecast'!$M$2:$AU$2,0))</f>
        <v>0</v>
      </c>
      <c r="AN441" s="19">
        <f>INDEX('Team forecast'!$M$3:$AU$22,MATCH($B441,'Team forecast'!$B$3:$B$22,0),MATCH(AN$1,'Team forecast'!$M$2:$AU$2,0))</f>
        <v>0</v>
      </c>
      <c r="AO441" s="19">
        <f>INDEX('Team forecast'!$M$3:$AU$22,MATCH($B441,'Team forecast'!$B$3:$B$22,0),MATCH(AO$1,'Team forecast'!$M$2:$AU$2,0))</f>
        <v>0</v>
      </c>
      <c r="AP441" s="19">
        <f>INDEX('Team forecast'!$M$3:$AU$22,MATCH($B441,'Team forecast'!$B$3:$B$22,0),MATCH(AP$1,'Team forecast'!$M$2:$AU$2,0))</f>
        <v>0</v>
      </c>
      <c r="AQ441" s="5">
        <f t="shared" si="432"/>
        <v>-5000</v>
      </c>
      <c r="AR441" s="5">
        <f>INDEX('Team forecast'!$M$3:$AU$22,MATCH($B441,'Team forecast'!$B$3:$B$22,0),MATCH(AR$1,'Team forecast'!$M$2:$AU$2,0))*IF($Y441&gt;0,25000,0)</f>
        <v>0</v>
      </c>
      <c r="AS441" s="5">
        <f>INDEX('Team forecast'!$M$3:$AU$22,MATCH($B441,'Team forecast'!$B$3:$B$22,0),MATCH(AS$1,'Team forecast'!$M$2:$AU$2,0))*IF($Y441&gt;0,5000,0)</f>
        <v>0</v>
      </c>
      <c r="AT441" s="5">
        <f>INDEX('Team forecast'!$M$3:$AU$22,MATCH($B441,'Team forecast'!$B$3:$B$22,0),MATCH(AT$1,'Team forecast'!$M$2:$AU$2,0))*IF($Y441&gt;0,-15000,0)</f>
        <v>0</v>
      </c>
      <c r="AU441" s="5">
        <f t="shared" si="433"/>
        <v>0</v>
      </c>
      <c r="AV441" s="5">
        <f t="shared" si="434"/>
        <v>0</v>
      </c>
      <c r="AW441" s="5">
        <f t="shared" si="435"/>
        <v>0</v>
      </c>
      <c r="AX441" s="5">
        <f t="shared" si="436"/>
        <v>0</v>
      </c>
      <c r="AY441" s="5">
        <f t="shared" si="437"/>
        <v>0</v>
      </c>
      <c r="AZ441" s="5">
        <f t="shared" si="438"/>
        <v>0</v>
      </c>
      <c r="BA441" s="5">
        <f t="shared" si="439"/>
        <v>0</v>
      </c>
      <c r="BB441" s="5">
        <f t="shared" si="440"/>
        <v>0</v>
      </c>
      <c r="BC441" s="5">
        <f t="shared" si="441"/>
        <v>0</v>
      </c>
      <c r="BD441" s="5">
        <f>IFERROR(SUM(AR441:BC441),0)*((Cockpit!$C$3)^1)</f>
        <v>0</v>
      </c>
      <c r="BE441" s="19">
        <f>INDEX('Team forecast'!$M$3:$AU$22,MATCH($B441,'Team forecast'!$B$3:$B$22,0),MATCH(BE$1,'Team forecast'!$M$2:$AU$2,0))</f>
        <v>0</v>
      </c>
      <c r="BF441" s="19">
        <f>INDEX('Team forecast'!$M$3:$AU$22,MATCH($B441,'Team forecast'!$B$3:$B$22,0),MATCH(BF$1,'Team forecast'!$M$2:$AU$2,0))</f>
        <v>0</v>
      </c>
      <c r="BG441" s="19">
        <f>INDEX('Team forecast'!$M$3:$AU$22,MATCH($B441,'Team forecast'!$B$3:$B$22,0),MATCH(BG$1,'Team forecast'!$M$2:$AU$2,0))</f>
        <v>0</v>
      </c>
      <c r="BH441" s="19">
        <f>INDEX('Team forecast'!$M$3:$AU$22,MATCH($B441,'Team forecast'!$B$3:$B$22,0),MATCH(BH$1,'Team forecast'!$M$2:$AU$2,0))</f>
        <v>0</v>
      </c>
      <c r="BI441" s="5">
        <f t="shared" si="442"/>
        <v>-5000</v>
      </c>
      <c r="BJ441" s="5">
        <f>INDEX('Team forecast'!$M$3:$AU$22,MATCH($B441,'Team forecast'!$B$3:$B$22,0),MATCH(BJ$1,'Team forecast'!$M$2:$AU$2,0))*IF($Y441&gt;0,25000,0)</f>
        <v>0</v>
      </c>
      <c r="BK441" s="5">
        <f>INDEX('Team forecast'!$M$3:$AU$22,MATCH($B441,'Team forecast'!$B$3:$B$22,0),MATCH(BK$1,'Team forecast'!$M$2:$AU$2,0))*IF($Y441&gt;0,5000,0)</f>
        <v>0</v>
      </c>
      <c r="BL441" s="5">
        <f>INDEX('Team forecast'!$M$3:$AU$22,MATCH($B441,'Team forecast'!$B$3:$B$22,0),MATCH(BL$1,'Team forecast'!$M$2:$AU$2,0))*IF($Y441&gt;0,-15000,0)</f>
        <v>0</v>
      </c>
      <c r="BM441" s="5">
        <f t="shared" si="443"/>
        <v>0</v>
      </c>
      <c r="BN441" s="5">
        <f t="shared" si="444"/>
        <v>0</v>
      </c>
      <c r="BO441" s="5">
        <f t="shared" si="445"/>
        <v>0</v>
      </c>
      <c r="BP441" s="5">
        <f t="shared" si="446"/>
        <v>0</v>
      </c>
      <c r="BQ441" s="5">
        <f t="shared" si="447"/>
        <v>0</v>
      </c>
      <c r="BR441" s="5">
        <f t="shared" si="448"/>
        <v>0</v>
      </c>
      <c r="BS441" s="5">
        <f t="shared" si="449"/>
        <v>0</v>
      </c>
      <c r="BT441" s="5">
        <f t="shared" si="450"/>
        <v>0</v>
      </c>
      <c r="BU441" s="5">
        <f t="shared" si="451"/>
        <v>0</v>
      </c>
      <c r="BV441" s="5">
        <f>IFERROR(SUM(BJ441:BU441),0)*((Cockpit!$C$3)^2)</f>
        <v>0</v>
      </c>
      <c r="BW441" s="19">
        <f>INDEX('Team forecast'!$M$3:$AU$22,MATCH($B441,'Team forecast'!$B$3:$B$22,0),MATCH(BW$1,'Team forecast'!$M$2:$AU$2,0))</f>
        <v>0</v>
      </c>
      <c r="BX441" s="19">
        <f>INDEX('Team forecast'!$M$3:$AU$22,MATCH($B441,'Team forecast'!$B$3:$B$22,0),MATCH(BX$1,'Team forecast'!$M$2:$AU$2,0))</f>
        <v>0</v>
      </c>
      <c r="BY441" s="19">
        <f>INDEX('Team forecast'!$M$3:$AU$22,MATCH($B441,'Team forecast'!$B$3:$B$22,0),MATCH(BY$1,'Team forecast'!$M$2:$AU$2,0))</f>
        <v>0</v>
      </c>
      <c r="BZ441" s="19">
        <f>INDEX('Team forecast'!$M$3:$AU$22,MATCH($B441,'Team forecast'!$B$3:$B$22,0),MATCH(BZ$1,'Team forecast'!$M$2:$AU$2,0))</f>
        <v>0</v>
      </c>
      <c r="CA441" s="5">
        <f t="shared" si="452"/>
        <v>-5000</v>
      </c>
      <c r="CB441" s="5">
        <f>INDEX('Team forecast'!$M$3:$AU$22,MATCH($B441,'Team forecast'!$B$3:$B$22,0),MATCH(CB$1,'Team forecast'!$M$2:$AU$2,0))*IF($Y441&gt;0,25000,0)</f>
        <v>0</v>
      </c>
      <c r="CC441" s="5">
        <f>INDEX('Team forecast'!$M$3:$AU$22,MATCH($B441,'Team forecast'!$B$3:$B$22,0),MATCH(CC$1,'Team forecast'!$M$2:$AU$2,0))*IF($Y441&gt;0,5000,0)</f>
        <v>0</v>
      </c>
      <c r="CD441" s="5">
        <f>INDEX('Team forecast'!$M$3:$AU$22,MATCH($B441,'Team forecast'!$B$3:$B$22,0),MATCH(CD$1,'Team forecast'!$M$2:$AU$2,0))*IF($Y441&gt;0,-15000,0)</f>
        <v>0</v>
      </c>
      <c r="CE441" s="5">
        <f t="shared" si="453"/>
        <v>0</v>
      </c>
      <c r="CF441" s="5">
        <f t="shared" si="454"/>
        <v>0</v>
      </c>
      <c r="CG441" s="5">
        <f t="shared" si="455"/>
        <v>0</v>
      </c>
      <c r="CH441" s="5">
        <f t="shared" si="456"/>
        <v>0</v>
      </c>
      <c r="CI441" s="5">
        <f t="shared" si="457"/>
        <v>0</v>
      </c>
      <c r="CJ441" s="5">
        <f t="shared" si="458"/>
        <v>0</v>
      </c>
      <c r="CK441" s="5">
        <f t="shared" si="459"/>
        <v>0</v>
      </c>
      <c r="CL441" s="5">
        <f t="shared" si="460"/>
        <v>0</v>
      </c>
      <c r="CM441" s="5">
        <f t="shared" si="461"/>
        <v>0</v>
      </c>
      <c r="CN441" s="5">
        <f>IFERROR(SUM(CB441:CM441),0)*((Cockpit!$C$3)^3)</f>
        <v>0</v>
      </c>
      <c r="CO441" s="19">
        <f>INDEX('Team forecast'!$M$3:$AU$22,MATCH($B441,'Team forecast'!$B$3:$B$22,0),MATCH(CO$1,'Team forecast'!$M$2:$AU$2,0))</f>
        <v>0</v>
      </c>
      <c r="CP441" s="19">
        <f>INDEX('Team forecast'!$M$3:$AU$22,MATCH($B441,'Team forecast'!$B$3:$B$22,0),MATCH(CP$1,'Team forecast'!$M$2:$AU$2,0))</f>
        <v>0</v>
      </c>
      <c r="CQ441" s="19">
        <f>INDEX('Team forecast'!$M$3:$AU$22,MATCH($B441,'Team forecast'!$B$3:$B$22,0),MATCH(CQ$1,'Team forecast'!$M$2:$AU$2,0))</f>
        <v>0</v>
      </c>
      <c r="CR441" s="19">
        <f>INDEX('Team forecast'!$M$3:$AU$22,MATCH($B441,'Team forecast'!$B$3:$B$22,0),MATCH(CR$1,'Team forecast'!$M$2:$AU$2,0))</f>
        <v>0</v>
      </c>
      <c r="CS441" s="5">
        <f t="shared" si="462"/>
        <v>-5000</v>
      </c>
      <c r="CT441" s="5">
        <f>INDEX('Team forecast'!$M$3:$AU$22,MATCH($B441,'Team forecast'!$B$3:$B$22,0),MATCH(CT$1,'Team forecast'!$M$2:$AU$2,0))*IF($Y441&gt;0,25000,0)</f>
        <v>0</v>
      </c>
      <c r="CU441" s="5">
        <f>INDEX('Team forecast'!$M$3:$AU$22,MATCH($B441,'Team forecast'!$B$3:$B$22,0),MATCH(CU$1,'Team forecast'!$M$2:$AU$2,0))*IF($Y441&gt;0,5000,0)</f>
        <v>0</v>
      </c>
      <c r="CV441" s="5">
        <f>INDEX('Team forecast'!$M$3:$AU$22,MATCH($B441,'Team forecast'!$B$3:$B$22,0),MATCH(CV$1,'Team forecast'!$M$2:$AU$2,0))*IF($Y441&gt;0,-15000,0)</f>
        <v>0</v>
      </c>
      <c r="CW441" s="5">
        <f t="shared" si="463"/>
        <v>0</v>
      </c>
      <c r="CX441" s="5">
        <f t="shared" si="464"/>
        <v>0</v>
      </c>
      <c r="CY441" s="5">
        <f t="shared" si="465"/>
        <v>0</v>
      </c>
      <c r="CZ441" s="5">
        <f t="shared" si="466"/>
        <v>0</v>
      </c>
      <c r="DA441" s="5">
        <f t="shared" si="467"/>
        <v>0</v>
      </c>
      <c r="DB441" s="5">
        <f t="shared" si="468"/>
        <v>0</v>
      </c>
      <c r="DC441" s="5">
        <f t="shared" si="469"/>
        <v>0</v>
      </c>
      <c r="DD441" s="5">
        <f t="shared" si="470"/>
        <v>0</v>
      </c>
      <c r="DE441" s="5">
        <f t="shared" si="471"/>
        <v>0</v>
      </c>
      <c r="DF441" s="5">
        <f>IFERROR(SUM(CT441:DE441),0)*((Cockpit!$C$3)^4)</f>
        <v>0</v>
      </c>
      <c r="DG441" s="19">
        <f>INDEX('Team forecast'!$M$3:$AU$22,MATCH($B441,'Team forecast'!$B$3:$B$22,0),MATCH(DG$1,'Team forecast'!$M$2:$AU$2,0))</f>
        <v>0</v>
      </c>
      <c r="DH441" s="19">
        <f>INDEX('Team forecast'!$M$3:$AU$22,MATCH($B441,'Team forecast'!$B$3:$B$22,0),MATCH(DH$1,'Team forecast'!$M$2:$AU$2,0))</f>
        <v>0</v>
      </c>
      <c r="DI441" s="19">
        <f>INDEX('Team forecast'!$M$3:$AU$22,MATCH($B441,'Team forecast'!$B$3:$B$22,0),MATCH(DI$1,'Team forecast'!$M$2:$AU$2,0))</f>
        <v>0</v>
      </c>
      <c r="DJ441" s="19">
        <f>INDEX('Team forecast'!$M$3:$AU$22,MATCH($B441,'Team forecast'!$B$3:$B$22,0),MATCH(DJ$1,'Team forecast'!$M$2:$AU$2,0))</f>
        <v>0</v>
      </c>
      <c r="DK441" s="5">
        <f t="shared" si="472"/>
        <v>-5000</v>
      </c>
      <c r="DL441" s="5">
        <f>INDEX('Team forecast'!$M$3:$AU$22,MATCH($B441,'Team forecast'!$B$3:$B$22,0),MATCH(DL$1,'Team forecast'!$M$2:$AU$2,0))*IF($Y441&gt;0,25000,0)</f>
        <v>0</v>
      </c>
      <c r="DM441" s="5">
        <f>INDEX('Team forecast'!$M$3:$AU$22,MATCH($B441,'Team forecast'!$B$3:$B$22,0),MATCH(DM$1,'Team forecast'!$M$2:$AU$2,0))*IF($Y441&gt;0,5000,0)</f>
        <v>0</v>
      </c>
      <c r="DN441" s="5">
        <f>INDEX('Team forecast'!$M$3:$AU$22,MATCH($B441,'Team forecast'!$B$3:$B$22,0),MATCH(DN$1,'Team forecast'!$M$2:$AU$2,0))*IF($Y441&gt;0,-15000,0)</f>
        <v>0</v>
      </c>
      <c r="DO441" s="5">
        <f t="shared" si="473"/>
        <v>0</v>
      </c>
      <c r="DP441" s="5">
        <f t="shared" si="474"/>
        <v>0</v>
      </c>
      <c r="DQ441" s="5">
        <f t="shared" si="475"/>
        <v>0</v>
      </c>
      <c r="DR441" s="5">
        <f t="shared" si="476"/>
        <v>0</v>
      </c>
      <c r="DS441" s="5">
        <f t="shared" si="477"/>
        <v>0</v>
      </c>
      <c r="DT441" s="5">
        <f t="shared" si="478"/>
        <v>0</v>
      </c>
      <c r="DU441" s="5">
        <f t="shared" si="479"/>
        <v>0</v>
      </c>
      <c r="DV441" s="5">
        <f t="shared" si="480"/>
        <v>0</v>
      </c>
      <c r="DW441" s="5">
        <f t="shared" si="481"/>
        <v>0</v>
      </c>
      <c r="DX441" s="5">
        <f>IFERROR(SUM(DL441:DW441),0)*((Cockpit!$C$3)^5)</f>
        <v>0</v>
      </c>
      <c r="DY441" s="5">
        <f t="shared" si="482"/>
        <v>-5000</v>
      </c>
      <c r="DZ441" s="5" t="str">
        <f>IF(ISERROR(MATCH(A441,'Current squad'!B:B,0)),"No","Yes")</f>
        <v>No</v>
      </c>
      <c r="EA441" s="5" cm="1">
        <f t="array" ref="EA441">IFERROR(_xlfn.IFS(DZ441="Yes",0,DZ441="No",H441*1%),999999)</f>
        <v>25530</v>
      </c>
      <c r="EB441" s="5">
        <f t="shared" si="424"/>
        <v>2578530</v>
      </c>
      <c r="EC441" s="5">
        <f t="shared" si="483"/>
        <v>-30530</v>
      </c>
      <c r="ED441" s="1">
        <f t="shared" si="425"/>
        <v>-1.1958480219349785E-2</v>
      </c>
      <c r="EE441" s="5">
        <f>RANK(EC441,$EC$2:$EC$572)+COUNTIF($EC$2:EC441,EC441)-1</f>
        <v>314</v>
      </c>
      <c r="EF441" s="4">
        <f>RANK(ED441,$ED$2:$ED$572)+COUNTIF($ED$2:ED441,ED441)-1</f>
        <v>409</v>
      </c>
    </row>
    <row r="442" spans="1:136" x14ac:dyDescent="0.3">
      <c r="A442" t="str">
        <f>IF(Holdet.dk!A442&lt;&gt;"",Holdet.dk!A442,"")</f>
        <v>Liam Hughes</v>
      </c>
      <c r="B442" t="str">
        <f>INDEX(Holdet.dk!B:B,MATCH($A442,Holdet.dk!$A:$A,0))</f>
        <v>Liverpool</v>
      </c>
      <c r="C442" t="str">
        <f>INDEX(Holdet.dk!C:C,MATCH($A442,Holdet.dk!$A:$A,0))</f>
        <v>Goalkeeper</v>
      </c>
      <c r="D442" t="str">
        <f>INDEX(Holdet.dk!D:D,MATCH($A442,Holdet.dk!$A:$A,0))</f>
        <v>4.440.000</v>
      </c>
      <c r="E442" s="1">
        <f>IFERROR(_xlfn.NUMBERVALUE(INDEX(Holdet.dk!$E:$E,MATCH($A442,Holdet.dk!$A:$A,0)),","),0)</f>
        <v>0</v>
      </c>
      <c r="F442" t="str">
        <f>IF(INDEX(Lookup!H:H,MATCH('Master data'!A442,Lookup!G:G,0))=0,A442,INDEX(Lookup!H:H,MATCH('Master data'!A442,Lookup!G:G,0)))</f>
        <v>Liam Hughes</v>
      </c>
      <c r="G442" t="str">
        <f>IFERROR(INDEX(Lookup!B:B,MATCH(INDEX(Rotowire!C:C,MATCH(F442,Rotowire!A:A,0)),Lookup!D:D,0)),"")</f>
        <v/>
      </c>
      <c r="H442" s="5">
        <f t="shared" si="416"/>
        <v>4440000</v>
      </c>
      <c r="I442" s="19">
        <f>IFERROR(INDEX('Team forecast'!$G$3:$I$22,MATCH($B442,'Team forecast'!$B$3:$B$22,0),MATCH(I$1,'Team forecast'!$G$2:$I$2,0)),0)</f>
        <v>1.0823529411764703</v>
      </c>
      <c r="J442" s="19">
        <f>IFERROR(INDEX('Team forecast'!$G$3:$I$22,MATCH($B442,'Team forecast'!$B$3:$B$22,0),MATCH(J$1,'Team forecast'!$G$2:$I$2,0)),0)</f>
        <v>0.66666666666666652</v>
      </c>
      <c r="K442" s="19">
        <f>IFERROR(INDEX('Team forecast'!$G$3:$I$22,MATCH($B442,'Team forecast'!$B$3:$B$22,0),MATCH(K$1,'Team forecast'!$G$2:$I$2,0)),0)</f>
        <v>1.2636055410679863</v>
      </c>
      <c r="L442">
        <f>SUMIFS(Rotowire!E:E,Rotowire!$A:$A,'Master data'!$F442)</f>
        <v>0</v>
      </c>
      <c r="M442" s="2">
        <f>SUMIFS(Rotowire!F:F,Rotowire!$A:$A,'Master data'!$F442)*I442</f>
        <v>0</v>
      </c>
      <c r="N442" s="2">
        <f>SUMIFS(Rotowire!G:G,Rotowire!$A:$A,'Master data'!$F442)*I442</f>
        <v>0</v>
      </c>
      <c r="O442" s="2">
        <f>SUMIFS(Rotowire!I:I,Rotowire!$A:$A,'Master data'!$F442)*I442</f>
        <v>0</v>
      </c>
      <c r="P442" s="2">
        <f>SUMIFS(Rotowire!W:W,Rotowire!$A:$A,'Master data'!$F442)*K442</f>
        <v>0</v>
      </c>
      <c r="Q442" s="2">
        <f>SUMIFS(Rotowire!Y:Y,Rotowire!$A:$A,'Master data'!$F442)*J442</f>
        <v>0</v>
      </c>
      <c r="R442" s="2">
        <f>SUMIFS(Rotowire!AB:AB,Rotowire!$A:$A,'Master data'!$F442)</f>
        <v>0</v>
      </c>
      <c r="S442" s="2">
        <f>SUMIFS(Rotowire!AC:AC,Rotowire!$A:$A,'Master data'!$F442)</f>
        <v>0</v>
      </c>
      <c r="T442" s="2">
        <f>INDEX('Team forecast'!D$3:D$22,MATCH($B442,'Team forecast'!$B$3:$B$22,0))</f>
        <v>2.76</v>
      </c>
      <c r="U442" s="2">
        <f>INDEX('Team forecast'!E$3:E$22,MATCH($B442,'Team forecast'!$B$3:$B$22,0))</f>
        <v>0.5</v>
      </c>
      <c r="V442" s="2">
        <f>INDEX('Team forecast'!J$3:J$22,MATCH($B442,'Team forecast'!$B$3:$B$22,0))</f>
        <v>0.83899999999999997</v>
      </c>
      <c r="W442" s="2">
        <f>INDEX('Team forecast'!K$3:K$22,MATCH($B442,'Team forecast'!$B$3:$B$22,0))</f>
        <v>0.1164</v>
      </c>
      <c r="X442" s="2">
        <f>INDEX('Team forecast'!L$3:L$22,MATCH($B442,'Team forecast'!$B$3:$B$22,0))</f>
        <v>4.4699999999999997E-2</v>
      </c>
      <c r="Y442" s="5">
        <f t="shared" si="417"/>
        <v>-5000</v>
      </c>
      <c r="Z442" s="5">
        <f t="shared" si="418"/>
        <v>0</v>
      </c>
      <c r="AA442" s="5">
        <f t="shared" si="419"/>
        <v>0</v>
      </c>
      <c r="AB442" s="5">
        <f t="shared" si="420"/>
        <v>0</v>
      </c>
      <c r="AC442" s="5">
        <f t="shared" si="421"/>
        <v>0</v>
      </c>
      <c r="AD442" s="5">
        <f t="shared" si="426"/>
        <v>0</v>
      </c>
      <c r="AE442" s="5">
        <f t="shared" si="427"/>
        <v>0</v>
      </c>
      <c r="AF442" s="5">
        <f t="shared" si="422"/>
        <v>0</v>
      </c>
      <c r="AG442" s="5">
        <f t="shared" si="423"/>
        <v>0</v>
      </c>
      <c r="AH442" s="5">
        <f t="shared" si="428"/>
        <v>0</v>
      </c>
      <c r="AI442" s="5">
        <f t="shared" si="429"/>
        <v>0</v>
      </c>
      <c r="AJ442" s="5">
        <f t="shared" si="430"/>
        <v>0</v>
      </c>
      <c r="AK442" s="5">
        <f t="shared" si="431"/>
        <v>0</v>
      </c>
      <c r="AL442" s="5">
        <f>IFERROR(SUM(Y442:AK442),-5000)*((Cockpit!$C$3)^0)</f>
        <v>-5000</v>
      </c>
      <c r="AM442" s="19">
        <f>INDEX('Team forecast'!$M$3:$AU$22,MATCH($B442,'Team forecast'!$B$3:$B$22,0),MATCH(AM$1,'Team forecast'!$M$2:$AU$2,0))</f>
        <v>0</v>
      </c>
      <c r="AN442" s="19">
        <f>INDEX('Team forecast'!$M$3:$AU$22,MATCH($B442,'Team forecast'!$B$3:$B$22,0),MATCH(AN$1,'Team forecast'!$M$2:$AU$2,0))</f>
        <v>0</v>
      </c>
      <c r="AO442" s="19">
        <f>INDEX('Team forecast'!$M$3:$AU$22,MATCH($B442,'Team forecast'!$B$3:$B$22,0),MATCH(AO$1,'Team forecast'!$M$2:$AU$2,0))</f>
        <v>0</v>
      </c>
      <c r="AP442" s="19">
        <f>INDEX('Team forecast'!$M$3:$AU$22,MATCH($B442,'Team forecast'!$B$3:$B$22,0),MATCH(AP$1,'Team forecast'!$M$2:$AU$2,0))</f>
        <v>0</v>
      </c>
      <c r="AQ442" s="5">
        <f t="shared" si="432"/>
        <v>-5000</v>
      </c>
      <c r="AR442" s="5">
        <f>INDEX('Team forecast'!$M$3:$AU$22,MATCH($B442,'Team forecast'!$B$3:$B$22,0),MATCH(AR$1,'Team forecast'!$M$2:$AU$2,0))*IF($Y442&gt;0,25000,0)</f>
        <v>0</v>
      </c>
      <c r="AS442" s="5">
        <f>INDEX('Team forecast'!$M$3:$AU$22,MATCH($B442,'Team forecast'!$B$3:$B$22,0),MATCH(AS$1,'Team forecast'!$M$2:$AU$2,0))*IF($Y442&gt;0,5000,0)</f>
        <v>0</v>
      </c>
      <c r="AT442" s="5">
        <f>INDEX('Team forecast'!$M$3:$AU$22,MATCH($B442,'Team forecast'!$B$3:$B$22,0),MATCH(AT$1,'Team forecast'!$M$2:$AU$2,0))*IF($Y442&gt;0,-15000,0)</f>
        <v>0</v>
      </c>
      <c r="AU442" s="5">
        <f t="shared" si="433"/>
        <v>0</v>
      </c>
      <c r="AV442" s="5">
        <f t="shared" si="434"/>
        <v>0</v>
      </c>
      <c r="AW442" s="5">
        <f t="shared" si="435"/>
        <v>0</v>
      </c>
      <c r="AX442" s="5">
        <f t="shared" si="436"/>
        <v>0</v>
      </c>
      <c r="AY442" s="5">
        <f t="shared" si="437"/>
        <v>0</v>
      </c>
      <c r="AZ442" s="5">
        <f t="shared" si="438"/>
        <v>0</v>
      </c>
      <c r="BA442" s="5">
        <f t="shared" si="439"/>
        <v>0</v>
      </c>
      <c r="BB442" s="5">
        <f t="shared" si="440"/>
        <v>0</v>
      </c>
      <c r="BC442" s="5">
        <f t="shared" si="441"/>
        <v>0</v>
      </c>
      <c r="BD442" s="5">
        <f>IFERROR(SUM(AR442:BC442),0)*((Cockpit!$C$3)^1)</f>
        <v>0</v>
      </c>
      <c r="BE442" s="19">
        <f>INDEX('Team forecast'!$M$3:$AU$22,MATCH($B442,'Team forecast'!$B$3:$B$22,0),MATCH(BE$1,'Team forecast'!$M$2:$AU$2,0))</f>
        <v>0</v>
      </c>
      <c r="BF442" s="19">
        <f>INDEX('Team forecast'!$M$3:$AU$22,MATCH($B442,'Team forecast'!$B$3:$B$22,0),MATCH(BF$1,'Team forecast'!$M$2:$AU$2,0))</f>
        <v>0</v>
      </c>
      <c r="BG442" s="19">
        <f>INDEX('Team forecast'!$M$3:$AU$22,MATCH($B442,'Team forecast'!$B$3:$B$22,0),MATCH(BG$1,'Team forecast'!$M$2:$AU$2,0))</f>
        <v>0</v>
      </c>
      <c r="BH442" s="19">
        <f>INDEX('Team forecast'!$M$3:$AU$22,MATCH($B442,'Team forecast'!$B$3:$B$22,0),MATCH(BH$1,'Team forecast'!$M$2:$AU$2,0))</f>
        <v>0</v>
      </c>
      <c r="BI442" s="5">
        <f t="shared" si="442"/>
        <v>-5000</v>
      </c>
      <c r="BJ442" s="5">
        <f>INDEX('Team forecast'!$M$3:$AU$22,MATCH($B442,'Team forecast'!$B$3:$B$22,0),MATCH(BJ$1,'Team forecast'!$M$2:$AU$2,0))*IF($Y442&gt;0,25000,0)</f>
        <v>0</v>
      </c>
      <c r="BK442" s="5">
        <f>INDEX('Team forecast'!$M$3:$AU$22,MATCH($B442,'Team forecast'!$B$3:$B$22,0),MATCH(BK$1,'Team forecast'!$M$2:$AU$2,0))*IF($Y442&gt;0,5000,0)</f>
        <v>0</v>
      </c>
      <c r="BL442" s="5">
        <f>INDEX('Team forecast'!$M$3:$AU$22,MATCH($B442,'Team forecast'!$B$3:$B$22,0),MATCH(BL$1,'Team forecast'!$M$2:$AU$2,0))*IF($Y442&gt;0,-15000,0)</f>
        <v>0</v>
      </c>
      <c r="BM442" s="5">
        <f t="shared" si="443"/>
        <v>0</v>
      </c>
      <c r="BN442" s="5">
        <f t="shared" si="444"/>
        <v>0</v>
      </c>
      <c r="BO442" s="5">
        <f t="shared" si="445"/>
        <v>0</v>
      </c>
      <c r="BP442" s="5">
        <f t="shared" si="446"/>
        <v>0</v>
      </c>
      <c r="BQ442" s="5">
        <f t="shared" si="447"/>
        <v>0</v>
      </c>
      <c r="BR442" s="5">
        <f t="shared" si="448"/>
        <v>0</v>
      </c>
      <c r="BS442" s="5">
        <f t="shared" si="449"/>
        <v>0</v>
      </c>
      <c r="BT442" s="5">
        <f t="shared" si="450"/>
        <v>0</v>
      </c>
      <c r="BU442" s="5">
        <f t="shared" si="451"/>
        <v>0</v>
      </c>
      <c r="BV442" s="5">
        <f>IFERROR(SUM(BJ442:BU442),0)*((Cockpit!$C$3)^2)</f>
        <v>0</v>
      </c>
      <c r="BW442" s="19">
        <f>INDEX('Team forecast'!$M$3:$AU$22,MATCH($B442,'Team forecast'!$B$3:$B$22,0),MATCH(BW$1,'Team forecast'!$M$2:$AU$2,0))</f>
        <v>0</v>
      </c>
      <c r="BX442" s="19">
        <f>INDEX('Team forecast'!$M$3:$AU$22,MATCH($B442,'Team forecast'!$B$3:$B$22,0),MATCH(BX$1,'Team forecast'!$M$2:$AU$2,0))</f>
        <v>0</v>
      </c>
      <c r="BY442" s="19">
        <f>INDEX('Team forecast'!$M$3:$AU$22,MATCH($B442,'Team forecast'!$B$3:$B$22,0),MATCH(BY$1,'Team forecast'!$M$2:$AU$2,0))</f>
        <v>0</v>
      </c>
      <c r="BZ442" s="19">
        <f>INDEX('Team forecast'!$M$3:$AU$22,MATCH($B442,'Team forecast'!$B$3:$B$22,0),MATCH(BZ$1,'Team forecast'!$M$2:$AU$2,0))</f>
        <v>0</v>
      </c>
      <c r="CA442" s="5">
        <f t="shared" si="452"/>
        <v>-5000</v>
      </c>
      <c r="CB442" s="5">
        <f>INDEX('Team forecast'!$M$3:$AU$22,MATCH($B442,'Team forecast'!$B$3:$B$22,0),MATCH(CB$1,'Team forecast'!$M$2:$AU$2,0))*IF($Y442&gt;0,25000,0)</f>
        <v>0</v>
      </c>
      <c r="CC442" s="5">
        <f>INDEX('Team forecast'!$M$3:$AU$22,MATCH($B442,'Team forecast'!$B$3:$B$22,0),MATCH(CC$1,'Team forecast'!$M$2:$AU$2,0))*IF($Y442&gt;0,5000,0)</f>
        <v>0</v>
      </c>
      <c r="CD442" s="5">
        <f>INDEX('Team forecast'!$M$3:$AU$22,MATCH($B442,'Team forecast'!$B$3:$B$22,0),MATCH(CD$1,'Team forecast'!$M$2:$AU$2,0))*IF($Y442&gt;0,-15000,0)</f>
        <v>0</v>
      </c>
      <c r="CE442" s="5">
        <f t="shared" si="453"/>
        <v>0</v>
      </c>
      <c r="CF442" s="5">
        <f t="shared" si="454"/>
        <v>0</v>
      </c>
      <c r="CG442" s="5">
        <f t="shared" si="455"/>
        <v>0</v>
      </c>
      <c r="CH442" s="5">
        <f t="shared" si="456"/>
        <v>0</v>
      </c>
      <c r="CI442" s="5">
        <f t="shared" si="457"/>
        <v>0</v>
      </c>
      <c r="CJ442" s="5">
        <f t="shared" si="458"/>
        <v>0</v>
      </c>
      <c r="CK442" s="5">
        <f t="shared" si="459"/>
        <v>0</v>
      </c>
      <c r="CL442" s="5">
        <f t="shared" si="460"/>
        <v>0</v>
      </c>
      <c r="CM442" s="5">
        <f t="shared" si="461"/>
        <v>0</v>
      </c>
      <c r="CN442" s="5">
        <f>IFERROR(SUM(CB442:CM442),0)*((Cockpit!$C$3)^3)</f>
        <v>0</v>
      </c>
      <c r="CO442" s="19">
        <f>INDEX('Team forecast'!$M$3:$AU$22,MATCH($B442,'Team forecast'!$B$3:$B$22,0),MATCH(CO$1,'Team forecast'!$M$2:$AU$2,0))</f>
        <v>0</v>
      </c>
      <c r="CP442" s="19">
        <f>INDEX('Team forecast'!$M$3:$AU$22,MATCH($B442,'Team forecast'!$B$3:$B$22,0),MATCH(CP$1,'Team forecast'!$M$2:$AU$2,0))</f>
        <v>0</v>
      </c>
      <c r="CQ442" s="19">
        <f>INDEX('Team forecast'!$M$3:$AU$22,MATCH($B442,'Team forecast'!$B$3:$B$22,0),MATCH(CQ$1,'Team forecast'!$M$2:$AU$2,0))</f>
        <v>0</v>
      </c>
      <c r="CR442" s="19">
        <f>INDEX('Team forecast'!$M$3:$AU$22,MATCH($B442,'Team forecast'!$B$3:$B$22,0),MATCH(CR$1,'Team forecast'!$M$2:$AU$2,0))</f>
        <v>0</v>
      </c>
      <c r="CS442" s="5">
        <f t="shared" si="462"/>
        <v>-5000</v>
      </c>
      <c r="CT442" s="5">
        <f>INDEX('Team forecast'!$M$3:$AU$22,MATCH($B442,'Team forecast'!$B$3:$B$22,0),MATCH(CT$1,'Team forecast'!$M$2:$AU$2,0))*IF($Y442&gt;0,25000,0)</f>
        <v>0</v>
      </c>
      <c r="CU442" s="5">
        <f>INDEX('Team forecast'!$M$3:$AU$22,MATCH($B442,'Team forecast'!$B$3:$B$22,0),MATCH(CU$1,'Team forecast'!$M$2:$AU$2,0))*IF($Y442&gt;0,5000,0)</f>
        <v>0</v>
      </c>
      <c r="CV442" s="5">
        <f>INDEX('Team forecast'!$M$3:$AU$22,MATCH($B442,'Team forecast'!$B$3:$B$22,0),MATCH(CV$1,'Team forecast'!$M$2:$AU$2,0))*IF($Y442&gt;0,-15000,0)</f>
        <v>0</v>
      </c>
      <c r="CW442" s="5">
        <f t="shared" si="463"/>
        <v>0</v>
      </c>
      <c r="CX442" s="5">
        <f t="shared" si="464"/>
        <v>0</v>
      </c>
      <c r="CY442" s="5">
        <f t="shared" si="465"/>
        <v>0</v>
      </c>
      <c r="CZ442" s="5">
        <f t="shared" si="466"/>
        <v>0</v>
      </c>
      <c r="DA442" s="5">
        <f t="shared" si="467"/>
        <v>0</v>
      </c>
      <c r="DB442" s="5">
        <f t="shared" si="468"/>
        <v>0</v>
      </c>
      <c r="DC442" s="5">
        <f t="shared" si="469"/>
        <v>0</v>
      </c>
      <c r="DD442" s="5">
        <f t="shared" si="470"/>
        <v>0</v>
      </c>
      <c r="DE442" s="5">
        <f t="shared" si="471"/>
        <v>0</v>
      </c>
      <c r="DF442" s="5">
        <f>IFERROR(SUM(CT442:DE442),0)*((Cockpit!$C$3)^4)</f>
        <v>0</v>
      </c>
      <c r="DG442" s="19">
        <f>INDEX('Team forecast'!$M$3:$AU$22,MATCH($B442,'Team forecast'!$B$3:$B$22,0),MATCH(DG$1,'Team forecast'!$M$2:$AU$2,0))</f>
        <v>0</v>
      </c>
      <c r="DH442" s="19">
        <f>INDEX('Team forecast'!$M$3:$AU$22,MATCH($B442,'Team forecast'!$B$3:$B$22,0),MATCH(DH$1,'Team forecast'!$M$2:$AU$2,0))</f>
        <v>0</v>
      </c>
      <c r="DI442" s="19">
        <f>INDEX('Team forecast'!$M$3:$AU$22,MATCH($B442,'Team forecast'!$B$3:$B$22,0),MATCH(DI$1,'Team forecast'!$M$2:$AU$2,0))</f>
        <v>0</v>
      </c>
      <c r="DJ442" s="19">
        <f>INDEX('Team forecast'!$M$3:$AU$22,MATCH($B442,'Team forecast'!$B$3:$B$22,0),MATCH(DJ$1,'Team forecast'!$M$2:$AU$2,0))</f>
        <v>0</v>
      </c>
      <c r="DK442" s="5">
        <f t="shared" si="472"/>
        <v>-5000</v>
      </c>
      <c r="DL442" s="5">
        <f>INDEX('Team forecast'!$M$3:$AU$22,MATCH($B442,'Team forecast'!$B$3:$B$22,0),MATCH(DL$1,'Team forecast'!$M$2:$AU$2,0))*IF($Y442&gt;0,25000,0)</f>
        <v>0</v>
      </c>
      <c r="DM442" s="5">
        <f>INDEX('Team forecast'!$M$3:$AU$22,MATCH($B442,'Team forecast'!$B$3:$B$22,0),MATCH(DM$1,'Team forecast'!$M$2:$AU$2,0))*IF($Y442&gt;0,5000,0)</f>
        <v>0</v>
      </c>
      <c r="DN442" s="5">
        <f>INDEX('Team forecast'!$M$3:$AU$22,MATCH($B442,'Team forecast'!$B$3:$B$22,0),MATCH(DN$1,'Team forecast'!$M$2:$AU$2,0))*IF($Y442&gt;0,-15000,0)</f>
        <v>0</v>
      </c>
      <c r="DO442" s="5">
        <f t="shared" si="473"/>
        <v>0</v>
      </c>
      <c r="DP442" s="5">
        <f t="shared" si="474"/>
        <v>0</v>
      </c>
      <c r="DQ442" s="5">
        <f t="shared" si="475"/>
        <v>0</v>
      </c>
      <c r="DR442" s="5">
        <f t="shared" si="476"/>
        <v>0</v>
      </c>
      <c r="DS442" s="5">
        <f t="shared" si="477"/>
        <v>0</v>
      </c>
      <c r="DT442" s="5">
        <f t="shared" si="478"/>
        <v>0</v>
      </c>
      <c r="DU442" s="5">
        <f t="shared" si="479"/>
        <v>0</v>
      </c>
      <c r="DV442" s="5">
        <f t="shared" si="480"/>
        <v>0</v>
      </c>
      <c r="DW442" s="5">
        <f t="shared" si="481"/>
        <v>0</v>
      </c>
      <c r="DX442" s="5">
        <f>IFERROR(SUM(DL442:DW442),0)*((Cockpit!$C$3)^5)</f>
        <v>0</v>
      </c>
      <c r="DY442" s="5">
        <f t="shared" si="482"/>
        <v>-5000</v>
      </c>
      <c r="DZ442" s="5" t="str">
        <f>IF(ISERROR(MATCH(A442,'Current squad'!B:B,0)),"No","Yes")</f>
        <v>No</v>
      </c>
      <c r="EA442" s="5" cm="1">
        <f t="array" ref="EA442">IFERROR(_xlfn.IFS(DZ442="Yes",0,DZ442="No",H442*1%),999999)</f>
        <v>44400</v>
      </c>
      <c r="EB442" s="5">
        <f t="shared" si="424"/>
        <v>4484400</v>
      </c>
      <c r="EC442" s="5">
        <f t="shared" si="483"/>
        <v>-49400</v>
      </c>
      <c r="ED442" s="1">
        <f t="shared" si="425"/>
        <v>-1.1126126126126127E-2</v>
      </c>
      <c r="EE442" s="5">
        <f>RANK(EC442,$EC$2:$EC$572)+COUNTIF($EC$2:EC442,EC442)-1</f>
        <v>491</v>
      </c>
      <c r="EF442" s="4">
        <f>RANK(ED442,$ED$2:$ED$572)+COUNTIF($ED$2:ED442,ED442)-1</f>
        <v>257</v>
      </c>
    </row>
    <row r="443" spans="1:136" x14ac:dyDescent="0.3">
      <c r="A443" t="str">
        <f>IF(Holdet.dk!A443&lt;&gt;"",Holdet.dk!A443,"")</f>
        <v>Mohammed Salisu</v>
      </c>
      <c r="B443" t="str">
        <f>INDEX(Holdet.dk!B:B,MATCH($A443,Holdet.dk!$A:$A,0))</f>
        <v>Southampton</v>
      </c>
      <c r="C443" t="str">
        <f>INDEX(Holdet.dk!C:C,MATCH($A443,Holdet.dk!$A:$A,0))</f>
        <v>Defense</v>
      </c>
      <c r="D443" t="str">
        <f>INDEX(Holdet.dk!D:D,MATCH($A443,Holdet.dk!$A:$A,0))</f>
        <v>2.489.000</v>
      </c>
      <c r="E443" s="1">
        <f>IFERROR(_xlfn.NUMBERVALUE(INDEX(Holdet.dk!$E:$E,MATCH($A443,Holdet.dk!$A:$A,0)),","),0)</f>
        <v>4.0000000000000001E-3</v>
      </c>
      <c r="F443" t="str">
        <f>IF(INDEX(Lookup!H:H,MATCH('Master data'!A443,Lookup!G:G,0))=0,A443,INDEX(Lookup!H:H,MATCH('Master data'!A443,Lookup!G:G,0)))</f>
        <v>Mohammed Salisu</v>
      </c>
      <c r="G443" t="str">
        <f>IFERROR(INDEX(Lookup!B:B,MATCH(INDEX(Rotowire!C:C,MATCH(F443,Rotowire!A:A,0)),Lookup!D:D,0)),"")</f>
        <v>West Ham</v>
      </c>
      <c r="H443" s="5">
        <f t="shared" si="416"/>
        <v>2489000</v>
      </c>
      <c r="I443" s="19">
        <f>IFERROR(INDEX('Team forecast'!$G$3:$I$22,MATCH($B443,'Team forecast'!$B$3:$B$22,0),MATCH(I$1,'Team forecast'!$G$2:$I$2,0)),0)</f>
        <v>1.1637931034482758</v>
      </c>
      <c r="J443" s="19">
        <f>IFERROR(INDEX('Team forecast'!$G$3:$I$22,MATCH($B443,'Team forecast'!$B$3:$B$22,0),MATCH(J$1,'Team forecast'!$G$2:$I$2,0)),0)</f>
        <v>0.89999999999999991</v>
      </c>
      <c r="K443" s="19">
        <f>IFERROR(INDEX('Team forecast'!$G$3:$I$22,MATCH($B443,'Team forecast'!$B$3:$B$22,0),MATCH(K$1,'Team forecast'!$G$2:$I$2,0)),0)</f>
        <v>1.3912753278240162</v>
      </c>
      <c r="L443">
        <f>SUMIFS(Rotowire!E:E,Rotowire!$A:$A,'Master data'!$F443)</f>
        <v>95</v>
      </c>
      <c r="M443" s="2">
        <f>SUMIFS(Rotowire!F:F,Rotowire!$A:$A,'Master data'!$F443)*I443</f>
        <v>0</v>
      </c>
      <c r="N443" s="2">
        <f>SUMIFS(Rotowire!G:G,Rotowire!$A:$A,'Master data'!$F443)*I443</f>
        <v>8.146551724137932E-2</v>
      </c>
      <c r="O443" s="2">
        <f>SUMIFS(Rotowire!I:I,Rotowire!$A:$A,'Master data'!$F443)*I443</f>
        <v>0.13965517241379308</v>
      </c>
      <c r="P443" s="2">
        <f>SUMIFS(Rotowire!W:W,Rotowire!$A:$A,'Master data'!$F443)*K443</f>
        <v>0.1808657926171221</v>
      </c>
      <c r="Q443" s="2">
        <f>SUMIFS(Rotowire!Y:Y,Rotowire!$A:$A,'Master data'!$F443)*J443</f>
        <v>0</v>
      </c>
      <c r="R443" s="2">
        <f>SUMIFS(Rotowire!AB:AB,Rotowire!$A:$A,'Master data'!$F443)</f>
        <v>0.08</v>
      </c>
      <c r="S443" s="2">
        <f>SUMIFS(Rotowire!AC:AC,Rotowire!$A:$A,'Master data'!$F443)</f>
        <v>0</v>
      </c>
      <c r="T443" s="2">
        <f>INDEX('Team forecast'!D$3:D$22,MATCH($B443,'Team forecast'!$B$3:$B$22,0))</f>
        <v>1.35</v>
      </c>
      <c r="U443" s="2">
        <f>INDEX('Team forecast'!E$3:E$22,MATCH($B443,'Team forecast'!$B$3:$B$22,0))</f>
        <v>1.71</v>
      </c>
      <c r="V443" s="2">
        <f>INDEX('Team forecast'!J$3:J$22,MATCH($B443,'Team forecast'!$B$3:$B$22,0))</f>
        <v>0.30020000000000002</v>
      </c>
      <c r="W443" s="2">
        <f>INDEX('Team forecast'!K$3:K$22,MATCH($B443,'Team forecast'!$B$3:$B$22,0))</f>
        <v>0.2422</v>
      </c>
      <c r="X443" s="2">
        <f>INDEX('Team forecast'!L$3:L$22,MATCH($B443,'Team forecast'!$B$3:$B$22,0))</f>
        <v>0.45750000000000002</v>
      </c>
      <c r="Y443" s="5">
        <f t="shared" si="417"/>
        <v>7000</v>
      </c>
      <c r="Z443" s="5">
        <f t="shared" si="418"/>
        <v>7505.0000000000009</v>
      </c>
      <c r="AA443" s="5">
        <f t="shared" si="419"/>
        <v>1211</v>
      </c>
      <c r="AB443" s="5">
        <f t="shared" si="420"/>
        <v>-6862.5</v>
      </c>
      <c r="AC443" s="5">
        <f t="shared" si="421"/>
        <v>0</v>
      </c>
      <c r="AD443" s="5">
        <f t="shared" si="426"/>
        <v>4073.275862068966</v>
      </c>
      <c r="AE443" s="5">
        <f t="shared" si="427"/>
        <v>1396.5517241379307</v>
      </c>
      <c r="AF443" s="5">
        <f t="shared" si="422"/>
        <v>9043.2896308561048</v>
      </c>
      <c r="AG443" s="5">
        <f t="shared" si="423"/>
        <v>0</v>
      </c>
      <c r="AH443" s="5">
        <f t="shared" si="428"/>
        <v>-1600</v>
      </c>
      <c r="AI443" s="5">
        <f t="shared" si="429"/>
        <v>0</v>
      </c>
      <c r="AJ443" s="5">
        <f t="shared" si="430"/>
        <v>13500</v>
      </c>
      <c r="AK443" s="5">
        <f t="shared" si="431"/>
        <v>-13680</v>
      </c>
      <c r="AL443" s="5">
        <f>IFERROR(SUM(Y443:AK443),-5000)*((Cockpit!$C$3)^0)</f>
        <v>21586.617217063002</v>
      </c>
      <c r="AM443" s="19">
        <f>INDEX('Team forecast'!$M$3:$AU$22,MATCH($B443,'Team forecast'!$B$3:$B$22,0),MATCH(AM$1,'Team forecast'!$M$2:$AU$2,0))</f>
        <v>0</v>
      </c>
      <c r="AN443" s="19">
        <f>INDEX('Team forecast'!$M$3:$AU$22,MATCH($B443,'Team forecast'!$B$3:$B$22,0),MATCH(AN$1,'Team forecast'!$M$2:$AU$2,0))</f>
        <v>0</v>
      </c>
      <c r="AO443" s="19">
        <f>INDEX('Team forecast'!$M$3:$AU$22,MATCH($B443,'Team forecast'!$B$3:$B$22,0),MATCH(AO$1,'Team forecast'!$M$2:$AU$2,0))</f>
        <v>0</v>
      </c>
      <c r="AP443" s="19">
        <f>INDEX('Team forecast'!$M$3:$AU$22,MATCH($B443,'Team forecast'!$B$3:$B$22,0),MATCH(AP$1,'Team forecast'!$M$2:$AU$2,0))</f>
        <v>0</v>
      </c>
      <c r="AQ443" s="5">
        <f t="shared" si="432"/>
        <v>7000</v>
      </c>
      <c r="AR443" s="5">
        <f>INDEX('Team forecast'!$M$3:$AU$22,MATCH($B443,'Team forecast'!$B$3:$B$22,0),MATCH(AR$1,'Team forecast'!$M$2:$AU$2,0))*IF($Y443&gt;0,25000,0)</f>
        <v>0</v>
      </c>
      <c r="AS443" s="5">
        <f>INDEX('Team forecast'!$M$3:$AU$22,MATCH($B443,'Team forecast'!$B$3:$B$22,0),MATCH(AS$1,'Team forecast'!$M$2:$AU$2,0))*IF($Y443&gt;0,5000,0)</f>
        <v>0</v>
      </c>
      <c r="AT443" s="5">
        <f>INDEX('Team forecast'!$M$3:$AU$22,MATCH($B443,'Team forecast'!$B$3:$B$22,0),MATCH(AT$1,'Team forecast'!$M$2:$AU$2,0))*IF($Y443&gt;0,-15000,0)</f>
        <v>0</v>
      </c>
      <c r="AU443" s="5">
        <f t="shared" si="433"/>
        <v>0</v>
      </c>
      <c r="AV443" s="5">
        <f t="shared" si="434"/>
        <v>0</v>
      </c>
      <c r="AW443" s="5">
        <f t="shared" si="435"/>
        <v>0</v>
      </c>
      <c r="AX443" s="5">
        <f t="shared" si="436"/>
        <v>0</v>
      </c>
      <c r="AY443" s="5">
        <f t="shared" si="437"/>
        <v>0</v>
      </c>
      <c r="AZ443" s="5">
        <f t="shared" si="438"/>
        <v>-1600</v>
      </c>
      <c r="BA443" s="5">
        <f t="shared" si="439"/>
        <v>0</v>
      </c>
      <c r="BB443" s="5">
        <f t="shared" si="440"/>
        <v>0</v>
      </c>
      <c r="BC443" s="5">
        <f t="shared" si="441"/>
        <v>0</v>
      </c>
      <c r="BD443" s="5">
        <f>IFERROR(SUM(AR443:BC443),0)*((Cockpit!$C$3)^1)</f>
        <v>-1120</v>
      </c>
      <c r="BE443" s="19">
        <f>INDEX('Team forecast'!$M$3:$AU$22,MATCH($B443,'Team forecast'!$B$3:$B$22,0),MATCH(BE$1,'Team forecast'!$M$2:$AU$2,0))</f>
        <v>0</v>
      </c>
      <c r="BF443" s="19">
        <f>INDEX('Team forecast'!$M$3:$AU$22,MATCH($B443,'Team forecast'!$B$3:$B$22,0),MATCH(BF$1,'Team forecast'!$M$2:$AU$2,0))</f>
        <v>0</v>
      </c>
      <c r="BG443" s="19">
        <f>INDEX('Team forecast'!$M$3:$AU$22,MATCH($B443,'Team forecast'!$B$3:$B$22,0),MATCH(BG$1,'Team forecast'!$M$2:$AU$2,0))</f>
        <v>0</v>
      </c>
      <c r="BH443" s="19">
        <f>INDEX('Team forecast'!$M$3:$AU$22,MATCH($B443,'Team forecast'!$B$3:$B$22,0),MATCH(BH$1,'Team forecast'!$M$2:$AU$2,0))</f>
        <v>0</v>
      </c>
      <c r="BI443" s="5">
        <f t="shared" si="442"/>
        <v>7000</v>
      </c>
      <c r="BJ443" s="5">
        <f>INDEX('Team forecast'!$M$3:$AU$22,MATCH($B443,'Team forecast'!$B$3:$B$22,0),MATCH(BJ$1,'Team forecast'!$M$2:$AU$2,0))*IF($Y443&gt;0,25000,0)</f>
        <v>0</v>
      </c>
      <c r="BK443" s="5">
        <f>INDEX('Team forecast'!$M$3:$AU$22,MATCH($B443,'Team forecast'!$B$3:$B$22,0),MATCH(BK$1,'Team forecast'!$M$2:$AU$2,0))*IF($Y443&gt;0,5000,0)</f>
        <v>0</v>
      </c>
      <c r="BL443" s="5">
        <f>INDEX('Team forecast'!$M$3:$AU$22,MATCH($B443,'Team forecast'!$B$3:$B$22,0),MATCH(BL$1,'Team forecast'!$M$2:$AU$2,0))*IF($Y443&gt;0,-15000,0)</f>
        <v>0</v>
      </c>
      <c r="BM443" s="5">
        <f t="shared" si="443"/>
        <v>0</v>
      </c>
      <c r="BN443" s="5">
        <f t="shared" si="444"/>
        <v>0</v>
      </c>
      <c r="BO443" s="5">
        <f t="shared" si="445"/>
        <v>0</v>
      </c>
      <c r="BP443" s="5">
        <f t="shared" si="446"/>
        <v>0</v>
      </c>
      <c r="BQ443" s="5">
        <f t="shared" si="447"/>
        <v>0</v>
      </c>
      <c r="BR443" s="5">
        <f t="shared" si="448"/>
        <v>-1600</v>
      </c>
      <c r="BS443" s="5">
        <f t="shared" si="449"/>
        <v>0</v>
      </c>
      <c r="BT443" s="5">
        <f t="shared" si="450"/>
        <v>0</v>
      </c>
      <c r="BU443" s="5">
        <f t="shared" si="451"/>
        <v>0</v>
      </c>
      <c r="BV443" s="5">
        <f>IFERROR(SUM(BJ443:BU443),0)*((Cockpit!$C$3)^2)</f>
        <v>-783.99999999999989</v>
      </c>
      <c r="BW443" s="19">
        <f>INDEX('Team forecast'!$M$3:$AU$22,MATCH($B443,'Team forecast'!$B$3:$B$22,0),MATCH(BW$1,'Team forecast'!$M$2:$AU$2,0))</f>
        <v>0</v>
      </c>
      <c r="BX443" s="19">
        <f>INDEX('Team forecast'!$M$3:$AU$22,MATCH($B443,'Team forecast'!$B$3:$B$22,0),MATCH(BX$1,'Team forecast'!$M$2:$AU$2,0))</f>
        <v>0</v>
      </c>
      <c r="BY443" s="19">
        <f>INDEX('Team forecast'!$M$3:$AU$22,MATCH($B443,'Team forecast'!$B$3:$B$22,0),MATCH(BY$1,'Team forecast'!$M$2:$AU$2,0))</f>
        <v>0</v>
      </c>
      <c r="BZ443" s="19">
        <f>INDEX('Team forecast'!$M$3:$AU$22,MATCH($B443,'Team forecast'!$B$3:$B$22,0),MATCH(BZ$1,'Team forecast'!$M$2:$AU$2,0))</f>
        <v>0</v>
      </c>
      <c r="CA443" s="5">
        <f t="shared" si="452"/>
        <v>7000</v>
      </c>
      <c r="CB443" s="5">
        <f>INDEX('Team forecast'!$M$3:$AU$22,MATCH($B443,'Team forecast'!$B$3:$B$22,0),MATCH(CB$1,'Team forecast'!$M$2:$AU$2,0))*IF($Y443&gt;0,25000,0)</f>
        <v>0</v>
      </c>
      <c r="CC443" s="5">
        <f>INDEX('Team forecast'!$M$3:$AU$22,MATCH($B443,'Team forecast'!$B$3:$B$22,0),MATCH(CC$1,'Team forecast'!$M$2:$AU$2,0))*IF($Y443&gt;0,5000,0)</f>
        <v>0</v>
      </c>
      <c r="CD443" s="5">
        <f>INDEX('Team forecast'!$M$3:$AU$22,MATCH($B443,'Team forecast'!$B$3:$B$22,0),MATCH(CD$1,'Team forecast'!$M$2:$AU$2,0))*IF($Y443&gt;0,-15000,0)</f>
        <v>0</v>
      </c>
      <c r="CE443" s="5">
        <f t="shared" si="453"/>
        <v>0</v>
      </c>
      <c r="CF443" s="5">
        <f t="shared" si="454"/>
        <v>0</v>
      </c>
      <c r="CG443" s="5">
        <f t="shared" si="455"/>
        <v>0</v>
      </c>
      <c r="CH443" s="5">
        <f t="shared" si="456"/>
        <v>0</v>
      </c>
      <c r="CI443" s="5">
        <f t="shared" si="457"/>
        <v>0</v>
      </c>
      <c r="CJ443" s="5">
        <f t="shared" si="458"/>
        <v>-1600</v>
      </c>
      <c r="CK443" s="5">
        <f t="shared" si="459"/>
        <v>0</v>
      </c>
      <c r="CL443" s="5">
        <f t="shared" si="460"/>
        <v>0</v>
      </c>
      <c r="CM443" s="5">
        <f t="shared" si="461"/>
        <v>0</v>
      </c>
      <c r="CN443" s="5">
        <f>IFERROR(SUM(CB443:CM443),0)*((Cockpit!$C$3)^3)</f>
        <v>-548.79999999999984</v>
      </c>
      <c r="CO443" s="19">
        <f>INDEX('Team forecast'!$M$3:$AU$22,MATCH($B443,'Team forecast'!$B$3:$B$22,0),MATCH(CO$1,'Team forecast'!$M$2:$AU$2,0))</f>
        <v>0</v>
      </c>
      <c r="CP443" s="19">
        <f>INDEX('Team forecast'!$M$3:$AU$22,MATCH($B443,'Team forecast'!$B$3:$B$22,0),MATCH(CP$1,'Team forecast'!$M$2:$AU$2,0))</f>
        <v>0</v>
      </c>
      <c r="CQ443" s="19">
        <f>INDEX('Team forecast'!$M$3:$AU$22,MATCH($B443,'Team forecast'!$B$3:$B$22,0),MATCH(CQ$1,'Team forecast'!$M$2:$AU$2,0))</f>
        <v>0</v>
      </c>
      <c r="CR443" s="19">
        <f>INDEX('Team forecast'!$M$3:$AU$22,MATCH($B443,'Team forecast'!$B$3:$B$22,0),MATCH(CR$1,'Team forecast'!$M$2:$AU$2,0))</f>
        <v>0</v>
      </c>
      <c r="CS443" s="5">
        <f t="shared" si="462"/>
        <v>7000</v>
      </c>
      <c r="CT443" s="5">
        <f>INDEX('Team forecast'!$M$3:$AU$22,MATCH($B443,'Team forecast'!$B$3:$B$22,0),MATCH(CT$1,'Team forecast'!$M$2:$AU$2,0))*IF($Y443&gt;0,25000,0)</f>
        <v>0</v>
      </c>
      <c r="CU443" s="5">
        <f>INDEX('Team forecast'!$M$3:$AU$22,MATCH($B443,'Team forecast'!$B$3:$B$22,0),MATCH(CU$1,'Team forecast'!$M$2:$AU$2,0))*IF($Y443&gt;0,5000,0)</f>
        <v>0</v>
      </c>
      <c r="CV443" s="5">
        <f>INDEX('Team forecast'!$M$3:$AU$22,MATCH($B443,'Team forecast'!$B$3:$B$22,0),MATCH(CV$1,'Team forecast'!$M$2:$AU$2,0))*IF($Y443&gt;0,-15000,0)</f>
        <v>0</v>
      </c>
      <c r="CW443" s="5">
        <f t="shared" si="463"/>
        <v>0</v>
      </c>
      <c r="CX443" s="5">
        <f t="shared" si="464"/>
        <v>0</v>
      </c>
      <c r="CY443" s="5">
        <f t="shared" si="465"/>
        <v>0</v>
      </c>
      <c r="CZ443" s="5">
        <f t="shared" si="466"/>
        <v>0</v>
      </c>
      <c r="DA443" s="5">
        <f t="shared" si="467"/>
        <v>0</v>
      </c>
      <c r="DB443" s="5">
        <f t="shared" si="468"/>
        <v>-1600</v>
      </c>
      <c r="DC443" s="5">
        <f t="shared" si="469"/>
        <v>0</v>
      </c>
      <c r="DD443" s="5">
        <f t="shared" si="470"/>
        <v>0</v>
      </c>
      <c r="DE443" s="5">
        <f t="shared" si="471"/>
        <v>0</v>
      </c>
      <c r="DF443" s="5">
        <f>IFERROR(SUM(CT443:DE443),0)*((Cockpit!$C$3)^4)</f>
        <v>-384.15999999999985</v>
      </c>
      <c r="DG443" s="19">
        <f>INDEX('Team forecast'!$M$3:$AU$22,MATCH($B443,'Team forecast'!$B$3:$B$22,0),MATCH(DG$1,'Team forecast'!$M$2:$AU$2,0))</f>
        <v>0</v>
      </c>
      <c r="DH443" s="19">
        <f>INDEX('Team forecast'!$M$3:$AU$22,MATCH($B443,'Team forecast'!$B$3:$B$22,0),MATCH(DH$1,'Team forecast'!$M$2:$AU$2,0))</f>
        <v>0</v>
      </c>
      <c r="DI443" s="19">
        <f>INDEX('Team forecast'!$M$3:$AU$22,MATCH($B443,'Team forecast'!$B$3:$B$22,0),MATCH(DI$1,'Team forecast'!$M$2:$AU$2,0))</f>
        <v>0</v>
      </c>
      <c r="DJ443" s="19">
        <f>INDEX('Team forecast'!$M$3:$AU$22,MATCH($B443,'Team forecast'!$B$3:$B$22,0),MATCH(DJ$1,'Team forecast'!$M$2:$AU$2,0))</f>
        <v>0</v>
      </c>
      <c r="DK443" s="5">
        <f t="shared" si="472"/>
        <v>7000</v>
      </c>
      <c r="DL443" s="5">
        <f>INDEX('Team forecast'!$M$3:$AU$22,MATCH($B443,'Team forecast'!$B$3:$B$22,0),MATCH(DL$1,'Team forecast'!$M$2:$AU$2,0))*IF($Y443&gt;0,25000,0)</f>
        <v>0</v>
      </c>
      <c r="DM443" s="5">
        <f>INDEX('Team forecast'!$M$3:$AU$22,MATCH($B443,'Team forecast'!$B$3:$B$22,0),MATCH(DM$1,'Team forecast'!$M$2:$AU$2,0))*IF($Y443&gt;0,5000,0)</f>
        <v>0</v>
      </c>
      <c r="DN443" s="5">
        <f>INDEX('Team forecast'!$M$3:$AU$22,MATCH($B443,'Team forecast'!$B$3:$B$22,0),MATCH(DN$1,'Team forecast'!$M$2:$AU$2,0))*IF($Y443&gt;0,-15000,0)</f>
        <v>0</v>
      </c>
      <c r="DO443" s="5">
        <f t="shared" si="473"/>
        <v>0</v>
      </c>
      <c r="DP443" s="5">
        <f t="shared" si="474"/>
        <v>0</v>
      </c>
      <c r="DQ443" s="5">
        <f t="shared" si="475"/>
        <v>0</v>
      </c>
      <c r="DR443" s="5">
        <f t="shared" si="476"/>
        <v>0</v>
      </c>
      <c r="DS443" s="5">
        <f t="shared" si="477"/>
        <v>0</v>
      </c>
      <c r="DT443" s="5">
        <f t="shared" si="478"/>
        <v>-1600</v>
      </c>
      <c r="DU443" s="5">
        <f t="shared" si="479"/>
        <v>0</v>
      </c>
      <c r="DV443" s="5">
        <f t="shared" si="480"/>
        <v>0</v>
      </c>
      <c r="DW443" s="5">
        <f t="shared" si="481"/>
        <v>0</v>
      </c>
      <c r="DX443" s="5">
        <f>IFERROR(SUM(DL443:DW443),0)*((Cockpit!$C$3)^5)</f>
        <v>-268.91199999999992</v>
      </c>
      <c r="DY443" s="5">
        <f t="shared" si="482"/>
        <v>18480.745217063002</v>
      </c>
      <c r="DZ443" s="5" t="str">
        <f>IF(ISERROR(MATCH(A443,'Current squad'!B:B,0)),"No","Yes")</f>
        <v>No</v>
      </c>
      <c r="EA443" s="5" cm="1">
        <f t="array" ref="EA443">IFERROR(_xlfn.IFS(DZ443="Yes",0,DZ443="No",H443*1%),999999)</f>
        <v>24890</v>
      </c>
      <c r="EB443" s="5">
        <f t="shared" si="424"/>
        <v>2513890</v>
      </c>
      <c r="EC443" s="5">
        <f t="shared" si="483"/>
        <v>-6409.2547829369978</v>
      </c>
      <c r="ED443" s="1">
        <f t="shared" si="425"/>
        <v>-2.5750320542133379E-3</v>
      </c>
      <c r="EE443" s="5">
        <f>RANK(EC443,$EC$2:$EC$572)+COUNTIF($EC$2:EC443,EC443)-1</f>
        <v>99</v>
      </c>
      <c r="EF443" s="4">
        <f>RANK(ED443,$ED$2:$ED$572)+COUNTIF($ED$2:ED443,ED443)-1</f>
        <v>112</v>
      </c>
    </row>
    <row r="444" spans="1:136" x14ac:dyDescent="0.3">
      <c r="A444" t="str">
        <f>IF(Holdet.dk!A444&lt;&gt;"",Holdet.dk!A444,"")</f>
        <v>Callum Hudson-Odoi</v>
      </c>
      <c r="B444" t="str">
        <f>INDEX(Holdet.dk!B:B,MATCH($A444,Holdet.dk!$A:$A,0))</f>
        <v>Chelsea</v>
      </c>
      <c r="C444" t="str">
        <f>INDEX(Holdet.dk!C:C,MATCH($A444,Holdet.dk!$A:$A,0))</f>
        <v>Striker</v>
      </c>
      <c r="D444" t="str">
        <f>INDEX(Holdet.dk!D:D,MATCH($A444,Holdet.dk!$A:$A,0))</f>
        <v>4.551.000</v>
      </c>
      <c r="E444" s="1">
        <f>IFERROR(_xlfn.NUMBERVALUE(INDEX(Holdet.dk!$E:$E,MATCH($A444,Holdet.dk!$A:$A,0)),","),0)</f>
        <v>3.3000000000000002E-2</v>
      </c>
      <c r="F444" t="str">
        <f>IF(INDEX(Lookup!H:H,MATCH('Master data'!A444,Lookup!G:G,0))=0,A444,INDEX(Lookup!H:H,MATCH('Master data'!A444,Lookup!G:G,0)))</f>
        <v>Callum Hudson-Odoi</v>
      </c>
      <c r="G444" t="str">
        <f>IFERROR(INDEX(Lookup!B:B,MATCH(INDEX(Rotowire!C:C,MATCH(F444,Rotowire!A:A,0)),Lookup!D:D,0)),"")</f>
        <v/>
      </c>
      <c r="H444" s="5">
        <f t="shared" si="416"/>
        <v>4551000</v>
      </c>
      <c r="I444" s="19">
        <f>IFERROR(INDEX('Team forecast'!$G$3:$I$22,MATCH($B444,'Team forecast'!$B$3:$B$22,0),MATCH(I$1,'Team forecast'!$G$2:$I$2,0)),0)</f>
        <v>0.93034825870646787</v>
      </c>
      <c r="J444" s="19">
        <f>IFERROR(INDEX('Team forecast'!$G$3:$I$22,MATCH($B444,'Team forecast'!$B$3:$B$22,0),MATCH(J$1,'Team forecast'!$G$2:$I$2,0)),0)</f>
        <v>0.82291666666666674</v>
      </c>
      <c r="K444" s="19">
        <f>IFERROR(INDEX('Team forecast'!$G$3:$I$22,MATCH($B444,'Team forecast'!$B$3:$B$22,0),MATCH(K$1,'Team forecast'!$G$2:$I$2,0)),0)</f>
        <v>1.1346119882058896</v>
      </c>
      <c r="L444">
        <f>SUMIFS(Rotowire!E:E,Rotowire!$A:$A,'Master data'!$F444)</f>
        <v>0</v>
      </c>
      <c r="M444" s="2">
        <f>SUMIFS(Rotowire!F:F,Rotowire!$A:$A,'Master data'!$F444)*I444</f>
        <v>0</v>
      </c>
      <c r="N444" s="2">
        <f>SUMIFS(Rotowire!G:G,Rotowire!$A:$A,'Master data'!$F444)*I444</f>
        <v>0</v>
      </c>
      <c r="O444" s="2">
        <f>SUMIFS(Rotowire!I:I,Rotowire!$A:$A,'Master data'!$F444)*I444</f>
        <v>0</v>
      </c>
      <c r="P444" s="2">
        <f>SUMIFS(Rotowire!W:W,Rotowire!$A:$A,'Master data'!$F444)*K444</f>
        <v>0</v>
      </c>
      <c r="Q444" s="2">
        <f>SUMIFS(Rotowire!Y:Y,Rotowire!$A:$A,'Master data'!$F444)*J444</f>
        <v>0</v>
      </c>
      <c r="R444" s="2">
        <f>SUMIFS(Rotowire!AB:AB,Rotowire!$A:$A,'Master data'!$F444)</f>
        <v>0</v>
      </c>
      <c r="S444" s="2">
        <f>SUMIFS(Rotowire!AC:AC,Rotowire!$A:$A,'Master data'!$F444)</f>
        <v>0</v>
      </c>
      <c r="T444" s="2">
        <f>INDEX('Team forecast'!D$3:D$22,MATCH($B444,'Team forecast'!$B$3:$B$22,0))</f>
        <v>1.87</v>
      </c>
      <c r="U444" s="2">
        <f>INDEX('Team forecast'!E$3:E$22,MATCH($B444,'Team forecast'!$B$3:$B$22,0))</f>
        <v>0.79</v>
      </c>
      <c r="V444" s="2">
        <f>INDEX('Team forecast'!J$3:J$22,MATCH($B444,'Team forecast'!$B$3:$B$22,0))</f>
        <v>0.62609999999999999</v>
      </c>
      <c r="W444" s="2">
        <f>INDEX('Team forecast'!K$3:K$22,MATCH($B444,'Team forecast'!$B$3:$B$22,0))</f>
        <v>0.2238</v>
      </c>
      <c r="X444" s="2">
        <f>INDEX('Team forecast'!L$3:L$22,MATCH($B444,'Team forecast'!$B$3:$B$22,0))</f>
        <v>0.15010000000000001</v>
      </c>
      <c r="Y444" s="5">
        <f t="shared" si="417"/>
        <v>-5000</v>
      </c>
      <c r="Z444" s="5">
        <f t="shared" si="418"/>
        <v>0</v>
      </c>
      <c r="AA444" s="5">
        <f t="shared" si="419"/>
        <v>0</v>
      </c>
      <c r="AB444" s="5">
        <f t="shared" si="420"/>
        <v>0</v>
      </c>
      <c r="AC444" s="5">
        <f t="shared" si="421"/>
        <v>0</v>
      </c>
      <c r="AD444" s="5">
        <f t="shared" si="426"/>
        <v>0</v>
      </c>
      <c r="AE444" s="5">
        <f t="shared" si="427"/>
        <v>0</v>
      </c>
      <c r="AF444" s="5">
        <f t="shared" si="422"/>
        <v>0</v>
      </c>
      <c r="AG444" s="5">
        <f t="shared" si="423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 t="shared" si="431"/>
        <v>0</v>
      </c>
      <c r="AL444" s="5">
        <f>IFERROR(SUM(Y444:AK444),-5000)*((Cockpit!$C$3)^0)</f>
        <v>-5000</v>
      </c>
      <c r="AM444" s="19">
        <f>INDEX('Team forecast'!$M$3:$AU$22,MATCH($B444,'Team forecast'!$B$3:$B$22,0),MATCH(AM$1,'Team forecast'!$M$2:$AU$2,0))</f>
        <v>0</v>
      </c>
      <c r="AN444" s="19">
        <f>INDEX('Team forecast'!$M$3:$AU$22,MATCH($B444,'Team forecast'!$B$3:$B$22,0),MATCH(AN$1,'Team forecast'!$M$2:$AU$2,0))</f>
        <v>0</v>
      </c>
      <c r="AO444" s="19">
        <f>INDEX('Team forecast'!$M$3:$AU$22,MATCH($B444,'Team forecast'!$B$3:$B$22,0),MATCH(AO$1,'Team forecast'!$M$2:$AU$2,0))</f>
        <v>0</v>
      </c>
      <c r="AP444" s="19">
        <f>INDEX('Team forecast'!$M$3:$AU$22,MATCH($B444,'Team forecast'!$B$3:$B$22,0),MATCH(AP$1,'Team forecast'!$M$2:$AU$2,0))</f>
        <v>0</v>
      </c>
      <c r="AQ444" s="5">
        <f t="shared" si="432"/>
        <v>-5000</v>
      </c>
      <c r="AR444" s="5">
        <f>INDEX('Team forecast'!$M$3:$AU$22,MATCH($B444,'Team forecast'!$B$3:$B$22,0),MATCH(AR$1,'Team forecast'!$M$2:$AU$2,0))*IF($Y444&gt;0,25000,0)</f>
        <v>0</v>
      </c>
      <c r="AS444" s="5">
        <f>INDEX('Team forecast'!$M$3:$AU$22,MATCH($B444,'Team forecast'!$B$3:$B$22,0),MATCH(AS$1,'Team forecast'!$M$2:$AU$2,0))*IF($Y444&gt;0,5000,0)</f>
        <v>0</v>
      </c>
      <c r="AT444" s="5">
        <f>INDEX('Team forecast'!$M$3:$AU$22,MATCH($B444,'Team forecast'!$B$3:$B$22,0),MATCH(AT$1,'Team forecast'!$M$2:$AU$2,0))*IF($Y444&gt;0,-15000,0)</f>
        <v>0</v>
      </c>
      <c r="AU444" s="5">
        <f t="shared" si="433"/>
        <v>0</v>
      </c>
      <c r="AV444" s="5">
        <f t="shared" si="434"/>
        <v>0</v>
      </c>
      <c r="AW444" s="5">
        <f t="shared" si="435"/>
        <v>0</v>
      </c>
      <c r="AX444" s="5">
        <f t="shared" si="436"/>
        <v>0</v>
      </c>
      <c r="AY444" s="5">
        <f t="shared" si="437"/>
        <v>0</v>
      </c>
      <c r="AZ444" s="5">
        <f t="shared" si="438"/>
        <v>0</v>
      </c>
      <c r="BA444" s="5">
        <f t="shared" si="439"/>
        <v>0</v>
      </c>
      <c r="BB444" s="5">
        <f t="shared" si="440"/>
        <v>0</v>
      </c>
      <c r="BC444" s="5">
        <f t="shared" si="441"/>
        <v>0</v>
      </c>
      <c r="BD444" s="5">
        <f>IFERROR(SUM(AR444:BC444),0)*((Cockpit!$C$3)^1)</f>
        <v>0</v>
      </c>
      <c r="BE444" s="19">
        <f>INDEX('Team forecast'!$M$3:$AU$22,MATCH($B444,'Team forecast'!$B$3:$B$22,0),MATCH(BE$1,'Team forecast'!$M$2:$AU$2,0))</f>
        <v>0</v>
      </c>
      <c r="BF444" s="19">
        <f>INDEX('Team forecast'!$M$3:$AU$22,MATCH($B444,'Team forecast'!$B$3:$B$22,0),MATCH(BF$1,'Team forecast'!$M$2:$AU$2,0))</f>
        <v>0</v>
      </c>
      <c r="BG444" s="19">
        <f>INDEX('Team forecast'!$M$3:$AU$22,MATCH($B444,'Team forecast'!$B$3:$B$22,0),MATCH(BG$1,'Team forecast'!$M$2:$AU$2,0))</f>
        <v>0</v>
      </c>
      <c r="BH444" s="19">
        <f>INDEX('Team forecast'!$M$3:$AU$22,MATCH($B444,'Team forecast'!$B$3:$B$22,0),MATCH(BH$1,'Team forecast'!$M$2:$AU$2,0))</f>
        <v>0</v>
      </c>
      <c r="BI444" s="5">
        <f t="shared" si="442"/>
        <v>-5000</v>
      </c>
      <c r="BJ444" s="5">
        <f>INDEX('Team forecast'!$M$3:$AU$22,MATCH($B444,'Team forecast'!$B$3:$B$22,0),MATCH(BJ$1,'Team forecast'!$M$2:$AU$2,0))*IF($Y444&gt;0,25000,0)</f>
        <v>0</v>
      </c>
      <c r="BK444" s="5">
        <f>INDEX('Team forecast'!$M$3:$AU$22,MATCH($B444,'Team forecast'!$B$3:$B$22,0),MATCH(BK$1,'Team forecast'!$M$2:$AU$2,0))*IF($Y444&gt;0,5000,0)</f>
        <v>0</v>
      </c>
      <c r="BL444" s="5">
        <f>INDEX('Team forecast'!$M$3:$AU$22,MATCH($B444,'Team forecast'!$B$3:$B$22,0),MATCH(BL$1,'Team forecast'!$M$2:$AU$2,0))*IF($Y444&gt;0,-15000,0)</f>
        <v>0</v>
      </c>
      <c r="BM444" s="5">
        <f t="shared" si="443"/>
        <v>0</v>
      </c>
      <c r="BN444" s="5">
        <f t="shared" si="444"/>
        <v>0</v>
      </c>
      <c r="BO444" s="5">
        <f t="shared" si="445"/>
        <v>0</v>
      </c>
      <c r="BP444" s="5">
        <f t="shared" si="446"/>
        <v>0</v>
      </c>
      <c r="BQ444" s="5">
        <f t="shared" si="447"/>
        <v>0</v>
      </c>
      <c r="BR444" s="5">
        <f t="shared" si="448"/>
        <v>0</v>
      </c>
      <c r="BS444" s="5">
        <f t="shared" si="449"/>
        <v>0</v>
      </c>
      <c r="BT444" s="5">
        <f t="shared" si="450"/>
        <v>0</v>
      </c>
      <c r="BU444" s="5">
        <f t="shared" si="451"/>
        <v>0</v>
      </c>
      <c r="BV444" s="5">
        <f>IFERROR(SUM(BJ444:BU444),0)*((Cockpit!$C$3)^2)</f>
        <v>0</v>
      </c>
      <c r="BW444" s="19">
        <f>INDEX('Team forecast'!$M$3:$AU$22,MATCH($B444,'Team forecast'!$B$3:$B$22,0),MATCH(BW$1,'Team forecast'!$M$2:$AU$2,0))</f>
        <v>0</v>
      </c>
      <c r="BX444" s="19">
        <f>INDEX('Team forecast'!$M$3:$AU$22,MATCH($B444,'Team forecast'!$B$3:$B$22,0),MATCH(BX$1,'Team forecast'!$M$2:$AU$2,0))</f>
        <v>0</v>
      </c>
      <c r="BY444" s="19">
        <f>INDEX('Team forecast'!$M$3:$AU$22,MATCH($B444,'Team forecast'!$B$3:$B$22,0),MATCH(BY$1,'Team forecast'!$M$2:$AU$2,0))</f>
        <v>0</v>
      </c>
      <c r="BZ444" s="19">
        <f>INDEX('Team forecast'!$M$3:$AU$22,MATCH($B444,'Team forecast'!$B$3:$B$22,0),MATCH(BZ$1,'Team forecast'!$M$2:$AU$2,0))</f>
        <v>0</v>
      </c>
      <c r="CA444" s="5">
        <f t="shared" si="452"/>
        <v>-5000</v>
      </c>
      <c r="CB444" s="5">
        <f>INDEX('Team forecast'!$M$3:$AU$22,MATCH($B444,'Team forecast'!$B$3:$B$22,0),MATCH(CB$1,'Team forecast'!$M$2:$AU$2,0))*IF($Y444&gt;0,25000,0)</f>
        <v>0</v>
      </c>
      <c r="CC444" s="5">
        <f>INDEX('Team forecast'!$M$3:$AU$22,MATCH($B444,'Team forecast'!$B$3:$B$22,0),MATCH(CC$1,'Team forecast'!$M$2:$AU$2,0))*IF($Y444&gt;0,5000,0)</f>
        <v>0</v>
      </c>
      <c r="CD444" s="5">
        <f>INDEX('Team forecast'!$M$3:$AU$22,MATCH($B444,'Team forecast'!$B$3:$B$22,0),MATCH(CD$1,'Team forecast'!$M$2:$AU$2,0))*IF($Y444&gt;0,-15000,0)</f>
        <v>0</v>
      </c>
      <c r="CE444" s="5">
        <f t="shared" si="453"/>
        <v>0</v>
      </c>
      <c r="CF444" s="5">
        <f t="shared" si="454"/>
        <v>0</v>
      </c>
      <c r="CG444" s="5">
        <f t="shared" si="455"/>
        <v>0</v>
      </c>
      <c r="CH444" s="5">
        <f t="shared" si="456"/>
        <v>0</v>
      </c>
      <c r="CI444" s="5">
        <f t="shared" si="457"/>
        <v>0</v>
      </c>
      <c r="CJ444" s="5">
        <f t="shared" si="458"/>
        <v>0</v>
      </c>
      <c r="CK444" s="5">
        <f t="shared" si="459"/>
        <v>0</v>
      </c>
      <c r="CL444" s="5">
        <f t="shared" si="460"/>
        <v>0</v>
      </c>
      <c r="CM444" s="5">
        <f t="shared" si="461"/>
        <v>0</v>
      </c>
      <c r="CN444" s="5">
        <f>IFERROR(SUM(CB444:CM444),0)*((Cockpit!$C$3)^3)</f>
        <v>0</v>
      </c>
      <c r="CO444" s="19">
        <f>INDEX('Team forecast'!$M$3:$AU$22,MATCH($B444,'Team forecast'!$B$3:$B$22,0),MATCH(CO$1,'Team forecast'!$M$2:$AU$2,0))</f>
        <v>0</v>
      </c>
      <c r="CP444" s="19">
        <f>INDEX('Team forecast'!$M$3:$AU$22,MATCH($B444,'Team forecast'!$B$3:$B$22,0),MATCH(CP$1,'Team forecast'!$M$2:$AU$2,0))</f>
        <v>0</v>
      </c>
      <c r="CQ444" s="19">
        <f>INDEX('Team forecast'!$M$3:$AU$22,MATCH($B444,'Team forecast'!$B$3:$B$22,0),MATCH(CQ$1,'Team forecast'!$M$2:$AU$2,0))</f>
        <v>0</v>
      </c>
      <c r="CR444" s="19">
        <f>INDEX('Team forecast'!$M$3:$AU$22,MATCH($B444,'Team forecast'!$B$3:$B$22,0),MATCH(CR$1,'Team forecast'!$M$2:$AU$2,0))</f>
        <v>0</v>
      </c>
      <c r="CS444" s="5">
        <f t="shared" si="462"/>
        <v>-5000</v>
      </c>
      <c r="CT444" s="5">
        <f>INDEX('Team forecast'!$M$3:$AU$22,MATCH($B444,'Team forecast'!$B$3:$B$22,0),MATCH(CT$1,'Team forecast'!$M$2:$AU$2,0))*IF($Y444&gt;0,25000,0)</f>
        <v>0</v>
      </c>
      <c r="CU444" s="5">
        <f>INDEX('Team forecast'!$M$3:$AU$22,MATCH($B444,'Team forecast'!$B$3:$B$22,0),MATCH(CU$1,'Team forecast'!$M$2:$AU$2,0))*IF($Y444&gt;0,5000,0)</f>
        <v>0</v>
      </c>
      <c r="CV444" s="5">
        <f>INDEX('Team forecast'!$M$3:$AU$22,MATCH($B444,'Team forecast'!$B$3:$B$22,0),MATCH(CV$1,'Team forecast'!$M$2:$AU$2,0))*IF($Y444&gt;0,-15000,0)</f>
        <v>0</v>
      </c>
      <c r="CW444" s="5">
        <f t="shared" si="463"/>
        <v>0</v>
      </c>
      <c r="CX444" s="5">
        <f t="shared" si="464"/>
        <v>0</v>
      </c>
      <c r="CY444" s="5">
        <f t="shared" si="465"/>
        <v>0</v>
      </c>
      <c r="CZ444" s="5">
        <f t="shared" si="466"/>
        <v>0</v>
      </c>
      <c r="DA444" s="5">
        <f t="shared" si="467"/>
        <v>0</v>
      </c>
      <c r="DB444" s="5">
        <f t="shared" si="468"/>
        <v>0</v>
      </c>
      <c r="DC444" s="5">
        <f t="shared" si="469"/>
        <v>0</v>
      </c>
      <c r="DD444" s="5">
        <f t="shared" si="470"/>
        <v>0</v>
      </c>
      <c r="DE444" s="5">
        <f t="shared" si="471"/>
        <v>0</v>
      </c>
      <c r="DF444" s="5">
        <f>IFERROR(SUM(CT444:DE444),0)*((Cockpit!$C$3)^4)</f>
        <v>0</v>
      </c>
      <c r="DG444" s="19">
        <f>INDEX('Team forecast'!$M$3:$AU$22,MATCH($B444,'Team forecast'!$B$3:$B$22,0),MATCH(DG$1,'Team forecast'!$M$2:$AU$2,0))</f>
        <v>0</v>
      </c>
      <c r="DH444" s="19">
        <f>INDEX('Team forecast'!$M$3:$AU$22,MATCH($B444,'Team forecast'!$B$3:$B$22,0),MATCH(DH$1,'Team forecast'!$M$2:$AU$2,0))</f>
        <v>0</v>
      </c>
      <c r="DI444" s="19">
        <f>INDEX('Team forecast'!$M$3:$AU$22,MATCH($B444,'Team forecast'!$B$3:$B$22,0),MATCH(DI$1,'Team forecast'!$M$2:$AU$2,0))</f>
        <v>0</v>
      </c>
      <c r="DJ444" s="19">
        <f>INDEX('Team forecast'!$M$3:$AU$22,MATCH($B444,'Team forecast'!$B$3:$B$22,0),MATCH(DJ$1,'Team forecast'!$M$2:$AU$2,0))</f>
        <v>0</v>
      </c>
      <c r="DK444" s="5">
        <f t="shared" si="472"/>
        <v>-5000</v>
      </c>
      <c r="DL444" s="5">
        <f>INDEX('Team forecast'!$M$3:$AU$22,MATCH($B444,'Team forecast'!$B$3:$B$22,0),MATCH(DL$1,'Team forecast'!$M$2:$AU$2,0))*IF($Y444&gt;0,25000,0)</f>
        <v>0</v>
      </c>
      <c r="DM444" s="5">
        <f>INDEX('Team forecast'!$M$3:$AU$22,MATCH($B444,'Team forecast'!$B$3:$B$22,0),MATCH(DM$1,'Team forecast'!$M$2:$AU$2,0))*IF($Y444&gt;0,5000,0)</f>
        <v>0</v>
      </c>
      <c r="DN444" s="5">
        <f>INDEX('Team forecast'!$M$3:$AU$22,MATCH($B444,'Team forecast'!$B$3:$B$22,0),MATCH(DN$1,'Team forecast'!$M$2:$AU$2,0))*IF($Y444&gt;0,-15000,0)</f>
        <v>0</v>
      </c>
      <c r="DO444" s="5">
        <f t="shared" si="473"/>
        <v>0</v>
      </c>
      <c r="DP444" s="5">
        <f t="shared" si="474"/>
        <v>0</v>
      </c>
      <c r="DQ444" s="5">
        <f t="shared" si="475"/>
        <v>0</v>
      </c>
      <c r="DR444" s="5">
        <f t="shared" si="476"/>
        <v>0</v>
      </c>
      <c r="DS444" s="5">
        <f t="shared" si="477"/>
        <v>0</v>
      </c>
      <c r="DT444" s="5">
        <f t="shared" si="478"/>
        <v>0</v>
      </c>
      <c r="DU444" s="5">
        <f t="shared" si="479"/>
        <v>0</v>
      </c>
      <c r="DV444" s="5">
        <f t="shared" si="480"/>
        <v>0</v>
      </c>
      <c r="DW444" s="5">
        <f t="shared" si="481"/>
        <v>0</v>
      </c>
      <c r="DX444" s="5">
        <f>IFERROR(SUM(DL444:DW444),0)*((Cockpit!$C$3)^5)</f>
        <v>0</v>
      </c>
      <c r="DY444" s="5">
        <f t="shared" si="482"/>
        <v>-5000</v>
      </c>
      <c r="DZ444" s="5" t="str">
        <f>IF(ISERROR(MATCH(A444,'Current squad'!B:B,0)),"No","Yes")</f>
        <v>No</v>
      </c>
      <c r="EA444" s="5" cm="1">
        <f t="array" ref="EA444">IFERROR(_xlfn.IFS(DZ444="Yes",0,DZ444="No",H444*1%),999999)</f>
        <v>45510</v>
      </c>
      <c r="EB444" s="5">
        <f t="shared" si="424"/>
        <v>4596510</v>
      </c>
      <c r="EC444" s="5">
        <f t="shared" si="483"/>
        <v>-50510</v>
      </c>
      <c r="ED444" s="1">
        <f t="shared" si="425"/>
        <v>-1.1098659635245001E-2</v>
      </c>
      <c r="EE444" s="5">
        <f>RANK(EC444,$EC$2:$EC$572)+COUNTIF($EC$2:EC444,EC444)-1</f>
        <v>496</v>
      </c>
      <c r="EF444" s="4">
        <f>RANK(ED444,$ED$2:$ED$572)+COUNTIF($ED$2:ED444,ED444)-1</f>
        <v>252</v>
      </c>
    </row>
    <row r="445" spans="1:136" x14ac:dyDescent="0.3">
      <c r="A445" t="str">
        <f>IF(Holdet.dk!A445&lt;&gt;"",Holdet.dk!A445,"")</f>
        <v>Kevin De Bruyne</v>
      </c>
      <c r="B445" t="str">
        <f>INDEX(Holdet.dk!B:B,MATCH($A445,Holdet.dk!$A:$A,0))</f>
        <v>Manchester City</v>
      </c>
      <c r="C445" t="str">
        <f>INDEX(Holdet.dk!C:C,MATCH($A445,Holdet.dk!$A:$A,0))</f>
        <v>Midfield</v>
      </c>
      <c r="D445" t="str">
        <f>INDEX(Holdet.dk!D:D,MATCH($A445,Holdet.dk!$A:$A,0))</f>
        <v>9.852.000</v>
      </c>
      <c r="E445" s="1">
        <f>IFERROR(_xlfn.NUMBERVALUE(INDEX(Holdet.dk!$E:$E,MATCH($A445,Holdet.dk!$A:$A,0)),","),0)</f>
        <v>5.2000000000000005E-2</v>
      </c>
      <c r="F445" t="str">
        <f>IF(INDEX(Lookup!H:H,MATCH('Master data'!A445,Lookup!G:G,0))=0,A445,INDEX(Lookup!H:H,MATCH('Master data'!A445,Lookup!G:G,0)))</f>
        <v>Kevin De Bruyne</v>
      </c>
      <c r="G445" t="str">
        <f>IFERROR(INDEX(Lookup!B:B,MATCH(INDEX(Rotowire!C:C,MATCH(F445,Rotowire!A:A,0)),Lookup!D:D,0)),"")</f>
        <v/>
      </c>
      <c r="H445" s="5">
        <f t="shared" si="416"/>
        <v>9852000</v>
      </c>
      <c r="I445" s="19">
        <f>IFERROR(INDEX('Team forecast'!$G$3:$I$22,MATCH($B445,'Team forecast'!$B$3:$B$22,0),MATCH(I$1,'Team forecast'!$G$2:$I$2,0)),0)</f>
        <v>0.86602870813397137</v>
      </c>
      <c r="J445" s="19">
        <f>IFERROR(INDEX('Team forecast'!$G$3:$I$22,MATCH($B445,'Team forecast'!$B$3:$B$22,0),MATCH(J$1,'Team forecast'!$G$2:$I$2,0)),0)</f>
        <v>1.118279569892473</v>
      </c>
      <c r="K445" s="19">
        <f>IFERROR(INDEX('Team forecast'!$G$3:$I$22,MATCH($B445,'Team forecast'!$B$3:$B$22,0),MATCH(K$1,'Team forecast'!$G$2:$I$2,0)),0)</f>
        <v>0.86208459014336625</v>
      </c>
      <c r="L445">
        <f>SUMIFS(Rotowire!E:E,Rotowire!$A:$A,'Master data'!$F445)</f>
        <v>0</v>
      </c>
      <c r="M445" s="2">
        <f>SUMIFS(Rotowire!F:F,Rotowire!$A:$A,'Master data'!$F445)*I445</f>
        <v>0</v>
      </c>
      <c r="N445" s="2">
        <f>SUMIFS(Rotowire!G:G,Rotowire!$A:$A,'Master data'!$F445)*I445</f>
        <v>0</v>
      </c>
      <c r="O445" s="2">
        <f>SUMIFS(Rotowire!I:I,Rotowire!$A:$A,'Master data'!$F445)*I445</f>
        <v>0</v>
      </c>
      <c r="P445" s="2">
        <f>SUMIFS(Rotowire!W:W,Rotowire!$A:$A,'Master data'!$F445)*K445</f>
        <v>0</v>
      </c>
      <c r="Q445" s="2">
        <f>SUMIFS(Rotowire!Y:Y,Rotowire!$A:$A,'Master data'!$F445)*J445</f>
        <v>0</v>
      </c>
      <c r="R445" s="2">
        <f>SUMIFS(Rotowire!AB:AB,Rotowire!$A:$A,'Master data'!$F445)</f>
        <v>0</v>
      </c>
      <c r="S445" s="2">
        <f>SUMIFS(Rotowire!AC:AC,Rotowire!$A:$A,'Master data'!$F445)</f>
        <v>0</v>
      </c>
      <c r="T445" s="2">
        <f>INDEX('Team forecast'!D$3:D$22,MATCH($B445,'Team forecast'!$B$3:$B$22,0))</f>
        <v>1.81</v>
      </c>
      <c r="U445" s="2">
        <f>INDEX('Team forecast'!E$3:E$22,MATCH($B445,'Team forecast'!$B$3:$B$22,0))</f>
        <v>1.04</v>
      </c>
      <c r="V445" s="2">
        <f>INDEX('Team forecast'!J$3:J$22,MATCH($B445,'Team forecast'!$B$3:$B$22,0))</f>
        <v>0.54869999999999997</v>
      </c>
      <c r="W445" s="2">
        <f>INDEX('Team forecast'!K$3:K$22,MATCH($B445,'Team forecast'!$B$3:$B$22,0))</f>
        <v>0.23649999999999999</v>
      </c>
      <c r="X445" s="2">
        <f>INDEX('Team forecast'!L$3:L$22,MATCH($B445,'Team forecast'!$B$3:$B$22,0))</f>
        <v>0.21479999999999999</v>
      </c>
      <c r="Y445" s="5">
        <f t="shared" si="417"/>
        <v>-5000</v>
      </c>
      <c r="Z445" s="5">
        <f t="shared" si="418"/>
        <v>0</v>
      </c>
      <c r="AA445" s="5">
        <f t="shared" si="419"/>
        <v>0</v>
      </c>
      <c r="AB445" s="5">
        <f t="shared" si="420"/>
        <v>0</v>
      </c>
      <c r="AC445" s="5">
        <f t="shared" si="421"/>
        <v>0</v>
      </c>
      <c r="AD445" s="5">
        <f t="shared" si="426"/>
        <v>0</v>
      </c>
      <c r="AE445" s="5">
        <f t="shared" si="427"/>
        <v>0</v>
      </c>
      <c r="AF445" s="5">
        <f t="shared" si="422"/>
        <v>0</v>
      </c>
      <c r="AG445" s="5">
        <f t="shared" si="423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 t="shared" si="431"/>
        <v>0</v>
      </c>
      <c r="AL445" s="5">
        <f>IFERROR(SUM(Y445:AK445),-5000)*((Cockpit!$C$3)^0)</f>
        <v>-5000</v>
      </c>
      <c r="AM445" s="19">
        <f>INDEX('Team forecast'!$M$3:$AU$22,MATCH($B445,'Team forecast'!$B$3:$B$22,0),MATCH(AM$1,'Team forecast'!$M$2:$AU$2,0))</f>
        <v>0</v>
      </c>
      <c r="AN445" s="19">
        <f>INDEX('Team forecast'!$M$3:$AU$22,MATCH($B445,'Team forecast'!$B$3:$B$22,0),MATCH(AN$1,'Team forecast'!$M$2:$AU$2,0))</f>
        <v>0</v>
      </c>
      <c r="AO445" s="19">
        <f>INDEX('Team forecast'!$M$3:$AU$22,MATCH($B445,'Team forecast'!$B$3:$B$22,0),MATCH(AO$1,'Team forecast'!$M$2:$AU$2,0))</f>
        <v>0</v>
      </c>
      <c r="AP445" s="19">
        <f>INDEX('Team forecast'!$M$3:$AU$22,MATCH($B445,'Team forecast'!$B$3:$B$22,0),MATCH(AP$1,'Team forecast'!$M$2:$AU$2,0))</f>
        <v>0</v>
      </c>
      <c r="AQ445" s="5">
        <f t="shared" si="432"/>
        <v>-5000</v>
      </c>
      <c r="AR445" s="5">
        <f>INDEX('Team forecast'!$M$3:$AU$22,MATCH($B445,'Team forecast'!$B$3:$B$22,0),MATCH(AR$1,'Team forecast'!$M$2:$AU$2,0))*IF($Y445&gt;0,25000,0)</f>
        <v>0</v>
      </c>
      <c r="AS445" s="5">
        <f>INDEX('Team forecast'!$M$3:$AU$22,MATCH($B445,'Team forecast'!$B$3:$B$22,0),MATCH(AS$1,'Team forecast'!$M$2:$AU$2,0))*IF($Y445&gt;0,5000,0)</f>
        <v>0</v>
      </c>
      <c r="AT445" s="5">
        <f>INDEX('Team forecast'!$M$3:$AU$22,MATCH($B445,'Team forecast'!$B$3:$B$22,0),MATCH(AT$1,'Team forecast'!$M$2:$AU$2,0))*IF($Y445&gt;0,-15000,0)</f>
        <v>0</v>
      </c>
      <c r="AU445" s="5">
        <f t="shared" si="433"/>
        <v>0</v>
      </c>
      <c r="AV445" s="5">
        <f t="shared" si="434"/>
        <v>0</v>
      </c>
      <c r="AW445" s="5">
        <f t="shared" si="435"/>
        <v>0</v>
      </c>
      <c r="AX445" s="5">
        <f t="shared" si="436"/>
        <v>0</v>
      </c>
      <c r="AY445" s="5">
        <f t="shared" si="437"/>
        <v>0</v>
      </c>
      <c r="AZ445" s="5">
        <f t="shared" si="438"/>
        <v>0</v>
      </c>
      <c r="BA445" s="5">
        <f t="shared" si="439"/>
        <v>0</v>
      </c>
      <c r="BB445" s="5">
        <f t="shared" si="440"/>
        <v>0</v>
      </c>
      <c r="BC445" s="5">
        <f t="shared" si="441"/>
        <v>0</v>
      </c>
      <c r="BD445" s="5">
        <f>IFERROR(SUM(AR445:BC445),0)*((Cockpit!$C$3)^1)</f>
        <v>0</v>
      </c>
      <c r="BE445" s="19">
        <f>INDEX('Team forecast'!$M$3:$AU$22,MATCH($B445,'Team forecast'!$B$3:$B$22,0),MATCH(BE$1,'Team forecast'!$M$2:$AU$2,0))</f>
        <v>0</v>
      </c>
      <c r="BF445" s="19">
        <f>INDEX('Team forecast'!$M$3:$AU$22,MATCH($B445,'Team forecast'!$B$3:$B$22,0),MATCH(BF$1,'Team forecast'!$M$2:$AU$2,0))</f>
        <v>0</v>
      </c>
      <c r="BG445" s="19">
        <f>INDEX('Team forecast'!$M$3:$AU$22,MATCH($B445,'Team forecast'!$B$3:$B$22,0),MATCH(BG$1,'Team forecast'!$M$2:$AU$2,0))</f>
        <v>0</v>
      </c>
      <c r="BH445" s="19">
        <f>INDEX('Team forecast'!$M$3:$AU$22,MATCH($B445,'Team forecast'!$B$3:$B$22,0),MATCH(BH$1,'Team forecast'!$M$2:$AU$2,0))</f>
        <v>0</v>
      </c>
      <c r="BI445" s="5">
        <f t="shared" si="442"/>
        <v>-5000</v>
      </c>
      <c r="BJ445" s="5">
        <f>INDEX('Team forecast'!$M$3:$AU$22,MATCH($B445,'Team forecast'!$B$3:$B$22,0),MATCH(BJ$1,'Team forecast'!$M$2:$AU$2,0))*IF($Y445&gt;0,25000,0)</f>
        <v>0</v>
      </c>
      <c r="BK445" s="5">
        <f>INDEX('Team forecast'!$M$3:$AU$22,MATCH($B445,'Team forecast'!$B$3:$B$22,0),MATCH(BK$1,'Team forecast'!$M$2:$AU$2,0))*IF($Y445&gt;0,5000,0)</f>
        <v>0</v>
      </c>
      <c r="BL445" s="5">
        <f>INDEX('Team forecast'!$M$3:$AU$22,MATCH($B445,'Team forecast'!$B$3:$B$22,0),MATCH(BL$1,'Team forecast'!$M$2:$AU$2,0))*IF($Y445&gt;0,-15000,0)</f>
        <v>0</v>
      </c>
      <c r="BM445" s="5">
        <f t="shared" si="443"/>
        <v>0</v>
      </c>
      <c r="BN445" s="5">
        <f t="shared" si="444"/>
        <v>0</v>
      </c>
      <c r="BO445" s="5">
        <f t="shared" si="445"/>
        <v>0</v>
      </c>
      <c r="BP445" s="5">
        <f t="shared" si="446"/>
        <v>0</v>
      </c>
      <c r="BQ445" s="5">
        <f t="shared" si="447"/>
        <v>0</v>
      </c>
      <c r="BR445" s="5">
        <f t="shared" si="448"/>
        <v>0</v>
      </c>
      <c r="BS445" s="5">
        <f t="shared" si="449"/>
        <v>0</v>
      </c>
      <c r="BT445" s="5">
        <f t="shared" si="450"/>
        <v>0</v>
      </c>
      <c r="BU445" s="5">
        <f t="shared" si="451"/>
        <v>0</v>
      </c>
      <c r="BV445" s="5">
        <f>IFERROR(SUM(BJ445:BU445),0)*((Cockpit!$C$3)^2)</f>
        <v>0</v>
      </c>
      <c r="BW445" s="19">
        <f>INDEX('Team forecast'!$M$3:$AU$22,MATCH($B445,'Team forecast'!$B$3:$B$22,0),MATCH(BW$1,'Team forecast'!$M$2:$AU$2,0))</f>
        <v>0</v>
      </c>
      <c r="BX445" s="19">
        <f>INDEX('Team forecast'!$M$3:$AU$22,MATCH($B445,'Team forecast'!$B$3:$B$22,0),MATCH(BX$1,'Team forecast'!$M$2:$AU$2,0))</f>
        <v>0</v>
      </c>
      <c r="BY445" s="19">
        <f>INDEX('Team forecast'!$M$3:$AU$22,MATCH($B445,'Team forecast'!$B$3:$B$22,0),MATCH(BY$1,'Team forecast'!$M$2:$AU$2,0))</f>
        <v>0</v>
      </c>
      <c r="BZ445" s="19">
        <f>INDEX('Team forecast'!$M$3:$AU$22,MATCH($B445,'Team forecast'!$B$3:$B$22,0),MATCH(BZ$1,'Team forecast'!$M$2:$AU$2,0))</f>
        <v>0</v>
      </c>
      <c r="CA445" s="5">
        <f t="shared" si="452"/>
        <v>-5000</v>
      </c>
      <c r="CB445" s="5">
        <f>INDEX('Team forecast'!$M$3:$AU$22,MATCH($B445,'Team forecast'!$B$3:$B$22,0),MATCH(CB$1,'Team forecast'!$M$2:$AU$2,0))*IF($Y445&gt;0,25000,0)</f>
        <v>0</v>
      </c>
      <c r="CC445" s="5">
        <f>INDEX('Team forecast'!$M$3:$AU$22,MATCH($B445,'Team forecast'!$B$3:$B$22,0),MATCH(CC$1,'Team forecast'!$M$2:$AU$2,0))*IF($Y445&gt;0,5000,0)</f>
        <v>0</v>
      </c>
      <c r="CD445" s="5">
        <f>INDEX('Team forecast'!$M$3:$AU$22,MATCH($B445,'Team forecast'!$B$3:$B$22,0),MATCH(CD$1,'Team forecast'!$M$2:$AU$2,0))*IF($Y445&gt;0,-15000,0)</f>
        <v>0</v>
      </c>
      <c r="CE445" s="5">
        <f t="shared" si="453"/>
        <v>0</v>
      </c>
      <c r="CF445" s="5">
        <f t="shared" si="454"/>
        <v>0</v>
      </c>
      <c r="CG445" s="5">
        <f t="shared" si="455"/>
        <v>0</v>
      </c>
      <c r="CH445" s="5">
        <f t="shared" si="456"/>
        <v>0</v>
      </c>
      <c r="CI445" s="5">
        <f t="shared" si="457"/>
        <v>0</v>
      </c>
      <c r="CJ445" s="5">
        <f t="shared" si="458"/>
        <v>0</v>
      </c>
      <c r="CK445" s="5">
        <f t="shared" si="459"/>
        <v>0</v>
      </c>
      <c r="CL445" s="5">
        <f t="shared" si="460"/>
        <v>0</v>
      </c>
      <c r="CM445" s="5">
        <f t="shared" si="461"/>
        <v>0</v>
      </c>
      <c r="CN445" s="5">
        <f>IFERROR(SUM(CB445:CM445),0)*((Cockpit!$C$3)^3)</f>
        <v>0</v>
      </c>
      <c r="CO445" s="19">
        <f>INDEX('Team forecast'!$M$3:$AU$22,MATCH($B445,'Team forecast'!$B$3:$B$22,0),MATCH(CO$1,'Team forecast'!$M$2:$AU$2,0))</f>
        <v>0</v>
      </c>
      <c r="CP445" s="19">
        <f>INDEX('Team forecast'!$M$3:$AU$22,MATCH($B445,'Team forecast'!$B$3:$B$22,0),MATCH(CP$1,'Team forecast'!$M$2:$AU$2,0))</f>
        <v>0</v>
      </c>
      <c r="CQ445" s="19">
        <f>INDEX('Team forecast'!$M$3:$AU$22,MATCH($B445,'Team forecast'!$B$3:$B$22,0),MATCH(CQ$1,'Team forecast'!$M$2:$AU$2,0))</f>
        <v>0</v>
      </c>
      <c r="CR445" s="19">
        <f>INDEX('Team forecast'!$M$3:$AU$22,MATCH($B445,'Team forecast'!$B$3:$B$22,0),MATCH(CR$1,'Team forecast'!$M$2:$AU$2,0))</f>
        <v>0</v>
      </c>
      <c r="CS445" s="5">
        <f t="shared" si="462"/>
        <v>-5000</v>
      </c>
      <c r="CT445" s="5">
        <f>INDEX('Team forecast'!$M$3:$AU$22,MATCH($B445,'Team forecast'!$B$3:$B$22,0),MATCH(CT$1,'Team forecast'!$M$2:$AU$2,0))*IF($Y445&gt;0,25000,0)</f>
        <v>0</v>
      </c>
      <c r="CU445" s="5">
        <f>INDEX('Team forecast'!$M$3:$AU$22,MATCH($B445,'Team forecast'!$B$3:$B$22,0),MATCH(CU$1,'Team forecast'!$M$2:$AU$2,0))*IF($Y445&gt;0,5000,0)</f>
        <v>0</v>
      </c>
      <c r="CV445" s="5">
        <f>INDEX('Team forecast'!$M$3:$AU$22,MATCH($B445,'Team forecast'!$B$3:$B$22,0),MATCH(CV$1,'Team forecast'!$M$2:$AU$2,0))*IF($Y445&gt;0,-15000,0)</f>
        <v>0</v>
      </c>
      <c r="CW445" s="5">
        <f t="shared" si="463"/>
        <v>0</v>
      </c>
      <c r="CX445" s="5">
        <f t="shared" si="464"/>
        <v>0</v>
      </c>
      <c r="CY445" s="5">
        <f t="shared" si="465"/>
        <v>0</v>
      </c>
      <c r="CZ445" s="5">
        <f t="shared" si="466"/>
        <v>0</v>
      </c>
      <c r="DA445" s="5">
        <f t="shared" si="467"/>
        <v>0</v>
      </c>
      <c r="DB445" s="5">
        <f t="shared" si="468"/>
        <v>0</v>
      </c>
      <c r="DC445" s="5">
        <f t="shared" si="469"/>
        <v>0</v>
      </c>
      <c r="DD445" s="5">
        <f t="shared" si="470"/>
        <v>0</v>
      </c>
      <c r="DE445" s="5">
        <f t="shared" si="471"/>
        <v>0</v>
      </c>
      <c r="DF445" s="5">
        <f>IFERROR(SUM(CT445:DE445),0)*((Cockpit!$C$3)^4)</f>
        <v>0</v>
      </c>
      <c r="DG445" s="19">
        <f>INDEX('Team forecast'!$M$3:$AU$22,MATCH($B445,'Team forecast'!$B$3:$B$22,0),MATCH(DG$1,'Team forecast'!$M$2:$AU$2,0))</f>
        <v>0</v>
      </c>
      <c r="DH445" s="19">
        <f>INDEX('Team forecast'!$M$3:$AU$22,MATCH($B445,'Team forecast'!$B$3:$B$22,0),MATCH(DH$1,'Team forecast'!$M$2:$AU$2,0))</f>
        <v>0</v>
      </c>
      <c r="DI445" s="19">
        <f>INDEX('Team forecast'!$M$3:$AU$22,MATCH($B445,'Team forecast'!$B$3:$B$22,0),MATCH(DI$1,'Team forecast'!$M$2:$AU$2,0))</f>
        <v>0</v>
      </c>
      <c r="DJ445" s="19">
        <f>INDEX('Team forecast'!$M$3:$AU$22,MATCH($B445,'Team forecast'!$B$3:$B$22,0),MATCH(DJ$1,'Team forecast'!$M$2:$AU$2,0))</f>
        <v>0</v>
      </c>
      <c r="DK445" s="5">
        <f t="shared" si="472"/>
        <v>-5000</v>
      </c>
      <c r="DL445" s="5">
        <f>INDEX('Team forecast'!$M$3:$AU$22,MATCH($B445,'Team forecast'!$B$3:$B$22,0),MATCH(DL$1,'Team forecast'!$M$2:$AU$2,0))*IF($Y445&gt;0,25000,0)</f>
        <v>0</v>
      </c>
      <c r="DM445" s="5">
        <f>INDEX('Team forecast'!$M$3:$AU$22,MATCH($B445,'Team forecast'!$B$3:$B$22,0),MATCH(DM$1,'Team forecast'!$M$2:$AU$2,0))*IF($Y445&gt;0,5000,0)</f>
        <v>0</v>
      </c>
      <c r="DN445" s="5">
        <f>INDEX('Team forecast'!$M$3:$AU$22,MATCH($B445,'Team forecast'!$B$3:$B$22,0),MATCH(DN$1,'Team forecast'!$M$2:$AU$2,0))*IF($Y445&gt;0,-15000,0)</f>
        <v>0</v>
      </c>
      <c r="DO445" s="5">
        <f t="shared" si="473"/>
        <v>0</v>
      </c>
      <c r="DP445" s="5">
        <f t="shared" si="474"/>
        <v>0</v>
      </c>
      <c r="DQ445" s="5">
        <f t="shared" si="475"/>
        <v>0</v>
      </c>
      <c r="DR445" s="5">
        <f t="shared" si="476"/>
        <v>0</v>
      </c>
      <c r="DS445" s="5">
        <f t="shared" si="477"/>
        <v>0</v>
      </c>
      <c r="DT445" s="5">
        <f t="shared" si="478"/>
        <v>0</v>
      </c>
      <c r="DU445" s="5">
        <f t="shared" si="479"/>
        <v>0</v>
      </c>
      <c r="DV445" s="5">
        <f t="shared" si="480"/>
        <v>0</v>
      </c>
      <c r="DW445" s="5">
        <f t="shared" si="481"/>
        <v>0</v>
      </c>
      <c r="DX445" s="5">
        <f>IFERROR(SUM(DL445:DW445),0)*((Cockpit!$C$3)^5)</f>
        <v>0</v>
      </c>
      <c r="DY445" s="5">
        <f t="shared" si="482"/>
        <v>-5000</v>
      </c>
      <c r="DZ445" s="5" t="str">
        <f>IF(ISERROR(MATCH(A445,'Current squad'!B:B,0)),"No","Yes")</f>
        <v>Yes</v>
      </c>
      <c r="EA445" s="5" cm="1">
        <f t="array" ref="EA445">IFERROR(_xlfn.IFS(DZ445="Yes",0,DZ445="No",H445*1%),999999)</f>
        <v>0</v>
      </c>
      <c r="EB445" s="5">
        <f t="shared" si="424"/>
        <v>9852000</v>
      </c>
      <c r="EC445" s="5">
        <f t="shared" si="483"/>
        <v>-5000</v>
      </c>
      <c r="ED445" s="1">
        <f t="shared" si="425"/>
        <v>-5.0751116524563541E-4</v>
      </c>
      <c r="EE445" s="5">
        <f>RANK(EC445,$EC$2:$EC$572)+COUNTIF($EC$2:EC445,EC445)-1</f>
        <v>93</v>
      </c>
      <c r="EF445" s="4">
        <f>RANK(ED445,$ED$2:$ED$572)+COUNTIF($ED$2:ED445,ED445)-1</f>
        <v>78</v>
      </c>
    </row>
    <row r="446" spans="1:136" x14ac:dyDescent="0.3">
      <c r="A446" t="str">
        <f>IF(Holdet.dk!A446&lt;&gt;"",Holdet.dk!A446,"")</f>
        <v>Rodrigo Vilca</v>
      </c>
      <c r="B446" t="str">
        <f>INDEX(Holdet.dk!B:B,MATCH($A446,Holdet.dk!$A:$A,0))</f>
        <v>Newcastle</v>
      </c>
      <c r="C446" t="str">
        <f>INDEX(Holdet.dk!C:C,MATCH($A446,Holdet.dk!$A:$A,0))</f>
        <v>Midfield</v>
      </c>
      <c r="D446" t="str">
        <f>INDEX(Holdet.dk!D:D,MATCH($A446,Holdet.dk!$A:$A,0))</f>
        <v>2.395.000</v>
      </c>
      <c r="E446" s="1">
        <f>IFERROR(_xlfn.NUMBERVALUE(INDEX(Holdet.dk!$E:$E,MATCH($A446,Holdet.dk!$A:$A,0)),","),0)</f>
        <v>0</v>
      </c>
      <c r="F446" t="str">
        <f>IF(INDEX(Lookup!H:H,MATCH('Master data'!A446,Lookup!G:G,0))=0,A446,INDEX(Lookup!H:H,MATCH('Master data'!A446,Lookup!G:G,0)))</f>
        <v>Rodrigo Vilca</v>
      </c>
      <c r="G446" t="str">
        <f>IFERROR(INDEX(Lookup!B:B,MATCH(INDEX(Rotowire!C:C,MATCH(F446,Rotowire!A:A,0)),Lookup!D:D,0)),"")</f>
        <v/>
      </c>
      <c r="H446" s="5">
        <f t="shared" si="416"/>
        <v>2395000</v>
      </c>
      <c r="I446" s="19">
        <f>IFERROR(INDEX('Team forecast'!$G$3:$I$22,MATCH($B446,'Team forecast'!$B$3:$B$22,0),MATCH(I$1,'Team forecast'!$G$2:$I$2,0)),0)</f>
        <v>0.8913043478260867</v>
      </c>
      <c r="J446" s="19">
        <f>IFERROR(INDEX('Team forecast'!$G$3:$I$22,MATCH($B446,'Team forecast'!$B$3:$B$22,0),MATCH(J$1,'Team forecast'!$G$2:$I$2,0)),0)</f>
        <v>0.79881656804733725</v>
      </c>
      <c r="K446" s="19">
        <f>IFERROR(INDEX('Team forecast'!$G$3:$I$22,MATCH($B446,'Team forecast'!$B$3:$B$22,0),MATCH(K$1,'Team forecast'!$G$2:$I$2,0)),0)</f>
        <v>1.5249427096817147</v>
      </c>
      <c r="L446">
        <f>SUMIFS(Rotowire!E:E,Rotowire!$A:$A,'Master data'!$F446)</f>
        <v>0</v>
      </c>
      <c r="M446" s="2">
        <f>SUMIFS(Rotowire!F:F,Rotowire!$A:$A,'Master data'!$F446)*I446</f>
        <v>0</v>
      </c>
      <c r="N446" s="2">
        <f>SUMIFS(Rotowire!G:G,Rotowire!$A:$A,'Master data'!$F446)*I446</f>
        <v>0</v>
      </c>
      <c r="O446" s="2">
        <f>SUMIFS(Rotowire!I:I,Rotowire!$A:$A,'Master data'!$F446)*I446</f>
        <v>0</v>
      </c>
      <c r="P446" s="2">
        <f>SUMIFS(Rotowire!W:W,Rotowire!$A:$A,'Master data'!$F446)*K446</f>
        <v>0</v>
      </c>
      <c r="Q446" s="2">
        <f>SUMIFS(Rotowire!Y:Y,Rotowire!$A:$A,'Master data'!$F446)*J446</f>
        <v>0</v>
      </c>
      <c r="R446" s="2">
        <f>SUMIFS(Rotowire!AB:AB,Rotowire!$A:$A,'Master data'!$F446)</f>
        <v>0</v>
      </c>
      <c r="S446" s="2">
        <f>SUMIFS(Rotowire!AC:AC,Rotowire!$A:$A,'Master data'!$F446)</f>
        <v>0</v>
      </c>
      <c r="T446" s="2">
        <f>INDEX('Team forecast'!D$3:D$22,MATCH($B446,'Team forecast'!$B$3:$B$22,0))</f>
        <v>1.23</v>
      </c>
      <c r="U446" s="2">
        <f>INDEX('Team forecast'!E$3:E$22,MATCH($B446,'Team forecast'!$B$3:$B$22,0))</f>
        <v>1.35</v>
      </c>
      <c r="V446" s="2">
        <f>INDEX('Team forecast'!J$3:J$22,MATCH($B446,'Team forecast'!$B$3:$B$22,0))</f>
        <v>0.33679999999999999</v>
      </c>
      <c r="W446" s="2">
        <f>INDEX('Team forecast'!K$3:K$22,MATCH($B446,'Team forecast'!$B$3:$B$22,0))</f>
        <v>0.2712</v>
      </c>
      <c r="X446" s="2">
        <f>INDEX('Team forecast'!L$3:L$22,MATCH($B446,'Team forecast'!$B$3:$B$22,0))</f>
        <v>0.39200000000000002</v>
      </c>
      <c r="Y446" s="5">
        <f t="shared" si="417"/>
        <v>-5000</v>
      </c>
      <c r="Z446" s="5">
        <f t="shared" si="418"/>
        <v>0</v>
      </c>
      <c r="AA446" s="5">
        <f t="shared" si="419"/>
        <v>0</v>
      </c>
      <c r="AB446" s="5">
        <f t="shared" si="420"/>
        <v>0</v>
      </c>
      <c r="AC446" s="5">
        <f t="shared" si="421"/>
        <v>0</v>
      </c>
      <c r="AD446" s="5">
        <f t="shared" si="426"/>
        <v>0</v>
      </c>
      <c r="AE446" s="5">
        <f t="shared" si="427"/>
        <v>0</v>
      </c>
      <c r="AF446" s="5">
        <f t="shared" si="422"/>
        <v>0</v>
      </c>
      <c r="AG446" s="5">
        <f t="shared" si="423"/>
        <v>0</v>
      </c>
      <c r="AH446" s="5">
        <f t="shared" si="428"/>
        <v>0</v>
      </c>
      <c r="AI446" s="5">
        <f t="shared" si="429"/>
        <v>0</v>
      </c>
      <c r="AJ446" s="5">
        <f t="shared" si="430"/>
        <v>0</v>
      </c>
      <c r="AK446" s="5">
        <f t="shared" si="431"/>
        <v>0</v>
      </c>
      <c r="AL446" s="5">
        <f>IFERROR(SUM(Y446:AK446),-5000)*((Cockpit!$C$3)^0)</f>
        <v>-5000</v>
      </c>
      <c r="AM446" s="19">
        <f>INDEX('Team forecast'!$M$3:$AU$22,MATCH($B446,'Team forecast'!$B$3:$B$22,0),MATCH(AM$1,'Team forecast'!$M$2:$AU$2,0))</f>
        <v>0</v>
      </c>
      <c r="AN446" s="19">
        <f>INDEX('Team forecast'!$M$3:$AU$22,MATCH($B446,'Team forecast'!$B$3:$B$22,0),MATCH(AN$1,'Team forecast'!$M$2:$AU$2,0))</f>
        <v>0</v>
      </c>
      <c r="AO446" s="19">
        <f>INDEX('Team forecast'!$M$3:$AU$22,MATCH($B446,'Team forecast'!$B$3:$B$22,0),MATCH(AO$1,'Team forecast'!$M$2:$AU$2,0))</f>
        <v>0</v>
      </c>
      <c r="AP446" s="19">
        <f>INDEX('Team forecast'!$M$3:$AU$22,MATCH($B446,'Team forecast'!$B$3:$B$22,0),MATCH(AP$1,'Team forecast'!$M$2:$AU$2,0))</f>
        <v>0</v>
      </c>
      <c r="AQ446" s="5">
        <f t="shared" si="432"/>
        <v>-5000</v>
      </c>
      <c r="AR446" s="5">
        <f>INDEX('Team forecast'!$M$3:$AU$22,MATCH($B446,'Team forecast'!$B$3:$B$22,0),MATCH(AR$1,'Team forecast'!$M$2:$AU$2,0))*IF($Y446&gt;0,25000,0)</f>
        <v>0</v>
      </c>
      <c r="AS446" s="5">
        <f>INDEX('Team forecast'!$M$3:$AU$22,MATCH($B446,'Team forecast'!$B$3:$B$22,0),MATCH(AS$1,'Team forecast'!$M$2:$AU$2,0))*IF($Y446&gt;0,5000,0)</f>
        <v>0</v>
      </c>
      <c r="AT446" s="5">
        <f>INDEX('Team forecast'!$M$3:$AU$22,MATCH($B446,'Team forecast'!$B$3:$B$22,0),MATCH(AT$1,'Team forecast'!$M$2:$AU$2,0))*IF($Y446&gt;0,-15000,0)</f>
        <v>0</v>
      </c>
      <c r="AU446" s="5">
        <f t="shared" si="433"/>
        <v>0</v>
      </c>
      <c r="AV446" s="5">
        <f t="shared" si="434"/>
        <v>0</v>
      </c>
      <c r="AW446" s="5">
        <f t="shared" si="435"/>
        <v>0</v>
      </c>
      <c r="AX446" s="5">
        <f t="shared" si="436"/>
        <v>0</v>
      </c>
      <c r="AY446" s="5">
        <f t="shared" si="437"/>
        <v>0</v>
      </c>
      <c r="AZ446" s="5">
        <f t="shared" si="438"/>
        <v>0</v>
      </c>
      <c r="BA446" s="5">
        <f t="shared" si="439"/>
        <v>0</v>
      </c>
      <c r="BB446" s="5">
        <f t="shared" si="440"/>
        <v>0</v>
      </c>
      <c r="BC446" s="5">
        <f t="shared" si="441"/>
        <v>0</v>
      </c>
      <c r="BD446" s="5">
        <f>IFERROR(SUM(AR446:BC446),0)*((Cockpit!$C$3)^1)</f>
        <v>0</v>
      </c>
      <c r="BE446" s="19">
        <f>INDEX('Team forecast'!$M$3:$AU$22,MATCH($B446,'Team forecast'!$B$3:$B$22,0),MATCH(BE$1,'Team forecast'!$M$2:$AU$2,0))</f>
        <v>0</v>
      </c>
      <c r="BF446" s="19">
        <f>INDEX('Team forecast'!$M$3:$AU$22,MATCH($B446,'Team forecast'!$B$3:$B$22,0),MATCH(BF$1,'Team forecast'!$M$2:$AU$2,0))</f>
        <v>0</v>
      </c>
      <c r="BG446" s="19">
        <f>INDEX('Team forecast'!$M$3:$AU$22,MATCH($B446,'Team forecast'!$B$3:$B$22,0),MATCH(BG$1,'Team forecast'!$M$2:$AU$2,0))</f>
        <v>0</v>
      </c>
      <c r="BH446" s="19">
        <f>INDEX('Team forecast'!$M$3:$AU$22,MATCH($B446,'Team forecast'!$B$3:$B$22,0),MATCH(BH$1,'Team forecast'!$M$2:$AU$2,0))</f>
        <v>0</v>
      </c>
      <c r="BI446" s="5">
        <f t="shared" si="442"/>
        <v>-5000</v>
      </c>
      <c r="BJ446" s="5">
        <f>INDEX('Team forecast'!$M$3:$AU$22,MATCH($B446,'Team forecast'!$B$3:$B$22,0),MATCH(BJ$1,'Team forecast'!$M$2:$AU$2,0))*IF($Y446&gt;0,25000,0)</f>
        <v>0</v>
      </c>
      <c r="BK446" s="5">
        <f>INDEX('Team forecast'!$M$3:$AU$22,MATCH($B446,'Team forecast'!$B$3:$B$22,0),MATCH(BK$1,'Team forecast'!$M$2:$AU$2,0))*IF($Y446&gt;0,5000,0)</f>
        <v>0</v>
      </c>
      <c r="BL446" s="5">
        <f>INDEX('Team forecast'!$M$3:$AU$22,MATCH($B446,'Team forecast'!$B$3:$B$22,0),MATCH(BL$1,'Team forecast'!$M$2:$AU$2,0))*IF($Y446&gt;0,-15000,0)</f>
        <v>0</v>
      </c>
      <c r="BM446" s="5">
        <f t="shared" si="443"/>
        <v>0</v>
      </c>
      <c r="BN446" s="5">
        <f t="shared" si="444"/>
        <v>0</v>
      </c>
      <c r="BO446" s="5">
        <f t="shared" si="445"/>
        <v>0</v>
      </c>
      <c r="BP446" s="5">
        <f t="shared" si="446"/>
        <v>0</v>
      </c>
      <c r="BQ446" s="5">
        <f t="shared" si="447"/>
        <v>0</v>
      </c>
      <c r="BR446" s="5">
        <f t="shared" si="448"/>
        <v>0</v>
      </c>
      <c r="BS446" s="5">
        <f t="shared" si="449"/>
        <v>0</v>
      </c>
      <c r="BT446" s="5">
        <f t="shared" si="450"/>
        <v>0</v>
      </c>
      <c r="BU446" s="5">
        <f t="shared" si="451"/>
        <v>0</v>
      </c>
      <c r="BV446" s="5">
        <f>IFERROR(SUM(BJ446:BU446),0)*((Cockpit!$C$3)^2)</f>
        <v>0</v>
      </c>
      <c r="BW446" s="19">
        <f>INDEX('Team forecast'!$M$3:$AU$22,MATCH($B446,'Team forecast'!$B$3:$B$22,0),MATCH(BW$1,'Team forecast'!$M$2:$AU$2,0))</f>
        <v>0</v>
      </c>
      <c r="BX446" s="19">
        <f>INDEX('Team forecast'!$M$3:$AU$22,MATCH($B446,'Team forecast'!$B$3:$B$22,0),MATCH(BX$1,'Team forecast'!$M$2:$AU$2,0))</f>
        <v>0</v>
      </c>
      <c r="BY446" s="19">
        <f>INDEX('Team forecast'!$M$3:$AU$22,MATCH($B446,'Team forecast'!$B$3:$B$22,0),MATCH(BY$1,'Team forecast'!$M$2:$AU$2,0))</f>
        <v>0</v>
      </c>
      <c r="BZ446" s="19">
        <f>INDEX('Team forecast'!$M$3:$AU$22,MATCH($B446,'Team forecast'!$B$3:$B$22,0),MATCH(BZ$1,'Team forecast'!$M$2:$AU$2,0))</f>
        <v>0</v>
      </c>
      <c r="CA446" s="5">
        <f t="shared" si="452"/>
        <v>-5000</v>
      </c>
      <c r="CB446" s="5">
        <f>INDEX('Team forecast'!$M$3:$AU$22,MATCH($B446,'Team forecast'!$B$3:$B$22,0),MATCH(CB$1,'Team forecast'!$M$2:$AU$2,0))*IF($Y446&gt;0,25000,0)</f>
        <v>0</v>
      </c>
      <c r="CC446" s="5">
        <f>INDEX('Team forecast'!$M$3:$AU$22,MATCH($B446,'Team forecast'!$B$3:$B$22,0),MATCH(CC$1,'Team forecast'!$M$2:$AU$2,0))*IF($Y446&gt;0,5000,0)</f>
        <v>0</v>
      </c>
      <c r="CD446" s="5">
        <f>INDEX('Team forecast'!$M$3:$AU$22,MATCH($B446,'Team forecast'!$B$3:$B$22,0),MATCH(CD$1,'Team forecast'!$M$2:$AU$2,0))*IF($Y446&gt;0,-15000,0)</f>
        <v>0</v>
      </c>
      <c r="CE446" s="5">
        <f t="shared" si="453"/>
        <v>0</v>
      </c>
      <c r="CF446" s="5">
        <f t="shared" si="454"/>
        <v>0</v>
      </c>
      <c r="CG446" s="5">
        <f t="shared" si="455"/>
        <v>0</v>
      </c>
      <c r="CH446" s="5">
        <f t="shared" si="456"/>
        <v>0</v>
      </c>
      <c r="CI446" s="5">
        <f t="shared" si="457"/>
        <v>0</v>
      </c>
      <c r="CJ446" s="5">
        <f t="shared" si="458"/>
        <v>0</v>
      </c>
      <c r="CK446" s="5">
        <f t="shared" si="459"/>
        <v>0</v>
      </c>
      <c r="CL446" s="5">
        <f t="shared" si="460"/>
        <v>0</v>
      </c>
      <c r="CM446" s="5">
        <f t="shared" si="461"/>
        <v>0</v>
      </c>
      <c r="CN446" s="5">
        <f>IFERROR(SUM(CB446:CM446),0)*((Cockpit!$C$3)^3)</f>
        <v>0</v>
      </c>
      <c r="CO446" s="19">
        <f>INDEX('Team forecast'!$M$3:$AU$22,MATCH($B446,'Team forecast'!$B$3:$B$22,0),MATCH(CO$1,'Team forecast'!$M$2:$AU$2,0))</f>
        <v>0</v>
      </c>
      <c r="CP446" s="19">
        <f>INDEX('Team forecast'!$M$3:$AU$22,MATCH($B446,'Team forecast'!$B$3:$B$22,0),MATCH(CP$1,'Team forecast'!$M$2:$AU$2,0))</f>
        <v>0</v>
      </c>
      <c r="CQ446" s="19">
        <f>INDEX('Team forecast'!$M$3:$AU$22,MATCH($B446,'Team forecast'!$B$3:$B$22,0),MATCH(CQ$1,'Team forecast'!$M$2:$AU$2,0))</f>
        <v>0</v>
      </c>
      <c r="CR446" s="19">
        <f>INDEX('Team forecast'!$M$3:$AU$22,MATCH($B446,'Team forecast'!$B$3:$B$22,0),MATCH(CR$1,'Team forecast'!$M$2:$AU$2,0))</f>
        <v>0</v>
      </c>
      <c r="CS446" s="5">
        <f t="shared" si="462"/>
        <v>-5000</v>
      </c>
      <c r="CT446" s="5">
        <f>INDEX('Team forecast'!$M$3:$AU$22,MATCH($B446,'Team forecast'!$B$3:$B$22,0),MATCH(CT$1,'Team forecast'!$M$2:$AU$2,0))*IF($Y446&gt;0,25000,0)</f>
        <v>0</v>
      </c>
      <c r="CU446" s="5">
        <f>INDEX('Team forecast'!$M$3:$AU$22,MATCH($B446,'Team forecast'!$B$3:$B$22,0),MATCH(CU$1,'Team forecast'!$M$2:$AU$2,0))*IF($Y446&gt;0,5000,0)</f>
        <v>0</v>
      </c>
      <c r="CV446" s="5">
        <f>INDEX('Team forecast'!$M$3:$AU$22,MATCH($B446,'Team forecast'!$B$3:$B$22,0),MATCH(CV$1,'Team forecast'!$M$2:$AU$2,0))*IF($Y446&gt;0,-15000,0)</f>
        <v>0</v>
      </c>
      <c r="CW446" s="5">
        <f t="shared" si="463"/>
        <v>0</v>
      </c>
      <c r="CX446" s="5">
        <f t="shared" si="464"/>
        <v>0</v>
      </c>
      <c r="CY446" s="5">
        <f t="shared" si="465"/>
        <v>0</v>
      </c>
      <c r="CZ446" s="5">
        <f t="shared" si="466"/>
        <v>0</v>
      </c>
      <c r="DA446" s="5">
        <f t="shared" si="467"/>
        <v>0</v>
      </c>
      <c r="DB446" s="5">
        <f t="shared" si="468"/>
        <v>0</v>
      </c>
      <c r="DC446" s="5">
        <f t="shared" si="469"/>
        <v>0</v>
      </c>
      <c r="DD446" s="5">
        <f t="shared" si="470"/>
        <v>0</v>
      </c>
      <c r="DE446" s="5">
        <f t="shared" si="471"/>
        <v>0</v>
      </c>
      <c r="DF446" s="5">
        <f>IFERROR(SUM(CT446:DE446),0)*((Cockpit!$C$3)^4)</f>
        <v>0</v>
      </c>
      <c r="DG446" s="19">
        <f>INDEX('Team forecast'!$M$3:$AU$22,MATCH($B446,'Team forecast'!$B$3:$B$22,0),MATCH(DG$1,'Team forecast'!$M$2:$AU$2,0))</f>
        <v>0</v>
      </c>
      <c r="DH446" s="19">
        <f>INDEX('Team forecast'!$M$3:$AU$22,MATCH($B446,'Team forecast'!$B$3:$B$22,0),MATCH(DH$1,'Team forecast'!$M$2:$AU$2,0))</f>
        <v>0</v>
      </c>
      <c r="DI446" s="19">
        <f>INDEX('Team forecast'!$M$3:$AU$22,MATCH($B446,'Team forecast'!$B$3:$B$22,0),MATCH(DI$1,'Team forecast'!$M$2:$AU$2,0))</f>
        <v>0</v>
      </c>
      <c r="DJ446" s="19">
        <f>INDEX('Team forecast'!$M$3:$AU$22,MATCH($B446,'Team forecast'!$B$3:$B$22,0),MATCH(DJ$1,'Team forecast'!$M$2:$AU$2,0))</f>
        <v>0</v>
      </c>
      <c r="DK446" s="5">
        <f t="shared" si="472"/>
        <v>-5000</v>
      </c>
      <c r="DL446" s="5">
        <f>INDEX('Team forecast'!$M$3:$AU$22,MATCH($B446,'Team forecast'!$B$3:$B$22,0),MATCH(DL$1,'Team forecast'!$M$2:$AU$2,0))*IF($Y446&gt;0,25000,0)</f>
        <v>0</v>
      </c>
      <c r="DM446" s="5">
        <f>INDEX('Team forecast'!$M$3:$AU$22,MATCH($B446,'Team forecast'!$B$3:$B$22,0),MATCH(DM$1,'Team forecast'!$M$2:$AU$2,0))*IF($Y446&gt;0,5000,0)</f>
        <v>0</v>
      </c>
      <c r="DN446" s="5">
        <f>INDEX('Team forecast'!$M$3:$AU$22,MATCH($B446,'Team forecast'!$B$3:$B$22,0),MATCH(DN$1,'Team forecast'!$M$2:$AU$2,0))*IF($Y446&gt;0,-15000,0)</f>
        <v>0</v>
      </c>
      <c r="DO446" s="5">
        <f t="shared" si="473"/>
        <v>0</v>
      </c>
      <c r="DP446" s="5">
        <f t="shared" si="474"/>
        <v>0</v>
      </c>
      <c r="DQ446" s="5">
        <f t="shared" si="475"/>
        <v>0</v>
      </c>
      <c r="DR446" s="5">
        <f t="shared" si="476"/>
        <v>0</v>
      </c>
      <c r="DS446" s="5">
        <f t="shared" si="477"/>
        <v>0</v>
      </c>
      <c r="DT446" s="5">
        <f t="shared" si="478"/>
        <v>0</v>
      </c>
      <c r="DU446" s="5">
        <f t="shared" si="479"/>
        <v>0</v>
      </c>
      <c r="DV446" s="5">
        <f t="shared" si="480"/>
        <v>0</v>
      </c>
      <c r="DW446" s="5">
        <f t="shared" si="481"/>
        <v>0</v>
      </c>
      <c r="DX446" s="5">
        <f>IFERROR(SUM(DL446:DW446),0)*((Cockpit!$C$3)^5)</f>
        <v>0</v>
      </c>
      <c r="DY446" s="5">
        <f t="shared" si="482"/>
        <v>-5000</v>
      </c>
      <c r="DZ446" s="5" t="str">
        <f>IF(ISERROR(MATCH(A446,'Current squad'!B:B,0)),"No","Yes")</f>
        <v>No</v>
      </c>
      <c r="EA446" s="5" cm="1">
        <f t="array" ref="EA446">IFERROR(_xlfn.IFS(DZ446="Yes",0,DZ446="No",H446*1%),999999)</f>
        <v>23950</v>
      </c>
      <c r="EB446" s="5">
        <f t="shared" si="424"/>
        <v>2418950</v>
      </c>
      <c r="EC446" s="5">
        <f t="shared" si="483"/>
        <v>-28950</v>
      </c>
      <c r="ED446" s="1">
        <f t="shared" si="425"/>
        <v>-1.2087682672233821E-2</v>
      </c>
      <c r="EE446" s="5">
        <f>RANK(EC446,$EC$2:$EC$572)+COUNTIF($EC$2:EC446,EC446)-1</f>
        <v>267</v>
      </c>
      <c r="EF446" s="4">
        <f>RANK(ED446,$ED$2:$ED$572)+COUNTIF($ED$2:ED446,ED446)-1</f>
        <v>453</v>
      </c>
    </row>
    <row r="447" spans="1:136" x14ac:dyDescent="0.3">
      <c r="A447" t="str">
        <f>IF(Holdet.dk!A447&lt;&gt;"",Holdet.dk!A447,"")</f>
        <v>Bernard Duarte</v>
      </c>
      <c r="B447" t="str">
        <f>INDEX(Holdet.dk!B:B,MATCH($A447,Holdet.dk!$A:$A,0))</f>
        <v>Everton</v>
      </c>
      <c r="C447" t="str">
        <f>INDEX(Holdet.dk!C:C,MATCH($A447,Holdet.dk!$A:$A,0))</f>
        <v>Striker</v>
      </c>
      <c r="D447" t="str">
        <f>INDEX(Holdet.dk!D:D,MATCH($A447,Holdet.dk!$A:$A,0))</f>
        <v>3.402.000</v>
      </c>
      <c r="E447" s="1">
        <f>IFERROR(_xlfn.NUMBERVALUE(INDEX(Holdet.dk!$E:$E,MATCH($A447,Holdet.dk!$A:$A,0)),","),0)</f>
        <v>1E-3</v>
      </c>
      <c r="F447" t="str">
        <f>IF(INDEX(Lookup!H:H,MATCH('Master data'!A447,Lookup!G:G,0))=0,A447,INDEX(Lookup!H:H,MATCH('Master data'!A447,Lookup!G:G,0)))</f>
        <v>Bernard</v>
      </c>
      <c r="G447" t="str">
        <f>IFERROR(INDEX(Lookup!B:B,MATCH(INDEX(Rotowire!C:C,MATCH(F447,Rotowire!A:A,0)),Lookup!D:D,0)),"")</f>
        <v/>
      </c>
      <c r="H447" s="5">
        <f t="shared" si="416"/>
        <v>3402000</v>
      </c>
      <c r="I447" s="19">
        <f>IFERROR(INDEX('Team forecast'!$G$3:$I$22,MATCH($B447,'Team forecast'!$B$3:$B$22,0),MATCH(I$1,'Team forecast'!$G$2:$I$2,0)),0)</f>
        <v>1.118279569892473</v>
      </c>
      <c r="J447" s="19">
        <f>IFERROR(INDEX('Team forecast'!$G$3:$I$22,MATCH($B447,'Team forecast'!$B$3:$B$22,0),MATCH(J$1,'Team forecast'!$G$2:$I$2,0)),0)</f>
        <v>0.86602870813397137</v>
      </c>
      <c r="K447" s="19">
        <f>IFERROR(INDEX('Team forecast'!$G$3:$I$22,MATCH($B447,'Team forecast'!$B$3:$B$22,0),MATCH(K$1,'Team forecast'!$G$2:$I$2,0)),0)</f>
        <v>1.6365413680270404</v>
      </c>
      <c r="L447">
        <f>SUMIFS(Rotowire!E:E,Rotowire!$A:$A,'Master data'!$F447)</f>
        <v>0</v>
      </c>
      <c r="M447" s="2">
        <f>SUMIFS(Rotowire!F:F,Rotowire!$A:$A,'Master data'!$F447)*I447</f>
        <v>0</v>
      </c>
      <c r="N447" s="2">
        <f>SUMIFS(Rotowire!G:G,Rotowire!$A:$A,'Master data'!$F447)*I447</f>
        <v>0</v>
      </c>
      <c r="O447" s="2">
        <f>SUMIFS(Rotowire!I:I,Rotowire!$A:$A,'Master data'!$F447)*I447</f>
        <v>0</v>
      </c>
      <c r="P447" s="2">
        <f>SUMIFS(Rotowire!W:W,Rotowire!$A:$A,'Master data'!$F447)*K447</f>
        <v>0</v>
      </c>
      <c r="Q447" s="2">
        <f>SUMIFS(Rotowire!Y:Y,Rotowire!$A:$A,'Master data'!$F447)*J447</f>
        <v>0</v>
      </c>
      <c r="R447" s="2">
        <f>SUMIFS(Rotowire!AB:AB,Rotowire!$A:$A,'Master data'!$F447)</f>
        <v>0</v>
      </c>
      <c r="S447" s="2">
        <f>SUMIFS(Rotowire!AC:AC,Rotowire!$A:$A,'Master data'!$F447)</f>
        <v>0</v>
      </c>
      <c r="T447" s="2">
        <f>INDEX('Team forecast'!D$3:D$22,MATCH($B447,'Team forecast'!$B$3:$B$22,0))</f>
        <v>1.04</v>
      </c>
      <c r="U447" s="2">
        <f>INDEX('Team forecast'!E$3:E$22,MATCH($B447,'Team forecast'!$B$3:$B$22,0))</f>
        <v>1.81</v>
      </c>
      <c r="V447" s="2">
        <f>INDEX('Team forecast'!J$3:J$22,MATCH($B447,'Team forecast'!$B$3:$B$22,0))</f>
        <v>0.21479999999999999</v>
      </c>
      <c r="W447" s="2">
        <f>INDEX('Team forecast'!K$3:K$22,MATCH($B447,'Team forecast'!$B$3:$B$22,0))</f>
        <v>0.23649999999999999</v>
      </c>
      <c r="X447" s="2">
        <f>INDEX('Team forecast'!L$3:L$22,MATCH($B447,'Team forecast'!$B$3:$B$22,0))</f>
        <v>0.54869999999999997</v>
      </c>
      <c r="Y447" s="5">
        <f t="shared" si="417"/>
        <v>-5000</v>
      </c>
      <c r="Z447" s="5">
        <f t="shared" si="418"/>
        <v>0</v>
      </c>
      <c r="AA447" s="5">
        <f t="shared" si="419"/>
        <v>0</v>
      </c>
      <c r="AB447" s="5">
        <f t="shared" si="420"/>
        <v>0</v>
      </c>
      <c r="AC447" s="5">
        <f t="shared" si="421"/>
        <v>0</v>
      </c>
      <c r="AD447" s="5">
        <f t="shared" si="426"/>
        <v>0</v>
      </c>
      <c r="AE447" s="5">
        <f t="shared" si="427"/>
        <v>0</v>
      </c>
      <c r="AF447" s="5">
        <f t="shared" si="422"/>
        <v>0</v>
      </c>
      <c r="AG447" s="5">
        <f t="shared" si="423"/>
        <v>0</v>
      </c>
      <c r="AH447" s="5">
        <f t="shared" si="428"/>
        <v>0</v>
      </c>
      <c r="AI447" s="5">
        <f t="shared" si="429"/>
        <v>0</v>
      </c>
      <c r="AJ447" s="5">
        <f t="shared" si="430"/>
        <v>0</v>
      </c>
      <c r="AK447" s="5">
        <f t="shared" si="431"/>
        <v>0</v>
      </c>
      <c r="AL447" s="5">
        <f>IFERROR(SUM(Y447:AK447),-5000)*((Cockpit!$C$3)^0)</f>
        <v>-5000</v>
      </c>
      <c r="AM447" s="19">
        <f>INDEX('Team forecast'!$M$3:$AU$22,MATCH($B447,'Team forecast'!$B$3:$B$22,0),MATCH(AM$1,'Team forecast'!$M$2:$AU$2,0))</f>
        <v>0</v>
      </c>
      <c r="AN447" s="19">
        <f>INDEX('Team forecast'!$M$3:$AU$22,MATCH($B447,'Team forecast'!$B$3:$B$22,0),MATCH(AN$1,'Team forecast'!$M$2:$AU$2,0))</f>
        <v>0</v>
      </c>
      <c r="AO447" s="19">
        <f>INDEX('Team forecast'!$M$3:$AU$22,MATCH($B447,'Team forecast'!$B$3:$B$22,0),MATCH(AO$1,'Team forecast'!$M$2:$AU$2,0))</f>
        <v>0</v>
      </c>
      <c r="AP447" s="19">
        <f>INDEX('Team forecast'!$M$3:$AU$22,MATCH($B447,'Team forecast'!$B$3:$B$22,0),MATCH(AP$1,'Team forecast'!$M$2:$AU$2,0))</f>
        <v>0</v>
      </c>
      <c r="AQ447" s="5">
        <f t="shared" si="432"/>
        <v>-5000</v>
      </c>
      <c r="AR447" s="5">
        <f>INDEX('Team forecast'!$M$3:$AU$22,MATCH($B447,'Team forecast'!$B$3:$B$22,0),MATCH(AR$1,'Team forecast'!$M$2:$AU$2,0))*IF($Y447&gt;0,25000,0)</f>
        <v>0</v>
      </c>
      <c r="AS447" s="5">
        <f>INDEX('Team forecast'!$M$3:$AU$22,MATCH($B447,'Team forecast'!$B$3:$B$22,0),MATCH(AS$1,'Team forecast'!$M$2:$AU$2,0))*IF($Y447&gt;0,5000,0)</f>
        <v>0</v>
      </c>
      <c r="AT447" s="5">
        <f>INDEX('Team forecast'!$M$3:$AU$22,MATCH($B447,'Team forecast'!$B$3:$B$22,0),MATCH(AT$1,'Team forecast'!$M$2:$AU$2,0))*IF($Y447&gt;0,-15000,0)</f>
        <v>0</v>
      </c>
      <c r="AU447" s="5">
        <f t="shared" si="433"/>
        <v>0</v>
      </c>
      <c r="AV447" s="5">
        <f t="shared" si="434"/>
        <v>0</v>
      </c>
      <c r="AW447" s="5">
        <f t="shared" si="435"/>
        <v>0</v>
      </c>
      <c r="AX447" s="5">
        <f t="shared" si="436"/>
        <v>0</v>
      </c>
      <c r="AY447" s="5">
        <f t="shared" si="437"/>
        <v>0</v>
      </c>
      <c r="AZ447" s="5">
        <f t="shared" si="438"/>
        <v>0</v>
      </c>
      <c r="BA447" s="5">
        <f t="shared" si="439"/>
        <v>0</v>
      </c>
      <c r="BB447" s="5">
        <f t="shared" si="440"/>
        <v>0</v>
      </c>
      <c r="BC447" s="5">
        <f t="shared" si="441"/>
        <v>0</v>
      </c>
      <c r="BD447" s="5">
        <f>IFERROR(SUM(AR447:BC447),0)*((Cockpit!$C$3)^1)</f>
        <v>0</v>
      </c>
      <c r="BE447" s="19">
        <f>INDEX('Team forecast'!$M$3:$AU$22,MATCH($B447,'Team forecast'!$B$3:$B$22,0),MATCH(BE$1,'Team forecast'!$M$2:$AU$2,0))</f>
        <v>0</v>
      </c>
      <c r="BF447" s="19">
        <f>INDEX('Team forecast'!$M$3:$AU$22,MATCH($B447,'Team forecast'!$B$3:$B$22,0),MATCH(BF$1,'Team forecast'!$M$2:$AU$2,0))</f>
        <v>0</v>
      </c>
      <c r="BG447" s="19">
        <f>INDEX('Team forecast'!$M$3:$AU$22,MATCH($B447,'Team forecast'!$B$3:$B$22,0),MATCH(BG$1,'Team forecast'!$M$2:$AU$2,0))</f>
        <v>0</v>
      </c>
      <c r="BH447" s="19">
        <f>INDEX('Team forecast'!$M$3:$AU$22,MATCH($B447,'Team forecast'!$B$3:$B$22,0),MATCH(BH$1,'Team forecast'!$M$2:$AU$2,0))</f>
        <v>0</v>
      </c>
      <c r="BI447" s="5">
        <f t="shared" si="442"/>
        <v>-5000</v>
      </c>
      <c r="BJ447" s="5">
        <f>INDEX('Team forecast'!$M$3:$AU$22,MATCH($B447,'Team forecast'!$B$3:$B$22,0),MATCH(BJ$1,'Team forecast'!$M$2:$AU$2,0))*IF($Y447&gt;0,25000,0)</f>
        <v>0</v>
      </c>
      <c r="BK447" s="5">
        <f>INDEX('Team forecast'!$M$3:$AU$22,MATCH($B447,'Team forecast'!$B$3:$B$22,0),MATCH(BK$1,'Team forecast'!$M$2:$AU$2,0))*IF($Y447&gt;0,5000,0)</f>
        <v>0</v>
      </c>
      <c r="BL447" s="5">
        <f>INDEX('Team forecast'!$M$3:$AU$22,MATCH($B447,'Team forecast'!$B$3:$B$22,0),MATCH(BL$1,'Team forecast'!$M$2:$AU$2,0))*IF($Y447&gt;0,-15000,0)</f>
        <v>0</v>
      </c>
      <c r="BM447" s="5">
        <f t="shared" si="443"/>
        <v>0</v>
      </c>
      <c r="BN447" s="5">
        <f t="shared" si="444"/>
        <v>0</v>
      </c>
      <c r="BO447" s="5">
        <f t="shared" si="445"/>
        <v>0</v>
      </c>
      <c r="BP447" s="5">
        <f t="shared" si="446"/>
        <v>0</v>
      </c>
      <c r="BQ447" s="5">
        <f t="shared" si="447"/>
        <v>0</v>
      </c>
      <c r="BR447" s="5">
        <f t="shared" si="448"/>
        <v>0</v>
      </c>
      <c r="BS447" s="5">
        <f t="shared" si="449"/>
        <v>0</v>
      </c>
      <c r="BT447" s="5">
        <f t="shared" si="450"/>
        <v>0</v>
      </c>
      <c r="BU447" s="5">
        <f t="shared" si="451"/>
        <v>0</v>
      </c>
      <c r="BV447" s="5">
        <f>IFERROR(SUM(BJ447:BU447),0)*((Cockpit!$C$3)^2)</f>
        <v>0</v>
      </c>
      <c r="BW447" s="19">
        <f>INDEX('Team forecast'!$M$3:$AU$22,MATCH($B447,'Team forecast'!$B$3:$B$22,0),MATCH(BW$1,'Team forecast'!$M$2:$AU$2,0))</f>
        <v>0</v>
      </c>
      <c r="BX447" s="19">
        <f>INDEX('Team forecast'!$M$3:$AU$22,MATCH($B447,'Team forecast'!$B$3:$B$22,0),MATCH(BX$1,'Team forecast'!$M$2:$AU$2,0))</f>
        <v>0</v>
      </c>
      <c r="BY447" s="19">
        <f>INDEX('Team forecast'!$M$3:$AU$22,MATCH($B447,'Team forecast'!$B$3:$B$22,0),MATCH(BY$1,'Team forecast'!$M$2:$AU$2,0))</f>
        <v>0</v>
      </c>
      <c r="BZ447" s="19">
        <f>INDEX('Team forecast'!$M$3:$AU$22,MATCH($B447,'Team forecast'!$B$3:$B$22,0),MATCH(BZ$1,'Team forecast'!$M$2:$AU$2,0))</f>
        <v>0</v>
      </c>
      <c r="CA447" s="5">
        <f t="shared" si="452"/>
        <v>-5000</v>
      </c>
      <c r="CB447" s="5">
        <f>INDEX('Team forecast'!$M$3:$AU$22,MATCH($B447,'Team forecast'!$B$3:$B$22,0),MATCH(CB$1,'Team forecast'!$M$2:$AU$2,0))*IF($Y447&gt;0,25000,0)</f>
        <v>0</v>
      </c>
      <c r="CC447" s="5">
        <f>INDEX('Team forecast'!$M$3:$AU$22,MATCH($B447,'Team forecast'!$B$3:$B$22,0),MATCH(CC$1,'Team forecast'!$M$2:$AU$2,0))*IF($Y447&gt;0,5000,0)</f>
        <v>0</v>
      </c>
      <c r="CD447" s="5">
        <f>INDEX('Team forecast'!$M$3:$AU$22,MATCH($B447,'Team forecast'!$B$3:$B$22,0),MATCH(CD$1,'Team forecast'!$M$2:$AU$2,0))*IF($Y447&gt;0,-15000,0)</f>
        <v>0</v>
      </c>
      <c r="CE447" s="5">
        <f t="shared" si="453"/>
        <v>0</v>
      </c>
      <c r="CF447" s="5">
        <f t="shared" si="454"/>
        <v>0</v>
      </c>
      <c r="CG447" s="5">
        <f t="shared" si="455"/>
        <v>0</v>
      </c>
      <c r="CH447" s="5">
        <f t="shared" si="456"/>
        <v>0</v>
      </c>
      <c r="CI447" s="5">
        <f t="shared" si="457"/>
        <v>0</v>
      </c>
      <c r="CJ447" s="5">
        <f t="shared" si="458"/>
        <v>0</v>
      </c>
      <c r="CK447" s="5">
        <f t="shared" si="459"/>
        <v>0</v>
      </c>
      <c r="CL447" s="5">
        <f t="shared" si="460"/>
        <v>0</v>
      </c>
      <c r="CM447" s="5">
        <f t="shared" si="461"/>
        <v>0</v>
      </c>
      <c r="CN447" s="5">
        <f>IFERROR(SUM(CB447:CM447),0)*((Cockpit!$C$3)^3)</f>
        <v>0</v>
      </c>
      <c r="CO447" s="19">
        <f>INDEX('Team forecast'!$M$3:$AU$22,MATCH($B447,'Team forecast'!$B$3:$B$22,0),MATCH(CO$1,'Team forecast'!$M$2:$AU$2,0))</f>
        <v>0</v>
      </c>
      <c r="CP447" s="19">
        <f>INDEX('Team forecast'!$M$3:$AU$22,MATCH($B447,'Team forecast'!$B$3:$B$22,0),MATCH(CP$1,'Team forecast'!$M$2:$AU$2,0))</f>
        <v>0</v>
      </c>
      <c r="CQ447" s="19">
        <f>INDEX('Team forecast'!$M$3:$AU$22,MATCH($B447,'Team forecast'!$B$3:$B$22,0),MATCH(CQ$1,'Team forecast'!$M$2:$AU$2,0))</f>
        <v>0</v>
      </c>
      <c r="CR447" s="19">
        <f>INDEX('Team forecast'!$M$3:$AU$22,MATCH($B447,'Team forecast'!$B$3:$B$22,0),MATCH(CR$1,'Team forecast'!$M$2:$AU$2,0))</f>
        <v>0</v>
      </c>
      <c r="CS447" s="5">
        <f t="shared" si="462"/>
        <v>-5000</v>
      </c>
      <c r="CT447" s="5">
        <f>INDEX('Team forecast'!$M$3:$AU$22,MATCH($B447,'Team forecast'!$B$3:$B$22,0),MATCH(CT$1,'Team forecast'!$M$2:$AU$2,0))*IF($Y447&gt;0,25000,0)</f>
        <v>0</v>
      </c>
      <c r="CU447" s="5">
        <f>INDEX('Team forecast'!$M$3:$AU$22,MATCH($B447,'Team forecast'!$B$3:$B$22,0),MATCH(CU$1,'Team forecast'!$M$2:$AU$2,0))*IF($Y447&gt;0,5000,0)</f>
        <v>0</v>
      </c>
      <c r="CV447" s="5">
        <f>INDEX('Team forecast'!$M$3:$AU$22,MATCH($B447,'Team forecast'!$B$3:$B$22,0),MATCH(CV$1,'Team forecast'!$M$2:$AU$2,0))*IF($Y447&gt;0,-15000,0)</f>
        <v>0</v>
      </c>
      <c r="CW447" s="5">
        <f t="shared" si="463"/>
        <v>0</v>
      </c>
      <c r="CX447" s="5">
        <f t="shared" si="464"/>
        <v>0</v>
      </c>
      <c r="CY447" s="5">
        <f t="shared" si="465"/>
        <v>0</v>
      </c>
      <c r="CZ447" s="5">
        <f t="shared" si="466"/>
        <v>0</v>
      </c>
      <c r="DA447" s="5">
        <f t="shared" si="467"/>
        <v>0</v>
      </c>
      <c r="DB447" s="5">
        <f t="shared" si="468"/>
        <v>0</v>
      </c>
      <c r="DC447" s="5">
        <f t="shared" si="469"/>
        <v>0</v>
      </c>
      <c r="DD447" s="5">
        <f t="shared" si="470"/>
        <v>0</v>
      </c>
      <c r="DE447" s="5">
        <f t="shared" si="471"/>
        <v>0</v>
      </c>
      <c r="DF447" s="5">
        <f>IFERROR(SUM(CT447:DE447),0)*((Cockpit!$C$3)^4)</f>
        <v>0</v>
      </c>
      <c r="DG447" s="19">
        <f>INDEX('Team forecast'!$M$3:$AU$22,MATCH($B447,'Team forecast'!$B$3:$B$22,0),MATCH(DG$1,'Team forecast'!$M$2:$AU$2,0))</f>
        <v>0</v>
      </c>
      <c r="DH447" s="19">
        <f>INDEX('Team forecast'!$M$3:$AU$22,MATCH($B447,'Team forecast'!$B$3:$B$22,0),MATCH(DH$1,'Team forecast'!$M$2:$AU$2,0))</f>
        <v>0</v>
      </c>
      <c r="DI447" s="19">
        <f>INDEX('Team forecast'!$M$3:$AU$22,MATCH($B447,'Team forecast'!$B$3:$B$22,0),MATCH(DI$1,'Team forecast'!$M$2:$AU$2,0))</f>
        <v>0</v>
      </c>
      <c r="DJ447" s="19">
        <f>INDEX('Team forecast'!$M$3:$AU$22,MATCH($B447,'Team forecast'!$B$3:$B$22,0),MATCH(DJ$1,'Team forecast'!$M$2:$AU$2,0))</f>
        <v>0</v>
      </c>
      <c r="DK447" s="5">
        <f t="shared" si="472"/>
        <v>-5000</v>
      </c>
      <c r="DL447" s="5">
        <f>INDEX('Team forecast'!$M$3:$AU$22,MATCH($B447,'Team forecast'!$B$3:$B$22,0),MATCH(DL$1,'Team forecast'!$M$2:$AU$2,0))*IF($Y447&gt;0,25000,0)</f>
        <v>0</v>
      </c>
      <c r="DM447" s="5">
        <f>INDEX('Team forecast'!$M$3:$AU$22,MATCH($B447,'Team forecast'!$B$3:$B$22,0),MATCH(DM$1,'Team forecast'!$M$2:$AU$2,0))*IF($Y447&gt;0,5000,0)</f>
        <v>0</v>
      </c>
      <c r="DN447" s="5">
        <f>INDEX('Team forecast'!$M$3:$AU$22,MATCH($B447,'Team forecast'!$B$3:$B$22,0),MATCH(DN$1,'Team forecast'!$M$2:$AU$2,0))*IF($Y447&gt;0,-15000,0)</f>
        <v>0</v>
      </c>
      <c r="DO447" s="5">
        <f t="shared" si="473"/>
        <v>0</v>
      </c>
      <c r="DP447" s="5">
        <f t="shared" si="474"/>
        <v>0</v>
      </c>
      <c r="DQ447" s="5">
        <f t="shared" si="475"/>
        <v>0</v>
      </c>
      <c r="DR447" s="5">
        <f t="shared" si="476"/>
        <v>0</v>
      </c>
      <c r="DS447" s="5">
        <f t="shared" si="477"/>
        <v>0</v>
      </c>
      <c r="DT447" s="5">
        <f t="shared" si="478"/>
        <v>0</v>
      </c>
      <c r="DU447" s="5">
        <f t="shared" si="479"/>
        <v>0</v>
      </c>
      <c r="DV447" s="5">
        <f t="shared" si="480"/>
        <v>0</v>
      </c>
      <c r="DW447" s="5">
        <f t="shared" si="481"/>
        <v>0</v>
      </c>
      <c r="DX447" s="5">
        <f>IFERROR(SUM(DL447:DW447),0)*((Cockpit!$C$3)^5)</f>
        <v>0</v>
      </c>
      <c r="DY447" s="5">
        <f t="shared" si="482"/>
        <v>-5000</v>
      </c>
      <c r="DZ447" s="5" t="str">
        <f>IF(ISERROR(MATCH(A447,'Current squad'!B:B,0)),"No","Yes")</f>
        <v>No</v>
      </c>
      <c r="EA447" s="5" cm="1">
        <f t="array" ref="EA447">IFERROR(_xlfn.IFS(DZ447="Yes",0,DZ447="No",H447*1%),999999)</f>
        <v>34020</v>
      </c>
      <c r="EB447" s="5">
        <f t="shared" si="424"/>
        <v>3436020</v>
      </c>
      <c r="EC447" s="5">
        <f t="shared" si="483"/>
        <v>-39020</v>
      </c>
      <c r="ED447" s="1">
        <f t="shared" si="425"/>
        <v>-1.1469723691945915E-2</v>
      </c>
      <c r="EE447" s="5">
        <f>RANK(EC447,$EC$2:$EC$572)+COUNTIF($EC$2:EC447,EC447)-1</f>
        <v>409</v>
      </c>
      <c r="EF447" s="4">
        <f>RANK(ED447,$ED$2:$ED$572)+COUNTIF($ED$2:ED447,ED447)-1</f>
        <v>327</v>
      </c>
    </row>
    <row r="448" spans="1:136" x14ac:dyDescent="0.3">
      <c r="A448" t="str">
        <f>IF(Holdet.dk!A448&lt;&gt;"",Holdet.dk!A448,"")</f>
        <v>Edinson Cavani</v>
      </c>
      <c r="B448" t="str">
        <f>INDEX(Holdet.dk!B:B,MATCH($A448,Holdet.dk!$A:$A,0))</f>
        <v>Manchester United</v>
      </c>
      <c r="C448" t="str">
        <f>INDEX(Holdet.dk!C:C,MATCH($A448,Holdet.dk!$A:$A,0))</f>
        <v>Striker</v>
      </c>
      <c r="D448" t="str">
        <f>INDEX(Holdet.dk!D:D,MATCH($A448,Holdet.dk!$A:$A,0))</f>
        <v>7.634.000</v>
      </c>
      <c r="E448" s="1">
        <f>IFERROR(_xlfn.NUMBERVALUE(INDEX(Holdet.dk!$E:$E,MATCH($A448,Holdet.dk!$A:$A,0)),","),0)</f>
        <v>0.10300000000000001</v>
      </c>
      <c r="F448" t="str">
        <f>IF(INDEX(Lookup!H:H,MATCH('Master data'!A448,Lookup!G:G,0))=0,A448,INDEX(Lookup!H:H,MATCH('Master data'!A448,Lookup!G:G,0)))</f>
        <v>Edinson Cavani</v>
      </c>
      <c r="G448" t="str">
        <f>IFERROR(INDEX(Lookup!B:B,MATCH(INDEX(Rotowire!C:C,MATCH(F448,Rotowire!A:A,0)),Lookup!D:D,0)),"")</f>
        <v/>
      </c>
      <c r="H448" s="5">
        <f t="shared" si="416"/>
        <v>7634000</v>
      </c>
      <c r="I448" s="19">
        <f>IFERROR(INDEX('Team forecast'!$G$3:$I$22,MATCH($B448,'Team forecast'!$B$3:$B$22,0),MATCH(I$1,'Team forecast'!$G$2:$I$2,0)),0)</f>
        <v>1.0869565217391304</v>
      </c>
      <c r="J448" s="19">
        <f>IFERROR(INDEX('Team forecast'!$G$3:$I$22,MATCH($B448,'Team forecast'!$B$3:$B$22,0),MATCH(J$1,'Team forecast'!$G$2:$I$2,0)),0)</f>
        <v>0.75816993464052274</v>
      </c>
      <c r="K448" s="19">
        <f>IFERROR(INDEX('Team forecast'!$G$3:$I$22,MATCH($B448,'Team forecast'!$B$3:$B$22,0),MATCH(K$1,'Team forecast'!$G$2:$I$2,0)),0)</f>
        <v>1.4927913375362158</v>
      </c>
      <c r="L448">
        <f>SUMIFS(Rotowire!E:E,Rotowire!$A:$A,'Master data'!$F448)</f>
        <v>0</v>
      </c>
      <c r="M448" s="2">
        <f>SUMIFS(Rotowire!F:F,Rotowire!$A:$A,'Master data'!$F448)*I448</f>
        <v>0</v>
      </c>
      <c r="N448" s="2">
        <f>SUMIFS(Rotowire!G:G,Rotowire!$A:$A,'Master data'!$F448)*I448</f>
        <v>0</v>
      </c>
      <c r="O448" s="2">
        <f>SUMIFS(Rotowire!I:I,Rotowire!$A:$A,'Master data'!$F448)*I448</f>
        <v>0</v>
      </c>
      <c r="P448" s="2">
        <f>SUMIFS(Rotowire!W:W,Rotowire!$A:$A,'Master data'!$F448)*K448</f>
        <v>0</v>
      </c>
      <c r="Q448" s="2">
        <f>SUMIFS(Rotowire!Y:Y,Rotowire!$A:$A,'Master data'!$F448)*J448</f>
        <v>0</v>
      </c>
      <c r="R448" s="2">
        <f>SUMIFS(Rotowire!AB:AB,Rotowire!$A:$A,'Master data'!$F448)</f>
        <v>0</v>
      </c>
      <c r="S448" s="2">
        <f>SUMIFS(Rotowire!AC:AC,Rotowire!$A:$A,'Master data'!$F448)</f>
        <v>0</v>
      </c>
      <c r="T448" s="2">
        <f>INDEX('Team forecast'!D$3:D$22,MATCH($B448,'Team forecast'!$B$3:$B$22,0))</f>
        <v>1.5</v>
      </c>
      <c r="U448" s="2">
        <f>INDEX('Team forecast'!E$3:E$22,MATCH($B448,'Team forecast'!$B$3:$B$22,0))</f>
        <v>1.1599999999999999</v>
      </c>
      <c r="V448" s="2">
        <f>INDEX('Team forecast'!J$3:J$22,MATCH($B448,'Team forecast'!$B$3:$B$22,0))</f>
        <v>0.44640000000000002</v>
      </c>
      <c r="W448" s="2">
        <f>INDEX('Team forecast'!K$3:K$22,MATCH($B448,'Team forecast'!$B$3:$B$22,0))</f>
        <v>0.26269999999999999</v>
      </c>
      <c r="X448" s="2">
        <f>INDEX('Team forecast'!L$3:L$22,MATCH($B448,'Team forecast'!$B$3:$B$22,0))</f>
        <v>0.29099999999999998</v>
      </c>
      <c r="Y448" s="5">
        <f t="shared" si="417"/>
        <v>-5000</v>
      </c>
      <c r="Z448" s="5">
        <f t="shared" si="418"/>
        <v>0</v>
      </c>
      <c r="AA448" s="5">
        <f t="shared" si="419"/>
        <v>0</v>
      </c>
      <c r="AB448" s="5">
        <f t="shared" si="420"/>
        <v>0</v>
      </c>
      <c r="AC448" s="5">
        <f t="shared" si="421"/>
        <v>0</v>
      </c>
      <c r="AD448" s="5">
        <f t="shared" si="426"/>
        <v>0</v>
      </c>
      <c r="AE448" s="5">
        <f t="shared" si="427"/>
        <v>0</v>
      </c>
      <c r="AF448" s="5">
        <f t="shared" si="422"/>
        <v>0</v>
      </c>
      <c r="AG448" s="5">
        <f t="shared" si="423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 t="shared" si="431"/>
        <v>0</v>
      </c>
      <c r="AL448" s="5">
        <f>IFERROR(SUM(Y448:AK448),-5000)*((Cockpit!$C$3)^0)</f>
        <v>-5000</v>
      </c>
      <c r="AM448" s="19">
        <f>INDEX('Team forecast'!$M$3:$AU$22,MATCH($B448,'Team forecast'!$B$3:$B$22,0),MATCH(AM$1,'Team forecast'!$M$2:$AU$2,0))</f>
        <v>0</v>
      </c>
      <c r="AN448" s="19">
        <f>INDEX('Team forecast'!$M$3:$AU$22,MATCH($B448,'Team forecast'!$B$3:$B$22,0),MATCH(AN$1,'Team forecast'!$M$2:$AU$2,0))</f>
        <v>0</v>
      </c>
      <c r="AO448" s="19">
        <f>INDEX('Team forecast'!$M$3:$AU$22,MATCH($B448,'Team forecast'!$B$3:$B$22,0),MATCH(AO$1,'Team forecast'!$M$2:$AU$2,0))</f>
        <v>0</v>
      </c>
      <c r="AP448" s="19">
        <f>INDEX('Team forecast'!$M$3:$AU$22,MATCH($B448,'Team forecast'!$B$3:$B$22,0),MATCH(AP$1,'Team forecast'!$M$2:$AU$2,0))</f>
        <v>0</v>
      </c>
      <c r="AQ448" s="5">
        <f t="shared" si="432"/>
        <v>-5000</v>
      </c>
      <c r="AR448" s="5">
        <f>INDEX('Team forecast'!$M$3:$AU$22,MATCH($B448,'Team forecast'!$B$3:$B$22,0),MATCH(AR$1,'Team forecast'!$M$2:$AU$2,0))*IF($Y448&gt;0,25000,0)</f>
        <v>0</v>
      </c>
      <c r="AS448" s="5">
        <f>INDEX('Team forecast'!$M$3:$AU$22,MATCH($B448,'Team forecast'!$B$3:$B$22,0),MATCH(AS$1,'Team forecast'!$M$2:$AU$2,0))*IF($Y448&gt;0,5000,0)</f>
        <v>0</v>
      </c>
      <c r="AT448" s="5">
        <f>INDEX('Team forecast'!$M$3:$AU$22,MATCH($B448,'Team forecast'!$B$3:$B$22,0),MATCH(AT$1,'Team forecast'!$M$2:$AU$2,0))*IF($Y448&gt;0,-15000,0)</f>
        <v>0</v>
      </c>
      <c r="AU448" s="5">
        <f t="shared" si="433"/>
        <v>0</v>
      </c>
      <c r="AV448" s="5">
        <f t="shared" si="434"/>
        <v>0</v>
      </c>
      <c r="AW448" s="5">
        <f t="shared" si="435"/>
        <v>0</v>
      </c>
      <c r="AX448" s="5">
        <f t="shared" si="436"/>
        <v>0</v>
      </c>
      <c r="AY448" s="5">
        <f t="shared" si="437"/>
        <v>0</v>
      </c>
      <c r="AZ448" s="5">
        <f t="shared" si="438"/>
        <v>0</v>
      </c>
      <c r="BA448" s="5">
        <f t="shared" si="439"/>
        <v>0</v>
      </c>
      <c r="BB448" s="5">
        <f t="shared" si="440"/>
        <v>0</v>
      </c>
      <c r="BC448" s="5">
        <f t="shared" si="441"/>
        <v>0</v>
      </c>
      <c r="BD448" s="5">
        <f>IFERROR(SUM(AR448:BC448),0)*((Cockpit!$C$3)^1)</f>
        <v>0</v>
      </c>
      <c r="BE448" s="19">
        <f>INDEX('Team forecast'!$M$3:$AU$22,MATCH($B448,'Team forecast'!$B$3:$B$22,0),MATCH(BE$1,'Team forecast'!$M$2:$AU$2,0))</f>
        <v>0</v>
      </c>
      <c r="BF448" s="19">
        <f>INDEX('Team forecast'!$M$3:$AU$22,MATCH($B448,'Team forecast'!$B$3:$B$22,0),MATCH(BF$1,'Team forecast'!$M$2:$AU$2,0))</f>
        <v>0</v>
      </c>
      <c r="BG448" s="19">
        <f>INDEX('Team forecast'!$M$3:$AU$22,MATCH($B448,'Team forecast'!$B$3:$B$22,0),MATCH(BG$1,'Team forecast'!$M$2:$AU$2,0))</f>
        <v>0</v>
      </c>
      <c r="BH448" s="19">
        <f>INDEX('Team forecast'!$M$3:$AU$22,MATCH($B448,'Team forecast'!$B$3:$B$22,0),MATCH(BH$1,'Team forecast'!$M$2:$AU$2,0))</f>
        <v>0</v>
      </c>
      <c r="BI448" s="5">
        <f t="shared" si="442"/>
        <v>-5000</v>
      </c>
      <c r="BJ448" s="5">
        <f>INDEX('Team forecast'!$M$3:$AU$22,MATCH($B448,'Team forecast'!$B$3:$B$22,0),MATCH(BJ$1,'Team forecast'!$M$2:$AU$2,0))*IF($Y448&gt;0,25000,0)</f>
        <v>0</v>
      </c>
      <c r="BK448" s="5">
        <f>INDEX('Team forecast'!$M$3:$AU$22,MATCH($B448,'Team forecast'!$B$3:$B$22,0),MATCH(BK$1,'Team forecast'!$M$2:$AU$2,0))*IF($Y448&gt;0,5000,0)</f>
        <v>0</v>
      </c>
      <c r="BL448" s="5">
        <f>INDEX('Team forecast'!$M$3:$AU$22,MATCH($B448,'Team forecast'!$B$3:$B$22,0),MATCH(BL$1,'Team forecast'!$M$2:$AU$2,0))*IF($Y448&gt;0,-15000,0)</f>
        <v>0</v>
      </c>
      <c r="BM448" s="5">
        <f t="shared" si="443"/>
        <v>0</v>
      </c>
      <c r="BN448" s="5">
        <f t="shared" si="444"/>
        <v>0</v>
      </c>
      <c r="BO448" s="5">
        <f t="shared" si="445"/>
        <v>0</v>
      </c>
      <c r="BP448" s="5">
        <f t="shared" si="446"/>
        <v>0</v>
      </c>
      <c r="BQ448" s="5">
        <f t="shared" si="447"/>
        <v>0</v>
      </c>
      <c r="BR448" s="5">
        <f t="shared" si="448"/>
        <v>0</v>
      </c>
      <c r="BS448" s="5">
        <f t="shared" si="449"/>
        <v>0</v>
      </c>
      <c r="BT448" s="5">
        <f t="shared" si="450"/>
        <v>0</v>
      </c>
      <c r="BU448" s="5">
        <f t="shared" si="451"/>
        <v>0</v>
      </c>
      <c r="BV448" s="5">
        <f>IFERROR(SUM(BJ448:BU448),0)*((Cockpit!$C$3)^2)</f>
        <v>0</v>
      </c>
      <c r="BW448" s="19">
        <f>INDEX('Team forecast'!$M$3:$AU$22,MATCH($B448,'Team forecast'!$B$3:$B$22,0),MATCH(BW$1,'Team forecast'!$M$2:$AU$2,0))</f>
        <v>0</v>
      </c>
      <c r="BX448" s="19">
        <f>INDEX('Team forecast'!$M$3:$AU$22,MATCH($B448,'Team forecast'!$B$3:$B$22,0),MATCH(BX$1,'Team forecast'!$M$2:$AU$2,0))</f>
        <v>0</v>
      </c>
      <c r="BY448" s="19">
        <f>INDEX('Team forecast'!$M$3:$AU$22,MATCH($B448,'Team forecast'!$B$3:$B$22,0),MATCH(BY$1,'Team forecast'!$M$2:$AU$2,0))</f>
        <v>0</v>
      </c>
      <c r="BZ448" s="19">
        <f>INDEX('Team forecast'!$M$3:$AU$22,MATCH($B448,'Team forecast'!$B$3:$B$22,0),MATCH(BZ$1,'Team forecast'!$M$2:$AU$2,0))</f>
        <v>0</v>
      </c>
      <c r="CA448" s="5">
        <f t="shared" si="452"/>
        <v>-5000</v>
      </c>
      <c r="CB448" s="5">
        <f>INDEX('Team forecast'!$M$3:$AU$22,MATCH($B448,'Team forecast'!$B$3:$B$22,0),MATCH(CB$1,'Team forecast'!$M$2:$AU$2,0))*IF($Y448&gt;0,25000,0)</f>
        <v>0</v>
      </c>
      <c r="CC448" s="5">
        <f>INDEX('Team forecast'!$M$3:$AU$22,MATCH($B448,'Team forecast'!$B$3:$B$22,0),MATCH(CC$1,'Team forecast'!$M$2:$AU$2,0))*IF($Y448&gt;0,5000,0)</f>
        <v>0</v>
      </c>
      <c r="CD448" s="5">
        <f>INDEX('Team forecast'!$M$3:$AU$22,MATCH($B448,'Team forecast'!$B$3:$B$22,0),MATCH(CD$1,'Team forecast'!$M$2:$AU$2,0))*IF($Y448&gt;0,-15000,0)</f>
        <v>0</v>
      </c>
      <c r="CE448" s="5">
        <f t="shared" si="453"/>
        <v>0</v>
      </c>
      <c r="CF448" s="5">
        <f t="shared" si="454"/>
        <v>0</v>
      </c>
      <c r="CG448" s="5">
        <f t="shared" si="455"/>
        <v>0</v>
      </c>
      <c r="CH448" s="5">
        <f t="shared" si="456"/>
        <v>0</v>
      </c>
      <c r="CI448" s="5">
        <f t="shared" si="457"/>
        <v>0</v>
      </c>
      <c r="CJ448" s="5">
        <f t="shared" si="458"/>
        <v>0</v>
      </c>
      <c r="CK448" s="5">
        <f t="shared" si="459"/>
        <v>0</v>
      </c>
      <c r="CL448" s="5">
        <f t="shared" si="460"/>
        <v>0</v>
      </c>
      <c r="CM448" s="5">
        <f t="shared" si="461"/>
        <v>0</v>
      </c>
      <c r="CN448" s="5">
        <f>IFERROR(SUM(CB448:CM448),0)*((Cockpit!$C$3)^3)</f>
        <v>0</v>
      </c>
      <c r="CO448" s="19">
        <f>INDEX('Team forecast'!$M$3:$AU$22,MATCH($B448,'Team forecast'!$B$3:$B$22,0),MATCH(CO$1,'Team forecast'!$M$2:$AU$2,0))</f>
        <v>0</v>
      </c>
      <c r="CP448" s="19">
        <f>INDEX('Team forecast'!$M$3:$AU$22,MATCH($B448,'Team forecast'!$B$3:$B$22,0),MATCH(CP$1,'Team forecast'!$M$2:$AU$2,0))</f>
        <v>0</v>
      </c>
      <c r="CQ448" s="19">
        <f>INDEX('Team forecast'!$M$3:$AU$22,MATCH($B448,'Team forecast'!$B$3:$B$22,0),MATCH(CQ$1,'Team forecast'!$M$2:$AU$2,0))</f>
        <v>0</v>
      </c>
      <c r="CR448" s="19">
        <f>INDEX('Team forecast'!$M$3:$AU$22,MATCH($B448,'Team forecast'!$B$3:$B$22,0),MATCH(CR$1,'Team forecast'!$M$2:$AU$2,0))</f>
        <v>0</v>
      </c>
      <c r="CS448" s="5">
        <f t="shared" si="462"/>
        <v>-5000</v>
      </c>
      <c r="CT448" s="5">
        <f>INDEX('Team forecast'!$M$3:$AU$22,MATCH($B448,'Team forecast'!$B$3:$B$22,0),MATCH(CT$1,'Team forecast'!$M$2:$AU$2,0))*IF($Y448&gt;0,25000,0)</f>
        <v>0</v>
      </c>
      <c r="CU448" s="5">
        <f>INDEX('Team forecast'!$M$3:$AU$22,MATCH($B448,'Team forecast'!$B$3:$B$22,0),MATCH(CU$1,'Team forecast'!$M$2:$AU$2,0))*IF($Y448&gt;0,5000,0)</f>
        <v>0</v>
      </c>
      <c r="CV448" s="5">
        <f>INDEX('Team forecast'!$M$3:$AU$22,MATCH($B448,'Team forecast'!$B$3:$B$22,0),MATCH(CV$1,'Team forecast'!$M$2:$AU$2,0))*IF($Y448&gt;0,-15000,0)</f>
        <v>0</v>
      </c>
      <c r="CW448" s="5">
        <f t="shared" si="463"/>
        <v>0</v>
      </c>
      <c r="CX448" s="5">
        <f t="shared" si="464"/>
        <v>0</v>
      </c>
      <c r="CY448" s="5">
        <f t="shared" si="465"/>
        <v>0</v>
      </c>
      <c r="CZ448" s="5">
        <f t="shared" si="466"/>
        <v>0</v>
      </c>
      <c r="DA448" s="5">
        <f t="shared" si="467"/>
        <v>0</v>
      </c>
      <c r="DB448" s="5">
        <f t="shared" si="468"/>
        <v>0</v>
      </c>
      <c r="DC448" s="5">
        <f t="shared" si="469"/>
        <v>0</v>
      </c>
      <c r="DD448" s="5">
        <f t="shared" si="470"/>
        <v>0</v>
      </c>
      <c r="DE448" s="5">
        <f t="shared" si="471"/>
        <v>0</v>
      </c>
      <c r="DF448" s="5">
        <f>IFERROR(SUM(CT448:DE448),0)*((Cockpit!$C$3)^4)</f>
        <v>0</v>
      </c>
      <c r="DG448" s="19">
        <f>INDEX('Team forecast'!$M$3:$AU$22,MATCH($B448,'Team forecast'!$B$3:$B$22,0),MATCH(DG$1,'Team forecast'!$M$2:$AU$2,0))</f>
        <v>0</v>
      </c>
      <c r="DH448" s="19">
        <f>INDEX('Team forecast'!$M$3:$AU$22,MATCH($B448,'Team forecast'!$B$3:$B$22,0),MATCH(DH$1,'Team forecast'!$M$2:$AU$2,0))</f>
        <v>0</v>
      </c>
      <c r="DI448" s="19">
        <f>INDEX('Team forecast'!$M$3:$AU$22,MATCH($B448,'Team forecast'!$B$3:$B$22,0),MATCH(DI$1,'Team forecast'!$M$2:$AU$2,0))</f>
        <v>0</v>
      </c>
      <c r="DJ448" s="19">
        <f>INDEX('Team forecast'!$M$3:$AU$22,MATCH($B448,'Team forecast'!$B$3:$B$22,0),MATCH(DJ$1,'Team forecast'!$M$2:$AU$2,0))</f>
        <v>0</v>
      </c>
      <c r="DK448" s="5">
        <f t="shared" si="472"/>
        <v>-5000</v>
      </c>
      <c r="DL448" s="5">
        <f>INDEX('Team forecast'!$M$3:$AU$22,MATCH($B448,'Team forecast'!$B$3:$B$22,0),MATCH(DL$1,'Team forecast'!$M$2:$AU$2,0))*IF($Y448&gt;0,25000,0)</f>
        <v>0</v>
      </c>
      <c r="DM448" s="5">
        <f>INDEX('Team forecast'!$M$3:$AU$22,MATCH($B448,'Team forecast'!$B$3:$B$22,0),MATCH(DM$1,'Team forecast'!$M$2:$AU$2,0))*IF($Y448&gt;0,5000,0)</f>
        <v>0</v>
      </c>
      <c r="DN448" s="5">
        <f>INDEX('Team forecast'!$M$3:$AU$22,MATCH($B448,'Team forecast'!$B$3:$B$22,0),MATCH(DN$1,'Team forecast'!$M$2:$AU$2,0))*IF($Y448&gt;0,-15000,0)</f>
        <v>0</v>
      </c>
      <c r="DO448" s="5">
        <f t="shared" si="473"/>
        <v>0</v>
      </c>
      <c r="DP448" s="5">
        <f t="shared" si="474"/>
        <v>0</v>
      </c>
      <c r="DQ448" s="5">
        <f t="shared" si="475"/>
        <v>0</v>
      </c>
      <c r="DR448" s="5">
        <f t="shared" si="476"/>
        <v>0</v>
      </c>
      <c r="DS448" s="5">
        <f t="shared" si="477"/>
        <v>0</v>
      </c>
      <c r="DT448" s="5">
        <f t="shared" si="478"/>
        <v>0</v>
      </c>
      <c r="DU448" s="5">
        <f t="shared" si="479"/>
        <v>0</v>
      </c>
      <c r="DV448" s="5">
        <f t="shared" si="480"/>
        <v>0</v>
      </c>
      <c r="DW448" s="5">
        <f t="shared" si="481"/>
        <v>0</v>
      </c>
      <c r="DX448" s="5">
        <f>IFERROR(SUM(DL448:DW448),0)*((Cockpit!$C$3)^5)</f>
        <v>0</v>
      </c>
      <c r="DY448" s="5">
        <f t="shared" si="482"/>
        <v>-5000</v>
      </c>
      <c r="DZ448" s="5" t="str">
        <f>IF(ISERROR(MATCH(A448,'Current squad'!B:B,0)),"No","Yes")</f>
        <v>No</v>
      </c>
      <c r="EA448" s="5" cm="1">
        <f t="array" ref="EA448">IFERROR(_xlfn.IFS(DZ448="Yes",0,DZ448="No",H448*1%),999999)</f>
        <v>76340</v>
      </c>
      <c r="EB448" s="5">
        <f t="shared" si="424"/>
        <v>7710340</v>
      </c>
      <c r="EC448" s="5">
        <f t="shared" si="483"/>
        <v>-81340</v>
      </c>
      <c r="ED448" s="1">
        <f t="shared" si="425"/>
        <v>-1.0654964631909876E-2</v>
      </c>
      <c r="EE448" s="5">
        <f>RANK(EC448,$EC$2:$EC$572)+COUNTIF($EC$2:EC448,EC448)-1</f>
        <v>565</v>
      </c>
      <c r="EF448" s="4">
        <f>RANK(ED448,$ED$2:$ED$572)+COUNTIF($ED$2:ED448,ED448)-1</f>
        <v>196</v>
      </c>
    </row>
    <row r="449" spans="1:136" x14ac:dyDescent="0.3">
      <c r="A449" t="str">
        <f>IF(Holdet.dk!A449&lt;&gt;"",Holdet.dk!A449,"")</f>
        <v>Nathan Trott</v>
      </c>
      <c r="B449" t="str">
        <f>INDEX(Holdet.dk!B:B,MATCH($A449,Holdet.dk!$A:$A,0))</f>
        <v>West Ham</v>
      </c>
      <c r="C449" t="str">
        <f>INDEX(Holdet.dk!C:C,MATCH($A449,Holdet.dk!$A:$A,0))</f>
        <v>Goalkeeper</v>
      </c>
      <c r="D449" t="str">
        <f>INDEX(Holdet.dk!D:D,MATCH($A449,Holdet.dk!$A:$A,0))</f>
        <v>3.440.000</v>
      </c>
      <c r="E449" s="1">
        <f>IFERROR(_xlfn.NUMBERVALUE(INDEX(Holdet.dk!$E:$E,MATCH($A449,Holdet.dk!$A:$A,0)),","),0)</f>
        <v>0</v>
      </c>
      <c r="F449" t="str">
        <f>IF(INDEX(Lookup!H:H,MATCH('Master data'!A449,Lookup!G:G,0))=0,A449,INDEX(Lookup!H:H,MATCH('Master data'!A449,Lookup!G:G,0)))</f>
        <v>Nathan Trott</v>
      </c>
      <c r="G449" t="str">
        <f>IFERROR(INDEX(Lookup!B:B,MATCH(INDEX(Rotowire!C:C,MATCH(F449,Rotowire!A:A,0)),Lookup!D:D,0)),"")</f>
        <v/>
      </c>
      <c r="H449" s="5">
        <f t="shared" si="416"/>
        <v>3440000</v>
      </c>
      <c r="I449" s="19">
        <f>IFERROR(INDEX('Team forecast'!$G$3:$I$22,MATCH($B449,'Team forecast'!$B$3:$B$22,0),MATCH(I$1,'Team forecast'!$G$2:$I$2,0)),0)</f>
        <v>0.89999999999999991</v>
      </c>
      <c r="J449" s="19">
        <f>IFERROR(INDEX('Team forecast'!$G$3:$I$22,MATCH($B449,'Team forecast'!$B$3:$B$22,0),MATCH(J$1,'Team forecast'!$G$2:$I$2,0)),0)</f>
        <v>1.1637931034482758</v>
      </c>
      <c r="K449" s="19">
        <f>IFERROR(INDEX('Team forecast'!$G$3:$I$22,MATCH($B449,'Team forecast'!$B$3:$B$22,0),MATCH(K$1,'Team forecast'!$G$2:$I$2,0)),0)</f>
        <v>0.81012581451841092</v>
      </c>
      <c r="L449">
        <f>SUMIFS(Rotowire!E:E,Rotowire!$A:$A,'Master data'!$F449)</f>
        <v>0</v>
      </c>
      <c r="M449" s="2">
        <f>SUMIFS(Rotowire!F:F,Rotowire!$A:$A,'Master data'!$F449)*I449</f>
        <v>0</v>
      </c>
      <c r="N449" s="2">
        <f>SUMIFS(Rotowire!G:G,Rotowire!$A:$A,'Master data'!$F449)*I449</f>
        <v>0</v>
      </c>
      <c r="O449" s="2">
        <f>SUMIFS(Rotowire!I:I,Rotowire!$A:$A,'Master data'!$F449)*I449</f>
        <v>0</v>
      </c>
      <c r="P449" s="2">
        <f>SUMIFS(Rotowire!W:W,Rotowire!$A:$A,'Master data'!$F449)*K449</f>
        <v>0</v>
      </c>
      <c r="Q449" s="2">
        <f>SUMIFS(Rotowire!Y:Y,Rotowire!$A:$A,'Master data'!$F449)*J449</f>
        <v>0</v>
      </c>
      <c r="R449" s="2">
        <f>SUMIFS(Rotowire!AB:AB,Rotowire!$A:$A,'Master data'!$F449)</f>
        <v>0</v>
      </c>
      <c r="S449" s="2">
        <f>SUMIFS(Rotowire!AC:AC,Rotowire!$A:$A,'Master data'!$F449)</f>
        <v>0</v>
      </c>
      <c r="T449" s="2">
        <f>INDEX('Team forecast'!D$3:D$22,MATCH($B449,'Team forecast'!$B$3:$B$22,0))</f>
        <v>1.71</v>
      </c>
      <c r="U449" s="2">
        <f>INDEX('Team forecast'!E$3:E$22,MATCH($B449,'Team forecast'!$B$3:$B$22,0))</f>
        <v>1.35</v>
      </c>
      <c r="V449" s="2">
        <f>INDEX('Team forecast'!J$3:J$22,MATCH($B449,'Team forecast'!$B$3:$B$22,0))</f>
        <v>0.45750000000000002</v>
      </c>
      <c r="W449" s="2">
        <f>INDEX('Team forecast'!K$3:K$22,MATCH($B449,'Team forecast'!$B$3:$B$22,0))</f>
        <v>0.2422</v>
      </c>
      <c r="X449" s="2">
        <f>INDEX('Team forecast'!L$3:L$22,MATCH($B449,'Team forecast'!$B$3:$B$22,0))</f>
        <v>0.30020000000000002</v>
      </c>
      <c r="Y449" s="5">
        <f t="shared" si="417"/>
        <v>-5000</v>
      </c>
      <c r="Z449" s="5">
        <f t="shared" si="418"/>
        <v>0</v>
      </c>
      <c r="AA449" s="5">
        <f t="shared" si="419"/>
        <v>0</v>
      </c>
      <c r="AB449" s="5">
        <f t="shared" si="420"/>
        <v>0</v>
      </c>
      <c r="AC449" s="5">
        <f t="shared" si="421"/>
        <v>0</v>
      </c>
      <c r="AD449" s="5">
        <f t="shared" si="426"/>
        <v>0</v>
      </c>
      <c r="AE449" s="5">
        <f t="shared" si="427"/>
        <v>0</v>
      </c>
      <c r="AF449" s="5">
        <f t="shared" si="422"/>
        <v>0</v>
      </c>
      <c r="AG449" s="5">
        <f t="shared" si="423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 t="shared" si="431"/>
        <v>0</v>
      </c>
      <c r="AL449" s="5">
        <f>IFERROR(SUM(Y449:AK449),-5000)*((Cockpit!$C$3)^0)</f>
        <v>-5000</v>
      </c>
      <c r="AM449" s="19">
        <f>INDEX('Team forecast'!$M$3:$AU$22,MATCH($B449,'Team forecast'!$B$3:$B$22,0),MATCH(AM$1,'Team forecast'!$M$2:$AU$2,0))</f>
        <v>0</v>
      </c>
      <c r="AN449" s="19">
        <f>INDEX('Team forecast'!$M$3:$AU$22,MATCH($B449,'Team forecast'!$B$3:$B$22,0),MATCH(AN$1,'Team forecast'!$M$2:$AU$2,0))</f>
        <v>0</v>
      </c>
      <c r="AO449" s="19">
        <f>INDEX('Team forecast'!$M$3:$AU$22,MATCH($B449,'Team forecast'!$B$3:$B$22,0),MATCH(AO$1,'Team forecast'!$M$2:$AU$2,0))</f>
        <v>0</v>
      </c>
      <c r="AP449" s="19">
        <f>INDEX('Team forecast'!$M$3:$AU$22,MATCH($B449,'Team forecast'!$B$3:$B$22,0),MATCH(AP$1,'Team forecast'!$M$2:$AU$2,0))</f>
        <v>0</v>
      </c>
      <c r="AQ449" s="5">
        <f t="shared" si="432"/>
        <v>-5000</v>
      </c>
      <c r="AR449" s="5">
        <f>INDEX('Team forecast'!$M$3:$AU$22,MATCH($B449,'Team forecast'!$B$3:$B$22,0),MATCH(AR$1,'Team forecast'!$M$2:$AU$2,0))*IF($Y449&gt;0,25000,0)</f>
        <v>0</v>
      </c>
      <c r="AS449" s="5">
        <f>INDEX('Team forecast'!$M$3:$AU$22,MATCH($B449,'Team forecast'!$B$3:$B$22,0),MATCH(AS$1,'Team forecast'!$M$2:$AU$2,0))*IF($Y449&gt;0,5000,0)</f>
        <v>0</v>
      </c>
      <c r="AT449" s="5">
        <f>INDEX('Team forecast'!$M$3:$AU$22,MATCH($B449,'Team forecast'!$B$3:$B$22,0),MATCH(AT$1,'Team forecast'!$M$2:$AU$2,0))*IF($Y449&gt;0,-15000,0)</f>
        <v>0</v>
      </c>
      <c r="AU449" s="5">
        <f t="shared" si="433"/>
        <v>0</v>
      </c>
      <c r="AV449" s="5">
        <f t="shared" si="434"/>
        <v>0</v>
      </c>
      <c r="AW449" s="5">
        <f t="shared" si="435"/>
        <v>0</v>
      </c>
      <c r="AX449" s="5">
        <f t="shared" si="436"/>
        <v>0</v>
      </c>
      <c r="AY449" s="5">
        <f t="shared" si="437"/>
        <v>0</v>
      </c>
      <c r="AZ449" s="5">
        <f t="shared" si="438"/>
        <v>0</v>
      </c>
      <c r="BA449" s="5">
        <f t="shared" si="439"/>
        <v>0</v>
      </c>
      <c r="BB449" s="5">
        <f t="shared" si="440"/>
        <v>0</v>
      </c>
      <c r="BC449" s="5">
        <f t="shared" si="441"/>
        <v>0</v>
      </c>
      <c r="BD449" s="5">
        <f>IFERROR(SUM(AR449:BC449),0)*((Cockpit!$C$3)^1)</f>
        <v>0</v>
      </c>
      <c r="BE449" s="19">
        <f>INDEX('Team forecast'!$M$3:$AU$22,MATCH($B449,'Team forecast'!$B$3:$B$22,0),MATCH(BE$1,'Team forecast'!$M$2:$AU$2,0))</f>
        <v>0</v>
      </c>
      <c r="BF449" s="19">
        <f>INDEX('Team forecast'!$M$3:$AU$22,MATCH($B449,'Team forecast'!$B$3:$B$22,0),MATCH(BF$1,'Team forecast'!$M$2:$AU$2,0))</f>
        <v>0</v>
      </c>
      <c r="BG449" s="19">
        <f>INDEX('Team forecast'!$M$3:$AU$22,MATCH($B449,'Team forecast'!$B$3:$B$22,0),MATCH(BG$1,'Team forecast'!$M$2:$AU$2,0))</f>
        <v>0</v>
      </c>
      <c r="BH449" s="19">
        <f>INDEX('Team forecast'!$M$3:$AU$22,MATCH($B449,'Team forecast'!$B$3:$B$22,0),MATCH(BH$1,'Team forecast'!$M$2:$AU$2,0))</f>
        <v>0</v>
      </c>
      <c r="BI449" s="5">
        <f t="shared" si="442"/>
        <v>-5000</v>
      </c>
      <c r="BJ449" s="5">
        <f>INDEX('Team forecast'!$M$3:$AU$22,MATCH($B449,'Team forecast'!$B$3:$B$22,0),MATCH(BJ$1,'Team forecast'!$M$2:$AU$2,0))*IF($Y449&gt;0,25000,0)</f>
        <v>0</v>
      </c>
      <c r="BK449" s="5">
        <f>INDEX('Team forecast'!$M$3:$AU$22,MATCH($B449,'Team forecast'!$B$3:$B$22,0),MATCH(BK$1,'Team forecast'!$M$2:$AU$2,0))*IF($Y449&gt;0,5000,0)</f>
        <v>0</v>
      </c>
      <c r="BL449" s="5">
        <f>INDEX('Team forecast'!$M$3:$AU$22,MATCH($B449,'Team forecast'!$B$3:$B$22,0),MATCH(BL$1,'Team forecast'!$M$2:$AU$2,0))*IF($Y449&gt;0,-15000,0)</f>
        <v>0</v>
      </c>
      <c r="BM449" s="5">
        <f t="shared" si="443"/>
        <v>0</v>
      </c>
      <c r="BN449" s="5">
        <f t="shared" si="444"/>
        <v>0</v>
      </c>
      <c r="BO449" s="5">
        <f t="shared" si="445"/>
        <v>0</v>
      </c>
      <c r="BP449" s="5">
        <f t="shared" si="446"/>
        <v>0</v>
      </c>
      <c r="BQ449" s="5">
        <f t="shared" si="447"/>
        <v>0</v>
      </c>
      <c r="BR449" s="5">
        <f t="shared" si="448"/>
        <v>0</v>
      </c>
      <c r="BS449" s="5">
        <f t="shared" si="449"/>
        <v>0</v>
      </c>
      <c r="BT449" s="5">
        <f t="shared" si="450"/>
        <v>0</v>
      </c>
      <c r="BU449" s="5">
        <f t="shared" si="451"/>
        <v>0</v>
      </c>
      <c r="BV449" s="5">
        <f>IFERROR(SUM(BJ449:BU449),0)*((Cockpit!$C$3)^2)</f>
        <v>0</v>
      </c>
      <c r="BW449" s="19">
        <f>INDEX('Team forecast'!$M$3:$AU$22,MATCH($B449,'Team forecast'!$B$3:$B$22,0),MATCH(BW$1,'Team forecast'!$M$2:$AU$2,0))</f>
        <v>0</v>
      </c>
      <c r="BX449" s="19">
        <f>INDEX('Team forecast'!$M$3:$AU$22,MATCH($B449,'Team forecast'!$B$3:$B$22,0),MATCH(BX$1,'Team forecast'!$M$2:$AU$2,0))</f>
        <v>0</v>
      </c>
      <c r="BY449" s="19">
        <f>INDEX('Team forecast'!$M$3:$AU$22,MATCH($B449,'Team forecast'!$B$3:$B$22,0),MATCH(BY$1,'Team forecast'!$M$2:$AU$2,0))</f>
        <v>0</v>
      </c>
      <c r="BZ449" s="19">
        <f>INDEX('Team forecast'!$M$3:$AU$22,MATCH($B449,'Team forecast'!$B$3:$B$22,0),MATCH(BZ$1,'Team forecast'!$M$2:$AU$2,0))</f>
        <v>0</v>
      </c>
      <c r="CA449" s="5">
        <f t="shared" si="452"/>
        <v>-5000</v>
      </c>
      <c r="CB449" s="5">
        <f>INDEX('Team forecast'!$M$3:$AU$22,MATCH($B449,'Team forecast'!$B$3:$B$22,0),MATCH(CB$1,'Team forecast'!$M$2:$AU$2,0))*IF($Y449&gt;0,25000,0)</f>
        <v>0</v>
      </c>
      <c r="CC449" s="5">
        <f>INDEX('Team forecast'!$M$3:$AU$22,MATCH($B449,'Team forecast'!$B$3:$B$22,0),MATCH(CC$1,'Team forecast'!$M$2:$AU$2,0))*IF($Y449&gt;0,5000,0)</f>
        <v>0</v>
      </c>
      <c r="CD449" s="5">
        <f>INDEX('Team forecast'!$M$3:$AU$22,MATCH($B449,'Team forecast'!$B$3:$B$22,0),MATCH(CD$1,'Team forecast'!$M$2:$AU$2,0))*IF($Y449&gt;0,-15000,0)</f>
        <v>0</v>
      </c>
      <c r="CE449" s="5">
        <f t="shared" si="453"/>
        <v>0</v>
      </c>
      <c r="CF449" s="5">
        <f t="shared" si="454"/>
        <v>0</v>
      </c>
      <c r="CG449" s="5">
        <f t="shared" si="455"/>
        <v>0</v>
      </c>
      <c r="CH449" s="5">
        <f t="shared" si="456"/>
        <v>0</v>
      </c>
      <c r="CI449" s="5">
        <f t="shared" si="457"/>
        <v>0</v>
      </c>
      <c r="CJ449" s="5">
        <f t="shared" si="458"/>
        <v>0</v>
      </c>
      <c r="CK449" s="5">
        <f t="shared" si="459"/>
        <v>0</v>
      </c>
      <c r="CL449" s="5">
        <f t="shared" si="460"/>
        <v>0</v>
      </c>
      <c r="CM449" s="5">
        <f t="shared" si="461"/>
        <v>0</v>
      </c>
      <c r="CN449" s="5">
        <f>IFERROR(SUM(CB449:CM449),0)*((Cockpit!$C$3)^3)</f>
        <v>0</v>
      </c>
      <c r="CO449" s="19">
        <f>INDEX('Team forecast'!$M$3:$AU$22,MATCH($B449,'Team forecast'!$B$3:$B$22,0),MATCH(CO$1,'Team forecast'!$M$2:$AU$2,0))</f>
        <v>0</v>
      </c>
      <c r="CP449" s="19">
        <f>INDEX('Team forecast'!$M$3:$AU$22,MATCH($B449,'Team forecast'!$B$3:$B$22,0),MATCH(CP$1,'Team forecast'!$M$2:$AU$2,0))</f>
        <v>0</v>
      </c>
      <c r="CQ449" s="19">
        <f>INDEX('Team forecast'!$M$3:$AU$22,MATCH($B449,'Team forecast'!$B$3:$B$22,0),MATCH(CQ$1,'Team forecast'!$M$2:$AU$2,0))</f>
        <v>0</v>
      </c>
      <c r="CR449" s="19">
        <f>INDEX('Team forecast'!$M$3:$AU$22,MATCH($B449,'Team forecast'!$B$3:$B$22,0),MATCH(CR$1,'Team forecast'!$M$2:$AU$2,0))</f>
        <v>0</v>
      </c>
      <c r="CS449" s="5">
        <f t="shared" si="462"/>
        <v>-5000</v>
      </c>
      <c r="CT449" s="5">
        <f>INDEX('Team forecast'!$M$3:$AU$22,MATCH($B449,'Team forecast'!$B$3:$B$22,0),MATCH(CT$1,'Team forecast'!$M$2:$AU$2,0))*IF($Y449&gt;0,25000,0)</f>
        <v>0</v>
      </c>
      <c r="CU449" s="5">
        <f>INDEX('Team forecast'!$M$3:$AU$22,MATCH($B449,'Team forecast'!$B$3:$B$22,0),MATCH(CU$1,'Team forecast'!$M$2:$AU$2,0))*IF($Y449&gt;0,5000,0)</f>
        <v>0</v>
      </c>
      <c r="CV449" s="5">
        <f>INDEX('Team forecast'!$M$3:$AU$22,MATCH($B449,'Team forecast'!$B$3:$B$22,0),MATCH(CV$1,'Team forecast'!$M$2:$AU$2,0))*IF($Y449&gt;0,-15000,0)</f>
        <v>0</v>
      </c>
      <c r="CW449" s="5">
        <f t="shared" si="463"/>
        <v>0</v>
      </c>
      <c r="CX449" s="5">
        <f t="shared" si="464"/>
        <v>0</v>
      </c>
      <c r="CY449" s="5">
        <f t="shared" si="465"/>
        <v>0</v>
      </c>
      <c r="CZ449" s="5">
        <f t="shared" si="466"/>
        <v>0</v>
      </c>
      <c r="DA449" s="5">
        <f t="shared" si="467"/>
        <v>0</v>
      </c>
      <c r="DB449" s="5">
        <f t="shared" si="468"/>
        <v>0</v>
      </c>
      <c r="DC449" s="5">
        <f t="shared" si="469"/>
        <v>0</v>
      </c>
      <c r="DD449" s="5">
        <f t="shared" si="470"/>
        <v>0</v>
      </c>
      <c r="DE449" s="5">
        <f t="shared" si="471"/>
        <v>0</v>
      </c>
      <c r="DF449" s="5">
        <f>IFERROR(SUM(CT449:DE449),0)*((Cockpit!$C$3)^4)</f>
        <v>0</v>
      </c>
      <c r="DG449" s="19">
        <f>INDEX('Team forecast'!$M$3:$AU$22,MATCH($B449,'Team forecast'!$B$3:$B$22,0),MATCH(DG$1,'Team forecast'!$M$2:$AU$2,0))</f>
        <v>0</v>
      </c>
      <c r="DH449" s="19">
        <f>INDEX('Team forecast'!$M$3:$AU$22,MATCH($B449,'Team forecast'!$B$3:$B$22,0),MATCH(DH$1,'Team forecast'!$M$2:$AU$2,0))</f>
        <v>0</v>
      </c>
      <c r="DI449" s="19">
        <f>INDEX('Team forecast'!$M$3:$AU$22,MATCH($B449,'Team forecast'!$B$3:$B$22,0),MATCH(DI$1,'Team forecast'!$M$2:$AU$2,0))</f>
        <v>0</v>
      </c>
      <c r="DJ449" s="19">
        <f>INDEX('Team forecast'!$M$3:$AU$22,MATCH($B449,'Team forecast'!$B$3:$B$22,0),MATCH(DJ$1,'Team forecast'!$M$2:$AU$2,0))</f>
        <v>0</v>
      </c>
      <c r="DK449" s="5">
        <f t="shared" si="472"/>
        <v>-5000</v>
      </c>
      <c r="DL449" s="5">
        <f>INDEX('Team forecast'!$M$3:$AU$22,MATCH($B449,'Team forecast'!$B$3:$B$22,0),MATCH(DL$1,'Team forecast'!$M$2:$AU$2,0))*IF($Y449&gt;0,25000,0)</f>
        <v>0</v>
      </c>
      <c r="DM449" s="5">
        <f>INDEX('Team forecast'!$M$3:$AU$22,MATCH($B449,'Team forecast'!$B$3:$B$22,0),MATCH(DM$1,'Team forecast'!$M$2:$AU$2,0))*IF($Y449&gt;0,5000,0)</f>
        <v>0</v>
      </c>
      <c r="DN449" s="5">
        <f>INDEX('Team forecast'!$M$3:$AU$22,MATCH($B449,'Team forecast'!$B$3:$B$22,0),MATCH(DN$1,'Team forecast'!$M$2:$AU$2,0))*IF($Y449&gt;0,-15000,0)</f>
        <v>0</v>
      </c>
      <c r="DO449" s="5">
        <f t="shared" si="473"/>
        <v>0</v>
      </c>
      <c r="DP449" s="5">
        <f t="shared" si="474"/>
        <v>0</v>
      </c>
      <c r="DQ449" s="5">
        <f t="shared" si="475"/>
        <v>0</v>
      </c>
      <c r="DR449" s="5">
        <f t="shared" si="476"/>
        <v>0</v>
      </c>
      <c r="DS449" s="5">
        <f t="shared" si="477"/>
        <v>0</v>
      </c>
      <c r="DT449" s="5">
        <f t="shared" si="478"/>
        <v>0</v>
      </c>
      <c r="DU449" s="5">
        <f t="shared" si="479"/>
        <v>0</v>
      </c>
      <c r="DV449" s="5">
        <f t="shared" si="480"/>
        <v>0</v>
      </c>
      <c r="DW449" s="5">
        <f t="shared" si="481"/>
        <v>0</v>
      </c>
      <c r="DX449" s="5">
        <f>IFERROR(SUM(DL449:DW449),0)*((Cockpit!$C$3)^5)</f>
        <v>0</v>
      </c>
      <c r="DY449" s="5">
        <f t="shared" si="482"/>
        <v>-5000</v>
      </c>
      <c r="DZ449" s="5" t="str">
        <f>IF(ISERROR(MATCH(A449,'Current squad'!B:B,0)),"No","Yes")</f>
        <v>No</v>
      </c>
      <c r="EA449" s="5" cm="1">
        <f t="array" ref="EA449">IFERROR(_xlfn.IFS(DZ449="Yes",0,DZ449="No",H449*1%),999999)</f>
        <v>34400</v>
      </c>
      <c r="EB449" s="5">
        <f t="shared" si="424"/>
        <v>3474400</v>
      </c>
      <c r="EC449" s="5">
        <f t="shared" si="483"/>
        <v>-39400</v>
      </c>
      <c r="ED449" s="1">
        <f t="shared" si="425"/>
        <v>-1.1453488372093023E-2</v>
      </c>
      <c r="EE449" s="5">
        <f>RANK(EC449,$EC$2:$EC$572)+COUNTIF($EC$2:EC449,EC449)-1</f>
        <v>416</v>
      </c>
      <c r="EF449" s="4">
        <f>RANK(ED449,$ED$2:$ED$572)+COUNTIF($ED$2:ED449,ED449)-1</f>
        <v>321</v>
      </c>
    </row>
    <row r="450" spans="1:136" x14ac:dyDescent="0.3">
      <c r="A450" t="str">
        <f>IF(Holdet.dk!A450&lt;&gt;"",Holdet.dk!A450,"")</f>
        <v>Ademipo Odubeko</v>
      </c>
      <c r="B450" t="str">
        <f>INDEX(Holdet.dk!B:B,MATCH($A450,Holdet.dk!$A:$A,0))</f>
        <v>West Ham</v>
      </c>
      <c r="C450" t="str">
        <f>INDEX(Holdet.dk!C:C,MATCH($A450,Holdet.dk!$A:$A,0))</f>
        <v>Striker</v>
      </c>
      <c r="D450" t="str">
        <f>INDEX(Holdet.dk!D:D,MATCH($A450,Holdet.dk!$A:$A,0))</f>
        <v>1.900.000</v>
      </c>
      <c r="E450" s="1">
        <f>IFERROR(_xlfn.NUMBERVALUE(INDEX(Holdet.dk!$E:$E,MATCH($A450,Holdet.dk!$A:$A,0)),","),0)</f>
        <v>0</v>
      </c>
      <c r="F450" t="str">
        <f>IF(INDEX(Lookup!H:H,MATCH('Master data'!A450,Lookup!G:G,0))=0,A450,INDEX(Lookup!H:H,MATCH('Master data'!A450,Lookup!G:G,0)))</f>
        <v>Ademipo Odubeko</v>
      </c>
      <c r="G450" t="str">
        <f>IFERROR(INDEX(Lookup!B:B,MATCH(INDEX(Rotowire!C:C,MATCH(F450,Rotowire!A:A,0)),Lookup!D:D,0)),"")</f>
        <v/>
      </c>
      <c r="H450" s="5">
        <f t="shared" ref="H450:H513" si="484">_xlfn.NUMBERVALUE(D450,",")</f>
        <v>1900000</v>
      </c>
      <c r="I450" s="19">
        <f>IFERROR(INDEX('Team forecast'!$G$3:$I$22,MATCH($B450,'Team forecast'!$B$3:$B$22,0),MATCH(I$1,'Team forecast'!$G$2:$I$2,0)),0)</f>
        <v>0.89999999999999991</v>
      </c>
      <c r="J450" s="19">
        <f>IFERROR(INDEX('Team forecast'!$G$3:$I$22,MATCH($B450,'Team forecast'!$B$3:$B$22,0),MATCH(J$1,'Team forecast'!$G$2:$I$2,0)),0)</f>
        <v>1.1637931034482758</v>
      </c>
      <c r="K450" s="19">
        <f>IFERROR(INDEX('Team forecast'!$G$3:$I$22,MATCH($B450,'Team forecast'!$B$3:$B$22,0),MATCH(K$1,'Team forecast'!$G$2:$I$2,0)),0)</f>
        <v>0.81012581451841092</v>
      </c>
      <c r="L450">
        <f>SUMIFS(Rotowire!E:E,Rotowire!$A:$A,'Master data'!$F450)</f>
        <v>0</v>
      </c>
      <c r="M450" s="2">
        <f>SUMIFS(Rotowire!F:F,Rotowire!$A:$A,'Master data'!$F450)*I450</f>
        <v>0</v>
      </c>
      <c r="N450" s="2">
        <f>SUMIFS(Rotowire!G:G,Rotowire!$A:$A,'Master data'!$F450)*I450</f>
        <v>0</v>
      </c>
      <c r="O450" s="2">
        <f>SUMIFS(Rotowire!I:I,Rotowire!$A:$A,'Master data'!$F450)*I450</f>
        <v>0</v>
      </c>
      <c r="P450" s="2">
        <f>SUMIFS(Rotowire!W:W,Rotowire!$A:$A,'Master data'!$F450)*K450</f>
        <v>0</v>
      </c>
      <c r="Q450" s="2">
        <f>SUMIFS(Rotowire!Y:Y,Rotowire!$A:$A,'Master data'!$F450)*J450</f>
        <v>0</v>
      </c>
      <c r="R450" s="2">
        <f>SUMIFS(Rotowire!AB:AB,Rotowire!$A:$A,'Master data'!$F450)</f>
        <v>0</v>
      </c>
      <c r="S450" s="2">
        <f>SUMIFS(Rotowire!AC:AC,Rotowire!$A:$A,'Master data'!$F450)</f>
        <v>0</v>
      </c>
      <c r="T450" s="2">
        <f>INDEX('Team forecast'!D$3:D$22,MATCH($B450,'Team forecast'!$B$3:$B$22,0))</f>
        <v>1.71</v>
      </c>
      <c r="U450" s="2">
        <f>INDEX('Team forecast'!E$3:E$22,MATCH($B450,'Team forecast'!$B$3:$B$22,0))</f>
        <v>1.35</v>
      </c>
      <c r="V450" s="2">
        <f>INDEX('Team forecast'!J$3:J$22,MATCH($B450,'Team forecast'!$B$3:$B$22,0))</f>
        <v>0.45750000000000002</v>
      </c>
      <c r="W450" s="2">
        <f>INDEX('Team forecast'!K$3:K$22,MATCH($B450,'Team forecast'!$B$3:$B$22,0))</f>
        <v>0.2422</v>
      </c>
      <c r="X450" s="2">
        <f>INDEX('Team forecast'!L$3:L$22,MATCH($B450,'Team forecast'!$B$3:$B$22,0))</f>
        <v>0.30020000000000002</v>
      </c>
      <c r="Y450" s="5">
        <f t="shared" ref="Y450:Y513" si="485">IF(L450&gt;95,7000*2,IF(L450&gt;0,7000,-5000))</f>
        <v>-5000</v>
      </c>
      <c r="Z450" s="5">
        <f t="shared" ref="Z450:Z513" si="486">IF($Y450&gt;0,V450*25000,0)</f>
        <v>0</v>
      </c>
      <c r="AA450" s="5">
        <f t="shared" ref="AA450:AA513" si="487">IF($Y450&gt;0,W450*5000,0)</f>
        <v>0</v>
      </c>
      <c r="AB450" s="5">
        <f t="shared" ref="AB450:AB513" si="488">IF($Y450&gt;0,X450*(-15000),0)</f>
        <v>0</v>
      </c>
      <c r="AC450" s="5">
        <f t="shared" ref="AC450:AC513" si="489">IF(C450="Defense",M450*150000,IF(C450="Midfield",M450*125000,IF(C450="Striker",M450*100000,0)))</f>
        <v>0</v>
      </c>
      <c r="AD450" s="5">
        <f t="shared" si="426"/>
        <v>0</v>
      </c>
      <c r="AE450" s="5">
        <f t="shared" si="427"/>
        <v>0</v>
      </c>
      <c r="AF450" s="5">
        <f t="shared" ref="AF450:AF513" si="490">IF(C450="Goalkeeper",P450*75000,IF(C450="Defense",P450*50000,0))</f>
        <v>0</v>
      </c>
      <c r="AG450" s="5">
        <f t="shared" ref="AG450:AG513" si="491">IF(C450="Goalkeeper",Q450*5000,0)</f>
        <v>0</v>
      </c>
      <c r="AH450" s="5">
        <f t="shared" si="428"/>
        <v>0</v>
      </c>
      <c r="AI450" s="5">
        <f t="shared" si="429"/>
        <v>0</v>
      </c>
      <c r="AJ450" s="5">
        <f t="shared" si="430"/>
        <v>0</v>
      </c>
      <c r="AK450" s="5">
        <f t="shared" si="431"/>
        <v>0</v>
      </c>
      <c r="AL450" s="5">
        <f>IFERROR(SUM(Y450:AK450),-5000)*((Cockpit!$C$3)^0)</f>
        <v>-5000</v>
      </c>
      <c r="AM450" s="19">
        <f>INDEX('Team forecast'!$M$3:$AU$22,MATCH($B450,'Team forecast'!$B$3:$B$22,0),MATCH(AM$1,'Team forecast'!$M$2:$AU$2,0))</f>
        <v>0</v>
      </c>
      <c r="AN450" s="19">
        <f>INDEX('Team forecast'!$M$3:$AU$22,MATCH($B450,'Team forecast'!$B$3:$B$22,0),MATCH(AN$1,'Team forecast'!$M$2:$AU$2,0))</f>
        <v>0</v>
      </c>
      <c r="AO450" s="19">
        <f>INDEX('Team forecast'!$M$3:$AU$22,MATCH($B450,'Team forecast'!$B$3:$B$22,0),MATCH(AO$1,'Team forecast'!$M$2:$AU$2,0))</f>
        <v>0</v>
      </c>
      <c r="AP450" s="19">
        <f>INDEX('Team forecast'!$M$3:$AU$22,MATCH($B450,'Team forecast'!$B$3:$B$22,0),MATCH(AP$1,'Team forecast'!$M$2:$AU$2,0))</f>
        <v>0</v>
      </c>
      <c r="AQ450" s="5">
        <f t="shared" si="432"/>
        <v>-5000</v>
      </c>
      <c r="AR450" s="5">
        <f>INDEX('Team forecast'!$M$3:$AU$22,MATCH($B450,'Team forecast'!$B$3:$B$22,0),MATCH(AR$1,'Team forecast'!$M$2:$AU$2,0))*IF($Y450&gt;0,25000,0)</f>
        <v>0</v>
      </c>
      <c r="AS450" s="5">
        <f>INDEX('Team forecast'!$M$3:$AU$22,MATCH($B450,'Team forecast'!$B$3:$B$22,0),MATCH(AS$1,'Team forecast'!$M$2:$AU$2,0))*IF($Y450&gt;0,5000,0)</f>
        <v>0</v>
      </c>
      <c r="AT450" s="5">
        <f>INDEX('Team forecast'!$M$3:$AU$22,MATCH($B450,'Team forecast'!$B$3:$B$22,0),MATCH(AT$1,'Team forecast'!$M$2:$AU$2,0))*IF($Y450&gt;0,-15000,0)</f>
        <v>0</v>
      </c>
      <c r="AU450" s="5">
        <f t="shared" si="433"/>
        <v>0</v>
      </c>
      <c r="AV450" s="5">
        <f t="shared" si="434"/>
        <v>0</v>
      </c>
      <c r="AW450" s="5">
        <f t="shared" si="435"/>
        <v>0</v>
      </c>
      <c r="AX450" s="5">
        <f t="shared" si="436"/>
        <v>0</v>
      </c>
      <c r="AY450" s="5">
        <f t="shared" si="437"/>
        <v>0</v>
      </c>
      <c r="AZ450" s="5">
        <f t="shared" si="438"/>
        <v>0</v>
      </c>
      <c r="BA450" s="5">
        <f t="shared" si="439"/>
        <v>0</v>
      </c>
      <c r="BB450" s="5">
        <f t="shared" si="440"/>
        <v>0</v>
      </c>
      <c r="BC450" s="5">
        <f t="shared" si="441"/>
        <v>0</v>
      </c>
      <c r="BD450" s="5">
        <f>IFERROR(SUM(AR450:BC450),0)*((Cockpit!$C$3)^1)</f>
        <v>0</v>
      </c>
      <c r="BE450" s="19">
        <f>INDEX('Team forecast'!$M$3:$AU$22,MATCH($B450,'Team forecast'!$B$3:$B$22,0),MATCH(BE$1,'Team forecast'!$M$2:$AU$2,0))</f>
        <v>0</v>
      </c>
      <c r="BF450" s="19">
        <f>INDEX('Team forecast'!$M$3:$AU$22,MATCH($B450,'Team forecast'!$B$3:$B$22,0),MATCH(BF$1,'Team forecast'!$M$2:$AU$2,0))</f>
        <v>0</v>
      </c>
      <c r="BG450" s="19">
        <f>INDEX('Team forecast'!$M$3:$AU$22,MATCH($B450,'Team forecast'!$B$3:$B$22,0),MATCH(BG$1,'Team forecast'!$M$2:$AU$2,0))</f>
        <v>0</v>
      </c>
      <c r="BH450" s="19">
        <f>INDEX('Team forecast'!$M$3:$AU$22,MATCH($B450,'Team forecast'!$B$3:$B$22,0),MATCH(BH$1,'Team forecast'!$M$2:$AU$2,0))</f>
        <v>0</v>
      </c>
      <c r="BI450" s="5">
        <f t="shared" si="442"/>
        <v>-5000</v>
      </c>
      <c r="BJ450" s="5">
        <f>INDEX('Team forecast'!$M$3:$AU$22,MATCH($B450,'Team forecast'!$B$3:$B$22,0),MATCH(BJ$1,'Team forecast'!$M$2:$AU$2,0))*IF($Y450&gt;0,25000,0)</f>
        <v>0</v>
      </c>
      <c r="BK450" s="5">
        <f>INDEX('Team forecast'!$M$3:$AU$22,MATCH($B450,'Team forecast'!$B$3:$B$22,0),MATCH(BK$1,'Team forecast'!$M$2:$AU$2,0))*IF($Y450&gt;0,5000,0)</f>
        <v>0</v>
      </c>
      <c r="BL450" s="5">
        <f>INDEX('Team forecast'!$M$3:$AU$22,MATCH($B450,'Team forecast'!$B$3:$B$22,0),MATCH(BL$1,'Team forecast'!$M$2:$AU$2,0))*IF($Y450&gt;0,-15000,0)</f>
        <v>0</v>
      </c>
      <c r="BM450" s="5">
        <f t="shared" si="443"/>
        <v>0</v>
      </c>
      <c r="BN450" s="5">
        <f t="shared" si="444"/>
        <v>0</v>
      </c>
      <c r="BO450" s="5">
        <f t="shared" si="445"/>
        <v>0</v>
      </c>
      <c r="BP450" s="5">
        <f t="shared" si="446"/>
        <v>0</v>
      </c>
      <c r="BQ450" s="5">
        <f t="shared" si="447"/>
        <v>0</v>
      </c>
      <c r="BR450" s="5">
        <f t="shared" si="448"/>
        <v>0</v>
      </c>
      <c r="BS450" s="5">
        <f t="shared" si="449"/>
        <v>0</v>
      </c>
      <c r="BT450" s="5">
        <f t="shared" si="450"/>
        <v>0</v>
      </c>
      <c r="BU450" s="5">
        <f t="shared" si="451"/>
        <v>0</v>
      </c>
      <c r="BV450" s="5">
        <f>IFERROR(SUM(BJ450:BU450),0)*((Cockpit!$C$3)^2)</f>
        <v>0</v>
      </c>
      <c r="BW450" s="19">
        <f>INDEX('Team forecast'!$M$3:$AU$22,MATCH($B450,'Team forecast'!$B$3:$B$22,0),MATCH(BW$1,'Team forecast'!$M$2:$AU$2,0))</f>
        <v>0</v>
      </c>
      <c r="BX450" s="19">
        <f>INDEX('Team forecast'!$M$3:$AU$22,MATCH($B450,'Team forecast'!$B$3:$B$22,0),MATCH(BX$1,'Team forecast'!$M$2:$AU$2,0))</f>
        <v>0</v>
      </c>
      <c r="BY450" s="19">
        <f>INDEX('Team forecast'!$M$3:$AU$22,MATCH($B450,'Team forecast'!$B$3:$B$22,0),MATCH(BY$1,'Team forecast'!$M$2:$AU$2,0))</f>
        <v>0</v>
      </c>
      <c r="BZ450" s="19">
        <f>INDEX('Team forecast'!$M$3:$AU$22,MATCH($B450,'Team forecast'!$B$3:$B$22,0),MATCH(BZ$1,'Team forecast'!$M$2:$AU$2,0))</f>
        <v>0</v>
      </c>
      <c r="CA450" s="5">
        <f t="shared" si="452"/>
        <v>-5000</v>
      </c>
      <c r="CB450" s="5">
        <f>INDEX('Team forecast'!$M$3:$AU$22,MATCH($B450,'Team forecast'!$B$3:$B$22,0),MATCH(CB$1,'Team forecast'!$M$2:$AU$2,0))*IF($Y450&gt;0,25000,0)</f>
        <v>0</v>
      </c>
      <c r="CC450" s="5">
        <f>INDEX('Team forecast'!$M$3:$AU$22,MATCH($B450,'Team forecast'!$B$3:$B$22,0),MATCH(CC$1,'Team forecast'!$M$2:$AU$2,0))*IF($Y450&gt;0,5000,0)</f>
        <v>0</v>
      </c>
      <c r="CD450" s="5">
        <f>INDEX('Team forecast'!$M$3:$AU$22,MATCH($B450,'Team forecast'!$B$3:$B$22,0),MATCH(CD$1,'Team forecast'!$M$2:$AU$2,0))*IF($Y450&gt;0,-15000,0)</f>
        <v>0</v>
      </c>
      <c r="CE450" s="5">
        <f t="shared" si="453"/>
        <v>0</v>
      </c>
      <c r="CF450" s="5">
        <f t="shared" si="454"/>
        <v>0</v>
      </c>
      <c r="CG450" s="5">
        <f t="shared" si="455"/>
        <v>0</v>
      </c>
      <c r="CH450" s="5">
        <f t="shared" si="456"/>
        <v>0</v>
      </c>
      <c r="CI450" s="5">
        <f t="shared" si="457"/>
        <v>0</v>
      </c>
      <c r="CJ450" s="5">
        <f t="shared" si="458"/>
        <v>0</v>
      </c>
      <c r="CK450" s="5">
        <f t="shared" si="459"/>
        <v>0</v>
      </c>
      <c r="CL450" s="5">
        <f t="shared" si="460"/>
        <v>0</v>
      </c>
      <c r="CM450" s="5">
        <f t="shared" si="461"/>
        <v>0</v>
      </c>
      <c r="CN450" s="5">
        <f>IFERROR(SUM(CB450:CM450),0)*((Cockpit!$C$3)^3)</f>
        <v>0</v>
      </c>
      <c r="CO450" s="19">
        <f>INDEX('Team forecast'!$M$3:$AU$22,MATCH($B450,'Team forecast'!$B$3:$B$22,0),MATCH(CO$1,'Team forecast'!$M$2:$AU$2,0))</f>
        <v>0</v>
      </c>
      <c r="CP450" s="19">
        <f>INDEX('Team forecast'!$M$3:$AU$22,MATCH($B450,'Team forecast'!$B$3:$B$22,0),MATCH(CP$1,'Team forecast'!$M$2:$AU$2,0))</f>
        <v>0</v>
      </c>
      <c r="CQ450" s="19">
        <f>INDEX('Team forecast'!$M$3:$AU$22,MATCH($B450,'Team forecast'!$B$3:$B$22,0),MATCH(CQ$1,'Team forecast'!$M$2:$AU$2,0))</f>
        <v>0</v>
      </c>
      <c r="CR450" s="19">
        <f>INDEX('Team forecast'!$M$3:$AU$22,MATCH($B450,'Team forecast'!$B$3:$B$22,0),MATCH(CR$1,'Team forecast'!$M$2:$AU$2,0))</f>
        <v>0</v>
      </c>
      <c r="CS450" s="5">
        <f t="shared" si="462"/>
        <v>-5000</v>
      </c>
      <c r="CT450" s="5">
        <f>INDEX('Team forecast'!$M$3:$AU$22,MATCH($B450,'Team forecast'!$B$3:$B$22,0),MATCH(CT$1,'Team forecast'!$M$2:$AU$2,0))*IF($Y450&gt;0,25000,0)</f>
        <v>0</v>
      </c>
      <c r="CU450" s="5">
        <f>INDEX('Team forecast'!$M$3:$AU$22,MATCH($B450,'Team forecast'!$B$3:$B$22,0),MATCH(CU$1,'Team forecast'!$M$2:$AU$2,0))*IF($Y450&gt;0,5000,0)</f>
        <v>0</v>
      </c>
      <c r="CV450" s="5">
        <f>INDEX('Team forecast'!$M$3:$AU$22,MATCH($B450,'Team forecast'!$B$3:$B$22,0),MATCH(CV$1,'Team forecast'!$M$2:$AU$2,0))*IF($Y450&gt;0,-15000,0)</f>
        <v>0</v>
      </c>
      <c r="CW450" s="5">
        <f t="shared" si="463"/>
        <v>0</v>
      </c>
      <c r="CX450" s="5">
        <f t="shared" si="464"/>
        <v>0</v>
      </c>
      <c r="CY450" s="5">
        <f t="shared" si="465"/>
        <v>0</v>
      </c>
      <c r="CZ450" s="5">
        <f t="shared" si="466"/>
        <v>0</v>
      </c>
      <c r="DA450" s="5">
        <f t="shared" si="467"/>
        <v>0</v>
      </c>
      <c r="DB450" s="5">
        <f t="shared" si="468"/>
        <v>0</v>
      </c>
      <c r="DC450" s="5">
        <f t="shared" si="469"/>
        <v>0</v>
      </c>
      <c r="DD450" s="5">
        <f t="shared" si="470"/>
        <v>0</v>
      </c>
      <c r="DE450" s="5">
        <f t="shared" si="471"/>
        <v>0</v>
      </c>
      <c r="DF450" s="5">
        <f>IFERROR(SUM(CT450:DE450),0)*((Cockpit!$C$3)^4)</f>
        <v>0</v>
      </c>
      <c r="DG450" s="19">
        <f>INDEX('Team forecast'!$M$3:$AU$22,MATCH($B450,'Team forecast'!$B$3:$B$22,0),MATCH(DG$1,'Team forecast'!$M$2:$AU$2,0))</f>
        <v>0</v>
      </c>
      <c r="DH450" s="19">
        <f>INDEX('Team forecast'!$M$3:$AU$22,MATCH($B450,'Team forecast'!$B$3:$B$22,0),MATCH(DH$1,'Team forecast'!$M$2:$AU$2,0))</f>
        <v>0</v>
      </c>
      <c r="DI450" s="19">
        <f>INDEX('Team forecast'!$M$3:$AU$22,MATCH($B450,'Team forecast'!$B$3:$B$22,0),MATCH(DI$1,'Team forecast'!$M$2:$AU$2,0))</f>
        <v>0</v>
      </c>
      <c r="DJ450" s="19">
        <f>INDEX('Team forecast'!$M$3:$AU$22,MATCH($B450,'Team forecast'!$B$3:$B$22,0),MATCH(DJ$1,'Team forecast'!$M$2:$AU$2,0))</f>
        <v>0</v>
      </c>
      <c r="DK450" s="5">
        <f t="shared" si="472"/>
        <v>-5000</v>
      </c>
      <c r="DL450" s="5">
        <f>INDEX('Team forecast'!$M$3:$AU$22,MATCH($B450,'Team forecast'!$B$3:$B$22,0),MATCH(DL$1,'Team forecast'!$M$2:$AU$2,0))*IF($Y450&gt;0,25000,0)</f>
        <v>0</v>
      </c>
      <c r="DM450" s="5">
        <f>INDEX('Team forecast'!$M$3:$AU$22,MATCH($B450,'Team forecast'!$B$3:$B$22,0),MATCH(DM$1,'Team forecast'!$M$2:$AU$2,0))*IF($Y450&gt;0,5000,0)</f>
        <v>0</v>
      </c>
      <c r="DN450" s="5">
        <f>INDEX('Team forecast'!$M$3:$AU$22,MATCH($B450,'Team forecast'!$B$3:$B$22,0),MATCH(DN$1,'Team forecast'!$M$2:$AU$2,0))*IF($Y450&gt;0,-15000,0)</f>
        <v>0</v>
      </c>
      <c r="DO450" s="5">
        <f t="shared" si="473"/>
        <v>0</v>
      </c>
      <c r="DP450" s="5">
        <f t="shared" si="474"/>
        <v>0</v>
      </c>
      <c r="DQ450" s="5">
        <f t="shared" si="475"/>
        <v>0</v>
      </c>
      <c r="DR450" s="5">
        <f t="shared" si="476"/>
        <v>0</v>
      </c>
      <c r="DS450" s="5">
        <f t="shared" si="477"/>
        <v>0</v>
      </c>
      <c r="DT450" s="5">
        <f t="shared" si="478"/>
        <v>0</v>
      </c>
      <c r="DU450" s="5">
        <f t="shared" si="479"/>
        <v>0</v>
      </c>
      <c r="DV450" s="5">
        <f t="shared" si="480"/>
        <v>0</v>
      </c>
      <c r="DW450" s="5">
        <f t="shared" si="481"/>
        <v>0</v>
      </c>
      <c r="DX450" s="5">
        <f>IFERROR(SUM(DL450:DW450),0)*((Cockpit!$C$3)^5)</f>
        <v>0</v>
      </c>
      <c r="DY450" s="5">
        <f t="shared" si="482"/>
        <v>-5000</v>
      </c>
      <c r="DZ450" s="5" t="str">
        <f>IF(ISERROR(MATCH(A450,'Current squad'!B:B,0)),"No","Yes")</f>
        <v>No</v>
      </c>
      <c r="EA450" s="5" cm="1">
        <f t="array" ref="EA450">IFERROR(_xlfn.IFS(DZ450="Yes",0,DZ450="No",H450*1%),999999)</f>
        <v>19000</v>
      </c>
      <c r="EB450" s="5">
        <f t="shared" ref="EB450:EB513" si="492">H450+EA450</f>
        <v>1919000</v>
      </c>
      <c r="EC450" s="5">
        <f t="shared" si="483"/>
        <v>-24000</v>
      </c>
      <c r="ED450" s="1">
        <f t="shared" ref="ED450:ED513" si="493">IFERROR(EC450/H450,-100%)</f>
        <v>-1.2631578947368421E-2</v>
      </c>
      <c r="EE450" s="5">
        <f>RANK(EC450,$EC$2:$EC$572)+COUNTIF($EC$2:EC450,EC450)-1</f>
        <v>208</v>
      </c>
      <c r="EF450" s="4">
        <f>RANK(ED450,$ED$2:$ED$572)+COUNTIF($ED$2:ED450,ED450)-1</f>
        <v>525</v>
      </c>
    </row>
    <row r="451" spans="1:136" x14ac:dyDescent="0.3">
      <c r="A451" t="str">
        <f>IF(Holdet.dk!A451&lt;&gt;"",Holdet.dk!A451,"")</f>
        <v>Alfie Devine</v>
      </c>
      <c r="B451" t="str">
        <f>INDEX(Holdet.dk!B:B,MATCH($A451,Holdet.dk!$A:$A,0))</f>
        <v>Tottenham</v>
      </c>
      <c r="C451" t="str">
        <f>INDEX(Holdet.dk!C:C,MATCH($A451,Holdet.dk!$A:$A,0))</f>
        <v>Midfield</v>
      </c>
      <c r="D451" t="str">
        <f>INDEX(Holdet.dk!D:D,MATCH($A451,Holdet.dk!$A:$A,0))</f>
        <v>2.410.000</v>
      </c>
      <c r="E451" s="1">
        <f>IFERROR(_xlfn.NUMBERVALUE(INDEX(Holdet.dk!$E:$E,MATCH($A451,Holdet.dk!$A:$A,0)),","),0)</f>
        <v>0</v>
      </c>
      <c r="F451" t="str">
        <f>IF(INDEX(Lookup!H:H,MATCH('Master data'!A451,Lookup!G:G,0))=0,A451,INDEX(Lookup!H:H,MATCH('Master data'!A451,Lookup!G:G,0)))</f>
        <v>Alfie Devine</v>
      </c>
      <c r="G451" t="str">
        <f>IFERROR(INDEX(Lookup!B:B,MATCH(INDEX(Rotowire!C:C,MATCH(F451,Rotowire!A:A,0)),Lookup!D:D,0)),"")</f>
        <v/>
      </c>
      <c r="H451" s="5">
        <f t="shared" si="484"/>
        <v>2410000</v>
      </c>
      <c r="I451" s="19">
        <f>IFERROR(INDEX('Team forecast'!$G$3:$I$22,MATCH($B451,'Team forecast'!$B$3:$B$22,0),MATCH(I$1,'Team forecast'!$G$2:$I$2,0)),0)</f>
        <v>0.81751824817518248</v>
      </c>
      <c r="J451" s="19">
        <f>IFERROR(INDEX('Team forecast'!$G$3:$I$22,MATCH($B451,'Team forecast'!$B$3:$B$22,0),MATCH(J$1,'Team forecast'!$G$2:$I$2,0)),0)</f>
        <v>1.0388888888888888</v>
      </c>
      <c r="K451" s="19">
        <f>IFERROR(INDEX('Team forecast'!$G$3:$I$22,MATCH($B451,'Team forecast'!$B$3:$B$22,0),MATCH(K$1,'Team forecast'!$G$2:$I$2,0)),0)</f>
        <v>1.0274910787675426</v>
      </c>
      <c r="L451">
        <f>SUMIFS(Rotowire!E:E,Rotowire!$A:$A,'Master data'!$F451)</f>
        <v>0</v>
      </c>
      <c r="M451" s="2">
        <f>SUMIFS(Rotowire!F:F,Rotowire!$A:$A,'Master data'!$F451)*I451</f>
        <v>0</v>
      </c>
      <c r="N451" s="2">
        <f>SUMIFS(Rotowire!G:G,Rotowire!$A:$A,'Master data'!$F451)*I451</f>
        <v>0</v>
      </c>
      <c r="O451" s="2">
        <f>SUMIFS(Rotowire!I:I,Rotowire!$A:$A,'Master data'!$F451)*I451</f>
        <v>0</v>
      </c>
      <c r="P451" s="2">
        <f>SUMIFS(Rotowire!W:W,Rotowire!$A:$A,'Master data'!$F451)*K451</f>
        <v>0</v>
      </c>
      <c r="Q451" s="2">
        <f>SUMIFS(Rotowire!Y:Y,Rotowire!$A:$A,'Master data'!$F451)*J451</f>
        <v>0</v>
      </c>
      <c r="R451" s="2">
        <f>SUMIFS(Rotowire!AB:AB,Rotowire!$A:$A,'Master data'!$F451)</f>
        <v>0</v>
      </c>
      <c r="S451" s="2">
        <f>SUMIFS(Rotowire!AC:AC,Rotowire!$A:$A,'Master data'!$F451)</f>
        <v>0</v>
      </c>
      <c r="T451" s="2">
        <f>INDEX('Team forecast'!D$3:D$22,MATCH($B451,'Team forecast'!$B$3:$B$22,0))</f>
        <v>1.1200000000000001</v>
      </c>
      <c r="U451" s="2">
        <f>INDEX('Team forecast'!E$3:E$22,MATCH($B451,'Team forecast'!$B$3:$B$22,0))</f>
        <v>1.87</v>
      </c>
      <c r="V451" s="2">
        <f>INDEX('Team forecast'!J$3:J$22,MATCH($B451,'Team forecast'!$B$3:$B$22,0))</f>
        <v>0.22459999999999999</v>
      </c>
      <c r="W451" s="2">
        <f>INDEX('Team forecast'!K$3:K$22,MATCH($B451,'Team forecast'!$B$3:$B$22,0))</f>
        <v>0.23169999999999999</v>
      </c>
      <c r="X451" s="2">
        <f>INDEX('Team forecast'!L$3:L$22,MATCH($B451,'Team forecast'!$B$3:$B$22,0))</f>
        <v>0.54369999999999996</v>
      </c>
      <c r="Y451" s="5">
        <f t="shared" si="485"/>
        <v>-5000</v>
      </c>
      <c r="Z451" s="5">
        <f t="shared" si="486"/>
        <v>0</v>
      </c>
      <c r="AA451" s="5">
        <f t="shared" si="487"/>
        <v>0</v>
      </c>
      <c r="AB451" s="5">
        <f t="shared" si="488"/>
        <v>0</v>
      </c>
      <c r="AC451" s="5">
        <f t="shared" si="489"/>
        <v>0</v>
      </c>
      <c r="AD451" s="5">
        <f t="shared" ref="AD451:AD514" si="494">N451*50000</f>
        <v>0</v>
      </c>
      <c r="AE451" s="5">
        <f t="shared" ref="AE451:AE514" si="495">O451*10000</f>
        <v>0</v>
      </c>
      <c r="AF451" s="5">
        <f t="shared" si="490"/>
        <v>0</v>
      </c>
      <c r="AG451" s="5">
        <f t="shared" si="491"/>
        <v>0</v>
      </c>
      <c r="AH451" s="5">
        <f t="shared" ref="AH451:AH514" si="496">R451*(-20000)</f>
        <v>0</v>
      </c>
      <c r="AI451" s="5">
        <f t="shared" ref="AI451:AI514" si="497">S451*(-50000)</f>
        <v>0</v>
      </c>
      <c r="AJ451" s="5">
        <f t="shared" ref="AJ451:AJ514" si="498">IF(L451&gt;0,T451*10000,0)</f>
        <v>0</v>
      </c>
      <c r="AK451" s="5">
        <f t="shared" ref="AK451:AK514" si="499">IF(L451&gt;0,U451*(-8000),0)</f>
        <v>0</v>
      </c>
      <c r="AL451" s="5">
        <f>IFERROR(SUM(Y451:AK451),-5000)*((Cockpit!$C$3)^0)</f>
        <v>-5000</v>
      </c>
      <c r="AM451" s="19">
        <f>INDEX('Team forecast'!$M$3:$AU$22,MATCH($B451,'Team forecast'!$B$3:$B$22,0),MATCH(AM$1,'Team forecast'!$M$2:$AU$2,0))</f>
        <v>0</v>
      </c>
      <c r="AN451" s="19">
        <f>INDEX('Team forecast'!$M$3:$AU$22,MATCH($B451,'Team forecast'!$B$3:$B$22,0),MATCH(AN$1,'Team forecast'!$M$2:$AU$2,0))</f>
        <v>0</v>
      </c>
      <c r="AO451" s="19">
        <f>INDEX('Team forecast'!$M$3:$AU$22,MATCH($B451,'Team forecast'!$B$3:$B$22,0),MATCH(AO$1,'Team forecast'!$M$2:$AU$2,0))</f>
        <v>0</v>
      </c>
      <c r="AP451" s="19">
        <f>INDEX('Team forecast'!$M$3:$AU$22,MATCH($B451,'Team forecast'!$B$3:$B$22,0),MATCH(AP$1,'Team forecast'!$M$2:$AU$2,0))</f>
        <v>0</v>
      </c>
      <c r="AQ451" s="5">
        <f t="shared" ref="AQ451:AQ514" si="500">Y451</f>
        <v>-5000</v>
      </c>
      <c r="AR451" s="5">
        <f>INDEX('Team forecast'!$M$3:$AU$22,MATCH($B451,'Team forecast'!$B$3:$B$22,0),MATCH(AR$1,'Team forecast'!$M$2:$AU$2,0))*IF($Y451&gt;0,25000,0)</f>
        <v>0</v>
      </c>
      <c r="AS451" s="5">
        <f>INDEX('Team forecast'!$M$3:$AU$22,MATCH($B451,'Team forecast'!$B$3:$B$22,0),MATCH(AS$1,'Team forecast'!$M$2:$AU$2,0))*IF($Y451&gt;0,5000,0)</f>
        <v>0</v>
      </c>
      <c r="AT451" s="5">
        <f>INDEX('Team forecast'!$M$3:$AU$22,MATCH($B451,'Team forecast'!$B$3:$B$22,0),MATCH(AT$1,'Team forecast'!$M$2:$AU$2,0))*IF($Y451&gt;0,-15000,0)</f>
        <v>0</v>
      </c>
      <c r="AU451" s="5">
        <f t="shared" ref="AU451:AU514" si="501">AC451*$AM451</f>
        <v>0</v>
      </c>
      <c r="AV451" s="5">
        <f t="shared" ref="AV451:AV514" si="502">AD451*$AM451</f>
        <v>0</v>
      </c>
      <c r="AW451" s="5">
        <f t="shared" ref="AW451:AW514" si="503">AE451*$AM451</f>
        <v>0</v>
      </c>
      <c r="AX451" s="5">
        <f t="shared" ref="AX451:AX514" si="504">AF451*AO451</f>
        <v>0</v>
      </c>
      <c r="AY451" s="5">
        <f t="shared" ref="AY451:AY514" si="505">AG451*AN451</f>
        <v>0</v>
      </c>
      <c r="AZ451" s="5">
        <f t="shared" ref="AZ451:AZ514" si="506">AH451</f>
        <v>0</v>
      </c>
      <c r="BA451" s="5">
        <f t="shared" ref="BA451:BA514" si="507">AI451</f>
        <v>0</v>
      </c>
      <c r="BB451" s="5">
        <f t="shared" ref="BB451:BB514" si="508">AJ451*AM451</f>
        <v>0</v>
      </c>
      <c r="BC451" s="5">
        <f t="shared" ref="BC451:BC514" si="509">AK451*AN451</f>
        <v>0</v>
      </c>
      <c r="BD451" s="5">
        <f>IFERROR(SUM(AR451:BC451),0)*((Cockpit!$C$3)^1)</f>
        <v>0</v>
      </c>
      <c r="BE451" s="19">
        <f>INDEX('Team forecast'!$M$3:$AU$22,MATCH($B451,'Team forecast'!$B$3:$B$22,0),MATCH(BE$1,'Team forecast'!$M$2:$AU$2,0))</f>
        <v>0</v>
      </c>
      <c r="BF451" s="19">
        <f>INDEX('Team forecast'!$M$3:$AU$22,MATCH($B451,'Team forecast'!$B$3:$B$22,0),MATCH(BF$1,'Team forecast'!$M$2:$AU$2,0))</f>
        <v>0</v>
      </c>
      <c r="BG451" s="19">
        <f>INDEX('Team forecast'!$M$3:$AU$22,MATCH($B451,'Team forecast'!$B$3:$B$22,0),MATCH(BG$1,'Team forecast'!$M$2:$AU$2,0))</f>
        <v>0</v>
      </c>
      <c r="BH451" s="19">
        <f>INDEX('Team forecast'!$M$3:$AU$22,MATCH($B451,'Team forecast'!$B$3:$B$22,0),MATCH(BH$1,'Team forecast'!$M$2:$AU$2,0))</f>
        <v>0</v>
      </c>
      <c r="BI451" s="5">
        <f t="shared" ref="BI451:BI514" si="510">AQ451</f>
        <v>-5000</v>
      </c>
      <c r="BJ451" s="5">
        <f>INDEX('Team forecast'!$M$3:$AU$22,MATCH($B451,'Team forecast'!$B$3:$B$22,0),MATCH(BJ$1,'Team forecast'!$M$2:$AU$2,0))*IF($Y451&gt;0,25000,0)</f>
        <v>0</v>
      </c>
      <c r="BK451" s="5">
        <f>INDEX('Team forecast'!$M$3:$AU$22,MATCH($B451,'Team forecast'!$B$3:$B$22,0),MATCH(BK$1,'Team forecast'!$M$2:$AU$2,0))*IF($Y451&gt;0,5000,0)</f>
        <v>0</v>
      </c>
      <c r="BL451" s="5">
        <f>INDEX('Team forecast'!$M$3:$AU$22,MATCH($B451,'Team forecast'!$B$3:$B$22,0),MATCH(BL$1,'Team forecast'!$M$2:$AU$2,0))*IF($Y451&gt;0,-15000,0)</f>
        <v>0</v>
      </c>
      <c r="BM451" s="5">
        <f t="shared" ref="BM451:BM514" si="511">$AC451*BE451</f>
        <v>0</v>
      </c>
      <c r="BN451" s="5">
        <f t="shared" ref="BN451:BN514" si="512">$AD451*BE451</f>
        <v>0</v>
      </c>
      <c r="BO451" s="5">
        <f t="shared" ref="BO451:BO514" si="513">$AE451*BE451</f>
        <v>0</v>
      </c>
      <c r="BP451" s="5">
        <f t="shared" ref="BP451:BP514" si="514">$AF451*BG451</f>
        <v>0</v>
      </c>
      <c r="BQ451" s="5">
        <f t="shared" ref="BQ451:BQ514" si="515">$AG451*BF451</f>
        <v>0</v>
      </c>
      <c r="BR451" s="5">
        <f t="shared" ref="BR451:BR514" si="516">$AH451</f>
        <v>0</v>
      </c>
      <c r="BS451" s="5">
        <f t="shared" ref="BS451:BS514" si="517">$AI451</f>
        <v>0</v>
      </c>
      <c r="BT451" s="5">
        <f t="shared" ref="BT451:BT514" si="518">$AJ451*BE451</f>
        <v>0</v>
      </c>
      <c r="BU451" s="5">
        <f t="shared" ref="BU451:BU514" si="519">$AK451*BF451</f>
        <v>0</v>
      </c>
      <c r="BV451" s="5">
        <f>IFERROR(SUM(BJ451:BU451),0)*((Cockpit!$C$3)^2)</f>
        <v>0</v>
      </c>
      <c r="BW451" s="19">
        <f>INDEX('Team forecast'!$M$3:$AU$22,MATCH($B451,'Team forecast'!$B$3:$B$22,0),MATCH(BW$1,'Team forecast'!$M$2:$AU$2,0))</f>
        <v>0</v>
      </c>
      <c r="BX451" s="19">
        <f>INDEX('Team forecast'!$M$3:$AU$22,MATCH($B451,'Team forecast'!$B$3:$B$22,0),MATCH(BX$1,'Team forecast'!$M$2:$AU$2,0))</f>
        <v>0</v>
      </c>
      <c r="BY451" s="19">
        <f>INDEX('Team forecast'!$M$3:$AU$22,MATCH($B451,'Team forecast'!$B$3:$B$22,0),MATCH(BY$1,'Team forecast'!$M$2:$AU$2,0))</f>
        <v>0</v>
      </c>
      <c r="BZ451" s="19">
        <f>INDEX('Team forecast'!$M$3:$AU$22,MATCH($B451,'Team forecast'!$B$3:$B$22,0),MATCH(BZ$1,'Team forecast'!$M$2:$AU$2,0))</f>
        <v>0</v>
      </c>
      <c r="CA451" s="5">
        <f t="shared" ref="CA451:CA514" si="520">BI451</f>
        <v>-5000</v>
      </c>
      <c r="CB451" s="5">
        <f>INDEX('Team forecast'!$M$3:$AU$22,MATCH($B451,'Team forecast'!$B$3:$B$22,0),MATCH(CB$1,'Team forecast'!$M$2:$AU$2,0))*IF($Y451&gt;0,25000,0)</f>
        <v>0</v>
      </c>
      <c r="CC451" s="5">
        <f>INDEX('Team forecast'!$M$3:$AU$22,MATCH($B451,'Team forecast'!$B$3:$B$22,0),MATCH(CC$1,'Team forecast'!$M$2:$AU$2,0))*IF($Y451&gt;0,5000,0)</f>
        <v>0</v>
      </c>
      <c r="CD451" s="5">
        <f>INDEX('Team forecast'!$M$3:$AU$22,MATCH($B451,'Team forecast'!$B$3:$B$22,0),MATCH(CD$1,'Team forecast'!$M$2:$AU$2,0))*IF($Y451&gt;0,-15000,0)</f>
        <v>0</v>
      </c>
      <c r="CE451" s="5">
        <f t="shared" ref="CE451:CE514" si="521">$AC451*BW451</f>
        <v>0</v>
      </c>
      <c r="CF451" s="5">
        <f t="shared" ref="CF451:CF514" si="522">$AD451*BW451</f>
        <v>0</v>
      </c>
      <c r="CG451" s="5">
        <f t="shared" ref="CG451:CG514" si="523">$AE451*BW451</f>
        <v>0</v>
      </c>
      <c r="CH451" s="5">
        <f t="shared" ref="CH451:CH514" si="524">$AF451*BY451</f>
        <v>0</v>
      </c>
      <c r="CI451" s="5">
        <f t="shared" ref="CI451:CI514" si="525">$AG451*BX451</f>
        <v>0</v>
      </c>
      <c r="CJ451" s="5">
        <f t="shared" ref="CJ451:CJ514" si="526">$AH451</f>
        <v>0</v>
      </c>
      <c r="CK451" s="5">
        <f t="shared" ref="CK451:CK514" si="527">$AI451</f>
        <v>0</v>
      </c>
      <c r="CL451" s="5">
        <f t="shared" ref="CL451:CL514" si="528">$AJ451*BW451</f>
        <v>0</v>
      </c>
      <c r="CM451" s="5">
        <f t="shared" ref="CM451:CM514" si="529">$AK451*BX451</f>
        <v>0</v>
      </c>
      <c r="CN451" s="5">
        <f>IFERROR(SUM(CB451:CM451),0)*((Cockpit!$C$3)^3)</f>
        <v>0</v>
      </c>
      <c r="CO451" s="19">
        <f>INDEX('Team forecast'!$M$3:$AU$22,MATCH($B451,'Team forecast'!$B$3:$B$22,0),MATCH(CO$1,'Team forecast'!$M$2:$AU$2,0))</f>
        <v>0</v>
      </c>
      <c r="CP451" s="19">
        <f>INDEX('Team forecast'!$M$3:$AU$22,MATCH($B451,'Team forecast'!$B$3:$B$22,0),MATCH(CP$1,'Team forecast'!$M$2:$AU$2,0))</f>
        <v>0</v>
      </c>
      <c r="CQ451" s="19">
        <f>INDEX('Team forecast'!$M$3:$AU$22,MATCH($B451,'Team forecast'!$B$3:$B$22,0),MATCH(CQ$1,'Team forecast'!$M$2:$AU$2,0))</f>
        <v>0</v>
      </c>
      <c r="CR451" s="19">
        <f>INDEX('Team forecast'!$M$3:$AU$22,MATCH($B451,'Team forecast'!$B$3:$B$22,0),MATCH(CR$1,'Team forecast'!$M$2:$AU$2,0))</f>
        <v>0</v>
      </c>
      <c r="CS451" s="5">
        <f t="shared" ref="CS451:CS514" si="530">CA451</f>
        <v>-5000</v>
      </c>
      <c r="CT451" s="5">
        <f>INDEX('Team forecast'!$M$3:$AU$22,MATCH($B451,'Team forecast'!$B$3:$B$22,0),MATCH(CT$1,'Team forecast'!$M$2:$AU$2,0))*IF($Y451&gt;0,25000,0)</f>
        <v>0</v>
      </c>
      <c r="CU451" s="5">
        <f>INDEX('Team forecast'!$M$3:$AU$22,MATCH($B451,'Team forecast'!$B$3:$B$22,0),MATCH(CU$1,'Team forecast'!$M$2:$AU$2,0))*IF($Y451&gt;0,5000,0)</f>
        <v>0</v>
      </c>
      <c r="CV451" s="5">
        <f>INDEX('Team forecast'!$M$3:$AU$22,MATCH($B451,'Team forecast'!$B$3:$B$22,0),MATCH(CV$1,'Team forecast'!$M$2:$AU$2,0))*IF($Y451&gt;0,-15000,0)</f>
        <v>0</v>
      </c>
      <c r="CW451" s="5">
        <f t="shared" ref="CW451:CW514" si="531">$AC451*CO451</f>
        <v>0</v>
      </c>
      <c r="CX451" s="5">
        <f t="shared" ref="CX451:CX514" si="532">$AD451*CO451</f>
        <v>0</v>
      </c>
      <c r="CY451" s="5">
        <f t="shared" ref="CY451:CY514" si="533">$AE451*CO451</f>
        <v>0</v>
      </c>
      <c r="CZ451" s="5">
        <f t="shared" ref="CZ451:CZ514" si="534">$AF451*CQ451</f>
        <v>0</v>
      </c>
      <c r="DA451" s="5">
        <f t="shared" ref="DA451:DA514" si="535">$AG451*CP451</f>
        <v>0</v>
      </c>
      <c r="DB451" s="5">
        <f t="shared" ref="DB451:DB514" si="536">$AH451</f>
        <v>0</v>
      </c>
      <c r="DC451" s="5">
        <f t="shared" ref="DC451:DC514" si="537">$AI451</f>
        <v>0</v>
      </c>
      <c r="DD451" s="5">
        <f t="shared" ref="DD451:DD514" si="538">$AJ451*CO451</f>
        <v>0</v>
      </c>
      <c r="DE451" s="5">
        <f t="shared" ref="DE451:DE514" si="539">$AK451*CP451</f>
        <v>0</v>
      </c>
      <c r="DF451" s="5">
        <f>IFERROR(SUM(CT451:DE451),0)*((Cockpit!$C$3)^4)</f>
        <v>0</v>
      </c>
      <c r="DG451" s="19">
        <f>INDEX('Team forecast'!$M$3:$AU$22,MATCH($B451,'Team forecast'!$B$3:$B$22,0),MATCH(DG$1,'Team forecast'!$M$2:$AU$2,0))</f>
        <v>0</v>
      </c>
      <c r="DH451" s="19">
        <f>INDEX('Team forecast'!$M$3:$AU$22,MATCH($B451,'Team forecast'!$B$3:$B$22,0),MATCH(DH$1,'Team forecast'!$M$2:$AU$2,0))</f>
        <v>0</v>
      </c>
      <c r="DI451" s="19">
        <f>INDEX('Team forecast'!$M$3:$AU$22,MATCH($B451,'Team forecast'!$B$3:$B$22,0),MATCH(DI$1,'Team forecast'!$M$2:$AU$2,0))</f>
        <v>0</v>
      </c>
      <c r="DJ451" s="19">
        <f>INDEX('Team forecast'!$M$3:$AU$22,MATCH($B451,'Team forecast'!$B$3:$B$22,0),MATCH(DJ$1,'Team forecast'!$M$2:$AU$2,0))</f>
        <v>0</v>
      </c>
      <c r="DK451" s="5">
        <f t="shared" ref="DK451:DK514" si="540">CS451</f>
        <v>-5000</v>
      </c>
      <c r="DL451" s="5">
        <f>INDEX('Team forecast'!$M$3:$AU$22,MATCH($B451,'Team forecast'!$B$3:$B$22,0),MATCH(DL$1,'Team forecast'!$M$2:$AU$2,0))*IF($Y451&gt;0,25000,0)</f>
        <v>0</v>
      </c>
      <c r="DM451" s="5">
        <f>INDEX('Team forecast'!$M$3:$AU$22,MATCH($B451,'Team forecast'!$B$3:$B$22,0),MATCH(DM$1,'Team forecast'!$M$2:$AU$2,0))*IF($Y451&gt;0,5000,0)</f>
        <v>0</v>
      </c>
      <c r="DN451" s="5">
        <f>INDEX('Team forecast'!$M$3:$AU$22,MATCH($B451,'Team forecast'!$B$3:$B$22,0),MATCH(DN$1,'Team forecast'!$M$2:$AU$2,0))*IF($Y451&gt;0,-15000,0)</f>
        <v>0</v>
      </c>
      <c r="DO451" s="5">
        <f t="shared" ref="DO451:DO514" si="541">$AC451*DG451</f>
        <v>0</v>
      </c>
      <c r="DP451" s="5">
        <f t="shared" ref="DP451:DP514" si="542">$AD451*DG451</f>
        <v>0</v>
      </c>
      <c r="DQ451" s="5">
        <f t="shared" ref="DQ451:DQ514" si="543">$AE451*DG451</f>
        <v>0</v>
      </c>
      <c r="DR451" s="5">
        <f t="shared" ref="DR451:DR514" si="544">$AF451*DI451</f>
        <v>0</v>
      </c>
      <c r="DS451" s="5">
        <f t="shared" ref="DS451:DS514" si="545">$AG451*DH451</f>
        <v>0</v>
      </c>
      <c r="DT451" s="5">
        <f t="shared" ref="DT451:DT514" si="546">$AH451</f>
        <v>0</v>
      </c>
      <c r="DU451" s="5">
        <f t="shared" ref="DU451:DU514" si="547">$AI451</f>
        <v>0</v>
      </c>
      <c r="DV451" s="5">
        <f t="shared" ref="DV451:DV514" si="548">$AJ451*DG451</f>
        <v>0</v>
      </c>
      <c r="DW451" s="5">
        <f t="shared" ref="DW451:DW514" si="549">$AK451*DI451</f>
        <v>0</v>
      </c>
      <c r="DX451" s="5">
        <f>IFERROR(SUM(DL451:DW451),0)*((Cockpit!$C$3)^5)</f>
        <v>0</v>
      </c>
      <c r="DY451" s="5">
        <f t="shared" ref="DY451:DY514" si="550">AL451+BD451+BV451+CN451+DF451+DX451</f>
        <v>-5000</v>
      </c>
      <c r="DZ451" s="5" t="str">
        <f>IF(ISERROR(MATCH(A451,'Current squad'!B:B,0)),"No","Yes")</f>
        <v>No</v>
      </c>
      <c r="EA451" s="5" cm="1">
        <f t="array" ref="EA451">IFERROR(_xlfn.IFS(DZ451="Yes",0,DZ451="No",H451*1%),999999)</f>
        <v>24100</v>
      </c>
      <c r="EB451" s="5">
        <f t="shared" si="492"/>
        <v>2434100</v>
      </c>
      <c r="EC451" s="5">
        <f t="shared" ref="EC451:EC514" si="551">DY451-EA451</f>
        <v>-29100</v>
      </c>
      <c r="ED451" s="1">
        <f t="shared" si="493"/>
        <v>-1.2074688796680498E-2</v>
      </c>
      <c r="EE451" s="5">
        <f>RANK(EC451,$EC$2:$EC$572)+COUNTIF($EC$2:EC451,EC451)-1</f>
        <v>279</v>
      </c>
      <c r="EF451" s="4">
        <f>RANK(ED451,$ED$2:$ED$572)+COUNTIF($ED$2:ED451,ED451)-1</f>
        <v>440</v>
      </c>
    </row>
    <row r="452" spans="1:136" x14ac:dyDescent="0.3">
      <c r="A452" t="str">
        <f>IF(Holdet.dk!A452&lt;&gt;"",Holdet.dk!A452,"")</f>
        <v>Said Benrahma</v>
      </c>
      <c r="B452" t="str">
        <f>INDEX(Holdet.dk!B:B,MATCH($A452,Holdet.dk!$A:$A,0))</f>
        <v>West Ham</v>
      </c>
      <c r="C452" t="str">
        <f>INDEX(Holdet.dk!C:C,MATCH($A452,Holdet.dk!$A:$A,0))</f>
        <v>Striker</v>
      </c>
      <c r="D452" t="str">
        <f>INDEX(Holdet.dk!D:D,MATCH($A452,Holdet.dk!$A:$A,0))</f>
        <v>5.313.000</v>
      </c>
      <c r="E452" s="1">
        <f>IFERROR(_xlfn.NUMBERVALUE(INDEX(Holdet.dk!$E:$E,MATCH($A452,Holdet.dk!$A:$A,0)),","),0)</f>
        <v>6.9999999999999993E-3</v>
      </c>
      <c r="F452" t="str">
        <f>IF(INDEX(Lookup!H:H,MATCH('Master data'!A452,Lookup!G:G,0))=0,A452,INDEX(Lookup!H:H,MATCH('Master data'!A452,Lookup!G:G,0)))</f>
        <v>Said Benrahma</v>
      </c>
      <c r="G452" t="str">
        <f>IFERROR(INDEX(Lookup!B:B,MATCH(INDEX(Rotowire!C:C,MATCH(F452,Rotowire!A:A,0)),Lookup!D:D,0)),"")</f>
        <v/>
      </c>
      <c r="H452" s="5">
        <f t="shared" si="484"/>
        <v>5313000</v>
      </c>
      <c r="I452" s="19">
        <f>IFERROR(INDEX('Team forecast'!$G$3:$I$22,MATCH($B452,'Team forecast'!$B$3:$B$22,0),MATCH(I$1,'Team forecast'!$G$2:$I$2,0)),0)</f>
        <v>0.89999999999999991</v>
      </c>
      <c r="J452" s="19">
        <f>IFERROR(INDEX('Team forecast'!$G$3:$I$22,MATCH($B452,'Team forecast'!$B$3:$B$22,0),MATCH(J$1,'Team forecast'!$G$2:$I$2,0)),0)</f>
        <v>1.1637931034482758</v>
      </c>
      <c r="K452" s="19">
        <f>IFERROR(INDEX('Team forecast'!$G$3:$I$22,MATCH($B452,'Team forecast'!$B$3:$B$22,0),MATCH(K$1,'Team forecast'!$G$2:$I$2,0)),0)</f>
        <v>0.81012581451841092</v>
      </c>
      <c r="L452">
        <f>SUMIFS(Rotowire!E:E,Rotowire!$A:$A,'Master data'!$F452)</f>
        <v>0</v>
      </c>
      <c r="M452" s="2">
        <f>SUMIFS(Rotowire!F:F,Rotowire!$A:$A,'Master data'!$F452)*I452</f>
        <v>0</v>
      </c>
      <c r="N452" s="2">
        <f>SUMIFS(Rotowire!G:G,Rotowire!$A:$A,'Master data'!$F452)*I452</f>
        <v>0</v>
      </c>
      <c r="O452" s="2">
        <f>SUMIFS(Rotowire!I:I,Rotowire!$A:$A,'Master data'!$F452)*I452</f>
        <v>0</v>
      </c>
      <c r="P452" s="2">
        <f>SUMIFS(Rotowire!W:W,Rotowire!$A:$A,'Master data'!$F452)*K452</f>
        <v>0</v>
      </c>
      <c r="Q452" s="2">
        <f>SUMIFS(Rotowire!Y:Y,Rotowire!$A:$A,'Master data'!$F452)*J452</f>
        <v>0</v>
      </c>
      <c r="R452" s="2">
        <f>SUMIFS(Rotowire!AB:AB,Rotowire!$A:$A,'Master data'!$F452)</f>
        <v>0</v>
      </c>
      <c r="S452" s="2">
        <f>SUMIFS(Rotowire!AC:AC,Rotowire!$A:$A,'Master data'!$F452)</f>
        <v>0</v>
      </c>
      <c r="T452" s="2">
        <f>INDEX('Team forecast'!D$3:D$22,MATCH($B452,'Team forecast'!$B$3:$B$22,0))</f>
        <v>1.71</v>
      </c>
      <c r="U452" s="2">
        <f>INDEX('Team forecast'!E$3:E$22,MATCH($B452,'Team forecast'!$B$3:$B$22,0))</f>
        <v>1.35</v>
      </c>
      <c r="V452" s="2">
        <f>INDEX('Team forecast'!J$3:J$22,MATCH($B452,'Team forecast'!$B$3:$B$22,0))</f>
        <v>0.45750000000000002</v>
      </c>
      <c r="W452" s="2">
        <f>INDEX('Team forecast'!K$3:K$22,MATCH($B452,'Team forecast'!$B$3:$B$22,0))</f>
        <v>0.2422</v>
      </c>
      <c r="X452" s="2">
        <f>INDEX('Team forecast'!L$3:L$22,MATCH($B452,'Team forecast'!$B$3:$B$22,0))</f>
        <v>0.30020000000000002</v>
      </c>
      <c r="Y452" s="5">
        <f t="shared" si="485"/>
        <v>-5000</v>
      </c>
      <c r="Z452" s="5">
        <f t="shared" si="486"/>
        <v>0</v>
      </c>
      <c r="AA452" s="5">
        <f t="shared" si="487"/>
        <v>0</v>
      </c>
      <c r="AB452" s="5">
        <f t="shared" si="488"/>
        <v>0</v>
      </c>
      <c r="AC452" s="5">
        <f t="shared" si="489"/>
        <v>0</v>
      </c>
      <c r="AD452" s="5">
        <f t="shared" si="494"/>
        <v>0</v>
      </c>
      <c r="AE452" s="5">
        <f t="shared" si="495"/>
        <v>0</v>
      </c>
      <c r="AF452" s="5">
        <f t="shared" si="490"/>
        <v>0</v>
      </c>
      <c r="AG452" s="5">
        <f t="shared" si="491"/>
        <v>0</v>
      </c>
      <c r="AH452" s="5">
        <f t="shared" si="496"/>
        <v>0</v>
      </c>
      <c r="AI452" s="5">
        <f t="shared" si="497"/>
        <v>0</v>
      </c>
      <c r="AJ452" s="5">
        <f t="shared" si="498"/>
        <v>0</v>
      </c>
      <c r="AK452" s="5">
        <f t="shared" si="499"/>
        <v>0</v>
      </c>
      <c r="AL452" s="5">
        <f>IFERROR(SUM(Y452:AK452),-5000)*((Cockpit!$C$3)^0)</f>
        <v>-5000</v>
      </c>
      <c r="AM452" s="19">
        <f>INDEX('Team forecast'!$M$3:$AU$22,MATCH($B452,'Team forecast'!$B$3:$B$22,0),MATCH(AM$1,'Team forecast'!$M$2:$AU$2,0))</f>
        <v>0</v>
      </c>
      <c r="AN452" s="19">
        <f>INDEX('Team forecast'!$M$3:$AU$22,MATCH($B452,'Team forecast'!$B$3:$B$22,0),MATCH(AN$1,'Team forecast'!$M$2:$AU$2,0))</f>
        <v>0</v>
      </c>
      <c r="AO452" s="19">
        <f>INDEX('Team forecast'!$M$3:$AU$22,MATCH($B452,'Team forecast'!$B$3:$B$22,0),MATCH(AO$1,'Team forecast'!$M$2:$AU$2,0))</f>
        <v>0</v>
      </c>
      <c r="AP452" s="19">
        <f>INDEX('Team forecast'!$M$3:$AU$22,MATCH($B452,'Team forecast'!$B$3:$B$22,0),MATCH(AP$1,'Team forecast'!$M$2:$AU$2,0))</f>
        <v>0</v>
      </c>
      <c r="AQ452" s="5">
        <f t="shared" si="500"/>
        <v>-5000</v>
      </c>
      <c r="AR452" s="5">
        <f>INDEX('Team forecast'!$M$3:$AU$22,MATCH($B452,'Team forecast'!$B$3:$B$22,0),MATCH(AR$1,'Team forecast'!$M$2:$AU$2,0))*IF($Y452&gt;0,25000,0)</f>
        <v>0</v>
      </c>
      <c r="AS452" s="5">
        <f>INDEX('Team forecast'!$M$3:$AU$22,MATCH($B452,'Team forecast'!$B$3:$B$22,0),MATCH(AS$1,'Team forecast'!$M$2:$AU$2,0))*IF($Y452&gt;0,5000,0)</f>
        <v>0</v>
      </c>
      <c r="AT452" s="5">
        <f>INDEX('Team forecast'!$M$3:$AU$22,MATCH($B452,'Team forecast'!$B$3:$B$22,0),MATCH(AT$1,'Team forecast'!$M$2:$AU$2,0))*IF($Y452&gt;0,-15000,0)</f>
        <v>0</v>
      </c>
      <c r="AU452" s="5">
        <f t="shared" si="501"/>
        <v>0</v>
      </c>
      <c r="AV452" s="5">
        <f t="shared" si="502"/>
        <v>0</v>
      </c>
      <c r="AW452" s="5">
        <f t="shared" si="503"/>
        <v>0</v>
      </c>
      <c r="AX452" s="5">
        <f t="shared" si="504"/>
        <v>0</v>
      </c>
      <c r="AY452" s="5">
        <f t="shared" si="505"/>
        <v>0</v>
      </c>
      <c r="AZ452" s="5">
        <f t="shared" si="506"/>
        <v>0</v>
      </c>
      <c r="BA452" s="5">
        <f t="shared" si="507"/>
        <v>0</v>
      </c>
      <c r="BB452" s="5">
        <f t="shared" si="508"/>
        <v>0</v>
      </c>
      <c r="BC452" s="5">
        <f t="shared" si="509"/>
        <v>0</v>
      </c>
      <c r="BD452" s="5">
        <f>IFERROR(SUM(AR452:BC452),0)*((Cockpit!$C$3)^1)</f>
        <v>0</v>
      </c>
      <c r="BE452" s="19">
        <f>INDEX('Team forecast'!$M$3:$AU$22,MATCH($B452,'Team forecast'!$B$3:$B$22,0),MATCH(BE$1,'Team forecast'!$M$2:$AU$2,0))</f>
        <v>0</v>
      </c>
      <c r="BF452" s="19">
        <f>INDEX('Team forecast'!$M$3:$AU$22,MATCH($B452,'Team forecast'!$B$3:$B$22,0),MATCH(BF$1,'Team forecast'!$M$2:$AU$2,0))</f>
        <v>0</v>
      </c>
      <c r="BG452" s="19">
        <f>INDEX('Team forecast'!$M$3:$AU$22,MATCH($B452,'Team forecast'!$B$3:$B$22,0),MATCH(BG$1,'Team forecast'!$M$2:$AU$2,0))</f>
        <v>0</v>
      </c>
      <c r="BH452" s="19">
        <f>INDEX('Team forecast'!$M$3:$AU$22,MATCH($B452,'Team forecast'!$B$3:$B$22,0),MATCH(BH$1,'Team forecast'!$M$2:$AU$2,0))</f>
        <v>0</v>
      </c>
      <c r="BI452" s="5">
        <f t="shared" si="510"/>
        <v>-5000</v>
      </c>
      <c r="BJ452" s="5">
        <f>INDEX('Team forecast'!$M$3:$AU$22,MATCH($B452,'Team forecast'!$B$3:$B$22,0),MATCH(BJ$1,'Team forecast'!$M$2:$AU$2,0))*IF($Y452&gt;0,25000,0)</f>
        <v>0</v>
      </c>
      <c r="BK452" s="5">
        <f>INDEX('Team forecast'!$M$3:$AU$22,MATCH($B452,'Team forecast'!$B$3:$B$22,0),MATCH(BK$1,'Team forecast'!$M$2:$AU$2,0))*IF($Y452&gt;0,5000,0)</f>
        <v>0</v>
      </c>
      <c r="BL452" s="5">
        <f>INDEX('Team forecast'!$M$3:$AU$22,MATCH($B452,'Team forecast'!$B$3:$B$22,0),MATCH(BL$1,'Team forecast'!$M$2:$AU$2,0))*IF($Y452&gt;0,-15000,0)</f>
        <v>0</v>
      </c>
      <c r="BM452" s="5">
        <f t="shared" si="511"/>
        <v>0</v>
      </c>
      <c r="BN452" s="5">
        <f t="shared" si="512"/>
        <v>0</v>
      </c>
      <c r="BO452" s="5">
        <f t="shared" si="513"/>
        <v>0</v>
      </c>
      <c r="BP452" s="5">
        <f t="shared" si="514"/>
        <v>0</v>
      </c>
      <c r="BQ452" s="5">
        <f t="shared" si="515"/>
        <v>0</v>
      </c>
      <c r="BR452" s="5">
        <f t="shared" si="516"/>
        <v>0</v>
      </c>
      <c r="BS452" s="5">
        <f t="shared" si="517"/>
        <v>0</v>
      </c>
      <c r="BT452" s="5">
        <f t="shared" si="518"/>
        <v>0</v>
      </c>
      <c r="BU452" s="5">
        <f t="shared" si="519"/>
        <v>0</v>
      </c>
      <c r="BV452" s="5">
        <f>IFERROR(SUM(BJ452:BU452),0)*((Cockpit!$C$3)^2)</f>
        <v>0</v>
      </c>
      <c r="BW452" s="19">
        <f>INDEX('Team forecast'!$M$3:$AU$22,MATCH($B452,'Team forecast'!$B$3:$B$22,0),MATCH(BW$1,'Team forecast'!$M$2:$AU$2,0))</f>
        <v>0</v>
      </c>
      <c r="BX452" s="19">
        <f>INDEX('Team forecast'!$M$3:$AU$22,MATCH($B452,'Team forecast'!$B$3:$B$22,0),MATCH(BX$1,'Team forecast'!$M$2:$AU$2,0))</f>
        <v>0</v>
      </c>
      <c r="BY452" s="19">
        <f>INDEX('Team forecast'!$M$3:$AU$22,MATCH($B452,'Team forecast'!$B$3:$B$22,0),MATCH(BY$1,'Team forecast'!$M$2:$AU$2,0))</f>
        <v>0</v>
      </c>
      <c r="BZ452" s="19">
        <f>INDEX('Team forecast'!$M$3:$AU$22,MATCH($B452,'Team forecast'!$B$3:$B$22,0),MATCH(BZ$1,'Team forecast'!$M$2:$AU$2,0))</f>
        <v>0</v>
      </c>
      <c r="CA452" s="5">
        <f t="shared" si="520"/>
        <v>-5000</v>
      </c>
      <c r="CB452" s="5">
        <f>INDEX('Team forecast'!$M$3:$AU$22,MATCH($B452,'Team forecast'!$B$3:$B$22,0),MATCH(CB$1,'Team forecast'!$M$2:$AU$2,0))*IF($Y452&gt;0,25000,0)</f>
        <v>0</v>
      </c>
      <c r="CC452" s="5">
        <f>INDEX('Team forecast'!$M$3:$AU$22,MATCH($B452,'Team forecast'!$B$3:$B$22,0),MATCH(CC$1,'Team forecast'!$M$2:$AU$2,0))*IF($Y452&gt;0,5000,0)</f>
        <v>0</v>
      </c>
      <c r="CD452" s="5">
        <f>INDEX('Team forecast'!$M$3:$AU$22,MATCH($B452,'Team forecast'!$B$3:$B$22,0),MATCH(CD$1,'Team forecast'!$M$2:$AU$2,0))*IF($Y452&gt;0,-15000,0)</f>
        <v>0</v>
      </c>
      <c r="CE452" s="5">
        <f t="shared" si="521"/>
        <v>0</v>
      </c>
      <c r="CF452" s="5">
        <f t="shared" si="522"/>
        <v>0</v>
      </c>
      <c r="CG452" s="5">
        <f t="shared" si="523"/>
        <v>0</v>
      </c>
      <c r="CH452" s="5">
        <f t="shared" si="524"/>
        <v>0</v>
      </c>
      <c r="CI452" s="5">
        <f t="shared" si="525"/>
        <v>0</v>
      </c>
      <c r="CJ452" s="5">
        <f t="shared" si="526"/>
        <v>0</v>
      </c>
      <c r="CK452" s="5">
        <f t="shared" si="527"/>
        <v>0</v>
      </c>
      <c r="CL452" s="5">
        <f t="shared" si="528"/>
        <v>0</v>
      </c>
      <c r="CM452" s="5">
        <f t="shared" si="529"/>
        <v>0</v>
      </c>
      <c r="CN452" s="5">
        <f>IFERROR(SUM(CB452:CM452),0)*((Cockpit!$C$3)^3)</f>
        <v>0</v>
      </c>
      <c r="CO452" s="19">
        <f>INDEX('Team forecast'!$M$3:$AU$22,MATCH($B452,'Team forecast'!$B$3:$B$22,0),MATCH(CO$1,'Team forecast'!$M$2:$AU$2,0))</f>
        <v>0</v>
      </c>
      <c r="CP452" s="19">
        <f>INDEX('Team forecast'!$M$3:$AU$22,MATCH($B452,'Team forecast'!$B$3:$B$22,0),MATCH(CP$1,'Team forecast'!$M$2:$AU$2,0))</f>
        <v>0</v>
      </c>
      <c r="CQ452" s="19">
        <f>INDEX('Team forecast'!$M$3:$AU$22,MATCH($B452,'Team forecast'!$B$3:$B$22,0),MATCH(CQ$1,'Team forecast'!$M$2:$AU$2,0))</f>
        <v>0</v>
      </c>
      <c r="CR452" s="19">
        <f>INDEX('Team forecast'!$M$3:$AU$22,MATCH($B452,'Team forecast'!$B$3:$B$22,0),MATCH(CR$1,'Team forecast'!$M$2:$AU$2,0))</f>
        <v>0</v>
      </c>
      <c r="CS452" s="5">
        <f t="shared" si="530"/>
        <v>-5000</v>
      </c>
      <c r="CT452" s="5">
        <f>INDEX('Team forecast'!$M$3:$AU$22,MATCH($B452,'Team forecast'!$B$3:$B$22,0),MATCH(CT$1,'Team forecast'!$M$2:$AU$2,0))*IF($Y452&gt;0,25000,0)</f>
        <v>0</v>
      </c>
      <c r="CU452" s="5">
        <f>INDEX('Team forecast'!$M$3:$AU$22,MATCH($B452,'Team forecast'!$B$3:$B$22,0),MATCH(CU$1,'Team forecast'!$M$2:$AU$2,0))*IF($Y452&gt;0,5000,0)</f>
        <v>0</v>
      </c>
      <c r="CV452" s="5">
        <f>INDEX('Team forecast'!$M$3:$AU$22,MATCH($B452,'Team forecast'!$B$3:$B$22,0),MATCH(CV$1,'Team forecast'!$M$2:$AU$2,0))*IF($Y452&gt;0,-15000,0)</f>
        <v>0</v>
      </c>
      <c r="CW452" s="5">
        <f t="shared" si="531"/>
        <v>0</v>
      </c>
      <c r="CX452" s="5">
        <f t="shared" si="532"/>
        <v>0</v>
      </c>
      <c r="CY452" s="5">
        <f t="shared" si="533"/>
        <v>0</v>
      </c>
      <c r="CZ452" s="5">
        <f t="shared" si="534"/>
        <v>0</v>
      </c>
      <c r="DA452" s="5">
        <f t="shared" si="535"/>
        <v>0</v>
      </c>
      <c r="DB452" s="5">
        <f t="shared" si="536"/>
        <v>0</v>
      </c>
      <c r="DC452" s="5">
        <f t="shared" si="537"/>
        <v>0</v>
      </c>
      <c r="DD452" s="5">
        <f t="shared" si="538"/>
        <v>0</v>
      </c>
      <c r="DE452" s="5">
        <f t="shared" si="539"/>
        <v>0</v>
      </c>
      <c r="DF452" s="5">
        <f>IFERROR(SUM(CT452:DE452),0)*((Cockpit!$C$3)^4)</f>
        <v>0</v>
      </c>
      <c r="DG452" s="19">
        <f>INDEX('Team forecast'!$M$3:$AU$22,MATCH($B452,'Team forecast'!$B$3:$B$22,0),MATCH(DG$1,'Team forecast'!$M$2:$AU$2,0))</f>
        <v>0</v>
      </c>
      <c r="DH452" s="19">
        <f>INDEX('Team forecast'!$M$3:$AU$22,MATCH($B452,'Team forecast'!$B$3:$B$22,0),MATCH(DH$1,'Team forecast'!$M$2:$AU$2,0))</f>
        <v>0</v>
      </c>
      <c r="DI452" s="19">
        <f>INDEX('Team forecast'!$M$3:$AU$22,MATCH($B452,'Team forecast'!$B$3:$B$22,0),MATCH(DI$1,'Team forecast'!$M$2:$AU$2,0))</f>
        <v>0</v>
      </c>
      <c r="DJ452" s="19">
        <f>INDEX('Team forecast'!$M$3:$AU$22,MATCH($B452,'Team forecast'!$B$3:$B$22,0),MATCH(DJ$1,'Team forecast'!$M$2:$AU$2,0))</f>
        <v>0</v>
      </c>
      <c r="DK452" s="5">
        <f t="shared" si="540"/>
        <v>-5000</v>
      </c>
      <c r="DL452" s="5">
        <f>INDEX('Team forecast'!$M$3:$AU$22,MATCH($B452,'Team forecast'!$B$3:$B$22,0),MATCH(DL$1,'Team forecast'!$M$2:$AU$2,0))*IF($Y452&gt;0,25000,0)</f>
        <v>0</v>
      </c>
      <c r="DM452" s="5">
        <f>INDEX('Team forecast'!$M$3:$AU$22,MATCH($B452,'Team forecast'!$B$3:$B$22,0),MATCH(DM$1,'Team forecast'!$M$2:$AU$2,0))*IF($Y452&gt;0,5000,0)</f>
        <v>0</v>
      </c>
      <c r="DN452" s="5">
        <f>INDEX('Team forecast'!$M$3:$AU$22,MATCH($B452,'Team forecast'!$B$3:$B$22,0),MATCH(DN$1,'Team forecast'!$M$2:$AU$2,0))*IF($Y452&gt;0,-15000,0)</f>
        <v>0</v>
      </c>
      <c r="DO452" s="5">
        <f t="shared" si="541"/>
        <v>0</v>
      </c>
      <c r="DP452" s="5">
        <f t="shared" si="542"/>
        <v>0</v>
      </c>
      <c r="DQ452" s="5">
        <f t="shared" si="543"/>
        <v>0</v>
      </c>
      <c r="DR452" s="5">
        <f t="shared" si="544"/>
        <v>0</v>
      </c>
      <c r="DS452" s="5">
        <f t="shared" si="545"/>
        <v>0</v>
      </c>
      <c r="DT452" s="5">
        <f t="shared" si="546"/>
        <v>0</v>
      </c>
      <c r="DU452" s="5">
        <f t="shared" si="547"/>
        <v>0</v>
      </c>
      <c r="DV452" s="5">
        <f t="shared" si="548"/>
        <v>0</v>
      </c>
      <c r="DW452" s="5">
        <f t="shared" si="549"/>
        <v>0</v>
      </c>
      <c r="DX452" s="5">
        <f>IFERROR(SUM(DL452:DW452),0)*((Cockpit!$C$3)^5)</f>
        <v>0</v>
      </c>
      <c r="DY452" s="5">
        <f t="shared" si="550"/>
        <v>-5000</v>
      </c>
      <c r="DZ452" s="5" t="str">
        <f>IF(ISERROR(MATCH(A452,'Current squad'!B:B,0)),"No","Yes")</f>
        <v>No</v>
      </c>
      <c r="EA452" s="5" cm="1">
        <f t="array" ref="EA452">IFERROR(_xlfn.IFS(DZ452="Yes",0,DZ452="No",H452*1%),999999)</f>
        <v>53130</v>
      </c>
      <c r="EB452" s="5">
        <f t="shared" si="492"/>
        <v>5366130</v>
      </c>
      <c r="EC452" s="5">
        <f t="shared" si="551"/>
        <v>-58130</v>
      </c>
      <c r="ED452" s="1">
        <f t="shared" si="493"/>
        <v>-1.0941087897609636E-2</v>
      </c>
      <c r="EE452" s="5">
        <f>RANK(EC452,$EC$2:$EC$572)+COUNTIF($EC$2:EC452,EC452)-1</f>
        <v>524</v>
      </c>
      <c r="EF452" s="4">
        <f>RANK(ED452,$ED$2:$ED$572)+COUNTIF($ED$2:ED452,ED452)-1</f>
        <v>233</v>
      </c>
    </row>
    <row r="453" spans="1:136" x14ac:dyDescent="0.3">
      <c r="A453" t="str">
        <f>IF(Holdet.dk!A453&lt;&gt;"",Holdet.dk!A453,"")</f>
        <v>Dwight McNeil</v>
      </c>
      <c r="B453" t="str">
        <f>INDEX(Holdet.dk!B:B,MATCH($A453,Holdet.dk!$A:$A,0))</f>
        <v>Burnley</v>
      </c>
      <c r="C453" t="str">
        <f>INDEX(Holdet.dk!C:C,MATCH($A453,Holdet.dk!$A:$A,0))</f>
        <v>Midfield</v>
      </c>
      <c r="D453" t="str">
        <f>INDEX(Holdet.dk!D:D,MATCH($A453,Holdet.dk!$A:$A,0))</f>
        <v>4.176.000</v>
      </c>
      <c r="E453" s="1">
        <f>IFERROR(_xlfn.NUMBERVALUE(INDEX(Holdet.dk!$E:$E,MATCH($A453,Holdet.dk!$A:$A,0)),","),0)</f>
        <v>4.0000000000000001E-3</v>
      </c>
      <c r="F453" t="str">
        <f>IF(INDEX(Lookup!H:H,MATCH('Master data'!A453,Lookup!G:G,0))=0,A453,INDEX(Lookup!H:H,MATCH('Master data'!A453,Lookup!G:G,0)))</f>
        <v>Dwight McNeil</v>
      </c>
      <c r="G453" t="str">
        <f>IFERROR(INDEX(Lookup!B:B,MATCH(INDEX(Rotowire!C:C,MATCH(F453,Rotowire!A:A,0)),Lookup!D:D,0)),"")</f>
        <v>Sheffield United</v>
      </c>
      <c r="H453" s="5">
        <f t="shared" si="484"/>
        <v>4176000</v>
      </c>
      <c r="I453" s="19">
        <f>IFERROR(INDEX('Team forecast'!$G$3:$I$22,MATCH($B453,'Team forecast'!$B$3:$B$22,0),MATCH(I$1,'Team forecast'!$G$2:$I$2,0)),0)</f>
        <v>0.86842105263157876</v>
      </c>
      <c r="J453" s="19">
        <f>IFERROR(INDEX('Team forecast'!$G$3:$I$22,MATCH($B453,'Team forecast'!$B$3:$B$22,0),MATCH(J$1,'Team forecast'!$G$2:$I$2,0)),0)</f>
        <v>0.79999999999999993</v>
      </c>
      <c r="K453" s="19">
        <f>IFERROR(INDEX('Team forecast'!$G$3:$I$22,MATCH($B453,'Team forecast'!$B$3:$B$22,0),MATCH(K$1,'Team forecast'!$G$2:$I$2,0)),0)</f>
        <v>1.3061924203441888</v>
      </c>
      <c r="L453">
        <f>SUMIFS(Rotowire!E:E,Rotowire!$A:$A,'Master data'!$F453)</f>
        <v>95</v>
      </c>
      <c r="M453" s="2">
        <f>SUMIFS(Rotowire!F:F,Rotowire!$A:$A,'Master data'!$F453)*I453</f>
        <v>6.9473684210526299E-2</v>
      </c>
      <c r="N453" s="2">
        <f>SUMIFS(Rotowire!G:G,Rotowire!$A:$A,'Master data'!$F453)*I453</f>
        <v>0.1389473684210526</v>
      </c>
      <c r="O453" s="2">
        <f>SUMIFS(Rotowire!I:I,Rotowire!$A:$A,'Master data'!$F453)*I453</f>
        <v>0.18236842105263154</v>
      </c>
      <c r="P453" s="2">
        <f>SUMIFS(Rotowire!W:W,Rotowire!$A:$A,'Master data'!$F453)*K453</f>
        <v>0.31348618088260533</v>
      </c>
      <c r="Q453" s="2">
        <f>SUMIFS(Rotowire!Y:Y,Rotowire!$A:$A,'Master data'!$F453)*J453</f>
        <v>0</v>
      </c>
      <c r="R453" s="2">
        <f>SUMIFS(Rotowire!AB:AB,Rotowire!$A:$A,'Master data'!$F453)</f>
        <v>0.06</v>
      </c>
      <c r="S453" s="2">
        <f>SUMIFS(Rotowire!AC:AC,Rotowire!$A:$A,'Master data'!$F453)</f>
        <v>0.03</v>
      </c>
      <c r="T453" s="2">
        <f>INDEX('Team forecast'!D$3:D$22,MATCH($B453,'Team forecast'!$B$3:$B$22,0))</f>
        <v>1.32</v>
      </c>
      <c r="U453" s="2">
        <f>INDEX('Team forecast'!E$3:E$22,MATCH($B453,'Team forecast'!$B$3:$B$22,0))</f>
        <v>1.1599999999999999</v>
      </c>
      <c r="V453" s="2">
        <f>INDEX('Team forecast'!J$3:J$22,MATCH($B453,'Team forecast'!$B$3:$B$22,0))</f>
        <v>0.39810000000000001</v>
      </c>
      <c r="W453" s="2">
        <f>INDEX('Team forecast'!K$3:K$22,MATCH($B453,'Team forecast'!$B$3:$B$22,0))</f>
        <v>0.27700000000000002</v>
      </c>
      <c r="X453" s="2">
        <f>INDEX('Team forecast'!L$3:L$22,MATCH($B453,'Team forecast'!$B$3:$B$22,0))</f>
        <v>0.32490000000000002</v>
      </c>
      <c r="Y453" s="5">
        <f t="shared" si="485"/>
        <v>7000</v>
      </c>
      <c r="Z453" s="5">
        <f t="shared" si="486"/>
        <v>9952.5</v>
      </c>
      <c r="AA453" s="5">
        <f t="shared" si="487"/>
        <v>1385.0000000000002</v>
      </c>
      <c r="AB453" s="5">
        <f t="shared" si="488"/>
        <v>-4873.5</v>
      </c>
      <c r="AC453" s="5">
        <f t="shared" si="489"/>
        <v>8684.2105263157882</v>
      </c>
      <c r="AD453" s="5">
        <f t="shared" si="494"/>
        <v>6947.3684210526299</v>
      </c>
      <c r="AE453" s="5">
        <f t="shared" si="495"/>
        <v>1823.6842105263154</v>
      </c>
      <c r="AF453" s="5">
        <f t="shared" si="490"/>
        <v>0</v>
      </c>
      <c r="AG453" s="5">
        <f t="shared" si="491"/>
        <v>0</v>
      </c>
      <c r="AH453" s="5">
        <f t="shared" si="496"/>
        <v>-1200</v>
      </c>
      <c r="AI453" s="5">
        <f t="shared" si="497"/>
        <v>-1500</v>
      </c>
      <c r="AJ453" s="5">
        <f t="shared" si="498"/>
        <v>13200</v>
      </c>
      <c r="AK453" s="5">
        <f t="shared" si="499"/>
        <v>-9280</v>
      </c>
      <c r="AL453" s="5">
        <f>IFERROR(SUM(Y453:AK453),-5000)*((Cockpit!$C$3)^0)</f>
        <v>32139.263157894733</v>
      </c>
      <c r="AM453" s="19">
        <f>INDEX('Team forecast'!$M$3:$AU$22,MATCH($B453,'Team forecast'!$B$3:$B$22,0),MATCH(AM$1,'Team forecast'!$M$2:$AU$2,0))</f>
        <v>0</v>
      </c>
      <c r="AN453" s="19">
        <f>INDEX('Team forecast'!$M$3:$AU$22,MATCH($B453,'Team forecast'!$B$3:$B$22,0),MATCH(AN$1,'Team forecast'!$M$2:$AU$2,0))</f>
        <v>0</v>
      </c>
      <c r="AO453" s="19">
        <f>INDEX('Team forecast'!$M$3:$AU$22,MATCH($B453,'Team forecast'!$B$3:$B$22,0),MATCH(AO$1,'Team forecast'!$M$2:$AU$2,0))</f>
        <v>0</v>
      </c>
      <c r="AP453" s="19">
        <f>INDEX('Team forecast'!$M$3:$AU$22,MATCH($B453,'Team forecast'!$B$3:$B$22,0),MATCH(AP$1,'Team forecast'!$M$2:$AU$2,0))</f>
        <v>0</v>
      </c>
      <c r="AQ453" s="5">
        <f t="shared" si="500"/>
        <v>7000</v>
      </c>
      <c r="AR453" s="5">
        <f>INDEX('Team forecast'!$M$3:$AU$22,MATCH($B453,'Team forecast'!$B$3:$B$22,0),MATCH(AR$1,'Team forecast'!$M$2:$AU$2,0))*IF($Y453&gt;0,25000,0)</f>
        <v>0</v>
      </c>
      <c r="AS453" s="5">
        <f>INDEX('Team forecast'!$M$3:$AU$22,MATCH($B453,'Team forecast'!$B$3:$B$22,0),MATCH(AS$1,'Team forecast'!$M$2:$AU$2,0))*IF($Y453&gt;0,5000,0)</f>
        <v>0</v>
      </c>
      <c r="AT453" s="5">
        <f>INDEX('Team forecast'!$M$3:$AU$22,MATCH($B453,'Team forecast'!$B$3:$B$22,0),MATCH(AT$1,'Team forecast'!$M$2:$AU$2,0))*IF($Y453&gt;0,-15000,0)</f>
        <v>0</v>
      </c>
      <c r="AU453" s="5">
        <f t="shared" si="501"/>
        <v>0</v>
      </c>
      <c r="AV453" s="5">
        <f t="shared" si="502"/>
        <v>0</v>
      </c>
      <c r="AW453" s="5">
        <f t="shared" si="503"/>
        <v>0</v>
      </c>
      <c r="AX453" s="5">
        <f t="shared" si="504"/>
        <v>0</v>
      </c>
      <c r="AY453" s="5">
        <f t="shared" si="505"/>
        <v>0</v>
      </c>
      <c r="AZ453" s="5">
        <f t="shared" si="506"/>
        <v>-1200</v>
      </c>
      <c r="BA453" s="5">
        <f t="shared" si="507"/>
        <v>-1500</v>
      </c>
      <c r="BB453" s="5">
        <f t="shared" si="508"/>
        <v>0</v>
      </c>
      <c r="BC453" s="5">
        <f t="shared" si="509"/>
        <v>0</v>
      </c>
      <c r="BD453" s="5">
        <f>IFERROR(SUM(AR453:BC453),0)*((Cockpit!$C$3)^1)</f>
        <v>-1889.9999999999998</v>
      </c>
      <c r="BE453" s="19">
        <f>INDEX('Team forecast'!$M$3:$AU$22,MATCH($B453,'Team forecast'!$B$3:$B$22,0),MATCH(BE$1,'Team forecast'!$M$2:$AU$2,0))</f>
        <v>0</v>
      </c>
      <c r="BF453" s="19">
        <f>INDEX('Team forecast'!$M$3:$AU$22,MATCH($B453,'Team forecast'!$B$3:$B$22,0),MATCH(BF$1,'Team forecast'!$M$2:$AU$2,0))</f>
        <v>0</v>
      </c>
      <c r="BG453" s="19">
        <f>INDEX('Team forecast'!$M$3:$AU$22,MATCH($B453,'Team forecast'!$B$3:$B$22,0),MATCH(BG$1,'Team forecast'!$M$2:$AU$2,0))</f>
        <v>0</v>
      </c>
      <c r="BH453" s="19">
        <f>INDEX('Team forecast'!$M$3:$AU$22,MATCH($B453,'Team forecast'!$B$3:$B$22,0),MATCH(BH$1,'Team forecast'!$M$2:$AU$2,0))</f>
        <v>0</v>
      </c>
      <c r="BI453" s="5">
        <f t="shared" si="510"/>
        <v>7000</v>
      </c>
      <c r="BJ453" s="5">
        <f>INDEX('Team forecast'!$M$3:$AU$22,MATCH($B453,'Team forecast'!$B$3:$B$22,0),MATCH(BJ$1,'Team forecast'!$M$2:$AU$2,0))*IF($Y453&gt;0,25000,0)</f>
        <v>0</v>
      </c>
      <c r="BK453" s="5">
        <f>INDEX('Team forecast'!$M$3:$AU$22,MATCH($B453,'Team forecast'!$B$3:$B$22,0),MATCH(BK$1,'Team forecast'!$M$2:$AU$2,0))*IF($Y453&gt;0,5000,0)</f>
        <v>0</v>
      </c>
      <c r="BL453" s="5">
        <f>INDEX('Team forecast'!$M$3:$AU$22,MATCH($B453,'Team forecast'!$B$3:$B$22,0),MATCH(BL$1,'Team forecast'!$M$2:$AU$2,0))*IF($Y453&gt;0,-15000,0)</f>
        <v>0</v>
      </c>
      <c r="BM453" s="5">
        <f t="shared" si="511"/>
        <v>0</v>
      </c>
      <c r="BN453" s="5">
        <f t="shared" si="512"/>
        <v>0</v>
      </c>
      <c r="BO453" s="5">
        <f t="shared" si="513"/>
        <v>0</v>
      </c>
      <c r="BP453" s="5">
        <f t="shared" si="514"/>
        <v>0</v>
      </c>
      <c r="BQ453" s="5">
        <f t="shared" si="515"/>
        <v>0</v>
      </c>
      <c r="BR453" s="5">
        <f t="shared" si="516"/>
        <v>-1200</v>
      </c>
      <c r="BS453" s="5">
        <f t="shared" si="517"/>
        <v>-1500</v>
      </c>
      <c r="BT453" s="5">
        <f t="shared" si="518"/>
        <v>0</v>
      </c>
      <c r="BU453" s="5">
        <f t="shared" si="519"/>
        <v>0</v>
      </c>
      <c r="BV453" s="5">
        <f>IFERROR(SUM(BJ453:BU453),0)*((Cockpit!$C$3)^2)</f>
        <v>-1322.9999999999998</v>
      </c>
      <c r="BW453" s="19">
        <f>INDEX('Team forecast'!$M$3:$AU$22,MATCH($B453,'Team forecast'!$B$3:$B$22,0),MATCH(BW$1,'Team forecast'!$M$2:$AU$2,0))</f>
        <v>0</v>
      </c>
      <c r="BX453" s="19">
        <f>INDEX('Team forecast'!$M$3:$AU$22,MATCH($B453,'Team forecast'!$B$3:$B$22,0),MATCH(BX$1,'Team forecast'!$M$2:$AU$2,0))</f>
        <v>0</v>
      </c>
      <c r="BY453" s="19">
        <f>INDEX('Team forecast'!$M$3:$AU$22,MATCH($B453,'Team forecast'!$B$3:$B$22,0),MATCH(BY$1,'Team forecast'!$M$2:$AU$2,0))</f>
        <v>0</v>
      </c>
      <c r="BZ453" s="19">
        <f>INDEX('Team forecast'!$M$3:$AU$22,MATCH($B453,'Team forecast'!$B$3:$B$22,0),MATCH(BZ$1,'Team forecast'!$M$2:$AU$2,0))</f>
        <v>0</v>
      </c>
      <c r="CA453" s="5">
        <f t="shared" si="520"/>
        <v>7000</v>
      </c>
      <c r="CB453" s="5">
        <f>INDEX('Team forecast'!$M$3:$AU$22,MATCH($B453,'Team forecast'!$B$3:$B$22,0),MATCH(CB$1,'Team forecast'!$M$2:$AU$2,0))*IF($Y453&gt;0,25000,0)</f>
        <v>0</v>
      </c>
      <c r="CC453" s="5">
        <f>INDEX('Team forecast'!$M$3:$AU$22,MATCH($B453,'Team forecast'!$B$3:$B$22,0),MATCH(CC$1,'Team forecast'!$M$2:$AU$2,0))*IF($Y453&gt;0,5000,0)</f>
        <v>0</v>
      </c>
      <c r="CD453" s="5">
        <f>INDEX('Team forecast'!$M$3:$AU$22,MATCH($B453,'Team forecast'!$B$3:$B$22,0),MATCH(CD$1,'Team forecast'!$M$2:$AU$2,0))*IF($Y453&gt;0,-15000,0)</f>
        <v>0</v>
      </c>
      <c r="CE453" s="5">
        <f t="shared" si="521"/>
        <v>0</v>
      </c>
      <c r="CF453" s="5">
        <f t="shared" si="522"/>
        <v>0</v>
      </c>
      <c r="CG453" s="5">
        <f t="shared" si="523"/>
        <v>0</v>
      </c>
      <c r="CH453" s="5">
        <f t="shared" si="524"/>
        <v>0</v>
      </c>
      <c r="CI453" s="5">
        <f t="shared" si="525"/>
        <v>0</v>
      </c>
      <c r="CJ453" s="5">
        <f t="shared" si="526"/>
        <v>-1200</v>
      </c>
      <c r="CK453" s="5">
        <f t="shared" si="527"/>
        <v>-1500</v>
      </c>
      <c r="CL453" s="5">
        <f t="shared" si="528"/>
        <v>0</v>
      </c>
      <c r="CM453" s="5">
        <f t="shared" si="529"/>
        <v>0</v>
      </c>
      <c r="CN453" s="5">
        <f>IFERROR(SUM(CB453:CM453),0)*((Cockpit!$C$3)^3)</f>
        <v>-926.0999999999998</v>
      </c>
      <c r="CO453" s="19">
        <f>INDEX('Team forecast'!$M$3:$AU$22,MATCH($B453,'Team forecast'!$B$3:$B$22,0),MATCH(CO$1,'Team forecast'!$M$2:$AU$2,0))</f>
        <v>0</v>
      </c>
      <c r="CP453" s="19">
        <f>INDEX('Team forecast'!$M$3:$AU$22,MATCH($B453,'Team forecast'!$B$3:$B$22,0),MATCH(CP$1,'Team forecast'!$M$2:$AU$2,0))</f>
        <v>0</v>
      </c>
      <c r="CQ453" s="19">
        <f>INDEX('Team forecast'!$M$3:$AU$22,MATCH($B453,'Team forecast'!$B$3:$B$22,0),MATCH(CQ$1,'Team forecast'!$M$2:$AU$2,0))</f>
        <v>0</v>
      </c>
      <c r="CR453" s="19">
        <f>INDEX('Team forecast'!$M$3:$AU$22,MATCH($B453,'Team forecast'!$B$3:$B$22,0),MATCH(CR$1,'Team forecast'!$M$2:$AU$2,0))</f>
        <v>0</v>
      </c>
      <c r="CS453" s="5">
        <f t="shared" si="530"/>
        <v>7000</v>
      </c>
      <c r="CT453" s="5">
        <f>INDEX('Team forecast'!$M$3:$AU$22,MATCH($B453,'Team forecast'!$B$3:$B$22,0),MATCH(CT$1,'Team forecast'!$M$2:$AU$2,0))*IF($Y453&gt;0,25000,0)</f>
        <v>0</v>
      </c>
      <c r="CU453" s="5">
        <f>INDEX('Team forecast'!$M$3:$AU$22,MATCH($B453,'Team forecast'!$B$3:$B$22,0),MATCH(CU$1,'Team forecast'!$M$2:$AU$2,0))*IF($Y453&gt;0,5000,0)</f>
        <v>0</v>
      </c>
      <c r="CV453" s="5">
        <f>INDEX('Team forecast'!$M$3:$AU$22,MATCH($B453,'Team forecast'!$B$3:$B$22,0),MATCH(CV$1,'Team forecast'!$M$2:$AU$2,0))*IF($Y453&gt;0,-15000,0)</f>
        <v>0</v>
      </c>
      <c r="CW453" s="5">
        <f t="shared" si="531"/>
        <v>0</v>
      </c>
      <c r="CX453" s="5">
        <f t="shared" si="532"/>
        <v>0</v>
      </c>
      <c r="CY453" s="5">
        <f t="shared" si="533"/>
        <v>0</v>
      </c>
      <c r="CZ453" s="5">
        <f t="shared" si="534"/>
        <v>0</v>
      </c>
      <c r="DA453" s="5">
        <f t="shared" si="535"/>
        <v>0</v>
      </c>
      <c r="DB453" s="5">
        <f t="shared" si="536"/>
        <v>-1200</v>
      </c>
      <c r="DC453" s="5">
        <f t="shared" si="537"/>
        <v>-1500</v>
      </c>
      <c r="DD453" s="5">
        <f t="shared" si="538"/>
        <v>0</v>
      </c>
      <c r="DE453" s="5">
        <f t="shared" si="539"/>
        <v>0</v>
      </c>
      <c r="DF453" s="5">
        <f>IFERROR(SUM(CT453:DE453),0)*((Cockpit!$C$3)^4)</f>
        <v>-648.26999999999975</v>
      </c>
      <c r="DG453" s="19">
        <f>INDEX('Team forecast'!$M$3:$AU$22,MATCH($B453,'Team forecast'!$B$3:$B$22,0),MATCH(DG$1,'Team forecast'!$M$2:$AU$2,0))</f>
        <v>0</v>
      </c>
      <c r="DH453" s="19">
        <f>INDEX('Team forecast'!$M$3:$AU$22,MATCH($B453,'Team forecast'!$B$3:$B$22,0),MATCH(DH$1,'Team forecast'!$M$2:$AU$2,0))</f>
        <v>0</v>
      </c>
      <c r="DI453" s="19">
        <f>INDEX('Team forecast'!$M$3:$AU$22,MATCH($B453,'Team forecast'!$B$3:$B$22,0),MATCH(DI$1,'Team forecast'!$M$2:$AU$2,0))</f>
        <v>0</v>
      </c>
      <c r="DJ453" s="19">
        <f>INDEX('Team forecast'!$M$3:$AU$22,MATCH($B453,'Team forecast'!$B$3:$B$22,0),MATCH(DJ$1,'Team forecast'!$M$2:$AU$2,0))</f>
        <v>0</v>
      </c>
      <c r="DK453" s="5">
        <f t="shared" si="540"/>
        <v>7000</v>
      </c>
      <c r="DL453" s="5">
        <f>INDEX('Team forecast'!$M$3:$AU$22,MATCH($B453,'Team forecast'!$B$3:$B$22,0),MATCH(DL$1,'Team forecast'!$M$2:$AU$2,0))*IF($Y453&gt;0,25000,0)</f>
        <v>0</v>
      </c>
      <c r="DM453" s="5">
        <f>INDEX('Team forecast'!$M$3:$AU$22,MATCH($B453,'Team forecast'!$B$3:$B$22,0),MATCH(DM$1,'Team forecast'!$M$2:$AU$2,0))*IF($Y453&gt;0,5000,0)</f>
        <v>0</v>
      </c>
      <c r="DN453" s="5">
        <f>INDEX('Team forecast'!$M$3:$AU$22,MATCH($B453,'Team forecast'!$B$3:$B$22,0),MATCH(DN$1,'Team forecast'!$M$2:$AU$2,0))*IF($Y453&gt;0,-15000,0)</f>
        <v>0</v>
      </c>
      <c r="DO453" s="5">
        <f t="shared" si="541"/>
        <v>0</v>
      </c>
      <c r="DP453" s="5">
        <f t="shared" si="542"/>
        <v>0</v>
      </c>
      <c r="DQ453" s="5">
        <f t="shared" si="543"/>
        <v>0</v>
      </c>
      <c r="DR453" s="5">
        <f t="shared" si="544"/>
        <v>0</v>
      </c>
      <c r="DS453" s="5">
        <f t="shared" si="545"/>
        <v>0</v>
      </c>
      <c r="DT453" s="5">
        <f t="shared" si="546"/>
        <v>-1200</v>
      </c>
      <c r="DU453" s="5">
        <f t="shared" si="547"/>
        <v>-1500</v>
      </c>
      <c r="DV453" s="5">
        <f t="shared" si="548"/>
        <v>0</v>
      </c>
      <c r="DW453" s="5">
        <f t="shared" si="549"/>
        <v>0</v>
      </c>
      <c r="DX453" s="5">
        <f>IFERROR(SUM(DL453:DW453),0)*((Cockpit!$C$3)^5)</f>
        <v>-453.78899999999982</v>
      </c>
      <c r="DY453" s="5">
        <f t="shared" si="550"/>
        <v>26898.104157894733</v>
      </c>
      <c r="DZ453" s="5" t="str">
        <f>IF(ISERROR(MATCH(A453,'Current squad'!B:B,0)),"No","Yes")</f>
        <v>No</v>
      </c>
      <c r="EA453" s="5" cm="1">
        <f t="array" ref="EA453">IFERROR(_xlfn.IFS(DZ453="Yes",0,DZ453="No",H453*1%),999999)</f>
        <v>41760</v>
      </c>
      <c r="EB453" s="5">
        <f t="shared" si="492"/>
        <v>4217760</v>
      </c>
      <c r="EC453" s="5">
        <f t="shared" si="551"/>
        <v>-14861.895842105267</v>
      </c>
      <c r="ED453" s="1">
        <f t="shared" si="493"/>
        <v>-3.5588831039524106E-3</v>
      </c>
      <c r="EE453" s="5">
        <f>RANK(EC453,$EC$2:$EC$572)+COUNTIF($EC$2:EC453,EC453)-1</f>
        <v>127</v>
      </c>
      <c r="EF453" s="4">
        <f>RANK(ED453,$ED$2:$ED$572)+COUNTIF($ED$2:ED453,ED453)-1</f>
        <v>127</v>
      </c>
    </row>
    <row r="454" spans="1:136" x14ac:dyDescent="0.3">
      <c r="A454" t="str">
        <f>IF(Holdet.dk!A454&lt;&gt;"",Holdet.dk!A454,"")</f>
        <v>Aaron Cresswell</v>
      </c>
      <c r="B454" t="str">
        <f>INDEX(Holdet.dk!B:B,MATCH($A454,Holdet.dk!$A:$A,0))</f>
        <v>West Ham</v>
      </c>
      <c r="C454" t="str">
        <f>INDEX(Holdet.dk!C:C,MATCH($A454,Holdet.dk!$A:$A,0))</f>
        <v>Defense</v>
      </c>
      <c r="D454" t="str">
        <f>INDEX(Holdet.dk!D:D,MATCH($A454,Holdet.dk!$A:$A,0))</f>
        <v>4.946.000</v>
      </c>
      <c r="E454" s="1">
        <f>IFERROR(_xlfn.NUMBERVALUE(INDEX(Holdet.dk!$E:$E,MATCH($A454,Holdet.dk!$A:$A,0)),","),0)</f>
        <v>1.1000000000000001E-2</v>
      </c>
      <c r="F454" t="str">
        <f>IF(INDEX(Lookup!H:H,MATCH('Master data'!A454,Lookup!G:G,0))=0,A454,INDEX(Lookup!H:H,MATCH('Master data'!A454,Lookup!G:G,0)))</f>
        <v>Aaron Cresswell</v>
      </c>
      <c r="G454" t="str">
        <f>IFERROR(INDEX(Lookup!B:B,MATCH(INDEX(Rotowire!C:C,MATCH(F454,Rotowire!A:A,0)),Lookup!D:D,0)),"")</f>
        <v>Southampton</v>
      </c>
      <c r="H454" s="5">
        <f t="shared" si="484"/>
        <v>4946000</v>
      </c>
      <c r="I454" s="19">
        <f>IFERROR(INDEX('Team forecast'!$G$3:$I$22,MATCH($B454,'Team forecast'!$B$3:$B$22,0),MATCH(I$1,'Team forecast'!$G$2:$I$2,0)),0)</f>
        <v>0.89999999999999991</v>
      </c>
      <c r="J454" s="19">
        <f>IFERROR(INDEX('Team forecast'!$G$3:$I$22,MATCH($B454,'Team forecast'!$B$3:$B$22,0),MATCH(J$1,'Team forecast'!$G$2:$I$2,0)),0)</f>
        <v>1.1637931034482758</v>
      </c>
      <c r="K454" s="19">
        <f>IFERROR(INDEX('Team forecast'!$G$3:$I$22,MATCH($B454,'Team forecast'!$B$3:$B$22,0),MATCH(K$1,'Team forecast'!$G$2:$I$2,0)),0)</f>
        <v>0.81012581451841092</v>
      </c>
      <c r="L454">
        <f>SUMIFS(Rotowire!E:E,Rotowire!$A:$A,'Master data'!$F454)</f>
        <v>95</v>
      </c>
      <c r="M454" s="2">
        <f>SUMIFS(Rotowire!F:F,Rotowire!$A:$A,'Master data'!$F454)*I454</f>
        <v>0</v>
      </c>
      <c r="N454" s="2">
        <f>SUMIFS(Rotowire!G:G,Rotowire!$A:$A,'Master data'!$F454)*I454</f>
        <v>0.16199999999999998</v>
      </c>
      <c r="O454" s="2">
        <f>SUMIFS(Rotowire!I:I,Rotowire!$A:$A,'Master data'!$F454)*I454</f>
        <v>0.14399999999999999</v>
      </c>
      <c r="P454" s="2">
        <f>SUMIFS(Rotowire!W:W,Rotowire!$A:$A,'Master data'!$F454)*K454</f>
        <v>0.25924026064589151</v>
      </c>
      <c r="Q454" s="2">
        <f>SUMIFS(Rotowire!Y:Y,Rotowire!$A:$A,'Master data'!$F454)*J454</f>
        <v>0</v>
      </c>
      <c r="R454" s="2">
        <f>SUMIFS(Rotowire!AB:AB,Rotowire!$A:$A,'Master data'!$F454)</f>
        <v>0.11</v>
      </c>
      <c r="S454" s="2">
        <f>SUMIFS(Rotowire!AC:AC,Rotowire!$A:$A,'Master data'!$F454)</f>
        <v>0.01</v>
      </c>
      <c r="T454" s="2">
        <f>INDEX('Team forecast'!D$3:D$22,MATCH($B454,'Team forecast'!$B$3:$B$22,0))</f>
        <v>1.71</v>
      </c>
      <c r="U454" s="2">
        <f>INDEX('Team forecast'!E$3:E$22,MATCH($B454,'Team forecast'!$B$3:$B$22,0))</f>
        <v>1.35</v>
      </c>
      <c r="V454" s="2">
        <f>INDEX('Team forecast'!J$3:J$22,MATCH($B454,'Team forecast'!$B$3:$B$22,0))</f>
        <v>0.45750000000000002</v>
      </c>
      <c r="W454" s="2">
        <f>INDEX('Team forecast'!K$3:K$22,MATCH($B454,'Team forecast'!$B$3:$B$22,0))</f>
        <v>0.2422</v>
      </c>
      <c r="X454" s="2">
        <f>INDEX('Team forecast'!L$3:L$22,MATCH($B454,'Team forecast'!$B$3:$B$22,0))</f>
        <v>0.30020000000000002</v>
      </c>
      <c r="Y454" s="5">
        <f t="shared" si="485"/>
        <v>7000</v>
      </c>
      <c r="Z454" s="5">
        <f t="shared" si="486"/>
        <v>11437.5</v>
      </c>
      <c r="AA454" s="5">
        <f t="shared" si="487"/>
        <v>1211</v>
      </c>
      <c r="AB454" s="5">
        <f t="shared" si="488"/>
        <v>-4503</v>
      </c>
      <c r="AC454" s="5">
        <f t="shared" si="489"/>
        <v>0</v>
      </c>
      <c r="AD454" s="5">
        <f t="shared" si="494"/>
        <v>8099.9999999999991</v>
      </c>
      <c r="AE454" s="5">
        <f t="shared" si="495"/>
        <v>1440</v>
      </c>
      <c r="AF454" s="5">
        <f t="shared" si="490"/>
        <v>12962.013032294575</v>
      </c>
      <c r="AG454" s="5">
        <f t="shared" si="491"/>
        <v>0</v>
      </c>
      <c r="AH454" s="5">
        <f t="shared" si="496"/>
        <v>-2200</v>
      </c>
      <c r="AI454" s="5">
        <f t="shared" si="497"/>
        <v>-500</v>
      </c>
      <c r="AJ454" s="5">
        <f t="shared" si="498"/>
        <v>17100</v>
      </c>
      <c r="AK454" s="5">
        <f t="shared" si="499"/>
        <v>-10800</v>
      </c>
      <c r="AL454" s="5">
        <f>IFERROR(SUM(Y454:AK454),-5000)*((Cockpit!$C$3)^0)</f>
        <v>41247.513032294577</v>
      </c>
      <c r="AM454" s="19">
        <f>INDEX('Team forecast'!$M$3:$AU$22,MATCH($B454,'Team forecast'!$B$3:$B$22,0),MATCH(AM$1,'Team forecast'!$M$2:$AU$2,0))</f>
        <v>0</v>
      </c>
      <c r="AN454" s="19">
        <f>INDEX('Team forecast'!$M$3:$AU$22,MATCH($B454,'Team forecast'!$B$3:$B$22,0),MATCH(AN$1,'Team forecast'!$M$2:$AU$2,0))</f>
        <v>0</v>
      </c>
      <c r="AO454" s="19">
        <f>INDEX('Team forecast'!$M$3:$AU$22,MATCH($B454,'Team forecast'!$B$3:$B$22,0),MATCH(AO$1,'Team forecast'!$M$2:$AU$2,0))</f>
        <v>0</v>
      </c>
      <c r="AP454" s="19">
        <f>INDEX('Team forecast'!$M$3:$AU$22,MATCH($B454,'Team forecast'!$B$3:$B$22,0),MATCH(AP$1,'Team forecast'!$M$2:$AU$2,0))</f>
        <v>0</v>
      </c>
      <c r="AQ454" s="5">
        <f t="shared" si="500"/>
        <v>7000</v>
      </c>
      <c r="AR454" s="5">
        <f>INDEX('Team forecast'!$M$3:$AU$22,MATCH($B454,'Team forecast'!$B$3:$B$22,0),MATCH(AR$1,'Team forecast'!$M$2:$AU$2,0))*IF($Y454&gt;0,25000,0)</f>
        <v>0</v>
      </c>
      <c r="AS454" s="5">
        <f>INDEX('Team forecast'!$M$3:$AU$22,MATCH($B454,'Team forecast'!$B$3:$B$22,0),MATCH(AS$1,'Team forecast'!$M$2:$AU$2,0))*IF($Y454&gt;0,5000,0)</f>
        <v>0</v>
      </c>
      <c r="AT454" s="5">
        <f>INDEX('Team forecast'!$M$3:$AU$22,MATCH($B454,'Team forecast'!$B$3:$B$22,0),MATCH(AT$1,'Team forecast'!$M$2:$AU$2,0))*IF($Y454&gt;0,-15000,0)</f>
        <v>0</v>
      </c>
      <c r="AU454" s="5">
        <f t="shared" si="501"/>
        <v>0</v>
      </c>
      <c r="AV454" s="5">
        <f t="shared" si="502"/>
        <v>0</v>
      </c>
      <c r="AW454" s="5">
        <f t="shared" si="503"/>
        <v>0</v>
      </c>
      <c r="AX454" s="5">
        <f t="shared" si="504"/>
        <v>0</v>
      </c>
      <c r="AY454" s="5">
        <f t="shared" si="505"/>
        <v>0</v>
      </c>
      <c r="AZ454" s="5">
        <f t="shared" si="506"/>
        <v>-2200</v>
      </c>
      <c r="BA454" s="5">
        <f t="shared" si="507"/>
        <v>-500</v>
      </c>
      <c r="BB454" s="5">
        <f t="shared" si="508"/>
        <v>0</v>
      </c>
      <c r="BC454" s="5">
        <f t="shared" si="509"/>
        <v>0</v>
      </c>
      <c r="BD454" s="5">
        <f>IFERROR(SUM(AR454:BC454),0)*((Cockpit!$C$3)^1)</f>
        <v>-1889.9999999999998</v>
      </c>
      <c r="BE454" s="19">
        <f>INDEX('Team forecast'!$M$3:$AU$22,MATCH($B454,'Team forecast'!$B$3:$B$22,0),MATCH(BE$1,'Team forecast'!$M$2:$AU$2,0))</f>
        <v>0</v>
      </c>
      <c r="BF454" s="19">
        <f>INDEX('Team forecast'!$M$3:$AU$22,MATCH($B454,'Team forecast'!$B$3:$B$22,0),MATCH(BF$1,'Team forecast'!$M$2:$AU$2,0))</f>
        <v>0</v>
      </c>
      <c r="BG454" s="19">
        <f>INDEX('Team forecast'!$M$3:$AU$22,MATCH($B454,'Team forecast'!$B$3:$B$22,0),MATCH(BG$1,'Team forecast'!$M$2:$AU$2,0))</f>
        <v>0</v>
      </c>
      <c r="BH454" s="19">
        <f>INDEX('Team forecast'!$M$3:$AU$22,MATCH($B454,'Team forecast'!$B$3:$B$22,0),MATCH(BH$1,'Team forecast'!$M$2:$AU$2,0))</f>
        <v>0</v>
      </c>
      <c r="BI454" s="5">
        <f t="shared" si="510"/>
        <v>7000</v>
      </c>
      <c r="BJ454" s="5">
        <f>INDEX('Team forecast'!$M$3:$AU$22,MATCH($B454,'Team forecast'!$B$3:$B$22,0),MATCH(BJ$1,'Team forecast'!$M$2:$AU$2,0))*IF($Y454&gt;0,25000,0)</f>
        <v>0</v>
      </c>
      <c r="BK454" s="5">
        <f>INDEX('Team forecast'!$M$3:$AU$22,MATCH($B454,'Team forecast'!$B$3:$B$22,0),MATCH(BK$1,'Team forecast'!$M$2:$AU$2,0))*IF($Y454&gt;0,5000,0)</f>
        <v>0</v>
      </c>
      <c r="BL454" s="5">
        <f>INDEX('Team forecast'!$M$3:$AU$22,MATCH($B454,'Team forecast'!$B$3:$B$22,0),MATCH(BL$1,'Team forecast'!$M$2:$AU$2,0))*IF($Y454&gt;0,-15000,0)</f>
        <v>0</v>
      </c>
      <c r="BM454" s="5">
        <f t="shared" si="511"/>
        <v>0</v>
      </c>
      <c r="BN454" s="5">
        <f t="shared" si="512"/>
        <v>0</v>
      </c>
      <c r="BO454" s="5">
        <f t="shared" si="513"/>
        <v>0</v>
      </c>
      <c r="BP454" s="5">
        <f t="shared" si="514"/>
        <v>0</v>
      </c>
      <c r="BQ454" s="5">
        <f t="shared" si="515"/>
        <v>0</v>
      </c>
      <c r="BR454" s="5">
        <f t="shared" si="516"/>
        <v>-2200</v>
      </c>
      <c r="BS454" s="5">
        <f t="shared" si="517"/>
        <v>-500</v>
      </c>
      <c r="BT454" s="5">
        <f t="shared" si="518"/>
        <v>0</v>
      </c>
      <c r="BU454" s="5">
        <f t="shared" si="519"/>
        <v>0</v>
      </c>
      <c r="BV454" s="5">
        <f>IFERROR(SUM(BJ454:BU454),0)*((Cockpit!$C$3)^2)</f>
        <v>-1322.9999999999998</v>
      </c>
      <c r="BW454" s="19">
        <f>INDEX('Team forecast'!$M$3:$AU$22,MATCH($B454,'Team forecast'!$B$3:$B$22,0),MATCH(BW$1,'Team forecast'!$M$2:$AU$2,0))</f>
        <v>0</v>
      </c>
      <c r="BX454" s="19">
        <f>INDEX('Team forecast'!$M$3:$AU$22,MATCH($B454,'Team forecast'!$B$3:$B$22,0),MATCH(BX$1,'Team forecast'!$M$2:$AU$2,0))</f>
        <v>0</v>
      </c>
      <c r="BY454" s="19">
        <f>INDEX('Team forecast'!$M$3:$AU$22,MATCH($B454,'Team forecast'!$B$3:$B$22,0),MATCH(BY$1,'Team forecast'!$M$2:$AU$2,0))</f>
        <v>0</v>
      </c>
      <c r="BZ454" s="19">
        <f>INDEX('Team forecast'!$M$3:$AU$22,MATCH($B454,'Team forecast'!$B$3:$B$22,0),MATCH(BZ$1,'Team forecast'!$M$2:$AU$2,0))</f>
        <v>0</v>
      </c>
      <c r="CA454" s="5">
        <f t="shared" si="520"/>
        <v>7000</v>
      </c>
      <c r="CB454" s="5">
        <f>INDEX('Team forecast'!$M$3:$AU$22,MATCH($B454,'Team forecast'!$B$3:$B$22,0),MATCH(CB$1,'Team forecast'!$M$2:$AU$2,0))*IF($Y454&gt;0,25000,0)</f>
        <v>0</v>
      </c>
      <c r="CC454" s="5">
        <f>INDEX('Team forecast'!$M$3:$AU$22,MATCH($B454,'Team forecast'!$B$3:$B$22,0),MATCH(CC$1,'Team forecast'!$M$2:$AU$2,0))*IF($Y454&gt;0,5000,0)</f>
        <v>0</v>
      </c>
      <c r="CD454" s="5">
        <f>INDEX('Team forecast'!$M$3:$AU$22,MATCH($B454,'Team forecast'!$B$3:$B$22,0),MATCH(CD$1,'Team forecast'!$M$2:$AU$2,0))*IF($Y454&gt;0,-15000,0)</f>
        <v>0</v>
      </c>
      <c r="CE454" s="5">
        <f t="shared" si="521"/>
        <v>0</v>
      </c>
      <c r="CF454" s="5">
        <f t="shared" si="522"/>
        <v>0</v>
      </c>
      <c r="CG454" s="5">
        <f t="shared" si="523"/>
        <v>0</v>
      </c>
      <c r="CH454" s="5">
        <f t="shared" si="524"/>
        <v>0</v>
      </c>
      <c r="CI454" s="5">
        <f t="shared" si="525"/>
        <v>0</v>
      </c>
      <c r="CJ454" s="5">
        <f t="shared" si="526"/>
        <v>-2200</v>
      </c>
      <c r="CK454" s="5">
        <f t="shared" si="527"/>
        <v>-500</v>
      </c>
      <c r="CL454" s="5">
        <f t="shared" si="528"/>
        <v>0</v>
      </c>
      <c r="CM454" s="5">
        <f t="shared" si="529"/>
        <v>0</v>
      </c>
      <c r="CN454" s="5">
        <f>IFERROR(SUM(CB454:CM454),0)*((Cockpit!$C$3)^3)</f>
        <v>-926.0999999999998</v>
      </c>
      <c r="CO454" s="19">
        <f>INDEX('Team forecast'!$M$3:$AU$22,MATCH($B454,'Team forecast'!$B$3:$B$22,0),MATCH(CO$1,'Team forecast'!$M$2:$AU$2,0))</f>
        <v>0</v>
      </c>
      <c r="CP454" s="19">
        <f>INDEX('Team forecast'!$M$3:$AU$22,MATCH($B454,'Team forecast'!$B$3:$B$22,0),MATCH(CP$1,'Team forecast'!$M$2:$AU$2,0))</f>
        <v>0</v>
      </c>
      <c r="CQ454" s="19">
        <f>INDEX('Team forecast'!$M$3:$AU$22,MATCH($B454,'Team forecast'!$B$3:$B$22,0),MATCH(CQ$1,'Team forecast'!$M$2:$AU$2,0))</f>
        <v>0</v>
      </c>
      <c r="CR454" s="19">
        <f>INDEX('Team forecast'!$M$3:$AU$22,MATCH($B454,'Team forecast'!$B$3:$B$22,0),MATCH(CR$1,'Team forecast'!$M$2:$AU$2,0))</f>
        <v>0</v>
      </c>
      <c r="CS454" s="5">
        <f t="shared" si="530"/>
        <v>7000</v>
      </c>
      <c r="CT454" s="5">
        <f>INDEX('Team forecast'!$M$3:$AU$22,MATCH($B454,'Team forecast'!$B$3:$B$22,0),MATCH(CT$1,'Team forecast'!$M$2:$AU$2,0))*IF($Y454&gt;0,25000,0)</f>
        <v>0</v>
      </c>
      <c r="CU454" s="5">
        <f>INDEX('Team forecast'!$M$3:$AU$22,MATCH($B454,'Team forecast'!$B$3:$B$22,0),MATCH(CU$1,'Team forecast'!$M$2:$AU$2,0))*IF($Y454&gt;0,5000,0)</f>
        <v>0</v>
      </c>
      <c r="CV454" s="5">
        <f>INDEX('Team forecast'!$M$3:$AU$22,MATCH($B454,'Team forecast'!$B$3:$B$22,0),MATCH(CV$1,'Team forecast'!$M$2:$AU$2,0))*IF($Y454&gt;0,-15000,0)</f>
        <v>0</v>
      </c>
      <c r="CW454" s="5">
        <f t="shared" si="531"/>
        <v>0</v>
      </c>
      <c r="CX454" s="5">
        <f t="shared" si="532"/>
        <v>0</v>
      </c>
      <c r="CY454" s="5">
        <f t="shared" si="533"/>
        <v>0</v>
      </c>
      <c r="CZ454" s="5">
        <f t="shared" si="534"/>
        <v>0</v>
      </c>
      <c r="DA454" s="5">
        <f t="shared" si="535"/>
        <v>0</v>
      </c>
      <c r="DB454" s="5">
        <f t="shared" si="536"/>
        <v>-2200</v>
      </c>
      <c r="DC454" s="5">
        <f t="shared" si="537"/>
        <v>-500</v>
      </c>
      <c r="DD454" s="5">
        <f t="shared" si="538"/>
        <v>0</v>
      </c>
      <c r="DE454" s="5">
        <f t="shared" si="539"/>
        <v>0</v>
      </c>
      <c r="DF454" s="5">
        <f>IFERROR(SUM(CT454:DE454),0)*((Cockpit!$C$3)^4)</f>
        <v>-648.26999999999975</v>
      </c>
      <c r="DG454" s="19">
        <f>INDEX('Team forecast'!$M$3:$AU$22,MATCH($B454,'Team forecast'!$B$3:$B$22,0),MATCH(DG$1,'Team forecast'!$M$2:$AU$2,0))</f>
        <v>0</v>
      </c>
      <c r="DH454" s="19">
        <f>INDEX('Team forecast'!$M$3:$AU$22,MATCH($B454,'Team forecast'!$B$3:$B$22,0),MATCH(DH$1,'Team forecast'!$M$2:$AU$2,0))</f>
        <v>0</v>
      </c>
      <c r="DI454" s="19">
        <f>INDEX('Team forecast'!$M$3:$AU$22,MATCH($B454,'Team forecast'!$B$3:$B$22,0),MATCH(DI$1,'Team forecast'!$M$2:$AU$2,0))</f>
        <v>0</v>
      </c>
      <c r="DJ454" s="19">
        <f>INDEX('Team forecast'!$M$3:$AU$22,MATCH($B454,'Team forecast'!$B$3:$B$22,0),MATCH(DJ$1,'Team forecast'!$M$2:$AU$2,0))</f>
        <v>0</v>
      </c>
      <c r="DK454" s="5">
        <f t="shared" si="540"/>
        <v>7000</v>
      </c>
      <c r="DL454" s="5">
        <f>INDEX('Team forecast'!$M$3:$AU$22,MATCH($B454,'Team forecast'!$B$3:$B$22,0),MATCH(DL$1,'Team forecast'!$M$2:$AU$2,0))*IF($Y454&gt;0,25000,0)</f>
        <v>0</v>
      </c>
      <c r="DM454" s="5">
        <f>INDEX('Team forecast'!$M$3:$AU$22,MATCH($B454,'Team forecast'!$B$3:$B$22,0),MATCH(DM$1,'Team forecast'!$M$2:$AU$2,0))*IF($Y454&gt;0,5000,0)</f>
        <v>0</v>
      </c>
      <c r="DN454" s="5">
        <f>INDEX('Team forecast'!$M$3:$AU$22,MATCH($B454,'Team forecast'!$B$3:$B$22,0),MATCH(DN$1,'Team forecast'!$M$2:$AU$2,0))*IF($Y454&gt;0,-15000,0)</f>
        <v>0</v>
      </c>
      <c r="DO454" s="5">
        <f t="shared" si="541"/>
        <v>0</v>
      </c>
      <c r="DP454" s="5">
        <f t="shared" si="542"/>
        <v>0</v>
      </c>
      <c r="DQ454" s="5">
        <f t="shared" si="543"/>
        <v>0</v>
      </c>
      <c r="DR454" s="5">
        <f t="shared" si="544"/>
        <v>0</v>
      </c>
      <c r="DS454" s="5">
        <f t="shared" si="545"/>
        <v>0</v>
      </c>
      <c r="DT454" s="5">
        <f t="shared" si="546"/>
        <v>-2200</v>
      </c>
      <c r="DU454" s="5">
        <f t="shared" si="547"/>
        <v>-500</v>
      </c>
      <c r="DV454" s="5">
        <f t="shared" si="548"/>
        <v>0</v>
      </c>
      <c r="DW454" s="5">
        <f t="shared" si="549"/>
        <v>0</v>
      </c>
      <c r="DX454" s="5">
        <f>IFERROR(SUM(DL454:DW454),0)*((Cockpit!$C$3)^5)</f>
        <v>-453.78899999999982</v>
      </c>
      <c r="DY454" s="5">
        <f t="shared" si="550"/>
        <v>36006.354032294585</v>
      </c>
      <c r="DZ454" s="5" t="str">
        <f>IF(ISERROR(MATCH(A454,'Current squad'!B:B,0)),"No","Yes")</f>
        <v>No</v>
      </c>
      <c r="EA454" s="5" cm="1">
        <f t="array" ref="EA454">IFERROR(_xlfn.IFS(DZ454="Yes",0,DZ454="No",H454*1%),999999)</f>
        <v>49460</v>
      </c>
      <c r="EB454" s="5">
        <f t="shared" si="492"/>
        <v>4995460</v>
      </c>
      <c r="EC454" s="5">
        <f t="shared" si="551"/>
        <v>-13453.645967705415</v>
      </c>
      <c r="ED454" s="1">
        <f t="shared" si="493"/>
        <v>-2.7201063420350616E-3</v>
      </c>
      <c r="EE454" s="5">
        <f>RANK(EC454,$EC$2:$EC$572)+COUNTIF($EC$2:EC454,EC454)-1</f>
        <v>123</v>
      </c>
      <c r="EF454" s="4">
        <f>RANK(ED454,$ED$2:$ED$572)+COUNTIF($ED$2:ED454,ED454)-1</f>
        <v>114</v>
      </c>
    </row>
    <row r="455" spans="1:136" x14ac:dyDescent="0.3">
      <c r="A455" t="str">
        <f>IF(Holdet.dk!A455&lt;&gt;"",Holdet.dk!A455,"")</f>
        <v>Donny van de Beek</v>
      </c>
      <c r="B455" t="str">
        <f>INDEX(Holdet.dk!B:B,MATCH($A455,Holdet.dk!$A:$A,0))</f>
        <v>Manchester United</v>
      </c>
      <c r="C455" t="str">
        <f>INDEX(Holdet.dk!C:C,MATCH($A455,Holdet.dk!$A:$A,0))</f>
        <v>Midfield</v>
      </c>
      <c r="D455" t="str">
        <f>INDEX(Holdet.dk!D:D,MATCH($A455,Holdet.dk!$A:$A,0))</f>
        <v>4.635.000</v>
      </c>
      <c r="E455" s="1">
        <f>IFERROR(_xlfn.NUMBERVALUE(INDEX(Holdet.dk!$E:$E,MATCH($A455,Holdet.dk!$A:$A,0)),","),0)</f>
        <v>3.0000000000000001E-3</v>
      </c>
      <c r="F455" t="str">
        <f>IF(INDEX(Lookup!H:H,MATCH('Master data'!A455,Lookup!G:G,0))=0,A455,INDEX(Lookup!H:H,MATCH('Master data'!A455,Lookup!G:G,0)))</f>
        <v>Donny van de Beek</v>
      </c>
      <c r="G455" t="str">
        <f>IFERROR(INDEX(Lookup!B:B,MATCH(INDEX(Rotowire!C:C,MATCH(F455,Rotowire!A:A,0)),Lookup!D:D,0)),"")</f>
        <v>Wolverhampton</v>
      </c>
      <c r="H455" s="5">
        <f t="shared" si="484"/>
        <v>4635000</v>
      </c>
      <c r="I455" s="19">
        <f>IFERROR(INDEX('Team forecast'!$G$3:$I$22,MATCH($B455,'Team forecast'!$B$3:$B$22,0),MATCH(I$1,'Team forecast'!$G$2:$I$2,0)),0)</f>
        <v>1.0869565217391304</v>
      </c>
      <c r="J455" s="19">
        <f>IFERROR(INDEX('Team forecast'!$G$3:$I$22,MATCH($B455,'Team forecast'!$B$3:$B$22,0),MATCH(J$1,'Team forecast'!$G$2:$I$2,0)),0)</f>
        <v>0.75816993464052274</v>
      </c>
      <c r="K455" s="19">
        <f>IFERROR(INDEX('Team forecast'!$G$3:$I$22,MATCH($B455,'Team forecast'!$B$3:$B$22,0),MATCH(K$1,'Team forecast'!$G$2:$I$2,0)),0)</f>
        <v>1.4927913375362158</v>
      </c>
      <c r="L455">
        <f>SUMIFS(Rotowire!E:E,Rotowire!$A:$A,'Master data'!$F455)</f>
        <v>95</v>
      </c>
      <c r="M455" s="2">
        <f>SUMIFS(Rotowire!F:F,Rotowire!$A:$A,'Master data'!$F455)*I455</f>
        <v>5.434782608695652E-2</v>
      </c>
      <c r="N455" s="2">
        <f>SUMIFS(Rotowire!G:G,Rotowire!$A:$A,'Master data'!$F455)*I455</f>
        <v>8.6956521739130432E-2</v>
      </c>
      <c r="O455" s="2">
        <f>SUMIFS(Rotowire!I:I,Rotowire!$A:$A,'Master data'!$F455)*I455</f>
        <v>0.25</v>
      </c>
      <c r="P455" s="2">
        <f>SUMIFS(Rotowire!W:W,Rotowire!$A:$A,'Master data'!$F455)*K455</f>
        <v>0.31348618088260533</v>
      </c>
      <c r="Q455" s="2">
        <f>SUMIFS(Rotowire!Y:Y,Rotowire!$A:$A,'Master data'!$F455)*J455</f>
        <v>0</v>
      </c>
      <c r="R455" s="2">
        <f>SUMIFS(Rotowire!AB:AB,Rotowire!$A:$A,'Master data'!$F455)</f>
        <v>0.27</v>
      </c>
      <c r="S455" s="2">
        <f>SUMIFS(Rotowire!AC:AC,Rotowire!$A:$A,'Master data'!$F455)</f>
        <v>0.02</v>
      </c>
      <c r="T455" s="2">
        <f>INDEX('Team forecast'!D$3:D$22,MATCH($B455,'Team forecast'!$B$3:$B$22,0))</f>
        <v>1.5</v>
      </c>
      <c r="U455" s="2">
        <f>INDEX('Team forecast'!E$3:E$22,MATCH($B455,'Team forecast'!$B$3:$B$22,0))</f>
        <v>1.1599999999999999</v>
      </c>
      <c r="V455" s="2">
        <f>INDEX('Team forecast'!J$3:J$22,MATCH($B455,'Team forecast'!$B$3:$B$22,0))</f>
        <v>0.44640000000000002</v>
      </c>
      <c r="W455" s="2">
        <f>INDEX('Team forecast'!K$3:K$22,MATCH($B455,'Team forecast'!$B$3:$B$22,0))</f>
        <v>0.26269999999999999</v>
      </c>
      <c r="X455" s="2">
        <f>INDEX('Team forecast'!L$3:L$22,MATCH($B455,'Team forecast'!$B$3:$B$22,0))</f>
        <v>0.29099999999999998</v>
      </c>
      <c r="Y455" s="5">
        <f t="shared" si="485"/>
        <v>7000</v>
      </c>
      <c r="Z455" s="5">
        <f t="shared" si="486"/>
        <v>11160</v>
      </c>
      <c r="AA455" s="5">
        <f t="shared" si="487"/>
        <v>1313.5</v>
      </c>
      <c r="AB455" s="5">
        <f t="shared" si="488"/>
        <v>-4365</v>
      </c>
      <c r="AC455" s="5">
        <f t="shared" si="489"/>
        <v>6793.478260869565</v>
      </c>
      <c r="AD455" s="5">
        <f t="shared" si="494"/>
        <v>4347.826086956522</v>
      </c>
      <c r="AE455" s="5">
        <f t="shared" si="495"/>
        <v>2500</v>
      </c>
      <c r="AF455" s="5">
        <f t="shared" si="490"/>
        <v>0</v>
      </c>
      <c r="AG455" s="5">
        <f t="shared" si="491"/>
        <v>0</v>
      </c>
      <c r="AH455" s="5">
        <f t="shared" si="496"/>
        <v>-5400</v>
      </c>
      <c r="AI455" s="5">
        <f t="shared" si="497"/>
        <v>-1000</v>
      </c>
      <c r="AJ455" s="5">
        <f t="shared" si="498"/>
        <v>15000</v>
      </c>
      <c r="AK455" s="5">
        <f t="shared" si="499"/>
        <v>-9280</v>
      </c>
      <c r="AL455" s="5">
        <f>IFERROR(SUM(Y455:AK455),-5000)*((Cockpit!$C$3)^0)</f>
        <v>28069.804347826088</v>
      </c>
      <c r="AM455" s="19">
        <f>INDEX('Team forecast'!$M$3:$AU$22,MATCH($B455,'Team forecast'!$B$3:$B$22,0),MATCH(AM$1,'Team forecast'!$M$2:$AU$2,0))</f>
        <v>0</v>
      </c>
      <c r="AN455" s="19">
        <f>INDEX('Team forecast'!$M$3:$AU$22,MATCH($B455,'Team forecast'!$B$3:$B$22,0),MATCH(AN$1,'Team forecast'!$M$2:$AU$2,0))</f>
        <v>0</v>
      </c>
      <c r="AO455" s="19">
        <f>INDEX('Team forecast'!$M$3:$AU$22,MATCH($B455,'Team forecast'!$B$3:$B$22,0),MATCH(AO$1,'Team forecast'!$M$2:$AU$2,0))</f>
        <v>0</v>
      </c>
      <c r="AP455" s="19">
        <f>INDEX('Team forecast'!$M$3:$AU$22,MATCH($B455,'Team forecast'!$B$3:$B$22,0),MATCH(AP$1,'Team forecast'!$M$2:$AU$2,0))</f>
        <v>0</v>
      </c>
      <c r="AQ455" s="5">
        <f t="shared" si="500"/>
        <v>7000</v>
      </c>
      <c r="AR455" s="5">
        <f>INDEX('Team forecast'!$M$3:$AU$22,MATCH($B455,'Team forecast'!$B$3:$B$22,0),MATCH(AR$1,'Team forecast'!$M$2:$AU$2,0))*IF($Y455&gt;0,25000,0)</f>
        <v>0</v>
      </c>
      <c r="AS455" s="5">
        <f>INDEX('Team forecast'!$M$3:$AU$22,MATCH($B455,'Team forecast'!$B$3:$B$22,0),MATCH(AS$1,'Team forecast'!$M$2:$AU$2,0))*IF($Y455&gt;0,5000,0)</f>
        <v>0</v>
      </c>
      <c r="AT455" s="5">
        <f>INDEX('Team forecast'!$M$3:$AU$22,MATCH($B455,'Team forecast'!$B$3:$B$22,0),MATCH(AT$1,'Team forecast'!$M$2:$AU$2,0))*IF($Y455&gt;0,-15000,0)</f>
        <v>0</v>
      </c>
      <c r="AU455" s="5">
        <f t="shared" si="501"/>
        <v>0</v>
      </c>
      <c r="AV455" s="5">
        <f t="shared" si="502"/>
        <v>0</v>
      </c>
      <c r="AW455" s="5">
        <f t="shared" si="503"/>
        <v>0</v>
      </c>
      <c r="AX455" s="5">
        <f t="shared" si="504"/>
        <v>0</v>
      </c>
      <c r="AY455" s="5">
        <f t="shared" si="505"/>
        <v>0</v>
      </c>
      <c r="AZ455" s="5">
        <f t="shared" si="506"/>
        <v>-5400</v>
      </c>
      <c r="BA455" s="5">
        <f t="shared" si="507"/>
        <v>-1000</v>
      </c>
      <c r="BB455" s="5">
        <f t="shared" si="508"/>
        <v>0</v>
      </c>
      <c r="BC455" s="5">
        <f t="shared" si="509"/>
        <v>0</v>
      </c>
      <c r="BD455" s="5">
        <f>IFERROR(SUM(AR455:BC455),0)*((Cockpit!$C$3)^1)</f>
        <v>-4480</v>
      </c>
      <c r="BE455" s="19">
        <f>INDEX('Team forecast'!$M$3:$AU$22,MATCH($B455,'Team forecast'!$B$3:$B$22,0),MATCH(BE$1,'Team forecast'!$M$2:$AU$2,0))</f>
        <v>0</v>
      </c>
      <c r="BF455" s="19">
        <f>INDEX('Team forecast'!$M$3:$AU$22,MATCH($B455,'Team forecast'!$B$3:$B$22,0),MATCH(BF$1,'Team forecast'!$M$2:$AU$2,0))</f>
        <v>0</v>
      </c>
      <c r="BG455" s="19">
        <f>INDEX('Team forecast'!$M$3:$AU$22,MATCH($B455,'Team forecast'!$B$3:$B$22,0),MATCH(BG$1,'Team forecast'!$M$2:$AU$2,0))</f>
        <v>0</v>
      </c>
      <c r="BH455" s="19">
        <f>INDEX('Team forecast'!$M$3:$AU$22,MATCH($B455,'Team forecast'!$B$3:$B$22,0),MATCH(BH$1,'Team forecast'!$M$2:$AU$2,0))</f>
        <v>0</v>
      </c>
      <c r="BI455" s="5">
        <f t="shared" si="510"/>
        <v>7000</v>
      </c>
      <c r="BJ455" s="5">
        <f>INDEX('Team forecast'!$M$3:$AU$22,MATCH($B455,'Team forecast'!$B$3:$B$22,0),MATCH(BJ$1,'Team forecast'!$M$2:$AU$2,0))*IF($Y455&gt;0,25000,0)</f>
        <v>0</v>
      </c>
      <c r="BK455" s="5">
        <f>INDEX('Team forecast'!$M$3:$AU$22,MATCH($B455,'Team forecast'!$B$3:$B$22,0),MATCH(BK$1,'Team forecast'!$M$2:$AU$2,0))*IF($Y455&gt;0,5000,0)</f>
        <v>0</v>
      </c>
      <c r="BL455" s="5">
        <f>INDEX('Team forecast'!$M$3:$AU$22,MATCH($B455,'Team forecast'!$B$3:$B$22,0),MATCH(BL$1,'Team forecast'!$M$2:$AU$2,0))*IF($Y455&gt;0,-15000,0)</f>
        <v>0</v>
      </c>
      <c r="BM455" s="5">
        <f t="shared" si="511"/>
        <v>0</v>
      </c>
      <c r="BN455" s="5">
        <f t="shared" si="512"/>
        <v>0</v>
      </c>
      <c r="BO455" s="5">
        <f t="shared" si="513"/>
        <v>0</v>
      </c>
      <c r="BP455" s="5">
        <f t="shared" si="514"/>
        <v>0</v>
      </c>
      <c r="BQ455" s="5">
        <f t="shared" si="515"/>
        <v>0</v>
      </c>
      <c r="BR455" s="5">
        <f t="shared" si="516"/>
        <v>-5400</v>
      </c>
      <c r="BS455" s="5">
        <f t="shared" si="517"/>
        <v>-1000</v>
      </c>
      <c r="BT455" s="5">
        <f t="shared" si="518"/>
        <v>0</v>
      </c>
      <c r="BU455" s="5">
        <f t="shared" si="519"/>
        <v>0</v>
      </c>
      <c r="BV455" s="5">
        <f>IFERROR(SUM(BJ455:BU455),0)*((Cockpit!$C$3)^2)</f>
        <v>-3135.9999999999995</v>
      </c>
      <c r="BW455" s="19">
        <f>INDEX('Team forecast'!$M$3:$AU$22,MATCH($B455,'Team forecast'!$B$3:$B$22,0),MATCH(BW$1,'Team forecast'!$M$2:$AU$2,0))</f>
        <v>0</v>
      </c>
      <c r="BX455" s="19">
        <f>INDEX('Team forecast'!$M$3:$AU$22,MATCH($B455,'Team forecast'!$B$3:$B$22,0),MATCH(BX$1,'Team forecast'!$M$2:$AU$2,0))</f>
        <v>0</v>
      </c>
      <c r="BY455" s="19">
        <f>INDEX('Team forecast'!$M$3:$AU$22,MATCH($B455,'Team forecast'!$B$3:$B$22,0),MATCH(BY$1,'Team forecast'!$M$2:$AU$2,0))</f>
        <v>0</v>
      </c>
      <c r="BZ455" s="19">
        <f>INDEX('Team forecast'!$M$3:$AU$22,MATCH($B455,'Team forecast'!$B$3:$B$22,0),MATCH(BZ$1,'Team forecast'!$M$2:$AU$2,0))</f>
        <v>0</v>
      </c>
      <c r="CA455" s="5">
        <f t="shared" si="520"/>
        <v>7000</v>
      </c>
      <c r="CB455" s="5">
        <f>INDEX('Team forecast'!$M$3:$AU$22,MATCH($B455,'Team forecast'!$B$3:$B$22,0),MATCH(CB$1,'Team forecast'!$M$2:$AU$2,0))*IF($Y455&gt;0,25000,0)</f>
        <v>0</v>
      </c>
      <c r="CC455" s="5">
        <f>INDEX('Team forecast'!$M$3:$AU$22,MATCH($B455,'Team forecast'!$B$3:$B$22,0),MATCH(CC$1,'Team forecast'!$M$2:$AU$2,0))*IF($Y455&gt;0,5000,0)</f>
        <v>0</v>
      </c>
      <c r="CD455" s="5">
        <f>INDEX('Team forecast'!$M$3:$AU$22,MATCH($B455,'Team forecast'!$B$3:$B$22,0),MATCH(CD$1,'Team forecast'!$M$2:$AU$2,0))*IF($Y455&gt;0,-15000,0)</f>
        <v>0</v>
      </c>
      <c r="CE455" s="5">
        <f t="shared" si="521"/>
        <v>0</v>
      </c>
      <c r="CF455" s="5">
        <f t="shared" si="522"/>
        <v>0</v>
      </c>
      <c r="CG455" s="5">
        <f t="shared" si="523"/>
        <v>0</v>
      </c>
      <c r="CH455" s="5">
        <f t="shared" si="524"/>
        <v>0</v>
      </c>
      <c r="CI455" s="5">
        <f t="shared" si="525"/>
        <v>0</v>
      </c>
      <c r="CJ455" s="5">
        <f t="shared" si="526"/>
        <v>-5400</v>
      </c>
      <c r="CK455" s="5">
        <f t="shared" si="527"/>
        <v>-1000</v>
      </c>
      <c r="CL455" s="5">
        <f t="shared" si="528"/>
        <v>0</v>
      </c>
      <c r="CM455" s="5">
        <f t="shared" si="529"/>
        <v>0</v>
      </c>
      <c r="CN455" s="5">
        <f>IFERROR(SUM(CB455:CM455),0)*((Cockpit!$C$3)^3)</f>
        <v>-2195.1999999999994</v>
      </c>
      <c r="CO455" s="19">
        <f>INDEX('Team forecast'!$M$3:$AU$22,MATCH($B455,'Team forecast'!$B$3:$B$22,0),MATCH(CO$1,'Team forecast'!$M$2:$AU$2,0))</f>
        <v>0</v>
      </c>
      <c r="CP455" s="19">
        <f>INDEX('Team forecast'!$M$3:$AU$22,MATCH($B455,'Team forecast'!$B$3:$B$22,0),MATCH(CP$1,'Team forecast'!$M$2:$AU$2,0))</f>
        <v>0</v>
      </c>
      <c r="CQ455" s="19">
        <f>INDEX('Team forecast'!$M$3:$AU$22,MATCH($B455,'Team forecast'!$B$3:$B$22,0),MATCH(CQ$1,'Team forecast'!$M$2:$AU$2,0))</f>
        <v>0</v>
      </c>
      <c r="CR455" s="19">
        <f>INDEX('Team forecast'!$M$3:$AU$22,MATCH($B455,'Team forecast'!$B$3:$B$22,0),MATCH(CR$1,'Team forecast'!$M$2:$AU$2,0))</f>
        <v>0</v>
      </c>
      <c r="CS455" s="5">
        <f t="shared" si="530"/>
        <v>7000</v>
      </c>
      <c r="CT455" s="5">
        <f>INDEX('Team forecast'!$M$3:$AU$22,MATCH($B455,'Team forecast'!$B$3:$B$22,0),MATCH(CT$1,'Team forecast'!$M$2:$AU$2,0))*IF($Y455&gt;0,25000,0)</f>
        <v>0</v>
      </c>
      <c r="CU455" s="5">
        <f>INDEX('Team forecast'!$M$3:$AU$22,MATCH($B455,'Team forecast'!$B$3:$B$22,0),MATCH(CU$1,'Team forecast'!$M$2:$AU$2,0))*IF($Y455&gt;0,5000,0)</f>
        <v>0</v>
      </c>
      <c r="CV455" s="5">
        <f>INDEX('Team forecast'!$M$3:$AU$22,MATCH($B455,'Team forecast'!$B$3:$B$22,0),MATCH(CV$1,'Team forecast'!$M$2:$AU$2,0))*IF($Y455&gt;0,-15000,0)</f>
        <v>0</v>
      </c>
      <c r="CW455" s="5">
        <f t="shared" si="531"/>
        <v>0</v>
      </c>
      <c r="CX455" s="5">
        <f t="shared" si="532"/>
        <v>0</v>
      </c>
      <c r="CY455" s="5">
        <f t="shared" si="533"/>
        <v>0</v>
      </c>
      <c r="CZ455" s="5">
        <f t="shared" si="534"/>
        <v>0</v>
      </c>
      <c r="DA455" s="5">
        <f t="shared" si="535"/>
        <v>0</v>
      </c>
      <c r="DB455" s="5">
        <f t="shared" si="536"/>
        <v>-5400</v>
      </c>
      <c r="DC455" s="5">
        <f t="shared" si="537"/>
        <v>-1000</v>
      </c>
      <c r="DD455" s="5">
        <f t="shared" si="538"/>
        <v>0</v>
      </c>
      <c r="DE455" s="5">
        <f t="shared" si="539"/>
        <v>0</v>
      </c>
      <c r="DF455" s="5">
        <f>IFERROR(SUM(CT455:DE455),0)*((Cockpit!$C$3)^4)</f>
        <v>-1536.6399999999994</v>
      </c>
      <c r="DG455" s="19">
        <f>INDEX('Team forecast'!$M$3:$AU$22,MATCH($B455,'Team forecast'!$B$3:$B$22,0),MATCH(DG$1,'Team forecast'!$M$2:$AU$2,0))</f>
        <v>0</v>
      </c>
      <c r="DH455" s="19">
        <f>INDEX('Team forecast'!$M$3:$AU$22,MATCH($B455,'Team forecast'!$B$3:$B$22,0),MATCH(DH$1,'Team forecast'!$M$2:$AU$2,0))</f>
        <v>0</v>
      </c>
      <c r="DI455" s="19">
        <f>INDEX('Team forecast'!$M$3:$AU$22,MATCH($B455,'Team forecast'!$B$3:$B$22,0),MATCH(DI$1,'Team forecast'!$M$2:$AU$2,0))</f>
        <v>0</v>
      </c>
      <c r="DJ455" s="19">
        <f>INDEX('Team forecast'!$M$3:$AU$22,MATCH($B455,'Team forecast'!$B$3:$B$22,0),MATCH(DJ$1,'Team forecast'!$M$2:$AU$2,0))</f>
        <v>0</v>
      </c>
      <c r="DK455" s="5">
        <f t="shared" si="540"/>
        <v>7000</v>
      </c>
      <c r="DL455" s="5">
        <f>INDEX('Team forecast'!$M$3:$AU$22,MATCH($B455,'Team forecast'!$B$3:$B$22,0),MATCH(DL$1,'Team forecast'!$M$2:$AU$2,0))*IF($Y455&gt;0,25000,0)</f>
        <v>0</v>
      </c>
      <c r="DM455" s="5">
        <f>INDEX('Team forecast'!$M$3:$AU$22,MATCH($B455,'Team forecast'!$B$3:$B$22,0),MATCH(DM$1,'Team forecast'!$M$2:$AU$2,0))*IF($Y455&gt;0,5000,0)</f>
        <v>0</v>
      </c>
      <c r="DN455" s="5">
        <f>INDEX('Team forecast'!$M$3:$AU$22,MATCH($B455,'Team forecast'!$B$3:$B$22,0),MATCH(DN$1,'Team forecast'!$M$2:$AU$2,0))*IF($Y455&gt;0,-15000,0)</f>
        <v>0</v>
      </c>
      <c r="DO455" s="5">
        <f t="shared" si="541"/>
        <v>0</v>
      </c>
      <c r="DP455" s="5">
        <f t="shared" si="542"/>
        <v>0</v>
      </c>
      <c r="DQ455" s="5">
        <f t="shared" si="543"/>
        <v>0</v>
      </c>
      <c r="DR455" s="5">
        <f t="shared" si="544"/>
        <v>0</v>
      </c>
      <c r="DS455" s="5">
        <f t="shared" si="545"/>
        <v>0</v>
      </c>
      <c r="DT455" s="5">
        <f t="shared" si="546"/>
        <v>-5400</v>
      </c>
      <c r="DU455" s="5">
        <f t="shared" si="547"/>
        <v>-1000</v>
      </c>
      <c r="DV455" s="5">
        <f t="shared" si="548"/>
        <v>0</v>
      </c>
      <c r="DW455" s="5">
        <f t="shared" si="549"/>
        <v>0</v>
      </c>
      <c r="DX455" s="5">
        <f>IFERROR(SUM(DL455:DW455),0)*((Cockpit!$C$3)^5)</f>
        <v>-1075.6479999999997</v>
      </c>
      <c r="DY455" s="5">
        <f t="shared" si="550"/>
        <v>15646.316347826089</v>
      </c>
      <c r="DZ455" s="5" t="str">
        <f>IF(ISERROR(MATCH(A455,'Current squad'!B:B,0)),"No","Yes")</f>
        <v>No</v>
      </c>
      <c r="EA455" s="5" cm="1">
        <f t="array" ref="EA455">IFERROR(_xlfn.IFS(DZ455="Yes",0,DZ455="No",H455*1%),999999)</f>
        <v>46350</v>
      </c>
      <c r="EB455" s="5">
        <f t="shared" si="492"/>
        <v>4681350</v>
      </c>
      <c r="EC455" s="5">
        <f t="shared" si="551"/>
        <v>-30703.68365217391</v>
      </c>
      <c r="ED455" s="1">
        <f t="shared" si="493"/>
        <v>-6.6243114675671863E-3</v>
      </c>
      <c r="EE455" s="5">
        <f>RANK(EC455,$EC$2:$EC$572)+COUNTIF($EC$2:EC455,EC455)-1</f>
        <v>315</v>
      </c>
      <c r="EF455" s="4">
        <f>RANK(ED455,$ED$2:$ED$572)+COUNTIF($ED$2:ED455,ED455)-1</f>
        <v>169</v>
      </c>
    </row>
    <row r="456" spans="1:136" x14ac:dyDescent="0.3">
      <c r="A456" t="str">
        <f>IF(Holdet.dk!A456&lt;&gt;"",Holdet.dk!A456,"")</f>
        <v>Martin Ødegaard</v>
      </c>
      <c r="B456" t="str">
        <f>INDEX(Holdet.dk!B:B,MATCH($A456,Holdet.dk!$A:$A,0))</f>
        <v>Arsenal</v>
      </c>
      <c r="C456" t="str">
        <f>INDEX(Holdet.dk!C:C,MATCH($A456,Holdet.dk!$A:$A,0))</f>
        <v>Midfield</v>
      </c>
      <c r="D456" t="str">
        <f>INDEX(Holdet.dk!D:D,MATCH($A456,Holdet.dk!$A:$A,0))</f>
        <v>4.445.000</v>
      </c>
      <c r="E456" s="1">
        <f>IFERROR(_xlfn.NUMBERVALUE(INDEX(Holdet.dk!$E:$E,MATCH($A456,Holdet.dk!$A:$A,0)),","),0)</f>
        <v>1.6E-2</v>
      </c>
      <c r="F456" t="str">
        <f>IF(INDEX(Lookup!H:H,MATCH('Master data'!A456,Lookup!G:G,0))=0,A456,INDEX(Lookup!H:H,MATCH('Master data'!A456,Lookup!G:G,0)))</f>
        <v>Martin Odegaard</v>
      </c>
      <c r="G456" t="str">
        <f>IFERROR(INDEX(Lookup!B:B,MATCH(INDEX(Rotowire!C:C,MATCH(F456,Rotowire!A:A,0)),Lookup!D:D,0)),"")</f>
        <v>Brighton and Hove</v>
      </c>
      <c r="H456" s="5">
        <f t="shared" si="484"/>
        <v>4445000</v>
      </c>
      <c r="I456" s="19">
        <f>IFERROR(INDEX('Team forecast'!$G$3:$I$22,MATCH($B456,'Team forecast'!$B$3:$B$22,0),MATCH(I$1,'Team forecast'!$G$2:$I$2,0)),0)</f>
        <v>0.68783068783068768</v>
      </c>
      <c r="J456" s="19">
        <f>IFERROR(INDEX('Team forecast'!$G$3:$I$22,MATCH($B456,'Team forecast'!$B$3:$B$22,0),MATCH(J$1,'Team forecast'!$G$2:$I$2,0)),0)</f>
        <v>0.99082568807339433</v>
      </c>
      <c r="K456" s="19">
        <f>IFERROR(INDEX('Team forecast'!$G$3:$I$22,MATCH($B456,'Team forecast'!$B$3:$B$22,0),MATCH(K$1,'Team forecast'!$G$2:$I$2,0)),0)</f>
        <v>0.99881036954393854</v>
      </c>
      <c r="L456">
        <f>SUMIFS(Rotowire!E:E,Rotowire!$A:$A,'Master data'!$F456)</f>
        <v>95</v>
      </c>
      <c r="M456" s="2">
        <f>SUMIFS(Rotowire!F:F,Rotowire!$A:$A,'Master data'!$F456)*I456</f>
        <v>0.19259259259259257</v>
      </c>
      <c r="N456" s="2">
        <f>SUMIFS(Rotowire!G:G,Rotowire!$A:$A,'Master data'!$F456)*I456</f>
        <v>8.2539682539682524E-2</v>
      </c>
      <c r="O456" s="2">
        <f>SUMIFS(Rotowire!I:I,Rotowire!$A:$A,'Master data'!$F456)*I456</f>
        <v>0.56402116402116387</v>
      </c>
      <c r="P456" s="2">
        <f>SUMIFS(Rotowire!W:W,Rotowire!$A:$A,'Master data'!$F456)*K456</f>
        <v>0.33959552564493911</v>
      </c>
      <c r="Q456" s="2">
        <f>SUMIFS(Rotowire!Y:Y,Rotowire!$A:$A,'Master data'!$F456)*J456</f>
        <v>0</v>
      </c>
      <c r="R456" s="2">
        <f>SUMIFS(Rotowire!AB:AB,Rotowire!$A:$A,'Master data'!$F456)</f>
        <v>7.0000000000000007E-2</v>
      </c>
      <c r="S456" s="2">
        <f>SUMIFS(Rotowire!AC:AC,Rotowire!$A:$A,'Master data'!$F456)</f>
        <v>0</v>
      </c>
      <c r="T456" s="2">
        <f>INDEX('Team forecast'!D$3:D$22,MATCH($B456,'Team forecast'!$B$3:$B$22,0))</f>
        <v>1.3</v>
      </c>
      <c r="U456" s="2">
        <f>INDEX('Team forecast'!E$3:E$22,MATCH($B456,'Team forecast'!$B$3:$B$22,0))</f>
        <v>1.08</v>
      </c>
      <c r="V456" s="2">
        <f>INDEX('Team forecast'!J$3:J$22,MATCH($B456,'Team forecast'!$B$3:$B$22,0))</f>
        <v>0.41</v>
      </c>
      <c r="W456" s="2">
        <f>INDEX('Team forecast'!K$3:K$22,MATCH($B456,'Team forecast'!$B$3:$B$22,0))</f>
        <v>0.28310000000000002</v>
      </c>
      <c r="X456" s="2">
        <f>INDEX('Team forecast'!L$3:L$22,MATCH($B456,'Team forecast'!$B$3:$B$22,0))</f>
        <v>0.30690000000000001</v>
      </c>
      <c r="Y456" s="5">
        <f t="shared" si="485"/>
        <v>7000</v>
      </c>
      <c r="Z456" s="5">
        <f t="shared" si="486"/>
        <v>10250</v>
      </c>
      <c r="AA456" s="5">
        <f t="shared" si="487"/>
        <v>1415.5</v>
      </c>
      <c r="AB456" s="5">
        <f t="shared" si="488"/>
        <v>-4603.5</v>
      </c>
      <c r="AC456" s="5">
        <f t="shared" si="489"/>
        <v>24074.074074074069</v>
      </c>
      <c r="AD456" s="5">
        <f t="shared" si="494"/>
        <v>4126.9841269841263</v>
      </c>
      <c r="AE456" s="5">
        <f t="shared" si="495"/>
        <v>5640.211640211639</v>
      </c>
      <c r="AF456" s="5">
        <f t="shared" si="490"/>
        <v>0</v>
      </c>
      <c r="AG456" s="5">
        <f t="shared" si="491"/>
        <v>0</v>
      </c>
      <c r="AH456" s="5">
        <f t="shared" si="496"/>
        <v>-1400.0000000000002</v>
      </c>
      <c r="AI456" s="5">
        <f t="shared" si="497"/>
        <v>0</v>
      </c>
      <c r="AJ456" s="5">
        <f t="shared" si="498"/>
        <v>13000</v>
      </c>
      <c r="AK456" s="5">
        <f t="shared" si="499"/>
        <v>-8640</v>
      </c>
      <c r="AL456" s="5">
        <f>IFERROR(SUM(Y456:AK456),-5000)*((Cockpit!$C$3)^0)</f>
        <v>50863.269841269837</v>
      </c>
      <c r="AM456" s="19">
        <f>INDEX('Team forecast'!$M$3:$AU$22,MATCH($B456,'Team forecast'!$B$3:$B$22,0),MATCH(AM$1,'Team forecast'!$M$2:$AU$2,0))</f>
        <v>0</v>
      </c>
      <c r="AN456" s="19">
        <f>INDEX('Team forecast'!$M$3:$AU$22,MATCH($B456,'Team forecast'!$B$3:$B$22,0),MATCH(AN$1,'Team forecast'!$M$2:$AU$2,0))</f>
        <v>0</v>
      </c>
      <c r="AO456" s="19">
        <f>INDEX('Team forecast'!$M$3:$AU$22,MATCH($B456,'Team forecast'!$B$3:$B$22,0),MATCH(AO$1,'Team forecast'!$M$2:$AU$2,0))</f>
        <v>0</v>
      </c>
      <c r="AP456" s="19">
        <f>INDEX('Team forecast'!$M$3:$AU$22,MATCH($B456,'Team forecast'!$B$3:$B$22,0),MATCH(AP$1,'Team forecast'!$M$2:$AU$2,0))</f>
        <v>0</v>
      </c>
      <c r="AQ456" s="5">
        <f t="shared" si="500"/>
        <v>7000</v>
      </c>
      <c r="AR456" s="5">
        <f>INDEX('Team forecast'!$M$3:$AU$22,MATCH($B456,'Team forecast'!$B$3:$B$22,0),MATCH(AR$1,'Team forecast'!$M$2:$AU$2,0))*IF($Y456&gt;0,25000,0)</f>
        <v>0</v>
      </c>
      <c r="AS456" s="5">
        <f>INDEX('Team forecast'!$M$3:$AU$22,MATCH($B456,'Team forecast'!$B$3:$B$22,0),MATCH(AS$1,'Team forecast'!$M$2:$AU$2,0))*IF($Y456&gt;0,5000,0)</f>
        <v>0</v>
      </c>
      <c r="AT456" s="5">
        <f>INDEX('Team forecast'!$M$3:$AU$22,MATCH($B456,'Team forecast'!$B$3:$B$22,0),MATCH(AT$1,'Team forecast'!$M$2:$AU$2,0))*IF($Y456&gt;0,-15000,0)</f>
        <v>0</v>
      </c>
      <c r="AU456" s="5">
        <f t="shared" si="501"/>
        <v>0</v>
      </c>
      <c r="AV456" s="5">
        <f t="shared" si="502"/>
        <v>0</v>
      </c>
      <c r="AW456" s="5">
        <f t="shared" si="503"/>
        <v>0</v>
      </c>
      <c r="AX456" s="5">
        <f t="shared" si="504"/>
        <v>0</v>
      </c>
      <c r="AY456" s="5">
        <f t="shared" si="505"/>
        <v>0</v>
      </c>
      <c r="AZ456" s="5">
        <f t="shared" si="506"/>
        <v>-1400.0000000000002</v>
      </c>
      <c r="BA456" s="5">
        <f t="shared" si="507"/>
        <v>0</v>
      </c>
      <c r="BB456" s="5">
        <f t="shared" si="508"/>
        <v>0</v>
      </c>
      <c r="BC456" s="5">
        <f t="shared" si="509"/>
        <v>0</v>
      </c>
      <c r="BD456" s="5">
        <f>IFERROR(SUM(AR456:BC456),0)*((Cockpit!$C$3)^1)</f>
        <v>-980.00000000000011</v>
      </c>
      <c r="BE456" s="19">
        <f>INDEX('Team forecast'!$M$3:$AU$22,MATCH($B456,'Team forecast'!$B$3:$B$22,0),MATCH(BE$1,'Team forecast'!$M$2:$AU$2,0))</f>
        <v>0</v>
      </c>
      <c r="BF456" s="19">
        <f>INDEX('Team forecast'!$M$3:$AU$22,MATCH($B456,'Team forecast'!$B$3:$B$22,0),MATCH(BF$1,'Team forecast'!$M$2:$AU$2,0))</f>
        <v>0</v>
      </c>
      <c r="BG456" s="19">
        <f>INDEX('Team forecast'!$M$3:$AU$22,MATCH($B456,'Team forecast'!$B$3:$B$22,0),MATCH(BG$1,'Team forecast'!$M$2:$AU$2,0))</f>
        <v>0</v>
      </c>
      <c r="BH456" s="19">
        <f>INDEX('Team forecast'!$M$3:$AU$22,MATCH($B456,'Team forecast'!$B$3:$B$22,0),MATCH(BH$1,'Team forecast'!$M$2:$AU$2,0))</f>
        <v>0</v>
      </c>
      <c r="BI456" s="5">
        <f t="shared" si="510"/>
        <v>7000</v>
      </c>
      <c r="BJ456" s="5">
        <f>INDEX('Team forecast'!$M$3:$AU$22,MATCH($B456,'Team forecast'!$B$3:$B$22,0),MATCH(BJ$1,'Team forecast'!$M$2:$AU$2,0))*IF($Y456&gt;0,25000,0)</f>
        <v>0</v>
      </c>
      <c r="BK456" s="5">
        <f>INDEX('Team forecast'!$M$3:$AU$22,MATCH($B456,'Team forecast'!$B$3:$B$22,0),MATCH(BK$1,'Team forecast'!$M$2:$AU$2,0))*IF($Y456&gt;0,5000,0)</f>
        <v>0</v>
      </c>
      <c r="BL456" s="5">
        <f>INDEX('Team forecast'!$M$3:$AU$22,MATCH($B456,'Team forecast'!$B$3:$B$22,0),MATCH(BL$1,'Team forecast'!$M$2:$AU$2,0))*IF($Y456&gt;0,-15000,0)</f>
        <v>0</v>
      </c>
      <c r="BM456" s="5">
        <f t="shared" si="511"/>
        <v>0</v>
      </c>
      <c r="BN456" s="5">
        <f t="shared" si="512"/>
        <v>0</v>
      </c>
      <c r="BO456" s="5">
        <f t="shared" si="513"/>
        <v>0</v>
      </c>
      <c r="BP456" s="5">
        <f t="shared" si="514"/>
        <v>0</v>
      </c>
      <c r="BQ456" s="5">
        <f t="shared" si="515"/>
        <v>0</v>
      </c>
      <c r="BR456" s="5">
        <f t="shared" si="516"/>
        <v>-1400.0000000000002</v>
      </c>
      <c r="BS456" s="5">
        <f t="shared" si="517"/>
        <v>0</v>
      </c>
      <c r="BT456" s="5">
        <f t="shared" si="518"/>
        <v>0</v>
      </c>
      <c r="BU456" s="5">
        <f t="shared" si="519"/>
        <v>0</v>
      </c>
      <c r="BV456" s="5">
        <f>IFERROR(SUM(BJ456:BU456),0)*((Cockpit!$C$3)^2)</f>
        <v>-686</v>
      </c>
      <c r="BW456" s="19">
        <f>INDEX('Team forecast'!$M$3:$AU$22,MATCH($B456,'Team forecast'!$B$3:$B$22,0),MATCH(BW$1,'Team forecast'!$M$2:$AU$2,0))</f>
        <v>0</v>
      </c>
      <c r="BX456" s="19">
        <f>INDEX('Team forecast'!$M$3:$AU$22,MATCH($B456,'Team forecast'!$B$3:$B$22,0),MATCH(BX$1,'Team forecast'!$M$2:$AU$2,0))</f>
        <v>0</v>
      </c>
      <c r="BY456" s="19">
        <f>INDEX('Team forecast'!$M$3:$AU$22,MATCH($B456,'Team forecast'!$B$3:$B$22,0),MATCH(BY$1,'Team forecast'!$M$2:$AU$2,0))</f>
        <v>0</v>
      </c>
      <c r="BZ456" s="19">
        <f>INDEX('Team forecast'!$M$3:$AU$22,MATCH($B456,'Team forecast'!$B$3:$B$22,0),MATCH(BZ$1,'Team forecast'!$M$2:$AU$2,0))</f>
        <v>0</v>
      </c>
      <c r="CA456" s="5">
        <f t="shared" si="520"/>
        <v>7000</v>
      </c>
      <c r="CB456" s="5">
        <f>INDEX('Team forecast'!$M$3:$AU$22,MATCH($B456,'Team forecast'!$B$3:$B$22,0),MATCH(CB$1,'Team forecast'!$M$2:$AU$2,0))*IF($Y456&gt;0,25000,0)</f>
        <v>0</v>
      </c>
      <c r="CC456" s="5">
        <f>INDEX('Team forecast'!$M$3:$AU$22,MATCH($B456,'Team forecast'!$B$3:$B$22,0),MATCH(CC$1,'Team forecast'!$M$2:$AU$2,0))*IF($Y456&gt;0,5000,0)</f>
        <v>0</v>
      </c>
      <c r="CD456" s="5">
        <f>INDEX('Team forecast'!$M$3:$AU$22,MATCH($B456,'Team forecast'!$B$3:$B$22,0),MATCH(CD$1,'Team forecast'!$M$2:$AU$2,0))*IF($Y456&gt;0,-15000,0)</f>
        <v>0</v>
      </c>
      <c r="CE456" s="5">
        <f t="shared" si="521"/>
        <v>0</v>
      </c>
      <c r="CF456" s="5">
        <f t="shared" si="522"/>
        <v>0</v>
      </c>
      <c r="CG456" s="5">
        <f t="shared" si="523"/>
        <v>0</v>
      </c>
      <c r="CH456" s="5">
        <f t="shared" si="524"/>
        <v>0</v>
      </c>
      <c r="CI456" s="5">
        <f t="shared" si="525"/>
        <v>0</v>
      </c>
      <c r="CJ456" s="5">
        <f t="shared" si="526"/>
        <v>-1400.0000000000002</v>
      </c>
      <c r="CK456" s="5">
        <f t="shared" si="527"/>
        <v>0</v>
      </c>
      <c r="CL456" s="5">
        <f t="shared" si="528"/>
        <v>0</v>
      </c>
      <c r="CM456" s="5">
        <f t="shared" si="529"/>
        <v>0</v>
      </c>
      <c r="CN456" s="5">
        <f>IFERROR(SUM(CB456:CM456),0)*((Cockpit!$C$3)^3)</f>
        <v>-480.2</v>
      </c>
      <c r="CO456" s="19">
        <f>INDEX('Team forecast'!$M$3:$AU$22,MATCH($B456,'Team forecast'!$B$3:$B$22,0),MATCH(CO$1,'Team forecast'!$M$2:$AU$2,0))</f>
        <v>0</v>
      </c>
      <c r="CP456" s="19">
        <f>INDEX('Team forecast'!$M$3:$AU$22,MATCH($B456,'Team forecast'!$B$3:$B$22,0),MATCH(CP$1,'Team forecast'!$M$2:$AU$2,0))</f>
        <v>0</v>
      </c>
      <c r="CQ456" s="19">
        <f>INDEX('Team forecast'!$M$3:$AU$22,MATCH($B456,'Team forecast'!$B$3:$B$22,0),MATCH(CQ$1,'Team forecast'!$M$2:$AU$2,0))</f>
        <v>0</v>
      </c>
      <c r="CR456" s="19">
        <f>INDEX('Team forecast'!$M$3:$AU$22,MATCH($B456,'Team forecast'!$B$3:$B$22,0),MATCH(CR$1,'Team forecast'!$M$2:$AU$2,0))</f>
        <v>0</v>
      </c>
      <c r="CS456" s="5">
        <f t="shared" si="530"/>
        <v>7000</v>
      </c>
      <c r="CT456" s="5">
        <f>INDEX('Team forecast'!$M$3:$AU$22,MATCH($B456,'Team forecast'!$B$3:$B$22,0),MATCH(CT$1,'Team forecast'!$M$2:$AU$2,0))*IF($Y456&gt;0,25000,0)</f>
        <v>0</v>
      </c>
      <c r="CU456" s="5">
        <f>INDEX('Team forecast'!$M$3:$AU$22,MATCH($B456,'Team forecast'!$B$3:$B$22,0),MATCH(CU$1,'Team forecast'!$M$2:$AU$2,0))*IF($Y456&gt;0,5000,0)</f>
        <v>0</v>
      </c>
      <c r="CV456" s="5">
        <f>INDEX('Team forecast'!$M$3:$AU$22,MATCH($B456,'Team forecast'!$B$3:$B$22,0),MATCH(CV$1,'Team forecast'!$M$2:$AU$2,0))*IF($Y456&gt;0,-15000,0)</f>
        <v>0</v>
      </c>
      <c r="CW456" s="5">
        <f t="shared" si="531"/>
        <v>0</v>
      </c>
      <c r="CX456" s="5">
        <f t="shared" si="532"/>
        <v>0</v>
      </c>
      <c r="CY456" s="5">
        <f t="shared" si="533"/>
        <v>0</v>
      </c>
      <c r="CZ456" s="5">
        <f t="shared" si="534"/>
        <v>0</v>
      </c>
      <c r="DA456" s="5">
        <f t="shared" si="535"/>
        <v>0</v>
      </c>
      <c r="DB456" s="5">
        <f t="shared" si="536"/>
        <v>-1400.0000000000002</v>
      </c>
      <c r="DC456" s="5">
        <f t="shared" si="537"/>
        <v>0</v>
      </c>
      <c r="DD456" s="5">
        <f t="shared" si="538"/>
        <v>0</v>
      </c>
      <c r="DE456" s="5">
        <f t="shared" si="539"/>
        <v>0</v>
      </c>
      <c r="DF456" s="5">
        <f>IFERROR(SUM(CT456:DE456),0)*((Cockpit!$C$3)^4)</f>
        <v>-336.13999999999993</v>
      </c>
      <c r="DG456" s="19">
        <f>INDEX('Team forecast'!$M$3:$AU$22,MATCH($B456,'Team forecast'!$B$3:$B$22,0),MATCH(DG$1,'Team forecast'!$M$2:$AU$2,0))</f>
        <v>0</v>
      </c>
      <c r="DH456" s="19">
        <f>INDEX('Team forecast'!$M$3:$AU$22,MATCH($B456,'Team forecast'!$B$3:$B$22,0),MATCH(DH$1,'Team forecast'!$M$2:$AU$2,0))</f>
        <v>0</v>
      </c>
      <c r="DI456" s="19">
        <f>INDEX('Team forecast'!$M$3:$AU$22,MATCH($B456,'Team forecast'!$B$3:$B$22,0),MATCH(DI$1,'Team forecast'!$M$2:$AU$2,0))</f>
        <v>0</v>
      </c>
      <c r="DJ456" s="19">
        <f>INDEX('Team forecast'!$M$3:$AU$22,MATCH($B456,'Team forecast'!$B$3:$B$22,0),MATCH(DJ$1,'Team forecast'!$M$2:$AU$2,0))</f>
        <v>0</v>
      </c>
      <c r="DK456" s="5">
        <f t="shared" si="540"/>
        <v>7000</v>
      </c>
      <c r="DL456" s="5">
        <f>INDEX('Team forecast'!$M$3:$AU$22,MATCH($B456,'Team forecast'!$B$3:$B$22,0),MATCH(DL$1,'Team forecast'!$M$2:$AU$2,0))*IF($Y456&gt;0,25000,0)</f>
        <v>0</v>
      </c>
      <c r="DM456" s="5">
        <f>INDEX('Team forecast'!$M$3:$AU$22,MATCH($B456,'Team forecast'!$B$3:$B$22,0),MATCH(DM$1,'Team forecast'!$M$2:$AU$2,0))*IF($Y456&gt;0,5000,0)</f>
        <v>0</v>
      </c>
      <c r="DN456" s="5">
        <f>INDEX('Team forecast'!$M$3:$AU$22,MATCH($B456,'Team forecast'!$B$3:$B$22,0),MATCH(DN$1,'Team forecast'!$M$2:$AU$2,0))*IF($Y456&gt;0,-15000,0)</f>
        <v>0</v>
      </c>
      <c r="DO456" s="5">
        <f t="shared" si="541"/>
        <v>0</v>
      </c>
      <c r="DP456" s="5">
        <f t="shared" si="542"/>
        <v>0</v>
      </c>
      <c r="DQ456" s="5">
        <f t="shared" si="543"/>
        <v>0</v>
      </c>
      <c r="DR456" s="5">
        <f t="shared" si="544"/>
        <v>0</v>
      </c>
      <c r="DS456" s="5">
        <f t="shared" si="545"/>
        <v>0</v>
      </c>
      <c r="DT456" s="5">
        <f t="shared" si="546"/>
        <v>-1400.0000000000002</v>
      </c>
      <c r="DU456" s="5">
        <f t="shared" si="547"/>
        <v>0</v>
      </c>
      <c r="DV456" s="5">
        <f t="shared" si="548"/>
        <v>0</v>
      </c>
      <c r="DW456" s="5">
        <f t="shared" si="549"/>
        <v>0</v>
      </c>
      <c r="DX456" s="5">
        <f>IFERROR(SUM(DL456:DW456),0)*((Cockpit!$C$3)^5)</f>
        <v>-235.29799999999994</v>
      </c>
      <c r="DY456" s="5">
        <f t="shared" si="550"/>
        <v>48145.631841269838</v>
      </c>
      <c r="DZ456" s="5" t="str">
        <f>IF(ISERROR(MATCH(A456,'Current squad'!B:B,0)),"No","Yes")</f>
        <v>No</v>
      </c>
      <c r="EA456" s="5" cm="1">
        <f t="array" ref="EA456">IFERROR(_xlfn.IFS(DZ456="Yes",0,DZ456="No",H456*1%),999999)</f>
        <v>44450</v>
      </c>
      <c r="EB456" s="5">
        <f t="shared" si="492"/>
        <v>4489450</v>
      </c>
      <c r="EC456" s="5">
        <f t="shared" si="551"/>
        <v>3695.6318412698383</v>
      </c>
      <c r="ED456" s="1">
        <f t="shared" si="493"/>
        <v>8.3141323763100974E-4</v>
      </c>
      <c r="EE456" s="5">
        <f>RANK(EC456,$EC$2:$EC$572)+COUNTIF($EC$2:EC456,EC456)-1</f>
        <v>56</v>
      </c>
      <c r="EF456" s="4">
        <f>RANK(ED456,$ED$2:$ED$572)+COUNTIF($ED$2:ED456,ED456)-1</f>
        <v>58</v>
      </c>
    </row>
    <row r="457" spans="1:136" x14ac:dyDescent="0.3">
      <c r="A457" t="str">
        <f>IF(Holdet.dk!A457&lt;&gt;"",Holdet.dk!A457,"")</f>
        <v>Crysencio Summerville</v>
      </c>
      <c r="B457" t="str">
        <f>INDEX(Holdet.dk!B:B,MATCH($A457,Holdet.dk!$A:$A,0))</f>
        <v>Leeds United</v>
      </c>
      <c r="C457" t="str">
        <f>INDEX(Holdet.dk!C:C,MATCH($A457,Holdet.dk!$A:$A,0))</f>
        <v>Striker</v>
      </c>
      <c r="D457" t="str">
        <f>INDEX(Holdet.dk!D:D,MATCH($A457,Holdet.dk!$A:$A,0))</f>
        <v>2.475.000</v>
      </c>
      <c r="E457" s="1">
        <f>IFERROR(_xlfn.NUMBERVALUE(INDEX(Holdet.dk!$E:$E,MATCH($A457,Holdet.dk!$A:$A,0)),","),0)</f>
        <v>0</v>
      </c>
      <c r="F457" t="str">
        <f>IF(INDEX(Lookup!H:H,MATCH('Master data'!A457,Lookup!G:G,0))=0,A457,INDEX(Lookup!H:H,MATCH('Master data'!A457,Lookup!G:G,0)))</f>
        <v>Crysencio Summerville</v>
      </c>
      <c r="G457" t="str">
        <f>IFERROR(INDEX(Lookup!B:B,MATCH(INDEX(Rotowire!C:C,MATCH(F457,Rotowire!A:A,0)),Lookup!D:D,0)),"")</f>
        <v/>
      </c>
      <c r="H457" s="5">
        <f t="shared" si="484"/>
        <v>2475000</v>
      </c>
      <c r="I457" s="19">
        <f>IFERROR(INDEX('Team forecast'!$G$3:$I$22,MATCH($B457,'Team forecast'!$B$3:$B$22,0),MATCH(I$1,'Team forecast'!$G$2:$I$2,0)),0)</f>
        <v>0.79646017699115057</v>
      </c>
      <c r="J457" s="19">
        <f>IFERROR(INDEX('Team forecast'!$G$3:$I$22,MATCH($B457,'Team forecast'!$B$3:$B$22,0),MATCH(J$1,'Team forecast'!$G$2:$I$2,0)),0)</f>
        <v>1.1504424778761062</v>
      </c>
      <c r="K457" s="19">
        <f>IFERROR(INDEX('Team forecast'!$G$3:$I$22,MATCH($B457,'Team forecast'!$B$3:$B$22,0),MATCH(K$1,'Team forecast'!$G$2:$I$2,0)),0)</f>
        <v>0.82585391828488663</v>
      </c>
      <c r="L457">
        <f>SUMIFS(Rotowire!E:E,Rotowire!$A:$A,'Master data'!$F457)</f>
        <v>0</v>
      </c>
      <c r="M457" s="2">
        <f>SUMIFS(Rotowire!F:F,Rotowire!$A:$A,'Master data'!$F457)*I457</f>
        <v>0</v>
      </c>
      <c r="N457" s="2">
        <f>SUMIFS(Rotowire!G:G,Rotowire!$A:$A,'Master data'!$F457)*I457</f>
        <v>0</v>
      </c>
      <c r="O457" s="2">
        <f>SUMIFS(Rotowire!I:I,Rotowire!$A:$A,'Master data'!$F457)*I457</f>
        <v>0</v>
      </c>
      <c r="P457" s="2">
        <f>SUMIFS(Rotowire!W:W,Rotowire!$A:$A,'Master data'!$F457)*K457</f>
        <v>0</v>
      </c>
      <c r="Q457" s="2">
        <f>SUMIFS(Rotowire!Y:Y,Rotowire!$A:$A,'Master data'!$F457)*J457</f>
        <v>0</v>
      </c>
      <c r="R457" s="2">
        <f>SUMIFS(Rotowire!AB:AB,Rotowire!$A:$A,'Master data'!$F457)</f>
        <v>0</v>
      </c>
      <c r="S457" s="2">
        <f>SUMIFS(Rotowire!AC:AC,Rotowire!$A:$A,'Master data'!$F457)</f>
        <v>0</v>
      </c>
      <c r="T457" s="2">
        <f>INDEX('Team forecast'!D$3:D$22,MATCH($B457,'Team forecast'!$B$3:$B$22,0))</f>
        <v>1.8</v>
      </c>
      <c r="U457" s="2">
        <f>INDEX('Team forecast'!E$3:E$22,MATCH($B457,'Team forecast'!$B$3:$B$22,0))</f>
        <v>1.3</v>
      </c>
      <c r="V457" s="2">
        <f>INDEX('Team forecast'!J$3:J$22,MATCH($B457,'Team forecast'!$B$3:$B$22,0))</f>
        <v>0.4859</v>
      </c>
      <c r="W457" s="2">
        <f>INDEX('Team forecast'!K$3:K$22,MATCH($B457,'Team forecast'!$B$3:$B$22,0))</f>
        <v>0.23730000000000001</v>
      </c>
      <c r="X457" s="2">
        <f>INDEX('Team forecast'!L$3:L$22,MATCH($B457,'Team forecast'!$B$3:$B$22,0))</f>
        <v>0.27679999999999999</v>
      </c>
      <c r="Y457" s="5">
        <f t="shared" si="485"/>
        <v>-5000</v>
      </c>
      <c r="Z457" s="5">
        <f t="shared" si="486"/>
        <v>0</v>
      </c>
      <c r="AA457" s="5">
        <f t="shared" si="487"/>
        <v>0</v>
      </c>
      <c r="AB457" s="5">
        <f t="shared" si="488"/>
        <v>0</v>
      </c>
      <c r="AC457" s="5">
        <f t="shared" si="489"/>
        <v>0</v>
      </c>
      <c r="AD457" s="5">
        <f t="shared" si="494"/>
        <v>0</v>
      </c>
      <c r="AE457" s="5">
        <f t="shared" si="495"/>
        <v>0</v>
      </c>
      <c r="AF457" s="5">
        <f t="shared" si="490"/>
        <v>0</v>
      </c>
      <c r="AG457" s="5">
        <f t="shared" si="491"/>
        <v>0</v>
      </c>
      <c r="AH457" s="5">
        <f t="shared" si="496"/>
        <v>0</v>
      </c>
      <c r="AI457" s="5">
        <f t="shared" si="497"/>
        <v>0</v>
      </c>
      <c r="AJ457" s="5">
        <f t="shared" si="498"/>
        <v>0</v>
      </c>
      <c r="AK457" s="5">
        <f t="shared" si="499"/>
        <v>0</v>
      </c>
      <c r="AL457" s="5">
        <f>IFERROR(SUM(Y457:AK457),-5000)*((Cockpit!$C$3)^0)</f>
        <v>-5000</v>
      </c>
      <c r="AM457" s="19">
        <f>INDEX('Team forecast'!$M$3:$AU$22,MATCH($B457,'Team forecast'!$B$3:$B$22,0),MATCH(AM$1,'Team forecast'!$M$2:$AU$2,0))</f>
        <v>0</v>
      </c>
      <c r="AN457" s="19">
        <f>INDEX('Team forecast'!$M$3:$AU$22,MATCH($B457,'Team forecast'!$B$3:$B$22,0),MATCH(AN$1,'Team forecast'!$M$2:$AU$2,0))</f>
        <v>0</v>
      </c>
      <c r="AO457" s="19">
        <f>INDEX('Team forecast'!$M$3:$AU$22,MATCH($B457,'Team forecast'!$B$3:$B$22,0),MATCH(AO$1,'Team forecast'!$M$2:$AU$2,0))</f>
        <v>0</v>
      </c>
      <c r="AP457" s="19">
        <f>INDEX('Team forecast'!$M$3:$AU$22,MATCH($B457,'Team forecast'!$B$3:$B$22,0),MATCH(AP$1,'Team forecast'!$M$2:$AU$2,0))</f>
        <v>0</v>
      </c>
      <c r="AQ457" s="5">
        <f t="shared" si="500"/>
        <v>-5000</v>
      </c>
      <c r="AR457" s="5">
        <f>INDEX('Team forecast'!$M$3:$AU$22,MATCH($B457,'Team forecast'!$B$3:$B$22,0),MATCH(AR$1,'Team forecast'!$M$2:$AU$2,0))*IF($Y457&gt;0,25000,0)</f>
        <v>0</v>
      </c>
      <c r="AS457" s="5">
        <f>INDEX('Team forecast'!$M$3:$AU$22,MATCH($B457,'Team forecast'!$B$3:$B$22,0),MATCH(AS$1,'Team forecast'!$M$2:$AU$2,0))*IF($Y457&gt;0,5000,0)</f>
        <v>0</v>
      </c>
      <c r="AT457" s="5">
        <f>INDEX('Team forecast'!$M$3:$AU$22,MATCH($B457,'Team forecast'!$B$3:$B$22,0),MATCH(AT$1,'Team forecast'!$M$2:$AU$2,0))*IF($Y457&gt;0,-15000,0)</f>
        <v>0</v>
      </c>
      <c r="AU457" s="5">
        <f t="shared" si="501"/>
        <v>0</v>
      </c>
      <c r="AV457" s="5">
        <f t="shared" si="502"/>
        <v>0</v>
      </c>
      <c r="AW457" s="5">
        <f t="shared" si="503"/>
        <v>0</v>
      </c>
      <c r="AX457" s="5">
        <f t="shared" si="504"/>
        <v>0</v>
      </c>
      <c r="AY457" s="5">
        <f t="shared" si="505"/>
        <v>0</v>
      </c>
      <c r="AZ457" s="5">
        <f t="shared" si="506"/>
        <v>0</v>
      </c>
      <c r="BA457" s="5">
        <f t="shared" si="507"/>
        <v>0</v>
      </c>
      <c r="BB457" s="5">
        <f t="shared" si="508"/>
        <v>0</v>
      </c>
      <c r="BC457" s="5">
        <f t="shared" si="509"/>
        <v>0</v>
      </c>
      <c r="BD457" s="5">
        <f>IFERROR(SUM(AR457:BC457),0)*((Cockpit!$C$3)^1)</f>
        <v>0</v>
      </c>
      <c r="BE457" s="19">
        <f>INDEX('Team forecast'!$M$3:$AU$22,MATCH($B457,'Team forecast'!$B$3:$B$22,0),MATCH(BE$1,'Team forecast'!$M$2:$AU$2,0))</f>
        <v>0</v>
      </c>
      <c r="BF457" s="19">
        <f>INDEX('Team forecast'!$M$3:$AU$22,MATCH($B457,'Team forecast'!$B$3:$B$22,0),MATCH(BF$1,'Team forecast'!$M$2:$AU$2,0))</f>
        <v>0</v>
      </c>
      <c r="BG457" s="19">
        <f>INDEX('Team forecast'!$M$3:$AU$22,MATCH($B457,'Team forecast'!$B$3:$B$22,0),MATCH(BG$1,'Team forecast'!$M$2:$AU$2,0))</f>
        <v>0</v>
      </c>
      <c r="BH457" s="19">
        <f>INDEX('Team forecast'!$M$3:$AU$22,MATCH($B457,'Team forecast'!$B$3:$B$22,0),MATCH(BH$1,'Team forecast'!$M$2:$AU$2,0))</f>
        <v>0</v>
      </c>
      <c r="BI457" s="5">
        <f t="shared" si="510"/>
        <v>-5000</v>
      </c>
      <c r="BJ457" s="5">
        <f>INDEX('Team forecast'!$M$3:$AU$22,MATCH($B457,'Team forecast'!$B$3:$B$22,0),MATCH(BJ$1,'Team forecast'!$M$2:$AU$2,0))*IF($Y457&gt;0,25000,0)</f>
        <v>0</v>
      </c>
      <c r="BK457" s="5">
        <f>INDEX('Team forecast'!$M$3:$AU$22,MATCH($B457,'Team forecast'!$B$3:$B$22,0),MATCH(BK$1,'Team forecast'!$M$2:$AU$2,0))*IF($Y457&gt;0,5000,0)</f>
        <v>0</v>
      </c>
      <c r="BL457" s="5">
        <f>INDEX('Team forecast'!$M$3:$AU$22,MATCH($B457,'Team forecast'!$B$3:$B$22,0),MATCH(BL$1,'Team forecast'!$M$2:$AU$2,0))*IF($Y457&gt;0,-15000,0)</f>
        <v>0</v>
      </c>
      <c r="BM457" s="5">
        <f t="shared" si="511"/>
        <v>0</v>
      </c>
      <c r="BN457" s="5">
        <f t="shared" si="512"/>
        <v>0</v>
      </c>
      <c r="BO457" s="5">
        <f t="shared" si="513"/>
        <v>0</v>
      </c>
      <c r="BP457" s="5">
        <f t="shared" si="514"/>
        <v>0</v>
      </c>
      <c r="BQ457" s="5">
        <f t="shared" si="515"/>
        <v>0</v>
      </c>
      <c r="BR457" s="5">
        <f t="shared" si="516"/>
        <v>0</v>
      </c>
      <c r="BS457" s="5">
        <f t="shared" si="517"/>
        <v>0</v>
      </c>
      <c r="BT457" s="5">
        <f t="shared" si="518"/>
        <v>0</v>
      </c>
      <c r="BU457" s="5">
        <f t="shared" si="519"/>
        <v>0</v>
      </c>
      <c r="BV457" s="5">
        <f>IFERROR(SUM(BJ457:BU457),0)*((Cockpit!$C$3)^2)</f>
        <v>0</v>
      </c>
      <c r="BW457" s="19">
        <f>INDEX('Team forecast'!$M$3:$AU$22,MATCH($B457,'Team forecast'!$B$3:$B$22,0),MATCH(BW$1,'Team forecast'!$M$2:$AU$2,0))</f>
        <v>0</v>
      </c>
      <c r="BX457" s="19">
        <f>INDEX('Team forecast'!$M$3:$AU$22,MATCH($B457,'Team forecast'!$B$3:$B$22,0),MATCH(BX$1,'Team forecast'!$M$2:$AU$2,0))</f>
        <v>0</v>
      </c>
      <c r="BY457" s="19">
        <f>INDEX('Team forecast'!$M$3:$AU$22,MATCH($B457,'Team forecast'!$B$3:$B$22,0),MATCH(BY$1,'Team forecast'!$M$2:$AU$2,0))</f>
        <v>0</v>
      </c>
      <c r="BZ457" s="19">
        <f>INDEX('Team forecast'!$M$3:$AU$22,MATCH($B457,'Team forecast'!$B$3:$B$22,0),MATCH(BZ$1,'Team forecast'!$M$2:$AU$2,0))</f>
        <v>0</v>
      </c>
      <c r="CA457" s="5">
        <f t="shared" si="520"/>
        <v>-5000</v>
      </c>
      <c r="CB457" s="5">
        <f>INDEX('Team forecast'!$M$3:$AU$22,MATCH($B457,'Team forecast'!$B$3:$B$22,0),MATCH(CB$1,'Team forecast'!$M$2:$AU$2,0))*IF($Y457&gt;0,25000,0)</f>
        <v>0</v>
      </c>
      <c r="CC457" s="5">
        <f>INDEX('Team forecast'!$M$3:$AU$22,MATCH($B457,'Team forecast'!$B$3:$B$22,0),MATCH(CC$1,'Team forecast'!$M$2:$AU$2,0))*IF($Y457&gt;0,5000,0)</f>
        <v>0</v>
      </c>
      <c r="CD457" s="5">
        <f>INDEX('Team forecast'!$M$3:$AU$22,MATCH($B457,'Team forecast'!$B$3:$B$22,0),MATCH(CD$1,'Team forecast'!$M$2:$AU$2,0))*IF($Y457&gt;0,-15000,0)</f>
        <v>0</v>
      </c>
      <c r="CE457" s="5">
        <f t="shared" si="521"/>
        <v>0</v>
      </c>
      <c r="CF457" s="5">
        <f t="shared" si="522"/>
        <v>0</v>
      </c>
      <c r="CG457" s="5">
        <f t="shared" si="523"/>
        <v>0</v>
      </c>
      <c r="CH457" s="5">
        <f t="shared" si="524"/>
        <v>0</v>
      </c>
      <c r="CI457" s="5">
        <f t="shared" si="525"/>
        <v>0</v>
      </c>
      <c r="CJ457" s="5">
        <f t="shared" si="526"/>
        <v>0</v>
      </c>
      <c r="CK457" s="5">
        <f t="shared" si="527"/>
        <v>0</v>
      </c>
      <c r="CL457" s="5">
        <f t="shared" si="528"/>
        <v>0</v>
      </c>
      <c r="CM457" s="5">
        <f t="shared" si="529"/>
        <v>0</v>
      </c>
      <c r="CN457" s="5">
        <f>IFERROR(SUM(CB457:CM457),0)*((Cockpit!$C$3)^3)</f>
        <v>0</v>
      </c>
      <c r="CO457" s="19">
        <f>INDEX('Team forecast'!$M$3:$AU$22,MATCH($B457,'Team forecast'!$B$3:$B$22,0),MATCH(CO$1,'Team forecast'!$M$2:$AU$2,0))</f>
        <v>0</v>
      </c>
      <c r="CP457" s="19">
        <f>INDEX('Team forecast'!$M$3:$AU$22,MATCH($B457,'Team forecast'!$B$3:$B$22,0),MATCH(CP$1,'Team forecast'!$M$2:$AU$2,0))</f>
        <v>0</v>
      </c>
      <c r="CQ457" s="19">
        <f>INDEX('Team forecast'!$M$3:$AU$22,MATCH($B457,'Team forecast'!$B$3:$B$22,0),MATCH(CQ$1,'Team forecast'!$M$2:$AU$2,0))</f>
        <v>0</v>
      </c>
      <c r="CR457" s="19">
        <f>INDEX('Team forecast'!$M$3:$AU$22,MATCH($B457,'Team forecast'!$B$3:$B$22,0),MATCH(CR$1,'Team forecast'!$M$2:$AU$2,0))</f>
        <v>0</v>
      </c>
      <c r="CS457" s="5">
        <f t="shared" si="530"/>
        <v>-5000</v>
      </c>
      <c r="CT457" s="5">
        <f>INDEX('Team forecast'!$M$3:$AU$22,MATCH($B457,'Team forecast'!$B$3:$B$22,0),MATCH(CT$1,'Team forecast'!$M$2:$AU$2,0))*IF($Y457&gt;0,25000,0)</f>
        <v>0</v>
      </c>
      <c r="CU457" s="5">
        <f>INDEX('Team forecast'!$M$3:$AU$22,MATCH($B457,'Team forecast'!$B$3:$B$22,0),MATCH(CU$1,'Team forecast'!$M$2:$AU$2,0))*IF($Y457&gt;0,5000,0)</f>
        <v>0</v>
      </c>
      <c r="CV457" s="5">
        <f>INDEX('Team forecast'!$M$3:$AU$22,MATCH($B457,'Team forecast'!$B$3:$B$22,0),MATCH(CV$1,'Team forecast'!$M$2:$AU$2,0))*IF($Y457&gt;0,-15000,0)</f>
        <v>0</v>
      </c>
      <c r="CW457" s="5">
        <f t="shared" si="531"/>
        <v>0</v>
      </c>
      <c r="CX457" s="5">
        <f t="shared" si="532"/>
        <v>0</v>
      </c>
      <c r="CY457" s="5">
        <f t="shared" si="533"/>
        <v>0</v>
      </c>
      <c r="CZ457" s="5">
        <f t="shared" si="534"/>
        <v>0</v>
      </c>
      <c r="DA457" s="5">
        <f t="shared" si="535"/>
        <v>0</v>
      </c>
      <c r="DB457" s="5">
        <f t="shared" si="536"/>
        <v>0</v>
      </c>
      <c r="DC457" s="5">
        <f t="shared" si="537"/>
        <v>0</v>
      </c>
      <c r="DD457" s="5">
        <f t="shared" si="538"/>
        <v>0</v>
      </c>
      <c r="DE457" s="5">
        <f t="shared" si="539"/>
        <v>0</v>
      </c>
      <c r="DF457" s="5">
        <f>IFERROR(SUM(CT457:DE457),0)*((Cockpit!$C$3)^4)</f>
        <v>0</v>
      </c>
      <c r="DG457" s="19">
        <f>INDEX('Team forecast'!$M$3:$AU$22,MATCH($B457,'Team forecast'!$B$3:$B$22,0),MATCH(DG$1,'Team forecast'!$M$2:$AU$2,0))</f>
        <v>0</v>
      </c>
      <c r="DH457" s="19">
        <f>INDEX('Team forecast'!$M$3:$AU$22,MATCH($B457,'Team forecast'!$B$3:$B$22,0),MATCH(DH$1,'Team forecast'!$M$2:$AU$2,0))</f>
        <v>0</v>
      </c>
      <c r="DI457" s="19">
        <f>INDEX('Team forecast'!$M$3:$AU$22,MATCH($B457,'Team forecast'!$B$3:$B$22,0),MATCH(DI$1,'Team forecast'!$M$2:$AU$2,0))</f>
        <v>0</v>
      </c>
      <c r="DJ457" s="19">
        <f>INDEX('Team forecast'!$M$3:$AU$22,MATCH($B457,'Team forecast'!$B$3:$B$22,0),MATCH(DJ$1,'Team forecast'!$M$2:$AU$2,0))</f>
        <v>0</v>
      </c>
      <c r="DK457" s="5">
        <f t="shared" si="540"/>
        <v>-5000</v>
      </c>
      <c r="DL457" s="5">
        <f>INDEX('Team forecast'!$M$3:$AU$22,MATCH($B457,'Team forecast'!$B$3:$B$22,0),MATCH(DL$1,'Team forecast'!$M$2:$AU$2,0))*IF($Y457&gt;0,25000,0)</f>
        <v>0</v>
      </c>
      <c r="DM457" s="5">
        <f>INDEX('Team forecast'!$M$3:$AU$22,MATCH($B457,'Team forecast'!$B$3:$B$22,0),MATCH(DM$1,'Team forecast'!$M$2:$AU$2,0))*IF($Y457&gt;0,5000,0)</f>
        <v>0</v>
      </c>
      <c r="DN457" s="5">
        <f>INDEX('Team forecast'!$M$3:$AU$22,MATCH($B457,'Team forecast'!$B$3:$B$22,0),MATCH(DN$1,'Team forecast'!$M$2:$AU$2,0))*IF($Y457&gt;0,-15000,0)</f>
        <v>0</v>
      </c>
      <c r="DO457" s="5">
        <f t="shared" si="541"/>
        <v>0</v>
      </c>
      <c r="DP457" s="5">
        <f t="shared" si="542"/>
        <v>0</v>
      </c>
      <c r="DQ457" s="5">
        <f t="shared" si="543"/>
        <v>0</v>
      </c>
      <c r="DR457" s="5">
        <f t="shared" si="544"/>
        <v>0</v>
      </c>
      <c r="DS457" s="5">
        <f t="shared" si="545"/>
        <v>0</v>
      </c>
      <c r="DT457" s="5">
        <f t="shared" si="546"/>
        <v>0</v>
      </c>
      <c r="DU457" s="5">
        <f t="shared" si="547"/>
        <v>0</v>
      </c>
      <c r="DV457" s="5">
        <f t="shared" si="548"/>
        <v>0</v>
      </c>
      <c r="DW457" s="5">
        <f t="shared" si="549"/>
        <v>0</v>
      </c>
      <c r="DX457" s="5">
        <f>IFERROR(SUM(DL457:DW457),0)*((Cockpit!$C$3)^5)</f>
        <v>0</v>
      </c>
      <c r="DY457" s="5">
        <f t="shared" si="550"/>
        <v>-5000</v>
      </c>
      <c r="DZ457" s="5" t="str">
        <f>IF(ISERROR(MATCH(A457,'Current squad'!B:B,0)),"No","Yes")</f>
        <v>No</v>
      </c>
      <c r="EA457" s="5" cm="1">
        <f t="array" ref="EA457">IFERROR(_xlfn.IFS(DZ457="Yes",0,DZ457="No",H457*1%),999999)</f>
        <v>24750</v>
      </c>
      <c r="EB457" s="5">
        <f t="shared" si="492"/>
        <v>2499750</v>
      </c>
      <c r="EC457" s="5">
        <f t="shared" si="551"/>
        <v>-29750</v>
      </c>
      <c r="ED457" s="1">
        <f t="shared" si="493"/>
        <v>-1.202020202020202E-2</v>
      </c>
      <c r="EE457" s="5">
        <f>RANK(EC457,$EC$2:$EC$572)+COUNTIF($EC$2:EC457,EC457)-1</f>
        <v>299</v>
      </c>
      <c r="EF457" s="4">
        <f>RANK(ED457,$ED$2:$ED$572)+COUNTIF($ED$2:ED457,ED457)-1</f>
        <v>421</v>
      </c>
    </row>
    <row r="458" spans="1:136" x14ac:dyDescent="0.3">
      <c r="A458" t="str">
        <f>IF(Holdet.dk!A458&lt;&gt;"",Holdet.dk!A458,"")</f>
        <v>Joe Rodon</v>
      </c>
      <c r="B458" t="str">
        <f>INDEX(Holdet.dk!B:B,MATCH($A458,Holdet.dk!$A:$A,0))</f>
        <v>Tottenham</v>
      </c>
      <c r="C458" t="str">
        <f>INDEX(Holdet.dk!C:C,MATCH($A458,Holdet.dk!$A:$A,0))</f>
        <v>Defense</v>
      </c>
      <c r="D458" t="str">
        <f>INDEX(Holdet.dk!D:D,MATCH($A458,Holdet.dk!$A:$A,0))</f>
        <v>3.058.000</v>
      </c>
      <c r="E458" s="1">
        <f>IFERROR(_xlfn.NUMBERVALUE(INDEX(Holdet.dk!$E:$E,MATCH($A458,Holdet.dk!$A:$A,0)),","),0)</f>
        <v>6.9999999999999993E-3</v>
      </c>
      <c r="F458" t="str">
        <f>IF(INDEX(Lookup!H:H,MATCH('Master data'!A458,Lookup!G:G,0))=0,A458,INDEX(Lookup!H:H,MATCH('Master data'!A458,Lookup!G:G,0)))</f>
        <v>Joe Rodon</v>
      </c>
      <c r="G458" t="str">
        <f>IFERROR(INDEX(Lookup!B:B,MATCH(INDEX(Rotowire!C:C,MATCH(F458,Rotowire!A:A,0)),Lookup!D:D,0)),"")</f>
        <v/>
      </c>
      <c r="H458" s="5">
        <f t="shared" si="484"/>
        <v>3058000</v>
      </c>
      <c r="I458" s="19">
        <f>IFERROR(INDEX('Team forecast'!$G$3:$I$22,MATCH($B458,'Team forecast'!$B$3:$B$22,0),MATCH(I$1,'Team forecast'!$G$2:$I$2,0)),0)</f>
        <v>0.81751824817518248</v>
      </c>
      <c r="J458" s="19">
        <f>IFERROR(INDEX('Team forecast'!$G$3:$I$22,MATCH($B458,'Team forecast'!$B$3:$B$22,0),MATCH(J$1,'Team forecast'!$G$2:$I$2,0)),0)</f>
        <v>1.0388888888888888</v>
      </c>
      <c r="K458" s="19">
        <f>IFERROR(INDEX('Team forecast'!$G$3:$I$22,MATCH($B458,'Team forecast'!$B$3:$B$22,0),MATCH(K$1,'Team forecast'!$G$2:$I$2,0)),0)</f>
        <v>1.0274910787675426</v>
      </c>
      <c r="L458">
        <f>SUMIFS(Rotowire!E:E,Rotowire!$A:$A,'Master data'!$F458)</f>
        <v>0</v>
      </c>
      <c r="M458" s="2">
        <f>SUMIFS(Rotowire!F:F,Rotowire!$A:$A,'Master data'!$F458)*I458</f>
        <v>0</v>
      </c>
      <c r="N458" s="2">
        <f>SUMIFS(Rotowire!G:G,Rotowire!$A:$A,'Master data'!$F458)*I458</f>
        <v>0</v>
      </c>
      <c r="O458" s="2">
        <f>SUMIFS(Rotowire!I:I,Rotowire!$A:$A,'Master data'!$F458)*I458</f>
        <v>0</v>
      </c>
      <c r="P458" s="2">
        <f>SUMIFS(Rotowire!W:W,Rotowire!$A:$A,'Master data'!$F458)*K458</f>
        <v>0</v>
      </c>
      <c r="Q458" s="2">
        <f>SUMIFS(Rotowire!Y:Y,Rotowire!$A:$A,'Master data'!$F458)*J458</f>
        <v>0</v>
      </c>
      <c r="R458" s="2">
        <f>SUMIFS(Rotowire!AB:AB,Rotowire!$A:$A,'Master data'!$F458)</f>
        <v>0</v>
      </c>
      <c r="S458" s="2">
        <f>SUMIFS(Rotowire!AC:AC,Rotowire!$A:$A,'Master data'!$F458)</f>
        <v>0</v>
      </c>
      <c r="T458" s="2">
        <f>INDEX('Team forecast'!D$3:D$22,MATCH($B458,'Team forecast'!$B$3:$B$22,0))</f>
        <v>1.1200000000000001</v>
      </c>
      <c r="U458" s="2">
        <f>INDEX('Team forecast'!E$3:E$22,MATCH($B458,'Team forecast'!$B$3:$B$22,0))</f>
        <v>1.87</v>
      </c>
      <c r="V458" s="2">
        <f>INDEX('Team forecast'!J$3:J$22,MATCH($B458,'Team forecast'!$B$3:$B$22,0))</f>
        <v>0.22459999999999999</v>
      </c>
      <c r="W458" s="2">
        <f>INDEX('Team forecast'!K$3:K$22,MATCH($B458,'Team forecast'!$B$3:$B$22,0))</f>
        <v>0.23169999999999999</v>
      </c>
      <c r="X458" s="2">
        <f>INDEX('Team forecast'!L$3:L$22,MATCH($B458,'Team forecast'!$B$3:$B$22,0))</f>
        <v>0.54369999999999996</v>
      </c>
      <c r="Y458" s="5">
        <f t="shared" si="485"/>
        <v>-5000</v>
      </c>
      <c r="Z458" s="5">
        <f t="shared" si="486"/>
        <v>0</v>
      </c>
      <c r="AA458" s="5">
        <f t="shared" si="487"/>
        <v>0</v>
      </c>
      <c r="AB458" s="5">
        <f t="shared" si="488"/>
        <v>0</v>
      </c>
      <c r="AC458" s="5">
        <f t="shared" si="489"/>
        <v>0</v>
      </c>
      <c r="AD458" s="5">
        <f t="shared" si="494"/>
        <v>0</v>
      </c>
      <c r="AE458" s="5">
        <f t="shared" si="495"/>
        <v>0</v>
      </c>
      <c r="AF458" s="5">
        <f t="shared" si="490"/>
        <v>0</v>
      </c>
      <c r="AG458" s="5">
        <f t="shared" si="491"/>
        <v>0</v>
      </c>
      <c r="AH458" s="5">
        <f t="shared" si="496"/>
        <v>0</v>
      </c>
      <c r="AI458" s="5">
        <f t="shared" si="497"/>
        <v>0</v>
      </c>
      <c r="AJ458" s="5">
        <f t="shared" si="498"/>
        <v>0</v>
      </c>
      <c r="AK458" s="5">
        <f t="shared" si="499"/>
        <v>0</v>
      </c>
      <c r="AL458" s="5">
        <f>IFERROR(SUM(Y458:AK458),-5000)*((Cockpit!$C$3)^0)</f>
        <v>-5000</v>
      </c>
      <c r="AM458" s="19">
        <f>INDEX('Team forecast'!$M$3:$AU$22,MATCH($B458,'Team forecast'!$B$3:$B$22,0),MATCH(AM$1,'Team forecast'!$M$2:$AU$2,0))</f>
        <v>0</v>
      </c>
      <c r="AN458" s="19">
        <f>INDEX('Team forecast'!$M$3:$AU$22,MATCH($B458,'Team forecast'!$B$3:$B$22,0),MATCH(AN$1,'Team forecast'!$M$2:$AU$2,0))</f>
        <v>0</v>
      </c>
      <c r="AO458" s="19">
        <f>INDEX('Team forecast'!$M$3:$AU$22,MATCH($B458,'Team forecast'!$B$3:$B$22,0),MATCH(AO$1,'Team forecast'!$M$2:$AU$2,0))</f>
        <v>0</v>
      </c>
      <c r="AP458" s="19">
        <f>INDEX('Team forecast'!$M$3:$AU$22,MATCH($B458,'Team forecast'!$B$3:$B$22,0),MATCH(AP$1,'Team forecast'!$M$2:$AU$2,0))</f>
        <v>0</v>
      </c>
      <c r="AQ458" s="5">
        <f t="shared" si="500"/>
        <v>-5000</v>
      </c>
      <c r="AR458" s="5">
        <f>INDEX('Team forecast'!$M$3:$AU$22,MATCH($B458,'Team forecast'!$B$3:$B$22,0),MATCH(AR$1,'Team forecast'!$M$2:$AU$2,0))*IF($Y458&gt;0,25000,0)</f>
        <v>0</v>
      </c>
      <c r="AS458" s="5">
        <f>INDEX('Team forecast'!$M$3:$AU$22,MATCH($B458,'Team forecast'!$B$3:$B$22,0),MATCH(AS$1,'Team forecast'!$M$2:$AU$2,0))*IF($Y458&gt;0,5000,0)</f>
        <v>0</v>
      </c>
      <c r="AT458" s="5">
        <f>INDEX('Team forecast'!$M$3:$AU$22,MATCH($B458,'Team forecast'!$B$3:$B$22,0),MATCH(AT$1,'Team forecast'!$M$2:$AU$2,0))*IF($Y458&gt;0,-15000,0)</f>
        <v>0</v>
      </c>
      <c r="AU458" s="5">
        <f t="shared" si="501"/>
        <v>0</v>
      </c>
      <c r="AV458" s="5">
        <f t="shared" si="502"/>
        <v>0</v>
      </c>
      <c r="AW458" s="5">
        <f t="shared" si="503"/>
        <v>0</v>
      </c>
      <c r="AX458" s="5">
        <f t="shared" si="504"/>
        <v>0</v>
      </c>
      <c r="AY458" s="5">
        <f t="shared" si="505"/>
        <v>0</v>
      </c>
      <c r="AZ458" s="5">
        <f t="shared" si="506"/>
        <v>0</v>
      </c>
      <c r="BA458" s="5">
        <f t="shared" si="507"/>
        <v>0</v>
      </c>
      <c r="BB458" s="5">
        <f t="shared" si="508"/>
        <v>0</v>
      </c>
      <c r="BC458" s="5">
        <f t="shared" si="509"/>
        <v>0</v>
      </c>
      <c r="BD458" s="5">
        <f>IFERROR(SUM(AR458:BC458),0)*((Cockpit!$C$3)^1)</f>
        <v>0</v>
      </c>
      <c r="BE458" s="19">
        <f>INDEX('Team forecast'!$M$3:$AU$22,MATCH($B458,'Team forecast'!$B$3:$B$22,0),MATCH(BE$1,'Team forecast'!$M$2:$AU$2,0))</f>
        <v>0</v>
      </c>
      <c r="BF458" s="19">
        <f>INDEX('Team forecast'!$M$3:$AU$22,MATCH($B458,'Team forecast'!$B$3:$B$22,0),MATCH(BF$1,'Team forecast'!$M$2:$AU$2,0))</f>
        <v>0</v>
      </c>
      <c r="BG458" s="19">
        <f>INDEX('Team forecast'!$M$3:$AU$22,MATCH($B458,'Team forecast'!$B$3:$B$22,0),MATCH(BG$1,'Team forecast'!$M$2:$AU$2,0))</f>
        <v>0</v>
      </c>
      <c r="BH458" s="19">
        <f>INDEX('Team forecast'!$M$3:$AU$22,MATCH($B458,'Team forecast'!$B$3:$B$22,0),MATCH(BH$1,'Team forecast'!$M$2:$AU$2,0))</f>
        <v>0</v>
      </c>
      <c r="BI458" s="5">
        <f t="shared" si="510"/>
        <v>-5000</v>
      </c>
      <c r="BJ458" s="5">
        <f>INDEX('Team forecast'!$M$3:$AU$22,MATCH($B458,'Team forecast'!$B$3:$B$22,0),MATCH(BJ$1,'Team forecast'!$M$2:$AU$2,0))*IF($Y458&gt;0,25000,0)</f>
        <v>0</v>
      </c>
      <c r="BK458" s="5">
        <f>INDEX('Team forecast'!$M$3:$AU$22,MATCH($B458,'Team forecast'!$B$3:$B$22,0),MATCH(BK$1,'Team forecast'!$M$2:$AU$2,0))*IF($Y458&gt;0,5000,0)</f>
        <v>0</v>
      </c>
      <c r="BL458" s="5">
        <f>INDEX('Team forecast'!$M$3:$AU$22,MATCH($B458,'Team forecast'!$B$3:$B$22,0),MATCH(BL$1,'Team forecast'!$M$2:$AU$2,0))*IF($Y458&gt;0,-15000,0)</f>
        <v>0</v>
      </c>
      <c r="BM458" s="5">
        <f t="shared" si="511"/>
        <v>0</v>
      </c>
      <c r="BN458" s="5">
        <f t="shared" si="512"/>
        <v>0</v>
      </c>
      <c r="BO458" s="5">
        <f t="shared" si="513"/>
        <v>0</v>
      </c>
      <c r="BP458" s="5">
        <f t="shared" si="514"/>
        <v>0</v>
      </c>
      <c r="BQ458" s="5">
        <f t="shared" si="515"/>
        <v>0</v>
      </c>
      <c r="BR458" s="5">
        <f t="shared" si="516"/>
        <v>0</v>
      </c>
      <c r="BS458" s="5">
        <f t="shared" si="517"/>
        <v>0</v>
      </c>
      <c r="BT458" s="5">
        <f t="shared" si="518"/>
        <v>0</v>
      </c>
      <c r="BU458" s="5">
        <f t="shared" si="519"/>
        <v>0</v>
      </c>
      <c r="BV458" s="5">
        <f>IFERROR(SUM(BJ458:BU458),0)*((Cockpit!$C$3)^2)</f>
        <v>0</v>
      </c>
      <c r="BW458" s="19">
        <f>INDEX('Team forecast'!$M$3:$AU$22,MATCH($B458,'Team forecast'!$B$3:$B$22,0),MATCH(BW$1,'Team forecast'!$M$2:$AU$2,0))</f>
        <v>0</v>
      </c>
      <c r="BX458" s="19">
        <f>INDEX('Team forecast'!$M$3:$AU$22,MATCH($B458,'Team forecast'!$B$3:$B$22,0),MATCH(BX$1,'Team forecast'!$M$2:$AU$2,0))</f>
        <v>0</v>
      </c>
      <c r="BY458" s="19">
        <f>INDEX('Team forecast'!$M$3:$AU$22,MATCH($B458,'Team forecast'!$B$3:$B$22,0),MATCH(BY$1,'Team forecast'!$M$2:$AU$2,0))</f>
        <v>0</v>
      </c>
      <c r="BZ458" s="19">
        <f>INDEX('Team forecast'!$M$3:$AU$22,MATCH($B458,'Team forecast'!$B$3:$B$22,0),MATCH(BZ$1,'Team forecast'!$M$2:$AU$2,0))</f>
        <v>0</v>
      </c>
      <c r="CA458" s="5">
        <f t="shared" si="520"/>
        <v>-5000</v>
      </c>
      <c r="CB458" s="5">
        <f>INDEX('Team forecast'!$M$3:$AU$22,MATCH($B458,'Team forecast'!$B$3:$B$22,0),MATCH(CB$1,'Team forecast'!$M$2:$AU$2,0))*IF($Y458&gt;0,25000,0)</f>
        <v>0</v>
      </c>
      <c r="CC458" s="5">
        <f>INDEX('Team forecast'!$M$3:$AU$22,MATCH($B458,'Team forecast'!$B$3:$B$22,0),MATCH(CC$1,'Team forecast'!$M$2:$AU$2,0))*IF($Y458&gt;0,5000,0)</f>
        <v>0</v>
      </c>
      <c r="CD458" s="5">
        <f>INDEX('Team forecast'!$M$3:$AU$22,MATCH($B458,'Team forecast'!$B$3:$B$22,0),MATCH(CD$1,'Team forecast'!$M$2:$AU$2,0))*IF($Y458&gt;0,-15000,0)</f>
        <v>0</v>
      </c>
      <c r="CE458" s="5">
        <f t="shared" si="521"/>
        <v>0</v>
      </c>
      <c r="CF458" s="5">
        <f t="shared" si="522"/>
        <v>0</v>
      </c>
      <c r="CG458" s="5">
        <f t="shared" si="523"/>
        <v>0</v>
      </c>
      <c r="CH458" s="5">
        <f t="shared" si="524"/>
        <v>0</v>
      </c>
      <c r="CI458" s="5">
        <f t="shared" si="525"/>
        <v>0</v>
      </c>
      <c r="CJ458" s="5">
        <f t="shared" si="526"/>
        <v>0</v>
      </c>
      <c r="CK458" s="5">
        <f t="shared" si="527"/>
        <v>0</v>
      </c>
      <c r="CL458" s="5">
        <f t="shared" si="528"/>
        <v>0</v>
      </c>
      <c r="CM458" s="5">
        <f t="shared" si="529"/>
        <v>0</v>
      </c>
      <c r="CN458" s="5">
        <f>IFERROR(SUM(CB458:CM458),0)*((Cockpit!$C$3)^3)</f>
        <v>0</v>
      </c>
      <c r="CO458" s="19">
        <f>INDEX('Team forecast'!$M$3:$AU$22,MATCH($B458,'Team forecast'!$B$3:$B$22,0),MATCH(CO$1,'Team forecast'!$M$2:$AU$2,0))</f>
        <v>0</v>
      </c>
      <c r="CP458" s="19">
        <f>INDEX('Team forecast'!$M$3:$AU$22,MATCH($B458,'Team forecast'!$B$3:$B$22,0),MATCH(CP$1,'Team forecast'!$M$2:$AU$2,0))</f>
        <v>0</v>
      </c>
      <c r="CQ458" s="19">
        <f>INDEX('Team forecast'!$M$3:$AU$22,MATCH($B458,'Team forecast'!$B$3:$B$22,0),MATCH(CQ$1,'Team forecast'!$M$2:$AU$2,0))</f>
        <v>0</v>
      </c>
      <c r="CR458" s="19">
        <f>INDEX('Team forecast'!$M$3:$AU$22,MATCH($B458,'Team forecast'!$B$3:$B$22,0),MATCH(CR$1,'Team forecast'!$M$2:$AU$2,0))</f>
        <v>0</v>
      </c>
      <c r="CS458" s="5">
        <f t="shared" si="530"/>
        <v>-5000</v>
      </c>
      <c r="CT458" s="5">
        <f>INDEX('Team forecast'!$M$3:$AU$22,MATCH($B458,'Team forecast'!$B$3:$B$22,0),MATCH(CT$1,'Team forecast'!$M$2:$AU$2,0))*IF($Y458&gt;0,25000,0)</f>
        <v>0</v>
      </c>
      <c r="CU458" s="5">
        <f>INDEX('Team forecast'!$M$3:$AU$22,MATCH($B458,'Team forecast'!$B$3:$B$22,0),MATCH(CU$1,'Team forecast'!$M$2:$AU$2,0))*IF($Y458&gt;0,5000,0)</f>
        <v>0</v>
      </c>
      <c r="CV458" s="5">
        <f>INDEX('Team forecast'!$M$3:$AU$22,MATCH($B458,'Team forecast'!$B$3:$B$22,0),MATCH(CV$1,'Team forecast'!$M$2:$AU$2,0))*IF($Y458&gt;0,-15000,0)</f>
        <v>0</v>
      </c>
      <c r="CW458" s="5">
        <f t="shared" si="531"/>
        <v>0</v>
      </c>
      <c r="CX458" s="5">
        <f t="shared" si="532"/>
        <v>0</v>
      </c>
      <c r="CY458" s="5">
        <f t="shared" si="533"/>
        <v>0</v>
      </c>
      <c r="CZ458" s="5">
        <f t="shared" si="534"/>
        <v>0</v>
      </c>
      <c r="DA458" s="5">
        <f t="shared" si="535"/>
        <v>0</v>
      </c>
      <c r="DB458" s="5">
        <f t="shared" si="536"/>
        <v>0</v>
      </c>
      <c r="DC458" s="5">
        <f t="shared" si="537"/>
        <v>0</v>
      </c>
      <c r="DD458" s="5">
        <f t="shared" si="538"/>
        <v>0</v>
      </c>
      <c r="DE458" s="5">
        <f t="shared" si="539"/>
        <v>0</v>
      </c>
      <c r="DF458" s="5">
        <f>IFERROR(SUM(CT458:DE458),0)*((Cockpit!$C$3)^4)</f>
        <v>0</v>
      </c>
      <c r="DG458" s="19">
        <f>INDEX('Team forecast'!$M$3:$AU$22,MATCH($B458,'Team forecast'!$B$3:$B$22,0),MATCH(DG$1,'Team forecast'!$M$2:$AU$2,0))</f>
        <v>0</v>
      </c>
      <c r="DH458" s="19">
        <f>INDEX('Team forecast'!$M$3:$AU$22,MATCH($B458,'Team forecast'!$B$3:$B$22,0),MATCH(DH$1,'Team forecast'!$M$2:$AU$2,0))</f>
        <v>0</v>
      </c>
      <c r="DI458" s="19">
        <f>INDEX('Team forecast'!$M$3:$AU$22,MATCH($B458,'Team forecast'!$B$3:$B$22,0),MATCH(DI$1,'Team forecast'!$M$2:$AU$2,0))</f>
        <v>0</v>
      </c>
      <c r="DJ458" s="19">
        <f>INDEX('Team forecast'!$M$3:$AU$22,MATCH($B458,'Team forecast'!$B$3:$B$22,0),MATCH(DJ$1,'Team forecast'!$M$2:$AU$2,0))</f>
        <v>0</v>
      </c>
      <c r="DK458" s="5">
        <f t="shared" si="540"/>
        <v>-5000</v>
      </c>
      <c r="DL458" s="5">
        <f>INDEX('Team forecast'!$M$3:$AU$22,MATCH($B458,'Team forecast'!$B$3:$B$22,0),MATCH(DL$1,'Team forecast'!$M$2:$AU$2,0))*IF($Y458&gt;0,25000,0)</f>
        <v>0</v>
      </c>
      <c r="DM458" s="5">
        <f>INDEX('Team forecast'!$M$3:$AU$22,MATCH($B458,'Team forecast'!$B$3:$B$22,0),MATCH(DM$1,'Team forecast'!$M$2:$AU$2,0))*IF($Y458&gt;0,5000,0)</f>
        <v>0</v>
      </c>
      <c r="DN458" s="5">
        <f>INDEX('Team forecast'!$M$3:$AU$22,MATCH($B458,'Team forecast'!$B$3:$B$22,0),MATCH(DN$1,'Team forecast'!$M$2:$AU$2,0))*IF($Y458&gt;0,-15000,0)</f>
        <v>0</v>
      </c>
      <c r="DO458" s="5">
        <f t="shared" si="541"/>
        <v>0</v>
      </c>
      <c r="DP458" s="5">
        <f t="shared" si="542"/>
        <v>0</v>
      </c>
      <c r="DQ458" s="5">
        <f t="shared" si="543"/>
        <v>0</v>
      </c>
      <c r="DR458" s="5">
        <f t="shared" si="544"/>
        <v>0</v>
      </c>
      <c r="DS458" s="5">
        <f t="shared" si="545"/>
        <v>0</v>
      </c>
      <c r="DT458" s="5">
        <f t="shared" si="546"/>
        <v>0</v>
      </c>
      <c r="DU458" s="5">
        <f t="shared" si="547"/>
        <v>0</v>
      </c>
      <c r="DV458" s="5">
        <f t="shared" si="548"/>
        <v>0</v>
      </c>
      <c r="DW458" s="5">
        <f t="shared" si="549"/>
        <v>0</v>
      </c>
      <c r="DX458" s="5">
        <f>IFERROR(SUM(DL458:DW458),0)*((Cockpit!$C$3)^5)</f>
        <v>0</v>
      </c>
      <c r="DY458" s="5">
        <f t="shared" si="550"/>
        <v>-5000</v>
      </c>
      <c r="DZ458" s="5" t="str">
        <f>IF(ISERROR(MATCH(A458,'Current squad'!B:B,0)),"No","Yes")</f>
        <v>No</v>
      </c>
      <c r="EA458" s="5" cm="1">
        <f t="array" ref="EA458">IFERROR(_xlfn.IFS(DZ458="Yes",0,DZ458="No",H458*1%),999999)</f>
        <v>30580</v>
      </c>
      <c r="EB458" s="5">
        <f t="shared" si="492"/>
        <v>3088580</v>
      </c>
      <c r="EC458" s="5">
        <f t="shared" si="551"/>
        <v>-35580</v>
      </c>
      <c r="ED458" s="1">
        <f t="shared" si="493"/>
        <v>-1.1635055591890124E-2</v>
      </c>
      <c r="EE458" s="5">
        <f>RANK(EC458,$EC$2:$EC$572)+COUNTIF($EC$2:EC458,EC458)-1</f>
        <v>382</v>
      </c>
      <c r="EF458" s="4">
        <f>RANK(ED458,$ED$2:$ED$572)+COUNTIF($ED$2:ED458,ED458)-1</f>
        <v>351</v>
      </c>
    </row>
    <row r="459" spans="1:136" x14ac:dyDescent="0.3">
      <c r="A459" t="str">
        <f>IF(Holdet.dk!A459&lt;&gt;"",Holdet.dk!A459,"")</f>
        <v>Max Sanders</v>
      </c>
      <c r="B459" t="str">
        <f>INDEX(Holdet.dk!B:B,MATCH($A459,Holdet.dk!$A:$A,0))</f>
        <v>Brighton and Hove</v>
      </c>
      <c r="C459" t="str">
        <f>INDEX(Holdet.dk!C:C,MATCH($A459,Holdet.dk!$A:$A,0))</f>
        <v>Midfield</v>
      </c>
      <c r="D459" t="str">
        <f>INDEX(Holdet.dk!D:D,MATCH($A459,Holdet.dk!$A:$A,0))</f>
        <v>1.900.000</v>
      </c>
      <c r="E459" s="1">
        <f>IFERROR(_xlfn.NUMBERVALUE(INDEX(Holdet.dk!$E:$E,MATCH($A459,Holdet.dk!$A:$A,0)),","),0)</f>
        <v>0</v>
      </c>
      <c r="F459" t="str">
        <f>IF(INDEX(Lookup!H:H,MATCH('Master data'!A459,Lookup!G:G,0))=0,A459,INDEX(Lookup!H:H,MATCH('Master data'!A459,Lookup!G:G,0)))</f>
        <v>Max Sanders</v>
      </c>
      <c r="G459" t="str">
        <f>IFERROR(INDEX(Lookup!B:B,MATCH(INDEX(Rotowire!C:C,MATCH(F459,Rotowire!A:A,0)),Lookup!D:D,0)),"")</f>
        <v/>
      </c>
      <c r="H459" s="5">
        <f t="shared" si="484"/>
        <v>1900000</v>
      </c>
      <c r="I459" s="19">
        <f>IFERROR(INDEX('Team forecast'!$G$3:$I$22,MATCH($B459,'Team forecast'!$B$3:$B$22,0),MATCH(I$1,'Team forecast'!$G$2:$I$2,0)),0)</f>
        <v>0.99082568807339433</v>
      </c>
      <c r="J459" s="19">
        <f>IFERROR(INDEX('Team forecast'!$G$3:$I$22,MATCH($B459,'Team forecast'!$B$3:$B$22,0),MATCH(J$1,'Team forecast'!$G$2:$I$2,0)),0)</f>
        <v>0.68783068783068768</v>
      </c>
      <c r="K459" s="19">
        <f>IFERROR(INDEX('Team forecast'!$G$3:$I$22,MATCH($B459,'Team forecast'!$B$3:$B$22,0),MATCH(K$1,'Team forecast'!$G$2:$I$2,0)),0)</f>
        <v>2.0963984079539428</v>
      </c>
      <c r="L459">
        <f>SUMIFS(Rotowire!E:E,Rotowire!$A:$A,'Master data'!$F459)</f>
        <v>0</v>
      </c>
      <c r="M459" s="2">
        <f>SUMIFS(Rotowire!F:F,Rotowire!$A:$A,'Master data'!$F459)*I459</f>
        <v>0</v>
      </c>
      <c r="N459" s="2">
        <f>SUMIFS(Rotowire!G:G,Rotowire!$A:$A,'Master data'!$F459)*I459</f>
        <v>0</v>
      </c>
      <c r="O459" s="2">
        <f>SUMIFS(Rotowire!I:I,Rotowire!$A:$A,'Master data'!$F459)*I459</f>
        <v>0</v>
      </c>
      <c r="P459" s="2">
        <f>SUMIFS(Rotowire!W:W,Rotowire!$A:$A,'Master data'!$F459)*K459</f>
        <v>0</v>
      </c>
      <c r="Q459" s="2">
        <f>SUMIFS(Rotowire!Y:Y,Rotowire!$A:$A,'Master data'!$F459)*J459</f>
        <v>0</v>
      </c>
      <c r="R459" s="2">
        <f>SUMIFS(Rotowire!AB:AB,Rotowire!$A:$A,'Master data'!$F459)</f>
        <v>0</v>
      </c>
      <c r="S459" s="2">
        <f>SUMIFS(Rotowire!AC:AC,Rotowire!$A:$A,'Master data'!$F459)</f>
        <v>0</v>
      </c>
      <c r="T459" s="2">
        <f>INDEX('Team forecast'!D$3:D$22,MATCH($B459,'Team forecast'!$B$3:$B$22,0))</f>
        <v>1.08</v>
      </c>
      <c r="U459" s="2">
        <f>INDEX('Team forecast'!E$3:E$22,MATCH($B459,'Team forecast'!$B$3:$B$22,0))</f>
        <v>1.3</v>
      </c>
      <c r="V459" s="2">
        <f>INDEX('Team forecast'!J$3:J$22,MATCH($B459,'Team forecast'!$B$3:$B$22,0))</f>
        <v>0.30690000000000001</v>
      </c>
      <c r="W459" s="2">
        <f>INDEX('Team forecast'!K$3:K$22,MATCH($B459,'Team forecast'!$B$3:$B$22,0))</f>
        <v>0.28310000000000002</v>
      </c>
      <c r="X459" s="2">
        <f>INDEX('Team forecast'!L$3:L$22,MATCH($B459,'Team forecast'!$B$3:$B$22,0))</f>
        <v>0.41</v>
      </c>
      <c r="Y459" s="5">
        <f t="shared" si="485"/>
        <v>-5000</v>
      </c>
      <c r="Z459" s="5">
        <f t="shared" si="486"/>
        <v>0</v>
      </c>
      <c r="AA459" s="5">
        <f t="shared" si="487"/>
        <v>0</v>
      </c>
      <c r="AB459" s="5">
        <f t="shared" si="488"/>
        <v>0</v>
      </c>
      <c r="AC459" s="5">
        <f t="shared" si="489"/>
        <v>0</v>
      </c>
      <c r="AD459" s="5">
        <f t="shared" si="494"/>
        <v>0</v>
      </c>
      <c r="AE459" s="5">
        <f t="shared" si="495"/>
        <v>0</v>
      </c>
      <c r="AF459" s="5">
        <f t="shared" si="490"/>
        <v>0</v>
      </c>
      <c r="AG459" s="5">
        <f t="shared" si="491"/>
        <v>0</v>
      </c>
      <c r="AH459" s="5">
        <f t="shared" si="496"/>
        <v>0</v>
      </c>
      <c r="AI459" s="5">
        <f t="shared" si="497"/>
        <v>0</v>
      </c>
      <c r="AJ459" s="5">
        <f t="shared" si="498"/>
        <v>0</v>
      </c>
      <c r="AK459" s="5">
        <f t="shared" si="499"/>
        <v>0</v>
      </c>
      <c r="AL459" s="5">
        <f>IFERROR(SUM(Y459:AK459),-5000)*((Cockpit!$C$3)^0)</f>
        <v>-5000</v>
      </c>
      <c r="AM459" s="19">
        <f>INDEX('Team forecast'!$M$3:$AU$22,MATCH($B459,'Team forecast'!$B$3:$B$22,0),MATCH(AM$1,'Team forecast'!$M$2:$AU$2,0))</f>
        <v>0</v>
      </c>
      <c r="AN459" s="19">
        <f>INDEX('Team forecast'!$M$3:$AU$22,MATCH($B459,'Team forecast'!$B$3:$B$22,0),MATCH(AN$1,'Team forecast'!$M$2:$AU$2,0))</f>
        <v>0</v>
      </c>
      <c r="AO459" s="19">
        <f>INDEX('Team forecast'!$M$3:$AU$22,MATCH($B459,'Team forecast'!$B$3:$B$22,0),MATCH(AO$1,'Team forecast'!$M$2:$AU$2,0))</f>
        <v>0</v>
      </c>
      <c r="AP459" s="19">
        <f>INDEX('Team forecast'!$M$3:$AU$22,MATCH($B459,'Team forecast'!$B$3:$B$22,0),MATCH(AP$1,'Team forecast'!$M$2:$AU$2,0))</f>
        <v>0</v>
      </c>
      <c r="AQ459" s="5">
        <f t="shared" si="500"/>
        <v>-5000</v>
      </c>
      <c r="AR459" s="5">
        <f>INDEX('Team forecast'!$M$3:$AU$22,MATCH($B459,'Team forecast'!$B$3:$B$22,0),MATCH(AR$1,'Team forecast'!$M$2:$AU$2,0))*IF($Y459&gt;0,25000,0)</f>
        <v>0</v>
      </c>
      <c r="AS459" s="5">
        <f>INDEX('Team forecast'!$M$3:$AU$22,MATCH($B459,'Team forecast'!$B$3:$B$22,0),MATCH(AS$1,'Team forecast'!$M$2:$AU$2,0))*IF($Y459&gt;0,5000,0)</f>
        <v>0</v>
      </c>
      <c r="AT459" s="5">
        <f>INDEX('Team forecast'!$M$3:$AU$22,MATCH($B459,'Team forecast'!$B$3:$B$22,0),MATCH(AT$1,'Team forecast'!$M$2:$AU$2,0))*IF($Y459&gt;0,-15000,0)</f>
        <v>0</v>
      </c>
      <c r="AU459" s="5">
        <f t="shared" si="501"/>
        <v>0</v>
      </c>
      <c r="AV459" s="5">
        <f t="shared" si="502"/>
        <v>0</v>
      </c>
      <c r="AW459" s="5">
        <f t="shared" si="503"/>
        <v>0</v>
      </c>
      <c r="AX459" s="5">
        <f t="shared" si="504"/>
        <v>0</v>
      </c>
      <c r="AY459" s="5">
        <f t="shared" si="505"/>
        <v>0</v>
      </c>
      <c r="AZ459" s="5">
        <f t="shared" si="506"/>
        <v>0</v>
      </c>
      <c r="BA459" s="5">
        <f t="shared" si="507"/>
        <v>0</v>
      </c>
      <c r="BB459" s="5">
        <f t="shared" si="508"/>
        <v>0</v>
      </c>
      <c r="BC459" s="5">
        <f t="shared" si="509"/>
        <v>0</v>
      </c>
      <c r="BD459" s="5">
        <f>IFERROR(SUM(AR459:BC459),0)*((Cockpit!$C$3)^1)</f>
        <v>0</v>
      </c>
      <c r="BE459" s="19">
        <f>INDEX('Team forecast'!$M$3:$AU$22,MATCH($B459,'Team forecast'!$B$3:$B$22,0),MATCH(BE$1,'Team forecast'!$M$2:$AU$2,0))</f>
        <v>0</v>
      </c>
      <c r="BF459" s="19">
        <f>INDEX('Team forecast'!$M$3:$AU$22,MATCH($B459,'Team forecast'!$B$3:$B$22,0),MATCH(BF$1,'Team forecast'!$M$2:$AU$2,0))</f>
        <v>0</v>
      </c>
      <c r="BG459" s="19">
        <f>INDEX('Team forecast'!$M$3:$AU$22,MATCH($B459,'Team forecast'!$B$3:$B$22,0),MATCH(BG$1,'Team forecast'!$M$2:$AU$2,0))</f>
        <v>0</v>
      </c>
      <c r="BH459" s="19">
        <f>INDEX('Team forecast'!$M$3:$AU$22,MATCH($B459,'Team forecast'!$B$3:$B$22,0),MATCH(BH$1,'Team forecast'!$M$2:$AU$2,0))</f>
        <v>0</v>
      </c>
      <c r="BI459" s="5">
        <f t="shared" si="510"/>
        <v>-5000</v>
      </c>
      <c r="BJ459" s="5">
        <f>INDEX('Team forecast'!$M$3:$AU$22,MATCH($B459,'Team forecast'!$B$3:$B$22,0),MATCH(BJ$1,'Team forecast'!$M$2:$AU$2,0))*IF($Y459&gt;0,25000,0)</f>
        <v>0</v>
      </c>
      <c r="BK459" s="5">
        <f>INDEX('Team forecast'!$M$3:$AU$22,MATCH($B459,'Team forecast'!$B$3:$B$22,0),MATCH(BK$1,'Team forecast'!$M$2:$AU$2,0))*IF($Y459&gt;0,5000,0)</f>
        <v>0</v>
      </c>
      <c r="BL459" s="5">
        <f>INDEX('Team forecast'!$M$3:$AU$22,MATCH($B459,'Team forecast'!$B$3:$B$22,0),MATCH(BL$1,'Team forecast'!$M$2:$AU$2,0))*IF($Y459&gt;0,-15000,0)</f>
        <v>0</v>
      </c>
      <c r="BM459" s="5">
        <f t="shared" si="511"/>
        <v>0</v>
      </c>
      <c r="BN459" s="5">
        <f t="shared" si="512"/>
        <v>0</v>
      </c>
      <c r="BO459" s="5">
        <f t="shared" si="513"/>
        <v>0</v>
      </c>
      <c r="BP459" s="5">
        <f t="shared" si="514"/>
        <v>0</v>
      </c>
      <c r="BQ459" s="5">
        <f t="shared" si="515"/>
        <v>0</v>
      </c>
      <c r="BR459" s="5">
        <f t="shared" si="516"/>
        <v>0</v>
      </c>
      <c r="BS459" s="5">
        <f t="shared" si="517"/>
        <v>0</v>
      </c>
      <c r="BT459" s="5">
        <f t="shared" si="518"/>
        <v>0</v>
      </c>
      <c r="BU459" s="5">
        <f t="shared" si="519"/>
        <v>0</v>
      </c>
      <c r="BV459" s="5">
        <f>IFERROR(SUM(BJ459:BU459),0)*((Cockpit!$C$3)^2)</f>
        <v>0</v>
      </c>
      <c r="BW459" s="19">
        <f>INDEX('Team forecast'!$M$3:$AU$22,MATCH($B459,'Team forecast'!$B$3:$B$22,0),MATCH(BW$1,'Team forecast'!$M$2:$AU$2,0))</f>
        <v>0</v>
      </c>
      <c r="BX459" s="19">
        <f>INDEX('Team forecast'!$M$3:$AU$22,MATCH($B459,'Team forecast'!$B$3:$B$22,0),MATCH(BX$1,'Team forecast'!$M$2:$AU$2,0))</f>
        <v>0</v>
      </c>
      <c r="BY459" s="19">
        <f>INDEX('Team forecast'!$M$3:$AU$22,MATCH($B459,'Team forecast'!$B$3:$B$22,0),MATCH(BY$1,'Team forecast'!$M$2:$AU$2,0))</f>
        <v>0</v>
      </c>
      <c r="BZ459" s="19">
        <f>INDEX('Team forecast'!$M$3:$AU$22,MATCH($B459,'Team forecast'!$B$3:$B$22,0),MATCH(BZ$1,'Team forecast'!$M$2:$AU$2,0))</f>
        <v>0</v>
      </c>
      <c r="CA459" s="5">
        <f t="shared" si="520"/>
        <v>-5000</v>
      </c>
      <c r="CB459" s="5">
        <f>INDEX('Team forecast'!$M$3:$AU$22,MATCH($B459,'Team forecast'!$B$3:$B$22,0),MATCH(CB$1,'Team forecast'!$M$2:$AU$2,0))*IF($Y459&gt;0,25000,0)</f>
        <v>0</v>
      </c>
      <c r="CC459" s="5">
        <f>INDEX('Team forecast'!$M$3:$AU$22,MATCH($B459,'Team forecast'!$B$3:$B$22,0),MATCH(CC$1,'Team forecast'!$M$2:$AU$2,0))*IF($Y459&gt;0,5000,0)</f>
        <v>0</v>
      </c>
      <c r="CD459" s="5">
        <f>INDEX('Team forecast'!$M$3:$AU$22,MATCH($B459,'Team forecast'!$B$3:$B$22,0),MATCH(CD$1,'Team forecast'!$M$2:$AU$2,0))*IF($Y459&gt;0,-15000,0)</f>
        <v>0</v>
      </c>
      <c r="CE459" s="5">
        <f t="shared" si="521"/>
        <v>0</v>
      </c>
      <c r="CF459" s="5">
        <f t="shared" si="522"/>
        <v>0</v>
      </c>
      <c r="CG459" s="5">
        <f t="shared" si="523"/>
        <v>0</v>
      </c>
      <c r="CH459" s="5">
        <f t="shared" si="524"/>
        <v>0</v>
      </c>
      <c r="CI459" s="5">
        <f t="shared" si="525"/>
        <v>0</v>
      </c>
      <c r="CJ459" s="5">
        <f t="shared" si="526"/>
        <v>0</v>
      </c>
      <c r="CK459" s="5">
        <f t="shared" si="527"/>
        <v>0</v>
      </c>
      <c r="CL459" s="5">
        <f t="shared" si="528"/>
        <v>0</v>
      </c>
      <c r="CM459" s="5">
        <f t="shared" si="529"/>
        <v>0</v>
      </c>
      <c r="CN459" s="5">
        <f>IFERROR(SUM(CB459:CM459),0)*((Cockpit!$C$3)^3)</f>
        <v>0</v>
      </c>
      <c r="CO459" s="19">
        <f>INDEX('Team forecast'!$M$3:$AU$22,MATCH($B459,'Team forecast'!$B$3:$B$22,0),MATCH(CO$1,'Team forecast'!$M$2:$AU$2,0))</f>
        <v>0</v>
      </c>
      <c r="CP459" s="19">
        <f>INDEX('Team forecast'!$M$3:$AU$22,MATCH($B459,'Team forecast'!$B$3:$B$22,0),MATCH(CP$1,'Team forecast'!$M$2:$AU$2,0))</f>
        <v>0</v>
      </c>
      <c r="CQ459" s="19">
        <f>INDEX('Team forecast'!$M$3:$AU$22,MATCH($B459,'Team forecast'!$B$3:$B$22,0),MATCH(CQ$1,'Team forecast'!$M$2:$AU$2,0))</f>
        <v>0</v>
      </c>
      <c r="CR459" s="19">
        <f>INDEX('Team forecast'!$M$3:$AU$22,MATCH($B459,'Team forecast'!$B$3:$B$22,0),MATCH(CR$1,'Team forecast'!$M$2:$AU$2,0))</f>
        <v>0</v>
      </c>
      <c r="CS459" s="5">
        <f t="shared" si="530"/>
        <v>-5000</v>
      </c>
      <c r="CT459" s="5">
        <f>INDEX('Team forecast'!$M$3:$AU$22,MATCH($B459,'Team forecast'!$B$3:$B$22,0),MATCH(CT$1,'Team forecast'!$M$2:$AU$2,0))*IF($Y459&gt;0,25000,0)</f>
        <v>0</v>
      </c>
      <c r="CU459" s="5">
        <f>INDEX('Team forecast'!$M$3:$AU$22,MATCH($B459,'Team forecast'!$B$3:$B$22,0),MATCH(CU$1,'Team forecast'!$M$2:$AU$2,0))*IF($Y459&gt;0,5000,0)</f>
        <v>0</v>
      </c>
      <c r="CV459" s="5">
        <f>INDEX('Team forecast'!$M$3:$AU$22,MATCH($B459,'Team forecast'!$B$3:$B$22,0),MATCH(CV$1,'Team forecast'!$M$2:$AU$2,0))*IF($Y459&gt;0,-15000,0)</f>
        <v>0</v>
      </c>
      <c r="CW459" s="5">
        <f t="shared" si="531"/>
        <v>0</v>
      </c>
      <c r="CX459" s="5">
        <f t="shared" si="532"/>
        <v>0</v>
      </c>
      <c r="CY459" s="5">
        <f t="shared" si="533"/>
        <v>0</v>
      </c>
      <c r="CZ459" s="5">
        <f t="shared" si="534"/>
        <v>0</v>
      </c>
      <c r="DA459" s="5">
        <f t="shared" si="535"/>
        <v>0</v>
      </c>
      <c r="DB459" s="5">
        <f t="shared" si="536"/>
        <v>0</v>
      </c>
      <c r="DC459" s="5">
        <f t="shared" si="537"/>
        <v>0</v>
      </c>
      <c r="DD459" s="5">
        <f t="shared" si="538"/>
        <v>0</v>
      </c>
      <c r="DE459" s="5">
        <f t="shared" si="539"/>
        <v>0</v>
      </c>
      <c r="DF459" s="5">
        <f>IFERROR(SUM(CT459:DE459),0)*((Cockpit!$C$3)^4)</f>
        <v>0</v>
      </c>
      <c r="DG459" s="19">
        <f>INDEX('Team forecast'!$M$3:$AU$22,MATCH($B459,'Team forecast'!$B$3:$B$22,0),MATCH(DG$1,'Team forecast'!$M$2:$AU$2,0))</f>
        <v>0</v>
      </c>
      <c r="DH459" s="19">
        <f>INDEX('Team forecast'!$M$3:$AU$22,MATCH($B459,'Team forecast'!$B$3:$B$22,0),MATCH(DH$1,'Team forecast'!$M$2:$AU$2,0))</f>
        <v>0</v>
      </c>
      <c r="DI459" s="19">
        <f>INDEX('Team forecast'!$M$3:$AU$22,MATCH($B459,'Team forecast'!$B$3:$B$22,0),MATCH(DI$1,'Team forecast'!$M$2:$AU$2,0))</f>
        <v>0</v>
      </c>
      <c r="DJ459" s="19">
        <f>INDEX('Team forecast'!$M$3:$AU$22,MATCH($B459,'Team forecast'!$B$3:$B$22,0),MATCH(DJ$1,'Team forecast'!$M$2:$AU$2,0))</f>
        <v>0</v>
      </c>
      <c r="DK459" s="5">
        <f t="shared" si="540"/>
        <v>-5000</v>
      </c>
      <c r="DL459" s="5">
        <f>INDEX('Team forecast'!$M$3:$AU$22,MATCH($B459,'Team forecast'!$B$3:$B$22,0),MATCH(DL$1,'Team forecast'!$M$2:$AU$2,0))*IF($Y459&gt;0,25000,0)</f>
        <v>0</v>
      </c>
      <c r="DM459" s="5">
        <f>INDEX('Team forecast'!$M$3:$AU$22,MATCH($B459,'Team forecast'!$B$3:$B$22,0),MATCH(DM$1,'Team forecast'!$M$2:$AU$2,0))*IF($Y459&gt;0,5000,0)</f>
        <v>0</v>
      </c>
      <c r="DN459" s="5">
        <f>INDEX('Team forecast'!$M$3:$AU$22,MATCH($B459,'Team forecast'!$B$3:$B$22,0),MATCH(DN$1,'Team forecast'!$M$2:$AU$2,0))*IF($Y459&gt;0,-15000,0)</f>
        <v>0</v>
      </c>
      <c r="DO459" s="5">
        <f t="shared" si="541"/>
        <v>0</v>
      </c>
      <c r="DP459" s="5">
        <f t="shared" si="542"/>
        <v>0</v>
      </c>
      <c r="DQ459" s="5">
        <f t="shared" si="543"/>
        <v>0</v>
      </c>
      <c r="DR459" s="5">
        <f t="shared" si="544"/>
        <v>0</v>
      </c>
      <c r="DS459" s="5">
        <f t="shared" si="545"/>
        <v>0</v>
      </c>
      <c r="DT459" s="5">
        <f t="shared" si="546"/>
        <v>0</v>
      </c>
      <c r="DU459" s="5">
        <f t="shared" si="547"/>
        <v>0</v>
      </c>
      <c r="DV459" s="5">
        <f t="shared" si="548"/>
        <v>0</v>
      </c>
      <c r="DW459" s="5">
        <f t="shared" si="549"/>
        <v>0</v>
      </c>
      <c r="DX459" s="5">
        <f>IFERROR(SUM(DL459:DW459),0)*((Cockpit!$C$3)^5)</f>
        <v>0</v>
      </c>
      <c r="DY459" s="5">
        <f t="shared" si="550"/>
        <v>-5000</v>
      </c>
      <c r="DZ459" s="5" t="str">
        <f>IF(ISERROR(MATCH(A459,'Current squad'!B:B,0)),"No","Yes")</f>
        <v>No</v>
      </c>
      <c r="EA459" s="5" cm="1">
        <f t="array" ref="EA459">IFERROR(_xlfn.IFS(DZ459="Yes",0,DZ459="No",H459*1%),999999)</f>
        <v>19000</v>
      </c>
      <c r="EB459" s="5">
        <f t="shared" si="492"/>
        <v>1919000</v>
      </c>
      <c r="EC459" s="5">
        <f t="shared" si="551"/>
        <v>-24000</v>
      </c>
      <c r="ED459" s="1">
        <f t="shared" si="493"/>
        <v>-1.2631578947368421E-2</v>
      </c>
      <c r="EE459" s="5">
        <f>RANK(EC459,$EC$2:$EC$572)+COUNTIF($EC$2:EC459,EC459)-1</f>
        <v>209</v>
      </c>
      <c r="EF459" s="4">
        <f>RANK(ED459,$ED$2:$ED$572)+COUNTIF($ED$2:ED459,ED459)-1</f>
        <v>526</v>
      </c>
    </row>
    <row r="460" spans="1:136" x14ac:dyDescent="0.3">
      <c r="A460" t="str">
        <f>IF(Holdet.dk!A460&lt;&gt;"",Holdet.dk!A460,"")</f>
        <v>Terence Kongolo</v>
      </c>
      <c r="B460" t="str">
        <f>INDEX(Holdet.dk!B:B,MATCH($A460,Holdet.dk!$A:$A,0))</f>
        <v>Fulham</v>
      </c>
      <c r="C460" t="str">
        <f>INDEX(Holdet.dk!C:C,MATCH($A460,Holdet.dk!$A:$A,0))</f>
        <v>Defense</v>
      </c>
      <c r="D460" t="str">
        <f>INDEX(Holdet.dk!D:D,MATCH($A460,Holdet.dk!$A:$A,0))</f>
        <v>1.869.000</v>
      </c>
      <c r="E460" s="1">
        <f>IFERROR(_xlfn.NUMBERVALUE(INDEX(Holdet.dk!$E:$E,MATCH($A460,Holdet.dk!$A:$A,0)),","),0)</f>
        <v>1E-3</v>
      </c>
      <c r="F460" t="str">
        <f>IF(INDEX(Lookup!H:H,MATCH('Master data'!A460,Lookup!G:G,0))=0,A460,INDEX(Lookup!H:H,MATCH('Master data'!A460,Lookup!G:G,0)))</f>
        <v>Terence Kongolo</v>
      </c>
      <c r="G460" t="str">
        <f>IFERROR(INDEX(Lookup!B:B,MATCH(INDEX(Rotowire!C:C,MATCH(F460,Rotowire!A:A,0)),Lookup!D:D,0)),"")</f>
        <v/>
      </c>
      <c r="H460" s="5">
        <f t="shared" si="484"/>
        <v>1869000</v>
      </c>
      <c r="I460" s="19">
        <f>IFERROR(INDEX('Team forecast'!$G$3:$I$22,MATCH($B460,'Team forecast'!$B$3:$B$22,0),MATCH(I$1,'Team forecast'!$G$2:$I$2,0)),0)</f>
        <v>0.79881656804733725</v>
      </c>
      <c r="J460" s="19">
        <f>IFERROR(INDEX('Team forecast'!$G$3:$I$22,MATCH($B460,'Team forecast'!$B$3:$B$22,0),MATCH(J$1,'Team forecast'!$G$2:$I$2,0)),0)</f>
        <v>0.8913043478260867</v>
      </c>
      <c r="K460" s="19">
        <f>IFERROR(INDEX('Team forecast'!$G$3:$I$22,MATCH($B460,'Team forecast'!$B$3:$B$22,0),MATCH(K$1,'Team forecast'!$G$2:$I$2,0)),0)</f>
        <v>1.1691703107234377</v>
      </c>
      <c r="L460">
        <f>SUMIFS(Rotowire!E:E,Rotowire!$A:$A,'Master data'!$F460)</f>
        <v>0</v>
      </c>
      <c r="M460" s="2">
        <f>SUMIFS(Rotowire!F:F,Rotowire!$A:$A,'Master data'!$F460)*I460</f>
        <v>0</v>
      </c>
      <c r="N460" s="2">
        <f>SUMIFS(Rotowire!G:G,Rotowire!$A:$A,'Master data'!$F460)*I460</f>
        <v>0</v>
      </c>
      <c r="O460" s="2">
        <f>SUMIFS(Rotowire!I:I,Rotowire!$A:$A,'Master data'!$F460)*I460</f>
        <v>0</v>
      </c>
      <c r="P460" s="2">
        <f>SUMIFS(Rotowire!W:W,Rotowire!$A:$A,'Master data'!$F460)*K460</f>
        <v>0</v>
      </c>
      <c r="Q460" s="2">
        <f>SUMIFS(Rotowire!Y:Y,Rotowire!$A:$A,'Master data'!$F460)*J460</f>
        <v>0</v>
      </c>
      <c r="R460" s="2">
        <f>SUMIFS(Rotowire!AB:AB,Rotowire!$A:$A,'Master data'!$F460)</f>
        <v>0</v>
      </c>
      <c r="S460" s="2">
        <f>SUMIFS(Rotowire!AC:AC,Rotowire!$A:$A,'Master data'!$F460)</f>
        <v>0</v>
      </c>
      <c r="T460" s="2">
        <f>INDEX('Team forecast'!D$3:D$22,MATCH($B460,'Team forecast'!$B$3:$B$22,0))</f>
        <v>1.35</v>
      </c>
      <c r="U460" s="2">
        <f>INDEX('Team forecast'!E$3:E$22,MATCH($B460,'Team forecast'!$B$3:$B$22,0))</f>
        <v>1.23</v>
      </c>
      <c r="V460" s="2">
        <f>INDEX('Team forecast'!J$3:J$22,MATCH($B460,'Team forecast'!$B$3:$B$22,0))</f>
        <v>0.39200000000000002</v>
      </c>
      <c r="W460" s="2">
        <f>INDEX('Team forecast'!K$3:K$22,MATCH($B460,'Team forecast'!$B$3:$B$22,0))</f>
        <v>0.2712</v>
      </c>
      <c r="X460" s="2">
        <f>INDEX('Team forecast'!L$3:L$22,MATCH($B460,'Team forecast'!$B$3:$B$22,0))</f>
        <v>0.33679999999999999</v>
      </c>
      <c r="Y460" s="5">
        <f t="shared" si="485"/>
        <v>-5000</v>
      </c>
      <c r="Z460" s="5">
        <f t="shared" si="486"/>
        <v>0</v>
      </c>
      <c r="AA460" s="5">
        <f t="shared" si="487"/>
        <v>0</v>
      </c>
      <c r="AB460" s="5">
        <f t="shared" si="488"/>
        <v>0</v>
      </c>
      <c r="AC460" s="5">
        <f t="shared" si="489"/>
        <v>0</v>
      </c>
      <c r="AD460" s="5">
        <f t="shared" si="494"/>
        <v>0</v>
      </c>
      <c r="AE460" s="5">
        <f t="shared" si="495"/>
        <v>0</v>
      </c>
      <c r="AF460" s="5">
        <f t="shared" si="490"/>
        <v>0</v>
      </c>
      <c r="AG460" s="5">
        <f t="shared" si="491"/>
        <v>0</v>
      </c>
      <c r="AH460" s="5">
        <f t="shared" si="496"/>
        <v>0</v>
      </c>
      <c r="AI460" s="5">
        <f t="shared" si="497"/>
        <v>0</v>
      </c>
      <c r="AJ460" s="5">
        <f t="shared" si="498"/>
        <v>0</v>
      </c>
      <c r="AK460" s="5">
        <f t="shared" si="499"/>
        <v>0</v>
      </c>
      <c r="AL460" s="5">
        <f>IFERROR(SUM(Y460:AK460),-5000)*((Cockpit!$C$3)^0)</f>
        <v>-5000</v>
      </c>
      <c r="AM460" s="19">
        <f>INDEX('Team forecast'!$M$3:$AU$22,MATCH($B460,'Team forecast'!$B$3:$B$22,0),MATCH(AM$1,'Team forecast'!$M$2:$AU$2,0))</f>
        <v>0</v>
      </c>
      <c r="AN460" s="19">
        <f>INDEX('Team forecast'!$M$3:$AU$22,MATCH($B460,'Team forecast'!$B$3:$B$22,0),MATCH(AN$1,'Team forecast'!$M$2:$AU$2,0))</f>
        <v>0</v>
      </c>
      <c r="AO460" s="19">
        <f>INDEX('Team forecast'!$M$3:$AU$22,MATCH($B460,'Team forecast'!$B$3:$B$22,0),MATCH(AO$1,'Team forecast'!$M$2:$AU$2,0))</f>
        <v>0</v>
      </c>
      <c r="AP460" s="19">
        <f>INDEX('Team forecast'!$M$3:$AU$22,MATCH($B460,'Team forecast'!$B$3:$B$22,0),MATCH(AP$1,'Team forecast'!$M$2:$AU$2,0))</f>
        <v>0</v>
      </c>
      <c r="AQ460" s="5">
        <f t="shared" si="500"/>
        <v>-5000</v>
      </c>
      <c r="AR460" s="5">
        <f>INDEX('Team forecast'!$M$3:$AU$22,MATCH($B460,'Team forecast'!$B$3:$B$22,0),MATCH(AR$1,'Team forecast'!$M$2:$AU$2,0))*IF($Y460&gt;0,25000,0)</f>
        <v>0</v>
      </c>
      <c r="AS460" s="5">
        <f>INDEX('Team forecast'!$M$3:$AU$22,MATCH($B460,'Team forecast'!$B$3:$B$22,0),MATCH(AS$1,'Team forecast'!$M$2:$AU$2,0))*IF($Y460&gt;0,5000,0)</f>
        <v>0</v>
      </c>
      <c r="AT460" s="5">
        <f>INDEX('Team forecast'!$M$3:$AU$22,MATCH($B460,'Team forecast'!$B$3:$B$22,0),MATCH(AT$1,'Team forecast'!$M$2:$AU$2,0))*IF($Y460&gt;0,-15000,0)</f>
        <v>0</v>
      </c>
      <c r="AU460" s="5">
        <f t="shared" si="501"/>
        <v>0</v>
      </c>
      <c r="AV460" s="5">
        <f t="shared" si="502"/>
        <v>0</v>
      </c>
      <c r="AW460" s="5">
        <f t="shared" si="503"/>
        <v>0</v>
      </c>
      <c r="AX460" s="5">
        <f t="shared" si="504"/>
        <v>0</v>
      </c>
      <c r="AY460" s="5">
        <f t="shared" si="505"/>
        <v>0</v>
      </c>
      <c r="AZ460" s="5">
        <f t="shared" si="506"/>
        <v>0</v>
      </c>
      <c r="BA460" s="5">
        <f t="shared" si="507"/>
        <v>0</v>
      </c>
      <c r="BB460" s="5">
        <f t="shared" si="508"/>
        <v>0</v>
      </c>
      <c r="BC460" s="5">
        <f t="shared" si="509"/>
        <v>0</v>
      </c>
      <c r="BD460" s="5">
        <f>IFERROR(SUM(AR460:BC460),0)*((Cockpit!$C$3)^1)</f>
        <v>0</v>
      </c>
      <c r="BE460" s="19">
        <f>INDEX('Team forecast'!$M$3:$AU$22,MATCH($B460,'Team forecast'!$B$3:$B$22,0),MATCH(BE$1,'Team forecast'!$M$2:$AU$2,0))</f>
        <v>0</v>
      </c>
      <c r="BF460" s="19">
        <f>INDEX('Team forecast'!$M$3:$AU$22,MATCH($B460,'Team forecast'!$B$3:$B$22,0),MATCH(BF$1,'Team forecast'!$M$2:$AU$2,0))</f>
        <v>0</v>
      </c>
      <c r="BG460" s="19">
        <f>INDEX('Team forecast'!$M$3:$AU$22,MATCH($B460,'Team forecast'!$B$3:$B$22,0),MATCH(BG$1,'Team forecast'!$M$2:$AU$2,0))</f>
        <v>0</v>
      </c>
      <c r="BH460" s="19">
        <f>INDEX('Team forecast'!$M$3:$AU$22,MATCH($B460,'Team forecast'!$B$3:$B$22,0),MATCH(BH$1,'Team forecast'!$M$2:$AU$2,0))</f>
        <v>0</v>
      </c>
      <c r="BI460" s="5">
        <f t="shared" si="510"/>
        <v>-5000</v>
      </c>
      <c r="BJ460" s="5">
        <f>INDEX('Team forecast'!$M$3:$AU$22,MATCH($B460,'Team forecast'!$B$3:$B$22,0),MATCH(BJ$1,'Team forecast'!$M$2:$AU$2,0))*IF($Y460&gt;0,25000,0)</f>
        <v>0</v>
      </c>
      <c r="BK460" s="5">
        <f>INDEX('Team forecast'!$M$3:$AU$22,MATCH($B460,'Team forecast'!$B$3:$B$22,0),MATCH(BK$1,'Team forecast'!$M$2:$AU$2,0))*IF($Y460&gt;0,5000,0)</f>
        <v>0</v>
      </c>
      <c r="BL460" s="5">
        <f>INDEX('Team forecast'!$M$3:$AU$22,MATCH($B460,'Team forecast'!$B$3:$B$22,0),MATCH(BL$1,'Team forecast'!$M$2:$AU$2,0))*IF($Y460&gt;0,-15000,0)</f>
        <v>0</v>
      </c>
      <c r="BM460" s="5">
        <f t="shared" si="511"/>
        <v>0</v>
      </c>
      <c r="BN460" s="5">
        <f t="shared" si="512"/>
        <v>0</v>
      </c>
      <c r="BO460" s="5">
        <f t="shared" si="513"/>
        <v>0</v>
      </c>
      <c r="BP460" s="5">
        <f t="shared" si="514"/>
        <v>0</v>
      </c>
      <c r="BQ460" s="5">
        <f t="shared" si="515"/>
        <v>0</v>
      </c>
      <c r="BR460" s="5">
        <f t="shared" si="516"/>
        <v>0</v>
      </c>
      <c r="BS460" s="5">
        <f t="shared" si="517"/>
        <v>0</v>
      </c>
      <c r="BT460" s="5">
        <f t="shared" si="518"/>
        <v>0</v>
      </c>
      <c r="BU460" s="5">
        <f t="shared" si="519"/>
        <v>0</v>
      </c>
      <c r="BV460" s="5">
        <f>IFERROR(SUM(BJ460:BU460),0)*((Cockpit!$C$3)^2)</f>
        <v>0</v>
      </c>
      <c r="BW460" s="19">
        <f>INDEX('Team forecast'!$M$3:$AU$22,MATCH($B460,'Team forecast'!$B$3:$B$22,0),MATCH(BW$1,'Team forecast'!$M$2:$AU$2,0))</f>
        <v>0</v>
      </c>
      <c r="BX460" s="19">
        <f>INDEX('Team forecast'!$M$3:$AU$22,MATCH($B460,'Team forecast'!$B$3:$B$22,0),MATCH(BX$1,'Team forecast'!$M$2:$AU$2,0))</f>
        <v>0</v>
      </c>
      <c r="BY460" s="19">
        <f>INDEX('Team forecast'!$M$3:$AU$22,MATCH($B460,'Team forecast'!$B$3:$B$22,0),MATCH(BY$1,'Team forecast'!$M$2:$AU$2,0))</f>
        <v>0</v>
      </c>
      <c r="BZ460" s="19">
        <f>INDEX('Team forecast'!$M$3:$AU$22,MATCH($B460,'Team forecast'!$B$3:$B$22,0),MATCH(BZ$1,'Team forecast'!$M$2:$AU$2,0))</f>
        <v>0</v>
      </c>
      <c r="CA460" s="5">
        <f t="shared" si="520"/>
        <v>-5000</v>
      </c>
      <c r="CB460" s="5">
        <f>INDEX('Team forecast'!$M$3:$AU$22,MATCH($B460,'Team forecast'!$B$3:$B$22,0),MATCH(CB$1,'Team forecast'!$M$2:$AU$2,0))*IF($Y460&gt;0,25000,0)</f>
        <v>0</v>
      </c>
      <c r="CC460" s="5">
        <f>INDEX('Team forecast'!$M$3:$AU$22,MATCH($B460,'Team forecast'!$B$3:$B$22,0),MATCH(CC$1,'Team forecast'!$M$2:$AU$2,0))*IF($Y460&gt;0,5000,0)</f>
        <v>0</v>
      </c>
      <c r="CD460" s="5">
        <f>INDEX('Team forecast'!$M$3:$AU$22,MATCH($B460,'Team forecast'!$B$3:$B$22,0),MATCH(CD$1,'Team forecast'!$M$2:$AU$2,0))*IF($Y460&gt;0,-15000,0)</f>
        <v>0</v>
      </c>
      <c r="CE460" s="5">
        <f t="shared" si="521"/>
        <v>0</v>
      </c>
      <c r="CF460" s="5">
        <f t="shared" si="522"/>
        <v>0</v>
      </c>
      <c r="CG460" s="5">
        <f t="shared" si="523"/>
        <v>0</v>
      </c>
      <c r="CH460" s="5">
        <f t="shared" si="524"/>
        <v>0</v>
      </c>
      <c r="CI460" s="5">
        <f t="shared" si="525"/>
        <v>0</v>
      </c>
      <c r="CJ460" s="5">
        <f t="shared" si="526"/>
        <v>0</v>
      </c>
      <c r="CK460" s="5">
        <f t="shared" si="527"/>
        <v>0</v>
      </c>
      <c r="CL460" s="5">
        <f t="shared" si="528"/>
        <v>0</v>
      </c>
      <c r="CM460" s="5">
        <f t="shared" si="529"/>
        <v>0</v>
      </c>
      <c r="CN460" s="5">
        <f>IFERROR(SUM(CB460:CM460),0)*((Cockpit!$C$3)^3)</f>
        <v>0</v>
      </c>
      <c r="CO460" s="19">
        <f>INDEX('Team forecast'!$M$3:$AU$22,MATCH($B460,'Team forecast'!$B$3:$B$22,0),MATCH(CO$1,'Team forecast'!$M$2:$AU$2,0))</f>
        <v>0</v>
      </c>
      <c r="CP460" s="19">
        <f>INDEX('Team forecast'!$M$3:$AU$22,MATCH($B460,'Team forecast'!$B$3:$B$22,0),MATCH(CP$1,'Team forecast'!$M$2:$AU$2,0))</f>
        <v>0</v>
      </c>
      <c r="CQ460" s="19">
        <f>INDEX('Team forecast'!$M$3:$AU$22,MATCH($B460,'Team forecast'!$B$3:$B$22,0),MATCH(CQ$1,'Team forecast'!$M$2:$AU$2,0))</f>
        <v>0</v>
      </c>
      <c r="CR460" s="19">
        <f>INDEX('Team forecast'!$M$3:$AU$22,MATCH($B460,'Team forecast'!$B$3:$B$22,0),MATCH(CR$1,'Team forecast'!$M$2:$AU$2,0))</f>
        <v>0</v>
      </c>
      <c r="CS460" s="5">
        <f t="shared" si="530"/>
        <v>-5000</v>
      </c>
      <c r="CT460" s="5">
        <f>INDEX('Team forecast'!$M$3:$AU$22,MATCH($B460,'Team forecast'!$B$3:$B$22,0),MATCH(CT$1,'Team forecast'!$M$2:$AU$2,0))*IF($Y460&gt;0,25000,0)</f>
        <v>0</v>
      </c>
      <c r="CU460" s="5">
        <f>INDEX('Team forecast'!$M$3:$AU$22,MATCH($B460,'Team forecast'!$B$3:$B$22,0),MATCH(CU$1,'Team forecast'!$M$2:$AU$2,0))*IF($Y460&gt;0,5000,0)</f>
        <v>0</v>
      </c>
      <c r="CV460" s="5">
        <f>INDEX('Team forecast'!$M$3:$AU$22,MATCH($B460,'Team forecast'!$B$3:$B$22,0),MATCH(CV$1,'Team forecast'!$M$2:$AU$2,0))*IF($Y460&gt;0,-15000,0)</f>
        <v>0</v>
      </c>
      <c r="CW460" s="5">
        <f t="shared" si="531"/>
        <v>0</v>
      </c>
      <c r="CX460" s="5">
        <f t="shared" si="532"/>
        <v>0</v>
      </c>
      <c r="CY460" s="5">
        <f t="shared" si="533"/>
        <v>0</v>
      </c>
      <c r="CZ460" s="5">
        <f t="shared" si="534"/>
        <v>0</v>
      </c>
      <c r="DA460" s="5">
        <f t="shared" si="535"/>
        <v>0</v>
      </c>
      <c r="DB460" s="5">
        <f t="shared" si="536"/>
        <v>0</v>
      </c>
      <c r="DC460" s="5">
        <f t="shared" si="537"/>
        <v>0</v>
      </c>
      <c r="DD460" s="5">
        <f t="shared" si="538"/>
        <v>0</v>
      </c>
      <c r="DE460" s="5">
        <f t="shared" si="539"/>
        <v>0</v>
      </c>
      <c r="DF460" s="5">
        <f>IFERROR(SUM(CT460:DE460),0)*((Cockpit!$C$3)^4)</f>
        <v>0</v>
      </c>
      <c r="DG460" s="19">
        <f>INDEX('Team forecast'!$M$3:$AU$22,MATCH($B460,'Team forecast'!$B$3:$B$22,0),MATCH(DG$1,'Team forecast'!$M$2:$AU$2,0))</f>
        <v>0</v>
      </c>
      <c r="DH460" s="19">
        <f>INDEX('Team forecast'!$M$3:$AU$22,MATCH($B460,'Team forecast'!$B$3:$B$22,0),MATCH(DH$1,'Team forecast'!$M$2:$AU$2,0))</f>
        <v>0</v>
      </c>
      <c r="DI460" s="19">
        <f>INDEX('Team forecast'!$M$3:$AU$22,MATCH($B460,'Team forecast'!$B$3:$B$22,0),MATCH(DI$1,'Team forecast'!$M$2:$AU$2,0))</f>
        <v>0</v>
      </c>
      <c r="DJ460" s="19">
        <f>INDEX('Team forecast'!$M$3:$AU$22,MATCH($B460,'Team forecast'!$B$3:$B$22,0),MATCH(DJ$1,'Team forecast'!$M$2:$AU$2,0))</f>
        <v>0</v>
      </c>
      <c r="DK460" s="5">
        <f t="shared" si="540"/>
        <v>-5000</v>
      </c>
      <c r="DL460" s="5">
        <f>INDEX('Team forecast'!$M$3:$AU$22,MATCH($B460,'Team forecast'!$B$3:$B$22,0),MATCH(DL$1,'Team forecast'!$M$2:$AU$2,0))*IF($Y460&gt;0,25000,0)</f>
        <v>0</v>
      </c>
      <c r="DM460" s="5">
        <f>INDEX('Team forecast'!$M$3:$AU$22,MATCH($B460,'Team forecast'!$B$3:$B$22,0),MATCH(DM$1,'Team forecast'!$M$2:$AU$2,0))*IF($Y460&gt;0,5000,0)</f>
        <v>0</v>
      </c>
      <c r="DN460" s="5">
        <f>INDEX('Team forecast'!$M$3:$AU$22,MATCH($B460,'Team forecast'!$B$3:$B$22,0),MATCH(DN$1,'Team forecast'!$M$2:$AU$2,0))*IF($Y460&gt;0,-15000,0)</f>
        <v>0</v>
      </c>
      <c r="DO460" s="5">
        <f t="shared" si="541"/>
        <v>0</v>
      </c>
      <c r="DP460" s="5">
        <f t="shared" si="542"/>
        <v>0</v>
      </c>
      <c r="DQ460" s="5">
        <f t="shared" si="543"/>
        <v>0</v>
      </c>
      <c r="DR460" s="5">
        <f t="shared" si="544"/>
        <v>0</v>
      </c>
      <c r="DS460" s="5">
        <f t="shared" si="545"/>
        <v>0</v>
      </c>
      <c r="DT460" s="5">
        <f t="shared" si="546"/>
        <v>0</v>
      </c>
      <c r="DU460" s="5">
        <f t="shared" si="547"/>
        <v>0</v>
      </c>
      <c r="DV460" s="5">
        <f t="shared" si="548"/>
        <v>0</v>
      </c>
      <c r="DW460" s="5">
        <f t="shared" si="549"/>
        <v>0</v>
      </c>
      <c r="DX460" s="5">
        <f>IFERROR(SUM(DL460:DW460),0)*((Cockpit!$C$3)^5)</f>
        <v>0</v>
      </c>
      <c r="DY460" s="5">
        <f t="shared" si="550"/>
        <v>-5000</v>
      </c>
      <c r="DZ460" s="5" t="str">
        <f>IF(ISERROR(MATCH(A460,'Current squad'!B:B,0)),"No","Yes")</f>
        <v>No</v>
      </c>
      <c r="EA460" s="5" cm="1">
        <f t="array" ref="EA460">IFERROR(_xlfn.IFS(DZ460="Yes",0,DZ460="No",H460*1%),999999)</f>
        <v>18690</v>
      </c>
      <c r="EB460" s="5">
        <f t="shared" si="492"/>
        <v>1887690</v>
      </c>
      <c r="EC460" s="5">
        <f t="shared" si="551"/>
        <v>-23690</v>
      </c>
      <c r="ED460" s="1">
        <f t="shared" si="493"/>
        <v>-1.2675227394328518E-2</v>
      </c>
      <c r="EE460" s="5">
        <f>RANK(EC460,$EC$2:$EC$572)+COUNTIF($EC$2:EC460,EC460)-1</f>
        <v>157</v>
      </c>
      <c r="EF460" s="4">
        <f>RANK(ED460,$ED$2:$ED$572)+COUNTIF($ED$2:ED460,ED460)-1</f>
        <v>556</v>
      </c>
    </row>
    <row r="461" spans="1:136" x14ac:dyDescent="0.3">
      <c r="A461" t="str">
        <f>IF(Holdet.dk!A461&lt;&gt;"",Holdet.dk!A461,"")</f>
        <v>Kyle Walker-Peters</v>
      </c>
      <c r="B461" t="str">
        <f>INDEX(Holdet.dk!B:B,MATCH($A461,Holdet.dk!$A:$A,0))</f>
        <v>Southampton</v>
      </c>
      <c r="C461" t="str">
        <f>INDEX(Holdet.dk!C:C,MATCH($A461,Holdet.dk!$A:$A,0))</f>
        <v>Defense</v>
      </c>
      <c r="D461" t="str">
        <f>INDEX(Holdet.dk!D:D,MATCH($A461,Holdet.dk!$A:$A,0))</f>
        <v>4.134.000</v>
      </c>
      <c r="E461" s="1">
        <f>IFERROR(_xlfn.NUMBERVALUE(INDEX(Holdet.dk!$E:$E,MATCH($A461,Holdet.dk!$A:$A,0)),","),0)</f>
        <v>1.3999999999999999E-2</v>
      </c>
      <c r="F461" t="str">
        <f>IF(INDEX(Lookup!H:H,MATCH('Master data'!A461,Lookup!G:G,0))=0,A461,INDEX(Lookup!H:H,MATCH('Master data'!A461,Lookup!G:G,0)))</f>
        <v>Kyle Walker-Peters</v>
      </c>
      <c r="G461" t="str">
        <f>IFERROR(INDEX(Lookup!B:B,MATCH(INDEX(Rotowire!C:C,MATCH(F461,Rotowire!A:A,0)),Lookup!D:D,0)),"")</f>
        <v>West Ham</v>
      </c>
      <c r="H461" s="5">
        <f t="shared" si="484"/>
        <v>4134000</v>
      </c>
      <c r="I461" s="19">
        <f>IFERROR(INDEX('Team forecast'!$G$3:$I$22,MATCH($B461,'Team forecast'!$B$3:$B$22,0),MATCH(I$1,'Team forecast'!$G$2:$I$2,0)),0)</f>
        <v>1.1637931034482758</v>
      </c>
      <c r="J461" s="19">
        <f>IFERROR(INDEX('Team forecast'!$G$3:$I$22,MATCH($B461,'Team forecast'!$B$3:$B$22,0),MATCH(J$1,'Team forecast'!$G$2:$I$2,0)),0)</f>
        <v>0.89999999999999991</v>
      </c>
      <c r="K461" s="19">
        <f>IFERROR(INDEX('Team forecast'!$G$3:$I$22,MATCH($B461,'Team forecast'!$B$3:$B$22,0),MATCH(K$1,'Team forecast'!$G$2:$I$2,0)),0)</f>
        <v>1.3912753278240162</v>
      </c>
      <c r="L461">
        <f>SUMIFS(Rotowire!E:E,Rotowire!$A:$A,'Master data'!$F461)</f>
        <v>95</v>
      </c>
      <c r="M461" s="2">
        <f>SUMIFS(Rotowire!F:F,Rotowire!$A:$A,'Master data'!$F461)*I461</f>
        <v>0</v>
      </c>
      <c r="N461" s="2">
        <f>SUMIFS(Rotowire!G:G,Rotowire!$A:$A,'Master data'!$F461)*I461</f>
        <v>0.10474137931034481</v>
      </c>
      <c r="O461" s="2">
        <f>SUMIFS(Rotowire!I:I,Rotowire!$A:$A,'Master data'!$F461)*I461</f>
        <v>0.20948275862068963</v>
      </c>
      <c r="P461" s="2">
        <f>SUMIFS(Rotowire!W:W,Rotowire!$A:$A,'Master data'!$F461)*K461</f>
        <v>0.1808657926171221</v>
      </c>
      <c r="Q461" s="2">
        <f>SUMIFS(Rotowire!Y:Y,Rotowire!$A:$A,'Master data'!$F461)*J461</f>
        <v>0</v>
      </c>
      <c r="R461" s="2">
        <f>SUMIFS(Rotowire!AB:AB,Rotowire!$A:$A,'Master data'!$F461)</f>
        <v>0.15</v>
      </c>
      <c r="S461" s="2">
        <f>SUMIFS(Rotowire!AC:AC,Rotowire!$A:$A,'Master data'!$F461)</f>
        <v>0</v>
      </c>
      <c r="T461" s="2">
        <f>INDEX('Team forecast'!D$3:D$22,MATCH($B461,'Team forecast'!$B$3:$B$22,0))</f>
        <v>1.35</v>
      </c>
      <c r="U461" s="2">
        <f>INDEX('Team forecast'!E$3:E$22,MATCH($B461,'Team forecast'!$B$3:$B$22,0))</f>
        <v>1.71</v>
      </c>
      <c r="V461" s="2">
        <f>INDEX('Team forecast'!J$3:J$22,MATCH($B461,'Team forecast'!$B$3:$B$22,0))</f>
        <v>0.30020000000000002</v>
      </c>
      <c r="W461" s="2">
        <f>INDEX('Team forecast'!K$3:K$22,MATCH($B461,'Team forecast'!$B$3:$B$22,0))</f>
        <v>0.2422</v>
      </c>
      <c r="X461" s="2">
        <f>INDEX('Team forecast'!L$3:L$22,MATCH($B461,'Team forecast'!$B$3:$B$22,0))</f>
        <v>0.45750000000000002</v>
      </c>
      <c r="Y461" s="5">
        <f t="shared" si="485"/>
        <v>7000</v>
      </c>
      <c r="Z461" s="5">
        <f t="shared" si="486"/>
        <v>7505.0000000000009</v>
      </c>
      <c r="AA461" s="5">
        <f t="shared" si="487"/>
        <v>1211</v>
      </c>
      <c r="AB461" s="5">
        <f t="shared" si="488"/>
        <v>-6862.5</v>
      </c>
      <c r="AC461" s="5">
        <f t="shared" si="489"/>
        <v>0</v>
      </c>
      <c r="AD461" s="5">
        <f t="shared" si="494"/>
        <v>5237.0689655172409</v>
      </c>
      <c r="AE461" s="5">
        <f t="shared" si="495"/>
        <v>2094.8275862068963</v>
      </c>
      <c r="AF461" s="5">
        <f t="shared" si="490"/>
        <v>9043.2896308561048</v>
      </c>
      <c r="AG461" s="5">
        <f t="shared" si="491"/>
        <v>0</v>
      </c>
      <c r="AH461" s="5">
        <f t="shared" si="496"/>
        <v>-3000</v>
      </c>
      <c r="AI461" s="5">
        <f t="shared" si="497"/>
        <v>0</v>
      </c>
      <c r="AJ461" s="5">
        <f t="shared" si="498"/>
        <v>13500</v>
      </c>
      <c r="AK461" s="5">
        <f t="shared" si="499"/>
        <v>-13680</v>
      </c>
      <c r="AL461" s="5">
        <f>IFERROR(SUM(Y461:AK461),-5000)*((Cockpit!$C$3)^0)</f>
        <v>22048.686182580241</v>
      </c>
      <c r="AM461" s="19">
        <f>INDEX('Team forecast'!$M$3:$AU$22,MATCH($B461,'Team forecast'!$B$3:$B$22,0),MATCH(AM$1,'Team forecast'!$M$2:$AU$2,0))</f>
        <v>0</v>
      </c>
      <c r="AN461" s="19">
        <f>INDEX('Team forecast'!$M$3:$AU$22,MATCH($B461,'Team forecast'!$B$3:$B$22,0),MATCH(AN$1,'Team forecast'!$M$2:$AU$2,0))</f>
        <v>0</v>
      </c>
      <c r="AO461" s="19">
        <f>INDEX('Team forecast'!$M$3:$AU$22,MATCH($B461,'Team forecast'!$B$3:$B$22,0),MATCH(AO$1,'Team forecast'!$M$2:$AU$2,0))</f>
        <v>0</v>
      </c>
      <c r="AP461" s="19">
        <f>INDEX('Team forecast'!$M$3:$AU$22,MATCH($B461,'Team forecast'!$B$3:$B$22,0),MATCH(AP$1,'Team forecast'!$M$2:$AU$2,0))</f>
        <v>0</v>
      </c>
      <c r="AQ461" s="5">
        <f t="shared" si="500"/>
        <v>7000</v>
      </c>
      <c r="AR461" s="5">
        <f>INDEX('Team forecast'!$M$3:$AU$22,MATCH($B461,'Team forecast'!$B$3:$B$22,0),MATCH(AR$1,'Team forecast'!$M$2:$AU$2,0))*IF($Y461&gt;0,25000,0)</f>
        <v>0</v>
      </c>
      <c r="AS461" s="5">
        <f>INDEX('Team forecast'!$M$3:$AU$22,MATCH($B461,'Team forecast'!$B$3:$B$22,0),MATCH(AS$1,'Team forecast'!$M$2:$AU$2,0))*IF($Y461&gt;0,5000,0)</f>
        <v>0</v>
      </c>
      <c r="AT461" s="5">
        <f>INDEX('Team forecast'!$M$3:$AU$22,MATCH($B461,'Team forecast'!$B$3:$B$22,0),MATCH(AT$1,'Team forecast'!$M$2:$AU$2,0))*IF($Y461&gt;0,-15000,0)</f>
        <v>0</v>
      </c>
      <c r="AU461" s="5">
        <f t="shared" si="501"/>
        <v>0</v>
      </c>
      <c r="AV461" s="5">
        <f t="shared" si="502"/>
        <v>0</v>
      </c>
      <c r="AW461" s="5">
        <f t="shared" si="503"/>
        <v>0</v>
      </c>
      <c r="AX461" s="5">
        <f t="shared" si="504"/>
        <v>0</v>
      </c>
      <c r="AY461" s="5">
        <f t="shared" si="505"/>
        <v>0</v>
      </c>
      <c r="AZ461" s="5">
        <f t="shared" si="506"/>
        <v>-3000</v>
      </c>
      <c r="BA461" s="5">
        <f t="shared" si="507"/>
        <v>0</v>
      </c>
      <c r="BB461" s="5">
        <f t="shared" si="508"/>
        <v>0</v>
      </c>
      <c r="BC461" s="5">
        <f t="shared" si="509"/>
        <v>0</v>
      </c>
      <c r="BD461" s="5">
        <f>IFERROR(SUM(AR461:BC461),0)*((Cockpit!$C$3)^1)</f>
        <v>-2100</v>
      </c>
      <c r="BE461" s="19">
        <f>INDEX('Team forecast'!$M$3:$AU$22,MATCH($B461,'Team forecast'!$B$3:$B$22,0),MATCH(BE$1,'Team forecast'!$M$2:$AU$2,0))</f>
        <v>0</v>
      </c>
      <c r="BF461" s="19">
        <f>INDEX('Team forecast'!$M$3:$AU$22,MATCH($B461,'Team forecast'!$B$3:$B$22,0),MATCH(BF$1,'Team forecast'!$M$2:$AU$2,0))</f>
        <v>0</v>
      </c>
      <c r="BG461" s="19">
        <f>INDEX('Team forecast'!$M$3:$AU$22,MATCH($B461,'Team forecast'!$B$3:$B$22,0),MATCH(BG$1,'Team forecast'!$M$2:$AU$2,0))</f>
        <v>0</v>
      </c>
      <c r="BH461" s="19">
        <f>INDEX('Team forecast'!$M$3:$AU$22,MATCH($B461,'Team forecast'!$B$3:$B$22,0),MATCH(BH$1,'Team forecast'!$M$2:$AU$2,0))</f>
        <v>0</v>
      </c>
      <c r="BI461" s="5">
        <f t="shared" si="510"/>
        <v>7000</v>
      </c>
      <c r="BJ461" s="5">
        <f>INDEX('Team forecast'!$M$3:$AU$22,MATCH($B461,'Team forecast'!$B$3:$B$22,0),MATCH(BJ$1,'Team forecast'!$M$2:$AU$2,0))*IF($Y461&gt;0,25000,0)</f>
        <v>0</v>
      </c>
      <c r="BK461" s="5">
        <f>INDEX('Team forecast'!$M$3:$AU$22,MATCH($B461,'Team forecast'!$B$3:$B$22,0),MATCH(BK$1,'Team forecast'!$M$2:$AU$2,0))*IF($Y461&gt;0,5000,0)</f>
        <v>0</v>
      </c>
      <c r="BL461" s="5">
        <f>INDEX('Team forecast'!$M$3:$AU$22,MATCH($B461,'Team forecast'!$B$3:$B$22,0),MATCH(BL$1,'Team forecast'!$M$2:$AU$2,0))*IF($Y461&gt;0,-15000,0)</f>
        <v>0</v>
      </c>
      <c r="BM461" s="5">
        <f t="shared" si="511"/>
        <v>0</v>
      </c>
      <c r="BN461" s="5">
        <f t="shared" si="512"/>
        <v>0</v>
      </c>
      <c r="BO461" s="5">
        <f t="shared" si="513"/>
        <v>0</v>
      </c>
      <c r="BP461" s="5">
        <f t="shared" si="514"/>
        <v>0</v>
      </c>
      <c r="BQ461" s="5">
        <f t="shared" si="515"/>
        <v>0</v>
      </c>
      <c r="BR461" s="5">
        <f t="shared" si="516"/>
        <v>-3000</v>
      </c>
      <c r="BS461" s="5">
        <f t="shared" si="517"/>
        <v>0</v>
      </c>
      <c r="BT461" s="5">
        <f t="shared" si="518"/>
        <v>0</v>
      </c>
      <c r="BU461" s="5">
        <f t="shared" si="519"/>
        <v>0</v>
      </c>
      <c r="BV461" s="5">
        <f>IFERROR(SUM(BJ461:BU461),0)*((Cockpit!$C$3)^2)</f>
        <v>-1469.9999999999998</v>
      </c>
      <c r="BW461" s="19">
        <f>INDEX('Team forecast'!$M$3:$AU$22,MATCH($B461,'Team forecast'!$B$3:$B$22,0),MATCH(BW$1,'Team forecast'!$M$2:$AU$2,0))</f>
        <v>0</v>
      </c>
      <c r="BX461" s="19">
        <f>INDEX('Team forecast'!$M$3:$AU$22,MATCH($B461,'Team forecast'!$B$3:$B$22,0),MATCH(BX$1,'Team forecast'!$M$2:$AU$2,0))</f>
        <v>0</v>
      </c>
      <c r="BY461" s="19">
        <f>INDEX('Team forecast'!$M$3:$AU$22,MATCH($B461,'Team forecast'!$B$3:$B$22,0),MATCH(BY$1,'Team forecast'!$M$2:$AU$2,0))</f>
        <v>0</v>
      </c>
      <c r="BZ461" s="19">
        <f>INDEX('Team forecast'!$M$3:$AU$22,MATCH($B461,'Team forecast'!$B$3:$B$22,0),MATCH(BZ$1,'Team forecast'!$M$2:$AU$2,0))</f>
        <v>0</v>
      </c>
      <c r="CA461" s="5">
        <f t="shared" si="520"/>
        <v>7000</v>
      </c>
      <c r="CB461" s="5">
        <f>INDEX('Team forecast'!$M$3:$AU$22,MATCH($B461,'Team forecast'!$B$3:$B$22,0),MATCH(CB$1,'Team forecast'!$M$2:$AU$2,0))*IF($Y461&gt;0,25000,0)</f>
        <v>0</v>
      </c>
      <c r="CC461" s="5">
        <f>INDEX('Team forecast'!$M$3:$AU$22,MATCH($B461,'Team forecast'!$B$3:$B$22,0),MATCH(CC$1,'Team forecast'!$M$2:$AU$2,0))*IF($Y461&gt;0,5000,0)</f>
        <v>0</v>
      </c>
      <c r="CD461" s="5">
        <f>INDEX('Team forecast'!$M$3:$AU$22,MATCH($B461,'Team forecast'!$B$3:$B$22,0),MATCH(CD$1,'Team forecast'!$M$2:$AU$2,0))*IF($Y461&gt;0,-15000,0)</f>
        <v>0</v>
      </c>
      <c r="CE461" s="5">
        <f t="shared" si="521"/>
        <v>0</v>
      </c>
      <c r="CF461" s="5">
        <f t="shared" si="522"/>
        <v>0</v>
      </c>
      <c r="CG461" s="5">
        <f t="shared" si="523"/>
        <v>0</v>
      </c>
      <c r="CH461" s="5">
        <f t="shared" si="524"/>
        <v>0</v>
      </c>
      <c r="CI461" s="5">
        <f t="shared" si="525"/>
        <v>0</v>
      </c>
      <c r="CJ461" s="5">
        <f t="shared" si="526"/>
        <v>-3000</v>
      </c>
      <c r="CK461" s="5">
        <f t="shared" si="527"/>
        <v>0</v>
      </c>
      <c r="CL461" s="5">
        <f t="shared" si="528"/>
        <v>0</v>
      </c>
      <c r="CM461" s="5">
        <f t="shared" si="529"/>
        <v>0</v>
      </c>
      <c r="CN461" s="5">
        <f>IFERROR(SUM(CB461:CM461),0)*((Cockpit!$C$3)^3)</f>
        <v>-1028.9999999999998</v>
      </c>
      <c r="CO461" s="19">
        <f>INDEX('Team forecast'!$M$3:$AU$22,MATCH($B461,'Team forecast'!$B$3:$B$22,0),MATCH(CO$1,'Team forecast'!$M$2:$AU$2,0))</f>
        <v>0</v>
      </c>
      <c r="CP461" s="19">
        <f>INDEX('Team forecast'!$M$3:$AU$22,MATCH($B461,'Team forecast'!$B$3:$B$22,0),MATCH(CP$1,'Team forecast'!$M$2:$AU$2,0))</f>
        <v>0</v>
      </c>
      <c r="CQ461" s="19">
        <f>INDEX('Team forecast'!$M$3:$AU$22,MATCH($B461,'Team forecast'!$B$3:$B$22,0),MATCH(CQ$1,'Team forecast'!$M$2:$AU$2,0))</f>
        <v>0</v>
      </c>
      <c r="CR461" s="19">
        <f>INDEX('Team forecast'!$M$3:$AU$22,MATCH($B461,'Team forecast'!$B$3:$B$22,0),MATCH(CR$1,'Team forecast'!$M$2:$AU$2,0))</f>
        <v>0</v>
      </c>
      <c r="CS461" s="5">
        <f t="shared" si="530"/>
        <v>7000</v>
      </c>
      <c r="CT461" s="5">
        <f>INDEX('Team forecast'!$M$3:$AU$22,MATCH($B461,'Team forecast'!$B$3:$B$22,0),MATCH(CT$1,'Team forecast'!$M$2:$AU$2,0))*IF($Y461&gt;0,25000,0)</f>
        <v>0</v>
      </c>
      <c r="CU461" s="5">
        <f>INDEX('Team forecast'!$M$3:$AU$22,MATCH($B461,'Team forecast'!$B$3:$B$22,0),MATCH(CU$1,'Team forecast'!$M$2:$AU$2,0))*IF($Y461&gt;0,5000,0)</f>
        <v>0</v>
      </c>
      <c r="CV461" s="5">
        <f>INDEX('Team forecast'!$M$3:$AU$22,MATCH($B461,'Team forecast'!$B$3:$B$22,0),MATCH(CV$1,'Team forecast'!$M$2:$AU$2,0))*IF($Y461&gt;0,-15000,0)</f>
        <v>0</v>
      </c>
      <c r="CW461" s="5">
        <f t="shared" si="531"/>
        <v>0</v>
      </c>
      <c r="CX461" s="5">
        <f t="shared" si="532"/>
        <v>0</v>
      </c>
      <c r="CY461" s="5">
        <f t="shared" si="533"/>
        <v>0</v>
      </c>
      <c r="CZ461" s="5">
        <f t="shared" si="534"/>
        <v>0</v>
      </c>
      <c r="DA461" s="5">
        <f t="shared" si="535"/>
        <v>0</v>
      </c>
      <c r="DB461" s="5">
        <f t="shared" si="536"/>
        <v>-3000</v>
      </c>
      <c r="DC461" s="5">
        <f t="shared" si="537"/>
        <v>0</v>
      </c>
      <c r="DD461" s="5">
        <f t="shared" si="538"/>
        <v>0</v>
      </c>
      <c r="DE461" s="5">
        <f t="shared" si="539"/>
        <v>0</v>
      </c>
      <c r="DF461" s="5">
        <f>IFERROR(SUM(CT461:DE461),0)*((Cockpit!$C$3)^4)</f>
        <v>-720.29999999999973</v>
      </c>
      <c r="DG461" s="19">
        <f>INDEX('Team forecast'!$M$3:$AU$22,MATCH($B461,'Team forecast'!$B$3:$B$22,0),MATCH(DG$1,'Team forecast'!$M$2:$AU$2,0))</f>
        <v>0</v>
      </c>
      <c r="DH461" s="19">
        <f>INDEX('Team forecast'!$M$3:$AU$22,MATCH($B461,'Team forecast'!$B$3:$B$22,0),MATCH(DH$1,'Team forecast'!$M$2:$AU$2,0))</f>
        <v>0</v>
      </c>
      <c r="DI461" s="19">
        <f>INDEX('Team forecast'!$M$3:$AU$22,MATCH($B461,'Team forecast'!$B$3:$B$22,0),MATCH(DI$1,'Team forecast'!$M$2:$AU$2,0))</f>
        <v>0</v>
      </c>
      <c r="DJ461" s="19">
        <f>INDEX('Team forecast'!$M$3:$AU$22,MATCH($B461,'Team forecast'!$B$3:$B$22,0),MATCH(DJ$1,'Team forecast'!$M$2:$AU$2,0))</f>
        <v>0</v>
      </c>
      <c r="DK461" s="5">
        <f t="shared" si="540"/>
        <v>7000</v>
      </c>
      <c r="DL461" s="5">
        <f>INDEX('Team forecast'!$M$3:$AU$22,MATCH($B461,'Team forecast'!$B$3:$B$22,0),MATCH(DL$1,'Team forecast'!$M$2:$AU$2,0))*IF($Y461&gt;0,25000,0)</f>
        <v>0</v>
      </c>
      <c r="DM461" s="5">
        <f>INDEX('Team forecast'!$M$3:$AU$22,MATCH($B461,'Team forecast'!$B$3:$B$22,0),MATCH(DM$1,'Team forecast'!$M$2:$AU$2,0))*IF($Y461&gt;0,5000,0)</f>
        <v>0</v>
      </c>
      <c r="DN461" s="5">
        <f>INDEX('Team forecast'!$M$3:$AU$22,MATCH($B461,'Team forecast'!$B$3:$B$22,0),MATCH(DN$1,'Team forecast'!$M$2:$AU$2,0))*IF($Y461&gt;0,-15000,0)</f>
        <v>0</v>
      </c>
      <c r="DO461" s="5">
        <f t="shared" si="541"/>
        <v>0</v>
      </c>
      <c r="DP461" s="5">
        <f t="shared" si="542"/>
        <v>0</v>
      </c>
      <c r="DQ461" s="5">
        <f t="shared" si="543"/>
        <v>0</v>
      </c>
      <c r="DR461" s="5">
        <f t="shared" si="544"/>
        <v>0</v>
      </c>
      <c r="DS461" s="5">
        <f t="shared" si="545"/>
        <v>0</v>
      </c>
      <c r="DT461" s="5">
        <f t="shared" si="546"/>
        <v>-3000</v>
      </c>
      <c r="DU461" s="5">
        <f t="shared" si="547"/>
        <v>0</v>
      </c>
      <c r="DV461" s="5">
        <f t="shared" si="548"/>
        <v>0</v>
      </c>
      <c r="DW461" s="5">
        <f t="shared" si="549"/>
        <v>0</v>
      </c>
      <c r="DX461" s="5">
        <f>IFERROR(SUM(DL461:DW461),0)*((Cockpit!$C$3)^5)</f>
        <v>-504.20999999999981</v>
      </c>
      <c r="DY461" s="5">
        <f t="shared" si="550"/>
        <v>16225.176182580242</v>
      </c>
      <c r="DZ461" s="5" t="str">
        <f>IF(ISERROR(MATCH(A461,'Current squad'!B:B,0)),"No","Yes")</f>
        <v>No</v>
      </c>
      <c r="EA461" s="5" cm="1">
        <f t="array" ref="EA461">IFERROR(_xlfn.IFS(DZ461="Yes",0,DZ461="No",H461*1%),999999)</f>
        <v>41340</v>
      </c>
      <c r="EB461" s="5">
        <f t="shared" si="492"/>
        <v>4175340</v>
      </c>
      <c r="EC461" s="5">
        <f t="shared" si="551"/>
        <v>-25114.823817419758</v>
      </c>
      <c r="ED461" s="1">
        <f t="shared" si="493"/>
        <v>-6.0751871837009573E-3</v>
      </c>
      <c r="EE461" s="5">
        <f>RANK(EC461,$EC$2:$EC$572)+COUNTIF($EC$2:EC461,EC461)-1</f>
        <v>245</v>
      </c>
      <c r="EF461" s="4">
        <f>RANK(ED461,$ED$2:$ED$572)+COUNTIF($ED$2:ED461,ED461)-1</f>
        <v>162</v>
      </c>
    </row>
    <row r="462" spans="1:136" x14ac:dyDescent="0.3">
      <c r="A462" t="str">
        <f>IF(Holdet.dk!A462&lt;&gt;"",Holdet.dk!A462,"")</f>
        <v>Fabricio Agosto</v>
      </c>
      <c r="B462" t="str">
        <f>INDEX(Holdet.dk!B:B,MATCH($A462,Holdet.dk!$A:$A,0))</f>
        <v>Fulham</v>
      </c>
      <c r="C462" t="str">
        <f>INDEX(Holdet.dk!C:C,MATCH($A462,Holdet.dk!$A:$A,0))</f>
        <v>Goalkeeper</v>
      </c>
      <c r="D462" t="str">
        <f>INDEX(Holdet.dk!D:D,MATCH($A462,Holdet.dk!$A:$A,0))</f>
        <v>3.440.000</v>
      </c>
      <c r="E462" s="1">
        <f>IFERROR(_xlfn.NUMBERVALUE(INDEX(Holdet.dk!$E:$E,MATCH($A462,Holdet.dk!$A:$A,0)),","),0)</f>
        <v>0</v>
      </c>
      <c r="F462" t="str">
        <f>IF(INDEX(Lookup!H:H,MATCH('Master data'!A462,Lookup!G:G,0))=0,A462,INDEX(Lookup!H:H,MATCH('Master data'!A462,Lookup!G:G,0)))</f>
        <v>Fabricio Agosto</v>
      </c>
      <c r="G462" t="str">
        <f>IFERROR(INDEX(Lookup!B:B,MATCH(INDEX(Rotowire!C:C,MATCH(F462,Rotowire!A:A,0)),Lookup!D:D,0)),"")</f>
        <v/>
      </c>
      <c r="H462" s="5">
        <f t="shared" si="484"/>
        <v>3440000</v>
      </c>
      <c r="I462" s="19">
        <f>IFERROR(INDEX('Team forecast'!$G$3:$I$22,MATCH($B462,'Team forecast'!$B$3:$B$22,0),MATCH(I$1,'Team forecast'!$G$2:$I$2,0)),0)</f>
        <v>0.79881656804733725</v>
      </c>
      <c r="J462" s="19">
        <f>IFERROR(INDEX('Team forecast'!$G$3:$I$22,MATCH($B462,'Team forecast'!$B$3:$B$22,0),MATCH(J$1,'Team forecast'!$G$2:$I$2,0)),0)</f>
        <v>0.8913043478260867</v>
      </c>
      <c r="K462" s="19">
        <f>IFERROR(INDEX('Team forecast'!$G$3:$I$22,MATCH($B462,'Team forecast'!$B$3:$B$22,0),MATCH(K$1,'Team forecast'!$G$2:$I$2,0)),0)</f>
        <v>1.1691703107234377</v>
      </c>
      <c r="L462">
        <f>SUMIFS(Rotowire!E:E,Rotowire!$A:$A,'Master data'!$F462)</f>
        <v>0</v>
      </c>
      <c r="M462" s="2">
        <f>SUMIFS(Rotowire!F:F,Rotowire!$A:$A,'Master data'!$F462)*I462</f>
        <v>0</v>
      </c>
      <c r="N462" s="2">
        <f>SUMIFS(Rotowire!G:G,Rotowire!$A:$A,'Master data'!$F462)*I462</f>
        <v>0</v>
      </c>
      <c r="O462" s="2">
        <f>SUMIFS(Rotowire!I:I,Rotowire!$A:$A,'Master data'!$F462)*I462</f>
        <v>0</v>
      </c>
      <c r="P462" s="2">
        <f>SUMIFS(Rotowire!W:W,Rotowire!$A:$A,'Master data'!$F462)*K462</f>
        <v>0</v>
      </c>
      <c r="Q462" s="2">
        <f>SUMIFS(Rotowire!Y:Y,Rotowire!$A:$A,'Master data'!$F462)*J462</f>
        <v>0</v>
      </c>
      <c r="R462" s="2">
        <f>SUMIFS(Rotowire!AB:AB,Rotowire!$A:$A,'Master data'!$F462)</f>
        <v>0</v>
      </c>
      <c r="S462" s="2">
        <f>SUMIFS(Rotowire!AC:AC,Rotowire!$A:$A,'Master data'!$F462)</f>
        <v>0</v>
      </c>
      <c r="T462" s="2">
        <f>INDEX('Team forecast'!D$3:D$22,MATCH($B462,'Team forecast'!$B$3:$B$22,0))</f>
        <v>1.35</v>
      </c>
      <c r="U462" s="2">
        <f>INDEX('Team forecast'!E$3:E$22,MATCH($B462,'Team forecast'!$B$3:$B$22,0))</f>
        <v>1.23</v>
      </c>
      <c r="V462" s="2">
        <f>INDEX('Team forecast'!J$3:J$22,MATCH($B462,'Team forecast'!$B$3:$B$22,0))</f>
        <v>0.39200000000000002</v>
      </c>
      <c r="W462" s="2">
        <f>INDEX('Team forecast'!K$3:K$22,MATCH($B462,'Team forecast'!$B$3:$B$22,0))</f>
        <v>0.2712</v>
      </c>
      <c r="X462" s="2">
        <f>INDEX('Team forecast'!L$3:L$22,MATCH($B462,'Team forecast'!$B$3:$B$22,0))</f>
        <v>0.33679999999999999</v>
      </c>
      <c r="Y462" s="5">
        <f t="shared" si="485"/>
        <v>-5000</v>
      </c>
      <c r="Z462" s="5">
        <f t="shared" si="486"/>
        <v>0</v>
      </c>
      <c r="AA462" s="5">
        <f t="shared" si="487"/>
        <v>0</v>
      </c>
      <c r="AB462" s="5">
        <f t="shared" si="488"/>
        <v>0</v>
      </c>
      <c r="AC462" s="5">
        <f t="shared" si="489"/>
        <v>0</v>
      </c>
      <c r="AD462" s="5">
        <f t="shared" si="494"/>
        <v>0</v>
      </c>
      <c r="AE462" s="5">
        <f t="shared" si="495"/>
        <v>0</v>
      </c>
      <c r="AF462" s="5">
        <f t="shared" si="490"/>
        <v>0</v>
      </c>
      <c r="AG462" s="5">
        <f t="shared" si="491"/>
        <v>0</v>
      </c>
      <c r="AH462" s="5">
        <f t="shared" si="496"/>
        <v>0</v>
      </c>
      <c r="AI462" s="5">
        <f t="shared" si="497"/>
        <v>0</v>
      </c>
      <c r="AJ462" s="5">
        <f t="shared" si="498"/>
        <v>0</v>
      </c>
      <c r="AK462" s="5">
        <f t="shared" si="499"/>
        <v>0</v>
      </c>
      <c r="AL462" s="5">
        <f>IFERROR(SUM(Y462:AK462),-5000)*((Cockpit!$C$3)^0)</f>
        <v>-5000</v>
      </c>
      <c r="AM462" s="19">
        <f>INDEX('Team forecast'!$M$3:$AU$22,MATCH($B462,'Team forecast'!$B$3:$B$22,0),MATCH(AM$1,'Team forecast'!$M$2:$AU$2,0))</f>
        <v>0</v>
      </c>
      <c r="AN462" s="19">
        <f>INDEX('Team forecast'!$M$3:$AU$22,MATCH($B462,'Team forecast'!$B$3:$B$22,0),MATCH(AN$1,'Team forecast'!$M$2:$AU$2,0))</f>
        <v>0</v>
      </c>
      <c r="AO462" s="19">
        <f>INDEX('Team forecast'!$M$3:$AU$22,MATCH($B462,'Team forecast'!$B$3:$B$22,0),MATCH(AO$1,'Team forecast'!$M$2:$AU$2,0))</f>
        <v>0</v>
      </c>
      <c r="AP462" s="19">
        <f>INDEX('Team forecast'!$M$3:$AU$22,MATCH($B462,'Team forecast'!$B$3:$B$22,0),MATCH(AP$1,'Team forecast'!$M$2:$AU$2,0))</f>
        <v>0</v>
      </c>
      <c r="AQ462" s="5">
        <f t="shared" si="500"/>
        <v>-5000</v>
      </c>
      <c r="AR462" s="5">
        <f>INDEX('Team forecast'!$M$3:$AU$22,MATCH($B462,'Team forecast'!$B$3:$B$22,0),MATCH(AR$1,'Team forecast'!$M$2:$AU$2,0))*IF($Y462&gt;0,25000,0)</f>
        <v>0</v>
      </c>
      <c r="AS462" s="5">
        <f>INDEX('Team forecast'!$M$3:$AU$22,MATCH($B462,'Team forecast'!$B$3:$B$22,0),MATCH(AS$1,'Team forecast'!$M$2:$AU$2,0))*IF($Y462&gt;0,5000,0)</f>
        <v>0</v>
      </c>
      <c r="AT462" s="5">
        <f>INDEX('Team forecast'!$M$3:$AU$22,MATCH($B462,'Team forecast'!$B$3:$B$22,0),MATCH(AT$1,'Team forecast'!$M$2:$AU$2,0))*IF($Y462&gt;0,-15000,0)</f>
        <v>0</v>
      </c>
      <c r="AU462" s="5">
        <f t="shared" si="501"/>
        <v>0</v>
      </c>
      <c r="AV462" s="5">
        <f t="shared" si="502"/>
        <v>0</v>
      </c>
      <c r="AW462" s="5">
        <f t="shared" si="503"/>
        <v>0</v>
      </c>
      <c r="AX462" s="5">
        <f t="shared" si="504"/>
        <v>0</v>
      </c>
      <c r="AY462" s="5">
        <f t="shared" si="505"/>
        <v>0</v>
      </c>
      <c r="AZ462" s="5">
        <f t="shared" si="506"/>
        <v>0</v>
      </c>
      <c r="BA462" s="5">
        <f t="shared" si="507"/>
        <v>0</v>
      </c>
      <c r="BB462" s="5">
        <f t="shared" si="508"/>
        <v>0</v>
      </c>
      <c r="BC462" s="5">
        <f t="shared" si="509"/>
        <v>0</v>
      </c>
      <c r="BD462" s="5">
        <f>IFERROR(SUM(AR462:BC462),0)*((Cockpit!$C$3)^1)</f>
        <v>0</v>
      </c>
      <c r="BE462" s="19">
        <f>INDEX('Team forecast'!$M$3:$AU$22,MATCH($B462,'Team forecast'!$B$3:$B$22,0),MATCH(BE$1,'Team forecast'!$M$2:$AU$2,0))</f>
        <v>0</v>
      </c>
      <c r="BF462" s="19">
        <f>INDEX('Team forecast'!$M$3:$AU$22,MATCH($B462,'Team forecast'!$B$3:$B$22,0),MATCH(BF$1,'Team forecast'!$M$2:$AU$2,0))</f>
        <v>0</v>
      </c>
      <c r="BG462" s="19">
        <f>INDEX('Team forecast'!$M$3:$AU$22,MATCH($B462,'Team forecast'!$B$3:$B$22,0),MATCH(BG$1,'Team forecast'!$M$2:$AU$2,0))</f>
        <v>0</v>
      </c>
      <c r="BH462" s="19">
        <f>INDEX('Team forecast'!$M$3:$AU$22,MATCH($B462,'Team forecast'!$B$3:$B$22,0),MATCH(BH$1,'Team forecast'!$M$2:$AU$2,0))</f>
        <v>0</v>
      </c>
      <c r="BI462" s="5">
        <f t="shared" si="510"/>
        <v>-5000</v>
      </c>
      <c r="BJ462" s="5">
        <f>INDEX('Team forecast'!$M$3:$AU$22,MATCH($B462,'Team forecast'!$B$3:$B$22,0),MATCH(BJ$1,'Team forecast'!$M$2:$AU$2,0))*IF($Y462&gt;0,25000,0)</f>
        <v>0</v>
      </c>
      <c r="BK462" s="5">
        <f>INDEX('Team forecast'!$M$3:$AU$22,MATCH($B462,'Team forecast'!$B$3:$B$22,0),MATCH(BK$1,'Team forecast'!$M$2:$AU$2,0))*IF($Y462&gt;0,5000,0)</f>
        <v>0</v>
      </c>
      <c r="BL462" s="5">
        <f>INDEX('Team forecast'!$M$3:$AU$22,MATCH($B462,'Team forecast'!$B$3:$B$22,0),MATCH(BL$1,'Team forecast'!$M$2:$AU$2,0))*IF($Y462&gt;0,-15000,0)</f>
        <v>0</v>
      </c>
      <c r="BM462" s="5">
        <f t="shared" si="511"/>
        <v>0</v>
      </c>
      <c r="BN462" s="5">
        <f t="shared" si="512"/>
        <v>0</v>
      </c>
      <c r="BO462" s="5">
        <f t="shared" si="513"/>
        <v>0</v>
      </c>
      <c r="BP462" s="5">
        <f t="shared" si="514"/>
        <v>0</v>
      </c>
      <c r="BQ462" s="5">
        <f t="shared" si="515"/>
        <v>0</v>
      </c>
      <c r="BR462" s="5">
        <f t="shared" si="516"/>
        <v>0</v>
      </c>
      <c r="BS462" s="5">
        <f t="shared" si="517"/>
        <v>0</v>
      </c>
      <c r="BT462" s="5">
        <f t="shared" si="518"/>
        <v>0</v>
      </c>
      <c r="BU462" s="5">
        <f t="shared" si="519"/>
        <v>0</v>
      </c>
      <c r="BV462" s="5">
        <f>IFERROR(SUM(BJ462:BU462),0)*((Cockpit!$C$3)^2)</f>
        <v>0</v>
      </c>
      <c r="BW462" s="19">
        <f>INDEX('Team forecast'!$M$3:$AU$22,MATCH($B462,'Team forecast'!$B$3:$B$22,0),MATCH(BW$1,'Team forecast'!$M$2:$AU$2,0))</f>
        <v>0</v>
      </c>
      <c r="BX462" s="19">
        <f>INDEX('Team forecast'!$M$3:$AU$22,MATCH($B462,'Team forecast'!$B$3:$B$22,0),MATCH(BX$1,'Team forecast'!$M$2:$AU$2,0))</f>
        <v>0</v>
      </c>
      <c r="BY462" s="19">
        <f>INDEX('Team forecast'!$M$3:$AU$22,MATCH($B462,'Team forecast'!$B$3:$B$22,0),MATCH(BY$1,'Team forecast'!$M$2:$AU$2,0))</f>
        <v>0</v>
      </c>
      <c r="BZ462" s="19">
        <f>INDEX('Team forecast'!$M$3:$AU$22,MATCH($B462,'Team forecast'!$B$3:$B$22,0),MATCH(BZ$1,'Team forecast'!$M$2:$AU$2,0))</f>
        <v>0</v>
      </c>
      <c r="CA462" s="5">
        <f t="shared" si="520"/>
        <v>-5000</v>
      </c>
      <c r="CB462" s="5">
        <f>INDEX('Team forecast'!$M$3:$AU$22,MATCH($B462,'Team forecast'!$B$3:$B$22,0),MATCH(CB$1,'Team forecast'!$M$2:$AU$2,0))*IF($Y462&gt;0,25000,0)</f>
        <v>0</v>
      </c>
      <c r="CC462" s="5">
        <f>INDEX('Team forecast'!$M$3:$AU$22,MATCH($B462,'Team forecast'!$B$3:$B$22,0),MATCH(CC$1,'Team forecast'!$M$2:$AU$2,0))*IF($Y462&gt;0,5000,0)</f>
        <v>0</v>
      </c>
      <c r="CD462" s="5">
        <f>INDEX('Team forecast'!$M$3:$AU$22,MATCH($B462,'Team forecast'!$B$3:$B$22,0),MATCH(CD$1,'Team forecast'!$M$2:$AU$2,0))*IF($Y462&gt;0,-15000,0)</f>
        <v>0</v>
      </c>
      <c r="CE462" s="5">
        <f t="shared" si="521"/>
        <v>0</v>
      </c>
      <c r="CF462" s="5">
        <f t="shared" si="522"/>
        <v>0</v>
      </c>
      <c r="CG462" s="5">
        <f t="shared" si="523"/>
        <v>0</v>
      </c>
      <c r="CH462" s="5">
        <f t="shared" si="524"/>
        <v>0</v>
      </c>
      <c r="CI462" s="5">
        <f t="shared" si="525"/>
        <v>0</v>
      </c>
      <c r="CJ462" s="5">
        <f t="shared" si="526"/>
        <v>0</v>
      </c>
      <c r="CK462" s="5">
        <f t="shared" si="527"/>
        <v>0</v>
      </c>
      <c r="CL462" s="5">
        <f t="shared" si="528"/>
        <v>0</v>
      </c>
      <c r="CM462" s="5">
        <f t="shared" si="529"/>
        <v>0</v>
      </c>
      <c r="CN462" s="5">
        <f>IFERROR(SUM(CB462:CM462),0)*((Cockpit!$C$3)^3)</f>
        <v>0</v>
      </c>
      <c r="CO462" s="19">
        <f>INDEX('Team forecast'!$M$3:$AU$22,MATCH($B462,'Team forecast'!$B$3:$B$22,0),MATCH(CO$1,'Team forecast'!$M$2:$AU$2,0))</f>
        <v>0</v>
      </c>
      <c r="CP462" s="19">
        <f>INDEX('Team forecast'!$M$3:$AU$22,MATCH($B462,'Team forecast'!$B$3:$B$22,0),MATCH(CP$1,'Team forecast'!$M$2:$AU$2,0))</f>
        <v>0</v>
      </c>
      <c r="CQ462" s="19">
        <f>INDEX('Team forecast'!$M$3:$AU$22,MATCH($B462,'Team forecast'!$B$3:$B$22,0),MATCH(CQ$1,'Team forecast'!$M$2:$AU$2,0))</f>
        <v>0</v>
      </c>
      <c r="CR462" s="19">
        <f>INDEX('Team forecast'!$M$3:$AU$22,MATCH($B462,'Team forecast'!$B$3:$B$22,0),MATCH(CR$1,'Team forecast'!$M$2:$AU$2,0))</f>
        <v>0</v>
      </c>
      <c r="CS462" s="5">
        <f t="shared" si="530"/>
        <v>-5000</v>
      </c>
      <c r="CT462" s="5">
        <f>INDEX('Team forecast'!$M$3:$AU$22,MATCH($B462,'Team forecast'!$B$3:$B$22,0),MATCH(CT$1,'Team forecast'!$M$2:$AU$2,0))*IF($Y462&gt;0,25000,0)</f>
        <v>0</v>
      </c>
      <c r="CU462" s="5">
        <f>INDEX('Team forecast'!$M$3:$AU$22,MATCH($B462,'Team forecast'!$B$3:$B$22,0),MATCH(CU$1,'Team forecast'!$M$2:$AU$2,0))*IF($Y462&gt;0,5000,0)</f>
        <v>0</v>
      </c>
      <c r="CV462" s="5">
        <f>INDEX('Team forecast'!$M$3:$AU$22,MATCH($B462,'Team forecast'!$B$3:$B$22,0),MATCH(CV$1,'Team forecast'!$M$2:$AU$2,0))*IF($Y462&gt;0,-15000,0)</f>
        <v>0</v>
      </c>
      <c r="CW462" s="5">
        <f t="shared" si="531"/>
        <v>0</v>
      </c>
      <c r="CX462" s="5">
        <f t="shared" si="532"/>
        <v>0</v>
      </c>
      <c r="CY462" s="5">
        <f t="shared" si="533"/>
        <v>0</v>
      </c>
      <c r="CZ462" s="5">
        <f t="shared" si="534"/>
        <v>0</v>
      </c>
      <c r="DA462" s="5">
        <f t="shared" si="535"/>
        <v>0</v>
      </c>
      <c r="DB462" s="5">
        <f t="shared" si="536"/>
        <v>0</v>
      </c>
      <c r="DC462" s="5">
        <f t="shared" si="537"/>
        <v>0</v>
      </c>
      <c r="DD462" s="5">
        <f t="shared" si="538"/>
        <v>0</v>
      </c>
      <c r="DE462" s="5">
        <f t="shared" si="539"/>
        <v>0</v>
      </c>
      <c r="DF462" s="5">
        <f>IFERROR(SUM(CT462:DE462),0)*((Cockpit!$C$3)^4)</f>
        <v>0</v>
      </c>
      <c r="DG462" s="19">
        <f>INDEX('Team forecast'!$M$3:$AU$22,MATCH($B462,'Team forecast'!$B$3:$B$22,0),MATCH(DG$1,'Team forecast'!$M$2:$AU$2,0))</f>
        <v>0</v>
      </c>
      <c r="DH462" s="19">
        <f>INDEX('Team forecast'!$M$3:$AU$22,MATCH($B462,'Team forecast'!$B$3:$B$22,0),MATCH(DH$1,'Team forecast'!$M$2:$AU$2,0))</f>
        <v>0</v>
      </c>
      <c r="DI462" s="19">
        <f>INDEX('Team forecast'!$M$3:$AU$22,MATCH($B462,'Team forecast'!$B$3:$B$22,0),MATCH(DI$1,'Team forecast'!$M$2:$AU$2,0))</f>
        <v>0</v>
      </c>
      <c r="DJ462" s="19">
        <f>INDEX('Team forecast'!$M$3:$AU$22,MATCH($B462,'Team forecast'!$B$3:$B$22,0),MATCH(DJ$1,'Team forecast'!$M$2:$AU$2,0))</f>
        <v>0</v>
      </c>
      <c r="DK462" s="5">
        <f t="shared" si="540"/>
        <v>-5000</v>
      </c>
      <c r="DL462" s="5">
        <f>INDEX('Team forecast'!$M$3:$AU$22,MATCH($B462,'Team forecast'!$B$3:$B$22,0),MATCH(DL$1,'Team forecast'!$M$2:$AU$2,0))*IF($Y462&gt;0,25000,0)</f>
        <v>0</v>
      </c>
      <c r="DM462" s="5">
        <f>INDEX('Team forecast'!$M$3:$AU$22,MATCH($B462,'Team forecast'!$B$3:$B$22,0),MATCH(DM$1,'Team forecast'!$M$2:$AU$2,0))*IF($Y462&gt;0,5000,0)</f>
        <v>0</v>
      </c>
      <c r="DN462" s="5">
        <f>INDEX('Team forecast'!$M$3:$AU$22,MATCH($B462,'Team forecast'!$B$3:$B$22,0),MATCH(DN$1,'Team forecast'!$M$2:$AU$2,0))*IF($Y462&gt;0,-15000,0)</f>
        <v>0</v>
      </c>
      <c r="DO462" s="5">
        <f t="shared" si="541"/>
        <v>0</v>
      </c>
      <c r="DP462" s="5">
        <f t="shared" si="542"/>
        <v>0</v>
      </c>
      <c r="DQ462" s="5">
        <f t="shared" si="543"/>
        <v>0</v>
      </c>
      <c r="DR462" s="5">
        <f t="shared" si="544"/>
        <v>0</v>
      </c>
      <c r="DS462" s="5">
        <f t="shared" si="545"/>
        <v>0</v>
      </c>
      <c r="DT462" s="5">
        <f t="shared" si="546"/>
        <v>0</v>
      </c>
      <c r="DU462" s="5">
        <f t="shared" si="547"/>
        <v>0</v>
      </c>
      <c r="DV462" s="5">
        <f t="shared" si="548"/>
        <v>0</v>
      </c>
      <c r="DW462" s="5">
        <f t="shared" si="549"/>
        <v>0</v>
      </c>
      <c r="DX462" s="5">
        <f>IFERROR(SUM(DL462:DW462),0)*((Cockpit!$C$3)^5)</f>
        <v>0</v>
      </c>
      <c r="DY462" s="5">
        <f t="shared" si="550"/>
        <v>-5000</v>
      </c>
      <c r="DZ462" s="5" t="str">
        <f>IF(ISERROR(MATCH(A462,'Current squad'!B:B,0)),"No","Yes")</f>
        <v>No</v>
      </c>
      <c r="EA462" s="5" cm="1">
        <f t="array" ref="EA462">IFERROR(_xlfn.IFS(DZ462="Yes",0,DZ462="No",H462*1%),999999)</f>
        <v>34400</v>
      </c>
      <c r="EB462" s="5">
        <f t="shared" si="492"/>
        <v>3474400</v>
      </c>
      <c r="EC462" s="5">
        <f t="shared" si="551"/>
        <v>-39400</v>
      </c>
      <c r="ED462" s="1">
        <f t="shared" si="493"/>
        <v>-1.1453488372093023E-2</v>
      </c>
      <c r="EE462" s="5">
        <f>RANK(EC462,$EC$2:$EC$572)+COUNTIF($EC$2:EC462,EC462)-1</f>
        <v>417</v>
      </c>
      <c r="EF462" s="4">
        <f>RANK(ED462,$ED$2:$ED$572)+COUNTIF($ED$2:ED462,ED462)-1</f>
        <v>322</v>
      </c>
    </row>
    <row r="463" spans="1:136" x14ac:dyDescent="0.3">
      <c r="A463" t="str">
        <f>IF(Holdet.dk!A463&lt;&gt;"",Holdet.dk!A463,"")</f>
        <v>Pierre-Emile Højbjerg</v>
      </c>
      <c r="B463" t="str">
        <f>INDEX(Holdet.dk!B:B,MATCH($A463,Holdet.dk!$A:$A,0))</f>
        <v>Tottenham</v>
      </c>
      <c r="C463" t="str">
        <f>INDEX(Holdet.dk!C:C,MATCH($A463,Holdet.dk!$A:$A,0))</f>
        <v>Midfield</v>
      </c>
      <c r="D463" t="str">
        <f>INDEX(Holdet.dk!D:D,MATCH($A463,Holdet.dk!$A:$A,0))</f>
        <v>5.178.000</v>
      </c>
      <c r="E463" s="1">
        <f>IFERROR(_xlfn.NUMBERVALUE(INDEX(Holdet.dk!$E:$E,MATCH($A463,Holdet.dk!$A:$A,0)),","),0)</f>
        <v>8.4000000000000005E-2</v>
      </c>
      <c r="F463" t="str">
        <f>IF(INDEX(Lookup!H:H,MATCH('Master data'!A463,Lookup!G:G,0))=0,A463,INDEX(Lookup!H:H,MATCH('Master data'!A463,Lookup!G:G,0)))</f>
        <v>Pierre-Emile Hojbjerg</v>
      </c>
      <c r="G463" t="str">
        <f>IFERROR(INDEX(Lookup!B:B,MATCH(INDEX(Rotowire!C:C,MATCH(F463,Rotowire!A:A,0)),Lookup!D:D,0)),"")</f>
        <v>Leicester City</v>
      </c>
      <c r="H463" s="5">
        <f t="shared" si="484"/>
        <v>5178000</v>
      </c>
      <c r="I463" s="19">
        <f>IFERROR(INDEX('Team forecast'!$G$3:$I$22,MATCH($B463,'Team forecast'!$B$3:$B$22,0),MATCH(I$1,'Team forecast'!$G$2:$I$2,0)),0)</f>
        <v>0.81751824817518248</v>
      </c>
      <c r="J463" s="19">
        <f>IFERROR(INDEX('Team forecast'!$G$3:$I$22,MATCH($B463,'Team forecast'!$B$3:$B$22,0),MATCH(J$1,'Team forecast'!$G$2:$I$2,0)),0)</f>
        <v>1.0388888888888888</v>
      </c>
      <c r="K463" s="19">
        <f>IFERROR(INDEX('Team forecast'!$G$3:$I$22,MATCH($B463,'Team forecast'!$B$3:$B$22,0),MATCH(K$1,'Team forecast'!$G$2:$I$2,0)),0)</f>
        <v>1.0274910787675426</v>
      </c>
      <c r="L463">
        <f>SUMIFS(Rotowire!E:E,Rotowire!$A:$A,'Master data'!$F463)</f>
        <v>95</v>
      </c>
      <c r="M463" s="2">
        <f>SUMIFS(Rotowire!F:F,Rotowire!$A:$A,'Master data'!$F463)*I463</f>
        <v>8.1751824817518255E-3</v>
      </c>
      <c r="N463" s="2">
        <f>SUMIFS(Rotowire!G:G,Rotowire!$A:$A,'Master data'!$F463)*I463</f>
        <v>7.3576642335766426E-2</v>
      </c>
      <c r="O463" s="2">
        <f>SUMIFS(Rotowire!I:I,Rotowire!$A:$A,'Master data'!$F463)*I463</f>
        <v>0.1635036496350365</v>
      </c>
      <c r="P463" s="2">
        <f>SUMIFS(Rotowire!W:W,Rotowire!$A:$A,'Master data'!$F463)*K463</f>
        <v>0.1541236618151314</v>
      </c>
      <c r="Q463" s="2">
        <f>SUMIFS(Rotowire!Y:Y,Rotowire!$A:$A,'Master data'!$F463)*J463</f>
        <v>0</v>
      </c>
      <c r="R463" s="2">
        <f>SUMIFS(Rotowire!AB:AB,Rotowire!$A:$A,'Master data'!$F463)</f>
        <v>0.36</v>
      </c>
      <c r="S463" s="2">
        <f>SUMIFS(Rotowire!AC:AC,Rotowire!$A:$A,'Master data'!$F463)</f>
        <v>0</v>
      </c>
      <c r="T463" s="2">
        <f>INDEX('Team forecast'!D$3:D$22,MATCH($B463,'Team forecast'!$B$3:$B$22,0))</f>
        <v>1.1200000000000001</v>
      </c>
      <c r="U463" s="2">
        <f>INDEX('Team forecast'!E$3:E$22,MATCH($B463,'Team forecast'!$B$3:$B$22,0))</f>
        <v>1.87</v>
      </c>
      <c r="V463" s="2">
        <f>INDEX('Team forecast'!J$3:J$22,MATCH($B463,'Team forecast'!$B$3:$B$22,0))</f>
        <v>0.22459999999999999</v>
      </c>
      <c r="W463" s="2">
        <f>INDEX('Team forecast'!K$3:K$22,MATCH($B463,'Team forecast'!$B$3:$B$22,0))</f>
        <v>0.23169999999999999</v>
      </c>
      <c r="X463" s="2">
        <f>INDEX('Team forecast'!L$3:L$22,MATCH($B463,'Team forecast'!$B$3:$B$22,0))</f>
        <v>0.54369999999999996</v>
      </c>
      <c r="Y463" s="5">
        <f t="shared" si="485"/>
        <v>7000</v>
      </c>
      <c r="Z463" s="5">
        <f t="shared" si="486"/>
        <v>5615</v>
      </c>
      <c r="AA463" s="5">
        <f t="shared" si="487"/>
        <v>1158.5</v>
      </c>
      <c r="AB463" s="5">
        <f t="shared" si="488"/>
        <v>-8155.4999999999991</v>
      </c>
      <c r="AC463" s="5">
        <f t="shared" si="489"/>
        <v>1021.8978102189782</v>
      </c>
      <c r="AD463" s="5">
        <f t="shared" si="494"/>
        <v>3678.8321167883214</v>
      </c>
      <c r="AE463" s="5">
        <f t="shared" si="495"/>
        <v>1635.036496350365</v>
      </c>
      <c r="AF463" s="5">
        <f t="shared" si="490"/>
        <v>0</v>
      </c>
      <c r="AG463" s="5">
        <f t="shared" si="491"/>
        <v>0</v>
      </c>
      <c r="AH463" s="5">
        <f t="shared" si="496"/>
        <v>-7200</v>
      </c>
      <c r="AI463" s="5">
        <f t="shared" si="497"/>
        <v>0</v>
      </c>
      <c r="AJ463" s="5">
        <f t="shared" si="498"/>
        <v>11200.000000000002</v>
      </c>
      <c r="AK463" s="5">
        <f t="shared" si="499"/>
        <v>-14960</v>
      </c>
      <c r="AL463" s="5">
        <f>IFERROR(SUM(Y463:AK463),-5000)*((Cockpit!$C$3)^0)</f>
        <v>993.76642335766883</v>
      </c>
      <c r="AM463" s="19">
        <f>INDEX('Team forecast'!$M$3:$AU$22,MATCH($B463,'Team forecast'!$B$3:$B$22,0),MATCH(AM$1,'Team forecast'!$M$2:$AU$2,0))</f>
        <v>0</v>
      </c>
      <c r="AN463" s="19">
        <f>INDEX('Team forecast'!$M$3:$AU$22,MATCH($B463,'Team forecast'!$B$3:$B$22,0),MATCH(AN$1,'Team forecast'!$M$2:$AU$2,0))</f>
        <v>0</v>
      </c>
      <c r="AO463" s="19">
        <f>INDEX('Team forecast'!$M$3:$AU$22,MATCH($B463,'Team forecast'!$B$3:$B$22,0),MATCH(AO$1,'Team forecast'!$M$2:$AU$2,0))</f>
        <v>0</v>
      </c>
      <c r="AP463" s="19">
        <f>INDEX('Team forecast'!$M$3:$AU$22,MATCH($B463,'Team forecast'!$B$3:$B$22,0),MATCH(AP$1,'Team forecast'!$M$2:$AU$2,0))</f>
        <v>0</v>
      </c>
      <c r="AQ463" s="5">
        <f t="shared" si="500"/>
        <v>7000</v>
      </c>
      <c r="AR463" s="5">
        <f>INDEX('Team forecast'!$M$3:$AU$22,MATCH($B463,'Team forecast'!$B$3:$B$22,0),MATCH(AR$1,'Team forecast'!$M$2:$AU$2,0))*IF($Y463&gt;0,25000,0)</f>
        <v>0</v>
      </c>
      <c r="AS463" s="5">
        <f>INDEX('Team forecast'!$M$3:$AU$22,MATCH($B463,'Team forecast'!$B$3:$B$22,0),MATCH(AS$1,'Team forecast'!$M$2:$AU$2,0))*IF($Y463&gt;0,5000,0)</f>
        <v>0</v>
      </c>
      <c r="AT463" s="5">
        <f>INDEX('Team forecast'!$M$3:$AU$22,MATCH($B463,'Team forecast'!$B$3:$B$22,0),MATCH(AT$1,'Team forecast'!$M$2:$AU$2,0))*IF($Y463&gt;0,-15000,0)</f>
        <v>0</v>
      </c>
      <c r="AU463" s="5">
        <f t="shared" si="501"/>
        <v>0</v>
      </c>
      <c r="AV463" s="5">
        <f t="shared" si="502"/>
        <v>0</v>
      </c>
      <c r="AW463" s="5">
        <f t="shared" si="503"/>
        <v>0</v>
      </c>
      <c r="AX463" s="5">
        <f t="shared" si="504"/>
        <v>0</v>
      </c>
      <c r="AY463" s="5">
        <f t="shared" si="505"/>
        <v>0</v>
      </c>
      <c r="AZ463" s="5">
        <f t="shared" si="506"/>
        <v>-7200</v>
      </c>
      <c r="BA463" s="5">
        <f t="shared" si="507"/>
        <v>0</v>
      </c>
      <c r="BB463" s="5">
        <f t="shared" si="508"/>
        <v>0</v>
      </c>
      <c r="BC463" s="5">
        <f t="shared" si="509"/>
        <v>0</v>
      </c>
      <c r="BD463" s="5">
        <f>IFERROR(SUM(AR463:BC463),0)*((Cockpit!$C$3)^1)</f>
        <v>-5040</v>
      </c>
      <c r="BE463" s="19">
        <f>INDEX('Team forecast'!$M$3:$AU$22,MATCH($B463,'Team forecast'!$B$3:$B$22,0),MATCH(BE$1,'Team forecast'!$M$2:$AU$2,0))</f>
        <v>0</v>
      </c>
      <c r="BF463" s="19">
        <f>INDEX('Team forecast'!$M$3:$AU$22,MATCH($B463,'Team forecast'!$B$3:$B$22,0),MATCH(BF$1,'Team forecast'!$M$2:$AU$2,0))</f>
        <v>0</v>
      </c>
      <c r="BG463" s="19">
        <f>INDEX('Team forecast'!$M$3:$AU$22,MATCH($B463,'Team forecast'!$B$3:$B$22,0),MATCH(BG$1,'Team forecast'!$M$2:$AU$2,0))</f>
        <v>0</v>
      </c>
      <c r="BH463" s="19">
        <f>INDEX('Team forecast'!$M$3:$AU$22,MATCH($B463,'Team forecast'!$B$3:$B$22,0),MATCH(BH$1,'Team forecast'!$M$2:$AU$2,0))</f>
        <v>0</v>
      </c>
      <c r="BI463" s="5">
        <f t="shared" si="510"/>
        <v>7000</v>
      </c>
      <c r="BJ463" s="5">
        <f>INDEX('Team forecast'!$M$3:$AU$22,MATCH($B463,'Team forecast'!$B$3:$B$22,0),MATCH(BJ$1,'Team forecast'!$M$2:$AU$2,0))*IF($Y463&gt;0,25000,0)</f>
        <v>0</v>
      </c>
      <c r="BK463" s="5">
        <f>INDEX('Team forecast'!$M$3:$AU$22,MATCH($B463,'Team forecast'!$B$3:$B$22,0),MATCH(BK$1,'Team forecast'!$M$2:$AU$2,0))*IF($Y463&gt;0,5000,0)</f>
        <v>0</v>
      </c>
      <c r="BL463" s="5">
        <f>INDEX('Team forecast'!$M$3:$AU$22,MATCH($B463,'Team forecast'!$B$3:$B$22,0),MATCH(BL$1,'Team forecast'!$M$2:$AU$2,0))*IF($Y463&gt;0,-15000,0)</f>
        <v>0</v>
      </c>
      <c r="BM463" s="5">
        <f t="shared" si="511"/>
        <v>0</v>
      </c>
      <c r="BN463" s="5">
        <f t="shared" si="512"/>
        <v>0</v>
      </c>
      <c r="BO463" s="5">
        <f t="shared" si="513"/>
        <v>0</v>
      </c>
      <c r="BP463" s="5">
        <f t="shared" si="514"/>
        <v>0</v>
      </c>
      <c r="BQ463" s="5">
        <f t="shared" si="515"/>
        <v>0</v>
      </c>
      <c r="BR463" s="5">
        <f t="shared" si="516"/>
        <v>-7200</v>
      </c>
      <c r="BS463" s="5">
        <f t="shared" si="517"/>
        <v>0</v>
      </c>
      <c r="BT463" s="5">
        <f t="shared" si="518"/>
        <v>0</v>
      </c>
      <c r="BU463" s="5">
        <f t="shared" si="519"/>
        <v>0</v>
      </c>
      <c r="BV463" s="5">
        <f>IFERROR(SUM(BJ463:BU463),0)*((Cockpit!$C$3)^2)</f>
        <v>-3527.9999999999995</v>
      </c>
      <c r="BW463" s="19">
        <f>INDEX('Team forecast'!$M$3:$AU$22,MATCH($B463,'Team forecast'!$B$3:$B$22,0),MATCH(BW$1,'Team forecast'!$M$2:$AU$2,0))</f>
        <v>0</v>
      </c>
      <c r="BX463" s="19">
        <f>INDEX('Team forecast'!$M$3:$AU$22,MATCH($B463,'Team forecast'!$B$3:$B$22,0),MATCH(BX$1,'Team forecast'!$M$2:$AU$2,0))</f>
        <v>0</v>
      </c>
      <c r="BY463" s="19">
        <f>INDEX('Team forecast'!$M$3:$AU$22,MATCH($B463,'Team forecast'!$B$3:$B$22,0),MATCH(BY$1,'Team forecast'!$M$2:$AU$2,0))</f>
        <v>0</v>
      </c>
      <c r="BZ463" s="19">
        <f>INDEX('Team forecast'!$M$3:$AU$22,MATCH($B463,'Team forecast'!$B$3:$B$22,0),MATCH(BZ$1,'Team forecast'!$M$2:$AU$2,0))</f>
        <v>0</v>
      </c>
      <c r="CA463" s="5">
        <f t="shared" si="520"/>
        <v>7000</v>
      </c>
      <c r="CB463" s="5">
        <f>INDEX('Team forecast'!$M$3:$AU$22,MATCH($B463,'Team forecast'!$B$3:$B$22,0),MATCH(CB$1,'Team forecast'!$M$2:$AU$2,0))*IF($Y463&gt;0,25000,0)</f>
        <v>0</v>
      </c>
      <c r="CC463" s="5">
        <f>INDEX('Team forecast'!$M$3:$AU$22,MATCH($B463,'Team forecast'!$B$3:$B$22,0),MATCH(CC$1,'Team forecast'!$M$2:$AU$2,0))*IF($Y463&gt;0,5000,0)</f>
        <v>0</v>
      </c>
      <c r="CD463" s="5">
        <f>INDEX('Team forecast'!$M$3:$AU$22,MATCH($B463,'Team forecast'!$B$3:$B$22,0),MATCH(CD$1,'Team forecast'!$M$2:$AU$2,0))*IF($Y463&gt;0,-15000,0)</f>
        <v>0</v>
      </c>
      <c r="CE463" s="5">
        <f t="shared" si="521"/>
        <v>0</v>
      </c>
      <c r="CF463" s="5">
        <f t="shared" si="522"/>
        <v>0</v>
      </c>
      <c r="CG463" s="5">
        <f t="shared" si="523"/>
        <v>0</v>
      </c>
      <c r="CH463" s="5">
        <f t="shared" si="524"/>
        <v>0</v>
      </c>
      <c r="CI463" s="5">
        <f t="shared" si="525"/>
        <v>0</v>
      </c>
      <c r="CJ463" s="5">
        <f t="shared" si="526"/>
        <v>-7200</v>
      </c>
      <c r="CK463" s="5">
        <f t="shared" si="527"/>
        <v>0</v>
      </c>
      <c r="CL463" s="5">
        <f t="shared" si="528"/>
        <v>0</v>
      </c>
      <c r="CM463" s="5">
        <f t="shared" si="529"/>
        <v>0</v>
      </c>
      <c r="CN463" s="5">
        <f>IFERROR(SUM(CB463:CM463),0)*((Cockpit!$C$3)^3)</f>
        <v>-2469.5999999999995</v>
      </c>
      <c r="CO463" s="19">
        <f>INDEX('Team forecast'!$M$3:$AU$22,MATCH($B463,'Team forecast'!$B$3:$B$22,0),MATCH(CO$1,'Team forecast'!$M$2:$AU$2,0))</f>
        <v>0</v>
      </c>
      <c r="CP463" s="19">
        <f>INDEX('Team forecast'!$M$3:$AU$22,MATCH($B463,'Team forecast'!$B$3:$B$22,0),MATCH(CP$1,'Team forecast'!$M$2:$AU$2,0))</f>
        <v>0</v>
      </c>
      <c r="CQ463" s="19">
        <f>INDEX('Team forecast'!$M$3:$AU$22,MATCH($B463,'Team forecast'!$B$3:$B$22,0),MATCH(CQ$1,'Team forecast'!$M$2:$AU$2,0))</f>
        <v>0</v>
      </c>
      <c r="CR463" s="19">
        <f>INDEX('Team forecast'!$M$3:$AU$22,MATCH($B463,'Team forecast'!$B$3:$B$22,0),MATCH(CR$1,'Team forecast'!$M$2:$AU$2,0))</f>
        <v>0</v>
      </c>
      <c r="CS463" s="5">
        <f t="shared" si="530"/>
        <v>7000</v>
      </c>
      <c r="CT463" s="5">
        <f>INDEX('Team forecast'!$M$3:$AU$22,MATCH($B463,'Team forecast'!$B$3:$B$22,0),MATCH(CT$1,'Team forecast'!$M$2:$AU$2,0))*IF($Y463&gt;0,25000,0)</f>
        <v>0</v>
      </c>
      <c r="CU463" s="5">
        <f>INDEX('Team forecast'!$M$3:$AU$22,MATCH($B463,'Team forecast'!$B$3:$B$22,0),MATCH(CU$1,'Team forecast'!$M$2:$AU$2,0))*IF($Y463&gt;0,5000,0)</f>
        <v>0</v>
      </c>
      <c r="CV463" s="5">
        <f>INDEX('Team forecast'!$M$3:$AU$22,MATCH($B463,'Team forecast'!$B$3:$B$22,0),MATCH(CV$1,'Team forecast'!$M$2:$AU$2,0))*IF($Y463&gt;0,-15000,0)</f>
        <v>0</v>
      </c>
      <c r="CW463" s="5">
        <f t="shared" si="531"/>
        <v>0</v>
      </c>
      <c r="CX463" s="5">
        <f t="shared" si="532"/>
        <v>0</v>
      </c>
      <c r="CY463" s="5">
        <f t="shared" si="533"/>
        <v>0</v>
      </c>
      <c r="CZ463" s="5">
        <f t="shared" si="534"/>
        <v>0</v>
      </c>
      <c r="DA463" s="5">
        <f t="shared" si="535"/>
        <v>0</v>
      </c>
      <c r="DB463" s="5">
        <f t="shared" si="536"/>
        <v>-7200</v>
      </c>
      <c r="DC463" s="5">
        <f t="shared" si="537"/>
        <v>0</v>
      </c>
      <c r="DD463" s="5">
        <f t="shared" si="538"/>
        <v>0</v>
      </c>
      <c r="DE463" s="5">
        <f t="shared" si="539"/>
        <v>0</v>
      </c>
      <c r="DF463" s="5">
        <f>IFERROR(SUM(CT463:DE463),0)*((Cockpit!$C$3)^4)</f>
        <v>-1728.7199999999993</v>
      </c>
      <c r="DG463" s="19">
        <f>INDEX('Team forecast'!$M$3:$AU$22,MATCH($B463,'Team forecast'!$B$3:$B$22,0),MATCH(DG$1,'Team forecast'!$M$2:$AU$2,0))</f>
        <v>0</v>
      </c>
      <c r="DH463" s="19">
        <f>INDEX('Team forecast'!$M$3:$AU$22,MATCH($B463,'Team forecast'!$B$3:$B$22,0),MATCH(DH$1,'Team forecast'!$M$2:$AU$2,0))</f>
        <v>0</v>
      </c>
      <c r="DI463" s="19">
        <f>INDEX('Team forecast'!$M$3:$AU$22,MATCH($B463,'Team forecast'!$B$3:$B$22,0),MATCH(DI$1,'Team forecast'!$M$2:$AU$2,0))</f>
        <v>0</v>
      </c>
      <c r="DJ463" s="19">
        <f>INDEX('Team forecast'!$M$3:$AU$22,MATCH($B463,'Team forecast'!$B$3:$B$22,0),MATCH(DJ$1,'Team forecast'!$M$2:$AU$2,0))</f>
        <v>0</v>
      </c>
      <c r="DK463" s="5">
        <f t="shared" si="540"/>
        <v>7000</v>
      </c>
      <c r="DL463" s="5">
        <f>INDEX('Team forecast'!$M$3:$AU$22,MATCH($B463,'Team forecast'!$B$3:$B$22,0),MATCH(DL$1,'Team forecast'!$M$2:$AU$2,0))*IF($Y463&gt;0,25000,0)</f>
        <v>0</v>
      </c>
      <c r="DM463" s="5">
        <f>INDEX('Team forecast'!$M$3:$AU$22,MATCH($B463,'Team forecast'!$B$3:$B$22,0),MATCH(DM$1,'Team forecast'!$M$2:$AU$2,0))*IF($Y463&gt;0,5000,0)</f>
        <v>0</v>
      </c>
      <c r="DN463" s="5">
        <f>INDEX('Team forecast'!$M$3:$AU$22,MATCH($B463,'Team forecast'!$B$3:$B$22,0),MATCH(DN$1,'Team forecast'!$M$2:$AU$2,0))*IF($Y463&gt;0,-15000,0)</f>
        <v>0</v>
      </c>
      <c r="DO463" s="5">
        <f t="shared" si="541"/>
        <v>0</v>
      </c>
      <c r="DP463" s="5">
        <f t="shared" si="542"/>
        <v>0</v>
      </c>
      <c r="DQ463" s="5">
        <f t="shared" si="543"/>
        <v>0</v>
      </c>
      <c r="DR463" s="5">
        <f t="shared" si="544"/>
        <v>0</v>
      </c>
      <c r="DS463" s="5">
        <f t="shared" si="545"/>
        <v>0</v>
      </c>
      <c r="DT463" s="5">
        <f t="shared" si="546"/>
        <v>-7200</v>
      </c>
      <c r="DU463" s="5">
        <f t="shared" si="547"/>
        <v>0</v>
      </c>
      <c r="DV463" s="5">
        <f t="shared" si="548"/>
        <v>0</v>
      </c>
      <c r="DW463" s="5">
        <f t="shared" si="549"/>
        <v>0</v>
      </c>
      <c r="DX463" s="5">
        <f>IFERROR(SUM(DL463:DW463),0)*((Cockpit!$C$3)^5)</f>
        <v>-1210.1039999999996</v>
      </c>
      <c r="DY463" s="5">
        <f t="shared" si="550"/>
        <v>-12982.657576642328</v>
      </c>
      <c r="DZ463" s="5" t="str">
        <f>IF(ISERROR(MATCH(A463,'Current squad'!B:B,0)),"No","Yes")</f>
        <v>No</v>
      </c>
      <c r="EA463" s="5" cm="1">
        <f t="array" ref="EA463">IFERROR(_xlfn.IFS(DZ463="Yes",0,DZ463="No",H463*1%),999999)</f>
        <v>51780</v>
      </c>
      <c r="EB463" s="5">
        <f t="shared" si="492"/>
        <v>5229780</v>
      </c>
      <c r="EC463" s="5">
        <f t="shared" si="551"/>
        <v>-64762.657576642327</v>
      </c>
      <c r="ED463" s="1">
        <f t="shared" si="493"/>
        <v>-1.2507272610398286E-2</v>
      </c>
      <c r="EE463" s="5">
        <f>RANK(EC463,$EC$2:$EC$572)+COUNTIF($EC$2:EC463,EC463)-1</f>
        <v>543</v>
      </c>
      <c r="EF463" s="4">
        <f>RANK(ED463,$ED$2:$ED$572)+COUNTIF($ED$2:ED463,ED463)-1</f>
        <v>472</v>
      </c>
    </row>
    <row r="464" spans="1:136" x14ac:dyDescent="0.3">
      <c r="A464" t="str">
        <f>IF(Holdet.dk!A464&lt;&gt;"",Holdet.dk!A464,"")</f>
        <v>Connor Wickham</v>
      </c>
      <c r="B464" t="str">
        <f>INDEX(Holdet.dk!B:B,MATCH($A464,Holdet.dk!$A:$A,0))</f>
        <v>Crystal Palace</v>
      </c>
      <c r="C464" t="str">
        <f>INDEX(Holdet.dk!C:C,MATCH($A464,Holdet.dk!$A:$A,0))</f>
        <v>Striker</v>
      </c>
      <c r="D464" t="str">
        <f>INDEX(Holdet.dk!D:D,MATCH($A464,Holdet.dk!$A:$A,0))</f>
        <v>2.445.000</v>
      </c>
      <c r="E464" s="1">
        <f>IFERROR(_xlfn.NUMBERVALUE(INDEX(Holdet.dk!$E:$E,MATCH($A464,Holdet.dk!$A:$A,0)),","),0)</f>
        <v>0</v>
      </c>
      <c r="F464" t="str">
        <f>IF(INDEX(Lookup!H:H,MATCH('Master data'!A464,Lookup!G:G,0))=0,A464,INDEX(Lookup!H:H,MATCH('Master data'!A464,Lookup!G:G,0)))</f>
        <v>Connor Wickham</v>
      </c>
      <c r="G464" t="str">
        <f>IFERROR(INDEX(Lookup!B:B,MATCH(INDEX(Rotowire!C:C,MATCH(F464,Rotowire!A:A,0)),Lookup!D:D,0)),"")</f>
        <v/>
      </c>
      <c r="H464" s="5">
        <f t="shared" si="484"/>
        <v>2445000</v>
      </c>
      <c r="I464" s="19">
        <f>IFERROR(INDEX('Team forecast'!$G$3:$I$22,MATCH($B464,'Team forecast'!$B$3:$B$22,0),MATCH(I$1,'Team forecast'!$G$2:$I$2,0)),0)</f>
        <v>0.66666666666666652</v>
      </c>
      <c r="J464" s="19">
        <f>IFERROR(INDEX('Team forecast'!$G$3:$I$22,MATCH($B464,'Team forecast'!$B$3:$B$22,0),MATCH(J$1,'Team forecast'!$G$2:$I$2,0)),0)</f>
        <v>1.0823529411764703</v>
      </c>
      <c r="K464" s="19">
        <f>IFERROR(INDEX('Team forecast'!$G$3:$I$22,MATCH($B464,'Team forecast'!$B$3:$B$22,0),MATCH(K$1,'Team forecast'!$G$2:$I$2,0)),0)</f>
        <v>1.2658353671928146</v>
      </c>
      <c r="L464">
        <f>SUMIFS(Rotowire!E:E,Rotowire!$A:$A,'Master data'!$F464)</f>
        <v>0</v>
      </c>
      <c r="M464" s="2">
        <f>SUMIFS(Rotowire!F:F,Rotowire!$A:$A,'Master data'!$F464)*I464</f>
        <v>0</v>
      </c>
      <c r="N464" s="2">
        <f>SUMIFS(Rotowire!G:G,Rotowire!$A:$A,'Master data'!$F464)*I464</f>
        <v>0</v>
      </c>
      <c r="O464" s="2">
        <f>SUMIFS(Rotowire!I:I,Rotowire!$A:$A,'Master data'!$F464)*I464</f>
        <v>0</v>
      </c>
      <c r="P464" s="2">
        <f>SUMIFS(Rotowire!W:W,Rotowire!$A:$A,'Master data'!$F464)*K464</f>
        <v>0</v>
      </c>
      <c r="Q464" s="2">
        <f>SUMIFS(Rotowire!Y:Y,Rotowire!$A:$A,'Master data'!$F464)*J464</f>
        <v>0</v>
      </c>
      <c r="R464" s="2">
        <f>SUMIFS(Rotowire!AB:AB,Rotowire!$A:$A,'Master data'!$F464)</f>
        <v>0</v>
      </c>
      <c r="S464" s="2">
        <f>SUMIFS(Rotowire!AC:AC,Rotowire!$A:$A,'Master data'!$F464)</f>
        <v>0</v>
      </c>
      <c r="T464" s="2">
        <f>INDEX('Team forecast'!D$3:D$22,MATCH($B464,'Team forecast'!$B$3:$B$22,0))</f>
        <v>0.5</v>
      </c>
      <c r="U464" s="2">
        <f>INDEX('Team forecast'!E$3:E$22,MATCH($B464,'Team forecast'!$B$3:$B$22,0))</f>
        <v>2.76</v>
      </c>
      <c r="V464" s="2">
        <f>INDEX('Team forecast'!J$3:J$22,MATCH($B464,'Team forecast'!$B$3:$B$22,0))</f>
        <v>4.4699999999999997E-2</v>
      </c>
      <c r="W464" s="2">
        <f>INDEX('Team forecast'!K$3:K$22,MATCH($B464,'Team forecast'!$B$3:$B$22,0))</f>
        <v>0.1164</v>
      </c>
      <c r="X464" s="2">
        <f>INDEX('Team forecast'!L$3:L$22,MATCH($B464,'Team forecast'!$B$3:$B$22,0))</f>
        <v>0.83899999999999997</v>
      </c>
      <c r="Y464" s="5">
        <f t="shared" si="485"/>
        <v>-5000</v>
      </c>
      <c r="Z464" s="5">
        <f t="shared" si="486"/>
        <v>0</v>
      </c>
      <c r="AA464" s="5">
        <f t="shared" si="487"/>
        <v>0</v>
      </c>
      <c r="AB464" s="5">
        <f t="shared" si="488"/>
        <v>0</v>
      </c>
      <c r="AC464" s="5">
        <f t="shared" si="489"/>
        <v>0</v>
      </c>
      <c r="AD464" s="5">
        <f t="shared" si="494"/>
        <v>0</v>
      </c>
      <c r="AE464" s="5">
        <f t="shared" si="495"/>
        <v>0</v>
      </c>
      <c r="AF464" s="5">
        <f t="shared" si="490"/>
        <v>0</v>
      </c>
      <c r="AG464" s="5">
        <f t="shared" si="491"/>
        <v>0</v>
      </c>
      <c r="AH464" s="5">
        <f t="shared" si="496"/>
        <v>0</v>
      </c>
      <c r="AI464" s="5">
        <f t="shared" si="497"/>
        <v>0</v>
      </c>
      <c r="AJ464" s="5">
        <f t="shared" si="498"/>
        <v>0</v>
      </c>
      <c r="AK464" s="5">
        <f t="shared" si="499"/>
        <v>0</v>
      </c>
      <c r="AL464" s="5">
        <f>IFERROR(SUM(Y464:AK464),-5000)*((Cockpit!$C$3)^0)</f>
        <v>-5000</v>
      </c>
      <c r="AM464" s="19">
        <f>INDEX('Team forecast'!$M$3:$AU$22,MATCH($B464,'Team forecast'!$B$3:$B$22,0),MATCH(AM$1,'Team forecast'!$M$2:$AU$2,0))</f>
        <v>0</v>
      </c>
      <c r="AN464" s="19">
        <f>INDEX('Team forecast'!$M$3:$AU$22,MATCH($B464,'Team forecast'!$B$3:$B$22,0),MATCH(AN$1,'Team forecast'!$M$2:$AU$2,0))</f>
        <v>0</v>
      </c>
      <c r="AO464" s="19">
        <f>INDEX('Team forecast'!$M$3:$AU$22,MATCH($B464,'Team forecast'!$B$3:$B$22,0),MATCH(AO$1,'Team forecast'!$M$2:$AU$2,0))</f>
        <v>0</v>
      </c>
      <c r="AP464" s="19">
        <f>INDEX('Team forecast'!$M$3:$AU$22,MATCH($B464,'Team forecast'!$B$3:$B$22,0),MATCH(AP$1,'Team forecast'!$M$2:$AU$2,0))</f>
        <v>0</v>
      </c>
      <c r="AQ464" s="5">
        <f t="shared" si="500"/>
        <v>-5000</v>
      </c>
      <c r="AR464" s="5">
        <f>INDEX('Team forecast'!$M$3:$AU$22,MATCH($B464,'Team forecast'!$B$3:$B$22,0),MATCH(AR$1,'Team forecast'!$M$2:$AU$2,0))*IF($Y464&gt;0,25000,0)</f>
        <v>0</v>
      </c>
      <c r="AS464" s="5">
        <f>INDEX('Team forecast'!$M$3:$AU$22,MATCH($B464,'Team forecast'!$B$3:$B$22,0),MATCH(AS$1,'Team forecast'!$M$2:$AU$2,0))*IF($Y464&gt;0,5000,0)</f>
        <v>0</v>
      </c>
      <c r="AT464" s="5">
        <f>INDEX('Team forecast'!$M$3:$AU$22,MATCH($B464,'Team forecast'!$B$3:$B$22,0),MATCH(AT$1,'Team forecast'!$M$2:$AU$2,0))*IF($Y464&gt;0,-15000,0)</f>
        <v>0</v>
      </c>
      <c r="AU464" s="5">
        <f t="shared" si="501"/>
        <v>0</v>
      </c>
      <c r="AV464" s="5">
        <f t="shared" si="502"/>
        <v>0</v>
      </c>
      <c r="AW464" s="5">
        <f t="shared" si="503"/>
        <v>0</v>
      </c>
      <c r="AX464" s="5">
        <f t="shared" si="504"/>
        <v>0</v>
      </c>
      <c r="AY464" s="5">
        <f t="shared" si="505"/>
        <v>0</v>
      </c>
      <c r="AZ464" s="5">
        <f t="shared" si="506"/>
        <v>0</v>
      </c>
      <c r="BA464" s="5">
        <f t="shared" si="507"/>
        <v>0</v>
      </c>
      <c r="BB464" s="5">
        <f t="shared" si="508"/>
        <v>0</v>
      </c>
      <c r="BC464" s="5">
        <f t="shared" si="509"/>
        <v>0</v>
      </c>
      <c r="BD464" s="5">
        <f>IFERROR(SUM(AR464:BC464),0)*((Cockpit!$C$3)^1)</f>
        <v>0</v>
      </c>
      <c r="BE464" s="19">
        <f>INDEX('Team forecast'!$M$3:$AU$22,MATCH($B464,'Team forecast'!$B$3:$B$22,0),MATCH(BE$1,'Team forecast'!$M$2:$AU$2,0))</f>
        <v>0</v>
      </c>
      <c r="BF464" s="19">
        <f>INDEX('Team forecast'!$M$3:$AU$22,MATCH($B464,'Team forecast'!$B$3:$B$22,0),MATCH(BF$1,'Team forecast'!$M$2:$AU$2,0))</f>
        <v>0</v>
      </c>
      <c r="BG464" s="19">
        <f>INDEX('Team forecast'!$M$3:$AU$22,MATCH($B464,'Team forecast'!$B$3:$B$22,0),MATCH(BG$1,'Team forecast'!$M$2:$AU$2,0))</f>
        <v>0</v>
      </c>
      <c r="BH464" s="19">
        <f>INDEX('Team forecast'!$M$3:$AU$22,MATCH($B464,'Team forecast'!$B$3:$B$22,0),MATCH(BH$1,'Team forecast'!$M$2:$AU$2,0))</f>
        <v>0</v>
      </c>
      <c r="BI464" s="5">
        <f t="shared" si="510"/>
        <v>-5000</v>
      </c>
      <c r="BJ464" s="5">
        <f>INDEX('Team forecast'!$M$3:$AU$22,MATCH($B464,'Team forecast'!$B$3:$B$22,0),MATCH(BJ$1,'Team forecast'!$M$2:$AU$2,0))*IF($Y464&gt;0,25000,0)</f>
        <v>0</v>
      </c>
      <c r="BK464" s="5">
        <f>INDEX('Team forecast'!$M$3:$AU$22,MATCH($B464,'Team forecast'!$B$3:$B$22,0),MATCH(BK$1,'Team forecast'!$M$2:$AU$2,0))*IF($Y464&gt;0,5000,0)</f>
        <v>0</v>
      </c>
      <c r="BL464" s="5">
        <f>INDEX('Team forecast'!$M$3:$AU$22,MATCH($B464,'Team forecast'!$B$3:$B$22,0),MATCH(BL$1,'Team forecast'!$M$2:$AU$2,0))*IF($Y464&gt;0,-15000,0)</f>
        <v>0</v>
      </c>
      <c r="BM464" s="5">
        <f t="shared" si="511"/>
        <v>0</v>
      </c>
      <c r="BN464" s="5">
        <f t="shared" si="512"/>
        <v>0</v>
      </c>
      <c r="BO464" s="5">
        <f t="shared" si="513"/>
        <v>0</v>
      </c>
      <c r="BP464" s="5">
        <f t="shared" si="514"/>
        <v>0</v>
      </c>
      <c r="BQ464" s="5">
        <f t="shared" si="515"/>
        <v>0</v>
      </c>
      <c r="BR464" s="5">
        <f t="shared" si="516"/>
        <v>0</v>
      </c>
      <c r="BS464" s="5">
        <f t="shared" si="517"/>
        <v>0</v>
      </c>
      <c r="BT464" s="5">
        <f t="shared" si="518"/>
        <v>0</v>
      </c>
      <c r="BU464" s="5">
        <f t="shared" si="519"/>
        <v>0</v>
      </c>
      <c r="BV464" s="5">
        <f>IFERROR(SUM(BJ464:BU464),0)*((Cockpit!$C$3)^2)</f>
        <v>0</v>
      </c>
      <c r="BW464" s="19">
        <f>INDEX('Team forecast'!$M$3:$AU$22,MATCH($B464,'Team forecast'!$B$3:$B$22,0),MATCH(BW$1,'Team forecast'!$M$2:$AU$2,0))</f>
        <v>0</v>
      </c>
      <c r="BX464" s="19">
        <f>INDEX('Team forecast'!$M$3:$AU$22,MATCH($B464,'Team forecast'!$B$3:$B$22,0),MATCH(BX$1,'Team forecast'!$M$2:$AU$2,0))</f>
        <v>0</v>
      </c>
      <c r="BY464" s="19">
        <f>INDEX('Team forecast'!$M$3:$AU$22,MATCH($B464,'Team forecast'!$B$3:$B$22,0),MATCH(BY$1,'Team forecast'!$M$2:$AU$2,0))</f>
        <v>0</v>
      </c>
      <c r="BZ464" s="19">
        <f>INDEX('Team forecast'!$M$3:$AU$22,MATCH($B464,'Team forecast'!$B$3:$B$22,0),MATCH(BZ$1,'Team forecast'!$M$2:$AU$2,0))</f>
        <v>0</v>
      </c>
      <c r="CA464" s="5">
        <f t="shared" si="520"/>
        <v>-5000</v>
      </c>
      <c r="CB464" s="5">
        <f>INDEX('Team forecast'!$M$3:$AU$22,MATCH($B464,'Team forecast'!$B$3:$B$22,0),MATCH(CB$1,'Team forecast'!$M$2:$AU$2,0))*IF($Y464&gt;0,25000,0)</f>
        <v>0</v>
      </c>
      <c r="CC464" s="5">
        <f>INDEX('Team forecast'!$M$3:$AU$22,MATCH($B464,'Team forecast'!$B$3:$B$22,0),MATCH(CC$1,'Team forecast'!$M$2:$AU$2,0))*IF($Y464&gt;0,5000,0)</f>
        <v>0</v>
      </c>
      <c r="CD464" s="5">
        <f>INDEX('Team forecast'!$M$3:$AU$22,MATCH($B464,'Team forecast'!$B$3:$B$22,0),MATCH(CD$1,'Team forecast'!$M$2:$AU$2,0))*IF($Y464&gt;0,-15000,0)</f>
        <v>0</v>
      </c>
      <c r="CE464" s="5">
        <f t="shared" si="521"/>
        <v>0</v>
      </c>
      <c r="CF464" s="5">
        <f t="shared" si="522"/>
        <v>0</v>
      </c>
      <c r="CG464" s="5">
        <f t="shared" si="523"/>
        <v>0</v>
      </c>
      <c r="CH464" s="5">
        <f t="shared" si="524"/>
        <v>0</v>
      </c>
      <c r="CI464" s="5">
        <f t="shared" si="525"/>
        <v>0</v>
      </c>
      <c r="CJ464" s="5">
        <f t="shared" si="526"/>
        <v>0</v>
      </c>
      <c r="CK464" s="5">
        <f t="shared" si="527"/>
        <v>0</v>
      </c>
      <c r="CL464" s="5">
        <f t="shared" si="528"/>
        <v>0</v>
      </c>
      <c r="CM464" s="5">
        <f t="shared" si="529"/>
        <v>0</v>
      </c>
      <c r="CN464" s="5">
        <f>IFERROR(SUM(CB464:CM464),0)*((Cockpit!$C$3)^3)</f>
        <v>0</v>
      </c>
      <c r="CO464" s="19">
        <f>INDEX('Team forecast'!$M$3:$AU$22,MATCH($B464,'Team forecast'!$B$3:$B$22,0),MATCH(CO$1,'Team forecast'!$M$2:$AU$2,0))</f>
        <v>0</v>
      </c>
      <c r="CP464" s="19">
        <f>INDEX('Team forecast'!$M$3:$AU$22,MATCH($B464,'Team forecast'!$B$3:$B$22,0),MATCH(CP$1,'Team forecast'!$M$2:$AU$2,0))</f>
        <v>0</v>
      </c>
      <c r="CQ464" s="19">
        <f>INDEX('Team forecast'!$M$3:$AU$22,MATCH($B464,'Team forecast'!$B$3:$B$22,0),MATCH(CQ$1,'Team forecast'!$M$2:$AU$2,0))</f>
        <v>0</v>
      </c>
      <c r="CR464" s="19">
        <f>INDEX('Team forecast'!$M$3:$AU$22,MATCH($B464,'Team forecast'!$B$3:$B$22,0),MATCH(CR$1,'Team forecast'!$M$2:$AU$2,0))</f>
        <v>0</v>
      </c>
      <c r="CS464" s="5">
        <f t="shared" si="530"/>
        <v>-5000</v>
      </c>
      <c r="CT464" s="5">
        <f>INDEX('Team forecast'!$M$3:$AU$22,MATCH($B464,'Team forecast'!$B$3:$B$22,0),MATCH(CT$1,'Team forecast'!$M$2:$AU$2,0))*IF($Y464&gt;0,25000,0)</f>
        <v>0</v>
      </c>
      <c r="CU464" s="5">
        <f>INDEX('Team forecast'!$M$3:$AU$22,MATCH($B464,'Team forecast'!$B$3:$B$22,0),MATCH(CU$1,'Team forecast'!$M$2:$AU$2,0))*IF($Y464&gt;0,5000,0)</f>
        <v>0</v>
      </c>
      <c r="CV464" s="5">
        <f>INDEX('Team forecast'!$M$3:$AU$22,MATCH($B464,'Team forecast'!$B$3:$B$22,0),MATCH(CV$1,'Team forecast'!$M$2:$AU$2,0))*IF($Y464&gt;0,-15000,0)</f>
        <v>0</v>
      </c>
      <c r="CW464" s="5">
        <f t="shared" si="531"/>
        <v>0</v>
      </c>
      <c r="CX464" s="5">
        <f t="shared" si="532"/>
        <v>0</v>
      </c>
      <c r="CY464" s="5">
        <f t="shared" si="533"/>
        <v>0</v>
      </c>
      <c r="CZ464" s="5">
        <f t="shared" si="534"/>
        <v>0</v>
      </c>
      <c r="DA464" s="5">
        <f t="shared" si="535"/>
        <v>0</v>
      </c>
      <c r="DB464" s="5">
        <f t="shared" si="536"/>
        <v>0</v>
      </c>
      <c r="DC464" s="5">
        <f t="shared" si="537"/>
        <v>0</v>
      </c>
      <c r="DD464" s="5">
        <f t="shared" si="538"/>
        <v>0</v>
      </c>
      <c r="DE464" s="5">
        <f t="shared" si="539"/>
        <v>0</v>
      </c>
      <c r="DF464" s="5">
        <f>IFERROR(SUM(CT464:DE464),0)*((Cockpit!$C$3)^4)</f>
        <v>0</v>
      </c>
      <c r="DG464" s="19">
        <f>INDEX('Team forecast'!$M$3:$AU$22,MATCH($B464,'Team forecast'!$B$3:$B$22,0),MATCH(DG$1,'Team forecast'!$M$2:$AU$2,0))</f>
        <v>0</v>
      </c>
      <c r="DH464" s="19">
        <f>INDEX('Team forecast'!$M$3:$AU$22,MATCH($B464,'Team forecast'!$B$3:$B$22,0),MATCH(DH$1,'Team forecast'!$M$2:$AU$2,0))</f>
        <v>0</v>
      </c>
      <c r="DI464" s="19">
        <f>INDEX('Team forecast'!$M$3:$AU$22,MATCH($B464,'Team forecast'!$B$3:$B$22,0),MATCH(DI$1,'Team forecast'!$M$2:$AU$2,0))</f>
        <v>0</v>
      </c>
      <c r="DJ464" s="19">
        <f>INDEX('Team forecast'!$M$3:$AU$22,MATCH($B464,'Team forecast'!$B$3:$B$22,0),MATCH(DJ$1,'Team forecast'!$M$2:$AU$2,0))</f>
        <v>0</v>
      </c>
      <c r="DK464" s="5">
        <f t="shared" si="540"/>
        <v>-5000</v>
      </c>
      <c r="DL464" s="5">
        <f>INDEX('Team forecast'!$M$3:$AU$22,MATCH($B464,'Team forecast'!$B$3:$B$22,0),MATCH(DL$1,'Team forecast'!$M$2:$AU$2,0))*IF($Y464&gt;0,25000,0)</f>
        <v>0</v>
      </c>
      <c r="DM464" s="5">
        <f>INDEX('Team forecast'!$M$3:$AU$22,MATCH($B464,'Team forecast'!$B$3:$B$22,0),MATCH(DM$1,'Team forecast'!$M$2:$AU$2,0))*IF($Y464&gt;0,5000,0)</f>
        <v>0</v>
      </c>
      <c r="DN464" s="5">
        <f>INDEX('Team forecast'!$M$3:$AU$22,MATCH($B464,'Team forecast'!$B$3:$B$22,0),MATCH(DN$1,'Team forecast'!$M$2:$AU$2,0))*IF($Y464&gt;0,-15000,0)</f>
        <v>0</v>
      </c>
      <c r="DO464" s="5">
        <f t="shared" si="541"/>
        <v>0</v>
      </c>
      <c r="DP464" s="5">
        <f t="shared" si="542"/>
        <v>0</v>
      </c>
      <c r="DQ464" s="5">
        <f t="shared" si="543"/>
        <v>0</v>
      </c>
      <c r="DR464" s="5">
        <f t="shared" si="544"/>
        <v>0</v>
      </c>
      <c r="DS464" s="5">
        <f t="shared" si="545"/>
        <v>0</v>
      </c>
      <c r="DT464" s="5">
        <f t="shared" si="546"/>
        <v>0</v>
      </c>
      <c r="DU464" s="5">
        <f t="shared" si="547"/>
        <v>0</v>
      </c>
      <c r="DV464" s="5">
        <f t="shared" si="548"/>
        <v>0</v>
      </c>
      <c r="DW464" s="5">
        <f t="shared" si="549"/>
        <v>0</v>
      </c>
      <c r="DX464" s="5">
        <f>IFERROR(SUM(DL464:DW464),0)*((Cockpit!$C$3)^5)</f>
        <v>0</v>
      </c>
      <c r="DY464" s="5">
        <f t="shared" si="550"/>
        <v>-5000</v>
      </c>
      <c r="DZ464" s="5" t="str">
        <f>IF(ISERROR(MATCH(A464,'Current squad'!B:B,0)),"No","Yes")</f>
        <v>No</v>
      </c>
      <c r="EA464" s="5" cm="1">
        <f t="array" ref="EA464">IFERROR(_xlfn.IFS(DZ464="Yes",0,DZ464="No",H464*1%),999999)</f>
        <v>24450</v>
      </c>
      <c r="EB464" s="5">
        <f t="shared" si="492"/>
        <v>2469450</v>
      </c>
      <c r="EC464" s="5">
        <f t="shared" si="551"/>
        <v>-29450</v>
      </c>
      <c r="ED464" s="1">
        <f t="shared" si="493"/>
        <v>-1.2044989775051125E-2</v>
      </c>
      <c r="EE464" s="5">
        <f>RANK(EC464,$EC$2:$EC$572)+COUNTIF($EC$2:EC464,EC464)-1</f>
        <v>290</v>
      </c>
      <c r="EF464" s="4">
        <f>RANK(ED464,$ED$2:$ED$572)+COUNTIF($ED$2:ED464,ED464)-1</f>
        <v>429</v>
      </c>
    </row>
    <row r="465" spans="1:136" x14ac:dyDescent="0.3">
      <c r="A465" t="str">
        <f>IF(Holdet.dk!A465&lt;&gt;"",Holdet.dk!A465,"")</f>
        <v>Cole Palmer</v>
      </c>
      <c r="B465" t="str">
        <f>INDEX(Holdet.dk!B:B,MATCH($A465,Holdet.dk!$A:$A,0))</f>
        <v>Manchester City</v>
      </c>
      <c r="C465" t="str">
        <f>INDEX(Holdet.dk!C:C,MATCH($A465,Holdet.dk!$A:$A,0))</f>
        <v>Midfield</v>
      </c>
      <c r="D465" t="str">
        <f>INDEX(Holdet.dk!D:D,MATCH($A465,Holdet.dk!$A:$A,0))</f>
        <v>1.890.000</v>
      </c>
      <c r="E465" s="1">
        <f>IFERROR(_xlfn.NUMBERVALUE(INDEX(Holdet.dk!$E:$E,MATCH($A465,Holdet.dk!$A:$A,0)),","),0)</f>
        <v>1E-3</v>
      </c>
      <c r="F465" t="str">
        <f>IF(INDEX(Lookup!H:H,MATCH('Master data'!A465,Lookup!G:G,0))=0,A465,INDEX(Lookup!H:H,MATCH('Master data'!A465,Lookup!G:G,0)))</f>
        <v>Cole Palmer</v>
      </c>
      <c r="G465" t="str">
        <f>IFERROR(INDEX(Lookup!B:B,MATCH(INDEX(Rotowire!C:C,MATCH(F465,Rotowire!A:A,0)),Lookup!D:D,0)),"")</f>
        <v/>
      </c>
      <c r="H465" s="5">
        <f t="shared" si="484"/>
        <v>1890000</v>
      </c>
      <c r="I465" s="19">
        <f>IFERROR(INDEX('Team forecast'!$G$3:$I$22,MATCH($B465,'Team forecast'!$B$3:$B$22,0),MATCH(I$1,'Team forecast'!$G$2:$I$2,0)),0)</f>
        <v>0.86602870813397137</v>
      </c>
      <c r="J465" s="19">
        <f>IFERROR(INDEX('Team forecast'!$G$3:$I$22,MATCH($B465,'Team forecast'!$B$3:$B$22,0),MATCH(J$1,'Team forecast'!$G$2:$I$2,0)),0)</f>
        <v>1.118279569892473</v>
      </c>
      <c r="K465" s="19">
        <f>IFERROR(INDEX('Team forecast'!$G$3:$I$22,MATCH($B465,'Team forecast'!$B$3:$B$22,0),MATCH(K$1,'Team forecast'!$G$2:$I$2,0)),0)</f>
        <v>0.86208459014336625</v>
      </c>
      <c r="L465">
        <f>SUMIFS(Rotowire!E:E,Rotowire!$A:$A,'Master data'!$F465)</f>
        <v>0</v>
      </c>
      <c r="M465" s="2">
        <f>SUMIFS(Rotowire!F:F,Rotowire!$A:$A,'Master data'!$F465)*I465</f>
        <v>0</v>
      </c>
      <c r="N465" s="2">
        <f>SUMIFS(Rotowire!G:G,Rotowire!$A:$A,'Master data'!$F465)*I465</f>
        <v>0</v>
      </c>
      <c r="O465" s="2">
        <f>SUMIFS(Rotowire!I:I,Rotowire!$A:$A,'Master data'!$F465)*I465</f>
        <v>0</v>
      </c>
      <c r="P465" s="2">
        <f>SUMIFS(Rotowire!W:W,Rotowire!$A:$A,'Master data'!$F465)*K465</f>
        <v>0</v>
      </c>
      <c r="Q465" s="2">
        <f>SUMIFS(Rotowire!Y:Y,Rotowire!$A:$A,'Master data'!$F465)*J465</f>
        <v>0</v>
      </c>
      <c r="R465" s="2">
        <f>SUMIFS(Rotowire!AB:AB,Rotowire!$A:$A,'Master data'!$F465)</f>
        <v>0</v>
      </c>
      <c r="S465" s="2">
        <f>SUMIFS(Rotowire!AC:AC,Rotowire!$A:$A,'Master data'!$F465)</f>
        <v>0</v>
      </c>
      <c r="T465" s="2">
        <f>INDEX('Team forecast'!D$3:D$22,MATCH($B465,'Team forecast'!$B$3:$B$22,0))</f>
        <v>1.81</v>
      </c>
      <c r="U465" s="2">
        <f>INDEX('Team forecast'!E$3:E$22,MATCH($B465,'Team forecast'!$B$3:$B$22,0))</f>
        <v>1.04</v>
      </c>
      <c r="V465" s="2">
        <f>INDEX('Team forecast'!J$3:J$22,MATCH($B465,'Team forecast'!$B$3:$B$22,0))</f>
        <v>0.54869999999999997</v>
      </c>
      <c r="W465" s="2">
        <f>INDEX('Team forecast'!K$3:K$22,MATCH($B465,'Team forecast'!$B$3:$B$22,0))</f>
        <v>0.23649999999999999</v>
      </c>
      <c r="X465" s="2">
        <f>INDEX('Team forecast'!L$3:L$22,MATCH($B465,'Team forecast'!$B$3:$B$22,0))</f>
        <v>0.21479999999999999</v>
      </c>
      <c r="Y465" s="5">
        <f t="shared" si="485"/>
        <v>-5000</v>
      </c>
      <c r="Z465" s="5">
        <f t="shared" si="486"/>
        <v>0</v>
      </c>
      <c r="AA465" s="5">
        <f t="shared" si="487"/>
        <v>0</v>
      </c>
      <c r="AB465" s="5">
        <f t="shared" si="488"/>
        <v>0</v>
      </c>
      <c r="AC465" s="5">
        <f t="shared" si="489"/>
        <v>0</v>
      </c>
      <c r="AD465" s="5">
        <f t="shared" si="494"/>
        <v>0</v>
      </c>
      <c r="AE465" s="5">
        <f t="shared" si="495"/>
        <v>0</v>
      </c>
      <c r="AF465" s="5">
        <f t="shared" si="490"/>
        <v>0</v>
      </c>
      <c r="AG465" s="5">
        <f t="shared" si="491"/>
        <v>0</v>
      </c>
      <c r="AH465" s="5">
        <f t="shared" si="496"/>
        <v>0</v>
      </c>
      <c r="AI465" s="5">
        <f t="shared" si="497"/>
        <v>0</v>
      </c>
      <c r="AJ465" s="5">
        <f t="shared" si="498"/>
        <v>0</v>
      </c>
      <c r="AK465" s="5">
        <f t="shared" si="499"/>
        <v>0</v>
      </c>
      <c r="AL465" s="5">
        <f>IFERROR(SUM(Y465:AK465),-5000)*((Cockpit!$C$3)^0)</f>
        <v>-5000</v>
      </c>
      <c r="AM465" s="19">
        <f>INDEX('Team forecast'!$M$3:$AU$22,MATCH($B465,'Team forecast'!$B$3:$B$22,0),MATCH(AM$1,'Team forecast'!$M$2:$AU$2,0))</f>
        <v>0</v>
      </c>
      <c r="AN465" s="19">
        <f>INDEX('Team forecast'!$M$3:$AU$22,MATCH($B465,'Team forecast'!$B$3:$B$22,0),MATCH(AN$1,'Team forecast'!$M$2:$AU$2,0))</f>
        <v>0</v>
      </c>
      <c r="AO465" s="19">
        <f>INDEX('Team forecast'!$M$3:$AU$22,MATCH($B465,'Team forecast'!$B$3:$B$22,0),MATCH(AO$1,'Team forecast'!$M$2:$AU$2,0))</f>
        <v>0</v>
      </c>
      <c r="AP465" s="19">
        <f>INDEX('Team forecast'!$M$3:$AU$22,MATCH($B465,'Team forecast'!$B$3:$B$22,0),MATCH(AP$1,'Team forecast'!$M$2:$AU$2,0))</f>
        <v>0</v>
      </c>
      <c r="AQ465" s="5">
        <f t="shared" si="500"/>
        <v>-5000</v>
      </c>
      <c r="AR465" s="5">
        <f>INDEX('Team forecast'!$M$3:$AU$22,MATCH($B465,'Team forecast'!$B$3:$B$22,0),MATCH(AR$1,'Team forecast'!$M$2:$AU$2,0))*IF($Y465&gt;0,25000,0)</f>
        <v>0</v>
      </c>
      <c r="AS465" s="5">
        <f>INDEX('Team forecast'!$M$3:$AU$22,MATCH($B465,'Team forecast'!$B$3:$B$22,0),MATCH(AS$1,'Team forecast'!$M$2:$AU$2,0))*IF($Y465&gt;0,5000,0)</f>
        <v>0</v>
      </c>
      <c r="AT465" s="5">
        <f>INDEX('Team forecast'!$M$3:$AU$22,MATCH($B465,'Team forecast'!$B$3:$B$22,0),MATCH(AT$1,'Team forecast'!$M$2:$AU$2,0))*IF($Y465&gt;0,-15000,0)</f>
        <v>0</v>
      </c>
      <c r="AU465" s="5">
        <f t="shared" si="501"/>
        <v>0</v>
      </c>
      <c r="AV465" s="5">
        <f t="shared" si="502"/>
        <v>0</v>
      </c>
      <c r="AW465" s="5">
        <f t="shared" si="503"/>
        <v>0</v>
      </c>
      <c r="AX465" s="5">
        <f t="shared" si="504"/>
        <v>0</v>
      </c>
      <c r="AY465" s="5">
        <f t="shared" si="505"/>
        <v>0</v>
      </c>
      <c r="AZ465" s="5">
        <f t="shared" si="506"/>
        <v>0</v>
      </c>
      <c r="BA465" s="5">
        <f t="shared" si="507"/>
        <v>0</v>
      </c>
      <c r="BB465" s="5">
        <f t="shared" si="508"/>
        <v>0</v>
      </c>
      <c r="BC465" s="5">
        <f t="shared" si="509"/>
        <v>0</v>
      </c>
      <c r="BD465" s="5">
        <f>IFERROR(SUM(AR465:BC465),0)*((Cockpit!$C$3)^1)</f>
        <v>0</v>
      </c>
      <c r="BE465" s="19">
        <f>INDEX('Team forecast'!$M$3:$AU$22,MATCH($B465,'Team forecast'!$B$3:$B$22,0),MATCH(BE$1,'Team forecast'!$M$2:$AU$2,0))</f>
        <v>0</v>
      </c>
      <c r="BF465" s="19">
        <f>INDEX('Team forecast'!$M$3:$AU$22,MATCH($B465,'Team forecast'!$B$3:$B$22,0),MATCH(BF$1,'Team forecast'!$M$2:$AU$2,0))</f>
        <v>0</v>
      </c>
      <c r="BG465" s="19">
        <f>INDEX('Team forecast'!$M$3:$AU$22,MATCH($B465,'Team forecast'!$B$3:$B$22,0),MATCH(BG$1,'Team forecast'!$M$2:$AU$2,0))</f>
        <v>0</v>
      </c>
      <c r="BH465" s="19">
        <f>INDEX('Team forecast'!$M$3:$AU$22,MATCH($B465,'Team forecast'!$B$3:$B$22,0),MATCH(BH$1,'Team forecast'!$M$2:$AU$2,0))</f>
        <v>0</v>
      </c>
      <c r="BI465" s="5">
        <f t="shared" si="510"/>
        <v>-5000</v>
      </c>
      <c r="BJ465" s="5">
        <f>INDEX('Team forecast'!$M$3:$AU$22,MATCH($B465,'Team forecast'!$B$3:$B$22,0),MATCH(BJ$1,'Team forecast'!$M$2:$AU$2,0))*IF($Y465&gt;0,25000,0)</f>
        <v>0</v>
      </c>
      <c r="BK465" s="5">
        <f>INDEX('Team forecast'!$M$3:$AU$22,MATCH($B465,'Team forecast'!$B$3:$B$22,0),MATCH(BK$1,'Team forecast'!$M$2:$AU$2,0))*IF($Y465&gt;0,5000,0)</f>
        <v>0</v>
      </c>
      <c r="BL465" s="5">
        <f>INDEX('Team forecast'!$M$3:$AU$22,MATCH($B465,'Team forecast'!$B$3:$B$22,0),MATCH(BL$1,'Team forecast'!$M$2:$AU$2,0))*IF($Y465&gt;0,-15000,0)</f>
        <v>0</v>
      </c>
      <c r="BM465" s="5">
        <f t="shared" si="511"/>
        <v>0</v>
      </c>
      <c r="BN465" s="5">
        <f t="shared" si="512"/>
        <v>0</v>
      </c>
      <c r="BO465" s="5">
        <f t="shared" si="513"/>
        <v>0</v>
      </c>
      <c r="BP465" s="5">
        <f t="shared" si="514"/>
        <v>0</v>
      </c>
      <c r="BQ465" s="5">
        <f t="shared" si="515"/>
        <v>0</v>
      </c>
      <c r="BR465" s="5">
        <f t="shared" si="516"/>
        <v>0</v>
      </c>
      <c r="BS465" s="5">
        <f t="shared" si="517"/>
        <v>0</v>
      </c>
      <c r="BT465" s="5">
        <f t="shared" si="518"/>
        <v>0</v>
      </c>
      <c r="BU465" s="5">
        <f t="shared" si="519"/>
        <v>0</v>
      </c>
      <c r="BV465" s="5">
        <f>IFERROR(SUM(BJ465:BU465),0)*((Cockpit!$C$3)^2)</f>
        <v>0</v>
      </c>
      <c r="BW465" s="19">
        <f>INDEX('Team forecast'!$M$3:$AU$22,MATCH($B465,'Team forecast'!$B$3:$B$22,0),MATCH(BW$1,'Team forecast'!$M$2:$AU$2,0))</f>
        <v>0</v>
      </c>
      <c r="BX465" s="19">
        <f>INDEX('Team forecast'!$M$3:$AU$22,MATCH($B465,'Team forecast'!$B$3:$B$22,0),MATCH(BX$1,'Team forecast'!$M$2:$AU$2,0))</f>
        <v>0</v>
      </c>
      <c r="BY465" s="19">
        <f>INDEX('Team forecast'!$M$3:$AU$22,MATCH($B465,'Team forecast'!$B$3:$B$22,0),MATCH(BY$1,'Team forecast'!$M$2:$AU$2,0))</f>
        <v>0</v>
      </c>
      <c r="BZ465" s="19">
        <f>INDEX('Team forecast'!$M$3:$AU$22,MATCH($B465,'Team forecast'!$B$3:$B$22,0),MATCH(BZ$1,'Team forecast'!$M$2:$AU$2,0))</f>
        <v>0</v>
      </c>
      <c r="CA465" s="5">
        <f t="shared" si="520"/>
        <v>-5000</v>
      </c>
      <c r="CB465" s="5">
        <f>INDEX('Team forecast'!$M$3:$AU$22,MATCH($B465,'Team forecast'!$B$3:$B$22,0),MATCH(CB$1,'Team forecast'!$M$2:$AU$2,0))*IF($Y465&gt;0,25000,0)</f>
        <v>0</v>
      </c>
      <c r="CC465" s="5">
        <f>INDEX('Team forecast'!$M$3:$AU$22,MATCH($B465,'Team forecast'!$B$3:$B$22,0),MATCH(CC$1,'Team forecast'!$M$2:$AU$2,0))*IF($Y465&gt;0,5000,0)</f>
        <v>0</v>
      </c>
      <c r="CD465" s="5">
        <f>INDEX('Team forecast'!$M$3:$AU$22,MATCH($B465,'Team forecast'!$B$3:$B$22,0),MATCH(CD$1,'Team forecast'!$M$2:$AU$2,0))*IF($Y465&gt;0,-15000,0)</f>
        <v>0</v>
      </c>
      <c r="CE465" s="5">
        <f t="shared" si="521"/>
        <v>0</v>
      </c>
      <c r="CF465" s="5">
        <f t="shared" si="522"/>
        <v>0</v>
      </c>
      <c r="CG465" s="5">
        <f t="shared" si="523"/>
        <v>0</v>
      </c>
      <c r="CH465" s="5">
        <f t="shared" si="524"/>
        <v>0</v>
      </c>
      <c r="CI465" s="5">
        <f t="shared" si="525"/>
        <v>0</v>
      </c>
      <c r="CJ465" s="5">
        <f t="shared" si="526"/>
        <v>0</v>
      </c>
      <c r="CK465" s="5">
        <f t="shared" si="527"/>
        <v>0</v>
      </c>
      <c r="CL465" s="5">
        <f t="shared" si="528"/>
        <v>0</v>
      </c>
      <c r="CM465" s="5">
        <f t="shared" si="529"/>
        <v>0</v>
      </c>
      <c r="CN465" s="5">
        <f>IFERROR(SUM(CB465:CM465),0)*((Cockpit!$C$3)^3)</f>
        <v>0</v>
      </c>
      <c r="CO465" s="19">
        <f>INDEX('Team forecast'!$M$3:$AU$22,MATCH($B465,'Team forecast'!$B$3:$B$22,0),MATCH(CO$1,'Team forecast'!$M$2:$AU$2,0))</f>
        <v>0</v>
      </c>
      <c r="CP465" s="19">
        <f>INDEX('Team forecast'!$M$3:$AU$22,MATCH($B465,'Team forecast'!$B$3:$B$22,0),MATCH(CP$1,'Team forecast'!$M$2:$AU$2,0))</f>
        <v>0</v>
      </c>
      <c r="CQ465" s="19">
        <f>INDEX('Team forecast'!$M$3:$AU$22,MATCH($B465,'Team forecast'!$B$3:$B$22,0),MATCH(CQ$1,'Team forecast'!$M$2:$AU$2,0))</f>
        <v>0</v>
      </c>
      <c r="CR465" s="19">
        <f>INDEX('Team forecast'!$M$3:$AU$22,MATCH($B465,'Team forecast'!$B$3:$B$22,0),MATCH(CR$1,'Team forecast'!$M$2:$AU$2,0))</f>
        <v>0</v>
      </c>
      <c r="CS465" s="5">
        <f t="shared" si="530"/>
        <v>-5000</v>
      </c>
      <c r="CT465" s="5">
        <f>INDEX('Team forecast'!$M$3:$AU$22,MATCH($B465,'Team forecast'!$B$3:$B$22,0),MATCH(CT$1,'Team forecast'!$M$2:$AU$2,0))*IF($Y465&gt;0,25000,0)</f>
        <v>0</v>
      </c>
      <c r="CU465" s="5">
        <f>INDEX('Team forecast'!$M$3:$AU$22,MATCH($B465,'Team forecast'!$B$3:$B$22,0),MATCH(CU$1,'Team forecast'!$M$2:$AU$2,0))*IF($Y465&gt;0,5000,0)</f>
        <v>0</v>
      </c>
      <c r="CV465" s="5">
        <f>INDEX('Team forecast'!$M$3:$AU$22,MATCH($B465,'Team forecast'!$B$3:$B$22,0),MATCH(CV$1,'Team forecast'!$M$2:$AU$2,0))*IF($Y465&gt;0,-15000,0)</f>
        <v>0</v>
      </c>
      <c r="CW465" s="5">
        <f t="shared" si="531"/>
        <v>0</v>
      </c>
      <c r="CX465" s="5">
        <f t="shared" si="532"/>
        <v>0</v>
      </c>
      <c r="CY465" s="5">
        <f t="shared" si="533"/>
        <v>0</v>
      </c>
      <c r="CZ465" s="5">
        <f t="shared" si="534"/>
        <v>0</v>
      </c>
      <c r="DA465" s="5">
        <f t="shared" si="535"/>
        <v>0</v>
      </c>
      <c r="DB465" s="5">
        <f t="shared" si="536"/>
        <v>0</v>
      </c>
      <c r="DC465" s="5">
        <f t="shared" si="537"/>
        <v>0</v>
      </c>
      <c r="DD465" s="5">
        <f t="shared" si="538"/>
        <v>0</v>
      </c>
      <c r="DE465" s="5">
        <f t="shared" si="539"/>
        <v>0</v>
      </c>
      <c r="DF465" s="5">
        <f>IFERROR(SUM(CT465:DE465),0)*((Cockpit!$C$3)^4)</f>
        <v>0</v>
      </c>
      <c r="DG465" s="19">
        <f>INDEX('Team forecast'!$M$3:$AU$22,MATCH($B465,'Team forecast'!$B$3:$B$22,0),MATCH(DG$1,'Team forecast'!$M$2:$AU$2,0))</f>
        <v>0</v>
      </c>
      <c r="DH465" s="19">
        <f>INDEX('Team forecast'!$M$3:$AU$22,MATCH($B465,'Team forecast'!$B$3:$B$22,0),MATCH(DH$1,'Team forecast'!$M$2:$AU$2,0))</f>
        <v>0</v>
      </c>
      <c r="DI465" s="19">
        <f>INDEX('Team forecast'!$M$3:$AU$22,MATCH($B465,'Team forecast'!$B$3:$B$22,0),MATCH(DI$1,'Team forecast'!$M$2:$AU$2,0))</f>
        <v>0</v>
      </c>
      <c r="DJ465" s="19">
        <f>INDEX('Team forecast'!$M$3:$AU$22,MATCH($B465,'Team forecast'!$B$3:$B$22,0),MATCH(DJ$1,'Team forecast'!$M$2:$AU$2,0))</f>
        <v>0</v>
      </c>
      <c r="DK465" s="5">
        <f t="shared" si="540"/>
        <v>-5000</v>
      </c>
      <c r="DL465" s="5">
        <f>INDEX('Team forecast'!$M$3:$AU$22,MATCH($B465,'Team forecast'!$B$3:$B$22,0),MATCH(DL$1,'Team forecast'!$M$2:$AU$2,0))*IF($Y465&gt;0,25000,0)</f>
        <v>0</v>
      </c>
      <c r="DM465" s="5">
        <f>INDEX('Team forecast'!$M$3:$AU$22,MATCH($B465,'Team forecast'!$B$3:$B$22,0),MATCH(DM$1,'Team forecast'!$M$2:$AU$2,0))*IF($Y465&gt;0,5000,0)</f>
        <v>0</v>
      </c>
      <c r="DN465" s="5">
        <f>INDEX('Team forecast'!$M$3:$AU$22,MATCH($B465,'Team forecast'!$B$3:$B$22,0),MATCH(DN$1,'Team forecast'!$M$2:$AU$2,0))*IF($Y465&gt;0,-15000,0)</f>
        <v>0</v>
      </c>
      <c r="DO465" s="5">
        <f t="shared" si="541"/>
        <v>0</v>
      </c>
      <c r="DP465" s="5">
        <f t="shared" si="542"/>
        <v>0</v>
      </c>
      <c r="DQ465" s="5">
        <f t="shared" si="543"/>
        <v>0</v>
      </c>
      <c r="DR465" s="5">
        <f t="shared" si="544"/>
        <v>0</v>
      </c>
      <c r="DS465" s="5">
        <f t="shared" si="545"/>
        <v>0</v>
      </c>
      <c r="DT465" s="5">
        <f t="shared" si="546"/>
        <v>0</v>
      </c>
      <c r="DU465" s="5">
        <f t="shared" si="547"/>
        <v>0</v>
      </c>
      <c r="DV465" s="5">
        <f t="shared" si="548"/>
        <v>0</v>
      </c>
      <c r="DW465" s="5">
        <f t="shared" si="549"/>
        <v>0</v>
      </c>
      <c r="DX465" s="5">
        <f>IFERROR(SUM(DL465:DW465),0)*((Cockpit!$C$3)^5)</f>
        <v>0</v>
      </c>
      <c r="DY465" s="5">
        <f t="shared" si="550"/>
        <v>-5000</v>
      </c>
      <c r="DZ465" s="5" t="str">
        <f>IF(ISERROR(MATCH(A465,'Current squad'!B:B,0)),"No","Yes")</f>
        <v>No</v>
      </c>
      <c r="EA465" s="5" cm="1">
        <f t="array" ref="EA465">IFERROR(_xlfn.IFS(DZ465="Yes",0,DZ465="No",H465*1%),999999)</f>
        <v>18900</v>
      </c>
      <c r="EB465" s="5">
        <f t="shared" si="492"/>
        <v>1908900</v>
      </c>
      <c r="EC465" s="5">
        <f t="shared" si="551"/>
        <v>-23900</v>
      </c>
      <c r="ED465" s="1">
        <f t="shared" si="493"/>
        <v>-1.2645502645502646E-2</v>
      </c>
      <c r="EE465" s="5">
        <f>RANK(EC465,$EC$2:$EC$572)+COUNTIF($EC$2:EC465,EC465)-1</f>
        <v>169</v>
      </c>
      <c r="EF465" s="4">
        <f>RANK(ED465,$ED$2:$ED$572)+COUNTIF($ED$2:ED465,ED465)-1</f>
        <v>549</v>
      </c>
    </row>
    <row r="466" spans="1:136" x14ac:dyDescent="0.3">
      <c r="A466" t="str">
        <f>IF(Holdet.dk!A466&lt;&gt;"",Holdet.dk!A466,"")</f>
        <v>Steven Sessegnon</v>
      </c>
      <c r="B466" t="str">
        <f>INDEX(Holdet.dk!B:B,MATCH($A466,Holdet.dk!$A:$A,0))</f>
        <v>Fulham</v>
      </c>
      <c r="C466" t="str">
        <f>INDEX(Holdet.dk!C:C,MATCH($A466,Holdet.dk!$A:$A,0))</f>
        <v>Defense</v>
      </c>
      <c r="D466" t="str">
        <f>INDEX(Holdet.dk!D:D,MATCH($A466,Holdet.dk!$A:$A,0))</f>
        <v>1.890.000</v>
      </c>
      <c r="E466" s="1">
        <f>IFERROR(_xlfn.NUMBERVALUE(INDEX(Holdet.dk!$E:$E,MATCH($A466,Holdet.dk!$A:$A,0)),","),0)</f>
        <v>2E-3</v>
      </c>
      <c r="F466" t="str">
        <f>IF(INDEX(Lookup!H:H,MATCH('Master data'!A466,Lookup!G:G,0))=0,A466,INDEX(Lookup!H:H,MATCH('Master data'!A466,Lookup!G:G,0)))</f>
        <v>Steven Sessegnon</v>
      </c>
      <c r="G466" t="str">
        <f>IFERROR(INDEX(Lookup!B:B,MATCH(INDEX(Rotowire!C:C,MATCH(F466,Rotowire!A:A,0)),Lookup!D:D,0)),"")</f>
        <v/>
      </c>
      <c r="H466" s="5">
        <f t="shared" si="484"/>
        <v>1890000</v>
      </c>
      <c r="I466" s="19">
        <f>IFERROR(INDEX('Team forecast'!$G$3:$I$22,MATCH($B466,'Team forecast'!$B$3:$B$22,0),MATCH(I$1,'Team forecast'!$G$2:$I$2,0)),0)</f>
        <v>0.79881656804733725</v>
      </c>
      <c r="J466" s="19">
        <f>IFERROR(INDEX('Team forecast'!$G$3:$I$22,MATCH($B466,'Team forecast'!$B$3:$B$22,0),MATCH(J$1,'Team forecast'!$G$2:$I$2,0)),0)</f>
        <v>0.8913043478260867</v>
      </c>
      <c r="K466" s="19">
        <f>IFERROR(INDEX('Team forecast'!$G$3:$I$22,MATCH($B466,'Team forecast'!$B$3:$B$22,0),MATCH(K$1,'Team forecast'!$G$2:$I$2,0)),0)</f>
        <v>1.1691703107234377</v>
      </c>
      <c r="L466">
        <f>SUMIFS(Rotowire!E:E,Rotowire!$A:$A,'Master data'!$F466)</f>
        <v>0</v>
      </c>
      <c r="M466" s="2">
        <f>SUMIFS(Rotowire!F:F,Rotowire!$A:$A,'Master data'!$F466)*I466</f>
        <v>0</v>
      </c>
      <c r="N466" s="2">
        <f>SUMIFS(Rotowire!G:G,Rotowire!$A:$A,'Master data'!$F466)*I466</f>
        <v>0</v>
      </c>
      <c r="O466" s="2">
        <f>SUMIFS(Rotowire!I:I,Rotowire!$A:$A,'Master data'!$F466)*I466</f>
        <v>0</v>
      </c>
      <c r="P466" s="2">
        <f>SUMIFS(Rotowire!W:W,Rotowire!$A:$A,'Master data'!$F466)*K466</f>
        <v>0</v>
      </c>
      <c r="Q466" s="2">
        <f>SUMIFS(Rotowire!Y:Y,Rotowire!$A:$A,'Master data'!$F466)*J466</f>
        <v>0</v>
      </c>
      <c r="R466" s="2">
        <f>SUMIFS(Rotowire!AB:AB,Rotowire!$A:$A,'Master data'!$F466)</f>
        <v>0</v>
      </c>
      <c r="S466" s="2">
        <f>SUMIFS(Rotowire!AC:AC,Rotowire!$A:$A,'Master data'!$F466)</f>
        <v>0</v>
      </c>
      <c r="T466" s="2">
        <f>INDEX('Team forecast'!D$3:D$22,MATCH($B466,'Team forecast'!$B$3:$B$22,0))</f>
        <v>1.35</v>
      </c>
      <c r="U466" s="2">
        <f>INDEX('Team forecast'!E$3:E$22,MATCH($B466,'Team forecast'!$B$3:$B$22,0))</f>
        <v>1.23</v>
      </c>
      <c r="V466" s="2">
        <f>INDEX('Team forecast'!J$3:J$22,MATCH($B466,'Team forecast'!$B$3:$B$22,0))</f>
        <v>0.39200000000000002</v>
      </c>
      <c r="W466" s="2">
        <f>INDEX('Team forecast'!K$3:K$22,MATCH($B466,'Team forecast'!$B$3:$B$22,0))</f>
        <v>0.2712</v>
      </c>
      <c r="X466" s="2">
        <f>INDEX('Team forecast'!L$3:L$22,MATCH($B466,'Team forecast'!$B$3:$B$22,0))</f>
        <v>0.33679999999999999</v>
      </c>
      <c r="Y466" s="5">
        <f t="shared" si="485"/>
        <v>-5000</v>
      </c>
      <c r="Z466" s="5">
        <f t="shared" si="486"/>
        <v>0</v>
      </c>
      <c r="AA466" s="5">
        <f t="shared" si="487"/>
        <v>0</v>
      </c>
      <c r="AB466" s="5">
        <f t="shared" si="488"/>
        <v>0</v>
      </c>
      <c r="AC466" s="5">
        <f t="shared" si="489"/>
        <v>0</v>
      </c>
      <c r="AD466" s="5">
        <f t="shared" si="494"/>
        <v>0</v>
      </c>
      <c r="AE466" s="5">
        <f t="shared" si="495"/>
        <v>0</v>
      </c>
      <c r="AF466" s="5">
        <f t="shared" si="490"/>
        <v>0</v>
      </c>
      <c r="AG466" s="5">
        <f t="shared" si="491"/>
        <v>0</v>
      </c>
      <c r="AH466" s="5">
        <f t="shared" si="496"/>
        <v>0</v>
      </c>
      <c r="AI466" s="5">
        <f t="shared" si="497"/>
        <v>0</v>
      </c>
      <c r="AJ466" s="5">
        <f t="shared" si="498"/>
        <v>0</v>
      </c>
      <c r="AK466" s="5">
        <f t="shared" si="499"/>
        <v>0</v>
      </c>
      <c r="AL466" s="5">
        <f>IFERROR(SUM(Y466:AK466),-5000)*((Cockpit!$C$3)^0)</f>
        <v>-5000</v>
      </c>
      <c r="AM466" s="19">
        <f>INDEX('Team forecast'!$M$3:$AU$22,MATCH($B466,'Team forecast'!$B$3:$B$22,0),MATCH(AM$1,'Team forecast'!$M$2:$AU$2,0))</f>
        <v>0</v>
      </c>
      <c r="AN466" s="19">
        <f>INDEX('Team forecast'!$M$3:$AU$22,MATCH($B466,'Team forecast'!$B$3:$B$22,0),MATCH(AN$1,'Team forecast'!$M$2:$AU$2,0))</f>
        <v>0</v>
      </c>
      <c r="AO466" s="19">
        <f>INDEX('Team forecast'!$M$3:$AU$22,MATCH($B466,'Team forecast'!$B$3:$B$22,0),MATCH(AO$1,'Team forecast'!$M$2:$AU$2,0))</f>
        <v>0</v>
      </c>
      <c r="AP466" s="19">
        <f>INDEX('Team forecast'!$M$3:$AU$22,MATCH($B466,'Team forecast'!$B$3:$B$22,0),MATCH(AP$1,'Team forecast'!$M$2:$AU$2,0))</f>
        <v>0</v>
      </c>
      <c r="AQ466" s="5">
        <f t="shared" si="500"/>
        <v>-5000</v>
      </c>
      <c r="AR466" s="5">
        <f>INDEX('Team forecast'!$M$3:$AU$22,MATCH($B466,'Team forecast'!$B$3:$B$22,0),MATCH(AR$1,'Team forecast'!$M$2:$AU$2,0))*IF($Y466&gt;0,25000,0)</f>
        <v>0</v>
      </c>
      <c r="AS466" s="5">
        <f>INDEX('Team forecast'!$M$3:$AU$22,MATCH($B466,'Team forecast'!$B$3:$B$22,0),MATCH(AS$1,'Team forecast'!$M$2:$AU$2,0))*IF($Y466&gt;0,5000,0)</f>
        <v>0</v>
      </c>
      <c r="AT466" s="5">
        <f>INDEX('Team forecast'!$M$3:$AU$22,MATCH($B466,'Team forecast'!$B$3:$B$22,0),MATCH(AT$1,'Team forecast'!$M$2:$AU$2,0))*IF($Y466&gt;0,-15000,0)</f>
        <v>0</v>
      </c>
      <c r="AU466" s="5">
        <f t="shared" si="501"/>
        <v>0</v>
      </c>
      <c r="AV466" s="5">
        <f t="shared" si="502"/>
        <v>0</v>
      </c>
      <c r="AW466" s="5">
        <f t="shared" si="503"/>
        <v>0</v>
      </c>
      <c r="AX466" s="5">
        <f t="shared" si="504"/>
        <v>0</v>
      </c>
      <c r="AY466" s="5">
        <f t="shared" si="505"/>
        <v>0</v>
      </c>
      <c r="AZ466" s="5">
        <f t="shared" si="506"/>
        <v>0</v>
      </c>
      <c r="BA466" s="5">
        <f t="shared" si="507"/>
        <v>0</v>
      </c>
      <c r="BB466" s="5">
        <f t="shared" si="508"/>
        <v>0</v>
      </c>
      <c r="BC466" s="5">
        <f t="shared" si="509"/>
        <v>0</v>
      </c>
      <c r="BD466" s="5">
        <f>IFERROR(SUM(AR466:BC466),0)*((Cockpit!$C$3)^1)</f>
        <v>0</v>
      </c>
      <c r="BE466" s="19">
        <f>INDEX('Team forecast'!$M$3:$AU$22,MATCH($B466,'Team forecast'!$B$3:$B$22,0),MATCH(BE$1,'Team forecast'!$M$2:$AU$2,0))</f>
        <v>0</v>
      </c>
      <c r="BF466" s="19">
        <f>INDEX('Team forecast'!$M$3:$AU$22,MATCH($B466,'Team forecast'!$B$3:$B$22,0),MATCH(BF$1,'Team forecast'!$M$2:$AU$2,0))</f>
        <v>0</v>
      </c>
      <c r="BG466" s="19">
        <f>INDEX('Team forecast'!$M$3:$AU$22,MATCH($B466,'Team forecast'!$B$3:$B$22,0),MATCH(BG$1,'Team forecast'!$M$2:$AU$2,0))</f>
        <v>0</v>
      </c>
      <c r="BH466" s="19">
        <f>INDEX('Team forecast'!$M$3:$AU$22,MATCH($B466,'Team forecast'!$B$3:$B$22,0),MATCH(BH$1,'Team forecast'!$M$2:$AU$2,0))</f>
        <v>0</v>
      </c>
      <c r="BI466" s="5">
        <f t="shared" si="510"/>
        <v>-5000</v>
      </c>
      <c r="BJ466" s="5">
        <f>INDEX('Team forecast'!$M$3:$AU$22,MATCH($B466,'Team forecast'!$B$3:$B$22,0),MATCH(BJ$1,'Team forecast'!$M$2:$AU$2,0))*IF($Y466&gt;0,25000,0)</f>
        <v>0</v>
      </c>
      <c r="BK466" s="5">
        <f>INDEX('Team forecast'!$M$3:$AU$22,MATCH($B466,'Team forecast'!$B$3:$B$22,0),MATCH(BK$1,'Team forecast'!$M$2:$AU$2,0))*IF($Y466&gt;0,5000,0)</f>
        <v>0</v>
      </c>
      <c r="BL466" s="5">
        <f>INDEX('Team forecast'!$M$3:$AU$22,MATCH($B466,'Team forecast'!$B$3:$B$22,0),MATCH(BL$1,'Team forecast'!$M$2:$AU$2,0))*IF($Y466&gt;0,-15000,0)</f>
        <v>0</v>
      </c>
      <c r="BM466" s="5">
        <f t="shared" si="511"/>
        <v>0</v>
      </c>
      <c r="BN466" s="5">
        <f t="shared" si="512"/>
        <v>0</v>
      </c>
      <c r="BO466" s="5">
        <f t="shared" si="513"/>
        <v>0</v>
      </c>
      <c r="BP466" s="5">
        <f t="shared" si="514"/>
        <v>0</v>
      </c>
      <c r="BQ466" s="5">
        <f t="shared" si="515"/>
        <v>0</v>
      </c>
      <c r="BR466" s="5">
        <f t="shared" si="516"/>
        <v>0</v>
      </c>
      <c r="BS466" s="5">
        <f t="shared" si="517"/>
        <v>0</v>
      </c>
      <c r="BT466" s="5">
        <f t="shared" si="518"/>
        <v>0</v>
      </c>
      <c r="BU466" s="5">
        <f t="shared" si="519"/>
        <v>0</v>
      </c>
      <c r="BV466" s="5">
        <f>IFERROR(SUM(BJ466:BU466),0)*((Cockpit!$C$3)^2)</f>
        <v>0</v>
      </c>
      <c r="BW466" s="19">
        <f>INDEX('Team forecast'!$M$3:$AU$22,MATCH($B466,'Team forecast'!$B$3:$B$22,0),MATCH(BW$1,'Team forecast'!$M$2:$AU$2,0))</f>
        <v>0</v>
      </c>
      <c r="BX466" s="19">
        <f>INDEX('Team forecast'!$M$3:$AU$22,MATCH($B466,'Team forecast'!$B$3:$B$22,0),MATCH(BX$1,'Team forecast'!$M$2:$AU$2,0))</f>
        <v>0</v>
      </c>
      <c r="BY466" s="19">
        <f>INDEX('Team forecast'!$M$3:$AU$22,MATCH($B466,'Team forecast'!$B$3:$B$22,0),MATCH(BY$1,'Team forecast'!$M$2:$AU$2,0))</f>
        <v>0</v>
      </c>
      <c r="BZ466" s="19">
        <f>INDEX('Team forecast'!$M$3:$AU$22,MATCH($B466,'Team forecast'!$B$3:$B$22,0),MATCH(BZ$1,'Team forecast'!$M$2:$AU$2,0))</f>
        <v>0</v>
      </c>
      <c r="CA466" s="5">
        <f t="shared" si="520"/>
        <v>-5000</v>
      </c>
      <c r="CB466" s="5">
        <f>INDEX('Team forecast'!$M$3:$AU$22,MATCH($B466,'Team forecast'!$B$3:$B$22,0),MATCH(CB$1,'Team forecast'!$M$2:$AU$2,0))*IF($Y466&gt;0,25000,0)</f>
        <v>0</v>
      </c>
      <c r="CC466" s="5">
        <f>INDEX('Team forecast'!$M$3:$AU$22,MATCH($B466,'Team forecast'!$B$3:$B$22,0),MATCH(CC$1,'Team forecast'!$M$2:$AU$2,0))*IF($Y466&gt;0,5000,0)</f>
        <v>0</v>
      </c>
      <c r="CD466" s="5">
        <f>INDEX('Team forecast'!$M$3:$AU$22,MATCH($B466,'Team forecast'!$B$3:$B$22,0),MATCH(CD$1,'Team forecast'!$M$2:$AU$2,0))*IF($Y466&gt;0,-15000,0)</f>
        <v>0</v>
      </c>
      <c r="CE466" s="5">
        <f t="shared" si="521"/>
        <v>0</v>
      </c>
      <c r="CF466" s="5">
        <f t="shared" si="522"/>
        <v>0</v>
      </c>
      <c r="CG466" s="5">
        <f t="shared" si="523"/>
        <v>0</v>
      </c>
      <c r="CH466" s="5">
        <f t="shared" si="524"/>
        <v>0</v>
      </c>
      <c r="CI466" s="5">
        <f t="shared" si="525"/>
        <v>0</v>
      </c>
      <c r="CJ466" s="5">
        <f t="shared" si="526"/>
        <v>0</v>
      </c>
      <c r="CK466" s="5">
        <f t="shared" si="527"/>
        <v>0</v>
      </c>
      <c r="CL466" s="5">
        <f t="shared" si="528"/>
        <v>0</v>
      </c>
      <c r="CM466" s="5">
        <f t="shared" si="529"/>
        <v>0</v>
      </c>
      <c r="CN466" s="5">
        <f>IFERROR(SUM(CB466:CM466),0)*((Cockpit!$C$3)^3)</f>
        <v>0</v>
      </c>
      <c r="CO466" s="19">
        <f>INDEX('Team forecast'!$M$3:$AU$22,MATCH($B466,'Team forecast'!$B$3:$B$22,0),MATCH(CO$1,'Team forecast'!$M$2:$AU$2,0))</f>
        <v>0</v>
      </c>
      <c r="CP466" s="19">
        <f>INDEX('Team forecast'!$M$3:$AU$22,MATCH($B466,'Team forecast'!$B$3:$B$22,0),MATCH(CP$1,'Team forecast'!$M$2:$AU$2,0))</f>
        <v>0</v>
      </c>
      <c r="CQ466" s="19">
        <f>INDEX('Team forecast'!$M$3:$AU$22,MATCH($B466,'Team forecast'!$B$3:$B$22,0),MATCH(CQ$1,'Team forecast'!$M$2:$AU$2,0))</f>
        <v>0</v>
      </c>
      <c r="CR466" s="19">
        <f>INDEX('Team forecast'!$M$3:$AU$22,MATCH($B466,'Team forecast'!$B$3:$B$22,0),MATCH(CR$1,'Team forecast'!$M$2:$AU$2,0))</f>
        <v>0</v>
      </c>
      <c r="CS466" s="5">
        <f t="shared" si="530"/>
        <v>-5000</v>
      </c>
      <c r="CT466" s="5">
        <f>INDEX('Team forecast'!$M$3:$AU$22,MATCH($B466,'Team forecast'!$B$3:$B$22,0),MATCH(CT$1,'Team forecast'!$M$2:$AU$2,0))*IF($Y466&gt;0,25000,0)</f>
        <v>0</v>
      </c>
      <c r="CU466" s="5">
        <f>INDEX('Team forecast'!$M$3:$AU$22,MATCH($B466,'Team forecast'!$B$3:$B$22,0),MATCH(CU$1,'Team forecast'!$M$2:$AU$2,0))*IF($Y466&gt;0,5000,0)</f>
        <v>0</v>
      </c>
      <c r="CV466" s="5">
        <f>INDEX('Team forecast'!$M$3:$AU$22,MATCH($B466,'Team forecast'!$B$3:$B$22,0),MATCH(CV$1,'Team forecast'!$M$2:$AU$2,0))*IF($Y466&gt;0,-15000,0)</f>
        <v>0</v>
      </c>
      <c r="CW466" s="5">
        <f t="shared" si="531"/>
        <v>0</v>
      </c>
      <c r="CX466" s="5">
        <f t="shared" si="532"/>
        <v>0</v>
      </c>
      <c r="CY466" s="5">
        <f t="shared" si="533"/>
        <v>0</v>
      </c>
      <c r="CZ466" s="5">
        <f t="shared" si="534"/>
        <v>0</v>
      </c>
      <c r="DA466" s="5">
        <f t="shared" si="535"/>
        <v>0</v>
      </c>
      <c r="DB466" s="5">
        <f t="shared" si="536"/>
        <v>0</v>
      </c>
      <c r="DC466" s="5">
        <f t="shared" si="537"/>
        <v>0</v>
      </c>
      <c r="DD466" s="5">
        <f t="shared" si="538"/>
        <v>0</v>
      </c>
      <c r="DE466" s="5">
        <f t="shared" si="539"/>
        <v>0</v>
      </c>
      <c r="DF466" s="5">
        <f>IFERROR(SUM(CT466:DE466),0)*((Cockpit!$C$3)^4)</f>
        <v>0</v>
      </c>
      <c r="DG466" s="19">
        <f>INDEX('Team forecast'!$M$3:$AU$22,MATCH($B466,'Team forecast'!$B$3:$B$22,0),MATCH(DG$1,'Team forecast'!$M$2:$AU$2,0))</f>
        <v>0</v>
      </c>
      <c r="DH466" s="19">
        <f>INDEX('Team forecast'!$M$3:$AU$22,MATCH($B466,'Team forecast'!$B$3:$B$22,0),MATCH(DH$1,'Team forecast'!$M$2:$AU$2,0))</f>
        <v>0</v>
      </c>
      <c r="DI466" s="19">
        <f>INDEX('Team forecast'!$M$3:$AU$22,MATCH($B466,'Team forecast'!$B$3:$B$22,0),MATCH(DI$1,'Team forecast'!$M$2:$AU$2,0))</f>
        <v>0</v>
      </c>
      <c r="DJ466" s="19">
        <f>INDEX('Team forecast'!$M$3:$AU$22,MATCH($B466,'Team forecast'!$B$3:$B$22,0),MATCH(DJ$1,'Team forecast'!$M$2:$AU$2,0))</f>
        <v>0</v>
      </c>
      <c r="DK466" s="5">
        <f t="shared" si="540"/>
        <v>-5000</v>
      </c>
      <c r="DL466" s="5">
        <f>INDEX('Team forecast'!$M$3:$AU$22,MATCH($B466,'Team forecast'!$B$3:$B$22,0),MATCH(DL$1,'Team forecast'!$M$2:$AU$2,0))*IF($Y466&gt;0,25000,0)</f>
        <v>0</v>
      </c>
      <c r="DM466" s="5">
        <f>INDEX('Team forecast'!$M$3:$AU$22,MATCH($B466,'Team forecast'!$B$3:$B$22,0),MATCH(DM$1,'Team forecast'!$M$2:$AU$2,0))*IF($Y466&gt;0,5000,0)</f>
        <v>0</v>
      </c>
      <c r="DN466" s="5">
        <f>INDEX('Team forecast'!$M$3:$AU$22,MATCH($B466,'Team forecast'!$B$3:$B$22,0),MATCH(DN$1,'Team forecast'!$M$2:$AU$2,0))*IF($Y466&gt;0,-15000,0)</f>
        <v>0</v>
      </c>
      <c r="DO466" s="5">
        <f t="shared" si="541"/>
        <v>0</v>
      </c>
      <c r="DP466" s="5">
        <f t="shared" si="542"/>
        <v>0</v>
      </c>
      <c r="DQ466" s="5">
        <f t="shared" si="543"/>
        <v>0</v>
      </c>
      <c r="DR466" s="5">
        <f t="shared" si="544"/>
        <v>0</v>
      </c>
      <c r="DS466" s="5">
        <f t="shared" si="545"/>
        <v>0</v>
      </c>
      <c r="DT466" s="5">
        <f t="shared" si="546"/>
        <v>0</v>
      </c>
      <c r="DU466" s="5">
        <f t="shared" si="547"/>
        <v>0</v>
      </c>
      <c r="DV466" s="5">
        <f t="shared" si="548"/>
        <v>0</v>
      </c>
      <c r="DW466" s="5">
        <f t="shared" si="549"/>
        <v>0</v>
      </c>
      <c r="DX466" s="5">
        <f>IFERROR(SUM(DL466:DW466),0)*((Cockpit!$C$3)^5)</f>
        <v>0</v>
      </c>
      <c r="DY466" s="5">
        <f t="shared" si="550"/>
        <v>-5000</v>
      </c>
      <c r="DZ466" s="5" t="str">
        <f>IF(ISERROR(MATCH(A466,'Current squad'!B:B,0)),"No","Yes")</f>
        <v>No</v>
      </c>
      <c r="EA466" s="5" cm="1">
        <f t="array" ref="EA466">IFERROR(_xlfn.IFS(DZ466="Yes",0,DZ466="No",H466*1%),999999)</f>
        <v>18900</v>
      </c>
      <c r="EB466" s="5">
        <f t="shared" si="492"/>
        <v>1908900</v>
      </c>
      <c r="EC466" s="5">
        <f t="shared" si="551"/>
        <v>-23900</v>
      </c>
      <c r="ED466" s="1">
        <f t="shared" si="493"/>
        <v>-1.2645502645502646E-2</v>
      </c>
      <c r="EE466" s="5">
        <f>RANK(EC466,$EC$2:$EC$572)+COUNTIF($EC$2:EC466,EC466)-1</f>
        <v>170</v>
      </c>
      <c r="EF466" s="4">
        <f>RANK(ED466,$ED$2:$ED$572)+COUNTIF($ED$2:ED466,ED466)-1</f>
        <v>550</v>
      </c>
    </row>
    <row r="467" spans="1:136" x14ac:dyDescent="0.3">
      <c r="A467" t="str">
        <f>IF(Holdet.dk!A467&lt;&gt;"",Holdet.dk!A467,"")</f>
        <v>Fabian Balbuena</v>
      </c>
      <c r="B467" t="str">
        <f>INDEX(Holdet.dk!B:B,MATCH($A467,Holdet.dk!$A:$A,0))</f>
        <v>West Ham</v>
      </c>
      <c r="C467" t="str">
        <f>INDEX(Holdet.dk!C:C,MATCH($A467,Holdet.dk!$A:$A,0))</f>
        <v>Defense</v>
      </c>
      <c r="D467" t="str">
        <f>INDEX(Holdet.dk!D:D,MATCH($A467,Holdet.dk!$A:$A,0))</f>
        <v>3.350.000</v>
      </c>
      <c r="E467" s="1">
        <f>IFERROR(_xlfn.NUMBERVALUE(INDEX(Holdet.dk!$E:$E,MATCH($A467,Holdet.dk!$A:$A,0)),","),0)</f>
        <v>2E-3</v>
      </c>
      <c r="F467" t="str">
        <f>IF(INDEX(Lookup!H:H,MATCH('Master data'!A467,Lookup!G:G,0))=0,A467,INDEX(Lookup!H:H,MATCH('Master data'!A467,Lookup!G:G,0)))</f>
        <v>Fabian Balbuena</v>
      </c>
      <c r="G467" t="str">
        <f>IFERROR(INDEX(Lookup!B:B,MATCH(INDEX(Rotowire!C:C,MATCH(F467,Rotowire!A:A,0)),Lookup!D:D,0)),"")</f>
        <v/>
      </c>
      <c r="H467" s="5">
        <f t="shared" si="484"/>
        <v>3350000</v>
      </c>
      <c r="I467" s="19">
        <f>IFERROR(INDEX('Team forecast'!$G$3:$I$22,MATCH($B467,'Team forecast'!$B$3:$B$22,0),MATCH(I$1,'Team forecast'!$G$2:$I$2,0)),0)</f>
        <v>0.89999999999999991</v>
      </c>
      <c r="J467" s="19">
        <f>IFERROR(INDEX('Team forecast'!$G$3:$I$22,MATCH($B467,'Team forecast'!$B$3:$B$22,0),MATCH(J$1,'Team forecast'!$G$2:$I$2,0)),0)</f>
        <v>1.1637931034482758</v>
      </c>
      <c r="K467" s="19">
        <f>IFERROR(INDEX('Team forecast'!$G$3:$I$22,MATCH($B467,'Team forecast'!$B$3:$B$22,0),MATCH(K$1,'Team forecast'!$G$2:$I$2,0)),0)</f>
        <v>0.81012581451841092</v>
      </c>
      <c r="L467">
        <f>SUMIFS(Rotowire!E:E,Rotowire!$A:$A,'Master data'!$F467)</f>
        <v>0</v>
      </c>
      <c r="M467" s="2">
        <f>SUMIFS(Rotowire!F:F,Rotowire!$A:$A,'Master data'!$F467)*I467</f>
        <v>0</v>
      </c>
      <c r="N467" s="2">
        <f>SUMIFS(Rotowire!G:G,Rotowire!$A:$A,'Master data'!$F467)*I467</f>
        <v>0</v>
      </c>
      <c r="O467" s="2">
        <f>SUMIFS(Rotowire!I:I,Rotowire!$A:$A,'Master data'!$F467)*I467</f>
        <v>0</v>
      </c>
      <c r="P467" s="2">
        <f>SUMIFS(Rotowire!W:W,Rotowire!$A:$A,'Master data'!$F467)*K467</f>
        <v>0</v>
      </c>
      <c r="Q467" s="2">
        <f>SUMIFS(Rotowire!Y:Y,Rotowire!$A:$A,'Master data'!$F467)*J467</f>
        <v>0</v>
      </c>
      <c r="R467" s="2">
        <f>SUMIFS(Rotowire!AB:AB,Rotowire!$A:$A,'Master data'!$F467)</f>
        <v>0</v>
      </c>
      <c r="S467" s="2">
        <f>SUMIFS(Rotowire!AC:AC,Rotowire!$A:$A,'Master data'!$F467)</f>
        <v>0</v>
      </c>
      <c r="T467" s="2">
        <f>INDEX('Team forecast'!D$3:D$22,MATCH($B467,'Team forecast'!$B$3:$B$22,0))</f>
        <v>1.71</v>
      </c>
      <c r="U467" s="2">
        <f>INDEX('Team forecast'!E$3:E$22,MATCH($B467,'Team forecast'!$B$3:$B$22,0))</f>
        <v>1.35</v>
      </c>
      <c r="V467" s="2">
        <f>INDEX('Team forecast'!J$3:J$22,MATCH($B467,'Team forecast'!$B$3:$B$22,0))</f>
        <v>0.45750000000000002</v>
      </c>
      <c r="W467" s="2">
        <f>INDEX('Team forecast'!K$3:K$22,MATCH($B467,'Team forecast'!$B$3:$B$22,0))</f>
        <v>0.2422</v>
      </c>
      <c r="X467" s="2">
        <f>INDEX('Team forecast'!L$3:L$22,MATCH($B467,'Team forecast'!$B$3:$B$22,0))</f>
        <v>0.30020000000000002</v>
      </c>
      <c r="Y467" s="5">
        <f t="shared" si="485"/>
        <v>-5000</v>
      </c>
      <c r="Z467" s="5">
        <f t="shared" si="486"/>
        <v>0</v>
      </c>
      <c r="AA467" s="5">
        <f t="shared" si="487"/>
        <v>0</v>
      </c>
      <c r="AB467" s="5">
        <f t="shared" si="488"/>
        <v>0</v>
      </c>
      <c r="AC467" s="5">
        <f t="shared" si="489"/>
        <v>0</v>
      </c>
      <c r="AD467" s="5">
        <f t="shared" si="494"/>
        <v>0</v>
      </c>
      <c r="AE467" s="5">
        <f t="shared" si="495"/>
        <v>0</v>
      </c>
      <c r="AF467" s="5">
        <f t="shared" si="490"/>
        <v>0</v>
      </c>
      <c r="AG467" s="5">
        <f t="shared" si="491"/>
        <v>0</v>
      </c>
      <c r="AH467" s="5">
        <f t="shared" si="496"/>
        <v>0</v>
      </c>
      <c r="AI467" s="5">
        <f t="shared" si="497"/>
        <v>0</v>
      </c>
      <c r="AJ467" s="5">
        <f t="shared" si="498"/>
        <v>0</v>
      </c>
      <c r="AK467" s="5">
        <f t="shared" si="499"/>
        <v>0</v>
      </c>
      <c r="AL467" s="5">
        <f>IFERROR(SUM(Y467:AK467),-5000)*((Cockpit!$C$3)^0)</f>
        <v>-5000</v>
      </c>
      <c r="AM467" s="19">
        <f>INDEX('Team forecast'!$M$3:$AU$22,MATCH($B467,'Team forecast'!$B$3:$B$22,0),MATCH(AM$1,'Team forecast'!$M$2:$AU$2,0))</f>
        <v>0</v>
      </c>
      <c r="AN467" s="19">
        <f>INDEX('Team forecast'!$M$3:$AU$22,MATCH($B467,'Team forecast'!$B$3:$B$22,0),MATCH(AN$1,'Team forecast'!$M$2:$AU$2,0))</f>
        <v>0</v>
      </c>
      <c r="AO467" s="19">
        <f>INDEX('Team forecast'!$M$3:$AU$22,MATCH($B467,'Team forecast'!$B$3:$B$22,0),MATCH(AO$1,'Team forecast'!$M$2:$AU$2,0))</f>
        <v>0</v>
      </c>
      <c r="AP467" s="19">
        <f>INDEX('Team forecast'!$M$3:$AU$22,MATCH($B467,'Team forecast'!$B$3:$B$22,0),MATCH(AP$1,'Team forecast'!$M$2:$AU$2,0))</f>
        <v>0</v>
      </c>
      <c r="AQ467" s="5">
        <f t="shared" si="500"/>
        <v>-5000</v>
      </c>
      <c r="AR467" s="5">
        <f>INDEX('Team forecast'!$M$3:$AU$22,MATCH($B467,'Team forecast'!$B$3:$B$22,0),MATCH(AR$1,'Team forecast'!$M$2:$AU$2,0))*IF($Y467&gt;0,25000,0)</f>
        <v>0</v>
      </c>
      <c r="AS467" s="5">
        <f>INDEX('Team forecast'!$M$3:$AU$22,MATCH($B467,'Team forecast'!$B$3:$B$22,0),MATCH(AS$1,'Team forecast'!$M$2:$AU$2,0))*IF($Y467&gt;0,5000,0)</f>
        <v>0</v>
      </c>
      <c r="AT467" s="5">
        <f>INDEX('Team forecast'!$M$3:$AU$22,MATCH($B467,'Team forecast'!$B$3:$B$22,0),MATCH(AT$1,'Team forecast'!$M$2:$AU$2,0))*IF($Y467&gt;0,-15000,0)</f>
        <v>0</v>
      </c>
      <c r="AU467" s="5">
        <f t="shared" si="501"/>
        <v>0</v>
      </c>
      <c r="AV467" s="5">
        <f t="shared" si="502"/>
        <v>0</v>
      </c>
      <c r="AW467" s="5">
        <f t="shared" si="503"/>
        <v>0</v>
      </c>
      <c r="AX467" s="5">
        <f t="shared" si="504"/>
        <v>0</v>
      </c>
      <c r="AY467" s="5">
        <f t="shared" si="505"/>
        <v>0</v>
      </c>
      <c r="AZ467" s="5">
        <f t="shared" si="506"/>
        <v>0</v>
      </c>
      <c r="BA467" s="5">
        <f t="shared" si="507"/>
        <v>0</v>
      </c>
      <c r="BB467" s="5">
        <f t="shared" si="508"/>
        <v>0</v>
      </c>
      <c r="BC467" s="5">
        <f t="shared" si="509"/>
        <v>0</v>
      </c>
      <c r="BD467" s="5">
        <f>IFERROR(SUM(AR467:BC467),0)*((Cockpit!$C$3)^1)</f>
        <v>0</v>
      </c>
      <c r="BE467" s="19">
        <f>INDEX('Team forecast'!$M$3:$AU$22,MATCH($B467,'Team forecast'!$B$3:$B$22,0),MATCH(BE$1,'Team forecast'!$M$2:$AU$2,0))</f>
        <v>0</v>
      </c>
      <c r="BF467" s="19">
        <f>INDEX('Team forecast'!$M$3:$AU$22,MATCH($B467,'Team forecast'!$B$3:$B$22,0),MATCH(BF$1,'Team forecast'!$M$2:$AU$2,0))</f>
        <v>0</v>
      </c>
      <c r="BG467" s="19">
        <f>INDEX('Team forecast'!$M$3:$AU$22,MATCH($B467,'Team forecast'!$B$3:$B$22,0),MATCH(BG$1,'Team forecast'!$M$2:$AU$2,0))</f>
        <v>0</v>
      </c>
      <c r="BH467" s="19">
        <f>INDEX('Team forecast'!$M$3:$AU$22,MATCH($B467,'Team forecast'!$B$3:$B$22,0),MATCH(BH$1,'Team forecast'!$M$2:$AU$2,0))</f>
        <v>0</v>
      </c>
      <c r="BI467" s="5">
        <f t="shared" si="510"/>
        <v>-5000</v>
      </c>
      <c r="BJ467" s="5">
        <f>INDEX('Team forecast'!$M$3:$AU$22,MATCH($B467,'Team forecast'!$B$3:$B$22,0),MATCH(BJ$1,'Team forecast'!$M$2:$AU$2,0))*IF($Y467&gt;0,25000,0)</f>
        <v>0</v>
      </c>
      <c r="BK467" s="5">
        <f>INDEX('Team forecast'!$M$3:$AU$22,MATCH($B467,'Team forecast'!$B$3:$B$22,0),MATCH(BK$1,'Team forecast'!$M$2:$AU$2,0))*IF($Y467&gt;0,5000,0)</f>
        <v>0</v>
      </c>
      <c r="BL467" s="5">
        <f>INDEX('Team forecast'!$M$3:$AU$22,MATCH($B467,'Team forecast'!$B$3:$B$22,0),MATCH(BL$1,'Team forecast'!$M$2:$AU$2,0))*IF($Y467&gt;0,-15000,0)</f>
        <v>0</v>
      </c>
      <c r="BM467" s="5">
        <f t="shared" si="511"/>
        <v>0</v>
      </c>
      <c r="BN467" s="5">
        <f t="shared" si="512"/>
        <v>0</v>
      </c>
      <c r="BO467" s="5">
        <f t="shared" si="513"/>
        <v>0</v>
      </c>
      <c r="BP467" s="5">
        <f t="shared" si="514"/>
        <v>0</v>
      </c>
      <c r="BQ467" s="5">
        <f t="shared" si="515"/>
        <v>0</v>
      </c>
      <c r="BR467" s="5">
        <f t="shared" si="516"/>
        <v>0</v>
      </c>
      <c r="BS467" s="5">
        <f t="shared" si="517"/>
        <v>0</v>
      </c>
      <c r="BT467" s="5">
        <f t="shared" si="518"/>
        <v>0</v>
      </c>
      <c r="BU467" s="5">
        <f t="shared" si="519"/>
        <v>0</v>
      </c>
      <c r="BV467" s="5">
        <f>IFERROR(SUM(BJ467:BU467),0)*((Cockpit!$C$3)^2)</f>
        <v>0</v>
      </c>
      <c r="BW467" s="19">
        <f>INDEX('Team forecast'!$M$3:$AU$22,MATCH($B467,'Team forecast'!$B$3:$B$22,0),MATCH(BW$1,'Team forecast'!$M$2:$AU$2,0))</f>
        <v>0</v>
      </c>
      <c r="BX467" s="19">
        <f>INDEX('Team forecast'!$M$3:$AU$22,MATCH($B467,'Team forecast'!$B$3:$B$22,0),MATCH(BX$1,'Team forecast'!$M$2:$AU$2,0))</f>
        <v>0</v>
      </c>
      <c r="BY467" s="19">
        <f>INDEX('Team forecast'!$M$3:$AU$22,MATCH($B467,'Team forecast'!$B$3:$B$22,0),MATCH(BY$1,'Team forecast'!$M$2:$AU$2,0))</f>
        <v>0</v>
      </c>
      <c r="BZ467" s="19">
        <f>INDEX('Team forecast'!$M$3:$AU$22,MATCH($B467,'Team forecast'!$B$3:$B$22,0),MATCH(BZ$1,'Team forecast'!$M$2:$AU$2,0))</f>
        <v>0</v>
      </c>
      <c r="CA467" s="5">
        <f t="shared" si="520"/>
        <v>-5000</v>
      </c>
      <c r="CB467" s="5">
        <f>INDEX('Team forecast'!$M$3:$AU$22,MATCH($B467,'Team forecast'!$B$3:$B$22,0),MATCH(CB$1,'Team forecast'!$M$2:$AU$2,0))*IF($Y467&gt;0,25000,0)</f>
        <v>0</v>
      </c>
      <c r="CC467" s="5">
        <f>INDEX('Team forecast'!$M$3:$AU$22,MATCH($B467,'Team forecast'!$B$3:$B$22,0),MATCH(CC$1,'Team forecast'!$M$2:$AU$2,0))*IF($Y467&gt;0,5000,0)</f>
        <v>0</v>
      </c>
      <c r="CD467" s="5">
        <f>INDEX('Team forecast'!$M$3:$AU$22,MATCH($B467,'Team forecast'!$B$3:$B$22,0),MATCH(CD$1,'Team forecast'!$M$2:$AU$2,0))*IF($Y467&gt;0,-15000,0)</f>
        <v>0</v>
      </c>
      <c r="CE467" s="5">
        <f t="shared" si="521"/>
        <v>0</v>
      </c>
      <c r="CF467" s="5">
        <f t="shared" si="522"/>
        <v>0</v>
      </c>
      <c r="CG467" s="5">
        <f t="shared" si="523"/>
        <v>0</v>
      </c>
      <c r="CH467" s="5">
        <f t="shared" si="524"/>
        <v>0</v>
      </c>
      <c r="CI467" s="5">
        <f t="shared" si="525"/>
        <v>0</v>
      </c>
      <c r="CJ467" s="5">
        <f t="shared" si="526"/>
        <v>0</v>
      </c>
      <c r="CK467" s="5">
        <f t="shared" si="527"/>
        <v>0</v>
      </c>
      <c r="CL467" s="5">
        <f t="shared" si="528"/>
        <v>0</v>
      </c>
      <c r="CM467" s="5">
        <f t="shared" si="529"/>
        <v>0</v>
      </c>
      <c r="CN467" s="5">
        <f>IFERROR(SUM(CB467:CM467),0)*((Cockpit!$C$3)^3)</f>
        <v>0</v>
      </c>
      <c r="CO467" s="19">
        <f>INDEX('Team forecast'!$M$3:$AU$22,MATCH($B467,'Team forecast'!$B$3:$B$22,0),MATCH(CO$1,'Team forecast'!$M$2:$AU$2,0))</f>
        <v>0</v>
      </c>
      <c r="CP467" s="19">
        <f>INDEX('Team forecast'!$M$3:$AU$22,MATCH($B467,'Team forecast'!$B$3:$B$22,0),MATCH(CP$1,'Team forecast'!$M$2:$AU$2,0))</f>
        <v>0</v>
      </c>
      <c r="CQ467" s="19">
        <f>INDEX('Team forecast'!$M$3:$AU$22,MATCH($B467,'Team forecast'!$B$3:$B$22,0),MATCH(CQ$1,'Team forecast'!$M$2:$AU$2,0))</f>
        <v>0</v>
      </c>
      <c r="CR467" s="19">
        <f>INDEX('Team forecast'!$M$3:$AU$22,MATCH($B467,'Team forecast'!$B$3:$B$22,0),MATCH(CR$1,'Team forecast'!$M$2:$AU$2,0))</f>
        <v>0</v>
      </c>
      <c r="CS467" s="5">
        <f t="shared" si="530"/>
        <v>-5000</v>
      </c>
      <c r="CT467" s="5">
        <f>INDEX('Team forecast'!$M$3:$AU$22,MATCH($B467,'Team forecast'!$B$3:$B$22,0),MATCH(CT$1,'Team forecast'!$M$2:$AU$2,0))*IF($Y467&gt;0,25000,0)</f>
        <v>0</v>
      </c>
      <c r="CU467" s="5">
        <f>INDEX('Team forecast'!$M$3:$AU$22,MATCH($B467,'Team forecast'!$B$3:$B$22,0),MATCH(CU$1,'Team forecast'!$M$2:$AU$2,0))*IF($Y467&gt;0,5000,0)</f>
        <v>0</v>
      </c>
      <c r="CV467" s="5">
        <f>INDEX('Team forecast'!$M$3:$AU$22,MATCH($B467,'Team forecast'!$B$3:$B$22,0),MATCH(CV$1,'Team forecast'!$M$2:$AU$2,0))*IF($Y467&gt;0,-15000,0)</f>
        <v>0</v>
      </c>
      <c r="CW467" s="5">
        <f t="shared" si="531"/>
        <v>0</v>
      </c>
      <c r="CX467" s="5">
        <f t="shared" si="532"/>
        <v>0</v>
      </c>
      <c r="CY467" s="5">
        <f t="shared" si="533"/>
        <v>0</v>
      </c>
      <c r="CZ467" s="5">
        <f t="shared" si="534"/>
        <v>0</v>
      </c>
      <c r="DA467" s="5">
        <f t="shared" si="535"/>
        <v>0</v>
      </c>
      <c r="DB467" s="5">
        <f t="shared" si="536"/>
        <v>0</v>
      </c>
      <c r="DC467" s="5">
        <f t="shared" si="537"/>
        <v>0</v>
      </c>
      <c r="DD467" s="5">
        <f t="shared" si="538"/>
        <v>0</v>
      </c>
      <c r="DE467" s="5">
        <f t="shared" si="539"/>
        <v>0</v>
      </c>
      <c r="DF467" s="5">
        <f>IFERROR(SUM(CT467:DE467),0)*((Cockpit!$C$3)^4)</f>
        <v>0</v>
      </c>
      <c r="DG467" s="19">
        <f>INDEX('Team forecast'!$M$3:$AU$22,MATCH($B467,'Team forecast'!$B$3:$B$22,0),MATCH(DG$1,'Team forecast'!$M$2:$AU$2,0))</f>
        <v>0</v>
      </c>
      <c r="DH467" s="19">
        <f>INDEX('Team forecast'!$M$3:$AU$22,MATCH($B467,'Team forecast'!$B$3:$B$22,0),MATCH(DH$1,'Team forecast'!$M$2:$AU$2,0))</f>
        <v>0</v>
      </c>
      <c r="DI467" s="19">
        <f>INDEX('Team forecast'!$M$3:$AU$22,MATCH($B467,'Team forecast'!$B$3:$B$22,0),MATCH(DI$1,'Team forecast'!$M$2:$AU$2,0))</f>
        <v>0</v>
      </c>
      <c r="DJ467" s="19">
        <f>INDEX('Team forecast'!$M$3:$AU$22,MATCH($B467,'Team forecast'!$B$3:$B$22,0),MATCH(DJ$1,'Team forecast'!$M$2:$AU$2,0))</f>
        <v>0</v>
      </c>
      <c r="DK467" s="5">
        <f t="shared" si="540"/>
        <v>-5000</v>
      </c>
      <c r="DL467" s="5">
        <f>INDEX('Team forecast'!$M$3:$AU$22,MATCH($B467,'Team forecast'!$B$3:$B$22,0),MATCH(DL$1,'Team forecast'!$M$2:$AU$2,0))*IF($Y467&gt;0,25000,0)</f>
        <v>0</v>
      </c>
      <c r="DM467" s="5">
        <f>INDEX('Team forecast'!$M$3:$AU$22,MATCH($B467,'Team forecast'!$B$3:$B$22,0),MATCH(DM$1,'Team forecast'!$M$2:$AU$2,0))*IF($Y467&gt;0,5000,0)</f>
        <v>0</v>
      </c>
      <c r="DN467" s="5">
        <f>INDEX('Team forecast'!$M$3:$AU$22,MATCH($B467,'Team forecast'!$B$3:$B$22,0),MATCH(DN$1,'Team forecast'!$M$2:$AU$2,0))*IF($Y467&gt;0,-15000,0)</f>
        <v>0</v>
      </c>
      <c r="DO467" s="5">
        <f t="shared" si="541"/>
        <v>0</v>
      </c>
      <c r="DP467" s="5">
        <f t="shared" si="542"/>
        <v>0</v>
      </c>
      <c r="DQ467" s="5">
        <f t="shared" si="543"/>
        <v>0</v>
      </c>
      <c r="DR467" s="5">
        <f t="shared" si="544"/>
        <v>0</v>
      </c>
      <c r="DS467" s="5">
        <f t="shared" si="545"/>
        <v>0</v>
      </c>
      <c r="DT467" s="5">
        <f t="shared" si="546"/>
        <v>0</v>
      </c>
      <c r="DU467" s="5">
        <f t="shared" si="547"/>
        <v>0</v>
      </c>
      <c r="DV467" s="5">
        <f t="shared" si="548"/>
        <v>0</v>
      </c>
      <c r="DW467" s="5">
        <f t="shared" si="549"/>
        <v>0</v>
      </c>
      <c r="DX467" s="5">
        <f>IFERROR(SUM(DL467:DW467),0)*((Cockpit!$C$3)^5)</f>
        <v>0</v>
      </c>
      <c r="DY467" s="5">
        <f t="shared" si="550"/>
        <v>-5000</v>
      </c>
      <c r="DZ467" s="5" t="str">
        <f>IF(ISERROR(MATCH(A467,'Current squad'!B:B,0)),"No","Yes")</f>
        <v>No</v>
      </c>
      <c r="EA467" s="5" cm="1">
        <f t="array" ref="EA467">IFERROR(_xlfn.IFS(DZ467="Yes",0,DZ467="No",H467*1%),999999)</f>
        <v>33500</v>
      </c>
      <c r="EB467" s="5">
        <f t="shared" si="492"/>
        <v>3383500</v>
      </c>
      <c r="EC467" s="5">
        <f t="shared" si="551"/>
        <v>-38500</v>
      </c>
      <c r="ED467" s="1">
        <f t="shared" si="493"/>
        <v>-1.1492537313432836E-2</v>
      </c>
      <c r="EE467" s="5">
        <f>RANK(EC467,$EC$2:$EC$572)+COUNTIF($EC$2:EC467,EC467)-1</f>
        <v>399</v>
      </c>
      <c r="EF467" s="4">
        <f>RANK(ED467,$ED$2:$ED$572)+COUNTIF($ED$2:ED467,ED467)-1</f>
        <v>338</v>
      </c>
    </row>
    <row r="468" spans="1:136" x14ac:dyDescent="0.3">
      <c r="A468" t="str">
        <f>IF(Holdet.dk!A468&lt;&gt;"",Holdet.dk!A468,"")</f>
        <v>James Rodriguez</v>
      </c>
      <c r="B468" t="str">
        <f>INDEX(Holdet.dk!B:B,MATCH($A468,Holdet.dk!$A:$A,0))</f>
        <v>Everton</v>
      </c>
      <c r="C468" t="str">
        <f>INDEX(Holdet.dk!C:C,MATCH($A468,Holdet.dk!$A:$A,0))</f>
        <v>Midfield</v>
      </c>
      <c r="D468" t="str">
        <f>INDEX(Holdet.dk!D:D,MATCH($A468,Holdet.dk!$A:$A,0))</f>
        <v>6.988.000</v>
      </c>
      <c r="E468" s="1">
        <f>IFERROR(_xlfn.NUMBERVALUE(INDEX(Holdet.dk!$E:$E,MATCH($A468,Holdet.dk!$A:$A,0)),","),0)</f>
        <v>6.0000000000000001E-3</v>
      </c>
      <c r="F468" t="str">
        <f>IF(INDEX(Lookup!H:H,MATCH('Master data'!A468,Lookup!G:G,0))=0,A468,INDEX(Lookup!H:H,MATCH('Master data'!A468,Lookup!G:G,0)))</f>
        <v>James Rodriguez</v>
      </c>
      <c r="G468" t="str">
        <f>IFERROR(INDEX(Lookup!B:B,MATCH(INDEX(Rotowire!C:C,MATCH(F468,Rotowire!A:A,0)),Lookup!D:D,0)),"")</f>
        <v/>
      </c>
      <c r="H468" s="5">
        <f t="shared" si="484"/>
        <v>6988000</v>
      </c>
      <c r="I468" s="19">
        <f>IFERROR(INDEX('Team forecast'!$G$3:$I$22,MATCH($B468,'Team forecast'!$B$3:$B$22,0),MATCH(I$1,'Team forecast'!$G$2:$I$2,0)),0)</f>
        <v>1.118279569892473</v>
      </c>
      <c r="J468" s="19">
        <f>IFERROR(INDEX('Team forecast'!$G$3:$I$22,MATCH($B468,'Team forecast'!$B$3:$B$22,0),MATCH(J$1,'Team forecast'!$G$2:$I$2,0)),0)</f>
        <v>0.86602870813397137</v>
      </c>
      <c r="K468" s="19">
        <f>IFERROR(INDEX('Team forecast'!$G$3:$I$22,MATCH($B468,'Team forecast'!$B$3:$B$22,0),MATCH(K$1,'Team forecast'!$G$2:$I$2,0)),0)</f>
        <v>1.6365413680270404</v>
      </c>
      <c r="L468">
        <f>SUMIFS(Rotowire!E:E,Rotowire!$A:$A,'Master data'!$F468)</f>
        <v>0</v>
      </c>
      <c r="M468" s="2">
        <f>SUMIFS(Rotowire!F:F,Rotowire!$A:$A,'Master data'!$F468)*I468</f>
        <v>0</v>
      </c>
      <c r="N468" s="2">
        <f>SUMIFS(Rotowire!G:G,Rotowire!$A:$A,'Master data'!$F468)*I468</f>
        <v>0</v>
      </c>
      <c r="O468" s="2">
        <f>SUMIFS(Rotowire!I:I,Rotowire!$A:$A,'Master data'!$F468)*I468</f>
        <v>0</v>
      </c>
      <c r="P468" s="2">
        <f>SUMIFS(Rotowire!W:W,Rotowire!$A:$A,'Master data'!$F468)*K468</f>
        <v>0</v>
      </c>
      <c r="Q468" s="2">
        <f>SUMIFS(Rotowire!Y:Y,Rotowire!$A:$A,'Master data'!$F468)*J468</f>
        <v>0</v>
      </c>
      <c r="R468" s="2">
        <f>SUMIFS(Rotowire!AB:AB,Rotowire!$A:$A,'Master data'!$F468)</f>
        <v>0</v>
      </c>
      <c r="S468" s="2">
        <f>SUMIFS(Rotowire!AC:AC,Rotowire!$A:$A,'Master data'!$F468)</f>
        <v>0</v>
      </c>
      <c r="T468" s="2">
        <f>INDEX('Team forecast'!D$3:D$22,MATCH($B468,'Team forecast'!$B$3:$B$22,0))</f>
        <v>1.04</v>
      </c>
      <c r="U468" s="2">
        <f>INDEX('Team forecast'!E$3:E$22,MATCH($B468,'Team forecast'!$B$3:$B$22,0))</f>
        <v>1.81</v>
      </c>
      <c r="V468" s="2">
        <f>INDEX('Team forecast'!J$3:J$22,MATCH($B468,'Team forecast'!$B$3:$B$22,0))</f>
        <v>0.21479999999999999</v>
      </c>
      <c r="W468" s="2">
        <f>INDEX('Team forecast'!K$3:K$22,MATCH($B468,'Team forecast'!$B$3:$B$22,0))</f>
        <v>0.23649999999999999</v>
      </c>
      <c r="X468" s="2">
        <f>INDEX('Team forecast'!L$3:L$22,MATCH($B468,'Team forecast'!$B$3:$B$22,0))</f>
        <v>0.54869999999999997</v>
      </c>
      <c r="Y468" s="5">
        <f t="shared" si="485"/>
        <v>-5000</v>
      </c>
      <c r="Z468" s="5">
        <f t="shared" si="486"/>
        <v>0</v>
      </c>
      <c r="AA468" s="5">
        <f t="shared" si="487"/>
        <v>0</v>
      </c>
      <c r="AB468" s="5">
        <f t="shared" si="488"/>
        <v>0</v>
      </c>
      <c r="AC468" s="5">
        <f t="shared" si="489"/>
        <v>0</v>
      </c>
      <c r="AD468" s="5">
        <f t="shared" si="494"/>
        <v>0</v>
      </c>
      <c r="AE468" s="5">
        <f t="shared" si="495"/>
        <v>0</v>
      </c>
      <c r="AF468" s="5">
        <f t="shared" si="490"/>
        <v>0</v>
      </c>
      <c r="AG468" s="5">
        <f t="shared" si="491"/>
        <v>0</v>
      </c>
      <c r="AH468" s="5">
        <f t="shared" si="496"/>
        <v>0</v>
      </c>
      <c r="AI468" s="5">
        <f t="shared" si="497"/>
        <v>0</v>
      </c>
      <c r="AJ468" s="5">
        <f t="shared" si="498"/>
        <v>0</v>
      </c>
      <c r="AK468" s="5">
        <f t="shared" si="499"/>
        <v>0</v>
      </c>
      <c r="AL468" s="5">
        <f>IFERROR(SUM(Y468:AK468),-5000)*((Cockpit!$C$3)^0)</f>
        <v>-5000</v>
      </c>
      <c r="AM468" s="19">
        <f>INDEX('Team forecast'!$M$3:$AU$22,MATCH($B468,'Team forecast'!$B$3:$B$22,0),MATCH(AM$1,'Team forecast'!$M$2:$AU$2,0))</f>
        <v>0</v>
      </c>
      <c r="AN468" s="19">
        <f>INDEX('Team forecast'!$M$3:$AU$22,MATCH($B468,'Team forecast'!$B$3:$B$22,0),MATCH(AN$1,'Team forecast'!$M$2:$AU$2,0))</f>
        <v>0</v>
      </c>
      <c r="AO468" s="19">
        <f>INDEX('Team forecast'!$M$3:$AU$22,MATCH($B468,'Team forecast'!$B$3:$B$22,0),MATCH(AO$1,'Team forecast'!$M$2:$AU$2,0))</f>
        <v>0</v>
      </c>
      <c r="AP468" s="19">
        <f>INDEX('Team forecast'!$M$3:$AU$22,MATCH($B468,'Team forecast'!$B$3:$B$22,0),MATCH(AP$1,'Team forecast'!$M$2:$AU$2,0))</f>
        <v>0</v>
      </c>
      <c r="AQ468" s="5">
        <f t="shared" si="500"/>
        <v>-5000</v>
      </c>
      <c r="AR468" s="5">
        <f>INDEX('Team forecast'!$M$3:$AU$22,MATCH($B468,'Team forecast'!$B$3:$B$22,0),MATCH(AR$1,'Team forecast'!$M$2:$AU$2,0))*IF($Y468&gt;0,25000,0)</f>
        <v>0</v>
      </c>
      <c r="AS468" s="5">
        <f>INDEX('Team forecast'!$M$3:$AU$22,MATCH($B468,'Team forecast'!$B$3:$B$22,0),MATCH(AS$1,'Team forecast'!$M$2:$AU$2,0))*IF($Y468&gt;0,5000,0)</f>
        <v>0</v>
      </c>
      <c r="AT468" s="5">
        <f>INDEX('Team forecast'!$M$3:$AU$22,MATCH($B468,'Team forecast'!$B$3:$B$22,0),MATCH(AT$1,'Team forecast'!$M$2:$AU$2,0))*IF($Y468&gt;0,-15000,0)</f>
        <v>0</v>
      </c>
      <c r="AU468" s="5">
        <f t="shared" si="501"/>
        <v>0</v>
      </c>
      <c r="AV468" s="5">
        <f t="shared" si="502"/>
        <v>0</v>
      </c>
      <c r="AW468" s="5">
        <f t="shared" si="503"/>
        <v>0</v>
      </c>
      <c r="AX468" s="5">
        <f t="shared" si="504"/>
        <v>0</v>
      </c>
      <c r="AY468" s="5">
        <f t="shared" si="505"/>
        <v>0</v>
      </c>
      <c r="AZ468" s="5">
        <f t="shared" si="506"/>
        <v>0</v>
      </c>
      <c r="BA468" s="5">
        <f t="shared" si="507"/>
        <v>0</v>
      </c>
      <c r="BB468" s="5">
        <f t="shared" si="508"/>
        <v>0</v>
      </c>
      <c r="BC468" s="5">
        <f t="shared" si="509"/>
        <v>0</v>
      </c>
      <c r="BD468" s="5">
        <f>IFERROR(SUM(AR468:BC468),0)*((Cockpit!$C$3)^1)</f>
        <v>0</v>
      </c>
      <c r="BE468" s="19">
        <f>INDEX('Team forecast'!$M$3:$AU$22,MATCH($B468,'Team forecast'!$B$3:$B$22,0),MATCH(BE$1,'Team forecast'!$M$2:$AU$2,0))</f>
        <v>0</v>
      </c>
      <c r="BF468" s="19">
        <f>INDEX('Team forecast'!$M$3:$AU$22,MATCH($B468,'Team forecast'!$B$3:$B$22,0),MATCH(BF$1,'Team forecast'!$M$2:$AU$2,0))</f>
        <v>0</v>
      </c>
      <c r="BG468" s="19">
        <f>INDEX('Team forecast'!$M$3:$AU$22,MATCH($B468,'Team forecast'!$B$3:$B$22,0),MATCH(BG$1,'Team forecast'!$M$2:$AU$2,0))</f>
        <v>0</v>
      </c>
      <c r="BH468" s="19">
        <f>INDEX('Team forecast'!$M$3:$AU$22,MATCH($B468,'Team forecast'!$B$3:$B$22,0),MATCH(BH$1,'Team forecast'!$M$2:$AU$2,0))</f>
        <v>0</v>
      </c>
      <c r="BI468" s="5">
        <f t="shared" si="510"/>
        <v>-5000</v>
      </c>
      <c r="BJ468" s="5">
        <f>INDEX('Team forecast'!$M$3:$AU$22,MATCH($B468,'Team forecast'!$B$3:$B$22,0),MATCH(BJ$1,'Team forecast'!$M$2:$AU$2,0))*IF($Y468&gt;0,25000,0)</f>
        <v>0</v>
      </c>
      <c r="BK468" s="5">
        <f>INDEX('Team forecast'!$M$3:$AU$22,MATCH($B468,'Team forecast'!$B$3:$B$22,0),MATCH(BK$1,'Team forecast'!$M$2:$AU$2,0))*IF($Y468&gt;0,5000,0)</f>
        <v>0</v>
      </c>
      <c r="BL468" s="5">
        <f>INDEX('Team forecast'!$M$3:$AU$22,MATCH($B468,'Team forecast'!$B$3:$B$22,0),MATCH(BL$1,'Team forecast'!$M$2:$AU$2,0))*IF($Y468&gt;0,-15000,0)</f>
        <v>0</v>
      </c>
      <c r="BM468" s="5">
        <f t="shared" si="511"/>
        <v>0</v>
      </c>
      <c r="BN468" s="5">
        <f t="shared" si="512"/>
        <v>0</v>
      </c>
      <c r="BO468" s="5">
        <f t="shared" si="513"/>
        <v>0</v>
      </c>
      <c r="BP468" s="5">
        <f t="shared" si="514"/>
        <v>0</v>
      </c>
      <c r="BQ468" s="5">
        <f t="shared" si="515"/>
        <v>0</v>
      </c>
      <c r="BR468" s="5">
        <f t="shared" si="516"/>
        <v>0</v>
      </c>
      <c r="BS468" s="5">
        <f t="shared" si="517"/>
        <v>0</v>
      </c>
      <c r="BT468" s="5">
        <f t="shared" si="518"/>
        <v>0</v>
      </c>
      <c r="BU468" s="5">
        <f t="shared" si="519"/>
        <v>0</v>
      </c>
      <c r="BV468" s="5">
        <f>IFERROR(SUM(BJ468:BU468),0)*((Cockpit!$C$3)^2)</f>
        <v>0</v>
      </c>
      <c r="BW468" s="19">
        <f>INDEX('Team forecast'!$M$3:$AU$22,MATCH($B468,'Team forecast'!$B$3:$B$22,0),MATCH(BW$1,'Team forecast'!$M$2:$AU$2,0))</f>
        <v>0</v>
      </c>
      <c r="BX468" s="19">
        <f>INDEX('Team forecast'!$M$3:$AU$22,MATCH($B468,'Team forecast'!$B$3:$B$22,0),MATCH(BX$1,'Team forecast'!$M$2:$AU$2,0))</f>
        <v>0</v>
      </c>
      <c r="BY468" s="19">
        <f>INDEX('Team forecast'!$M$3:$AU$22,MATCH($B468,'Team forecast'!$B$3:$B$22,0),MATCH(BY$1,'Team forecast'!$M$2:$AU$2,0))</f>
        <v>0</v>
      </c>
      <c r="BZ468" s="19">
        <f>INDEX('Team forecast'!$M$3:$AU$22,MATCH($B468,'Team forecast'!$B$3:$B$22,0),MATCH(BZ$1,'Team forecast'!$M$2:$AU$2,0))</f>
        <v>0</v>
      </c>
      <c r="CA468" s="5">
        <f t="shared" si="520"/>
        <v>-5000</v>
      </c>
      <c r="CB468" s="5">
        <f>INDEX('Team forecast'!$M$3:$AU$22,MATCH($B468,'Team forecast'!$B$3:$B$22,0),MATCH(CB$1,'Team forecast'!$M$2:$AU$2,0))*IF($Y468&gt;0,25000,0)</f>
        <v>0</v>
      </c>
      <c r="CC468" s="5">
        <f>INDEX('Team forecast'!$M$3:$AU$22,MATCH($B468,'Team forecast'!$B$3:$B$22,0),MATCH(CC$1,'Team forecast'!$M$2:$AU$2,0))*IF($Y468&gt;0,5000,0)</f>
        <v>0</v>
      </c>
      <c r="CD468" s="5">
        <f>INDEX('Team forecast'!$M$3:$AU$22,MATCH($B468,'Team forecast'!$B$3:$B$22,0),MATCH(CD$1,'Team forecast'!$M$2:$AU$2,0))*IF($Y468&gt;0,-15000,0)</f>
        <v>0</v>
      </c>
      <c r="CE468" s="5">
        <f t="shared" si="521"/>
        <v>0</v>
      </c>
      <c r="CF468" s="5">
        <f t="shared" si="522"/>
        <v>0</v>
      </c>
      <c r="CG468" s="5">
        <f t="shared" si="523"/>
        <v>0</v>
      </c>
      <c r="CH468" s="5">
        <f t="shared" si="524"/>
        <v>0</v>
      </c>
      <c r="CI468" s="5">
        <f t="shared" si="525"/>
        <v>0</v>
      </c>
      <c r="CJ468" s="5">
        <f t="shared" si="526"/>
        <v>0</v>
      </c>
      <c r="CK468" s="5">
        <f t="shared" si="527"/>
        <v>0</v>
      </c>
      <c r="CL468" s="5">
        <f t="shared" si="528"/>
        <v>0</v>
      </c>
      <c r="CM468" s="5">
        <f t="shared" si="529"/>
        <v>0</v>
      </c>
      <c r="CN468" s="5">
        <f>IFERROR(SUM(CB468:CM468),0)*((Cockpit!$C$3)^3)</f>
        <v>0</v>
      </c>
      <c r="CO468" s="19">
        <f>INDEX('Team forecast'!$M$3:$AU$22,MATCH($B468,'Team forecast'!$B$3:$B$22,0),MATCH(CO$1,'Team forecast'!$M$2:$AU$2,0))</f>
        <v>0</v>
      </c>
      <c r="CP468" s="19">
        <f>INDEX('Team forecast'!$M$3:$AU$22,MATCH($B468,'Team forecast'!$B$3:$B$22,0),MATCH(CP$1,'Team forecast'!$M$2:$AU$2,0))</f>
        <v>0</v>
      </c>
      <c r="CQ468" s="19">
        <f>INDEX('Team forecast'!$M$3:$AU$22,MATCH($B468,'Team forecast'!$B$3:$B$22,0),MATCH(CQ$1,'Team forecast'!$M$2:$AU$2,0))</f>
        <v>0</v>
      </c>
      <c r="CR468" s="19">
        <f>INDEX('Team forecast'!$M$3:$AU$22,MATCH($B468,'Team forecast'!$B$3:$B$22,0),MATCH(CR$1,'Team forecast'!$M$2:$AU$2,0))</f>
        <v>0</v>
      </c>
      <c r="CS468" s="5">
        <f t="shared" si="530"/>
        <v>-5000</v>
      </c>
      <c r="CT468" s="5">
        <f>INDEX('Team forecast'!$M$3:$AU$22,MATCH($B468,'Team forecast'!$B$3:$B$22,0),MATCH(CT$1,'Team forecast'!$M$2:$AU$2,0))*IF($Y468&gt;0,25000,0)</f>
        <v>0</v>
      </c>
      <c r="CU468" s="5">
        <f>INDEX('Team forecast'!$M$3:$AU$22,MATCH($B468,'Team forecast'!$B$3:$B$22,0),MATCH(CU$1,'Team forecast'!$M$2:$AU$2,0))*IF($Y468&gt;0,5000,0)</f>
        <v>0</v>
      </c>
      <c r="CV468" s="5">
        <f>INDEX('Team forecast'!$M$3:$AU$22,MATCH($B468,'Team forecast'!$B$3:$B$22,0),MATCH(CV$1,'Team forecast'!$M$2:$AU$2,0))*IF($Y468&gt;0,-15000,0)</f>
        <v>0</v>
      </c>
      <c r="CW468" s="5">
        <f t="shared" si="531"/>
        <v>0</v>
      </c>
      <c r="CX468" s="5">
        <f t="shared" si="532"/>
        <v>0</v>
      </c>
      <c r="CY468" s="5">
        <f t="shared" si="533"/>
        <v>0</v>
      </c>
      <c r="CZ468" s="5">
        <f t="shared" si="534"/>
        <v>0</v>
      </c>
      <c r="DA468" s="5">
        <f t="shared" si="535"/>
        <v>0</v>
      </c>
      <c r="DB468" s="5">
        <f t="shared" si="536"/>
        <v>0</v>
      </c>
      <c r="DC468" s="5">
        <f t="shared" si="537"/>
        <v>0</v>
      </c>
      <c r="DD468" s="5">
        <f t="shared" si="538"/>
        <v>0</v>
      </c>
      <c r="DE468" s="5">
        <f t="shared" si="539"/>
        <v>0</v>
      </c>
      <c r="DF468" s="5">
        <f>IFERROR(SUM(CT468:DE468),0)*((Cockpit!$C$3)^4)</f>
        <v>0</v>
      </c>
      <c r="DG468" s="19">
        <f>INDEX('Team forecast'!$M$3:$AU$22,MATCH($B468,'Team forecast'!$B$3:$B$22,0),MATCH(DG$1,'Team forecast'!$M$2:$AU$2,0))</f>
        <v>0</v>
      </c>
      <c r="DH468" s="19">
        <f>INDEX('Team forecast'!$M$3:$AU$22,MATCH($B468,'Team forecast'!$B$3:$B$22,0),MATCH(DH$1,'Team forecast'!$M$2:$AU$2,0))</f>
        <v>0</v>
      </c>
      <c r="DI468" s="19">
        <f>INDEX('Team forecast'!$M$3:$AU$22,MATCH($B468,'Team forecast'!$B$3:$B$22,0),MATCH(DI$1,'Team forecast'!$M$2:$AU$2,0))</f>
        <v>0</v>
      </c>
      <c r="DJ468" s="19">
        <f>INDEX('Team forecast'!$M$3:$AU$22,MATCH($B468,'Team forecast'!$B$3:$B$22,0),MATCH(DJ$1,'Team forecast'!$M$2:$AU$2,0))</f>
        <v>0</v>
      </c>
      <c r="DK468" s="5">
        <f t="shared" si="540"/>
        <v>-5000</v>
      </c>
      <c r="DL468" s="5">
        <f>INDEX('Team forecast'!$M$3:$AU$22,MATCH($B468,'Team forecast'!$B$3:$B$22,0),MATCH(DL$1,'Team forecast'!$M$2:$AU$2,0))*IF($Y468&gt;0,25000,0)</f>
        <v>0</v>
      </c>
      <c r="DM468" s="5">
        <f>INDEX('Team forecast'!$M$3:$AU$22,MATCH($B468,'Team forecast'!$B$3:$B$22,0),MATCH(DM$1,'Team forecast'!$M$2:$AU$2,0))*IF($Y468&gt;0,5000,0)</f>
        <v>0</v>
      </c>
      <c r="DN468" s="5">
        <f>INDEX('Team forecast'!$M$3:$AU$22,MATCH($B468,'Team forecast'!$B$3:$B$22,0),MATCH(DN$1,'Team forecast'!$M$2:$AU$2,0))*IF($Y468&gt;0,-15000,0)</f>
        <v>0</v>
      </c>
      <c r="DO468" s="5">
        <f t="shared" si="541"/>
        <v>0</v>
      </c>
      <c r="DP468" s="5">
        <f t="shared" si="542"/>
        <v>0</v>
      </c>
      <c r="DQ468" s="5">
        <f t="shared" si="543"/>
        <v>0</v>
      </c>
      <c r="DR468" s="5">
        <f t="shared" si="544"/>
        <v>0</v>
      </c>
      <c r="DS468" s="5">
        <f t="shared" si="545"/>
        <v>0</v>
      </c>
      <c r="DT468" s="5">
        <f t="shared" si="546"/>
        <v>0</v>
      </c>
      <c r="DU468" s="5">
        <f t="shared" si="547"/>
        <v>0</v>
      </c>
      <c r="DV468" s="5">
        <f t="shared" si="548"/>
        <v>0</v>
      </c>
      <c r="DW468" s="5">
        <f t="shared" si="549"/>
        <v>0</v>
      </c>
      <c r="DX468" s="5">
        <f>IFERROR(SUM(DL468:DW468),0)*((Cockpit!$C$3)^5)</f>
        <v>0</v>
      </c>
      <c r="DY468" s="5">
        <f t="shared" si="550"/>
        <v>-5000</v>
      </c>
      <c r="DZ468" s="5" t="str">
        <f>IF(ISERROR(MATCH(A468,'Current squad'!B:B,0)),"No","Yes")</f>
        <v>No</v>
      </c>
      <c r="EA468" s="5" cm="1">
        <f t="array" ref="EA468">IFERROR(_xlfn.IFS(DZ468="Yes",0,DZ468="No",H468*1%),999999)</f>
        <v>69880</v>
      </c>
      <c r="EB468" s="5">
        <f t="shared" si="492"/>
        <v>7057880</v>
      </c>
      <c r="EC468" s="5">
        <f t="shared" si="551"/>
        <v>-74880</v>
      </c>
      <c r="ED468" s="1">
        <f t="shared" si="493"/>
        <v>-1.0715512306811677E-2</v>
      </c>
      <c r="EE468" s="5">
        <f>RANK(EC468,$EC$2:$EC$572)+COUNTIF($EC$2:EC468,EC468)-1</f>
        <v>560</v>
      </c>
      <c r="EF468" s="4">
        <f>RANK(ED468,$ED$2:$ED$572)+COUNTIF($ED$2:ED468,ED468)-1</f>
        <v>201</v>
      </c>
    </row>
    <row r="469" spans="1:136" x14ac:dyDescent="0.3">
      <c r="A469" t="str">
        <f>IF(Holdet.dk!A469&lt;&gt;"",Holdet.dk!A469,"")</f>
        <v>Kurt Zouma</v>
      </c>
      <c r="B469" t="str">
        <f>INDEX(Holdet.dk!B:B,MATCH($A469,Holdet.dk!$A:$A,0))</f>
        <v>Chelsea</v>
      </c>
      <c r="C469" t="str">
        <f>INDEX(Holdet.dk!C:C,MATCH($A469,Holdet.dk!$A:$A,0))</f>
        <v>Defense</v>
      </c>
      <c r="D469" t="str">
        <f>INDEX(Holdet.dk!D:D,MATCH($A469,Holdet.dk!$A:$A,0))</f>
        <v>5.479.000</v>
      </c>
      <c r="E469" s="1">
        <f>IFERROR(_xlfn.NUMBERVALUE(INDEX(Holdet.dk!$E:$E,MATCH($A469,Holdet.dk!$A:$A,0)),","),0)</f>
        <v>1.4999999999999999E-2</v>
      </c>
      <c r="F469" t="str">
        <f>IF(INDEX(Lookup!H:H,MATCH('Master data'!A469,Lookup!G:G,0))=0,A469,INDEX(Lookup!H:H,MATCH('Master data'!A469,Lookup!G:G,0)))</f>
        <v>Kurt Zouma</v>
      </c>
      <c r="G469" t="str">
        <f>IFERROR(INDEX(Lookup!B:B,MATCH(INDEX(Rotowire!C:C,MATCH(F469,Rotowire!A:A,0)),Lookup!D:D,0)),"")</f>
        <v/>
      </c>
      <c r="H469" s="5">
        <f t="shared" si="484"/>
        <v>5479000</v>
      </c>
      <c r="I469" s="19">
        <f>IFERROR(INDEX('Team forecast'!$G$3:$I$22,MATCH($B469,'Team forecast'!$B$3:$B$22,0),MATCH(I$1,'Team forecast'!$G$2:$I$2,0)),0)</f>
        <v>0.93034825870646787</v>
      </c>
      <c r="J469" s="19">
        <f>IFERROR(INDEX('Team forecast'!$G$3:$I$22,MATCH($B469,'Team forecast'!$B$3:$B$22,0),MATCH(J$1,'Team forecast'!$G$2:$I$2,0)),0)</f>
        <v>0.82291666666666674</v>
      </c>
      <c r="K469" s="19">
        <f>IFERROR(INDEX('Team forecast'!$G$3:$I$22,MATCH($B469,'Team forecast'!$B$3:$B$22,0),MATCH(K$1,'Team forecast'!$G$2:$I$2,0)),0)</f>
        <v>1.1346119882058896</v>
      </c>
      <c r="L469">
        <f>SUMIFS(Rotowire!E:E,Rotowire!$A:$A,'Master data'!$F469)</f>
        <v>0</v>
      </c>
      <c r="M469" s="2">
        <f>SUMIFS(Rotowire!F:F,Rotowire!$A:$A,'Master data'!$F469)*I469</f>
        <v>0</v>
      </c>
      <c r="N469" s="2">
        <f>SUMIFS(Rotowire!G:G,Rotowire!$A:$A,'Master data'!$F469)*I469</f>
        <v>0</v>
      </c>
      <c r="O469" s="2">
        <f>SUMIFS(Rotowire!I:I,Rotowire!$A:$A,'Master data'!$F469)*I469</f>
        <v>0</v>
      </c>
      <c r="P469" s="2">
        <f>SUMIFS(Rotowire!W:W,Rotowire!$A:$A,'Master data'!$F469)*K469</f>
        <v>0</v>
      </c>
      <c r="Q469" s="2">
        <f>SUMIFS(Rotowire!Y:Y,Rotowire!$A:$A,'Master data'!$F469)*J469</f>
        <v>0</v>
      </c>
      <c r="R469" s="2">
        <f>SUMIFS(Rotowire!AB:AB,Rotowire!$A:$A,'Master data'!$F469)</f>
        <v>0</v>
      </c>
      <c r="S469" s="2">
        <f>SUMIFS(Rotowire!AC:AC,Rotowire!$A:$A,'Master data'!$F469)</f>
        <v>0</v>
      </c>
      <c r="T469" s="2">
        <f>INDEX('Team forecast'!D$3:D$22,MATCH($B469,'Team forecast'!$B$3:$B$22,0))</f>
        <v>1.87</v>
      </c>
      <c r="U469" s="2">
        <f>INDEX('Team forecast'!E$3:E$22,MATCH($B469,'Team forecast'!$B$3:$B$22,0))</f>
        <v>0.79</v>
      </c>
      <c r="V469" s="2">
        <f>INDEX('Team forecast'!J$3:J$22,MATCH($B469,'Team forecast'!$B$3:$B$22,0))</f>
        <v>0.62609999999999999</v>
      </c>
      <c r="W469" s="2">
        <f>INDEX('Team forecast'!K$3:K$22,MATCH($B469,'Team forecast'!$B$3:$B$22,0))</f>
        <v>0.2238</v>
      </c>
      <c r="X469" s="2">
        <f>INDEX('Team forecast'!L$3:L$22,MATCH($B469,'Team forecast'!$B$3:$B$22,0))</f>
        <v>0.15010000000000001</v>
      </c>
      <c r="Y469" s="5">
        <f t="shared" si="485"/>
        <v>-5000</v>
      </c>
      <c r="Z469" s="5">
        <f t="shared" si="486"/>
        <v>0</v>
      </c>
      <c r="AA469" s="5">
        <f t="shared" si="487"/>
        <v>0</v>
      </c>
      <c r="AB469" s="5">
        <f t="shared" si="488"/>
        <v>0</v>
      </c>
      <c r="AC469" s="5">
        <f t="shared" si="489"/>
        <v>0</v>
      </c>
      <c r="AD469" s="5">
        <f t="shared" si="494"/>
        <v>0</v>
      </c>
      <c r="AE469" s="5">
        <f t="shared" si="495"/>
        <v>0</v>
      </c>
      <c r="AF469" s="5">
        <f t="shared" si="490"/>
        <v>0</v>
      </c>
      <c r="AG469" s="5">
        <f t="shared" si="491"/>
        <v>0</v>
      </c>
      <c r="AH469" s="5">
        <f t="shared" si="496"/>
        <v>0</v>
      </c>
      <c r="AI469" s="5">
        <f t="shared" si="497"/>
        <v>0</v>
      </c>
      <c r="AJ469" s="5">
        <f t="shared" si="498"/>
        <v>0</v>
      </c>
      <c r="AK469" s="5">
        <f t="shared" si="499"/>
        <v>0</v>
      </c>
      <c r="AL469" s="5">
        <f>IFERROR(SUM(Y469:AK469),-5000)*((Cockpit!$C$3)^0)</f>
        <v>-5000</v>
      </c>
      <c r="AM469" s="19">
        <f>INDEX('Team forecast'!$M$3:$AU$22,MATCH($B469,'Team forecast'!$B$3:$B$22,0),MATCH(AM$1,'Team forecast'!$M$2:$AU$2,0))</f>
        <v>0</v>
      </c>
      <c r="AN469" s="19">
        <f>INDEX('Team forecast'!$M$3:$AU$22,MATCH($B469,'Team forecast'!$B$3:$B$22,0),MATCH(AN$1,'Team forecast'!$M$2:$AU$2,0))</f>
        <v>0</v>
      </c>
      <c r="AO469" s="19">
        <f>INDEX('Team forecast'!$M$3:$AU$22,MATCH($B469,'Team forecast'!$B$3:$B$22,0),MATCH(AO$1,'Team forecast'!$M$2:$AU$2,0))</f>
        <v>0</v>
      </c>
      <c r="AP469" s="19">
        <f>INDEX('Team forecast'!$M$3:$AU$22,MATCH($B469,'Team forecast'!$B$3:$B$22,0),MATCH(AP$1,'Team forecast'!$M$2:$AU$2,0))</f>
        <v>0</v>
      </c>
      <c r="AQ469" s="5">
        <f t="shared" si="500"/>
        <v>-5000</v>
      </c>
      <c r="AR469" s="5">
        <f>INDEX('Team forecast'!$M$3:$AU$22,MATCH($B469,'Team forecast'!$B$3:$B$22,0),MATCH(AR$1,'Team forecast'!$M$2:$AU$2,0))*IF($Y469&gt;0,25000,0)</f>
        <v>0</v>
      </c>
      <c r="AS469" s="5">
        <f>INDEX('Team forecast'!$M$3:$AU$22,MATCH($B469,'Team forecast'!$B$3:$B$22,0),MATCH(AS$1,'Team forecast'!$M$2:$AU$2,0))*IF($Y469&gt;0,5000,0)</f>
        <v>0</v>
      </c>
      <c r="AT469" s="5">
        <f>INDEX('Team forecast'!$M$3:$AU$22,MATCH($B469,'Team forecast'!$B$3:$B$22,0),MATCH(AT$1,'Team forecast'!$M$2:$AU$2,0))*IF($Y469&gt;0,-15000,0)</f>
        <v>0</v>
      </c>
      <c r="AU469" s="5">
        <f t="shared" si="501"/>
        <v>0</v>
      </c>
      <c r="AV469" s="5">
        <f t="shared" si="502"/>
        <v>0</v>
      </c>
      <c r="AW469" s="5">
        <f t="shared" si="503"/>
        <v>0</v>
      </c>
      <c r="AX469" s="5">
        <f t="shared" si="504"/>
        <v>0</v>
      </c>
      <c r="AY469" s="5">
        <f t="shared" si="505"/>
        <v>0</v>
      </c>
      <c r="AZ469" s="5">
        <f t="shared" si="506"/>
        <v>0</v>
      </c>
      <c r="BA469" s="5">
        <f t="shared" si="507"/>
        <v>0</v>
      </c>
      <c r="BB469" s="5">
        <f t="shared" si="508"/>
        <v>0</v>
      </c>
      <c r="BC469" s="5">
        <f t="shared" si="509"/>
        <v>0</v>
      </c>
      <c r="BD469" s="5">
        <f>IFERROR(SUM(AR469:BC469),0)*((Cockpit!$C$3)^1)</f>
        <v>0</v>
      </c>
      <c r="BE469" s="19">
        <f>INDEX('Team forecast'!$M$3:$AU$22,MATCH($B469,'Team forecast'!$B$3:$B$22,0),MATCH(BE$1,'Team forecast'!$M$2:$AU$2,0))</f>
        <v>0</v>
      </c>
      <c r="BF469" s="19">
        <f>INDEX('Team forecast'!$M$3:$AU$22,MATCH($B469,'Team forecast'!$B$3:$B$22,0),MATCH(BF$1,'Team forecast'!$M$2:$AU$2,0))</f>
        <v>0</v>
      </c>
      <c r="BG469" s="19">
        <f>INDEX('Team forecast'!$M$3:$AU$22,MATCH($B469,'Team forecast'!$B$3:$B$22,0),MATCH(BG$1,'Team forecast'!$M$2:$AU$2,0))</f>
        <v>0</v>
      </c>
      <c r="BH469" s="19">
        <f>INDEX('Team forecast'!$M$3:$AU$22,MATCH($B469,'Team forecast'!$B$3:$B$22,0),MATCH(BH$1,'Team forecast'!$M$2:$AU$2,0))</f>
        <v>0</v>
      </c>
      <c r="BI469" s="5">
        <f t="shared" si="510"/>
        <v>-5000</v>
      </c>
      <c r="BJ469" s="5">
        <f>INDEX('Team forecast'!$M$3:$AU$22,MATCH($B469,'Team forecast'!$B$3:$B$22,0),MATCH(BJ$1,'Team forecast'!$M$2:$AU$2,0))*IF($Y469&gt;0,25000,0)</f>
        <v>0</v>
      </c>
      <c r="BK469" s="5">
        <f>INDEX('Team forecast'!$M$3:$AU$22,MATCH($B469,'Team forecast'!$B$3:$B$22,0),MATCH(BK$1,'Team forecast'!$M$2:$AU$2,0))*IF($Y469&gt;0,5000,0)</f>
        <v>0</v>
      </c>
      <c r="BL469" s="5">
        <f>INDEX('Team forecast'!$M$3:$AU$22,MATCH($B469,'Team forecast'!$B$3:$B$22,0),MATCH(BL$1,'Team forecast'!$M$2:$AU$2,0))*IF($Y469&gt;0,-15000,0)</f>
        <v>0</v>
      </c>
      <c r="BM469" s="5">
        <f t="shared" si="511"/>
        <v>0</v>
      </c>
      <c r="BN469" s="5">
        <f t="shared" si="512"/>
        <v>0</v>
      </c>
      <c r="BO469" s="5">
        <f t="shared" si="513"/>
        <v>0</v>
      </c>
      <c r="BP469" s="5">
        <f t="shared" si="514"/>
        <v>0</v>
      </c>
      <c r="BQ469" s="5">
        <f t="shared" si="515"/>
        <v>0</v>
      </c>
      <c r="BR469" s="5">
        <f t="shared" si="516"/>
        <v>0</v>
      </c>
      <c r="BS469" s="5">
        <f t="shared" si="517"/>
        <v>0</v>
      </c>
      <c r="BT469" s="5">
        <f t="shared" si="518"/>
        <v>0</v>
      </c>
      <c r="BU469" s="5">
        <f t="shared" si="519"/>
        <v>0</v>
      </c>
      <c r="BV469" s="5">
        <f>IFERROR(SUM(BJ469:BU469),0)*((Cockpit!$C$3)^2)</f>
        <v>0</v>
      </c>
      <c r="BW469" s="19">
        <f>INDEX('Team forecast'!$M$3:$AU$22,MATCH($B469,'Team forecast'!$B$3:$B$22,0),MATCH(BW$1,'Team forecast'!$M$2:$AU$2,0))</f>
        <v>0</v>
      </c>
      <c r="BX469" s="19">
        <f>INDEX('Team forecast'!$M$3:$AU$22,MATCH($B469,'Team forecast'!$B$3:$B$22,0),MATCH(BX$1,'Team forecast'!$M$2:$AU$2,0))</f>
        <v>0</v>
      </c>
      <c r="BY469" s="19">
        <f>INDEX('Team forecast'!$M$3:$AU$22,MATCH($B469,'Team forecast'!$B$3:$B$22,0),MATCH(BY$1,'Team forecast'!$M$2:$AU$2,0))</f>
        <v>0</v>
      </c>
      <c r="BZ469" s="19">
        <f>INDEX('Team forecast'!$M$3:$AU$22,MATCH($B469,'Team forecast'!$B$3:$B$22,0),MATCH(BZ$1,'Team forecast'!$M$2:$AU$2,0))</f>
        <v>0</v>
      </c>
      <c r="CA469" s="5">
        <f t="shared" si="520"/>
        <v>-5000</v>
      </c>
      <c r="CB469" s="5">
        <f>INDEX('Team forecast'!$M$3:$AU$22,MATCH($B469,'Team forecast'!$B$3:$B$22,0),MATCH(CB$1,'Team forecast'!$M$2:$AU$2,0))*IF($Y469&gt;0,25000,0)</f>
        <v>0</v>
      </c>
      <c r="CC469" s="5">
        <f>INDEX('Team forecast'!$M$3:$AU$22,MATCH($B469,'Team forecast'!$B$3:$B$22,0),MATCH(CC$1,'Team forecast'!$M$2:$AU$2,0))*IF($Y469&gt;0,5000,0)</f>
        <v>0</v>
      </c>
      <c r="CD469" s="5">
        <f>INDEX('Team forecast'!$M$3:$AU$22,MATCH($B469,'Team forecast'!$B$3:$B$22,0),MATCH(CD$1,'Team forecast'!$M$2:$AU$2,0))*IF($Y469&gt;0,-15000,0)</f>
        <v>0</v>
      </c>
      <c r="CE469" s="5">
        <f t="shared" si="521"/>
        <v>0</v>
      </c>
      <c r="CF469" s="5">
        <f t="shared" si="522"/>
        <v>0</v>
      </c>
      <c r="CG469" s="5">
        <f t="shared" si="523"/>
        <v>0</v>
      </c>
      <c r="CH469" s="5">
        <f t="shared" si="524"/>
        <v>0</v>
      </c>
      <c r="CI469" s="5">
        <f t="shared" si="525"/>
        <v>0</v>
      </c>
      <c r="CJ469" s="5">
        <f t="shared" si="526"/>
        <v>0</v>
      </c>
      <c r="CK469" s="5">
        <f t="shared" si="527"/>
        <v>0</v>
      </c>
      <c r="CL469" s="5">
        <f t="shared" si="528"/>
        <v>0</v>
      </c>
      <c r="CM469" s="5">
        <f t="shared" si="529"/>
        <v>0</v>
      </c>
      <c r="CN469" s="5">
        <f>IFERROR(SUM(CB469:CM469),0)*((Cockpit!$C$3)^3)</f>
        <v>0</v>
      </c>
      <c r="CO469" s="19">
        <f>INDEX('Team forecast'!$M$3:$AU$22,MATCH($B469,'Team forecast'!$B$3:$B$22,0),MATCH(CO$1,'Team forecast'!$M$2:$AU$2,0))</f>
        <v>0</v>
      </c>
      <c r="CP469" s="19">
        <f>INDEX('Team forecast'!$M$3:$AU$22,MATCH($B469,'Team forecast'!$B$3:$B$22,0),MATCH(CP$1,'Team forecast'!$M$2:$AU$2,0))</f>
        <v>0</v>
      </c>
      <c r="CQ469" s="19">
        <f>INDEX('Team forecast'!$M$3:$AU$22,MATCH($B469,'Team forecast'!$B$3:$B$22,0),MATCH(CQ$1,'Team forecast'!$M$2:$AU$2,0))</f>
        <v>0</v>
      </c>
      <c r="CR469" s="19">
        <f>INDEX('Team forecast'!$M$3:$AU$22,MATCH($B469,'Team forecast'!$B$3:$B$22,0),MATCH(CR$1,'Team forecast'!$M$2:$AU$2,0))</f>
        <v>0</v>
      </c>
      <c r="CS469" s="5">
        <f t="shared" si="530"/>
        <v>-5000</v>
      </c>
      <c r="CT469" s="5">
        <f>INDEX('Team forecast'!$M$3:$AU$22,MATCH($B469,'Team forecast'!$B$3:$B$22,0),MATCH(CT$1,'Team forecast'!$M$2:$AU$2,0))*IF($Y469&gt;0,25000,0)</f>
        <v>0</v>
      </c>
      <c r="CU469" s="5">
        <f>INDEX('Team forecast'!$M$3:$AU$22,MATCH($B469,'Team forecast'!$B$3:$B$22,0),MATCH(CU$1,'Team forecast'!$M$2:$AU$2,0))*IF($Y469&gt;0,5000,0)</f>
        <v>0</v>
      </c>
      <c r="CV469" s="5">
        <f>INDEX('Team forecast'!$M$3:$AU$22,MATCH($B469,'Team forecast'!$B$3:$B$22,0),MATCH(CV$1,'Team forecast'!$M$2:$AU$2,0))*IF($Y469&gt;0,-15000,0)</f>
        <v>0</v>
      </c>
      <c r="CW469" s="5">
        <f t="shared" si="531"/>
        <v>0</v>
      </c>
      <c r="CX469" s="5">
        <f t="shared" si="532"/>
        <v>0</v>
      </c>
      <c r="CY469" s="5">
        <f t="shared" si="533"/>
        <v>0</v>
      </c>
      <c r="CZ469" s="5">
        <f t="shared" si="534"/>
        <v>0</v>
      </c>
      <c r="DA469" s="5">
        <f t="shared" si="535"/>
        <v>0</v>
      </c>
      <c r="DB469" s="5">
        <f t="shared" si="536"/>
        <v>0</v>
      </c>
      <c r="DC469" s="5">
        <f t="shared" si="537"/>
        <v>0</v>
      </c>
      <c r="DD469" s="5">
        <f t="shared" si="538"/>
        <v>0</v>
      </c>
      <c r="DE469" s="5">
        <f t="shared" si="539"/>
        <v>0</v>
      </c>
      <c r="DF469" s="5">
        <f>IFERROR(SUM(CT469:DE469),0)*((Cockpit!$C$3)^4)</f>
        <v>0</v>
      </c>
      <c r="DG469" s="19">
        <f>INDEX('Team forecast'!$M$3:$AU$22,MATCH($B469,'Team forecast'!$B$3:$B$22,0),MATCH(DG$1,'Team forecast'!$M$2:$AU$2,0))</f>
        <v>0</v>
      </c>
      <c r="DH469" s="19">
        <f>INDEX('Team forecast'!$M$3:$AU$22,MATCH($B469,'Team forecast'!$B$3:$B$22,0),MATCH(DH$1,'Team forecast'!$M$2:$AU$2,0))</f>
        <v>0</v>
      </c>
      <c r="DI469" s="19">
        <f>INDEX('Team forecast'!$M$3:$AU$22,MATCH($B469,'Team forecast'!$B$3:$B$22,0),MATCH(DI$1,'Team forecast'!$M$2:$AU$2,0))</f>
        <v>0</v>
      </c>
      <c r="DJ469" s="19">
        <f>INDEX('Team forecast'!$M$3:$AU$22,MATCH($B469,'Team forecast'!$B$3:$B$22,0),MATCH(DJ$1,'Team forecast'!$M$2:$AU$2,0))</f>
        <v>0</v>
      </c>
      <c r="DK469" s="5">
        <f t="shared" si="540"/>
        <v>-5000</v>
      </c>
      <c r="DL469" s="5">
        <f>INDEX('Team forecast'!$M$3:$AU$22,MATCH($B469,'Team forecast'!$B$3:$B$22,0),MATCH(DL$1,'Team forecast'!$M$2:$AU$2,0))*IF($Y469&gt;0,25000,0)</f>
        <v>0</v>
      </c>
      <c r="DM469" s="5">
        <f>INDEX('Team forecast'!$M$3:$AU$22,MATCH($B469,'Team forecast'!$B$3:$B$22,0),MATCH(DM$1,'Team forecast'!$M$2:$AU$2,0))*IF($Y469&gt;0,5000,0)</f>
        <v>0</v>
      </c>
      <c r="DN469" s="5">
        <f>INDEX('Team forecast'!$M$3:$AU$22,MATCH($B469,'Team forecast'!$B$3:$B$22,0),MATCH(DN$1,'Team forecast'!$M$2:$AU$2,0))*IF($Y469&gt;0,-15000,0)</f>
        <v>0</v>
      </c>
      <c r="DO469" s="5">
        <f t="shared" si="541"/>
        <v>0</v>
      </c>
      <c r="DP469" s="5">
        <f t="shared" si="542"/>
        <v>0</v>
      </c>
      <c r="DQ469" s="5">
        <f t="shared" si="543"/>
        <v>0</v>
      </c>
      <c r="DR469" s="5">
        <f t="shared" si="544"/>
        <v>0</v>
      </c>
      <c r="DS469" s="5">
        <f t="shared" si="545"/>
        <v>0</v>
      </c>
      <c r="DT469" s="5">
        <f t="shared" si="546"/>
        <v>0</v>
      </c>
      <c r="DU469" s="5">
        <f t="shared" si="547"/>
        <v>0</v>
      </c>
      <c r="DV469" s="5">
        <f t="shared" si="548"/>
        <v>0</v>
      </c>
      <c r="DW469" s="5">
        <f t="shared" si="549"/>
        <v>0</v>
      </c>
      <c r="DX469" s="5">
        <f>IFERROR(SUM(DL469:DW469),0)*((Cockpit!$C$3)^5)</f>
        <v>0</v>
      </c>
      <c r="DY469" s="5">
        <f t="shared" si="550"/>
        <v>-5000</v>
      </c>
      <c r="DZ469" s="5" t="str">
        <f>IF(ISERROR(MATCH(A469,'Current squad'!B:B,0)),"No","Yes")</f>
        <v>No</v>
      </c>
      <c r="EA469" s="5" cm="1">
        <f t="array" ref="EA469">IFERROR(_xlfn.IFS(DZ469="Yes",0,DZ469="No",H469*1%),999999)</f>
        <v>54790</v>
      </c>
      <c r="EB469" s="5">
        <f t="shared" si="492"/>
        <v>5533790</v>
      </c>
      <c r="EC469" s="5">
        <f t="shared" si="551"/>
        <v>-59790</v>
      </c>
      <c r="ED469" s="1">
        <f t="shared" si="493"/>
        <v>-1.0912575287461215E-2</v>
      </c>
      <c r="EE469" s="5">
        <f>RANK(EC469,$EC$2:$EC$572)+COUNTIF($EC$2:EC469,EC469)-1</f>
        <v>532</v>
      </c>
      <c r="EF469" s="4">
        <f>RANK(ED469,$ED$2:$ED$572)+COUNTIF($ED$2:ED469,ED469)-1</f>
        <v>225</v>
      </c>
    </row>
    <row r="470" spans="1:136" x14ac:dyDescent="0.3">
      <c r="A470" t="str">
        <f>IF(Holdet.dk!A470&lt;&gt;"",Holdet.dk!A470,"")</f>
        <v>Ashley Barnes</v>
      </c>
      <c r="B470" t="str">
        <f>INDEX(Holdet.dk!B:B,MATCH($A470,Holdet.dk!$A:$A,0))</f>
        <v>Burnley</v>
      </c>
      <c r="C470" t="str">
        <f>INDEX(Holdet.dk!C:C,MATCH($A470,Holdet.dk!$A:$A,0))</f>
        <v>Striker</v>
      </c>
      <c r="D470" t="str">
        <f>INDEX(Holdet.dk!D:D,MATCH($A470,Holdet.dk!$A:$A,0))</f>
        <v>4.270.000</v>
      </c>
      <c r="E470" s="1">
        <f>IFERROR(_xlfn.NUMBERVALUE(INDEX(Holdet.dk!$E:$E,MATCH($A470,Holdet.dk!$A:$A,0)),","),0)</f>
        <v>4.0000000000000001E-3</v>
      </c>
      <c r="F470" t="str">
        <f>IF(INDEX(Lookup!H:H,MATCH('Master data'!A470,Lookup!G:G,0))=0,A470,INDEX(Lookup!H:H,MATCH('Master data'!A470,Lookup!G:G,0)))</f>
        <v>Ashley Barnes</v>
      </c>
      <c r="G470" t="str">
        <f>IFERROR(INDEX(Lookup!B:B,MATCH(INDEX(Rotowire!C:C,MATCH(F470,Rotowire!A:A,0)),Lookup!D:D,0)),"")</f>
        <v/>
      </c>
      <c r="H470" s="5">
        <f t="shared" si="484"/>
        <v>4270000</v>
      </c>
      <c r="I470" s="19">
        <f>IFERROR(INDEX('Team forecast'!$G$3:$I$22,MATCH($B470,'Team forecast'!$B$3:$B$22,0),MATCH(I$1,'Team forecast'!$G$2:$I$2,0)),0)</f>
        <v>0.86842105263157876</v>
      </c>
      <c r="J470" s="19">
        <f>IFERROR(INDEX('Team forecast'!$G$3:$I$22,MATCH($B470,'Team forecast'!$B$3:$B$22,0),MATCH(J$1,'Team forecast'!$G$2:$I$2,0)),0)</f>
        <v>0.79999999999999993</v>
      </c>
      <c r="K470" s="19">
        <f>IFERROR(INDEX('Team forecast'!$G$3:$I$22,MATCH($B470,'Team forecast'!$B$3:$B$22,0),MATCH(K$1,'Team forecast'!$G$2:$I$2,0)),0)</f>
        <v>1.3061924203441888</v>
      </c>
      <c r="L470">
        <f>SUMIFS(Rotowire!E:E,Rotowire!$A:$A,'Master data'!$F470)</f>
        <v>0</v>
      </c>
      <c r="M470" s="2">
        <f>SUMIFS(Rotowire!F:F,Rotowire!$A:$A,'Master data'!$F470)*I470</f>
        <v>0</v>
      </c>
      <c r="N470" s="2">
        <f>SUMIFS(Rotowire!G:G,Rotowire!$A:$A,'Master data'!$F470)*I470</f>
        <v>0</v>
      </c>
      <c r="O470" s="2">
        <f>SUMIFS(Rotowire!I:I,Rotowire!$A:$A,'Master data'!$F470)*I470</f>
        <v>0</v>
      </c>
      <c r="P470" s="2">
        <f>SUMIFS(Rotowire!W:W,Rotowire!$A:$A,'Master data'!$F470)*K470</f>
        <v>0</v>
      </c>
      <c r="Q470" s="2">
        <f>SUMIFS(Rotowire!Y:Y,Rotowire!$A:$A,'Master data'!$F470)*J470</f>
        <v>0</v>
      </c>
      <c r="R470" s="2">
        <f>SUMIFS(Rotowire!AB:AB,Rotowire!$A:$A,'Master data'!$F470)</f>
        <v>0</v>
      </c>
      <c r="S470" s="2">
        <f>SUMIFS(Rotowire!AC:AC,Rotowire!$A:$A,'Master data'!$F470)</f>
        <v>0</v>
      </c>
      <c r="T470" s="2">
        <f>INDEX('Team forecast'!D$3:D$22,MATCH($B470,'Team forecast'!$B$3:$B$22,0))</f>
        <v>1.32</v>
      </c>
      <c r="U470" s="2">
        <f>INDEX('Team forecast'!E$3:E$22,MATCH($B470,'Team forecast'!$B$3:$B$22,0))</f>
        <v>1.1599999999999999</v>
      </c>
      <c r="V470" s="2">
        <f>INDEX('Team forecast'!J$3:J$22,MATCH($B470,'Team forecast'!$B$3:$B$22,0))</f>
        <v>0.39810000000000001</v>
      </c>
      <c r="W470" s="2">
        <f>INDEX('Team forecast'!K$3:K$22,MATCH($B470,'Team forecast'!$B$3:$B$22,0))</f>
        <v>0.27700000000000002</v>
      </c>
      <c r="X470" s="2">
        <f>INDEX('Team forecast'!L$3:L$22,MATCH($B470,'Team forecast'!$B$3:$B$22,0))</f>
        <v>0.32490000000000002</v>
      </c>
      <c r="Y470" s="5">
        <f t="shared" si="485"/>
        <v>-5000</v>
      </c>
      <c r="Z470" s="5">
        <f t="shared" si="486"/>
        <v>0</v>
      </c>
      <c r="AA470" s="5">
        <f t="shared" si="487"/>
        <v>0</v>
      </c>
      <c r="AB470" s="5">
        <f t="shared" si="488"/>
        <v>0</v>
      </c>
      <c r="AC470" s="5">
        <f t="shared" si="489"/>
        <v>0</v>
      </c>
      <c r="AD470" s="5">
        <f t="shared" si="494"/>
        <v>0</v>
      </c>
      <c r="AE470" s="5">
        <f t="shared" si="495"/>
        <v>0</v>
      </c>
      <c r="AF470" s="5">
        <f t="shared" si="490"/>
        <v>0</v>
      </c>
      <c r="AG470" s="5">
        <f t="shared" si="491"/>
        <v>0</v>
      </c>
      <c r="AH470" s="5">
        <f t="shared" si="496"/>
        <v>0</v>
      </c>
      <c r="AI470" s="5">
        <f t="shared" si="497"/>
        <v>0</v>
      </c>
      <c r="AJ470" s="5">
        <f t="shared" si="498"/>
        <v>0</v>
      </c>
      <c r="AK470" s="5">
        <f t="shared" si="499"/>
        <v>0</v>
      </c>
      <c r="AL470" s="5">
        <f>IFERROR(SUM(Y470:AK470),-5000)*((Cockpit!$C$3)^0)</f>
        <v>-5000</v>
      </c>
      <c r="AM470" s="19">
        <f>INDEX('Team forecast'!$M$3:$AU$22,MATCH($B470,'Team forecast'!$B$3:$B$22,0),MATCH(AM$1,'Team forecast'!$M$2:$AU$2,0))</f>
        <v>0</v>
      </c>
      <c r="AN470" s="19">
        <f>INDEX('Team forecast'!$M$3:$AU$22,MATCH($B470,'Team forecast'!$B$3:$B$22,0),MATCH(AN$1,'Team forecast'!$M$2:$AU$2,0))</f>
        <v>0</v>
      </c>
      <c r="AO470" s="19">
        <f>INDEX('Team forecast'!$M$3:$AU$22,MATCH($B470,'Team forecast'!$B$3:$B$22,0),MATCH(AO$1,'Team forecast'!$M$2:$AU$2,0))</f>
        <v>0</v>
      </c>
      <c r="AP470" s="19">
        <f>INDEX('Team forecast'!$M$3:$AU$22,MATCH($B470,'Team forecast'!$B$3:$B$22,0),MATCH(AP$1,'Team forecast'!$M$2:$AU$2,0))</f>
        <v>0</v>
      </c>
      <c r="AQ470" s="5">
        <f t="shared" si="500"/>
        <v>-5000</v>
      </c>
      <c r="AR470" s="5">
        <f>INDEX('Team forecast'!$M$3:$AU$22,MATCH($B470,'Team forecast'!$B$3:$B$22,0),MATCH(AR$1,'Team forecast'!$M$2:$AU$2,0))*IF($Y470&gt;0,25000,0)</f>
        <v>0</v>
      </c>
      <c r="AS470" s="5">
        <f>INDEX('Team forecast'!$M$3:$AU$22,MATCH($B470,'Team forecast'!$B$3:$B$22,0),MATCH(AS$1,'Team forecast'!$M$2:$AU$2,0))*IF($Y470&gt;0,5000,0)</f>
        <v>0</v>
      </c>
      <c r="AT470" s="5">
        <f>INDEX('Team forecast'!$M$3:$AU$22,MATCH($B470,'Team forecast'!$B$3:$B$22,0),MATCH(AT$1,'Team forecast'!$M$2:$AU$2,0))*IF($Y470&gt;0,-15000,0)</f>
        <v>0</v>
      </c>
      <c r="AU470" s="5">
        <f t="shared" si="501"/>
        <v>0</v>
      </c>
      <c r="AV470" s="5">
        <f t="shared" si="502"/>
        <v>0</v>
      </c>
      <c r="AW470" s="5">
        <f t="shared" si="503"/>
        <v>0</v>
      </c>
      <c r="AX470" s="5">
        <f t="shared" si="504"/>
        <v>0</v>
      </c>
      <c r="AY470" s="5">
        <f t="shared" si="505"/>
        <v>0</v>
      </c>
      <c r="AZ470" s="5">
        <f t="shared" si="506"/>
        <v>0</v>
      </c>
      <c r="BA470" s="5">
        <f t="shared" si="507"/>
        <v>0</v>
      </c>
      <c r="BB470" s="5">
        <f t="shared" si="508"/>
        <v>0</v>
      </c>
      <c r="BC470" s="5">
        <f t="shared" si="509"/>
        <v>0</v>
      </c>
      <c r="BD470" s="5">
        <f>IFERROR(SUM(AR470:BC470),0)*((Cockpit!$C$3)^1)</f>
        <v>0</v>
      </c>
      <c r="BE470" s="19">
        <f>INDEX('Team forecast'!$M$3:$AU$22,MATCH($B470,'Team forecast'!$B$3:$B$22,0),MATCH(BE$1,'Team forecast'!$M$2:$AU$2,0))</f>
        <v>0</v>
      </c>
      <c r="BF470" s="19">
        <f>INDEX('Team forecast'!$M$3:$AU$22,MATCH($B470,'Team forecast'!$B$3:$B$22,0),MATCH(BF$1,'Team forecast'!$M$2:$AU$2,0))</f>
        <v>0</v>
      </c>
      <c r="BG470" s="19">
        <f>INDEX('Team forecast'!$M$3:$AU$22,MATCH($B470,'Team forecast'!$B$3:$B$22,0),MATCH(BG$1,'Team forecast'!$M$2:$AU$2,0))</f>
        <v>0</v>
      </c>
      <c r="BH470" s="19">
        <f>INDEX('Team forecast'!$M$3:$AU$22,MATCH($B470,'Team forecast'!$B$3:$B$22,0),MATCH(BH$1,'Team forecast'!$M$2:$AU$2,0))</f>
        <v>0</v>
      </c>
      <c r="BI470" s="5">
        <f t="shared" si="510"/>
        <v>-5000</v>
      </c>
      <c r="BJ470" s="5">
        <f>INDEX('Team forecast'!$M$3:$AU$22,MATCH($B470,'Team forecast'!$B$3:$B$22,0),MATCH(BJ$1,'Team forecast'!$M$2:$AU$2,0))*IF($Y470&gt;0,25000,0)</f>
        <v>0</v>
      </c>
      <c r="BK470" s="5">
        <f>INDEX('Team forecast'!$M$3:$AU$22,MATCH($B470,'Team forecast'!$B$3:$B$22,0),MATCH(BK$1,'Team forecast'!$M$2:$AU$2,0))*IF($Y470&gt;0,5000,0)</f>
        <v>0</v>
      </c>
      <c r="BL470" s="5">
        <f>INDEX('Team forecast'!$M$3:$AU$22,MATCH($B470,'Team forecast'!$B$3:$B$22,0),MATCH(BL$1,'Team forecast'!$M$2:$AU$2,0))*IF($Y470&gt;0,-15000,0)</f>
        <v>0</v>
      </c>
      <c r="BM470" s="5">
        <f t="shared" si="511"/>
        <v>0</v>
      </c>
      <c r="BN470" s="5">
        <f t="shared" si="512"/>
        <v>0</v>
      </c>
      <c r="BO470" s="5">
        <f t="shared" si="513"/>
        <v>0</v>
      </c>
      <c r="BP470" s="5">
        <f t="shared" si="514"/>
        <v>0</v>
      </c>
      <c r="BQ470" s="5">
        <f t="shared" si="515"/>
        <v>0</v>
      </c>
      <c r="BR470" s="5">
        <f t="shared" si="516"/>
        <v>0</v>
      </c>
      <c r="BS470" s="5">
        <f t="shared" si="517"/>
        <v>0</v>
      </c>
      <c r="BT470" s="5">
        <f t="shared" si="518"/>
        <v>0</v>
      </c>
      <c r="BU470" s="5">
        <f t="shared" si="519"/>
        <v>0</v>
      </c>
      <c r="BV470" s="5">
        <f>IFERROR(SUM(BJ470:BU470),0)*((Cockpit!$C$3)^2)</f>
        <v>0</v>
      </c>
      <c r="BW470" s="19">
        <f>INDEX('Team forecast'!$M$3:$AU$22,MATCH($B470,'Team forecast'!$B$3:$B$22,0),MATCH(BW$1,'Team forecast'!$M$2:$AU$2,0))</f>
        <v>0</v>
      </c>
      <c r="BX470" s="19">
        <f>INDEX('Team forecast'!$M$3:$AU$22,MATCH($B470,'Team forecast'!$B$3:$B$22,0),MATCH(BX$1,'Team forecast'!$M$2:$AU$2,0))</f>
        <v>0</v>
      </c>
      <c r="BY470" s="19">
        <f>INDEX('Team forecast'!$M$3:$AU$22,MATCH($B470,'Team forecast'!$B$3:$B$22,0),MATCH(BY$1,'Team forecast'!$M$2:$AU$2,0))</f>
        <v>0</v>
      </c>
      <c r="BZ470" s="19">
        <f>INDEX('Team forecast'!$M$3:$AU$22,MATCH($B470,'Team forecast'!$B$3:$B$22,0),MATCH(BZ$1,'Team forecast'!$M$2:$AU$2,0))</f>
        <v>0</v>
      </c>
      <c r="CA470" s="5">
        <f t="shared" si="520"/>
        <v>-5000</v>
      </c>
      <c r="CB470" s="5">
        <f>INDEX('Team forecast'!$M$3:$AU$22,MATCH($B470,'Team forecast'!$B$3:$B$22,0),MATCH(CB$1,'Team forecast'!$M$2:$AU$2,0))*IF($Y470&gt;0,25000,0)</f>
        <v>0</v>
      </c>
      <c r="CC470" s="5">
        <f>INDEX('Team forecast'!$M$3:$AU$22,MATCH($B470,'Team forecast'!$B$3:$B$22,0),MATCH(CC$1,'Team forecast'!$M$2:$AU$2,0))*IF($Y470&gt;0,5000,0)</f>
        <v>0</v>
      </c>
      <c r="CD470" s="5">
        <f>INDEX('Team forecast'!$M$3:$AU$22,MATCH($B470,'Team forecast'!$B$3:$B$22,0),MATCH(CD$1,'Team forecast'!$M$2:$AU$2,0))*IF($Y470&gt;0,-15000,0)</f>
        <v>0</v>
      </c>
      <c r="CE470" s="5">
        <f t="shared" si="521"/>
        <v>0</v>
      </c>
      <c r="CF470" s="5">
        <f t="shared" si="522"/>
        <v>0</v>
      </c>
      <c r="CG470" s="5">
        <f t="shared" si="523"/>
        <v>0</v>
      </c>
      <c r="CH470" s="5">
        <f t="shared" si="524"/>
        <v>0</v>
      </c>
      <c r="CI470" s="5">
        <f t="shared" si="525"/>
        <v>0</v>
      </c>
      <c r="CJ470" s="5">
        <f t="shared" si="526"/>
        <v>0</v>
      </c>
      <c r="CK470" s="5">
        <f t="shared" si="527"/>
        <v>0</v>
      </c>
      <c r="CL470" s="5">
        <f t="shared" si="528"/>
        <v>0</v>
      </c>
      <c r="CM470" s="5">
        <f t="shared" si="529"/>
        <v>0</v>
      </c>
      <c r="CN470" s="5">
        <f>IFERROR(SUM(CB470:CM470),0)*((Cockpit!$C$3)^3)</f>
        <v>0</v>
      </c>
      <c r="CO470" s="19">
        <f>INDEX('Team forecast'!$M$3:$AU$22,MATCH($B470,'Team forecast'!$B$3:$B$22,0),MATCH(CO$1,'Team forecast'!$M$2:$AU$2,0))</f>
        <v>0</v>
      </c>
      <c r="CP470" s="19">
        <f>INDEX('Team forecast'!$M$3:$AU$22,MATCH($B470,'Team forecast'!$B$3:$B$22,0),MATCH(CP$1,'Team forecast'!$M$2:$AU$2,0))</f>
        <v>0</v>
      </c>
      <c r="CQ470" s="19">
        <f>INDEX('Team forecast'!$M$3:$AU$22,MATCH($B470,'Team forecast'!$B$3:$B$22,0),MATCH(CQ$1,'Team forecast'!$M$2:$AU$2,0))</f>
        <v>0</v>
      </c>
      <c r="CR470" s="19">
        <f>INDEX('Team forecast'!$M$3:$AU$22,MATCH($B470,'Team forecast'!$B$3:$B$22,0),MATCH(CR$1,'Team forecast'!$M$2:$AU$2,0))</f>
        <v>0</v>
      </c>
      <c r="CS470" s="5">
        <f t="shared" si="530"/>
        <v>-5000</v>
      </c>
      <c r="CT470" s="5">
        <f>INDEX('Team forecast'!$M$3:$AU$22,MATCH($B470,'Team forecast'!$B$3:$B$22,0),MATCH(CT$1,'Team forecast'!$M$2:$AU$2,0))*IF($Y470&gt;0,25000,0)</f>
        <v>0</v>
      </c>
      <c r="CU470" s="5">
        <f>INDEX('Team forecast'!$M$3:$AU$22,MATCH($B470,'Team forecast'!$B$3:$B$22,0),MATCH(CU$1,'Team forecast'!$M$2:$AU$2,0))*IF($Y470&gt;0,5000,0)</f>
        <v>0</v>
      </c>
      <c r="CV470" s="5">
        <f>INDEX('Team forecast'!$M$3:$AU$22,MATCH($B470,'Team forecast'!$B$3:$B$22,0),MATCH(CV$1,'Team forecast'!$M$2:$AU$2,0))*IF($Y470&gt;0,-15000,0)</f>
        <v>0</v>
      </c>
      <c r="CW470" s="5">
        <f t="shared" si="531"/>
        <v>0</v>
      </c>
      <c r="CX470" s="5">
        <f t="shared" si="532"/>
        <v>0</v>
      </c>
      <c r="CY470" s="5">
        <f t="shared" si="533"/>
        <v>0</v>
      </c>
      <c r="CZ470" s="5">
        <f t="shared" si="534"/>
        <v>0</v>
      </c>
      <c r="DA470" s="5">
        <f t="shared" si="535"/>
        <v>0</v>
      </c>
      <c r="DB470" s="5">
        <f t="shared" si="536"/>
        <v>0</v>
      </c>
      <c r="DC470" s="5">
        <f t="shared" si="537"/>
        <v>0</v>
      </c>
      <c r="DD470" s="5">
        <f t="shared" si="538"/>
        <v>0</v>
      </c>
      <c r="DE470" s="5">
        <f t="shared" si="539"/>
        <v>0</v>
      </c>
      <c r="DF470" s="5">
        <f>IFERROR(SUM(CT470:DE470),0)*((Cockpit!$C$3)^4)</f>
        <v>0</v>
      </c>
      <c r="DG470" s="19">
        <f>INDEX('Team forecast'!$M$3:$AU$22,MATCH($B470,'Team forecast'!$B$3:$B$22,0),MATCH(DG$1,'Team forecast'!$M$2:$AU$2,0))</f>
        <v>0</v>
      </c>
      <c r="DH470" s="19">
        <f>INDEX('Team forecast'!$M$3:$AU$22,MATCH($B470,'Team forecast'!$B$3:$B$22,0),MATCH(DH$1,'Team forecast'!$M$2:$AU$2,0))</f>
        <v>0</v>
      </c>
      <c r="DI470" s="19">
        <f>INDEX('Team forecast'!$M$3:$AU$22,MATCH($B470,'Team forecast'!$B$3:$B$22,0),MATCH(DI$1,'Team forecast'!$M$2:$AU$2,0))</f>
        <v>0</v>
      </c>
      <c r="DJ470" s="19">
        <f>INDEX('Team forecast'!$M$3:$AU$22,MATCH($B470,'Team forecast'!$B$3:$B$22,0),MATCH(DJ$1,'Team forecast'!$M$2:$AU$2,0))</f>
        <v>0</v>
      </c>
      <c r="DK470" s="5">
        <f t="shared" si="540"/>
        <v>-5000</v>
      </c>
      <c r="DL470" s="5">
        <f>INDEX('Team forecast'!$M$3:$AU$22,MATCH($B470,'Team forecast'!$B$3:$B$22,0),MATCH(DL$1,'Team forecast'!$M$2:$AU$2,0))*IF($Y470&gt;0,25000,0)</f>
        <v>0</v>
      </c>
      <c r="DM470" s="5">
        <f>INDEX('Team forecast'!$M$3:$AU$22,MATCH($B470,'Team forecast'!$B$3:$B$22,0),MATCH(DM$1,'Team forecast'!$M$2:$AU$2,0))*IF($Y470&gt;0,5000,0)</f>
        <v>0</v>
      </c>
      <c r="DN470" s="5">
        <f>INDEX('Team forecast'!$M$3:$AU$22,MATCH($B470,'Team forecast'!$B$3:$B$22,0),MATCH(DN$1,'Team forecast'!$M$2:$AU$2,0))*IF($Y470&gt;0,-15000,0)</f>
        <v>0</v>
      </c>
      <c r="DO470" s="5">
        <f t="shared" si="541"/>
        <v>0</v>
      </c>
      <c r="DP470" s="5">
        <f t="shared" si="542"/>
        <v>0</v>
      </c>
      <c r="DQ470" s="5">
        <f t="shared" si="543"/>
        <v>0</v>
      </c>
      <c r="DR470" s="5">
        <f t="shared" si="544"/>
        <v>0</v>
      </c>
      <c r="DS470" s="5">
        <f t="shared" si="545"/>
        <v>0</v>
      </c>
      <c r="DT470" s="5">
        <f t="shared" si="546"/>
        <v>0</v>
      </c>
      <c r="DU470" s="5">
        <f t="shared" si="547"/>
        <v>0</v>
      </c>
      <c r="DV470" s="5">
        <f t="shared" si="548"/>
        <v>0</v>
      </c>
      <c r="DW470" s="5">
        <f t="shared" si="549"/>
        <v>0</v>
      </c>
      <c r="DX470" s="5">
        <f>IFERROR(SUM(DL470:DW470),0)*((Cockpit!$C$3)^5)</f>
        <v>0</v>
      </c>
      <c r="DY470" s="5">
        <f t="shared" si="550"/>
        <v>-5000</v>
      </c>
      <c r="DZ470" s="5" t="str">
        <f>IF(ISERROR(MATCH(A470,'Current squad'!B:B,0)),"No","Yes")</f>
        <v>No</v>
      </c>
      <c r="EA470" s="5" cm="1">
        <f t="array" ref="EA470">IFERROR(_xlfn.IFS(DZ470="Yes",0,DZ470="No",H470*1%),999999)</f>
        <v>42700</v>
      </c>
      <c r="EB470" s="5">
        <f t="shared" si="492"/>
        <v>4312700</v>
      </c>
      <c r="EC470" s="5">
        <f t="shared" si="551"/>
        <v>-47700</v>
      </c>
      <c r="ED470" s="1">
        <f t="shared" si="493"/>
        <v>-1.117096018735363E-2</v>
      </c>
      <c r="EE470" s="5">
        <f>RANK(EC470,$EC$2:$EC$572)+COUNTIF($EC$2:EC470,EC470)-1</f>
        <v>474</v>
      </c>
      <c r="EF470" s="4">
        <f>RANK(ED470,$ED$2:$ED$572)+COUNTIF($ED$2:ED470,ED470)-1</f>
        <v>268</v>
      </c>
    </row>
    <row r="471" spans="1:136" x14ac:dyDescent="0.3">
      <c r="A471" t="str">
        <f>IF(Holdet.dk!A471&lt;&gt;"",Holdet.dk!A471,"")</f>
        <v>Dominic Calvert-Lewin</v>
      </c>
      <c r="B471" t="str">
        <f>INDEX(Holdet.dk!B:B,MATCH($A471,Holdet.dk!$A:$A,0))</f>
        <v>Everton</v>
      </c>
      <c r="C471" t="str">
        <f>INDEX(Holdet.dk!C:C,MATCH($A471,Holdet.dk!$A:$A,0))</f>
        <v>Striker</v>
      </c>
      <c r="D471" t="str">
        <f>INDEX(Holdet.dk!D:D,MATCH($A471,Holdet.dk!$A:$A,0))</f>
        <v>9.482.000</v>
      </c>
      <c r="E471" s="1">
        <f>IFERROR(_xlfn.NUMBERVALUE(INDEX(Holdet.dk!$E:$E,MATCH($A471,Holdet.dk!$A:$A,0)),","),0)</f>
        <v>6.7000000000000004E-2</v>
      </c>
      <c r="F471" t="str">
        <f>IF(INDEX(Lookup!H:H,MATCH('Master data'!A471,Lookup!G:G,0))=0,A471,INDEX(Lookup!H:H,MATCH('Master data'!A471,Lookup!G:G,0)))</f>
        <v>Dominic Calvert-Lewin</v>
      </c>
      <c r="G471" t="str">
        <f>IFERROR(INDEX(Lookup!B:B,MATCH(INDEX(Rotowire!C:C,MATCH(F471,Rotowire!A:A,0)),Lookup!D:D,0)),"")</f>
        <v>Manchester City</v>
      </c>
      <c r="H471" s="5">
        <f t="shared" si="484"/>
        <v>9482000</v>
      </c>
      <c r="I471" s="19">
        <f>IFERROR(INDEX('Team forecast'!$G$3:$I$22,MATCH($B471,'Team forecast'!$B$3:$B$22,0),MATCH(I$1,'Team forecast'!$G$2:$I$2,0)),0)</f>
        <v>1.118279569892473</v>
      </c>
      <c r="J471" s="19">
        <f>IFERROR(INDEX('Team forecast'!$G$3:$I$22,MATCH($B471,'Team forecast'!$B$3:$B$22,0),MATCH(J$1,'Team forecast'!$G$2:$I$2,0)),0)</f>
        <v>0.86602870813397137</v>
      </c>
      <c r="K471" s="19">
        <f>IFERROR(INDEX('Team forecast'!$G$3:$I$22,MATCH($B471,'Team forecast'!$B$3:$B$22,0),MATCH(K$1,'Team forecast'!$G$2:$I$2,0)),0)</f>
        <v>1.6365413680270404</v>
      </c>
      <c r="L471">
        <f>SUMIFS(Rotowire!E:E,Rotowire!$A:$A,'Master data'!$F471)</f>
        <v>95</v>
      </c>
      <c r="M471" s="2">
        <f>SUMIFS(Rotowire!F:F,Rotowire!$A:$A,'Master data'!$F471)*I471</f>
        <v>0.32430107526881713</v>
      </c>
      <c r="N471" s="2">
        <f>SUMIFS(Rotowire!G:G,Rotowire!$A:$A,'Master data'!$F471)*I471</f>
        <v>0.1118279569892473</v>
      </c>
      <c r="O471" s="2">
        <f>SUMIFS(Rotowire!I:I,Rotowire!$A:$A,'Master data'!$F471)*I471</f>
        <v>1.5767741935483868</v>
      </c>
      <c r="P471" s="2">
        <f>SUMIFS(Rotowire!W:W,Rotowire!$A:$A,'Master data'!$F471)*K471</f>
        <v>0.16365413680270405</v>
      </c>
      <c r="Q471" s="2">
        <f>SUMIFS(Rotowire!Y:Y,Rotowire!$A:$A,'Master data'!$F471)*J471</f>
        <v>0</v>
      </c>
      <c r="R471" s="2">
        <f>SUMIFS(Rotowire!AB:AB,Rotowire!$A:$A,'Master data'!$F471)</f>
        <v>0.1</v>
      </c>
      <c r="S471" s="2">
        <f>SUMIFS(Rotowire!AC:AC,Rotowire!$A:$A,'Master data'!$F471)</f>
        <v>0</v>
      </c>
      <c r="T471" s="2">
        <f>INDEX('Team forecast'!D$3:D$22,MATCH($B471,'Team forecast'!$B$3:$B$22,0))</f>
        <v>1.04</v>
      </c>
      <c r="U471" s="2">
        <f>INDEX('Team forecast'!E$3:E$22,MATCH($B471,'Team forecast'!$B$3:$B$22,0))</f>
        <v>1.81</v>
      </c>
      <c r="V471" s="2">
        <f>INDEX('Team forecast'!J$3:J$22,MATCH($B471,'Team forecast'!$B$3:$B$22,0))</f>
        <v>0.21479999999999999</v>
      </c>
      <c r="W471" s="2">
        <f>INDEX('Team forecast'!K$3:K$22,MATCH($B471,'Team forecast'!$B$3:$B$22,0))</f>
        <v>0.23649999999999999</v>
      </c>
      <c r="X471" s="2">
        <f>INDEX('Team forecast'!L$3:L$22,MATCH($B471,'Team forecast'!$B$3:$B$22,0))</f>
        <v>0.54869999999999997</v>
      </c>
      <c r="Y471" s="5">
        <f t="shared" si="485"/>
        <v>7000</v>
      </c>
      <c r="Z471" s="5">
        <f t="shared" si="486"/>
        <v>5370</v>
      </c>
      <c r="AA471" s="5">
        <f t="shared" si="487"/>
        <v>1182.5</v>
      </c>
      <c r="AB471" s="5">
        <f t="shared" si="488"/>
        <v>-8230.5</v>
      </c>
      <c r="AC471" s="5">
        <f t="shared" si="489"/>
        <v>32430.107526881711</v>
      </c>
      <c r="AD471" s="5">
        <f t="shared" si="494"/>
        <v>5591.3978494623652</v>
      </c>
      <c r="AE471" s="5">
        <f t="shared" si="495"/>
        <v>15767.741935483868</v>
      </c>
      <c r="AF471" s="5">
        <f t="shared" si="490"/>
        <v>0</v>
      </c>
      <c r="AG471" s="5">
        <f t="shared" si="491"/>
        <v>0</v>
      </c>
      <c r="AH471" s="5">
        <f t="shared" si="496"/>
        <v>-2000</v>
      </c>
      <c r="AI471" s="5">
        <f t="shared" si="497"/>
        <v>0</v>
      </c>
      <c r="AJ471" s="5">
        <f t="shared" si="498"/>
        <v>10400</v>
      </c>
      <c r="AK471" s="5">
        <f t="shared" si="499"/>
        <v>-14480</v>
      </c>
      <c r="AL471" s="5">
        <f>IFERROR(SUM(Y471:AK471),-5000)*((Cockpit!$C$3)^0)</f>
        <v>53031.247311827945</v>
      </c>
      <c r="AM471" s="19">
        <f>INDEX('Team forecast'!$M$3:$AU$22,MATCH($B471,'Team forecast'!$B$3:$B$22,0),MATCH(AM$1,'Team forecast'!$M$2:$AU$2,0))</f>
        <v>0</v>
      </c>
      <c r="AN471" s="19">
        <f>INDEX('Team forecast'!$M$3:$AU$22,MATCH($B471,'Team forecast'!$B$3:$B$22,0),MATCH(AN$1,'Team forecast'!$M$2:$AU$2,0))</f>
        <v>0</v>
      </c>
      <c r="AO471" s="19">
        <f>INDEX('Team forecast'!$M$3:$AU$22,MATCH($B471,'Team forecast'!$B$3:$B$22,0),MATCH(AO$1,'Team forecast'!$M$2:$AU$2,0))</f>
        <v>0</v>
      </c>
      <c r="AP471" s="19">
        <f>INDEX('Team forecast'!$M$3:$AU$22,MATCH($B471,'Team forecast'!$B$3:$B$22,0),MATCH(AP$1,'Team forecast'!$M$2:$AU$2,0))</f>
        <v>0</v>
      </c>
      <c r="AQ471" s="5">
        <f t="shared" si="500"/>
        <v>7000</v>
      </c>
      <c r="AR471" s="5">
        <f>INDEX('Team forecast'!$M$3:$AU$22,MATCH($B471,'Team forecast'!$B$3:$B$22,0),MATCH(AR$1,'Team forecast'!$M$2:$AU$2,0))*IF($Y471&gt;0,25000,0)</f>
        <v>0</v>
      </c>
      <c r="AS471" s="5">
        <f>INDEX('Team forecast'!$M$3:$AU$22,MATCH($B471,'Team forecast'!$B$3:$B$22,0),MATCH(AS$1,'Team forecast'!$M$2:$AU$2,0))*IF($Y471&gt;0,5000,0)</f>
        <v>0</v>
      </c>
      <c r="AT471" s="5">
        <f>INDEX('Team forecast'!$M$3:$AU$22,MATCH($B471,'Team forecast'!$B$3:$B$22,0),MATCH(AT$1,'Team forecast'!$M$2:$AU$2,0))*IF($Y471&gt;0,-15000,0)</f>
        <v>0</v>
      </c>
      <c r="AU471" s="5">
        <f t="shared" si="501"/>
        <v>0</v>
      </c>
      <c r="AV471" s="5">
        <f t="shared" si="502"/>
        <v>0</v>
      </c>
      <c r="AW471" s="5">
        <f t="shared" si="503"/>
        <v>0</v>
      </c>
      <c r="AX471" s="5">
        <f t="shared" si="504"/>
        <v>0</v>
      </c>
      <c r="AY471" s="5">
        <f t="shared" si="505"/>
        <v>0</v>
      </c>
      <c r="AZ471" s="5">
        <f t="shared" si="506"/>
        <v>-2000</v>
      </c>
      <c r="BA471" s="5">
        <f t="shared" si="507"/>
        <v>0</v>
      </c>
      <c r="BB471" s="5">
        <f t="shared" si="508"/>
        <v>0</v>
      </c>
      <c r="BC471" s="5">
        <f t="shared" si="509"/>
        <v>0</v>
      </c>
      <c r="BD471" s="5">
        <f>IFERROR(SUM(AR471:BC471),0)*((Cockpit!$C$3)^1)</f>
        <v>-1400</v>
      </c>
      <c r="BE471" s="19">
        <f>INDEX('Team forecast'!$M$3:$AU$22,MATCH($B471,'Team forecast'!$B$3:$B$22,0),MATCH(BE$1,'Team forecast'!$M$2:$AU$2,0))</f>
        <v>0</v>
      </c>
      <c r="BF471" s="19">
        <f>INDEX('Team forecast'!$M$3:$AU$22,MATCH($B471,'Team forecast'!$B$3:$B$22,0),MATCH(BF$1,'Team forecast'!$M$2:$AU$2,0))</f>
        <v>0</v>
      </c>
      <c r="BG471" s="19">
        <f>INDEX('Team forecast'!$M$3:$AU$22,MATCH($B471,'Team forecast'!$B$3:$B$22,0),MATCH(BG$1,'Team forecast'!$M$2:$AU$2,0))</f>
        <v>0</v>
      </c>
      <c r="BH471" s="19">
        <f>INDEX('Team forecast'!$M$3:$AU$22,MATCH($B471,'Team forecast'!$B$3:$B$22,0),MATCH(BH$1,'Team forecast'!$M$2:$AU$2,0))</f>
        <v>0</v>
      </c>
      <c r="BI471" s="5">
        <f t="shared" si="510"/>
        <v>7000</v>
      </c>
      <c r="BJ471" s="5">
        <f>INDEX('Team forecast'!$M$3:$AU$22,MATCH($B471,'Team forecast'!$B$3:$B$22,0),MATCH(BJ$1,'Team forecast'!$M$2:$AU$2,0))*IF($Y471&gt;0,25000,0)</f>
        <v>0</v>
      </c>
      <c r="BK471" s="5">
        <f>INDEX('Team forecast'!$M$3:$AU$22,MATCH($B471,'Team forecast'!$B$3:$B$22,0),MATCH(BK$1,'Team forecast'!$M$2:$AU$2,0))*IF($Y471&gt;0,5000,0)</f>
        <v>0</v>
      </c>
      <c r="BL471" s="5">
        <f>INDEX('Team forecast'!$M$3:$AU$22,MATCH($B471,'Team forecast'!$B$3:$B$22,0),MATCH(BL$1,'Team forecast'!$M$2:$AU$2,0))*IF($Y471&gt;0,-15000,0)</f>
        <v>0</v>
      </c>
      <c r="BM471" s="5">
        <f t="shared" si="511"/>
        <v>0</v>
      </c>
      <c r="BN471" s="5">
        <f t="shared" si="512"/>
        <v>0</v>
      </c>
      <c r="BO471" s="5">
        <f t="shared" si="513"/>
        <v>0</v>
      </c>
      <c r="BP471" s="5">
        <f t="shared" si="514"/>
        <v>0</v>
      </c>
      <c r="BQ471" s="5">
        <f t="shared" si="515"/>
        <v>0</v>
      </c>
      <c r="BR471" s="5">
        <f t="shared" si="516"/>
        <v>-2000</v>
      </c>
      <c r="BS471" s="5">
        <f t="shared" si="517"/>
        <v>0</v>
      </c>
      <c r="BT471" s="5">
        <f t="shared" si="518"/>
        <v>0</v>
      </c>
      <c r="BU471" s="5">
        <f t="shared" si="519"/>
        <v>0</v>
      </c>
      <c r="BV471" s="5">
        <f>IFERROR(SUM(BJ471:BU471),0)*((Cockpit!$C$3)^2)</f>
        <v>-979.99999999999989</v>
      </c>
      <c r="BW471" s="19">
        <f>INDEX('Team forecast'!$M$3:$AU$22,MATCH($B471,'Team forecast'!$B$3:$B$22,0),MATCH(BW$1,'Team forecast'!$M$2:$AU$2,0))</f>
        <v>0</v>
      </c>
      <c r="BX471" s="19">
        <f>INDEX('Team forecast'!$M$3:$AU$22,MATCH($B471,'Team forecast'!$B$3:$B$22,0),MATCH(BX$1,'Team forecast'!$M$2:$AU$2,0))</f>
        <v>0</v>
      </c>
      <c r="BY471" s="19">
        <f>INDEX('Team forecast'!$M$3:$AU$22,MATCH($B471,'Team forecast'!$B$3:$B$22,0),MATCH(BY$1,'Team forecast'!$M$2:$AU$2,0))</f>
        <v>0</v>
      </c>
      <c r="BZ471" s="19">
        <f>INDEX('Team forecast'!$M$3:$AU$22,MATCH($B471,'Team forecast'!$B$3:$B$22,0),MATCH(BZ$1,'Team forecast'!$M$2:$AU$2,0))</f>
        <v>0</v>
      </c>
      <c r="CA471" s="5">
        <f t="shared" si="520"/>
        <v>7000</v>
      </c>
      <c r="CB471" s="5">
        <f>INDEX('Team forecast'!$M$3:$AU$22,MATCH($B471,'Team forecast'!$B$3:$B$22,0),MATCH(CB$1,'Team forecast'!$M$2:$AU$2,0))*IF($Y471&gt;0,25000,0)</f>
        <v>0</v>
      </c>
      <c r="CC471" s="5">
        <f>INDEX('Team forecast'!$M$3:$AU$22,MATCH($B471,'Team forecast'!$B$3:$B$22,0),MATCH(CC$1,'Team forecast'!$M$2:$AU$2,0))*IF($Y471&gt;0,5000,0)</f>
        <v>0</v>
      </c>
      <c r="CD471" s="5">
        <f>INDEX('Team forecast'!$M$3:$AU$22,MATCH($B471,'Team forecast'!$B$3:$B$22,0),MATCH(CD$1,'Team forecast'!$M$2:$AU$2,0))*IF($Y471&gt;0,-15000,0)</f>
        <v>0</v>
      </c>
      <c r="CE471" s="5">
        <f t="shared" si="521"/>
        <v>0</v>
      </c>
      <c r="CF471" s="5">
        <f t="shared" si="522"/>
        <v>0</v>
      </c>
      <c r="CG471" s="5">
        <f t="shared" si="523"/>
        <v>0</v>
      </c>
      <c r="CH471" s="5">
        <f t="shared" si="524"/>
        <v>0</v>
      </c>
      <c r="CI471" s="5">
        <f t="shared" si="525"/>
        <v>0</v>
      </c>
      <c r="CJ471" s="5">
        <f t="shared" si="526"/>
        <v>-2000</v>
      </c>
      <c r="CK471" s="5">
        <f t="shared" si="527"/>
        <v>0</v>
      </c>
      <c r="CL471" s="5">
        <f t="shared" si="528"/>
        <v>0</v>
      </c>
      <c r="CM471" s="5">
        <f t="shared" si="529"/>
        <v>0</v>
      </c>
      <c r="CN471" s="5">
        <f>IFERROR(SUM(CB471:CM471),0)*((Cockpit!$C$3)^3)</f>
        <v>-685.99999999999989</v>
      </c>
      <c r="CO471" s="19">
        <f>INDEX('Team forecast'!$M$3:$AU$22,MATCH($B471,'Team forecast'!$B$3:$B$22,0),MATCH(CO$1,'Team forecast'!$M$2:$AU$2,0))</f>
        <v>0</v>
      </c>
      <c r="CP471" s="19">
        <f>INDEX('Team forecast'!$M$3:$AU$22,MATCH($B471,'Team forecast'!$B$3:$B$22,0),MATCH(CP$1,'Team forecast'!$M$2:$AU$2,0))</f>
        <v>0</v>
      </c>
      <c r="CQ471" s="19">
        <f>INDEX('Team forecast'!$M$3:$AU$22,MATCH($B471,'Team forecast'!$B$3:$B$22,0),MATCH(CQ$1,'Team forecast'!$M$2:$AU$2,0))</f>
        <v>0</v>
      </c>
      <c r="CR471" s="19">
        <f>INDEX('Team forecast'!$M$3:$AU$22,MATCH($B471,'Team forecast'!$B$3:$B$22,0),MATCH(CR$1,'Team forecast'!$M$2:$AU$2,0))</f>
        <v>0</v>
      </c>
      <c r="CS471" s="5">
        <f t="shared" si="530"/>
        <v>7000</v>
      </c>
      <c r="CT471" s="5">
        <f>INDEX('Team forecast'!$M$3:$AU$22,MATCH($B471,'Team forecast'!$B$3:$B$22,0),MATCH(CT$1,'Team forecast'!$M$2:$AU$2,0))*IF($Y471&gt;0,25000,0)</f>
        <v>0</v>
      </c>
      <c r="CU471" s="5">
        <f>INDEX('Team forecast'!$M$3:$AU$22,MATCH($B471,'Team forecast'!$B$3:$B$22,0),MATCH(CU$1,'Team forecast'!$M$2:$AU$2,0))*IF($Y471&gt;0,5000,0)</f>
        <v>0</v>
      </c>
      <c r="CV471" s="5">
        <f>INDEX('Team forecast'!$M$3:$AU$22,MATCH($B471,'Team forecast'!$B$3:$B$22,0),MATCH(CV$1,'Team forecast'!$M$2:$AU$2,0))*IF($Y471&gt;0,-15000,0)</f>
        <v>0</v>
      </c>
      <c r="CW471" s="5">
        <f t="shared" si="531"/>
        <v>0</v>
      </c>
      <c r="CX471" s="5">
        <f t="shared" si="532"/>
        <v>0</v>
      </c>
      <c r="CY471" s="5">
        <f t="shared" si="533"/>
        <v>0</v>
      </c>
      <c r="CZ471" s="5">
        <f t="shared" si="534"/>
        <v>0</v>
      </c>
      <c r="DA471" s="5">
        <f t="shared" si="535"/>
        <v>0</v>
      </c>
      <c r="DB471" s="5">
        <f t="shared" si="536"/>
        <v>-2000</v>
      </c>
      <c r="DC471" s="5">
        <f t="shared" si="537"/>
        <v>0</v>
      </c>
      <c r="DD471" s="5">
        <f t="shared" si="538"/>
        <v>0</v>
      </c>
      <c r="DE471" s="5">
        <f t="shared" si="539"/>
        <v>0</v>
      </c>
      <c r="DF471" s="5">
        <f>IFERROR(SUM(CT471:DE471),0)*((Cockpit!$C$3)^4)</f>
        <v>-480.19999999999987</v>
      </c>
      <c r="DG471" s="19">
        <f>INDEX('Team forecast'!$M$3:$AU$22,MATCH($B471,'Team forecast'!$B$3:$B$22,0),MATCH(DG$1,'Team forecast'!$M$2:$AU$2,0))</f>
        <v>0</v>
      </c>
      <c r="DH471" s="19">
        <f>INDEX('Team forecast'!$M$3:$AU$22,MATCH($B471,'Team forecast'!$B$3:$B$22,0),MATCH(DH$1,'Team forecast'!$M$2:$AU$2,0))</f>
        <v>0</v>
      </c>
      <c r="DI471" s="19">
        <f>INDEX('Team forecast'!$M$3:$AU$22,MATCH($B471,'Team forecast'!$B$3:$B$22,0),MATCH(DI$1,'Team forecast'!$M$2:$AU$2,0))</f>
        <v>0</v>
      </c>
      <c r="DJ471" s="19">
        <f>INDEX('Team forecast'!$M$3:$AU$22,MATCH($B471,'Team forecast'!$B$3:$B$22,0),MATCH(DJ$1,'Team forecast'!$M$2:$AU$2,0))</f>
        <v>0</v>
      </c>
      <c r="DK471" s="5">
        <f t="shared" si="540"/>
        <v>7000</v>
      </c>
      <c r="DL471" s="5">
        <f>INDEX('Team forecast'!$M$3:$AU$22,MATCH($B471,'Team forecast'!$B$3:$B$22,0),MATCH(DL$1,'Team forecast'!$M$2:$AU$2,0))*IF($Y471&gt;0,25000,0)</f>
        <v>0</v>
      </c>
      <c r="DM471" s="5">
        <f>INDEX('Team forecast'!$M$3:$AU$22,MATCH($B471,'Team forecast'!$B$3:$B$22,0),MATCH(DM$1,'Team forecast'!$M$2:$AU$2,0))*IF($Y471&gt;0,5000,0)</f>
        <v>0</v>
      </c>
      <c r="DN471" s="5">
        <f>INDEX('Team forecast'!$M$3:$AU$22,MATCH($B471,'Team forecast'!$B$3:$B$22,0),MATCH(DN$1,'Team forecast'!$M$2:$AU$2,0))*IF($Y471&gt;0,-15000,0)</f>
        <v>0</v>
      </c>
      <c r="DO471" s="5">
        <f t="shared" si="541"/>
        <v>0</v>
      </c>
      <c r="DP471" s="5">
        <f t="shared" si="542"/>
        <v>0</v>
      </c>
      <c r="DQ471" s="5">
        <f t="shared" si="543"/>
        <v>0</v>
      </c>
      <c r="DR471" s="5">
        <f t="shared" si="544"/>
        <v>0</v>
      </c>
      <c r="DS471" s="5">
        <f t="shared" si="545"/>
        <v>0</v>
      </c>
      <c r="DT471" s="5">
        <f t="shared" si="546"/>
        <v>-2000</v>
      </c>
      <c r="DU471" s="5">
        <f t="shared" si="547"/>
        <v>0</v>
      </c>
      <c r="DV471" s="5">
        <f t="shared" si="548"/>
        <v>0</v>
      </c>
      <c r="DW471" s="5">
        <f t="shared" si="549"/>
        <v>0</v>
      </c>
      <c r="DX471" s="5">
        <f>IFERROR(SUM(DL471:DW471),0)*((Cockpit!$C$3)^5)</f>
        <v>-336.13999999999987</v>
      </c>
      <c r="DY471" s="5">
        <f t="shared" si="550"/>
        <v>49148.907311827948</v>
      </c>
      <c r="DZ471" s="5" t="str">
        <f>IF(ISERROR(MATCH(A471,'Current squad'!B:B,0)),"No","Yes")</f>
        <v>No</v>
      </c>
      <c r="EA471" s="5" cm="1">
        <f t="array" ref="EA471">IFERROR(_xlfn.IFS(DZ471="Yes",0,DZ471="No",H471*1%),999999)</f>
        <v>94820</v>
      </c>
      <c r="EB471" s="5">
        <f t="shared" si="492"/>
        <v>9576820</v>
      </c>
      <c r="EC471" s="5">
        <f t="shared" si="551"/>
        <v>-45671.092688172052</v>
      </c>
      <c r="ED471" s="1">
        <f t="shared" si="493"/>
        <v>-4.8166096486154872E-3</v>
      </c>
      <c r="EE471" s="5">
        <f>RANK(EC471,$EC$2:$EC$572)+COUNTIF($EC$2:EC471,EC471)-1</f>
        <v>459</v>
      </c>
      <c r="EF471" s="4">
        <f>RANK(ED471,$ED$2:$ED$572)+COUNTIF($ED$2:ED471,ED471)-1</f>
        <v>145</v>
      </c>
    </row>
    <row r="472" spans="1:136" x14ac:dyDescent="0.3">
      <c r="A472" t="str">
        <f>IF(Holdet.dk!A472&lt;&gt;"",Holdet.dk!A472,"")</f>
        <v>Eric Bailly</v>
      </c>
      <c r="B472" t="str">
        <f>INDEX(Holdet.dk!B:B,MATCH($A472,Holdet.dk!$A:$A,0))</f>
        <v>Manchester United</v>
      </c>
      <c r="C472" t="str">
        <f>INDEX(Holdet.dk!C:C,MATCH($A472,Holdet.dk!$A:$A,0))</f>
        <v>Defense</v>
      </c>
      <c r="D472" t="str">
        <f>INDEX(Holdet.dk!D:D,MATCH($A472,Holdet.dk!$A:$A,0))</f>
        <v>2.629.000</v>
      </c>
      <c r="E472" s="1">
        <f>IFERROR(_xlfn.NUMBERVALUE(INDEX(Holdet.dk!$E:$E,MATCH($A472,Holdet.dk!$A:$A,0)),","),0)</f>
        <v>0.11800000000000001</v>
      </c>
      <c r="F472" t="str">
        <f>IF(INDEX(Lookup!H:H,MATCH('Master data'!A472,Lookup!G:G,0))=0,A472,INDEX(Lookup!H:H,MATCH('Master data'!A472,Lookup!G:G,0)))</f>
        <v>Eric Bailly</v>
      </c>
      <c r="G472" t="str">
        <f>IFERROR(INDEX(Lookup!B:B,MATCH(INDEX(Rotowire!C:C,MATCH(F472,Rotowire!A:A,0)),Lookup!D:D,0)),"")</f>
        <v>Wolverhampton</v>
      </c>
      <c r="H472" s="5">
        <f t="shared" si="484"/>
        <v>2629000</v>
      </c>
      <c r="I472" s="19">
        <f>IFERROR(INDEX('Team forecast'!$G$3:$I$22,MATCH($B472,'Team forecast'!$B$3:$B$22,0),MATCH(I$1,'Team forecast'!$G$2:$I$2,0)),0)</f>
        <v>1.0869565217391304</v>
      </c>
      <c r="J472" s="19">
        <f>IFERROR(INDEX('Team forecast'!$G$3:$I$22,MATCH($B472,'Team forecast'!$B$3:$B$22,0),MATCH(J$1,'Team forecast'!$G$2:$I$2,0)),0)</f>
        <v>0.75816993464052274</v>
      </c>
      <c r="K472" s="19">
        <f>IFERROR(INDEX('Team forecast'!$G$3:$I$22,MATCH($B472,'Team forecast'!$B$3:$B$22,0),MATCH(K$1,'Team forecast'!$G$2:$I$2,0)),0)</f>
        <v>1.4927913375362158</v>
      </c>
      <c r="L472">
        <f>SUMIFS(Rotowire!E:E,Rotowire!$A:$A,'Master data'!$F472)</f>
        <v>95</v>
      </c>
      <c r="M472" s="2">
        <f>SUMIFS(Rotowire!F:F,Rotowire!$A:$A,'Master data'!$F472)*I472</f>
        <v>3.2608695652173912E-2</v>
      </c>
      <c r="N472" s="2">
        <f>SUMIFS(Rotowire!G:G,Rotowire!$A:$A,'Master data'!$F472)*I472</f>
        <v>0.11956521739130434</v>
      </c>
      <c r="O472" s="2">
        <f>SUMIFS(Rotowire!I:I,Rotowire!$A:$A,'Master data'!$F472)*I472</f>
        <v>0.14130434782608695</v>
      </c>
      <c r="P472" s="2">
        <f>SUMIFS(Rotowire!W:W,Rotowire!$A:$A,'Master data'!$F472)*K472</f>
        <v>0.31348618088260533</v>
      </c>
      <c r="Q472" s="2">
        <f>SUMIFS(Rotowire!Y:Y,Rotowire!$A:$A,'Master data'!$F472)*J472</f>
        <v>0</v>
      </c>
      <c r="R472" s="2">
        <f>SUMIFS(Rotowire!AB:AB,Rotowire!$A:$A,'Master data'!$F472)</f>
        <v>0.31</v>
      </c>
      <c r="S472" s="2">
        <f>SUMIFS(Rotowire!AC:AC,Rotowire!$A:$A,'Master data'!$F472)</f>
        <v>0.01</v>
      </c>
      <c r="T472" s="2">
        <f>INDEX('Team forecast'!D$3:D$22,MATCH($B472,'Team forecast'!$B$3:$B$22,0))</f>
        <v>1.5</v>
      </c>
      <c r="U472" s="2">
        <f>INDEX('Team forecast'!E$3:E$22,MATCH($B472,'Team forecast'!$B$3:$B$22,0))</f>
        <v>1.1599999999999999</v>
      </c>
      <c r="V472" s="2">
        <f>INDEX('Team forecast'!J$3:J$22,MATCH($B472,'Team forecast'!$B$3:$B$22,0))</f>
        <v>0.44640000000000002</v>
      </c>
      <c r="W472" s="2">
        <f>INDEX('Team forecast'!K$3:K$22,MATCH($B472,'Team forecast'!$B$3:$B$22,0))</f>
        <v>0.26269999999999999</v>
      </c>
      <c r="X472" s="2">
        <f>INDEX('Team forecast'!L$3:L$22,MATCH($B472,'Team forecast'!$B$3:$B$22,0))</f>
        <v>0.29099999999999998</v>
      </c>
      <c r="Y472" s="5">
        <f t="shared" si="485"/>
        <v>7000</v>
      </c>
      <c r="Z472" s="5">
        <f t="shared" si="486"/>
        <v>11160</v>
      </c>
      <c r="AA472" s="5">
        <f t="shared" si="487"/>
        <v>1313.5</v>
      </c>
      <c r="AB472" s="5">
        <f t="shared" si="488"/>
        <v>-4365</v>
      </c>
      <c r="AC472" s="5">
        <f t="shared" si="489"/>
        <v>4891.304347826087</v>
      </c>
      <c r="AD472" s="5">
        <f t="shared" si="494"/>
        <v>5978.260869565217</v>
      </c>
      <c r="AE472" s="5">
        <f t="shared" si="495"/>
        <v>1413.0434782608695</v>
      </c>
      <c r="AF472" s="5">
        <f t="shared" si="490"/>
        <v>15674.309044130267</v>
      </c>
      <c r="AG472" s="5">
        <f t="shared" si="491"/>
        <v>0</v>
      </c>
      <c r="AH472" s="5">
        <f t="shared" si="496"/>
        <v>-6200</v>
      </c>
      <c r="AI472" s="5">
        <f t="shared" si="497"/>
        <v>-500</v>
      </c>
      <c r="AJ472" s="5">
        <f t="shared" si="498"/>
        <v>15000</v>
      </c>
      <c r="AK472" s="5">
        <f t="shared" si="499"/>
        <v>-9280</v>
      </c>
      <c r="AL472" s="5">
        <f>IFERROR(SUM(Y472:AK472),-5000)*((Cockpit!$C$3)^0)</f>
        <v>42085.417739782439</v>
      </c>
      <c r="AM472" s="19">
        <f>INDEX('Team forecast'!$M$3:$AU$22,MATCH($B472,'Team forecast'!$B$3:$B$22,0),MATCH(AM$1,'Team forecast'!$M$2:$AU$2,0))</f>
        <v>0</v>
      </c>
      <c r="AN472" s="19">
        <f>INDEX('Team forecast'!$M$3:$AU$22,MATCH($B472,'Team forecast'!$B$3:$B$22,0),MATCH(AN$1,'Team forecast'!$M$2:$AU$2,0))</f>
        <v>0</v>
      </c>
      <c r="AO472" s="19">
        <f>INDEX('Team forecast'!$M$3:$AU$22,MATCH($B472,'Team forecast'!$B$3:$B$22,0),MATCH(AO$1,'Team forecast'!$M$2:$AU$2,0))</f>
        <v>0</v>
      </c>
      <c r="AP472" s="19">
        <f>INDEX('Team forecast'!$M$3:$AU$22,MATCH($B472,'Team forecast'!$B$3:$B$22,0),MATCH(AP$1,'Team forecast'!$M$2:$AU$2,0))</f>
        <v>0</v>
      </c>
      <c r="AQ472" s="5">
        <f t="shared" si="500"/>
        <v>7000</v>
      </c>
      <c r="AR472" s="5">
        <f>INDEX('Team forecast'!$M$3:$AU$22,MATCH($B472,'Team forecast'!$B$3:$B$22,0),MATCH(AR$1,'Team forecast'!$M$2:$AU$2,0))*IF($Y472&gt;0,25000,0)</f>
        <v>0</v>
      </c>
      <c r="AS472" s="5">
        <f>INDEX('Team forecast'!$M$3:$AU$22,MATCH($B472,'Team forecast'!$B$3:$B$22,0),MATCH(AS$1,'Team forecast'!$M$2:$AU$2,0))*IF($Y472&gt;0,5000,0)</f>
        <v>0</v>
      </c>
      <c r="AT472" s="5">
        <f>INDEX('Team forecast'!$M$3:$AU$22,MATCH($B472,'Team forecast'!$B$3:$B$22,0),MATCH(AT$1,'Team forecast'!$M$2:$AU$2,0))*IF($Y472&gt;0,-15000,0)</f>
        <v>0</v>
      </c>
      <c r="AU472" s="5">
        <f t="shared" si="501"/>
        <v>0</v>
      </c>
      <c r="AV472" s="5">
        <f t="shared" si="502"/>
        <v>0</v>
      </c>
      <c r="AW472" s="5">
        <f t="shared" si="503"/>
        <v>0</v>
      </c>
      <c r="AX472" s="5">
        <f t="shared" si="504"/>
        <v>0</v>
      </c>
      <c r="AY472" s="5">
        <f t="shared" si="505"/>
        <v>0</v>
      </c>
      <c r="AZ472" s="5">
        <f t="shared" si="506"/>
        <v>-6200</v>
      </c>
      <c r="BA472" s="5">
        <f t="shared" si="507"/>
        <v>-500</v>
      </c>
      <c r="BB472" s="5">
        <f t="shared" si="508"/>
        <v>0</v>
      </c>
      <c r="BC472" s="5">
        <f t="shared" si="509"/>
        <v>0</v>
      </c>
      <c r="BD472" s="5">
        <f>IFERROR(SUM(AR472:BC472),0)*((Cockpit!$C$3)^1)</f>
        <v>-4690</v>
      </c>
      <c r="BE472" s="19">
        <f>INDEX('Team forecast'!$M$3:$AU$22,MATCH($B472,'Team forecast'!$B$3:$B$22,0),MATCH(BE$1,'Team forecast'!$M$2:$AU$2,0))</f>
        <v>0</v>
      </c>
      <c r="BF472" s="19">
        <f>INDEX('Team forecast'!$M$3:$AU$22,MATCH($B472,'Team forecast'!$B$3:$B$22,0),MATCH(BF$1,'Team forecast'!$M$2:$AU$2,0))</f>
        <v>0</v>
      </c>
      <c r="BG472" s="19">
        <f>INDEX('Team forecast'!$M$3:$AU$22,MATCH($B472,'Team forecast'!$B$3:$B$22,0),MATCH(BG$1,'Team forecast'!$M$2:$AU$2,0))</f>
        <v>0</v>
      </c>
      <c r="BH472" s="19">
        <f>INDEX('Team forecast'!$M$3:$AU$22,MATCH($B472,'Team forecast'!$B$3:$B$22,0),MATCH(BH$1,'Team forecast'!$M$2:$AU$2,0))</f>
        <v>0</v>
      </c>
      <c r="BI472" s="5">
        <f t="shared" si="510"/>
        <v>7000</v>
      </c>
      <c r="BJ472" s="5">
        <f>INDEX('Team forecast'!$M$3:$AU$22,MATCH($B472,'Team forecast'!$B$3:$B$22,0),MATCH(BJ$1,'Team forecast'!$M$2:$AU$2,0))*IF($Y472&gt;0,25000,0)</f>
        <v>0</v>
      </c>
      <c r="BK472" s="5">
        <f>INDEX('Team forecast'!$M$3:$AU$22,MATCH($B472,'Team forecast'!$B$3:$B$22,0),MATCH(BK$1,'Team forecast'!$M$2:$AU$2,0))*IF($Y472&gt;0,5000,0)</f>
        <v>0</v>
      </c>
      <c r="BL472" s="5">
        <f>INDEX('Team forecast'!$M$3:$AU$22,MATCH($B472,'Team forecast'!$B$3:$B$22,0),MATCH(BL$1,'Team forecast'!$M$2:$AU$2,0))*IF($Y472&gt;0,-15000,0)</f>
        <v>0</v>
      </c>
      <c r="BM472" s="5">
        <f t="shared" si="511"/>
        <v>0</v>
      </c>
      <c r="BN472" s="5">
        <f t="shared" si="512"/>
        <v>0</v>
      </c>
      <c r="BO472" s="5">
        <f t="shared" si="513"/>
        <v>0</v>
      </c>
      <c r="BP472" s="5">
        <f t="shared" si="514"/>
        <v>0</v>
      </c>
      <c r="BQ472" s="5">
        <f t="shared" si="515"/>
        <v>0</v>
      </c>
      <c r="BR472" s="5">
        <f t="shared" si="516"/>
        <v>-6200</v>
      </c>
      <c r="BS472" s="5">
        <f t="shared" si="517"/>
        <v>-500</v>
      </c>
      <c r="BT472" s="5">
        <f t="shared" si="518"/>
        <v>0</v>
      </c>
      <c r="BU472" s="5">
        <f t="shared" si="519"/>
        <v>0</v>
      </c>
      <c r="BV472" s="5">
        <f>IFERROR(SUM(BJ472:BU472),0)*((Cockpit!$C$3)^2)</f>
        <v>-3282.9999999999995</v>
      </c>
      <c r="BW472" s="19">
        <f>INDEX('Team forecast'!$M$3:$AU$22,MATCH($B472,'Team forecast'!$B$3:$B$22,0),MATCH(BW$1,'Team forecast'!$M$2:$AU$2,0))</f>
        <v>0</v>
      </c>
      <c r="BX472" s="19">
        <f>INDEX('Team forecast'!$M$3:$AU$22,MATCH($B472,'Team forecast'!$B$3:$B$22,0),MATCH(BX$1,'Team forecast'!$M$2:$AU$2,0))</f>
        <v>0</v>
      </c>
      <c r="BY472" s="19">
        <f>INDEX('Team forecast'!$M$3:$AU$22,MATCH($B472,'Team forecast'!$B$3:$B$22,0),MATCH(BY$1,'Team forecast'!$M$2:$AU$2,0))</f>
        <v>0</v>
      </c>
      <c r="BZ472" s="19">
        <f>INDEX('Team forecast'!$M$3:$AU$22,MATCH($B472,'Team forecast'!$B$3:$B$22,0),MATCH(BZ$1,'Team forecast'!$M$2:$AU$2,0))</f>
        <v>0</v>
      </c>
      <c r="CA472" s="5">
        <f t="shared" si="520"/>
        <v>7000</v>
      </c>
      <c r="CB472" s="5">
        <f>INDEX('Team forecast'!$M$3:$AU$22,MATCH($B472,'Team forecast'!$B$3:$B$22,0),MATCH(CB$1,'Team forecast'!$M$2:$AU$2,0))*IF($Y472&gt;0,25000,0)</f>
        <v>0</v>
      </c>
      <c r="CC472" s="5">
        <f>INDEX('Team forecast'!$M$3:$AU$22,MATCH($B472,'Team forecast'!$B$3:$B$22,0),MATCH(CC$1,'Team forecast'!$M$2:$AU$2,0))*IF($Y472&gt;0,5000,0)</f>
        <v>0</v>
      </c>
      <c r="CD472" s="5">
        <f>INDEX('Team forecast'!$M$3:$AU$22,MATCH($B472,'Team forecast'!$B$3:$B$22,0),MATCH(CD$1,'Team forecast'!$M$2:$AU$2,0))*IF($Y472&gt;0,-15000,0)</f>
        <v>0</v>
      </c>
      <c r="CE472" s="5">
        <f t="shared" si="521"/>
        <v>0</v>
      </c>
      <c r="CF472" s="5">
        <f t="shared" si="522"/>
        <v>0</v>
      </c>
      <c r="CG472" s="5">
        <f t="shared" si="523"/>
        <v>0</v>
      </c>
      <c r="CH472" s="5">
        <f t="shared" si="524"/>
        <v>0</v>
      </c>
      <c r="CI472" s="5">
        <f t="shared" si="525"/>
        <v>0</v>
      </c>
      <c r="CJ472" s="5">
        <f t="shared" si="526"/>
        <v>-6200</v>
      </c>
      <c r="CK472" s="5">
        <f t="shared" si="527"/>
        <v>-500</v>
      </c>
      <c r="CL472" s="5">
        <f t="shared" si="528"/>
        <v>0</v>
      </c>
      <c r="CM472" s="5">
        <f t="shared" si="529"/>
        <v>0</v>
      </c>
      <c r="CN472" s="5">
        <f>IFERROR(SUM(CB472:CM472),0)*((Cockpit!$C$3)^3)</f>
        <v>-2298.0999999999995</v>
      </c>
      <c r="CO472" s="19">
        <f>INDEX('Team forecast'!$M$3:$AU$22,MATCH($B472,'Team forecast'!$B$3:$B$22,0),MATCH(CO$1,'Team forecast'!$M$2:$AU$2,0))</f>
        <v>0</v>
      </c>
      <c r="CP472" s="19">
        <f>INDEX('Team forecast'!$M$3:$AU$22,MATCH($B472,'Team forecast'!$B$3:$B$22,0),MATCH(CP$1,'Team forecast'!$M$2:$AU$2,0))</f>
        <v>0</v>
      </c>
      <c r="CQ472" s="19">
        <f>INDEX('Team forecast'!$M$3:$AU$22,MATCH($B472,'Team forecast'!$B$3:$B$22,0),MATCH(CQ$1,'Team forecast'!$M$2:$AU$2,0))</f>
        <v>0</v>
      </c>
      <c r="CR472" s="19">
        <f>INDEX('Team forecast'!$M$3:$AU$22,MATCH($B472,'Team forecast'!$B$3:$B$22,0),MATCH(CR$1,'Team forecast'!$M$2:$AU$2,0))</f>
        <v>0</v>
      </c>
      <c r="CS472" s="5">
        <f t="shared" si="530"/>
        <v>7000</v>
      </c>
      <c r="CT472" s="5">
        <f>INDEX('Team forecast'!$M$3:$AU$22,MATCH($B472,'Team forecast'!$B$3:$B$22,0),MATCH(CT$1,'Team forecast'!$M$2:$AU$2,0))*IF($Y472&gt;0,25000,0)</f>
        <v>0</v>
      </c>
      <c r="CU472" s="5">
        <f>INDEX('Team forecast'!$M$3:$AU$22,MATCH($B472,'Team forecast'!$B$3:$B$22,0),MATCH(CU$1,'Team forecast'!$M$2:$AU$2,0))*IF($Y472&gt;0,5000,0)</f>
        <v>0</v>
      </c>
      <c r="CV472" s="5">
        <f>INDEX('Team forecast'!$M$3:$AU$22,MATCH($B472,'Team forecast'!$B$3:$B$22,0),MATCH(CV$1,'Team forecast'!$M$2:$AU$2,0))*IF($Y472&gt;0,-15000,0)</f>
        <v>0</v>
      </c>
      <c r="CW472" s="5">
        <f t="shared" si="531"/>
        <v>0</v>
      </c>
      <c r="CX472" s="5">
        <f t="shared" si="532"/>
        <v>0</v>
      </c>
      <c r="CY472" s="5">
        <f t="shared" si="533"/>
        <v>0</v>
      </c>
      <c r="CZ472" s="5">
        <f t="shared" si="534"/>
        <v>0</v>
      </c>
      <c r="DA472" s="5">
        <f t="shared" si="535"/>
        <v>0</v>
      </c>
      <c r="DB472" s="5">
        <f t="shared" si="536"/>
        <v>-6200</v>
      </c>
      <c r="DC472" s="5">
        <f t="shared" si="537"/>
        <v>-500</v>
      </c>
      <c r="DD472" s="5">
        <f t="shared" si="538"/>
        <v>0</v>
      </c>
      <c r="DE472" s="5">
        <f t="shared" si="539"/>
        <v>0</v>
      </c>
      <c r="DF472" s="5">
        <f>IFERROR(SUM(CT472:DE472),0)*((Cockpit!$C$3)^4)</f>
        <v>-1608.6699999999994</v>
      </c>
      <c r="DG472" s="19">
        <f>INDEX('Team forecast'!$M$3:$AU$22,MATCH($B472,'Team forecast'!$B$3:$B$22,0),MATCH(DG$1,'Team forecast'!$M$2:$AU$2,0))</f>
        <v>0</v>
      </c>
      <c r="DH472" s="19">
        <f>INDEX('Team forecast'!$M$3:$AU$22,MATCH($B472,'Team forecast'!$B$3:$B$22,0),MATCH(DH$1,'Team forecast'!$M$2:$AU$2,0))</f>
        <v>0</v>
      </c>
      <c r="DI472" s="19">
        <f>INDEX('Team forecast'!$M$3:$AU$22,MATCH($B472,'Team forecast'!$B$3:$B$22,0),MATCH(DI$1,'Team forecast'!$M$2:$AU$2,0))</f>
        <v>0</v>
      </c>
      <c r="DJ472" s="19">
        <f>INDEX('Team forecast'!$M$3:$AU$22,MATCH($B472,'Team forecast'!$B$3:$B$22,0),MATCH(DJ$1,'Team forecast'!$M$2:$AU$2,0))</f>
        <v>0</v>
      </c>
      <c r="DK472" s="5">
        <f t="shared" si="540"/>
        <v>7000</v>
      </c>
      <c r="DL472" s="5">
        <f>INDEX('Team forecast'!$M$3:$AU$22,MATCH($B472,'Team forecast'!$B$3:$B$22,0),MATCH(DL$1,'Team forecast'!$M$2:$AU$2,0))*IF($Y472&gt;0,25000,0)</f>
        <v>0</v>
      </c>
      <c r="DM472" s="5">
        <f>INDEX('Team forecast'!$M$3:$AU$22,MATCH($B472,'Team forecast'!$B$3:$B$22,0),MATCH(DM$1,'Team forecast'!$M$2:$AU$2,0))*IF($Y472&gt;0,5000,0)</f>
        <v>0</v>
      </c>
      <c r="DN472" s="5">
        <f>INDEX('Team forecast'!$M$3:$AU$22,MATCH($B472,'Team forecast'!$B$3:$B$22,0),MATCH(DN$1,'Team forecast'!$M$2:$AU$2,0))*IF($Y472&gt;0,-15000,0)</f>
        <v>0</v>
      </c>
      <c r="DO472" s="5">
        <f t="shared" si="541"/>
        <v>0</v>
      </c>
      <c r="DP472" s="5">
        <f t="shared" si="542"/>
        <v>0</v>
      </c>
      <c r="DQ472" s="5">
        <f t="shared" si="543"/>
        <v>0</v>
      </c>
      <c r="DR472" s="5">
        <f t="shared" si="544"/>
        <v>0</v>
      </c>
      <c r="DS472" s="5">
        <f t="shared" si="545"/>
        <v>0</v>
      </c>
      <c r="DT472" s="5">
        <f t="shared" si="546"/>
        <v>-6200</v>
      </c>
      <c r="DU472" s="5">
        <f t="shared" si="547"/>
        <v>-500</v>
      </c>
      <c r="DV472" s="5">
        <f t="shared" si="548"/>
        <v>0</v>
      </c>
      <c r="DW472" s="5">
        <f t="shared" si="549"/>
        <v>0</v>
      </c>
      <c r="DX472" s="5">
        <f>IFERROR(SUM(DL472:DW472),0)*((Cockpit!$C$3)^5)</f>
        <v>-1126.0689999999995</v>
      </c>
      <c r="DY472" s="5">
        <f t="shared" si="550"/>
        <v>29079.578739782442</v>
      </c>
      <c r="DZ472" s="5" t="str">
        <f>IF(ISERROR(MATCH(A472,'Current squad'!B:B,0)),"No","Yes")</f>
        <v>No</v>
      </c>
      <c r="EA472" s="5" cm="1">
        <f t="array" ref="EA472">IFERROR(_xlfn.IFS(DZ472="Yes",0,DZ472="No",H472*1%),999999)</f>
        <v>26290</v>
      </c>
      <c r="EB472" s="5">
        <f t="shared" si="492"/>
        <v>2655290</v>
      </c>
      <c r="EC472" s="5">
        <f t="shared" si="551"/>
        <v>2789.5787397824424</v>
      </c>
      <c r="ED472" s="1">
        <f t="shared" si="493"/>
        <v>1.0610797793010431E-3</v>
      </c>
      <c r="EE472" s="5">
        <f>RANK(EC472,$EC$2:$EC$572)+COUNTIF($EC$2:EC472,EC472)-1</f>
        <v>61</v>
      </c>
      <c r="EF472" s="4">
        <f>RANK(ED472,$ED$2:$ED$572)+COUNTIF($ED$2:ED472,ED472)-1</f>
        <v>55</v>
      </c>
    </row>
    <row r="473" spans="1:136" x14ac:dyDescent="0.3">
      <c r="A473" t="str">
        <f>IF(Holdet.dk!A473&lt;&gt;"",Holdet.dk!A473,"")</f>
        <v>Tariq Lamptey</v>
      </c>
      <c r="B473" t="str">
        <f>INDEX(Holdet.dk!B:B,MATCH($A473,Holdet.dk!$A:$A,0))</f>
        <v>Brighton and Hove</v>
      </c>
      <c r="C473" t="str">
        <f>INDEX(Holdet.dk!C:C,MATCH($A473,Holdet.dk!$A:$A,0))</f>
        <v>Defense</v>
      </c>
      <c r="D473" t="str">
        <f>INDEX(Holdet.dk!D:D,MATCH($A473,Holdet.dk!$A:$A,0))</f>
        <v>2.900.000</v>
      </c>
      <c r="E473" s="1">
        <f>IFERROR(_xlfn.NUMBERVALUE(INDEX(Holdet.dk!$E:$E,MATCH($A473,Holdet.dk!$A:$A,0)),","),0)</f>
        <v>8.0000000000000002E-3</v>
      </c>
      <c r="F473" t="str">
        <f>IF(INDEX(Lookup!H:H,MATCH('Master data'!A473,Lookup!G:G,0))=0,A473,INDEX(Lookup!H:H,MATCH('Master data'!A473,Lookup!G:G,0)))</f>
        <v>Tariq Lamptey</v>
      </c>
      <c r="G473" t="str">
        <f>IFERROR(INDEX(Lookup!B:B,MATCH(INDEX(Rotowire!C:C,MATCH(F473,Rotowire!A:A,0)),Lookup!D:D,0)),"")</f>
        <v/>
      </c>
      <c r="H473" s="5">
        <f t="shared" si="484"/>
        <v>2900000</v>
      </c>
      <c r="I473" s="19">
        <f>IFERROR(INDEX('Team forecast'!$G$3:$I$22,MATCH($B473,'Team forecast'!$B$3:$B$22,0),MATCH(I$1,'Team forecast'!$G$2:$I$2,0)),0)</f>
        <v>0.99082568807339433</v>
      </c>
      <c r="J473" s="19">
        <f>IFERROR(INDEX('Team forecast'!$G$3:$I$22,MATCH($B473,'Team forecast'!$B$3:$B$22,0),MATCH(J$1,'Team forecast'!$G$2:$I$2,0)),0)</f>
        <v>0.68783068783068768</v>
      </c>
      <c r="K473" s="19">
        <f>IFERROR(INDEX('Team forecast'!$G$3:$I$22,MATCH($B473,'Team forecast'!$B$3:$B$22,0),MATCH(K$1,'Team forecast'!$G$2:$I$2,0)),0)</f>
        <v>2.0963984079539428</v>
      </c>
      <c r="L473">
        <f>SUMIFS(Rotowire!E:E,Rotowire!$A:$A,'Master data'!$F473)</f>
        <v>0</v>
      </c>
      <c r="M473" s="2">
        <f>SUMIFS(Rotowire!F:F,Rotowire!$A:$A,'Master data'!$F473)*I473</f>
        <v>0</v>
      </c>
      <c r="N473" s="2">
        <f>SUMIFS(Rotowire!G:G,Rotowire!$A:$A,'Master data'!$F473)*I473</f>
        <v>0</v>
      </c>
      <c r="O473" s="2">
        <f>SUMIFS(Rotowire!I:I,Rotowire!$A:$A,'Master data'!$F473)*I473</f>
        <v>0</v>
      </c>
      <c r="P473" s="2">
        <f>SUMIFS(Rotowire!W:W,Rotowire!$A:$A,'Master data'!$F473)*K473</f>
        <v>0</v>
      </c>
      <c r="Q473" s="2">
        <f>SUMIFS(Rotowire!Y:Y,Rotowire!$A:$A,'Master data'!$F473)*J473</f>
        <v>0</v>
      </c>
      <c r="R473" s="2">
        <f>SUMIFS(Rotowire!AB:AB,Rotowire!$A:$A,'Master data'!$F473)</f>
        <v>0</v>
      </c>
      <c r="S473" s="2">
        <f>SUMIFS(Rotowire!AC:AC,Rotowire!$A:$A,'Master data'!$F473)</f>
        <v>0</v>
      </c>
      <c r="T473" s="2">
        <f>INDEX('Team forecast'!D$3:D$22,MATCH($B473,'Team forecast'!$B$3:$B$22,0))</f>
        <v>1.08</v>
      </c>
      <c r="U473" s="2">
        <f>INDEX('Team forecast'!E$3:E$22,MATCH($B473,'Team forecast'!$B$3:$B$22,0))</f>
        <v>1.3</v>
      </c>
      <c r="V473" s="2">
        <f>INDEX('Team forecast'!J$3:J$22,MATCH($B473,'Team forecast'!$B$3:$B$22,0))</f>
        <v>0.30690000000000001</v>
      </c>
      <c r="W473" s="2">
        <f>INDEX('Team forecast'!K$3:K$22,MATCH($B473,'Team forecast'!$B$3:$B$22,0))</f>
        <v>0.28310000000000002</v>
      </c>
      <c r="X473" s="2">
        <f>INDEX('Team forecast'!L$3:L$22,MATCH($B473,'Team forecast'!$B$3:$B$22,0))</f>
        <v>0.41</v>
      </c>
      <c r="Y473" s="5">
        <f t="shared" si="485"/>
        <v>-5000</v>
      </c>
      <c r="Z473" s="5">
        <f t="shared" si="486"/>
        <v>0</v>
      </c>
      <c r="AA473" s="5">
        <f t="shared" si="487"/>
        <v>0</v>
      </c>
      <c r="AB473" s="5">
        <f t="shared" si="488"/>
        <v>0</v>
      </c>
      <c r="AC473" s="5">
        <f t="shared" si="489"/>
        <v>0</v>
      </c>
      <c r="AD473" s="5">
        <f t="shared" si="494"/>
        <v>0</v>
      </c>
      <c r="AE473" s="5">
        <f t="shared" si="495"/>
        <v>0</v>
      </c>
      <c r="AF473" s="5">
        <f t="shared" si="490"/>
        <v>0</v>
      </c>
      <c r="AG473" s="5">
        <f t="shared" si="491"/>
        <v>0</v>
      </c>
      <c r="AH473" s="5">
        <f t="shared" si="496"/>
        <v>0</v>
      </c>
      <c r="AI473" s="5">
        <f t="shared" si="497"/>
        <v>0</v>
      </c>
      <c r="AJ473" s="5">
        <f t="shared" si="498"/>
        <v>0</v>
      </c>
      <c r="AK473" s="5">
        <f t="shared" si="499"/>
        <v>0</v>
      </c>
      <c r="AL473" s="5">
        <f>IFERROR(SUM(Y473:AK473),-5000)*((Cockpit!$C$3)^0)</f>
        <v>-5000</v>
      </c>
      <c r="AM473" s="19">
        <f>INDEX('Team forecast'!$M$3:$AU$22,MATCH($B473,'Team forecast'!$B$3:$B$22,0),MATCH(AM$1,'Team forecast'!$M$2:$AU$2,0))</f>
        <v>0</v>
      </c>
      <c r="AN473" s="19">
        <f>INDEX('Team forecast'!$M$3:$AU$22,MATCH($B473,'Team forecast'!$B$3:$B$22,0),MATCH(AN$1,'Team forecast'!$M$2:$AU$2,0))</f>
        <v>0</v>
      </c>
      <c r="AO473" s="19">
        <f>INDEX('Team forecast'!$M$3:$AU$22,MATCH($B473,'Team forecast'!$B$3:$B$22,0),MATCH(AO$1,'Team forecast'!$M$2:$AU$2,0))</f>
        <v>0</v>
      </c>
      <c r="AP473" s="19">
        <f>INDEX('Team forecast'!$M$3:$AU$22,MATCH($B473,'Team forecast'!$B$3:$B$22,0),MATCH(AP$1,'Team forecast'!$M$2:$AU$2,0))</f>
        <v>0</v>
      </c>
      <c r="AQ473" s="5">
        <f t="shared" si="500"/>
        <v>-5000</v>
      </c>
      <c r="AR473" s="5">
        <f>INDEX('Team forecast'!$M$3:$AU$22,MATCH($B473,'Team forecast'!$B$3:$B$22,0),MATCH(AR$1,'Team forecast'!$M$2:$AU$2,0))*IF($Y473&gt;0,25000,0)</f>
        <v>0</v>
      </c>
      <c r="AS473" s="5">
        <f>INDEX('Team forecast'!$M$3:$AU$22,MATCH($B473,'Team forecast'!$B$3:$B$22,0),MATCH(AS$1,'Team forecast'!$M$2:$AU$2,0))*IF($Y473&gt;0,5000,0)</f>
        <v>0</v>
      </c>
      <c r="AT473" s="5">
        <f>INDEX('Team forecast'!$M$3:$AU$22,MATCH($B473,'Team forecast'!$B$3:$B$22,0),MATCH(AT$1,'Team forecast'!$M$2:$AU$2,0))*IF($Y473&gt;0,-15000,0)</f>
        <v>0</v>
      </c>
      <c r="AU473" s="5">
        <f t="shared" si="501"/>
        <v>0</v>
      </c>
      <c r="AV473" s="5">
        <f t="shared" si="502"/>
        <v>0</v>
      </c>
      <c r="AW473" s="5">
        <f t="shared" si="503"/>
        <v>0</v>
      </c>
      <c r="AX473" s="5">
        <f t="shared" si="504"/>
        <v>0</v>
      </c>
      <c r="AY473" s="5">
        <f t="shared" si="505"/>
        <v>0</v>
      </c>
      <c r="AZ473" s="5">
        <f t="shared" si="506"/>
        <v>0</v>
      </c>
      <c r="BA473" s="5">
        <f t="shared" si="507"/>
        <v>0</v>
      </c>
      <c r="BB473" s="5">
        <f t="shared" si="508"/>
        <v>0</v>
      </c>
      <c r="BC473" s="5">
        <f t="shared" si="509"/>
        <v>0</v>
      </c>
      <c r="BD473" s="5">
        <f>IFERROR(SUM(AR473:BC473),0)*((Cockpit!$C$3)^1)</f>
        <v>0</v>
      </c>
      <c r="BE473" s="19">
        <f>INDEX('Team forecast'!$M$3:$AU$22,MATCH($B473,'Team forecast'!$B$3:$B$22,0),MATCH(BE$1,'Team forecast'!$M$2:$AU$2,0))</f>
        <v>0</v>
      </c>
      <c r="BF473" s="19">
        <f>INDEX('Team forecast'!$M$3:$AU$22,MATCH($B473,'Team forecast'!$B$3:$B$22,0),MATCH(BF$1,'Team forecast'!$M$2:$AU$2,0))</f>
        <v>0</v>
      </c>
      <c r="BG473" s="19">
        <f>INDEX('Team forecast'!$M$3:$AU$22,MATCH($B473,'Team forecast'!$B$3:$B$22,0),MATCH(BG$1,'Team forecast'!$M$2:$AU$2,0))</f>
        <v>0</v>
      </c>
      <c r="BH473" s="19">
        <f>INDEX('Team forecast'!$M$3:$AU$22,MATCH($B473,'Team forecast'!$B$3:$B$22,0),MATCH(BH$1,'Team forecast'!$M$2:$AU$2,0))</f>
        <v>0</v>
      </c>
      <c r="BI473" s="5">
        <f t="shared" si="510"/>
        <v>-5000</v>
      </c>
      <c r="BJ473" s="5">
        <f>INDEX('Team forecast'!$M$3:$AU$22,MATCH($B473,'Team forecast'!$B$3:$B$22,0),MATCH(BJ$1,'Team forecast'!$M$2:$AU$2,0))*IF($Y473&gt;0,25000,0)</f>
        <v>0</v>
      </c>
      <c r="BK473" s="5">
        <f>INDEX('Team forecast'!$M$3:$AU$22,MATCH($B473,'Team forecast'!$B$3:$B$22,0),MATCH(BK$1,'Team forecast'!$M$2:$AU$2,0))*IF($Y473&gt;0,5000,0)</f>
        <v>0</v>
      </c>
      <c r="BL473" s="5">
        <f>INDEX('Team forecast'!$M$3:$AU$22,MATCH($B473,'Team forecast'!$B$3:$B$22,0),MATCH(BL$1,'Team forecast'!$M$2:$AU$2,0))*IF($Y473&gt;0,-15000,0)</f>
        <v>0</v>
      </c>
      <c r="BM473" s="5">
        <f t="shared" si="511"/>
        <v>0</v>
      </c>
      <c r="BN473" s="5">
        <f t="shared" si="512"/>
        <v>0</v>
      </c>
      <c r="BO473" s="5">
        <f t="shared" si="513"/>
        <v>0</v>
      </c>
      <c r="BP473" s="5">
        <f t="shared" si="514"/>
        <v>0</v>
      </c>
      <c r="BQ473" s="5">
        <f t="shared" si="515"/>
        <v>0</v>
      </c>
      <c r="BR473" s="5">
        <f t="shared" si="516"/>
        <v>0</v>
      </c>
      <c r="BS473" s="5">
        <f t="shared" si="517"/>
        <v>0</v>
      </c>
      <c r="BT473" s="5">
        <f t="shared" si="518"/>
        <v>0</v>
      </c>
      <c r="BU473" s="5">
        <f t="shared" si="519"/>
        <v>0</v>
      </c>
      <c r="BV473" s="5">
        <f>IFERROR(SUM(BJ473:BU473),0)*((Cockpit!$C$3)^2)</f>
        <v>0</v>
      </c>
      <c r="BW473" s="19">
        <f>INDEX('Team forecast'!$M$3:$AU$22,MATCH($B473,'Team forecast'!$B$3:$B$22,0),MATCH(BW$1,'Team forecast'!$M$2:$AU$2,0))</f>
        <v>0</v>
      </c>
      <c r="BX473" s="19">
        <f>INDEX('Team forecast'!$M$3:$AU$22,MATCH($B473,'Team forecast'!$B$3:$B$22,0),MATCH(BX$1,'Team forecast'!$M$2:$AU$2,0))</f>
        <v>0</v>
      </c>
      <c r="BY473" s="19">
        <f>INDEX('Team forecast'!$M$3:$AU$22,MATCH($B473,'Team forecast'!$B$3:$B$22,0),MATCH(BY$1,'Team forecast'!$M$2:$AU$2,0))</f>
        <v>0</v>
      </c>
      <c r="BZ473" s="19">
        <f>INDEX('Team forecast'!$M$3:$AU$22,MATCH($B473,'Team forecast'!$B$3:$B$22,0),MATCH(BZ$1,'Team forecast'!$M$2:$AU$2,0))</f>
        <v>0</v>
      </c>
      <c r="CA473" s="5">
        <f t="shared" si="520"/>
        <v>-5000</v>
      </c>
      <c r="CB473" s="5">
        <f>INDEX('Team forecast'!$M$3:$AU$22,MATCH($B473,'Team forecast'!$B$3:$B$22,0),MATCH(CB$1,'Team forecast'!$M$2:$AU$2,0))*IF($Y473&gt;0,25000,0)</f>
        <v>0</v>
      </c>
      <c r="CC473" s="5">
        <f>INDEX('Team forecast'!$M$3:$AU$22,MATCH($B473,'Team forecast'!$B$3:$B$22,0),MATCH(CC$1,'Team forecast'!$M$2:$AU$2,0))*IF($Y473&gt;0,5000,0)</f>
        <v>0</v>
      </c>
      <c r="CD473" s="5">
        <f>INDEX('Team forecast'!$M$3:$AU$22,MATCH($B473,'Team forecast'!$B$3:$B$22,0),MATCH(CD$1,'Team forecast'!$M$2:$AU$2,0))*IF($Y473&gt;0,-15000,0)</f>
        <v>0</v>
      </c>
      <c r="CE473" s="5">
        <f t="shared" si="521"/>
        <v>0</v>
      </c>
      <c r="CF473" s="5">
        <f t="shared" si="522"/>
        <v>0</v>
      </c>
      <c r="CG473" s="5">
        <f t="shared" si="523"/>
        <v>0</v>
      </c>
      <c r="CH473" s="5">
        <f t="shared" si="524"/>
        <v>0</v>
      </c>
      <c r="CI473" s="5">
        <f t="shared" si="525"/>
        <v>0</v>
      </c>
      <c r="CJ473" s="5">
        <f t="shared" si="526"/>
        <v>0</v>
      </c>
      <c r="CK473" s="5">
        <f t="shared" si="527"/>
        <v>0</v>
      </c>
      <c r="CL473" s="5">
        <f t="shared" si="528"/>
        <v>0</v>
      </c>
      <c r="CM473" s="5">
        <f t="shared" si="529"/>
        <v>0</v>
      </c>
      <c r="CN473" s="5">
        <f>IFERROR(SUM(CB473:CM473),0)*((Cockpit!$C$3)^3)</f>
        <v>0</v>
      </c>
      <c r="CO473" s="19">
        <f>INDEX('Team forecast'!$M$3:$AU$22,MATCH($B473,'Team forecast'!$B$3:$B$22,0),MATCH(CO$1,'Team forecast'!$M$2:$AU$2,0))</f>
        <v>0</v>
      </c>
      <c r="CP473" s="19">
        <f>INDEX('Team forecast'!$M$3:$AU$22,MATCH($B473,'Team forecast'!$B$3:$B$22,0),MATCH(CP$1,'Team forecast'!$M$2:$AU$2,0))</f>
        <v>0</v>
      </c>
      <c r="CQ473" s="19">
        <f>INDEX('Team forecast'!$M$3:$AU$22,MATCH($B473,'Team forecast'!$B$3:$B$22,0),MATCH(CQ$1,'Team forecast'!$M$2:$AU$2,0))</f>
        <v>0</v>
      </c>
      <c r="CR473" s="19">
        <f>INDEX('Team forecast'!$M$3:$AU$22,MATCH($B473,'Team forecast'!$B$3:$B$22,0),MATCH(CR$1,'Team forecast'!$M$2:$AU$2,0))</f>
        <v>0</v>
      </c>
      <c r="CS473" s="5">
        <f t="shared" si="530"/>
        <v>-5000</v>
      </c>
      <c r="CT473" s="5">
        <f>INDEX('Team forecast'!$M$3:$AU$22,MATCH($B473,'Team forecast'!$B$3:$B$22,0),MATCH(CT$1,'Team forecast'!$M$2:$AU$2,0))*IF($Y473&gt;0,25000,0)</f>
        <v>0</v>
      </c>
      <c r="CU473" s="5">
        <f>INDEX('Team forecast'!$M$3:$AU$22,MATCH($B473,'Team forecast'!$B$3:$B$22,0),MATCH(CU$1,'Team forecast'!$M$2:$AU$2,0))*IF($Y473&gt;0,5000,0)</f>
        <v>0</v>
      </c>
      <c r="CV473" s="5">
        <f>INDEX('Team forecast'!$M$3:$AU$22,MATCH($B473,'Team forecast'!$B$3:$B$22,0),MATCH(CV$1,'Team forecast'!$M$2:$AU$2,0))*IF($Y473&gt;0,-15000,0)</f>
        <v>0</v>
      </c>
      <c r="CW473" s="5">
        <f t="shared" si="531"/>
        <v>0</v>
      </c>
      <c r="CX473" s="5">
        <f t="shared" si="532"/>
        <v>0</v>
      </c>
      <c r="CY473" s="5">
        <f t="shared" si="533"/>
        <v>0</v>
      </c>
      <c r="CZ473" s="5">
        <f t="shared" si="534"/>
        <v>0</v>
      </c>
      <c r="DA473" s="5">
        <f t="shared" si="535"/>
        <v>0</v>
      </c>
      <c r="DB473" s="5">
        <f t="shared" si="536"/>
        <v>0</v>
      </c>
      <c r="DC473" s="5">
        <f t="shared" si="537"/>
        <v>0</v>
      </c>
      <c r="DD473" s="5">
        <f t="shared" si="538"/>
        <v>0</v>
      </c>
      <c r="DE473" s="5">
        <f t="shared" si="539"/>
        <v>0</v>
      </c>
      <c r="DF473" s="5">
        <f>IFERROR(SUM(CT473:DE473),0)*((Cockpit!$C$3)^4)</f>
        <v>0</v>
      </c>
      <c r="DG473" s="19">
        <f>INDEX('Team forecast'!$M$3:$AU$22,MATCH($B473,'Team forecast'!$B$3:$B$22,0),MATCH(DG$1,'Team forecast'!$M$2:$AU$2,0))</f>
        <v>0</v>
      </c>
      <c r="DH473" s="19">
        <f>INDEX('Team forecast'!$M$3:$AU$22,MATCH($B473,'Team forecast'!$B$3:$B$22,0),MATCH(DH$1,'Team forecast'!$M$2:$AU$2,0))</f>
        <v>0</v>
      </c>
      <c r="DI473" s="19">
        <f>INDEX('Team forecast'!$M$3:$AU$22,MATCH($B473,'Team forecast'!$B$3:$B$22,0),MATCH(DI$1,'Team forecast'!$M$2:$AU$2,0))</f>
        <v>0</v>
      </c>
      <c r="DJ473" s="19">
        <f>INDEX('Team forecast'!$M$3:$AU$22,MATCH($B473,'Team forecast'!$B$3:$B$22,0),MATCH(DJ$1,'Team forecast'!$M$2:$AU$2,0))</f>
        <v>0</v>
      </c>
      <c r="DK473" s="5">
        <f t="shared" si="540"/>
        <v>-5000</v>
      </c>
      <c r="DL473" s="5">
        <f>INDEX('Team forecast'!$M$3:$AU$22,MATCH($B473,'Team forecast'!$B$3:$B$22,0),MATCH(DL$1,'Team forecast'!$M$2:$AU$2,0))*IF($Y473&gt;0,25000,0)</f>
        <v>0</v>
      </c>
      <c r="DM473" s="5">
        <f>INDEX('Team forecast'!$M$3:$AU$22,MATCH($B473,'Team forecast'!$B$3:$B$22,0),MATCH(DM$1,'Team forecast'!$M$2:$AU$2,0))*IF($Y473&gt;0,5000,0)</f>
        <v>0</v>
      </c>
      <c r="DN473" s="5">
        <f>INDEX('Team forecast'!$M$3:$AU$22,MATCH($B473,'Team forecast'!$B$3:$B$22,0),MATCH(DN$1,'Team forecast'!$M$2:$AU$2,0))*IF($Y473&gt;0,-15000,0)</f>
        <v>0</v>
      </c>
      <c r="DO473" s="5">
        <f t="shared" si="541"/>
        <v>0</v>
      </c>
      <c r="DP473" s="5">
        <f t="shared" si="542"/>
        <v>0</v>
      </c>
      <c r="DQ473" s="5">
        <f t="shared" si="543"/>
        <v>0</v>
      </c>
      <c r="DR473" s="5">
        <f t="shared" si="544"/>
        <v>0</v>
      </c>
      <c r="DS473" s="5">
        <f t="shared" si="545"/>
        <v>0</v>
      </c>
      <c r="DT473" s="5">
        <f t="shared" si="546"/>
        <v>0</v>
      </c>
      <c r="DU473" s="5">
        <f t="shared" si="547"/>
        <v>0</v>
      </c>
      <c r="DV473" s="5">
        <f t="shared" si="548"/>
        <v>0</v>
      </c>
      <c r="DW473" s="5">
        <f t="shared" si="549"/>
        <v>0</v>
      </c>
      <c r="DX473" s="5">
        <f>IFERROR(SUM(DL473:DW473),0)*((Cockpit!$C$3)^5)</f>
        <v>0</v>
      </c>
      <c r="DY473" s="5">
        <f t="shared" si="550"/>
        <v>-5000</v>
      </c>
      <c r="DZ473" s="5" t="str">
        <f>IF(ISERROR(MATCH(A473,'Current squad'!B:B,0)),"No","Yes")</f>
        <v>No</v>
      </c>
      <c r="EA473" s="5" cm="1">
        <f t="array" ref="EA473">IFERROR(_xlfn.IFS(DZ473="Yes",0,DZ473="No",H473*1%),999999)</f>
        <v>29000</v>
      </c>
      <c r="EB473" s="5">
        <f t="shared" si="492"/>
        <v>2929000</v>
      </c>
      <c r="EC473" s="5">
        <f t="shared" si="551"/>
        <v>-34000</v>
      </c>
      <c r="ED473" s="1">
        <f t="shared" si="493"/>
        <v>-1.1724137931034483E-2</v>
      </c>
      <c r="EE473" s="5">
        <f>RANK(EC473,$EC$2:$EC$572)+COUNTIF($EC$2:EC473,EC473)-1</f>
        <v>357</v>
      </c>
      <c r="EF473" s="4">
        <f>RANK(ED473,$ED$2:$ED$572)+COUNTIF($ED$2:ED473,ED473)-1</f>
        <v>377</v>
      </c>
    </row>
    <row r="474" spans="1:136" x14ac:dyDescent="0.3">
      <c r="A474" t="str">
        <f>IF(Holdet.dk!A474&lt;&gt;"",Holdet.dk!A474,"")</f>
        <v>Joao Moutinho</v>
      </c>
      <c r="B474" t="str">
        <f>INDEX(Holdet.dk!B:B,MATCH($A474,Holdet.dk!$A:$A,0))</f>
        <v>Wolverhampton</v>
      </c>
      <c r="C474" t="str">
        <f>INDEX(Holdet.dk!C:C,MATCH($A474,Holdet.dk!$A:$A,0))</f>
        <v>Midfield</v>
      </c>
      <c r="D474" t="str">
        <f>INDEX(Holdet.dk!D:D,MATCH($A474,Holdet.dk!$A:$A,0))</f>
        <v>3.860.000</v>
      </c>
      <c r="E474" s="1">
        <f>IFERROR(_xlfn.NUMBERVALUE(INDEX(Holdet.dk!$E:$E,MATCH($A474,Holdet.dk!$A:$A,0)),","),0)</f>
        <v>1.1000000000000001E-2</v>
      </c>
      <c r="F474" t="str">
        <f>IF(INDEX(Lookup!H:H,MATCH('Master data'!A474,Lookup!G:G,0))=0,A474,INDEX(Lookup!H:H,MATCH('Master data'!A474,Lookup!G:G,0)))</f>
        <v>Joao Moutinho</v>
      </c>
      <c r="G474" t="str">
        <f>IFERROR(INDEX(Lookup!B:B,MATCH(INDEX(Rotowire!C:C,MATCH(F474,Rotowire!A:A,0)),Lookup!D:D,0)),"")</f>
        <v>Manchester United</v>
      </c>
      <c r="H474" s="5">
        <f t="shared" si="484"/>
        <v>3860000</v>
      </c>
      <c r="I474" s="19">
        <f>IFERROR(INDEX('Team forecast'!$G$3:$I$22,MATCH($B474,'Team forecast'!$B$3:$B$22,0),MATCH(I$1,'Team forecast'!$G$2:$I$2,0)),0)</f>
        <v>0.75816993464052274</v>
      </c>
      <c r="J474" s="19">
        <f>IFERROR(INDEX('Team forecast'!$G$3:$I$22,MATCH($B474,'Team forecast'!$B$3:$B$22,0),MATCH(J$1,'Team forecast'!$G$2:$I$2,0)),0)</f>
        <v>1.0869565217391304</v>
      </c>
      <c r="K474" s="19">
        <f>IFERROR(INDEX('Team forecast'!$G$3:$I$22,MATCH($B474,'Team forecast'!$B$3:$B$22,0),MATCH(K$1,'Team forecast'!$G$2:$I$2,0)),0)</f>
        <v>0.89252064059371927</v>
      </c>
      <c r="L474">
        <f>SUMIFS(Rotowire!E:E,Rotowire!$A:$A,'Master data'!$F474)</f>
        <v>95</v>
      </c>
      <c r="M474" s="2">
        <f>SUMIFS(Rotowire!F:F,Rotowire!$A:$A,'Master data'!$F474)*I474</f>
        <v>7.5816993464052282E-2</v>
      </c>
      <c r="N474" s="2">
        <f>SUMIFS(Rotowire!G:G,Rotowire!$A:$A,'Master data'!$F474)*I474</f>
        <v>0.12130718954248364</v>
      </c>
      <c r="O474" s="2">
        <f>SUMIFS(Rotowire!I:I,Rotowire!$A:$A,'Master data'!$F474)*I474</f>
        <v>0.4321568627450979</v>
      </c>
      <c r="P474" s="2">
        <f>SUMIFS(Rotowire!W:W,Rotowire!$A:$A,'Master data'!$F474)*K474</f>
        <v>0.22313016014842982</v>
      </c>
      <c r="Q474" s="2">
        <f>SUMIFS(Rotowire!Y:Y,Rotowire!$A:$A,'Master data'!$F474)*J474</f>
        <v>0</v>
      </c>
      <c r="R474" s="2">
        <f>SUMIFS(Rotowire!AB:AB,Rotowire!$A:$A,'Master data'!$F474)</f>
        <v>0.36</v>
      </c>
      <c r="S474" s="2">
        <f>SUMIFS(Rotowire!AC:AC,Rotowire!$A:$A,'Master data'!$F474)</f>
        <v>0.03</v>
      </c>
      <c r="T474" s="2">
        <f>INDEX('Team forecast'!D$3:D$22,MATCH($B474,'Team forecast'!$B$3:$B$22,0))</f>
        <v>1.1599999999999999</v>
      </c>
      <c r="U474" s="2">
        <f>INDEX('Team forecast'!E$3:E$22,MATCH($B474,'Team forecast'!$B$3:$B$22,0))</f>
        <v>1.5</v>
      </c>
      <c r="V474" s="2">
        <f>INDEX('Team forecast'!J$3:J$22,MATCH($B474,'Team forecast'!$B$3:$B$22,0))</f>
        <v>0.29099999999999998</v>
      </c>
      <c r="W474" s="2">
        <f>INDEX('Team forecast'!K$3:K$22,MATCH($B474,'Team forecast'!$B$3:$B$22,0))</f>
        <v>0.26269999999999999</v>
      </c>
      <c r="X474" s="2">
        <f>INDEX('Team forecast'!L$3:L$22,MATCH($B474,'Team forecast'!$B$3:$B$22,0))</f>
        <v>0.44640000000000002</v>
      </c>
      <c r="Y474" s="5">
        <f t="shared" si="485"/>
        <v>7000</v>
      </c>
      <c r="Z474" s="5">
        <f t="shared" si="486"/>
        <v>7274.9999999999991</v>
      </c>
      <c r="AA474" s="5">
        <f t="shared" si="487"/>
        <v>1313.5</v>
      </c>
      <c r="AB474" s="5">
        <f t="shared" si="488"/>
        <v>-6696</v>
      </c>
      <c r="AC474" s="5">
        <f t="shared" si="489"/>
        <v>9477.1241830065355</v>
      </c>
      <c r="AD474" s="5">
        <f t="shared" si="494"/>
        <v>6065.3594771241815</v>
      </c>
      <c r="AE474" s="5">
        <f t="shared" si="495"/>
        <v>4321.568627450979</v>
      </c>
      <c r="AF474" s="5">
        <f t="shared" si="490"/>
        <v>0</v>
      </c>
      <c r="AG474" s="5">
        <f t="shared" si="491"/>
        <v>0</v>
      </c>
      <c r="AH474" s="5">
        <f t="shared" si="496"/>
        <v>-7200</v>
      </c>
      <c r="AI474" s="5">
        <f t="shared" si="497"/>
        <v>-1500</v>
      </c>
      <c r="AJ474" s="5">
        <f t="shared" si="498"/>
        <v>11600</v>
      </c>
      <c r="AK474" s="5">
        <f t="shared" si="499"/>
        <v>-12000</v>
      </c>
      <c r="AL474" s="5">
        <f>IFERROR(SUM(Y474:AK474),-5000)*((Cockpit!$C$3)^0)</f>
        <v>19656.552287581693</v>
      </c>
      <c r="AM474" s="19">
        <f>INDEX('Team forecast'!$M$3:$AU$22,MATCH($B474,'Team forecast'!$B$3:$B$22,0),MATCH(AM$1,'Team forecast'!$M$2:$AU$2,0))</f>
        <v>0</v>
      </c>
      <c r="AN474" s="19">
        <f>INDEX('Team forecast'!$M$3:$AU$22,MATCH($B474,'Team forecast'!$B$3:$B$22,0),MATCH(AN$1,'Team forecast'!$M$2:$AU$2,0))</f>
        <v>0</v>
      </c>
      <c r="AO474" s="19">
        <f>INDEX('Team forecast'!$M$3:$AU$22,MATCH($B474,'Team forecast'!$B$3:$B$22,0),MATCH(AO$1,'Team forecast'!$M$2:$AU$2,0))</f>
        <v>0</v>
      </c>
      <c r="AP474" s="19">
        <f>INDEX('Team forecast'!$M$3:$AU$22,MATCH($B474,'Team forecast'!$B$3:$B$22,0),MATCH(AP$1,'Team forecast'!$M$2:$AU$2,0))</f>
        <v>0</v>
      </c>
      <c r="AQ474" s="5">
        <f t="shared" si="500"/>
        <v>7000</v>
      </c>
      <c r="AR474" s="5">
        <f>INDEX('Team forecast'!$M$3:$AU$22,MATCH($B474,'Team forecast'!$B$3:$B$22,0),MATCH(AR$1,'Team forecast'!$M$2:$AU$2,0))*IF($Y474&gt;0,25000,0)</f>
        <v>0</v>
      </c>
      <c r="AS474" s="5">
        <f>INDEX('Team forecast'!$M$3:$AU$22,MATCH($B474,'Team forecast'!$B$3:$B$22,0),MATCH(AS$1,'Team forecast'!$M$2:$AU$2,0))*IF($Y474&gt;0,5000,0)</f>
        <v>0</v>
      </c>
      <c r="AT474" s="5">
        <f>INDEX('Team forecast'!$M$3:$AU$22,MATCH($B474,'Team forecast'!$B$3:$B$22,0),MATCH(AT$1,'Team forecast'!$M$2:$AU$2,0))*IF($Y474&gt;0,-15000,0)</f>
        <v>0</v>
      </c>
      <c r="AU474" s="5">
        <f t="shared" si="501"/>
        <v>0</v>
      </c>
      <c r="AV474" s="5">
        <f t="shared" si="502"/>
        <v>0</v>
      </c>
      <c r="AW474" s="5">
        <f t="shared" si="503"/>
        <v>0</v>
      </c>
      <c r="AX474" s="5">
        <f t="shared" si="504"/>
        <v>0</v>
      </c>
      <c r="AY474" s="5">
        <f t="shared" si="505"/>
        <v>0</v>
      </c>
      <c r="AZ474" s="5">
        <f t="shared" si="506"/>
        <v>-7200</v>
      </c>
      <c r="BA474" s="5">
        <f t="shared" si="507"/>
        <v>-1500</v>
      </c>
      <c r="BB474" s="5">
        <f t="shared" si="508"/>
        <v>0</v>
      </c>
      <c r="BC474" s="5">
        <f t="shared" si="509"/>
        <v>0</v>
      </c>
      <c r="BD474" s="5">
        <f>IFERROR(SUM(AR474:BC474),0)*((Cockpit!$C$3)^1)</f>
        <v>-6090</v>
      </c>
      <c r="BE474" s="19">
        <f>INDEX('Team forecast'!$M$3:$AU$22,MATCH($B474,'Team forecast'!$B$3:$B$22,0),MATCH(BE$1,'Team forecast'!$M$2:$AU$2,0))</f>
        <v>0</v>
      </c>
      <c r="BF474" s="19">
        <f>INDEX('Team forecast'!$M$3:$AU$22,MATCH($B474,'Team forecast'!$B$3:$B$22,0),MATCH(BF$1,'Team forecast'!$M$2:$AU$2,0))</f>
        <v>0</v>
      </c>
      <c r="BG474" s="19">
        <f>INDEX('Team forecast'!$M$3:$AU$22,MATCH($B474,'Team forecast'!$B$3:$B$22,0),MATCH(BG$1,'Team forecast'!$M$2:$AU$2,0))</f>
        <v>0</v>
      </c>
      <c r="BH474" s="19">
        <f>INDEX('Team forecast'!$M$3:$AU$22,MATCH($B474,'Team forecast'!$B$3:$B$22,0),MATCH(BH$1,'Team forecast'!$M$2:$AU$2,0))</f>
        <v>0</v>
      </c>
      <c r="BI474" s="5">
        <f t="shared" si="510"/>
        <v>7000</v>
      </c>
      <c r="BJ474" s="5">
        <f>INDEX('Team forecast'!$M$3:$AU$22,MATCH($B474,'Team forecast'!$B$3:$B$22,0),MATCH(BJ$1,'Team forecast'!$M$2:$AU$2,0))*IF($Y474&gt;0,25000,0)</f>
        <v>0</v>
      </c>
      <c r="BK474" s="5">
        <f>INDEX('Team forecast'!$M$3:$AU$22,MATCH($B474,'Team forecast'!$B$3:$B$22,0),MATCH(BK$1,'Team forecast'!$M$2:$AU$2,0))*IF($Y474&gt;0,5000,0)</f>
        <v>0</v>
      </c>
      <c r="BL474" s="5">
        <f>INDEX('Team forecast'!$M$3:$AU$22,MATCH($B474,'Team forecast'!$B$3:$B$22,0),MATCH(BL$1,'Team forecast'!$M$2:$AU$2,0))*IF($Y474&gt;0,-15000,0)</f>
        <v>0</v>
      </c>
      <c r="BM474" s="5">
        <f t="shared" si="511"/>
        <v>0</v>
      </c>
      <c r="BN474" s="5">
        <f t="shared" si="512"/>
        <v>0</v>
      </c>
      <c r="BO474" s="5">
        <f t="shared" si="513"/>
        <v>0</v>
      </c>
      <c r="BP474" s="5">
        <f t="shared" si="514"/>
        <v>0</v>
      </c>
      <c r="BQ474" s="5">
        <f t="shared" si="515"/>
        <v>0</v>
      </c>
      <c r="BR474" s="5">
        <f t="shared" si="516"/>
        <v>-7200</v>
      </c>
      <c r="BS474" s="5">
        <f t="shared" si="517"/>
        <v>-1500</v>
      </c>
      <c r="BT474" s="5">
        <f t="shared" si="518"/>
        <v>0</v>
      </c>
      <c r="BU474" s="5">
        <f t="shared" si="519"/>
        <v>0</v>
      </c>
      <c r="BV474" s="5">
        <f>IFERROR(SUM(BJ474:BU474),0)*((Cockpit!$C$3)^2)</f>
        <v>-4262.9999999999991</v>
      </c>
      <c r="BW474" s="19">
        <f>INDEX('Team forecast'!$M$3:$AU$22,MATCH($B474,'Team forecast'!$B$3:$B$22,0),MATCH(BW$1,'Team forecast'!$M$2:$AU$2,0))</f>
        <v>0</v>
      </c>
      <c r="BX474" s="19">
        <f>INDEX('Team forecast'!$M$3:$AU$22,MATCH($B474,'Team forecast'!$B$3:$B$22,0),MATCH(BX$1,'Team forecast'!$M$2:$AU$2,0))</f>
        <v>0</v>
      </c>
      <c r="BY474" s="19">
        <f>INDEX('Team forecast'!$M$3:$AU$22,MATCH($B474,'Team forecast'!$B$3:$B$22,0),MATCH(BY$1,'Team forecast'!$M$2:$AU$2,0))</f>
        <v>0</v>
      </c>
      <c r="BZ474" s="19">
        <f>INDEX('Team forecast'!$M$3:$AU$22,MATCH($B474,'Team forecast'!$B$3:$B$22,0),MATCH(BZ$1,'Team forecast'!$M$2:$AU$2,0))</f>
        <v>0</v>
      </c>
      <c r="CA474" s="5">
        <f t="shared" si="520"/>
        <v>7000</v>
      </c>
      <c r="CB474" s="5">
        <f>INDEX('Team forecast'!$M$3:$AU$22,MATCH($B474,'Team forecast'!$B$3:$B$22,0),MATCH(CB$1,'Team forecast'!$M$2:$AU$2,0))*IF($Y474&gt;0,25000,0)</f>
        <v>0</v>
      </c>
      <c r="CC474" s="5">
        <f>INDEX('Team forecast'!$M$3:$AU$22,MATCH($B474,'Team forecast'!$B$3:$B$22,0),MATCH(CC$1,'Team forecast'!$M$2:$AU$2,0))*IF($Y474&gt;0,5000,0)</f>
        <v>0</v>
      </c>
      <c r="CD474" s="5">
        <f>INDEX('Team forecast'!$M$3:$AU$22,MATCH($B474,'Team forecast'!$B$3:$B$22,0),MATCH(CD$1,'Team forecast'!$M$2:$AU$2,0))*IF($Y474&gt;0,-15000,0)</f>
        <v>0</v>
      </c>
      <c r="CE474" s="5">
        <f t="shared" si="521"/>
        <v>0</v>
      </c>
      <c r="CF474" s="5">
        <f t="shared" si="522"/>
        <v>0</v>
      </c>
      <c r="CG474" s="5">
        <f t="shared" si="523"/>
        <v>0</v>
      </c>
      <c r="CH474" s="5">
        <f t="shared" si="524"/>
        <v>0</v>
      </c>
      <c r="CI474" s="5">
        <f t="shared" si="525"/>
        <v>0</v>
      </c>
      <c r="CJ474" s="5">
        <f t="shared" si="526"/>
        <v>-7200</v>
      </c>
      <c r="CK474" s="5">
        <f t="shared" si="527"/>
        <v>-1500</v>
      </c>
      <c r="CL474" s="5">
        <f t="shared" si="528"/>
        <v>0</v>
      </c>
      <c r="CM474" s="5">
        <f t="shared" si="529"/>
        <v>0</v>
      </c>
      <c r="CN474" s="5">
        <f>IFERROR(SUM(CB474:CM474),0)*((Cockpit!$C$3)^3)</f>
        <v>-2984.0999999999995</v>
      </c>
      <c r="CO474" s="19">
        <f>INDEX('Team forecast'!$M$3:$AU$22,MATCH($B474,'Team forecast'!$B$3:$B$22,0),MATCH(CO$1,'Team forecast'!$M$2:$AU$2,0))</f>
        <v>0</v>
      </c>
      <c r="CP474" s="19">
        <f>INDEX('Team forecast'!$M$3:$AU$22,MATCH($B474,'Team forecast'!$B$3:$B$22,0),MATCH(CP$1,'Team forecast'!$M$2:$AU$2,0))</f>
        <v>0</v>
      </c>
      <c r="CQ474" s="19">
        <f>INDEX('Team forecast'!$M$3:$AU$22,MATCH($B474,'Team forecast'!$B$3:$B$22,0),MATCH(CQ$1,'Team forecast'!$M$2:$AU$2,0))</f>
        <v>0</v>
      </c>
      <c r="CR474" s="19">
        <f>INDEX('Team forecast'!$M$3:$AU$22,MATCH($B474,'Team forecast'!$B$3:$B$22,0),MATCH(CR$1,'Team forecast'!$M$2:$AU$2,0))</f>
        <v>0</v>
      </c>
      <c r="CS474" s="5">
        <f t="shared" si="530"/>
        <v>7000</v>
      </c>
      <c r="CT474" s="5">
        <f>INDEX('Team forecast'!$M$3:$AU$22,MATCH($B474,'Team forecast'!$B$3:$B$22,0),MATCH(CT$1,'Team forecast'!$M$2:$AU$2,0))*IF($Y474&gt;0,25000,0)</f>
        <v>0</v>
      </c>
      <c r="CU474" s="5">
        <f>INDEX('Team forecast'!$M$3:$AU$22,MATCH($B474,'Team forecast'!$B$3:$B$22,0),MATCH(CU$1,'Team forecast'!$M$2:$AU$2,0))*IF($Y474&gt;0,5000,0)</f>
        <v>0</v>
      </c>
      <c r="CV474" s="5">
        <f>INDEX('Team forecast'!$M$3:$AU$22,MATCH($B474,'Team forecast'!$B$3:$B$22,0),MATCH(CV$1,'Team forecast'!$M$2:$AU$2,0))*IF($Y474&gt;0,-15000,0)</f>
        <v>0</v>
      </c>
      <c r="CW474" s="5">
        <f t="shared" si="531"/>
        <v>0</v>
      </c>
      <c r="CX474" s="5">
        <f t="shared" si="532"/>
        <v>0</v>
      </c>
      <c r="CY474" s="5">
        <f t="shared" si="533"/>
        <v>0</v>
      </c>
      <c r="CZ474" s="5">
        <f t="shared" si="534"/>
        <v>0</v>
      </c>
      <c r="DA474" s="5">
        <f t="shared" si="535"/>
        <v>0</v>
      </c>
      <c r="DB474" s="5">
        <f t="shared" si="536"/>
        <v>-7200</v>
      </c>
      <c r="DC474" s="5">
        <f t="shared" si="537"/>
        <v>-1500</v>
      </c>
      <c r="DD474" s="5">
        <f t="shared" si="538"/>
        <v>0</v>
      </c>
      <c r="DE474" s="5">
        <f t="shared" si="539"/>
        <v>0</v>
      </c>
      <c r="DF474" s="5">
        <f>IFERROR(SUM(CT474:DE474),0)*((Cockpit!$C$3)^4)</f>
        <v>-2088.8699999999994</v>
      </c>
      <c r="DG474" s="19">
        <f>INDEX('Team forecast'!$M$3:$AU$22,MATCH($B474,'Team forecast'!$B$3:$B$22,0),MATCH(DG$1,'Team forecast'!$M$2:$AU$2,0))</f>
        <v>0</v>
      </c>
      <c r="DH474" s="19">
        <f>INDEX('Team forecast'!$M$3:$AU$22,MATCH($B474,'Team forecast'!$B$3:$B$22,0),MATCH(DH$1,'Team forecast'!$M$2:$AU$2,0))</f>
        <v>0</v>
      </c>
      <c r="DI474" s="19">
        <f>INDEX('Team forecast'!$M$3:$AU$22,MATCH($B474,'Team forecast'!$B$3:$B$22,0),MATCH(DI$1,'Team forecast'!$M$2:$AU$2,0))</f>
        <v>0</v>
      </c>
      <c r="DJ474" s="19">
        <f>INDEX('Team forecast'!$M$3:$AU$22,MATCH($B474,'Team forecast'!$B$3:$B$22,0),MATCH(DJ$1,'Team forecast'!$M$2:$AU$2,0))</f>
        <v>0</v>
      </c>
      <c r="DK474" s="5">
        <f t="shared" si="540"/>
        <v>7000</v>
      </c>
      <c r="DL474" s="5">
        <f>INDEX('Team forecast'!$M$3:$AU$22,MATCH($B474,'Team forecast'!$B$3:$B$22,0),MATCH(DL$1,'Team forecast'!$M$2:$AU$2,0))*IF($Y474&gt;0,25000,0)</f>
        <v>0</v>
      </c>
      <c r="DM474" s="5">
        <f>INDEX('Team forecast'!$M$3:$AU$22,MATCH($B474,'Team forecast'!$B$3:$B$22,0),MATCH(DM$1,'Team forecast'!$M$2:$AU$2,0))*IF($Y474&gt;0,5000,0)</f>
        <v>0</v>
      </c>
      <c r="DN474" s="5">
        <f>INDEX('Team forecast'!$M$3:$AU$22,MATCH($B474,'Team forecast'!$B$3:$B$22,0),MATCH(DN$1,'Team forecast'!$M$2:$AU$2,0))*IF($Y474&gt;0,-15000,0)</f>
        <v>0</v>
      </c>
      <c r="DO474" s="5">
        <f t="shared" si="541"/>
        <v>0</v>
      </c>
      <c r="DP474" s="5">
        <f t="shared" si="542"/>
        <v>0</v>
      </c>
      <c r="DQ474" s="5">
        <f t="shared" si="543"/>
        <v>0</v>
      </c>
      <c r="DR474" s="5">
        <f t="shared" si="544"/>
        <v>0</v>
      </c>
      <c r="DS474" s="5">
        <f t="shared" si="545"/>
        <v>0</v>
      </c>
      <c r="DT474" s="5">
        <f t="shared" si="546"/>
        <v>-7200</v>
      </c>
      <c r="DU474" s="5">
        <f t="shared" si="547"/>
        <v>-1500</v>
      </c>
      <c r="DV474" s="5">
        <f t="shared" si="548"/>
        <v>0</v>
      </c>
      <c r="DW474" s="5">
        <f t="shared" si="549"/>
        <v>0</v>
      </c>
      <c r="DX474" s="5">
        <f>IFERROR(SUM(DL474:DW474),0)*((Cockpit!$C$3)^5)</f>
        <v>-1462.2089999999996</v>
      </c>
      <c r="DY474" s="5">
        <f t="shared" si="550"/>
        <v>2768.3732875816941</v>
      </c>
      <c r="DZ474" s="5" t="str">
        <f>IF(ISERROR(MATCH(A474,'Current squad'!B:B,0)),"No","Yes")</f>
        <v>No</v>
      </c>
      <c r="EA474" s="5" cm="1">
        <f t="array" ref="EA474">IFERROR(_xlfn.IFS(DZ474="Yes",0,DZ474="No",H474*1%),999999)</f>
        <v>38600</v>
      </c>
      <c r="EB474" s="5">
        <f t="shared" si="492"/>
        <v>3898600</v>
      </c>
      <c r="EC474" s="5">
        <f t="shared" si="551"/>
        <v>-35831.626712418307</v>
      </c>
      <c r="ED474" s="1">
        <f t="shared" si="493"/>
        <v>-9.2828048477767641E-3</v>
      </c>
      <c r="EE474" s="5">
        <f>RANK(EC474,$EC$2:$EC$572)+COUNTIF($EC$2:EC474,EC474)-1</f>
        <v>387</v>
      </c>
      <c r="EF474" s="4">
        <f>RANK(ED474,$ED$2:$ED$572)+COUNTIF($ED$2:ED474,ED474)-1</f>
        <v>183</v>
      </c>
    </row>
    <row r="475" spans="1:136" x14ac:dyDescent="0.3">
      <c r="A475" t="str">
        <f>IF(Holdet.dk!A475&lt;&gt;"",Holdet.dk!A475,"")</f>
        <v>Robbie Brady</v>
      </c>
      <c r="B475" t="str">
        <f>INDEX(Holdet.dk!B:B,MATCH($A475,Holdet.dk!$A:$A,0))</f>
        <v>Burnley</v>
      </c>
      <c r="C475" t="str">
        <f>INDEX(Holdet.dk!C:C,MATCH($A475,Holdet.dk!$A:$A,0))</f>
        <v>Midfield</v>
      </c>
      <c r="D475" t="str">
        <f>INDEX(Holdet.dk!D:D,MATCH($A475,Holdet.dk!$A:$A,0))</f>
        <v>3.061.000</v>
      </c>
      <c r="E475" s="1">
        <f>IFERROR(_xlfn.NUMBERVALUE(INDEX(Holdet.dk!$E:$E,MATCH($A475,Holdet.dk!$A:$A,0)),","),0)</f>
        <v>1E-3</v>
      </c>
      <c r="F475" t="str">
        <f>IF(INDEX(Lookup!H:H,MATCH('Master data'!A475,Lookup!G:G,0))=0,A475,INDEX(Lookup!H:H,MATCH('Master data'!A475,Lookup!G:G,0)))</f>
        <v>Robbie Brady</v>
      </c>
      <c r="G475" t="str">
        <f>IFERROR(INDEX(Lookup!B:B,MATCH(INDEX(Rotowire!C:C,MATCH(F475,Rotowire!A:A,0)),Lookup!D:D,0)),"")</f>
        <v/>
      </c>
      <c r="H475" s="5">
        <f t="shared" si="484"/>
        <v>3061000</v>
      </c>
      <c r="I475" s="19">
        <f>IFERROR(INDEX('Team forecast'!$G$3:$I$22,MATCH($B475,'Team forecast'!$B$3:$B$22,0),MATCH(I$1,'Team forecast'!$G$2:$I$2,0)),0)</f>
        <v>0.86842105263157876</v>
      </c>
      <c r="J475" s="19">
        <f>IFERROR(INDEX('Team forecast'!$G$3:$I$22,MATCH($B475,'Team forecast'!$B$3:$B$22,0),MATCH(J$1,'Team forecast'!$G$2:$I$2,0)),0)</f>
        <v>0.79999999999999993</v>
      </c>
      <c r="K475" s="19">
        <f>IFERROR(INDEX('Team forecast'!$G$3:$I$22,MATCH($B475,'Team forecast'!$B$3:$B$22,0),MATCH(K$1,'Team forecast'!$G$2:$I$2,0)),0)</f>
        <v>1.3061924203441888</v>
      </c>
      <c r="L475">
        <f>SUMIFS(Rotowire!E:E,Rotowire!$A:$A,'Master data'!$F475)</f>
        <v>0</v>
      </c>
      <c r="M475" s="2">
        <f>SUMIFS(Rotowire!F:F,Rotowire!$A:$A,'Master data'!$F475)*I475</f>
        <v>0</v>
      </c>
      <c r="N475" s="2">
        <f>SUMIFS(Rotowire!G:G,Rotowire!$A:$A,'Master data'!$F475)*I475</f>
        <v>0</v>
      </c>
      <c r="O475" s="2">
        <f>SUMIFS(Rotowire!I:I,Rotowire!$A:$A,'Master data'!$F475)*I475</f>
        <v>0</v>
      </c>
      <c r="P475" s="2">
        <f>SUMIFS(Rotowire!W:W,Rotowire!$A:$A,'Master data'!$F475)*K475</f>
        <v>0</v>
      </c>
      <c r="Q475" s="2">
        <f>SUMIFS(Rotowire!Y:Y,Rotowire!$A:$A,'Master data'!$F475)*J475</f>
        <v>0</v>
      </c>
      <c r="R475" s="2">
        <f>SUMIFS(Rotowire!AB:AB,Rotowire!$A:$A,'Master data'!$F475)</f>
        <v>0</v>
      </c>
      <c r="S475" s="2">
        <f>SUMIFS(Rotowire!AC:AC,Rotowire!$A:$A,'Master data'!$F475)</f>
        <v>0</v>
      </c>
      <c r="T475" s="2">
        <f>INDEX('Team forecast'!D$3:D$22,MATCH($B475,'Team forecast'!$B$3:$B$22,0))</f>
        <v>1.32</v>
      </c>
      <c r="U475" s="2">
        <f>INDEX('Team forecast'!E$3:E$22,MATCH($B475,'Team forecast'!$B$3:$B$22,0))</f>
        <v>1.1599999999999999</v>
      </c>
      <c r="V475" s="2">
        <f>INDEX('Team forecast'!J$3:J$22,MATCH($B475,'Team forecast'!$B$3:$B$22,0))</f>
        <v>0.39810000000000001</v>
      </c>
      <c r="W475" s="2">
        <f>INDEX('Team forecast'!K$3:K$22,MATCH($B475,'Team forecast'!$B$3:$B$22,0))</f>
        <v>0.27700000000000002</v>
      </c>
      <c r="X475" s="2">
        <f>INDEX('Team forecast'!L$3:L$22,MATCH($B475,'Team forecast'!$B$3:$B$22,0))</f>
        <v>0.32490000000000002</v>
      </c>
      <c r="Y475" s="5">
        <f t="shared" si="485"/>
        <v>-5000</v>
      </c>
      <c r="Z475" s="5">
        <f t="shared" si="486"/>
        <v>0</v>
      </c>
      <c r="AA475" s="5">
        <f t="shared" si="487"/>
        <v>0</v>
      </c>
      <c r="AB475" s="5">
        <f t="shared" si="488"/>
        <v>0</v>
      </c>
      <c r="AC475" s="5">
        <f t="shared" si="489"/>
        <v>0</v>
      </c>
      <c r="AD475" s="5">
        <f t="shared" si="494"/>
        <v>0</v>
      </c>
      <c r="AE475" s="5">
        <f t="shared" si="495"/>
        <v>0</v>
      </c>
      <c r="AF475" s="5">
        <f t="shared" si="490"/>
        <v>0</v>
      </c>
      <c r="AG475" s="5">
        <f t="shared" si="491"/>
        <v>0</v>
      </c>
      <c r="AH475" s="5">
        <f t="shared" si="496"/>
        <v>0</v>
      </c>
      <c r="AI475" s="5">
        <f t="shared" si="497"/>
        <v>0</v>
      </c>
      <c r="AJ475" s="5">
        <f t="shared" si="498"/>
        <v>0</v>
      </c>
      <c r="AK475" s="5">
        <f t="shared" si="499"/>
        <v>0</v>
      </c>
      <c r="AL475" s="5">
        <f>IFERROR(SUM(Y475:AK475),-5000)*((Cockpit!$C$3)^0)</f>
        <v>-5000</v>
      </c>
      <c r="AM475" s="19">
        <f>INDEX('Team forecast'!$M$3:$AU$22,MATCH($B475,'Team forecast'!$B$3:$B$22,0),MATCH(AM$1,'Team forecast'!$M$2:$AU$2,0))</f>
        <v>0</v>
      </c>
      <c r="AN475" s="19">
        <f>INDEX('Team forecast'!$M$3:$AU$22,MATCH($B475,'Team forecast'!$B$3:$B$22,0),MATCH(AN$1,'Team forecast'!$M$2:$AU$2,0))</f>
        <v>0</v>
      </c>
      <c r="AO475" s="19">
        <f>INDEX('Team forecast'!$M$3:$AU$22,MATCH($B475,'Team forecast'!$B$3:$B$22,0),MATCH(AO$1,'Team forecast'!$M$2:$AU$2,0))</f>
        <v>0</v>
      </c>
      <c r="AP475" s="19">
        <f>INDEX('Team forecast'!$M$3:$AU$22,MATCH($B475,'Team forecast'!$B$3:$B$22,0),MATCH(AP$1,'Team forecast'!$M$2:$AU$2,0))</f>
        <v>0</v>
      </c>
      <c r="AQ475" s="5">
        <f t="shared" si="500"/>
        <v>-5000</v>
      </c>
      <c r="AR475" s="5">
        <f>INDEX('Team forecast'!$M$3:$AU$22,MATCH($B475,'Team forecast'!$B$3:$B$22,0),MATCH(AR$1,'Team forecast'!$M$2:$AU$2,0))*IF($Y475&gt;0,25000,0)</f>
        <v>0</v>
      </c>
      <c r="AS475" s="5">
        <f>INDEX('Team forecast'!$M$3:$AU$22,MATCH($B475,'Team forecast'!$B$3:$B$22,0),MATCH(AS$1,'Team forecast'!$M$2:$AU$2,0))*IF($Y475&gt;0,5000,0)</f>
        <v>0</v>
      </c>
      <c r="AT475" s="5">
        <f>INDEX('Team forecast'!$M$3:$AU$22,MATCH($B475,'Team forecast'!$B$3:$B$22,0),MATCH(AT$1,'Team forecast'!$M$2:$AU$2,0))*IF($Y475&gt;0,-15000,0)</f>
        <v>0</v>
      </c>
      <c r="AU475" s="5">
        <f t="shared" si="501"/>
        <v>0</v>
      </c>
      <c r="AV475" s="5">
        <f t="shared" si="502"/>
        <v>0</v>
      </c>
      <c r="AW475" s="5">
        <f t="shared" si="503"/>
        <v>0</v>
      </c>
      <c r="AX475" s="5">
        <f t="shared" si="504"/>
        <v>0</v>
      </c>
      <c r="AY475" s="5">
        <f t="shared" si="505"/>
        <v>0</v>
      </c>
      <c r="AZ475" s="5">
        <f t="shared" si="506"/>
        <v>0</v>
      </c>
      <c r="BA475" s="5">
        <f t="shared" si="507"/>
        <v>0</v>
      </c>
      <c r="BB475" s="5">
        <f t="shared" si="508"/>
        <v>0</v>
      </c>
      <c r="BC475" s="5">
        <f t="shared" si="509"/>
        <v>0</v>
      </c>
      <c r="BD475" s="5">
        <f>IFERROR(SUM(AR475:BC475),0)*((Cockpit!$C$3)^1)</f>
        <v>0</v>
      </c>
      <c r="BE475" s="19">
        <f>INDEX('Team forecast'!$M$3:$AU$22,MATCH($B475,'Team forecast'!$B$3:$B$22,0),MATCH(BE$1,'Team forecast'!$M$2:$AU$2,0))</f>
        <v>0</v>
      </c>
      <c r="BF475" s="19">
        <f>INDEX('Team forecast'!$M$3:$AU$22,MATCH($B475,'Team forecast'!$B$3:$B$22,0),MATCH(BF$1,'Team forecast'!$M$2:$AU$2,0))</f>
        <v>0</v>
      </c>
      <c r="BG475" s="19">
        <f>INDEX('Team forecast'!$M$3:$AU$22,MATCH($B475,'Team forecast'!$B$3:$B$22,0),MATCH(BG$1,'Team forecast'!$M$2:$AU$2,0))</f>
        <v>0</v>
      </c>
      <c r="BH475" s="19">
        <f>INDEX('Team forecast'!$M$3:$AU$22,MATCH($B475,'Team forecast'!$B$3:$B$22,0),MATCH(BH$1,'Team forecast'!$M$2:$AU$2,0))</f>
        <v>0</v>
      </c>
      <c r="BI475" s="5">
        <f t="shared" si="510"/>
        <v>-5000</v>
      </c>
      <c r="BJ475" s="5">
        <f>INDEX('Team forecast'!$M$3:$AU$22,MATCH($B475,'Team forecast'!$B$3:$B$22,0),MATCH(BJ$1,'Team forecast'!$M$2:$AU$2,0))*IF($Y475&gt;0,25000,0)</f>
        <v>0</v>
      </c>
      <c r="BK475" s="5">
        <f>INDEX('Team forecast'!$M$3:$AU$22,MATCH($B475,'Team forecast'!$B$3:$B$22,0),MATCH(BK$1,'Team forecast'!$M$2:$AU$2,0))*IF($Y475&gt;0,5000,0)</f>
        <v>0</v>
      </c>
      <c r="BL475" s="5">
        <f>INDEX('Team forecast'!$M$3:$AU$22,MATCH($B475,'Team forecast'!$B$3:$B$22,0),MATCH(BL$1,'Team forecast'!$M$2:$AU$2,0))*IF($Y475&gt;0,-15000,0)</f>
        <v>0</v>
      </c>
      <c r="BM475" s="5">
        <f t="shared" si="511"/>
        <v>0</v>
      </c>
      <c r="BN475" s="5">
        <f t="shared" si="512"/>
        <v>0</v>
      </c>
      <c r="BO475" s="5">
        <f t="shared" si="513"/>
        <v>0</v>
      </c>
      <c r="BP475" s="5">
        <f t="shared" si="514"/>
        <v>0</v>
      </c>
      <c r="BQ475" s="5">
        <f t="shared" si="515"/>
        <v>0</v>
      </c>
      <c r="BR475" s="5">
        <f t="shared" si="516"/>
        <v>0</v>
      </c>
      <c r="BS475" s="5">
        <f t="shared" si="517"/>
        <v>0</v>
      </c>
      <c r="BT475" s="5">
        <f t="shared" si="518"/>
        <v>0</v>
      </c>
      <c r="BU475" s="5">
        <f t="shared" si="519"/>
        <v>0</v>
      </c>
      <c r="BV475" s="5">
        <f>IFERROR(SUM(BJ475:BU475),0)*((Cockpit!$C$3)^2)</f>
        <v>0</v>
      </c>
      <c r="BW475" s="19">
        <f>INDEX('Team forecast'!$M$3:$AU$22,MATCH($B475,'Team forecast'!$B$3:$B$22,0),MATCH(BW$1,'Team forecast'!$M$2:$AU$2,0))</f>
        <v>0</v>
      </c>
      <c r="BX475" s="19">
        <f>INDEX('Team forecast'!$M$3:$AU$22,MATCH($B475,'Team forecast'!$B$3:$B$22,0),MATCH(BX$1,'Team forecast'!$M$2:$AU$2,0))</f>
        <v>0</v>
      </c>
      <c r="BY475" s="19">
        <f>INDEX('Team forecast'!$M$3:$AU$22,MATCH($B475,'Team forecast'!$B$3:$B$22,0),MATCH(BY$1,'Team forecast'!$M$2:$AU$2,0))</f>
        <v>0</v>
      </c>
      <c r="BZ475" s="19">
        <f>INDEX('Team forecast'!$M$3:$AU$22,MATCH($B475,'Team forecast'!$B$3:$B$22,0),MATCH(BZ$1,'Team forecast'!$M$2:$AU$2,0))</f>
        <v>0</v>
      </c>
      <c r="CA475" s="5">
        <f t="shared" si="520"/>
        <v>-5000</v>
      </c>
      <c r="CB475" s="5">
        <f>INDEX('Team forecast'!$M$3:$AU$22,MATCH($B475,'Team forecast'!$B$3:$B$22,0),MATCH(CB$1,'Team forecast'!$M$2:$AU$2,0))*IF($Y475&gt;0,25000,0)</f>
        <v>0</v>
      </c>
      <c r="CC475" s="5">
        <f>INDEX('Team forecast'!$M$3:$AU$22,MATCH($B475,'Team forecast'!$B$3:$B$22,0),MATCH(CC$1,'Team forecast'!$M$2:$AU$2,0))*IF($Y475&gt;0,5000,0)</f>
        <v>0</v>
      </c>
      <c r="CD475" s="5">
        <f>INDEX('Team forecast'!$M$3:$AU$22,MATCH($B475,'Team forecast'!$B$3:$B$22,0),MATCH(CD$1,'Team forecast'!$M$2:$AU$2,0))*IF($Y475&gt;0,-15000,0)</f>
        <v>0</v>
      </c>
      <c r="CE475" s="5">
        <f t="shared" si="521"/>
        <v>0</v>
      </c>
      <c r="CF475" s="5">
        <f t="shared" si="522"/>
        <v>0</v>
      </c>
      <c r="CG475" s="5">
        <f t="shared" si="523"/>
        <v>0</v>
      </c>
      <c r="CH475" s="5">
        <f t="shared" si="524"/>
        <v>0</v>
      </c>
      <c r="CI475" s="5">
        <f t="shared" si="525"/>
        <v>0</v>
      </c>
      <c r="CJ475" s="5">
        <f t="shared" si="526"/>
        <v>0</v>
      </c>
      <c r="CK475" s="5">
        <f t="shared" si="527"/>
        <v>0</v>
      </c>
      <c r="CL475" s="5">
        <f t="shared" si="528"/>
        <v>0</v>
      </c>
      <c r="CM475" s="5">
        <f t="shared" si="529"/>
        <v>0</v>
      </c>
      <c r="CN475" s="5">
        <f>IFERROR(SUM(CB475:CM475),0)*((Cockpit!$C$3)^3)</f>
        <v>0</v>
      </c>
      <c r="CO475" s="19">
        <f>INDEX('Team forecast'!$M$3:$AU$22,MATCH($B475,'Team forecast'!$B$3:$B$22,0),MATCH(CO$1,'Team forecast'!$M$2:$AU$2,0))</f>
        <v>0</v>
      </c>
      <c r="CP475" s="19">
        <f>INDEX('Team forecast'!$M$3:$AU$22,MATCH($B475,'Team forecast'!$B$3:$B$22,0),MATCH(CP$1,'Team forecast'!$M$2:$AU$2,0))</f>
        <v>0</v>
      </c>
      <c r="CQ475" s="19">
        <f>INDEX('Team forecast'!$M$3:$AU$22,MATCH($B475,'Team forecast'!$B$3:$B$22,0),MATCH(CQ$1,'Team forecast'!$M$2:$AU$2,0))</f>
        <v>0</v>
      </c>
      <c r="CR475" s="19">
        <f>INDEX('Team forecast'!$M$3:$AU$22,MATCH($B475,'Team forecast'!$B$3:$B$22,0),MATCH(CR$1,'Team forecast'!$M$2:$AU$2,0))</f>
        <v>0</v>
      </c>
      <c r="CS475" s="5">
        <f t="shared" si="530"/>
        <v>-5000</v>
      </c>
      <c r="CT475" s="5">
        <f>INDEX('Team forecast'!$M$3:$AU$22,MATCH($B475,'Team forecast'!$B$3:$B$22,0),MATCH(CT$1,'Team forecast'!$M$2:$AU$2,0))*IF($Y475&gt;0,25000,0)</f>
        <v>0</v>
      </c>
      <c r="CU475" s="5">
        <f>INDEX('Team forecast'!$M$3:$AU$22,MATCH($B475,'Team forecast'!$B$3:$B$22,0),MATCH(CU$1,'Team forecast'!$M$2:$AU$2,0))*IF($Y475&gt;0,5000,0)</f>
        <v>0</v>
      </c>
      <c r="CV475" s="5">
        <f>INDEX('Team forecast'!$M$3:$AU$22,MATCH($B475,'Team forecast'!$B$3:$B$22,0),MATCH(CV$1,'Team forecast'!$M$2:$AU$2,0))*IF($Y475&gt;0,-15000,0)</f>
        <v>0</v>
      </c>
      <c r="CW475" s="5">
        <f t="shared" si="531"/>
        <v>0</v>
      </c>
      <c r="CX475" s="5">
        <f t="shared" si="532"/>
        <v>0</v>
      </c>
      <c r="CY475" s="5">
        <f t="shared" si="533"/>
        <v>0</v>
      </c>
      <c r="CZ475" s="5">
        <f t="shared" si="534"/>
        <v>0</v>
      </c>
      <c r="DA475" s="5">
        <f t="shared" si="535"/>
        <v>0</v>
      </c>
      <c r="DB475" s="5">
        <f t="shared" si="536"/>
        <v>0</v>
      </c>
      <c r="DC475" s="5">
        <f t="shared" si="537"/>
        <v>0</v>
      </c>
      <c r="DD475" s="5">
        <f t="shared" si="538"/>
        <v>0</v>
      </c>
      <c r="DE475" s="5">
        <f t="shared" si="539"/>
        <v>0</v>
      </c>
      <c r="DF475" s="5">
        <f>IFERROR(SUM(CT475:DE475),0)*((Cockpit!$C$3)^4)</f>
        <v>0</v>
      </c>
      <c r="DG475" s="19">
        <f>INDEX('Team forecast'!$M$3:$AU$22,MATCH($B475,'Team forecast'!$B$3:$B$22,0),MATCH(DG$1,'Team forecast'!$M$2:$AU$2,0))</f>
        <v>0</v>
      </c>
      <c r="DH475" s="19">
        <f>INDEX('Team forecast'!$M$3:$AU$22,MATCH($B475,'Team forecast'!$B$3:$B$22,0),MATCH(DH$1,'Team forecast'!$M$2:$AU$2,0))</f>
        <v>0</v>
      </c>
      <c r="DI475" s="19">
        <f>INDEX('Team forecast'!$M$3:$AU$22,MATCH($B475,'Team forecast'!$B$3:$B$22,0),MATCH(DI$1,'Team forecast'!$M$2:$AU$2,0))</f>
        <v>0</v>
      </c>
      <c r="DJ475" s="19">
        <f>INDEX('Team forecast'!$M$3:$AU$22,MATCH($B475,'Team forecast'!$B$3:$B$22,0),MATCH(DJ$1,'Team forecast'!$M$2:$AU$2,0))</f>
        <v>0</v>
      </c>
      <c r="DK475" s="5">
        <f t="shared" si="540"/>
        <v>-5000</v>
      </c>
      <c r="DL475" s="5">
        <f>INDEX('Team forecast'!$M$3:$AU$22,MATCH($B475,'Team forecast'!$B$3:$B$22,0),MATCH(DL$1,'Team forecast'!$M$2:$AU$2,0))*IF($Y475&gt;0,25000,0)</f>
        <v>0</v>
      </c>
      <c r="DM475" s="5">
        <f>INDEX('Team forecast'!$M$3:$AU$22,MATCH($B475,'Team forecast'!$B$3:$B$22,0),MATCH(DM$1,'Team forecast'!$M$2:$AU$2,0))*IF($Y475&gt;0,5000,0)</f>
        <v>0</v>
      </c>
      <c r="DN475" s="5">
        <f>INDEX('Team forecast'!$M$3:$AU$22,MATCH($B475,'Team forecast'!$B$3:$B$22,0),MATCH(DN$1,'Team forecast'!$M$2:$AU$2,0))*IF($Y475&gt;0,-15000,0)</f>
        <v>0</v>
      </c>
      <c r="DO475" s="5">
        <f t="shared" si="541"/>
        <v>0</v>
      </c>
      <c r="DP475" s="5">
        <f t="shared" si="542"/>
        <v>0</v>
      </c>
      <c r="DQ475" s="5">
        <f t="shared" si="543"/>
        <v>0</v>
      </c>
      <c r="DR475" s="5">
        <f t="shared" si="544"/>
        <v>0</v>
      </c>
      <c r="DS475" s="5">
        <f t="shared" si="545"/>
        <v>0</v>
      </c>
      <c r="DT475" s="5">
        <f t="shared" si="546"/>
        <v>0</v>
      </c>
      <c r="DU475" s="5">
        <f t="shared" si="547"/>
        <v>0</v>
      </c>
      <c r="DV475" s="5">
        <f t="shared" si="548"/>
        <v>0</v>
      </c>
      <c r="DW475" s="5">
        <f t="shared" si="549"/>
        <v>0</v>
      </c>
      <c r="DX475" s="5">
        <f>IFERROR(SUM(DL475:DW475),0)*((Cockpit!$C$3)^5)</f>
        <v>0</v>
      </c>
      <c r="DY475" s="5">
        <f t="shared" si="550"/>
        <v>-5000</v>
      </c>
      <c r="DZ475" s="5" t="str">
        <f>IF(ISERROR(MATCH(A475,'Current squad'!B:B,0)),"No","Yes")</f>
        <v>No</v>
      </c>
      <c r="EA475" s="5" cm="1">
        <f t="array" ref="EA475">IFERROR(_xlfn.IFS(DZ475="Yes",0,DZ475="No",H475*1%),999999)</f>
        <v>30610</v>
      </c>
      <c r="EB475" s="5">
        <f t="shared" si="492"/>
        <v>3091610</v>
      </c>
      <c r="EC475" s="5">
        <f t="shared" si="551"/>
        <v>-35610</v>
      </c>
      <c r="ED475" s="1">
        <f t="shared" si="493"/>
        <v>-1.1633453119895458E-2</v>
      </c>
      <c r="EE475" s="5">
        <f>RANK(EC475,$EC$2:$EC$572)+COUNTIF($EC$2:EC475,EC475)-1</f>
        <v>383</v>
      </c>
      <c r="EF475" s="4">
        <f>RANK(ED475,$ED$2:$ED$572)+COUNTIF($ED$2:ED475,ED475)-1</f>
        <v>348</v>
      </c>
    </row>
    <row r="476" spans="1:136" x14ac:dyDescent="0.3">
      <c r="A476" t="str">
        <f>IF(Holdet.dk!A476&lt;&gt;"",Holdet.dk!A476,"")</f>
        <v>Nicolas Pepe</v>
      </c>
      <c r="B476" t="str">
        <f>INDEX(Holdet.dk!B:B,MATCH($A476,Holdet.dk!$A:$A,0))</f>
        <v>Arsenal</v>
      </c>
      <c r="C476" t="str">
        <f>INDEX(Holdet.dk!C:C,MATCH($A476,Holdet.dk!$A:$A,0))</f>
        <v>Striker</v>
      </c>
      <c r="D476" t="str">
        <f>INDEX(Holdet.dk!D:D,MATCH($A476,Holdet.dk!$A:$A,0))</f>
        <v>5.591.000</v>
      </c>
      <c r="E476" s="1">
        <f>IFERROR(_xlfn.NUMBERVALUE(INDEX(Holdet.dk!$E:$E,MATCH($A476,Holdet.dk!$A:$A,0)),","),0)</f>
        <v>1.8000000000000002E-2</v>
      </c>
      <c r="F476" t="str">
        <f>IF(INDEX(Lookup!H:H,MATCH('Master data'!A476,Lookup!G:G,0))=0,A476,INDEX(Lookup!H:H,MATCH('Master data'!A476,Lookup!G:G,0)))</f>
        <v>Nicolas Pepe</v>
      </c>
      <c r="G476" t="str">
        <f>IFERROR(INDEX(Lookup!B:B,MATCH(INDEX(Rotowire!C:C,MATCH(F476,Rotowire!A:A,0)),Lookup!D:D,0)),"")</f>
        <v>Brighton and Hove</v>
      </c>
      <c r="H476" s="5">
        <f t="shared" si="484"/>
        <v>5591000</v>
      </c>
      <c r="I476" s="19">
        <f>IFERROR(INDEX('Team forecast'!$G$3:$I$22,MATCH($B476,'Team forecast'!$B$3:$B$22,0),MATCH(I$1,'Team forecast'!$G$2:$I$2,0)),0)</f>
        <v>0.68783068783068768</v>
      </c>
      <c r="J476" s="19">
        <f>IFERROR(INDEX('Team forecast'!$G$3:$I$22,MATCH($B476,'Team forecast'!$B$3:$B$22,0),MATCH(J$1,'Team forecast'!$G$2:$I$2,0)),0)</f>
        <v>0.99082568807339433</v>
      </c>
      <c r="K476" s="19">
        <f>IFERROR(INDEX('Team forecast'!$G$3:$I$22,MATCH($B476,'Team forecast'!$B$3:$B$22,0),MATCH(K$1,'Team forecast'!$G$2:$I$2,0)),0)</f>
        <v>0.99881036954393854</v>
      </c>
      <c r="L476">
        <f>SUMIFS(Rotowire!E:E,Rotowire!$A:$A,'Master data'!$F476)</f>
        <v>95</v>
      </c>
      <c r="M476" s="2">
        <f>SUMIFS(Rotowire!F:F,Rotowire!$A:$A,'Master data'!$F476)*I476</f>
        <v>0.30264550264550261</v>
      </c>
      <c r="N476" s="2">
        <f>SUMIFS(Rotowire!G:G,Rotowire!$A:$A,'Master data'!$F476)*I476</f>
        <v>0.1513227513227513</v>
      </c>
      <c r="O476" s="2">
        <f>SUMIFS(Rotowire!I:I,Rotowire!$A:$A,'Master data'!$F476)*I476</f>
        <v>0.76349206349206344</v>
      </c>
      <c r="P476" s="2">
        <f>SUMIFS(Rotowire!W:W,Rotowire!$A:$A,'Master data'!$F476)*K476</f>
        <v>0.33959552564493911</v>
      </c>
      <c r="Q476" s="2">
        <f>SUMIFS(Rotowire!Y:Y,Rotowire!$A:$A,'Master data'!$F476)*J476</f>
        <v>0</v>
      </c>
      <c r="R476" s="2">
        <f>SUMIFS(Rotowire!AB:AB,Rotowire!$A:$A,'Master data'!$F476)</f>
        <v>0.08</v>
      </c>
      <c r="S476" s="2">
        <f>SUMIFS(Rotowire!AC:AC,Rotowire!$A:$A,'Master data'!$F476)</f>
        <v>0.01</v>
      </c>
      <c r="T476" s="2">
        <f>INDEX('Team forecast'!D$3:D$22,MATCH($B476,'Team forecast'!$B$3:$B$22,0))</f>
        <v>1.3</v>
      </c>
      <c r="U476" s="2">
        <f>INDEX('Team forecast'!E$3:E$22,MATCH($B476,'Team forecast'!$B$3:$B$22,0))</f>
        <v>1.08</v>
      </c>
      <c r="V476" s="2">
        <f>INDEX('Team forecast'!J$3:J$22,MATCH($B476,'Team forecast'!$B$3:$B$22,0))</f>
        <v>0.41</v>
      </c>
      <c r="W476" s="2">
        <f>INDEX('Team forecast'!K$3:K$22,MATCH($B476,'Team forecast'!$B$3:$B$22,0))</f>
        <v>0.28310000000000002</v>
      </c>
      <c r="X476" s="2">
        <f>INDEX('Team forecast'!L$3:L$22,MATCH($B476,'Team forecast'!$B$3:$B$22,0))</f>
        <v>0.30690000000000001</v>
      </c>
      <c r="Y476" s="5">
        <f t="shared" si="485"/>
        <v>7000</v>
      </c>
      <c r="Z476" s="5">
        <f t="shared" si="486"/>
        <v>10250</v>
      </c>
      <c r="AA476" s="5">
        <f t="shared" si="487"/>
        <v>1415.5</v>
      </c>
      <c r="AB476" s="5">
        <f t="shared" si="488"/>
        <v>-4603.5</v>
      </c>
      <c r="AC476" s="5">
        <f t="shared" si="489"/>
        <v>30264.55026455026</v>
      </c>
      <c r="AD476" s="5">
        <f t="shared" si="494"/>
        <v>7566.137566137565</v>
      </c>
      <c r="AE476" s="5">
        <f t="shared" si="495"/>
        <v>7634.9206349206343</v>
      </c>
      <c r="AF476" s="5">
        <f t="shared" si="490"/>
        <v>0</v>
      </c>
      <c r="AG476" s="5">
        <f t="shared" si="491"/>
        <v>0</v>
      </c>
      <c r="AH476" s="5">
        <f t="shared" si="496"/>
        <v>-1600</v>
      </c>
      <c r="AI476" s="5">
        <f t="shared" si="497"/>
        <v>-500</v>
      </c>
      <c r="AJ476" s="5">
        <f t="shared" si="498"/>
        <v>13000</v>
      </c>
      <c r="AK476" s="5">
        <f t="shared" si="499"/>
        <v>-8640</v>
      </c>
      <c r="AL476" s="5">
        <f>IFERROR(SUM(Y476:AK476),-5000)*((Cockpit!$C$3)^0)</f>
        <v>61787.608465608457</v>
      </c>
      <c r="AM476" s="19">
        <f>INDEX('Team forecast'!$M$3:$AU$22,MATCH($B476,'Team forecast'!$B$3:$B$22,0),MATCH(AM$1,'Team forecast'!$M$2:$AU$2,0))</f>
        <v>0</v>
      </c>
      <c r="AN476" s="19">
        <f>INDEX('Team forecast'!$M$3:$AU$22,MATCH($B476,'Team forecast'!$B$3:$B$22,0),MATCH(AN$1,'Team forecast'!$M$2:$AU$2,0))</f>
        <v>0</v>
      </c>
      <c r="AO476" s="19">
        <f>INDEX('Team forecast'!$M$3:$AU$22,MATCH($B476,'Team forecast'!$B$3:$B$22,0),MATCH(AO$1,'Team forecast'!$M$2:$AU$2,0))</f>
        <v>0</v>
      </c>
      <c r="AP476" s="19">
        <f>INDEX('Team forecast'!$M$3:$AU$22,MATCH($B476,'Team forecast'!$B$3:$B$22,0),MATCH(AP$1,'Team forecast'!$M$2:$AU$2,0))</f>
        <v>0</v>
      </c>
      <c r="AQ476" s="5">
        <f t="shared" si="500"/>
        <v>7000</v>
      </c>
      <c r="AR476" s="5">
        <f>INDEX('Team forecast'!$M$3:$AU$22,MATCH($B476,'Team forecast'!$B$3:$B$22,0),MATCH(AR$1,'Team forecast'!$M$2:$AU$2,0))*IF($Y476&gt;0,25000,0)</f>
        <v>0</v>
      </c>
      <c r="AS476" s="5">
        <f>INDEX('Team forecast'!$M$3:$AU$22,MATCH($B476,'Team forecast'!$B$3:$B$22,0),MATCH(AS$1,'Team forecast'!$M$2:$AU$2,0))*IF($Y476&gt;0,5000,0)</f>
        <v>0</v>
      </c>
      <c r="AT476" s="5">
        <f>INDEX('Team forecast'!$M$3:$AU$22,MATCH($B476,'Team forecast'!$B$3:$B$22,0),MATCH(AT$1,'Team forecast'!$M$2:$AU$2,0))*IF($Y476&gt;0,-15000,0)</f>
        <v>0</v>
      </c>
      <c r="AU476" s="5">
        <f t="shared" si="501"/>
        <v>0</v>
      </c>
      <c r="AV476" s="5">
        <f t="shared" si="502"/>
        <v>0</v>
      </c>
      <c r="AW476" s="5">
        <f t="shared" si="503"/>
        <v>0</v>
      </c>
      <c r="AX476" s="5">
        <f t="shared" si="504"/>
        <v>0</v>
      </c>
      <c r="AY476" s="5">
        <f t="shared" si="505"/>
        <v>0</v>
      </c>
      <c r="AZ476" s="5">
        <f t="shared" si="506"/>
        <v>-1600</v>
      </c>
      <c r="BA476" s="5">
        <f t="shared" si="507"/>
        <v>-500</v>
      </c>
      <c r="BB476" s="5">
        <f t="shared" si="508"/>
        <v>0</v>
      </c>
      <c r="BC476" s="5">
        <f t="shared" si="509"/>
        <v>0</v>
      </c>
      <c r="BD476" s="5">
        <f>IFERROR(SUM(AR476:BC476),0)*((Cockpit!$C$3)^1)</f>
        <v>-1470</v>
      </c>
      <c r="BE476" s="19">
        <f>INDEX('Team forecast'!$M$3:$AU$22,MATCH($B476,'Team forecast'!$B$3:$B$22,0),MATCH(BE$1,'Team forecast'!$M$2:$AU$2,0))</f>
        <v>0</v>
      </c>
      <c r="BF476" s="19">
        <f>INDEX('Team forecast'!$M$3:$AU$22,MATCH($B476,'Team forecast'!$B$3:$B$22,0),MATCH(BF$1,'Team forecast'!$M$2:$AU$2,0))</f>
        <v>0</v>
      </c>
      <c r="BG476" s="19">
        <f>INDEX('Team forecast'!$M$3:$AU$22,MATCH($B476,'Team forecast'!$B$3:$B$22,0),MATCH(BG$1,'Team forecast'!$M$2:$AU$2,0))</f>
        <v>0</v>
      </c>
      <c r="BH476" s="19">
        <f>INDEX('Team forecast'!$M$3:$AU$22,MATCH($B476,'Team forecast'!$B$3:$B$22,0),MATCH(BH$1,'Team forecast'!$M$2:$AU$2,0))</f>
        <v>0</v>
      </c>
      <c r="BI476" s="5">
        <f t="shared" si="510"/>
        <v>7000</v>
      </c>
      <c r="BJ476" s="5">
        <f>INDEX('Team forecast'!$M$3:$AU$22,MATCH($B476,'Team forecast'!$B$3:$B$22,0),MATCH(BJ$1,'Team forecast'!$M$2:$AU$2,0))*IF($Y476&gt;0,25000,0)</f>
        <v>0</v>
      </c>
      <c r="BK476" s="5">
        <f>INDEX('Team forecast'!$M$3:$AU$22,MATCH($B476,'Team forecast'!$B$3:$B$22,0),MATCH(BK$1,'Team forecast'!$M$2:$AU$2,0))*IF($Y476&gt;0,5000,0)</f>
        <v>0</v>
      </c>
      <c r="BL476" s="5">
        <f>INDEX('Team forecast'!$M$3:$AU$22,MATCH($B476,'Team forecast'!$B$3:$B$22,0),MATCH(BL$1,'Team forecast'!$M$2:$AU$2,0))*IF($Y476&gt;0,-15000,0)</f>
        <v>0</v>
      </c>
      <c r="BM476" s="5">
        <f t="shared" si="511"/>
        <v>0</v>
      </c>
      <c r="BN476" s="5">
        <f t="shared" si="512"/>
        <v>0</v>
      </c>
      <c r="BO476" s="5">
        <f t="shared" si="513"/>
        <v>0</v>
      </c>
      <c r="BP476" s="5">
        <f t="shared" si="514"/>
        <v>0</v>
      </c>
      <c r="BQ476" s="5">
        <f t="shared" si="515"/>
        <v>0</v>
      </c>
      <c r="BR476" s="5">
        <f t="shared" si="516"/>
        <v>-1600</v>
      </c>
      <c r="BS476" s="5">
        <f t="shared" si="517"/>
        <v>-500</v>
      </c>
      <c r="BT476" s="5">
        <f t="shared" si="518"/>
        <v>0</v>
      </c>
      <c r="BU476" s="5">
        <f t="shared" si="519"/>
        <v>0</v>
      </c>
      <c r="BV476" s="5">
        <f>IFERROR(SUM(BJ476:BU476),0)*((Cockpit!$C$3)^2)</f>
        <v>-1028.9999999999998</v>
      </c>
      <c r="BW476" s="19">
        <f>INDEX('Team forecast'!$M$3:$AU$22,MATCH($B476,'Team forecast'!$B$3:$B$22,0),MATCH(BW$1,'Team forecast'!$M$2:$AU$2,0))</f>
        <v>0</v>
      </c>
      <c r="BX476" s="19">
        <f>INDEX('Team forecast'!$M$3:$AU$22,MATCH($B476,'Team forecast'!$B$3:$B$22,0),MATCH(BX$1,'Team forecast'!$M$2:$AU$2,0))</f>
        <v>0</v>
      </c>
      <c r="BY476" s="19">
        <f>INDEX('Team forecast'!$M$3:$AU$22,MATCH($B476,'Team forecast'!$B$3:$B$22,0),MATCH(BY$1,'Team forecast'!$M$2:$AU$2,0))</f>
        <v>0</v>
      </c>
      <c r="BZ476" s="19">
        <f>INDEX('Team forecast'!$M$3:$AU$22,MATCH($B476,'Team forecast'!$B$3:$B$22,0),MATCH(BZ$1,'Team forecast'!$M$2:$AU$2,0))</f>
        <v>0</v>
      </c>
      <c r="CA476" s="5">
        <f t="shared" si="520"/>
        <v>7000</v>
      </c>
      <c r="CB476" s="5">
        <f>INDEX('Team forecast'!$M$3:$AU$22,MATCH($B476,'Team forecast'!$B$3:$B$22,0),MATCH(CB$1,'Team forecast'!$M$2:$AU$2,0))*IF($Y476&gt;0,25000,0)</f>
        <v>0</v>
      </c>
      <c r="CC476" s="5">
        <f>INDEX('Team forecast'!$M$3:$AU$22,MATCH($B476,'Team forecast'!$B$3:$B$22,0),MATCH(CC$1,'Team forecast'!$M$2:$AU$2,0))*IF($Y476&gt;0,5000,0)</f>
        <v>0</v>
      </c>
      <c r="CD476" s="5">
        <f>INDEX('Team forecast'!$M$3:$AU$22,MATCH($B476,'Team forecast'!$B$3:$B$22,0),MATCH(CD$1,'Team forecast'!$M$2:$AU$2,0))*IF($Y476&gt;0,-15000,0)</f>
        <v>0</v>
      </c>
      <c r="CE476" s="5">
        <f t="shared" si="521"/>
        <v>0</v>
      </c>
      <c r="CF476" s="5">
        <f t="shared" si="522"/>
        <v>0</v>
      </c>
      <c r="CG476" s="5">
        <f t="shared" si="523"/>
        <v>0</v>
      </c>
      <c r="CH476" s="5">
        <f t="shared" si="524"/>
        <v>0</v>
      </c>
      <c r="CI476" s="5">
        <f t="shared" si="525"/>
        <v>0</v>
      </c>
      <c r="CJ476" s="5">
        <f t="shared" si="526"/>
        <v>-1600</v>
      </c>
      <c r="CK476" s="5">
        <f t="shared" si="527"/>
        <v>-500</v>
      </c>
      <c r="CL476" s="5">
        <f t="shared" si="528"/>
        <v>0</v>
      </c>
      <c r="CM476" s="5">
        <f t="shared" si="529"/>
        <v>0</v>
      </c>
      <c r="CN476" s="5">
        <f>IFERROR(SUM(CB476:CM476),0)*((Cockpit!$C$3)^3)</f>
        <v>-720.29999999999984</v>
      </c>
      <c r="CO476" s="19">
        <f>INDEX('Team forecast'!$M$3:$AU$22,MATCH($B476,'Team forecast'!$B$3:$B$22,0),MATCH(CO$1,'Team forecast'!$M$2:$AU$2,0))</f>
        <v>0</v>
      </c>
      <c r="CP476" s="19">
        <f>INDEX('Team forecast'!$M$3:$AU$22,MATCH($B476,'Team forecast'!$B$3:$B$22,0),MATCH(CP$1,'Team forecast'!$M$2:$AU$2,0))</f>
        <v>0</v>
      </c>
      <c r="CQ476" s="19">
        <f>INDEX('Team forecast'!$M$3:$AU$22,MATCH($B476,'Team forecast'!$B$3:$B$22,0),MATCH(CQ$1,'Team forecast'!$M$2:$AU$2,0))</f>
        <v>0</v>
      </c>
      <c r="CR476" s="19">
        <f>INDEX('Team forecast'!$M$3:$AU$22,MATCH($B476,'Team forecast'!$B$3:$B$22,0),MATCH(CR$1,'Team forecast'!$M$2:$AU$2,0))</f>
        <v>0</v>
      </c>
      <c r="CS476" s="5">
        <f t="shared" si="530"/>
        <v>7000</v>
      </c>
      <c r="CT476" s="5">
        <f>INDEX('Team forecast'!$M$3:$AU$22,MATCH($B476,'Team forecast'!$B$3:$B$22,0),MATCH(CT$1,'Team forecast'!$M$2:$AU$2,0))*IF($Y476&gt;0,25000,0)</f>
        <v>0</v>
      </c>
      <c r="CU476" s="5">
        <f>INDEX('Team forecast'!$M$3:$AU$22,MATCH($B476,'Team forecast'!$B$3:$B$22,0),MATCH(CU$1,'Team forecast'!$M$2:$AU$2,0))*IF($Y476&gt;0,5000,0)</f>
        <v>0</v>
      </c>
      <c r="CV476" s="5">
        <f>INDEX('Team forecast'!$M$3:$AU$22,MATCH($B476,'Team forecast'!$B$3:$B$22,0),MATCH(CV$1,'Team forecast'!$M$2:$AU$2,0))*IF($Y476&gt;0,-15000,0)</f>
        <v>0</v>
      </c>
      <c r="CW476" s="5">
        <f t="shared" si="531"/>
        <v>0</v>
      </c>
      <c r="CX476" s="5">
        <f t="shared" si="532"/>
        <v>0</v>
      </c>
      <c r="CY476" s="5">
        <f t="shared" si="533"/>
        <v>0</v>
      </c>
      <c r="CZ476" s="5">
        <f t="shared" si="534"/>
        <v>0</v>
      </c>
      <c r="DA476" s="5">
        <f t="shared" si="535"/>
        <v>0</v>
      </c>
      <c r="DB476" s="5">
        <f t="shared" si="536"/>
        <v>-1600</v>
      </c>
      <c r="DC476" s="5">
        <f t="shared" si="537"/>
        <v>-500</v>
      </c>
      <c r="DD476" s="5">
        <f t="shared" si="538"/>
        <v>0</v>
      </c>
      <c r="DE476" s="5">
        <f t="shared" si="539"/>
        <v>0</v>
      </c>
      <c r="DF476" s="5">
        <f>IFERROR(SUM(CT476:DE476),0)*((Cockpit!$C$3)^4)</f>
        <v>-504.20999999999987</v>
      </c>
      <c r="DG476" s="19">
        <f>INDEX('Team forecast'!$M$3:$AU$22,MATCH($B476,'Team forecast'!$B$3:$B$22,0),MATCH(DG$1,'Team forecast'!$M$2:$AU$2,0))</f>
        <v>0</v>
      </c>
      <c r="DH476" s="19">
        <f>INDEX('Team forecast'!$M$3:$AU$22,MATCH($B476,'Team forecast'!$B$3:$B$22,0),MATCH(DH$1,'Team forecast'!$M$2:$AU$2,0))</f>
        <v>0</v>
      </c>
      <c r="DI476" s="19">
        <f>INDEX('Team forecast'!$M$3:$AU$22,MATCH($B476,'Team forecast'!$B$3:$B$22,0),MATCH(DI$1,'Team forecast'!$M$2:$AU$2,0))</f>
        <v>0</v>
      </c>
      <c r="DJ476" s="19">
        <f>INDEX('Team forecast'!$M$3:$AU$22,MATCH($B476,'Team forecast'!$B$3:$B$22,0),MATCH(DJ$1,'Team forecast'!$M$2:$AU$2,0))</f>
        <v>0</v>
      </c>
      <c r="DK476" s="5">
        <f t="shared" si="540"/>
        <v>7000</v>
      </c>
      <c r="DL476" s="5">
        <f>INDEX('Team forecast'!$M$3:$AU$22,MATCH($B476,'Team forecast'!$B$3:$B$22,0),MATCH(DL$1,'Team forecast'!$M$2:$AU$2,0))*IF($Y476&gt;0,25000,0)</f>
        <v>0</v>
      </c>
      <c r="DM476" s="5">
        <f>INDEX('Team forecast'!$M$3:$AU$22,MATCH($B476,'Team forecast'!$B$3:$B$22,0),MATCH(DM$1,'Team forecast'!$M$2:$AU$2,0))*IF($Y476&gt;0,5000,0)</f>
        <v>0</v>
      </c>
      <c r="DN476" s="5">
        <f>INDEX('Team forecast'!$M$3:$AU$22,MATCH($B476,'Team forecast'!$B$3:$B$22,0),MATCH(DN$1,'Team forecast'!$M$2:$AU$2,0))*IF($Y476&gt;0,-15000,0)</f>
        <v>0</v>
      </c>
      <c r="DO476" s="5">
        <f t="shared" si="541"/>
        <v>0</v>
      </c>
      <c r="DP476" s="5">
        <f t="shared" si="542"/>
        <v>0</v>
      </c>
      <c r="DQ476" s="5">
        <f t="shared" si="543"/>
        <v>0</v>
      </c>
      <c r="DR476" s="5">
        <f t="shared" si="544"/>
        <v>0</v>
      </c>
      <c r="DS476" s="5">
        <f t="shared" si="545"/>
        <v>0</v>
      </c>
      <c r="DT476" s="5">
        <f t="shared" si="546"/>
        <v>-1600</v>
      </c>
      <c r="DU476" s="5">
        <f t="shared" si="547"/>
        <v>-500</v>
      </c>
      <c r="DV476" s="5">
        <f t="shared" si="548"/>
        <v>0</v>
      </c>
      <c r="DW476" s="5">
        <f t="shared" si="549"/>
        <v>0</v>
      </c>
      <c r="DX476" s="5">
        <f>IFERROR(SUM(DL476:DW476),0)*((Cockpit!$C$3)^5)</f>
        <v>-352.94699999999989</v>
      </c>
      <c r="DY476" s="5">
        <f t="shared" si="550"/>
        <v>57711.151465608455</v>
      </c>
      <c r="DZ476" s="5" t="str">
        <f>IF(ISERROR(MATCH(A476,'Current squad'!B:B,0)),"No","Yes")</f>
        <v>No</v>
      </c>
      <c r="EA476" s="5" cm="1">
        <f t="array" ref="EA476">IFERROR(_xlfn.IFS(DZ476="Yes",0,DZ476="No",H476*1%),999999)</f>
        <v>55910</v>
      </c>
      <c r="EB476" s="5">
        <f t="shared" si="492"/>
        <v>5646910</v>
      </c>
      <c r="EC476" s="5">
        <f t="shared" si="551"/>
        <v>1801.1514656084546</v>
      </c>
      <c r="ED476" s="1">
        <f t="shared" si="493"/>
        <v>3.2215193446761842E-4</v>
      </c>
      <c r="EE476" s="5">
        <f>RANK(EC476,$EC$2:$EC$572)+COUNTIF($EC$2:EC476,EC476)-1</f>
        <v>66</v>
      </c>
      <c r="EF476" s="4">
        <f>RANK(ED476,$ED$2:$ED$572)+COUNTIF($ED$2:ED476,ED476)-1</f>
        <v>67</v>
      </c>
    </row>
    <row r="477" spans="1:136" x14ac:dyDescent="0.3">
      <c r="A477" t="str">
        <f>IF(Holdet.dk!A477&lt;&gt;"",Holdet.dk!A477,"")</f>
        <v>Daniel NLundulu</v>
      </c>
      <c r="B477" t="str">
        <f>INDEX(Holdet.dk!B:B,MATCH($A477,Holdet.dk!$A:$A,0))</f>
        <v>Southampton</v>
      </c>
      <c r="C477" t="str">
        <f>INDEX(Holdet.dk!C:C,MATCH($A477,Holdet.dk!$A:$A,0))</f>
        <v>Striker</v>
      </c>
      <c r="D477" t="str">
        <f>INDEX(Holdet.dk!D:D,MATCH($A477,Holdet.dk!$A:$A,0))</f>
        <v>2.391.000</v>
      </c>
      <c r="E477" s="1">
        <f>IFERROR(_xlfn.NUMBERVALUE(INDEX(Holdet.dk!$E:$E,MATCH($A477,Holdet.dk!$A:$A,0)),","),0)</f>
        <v>1E-3</v>
      </c>
      <c r="F477" t="str">
        <f>IF(INDEX(Lookup!H:H,MATCH('Master data'!A477,Lookup!G:G,0))=0,A477,INDEX(Lookup!H:H,MATCH('Master data'!A477,Lookup!G:G,0)))</f>
        <v>"Dan N'Lundulu"</v>
      </c>
      <c r="G477" t="str">
        <f>IFERROR(INDEX(Lookup!B:B,MATCH(INDEX(Rotowire!C:C,MATCH(F477,Rotowire!A:A,0)),Lookup!D:D,0)),"")</f>
        <v/>
      </c>
      <c r="H477" s="5">
        <f t="shared" si="484"/>
        <v>2391000</v>
      </c>
      <c r="I477" s="19">
        <f>IFERROR(INDEX('Team forecast'!$G$3:$I$22,MATCH($B477,'Team forecast'!$B$3:$B$22,0),MATCH(I$1,'Team forecast'!$G$2:$I$2,0)),0)</f>
        <v>1.1637931034482758</v>
      </c>
      <c r="J477" s="19">
        <f>IFERROR(INDEX('Team forecast'!$G$3:$I$22,MATCH($B477,'Team forecast'!$B$3:$B$22,0),MATCH(J$1,'Team forecast'!$G$2:$I$2,0)),0)</f>
        <v>0.89999999999999991</v>
      </c>
      <c r="K477" s="19">
        <f>IFERROR(INDEX('Team forecast'!$G$3:$I$22,MATCH($B477,'Team forecast'!$B$3:$B$22,0),MATCH(K$1,'Team forecast'!$G$2:$I$2,0)),0)</f>
        <v>1.3912753278240162</v>
      </c>
      <c r="L477">
        <f>SUMIFS(Rotowire!E:E,Rotowire!$A:$A,'Master data'!$F477)</f>
        <v>0</v>
      </c>
      <c r="M477" s="2">
        <f>SUMIFS(Rotowire!F:F,Rotowire!$A:$A,'Master data'!$F477)*I477</f>
        <v>0</v>
      </c>
      <c r="N477" s="2">
        <f>SUMIFS(Rotowire!G:G,Rotowire!$A:$A,'Master data'!$F477)*I477</f>
        <v>0</v>
      </c>
      <c r="O477" s="2">
        <f>SUMIFS(Rotowire!I:I,Rotowire!$A:$A,'Master data'!$F477)*I477</f>
        <v>0</v>
      </c>
      <c r="P477" s="2">
        <f>SUMIFS(Rotowire!W:W,Rotowire!$A:$A,'Master data'!$F477)*K477</f>
        <v>0</v>
      </c>
      <c r="Q477" s="2">
        <f>SUMIFS(Rotowire!Y:Y,Rotowire!$A:$A,'Master data'!$F477)*J477</f>
        <v>0</v>
      </c>
      <c r="R477" s="2">
        <f>SUMIFS(Rotowire!AB:AB,Rotowire!$A:$A,'Master data'!$F477)</f>
        <v>0</v>
      </c>
      <c r="S477" s="2">
        <f>SUMIFS(Rotowire!AC:AC,Rotowire!$A:$A,'Master data'!$F477)</f>
        <v>0</v>
      </c>
      <c r="T477" s="2">
        <f>INDEX('Team forecast'!D$3:D$22,MATCH($B477,'Team forecast'!$B$3:$B$22,0))</f>
        <v>1.35</v>
      </c>
      <c r="U477" s="2">
        <f>INDEX('Team forecast'!E$3:E$22,MATCH($B477,'Team forecast'!$B$3:$B$22,0))</f>
        <v>1.71</v>
      </c>
      <c r="V477" s="2">
        <f>INDEX('Team forecast'!J$3:J$22,MATCH($B477,'Team forecast'!$B$3:$B$22,0))</f>
        <v>0.30020000000000002</v>
      </c>
      <c r="W477" s="2">
        <f>INDEX('Team forecast'!K$3:K$22,MATCH($B477,'Team forecast'!$B$3:$B$22,0))</f>
        <v>0.2422</v>
      </c>
      <c r="X477" s="2">
        <f>INDEX('Team forecast'!L$3:L$22,MATCH($B477,'Team forecast'!$B$3:$B$22,0))</f>
        <v>0.45750000000000002</v>
      </c>
      <c r="Y477" s="5">
        <f t="shared" si="485"/>
        <v>-5000</v>
      </c>
      <c r="Z477" s="5">
        <f t="shared" si="486"/>
        <v>0</v>
      </c>
      <c r="AA477" s="5">
        <f t="shared" si="487"/>
        <v>0</v>
      </c>
      <c r="AB477" s="5">
        <f t="shared" si="488"/>
        <v>0</v>
      </c>
      <c r="AC477" s="5">
        <f t="shared" si="489"/>
        <v>0</v>
      </c>
      <c r="AD477" s="5">
        <f t="shared" si="494"/>
        <v>0</v>
      </c>
      <c r="AE477" s="5">
        <f t="shared" si="495"/>
        <v>0</v>
      </c>
      <c r="AF477" s="5">
        <f t="shared" si="490"/>
        <v>0</v>
      </c>
      <c r="AG477" s="5">
        <f t="shared" si="491"/>
        <v>0</v>
      </c>
      <c r="AH477" s="5">
        <f t="shared" si="496"/>
        <v>0</v>
      </c>
      <c r="AI477" s="5">
        <f t="shared" si="497"/>
        <v>0</v>
      </c>
      <c r="AJ477" s="5">
        <f t="shared" si="498"/>
        <v>0</v>
      </c>
      <c r="AK477" s="5">
        <f t="shared" si="499"/>
        <v>0</v>
      </c>
      <c r="AL477" s="5">
        <f>IFERROR(SUM(Y477:AK477),-5000)*((Cockpit!$C$3)^0)</f>
        <v>-5000</v>
      </c>
      <c r="AM477" s="19">
        <f>INDEX('Team forecast'!$M$3:$AU$22,MATCH($B477,'Team forecast'!$B$3:$B$22,0),MATCH(AM$1,'Team forecast'!$M$2:$AU$2,0))</f>
        <v>0</v>
      </c>
      <c r="AN477" s="19">
        <f>INDEX('Team forecast'!$M$3:$AU$22,MATCH($B477,'Team forecast'!$B$3:$B$22,0),MATCH(AN$1,'Team forecast'!$M$2:$AU$2,0))</f>
        <v>0</v>
      </c>
      <c r="AO477" s="19">
        <f>INDEX('Team forecast'!$M$3:$AU$22,MATCH($B477,'Team forecast'!$B$3:$B$22,0),MATCH(AO$1,'Team forecast'!$M$2:$AU$2,0))</f>
        <v>0</v>
      </c>
      <c r="AP477" s="19">
        <f>INDEX('Team forecast'!$M$3:$AU$22,MATCH($B477,'Team forecast'!$B$3:$B$22,0),MATCH(AP$1,'Team forecast'!$M$2:$AU$2,0))</f>
        <v>0</v>
      </c>
      <c r="AQ477" s="5">
        <f t="shared" si="500"/>
        <v>-5000</v>
      </c>
      <c r="AR477" s="5">
        <f>INDEX('Team forecast'!$M$3:$AU$22,MATCH($B477,'Team forecast'!$B$3:$B$22,0),MATCH(AR$1,'Team forecast'!$M$2:$AU$2,0))*IF($Y477&gt;0,25000,0)</f>
        <v>0</v>
      </c>
      <c r="AS477" s="5">
        <f>INDEX('Team forecast'!$M$3:$AU$22,MATCH($B477,'Team forecast'!$B$3:$B$22,0),MATCH(AS$1,'Team forecast'!$M$2:$AU$2,0))*IF($Y477&gt;0,5000,0)</f>
        <v>0</v>
      </c>
      <c r="AT477" s="5">
        <f>INDEX('Team forecast'!$M$3:$AU$22,MATCH($B477,'Team forecast'!$B$3:$B$22,0),MATCH(AT$1,'Team forecast'!$M$2:$AU$2,0))*IF($Y477&gt;0,-15000,0)</f>
        <v>0</v>
      </c>
      <c r="AU477" s="5">
        <f t="shared" si="501"/>
        <v>0</v>
      </c>
      <c r="AV477" s="5">
        <f t="shared" si="502"/>
        <v>0</v>
      </c>
      <c r="AW477" s="5">
        <f t="shared" si="503"/>
        <v>0</v>
      </c>
      <c r="AX477" s="5">
        <f t="shared" si="504"/>
        <v>0</v>
      </c>
      <c r="AY477" s="5">
        <f t="shared" si="505"/>
        <v>0</v>
      </c>
      <c r="AZ477" s="5">
        <f t="shared" si="506"/>
        <v>0</v>
      </c>
      <c r="BA477" s="5">
        <f t="shared" si="507"/>
        <v>0</v>
      </c>
      <c r="BB477" s="5">
        <f t="shared" si="508"/>
        <v>0</v>
      </c>
      <c r="BC477" s="5">
        <f t="shared" si="509"/>
        <v>0</v>
      </c>
      <c r="BD477" s="5">
        <f>IFERROR(SUM(AR477:BC477),0)*((Cockpit!$C$3)^1)</f>
        <v>0</v>
      </c>
      <c r="BE477" s="19">
        <f>INDEX('Team forecast'!$M$3:$AU$22,MATCH($B477,'Team forecast'!$B$3:$B$22,0),MATCH(BE$1,'Team forecast'!$M$2:$AU$2,0))</f>
        <v>0</v>
      </c>
      <c r="BF477" s="19">
        <f>INDEX('Team forecast'!$M$3:$AU$22,MATCH($B477,'Team forecast'!$B$3:$B$22,0),MATCH(BF$1,'Team forecast'!$M$2:$AU$2,0))</f>
        <v>0</v>
      </c>
      <c r="BG477" s="19">
        <f>INDEX('Team forecast'!$M$3:$AU$22,MATCH($B477,'Team forecast'!$B$3:$B$22,0),MATCH(BG$1,'Team forecast'!$M$2:$AU$2,0))</f>
        <v>0</v>
      </c>
      <c r="BH477" s="19">
        <f>INDEX('Team forecast'!$M$3:$AU$22,MATCH($B477,'Team forecast'!$B$3:$B$22,0),MATCH(BH$1,'Team forecast'!$M$2:$AU$2,0))</f>
        <v>0</v>
      </c>
      <c r="BI477" s="5">
        <f t="shared" si="510"/>
        <v>-5000</v>
      </c>
      <c r="BJ477" s="5">
        <f>INDEX('Team forecast'!$M$3:$AU$22,MATCH($B477,'Team forecast'!$B$3:$B$22,0),MATCH(BJ$1,'Team forecast'!$M$2:$AU$2,0))*IF($Y477&gt;0,25000,0)</f>
        <v>0</v>
      </c>
      <c r="BK477" s="5">
        <f>INDEX('Team forecast'!$M$3:$AU$22,MATCH($B477,'Team forecast'!$B$3:$B$22,0),MATCH(BK$1,'Team forecast'!$M$2:$AU$2,0))*IF($Y477&gt;0,5000,0)</f>
        <v>0</v>
      </c>
      <c r="BL477" s="5">
        <f>INDEX('Team forecast'!$M$3:$AU$22,MATCH($B477,'Team forecast'!$B$3:$B$22,0),MATCH(BL$1,'Team forecast'!$M$2:$AU$2,0))*IF($Y477&gt;0,-15000,0)</f>
        <v>0</v>
      </c>
      <c r="BM477" s="5">
        <f t="shared" si="511"/>
        <v>0</v>
      </c>
      <c r="BN477" s="5">
        <f t="shared" si="512"/>
        <v>0</v>
      </c>
      <c r="BO477" s="5">
        <f t="shared" si="513"/>
        <v>0</v>
      </c>
      <c r="BP477" s="5">
        <f t="shared" si="514"/>
        <v>0</v>
      </c>
      <c r="BQ477" s="5">
        <f t="shared" si="515"/>
        <v>0</v>
      </c>
      <c r="BR477" s="5">
        <f t="shared" si="516"/>
        <v>0</v>
      </c>
      <c r="BS477" s="5">
        <f t="shared" si="517"/>
        <v>0</v>
      </c>
      <c r="BT477" s="5">
        <f t="shared" si="518"/>
        <v>0</v>
      </c>
      <c r="BU477" s="5">
        <f t="shared" si="519"/>
        <v>0</v>
      </c>
      <c r="BV477" s="5">
        <f>IFERROR(SUM(BJ477:BU477),0)*((Cockpit!$C$3)^2)</f>
        <v>0</v>
      </c>
      <c r="BW477" s="19">
        <f>INDEX('Team forecast'!$M$3:$AU$22,MATCH($B477,'Team forecast'!$B$3:$B$22,0),MATCH(BW$1,'Team forecast'!$M$2:$AU$2,0))</f>
        <v>0</v>
      </c>
      <c r="BX477" s="19">
        <f>INDEX('Team forecast'!$M$3:$AU$22,MATCH($B477,'Team forecast'!$B$3:$B$22,0),MATCH(BX$1,'Team forecast'!$M$2:$AU$2,0))</f>
        <v>0</v>
      </c>
      <c r="BY477" s="19">
        <f>INDEX('Team forecast'!$M$3:$AU$22,MATCH($B477,'Team forecast'!$B$3:$B$22,0),MATCH(BY$1,'Team forecast'!$M$2:$AU$2,0))</f>
        <v>0</v>
      </c>
      <c r="BZ477" s="19">
        <f>INDEX('Team forecast'!$M$3:$AU$22,MATCH($B477,'Team forecast'!$B$3:$B$22,0),MATCH(BZ$1,'Team forecast'!$M$2:$AU$2,0))</f>
        <v>0</v>
      </c>
      <c r="CA477" s="5">
        <f t="shared" si="520"/>
        <v>-5000</v>
      </c>
      <c r="CB477" s="5">
        <f>INDEX('Team forecast'!$M$3:$AU$22,MATCH($B477,'Team forecast'!$B$3:$B$22,0),MATCH(CB$1,'Team forecast'!$M$2:$AU$2,0))*IF($Y477&gt;0,25000,0)</f>
        <v>0</v>
      </c>
      <c r="CC477" s="5">
        <f>INDEX('Team forecast'!$M$3:$AU$22,MATCH($B477,'Team forecast'!$B$3:$B$22,0),MATCH(CC$1,'Team forecast'!$M$2:$AU$2,0))*IF($Y477&gt;0,5000,0)</f>
        <v>0</v>
      </c>
      <c r="CD477" s="5">
        <f>INDEX('Team forecast'!$M$3:$AU$22,MATCH($B477,'Team forecast'!$B$3:$B$22,0),MATCH(CD$1,'Team forecast'!$M$2:$AU$2,0))*IF($Y477&gt;0,-15000,0)</f>
        <v>0</v>
      </c>
      <c r="CE477" s="5">
        <f t="shared" si="521"/>
        <v>0</v>
      </c>
      <c r="CF477" s="5">
        <f t="shared" si="522"/>
        <v>0</v>
      </c>
      <c r="CG477" s="5">
        <f t="shared" si="523"/>
        <v>0</v>
      </c>
      <c r="CH477" s="5">
        <f t="shared" si="524"/>
        <v>0</v>
      </c>
      <c r="CI477" s="5">
        <f t="shared" si="525"/>
        <v>0</v>
      </c>
      <c r="CJ477" s="5">
        <f t="shared" si="526"/>
        <v>0</v>
      </c>
      <c r="CK477" s="5">
        <f t="shared" si="527"/>
        <v>0</v>
      </c>
      <c r="CL477" s="5">
        <f t="shared" si="528"/>
        <v>0</v>
      </c>
      <c r="CM477" s="5">
        <f t="shared" si="529"/>
        <v>0</v>
      </c>
      <c r="CN477" s="5">
        <f>IFERROR(SUM(CB477:CM477),0)*((Cockpit!$C$3)^3)</f>
        <v>0</v>
      </c>
      <c r="CO477" s="19">
        <f>INDEX('Team forecast'!$M$3:$AU$22,MATCH($B477,'Team forecast'!$B$3:$B$22,0),MATCH(CO$1,'Team forecast'!$M$2:$AU$2,0))</f>
        <v>0</v>
      </c>
      <c r="CP477" s="19">
        <f>INDEX('Team forecast'!$M$3:$AU$22,MATCH($B477,'Team forecast'!$B$3:$B$22,0),MATCH(CP$1,'Team forecast'!$M$2:$AU$2,0))</f>
        <v>0</v>
      </c>
      <c r="CQ477" s="19">
        <f>INDEX('Team forecast'!$M$3:$AU$22,MATCH($B477,'Team forecast'!$B$3:$B$22,0),MATCH(CQ$1,'Team forecast'!$M$2:$AU$2,0))</f>
        <v>0</v>
      </c>
      <c r="CR477" s="19">
        <f>INDEX('Team forecast'!$M$3:$AU$22,MATCH($B477,'Team forecast'!$B$3:$B$22,0),MATCH(CR$1,'Team forecast'!$M$2:$AU$2,0))</f>
        <v>0</v>
      </c>
      <c r="CS477" s="5">
        <f t="shared" si="530"/>
        <v>-5000</v>
      </c>
      <c r="CT477" s="5">
        <f>INDEX('Team forecast'!$M$3:$AU$22,MATCH($B477,'Team forecast'!$B$3:$B$22,0),MATCH(CT$1,'Team forecast'!$M$2:$AU$2,0))*IF($Y477&gt;0,25000,0)</f>
        <v>0</v>
      </c>
      <c r="CU477" s="5">
        <f>INDEX('Team forecast'!$M$3:$AU$22,MATCH($B477,'Team forecast'!$B$3:$B$22,0),MATCH(CU$1,'Team forecast'!$M$2:$AU$2,0))*IF($Y477&gt;0,5000,0)</f>
        <v>0</v>
      </c>
      <c r="CV477" s="5">
        <f>INDEX('Team forecast'!$M$3:$AU$22,MATCH($B477,'Team forecast'!$B$3:$B$22,0),MATCH(CV$1,'Team forecast'!$M$2:$AU$2,0))*IF($Y477&gt;0,-15000,0)</f>
        <v>0</v>
      </c>
      <c r="CW477" s="5">
        <f t="shared" si="531"/>
        <v>0</v>
      </c>
      <c r="CX477" s="5">
        <f t="shared" si="532"/>
        <v>0</v>
      </c>
      <c r="CY477" s="5">
        <f t="shared" si="533"/>
        <v>0</v>
      </c>
      <c r="CZ477" s="5">
        <f t="shared" si="534"/>
        <v>0</v>
      </c>
      <c r="DA477" s="5">
        <f t="shared" si="535"/>
        <v>0</v>
      </c>
      <c r="DB477" s="5">
        <f t="shared" si="536"/>
        <v>0</v>
      </c>
      <c r="DC477" s="5">
        <f t="shared" si="537"/>
        <v>0</v>
      </c>
      <c r="DD477" s="5">
        <f t="shared" si="538"/>
        <v>0</v>
      </c>
      <c r="DE477" s="5">
        <f t="shared" si="539"/>
        <v>0</v>
      </c>
      <c r="DF477" s="5">
        <f>IFERROR(SUM(CT477:DE477),0)*((Cockpit!$C$3)^4)</f>
        <v>0</v>
      </c>
      <c r="DG477" s="19">
        <f>INDEX('Team forecast'!$M$3:$AU$22,MATCH($B477,'Team forecast'!$B$3:$B$22,0),MATCH(DG$1,'Team forecast'!$M$2:$AU$2,0))</f>
        <v>0</v>
      </c>
      <c r="DH477" s="19">
        <f>INDEX('Team forecast'!$M$3:$AU$22,MATCH($B477,'Team forecast'!$B$3:$B$22,0),MATCH(DH$1,'Team forecast'!$M$2:$AU$2,0))</f>
        <v>0</v>
      </c>
      <c r="DI477" s="19">
        <f>INDEX('Team forecast'!$M$3:$AU$22,MATCH($B477,'Team forecast'!$B$3:$B$22,0),MATCH(DI$1,'Team forecast'!$M$2:$AU$2,0))</f>
        <v>0</v>
      </c>
      <c r="DJ477" s="19">
        <f>INDEX('Team forecast'!$M$3:$AU$22,MATCH($B477,'Team forecast'!$B$3:$B$22,0),MATCH(DJ$1,'Team forecast'!$M$2:$AU$2,0))</f>
        <v>0</v>
      </c>
      <c r="DK477" s="5">
        <f t="shared" si="540"/>
        <v>-5000</v>
      </c>
      <c r="DL477" s="5">
        <f>INDEX('Team forecast'!$M$3:$AU$22,MATCH($B477,'Team forecast'!$B$3:$B$22,0),MATCH(DL$1,'Team forecast'!$M$2:$AU$2,0))*IF($Y477&gt;0,25000,0)</f>
        <v>0</v>
      </c>
      <c r="DM477" s="5">
        <f>INDEX('Team forecast'!$M$3:$AU$22,MATCH($B477,'Team forecast'!$B$3:$B$22,0),MATCH(DM$1,'Team forecast'!$M$2:$AU$2,0))*IF($Y477&gt;0,5000,0)</f>
        <v>0</v>
      </c>
      <c r="DN477" s="5">
        <f>INDEX('Team forecast'!$M$3:$AU$22,MATCH($B477,'Team forecast'!$B$3:$B$22,0),MATCH(DN$1,'Team forecast'!$M$2:$AU$2,0))*IF($Y477&gt;0,-15000,0)</f>
        <v>0</v>
      </c>
      <c r="DO477" s="5">
        <f t="shared" si="541"/>
        <v>0</v>
      </c>
      <c r="DP477" s="5">
        <f t="shared" si="542"/>
        <v>0</v>
      </c>
      <c r="DQ477" s="5">
        <f t="shared" si="543"/>
        <v>0</v>
      </c>
      <c r="DR477" s="5">
        <f t="shared" si="544"/>
        <v>0</v>
      </c>
      <c r="DS477" s="5">
        <f t="shared" si="545"/>
        <v>0</v>
      </c>
      <c r="DT477" s="5">
        <f t="shared" si="546"/>
        <v>0</v>
      </c>
      <c r="DU477" s="5">
        <f t="shared" si="547"/>
        <v>0</v>
      </c>
      <c r="DV477" s="5">
        <f t="shared" si="548"/>
        <v>0</v>
      </c>
      <c r="DW477" s="5">
        <f t="shared" si="549"/>
        <v>0</v>
      </c>
      <c r="DX477" s="5">
        <f>IFERROR(SUM(DL477:DW477),0)*((Cockpit!$C$3)^5)</f>
        <v>0</v>
      </c>
      <c r="DY477" s="5">
        <f t="shared" si="550"/>
        <v>-5000</v>
      </c>
      <c r="DZ477" s="5" t="str">
        <f>IF(ISERROR(MATCH(A477,'Current squad'!B:B,0)),"No","Yes")</f>
        <v>No</v>
      </c>
      <c r="EA477" s="5" cm="1">
        <f t="array" ref="EA477">IFERROR(_xlfn.IFS(DZ477="Yes",0,DZ477="No",H477*1%),999999)</f>
        <v>23910</v>
      </c>
      <c r="EB477" s="5">
        <f t="shared" si="492"/>
        <v>2414910</v>
      </c>
      <c r="EC477" s="5">
        <f t="shared" si="551"/>
        <v>-28910</v>
      </c>
      <c r="ED477" s="1">
        <f t="shared" si="493"/>
        <v>-1.2091175240485154E-2</v>
      </c>
      <c r="EE477" s="5">
        <f>RANK(EC477,$EC$2:$EC$572)+COUNTIF($EC$2:EC477,EC477)-1</f>
        <v>264</v>
      </c>
      <c r="EF477" s="4">
        <f>RANK(ED477,$ED$2:$ED$572)+COUNTIF($ED$2:ED477,ED477)-1</f>
        <v>455</v>
      </c>
    </row>
    <row r="478" spans="1:136" x14ac:dyDescent="0.3">
      <c r="A478" t="str">
        <f>IF(Holdet.dk!A478&lt;&gt;"",Holdet.dk!A478,"")</f>
        <v>James Justin</v>
      </c>
      <c r="B478" t="str">
        <f>INDEX(Holdet.dk!B:B,MATCH($A478,Holdet.dk!$A:$A,0))</f>
        <v>Leicester City</v>
      </c>
      <c r="C478" t="str">
        <f>INDEX(Holdet.dk!C:C,MATCH($A478,Holdet.dk!$A:$A,0))</f>
        <v>Defense</v>
      </c>
      <c r="D478" t="str">
        <f>INDEX(Holdet.dk!D:D,MATCH($A478,Holdet.dk!$A:$A,0))</f>
        <v>4.930.000</v>
      </c>
      <c r="E478" s="1">
        <f>IFERROR(_xlfn.NUMBERVALUE(INDEX(Holdet.dk!$E:$E,MATCH($A478,Holdet.dk!$A:$A,0)),","),0)</f>
        <v>5.0000000000000001E-3</v>
      </c>
      <c r="F478" t="str">
        <f>IF(INDEX(Lookup!H:H,MATCH('Master data'!A478,Lookup!G:G,0))=0,A478,INDEX(Lookup!H:H,MATCH('Master data'!A478,Lookup!G:G,0)))</f>
        <v>James Justin</v>
      </c>
      <c r="G478" t="str">
        <f>IFERROR(INDEX(Lookup!B:B,MATCH(INDEX(Rotowire!C:C,MATCH(F478,Rotowire!A:A,0)),Lookup!D:D,0)),"")</f>
        <v/>
      </c>
      <c r="H478" s="5">
        <f t="shared" si="484"/>
        <v>4930000</v>
      </c>
      <c r="I478" s="19">
        <f>IFERROR(INDEX('Team forecast'!$G$3:$I$22,MATCH($B478,'Team forecast'!$B$3:$B$22,0),MATCH(I$1,'Team forecast'!$G$2:$I$2,0)),0)</f>
        <v>1.0388888888888888</v>
      </c>
      <c r="J478" s="19">
        <f>IFERROR(INDEX('Team forecast'!$G$3:$I$22,MATCH($B478,'Team forecast'!$B$3:$B$22,0),MATCH(J$1,'Team forecast'!$G$2:$I$2,0)),0)</f>
        <v>0.81751824817518248</v>
      </c>
      <c r="K478" s="19">
        <f>IFERROR(INDEX('Team forecast'!$G$3:$I$22,MATCH($B478,'Team forecast'!$B$3:$B$22,0),MATCH(K$1,'Team forecast'!$G$2:$I$2,0)),0)</f>
        <v>1.2549222870116903</v>
      </c>
      <c r="L478">
        <f>SUMIFS(Rotowire!E:E,Rotowire!$A:$A,'Master data'!$F478)</f>
        <v>0</v>
      </c>
      <c r="M478" s="2">
        <f>SUMIFS(Rotowire!F:F,Rotowire!$A:$A,'Master data'!$F478)*I478</f>
        <v>0</v>
      </c>
      <c r="N478" s="2">
        <f>SUMIFS(Rotowire!G:G,Rotowire!$A:$A,'Master data'!$F478)*I478</f>
        <v>0</v>
      </c>
      <c r="O478" s="2">
        <f>SUMIFS(Rotowire!I:I,Rotowire!$A:$A,'Master data'!$F478)*I478</f>
        <v>0</v>
      </c>
      <c r="P478" s="2">
        <f>SUMIFS(Rotowire!W:W,Rotowire!$A:$A,'Master data'!$F478)*K478</f>
        <v>0</v>
      </c>
      <c r="Q478" s="2">
        <f>SUMIFS(Rotowire!Y:Y,Rotowire!$A:$A,'Master data'!$F478)*J478</f>
        <v>0</v>
      </c>
      <c r="R478" s="2">
        <f>SUMIFS(Rotowire!AB:AB,Rotowire!$A:$A,'Master data'!$F478)</f>
        <v>0</v>
      </c>
      <c r="S478" s="2">
        <f>SUMIFS(Rotowire!AC:AC,Rotowire!$A:$A,'Master data'!$F478)</f>
        <v>0</v>
      </c>
      <c r="T478" s="2">
        <f>INDEX('Team forecast'!D$3:D$22,MATCH($B478,'Team forecast'!$B$3:$B$22,0))</f>
        <v>1.87</v>
      </c>
      <c r="U478" s="2">
        <f>INDEX('Team forecast'!E$3:E$22,MATCH($B478,'Team forecast'!$B$3:$B$22,0))</f>
        <v>1.1200000000000001</v>
      </c>
      <c r="V478" s="2">
        <f>INDEX('Team forecast'!J$3:J$22,MATCH($B478,'Team forecast'!$B$3:$B$22,0))</f>
        <v>0.54369999999999996</v>
      </c>
      <c r="W478" s="2">
        <f>INDEX('Team forecast'!K$3:K$22,MATCH($B478,'Team forecast'!$B$3:$B$22,0))</f>
        <v>0.23169999999999999</v>
      </c>
      <c r="X478" s="2">
        <f>INDEX('Team forecast'!L$3:L$22,MATCH($B478,'Team forecast'!$B$3:$B$22,0))</f>
        <v>0.22459999999999999</v>
      </c>
      <c r="Y478" s="5">
        <f t="shared" si="485"/>
        <v>-5000</v>
      </c>
      <c r="Z478" s="5">
        <f t="shared" si="486"/>
        <v>0</v>
      </c>
      <c r="AA478" s="5">
        <f t="shared" si="487"/>
        <v>0</v>
      </c>
      <c r="AB478" s="5">
        <f t="shared" si="488"/>
        <v>0</v>
      </c>
      <c r="AC478" s="5">
        <f t="shared" si="489"/>
        <v>0</v>
      </c>
      <c r="AD478" s="5">
        <f t="shared" si="494"/>
        <v>0</v>
      </c>
      <c r="AE478" s="5">
        <f t="shared" si="495"/>
        <v>0</v>
      </c>
      <c r="AF478" s="5">
        <f t="shared" si="490"/>
        <v>0</v>
      </c>
      <c r="AG478" s="5">
        <f t="shared" si="491"/>
        <v>0</v>
      </c>
      <c r="AH478" s="5">
        <f t="shared" si="496"/>
        <v>0</v>
      </c>
      <c r="AI478" s="5">
        <f t="shared" si="497"/>
        <v>0</v>
      </c>
      <c r="AJ478" s="5">
        <f t="shared" si="498"/>
        <v>0</v>
      </c>
      <c r="AK478" s="5">
        <f t="shared" si="499"/>
        <v>0</v>
      </c>
      <c r="AL478" s="5">
        <f>IFERROR(SUM(Y478:AK478),-5000)*((Cockpit!$C$3)^0)</f>
        <v>-5000</v>
      </c>
      <c r="AM478" s="19">
        <f>INDEX('Team forecast'!$M$3:$AU$22,MATCH($B478,'Team forecast'!$B$3:$B$22,0),MATCH(AM$1,'Team forecast'!$M$2:$AU$2,0))</f>
        <v>0</v>
      </c>
      <c r="AN478" s="19">
        <f>INDEX('Team forecast'!$M$3:$AU$22,MATCH($B478,'Team forecast'!$B$3:$B$22,0),MATCH(AN$1,'Team forecast'!$M$2:$AU$2,0))</f>
        <v>0</v>
      </c>
      <c r="AO478" s="19">
        <f>INDEX('Team forecast'!$M$3:$AU$22,MATCH($B478,'Team forecast'!$B$3:$B$22,0),MATCH(AO$1,'Team forecast'!$M$2:$AU$2,0))</f>
        <v>0</v>
      </c>
      <c r="AP478" s="19">
        <f>INDEX('Team forecast'!$M$3:$AU$22,MATCH($B478,'Team forecast'!$B$3:$B$22,0),MATCH(AP$1,'Team forecast'!$M$2:$AU$2,0))</f>
        <v>0</v>
      </c>
      <c r="AQ478" s="5">
        <f t="shared" si="500"/>
        <v>-5000</v>
      </c>
      <c r="AR478" s="5">
        <f>INDEX('Team forecast'!$M$3:$AU$22,MATCH($B478,'Team forecast'!$B$3:$B$22,0),MATCH(AR$1,'Team forecast'!$M$2:$AU$2,0))*IF($Y478&gt;0,25000,0)</f>
        <v>0</v>
      </c>
      <c r="AS478" s="5">
        <f>INDEX('Team forecast'!$M$3:$AU$22,MATCH($B478,'Team forecast'!$B$3:$B$22,0),MATCH(AS$1,'Team forecast'!$M$2:$AU$2,0))*IF($Y478&gt;0,5000,0)</f>
        <v>0</v>
      </c>
      <c r="AT478" s="5">
        <f>INDEX('Team forecast'!$M$3:$AU$22,MATCH($B478,'Team forecast'!$B$3:$B$22,0),MATCH(AT$1,'Team forecast'!$M$2:$AU$2,0))*IF($Y478&gt;0,-15000,0)</f>
        <v>0</v>
      </c>
      <c r="AU478" s="5">
        <f t="shared" si="501"/>
        <v>0</v>
      </c>
      <c r="AV478" s="5">
        <f t="shared" si="502"/>
        <v>0</v>
      </c>
      <c r="AW478" s="5">
        <f t="shared" si="503"/>
        <v>0</v>
      </c>
      <c r="AX478" s="5">
        <f t="shared" si="504"/>
        <v>0</v>
      </c>
      <c r="AY478" s="5">
        <f t="shared" si="505"/>
        <v>0</v>
      </c>
      <c r="AZ478" s="5">
        <f t="shared" si="506"/>
        <v>0</v>
      </c>
      <c r="BA478" s="5">
        <f t="shared" si="507"/>
        <v>0</v>
      </c>
      <c r="BB478" s="5">
        <f t="shared" si="508"/>
        <v>0</v>
      </c>
      <c r="BC478" s="5">
        <f t="shared" si="509"/>
        <v>0</v>
      </c>
      <c r="BD478" s="5">
        <f>IFERROR(SUM(AR478:BC478),0)*((Cockpit!$C$3)^1)</f>
        <v>0</v>
      </c>
      <c r="BE478" s="19">
        <f>INDEX('Team forecast'!$M$3:$AU$22,MATCH($B478,'Team forecast'!$B$3:$B$22,0),MATCH(BE$1,'Team forecast'!$M$2:$AU$2,0))</f>
        <v>0</v>
      </c>
      <c r="BF478" s="19">
        <f>INDEX('Team forecast'!$M$3:$AU$22,MATCH($B478,'Team forecast'!$B$3:$B$22,0),MATCH(BF$1,'Team forecast'!$M$2:$AU$2,0))</f>
        <v>0</v>
      </c>
      <c r="BG478" s="19">
        <f>INDEX('Team forecast'!$M$3:$AU$22,MATCH($B478,'Team forecast'!$B$3:$B$22,0),MATCH(BG$1,'Team forecast'!$M$2:$AU$2,0))</f>
        <v>0</v>
      </c>
      <c r="BH478" s="19">
        <f>INDEX('Team forecast'!$M$3:$AU$22,MATCH($B478,'Team forecast'!$B$3:$B$22,0),MATCH(BH$1,'Team forecast'!$M$2:$AU$2,0))</f>
        <v>0</v>
      </c>
      <c r="BI478" s="5">
        <f t="shared" si="510"/>
        <v>-5000</v>
      </c>
      <c r="BJ478" s="5">
        <f>INDEX('Team forecast'!$M$3:$AU$22,MATCH($B478,'Team forecast'!$B$3:$B$22,0),MATCH(BJ$1,'Team forecast'!$M$2:$AU$2,0))*IF($Y478&gt;0,25000,0)</f>
        <v>0</v>
      </c>
      <c r="BK478" s="5">
        <f>INDEX('Team forecast'!$M$3:$AU$22,MATCH($B478,'Team forecast'!$B$3:$B$22,0),MATCH(BK$1,'Team forecast'!$M$2:$AU$2,0))*IF($Y478&gt;0,5000,0)</f>
        <v>0</v>
      </c>
      <c r="BL478" s="5">
        <f>INDEX('Team forecast'!$M$3:$AU$22,MATCH($B478,'Team forecast'!$B$3:$B$22,0),MATCH(BL$1,'Team forecast'!$M$2:$AU$2,0))*IF($Y478&gt;0,-15000,0)</f>
        <v>0</v>
      </c>
      <c r="BM478" s="5">
        <f t="shared" si="511"/>
        <v>0</v>
      </c>
      <c r="BN478" s="5">
        <f t="shared" si="512"/>
        <v>0</v>
      </c>
      <c r="BO478" s="5">
        <f t="shared" si="513"/>
        <v>0</v>
      </c>
      <c r="BP478" s="5">
        <f t="shared" si="514"/>
        <v>0</v>
      </c>
      <c r="BQ478" s="5">
        <f t="shared" si="515"/>
        <v>0</v>
      </c>
      <c r="BR478" s="5">
        <f t="shared" si="516"/>
        <v>0</v>
      </c>
      <c r="BS478" s="5">
        <f t="shared" si="517"/>
        <v>0</v>
      </c>
      <c r="BT478" s="5">
        <f t="shared" si="518"/>
        <v>0</v>
      </c>
      <c r="BU478" s="5">
        <f t="shared" si="519"/>
        <v>0</v>
      </c>
      <c r="BV478" s="5">
        <f>IFERROR(SUM(BJ478:BU478),0)*((Cockpit!$C$3)^2)</f>
        <v>0</v>
      </c>
      <c r="BW478" s="19">
        <f>INDEX('Team forecast'!$M$3:$AU$22,MATCH($B478,'Team forecast'!$B$3:$B$22,0),MATCH(BW$1,'Team forecast'!$M$2:$AU$2,0))</f>
        <v>0</v>
      </c>
      <c r="BX478" s="19">
        <f>INDEX('Team forecast'!$M$3:$AU$22,MATCH($B478,'Team forecast'!$B$3:$B$22,0),MATCH(BX$1,'Team forecast'!$M$2:$AU$2,0))</f>
        <v>0</v>
      </c>
      <c r="BY478" s="19">
        <f>INDEX('Team forecast'!$M$3:$AU$22,MATCH($B478,'Team forecast'!$B$3:$B$22,0),MATCH(BY$1,'Team forecast'!$M$2:$AU$2,0))</f>
        <v>0</v>
      </c>
      <c r="BZ478" s="19">
        <f>INDEX('Team forecast'!$M$3:$AU$22,MATCH($B478,'Team forecast'!$B$3:$B$22,0),MATCH(BZ$1,'Team forecast'!$M$2:$AU$2,0))</f>
        <v>0</v>
      </c>
      <c r="CA478" s="5">
        <f t="shared" si="520"/>
        <v>-5000</v>
      </c>
      <c r="CB478" s="5">
        <f>INDEX('Team forecast'!$M$3:$AU$22,MATCH($B478,'Team forecast'!$B$3:$B$22,0),MATCH(CB$1,'Team forecast'!$M$2:$AU$2,0))*IF($Y478&gt;0,25000,0)</f>
        <v>0</v>
      </c>
      <c r="CC478" s="5">
        <f>INDEX('Team forecast'!$M$3:$AU$22,MATCH($B478,'Team forecast'!$B$3:$B$22,0),MATCH(CC$1,'Team forecast'!$M$2:$AU$2,0))*IF($Y478&gt;0,5000,0)</f>
        <v>0</v>
      </c>
      <c r="CD478" s="5">
        <f>INDEX('Team forecast'!$M$3:$AU$22,MATCH($B478,'Team forecast'!$B$3:$B$22,0),MATCH(CD$1,'Team forecast'!$M$2:$AU$2,0))*IF($Y478&gt;0,-15000,0)</f>
        <v>0</v>
      </c>
      <c r="CE478" s="5">
        <f t="shared" si="521"/>
        <v>0</v>
      </c>
      <c r="CF478" s="5">
        <f t="shared" si="522"/>
        <v>0</v>
      </c>
      <c r="CG478" s="5">
        <f t="shared" si="523"/>
        <v>0</v>
      </c>
      <c r="CH478" s="5">
        <f t="shared" si="524"/>
        <v>0</v>
      </c>
      <c r="CI478" s="5">
        <f t="shared" si="525"/>
        <v>0</v>
      </c>
      <c r="CJ478" s="5">
        <f t="shared" si="526"/>
        <v>0</v>
      </c>
      <c r="CK478" s="5">
        <f t="shared" si="527"/>
        <v>0</v>
      </c>
      <c r="CL478" s="5">
        <f t="shared" si="528"/>
        <v>0</v>
      </c>
      <c r="CM478" s="5">
        <f t="shared" si="529"/>
        <v>0</v>
      </c>
      <c r="CN478" s="5">
        <f>IFERROR(SUM(CB478:CM478),0)*((Cockpit!$C$3)^3)</f>
        <v>0</v>
      </c>
      <c r="CO478" s="19">
        <f>INDEX('Team forecast'!$M$3:$AU$22,MATCH($B478,'Team forecast'!$B$3:$B$22,0),MATCH(CO$1,'Team forecast'!$M$2:$AU$2,0))</f>
        <v>0</v>
      </c>
      <c r="CP478" s="19">
        <f>INDEX('Team forecast'!$M$3:$AU$22,MATCH($B478,'Team forecast'!$B$3:$B$22,0),MATCH(CP$1,'Team forecast'!$M$2:$AU$2,0))</f>
        <v>0</v>
      </c>
      <c r="CQ478" s="19">
        <f>INDEX('Team forecast'!$M$3:$AU$22,MATCH($B478,'Team forecast'!$B$3:$B$22,0),MATCH(CQ$1,'Team forecast'!$M$2:$AU$2,0))</f>
        <v>0</v>
      </c>
      <c r="CR478" s="19">
        <f>INDEX('Team forecast'!$M$3:$AU$22,MATCH($B478,'Team forecast'!$B$3:$B$22,0),MATCH(CR$1,'Team forecast'!$M$2:$AU$2,0))</f>
        <v>0</v>
      </c>
      <c r="CS478" s="5">
        <f t="shared" si="530"/>
        <v>-5000</v>
      </c>
      <c r="CT478" s="5">
        <f>INDEX('Team forecast'!$M$3:$AU$22,MATCH($B478,'Team forecast'!$B$3:$B$22,0),MATCH(CT$1,'Team forecast'!$M$2:$AU$2,0))*IF($Y478&gt;0,25000,0)</f>
        <v>0</v>
      </c>
      <c r="CU478" s="5">
        <f>INDEX('Team forecast'!$M$3:$AU$22,MATCH($B478,'Team forecast'!$B$3:$B$22,0),MATCH(CU$1,'Team forecast'!$M$2:$AU$2,0))*IF($Y478&gt;0,5000,0)</f>
        <v>0</v>
      </c>
      <c r="CV478" s="5">
        <f>INDEX('Team forecast'!$M$3:$AU$22,MATCH($B478,'Team forecast'!$B$3:$B$22,0),MATCH(CV$1,'Team forecast'!$M$2:$AU$2,0))*IF($Y478&gt;0,-15000,0)</f>
        <v>0</v>
      </c>
      <c r="CW478" s="5">
        <f t="shared" si="531"/>
        <v>0</v>
      </c>
      <c r="CX478" s="5">
        <f t="shared" si="532"/>
        <v>0</v>
      </c>
      <c r="CY478" s="5">
        <f t="shared" si="533"/>
        <v>0</v>
      </c>
      <c r="CZ478" s="5">
        <f t="shared" si="534"/>
        <v>0</v>
      </c>
      <c r="DA478" s="5">
        <f t="shared" si="535"/>
        <v>0</v>
      </c>
      <c r="DB478" s="5">
        <f t="shared" si="536"/>
        <v>0</v>
      </c>
      <c r="DC478" s="5">
        <f t="shared" si="537"/>
        <v>0</v>
      </c>
      <c r="DD478" s="5">
        <f t="shared" si="538"/>
        <v>0</v>
      </c>
      <c r="DE478" s="5">
        <f t="shared" si="539"/>
        <v>0</v>
      </c>
      <c r="DF478" s="5">
        <f>IFERROR(SUM(CT478:DE478),0)*((Cockpit!$C$3)^4)</f>
        <v>0</v>
      </c>
      <c r="DG478" s="19">
        <f>INDEX('Team forecast'!$M$3:$AU$22,MATCH($B478,'Team forecast'!$B$3:$B$22,0),MATCH(DG$1,'Team forecast'!$M$2:$AU$2,0))</f>
        <v>0</v>
      </c>
      <c r="DH478" s="19">
        <f>INDEX('Team forecast'!$M$3:$AU$22,MATCH($B478,'Team forecast'!$B$3:$B$22,0),MATCH(DH$1,'Team forecast'!$M$2:$AU$2,0))</f>
        <v>0</v>
      </c>
      <c r="DI478" s="19">
        <f>INDEX('Team forecast'!$M$3:$AU$22,MATCH($B478,'Team forecast'!$B$3:$B$22,0),MATCH(DI$1,'Team forecast'!$M$2:$AU$2,0))</f>
        <v>0</v>
      </c>
      <c r="DJ478" s="19">
        <f>INDEX('Team forecast'!$M$3:$AU$22,MATCH($B478,'Team forecast'!$B$3:$B$22,0),MATCH(DJ$1,'Team forecast'!$M$2:$AU$2,0))</f>
        <v>0</v>
      </c>
      <c r="DK478" s="5">
        <f t="shared" si="540"/>
        <v>-5000</v>
      </c>
      <c r="DL478" s="5">
        <f>INDEX('Team forecast'!$M$3:$AU$22,MATCH($B478,'Team forecast'!$B$3:$B$22,0),MATCH(DL$1,'Team forecast'!$M$2:$AU$2,0))*IF($Y478&gt;0,25000,0)</f>
        <v>0</v>
      </c>
      <c r="DM478" s="5">
        <f>INDEX('Team forecast'!$M$3:$AU$22,MATCH($B478,'Team forecast'!$B$3:$B$22,0),MATCH(DM$1,'Team forecast'!$M$2:$AU$2,0))*IF($Y478&gt;0,5000,0)</f>
        <v>0</v>
      </c>
      <c r="DN478" s="5">
        <f>INDEX('Team forecast'!$M$3:$AU$22,MATCH($B478,'Team forecast'!$B$3:$B$22,0),MATCH(DN$1,'Team forecast'!$M$2:$AU$2,0))*IF($Y478&gt;0,-15000,0)</f>
        <v>0</v>
      </c>
      <c r="DO478" s="5">
        <f t="shared" si="541"/>
        <v>0</v>
      </c>
      <c r="DP478" s="5">
        <f t="shared" si="542"/>
        <v>0</v>
      </c>
      <c r="DQ478" s="5">
        <f t="shared" si="543"/>
        <v>0</v>
      </c>
      <c r="DR478" s="5">
        <f t="shared" si="544"/>
        <v>0</v>
      </c>
      <c r="DS478" s="5">
        <f t="shared" si="545"/>
        <v>0</v>
      </c>
      <c r="DT478" s="5">
        <f t="shared" si="546"/>
        <v>0</v>
      </c>
      <c r="DU478" s="5">
        <f t="shared" si="547"/>
        <v>0</v>
      </c>
      <c r="DV478" s="5">
        <f t="shared" si="548"/>
        <v>0</v>
      </c>
      <c r="DW478" s="5">
        <f t="shared" si="549"/>
        <v>0</v>
      </c>
      <c r="DX478" s="5">
        <f>IFERROR(SUM(DL478:DW478),0)*((Cockpit!$C$3)^5)</f>
        <v>0</v>
      </c>
      <c r="DY478" s="5">
        <f t="shared" si="550"/>
        <v>-5000</v>
      </c>
      <c r="DZ478" s="5" t="str">
        <f>IF(ISERROR(MATCH(A478,'Current squad'!B:B,0)),"No","Yes")</f>
        <v>No</v>
      </c>
      <c r="EA478" s="5" cm="1">
        <f t="array" ref="EA478">IFERROR(_xlfn.IFS(DZ478="Yes",0,DZ478="No",H478*1%),999999)</f>
        <v>49300</v>
      </c>
      <c r="EB478" s="5">
        <f t="shared" si="492"/>
        <v>4979300</v>
      </c>
      <c r="EC478" s="5">
        <f t="shared" si="551"/>
        <v>-54300</v>
      </c>
      <c r="ED478" s="1">
        <f t="shared" si="493"/>
        <v>-1.1014198782961461E-2</v>
      </c>
      <c r="EE478" s="5">
        <f>RANK(EC478,$EC$2:$EC$572)+COUNTIF($EC$2:EC478,EC478)-1</f>
        <v>509</v>
      </c>
      <c r="EF478" s="4">
        <f>RANK(ED478,$ED$2:$ED$572)+COUNTIF($ED$2:ED478,ED478)-1</f>
        <v>243</v>
      </c>
    </row>
    <row r="479" spans="1:136" x14ac:dyDescent="0.3">
      <c r="A479" t="str">
        <f>IF(Holdet.dk!A479&lt;&gt;"",Holdet.dk!A479,"")</f>
        <v>Antonee Robinson</v>
      </c>
      <c r="B479" t="str">
        <f>INDEX(Holdet.dk!B:B,MATCH($A479,Holdet.dk!$A:$A,0))</f>
        <v>Fulham</v>
      </c>
      <c r="C479" t="str">
        <f>INDEX(Holdet.dk!C:C,MATCH($A479,Holdet.dk!$A:$A,0))</f>
        <v>Defense</v>
      </c>
      <c r="D479" t="str">
        <f>INDEX(Holdet.dk!D:D,MATCH($A479,Holdet.dk!$A:$A,0))</f>
        <v>2.980.000</v>
      </c>
      <c r="E479" s="1">
        <f>IFERROR(_xlfn.NUMBERVALUE(INDEX(Holdet.dk!$E:$E,MATCH($A479,Holdet.dk!$A:$A,0)),","),0)</f>
        <v>2E-3</v>
      </c>
      <c r="F479" t="str">
        <f>IF(INDEX(Lookup!H:H,MATCH('Master data'!A479,Lookup!G:G,0))=0,A479,INDEX(Lookup!H:H,MATCH('Master data'!A479,Lookup!G:G,0)))</f>
        <v>Antonee Robinson</v>
      </c>
      <c r="G479" t="str">
        <f>IFERROR(INDEX(Lookup!B:B,MATCH(INDEX(Rotowire!C:C,MATCH(F479,Rotowire!A:A,0)),Lookup!D:D,0)),"")</f>
        <v/>
      </c>
      <c r="H479" s="5">
        <f t="shared" si="484"/>
        <v>2980000</v>
      </c>
      <c r="I479" s="19">
        <f>IFERROR(INDEX('Team forecast'!$G$3:$I$22,MATCH($B479,'Team forecast'!$B$3:$B$22,0),MATCH(I$1,'Team forecast'!$G$2:$I$2,0)),0)</f>
        <v>0.79881656804733725</v>
      </c>
      <c r="J479" s="19">
        <f>IFERROR(INDEX('Team forecast'!$G$3:$I$22,MATCH($B479,'Team forecast'!$B$3:$B$22,0),MATCH(J$1,'Team forecast'!$G$2:$I$2,0)),0)</f>
        <v>0.8913043478260867</v>
      </c>
      <c r="K479" s="19">
        <f>IFERROR(INDEX('Team forecast'!$G$3:$I$22,MATCH($B479,'Team forecast'!$B$3:$B$22,0),MATCH(K$1,'Team forecast'!$G$2:$I$2,0)),0)</f>
        <v>1.1691703107234377</v>
      </c>
      <c r="L479">
        <f>SUMIFS(Rotowire!E:E,Rotowire!$A:$A,'Master data'!$F479)</f>
        <v>0</v>
      </c>
      <c r="M479" s="2">
        <f>SUMIFS(Rotowire!F:F,Rotowire!$A:$A,'Master data'!$F479)*I479</f>
        <v>0</v>
      </c>
      <c r="N479" s="2">
        <f>SUMIFS(Rotowire!G:G,Rotowire!$A:$A,'Master data'!$F479)*I479</f>
        <v>0</v>
      </c>
      <c r="O479" s="2">
        <f>SUMIFS(Rotowire!I:I,Rotowire!$A:$A,'Master data'!$F479)*I479</f>
        <v>0</v>
      </c>
      <c r="P479" s="2">
        <f>SUMIFS(Rotowire!W:W,Rotowire!$A:$A,'Master data'!$F479)*K479</f>
        <v>0</v>
      </c>
      <c r="Q479" s="2">
        <f>SUMIFS(Rotowire!Y:Y,Rotowire!$A:$A,'Master data'!$F479)*J479</f>
        <v>0</v>
      </c>
      <c r="R479" s="2">
        <f>SUMIFS(Rotowire!AB:AB,Rotowire!$A:$A,'Master data'!$F479)</f>
        <v>0</v>
      </c>
      <c r="S479" s="2">
        <f>SUMIFS(Rotowire!AC:AC,Rotowire!$A:$A,'Master data'!$F479)</f>
        <v>0</v>
      </c>
      <c r="T479" s="2">
        <f>INDEX('Team forecast'!D$3:D$22,MATCH($B479,'Team forecast'!$B$3:$B$22,0))</f>
        <v>1.35</v>
      </c>
      <c r="U479" s="2">
        <f>INDEX('Team forecast'!E$3:E$22,MATCH($B479,'Team forecast'!$B$3:$B$22,0))</f>
        <v>1.23</v>
      </c>
      <c r="V479" s="2">
        <f>INDEX('Team forecast'!J$3:J$22,MATCH($B479,'Team forecast'!$B$3:$B$22,0))</f>
        <v>0.39200000000000002</v>
      </c>
      <c r="W479" s="2">
        <f>INDEX('Team forecast'!K$3:K$22,MATCH($B479,'Team forecast'!$B$3:$B$22,0))</f>
        <v>0.2712</v>
      </c>
      <c r="X479" s="2">
        <f>INDEX('Team forecast'!L$3:L$22,MATCH($B479,'Team forecast'!$B$3:$B$22,0))</f>
        <v>0.33679999999999999</v>
      </c>
      <c r="Y479" s="5">
        <f t="shared" si="485"/>
        <v>-5000</v>
      </c>
      <c r="Z479" s="5">
        <f t="shared" si="486"/>
        <v>0</v>
      </c>
      <c r="AA479" s="5">
        <f t="shared" si="487"/>
        <v>0</v>
      </c>
      <c r="AB479" s="5">
        <f t="shared" si="488"/>
        <v>0</v>
      </c>
      <c r="AC479" s="5">
        <f t="shared" si="489"/>
        <v>0</v>
      </c>
      <c r="AD479" s="5">
        <f t="shared" si="494"/>
        <v>0</v>
      </c>
      <c r="AE479" s="5">
        <f t="shared" si="495"/>
        <v>0</v>
      </c>
      <c r="AF479" s="5">
        <f t="shared" si="490"/>
        <v>0</v>
      </c>
      <c r="AG479" s="5">
        <f t="shared" si="491"/>
        <v>0</v>
      </c>
      <c r="AH479" s="5">
        <f t="shared" si="496"/>
        <v>0</v>
      </c>
      <c r="AI479" s="5">
        <f t="shared" si="497"/>
        <v>0</v>
      </c>
      <c r="AJ479" s="5">
        <f t="shared" si="498"/>
        <v>0</v>
      </c>
      <c r="AK479" s="5">
        <f t="shared" si="499"/>
        <v>0</v>
      </c>
      <c r="AL479" s="5">
        <f>IFERROR(SUM(Y479:AK479),-5000)*((Cockpit!$C$3)^0)</f>
        <v>-5000</v>
      </c>
      <c r="AM479" s="19">
        <f>INDEX('Team forecast'!$M$3:$AU$22,MATCH($B479,'Team forecast'!$B$3:$B$22,0),MATCH(AM$1,'Team forecast'!$M$2:$AU$2,0))</f>
        <v>0</v>
      </c>
      <c r="AN479" s="19">
        <f>INDEX('Team forecast'!$M$3:$AU$22,MATCH($B479,'Team forecast'!$B$3:$B$22,0),MATCH(AN$1,'Team forecast'!$M$2:$AU$2,0))</f>
        <v>0</v>
      </c>
      <c r="AO479" s="19">
        <f>INDEX('Team forecast'!$M$3:$AU$22,MATCH($B479,'Team forecast'!$B$3:$B$22,0),MATCH(AO$1,'Team forecast'!$M$2:$AU$2,0))</f>
        <v>0</v>
      </c>
      <c r="AP479" s="19">
        <f>INDEX('Team forecast'!$M$3:$AU$22,MATCH($B479,'Team forecast'!$B$3:$B$22,0),MATCH(AP$1,'Team forecast'!$M$2:$AU$2,0))</f>
        <v>0</v>
      </c>
      <c r="AQ479" s="5">
        <f t="shared" si="500"/>
        <v>-5000</v>
      </c>
      <c r="AR479" s="5">
        <f>INDEX('Team forecast'!$M$3:$AU$22,MATCH($B479,'Team forecast'!$B$3:$B$22,0),MATCH(AR$1,'Team forecast'!$M$2:$AU$2,0))*IF($Y479&gt;0,25000,0)</f>
        <v>0</v>
      </c>
      <c r="AS479" s="5">
        <f>INDEX('Team forecast'!$M$3:$AU$22,MATCH($B479,'Team forecast'!$B$3:$B$22,0),MATCH(AS$1,'Team forecast'!$M$2:$AU$2,0))*IF($Y479&gt;0,5000,0)</f>
        <v>0</v>
      </c>
      <c r="AT479" s="5">
        <f>INDEX('Team forecast'!$M$3:$AU$22,MATCH($B479,'Team forecast'!$B$3:$B$22,0),MATCH(AT$1,'Team forecast'!$M$2:$AU$2,0))*IF($Y479&gt;0,-15000,0)</f>
        <v>0</v>
      </c>
      <c r="AU479" s="5">
        <f t="shared" si="501"/>
        <v>0</v>
      </c>
      <c r="AV479" s="5">
        <f t="shared" si="502"/>
        <v>0</v>
      </c>
      <c r="AW479" s="5">
        <f t="shared" si="503"/>
        <v>0</v>
      </c>
      <c r="AX479" s="5">
        <f t="shared" si="504"/>
        <v>0</v>
      </c>
      <c r="AY479" s="5">
        <f t="shared" si="505"/>
        <v>0</v>
      </c>
      <c r="AZ479" s="5">
        <f t="shared" si="506"/>
        <v>0</v>
      </c>
      <c r="BA479" s="5">
        <f t="shared" si="507"/>
        <v>0</v>
      </c>
      <c r="BB479" s="5">
        <f t="shared" si="508"/>
        <v>0</v>
      </c>
      <c r="BC479" s="5">
        <f t="shared" si="509"/>
        <v>0</v>
      </c>
      <c r="BD479" s="5">
        <f>IFERROR(SUM(AR479:BC479),0)*((Cockpit!$C$3)^1)</f>
        <v>0</v>
      </c>
      <c r="BE479" s="19">
        <f>INDEX('Team forecast'!$M$3:$AU$22,MATCH($B479,'Team forecast'!$B$3:$B$22,0),MATCH(BE$1,'Team forecast'!$M$2:$AU$2,0))</f>
        <v>0</v>
      </c>
      <c r="BF479" s="19">
        <f>INDEX('Team forecast'!$M$3:$AU$22,MATCH($B479,'Team forecast'!$B$3:$B$22,0),MATCH(BF$1,'Team forecast'!$M$2:$AU$2,0))</f>
        <v>0</v>
      </c>
      <c r="BG479" s="19">
        <f>INDEX('Team forecast'!$M$3:$AU$22,MATCH($B479,'Team forecast'!$B$3:$B$22,0),MATCH(BG$1,'Team forecast'!$M$2:$AU$2,0))</f>
        <v>0</v>
      </c>
      <c r="BH479" s="19">
        <f>INDEX('Team forecast'!$M$3:$AU$22,MATCH($B479,'Team forecast'!$B$3:$B$22,0),MATCH(BH$1,'Team forecast'!$M$2:$AU$2,0))</f>
        <v>0</v>
      </c>
      <c r="BI479" s="5">
        <f t="shared" si="510"/>
        <v>-5000</v>
      </c>
      <c r="BJ479" s="5">
        <f>INDEX('Team forecast'!$M$3:$AU$22,MATCH($B479,'Team forecast'!$B$3:$B$22,0),MATCH(BJ$1,'Team forecast'!$M$2:$AU$2,0))*IF($Y479&gt;0,25000,0)</f>
        <v>0</v>
      </c>
      <c r="BK479" s="5">
        <f>INDEX('Team forecast'!$M$3:$AU$22,MATCH($B479,'Team forecast'!$B$3:$B$22,0),MATCH(BK$1,'Team forecast'!$M$2:$AU$2,0))*IF($Y479&gt;0,5000,0)</f>
        <v>0</v>
      </c>
      <c r="BL479" s="5">
        <f>INDEX('Team forecast'!$M$3:$AU$22,MATCH($B479,'Team forecast'!$B$3:$B$22,0),MATCH(BL$1,'Team forecast'!$M$2:$AU$2,0))*IF($Y479&gt;0,-15000,0)</f>
        <v>0</v>
      </c>
      <c r="BM479" s="5">
        <f t="shared" si="511"/>
        <v>0</v>
      </c>
      <c r="BN479" s="5">
        <f t="shared" si="512"/>
        <v>0</v>
      </c>
      <c r="BO479" s="5">
        <f t="shared" si="513"/>
        <v>0</v>
      </c>
      <c r="BP479" s="5">
        <f t="shared" si="514"/>
        <v>0</v>
      </c>
      <c r="BQ479" s="5">
        <f t="shared" si="515"/>
        <v>0</v>
      </c>
      <c r="BR479" s="5">
        <f t="shared" si="516"/>
        <v>0</v>
      </c>
      <c r="BS479" s="5">
        <f t="shared" si="517"/>
        <v>0</v>
      </c>
      <c r="BT479" s="5">
        <f t="shared" si="518"/>
        <v>0</v>
      </c>
      <c r="BU479" s="5">
        <f t="shared" si="519"/>
        <v>0</v>
      </c>
      <c r="BV479" s="5">
        <f>IFERROR(SUM(BJ479:BU479),0)*((Cockpit!$C$3)^2)</f>
        <v>0</v>
      </c>
      <c r="BW479" s="19">
        <f>INDEX('Team forecast'!$M$3:$AU$22,MATCH($B479,'Team forecast'!$B$3:$B$22,0),MATCH(BW$1,'Team forecast'!$M$2:$AU$2,0))</f>
        <v>0</v>
      </c>
      <c r="BX479" s="19">
        <f>INDEX('Team forecast'!$M$3:$AU$22,MATCH($B479,'Team forecast'!$B$3:$B$22,0),MATCH(BX$1,'Team forecast'!$M$2:$AU$2,0))</f>
        <v>0</v>
      </c>
      <c r="BY479" s="19">
        <f>INDEX('Team forecast'!$M$3:$AU$22,MATCH($B479,'Team forecast'!$B$3:$B$22,0),MATCH(BY$1,'Team forecast'!$M$2:$AU$2,0))</f>
        <v>0</v>
      </c>
      <c r="BZ479" s="19">
        <f>INDEX('Team forecast'!$M$3:$AU$22,MATCH($B479,'Team forecast'!$B$3:$B$22,0),MATCH(BZ$1,'Team forecast'!$M$2:$AU$2,0))</f>
        <v>0</v>
      </c>
      <c r="CA479" s="5">
        <f t="shared" si="520"/>
        <v>-5000</v>
      </c>
      <c r="CB479" s="5">
        <f>INDEX('Team forecast'!$M$3:$AU$22,MATCH($B479,'Team forecast'!$B$3:$B$22,0),MATCH(CB$1,'Team forecast'!$M$2:$AU$2,0))*IF($Y479&gt;0,25000,0)</f>
        <v>0</v>
      </c>
      <c r="CC479" s="5">
        <f>INDEX('Team forecast'!$M$3:$AU$22,MATCH($B479,'Team forecast'!$B$3:$B$22,0),MATCH(CC$1,'Team forecast'!$M$2:$AU$2,0))*IF($Y479&gt;0,5000,0)</f>
        <v>0</v>
      </c>
      <c r="CD479" s="5">
        <f>INDEX('Team forecast'!$M$3:$AU$22,MATCH($B479,'Team forecast'!$B$3:$B$22,0),MATCH(CD$1,'Team forecast'!$M$2:$AU$2,0))*IF($Y479&gt;0,-15000,0)</f>
        <v>0</v>
      </c>
      <c r="CE479" s="5">
        <f t="shared" si="521"/>
        <v>0</v>
      </c>
      <c r="CF479" s="5">
        <f t="shared" si="522"/>
        <v>0</v>
      </c>
      <c r="CG479" s="5">
        <f t="shared" si="523"/>
        <v>0</v>
      </c>
      <c r="CH479" s="5">
        <f t="shared" si="524"/>
        <v>0</v>
      </c>
      <c r="CI479" s="5">
        <f t="shared" si="525"/>
        <v>0</v>
      </c>
      <c r="CJ479" s="5">
        <f t="shared" si="526"/>
        <v>0</v>
      </c>
      <c r="CK479" s="5">
        <f t="shared" si="527"/>
        <v>0</v>
      </c>
      <c r="CL479" s="5">
        <f t="shared" si="528"/>
        <v>0</v>
      </c>
      <c r="CM479" s="5">
        <f t="shared" si="529"/>
        <v>0</v>
      </c>
      <c r="CN479" s="5">
        <f>IFERROR(SUM(CB479:CM479),0)*((Cockpit!$C$3)^3)</f>
        <v>0</v>
      </c>
      <c r="CO479" s="19">
        <f>INDEX('Team forecast'!$M$3:$AU$22,MATCH($B479,'Team forecast'!$B$3:$B$22,0),MATCH(CO$1,'Team forecast'!$M$2:$AU$2,0))</f>
        <v>0</v>
      </c>
      <c r="CP479" s="19">
        <f>INDEX('Team forecast'!$M$3:$AU$22,MATCH($B479,'Team forecast'!$B$3:$B$22,0),MATCH(CP$1,'Team forecast'!$M$2:$AU$2,0))</f>
        <v>0</v>
      </c>
      <c r="CQ479" s="19">
        <f>INDEX('Team forecast'!$M$3:$AU$22,MATCH($B479,'Team forecast'!$B$3:$B$22,0),MATCH(CQ$1,'Team forecast'!$M$2:$AU$2,0))</f>
        <v>0</v>
      </c>
      <c r="CR479" s="19">
        <f>INDEX('Team forecast'!$M$3:$AU$22,MATCH($B479,'Team forecast'!$B$3:$B$22,0),MATCH(CR$1,'Team forecast'!$M$2:$AU$2,0))</f>
        <v>0</v>
      </c>
      <c r="CS479" s="5">
        <f t="shared" si="530"/>
        <v>-5000</v>
      </c>
      <c r="CT479" s="5">
        <f>INDEX('Team forecast'!$M$3:$AU$22,MATCH($B479,'Team forecast'!$B$3:$B$22,0),MATCH(CT$1,'Team forecast'!$M$2:$AU$2,0))*IF($Y479&gt;0,25000,0)</f>
        <v>0</v>
      </c>
      <c r="CU479" s="5">
        <f>INDEX('Team forecast'!$M$3:$AU$22,MATCH($B479,'Team forecast'!$B$3:$B$22,0),MATCH(CU$1,'Team forecast'!$M$2:$AU$2,0))*IF($Y479&gt;0,5000,0)</f>
        <v>0</v>
      </c>
      <c r="CV479" s="5">
        <f>INDEX('Team forecast'!$M$3:$AU$22,MATCH($B479,'Team forecast'!$B$3:$B$22,0),MATCH(CV$1,'Team forecast'!$M$2:$AU$2,0))*IF($Y479&gt;0,-15000,0)</f>
        <v>0</v>
      </c>
      <c r="CW479" s="5">
        <f t="shared" si="531"/>
        <v>0</v>
      </c>
      <c r="CX479" s="5">
        <f t="shared" si="532"/>
        <v>0</v>
      </c>
      <c r="CY479" s="5">
        <f t="shared" si="533"/>
        <v>0</v>
      </c>
      <c r="CZ479" s="5">
        <f t="shared" si="534"/>
        <v>0</v>
      </c>
      <c r="DA479" s="5">
        <f t="shared" si="535"/>
        <v>0</v>
      </c>
      <c r="DB479" s="5">
        <f t="shared" si="536"/>
        <v>0</v>
      </c>
      <c r="DC479" s="5">
        <f t="shared" si="537"/>
        <v>0</v>
      </c>
      <c r="DD479" s="5">
        <f t="shared" si="538"/>
        <v>0</v>
      </c>
      <c r="DE479" s="5">
        <f t="shared" si="539"/>
        <v>0</v>
      </c>
      <c r="DF479" s="5">
        <f>IFERROR(SUM(CT479:DE479),0)*((Cockpit!$C$3)^4)</f>
        <v>0</v>
      </c>
      <c r="DG479" s="19">
        <f>INDEX('Team forecast'!$M$3:$AU$22,MATCH($B479,'Team forecast'!$B$3:$B$22,0),MATCH(DG$1,'Team forecast'!$M$2:$AU$2,0))</f>
        <v>0</v>
      </c>
      <c r="DH479" s="19">
        <f>INDEX('Team forecast'!$M$3:$AU$22,MATCH($B479,'Team forecast'!$B$3:$B$22,0),MATCH(DH$1,'Team forecast'!$M$2:$AU$2,0))</f>
        <v>0</v>
      </c>
      <c r="DI479" s="19">
        <f>INDEX('Team forecast'!$M$3:$AU$22,MATCH($B479,'Team forecast'!$B$3:$B$22,0),MATCH(DI$1,'Team forecast'!$M$2:$AU$2,0))</f>
        <v>0</v>
      </c>
      <c r="DJ479" s="19">
        <f>INDEX('Team forecast'!$M$3:$AU$22,MATCH($B479,'Team forecast'!$B$3:$B$22,0),MATCH(DJ$1,'Team forecast'!$M$2:$AU$2,0))</f>
        <v>0</v>
      </c>
      <c r="DK479" s="5">
        <f t="shared" si="540"/>
        <v>-5000</v>
      </c>
      <c r="DL479" s="5">
        <f>INDEX('Team forecast'!$M$3:$AU$22,MATCH($B479,'Team forecast'!$B$3:$B$22,0),MATCH(DL$1,'Team forecast'!$M$2:$AU$2,0))*IF($Y479&gt;0,25000,0)</f>
        <v>0</v>
      </c>
      <c r="DM479" s="5">
        <f>INDEX('Team forecast'!$M$3:$AU$22,MATCH($B479,'Team forecast'!$B$3:$B$22,0),MATCH(DM$1,'Team forecast'!$M$2:$AU$2,0))*IF($Y479&gt;0,5000,0)</f>
        <v>0</v>
      </c>
      <c r="DN479" s="5">
        <f>INDEX('Team forecast'!$M$3:$AU$22,MATCH($B479,'Team forecast'!$B$3:$B$22,0),MATCH(DN$1,'Team forecast'!$M$2:$AU$2,0))*IF($Y479&gt;0,-15000,0)</f>
        <v>0</v>
      </c>
      <c r="DO479" s="5">
        <f t="shared" si="541"/>
        <v>0</v>
      </c>
      <c r="DP479" s="5">
        <f t="shared" si="542"/>
        <v>0</v>
      </c>
      <c r="DQ479" s="5">
        <f t="shared" si="543"/>
        <v>0</v>
      </c>
      <c r="DR479" s="5">
        <f t="shared" si="544"/>
        <v>0</v>
      </c>
      <c r="DS479" s="5">
        <f t="shared" si="545"/>
        <v>0</v>
      </c>
      <c r="DT479" s="5">
        <f t="shared" si="546"/>
        <v>0</v>
      </c>
      <c r="DU479" s="5">
        <f t="shared" si="547"/>
        <v>0</v>
      </c>
      <c r="DV479" s="5">
        <f t="shared" si="548"/>
        <v>0</v>
      </c>
      <c r="DW479" s="5">
        <f t="shared" si="549"/>
        <v>0</v>
      </c>
      <c r="DX479" s="5">
        <f>IFERROR(SUM(DL479:DW479),0)*((Cockpit!$C$3)^5)</f>
        <v>0</v>
      </c>
      <c r="DY479" s="5">
        <f t="shared" si="550"/>
        <v>-5000</v>
      </c>
      <c r="DZ479" s="5" t="str">
        <f>IF(ISERROR(MATCH(A479,'Current squad'!B:B,0)),"No","Yes")</f>
        <v>No</v>
      </c>
      <c r="EA479" s="5" cm="1">
        <f t="array" ref="EA479">IFERROR(_xlfn.IFS(DZ479="Yes",0,DZ479="No",H479*1%),999999)</f>
        <v>29800</v>
      </c>
      <c r="EB479" s="5">
        <f t="shared" si="492"/>
        <v>3009800</v>
      </c>
      <c r="EC479" s="5">
        <f t="shared" si="551"/>
        <v>-34800</v>
      </c>
      <c r="ED479" s="1">
        <f t="shared" si="493"/>
        <v>-1.1677852348993288E-2</v>
      </c>
      <c r="EE479" s="5">
        <f>RANK(EC479,$EC$2:$EC$572)+COUNTIF($EC$2:EC479,EC479)-1</f>
        <v>369</v>
      </c>
      <c r="EF479" s="4">
        <f>RANK(ED479,$ED$2:$ED$572)+COUNTIF($ED$2:ED479,ED479)-1</f>
        <v>360</v>
      </c>
    </row>
    <row r="480" spans="1:136" x14ac:dyDescent="0.3">
      <c r="A480" t="str">
        <f>IF(Holdet.dk!A480&lt;&gt;"",Holdet.dk!A480,"")</f>
        <v>David de Gea</v>
      </c>
      <c r="B480" t="str">
        <f>INDEX(Holdet.dk!B:B,MATCH($A480,Holdet.dk!$A:$A,0))</f>
        <v>Manchester United</v>
      </c>
      <c r="C480" t="str">
        <f>INDEX(Holdet.dk!C:C,MATCH($A480,Holdet.dk!$A:$A,0))</f>
        <v>Goalkeeper</v>
      </c>
      <c r="D480" t="str">
        <f>INDEX(Holdet.dk!D:D,MATCH($A480,Holdet.dk!$A:$A,0))</f>
        <v>6.791.000</v>
      </c>
      <c r="E480" s="1">
        <f>IFERROR(_xlfn.NUMBERVALUE(INDEX(Holdet.dk!$E:$E,MATCH($A480,Holdet.dk!$A:$A,0)),","),0)</f>
        <v>6.0000000000000001E-3</v>
      </c>
      <c r="F480" t="str">
        <f>IF(INDEX(Lookup!H:H,MATCH('Master data'!A480,Lookup!G:G,0))=0,A480,INDEX(Lookup!H:H,MATCH('Master data'!A480,Lookup!G:G,0)))</f>
        <v>David de Gea</v>
      </c>
      <c r="G480" t="str">
        <f>IFERROR(INDEX(Lookup!B:B,MATCH(INDEX(Rotowire!C:C,MATCH(F480,Rotowire!A:A,0)),Lookup!D:D,0)),"")</f>
        <v>Wolverhampton</v>
      </c>
      <c r="H480" s="5">
        <f t="shared" si="484"/>
        <v>6791000</v>
      </c>
      <c r="I480" s="19">
        <f>IFERROR(INDEX('Team forecast'!$G$3:$I$22,MATCH($B480,'Team forecast'!$B$3:$B$22,0),MATCH(I$1,'Team forecast'!$G$2:$I$2,0)),0)</f>
        <v>1.0869565217391304</v>
      </c>
      <c r="J480" s="19">
        <f>IFERROR(INDEX('Team forecast'!$G$3:$I$22,MATCH($B480,'Team forecast'!$B$3:$B$22,0),MATCH(J$1,'Team forecast'!$G$2:$I$2,0)),0)</f>
        <v>0.75816993464052274</v>
      </c>
      <c r="K480" s="19">
        <f>IFERROR(INDEX('Team forecast'!$G$3:$I$22,MATCH($B480,'Team forecast'!$B$3:$B$22,0),MATCH(K$1,'Team forecast'!$G$2:$I$2,0)),0)</f>
        <v>1.4927913375362158</v>
      </c>
      <c r="L480">
        <f>SUMIFS(Rotowire!E:E,Rotowire!$A:$A,'Master data'!$F480)</f>
        <v>95</v>
      </c>
      <c r="M480" s="2">
        <f>SUMIFS(Rotowire!F:F,Rotowire!$A:$A,'Master data'!$F480)*I480</f>
        <v>0</v>
      </c>
      <c r="N480" s="2">
        <f>SUMIFS(Rotowire!G:G,Rotowire!$A:$A,'Master data'!$F480)*I480</f>
        <v>0</v>
      </c>
      <c r="O480" s="2">
        <f>SUMIFS(Rotowire!I:I,Rotowire!$A:$A,'Master data'!$F480)*I480</f>
        <v>0</v>
      </c>
      <c r="P480" s="2">
        <f>SUMIFS(Rotowire!W:W,Rotowire!$A:$A,'Master data'!$F480)*K480</f>
        <v>0.31348618088260533</v>
      </c>
      <c r="Q480" s="2">
        <f>SUMIFS(Rotowire!Y:Y,Rotowire!$A:$A,'Master data'!$F480)*J480</f>
        <v>4.9432679738562078</v>
      </c>
      <c r="R480" s="2">
        <f>SUMIFS(Rotowire!AB:AB,Rotowire!$A:$A,'Master data'!$F480)</f>
        <v>0.04</v>
      </c>
      <c r="S480" s="2">
        <f>SUMIFS(Rotowire!AC:AC,Rotowire!$A:$A,'Master data'!$F480)</f>
        <v>0.01</v>
      </c>
      <c r="T480" s="2">
        <f>INDEX('Team forecast'!D$3:D$22,MATCH($B480,'Team forecast'!$B$3:$B$22,0))</f>
        <v>1.5</v>
      </c>
      <c r="U480" s="2">
        <f>INDEX('Team forecast'!E$3:E$22,MATCH($B480,'Team forecast'!$B$3:$B$22,0))</f>
        <v>1.1599999999999999</v>
      </c>
      <c r="V480" s="2">
        <f>INDEX('Team forecast'!J$3:J$22,MATCH($B480,'Team forecast'!$B$3:$B$22,0))</f>
        <v>0.44640000000000002</v>
      </c>
      <c r="W480" s="2">
        <f>INDEX('Team forecast'!K$3:K$22,MATCH($B480,'Team forecast'!$B$3:$B$22,0))</f>
        <v>0.26269999999999999</v>
      </c>
      <c r="X480" s="2">
        <f>INDEX('Team forecast'!L$3:L$22,MATCH($B480,'Team forecast'!$B$3:$B$22,0))</f>
        <v>0.29099999999999998</v>
      </c>
      <c r="Y480" s="5">
        <f t="shared" si="485"/>
        <v>7000</v>
      </c>
      <c r="Z480" s="5">
        <f t="shared" si="486"/>
        <v>11160</v>
      </c>
      <c r="AA480" s="5">
        <f t="shared" si="487"/>
        <v>1313.5</v>
      </c>
      <c r="AB480" s="5">
        <f t="shared" si="488"/>
        <v>-4365</v>
      </c>
      <c r="AC480" s="5">
        <f t="shared" si="489"/>
        <v>0</v>
      </c>
      <c r="AD480" s="5">
        <f t="shared" si="494"/>
        <v>0</v>
      </c>
      <c r="AE480" s="5">
        <f t="shared" si="495"/>
        <v>0</v>
      </c>
      <c r="AF480" s="5">
        <f t="shared" si="490"/>
        <v>23511.463566195398</v>
      </c>
      <c r="AG480" s="5">
        <f t="shared" si="491"/>
        <v>24716.339869281037</v>
      </c>
      <c r="AH480" s="5">
        <f t="shared" si="496"/>
        <v>-800</v>
      </c>
      <c r="AI480" s="5">
        <f t="shared" si="497"/>
        <v>-500</v>
      </c>
      <c r="AJ480" s="5">
        <f t="shared" si="498"/>
        <v>15000</v>
      </c>
      <c r="AK480" s="5">
        <f t="shared" si="499"/>
        <v>-9280</v>
      </c>
      <c r="AL480" s="5">
        <f>IFERROR(SUM(Y480:AK480),-5000)*((Cockpit!$C$3)^0)</f>
        <v>67756.303435476439</v>
      </c>
      <c r="AM480" s="19">
        <f>INDEX('Team forecast'!$M$3:$AU$22,MATCH($B480,'Team forecast'!$B$3:$B$22,0),MATCH(AM$1,'Team forecast'!$M$2:$AU$2,0))</f>
        <v>0</v>
      </c>
      <c r="AN480" s="19">
        <f>INDEX('Team forecast'!$M$3:$AU$22,MATCH($B480,'Team forecast'!$B$3:$B$22,0),MATCH(AN$1,'Team forecast'!$M$2:$AU$2,0))</f>
        <v>0</v>
      </c>
      <c r="AO480" s="19">
        <f>INDEX('Team forecast'!$M$3:$AU$22,MATCH($B480,'Team forecast'!$B$3:$B$22,0),MATCH(AO$1,'Team forecast'!$M$2:$AU$2,0))</f>
        <v>0</v>
      </c>
      <c r="AP480" s="19">
        <f>INDEX('Team forecast'!$M$3:$AU$22,MATCH($B480,'Team forecast'!$B$3:$B$22,0),MATCH(AP$1,'Team forecast'!$M$2:$AU$2,0))</f>
        <v>0</v>
      </c>
      <c r="AQ480" s="5">
        <f t="shared" si="500"/>
        <v>7000</v>
      </c>
      <c r="AR480" s="5">
        <f>INDEX('Team forecast'!$M$3:$AU$22,MATCH($B480,'Team forecast'!$B$3:$B$22,0),MATCH(AR$1,'Team forecast'!$M$2:$AU$2,0))*IF($Y480&gt;0,25000,0)</f>
        <v>0</v>
      </c>
      <c r="AS480" s="5">
        <f>INDEX('Team forecast'!$M$3:$AU$22,MATCH($B480,'Team forecast'!$B$3:$B$22,0),MATCH(AS$1,'Team forecast'!$M$2:$AU$2,0))*IF($Y480&gt;0,5000,0)</f>
        <v>0</v>
      </c>
      <c r="AT480" s="5">
        <f>INDEX('Team forecast'!$M$3:$AU$22,MATCH($B480,'Team forecast'!$B$3:$B$22,0),MATCH(AT$1,'Team forecast'!$M$2:$AU$2,0))*IF($Y480&gt;0,-15000,0)</f>
        <v>0</v>
      </c>
      <c r="AU480" s="5">
        <f t="shared" si="501"/>
        <v>0</v>
      </c>
      <c r="AV480" s="5">
        <f t="shared" si="502"/>
        <v>0</v>
      </c>
      <c r="AW480" s="5">
        <f t="shared" si="503"/>
        <v>0</v>
      </c>
      <c r="AX480" s="5">
        <f t="shared" si="504"/>
        <v>0</v>
      </c>
      <c r="AY480" s="5">
        <f t="shared" si="505"/>
        <v>0</v>
      </c>
      <c r="AZ480" s="5">
        <f t="shared" si="506"/>
        <v>-800</v>
      </c>
      <c r="BA480" s="5">
        <f t="shared" si="507"/>
        <v>-500</v>
      </c>
      <c r="BB480" s="5">
        <f t="shared" si="508"/>
        <v>0</v>
      </c>
      <c r="BC480" s="5">
        <f t="shared" si="509"/>
        <v>0</v>
      </c>
      <c r="BD480" s="5">
        <f>IFERROR(SUM(AR480:BC480),0)*((Cockpit!$C$3)^1)</f>
        <v>-909.99999999999989</v>
      </c>
      <c r="BE480" s="19">
        <f>INDEX('Team forecast'!$M$3:$AU$22,MATCH($B480,'Team forecast'!$B$3:$B$22,0),MATCH(BE$1,'Team forecast'!$M$2:$AU$2,0))</f>
        <v>0</v>
      </c>
      <c r="BF480" s="19">
        <f>INDEX('Team forecast'!$M$3:$AU$22,MATCH($B480,'Team forecast'!$B$3:$B$22,0),MATCH(BF$1,'Team forecast'!$M$2:$AU$2,0))</f>
        <v>0</v>
      </c>
      <c r="BG480" s="19">
        <f>INDEX('Team forecast'!$M$3:$AU$22,MATCH($B480,'Team forecast'!$B$3:$B$22,0),MATCH(BG$1,'Team forecast'!$M$2:$AU$2,0))</f>
        <v>0</v>
      </c>
      <c r="BH480" s="19">
        <f>INDEX('Team forecast'!$M$3:$AU$22,MATCH($B480,'Team forecast'!$B$3:$B$22,0),MATCH(BH$1,'Team forecast'!$M$2:$AU$2,0))</f>
        <v>0</v>
      </c>
      <c r="BI480" s="5">
        <f t="shared" si="510"/>
        <v>7000</v>
      </c>
      <c r="BJ480" s="5">
        <f>INDEX('Team forecast'!$M$3:$AU$22,MATCH($B480,'Team forecast'!$B$3:$B$22,0),MATCH(BJ$1,'Team forecast'!$M$2:$AU$2,0))*IF($Y480&gt;0,25000,0)</f>
        <v>0</v>
      </c>
      <c r="BK480" s="5">
        <f>INDEX('Team forecast'!$M$3:$AU$22,MATCH($B480,'Team forecast'!$B$3:$B$22,0),MATCH(BK$1,'Team forecast'!$M$2:$AU$2,0))*IF($Y480&gt;0,5000,0)</f>
        <v>0</v>
      </c>
      <c r="BL480" s="5">
        <f>INDEX('Team forecast'!$M$3:$AU$22,MATCH($B480,'Team forecast'!$B$3:$B$22,0),MATCH(BL$1,'Team forecast'!$M$2:$AU$2,0))*IF($Y480&gt;0,-15000,0)</f>
        <v>0</v>
      </c>
      <c r="BM480" s="5">
        <f t="shared" si="511"/>
        <v>0</v>
      </c>
      <c r="BN480" s="5">
        <f t="shared" si="512"/>
        <v>0</v>
      </c>
      <c r="BO480" s="5">
        <f t="shared" si="513"/>
        <v>0</v>
      </c>
      <c r="BP480" s="5">
        <f t="shared" si="514"/>
        <v>0</v>
      </c>
      <c r="BQ480" s="5">
        <f t="shared" si="515"/>
        <v>0</v>
      </c>
      <c r="BR480" s="5">
        <f t="shared" si="516"/>
        <v>-800</v>
      </c>
      <c r="BS480" s="5">
        <f t="shared" si="517"/>
        <v>-500</v>
      </c>
      <c r="BT480" s="5">
        <f t="shared" si="518"/>
        <v>0</v>
      </c>
      <c r="BU480" s="5">
        <f t="shared" si="519"/>
        <v>0</v>
      </c>
      <c r="BV480" s="5">
        <f>IFERROR(SUM(BJ480:BU480),0)*((Cockpit!$C$3)^2)</f>
        <v>-636.99999999999989</v>
      </c>
      <c r="BW480" s="19">
        <f>INDEX('Team forecast'!$M$3:$AU$22,MATCH($B480,'Team forecast'!$B$3:$B$22,0),MATCH(BW$1,'Team forecast'!$M$2:$AU$2,0))</f>
        <v>0</v>
      </c>
      <c r="BX480" s="19">
        <f>INDEX('Team forecast'!$M$3:$AU$22,MATCH($B480,'Team forecast'!$B$3:$B$22,0),MATCH(BX$1,'Team forecast'!$M$2:$AU$2,0))</f>
        <v>0</v>
      </c>
      <c r="BY480" s="19">
        <f>INDEX('Team forecast'!$M$3:$AU$22,MATCH($B480,'Team forecast'!$B$3:$B$22,0),MATCH(BY$1,'Team forecast'!$M$2:$AU$2,0))</f>
        <v>0</v>
      </c>
      <c r="BZ480" s="19">
        <f>INDEX('Team forecast'!$M$3:$AU$22,MATCH($B480,'Team forecast'!$B$3:$B$22,0),MATCH(BZ$1,'Team forecast'!$M$2:$AU$2,0))</f>
        <v>0</v>
      </c>
      <c r="CA480" s="5">
        <f t="shared" si="520"/>
        <v>7000</v>
      </c>
      <c r="CB480" s="5">
        <f>INDEX('Team forecast'!$M$3:$AU$22,MATCH($B480,'Team forecast'!$B$3:$B$22,0),MATCH(CB$1,'Team forecast'!$M$2:$AU$2,0))*IF($Y480&gt;0,25000,0)</f>
        <v>0</v>
      </c>
      <c r="CC480" s="5">
        <f>INDEX('Team forecast'!$M$3:$AU$22,MATCH($B480,'Team forecast'!$B$3:$B$22,0),MATCH(CC$1,'Team forecast'!$M$2:$AU$2,0))*IF($Y480&gt;0,5000,0)</f>
        <v>0</v>
      </c>
      <c r="CD480" s="5">
        <f>INDEX('Team forecast'!$M$3:$AU$22,MATCH($B480,'Team forecast'!$B$3:$B$22,0),MATCH(CD$1,'Team forecast'!$M$2:$AU$2,0))*IF($Y480&gt;0,-15000,0)</f>
        <v>0</v>
      </c>
      <c r="CE480" s="5">
        <f t="shared" si="521"/>
        <v>0</v>
      </c>
      <c r="CF480" s="5">
        <f t="shared" si="522"/>
        <v>0</v>
      </c>
      <c r="CG480" s="5">
        <f t="shared" si="523"/>
        <v>0</v>
      </c>
      <c r="CH480" s="5">
        <f t="shared" si="524"/>
        <v>0</v>
      </c>
      <c r="CI480" s="5">
        <f t="shared" si="525"/>
        <v>0</v>
      </c>
      <c r="CJ480" s="5">
        <f t="shared" si="526"/>
        <v>-800</v>
      </c>
      <c r="CK480" s="5">
        <f t="shared" si="527"/>
        <v>-500</v>
      </c>
      <c r="CL480" s="5">
        <f t="shared" si="528"/>
        <v>0</v>
      </c>
      <c r="CM480" s="5">
        <f t="shared" si="529"/>
        <v>0</v>
      </c>
      <c r="CN480" s="5">
        <f>IFERROR(SUM(CB480:CM480),0)*((Cockpit!$C$3)^3)</f>
        <v>-445.89999999999986</v>
      </c>
      <c r="CO480" s="19">
        <f>INDEX('Team forecast'!$M$3:$AU$22,MATCH($B480,'Team forecast'!$B$3:$B$22,0),MATCH(CO$1,'Team forecast'!$M$2:$AU$2,0))</f>
        <v>0</v>
      </c>
      <c r="CP480" s="19">
        <f>INDEX('Team forecast'!$M$3:$AU$22,MATCH($B480,'Team forecast'!$B$3:$B$22,0),MATCH(CP$1,'Team forecast'!$M$2:$AU$2,0))</f>
        <v>0</v>
      </c>
      <c r="CQ480" s="19">
        <f>INDEX('Team forecast'!$M$3:$AU$22,MATCH($B480,'Team forecast'!$B$3:$B$22,0),MATCH(CQ$1,'Team forecast'!$M$2:$AU$2,0))</f>
        <v>0</v>
      </c>
      <c r="CR480" s="19">
        <f>INDEX('Team forecast'!$M$3:$AU$22,MATCH($B480,'Team forecast'!$B$3:$B$22,0),MATCH(CR$1,'Team forecast'!$M$2:$AU$2,0))</f>
        <v>0</v>
      </c>
      <c r="CS480" s="5">
        <f t="shared" si="530"/>
        <v>7000</v>
      </c>
      <c r="CT480" s="5">
        <f>INDEX('Team forecast'!$M$3:$AU$22,MATCH($B480,'Team forecast'!$B$3:$B$22,0),MATCH(CT$1,'Team forecast'!$M$2:$AU$2,0))*IF($Y480&gt;0,25000,0)</f>
        <v>0</v>
      </c>
      <c r="CU480" s="5">
        <f>INDEX('Team forecast'!$M$3:$AU$22,MATCH($B480,'Team forecast'!$B$3:$B$22,0),MATCH(CU$1,'Team forecast'!$M$2:$AU$2,0))*IF($Y480&gt;0,5000,0)</f>
        <v>0</v>
      </c>
      <c r="CV480" s="5">
        <f>INDEX('Team forecast'!$M$3:$AU$22,MATCH($B480,'Team forecast'!$B$3:$B$22,0),MATCH(CV$1,'Team forecast'!$M$2:$AU$2,0))*IF($Y480&gt;0,-15000,0)</f>
        <v>0</v>
      </c>
      <c r="CW480" s="5">
        <f t="shared" si="531"/>
        <v>0</v>
      </c>
      <c r="CX480" s="5">
        <f t="shared" si="532"/>
        <v>0</v>
      </c>
      <c r="CY480" s="5">
        <f t="shared" si="533"/>
        <v>0</v>
      </c>
      <c r="CZ480" s="5">
        <f t="shared" si="534"/>
        <v>0</v>
      </c>
      <c r="DA480" s="5">
        <f t="shared" si="535"/>
        <v>0</v>
      </c>
      <c r="DB480" s="5">
        <f t="shared" si="536"/>
        <v>-800</v>
      </c>
      <c r="DC480" s="5">
        <f t="shared" si="537"/>
        <v>-500</v>
      </c>
      <c r="DD480" s="5">
        <f t="shared" si="538"/>
        <v>0</v>
      </c>
      <c r="DE480" s="5">
        <f t="shared" si="539"/>
        <v>0</v>
      </c>
      <c r="DF480" s="5">
        <f>IFERROR(SUM(CT480:DE480),0)*((Cockpit!$C$3)^4)</f>
        <v>-312.12999999999988</v>
      </c>
      <c r="DG480" s="19">
        <f>INDEX('Team forecast'!$M$3:$AU$22,MATCH($B480,'Team forecast'!$B$3:$B$22,0),MATCH(DG$1,'Team forecast'!$M$2:$AU$2,0))</f>
        <v>0</v>
      </c>
      <c r="DH480" s="19">
        <f>INDEX('Team forecast'!$M$3:$AU$22,MATCH($B480,'Team forecast'!$B$3:$B$22,0),MATCH(DH$1,'Team forecast'!$M$2:$AU$2,0))</f>
        <v>0</v>
      </c>
      <c r="DI480" s="19">
        <f>INDEX('Team forecast'!$M$3:$AU$22,MATCH($B480,'Team forecast'!$B$3:$B$22,0),MATCH(DI$1,'Team forecast'!$M$2:$AU$2,0))</f>
        <v>0</v>
      </c>
      <c r="DJ480" s="19">
        <f>INDEX('Team forecast'!$M$3:$AU$22,MATCH($B480,'Team forecast'!$B$3:$B$22,0),MATCH(DJ$1,'Team forecast'!$M$2:$AU$2,0))</f>
        <v>0</v>
      </c>
      <c r="DK480" s="5">
        <f t="shared" si="540"/>
        <v>7000</v>
      </c>
      <c r="DL480" s="5">
        <f>INDEX('Team forecast'!$M$3:$AU$22,MATCH($B480,'Team forecast'!$B$3:$B$22,0),MATCH(DL$1,'Team forecast'!$M$2:$AU$2,0))*IF($Y480&gt;0,25000,0)</f>
        <v>0</v>
      </c>
      <c r="DM480" s="5">
        <f>INDEX('Team forecast'!$M$3:$AU$22,MATCH($B480,'Team forecast'!$B$3:$B$22,0),MATCH(DM$1,'Team forecast'!$M$2:$AU$2,0))*IF($Y480&gt;0,5000,0)</f>
        <v>0</v>
      </c>
      <c r="DN480" s="5">
        <f>INDEX('Team forecast'!$M$3:$AU$22,MATCH($B480,'Team forecast'!$B$3:$B$22,0),MATCH(DN$1,'Team forecast'!$M$2:$AU$2,0))*IF($Y480&gt;0,-15000,0)</f>
        <v>0</v>
      </c>
      <c r="DO480" s="5">
        <f t="shared" si="541"/>
        <v>0</v>
      </c>
      <c r="DP480" s="5">
        <f t="shared" si="542"/>
        <v>0</v>
      </c>
      <c r="DQ480" s="5">
        <f t="shared" si="543"/>
        <v>0</v>
      </c>
      <c r="DR480" s="5">
        <f t="shared" si="544"/>
        <v>0</v>
      </c>
      <c r="DS480" s="5">
        <f t="shared" si="545"/>
        <v>0</v>
      </c>
      <c r="DT480" s="5">
        <f t="shared" si="546"/>
        <v>-800</v>
      </c>
      <c r="DU480" s="5">
        <f t="shared" si="547"/>
        <v>-500</v>
      </c>
      <c r="DV480" s="5">
        <f t="shared" si="548"/>
        <v>0</v>
      </c>
      <c r="DW480" s="5">
        <f t="shared" si="549"/>
        <v>0</v>
      </c>
      <c r="DX480" s="5">
        <f>IFERROR(SUM(DL480:DW480),0)*((Cockpit!$C$3)^5)</f>
        <v>-218.49099999999993</v>
      </c>
      <c r="DY480" s="5">
        <f t="shared" si="550"/>
        <v>65232.782435476445</v>
      </c>
      <c r="DZ480" s="5" t="str">
        <f>IF(ISERROR(MATCH(A480,'Current squad'!B:B,0)),"No","Yes")</f>
        <v>No</v>
      </c>
      <c r="EA480" s="5" cm="1">
        <f t="array" ref="EA480">IFERROR(_xlfn.IFS(DZ480="Yes",0,DZ480="No",H480*1%),999999)</f>
        <v>67910</v>
      </c>
      <c r="EB480" s="5">
        <f t="shared" si="492"/>
        <v>6858910</v>
      </c>
      <c r="EC480" s="5">
        <f t="shared" si="551"/>
        <v>-2677.2175645235548</v>
      </c>
      <c r="ED480" s="1">
        <f t="shared" si="493"/>
        <v>-3.9423024068967086E-4</v>
      </c>
      <c r="EE480" s="5">
        <f>RANK(EC480,$EC$2:$EC$572)+COUNTIF($EC$2:EC480,EC480)-1</f>
        <v>79</v>
      </c>
      <c r="EF480" s="4">
        <f>RANK(ED480,$ED$2:$ED$572)+COUNTIF($ED$2:ED480,ED480)-1</f>
        <v>76</v>
      </c>
    </row>
    <row r="481" spans="1:136" x14ac:dyDescent="0.3">
      <c r="A481" t="str">
        <f>IF(Holdet.dk!A481&lt;&gt;"",Holdet.dk!A481,"")</f>
        <v>Bertrand Traore</v>
      </c>
      <c r="B481" t="str">
        <f>INDEX(Holdet.dk!B:B,MATCH($A481,Holdet.dk!$A:$A,0))</f>
        <v>Aston Villa</v>
      </c>
      <c r="C481" t="str">
        <f>INDEX(Holdet.dk!C:C,MATCH($A481,Holdet.dk!$A:$A,0))</f>
        <v>Striker</v>
      </c>
      <c r="D481" t="str">
        <f>INDEX(Holdet.dk!D:D,MATCH($A481,Holdet.dk!$A:$A,0))</f>
        <v>4.308.000</v>
      </c>
      <c r="E481" s="1">
        <f>IFERROR(_xlfn.NUMBERVALUE(INDEX(Holdet.dk!$E:$E,MATCH($A481,Holdet.dk!$A:$A,0)),","),0)</f>
        <v>0.129</v>
      </c>
      <c r="F481" t="str">
        <f>IF(INDEX(Lookup!H:H,MATCH('Master data'!A481,Lookup!G:G,0))=0,A481,INDEX(Lookup!H:H,MATCH('Master data'!A481,Lookup!G:G,0)))</f>
        <v>Bertrand Traore</v>
      </c>
      <c r="G481" t="str">
        <f>IFERROR(INDEX(Lookup!B:B,MATCH(INDEX(Rotowire!C:C,MATCH(F481,Rotowire!A:A,0)),Lookup!D:D,0)),"")</f>
        <v>Chelsea</v>
      </c>
      <c r="H481" s="5">
        <f t="shared" si="484"/>
        <v>4308000</v>
      </c>
      <c r="I481" s="19">
        <f>IFERROR(INDEX('Team forecast'!$G$3:$I$22,MATCH($B481,'Team forecast'!$B$3:$B$22,0),MATCH(I$1,'Team forecast'!$G$2:$I$2,0)),0)</f>
        <v>0.82291666666666674</v>
      </c>
      <c r="J481" s="19">
        <f>IFERROR(INDEX('Team forecast'!$G$3:$I$22,MATCH($B481,'Team forecast'!$B$3:$B$22,0),MATCH(J$1,'Team forecast'!$G$2:$I$2,0)),0)</f>
        <v>0.93034825870646787</v>
      </c>
      <c r="K481" s="19">
        <f>IFERROR(INDEX('Team forecast'!$G$3:$I$22,MATCH($B481,'Team forecast'!$B$3:$B$22,0),MATCH(K$1,'Team forecast'!$G$2:$I$2,0)),0)</f>
        <v>1.2843638484594284</v>
      </c>
      <c r="L481">
        <f>SUMIFS(Rotowire!E:E,Rotowire!$A:$A,'Master data'!$F481)</f>
        <v>95</v>
      </c>
      <c r="M481" s="2">
        <f>SUMIFS(Rotowire!F:F,Rotowire!$A:$A,'Master data'!$F481)*I481</f>
        <v>0.14812500000000001</v>
      </c>
      <c r="N481" s="2">
        <f>SUMIFS(Rotowire!G:G,Rotowire!$A:$A,'Master data'!$F481)*I481</f>
        <v>0.13989583333333336</v>
      </c>
      <c r="O481" s="2">
        <f>SUMIFS(Rotowire!I:I,Rotowire!$A:$A,'Master data'!$F481)*I481</f>
        <v>0.79</v>
      </c>
      <c r="P481" s="2">
        <f>SUMIFS(Rotowire!W:W,Rotowire!$A:$A,'Master data'!$F481)*K481</f>
        <v>0.1541236618151314</v>
      </c>
      <c r="Q481" s="2">
        <f>SUMIFS(Rotowire!Y:Y,Rotowire!$A:$A,'Master data'!$F481)*J481</f>
        <v>0</v>
      </c>
      <c r="R481" s="2">
        <f>SUMIFS(Rotowire!AB:AB,Rotowire!$A:$A,'Master data'!$F481)</f>
        <v>0.21</v>
      </c>
      <c r="S481" s="2">
        <f>SUMIFS(Rotowire!AC:AC,Rotowire!$A:$A,'Master data'!$F481)</f>
        <v>0</v>
      </c>
      <c r="T481" s="2">
        <f>INDEX('Team forecast'!D$3:D$22,MATCH($B481,'Team forecast'!$B$3:$B$22,0))</f>
        <v>0.79</v>
      </c>
      <c r="U481" s="2">
        <f>INDEX('Team forecast'!E$3:E$22,MATCH($B481,'Team forecast'!$B$3:$B$22,0))</f>
        <v>1.87</v>
      </c>
      <c r="V481" s="2">
        <f>INDEX('Team forecast'!J$3:J$22,MATCH($B481,'Team forecast'!$B$3:$B$22,0))</f>
        <v>0.15010000000000001</v>
      </c>
      <c r="W481" s="2">
        <f>INDEX('Team forecast'!K$3:K$22,MATCH($B481,'Team forecast'!$B$3:$B$22,0))</f>
        <v>0.2238</v>
      </c>
      <c r="X481" s="2">
        <f>INDEX('Team forecast'!L$3:L$22,MATCH($B481,'Team forecast'!$B$3:$B$22,0))</f>
        <v>0.62609999999999999</v>
      </c>
      <c r="Y481" s="5">
        <f t="shared" si="485"/>
        <v>7000</v>
      </c>
      <c r="Z481" s="5">
        <f t="shared" si="486"/>
        <v>3752.5000000000005</v>
      </c>
      <c r="AA481" s="5">
        <f t="shared" si="487"/>
        <v>1119</v>
      </c>
      <c r="AB481" s="5">
        <f t="shared" si="488"/>
        <v>-9391.5</v>
      </c>
      <c r="AC481" s="5">
        <f t="shared" si="489"/>
        <v>14812.5</v>
      </c>
      <c r="AD481" s="5">
        <f t="shared" si="494"/>
        <v>6994.7916666666679</v>
      </c>
      <c r="AE481" s="5">
        <f t="shared" si="495"/>
        <v>7900</v>
      </c>
      <c r="AF481" s="5">
        <f t="shared" si="490"/>
        <v>0</v>
      </c>
      <c r="AG481" s="5">
        <f t="shared" si="491"/>
        <v>0</v>
      </c>
      <c r="AH481" s="5">
        <f t="shared" si="496"/>
        <v>-4200</v>
      </c>
      <c r="AI481" s="5">
        <f t="shared" si="497"/>
        <v>0</v>
      </c>
      <c r="AJ481" s="5">
        <f t="shared" si="498"/>
        <v>7900</v>
      </c>
      <c r="AK481" s="5">
        <f t="shared" si="499"/>
        <v>-14960</v>
      </c>
      <c r="AL481" s="5">
        <f>IFERROR(SUM(Y481:AK481),-5000)*((Cockpit!$C$3)^0)</f>
        <v>20927.291666666672</v>
      </c>
      <c r="AM481" s="19">
        <f>INDEX('Team forecast'!$M$3:$AU$22,MATCH($B481,'Team forecast'!$B$3:$B$22,0),MATCH(AM$1,'Team forecast'!$M$2:$AU$2,0))</f>
        <v>0</v>
      </c>
      <c r="AN481" s="19">
        <f>INDEX('Team forecast'!$M$3:$AU$22,MATCH($B481,'Team forecast'!$B$3:$B$22,0),MATCH(AN$1,'Team forecast'!$M$2:$AU$2,0))</f>
        <v>0</v>
      </c>
      <c r="AO481" s="19">
        <f>INDEX('Team forecast'!$M$3:$AU$22,MATCH($B481,'Team forecast'!$B$3:$B$22,0),MATCH(AO$1,'Team forecast'!$M$2:$AU$2,0))</f>
        <v>0</v>
      </c>
      <c r="AP481" s="19">
        <f>INDEX('Team forecast'!$M$3:$AU$22,MATCH($B481,'Team forecast'!$B$3:$B$22,0),MATCH(AP$1,'Team forecast'!$M$2:$AU$2,0))</f>
        <v>0</v>
      </c>
      <c r="AQ481" s="5">
        <f t="shared" si="500"/>
        <v>7000</v>
      </c>
      <c r="AR481" s="5">
        <f>INDEX('Team forecast'!$M$3:$AU$22,MATCH($B481,'Team forecast'!$B$3:$B$22,0),MATCH(AR$1,'Team forecast'!$M$2:$AU$2,0))*IF($Y481&gt;0,25000,0)</f>
        <v>0</v>
      </c>
      <c r="AS481" s="5">
        <f>INDEX('Team forecast'!$M$3:$AU$22,MATCH($B481,'Team forecast'!$B$3:$B$22,0),MATCH(AS$1,'Team forecast'!$M$2:$AU$2,0))*IF($Y481&gt;0,5000,0)</f>
        <v>0</v>
      </c>
      <c r="AT481" s="5">
        <f>INDEX('Team forecast'!$M$3:$AU$22,MATCH($B481,'Team forecast'!$B$3:$B$22,0),MATCH(AT$1,'Team forecast'!$M$2:$AU$2,0))*IF($Y481&gt;0,-15000,0)</f>
        <v>0</v>
      </c>
      <c r="AU481" s="5">
        <f t="shared" si="501"/>
        <v>0</v>
      </c>
      <c r="AV481" s="5">
        <f t="shared" si="502"/>
        <v>0</v>
      </c>
      <c r="AW481" s="5">
        <f t="shared" si="503"/>
        <v>0</v>
      </c>
      <c r="AX481" s="5">
        <f t="shared" si="504"/>
        <v>0</v>
      </c>
      <c r="AY481" s="5">
        <f t="shared" si="505"/>
        <v>0</v>
      </c>
      <c r="AZ481" s="5">
        <f t="shared" si="506"/>
        <v>-4200</v>
      </c>
      <c r="BA481" s="5">
        <f t="shared" si="507"/>
        <v>0</v>
      </c>
      <c r="BB481" s="5">
        <f t="shared" si="508"/>
        <v>0</v>
      </c>
      <c r="BC481" s="5">
        <f t="shared" si="509"/>
        <v>0</v>
      </c>
      <c r="BD481" s="5">
        <f>IFERROR(SUM(AR481:BC481),0)*((Cockpit!$C$3)^1)</f>
        <v>-2940</v>
      </c>
      <c r="BE481" s="19">
        <f>INDEX('Team forecast'!$M$3:$AU$22,MATCH($B481,'Team forecast'!$B$3:$B$22,0),MATCH(BE$1,'Team forecast'!$M$2:$AU$2,0))</f>
        <v>0</v>
      </c>
      <c r="BF481" s="19">
        <f>INDEX('Team forecast'!$M$3:$AU$22,MATCH($B481,'Team forecast'!$B$3:$B$22,0),MATCH(BF$1,'Team forecast'!$M$2:$AU$2,0))</f>
        <v>0</v>
      </c>
      <c r="BG481" s="19">
        <f>INDEX('Team forecast'!$M$3:$AU$22,MATCH($B481,'Team forecast'!$B$3:$B$22,0),MATCH(BG$1,'Team forecast'!$M$2:$AU$2,0))</f>
        <v>0</v>
      </c>
      <c r="BH481" s="19">
        <f>INDEX('Team forecast'!$M$3:$AU$22,MATCH($B481,'Team forecast'!$B$3:$B$22,0),MATCH(BH$1,'Team forecast'!$M$2:$AU$2,0))</f>
        <v>0</v>
      </c>
      <c r="BI481" s="5">
        <f t="shared" si="510"/>
        <v>7000</v>
      </c>
      <c r="BJ481" s="5">
        <f>INDEX('Team forecast'!$M$3:$AU$22,MATCH($B481,'Team forecast'!$B$3:$B$22,0),MATCH(BJ$1,'Team forecast'!$M$2:$AU$2,0))*IF($Y481&gt;0,25000,0)</f>
        <v>0</v>
      </c>
      <c r="BK481" s="5">
        <f>INDEX('Team forecast'!$M$3:$AU$22,MATCH($B481,'Team forecast'!$B$3:$B$22,0),MATCH(BK$1,'Team forecast'!$M$2:$AU$2,0))*IF($Y481&gt;0,5000,0)</f>
        <v>0</v>
      </c>
      <c r="BL481" s="5">
        <f>INDEX('Team forecast'!$M$3:$AU$22,MATCH($B481,'Team forecast'!$B$3:$B$22,0),MATCH(BL$1,'Team forecast'!$M$2:$AU$2,0))*IF($Y481&gt;0,-15000,0)</f>
        <v>0</v>
      </c>
      <c r="BM481" s="5">
        <f t="shared" si="511"/>
        <v>0</v>
      </c>
      <c r="BN481" s="5">
        <f t="shared" si="512"/>
        <v>0</v>
      </c>
      <c r="BO481" s="5">
        <f t="shared" si="513"/>
        <v>0</v>
      </c>
      <c r="BP481" s="5">
        <f t="shared" si="514"/>
        <v>0</v>
      </c>
      <c r="BQ481" s="5">
        <f t="shared" si="515"/>
        <v>0</v>
      </c>
      <c r="BR481" s="5">
        <f t="shared" si="516"/>
        <v>-4200</v>
      </c>
      <c r="BS481" s="5">
        <f t="shared" si="517"/>
        <v>0</v>
      </c>
      <c r="BT481" s="5">
        <f t="shared" si="518"/>
        <v>0</v>
      </c>
      <c r="BU481" s="5">
        <f t="shared" si="519"/>
        <v>0</v>
      </c>
      <c r="BV481" s="5">
        <f>IFERROR(SUM(BJ481:BU481),0)*((Cockpit!$C$3)^2)</f>
        <v>-2057.9999999999995</v>
      </c>
      <c r="BW481" s="19">
        <f>INDEX('Team forecast'!$M$3:$AU$22,MATCH($B481,'Team forecast'!$B$3:$B$22,0),MATCH(BW$1,'Team forecast'!$M$2:$AU$2,0))</f>
        <v>0</v>
      </c>
      <c r="BX481" s="19">
        <f>INDEX('Team forecast'!$M$3:$AU$22,MATCH($B481,'Team forecast'!$B$3:$B$22,0),MATCH(BX$1,'Team forecast'!$M$2:$AU$2,0))</f>
        <v>0</v>
      </c>
      <c r="BY481" s="19">
        <f>INDEX('Team forecast'!$M$3:$AU$22,MATCH($B481,'Team forecast'!$B$3:$B$22,0),MATCH(BY$1,'Team forecast'!$M$2:$AU$2,0))</f>
        <v>0</v>
      </c>
      <c r="BZ481" s="19">
        <f>INDEX('Team forecast'!$M$3:$AU$22,MATCH($B481,'Team forecast'!$B$3:$B$22,0),MATCH(BZ$1,'Team forecast'!$M$2:$AU$2,0))</f>
        <v>0</v>
      </c>
      <c r="CA481" s="5">
        <f t="shared" si="520"/>
        <v>7000</v>
      </c>
      <c r="CB481" s="5">
        <f>INDEX('Team forecast'!$M$3:$AU$22,MATCH($B481,'Team forecast'!$B$3:$B$22,0),MATCH(CB$1,'Team forecast'!$M$2:$AU$2,0))*IF($Y481&gt;0,25000,0)</f>
        <v>0</v>
      </c>
      <c r="CC481" s="5">
        <f>INDEX('Team forecast'!$M$3:$AU$22,MATCH($B481,'Team forecast'!$B$3:$B$22,0),MATCH(CC$1,'Team forecast'!$M$2:$AU$2,0))*IF($Y481&gt;0,5000,0)</f>
        <v>0</v>
      </c>
      <c r="CD481" s="5">
        <f>INDEX('Team forecast'!$M$3:$AU$22,MATCH($B481,'Team forecast'!$B$3:$B$22,0),MATCH(CD$1,'Team forecast'!$M$2:$AU$2,0))*IF($Y481&gt;0,-15000,0)</f>
        <v>0</v>
      </c>
      <c r="CE481" s="5">
        <f t="shared" si="521"/>
        <v>0</v>
      </c>
      <c r="CF481" s="5">
        <f t="shared" si="522"/>
        <v>0</v>
      </c>
      <c r="CG481" s="5">
        <f t="shared" si="523"/>
        <v>0</v>
      </c>
      <c r="CH481" s="5">
        <f t="shared" si="524"/>
        <v>0</v>
      </c>
      <c r="CI481" s="5">
        <f t="shared" si="525"/>
        <v>0</v>
      </c>
      <c r="CJ481" s="5">
        <f t="shared" si="526"/>
        <v>-4200</v>
      </c>
      <c r="CK481" s="5">
        <f t="shared" si="527"/>
        <v>0</v>
      </c>
      <c r="CL481" s="5">
        <f t="shared" si="528"/>
        <v>0</v>
      </c>
      <c r="CM481" s="5">
        <f t="shared" si="529"/>
        <v>0</v>
      </c>
      <c r="CN481" s="5">
        <f>IFERROR(SUM(CB481:CM481),0)*((Cockpit!$C$3)^3)</f>
        <v>-1440.5999999999997</v>
      </c>
      <c r="CO481" s="19">
        <f>INDEX('Team forecast'!$M$3:$AU$22,MATCH($B481,'Team forecast'!$B$3:$B$22,0),MATCH(CO$1,'Team forecast'!$M$2:$AU$2,0))</f>
        <v>0</v>
      </c>
      <c r="CP481" s="19">
        <f>INDEX('Team forecast'!$M$3:$AU$22,MATCH($B481,'Team forecast'!$B$3:$B$22,0),MATCH(CP$1,'Team forecast'!$M$2:$AU$2,0))</f>
        <v>0</v>
      </c>
      <c r="CQ481" s="19">
        <f>INDEX('Team forecast'!$M$3:$AU$22,MATCH($B481,'Team forecast'!$B$3:$B$22,0),MATCH(CQ$1,'Team forecast'!$M$2:$AU$2,0))</f>
        <v>0</v>
      </c>
      <c r="CR481" s="19">
        <f>INDEX('Team forecast'!$M$3:$AU$22,MATCH($B481,'Team forecast'!$B$3:$B$22,0),MATCH(CR$1,'Team forecast'!$M$2:$AU$2,0))</f>
        <v>0</v>
      </c>
      <c r="CS481" s="5">
        <f t="shared" si="530"/>
        <v>7000</v>
      </c>
      <c r="CT481" s="5">
        <f>INDEX('Team forecast'!$M$3:$AU$22,MATCH($B481,'Team forecast'!$B$3:$B$22,0),MATCH(CT$1,'Team forecast'!$M$2:$AU$2,0))*IF($Y481&gt;0,25000,0)</f>
        <v>0</v>
      </c>
      <c r="CU481" s="5">
        <f>INDEX('Team forecast'!$M$3:$AU$22,MATCH($B481,'Team forecast'!$B$3:$B$22,0),MATCH(CU$1,'Team forecast'!$M$2:$AU$2,0))*IF($Y481&gt;0,5000,0)</f>
        <v>0</v>
      </c>
      <c r="CV481" s="5">
        <f>INDEX('Team forecast'!$M$3:$AU$22,MATCH($B481,'Team forecast'!$B$3:$B$22,0),MATCH(CV$1,'Team forecast'!$M$2:$AU$2,0))*IF($Y481&gt;0,-15000,0)</f>
        <v>0</v>
      </c>
      <c r="CW481" s="5">
        <f t="shared" si="531"/>
        <v>0</v>
      </c>
      <c r="CX481" s="5">
        <f t="shared" si="532"/>
        <v>0</v>
      </c>
      <c r="CY481" s="5">
        <f t="shared" si="533"/>
        <v>0</v>
      </c>
      <c r="CZ481" s="5">
        <f t="shared" si="534"/>
        <v>0</v>
      </c>
      <c r="DA481" s="5">
        <f t="shared" si="535"/>
        <v>0</v>
      </c>
      <c r="DB481" s="5">
        <f t="shared" si="536"/>
        <v>-4200</v>
      </c>
      <c r="DC481" s="5">
        <f t="shared" si="537"/>
        <v>0</v>
      </c>
      <c r="DD481" s="5">
        <f t="shared" si="538"/>
        <v>0</v>
      </c>
      <c r="DE481" s="5">
        <f t="shared" si="539"/>
        <v>0</v>
      </c>
      <c r="DF481" s="5">
        <f>IFERROR(SUM(CT481:DE481),0)*((Cockpit!$C$3)^4)</f>
        <v>-1008.4199999999997</v>
      </c>
      <c r="DG481" s="19">
        <f>INDEX('Team forecast'!$M$3:$AU$22,MATCH($B481,'Team forecast'!$B$3:$B$22,0),MATCH(DG$1,'Team forecast'!$M$2:$AU$2,0))</f>
        <v>0</v>
      </c>
      <c r="DH481" s="19">
        <f>INDEX('Team forecast'!$M$3:$AU$22,MATCH($B481,'Team forecast'!$B$3:$B$22,0),MATCH(DH$1,'Team forecast'!$M$2:$AU$2,0))</f>
        <v>0</v>
      </c>
      <c r="DI481" s="19">
        <f>INDEX('Team forecast'!$M$3:$AU$22,MATCH($B481,'Team forecast'!$B$3:$B$22,0),MATCH(DI$1,'Team forecast'!$M$2:$AU$2,0))</f>
        <v>0</v>
      </c>
      <c r="DJ481" s="19">
        <f>INDEX('Team forecast'!$M$3:$AU$22,MATCH($B481,'Team forecast'!$B$3:$B$22,0),MATCH(DJ$1,'Team forecast'!$M$2:$AU$2,0))</f>
        <v>0</v>
      </c>
      <c r="DK481" s="5">
        <f t="shared" si="540"/>
        <v>7000</v>
      </c>
      <c r="DL481" s="5">
        <f>INDEX('Team forecast'!$M$3:$AU$22,MATCH($B481,'Team forecast'!$B$3:$B$22,0),MATCH(DL$1,'Team forecast'!$M$2:$AU$2,0))*IF($Y481&gt;0,25000,0)</f>
        <v>0</v>
      </c>
      <c r="DM481" s="5">
        <f>INDEX('Team forecast'!$M$3:$AU$22,MATCH($B481,'Team forecast'!$B$3:$B$22,0),MATCH(DM$1,'Team forecast'!$M$2:$AU$2,0))*IF($Y481&gt;0,5000,0)</f>
        <v>0</v>
      </c>
      <c r="DN481" s="5">
        <f>INDEX('Team forecast'!$M$3:$AU$22,MATCH($B481,'Team forecast'!$B$3:$B$22,0),MATCH(DN$1,'Team forecast'!$M$2:$AU$2,0))*IF($Y481&gt;0,-15000,0)</f>
        <v>0</v>
      </c>
      <c r="DO481" s="5">
        <f t="shared" si="541"/>
        <v>0</v>
      </c>
      <c r="DP481" s="5">
        <f t="shared" si="542"/>
        <v>0</v>
      </c>
      <c r="DQ481" s="5">
        <f t="shared" si="543"/>
        <v>0</v>
      </c>
      <c r="DR481" s="5">
        <f t="shared" si="544"/>
        <v>0</v>
      </c>
      <c r="DS481" s="5">
        <f t="shared" si="545"/>
        <v>0</v>
      </c>
      <c r="DT481" s="5">
        <f t="shared" si="546"/>
        <v>-4200</v>
      </c>
      <c r="DU481" s="5">
        <f t="shared" si="547"/>
        <v>0</v>
      </c>
      <c r="DV481" s="5">
        <f t="shared" si="548"/>
        <v>0</v>
      </c>
      <c r="DW481" s="5">
        <f t="shared" si="549"/>
        <v>0</v>
      </c>
      <c r="DX481" s="5">
        <f>IFERROR(SUM(DL481:DW481),0)*((Cockpit!$C$3)^5)</f>
        <v>-705.89399999999978</v>
      </c>
      <c r="DY481" s="5">
        <f t="shared" si="550"/>
        <v>12774.377666666671</v>
      </c>
      <c r="DZ481" s="5" t="str">
        <f>IF(ISERROR(MATCH(A481,'Current squad'!B:B,0)),"No","Yes")</f>
        <v>No</v>
      </c>
      <c r="EA481" s="5" cm="1">
        <f t="array" ref="EA481">IFERROR(_xlfn.IFS(DZ481="Yes",0,DZ481="No",H481*1%),999999)</f>
        <v>43080</v>
      </c>
      <c r="EB481" s="5">
        <f t="shared" si="492"/>
        <v>4351080</v>
      </c>
      <c r="EC481" s="5">
        <f t="shared" si="551"/>
        <v>-30305.622333333329</v>
      </c>
      <c r="ED481" s="1">
        <f t="shared" si="493"/>
        <v>-7.0347312751470126E-3</v>
      </c>
      <c r="EE481" s="5">
        <f>RANK(EC481,$EC$2:$EC$572)+COUNTIF($EC$2:EC481,EC481)-1</f>
        <v>311</v>
      </c>
      <c r="EF481" s="4">
        <f>RANK(ED481,$ED$2:$ED$572)+COUNTIF($ED$2:ED481,ED481)-1</f>
        <v>171</v>
      </c>
    </row>
    <row r="482" spans="1:136" x14ac:dyDescent="0.3">
      <c r="A482" t="str">
        <f>IF(Holdet.dk!A482&lt;&gt;"",Holdet.dk!A482,"")</f>
        <v>Will Ferry</v>
      </c>
      <c r="B482" t="str">
        <f>INDEX(Holdet.dk!B:B,MATCH($A482,Holdet.dk!$A:$A,0))</f>
        <v>Southampton</v>
      </c>
      <c r="C482" t="str">
        <f>INDEX(Holdet.dk!C:C,MATCH($A482,Holdet.dk!$A:$A,0))</f>
        <v>Striker</v>
      </c>
      <c r="D482" t="str">
        <f>INDEX(Holdet.dk!D:D,MATCH($A482,Holdet.dk!$A:$A,0))</f>
        <v>1.900.000</v>
      </c>
      <c r="E482" s="1">
        <f>IFERROR(_xlfn.NUMBERVALUE(INDEX(Holdet.dk!$E:$E,MATCH($A482,Holdet.dk!$A:$A,0)),","),0)</f>
        <v>0</v>
      </c>
      <c r="F482" t="str">
        <f>IF(INDEX(Lookup!H:H,MATCH('Master data'!A482,Lookup!G:G,0))=0,A482,INDEX(Lookup!H:H,MATCH('Master data'!A482,Lookup!G:G,0)))</f>
        <v>Will Ferry</v>
      </c>
      <c r="G482" t="str">
        <f>IFERROR(INDEX(Lookup!B:B,MATCH(INDEX(Rotowire!C:C,MATCH(F482,Rotowire!A:A,0)),Lookup!D:D,0)),"")</f>
        <v/>
      </c>
      <c r="H482" s="5">
        <f t="shared" si="484"/>
        <v>1900000</v>
      </c>
      <c r="I482" s="19">
        <f>IFERROR(INDEX('Team forecast'!$G$3:$I$22,MATCH($B482,'Team forecast'!$B$3:$B$22,0),MATCH(I$1,'Team forecast'!$G$2:$I$2,0)),0)</f>
        <v>1.1637931034482758</v>
      </c>
      <c r="J482" s="19">
        <f>IFERROR(INDEX('Team forecast'!$G$3:$I$22,MATCH($B482,'Team forecast'!$B$3:$B$22,0),MATCH(J$1,'Team forecast'!$G$2:$I$2,0)),0)</f>
        <v>0.89999999999999991</v>
      </c>
      <c r="K482" s="19">
        <f>IFERROR(INDEX('Team forecast'!$G$3:$I$22,MATCH($B482,'Team forecast'!$B$3:$B$22,0),MATCH(K$1,'Team forecast'!$G$2:$I$2,0)),0)</f>
        <v>1.3912753278240162</v>
      </c>
      <c r="L482">
        <f>SUMIFS(Rotowire!E:E,Rotowire!$A:$A,'Master data'!$F482)</f>
        <v>0</v>
      </c>
      <c r="M482" s="2">
        <f>SUMIFS(Rotowire!F:F,Rotowire!$A:$A,'Master data'!$F482)*I482</f>
        <v>0</v>
      </c>
      <c r="N482" s="2">
        <f>SUMIFS(Rotowire!G:G,Rotowire!$A:$A,'Master data'!$F482)*I482</f>
        <v>0</v>
      </c>
      <c r="O482" s="2">
        <f>SUMIFS(Rotowire!I:I,Rotowire!$A:$A,'Master data'!$F482)*I482</f>
        <v>0</v>
      </c>
      <c r="P482" s="2">
        <f>SUMIFS(Rotowire!W:W,Rotowire!$A:$A,'Master data'!$F482)*K482</f>
        <v>0</v>
      </c>
      <c r="Q482" s="2">
        <f>SUMIFS(Rotowire!Y:Y,Rotowire!$A:$A,'Master data'!$F482)*J482</f>
        <v>0</v>
      </c>
      <c r="R482" s="2">
        <f>SUMIFS(Rotowire!AB:AB,Rotowire!$A:$A,'Master data'!$F482)</f>
        <v>0</v>
      </c>
      <c r="S482" s="2">
        <f>SUMIFS(Rotowire!AC:AC,Rotowire!$A:$A,'Master data'!$F482)</f>
        <v>0</v>
      </c>
      <c r="T482" s="2">
        <f>INDEX('Team forecast'!D$3:D$22,MATCH($B482,'Team forecast'!$B$3:$B$22,0))</f>
        <v>1.35</v>
      </c>
      <c r="U482" s="2">
        <f>INDEX('Team forecast'!E$3:E$22,MATCH($B482,'Team forecast'!$B$3:$B$22,0))</f>
        <v>1.71</v>
      </c>
      <c r="V482" s="2">
        <f>INDEX('Team forecast'!J$3:J$22,MATCH($B482,'Team forecast'!$B$3:$B$22,0))</f>
        <v>0.30020000000000002</v>
      </c>
      <c r="W482" s="2">
        <f>INDEX('Team forecast'!K$3:K$22,MATCH($B482,'Team forecast'!$B$3:$B$22,0))</f>
        <v>0.2422</v>
      </c>
      <c r="X482" s="2">
        <f>INDEX('Team forecast'!L$3:L$22,MATCH($B482,'Team forecast'!$B$3:$B$22,0))</f>
        <v>0.45750000000000002</v>
      </c>
      <c r="Y482" s="5">
        <f t="shared" si="485"/>
        <v>-5000</v>
      </c>
      <c r="Z482" s="5">
        <f t="shared" si="486"/>
        <v>0</v>
      </c>
      <c r="AA482" s="5">
        <f t="shared" si="487"/>
        <v>0</v>
      </c>
      <c r="AB482" s="5">
        <f t="shared" si="488"/>
        <v>0</v>
      </c>
      <c r="AC482" s="5">
        <f t="shared" si="489"/>
        <v>0</v>
      </c>
      <c r="AD482" s="5">
        <f t="shared" si="494"/>
        <v>0</v>
      </c>
      <c r="AE482" s="5">
        <f t="shared" si="495"/>
        <v>0</v>
      </c>
      <c r="AF482" s="5">
        <f t="shared" si="490"/>
        <v>0</v>
      </c>
      <c r="AG482" s="5">
        <f t="shared" si="491"/>
        <v>0</v>
      </c>
      <c r="AH482" s="5">
        <f t="shared" si="496"/>
        <v>0</v>
      </c>
      <c r="AI482" s="5">
        <f t="shared" si="497"/>
        <v>0</v>
      </c>
      <c r="AJ482" s="5">
        <f t="shared" si="498"/>
        <v>0</v>
      </c>
      <c r="AK482" s="5">
        <f t="shared" si="499"/>
        <v>0</v>
      </c>
      <c r="AL482" s="5">
        <f>IFERROR(SUM(Y482:AK482),-5000)*((Cockpit!$C$3)^0)</f>
        <v>-5000</v>
      </c>
      <c r="AM482" s="19">
        <f>INDEX('Team forecast'!$M$3:$AU$22,MATCH($B482,'Team forecast'!$B$3:$B$22,0),MATCH(AM$1,'Team forecast'!$M$2:$AU$2,0))</f>
        <v>0</v>
      </c>
      <c r="AN482" s="19">
        <f>INDEX('Team forecast'!$M$3:$AU$22,MATCH($B482,'Team forecast'!$B$3:$B$22,0),MATCH(AN$1,'Team forecast'!$M$2:$AU$2,0))</f>
        <v>0</v>
      </c>
      <c r="AO482" s="19">
        <f>INDEX('Team forecast'!$M$3:$AU$22,MATCH($B482,'Team forecast'!$B$3:$B$22,0),MATCH(AO$1,'Team forecast'!$M$2:$AU$2,0))</f>
        <v>0</v>
      </c>
      <c r="AP482" s="19">
        <f>INDEX('Team forecast'!$M$3:$AU$22,MATCH($B482,'Team forecast'!$B$3:$B$22,0),MATCH(AP$1,'Team forecast'!$M$2:$AU$2,0))</f>
        <v>0</v>
      </c>
      <c r="AQ482" s="5">
        <f t="shared" si="500"/>
        <v>-5000</v>
      </c>
      <c r="AR482" s="5">
        <f>INDEX('Team forecast'!$M$3:$AU$22,MATCH($B482,'Team forecast'!$B$3:$B$22,0),MATCH(AR$1,'Team forecast'!$M$2:$AU$2,0))*IF($Y482&gt;0,25000,0)</f>
        <v>0</v>
      </c>
      <c r="AS482" s="5">
        <f>INDEX('Team forecast'!$M$3:$AU$22,MATCH($B482,'Team forecast'!$B$3:$B$22,0),MATCH(AS$1,'Team forecast'!$M$2:$AU$2,0))*IF($Y482&gt;0,5000,0)</f>
        <v>0</v>
      </c>
      <c r="AT482" s="5">
        <f>INDEX('Team forecast'!$M$3:$AU$22,MATCH($B482,'Team forecast'!$B$3:$B$22,0),MATCH(AT$1,'Team forecast'!$M$2:$AU$2,0))*IF($Y482&gt;0,-15000,0)</f>
        <v>0</v>
      </c>
      <c r="AU482" s="5">
        <f t="shared" si="501"/>
        <v>0</v>
      </c>
      <c r="AV482" s="5">
        <f t="shared" si="502"/>
        <v>0</v>
      </c>
      <c r="AW482" s="5">
        <f t="shared" si="503"/>
        <v>0</v>
      </c>
      <c r="AX482" s="5">
        <f t="shared" si="504"/>
        <v>0</v>
      </c>
      <c r="AY482" s="5">
        <f t="shared" si="505"/>
        <v>0</v>
      </c>
      <c r="AZ482" s="5">
        <f t="shared" si="506"/>
        <v>0</v>
      </c>
      <c r="BA482" s="5">
        <f t="shared" si="507"/>
        <v>0</v>
      </c>
      <c r="BB482" s="5">
        <f t="shared" si="508"/>
        <v>0</v>
      </c>
      <c r="BC482" s="5">
        <f t="shared" si="509"/>
        <v>0</v>
      </c>
      <c r="BD482" s="5">
        <f>IFERROR(SUM(AR482:BC482),0)*((Cockpit!$C$3)^1)</f>
        <v>0</v>
      </c>
      <c r="BE482" s="19">
        <f>INDEX('Team forecast'!$M$3:$AU$22,MATCH($B482,'Team forecast'!$B$3:$B$22,0),MATCH(BE$1,'Team forecast'!$M$2:$AU$2,0))</f>
        <v>0</v>
      </c>
      <c r="BF482" s="19">
        <f>INDEX('Team forecast'!$M$3:$AU$22,MATCH($B482,'Team forecast'!$B$3:$B$22,0),MATCH(BF$1,'Team forecast'!$M$2:$AU$2,0))</f>
        <v>0</v>
      </c>
      <c r="BG482" s="19">
        <f>INDEX('Team forecast'!$M$3:$AU$22,MATCH($B482,'Team forecast'!$B$3:$B$22,0),MATCH(BG$1,'Team forecast'!$M$2:$AU$2,0))</f>
        <v>0</v>
      </c>
      <c r="BH482" s="19">
        <f>INDEX('Team forecast'!$M$3:$AU$22,MATCH($B482,'Team forecast'!$B$3:$B$22,0),MATCH(BH$1,'Team forecast'!$M$2:$AU$2,0))</f>
        <v>0</v>
      </c>
      <c r="BI482" s="5">
        <f t="shared" si="510"/>
        <v>-5000</v>
      </c>
      <c r="BJ482" s="5">
        <f>INDEX('Team forecast'!$M$3:$AU$22,MATCH($B482,'Team forecast'!$B$3:$B$22,0),MATCH(BJ$1,'Team forecast'!$M$2:$AU$2,0))*IF($Y482&gt;0,25000,0)</f>
        <v>0</v>
      </c>
      <c r="BK482" s="5">
        <f>INDEX('Team forecast'!$M$3:$AU$22,MATCH($B482,'Team forecast'!$B$3:$B$22,0),MATCH(BK$1,'Team forecast'!$M$2:$AU$2,0))*IF($Y482&gt;0,5000,0)</f>
        <v>0</v>
      </c>
      <c r="BL482" s="5">
        <f>INDEX('Team forecast'!$M$3:$AU$22,MATCH($B482,'Team forecast'!$B$3:$B$22,0),MATCH(BL$1,'Team forecast'!$M$2:$AU$2,0))*IF($Y482&gt;0,-15000,0)</f>
        <v>0</v>
      </c>
      <c r="BM482" s="5">
        <f t="shared" si="511"/>
        <v>0</v>
      </c>
      <c r="BN482" s="5">
        <f t="shared" si="512"/>
        <v>0</v>
      </c>
      <c r="BO482" s="5">
        <f t="shared" si="513"/>
        <v>0</v>
      </c>
      <c r="BP482" s="5">
        <f t="shared" si="514"/>
        <v>0</v>
      </c>
      <c r="BQ482" s="5">
        <f t="shared" si="515"/>
        <v>0</v>
      </c>
      <c r="BR482" s="5">
        <f t="shared" si="516"/>
        <v>0</v>
      </c>
      <c r="BS482" s="5">
        <f t="shared" si="517"/>
        <v>0</v>
      </c>
      <c r="BT482" s="5">
        <f t="shared" si="518"/>
        <v>0</v>
      </c>
      <c r="BU482" s="5">
        <f t="shared" si="519"/>
        <v>0</v>
      </c>
      <c r="BV482" s="5">
        <f>IFERROR(SUM(BJ482:BU482),0)*((Cockpit!$C$3)^2)</f>
        <v>0</v>
      </c>
      <c r="BW482" s="19">
        <f>INDEX('Team forecast'!$M$3:$AU$22,MATCH($B482,'Team forecast'!$B$3:$B$22,0),MATCH(BW$1,'Team forecast'!$M$2:$AU$2,0))</f>
        <v>0</v>
      </c>
      <c r="BX482" s="19">
        <f>INDEX('Team forecast'!$M$3:$AU$22,MATCH($B482,'Team forecast'!$B$3:$B$22,0),MATCH(BX$1,'Team forecast'!$M$2:$AU$2,0))</f>
        <v>0</v>
      </c>
      <c r="BY482" s="19">
        <f>INDEX('Team forecast'!$M$3:$AU$22,MATCH($B482,'Team forecast'!$B$3:$B$22,0),MATCH(BY$1,'Team forecast'!$M$2:$AU$2,0))</f>
        <v>0</v>
      </c>
      <c r="BZ482" s="19">
        <f>INDEX('Team forecast'!$M$3:$AU$22,MATCH($B482,'Team forecast'!$B$3:$B$22,0),MATCH(BZ$1,'Team forecast'!$M$2:$AU$2,0))</f>
        <v>0</v>
      </c>
      <c r="CA482" s="5">
        <f t="shared" si="520"/>
        <v>-5000</v>
      </c>
      <c r="CB482" s="5">
        <f>INDEX('Team forecast'!$M$3:$AU$22,MATCH($B482,'Team forecast'!$B$3:$B$22,0),MATCH(CB$1,'Team forecast'!$M$2:$AU$2,0))*IF($Y482&gt;0,25000,0)</f>
        <v>0</v>
      </c>
      <c r="CC482" s="5">
        <f>INDEX('Team forecast'!$M$3:$AU$22,MATCH($B482,'Team forecast'!$B$3:$B$22,0),MATCH(CC$1,'Team forecast'!$M$2:$AU$2,0))*IF($Y482&gt;0,5000,0)</f>
        <v>0</v>
      </c>
      <c r="CD482" s="5">
        <f>INDEX('Team forecast'!$M$3:$AU$22,MATCH($B482,'Team forecast'!$B$3:$B$22,0),MATCH(CD$1,'Team forecast'!$M$2:$AU$2,0))*IF($Y482&gt;0,-15000,0)</f>
        <v>0</v>
      </c>
      <c r="CE482" s="5">
        <f t="shared" si="521"/>
        <v>0</v>
      </c>
      <c r="CF482" s="5">
        <f t="shared" si="522"/>
        <v>0</v>
      </c>
      <c r="CG482" s="5">
        <f t="shared" si="523"/>
        <v>0</v>
      </c>
      <c r="CH482" s="5">
        <f t="shared" si="524"/>
        <v>0</v>
      </c>
      <c r="CI482" s="5">
        <f t="shared" si="525"/>
        <v>0</v>
      </c>
      <c r="CJ482" s="5">
        <f t="shared" si="526"/>
        <v>0</v>
      </c>
      <c r="CK482" s="5">
        <f t="shared" si="527"/>
        <v>0</v>
      </c>
      <c r="CL482" s="5">
        <f t="shared" si="528"/>
        <v>0</v>
      </c>
      <c r="CM482" s="5">
        <f t="shared" si="529"/>
        <v>0</v>
      </c>
      <c r="CN482" s="5">
        <f>IFERROR(SUM(CB482:CM482),0)*((Cockpit!$C$3)^3)</f>
        <v>0</v>
      </c>
      <c r="CO482" s="19">
        <f>INDEX('Team forecast'!$M$3:$AU$22,MATCH($B482,'Team forecast'!$B$3:$B$22,0),MATCH(CO$1,'Team forecast'!$M$2:$AU$2,0))</f>
        <v>0</v>
      </c>
      <c r="CP482" s="19">
        <f>INDEX('Team forecast'!$M$3:$AU$22,MATCH($B482,'Team forecast'!$B$3:$B$22,0),MATCH(CP$1,'Team forecast'!$M$2:$AU$2,0))</f>
        <v>0</v>
      </c>
      <c r="CQ482" s="19">
        <f>INDEX('Team forecast'!$M$3:$AU$22,MATCH($B482,'Team forecast'!$B$3:$B$22,0),MATCH(CQ$1,'Team forecast'!$M$2:$AU$2,0))</f>
        <v>0</v>
      </c>
      <c r="CR482" s="19">
        <f>INDEX('Team forecast'!$M$3:$AU$22,MATCH($B482,'Team forecast'!$B$3:$B$22,0),MATCH(CR$1,'Team forecast'!$M$2:$AU$2,0))</f>
        <v>0</v>
      </c>
      <c r="CS482" s="5">
        <f t="shared" si="530"/>
        <v>-5000</v>
      </c>
      <c r="CT482" s="5">
        <f>INDEX('Team forecast'!$M$3:$AU$22,MATCH($B482,'Team forecast'!$B$3:$B$22,0),MATCH(CT$1,'Team forecast'!$M$2:$AU$2,0))*IF($Y482&gt;0,25000,0)</f>
        <v>0</v>
      </c>
      <c r="CU482" s="5">
        <f>INDEX('Team forecast'!$M$3:$AU$22,MATCH($B482,'Team forecast'!$B$3:$B$22,0),MATCH(CU$1,'Team forecast'!$M$2:$AU$2,0))*IF($Y482&gt;0,5000,0)</f>
        <v>0</v>
      </c>
      <c r="CV482" s="5">
        <f>INDEX('Team forecast'!$M$3:$AU$22,MATCH($B482,'Team forecast'!$B$3:$B$22,0),MATCH(CV$1,'Team forecast'!$M$2:$AU$2,0))*IF($Y482&gt;0,-15000,0)</f>
        <v>0</v>
      </c>
      <c r="CW482" s="5">
        <f t="shared" si="531"/>
        <v>0</v>
      </c>
      <c r="CX482" s="5">
        <f t="shared" si="532"/>
        <v>0</v>
      </c>
      <c r="CY482" s="5">
        <f t="shared" si="533"/>
        <v>0</v>
      </c>
      <c r="CZ482" s="5">
        <f t="shared" si="534"/>
        <v>0</v>
      </c>
      <c r="DA482" s="5">
        <f t="shared" si="535"/>
        <v>0</v>
      </c>
      <c r="DB482" s="5">
        <f t="shared" si="536"/>
        <v>0</v>
      </c>
      <c r="DC482" s="5">
        <f t="shared" si="537"/>
        <v>0</v>
      </c>
      <c r="DD482" s="5">
        <f t="shared" si="538"/>
        <v>0</v>
      </c>
      <c r="DE482" s="5">
        <f t="shared" si="539"/>
        <v>0</v>
      </c>
      <c r="DF482" s="5">
        <f>IFERROR(SUM(CT482:DE482),0)*((Cockpit!$C$3)^4)</f>
        <v>0</v>
      </c>
      <c r="DG482" s="19">
        <f>INDEX('Team forecast'!$M$3:$AU$22,MATCH($B482,'Team forecast'!$B$3:$B$22,0),MATCH(DG$1,'Team forecast'!$M$2:$AU$2,0))</f>
        <v>0</v>
      </c>
      <c r="DH482" s="19">
        <f>INDEX('Team forecast'!$M$3:$AU$22,MATCH($B482,'Team forecast'!$B$3:$B$22,0),MATCH(DH$1,'Team forecast'!$M$2:$AU$2,0))</f>
        <v>0</v>
      </c>
      <c r="DI482" s="19">
        <f>INDEX('Team forecast'!$M$3:$AU$22,MATCH($B482,'Team forecast'!$B$3:$B$22,0),MATCH(DI$1,'Team forecast'!$M$2:$AU$2,0))</f>
        <v>0</v>
      </c>
      <c r="DJ482" s="19">
        <f>INDEX('Team forecast'!$M$3:$AU$22,MATCH($B482,'Team forecast'!$B$3:$B$22,0),MATCH(DJ$1,'Team forecast'!$M$2:$AU$2,0))</f>
        <v>0</v>
      </c>
      <c r="DK482" s="5">
        <f t="shared" si="540"/>
        <v>-5000</v>
      </c>
      <c r="DL482" s="5">
        <f>INDEX('Team forecast'!$M$3:$AU$22,MATCH($B482,'Team forecast'!$B$3:$B$22,0),MATCH(DL$1,'Team forecast'!$M$2:$AU$2,0))*IF($Y482&gt;0,25000,0)</f>
        <v>0</v>
      </c>
      <c r="DM482" s="5">
        <f>INDEX('Team forecast'!$M$3:$AU$22,MATCH($B482,'Team forecast'!$B$3:$B$22,0),MATCH(DM$1,'Team forecast'!$M$2:$AU$2,0))*IF($Y482&gt;0,5000,0)</f>
        <v>0</v>
      </c>
      <c r="DN482" s="5">
        <f>INDEX('Team forecast'!$M$3:$AU$22,MATCH($B482,'Team forecast'!$B$3:$B$22,0),MATCH(DN$1,'Team forecast'!$M$2:$AU$2,0))*IF($Y482&gt;0,-15000,0)</f>
        <v>0</v>
      </c>
      <c r="DO482" s="5">
        <f t="shared" si="541"/>
        <v>0</v>
      </c>
      <c r="DP482" s="5">
        <f t="shared" si="542"/>
        <v>0</v>
      </c>
      <c r="DQ482" s="5">
        <f t="shared" si="543"/>
        <v>0</v>
      </c>
      <c r="DR482" s="5">
        <f t="shared" si="544"/>
        <v>0</v>
      </c>
      <c r="DS482" s="5">
        <f t="shared" si="545"/>
        <v>0</v>
      </c>
      <c r="DT482" s="5">
        <f t="shared" si="546"/>
        <v>0</v>
      </c>
      <c r="DU482" s="5">
        <f t="shared" si="547"/>
        <v>0</v>
      </c>
      <c r="DV482" s="5">
        <f t="shared" si="548"/>
        <v>0</v>
      </c>
      <c r="DW482" s="5">
        <f t="shared" si="549"/>
        <v>0</v>
      </c>
      <c r="DX482" s="5">
        <f>IFERROR(SUM(DL482:DW482),0)*((Cockpit!$C$3)^5)</f>
        <v>0</v>
      </c>
      <c r="DY482" s="5">
        <f t="shared" si="550"/>
        <v>-5000</v>
      </c>
      <c r="DZ482" s="5" t="str">
        <f>IF(ISERROR(MATCH(A482,'Current squad'!B:B,0)),"No","Yes")</f>
        <v>No</v>
      </c>
      <c r="EA482" s="5" cm="1">
        <f t="array" ref="EA482">IFERROR(_xlfn.IFS(DZ482="Yes",0,DZ482="No",H482*1%),999999)</f>
        <v>19000</v>
      </c>
      <c r="EB482" s="5">
        <f t="shared" si="492"/>
        <v>1919000</v>
      </c>
      <c r="EC482" s="5">
        <f t="shared" si="551"/>
        <v>-24000</v>
      </c>
      <c r="ED482" s="1">
        <f t="shared" si="493"/>
        <v>-1.2631578947368421E-2</v>
      </c>
      <c r="EE482" s="5">
        <f>RANK(EC482,$EC$2:$EC$572)+COUNTIF($EC$2:EC482,EC482)-1</f>
        <v>210</v>
      </c>
      <c r="EF482" s="4">
        <f>RANK(ED482,$ED$2:$ED$572)+COUNTIF($ED$2:ED482,ED482)-1</f>
        <v>527</v>
      </c>
    </row>
    <row r="483" spans="1:136" x14ac:dyDescent="0.3">
      <c r="A483" t="str">
        <f>IF(Holdet.dk!A483&lt;&gt;"",Holdet.dk!A483,"")</f>
        <v>Jack Stephens</v>
      </c>
      <c r="B483" t="str">
        <f>INDEX(Holdet.dk!B:B,MATCH($A483,Holdet.dk!$A:$A,0))</f>
        <v>Southampton</v>
      </c>
      <c r="C483" t="str">
        <f>INDEX(Holdet.dk!C:C,MATCH($A483,Holdet.dk!$A:$A,0))</f>
        <v>Defense</v>
      </c>
      <c r="D483" t="str">
        <f>INDEX(Holdet.dk!D:D,MATCH($A483,Holdet.dk!$A:$A,0))</f>
        <v>2.807.000</v>
      </c>
      <c r="E483" s="1">
        <f>IFERROR(_xlfn.NUMBERVALUE(INDEX(Holdet.dk!$E:$E,MATCH($A483,Holdet.dk!$A:$A,0)),","),0)</f>
        <v>1.2E-2</v>
      </c>
      <c r="F483" t="str">
        <f>IF(INDEX(Lookup!H:H,MATCH('Master data'!A483,Lookup!G:G,0))=0,A483,INDEX(Lookup!H:H,MATCH('Master data'!A483,Lookup!G:G,0)))</f>
        <v>Jack Stephens</v>
      </c>
      <c r="G483" t="str">
        <f>IFERROR(INDEX(Lookup!B:B,MATCH(INDEX(Rotowire!C:C,MATCH(F483,Rotowire!A:A,0)),Lookup!D:D,0)),"")</f>
        <v/>
      </c>
      <c r="H483" s="5">
        <f t="shared" si="484"/>
        <v>2807000</v>
      </c>
      <c r="I483" s="19">
        <f>IFERROR(INDEX('Team forecast'!$G$3:$I$22,MATCH($B483,'Team forecast'!$B$3:$B$22,0),MATCH(I$1,'Team forecast'!$G$2:$I$2,0)),0)</f>
        <v>1.1637931034482758</v>
      </c>
      <c r="J483" s="19">
        <f>IFERROR(INDEX('Team forecast'!$G$3:$I$22,MATCH($B483,'Team forecast'!$B$3:$B$22,0),MATCH(J$1,'Team forecast'!$G$2:$I$2,0)),0)</f>
        <v>0.89999999999999991</v>
      </c>
      <c r="K483" s="19">
        <f>IFERROR(INDEX('Team forecast'!$G$3:$I$22,MATCH($B483,'Team forecast'!$B$3:$B$22,0),MATCH(K$1,'Team forecast'!$G$2:$I$2,0)),0)</f>
        <v>1.3912753278240162</v>
      </c>
      <c r="L483">
        <f>SUMIFS(Rotowire!E:E,Rotowire!$A:$A,'Master data'!$F483)</f>
        <v>0</v>
      </c>
      <c r="M483" s="2">
        <f>SUMIFS(Rotowire!F:F,Rotowire!$A:$A,'Master data'!$F483)*I483</f>
        <v>0</v>
      </c>
      <c r="N483" s="2">
        <f>SUMIFS(Rotowire!G:G,Rotowire!$A:$A,'Master data'!$F483)*I483</f>
        <v>0</v>
      </c>
      <c r="O483" s="2">
        <f>SUMIFS(Rotowire!I:I,Rotowire!$A:$A,'Master data'!$F483)*I483</f>
        <v>0</v>
      </c>
      <c r="P483" s="2">
        <f>SUMIFS(Rotowire!W:W,Rotowire!$A:$A,'Master data'!$F483)*K483</f>
        <v>0</v>
      </c>
      <c r="Q483" s="2">
        <f>SUMIFS(Rotowire!Y:Y,Rotowire!$A:$A,'Master data'!$F483)*J483</f>
        <v>0</v>
      </c>
      <c r="R483" s="2">
        <f>SUMIFS(Rotowire!AB:AB,Rotowire!$A:$A,'Master data'!$F483)</f>
        <v>0</v>
      </c>
      <c r="S483" s="2">
        <f>SUMIFS(Rotowire!AC:AC,Rotowire!$A:$A,'Master data'!$F483)</f>
        <v>0</v>
      </c>
      <c r="T483" s="2">
        <f>INDEX('Team forecast'!D$3:D$22,MATCH($B483,'Team forecast'!$B$3:$B$22,0))</f>
        <v>1.35</v>
      </c>
      <c r="U483" s="2">
        <f>INDEX('Team forecast'!E$3:E$22,MATCH($B483,'Team forecast'!$B$3:$B$22,0))</f>
        <v>1.71</v>
      </c>
      <c r="V483" s="2">
        <f>INDEX('Team forecast'!J$3:J$22,MATCH($B483,'Team forecast'!$B$3:$B$22,0))</f>
        <v>0.30020000000000002</v>
      </c>
      <c r="W483" s="2">
        <f>INDEX('Team forecast'!K$3:K$22,MATCH($B483,'Team forecast'!$B$3:$B$22,0))</f>
        <v>0.2422</v>
      </c>
      <c r="X483" s="2">
        <f>INDEX('Team forecast'!L$3:L$22,MATCH($B483,'Team forecast'!$B$3:$B$22,0))</f>
        <v>0.45750000000000002</v>
      </c>
      <c r="Y483" s="5">
        <f t="shared" si="485"/>
        <v>-5000</v>
      </c>
      <c r="Z483" s="5">
        <f t="shared" si="486"/>
        <v>0</v>
      </c>
      <c r="AA483" s="5">
        <f t="shared" si="487"/>
        <v>0</v>
      </c>
      <c r="AB483" s="5">
        <f t="shared" si="488"/>
        <v>0</v>
      </c>
      <c r="AC483" s="5">
        <f t="shared" si="489"/>
        <v>0</v>
      </c>
      <c r="AD483" s="5">
        <f t="shared" si="494"/>
        <v>0</v>
      </c>
      <c r="AE483" s="5">
        <f t="shared" si="495"/>
        <v>0</v>
      </c>
      <c r="AF483" s="5">
        <f t="shared" si="490"/>
        <v>0</v>
      </c>
      <c r="AG483" s="5">
        <f t="shared" si="491"/>
        <v>0</v>
      </c>
      <c r="AH483" s="5">
        <f t="shared" si="496"/>
        <v>0</v>
      </c>
      <c r="AI483" s="5">
        <f t="shared" si="497"/>
        <v>0</v>
      </c>
      <c r="AJ483" s="5">
        <f t="shared" si="498"/>
        <v>0</v>
      </c>
      <c r="AK483" s="5">
        <f t="shared" si="499"/>
        <v>0</v>
      </c>
      <c r="AL483" s="5">
        <f>IFERROR(SUM(Y483:AK483),-5000)*((Cockpit!$C$3)^0)</f>
        <v>-5000</v>
      </c>
      <c r="AM483" s="19">
        <f>INDEX('Team forecast'!$M$3:$AU$22,MATCH($B483,'Team forecast'!$B$3:$B$22,0),MATCH(AM$1,'Team forecast'!$M$2:$AU$2,0))</f>
        <v>0</v>
      </c>
      <c r="AN483" s="19">
        <f>INDEX('Team forecast'!$M$3:$AU$22,MATCH($B483,'Team forecast'!$B$3:$B$22,0),MATCH(AN$1,'Team forecast'!$M$2:$AU$2,0))</f>
        <v>0</v>
      </c>
      <c r="AO483" s="19">
        <f>INDEX('Team forecast'!$M$3:$AU$22,MATCH($B483,'Team forecast'!$B$3:$B$22,0),MATCH(AO$1,'Team forecast'!$M$2:$AU$2,0))</f>
        <v>0</v>
      </c>
      <c r="AP483" s="19">
        <f>INDEX('Team forecast'!$M$3:$AU$22,MATCH($B483,'Team forecast'!$B$3:$B$22,0),MATCH(AP$1,'Team forecast'!$M$2:$AU$2,0))</f>
        <v>0</v>
      </c>
      <c r="AQ483" s="5">
        <f t="shared" si="500"/>
        <v>-5000</v>
      </c>
      <c r="AR483" s="5">
        <f>INDEX('Team forecast'!$M$3:$AU$22,MATCH($B483,'Team forecast'!$B$3:$B$22,0),MATCH(AR$1,'Team forecast'!$M$2:$AU$2,0))*IF($Y483&gt;0,25000,0)</f>
        <v>0</v>
      </c>
      <c r="AS483" s="5">
        <f>INDEX('Team forecast'!$M$3:$AU$22,MATCH($B483,'Team forecast'!$B$3:$B$22,0),MATCH(AS$1,'Team forecast'!$M$2:$AU$2,0))*IF($Y483&gt;0,5000,0)</f>
        <v>0</v>
      </c>
      <c r="AT483" s="5">
        <f>INDEX('Team forecast'!$M$3:$AU$22,MATCH($B483,'Team forecast'!$B$3:$B$22,0),MATCH(AT$1,'Team forecast'!$M$2:$AU$2,0))*IF($Y483&gt;0,-15000,0)</f>
        <v>0</v>
      </c>
      <c r="AU483" s="5">
        <f t="shared" si="501"/>
        <v>0</v>
      </c>
      <c r="AV483" s="5">
        <f t="shared" si="502"/>
        <v>0</v>
      </c>
      <c r="AW483" s="5">
        <f t="shared" si="503"/>
        <v>0</v>
      </c>
      <c r="AX483" s="5">
        <f t="shared" si="504"/>
        <v>0</v>
      </c>
      <c r="AY483" s="5">
        <f t="shared" si="505"/>
        <v>0</v>
      </c>
      <c r="AZ483" s="5">
        <f t="shared" si="506"/>
        <v>0</v>
      </c>
      <c r="BA483" s="5">
        <f t="shared" si="507"/>
        <v>0</v>
      </c>
      <c r="BB483" s="5">
        <f t="shared" si="508"/>
        <v>0</v>
      </c>
      <c r="BC483" s="5">
        <f t="shared" si="509"/>
        <v>0</v>
      </c>
      <c r="BD483" s="5">
        <f>IFERROR(SUM(AR483:BC483),0)*((Cockpit!$C$3)^1)</f>
        <v>0</v>
      </c>
      <c r="BE483" s="19">
        <f>INDEX('Team forecast'!$M$3:$AU$22,MATCH($B483,'Team forecast'!$B$3:$B$22,0),MATCH(BE$1,'Team forecast'!$M$2:$AU$2,0))</f>
        <v>0</v>
      </c>
      <c r="BF483" s="19">
        <f>INDEX('Team forecast'!$M$3:$AU$22,MATCH($B483,'Team forecast'!$B$3:$B$22,0),MATCH(BF$1,'Team forecast'!$M$2:$AU$2,0))</f>
        <v>0</v>
      </c>
      <c r="BG483" s="19">
        <f>INDEX('Team forecast'!$M$3:$AU$22,MATCH($B483,'Team forecast'!$B$3:$B$22,0),MATCH(BG$1,'Team forecast'!$M$2:$AU$2,0))</f>
        <v>0</v>
      </c>
      <c r="BH483" s="19">
        <f>INDEX('Team forecast'!$M$3:$AU$22,MATCH($B483,'Team forecast'!$B$3:$B$22,0),MATCH(BH$1,'Team forecast'!$M$2:$AU$2,0))</f>
        <v>0</v>
      </c>
      <c r="BI483" s="5">
        <f t="shared" si="510"/>
        <v>-5000</v>
      </c>
      <c r="BJ483" s="5">
        <f>INDEX('Team forecast'!$M$3:$AU$22,MATCH($B483,'Team forecast'!$B$3:$B$22,0),MATCH(BJ$1,'Team forecast'!$M$2:$AU$2,0))*IF($Y483&gt;0,25000,0)</f>
        <v>0</v>
      </c>
      <c r="BK483" s="5">
        <f>INDEX('Team forecast'!$M$3:$AU$22,MATCH($B483,'Team forecast'!$B$3:$B$22,0),MATCH(BK$1,'Team forecast'!$M$2:$AU$2,0))*IF($Y483&gt;0,5000,0)</f>
        <v>0</v>
      </c>
      <c r="BL483" s="5">
        <f>INDEX('Team forecast'!$M$3:$AU$22,MATCH($B483,'Team forecast'!$B$3:$B$22,0),MATCH(BL$1,'Team forecast'!$M$2:$AU$2,0))*IF($Y483&gt;0,-15000,0)</f>
        <v>0</v>
      </c>
      <c r="BM483" s="5">
        <f t="shared" si="511"/>
        <v>0</v>
      </c>
      <c r="BN483" s="5">
        <f t="shared" si="512"/>
        <v>0</v>
      </c>
      <c r="BO483" s="5">
        <f t="shared" si="513"/>
        <v>0</v>
      </c>
      <c r="BP483" s="5">
        <f t="shared" si="514"/>
        <v>0</v>
      </c>
      <c r="BQ483" s="5">
        <f t="shared" si="515"/>
        <v>0</v>
      </c>
      <c r="BR483" s="5">
        <f t="shared" si="516"/>
        <v>0</v>
      </c>
      <c r="BS483" s="5">
        <f t="shared" si="517"/>
        <v>0</v>
      </c>
      <c r="BT483" s="5">
        <f t="shared" si="518"/>
        <v>0</v>
      </c>
      <c r="BU483" s="5">
        <f t="shared" si="519"/>
        <v>0</v>
      </c>
      <c r="BV483" s="5">
        <f>IFERROR(SUM(BJ483:BU483),0)*((Cockpit!$C$3)^2)</f>
        <v>0</v>
      </c>
      <c r="BW483" s="19">
        <f>INDEX('Team forecast'!$M$3:$AU$22,MATCH($B483,'Team forecast'!$B$3:$B$22,0),MATCH(BW$1,'Team forecast'!$M$2:$AU$2,0))</f>
        <v>0</v>
      </c>
      <c r="BX483" s="19">
        <f>INDEX('Team forecast'!$M$3:$AU$22,MATCH($B483,'Team forecast'!$B$3:$B$22,0),MATCH(BX$1,'Team forecast'!$M$2:$AU$2,0))</f>
        <v>0</v>
      </c>
      <c r="BY483" s="19">
        <f>INDEX('Team forecast'!$M$3:$AU$22,MATCH($B483,'Team forecast'!$B$3:$B$22,0),MATCH(BY$1,'Team forecast'!$M$2:$AU$2,0))</f>
        <v>0</v>
      </c>
      <c r="BZ483" s="19">
        <f>INDEX('Team forecast'!$M$3:$AU$22,MATCH($B483,'Team forecast'!$B$3:$B$22,0),MATCH(BZ$1,'Team forecast'!$M$2:$AU$2,0))</f>
        <v>0</v>
      </c>
      <c r="CA483" s="5">
        <f t="shared" si="520"/>
        <v>-5000</v>
      </c>
      <c r="CB483" s="5">
        <f>INDEX('Team forecast'!$M$3:$AU$22,MATCH($B483,'Team forecast'!$B$3:$B$22,0),MATCH(CB$1,'Team forecast'!$M$2:$AU$2,0))*IF($Y483&gt;0,25000,0)</f>
        <v>0</v>
      </c>
      <c r="CC483" s="5">
        <f>INDEX('Team forecast'!$M$3:$AU$22,MATCH($B483,'Team forecast'!$B$3:$B$22,0),MATCH(CC$1,'Team forecast'!$M$2:$AU$2,0))*IF($Y483&gt;0,5000,0)</f>
        <v>0</v>
      </c>
      <c r="CD483" s="5">
        <f>INDEX('Team forecast'!$M$3:$AU$22,MATCH($B483,'Team forecast'!$B$3:$B$22,0),MATCH(CD$1,'Team forecast'!$M$2:$AU$2,0))*IF($Y483&gt;0,-15000,0)</f>
        <v>0</v>
      </c>
      <c r="CE483" s="5">
        <f t="shared" si="521"/>
        <v>0</v>
      </c>
      <c r="CF483" s="5">
        <f t="shared" si="522"/>
        <v>0</v>
      </c>
      <c r="CG483" s="5">
        <f t="shared" si="523"/>
        <v>0</v>
      </c>
      <c r="CH483" s="5">
        <f t="shared" si="524"/>
        <v>0</v>
      </c>
      <c r="CI483" s="5">
        <f t="shared" si="525"/>
        <v>0</v>
      </c>
      <c r="CJ483" s="5">
        <f t="shared" si="526"/>
        <v>0</v>
      </c>
      <c r="CK483" s="5">
        <f t="shared" si="527"/>
        <v>0</v>
      </c>
      <c r="CL483" s="5">
        <f t="shared" si="528"/>
        <v>0</v>
      </c>
      <c r="CM483" s="5">
        <f t="shared" si="529"/>
        <v>0</v>
      </c>
      <c r="CN483" s="5">
        <f>IFERROR(SUM(CB483:CM483),0)*((Cockpit!$C$3)^3)</f>
        <v>0</v>
      </c>
      <c r="CO483" s="19">
        <f>INDEX('Team forecast'!$M$3:$AU$22,MATCH($B483,'Team forecast'!$B$3:$B$22,0),MATCH(CO$1,'Team forecast'!$M$2:$AU$2,0))</f>
        <v>0</v>
      </c>
      <c r="CP483" s="19">
        <f>INDEX('Team forecast'!$M$3:$AU$22,MATCH($B483,'Team forecast'!$B$3:$B$22,0),MATCH(CP$1,'Team forecast'!$M$2:$AU$2,0))</f>
        <v>0</v>
      </c>
      <c r="CQ483" s="19">
        <f>INDEX('Team forecast'!$M$3:$AU$22,MATCH($B483,'Team forecast'!$B$3:$B$22,0),MATCH(CQ$1,'Team forecast'!$M$2:$AU$2,0))</f>
        <v>0</v>
      </c>
      <c r="CR483" s="19">
        <f>INDEX('Team forecast'!$M$3:$AU$22,MATCH($B483,'Team forecast'!$B$3:$B$22,0),MATCH(CR$1,'Team forecast'!$M$2:$AU$2,0))</f>
        <v>0</v>
      </c>
      <c r="CS483" s="5">
        <f t="shared" si="530"/>
        <v>-5000</v>
      </c>
      <c r="CT483" s="5">
        <f>INDEX('Team forecast'!$M$3:$AU$22,MATCH($B483,'Team forecast'!$B$3:$B$22,0),MATCH(CT$1,'Team forecast'!$M$2:$AU$2,0))*IF($Y483&gt;0,25000,0)</f>
        <v>0</v>
      </c>
      <c r="CU483" s="5">
        <f>INDEX('Team forecast'!$M$3:$AU$22,MATCH($B483,'Team forecast'!$B$3:$B$22,0),MATCH(CU$1,'Team forecast'!$M$2:$AU$2,0))*IF($Y483&gt;0,5000,0)</f>
        <v>0</v>
      </c>
      <c r="CV483" s="5">
        <f>INDEX('Team forecast'!$M$3:$AU$22,MATCH($B483,'Team forecast'!$B$3:$B$22,0),MATCH(CV$1,'Team forecast'!$M$2:$AU$2,0))*IF($Y483&gt;0,-15000,0)</f>
        <v>0</v>
      </c>
      <c r="CW483" s="5">
        <f t="shared" si="531"/>
        <v>0</v>
      </c>
      <c r="CX483" s="5">
        <f t="shared" si="532"/>
        <v>0</v>
      </c>
      <c r="CY483" s="5">
        <f t="shared" si="533"/>
        <v>0</v>
      </c>
      <c r="CZ483" s="5">
        <f t="shared" si="534"/>
        <v>0</v>
      </c>
      <c r="DA483" s="5">
        <f t="shared" si="535"/>
        <v>0</v>
      </c>
      <c r="DB483" s="5">
        <f t="shared" si="536"/>
        <v>0</v>
      </c>
      <c r="DC483" s="5">
        <f t="shared" si="537"/>
        <v>0</v>
      </c>
      <c r="DD483" s="5">
        <f t="shared" si="538"/>
        <v>0</v>
      </c>
      <c r="DE483" s="5">
        <f t="shared" si="539"/>
        <v>0</v>
      </c>
      <c r="DF483" s="5">
        <f>IFERROR(SUM(CT483:DE483),0)*((Cockpit!$C$3)^4)</f>
        <v>0</v>
      </c>
      <c r="DG483" s="19">
        <f>INDEX('Team forecast'!$M$3:$AU$22,MATCH($B483,'Team forecast'!$B$3:$B$22,0),MATCH(DG$1,'Team forecast'!$M$2:$AU$2,0))</f>
        <v>0</v>
      </c>
      <c r="DH483" s="19">
        <f>INDEX('Team forecast'!$M$3:$AU$22,MATCH($B483,'Team forecast'!$B$3:$B$22,0),MATCH(DH$1,'Team forecast'!$M$2:$AU$2,0))</f>
        <v>0</v>
      </c>
      <c r="DI483" s="19">
        <f>INDEX('Team forecast'!$M$3:$AU$22,MATCH($B483,'Team forecast'!$B$3:$B$22,0),MATCH(DI$1,'Team forecast'!$M$2:$AU$2,0))</f>
        <v>0</v>
      </c>
      <c r="DJ483" s="19">
        <f>INDEX('Team forecast'!$M$3:$AU$22,MATCH($B483,'Team forecast'!$B$3:$B$22,0),MATCH(DJ$1,'Team forecast'!$M$2:$AU$2,0))</f>
        <v>0</v>
      </c>
      <c r="DK483" s="5">
        <f t="shared" si="540"/>
        <v>-5000</v>
      </c>
      <c r="DL483" s="5">
        <f>INDEX('Team forecast'!$M$3:$AU$22,MATCH($B483,'Team forecast'!$B$3:$B$22,0),MATCH(DL$1,'Team forecast'!$M$2:$AU$2,0))*IF($Y483&gt;0,25000,0)</f>
        <v>0</v>
      </c>
      <c r="DM483" s="5">
        <f>INDEX('Team forecast'!$M$3:$AU$22,MATCH($B483,'Team forecast'!$B$3:$B$22,0),MATCH(DM$1,'Team forecast'!$M$2:$AU$2,0))*IF($Y483&gt;0,5000,0)</f>
        <v>0</v>
      </c>
      <c r="DN483" s="5">
        <f>INDEX('Team forecast'!$M$3:$AU$22,MATCH($B483,'Team forecast'!$B$3:$B$22,0),MATCH(DN$1,'Team forecast'!$M$2:$AU$2,0))*IF($Y483&gt;0,-15000,0)</f>
        <v>0</v>
      </c>
      <c r="DO483" s="5">
        <f t="shared" si="541"/>
        <v>0</v>
      </c>
      <c r="DP483" s="5">
        <f t="shared" si="542"/>
        <v>0</v>
      </c>
      <c r="DQ483" s="5">
        <f t="shared" si="543"/>
        <v>0</v>
      </c>
      <c r="DR483" s="5">
        <f t="shared" si="544"/>
        <v>0</v>
      </c>
      <c r="DS483" s="5">
        <f t="shared" si="545"/>
        <v>0</v>
      </c>
      <c r="DT483" s="5">
        <f t="shared" si="546"/>
        <v>0</v>
      </c>
      <c r="DU483" s="5">
        <f t="shared" si="547"/>
        <v>0</v>
      </c>
      <c r="DV483" s="5">
        <f t="shared" si="548"/>
        <v>0</v>
      </c>
      <c r="DW483" s="5">
        <f t="shared" si="549"/>
        <v>0</v>
      </c>
      <c r="DX483" s="5">
        <f>IFERROR(SUM(DL483:DW483),0)*((Cockpit!$C$3)^5)</f>
        <v>0</v>
      </c>
      <c r="DY483" s="5">
        <f t="shared" si="550"/>
        <v>-5000</v>
      </c>
      <c r="DZ483" s="5" t="str">
        <f>IF(ISERROR(MATCH(A483,'Current squad'!B:B,0)),"No","Yes")</f>
        <v>No</v>
      </c>
      <c r="EA483" s="5" cm="1">
        <f t="array" ref="EA483">IFERROR(_xlfn.IFS(DZ483="Yes",0,DZ483="No",H483*1%),999999)</f>
        <v>28070</v>
      </c>
      <c r="EB483" s="5">
        <f t="shared" si="492"/>
        <v>2835070</v>
      </c>
      <c r="EC483" s="5">
        <f t="shared" si="551"/>
        <v>-33070</v>
      </c>
      <c r="ED483" s="1">
        <f t="shared" si="493"/>
        <v>-1.178126113288208E-2</v>
      </c>
      <c r="EE483" s="5">
        <f>RANK(EC483,$EC$2:$EC$572)+COUNTIF($EC$2:EC483,EC483)-1</f>
        <v>337</v>
      </c>
      <c r="EF483" s="4">
        <f>RANK(ED483,$ED$2:$ED$572)+COUNTIF($ED$2:ED483,ED483)-1</f>
        <v>390</v>
      </c>
    </row>
    <row r="484" spans="1:136" x14ac:dyDescent="0.3">
      <c r="A484" t="str">
        <f>IF(Holdet.dk!A484&lt;&gt;"",Holdet.dk!A484,"")</f>
        <v>Yves Bissouma</v>
      </c>
      <c r="B484" t="str">
        <f>INDEX(Holdet.dk!B:B,MATCH($A484,Holdet.dk!$A:$A,0))</f>
        <v>Brighton and Hove</v>
      </c>
      <c r="C484" t="str">
        <f>INDEX(Holdet.dk!C:C,MATCH($A484,Holdet.dk!$A:$A,0))</f>
        <v>Midfield</v>
      </c>
      <c r="D484" t="str">
        <f>INDEX(Holdet.dk!D:D,MATCH($A484,Holdet.dk!$A:$A,0))</f>
        <v>3.773.000</v>
      </c>
      <c r="E484" s="1">
        <f>IFERROR(_xlfn.NUMBERVALUE(INDEX(Holdet.dk!$E:$E,MATCH($A484,Holdet.dk!$A:$A,0)),","),0)</f>
        <v>3.0000000000000001E-3</v>
      </c>
      <c r="F484" t="str">
        <f>IF(INDEX(Lookup!H:H,MATCH('Master data'!A484,Lookup!G:G,0))=0,A484,INDEX(Lookup!H:H,MATCH('Master data'!A484,Lookup!G:G,0)))</f>
        <v>Yves Bissouma</v>
      </c>
      <c r="G484" t="str">
        <f>IFERROR(INDEX(Lookup!B:B,MATCH(INDEX(Rotowire!C:C,MATCH(F484,Rotowire!A:A,0)),Lookup!D:D,0)),"")</f>
        <v>Arsenal</v>
      </c>
      <c r="H484" s="5">
        <f t="shared" si="484"/>
        <v>3773000</v>
      </c>
      <c r="I484" s="19">
        <f>IFERROR(INDEX('Team forecast'!$G$3:$I$22,MATCH($B484,'Team forecast'!$B$3:$B$22,0),MATCH(I$1,'Team forecast'!$G$2:$I$2,0)),0)</f>
        <v>0.99082568807339433</v>
      </c>
      <c r="J484" s="19">
        <f>IFERROR(INDEX('Team forecast'!$G$3:$I$22,MATCH($B484,'Team forecast'!$B$3:$B$22,0),MATCH(J$1,'Team forecast'!$G$2:$I$2,0)),0)</f>
        <v>0.68783068783068768</v>
      </c>
      <c r="K484" s="19">
        <f>IFERROR(INDEX('Team forecast'!$G$3:$I$22,MATCH($B484,'Team forecast'!$B$3:$B$22,0),MATCH(K$1,'Team forecast'!$G$2:$I$2,0)),0)</f>
        <v>2.0963984079539428</v>
      </c>
      <c r="L484">
        <f>SUMIFS(Rotowire!E:E,Rotowire!$A:$A,'Master data'!$F484)</f>
        <v>95</v>
      </c>
      <c r="M484" s="2">
        <f>SUMIFS(Rotowire!F:F,Rotowire!$A:$A,'Master data'!$F484)*I484</f>
        <v>5.9449541284403655E-2</v>
      </c>
      <c r="N484" s="2">
        <f>SUMIFS(Rotowire!G:G,Rotowire!$A:$A,'Master data'!$F484)*I484</f>
        <v>3.9633027522935772E-2</v>
      </c>
      <c r="O484" s="2">
        <f>SUMIFS(Rotowire!I:I,Rotowire!$A:$A,'Master data'!$F484)*I484</f>
        <v>0.23779816513761462</v>
      </c>
      <c r="P484" s="2">
        <f>SUMIFS(Rotowire!W:W,Rotowire!$A:$A,'Master data'!$F484)*K484</f>
        <v>0.27253179303401259</v>
      </c>
      <c r="Q484" s="2">
        <f>SUMIFS(Rotowire!Y:Y,Rotowire!$A:$A,'Master data'!$F484)*J484</f>
        <v>0</v>
      </c>
      <c r="R484" s="2">
        <f>SUMIFS(Rotowire!AB:AB,Rotowire!$A:$A,'Master data'!$F484)</f>
        <v>0.24</v>
      </c>
      <c r="S484" s="2">
        <f>SUMIFS(Rotowire!AC:AC,Rotowire!$A:$A,'Master data'!$F484)</f>
        <v>0.03</v>
      </c>
      <c r="T484" s="2">
        <f>INDEX('Team forecast'!D$3:D$22,MATCH($B484,'Team forecast'!$B$3:$B$22,0))</f>
        <v>1.08</v>
      </c>
      <c r="U484" s="2">
        <f>INDEX('Team forecast'!E$3:E$22,MATCH($B484,'Team forecast'!$B$3:$B$22,0))</f>
        <v>1.3</v>
      </c>
      <c r="V484" s="2">
        <f>INDEX('Team forecast'!J$3:J$22,MATCH($B484,'Team forecast'!$B$3:$B$22,0))</f>
        <v>0.30690000000000001</v>
      </c>
      <c r="W484" s="2">
        <f>INDEX('Team forecast'!K$3:K$22,MATCH($B484,'Team forecast'!$B$3:$B$22,0))</f>
        <v>0.28310000000000002</v>
      </c>
      <c r="X484" s="2">
        <f>INDEX('Team forecast'!L$3:L$22,MATCH($B484,'Team forecast'!$B$3:$B$22,0))</f>
        <v>0.41</v>
      </c>
      <c r="Y484" s="5">
        <f t="shared" si="485"/>
        <v>7000</v>
      </c>
      <c r="Z484" s="5">
        <f t="shared" si="486"/>
        <v>7672.5</v>
      </c>
      <c r="AA484" s="5">
        <f t="shared" si="487"/>
        <v>1415.5</v>
      </c>
      <c r="AB484" s="5">
        <f t="shared" si="488"/>
        <v>-6150</v>
      </c>
      <c r="AC484" s="5">
        <f t="shared" si="489"/>
        <v>7431.1926605504568</v>
      </c>
      <c r="AD484" s="5">
        <f t="shared" si="494"/>
        <v>1981.6513761467886</v>
      </c>
      <c r="AE484" s="5">
        <f t="shared" si="495"/>
        <v>2377.9816513761461</v>
      </c>
      <c r="AF484" s="5">
        <f t="shared" si="490"/>
        <v>0</v>
      </c>
      <c r="AG484" s="5">
        <f t="shared" si="491"/>
        <v>0</v>
      </c>
      <c r="AH484" s="5">
        <f t="shared" si="496"/>
        <v>-4800</v>
      </c>
      <c r="AI484" s="5">
        <f t="shared" si="497"/>
        <v>-1500</v>
      </c>
      <c r="AJ484" s="5">
        <f t="shared" si="498"/>
        <v>10800</v>
      </c>
      <c r="AK484" s="5">
        <f t="shared" si="499"/>
        <v>-10400</v>
      </c>
      <c r="AL484" s="5">
        <f>IFERROR(SUM(Y484:AK484),-5000)*((Cockpit!$C$3)^0)</f>
        <v>15828.82568807339</v>
      </c>
      <c r="AM484" s="19">
        <f>INDEX('Team forecast'!$M$3:$AU$22,MATCH($B484,'Team forecast'!$B$3:$B$22,0),MATCH(AM$1,'Team forecast'!$M$2:$AU$2,0))</f>
        <v>0</v>
      </c>
      <c r="AN484" s="19">
        <f>INDEX('Team forecast'!$M$3:$AU$22,MATCH($B484,'Team forecast'!$B$3:$B$22,0),MATCH(AN$1,'Team forecast'!$M$2:$AU$2,0))</f>
        <v>0</v>
      </c>
      <c r="AO484" s="19">
        <f>INDEX('Team forecast'!$M$3:$AU$22,MATCH($B484,'Team forecast'!$B$3:$B$22,0),MATCH(AO$1,'Team forecast'!$M$2:$AU$2,0))</f>
        <v>0</v>
      </c>
      <c r="AP484" s="19">
        <f>INDEX('Team forecast'!$M$3:$AU$22,MATCH($B484,'Team forecast'!$B$3:$B$22,0),MATCH(AP$1,'Team forecast'!$M$2:$AU$2,0))</f>
        <v>0</v>
      </c>
      <c r="AQ484" s="5">
        <f t="shared" si="500"/>
        <v>7000</v>
      </c>
      <c r="AR484" s="5">
        <f>INDEX('Team forecast'!$M$3:$AU$22,MATCH($B484,'Team forecast'!$B$3:$B$22,0),MATCH(AR$1,'Team forecast'!$M$2:$AU$2,0))*IF($Y484&gt;0,25000,0)</f>
        <v>0</v>
      </c>
      <c r="AS484" s="5">
        <f>INDEX('Team forecast'!$M$3:$AU$22,MATCH($B484,'Team forecast'!$B$3:$B$22,0),MATCH(AS$1,'Team forecast'!$M$2:$AU$2,0))*IF($Y484&gt;0,5000,0)</f>
        <v>0</v>
      </c>
      <c r="AT484" s="5">
        <f>INDEX('Team forecast'!$M$3:$AU$22,MATCH($B484,'Team forecast'!$B$3:$B$22,0),MATCH(AT$1,'Team forecast'!$M$2:$AU$2,0))*IF($Y484&gt;0,-15000,0)</f>
        <v>0</v>
      </c>
      <c r="AU484" s="5">
        <f t="shared" si="501"/>
        <v>0</v>
      </c>
      <c r="AV484" s="5">
        <f t="shared" si="502"/>
        <v>0</v>
      </c>
      <c r="AW484" s="5">
        <f t="shared" si="503"/>
        <v>0</v>
      </c>
      <c r="AX484" s="5">
        <f t="shared" si="504"/>
        <v>0</v>
      </c>
      <c r="AY484" s="5">
        <f t="shared" si="505"/>
        <v>0</v>
      </c>
      <c r="AZ484" s="5">
        <f t="shared" si="506"/>
        <v>-4800</v>
      </c>
      <c r="BA484" s="5">
        <f t="shared" si="507"/>
        <v>-1500</v>
      </c>
      <c r="BB484" s="5">
        <f t="shared" si="508"/>
        <v>0</v>
      </c>
      <c r="BC484" s="5">
        <f t="shared" si="509"/>
        <v>0</v>
      </c>
      <c r="BD484" s="5">
        <f>IFERROR(SUM(AR484:BC484),0)*((Cockpit!$C$3)^1)</f>
        <v>-4410</v>
      </c>
      <c r="BE484" s="19">
        <f>INDEX('Team forecast'!$M$3:$AU$22,MATCH($B484,'Team forecast'!$B$3:$B$22,0),MATCH(BE$1,'Team forecast'!$M$2:$AU$2,0))</f>
        <v>0</v>
      </c>
      <c r="BF484" s="19">
        <f>INDEX('Team forecast'!$M$3:$AU$22,MATCH($B484,'Team forecast'!$B$3:$B$22,0),MATCH(BF$1,'Team forecast'!$M$2:$AU$2,0))</f>
        <v>0</v>
      </c>
      <c r="BG484" s="19">
        <f>INDEX('Team forecast'!$M$3:$AU$22,MATCH($B484,'Team forecast'!$B$3:$B$22,0),MATCH(BG$1,'Team forecast'!$M$2:$AU$2,0))</f>
        <v>0</v>
      </c>
      <c r="BH484" s="19">
        <f>INDEX('Team forecast'!$M$3:$AU$22,MATCH($B484,'Team forecast'!$B$3:$B$22,0),MATCH(BH$1,'Team forecast'!$M$2:$AU$2,0))</f>
        <v>0</v>
      </c>
      <c r="BI484" s="5">
        <f t="shared" si="510"/>
        <v>7000</v>
      </c>
      <c r="BJ484" s="5">
        <f>INDEX('Team forecast'!$M$3:$AU$22,MATCH($B484,'Team forecast'!$B$3:$B$22,0),MATCH(BJ$1,'Team forecast'!$M$2:$AU$2,0))*IF($Y484&gt;0,25000,0)</f>
        <v>0</v>
      </c>
      <c r="BK484" s="5">
        <f>INDEX('Team forecast'!$M$3:$AU$22,MATCH($B484,'Team forecast'!$B$3:$B$22,0),MATCH(BK$1,'Team forecast'!$M$2:$AU$2,0))*IF($Y484&gt;0,5000,0)</f>
        <v>0</v>
      </c>
      <c r="BL484" s="5">
        <f>INDEX('Team forecast'!$M$3:$AU$22,MATCH($B484,'Team forecast'!$B$3:$B$22,0),MATCH(BL$1,'Team forecast'!$M$2:$AU$2,0))*IF($Y484&gt;0,-15000,0)</f>
        <v>0</v>
      </c>
      <c r="BM484" s="5">
        <f t="shared" si="511"/>
        <v>0</v>
      </c>
      <c r="BN484" s="5">
        <f t="shared" si="512"/>
        <v>0</v>
      </c>
      <c r="BO484" s="5">
        <f t="shared" si="513"/>
        <v>0</v>
      </c>
      <c r="BP484" s="5">
        <f t="shared" si="514"/>
        <v>0</v>
      </c>
      <c r="BQ484" s="5">
        <f t="shared" si="515"/>
        <v>0</v>
      </c>
      <c r="BR484" s="5">
        <f t="shared" si="516"/>
        <v>-4800</v>
      </c>
      <c r="BS484" s="5">
        <f t="shared" si="517"/>
        <v>-1500</v>
      </c>
      <c r="BT484" s="5">
        <f t="shared" si="518"/>
        <v>0</v>
      </c>
      <c r="BU484" s="5">
        <f t="shared" si="519"/>
        <v>0</v>
      </c>
      <c r="BV484" s="5">
        <f>IFERROR(SUM(BJ484:BU484),0)*((Cockpit!$C$3)^2)</f>
        <v>-3086.9999999999995</v>
      </c>
      <c r="BW484" s="19">
        <f>INDEX('Team forecast'!$M$3:$AU$22,MATCH($B484,'Team forecast'!$B$3:$B$22,0),MATCH(BW$1,'Team forecast'!$M$2:$AU$2,0))</f>
        <v>0</v>
      </c>
      <c r="BX484" s="19">
        <f>INDEX('Team forecast'!$M$3:$AU$22,MATCH($B484,'Team forecast'!$B$3:$B$22,0),MATCH(BX$1,'Team forecast'!$M$2:$AU$2,0))</f>
        <v>0</v>
      </c>
      <c r="BY484" s="19">
        <f>INDEX('Team forecast'!$M$3:$AU$22,MATCH($B484,'Team forecast'!$B$3:$B$22,0),MATCH(BY$1,'Team forecast'!$M$2:$AU$2,0))</f>
        <v>0</v>
      </c>
      <c r="BZ484" s="19">
        <f>INDEX('Team forecast'!$M$3:$AU$22,MATCH($B484,'Team forecast'!$B$3:$B$22,0),MATCH(BZ$1,'Team forecast'!$M$2:$AU$2,0))</f>
        <v>0</v>
      </c>
      <c r="CA484" s="5">
        <f t="shared" si="520"/>
        <v>7000</v>
      </c>
      <c r="CB484" s="5">
        <f>INDEX('Team forecast'!$M$3:$AU$22,MATCH($B484,'Team forecast'!$B$3:$B$22,0),MATCH(CB$1,'Team forecast'!$M$2:$AU$2,0))*IF($Y484&gt;0,25000,0)</f>
        <v>0</v>
      </c>
      <c r="CC484" s="5">
        <f>INDEX('Team forecast'!$M$3:$AU$22,MATCH($B484,'Team forecast'!$B$3:$B$22,0),MATCH(CC$1,'Team forecast'!$M$2:$AU$2,0))*IF($Y484&gt;0,5000,0)</f>
        <v>0</v>
      </c>
      <c r="CD484" s="5">
        <f>INDEX('Team forecast'!$M$3:$AU$22,MATCH($B484,'Team forecast'!$B$3:$B$22,0),MATCH(CD$1,'Team forecast'!$M$2:$AU$2,0))*IF($Y484&gt;0,-15000,0)</f>
        <v>0</v>
      </c>
      <c r="CE484" s="5">
        <f t="shared" si="521"/>
        <v>0</v>
      </c>
      <c r="CF484" s="5">
        <f t="shared" si="522"/>
        <v>0</v>
      </c>
      <c r="CG484" s="5">
        <f t="shared" si="523"/>
        <v>0</v>
      </c>
      <c r="CH484" s="5">
        <f t="shared" si="524"/>
        <v>0</v>
      </c>
      <c r="CI484" s="5">
        <f t="shared" si="525"/>
        <v>0</v>
      </c>
      <c r="CJ484" s="5">
        <f t="shared" si="526"/>
        <v>-4800</v>
      </c>
      <c r="CK484" s="5">
        <f t="shared" si="527"/>
        <v>-1500</v>
      </c>
      <c r="CL484" s="5">
        <f t="shared" si="528"/>
        <v>0</v>
      </c>
      <c r="CM484" s="5">
        <f t="shared" si="529"/>
        <v>0</v>
      </c>
      <c r="CN484" s="5">
        <f>IFERROR(SUM(CB484:CM484),0)*((Cockpit!$C$3)^3)</f>
        <v>-2160.8999999999996</v>
      </c>
      <c r="CO484" s="19">
        <f>INDEX('Team forecast'!$M$3:$AU$22,MATCH($B484,'Team forecast'!$B$3:$B$22,0),MATCH(CO$1,'Team forecast'!$M$2:$AU$2,0))</f>
        <v>0</v>
      </c>
      <c r="CP484" s="19">
        <f>INDEX('Team forecast'!$M$3:$AU$22,MATCH($B484,'Team forecast'!$B$3:$B$22,0),MATCH(CP$1,'Team forecast'!$M$2:$AU$2,0))</f>
        <v>0</v>
      </c>
      <c r="CQ484" s="19">
        <f>INDEX('Team forecast'!$M$3:$AU$22,MATCH($B484,'Team forecast'!$B$3:$B$22,0),MATCH(CQ$1,'Team forecast'!$M$2:$AU$2,0))</f>
        <v>0</v>
      </c>
      <c r="CR484" s="19">
        <f>INDEX('Team forecast'!$M$3:$AU$22,MATCH($B484,'Team forecast'!$B$3:$B$22,0),MATCH(CR$1,'Team forecast'!$M$2:$AU$2,0))</f>
        <v>0</v>
      </c>
      <c r="CS484" s="5">
        <f t="shared" si="530"/>
        <v>7000</v>
      </c>
      <c r="CT484" s="5">
        <f>INDEX('Team forecast'!$M$3:$AU$22,MATCH($B484,'Team forecast'!$B$3:$B$22,0),MATCH(CT$1,'Team forecast'!$M$2:$AU$2,0))*IF($Y484&gt;0,25000,0)</f>
        <v>0</v>
      </c>
      <c r="CU484" s="5">
        <f>INDEX('Team forecast'!$M$3:$AU$22,MATCH($B484,'Team forecast'!$B$3:$B$22,0),MATCH(CU$1,'Team forecast'!$M$2:$AU$2,0))*IF($Y484&gt;0,5000,0)</f>
        <v>0</v>
      </c>
      <c r="CV484" s="5">
        <f>INDEX('Team forecast'!$M$3:$AU$22,MATCH($B484,'Team forecast'!$B$3:$B$22,0),MATCH(CV$1,'Team forecast'!$M$2:$AU$2,0))*IF($Y484&gt;0,-15000,0)</f>
        <v>0</v>
      </c>
      <c r="CW484" s="5">
        <f t="shared" si="531"/>
        <v>0</v>
      </c>
      <c r="CX484" s="5">
        <f t="shared" si="532"/>
        <v>0</v>
      </c>
      <c r="CY484" s="5">
        <f t="shared" si="533"/>
        <v>0</v>
      </c>
      <c r="CZ484" s="5">
        <f t="shared" si="534"/>
        <v>0</v>
      </c>
      <c r="DA484" s="5">
        <f t="shared" si="535"/>
        <v>0</v>
      </c>
      <c r="DB484" s="5">
        <f t="shared" si="536"/>
        <v>-4800</v>
      </c>
      <c r="DC484" s="5">
        <f t="shared" si="537"/>
        <v>-1500</v>
      </c>
      <c r="DD484" s="5">
        <f t="shared" si="538"/>
        <v>0</v>
      </c>
      <c r="DE484" s="5">
        <f t="shared" si="539"/>
        <v>0</v>
      </c>
      <c r="DF484" s="5">
        <f>IFERROR(SUM(CT484:DE484),0)*((Cockpit!$C$3)^4)</f>
        <v>-1512.6299999999994</v>
      </c>
      <c r="DG484" s="19">
        <f>INDEX('Team forecast'!$M$3:$AU$22,MATCH($B484,'Team forecast'!$B$3:$B$22,0),MATCH(DG$1,'Team forecast'!$M$2:$AU$2,0))</f>
        <v>0</v>
      </c>
      <c r="DH484" s="19">
        <f>INDEX('Team forecast'!$M$3:$AU$22,MATCH($B484,'Team forecast'!$B$3:$B$22,0),MATCH(DH$1,'Team forecast'!$M$2:$AU$2,0))</f>
        <v>0</v>
      </c>
      <c r="DI484" s="19">
        <f>INDEX('Team forecast'!$M$3:$AU$22,MATCH($B484,'Team forecast'!$B$3:$B$22,0),MATCH(DI$1,'Team forecast'!$M$2:$AU$2,0))</f>
        <v>0</v>
      </c>
      <c r="DJ484" s="19">
        <f>INDEX('Team forecast'!$M$3:$AU$22,MATCH($B484,'Team forecast'!$B$3:$B$22,0),MATCH(DJ$1,'Team forecast'!$M$2:$AU$2,0))</f>
        <v>0</v>
      </c>
      <c r="DK484" s="5">
        <f t="shared" si="540"/>
        <v>7000</v>
      </c>
      <c r="DL484" s="5">
        <f>INDEX('Team forecast'!$M$3:$AU$22,MATCH($B484,'Team forecast'!$B$3:$B$22,0),MATCH(DL$1,'Team forecast'!$M$2:$AU$2,0))*IF($Y484&gt;0,25000,0)</f>
        <v>0</v>
      </c>
      <c r="DM484" s="5">
        <f>INDEX('Team forecast'!$M$3:$AU$22,MATCH($B484,'Team forecast'!$B$3:$B$22,0),MATCH(DM$1,'Team forecast'!$M$2:$AU$2,0))*IF($Y484&gt;0,5000,0)</f>
        <v>0</v>
      </c>
      <c r="DN484" s="5">
        <f>INDEX('Team forecast'!$M$3:$AU$22,MATCH($B484,'Team forecast'!$B$3:$B$22,0),MATCH(DN$1,'Team forecast'!$M$2:$AU$2,0))*IF($Y484&gt;0,-15000,0)</f>
        <v>0</v>
      </c>
      <c r="DO484" s="5">
        <f t="shared" si="541"/>
        <v>0</v>
      </c>
      <c r="DP484" s="5">
        <f t="shared" si="542"/>
        <v>0</v>
      </c>
      <c r="DQ484" s="5">
        <f t="shared" si="543"/>
        <v>0</v>
      </c>
      <c r="DR484" s="5">
        <f t="shared" si="544"/>
        <v>0</v>
      </c>
      <c r="DS484" s="5">
        <f t="shared" si="545"/>
        <v>0</v>
      </c>
      <c r="DT484" s="5">
        <f t="shared" si="546"/>
        <v>-4800</v>
      </c>
      <c r="DU484" s="5">
        <f t="shared" si="547"/>
        <v>-1500</v>
      </c>
      <c r="DV484" s="5">
        <f t="shared" si="548"/>
        <v>0</v>
      </c>
      <c r="DW484" s="5">
        <f t="shared" si="549"/>
        <v>0</v>
      </c>
      <c r="DX484" s="5">
        <f>IFERROR(SUM(DL484:DW484),0)*((Cockpit!$C$3)^5)</f>
        <v>-1058.8409999999997</v>
      </c>
      <c r="DY484" s="5">
        <f t="shared" si="550"/>
        <v>3599.4546880733915</v>
      </c>
      <c r="DZ484" s="5" t="str">
        <f>IF(ISERROR(MATCH(A484,'Current squad'!B:B,0)),"No","Yes")</f>
        <v>No</v>
      </c>
      <c r="EA484" s="5" cm="1">
        <f t="array" ref="EA484">IFERROR(_xlfn.IFS(DZ484="Yes",0,DZ484="No",H484*1%),999999)</f>
        <v>37730</v>
      </c>
      <c r="EB484" s="5">
        <f t="shared" si="492"/>
        <v>3810730</v>
      </c>
      <c r="EC484" s="5">
        <f t="shared" si="551"/>
        <v>-34130.545311926609</v>
      </c>
      <c r="ED484" s="1">
        <f t="shared" si="493"/>
        <v>-9.0459966371393089E-3</v>
      </c>
      <c r="EE484" s="5">
        <f>RANK(EC484,$EC$2:$EC$572)+COUNTIF($EC$2:EC484,EC484)-1</f>
        <v>361</v>
      </c>
      <c r="EF484" s="4">
        <f>RANK(ED484,$ED$2:$ED$572)+COUNTIF($ED$2:ED484,ED484)-1</f>
        <v>181</v>
      </c>
    </row>
    <row r="485" spans="1:136" x14ac:dyDescent="0.3">
      <c r="A485" t="str">
        <f>IF(Holdet.dk!A485&lt;&gt;"",Holdet.dk!A485,"")</f>
        <v>Charly Musonda Jr.</v>
      </c>
      <c r="B485" t="str">
        <f>INDEX(Holdet.dk!B:B,MATCH($A485,Holdet.dk!$A:$A,0))</f>
        <v>Chelsea</v>
      </c>
      <c r="C485" t="str">
        <f>INDEX(Holdet.dk!C:C,MATCH($A485,Holdet.dk!$A:$A,0))</f>
        <v>Striker</v>
      </c>
      <c r="D485" t="str">
        <f>INDEX(Holdet.dk!D:D,MATCH($A485,Holdet.dk!$A:$A,0))</f>
        <v>1.900.000</v>
      </c>
      <c r="E485" s="1">
        <f>IFERROR(_xlfn.NUMBERVALUE(INDEX(Holdet.dk!$E:$E,MATCH($A485,Holdet.dk!$A:$A,0)),","),0)</f>
        <v>1E-3</v>
      </c>
      <c r="F485" t="str">
        <f>IF(INDEX(Lookup!H:H,MATCH('Master data'!A485,Lookup!G:G,0))=0,A485,INDEX(Lookup!H:H,MATCH('Master data'!A485,Lookup!G:G,0)))</f>
        <v>Charly Musonda Jr.</v>
      </c>
      <c r="G485" t="str">
        <f>IFERROR(INDEX(Lookup!B:B,MATCH(INDEX(Rotowire!C:C,MATCH(F485,Rotowire!A:A,0)),Lookup!D:D,0)),"")</f>
        <v/>
      </c>
      <c r="H485" s="5">
        <f t="shared" si="484"/>
        <v>1900000</v>
      </c>
      <c r="I485" s="19">
        <f>IFERROR(INDEX('Team forecast'!$G$3:$I$22,MATCH($B485,'Team forecast'!$B$3:$B$22,0),MATCH(I$1,'Team forecast'!$G$2:$I$2,0)),0)</f>
        <v>0.93034825870646787</v>
      </c>
      <c r="J485" s="19">
        <f>IFERROR(INDEX('Team forecast'!$G$3:$I$22,MATCH($B485,'Team forecast'!$B$3:$B$22,0),MATCH(J$1,'Team forecast'!$G$2:$I$2,0)),0)</f>
        <v>0.82291666666666674</v>
      </c>
      <c r="K485" s="19">
        <f>IFERROR(INDEX('Team forecast'!$G$3:$I$22,MATCH($B485,'Team forecast'!$B$3:$B$22,0),MATCH(K$1,'Team forecast'!$G$2:$I$2,0)),0)</f>
        <v>1.1346119882058896</v>
      </c>
      <c r="L485">
        <f>SUMIFS(Rotowire!E:E,Rotowire!$A:$A,'Master data'!$F485)</f>
        <v>0</v>
      </c>
      <c r="M485" s="2">
        <f>SUMIFS(Rotowire!F:F,Rotowire!$A:$A,'Master data'!$F485)*I485</f>
        <v>0</v>
      </c>
      <c r="N485" s="2">
        <f>SUMIFS(Rotowire!G:G,Rotowire!$A:$A,'Master data'!$F485)*I485</f>
        <v>0</v>
      </c>
      <c r="O485" s="2">
        <f>SUMIFS(Rotowire!I:I,Rotowire!$A:$A,'Master data'!$F485)*I485</f>
        <v>0</v>
      </c>
      <c r="P485" s="2">
        <f>SUMIFS(Rotowire!W:W,Rotowire!$A:$A,'Master data'!$F485)*K485</f>
        <v>0</v>
      </c>
      <c r="Q485" s="2">
        <f>SUMIFS(Rotowire!Y:Y,Rotowire!$A:$A,'Master data'!$F485)*J485</f>
        <v>0</v>
      </c>
      <c r="R485" s="2">
        <f>SUMIFS(Rotowire!AB:AB,Rotowire!$A:$A,'Master data'!$F485)</f>
        <v>0</v>
      </c>
      <c r="S485" s="2">
        <f>SUMIFS(Rotowire!AC:AC,Rotowire!$A:$A,'Master data'!$F485)</f>
        <v>0</v>
      </c>
      <c r="T485" s="2">
        <f>INDEX('Team forecast'!D$3:D$22,MATCH($B485,'Team forecast'!$B$3:$B$22,0))</f>
        <v>1.87</v>
      </c>
      <c r="U485" s="2">
        <f>INDEX('Team forecast'!E$3:E$22,MATCH($B485,'Team forecast'!$B$3:$B$22,0))</f>
        <v>0.79</v>
      </c>
      <c r="V485" s="2">
        <f>INDEX('Team forecast'!J$3:J$22,MATCH($B485,'Team forecast'!$B$3:$B$22,0))</f>
        <v>0.62609999999999999</v>
      </c>
      <c r="W485" s="2">
        <f>INDEX('Team forecast'!K$3:K$22,MATCH($B485,'Team forecast'!$B$3:$B$22,0))</f>
        <v>0.2238</v>
      </c>
      <c r="X485" s="2">
        <f>INDEX('Team forecast'!L$3:L$22,MATCH($B485,'Team forecast'!$B$3:$B$22,0))</f>
        <v>0.15010000000000001</v>
      </c>
      <c r="Y485" s="5">
        <f t="shared" si="485"/>
        <v>-5000</v>
      </c>
      <c r="Z485" s="5">
        <f t="shared" si="486"/>
        <v>0</v>
      </c>
      <c r="AA485" s="5">
        <f t="shared" si="487"/>
        <v>0</v>
      </c>
      <c r="AB485" s="5">
        <f t="shared" si="488"/>
        <v>0</v>
      </c>
      <c r="AC485" s="5">
        <f t="shared" si="489"/>
        <v>0</v>
      </c>
      <c r="AD485" s="5">
        <f t="shared" si="494"/>
        <v>0</v>
      </c>
      <c r="AE485" s="5">
        <f t="shared" si="495"/>
        <v>0</v>
      </c>
      <c r="AF485" s="5">
        <f t="shared" si="490"/>
        <v>0</v>
      </c>
      <c r="AG485" s="5">
        <f t="shared" si="491"/>
        <v>0</v>
      </c>
      <c r="AH485" s="5">
        <f t="shared" si="496"/>
        <v>0</v>
      </c>
      <c r="AI485" s="5">
        <f t="shared" si="497"/>
        <v>0</v>
      </c>
      <c r="AJ485" s="5">
        <f t="shared" si="498"/>
        <v>0</v>
      </c>
      <c r="AK485" s="5">
        <f t="shared" si="499"/>
        <v>0</v>
      </c>
      <c r="AL485" s="5">
        <f>IFERROR(SUM(Y485:AK485),-5000)*((Cockpit!$C$3)^0)</f>
        <v>-5000</v>
      </c>
      <c r="AM485" s="19">
        <f>INDEX('Team forecast'!$M$3:$AU$22,MATCH($B485,'Team forecast'!$B$3:$B$22,0),MATCH(AM$1,'Team forecast'!$M$2:$AU$2,0))</f>
        <v>0</v>
      </c>
      <c r="AN485" s="19">
        <f>INDEX('Team forecast'!$M$3:$AU$22,MATCH($B485,'Team forecast'!$B$3:$B$22,0),MATCH(AN$1,'Team forecast'!$M$2:$AU$2,0))</f>
        <v>0</v>
      </c>
      <c r="AO485" s="19">
        <f>INDEX('Team forecast'!$M$3:$AU$22,MATCH($B485,'Team forecast'!$B$3:$B$22,0),MATCH(AO$1,'Team forecast'!$M$2:$AU$2,0))</f>
        <v>0</v>
      </c>
      <c r="AP485" s="19">
        <f>INDEX('Team forecast'!$M$3:$AU$22,MATCH($B485,'Team forecast'!$B$3:$B$22,0),MATCH(AP$1,'Team forecast'!$M$2:$AU$2,0))</f>
        <v>0</v>
      </c>
      <c r="AQ485" s="5">
        <f t="shared" si="500"/>
        <v>-5000</v>
      </c>
      <c r="AR485" s="5">
        <f>INDEX('Team forecast'!$M$3:$AU$22,MATCH($B485,'Team forecast'!$B$3:$B$22,0),MATCH(AR$1,'Team forecast'!$M$2:$AU$2,0))*IF($Y485&gt;0,25000,0)</f>
        <v>0</v>
      </c>
      <c r="AS485" s="5">
        <f>INDEX('Team forecast'!$M$3:$AU$22,MATCH($B485,'Team forecast'!$B$3:$B$22,0),MATCH(AS$1,'Team forecast'!$M$2:$AU$2,0))*IF($Y485&gt;0,5000,0)</f>
        <v>0</v>
      </c>
      <c r="AT485" s="5">
        <f>INDEX('Team forecast'!$M$3:$AU$22,MATCH($B485,'Team forecast'!$B$3:$B$22,0),MATCH(AT$1,'Team forecast'!$M$2:$AU$2,0))*IF($Y485&gt;0,-15000,0)</f>
        <v>0</v>
      </c>
      <c r="AU485" s="5">
        <f t="shared" si="501"/>
        <v>0</v>
      </c>
      <c r="AV485" s="5">
        <f t="shared" si="502"/>
        <v>0</v>
      </c>
      <c r="AW485" s="5">
        <f t="shared" si="503"/>
        <v>0</v>
      </c>
      <c r="AX485" s="5">
        <f t="shared" si="504"/>
        <v>0</v>
      </c>
      <c r="AY485" s="5">
        <f t="shared" si="505"/>
        <v>0</v>
      </c>
      <c r="AZ485" s="5">
        <f t="shared" si="506"/>
        <v>0</v>
      </c>
      <c r="BA485" s="5">
        <f t="shared" si="507"/>
        <v>0</v>
      </c>
      <c r="BB485" s="5">
        <f t="shared" si="508"/>
        <v>0</v>
      </c>
      <c r="BC485" s="5">
        <f t="shared" si="509"/>
        <v>0</v>
      </c>
      <c r="BD485" s="5">
        <f>IFERROR(SUM(AR485:BC485),0)*((Cockpit!$C$3)^1)</f>
        <v>0</v>
      </c>
      <c r="BE485" s="19">
        <f>INDEX('Team forecast'!$M$3:$AU$22,MATCH($B485,'Team forecast'!$B$3:$B$22,0),MATCH(BE$1,'Team forecast'!$M$2:$AU$2,0))</f>
        <v>0</v>
      </c>
      <c r="BF485" s="19">
        <f>INDEX('Team forecast'!$M$3:$AU$22,MATCH($B485,'Team forecast'!$B$3:$B$22,0),MATCH(BF$1,'Team forecast'!$M$2:$AU$2,0))</f>
        <v>0</v>
      </c>
      <c r="BG485" s="19">
        <f>INDEX('Team forecast'!$M$3:$AU$22,MATCH($B485,'Team forecast'!$B$3:$B$22,0),MATCH(BG$1,'Team forecast'!$M$2:$AU$2,0))</f>
        <v>0</v>
      </c>
      <c r="BH485" s="19">
        <f>INDEX('Team forecast'!$M$3:$AU$22,MATCH($B485,'Team forecast'!$B$3:$B$22,0),MATCH(BH$1,'Team forecast'!$M$2:$AU$2,0))</f>
        <v>0</v>
      </c>
      <c r="BI485" s="5">
        <f t="shared" si="510"/>
        <v>-5000</v>
      </c>
      <c r="BJ485" s="5">
        <f>INDEX('Team forecast'!$M$3:$AU$22,MATCH($B485,'Team forecast'!$B$3:$B$22,0),MATCH(BJ$1,'Team forecast'!$M$2:$AU$2,0))*IF($Y485&gt;0,25000,0)</f>
        <v>0</v>
      </c>
      <c r="BK485" s="5">
        <f>INDEX('Team forecast'!$M$3:$AU$22,MATCH($B485,'Team forecast'!$B$3:$B$22,0),MATCH(BK$1,'Team forecast'!$M$2:$AU$2,0))*IF($Y485&gt;0,5000,0)</f>
        <v>0</v>
      </c>
      <c r="BL485" s="5">
        <f>INDEX('Team forecast'!$M$3:$AU$22,MATCH($B485,'Team forecast'!$B$3:$B$22,0),MATCH(BL$1,'Team forecast'!$M$2:$AU$2,0))*IF($Y485&gt;0,-15000,0)</f>
        <v>0</v>
      </c>
      <c r="BM485" s="5">
        <f t="shared" si="511"/>
        <v>0</v>
      </c>
      <c r="BN485" s="5">
        <f t="shared" si="512"/>
        <v>0</v>
      </c>
      <c r="BO485" s="5">
        <f t="shared" si="513"/>
        <v>0</v>
      </c>
      <c r="BP485" s="5">
        <f t="shared" si="514"/>
        <v>0</v>
      </c>
      <c r="BQ485" s="5">
        <f t="shared" si="515"/>
        <v>0</v>
      </c>
      <c r="BR485" s="5">
        <f t="shared" si="516"/>
        <v>0</v>
      </c>
      <c r="BS485" s="5">
        <f t="shared" si="517"/>
        <v>0</v>
      </c>
      <c r="BT485" s="5">
        <f t="shared" si="518"/>
        <v>0</v>
      </c>
      <c r="BU485" s="5">
        <f t="shared" si="519"/>
        <v>0</v>
      </c>
      <c r="BV485" s="5">
        <f>IFERROR(SUM(BJ485:BU485),0)*((Cockpit!$C$3)^2)</f>
        <v>0</v>
      </c>
      <c r="BW485" s="19">
        <f>INDEX('Team forecast'!$M$3:$AU$22,MATCH($B485,'Team forecast'!$B$3:$B$22,0),MATCH(BW$1,'Team forecast'!$M$2:$AU$2,0))</f>
        <v>0</v>
      </c>
      <c r="BX485" s="19">
        <f>INDEX('Team forecast'!$M$3:$AU$22,MATCH($B485,'Team forecast'!$B$3:$B$22,0),MATCH(BX$1,'Team forecast'!$M$2:$AU$2,0))</f>
        <v>0</v>
      </c>
      <c r="BY485" s="19">
        <f>INDEX('Team forecast'!$M$3:$AU$22,MATCH($B485,'Team forecast'!$B$3:$B$22,0),MATCH(BY$1,'Team forecast'!$M$2:$AU$2,0))</f>
        <v>0</v>
      </c>
      <c r="BZ485" s="19">
        <f>INDEX('Team forecast'!$M$3:$AU$22,MATCH($B485,'Team forecast'!$B$3:$B$22,0),MATCH(BZ$1,'Team forecast'!$M$2:$AU$2,0))</f>
        <v>0</v>
      </c>
      <c r="CA485" s="5">
        <f t="shared" si="520"/>
        <v>-5000</v>
      </c>
      <c r="CB485" s="5">
        <f>INDEX('Team forecast'!$M$3:$AU$22,MATCH($B485,'Team forecast'!$B$3:$B$22,0),MATCH(CB$1,'Team forecast'!$M$2:$AU$2,0))*IF($Y485&gt;0,25000,0)</f>
        <v>0</v>
      </c>
      <c r="CC485" s="5">
        <f>INDEX('Team forecast'!$M$3:$AU$22,MATCH($B485,'Team forecast'!$B$3:$B$22,0),MATCH(CC$1,'Team forecast'!$M$2:$AU$2,0))*IF($Y485&gt;0,5000,0)</f>
        <v>0</v>
      </c>
      <c r="CD485" s="5">
        <f>INDEX('Team forecast'!$M$3:$AU$22,MATCH($B485,'Team forecast'!$B$3:$B$22,0),MATCH(CD$1,'Team forecast'!$M$2:$AU$2,0))*IF($Y485&gt;0,-15000,0)</f>
        <v>0</v>
      </c>
      <c r="CE485" s="5">
        <f t="shared" si="521"/>
        <v>0</v>
      </c>
      <c r="CF485" s="5">
        <f t="shared" si="522"/>
        <v>0</v>
      </c>
      <c r="CG485" s="5">
        <f t="shared" si="523"/>
        <v>0</v>
      </c>
      <c r="CH485" s="5">
        <f t="shared" si="524"/>
        <v>0</v>
      </c>
      <c r="CI485" s="5">
        <f t="shared" si="525"/>
        <v>0</v>
      </c>
      <c r="CJ485" s="5">
        <f t="shared" si="526"/>
        <v>0</v>
      </c>
      <c r="CK485" s="5">
        <f t="shared" si="527"/>
        <v>0</v>
      </c>
      <c r="CL485" s="5">
        <f t="shared" si="528"/>
        <v>0</v>
      </c>
      <c r="CM485" s="5">
        <f t="shared" si="529"/>
        <v>0</v>
      </c>
      <c r="CN485" s="5">
        <f>IFERROR(SUM(CB485:CM485),0)*((Cockpit!$C$3)^3)</f>
        <v>0</v>
      </c>
      <c r="CO485" s="19">
        <f>INDEX('Team forecast'!$M$3:$AU$22,MATCH($B485,'Team forecast'!$B$3:$B$22,0),MATCH(CO$1,'Team forecast'!$M$2:$AU$2,0))</f>
        <v>0</v>
      </c>
      <c r="CP485" s="19">
        <f>INDEX('Team forecast'!$M$3:$AU$22,MATCH($B485,'Team forecast'!$B$3:$B$22,0),MATCH(CP$1,'Team forecast'!$M$2:$AU$2,0))</f>
        <v>0</v>
      </c>
      <c r="CQ485" s="19">
        <f>INDEX('Team forecast'!$M$3:$AU$22,MATCH($B485,'Team forecast'!$B$3:$B$22,0),MATCH(CQ$1,'Team forecast'!$M$2:$AU$2,0))</f>
        <v>0</v>
      </c>
      <c r="CR485" s="19">
        <f>INDEX('Team forecast'!$M$3:$AU$22,MATCH($B485,'Team forecast'!$B$3:$B$22,0),MATCH(CR$1,'Team forecast'!$M$2:$AU$2,0))</f>
        <v>0</v>
      </c>
      <c r="CS485" s="5">
        <f t="shared" si="530"/>
        <v>-5000</v>
      </c>
      <c r="CT485" s="5">
        <f>INDEX('Team forecast'!$M$3:$AU$22,MATCH($B485,'Team forecast'!$B$3:$B$22,0),MATCH(CT$1,'Team forecast'!$M$2:$AU$2,0))*IF($Y485&gt;0,25000,0)</f>
        <v>0</v>
      </c>
      <c r="CU485" s="5">
        <f>INDEX('Team forecast'!$M$3:$AU$22,MATCH($B485,'Team forecast'!$B$3:$B$22,0),MATCH(CU$1,'Team forecast'!$M$2:$AU$2,0))*IF($Y485&gt;0,5000,0)</f>
        <v>0</v>
      </c>
      <c r="CV485" s="5">
        <f>INDEX('Team forecast'!$M$3:$AU$22,MATCH($B485,'Team forecast'!$B$3:$B$22,0),MATCH(CV$1,'Team forecast'!$M$2:$AU$2,0))*IF($Y485&gt;0,-15000,0)</f>
        <v>0</v>
      </c>
      <c r="CW485" s="5">
        <f t="shared" si="531"/>
        <v>0</v>
      </c>
      <c r="CX485" s="5">
        <f t="shared" si="532"/>
        <v>0</v>
      </c>
      <c r="CY485" s="5">
        <f t="shared" si="533"/>
        <v>0</v>
      </c>
      <c r="CZ485" s="5">
        <f t="shared" si="534"/>
        <v>0</v>
      </c>
      <c r="DA485" s="5">
        <f t="shared" si="535"/>
        <v>0</v>
      </c>
      <c r="DB485" s="5">
        <f t="shared" si="536"/>
        <v>0</v>
      </c>
      <c r="DC485" s="5">
        <f t="shared" si="537"/>
        <v>0</v>
      </c>
      <c r="DD485" s="5">
        <f t="shared" si="538"/>
        <v>0</v>
      </c>
      <c r="DE485" s="5">
        <f t="shared" si="539"/>
        <v>0</v>
      </c>
      <c r="DF485" s="5">
        <f>IFERROR(SUM(CT485:DE485),0)*((Cockpit!$C$3)^4)</f>
        <v>0</v>
      </c>
      <c r="DG485" s="19">
        <f>INDEX('Team forecast'!$M$3:$AU$22,MATCH($B485,'Team forecast'!$B$3:$B$22,0),MATCH(DG$1,'Team forecast'!$M$2:$AU$2,0))</f>
        <v>0</v>
      </c>
      <c r="DH485" s="19">
        <f>INDEX('Team forecast'!$M$3:$AU$22,MATCH($B485,'Team forecast'!$B$3:$B$22,0),MATCH(DH$1,'Team forecast'!$M$2:$AU$2,0))</f>
        <v>0</v>
      </c>
      <c r="DI485" s="19">
        <f>INDEX('Team forecast'!$M$3:$AU$22,MATCH($B485,'Team forecast'!$B$3:$B$22,0),MATCH(DI$1,'Team forecast'!$M$2:$AU$2,0))</f>
        <v>0</v>
      </c>
      <c r="DJ485" s="19">
        <f>INDEX('Team forecast'!$M$3:$AU$22,MATCH($B485,'Team forecast'!$B$3:$B$22,0),MATCH(DJ$1,'Team forecast'!$M$2:$AU$2,0))</f>
        <v>0</v>
      </c>
      <c r="DK485" s="5">
        <f t="shared" si="540"/>
        <v>-5000</v>
      </c>
      <c r="DL485" s="5">
        <f>INDEX('Team forecast'!$M$3:$AU$22,MATCH($B485,'Team forecast'!$B$3:$B$22,0),MATCH(DL$1,'Team forecast'!$M$2:$AU$2,0))*IF($Y485&gt;0,25000,0)</f>
        <v>0</v>
      </c>
      <c r="DM485" s="5">
        <f>INDEX('Team forecast'!$M$3:$AU$22,MATCH($B485,'Team forecast'!$B$3:$B$22,0),MATCH(DM$1,'Team forecast'!$M$2:$AU$2,0))*IF($Y485&gt;0,5000,0)</f>
        <v>0</v>
      </c>
      <c r="DN485" s="5">
        <f>INDEX('Team forecast'!$M$3:$AU$22,MATCH($B485,'Team forecast'!$B$3:$B$22,0),MATCH(DN$1,'Team forecast'!$M$2:$AU$2,0))*IF($Y485&gt;0,-15000,0)</f>
        <v>0</v>
      </c>
      <c r="DO485" s="5">
        <f t="shared" si="541"/>
        <v>0</v>
      </c>
      <c r="DP485" s="5">
        <f t="shared" si="542"/>
        <v>0</v>
      </c>
      <c r="DQ485" s="5">
        <f t="shared" si="543"/>
        <v>0</v>
      </c>
      <c r="DR485" s="5">
        <f t="shared" si="544"/>
        <v>0</v>
      </c>
      <c r="DS485" s="5">
        <f t="shared" si="545"/>
        <v>0</v>
      </c>
      <c r="DT485" s="5">
        <f t="shared" si="546"/>
        <v>0</v>
      </c>
      <c r="DU485" s="5">
        <f t="shared" si="547"/>
        <v>0</v>
      </c>
      <c r="DV485" s="5">
        <f t="shared" si="548"/>
        <v>0</v>
      </c>
      <c r="DW485" s="5">
        <f t="shared" si="549"/>
        <v>0</v>
      </c>
      <c r="DX485" s="5">
        <f>IFERROR(SUM(DL485:DW485),0)*((Cockpit!$C$3)^5)</f>
        <v>0</v>
      </c>
      <c r="DY485" s="5">
        <f t="shared" si="550"/>
        <v>-5000</v>
      </c>
      <c r="DZ485" s="5" t="str">
        <f>IF(ISERROR(MATCH(A485,'Current squad'!B:B,0)),"No","Yes")</f>
        <v>No</v>
      </c>
      <c r="EA485" s="5" cm="1">
        <f t="array" ref="EA485">IFERROR(_xlfn.IFS(DZ485="Yes",0,DZ485="No",H485*1%),999999)</f>
        <v>19000</v>
      </c>
      <c r="EB485" s="5">
        <f t="shared" si="492"/>
        <v>1919000</v>
      </c>
      <c r="EC485" s="5">
        <f t="shared" si="551"/>
        <v>-24000</v>
      </c>
      <c r="ED485" s="1">
        <f t="shared" si="493"/>
        <v>-1.2631578947368421E-2</v>
      </c>
      <c r="EE485" s="5">
        <f>RANK(EC485,$EC$2:$EC$572)+COUNTIF($EC$2:EC485,EC485)-1</f>
        <v>211</v>
      </c>
      <c r="EF485" s="4">
        <f>RANK(ED485,$ED$2:$ED$572)+COUNTIF($ED$2:ED485,ED485)-1</f>
        <v>528</v>
      </c>
    </row>
    <row r="486" spans="1:136" x14ac:dyDescent="0.3">
      <c r="A486" t="str">
        <f>IF(Holdet.dk!A486&lt;&gt;"",Holdet.dk!A486,"")</f>
        <v>David McGoldrick</v>
      </c>
      <c r="B486" t="str">
        <f>INDEX(Holdet.dk!B:B,MATCH($A486,Holdet.dk!$A:$A,0))</f>
        <v>Sheffield United</v>
      </c>
      <c r="C486" t="str">
        <f>INDEX(Holdet.dk!C:C,MATCH($A486,Holdet.dk!$A:$A,0))</f>
        <v>Striker</v>
      </c>
      <c r="D486" t="str">
        <f>INDEX(Holdet.dk!D:D,MATCH($A486,Holdet.dk!$A:$A,0))</f>
        <v>4.327.000</v>
      </c>
      <c r="E486" s="1">
        <f>IFERROR(_xlfn.NUMBERVALUE(INDEX(Holdet.dk!$E:$E,MATCH($A486,Holdet.dk!$A:$A,0)),","),0)</f>
        <v>2E-3</v>
      </c>
      <c r="F486" t="str">
        <f>IF(INDEX(Lookup!H:H,MATCH('Master data'!A486,Lookup!G:G,0))=0,A486,INDEX(Lookup!H:H,MATCH('Master data'!A486,Lookup!G:G,0)))</f>
        <v>David McGoldrick</v>
      </c>
      <c r="G486" t="str">
        <f>IFERROR(INDEX(Lookup!B:B,MATCH(INDEX(Rotowire!C:C,MATCH(F486,Rotowire!A:A,0)),Lookup!D:D,0)),"")</f>
        <v>Burnley</v>
      </c>
      <c r="H486" s="5">
        <f t="shared" si="484"/>
        <v>4327000</v>
      </c>
      <c r="I486" s="19">
        <f>IFERROR(INDEX('Team forecast'!$G$3:$I$22,MATCH($B486,'Team forecast'!$B$3:$B$22,0),MATCH(I$1,'Team forecast'!$G$2:$I$2,0)),0)</f>
        <v>0.79999999999999993</v>
      </c>
      <c r="J486" s="19">
        <f>IFERROR(INDEX('Team forecast'!$G$3:$I$22,MATCH($B486,'Team forecast'!$B$3:$B$22,0),MATCH(J$1,'Team forecast'!$G$2:$I$2,0)),0)</f>
        <v>0.86842105263157876</v>
      </c>
      <c r="K486" s="19">
        <f>IFERROR(INDEX('Team forecast'!$G$3:$I$22,MATCH($B486,'Team forecast'!$B$3:$B$22,0),MATCH(K$1,'Team forecast'!$G$2:$I$2,0)),0)</f>
        <v>1.2720728665040493</v>
      </c>
      <c r="L486">
        <f>SUMIFS(Rotowire!E:E,Rotowire!$A:$A,'Master data'!$F486)</f>
        <v>95</v>
      </c>
      <c r="M486" s="2">
        <f>SUMIFS(Rotowire!F:F,Rotowire!$A:$A,'Master data'!$F486)*I486</f>
        <v>0.39199999999999996</v>
      </c>
      <c r="N486" s="2">
        <f>SUMIFS(Rotowire!G:G,Rotowire!$A:$A,'Master data'!$F486)*I486</f>
        <v>7.1999999999999995E-2</v>
      </c>
      <c r="O486" s="2">
        <f>SUMIFS(Rotowire!I:I,Rotowire!$A:$A,'Master data'!$F486)*I486</f>
        <v>0.91199999999999981</v>
      </c>
      <c r="P486" s="2">
        <f>SUMIFS(Rotowire!W:W,Rotowire!$A:$A,'Master data'!$F486)*K486</f>
        <v>0.26713530196585034</v>
      </c>
      <c r="Q486" s="2">
        <f>SUMIFS(Rotowire!Y:Y,Rotowire!$A:$A,'Master data'!$F486)*J486</f>
        <v>0</v>
      </c>
      <c r="R486" s="2">
        <f>SUMIFS(Rotowire!AB:AB,Rotowire!$A:$A,'Master data'!$F486)</f>
        <v>0.2</v>
      </c>
      <c r="S486" s="2">
        <f>SUMIFS(Rotowire!AC:AC,Rotowire!$A:$A,'Master data'!$F486)</f>
        <v>0</v>
      </c>
      <c r="T486" s="2">
        <f>INDEX('Team forecast'!D$3:D$22,MATCH($B486,'Team forecast'!$B$3:$B$22,0))</f>
        <v>1.1599999999999999</v>
      </c>
      <c r="U486" s="2">
        <f>INDEX('Team forecast'!E$3:E$22,MATCH($B486,'Team forecast'!$B$3:$B$22,0))</f>
        <v>1.32</v>
      </c>
      <c r="V486" s="2">
        <f>INDEX('Team forecast'!J$3:J$22,MATCH($B486,'Team forecast'!$B$3:$B$22,0))</f>
        <v>0.32490000000000002</v>
      </c>
      <c r="W486" s="2">
        <f>INDEX('Team forecast'!K$3:K$22,MATCH($B486,'Team forecast'!$B$3:$B$22,0))</f>
        <v>0.27700000000000002</v>
      </c>
      <c r="X486" s="2">
        <f>INDEX('Team forecast'!L$3:L$22,MATCH($B486,'Team forecast'!$B$3:$B$22,0))</f>
        <v>0.39810000000000001</v>
      </c>
      <c r="Y486" s="5">
        <f t="shared" si="485"/>
        <v>7000</v>
      </c>
      <c r="Z486" s="5">
        <f t="shared" si="486"/>
        <v>8122.5000000000009</v>
      </c>
      <c r="AA486" s="5">
        <f t="shared" si="487"/>
        <v>1385.0000000000002</v>
      </c>
      <c r="AB486" s="5">
        <f t="shared" si="488"/>
        <v>-5971.5</v>
      </c>
      <c r="AC486" s="5">
        <f t="shared" si="489"/>
        <v>39199.999999999993</v>
      </c>
      <c r="AD486" s="5">
        <f t="shared" si="494"/>
        <v>3599.9999999999995</v>
      </c>
      <c r="AE486" s="5">
        <f t="shared" si="495"/>
        <v>9119.9999999999982</v>
      </c>
      <c r="AF486" s="5">
        <f t="shared" si="490"/>
        <v>0</v>
      </c>
      <c r="AG486" s="5">
        <f t="shared" si="491"/>
        <v>0</v>
      </c>
      <c r="AH486" s="5">
        <f t="shared" si="496"/>
        <v>-4000</v>
      </c>
      <c r="AI486" s="5">
        <f t="shared" si="497"/>
        <v>0</v>
      </c>
      <c r="AJ486" s="5">
        <f t="shared" si="498"/>
        <v>11600</v>
      </c>
      <c r="AK486" s="5">
        <f t="shared" si="499"/>
        <v>-10560</v>
      </c>
      <c r="AL486" s="5">
        <f>IFERROR(SUM(Y486:AK486),-5000)*((Cockpit!$C$3)^0)</f>
        <v>59496</v>
      </c>
      <c r="AM486" s="19">
        <f>INDEX('Team forecast'!$M$3:$AU$22,MATCH($B486,'Team forecast'!$B$3:$B$22,0),MATCH(AM$1,'Team forecast'!$M$2:$AU$2,0))</f>
        <v>0</v>
      </c>
      <c r="AN486" s="19">
        <f>INDEX('Team forecast'!$M$3:$AU$22,MATCH($B486,'Team forecast'!$B$3:$B$22,0),MATCH(AN$1,'Team forecast'!$M$2:$AU$2,0))</f>
        <v>0</v>
      </c>
      <c r="AO486" s="19">
        <f>INDEX('Team forecast'!$M$3:$AU$22,MATCH($B486,'Team forecast'!$B$3:$B$22,0),MATCH(AO$1,'Team forecast'!$M$2:$AU$2,0))</f>
        <v>0</v>
      </c>
      <c r="AP486" s="19">
        <f>INDEX('Team forecast'!$M$3:$AU$22,MATCH($B486,'Team forecast'!$B$3:$B$22,0),MATCH(AP$1,'Team forecast'!$M$2:$AU$2,0))</f>
        <v>0</v>
      </c>
      <c r="AQ486" s="5">
        <f t="shared" si="500"/>
        <v>7000</v>
      </c>
      <c r="AR486" s="5">
        <f>INDEX('Team forecast'!$M$3:$AU$22,MATCH($B486,'Team forecast'!$B$3:$B$22,0),MATCH(AR$1,'Team forecast'!$M$2:$AU$2,0))*IF($Y486&gt;0,25000,0)</f>
        <v>0</v>
      </c>
      <c r="AS486" s="5">
        <f>INDEX('Team forecast'!$M$3:$AU$22,MATCH($B486,'Team forecast'!$B$3:$B$22,0),MATCH(AS$1,'Team forecast'!$M$2:$AU$2,0))*IF($Y486&gt;0,5000,0)</f>
        <v>0</v>
      </c>
      <c r="AT486" s="5">
        <f>INDEX('Team forecast'!$M$3:$AU$22,MATCH($B486,'Team forecast'!$B$3:$B$22,0),MATCH(AT$1,'Team forecast'!$M$2:$AU$2,0))*IF($Y486&gt;0,-15000,0)</f>
        <v>0</v>
      </c>
      <c r="AU486" s="5">
        <f t="shared" si="501"/>
        <v>0</v>
      </c>
      <c r="AV486" s="5">
        <f t="shared" si="502"/>
        <v>0</v>
      </c>
      <c r="AW486" s="5">
        <f t="shared" si="503"/>
        <v>0</v>
      </c>
      <c r="AX486" s="5">
        <f t="shared" si="504"/>
        <v>0</v>
      </c>
      <c r="AY486" s="5">
        <f t="shared" si="505"/>
        <v>0</v>
      </c>
      <c r="AZ486" s="5">
        <f t="shared" si="506"/>
        <v>-4000</v>
      </c>
      <c r="BA486" s="5">
        <f t="shared" si="507"/>
        <v>0</v>
      </c>
      <c r="BB486" s="5">
        <f t="shared" si="508"/>
        <v>0</v>
      </c>
      <c r="BC486" s="5">
        <f t="shared" si="509"/>
        <v>0</v>
      </c>
      <c r="BD486" s="5">
        <f>IFERROR(SUM(AR486:BC486),0)*((Cockpit!$C$3)^1)</f>
        <v>-2800</v>
      </c>
      <c r="BE486" s="19">
        <f>INDEX('Team forecast'!$M$3:$AU$22,MATCH($B486,'Team forecast'!$B$3:$B$22,0),MATCH(BE$1,'Team forecast'!$M$2:$AU$2,0))</f>
        <v>0</v>
      </c>
      <c r="BF486" s="19">
        <f>INDEX('Team forecast'!$M$3:$AU$22,MATCH($B486,'Team forecast'!$B$3:$B$22,0),MATCH(BF$1,'Team forecast'!$M$2:$AU$2,0))</f>
        <v>0</v>
      </c>
      <c r="BG486" s="19">
        <f>INDEX('Team forecast'!$M$3:$AU$22,MATCH($B486,'Team forecast'!$B$3:$B$22,0),MATCH(BG$1,'Team forecast'!$M$2:$AU$2,0))</f>
        <v>0</v>
      </c>
      <c r="BH486" s="19">
        <f>INDEX('Team forecast'!$M$3:$AU$22,MATCH($B486,'Team forecast'!$B$3:$B$22,0),MATCH(BH$1,'Team forecast'!$M$2:$AU$2,0))</f>
        <v>0</v>
      </c>
      <c r="BI486" s="5">
        <f t="shared" si="510"/>
        <v>7000</v>
      </c>
      <c r="BJ486" s="5">
        <f>INDEX('Team forecast'!$M$3:$AU$22,MATCH($B486,'Team forecast'!$B$3:$B$22,0),MATCH(BJ$1,'Team forecast'!$M$2:$AU$2,0))*IF($Y486&gt;0,25000,0)</f>
        <v>0</v>
      </c>
      <c r="BK486" s="5">
        <f>INDEX('Team forecast'!$M$3:$AU$22,MATCH($B486,'Team forecast'!$B$3:$B$22,0),MATCH(BK$1,'Team forecast'!$M$2:$AU$2,0))*IF($Y486&gt;0,5000,0)</f>
        <v>0</v>
      </c>
      <c r="BL486" s="5">
        <f>INDEX('Team forecast'!$M$3:$AU$22,MATCH($B486,'Team forecast'!$B$3:$B$22,0),MATCH(BL$1,'Team forecast'!$M$2:$AU$2,0))*IF($Y486&gt;0,-15000,0)</f>
        <v>0</v>
      </c>
      <c r="BM486" s="5">
        <f t="shared" si="511"/>
        <v>0</v>
      </c>
      <c r="BN486" s="5">
        <f t="shared" si="512"/>
        <v>0</v>
      </c>
      <c r="BO486" s="5">
        <f t="shared" si="513"/>
        <v>0</v>
      </c>
      <c r="BP486" s="5">
        <f t="shared" si="514"/>
        <v>0</v>
      </c>
      <c r="BQ486" s="5">
        <f t="shared" si="515"/>
        <v>0</v>
      </c>
      <c r="BR486" s="5">
        <f t="shared" si="516"/>
        <v>-4000</v>
      </c>
      <c r="BS486" s="5">
        <f t="shared" si="517"/>
        <v>0</v>
      </c>
      <c r="BT486" s="5">
        <f t="shared" si="518"/>
        <v>0</v>
      </c>
      <c r="BU486" s="5">
        <f t="shared" si="519"/>
        <v>0</v>
      </c>
      <c r="BV486" s="5">
        <f>IFERROR(SUM(BJ486:BU486),0)*((Cockpit!$C$3)^2)</f>
        <v>-1959.9999999999998</v>
      </c>
      <c r="BW486" s="19">
        <f>INDEX('Team forecast'!$M$3:$AU$22,MATCH($B486,'Team forecast'!$B$3:$B$22,0),MATCH(BW$1,'Team forecast'!$M$2:$AU$2,0))</f>
        <v>0</v>
      </c>
      <c r="BX486" s="19">
        <f>INDEX('Team forecast'!$M$3:$AU$22,MATCH($B486,'Team forecast'!$B$3:$B$22,0),MATCH(BX$1,'Team forecast'!$M$2:$AU$2,0))</f>
        <v>0</v>
      </c>
      <c r="BY486" s="19">
        <f>INDEX('Team forecast'!$M$3:$AU$22,MATCH($B486,'Team forecast'!$B$3:$B$22,0),MATCH(BY$1,'Team forecast'!$M$2:$AU$2,0))</f>
        <v>0</v>
      </c>
      <c r="BZ486" s="19">
        <f>INDEX('Team forecast'!$M$3:$AU$22,MATCH($B486,'Team forecast'!$B$3:$B$22,0),MATCH(BZ$1,'Team forecast'!$M$2:$AU$2,0))</f>
        <v>0</v>
      </c>
      <c r="CA486" s="5">
        <f t="shared" si="520"/>
        <v>7000</v>
      </c>
      <c r="CB486" s="5">
        <f>INDEX('Team forecast'!$M$3:$AU$22,MATCH($B486,'Team forecast'!$B$3:$B$22,0),MATCH(CB$1,'Team forecast'!$M$2:$AU$2,0))*IF($Y486&gt;0,25000,0)</f>
        <v>0</v>
      </c>
      <c r="CC486" s="5">
        <f>INDEX('Team forecast'!$M$3:$AU$22,MATCH($B486,'Team forecast'!$B$3:$B$22,0),MATCH(CC$1,'Team forecast'!$M$2:$AU$2,0))*IF($Y486&gt;0,5000,0)</f>
        <v>0</v>
      </c>
      <c r="CD486" s="5">
        <f>INDEX('Team forecast'!$M$3:$AU$22,MATCH($B486,'Team forecast'!$B$3:$B$22,0),MATCH(CD$1,'Team forecast'!$M$2:$AU$2,0))*IF($Y486&gt;0,-15000,0)</f>
        <v>0</v>
      </c>
      <c r="CE486" s="5">
        <f t="shared" si="521"/>
        <v>0</v>
      </c>
      <c r="CF486" s="5">
        <f t="shared" si="522"/>
        <v>0</v>
      </c>
      <c r="CG486" s="5">
        <f t="shared" si="523"/>
        <v>0</v>
      </c>
      <c r="CH486" s="5">
        <f t="shared" si="524"/>
        <v>0</v>
      </c>
      <c r="CI486" s="5">
        <f t="shared" si="525"/>
        <v>0</v>
      </c>
      <c r="CJ486" s="5">
        <f t="shared" si="526"/>
        <v>-4000</v>
      </c>
      <c r="CK486" s="5">
        <f t="shared" si="527"/>
        <v>0</v>
      </c>
      <c r="CL486" s="5">
        <f t="shared" si="528"/>
        <v>0</v>
      </c>
      <c r="CM486" s="5">
        <f t="shared" si="529"/>
        <v>0</v>
      </c>
      <c r="CN486" s="5">
        <f>IFERROR(SUM(CB486:CM486),0)*((Cockpit!$C$3)^3)</f>
        <v>-1371.9999999999998</v>
      </c>
      <c r="CO486" s="19">
        <f>INDEX('Team forecast'!$M$3:$AU$22,MATCH($B486,'Team forecast'!$B$3:$B$22,0),MATCH(CO$1,'Team forecast'!$M$2:$AU$2,0))</f>
        <v>0</v>
      </c>
      <c r="CP486" s="19">
        <f>INDEX('Team forecast'!$M$3:$AU$22,MATCH($B486,'Team forecast'!$B$3:$B$22,0),MATCH(CP$1,'Team forecast'!$M$2:$AU$2,0))</f>
        <v>0</v>
      </c>
      <c r="CQ486" s="19">
        <f>INDEX('Team forecast'!$M$3:$AU$22,MATCH($B486,'Team forecast'!$B$3:$B$22,0),MATCH(CQ$1,'Team forecast'!$M$2:$AU$2,0))</f>
        <v>0</v>
      </c>
      <c r="CR486" s="19">
        <f>INDEX('Team forecast'!$M$3:$AU$22,MATCH($B486,'Team forecast'!$B$3:$B$22,0),MATCH(CR$1,'Team forecast'!$M$2:$AU$2,0))</f>
        <v>0</v>
      </c>
      <c r="CS486" s="5">
        <f t="shared" si="530"/>
        <v>7000</v>
      </c>
      <c r="CT486" s="5">
        <f>INDEX('Team forecast'!$M$3:$AU$22,MATCH($B486,'Team forecast'!$B$3:$B$22,0),MATCH(CT$1,'Team forecast'!$M$2:$AU$2,0))*IF($Y486&gt;0,25000,0)</f>
        <v>0</v>
      </c>
      <c r="CU486" s="5">
        <f>INDEX('Team forecast'!$M$3:$AU$22,MATCH($B486,'Team forecast'!$B$3:$B$22,0),MATCH(CU$1,'Team forecast'!$M$2:$AU$2,0))*IF($Y486&gt;0,5000,0)</f>
        <v>0</v>
      </c>
      <c r="CV486" s="5">
        <f>INDEX('Team forecast'!$M$3:$AU$22,MATCH($B486,'Team forecast'!$B$3:$B$22,0),MATCH(CV$1,'Team forecast'!$M$2:$AU$2,0))*IF($Y486&gt;0,-15000,0)</f>
        <v>0</v>
      </c>
      <c r="CW486" s="5">
        <f t="shared" si="531"/>
        <v>0</v>
      </c>
      <c r="CX486" s="5">
        <f t="shared" si="532"/>
        <v>0</v>
      </c>
      <c r="CY486" s="5">
        <f t="shared" si="533"/>
        <v>0</v>
      </c>
      <c r="CZ486" s="5">
        <f t="shared" si="534"/>
        <v>0</v>
      </c>
      <c r="DA486" s="5">
        <f t="shared" si="535"/>
        <v>0</v>
      </c>
      <c r="DB486" s="5">
        <f t="shared" si="536"/>
        <v>-4000</v>
      </c>
      <c r="DC486" s="5">
        <f t="shared" si="537"/>
        <v>0</v>
      </c>
      <c r="DD486" s="5">
        <f t="shared" si="538"/>
        <v>0</v>
      </c>
      <c r="DE486" s="5">
        <f t="shared" si="539"/>
        <v>0</v>
      </c>
      <c r="DF486" s="5">
        <f>IFERROR(SUM(CT486:DE486),0)*((Cockpit!$C$3)^4)</f>
        <v>-960.39999999999975</v>
      </c>
      <c r="DG486" s="19">
        <f>INDEX('Team forecast'!$M$3:$AU$22,MATCH($B486,'Team forecast'!$B$3:$B$22,0),MATCH(DG$1,'Team forecast'!$M$2:$AU$2,0))</f>
        <v>0</v>
      </c>
      <c r="DH486" s="19">
        <f>INDEX('Team forecast'!$M$3:$AU$22,MATCH($B486,'Team forecast'!$B$3:$B$22,0),MATCH(DH$1,'Team forecast'!$M$2:$AU$2,0))</f>
        <v>0</v>
      </c>
      <c r="DI486" s="19">
        <f>INDEX('Team forecast'!$M$3:$AU$22,MATCH($B486,'Team forecast'!$B$3:$B$22,0),MATCH(DI$1,'Team forecast'!$M$2:$AU$2,0))</f>
        <v>0</v>
      </c>
      <c r="DJ486" s="19">
        <f>INDEX('Team forecast'!$M$3:$AU$22,MATCH($B486,'Team forecast'!$B$3:$B$22,0),MATCH(DJ$1,'Team forecast'!$M$2:$AU$2,0))</f>
        <v>0</v>
      </c>
      <c r="DK486" s="5">
        <f t="shared" si="540"/>
        <v>7000</v>
      </c>
      <c r="DL486" s="5">
        <f>INDEX('Team forecast'!$M$3:$AU$22,MATCH($B486,'Team forecast'!$B$3:$B$22,0),MATCH(DL$1,'Team forecast'!$M$2:$AU$2,0))*IF($Y486&gt;0,25000,0)</f>
        <v>0</v>
      </c>
      <c r="DM486" s="5">
        <f>INDEX('Team forecast'!$M$3:$AU$22,MATCH($B486,'Team forecast'!$B$3:$B$22,0),MATCH(DM$1,'Team forecast'!$M$2:$AU$2,0))*IF($Y486&gt;0,5000,0)</f>
        <v>0</v>
      </c>
      <c r="DN486" s="5">
        <f>INDEX('Team forecast'!$M$3:$AU$22,MATCH($B486,'Team forecast'!$B$3:$B$22,0),MATCH(DN$1,'Team forecast'!$M$2:$AU$2,0))*IF($Y486&gt;0,-15000,0)</f>
        <v>0</v>
      </c>
      <c r="DO486" s="5">
        <f t="shared" si="541"/>
        <v>0</v>
      </c>
      <c r="DP486" s="5">
        <f t="shared" si="542"/>
        <v>0</v>
      </c>
      <c r="DQ486" s="5">
        <f t="shared" si="543"/>
        <v>0</v>
      </c>
      <c r="DR486" s="5">
        <f t="shared" si="544"/>
        <v>0</v>
      </c>
      <c r="DS486" s="5">
        <f t="shared" si="545"/>
        <v>0</v>
      </c>
      <c r="DT486" s="5">
        <f t="shared" si="546"/>
        <v>-4000</v>
      </c>
      <c r="DU486" s="5">
        <f t="shared" si="547"/>
        <v>0</v>
      </c>
      <c r="DV486" s="5">
        <f t="shared" si="548"/>
        <v>0</v>
      </c>
      <c r="DW486" s="5">
        <f t="shared" si="549"/>
        <v>0</v>
      </c>
      <c r="DX486" s="5">
        <f>IFERROR(SUM(DL486:DW486),0)*((Cockpit!$C$3)^5)</f>
        <v>-672.27999999999975</v>
      </c>
      <c r="DY486" s="5">
        <f t="shared" si="550"/>
        <v>51731.32</v>
      </c>
      <c r="DZ486" s="5" t="str">
        <f>IF(ISERROR(MATCH(A486,'Current squad'!B:B,0)),"No","Yes")</f>
        <v>No</v>
      </c>
      <c r="EA486" s="5" cm="1">
        <f t="array" ref="EA486">IFERROR(_xlfn.IFS(DZ486="Yes",0,DZ486="No",H486*1%),999999)</f>
        <v>43270</v>
      </c>
      <c r="EB486" s="5">
        <f t="shared" si="492"/>
        <v>4370270</v>
      </c>
      <c r="EC486" s="5">
        <f t="shared" si="551"/>
        <v>8461.32</v>
      </c>
      <c r="ED486" s="1">
        <f t="shared" si="493"/>
        <v>1.9554703027501734E-3</v>
      </c>
      <c r="EE486" s="5">
        <f>RANK(EC486,$EC$2:$EC$572)+COUNTIF($EC$2:EC486,EC486)-1</f>
        <v>41</v>
      </c>
      <c r="EF486" s="4">
        <f>RANK(ED486,$ED$2:$ED$572)+COUNTIF($ED$2:ED486,ED486)-1</f>
        <v>45</v>
      </c>
    </row>
    <row r="487" spans="1:136" x14ac:dyDescent="0.3">
      <c r="A487" t="str">
        <f>IF(Holdet.dk!A487&lt;&gt;"",Holdet.dk!A487,"")</f>
        <v>Alfie Mawson</v>
      </c>
      <c r="B487" t="str">
        <f>INDEX(Holdet.dk!B:B,MATCH($A487,Holdet.dk!$A:$A,0))</f>
        <v>Fulham</v>
      </c>
      <c r="C487" t="str">
        <f>INDEX(Holdet.dk!C:C,MATCH($A487,Holdet.dk!$A:$A,0))</f>
        <v>Defense</v>
      </c>
      <c r="D487" t="str">
        <f>INDEX(Holdet.dk!D:D,MATCH($A487,Holdet.dk!$A:$A,0))</f>
        <v>1.965.000</v>
      </c>
      <c r="E487" s="1">
        <f>IFERROR(_xlfn.NUMBERVALUE(INDEX(Holdet.dk!$E:$E,MATCH($A487,Holdet.dk!$A:$A,0)),","),0)</f>
        <v>0</v>
      </c>
      <c r="F487" t="str">
        <f>IF(INDEX(Lookup!H:H,MATCH('Master data'!A487,Lookup!G:G,0))=0,A487,INDEX(Lookup!H:H,MATCH('Master data'!A487,Lookup!G:G,0)))</f>
        <v>Alfie Mawson</v>
      </c>
      <c r="G487" t="str">
        <f>IFERROR(INDEX(Lookup!B:B,MATCH(INDEX(Rotowire!C:C,MATCH(F487,Rotowire!A:A,0)),Lookup!D:D,0)),"")</f>
        <v/>
      </c>
      <c r="H487" s="5">
        <f t="shared" si="484"/>
        <v>1965000</v>
      </c>
      <c r="I487" s="19">
        <f>IFERROR(INDEX('Team forecast'!$G$3:$I$22,MATCH($B487,'Team forecast'!$B$3:$B$22,0),MATCH(I$1,'Team forecast'!$G$2:$I$2,0)),0)</f>
        <v>0.79881656804733725</v>
      </c>
      <c r="J487" s="19">
        <f>IFERROR(INDEX('Team forecast'!$G$3:$I$22,MATCH($B487,'Team forecast'!$B$3:$B$22,0),MATCH(J$1,'Team forecast'!$G$2:$I$2,0)),0)</f>
        <v>0.8913043478260867</v>
      </c>
      <c r="K487" s="19">
        <f>IFERROR(INDEX('Team forecast'!$G$3:$I$22,MATCH($B487,'Team forecast'!$B$3:$B$22,0),MATCH(K$1,'Team forecast'!$G$2:$I$2,0)),0)</f>
        <v>1.1691703107234377</v>
      </c>
      <c r="L487">
        <f>SUMIFS(Rotowire!E:E,Rotowire!$A:$A,'Master data'!$F487)</f>
        <v>0</v>
      </c>
      <c r="M487" s="2">
        <f>SUMIFS(Rotowire!F:F,Rotowire!$A:$A,'Master data'!$F487)*I487</f>
        <v>0</v>
      </c>
      <c r="N487" s="2">
        <f>SUMIFS(Rotowire!G:G,Rotowire!$A:$A,'Master data'!$F487)*I487</f>
        <v>0</v>
      </c>
      <c r="O487" s="2">
        <f>SUMIFS(Rotowire!I:I,Rotowire!$A:$A,'Master data'!$F487)*I487</f>
        <v>0</v>
      </c>
      <c r="P487" s="2">
        <f>SUMIFS(Rotowire!W:W,Rotowire!$A:$A,'Master data'!$F487)*K487</f>
        <v>0</v>
      </c>
      <c r="Q487" s="2">
        <f>SUMIFS(Rotowire!Y:Y,Rotowire!$A:$A,'Master data'!$F487)*J487</f>
        <v>0</v>
      </c>
      <c r="R487" s="2">
        <f>SUMIFS(Rotowire!AB:AB,Rotowire!$A:$A,'Master data'!$F487)</f>
        <v>0</v>
      </c>
      <c r="S487" s="2">
        <f>SUMIFS(Rotowire!AC:AC,Rotowire!$A:$A,'Master data'!$F487)</f>
        <v>0</v>
      </c>
      <c r="T487" s="2">
        <f>INDEX('Team forecast'!D$3:D$22,MATCH($B487,'Team forecast'!$B$3:$B$22,0))</f>
        <v>1.35</v>
      </c>
      <c r="U487" s="2">
        <f>INDEX('Team forecast'!E$3:E$22,MATCH($B487,'Team forecast'!$B$3:$B$22,0))</f>
        <v>1.23</v>
      </c>
      <c r="V487" s="2">
        <f>INDEX('Team forecast'!J$3:J$22,MATCH($B487,'Team forecast'!$B$3:$B$22,0))</f>
        <v>0.39200000000000002</v>
      </c>
      <c r="W487" s="2">
        <f>INDEX('Team forecast'!K$3:K$22,MATCH($B487,'Team forecast'!$B$3:$B$22,0))</f>
        <v>0.2712</v>
      </c>
      <c r="X487" s="2">
        <f>INDEX('Team forecast'!L$3:L$22,MATCH($B487,'Team forecast'!$B$3:$B$22,0))</f>
        <v>0.33679999999999999</v>
      </c>
      <c r="Y487" s="5">
        <f t="shared" si="485"/>
        <v>-5000</v>
      </c>
      <c r="Z487" s="5">
        <f t="shared" si="486"/>
        <v>0</v>
      </c>
      <c r="AA487" s="5">
        <f t="shared" si="487"/>
        <v>0</v>
      </c>
      <c r="AB487" s="5">
        <f t="shared" si="488"/>
        <v>0</v>
      </c>
      <c r="AC487" s="5">
        <f t="shared" si="489"/>
        <v>0</v>
      </c>
      <c r="AD487" s="5">
        <f t="shared" si="494"/>
        <v>0</v>
      </c>
      <c r="AE487" s="5">
        <f t="shared" si="495"/>
        <v>0</v>
      </c>
      <c r="AF487" s="5">
        <f t="shared" si="490"/>
        <v>0</v>
      </c>
      <c r="AG487" s="5">
        <f t="shared" si="491"/>
        <v>0</v>
      </c>
      <c r="AH487" s="5">
        <f t="shared" si="496"/>
        <v>0</v>
      </c>
      <c r="AI487" s="5">
        <f t="shared" si="497"/>
        <v>0</v>
      </c>
      <c r="AJ487" s="5">
        <f t="shared" si="498"/>
        <v>0</v>
      </c>
      <c r="AK487" s="5">
        <f t="shared" si="499"/>
        <v>0</v>
      </c>
      <c r="AL487" s="5">
        <f>IFERROR(SUM(Y487:AK487),-5000)*((Cockpit!$C$3)^0)</f>
        <v>-5000</v>
      </c>
      <c r="AM487" s="19">
        <f>INDEX('Team forecast'!$M$3:$AU$22,MATCH($B487,'Team forecast'!$B$3:$B$22,0),MATCH(AM$1,'Team forecast'!$M$2:$AU$2,0))</f>
        <v>0</v>
      </c>
      <c r="AN487" s="19">
        <f>INDEX('Team forecast'!$M$3:$AU$22,MATCH($B487,'Team forecast'!$B$3:$B$22,0),MATCH(AN$1,'Team forecast'!$M$2:$AU$2,0))</f>
        <v>0</v>
      </c>
      <c r="AO487" s="19">
        <f>INDEX('Team forecast'!$M$3:$AU$22,MATCH($B487,'Team forecast'!$B$3:$B$22,0),MATCH(AO$1,'Team forecast'!$M$2:$AU$2,0))</f>
        <v>0</v>
      </c>
      <c r="AP487" s="19">
        <f>INDEX('Team forecast'!$M$3:$AU$22,MATCH($B487,'Team forecast'!$B$3:$B$22,0),MATCH(AP$1,'Team forecast'!$M$2:$AU$2,0))</f>
        <v>0</v>
      </c>
      <c r="AQ487" s="5">
        <f t="shared" si="500"/>
        <v>-5000</v>
      </c>
      <c r="AR487" s="5">
        <f>INDEX('Team forecast'!$M$3:$AU$22,MATCH($B487,'Team forecast'!$B$3:$B$22,0),MATCH(AR$1,'Team forecast'!$M$2:$AU$2,0))*IF($Y487&gt;0,25000,0)</f>
        <v>0</v>
      </c>
      <c r="AS487" s="5">
        <f>INDEX('Team forecast'!$M$3:$AU$22,MATCH($B487,'Team forecast'!$B$3:$B$22,0),MATCH(AS$1,'Team forecast'!$M$2:$AU$2,0))*IF($Y487&gt;0,5000,0)</f>
        <v>0</v>
      </c>
      <c r="AT487" s="5">
        <f>INDEX('Team forecast'!$M$3:$AU$22,MATCH($B487,'Team forecast'!$B$3:$B$22,0),MATCH(AT$1,'Team forecast'!$M$2:$AU$2,0))*IF($Y487&gt;0,-15000,0)</f>
        <v>0</v>
      </c>
      <c r="AU487" s="5">
        <f t="shared" si="501"/>
        <v>0</v>
      </c>
      <c r="AV487" s="5">
        <f t="shared" si="502"/>
        <v>0</v>
      </c>
      <c r="AW487" s="5">
        <f t="shared" si="503"/>
        <v>0</v>
      </c>
      <c r="AX487" s="5">
        <f t="shared" si="504"/>
        <v>0</v>
      </c>
      <c r="AY487" s="5">
        <f t="shared" si="505"/>
        <v>0</v>
      </c>
      <c r="AZ487" s="5">
        <f t="shared" si="506"/>
        <v>0</v>
      </c>
      <c r="BA487" s="5">
        <f t="shared" si="507"/>
        <v>0</v>
      </c>
      <c r="BB487" s="5">
        <f t="shared" si="508"/>
        <v>0</v>
      </c>
      <c r="BC487" s="5">
        <f t="shared" si="509"/>
        <v>0</v>
      </c>
      <c r="BD487" s="5">
        <f>IFERROR(SUM(AR487:BC487),0)*((Cockpit!$C$3)^1)</f>
        <v>0</v>
      </c>
      <c r="BE487" s="19">
        <f>INDEX('Team forecast'!$M$3:$AU$22,MATCH($B487,'Team forecast'!$B$3:$B$22,0),MATCH(BE$1,'Team forecast'!$M$2:$AU$2,0))</f>
        <v>0</v>
      </c>
      <c r="BF487" s="19">
        <f>INDEX('Team forecast'!$M$3:$AU$22,MATCH($B487,'Team forecast'!$B$3:$B$22,0),MATCH(BF$1,'Team forecast'!$M$2:$AU$2,0))</f>
        <v>0</v>
      </c>
      <c r="BG487" s="19">
        <f>INDEX('Team forecast'!$M$3:$AU$22,MATCH($B487,'Team forecast'!$B$3:$B$22,0),MATCH(BG$1,'Team forecast'!$M$2:$AU$2,0))</f>
        <v>0</v>
      </c>
      <c r="BH487" s="19">
        <f>INDEX('Team forecast'!$M$3:$AU$22,MATCH($B487,'Team forecast'!$B$3:$B$22,0),MATCH(BH$1,'Team forecast'!$M$2:$AU$2,0))</f>
        <v>0</v>
      </c>
      <c r="BI487" s="5">
        <f t="shared" si="510"/>
        <v>-5000</v>
      </c>
      <c r="BJ487" s="5">
        <f>INDEX('Team forecast'!$M$3:$AU$22,MATCH($B487,'Team forecast'!$B$3:$B$22,0),MATCH(BJ$1,'Team forecast'!$M$2:$AU$2,0))*IF($Y487&gt;0,25000,0)</f>
        <v>0</v>
      </c>
      <c r="BK487" s="5">
        <f>INDEX('Team forecast'!$M$3:$AU$22,MATCH($B487,'Team forecast'!$B$3:$B$22,0),MATCH(BK$1,'Team forecast'!$M$2:$AU$2,0))*IF($Y487&gt;0,5000,0)</f>
        <v>0</v>
      </c>
      <c r="BL487" s="5">
        <f>INDEX('Team forecast'!$M$3:$AU$22,MATCH($B487,'Team forecast'!$B$3:$B$22,0),MATCH(BL$1,'Team forecast'!$M$2:$AU$2,0))*IF($Y487&gt;0,-15000,0)</f>
        <v>0</v>
      </c>
      <c r="BM487" s="5">
        <f t="shared" si="511"/>
        <v>0</v>
      </c>
      <c r="BN487" s="5">
        <f t="shared" si="512"/>
        <v>0</v>
      </c>
      <c r="BO487" s="5">
        <f t="shared" si="513"/>
        <v>0</v>
      </c>
      <c r="BP487" s="5">
        <f t="shared" si="514"/>
        <v>0</v>
      </c>
      <c r="BQ487" s="5">
        <f t="shared" si="515"/>
        <v>0</v>
      </c>
      <c r="BR487" s="5">
        <f t="shared" si="516"/>
        <v>0</v>
      </c>
      <c r="BS487" s="5">
        <f t="shared" si="517"/>
        <v>0</v>
      </c>
      <c r="BT487" s="5">
        <f t="shared" si="518"/>
        <v>0</v>
      </c>
      <c r="BU487" s="5">
        <f t="shared" si="519"/>
        <v>0</v>
      </c>
      <c r="BV487" s="5">
        <f>IFERROR(SUM(BJ487:BU487),0)*((Cockpit!$C$3)^2)</f>
        <v>0</v>
      </c>
      <c r="BW487" s="19">
        <f>INDEX('Team forecast'!$M$3:$AU$22,MATCH($B487,'Team forecast'!$B$3:$B$22,0),MATCH(BW$1,'Team forecast'!$M$2:$AU$2,0))</f>
        <v>0</v>
      </c>
      <c r="BX487" s="19">
        <f>INDEX('Team forecast'!$M$3:$AU$22,MATCH($B487,'Team forecast'!$B$3:$B$22,0),MATCH(BX$1,'Team forecast'!$M$2:$AU$2,0))</f>
        <v>0</v>
      </c>
      <c r="BY487" s="19">
        <f>INDEX('Team forecast'!$M$3:$AU$22,MATCH($B487,'Team forecast'!$B$3:$B$22,0),MATCH(BY$1,'Team forecast'!$M$2:$AU$2,0))</f>
        <v>0</v>
      </c>
      <c r="BZ487" s="19">
        <f>INDEX('Team forecast'!$M$3:$AU$22,MATCH($B487,'Team forecast'!$B$3:$B$22,0),MATCH(BZ$1,'Team forecast'!$M$2:$AU$2,0))</f>
        <v>0</v>
      </c>
      <c r="CA487" s="5">
        <f t="shared" si="520"/>
        <v>-5000</v>
      </c>
      <c r="CB487" s="5">
        <f>INDEX('Team forecast'!$M$3:$AU$22,MATCH($B487,'Team forecast'!$B$3:$B$22,0),MATCH(CB$1,'Team forecast'!$M$2:$AU$2,0))*IF($Y487&gt;0,25000,0)</f>
        <v>0</v>
      </c>
      <c r="CC487" s="5">
        <f>INDEX('Team forecast'!$M$3:$AU$22,MATCH($B487,'Team forecast'!$B$3:$B$22,0),MATCH(CC$1,'Team forecast'!$M$2:$AU$2,0))*IF($Y487&gt;0,5000,0)</f>
        <v>0</v>
      </c>
      <c r="CD487" s="5">
        <f>INDEX('Team forecast'!$M$3:$AU$22,MATCH($B487,'Team forecast'!$B$3:$B$22,0),MATCH(CD$1,'Team forecast'!$M$2:$AU$2,0))*IF($Y487&gt;0,-15000,0)</f>
        <v>0</v>
      </c>
      <c r="CE487" s="5">
        <f t="shared" si="521"/>
        <v>0</v>
      </c>
      <c r="CF487" s="5">
        <f t="shared" si="522"/>
        <v>0</v>
      </c>
      <c r="CG487" s="5">
        <f t="shared" si="523"/>
        <v>0</v>
      </c>
      <c r="CH487" s="5">
        <f t="shared" si="524"/>
        <v>0</v>
      </c>
      <c r="CI487" s="5">
        <f t="shared" si="525"/>
        <v>0</v>
      </c>
      <c r="CJ487" s="5">
        <f t="shared" si="526"/>
        <v>0</v>
      </c>
      <c r="CK487" s="5">
        <f t="shared" si="527"/>
        <v>0</v>
      </c>
      <c r="CL487" s="5">
        <f t="shared" si="528"/>
        <v>0</v>
      </c>
      <c r="CM487" s="5">
        <f t="shared" si="529"/>
        <v>0</v>
      </c>
      <c r="CN487" s="5">
        <f>IFERROR(SUM(CB487:CM487),0)*((Cockpit!$C$3)^3)</f>
        <v>0</v>
      </c>
      <c r="CO487" s="19">
        <f>INDEX('Team forecast'!$M$3:$AU$22,MATCH($B487,'Team forecast'!$B$3:$B$22,0),MATCH(CO$1,'Team forecast'!$M$2:$AU$2,0))</f>
        <v>0</v>
      </c>
      <c r="CP487" s="19">
        <f>INDEX('Team forecast'!$M$3:$AU$22,MATCH($B487,'Team forecast'!$B$3:$B$22,0),MATCH(CP$1,'Team forecast'!$M$2:$AU$2,0))</f>
        <v>0</v>
      </c>
      <c r="CQ487" s="19">
        <f>INDEX('Team forecast'!$M$3:$AU$22,MATCH($B487,'Team forecast'!$B$3:$B$22,0),MATCH(CQ$1,'Team forecast'!$M$2:$AU$2,0))</f>
        <v>0</v>
      </c>
      <c r="CR487" s="19">
        <f>INDEX('Team forecast'!$M$3:$AU$22,MATCH($B487,'Team forecast'!$B$3:$B$22,0),MATCH(CR$1,'Team forecast'!$M$2:$AU$2,0))</f>
        <v>0</v>
      </c>
      <c r="CS487" s="5">
        <f t="shared" si="530"/>
        <v>-5000</v>
      </c>
      <c r="CT487" s="5">
        <f>INDEX('Team forecast'!$M$3:$AU$22,MATCH($B487,'Team forecast'!$B$3:$B$22,0),MATCH(CT$1,'Team forecast'!$M$2:$AU$2,0))*IF($Y487&gt;0,25000,0)</f>
        <v>0</v>
      </c>
      <c r="CU487" s="5">
        <f>INDEX('Team forecast'!$M$3:$AU$22,MATCH($B487,'Team forecast'!$B$3:$B$22,0),MATCH(CU$1,'Team forecast'!$M$2:$AU$2,0))*IF($Y487&gt;0,5000,0)</f>
        <v>0</v>
      </c>
      <c r="CV487" s="5">
        <f>INDEX('Team forecast'!$M$3:$AU$22,MATCH($B487,'Team forecast'!$B$3:$B$22,0),MATCH(CV$1,'Team forecast'!$M$2:$AU$2,0))*IF($Y487&gt;0,-15000,0)</f>
        <v>0</v>
      </c>
      <c r="CW487" s="5">
        <f t="shared" si="531"/>
        <v>0</v>
      </c>
      <c r="CX487" s="5">
        <f t="shared" si="532"/>
        <v>0</v>
      </c>
      <c r="CY487" s="5">
        <f t="shared" si="533"/>
        <v>0</v>
      </c>
      <c r="CZ487" s="5">
        <f t="shared" si="534"/>
        <v>0</v>
      </c>
      <c r="DA487" s="5">
        <f t="shared" si="535"/>
        <v>0</v>
      </c>
      <c r="DB487" s="5">
        <f t="shared" si="536"/>
        <v>0</v>
      </c>
      <c r="DC487" s="5">
        <f t="shared" si="537"/>
        <v>0</v>
      </c>
      <c r="DD487" s="5">
        <f t="shared" si="538"/>
        <v>0</v>
      </c>
      <c r="DE487" s="5">
        <f t="shared" si="539"/>
        <v>0</v>
      </c>
      <c r="DF487" s="5">
        <f>IFERROR(SUM(CT487:DE487),0)*((Cockpit!$C$3)^4)</f>
        <v>0</v>
      </c>
      <c r="DG487" s="19">
        <f>INDEX('Team forecast'!$M$3:$AU$22,MATCH($B487,'Team forecast'!$B$3:$B$22,0),MATCH(DG$1,'Team forecast'!$M$2:$AU$2,0))</f>
        <v>0</v>
      </c>
      <c r="DH487" s="19">
        <f>INDEX('Team forecast'!$M$3:$AU$22,MATCH($B487,'Team forecast'!$B$3:$B$22,0),MATCH(DH$1,'Team forecast'!$M$2:$AU$2,0))</f>
        <v>0</v>
      </c>
      <c r="DI487" s="19">
        <f>INDEX('Team forecast'!$M$3:$AU$22,MATCH($B487,'Team forecast'!$B$3:$B$22,0),MATCH(DI$1,'Team forecast'!$M$2:$AU$2,0))</f>
        <v>0</v>
      </c>
      <c r="DJ487" s="19">
        <f>INDEX('Team forecast'!$M$3:$AU$22,MATCH($B487,'Team forecast'!$B$3:$B$22,0),MATCH(DJ$1,'Team forecast'!$M$2:$AU$2,0))</f>
        <v>0</v>
      </c>
      <c r="DK487" s="5">
        <f t="shared" si="540"/>
        <v>-5000</v>
      </c>
      <c r="DL487" s="5">
        <f>INDEX('Team forecast'!$M$3:$AU$22,MATCH($B487,'Team forecast'!$B$3:$B$22,0),MATCH(DL$1,'Team forecast'!$M$2:$AU$2,0))*IF($Y487&gt;0,25000,0)</f>
        <v>0</v>
      </c>
      <c r="DM487" s="5">
        <f>INDEX('Team forecast'!$M$3:$AU$22,MATCH($B487,'Team forecast'!$B$3:$B$22,0),MATCH(DM$1,'Team forecast'!$M$2:$AU$2,0))*IF($Y487&gt;0,5000,0)</f>
        <v>0</v>
      </c>
      <c r="DN487" s="5">
        <f>INDEX('Team forecast'!$M$3:$AU$22,MATCH($B487,'Team forecast'!$B$3:$B$22,0),MATCH(DN$1,'Team forecast'!$M$2:$AU$2,0))*IF($Y487&gt;0,-15000,0)</f>
        <v>0</v>
      </c>
      <c r="DO487" s="5">
        <f t="shared" si="541"/>
        <v>0</v>
      </c>
      <c r="DP487" s="5">
        <f t="shared" si="542"/>
        <v>0</v>
      </c>
      <c r="DQ487" s="5">
        <f t="shared" si="543"/>
        <v>0</v>
      </c>
      <c r="DR487" s="5">
        <f t="shared" si="544"/>
        <v>0</v>
      </c>
      <c r="DS487" s="5">
        <f t="shared" si="545"/>
        <v>0</v>
      </c>
      <c r="DT487" s="5">
        <f t="shared" si="546"/>
        <v>0</v>
      </c>
      <c r="DU487" s="5">
        <f t="shared" si="547"/>
        <v>0</v>
      </c>
      <c r="DV487" s="5">
        <f t="shared" si="548"/>
        <v>0</v>
      </c>
      <c r="DW487" s="5">
        <f t="shared" si="549"/>
        <v>0</v>
      </c>
      <c r="DX487" s="5">
        <f>IFERROR(SUM(DL487:DW487),0)*((Cockpit!$C$3)^5)</f>
        <v>0</v>
      </c>
      <c r="DY487" s="5">
        <f t="shared" si="550"/>
        <v>-5000</v>
      </c>
      <c r="DZ487" s="5" t="str">
        <f>IF(ISERROR(MATCH(A487,'Current squad'!B:B,0)),"No","Yes")</f>
        <v>No</v>
      </c>
      <c r="EA487" s="5" cm="1">
        <f t="array" ref="EA487">IFERROR(_xlfn.IFS(DZ487="Yes",0,DZ487="No",H487*1%),999999)</f>
        <v>19650</v>
      </c>
      <c r="EB487" s="5">
        <f t="shared" si="492"/>
        <v>1984650</v>
      </c>
      <c r="EC487" s="5">
        <f t="shared" si="551"/>
        <v>-24650</v>
      </c>
      <c r="ED487" s="1">
        <f t="shared" si="493"/>
        <v>-1.2544529262086514E-2</v>
      </c>
      <c r="EE487" s="5">
        <f>RANK(EC487,$EC$2:$EC$572)+COUNTIF($EC$2:EC487,EC487)-1</f>
        <v>235</v>
      </c>
      <c r="EF487" s="4">
        <f>RANK(ED487,$ED$2:$ED$572)+COUNTIF($ED$2:ED487,ED487)-1</f>
        <v>482</v>
      </c>
    </row>
    <row r="488" spans="1:136" x14ac:dyDescent="0.3">
      <c r="A488" t="str">
        <f>IF(Holdet.dk!A488&lt;&gt;"",Holdet.dk!A488,"")</f>
        <v>Lee Grant</v>
      </c>
      <c r="B488" t="str">
        <f>INDEX(Holdet.dk!B:B,MATCH($A488,Holdet.dk!$A:$A,0))</f>
        <v>Manchester United</v>
      </c>
      <c r="C488" t="str">
        <f>INDEX(Holdet.dk!C:C,MATCH($A488,Holdet.dk!$A:$A,0))</f>
        <v>Goalkeeper</v>
      </c>
      <c r="D488" t="str">
        <f>INDEX(Holdet.dk!D:D,MATCH($A488,Holdet.dk!$A:$A,0))</f>
        <v>3.895.000</v>
      </c>
      <c r="E488" s="1">
        <f>IFERROR(_xlfn.NUMBERVALUE(INDEX(Holdet.dk!$E:$E,MATCH($A488,Holdet.dk!$A:$A,0)),","),0)</f>
        <v>0</v>
      </c>
      <c r="F488" t="str">
        <f>IF(INDEX(Lookup!H:H,MATCH('Master data'!A488,Lookup!G:G,0))=0,A488,INDEX(Lookup!H:H,MATCH('Master data'!A488,Lookup!G:G,0)))</f>
        <v>Lee Grant</v>
      </c>
      <c r="G488" t="str">
        <f>IFERROR(INDEX(Lookup!B:B,MATCH(INDEX(Rotowire!C:C,MATCH(F488,Rotowire!A:A,0)),Lookup!D:D,0)),"")</f>
        <v/>
      </c>
      <c r="H488" s="5">
        <f t="shared" si="484"/>
        <v>3895000</v>
      </c>
      <c r="I488" s="19">
        <f>IFERROR(INDEX('Team forecast'!$G$3:$I$22,MATCH($B488,'Team forecast'!$B$3:$B$22,0),MATCH(I$1,'Team forecast'!$G$2:$I$2,0)),0)</f>
        <v>1.0869565217391304</v>
      </c>
      <c r="J488" s="19">
        <f>IFERROR(INDEX('Team forecast'!$G$3:$I$22,MATCH($B488,'Team forecast'!$B$3:$B$22,0),MATCH(J$1,'Team forecast'!$G$2:$I$2,0)),0)</f>
        <v>0.75816993464052274</v>
      </c>
      <c r="K488" s="19">
        <f>IFERROR(INDEX('Team forecast'!$G$3:$I$22,MATCH($B488,'Team forecast'!$B$3:$B$22,0),MATCH(K$1,'Team forecast'!$G$2:$I$2,0)),0)</f>
        <v>1.4927913375362158</v>
      </c>
      <c r="L488">
        <f>SUMIFS(Rotowire!E:E,Rotowire!$A:$A,'Master data'!$F488)</f>
        <v>0</v>
      </c>
      <c r="M488" s="2">
        <f>SUMIFS(Rotowire!F:F,Rotowire!$A:$A,'Master data'!$F488)*I488</f>
        <v>0</v>
      </c>
      <c r="N488" s="2">
        <f>SUMIFS(Rotowire!G:G,Rotowire!$A:$A,'Master data'!$F488)*I488</f>
        <v>0</v>
      </c>
      <c r="O488" s="2">
        <f>SUMIFS(Rotowire!I:I,Rotowire!$A:$A,'Master data'!$F488)*I488</f>
        <v>0</v>
      </c>
      <c r="P488" s="2">
        <f>SUMIFS(Rotowire!W:W,Rotowire!$A:$A,'Master data'!$F488)*K488</f>
        <v>0</v>
      </c>
      <c r="Q488" s="2">
        <f>SUMIFS(Rotowire!Y:Y,Rotowire!$A:$A,'Master data'!$F488)*J488</f>
        <v>0</v>
      </c>
      <c r="R488" s="2">
        <f>SUMIFS(Rotowire!AB:AB,Rotowire!$A:$A,'Master data'!$F488)</f>
        <v>0</v>
      </c>
      <c r="S488" s="2">
        <f>SUMIFS(Rotowire!AC:AC,Rotowire!$A:$A,'Master data'!$F488)</f>
        <v>0</v>
      </c>
      <c r="T488" s="2">
        <f>INDEX('Team forecast'!D$3:D$22,MATCH($B488,'Team forecast'!$B$3:$B$22,0))</f>
        <v>1.5</v>
      </c>
      <c r="U488" s="2">
        <f>INDEX('Team forecast'!E$3:E$22,MATCH($B488,'Team forecast'!$B$3:$B$22,0))</f>
        <v>1.1599999999999999</v>
      </c>
      <c r="V488" s="2">
        <f>INDEX('Team forecast'!J$3:J$22,MATCH($B488,'Team forecast'!$B$3:$B$22,0))</f>
        <v>0.44640000000000002</v>
      </c>
      <c r="W488" s="2">
        <f>INDEX('Team forecast'!K$3:K$22,MATCH($B488,'Team forecast'!$B$3:$B$22,0))</f>
        <v>0.26269999999999999</v>
      </c>
      <c r="X488" s="2">
        <f>INDEX('Team forecast'!L$3:L$22,MATCH($B488,'Team forecast'!$B$3:$B$22,0))</f>
        <v>0.29099999999999998</v>
      </c>
      <c r="Y488" s="5">
        <f t="shared" si="485"/>
        <v>-5000</v>
      </c>
      <c r="Z488" s="5">
        <f t="shared" si="486"/>
        <v>0</v>
      </c>
      <c r="AA488" s="5">
        <f t="shared" si="487"/>
        <v>0</v>
      </c>
      <c r="AB488" s="5">
        <f t="shared" si="488"/>
        <v>0</v>
      </c>
      <c r="AC488" s="5">
        <f t="shared" si="489"/>
        <v>0</v>
      </c>
      <c r="AD488" s="5">
        <f t="shared" si="494"/>
        <v>0</v>
      </c>
      <c r="AE488" s="5">
        <f t="shared" si="495"/>
        <v>0</v>
      </c>
      <c r="AF488" s="5">
        <f t="shared" si="490"/>
        <v>0</v>
      </c>
      <c r="AG488" s="5">
        <f t="shared" si="491"/>
        <v>0</v>
      </c>
      <c r="AH488" s="5">
        <f t="shared" si="496"/>
        <v>0</v>
      </c>
      <c r="AI488" s="5">
        <f t="shared" si="497"/>
        <v>0</v>
      </c>
      <c r="AJ488" s="5">
        <f t="shared" si="498"/>
        <v>0</v>
      </c>
      <c r="AK488" s="5">
        <f t="shared" si="499"/>
        <v>0</v>
      </c>
      <c r="AL488" s="5">
        <f>IFERROR(SUM(Y488:AK488),-5000)*((Cockpit!$C$3)^0)</f>
        <v>-5000</v>
      </c>
      <c r="AM488" s="19">
        <f>INDEX('Team forecast'!$M$3:$AU$22,MATCH($B488,'Team forecast'!$B$3:$B$22,0),MATCH(AM$1,'Team forecast'!$M$2:$AU$2,0))</f>
        <v>0</v>
      </c>
      <c r="AN488" s="19">
        <f>INDEX('Team forecast'!$M$3:$AU$22,MATCH($B488,'Team forecast'!$B$3:$B$22,0),MATCH(AN$1,'Team forecast'!$M$2:$AU$2,0))</f>
        <v>0</v>
      </c>
      <c r="AO488" s="19">
        <f>INDEX('Team forecast'!$M$3:$AU$22,MATCH($B488,'Team forecast'!$B$3:$B$22,0),MATCH(AO$1,'Team forecast'!$M$2:$AU$2,0))</f>
        <v>0</v>
      </c>
      <c r="AP488" s="19">
        <f>INDEX('Team forecast'!$M$3:$AU$22,MATCH($B488,'Team forecast'!$B$3:$B$22,0),MATCH(AP$1,'Team forecast'!$M$2:$AU$2,0))</f>
        <v>0</v>
      </c>
      <c r="AQ488" s="5">
        <f t="shared" si="500"/>
        <v>-5000</v>
      </c>
      <c r="AR488" s="5">
        <f>INDEX('Team forecast'!$M$3:$AU$22,MATCH($B488,'Team forecast'!$B$3:$B$22,0),MATCH(AR$1,'Team forecast'!$M$2:$AU$2,0))*IF($Y488&gt;0,25000,0)</f>
        <v>0</v>
      </c>
      <c r="AS488" s="5">
        <f>INDEX('Team forecast'!$M$3:$AU$22,MATCH($B488,'Team forecast'!$B$3:$B$22,0),MATCH(AS$1,'Team forecast'!$M$2:$AU$2,0))*IF($Y488&gt;0,5000,0)</f>
        <v>0</v>
      </c>
      <c r="AT488" s="5">
        <f>INDEX('Team forecast'!$M$3:$AU$22,MATCH($B488,'Team forecast'!$B$3:$B$22,0),MATCH(AT$1,'Team forecast'!$M$2:$AU$2,0))*IF($Y488&gt;0,-15000,0)</f>
        <v>0</v>
      </c>
      <c r="AU488" s="5">
        <f t="shared" si="501"/>
        <v>0</v>
      </c>
      <c r="AV488" s="5">
        <f t="shared" si="502"/>
        <v>0</v>
      </c>
      <c r="AW488" s="5">
        <f t="shared" si="503"/>
        <v>0</v>
      </c>
      <c r="AX488" s="5">
        <f t="shared" si="504"/>
        <v>0</v>
      </c>
      <c r="AY488" s="5">
        <f t="shared" si="505"/>
        <v>0</v>
      </c>
      <c r="AZ488" s="5">
        <f t="shared" si="506"/>
        <v>0</v>
      </c>
      <c r="BA488" s="5">
        <f t="shared" si="507"/>
        <v>0</v>
      </c>
      <c r="BB488" s="5">
        <f t="shared" si="508"/>
        <v>0</v>
      </c>
      <c r="BC488" s="5">
        <f t="shared" si="509"/>
        <v>0</v>
      </c>
      <c r="BD488" s="5">
        <f>IFERROR(SUM(AR488:BC488),0)*((Cockpit!$C$3)^1)</f>
        <v>0</v>
      </c>
      <c r="BE488" s="19">
        <f>INDEX('Team forecast'!$M$3:$AU$22,MATCH($B488,'Team forecast'!$B$3:$B$22,0),MATCH(BE$1,'Team forecast'!$M$2:$AU$2,0))</f>
        <v>0</v>
      </c>
      <c r="BF488" s="19">
        <f>INDEX('Team forecast'!$M$3:$AU$22,MATCH($B488,'Team forecast'!$B$3:$B$22,0),MATCH(BF$1,'Team forecast'!$M$2:$AU$2,0))</f>
        <v>0</v>
      </c>
      <c r="BG488" s="19">
        <f>INDEX('Team forecast'!$M$3:$AU$22,MATCH($B488,'Team forecast'!$B$3:$B$22,0),MATCH(BG$1,'Team forecast'!$M$2:$AU$2,0))</f>
        <v>0</v>
      </c>
      <c r="BH488" s="19">
        <f>INDEX('Team forecast'!$M$3:$AU$22,MATCH($B488,'Team forecast'!$B$3:$B$22,0),MATCH(BH$1,'Team forecast'!$M$2:$AU$2,0))</f>
        <v>0</v>
      </c>
      <c r="BI488" s="5">
        <f t="shared" si="510"/>
        <v>-5000</v>
      </c>
      <c r="BJ488" s="5">
        <f>INDEX('Team forecast'!$M$3:$AU$22,MATCH($B488,'Team forecast'!$B$3:$B$22,0),MATCH(BJ$1,'Team forecast'!$M$2:$AU$2,0))*IF($Y488&gt;0,25000,0)</f>
        <v>0</v>
      </c>
      <c r="BK488" s="5">
        <f>INDEX('Team forecast'!$M$3:$AU$22,MATCH($B488,'Team forecast'!$B$3:$B$22,0),MATCH(BK$1,'Team forecast'!$M$2:$AU$2,0))*IF($Y488&gt;0,5000,0)</f>
        <v>0</v>
      </c>
      <c r="BL488" s="5">
        <f>INDEX('Team forecast'!$M$3:$AU$22,MATCH($B488,'Team forecast'!$B$3:$B$22,0),MATCH(BL$1,'Team forecast'!$M$2:$AU$2,0))*IF($Y488&gt;0,-15000,0)</f>
        <v>0</v>
      </c>
      <c r="BM488" s="5">
        <f t="shared" si="511"/>
        <v>0</v>
      </c>
      <c r="BN488" s="5">
        <f t="shared" si="512"/>
        <v>0</v>
      </c>
      <c r="BO488" s="5">
        <f t="shared" si="513"/>
        <v>0</v>
      </c>
      <c r="BP488" s="5">
        <f t="shared" si="514"/>
        <v>0</v>
      </c>
      <c r="BQ488" s="5">
        <f t="shared" si="515"/>
        <v>0</v>
      </c>
      <c r="BR488" s="5">
        <f t="shared" si="516"/>
        <v>0</v>
      </c>
      <c r="BS488" s="5">
        <f t="shared" si="517"/>
        <v>0</v>
      </c>
      <c r="BT488" s="5">
        <f t="shared" si="518"/>
        <v>0</v>
      </c>
      <c r="BU488" s="5">
        <f t="shared" si="519"/>
        <v>0</v>
      </c>
      <c r="BV488" s="5">
        <f>IFERROR(SUM(BJ488:BU488),0)*((Cockpit!$C$3)^2)</f>
        <v>0</v>
      </c>
      <c r="BW488" s="19">
        <f>INDEX('Team forecast'!$M$3:$AU$22,MATCH($B488,'Team forecast'!$B$3:$B$22,0),MATCH(BW$1,'Team forecast'!$M$2:$AU$2,0))</f>
        <v>0</v>
      </c>
      <c r="BX488" s="19">
        <f>INDEX('Team forecast'!$M$3:$AU$22,MATCH($B488,'Team forecast'!$B$3:$B$22,0),MATCH(BX$1,'Team forecast'!$M$2:$AU$2,0))</f>
        <v>0</v>
      </c>
      <c r="BY488" s="19">
        <f>INDEX('Team forecast'!$M$3:$AU$22,MATCH($B488,'Team forecast'!$B$3:$B$22,0),MATCH(BY$1,'Team forecast'!$M$2:$AU$2,0))</f>
        <v>0</v>
      </c>
      <c r="BZ488" s="19">
        <f>INDEX('Team forecast'!$M$3:$AU$22,MATCH($B488,'Team forecast'!$B$3:$B$22,0),MATCH(BZ$1,'Team forecast'!$M$2:$AU$2,0))</f>
        <v>0</v>
      </c>
      <c r="CA488" s="5">
        <f t="shared" si="520"/>
        <v>-5000</v>
      </c>
      <c r="CB488" s="5">
        <f>INDEX('Team forecast'!$M$3:$AU$22,MATCH($B488,'Team forecast'!$B$3:$B$22,0),MATCH(CB$1,'Team forecast'!$M$2:$AU$2,0))*IF($Y488&gt;0,25000,0)</f>
        <v>0</v>
      </c>
      <c r="CC488" s="5">
        <f>INDEX('Team forecast'!$M$3:$AU$22,MATCH($B488,'Team forecast'!$B$3:$B$22,0),MATCH(CC$1,'Team forecast'!$M$2:$AU$2,0))*IF($Y488&gt;0,5000,0)</f>
        <v>0</v>
      </c>
      <c r="CD488" s="5">
        <f>INDEX('Team forecast'!$M$3:$AU$22,MATCH($B488,'Team forecast'!$B$3:$B$22,0),MATCH(CD$1,'Team forecast'!$M$2:$AU$2,0))*IF($Y488&gt;0,-15000,0)</f>
        <v>0</v>
      </c>
      <c r="CE488" s="5">
        <f t="shared" si="521"/>
        <v>0</v>
      </c>
      <c r="CF488" s="5">
        <f t="shared" si="522"/>
        <v>0</v>
      </c>
      <c r="CG488" s="5">
        <f t="shared" si="523"/>
        <v>0</v>
      </c>
      <c r="CH488" s="5">
        <f t="shared" si="524"/>
        <v>0</v>
      </c>
      <c r="CI488" s="5">
        <f t="shared" si="525"/>
        <v>0</v>
      </c>
      <c r="CJ488" s="5">
        <f t="shared" si="526"/>
        <v>0</v>
      </c>
      <c r="CK488" s="5">
        <f t="shared" si="527"/>
        <v>0</v>
      </c>
      <c r="CL488" s="5">
        <f t="shared" si="528"/>
        <v>0</v>
      </c>
      <c r="CM488" s="5">
        <f t="shared" si="529"/>
        <v>0</v>
      </c>
      <c r="CN488" s="5">
        <f>IFERROR(SUM(CB488:CM488),0)*((Cockpit!$C$3)^3)</f>
        <v>0</v>
      </c>
      <c r="CO488" s="19">
        <f>INDEX('Team forecast'!$M$3:$AU$22,MATCH($B488,'Team forecast'!$B$3:$B$22,0),MATCH(CO$1,'Team forecast'!$M$2:$AU$2,0))</f>
        <v>0</v>
      </c>
      <c r="CP488" s="19">
        <f>INDEX('Team forecast'!$M$3:$AU$22,MATCH($B488,'Team forecast'!$B$3:$B$22,0),MATCH(CP$1,'Team forecast'!$M$2:$AU$2,0))</f>
        <v>0</v>
      </c>
      <c r="CQ488" s="19">
        <f>INDEX('Team forecast'!$M$3:$AU$22,MATCH($B488,'Team forecast'!$B$3:$B$22,0),MATCH(CQ$1,'Team forecast'!$M$2:$AU$2,0))</f>
        <v>0</v>
      </c>
      <c r="CR488" s="19">
        <f>INDEX('Team forecast'!$M$3:$AU$22,MATCH($B488,'Team forecast'!$B$3:$B$22,0),MATCH(CR$1,'Team forecast'!$M$2:$AU$2,0))</f>
        <v>0</v>
      </c>
      <c r="CS488" s="5">
        <f t="shared" si="530"/>
        <v>-5000</v>
      </c>
      <c r="CT488" s="5">
        <f>INDEX('Team forecast'!$M$3:$AU$22,MATCH($B488,'Team forecast'!$B$3:$B$22,0),MATCH(CT$1,'Team forecast'!$M$2:$AU$2,0))*IF($Y488&gt;0,25000,0)</f>
        <v>0</v>
      </c>
      <c r="CU488" s="5">
        <f>INDEX('Team forecast'!$M$3:$AU$22,MATCH($B488,'Team forecast'!$B$3:$B$22,0),MATCH(CU$1,'Team forecast'!$M$2:$AU$2,0))*IF($Y488&gt;0,5000,0)</f>
        <v>0</v>
      </c>
      <c r="CV488" s="5">
        <f>INDEX('Team forecast'!$M$3:$AU$22,MATCH($B488,'Team forecast'!$B$3:$B$22,0),MATCH(CV$1,'Team forecast'!$M$2:$AU$2,0))*IF($Y488&gt;0,-15000,0)</f>
        <v>0</v>
      </c>
      <c r="CW488" s="5">
        <f t="shared" si="531"/>
        <v>0</v>
      </c>
      <c r="CX488" s="5">
        <f t="shared" si="532"/>
        <v>0</v>
      </c>
      <c r="CY488" s="5">
        <f t="shared" si="533"/>
        <v>0</v>
      </c>
      <c r="CZ488" s="5">
        <f t="shared" si="534"/>
        <v>0</v>
      </c>
      <c r="DA488" s="5">
        <f t="shared" si="535"/>
        <v>0</v>
      </c>
      <c r="DB488" s="5">
        <f t="shared" si="536"/>
        <v>0</v>
      </c>
      <c r="DC488" s="5">
        <f t="shared" si="537"/>
        <v>0</v>
      </c>
      <c r="DD488" s="5">
        <f t="shared" si="538"/>
        <v>0</v>
      </c>
      <c r="DE488" s="5">
        <f t="shared" si="539"/>
        <v>0</v>
      </c>
      <c r="DF488" s="5">
        <f>IFERROR(SUM(CT488:DE488),0)*((Cockpit!$C$3)^4)</f>
        <v>0</v>
      </c>
      <c r="DG488" s="19">
        <f>INDEX('Team forecast'!$M$3:$AU$22,MATCH($B488,'Team forecast'!$B$3:$B$22,0),MATCH(DG$1,'Team forecast'!$M$2:$AU$2,0))</f>
        <v>0</v>
      </c>
      <c r="DH488" s="19">
        <f>INDEX('Team forecast'!$M$3:$AU$22,MATCH($B488,'Team forecast'!$B$3:$B$22,0),MATCH(DH$1,'Team forecast'!$M$2:$AU$2,0))</f>
        <v>0</v>
      </c>
      <c r="DI488" s="19">
        <f>INDEX('Team forecast'!$M$3:$AU$22,MATCH($B488,'Team forecast'!$B$3:$B$22,0),MATCH(DI$1,'Team forecast'!$M$2:$AU$2,0))</f>
        <v>0</v>
      </c>
      <c r="DJ488" s="19">
        <f>INDEX('Team forecast'!$M$3:$AU$22,MATCH($B488,'Team forecast'!$B$3:$B$22,0),MATCH(DJ$1,'Team forecast'!$M$2:$AU$2,0))</f>
        <v>0</v>
      </c>
      <c r="DK488" s="5">
        <f t="shared" si="540"/>
        <v>-5000</v>
      </c>
      <c r="DL488" s="5">
        <f>INDEX('Team forecast'!$M$3:$AU$22,MATCH($B488,'Team forecast'!$B$3:$B$22,0),MATCH(DL$1,'Team forecast'!$M$2:$AU$2,0))*IF($Y488&gt;0,25000,0)</f>
        <v>0</v>
      </c>
      <c r="DM488" s="5">
        <f>INDEX('Team forecast'!$M$3:$AU$22,MATCH($B488,'Team forecast'!$B$3:$B$22,0),MATCH(DM$1,'Team forecast'!$M$2:$AU$2,0))*IF($Y488&gt;0,5000,0)</f>
        <v>0</v>
      </c>
      <c r="DN488" s="5">
        <f>INDEX('Team forecast'!$M$3:$AU$22,MATCH($B488,'Team forecast'!$B$3:$B$22,0),MATCH(DN$1,'Team forecast'!$M$2:$AU$2,0))*IF($Y488&gt;0,-15000,0)</f>
        <v>0</v>
      </c>
      <c r="DO488" s="5">
        <f t="shared" si="541"/>
        <v>0</v>
      </c>
      <c r="DP488" s="5">
        <f t="shared" si="542"/>
        <v>0</v>
      </c>
      <c r="DQ488" s="5">
        <f t="shared" si="543"/>
        <v>0</v>
      </c>
      <c r="DR488" s="5">
        <f t="shared" si="544"/>
        <v>0</v>
      </c>
      <c r="DS488" s="5">
        <f t="shared" si="545"/>
        <v>0</v>
      </c>
      <c r="DT488" s="5">
        <f t="shared" si="546"/>
        <v>0</v>
      </c>
      <c r="DU488" s="5">
        <f t="shared" si="547"/>
        <v>0</v>
      </c>
      <c r="DV488" s="5">
        <f t="shared" si="548"/>
        <v>0</v>
      </c>
      <c r="DW488" s="5">
        <f t="shared" si="549"/>
        <v>0</v>
      </c>
      <c r="DX488" s="5">
        <f>IFERROR(SUM(DL488:DW488),0)*((Cockpit!$C$3)^5)</f>
        <v>0</v>
      </c>
      <c r="DY488" s="5">
        <f t="shared" si="550"/>
        <v>-5000</v>
      </c>
      <c r="DZ488" s="5" t="str">
        <f>IF(ISERROR(MATCH(A488,'Current squad'!B:B,0)),"No","Yes")</f>
        <v>No</v>
      </c>
      <c r="EA488" s="5" cm="1">
        <f t="array" ref="EA488">IFERROR(_xlfn.IFS(DZ488="Yes",0,DZ488="No",H488*1%),999999)</f>
        <v>38950</v>
      </c>
      <c r="EB488" s="5">
        <f t="shared" si="492"/>
        <v>3933950</v>
      </c>
      <c r="EC488" s="5">
        <f t="shared" si="551"/>
        <v>-43950</v>
      </c>
      <c r="ED488" s="1">
        <f t="shared" si="493"/>
        <v>-1.128369704749679E-2</v>
      </c>
      <c r="EE488" s="5">
        <f>RANK(EC488,$EC$2:$EC$572)+COUNTIF($EC$2:EC488,EC488)-1</f>
        <v>444</v>
      </c>
      <c r="EF488" s="4">
        <f>RANK(ED488,$ED$2:$ED$572)+COUNTIF($ED$2:ED488,ED488)-1</f>
        <v>294</v>
      </c>
    </row>
    <row r="489" spans="1:136" x14ac:dyDescent="0.3">
      <c r="A489" t="str">
        <f>IF(Holdet.dk!A489&lt;&gt;"",Holdet.dk!A489,"")</f>
        <v>Allan</v>
      </c>
      <c r="B489" t="str">
        <f>INDEX(Holdet.dk!B:B,MATCH($A489,Holdet.dk!$A:$A,0))</f>
        <v>Everton</v>
      </c>
      <c r="C489" t="str">
        <f>INDEX(Holdet.dk!C:C,MATCH($A489,Holdet.dk!$A:$A,0))</f>
        <v>Midfield</v>
      </c>
      <c r="D489" t="str">
        <f>INDEX(Holdet.dk!D:D,MATCH($A489,Holdet.dk!$A:$A,0))</f>
        <v>4.090.000</v>
      </c>
      <c r="E489" s="1">
        <f>IFERROR(_xlfn.NUMBERVALUE(INDEX(Holdet.dk!$E:$E,MATCH($A489,Holdet.dk!$A:$A,0)),","),0)</f>
        <v>6.9999999999999993E-3</v>
      </c>
      <c r="F489" t="str">
        <f>IF(INDEX(Lookup!H:H,MATCH('Master data'!A489,Lookup!G:G,0))=0,A489,INDEX(Lookup!H:H,MATCH('Master data'!A489,Lookup!G:G,0)))</f>
        <v>Allan</v>
      </c>
      <c r="G489" t="str">
        <f>IFERROR(INDEX(Lookup!B:B,MATCH(INDEX(Rotowire!C:C,MATCH(F489,Rotowire!A:A,0)),Lookup!D:D,0)),"")</f>
        <v>Manchester City</v>
      </c>
      <c r="H489" s="5">
        <f t="shared" si="484"/>
        <v>4090000</v>
      </c>
      <c r="I489" s="19">
        <f>IFERROR(INDEX('Team forecast'!$G$3:$I$22,MATCH($B489,'Team forecast'!$B$3:$B$22,0),MATCH(I$1,'Team forecast'!$G$2:$I$2,0)),0)</f>
        <v>1.118279569892473</v>
      </c>
      <c r="J489" s="19">
        <f>IFERROR(INDEX('Team forecast'!$G$3:$I$22,MATCH($B489,'Team forecast'!$B$3:$B$22,0),MATCH(J$1,'Team forecast'!$G$2:$I$2,0)),0)</f>
        <v>0.86602870813397137</v>
      </c>
      <c r="K489" s="19">
        <f>IFERROR(INDEX('Team forecast'!$G$3:$I$22,MATCH($B489,'Team forecast'!$B$3:$B$22,0),MATCH(K$1,'Team forecast'!$G$2:$I$2,0)),0)</f>
        <v>1.6365413680270404</v>
      </c>
      <c r="L489">
        <f>SUMIFS(Rotowire!E:E,Rotowire!$A:$A,'Master data'!$F489)</f>
        <v>95</v>
      </c>
      <c r="M489" s="2">
        <f>SUMIFS(Rotowire!F:F,Rotowire!$A:$A,'Master data'!$F489)*I489</f>
        <v>4.4731182795698925E-2</v>
      </c>
      <c r="N489" s="2">
        <f>SUMIFS(Rotowire!G:G,Rotowire!$A:$A,'Master data'!$F489)*I489</f>
        <v>5.5913978494623651E-2</v>
      </c>
      <c r="O489" s="2">
        <f>SUMIFS(Rotowire!I:I,Rotowire!$A:$A,'Master data'!$F489)*I489</f>
        <v>0.24602150537634407</v>
      </c>
      <c r="P489" s="2">
        <f>SUMIFS(Rotowire!W:W,Rotowire!$A:$A,'Master data'!$F489)*K489</f>
        <v>0.16365413680270405</v>
      </c>
      <c r="Q489" s="2">
        <f>SUMIFS(Rotowire!Y:Y,Rotowire!$A:$A,'Master data'!$F489)*J489</f>
        <v>0</v>
      </c>
      <c r="R489" s="2">
        <f>SUMIFS(Rotowire!AB:AB,Rotowire!$A:$A,'Master data'!$F489)</f>
        <v>0.35</v>
      </c>
      <c r="S489" s="2">
        <f>SUMIFS(Rotowire!AC:AC,Rotowire!$A:$A,'Master data'!$F489)</f>
        <v>0</v>
      </c>
      <c r="T489" s="2">
        <f>INDEX('Team forecast'!D$3:D$22,MATCH($B489,'Team forecast'!$B$3:$B$22,0))</f>
        <v>1.04</v>
      </c>
      <c r="U489" s="2">
        <f>INDEX('Team forecast'!E$3:E$22,MATCH($B489,'Team forecast'!$B$3:$B$22,0))</f>
        <v>1.81</v>
      </c>
      <c r="V489" s="2">
        <f>INDEX('Team forecast'!J$3:J$22,MATCH($B489,'Team forecast'!$B$3:$B$22,0))</f>
        <v>0.21479999999999999</v>
      </c>
      <c r="W489" s="2">
        <f>INDEX('Team forecast'!K$3:K$22,MATCH($B489,'Team forecast'!$B$3:$B$22,0))</f>
        <v>0.23649999999999999</v>
      </c>
      <c r="X489" s="2">
        <f>INDEX('Team forecast'!L$3:L$22,MATCH($B489,'Team forecast'!$B$3:$B$22,0))</f>
        <v>0.54869999999999997</v>
      </c>
      <c r="Y489" s="5">
        <f t="shared" si="485"/>
        <v>7000</v>
      </c>
      <c r="Z489" s="5">
        <f t="shared" si="486"/>
        <v>5370</v>
      </c>
      <c r="AA489" s="5">
        <f t="shared" si="487"/>
        <v>1182.5</v>
      </c>
      <c r="AB489" s="5">
        <f t="shared" si="488"/>
        <v>-8230.5</v>
      </c>
      <c r="AC489" s="5">
        <f t="shared" si="489"/>
        <v>5591.3978494623652</v>
      </c>
      <c r="AD489" s="5">
        <f t="shared" si="494"/>
        <v>2795.6989247311826</v>
      </c>
      <c r="AE489" s="5">
        <f t="shared" si="495"/>
        <v>2460.2150537634407</v>
      </c>
      <c r="AF489" s="5">
        <f t="shared" si="490"/>
        <v>0</v>
      </c>
      <c r="AG489" s="5">
        <f t="shared" si="491"/>
        <v>0</v>
      </c>
      <c r="AH489" s="5">
        <f t="shared" si="496"/>
        <v>-7000</v>
      </c>
      <c r="AI489" s="5">
        <f t="shared" si="497"/>
        <v>0</v>
      </c>
      <c r="AJ489" s="5">
        <f t="shared" si="498"/>
        <v>10400</v>
      </c>
      <c r="AK489" s="5">
        <f t="shared" si="499"/>
        <v>-14480</v>
      </c>
      <c r="AL489" s="5">
        <f>IFERROR(SUM(Y489:AK489),-5000)*((Cockpit!$C$3)^0)</f>
        <v>5089.3118279569899</v>
      </c>
      <c r="AM489" s="19">
        <f>INDEX('Team forecast'!$M$3:$AU$22,MATCH($B489,'Team forecast'!$B$3:$B$22,0),MATCH(AM$1,'Team forecast'!$M$2:$AU$2,0))</f>
        <v>0</v>
      </c>
      <c r="AN489" s="19">
        <f>INDEX('Team forecast'!$M$3:$AU$22,MATCH($B489,'Team forecast'!$B$3:$B$22,0),MATCH(AN$1,'Team forecast'!$M$2:$AU$2,0))</f>
        <v>0</v>
      </c>
      <c r="AO489" s="19">
        <f>INDEX('Team forecast'!$M$3:$AU$22,MATCH($B489,'Team forecast'!$B$3:$B$22,0),MATCH(AO$1,'Team forecast'!$M$2:$AU$2,0))</f>
        <v>0</v>
      </c>
      <c r="AP489" s="19">
        <f>INDEX('Team forecast'!$M$3:$AU$22,MATCH($B489,'Team forecast'!$B$3:$B$22,0),MATCH(AP$1,'Team forecast'!$M$2:$AU$2,0))</f>
        <v>0</v>
      </c>
      <c r="AQ489" s="5">
        <f t="shared" si="500"/>
        <v>7000</v>
      </c>
      <c r="AR489" s="5">
        <f>INDEX('Team forecast'!$M$3:$AU$22,MATCH($B489,'Team forecast'!$B$3:$B$22,0),MATCH(AR$1,'Team forecast'!$M$2:$AU$2,0))*IF($Y489&gt;0,25000,0)</f>
        <v>0</v>
      </c>
      <c r="AS489" s="5">
        <f>INDEX('Team forecast'!$M$3:$AU$22,MATCH($B489,'Team forecast'!$B$3:$B$22,0),MATCH(AS$1,'Team forecast'!$M$2:$AU$2,0))*IF($Y489&gt;0,5000,0)</f>
        <v>0</v>
      </c>
      <c r="AT489" s="5">
        <f>INDEX('Team forecast'!$M$3:$AU$22,MATCH($B489,'Team forecast'!$B$3:$B$22,0),MATCH(AT$1,'Team forecast'!$M$2:$AU$2,0))*IF($Y489&gt;0,-15000,0)</f>
        <v>0</v>
      </c>
      <c r="AU489" s="5">
        <f t="shared" si="501"/>
        <v>0</v>
      </c>
      <c r="AV489" s="5">
        <f t="shared" si="502"/>
        <v>0</v>
      </c>
      <c r="AW489" s="5">
        <f t="shared" si="503"/>
        <v>0</v>
      </c>
      <c r="AX489" s="5">
        <f t="shared" si="504"/>
        <v>0</v>
      </c>
      <c r="AY489" s="5">
        <f t="shared" si="505"/>
        <v>0</v>
      </c>
      <c r="AZ489" s="5">
        <f t="shared" si="506"/>
        <v>-7000</v>
      </c>
      <c r="BA489" s="5">
        <f t="shared" si="507"/>
        <v>0</v>
      </c>
      <c r="BB489" s="5">
        <f t="shared" si="508"/>
        <v>0</v>
      </c>
      <c r="BC489" s="5">
        <f t="shared" si="509"/>
        <v>0</v>
      </c>
      <c r="BD489" s="5">
        <f>IFERROR(SUM(AR489:BC489),0)*((Cockpit!$C$3)^1)</f>
        <v>-4900</v>
      </c>
      <c r="BE489" s="19">
        <f>INDEX('Team forecast'!$M$3:$AU$22,MATCH($B489,'Team forecast'!$B$3:$B$22,0),MATCH(BE$1,'Team forecast'!$M$2:$AU$2,0))</f>
        <v>0</v>
      </c>
      <c r="BF489" s="19">
        <f>INDEX('Team forecast'!$M$3:$AU$22,MATCH($B489,'Team forecast'!$B$3:$B$22,0),MATCH(BF$1,'Team forecast'!$M$2:$AU$2,0))</f>
        <v>0</v>
      </c>
      <c r="BG489" s="19">
        <f>INDEX('Team forecast'!$M$3:$AU$22,MATCH($B489,'Team forecast'!$B$3:$B$22,0),MATCH(BG$1,'Team forecast'!$M$2:$AU$2,0))</f>
        <v>0</v>
      </c>
      <c r="BH489" s="19">
        <f>INDEX('Team forecast'!$M$3:$AU$22,MATCH($B489,'Team forecast'!$B$3:$B$22,0),MATCH(BH$1,'Team forecast'!$M$2:$AU$2,0))</f>
        <v>0</v>
      </c>
      <c r="BI489" s="5">
        <f t="shared" si="510"/>
        <v>7000</v>
      </c>
      <c r="BJ489" s="5">
        <f>INDEX('Team forecast'!$M$3:$AU$22,MATCH($B489,'Team forecast'!$B$3:$B$22,0),MATCH(BJ$1,'Team forecast'!$M$2:$AU$2,0))*IF($Y489&gt;0,25000,0)</f>
        <v>0</v>
      </c>
      <c r="BK489" s="5">
        <f>INDEX('Team forecast'!$M$3:$AU$22,MATCH($B489,'Team forecast'!$B$3:$B$22,0),MATCH(BK$1,'Team forecast'!$M$2:$AU$2,0))*IF($Y489&gt;0,5000,0)</f>
        <v>0</v>
      </c>
      <c r="BL489" s="5">
        <f>INDEX('Team forecast'!$M$3:$AU$22,MATCH($B489,'Team forecast'!$B$3:$B$22,0),MATCH(BL$1,'Team forecast'!$M$2:$AU$2,0))*IF($Y489&gt;0,-15000,0)</f>
        <v>0</v>
      </c>
      <c r="BM489" s="5">
        <f t="shared" si="511"/>
        <v>0</v>
      </c>
      <c r="BN489" s="5">
        <f t="shared" si="512"/>
        <v>0</v>
      </c>
      <c r="BO489" s="5">
        <f t="shared" si="513"/>
        <v>0</v>
      </c>
      <c r="BP489" s="5">
        <f t="shared" si="514"/>
        <v>0</v>
      </c>
      <c r="BQ489" s="5">
        <f t="shared" si="515"/>
        <v>0</v>
      </c>
      <c r="BR489" s="5">
        <f t="shared" si="516"/>
        <v>-7000</v>
      </c>
      <c r="BS489" s="5">
        <f t="shared" si="517"/>
        <v>0</v>
      </c>
      <c r="BT489" s="5">
        <f t="shared" si="518"/>
        <v>0</v>
      </c>
      <c r="BU489" s="5">
        <f t="shared" si="519"/>
        <v>0</v>
      </c>
      <c r="BV489" s="5">
        <f>IFERROR(SUM(BJ489:BU489),0)*((Cockpit!$C$3)^2)</f>
        <v>-3429.9999999999995</v>
      </c>
      <c r="BW489" s="19">
        <f>INDEX('Team forecast'!$M$3:$AU$22,MATCH($B489,'Team forecast'!$B$3:$B$22,0),MATCH(BW$1,'Team forecast'!$M$2:$AU$2,0))</f>
        <v>0</v>
      </c>
      <c r="BX489" s="19">
        <f>INDEX('Team forecast'!$M$3:$AU$22,MATCH($B489,'Team forecast'!$B$3:$B$22,0),MATCH(BX$1,'Team forecast'!$M$2:$AU$2,0))</f>
        <v>0</v>
      </c>
      <c r="BY489" s="19">
        <f>INDEX('Team forecast'!$M$3:$AU$22,MATCH($B489,'Team forecast'!$B$3:$B$22,0),MATCH(BY$1,'Team forecast'!$M$2:$AU$2,0))</f>
        <v>0</v>
      </c>
      <c r="BZ489" s="19">
        <f>INDEX('Team forecast'!$M$3:$AU$22,MATCH($B489,'Team forecast'!$B$3:$B$22,0),MATCH(BZ$1,'Team forecast'!$M$2:$AU$2,0))</f>
        <v>0</v>
      </c>
      <c r="CA489" s="5">
        <f t="shared" si="520"/>
        <v>7000</v>
      </c>
      <c r="CB489" s="5">
        <f>INDEX('Team forecast'!$M$3:$AU$22,MATCH($B489,'Team forecast'!$B$3:$B$22,0),MATCH(CB$1,'Team forecast'!$M$2:$AU$2,0))*IF($Y489&gt;0,25000,0)</f>
        <v>0</v>
      </c>
      <c r="CC489" s="5">
        <f>INDEX('Team forecast'!$M$3:$AU$22,MATCH($B489,'Team forecast'!$B$3:$B$22,0),MATCH(CC$1,'Team forecast'!$M$2:$AU$2,0))*IF($Y489&gt;0,5000,0)</f>
        <v>0</v>
      </c>
      <c r="CD489" s="5">
        <f>INDEX('Team forecast'!$M$3:$AU$22,MATCH($B489,'Team forecast'!$B$3:$B$22,0),MATCH(CD$1,'Team forecast'!$M$2:$AU$2,0))*IF($Y489&gt;0,-15000,0)</f>
        <v>0</v>
      </c>
      <c r="CE489" s="5">
        <f t="shared" si="521"/>
        <v>0</v>
      </c>
      <c r="CF489" s="5">
        <f t="shared" si="522"/>
        <v>0</v>
      </c>
      <c r="CG489" s="5">
        <f t="shared" si="523"/>
        <v>0</v>
      </c>
      <c r="CH489" s="5">
        <f t="shared" si="524"/>
        <v>0</v>
      </c>
      <c r="CI489" s="5">
        <f t="shared" si="525"/>
        <v>0</v>
      </c>
      <c r="CJ489" s="5">
        <f t="shared" si="526"/>
        <v>-7000</v>
      </c>
      <c r="CK489" s="5">
        <f t="shared" si="527"/>
        <v>0</v>
      </c>
      <c r="CL489" s="5">
        <f t="shared" si="528"/>
        <v>0</v>
      </c>
      <c r="CM489" s="5">
        <f t="shared" si="529"/>
        <v>0</v>
      </c>
      <c r="CN489" s="5">
        <f>IFERROR(SUM(CB489:CM489),0)*((Cockpit!$C$3)^3)</f>
        <v>-2400.9999999999995</v>
      </c>
      <c r="CO489" s="19">
        <f>INDEX('Team forecast'!$M$3:$AU$22,MATCH($B489,'Team forecast'!$B$3:$B$22,0),MATCH(CO$1,'Team forecast'!$M$2:$AU$2,0))</f>
        <v>0</v>
      </c>
      <c r="CP489" s="19">
        <f>INDEX('Team forecast'!$M$3:$AU$22,MATCH($B489,'Team forecast'!$B$3:$B$22,0),MATCH(CP$1,'Team forecast'!$M$2:$AU$2,0))</f>
        <v>0</v>
      </c>
      <c r="CQ489" s="19">
        <f>INDEX('Team forecast'!$M$3:$AU$22,MATCH($B489,'Team forecast'!$B$3:$B$22,0),MATCH(CQ$1,'Team forecast'!$M$2:$AU$2,0))</f>
        <v>0</v>
      </c>
      <c r="CR489" s="19">
        <f>INDEX('Team forecast'!$M$3:$AU$22,MATCH($B489,'Team forecast'!$B$3:$B$22,0),MATCH(CR$1,'Team forecast'!$M$2:$AU$2,0))</f>
        <v>0</v>
      </c>
      <c r="CS489" s="5">
        <f t="shared" si="530"/>
        <v>7000</v>
      </c>
      <c r="CT489" s="5">
        <f>INDEX('Team forecast'!$M$3:$AU$22,MATCH($B489,'Team forecast'!$B$3:$B$22,0),MATCH(CT$1,'Team forecast'!$M$2:$AU$2,0))*IF($Y489&gt;0,25000,0)</f>
        <v>0</v>
      </c>
      <c r="CU489" s="5">
        <f>INDEX('Team forecast'!$M$3:$AU$22,MATCH($B489,'Team forecast'!$B$3:$B$22,0),MATCH(CU$1,'Team forecast'!$M$2:$AU$2,0))*IF($Y489&gt;0,5000,0)</f>
        <v>0</v>
      </c>
      <c r="CV489" s="5">
        <f>INDEX('Team forecast'!$M$3:$AU$22,MATCH($B489,'Team forecast'!$B$3:$B$22,0),MATCH(CV$1,'Team forecast'!$M$2:$AU$2,0))*IF($Y489&gt;0,-15000,0)</f>
        <v>0</v>
      </c>
      <c r="CW489" s="5">
        <f t="shared" si="531"/>
        <v>0</v>
      </c>
      <c r="CX489" s="5">
        <f t="shared" si="532"/>
        <v>0</v>
      </c>
      <c r="CY489" s="5">
        <f t="shared" si="533"/>
        <v>0</v>
      </c>
      <c r="CZ489" s="5">
        <f t="shared" si="534"/>
        <v>0</v>
      </c>
      <c r="DA489" s="5">
        <f t="shared" si="535"/>
        <v>0</v>
      </c>
      <c r="DB489" s="5">
        <f t="shared" si="536"/>
        <v>-7000</v>
      </c>
      <c r="DC489" s="5">
        <f t="shared" si="537"/>
        <v>0</v>
      </c>
      <c r="DD489" s="5">
        <f t="shared" si="538"/>
        <v>0</v>
      </c>
      <c r="DE489" s="5">
        <f t="shared" si="539"/>
        <v>0</v>
      </c>
      <c r="DF489" s="5">
        <f>IFERROR(SUM(CT489:DE489),0)*((Cockpit!$C$3)^4)</f>
        <v>-1680.6999999999994</v>
      </c>
      <c r="DG489" s="19">
        <f>INDEX('Team forecast'!$M$3:$AU$22,MATCH($B489,'Team forecast'!$B$3:$B$22,0),MATCH(DG$1,'Team forecast'!$M$2:$AU$2,0))</f>
        <v>0</v>
      </c>
      <c r="DH489" s="19">
        <f>INDEX('Team forecast'!$M$3:$AU$22,MATCH($B489,'Team forecast'!$B$3:$B$22,0),MATCH(DH$1,'Team forecast'!$M$2:$AU$2,0))</f>
        <v>0</v>
      </c>
      <c r="DI489" s="19">
        <f>INDEX('Team forecast'!$M$3:$AU$22,MATCH($B489,'Team forecast'!$B$3:$B$22,0),MATCH(DI$1,'Team forecast'!$M$2:$AU$2,0))</f>
        <v>0</v>
      </c>
      <c r="DJ489" s="19">
        <f>INDEX('Team forecast'!$M$3:$AU$22,MATCH($B489,'Team forecast'!$B$3:$B$22,0),MATCH(DJ$1,'Team forecast'!$M$2:$AU$2,0))</f>
        <v>0</v>
      </c>
      <c r="DK489" s="5">
        <f t="shared" si="540"/>
        <v>7000</v>
      </c>
      <c r="DL489" s="5">
        <f>INDEX('Team forecast'!$M$3:$AU$22,MATCH($B489,'Team forecast'!$B$3:$B$22,0),MATCH(DL$1,'Team forecast'!$M$2:$AU$2,0))*IF($Y489&gt;0,25000,0)</f>
        <v>0</v>
      </c>
      <c r="DM489" s="5">
        <f>INDEX('Team forecast'!$M$3:$AU$22,MATCH($B489,'Team forecast'!$B$3:$B$22,0),MATCH(DM$1,'Team forecast'!$M$2:$AU$2,0))*IF($Y489&gt;0,5000,0)</f>
        <v>0</v>
      </c>
      <c r="DN489" s="5">
        <f>INDEX('Team forecast'!$M$3:$AU$22,MATCH($B489,'Team forecast'!$B$3:$B$22,0),MATCH(DN$1,'Team forecast'!$M$2:$AU$2,0))*IF($Y489&gt;0,-15000,0)</f>
        <v>0</v>
      </c>
      <c r="DO489" s="5">
        <f t="shared" si="541"/>
        <v>0</v>
      </c>
      <c r="DP489" s="5">
        <f t="shared" si="542"/>
        <v>0</v>
      </c>
      <c r="DQ489" s="5">
        <f t="shared" si="543"/>
        <v>0</v>
      </c>
      <c r="DR489" s="5">
        <f t="shared" si="544"/>
        <v>0</v>
      </c>
      <c r="DS489" s="5">
        <f t="shared" si="545"/>
        <v>0</v>
      </c>
      <c r="DT489" s="5">
        <f t="shared" si="546"/>
        <v>-7000</v>
      </c>
      <c r="DU489" s="5">
        <f t="shared" si="547"/>
        <v>0</v>
      </c>
      <c r="DV489" s="5">
        <f t="shared" si="548"/>
        <v>0</v>
      </c>
      <c r="DW489" s="5">
        <f t="shared" si="549"/>
        <v>0</v>
      </c>
      <c r="DX489" s="5">
        <f>IFERROR(SUM(DL489:DW489),0)*((Cockpit!$C$3)^5)</f>
        <v>-1176.4899999999996</v>
      </c>
      <c r="DY489" s="5">
        <f t="shared" si="550"/>
        <v>-8498.8781720430088</v>
      </c>
      <c r="DZ489" s="5" t="str">
        <f>IF(ISERROR(MATCH(A489,'Current squad'!B:B,0)),"No","Yes")</f>
        <v>No</v>
      </c>
      <c r="EA489" s="5" cm="1">
        <f t="array" ref="EA489">IFERROR(_xlfn.IFS(DZ489="Yes",0,DZ489="No",H489*1%),999999)</f>
        <v>40900</v>
      </c>
      <c r="EB489" s="5">
        <f t="shared" si="492"/>
        <v>4130900</v>
      </c>
      <c r="EC489" s="5">
        <f t="shared" si="551"/>
        <v>-49398.878172043012</v>
      </c>
      <c r="ED489" s="1">
        <f t="shared" si="493"/>
        <v>-1.20779653232379E-2</v>
      </c>
      <c r="EE489" s="5">
        <f>RANK(EC489,$EC$2:$EC$572)+COUNTIF($EC$2:EC489,EC489)-1</f>
        <v>489</v>
      </c>
      <c r="EF489" s="4">
        <f>RANK(ED489,$ED$2:$ED$572)+COUNTIF($ED$2:ED489,ED489)-1</f>
        <v>441</v>
      </c>
    </row>
    <row r="490" spans="1:136" x14ac:dyDescent="0.3">
      <c r="A490" t="str">
        <f>IF(Holdet.dk!A490&lt;&gt;"",Holdet.dk!A490,"")</f>
        <v>Ashley Westwood</v>
      </c>
      <c r="B490" t="str">
        <f>INDEX(Holdet.dk!B:B,MATCH($A490,Holdet.dk!$A:$A,0))</f>
        <v>Burnley</v>
      </c>
      <c r="C490" t="str">
        <f>INDEX(Holdet.dk!C:C,MATCH($A490,Holdet.dk!$A:$A,0))</f>
        <v>Midfield</v>
      </c>
      <c r="D490" t="str">
        <f>INDEX(Holdet.dk!D:D,MATCH($A490,Holdet.dk!$A:$A,0))</f>
        <v>3.962.000</v>
      </c>
      <c r="E490" s="1">
        <f>IFERROR(_xlfn.NUMBERVALUE(INDEX(Holdet.dk!$E:$E,MATCH($A490,Holdet.dk!$A:$A,0)),","),0)</f>
        <v>2E-3</v>
      </c>
      <c r="F490" t="str">
        <f>IF(INDEX(Lookup!H:H,MATCH('Master data'!A490,Lookup!G:G,0))=0,A490,INDEX(Lookup!H:H,MATCH('Master data'!A490,Lookup!G:G,0)))</f>
        <v>Ashley Westwood</v>
      </c>
      <c r="G490" t="str">
        <f>IFERROR(INDEX(Lookup!B:B,MATCH(INDEX(Rotowire!C:C,MATCH(F490,Rotowire!A:A,0)),Lookup!D:D,0)),"")</f>
        <v>Sheffield United</v>
      </c>
      <c r="H490" s="5">
        <f t="shared" si="484"/>
        <v>3962000</v>
      </c>
      <c r="I490" s="19">
        <f>IFERROR(INDEX('Team forecast'!$G$3:$I$22,MATCH($B490,'Team forecast'!$B$3:$B$22,0),MATCH(I$1,'Team forecast'!$G$2:$I$2,0)),0)</f>
        <v>0.86842105263157876</v>
      </c>
      <c r="J490" s="19">
        <f>IFERROR(INDEX('Team forecast'!$G$3:$I$22,MATCH($B490,'Team forecast'!$B$3:$B$22,0),MATCH(J$1,'Team forecast'!$G$2:$I$2,0)),0)</f>
        <v>0.79999999999999993</v>
      </c>
      <c r="K490" s="19">
        <f>IFERROR(INDEX('Team forecast'!$G$3:$I$22,MATCH($B490,'Team forecast'!$B$3:$B$22,0),MATCH(K$1,'Team forecast'!$G$2:$I$2,0)),0)</f>
        <v>1.3061924203441888</v>
      </c>
      <c r="L490">
        <f>SUMIFS(Rotowire!E:E,Rotowire!$A:$A,'Master data'!$F490)</f>
        <v>95</v>
      </c>
      <c r="M490" s="2">
        <f>SUMIFS(Rotowire!F:F,Rotowire!$A:$A,'Master data'!$F490)*I490</f>
        <v>0.1302631578947368</v>
      </c>
      <c r="N490" s="2">
        <f>SUMIFS(Rotowire!G:G,Rotowire!$A:$A,'Master data'!$F490)*I490</f>
        <v>6.9473684210526299E-2</v>
      </c>
      <c r="O490" s="2">
        <f>SUMIFS(Rotowire!I:I,Rotowire!$A:$A,'Master data'!$F490)*I490</f>
        <v>0.25184210526315781</v>
      </c>
      <c r="P490" s="2">
        <f>SUMIFS(Rotowire!W:W,Rotowire!$A:$A,'Master data'!$F490)*K490</f>
        <v>0.31348618088260533</v>
      </c>
      <c r="Q490" s="2">
        <f>SUMIFS(Rotowire!Y:Y,Rotowire!$A:$A,'Master data'!$F490)*J490</f>
        <v>0</v>
      </c>
      <c r="R490" s="2">
        <f>SUMIFS(Rotowire!AB:AB,Rotowire!$A:$A,'Master data'!$F490)</f>
        <v>0.16</v>
      </c>
      <c r="S490" s="2">
        <f>SUMIFS(Rotowire!AC:AC,Rotowire!$A:$A,'Master data'!$F490)</f>
        <v>0</v>
      </c>
      <c r="T490" s="2">
        <f>INDEX('Team forecast'!D$3:D$22,MATCH($B490,'Team forecast'!$B$3:$B$22,0))</f>
        <v>1.32</v>
      </c>
      <c r="U490" s="2">
        <f>INDEX('Team forecast'!E$3:E$22,MATCH($B490,'Team forecast'!$B$3:$B$22,0))</f>
        <v>1.1599999999999999</v>
      </c>
      <c r="V490" s="2">
        <f>INDEX('Team forecast'!J$3:J$22,MATCH($B490,'Team forecast'!$B$3:$B$22,0))</f>
        <v>0.39810000000000001</v>
      </c>
      <c r="W490" s="2">
        <f>INDEX('Team forecast'!K$3:K$22,MATCH($B490,'Team forecast'!$B$3:$B$22,0))</f>
        <v>0.27700000000000002</v>
      </c>
      <c r="X490" s="2">
        <f>INDEX('Team forecast'!L$3:L$22,MATCH($B490,'Team forecast'!$B$3:$B$22,0))</f>
        <v>0.32490000000000002</v>
      </c>
      <c r="Y490" s="5">
        <f t="shared" si="485"/>
        <v>7000</v>
      </c>
      <c r="Z490" s="5">
        <f t="shared" si="486"/>
        <v>9952.5</v>
      </c>
      <c r="AA490" s="5">
        <f t="shared" si="487"/>
        <v>1385.0000000000002</v>
      </c>
      <c r="AB490" s="5">
        <f t="shared" si="488"/>
        <v>-4873.5</v>
      </c>
      <c r="AC490" s="5">
        <f t="shared" si="489"/>
        <v>16282.8947368421</v>
      </c>
      <c r="AD490" s="5">
        <f t="shared" si="494"/>
        <v>3473.6842105263149</v>
      </c>
      <c r="AE490" s="5">
        <f t="shared" si="495"/>
        <v>2518.4210526315783</v>
      </c>
      <c r="AF490" s="5">
        <f t="shared" si="490"/>
        <v>0</v>
      </c>
      <c r="AG490" s="5">
        <f t="shared" si="491"/>
        <v>0</v>
      </c>
      <c r="AH490" s="5">
        <f t="shared" si="496"/>
        <v>-3200</v>
      </c>
      <c r="AI490" s="5">
        <f t="shared" si="497"/>
        <v>0</v>
      </c>
      <c r="AJ490" s="5">
        <f t="shared" si="498"/>
        <v>13200</v>
      </c>
      <c r="AK490" s="5">
        <f t="shared" si="499"/>
        <v>-9280</v>
      </c>
      <c r="AL490" s="5">
        <f>IFERROR(SUM(Y490:AK490),-5000)*((Cockpit!$C$3)^0)</f>
        <v>36458.999999999993</v>
      </c>
      <c r="AM490" s="19">
        <f>INDEX('Team forecast'!$M$3:$AU$22,MATCH($B490,'Team forecast'!$B$3:$B$22,0),MATCH(AM$1,'Team forecast'!$M$2:$AU$2,0))</f>
        <v>0</v>
      </c>
      <c r="AN490" s="19">
        <f>INDEX('Team forecast'!$M$3:$AU$22,MATCH($B490,'Team forecast'!$B$3:$B$22,0),MATCH(AN$1,'Team forecast'!$M$2:$AU$2,0))</f>
        <v>0</v>
      </c>
      <c r="AO490" s="19">
        <f>INDEX('Team forecast'!$M$3:$AU$22,MATCH($B490,'Team forecast'!$B$3:$B$22,0),MATCH(AO$1,'Team forecast'!$M$2:$AU$2,0))</f>
        <v>0</v>
      </c>
      <c r="AP490" s="19">
        <f>INDEX('Team forecast'!$M$3:$AU$22,MATCH($B490,'Team forecast'!$B$3:$B$22,0),MATCH(AP$1,'Team forecast'!$M$2:$AU$2,0))</f>
        <v>0</v>
      </c>
      <c r="AQ490" s="5">
        <f t="shared" si="500"/>
        <v>7000</v>
      </c>
      <c r="AR490" s="5">
        <f>INDEX('Team forecast'!$M$3:$AU$22,MATCH($B490,'Team forecast'!$B$3:$B$22,0),MATCH(AR$1,'Team forecast'!$M$2:$AU$2,0))*IF($Y490&gt;0,25000,0)</f>
        <v>0</v>
      </c>
      <c r="AS490" s="5">
        <f>INDEX('Team forecast'!$M$3:$AU$22,MATCH($B490,'Team forecast'!$B$3:$B$22,0),MATCH(AS$1,'Team forecast'!$M$2:$AU$2,0))*IF($Y490&gt;0,5000,0)</f>
        <v>0</v>
      </c>
      <c r="AT490" s="5">
        <f>INDEX('Team forecast'!$M$3:$AU$22,MATCH($B490,'Team forecast'!$B$3:$B$22,0),MATCH(AT$1,'Team forecast'!$M$2:$AU$2,0))*IF($Y490&gt;0,-15000,0)</f>
        <v>0</v>
      </c>
      <c r="AU490" s="5">
        <f t="shared" si="501"/>
        <v>0</v>
      </c>
      <c r="AV490" s="5">
        <f t="shared" si="502"/>
        <v>0</v>
      </c>
      <c r="AW490" s="5">
        <f t="shared" si="503"/>
        <v>0</v>
      </c>
      <c r="AX490" s="5">
        <f t="shared" si="504"/>
        <v>0</v>
      </c>
      <c r="AY490" s="5">
        <f t="shared" si="505"/>
        <v>0</v>
      </c>
      <c r="AZ490" s="5">
        <f t="shared" si="506"/>
        <v>-3200</v>
      </c>
      <c r="BA490" s="5">
        <f t="shared" si="507"/>
        <v>0</v>
      </c>
      <c r="BB490" s="5">
        <f t="shared" si="508"/>
        <v>0</v>
      </c>
      <c r="BC490" s="5">
        <f t="shared" si="509"/>
        <v>0</v>
      </c>
      <c r="BD490" s="5">
        <f>IFERROR(SUM(AR490:BC490),0)*((Cockpit!$C$3)^1)</f>
        <v>-2240</v>
      </c>
      <c r="BE490" s="19">
        <f>INDEX('Team forecast'!$M$3:$AU$22,MATCH($B490,'Team forecast'!$B$3:$B$22,0),MATCH(BE$1,'Team forecast'!$M$2:$AU$2,0))</f>
        <v>0</v>
      </c>
      <c r="BF490" s="19">
        <f>INDEX('Team forecast'!$M$3:$AU$22,MATCH($B490,'Team forecast'!$B$3:$B$22,0),MATCH(BF$1,'Team forecast'!$M$2:$AU$2,0))</f>
        <v>0</v>
      </c>
      <c r="BG490" s="19">
        <f>INDEX('Team forecast'!$M$3:$AU$22,MATCH($B490,'Team forecast'!$B$3:$B$22,0),MATCH(BG$1,'Team forecast'!$M$2:$AU$2,0))</f>
        <v>0</v>
      </c>
      <c r="BH490" s="19">
        <f>INDEX('Team forecast'!$M$3:$AU$22,MATCH($B490,'Team forecast'!$B$3:$B$22,0),MATCH(BH$1,'Team forecast'!$M$2:$AU$2,0))</f>
        <v>0</v>
      </c>
      <c r="BI490" s="5">
        <f t="shared" si="510"/>
        <v>7000</v>
      </c>
      <c r="BJ490" s="5">
        <f>INDEX('Team forecast'!$M$3:$AU$22,MATCH($B490,'Team forecast'!$B$3:$B$22,0),MATCH(BJ$1,'Team forecast'!$M$2:$AU$2,0))*IF($Y490&gt;0,25000,0)</f>
        <v>0</v>
      </c>
      <c r="BK490" s="5">
        <f>INDEX('Team forecast'!$M$3:$AU$22,MATCH($B490,'Team forecast'!$B$3:$B$22,0),MATCH(BK$1,'Team forecast'!$M$2:$AU$2,0))*IF($Y490&gt;0,5000,0)</f>
        <v>0</v>
      </c>
      <c r="BL490" s="5">
        <f>INDEX('Team forecast'!$M$3:$AU$22,MATCH($B490,'Team forecast'!$B$3:$B$22,0),MATCH(BL$1,'Team forecast'!$M$2:$AU$2,0))*IF($Y490&gt;0,-15000,0)</f>
        <v>0</v>
      </c>
      <c r="BM490" s="5">
        <f t="shared" si="511"/>
        <v>0</v>
      </c>
      <c r="BN490" s="5">
        <f t="shared" si="512"/>
        <v>0</v>
      </c>
      <c r="BO490" s="5">
        <f t="shared" si="513"/>
        <v>0</v>
      </c>
      <c r="BP490" s="5">
        <f t="shared" si="514"/>
        <v>0</v>
      </c>
      <c r="BQ490" s="5">
        <f t="shared" si="515"/>
        <v>0</v>
      </c>
      <c r="BR490" s="5">
        <f t="shared" si="516"/>
        <v>-3200</v>
      </c>
      <c r="BS490" s="5">
        <f t="shared" si="517"/>
        <v>0</v>
      </c>
      <c r="BT490" s="5">
        <f t="shared" si="518"/>
        <v>0</v>
      </c>
      <c r="BU490" s="5">
        <f t="shared" si="519"/>
        <v>0</v>
      </c>
      <c r="BV490" s="5">
        <f>IFERROR(SUM(BJ490:BU490),0)*((Cockpit!$C$3)^2)</f>
        <v>-1567.9999999999998</v>
      </c>
      <c r="BW490" s="19">
        <f>INDEX('Team forecast'!$M$3:$AU$22,MATCH($B490,'Team forecast'!$B$3:$B$22,0),MATCH(BW$1,'Team forecast'!$M$2:$AU$2,0))</f>
        <v>0</v>
      </c>
      <c r="BX490" s="19">
        <f>INDEX('Team forecast'!$M$3:$AU$22,MATCH($B490,'Team forecast'!$B$3:$B$22,0),MATCH(BX$1,'Team forecast'!$M$2:$AU$2,0))</f>
        <v>0</v>
      </c>
      <c r="BY490" s="19">
        <f>INDEX('Team forecast'!$M$3:$AU$22,MATCH($B490,'Team forecast'!$B$3:$B$22,0),MATCH(BY$1,'Team forecast'!$M$2:$AU$2,0))</f>
        <v>0</v>
      </c>
      <c r="BZ490" s="19">
        <f>INDEX('Team forecast'!$M$3:$AU$22,MATCH($B490,'Team forecast'!$B$3:$B$22,0),MATCH(BZ$1,'Team forecast'!$M$2:$AU$2,0))</f>
        <v>0</v>
      </c>
      <c r="CA490" s="5">
        <f t="shared" si="520"/>
        <v>7000</v>
      </c>
      <c r="CB490" s="5">
        <f>INDEX('Team forecast'!$M$3:$AU$22,MATCH($B490,'Team forecast'!$B$3:$B$22,0),MATCH(CB$1,'Team forecast'!$M$2:$AU$2,0))*IF($Y490&gt;0,25000,0)</f>
        <v>0</v>
      </c>
      <c r="CC490" s="5">
        <f>INDEX('Team forecast'!$M$3:$AU$22,MATCH($B490,'Team forecast'!$B$3:$B$22,0),MATCH(CC$1,'Team forecast'!$M$2:$AU$2,0))*IF($Y490&gt;0,5000,0)</f>
        <v>0</v>
      </c>
      <c r="CD490" s="5">
        <f>INDEX('Team forecast'!$M$3:$AU$22,MATCH($B490,'Team forecast'!$B$3:$B$22,0),MATCH(CD$1,'Team forecast'!$M$2:$AU$2,0))*IF($Y490&gt;0,-15000,0)</f>
        <v>0</v>
      </c>
      <c r="CE490" s="5">
        <f t="shared" si="521"/>
        <v>0</v>
      </c>
      <c r="CF490" s="5">
        <f t="shared" si="522"/>
        <v>0</v>
      </c>
      <c r="CG490" s="5">
        <f t="shared" si="523"/>
        <v>0</v>
      </c>
      <c r="CH490" s="5">
        <f t="shared" si="524"/>
        <v>0</v>
      </c>
      <c r="CI490" s="5">
        <f t="shared" si="525"/>
        <v>0</v>
      </c>
      <c r="CJ490" s="5">
        <f t="shared" si="526"/>
        <v>-3200</v>
      </c>
      <c r="CK490" s="5">
        <f t="shared" si="527"/>
        <v>0</v>
      </c>
      <c r="CL490" s="5">
        <f t="shared" si="528"/>
        <v>0</v>
      </c>
      <c r="CM490" s="5">
        <f t="shared" si="529"/>
        <v>0</v>
      </c>
      <c r="CN490" s="5">
        <f>IFERROR(SUM(CB490:CM490),0)*((Cockpit!$C$3)^3)</f>
        <v>-1097.5999999999997</v>
      </c>
      <c r="CO490" s="19">
        <f>INDEX('Team forecast'!$M$3:$AU$22,MATCH($B490,'Team forecast'!$B$3:$B$22,0),MATCH(CO$1,'Team forecast'!$M$2:$AU$2,0))</f>
        <v>0</v>
      </c>
      <c r="CP490" s="19">
        <f>INDEX('Team forecast'!$M$3:$AU$22,MATCH($B490,'Team forecast'!$B$3:$B$22,0),MATCH(CP$1,'Team forecast'!$M$2:$AU$2,0))</f>
        <v>0</v>
      </c>
      <c r="CQ490" s="19">
        <f>INDEX('Team forecast'!$M$3:$AU$22,MATCH($B490,'Team forecast'!$B$3:$B$22,0),MATCH(CQ$1,'Team forecast'!$M$2:$AU$2,0))</f>
        <v>0</v>
      </c>
      <c r="CR490" s="19">
        <f>INDEX('Team forecast'!$M$3:$AU$22,MATCH($B490,'Team forecast'!$B$3:$B$22,0),MATCH(CR$1,'Team forecast'!$M$2:$AU$2,0))</f>
        <v>0</v>
      </c>
      <c r="CS490" s="5">
        <f t="shared" si="530"/>
        <v>7000</v>
      </c>
      <c r="CT490" s="5">
        <f>INDEX('Team forecast'!$M$3:$AU$22,MATCH($B490,'Team forecast'!$B$3:$B$22,0),MATCH(CT$1,'Team forecast'!$M$2:$AU$2,0))*IF($Y490&gt;0,25000,0)</f>
        <v>0</v>
      </c>
      <c r="CU490" s="5">
        <f>INDEX('Team forecast'!$M$3:$AU$22,MATCH($B490,'Team forecast'!$B$3:$B$22,0),MATCH(CU$1,'Team forecast'!$M$2:$AU$2,0))*IF($Y490&gt;0,5000,0)</f>
        <v>0</v>
      </c>
      <c r="CV490" s="5">
        <f>INDEX('Team forecast'!$M$3:$AU$22,MATCH($B490,'Team forecast'!$B$3:$B$22,0),MATCH(CV$1,'Team forecast'!$M$2:$AU$2,0))*IF($Y490&gt;0,-15000,0)</f>
        <v>0</v>
      </c>
      <c r="CW490" s="5">
        <f t="shared" si="531"/>
        <v>0</v>
      </c>
      <c r="CX490" s="5">
        <f t="shared" si="532"/>
        <v>0</v>
      </c>
      <c r="CY490" s="5">
        <f t="shared" si="533"/>
        <v>0</v>
      </c>
      <c r="CZ490" s="5">
        <f t="shared" si="534"/>
        <v>0</v>
      </c>
      <c r="DA490" s="5">
        <f t="shared" si="535"/>
        <v>0</v>
      </c>
      <c r="DB490" s="5">
        <f t="shared" si="536"/>
        <v>-3200</v>
      </c>
      <c r="DC490" s="5">
        <f t="shared" si="537"/>
        <v>0</v>
      </c>
      <c r="DD490" s="5">
        <f t="shared" si="538"/>
        <v>0</v>
      </c>
      <c r="DE490" s="5">
        <f t="shared" si="539"/>
        <v>0</v>
      </c>
      <c r="DF490" s="5">
        <f>IFERROR(SUM(CT490:DE490),0)*((Cockpit!$C$3)^4)</f>
        <v>-768.31999999999971</v>
      </c>
      <c r="DG490" s="19">
        <f>INDEX('Team forecast'!$M$3:$AU$22,MATCH($B490,'Team forecast'!$B$3:$B$22,0),MATCH(DG$1,'Team forecast'!$M$2:$AU$2,0))</f>
        <v>0</v>
      </c>
      <c r="DH490" s="19">
        <f>INDEX('Team forecast'!$M$3:$AU$22,MATCH($B490,'Team forecast'!$B$3:$B$22,0),MATCH(DH$1,'Team forecast'!$M$2:$AU$2,0))</f>
        <v>0</v>
      </c>
      <c r="DI490" s="19">
        <f>INDEX('Team forecast'!$M$3:$AU$22,MATCH($B490,'Team forecast'!$B$3:$B$22,0),MATCH(DI$1,'Team forecast'!$M$2:$AU$2,0))</f>
        <v>0</v>
      </c>
      <c r="DJ490" s="19">
        <f>INDEX('Team forecast'!$M$3:$AU$22,MATCH($B490,'Team forecast'!$B$3:$B$22,0),MATCH(DJ$1,'Team forecast'!$M$2:$AU$2,0))</f>
        <v>0</v>
      </c>
      <c r="DK490" s="5">
        <f t="shared" si="540"/>
        <v>7000</v>
      </c>
      <c r="DL490" s="5">
        <f>INDEX('Team forecast'!$M$3:$AU$22,MATCH($B490,'Team forecast'!$B$3:$B$22,0),MATCH(DL$1,'Team forecast'!$M$2:$AU$2,0))*IF($Y490&gt;0,25000,0)</f>
        <v>0</v>
      </c>
      <c r="DM490" s="5">
        <f>INDEX('Team forecast'!$M$3:$AU$22,MATCH($B490,'Team forecast'!$B$3:$B$22,0),MATCH(DM$1,'Team forecast'!$M$2:$AU$2,0))*IF($Y490&gt;0,5000,0)</f>
        <v>0</v>
      </c>
      <c r="DN490" s="5">
        <f>INDEX('Team forecast'!$M$3:$AU$22,MATCH($B490,'Team forecast'!$B$3:$B$22,0),MATCH(DN$1,'Team forecast'!$M$2:$AU$2,0))*IF($Y490&gt;0,-15000,0)</f>
        <v>0</v>
      </c>
      <c r="DO490" s="5">
        <f t="shared" si="541"/>
        <v>0</v>
      </c>
      <c r="DP490" s="5">
        <f t="shared" si="542"/>
        <v>0</v>
      </c>
      <c r="DQ490" s="5">
        <f t="shared" si="543"/>
        <v>0</v>
      </c>
      <c r="DR490" s="5">
        <f t="shared" si="544"/>
        <v>0</v>
      </c>
      <c r="DS490" s="5">
        <f t="shared" si="545"/>
        <v>0</v>
      </c>
      <c r="DT490" s="5">
        <f t="shared" si="546"/>
        <v>-3200</v>
      </c>
      <c r="DU490" s="5">
        <f t="shared" si="547"/>
        <v>0</v>
      </c>
      <c r="DV490" s="5">
        <f t="shared" si="548"/>
        <v>0</v>
      </c>
      <c r="DW490" s="5">
        <f t="shared" si="549"/>
        <v>0</v>
      </c>
      <c r="DX490" s="5">
        <f>IFERROR(SUM(DL490:DW490),0)*((Cockpit!$C$3)^5)</f>
        <v>-537.82399999999984</v>
      </c>
      <c r="DY490" s="5">
        <f t="shared" si="550"/>
        <v>30247.255999999994</v>
      </c>
      <c r="DZ490" s="5" t="str">
        <f>IF(ISERROR(MATCH(A490,'Current squad'!B:B,0)),"No","Yes")</f>
        <v>No</v>
      </c>
      <c r="EA490" s="5" cm="1">
        <f t="array" ref="EA490">IFERROR(_xlfn.IFS(DZ490="Yes",0,DZ490="No",H490*1%),999999)</f>
        <v>39620</v>
      </c>
      <c r="EB490" s="5">
        <f t="shared" si="492"/>
        <v>4001620</v>
      </c>
      <c r="EC490" s="5">
        <f t="shared" si="551"/>
        <v>-9372.7440000000061</v>
      </c>
      <c r="ED490" s="1">
        <f t="shared" si="493"/>
        <v>-2.3656597677940449E-3</v>
      </c>
      <c r="EE490" s="5">
        <f>RANK(EC490,$EC$2:$EC$572)+COUNTIF($EC$2:EC490,EC490)-1</f>
        <v>103</v>
      </c>
      <c r="EF490" s="4">
        <f>RANK(ED490,$ED$2:$ED$572)+COUNTIF($ED$2:ED490,ED490)-1</f>
        <v>109</v>
      </c>
    </row>
    <row r="491" spans="1:136" x14ac:dyDescent="0.3">
      <c r="A491" t="str">
        <f>IF(Holdet.dk!A491&lt;&gt;"",Holdet.dk!A491,"")</f>
        <v>Granit Xhaka</v>
      </c>
      <c r="B491" t="str">
        <f>INDEX(Holdet.dk!B:B,MATCH($A491,Holdet.dk!$A:$A,0))</f>
        <v>Arsenal</v>
      </c>
      <c r="C491" t="str">
        <f>INDEX(Holdet.dk!C:C,MATCH($A491,Holdet.dk!$A:$A,0))</f>
        <v>Midfield</v>
      </c>
      <c r="D491" t="str">
        <f>INDEX(Holdet.dk!D:D,MATCH($A491,Holdet.dk!$A:$A,0))</f>
        <v>3.979.000</v>
      </c>
      <c r="E491" s="1">
        <f>IFERROR(_xlfn.NUMBERVALUE(INDEX(Holdet.dk!$E:$E,MATCH($A491,Holdet.dk!$A:$A,0)),","),0)</f>
        <v>8.0000000000000002E-3</v>
      </c>
      <c r="F491" t="str">
        <f>IF(INDEX(Lookup!H:H,MATCH('Master data'!A491,Lookup!G:G,0))=0,A491,INDEX(Lookup!H:H,MATCH('Master data'!A491,Lookup!G:G,0)))</f>
        <v>Granit Xhaka</v>
      </c>
      <c r="G491" t="str">
        <f>IFERROR(INDEX(Lookup!B:B,MATCH(INDEX(Rotowire!C:C,MATCH(F491,Rotowire!A:A,0)),Lookup!D:D,0)),"")</f>
        <v>Brighton and Hove</v>
      </c>
      <c r="H491" s="5">
        <f t="shared" si="484"/>
        <v>3979000</v>
      </c>
      <c r="I491" s="19">
        <f>IFERROR(INDEX('Team forecast'!$G$3:$I$22,MATCH($B491,'Team forecast'!$B$3:$B$22,0),MATCH(I$1,'Team forecast'!$G$2:$I$2,0)),0)</f>
        <v>0.68783068783068768</v>
      </c>
      <c r="J491" s="19">
        <f>IFERROR(INDEX('Team forecast'!$G$3:$I$22,MATCH($B491,'Team forecast'!$B$3:$B$22,0),MATCH(J$1,'Team forecast'!$G$2:$I$2,0)),0)</f>
        <v>0.99082568807339433</v>
      </c>
      <c r="K491" s="19">
        <f>IFERROR(INDEX('Team forecast'!$G$3:$I$22,MATCH($B491,'Team forecast'!$B$3:$B$22,0),MATCH(K$1,'Team forecast'!$G$2:$I$2,0)),0)</f>
        <v>0.99881036954393854</v>
      </c>
      <c r="L491">
        <f>SUMIFS(Rotowire!E:E,Rotowire!$A:$A,'Master data'!$F491)</f>
        <v>95</v>
      </c>
      <c r="M491" s="2">
        <f>SUMIFS(Rotowire!F:F,Rotowire!$A:$A,'Master data'!$F491)*I491</f>
        <v>3.4391534391534383E-2</v>
      </c>
      <c r="N491" s="2">
        <f>SUMIFS(Rotowire!G:G,Rotowire!$A:$A,'Master data'!$F491)*I491</f>
        <v>7.5661375661375652E-2</v>
      </c>
      <c r="O491" s="2">
        <f>SUMIFS(Rotowire!I:I,Rotowire!$A:$A,'Master data'!$F491)*I491</f>
        <v>0.18571428571428569</v>
      </c>
      <c r="P491" s="2">
        <f>SUMIFS(Rotowire!W:W,Rotowire!$A:$A,'Master data'!$F491)*K491</f>
        <v>0.33959552564493911</v>
      </c>
      <c r="Q491" s="2">
        <f>SUMIFS(Rotowire!Y:Y,Rotowire!$A:$A,'Master data'!$F491)*J491</f>
        <v>0</v>
      </c>
      <c r="R491" s="2">
        <f>SUMIFS(Rotowire!AB:AB,Rotowire!$A:$A,'Master data'!$F491)</f>
        <v>0.22</v>
      </c>
      <c r="S491" s="2">
        <f>SUMIFS(Rotowire!AC:AC,Rotowire!$A:$A,'Master data'!$F491)</f>
        <v>0.03</v>
      </c>
      <c r="T491" s="2">
        <f>INDEX('Team forecast'!D$3:D$22,MATCH($B491,'Team forecast'!$B$3:$B$22,0))</f>
        <v>1.3</v>
      </c>
      <c r="U491" s="2">
        <f>INDEX('Team forecast'!E$3:E$22,MATCH($B491,'Team forecast'!$B$3:$B$22,0))</f>
        <v>1.08</v>
      </c>
      <c r="V491" s="2">
        <f>INDEX('Team forecast'!J$3:J$22,MATCH($B491,'Team forecast'!$B$3:$B$22,0))</f>
        <v>0.41</v>
      </c>
      <c r="W491" s="2">
        <f>INDEX('Team forecast'!K$3:K$22,MATCH($B491,'Team forecast'!$B$3:$B$22,0))</f>
        <v>0.28310000000000002</v>
      </c>
      <c r="X491" s="2">
        <f>INDEX('Team forecast'!L$3:L$22,MATCH($B491,'Team forecast'!$B$3:$B$22,0))</f>
        <v>0.30690000000000001</v>
      </c>
      <c r="Y491" s="5">
        <f t="shared" si="485"/>
        <v>7000</v>
      </c>
      <c r="Z491" s="5">
        <f t="shared" si="486"/>
        <v>10250</v>
      </c>
      <c r="AA491" s="5">
        <f t="shared" si="487"/>
        <v>1415.5</v>
      </c>
      <c r="AB491" s="5">
        <f t="shared" si="488"/>
        <v>-4603.5</v>
      </c>
      <c r="AC491" s="5">
        <f t="shared" si="489"/>
        <v>4298.941798941798</v>
      </c>
      <c r="AD491" s="5">
        <f t="shared" si="494"/>
        <v>3783.0687830687825</v>
      </c>
      <c r="AE491" s="5">
        <f t="shared" si="495"/>
        <v>1857.1428571428569</v>
      </c>
      <c r="AF491" s="5">
        <f t="shared" si="490"/>
        <v>0</v>
      </c>
      <c r="AG491" s="5">
        <f t="shared" si="491"/>
        <v>0</v>
      </c>
      <c r="AH491" s="5">
        <f t="shared" si="496"/>
        <v>-4400</v>
      </c>
      <c r="AI491" s="5">
        <f t="shared" si="497"/>
        <v>-1500</v>
      </c>
      <c r="AJ491" s="5">
        <f t="shared" si="498"/>
        <v>13000</v>
      </c>
      <c r="AK491" s="5">
        <f t="shared" si="499"/>
        <v>-8640</v>
      </c>
      <c r="AL491" s="5">
        <f>IFERROR(SUM(Y491:AK491),-5000)*((Cockpit!$C$3)^0)</f>
        <v>22461.153439153437</v>
      </c>
      <c r="AM491" s="19">
        <f>INDEX('Team forecast'!$M$3:$AU$22,MATCH($B491,'Team forecast'!$B$3:$B$22,0),MATCH(AM$1,'Team forecast'!$M$2:$AU$2,0))</f>
        <v>0</v>
      </c>
      <c r="AN491" s="19">
        <f>INDEX('Team forecast'!$M$3:$AU$22,MATCH($B491,'Team forecast'!$B$3:$B$22,0),MATCH(AN$1,'Team forecast'!$M$2:$AU$2,0))</f>
        <v>0</v>
      </c>
      <c r="AO491" s="19">
        <f>INDEX('Team forecast'!$M$3:$AU$22,MATCH($B491,'Team forecast'!$B$3:$B$22,0),MATCH(AO$1,'Team forecast'!$M$2:$AU$2,0))</f>
        <v>0</v>
      </c>
      <c r="AP491" s="19">
        <f>INDEX('Team forecast'!$M$3:$AU$22,MATCH($B491,'Team forecast'!$B$3:$B$22,0),MATCH(AP$1,'Team forecast'!$M$2:$AU$2,0))</f>
        <v>0</v>
      </c>
      <c r="AQ491" s="5">
        <f t="shared" si="500"/>
        <v>7000</v>
      </c>
      <c r="AR491" s="5">
        <f>INDEX('Team forecast'!$M$3:$AU$22,MATCH($B491,'Team forecast'!$B$3:$B$22,0),MATCH(AR$1,'Team forecast'!$M$2:$AU$2,0))*IF($Y491&gt;0,25000,0)</f>
        <v>0</v>
      </c>
      <c r="AS491" s="5">
        <f>INDEX('Team forecast'!$M$3:$AU$22,MATCH($B491,'Team forecast'!$B$3:$B$22,0),MATCH(AS$1,'Team forecast'!$M$2:$AU$2,0))*IF($Y491&gt;0,5000,0)</f>
        <v>0</v>
      </c>
      <c r="AT491" s="5">
        <f>INDEX('Team forecast'!$M$3:$AU$22,MATCH($B491,'Team forecast'!$B$3:$B$22,0),MATCH(AT$1,'Team forecast'!$M$2:$AU$2,0))*IF($Y491&gt;0,-15000,0)</f>
        <v>0</v>
      </c>
      <c r="AU491" s="5">
        <f t="shared" si="501"/>
        <v>0</v>
      </c>
      <c r="AV491" s="5">
        <f t="shared" si="502"/>
        <v>0</v>
      </c>
      <c r="AW491" s="5">
        <f t="shared" si="503"/>
        <v>0</v>
      </c>
      <c r="AX491" s="5">
        <f t="shared" si="504"/>
        <v>0</v>
      </c>
      <c r="AY491" s="5">
        <f t="shared" si="505"/>
        <v>0</v>
      </c>
      <c r="AZ491" s="5">
        <f t="shared" si="506"/>
        <v>-4400</v>
      </c>
      <c r="BA491" s="5">
        <f t="shared" si="507"/>
        <v>-1500</v>
      </c>
      <c r="BB491" s="5">
        <f t="shared" si="508"/>
        <v>0</v>
      </c>
      <c r="BC491" s="5">
        <f t="shared" si="509"/>
        <v>0</v>
      </c>
      <c r="BD491" s="5">
        <f>IFERROR(SUM(AR491:BC491),0)*((Cockpit!$C$3)^1)</f>
        <v>-4130</v>
      </c>
      <c r="BE491" s="19">
        <f>INDEX('Team forecast'!$M$3:$AU$22,MATCH($B491,'Team forecast'!$B$3:$B$22,0),MATCH(BE$1,'Team forecast'!$M$2:$AU$2,0))</f>
        <v>0</v>
      </c>
      <c r="BF491" s="19">
        <f>INDEX('Team forecast'!$M$3:$AU$22,MATCH($B491,'Team forecast'!$B$3:$B$22,0),MATCH(BF$1,'Team forecast'!$M$2:$AU$2,0))</f>
        <v>0</v>
      </c>
      <c r="BG491" s="19">
        <f>INDEX('Team forecast'!$M$3:$AU$22,MATCH($B491,'Team forecast'!$B$3:$B$22,0),MATCH(BG$1,'Team forecast'!$M$2:$AU$2,0))</f>
        <v>0</v>
      </c>
      <c r="BH491" s="19">
        <f>INDEX('Team forecast'!$M$3:$AU$22,MATCH($B491,'Team forecast'!$B$3:$B$22,0),MATCH(BH$1,'Team forecast'!$M$2:$AU$2,0))</f>
        <v>0</v>
      </c>
      <c r="BI491" s="5">
        <f t="shared" si="510"/>
        <v>7000</v>
      </c>
      <c r="BJ491" s="5">
        <f>INDEX('Team forecast'!$M$3:$AU$22,MATCH($B491,'Team forecast'!$B$3:$B$22,0),MATCH(BJ$1,'Team forecast'!$M$2:$AU$2,0))*IF($Y491&gt;0,25000,0)</f>
        <v>0</v>
      </c>
      <c r="BK491" s="5">
        <f>INDEX('Team forecast'!$M$3:$AU$22,MATCH($B491,'Team forecast'!$B$3:$B$22,0),MATCH(BK$1,'Team forecast'!$M$2:$AU$2,0))*IF($Y491&gt;0,5000,0)</f>
        <v>0</v>
      </c>
      <c r="BL491" s="5">
        <f>INDEX('Team forecast'!$M$3:$AU$22,MATCH($B491,'Team forecast'!$B$3:$B$22,0),MATCH(BL$1,'Team forecast'!$M$2:$AU$2,0))*IF($Y491&gt;0,-15000,0)</f>
        <v>0</v>
      </c>
      <c r="BM491" s="5">
        <f t="shared" si="511"/>
        <v>0</v>
      </c>
      <c r="BN491" s="5">
        <f t="shared" si="512"/>
        <v>0</v>
      </c>
      <c r="BO491" s="5">
        <f t="shared" si="513"/>
        <v>0</v>
      </c>
      <c r="BP491" s="5">
        <f t="shared" si="514"/>
        <v>0</v>
      </c>
      <c r="BQ491" s="5">
        <f t="shared" si="515"/>
        <v>0</v>
      </c>
      <c r="BR491" s="5">
        <f t="shared" si="516"/>
        <v>-4400</v>
      </c>
      <c r="BS491" s="5">
        <f t="shared" si="517"/>
        <v>-1500</v>
      </c>
      <c r="BT491" s="5">
        <f t="shared" si="518"/>
        <v>0</v>
      </c>
      <c r="BU491" s="5">
        <f t="shared" si="519"/>
        <v>0</v>
      </c>
      <c r="BV491" s="5">
        <f>IFERROR(SUM(BJ491:BU491),0)*((Cockpit!$C$3)^2)</f>
        <v>-2890.9999999999995</v>
      </c>
      <c r="BW491" s="19">
        <f>INDEX('Team forecast'!$M$3:$AU$22,MATCH($B491,'Team forecast'!$B$3:$B$22,0),MATCH(BW$1,'Team forecast'!$M$2:$AU$2,0))</f>
        <v>0</v>
      </c>
      <c r="BX491" s="19">
        <f>INDEX('Team forecast'!$M$3:$AU$22,MATCH($B491,'Team forecast'!$B$3:$B$22,0),MATCH(BX$1,'Team forecast'!$M$2:$AU$2,0))</f>
        <v>0</v>
      </c>
      <c r="BY491" s="19">
        <f>INDEX('Team forecast'!$M$3:$AU$22,MATCH($B491,'Team forecast'!$B$3:$B$22,0),MATCH(BY$1,'Team forecast'!$M$2:$AU$2,0))</f>
        <v>0</v>
      </c>
      <c r="BZ491" s="19">
        <f>INDEX('Team forecast'!$M$3:$AU$22,MATCH($B491,'Team forecast'!$B$3:$B$22,0),MATCH(BZ$1,'Team forecast'!$M$2:$AU$2,0))</f>
        <v>0</v>
      </c>
      <c r="CA491" s="5">
        <f t="shared" si="520"/>
        <v>7000</v>
      </c>
      <c r="CB491" s="5">
        <f>INDEX('Team forecast'!$M$3:$AU$22,MATCH($B491,'Team forecast'!$B$3:$B$22,0),MATCH(CB$1,'Team forecast'!$M$2:$AU$2,0))*IF($Y491&gt;0,25000,0)</f>
        <v>0</v>
      </c>
      <c r="CC491" s="5">
        <f>INDEX('Team forecast'!$M$3:$AU$22,MATCH($B491,'Team forecast'!$B$3:$B$22,0),MATCH(CC$1,'Team forecast'!$M$2:$AU$2,0))*IF($Y491&gt;0,5000,0)</f>
        <v>0</v>
      </c>
      <c r="CD491" s="5">
        <f>INDEX('Team forecast'!$M$3:$AU$22,MATCH($B491,'Team forecast'!$B$3:$B$22,0),MATCH(CD$1,'Team forecast'!$M$2:$AU$2,0))*IF($Y491&gt;0,-15000,0)</f>
        <v>0</v>
      </c>
      <c r="CE491" s="5">
        <f t="shared" si="521"/>
        <v>0</v>
      </c>
      <c r="CF491" s="5">
        <f t="shared" si="522"/>
        <v>0</v>
      </c>
      <c r="CG491" s="5">
        <f t="shared" si="523"/>
        <v>0</v>
      </c>
      <c r="CH491" s="5">
        <f t="shared" si="524"/>
        <v>0</v>
      </c>
      <c r="CI491" s="5">
        <f t="shared" si="525"/>
        <v>0</v>
      </c>
      <c r="CJ491" s="5">
        <f t="shared" si="526"/>
        <v>-4400</v>
      </c>
      <c r="CK491" s="5">
        <f t="shared" si="527"/>
        <v>-1500</v>
      </c>
      <c r="CL491" s="5">
        <f t="shared" si="528"/>
        <v>0</v>
      </c>
      <c r="CM491" s="5">
        <f t="shared" si="529"/>
        <v>0</v>
      </c>
      <c r="CN491" s="5">
        <f>IFERROR(SUM(CB491:CM491),0)*((Cockpit!$C$3)^3)</f>
        <v>-2023.6999999999996</v>
      </c>
      <c r="CO491" s="19">
        <f>INDEX('Team forecast'!$M$3:$AU$22,MATCH($B491,'Team forecast'!$B$3:$B$22,0),MATCH(CO$1,'Team forecast'!$M$2:$AU$2,0))</f>
        <v>0</v>
      </c>
      <c r="CP491" s="19">
        <f>INDEX('Team forecast'!$M$3:$AU$22,MATCH($B491,'Team forecast'!$B$3:$B$22,0),MATCH(CP$1,'Team forecast'!$M$2:$AU$2,0))</f>
        <v>0</v>
      </c>
      <c r="CQ491" s="19">
        <f>INDEX('Team forecast'!$M$3:$AU$22,MATCH($B491,'Team forecast'!$B$3:$B$22,0),MATCH(CQ$1,'Team forecast'!$M$2:$AU$2,0))</f>
        <v>0</v>
      </c>
      <c r="CR491" s="19">
        <f>INDEX('Team forecast'!$M$3:$AU$22,MATCH($B491,'Team forecast'!$B$3:$B$22,0),MATCH(CR$1,'Team forecast'!$M$2:$AU$2,0))</f>
        <v>0</v>
      </c>
      <c r="CS491" s="5">
        <f t="shared" si="530"/>
        <v>7000</v>
      </c>
      <c r="CT491" s="5">
        <f>INDEX('Team forecast'!$M$3:$AU$22,MATCH($B491,'Team forecast'!$B$3:$B$22,0),MATCH(CT$1,'Team forecast'!$M$2:$AU$2,0))*IF($Y491&gt;0,25000,0)</f>
        <v>0</v>
      </c>
      <c r="CU491" s="5">
        <f>INDEX('Team forecast'!$M$3:$AU$22,MATCH($B491,'Team forecast'!$B$3:$B$22,0),MATCH(CU$1,'Team forecast'!$M$2:$AU$2,0))*IF($Y491&gt;0,5000,0)</f>
        <v>0</v>
      </c>
      <c r="CV491" s="5">
        <f>INDEX('Team forecast'!$M$3:$AU$22,MATCH($B491,'Team forecast'!$B$3:$B$22,0),MATCH(CV$1,'Team forecast'!$M$2:$AU$2,0))*IF($Y491&gt;0,-15000,0)</f>
        <v>0</v>
      </c>
      <c r="CW491" s="5">
        <f t="shared" si="531"/>
        <v>0</v>
      </c>
      <c r="CX491" s="5">
        <f t="shared" si="532"/>
        <v>0</v>
      </c>
      <c r="CY491" s="5">
        <f t="shared" si="533"/>
        <v>0</v>
      </c>
      <c r="CZ491" s="5">
        <f t="shared" si="534"/>
        <v>0</v>
      </c>
      <c r="DA491" s="5">
        <f t="shared" si="535"/>
        <v>0</v>
      </c>
      <c r="DB491" s="5">
        <f t="shared" si="536"/>
        <v>-4400</v>
      </c>
      <c r="DC491" s="5">
        <f t="shared" si="537"/>
        <v>-1500</v>
      </c>
      <c r="DD491" s="5">
        <f t="shared" si="538"/>
        <v>0</v>
      </c>
      <c r="DE491" s="5">
        <f t="shared" si="539"/>
        <v>0</v>
      </c>
      <c r="DF491" s="5">
        <f>IFERROR(SUM(CT491:DE491),0)*((Cockpit!$C$3)^4)</f>
        <v>-1416.5899999999995</v>
      </c>
      <c r="DG491" s="19">
        <f>INDEX('Team forecast'!$M$3:$AU$22,MATCH($B491,'Team forecast'!$B$3:$B$22,0),MATCH(DG$1,'Team forecast'!$M$2:$AU$2,0))</f>
        <v>0</v>
      </c>
      <c r="DH491" s="19">
        <f>INDEX('Team forecast'!$M$3:$AU$22,MATCH($B491,'Team forecast'!$B$3:$B$22,0),MATCH(DH$1,'Team forecast'!$M$2:$AU$2,0))</f>
        <v>0</v>
      </c>
      <c r="DI491" s="19">
        <f>INDEX('Team forecast'!$M$3:$AU$22,MATCH($B491,'Team forecast'!$B$3:$B$22,0),MATCH(DI$1,'Team forecast'!$M$2:$AU$2,0))</f>
        <v>0</v>
      </c>
      <c r="DJ491" s="19">
        <f>INDEX('Team forecast'!$M$3:$AU$22,MATCH($B491,'Team forecast'!$B$3:$B$22,0),MATCH(DJ$1,'Team forecast'!$M$2:$AU$2,0))</f>
        <v>0</v>
      </c>
      <c r="DK491" s="5">
        <f t="shared" si="540"/>
        <v>7000</v>
      </c>
      <c r="DL491" s="5">
        <f>INDEX('Team forecast'!$M$3:$AU$22,MATCH($B491,'Team forecast'!$B$3:$B$22,0),MATCH(DL$1,'Team forecast'!$M$2:$AU$2,0))*IF($Y491&gt;0,25000,0)</f>
        <v>0</v>
      </c>
      <c r="DM491" s="5">
        <f>INDEX('Team forecast'!$M$3:$AU$22,MATCH($B491,'Team forecast'!$B$3:$B$22,0),MATCH(DM$1,'Team forecast'!$M$2:$AU$2,0))*IF($Y491&gt;0,5000,0)</f>
        <v>0</v>
      </c>
      <c r="DN491" s="5">
        <f>INDEX('Team forecast'!$M$3:$AU$22,MATCH($B491,'Team forecast'!$B$3:$B$22,0),MATCH(DN$1,'Team forecast'!$M$2:$AU$2,0))*IF($Y491&gt;0,-15000,0)</f>
        <v>0</v>
      </c>
      <c r="DO491" s="5">
        <f t="shared" si="541"/>
        <v>0</v>
      </c>
      <c r="DP491" s="5">
        <f t="shared" si="542"/>
        <v>0</v>
      </c>
      <c r="DQ491" s="5">
        <f t="shared" si="543"/>
        <v>0</v>
      </c>
      <c r="DR491" s="5">
        <f t="shared" si="544"/>
        <v>0</v>
      </c>
      <c r="DS491" s="5">
        <f t="shared" si="545"/>
        <v>0</v>
      </c>
      <c r="DT491" s="5">
        <f t="shared" si="546"/>
        <v>-4400</v>
      </c>
      <c r="DU491" s="5">
        <f t="shared" si="547"/>
        <v>-1500</v>
      </c>
      <c r="DV491" s="5">
        <f t="shared" si="548"/>
        <v>0</v>
      </c>
      <c r="DW491" s="5">
        <f t="shared" si="549"/>
        <v>0</v>
      </c>
      <c r="DX491" s="5">
        <f>IFERROR(SUM(DL491:DW491),0)*((Cockpit!$C$3)^5)</f>
        <v>-991.6129999999996</v>
      </c>
      <c r="DY491" s="5">
        <f t="shared" si="550"/>
        <v>11008.250439153438</v>
      </c>
      <c r="DZ491" s="5" t="str">
        <f>IF(ISERROR(MATCH(A491,'Current squad'!B:B,0)),"No","Yes")</f>
        <v>No</v>
      </c>
      <c r="EA491" s="5" cm="1">
        <f t="array" ref="EA491">IFERROR(_xlfn.IFS(DZ491="Yes",0,DZ491="No",H491*1%),999999)</f>
        <v>39790</v>
      </c>
      <c r="EB491" s="5">
        <f t="shared" si="492"/>
        <v>4018790</v>
      </c>
      <c r="EC491" s="5">
        <f t="shared" si="551"/>
        <v>-28781.749560846562</v>
      </c>
      <c r="ED491" s="1">
        <f t="shared" si="493"/>
        <v>-7.2334128074507571E-3</v>
      </c>
      <c r="EE491" s="5">
        <f>RANK(EC491,$EC$2:$EC$572)+COUNTIF($EC$2:EC491,EC491)-1</f>
        <v>257</v>
      </c>
      <c r="EF491" s="4">
        <f>RANK(ED491,$ED$2:$ED$572)+COUNTIF($ED$2:ED491,ED491)-1</f>
        <v>172</v>
      </c>
    </row>
    <row r="492" spans="1:136" x14ac:dyDescent="0.3">
      <c r="A492" t="str">
        <f>IF(Holdet.dk!A492&lt;&gt;"",Holdet.dk!A492,"")</f>
        <v>Henri Saivet</v>
      </c>
      <c r="B492" t="str">
        <f>INDEX(Holdet.dk!B:B,MATCH($A492,Holdet.dk!$A:$A,0))</f>
        <v>Newcastle</v>
      </c>
      <c r="C492" t="str">
        <f>INDEX(Holdet.dk!C:C,MATCH($A492,Holdet.dk!$A:$A,0))</f>
        <v>Midfield</v>
      </c>
      <c r="D492" t="str">
        <f>INDEX(Holdet.dk!D:D,MATCH($A492,Holdet.dk!$A:$A,0))</f>
        <v>1.895.000</v>
      </c>
      <c r="E492" s="1">
        <f>IFERROR(_xlfn.NUMBERVALUE(INDEX(Holdet.dk!$E:$E,MATCH($A492,Holdet.dk!$A:$A,0)),","),0)</f>
        <v>1E-3</v>
      </c>
      <c r="F492" t="str">
        <f>IF(INDEX(Lookup!H:H,MATCH('Master data'!A492,Lookup!G:G,0))=0,A492,INDEX(Lookup!H:H,MATCH('Master data'!A492,Lookup!G:G,0)))</f>
        <v>Henri Saivet</v>
      </c>
      <c r="G492" t="str">
        <f>IFERROR(INDEX(Lookup!B:B,MATCH(INDEX(Rotowire!C:C,MATCH(F492,Rotowire!A:A,0)),Lookup!D:D,0)),"")</f>
        <v/>
      </c>
      <c r="H492" s="5">
        <f t="shared" si="484"/>
        <v>1895000</v>
      </c>
      <c r="I492" s="19">
        <f>IFERROR(INDEX('Team forecast'!$G$3:$I$22,MATCH($B492,'Team forecast'!$B$3:$B$22,0),MATCH(I$1,'Team forecast'!$G$2:$I$2,0)),0)</f>
        <v>0.8913043478260867</v>
      </c>
      <c r="J492" s="19">
        <f>IFERROR(INDEX('Team forecast'!$G$3:$I$22,MATCH($B492,'Team forecast'!$B$3:$B$22,0),MATCH(J$1,'Team forecast'!$G$2:$I$2,0)),0)</f>
        <v>0.79881656804733725</v>
      </c>
      <c r="K492" s="19">
        <f>IFERROR(INDEX('Team forecast'!$G$3:$I$22,MATCH($B492,'Team forecast'!$B$3:$B$22,0),MATCH(K$1,'Team forecast'!$G$2:$I$2,0)),0)</f>
        <v>1.5249427096817147</v>
      </c>
      <c r="L492">
        <f>SUMIFS(Rotowire!E:E,Rotowire!$A:$A,'Master data'!$F492)</f>
        <v>0</v>
      </c>
      <c r="M492" s="2">
        <f>SUMIFS(Rotowire!F:F,Rotowire!$A:$A,'Master data'!$F492)*I492</f>
        <v>0</v>
      </c>
      <c r="N492" s="2">
        <f>SUMIFS(Rotowire!G:G,Rotowire!$A:$A,'Master data'!$F492)*I492</f>
        <v>0</v>
      </c>
      <c r="O492" s="2">
        <f>SUMIFS(Rotowire!I:I,Rotowire!$A:$A,'Master data'!$F492)*I492</f>
        <v>0</v>
      </c>
      <c r="P492" s="2">
        <f>SUMIFS(Rotowire!W:W,Rotowire!$A:$A,'Master data'!$F492)*K492</f>
        <v>0</v>
      </c>
      <c r="Q492" s="2">
        <f>SUMIFS(Rotowire!Y:Y,Rotowire!$A:$A,'Master data'!$F492)*J492</f>
        <v>0</v>
      </c>
      <c r="R492" s="2">
        <f>SUMIFS(Rotowire!AB:AB,Rotowire!$A:$A,'Master data'!$F492)</f>
        <v>0</v>
      </c>
      <c r="S492" s="2">
        <f>SUMIFS(Rotowire!AC:AC,Rotowire!$A:$A,'Master data'!$F492)</f>
        <v>0</v>
      </c>
      <c r="T492" s="2">
        <f>INDEX('Team forecast'!D$3:D$22,MATCH($B492,'Team forecast'!$B$3:$B$22,0))</f>
        <v>1.23</v>
      </c>
      <c r="U492" s="2">
        <f>INDEX('Team forecast'!E$3:E$22,MATCH($B492,'Team forecast'!$B$3:$B$22,0))</f>
        <v>1.35</v>
      </c>
      <c r="V492" s="2">
        <f>INDEX('Team forecast'!J$3:J$22,MATCH($B492,'Team forecast'!$B$3:$B$22,0))</f>
        <v>0.33679999999999999</v>
      </c>
      <c r="W492" s="2">
        <f>INDEX('Team forecast'!K$3:K$22,MATCH($B492,'Team forecast'!$B$3:$B$22,0))</f>
        <v>0.2712</v>
      </c>
      <c r="X492" s="2">
        <f>INDEX('Team forecast'!L$3:L$22,MATCH($B492,'Team forecast'!$B$3:$B$22,0))</f>
        <v>0.39200000000000002</v>
      </c>
      <c r="Y492" s="5">
        <f t="shared" si="485"/>
        <v>-5000</v>
      </c>
      <c r="Z492" s="5">
        <f t="shared" si="486"/>
        <v>0</v>
      </c>
      <c r="AA492" s="5">
        <f t="shared" si="487"/>
        <v>0</v>
      </c>
      <c r="AB492" s="5">
        <f t="shared" si="488"/>
        <v>0</v>
      </c>
      <c r="AC492" s="5">
        <f t="shared" si="489"/>
        <v>0</v>
      </c>
      <c r="AD492" s="5">
        <f t="shared" si="494"/>
        <v>0</v>
      </c>
      <c r="AE492" s="5">
        <f t="shared" si="495"/>
        <v>0</v>
      </c>
      <c r="AF492" s="5">
        <f t="shared" si="490"/>
        <v>0</v>
      </c>
      <c r="AG492" s="5">
        <f t="shared" si="491"/>
        <v>0</v>
      </c>
      <c r="AH492" s="5">
        <f t="shared" si="496"/>
        <v>0</v>
      </c>
      <c r="AI492" s="5">
        <f t="shared" si="497"/>
        <v>0</v>
      </c>
      <c r="AJ492" s="5">
        <f t="shared" si="498"/>
        <v>0</v>
      </c>
      <c r="AK492" s="5">
        <f t="shared" si="499"/>
        <v>0</v>
      </c>
      <c r="AL492" s="5">
        <f>IFERROR(SUM(Y492:AK492),-5000)*((Cockpit!$C$3)^0)</f>
        <v>-5000</v>
      </c>
      <c r="AM492" s="19">
        <f>INDEX('Team forecast'!$M$3:$AU$22,MATCH($B492,'Team forecast'!$B$3:$B$22,0),MATCH(AM$1,'Team forecast'!$M$2:$AU$2,0))</f>
        <v>0</v>
      </c>
      <c r="AN492" s="19">
        <f>INDEX('Team forecast'!$M$3:$AU$22,MATCH($B492,'Team forecast'!$B$3:$B$22,0),MATCH(AN$1,'Team forecast'!$M$2:$AU$2,0))</f>
        <v>0</v>
      </c>
      <c r="AO492" s="19">
        <f>INDEX('Team forecast'!$M$3:$AU$22,MATCH($B492,'Team forecast'!$B$3:$B$22,0),MATCH(AO$1,'Team forecast'!$M$2:$AU$2,0))</f>
        <v>0</v>
      </c>
      <c r="AP492" s="19">
        <f>INDEX('Team forecast'!$M$3:$AU$22,MATCH($B492,'Team forecast'!$B$3:$B$22,0),MATCH(AP$1,'Team forecast'!$M$2:$AU$2,0))</f>
        <v>0</v>
      </c>
      <c r="AQ492" s="5">
        <f t="shared" si="500"/>
        <v>-5000</v>
      </c>
      <c r="AR492" s="5">
        <f>INDEX('Team forecast'!$M$3:$AU$22,MATCH($B492,'Team forecast'!$B$3:$B$22,0),MATCH(AR$1,'Team forecast'!$M$2:$AU$2,0))*IF($Y492&gt;0,25000,0)</f>
        <v>0</v>
      </c>
      <c r="AS492" s="5">
        <f>INDEX('Team forecast'!$M$3:$AU$22,MATCH($B492,'Team forecast'!$B$3:$B$22,0),MATCH(AS$1,'Team forecast'!$M$2:$AU$2,0))*IF($Y492&gt;0,5000,0)</f>
        <v>0</v>
      </c>
      <c r="AT492" s="5">
        <f>INDEX('Team forecast'!$M$3:$AU$22,MATCH($B492,'Team forecast'!$B$3:$B$22,0),MATCH(AT$1,'Team forecast'!$M$2:$AU$2,0))*IF($Y492&gt;0,-15000,0)</f>
        <v>0</v>
      </c>
      <c r="AU492" s="5">
        <f t="shared" si="501"/>
        <v>0</v>
      </c>
      <c r="AV492" s="5">
        <f t="shared" si="502"/>
        <v>0</v>
      </c>
      <c r="AW492" s="5">
        <f t="shared" si="503"/>
        <v>0</v>
      </c>
      <c r="AX492" s="5">
        <f t="shared" si="504"/>
        <v>0</v>
      </c>
      <c r="AY492" s="5">
        <f t="shared" si="505"/>
        <v>0</v>
      </c>
      <c r="AZ492" s="5">
        <f t="shared" si="506"/>
        <v>0</v>
      </c>
      <c r="BA492" s="5">
        <f t="shared" si="507"/>
        <v>0</v>
      </c>
      <c r="BB492" s="5">
        <f t="shared" si="508"/>
        <v>0</v>
      </c>
      <c r="BC492" s="5">
        <f t="shared" si="509"/>
        <v>0</v>
      </c>
      <c r="BD492" s="5">
        <f>IFERROR(SUM(AR492:BC492),0)*((Cockpit!$C$3)^1)</f>
        <v>0</v>
      </c>
      <c r="BE492" s="19">
        <f>INDEX('Team forecast'!$M$3:$AU$22,MATCH($B492,'Team forecast'!$B$3:$B$22,0),MATCH(BE$1,'Team forecast'!$M$2:$AU$2,0))</f>
        <v>0</v>
      </c>
      <c r="BF492" s="19">
        <f>INDEX('Team forecast'!$M$3:$AU$22,MATCH($B492,'Team forecast'!$B$3:$B$22,0),MATCH(BF$1,'Team forecast'!$M$2:$AU$2,0))</f>
        <v>0</v>
      </c>
      <c r="BG492" s="19">
        <f>INDEX('Team forecast'!$M$3:$AU$22,MATCH($B492,'Team forecast'!$B$3:$B$22,0),MATCH(BG$1,'Team forecast'!$M$2:$AU$2,0))</f>
        <v>0</v>
      </c>
      <c r="BH492" s="19">
        <f>INDEX('Team forecast'!$M$3:$AU$22,MATCH($B492,'Team forecast'!$B$3:$B$22,0),MATCH(BH$1,'Team forecast'!$M$2:$AU$2,0))</f>
        <v>0</v>
      </c>
      <c r="BI492" s="5">
        <f t="shared" si="510"/>
        <v>-5000</v>
      </c>
      <c r="BJ492" s="5">
        <f>INDEX('Team forecast'!$M$3:$AU$22,MATCH($B492,'Team forecast'!$B$3:$B$22,0),MATCH(BJ$1,'Team forecast'!$M$2:$AU$2,0))*IF($Y492&gt;0,25000,0)</f>
        <v>0</v>
      </c>
      <c r="BK492" s="5">
        <f>INDEX('Team forecast'!$M$3:$AU$22,MATCH($B492,'Team forecast'!$B$3:$B$22,0),MATCH(BK$1,'Team forecast'!$M$2:$AU$2,0))*IF($Y492&gt;0,5000,0)</f>
        <v>0</v>
      </c>
      <c r="BL492" s="5">
        <f>INDEX('Team forecast'!$M$3:$AU$22,MATCH($B492,'Team forecast'!$B$3:$B$22,0),MATCH(BL$1,'Team forecast'!$M$2:$AU$2,0))*IF($Y492&gt;0,-15000,0)</f>
        <v>0</v>
      </c>
      <c r="BM492" s="5">
        <f t="shared" si="511"/>
        <v>0</v>
      </c>
      <c r="BN492" s="5">
        <f t="shared" si="512"/>
        <v>0</v>
      </c>
      <c r="BO492" s="5">
        <f t="shared" si="513"/>
        <v>0</v>
      </c>
      <c r="BP492" s="5">
        <f t="shared" si="514"/>
        <v>0</v>
      </c>
      <c r="BQ492" s="5">
        <f t="shared" si="515"/>
        <v>0</v>
      </c>
      <c r="BR492" s="5">
        <f t="shared" si="516"/>
        <v>0</v>
      </c>
      <c r="BS492" s="5">
        <f t="shared" si="517"/>
        <v>0</v>
      </c>
      <c r="BT492" s="5">
        <f t="shared" si="518"/>
        <v>0</v>
      </c>
      <c r="BU492" s="5">
        <f t="shared" si="519"/>
        <v>0</v>
      </c>
      <c r="BV492" s="5">
        <f>IFERROR(SUM(BJ492:BU492),0)*((Cockpit!$C$3)^2)</f>
        <v>0</v>
      </c>
      <c r="BW492" s="19">
        <f>INDEX('Team forecast'!$M$3:$AU$22,MATCH($B492,'Team forecast'!$B$3:$B$22,0),MATCH(BW$1,'Team forecast'!$M$2:$AU$2,0))</f>
        <v>0</v>
      </c>
      <c r="BX492" s="19">
        <f>INDEX('Team forecast'!$M$3:$AU$22,MATCH($B492,'Team forecast'!$B$3:$B$22,0),MATCH(BX$1,'Team forecast'!$M$2:$AU$2,0))</f>
        <v>0</v>
      </c>
      <c r="BY492" s="19">
        <f>INDEX('Team forecast'!$M$3:$AU$22,MATCH($B492,'Team forecast'!$B$3:$B$22,0),MATCH(BY$1,'Team forecast'!$M$2:$AU$2,0))</f>
        <v>0</v>
      </c>
      <c r="BZ492" s="19">
        <f>INDEX('Team forecast'!$M$3:$AU$22,MATCH($B492,'Team forecast'!$B$3:$B$22,0),MATCH(BZ$1,'Team forecast'!$M$2:$AU$2,0))</f>
        <v>0</v>
      </c>
      <c r="CA492" s="5">
        <f t="shared" si="520"/>
        <v>-5000</v>
      </c>
      <c r="CB492" s="5">
        <f>INDEX('Team forecast'!$M$3:$AU$22,MATCH($B492,'Team forecast'!$B$3:$B$22,0),MATCH(CB$1,'Team forecast'!$M$2:$AU$2,0))*IF($Y492&gt;0,25000,0)</f>
        <v>0</v>
      </c>
      <c r="CC492" s="5">
        <f>INDEX('Team forecast'!$M$3:$AU$22,MATCH($B492,'Team forecast'!$B$3:$B$22,0),MATCH(CC$1,'Team forecast'!$M$2:$AU$2,0))*IF($Y492&gt;0,5000,0)</f>
        <v>0</v>
      </c>
      <c r="CD492" s="5">
        <f>INDEX('Team forecast'!$M$3:$AU$22,MATCH($B492,'Team forecast'!$B$3:$B$22,0),MATCH(CD$1,'Team forecast'!$M$2:$AU$2,0))*IF($Y492&gt;0,-15000,0)</f>
        <v>0</v>
      </c>
      <c r="CE492" s="5">
        <f t="shared" si="521"/>
        <v>0</v>
      </c>
      <c r="CF492" s="5">
        <f t="shared" si="522"/>
        <v>0</v>
      </c>
      <c r="CG492" s="5">
        <f t="shared" si="523"/>
        <v>0</v>
      </c>
      <c r="CH492" s="5">
        <f t="shared" si="524"/>
        <v>0</v>
      </c>
      <c r="CI492" s="5">
        <f t="shared" si="525"/>
        <v>0</v>
      </c>
      <c r="CJ492" s="5">
        <f t="shared" si="526"/>
        <v>0</v>
      </c>
      <c r="CK492" s="5">
        <f t="shared" si="527"/>
        <v>0</v>
      </c>
      <c r="CL492" s="5">
        <f t="shared" si="528"/>
        <v>0</v>
      </c>
      <c r="CM492" s="5">
        <f t="shared" si="529"/>
        <v>0</v>
      </c>
      <c r="CN492" s="5">
        <f>IFERROR(SUM(CB492:CM492),0)*((Cockpit!$C$3)^3)</f>
        <v>0</v>
      </c>
      <c r="CO492" s="19">
        <f>INDEX('Team forecast'!$M$3:$AU$22,MATCH($B492,'Team forecast'!$B$3:$B$22,0),MATCH(CO$1,'Team forecast'!$M$2:$AU$2,0))</f>
        <v>0</v>
      </c>
      <c r="CP492" s="19">
        <f>INDEX('Team forecast'!$M$3:$AU$22,MATCH($B492,'Team forecast'!$B$3:$B$22,0),MATCH(CP$1,'Team forecast'!$M$2:$AU$2,0))</f>
        <v>0</v>
      </c>
      <c r="CQ492" s="19">
        <f>INDEX('Team forecast'!$M$3:$AU$22,MATCH($B492,'Team forecast'!$B$3:$B$22,0),MATCH(CQ$1,'Team forecast'!$M$2:$AU$2,0))</f>
        <v>0</v>
      </c>
      <c r="CR492" s="19">
        <f>INDEX('Team forecast'!$M$3:$AU$22,MATCH($B492,'Team forecast'!$B$3:$B$22,0),MATCH(CR$1,'Team forecast'!$M$2:$AU$2,0))</f>
        <v>0</v>
      </c>
      <c r="CS492" s="5">
        <f t="shared" si="530"/>
        <v>-5000</v>
      </c>
      <c r="CT492" s="5">
        <f>INDEX('Team forecast'!$M$3:$AU$22,MATCH($B492,'Team forecast'!$B$3:$B$22,0),MATCH(CT$1,'Team forecast'!$M$2:$AU$2,0))*IF($Y492&gt;0,25000,0)</f>
        <v>0</v>
      </c>
      <c r="CU492" s="5">
        <f>INDEX('Team forecast'!$M$3:$AU$22,MATCH($B492,'Team forecast'!$B$3:$B$22,0),MATCH(CU$1,'Team forecast'!$M$2:$AU$2,0))*IF($Y492&gt;0,5000,0)</f>
        <v>0</v>
      </c>
      <c r="CV492" s="5">
        <f>INDEX('Team forecast'!$M$3:$AU$22,MATCH($B492,'Team forecast'!$B$3:$B$22,0),MATCH(CV$1,'Team forecast'!$M$2:$AU$2,0))*IF($Y492&gt;0,-15000,0)</f>
        <v>0</v>
      </c>
      <c r="CW492" s="5">
        <f t="shared" si="531"/>
        <v>0</v>
      </c>
      <c r="CX492" s="5">
        <f t="shared" si="532"/>
        <v>0</v>
      </c>
      <c r="CY492" s="5">
        <f t="shared" si="533"/>
        <v>0</v>
      </c>
      <c r="CZ492" s="5">
        <f t="shared" si="534"/>
        <v>0</v>
      </c>
      <c r="DA492" s="5">
        <f t="shared" si="535"/>
        <v>0</v>
      </c>
      <c r="DB492" s="5">
        <f t="shared" si="536"/>
        <v>0</v>
      </c>
      <c r="DC492" s="5">
        <f t="shared" si="537"/>
        <v>0</v>
      </c>
      <c r="DD492" s="5">
        <f t="shared" si="538"/>
        <v>0</v>
      </c>
      <c r="DE492" s="5">
        <f t="shared" si="539"/>
        <v>0</v>
      </c>
      <c r="DF492" s="5">
        <f>IFERROR(SUM(CT492:DE492),0)*((Cockpit!$C$3)^4)</f>
        <v>0</v>
      </c>
      <c r="DG492" s="19">
        <f>INDEX('Team forecast'!$M$3:$AU$22,MATCH($B492,'Team forecast'!$B$3:$B$22,0),MATCH(DG$1,'Team forecast'!$M$2:$AU$2,0))</f>
        <v>0</v>
      </c>
      <c r="DH492" s="19">
        <f>INDEX('Team forecast'!$M$3:$AU$22,MATCH($B492,'Team forecast'!$B$3:$B$22,0),MATCH(DH$1,'Team forecast'!$M$2:$AU$2,0))</f>
        <v>0</v>
      </c>
      <c r="DI492" s="19">
        <f>INDEX('Team forecast'!$M$3:$AU$22,MATCH($B492,'Team forecast'!$B$3:$B$22,0),MATCH(DI$1,'Team forecast'!$M$2:$AU$2,0))</f>
        <v>0</v>
      </c>
      <c r="DJ492" s="19">
        <f>INDEX('Team forecast'!$M$3:$AU$22,MATCH($B492,'Team forecast'!$B$3:$B$22,0),MATCH(DJ$1,'Team forecast'!$M$2:$AU$2,0))</f>
        <v>0</v>
      </c>
      <c r="DK492" s="5">
        <f t="shared" si="540"/>
        <v>-5000</v>
      </c>
      <c r="DL492" s="5">
        <f>INDEX('Team forecast'!$M$3:$AU$22,MATCH($B492,'Team forecast'!$B$3:$B$22,0),MATCH(DL$1,'Team forecast'!$M$2:$AU$2,0))*IF($Y492&gt;0,25000,0)</f>
        <v>0</v>
      </c>
      <c r="DM492" s="5">
        <f>INDEX('Team forecast'!$M$3:$AU$22,MATCH($B492,'Team forecast'!$B$3:$B$22,0),MATCH(DM$1,'Team forecast'!$M$2:$AU$2,0))*IF($Y492&gt;0,5000,0)</f>
        <v>0</v>
      </c>
      <c r="DN492" s="5">
        <f>INDEX('Team forecast'!$M$3:$AU$22,MATCH($B492,'Team forecast'!$B$3:$B$22,0),MATCH(DN$1,'Team forecast'!$M$2:$AU$2,0))*IF($Y492&gt;0,-15000,0)</f>
        <v>0</v>
      </c>
      <c r="DO492" s="5">
        <f t="shared" si="541"/>
        <v>0</v>
      </c>
      <c r="DP492" s="5">
        <f t="shared" si="542"/>
        <v>0</v>
      </c>
      <c r="DQ492" s="5">
        <f t="shared" si="543"/>
        <v>0</v>
      </c>
      <c r="DR492" s="5">
        <f t="shared" si="544"/>
        <v>0</v>
      </c>
      <c r="DS492" s="5">
        <f t="shared" si="545"/>
        <v>0</v>
      </c>
      <c r="DT492" s="5">
        <f t="shared" si="546"/>
        <v>0</v>
      </c>
      <c r="DU492" s="5">
        <f t="shared" si="547"/>
        <v>0</v>
      </c>
      <c r="DV492" s="5">
        <f t="shared" si="548"/>
        <v>0</v>
      </c>
      <c r="DW492" s="5">
        <f t="shared" si="549"/>
        <v>0</v>
      </c>
      <c r="DX492" s="5">
        <f>IFERROR(SUM(DL492:DW492),0)*((Cockpit!$C$3)^5)</f>
        <v>0</v>
      </c>
      <c r="DY492" s="5">
        <f t="shared" si="550"/>
        <v>-5000</v>
      </c>
      <c r="DZ492" s="5" t="str">
        <f>IF(ISERROR(MATCH(A492,'Current squad'!B:B,0)),"No","Yes")</f>
        <v>No</v>
      </c>
      <c r="EA492" s="5" cm="1">
        <f t="array" ref="EA492">IFERROR(_xlfn.IFS(DZ492="Yes",0,DZ492="No",H492*1%),999999)</f>
        <v>18950</v>
      </c>
      <c r="EB492" s="5">
        <f t="shared" si="492"/>
        <v>1913950</v>
      </c>
      <c r="EC492" s="5">
        <f t="shared" si="551"/>
        <v>-23950</v>
      </c>
      <c r="ED492" s="1">
        <f t="shared" si="493"/>
        <v>-1.2638522427440632E-2</v>
      </c>
      <c r="EE492" s="5">
        <f>RANK(EC492,$EC$2:$EC$572)+COUNTIF($EC$2:EC492,EC492)-1</f>
        <v>179</v>
      </c>
      <c r="EF492" s="4">
        <f>RANK(ED492,$ED$2:$ED$572)+COUNTIF($ED$2:ED492,ED492)-1</f>
        <v>538</v>
      </c>
    </row>
    <row r="493" spans="1:136" x14ac:dyDescent="0.3">
      <c r="A493" t="str">
        <f>IF(Holdet.dk!A493&lt;&gt;"",Holdet.dk!A493,"")</f>
        <v>Tosin Adarabioyo</v>
      </c>
      <c r="B493" t="str">
        <f>INDEX(Holdet.dk!B:B,MATCH($A493,Holdet.dk!$A:$A,0))</f>
        <v>Fulham</v>
      </c>
      <c r="C493" t="str">
        <f>INDEX(Holdet.dk!C:C,MATCH($A493,Holdet.dk!$A:$A,0))</f>
        <v>Defense</v>
      </c>
      <c r="D493" t="str">
        <f>INDEX(Holdet.dk!D:D,MATCH($A493,Holdet.dk!$A:$A,0))</f>
        <v>3.246.000</v>
      </c>
      <c r="E493" s="1">
        <f>IFERROR(_xlfn.NUMBERVALUE(INDEX(Holdet.dk!$E:$E,MATCH($A493,Holdet.dk!$A:$A,0)),","),0)</f>
        <v>1E-3</v>
      </c>
      <c r="F493" t="str">
        <f>IF(INDEX(Lookup!H:H,MATCH('Master data'!A493,Lookup!G:G,0))=0,A493,INDEX(Lookup!H:H,MATCH('Master data'!A493,Lookup!G:G,0)))</f>
        <v>Tosin Adarabioyo</v>
      </c>
      <c r="G493" t="str">
        <f>IFERROR(INDEX(Lookup!B:B,MATCH(INDEX(Rotowire!C:C,MATCH(F493,Rotowire!A:A,0)),Lookup!D:D,0)),"")</f>
        <v>Newcastle</v>
      </c>
      <c r="H493" s="5">
        <f t="shared" si="484"/>
        <v>3246000</v>
      </c>
      <c r="I493" s="19">
        <f>IFERROR(INDEX('Team forecast'!$G$3:$I$22,MATCH($B493,'Team forecast'!$B$3:$B$22,0),MATCH(I$1,'Team forecast'!$G$2:$I$2,0)),0)</f>
        <v>0.79881656804733725</v>
      </c>
      <c r="J493" s="19">
        <f>IFERROR(INDEX('Team forecast'!$G$3:$I$22,MATCH($B493,'Team forecast'!$B$3:$B$22,0),MATCH(J$1,'Team forecast'!$G$2:$I$2,0)),0)</f>
        <v>0.8913043478260867</v>
      </c>
      <c r="K493" s="19">
        <f>IFERROR(INDEX('Team forecast'!$G$3:$I$22,MATCH($B493,'Team forecast'!$B$3:$B$22,0),MATCH(K$1,'Team forecast'!$G$2:$I$2,0)),0)</f>
        <v>1.1691703107234377</v>
      </c>
      <c r="L493">
        <f>SUMIFS(Rotowire!E:E,Rotowire!$A:$A,'Master data'!$F493)</f>
        <v>95</v>
      </c>
      <c r="M493" s="2">
        <f>SUMIFS(Rotowire!F:F,Rotowire!$A:$A,'Master data'!$F493)*I493</f>
        <v>1.5976331360946745E-2</v>
      </c>
      <c r="N493" s="2">
        <f>SUMIFS(Rotowire!G:G,Rotowire!$A:$A,'Master data'!$F493)*I493</f>
        <v>7.9881656804733723E-3</v>
      </c>
      <c r="O493" s="2">
        <f>SUMIFS(Rotowire!I:I,Rotowire!$A:$A,'Master data'!$F493)*I493</f>
        <v>0.13579881656804735</v>
      </c>
      <c r="P493" s="2">
        <f>SUMIFS(Rotowire!W:W,Rotowire!$A:$A,'Master data'!$F493)*K493</f>
        <v>0.29229257768085942</v>
      </c>
      <c r="Q493" s="2">
        <f>SUMIFS(Rotowire!Y:Y,Rotowire!$A:$A,'Master data'!$F493)*J493</f>
        <v>0</v>
      </c>
      <c r="R493" s="2">
        <f>SUMIFS(Rotowire!AB:AB,Rotowire!$A:$A,'Master data'!$F493)</f>
        <v>0.09</v>
      </c>
      <c r="S493" s="2">
        <f>SUMIFS(Rotowire!AC:AC,Rotowire!$A:$A,'Master data'!$F493)</f>
        <v>0.01</v>
      </c>
      <c r="T493" s="2">
        <f>INDEX('Team forecast'!D$3:D$22,MATCH($B493,'Team forecast'!$B$3:$B$22,0))</f>
        <v>1.35</v>
      </c>
      <c r="U493" s="2">
        <f>INDEX('Team forecast'!E$3:E$22,MATCH($B493,'Team forecast'!$B$3:$B$22,0))</f>
        <v>1.23</v>
      </c>
      <c r="V493" s="2">
        <f>INDEX('Team forecast'!J$3:J$22,MATCH($B493,'Team forecast'!$B$3:$B$22,0))</f>
        <v>0.39200000000000002</v>
      </c>
      <c r="W493" s="2">
        <f>INDEX('Team forecast'!K$3:K$22,MATCH($B493,'Team forecast'!$B$3:$B$22,0))</f>
        <v>0.2712</v>
      </c>
      <c r="X493" s="2">
        <f>INDEX('Team forecast'!L$3:L$22,MATCH($B493,'Team forecast'!$B$3:$B$22,0))</f>
        <v>0.33679999999999999</v>
      </c>
      <c r="Y493" s="5">
        <f t="shared" si="485"/>
        <v>7000</v>
      </c>
      <c r="Z493" s="5">
        <f t="shared" si="486"/>
        <v>9800</v>
      </c>
      <c r="AA493" s="5">
        <f t="shared" si="487"/>
        <v>1356</v>
      </c>
      <c r="AB493" s="5">
        <f t="shared" si="488"/>
        <v>-5052</v>
      </c>
      <c r="AC493" s="5">
        <f t="shared" si="489"/>
        <v>2396.4497041420118</v>
      </c>
      <c r="AD493" s="5">
        <f t="shared" si="494"/>
        <v>399.40828402366861</v>
      </c>
      <c r="AE493" s="5">
        <f t="shared" si="495"/>
        <v>1357.9881656804735</v>
      </c>
      <c r="AF493" s="5">
        <f t="shared" si="490"/>
        <v>14614.628884042972</v>
      </c>
      <c r="AG493" s="5">
        <f t="shared" si="491"/>
        <v>0</v>
      </c>
      <c r="AH493" s="5">
        <f t="shared" si="496"/>
        <v>-1800</v>
      </c>
      <c r="AI493" s="5">
        <f t="shared" si="497"/>
        <v>-500</v>
      </c>
      <c r="AJ493" s="5">
        <f t="shared" si="498"/>
        <v>13500</v>
      </c>
      <c r="AK493" s="5">
        <f t="shared" si="499"/>
        <v>-9840</v>
      </c>
      <c r="AL493" s="5">
        <f>IFERROR(SUM(Y493:AK493),-5000)*((Cockpit!$C$3)^0)</f>
        <v>33232.475037889126</v>
      </c>
      <c r="AM493" s="19">
        <f>INDEX('Team forecast'!$M$3:$AU$22,MATCH($B493,'Team forecast'!$B$3:$B$22,0),MATCH(AM$1,'Team forecast'!$M$2:$AU$2,0))</f>
        <v>0</v>
      </c>
      <c r="AN493" s="19">
        <f>INDEX('Team forecast'!$M$3:$AU$22,MATCH($B493,'Team forecast'!$B$3:$B$22,0),MATCH(AN$1,'Team forecast'!$M$2:$AU$2,0))</f>
        <v>0</v>
      </c>
      <c r="AO493" s="19">
        <f>INDEX('Team forecast'!$M$3:$AU$22,MATCH($B493,'Team forecast'!$B$3:$B$22,0),MATCH(AO$1,'Team forecast'!$M$2:$AU$2,0))</f>
        <v>0</v>
      </c>
      <c r="AP493" s="19">
        <f>INDEX('Team forecast'!$M$3:$AU$22,MATCH($B493,'Team forecast'!$B$3:$B$22,0),MATCH(AP$1,'Team forecast'!$M$2:$AU$2,0))</f>
        <v>0</v>
      </c>
      <c r="AQ493" s="5">
        <f t="shared" si="500"/>
        <v>7000</v>
      </c>
      <c r="AR493" s="5">
        <f>INDEX('Team forecast'!$M$3:$AU$22,MATCH($B493,'Team forecast'!$B$3:$B$22,0),MATCH(AR$1,'Team forecast'!$M$2:$AU$2,0))*IF($Y493&gt;0,25000,0)</f>
        <v>0</v>
      </c>
      <c r="AS493" s="5">
        <f>INDEX('Team forecast'!$M$3:$AU$22,MATCH($B493,'Team forecast'!$B$3:$B$22,0),MATCH(AS$1,'Team forecast'!$M$2:$AU$2,0))*IF($Y493&gt;0,5000,0)</f>
        <v>0</v>
      </c>
      <c r="AT493" s="5">
        <f>INDEX('Team forecast'!$M$3:$AU$22,MATCH($B493,'Team forecast'!$B$3:$B$22,0),MATCH(AT$1,'Team forecast'!$M$2:$AU$2,0))*IF($Y493&gt;0,-15000,0)</f>
        <v>0</v>
      </c>
      <c r="AU493" s="5">
        <f t="shared" si="501"/>
        <v>0</v>
      </c>
      <c r="AV493" s="5">
        <f t="shared" si="502"/>
        <v>0</v>
      </c>
      <c r="AW493" s="5">
        <f t="shared" si="503"/>
        <v>0</v>
      </c>
      <c r="AX493" s="5">
        <f t="shared" si="504"/>
        <v>0</v>
      </c>
      <c r="AY493" s="5">
        <f t="shared" si="505"/>
        <v>0</v>
      </c>
      <c r="AZ493" s="5">
        <f t="shared" si="506"/>
        <v>-1800</v>
      </c>
      <c r="BA493" s="5">
        <f t="shared" si="507"/>
        <v>-500</v>
      </c>
      <c r="BB493" s="5">
        <f t="shared" si="508"/>
        <v>0</v>
      </c>
      <c r="BC493" s="5">
        <f t="shared" si="509"/>
        <v>0</v>
      </c>
      <c r="BD493" s="5">
        <f>IFERROR(SUM(AR493:BC493),0)*((Cockpit!$C$3)^1)</f>
        <v>-1610</v>
      </c>
      <c r="BE493" s="19">
        <f>INDEX('Team forecast'!$M$3:$AU$22,MATCH($B493,'Team forecast'!$B$3:$B$22,0),MATCH(BE$1,'Team forecast'!$M$2:$AU$2,0))</f>
        <v>0</v>
      </c>
      <c r="BF493" s="19">
        <f>INDEX('Team forecast'!$M$3:$AU$22,MATCH($B493,'Team forecast'!$B$3:$B$22,0),MATCH(BF$1,'Team forecast'!$M$2:$AU$2,0))</f>
        <v>0</v>
      </c>
      <c r="BG493" s="19">
        <f>INDEX('Team forecast'!$M$3:$AU$22,MATCH($B493,'Team forecast'!$B$3:$B$22,0),MATCH(BG$1,'Team forecast'!$M$2:$AU$2,0))</f>
        <v>0</v>
      </c>
      <c r="BH493" s="19">
        <f>INDEX('Team forecast'!$M$3:$AU$22,MATCH($B493,'Team forecast'!$B$3:$B$22,0),MATCH(BH$1,'Team forecast'!$M$2:$AU$2,0))</f>
        <v>0</v>
      </c>
      <c r="BI493" s="5">
        <f t="shared" si="510"/>
        <v>7000</v>
      </c>
      <c r="BJ493" s="5">
        <f>INDEX('Team forecast'!$M$3:$AU$22,MATCH($B493,'Team forecast'!$B$3:$B$22,0),MATCH(BJ$1,'Team forecast'!$M$2:$AU$2,0))*IF($Y493&gt;0,25000,0)</f>
        <v>0</v>
      </c>
      <c r="BK493" s="5">
        <f>INDEX('Team forecast'!$M$3:$AU$22,MATCH($B493,'Team forecast'!$B$3:$B$22,0),MATCH(BK$1,'Team forecast'!$M$2:$AU$2,0))*IF($Y493&gt;0,5000,0)</f>
        <v>0</v>
      </c>
      <c r="BL493" s="5">
        <f>INDEX('Team forecast'!$M$3:$AU$22,MATCH($B493,'Team forecast'!$B$3:$B$22,0),MATCH(BL$1,'Team forecast'!$M$2:$AU$2,0))*IF($Y493&gt;0,-15000,0)</f>
        <v>0</v>
      </c>
      <c r="BM493" s="5">
        <f t="shared" si="511"/>
        <v>0</v>
      </c>
      <c r="BN493" s="5">
        <f t="shared" si="512"/>
        <v>0</v>
      </c>
      <c r="BO493" s="5">
        <f t="shared" si="513"/>
        <v>0</v>
      </c>
      <c r="BP493" s="5">
        <f t="shared" si="514"/>
        <v>0</v>
      </c>
      <c r="BQ493" s="5">
        <f t="shared" si="515"/>
        <v>0</v>
      </c>
      <c r="BR493" s="5">
        <f t="shared" si="516"/>
        <v>-1800</v>
      </c>
      <c r="BS493" s="5">
        <f t="shared" si="517"/>
        <v>-500</v>
      </c>
      <c r="BT493" s="5">
        <f t="shared" si="518"/>
        <v>0</v>
      </c>
      <c r="BU493" s="5">
        <f t="shared" si="519"/>
        <v>0</v>
      </c>
      <c r="BV493" s="5">
        <f>IFERROR(SUM(BJ493:BU493),0)*((Cockpit!$C$3)^2)</f>
        <v>-1126.9999999999998</v>
      </c>
      <c r="BW493" s="19">
        <f>INDEX('Team forecast'!$M$3:$AU$22,MATCH($B493,'Team forecast'!$B$3:$B$22,0),MATCH(BW$1,'Team forecast'!$M$2:$AU$2,0))</f>
        <v>0</v>
      </c>
      <c r="BX493" s="19">
        <f>INDEX('Team forecast'!$M$3:$AU$22,MATCH($B493,'Team forecast'!$B$3:$B$22,0),MATCH(BX$1,'Team forecast'!$M$2:$AU$2,0))</f>
        <v>0</v>
      </c>
      <c r="BY493" s="19">
        <f>INDEX('Team forecast'!$M$3:$AU$22,MATCH($B493,'Team forecast'!$B$3:$B$22,0),MATCH(BY$1,'Team forecast'!$M$2:$AU$2,0))</f>
        <v>0</v>
      </c>
      <c r="BZ493" s="19">
        <f>INDEX('Team forecast'!$M$3:$AU$22,MATCH($B493,'Team forecast'!$B$3:$B$22,0),MATCH(BZ$1,'Team forecast'!$M$2:$AU$2,0))</f>
        <v>0</v>
      </c>
      <c r="CA493" s="5">
        <f t="shared" si="520"/>
        <v>7000</v>
      </c>
      <c r="CB493" s="5">
        <f>INDEX('Team forecast'!$M$3:$AU$22,MATCH($B493,'Team forecast'!$B$3:$B$22,0),MATCH(CB$1,'Team forecast'!$M$2:$AU$2,0))*IF($Y493&gt;0,25000,0)</f>
        <v>0</v>
      </c>
      <c r="CC493" s="5">
        <f>INDEX('Team forecast'!$M$3:$AU$22,MATCH($B493,'Team forecast'!$B$3:$B$22,0),MATCH(CC$1,'Team forecast'!$M$2:$AU$2,0))*IF($Y493&gt;0,5000,0)</f>
        <v>0</v>
      </c>
      <c r="CD493" s="5">
        <f>INDEX('Team forecast'!$M$3:$AU$22,MATCH($B493,'Team forecast'!$B$3:$B$22,0),MATCH(CD$1,'Team forecast'!$M$2:$AU$2,0))*IF($Y493&gt;0,-15000,0)</f>
        <v>0</v>
      </c>
      <c r="CE493" s="5">
        <f t="shared" si="521"/>
        <v>0</v>
      </c>
      <c r="CF493" s="5">
        <f t="shared" si="522"/>
        <v>0</v>
      </c>
      <c r="CG493" s="5">
        <f t="shared" si="523"/>
        <v>0</v>
      </c>
      <c r="CH493" s="5">
        <f t="shared" si="524"/>
        <v>0</v>
      </c>
      <c r="CI493" s="5">
        <f t="shared" si="525"/>
        <v>0</v>
      </c>
      <c r="CJ493" s="5">
        <f t="shared" si="526"/>
        <v>-1800</v>
      </c>
      <c r="CK493" s="5">
        <f t="shared" si="527"/>
        <v>-500</v>
      </c>
      <c r="CL493" s="5">
        <f t="shared" si="528"/>
        <v>0</v>
      </c>
      <c r="CM493" s="5">
        <f t="shared" si="529"/>
        <v>0</v>
      </c>
      <c r="CN493" s="5">
        <f>IFERROR(SUM(CB493:CM493),0)*((Cockpit!$C$3)^3)</f>
        <v>-788.89999999999986</v>
      </c>
      <c r="CO493" s="19">
        <f>INDEX('Team forecast'!$M$3:$AU$22,MATCH($B493,'Team forecast'!$B$3:$B$22,0),MATCH(CO$1,'Team forecast'!$M$2:$AU$2,0))</f>
        <v>0</v>
      </c>
      <c r="CP493" s="19">
        <f>INDEX('Team forecast'!$M$3:$AU$22,MATCH($B493,'Team forecast'!$B$3:$B$22,0),MATCH(CP$1,'Team forecast'!$M$2:$AU$2,0))</f>
        <v>0</v>
      </c>
      <c r="CQ493" s="19">
        <f>INDEX('Team forecast'!$M$3:$AU$22,MATCH($B493,'Team forecast'!$B$3:$B$22,0),MATCH(CQ$1,'Team forecast'!$M$2:$AU$2,0))</f>
        <v>0</v>
      </c>
      <c r="CR493" s="19">
        <f>INDEX('Team forecast'!$M$3:$AU$22,MATCH($B493,'Team forecast'!$B$3:$B$22,0),MATCH(CR$1,'Team forecast'!$M$2:$AU$2,0))</f>
        <v>0</v>
      </c>
      <c r="CS493" s="5">
        <f t="shared" si="530"/>
        <v>7000</v>
      </c>
      <c r="CT493" s="5">
        <f>INDEX('Team forecast'!$M$3:$AU$22,MATCH($B493,'Team forecast'!$B$3:$B$22,0),MATCH(CT$1,'Team forecast'!$M$2:$AU$2,0))*IF($Y493&gt;0,25000,0)</f>
        <v>0</v>
      </c>
      <c r="CU493" s="5">
        <f>INDEX('Team forecast'!$M$3:$AU$22,MATCH($B493,'Team forecast'!$B$3:$B$22,0),MATCH(CU$1,'Team forecast'!$M$2:$AU$2,0))*IF($Y493&gt;0,5000,0)</f>
        <v>0</v>
      </c>
      <c r="CV493" s="5">
        <f>INDEX('Team forecast'!$M$3:$AU$22,MATCH($B493,'Team forecast'!$B$3:$B$22,0),MATCH(CV$1,'Team forecast'!$M$2:$AU$2,0))*IF($Y493&gt;0,-15000,0)</f>
        <v>0</v>
      </c>
      <c r="CW493" s="5">
        <f t="shared" si="531"/>
        <v>0</v>
      </c>
      <c r="CX493" s="5">
        <f t="shared" si="532"/>
        <v>0</v>
      </c>
      <c r="CY493" s="5">
        <f t="shared" si="533"/>
        <v>0</v>
      </c>
      <c r="CZ493" s="5">
        <f t="shared" si="534"/>
        <v>0</v>
      </c>
      <c r="DA493" s="5">
        <f t="shared" si="535"/>
        <v>0</v>
      </c>
      <c r="DB493" s="5">
        <f t="shared" si="536"/>
        <v>-1800</v>
      </c>
      <c r="DC493" s="5">
        <f t="shared" si="537"/>
        <v>-500</v>
      </c>
      <c r="DD493" s="5">
        <f t="shared" si="538"/>
        <v>0</v>
      </c>
      <c r="DE493" s="5">
        <f t="shared" si="539"/>
        <v>0</v>
      </c>
      <c r="DF493" s="5">
        <f>IFERROR(SUM(CT493:DE493),0)*((Cockpit!$C$3)^4)</f>
        <v>-552.22999999999979</v>
      </c>
      <c r="DG493" s="19">
        <f>INDEX('Team forecast'!$M$3:$AU$22,MATCH($B493,'Team forecast'!$B$3:$B$22,0),MATCH(DG$1,'Team forecast'!$M$2:$AU$2,0))</f>
        <v>0</v>
      </c>
      <c r="DH493" s="19">
        <f>INDEX('Team forecast'!$M$3:$AU$22,MATCH($B493,'Team forecast'!$B$3:$B$22,0),MATCH(DH$1,'Team forecast'!$M$2:$AU$2,0))</f>
        <v>0</v>
      </c>
      <c r="DI493" s="19">
        <f>INDEX('Team forecast'!$M$3:$AU$22,MATCH($B493,'Team forecast'!$B$3:$B$22,0),MATCH(DI$1,'Team forecast'!$M$2:$AU$2,0))</f>
        <v>0</v>
      </c>
      <c r="DJ493" s="19">
        <f>INDEX('Team forecast'!$M$3:$AU$22,MATCH($B493,'Team forecast'!$B$3:$B$22,0),MATCH(DJ$1,'Team forecast'!$M$2:$AU$2,0))</f>
        <v>0</v>
      </c>
      <c r="DK493" s="5">
        <f t="shared" si="540"/>
        <v>7000</v>
      </c>
      <c r="DL493" s="5">
        <f>INDEX('Team forecast'!$M$3:$AU$22,MATCH($B493,'Team forecast'!$B$3:$B$22,0),MATCH(DL$1,'Team forecast'!$M$2:$AU$2,0))*IF($Y493&gt;0,25000,0)</f>
        <v>0</v>
      </c>
      <c r="DM493" s="5">
        <f>INDEX('Team forecast'!$M$3:$AU$22,MATCH($B493,'Team forecast'!$B$3:$B$22,0),MATCH(DM$1,'Team forecast'!$M$2:$AU$2,0))*IF($Y493&gt;0,5000,0)</f>
        <v>0</v>
      </c>
      <c r="DN493" s="5">
        <f>INDEX('Team forecast'!$M$3:$AU$22,MATCH($B493,'Team forecast'!$B$3:$B$22,0),MATCH(DN$1,'Team forecast'!$M$2:$AU$2,0))*IF($Y493&gt;0,-15000,0)</f>
        <v>0</v>
      </c>
      <c r="DO493" s="5">
        <f t="shared" si="541"/>
        <v>0</v>
      </c>
      <c r="DP493" s="5">
        <f t="shared" si="542"/>
        <v>0</v>
      </c>
      <c r="DQ493" s="5">
        <f t="shared" si="543"/>
        <v>0</v>
      </c>
      <c r="DR493" s="5">
        <f t="shared" si="544"/>
        <v>0</v>
      </c>
      <c r="DS493" s="5">
        <f t="shared" si="545"/>
        <v>0</v>
      </c>
      <c r="DT493" s="5">
        <f t="shared" si="546"/>
        <v>-1800</v>
      </c>
      <c r="DU493" s="5">
        <f t="shared" si="547"/>
        <v>-500</v>
      </c>
      <c r="DV493" s="5">
        <f t="shared" si="548"/>
        <v>0</v>
      </c>
      <c r="DW493" s="5">
        <f t="shared" si="549"/>
        <v>0</v>
      </c>
      <c r="DX493" s="5">
        <f>IFERROR(SUM(DL493:DW493),0)*((Cockpit!$C$3)^5)</f>
        <v>-386.56099999999986</v>
      </c>
      <c r="DY493" s="5">
        <f t="shared" si="550"/>
        <v>28767.784037889123</v>
      </c>
      <c r="DZ493" s="5" t="str">
        <f>IF(ISERROR(MATCH(A493,'Current squad'!B:B,0)),"No","Yes")</f>
        <v>No</v>
      </c>
      <c r="EA493" s="5" cm="1">
        <f t="array" ref="EA493">IFERROR(_xlfn.IFS(DZ493="Yes",0,DZ493="No",H493*1%),999999)</f>
        <v>32460</v>
      </c>
      <c r="EB493" s="5">
        <f t="shared" si="492"/>
        <v>3278460</v>
      </c>
      <c r="EC493" s="5">
        <f t="shared" si="551"/>
        <v>-3692.2159621108767</v>
      </c>
      <c r="ED493" s="1">
        <f t="shared" si="493"/>
        <v>-1.1374664085369306E-3</v>
      </c>
      <c r="EE493" s="5">
        <f>RANK(EC493,$EC$2:$EC$572)+COUNTIF($EC$2:EC493,EC493)-1</f>
        <v>82</v>
      </c>
      <c r="EF493" s="4">
        <f>RANK(ED493,$ED$2:$ED$572)+COUNTIF($ED$2:ED493,ED493)-1</f>
        <v>92</v>
      </c>
    </row>
    <row r="494" spans="1:136" x14ac:dyDescent="0.3">
      <c r="A494" t="str">
        <f>IF(Holdet.dk!A494&lt;&gt;"",Holdet.dk!A494,"")</f>
        <v>Anthony Elanga</v>
      </c>
      <c r="B494" t="str">
        <f>INDEX(Holdet.dk!B:B,MATCH($A494,Holdet.dk!$A:$A,0))</f>
        <v>Manchester United</v>
      </c>
      <c r="C494" t="str">
        <f>INDEX(Holdet.dk!C:C,MATCH($A494,Holdet.dk!$A:$A,0))</f>
        <v>Striker</v>
      </c>
      <c r="D494" t="str">
        <f>INDEX(Holdet.dk!D:D,MATCH($A494,Holdet.dk!$A:$A,0))</f>
        <v>1.974.000</v>
      </c>
      <c r="E494" s="1">
        <f>IFERROR(_xlfn.NUMBERVALUE(INDEX(Holdet.dk!$E:$E,MATCH($A494,Holdet.dk!$A:$A,0)),","),0)</f>
        <v>0</v>
      </c>
      <c r="F494" t="e">
        <f>IF(INDEX(Lookup!H:H,MATCH('Master data'!A494,Lookup!G:G,0))=0,A494,INDEX(Lookup!H:H,MATCH('Master data'!A494,Lookup!G:G,0)))</f>
        <v>#N/A</v>
      </c>
      <c r="G494" t="str">
        <f>IFERROR(INDEX(Lookup!B:B,MATCH(INDEX(Rotowire!C:C,MATCH(F494,Rotowire!A:A,0)),Lookup!D:D,0)),"")</f>
        <v/>
      </c>
      <c r="H494" s="5">
        <f t="shared" si="484"/>
        <v>1974000</v>
      </c>
      <c r="I494" s="19">
        <f>IFERROR(INDEX('Team forecast'!$G$3:$I$22,MATCH($B494,'Team forecast'!$B$3:$B$22,0),MATCH(I$1,'Team forecast'!$G$2:$I$2,0)),0)</f>
        <v>1.0869565217391304</v>
      </c>
      <c r="J494" s="19">
        <f>IFERROR(INDEX('Team forecast'!$G$3:$I$22,MATCH($B494,'Team forecast'!$B$3:$B$22,0),MATCH(J$1,'Team forecast'!$G$2:$I$2,0)),0)</f>
        <v>0.75816993464052274</v>
      </c>
      <c r="K494" s="19">
        <f>IFERROR(INDEX('Team forecast'!$G$3:$I$22,MATCH($B494,'Team forecast'!$B$3:$B$22,0),MATCH(K$1,'Team forecast'!$G$2:$I$2,0)),0)</f>
        <v>1.4927913375362158</v>
      </c>
      <c r="L494">
        <f>SUMIFS(Rotowire!E:E,Rotowire!$A:$A,'Master data'!$F494)</f>
        <v>0</v>
      </c>
      <c r="M494" s="2">
        <f>SUMIFS(Rotowire!F:F,Rotowire!$A:$A,'Master data'!$F494)*I494</f>
        <v>0</v>
      </c>
      <c r="N494" s="2">
        <f>SUMIFS(Rotowire!G:G,Rotowire!$A:$A,'Master data'!$F494)*I494</f>
        <v>0</v>
      </c>
      <c r="O494" s="2">
        <f>SUMIFS(Rotowire!I:I,Rotowire!$A:$A,'Master data'!$F494)*I494</f>
        <v>0</v>
      </c>
      <c r="P494" s="2">
        <f>SUMIFS(Rotowire!W:W,Rotowire!$A:$A,'Master data'!$F494)*K494</f>
        <v>0</v>
      </c>
      <c r="Q494" s="2">
        <f>SUMIFS(Rotowire!Y:Y,Rotowire!$A:$A,'Master data'!$F494)*J494</f>
        <v>0</v>
      </c>
      <c r="R494" s="2">
        <f>SUMIFS(Rotowire!AB:AB,Rotowire!$A:$A,'Master data'!$F494)</f>
        <v>0</v>
      </c>
      <c r="S494" s="2">
        <f>SUMIFS(Rotowire!AC:AC,Rotowire!$A:$A,'Master data'!$F494)</f>
        <v>0</v>
      </c>
      <c r="T494" s="2">
        <f>INDEX('Team forecast'!D$3:D$22,MATCH($B494,'Team forecast'!$B$3:$B$22,0))</f>
        <v>1.5</v>
      </c>
      <c r="U494" s="2">
        <f>INDEX('Team forecast'!E$3:E$22,MATCH($B494,'Team forecast'!$B$3:$B$22,0))</f>
        <v>1.1599999999999999</v>
      </c>
      <c r="V494" s="2">
        <f>INDEX('Team forecast'!J$3:J$22,MATCH($B494,'Team forecast'!$B$3:$B$22,0))</f>
        <v>0.44640000000000002</v>
      </c>
      <c r="W494" s="2">
        <f>INDEX('Team forecast'!K$3:K$22,MATCH($B494,'Team forecast'!$B$3:$B$22,0))</f>
        <v>0.26269999999999999</v>
      </c>
      <c r="X494" s="2">
        <f>INDEX('Team forecast'!L$3:L$22,MATCH($B494,'Team forecast'!$B$3:$B$22,0))</f>
        <v>0.29099999999999998</v>
      </c>
      <c r="Y494" s="5">
        <f t="shared" si="485"/>
        <v>-5000</v>
      </c>
      <c r="Z494" s="5">
        <f t="shared" si="486"/>
        <v>0</v>
      </c>
      <c r="AA494" s="5">
        <f t="shared" si="487"/>
        <v>0</v>
      </c>
      <c r="AB494" s="5">
        <f t="shared" si="488"/>
        <v>0</v>
      </c>
      <c r="AC494" s="5">
        <f t="shared" si="489"/>
        <v>0</v>
      </c>
      <c r="AD494" s="5">
        <f t="shared" si="494"/>
        <v>0</v>
      </c>
      <c r="AE494" s="5">
        <f t="shared" si="495"/>
        <v>0</v>
      </c>
      <c r="AF494" s="5">
        <f t="shared" si="490"/>
        <v>0</v>
      </c>
      <c r="AG494" s="5">
        <f t="shared" si="491"/>
        <v>0</v>
      </c>
      <c r="AH494" s="5">
        <f t="shared" si="496"/>
        <v>0</v>
      </c>
      <c r="AI494" s="5">
        <f t="shared" si="497"/>
        <v>0</v>
      </c>
      <c r="AJ494" s="5">
        <f t="shared" si="498"/>
        <v>0</v>
      </c>
      <c r="AK494" s="5">
        <f t="shared" si="499"/>
        <v>0</v>
      </c>
      <c r="AL494" s="5">
        <f>IFERROR(SUM(Y494:AK494),-5000)*((Cockpit!$C$3)^0)</f>
        <v>-5000</v>
      </c>
      <c r="AM494" s="19">
        <f>INDEX('Team forecast'!$M$3:$AU$22,MATCH($B494,'Team forecast'!$B$3:$B$22,0),MATCH(AM$1,'Team forecast'!$M$2:$AU$2,0))</f>
        <v>0</v>
      </c>
      <c r="AN494" s="19">
        <f>INDEX('Team forecast'!$M$3:$AU$22,MATCH($B494,'Team forecast'!$B$3:$B$22,0),MATCH(AN$1,'Team forecast'!$M$2:$AU$2,0))</f>
        <v>0</v>
      </c>
      <c r="AO494" s="19">
        <f>INDEX('Team forecast'!$M$3:$AU$22,MATCH($B494,'Team forecast'!$B$3:$B$22,0),MATCH(AO$1,'Team forecast'!$M$2:$AU$2,0))</f>
        <v>0</v>
      </c>
      <c r="AP494" s="19">
        <f>INDEX('Team forecast'!$M$3:$AU$22,MATCH($B494,'Team forecast'!$B$3:$B$22,0),MATCH(AP$1,'Team forecast'!$M$2:$AU$2,0))</f>
        <v>0</v>
      </c>
      <c r="AQ494" s="5">
        <f t="shared" si="500"/>
        <v>-5000</v>
      </c>
      <c r="AR494" s="5">
        <f>INDEX('Team forecast'!$M$3:$AU$22,MATCH($B494,'Team forecast'!$B$3:$B$22,0),MATCH(AR$1,'Team forecast'!$M$2:$AU$2,0))*IF($Y494&gt;0,25000,0)</f>
        <v>0</v>
      </c>
      <c r="AS494" s="5">
        <f>INDEX('Team forecast'!$M$3:$AU$22,MATCH($B494,'Team forecast'!$B$3:$B$22,0),MATCH(AS$1,'Team forecast'!$M$2:$AU$2,0))*IF($Y494&gt;0,5000,0)</f>
        <v>0</v>
      </c>
      <c r="AT494" s="5">
        <f>INDEX('Team forecast'!$M$3:$AU$22,MATCH($B494,'Team forecast'!$B$3:$B$22,0),MATCH(AT$1,'Team forecast'!$M$2:$AU$2,0))*IF($Y494&gt;0,-15000,0)</f>
        <v>0</v>
      </c>
      <c r="AU494" s="5">
        <f t="shared" si="501"/>
        <v>0</v>
      </c>
      <c r="AV494" s="5">
        <f t="shared" si="502"/>
        <v>0</v>
      </c>
      <c r="AW494" s="5">
        <f t="shared" si="503"/>
        <v>0</v>
      </c>
      <c r="AX494" s="5">
        <f t="shared" si="504"/>
        <v>0</v>
      </c>
      <c r="AY494" s="5">
        <f t="shared" si="505"/>
        <v>0</v>
      </c>
      <c r="AZ494" s="5">
        <f t="shared" si="506"/>
        <v>0</v>
      </c>
      <c r="BA494" s="5">
        <f t="shared" si="507"/>
        <v>0</v>
      </c>
      <c r="BB494" s="5">
        <f t="shared" si="508"/>
        <v>0</v>
      </c>
      <c r="BC494" s="5">
        <f t="shared" si="509"/>
        <v>0</v>
      </c>
      <c r="BD494" s="5">
        <f>IFERROR(SUM(AR494:BC494),0)*((Cockpit!$C$3)^1)</f>
        <v>0</v>
      </c>
      <c r="BE494" s="19">
        <f>INDEX('Team forecast'!$M$3:$AU$22,MATCH($B494,'Team forecast'!$B$3:$B$22,0),MATCH(BE$1,'Team forecast'!$M$2:$AU$2,0))</f>
        <v>0</v>
      </c>
      <c r="BF494" s="19">
        <f>INDEX('Team forecast'!$M$3:$AU$22,MATCH($B494,'Team forecast'!$B$3:$B$22,0),MATCH(BF$1,'Team forecast'!$M$2:$AU$2,0))</f>
        <v>0</v>
      </c>
      <c r="BG494" s="19">
        <f>INDEX('Team forecast'!$M$3:$AU$22,MATCH($B494,'Team forecast'!$B$3:$B$22,0),MATCH(BG$1,'Team forecast'!$M$2:$AU$2,0))</f>
        <v>0</v>
      </c>
      <c r="BH494" s="19">
        <f>INDEX('Team forecast'!$M$3:$AU$22,MATCH($B494,'Team forecast'!$B$3:$B$22,0),MATCH(BH$1,'Team forecast'!$M$2:$AU$2,0))</f>
        <v>0</v>
      </c>
      <c r="BI494" s="5">
        <f t="shared" si="510"/>
        <v>-5000</v>
      </c>
      <c r="BJ494" s="5">
        <f>INDEX('Team forecast'!$M$3:$AU$22,MATCH($B494,'Team forecast'!$B$3:$B$22,0),MATCH(BJ$1,'Team forecast'!$M$2:$AU$2,0))*IF($Y494&gt;0,25000,0)</f>
        <v>0</v>
      </c>
      <c r="BK494" s="5">
        <f>INDEX('Team forecast'!$M$3:$AU$22,MATCH($B494,'Team forecast'!$B$3:$B$22,0),MATCH(BK$1,'Team forecast'!$M$2:$AU$2,0))*IF($Y494&gt;0,5000,0)</f>
        <v>0</v>
      </c>
      <c r="BL494" s="5">
        <f>INDEX('Team forecast'!$M$3:$AU$22,MATCH($B494,'Team forecast'!$B$3:$B$22,0),MATCH(BL$1,'Team forecast'!$M$2:$AU$2,0))*IF($Y494&gt;0,-15000,0)</f>
        <v>0</v>
      </c>
      <c r="BM494" s="5">
        <f t="shared" si="511"/>
        <v>0</v>
      </c>
      <c r="BN494" s="5">
        <f t="shared" si="512"/>
        <v>0</v>
      </c>
      <c r="BO494" s="5">
        <f t="shared" si="513"/>
        <v>0</v>
      </c>
      <c r="BP494" s="5">
        <f t="shared" si="514"/>
        <v>0</v>
      </c>
      <c r="BQ494" s="5">
        <f t="shared" si="515"/>
        <v>0</v>
      </c>
      <c r="BR494" s="5">
        <f t="shared" si="516"/>
        <v>0</v>
      </c>
      <c r="BS494" s="5">
        <f t="shared" si="517"/>
        <v>0</v>
      </c>
      <c r="BT494" s="5">
        <f t="shared" si="518"/>
        <v>0</v>
      </c>
      <c r="BU494" s="5">
        <f t="shared" si="519"/>
        <v>0</v>
      </c>
      <c r="BV494" s="5">
        <f>IFERROR(SUM(BJ494:BU494),0)*((Cockpit!$C$3)^2)</f>
        <v>0</v>
      </c>
      <c r="BW494" s="19">
        <f>INDEX('Team forecast'!$M$3:$AU$22,MATCH($B494,'Team forecast'!$B$3:$B$22,0),MATCH(BW$1,'Team forecast'!$M$2:$AU$2,0))</f>
        <v>0</v>
      </c>
      <c r="BX494" s="19">
        <f>INDEX('Team forecast'!$M$3:$AU$22,MATCH($B494,'Team forecast'!$B$3:$B$22,0),MATCH(BX$1,'Team forecast'!$M$2:$AU$2,0))</f>
        <v>0</v>
      </c>
      <c r="BY494" s="19">
        <f>INDEX('Team forecast'!$M$3:$AU$22,MATCH($B494,'Team forecast'!$B$3:$B$22,0),MATCH(BY$1,'Team forecast'!$M$2:$AU$2,0))</f>
        <v>0</v>
      </c>
      <c r="BZ494" s="19">
        <f>INDEX('Team forecast'!$M$3:$AU$22,MATCH($B494,'Team forecast'!$B$3:$B$22,0),MATCH(BZ$1,'Team forecast'!$M$2:$AU$2,0))</f>
        <v>0</v>
      </c>
      <c r="CA494" s="5">
        <f t="shared" si="520"/>
        <v>-5000</v>
      </c>
      <c r="CB494" s="5">
        <f>INDEX('Team forecast'!$M$3:$AU$22,MATCH($B494,'Team forecast'!$B$3:$B$22,0),MATCH(CB$1,'Team forecast'!$M$2:$AU$2,0))*IF($Y494&gt;0,25000,0)</f>
        <v>0</v>
      </c>
      <c r="CC494" s="5">
        <f>INDEX('Team forecast'!$M$3:$AU$22,MATCH($B494,'Team forecast'!$B$3:$B$22,0),MATCH(CC$1,'Team forecast'!$M$2:$AU$2,0))*IF($Y494&gt;0,5000,0)</f>
        <v>0</v>
      </c>
      <c r="CD494" s="5">
        <f>INDEX('Team forecast'!$M$3:$AU$22,MATCH($B494,'Team forecast'!$B$3:$B$22,0),MATCH(CD$1,'Team forecast'!$M$2:$AU$2,0))*IF($Y494&gt;0,-15000,0)</f>
        <v>0</v>
      </c>
      <c r="CE494" s="5">
        <f t="shared" si="521"/>
        <v>0</v>
      </c>
      <c r="CF494" s="5">
        <f t="shared" si="522"/>
        <v>0</v>
      </c>
      <c r="CG494" s="5">
        <f t="shared" si="523"/>
        <v>0</v>
      </c>
      <c r="CH494" s="5">
        <f t="shared" si="524"/>
        <v>0</v>
      </c>
      <c r="CI494" s="5">
        <f t="shared" si="525"/>
        <v>0</v>
      </c>
      <c r="CJ494" s="5">
        <f t="shared" si="526"/>
        <v>0</v>
      </c>
      <c r="CK494" s="5">
        <f t="shared" si="527"/>
        <v>0</v>
      </c>
      <c r="CL494" s="5">
        <f t="shared" si="528"/>
        <v>0</v>
      </c>
      <c r="CM494" s="5">
        <f t="shared" si="529"/>
        <v>0</v>
      </c>
      <c r="CN494" s="5">
        <f>IFERROR(SUM(CB494:CM494),0)*((Cockpit!$C$3)^3)</f>
        <v>0</v>
      </c>
      <c r="CO494" s="19">
        <f>INDEX('Team forecast'!$M$3:$AU$22,MATCH($B494,'Team forecast'!$B$3:$B$22,0),MATCH(CO$1,'Team forecast'!$M$2:$AU$2,0))</f>
        <v>0</v>
      </c>
      <c r="CP494" s="19">
        <f>INDEX('Team forecast'!$M$3:$AU$22,MATCH($B494,'Team forecast'!$B$3:$B$22,0),MATCH(CP$1,'Team forecast'!$M$2:$AU$2,0))</f>
        <v>0</v>
      </c>
      <c r="CQ494" s="19">
        <f>INDEX('Team forecast'!$M$3:$AU$22,MATCH($B494,'Team forecast'!$B$3:$B$22,0),MATCH(CQ$1,'Team forecast'!$M$2:$AU$2,0))</f>
        <v>0</v>
      </c>
      <c r="CR494" s="19">
        <f>INDEX('Team forecast'!$M$3:$AU$22,MATCH($B494,'Team forecast'!$B$3:$B$22,0),MATCH(CR$1,'Team forecast'!$M$2:$AU$2,0))</f>
        <v>0</v>
      </c>
      <c r="CS494" s="5">
        <f t="shared" si="530"/>
        <v>-5000</v>
      </c>
      <c r="CT494" s="5">
        <f>INDEX('Team forecast'!$M$3:$AU$22,MATCH($B494,'Team forecast'!$B$3:$B$22,0),MATCH(CT$1,'Team forecast'!$M$2:$AU$2,0))*IF($Y494&gt;0,25000,0)</f>
        <v>0</v>
      </c>
      <c r="CU494" s="5">
        <f>INDEX('Team forecast'!$M$3:$AU$22,MATCH($B494,'Team forecast'!$B$3:$B$22,0),MATCH(CU$1,'Team forecast'!$M$2:$AU$2,0))*IF($Y494&gt;0,5000,0)</f>
        <v>0</v>
      </c>
      <c r="CV494" s="5">
        <f>INDEX('Team forecast'!$M$3:$AU$22,MATCH($B494,'Team forecast'!$B$3:$B$22,0),MATCH(CV$1,'Team forecast'!$M$2:$AU$2,0))*IF($Y494&gt;0,-15000,0)</f>
        <v>0</v>
      </c>
      <c r="CW494" s="5">
        <f t="shared" si="531"/>
        <v>0</v>
      </c>
      <c r="CX494" s="5">
        <f t="shared" si="532"/>
        <v>0</v>
      </c>
      <c r="CY494" s="5">
        <f t="shared" si="533"/>
        <v>0</v>
      </c>
      <c r="CZ494" s="5">
        <f t="shared" si="534"/>
        <v>0</v>
      </c>
      <c r="DA494" s="5">
        <f t="shared" si="535"/>
        <v>0</v>
      </c>
      <c r="DB494" s="5">
        <f t="shared" si="536"/>
        <v>0</v>
      </c>
      <c r="DC494" s="5">
        <f t="shared" si="537"/>
        <v>0</v>
      </c>
      <c r="DD494" s="5">
        <f t="shared" si="538"/>
        <v>0</v>
      </c>
      <c r="DE494" s="5">
        <f t="shared" si="539"/>
        <v>0</v>
      </c>
      <c r="DF494" s="5">
        <f>IFERROR(SUM(CT494:DE494),0)*((Cockpit!$C$3)^4)</f>
        <v>0</v>
      </c>
      <c r="DG494" s="19">
        <f>INDEX('Team forecast'!$M$3:$AU$22,MATCH($B494,'Team forecast'!$B$3:$B$22,0),MATCH(DG$1,'Team forecast'!$M$2:$AU$2,0))</f>
        <v>0</v>
      </c>
      <c r="DH494" s="19">
        <f>INDEX('Team forecast'!$M$3:$AU$22,MATCH($B494,'Team forecast'!$B$3:$B$22,0),MATCH(DH$1,'Team forecast'!$M$2:$AU$2,0))</f>
        <v>0</v>
      </c>
      <c r="DI494" s="19">
        <f>INDEX('Team forecast'!$M$3:$AU$22,MATCH($B494,'Team forecast'!$B$3:$B$22,0),MATCH(DI$1,'Team forecast'!$M$2:$AU$2,0))</f>
        <v>0</v>
      </c>
      <c r="DJ494" s="19">
        <f>INDEX('Team forecast'!$M$3:$AU$22,MATCH($B494,'Team forecast'!$B$3:$B$22,0),MATCH(DJ$1,'Team forecast'!$M$2:$AU$2,0))</f>
        <v>0</v>
      </c>
      <c r="DK494" s="5">
        <f t="shared" si="540"/>
        <v>-5000</v>
      </c>
      <c r="DL494" s="5">
        <f>INDEX('Team forecast'!$M$3:$AU$22,MATCH($B494,'Team forecast'!$B$3:$B$22,0),MATCH(DL$1,'Team forecast'!$M$2:$AU$2,0))*IF($Y494&gt;0,25000,0)</f>
        <v>0</v>
      </c>
      <c r="DM494" s="5">
        <f>INDEX('Team forecast'!$M$3:$AU$22,MATCH($B494,'Team forecast'!$B$3:$B$22,0),MATCH(DM$1,'Team forecast'!$M$2:$AU$2,0))*IF($Y494&gt;0,5000,0)</f>
        <v>0</v>
      </c>
      <c r="DN494" s="5">
        <f>INDEX('Team forecast'!$M$3:$AU$22,MATCH($B494,'Team forecast'!$B$3:$B$22,0),MATCH(DN$1,'Team forecast'!$M$2:$AU$2,0))*IF($Y494&gt;0,-15000,0)</f>
        <v>0</v>
      </c>
      <c r="DO494" s="5">
        <f t="shared" si="541"/>
        <v>0</v>
      </c>
      <c r="DP494" s="5">
        <f t="shared" si="542"/>
        <v>0</v>
      </c>
      <c r="DQ494" s="5">
        <f t="shared" si="543"/>
        <v>0</v>
      </c>
      <c r="DR494" s="5">
        <f t="shared" si="544"/>
        <v>0</v>
      </c>
      <c r="DS494" s="5">
        <f t="shared" si="545"/>
        <v>0</v>
      </c>
      <c r="DT494" s="5">
        <f t="shared" si="546"/>
        <v>0</v>
      </c>
      <c r="DU494" s="5">
        <f t="shared" si="547"/>
        <v>0</v>
      </c>
      <c r="DV494" s="5">
        <f t="shared" si="548"/>
        <v>0</v>
      </c>
      <c r="DW494" s="5">
        <f t="shared" si="549"/>
        <v>0</v>
      </c>
      <c r="DX494" s="5">
        <f>IFERROR(SUM(DL494:DW494),0)*((Cockpit!$C$3)^5)</f>
        <v>0</v>
      </c>
      <c r="DY494" s="5">
        <f t="shared" si="550"/>
        <v>-5000</v>
      </c>
      <c r="DZ494" s="5" t="str">
        <f>IF(ISERROR(MATCH(A494,'Current squad'!B:B,0)),"No","Yes")</f>
        <v>No</v>
      </c>
      <c r="EA494" s="5" cm="1">
        <f t="array" ref="EA494">IFERROR(_xlfn.IFS(DZ494="Yes",0,DZ494="No",H494*1%),999999)</f>
        <v>19740</v>
      </c>
      <c r="EB494" s="5">
        <f t="shared" si="492"/>
        <v>1993740</v>
      </c>
      <c r="EC494" s="5">
        <f t="shared" si="551"/>
        <v>-24740</v>
      </c>
      <c r="ED494" s="1">
        <f t="shared" si="493"/>
        <v>-1.2532928064842958E-2</v>
      </c>
      <c r="EE494" s="5">
        <f>RANK(EC494,$EC$2:$EC$572)+COUNTIF($EC$2:EC494,EC494)-1</f>
        <v>238</v>
      </c>
      <c r="EF494" s="4">
        <f>RANK(ED494,$ED$2:$ED$572)+COUNTIF($ED$2:ED494,ED494)-1</f>
        <v>478</v>
      </c>
    </row>
    <row r="495" spans="1:136" x14ac:dyDescent="0.3">
      <c r="A495" t="str">
        <f>IF(Holdet.dk!A495&lt;&gt;"",Holdet.dk!A495,"")</f>
        <v>Cheikhou Kouyate</v>
      </c>
      <c r="B495" t="str">
        <f>INDEX(Holdet.dk!B:B,MATCH($A495,Holdet.dk!$A:$A,0))</f>
        <v>Crystal Palace</v>
      </c>
      <c r="C495" t="str">
        <f>INDEX(Holdet.dk!C:C,MATCH($A495,Holdet.dk!$A:$A,0))</f>
        <v>Midfield</v>
      </c>
      <c r="D495" t="str">
        <f>INDEX(Holdet.dk!D:D,MATCH($A495,Holdet.dk!$A:$A,0))</f>
        <v>3.512.000</v>
      </c>
      <c r="E495" s="1">
        <f>IFERROR(_xlfn.NUMBERVALUE(INDEX(Holdet.dk!$E:$E,MATCH($A495,Holdet.dk!$A:$A,0)),","),0)</f>
        <v>1E-3</v>
      </c>
      <c r="F495" t="str">
        <f>IF(INDEX(Lookup!H:H,MATCH('Master data'!A495,Lookup!G:G,0))=0,A495,INDEX(Lookup!H:H,MATCH('Master data'!A495,Lookup!G:G,0)))</f>
        <v>Cheikhou Kouyate</v>
      </c>
      <c r="G495" t="str">
        <f>IFERROR(INDEX(Lookup!B:B,MATCH(INDEX(Rotowire!C:C,MATCH(F495,Rotowire!A:A,0)),Lookup!D:D,0)),"")</f>
        <v>Liverpool</v>
      </c>
      <c r="H495" s="5">
        <f t="shared" si="484"/>
        <v>3512000</v>
      </c>
      <c r="I495" s="19">
        <f>IFERROR(INDEX('Team forecast'!$G$3:$I$22,MATCH($B495,'Team forecast'!$B$3:$B$22,0),MATCH(I$1,'Team forecast'!$G$2:$I$2,0)),0)</f>
        <v>0.66666666666666652</v>
      </c>
      <c r="J495" s="19">
        <f>IFERROR(INDEX('Team forecast'!$G$3:$I$22,MATCH($B495,'Team forecast'!$B$3:$B$22,0),MATCH(J$1,'Team forecast'!$G$2:$I$2,0)),0)</f>
        <v>1.0823529411764703</v>
      </c>
      <c r="K495" s="19">
        <f>IFERROR(INDEX('Team forecast'!$G$3:$I$22,MATCH($B495,'Team forecast'!$B$3:$B$22,0),MATCH(K$1,'Team forecast'!$G$2:$I$2,0)),0)</f>
        <v>1.2658353671928146</v>
      </c>
      <c r="L495">
        <f>SUMIFS(Rotowire!E:E,Rotowire!$A:$A,'Master data'!$F495)</f>
        <v>95</v>
      </c>
      <c r="M495" s="2">
        <f>SUMIFS(Rotowire!F:F,Rotowire!$A:$A,'Master data'!$F495)*I495</f>
        <v>1.3333333333333331E-2</v>
      </c>
      <c r="N495" s="2">
        <f>SUMIFS(Rotowire!G:G,Rotowire!$A:$A,'Master data'!$F495)*I495</f>
        <v>6.6666666666666654E-3</v>
      </c>
      <c r="O495" s="2">
        <f>SUMIFS(Rotowire!I:I,Rotowire!$A:$A,'Master data'!$F495)*I495</f>
        <v>5.9999999999999984E-2</v>
      </c>
      <c r="P495" s="2">
        <f>SUMIFS(Rotowire!W:W,Rotowire!$A:$A,'Master data'!$F495)*K495</f>
        <v>6.3291768359640732E-2</v>
      </c>
      <c r="Q495" s="2">
        <f>SUMIFS(Rotowire!Y:Y,Rotowire!$A:$A,'Master data'!$F495)*J495</f>
        <v>0</v>
      </c>
      <c r="R495" s="2">
        <f>SUMIFS(Rotowire!AB:AB,Rotowire!$A:$A,'Master data'!$F495)</f>
        <v>0.19</v>
      </c>
      <c r="S495" s="2">
        <f>SUMIFS(Rotowire!AC:AC,Rotowire!$A:$A,'Master data'!$F495)</f>
        <v>0</v>
      </c>
      <c r="T495" s="2">
        <f>INDEX('Team forecast'!D$3:D$22,MATCH($B495,'Team forecast'!$B$3:$B$22,0))</f>
        <v>0.5</v>
      </c>
      <c r="U495" s="2">
        <f>INDEX('Team forecast'!E$3:E$22,MATCH($B495,'Team forecast'!$B$3:$B$22,0))</f>
        <v>2.76</v>
      </c>
      <c r="V495" s="2">
        <f>INDEX('Team forecast'!J$3:J$22,MATCH($B495,'Team forecast'!$B$3:$B$22,0))</f>
        <v>4.4699999999999997E-2</v>
      </c>
      <c r="W495" s="2">
        <f>INDEX('Team forecast'!K$3:K$22,MATCH($B495,'Team forecast'!$B$3:$B$22,0))</f>
        <v>0.1164</v>
      </c>
      <c r="X495" s="2">
        <f>INDEX('Team forecast'!L$3:L$22,MATCH($B495,'Team forecast'!$B$3:$B$22,0))</f>
        <v>0.83899999999999997</v>
      </c>
      <c r="Y495" s="5">
        <f t="shared" si="485"/>
        <v>7000</v>
      </c>
      <c r="Z495" s="5">
        <f t="shared" si="486"/>
        <v>1117.5</v>
      </c>
      <c r="AA495" s="5">
        <f t="shared" si="487"/>
        <v>582</v>
      </c>
      <c r="AB495" s="5">
        <f t="shared" si="488"/>
        <v>-12585</v>
      </c>
      <c r="AC495" s="5">
        <f t="shared" si="489"/>
        <v>1666.6666666666663</v>
      </c>
      <c r="AD495" s="5">
        <f t="shared" si="494"/>
        <v>333.33333333333326</v>
      </c>
      <c r="AE495" s="5">
        <f t="shared" si="495"/>
        <v>599.99999999999989</v>
      </c>
      <c r="AF495" s="5">
        <f t="shared" si="490"/>
        <v>0</v>
      </c>
      <c r="AG495" s="5">
        <f t="shared" si="491"/>
        <v>0</v>
      </c>
      <c r="AH495" s="5">
        <f t="shared" si="496"/>
        <v>-3800</v>
      </c>
      <c r="AI495" s="5">
        <f t="shared" si="497"/>
        <v>0</v>
      </c>
      <c r="AJ495" s="5">
        <f t="shared" si="498"/>
        <v>5000</v>
      </c>
      <c r="AK495" s="5">
        <f t="shared" si="499"/>
        <v>-22080</v>
      </c>
      <c r="AL495" s="5">
        <f>IFERROR(SUM(Y495:AK495),-5000)*((Cockpit!$C$3)^0)</f>
        <v>-22165.5</v>
      </c>
      <c r="AM495" s="19">
        <f>INDEX('Team forecast'!$M$3:$AU$22,MATCH($B495,'Team forecast'!$B$3:$B$22,0),MATCH(AM$1,'Team forecast'!$M$2:$AU$2,0))</f>
        <v>0</v>
      </c>
      <c r="AN495" s="19">
        <f>INDEX('Team forecast'!$M$3:$AU$22,MATCH($B495,'Team forecast'!$B$3:$B$22,0),MATCH(AN$1,'Team forecast'!$M$2:$AU$2,0))</f>
        <v>0</v>
      </c>
      <c r="AO495" s="19">
        <f>INDEX('Team forecast'!$M$3:$AU$22,MATCH($B495,'Team forecast'!$B$3:$B$22,0),MATCH(AO$1,'Team forecast'!$M$2:$AU$2,0))</f>
        <v>0</v>
      </c>
      <c r="AP495" s="19">
        <f>INDEX('Team forecast'!$M$3:$AU$22,MATCH($B495,'Team forecast'!$B$3:$B$22,0),MATCH(AP$1,'Team forecast'!$M$2:$AU$2,0))</f>
        <v>0</v>
      </c>
      <c r="AQ495" s="5">
        <f t="shared" si="500"/>
        <v>7000</v>
      </c>
      <c r="AR495" s="5">
        <f>INDEX('Team forecast'!$M$3:$AU$22,MATCH($B495,'Team forecast'!$B$3:$B$22,0),MATCH(AR$1,'Team forecast'!$M$2:$AU$2,0))*IF($Y495&gt;0,25000,0)</f>
        <v>0</v>
      </c>
      <c r="AS495" s="5">
        <f>INDEX('Team forecast'!$M$3:$AU$22,MATCH($B495,'Team forecast'!$B$3:$B$22,0),MATCH(AS$1,'Team forecast'!$M$2:$AU$2,0))*IF($Y495&gt;0,5000,0)</f>
        <v>0</v>
      </c>
      <c r="AT495" s="5">
        <f>INDEX('Team forecast'!$M$3:$AU$22,MATCH($B495,'Team forecast'!$B$3:$B$22,0),MATCH(AT$1,'Team forecast'!$M$2:$AU$2,0))*IF($Y495&gt;0,-15000,0)</f>
        <v>0</v>
      </c>
      <c r="AU495" s="5">
        <f t="shared" si="501"/>
        <v>0</v>
      </c>
      <c r="AV495" s="5">
        <f t="shared" si="502"/>
        <v>0</v>
      </c>
      <c r="AW495" s="5">
        <f t="shared" si="503"/>
        <v>0</v>
      </c>
      <c r="AX495" s="5">
        <f t="shared" si="504"/>
        <v>0</v>
      </c>
      <c r="AY495" s="5">
        <f t="shared" si="505"/>
        <v>0</v>
      </c>
      <c r="AZ495" s="5">
        <f t="shared" si="506"/>
        <v>-3800</v>
      </c>
      <c r="BA495" s="5">
        <f t="shared" si="507"/>
        <v>0</v>
      </c>
      <c r="BB495" s="5">
        <f t="shared" si="508"/>
        <v>0</v>
      </c>
      <c r="BC495" s="5">
        <f t="shared" si="509"/>
        <v>0</v>
      </c>
      <c r="BD495" s="5">
        <f>IFERROR(SUM(AR495:BC495),0)*((Cockpit!$C$3)^1)</f>
        <v>-2660</v>
      </c>
      <c r="BE495" s="19">
        <f>INDEX('Team forecast'!$M$3:$AU$22,MATCH($B495,'Team forecast'!$B$3:$B$22,0),MATCH(BE$1,'Team forecast'!$M$2:$AU$2,0))</f>
        <v>0</v>
      </c>
      <c r="BF495" s="19">
        <f>INDEX('Team forecast'!$M$3:$AU$22,MATCH($B495,'Team forecast'!$B$3:$B$22,0),MATCH(BF$1,'Team forecast'!$M$2:$AU$2,0))</f>
        <v>0</v>
      </c>
      <c r="BG495" s="19">
        <f>INDEX('Team forecast'!$M$3:$AU$22,MATCH($B495,'Team forecast'!$B$3:$B$22,0),MATCH(BG$1,'Team forecast'!$M$2:$AU$2,0))</f>
        <v>0</v>
      </c>
      <c r="BH495" s="19">
        <f>INDEX('Team forecast'!$M$3:$AU$22,MATCH($B495,'Team forecast'!$B$3:$B$22,0),MATCH(BH$1,'Team forecast'!$M$2:$AU$2,0))</f>
        <v>0</v>
      </c>
      <c r="BI495" s="5">
        <f t="shared" si="510"/>
        <v>7000</v>
      </c>
      <c r="BJ495" s="5">
        <f>INDEX('Team forecast'!$M$3:$AU$22,MATCH($B495,'Team forecast'!$B$3:$B$22,0),MATCH(BJ$1,'Team forecast'!$M$2:$AU$2,0))*IF($Y495&gt;0,25000,0)</f>
        <v>0</v>
      </c>
      <c r="BK495" s="5">
        <f>INDEX('Team forecast'!$M$3:$AU$22,MATCH($B495,'Team forecast'!$B$3:$B$22,0),MATCH(BK$1,'Team forecast'!$M$2:$AU$2,0))*IF($Y495&gt;0,5000,0)</f>
        <v>0</v>
      </c>
      <c r="BL495" s="5">
        <f>INDEX('Team forecast'!$M$3:$AU$22,MATCH($B495,'Team forecast'!$B$3:$B$22,0),MATCH(BL$1,'Team forecast'!$M$2:$AU$2,0))*IF($Y495&gt;0,-15000,0)</f>
        <v>0</v>
      </c>
      <c r="BM495" s="5">
        <f t="shared" si="511"/>
        <v>0</v>
      </c>
      <c r="BN495" s="5">
        <f t="shared" si="512"/>
        <v>0</v>
      </c>
      <c r="BO495" s="5">
        <f t="shared" si="513"/>
        <v>0</v>
      </c>
      <c r="BP495" s="5">
        <f t="shared" si="514"/>
        <v>0</v>
      </c>
      <c r="BQ495" s="5">
        <f t="shared" si="515"/>
        <v>0</v>
      </c>
      <c r="BR495" s="5">
        <f t="shared" si="516"/>
        <v>-3800</v>
      </c>
      <c r="BS495" s="5">
        <f t="shared" si="517"/>
        <v>0</v>
      </c>
      <c r="BT495" s="5">
        <f t="shared" si="518"/>
        <v>0</v>
      </c>
      <c r="BU495" s="5">
        <f t="shared" si="519"/>
        <v>0</v>
      </c>
      <c r="BV495" s="5">
        <f>IFERROR(SUM(BJ495:BU495),0)*((Cockpit!$C$3)^2)</f>
        <v>-1861.9999999999998</v>
      </c>
      <c r="BW495" s="19">
        <f>INDEX('Team forecast'!$M$3:$AU$22,MATCH($B495,'Team forecast'!$B$3:$B$22,0),MATCH(BW$1,'Team forecast'!$M$2:$AU$2,0))</f>
        <v>0</v>
      </c>
      <c r="BX495" s="19">
        <f>INDEX('Team forecast'!$M$3:$AU$22,MATCH($B495,'Team forecast'!$B$3:$B$22,0),MATCH(BX$1,'Team forecast'!$M$2:$AU$2,0))</f>
        <v>0</v>
      </c>
      <c r="BY495" s="19">
        <f>INDEX('Team forecast'!$M$3:$AU$22,MATCH($B495,'Team forecast'!$B$3:$B$22,0),MATCH(BY$1,'Team forecast'!$M$2:$AU$2,0))</f>
        <v>0</v>
      </c>
      <c r="BZ495" s="19">
        <f>INDEX('Team forecast'!$M$3:$AU$22,MATCH($B495,'Team forecast'!$B$3:$B$22,0),MATCH(BZ$1,'Team forecast'!$M$2:$AU$2,0))</f>
        <v>0</v>
      </c>
      <c r="CA495" s="5">
        <f t="shared" si="520"/>
        <v>7000</v>
      </c>
      <c r="CB495" s="5">
        <f>INDEX('Team forecast'!$M$3:$AU$22,MATCH($B495,'Team forecast'!$B$3:$B$22,0),MATCH(CB$1,'Team forecast'!$M$2:$AU$2,0))*IF($Y495&gt;0,25000,0)</f>
        <v>0</v>
      </c>
      <c r="CC495" s="5">
        <f>INDEX('Team forecast'!$M$3:$AU$22,MATCH($B495,'Team forecast'!$B$3:$B$22,0),MATCH(CC$1,'Team forecast'!$M$2:$AU$2,0))*IF($Y495&gt;0,5000,0)</f>
        <v>0</v>
      </c>
      <c r="CD495" s="5">
        <f>INDEX('Team forecast'!$M$3:$AU$22,MATCH($B495,'Team forecast'!$B$3:$B$22,0),MATCH(CD$1,'Team forecast'!$M$2:$AU$2,0))*IF($Y495&gt;0,-15000,0)</f>
        <v>0</v>
      </c>
      <c r="CE495" s="5">
        <f t="shared" si="521"/>
        <v>0</v>
      </c>
      <c r="CF495" s="5">
        <f t="shared" si="522"/>
        <v>0</v>
      </c>
      <c r="CG495" s="5">
        <f t="shared" si="523"/>
        <v>0</v>
      </c>
      <c r="CH495" s="5">
        <f t="shared" si="524"/>
        <v>0</v>
      </c>
      <c r="CI495" s="5">
        <f t="shared" si="525"/>
        <v>0</v>
      </c>
      <c r="CJ495" s="5">
        <f t="shared" si="526"/>
        <v>-3800</v>
      </c>
      <c r="CK495" s="5">
        <f t="shared" si="527"/>
        <v>0</v>
      </c>
      <c r="CL495" s="5">
        <f t="shared" si="528"/>
        <v>0</v>
      </c>
      <c r="CM495" s="5">
        <f t="shared" si="529"/>
        <v>0</v>
      </c>
      <c r="CN495" s="5">
        <f>IFERROR(SUM(CB495:CM495),0)*((Cockpit!$C$3)^3)</f>
        <v>-1303.3999999999996</v>
      </c>
      <c r="CO495" s="19">
        <f>INDEX('Team forecast'!$M$3:$AU$22,MATCH($B495,'Team forecast'!$B$3:$B$22,0),MATCH(CO$1,'Team forecast'!$M$2:$AU$2,0))</f>
        <v>0</v>
      </c>
      <c r="CP495" s="19">
        <f>INDEX('Team forecast'!$M$3:$AU$22,MATCH($B495,'Team forecast'!$B$3:$B$22,0),MATCH(CP$1,'Team forecast'!$M$2:$AU$2,0))</f>
        <v>0</v>
      </c>
      <c r="CQ495" s="19">
        <f>INDEX('Team forecast'!$M$3:$AU$22,MATCH($B495,'Team forecast'!$B$3:$B$22,0),MATCH(CQ$1,'Team forecast'!$M$2:$AU$2,0))</f>
        <v>0</v>
      </c>
      <c r="CR495" s="19">
        <f>INDEX('Team forecast'!$M$3:$AU$22,MATCH($B495,'Team forecast'!$B$3:$B$22,0),MATCH(CR$1,'Team forecast'!$M$2:$AU$2,0))</f>
        <v>0</v>
      </c>
      <c r="CS495" s="5">
        <f t="shared" si="530"/>
        <v>7000</v>
      </c>
      <c r="CT495" s="5">
        <f>INDEX('Team forecast'!$M$3:$AU$22,MATCH($B495,'Team forecast'!$B$3:$B$22,0),MATCH(CT$1,'Team forecast'!$M$2:$AU$2,0))*IF($Y495&gt;0,25000,0)</f>
        <v>0</v>
      </c>
      <c r="CU495" s="5">
        <f>INDEX('Team forecast'!$M$3:$AU$22,MATCH($B495,'Team forecast'!$B$3:$B$22,0),MATCH(CU$1,'Team forecast'!$M$2:$AU$2,0))*IF($Y495&gt;0,5000,0)</f>
        <v>0</v>
      </c>
      <c r="CV495" s="5">
        <f>INDEX('Team forecast'!$M$3:$AU$22,MATCH($B495,'Team forecast'!$B$3:$B$22,0),MATCH(CV$1,'Team forecast'!$M$2:$AU$2,0))*IF($Y495&gt;0,-15000,0)</f>
        <v>0</v>
      </c>
      <c r="CW495" s="5">
        <f t="shared" si="531"/>
        <v>0</v>
      </c>
      <c r="CX495" s="5">
        <f t="shared" si="532"/>
        <v>0</v>
      </c>
      <c r="CY495" s="5">
        <f t="shared" si="533"/>
        <v>0</v>
      </c>
      <c r="CZ495" s="5">
        <f t="shared" si="534"/>
        <v>0</v>
      </c>
      <c r="DA495" s="5">
        <f t="shared" si="535"/>
        <v>0</v>
      </c>
      <c r="DB495" s="5">
        <f t="shared" si="536"/>
        <v>-3800</v>
      </c>
      <c r="DC495" s="5">
        <f t="shared" si="537"/>
        <v>0</v>
      </c>
      <c r="DD495" s="5">
        <f t="shared" si="538"/>
        <v>0</v>
      </c>
      <c r="DE495" s="5">
        <f t="shared" si="539"/>
        <v>0</v>
      </c>
      <c r="DF495" s="5">
        <f>IFERROR(SUM(CT495:DE495),0)*((Cockpit!$C$3)^4)</f>
        <v>-912.37999999999977</v>
      </c>
      <c r="DG495" s="19">
        <f>INDEX('Team forecast'!$M$3:$AU$22,MATCH($B495,'Team forecast'!$B$3:$B$22,0),MATCH(DG$1,'Team forecast'!$M$2:$AU$2,0))</f>
        <v>0</v>
      </c>
      <c r="DH495" s="19">
        <f>INDEX('Team forecast'!$M$3:$AU$22,MATCH($B495,'Team forecast'!$B$3:$B$22,0),MATCH(DH$1,'Team forecast'!$M$2:$AU$2,0))</f>
        <v>0</v>
      </c>
      <c r="DI495" s="19">
        <f>INDEX('Team forecast'!$M$3:$AU$22,MATCH($B495,'Team forecast'!$B$3:$B$22,0),MATCH(DI$1,'Team forecast'!$M$2:$AU$2,0))</f>
        <v>0</v>
      </c>
      <c r="DJ495" s="19">
        <f>INDEX('Team forecast'!$M$3:$AU$22,MATCH($B495,'Team forecast'!$B$3:$B$22,0),MATCH(DJ$1,'Team forecast'!$M$2:$AU$2,0))</f>
        <v>0</v>
      </c>
      <c r="DK495" s="5">
        <f t="shared" si="540"/>
        <v>7000</v>
      </c>
      <c r="DL495" s="5">
        <f>INDEX('Team forecast'!$M$3:$AU$22,MATCH($B495,'Team forecast'!$B$3:$B$22,0),MATCH(DL$1,'Team forecast'!$M$2:$AU$2,0))*IF($Y495&gt;0,25000,0)</f>
        <v>0</v>
      </c>
      <c r="DM495" s="5">
        <f>INDEX('Team forecast'!$M$3:$AU$22,MATCH($B495,'Team forecast'!$B$3:$B$22,0),MATCH(DM$1,'Team forecast'!$M$2:$AU$2,0))*IF($Y495&gt;0,5000,0)</f>
        <v>0</v>
      </c>
      <c r="DN495" s="5">
        <f>INDEX('Team forecast'!$M$3:$AU$22,MATCH($B495,'Team forecast'!$B$3:$B$22,0),MATCH(DN$1,'Team forecast'!$M$2:$AU$2,0))*IF($Y495&gt;0,-15000,0)</f>
        <v>0</v>
      </c>
      <c r="DO495" s="5">
        <f t="shared" si="541"/>
        <v>0</v>
      </c>
      <c r="DP495" s="5">
        <f t="shared" si="542"/>
        <v>0</v>
      </c>
      <c r="DQ495" s="5">
        <f t="shared" si="543"/>
        <v>0</v>
      </c>
      <c r="DR495" s="5">
        <f t="shared" si="544"/>
        <v>0</v>
      </c>
      <c r="DS495" s="5">
        <f t="shared" si="545"/>
        <v>0</v>
      </c>
      <c r="DT495" s="5">
        <f t="shared" si="546"/>
        <v>-3800</v>
      </c>
      <c r="DU495" s="5">
        <f t="shared" si="547"/>
        <v>0</v>
      </c>
      <c r="DV495" s="5">
        <f t="shared" si="548"/>
        <v>0</v>
      </c>
      <c r="DW495" s="5">
        <f t="shared" si="549"/>
        <v>0</v>
      </c>
      <c r="DX495" s="5">
        <f>IFERROR(SUM(DL495:DW495),0)*((Cockpit!$C$3)^5)</f>
        <v>-638.66599999999983</v>
      </c>
      <c r="DY495" s="5">
        <f t="shared" si="550"/>
        <v>-29541.946000000004</v>
      </c>
      <c r="DZ495" s="5" t="str">
        <f>IF(ISERROR(MATCH(A495,'Current squad'!B:B,0)),"No","Yes")</f>
        <v>No</v>
      </c>
      <c r="EA495" s="5" cm="1">
        <f t="array" ref="EA495">IFERROR(_xlfn.IFS(DZ495="Yes",0,DZ495="No",H495*1%),999999)</f>
        <v>35120</v>
      </c>
      <c r="EB495" s="5">
        <f t="shared" si="492"/>
        <v>3547120</v>
      </c>
      <c r="EC495" s="5">
        <f t="shared" si="551"/>
        <v>-64661.946000000004</v>
      </c>
      <c r="ED495" s="1">
        <f t="shared" si="493"/>
        <v>-1.8411715831435079E-2</v>
      </c>
      <c r="EE495" s="5">
        <f>RANK(EC495,$EC$2:$EC$572)+COUNTIF($EC$2:EC495,EC495)-1</f>
        <v>542</v>
      </c>
      <c r="EF495" s="4">
        <f>RANK(ED495,$ED$2:$ED$572)+COUNTIF($ED$2:ED495,ED495)-1</f>
        <v>567</v>
      </c>
    </row>
    <row r="496" spans="1:136" x14ac:dyDescent="0.3">
      <c r="A496" t="str">
        <f>IF(Holdet.dk!A496&lt;&gt;"",Holdet.dk!A496,"")</f>
        <v>Jason Steele</v>
      </c>
      <c r="B496" t="str">
        <f>INDEX(Holdet.dk!B:B,MATCH($A496,Holdet.dk!$A:$A,0))</f>
        <v>Brighton and Hove</v>
      </c>
      <c r="C496" t="str">
        <f>INDEX(Holdet.dk!C:C,MATCH($A496,Holdet.dk!$A:$A,0))</f>
        <v>Goalkeeper</v>
      </c>
      <c r="D496" t="str">
        <f>INDEX(Holdet.dk!D:D,MATCH($A496,Holdet.dk!$A:$A,0))</f>
        <v>2.900.000</v>
      </c>
      <c r="E496" s="1">
        <f>IFERROR(_xlfn.NUMBERVALUE(INDEX(Holdet.dk!$E:$E,MATCH($A496,Holdet.dk!$A:$A,0)),","),0)</f>
        <v>0</v>
      </c>
      <c r="F496" t="str">
        <f>IF(INDEX(Lookup!H:H,MATCH('Master data'!A496,Lookup!G:G,0))=0,A496,INDEX(Lookup!H:H,MATCH('Master data'!A496,Lookup!G:G,0)))</f>
        <v>Jason Steele</v>
      </c>
      <c r="G496" t="str">
        <f>IFERROR(INDEX(Lookup!B:B,MATCH(INDEX(Rotowire!C:C,MATCH(F496,Rotowire!A:A,0)),Lookup!D:D,0)),"")</f>
        <v/>
      </c>
      <c r="H496" s="5">
        <f t="shared" si="484"/>
        <v>2900000</v>
      </c>
      <c r="I496" s="19">
        <f>IFERROR(INDEX('Team forecast'!$G$3:$I$22,MATCH($B496,'Team forecast'!$B$3:$B$22,0),MATCH(I$1,'Team forecast'!$G$2:$I$2,0)),0)</f>
        <v>0.99082568807339433</v>
      </c>
      <c r="J496" s="19">
        <f>IFERROR(INDEX('Team forecast'!$G$3:$I$22,MATCH($B496,'Team forecast'!$B$3:$B$22,0),MATCH(J$1,'Team forecast'!$G$2:$I$2,0)),0)</f>
        <v>0.68783068783068768</v>
      </c>
      <c r="K496" s="19">
        <f>IFERROR(INDEX('Team forecast'!$G$3:$I$22,MATCH($B496,'Team forecast'!$B$3:$B$22,0),MATCH(K$1,'Team forecast'!$G$2:$I$2,0)),0)</f>
        <v>2.0963984079539428</v>
      </c>
      <c r="L496">
        <f>SUMIFS(Rotowire!E:E,Rotowire!$A:$A,'Master data'!$F496)</f>
        <v>0</v>
      </c>
      <c r="M496" s="2">
        <f>SUMIFS(Rotowire!F:F,Rotowire!$A:$A,'Master data'!$F496)*I496</f>
        <v>0</v>
      </c>
      <c r="N496" s="2">
        <f>SUMIFS(Rotowire!G:G,Rotowire!$A:$A,'Master data'!$F496)*I496</f>
        <v>0</v>
      </c>
      <c r="O496" s="2">
        <f>SUMIFS(Rotowire!I:I,Rotowire!$A:$A,'Master data'!$F496)*I496</f>
        <v>0</v>
      </c>
      <c r="P496" s="2">
        <f>SUMIFS(Rotowire!W:W,Rotowire!$A:$A,'Master data'!$F496)*K496</f>
        <v>0</v>
      </c>
      <c r="Q496" s="2">
        <f>SUMIFS(Rotowire!Y:Y,Rotowire!$A:$A,'Master data'!$F496)*J496</f>
        <v>0</v>
      </c>
      <c r="R496" s="2">
        <f>SUMIFS(Rotowire!AB:AB,Rotowire!$A:$A,'Master data'!$F496)</f>
        <v>0</v>
      </c>
      <c r="S496" s="2">
        <f>SUMIFS(Rotowire!AC:AC,Rotowire!$A:$A,'Master data'!$F496)</f>
        <v>0</v>
      </c>
      <c r="T496" s="2">
        <f>INDEX('Team forecast'!D$3:D$22,MATCH($B496,'Team forecast'!$B$3:$B$22,0))</f>
        <v>1.08</v>
      </c>
      <c r="U496" s="2">
        <f>INDEX('Team forecast'!E$3:E$22,MATCH($B496,'Team forecast'!$B$3:$B$22,0))</f>
        <v>1.3</v>
      </c>
      <c r="V496" s="2">
        <f>INDEX('Team forecast'!J$3:J$22,MATCH($B496,'Team forecast'!$B$3:$B$22,0))</f>
        <v>0.30690000000000001</v>
      </c>
      <c r="W496" s="2">
        <f>INDEX('Team forecast'!K$3:K$22,MATCH($B496,'Team forecast'!$B$3:$B$22,0))</f>
        <v>0.28310000000000002</v>
      </c>
      <c r="X496" s="2">
        <f>INDEX('Team forecast'!L$3:L$22,MATCH($B496,'Team forecast'!$B$3:$B$22,0))</f>
        <v>0.41</v>
      </c>
      <c r="Y496" s="5">
        <f t="shared" si="485"/>
        <v>-5000</v>
      </c>
      <c r="Z496" s="5">
        <f t="shared" si="486"/>
        <v>0</v>
      </c>
      <c r="AA496" s="5">
        <f t="shared" si="487"/>
        <v>0</v>
      </c>
      <c r="AB496" s="5">
        <f t="shared" si="488"/>
        <v>0</v>
      </c>
      <c r="AC496" s="5">
        <f t="shared" si="489"/>
        <v>0</v>
      </c>
      <c r="AD496" s="5">
        <f t="shared" si="494"/>
        <v>0</v>
      </c>
      <c r="AE496" s="5">
        <f t="shared" si="495"/>
        <v>0</v>
      </c>
      <c r="AF496" s="5">
        <f t="shared" si="490"/>
        <v>0</v>
      </c>
      <c r="AG496" s="5">
        <f t="shared" si="491"/>
        <v>0</v>
      </c>
      <c r="AH496" s="5">
        <f t="shared" si="496"/>
        <v>0</v>
      </c>
      <c r="AI496" s="5">
        <f t="shared" si="497"/>
        <v>0</v>
      </c>
      <c r="AJ496" s="5">
        <f t="shared" si="498"/>
        <v>0</v>
      </c>
      <c r="AK496" s="5">
        <f t="shared" si="499"/>
        <v>0</v>
      </c>
      <c r="AL496" s="5">
        <f>IFERROR(SUM(Y496:AK496),-5000)*((Cockpit!$C$3)^0)</f>
        <v>-5000</v>
      </c>
      <c r="AM496" s="19">
        <f>INDEX('Team forecast'!$M$3:$AU$22,MATCH($B496,'Team forecast'!$B$3:$B$22,0),MATCH(AM$1,'Team forecast'!$M$2:$AU$2,0))</f>
        <v>0</v>
      </c>
      <c r="AN496" s="19">
        <f>INDEX('Team forecast'!$M$3:$AU$22,MATCH($B496,'Team forecast'!$B$3:$B$22,0),MATCH(AN$1,'Team forecast'!$M$2:$AU$2,0))</f>
        <v>0</v>
      </c>
      <c r="AO496" s="19">
        <f>INDEX('Team forecast'!$M$3:$AU$22,MATCH($B496,'Team forecast'!$B$3:$B$22,0),MATCH(AO$1,'Team forecast'!$M$2:$AU$2,0))</f>
        <v>0</v>
      </c>
      <c r="AP496" s="19">
        <f>INDEX('Team forecast'!$M$3:$AU$22,MATCH($B496,'Team forecast'!$B$3:$B$22,0),MATCH(AP$1,'Team forecast'!$M$2:$AU$2,0))</f>
        <v>0</v>
      </c>
      <c r="AQ496" s="5">
        <f t="shared" si="500"/>
        <v>-5000</v>
      </c>
      <c r="AR496" s="5">
        <f>INDEX('Team forecast'!$M$3:$AU$22,MATCH($B496,'Team forecast'!$B$3:$B$22,0),MATCH(AR$1,'Team forecast'!$M$2:$AU$2,0))*IF($Y496&gt;0,25000,0)</f>
        <v>0</v>
      </c>
      <c r="AS496" s="5">
        <f>INDEX('Team forecast'!$M$3:$AU$22,MATCH($B496,'Team forecast'!$B$3:$B$22,0),MATCH(AS$1,'Team forecast'!$M$2:$AU$2,0))*IF($Y496&gt;0,5000,0)</f>
        <v>0</v>
      </c>
      <c r="AT496" s="5">
        <f>INDEX('Team forecast'!$M$3:$AU$22,MATCH($B496,'Team forecast'!$B$3:$B$22,0),MATCH(AT$1,'Team forecast'!$M$2:$AU$2,0))*IF($Y496&gt;0,-15000,0)</f>
        <v>0</v>
      </c>
      <c r="AU496" s="5">
        <f t="shared" si="501"/>
        <v>0</v>
      </c>
      <c r="AV496" s="5">
        <f t="shared" si="502"/>
        <v>0</v>
      </c>
      <c r="AW496" s="5">
        <f t="shared" si="503"/>
        <v>0</v>
      </c>
      <c r="AX496" s="5">
        <f t="shared" si="504"/>
        <v>0</v>
      </c>
      <c r="AY496" s="5">
        <f t="shared" si="505"/>
        <v>0</v>
      </c>
      <c r="AZ496" s="5">
        <f t="shared" si="506"/>
        <v>0</v>
      </c>
      <c r="BA496" s="5">
        <f t="shared" si="507"/>
        <v>0</v>
      </c>
      <c r="BB496" s="5">
        <f t="shared" si="508"/>
        <v>0</v>
      </c>
      <c r="BC496" s="5">
        <f t="shared" si="509"/>
        <v>0</v>
      </c>
      <c r="BD496" s="5">
        <f>IFERROR(SUM(AR496:BC496),0)*((Cockpit!$C$3)^1)</f>
        <v>0</v>
      </c>
      <c r="BE496" s="19">
        <f>INDEX('Team forecast'!$M$3:$AU$22,MATCH($B496,'Team forecast'!$B$3:$B$22,0),MATCH(BE$1,'Team forecast'!$M$2:$AU$2,0))</f>
        <v>0</v>
      </c>
      <c r="BF496" s="19">
        <f>INDEX('Team forecast'!$M$3:$AU$22,MATCH($B496,'Team forecast'!$B$3:$B$22,0),MATCH(BF$1,'Team forecast'!$M$2:$AU$2,0))</f>
        <v>0</v>
      </c>
      <c r="BG496" s="19">
        <f>INDEX('Team forecast'!$M$3:$AU$22,MATCH($B496,'Team forecast'!$B$3:$B$22,0),MATCH(BG$1,'Team forecast'!$M$2:$AU$2,0))</f>
        <v>0</v>
      </c>
      <c r="BH496" s="19">
        <f>INDEX('Team forecast'!$M$3:$AU$22,MATCH($B496,'Team forecast'!$B$3:$B$22,0),MATCH(BH$1,'Team forecast'!$M$2:$AU$2,0))</f>
        <v>0</v>
      </c>
      <c r="BI496" s="5">
        <f t="shared" si="510"/>
        <v>-5000</v>
      </c>
      <c r="BJ496" s="5">
        <f>INDEX('Team forecast'!$M$3:$AU$22,MATCH($B496,'Team forecast'!$B$3:$B$22,0),MATCH(BJ$1,'Team forecast'!$M$2:$AU$2,0))*IF($Y496&gt;0,25000,0)</f>
        <v>0</v>
      </c>
      <c r="BK496" s="5">
        <f>INDEX('Team forecast'!$M$3:$AU$22,MATCH($B496,'Team forecast'!$B$3:$B$22,0),MATCH(BK$1,'Team forecast'!$M$2:$AU$2,0))*IF($Y496&gt;0,5000,0)</f>
        <v>0</v>
      </c>
      <c r="BL496" s="5">
        <f>INDEX('Team forecast'!$M$3:$AU$22,MATCH($B496,'Team forecast'!$B$3:$B$22,0),MATCH(BL$1,'Team forecast'!$M$2:$AU$2,0))*IF($Y496&gt;0,-15000,0)</f>
        <v>0</v>
      </c>
      <c r="BM496" s="5">
        <f t="shared" si="511"/>
        <v>0</v>
      </c>
      <c r="BN496" s="5">
        <f t="shared" si="512"/>
        <v>0</v>
      </c>
      <c r="BO496" s="5">
        <f t="shared" si="513"/>
        <v>0</v>
      </c>
      <c r="BP496" s="5">
        <f t="shared" si="514"/>
        <v>0</v>
      </c>
      <c r="BQ496" s="5">
        <f t="shared" si="515"/>
        <v>0</v>
      </c>
      <c r="BR496" s="5">
        <f t="shared" si="516"/>
        <v>0</v>
      </c>
      <c r="BS496" s="5">
        <f t="shared" si="517"/>
        <v>0</v>
      </c>
      <c r="BT496" s="5">
        <f t="shared" si="518"/>
        <v>0</v>
      </c>
      <c r="BU496" s="5">
        <f t="shared" si="519"/>
        <v>0</v>
      </c>
      <c r="BV496" s="5">
        <f>IFERROR(SUM(BJ496:BU496),0)*((Cockpit!$C$3)^2)</f>
        <v>0</v>
      </c>
      <c r="BW496" s="19">
        <f>INDEX('Team forecast'!$M$3:$AU$22,MATCH($B496,'Team forecast'!$B$3:$B$22,0),MATCH(BW$1,'Team forecast'!$M$2:$AU$2,0))</f>
        <v>0</v>
      </c>
      <c r="BX496" s="19">
        <f>INDEX('Team forecast'!$M$3:$AU$22,MATCH($B496,'Team forecast'!$B$3:$B$22,0),MATCH(BX$1,'Team forecast'!$M$2:$AU$2,0))</f>
        <v>0</v>
      </c>
      <c r="BY496" s="19">
        <f>INDEX('Team forecast'!$M$3:$AU$22,MATCH($B496,'Team forecast'!$B$3:$B$22,0),MATCH(BY$1,'Team forecast'!$M$2:$AU$2,0))</f>
        <v>0</v>
      </c>
      <c r="BZ496" s="19">
        <f>INDEX('Team forecast'!$M$3:$AU$22,MATCH($B496,'Team forecast'!$B$3:$B$22,0),MATCH(BZ$1,'Team forecast'!$M$2:$AU$2,0))</f>
        <v>0</v>
      </c>
      <c r="CA496" s="5">
        <f t="shared" si="520"/>
        <v>-5000</v>
      </c>
      <c r="CB496" s="5">
        <f>INDEX('Team forecast'!$M$3:$AU$22,MATCH($B496,'Team forecast'!$B$3:$B$22,0),MATCH(CB$1,'Team forecast'!$M$2:$AU$2,0))*IF($Y496&gt;0,25000,0)</f>
        <v>0</v>
      </c>
      <c r="CC496" s="5">
        <f>INDEX('Team forecast'!$M$3:$AU$22,MATCH($B496,'Team forecast'!$B$3:$B$22,0),MATCH(CC$1,'Team forecast'!$M$2:$AU$2,0))*IF($Y496&gt;0,5000,0)</f>
        <v>0</v>
      </c>
      <c r="CD496" s="5">
        <f>INDEX('Team forecast'!$M$3:$AU$22,MATCH($B496,'Team forecast'!$B$3:$B$22,0),MATCH(CD$1,'Team forecast'!$M$2:$AU$2,0))*IF($Y496&gt;0,-15000,0)</f>
        <v>0</v>
      </c>
      <c r="CE496" s="5">
        <f t="shared" si="521"/>
        <v>0</v>
      </c>
      <c r="CF496" s="5">
        <f t="shared" si="522"/>
        <v>0</v>
      </c>
      <c r="CG496" s="5">
        <f t="shared" si="523"/>
        <v>0</v>
      </c>
      <c r="CH496" s="5">
        <f t="shared" si="524"/>
        <v>0</v>
      </c>
      <c r="CI496" s="5">
        <f t="shared" si="525"/>
        <v>0</v>
      </c>
      <c r="CJ496" s="5">
        <f t="shared" si="526"/>
        <v>0</v>
      </c>
      <c r="CK496" s="5">
        <f t="shared" si="527"/>
        <v>0</v>
      </c>
      <c r="CL496" s="5">
        <f t="shared" si="528"/>
        <v>0</v>
      </c>
      <c r="CM496" s="5">
        <f t="shared" si="529"/>
        <v>0</v>
      </c>
      <c r="CN496" s="5">
        <f>IFERROR(SUM(CB496:CM496),0)*((Cockpit!$C$3)^3)</f>
        <v>0</v>
      </c>
      <c r="CO496" s="19">
        <f>INDEX('Team forecast'!$M$3:$AU$22,MATCH($B496,'Team forecast'!$B$3:$B$22,0),MATCH(CO$1,'Team forecast'!$M$2:$AU$2,0))</f>
        <v>0</v>
      </c>
      <c r="CP496" s="19">
        <f>INDEX('Team forecast'!$M$3:$AU$22,MATCH($B496,'Team forecast'!$B$3:$B$22,0),MATCH(CP$1,'Team forecast'!$M$2:$AU$2,0))</f>
        <v>0</v>
      </c>
      <c r="CQ496" s="19">
        <f>INDEX('Team forecast'!$M$3:$AU$22,MATCH($B496,'Team forecast'!$B$3:$B$22,0),MATCH(CQ$1,'Team forecast'!$M$2:$AU$2,0))</f>
        <v>0</v>
      </c>
      <c r="CR496" s="19">
        <f>INDEX('Team forecast'!$M$3:$AU$22,MATCH($B496,'Team forecast'!$B$3:$B$22,0),MATCH(CR$1,'Team forecast'!$M$2:$AU$2,0))</f>
        <v>0</v>
      </c>
      <c r="CS496" s="5">
        <f t="shared" si="530"/>
        <v>-5000</v>
      </c>
      <c r="CT496" s="5">
        <f>INDEX('Team forecast'!$M$3:$AU$22,MATCH($B496,'Team forecast'!$B$3:$B$22,0),MATCH(CT$1,'Team forecast'!$M$2:$AU$2,0))*IF($Y496&gt;0,25000,0)</f>
        <v>0</v>
      </c>
      <c r="CU496" s="5">
        <f>INDEX('Team forecast'!$M$3:$AU$22,MATCH($B496,'Team forecast'!$B$3:$B$22,0),MATCH(CU$1,'Team forecast'!$M$2:$AU$2,0))*IF($Y496&gt;0,5000,0)</f>
        <v>0</v>
      </c>
      <c r="CV496" s="5">
        <f>INDEX('Team forecast'!$M$3:$AU$22,MATCH($B496,'Team forecast'!$B$3:$B$22,0),MATCH(CV$1,'Team forecast'!$M$2:$AU$2,0))*IF($Y496&gt;0,-15000,0)</f>
        <v>0</v>
      </c>
      <c r="CW496" s="5">
        <f t="shared" si="531"/>
        <v>0</v>
      </c>
      <c r="CX496" s="5">
        <f t="shared" si="532"/>
        <v>0</v>
      </c>
      <c r="CY496" s="5">
        <f t="shared" si="533"/>
        <v>0</v>
      </c>
      <c r="CZ496" s="5">
        <f t="shared" si="534"/>
        <v>0</v>
      </c>
      <c r="DA496" s="5">
        <f t="shared" si="535"/>
        <v>0</v>
      </c>
      <c r="DB496" s="5">
        <f t="shared" si="536"/>
        <v>0</v>
      </c>
      <c r="DC496" s="5">
        <f t="shared" si="537"/>
        <v>0</v>
      </c>
      <c r="DD496" s="5">
        <f t="shared" si="538"/>
        <v>0</v>
      </c>
      <c r="DE496" s="5">
        <f t="shared" si="539"/>
        <v>0</v>
      </c>
      <c r="DF496" s="5">
        <f>IFERROR(SUM(CT496:DE496),0)*((Cockpit!$C$3)^4)</f>
        <v>0</v>
      </c>
      <c r="DG496" s="19">
        <f>INDEX('Team forecast'!$M$3:$AU$22,MATCH($B496,'Team forecast'!$B$3:$B$22,0),MATCH(DG$1,'Team forecast'!$M$2:$AU$2,0))</f>
        <v>0</v>
      </c>
      <c r="DH496" s="19">
        <f>INDEX('Team forecast'!$M$3:$AU$22,MATCH($B496,'Team forecast'!$B$3:$B$22,0),MATCH(DH$1,'Team forecast'!$M$2:$AU$2,0))</f>
        <v>0</v>
      </c>
      <c r="DI496" s="19">
        <f>INDEX('Team forecast'!$M$3:$AU$22,MATCH($B496,'Team forecast'!$B$3:$B$22,0),MATCH(DI$1,'Team forecast'!$M$2:$AU$2,0))</f>
        <v>0</v>
      </c>
      <c r="DJ496" s="19">
        <f>INDEX('Team forecast'!$M$3:$AU$22,MATCH($B496,'Team forecast'!$B$3:$B$22,0),MATCH(DJ$1,'Team forecast'!$M$2:$AU$2,0))</f>
        <v>0</v>
      </c>
      <c r="DK496" s="5">
        <f t="shared" si="540"/>
        <v>-5000</v>
      </c>
      <c r="DL496" s="5">
        <f>INDEX('Team forecast'!$M$3:$AU$22,MATCH($B496,'Team forecast'!$B$3:$B$22,0),MATCH(DL$1,'Team forecast'!$M$2:$AU$2,0))*IF($Y496&gt;0,25000,0)</f>
        <v>0</v>
      </c>
      <c r="DM496" s="5">
        <f>INDEX('Team forecast'!$M$3:$AU$22,MATCH($B496,'Team forecast'!$B$3:$B$22,0),MATCH(DM$1,'Team forecast'!$M$2:$AU$2,0))*IF($Y496&gt;0,5000,0)</f>
        <v>0</v>
      </c>
      <c r="DN496" s="5">
        <f>INDEX('Team forecast'!$M$3:$AU$22,MATCH($B496,'Team forecast'!$B$3:$B$22,0),MATCH(DN$1,'Team forecast'!$M$2:$AU$2,0))*IF($Y496&gt;0,-15000,0)</f>
        <v>0</v>
      </c>
      <c r="DO496" s="5">
        <f t="shared" si="541"/>
        <v>0</v>
      </c>
      <c r="DP496" s="5">
        <f t="shared" si="542"/>
        <v>0</v>
      </c>
      <c r="DQ496" s="5">
        <f t="shared" si="543"/>
        <v>0</v>
      </c>
      <c r="DR496" s="5">
        <f t="shared" si="544"/>
        <v>0</v>
      </c>
      <c r="DS496" s="5">
        <f t="shared" si="545"/>
        <v>0</v>
      </c>
      <c r="DT496" s="5">
        <f t="shared" si="546"/>
        <v>0</v>
      </c>
      <c r="DU496" s="5">
        <f t="shared" si="547"/>
        <v>0</v>
      </c>
      <c r="DV496" s="5">
        <f t="shared" si="548"/>
        <v>0</v>
      </c>
      <c r="DW496" s="5">
        <f t="shared" si="549"/>
        <v>0</v>
      </c>
      <c r="DX496" s="5">
        <f>IFERROR(SUM(DL496:DW496),0)*((Cockpit!$C$3)^5)</f>
        <v>0</v>
      </c>
      <c r="DY496" s="5">
        <f t="shared" si="550"/>
        <v>-5000</v>
      </c>
      <c r="DZ496" s="5" t="str">
        <f>IF(ISERROR(MATCH(A496,'Current squad'!B:B,0)),"No","Yes")</f>
        <v>No</v>
      </c>
      <c r="EA496" s="5" cm="1">
        <f t="array" ref="EA496">IFERROR(_xlfn.IFS(DZ496="Yes",0,DZ496="No",H496*1%),999999)</f>
        <v>29000</v>
      </c>
      <c r="EB496" s="5">
        <f t="shared" si="492"/>
        <v>2929000</v>
      </c>
      <c r="EC496" s="5">
        <f t="shared" si="551"/>
        <v>-34000</v>
      </c>
      <c r="ED496" s="1">
        <f t="shared" si="493"/>
        <v>-1.1724137931034483E-2</v>
      </c>
      <c r="EE496" s="5">
        <f>RANK(EC496,$EC$2:$EC$572)+COUNTIF($EC$2:EC496,EC496)-1</f>
        <v>358</v>
      </c>
      <c r="EF496" s="4">
        <f>RANK(ED496,$ED$2:$ED$572)+COUNTIF($ED$2:ED496,ED496)-1</f>
        <v>378</v>
      </c>
    </row>
    <row r="497" spans="1:136" x14ac:dyDescent="0.3">
      <c r="A497" t="str">
        <f>IF(Holdet.dk!A497&lt;&gt;"",Holdet.dk!A497,"")</f>
        <v>Adrian del Castillo</v>
      </c>
      <c r="B497" t="str">
        <f>INDEX(Holdet.dk!B:B,MATCH($A497,Holdet.dk!$A:$A,0))</f>
        <v>Liverpool</v>
      </c>
      <c r="C497" t="str">
        <f>INDEX(Holdet.dk!C:C,MATCH($A497,Holdet.dk!$A:$A,0))</f>
        <v>Goalkeeper</v>
      </c>
      <c r="D497" t="str">
        <f>INDEX(Holdet.dk!D:D,MATCH($A497,Holdet.dk!$A:$A,0))</f>
        <v>6.057.000</v>
      </c>
      <c r="E497" s="1">
        <f>IFERROR(_xlfn.NUMBERVALUE(INDEX(Holdet.dk!$E:$E,MATCH($A497,Holdet.dk!$A:$A,0)),","),0)</f>
        <v>0</v>
      </c>
      <c r="F497" t="str">
        <f>IF(INDEX(Lookup!H:H,MATCH('Master data'!A497,Lookup!G:G,0))=0,A497,INDEX(Lookup!H:H,MATCH('Master data'!A497,Lookup!G:G,0)))</f>
        <v>Adrian</v>
      </c>
      <c r="G497" t="str">
        <f>IFERROR(INDEX(Lookup!B:B,MATCH(INDEX(Rotowire!C:C,MATCH(F497,Rotowire!A:A,0)),Lookup!D:D,0)),"")</f>
        <v/>
      </c>
      <c r="H497" s="5">
        <f t="shared" si="484"/>
        <v>6057000</v>
      </c>
      <c r="I497" s="19">
        <f>IFERROR(INDEX('Team forecast'!$G$3:$I$22,MATCH($B497,'Team forecast'!$B$3:$B$22,0),MATCH(I$1,'Team forecast'!$G$2:$I$2,0)),0)</f>
        <v>1.0823529411764703</v>
      </c>
      <c r="J497" s="19">
        <f>IFERROR(INDEX('Team forecast'!$G$3:$I$22,MATCH($B497,'Team forecast'!$B$3:$B$22,0),MATCH(J$1,'Team forecast'!$G$2:$I$2,0)),0)</f>
        <v>0.66666666666666652</v>
      </c>
      <c r="K497" s="19">
        <f>IFERROR(INDEX('Team forecast'!$G$3:$I$22,MATCH($B497,'Team forecast'!$B$3:$B$22,0),MATCH(K$1,'Team forecast'!$G$2:$I$2,0)),0)</f>
        <v>1.2636055410679863</v>
      </c>
      <c r="L497">
        <f>SUMIFS(Rotowire!E:E,Rotowire!$A:$A,'Master data'!$F497)</f>
        <v>0</v>
      </c>
      <c r="M497" s="2">
        <f>SUMIFS(Rotowire!F:F,Rotowire!$A:$A,'Master data'!$F497)*I497</f>
        <v>0</v>
      </c>
      <c r="N497" s="2">
        <f>SUMIFS(Rotowire!G:G,Rotowire!$A:$A,'Master data'!$F497)*I497</f>
        <v>0</v>
      </c>
      <c r="O497" s="2">
        <f>SUMIFS(Rotowire!I:I,Rotowire!$A:$A,'Master data'!$F497)*I497</f>
        <v>0</v>
      </c>
      <c r="P497" s="2">
        <f>SUMIFS(Rotowire!W:W,Rotowire!$A:$A,'Master data'!$F497)*K497</f>
        <v>0</v>
      </c>
      <c r="Q497" s="2">
        <f>SUMIFS(Rotowire!Y:Y,Rotowire!$A:$A,'Master data'!$F497)*J497</f>
        <v>0</v>
      </c>
      <c r="R497" s="2">
        <f>SUMIFS(Rotowire!AB:AB,Rotowire!$A:$A,'Master data'!$F497)</f>
        <v>0</v>
      </c>
      <c r="S497" s="2">
        <f>SUMIFS(Rotowire!AC:AC,Rotowire!$A:$A,'Master data'!$F497)</f>
        <v>0</v>
      </c>
      <c r="T497" s="2">
        <f>INDEX('Team forecast'!D$3:D$22,MATCH($B497,'Team forecast'!$B$3:$B$22,0))</f>
        <v>2.76</v>
      </c>
      <c r="U497" s="2">
        <f>INDEX('Team forecast'!E$3:E$22,MATCH($B497,'Team forecast'!$B$3:$B$22,0))</f>
        <v>0.5</v>
      </c>
      <c r="V497" s="2">
        <f>INDEX('Team forecast'!J$3:J$22,MATCH($B497,'Team forecast'!$B$3:$B$22,0))</f>
        <v>0.83899999999999997</v>
      </c>
      <c r="W497" s="2">
        <f>INDEX('Team forecast'!K$3:K$22,MATCH($B497,'Team forecast'!$B$3:$B$22,0))</f>
        <v>0.1164</v>
      </c>
      <c r="X497" s="2">
        <f>INDEX('Team forecast'!L$3:L$22,MATCH($B497,'Team forecast'!$B$3:$B$22,0))</f>
        <v>4.4699999999999997E-2</v>
      </c>
      <c r="Y497" s="5">
        <f t="shared" si="485"/>
        <v>-5000</v>
      </c>
      <c r="Z497" s="5">
        <f t="shared" si="486"/>
        <v>0</v>
      </c>
      <c r="AA497" s="5">
        <f t="shared" si="487"/>
        <v>0</v>
      </c>
      <c r="AB497" s="5">
        <f t="shared" si="488"/>
        <v>0</v>
      </c>
      <c r="AC497" s="5">
        <f t="shared" si="489"/>
        <v>0</v>
      </c>
      <c r="AD497" s="5">
        <f t="shared" si="494"/>
        <v>0</v>
      </c>
      <c r="AE497" s="5">
        <f t="shared" si="495"/>
        <v>0</v>
      </c>
      <c r="AF497" s="5">
        <f t="shared" si="490"/>
        <v>0</v>
      </c>
      <c r="AG497" s="5">
        <f t="shared" si="491"/>
        <v>0</v>
      </c>
      <c r="AH497" s="5">
        <f t="shared" si="496"/>
        <v>0</v>
      </c>
      <c r="AI497" s="5">
        <f t="shared" si="497"/>
        <v>0</v>
      </c>
      <c r="AJ497" s="5">
        <f t="shared" si="498"/>
        <v>0</v>
      </c>
      <c r="AK497" s="5">
        <f t="shared" si="499"/>
        <v>0</v>
      </c>
      <c r="AL497" s="5">
        <f>IFERROR(SUM(Y497:AK497),-5000)*((Cockpit!$C$3)^0)</f>
        <v>-5000</v>
      </c>
      <c r="AM497" s="19">
        <f>INDEX('Team forecast'!$M$3:$AU$22,MATCH($B497,'Team forecast'!$B$3:$B$22,0),MATCH(AM$1,'Team forecast'!$M$2:$AU$2,0))</f>
        <v>0</v>
      </c>
      <c r="AN497" s="19">
        <f>INDEX('Team forecast'!$M$3:$AU$22,MATCH($B497,'Team forecast'!$B$3:$B$22,0),MATCH(AN$1,'Team forecast'!$M$2:$AU$2,0))</f>
        <v>0</v>
      </c>
      <c r="AO497" s="19">
        <f>INDEX('Team forecast'!$M$3:$AU$22,MATCH($B497,'Team forecast'!$B$3:$B$22,0),MATCH(AO$1,'Team forecast'!$M$2:$AU$2,0))</f>
        <v>0</v>
      </c>
      <c r="AP497" s="19">
        <f>INDEX('Team forecast'!$M$3:$AU$22,MATCH($B497,'Team forecast'!$B$3:$B$22,0),MATCH(AP$1,'Team forecast'!$M$2:$AU$2,0))</f>
        <v>0</v>
      </c>
      <c r="AQ497" s="5">
        <f t="shared" si="500"/>
        <v>-5000</v>
      </c>
      <c r="AR497" s="5">
        <f>INDEX('Team forecast'!$M$3:$AU$22,MATCH($B497,'Team forecast'!$B$3:$B$22,0),MATCH(AR$1,'Team forecast'!$M$2:$AU$2,0))*IF($Y497&gt;0,25000,0)</f>
        <v>0</v>
      </c>
      <c r="AS497" s="5">
        <f>INDEX('Team forecast'!$M$3:$AU$22,MATCH($B497,'Team forecast'!$B$3:$B$22,0),MATCH(AS$1,'Team forecast'!$M$2:$AU$2,0))*IF($Y497&gt;0,5000,0)</f>
        <v>0</v>
      </c>
      <c r="AT497" s="5">
        <f>INDEX('Team forecast'!$M$3:$AU$22,MATCH($B497,'Team forecast'!$B$3:$B$22,0),MATCH(AT$1,'Team forecast'!$M$2:$AU$2,0))*IF($Y497&gt;0,-15000,0)</f>
        <v>0</v>
      </c>
      <c r="AU497" s="5">
        <f t="shared" si="501"/>
        <v>0</v>
      </c>
      <c r="AV497" s="5">
        <f t="shared" si="502"/>
        <v>0</v>
      </c>
      <c r="AW497" s="5">
        <f t="shared" si="503"/>
        <v>0</v>
      </c>
      <c r="AX497" s="5">
        <f t="shared" si="504"/>
        <v>0</v>
      </c>
      <c r="AY497" s="5">
        <f t="shared" si="505"/>
        <v>0</v>
      </c>
      <c r="AZ497" s="5">
        <f t="shared" si="506"/>
        <v>0</v>
      </c>
      <c r="BA497" s="5">
        <f t="shared" si="507"/>
        <v>0</v>
      </c>
      <c r="BB497" s="5">
        <f t="shared" si="508"/>
        <v>0</v>
      </c>
      <c r="BC497" s="5">
        <f t="shared" si="509"/>
        <v>0</v>
      </c>
      <c r="BD497" s="5">
        <f>IFERROR(SUM(AR497:BC497),0)*((Cockpit!$C$3)^1)</f>
        <v>0</v>
      </c>
      <c r="BE497" s="19">
        <f>INDEX('Team forecast'!$M$3:$AU$22,MATCH($B497,'Team forecast'!$B$3:$B$22,0),MATCH(BE$1,'Team forecast'!$M$2:$AU$2,0))</f>
        <v>0</v>
      </c>
      <c r="BF497" s="19">
        <f>INDEX('Team forecast'!$M$3:$AU$22,MATCH($B497,'Team forecast'!$B$3:$B$22,0),MATCH(BF$1,'Team forecast'!$M$2:$AU$2,0))</f>
        <v>0</v>
      </c>
      <c r="BG497" s="19">
        <f>INDEX('Team forecast'!$M$3:$AU$22,MATCH($B497,'Team forecast'!$B$3:$B$22,0),MATCH(BG$1,'Team forecast'!$M$2:$AU$2,0))</f>
        <v>0</v>
      </c>
      <c r="BH497" s="19">
        <f>INDEX('Team forecast'!$M$3:$AU$22,MATCH($B497,'Team forecast'!$B$3:$B$22,0),MATCH(BH$1,'Team forecast'!$M$2:$AU$2,0))</f>
        <v>0</v>
      </c>
      <c r="BI497" s="5">
        <f t="shared" si="510"/>
        <v>-5000</v>
      </c>
      <c r="BJ497" s="5">
        <f>INDEX('Team forecast'!$M$3:$AU$22,MATCH($B497,'Team forecast'!$B$3:$B$22,0),MATCH(BJ$1,'Team forecast'!$M$2:$AU$2,0))*IF($Y497&gt;0,25000,0)</f>
        <v>0</v>
      </c>
      <c r="BK497" s="5">
        <f>INDEX('Team forecast'!$M$3:$AU$22,MATCH($B497,'Team forecast'!$B$3:$B$22,0),MATCH(BK$1,'Team forecast'!$M$2:$AU$2,0))*IF($Y497&gt;0,5000,0)</f>
        <v>0</v>
      </c>
      <c r="BL497" s="5">
        <f>INDEX('Team forecast'!$M$3:$AU$22,MATCH($B497,'Team forecast'!$B$3:$B$22,0),MATCH(BL$1,'Team forecast'!$M$2:$AU$2,0))*IF($Y497&gt;0,-15000,0)</f>
        <v>0</v>
      </c>
      <c r="BM497" s="5">
        <f t="shared" si="511"/>
        <v>0</v>
      </c>
      <c r="BN497" s="5">
        <f t="shared" si="512"/>
        <v>0</v>
      </c>
      <c r="BO497" s="5">
        <f t="shared" si="513"/>
        <v>0</v>
      </c>
      <c r="BP497" s="5">
        <f t="shared" si="514"/>
        <v>0</v>
      </c>
      <c r="BQ497" s="5">
        <f t="shared" si="515"/>
        <v>0</v>
      </c>
      <c r="BR497" s="5">
        <f t="shared" si="516"/>
        <v>0</v>
      </c>
      <c r="BS497" s="5">
        <f t="shared" si="517"/>
        <v>0</v>
      </c>
      <c r="BT497" s="5">
        <f t="shared" si="518"/>
        <v>0</v>
      </c>
      <c r="BU497" s="5">
        <f t="shared" si="519"/>
        <v>0</v>
      </c>
      <c r="BV497" s="5">
        <f>IFERROR(SUM(BJ497:BU497),0)*((Cockpit!$C$3)^2)</f>
        <v>0</v>
      </c>
      <c r="BW497" s="19">
        <f>INDEX('Team forecast'!$M$3:$AU$22,MATCH($B497,'Team forecast'!$B$3:$B$22,0),MATCH(BW$1,'Team forecast'!$M$2:$AU$2,0))</f>
        <v>0</v>
      </c>
      <c r="BX497" s="19">
        <f>INDEX('Team forecast'!$M$3:$AU$22,MATCH($B497,'Team forecast'!$B$3:$B$22,0),MATCH(BX$1,'Team forecast'!$M$2:$AU$2,0))</f>
        <v>0</v>
      </c>
      <c r="BY497" s="19">
        <f>INDEX('Team forecast'!$M$3:$AU$22,MATCH($B497,'Team forecast'!$B$3:$B$22,0),MATCH(BY$1,'Team forecast'!$M$2:$AU$2,0))</f>
        <v>0</v>
      </c>
      <c r="BZ497" s="19">
        <f>INDEX('Team forecast'!$M$3:$AU$22,MATCH($B497,'Team forecast'!$B$3:$B$22,0),MATCH(BZ$1,'Team forecast'!$M$2:$AU$2,0))</f>
        <v>0</v>
      </c>
      <c r="CA497" s="5">
        <f t="shared" si="520"/>
        <v>-5000</v>
      </c>
      <c r="CB497" s="5">
        <f>INDEX('Team forecast'!$M$3:$AU$22,MATCH($B497,'Team forecast'!$B$3:$B$22,0),MATCH(CB$1,'Team forecast'!$M$2:$AU$2,0))*IF($Y497&gt;0,25000,0)</f>
        <v>0</v>
      </c>
      <c r="CC497" s="5">
        <f>INDEX('Team forecast'!$M$3:$AU$22,MATCH($B497,'Team forecast'!$B$3:$B$22,0),MATCH(CC$1,'Team forecast'!$M$2:$AU$2,0))*IF($Y497&gt;0,5000,0)</f>
        <v>0</v>
      </c>
      <c r="CD497" s="5">
        <f>INDEX('Team forecast'!$M$3:$AU$22,MATCH($B497,'Team forecast'!$B$3:$B$22,0),MATCH(CD$1,'Team forecast'!$M$2:$AU$2,0))*IF($Y497&gt;0,-15000,0)</f>
        <v>0</v>
      </c>
      <c r="CE497" s="5">
        <f t="shared" si="521"/>
        <v>0</v>
      </c>
      <c r="CF497" s="5">
        <f t="shared" si="522"/>
        <v>0</v>
      </c>
      <c r="CG497" s="5">
        <f t="shared" si="523"/>
        <v>0</v>
      </c>
      <c r="CH497" s="5">
        <f t="shared" si="524"/>
        <v>0</v>
      </c>
      <c r="CI497" s="5">
        <f t="shared" si="525"/>
        <v>0</v>
      </c>
      <c r="CJ497" s="5">
        <f t="shared" si="526"/>
        <v>0</v>
      </c>
      <c r="CK497" s="5">
        <f t="shared" si="527"/>
        <v>0</v>
      </c>
      <c r="CL497" s="5">
        <f t="shared" si="528"/>
        <v>0</v>
      </c>
      <c r="CM497" s="5">
        <f t="shared" si="529"/>
        <v>0</v>
      </c>
      <c r="CN497" s="5">
        <f>IFERROR(SUM(CB497:CM497),0)*((Cockpit!$C$3)^3)</f>
        <v>0</v>
      </c>
      <c r="CO497" s="19">
        <f>INDEX('Team forecast'!$M$3:$AU$22,MATCH($B497,'Team forecast'!$B$3:$B$22,0),MATCH(CO$1,'Team forecast'!$M$2:$AU$2,0))</f>
        <v>0</v>
      </c>
      <c r="CP497" s="19">
        <f>INDEX('Team forecast'!$M$3:$AU$22,MATCH($B497,'Team forecast'!$B$3:$B$22,0),MATCH(CP$1,'Team forecast'!$M$2:$AU$2,0))</f>
        <v>0</v>
      </c>
      <c r="CQ497" s="19">
        <f>INDEX('Team forecast'!$M$3:$AU$22,MATCH($B497,'Team forecast'!$B$3:$B$22,0),MATCH(CQ$1,'Team forecast'!$M$2:$AU$2,0))</f>
        <v>0</v>
      </c>
      <c r="CR497" s="19">
        <f>INDEX('Team forecast'!$M$3:$AU$22,MATCH($B497,'Team forecast'!$B$3:$B$22,0),MATCH(CR$1,'Team forecast'!$M$2:$AU$2,0))</f>
        <v>0</v>
      </c>
      <c r="CS497" s="5">
        <f t="shared" si="530"/>
        <v>-5000</v>
      </c>
      <c r="CT497" s="5">
        <f>INDEX('Team forecast'!$M$3:$AU$22,MATCH($B497,'Team forecast'!$B$3:$B$22,0),MATCH(CT$1,'Team forecast'!$M$2:$AU$2,0))*IF($Y497&gt;0,25000,0)</f>
        <v>0</v>
      </c>
      <c r="CU497" s="5">
        <f>INDEX('Team forecast'!$M$3:$AU$22,MATCH($B497,'Team forecast'!$B$3:$B$22,0),MATCH(CU$1,'Team forecast'!$M$2:$AU$2,0))*IF($Y497&gt;0,5000,0)</f>
        <v>0</v>
      </c>
      <c r="CV497" s="5">
        <f>INDEX('Team forecast'!$M$3:$AU$22,MATCH($B497,'Team forecast'!$B$3:$B$22,0),MATCH(CV$1,'Team forecast'!$M$2:$AU$2,0))*IF($Y497&gt;0,-15000,0)</f>
        <v>0</v>
      </c>
      <c r="CW497" s="5">
        <f t="shared" si="531"/>
        <v>0</v>
      </c>
      <c r="CX497" s="5">
        <f t="shared" si="532"/>
        <v>0</v>
      </c>
      <c r="CY497" s="5">
        <f t="shared" si="533"/>
        <v>0</v>
      </c>
      <c r="CZ497" s="5">
        <f t="shared" si="534"/>
        <v>0</v>
      </c>
      <c r="DA497" s="5">
        <f t="shared" si="535"/>
        <v>0</v>
      </c>
      <c r="DB497" s="5">
        <f t="shared" si="536"/>
        <v>0</v>
      </c>
      <c r="DC497" s="5">
        <f t="shared" si="537"/>
        <v>0</v>
      </c>
      <c r="DD497" s="5">
        <f t="shared" si="538"/>
        <v>0</v>
      </c>
      <c r="DE497" s="5">
        <f t="shared" si="539"/>
        <v>0</v>
      </c>
      <c r="DF497" s="5">
        <f>IFERROR(SUM(CT497:DE497),0)*((Cockpit!$C$3)^4)</f>
        <v>0</v>
      </c>
      <c r="DG497" s="19">
        <f>INDEX('Team forecast'!$M$3:$AU$22,MATCH($B497,'Team forecast'!$B$3:$B$22,0),MATCH(DG$1,'Team forecast'!$M$2:$AU$2,0))</f>
        <v>0</v>
      </c>
      <c r="DH497" s="19">
        <f>INDEX('Team forecast'!$M$3:$AU$22,MATCH($B497,'Team forecast'!$B$3:$B$22,0),MATCH(DH$1,'Team forecast'!$M$2:$AU$2,0))</f>
        <v>0</v>
      </c>
      <c r="DI497" s="19">
        <f>INDEX('Team forecast'!$M$3:$AU$22,MATCH($B497,'Team forecast'!$B$3:$B$22,0),MATCH(DI$1,'Team forecast'!$M$2:$AU$2,0))</f>
        <v>0</v>
      </c>
      <c r="DJ497" s="19">
        <f>INDEX('Team forecast'!$M$3:$AU$22,MATCH($B497,'Team forecast'!$B$3:$B$22,0),MATCH(DJ$1,'Team forecast'!$M$2:$AU$2,0))</f>
        <v>0</v>
      </c>
      <c r="DK497" s="5">
        <f t="shared" si="540"/>
        <v>-5000</v>
      </c>
      <c r="DL497" s="5">
        <f>INDEX('Team forecast'!$M$3:$AU$22,MATCH($B497,'Team forecast'!$B$3:$B$22,0),MATCH(DL$1,'Team forecast'!$M$2:$AU$2,0))*IF($Y497&gt;0,25000,0)</f>
        <v>0</v>
      </c>
      <c r="DM497" s="5">
        <f>INDEX('Team forecast'!$M$3:$AU$22,MATCH($B497,'Team forecast'!$B$3:$B$22,0),MATCH(DM$1,'Team forecast'!$M$2:$AU$2,0))*IF($Y497&gt;0,5000,0)</f>
        <v>0</v>
      </c>
      <c r="DN497" s="5">
        <f>INDEX('Team forecast'!$M$3:$AU$22,MATCH($B497,'Team forecast'!$B$3:$B$22,0),MATCH(DN$1,'Team forecast'!$M$2:$AU$2,0))*IF($Y497&gt;0,-15000,0)</f>
        <v>0</v>
      </c>
      <c r="DO497" s="5">
        <f t="shared" si="541"/>
        <v>0</v>
      </c>
      <c r="DP497" s="5">
        <f t="shared" si="542"/>
        <v>0</v>
      </c>
      <c r="DQ497" s="5">
        <f t="shared" si="543"/>
        <v>0</v>
      </c>
      <c r="DR497" s="5">
        <f t="shared" si="544"/>
        <v>0</v>
      </c>
      <c r="DS497" s="5">
        <f t="shared" si="545"/>
        <v>0</v>
      </c>
      <c r="DT497" s="5">
        <f t="shared" si="546"/>
        <v>0</v>
      </c>
      <c r="DU497" s="5">
        <f t="shared" si="547"/>
        <v>0</v>
      </c>
      <c r="DV497" s="5">
        <f t="shared" si="548"/>
        <v>0</v>
      </c>
      <c r="DW497" s="5">
        <f t="shared" si="549"/>
        <v>0</v>
      </c>
      <c r="DX497" s="5">
        <f>IFERROR(SUM(DL497:DW497),0)*((Cockpit!$C$3)^5)</f>
        <v>0</v>
      </c>
      <c r="DY497" s="5">
        <f t="shared" si="550"/>
        <v>-5000</v>
      </c>
      <c r="DZ497" s="5" t="str">
        <f>IF(ISERROR(MATCH(A497,'Current squad'!B:B,0)),"No","Yes")</f>
        <v>No</v>
      </c>
      <c r="EA497" s="5" cm="1">
        <f t="array" ref="EA497">IFERROR(_xlfn.IFS(DZ497="Yes",0,DZ497="No",H497*1%),999999)</f>
        <v>60570</v>
      </c>
      <c r="EB497" s="5">
        <f t="shared" si="492"/>
        <v>6117570</v>
      </c>
      <c r="EC497" s="5">
        <f t="shared" si="551"/>
        <v>-65570</v>
      </c>
      <c r="ED497" s="1">
        <f t="shared" si="493"/>
        <v>-1.0825491167244511E-2</v>
      </c>
      <c r="EE497" s="5">
        <f>RANK(EC497,$EC$2:$EC$572)+COUNTIF($EC$2:EC497,EC497)-1</f>
        <v>547</v>
      </c>
      <c r="EF497" s="4">
        <f>RANK(ED497,$ED$2:$ED$572)+COUNTIF($ED$2:ED497,ED497)-1</f>
        <v>215</v>
      </c>
    </row>
    <row r="498" spans="1:136" x14ac:dyDescent="0.3">
      <c r="A498" t="str">
        <f>IF(Holdet.dk!A498&lt;&gt;"",Holdet.dk!A498,"")</f>
        <v>Tim Ream</v>
      </c>
      <c r="B498" t="str">
        <f>INDEX(Holdet.dk!B:B,MATCH($A498,Holdet.dk!$A:$A,0))</f>
        <v>Fulham</v>
      </c>
      <c r="C498" t="str">
        <f>INDEX(Holdet.dk!C:C,MATCH($A498,Holdet.dk!$A:$A,0))</f>
        <v>Defense</v>
      </c>
      <c r="D498" t="str">
        <f>INDEX(Holdet.dk!D:D,MATCH($A498,Holdet.dk!$A:$A,0))</f>
        <v>2.409.000</v>
      </c>
      <c r="E498" s="1">
        <f>IFERROR(_xlfn.NUMBERVALUE(INDEX(Holdet.dk!$E:$E,MATCH($A498,Holdet.dk!$A:$A,0)),","),0)</f>
        <v>0</v>
      </c>
      <c r="F498" t="str">
        <f>IF(INDEX(Lookup!H:H,MATCH('Master data'!A498,Lookup!G:G,0))=0,A498,INDEX(Lookup!H:H,MATCH('Master data'!A498,Lookup!G:G,0)))</f>
        <v>Tim Ream</v>
      </c>
      <c r="G498" t="str">
        <f>IFERROR(INDEX(Lookup!B:B,MATCH(INDEX(Rotowire!C:C,MATCH(F498,Rotowire!A:A,0)),Lookup!D:D,0)),"")</f>
        <v>Newcastle</v>
      </c>
      <c r="H498" s="5">
        <f t="shared" si="484"/>
        <v>2409000</v>
      </c>
      <c r="I498" s="19">
        <f>IFERROR(INDEX('Team forecast'!$G$3:$I$22,MATCH($B498,'Team forecast'!$B$3:$B$22,0),MATCH(I$1,'Team forecast'!$G$2:$I$2,0)),0)</f>
        <v>0.79881656804733725</v>
      </c>
      <c r="J498" s="19">
        <f>IFERROR(INDEX('Team forecast'!$G$3:$I$22,MATCH($B498,'Team forecast'!$B$3:$B$22,0),MATCH(J$1,'Team forecast'!$G$2:$I$2,0)),0)</f>
        <v>0.8913043478260867</v>
      </c>
      <c r="K498" s="19">
        <f>IFERROR(INDEX('Team forecast'!$G$3:$I$22,MATCH($B498,'Team forecast'!$B$3:$B$22,0),MATCH(K$1,'Team forecast'!$G$2:$I$2,0)),0)</f>
        <v>1.1691703107234377</v>
      </c>
      <c r="L498">
        <f>SUMIFS(Rotowire!E:E,Rotowire!$A:$A,'Master data'!$F498)</f>
        <v>95</v>
      </c>
      <c r="M498" s="2">
        <f>SUMIFS(Rotowire!F:F,Rotowire!$A:$A,'Master data'!$F498)*I498</f>
        <v>1.5976331360946745E-2</v>
      </c>
      <c r="N498" s="2">
        <f>SUMIFS(Rotowire!G:G,Rotowire!$A:$A,'Master data'!$F498)*I498</f>
        <v>7.9881656804733723E-3</v>
      </c>
      <c r="O498" s="2">
        <f>SUMIFS(Rotowire!I:I,Rotowire!$A:$A,'Master data'!$F498)*I498</f>
        <v>7.9881656804733733E-2</v>
      </c>
      <c r="P498" s="2">
        <f>SUMIFS(Rotowire!W:W,Rotowire!$A:$A,'Master data'!$F498)*K498</f>
        <v>0.29229257768085942</v>
      </c>
      <c r="Q498" s="2">
        <f>SUMIFS(Rotowire!Y:Y,Rotowire!$A:$A,'Master data'!$F498)*J498</f>
        <v>0</v>
      </c>
      <c r="R498" s="2">
        <f>SUMIFS(Rotowire!AB:AB,Rotowire!$A:$A,'Master data'!$F498)</f>
        <v>0.09</v>
      </c>
      <c r="S498" s="2">
        <f>SUMIFS(Rotowire!AC:AC,Rotowire!$A:$A,'Master data'!$F498)</f>
        <v>0.01</v>
      </c>
      <c r="T498" s="2">
        <f>INDEX('Team forecast'!D$3:D$22,MATCH($B498,'Team forecast'!$B$3:$B$22,0))</f>
        <v>1.35</v>
      </c>
      <c r="U498" s="2">
        <f>INDEX('Team forecast'!E$3:E$22,MATCH($B498,'Team forecast'!$B$3:$B$22,0))</f>
        <v>1.23</v>
      </c>
      <c r="V498" s="2">
        <f>INDEX('Team forecast'!J$3:J$22,MATCH($B498,'Team forecast'!$B$3:$B$22,0))</f>
        <v>0.39200000000000002</v>
      </c>
      <c r="W498" s="2">
        <f>INDEX('Team forecast'!K$3:K$22,MATCH($B498,'Team forecast'!$B$3:$B$22,0))</f>
        <v>0.2712</v>
      </c>
      <c r="X498" s="2">
        <f>INDEX('Team forecast'!L$3:L$22,MATCH($B498,'Team forecast'!$B$3:$B$22,0))</f>
        <v>0.33679999999999999</v>
      </c>
      <c r="Y498" s="5">
        <f t="shared" si="485"/>
        <v>7000</v>
      </c>
      <c r="Z498" s="5">
        <f t="shared" si="486"/>
        <v>9800</v>
      </c>
      <c r="AA498" s="5">
        <f t="shared" si="487"/>
        <v>1356</v>
      </c>
      <c r="AB498" s="5">
        <f t="shared" si="488"/>
        <v>-5052</v>
      </c>
      <c r="AC498" s="5">
        <f t="shared" si="489"/>
        <v>2396.4497041420118</v>
      </c>
      <c r="AD498" s="5">
        <f t="shared" si="494"/>
        <v>399.40828402366861</v>
      </c>
      <c r="AE498" s="5">
        <f t="shared" si="495"/>
        <v>798.81656804733734</v>
      </c>
      <c r="AF498" s="5">
        <f t="shared" si="490"/>
        <v>14614.628884042972</v>
      </c>
      <c r="AG498" s="5">
        <f t="shared" si="491"/>
        <v>0</v>
      </c>
      <c r="AH498" s="5">
        <f t="shared" si="496"/>
        <v>-1800</v>
      </c>
      <c r="AI498" s="5">
        <f t="shared" si="497"/>
        <v>-500</v>
      </c>
      <c r="AJ498" s="5">
        <f t="shared" si="498"/>
        <v>13500</v>
      </c>
      <c r="AK498" s="5">
        <f t="shared" si="499"/>
        <v>-9840</v>
      </c>
      <c r="AL498" s="5">
        <f>IFERROR(SUM(Y498:AK498),-5000)*((Cockpit!$C$3)^0)</f>
        <v>32673.303440255986</v>
      </c>
      <c r="AM498" s="19">
        <f>INDEX('Team forecast'!$M$3:$AU$22,MATCH($B498,'Team forecast'!$B$3:$B$22,0),MATCH(AM$1,'Team forecast'!$M$2:$AU$2,0))</f>
        <v>0</v>
      </c>
      <c r="AN498" s="19">
        <f>INDEX('Team forecast'!$M$3:$AU$22,MATCH($B498,'Team forecast'!$B$3:$B$22,0),MATCH(AN$1,'Team forecast'!$M$2:$AU$2,0))</f>
        <v>0</v>
      </c>
      <c r="AO498" s="19">
        <f>INDEX('Team forecast'!$M$3:$AU$22,MATCH($B498,'Team forecast'!$B$3:$B$22,0),MATCH(AO$1,'Team forecast'!$M$2:$AU$2,0))</f>
        <v>0</v>
      </c>
      <c r="AP498" s="19">
        <f>INDEX('Team forecast'!$M$3:$AU$22,MATCH($B498,'Team forecast'!$B$3:$B$22,0),MATCH(AP$1,'Team forecast'!$M$2:$AU$2,0))</f>
        <v>0</v>
      </c>
      <c r="AQ498" s="5">
        <f t="shared" si="500"/>
        <v>7000</v>
      </c>
      <c r="AR498" s="5">
        <f>INDEX('Team forecast'!$M$3:$AU$22,MATCH($B498,'Team forecast'!$B$3:$B$22,0),MATCH(AR$1,'Team forecast'!$M$2:$AU$2,0))*IF($Y498&gt;0,25000,0)</f>
        <v>0</v>
      </c>
      <c r="AS498" s="5">
        <f>INDEX('Team forecast'!$M$3:$AU$22,MATCH($B498,'Team forecast'!$B$3:$B$22,0),MATCH(AS$1,'Team forecast'!$M$2:$AU$2,0))*IF($Y498&gt;0,5000,0)</f>
        <v>0</v>
      </c>
      <c r="AT498" s="5">
        <f>INDEX('Team forecast'!$M$3:$AU$22,MATCH($B498,'Team forecast'!$B$3:$B$22,0),MATCH(AT$1,'Team forecast'!$M$2:$AU$2,0))*IF($Y498&gt;0,-15000,0)</f>
        <v>0</v>
      </c>
      <c r="AU498" s="5">
        <f t="shared" si="501"/>
        <v>0</v>
      </c>
      <c r="AV498" s="5">
        <f t="shared" si="502"/>
        <v>0</v>
      </c>
      <c r="AW498" s="5">
        <f t="shared" si="503"/>
        <v>0</v>
      </c>
      <c r="AX498" s="5">
        <f t="shared" si="504"/>
        <v>0</v>
      </c>
      <c r="AY498" s="5">
        <f t="shared" si="505"/>
        <v>0</v>
      </c>
      <c r="AZ498" s="5">
        <f t="shared" si="506"/>
        <v>-1800</v>
      </c>
      <c r="BA498" s="5">
        <f t="shared" si="507"/>
        <v>-500</v>
      </c>
      <c r="BB498" s="5">
        <f t="shared" si="508"/>
        <v>0</v>
      </c>
      <c r="BC498" s="5">
        <f t="shared" si="509"/>
        <v>0</v>
      </c>
      <c r="BD498" s="5">
        <f>IFERROR(SUM(AR498:BC498),0)*((Cockpit!$C$3)^1)</f>
        <v>-1610</v>
      </c>
      <c r="BE498" s="19">
        <f>INDEX('Team forecast'!$M$3:$AU$22,MATCH($B498,'Team forecast'!$B$3:$B$22,0),MATCH(BE$1,'Team forecast'!$M$2:$AU$2,0))</f>
        <v>0</v>
      </c>
      <c r="BF498" s="19">
        <f>INDEX('Team forecast'!$M$3:$AU$22,MATCH($B498,'Team forecast'!$B$3:$B$22,0),MATCH(BF$1,'Team forecast'!$M$2:$AU$2,0))</f>
        <v>0</v>
      </c>
      <c r="BG498" s="19">
        <f>INDEX('Team forecast'!$M$3:$AU$22,MATCH($B498,'Team forecast'!$B$3:$B$22,0),MATCH(BG$1,'Team forecast'!$M$2:$AU$2,0))</f>
        <v>0</v>
      </c>
      <c r="BH498" s="19">
        <f>INDEX('Team forecast'!$M$3:$AU$22,MATCH($B498,'Team forecast'!$B$3:$B$22,0),MATCH(BH$1,'Team forecast'!$M$2:$AU$2,0))</f>
        <v>0</v>
      </c>
      <c r="BI498" s="5">
        <f t="shared" si="510"/>
        <v>7000</v>
      </c>
      <c r="BJ498" s="5">
        <f>INDEX('Team forecast'!$M$3:$AU$22,MATCH($B498,'Team forecast'!$B$3:$B$22,0),MATCH(BJ$1,'Team forecast'!$M$2:$AU$2,0))*IF($Y498&gt;0,25000,0)</f>
        <v>0</v>
      </c>
      <c r="BK498" s="5">
        <f>INDEX('Team forecast'!$M$3:$AU$22,MATCH($B498,'Team forecast'!$B$3:$B$22,0),MATCH(BK$1,'Team forecast'!$M$2:$AU$2,0))*IF($Y498&gt;0,5000,0)</f>
        <v>0</v>
      </c>
      <c r="BL498" s="5">
        <f>INDEX('Team forecast'!$M$3:$AU$22,MATCH($B498,'Team forecast'!$B$3:$B$22,0),MATCH(BL$1,'Team forecast'!$M$2:$AU$2,0))*IF($Y498&gt;0,-15000,0)</f>
        <v>0</v>
      </c>
      <c r="BM498" s="5">
        <f t="shared" si="511"/>
        <v>0</v>
      </c>
      <c r="BN498" s="5">
        <f t="shared" si="512"/>
        <v>0</v>
      </c>
      <c r="BO498" s="5">
        <f t="shared" si="513"/>
        <v>0</v>
      </c>
      <c r="BP498" s="5">
        <f t="shared" si="514"/>
        <v>0</v>
      </c>
      <c r="BQ498" s="5">
        <f t="shared" si="515"/>
        <v>0</v>
      </c>
      <c r="BR498" s="5">
        <f t="shared" si="516"/>
        <v>-1800</v>
      </c>
      <c r="BS498" s="5">
        <f t="shared" si="517"/>
        <v>-500</v>
      </c>
      <c r="BT498" s="5">
        <f t="shared" si="518"/>
        <v>0</v>
      </c>
      <c r="BU498" s="5">
        <f t="shared" si="519"/>
        <v>0</v>
      </c>
      <c r="BV498" s="5">
        <f>IFERROR(SUM(BJ498:BU498),0)*((Cockpit!$C$3)^2)</f>
        <v>-1126.9999999999998</v>
      </c>
      <c r="BW498" s="19">
        <f>INDEX('Team forecast'!$M$3:$AU$22,MATCH($B498,'Team forecast'!$B$3:$B$22,0),MATCH(BW$1,'Team forecast'!$M$2:$AU$2,0))</f>
        <v>0</v>
      </c>
      <c r="BX498" s="19">
        <f>INDEX('Team forecast'!$M$3:$AU$22,MATCH($B498,'Team forecast'!$B$3:$B$22,0),MATCH(BX$1,'Team forecast'!$M$2:$AU$2,0))</f>
        <v>0</v>
      </c>
      <c r="BY498" s="19">
        <f>INDEX('Team forecast'!$M$3:$AU$22,MATCH($B498,'Team forecast'!$B$3:$B$22,0),MATCH(BY$1,'Team forecast'!$M$2:$AU$2,0))</f>
        <v>0</v>
      </c>
      <c r="BZ498" s="19">
        <f>INDEX('Team forecast'!$M$3:$AU$22,MATCH($B498,'Team forecast'!$B$3:$B$22,0),MATCH(BZ$1,'Team forecast'!$M$2:$AU$2,0))</f>
        <v>0</v>
      </c>
      <c r="CA498" s="5">
        <f t="shared" si="520"/>
        <v>7000</v>
      </c>
      <c r="CB498" s="5">
        <f>INDEX('Team forecast'!$M$3:$AU$22,MATCH($B498,'Team forecast'!$B$3:$B$22,0),MATCH(CB$1,'Team forecast'!$M$2:$AU$2,0))*IF($Y498&gt;0,25000,0)</f>
        <v>0</v>
      </c>
      <c r="CC498" s="5">
        <f>INDEX('Team forecast'!$M$3:$AU$22,MATCH($B498,'Team forecast'!$B$3:$B$22,0),MATCH(CC$1,'Team forecast'!$M$2:$AU$2,0))*IF($Y498&gt;0,5000,0)</f>
        <v>0</v>
      </c>
      <c r="CD498" s="5">
        <f>INDEX('Team forecast'!$M$3:$AU$22,MATCH($B498,'Team forecast'!$B$3:$B$22,0),MATCH(CD$1,'Team forecast'!$M$2:$AU$2,0))*IF($Y498&gt;0,-15000,0)</f>
        <v>0</v>
      </c>
      <c r="CE498" s="5">
        <f t="shared" si="521"/>
        <v>0</v>
      </c>
      <c r="CF498" s="5">
        <f t="shared" si="522"/>
        <v>0</v>
      </c>
      <c r="CG498" s="5">
        <f t="shared" si="523"/>
        <v>0</v>
      </c>
      <c r="CH498" s="5">
        <f t="shared" si="524"/>
        <v>0</v>
      </c>
      <c r="CI498" s="5">
        <f t="shared" si="525"/>
        <v>0</v>
      </c>
      <c r="CJ498" s="5">
        <f t="shared" si="526"/>
        <v>-1800</v>
      </c>
      <c r="CK498" s="5">
        <f t="shared" si="527"/>
        <v>-500</v>
      </c>
      <c r="CL498" s="5">
        <f t="shared" si="528"/>
        <v>0</v>
      </c>
      <c r="CM498" s="5">
        <f t="shared" si="529"/>
        <v>0</v>
      </c>
      <c r="CN498" s="5">
        <f>IFERROR(SUM(CB498:CM498),0)*((Cockpit!$C$3)^3)</f>
        <v>-788.89999999999986</v>
      </c>
      <c r="CO498" s="19">
        <f>INDEX('Team forecast'!$M$3:$AU$22,MATCH($B498,'Team forecast'!$B$3:$B$22,0),MATCH(CO$1,'Team forecast'!$M$2:$AU$2,0))</f>
        <v>0</v>
      </c>
      <c r="CP498" s="19">
        <f>INDEX('Team forecast'!$M$3:$AU$22,MATCH($B498,'Team forecast'!$B$3:$B$22,0),MATCH(CP$1,'Team forecast'!$M$2:$AU$2,0))</f>
        <v>0</v>
      </c>
      <c r="CQ498" s="19">
        <f>INDEX('Team forecast'!$M$3:$AU$22,MATCH($B498,'Team forecast'!$B$3:$B$22,0),MATCH(CQ$1,'Team forecast'!$M$2:$AU$2,0))</f>
        <v>0</v>
      </c>
      <c r="CR498" s="19">
        <f>INDEX('Team forecast'!$M$3:$AU$22,MATCH($B498,'Team forecast'!$B$3:$B$22,0),MATCH(CR$1,'Team forecast'!$M$2:$AU$2,0))</f>
        <v>0</v>
      </c>
      <c r="CS498" s="5">
        <f t="shared" si="530"/>
        <v>7000</v>
      </c>
      <c r="CT498" s="5">
        <f>INDEX('Team forecast'!$M$3:$AU$22,MATCH($B498,'Team forecast'!$B$3:$B$22,0),MATCH(CT$1,'Team forecast'!$M$2:$AU$2,0))*IF($Y498&gt;0,25000,0)</f>
        <v>0</v>
      </c>
      <c r="CU498" s="5">
        <f>INDEX('Team forecast'!$M$3:$AU$22,MATCH($B498,'Team forecast'!$B$3:$B$22,0),MATCH(CU$1,'Team forecast'!$M$2:$AU$2,0))*IF($Y498&gt;0,5000,0)</f>
        <v>0</v>
      </c>
      <c r="CV498" s="5">
        <f>INDEX('Team forecast'!$M$3:$AU$22,MATCH($B498,'Team forecast'!$B$3:$B$22,0),MATCH(CV$1,'Team forecast'!$M$2:$AU$2,0))*IF($Y498&gt;0,-15000,0)</f>
        <v>0</v>
      </c>
      <c r="CW498" s="5">
        <f t="shared" si="531"/>
        <v>0</v>
      </c>
      <c r="CX498" s="5">
        <f t="shared" si="532"/>
        <v>0</v>
      </c>
      <c r="CY498" s="5">
        <f t="shared" si="533"/>
        <v>0</v>
      </c>
      <c r="CZ498" s="5">
        <f t="shared" si="534"/>
        <v>0</v>
      </c>
      <c r="DA498" s="5">
        <f t="shared" si="535"/>
        <v>0</v>
      </c>
      <c r="DB498" s="5">
        <f t="shared" si="536"/>
        <v>-1800</v>
      </c>
      <c r="DC498" s="5">
        <f t="shared" si="537"/>
        <v>-500</v>
      </c>
      <c r="DD498" s="5">
        <f t="shared" si="538"/>
        <v>0</v>
      </c>
      <c r="DE498" s="5">
        <f t="shared" si="539"/>
        <v>0</v>
      </c>
      <c r="DF498" s="5">
        <f>IFERROR(SUM(CT498:DE498),0)*((Cockpit!$C$3)^4)</f>
        <v>-552.22999999999979</v>
      </c>
      <c r="DG498" s="19">
        <f>INDEX('Team forecast'!$M$3:$AU$22,MATCH($B498,'Team forecast'!$B$3:$B$22,0),MATCH(DG$1,'Team forecast'!$M$2:$AU$2,0))</f>
        <v>0</v>
      </c>
      <c r="DH498" s="19">
        <f>INDEX('Team forecast'!$M$3:$AU$22,MATCH($B498,'Team forecast'!$B$3:$B$22,0),MATCH(DH$1,'Team forecast'!$M$2:$AU$2,0))</f>
        <v>0</v>
      </c>
      <c r="DI498" s="19">
        <f>INDEX('Team forecast'!$M$3:$AU$22,MATCH($B498,'Team forecast'!$B$3:$B$22,0),MATCH(DI$1,'Team forecast'!$M$2:$AU$2,0))</f>
        <v>0</v>
      </c>
      <c r="DJ498" s="19">
        <f>INDEX('Team forecast'!$M$3:$AU$22,MATCH($B498,'Team forecast'!$B$3:$B$22,0),MATCH(DJ$1,'Team forecast'!$M$2:$AU$2,0))</f>
        <v>0</v>
      </c>
      <c r="DK498" s="5">
        <f t="shared" si="540"/>
        <v>7000</v>
      </c>
      <c r="DL498" s="5">
        <f>INDEX('Team forecast'!$M$3:$AU$22,MATCH($B498,'Team forecast'!$B$3:$B$22,0),MATCH(DL$1,'Team forecast'!$M$2:$AU$2,0))*IF($Y498&gt;0,25000,0)</f>
        <v>0</v>
      </c>
      <c r="DM498" s="5">
        <f>INDEX('Team forecast'!$M$3:$AU$22,MATCH($B498,'Team forecast'!$B$3:$B$22,0),MATCH(DM$1,'Team forecast'!$M$2:$AU$2,0))*IF($Y498&gt;0,5000,0)</f>
        <v>0</v>
      </c>
      <c r="DN498" s="5">
        <f>INDEX('Team forecast'!$M$3:$AU$22,MATCH($B498,'Team forecast'!$B$3:$B$22,0),MATCH(DN$1,'Team forecast'!$M$2:$AU$2,0))*IF($Y498&gt;0,-15000,0)</f>
        <v>0</v>
      </c>
      <c r="DO498" s="5">
        <f t="shared" si="541"/>
        <v>0</v>
      </c>
      <c r="DP498" s="5">
        <f t="shared" si="542"/>
        <v>0</v>
      </c>
      <c r="DQ498" s="5">
        <f t="shared" si="543"/>
        <v>0</v>
      </c>
      <c r="DR498" s="5">
        <f t="shared" si="544"/>
        <v>0</v>
      </c>
      <c r="DS498" s="5">
        <f t="shared" si="545"/>
        <v>0</v>
      </c>
      <c r="DT498" s="5">
        <f t="shared" si="546"/>
        <v>-1800</v>
      </c>
      <c r="DU498" s="5">
        <f t="shared" si="547"/>
        <v>-500</v>
      </c>
      <c r="DV498" s="5">
        <f t="shared" si="548"/>
        <v>0</v>
      </c>
      <c r="DW498" s="5">
        <f t="shared" si="549"/>
        <v>0</v>
      </c>
      <c r="DX498" s="5">
        <f>IFERROR(SUM(DL498:DW498),0)*((Cockpit!$C$3)^5)</f>
        <v>-386.56099999999986</v>
      </c>
      <c r="DY498" s="5">
        <f t="shared" si="550"/>
        <v>28208.612440255984</v>
      </c>
      <c r="DZ498" s="5" t="str">
        <f>IF(ISERROR(MATCH(A498,'Current squad'!B:B,0)),"No","Yes")</f>
        <v>No</v>
      </c>
      <c r="EA498" s="5" cm="1">
        <f t="array" ref="EA498">IFERROR(_xlfn.IFS(DZ498="Yes",0,DZ498="No",H498*1%),999999)</f>
        <v>24090</v>
      </c>
      <c r="EB498" s="5">
        <f t="shared" si="492"/>
        <v>2433090</v>
      </c>
      <c r="EC498" s="5">
        <f t="shared" si="551"/>
        <v>4118.6124402559835</v>
      </c>
      <c r="ED498" s="1">
        <f t="shared" si="493"/>
        <v>1.7096772271714335E-3</v>
      </c>
      <c r="EE498" s="5">
        <f>RANK(EC498,$EC$2:$EC$572)+COUNTIF($EC$2:EC498,EC498)-1</f>
        <v>53</v>
      </c>
      <c r="EF498" s="4">
        <f>RANK(ED498,$ED$2:$ED$572)+COUNTIF($ED$2:ED498,ED498)-1</f>
        <v>47</v>
      </c>
    </row>
    <row r="499" spans="1:136" x14ac:dyDescent="0.3">
      <c r="A499" t="str">
        <f>IF(Holdet.dk!A499&lt;&gt;"",Holdet.dk!A499,"")</f>
        <v>James Tarkowski</v>
      </c>
      <c r="B499" t="str">
        <f>INDEX(Holdet.dk!B:B,MATCH($A499,Holdet.dk!$A:$A,0))</f>
        <v>Burnley</v>
      </c>
      <c r="C499" t="str">
        <f>INDEX(Holdet.dk!C:C,MATCH($A499,Holdet.dk!$A:$A,0))</f>
        <v>Defense</v>
      </c>
      <c r="D499" t="str">
        <f>INDEX(Holdet.dk!D:D,MATCH($A499,Holdet.dk!$A:$A,0))</f>
        <v>3.962.000</v>
      </c>
      <c r="E499" s="1">
        <f>IFERROR(_xlfn.NUMBERVALUE(INDEX(Holdet.dk!$E:$E,MATCH($A499,Holdet.dk!$A:$A,0)),","),0)</f>
        <v>6.0000000000000001E-3</v>
      </c>
      <c r="F499" t="str">
        <f>IF(INDEX(Lookup!H:H,MATCH('Master data'!A499,Lookup!G:G,0))=0,A499,INDEX(Lookup!H:H,MATCH('Master data'!A499,Lookup!G:G,0)))</f>
        <v>James Tarkowski</v>
      </c>
      <c r="G499" t="str">
        <f>IFERROR(INDEX(Lookup!B:B,MATCH(INDEX(Rotowire!C:C,MATCH(F499,Rotowire!A:A,0)),Lookup!D:D,0)),"")</f>
        <v>Sheffield United</v>
      </c>
      <c r="H499" s="5">
        <f t="shared" si="484"/>
        <v>3962000</v>
      </c>
      <c r="I499" s="19">
        <f>IFERROR(INDEX('Team forecast'!$G$3:$I$22,MATCH($B499,'Team forecast'!$B$3:$B$22,0),MATCH(I$1,'Team forecast'!$G$2:$I$2,0)),0)</f>
        <v>0.86842105263157876</v>
      </c>
      <c r="J499" s="19">
        <f>IFERROR(INDEX('Team forecast'!$G$3:$I$22,MATCH($B499,'Team forecast'!$B$3:$B$22,0),MATCH(J$1,'Team forecast'!$G$2:$I$2,0)),0)</f>
        <v>0.79999999999999993</v>
      </c>
      <c r="K499" s="19">
        <f>IFERROR(INDEX('Team forecast'!$G$3:$I$22,MATCH($B499,'Team forecast'!$B$3:$B$22,0),MATCH(K$1,'Team forecast'!$G$2:$I$2,0)),0)</f>
        <v>1.3061924203441888</v>
      </c>
      <c r="L499">
        <f>SUMIFS(Rotowire!E:E,Rotowire!$A:$A,'Master data'!$F499)</f>
        <v>95</v>
      </c>
      <c r="M499" s="2">
        <f>SUMIFS(Rotowire!F:F,Rotowire!$A:$A,'Master data'!$F499)*I499</f>
        <v>5.2105263157894724E-2</v>
      </c>
      <c r="N499" s="2">
        <f>SUMIFS(Rotowire!G:G,Rotowire!$A:$A,'Master data'!$F499)*I499</f>
        <v>1.7368421052631575E-2</v>
      </c>
      <c r="O499" s="2">
        <f>SUMIFS(Rotowire!I:I,Rotowire!$A:$A,'Master data'!$F499)*I499</f>
        <v>0.16499999999999998</v>
      </c>
      <c r="P499" s="2">
        <f>SUMIFS(Rotowire!W:W,Rotowire!$A:$A,'Master data'!$F499)*K499</f>
        <v>0.31348618088260533</v>
      </c>
      <c r="Q499" s="2">
        <f>SUMIFS(Rotowire!Y:Y,Rotowire!$A:$A,'Master data'!$F499)*J499</f>
        <v>0</v>
      </c>
      <c r="R499" s="2">
        <f>SUMIFS(Rotowire!AB:AB,Rotowire!$A:$A,'Master data'!$F499)</f>
        <v>0.17</v>
      </c>
      <c r="S499" s="2">
        <f>SUMIFS(Rotowire!AC:AC,Rotowire!$A:$A,'Master data'!$F499)</f>
        <v>0</v>
      </c>
      <c r="T499" s="2">
        <f>INDEX('Team forecast'!D$3:D$22,MATCH($B499,'Team forecast'!$B$3:$B$22,0))</f>
        <v>1.32</v>
      </c>
      <c r="U499" s="2">
        <f>INDEX('Team forecast'!E$3:E$22,MATCH($B499,'Team forecast'!$B$3:$B$22,0))</f>
        <v>1.1599999999999999</v>
      </c>
      <c r="V499" s="2">
        <f>INDEX('Team forecast'!J$3:J$22,MATCH($B499,'Team forecast'!$B$3:$B$22,0))</f>
        <v>0.39810000000000001</v>
      </c>
      <c r="W499" s="2">
        <f>INDEX('Team forecast'!K$3:K$22,MATCH($B499,'Team forecast'!$B$3:$B$22,0))</f>
        <v>0.27700000000000002</v>
      </c>
      <c r="X499" s="2">
        <f>INDEX('Team forecast'!L$3:L$22,MATCH($B499,'Team forecast'!$B$3:$B$22,0))</f>
        <v>0.32490000000000002</v>
      </c>
      <c r="Y499" s="5">
        <f t="shared" si="485"/>
        <v>7000</v>
      </c>
      <c r="Z499" s="5">
        <f t="shared" si="486"/>
        <v>9952.5</v>
      </c>
      <c r="AA499" s="5">
        <f t="shared" si="487"/>
        <v>1385.0000000000002</v>
      </c>
      <c r="AB499" s="5">
        <f t="shared" si="488"/>
        <v>-4873.5</v>
      </c>
      <c r="AC499" s="5">
        <f t="shared" si="489"/>
        <v>7815.789473684209</v>
      </c>
      <c r="AD499" s="5">
        <f t="shared" si="494"/>
        <v>868.42105263157873</v>
      </c>
      <c r="AE499" s="5">
        <f t="shared" si="495"/>
        <v>1649.9999999999998</v>
      </c>
      <c r="AF499" s="5">
        <f t="shared" si="490"/>
        <v>15674.309044130267</v>
      </c>
      <c r="AG499" s="5">
        <f t="shared" si="491"/>
        <v>0</v>
      </c>
      <c r="AH499" s="5">
        <f t="shared" si="496"/>
        <v>-3400.0000000000005</v>
      </c>
      <c r="AI499" s="5">
        <f t="shared" si="497"/>
        <v>0</v>
      </c>
      <c r="AJ499" s="5">
        <f t="shared" si="498"/>
        <v>13200</v>
      </c>
      <c r="AK499" s="5">
        <f t="shared" si="499"/>
        <v>-9280</v>
      </c>
      <c r="AL499" s="5">
        <f>IFERROR(SUM(Y499:AK499),-5000)*((Cockpit!$C$3)^0)</f>
        <v>39992.519570446057</v>
      </c>
      <c r="AM499" s="19">
        <f>INDEX('Team forecast'!$M$3:$AU$22,MATCH($B499,'Team forecast'!$B$3:$B$22,0),MATCH(AM$1,'Team forecast'!$M$2:$AU$2,0))</f>
        <v>0</v>
      </c>
      <c r="AN499" s="19">
        <f>INDEX('Team forecast'!$M$3:$AU$22,MATCH($B499,'Team forecast'!$B$3:$B$22,0),MATCH(AN$1,'Team forecast'!$M$2:$AU$2,0))</f>
        <v>0</v>
      </c>
      <c r="AO499" s="19">
        <f>INDEX('Team forecast'!$M$3:$AU$22,MATCH($B499,'Team forecast'!$B$3:$B$22,0),MATCH(AO$1,'Team forecast'!$M$2:$AU$2,0))</f>
        <v>0</v>
      </c>
      <c r="AP499" s="19">
        <f>INDEX('Team forecast'!$M$3:$AU$22,MATCH($B499,'Team forecast'!$B$3:$B$22,0),MATCH(AP$1,'Team forecast'!$M$2:$AU$2,0))</f>
        <v>0</v>
      </c>
      <c r="AQ499" s="5">
        <f t="shared" si="500"/>
        <v>7000</v>
      </c>
      <c r="AR499" s="5">
        <f>INDEX('Team forecast'!$M$3:$AU$22,MATCH($B499,'Team forecast'!$B$3:$B$22,0),MATCH(AR$1,'Team forecast'!$M$2:$AU$2,0))*IF($Y499&gt;0,25000,0)</f>
        <v>0</v>
      </c>
      <c r="AS499" s="5">
        <f>INDEX('Team forecast'!$M$3:$AU$22,MATCH($B499,'Team forecast'!$B$3:$B$22,0),MATCH(AS$1,'Team forecast'!$M$2:$AU$2,0))*IF($Y499&gt;0,5000,0)</f>
        <v>0</v>
      </c>
      <c r="AT499" s="5">
        <f>INDEX('Team forecast'!$M$3:$AU$22,MATCH($B499,'Team forecast'!$B$3:$B$22,0),MATCH(AT$1,'Team forecast'!$M$2:$AU$2,0))*IF($Y499&gt;0,-15000,0)</f>
        <v>0</v>
      </c>
      <c r="AU499" s="5">
        <f t="shared" si="501"/>
        <v>0</v>
      </c>
      <c r="AV499" s="5">
        <f t="shared" si="502"/>
        <v>0</v>
      </c>
      <c r="AW499" s="5">
        <f t="shared" si="503"/>
        <v>0</v>
      </c>
      <c r="AX499" s="5">
        <f t="shared" si="504"/>
        <v>0</v>
      </c>
      <c r="AY499" s="5">
        <f t="shared" si="505"/>
        <v>0</v>
      </c>
      <c r="AZ499" s="5">
        <f t="shared" si="506"/>
        <v>-3400.0000000000005</v>
      </c>
      <c r="BA499" s="5">
        <f t="shared" si="507"/>
        <v>0</v>
      </c>
      <c r="BB499" s="5">
        <f t="shared" si="508"/>
        <v>0</v>
      </c>
      <c r="BC499" s="5">
        <f t="shared" si="509"/>
        <v>0</v>
      </c>
      <c r="BD499" s="5">
        <f>IFERROR(SUM(AR499:BC499),0)*((Cockpit!$C$3)^1)</f>
        <v>-2380</v>
      </c>
      <c r="BE499" s="19">
        <f>INDEX('Team forecast'!$M$3:$AU$22,MATCH($B499,'Team forecast'!$B$3:$B$22,0),MATCH(BE$1,'Team forecast'!$M$2:$AU$2,0))</f>
        <v>0</v>
      </c>
      <c r="BF499" s="19">
        <f>INDEX('Team forecast'!$M$3:$AU$22,MATCH($B499,'Team forecast'!$B$3:$B$22,0),MATCH(BF$1,'Team forecast'!$M$2:$AU$2,0))</f>
        <v>0</v>
      </c>
      <c r="BG499" s="19">
        <f>INDEX('Team forecast'!$M$3:$AU$22,MATCH($B499,'Team forecast'!$B$3:$B$22,0),MATCH(BG$1,'Team forecast'!$M$2:$AU$2,0))</f>
        <v>0</v>
      </c>
      <c r="BH499" s="19">
        <f>INDEX('Team forecast'!$M$3:$AU$22,MATCH($B499,'Team forecast'!$B$3:$B$22,0),MATCH(BH$1,'Team forecast'!$M$2:$AU$2,0))</f>
        <v>0</v>
      </c>
      <c r="BI499" s="5">
        <f t="shared" si="510"/>
        <v>7000</v>
      </c>
      <c r="BJ499" s="5">
        <f>INDEX('Team forecast'!$M$3:$AU$22,MATCH($B499,'Team forecast'!$B$3:$B$22,0),MATCH(BJ$1,'Team forecast'!$M$2:$AU$2,0))*IF($Y499&gt;0,25000,0)</f>
        <v>0</v>
      </c>
      <c r="BK499" s="5">
        <f>INDEX('Team forecast'!$M$3:$AU$22,MATCH($B499,'Team forecast'!$B$3:$B$22,0),MATCH(BK$1,'Team forecast'!$M$2:$AU$2,0))*IF($Y499&gt;0,5000,0)</f>
        <v>0</v>
      </c>
      <c r="BL499" s="5">
        <f>INDEX('Team forecast'!$M$3:$AU$22,MATCH($B499,'Team forecast'!$B$3:$B$22,0),MATCH(BL$1,'Team forecast'!$M$2:$AU$2,0))*IF($Y499&gt;0,-15000,0)</f>
        <v>0</v>
      </c>
      <c r="BM499" s="5">
        <f t="shared" si="511"/>
        <v>0</v>
      </c>
      <c r="BN499" s="5">
        <f t="shared" si="512"/>
        <v>0</v>
      </c>
      <c r="BO499" s="5">
        <f t="shared" si="513"/>
        <v>0</v>
      </c>
      <c r="BP499" s="5">
        <f t="shared" si="514"/>
        <v>0</v>
      </c>
      <c r="BQ499" s="5">
        <f t="shared" si="515"/>
        <v>0</v>
      </c>
      <c r="BR499" s="5">
        <f t="shared" si="516"/>
        <v>-3400.0000000000005</v>
      </c>
      <c r="BS499" s="5">
        <f t="shared" si="517"/>
        <v>0</v>
      </c>
      <c r="BT499" s="5">
        <f t="shared" si="518"/>
        <v>0</v>
      </c>
      <c r="BU499" s="5">
        <f t="shared" si="519"/>
        <v>0</v>
      </c>
      <c r="BV499" s="5">
        <f>IFERROR(SUM(BJ499:BU499),0)*((Cockpit!$C$3)^2)</f>
        <v>-1666</v>
      </c>
      <c r="BW499" s="19">
        <f>INDEX('Team forecast'!$M$3:$AU$22,MATCH($B499,'Team forecast'!$B$3:$B$22,0),MATCH(BW$1,'Team forecast'!$M$2:$AU$2,0))</f>
        <v>0</v>
      </c>
      <c r="BX499" s="19">
        <f>INDEX('Team forecast'!$M$3:$AU$22,MATCH($B499,'Team forecast'!$B$3:$B$22,0),MATCH(BX$1,'Team forecast'!$M$2:$AU$2,0))</f>
        <v>0</v>
      </c>
      <c r="BY499" s="19">
        <f>INDEX('Team forecast'!$M$3:$AU$22,MATCH($B499,'Team forecast'!$B$3:$B$22,0),MATCH(BY$1,'Team forecast'!$M$2:$AU$2,0))</f>
        <v>0</v>
      </c>
      <c r="BZ499" s="19">
        <f>INDEX('Team forecast'!$M$3:$AU$22,MATCH($B499,'Team forecast'!$B$3:$B$22,0),MATCH(BZ$1,'Team forecast'!$M$2:$AU$2,0))</f>
        <v>0</v>
      </c>
      <c r="CA499" s="5">
        <f t="shared" si="520"/>
        <v>7000</v>
      </c>
      <c r="CB499" s="5">
        <f>INDEX('Team forecast'!$M$3:$AU$22,MATCH($B499,'Team forecast'!$B$3:$B$22,0),MATCH(CB$1,'Team forecast'!$M$2:$AU$2,0))*IF($Y499&gt;0,25000,0)</f>
        <v>0</v>
      </c>
      <c r="CC499" s="5">
        <f>INDEX('Team forecast'!$M$3:$AU$22,MATCH($B499,'Team forecast'!$B$3:$B$22,0),MATCH(CC$1,'Team forecast'!$M$2:$AU$2,0))*IF($Y499&gt;0,5000,0)</f>
        <v>0</v>
      </c>
      <c r="CD499" s="5">
        <f>INDEX('Team forecast'!$M$3:$AU$22,MATCH($B499,'Team forecast'!$B$3:$B$22,0),MATCH(CD$1,'Team forecast'!$M$2:$AU$2,0))*IF($Y499&gt;0,-15000,0)</f>
        <v>0</v>
      </c>
      <c r="CE499" s="5">
        <f t="shared" si="521"/>
        <v>0</v>
      </c>
      <c r="CF499" s="5">
        <f t="shared" si="522"/>
        <v>0</v>
      </c>
      <c r="CG499" s="5">
        <f t="shared" si="523"/>
        <v>0</v>
      </c>
      <c r="CH499" s="5">
        <f t="shared" si="524"/>
        <v>0</v>
      </c>
      <c r="CI499" s="5">
        <f t="shared" si="525"/>
        <v>0</v>
      </c>
      <c r="CJ499" s="5">
        <f t="shared" si="526"/>
        <v>-3400.0000000000005</v>
      </c>
      <c r="CK499" s="5">
        <f t="shared" si="527"/>
        <v>0</v>
      </c>
      <c r="CL499" s="5">
        <f t="shared" si="528"/>
        <v>0</v>
      </c>
      <c r="CM499" s="5">
        <f t="shared" si="529"/>
        <v>0</v>
      </c>
      <c r="CN499" s="5">
        <f>IFERROR(SUM(CB499:CM499),0)*((Cockpit!$C$3)^3)</f>
        <v>-1166.1999999999998</v>
      </c>
      <c r="CO499" s="19">
        <f>INDEX('Team forecast'!$M$3:$AU$22,MATCH($B499,'Team forecast'!$B$3:$B$22,0),MATCH(CO$1,'Team forecast'!$M$2:$AU$2,0))</f>
        <v>0</v>
      </c>
      <c r="CP499" s="19">
        <f>INDEX('Team forecast'!$M$3:$AU$22,MATCH($B499,'Team forecast'!$B$3:$B$22,0),MATCH(CP$1,'Team forecast'!$M$2:$AU$2,0))</f>
        <v>0</v>
      </c>
      <c r="CQ499" s="19">
        <f>INDEX('Team forecast'!$M$3:$AU$22,MATCH($B499,'Team forecast'!$B$3:$B$22,0),MATCH(CQ$1,'Team forecast'!$M$2:$AU$2,0))</f>
        <v>0</v>
      </c>
      <c r="CR499" s="19">
        <f>INDEX('Team forecast'!$M$3:$AU$22,MATCH($B499,'Team forecast'!$B$3:$B$22,0),MATCH(CR$1,'Team forecast'!$M$2:$AU$2,0))</f>
        <v>0</v>
      </c>
      <c r="CS499" s="5">
        <f t="shared" si="530"/>
        <v>7000</v>
      </c>
      <c r="CT499" s="5">
        <f>INDEX('Team forecast'!$M$3:$AU$22,MATCH($B499,'Team forecast'!$B$3:$B$22,0),MATCH(CT$1,'Team forecast'!$M$2:$AU$2,0))*IF($Y499&gt;0,25000,0)</f>
        <v>0</v>
      </c>
      <c r="CU499" s="5">
        <f>INDEX('Team forecast'!$M$3:$AU$22,MATCH($B499,'Team forecast'!$B$3:$B$22,0),MATCH(CU$1,'Team forecast'!$M$2:$AU$2,0))*IF($Y499&gt;0,5000,0)</f>
        <v>0</v>
      </c>
      <c r="CV499" s="5">
        <f>INDEX('Team forecast'!$M$3:$AU$22,MATCH($B499,'Team forecast'!$B$3:$B$22,0),MATCH(CV$1,'Team forecast'!$M$2:$AU$2,0))*IF($Y499&gt;0,-15000,0)</f>
        <v>0</v>
      </c>
      <c r="CW499" s="5">
        <f t="shared" si="531"/>
        <v>0</v>
      </c>
      <c r="CX499" s="5">
        <f t="shared" si="532"/>
        <v>0</v>
      </c>
      <c r="CY499" s="5">
        <f t="shared" si="533"/>
        <v>0</v>
      </c>
      <c r="CZ499" s="5">
        <f t="shared" si="534"/>
        <v>0</v>
      </c>
      <c r="DA499" s="5">
        <f t="shared" si="535"/>
        <v>0</v>
      </c>
      <c r="DB499" s="5">
        <f t="shared" si="536"/>
        <v>-3400.0000000000005</v>
      </c>
      <c r="DC499" s="5">
        <f t="shared" si="537"/>
        <v>0</v>
      </c>
      <c r="DD499" s="5">
        <f t="shared" si="538"/>
        <v>0</v>
      </c>
      <c r="DE499" s="5">
        <f t="shared" si="539"/>
        <v>0</v>
      </c>
      <c r="DF499" s="5">
        <f>IFERROR(SUM(CT499:DE499),0)*((Cockpit!$C$3)^4)</f>
        <v>-816.3399999999998</v>
      </c>
      <c r="DG499" s="19">
        <f>INDEX('Team forecast'!$M$3:$AU$22,MATCH($B499,'Team forecast'!$B$3:$B$22,0),MATCH(DG$1,'Team forecast'!$M$2:$AU$2,0))</f>
        <v>0</v>
      </c>
      <c r="DH499" s="19">
        <f>INDEX('Team forecast'!$M$3:$AU$22,MATCH($B499,'Team forecast'!$B$3:$B$22,0),MATCH(DH$1,'Team forecast'!$M$2:$AU$2,0))</f>
        <v>0</v>
      </c>
      <c r="DI499" s="19">
        <f>INDEX('Team forecast'!$M$3:$AU$22,MATCH($B499,'Team forecast'!$B$3:$B$22,0),MATCH(DI$1,'Team forecast'!$M$2:$AU$2,0))</f>
        <v>0</v>
      </c>
      <c r="DJ499" s="19">
        <f>INDEX('Team forecast'!$M$3:$AU$22,MATCH($B499,'Team forecast'!$B$3:$B$22,0),MATCH(DJ$1,'Team forecast'!$M$2:$AU$2,0))</f>
        <v>0</v>
      </c>
      <c r="DK499" s="5">
        <f t="shared" si="540"/>
        <v>7000</v>
      </c>
      <c r="DL499" s="5">
        <f>INDEX('Team forecast'!$M$3:$AU$22,MATCH($B499,'Team forecast'!$B$3:$B$22,0),MATCH(DL$1,'Team forecast'!$M$2:$AU$2,0))*IF($Y499&gt;0,25000,0)</f>
        <v>0</v>
      </c>
      <c r="DM499" s="5">
        <f>INDEX('Team forecast'!$M$3:$AU$22,MATCH($B499,'Team forecast'!$B$3:$B$22,0),MATCH(DM$1,'Team forecast'!$M$2:$AU$2,0))*IF($Y499&gt;0,5000,0)</f>
        <v>0</v>
      </c>
      <c r="DN499" s="5">
        <f>INDEX('Team forecast'!$M$3:$AU$22,MATCH($B499,'Team forecast'!$B$3:$B$22,0),MATCH(DN$1,'Team forecast'!$M$2:$AU$2,0))*IF($Y499&gt;0,-15000,0)</f>
        <v>0</v>
      </c>
      <c r="DO499" s="5">
        <f t="shared" si="541"/>
        <v>0</v>
      </c>
      <c r="DP499" s="5">
        <f t="shared" si="542"/>
        <v>0</v>
      </c>
      <c r="DQ499" s="5">
        <f t="shared" si="543"/>
        <v>0</v>
      </c>
      <c r="DR499" s="5">
        <f t="shared" si="544"/>
        <v>0</v>
      </c>
      <c r="DS499" s="5">
        <f t="shared" si="545"/>
        <v>0</v>
      </c>
      <c r="DT499" s="5">
        <f t="shared" si="546"/>
        <v>-3400.0000000000005</v>
      </c>
      <c r="DU499" s="5">
        <f t="shared" si="547"/>
        <v>0</v>
      </c>
      <c r="DV499" s="5">
        <f t="shared" si="548"/>
        <v>0</v>
      </c>
      <c r="DW499" s="5">
        <f t="shared" si="549"/>
        <v>0</v>
      </c>
      <c r="DX499" s="5">
        <f>IFERROR(SUM(DL499:DW499),0)*((Cockpit!$C$3)^5)</f>
        <v>-571.43799999999987</v>
      </c>
      <c r="DY499" s="5">
        <f t="shared" si="550"/>
        <v>33392.541570446061</v>
      </c>
      <c r="DZ499" s="5" t="str">
        <f>IF(ISERROR(MATCH(A499,'Current squad'!B:B,0)),"No","Yes")</f>
        <v>No</v>
      </c>
      <c r="EA499" s="5" cm="1">
        <f t="array" ref="EA499">IFERROR(_xlfn.IFS(DZ499="Yes",0,DZ499="No",H499*1%),999999)</f>
        <v>39620</v>
      </c>
      <c r="EB499" s="5">
        <f t="shared" si="492"/>
        <v>4001620</v>
      </c>
      <c r="EC499" s="5">
        <f t="shared" si="551"/>
        <v>-6227.4584295539389</v>
      </c>
      <c r="ED499" s="1">
        <f t="shared" si="493"/>
        <v>-1.5717966758086671E-3</v>
      </c>
      <c r="EE499" s="5">
        <f>RANK(EC499,$EC$2:$EC$572)+COUNTIF($EC$2:EC499,EC499)-1</f>
        <v>98</v>
      </c>
      <c r="EF499" s="4">
        <f>RANK(ED499,$ED$2:$ED$572)+COUNTIF($ED$2:ED499,ED499)-1</f>
        <v>100</v>
      </c>
    </row>
    <row r="500" spans="1:136" x14ac:dyDescent="0.3">
      <c r="A500" t="str">
        <f>IF(Holdet.dk!A500&lt;&gt;"",Holdet.dk!A500,"")</f>
        <v>Kalvin Phillips</v>
      </c>
      <c r="B500" t="str">
        <f>INDEX(Holdet.dk!B:B,MATCH($A500,Holdet.dk!$A:$A,0))</f>
        <v>Leeds United</v>
      </c>
      <c r="C500" t="str">
        <f>INDEX(Holdet.dk!C:C,MATCH($A500,Holdet.dk!$A:$A,0))</f>
        <v>Midfield</v>
      </c>
      <c r="D500" t="str">
        <f>INDEX(Holdet.dk!D:D,MATCH($A500,Holdet.dk!$A:$A,0))</f>
        <v>3.368.000</v>
      </c>
      <c r="E500" s="1">
        <f>IFERROR(_xlfn.NUMBERVALUE(INDEX(Holdet.dk!$E:$E,MATCH($A500,Holdet.dk!$A:$A,0)),","),0)</f>
        <v>3.6000000000000004E-2</v>
      </c>
      <c r="F500" t="str">
        <f>IF(INDEX(Lookup!H:H,MATCH('Master data'!A500,Lookup!G:G,0))=0,A500,INDEX(Lookup!H:H,MATCH('Master data'!A500,Lookup!G:G,0)))</f>
        <v>Kalvin Phillips</v>
      </c>
      <c r="G500" t="str">
        <f>IFERROR(INDEX(Lookup!B:B,MATCH(INDEX(Rotowire!C:C,MATCH(F500,Rotowire!A:A,0)),Lookup!D:D,0)),"")</f>
        <v>West Bromwich</v>
      </c>
      <c r="H500" s="5">
        <f t="shared" si="484"/>
        <v>3368000</v>
      </c>
      <c r="I500" s="19">
        <f>IFERROR(INDEX('Team forecast'!$G$3:$I$22,MATCH($B500,'Team forecast'!$B$3:$B$22,0),MATCH(I$1,'Team forecast'!$G$2:$I$2,0)),0)</f>
        <v>0.79646017699115057</v>
      </c>
      <c r="J500" s="19">
        <f>IFERROR(INDEX('Team forecast'!$G$3:$I$22,MATCH($B500,'Team forecast'!$B$3:$B$22,0),MATCH(J$1,'Team forecast'!$G$2:$I$2,0)),0)</f>
        <v>1.1504424778761062</v>
      </c>
      <c r="K500" s="19">
        <f>IFERROR(INDEX('Team forecast'!$G$3:$I$22,MATCH($B500,'Team forecast'!$B$3:$B$22,0),MATCH(K$1,'Team forecast'!$G$2:$I$2,0)),0)</f>
        <v>0.82585391828488663</v>
      </c>
      <c r="L500">
        <f>SUMIFS(Rotowire!E:E,Rotowire!$A:$A,'Master data'!$F500)</f>
        <v>95</v>
      </c>
      <c r="M500" s="2">
        <f>SUMIFS(Rotowire!F:F,Rotowire!$A:$A,'Master data'!$F500)*I500</f>
        <v>3.9823008849557529E-2</v>
      </c>
      <c r="N500" s="2">
        <f>SUMIFS(Rotowire!G:G,Rotowire!$A:$A,'Master data'!$F500)*I500</f>
        <v>3.1858407079646024E-2</v>
      </c>
      <c r="O500" s="2">
        <f>SUMIFS(Rotowire!I:I,Rotowire!$A:$A,'Master data'!$F500)*I500</f>
        <v>0.20707964601769915</v>
      </c>
      <c r="P500" s="2">
        <f>SUMIFS(Rotowire!W:W,Rotowire!$A:$A,'Master data'!$F500)*K500</f>
        <v>0.27253179303401259</v>
      </c>
      <c r="Q500" s="2">
        <f>SUMIFS(Rotowire!Y:Y,Rotowire!$A:$A,'Master data'!$F500)*J500</f>
        <v>0</v>
      </c>
      <c r="R500" s="2">
        <f>SUMIFS(Rotowire!AB:AB,Rotowire!$A:$A,'Master data'!$F500)</f>
        <v>0.23</v>
      </c>
      <c r="S500" s="2">
        <f>SUMIFS(Rotowire!AC:AC,Rotowire!$A:$A,'Master data'!$F500)</f>
        <v>0</v>
      </c>
      <c r="T500" s="2">
        <f>INDEX('Team forecast'!D$3:D$22,MATCH($B500,'Team forecast'!$B$3:$B$22,0))</f>
        <v>1.8</v>
      </c>
      <c r="U500" s="2">
        <f>INDEX('Team forecast'!E$3:E$22,MATCH($B500,'Team forecast'!$B$3:$B$22,0))</f>
        <v>1.3</v>
      </c>
      <c r="V500" s="2">
        <f>INDEX('Team forecast'!J$3:J$22,MATCH($B500,'Team forecast'!$B$3:$B$22,0))</f>
        <v>0.4859</v>
      </c>
      <c r="W500" s="2">
        <f>INDEX('Team forecast'!K$3:K$22,MATCH($B500,'Team forecast'!$B$3:$B$22,0))</f>
        <v>0.23730000000000001</v>
      </c>
      <c r="X500" s="2">
        <f>INDEX('Team forecast'!L$3:L$22,MATCH($B500,'Team forecast'!$B$3:$B$22,0))</f>
        <v>0.27679999999999999</v>
      </c>
      <c r="Y500" s="5">
        <f t="shared" si="485"/>
        <v>7000</v>
      </c>
      <c r="Z500" s="5">
        <f t="shared" si="486"/>
        <v>12147.5</v>
      </c>
      <c r="AA500" s="5">
        <f t="shared" si="487"/>
        <v>1186.5</v>
      </c>
      <c r="AB500" s="5">
        <f t="shared" si="488"/>
        <v>-4152</v>
      </c>
      <c r="AC500" s="5">
        <f t="shared" si="489"/>
        <v>4977.8761061946907</v>
      </c>
      <c r="AD500" s="5">
        <f t="shared" si="494"/>
        <v>1592.9203539823013</v>
      </c>
      <c r="AE500" s="5">
        <f t="shared" si="495"/>
        <v>2070.7964601769913</v>
      </c>
      <c r="AF500" s="5">
        <f t="shared" si="490"/>
        <v>0</v>
      </c>
      <c r="AG500" s="5">
        <f t="shared" si="491"/>
        <v>0</v>
      </c>
      <c r="AH500" s="5">
        <f t="shared" si="496"/>
        <v>-4600</v>
      </c>
      <c r="AI500" s="5">
        <f t="shared" si="497"/>
        <v>0</v>
      </c>
      <c r="AJ500" s="5">
        <f t="shared" si="498"/>
        <v>18000</v>
      </c>
      <c r="AK500" s="5">
        <f t="shared" si="499"/>
        <v>-10400</v>
      </c>
      <c r="AL500" s="5">
        <f>IFERROR(SUM(Y500:AK500),-5000)*((Cockpit!$C$3)^0)</f>
        <v>27823.592920353985</v>
      </c>
      <c r="AM500" s="19">
        <f>INDEX('Team forecast'!$M$3:$AU$22,MATCH($B500,'Team forecast'!$B$3:$B$22,0),MATCH(AM$1,'Team forecast'!$M$2:$AU$2,0))</f>
        <v>0</v>
      </c>
      <c r="AN500" s="19">
        <f>INDEX('Team forecast'!$M$3:$AU$22,MATCH($B500,'Team forecast'!$B$3:$B$22,0),MATCH(AN$1,'Team forecast'!$M$2:$AU$2,0))</f>
        <v>0</v>
      </c>
      <c r="AO500" s="19">
        <f>INDEX('Team forecast'!$M$3:$AU$22,MATCH($B500,'Team forecast'!$B$3:$B$22,0),MATCH(AO$1,'Team forecast'!$M$2:$AU$2,0))</f>
        <v>0</v>
      </c>
      <c r="AP500" s="19">
        <f>INDEX('Team forecast'!$M$3:$AU$22,MATCH($B500,'Team forecast'!$B$3:$B$22,0),MATCH(AP$1,'Team forecast'!$M$2:$AU$2,0))</f>
        <v>0</v>
      </c>
      <c r="AQ500" s="5">
        <f t="shared" si="500"/>
        <v>7000</v>
      </c>
      <c r="AR500" s="5">
        <f>INDEX('Team forecast'!$M$3:$AU$22,MATCH($B500,'Team forecast'!$B$3:$B$22,0),MATCH(AR$1,'Team forecast'!$M$2:$AU$2,0))*IF($Y500&gt;0,25000,0)</f>
        <v>0</v>
      </c>
      <c r="AS500" s="5">
        <f>INDEX('Team forecast'!$M$3:$AU$22,MATCH($B500,'Team forecast'!$B$3:$B$22,0),MATCH(AS$1,'Team forecast'!$M$2:$AU$2,0))*IF($Y500&gt;0,5000,0)</f>
        <v>0</v>
      </c>
      <c r="AT500" s="5">
        <f>INDEX('Team forecast'!$M$3:$AU$22,MATCH($B500,'Team forecast'!$B$3:$B$22,0),MATCH(AT$1,'Team forecast'!$M$2:$AU$2,0))*IF($Y500&gt;0,-15000,0)</f>
        <v>0</v>
      </c>
      <c r="AU500" s="5">
        <f t="shared" si="501"/>
        <v>0</v>
      </c>
      <c r="AV500" s="5">
        <f t="shared" si="502"/>
        <v>0</v>
      </c>
      <c r="AW500" s="5">
        <f t="shared" si="503"/>
        <v>0</v>
      </c>
      <c r="AX500" s="5">
        <f t="shared" si="504"/>
        <v>0</v>
      </c>
      <c r="AY500" s="5">
        <f t="shared" si="505"/>
        <v>0</v>
      </c>
      <c r="AZ500" s="5">
        <f t="shared" si="506"/>
        <v>-4600</v>
      </c>
      <c r="BA500" s="5">
        <f t="shared" si="507"/>
        <v>0</v>
      </c>
      <c r="BB500" s="5">
        <f t="shared" si="508"/>
        <v>0</v>
      </c>
      <c r="BC500" s="5">
        <f t="shared" si="509"/>
        <v>0</v>
      </c>
      <c r="BD500" s="5">
        <f>IFERROR(SUM(AR500:BC500),0)*((Cockpit!$C$3)^1)</f>
        <v>-3220</v>
      </c>
      <c r="BE500" s="19">
        <f>INDEX('Team forecast'!$M$3:$AU$22,MATCH($B500,'Team forecast'!$B$3:$B$22,0),MATCH(BE$1,'Team forecast'!$M$2:$AU$2,0))</f>
        <v>0</v>
      </c>
      <c r="BF500" s="19">
        <f>INDEX('Team forecast'!$M$3:$AU$22,MATCH($B500,'Team forecast'!$B$3:$B$22,0),MATCH(BF$1,'Team forecast'!$M$2:$AU$2,0))</f>
        <v>0</v>
      </c>
      <c r="BG500" s="19">
        <f>INDEX('Team forecast'!$M$3:$AU$22,MATCH($B500,'Team forecast'!$B$3:$B$22,0),MATCH(BG$1,'Team forecast'!$M$2:$AU$2,0))</f>
        <v>0</v>
      </c>
      <c r="BH500" s="19">
        <f>INDEX('Team forecast'!$M$3:$AU$22,MATCH($B500,'Team forecast'!$B$3:$B$22,0),MATCH(BH$1,'Team forecast'!$M$2:$AU$2,0))</f>
        <v>0</v>
      </c>
      <c r="BI500" s="5">
        <f t="shared" si="510"/>
        <v>7000</v>
      </c>
      <c r="BJ500" s="5">
        <f>INDEX('Team forecast'!$M$3:$AU$22,MATCH($B500,'Team forecast'!$B$3:$B$22,0),MATCH(BJ$1,'Team forecast'!$M$2:$AU$2,0))*IF($Y500&gt;0,25000,0)</f>
        <v>0</v>
      </c>
      <c r="BK500" s="5">
        <f>INDEX('Team forecast'!$M$3:$AU$22,MATCH($B500,'Team forecast'!$B$3:$B$22,0),MATCH(BK$1,'Team forecast'!$M$2:$AU$2,0))*IF($Y500&gt;0,5000,0)</f>
        <v>0</v>
      </c>
      <c r="BL500" s="5">
        <f>INDEX('Team forecast'!$M$3:$AU$22,MATCH($B500,'Team forecast'!$B$3:$B$22,0),MATCH(BL$1,'Team forecast'!$M$2:$AU$2,0))*IF($Y500&gt;0,-15000,0)</f>
        <v>0</v>
      </c>
      <c r="BM500" s="5">
        <f t="shared" si="511"/>
        <v>0</v>
      </c>
      <c r="BN500" s="5">
        <f t="shared" si="512"/>
        <v>0</v>
      </c>
      <c r="BO500" s="5">
        <f t="shared" si="513"/>
        <v>0</v>
      </c>
      <c r="BP500" s="5">
        <f t="shared" si="514"/>
        <v>0</v>
      </c>
      <c r="BQ500" s="5">
        <f t="shared" si="515"/>
        <v>0</v>
      </c>
      <c r="BR500" s="5">
        <f t="shared" si="516"/>
        <v>-4600</v>
      </c>
      <c r="BS500" s="5">
        <f t="shared" si="517"/>
        <v>0</v>
      </c>
      <c r="BT500" s="5">
        <f t="shared" si="518"/>
        <v>0</v>
      </c>
      <c r="BU500" s="5">
        <f t="shared" si="519"/>
        <v>0</v>
      </c>
      <c r="BV500" s="5">
        <f>IFERROR(SUM(BJ500:BU500),0)*((Cockpit!$C$3)^2)</f>
        <v>-2253.9999999999995</v>
      </c>
      <c r="BW500" s="19">
        <f>INDEX('Team forecast'!$M$3:$AU$22,MATCH($B500,'Team forecast'!$B$3:$B$22,0),MATCH(BW$1,'Team forecast'!$M$2:$AU$2,0))</f>
        <v>0</v>
      </c>
      <c r="BX500" s="19">
        <f>INDEX('Team forecast'!$M$3:$AU$22,MATCH($B500,'Team forecast'!$B$3:$B$22,0),MATCH(BX$1,'Team forecast'!$M$2:$AU$2,0))</f>
        <v>0</v>
      </c>
      <c r="BY500" s="19">
        <f>INDEX('Team forecast'!$M$3:$AU$22,MATCH($B500,'Team forecast'!$B$3:$B$22,0),MATCH(BY$1,'Team forecast'!$M$2:$AU$2,0))</f>
        <v>0</v>
      </c>
      <c r="BZ500" s="19">
        <f>INDEX('Team forecast'!$M$3:$AU$22,MATCH($B500,'Team forecast'!$B$3:$B$22,0),MATCH(BZ$1,'Team forecast'!$M$2:$AU$2,0))</f>
        <v>0</v>
      </c>
      <c r="CA500" s="5">
        <f t="shared" si="520"/>
        <v>7000</v>
      </c>
      <c r="CB500" s="5">
        <f>INDEX('Team forecast'!$M$3:$AU$22,MATCH($B500,'Team forecast'!$B$3:$B$22,0),MATCH(CB$1,'Team forecast'!$M$2:$AU$2,0))*IF($Y500&gt;0,25000,0)</f>
        <v>0</v>
      </c>
      <c r="CC500" s="5">
        <f>INDEX('Team forecast'!$M$3:$AU$22,MATCH($B500,'Team forecast'!$B$3:$B$22,0),MATCH(CC$1,'Team forecast'!$M$2:$AU$2,0))*IF($Y500&gt;0,5000,0)</f>
        <v>0</v>
      </c>
      <c r="CD500" s="5">
        <f>INDEX('Team forecast'!$M$3:$AU$22,MATCH($B500,'Team forecast'!$B$3:$B$22,0),MATCH(CD$1,'Team forecast'!$M$2:$AU$2,0))*IF($Y500&gt;0,-15000,0)</f>
        <v>0</v>
      </c>
      <c r="CE500" s="5">
        <f t="shared" si="521"/>
        <v>0</v>
      </c>
      <c r="CF500" s="5">
        <f t="shared" si="522"/>
        <v>0</v>
      </c>
      <c r="CG500" s="5">
        <f t="shared" si="523"/>
        <v>0</v>
      </c>
      <c r="CH500" s="5">
        <f t="shared" si="524"/>
        <v>0</v>
      </c>
      <c r="CI500" s="5">
        <f t="shared" si="525"/>
        <v>0</v>
      </c>
      <c r="CJ500" s="5">
        <f t="shared" si="526"/>
        <v>-4600</v>
      </c>
      <c r="CK500" s="5">
        <f t="shared" si="527"/>
        <v>0</v>
      </c>
      <c r="CL500" s="5">
        <f t="shared" si="528"/>
        <v>0</v>
      </c>
      <c r="CM500" s="5">
        <f t="shared" si="529"/>
        <v>0</v>
      </c>
      <c r="CN500" s="5">
        <f>IFERROR(SUM(CB500:CM500),0)*((Cockpit!$C$3)^3)</f>
        <v>-1577.7999999999997</v>
      </c>
      <c r="CO500" s="19">
        <f>INDEX('Team forecast'!$M$3:$AU$22,MATCH($B500,'Team forecast'!$B$3:$B$22,0),MATCH(CO$1,'Team forecast'!$M$2:$AU$2,0))</f>
        <v>0</v>
      </c>
      <c r="CP500" s="19">
        <f>INDEX('Team forecast'!$M$3:$AU$22,MATCH($B500,'Team forecast'!$B$3:$B$22,0),MATCH(CP$1,'Team forecast'!$M$2:$AU$2,0))</f>
        <v>0</v>
      </c>
      <c r="CQ500" s="19">
        <f>INDEX('Team forecast'!$M$3:$AU$22,MATCH($B500,'Team forecast'!$B$3:$B$22,0),MATCH(CQ$1,'Team forecast'!$M$2:$AU$2,0))</f>
        <v>0</v>
      </c>
      <c r="CR500" s="19">
        <f>INDEX('Team forecast'!$M$3:$AU$22,MATCH($B500,'Team forecast'!$B$3:$B$22,0),MATCH(CR$1,'Team forecast'!$M$2:$AU$2,0))</f>
        <v>0</v>
      </c>
      <c r="CS500" s="5">
        <f t="shared" si="530"/>
        <v>7000</v>
      </c>
      <c r="CT500" s="5">
        <f>INDEX('Team forecast'!$M$3:$AU$22,MATCH($B500,'Team forecast'!$B$3:$B$22,0),MATCH(CT$1,'Team forecast'!$M$2:$AU$2,0))*IF($Y500&gt;0,25000,0)</f>
        <v>0</v>
      </c>
      <c r="CU500" s="5">
        <f>INDEX('Team forecast'!$M$3:$AU$22,MATCH($B500,'Team forecast'!$B$3:$B$22,0),MATCH(CU$1,'Team forecast'!$M$2:$AU$2,0))*IF($Y500&gt;0,5000,0)</f>
        <v>0</v>
      </c>
      <c r="CV500" s="5">
        <f>INDEX('Team forecast'!$M$3:$AU$22,MATCH($B500,'Team forecast'!$B$3:$B$22,0),MATCH(CV$1,'Team forecast'!$M$2:$AU$2,0))*IF($Y500&gt;0,-15000,0)</f>
        <v>0</v>
      </c>
      <c r="CW500" s="5">
        <f t="shared" si="531"/>
        <v>0</v>
      </c>
      <c r="CX500" s="5">
        <f t="shared" si="532"/>
        <v>0</v>
      </c>
      <c r="CY500" s="5">
        <f t="shared" si="533"/>
        <v>0</v>
      </c>
      <c r="CZ500" s="5">
        <f t="shared" si="534"/>
        <v>0</v>
      </c>
      <c r="DA500" s="5">
        <f t="shared" si="535"/>
        <v>0</v>
      </c>
      <c r="DB500" s="5">
        <f t="shared" si="536"/>
        <v>-4600</v>
      </c>
      <c r="DC500" s="5">
        <f t="shared" si="537"/>
        <v>0</v>
      </c>
      <c r="DD500" s="5">
        <f t="shared" si="538"/>
        <v>0</v>
      </c>
      <c r="DE500" s="5">
        <f t="shared" si="539"/>
        <v>0</v>
      </c>
      <c r="DF500" s="5">
        <f>IFERROR(SUM(CT500:DE500),0)*((Cockpit!$C$3)^4)</f>
        <v>-1104.4599999999996</v>
      </c>
      <c r="DG500" s="19">
        <f>INDEX('Team forecast'!$M$3:$AU$22,MATCH($B500,'Team forecast'!$B$3:$B$22,0),MATCH(DG$1,'Team forecast'!$M$2:$AU$2,0))</f>
        <v>0</v>
      </c>
      <c r="DH500" s="19">
        <f>INDEX('Team forecast'!$M$3:$AU$22,MATCH($B500,'Team forecast'!$B$3:$B$22,0),MATCH(DH$1,'Team forecast'!$M$2:$AU$2,0))</f>
        <v>0</v>
      </c>
      <c r="DI500" s="19">
        <f>INDEX('Team forecast'!$M$3:$AU$22,MATCH($B500,'Team forecast'!$B$3:$B$22,0),MATCH(DI$1,'Team forecast'!$M$2:$AU$2,0))</f>
        <v>0</v>
      </c>
      <c r="DJ500" s="19">
        <f>INDEX('Team forecast'!$M$3:$AU$22,MATCH($B500,'Team forecast'!$B$3:$B$22,0),MATCH(DJ$1,'Team forecast'!$M$2:$AU$2,0))</f>
        <v>0</v>
      </c>
      <c r="DK500" s="5">
        <f t="shared" si="540"/>
        <v>7000</v>
      </c>
      <c r="DL500" s="5">
        <f>INDEX('Team forecast'!$M$3:$AU$22,MATCH($B500,'Team forecast'!$B$3:$B$22,0),MATCH(DL$1,'Team forecast'!$M$2:$AU$2,0))*IF($Y500&gt;0,25000,0)</f>
        <v>0</v>
      </c>
      <c r="DM500" s="5">
        <f>INDEX('Team forecast'!$M$3:$AU$22,MATCH($B500,'Team forecast'!$B$3:$B$22,0),MATCH(DM$1,'Team forecast'!$M$2:$AU$2,0))*IF($Y500&gt;0,5000,0)</f>
        <v>0</v>
      </c>
      <c r="DN500" s="5">
        <f>INDEX('Team forecast'!$M$3:$AU$22,MATCH($B500,'Team forecast'!$B$3:$B$22,0),MATCH(DN$1,'Team forecast'!$M$2:$AU$2,0))*IF($Y500&gt;0,-15000,0)</f>
        <v>0</v>
      </c>
      <c r="DO500" s="5">
        <f t="shared" si="541"/>
        <v>0</v>
      </c>
      <c r="DP500" s="5">
        <f t="shared" si="542"/>
        <v>0</v>
      </c>
      <c r="DQ500" s="5">
        <f t="shared" si="543"/>
        <v>0</v>
      </c>
      <c r="DR500" s="5">
        <f t="shared" si="544"/>
        <v>0</v>
      </c>
      <c r="DS500" s="5">
        <f t="shared" si="545"/>
        <v>0</v>
      </c>
      <c r="DT500" s="5">
        <f t="shared" si="546"/>
        <v>-4600</v>
      </c>
      <c r="DU500" s="5">
        <f t="shared" si="547"/>
        <v>0</v>
      </c>
      <c r="DV500" s="5">
        <f t="shared" si="548"/>
        <v>0</v>
      </c>
      <c r="DW500" s="5">
        <f t="shared" si="549"/>
        <v>0</v>
      </c>
      <c r="DX500" s="5">
        <f>IFERROR(SUM(DL500:DW500),0)*((Cockpit!$C$3)^5)</f>
        <v>-773.12199999999973</v>
      </c>
      <c r="DY500" s="5">
        <f t="shared" si="550"/>
        <v>18894.210920353988</v>
      </c>
      <c r="DZ500" s="5" t="str">
        <f>IF(ISERROR(MATCH(A500,'Current squad'!B:B,0)),"No","Yes")</f>
        <v>No</v>
      </c>
      <c r="EA500" s="5" cm="1">
        <f t="array" ref="EA500">IFERROR(_xlfn.IFS(DZ500="Yes",0,DZ500="No",H500*1%),999999)</f>
        <v>33680</v>
      </c>
      <c r="EB500" s="5">
        <f t="shared" si="492"/>
        <v>3401680</v>
      </c>
      <c r="EC500" s="5">
        <f t="shared" si="551"/>
        <v>-14785.789079646012</v>
      </c>
      <c r="ED500" s="1">
        <f t="shared" si="493"/>
        <v>-4.3900798930065358E-3</v>
      </c>
      <c r="EE500" s="5">
        <f>RANK(EC500,$EC$2:$EC$572)+COUNTIF($EC$2:EC500,EC500)-1</f>
        <v>125</v>
      </c>
      <c r="EF500" s="4">
        <f>RANK(ED500,$ED$2:$ED$572)+COUNTIF($ED$2:ED500,ED500)-1</f>
        <v>138</v>
      </c>
    </row>
    <row r="501" spans="1:136" x14ac:dyDescent="0.3">
      <c r="A501" t="str">
        <f>IF(Holdet.dk!A501&lt;&gt;"",Holdet.dk!A501,"")</f>
        <v>Michael Hector</v>
      </c>
      <c r="B501" t="str">
        <f>INDEX(Holdet.dk!B:B,MATCH($A501,Holdet.dk!$A:$A,0))</f>
        <v>Fulham</v>
      </c>
      <c r="C501" t="str">
        <f>INDEX(Holdet.dk!C:C,MATCH($A501,Holdet.dk!$A:$A,0))</f>
        <v>Defense</v>
      </c>
      <c r="D501" t="str">
        <f>INDEX(Holdet.dk!D:D,MATCH($A501,Holdet.dk!$A:$A,0))</f>
        <v>2.390.000</v>
      </c>
      <c r="E501" s="1">
        <f>IFERROR(_xlfn.NUMBERVALUE(INDEX(Holdet.dk!$E:$E,MATCH($A501,Holdet.dk!$A:$A,0)),","),0)</f>
        <v>0</v>
      </c>
      <c r="F501" t="str">
        <f>IF(INDEX(Lookup!H:H,MATCH('Master data'!A501,Lookup!G:G,0))=0,A501,INDEX(Lookup!H:H,MATCH('Master data'!A501,Lookup!G:G,0)))</f>
        <v>Michael Hector</v>
      </c>
      <c r="G501" t="str">
        <f>IFERROR(INDEX(Lookup!B:B,MATCH(INDEX(Rotowire!C:C,MATCH(F501,Rotowire!A:A,0)),Lookup!D:D,0)),"")</f>
        <v/>
      </c>
      <c r="H501" s="5">
        <f t="shared" si="484"/>
        <v>2390000</v>
      </c>
      <c r="I501" s="19">
        <f>IFERROR(INDEX('Team forecast'!$G$3:$I$22,MATCH($B501,'Team forecast'!$B$3:$B$22,0),MATCH(I$1,'Team forecast'!$G$2:$I$2,0)),0)</f>
        <v>0.79881656804733725</v>
      </c>
      <c r="J501" s="19">
        <f>IFERROR(INDEX('Team forecast'!$G$3:$I$22,MATCH($B501,'Team forecast'!$B$3:$B$22,0),MATCH(J$1,'Team forecast'!$G$2:$I$2,0)),0)</f>
        <v>0.8913043478260867</v>
      </c>
      <c r="K501" s="19">
        <f>IFERROR(INDEX('Team forecast'!$G$3:$I$22,MATCH($B501,'Team forecast'!$B$3:$B$22,0),MATCH(K$1,'Team forecast'!$G$2:$I$2,0)),0)</f>
        <v>1.1691703107234377</v>
      </c>
      <c r="L501">
        <f>SUMIFS(Rotowire!E:E,Rotowire!$A:$A,'Master data'!$F501)</f>
        <v>0</v>
      </c>
      <c r="M501" s="2">
        <f>SUMIFS(Rotowire!F:F,Rotowire!$A:$A,'Master data'!$F501)*I501</f>
        <v>0</v>
      </c>
      <c r="N501" s="2">
        <f>SUMIFS(Rotowire!G:G,Rotowire!$A:$A,'Master data'!$F501)*I501</f>
        <v>0</v>
      </c>
      <c r="O501" s="2">
        <f>SUMIFS(Rotowire!I:I,Rotowire!$A:$A,'Master data'!$F501)*I501</f>
        <v>0</v>
      </c>
      <c r="P501" s="2">
        <f>SUMIFS(Rotowire!W:W,Rotowire!$A:$A,'Master data'!$F501)*K501</f>
        <v>0</v>
      </c>
      <c r="Q501" s="2">
        <f>SUMIFS(Rotowire!Y:Y,Rotowire!$A:$A,'Master data'!$F501)*J501</f>
        <v>0</v>
      </c>
      <c r="R501" s="2">
        <f>SUMIFS(Rotowire!AB:AB,Rotowire!$A:$A,'Master data'!$F501)</f>
        <v>0</v>
      </c>
      <c r="S501" s="2">
        <f>SUMIFS(Rotowire!AC:AC,Rotowire!$A:$A,'Master data'!$F501)</f>
        <v>0</v>
      </c>
      <c r="T501" s="2">
        <f>INDEX('Team forecast'!D$3:D$22,MATCH($B501,'Team forecast'!$B$3:$B$22,0))</f>
        <v>1.35</v>
      </c>
      <c r="U501" s="2">
        <f>INDEX('Team forecast'!E$3:E$22,MATCH($B501,'Team forecast'!$B$3:$B$22,0))</f>
        <v>1.23</v>
      </c>
      <c r="V501" s="2">
        <f>INDEX('Team forecast'!J$3:J$22,MATCH($B501,'Team forecast'!$B$3:$B$22,0))</f>
        <v>0.39200000000000002</v>
      </c>
      <c r="W501" s="2">
        <f>INDEX('Team forecast'!K$3:K$22,MATCH($B501,'Team forecast'!$B$3:$B$22,0))</f>
        <v>0.2712</v>
      </c>
      <c r="X501" s="2">
        <f>INDEX('Team forecast'!L$3:L$22,MATCH($B501,'Team forecast'!$B$3:$B$22,0))</f>
        <v>0.33679999999999999</v>
      </c>
      <c r="Y501" s="5">
        <f t="shared" si="485"/>
        <v>-5000</v>
      </c>
      <c r="Z501" s="5">
        <f t="shared" si="486"/>
        <v>0</v>
      </c>
      <c r="AA501" s="5">
        <f t="shared" si="487"/>
        <v>0</v>
      </c>
      <c r="AB501" s="5">
        <f t="shared" si="488"/>
        <v>0</v>
      </c>
      <c r="AC501" s="5">
        <f t="shared" si="489"/>
        <v>0</v>
      </c>
      <c r="AD501" s="5">
        <f t="shared" si="494"/>
        <v>0</v>
      </c>
      <c r="AE501" s="5">
        <f t="shared" si="495"/>
        <v>0</v>
      </c>
      <c r="AF501" s="5">
        <f t="shared" si="490"/>
        <v>0</v>
      </c>
      <c r="AG501" s="5">
        <f t="shared" si="491"/>
        <v>0</v>
      </c>
      <c r="AH501" s="5">
        <f t="shared" si="496"/>
        <v>0</v>
      </c>
      <c r="AI501" s="5">
        <f t="shared" si="497"/>
        <v>0</v>
      </c>
      <c r="AJ501" s="5">
        <f t="shared" si="498"/>
        <v>0</v>
      </c>
      <c r="AK501" s="5">
        <f t="shared" si="499"/>
        <v>0</v>
      </c>
      <c r="AL501" s="5">
        <f>IFERROR(SUM(Y501:AK501),-5000)*((Cockpit!$C$3)^0)</f>
        <v>-5000</v>
      </c>
      <c r="AM501" s="19">
        <f>INDEX('Team forecast'!$M$3:$AU$22,MATCH($B501,'Team forecast'!$B$3:$B$22,0),MATCH(AM$1,'Team forecast'!$M$2:$AU$2,0))</f>
        <v>0</v>
      </c>
      <c r="AN501" s="19">
        <f>INDEX('Team forecast'!$M$3:$AU$22,MATCH($B501,'Team forecast'!$B$3:$B$22,0),MATCH(AN$1,'Team forecast'!$M$2:$AU$2,0))</f>
        <v>0</v>
      </c>
      <c r="AO501" s="19">
        <f>INDEX('Team forecast'!$M$3:$AU$22,MATCH($B501,'Team forecast'!$B$3:$B$22,0),MATCH(AO$1,'Team forecast'!$M$2:$AU$2,0))</f>
        <v>0</v>
      </c>
      <c r="AP501" s="19">
        <f>INDEX('Team forecast'!$M$3:$AU$22,MATCH($B501,'Team forecast'!$B$3:$B$22,0),MATCH(AP$1,'Team forecast'!$M$2:$AU$2,0))</f>
        <v>0</v>
      </c>
      <c r="AQ501" s="5">
        <f t="shared" si="500"/>
        <v>-5000</v>
      </c>
      <c r="AR501" s="5">
        <f>INDEX('Team forecast'!$M$3:$AU$22,MATCH($B501,'Team forecast'!$B$3:$B$22,0),MATCH(AR$1,'Team forecast'!$M$2:$AU$2,0))*IF($Y501&gt;0,25000,0)</f>
        <v>0</v>
      </c>
      <c r="AS501" s="5">
        <f>INDEX('Team forecast'!$M$3:$AU$22,MATCH($B501,'Team forecast'!$B$3:$B$22,0),MATCH(AS$1,'Team forecast'!$M$2:$AU$2,0))*IF($Y501&gt;0,5000,0)</f>
        <v>0</v>
      </c>
      <c r="AT501" s="5">
        <f>INDEX('Team forecast'!$M$3:$AU$22,MATCH($B501,'Team forecast'!$B$3:$B$22,0),MATCH(AT$1,'Team forecast'!$M$2:$AU$2,0))*IF($Y501&gt;0,-15000,0)</f>
        <v>0</v>
      </c>
      <c r="AU501" s="5">
        <f t="shared" si="501"/>
        <v>0</v>
      </c>
      <c r="AV501" s="5">
        <f t="shared" si="502"/>
        <v>0</v>
      </c>
      <c r="AW501" s="5">
        <f t="shared" si="503"/>
        <v>0</v>
      </c>
      <c r="AX501" s="5">
        <f t="shared" si="504"/>
        <v>0</v>
      </c>
      <c r="AY501" s="5">
        <f t="shared" si="505"/>
        <v>0</v>
      </c>
      <c r="AZ501" s="5">
        <f t="shared" si="506"/>
        <v>0</v>
      </c>
      <c r="BA501" s="5">
        <f t="shared" si="507"/>
        <v>0</v>
      </c>
      <c r="BB501" s="5">
        <f t="shared" si="508"/>
        <v>0</v>
      </c>
      <c r="BC501" s="5">
        <f t="shared" si="509"/>
        <v>0</v>
      </c>
      <c r="BD501" s="5">
        <f>IFERROR(SUM(AR501:BC501),0)*((Cockpit!$C$3)^1)</f>
        <v>0</v>
      </c>
      <c r="BE501" s="19">
        <f>INDEX('Team forecast'!$M$3:$AU$22,MATCH($B501,'Team forecast'!$B$3:$B$22,0),MATCH(BE$1,'Team forecast'!$M$2:$AU$2,0))</f>
        <v>0</v>
      </c>
      <c r="BF501" s="19">
        <f>INDEX('Team forecast'!$M$3:$AU$22,MATCH($B501,'Team forecast'!$B$3:$B$22,0),MATCH(BF$1,'Team forecast'!$M$2:$AU$2,0))</f>
        <v>0</v>
      </c>
      <c r="BG501" s="19">
        <f>INDEX('Team forecast'!$M$3:$AU$22,MATCH($B501,'Team forecast'!$B$3:$B$22,0),MATCH(BG$1,'Team forecast'!$M$2:$AU$2,0))</f>
        <v>0</v>
      </c>
      <c r="BH501" s="19">
        <f>INDEX('Team forecast'!$M$3:$AU$22,MATCH($B501,'Team forecast'!$B$3:$B$22,0),MATCH(BH$1,'Team forecast'!$M$2:$AU$2,0))</f>
        <v>0</v>
      </c>
      <c r="BI501" s="5">
        <f t="shared" si="510"/>
        <v>-5000</v>
      </c>
      <c r="BJ501" s="5">
        <f>INDEX('Team forecast'!$M$3:$AU$22,MATCH($B501,'Team forecast'!$B$3:$B$22,0),MATCH(BJ$1,'Team forecast'!$M$2:$AU$2,0))*IF($Y501&gt;0,25000,0)</f>
        <v>0</v>
      </c>
      <c r="BK501" s="5">
        <f>INDEX('Team forecast'!$M$3:$AU$22,MATCH($B501,'Team forecast'!$B$3:$B$22,0),MATCH(BK$1,'Team forecast'!$M$2:$AU$2,0))*IF($Y501&gt;0,5000,0)</f>
        <v>0</v>
      </c>
      <c r="BL501" s="5">
        <f>INDEX('Team forecast'!$M$3:$AU$22,MATCH($B501,'Team forecast'!$B$3:$B$22,0),MATCH(BL$1,'Team forecast'!$M$2:$AU$2,0))*IF($Y501&gt;0,-15000,0)</f>
        <v>0</v>
      </c>
      <c r="BM501" s="5">
        <f t="shared" si="511"/>
        <v>0</v>
      </c>
      <c r="BN501" s="5">
        <f t="shared" si="512"/>
        <v>0</v>
      </c>
      <c r="BO501" s="5">
        <f t="shared" si="513"/>
        <v>0</v>
      </c>
      <c r="BP501" s="5">
        <f t="shared" si="514"/>
        <v>0</v>
      </c>
      <c r="BQ501" s="5">
        <f t="shared" si="515"/>
        <v>0</v>
      </c>
      <c r="BR501" s="5">
        <f t="shared" si="516"/>
        <v>0</v>
      </c>
      <c r="BS501" s="5">
        <f t="shared" si="517"/>
        <v>0</v>
      </c>
      <c r="BT501" s="5">
        <f t="shared" si="518"/>
        <v>0</v>
      </c>
      <c r="BU501" s="5">
        <f t="shared" si="519"/>
        <v>0</v>
      </c>
      <c r="BV501" s="5">
        <f>IFERROR(SUM(BJ501:BU501),0)*((Cockpit!$C$3)^2)</f>
        <v>0</v>
      </c>
      <c r="BW501" s="19">
        <f>INDEX('Team forecast'!$M$3:$AU$22,MATCH($B501,'Team forecast'!$B$3:$B$22,0),MATCH(BW$1,'Team forecast'!$M$2:$AU$2,0))</f>
        <v>0</v>
      </c>
      <c r="BX501" s="19">
        <f>INDEX('Team forecast'!$M$3:$AU$22,MATCH($B501,'Team forecast'!$B$3:$B$22,0),MATCH(BX$1,'Team forecast'!$M$2:$AU$2,0))</f>
        <v>0</v>
      </c>
      <c r="BY501" s="19">
        <f>INDEX('Team forecast'!$M$3:$AU$22,MATCH($B501,'Team forecast'!$B$3:$B$22,0),MATCH(BY$1,'Team forecast'!$M$2:$AU$2,0))</f>
        <v>0</v>
      </c>
      <c r="BZ501" s="19">
        <f>INDEX('Team forecast'!$M$3:$AU$22,MATCH($B501,'Team forecast'!$B$3:$B$22,0),MATCH(BZ$1,'Team forecast'!$M$2:$AU$2,0))</f>
        <v>0</v>
      </c>
      <c r="CA501" s="5">
        <f t="shared" si="520"/>
        <v>-5000</v>
      </c>
      <c r="CB501" s="5">
        <f>INDEX('Team forecast'!$M$3:$AU$22,MATCH($B501,'Team forecast'!$B$3:$B$22,0),MATCH(CB$1,'Team forecast'!$M$2:$AU$2,0))*IF($Y501&gt;0,25000,0)</f>
        <v>0</v>
      </c>
      <c r="CC501" s="5">
        <f>INDEX('Team forecast'!$M$3:$AU$22,MATCH($B501,'Team forecast'!$B$3:$B$22,0),MATCH(CC$1,'Team forecast'!$M$2:$AU$2,0))*IF($Y501&gt;0,5000,0)</f>
        <v>0</v>
      </c>
      <c r="CD501" s="5">
        <f>INDEX('Team forecast'!$M$3:$AU$22,MATCH($B501,'Team forecast'!$B$3:$B$22,0),MATCH(CD$1,'Team forecast'!$M$2:$AU$2,0))*IF($Y501&gt;0,-15000,0)</f>
        <v>0</v>
      </c>
      <c r="CE501" s="5">
        <f t="shared" si="521"/>
        <v>0</v>
      </c>
      <c r="CF501" s="5">
        <f t="shared" si="522"/>
        <v>0</v>
      </c>
      <c r="CG501" s="5">
        <f t="shared" si="523"/>
        <v>0</v>
      </c>
      <c r="CH501" s="5">
        <f t="shared" si="524"/>
        <v>0</v>
      </c>
      <c r="CI501" s="5">
        <f t="shared" si="525"/>
        <v>0</v>
      </c>
      <c r="CJ501" s="5">
        <f t="shared" si="526"/>
        <v>0</v>
      </c>
      <c r="CK501" s="5">
        <f t="shared" si="527"/>
        <v>0</v>
      </c>
      <c r="CL501" s="5">
        <f t="shared" si="528"/>
        <v>0</v>
      </c>
      <c r="CM501" s="5">
        <f t="shared" si="529"/>
        <v>0</v>
      </c>
      <c r="CN501" s="5">
        <f>IFERROR(SUM(CB501:CM501),0)*((Cockpit!$C$3)^3)</f>
        <v>0</v>
      </c>
      <c r="CO501" s="19">
        <f>INDEX('Team forecast'!$M$3:$AU$22,MATCH($B501,'Team forecast'!$B$3:$B$22,0),MATCH(CO$1,'Team forecast'!$M$2:$AU$2,0))</f>
        <v>0</v>
      </c>
      <c r="CP501" s="19">
        <f>INDEX('Team forecast'!$M$3:$AU$22,MATCH($B501,'Team forecast'!$B$3:$B$22,0),MATCH(CP$1,'Team forecast'!$M$2:$AU$2,0))</f>
        <v>0</v>
      </c>
      <c r="CQ501" s="19">
        <f>INDEX('Team forecast'!$M$3:$AU$22,MATCH($B501,'Team forecast'!$B$3:$B$22,0),MATCH(CQ$1,'Team forecast'!$M$2:$AU$2,0))</f>
        <v>0</v>
      </c>
      <c r="CR501" s="19">
        <f>INDEX('Team forecast'!$M$3:$AU$22,MATCH($B501,'Team forecast'!$B$3:$B$22,0),MATCH(CR$1,'Team forecast'!$M$2:$AU$2,0))</f>
        <v>0</v>
      </c>
      <c r="CS501" s="5">
        <f t="shared" si="530"/>
        <v>-5000</v>
      </c>
      <c r="CT501" s="5">
        <f>INDEX('Team forecast'!$M$3:$AU$22,MATCH($B501,'Team forecast'!$B$3:$B$22,0),MATCH(CT$1,'Team forecast'!$M$2:$AU$2,0))*IF($Y501&gt;0,25000,0)</f>
        <v>0</v>
      </c>
      <c r="CU501" s="5">
        <f>INDEX('Team forecast'!$M$3:$AU$22,MATCH($B501,'Team forecast'!$B$3:$B$22,0),MATCH(CU$1,'Team forecast'!$M$2:$AU$2,0))*IF($Y501&gt;0,5000,0)</f>
        <v>0</v>
      </c>
      <c r="CV501" s="5">
        <f>INDEX('Team forecast'!$M$3:$AU$22,MATCH($B501,'Team forecast'!$B$3:$B$22,0),MATCH(CV$1,'Team forecast'!$M$2:$AU$2,0))*IF($Y501&gt;0,-15000,0)</f>
        <v>0</v>
      </c>
      <c r="CW501" s="5">
        <f t="shared" si="531"/>
        <v>0</v>
      </c>
      <c r="CX501" s="5">
        <f t="shared" si="532"/>
        <v>0</v>
      </c>
      <c r="CY501" s="5">
        <f t="shared" si="533"/>
        <v>0</v>
      </c>
      <c r="CZ501" s="5">
        <f t="shared" si="534"/>
        <v>0</v>
      </c>
      <c r="DA501" s="5">
        <f t="shared" si="535"/>
        <v>0</v>
      </c>
      <c r="DB501" s="5">
        <f t="shared" si="536"/>
        <v>0</v>
      </c>
      <c r="DC501" s="5">
        <f t="shared" si="537"/>
        <v>0</v>
      </c>
      <c r="DD501" s="5">
        <f t="shared" si="538"/>
        <v>0</v>
      </c>
      <c r="DE501" s="5">
        <f t="shared" si="539"/>
        <v>0</v>
      </c>
      <c r="DF501" s="5">
        <f>IFERROR(SUM(CT501:DE501),0)*((Cockpit!$C$3)^4)</f>
        <v>0</v>
      </c>
      <c r="DG501" s="19">
        <f>INDEX('Team forecast'!$M$3:$AU$22,MATCH($B501,'Team forecast'!$B$3:$B$22,0),MATCH(DG$1,'Team forecast'!$M$2:$AU$2,0))</f>
        <v>0</v>
      </c>
      <c r="DH501" s="19">
        <f>INDEX('Team forecast'!$M$3:$AU$22,MATCH($B501,'Team forecast'!$B$3:$B$22,0),MATCH(DH$1,'Team forecast'!$M$2:$AU$2,0))</f>
        <v>0</v>
      </c>
      <c r="DI501" s="19">
        <f>INDEX('Team forecast'!$M$3:$AU$22,MATCH($B501,'Team forecast'!$B$3:$B$22,0),MATCH(DI$1,'Team forecast'!$M$2:$AU$2,0))</f>
        <v>0</v>
      </c>
      <c r="DJ501" s="19">
        <f>INDEX('Team forecast'!$M$3:$AU$22,MATCH($B501,'Team forecast'!$B$3:$B$22,0),MATCH(DJ$1,'Team forecast'!$M$2:$AU$2,0))</f>
        <v>0</v>
      </c>
      <c r="DK501" s="5">
        <f t="shared" si="540"/>
        <v>-5000</v>
      </c>
      <c r="DL501" s="5">
        <f>INDEX('Team forecast'!$M$3:$AU$22,MATCH($B501,'Team forecast'!$B$3:$B$22,0),MATCH(DL$1,'Team forecast'!$M$2:$AU$2,0))*IF($Y501&gt;0,25000,0)</f>
        <v>0</v>
      </c>
      <c r="DM501" s="5">
        <f>INDEX('Team forecast'!$M$3:$AU$22,MATCH($B501,'Team forecast'!$B$3:$B$22,0),MATCH(DM$1,'Team forecast'!$M$2:$AU$2,0))*IF($Y501&gt;0,5000,0)</f>
        <v>0</v>
      </c>
      <c r="DN501" s="5">
        <f>INDEX('Team forecast'!$M$3:$AU$22,MATCH($B501,'Team forecast'!$B$3:$B$22,0),MATCH(DN$1,'Team forecast'!$M$2:$AU$2,0))*IF($Y501&gt;0,-15000,0)</f>
        <v>0</v>
      </c>
      <c r="DO501" s="5">
        <f t="shared" si="541"/>
        <v>0</v>
      </c>
      <c r="DP501" s="5">
        <f t="shared" si="542"/>
        <v>0</v>
      </c>
      <c r="DQ501" s="5">
        <f t="shared" si="543"/>
        <v>0</v>
      </c>
      <c r="DR501" s="5">
        <f t="shared" si="544"/>
        <v>0</v>
      </c>
      <c r="DS501" s="5">
        <f t="shared" si="545"/>
        <v>0</v>
      </c>
      <c r="DT501" s="5">
        <f t="shared" si="546"/>
        <v>0</v>
      </c>
      <c r="DU501" s="5">
        <f t="shared" si="547"/>
        <v>0</v>
      </c>
      <c r="DV501" s="5">
        <f t="shared" si="548"/>
        <v>0</v>
      </c>
      <c r="DW501" s="5">
        <f t="shared" si="549"/>
        <v>0</v>
      </c>
      <c r="DX501" s="5">
        <f>IFERROR(SUM(DL501:DW501),0)*((Cockpit!$C$3)^5)</f>
        <v>0</v>
      </c>
      <c r="DY501" s="5">
        <f t="shared" si="550"/>
        <v>-5000</v>
      </c>
      <c r="DZ501" s="5" t="str">
        <f>IF(ISERROR(MATCH(A501,'Current squad'!B:B,0)),"No","Yes")</f>
        <v>No</v>
      </c>
      <c r="EA501" s="5" cm="1">
        <f t="array" ref="EA501">IFERROR(_xlfn.IFS(DZ501="Yes",0,DZ501="No",H501*1%),999999)</f>
        <v>23900</v>
      </c>
      <c r="EB501" s="5">
        <f t="shared" si="492"/>
        <v>2413900</v>
      </c>
      <c r="EC501" s="5">
        <f t="shared" si="551"/>
        <v>-28900</v>
      </c>
      <c r="ED501" s="1">
        <f t="shared" si="493"/>
        <v>-1.2092050209205021E-2</v>
      </c>
      <c r="EE501" s="5">
        <f>RANK(EC501,$EC$2:$EC$572)+COUNTIF($EC$2:EC501,EC501)-1</f>
        <v>261</v>
      </c>
      <c r="EF501" s="4">
        <f>RANK(ED501,$ED$2:$ED$572)+COUNTIF($ED$2:ED501,ED501)-1</f>
        <v>458</v>
      </c>
    </row>
    <row r="502" spans="1:136" x14ac:dyDescent="0.3">
      <c r="A502" t="str">
        <f>IF(Holdet.dk!A502&lt;&gt;"",Holdet.dk!A502,"")</f>
        <v>Jed Steer</v>
      </c>
      <c r="B502" t="str">
        <f>INDEX(Holdet.dk!B:B,MATCH($A502,Holdet.dk!$A:$A,0))</f>
        <v>Aston Villa</v>
      </c>
      <c r="C502" t="str">
        <f>INDEX(Holdet.dk!C:C,MATCH($A502,Holdet.dk!$A:$A,0))</f>
        <v>Goalkeeper</v>
      </c>
      <c r="D502" t="str">
        <f>INDEX(Holdet.dk!D:D,MATCH($A502,Holdet.dk!$A:$A,0))</f>
        <v>2.390.000</v>
      </c>
      <c r="E502" s="1">
        <f>IFERROR(_xlfn.NUMBERVALUE(INDEX(Holdet.dk!$E:$E,MATCH($A502,Holdet.dk!$A:$A,0)),","),0)</f>
        <v>4.2000000000000003E-2</v>
      </c>
      <c r="F502" t="str">
        <f>IF(INDEX(Lookup!H:H,MATCH('Master data'!A502,Lookup!G:G,0))=0,A502,INDEX(Lookup!H:H,MATCH('Master data'!A502,Lookup!G:G,0)))</f>
        <v>Jed Steer</v>
      </c>
      <c r="G502" t="str">
        <f>IFERROR(INDEX(Lookup!B:B,MATCH(INDEX(Rotowire!C:C,MATCH(F502,Rotowire!A:A,0)),Lookup!D:D,0)),"")</f>
        <v/>
      </c>
      <c r="H502" s="5">
        <f t="shared" si="484"/>
        <v>2390000</v>
      </c>
      <c r="I502" s="19">
        <f>IFERROR(INDEX('Team forecast'!$G$3:$I$22,MATCH($B502,'Team forecast'!$B$3:$B$22,0),MATCH(I$1,'Team forecast'!$G$2:$I$2,0)),0)</f>
        <v>0.82291666666666674</v>
      </c>
      <c r="J502" s="19">
        <f>IFERROR(INDEX('Team forecast'!$G$3:$I$22,MATCH($B502,'Team forecast'!$B$3:$B$22,0),MATCH(J$1,'Team forecast'!$G$2:$I$2,0)),0)</f>
        <v>0.93034825870646787</v>
      </c>
      <c r="K502" s="19">
        <f>IFERROR(INDEX('Team forecast'!$G$3:$I$22,MATCH($B502,'Team forecast'!$B$3:$B$22,0),MATCH(K$1,'Team forecast'!$G$2:$I$2,0)),0)</f>
        <v>1.2843638484594284</v>
      </c>
      <c r="L502">
        <f>SUMIFS(Rotowire!E:E,Rotowire!$A:$A,'Master data'!$F502)</f>
        <v>0</v>
      </c>
      <c r="M502" s="2">
        <f>SUMIFS(Rotowire!F:F,Rotowire!$A:$A,'Master data'!$F502)*I502</f>
        <v>0</v>
      </c>
      <c r="N502" s="2">
        <f>SUMIFS(Rotowire!G:G,Rotowire!$A:$A,'Master data'!$F502)*I502</f>
        <v>0</v>
      </c>
      <c r="O502" s="2">
        <f>SUMIFS(Rotowire!I:I,Rotowire!$A:$A,'Master data'!$F502)*I502</f>
        <v>0</v>
      </c>
      <c r="P502" s="2">
        <f>SUMIFS(Rotowire!W:W,Rotowire!$A:$A,'Master data'!$F502)*K502</f>
        <v>0</v>
      </c>
      <c r="Q502" s="2">
        <f>SUMIFS(Rotowire!Y:Y,Rotowire!$A:$A,'Master data'!$F502)*J502</f>
        <v>0</v>
      </c>
      <c r="R502" s="2">
        <f>SUMIFS(Rotowire!AB:AB,Rotowire!$A:$A,'Master data'!$F502)</f>
        <v>0</v>
      </c>
      <c r="S502" s="2">
        <f>SUMIFS(Rotowire!AC:AC,Rotowire!$A:$A,'Master data'!$F502)</f>
        <v>0</v>
      </c>
      <c r="T502" s="2">
        <f>INDEX('Team forecast'!D$3:D$22,MATCH($B502,'Team forecast'!$B$3:$B$22,0))</f>
        <v>0.79</v>
      </c>
      <c r="U502" s="2">
        <f>INDEX('Team forecast'!E$3:E$22,MATCH($B502,'Team forecast'!$B$3:$B$22,0))</f>
        <v>1.87</v>
      </c>
      <c r="V502" s="2">
        <f>INDEX('Team forecast'!J$3:J$22,MATCH($B502,'Team forecast'!$B$3:$B$22,0))</f>
        <v>0.15010000000000001</v>
      </c>
      <c r="W502" s="2">
        <f>INDEX('Team forecast'!K$3:K$22,MATCH($B502,'Team forecast'!$B$3:$B$22,0))</f>
        <v>0.2238</v>
      </c>
      <c r="X502" s="2">
        <f>INDEX('Team forecast'!L$3:L$22,MATCH($B502,'Team forecast'!$B$3:$B$22,0))</f>
        <v>0.62609999999999999</v>
      </c>
      <c r="Y502" s="5">
        <f t="shared" si="485"/>
        <v>-5000</v>
      </c>
      <c r="Z502" s="5">
        <f t="shared" si="486"/>
        <v>0</v>
      </c>
      <c r="AA502" s="5">
        <f t="shared" si="487"/>
        <v>0</v>
      </c>
      <c r="AB502" s="5">
        <f t="shared" si="488"/>
        <v>0</v>
      </c>
      <c r="AC502" s="5">
        <f t="shared" si="489"/>
        <v>0</v>
      </c>
      <c r="AD502" s="5">
        <f t="shared" si="494"/>
        <v>0</v>
      </c>
      <c r="AE502" s="5">
        <f t="shared" si="495"/>
        <v>0</v>
      </c>
      <c r="AF502" s="5">
        <f t="shared" si="490"/>
        <v>0</v>
      </c>
      <c r="AG502" s="5">
        <f t="shared" si="491"/>
        <v>0</v>
      </c>
      <c r="AH502" s="5">
        <f t="shared" si="496"/>
        <v>0</v>
      </c>
      <c r="AI502" s="5">
        <f t="shared" si="497"/>
        <v>0</v>
      </c>
      <c r="AJ502" s="5">
        <f t="shared" si="498"/>
        <v>0</v>
      </c>
      <c r="AK502" s="5">
        <f t="shared" si="499"/>
        <v>0</v>
      </c>
      <c r="AL502" s="5">
        <f>IFERROR(SUM(Y502:AK502),-5000)*((Cockpit!$C$3)^0)</f>
        <v>-5000</v>
      </c>
      <c r="AM502" s="19">
        <f>INDEX('Team forecast'!$M$3:$AU$22,MATCH($B502,'Team forecast'!$B$3:$B$22,0),MATCH(AM$1,'Team forecast'!$M$2:$AU$2,0))</f>
        <v>0</v>
      </c>
      <c r="AN502" s="19">
        <f>INDEX('Team forecast'!$M$3:$AU$22,MATCH($B502,'Team forecast'!$B$3:$B$22,0),MATCH(AN$1,'Team forecast'!$M$2:$AU$2,0))</f>
        <v>0</v>
      </c>
      <c r="AO502" s="19">
        <f>INDEX('Team forecast'!$M$3:$AU$22,MATCH($B502,'Team forecast'!$B$3:$B$22,0),MATCH(AO$1,'Team forecast'!$M$2:$AU$2,0))</f>
        <v>0</v>
      </c>
      <c r="AP502" s="19">
        <f>INDEX('Team forecast'!$M$3:$AU$22,MATCH($B502,'Team forecast'!$B$3:$B$22,0),MATCH(AP$1,'Team forecast'!$M$2:$AU$2,0))</f>
        <v>0</v>
      </c>
      <c r="AQ502" s="5">
        <f t="shared" si="500"/>
        <v>-5000</v>
      </c>
      <c r="AR502" s="5">
        <f>INDEX('Team forecast'!$M$3:$AU$22,MATCH($B502,'Team forecast'!$B$3:$B$22,0),MATCH(AR$1,'Team forecast'!$M$2:$AU$2,0))*IF($Y502&gt;0,25000,0)</f>
        <v>0</v>
      </c>
      <c r="AS502" s="5">
        <f>INDEX('Team forecast'!$M$3:$AU$22,MATCH($B502,'Team forecast'!$B$3:$B$22,0),MATCH(AS$1,'Team forecast'!$M$2:$AU$2,0))*IF($Y502&gt;0,5000,0)</f>
        <v>0</v>
      </c>
      <c r="AT502" s="5">
        <f>INDEX('Team forecast'!$M$3:$AU$22,MATCH($B502,'Team forecast'!$B$3:$B$22,0),MATCH(AT$1,'Team forecast'!$M$2:$AU$2,0))*IF($Y502&gt;0,-15000,0)</f>
        <v>0</v>
      </c>
      <c r="AU502" s="5">
        <f t="shared" si="501"/>
        <v>0</v>
      </c>
      <c r="AV502" s="5">
        <f t="shared" si="502"/>
        <v>0</v>
      </c>
      <c r="AW502" s="5">
        <f t="shared" si="503"/>
        <v>0</v>
      </c>
      <c r="AX502" s="5">
        <f t="shared" si="504"/>
        <v>0</v>
      </c>
      <c r="AY502" s="5">
        <f t="shared" si="505"/>
        <v>0</v>
      </c>
      <c r="AZ502" s="5">
        <f t="shared" si="506"/>
        <v>0</v>
      </c>
      <c r="BA502" s="5">
        <f t="shared" si="507"/>
        <v>0</v>
      </c>
      <c r="BB502" s="5">
        <f t="shared" si="508"/>
        <v>0</v>
      </c>
      <c r="BC502" s="5">
        <f t="shared" si="509"/>
        <v>0</v>
      </c>
      <c r="BD502" s="5">
        <f>IFERROR(SUM(AR502:BC502),0)*((Cockpit!$C$3)^1)</f>
        <v>0</v>
      </c>
      <c r="BE502" s="19">
        <f>INDEX('Team forecast'!$M$3:$AU$22,MATCH($B502,'Team forecast'!$B$3:$B$22,0),MATCH(BE$1,'Team forecast'!$M$2:$AU$2,0))</f>
        <v>0</v>
      </c>
      <c r="BF502" s="19">
        <f>INDEX('Team forecast'!$M$3:$AU$22,MATCH($B502,'Team forecast'!$B$3:$B$22,0),MATCH(BF$1,'Team forecast'!$M$2:$AU$2,0))</f>
        <v>0</v>
      </c>
      <c r="BG502" s="19">
        <f>INDEX('Team forecast'!$M$3:$AU$22,MATCH($B502,'Team forecast'!$B$3:$B$22,0),MATCH(BG$1,'Team forecast'!$M$2:$AU$2,0))</f>
        <v>0</v>
      </c>
      <c r="BH502" s="19">
        <f>INDEX('Team forecast'!$M$3:$AU$22,MATCH($B502,'Team forecast'!$B$3:$B$22,0),MATCH(BH$1,'Team forecast'!$M$2:$AU$2,0))</f>
        <v>0</v>
      </c>
      <c r="BI502" s="5">
        <f t="shared" si="510"/>
        <v>-5000</v>
      </c>
      <c r="BJ502" s="5">
        <f>INDEX('Team forecast'!$M$3:$AU$22,MATCH($B502,'Team forecast'!$B$3:$B$22,0),MATCH(BJ$1,'Team forecast'!$M$2:$AU$2,0))*IF($Y502&gt;0,25000,0)</f>
        <v>0</v>
      </c>
      <c r="BK502" s="5">
        <f>INDEX('Team forecast'!$M$3:$AU$22,MATCH($B502,'Team forecast'!$B$3:$B$22,0),MATCH(BK$1,'Team forecast'!$M$2:$AU$2,0))*IF($Y502&gt;0,5000,0)</f>
        <v>0</v>
      </c>
      <c r="BL502" s="5">
        <f>INDEX('Team forecast'!$M$3:$AU$22,MATCH($B502,'Team forecast'!$B$3:$B$22,0),MATCH(BL$1,'Team forecast'!$M$2:$AU$2,0))*IF($Y502&gt;0,-15000,0)</f>
        <v>0</v>
      </c>
      <c r="BM502" s="5">
        <f t="shared" si="511"/>
        <v>0</v>
      </c>
      <c r="BN502" s="5">
        <f t="shared" si="512"/>
        <v>0</v>
      </c>
      <c r="BO502" s="5">
        <f t="shared" si="513"/>
        <v>0</v>
      </c>
      <c r="BP502" s="5">
        <f t="shared" si="514"/>
        <v>0</v>
      </c>
      <c r="BQ502" s="5">
        <f t="shared" si="515"/>
        <v>0</v>
      </c>
      <c r="BR502" s="5">
        <f t="shared" si="516"/>
        <v>0</v>
      </c>
      <c r="BS502" s="5">
        <f t="shared" si="517"/>
        <v>0</v>
      </c>
      <c r="BT502" s="5">
        <f t="shared" si="518"/>
        <v>0</v>
      </c>
      <c r="BU502" s="5">
        <f t="shared" si="519"/>
        <v>0</v>
      </c>
      <c r="BV502" s="5">
        <f>IFERROR(SUM(BJ502:BU502),0)*((Cockpit!$C$3)^2)</f>
        <v>0</v>
      </c>
      <c r="BW502" s="19">
        <f>INDEX('Team forecast'!$M$3:$AU$22,MATCH($B502,'Team forecast'!$B$3:$B$22,0),MATCH(BW$1,'Team forecast'!$M$2:$AU$2,0))</f>
        <v>0</v>
      </c>
      <c r="BX502" s="19">
        <f>INDEX('Team forecast'!$M$3:$AU$22,MATCH($B502,'Team forecast'!$B$3:$B$22,0),MATCH(BX$1,'Team forecast'!$M$2:$AU$2,0))</f>
        <v>0</v>
      </c>
      <c r="BY502" s="19">
        <f>INDEX('Team forecast'!$M$3:$AU$22,MATCH($B502,'Team forecast'!$B$3:$B$22,0),MATCH(BY$1,'Team forecast'!$M$2:$AU$2,0))</f>
        <v>0</v>
      </c>
      <c r="BZ502" s="19">
        <f>INDEX('Team forecast'!$M$3:$AU$22,MATCH($B502,'Team forecast'!$B$3:$B$22,0),MATCH(BZ$1,'Team forecast'!$M$2:$AU$2,0))</f>
        <v>0</v>
      </c>
      <c r="CA502" s="5">
        <f t="shared" si="520"/>
        <v>-5000</v>
      </c>
      <c r="CB502" s="5">
        <f>INDEX('Team forecast'!$M$3:$AU$22,MATCH($B502,'Team forecast'!$B$3:$B$22,0),MATCH(CB$1,'Team forecast'!$M$2:$AU$2,0))*IF($Y502&gt;0,25000,0)</f>
        <v>0</v>
      </c>
      <c r="CC502" s="5">
        <f>INDEX('Team forecast'!$M$3:$AU$22,MATCH($B502,'Team forecast'!$B$3:$B$22,0),MATCH(CC$1,'Team forecast'!$M$2:$AU$2,0))*IF($Y502&gt;0,5000,0)</f>
        <v>0</v>
      </c>
      <c r="CD502" s="5">
        <f>INDEX('Team forecast'!$M$3:$AU$22,MATCH($B502,'Team forecast'!$B$3:$B$22,0),MATCH(CD$1,'Team forecast'!$M$2:$AU$2,0))*IF($Y502&gt;0,-15000,0)</f>
        <v>0</v>
      </c>
      <c r="CE502" s="5">
        <f t="shared" si="521"/>
        <v>0</v>
      </c>
      <c r="CF502" s="5">
        <f t="shared" si="522"/>
        <v>0</v>
      </c>
      <c r="CG502" s="5">
        <f t="shared" si="523"/>
        <v>0</v>
      </c>
      <c r="CH502" s="5">
        <f t="shared" si="524"/>
        <v>0</v>
      </c>
      <c r="CI502" s="5">
        <f t="shared" si="525"/>
        <v>0</v>
      </c>
      <c r="CJ502" s="5">
        <f t="shared" si="526"/>
        <v>0</v>
      </c>
      <c r="CK502" s="5">
        <f t="shared" si="527"/>
        <v>0</v>
      </c>
      <c r="CL502" s="5">
        <f t="shared" si="528"/>
        <v>0</v>
      </c>
      <c r="CM502" s="5">
        <f t="shared" si="529"/>
        <v>0</v>
      </c>
      <c r="CN502" s="5">
        <f>IFERROR(SUM(CB502:CM502),0)*((Cockpit!$C$3)^3)</f>
        <v>0</v>
      </c>
      <c r="CO502" s="19">
        <f>INDEX('Team forecast'!$M$3:$AU$22,MATCH($B502,'Team forecast'!$B$3:$B$22,0),MATCH(CO$1,'Team forecast'!$M$2:$AU$2,0))</f>
        <v>0</v>
      </c>
      <c r="CP502" s="19">
        <f>INDEX('Team forecast'!$M$3:$AU$22,MATCH($B502,'Team forecast'!$B$3:$B$22,0),MATCH(CP$1,'Team forecast'!$M$2:$AU$2,0))</f>
        <v>0</v>
      </c>
      <c r="CQ502" s="19">
        <f>INDEX('Team forecast'!$M$3:$AU$22,MATCH($B502,'Team forecast'!$B$3:$B$22,0),MATCH(CQ$1,'Team forecast'!$M$2:$AU$2,0))</f>
        <v>0</v>
      </c>
      <c r="CR502" s="19">
        <f>INDEX('Team forecast'!$M$3:$AU$22,MATCH($B502,'Team forecast'!$B$3:$B$22,0),MATCH(CR$1,'Team forecast'!$M$2:$AU$2,0))</f>
        <v>0</v>
      </c>
      <c r="CS502" s="5">
        <f t="shared" si="530"/>
        <v>-5000</v>
      </c>
      <c r="CT502" s="5">
        <f>INDEX('Team forecast'!$M$3:$AU$22,MATCH($B502,'Team forecast'!$B$3:$B$22,0),MATCH(CT$1,'Team forecast'!$M$2:$AU$2,0))*IF($Y502&gt;0,25000,0)</f>
        <v>0</v>
      </c>
      <c r="CU502" s="5">
        <f>INDEX('Team forecast'!$M$3:$AU$22,MATCH($B502,'Team forecast'!$B$3:$B$22,0),MATCH(CU$1,'Team forecast'!$M$2:$AU$2,0))*IF($Y502&gt;0,5000,0)</f>
        <v>0</v>
      </c>
      <c r="CV502" s="5">
        <f>INDEX('Team forecast'!$M$3:$AU$22,MATCH($B502,'Team forecast'!$B$3:$B$22,0),MATCH(CV$1,'Team forecast'!$M$2:$AU$2,0))*IF($Y502&gt;0,-15000,0)</f>
        <v>0</v>
      </c>
      <c r="CW502" s="5">
        <f t="shared" si="531"/>
        <v>0</v>
      </c>
      <c r="CX502" s="5">
        <f t="shared" si="532"/>
        <v>0</v>
      </c>
      <c r="CY502" s="5">
        <f t="shared" si="533"/>
        <v>0</v>
      </c>
      <c r="CZ502" s="5">
        <f t="shared" si="534"/>
        <v>0</v>
      </c>
      <c r="DA502" s="5">
        <f t="shared" si="535"/>
        <v>0</v>
      </c>
      <c r="DB502" s="5">
        <f t="shared" si="536"/>
        <v>0</v>
      </c>
      <c r="DC502" s="5">
        <f t="shared" si="537"/>
        <v>0</v>
      </c>
      <c r="DD502" s="5">
        <f t="shared" si="538"/>
        <v>0</v>
      </c>
      <c r="DE502" s="5">
        <f t="shared" si="539"/>
        <v>0</v>
      </c>
      <c r="DF502" s="5">
        <f>IFERROR(SUM(CT502:DE502),0)*((Cockpit!$C$3)^4)</f>
        <v>0</v>
      </c>
      <c r="DG502" s="19">
        <f>INDEX('Team forecast'!$M$3:$AU$22,MATCH($B502,'Team forecast'!$B$3:$B$22,0),MATCH(DG$1,'Team forecast'!$M$2:$AU$2,0))</f>
        <v>0</v>
      </c>
      <c r="DH502" s="19">
        <f>INDEX('Team forecast'!$M$3:$AU$22,MATCH($B502,'Team forecast'!$B$3:$B$22,0),MATCH(DH$1,'Team forecast'!$M$2:$AU$2,0))</f>
        <v>0</v>
      </c>
      <c r="DI502" s="19">
        <f>INDEX('Team forecast'!$M$3:$AU$22,MATCH($B502,'Team forecast'!$B$3:$B$22,0),MATCH(DI$1,'Team forecast'!$M$2:$AU$2,0))</f>
        <v>0</v>
      </c>
      <c r="DJ502" s="19">
        <f>INDEX('Team forecast'!$M$3:$AU$22,MATCH($B502,'Team forecast'!$B$3:$B$22,0),MATCH(DJ$1,'Team forecast'!$M$2:$AU$2,0))</f>
        <v>0</v>
      </c>
      <c r="DK502" s="5">
        <f t="shared" si="540"/>
        <v>-5000</v>
      </c>
      <c r="DL502" s="5">
        <f>INDEX('Team forecast'!$M$3:$AU$22,MATCH($B502,'Team forecast'!$B$3:$B$22,0),MATCH(DL$1,'Team forecast'!$M$2:$AU$2,0))*IF($Y502&gt;0,25000,0)</f>
        <v>0</v>
      </c>
      <c r="DM502" s="5">
        <f>INDEX('Team forecast'!$M$3:$AU$22,MATCH($B502,'Team forecast'!$B$3:$B$22,0),MATCH(DM$1,'Team forecast'!$M$2:$AU$2,0))*IF($Y502&gt;0,5000,0)</f>
        <v>0</v>
      </c>
      <c r="DN502" s="5">
        <f>INDEX('Team forecast'!$M$3:$AU$22,MATCH($B502,'Team forecast'!$B$3:$B$22,0),MATCH(DN$1,'Team forecast'!$M$2:$AU$2,0))*IF($Y502&gt;0,-15000,0)</f>
        <v>0</v>
      </c>
      <c r="DO502" s="5">
        <f t="shared" si="541"/>
        <v>0</v>
      </c>
      <c r="DP502" s="5">
        <f t="shared" si="542"/>
        <v>0</v>
      </c>
      <c r="DQ502" s="5">
        <f t="shared" si="543"/>
        <v>0</v>
      </c>
      <c r="DR502" s="5">
        <f t="shared" si="544"/>
        <v>0</v>
      </c>
      <c r="DS502" s="5">
        <f t="shared" si="545"/>
        <v>0</v>
      </c>
      <c r="DT502" s="5">
        <f t="shared" si="546"/>
        <v>0</v>
      </c>
      <c r="DU502" s="5">
        <f t="shared" si="547"/>
        <v>0</v>
      </c>
      <c r="DV502" s="5">
        <f t="shared" si="548"/>
        <v>0</v>
      </c>
      <c r="DW502" s="5">
        <f t="shared" si="549"/>
        <v>0</v>
      </c>
      <c r="DX502" s="5">
        <f>IFERROR(SUM(DL502:DW502),0)*((Cockpit!$C$3)^5)</f>
        <v>0</v>
      </c>
      <c r="DY502" s="5">
        <f t="shared" si="550"/>
        <v>-5000</v>
      </c>
      <c r="DZ502" s="5" t="str">
        <f>IF(ISERROR(MATCH(A502,'Current squad'!B:B,0)),"No","Yes")</f>
        <v>No</v>
      </c>
      <c r="EA502" s="5" cm="1">
        <f t="array" ref="EA502">IFERROR(_xlfn.IFS(DZ502="Yes",0,DZ502="No",H502*1%),999999)</f>
        <v>23900</v>
      </c>
      <c r="EB502" s="5">
        <f t="shared" si="492"/>
        <v>2413900</v>
      </c>
      <c r="EC502" s="5">
        <f t="shared" si="551"/>
        <v>-28900</v>
      </c>
      <c r="ED502" s="1">
        <f t="shared" si="493"/>
        <v>-1.2092050209205021E-2</v>
      </c>
      <c r="EE502" s="5">
        <f>RANK(EC502,$EC$2:$EC$572)+COUNTIF($EC$2:EC502,EC502)-1</f>
        <v>262</v>
      </c>
      <c r="EF502" s="4">
        <f>RANK(ED502,$ED$2:$ED$572)+COUNTIF($ED$2:ED502,ED502)-1</f>
        <v>459</v>
      </c>
    </row>
    <row r="503" spans="1:136" x14ac:dyDescent="0.3">
      <c r="A503" t="str">
        <f>IF(Holdet.dk!A503&lt;&gt;"",Holdet.dk!A503,"")</f>
        <v>Ryan Fraser</v>
      </c>
      <c r="B503" t="str">
        <f>INDEX(Holdet.dk!B:B,MATCH($A503,Holdet.dk!$A:$A,0))</f>
        <v>Newcastle</v>
      </c>
      <c r="C503" t="str">
        <f>INDEX(Holdet.dk!C:C,MATCH($A503,Holdet.dk!$A:$A,0))</f>
        <v>Midfield</v>
      </c>
      <c r="D503" t="str">
        <f>INDEX(Holdet.dk!D:D,MATCH($A503,Holdet.dk!$A:$A,0))</f>
        <v>3.962.000</v>
      </c>
      <c r="E503" s="1">
        <f>IFERROR(_xlfn.NUMBERVALUE(INDEX(Holdet.dk!$E:$E,MATCH($A503,Holdet.dk!$A:$A,0)),","),0)</f>
        <v>1E-3</v>
      </c>
      <c r="F503" t="str">
        <f>IF(INDEX(Lookup!H:H,MATCH('Master data'!A503,Lookup!G:G,0))=0,A503,INDEX(Lookup!H:H,MATCH('Master data'!A503,Lookup!G:G,0)))</f>
        <v>Ryan Fraser</v>
      </c>
      <c r="G503" t="str">
        <f>IFERROR(INDEX(Lookup!B:B,MATCH(INDEX(Rotowire!C:C,MATCH(F503,Rotowire!A:A,0)),Lookup!D:D,0)),"")</f>
        <v/>
      </c>
      <c r="H503" s="5">
        <f t="shared" si="484"/>
        <v>3962000</v>
      </c>
      <c r="I503" s="19">
        <f>IFERROR(INDEX('Team forecast'!$G$3:$I$22,MATCH($B503,'Team forecast'!$B$3:$B$22,0),MATCH(I$1,'Team forecast'!$G$2:$I$2,0)),0)</f>
        <v>0.8913043478260867</v>
      </c>
      <c r="J503" s="19">
        <f>IFERROR(INDEX('Team forecast'!$G$3:$I$22,MATCH($B503,'Team forecast'!$B$3:$B$22,0),MATCH(J$1,'Team forecast'!$G$2:$I$2,0)),0)</f>
        <v>0.79881656804733725</v>
      </c>
      <c r="K503" s="19">
        <f>IFERROR(INDEX('Team forecast'!$G$3:$I$22,MATCH($B503,'Team forecast'!$B$3:$B$22,0),MATCH(K$1,'Team forecast'!$G$2:$I$2,0)),0)</f>
        <v>1.5249427096817147</v>
      </c>
      <c r="L503">
        <f>SUMIFS(Rotowire!E:E,Rotowire!$A:$A,'Master data'!$F503)</f>
        <v>0</v>
      </c>
      <c r="M503" s="2">
        <f>SUMIFS(Rotowire!F:F,Rotowire!$A:$A,'Master data'!$F503)*I503</f>
        <v>0</v>
      </c>
      <c r="N503" s="2">
        <f>SUMIFS(Rotowire!G:G,Rotowire!$A:$A,'Master data'!$F503)*I503</f>
        <v>0</v>
      </c>
      <c r="O503" s="2">
        <f>SUMIFS(Rotowire!I:I,Rotowire!$A:$A,'Master data'!$F503)*I503</f>
        <v>0</v>
      </c>
      <c r="P503" s="2">
        <f>SUMIFS(Rotowire!W:W,Rotowire!$A:$A,'Master data'!$F503)*K503</f>
        <v>0</v>
      </c>
      <c r="Q503" s="2">
        <f>SUMIFS(Rotowire!Y:Y,Rotowire!$A:$A,'Master data'!$F503)*J503</f>
        <v>0</v>
      </c>
      <c r="R503" s="2">
        <f>SUMIFS(Rotowire!AB:AB,Rotowire!$A:$A,'Master data'!$F503)</f>
        <v>0</v>
      </c>
      <c r="S503" s="2">
        <f>SUMIFS(Rotowire!AC:AC,Rotowire!$A:$A,'Master data'!$F503)</f>
        <v>0</v>
      </c>
      <c r="T503" s="2">
        <f>INDEX('Team forecast'!D$3:D$22,MATCH($B503,'Team forecast'!$B$3:$B$22,0))</f>
        <v>1.23</v>
      </c>
      <c r="U503" s="2">
        <f>INDEX('Team forecast'!E$3:E$22,MATCH($B503,'Team forecast'!$B$3:$B$22,0))</f>
        <v>1.35</v>
      </c>
      <c r="V503" s="2">
        <f>INDEX('Team forecast'!J$3:J$22,MATCH($B503,'Team forecast'!$B$3:$B$22,0))</f>
        <v>0.33679999999999999</v>
      </c>
      <c r="W503" s="2">
        <f>INDEX('Team forecast'!K$3:K$22,MATCH($B503,'Team forecast'!$B$3:$B$22,0))</f>
        <v>0.2712</v>
      </c>
      <c r="X503" s="2">
        <f>INDEX('Team forecast'!L$3:L$22,MATCH($B503,'Team forecast'!$B$3:$B$22,0))</f>
        <v>0.39200000000000002</v>
      </c>
      <c r="Y503" s="5">
        <f t="shared" si="485"/>
        <v>-5000</v>
      </c>
      <c r="Z503" s="5">
        <f t="shared" si="486"/>
        <v>0</v>
      </c>
      <c r="AA503" s="5">
        <f t="shared" si="487"/>
        <v>0</v>
      </c>
      <c r="AB503" s="5">
        <f t="shared" si="488"/>
        <v>0</v>
      </c>
      <c r="AC503" s="5">
        <f t="shared" si="489"/>
        <v>0</v>
      </c>
      <c r="AD503" s="5">
        <f t="shared" si="494"/>
        <v>0</v>
      </c>
      <c r="AE503" s="5">
        <f t="shared" si="495"/>
        <v>0</v>
      </c>
      <c r="AF503" s="5">
        <f t="shared" si="490"/>
        <v>0</v>
      </c>
      <c r="AG503" s="5">
        <f t="shared" si="491"/>
        <v>0</v>
      </c>
      <c r="AH503" s="5">
        <f t="shared" si="496"/>
        <v>0</v>
      </c>
      <c r="AI503" s="5">
        <f t="shared" si="497"/>
        <v>0</v>
      </c>
      <c r="AJ503" s="5">
        <f t="shared" si="498"/>
        <v>0</v>
      </c>
      <c r="AK503" s="5">
        <f t="shared" si="499"/>
        <v>0</v>
      </c>
      <c r="AL503" s="5">
        <f>IFERROR(SUM(Y503:AK503),-5000)*((Cockpit!$C$3)^0)</f>
        <v>-5000</v>
      </c>
      <c r="AM503" s="19">
        <f>INDEX('Team forecast'!$M$3:$AU$22,MATCH($B503,'Team forecast'!$B$3:$B$22,0),MATCH(AM$1,'Team forecast'!$M$2:$AU$2,0))</f>
        <v>0</v>
      </c>
      <c r="AN503" s="19">
        <f>INDEX('Team forecast'!$M$3:$AU$22,MATCH($B503,'Team forecast'!$B$3:$B$22,0),MATCH(AN$1,'Team forecast'!$M$2:$AU$2,0))</f>
        <v>0</v>
      </c>
      <c r="AO503" s="19">
        <f>INDEX('Team forecast'!$M$3:$AU$22,MATCH($B503,'Team forecast'!$B$3:$B$22,0),MATCH(AO$1,'Team forecast'!$M$2:$AU$2,0))</f>
        <v>0</v>
      </c>
      <c r="AP503" s="19">
        <f>INDEX('Team forecast'!$M$3:$AU$22,MATCH($B503,'Team forecast'!$B$3:$B$22,0),MATCH(AP$1,'Team forecast'!$M$2:$AU$2,0))</f>
        <v>0</v>
      </c>
      <c r="AQ503" s="5">
        <f t="shared" si="500"/>
        <v>-5000</v>
      </c>
      <c r="AR503" s="5">
        <f>INDEX('Team forecast'!$M$3:$AU$22,MATCH($B503,'Team forecast'!$B$3:$B$22,0),MATCH(AR$1,'Team forecast'!$M$2:$AU$2,0))*IF($Y503&gt;0,25000,0)</f>
        <v>0</v>
      </c>
      <c r="AS503" s="5">
        <f>INDEX('Team forecast'!$M$3:$AU$22,MATCH($B503,'Team forecast'!$B$3:$B$22,0),MATCH(AS$1,'Team forecast'!$M$2:$AU$2,0))*IF($Y503&gt;0,5000,0)</f>
        <v>0</v>
      </c>
      <c r="AT503" s="5">
        <f>INDEX('Team forecast'!$M$3:$AU$22,MATCH($B503,'Team forecast'!$B$3:$B$22,0),MATCH(AT$1,'Team forecast'!$M$2:$AU$2,0))*IF($Y503&gt;0,-15000,0)</f>
        <v>0</v>
      </c>
      <c r="AU503" s="5">
        <f t="shared" si="501"/>
        <v>0</v>
      </c>
      <c r="AV503" s="5">
        <f t="shared" si="502"/>
        <v>0</v>
      </c>
      <c r="AW503" s="5">
        <f t="shared" si="503"/>
        <v>0</v>
      </c>
      <c r="AX503" s="5">
        <f t="shared" si="504"/>
        <v>0</v>
      </c>
      <c r="AY503" s="5">
        <f t="shared" si="505"/>
        <v>0</v>
      </c>
      <c r="AZ503" s="5">
        <f t="shared" si="506"/>
        <v>0</v>
      </c>
      <c r="BA503" s="5">
        <f t="shared" si="507"/>
        <v>0</v>
      </c>
      <c r="BB503" s="5">
        <f t="shared" si="508"/>
        <v>0</v>
      </c>
      <c r="BC503" s="5">
        <f t="shared" si="509"/>
        <v>0</v>
      </c>
      <c r="BD503" s="5">
        <f>IFERROR(SUM(AR503:BC503),0)*((Cockpit!$C$3)^1)</f>
        <v>0</v>
      </c>
      <c r="BE503" s="19">
        <f>INDEX('Team forecast'!$M$3:$AU$22,MATCH($B503,'Team forecast'!$B$3:$B$22,0),MATCH(BE$1,'Team forecast'!$M$2:$AU$2,0))</f>
        <v>0</v>
      </c>
      <c r="BF503" s="19">
        <f>INDEX('Team forecast'!$M$3:$AU$22,MATCH($B503,'Team forecast'!$B$3:$B$22,0),MATCH(BF$1,'Team forecast'!$M$2:$AU$2,0))</f>
        <v>0</v>
      </c>
      <c r="BG503" s="19">
        <f>INDEX('Team forecast'!$M$3:$AU$22,MATCH($B503,'Team forecast'!$B$3:$B$22,0),MATCH(BG$1,'Team forecast'!$M$2:$AU$2,0))</f>
        <v>0</v>
      </c>
      <c r="BH503" s="19">
        <f>INDEX('Team forecast'!$M$3:$AU$22,MATCH($B503,'Team forecast'!$B$3:$B$22,0),MATCH(BH$1,'Team forecast'!$M$2:$AU$2,0))</f>
        <v>0</v>
      </c>
      <c r="BI503" s="5">
        <f t="shared" si="510"/>
        <v>-5000</v>
      </c>
      <c r="BJ503" s="5">
        <f>INDEX('Team forecast'!$M$3:$AU$22,MATCH($B503,'Team forecast'!$B$3:$B$22,0),MATCH(BJ$1,'Team forecast'!$M$2:$AU$2,0))*IF($Y503&gt;0,25000,0)</f>
        <v>0</v>
      </c>
      <c r="BK503" s="5">
        <f>INDEX('Team forecast'!$M$3:$AU$22,MATCH($B503,'Team forecast'!$B$3:$B$22,0),MATCH(BK$1,'Team forecast'!$M$2:$AU$2,0))*IF($Y503&gt;0,5000,0)</f>
        <v>0</v>
      </c>
      <c r="BL503" s="5">
        <f>INDEX('Team forecast'!$M$3:$AU$22,MATCH($B503,'Team forecast'!$B$3:$B$22,0),MATCH(BL$1,'Team forecast'!$M$2:$AU$2,0))*IF($Y503&gt;0,-15000,0)</f>
        <v>0</v>
      </c>
      <c r="BM503" s="5">
        <f t="shared" si="511"/>
        <v>0</v>
      </c>
      <c r="BN503" s="5">
        <f t="shared" si="512"/>
        <v>0</v>
      </c>
      <c r="BO503" s="5">
        <f t="shared" si="513"/>
        <v>0</v>
      </c>
      <c r="BP503" s="5">
        <f t="shared" si="514"/>
        <v>0</v>
      </c>
      <c r="BQ503" s="5">
        <f t="shared" si="515"/>
        <v>0</v>
      </c>
      <c r="BR503" s="5">
        <f t="shared" si="516"/>
        <v>0</v>
      </c>
      <c r="BS503" s="5">
        <f t="shared" si="517"/>
        <v>0</v>
      </c>
      <c r="BT503" s="5">
        <f t="shared" si="518"/>
        <v>0</v>
      </c>
      <c r="BU503" s="5">
        <f t="shared" si="519"/>
        <v>0</v>
      </c>
      <c r="BV503" s="5">
        <f>IFERROR(SUM(BJ503:BU503),0)*((Cockpit!$C$3)^2)</f>
        <v>0</v>
      </c>
      <c r="BW503" s="19">
        <f>INDEX('Team forecast'!$M$3:$AU$22,MATCH($B503,'Team forecast'!$B$3:$B$22,0),MATCH(BW$1,'Team forecast'!$M$2:$AU$2,0))</f>
        <v>0</v>
      </c>
      <c r="BX503" s="19">
        <f>INDEX('Team forecast'!$M$3:$AU$22,MATCH($B503,'Team forecast'!$B$3:$B$22,0),MATCH(BX$1,'Team forecast'!$M$2:$AU$2,0))</f>
        <v>0</v>
      </c>
      <c r="BY503" s="19">
        <f>INDEX('Team forecast'!$M$3:$AU$22,MATCH($B503,'Team forecast'!$B$3:$B$22,0),MATCH(BY$1,'Team forecast'!$M$2:$AU$2,0))</f>
        <v>0</v>
      </c>
      <c r="BZ503" s="19">
        <f>INDEX('Team forecast'!$M$3:$AU$22,MATCH($B503,'Team forecast'!$B$3:$B$22,0),MATCH(BZ$1,'Team forecast'!$M$2:$AU$2,0))</f>
        <v>0</v>
      </c>
      <c r="CA503" s="5">
        <f t="shared" si="520"/>
        <v>-5000</v>
      </c>
      <c r="CB503" s="5">
        <f>INDEX('Team forecast'!$M$3:$AU$22,MATCH($B503,'Team forecast'!$B$3:$B$22,0),MATCH(CB$1,'Team forecast'!$M$2:$AU$2,0))*IF($Y503&gt;0,25000,0)</f>
        <v>0</v>
      </c>
      <c r="CC503" s="5">
        <f>INDEX('Team forecast'!$M$3:$AU$22,MATCH($B503,'Team forecast'!$B$3:$B$22,0),MATCH(CC$1,'Team forecast'!$M$2:$AU$2,0))*IF($Y503&gt;0,5000,0)</f>
        <v>0</v>
      </c>
      <c r="CD503" s="5">
        <f>INDEX('Team forecast'!$M$3:$AU$22,MATCH($B503,'Team forecast'!$B$3:$B$22,0),MATCH(CD$1,'Team forecast'!$M$2:$AU$2,0))*IF($Y503&gt;0,-15000,0)</f>
        <v>0</v>
      </c>
      <c r="CE503" s="5">
        <f t="shared" si="521"/>
        <v>0</v>
      </c>
      <c r="CF503" s="5">
        <f t="shared" si="522"/>
        <v>0</v>
      </c>
      <c r="CG503" s="5">
        <f t="shared" si="523"/>
        <v>0</v>
      </c>
      <c r="CH503" s="5">
        <f t="shared" si="524"/>
        <v>0</v>
      </c>
      <c r="CI503" s="5">
        <f t="shared" si="525"/>
        <v>0</v>
      </c>
      <c r="CJ503" s="5">
        <f t="shared" si="526"/>
        <v>0</v>
      </c>
      <c r="CK503" s="5">
        <f t="shared" si="527"/>
        <v>0</v>
      </c>
      <c r="CL503" s="5">
        <f t="shared" si="528"/>
        <v>0</v>
      </c>
      <c r="CM503" s="5">
        <f t="shared" si="529"/>
        <v>0</v>
      </c>
      <c r="CN503" s="5">
        <f>IFERROR(SUM(CB503:CM503),0)*((Cockpit!$C$3)^3)</f>
        <v>0</v>
      </c>
      <c r="CO503" s="19">
        <f>INDEX('Team forecast'!$M$3:$AU$22,MATCH($B503,'Team forecast'!$B$3:$B$22,0),MATCH(CO$1,'Team forecast'!$M$2:$AU$2,0))</f>
        <v>0</v>
      </c>
      <c r="CP503" s="19">
        <f>INDEX('Team forecast'!$M$3:$AU$22,MATCH($B503,'Team forecast'!$B$3:$B$22,0),MATCH(CP$1,'Team forecast'!$M$2:$AU$2,0))</f>
        <v>0</v>
      </c>
      <c r="CQ503" s="19">
        <f>INDEX('Team forecast'!$M$3:$AU$22,MATCH($B503,'Team forecast'!$B$3:$B$22,0),MATCH(CQ$1,'Team forecast'!$M$2:$AU$2,0))</f>
        <v>0</v>
      </c>
      <c r="CR503" s="19">
        <f>INDEX('Team forecast'!$M$3:$AU$22,MATCH($B503,'Team forecast'!$B$3:$B$22,0),MATCH(CR$1,'Team forecast'!$M$2:$AU$2,0))</f>
        <v>0</v>
      </c>
      <c r="CS503" s="5">
        <f t="shared" si="530"/>
        <v>-5000</v>
      </c>
      <c r="CT503" s="5">
        <f>INDEX('Team forecast'!$M$3:$AU$22,MATCH($B503,'Team forecast'!$B$3:$B$22,0),MATCH(CT$1,'Team forecast'!$M$2:$AU$2,0))*IF($Y503&gt;0,25000,0)</f>
        <v>0</v>
      </c>
      <c r="CU503" s="5">
        <f>INDEX('Team forecast'!$M$3:$AU$22,MATCH($B503,'Team forecast'!$B$3:$B$22,0),MATCH(CU$1,'Team forecast'!$M$2:$AU$2,0))*IF($Y503&gt;0,5000,0)</f>
        <v>0</v>
      </c>
      <c r="CV503" s="5">
        <f>INDEX('Team forecast'!$M$3:$AU$22,MATCH($B503,'Team forecast'!$B$3:$B$22,0),MATCH(CV$1,'Team forecast'!$M$2:$AU$2,0))*IF($Y503&gt;0,-15000,0)</f>
        <v>0</v>
      </c>
      <c r="CW503" s="5">
        <f t="shared" si="531"/>
        <v>0</v>
      </c>
      <c r="CX503" s="5">
        <f t="shared" si="532"/>
        <v>0</v>
      </c>
      <c r="CY503" s="5">
        <f t="shared" si="533"/>
        <v>0</v>
      </c>
      <c r="CZ503" s="5">
        <f t="shared" si="534"/>
        <v>0</v>
      </c>
      <c r="DA503" s="5">
        <f t="shared" si="535"/>
        <v>0</v>
      </c>
      <c r="DB503" s="5">
        <f t="shared" si="536"/>
        <v>0</v>
      </c>
      <c r="DC503" s="5">
        <f t="shared" si="537"/>
        <v>0</v>
      </c>
      <c r="DD503" s="5">
        <f t="shared" si="538"/>
        <v>0</v>
      </c>
      <c r="DE503" s="5">
        <f t="shared" si="539"/>
        <v>0</v>
      </c>
      <c r="DF503" s="5">
        <f>IFERROR(SUM(CT503:DE503),0)*((Cockpit!$C$3)^4)</f>
        <v>0</v>
      </c>
      <c r="DG503" s="19">
        <f>INDEX('Team forecast'!$M$3:$AU$22,MATCH($B503,'Team forecast'!$B$3:$B$22,0),MATCH(DG$1,'Team forecast'!$M$2:$AU$2,0))</f>
        <v>0</v>
      </c>
      <c r="DH503" s="19">
        <f>INDEX('Team forecast'!$M$3:$AU$22,MATCH($B503,'Team forecast'!$B$3:$B$22,0),MATCH(DH$1,'Team forecast'!$M$2:$AU$2,0))</f>
        <v>0</v>
      </c>
      <c r="DI503" s="19">
        <f>INDEX('Team forecast'!$M$3:$AU$22,MATCH($B503,'Team forecast'!$B$3:$B$22,0),MATCH(DI$1,'Team forecast'!$M$2:$AU$2,0))</f>
        <v>0</v>
      </c>
      <c r="DJ503" s="19">
        <f>INDEX('Team forecast'!$M$3:$AU$22,MATCH($B503,'Team forecast'!$B$3:$B$22,0),MATCH(DJ$1,'Team forecast'!$M$2:$AU$2,0))</f>
        <v>0</v>
      </c>
      <c r="DK503" s="5">
        <f t="shared" si="540"/>
        <v>-5000</v>
      </c>
      <c r="DL503" s="5">
        <f>INDEX('Team forecast'!$M$3:$AU$22,MATCH($B503,'Team forecast'!$B$3:$B$22,0),MATCH(DL$1,'Team forecast'!$M$2:$AU$2,0))*IF($Y503&gt;0,25000,0)</f>
        <v>0</v>
      </c>
      <c r="DM503" s="5">
        <f>INDEX('Team forecast'!$M$3:$AU$22,MATCH($B503,'Team forecast'!$B$3:$B$22,0),MATCH(DM$1,'Team forecast'!$M$2:$AU$2,0))*IF($Y503&gt;0,5000,0)</f>
        <v>0</v>
      </c>
      <c r="DN503" s="5">
        <f>INDEX('Team forecast'!$M$3:$AU$22,MATCH($B503,'Team forecast'!$B$3:$B$22,0),MATCH(DN$1,'Team forecast'!$M$2:$AU$2,0))*IF($Y503&gt;0,-15000,0)</f>
        <v>0</v>
      </c>
      <c r="DO503" s="5">
        <f t="shared" si="541"/>
        <v>0</v>
      </c>
      <c r="DP503" s="5">
        <f t="shared" si="542"/>
        <v>0</v>
      </c>
      <c r="DQ503" s="5">
        <f t="shared" si="543"/>
        <v>0</v>
      </c>
      <c r="DR503" s="5">
        <f t="shared" si="544"/>
        <v>0</v>
      </c>
      <c r="DS503" s="5">
        <f t="shared" si="545"/>
        <v>0</v>
      </c>
      <c r="DT503" s="5">
        <f t="shared" si="546"/>
        <v>0</v>
      </c>
      <c r="DU503" s="5">
        <f t="shared" si="547"/>
        <v>0</v>
      </c>
      <c r="DV503" s="5">
        <f t="shared" si="548"/>
        <v>0</v>
      </c>
      <c r="DW503" s="5">
        <f t="shared" si="549"/>
        <v>0</v>
      </c>
      <c r="DX503" s="5">
        <f>IFERROR(SUM(DL503:DW503),0)*((Cockpit!$C$3)^5)</f>
        <v>0</v>
      </c>
      <c r="DY503" s="5">
        <f t="shared" si="550"/>
        <v>-5000</v>
      </c>
      <c r="DZ503" s="5" t="str">
        <f>IF(ISERROR(MATCH(A503,'Current squad'!B:B,0)),"No","Yes")</f>
        <v>No</v>
      </c>
      <c r="EA503" s="5" cm="1">
        <f t="array" ref="EA503">IFERROR(_xlfn.IFS(DZ503="Yes",0,DZ503="No",H503*1%),999999)</f>
        <v>39620</v>
      </c>
      <c r="EB503" s="5">
        <f t="shared" si="492"/>
        <v>4001620</v>
      </c>
      <c r="EC503" s="5">
        <f t="shared" si="551"/>
        <v>-44620</v>
      </c>
      <c r="ED503" s="1">
        <f t="shared" si="493"/>
        <v>-1.1261988894497728E-2</v>
      </c>
      <c r="EE503" s="5">
        <f>RANK(EC503,$EC$2:$EC$572)+COUNTIF($EC$2:EC503,EC503)-1</f>
        <v>453</v>
      </c>
      <c r="EF503" s="4">
        <f>RANK(ED503,$ED$2:$ED$572)+COUNTIF($ED$2:ED503,ED503)-1</f>
        <v>285</v>
      </c>
    </row>
    <row r="504" spans="1:136" x14ac:dyDescent="0.3">
      <c r="A504" t="str">
        <f>IF(Holdet.dk!A504&lt;&gt;"",Holdet.dk!A504,"")</f>
        <v>Rhian Brewster</v>
      </c>
      <c r="B504" t="str">
        <f>INDEX(Holdet.dk!B:B,MATCH($A504,Holdet.dk!$A:$A,0))</f>
        <v>Sheffield United</v>
      </c>
      <c r="C504" t="str">
        <f>INDEX(Holdet.dk!C:C,MATCH($A504,Holdet.dk!$A:$A,0))</f>
        <v>Striker</v>
      </c>
      <c r="D504" t="str">
        <f>INDEX(Holdet.dk!D:D,MATCH($A504,Holdet.dk!$A:$A,0))</f>
        <v>2.465.000</v>
      </c>
      <c r="E504" s="1">
        <f>IFERROR(_xlfn.NUMBERVALUE(INDEX(Holdet.dk!$E:$E,MATCH($A504,Holdet.dk!$A:$A,0)),","),0)</f>
        <v>5.0000000000000001E-3</v>
      </c>
      <c r="F504" t="str">
        <f>IF(INDEX(Lookup!H:H,MATCH('Master data'!A504,Lookup!G:G,0))=0,A504,INDEX(Lookup!H:H,MATCH('Master data'!A504,Lookup!G:G,0)))</f>
        <v>Rhian Brewster</v>
      </c>
      <c r="G504" t="str">
        <f>IFERROR(INDEX(Lookup!B:B,MATCH(INDEX(Rotowire!C:C,MATCH(F504,Rotowire!A:A,0)),Lookup!D:D,0)),"")</f>
        <v/>
      </c>
      <c r="H504" s="5">
        <f t="shared" si="484"/>
        <v>2465000</v>
      </c>
      <c r="I504" s="19">
        <f>IFERROR(INDEX('Team forecast'!$G$3:$I$22,MATCH($B504,'Team forecast'!$B$3:$B$22,0),MATCH(I$1,'Team forecast'!$G$2:$I$2,0)),0)</f>
        <v>0.79999999999999993</v>
      </c>
      <c r="J504" s="19">
        <f>IFERROR(INDEX('Team forecast'!$G$3:$I$22,MATCH($B504,'Team forecast'!$B$3:$B$22,0),MATCH(J$1,'Team forecast'!$G$2:$I$2,0)),0)</f>
        <v>0.86842105263157876</v>
      </c>
      <c r="K504" s="19">
        <f>IFERROR(INDEX('Team forecast'!$G$3:$I$22,MATCH($B504,'Team forecast'!$B$3:$B$22,0),MATCH(K$1,'Team forecast'!$G$2:$I$2,0)),0)</f>
        <v>1.2720728665040493</v>
      </c>
      <c r="L504">
        <f>SUMIFS(Rotowire!E:E,Rotowire!$A:$A,'Master data'!$F504)</f>
        <v>0</v>
      </c>
      <c r="M504" s="2">
        <f>SUMIFS(Rotowire!F:F,Rotowire!$A:$A,'Master data'!$F504)*I504</f>
        <v>0</v>
      </c>
      <c r="N504" s="2">
        <f>SUMIFS(Rotowire!G:G,Rotowire!$A:$A,'Master data'!$F504)*I504</f>
        <v>0</v>
      </c>
      <c r="O504" s="2">
        <f>SUMIFS(Rotowire!I:I,Rotowire!$A:$A,'Master data'!$F504)*I504</f>
        <v>0</v>
      </c>
      <c r="P504" s="2">
        <f>SUMIFS(Rotowire!W:W,Rotowire!$A:$A,'Master data'!$F504)*K504</f>
        <v>0</v>
      </c>
      <c r="Q504" s="2">
        <f>SUMIFS(Rotowire!Y:Y,Rotowire!$A:$A,'Master data'!$F504)*J504</f>
        <v>0</v>
      </c>
      <c r="R504" s="2">
        <f>SUMIFS(Rotowire!AB:AB,Rotowire!$A:$A,'Master data'!$F504)</f>
        <v>0</v>
      </c>
      <c r="S504" s="2">
        <f>SUMIFS(Rotowire!AC:AC,Rotowire!$A:$A,'Master data'!$F504)</f>
        <v>0</v>
      </c>
      <c r="T504" s="2">
        <f>INDEX('Team forecast'!D$3:D$22,MATCH($B504,'Team forecast'!$B$3:$B$22,0))</f>
        <v>1.1599999999999999</v>
      </c>
      <c r="U504" s="2">
        <f>INDEX('Team forecast'!E$3:E$22,MATCH($B504,'Team forecast'!$B$3:$B$22,0))</f>
        <v>1.32</v>
      </c>
      <c r="V504" s="2">
        <f>INDEX('Team forecast'!J$3:J$22,MATCH($B504,'Team forecast'!$B$3:$B$22,0))</f>
        <v>0.32490000000000002</v>
      </c>
      <c r="W504" s="2">
        <f>INDEX('Team forecast'!K$3:K$22,MATCH($B504,'Team forecast'!$B$3:$B$22,0))</f>
        <v>0.27700000000000002</v>
      </c>
      <c r="X504" s="2">
        <f>INDEX('Team forecast'!L$3:L$22,MATCH($B504,'Team forecast'!$B$3:$B$22,0))</f>
        <v>0.39810000000000001</v>
      </c>
      <c r="Y504" s="5">
        <f t="shared" si="485"/>
        <v>-5000</v>
      </c>
      <c r="Z504" s="5">
        <f t="shared" si="486"/>
        <v>0</v>
      </c>
      <c r="AA504" s="5">
        <f t="shared" si="487"/>
        <v>0</v>
      </c>
      <c r="AB504" s="5">
        <f t="shared" si="488"/>
        <v>0</v>
      </c>
      <c r="AC504" s="5">
        <f t="shared" si="489"/>
        <v>0</v>
      </c>
      <c r="AD504" s="5">
        <f t="shared" si="494"/>
        <v>0</v>
      </c>
      <c r="AE504" s="5">
        <f t="shared" si="495"/>
        <v>0</v>
      </c>
      <c r="AF504" s="5">
        <f t="shared" si="490"/>
        <v>0</v>
      </c>
      <c r="AG504" s="5">
        <f t="shared" si="491"/>
        <v>0</v>
      </c>
      <c r="AH504" s="5">
        <f t="shared" si="496"/>
        <v>0</v>
      </c>
      <c r="AI504" s="5">
        <f t="shared" si="497"/>
        <v>0</v>
      </c>
      <c r="AJ504" s="5">
        <f t="shared" si="498"/>
        <v>0</v>
      </c>
      <c r="AK504" s="5">
        <f t="shared" si="499"/>
        <v>0</v>
      </c>
      <c r="AL504" s="5">
        <f>IFERROR(SUM(Y504:AK504),-5000)*((Cockpit!$C$3)^0)</f>
        <v>-5000</v>
      </c>
      <c r="AM504" s="19">
        <f>INDEX('Team forecast'!$M$3:$AU$22,MATCH($B504,'Team forecast'!$B$3:$B$22,0),MATCH(AM$1,'Team forecast'!$M$2:$AU$2,0))</f>
        <v>0</v>
      </c>
      <c r="AN504" s="19">
        <f>INDEX('Team forecast'!$M$3:$AU$22,MATCH($B504,'Team forecast'!$B$3:$B$22,0),MATCH(AN$1,'Team forecast'!$M$2:$AU$2,0))</f>
        <v>0</v>
      </c>
      <c r="AO504" s="19">
        <f>INDEX('Team forecast'!$M$3:$AU$22,MATCH($B504,'Team forecast'!$B$3:$B$22,0),MATCH(AO$1,'Team forecast'!$M$2:$AU$2,0))</f>
        <v>0</v>
      </c>
      <c r="AP504" s="19">
        <f>INDEX('Team forecast'!$M$3:$AU$22,MATCH($B504,'Team forecast'!$B$3:$B$22,0),MATCH(AP$1,'Team forecast'!$M$2:$AU$2,0))</f>
        <v>0</v>
      </c>
      <c r="AQ504" s="5">
        <f t="shared" si="500"/>
        <v>-5000</v>
      </c>
      <c r="AR504" s="5">
        <f>INDEX('Team forecast'!$M$3:$AU$22,MATCH($B504,'Team forecast'!$B$3:$B$22,0),MATCH(AR$1,'Team forecast'!$M$2:$AU$2,0))*IF($Y504&gt;0,25000,0)</f>
        <v>0</v>
      </c>
      <c r="AS504" s="5">
        <f>INDEX('Team forecast'!$M$3:$AU$22,MATCH($B504,'Team forecast'!$B$3:$B$22,0),MATCH(AS$1,'Team forecast'!$M$2:$AU$2,0))*IF($Y504&gt;0,5000,0)</f>
        <v>0</v>
      </c>
      <c r="AT504" s="5">
        <f>INDEX('Team forecast'!$M$3:$AU$22,MATCH($B504,'Team forecast'!$B$3:$B$22,0),MATCH(AT$1,'Team forecast'!$M$2:$AU$2,0))*IF($Y504&gt;0,-15000,0)</f>
        <v>0</v>
      </c>
      <c r="AU504" s="5">
        <f t="shared" si="501"/>
        <v>0</v>
      </c>
      <c r="AV504" s="5">
        <f t="shared" si="502"/>
        <v>0</v>
      </c>
      <c r="AW504" s="5">
        <f t="shared" si="503"/>
        <v>0</v>
      </c>
      <c r="AX504" s="5">
        <f t="shared" si="504"/>
        <v>0</v>
      </c>
      <c r="AY504" s="5">
        <f t="shared" si="505"/>
        <v>0</v>
      </c>
      <c r="AZ504" s="5">
        <f t="shared" si="506"/>
        <v>0</v>
      </c>
      <c r="BA504" s="5">
        <f t="shared" si="507"/>
        <v>0</v>
      </c>
      <c r="BB504" s="5">
        <f t="shared" si="508"/>
        <v>0</v>
      </c>
      <c r="BC504" s="5">
        <f t="shared" si="509"/>
        <v>0</v>
      </c>
      <c r="BD504" s="5">
        <f>IFERROR(SUM(AR504:BC504),0)*((Cockpit!$C$3)^1)</f>
        <v>0</v>
      </c>
      <c r="BE504" s="19">
        <f>INDEX('Team forecast'!$M$3:$AU$22,MATCH($B504,'Team forecast'!$B$3:$B$22,0),MATCH(BE$1,'Team forecast'!$M$2:$AU$2,0))</f>
        <v>0</v>
      </c>
      <c r="BF504" s="19">
        <f>INDEX('Team forecast'!$M$3:$AU$22,MATCH($B504,'Team forecast'!$B$3:$B$22,0),MATCH(BF$1,'Team forecast'!$M$2:$AU$2,0))</f>
        <v>0</v>
      </c>
      <c r="BG504" s="19">
        <f>INDEX('Team forecast'!$M$3:$AU$22,MATCH($B504,'Team forecast'!$B$3:$B$22,0),MATCH(BG$1,'Team forecast'!$M$2:$AU$2,0))</f>
        <v>0</v>
      </c>
      <c r="BH504" s="19">
        <f>INDEX('Team forecast'!$M$3:$AU$22,MATCH($B504,'Team forecast'!$B$3:$B$22,0),MATCH(BH$1,'Team forecast'!$M$2:$AU$2,0))</f>
        <v>0</v>
      </c>
      <c r="BI504" s="5">
        <f t="shared" si="510"/>
        <v>-5000</v>
      </c>
      <c r="BJ504" s="5">
        <f>INDEX('Team forecast'!$M$3:$AU$22,MATCH($B504,'Team forecast'!$B$3:$B$22,0),MATCH(BJ$1,'Team forecast'!$M$2:$AU$2,0))*IF($Y504&gt;0,25000,0)</f>
        <v>0</v>
      </c>
      <c r="BK504" s="5">
        <f>INDEX('Team forecast'!$M$3:$AU$22,MATCH($B504,'Team forecast'!$B$3:$B$22,0),MATCH(BK$1,'Team forecast'!$M$2:$AU$2,0))*IF($Y504&gt;0,5000,0)</f>
        <v>0</v>
      </c>
      <c r="BL504" s="5">
        <f>INDEX('Team forecast'!$M$3:$AU$22,MATCH($B504,'Team forecast'!$B$3:$B$22,0),MATCH(BL$1,'Team forecast'!$M$2:$AU$2,0))*IF($Y504&gt;0,-15000,0)</f>
        <v>0</v>
      </c>
      <c r="BM504" s="5">
        <f t="shared" si="511"/>
        <v>0</v>
      </c>
      <c r="BN504" s="5">
        <f t="shared" si="512"/>
        <v>0</v>
      </c>
      <c r="BO504" s="5">
        <f t="shared" si="513"/>
        <v>0</v>
      </c>
      <c r="BP504" s="5">
        <f t="shared" si="514"/>
        <v>0</v>
      </c>
      <c r="BQ504" s="5">
        <f t="shared" si="515"/>
        <v>0</v>
      </c>
      <c r="BR504" s="5">
        <f t="shared" si="516"/>
        <v>0</v>
      </c>
      <c r="BS504" s="5">
        <f t="shared" si="517"/>
        <v>0</v>
      </c>
      <c r="BT504" s="5">
        <f t="shared" si="518"/>
        <v>0</v>
      </c>
      <c r="BU504" s="5">
        <f t="shared" si="519"/>
        <v>0</v>
      </c>
      <c r="BV504" s="5">
        <f>IFERROR(SUM(BJ504:BU504),0)*((Cockpit!$C$3)^2)</f>
        <v>0</v>
      </c>
      <c r="BW504" s="19">
        <f>INDEX('Team forecast'!$M$3:$AU$22,MATCH($B504,'Team forecast'!$B$3:$B$22,0),MATCH(BW$1,'Team forecast'!$M$2:$AU$2,0))</f>
        <v>0</v>
      </c>
      <c r="BX504" s="19">
        <f>INDEX('Team forecast'!$M$3:$AU$22,MATCH($B504,'Team forecast'!$B$3:$B$22,0),MATCH(BX$1,'Team forecast'!$M$2:$AU$2,0))</f>
        <v>0</v>
      </c>
      <c r="BY504" s="19">
        <f>INDEX('Team forecast'!$M$3:$AU$22,MATCH($B504,'Team forecast'!$B$3:$B$22,0),MATCH(BY$1,'Team forecast'!$M$2:$AU$2,0))</f>
        <v>0</v>
      </c>
      <c r="BZ504" s="19">
        <f>INDEX('Team forecast'!$M$3:$AU$22,MATCH($B504,'Team forecast'!$B$3:$B$22,0),MATCH(BZ$1,'Team forecast'!$M$2:$AU$2,0))</f>
        <v>0</v>
      </c>
      <c r="CA504" s="5">
        <f t="shared" si="520"/>
        <v>-5000</v>
      </c>
      <c r="CB504" s="5">
        <f>INDEX('Team forecast'!$M$3:$AU$22,MATCH($B504,'Team forecast'!$B$3:$B$22,0),MATCH(CB$1,'Team forecast'!$M$2:$AU$2,0))*IF($Y504&gt;0,25000,0)</f>
        <v>0</v>
      </c>
      <c r="CC504" s="5">
        <f>INDEX('Team forecast'!$M$3:$AU$22,MATCH($B504,'Team forecast'!$B$3:$B$22,0),MATCH(CC$1,'Team forecast'!$M$2:$AU$2,0))*IF($Y504&gt;0,5000,0)</f>
        <v>0</v>
      </c>
      <c r="CD504" s="5">
        <f>INDEX('Team forecast'!$M$3:$AU$22,MATCH($B504,'Team forecast'!$B$3:$B$22,0),MATCH(CD$1,'Team forecast'!$M$2:$AU$2,0))*IF($Y504&gt;0,-15000,0)</f>
        <v>0</v>
      </c>
      <c r="CE504" s="5">
        <f t="shared" si="521"/>
        <v>0</v>
      </c>
      <c r="CF504" s="5">
        <f t="shared" si="522"/>
        <v>0</v>
      </c>
      <c r="CG504" s="5">
        <f t="shared" si="523"/>
        <v>0</v>
      </c>
      <c r="CH504" s="5">
        <f t="shared" si="524"/>
        <v>0</v>
      </c>
      <c r="CI504" s="5">
        <f t="shared" si="525"/>
        <v>0</v>
      </c>
      <c r="CJ504" s="5">
        <f t="shared" si="526"/>
        <v>0</v>
      </c>
      <c r="CK504" s="5">
        <f t="shared" si="527"/>
        <v>0</v>
      </c>
      <c r="CL504" s="5">
        <f t="shared" si="528"/>
        <v>0</v>
      </c>
      <c r="CM504" s="5">
        <f t="shared" si="529"/>
        <v>0</v>
      </c>
      <c r="CN504" s="5">
        <f>IFERROR(SUM(CB504:CM504),0)*((Cockpit!$C$3)^3)</f>
        <v>0</v>
      </c>
      <c r="CO504" s="19">
        <f>INDEX('Team forecast'!$M$3:$AU$22,MATCH($B504,'Team forecast'!$B$3:$B$22,0),MATCH(CO$1,'Team forecast'!$M$2:$AU$2,0))</f>
        <v>0</v>
      </c>
      <c r="CP504" s="19">
        <f>INDEX('Team forecast'!$M$3:$AU$22,MATCH($B504,'Team forecast'!$B$3:$B$22,0),MATCH(CP$1,'Team forecast'!$M$2:$AU$2,0))</f>
        <v>0</v>
      </c>
      <c r="CQ504" s="19">
        <f>INDEX('Team forecast'!$M$3:$AU$22,MATCH($B504,'Team forecast'!$B$3:$B$22,0),MATCH(CQ$1,'Team forecast'!$M$2:$AU$2,0))</f>
        <v>0</v>
      </c>
      <c r="CR504" s="19">
        <f>INDEX('Team forecast'!$M$3:$AU$22,MATCH($B504,'Team forecast'!$B$3:$B$22,0),MATCH(CR$1,'Team forecast'!$M$2:$AU$2,0))</f>
        <v>0</v>
      </c>
      <c r="CS504" s="5">
        <f t="shared" si="530"/>
        <v>-5000</v>
      </c>
      <c r="CT504" s="5">
        <f>INDEX('Team forecast'!$M$3:$AU$22,MATCH($B504,'Team forecast'!$B$3:$B$22,0),MATCH(CT$1,'Team forecast'!$M$2:$AU$2,0))*IF($Y504&gt;0,25000,0)</f>
        <v>0</v>
      </c>
      <c r="CU504" s="5">
        <f>INDEX('Team forecast'!$M$3:$AU$22,MATCH($B504,'Team forecast'!$B$3:$B$22,0),MATCH(CU$1,'Team forecast'!$M$2:$AU$2,0))*IF($Y504&gt;0,5000,0)</f>
        <v>0</v>
      </c>
      <c r="CV504" s="5">
        <f>INDEX('Team forecast'!$M$3:$AU$22,MATCH($B504,'Team forecast'!$B$3:$B$22,0),MATCH(CV$1,'Team forecast'!$M$2:$AU$2,0))*IF($Y504&gt;0,-15000,0)</f>
        <v>0</v>
      </c>
      <c r="CW504" s="5">
        <f t="shared" si="531"/>
        <v>0</v>
      </c>
      <c r="CX504" s="5">
        <f t="shared" si="532"/>
        <v>0</v>
      </c>
      <c r="CY504" s="5">
        <f t="shared" si="533"/>
        <v>0</v>
      </c>
      <c r="CZ504" s="5">
        <f t="shared" si="534"/>
        <v>0</v>
      </c>
      <c r="DA504" s="5">
        <f t="shared" si="535"/>
        <v>0</v>
      </c>
      <c r="DB504" s="5">
        <f t="shared" si="536"/>
        <v>0</v>
      </c>
      <c r="DC504" s="5">
        <f t="shared" si="537"/>
        <v>0</v>
      </c>
      <c r="DD504" s="5">
        <f t="shared" si="538"/>
        <v>0</v>
      </c>
      <c r="DE504" s="5">
        <f t="shared" si="539"/>
        <v>0</v>
      </c>
      <c r="DF504" s="5">
        <f>IFERROR(SUM(CT504:DE504),0)*((Cockpit!$C$3)^4)</f>
        <v>0</v>
      </c>
      <c r="DG504" s="19">
        <f>INDEX('Team forecast'!$M$3:$AU$22,MATCH($B504,'Team forecast'!$B$3:$B$22,0),MATCH(DG$1,'Team forecast'!$M$2:$AU$2,0))</f>
        <v>0</v>
      </c>
      <c r="DH504" s="19">
        <f>INDEX('Team forecast'!$M$3:$AU$22,MATCH($B504,'Team forecast'!$B$3:$B$22,0),MATCH(DH$1,'Team forecast'!$M$2:$AU$2,0))</f>
        <v>0</v>
      </c>
      <c r="DI504" s="19">
        <f>INDEX('Team forecast'!$M$3:$AU$22,MATCH($B504,'Team forecast'!$B$3:$B$22,0),MATCH(DI$1,'Team forecast'!$M$2:$AU$2,0))</f>
        <v>0</v>
      </c>
      <c r="DJ504" s="19">
        <f>INDEX('Team forecast'!$M$3:$AU$22,MATCH($B504,'Team forecast'!$B$3:$B$22,0),MATCH(DJ$1,'Team forecast'!$M$2:$AU$2,0))</f>
        <v>0</v>
      </c>
      <c r="DK504" s="5">
        <f t="shared" si="540"/>
        <v>-5000</v>
      </c>
      <c r="DL504" s="5">
        <f>INDEX('Team forecast'!$M$3:$AU$22,MATCH($B504,'Team forecast'!$B$3:$B$22,0),MATCH(DL$1,'Team forecast'!$M$2:$AU$2,0))*IF($Y504&gt;0,25000,0)</f>
        <v>0</v>
      </c>
      <c r="DM504" s="5">
        <f>INDEX('Team forecast'!$M$3:$AU$22,MATCH($B504,'Team forecast'!$B$3:$B$22,0),MATCH(DM$1,'Team forecast'!$M$2:$AU$2,0))*IF($Y504&gt;0,5000,0)</f>
        <v>0</v>
      </c>
      <c r="DN504" s="5">
        <f>INDEX('Team forecast'!$M$3:$AU$22,MATCH($B504,'Team forecast'!$B$3:$B$22,0),MATCH(DN$1,'Team forecast'!$M$2:$AU$2,0))*IF($Y504&gt;0,-15000,0)</f>
        <v>0</v>
      </c>
      <c r="DO504" s="5">
        <f t="shared" si="541"/>
        <v>0</v>
      </c>
      <c r="DP504" s="5">
        <f t="shared" si="542"/>
        <v>0</v>
      </c>
      <c r="DQ504" s="5">
        <f t="shared" si="543"/>
        <v>0</v>
      </c>
      <c r="DR504" s="5">
        <f t="shared" si="544"/>
        <v>0</v>
      </c>
      <c r="DS504" s="5">
        <f t="shared" si="545"/>
        <v>0</v>
      </c>
      <c r="DT504" s="5">
        <f t="shared" si="546"/>
        <v>0</v>
      </c>
      <c r="DU504" s="5">
        <f t="shared" si="547"/>
        <v>0</v>
      </c>
      <c r="DV504" s="5">
        <f t="shared" si="548"/>
        <v>0</v>
      </c>
      <c r="DW504" s="5">
        <f t="shared" si="549"/>
        <v>0</v>
      </c>
      <c r="DX504" s="5">
        <f>IFERROR(SUM(DL504:DW504),0)*((Cockpit!$C$3)^5)</f>
        <v>0</v>
      </c>
      <c r="DY504" s="5">
        <f t="shared" si="550"/>
        <v>-5000</v>
      </c>
      <c r="DZ504" s="5" t="str">
        <f>IF(ISERROR(MATCH(A504,'Current squad'!B:B,0)),"No","Yes")</f>
        <v>No</v>
      </c>
      <c r="EA504" s="5" cm="1">
        <f t="array" ref="EA504">IFERROR(_xlfn.IFS(DZ504="Yes",0,DZ504="No",H504*1%),999999)</f>
        <v>24650</v>
      </c>
      <c r="EB504" s="5">
        <f t="shared" si="492"/>
        <v>2489650</v>
      </c>
      <c r="EC504" s="5">
        <f t="shared" si="551"/>
        <v>-29650</v>
      </c>
      <c r="ED504" s="1">
        <f t="shared" si="493"/>
        <v>-1.2028397565922921E-2</v>
      </c>
      <c r="EE504" s="5">
        <f>RANK(EC504,$EC$2:$EC$572)+COUNTIF($EC$2:EC504,EC504)-1</f>
        <v>296</v>
      </c>
      <c r="EF504" s="4">
        <f>RANK(ED504,$ED$2:$ED$572)+COUNTIF($ED$2:ED504,ED504)-1</f>
        <v>423</v>
      </c>
    </row>
    <row r="505" spans="1:136" x14ac:dyDescent="0.3">
      <c r="A505" t="str">
        <f>IF(Holdet.dk!A505&lt;&gt;"",Holdet.dk!A505,"")</f>
        <v>N'Golo Kante</v>
      </c>
      <c r="B505" t="str">
        <f>INDEX(Holdet.dk!B:B,MATCH($A505,Holdet.dk!$A:$A,0))</f>
        <v>Chelsea</v>
      </c>
      <c r="C505" t="str">
        <f>INDEX(Holdet.dk!C:C,MATCH($A505,Holdet.dk!$A:$A,0))</f>
        <v>Midfield</v>
      </c>
      <c r="D505" t="str">
        <f>INDEX(Holdet.dk!D:D,MATCH($A505,Holdet.dk!$A:$A,0))</f>
        <v>4.937.000</v>
      </c>
      <c r="E505" s="1">
        <f>IFERROR(_xlfn.NUMBERVALUE(INDEX(Holdet.dk!$E:$E,MATCH($A505,Holdet.dk!$A:$A,0)),","),0)</f>
        <v>1.4999999999999999E-2</v>
      </c>
      <c r="F505" t="str">
        <f>IF(INDEX(Lookup!H:H,MATCH('Master data'!A505,Lookup!G:G,0))=0,A505,INDEX(Lookup!H:H,MATCH('Master data'!A505,Lookup!G:G,0)))</f>
        <v>"N'Golo Kante"</v>
      </c>
      <c r="G505" t="str">
        <f>IFERROR(INDEX(Lookup!B:B,MATCH(INDEX(Rotowire!C:C,MATCH(F505,Rotowire!A:A,0)),Lookup!D:D,0)),"")</f>
        <v/>
      </c>
      <c r="H505" s="5">
        <f t="shared" si="484"/>
        <v>4937000</v>
      </c>
      <c r="I505" s="19">
        <f>IFERROR(INDEX('Team forecast'!$G$3:$I$22,MATCH($B505,'Team forecast'!$B$3:$B$22,0),MATCH(I$1,'Team forecast'!$G$2:$I$2,0)),0)</f>
        <v>0.93034825870646787</v>
      </c>
      <c r="J505" s="19">
        <f>IFERROR(INDEX('Team forecast'!$G$3:$I$22,MATCH($B505,'Team forecast'!$B$3:$B$22,0),MATCH(J$1,'Team forecast'!$G$2:$I$2,0)),0)</f>
        <v>0.82291666666666674</v>
      </c>
      <c r="K505" s="19">
        <f>IFERROR(INDEX('Team forecast'!$G$3:$I$22,MATCH($B505,'Team forecast'!$B$3:$B$22,0),MATCH(K$1,'Team forecast'!$G$2:$I$2,0)),0)</f>
        <v>1.1346119882058896</v>
      </c>
      <c r="L505">
        <f>SUMIFS(Rotowire!E:E,Rotowire!$A:$A,'Master data'!$F505)</f>
        <v>0</v>
      </c>
      <c r="M505" s="2">
        <f>SUMIFS(Rotowire!F:F,Rotowire!$A:$A,'Master data'!$F505)*I505</f>
        <v>0</v>
      </c>
      <c r="N505" s="2">
        <f>SUMIFS(Rotowire!G:G,Rotowire!$A:$A,'Master data'!$F505)*I505</f>
        <v>0</v>
      </c>
      <c r="O505" s="2">
        <f>SUMIFS(Rotowire!I:I,Rotowire!$A:$A,'Master data'!$F505)*I505</f>
        <v>0</v>
      </c>
      <c r="P505" s="2">
        <f>SUMIFS(Rotowire!W:W,Rotowire!$A:$A,'Master data'!$F505)*K505</f>
        <v>0</v>
      </c>
      <c r="Q505" s="2">
        <f>SUMIFS(Rotowire!Y:Y,Rotowire!$A:$A,'Master data'!$F505)*J505</f>
        <v>0</v>
      </c>
      <c r="R505" s="2">
        <f>SUMIFS(Rotowire!AB:AB,Rotowire!$A:$A,'Master data'!$F505)</f>
        <v>0</v>
      </c>
      <c r="S505" s="2">
        <f>SUMIFS(Rotowire!AC:AC,Rotowire!$A:$A,'Master data'!$F505)</f>
        <v>0</v>
      </c>
      <c r="T505" s="2">
        <f>INDEX('Team forecast'!D$3:D$22,MATCH($B505,'Team forecast'!$B$3:$B$22,0))</f>
        <v>1.87</v>
      </c>
      <c r="U505" s="2">
        <f>INDEX('Team forecast'!E$3:E$22,MATCH($B505,'Team forecast'!$B$3:$B$22,0))</f>
        <v>0.79</v>
      </c>
      <c r="V505" s="2">
        <f>INDEX('Team forecast'!J$3:J$22,MATCH($B505,'Team forecast'!$B$3:$B$22,0))</f>
        <v>0.62609999999999999</v>
      </c>
      <c r="W505" s="2">
        <f>INDEX('Team forecast'!K$3:K$22,MATCH($B505,'Team forecast'!$B$3:$B$22,0))</f>
        <v>0.2238</v>
      </c>
      <c r="X505" s="2">
        <f>INDEX('Team forecast'!L$3:L$22,MATCH($B505,'Team forecast'!$B$3:$B$22,0))</f>
        <v>0.15010000000000001</v>
      </c>
      <c r="Y505" s="5">
        <f t="shared" si="485"/>
        <v>-5000</v>
      </c>
      <c r="Z505" s="5">
        <f t="shared" si="486"/>
        <v>0</v>
      </c>
      <c r="AA505" s="5">
        <f t="shared" si="487"/>
        <v>0</v>
      </c>
      <c r="AB505" s="5">
        <f t="shared" si="488"/>
        <v>0</v>
      </c>
      <c r="AC505" s="5">
        <f t="shared" si="489"/>
        <v>0</v>
      </c>
      <c r="AD505" s="5">
        <f t="shared" si="494"/>
        <v>0</v>
      </c>
      <c r="AE505" s="5">
        <f t="shared" si="495"/>
        <v>0</v>
      </c>
      <c r="AF505" s="5">
        <f t="shared" si="490"/>
        <v>0</v>
      </c>
      <c r="AG505" s="5">
        <f t="shared" si="491"/>
        <v>0</v>
      </c>
      <c r="AH505" s="5">
        <f t="shared" si="496"/>
        <v>0</v>
      </c>
      <c r="AI505" s="5">
        <f t="shared" si="497"/>
        <v>0</v>
      </c>
      <c r="AJ505" s="5">
        <f t="shared" si="498"/>
        <v>0</v>
      </c>
      <c r="AK505" s="5">
        <f t="shared" si="499"/>
        <v>0</v>
      </c>
      <c r="AL505" s="5">
        <f>IFERROR(SUM(Y505:AK505),-5000)*((Cockpit!$C$3)^0)</f>
        <v>-5000</v>
      </c>
      <c r="AM505" s="19">
        <f>INDEX('Team forecast'!$M$3:$AU$22,MATCH($B505,'Team forecast'!$B$3:$B$22,0),MATCH(AM$1,'Team forecast'!$M$2:$AU$2,0))</f>
        <v>0</v>
      </c>
      <c r="AN505" s="19">
        <f>INDEX('Team forecast'!$M$3:$AU$22,MATCH($B505,'Team forecast'!$B$3:$B$22,0),MATCH(AN$1,'Team forecast'!$M$2:$AU$2,0))</f>
        <v>0</v>
      </c>
      <c r="AO505" s="19">
        <f>INDEX('Team forecast'!$M$3:$AU$22,MATCH($B505,'Team forecast'!$B$3:$B$22,0),MATCH(AO$1,'Team forecast'!$M$2:$AU$2,0))</f>
        <v>0</v>
      </c>
      <c r="AP505" s="19">
        <f>INDEX('Team forecast'!$M$3:$AU$22,MATCH($B505,'Team forecast'!$B$3:$B$22,0),MATCH(AP$1,'Team forecast'!$M$2:$AU$2,0))</f>
        <v>0</v>
      </c>
      <c r="AQ505" s="5">
        <f t="shared" si="500"/>
        <v>-5000</v>
      </c>
      <c r="AR505" s="5">
        <f>INDEX('Team forecast'!$M$3:$AU$22,MATCH($B505,'Team forecast'!$B$3:$B$22,0),MATCH(AR$1,'Team forecast'!$M$2:$AU$2,0))*IF($Y505&gt;0,25000,0)</f>
        <v>0</v>
      </c>
      <c r="AS505" s="5">
        <f>INDEX('Team forecast'!$M$3:$AU$22,MATCH($B505,'Team forecast'!$B$3:$B$22,0),MATCH(AS$1,'Team forecast'!$M$2:$AU$2,0))*IF($Y505&gt;0,5000,0)</f>
        <v>0</v>
      </c>
      <c r="AT505" s="5">
        <f>INDEX('Team forecast'!$M$3:$AU$22,MATCH($B505,'Team forecast'!$B$3:$B$22,0),MATCH(AT$1,'Team forecast'!$M$2:$AU$2,0))*IF($Y505&gt;0,-15000,0)</f>
        <v>0</v>
      </c>
      <c r="AU505" s="5">
        <f t="shared" si="501"/>
        <v>0</v>
      </c>
      <c r="AV505" s="5">
        <f t="shared" si="502"/>
        <v>0</v>
      </c>
      <c r="AW505" s="5">
        <f t="shared" si="503"/>
        <v>0</v>
      </c>
      <c r="AX505" s="5">
        <f t="shared" si="504"/>
        <v>0</v>
      </c>
      <c r="AY505" s="5">
        <f t="shared" si="505"/>
        <v>0</v>
      </c>
      <c r="AZ505" s="5">
        <f t="shared" si="506"/>
        <v>0</v>
      </c>
      <c r="BA505" s="5">
        <f t="shared" si="507"/>
        <v>0</v>
      </c>
      <c r="BB505" s="5">
        <f t="shared" si="508"/>
        <v>0</v>
      </c>
      <c r="BC505" s="5">
        <f t="shared" si="509"/>
        <v>0</v>
      </c>
      <c r="BD505" s="5">
        <f>IFERROR(SUM(AR505:BC505),0)*((Cockpit!$C$3)^1)</f>
        <v>0</v>
      </c>
      <c r="BE505" s="19">
        <f>INDEX('Team forecast'!$M$3:$AU$22,MATCH($B505,'Team forecast'!$B$3:$B$22,0),MATCH(BE$1,'Team forecast'!$M$2:$AU$2,0))</f>
        <v>0</v>
      </c>
      <c r="BF505" s="19">
        <f>INDEX('Team forecast'!$M$3:$AU$22,MATCH($B505,'Team forecast'!$B$3:$B$22,0),MATCH(BF$1,'Team forecast'!$M$2:$AU$2,0))</f>
        <v>0</v>
      </c>
      <c r="BG505" s="19">
        <f>INDEX('Team forecast'!$M$3:$AU$22,MATCH($B505,'Team forecast'!$B$3:$B$22,0),MATCH(BG$1,'Team forecast'!$M$2:$AU$2,0))</f>
        <v>0</v>
      </c>
      <c r="BH505" s="19">
        <f>INDEX('Team forecast'!$M$3:$AU$22,MATCH($B505,'Team forecast'!$B$3:$B$22,0),MATCH(BH$1,'Team forecast'!$M$2:$AU$2,0))</f>
        <v>0</v>
      </c>
      <c r="BI505" s="5">
        <f t="shared" si="510"/>
        <v>-5000</v>
      </c>
      <c r="BJ505" s="5">
        <f>INDEX('Team forecast'!$M$3:$AU$22,MATCH($B505,'Team forecast'!$B$3:$B$22,0),MATCH(BJ$1,'Team forecast'!$M$2:$AU$2,0))*IF($Y505&gt;0,25000,0)</f>
        <v>0</v>
      </c>
      <c r="BK505" s="5">
        <f>INDEX('Team forecast'!$M$3:$AU$22,MATCH($B505,'Team forecast'!$B$3:$B$22,0),MATCH(BK$1,'Team forecast'!$M$2:$AU$2,0))*IF($Y505&gt;0,5000,0)</f>
        <v>0</v>
      </c>
      <c r="BL505" s="5">
        <f>INDEX('Team forecast'!$M$3:$AU$22,MATCH($B505,'Team forecast'!$B$3:$B$22,0),MATCH(BL$1,'Team forecast'!$M$2:$AU$2,0))*IF($Y505&gt;0,-15000,0)</f>
        <v>0</v>
      </c>
      <c r="BM505" s="5">
        <f t="shared" si="511"/>
        <v>0</v>
      </c>
      <c r="BN505" s="5">
        <f t="shared" si="512"/>
        <v>0</v>
      </c>
      <c r="BO505" s="5">
        <f t="shared" si="513"/>
        <v>0</v>
      </c>
      <c r="BP505" s="5">
        <f t="shared" si="514"/>
        <v>0</v>
      </c>
      <c r="BQ505" s="5">
        <f t="shared" si="515"/>
        <v>0</v>
      </c>
      <c r="BR505" s="5">
        <f t="shared" si="516"/>
        <v>0</v>
      </c>
      <c r="BS505" s="5">
        <f t="shared" si="517"/>
        <v>0</v>
      </c>
      <c r="BT505" s="5">
        <f t="shared" si="518"/>
        <v>0</v>
      </c>
      <c r="BU505" s="5">
        <f t="shared" si="519"/>
        <v>0</v>
      </c>
      <c r="BV505" s="5">
        <f>IFERROR(SUM(BJ505:BU505),0)*((Cockpit!$C$3)^2)</f>
        <v>0</v>
      </c>
      <c r="BW505" s="19">
        <f>INDEX('Team forecast'!$M$3:$AU$22,MATCH($B505,'Team forecast'!$B$3:$B$22,0),MATCH(BW$1,'Team forecast'!$M$2:$AU$2,0))</f>
        <v>0</v>
      </c>
      <c r="BX505" s="19">
        <f>INDEX('Team forecast'!$M$3:$AU$22,MATCH($B505,'Team forecast'!$B$3:$B$22,0),MATCH(BX$1,'Team forecast'!$M$2:$AU$2,0))</f>
        <v>0</v>
      </c>
      <c r="BY505" s="19">
        <f>INDEX('Team forecast'!$M$3:$AU$22,MATCH($B505,'Team forecast'!$B$3:$B$22,0),MATCH(BY$1,'Team forecast'!$M$2:$AU$2,0))</f>
        <v>0</v>
      </c>
      <c r="BZ505" s="19">
        <f>INDEX('Team forecast'!$M$3:$AU$22,MATCH($B505,'Team forecast'!$B$3:$B$22,0),MATCH(BZ$1,'Team forecast'!$M$2:$AU$2,0))</f>
        <v>0</v>
      </c>
      <c r="CA505" s="5">
        <f t="shared" si="520"/>
        <v>-5000</v>
      </c>
      <c r="CB505" s="5">
        <f>INDEX('Team forecast'!$M$3:$AU$22,MATCH($B505,'Team forecast'!$B$3:$B$22,0),MATCH(CB$1,'Team forecast'!$M$2:$AU$2,0))*IF($Y505&gt;0,25000,0)</f>
        <v>0</v>
      </c>
      <c r="CC505" s="5">
        <f>INDEX('Team forecast'!$M$3:$AU$22,MATCH($B505,'Team forecast'!$B$3:$B$22,0),MATCH(CC$1,'Team forecast'!$M$2:$AU$2,0))*IF($Y505&gt;0,5000,0)</f>
        <v>0</v>
      </c>
      <c r="CD505" s="5">
        <f>INDEX('Team forecast'!$M$3:$AU$22,MATCH($B505,'Team forecast'!$B$3:$B$22,0),MATCH(CD$1,'Team forecast'!$M$2:$AU$2,0))*IF($Y505&gt;0,-15000,0)</f>
        <v>0</v>
      </c>
      <c r="CE505" s="5">
        <f t="shared" si="521"/>
        <v>0</v>
      </c>
      <c r="CF505" s="5">
        <f t="shared" si="522"/>
        <v>0</v>
      </c>
      <c r="CG505" s="5">
        <f t="shared" si="523"/>
        <v>0</v>
      </c>
      <c r="CH505" s="5">
        <f t="shared" si="524"/>
        <v>0</v>
      </c>
      <c r="CI505" s="5">
        <f t="shared" si="525"/>
        <v>0</v>
      </c>
      <c r="CJ505" s="5">
        <f t="shared" si="526"/>
        <v>0</v>
      </c>
      <c r="CK505" s="5">
        <f t="shared" si="527"/>
        <v>0</v>
      </c>
      <c r="CL505" s="5">
        <f t="shared" si="528"/>
        <v>0</v>
      </c>
      <c r="CM505" s="5">
        <f t="shared" si="529"/>
        <v>0</v>
      </c>
      <c r="CN505" s="5">
        <f>IFERROR(SUM(CB505:CM505),0)*((Cockpit!$C$3)^3)</f>
        <v>0</v>
      </c>
      <c r="CO505" s="19">
        <f>INDEX('Team forecast'!$M$3:$AU$22,MATCH($B505,'Team forecast'!$B$3:$B$22,0),MATCH(CO$1,'Team forecast'!$M$2:$AU$2,0))</f>
        <v>0</v>
      </c>
      <c r="CP505" s="19">
        <f>INDEX('Team forecast'!$M$3:$AU$22,MATCH($B505,'Team forecast'!$B$3:$B$22,0),MATCH(CP$1,'Team forecast'!$M$2:$AU$2,0))</f>
        <v>0</v>
      </c>
      <c r="CQ505" s="19">
        <f>INDEX('Team forecast'!$M$3:$AU$22,MATCH($B505,'Team forecast'!$B$3:$B$22,0),MATCH(CQ$1,'Team forecast'!$M$2:$AU$2,0))</f>
        <v>0</v>
      </c>
      <c r="CR505" s="19">
        <f>INDEX('Team forecast'!$M$3:$AU$22,MATCH($B505,'Team forecast'!$B$3:$B$22,0),MATCH(CR$1,'Team forecast'!$M$2:$AU$2,0))</f>
        <v>0</v>
      </c>
      <c r="CS505" s="5">
        <f t="shared" si="530"/>
        <v>-5000</v>
      </c>
      <c r="CT505" s="5">
        <f>INDEX('Team forecast'!$M$3:$AU$22,MATCH($B505,'Team forecast'!$B$3:$B$22,0),MATCH(CT$1,'Team forecast'!$M$2:$AU$2,0))*IF($Y505&gt;0,25000,0)</f>
        <v>0</v>
      </c>
      <c r="CU505" s="5">
        <f>INDEX('Team forecast'!$M$3:$AU$22,MATCH($B505,'Team forecast'!$B$3:$B$22,0),MATCH(CU$1,'Team forecast'!$M$2:$AU$2,0))*IF($Y505&gt;0,5000,0)</f>
        <v>0</v>
      </c>
      <c r="CV505" s="5">
        <f>INDEX('Team forecast'!$M$3:$AU$22,MATCH($B505,'Team forecast'!$B$3:$B$22,0),MATCH(CV$1,'Team forecast'!$M$2:$AU$2,0))*IF($Y505&gt;0,-15000,0)</f>
        <v>0</v>
      </c>
      <c r="CW505" s="5">
        <f t="shared" si="531"/>
        <v>0</v>
      </c>
      <c r="CX505" s="5">
        <f t="shared" si="532"/>
        <v>0</v>
      </c>
      <c r="CY505" s="5">
        <f t="shared" si="533"/>
        <v>0</v>
      </c>
      <c r="CZ505" s="5">
        <f t="shared" si="534"/>
        <v>0</v>
      </c>
      <c r="DA505" s="5">
        <f t="shared" si="535"/>
        <v>0</v>
      </c>
      <c r="DB505" s="5">
        <f t="shared" si="536"/>
        <v>0</v>
      </c>
      <c r="DC505" s="5">
        <f t="shared" si="537"/>
        <v>0</v>
      </c>
      <c r="DD505" s="5">
        <f t="shared" si="538"/>
        <v>0</v>
      </c>
      <c r="DE505" s="5">
        <f t="shared" si="539"/>
        <v>0</v>
      </c>
      <c r="DF505" s="5">
        <f>IFERROR(SUM(CT505:DE505),0)*((Cockpit!$C$3)^4)</f>
        <v>0</v>
      </c>
      <c r="DG505" s="19">
        <f>INDEX('Team forecast'!$M$3:$AU$22,MATCH($B505,'Team forecast'!$B$3:$B$22,0),MATCH(DG$1,'Team forecast'!$M$2:$AU$2,0))</f>
        <v>0</v>
      </c>
      <c r="DH505" s="19">
        <f>INDEX('Team forecast'!$M$3:$AU$22,MATCH($B505,'Team forecast'!$B$3:$B$22,0),MATCH(DH$1,'Team forecast'!$M$2:$AU$2,0))</f>
        <v>0</v>
      </c>
      <c r="DI505" s="19">
        <f>INDEX('Team forecast'!$M$3:$AU$22,MATCH($B505,'Team forecast'!$B$3:$B$22,0),MATCH(DI$1,'Team forecast'!$M$2:$AU$2,0))</f>
        <v>0</v>
      </c>
      <c r="DJ505" s="19">
        <f>INDEX('Team forecast'!$M$3:$AU$22,MATCH($B505,'Team forecast'!$B$3:$B$22,0),MATCH(DJ$1,'Team forecast'!$M$2:$AU$2,0))</f>
        <v>0</v>
      </c>
      <c r="DK505" s="5">
        <f t="shared" si="540"/>
        <v>-5000</v>
      </c>
      <c r="DL505" s="5">
        <f>INDEX('Team forecast'!$M$3:$AU$22,MATCH($B505,'Team forecast'!$B$3:$B$22,0),MATCH(DL$1,'Team forecast'!$M$2:$AU$2,0))*IF($Y505&gt;0,25000,0)</f>
        <v>0</v>
      </c>
      <c r="DM505" s="5">
        <f>INDEX('Team forecast'!$M$3:$AU$22,MATCH($B505,'Team forecast'!$B$3:$B$22,0),MATCH(DM$1,'Team forecast'!$M$2:$AU$2,0))*IF($Y505&gt;0,5000,0)</f>
        <v>0</v>
      </c>
      <c r="DN505" s="5">
        <f>INDEX('Team forecast'!$M$3:$AU$22,MATCH($B505,'Team forecast'!$B$3:$B$22,0),MATCH(DN$1,'Team forecast'!$M$2:$AU$2,0))*IF($Y505&gt;0,-15000,0)</f>
        <v>0</v>
      </c>
      <c r="DO505" s="5">
        <f t="shared" si="541"/>
        <v>0</v>
      </c>
      <c r="DP505" s="5">
        <f t="shared" si="542"/>
        <v>0</v>
      </c>
      <c r="DQ505" s="5">
        <f t="shared" si="543"/>
        <v>0</v>
      </c>
      <c r="DR505" s="5">
        <f t="shared" si="544"/>
        <v>0</v>
      </c>
      <c r="DS505" s="5">
        <f t="shared" si="545"/>
        <v>0</v>
      </c>
      <c r="DT505" s="5">
        <f t="shared" si="546"/>
        <v>0</v>
      </c>
      <c r="DU505" s="5">
        <f t="shared" si="547"/>
        <v>0</v>
      </c>
      <c r="DV505" s="5">
        <f t="shared" si="548"/>
        <v>0</v>
      </c>
      <c r="DW505" s="5">
        <f t="shared" si="549"/>
        <v>0</v>
      </c>
      <c r="DX505" s="5">
        <f>IFERROR(SUM(DL505:DW505),0)*((Cockpit!$C$3)^5)</f>
        <v>0</v>
      </c>
      <c r="DY505" s="5">
        <f t="shared" si="550"/>
        <v>-5000</v>
      </c>
      <c r="DZ505" s="5" t="str">
        <f>IF(ISERROR(MATCH(A505,'Current squad'!B:B,0)),"No","Yes")</f>
        <v>No</v>
      </c>
      <c r="EA505" s="5" cm="1">
        <f t="array" ref="EA505">IFERROR(_xlfn.IFS(DZ505="Yes",0,DZ505="No",H505*1%),999999)</f>
        <v>49370</v>
      </c>
      <c r="EB505" s="5">
        <f t="shared" si="492"/>
        <v>4986370</v>
      </c>
      <c r="EC505" s="5">
        <f t="shared" si="551"/>
        <v>-54370</v>
      </c>
      <c r="ED505" s="1">
        <f t="shared" si="493"/>
        <v>-1.1012760785902369E-2</v>
      </c>
      <c r="EE505" s="5">
        <f>RANK(EC505,$EC$2:$EC$572)+COUNTIF($EC$2:EC505,EC505)-1</f>
        <v>510</v>
      </c>
      <c r="EF505" s="4">
        <f>RANK(ED505,$ED$2:$ED$572)+COUNTIF($ED$2:ED505,ED505)-1</f>
        <v>242</v>
      </c>
    </row>
    <row r="506" spans="1:136" x14ac:dyDescent="0.3">
      <c r="A506" t="str">
        <f>IF(Holdet.dk!A506&lt;&gt;"",Holdet.dk!A506,"")</f>
        <v>Runar Alex Runarsson</v>
      </c>
      <c r="B506" t="str">
        <f>INDEX(Holdet.dk!B:B,MATCH($A506,Holdet.dk!$A:$A,0))</f>
        <v>Arsenal</v>
      </c>
      <c r="C506" t="str">
        <f>INDEX(Holdet.dk!C:C,MATCH($A506,Holdet.dk!$A:$A,0))</f>
        <v>Goalkeeper</v>
      </c>
      <c r="D506" t="str">
        <f>INDEX(Holdet.dk!D:D,MATCH($A506,Holdet.dk!$A:$A,0))</f>
        <v>3.907.000</v>
      </c>
      <c r="E506" s="1">
        <f>IFERROR(_xlfn.NUMBERVALUE(INDEX(Holdet.dk!$E:$E,MATCH($A506,Holdet.dk!$A:$A,0)),","),0)</f>
        <v>0</v>
      </c>
      <c r="F506" t="str">
        <f>IF(INDEX(Lookup!H:H,MATCH('Master data'!A506,Lookup!G:G,0))=0,A506,INDEX(Lookup!H:H,MATCH('Master data'!A506,Lookup!G:G,0)))</f>
        <v>Runar Alex Runarsson</v>
      </c>
      <c r="G506" t="str">
        <f>IFERROR(INDEX(Lookup!B:B,MATCH(INDEX(Rotowire!C:C,MATCH(F506,Rotowire!A:A,0)),Lookup!D:D,0)),"")</f>
        <v/>
      </c>
      <c r="H506" s="5">
        <f t="shared" si="484"/>
        <v>3907000</v>
      </c>
      <c r="I506" s="19">
        <f>IFERROR(INDEX('Team forecast'!$G$3:$I$22,MATCH($B506,'Team forecast'!$B$3:$B$22,0),MATCH(I$1,'Team forecast'!$G$2:$I$2,0)),0)</f>
        <v>0.68783068783068768</v>
      </c>
      <c r="J506" s="19">
        <f>IFERROR(INDEX('Team forecast'!$G$3:$I$22,MATCH($B506,'Team forecast'!$B$3:$B$22,0),MATCH(J$1,'Team forecast'!$G$2:$I$2,0)),0)</f>
        <v>0.99082568807339433</v>
      </c>
      <c r="K506" s="19">
        <f>IFERROR(INDEX('Team forecast'!$G$3:$I$22,MATCH($B506,'Team forecast'!$B$3:$B$22,0),MATCH(K$1,'Team forecast'!$G$2:$I$2,0)),0)</f>
        <v>0.99881036954393854</v>
      </c>
      <c r="L506">
        <f>SUMIFS(Rotowire!E:E,Rotowire!$A:$A,'Master data'!$F506)</f>
        <v>0</v>
      </c>
      <c r="M506" s="2">
        <f>SUMIFS(Rotowire!F:F,Rotowire!$A:$A,'Master data'!$F506)*I506</f>
        <v>0</v>
      </c>
      <c r="N506" s="2">
        <f>SUMIFS(Rotowire!G:G,Rotowire!$A:$A,'Master data'!$F506)*I506</f>
        <v>0</v>
      </c>
      <c r="O506" s="2">
        <f>SUMIFS(Rotowire!I:I,Rotowire!$A:$A,'Master data'!$F506)*I506</f>
        <v>0</v>
      </c>
      <c r="P506" s="2">
        <f>SUMIFS(Rotowire!W:W,Rotowire!$A:$A,'Master data'!$F506)*K506</f>
        <v>0</v>
      </c>
      <c r="Q506" s="2">
        <f>SUMIFS(Rotowire!Y:Y,Rotowire!$A:$A,'Master data'!$F506)*J506</f>
        <v>0</v>
      </c>
      <c r="R506" s="2">
        <f>SUMIFS(Rotowire!AB:AB,Rotowire!$A:$A,'Master data'!$F506)</f>
        <v>0</v>
      </c>
      <c r="S506" s="2">
        <f>SUMIFS(Rotowire!AC:AC,Rotowire!$A:$A,'Master data'!$F506)</f>
        <v>0</v>
      </c>
      <c r="T506" s="2">
        <f>INDEX('Team forecast'!D$3:D$22,MATCH($B506,'Team forecast'!$B$3:$B$22,0))</f>
        <v>1.3</v>
      </c>
      <c r="U506" s="2">
        <f>INDEX('Team forecast'!E$3:E$22,MATCH($B506,'Team forecast'!$B$3:$B$22,0))</f>
        <v>1.08</v>
      </c>
      <c r="V506" s="2">
        <f>INDEX('Team forecast'!J$3:J$22,MATCH($B506,'Team forecast'!$B$3:$B$22,0))</f>
        <v>0.41</v>
      </c>
      <c r="W506" s="2">
        <f>INDEX('Team forecast'!K$3:K$22,MATCH($B506,'Team forecast'!$B$3:$B$22,0))</f>
        <v>0.28310000000000002</v>
      </c>
      <c r="X506" s="2">
        <f>INDEX('Team forecast'!L$3:L$22,MATCH($B506,'Team forecast'!$B$3:$B$22,0))</f>
        <v>0.30690000000000001</v>
      </c>
      <c r="Y506" s="5">
        <f t="shared" si="485"/>
        <v>-5000</v>
      </c>
      <c r="Z506" s="5">
        <f t="shared" si="486"/>
        <v>0</v>
      </c>
      <c r="AA506" s="5">
        <f t="shared" si="487"/>
        <v>0</v>
      </c>
      <c r="AB506" s="5">
        <f t="shared" si="488"/>
        <v>0</v>
      </c>
      <c r="AC506" s="5">
        <f t="shared" si="489"/>
        <v>0</v>
      </c>
      <c r="AD506" s="5">
        <f t="shared" si="494"/>
        <v>0</v>
      </c>
      <c r="AE506" s="5">
        <f t="shared" si="495"/>
        <v>0</v>
      </c>
      <c r="AF506" s="5">
        <f t="shared" si="490"/>
        <v>0</v>
      </c>
      <c r="AG506" s="5">
        <f t="shared" si="491"/>
        <v>0</v>
      </c>
      <c r="AH506" s="5">
        <f t="shared" si="496"/>
        <v>0</v>
      </c>
      <c r="AI506" s="5">
        <f t="shared" si="497"/>
        <v>0</v>
      </c>
      <c r="AJ506" s="5">
        <f t="shared" si="498"/>
        <v>0</v>
      </c>
      <c r="AK506" s="5">
        <f t="shared" si="499"/>
        <v>0</v>
      </c>
      <c r="AL506" s="5">
        <f>IFERROR(SUM(Y506:AK506),-5000)*((Cockpit!$C$3)^0)</f>
        <v>-5000</v>
      </c>
      <c r="AM506" s="19">
        <f>INDEX('Team forecast'!$M$3:$AU$22,MATCH($B506,'Team forecast'!$B$3:$B$22,0),MATCH(AM$1,'Team forecast'!$M$2:$AU$2,0))</f>
        <v>0</v>
      </c>
      <c r="AN506" s="19">
        <f>INDEX('Team forecast'!$M$3:$AU$22,MATCH($B506,'Team forecast'!$B$3:$B$22,0),MATCH(AN$1,'Team forecast'!$M$2:$AU$2,0))</f>
        <v>0</v>
      </c>
      <c r="AO506" s="19">
        <f>INDEX('Team forecast'!$M$3:$AU$22,MATCH($B506,'Team forecast'!$B$3:$B$22,0),MATCH(AO$1,'Team forecast'!$M$2:$AU$2,0))</f>
        <v>0</v>
      </c>
      <c r="AP506" s="19">
        <f>INDEX('Team forecast'!$M$3:$AU$22,MATCH($B506,'Team forecast'!$B$3:$B$22,0),MATCH(AP$1,'Team forecast'!$M$2:$AU$2,0))</f>
        <v>0</v>
      </c>
      <c r="AQ506" s="5">
        <f t="shared" si="500"/>
        <v>-5000</v>
      </c>
      <c r="AR506" s="5">
        <f>INDEX('Team forecast'!$M$3:$AU$22,MATCH($B506,'Team forecast'!$B$3:$B$22,0),MATCH(AR$1,'Team forecast'!$M$2:$AU$2,0))*IF($Y506&gt;0,25000,0)</f>
        <v>0</v>
      </c>
      <c r="AS506" s="5">
        <f>INDEX('Team forecast'!$M$3:$AU$22,MATCH($B506,'Team forecast'!$B$3:$B$22,0),MATCH(AS$1,'Team forecast'!$M$2:$AU$2,0))*IF($Y506&gt;0,5000,0)</f>
        <v>0</v>
      </c>
      <c r="AT506" s="5">
        <f>INDEX('Team forecast'!$M$3:$AU$22,MATCH($B506,'Team forecast'!$B$3:$B$22,0),MATCH(AT$1,'Team forecast'!$M$2:$AU$2,0))*IF($Y506&gt;0,-15000,0)</f>
        <v>0</v>
      </c>
      <c r="AU506" s="5">
        <f t="shared" si="501"/>
        <v>0</v>
      </c>
      <c r="AV506" s="5">
        <f t="shared" si="502"/>
        <v>0</v>
      </c>
      <c r="AW506" s="5">
        <f t="shared" si="503"/>
        <v>0</v>
      </c>
      <c r="AX506" s="5">
        <f t="shared" si="504"/>
        <v>0</v>
      </c>
      <c r="AY506" s="5">
        <f t="shared" si="505"/>
        <v>0</v>
      </c>
      <c r="AZ506" s="5">
        <f t="shared" si="506"/>
        <v>0</v>
      </c>
      <c r="BA506" s="5">
        <f t="shared" si="507"/>
        <v>0</v>
      </c>
      <c r="BB506" s="5">
        <f t="shared" si="508"/>
        <v>0</v>
      </c>
      <c r="BC506" s="5">
        <f t="shared" si="509"/>
        <v>0</v>
      </c>
      <c r="BD506" s="5">
        <f>IFERROR(SUM(AR506:BC506),0)*((Cockpit!$C$3)^1)</f>
        <v>0</v>
      </c>
      <c r="BE506" s="19">
        <f>INDEX('Team forecast'!$M$3:$AU$22,MATCH($B506,'Team forecast'!$B$3:$B$22,0),MATCH(BE$1,'Team forecast'!$M$2:$AU$2,0))</f>
        <v>0</v>
      </c>
      <c r="BF506" s="19">
        <f>INDEX('Team forecast'!$M$3:$AU$22,MATCH($B506,'Team forecast'!$B$3:$B$22,0),MATCH(BF$1,'Team forecast'!$M$2:$AU$2,0))</f>
        <v>0</v>
      </c>
      <c r="BG506" s="19">
        <f>INDEX('Team forecast'!$M$3:$AU$22,MATCH($B506,'Team forecast'!$B$3:$B$22,0),MATCH(BG$1,'Team forecast'!$M$2:$AU$2,0))</f>
        <v>0</v>
      </c>
      <c r="BH506" s="19">
        <f>INDEX('Team forecast'!$M$3:$AU$22,MATCH($B506,'Team forecast'!$B$3:$B$22,0),MATCH(BH$1,'Team forecast'!$M$2:$AU$2,0))</f>
        <v>0</v>
      </c>
      <c r="BI506" s="5">
        <f t="shared" si="510"/>
        <v>-5000</v>
      </c>
      <c r="BJ506" s="5">
        <f>INDEX('Team forecast'!$M$3:$AU$22,MATCH($B506,'Team forecast'!$B$3:$B$22,0),MATCH(BJ$1,'Team forecast'!$M$2:$AU$2,0))*IF($Y506&gt;0,25000,0)</f>
        <v>0</v>
      </c>
      <c r="BK506" s="5">
        <f>INDEX('Team forecast'!$M$3:$AU$22,MATCH($B506,'Team forecast'!$B$3:$B$22,0),MATCH(BK$1,'Team forecast'!$M$2:$AU$2,0))*IF($Y506&gt;0,5000,0)</f>
        <v>0</v>
      </c>
      <c r="BL506" s="5">
        <f>INDEX('Team forecast'!$M$3:$AU$22,MATCH($B506,'Team forecast'!$B$3:$B$22,0),MATCH(BL$1,'Team forecast'!$M$2:$AU$2,0))*IF($Y506&gt;0,-15000,0)</f>
        <v>0</v>
      </c>
      <c r="BM506" s="5">
        <f t="shared" si="511"/>
        <v>0</v>
      </c>
      <c r="BN506" s="5">
        <f t="shared" si="512"/>
        <v>0</v>
      </c>
      <c r="BO506" s="5">
        <f t="shared" si="513"/>
        <v>0</v>
      </c>
      <c r="BP506" s="5">
        <f t="shared" si="514"/>
        <v>0</v>
      </c>
      <c r="BQ506" s="5">
        <f t="shared" si="515"/>
        <v>0</v>
      </c>
      <c r="BR506" s="5">
        <f t="shared" si="516"/>
        <v>0</v>
      </c>
      <c r="BS506" s="5">
        <f t="shared" si="517"/>
        <v>0</v>
      </c>
      <c r="BT506" s="5">
        <f t="shared" si="518"/>
        <v>0</v>
      </c>
      <c r="BU506" s="5">
        <f t="shared" si="519"/>
        <v>0</v>
      </c>
      <c r="BV506" s="5">
        <f>IFERROR(SUM(BJ506:BU506),0)*((Cockpit!$C$3)^2)</f>
        <v>0</v>
      </c>
      <c r="BW506" s="19">
        <f>INDEX('Team forecast'!$M$3:$AU$22,MATCH($B506,'Team forecast'!$B$3:$B$22,0),MATCH(BW$1,'Team forecast'!$M$2:$AU$2,0))</f>
        <v>0</v>
      </c>
      <c r="BX506" s="19">
        <f>INDEX('Team forecast'!$M$3:$AU$22,MATCH($B506,'Team forecast'!$B$3:$B$22,0),MATCH(BX$1,'Team forecast'!$M$2:$AU$2,0))</f>
        <v>0</v>
      </c>
      <c r="BY506" s="19">
        <f>INDEX('Team forecast'!$M$3:$AU$22,MATCH($B506,'Team forecast'!$B$3:$B$22,0),MATCH(BY$1,'Team forecast'!$M$2:$AU$2,0))</f>
        <v>0</v>
      </c>
      <c r="BZ506" s="19">
        <f>INDEX('Team forecast'!$M$3:$AU$22,MATCH($B506,'Team forecast'!$B$3:$B$22,0),MATCH(BZ$1,'Team forecast'!$M$2:$AU$2,0))</f>
        <v>0</v>
      </c>
      <c r="CA506" s="5">
        <f t="shared" si="520"/>
        <v>-5000</v>
      </c>
      <c r="CB506" s="5">
        <f>INDEX('Team forecast'!$M$3:$AU$22,MATCH($B506,'Team forecast'!$B$3:$B$22,0),MATCH(CB$1,'Team forecast'!$M$2:$AU$2,0))*IF($Y506&gt;0,25000,0)</f>
        <v>0</v>
      </c>
      <c r="CC506" s="5">
        <f>INDEX('Team forecast'!$M$3:$AU$22,MATCH($B506,'Team forecast'!$B$3:$B$22,0),MATCH(CC$1,'Team forecast'!$M$2:$AU$2,0))*IF($Y506&gt;0,5000,0)</f>
        <v>0</v>
      </c>
      <c r="CD506" s="5">
        <f>INDEX('Team forecast'!$M$3:$AU$22,MATCH($B506,'Team forecast'!$B$3:$B$22,0),MATCH(CD$1,'Team forecast'!$M$2:$AU$2,0))*IF($Y506&gt;0,-15000,0)</f>
        <v>0</v>
      </c>
      <c r="CE506" s="5">
        <f t="shared" si="521"/>
        <v>0</v>
      </c>
      <c r="CF506" s="5">
        <f t="shared" si="522"/>
        <v>0</v>
      </c>
      <c r="CG506" s="5">
        <f t="shared" si="523"/>
        <v>0</v>
      </c>
      <c r="CH506" s="5">
        <f t="shared" si="524"/>
        <v>0</v>
      </c>
      <c r="CI506" s="5">
        <f t="shared" si="525"/>
        <v>0</v>
      </c>
      <c r="CJ506" s="5">
        <f t="shared" si="526"/>
        <v>0</v>
      </c>
      <c r="CK506" s="5">
        <f t="shared" si="527"/>
        <v>0</v>
      </c>
      <c r="CL506" s="5">
        <f t="shared" si="528"/>
        <v>0</v>
      </c>
      <c r="CM506" s="5">
        <f t="shared" si="529"/>
        <v>0</v>
      </c>
      <c r="CN506" s="5">
        <f>IFERROR(SUM(CB506:CM506),0)*((Cockpit!$C$3)^3)</f>
        <v>0</v>
      </c>
      <c r="CO506" s="19">
        <f>INDEX('Team forecast'!$M$3:$AU$22,MATCH($B506,'Team forecast'!$B$3:$B$22,0),MATCH(CO$1,'Team forecast'!$M$2:$AU$2,0))</f>
        <v>0</v>
      </c>
      <c r="CP506" s="19">
        <f>INDEX('Team forecast'!$M$3:$AU$22,MATCH($B506,'Team forecast'!$B$3:$B$22,0),MATCH(CP$1,'Team forecast'!$M$2:$AU$2,0))</f>
        <v>0</v>
      </c>
      <c r="CQ506" s="19">
        <f>INDEX('Team forecast'!$M$3:$AU$22,MATCH($B506,'Team forecast'!$B$3:$B$22,0),MATCH(CQ$1,'Team forecast'!$M$2:$AU$2,0))</f>
        <v>0</v>
      </c>
      <c r="CR506" s="19">
        <f>INDEX('Team forecast'!$M$3:$AU$22,MATCH($B506,'Team forecast'!$B$3:$B$22,0),MATCH(CR$1,'Team forecast'!$M$2:$AU$2,0))</f>
        <v>0</v>
      </c>
      <c r="CS506" s="5">
        <f t="shared" si="530"/>
        <v>-5000</v>
      </c>
      <c r="CT506" s="5">
        <f>INDEX('Team forecast'!$M$3:$AU$22,MATCH($B506,'Team forecast'!$B$3:$B$22,0),MATCH(CT$1,'Team forecast'!$M$2:$AU$2,0))*IF($Y506&gt;0,25000,0)</f>
        <v>0</v>
      </c>
      <c r="CU506" s="5">
        <f>INDEX('Team forecast'!$M$3:$AU$22,MATCH($B506,'Team forecast'!$B$3:$B$22,0),MATCH(CU$1,'Team forecast'!$M$2:$AU$2,0))*IF($Y506&gt;0,5000,0)</f>
        <v>0</v>
      </c>
      <c r="CV506" s="5">
        <f>INDEX('Team forecast'!$M$3:$AU$22,MATCH($B506,'Team forecast'!$B$3:$B$22,0),MATCH(CV$1,'Team forecast'!$M$2:$AU$2,0))*IF($Y506&gt;0,-15000,0)</f>
        <v>0</v>
      </c>
      <c r="CW506" s="5">
        <f t="shared" si="531"/>
        <v>0</v>
      </c>
      <c r="CX506" s="5">
        <f t="shared" si="532"/>
        <v>0</v>
      </c>
      <c r="CY506" s="5">
        <f t="shared" si="533"/>
        <v>0</v>
      </c>
      <c r="CZ506" s="5">
        <f t="shared" si="534"/>
        <v>0</v>
      </c>
      <c r="DA506" s="5">
        <f t="shared" si="535"/>
        <v>0</v>
      </c>
      <c r="DB506" s="5">
        <f t="shared" si="536"/>
        <v>0</v>
      </c>
      <c r="DC506" s="5">
        <f t="shared" si="537"/>
        <v>0</v>
      </c>
      <c r="DD506" s="5">
        <f t="shared" si="538"/>
        <v>0</v>
      </c>
      <c r="DE506" s="5">
        <f t="shared" si="539"/>
        <v>0</v>
      </c>
      <c r="DF506" s="5">
        <f>IFERROR(SUM(CT506:DE506),0)*((Cockpit!$C$3)^4)</f>
        <v>0</v>
      </c>
      <c r="DG506" s="19">
        <f>INDEX('Team forecast'!$M$3:$AU$22,MATCH($B506,'Team forecast'!$B$3:$B$22,0),MATCH(DG$1,'Team forecast'!$M$2:$AU$2,0))</f>
        <v>0</v>
      </c>
      <c r="DH506" s="19">
        <f>INDEX('Team forecast'!$M$3:$AU$22,MATCH($B506,'Team forecast'!$B$3:$B$22,0),MATCH(DH$1,'Team forecast'!$M$2:$AU$2,0))</f>
        <v>0</v>
      </c>
      <c r="DI506" s="19">
        <f>INDEX('Team forecast'!$M$3:$AU$22,MATCH($B506,'Team forecast'!$B$3:$B$22,0),MATCH(DI$1,'Team forecast'!$M$2:$AU$2,0))</f>
        <v>0</v>
      </c>
      <c r="DJ506" s="19">
        <f>INDEX('Team forecast'!$M$3:$AU$22,MATCH($B506,'Team forecast'!$B$3:$B$22,0),MATCH(DJ$1,'Team forecast'!$M$2:$AU$2,0))</f>
        <v>0</v>
      </c>
      <c r="DK506" s="5">
        <f t="shared" si="540"/>
        <v>-5000</v>
      </c>
      <c r="DL506" s="5">
        <f>INDEX('Team forecast'!$M$3:$AU$22,MATCH($B506,'Team forecast'!$B$3:$B$22,0),MATCH(DL$1,'Team forecast'!$M$2:$AU$2,0))*IF($Y506&gt;0,25000,0)</f>
        <v>0</v>
      </c>
      <c r="DM506" s="5">
        <f>INDEX('Team forecast'!$M$3:$AU$22,MATCH($B506,'Team forecast'!$B$3:$B$22,0),MATCH(DM$1,'Team forecast'!$M$2:$AU$2,0))*IF($Y506&gt;0,5000,0)</f>
        <v>0</v>
      </c>
      <c r="DN506" s="5">
        <f>INDEX('Team forecast'!$M$3:$AU$22,MATCH($B506,'Team forecast'!$B$3:$B$22,0),MATCH(DN$1,'Team forecast'!$M$2:$AU$2,0))*IF($Y506&gt;0,-15000,0)</f>
        <v>0</v>
      </c>
      <c r="DO506" s="5">
        <f t="shared" si="541"/>
        <v>0</v>
      </c>
      <c r="DP506" s="5">
        <f t="shared" si="542"/>
        <v>0</v>
      </c>
      <c r="DQ506" s="5">
        <f t="shared" si="543"/>
        <v>0</v>
      </c>
      <c r="DR506" s="5">
        <f t="shared" si="544"/>
        <v>0</v>
      </c>
      <c r="DS506" s="5">
        <f t="shared" si="545"/>
        <v>0</v>
      </c>
      <c r="DT506" s="5">
        <f t="shared" si="546"/>
        <v>0</v>
      </c>
      <c r="DU506" s="5">
        <f t="shared" si="547"/>
        <v>0</v>
      </c>
      <c r="DV506" s="5">
        <f t="shared" si="548"/>
        <v>0</v>
      </c>
      <c r="DW506" s="5">
        <f t="shared" si="549"/>
        <v>0</v>
      </c>
      <c r="DX506" s="5">
        <f>IFERROR(SUM(DL506:DW506),0)*((Cockpit!$C$3)^5)</f>
        <v>0</v>
      </c>
      <c r="DY506" s="5">
        <f t="shared" si="550"/>
        <v>-5000</v>
      </c>
      <c r="DZ506" s="5" t="str">
        <f>IF(ISERROR(MATCH(A506,'Current squad'!B:B,0)),"No","Yes")</f>
        <v>No</v>
      </c>
      <c r="EA506" s="5" cm="1">
        <f t="array" ref="EA506">IFERROR(_xlfn.IFS(DZ506="Yes",0,DZ506="No",H506*1%),999999)</f>
        <v>39070</v>
      </c>
      <c r="EB506" s="5">
        <f t="shared" si="492"/>
        <v>3946070</v>
      </c>
      <c r="EC506" s="5">
        <f t="shared" si="551"/>
        <v>-44070</v>
      </c>
      <c r="ED506" s="1">
        <f t="shared" si="493"/>
        <v>-1.1279754287176862E-2</v>
      </c>
      <c r="EE506" s="5">
        <f>RANK(EC506,$EC$2:$EC$572)+COUNTIF($EC$2:EC506,EC506)-1</f>
        <v>449</v>
      </c>
      <c r="EF506" s="4">
        <f>RANK(ED506,$ED$2:$ED$572)+COUNTIF($ED$2:ED506,ED506)-1</f>
        <v>289</v>
      </c>
    </row>
    <row r="507" spans="1:136" x14ac:dyDescent="0.3">
      <c r="A507" t="str">
        <f>IF(Holdet.dk!A507&lt;&gt;"",Holdet.dk!A507,"")</f>
        <v>Morgan Sanson</v>
      </c>
      <c r="B507" t="str">
        <f>INDEX(Holdet.dk!B:B,MATCH($A507,Holdet.dk!$A:$A,0))</f>
        <v>Aston Villa</v>
      </c>
      <c r="C507" t="str">
        <f>INDEX(Holdet.dk!C:C,MATCH($A507,Holdet.dk!$A:$A,0))</f>
        <v>Midfield</v>
      </c>
      <c r="D507" t="str">
        <f>INDEX(Holdet.dk!D:D,MATCH($A507,Holdet.dk!$A:$A,0))</f>
        <v>3.921.000</v>
      </c>
      <c r="E507" s="1">
        <f>IFERROR(_xlfn.NUMBERVALUE(INDEX(Holdet.dk!$E:$E,MATCH($A507,Holdet.dk!$A:$A,0)),","),0)</f>
        <v>0</v>
      </c>
      <c r="F507" t="str">
        <f>IF(INDEX(Lookup!H:H,MATCH('Master data'!A507,Lookup!G:G,0))=0,A507,INDEX(Lookup!H:H,MATCH('Master data'!A507,Lookup!G:G,0)))</f>
        <v>Morgan Sanson</v>
      </c>
      <c r="G507" t="str">
        <f>IFERROR(INDEX(Lookup!B:B,MATCH(INDEX(Rotowire!C:C,MATCH(F507,Rotowire!A:A,0)),Lookup!D:D,0)),"")</f>
        <v/>
      </c>
      <c r="H507" s="5">
        <f t="shared" si="484"/>
        <v>3921000</v>
      </c>
      <c r="I507" s="19">
        <f>IFERROR(INDEX('Team forecast'!$G$3:$I$22,MATCH($B507,'Team forecast'!$B$3:$B$22,0),MATCH(I$1,'Team forecast'!$G$2:$I$2,0)),0)</f>
        <v>0.82291666666666674</v>
      </c>
      <c r="J507" s="19">
        <f>IFERROR(INDEX('Team forecast'!$G$3:$I$22,MATCH($B507,'Team forecast'!$B$3:$B$22,0),MATCH(J$1,'Team forecast'!$G$2:$I$2,0)),0)</f>
        <v>0.93034825870646787</v>
      </c>
      <c r="K507" s="19">
        <f>IFERROR(INDEX('Team forecast'!$G$3:$I$22,MATCH($B507,'Team forecast'!$B$3:$B$22,0),MATCH(K$1,'Team forecast'!$G$2:$I$2,0)),0)</f>
        <v>1.2843638484594284</v>
      </c>
      <c r="L507">
        <f>SUMIFS(Rotowire!E:E,Rotowire!$A:$A,'Master data'!$F507)</f>
        <v>0</v>
      </c>
      <c r="M507" s="2">
        <f>SUMIFS(Rotowire!F:F,Rotowire!$A:$A,'Master data'!$F507)*I507</f>
        <v>0</v>
      </c>
      <c r="N507" s="2">
        <f>SUMIFS(Rotowire!G:G,Rotowire!$A:$A,'Master data'!$F507)*I507</f>
        <v>0</v>
      </c>
      <c r="O507" s="2">
        <f>SUMIFS(Rotowire!I:I,Rotowire!$A:$A,'Master data'!$F507)*I507</f>
        <v>0</v>
      </c>
      <c r="P507" s="2">
        <f>SUMIFS(Rotowire!W:W,Rotowire!$A:$A,'Master data'!$F507)*K507</f>
        <v>0</v>
      </c>
      <c r="Q507" s="2">
        <f>SUMIFS(Rotowire!Y:Y,Rotowire!$A:$A,'Master data'!$F507)*J507</f>
        <v>0</v>
      </c>
      <c r="R507" s="2">
        <f>SUMIFS(Rotowire!AB:AB,Rotowire!$A:$A,'Master data'!$F507)</f>
        <v>0</v>
      </c>
      <c r="S507" s="2">
        <f>SUMIFS(Rotowire!AC:AC,Rotowire!$A:$A,'Master data'!$F507)</f>
        <v>0</v>
      </c>
      <c r="T507" s="2">
        <f>INDEX('Team forecast'!D$3:D$22,MATCH($B507,'Team forecast'!$B$3:$B$22,0))</f>
        <v>0.79</v>
      </c>
      <c r="U507" s="2">
        <f>INDEX('Team forecast'!E$3:E$22,MATCH($B507,'Team forecast'!$B$3:$B$22,0))</f>
        <v>1.87</v>
      </c>
      <c r="V507" s="2">
        <f>INDEX('Team forecast'!J$3:J$22,MATCH($B507,'Team forecast'!$B$3:$B$22,0))</f>
        <v>0.15010000000000001</v>
      </c>
      <c r="W507" s="2">
        <f>INDEX('Team forecast'!K$3:K$22,MATCH($B507,'Team forecast'!$B$3:$B$22,0))</f>
        <v>0.2238</v>
      </c>
      <c r="X507" s="2">
        <f>INDEX('Team forecast'!L$3:L$22,MATCH($B507,'Team forecast'!$B$3:$B$22,0))</f>
        <v>0.62609999999999999</v>
      </c>
      <c r="Y507" s="5">
        <f t="shared" si="485"/>
        <v>-5000</v>
      </c>
      <c r="Z507" s="5">
        <f t="shared" si="486"/>
        <v>0</v>
      </c>
      <c r="AA507" s="5">
        <f t="shared" si="487"/>
        <v>0</v>
      </c>
      <c r="AB507" s="5">
        <f t="shared" si="488"/>
        <v>0</v>
      </c>
      <c r="AC507" s="5">
        <f t="shared" si="489"/>
        <v>0</v>
      </c>
      <c r="AD507" s="5">
        <f t="shared" si="494"/>
        <v>0</v>
      </c>
      <c r="AE507" s="5">
        <f t="shared" si="495"/>
        <v>0</v>
      </c>
      <c r="AF507" s="5">
        <f t="shared" si="490"/>
        <v>0</v>
      </c>
      <c r="AG507" s="5">
        <f t="shared" si="491"/>
        <v>0</v>
      </c>
      <c r="AH507" s="5">
        <f t="shared" si="496"/>
        <v>0</v>
      </c>
      <c r="AI507" s="5">
        <f t="shared" si="497"/>
        <v>0</v>
      </c>
      <c r="AJ507" s="5">
        <f t="shared" si="498"/>
        <v>0</v>
      </c>
      <c r="AK507" s="5">
        <f t="shared" si="499"/>
        <v>0</v>
      </c>
      <c r="AL507" s="5">
        <f>IFERROR(SUM(Y507:AK507),-5000)*((Cockpit!$C$3)^0)</f>
        <v>-5000</v>
      </c>
      <c r="AM507" s="19">
        <f>INDEX('Team forecast'!$M$3:$AU$22,MATCH($B507,'Team forecast'!$B$3:$B$22,0),MATCH(AM$1,'Team forecast'!$M$2:$AU$2,0))</f>
        <v>0</v>
      </c>
      <c r="AN507" s="19">
        <f>INDEX('Team forecast'!$M$3:$AU$22,MATCH($B507,'Team forecast'!$B$3:$B$22,0),MATCH(AN$1,'Team forecast'!$M$2:$AU$2,0))</f>
        <v>0</v>
      </c>
      <c r="AO507" s="19">
        <f>INDEX('Team forecast'!$M$3:$AU$22,MATCH($B507,'Team forecast'!$B$3:$B$22,0),MATCH(AO$1,'Team forecast'!$M$2:$AU$2,0))</f>
        <v>0</v>
      </c>
      <c r="AP507" s="19">
        <f>INDEX('Team forecast'!$M$3:$AU$22,MATCH($B507,'Team forecast'!$B$3:$B$22,0),MATCH(AP$1,'Team forecast'!$M$2:$AU$2,0))</f>
        <v>0</v>
      </c>
      <c r="AQ507" s="5">
        <f t="shared" si="500"/>
        <v>-5000</v>
      </c>
      <c r="AR507" s="5">
        <f>INDEX('Team forecast'!$M$3:$AU$22,MATCH($B507,'Team forecast'!$B$3:$B$22,0),MATCH(AR$1,'Team forecast'!$M$2:$AU$2,0))*IF($Y507&gt;0,25000,0)</f>
        <v>0</v>
      </c>
      <c r="AS507" s="5">
        <f>INDEX('Team forecast'!$M$3:$AU$22,MATCH($B507,'Team forecast'!$B$3:$B$22,0),MATCH(AS$1,'Team forecast'!$M$2:$AU$2,0))*IF($Y507&gt;0,5000,0)</f>
        <v>0</v>
      </c>
      <c r="AT507" s="5">
        <f>INDEX('Team forecast'!$M$3:$AU$22,MATCH($B507,'Team forecast'!$B$3:$B$22,0),MATCH(AT$1,'Team forecast'!$M$2:$AU$2,0))*IF($Y507&gt;0,-15000,0)</f>
        <v>0</v>
      </c>
      <c r="AU507" s="5">
        <f t="shared" si="501"/>
        <v>0</v>
      </c>
      <c r="AV507" s="5">
        <f t="shared" si="502"/>
        <v>0</v>
      </c>
      <c r="AW507" s="5">
        <f t="shared" si="503"/>
        <v>0</v>
      </c>
      <c r="AX507" s="5">
        <f t="shared" si="504"/>
        <v>0</v>
      </c>
      <c r="AY507" s="5">
        <f t="shared" si="505"/>
        <v>0</v>
      </c>
      <c r="AZ507" s="5">
        <f t="shared" si="506"/>
        <v>0</v>
      </c>
      <c r="BA507" s="5">
        <f t="shared" si="507"/>
        <v>0</v>
      </c>
      <c r="BB507" s="5">
        <f t="shared" si="508"/>
        <v>0</v>
      </c>
      <c r="BC507" s="5">
        <f t="shared" si="509"/>
        <v>0</v>
      </c>
      <c r="BD507" s="5">
        <f>IFERROR(SUM(AR507:BC507),0)*((Cockpit!$C$3)^1)</f>
        <v>0</v>
      </c>
      <c r="BE507" s="19">
        <f>INDEX('Team forecast'!$M$3:$AU$22,MATCH($B507,'Team forecast'!$B$3:$B$22,0),MATCH(BE$1,'Team forecast'!$M$2:$AU$2,0))</f>
        <v>0</v>
      </c>
      <c r="BF507" s="19">
        <f>INDEX('Team forecast'!$M$3:$AU$22,MATCH($B507,'Team forecast'!$B$3:$B$22,0),MATCH(BF$1,'Team forecast'!$M$2:$AU$2,0))</f>
        <v>0</v>
      </c>
      <c r="BG507" s="19">
        <f>INDEX('Team forecast'!$M$3:$AU$22,MATCH($B507,'Team forecast'!$B$3:$B$22,0),MATCH(BG$1,'Team forecast'!$M$2:$AU$2,0))</f>
        <v>0</v>
      </c>
      <c r="BH507" s="19">
        <f>INDEX('Team forecast'!$M$3:$AU$22,MATCH($B507,'Team forecast'!$B$3:$B$22,0),MATCH(BH$1,'Team forecast'!$M$2:$AU$2,0))</f>
        <v>0</v>
      </c>
      <c r="BI507" s="5">
        <f t="shared" si="510"/>
        <v>-5000</v>
      </c>
      <c r="BJ507" s="5">
        <f>INDEX('Team forecast'!$M$3:$AU$22,MATCH($B507,'Team forecast'!$B$3:$B$22,0),MATCH(BJ$1,'Team forecast'!$M$2:$AU$2,0))*IF($Y507&gt;0,25000,0)</f>
        <v>0</v>
      </c>
      <c r="BK507" s="5">
        <f>INDEX('Team forecast'!$M$3:$AU$22,MATCH($B507,'Team forecast'!$B$3:$B$22,0),MATCH(BK$1,'Team forecast'!$M$2:$AU$2,0))*IF($Y507&gt;0,5000,0)</f>
        <v>0</v>
      </c>
      <c r="BL507" s="5">
        <f>INDEX('Team forecast'!$M$3:$AU$22,MATCH($B507,'Team forecast'!$B$3:$B$22,0),MATCH(BL$1,'Team forecast'!$M$2:$AU$2,0))*IF($Y507&gt;0,-15000,0)</f>
        <v>0</v>
      </c>
      <c r="BM507" s="5">
        <f t="shared" si="511"/>
        <v>0</v>
      </c>
      <c r="BN507" s="5">
        <f t="shared" si="512"/>
        <v>0</v>
      </c>
      <c r="BO507" s="5">
        <f t="shared" si="513"/>
        <v>0</v>
      </c>
      <c r="BP507" s="5">
        <f t="shared" si="514"/>
        <v>0</v>
      </c>
      <c r="BQ507" s="5">
        <f t="shared" si="515"/>
        <v>0</v>
      </c>
      <c r="BR507" s="5">
        <f t="shared" si="516"/>
        <v>0</v>
      </c>
      <c r="BS507" s="5">
        <f t="shared" si="517"/>
        <v>0</v>
      </c>
      <c r="BT507" s="5">
        <f t="shared" si="518"/>
        <v>0</v>
      </c>
      <c r="BU507" s="5">
        <f t="shared" si="519"/>
        <v>0</v>
      </c>
      <c r="BV507" s="5">
        <f>IFERROR(SUM(BJ507:BU507),0)*((Cockpit!$C$3)^2)</f>
        <v>0</v>
      </c>
      <c r="BW507" s="19">
        <f>INDEX('Team forecast'!$M$3:$AU$22,MATCH($B507,'Team forecast'!$B$3:$B$22,0),MATCH(BW$1,'Team forecast'!$M$2:$AU$2,0))</f>
        <v>0</v>
      </c>
      <c r="BX507" s="19">
        <f>INDEX('Team forecast'!$M$3:$AU$22,MATCH($B507,'Team forecast'!$B$3:$B$22,0),MATCH(BX$1,'Team forecast'!$M$2:$AU$2,0))</f>
        <v>0</v>
      </c>
      <c r="BY507" s="19">
        <f>INDEX('Team forecast'!$M$3:$AU$22,MATCH($B507,'Team forecast'!$B$3:$B$22,0),MATCH(BY$1,'Team forecast'!$M$2:$AU$2,0))</f>
        <v>0</v>
      </c>
      <c r="BZ507" s="19">
        <f>INDEX('Team forecast'!$M$3:$AU$22,MATCH($B507,'Team forecast'!$B$3:$B$22,0),MATCH(BZ$1,'Team forecast'!$M$2:$AU$2,0))</f>
        <v>0</v>
      </c>
      <c r="CA507" s="5">
        <f t="shared" si="520"/>
        <v>-5000</v>
      </c>
      <c r="CB507" s="5">
        <f>INDEX('Team forecast'!$M$3:$AU$22,MATCH($B507,'Team forecast'!$B$3:$B$22,0),MATCH(CB$1,'Team forecast'!$M$2:$AU$2,0))*IF($Y507&gt;0,25000,0)</f>
        <v>0</v>
      </c>
      <c r="CC507" s="5">
        <f>INDEX('Team forecast'!$M$3:$AU$22,MATCH($B507,'Team forecast'!$B$3:$B$22,0),MATCH(CC$1,'Team forecast'!$M$2:$AU$2,0))*IF($Y507&gt;0,5000,0)</f>
        <v>0</v>
      </c>
      <c r="CD507" s="5">
        <f>INDEX('Team forecast'!$M$3:$AU$22,MATCH($B507,'Team forecast'!$B$3:$B$22,0),MATCH(CD$1,'Team forecast'!$M$2:$AU$2,0))*IF($Y507&gt;0,-15000,0)</f>
        <v>0</v>
      </c>
      <c r="CE507" s="5">
        <f t="shared" si="521"/>
        <v>0</v>
      </c>
      <c r="CF507" s="5">
        <f t="shared" si="522"/>
        <v>0</v>
      </c>
      <c r="CG507" s="5">
        <f t="shared" si="523"/>
        <v>0</v>
      </c>
      <c r="CH507" s="5">
        <f t="shared" si="524"/>
        <v>0</v>
      </c>
      <c r="CI507" s="5">
        <f t="shared" si="525"/>
        <v>0</v>
      </c>
      <c r="CJ507" s="5">
        <f t="shared" si="526"/>
        <v>0</v>
      </c>
      <c r="CK507" s="5">
        <f t="shared" si="527"/>
        <v>0</v>
      </c>
      <c r="CL507" s="5">
        <f t="shared" si="528"/>
        <v>0</v>
      </c>
      <c r="CM507" s="5">
        <f t="shared" si="529"/>
        <v>0</v>
      </c>
      <c r="CN507" s="5">
        <f>IFERROR(SUM(CB507:CM507),0)*((Cockpit!$C$3)^3)</f>
        <v>0</v>
      </c>
      <c r="CO507" s="19">
        <f>INDEX('Team forecast'!$M$3:$AU$22,MATCH($B507,'Team forecast'!$B$3:$B$22,0),MATCH(CO$1,'Team forecast'!$M$2:$AU$2,0))</f>
        <v>0</v>
      </c>
      <c r="CP507" s="19">
        <f>INDEX('Team forecast'!$M$3:$AU$22,MATCH($B507,'Team forecast'!$B$3:$B$22,0),MATCH(CP$1,'Team forecast'!$M$2:$AU$2,0))</f>
        <v>0</v>
      </c>
      <c r="CQ507" s="19">
        <f>INDEX('Team forecast'!$M$3:$AU$22,MATCH($B507,'Team forecast'!$B$3:$B$22,0),MATCH(CQ$1,'Team forecast'!$M$2:$AU$2,0))</f>
        <v>0</v>
      </c>
      <c r="CR507" s="19">
        <f>INDEX('Team forecast'!$M$3:$AU$22,MATCH($B507,'Team forecast'!$B$3:$B$22,0),MATCH(CR$1,'Team forecast'!$M$2:$AU$2,0))</f>
        <v>0</v>
      </c>
      <c r="CS507" s="5">
        <f t="shared" si="530"/>
        <v>-5000</v>
      </c>
      <c r="CT507" s="5">
        <f>INDEX('Team forecast'!$M$3:$AU$22,MATCH($B507,'Team forecast'!$B$3:$B$22,0),MATCH(CT$1,'Team forecast'!$M$2:$AU$2,0))*IF($Y507&gt;0,25000,0)</f>
        <v>0</v>
      </c>
      <c r="CU507" s="5">
        <f>INDEX('Team forecast'!$M$3:$AU$22,MATCH($B507,'Team forecast'!$B$3:$B$22,0),MATCH(CU$1,'Team forecast'!$M$2:$AU$2,0))*IF($Y507&gt;0,5000,0)</f>
        <v>0</v>
      </c>
      <c r="CV507" s="5">
        <f>INDEX('Team forecast'!$M$3:$AU$22,MATCH($B507,'Team forecast'!$B$3:$B$22,0),MATCH(CV$1,'Team forecast'!$M$2:$AU$2,0))*IF($Y507&gt;0,-15000,0)</f>
        <v>0</v>
      </c>
      <c r="CW507" s="5">
        <f t="shared" si="531"/>
        <v>0</v>
      </c>
      <c r="CX507" s="5">
        <f t="shared" si="532"/>
        <v>0</v>
      </c>
      <c r="CY507" s="5">
        <f t="shared" si="533"/>
        <v>0</v>
      </c>
      <c r="CZ507" s="5">
        <f t="shared" si="534"/>
        <v>0</v>
      </c>
      <c r="DA507" s="5">
        <f t="shared" si="535"/>
        <v>0</v>
      </c>
      <c r="DB507" s="5">
        <f t="shared" si="536"/>
        <v>0</v>
      </c>
      <c r="DC507" s="5">
        <f t="shared" si="537"/>
        <v>0</v>
      </c>
      <c r="DD507" s="5">
        <f t="shared" si="538"/>
        <v>0</v>
      </c>
      <c r="DE507" s="5">
        <f t="shared" si="539"/>
        <v>0</v>
      </c>
      <c r="DF507" s="5">
        <f>IFERROR(SUM(CT507:DE507),0)*((Cockpit!$C$3)^4)</f>
        <v>0</v>
      </c>
      <c r="DG507" s="19">
        <f>INDEX('Team forecast'!$M$3:$AU$22,MATCH($B507,'Team forecast'!$B$3:$B$22,0),MATCH(DG$1,'Team forecast'!$M$2:$AU$2,0))</f>
        <v>0</v>
      </c>
      <c r="DH507" s="19">
        <f>INDEX('Team forecast'!$M$3:$AU$22,MATCH($B507,'Team forecast'!$B$3:$B$22,0),MATCH(DH$1,'Team forecast'!$M$2:$AU$2,0))</f>
        <v>0</v>
      </c>
      <c r="DI507" s="19">
        <f>INDEX('Team forecast'!$M$3:$AU$22,MATCH($B507,'Team forecast'!$B$3:$B$22,0),MATCH(DI$1,'Team forecast'!$M$2:$AU$2,0))</f>
        <v>0</v>
      </c>
      <c r="DJ507" s="19">
        <f>INDEX('Team forecast'!$M$3:$AU$22,MATCH($B507,'Team forecast'!$B$3:$B$22,0),MATCH(DJ$1,'Team forecast'!$M$2:$AU$2,0))</f>
        <v>0</v>
      </c>
      <c r="DK507" s="5">
        <f t="shared" si="540"/>
        <v>-5000</v>
      </c>
      <c r="DL507" s="5">
        <f>INDEX('Team forecast'!$M$3:$AU$22,MATCH($B507,'Team forecast'!$B$3:$B$22,0),MATCH(DL$1,'Team forecast'!$M$2:$AU$2,0))*IF($Y507&gt;0,25000,0)</f>
        <v>0</v>
      </c>
      <c r="DM507" s="5">
        <f>INDEX('Team forecast'!$M$3:$AU$22,MATCH($B507,'Team forecast'!$B$3:$B$22,0),MATCH(DM$1,'Team forecast'!$M$2:$AU$2,0))*IF($Y507&gt;0,5000,0)</f>
        <v>0</v>
      </c>
      <c r="DN507" s="5">
        <f>INDEX('Team forecast'!$M$3:$AU$22,MATCH($B507,'Team forecast'!$B$3:$B$22,0),MATCH(DN$1,'Team forecast'!$M$2:$AU$2,0))*IF($Y507&gt;0,-15000,0)</f>
        <v>0</v>
      </c>
      <c r="DO507" s="5">
        <f t="shared" si="541"/>
        <v>0</v>
      </c>
      <c r="DP507" s="5">
        <f t="shared" si="542"/>
        <v>0</v>
      </c>
      <c r="DQ507" s="5">
        <f t="shared" si="543"/>
        <v>0</v>
      </c>
      <c r="DR507" s="5">
        <f t="shared" si="544"/>
        <v>0</v>
      </c>
      <c r="DS507" s="5">
        <f t="shared" si="545"/>
        <v>0</v>
      </c>
      <c r="DT507" s="5">
        <f t="shared" si="546"/>
        <v>0</v>
      </c>
      <c r="DU507" s="5">
        <f t="shared" si="547"/>
        <v>0</v>
      </c>
      <c r="DV507" s="5">
        <f t="shared" si="548"/>
        <v>0</v>
      </c>
      <c r="DW507" s="5">
        <f t="shared" si="549"/>
        <v>0</v>
      </c>
      <c r="DX507" s="5">
        <f>IFERROR(SUM(DL507:DW507),0)*((Cockpit!$C$3)^5)</f>
        <v>0</v>
      </c>
      <c r="DY507" s="5">
        <f t="shared" si="550"/>
        <v>-5000</v>
      </c>
      <c r="DZ507" s="5" t="str">
        <f>IF(ISERROR(MATCH(A507,'Current squad'!B:B,0)),"No","Yes")</f>
        <v>No</v>
      </c>
      <c r="EA507" s="5" cm="1">
        <f t="array" ref="EA507">IFERROR(_xlfn.IFS(DZ507="Yes",0,DZ507="No",H507*1%),999999)</f>
        <v>39210</v>
      </c>
      <c r="EB507" s="5">
        <f t="shared" si="492"/>
        <v>3960210</v>
      </c>
      <c r="EC507" s="5">
        <f t="shared" si="551"/>
        <v>-44210</v>
      </c>
      <c r="ED507" s="1">
        <f t="shared" si="493"/>
        <v>-1.1275184901810762E-2</v>
      </c>
      <c r="EE507" s="5">
        <f>RANK(EC507,$EC$2:$EC$572)+COUNTIF($EC$2:EC507,EC507)-1</f>
        <v>451</v>
      </c>
      <c r="EF507" s="4">
        <f>RANK(ED507,$ED$2:$ED$572)+COUNTIF($ED$2:ED507,ED507)-1</f>
        <v>287</v>
      </c>
    </row>
    <row r="508" spans="1:136" x14ac:dyDescent="0.3">
      <c r="A508" t="str">
        <f>IF(Holdet.dk!A508&lt;&gt;"",Holdet.dk!A508,"")</f>
        <v>Vitinha</v>
      </c>
      <c r="B508" t="str">
        <f>INDEX(Holdet.dk!B:B,MATCH($A508,Holdet.dk!$A:$A,0))</f>
        <v>Wolverhampton</v>
      </c>
      <c r="C508" t="str">
        <f>INDEX(Holdet.dk!C:C,MATCH($A508,Holdet.dk!$A:$A,0))</f>
        <v>Midfield</v>
      </c>
      <c r="D508" t="str">
        <f>INDEX(Holdet.dk!D:D,MATCH($A508,Holdet.dk!$A:$A,0))</f>
        <v>2.490.000</v>
      </c>
      <c r="E508" s="1">
        <f>IFERROR(_xlfn.NUMBERVALUE(INDEX(Holdet.dk!$E:$E,MATCH($A508,Holdet.dk!$A:$A,0)),","),0)</f>
        <v>2.3E-2</v>
      </c>
      <c r="F508" t="str">
        <f>IF(INDEX(Lookup!H:H,MATCH('Master data'!A508,Lookup!G:G,0))=0,A508,INDEX(Lookup!H:H,MATCH('Master data'!A508,Lookup!G:G,0)))</f>
        <v>Vitinha</v>
      </c>
      <c r="G508" t="str">
        <f>IFERROR(INDEX(Lookup!B:B,MATCH(INDEX(Rotowire!C:C,MATCH(F508,Rotowire!A:A,0)),Lookup!D:D,0)),"")</f>
        <v>Manchester United</v>
      </c>
      <c r="H508" s="5">
        <f t="shared" si="484"/>
        <v>2490000</v>
      </c>
      <c r="I508" s="19">
        <f>IFERROR(INDEX('Team forecast'!$G$3:$I$22,MATCH($B508,'Team forecast'!$B$3:$B$22,0),MATCH(I$1,'Team forecast'!$G$2:$I$2,0)),0)</f>
        <v>0.75816993464052274</v>
      </c>
      <c r="J508" s="19">
        <f>IFERROR(INDEX('Team forecast'!$G$3:$I$22,MATCH($B508,'Team forecast'!$B$3:$B$22,0),MATCH(J$1,'Team forecast'!$G$2:$I$2,0)),0)</f>
        <v>1.0869565217391304</v>
      </c>
      <c r="K508" s="19">
        <f>IFERROR(INDEX('Team forecast'!$G$3:$I$22,MATCH($B508,'Team forecast'!$B$3:$B$22,0),MATCH(K$1,'Team forecast'!$G$2:$I$2,0)),0)</f>
        <v>0.89252064059371927</v>
      </c>
      <c r="L508">
        <f>SUMIFS(Rotowire!E:E,Rotowire!$A:$A,'Master data'!$F508)</f>
        <v>95</v>
      </c>
      <c r="M508" s="2">
        <f>SUMIFS(Rotowire!F:F,Rotowire!$A:$A,'Master data'!$F508)*I508</f>
        <v>5.3071895424836597E-2</v>
      </c>
      <c r="N508" s="2">
        <f>SUMIFS(Rotowire!G:G,Rotowire!$A:$A,'Master data'!$F508)*I508</f>
        <v>0.30326797385620913</v>
      </c>
      <c r="O508" s="2">
        <f>SUMIFS(Rotowire!I:I,Rotowire!$A:$A,'Master data'!$F508)*I508</f>
        <v>0.62169934640522861</v>
      </c>
      <c r="P508" s="2">
        <f>SUMIFS(Rotowire!W:W,Rotowire!$A:$A,'Master data'!$F508)*K508</f>
        <v>0.22313016014842982</v>
      </c>
      <c r="Q508" s="2">
        <f>SUMIFS(Rotowire!Y:Y,Rotowire!$A:$A,'Master data'!$F508)*J508</f>
        <v>0</v>
      </c>
      <c r="R508" s="2">
        <f>SUMIFS(Rotowire!AB:AB,Rotowire!$A:$A,'Master data'!$F508)</f>
        <v>0.11</v>
      </c>
      <c r="S508" s="2">
        <f>SUMIFS(Rotowire!AC:AC,Rotowire!$A:$A,'Master data'!$F508)</f>
        <v>0</v>
      </c>
      <c r="T508" s="2">
        <f>INDEX('Team forecast'!D$3:D$22,MATCH($B508,'Team forecast'!$B$3:$B$22,0))</f>
        <v>1.1599999999999999</v>
      </c>
      <c r="U508" s="2">
        <f>INDEX('Team forecast'!E$3:E$22,MATCH($B508,'Team forecast'!$B$3:$B$22,0))</f>
        <v>1.5</v>
      </c>
      <c r="V508" s="2">
        <f>INDEX('Team forecast'!J$3:J$22,MATCH($B508,'Team forecast'!$B$3:$B$22,0))</f>
        <v>0.29099999999999998</v>
      </c>
      <c r="W508" s="2">
        <f>INDEX('Team forecast'!K$3:K$22,MATCH($B508,'Team forecast'!$B$3:$B$22,0))</f>
        <v>0.26269999999999999</v>
      </c>
      <c r="X508" s="2">
        <f>INDEX('Team forecast'!L$3:L$22,MATCH($B508,'Team forecast'!$B$3:$B$22,0))</f>
        <v>0.44640000000000002</v>
      </c>
      <c r="Y508" s="5">
        <f t="shared" si="485"/>
        <v>7000</v>
      </c>
      <c r="Z508" s="5">
        <f t="shared" si="486"/>
        <v>7274.9999999999991</v>
      </c>
      <c r="AA508" s="5">
        <f t="shared" si="487"/>
        <v>1313.5</v>
      </c>
      <c r="AB508" s="5">
        <f t="shared" si="488"/>
        <v>-6696</v>
      </c>
      <c r="AC508" s="5">
        <f t="shared" si="489"/>
        <v>6633.9869281045749</v>
      </c>
      <c r="AD508" s="5">
        <f t="shared" si="494"/>
        <v>15163.398692810457</v>
      </c>
      <c r="AE508" s="5">
        <f t="shared" si="495"/>
        <v>6216.9934640522861</v>
      </c>
      <c r="AF508" s="5">
        <f t="shared" si="490"/>
        <v>0</v>
      </c>
      <c r="AG508" s="5">
        <f t="shared" si="491"/>
        <v>0</v>
      </c>
      <c r="AH508" s="5">
        <f t="shared" si="496"/>
        <v>-2200</v>
      </c>
      <c r="AI508" s="5">
        <f t="shared" si="497"/>
        <v>0</v>
      </c>
      <c r="AJ508" s="5">
        <f t="shared" si="498"/>
        <v>11600</v>
      </c>
      <c r="AK508" s="5">
        <f t="shared" si="499"/>
        <v>-12000</v>
      </c>
      <c r="AL508" s="5">
        <f>IFERROR(SUM(Y508:AK508),-5000)*((Cockpit!$C$3)^0)</f>
        <v>34306.879084967317</v>
      </c>
      <c r="AM508" s="19">
        <f>INDEX('Team forecast'!$M$3:$AU$22,MATCH($B508,'Team forecast'!$B$3:$B$22,0),MATCH(AM$1,'Team forecast'!$M$2:$AU$2,0))</f>
        <v>0</v>
      </c>
      <c r="AN508" s="19">
        <f>INDEX('Team forecast'!$M$3:$AU$22,MATCH($B508,'Team forecast'!$B$3:$B$22,0),MATCH(AN$1,'Team forecast'!$M$2:$AU$2,0))</f>
        <v>0</v>
      </c>
      <c r="AO508" s="19">
        <f>INDEX('Team forecast'!$M$3:$AU$22,MATCH($B508,'Team forecast'!$B$3:$B$22,0),MATCH(AO$1,'Team forecast'!$M$2:$AU$2,0))</f>
        <v>0</v>
      </c>
      <c r="AP508" s="19">
        <f>INDEX('Team forecast'!$M$3:$AU$22,MATCH($B508,'Team forecast'!$B$3:$B$22,0),MATCH(AP$1,'Team forecast'!$M$2:$AU$2,0))</f>
        <v>0</v>
      </c>
      <c r="AQ508" s="5">
        <f t="shared" si="500"/>
        <v>7000</v>
      </c>
      <c r="AR508" s="5">
        <f>INDEX('Team forecast'!$M$3:$AU$22,MATCH($B508,'Team forecast'!$B$3:$B$22,0),MATCH(AR$1,'Team forecast'!$M$2:$AU$2,0))*IF($Y508&gt;0,25000,0)</f>
        <v>0</v>
      </c>
      <c r="AS508" s="5">
        <f>INDEX('Team forecast'!$M$3:$AU$22,MATCH($B508,'Team forecast'!$B$3:$B$22,0),MATCH(AS$1,'Team forecast'!$M$2:$AU$2,0))*IF($Y508&gt;0,5000,0)</f>
        <v>0</v>
      </c>
      <c r="AT508" s="5">
        <f>INDEX('Team forecast'!$M$3:$AU$22,MATCH($B508,'Team forecast'!$B$3:$B$22,0),MATCH(AT$1,'Team forecast'!$M$2:$AU$2,0))*IF($Y508&gt;0,-15000,0)</f>
        <v>0</v>
      </c>
      <c r="AU508" s="5">
        <f t="shared" si="501"/>
        <v>0</v>
      </c>
      <c r="AV508" s="5">
        <f t="shared" si="502"/>
        <v>0</v>
      </c>
      <c r="AW508" s="5">
        <f t="shared" si="503"/>
        <v>0</v>
      </c>
      <c r="AX508" s="5">
        <f t="shared" si="504"/>
        <v>0</v>
      </c>
      <c r="AY508" s="5">
        <f t="shared" si="505"/>
        <v>0</v>
      </c>
      <c r="AZ508" s="5">
        <f t="shared" si="506"/>
        <v>-2200</v>
      </c>
      <c r="BA508" s="5">
        <f t="shared" si="507"/>
        <v>0</v>
      </c>
      <c r="BB508" s="5">
        <f t="shared" si="508"/>
        <v>0</v>
      </c>
      <c r="BC508" s="5">
        <f t="shared" si="509"/>
        <v>0</v>
      </c>
      <c r="BD508" s="5">
        <f>IFERROR(SUM(AR508:BC508),0)*((Cockpit!$C$3)^1)</f>
        <v>-1540</v>
      </c>
      <c r="BE508" s="19">
        <f>INDEX('Team forecast'!$M$3:$AU$22,MATCH($B508,'Team forecast'!$B$3:$B$22,0),MATCH(BE$1,'Team forecast'!$M$2:$AU$2,0))</f>
        <v>0</v>
      </c>
      <c r="BF508" s="19">
        <f>INDEX('Team forecast'!$M$3:$AU$22,MATCH($B508,'Team forecast'!$B$3:$B$22,0),MATCH(BF$1,'Team forecast'!$M$2:$AU$2,0))</f>
        <v>0</v>
      </c>
      <c r="BG508" s="19">
        <f>INDEX('Team forecast'!$M$3:$AU$22,MATCH($B508,'Team forecast'!$B$3:$B$22,0),MATCH(BG$1,'Team forecast'!$M$2:$AU$2,0))</f>
        <v>0</v>
      </c>
      <c r="BH508" s="19">
        <f>INDEX('Team forecast'!$M$3:$AU$22,MATCH($B508,'Team forecast'!$B$3:$B$22,0),MATCH(BH$1,'Team forecast'!$M$2:$AU$2,0))</f>
        <v>0</v>
      </c>
      <c r="BI508" s="5">
        <f t="shared" si="510"/>
        <v>7000</v>
      </c>
      <c r="BJ508" s="5">
        <f>INDEX('Team forecast'!$M$3:$AU$22,MATCH($B508,'Team forecast'!$B$3:$B$22,0),MATCH(BJ$1,'Team forecast'!$M$2:$AU$2,0))*IF($Y508&gt;0,25000,0)</f>
        <v>0</v>
      </c>
      <c r="BK508" s="5">
        <f>INDEX('Team forecast'!$M$3:$AU$22,MATCH($B508,'Team forecast'!$B$3:$B$22,0),MATCH(BK$1,'Team forecast'!$M$2:$AU$2,0))*IF($Y508&gt;0,5000,0)</f>
        <v>0</v>
      </c>
      <c r="BL508" s="5">
        <f>INDEX('Team forecast'!$M$3:$AU$22,MATCH($B508,'Team forecast'!$B$3:$B$22,0),MATCH(BL$1,'Team forecast'!$M$2:$AU$2,0))*IF($Y508&gt;0,-15000,0)</f>
        <v>0</v>
      </c>
      <c r="BM508" s="5">
        <f t="shared" si="511"/>
        <v>0</v>
      </c>
      <c r="BN508" s="5">
        <f t="shared" si="512"/>
        <v>0</v>
      </c>
      <c r="BO508" s="5">
        <f t="shared" si="513"/>
        <v>0</v>
      </c>
      <c r="BP508" s="5">
        <f t="shared" si="514"/>
        <v>0</v>
      </c>
      <c r="BQ508" s="5">
        <f t="shared" si="515"/>
        <v>0</v>
      </c>
      <c r="BR508" s="5">
        <f t="shared" si="516"/>
        <v>-2200</v>
      </c>
      <c r="BS508" s="5">
        <f t="shared" si="517"/>
        <v>0</v>
      </c>
      <c r="BT508" s="5">
        <f t="shared" si="518"/>
        <v>0</v>
      </c>
      <c r="BU508" s="5">
        <f t="shared" si="519"/>
        <v>0</v>
      </c>
      <c r="BV508" s="5">
        <f>IFERROR(SUM(BJ508:BU508),0)*((Cockpit!$C$3)^2)</f>
        <v>-1077.9999999999998</v>
      </c>
      <c r="BW508" s="19">
        <f>INDEX('Team forecast'!$M$3:$AU$22,MATCH($B508,'Team forecast'!$B$3:$B$22,0),MATCH(BW$1,'Team forecast'!$M$2:$AU$2,0))</f>
        <v>0</v>
      </c>
      <c r="BX508" s="19">
        <f>INDEX('Team forecast'!$M$3:$AU$22,MATCH($B508,'Team forecast'!$B$3:$B$22,0),MATCH(BX$1,'Team forecast'!$M$2:$AU$2,0))</f>
        <v>0</v>
      </c>
      <c r="BY508" s="19">
        <f>INDEX('Team forecast'!$M$3:$AU$22,MATCH($B508,'Team forecast'!$B$3:$B$22,0),MATCH(BY$1,'Team forecast'!$M$2:$AU$2,0))</f>
        <v>0</v>
      </c>
      <c r="BZ508" s="19">
        <f>INDEX('Team forecast'!$M$3:$AU$22,MATCH($B508,'Team forecast'!$B$3:$B$22,0),MATCH(BZ$1,'Team forecast'!$M$2:$AU$2,0))</f>
        <v>0</v>
      </c>
      <c r="CA508" s="5">
        <f t="shared" si="520"/>
        <v>7000</v>
      </c>
      <c r="CB508" s="5">
        <f>INDEX('Team forecast'!$M$3:$AU$22,MATCH($B508,'Team forecast'!$B$3:$B$22,0),MATCH(CB$1,'Team forecast'!$M$2:$AU$2,0))*IF($Y508&gt;0,25000,0)</f>
        <v>0</v>
      </c>
      <c r="CC508" s="5">
        <f>INDEX('Team forecast'!$M$3:$AU$22,MATCH($B508,'Team forecast'!$B$3:$B$22,0),MATCH(CC$1,'Team forecast'!$M$2:$AU$2,0))*IF($Y508&gt;0,5000,0)</f>
        <v>0</v>
      </c>
      <c r="CD508" s="5">
        <f>INDEX('Team forecast'!$M$3:$AU$22,MATCH($B508,'Team forecast'!$B$3:$B$22,0),MATCH(CD$1,'Team forecast'!$M$2:$AU$2,0))*IF($Y508&gt;0,-15000,0)</f>
        <v>0</v>
      </c>
      <c r="CE508" s="5">
        <f t="shared" si="521"/>
        <v>0</v>
      </c>
      <c r="CF508" s="5">
        <f t="shared" si="522"/>
        <v>0</v>
      </c>
      <c r="CG508" s="5">
        <f t="shared" si="523"/>
        <v>0</v>
      </c>
      <c r="CH508" s="5">
        <f t="shared" si="524"/>
        <v>0</v>
      </c>
      <c r="CI508" s="5">
        <f t="shared" si="525"/>
        <v>0</v>
      </c>
      <c r="CJ508" s="5">
        <f t="shared" si="526"/>
        <v>-2200</v>
      </c>
      <c r="CK508" s="5">
        <f t="shared" si="527"/>
        <v>0</v>
      </c>
      <c r="CL508" s="5">
        <f t="shared" si="528"/>
        <v>0</v>
      </c>
      <c r="CM508" s="5">
        <f t="shared" si="529"/>
        <v>0</v>
      </c>
      <c r="CN508" s="5">
        <f>IFERROR(SUM(CB508:CM508),0)*((Cockpit!$C$3)^3)</f>
        <v>-754.5999999999998</v>
      </c>
      <c r="CO508" s="19">
        <f>INDEX('Team forecast'!$M$3:$AU$22,MATCH($B508,'Team forecast'!$B$3:$B$22,0),MATCH(CO$1,'Team forecast'!$M$2:$AU$2,0))</f>
        <v>0</v>
      </c>
      <c r="CP508" s="19">
        <f>INDEX('Team forecast'!$M$3:$AU$22,MATCH($B508,'Team forecast'!$B$3:$B$22,0),MATCH(CP$1,'Team forecast'!$M$2:$AU$2,0))</f>
        <v>0</v>
      </c>
      <c r="CQ508" s="19">
        <f>INDEX('Team forecast'!$M$3:$AU$22,MATCH($B508,'Team forecast'!$B$3:$B$22,0),MATCH(CQ$1,'Team forecast'!$M$2:$AU$2,0))</f>
        <v>0</v>
      </c>
      <c r="CR508" s="19">
        <f>INDEX('Team forecast'!$M$3:$AU$22,MATCH($B508,'Team forecast'!$B$3:$B$22,0),MATCH(CR$1,'Team forecast'!$M$2:$AU$2,0))</f>
        <v>0</v>
      </c>
      <c r="CS508" s="5">
        <f t="shared" si="530"/>
        <v>7000</v>
      </c>
      <c r="CT508" s="5">
        <f>INDEX('Team forecast'!$M$3:$AU$22,MATCH($B508,'Team forecast'!$B$3:$B$22,0),MATCH(CT$1,'Team forecast'!$M$2:$AU$2,0))*IF($Y508&gt;0,25000,0)</f>
        <v>0</v>
      </c>
      <c r="CU508" s="5">
        <f>INDEX('Team forecast'!$M$3:$AU$22,MATCH($B508,'Team forecast'!$B$3:$B$22,0),MATCH(CU$1,'Team forecast'!$M$2:$AU$2,0))*IF($Y508&gt;0,5000,0)</f>
        <v>0</v>
      </c>
      <c r="CV508" s="5">
        <f>INDEX('Team forecast'!$M$3:$AU$22,MATCH($B508,'Team forecast'!$B$3:$B$22,0),MATCH(CV$1,'Team forecast'!$M$2:$AU$2,0))*IF($Y508&gt;0,-15000,0)</f>
        <v>0</v>
      </c>
      <c r="CW508" s="5">
        <f t="shared" si="531"/>
        <v>0</v>
      </c>
      <c r="CX508" s="5">
        <f t="shared" si="532"/>
        <v>0</v>
      </c>
      <c r="CY508" s="5">
        <f t="shared" si="533"/>
        <v>0</v>
      </c>
      <c r="CZ508" s="5">
        <f t="shared" si="534"/>
        <v>0</v>
      </c>
      <c r="DA508" s="5">
        <f t="shared" si="535"/>
        <v>0</v>
      </c>
      <c r="DB508" s="5">
        <f t="shared" si="536"/>
        <v>-2200</v>
      </c>
      <c r="DC508" s="5">
        <f t="shared" si="537"/>
        <v>0</v>
      </c>
      <c r="DD508" s="5">
        <f t="shared" si="538"/>
        <v>0</v>
      </c>
      <c r="DE508" s="5">
        <f t="shared" si="539"/>
        <v>0</v>
      </c>
      <c r="DF508" s="5">
        <f>IFERROR(SUM(CT508:DE508),0)*((Cockpit!$C$3)^4)</f>
        <v>-528.2199999999998</v>
      </c>
      <c r="DG508" s="19">
        <f>INDEX('Team forecast'!$M$3:$AU$22,MATCH($B508,'Team forecast'!$B$3:$B$22,0),MATCH(DG$1,'Team forecast'!$M$2:$AU$2,0))</f>
        <v>0</v>
      </c>
      <c r="DH508" s="19">
        <f>INDEX('Team forecast'!$M$3:$AU$22,MATCH($B508,'Team forecast'!$B$3:$B$22,0),MATCH(DH$1,'Team forecast'!$M$2:$AU$2,0))</f>
        <v>0</v>
      </c>
      <c r="DI508" s="19">
        <f>INDEX('Team forecast'!$M$3:$AU$22,MATCH($B508,'Team forecast'!$B$3:$B$22,0),MATCH(DI$1,'Team forecast'!$M$2:$AU$2,0))</f>
        <v>0</v>
      </c>
      <c r="DJ508" s="19">
        <f>INDEX('Team forecast'!$M$3:$AU$22,MATCH($B508,'Team forecast'!$B$3:$B$22,0),MATCH(DJ$1,'Team forecast'!$M$2:$AU$2,0))</f>
        <v>0</v>
      </c>
      <c r="DK508" s="5">
        <f t="shared" si="540"/>
        <v>7000</v>
      </c>
      <c r="DL508" s="5">
        <f>INDEX('Team forecast'!$M$3:$AU$22,MATCH($B508,'Team forecast'!$B$3:$B$22,0),MATCH(DL$1,'Team forecast'!$M$2:$AU$2,0))*IF($Y508&gt;0,25000,0)</f>
        <v>0</v>
      </c>
      <c r="DM508" s="5">
        <f>INDEX('Team forecast'!$M$3:$AU$22,MATCH($B508,'Team forecast'!$B$3:$B$22,0),MATCH(DM$1,'Team forecast'!$M$2:$AU$2,0))*IF($Y508&gt;0,5000,0)</f>
        <v>0</v>
      </c>
      <c r="DN508" s="5">
        <f>INDEX('Team forecast'!$M$3:$AU$22,MATCH($B508,'Team forecast'!$B$3:$B$22,0),MATCH(DN$1,'Team forecast'!$M$2:$AU$2,0))*IF($Y508&gt;0,-15000,0)</f>
        <v>0</v>
      </c>
      <c r="DO508" s="5">
        <f t="shared" si="541"/>
        <v>0</v>
      </c>
      <c r="DP508" s="5">
        <f t="shared" si="542"/>
        <v>0</v>
      </c>
      <c r="DQ508" s="5">
        <f t="shared" si="543"/>
        <v>0</v>
      </c>
      <c r="DR508" s="5">
        <f t="shared" si="544"/>
        <v>0</v>
      </c>
      <c r="DS508" s="5">
        <f t="shared" si="545"/>
        <v>0</v>
      </c>
      <c r="DT508" s="5">
        <f t="shared" si="546"/>
        <v>-2200</v>
      </c>
      <c r="DU508" s="5">
        <f t="shared" si="547"/>
        <v>0</v>
      </c>
      <c r="DV508" s="5">
        <f t="shared" si="548"/>
        <v>0</v>
      </c>
      <c r="DW508" s="5">
        <f t="shared" si="549"/>
        <v>0</v>
      </c>
      <c r="DX508" s="5">
        <f>IFERROR(SUM(DL508:DW508),0)*((Cockpit!$C$3)^5)</f>
        <v>-369.75399999999985</v>
      </c>
      <c r="DY508" s="5">
        <f t="shared" si="550"/>
        <v>30036.305084967316</v>
      </c>
      <c r="DZ508" s="5" t="str">
        <f>IF(ISERROR(MATCH(A508,'Current squad'!B:B,0)),"No","Yes")</f>
        <v>No</v>
      </c>
      <c r="EA508" s="5" cm="1">
        <f t="array" ref="EA508">IFERROR(_xlfn.IFS(DZ508="Yes",0,DZ508="No",H508*1%),999999)</f>
        <v>24900</v>
      </c>
      <c r="EB508" s="5">
        <f t="shared" si="492"/>
        <v>2514900</v>
      </c>
      <c r="EC508" s="5">
        <f t="shared" si="551"/>
        <v>5136.3050849673164</v>
      </c>
      <c r="ED508" s="1">
        <f t="shared" si="493"/>
        <v>2.0627731264928981E-3</v>
      </c>
      <c r="EE508" s="5">
        <f>RANK(EC508,$EC$2:$EC$572)+COUNTIF($EC$2:EC508,EC508)-1</f>
        <v>51</v>
      </c>
      <c r="EF508" s="4">
        <f>RANK(ED508,$ED$2:$ED$572)+COUNTIF($ED$2:ED508,ED508)-1</f>
        <v>43</v>
      </c>
    </row>
    <row r="509" spans="1:136" x14ac:dyDescent="0.3">
      <c r="A509" t="str">
        <f>IF(Holdet.dk!A509&lt;&gt;"",Holdet.dk!A509,"")</f>
        <v>Callum Robinson</v>
      </c>
      <c r="B509" t="str">
        <f>INDEX(Holdet.dk!B:B,MATCH($A509,Holdet.dk!$A:$A,0))</f>
        <v>West Bromwich</v>
      </c>
      <c r="C509" t="str">
        <f>INDEX(Holdet.dk!C:C,MATCH($A509,Holdet.dk!$A:$A,0))</f>
        <v>Striker</v>
      </c>
      <c r="D509" t="str">
        <f>INDEX(Holdet.dk!D:D,MATCH($A509,Holdet.dk!$A:$A,0))</f>
        <v>4.451.000</v>
      </c>
      <c r="E509" s="1">
        <f>IFERROR(_xlfn.NUMBERVALUE(INDEX(Holdet.dk!$E:$E,MATCH($A509,Holdet.dk!$A:$A,0)),","),0)</f>
        <v>1E-3</v>
      </c>
      <c r="F509" t="str">
        <f>IF(INDEX(Lookup!H:H,MATCH('Master data'!A509,Lookup!G:G,0))=0,A509,INDEX(Lookup!H:H,MATCH('Master data'!A509,Lookup!G:G,0)))</f>
        <v>Callum Robinson</v>
      </c>
      <c r="G509" t="str">
        <f>IFERROR(INDEX(Lookup!B:B,MATCH(INDEX(Rotowire!C:C,MATCH(F509,Rotowire!A:A,0)),Lookup!D:D,0)),"")</f>
        <v/>
      </c>
      <c r="H509" s="5">
        <f t="shared" si="484"/>
        <v>4451000</v>
      </c>
      <c r="I509" s="19">
        <f>IFERROR(INDEX('Team forecast'!$G$3:$I$22,MATCH($B509,'Team forecast'!$B$3:$B$22,0),MATCH(I$1,'Team forecast'!$G$2:$I$2,0)),0)</f>
        <v>1.1504424778761062</v>
      </c>
      <c r="J509" s="19">
        <f>IFERROR(INDEX('Team forecast'!$G$3:$I$22,MATCH($B509,'Team forecast'!$B$3:$B$22,0),MATCH(J$1,'Team forecast'!$G$2:$I$2,0)),0)</f>
        <v>0.79646017699115057</v>
      </c>
      <c r="K509" s="19">
        <f>IFERROR(INDEX('Team forecast'!$G$3:$I$22,MATCH($B509,'Team forecast'!$B$3:$B$22,0),MATCH(K$1,'Team forecast'!$G$2:$I$2,0)),0)</f>
        <v>2.0662361027698317</v>
      </c>
      <c r="L509">
        <f>SUMIFS(Rotowire!E:E,Rotowire!$A:$A,'Master data'!$F509)</f>
        <v>0</v>
      </c>
      <c r="M509" s="2">
        <f>SUMIFS(Rotowire!F:F,Rotowire!$A:$A,'Master data'!$F509)*I509</f>
        <v>0</v>
      </c>
      <c r="N509" s="2">
        <f>SUMIFS(Rotowire!G:G,Rotowire!$A:$A,'Master data'!$F509)*I509</f>
        <v>0</v>
      </c>
      <c r="O509" s="2">
        <f>SUMIFS(Rotowire!I:I,Rotowire!$A:$A,'Master data'!$F509)*I509</f>
        <v>0</v>
      </c>
      <c r="P509" s="2">
        <f>SUMIFS(Rotowire!W:W,Rotowire!$A:$A,'Master data'!$F509)*K509</f>
        <v>0</v>
      </c>
      <c r="Q509" s="2">
        <f>SUMIFS(Rotowire!Y:Y,Rotowire!$A:$A,'Master data'!$F509)*J509</f>
        <v>0</v>
      </c>
      <c r="R509" s="2">
        <f>SUMIFS(Rotowire!AB:AB,Rotowire!$A:$A,'Master data'!$F509)</f>
        <v>0</v>
      </c>
      <c r="S509" s="2">
        <f>SUMIFS(Rotowire!AC:AC,Rotowire!$A:$A,'Master data'!$F509)</f>
        <v>0</v>
      </c>
      <c r="T509" s="2">
        <f>INDEX('Team forecast'!D$3:D$22,MATCH($B509,'Team forecast'!$B$3:$B$22,0))</f>
        <v>1.3</v>
      </c>
      <c r="U509" s="2">
        <f>INDEX('Team forecast'!E$3:E$22,MATCH($B509,'Team forecast'!$B$3:$B$22,0))</f>
        <v>1.8</v>
      </c>
      <c r="V509" s="2">
        <f>INDEX('Team forecast'!J$3:J$22,MATCH($B509,'Team forecast'!$B$3:$B$22,0))</f>
        <v>0.27679999999999999</v>
      </c>
      <c r="W509" s="2">
        <f>INDEX('Team forecast'!K$3:K$22,MATCH($B509,'Team forecast'!$B$3:$B$22,0))</f>
        <v>0.23730000000000001</v>
      </c>
      <c r="X509" s="2">
        <f>INDEX('Team forecast'!L$3:L$22,MATCH($B509,'Team forecast'!$B$3:$B$22,0))</f>
        <v>0.4859</v>
      </c>
      <c r="Y509" s="5">
        <f t="shared" si="485"/>
        <v>-5000</v>
      </c>
      <c r="Z509" s="5">
        <f t="shared" si="486"/>
        <v>0</v>
      </c>
      <c r="AA509" s="5">
        <f t="shared" si="487"/>
        <v>0</v>
      </c>
      <c r="AB509" s="5">
        <f t="shared" si="488"/>
        <v>0</v>
      </c>
      <c r="AC509" s="5">
        <f t="shared" si="489"/>
        <v>0</v>
      </c>
      <c r="AD509" s="5">
        <f t="shared" si="494"/>
        <v>0</v>
      </c>
      <c r="AE509" s="5">
        <f t="shared" si="495"/>
        <v>0</v>
      </c>
      <c r="AF509" s="5">
        <f t="shared" si="490"/>
        <v>0</v>
      </c>
      <c r="AG509" s="5">
        <f t="shared" si="491"/>
        <v>0</v>
      </c>
      <c r="AH509" s="5">
        <f t="shared" si="496"/>
        <v>0</v>
      </c>
      <c r="AI509" s="5">
        <f t="shared" si="497"/>
        <v>0</v>
      </c>
      <c r="AJ509" s="5">
        <f t="shared" si="498"/>
        <v>0</v>
      </c>
      <c r="AK509" s="5">
        <f t="shared" si="499"/>
        <v>0</v>
      </c>
      <c r="AL509" s="5">
        <f>IFERROR(SUM(Y509:AK509),-5000)*((Cockpit!$C$3)^0)</f>
        <v>-5000</v>
      </c>
      <c r="AM509" s="19">
        <f>INDEX('Team forecast'!$M$3:$AU$22,MATCH($B509,'Team forecast'!$B$3:$B$22,0),MATCH(AM$1,'Team forecast'!$M$2:$AU$2,0))</f>
        <v>0</v>
      </c>
      <c r="AN509" s="19">
        <f>INDEX('Team forecast'!$M$3:$AU$22,MATCH($B509,'Team forecast'!$B$3:$B$22,0),MATCH(AN$1,'Team forecast'!$M$2:$AU$2,0))</f>
        <v>0</v>
      </c>
      <c r="AO509" s="19">
        <f>INDEX('Team forecast'!$M$3:$AU$22,MATCH($B509,'Team forecast'!$B$3:$B$22,0),MATCH(AO$1,'Team forecast'!$M$2:$AU$2,0))</f>
        <v>0</v>
      </c>
      <c r="AP509" s="19">
        <f>INDEX('Team forecast'!$M$3:$AU$22,MATCH($B509,'Team forecast'!$B$3:$B$22,0),MATCH(AP$1,'Team forecast'!$M$2:$AU$2,0))</f>
        <v>0</v>
      </c>
      <c r="AQ509" s="5">
        <f t="shared" si="500"/>
        <v>-5000</v>
      </c>
      <c r="AR509" s="5">
        <f>INDEX('Team forecast'!$M$3:$AU$22,MATCH($B509,'Team forecast'!$B$3:$B$22,0),MATCH(AR$1,'Team forecast'!$M$2:$AU$2,0))*IF($Y509&gt;0,25000,0)</f>
        <v>0</v>
      </c>
      <c r="AS509" s="5">
        <f>INDEX('Team forecast'!$M$3:$AU$22,MATCH($B509,'Team forecast'!$B$3:$B$22,0),MATCH(AS$1,'Team forecast'!$M$2:$AU$2,0))*IF($Y509&gt;0,5000,0)</f>
        <v>0</v>
      </c>
      <c r="AT509" s="5">
        <f>INDEX('Team forecast'!$M$3:$AU$22,MATCH($B509,'Team forecast'!$B$3:$B$22,0),MATCH(AT$1,'Team forecast'!$M$2:$AU$2,0))*IF($Y509&gt;0,-15000,0)</f>
        <v>0</v>
      </c>
      <c r="AU509" s="5">
        <f t="shared" si="501"/>
        <v>0</v>
      </c>
      <c r="AV509" s="5">
        <f t="shared" si="502"/>
        <v>0</v>
      </c>
      <c r="AW509" s="5">
        <f t="shared" si="503"/>
        <v>0</v>
      </c>
      <c r="AX509" s="5">
        <f t="shared" si="504"/>
        <v>0</v>
      </c>
      <c r="AY509" s="5">
        <f t="shared" si="505"/>
        <v>0</v>
      </c>
      <c r="AZ509" s="5">
        <f t="shared" si="506"/>
        <v>0</v>
      </c>
      <c r="BA509" s="5">
        <f t="shared" si="507"/>
        <v>0</v>
      </c>
      <c r="BB509" s="5">
        <f t="shared" si="508"/>
        <v>0</v>
      </c>
      <c r="BC509" s="5">
        <f t="shared" si="509"/>
        <v>0</v>
      </c>
      <c r="BD509" s="5">
        <f>IFERROR(SUM(AR509:BC509),0)*((Cockpit!$C$3)^1)</f>
        <v>0</v>
      </c>
      <c r="BE509" s="19">
        <f>INDEX('Team forecast'!$M$3:$AU$22,MATCH($B509,'Team forecast'!$B$3:$B$22,0),MATCH(BE$1,'Team forecast'!$M$2:$AU$2,0))</f>
        <v>0</v>
      </c>
      <c r="BF509" s="19">
        <f>INDEX('Team forecast'!$M$3:$AU$22,MATCH($B509,'Team forecast'!$B$3:$B$22,0),MATCH(BF$1,'Team forecast'!$M$2:$AU$2,0))</f>
        <v>0</v>
      </c>
      <c r="BG509" s="19">
        <f>INDEX('Team forecast'!$M$3:$AU$22,MATCH($B509,'Team forecast'!$B$3:$B$22,0),MATCH(BG$1,'Team forecast'!$M$2:$AU$2,0))</f>
        <v>0</v>
      </c>
      <c r="BH509" s="19">
        <f>INDEX('Team forecast'!$M$3:$AU$22,MATCH($B509,'Team forecast'!$B$3:$B$22,0),MATCH(BH$1,'Team forecast'!$M$2:$AU$2,0))</f>
        <v>0</v>
      </c>
      <c r="BI509" s="5">
        <f t="shared" si="510"/>
        <v>-5000</v>
      </c>
      <c r="BJ509" s="5">
        <f>INDEX('Team forecast'!$M$3:$AU$22,MATCH($B509,'Team forecast'!$B$3:$B$22,0),MATCH(BJ$1,'Team forecast'!$M$2:$AU$2,0))*IF($Y509&gt;0,25000,0)</f>
        <v>0</v>
      </c>
      <c r="BK509" s="5">
        <f>INDEX('Team forecast'!$M$3:$AU$22,MATCH($B509,'Team forecast'!$B$3:$B$22,0),MATCH(BK$1,'Team forecast'!$M$2:$AU$2,0))*IF($Y509&gt;0,5000,0)</f>
        <v>0</v>
      </c>
      <c r="BL509" s="5">
        <f>INDEX('Team forecast'!$M$3:$AU$22,MATCH($B509,'Team forecast'!$B$3:$B$22,0),MATCH(BL$1,'Team forecast'!$M$2:$AU$2,0))*IF($Y509&gt;0,-15000,0)</f>
        <v>0</v>
      </c>
      <c r="BM509" s="5">
        <f t="shared" si="511"/>
        <v>0</v>
      </c>
      <c r="BN509" s="5">
        <f t="shared" si="512"/>
        <v>0</v>
      </c>
      <c r="BO509" s="5">
        <f t="shared" si="513"/>
        <v>0</v>
      </c>
      <c r="BP509" s="5">
        <f t="shared" si="514"/>
        <v>0</v>
      </c>
      <c r="BQ509" s="5">
        <f t="shared" si="515"/>
        <v>0</v>
      </c>
      <c r="BR509" s="5">
        <f t="shared" si="516"/>
        <v>0</v>
      </c>
      <c r="BS509" s="5">
        <f t="shared" si="517"/>
        <v>0</v>
      </c>
      <c r="BT509" s="5">
        <f t="shared" si="518"/>
        <v>0</v>
      </c>
      <c r="BU509" s="5">
        <f t="shared" si="519"/>
        <v>0</v>
      </c>
      <c r="BV509" s="5">
        <f>IFERROR(SUM(BJ509:BU509),0)*((Cockpit!$C$3)^2)</f>
        <v>0</v>
      </c>
      <c r="BW509" s="19">
        <f>INDEX('Team forecast'!$M$3:$AU$22,MATCH($B509,'Team forecast'!$B$3:$B$22,0),MATCH(BW$1,'Team forecast'!$M$2:$AU$2,0))</f>
        <v>0</v>
      </c>
      <c r="BX509" s="19">
        <f>INDEX('Team forecast'!$M$3:$AU$22,MATCH($B509,'Team forecast'!$B$3:$B$22,0),MATCH(BX$1,'Team forecast'!$M$2:$AU$2,0))</f>
        <v>0</v>
      </c>
      <c r="BY509" s="19">
        <f>INDEX('Team forecast'!$M$3:$AU$22,MATCH($B509,'Team forecast'!$B$3:$B$22,0),MATCH(BY$1,'Team forecast'!$M$2:$AU$2,0))</f>
        <v>0</v>
      </c>
      <c r="BZ509" s="19">
        <f>INDEX('Team forecast'!$M$3:$AU$22,MATCH($B509,'Team forecast'!$B$3:$B$22,0),MATCH(BZ$1,'Team forecast'!$M$2:$AU$2,0))</f>
        <v>0</v>
      </c>
      <c r="CA509" s="5">
        <f t="shared" si="520"/>
        <v>-5000</v>
      </c>
      <c r="CB509" s="5">
        <f>INDEX('Team forecast'!$M$3:$AU$22,MATCH($B509,'Team forecast'!$B$3:$B$22,0),MATCH(CB$1,'Team forecast'!$M$2:$AU$2,0))*IF($Y509&gt;0,25000,0)</f>
        <v>0</v>
      </c>
      <c r="CC509" s="5">
        <f>INDEX('Team forecast'!$M$3:$AU$22,MATCH($B509,'Team forecast'!$B$3:$B$22,0),MATCH(CC$1,'Team forecast'!$M$2:$AU$2,0))*IF($Y509&gt;0,5000,0)</f>
        <v>0</v>
      </c>
      <c r="CD509" s="5">
        <f>INDEX('Team forecast'!$M$3:$AU$22,MATCH($B509,'Team forecast'!$B$3:$B$22,0),MATCH(CD$1,'Team forecast'!$M$2:$AU$2,0))*IF($Y509&gt;0,-15000,0)</f>
        <v>0</v>
      </c>
      <c r="CE509" s="5">
        <f t="shared" si="521"/>
        <v>0</v>
      </c>
      <c r="CF509" s="5">
        <f t="shared" si="522"/>
        <v>0</v>
      </c>
      <c r="CG509" s="5">
        <f t="shared" si="523"/>
        <v>0</v>
      </c>
      <c r="CH509" s="5">
        <f t="shared" si="524"/>
        <v>0</v>
      </c>
      <c r="CI509" s="5">
        <f t="shared" si="525"/>
        <v>0</v>
      </c>
      <c r="CJ509" s="5">
        <f t="shared" si="526"/>
        <v>0</v>
      </c>
      <c r="CK509" s="5">
        <f t="shared" si="527"/>
        <v>0</v>
      </c>
      <c r="CL509" s="5">
        <f t="shared" si="528"/>
        <v>0</v>
      </c>
      <c r="CM509" s="5">
        <f t="shared" si="529"/>
        <v>0</v>
      </c>
      <c r="CN509" s="5">
        <f>IFERROR(SUM(CB509:CM509),0)*((Cockpit!$C$3)^3)</f>
        <v>0</v>
      </c>
      <c r="CO509" s="19">
        <f>INDEX('Team forecast'!$M$3:$AU$22,MATCH($B509,'Team forecast'!$B$3:$B$22,0),MATCH(CO$1,'Team forecast'!$M$2:$AU$2,0))</f>
        <v>0</v>
      </c>
      <c r="CP509" s="19">
        <f>INDEX('Team forecast'!$M$3:$AU$22,MATCH($B509,'Team forecast'!$B$3:$B$22,0),MATCH(CP$1,'Team forecast'!$M$2:$AU$2,0))</f>
        <v>0</v>
      </c>
      <c r="CQ509" s="19">
        <f>INDEX('Team forecast'!$M$3:$AU$22,MATCH($B509,'Team forecast'!$B$3:$B$22,0),MATCH(CQ$1,'Team forecast'!$M$2:$AU$2,0))</f>
        <v>0</v>
      </c>
      <c r="CR509" s="19">
        <f>INDEX('Team forecast'!$M$3:$AU$22,MATCH($B509,'Team forecast'!$B$3:$B$22,0),MATCH(CR$1,'Team forecast'!$M$2:$AU$2,0))</f>
        <v>0</v>
      </c>
      <c r="CS509" s="5">
        <f t="shared" si="530"/>
        <v>-5000</v>
      </c>
      <c r="CT509" s="5">
        <f>INDEX('Team forecast'!$M$3:$AU$22,MATCH($B509,'Team forecast'!$B$3:$B$22,0),MATCH(CT$1,'Team forecast'!$M$2:$AU$2,0))*IF($Y509&gt;0,25000,0)</f>
        <v>0</v>
      </c>
      <c r="CU509" s="5">
        <f>INDEX('Team forecast'!$M$3:$AU$22,MATCH($B509,'Team forecast'!$B$3:$B$22,0),MATCH(CU$1,'Team forecast'!$M$2:$AU$2,0))*IF($Y509&gt;0,5000,0)</f>
        <v>0</v>
      </c>
      <c r="CV509" s="5">
        <f>INDEX('Team forecast'!$M$3:$AU$22,MATCH($B509,'Team forecast'!$B$3:$B$22,0),MATCH(CV$1,'Team forecast'!$M$2:$AU$2,0))*IF($Y509&gt;0,-15000,0)</f>
        <v>0</v>
      </c>
      <c r="CW509" s="5">
        <f t="shared" si="531"/>
        <v>0</v>
      </c>
      <c r="CX509" s="5">
        <f t="shared" si="532"/>
        <v>0</v>
      </c>
      <c r="CY509" s="5">
        <f t="shared" si="533"/>
        <v>0</v>
      </c>
      <c r="CZ509" s="5">
        <f t="shared" si="534"/>
        <v>0</v>
      </c>
      <c r="DA509" s="5">
        <f t="shared" si="535"/>
        <v>0</v>
      </c>
      <c r="DB509" s="5">
        <f t="shared" si="536"/>
        <v>0</v>
      </c>
      <c r="DC509" s="5">
        <f t="shared" si="537"/>
        <v>0</v>
      </c>
      <c r="DD509" s="5">
        <f t="shared" si="538"/>
        <v>0</v>
      </c>
      <c r="DE509" s="5">
        <f t="shared" si="539"/>
        <v>0</v>
      </c>
      <c r="DF509" s="5">
        <f>IFERROR(SUM(CT509:DE509),0)*((Cockpit!$C$3)^4)</f>
        <v>0</v>
      </c>
      <c r="DG509" s="19">
        <f>INDEX('Team forecast'!$M$3:$AU$22,MATCH($B509,'Team forecast'!$B$3:$B$22,0),MATCH(DG$1,'Team forecast'!$M$2:$AU$2,0))</f>
        <v>0</v>
      </c>
      <c r="DH509" s="19">
        <f>INDEX('Team forecast'!$M$3:$AU$22,MATCH($B509,'Team forecast'!$B$3:$B$22,0),MATCH(DH$1,'Team forecast'!$M$2:$AU$2,0))</f>
        <v>0</v>
      </c>
      <c r="DI509" s="19">
        <f>INDEX('Team forecast'!$M$3:$AU$22,MATCH($B509,'Team forecast'!$B$3:$B$22,0),MATCH(DI$1,'Team forecast'!$M$2:$AU$2,0))</f>
        <v>0</v>
      </c>
      <c r="DJ509" s="19">
        <f>INDEX('Team forecast'!$M$3:$AU$22,MATCH($B509,'Team forecast'!$B$3:$B$22,0),MATCH(DJ$1,'Team forecast'!$M$2:$AU$2,0))</f>
        <v>0</v>
      </c>
      <c r="DK509" s="5">
        <f t="shared" si="540"/>
        <v>-5000</v>
      </c>
      <c r="DL509" s="5">
        <f>INDEX('Team forecast'!$M$3:$AU$22,MATCH($B509,'Team forecast'!$B$3:$B$22,0),MATCH(DL$1,'Team forecast'!$M$2:$AU$2,0))*IF($Y509&gt;0,25000,0)</f>
        <v>0</v>
      </c>
      <c r="DM509" s="5">
        <f>INDEX('Team forecast'!$M$3:$AU$22,MATCH($B509,'Team forecast'!$B$3:$B$22,0),MATCH(DM$1,'Team forecast'!$M$2:$AU$2,0))*IF($Y509&gt;0,5000,0)</f>
        <v>0</v>
      </c>
      <c r="DN509" s="5">
        <f>INDEX('Team forecast'!$M$3:$AU$22,MATCH($B509,'Team forecast'!$B$3:$B$22,0),MATCH(DN$1,'Team forecast'!$M$2:$AU$2,0))*IF($Y509&gt;0,-15000,0)</f>
        <v>0</v>
      </c>
      <c r="DO509" s="5">
        <f t="shared" si="541"/>
        <v>0</v>
      </c>
      <c r="DP509" s="5">
        <f t="shared" si="542"/>
        <v>0</v>
      </c>
      <c r="DQ509" s="5">
        <f t="shared" si="543"/>
        <v>0</v>
      </c>
      <c r="DR509" s="5">
        <f t="shared" si="544"/>
        <v>0</v>
      </c>
      <c r="DS509" s="5">
        <f t="shared" si="545"/>
        <v>0</v>
      </c>
      <c r="DT509" s="5">
        <f t="shared" si="546"/>
        <v>0</v>
      </c>
      <c r="DU509" s="5">
        <f t="shared" si="547"/>
        <v>0</v>
      </c>
      <c r="DV509" s="5">
        <f t="shared" si="548"/>
        <v>0</v>
      </c>
      <c r="DW509" s="5">
        <f t="shared" si="549"/>
        <v>0</v>
      </c>
      <c r="DX509" s="5">
        <f>IFERROR(SUM(DL509:DW509),0)*((Cockpit!$C$3)^5)</f>
        <v>0</v>
      </c>
      <c r="DY509" s="5">
        <f t="shared" si="550"/>
        <v>-5000</v>
      </c>
      <c r="DZ509" s="5" t="str">
        <f>IF(ISERROR(MATCH(A509,'Current squad'!B:B,0)),"No","Yes")</f>
        <v>No</v>
      </c>
      <c r="EA509" s="5" cm="1">
        <f t="array" ref="EA509">IFERROR(_xlfn.IFS(DZ509="Yes",0,DZ509="No",H509*1%),999999)</f>
        <v>44510</v>
      </c>
      <c r="EB509" s="5">
        <f t="shared" si="492"/>
        <v>4495510</v>
      </c>
      <c r="EC509" s="5">
        <f t="shared" si="551"/>
        <v>-49510</v>
      </c>
      <c r="ED509" s="1">
        <f t="shared" si="493"/>
        <v>-1.1123343068973264E-2</v>
      </c>
      <c r="EE509" s="5">
        <f>RANK(EC509,$EC$2:$EC$572)+COUNTIF($EC$2:EC509,EC509)-1</f>
        <v>493</v>
      </c>
      <c r="EF509" s="4">
        <f>RANK(ED509,$ED$2:$ED$572)+COUNTIF($ED$2:ED509,ED509)-1</f>
        <v>254</v>
      </c>
    </row>
    <row r="510" spans="1:136" x14ac:dyDescent="0.3">
      <c r="A510" t="str">
        <f>IF(Holdet.dk!A510&lt;&gt;"",Holdet.dk!A510,"")</f>
        <v>Alex Iwobi</v>
      </c>
      <c r="B510" t="str">
        <f>INDEX(Holdet.dk!B:B,MATCH($A510,Holdet.dk!$A:$A,0))</f>
        <v>Everton</v>
      </c>
      <c r="C510" t="str">
        <f>INDEX(Holdet.dk!C:C,MATCH($A510,Holdet.dk!$A:$A,0))</f>
        <v>Striker</v>
      </c>
      <c r="D510" t="str">
        <f>INDEX(Holdet.dk!D:D,MATCH($A510,Holdet.dk!$A:$A,0))</f>
        <v>3.778.000</v>
      </c>
      <c r="E510" s="1">
        <f>IFERROR(_xlfn.NUMBERVALUE(INDEX(Holdet.dk!$E:$E,MATCH($A510,Holdet.dk!$A:$A,0)),","),0)</f>
        <v>1.7000000000000001E-2</v>
      </c>
      <c r="F510" t="str">
        <f>IF(INDEX(Lookup!H:H,MATCH('Master data'!A510,Lookup!G:G,0))=0,A510,INDEX(Lookup!H:H,MATCH('Master data'!A510,Lookup!G:G,0)))</f>
        <v>Alex Iwobi</v>
      </c>
      <c r="G510" t="str">
        <f>IFERROR(INDEX(Lookup!B:B,MATCH(INDEX(Rotowire!C:C,MATCH(F510,Rotowire!A:A,0)),Lookup!D:D,0)),"")</f>
        <v>Manchester City</v>
      </c>
      <c r="H510" s="5">
        <f t="shared" si="484"/>
        <v>3778000</v>
      </c>
      <c r="I510" s="19">
        <f>IFERROR(INDEX('Team forecast'!$G$3:$I$22,MATCH($B510,'Team forecast'!$B$3:$B$22,0),MATCH(I$1,'Team forecast'!$G$2:$I$2,0)),0)</f>
        <v>1.118279569892473</v>
      </c>
      <c r="J510" s="19">
        <f>IFERROR(INDEX('Team forecast'!$G$3:$I$22,MATCH($B510,'Team forecast'!$B$3:$B$22,0),MATCH(J$1,'Team forecast'!$G$2:$I$2,0)),0)</f>
        <v>0.86602870813397137</v>
      </c>
      <c r="K510" s="19">
        <f>IFERROR(INDEX('Team forecast'!$G$3:$I$22,MATCH($B510,'Team forecast'!$B$3:$B$22,0),MATCH(K$1,'Team forecast'!$G$2:$I$2,0)),0)</f>
        <v>1.6365413680270404</v>
      </c>
      <c r="L510">
        <f>SUMIFS(Rotowire!E:E,Rotowire!$A:$A,'Master data'!$F510)</f>
        <v>95</v>
      </c>
      <c r="M510" s="2">
        <f>SUMIFS(Rotowire!F:F,Rotowire!$A:$A,'Master data'!$F510)*I510</f>
        <v>5.5913978494623651E-2</v>
      </c>
      <c r="N510" s="2">
        <f>SUMIFS(Rotowire!G:G,Rotowire!$A:$A,'Master data'!$F510)*I510</f>
        <v>8.9462365591397849E-2</v>
      </c>
      <c r="O510" s="2">
        <f>SUMIFS(Rotowire!I:I,Rotowire!$A:$A,'Master data'!$F510)*I510</f>
        <v>0.34666666666666662</v>
      </c>
      <c r="P510" s="2">
        <f>SUMIFS(Rotowire!W:W,Rotowire!$A:$A,'Master data'!$F510)*K510</f>
        <v>0.16365413680270405</v>
      </c>
      <c r="Q510" s="2">
        <f>SUMIFS(Rotowire!Y:Y,Rotowire!$A:$A,'Master data'!$F510)*J510</f>
        <v>0</v>
      </c>
      <c r="R510" s="2">
        <f>SUMIFS(Rotowire!AB:AB,Rotowire!$A:$A,'Master data'!$F510)</f>
        <v>0.02</v>
      </c>
      <c r="S510" s="2">
        <f>SUMIFS(Rotowire!AC:AC,Rotowire!$A:$A,'Master data'!$F510)</f>
        <v>0</v>
      </c>
      <c r="T510" s="2">
        <f>INDEX('Team forecast'!D$3:D$22,MATCH($B510,'Team forecast'!$B$3:$B$22,0))</f>
        <v>1.04</v>
      </c>
      <c r="U510" s="2">
        <f>INDEX('Team forecast'!E$3:E$22,MATCH($B510,'Team forecast'!$B$3:$B$22,0))</f>
        <v>1.81</v>
      </c>
      <c r="V510" s="2">
        <f>INDEX('Team forecast'!J$3:J$22,MATCH($B510,'Team forecast'!$B$3:$B$22,0))</f>
        <v>0.21479999999999999</v>
      </c>
      <c r="W510" s="2">
        <f>INDEX('Team forecast'!K$3:K$22,MATCH($B510,'Team forecast'!$B$3:$B$22,0))</f>
        <v>0.23649999999999999</v>
      </c>
      <c r="X510" s="2">
        <f>INDEX('Team forecast'!L$3:L$22,MATCH($B510,'Team forecast'!$B$3:$B$22,0))</f>
        <v>0.54869999999999997</v>
      </c>
      <c r="Y510" s="5">
        <f t="shared" si="485"/>
        <v>7000</v>
      </c>
      <c r="Z510" s="5">
        <f t="shared" si="486"/>
        <v>5370</v>
      </c>
      <c r="AA510" s="5">
        <f t="shared" si="487"/>
        <v>1182.5</v>
      </c>
      <c r="AB510" s="5">
        <f t="shared" si="488"/>
        <v>-8230.5</v>
      </c>
      <c r="AC510" s="5">
        <f t="shared" si="489"/>
        <v>5591.3978494623652</v>
      </c>
      <c r="AD510" s="5">
        <f t="shared" si="494"/>
        <v>4473.1182795698924</v>
      </c>
      <c r="AE510" s="5">
        <f t="shared" si="495"/>
        <v>3466.6666666666661</v>
      </c>
      <c r="AF510" s="5">
        <f t="shared" si="490"/>
        <v>0</v>
      </c>
      <c r="AG510" s="5">
        <f t="shared" si="491"/>
        <v>0</v>
      </c>
      <c r="AH510" s="5">
        <f t="shared" si="496"/>
        <v>-400</v>
      </c>
      <c r="AI510" s="5">
        <f t="shared" si="497"/>
        <v>0</v>
      </c>
      <c r="AJ510" s="5">
        <f t="shared" si="498"/>
        <v>10400</v>
      </c>
      <c r="AK510" s="5">
        <f t="shared" si="499"/>
        <v>-14480</v>
      </c>
      <c r="AL510" s="5">
        <f>IFERROR(SUM(Y510:AK510),-5000)*((Cockpit!$C$3)^0)</f>
        <v>14373.182795698922</v>
      </c>
      <c r="AM510" s="19">
        <f>INDEX('Team forecast'!$M$3:$AU$22,MATCH($B510,'Team forecast'!$B$3:$B$22,0),MATCH(AM$1,'Team forecast'!$M$2:$AU$2,0))</f>
        <v>0</v>
      </c>
      <c r="AN510" s="19">
        <f>INDEX('Team forecast'!$M$3:$AU$22,MATCH($B510,'Team forecast'!$B$3:$B$22,0),MATCH(AN$1,'Team forecast'!$M$2:$AU$2,0))</f>
        <v>0</v>
      </c>
      <c r="AO510" s="19">
        <f>INDEX('Team forecast'!$M$3:$AU$22,MATCH($B510,'Team forecast'!$B$3:$B$22,0),MATCH(AO$1,'Team forecast'!$M$2:$AU$2,0))</f>
        <v>0</v>
      </c>
      <c r="AP510" s="19">
        <f>INDEX('Team forecast'!$M$3:$AU$22,MATCH($B510,'Team forecast'!$B$3:$B$22,0),MATCH(AP$1,'Team forecast'!$M$2:$AU$2,0))</f>
        <v>0</v>
      </c>
      <c r="AQ510" s="5">
        <f t="shared" si="500"/>
        <v>7000</v>
      </c>
      <c r="AR510" s="5">
        <f>INDEX('Team forecast'!$M$3:$AU$22,MATCH($B510,'Team forecast'!$B$3:$B$22,0),MATCH(AR$1,'Team forecast'!$M$2:$AU$2,0))*IF($Y510&gt;0,25000,0)</f>
        <v>0</v>
      </c>
      <c r="AS510" s="5">
        <f>INDEX('Team forecast'!$M$3:$AU$22,MATCH($B510,'Team forecast'!$B$3:$B$22,0),MATCH(AS$1,'Team forecast'!$M$2:$AU$2,0))*IF($Y510&gt;0,5000,0)</f>
        <v>0</v>
      </c>
      <c r="AT510" s="5">
        <f>INDEX('Team forecast'!$M$3:$AU$22,MATCH($B510,'Team forecast'!$B$3:$B$22,0),MATCH(AT$1,'Team forecast'!$M$2:$AU$2,0))*IF($Y510&gt;0,-15000,0)</f>
        <v>0</v>
      </c>
      <c r="AU510" s="5">
        <f t="shared" si="501"/>
        <v>0</v>
      </c>
      <c r="AV510" s="5">
        <f t="shared" si="502"/>
        <v>0</v>
      </c>
      <c r="AW510" s="5">
        <f t="shared" si="503"/>
        <v>0</v>
      </c>
      <c r="AX510" s="5">
        <f t="shared" si="504"/>
        <v>0</v>
      </c>
      <c r="AY510" s="5">
        <f t="shared" si="505"/>
        <v>0</v>
      </c>
      <c r="AZ510" s="5">
        <f t="shared" si="506"/>
        <v>-400</v>
      </c>
      <c r="BA510" s="5">
        <f t="shared" si="507"/>
        <v>0</v>
      </c>
      <c r="BB510" s="5">
        <f t="shared" si="508"/>
        <v>0</v>
      </c>
      <c r="BC510" s="5">
        <f t="shared" si="509"/>
        <v>0</v>
      </c>
      <c r="BD510" s="5">
        <f>IFERROR(SUM(AR510:BC510),0)*((Cockpit!$C$3)^1)</f>
        <v>-280</v>
      </c>
      <c r="BE510" s="19">
        <f>INDEX('Team forecast'!$M$3:$AU$22,MATCH($B510,'Team forecast'!$B$3:$B$22,0),MATCH(BE$1,'Team forecast'!$M$2:$AU$2,0))</f>
        <v>0</v>
      </c>
      <c r="BF510" s="19">
        <f>INDEX('Team forecast'!$M$3:$AU$22,MATCH($B510,'Team forecast'!$B$3:$B$22,0),MATCH(BF$1,'Team forecast'!$M$2:$AU$2,0))</f>
        <v>0</v>
      </c>
      <c r="BG510" s="19">
        <f>INDEX('Team forecast'!$M$3:$AU$22,MATCH($B510,'Team forecast'!$B$3:$B$22,0),MATCH(BG$1,'Team forecast'!$M$2:$AU$2,0))</f>
        <v>0</v>
      </c>
      <c r="BH510" s="19">
        <f>INDEX('Team forecast'!$M$3:$AU$22,MATCH($B510,'Team forecast'!$B$3:$B$22,0),MATCH(BH$1,'Team forecast'!$M$2:$AU$2,0))</f>
        <v>0</v>
      </c>
      <c r="BI510" s="5">
        <f t="shared" si="510"/>
        <v>7000</v>
      </c>
      <c r="BJ510" s="5">
        <f>INDEX('Team forecast'!$M$3:$AU$22,MATCH($B510,'Team forecast'!$B$3:$B$22,0),MATCH(BJ$1,'Team forecast'!$M$2:$AU$2,0))*IF($Y510&gt;0,25000,0)</f>
        <v>0</v>
      </c>
      <c r="BK510" s="5">
        <f>INDEX('Team forecast'!$M$3:$AU$22,MATCH($B510,'Team forecast'!$B$3:$B$22,0),MATCH(BK$1,'Team forecast'!$M$2:$AU$2,0))*IF($Y510&gt;0,5000,0)</f>
        <v>0</v>
      </c>
      <c r="BL510" s="5">
        <f>INDEX('Team forecast'!$M$3:$AU$22,MATCH($B510,'Team forecast'!$B$3:$B$22,0),MATCH(BL$1,'Team forecast'!$M$2:$AU$2,0))*IF($Y510&gt;0,-15000,0)</f>
        <v>0</v>
      </c>
      <c r="BM510" s="5">
        <f t="shared" si="511"/>
        <v>0</v>
      </c>
      <c r="BN510" s="5">
        <f t="shared" si="512"/>
        <v>0</v>
      </c>
      <c r="BO510" s="5">
        <f t="shared" si="513"/>
        <v>0</v>
      </c>
      <c r="BP510" s="5">
        <f t="shared" si="514"/>
        <v>0</v>
      </c>
      <c r="BQ510" s="5">
        <f t="shared" si="515"/>
        <v>0</v>
      </c>
      <c r="BR510" s="5">
        <f t="shared" si="516"/>
        <v>-400</v>
      </c>
      <c r="BS510" s="5">
        <f t="shared" si="517"/>
        <v>0</v>
      </c>
      <c r="BT510" s="5">
        <f t="shared" si="518"/>
        <v>0</v>
      </c>
      <c r="BU510" s="5">
        <f t="shared" si="519"/>
        <v>0</v>
      </c>
      <c r="BV510" s="5">
        <f>IFERROR(SUM(BJ510:BU510),0)*((Cockpit!$C$3)^2)</f>
        <v>-195.99999999999997</v>
      </c>
      <c r="BW510" s="19">
        <f>INDEX('Team forecast'!$M$3:$AU$22,MATCH($B510,'Team forecast'!$B$3:$B$22,0),MATCH(BW$1,'Team forecast'!$M$2:$AU$2,0))</f>
        <v>0</v>
      </c>
      <c r="BX510" s="19">
        <f>INDEX('Team forecast'!$M$3:$AU$22,MATCH($B510,'Team forecast'!$B$3:$B$22,0),MATCH(BX$1,'Team forecast'!$M$2:$AU$2,0))</f>
        <v>0</v>
      </c>
      <c r="BY510" s="19">
        <f>INDEX('Team forecast'!$M$3:$AU$22,MATCH($B510,'Team forecast'!$B$3:$B$22,0),MATCH(BY$1,'Team forecast'!$M$2:$AU$2,0))</f>
        <v>0</v>
      </c>
      <c r="BZ510" s="19">
        <f>INDEX('Team forecast'!$M$3:$AU$22,MATCH($B510,'Team forecast'!$B$3:$B$22,0),MATCH(BZ$1,'Team forecast'!$M$2:$AU$2,0))</f>
        <v>0</v>
      </c>
      <c r="CA510" s="5">
        <f t="shared" si="520"/>
        <v>7000</v>
      </c>
      <c r="CB510" s="5">
        <f>INDEX('Team forecast'!$M$3:$AU$22,MATCH($B510,'Team forecast'!$B$3:$B$22,0),MATCH(CB$1,'Team forecast'!$M$2:$AU$2,0))*IF($Y510&gt;0,25000,0)</f>
        <v>0</v>
      </c>
      <c r="CC510" s="5">
        <f>INDEX('Team forecast'!$M$3:$AU$22,MATCH($B510,'Team forecast'!$B$3:$B$22,0),MATCH(CC$1,'Team forecast'!$M$2:$AU$2,0))*IF($Y510&gt;0,5000,0)</f>
        <v>0</v>
      </c>
      <c r="CD510" s="5">
        <f>INDEX('Team forecast'!$M$3:$AU$22,MATCH($B510,'Team forecast'!$B$3:$B$22,0),MATCH(CD$1,'Team forecast'!$M$2:$AU$2,0))*IF($Y510&gt;0,-15000,0)</f>
        <v>0</v>
      </c>
      <c r="CE510" s="5">
        <f t="shared" si="521"/>
        <v>0</v>
      </c>
      <c r="CF510" s="5">
        <f t="shared" si="522"/>
        <v>0</v>
      </c>
      <c r="CG510" s="5">
        <f t="shared" si="523"/>
        <v>0</v>
      </c>
      <c r="CH510" s="5">
        <f t="shared" si="524"/>
        <v>0</v>
      </c>
      <c r="CI510" s="5">
        <f t="shared" si="525"/>
        <v>0</v>
      </c>
      <c r="CJ510" s="5">
        <f t="shared" si="526"/>
        <v>-400</v>
      </c>
      <c r="CK510" s="5">
        <f t="shared" si="527"/>
        <v>0</v>
      </c>
      <c r="CL510" s="5">
        <f t="shared" si="528"/>
        <v>0</v>
      </c>
      <c r="CM510" s="5">
        <f t="shared" si="529"/>
        <v>0</v>
      </c>
      <c r="CN510" s="5">
        <f>IFERROR(SUM(CB510:CM510),0)*((Cockpit!$C$3)^3)</f>
        <v>-137.19999999999996</v>
      </c>
      <c r="CO510" s="19">
        <f>INDEX('Team forecast'!$M$3:$AU$22,MATCH($B510,'Team forecast'!$B$3:$B$22,0),MATCH(CO$1,'Team forecast'!$M$2:$AU$2,0))</f>
        <v>0</v>
      </c>
      <c r="CP510" s="19">
        <f>INDEX('Team forecast'!$M$3:$AU$22,MATCH($B510,'Team forecast'!$B$3:$B$22,0),MATCH(CP$1,'Team forecast'!$M$2:$AU$2,0))</f>
        <v>0</v>
      </c>
      <c r="CQ510" s="19">
        <f>INDEX('Team forecast'!$M$3:$AU$22,MATCH($B510,'Team forecast'!$B$3:$B$22,0),MATCH(CQ$1,'Team forecast'!$M$2:$AU$2,0))</f>
        <v>0</v>
      </c>
      <c r="CR510" s="19">
        <f>INDEX('Team forecast'!$M$3:$AU$22,MATCH($B510,'Team forecast'!$B$3:$B$22,0),MATCH(CR$1,'Team forecast'!$M$2:$AU$2,0))</f>
        <v>0</v>
      </c>
      <c r="CS510" s="5">
        <f t="shared" si="530"/>
        <v>7000</v>
      </c>
      <c r="CT510" s="5">
        <f>INDEX('Team forecast'!$M$3:$AU$22,MATCH($B510,'Team forecast'!$B$3:$B$22,0),MATCH(CT$1,'Team forecast'!$M$2:$AU$2,0))*IF($Y510&gt;0,25000,0)</f>
        <v>0</v>
      </c>
      <c r="CU510" s="5">
        <f>INDEX('Team forecast'!$M$3:$AU$22,MATCH($B510,'Team forecast'!$B$3:$B$22,0),MATCH(CU$1,'Team forecast'!$M$2:$AU$2,0))*IF($Y510&gt;0,5000,0)</f>
        <v>0</v>
      </c>
      <c r="CV510" s="5">
        <f>INDEX('Team forecast'!$M$3:$AU$22,MATCH($B510,'Team forecast'!$B$3:$B$22,0),MATCH(CV$1,'Team forecast'!$M$2:$AU$2,0))*IF($Y510&gt;0,-15000,0)</f>
        <v>0</v>
      </c>
      <c r="CW510" s="5">
        <f t="shared" si="531"/>
        <v>0</v>
      </c>
      <c r="CX510" s="5">
        <f t="shared" si="532"/>
        <v>0</v>
      </c>
      <c r="CY510" s="5">
        <f t="shared" si="533"/>
        <v>0</v>
      </c>
      <c r="CZ510" s="5">
        <f t="shared" si="534"/>
        <v>0</v>
      </c>
      <c r="DA510" s="5">
        <f t="shared" si="535"/>
        <v>0</v>
      </c>
      <c r="DB510" s="5">
        <f t="shared" si="536"/>
        <v>-400</v>
      </c>
      <c r="DC510" s="5">
        <f t="shared" si="537"/>
        <v>0</v>
      </c>
      <c r="DD510" s="5">
        <f t="shared" si="538"/>
        <v>0</v>
      </c>
      <c r="DE510" s="5">
        <f t="shared" si="539"/>
        <v>0</v>
      </c>
      <c r="DF510" s="5">
        <f>IFERROR(SUM(CT510:DE510),0)*((Cockpit!$C$3)^4)</f>
        <v>-96.039999999999964</v>
      </c>
      <c r="DG510" s="19">
        <f>INDEX('Team forecast'!$M$3:$AU$22,MATCH($B510,'Team forecast'!$B$3:$B$22,0),MATCH(DG$1,'Team forecast'!$M$2:$AU$2,0))</f>
        <v>0</v>
      </c>
      <c r="DH510" s="19">
        <f>INDEX('Team forecast'!$M$3:$AU$22,MATCH($B510,'Team forecast'!$B$3:$B$22,0),MATCH(DH$1,'Team forecast'!$M$2:$AU$2,0))</f>
        <v>0</v>
      </c>
      <c r="DI510" s="19">
        <f>INDEX('Team forecast'!$M$3:$AU$22,MATCH($B510,'Team forecast'!$B$3:$B$22,0),MATCH(DI$1,'Team forecast'!$M$2:$AU$2,0))</f>
        <v>0</v>
      </c>
      <c r="DJ510" s="19">
        <f>INDEX('Team forecast'!$M$3:$AU$22,MATCH($B510,'Team forecast'!$B$3:$B$22,0),MATCH(DJ$1,'Team forecast'!$M$2:$AU$2,0))</f>
        <v>0</v>
      </c>
      <c r="DK510" s="5">
        <f t="shared" si="540"/>
        <v>7000</v>
      </c>
      <c r="DL510" s="5">
        <f>INDEX('Team forecast'!$M$3:$AU$22,MATCH($B510,'Team forecast'!$B$3:$B$22,0),MATCH(DL$1,'Team forecast'!$M$2:$AU$2,0))*IF($Y510&gt;0,25000,0)</f>
        <v>0</v>
      </c>
      <c r="DM510" s="5">
        <f>INDEX('Team forecast'!$M$3:$AU$22,MATCH($B510,'Team forecast'!$B$3:$B$22,0),MATCH(DM$1,'Team forecast'!$M$2:$AU$2,0))*IF($Y510&gt;0,5000,0)</f>
        <v>0</v>
      </c>
      <c r="DN510" s="5">
        <f>INDEX('Team forecast'!$M$3:$AU$22,MATCH($B510,'Team forecast'!$B$3:$B$22,0),MATCH(DN$1,'Team forecast'!$M$2:$AU$2,0))*IF($Y510&gt;0,-15000,0)</f>
        <v>0</v>
      </c>
      <c r="DO510" s="5">
        <f t="shared" si="541"/>
        <v>0</v>
      </c>
      <c r="DP510" s="5">
        <f t="shared" si="542"/>
        <v>0</v>
      </c>
      <c r="DQ510" s="5">
        <f t="shared" si="543"/>
        <v>0</v>
      </c>
      <c r="DR510" s="5">
        <f t="shared" si="544"/>
        <v>0</v>
      </c>
      <c r="DS510" s="5">
        <f t="shared" si="545"/>
        <v>0</v>
      </c>
      <c r="DT510" s="5">
        <f t="shared" si="546"/>
        <v>-400</v>
      </c>
      <c r="DU510" s="5">
        <f t="shared" si="547"/>
        <v>0</v>
      </c>
      <c r="DV510" s="5">
        <f t="shared" si="548"/>
        <v>0</v>
      </c>
      <c r="DW510" s="5">
        <f t="shared" si="549"/>
        <v>0</v>
      </c>
      <c r="DX510" s="5">
        <f>IFERROR(SUM(DL510:DW510),0)*((Cockpit!$C$3)^5)</f>
        <v>-67.22799999999998</v>
      </c>
      <c r="DY510" s="5">
        <f t="shared" si="550"/>
        <v>13596.714795698921</v>
      </c>
      <c r="DZ510" s="5" t="str">
        <f>IF(ISERROR(MATCH(A510,'Current squad'!B:B,0)),"No","Yes")</f>
        <v>No</v>
      </c>
      <c r="EA510" s="5" cm="1">
        <f t="array" ref="EA510">IFERROR(_xlfn.IFS(DZ510="Yes",0,DZ510="No",H510*1%),999999)</f>
        <v>37780</v>
      </c>
      <c r="EB510" s="5">
        <f t="shared" si="492"/>
        <v>3815780</v>
      </c>
      <c r="EC510" s="5">
        <f t="shared" si="551"/>
        <v>-24183.285204301079</v>
      </c>
      <c r="ED510" s="1">
        <f t="shared" si="493"/>
        <v>-6.4010813140024034E-3</v>
      </c>
      <c r="EE510" s="5">
        <f>RANK(EC510,$EC$2:$EC$572)+COUNTIF($EC$2:EC510,EC510)-1</f>
        <v>222</v>
      </c>
      <c r="EF510" s="4">
        <f>RANK(ED510,$ED$2:$ED$572)+COUNTIF($ED$2:ED510,ED510)-1</f>
        <v>168</v>
      </c>
    </row>
    <row r="511" spans="1:136" x14ac:dyDescent="0.3">
      <c r="A511" t="str">
        <f>IF(Holdet.dk!A511&lt;&gt;"",Holdet.dk!A511,"")</f>
        <v>Jeff Hendrick</v>
      </c>
      <c r="B511" t="str">
        <f>INDEX(Holdet.dk!B:B,MATCH($A511,Holdet.dk!$A:$A,0))</f>
        <v>Newcastle</v>
      </c>
      <c r="C511" t="str">
        <f>INDEX(Holdet.dk!C:C,MATCH($A511,Holdet.dk!$A:$A,0))</f>
        <v>Midfield</v>
      </c>
      <c r="D511" t="str">
        <f>INDEX(Holdet.dk!D:D,MATCH($A511,Holdet.dk!$A:$A,0))</f>
        <v>3.466.000</v>
      </c>
      <c r="E511" s="1">
        <f>IFERROR(_xlfn.NUMBERVALUE(INDEX(Holdet.dk!$E:$E,MATCH($A511,Holdet.dk!$A:$A,0)),","),0)</f>
        <v>2E-3</v>
      </c>
      <c r="F511" t="str">
        <f>IF(INDEX(Lookup!H:H,MATCH('Master data'!A511,Lookup!G:G,0))=0,A511,INDEX(Lookup!H:H,MATCH('Master data'!A511,Lookup!G:G,0)))</f>
        <v>Jeff Hendrick</v>
      </c>
      <c r="G511" t="str">
        <f>IFERROR(INDEX(Lookup!B:B,MATCH(INDEX(Rotowire!C:C,MATCH(F511,Rotowire!A:A,0)),Lookup!D:D,0)),"")</f>
        <v/>
      </c>
      <c r="H511" s="5">
        <f t="shared" si="484"/>
        <v>3466000</v>
      </c>
      <c r="I511" s="19">
        <f>IFERROR(INDEX('Team forecast'!$G$3:$I$22,MATCH($B511,'Team forecast'!$B$3:$B$22,0),MATCH(I$1,'Team forecast'!$G$2:$I$2,0)),0)</f>
        <v>0.8913043478260867</v>
      </c>
      <c r="J511" s="19">
        <f>IFERROR(INDEX('Team forecast'!$G$3:$I$22,MATCH($B511,'Team forecast'!$B$3:$B$22,0),MATCH(J$1,'Team forecast'!$G$2:$I$2,0)),0)</f>
        <v>0.79881656804733725</v>
      </c>
      <c r="K511" s="19">
        <f>IFERROR(INDEX('Team forecast'!$G$3:$I$22,MATCH($B511,'Team forecast'!$B$3:$B$22,0),MATCH(K$1,'Team forecast'!$G$2:$I$2,0)),0)</f>
        <v>1.5249427096817147</v>
      </c>
      <c r="L511">
        <f>SUMIFS(Rotowire!E:E,Rotowire!$A:$A,'Master data'!$F511)</f>
        <v>0</v>
      </c>
      <c r="M511" s="2">
        <f>SUMIFS(Rotowire!F:F,Rotowire!$A:$A,'Master data'!$F511)*I511</f>
        <v>0</v>
      </c>
      <c r="N511" s="2">
        <f>SUMIFS(Rotowire!G:G,Rotowire!$A:$A,'Master data'!$F511)*I511</f>
        <v>0</v>
      </c>
      <c r="O511" s="2">
        <f>SUMIFS(Rotowire!I:I,Rotowire!$A:$A,'Master data'!$F511)*I511</f>
        <v>0</v>
      </c>
      <c r="P511" s="2">
        <f>SUMIFS(Rotowire!W:W,Rotowire!$A:$A,'Master data'!$F511)*K511</f>
        <v>0</v>
      </c>
      <c r="Q511" s="2">
        <f>SUMIFS(Rotowire!Y:Y,Rotowire!$A:$A,'Master data'!$F511)*J511</f>
        <v>0</v>
      </c>
      <c r="R511" s="2">
        <f>SUMIFS(Rotowire!AB:AB,Rotowire!$A:$A,'Master data'!$F511)</f>
        <v>0</v>
      </c>
      <c r="S511" s="2">
        <f>SUMIFS(Rotowire!AC:AC,Rotowire!$A:$A,'Master data'!$F511)</f>
        <v>0</v>
      </c>
      <c r="T511" s="2">
        <f>INDEX('Team forecast'!D$3:D$22,MATCH($B511,'Team forecast'!$B$3:$B$22,0))</f>
        <v>1.23</v>
      </c>
      <c r="U511" s="2">
        <f>INDEX('Team forecast'!E$3:E$22,MATCH($B511,'Team forecast'!$B$3:$B$22,0))</f>
        <v>1.35</v>
      </c>
      <c r="V511" s="2">
        <f>INDEX('Team forecast'!J$3:J$22,MATCH($B511,'Team forecast'!$B$3:$B$22,0))</f>
        <v>0.33679999999999999</v>
      </c>
      <c r="W511" s="2">
        <f>INDEX('Team forecast'!K$3:K$22,MATCH($B511,'Team forecast'!$B$3:$B$22,0))</f>
        <v>0.2712</v>
      </c>
      <c r="X511" s="2">
        <f>INDEX('Team forecast'!L$3:L$22,MATCH($B511,'Team forecast'!$B$3:$B$22,0))</f>
        <v>0.39200000000000002</v>
      </c>
      <c r="Y511" s="5">
        <f t="shared" si="485"/>
        <v>-5000</v>
      </c>
      <c r="Z511" s="5">
        <f t="shared" si="486"/>
        <v>0</v>
      </c>
      <c r="AA511" s="5">
        <f t="shared" si="487"/>
        <v>0</v>
      </c>
      <c r="AB511" s="5">
        <f t="shared" si="488"/>
        <v>0</v>
      </c>
      <c r="AC511" s="5">
        <f t="shared" si="489"/>
        <v>0</v>
      </c>
      <c r="AD511" s="5">
        <f t="shared" si="494"/>
        <v>0</v>
      </c>
      <c r="AE511" s="5">
        <f t="shared" si="495"/>
        <v>0</v>
      </c>
      <c r="AF511" s="5">
        <f t="shared" si="490"/>
        <v>0</v>
      </c>
      <c r="AG511" s="5">
        <f t="shared" si="491"/>
        <v>0</v>
      </c>
      <c r="AH511" s="5">
        <f t="shared" si="496"/>
        <v>0</v>
      </c>
      <c r="AI511" s="5">
        <f t="shared" si="497"/>
        <v>0</v>
      </c>
      <c r="AJ511" s="5">
        <f t="shared" si="498"/>
        <v>0</v>
      </c>
      <c r="AK511" s="5">
        <f t="shared" si="499"/>
        <v>0</v>
      </c>
      <c r="AL511" s="5">
        <f>IFERROR(SUM(Y511:AK511),-5000)*((Cockpit!$C$3)^0)</f>
        <v>-5000</v>
      </c>
      <c r="AM511" s="19">
        <f>INDEX('Team forecast'!$M$3:$AU$22,MATCH($B511,'Team forecast'!$B$3:$B$22,0),MATCH(AM$1,'Team forecast'!$M$2:$AU$2,0))</f>
        <v>0</v>
      </c>
      <c r="AN511" s="19">
        <f>INDEX('Team forecast'!$M$3:$AU$22,MATCH($B511,'Team forecast'!$B$3:$B$22,0),MATCH(AN$1,'Team forecast'!$M$2:$AU$2,0))</f>
        <v>0</v>
      </c>
      <c r="AO511" s="19">
        <f>INDEX('Team forecast'!$M$3:$AU$22,MATCH($B511,'Team forecast'!$B$3:$B$22,0),MATCH(AO$1,'Team forecast'!$M$2:$AU$2,0))</f>
        <v>0</v>
      </c>
      <c r="AP511" s="19">
        <f>INDEX('Team forecast'!$M$3:$AU$22,MATCH($B511,'Team forecast'!$B$3:$B$22,0),MATCH(AP$1,'Team forecast'!$M$2:$AU$2,0))</f>
        <v>0</v>
      </c>
      <c r="AQ511" s="5">
        <f t="shared" si="500"/>
        <v>-5000</v>
      </c>
      <c r="AR511" s="5">
        <f>INDEX('Team forecast'!$M$3:$AU$22,MATCH($B511,'Team forecast'!$B$3:$B$22,0),MATCH(AR$1,'Team forecast'!$M$2:$AU$2,0))*IF($Y511&gt;0,25000,0)</f>
        <v>0</v>
      </c>
      <c r="AS511" s="5">
        <f>INDEX('Team forecast'!$M$3:$AU$22,MATCH($B511,'Team forecast'!$B$3:$B$22,0),MATCH(AS$1,'Team forecast'!$M$2:$AU$2,0))*IF($Y511&gt;0,5000,0)</f>
        <v>0</v>
      </c>
      <c r="AT511" s="5">
        <f>INDEX('Team forecast'!$M$3:$AU$22,MATCH($B511,'Team forecast'!$B$3:$B$22,0),MATCH(AT$1,'Team forecast'!$M$2:$AU$2,0))*IF($Y511&gt;0,-15000,0)</f>
        <v>0</v>
      </c>
      <c r="AU511" s="5">
        <f t="shared" si="501"/>
        <v>0</v>
      </c>
      <c r="AV511" s="5">
        <f t="shared" si="502"/>
        <v>0</v>
      </c>
      <c r="AW511" s="5">
        <f t="shared" si="503"/>
        <v>0</v>
      </c>
      <c r="AX511" s="5">
        <f t="shared" si="504"/>
        <v>0</v>
      </c>
      <c r="AY511" s="5">
        <f t="shared" si="505"/>
        <v>0</v>
      </c>
      <c r="AZ511" s="5">
        <f t="shared" si="506"/>
        <v>0</v>
      </c>
      <c r="BA511" s="5">
        <f t="shared" si="507"/>
        <v>0</v>
      </c>
      <c r="BB511" s="5">
        <f t="shared" si="508"/>
        <v>0</v>
      </c>
      <c r="BC511" s="5">
        <f t="shared" si="509"/>
        <v>0</v>
      </c>
      <c r="BD511" s="5">
        <f>IFERROR(SUM(AR511:BC511),0)*((Cockpit!$C$3)^1)</f>
        <v>0</v>
      </c>
      <c r="BE511" s="19">
        <f>INDEX('Team forecast'!$M$3:$AU$22,MATCH($B511,'Team forecast'!$B$3:$B$22,0),MATCH(BE$1,'Team forecast'!$M$2:$AU$2,0))</f>
        <v>0</v>
      </c>
      <c r="BF511" s="19">
        <f>INDEX('Team forecast'!$M$3:$AU$22,MATCH($B511,'Team forecast'!$B$3:$B$22,0),MATCH(BF$1,'Team forecast'!$M$2:$AU$2,0))</f>
        <v>0</v>
      </c>
      <c r="BG511" s="19">
        <f>INDEX('Team forecast'!$M$3:$AU$22,MATCH($B511,'Team forecast'!$B$3:$B$22,0),MATCH(BG$1,'Team forecast'!$M$2:$AU$2,0))</f>
        <v>0</v>
      </c>
      <c r="BH511" s="19">
        <f>INDEX('Team forecast'!$M$3:$AU$22,MATCH($B511,'Team forecast'!$B$3:$B$22,0),MATCH(BH$1,'Team forecast'!$M$2:$AU$2,0))</f>
        <v>0</v>
      </c>
      <c r="BI511" s="5">
        <f t="shared" si="510"/>
        <v>-5000</v>
      </c>
      <c r="BJ511" s="5">
        <f>INDEX('Team forecast'!$M$3:$AU$22,MATCH($B511,'Team forecast'!$B$3:$B$22,0),MATCH(BJ$1,'Team forecast'!$M$2:$AU$2,0))*IF($Y511&gt;0,25000,0)</f>
        <v>0</v>
      </c>
      <c r="BK511" s="5">
        <f>INDEX('Team forecast'!$M$3:$AU$22,MATCH($B511,'Team forecast'!$B$3:$B$22,0),MATCH(BK$1,'Team forecast'!$M$2:$AU$2,0))*IF($Y511&gt;0,5000,0)</f>
        <v>0</v>
      </c>
      <c r="BL511" s="5">
        <f>INDEX('Team forecast'!$M$3:$AU$22,MATCH($B511,'Team forecast'!$B$3:$B$22,0),MATCH(BL$1,'Team forecast'!$M$2:$AU$2,0))*IF($Y511&gt;0,-15000,0)</f>
        <v>0</v>
      </c>
      <c r="BM511" s="5">
        <f t="shared" si="511"/>
        <v>0</v>
      </c>
      <c r="BN511" s="5">
        <f t="shared" si="512"/>
        <v>0</v>
      </c>
      <c r="BO511" s="5">
        <f t="shared" si="513"/>
        <v>0</v>
      </c>
      <c r="BP511" s="5">
        <f t="shared" si="514"/>
        <v>0</v>
      </c>
      <c r="BQ511" s="5">
        <f t="shared" si="515"/>
        <v>0</v>
      </c>
      <c r="BR511" s="5">
        <f t="shared" si="516"/>
        <v>0</v>
      </c>
      <c r="BS511" s="5">
        <f t="shared" si="517"/>
        <v>0</v>
      </c>
      <c r="BT511" s="5">
        <f t="shared" si="518"/>
        <v>0</v>
      </c>
      <c r="BU511" s="5">
        <f t="shared" si="519"/>
        <v>0</v>
      </c>
      <c r="BV511" s="5">
        <f>IFERROR(SUM(BJ511:BU511),0)*((Cockpit!$C$3)^2)</f>
        <v>0</v>
      </c>
      <c r="BW511" s="19">
        <f>INDEX('Team forecast'!$M$3:$AU$22,MATCH($B511,'Team forecast'!$B$3:$B$22,0),MATCH(BW$1,'Team forecast'!$M$2:$AU$2,0))</f>
        <v>0</v>
      </c>
      <c r="BX511" s="19">
        <f>INDEX('Team forecast'!$M$3:$AU$22,MATCH($B511,'Team forecast'!$B$3:$B$22,0),MATCH(BX$1,'Team forecast'!$M$2:$AU$2,0))</f>
        <v>0</v>
      </c>
      <c r="BY511" s="19">
        <f>INDEX('Team forecast'!$M$3:$AU$22,MATCH($B511,'Team forecast'!$B$3:$B$22,0),MATCH(BY$1,'Team forecast'!$M$2:$AU$2,0))</f>
        <v>0</v>
      </c>
      <c r="BZ511" s="19">
        <f>INDEX('Team forecast'!$M$3:$AU$22,MATCH($B511,'Team forecast'!$B$3:$B$22,0),MATCH(BZ$1,'Team forecast'!$M$2:$AU$2,0))</f>
        <v>0</v>
      </c>
      <c r="CA511" s="5">
        <f t="shared" si="520"/>
        <v>-5000</v>
      </c>
      <c r="CB511" s="5">
        <f>INDEX('Team forecast'!$M$3:$AU$22,MATCH($B511,'Team forecast'!$B$3:$B$22,0),MATCH(CB$1,'Team forecast'!$M$2:$AU$2,0))*IF($Y511&gt;0,25000,0)</f>
        <v>0</v>
      </c>
      <c r="CC511" s="5">
        <f>INDEX('Team forecast'!$M$3:$AU$22,MATCH($B511,'Team forecast'!$B$3:$B$22,0),MATCH(CC$1,'Team forecast'!$M$2:$AU$2,0))*IF($Y511&gt;0,5000,0)</f>
        <v>0</v>
      </c>
      <c r="CD511" s="5">
        <f>INDEX('Team forecast'!$M$3:$AU$22,MATCH($B511,'Team forecast'!$B$3:$B$22,0),MATCH(CD$1,'Team forecast'!$M$2:$AU$2,0))*IF($Y511&gt;0,-15000,0)</f>
        <v>0</v>
      </c>
      <c r="CE511" s="5">
        <f t="shared" si="521"/>
        <v>0</v>
      </c>
      <c r="CF511" s="5">
        <f t="shared" si="522"/>
        <v>0</v>
      </c>
      <c r="CG511" s="5">
        <f t="shared" si="523"/>
        <v>0</v>
      </c>
      <c r="CH511" s="5">
        <f t="shared" si="524"/>
        <v>0</v>
      </c>
      <c r="CI511" s="5">
        <f t="shared" si="525"/>
        <v>0</v>
      </c>
      <c r="CJ511" s="5">
        <f t="shared" si="526"/>
        <v>0</v>
      </c>
      <c r="CK511" s="5">
        <f t="shared" si="527"/>
        <v>0</v>
      </c>
      <c r="CL511" s="5">
        <f t="shared" si="528"/>
        <v>0</v>
      </c>
      <c r="CM511" s="5">
        <f t="shared" si="529"/>
        <v>0</v>
      </c>
      <c r="CN511" s="5">
        <f>IFERROR(SUM(CB511:CM511),0)*((Cockpit!$C$3)^3)</f>
        <v>0</v>
      </c>
      <c r="CO511" s="19">
        <f>INDEX('Team forecast'!$M$3:$AU$22,MATCH($B511,'Team forecast'!$B$3:$B$22,0),MATCH(CO$1,'Team forecast'!$M$2:$AU$2,0))</f>
        <v>0</v>
      </c>
      <c r="CP511" s="19">
        <f>INDEX('Team forecast'!$M$3:$AU$22,MATCH($B511,'Team forecast'!$B$3:$B$22,0),MATCH(CP$1,'Team forecast'!$M$2:$AU$2,0))</f>
        <v>0</v>
      </c>
      <c r="CQ511" s="19">
        <f>INDEX('Team forecast'!$M$3:$AU$22,MATCH($B511,'Team forecast'!$B$3:$B$22,0),MATCH(CQ$1,'Team forecast'!$M$2:$AU$2,0))</f>
        <v>0</v>
      </c>
      <c r="CR511" s="19">
        <f>INDEX('Team forecast'!$M$3:$AU$22,MATCH($B511,'Team forecast'!$B$3:$B$22,0),MATCH(CR$1,'Team forecast'!$M$2:$AU$2,0))</f>
        <v>0</v>
      </c>
      <c r="CS511" s="5">
        <f t="shared" si="530"/>
        <v>-5000</v>
      </c>
      <c r="CT511" s="5">
        <f>INDEX('Team forecast'!$M$3:$AU$22,MATCH($B511,'Team forecast'!$B$3:$B$22,0),MATCH(CT$1,'Team forecast'!$M$2:$AU$2,0))*IF($Y511&gt;0,25000,0)</f>
        <v>0</v>
      </c>
      <c r="CU511" s="5">
        <f>INDEX('Team forecast'!$M$3:$AU$22,MATCH($B511,'Team forecast'!$B$3:$B$22,0),MATCH(CU$1,'Team forecast'!$M$2:$AU$2,0))*IF($Y511&gt;0,5000,0)</f>
        <v>0</v>
      </c>
      <c r="CV511" s="5">
        <f>INDEX('Team forecast'!$M$3:$AU$22,MATCH($B511,'Team forecast'!$B$3:$B$22,0),MATCH(CV$1,'Team forecast'!$M$2:$AU$2,0))*IF($Y511&gt;0,-15000,0)</f>
        <v>0</v>
      </c>
      <c r="CW511" s="5">
        <f t="shared" si="531"/>
        <v>0</v>
      </c>
      <c r="CX511" s="5">
        <f t="shared" si="532"/>
        <v>0</v>
      </c>
      <c r="CY511" s="5">
        <f t="shared" si="533"/>
        <v>0</v>
      </c>
      <c r="CZ511" s="5">
        <f t="shared" si="534"/>
        <v>0</v>
      </c>
      <c r="DA511" s="5">
        <f t="shared" si="535"/>
        <v>0</v>
      </c>
      <c r="DB511" s="5">
        <f t="shared" si="536"/>
        <v>0</v>
      </c>
      <c r="DC511" s="5">
        <f t="shared" si="537"/>
        <v>0</v>
      </c>
      <c r="DD511" s="5">
        <f t="shared" si="538"/>
        <v>0</v>
      </c>
      <c r="DE511" s="5">
        <f t="shared" si="539"/>
        <v>0</v>
      </c>
      <c r="DF511" s="5">
        <f>IFERROR(SUM(CT511:DE511),0)*((Cockpit!$C$3)^4)</f>
        <v>0</v>
      </c>
      <c r="DG511" s="19">
        <f>INDEX('Team forecast'!$M$3:$AU$22,MATCH($B511,'Team forecast'!$B$3:$B$22,0),MATCH(DG$1,'Team forecast'!$M$2:$AU$2,0))</f>
        <v>0</v>
      </c>
      <c r="DH511" s="19">
        <f>INDEX('Team forecast'!$M$3:$AU$22,MATCH($B511,'Team forecast'!$B$3:$B$22,0),MATCH(DH$1,'Team forecast'!$M$2:$AU$2,0))</f>
        <v>0</v>
      </c>
      <c r="DI511" s="19">
        <f>INDEX('Team forecast'!$M$3:$AU$22,MATCH($B511,'Team forecast'!$B$3:$B$22,0),MATCH(DI$1,'Team forecast'!$M$2:$AU$2,0))</f>
        <v>0</v>
      </c>
      <c r="DJ511" s="19">
        <f>INDEX('Team forecast'!$M$3:$AU$22,MATCH($B511,'Team forecast'!$B$3:$B$22,0),MATCH(DJ$1,'Team forecast'!$M$2:$AU$2,0))</f>
        <v>0</v>
      </c>
      <c r="DK511" s="5">
        <f t="shared" si="540"/>
        <v>-5000</v>
      </c>
      <c r="DL511" s="5">
        <f>INDEX('Team forecast'!$M$3:$AU$22,MATCH($B511,'Team forecast'!$B$3:$B$22,0),MATCH(DL$1,'Team forecast'!$M$2:$AU$2,0))*IF($Y511&gt;0,25000,0)</f>
        <v>0</v>
      </c>
      <c r="DM511" s="5">
        <f>INDEX('Team forecast'!$M$3:$AU$22,MATCH($B511,'Team forecast'!$B$3:$B$22,0),MATCH(DM$1,'Team forecast'!$M$2:$AU$2,0))*IF($Y511&gt;0,5000,0)</f>
        <v>0</v>
      </c>
      <c r="DN511" s="5">
        <f>INDEX('Team forecast'!$M$3:$AU$22,MATCH($B511,'Team forecast'!$B$3:$B$22,0),MATCH(DN$1,'Team forecast'!$M$2:$AU$2,0))*IF($Y511&gt;0,-15000,0)</f>
        <v>0</v>
      </c>
      <c r="DO511" s="5">
        <f t="shared" si="541"/>
        <v>0</v>
      </c>
      <c r="DP511" s="5">
        <f t="shared" si="542"/>
        <v>0</v>
      </c>
      <c r="DQ511" s="5">
        <f t="shared" si="543"/>
        <v>0</v>
      </c>
      <c r="DR511" s="5">
        <f t="shared" si="544"/>
        <v>0</v>
      </c>
      <c r="DS511" s="5">
        <f t="shared" si="545"/>
        <v>0</v>
      </c>
      <c r="DT511" s="5">
        <f t="shared" si="546"/>
        <v>0</v>
      </c>
      <c r="DU511" s="5">
        <f t="shared" si="547"/>
        <v>0</v>
      </c>
      <c r="DV511" s="5">
        <f t="shared" si="548"/>
        <v>0</v>
      </c>
      <c r="DW511" s="5">
        <f t="shared" si="549"/>
        <v>0</v>
      </c>
      <c r="DX511" s="5">
        <f>IFERROR(SUM(DL511:DW511),0)*((Cockpit!$C$3)^5)</f>
        <v>0</v>
      </c>
      <c r="DY511" s="5">
        <f t="shared" si="550"/>
        <v>-5000</v>
      </c>
      <c r="DZ511" s="5" t="str">
        <f>IF(ISERROR(MATCH(A511,'Current squad'!B:B,0)),"No","Yes")</f>
        <v>No</v>
      </c>
      <c r="EA511" s="5" cm="1">
        <f t="array" ref="EA511">IFERROR(_xlfn.IFS(DZ511="Yes",0,DZ511="No",H511*1%),999999)</f>
        <v>34660</v>
      </c>
      <c r="EB511" s="5">
        <f t="shared" si="492"/>
        <v>3500660</v>
      </c>
      <c r="EC511" s="5">
        <f t="shared" si="551"/>
        <v>-39660</v>
      </c>
      <c r="ED511" s="1">
        <f t="shared" si="493"/>
        <v>-1.1442585112521639E-2</v>
      </c>
      <c r="EE511" s="5">
        <f>RANK(EC511,$EC$2:$EC$572)+COUNTIF($EC$2:EC511,EC511)-1</f>
        <v>419</v>
      </c>
      <c r="EF511" s="4">
        <f>RANK(ED511,$ED$2:$ED$572)+COUNTIF($ED$2:ED511,ED511)-1</f>
        <v>319</v>
      </c>
    </row>
    <row r="512" spans="1:136" x14ac:dyDescent="0.3">
      <c r="A512" t="str">
        <f>IF(Holdet.dk!A512&lt;&gt;"",Holdet.dk!A512,"")</f>
        <v>Danny Welbeck</v>
      </c>
      <c r="B512" t="str">
        <f>INDEX(Holdet.dk!B:B,MATCH($A512,Holdet.dk!$A:$A,0))</f>
        <v>Brighton and Hove</v>
      </c>
      <c r="C512" t="str">
        <f>INDEX(Holdet.dk!C:C,MATCH($A512,Holdet.dk!$A:$A,0))</f>
        <v>Striker</v>
      </c>
      <c r="D512" t="str">
        <f>INDEX(Holdet.dk!D:D,MATCH($A512,Holdet.dk!$A:$A,0))</f>
        <v>4.113.000</v>
      </c>
      <c r="E512" s="1">
        <f>IFERROR(_xlfn.NUMBERVALUE(INDEX(Holdet.dk!$E:$E,MATCH($A512,Holdet.dk!$A:$A,0)),","),0)</f>
        <v>8.0000000000000002E-3</v>
      </c>
      <c r="F512" t="str">
        <f>IF(INDEX(Lookup!H:H,MATCH('Master data'!A512,Lookup!G:G,0))=0,A512,INDEX(Lookup!H:H,MATCH('Master data'!A512,Lookup!G:G,0)))</f>
        <v>Danny Welbeck</v>
      </c>
      <c r="G512" t="str">
        <f>IFERROR(INDEX(Lookup!B:B,MATCH(INDEX(Rotowire!C:C,MATCH(F512,Rotowire!A:A,0)),Lookup!D:D,0)),"")</f>
        <v/>
      </c>
      <c r="H512" s="5">
        <f t="shared" si="484"/>
        <v>4113000</v>
      </c>
      <c r="I512" s="19">
        <f>IFERROR(INDEX('Team forecast'!$G$3:$I$22,MATCH($B512,'Team forecast'!$B$3:$B$22,0),MATCH(I$1,'Team forecast'!$G$2:$I$2,0)),0)</f>
        <v>0.99082568807339433</v>
      </c>
      <c r="J512" s="19">
        <f>IFERROR(INDEX('Team forecast'!$G$3:$I$22,MATCH($B512,'Team forecast'!$B$3:$B$22,0),MATCH(J$1,'Team forecast'!$G$2:$I$2,0)),0)</f>
        <v>0.68783068783068768</v>
      </c>
      <c r="K512" s="19">
        <f>IFERROR(INDEX('Team forecast'!$G$3:$I$22,MATCH($B512,'Team forecast'!$B$3:$B$22,0),MATCH(K$1,'Team forecast'!$G$2:$I$2,0)),0)</f>
        <v>2.0963984079539428</v>
      </c>
      <c r="L512">
        <f>SUMIFS(Rotowire!E:E,Rotowire!$A:$A,'Master data'!$F512)</f>
        <v>0</v>
      </c>
      <c r="M512" s="2">
        <f>SUMIFS(Rotowire!F:F,Rotowire!$A:$A,'Master data'!$F512)*I512</f>
        <v>0</v>
      </c>
      <c r="N512" s="2">
        <f>SUMIFS(Rotowire!G:G,Rotowire!$A:$A,'Master data'!$F512)*I512</f>
        <v>0</v>
      </c>
      <c r="O512" s="2">
        <f>SUMIFS(Rotowire!I:I,Rotowire!$A:$A,'Master data'!$F512)*I512</f>
        <v>0</v>
      </c>
      <c r="P512" s="2">
        <f>SUMIFS(Rotowire!W:W,Rotowire!$A:$A,'Master data'!$F512)*K512</f>
        <v>0</v>
      </c>
      <c r="Q512" s="2">
        <f>SUMIFS(Rotowire!Y:Y,Rotowire!$A:$A,'Master data'!$F512)*J512</f>
        <v>0</v>
      </c>
      <c r="R512" s="2">
        <f>SUMIFS(Rotowire!AB:AB,Rotowire!$A:$A,'Master data'!$F512)</f>
        <v>0</v>
      </c>
      <c r="S512" s="2">
        <f>SUMIFS(Rotowire!AC:AC,Rotowire!$A:$A,'Master data'!$F512)</f>
        <v>0</v>
      </c>
      <c r="T512" s="2">
        <f>INDEX('Team forecast'!D$3:D$22,MATCH($B512,'Team forecast'!$B$3:$B$22,0))</f>
        <v>1.08</v>
      </c>
      <c r="U512" s="2">
        <f>INDEX('Team forecast'!E$3:E$22,MATCH($B512,'Team forecast'!$B$3:$B$22,0))</f>
        <v>1.3</v>
      </c>
      <c r="V512" s="2">
        <f>INDEX('Team forecast'!J$3:J$22,MATCH($B512,'Team forecast'!$B$3:$B$22,0))</f>
        <v>0.30690000000000001</v>
      </c>
      <c r="W512" s="2">
        <f>INDEX('Team forecast'!K$3:K$22,MATCH($B512,'Team forecast'!$B$3:$B$22,0))</f>
        <v>0.28310000000000002</v>
      </c>
      <c r="X512" s="2">
        <f>INDEX('Team forecast'!L$3:L$22,MATCH($B512,'Team forecast'!$B$3:$B$22,0))</f>
        <v>0.41</v>
      </c>
      <c r="Y512" s="5">
        <f t="shared" si="485"/>
        <v>-5000</v>
      </c>
      <c r="Z512" s="5">
        <f t="shared" si="486"/>
        <v>0</v>
      </c>
      <c r="AA512" s="5">
        <f t="shared" si="487"/>
        <v>0</v>
      </c>
      <c r="AB512" s="5">
        <f t="shared" si="488"/>
        <v>0</v>
      </c>
      <c r="AC512" s="5">
        <f t="shared" si="489"/>
        <v>0</v>
      </c>
      <c r="AD512" s="5">
        <f t="shared" si="494"/>
        <v>0</v>
      </c>
      <c r="AE512" s="5">
        <f t="shared" si="495"/>
        <v>0</v>
      </c>
      <c r="AF512" s="5">
        <f t="shared" si="490"/>
        <v>0</v>
      </c>
      <c r="AG512" s="5">
        <f t="shared" si="491"/>
        <v>0</v>
      </c>
      <c r="AH512" s="5">
        <f t="shared" si="496"/>
        <v>0</v>
      </c>
      <c r="AI512" s="5">
        <f t="shared" si="497"/>
        <v>0</v>
      </c>
      <c r="AJ512" s="5">
        <f t="shared" si="498"/>
        <v>0</v>
      </c>
      <c r="AK512" s="5">
        <f t="shared" si="499"/>
        <v>0</v>
      </c>
      <c r="AL512" s="5">
        <f>IFERROR(SUM(Y512:AK512),-5000)*((Cockpit!$C$3)^0)</f>
        <v>-5000</v>
      </c>
      <c r="AM512" s="19">
        <f>INDEX('Team forecast'!$M$3:$AU$22,MATCH($B512,'Team forecast'!$B$3:$B$22,0),MATCH(AM$1,'Team forecast'!$M$2:$AU$2,0))</f>
        <v>0</v>
      </c>
      <c r="AN512" s="19">
        <f>INDEX('Team forecast'!$M$3:$AU$22,MATCH($B512,'Team forecast'!$B$3:$B$22,0),MATCH(AN$1,'Team forecast'!$M$2:$AU$2,0))</f>
        <v>0</v>
      </c>
      <c r="AO512" s="19">
        <f>INDEX('Team forecast'!$M$3:$AU$22,MATCH($B512,'Team forecast'!$B$3:$B$22,0),MATCH(AO$1,'Team forecast'!$M$2:$AU$2,0))</f>
        <v>0</v>
      </c>
      <c r="AP512" s="19">
        <f>INDEX('Team forecast'!$M$3:$AU$22,MATCH($B512,'Team forecast'!$B$3:$B$22,0),MATCH(AP$1,'Team forecast'!$M$2:$AU$2,0))</f>
        <v>0</v>
      </c>
      <c r="AQ512" s="5">
        <f t="shared" si="500"/>
        <v>-5000</v>
      </c>
      <c r="AR512" s="5">
        <f>INDEX('Team forecast'!$M$3:$AU$22,MATCH($B512,'Team forecast'!$B$3:$B$22,0),MATCH(AR$1,'Team forecast'!$M$2:$AU$2,0))*IF($Y512&gt;0,25000,0)</f>
        <v>0</v>
      </c>
      <c r="AS512" s="5">
        <f>INDEX('Team forecast'!$M$3:$AU$22,MATCH($B512,'Team forecast'!$B$3:$B$22,0),MATCH(AS$1,'Team forecast'!$M$2:$AU$2,0))*IF($Y512&gt;0,5000,0)</f>
        <v>0</v>
      </c>
      <c r="AT512" s="5">
        <f>INDEX('Team forecast'!$M$3:$AU$22,MATCH($B512,'Team forecast'!$B$3:$B$22,0),MATCH(AT$1,'Team forecast'!$M$2:$AU$2,0))*IF($Y512&gt;0,-15000,0)</f>
        <v>0</v>
      </c>
      <c r="AU512" s="5">
        <f t="shared" si="501"/>
        <v>0</v>
      </c>
      <c r="AV512" s="5">
        <f t="shared" si="502"/>
        <v>0</v>
      </c>
      <c r="AW512" s="5">
        <f t="shared" si="503"/>
        <v>0</v>
      </c>
      <c r="AX512" s="5">
        <f t="shared" si="504"/>
        <v>0</v>
      </c>
      <c r="AY512" s="5">
        <f t="shared" si="505"/>
        <v>0</v>
      </c>
      <c r="AZ512" s="5">
        <f t="shared" si="506"/>
        <v>0</v>
      </c>
      <c r="BA512" s="5">
        <f t="shared" si="507"/>
        <v>0</v>
      </c>
      <c r="BB512" s="5">
        <f t="shared" si="508"/>
        <v>0</v>
      </c>
      <c r="BC512" s="5">
        <f t="shared" si="509"/>
        <v>0</v>
      </c>
      <c r="BD512" s="5">
        <f>IFERROR(SUM(AR512:BC512),0)*((Cockpit!$C$3)^1)</f>
        <v>0</v>
      </c>
      <c r="BE512" s="19">
        <f>INDEX('Team forecast'!$M$3:$AU$22,MATCH($B512,'Team forecast'!$B$3:$B$22,0),MATCH(BE$1,'Team forecast'!$M$2:$AU$2,0))</f>
        <v>0</v>
      </c>
      <c r="BF512" s="19">
        <f>INDEX('Team forecast'!$M$3:$AU$22,MATCH($B512,'Team forecast'!$B$3:$B$22,0),MATCH(BF$1,'Team forecast'!$M$2:$AU$2,0))</f>
        <v>0</v>
      </c>
      <c r="BG512" s="19">
        <f>INDEX('Team forecast'!$M$3:$AU$22,MATCH($B512,'Team forecast'!$B$3:$B$22,0),MATCH(BG$1,'Team forecast'!$M$2:$AU$2,0))</f>
        <v>0</v>
      </c>
      <c r="BH512" s="19">
        <f>INDEX('Team forecast'!$M$3:$AU$22,MATCH($B512,'Team forecast'!$B$3:$B$22,0),MATCH(BH$1,'Team forecast'!$M$2:$AU$2,0))</f>
        <v>0</v>
      </c>
      <c r="BI512" s="5">
        <f t="shared" si="510"/>
        <v>-5000</v>
      </c>
      <c r="BJ512" s="5">
        <f>INDEX('Team forecast'!$M$3:$AU$22,MATCH($B512,'Team forecast'!$B$3:$B$22,0),MATCH(BJ$1,'Team forecast'!$M$2:$AU$2,0))*IF($Y512&gt;0,25000,0)</f>
        <v>0</v>
      </c>
      <c r="BK512" s="5">
        <f>INDEX('Team forecast'!$M$3:$AU$22,MATCH($B512,'Team forecast'!$B$3:$B$22,0),MATCH(BK$1,'Team forecast'!$M$2:$AU$2,0))*IF($Y512&gt;0,5000,0)</f>
        <v>0</v>
      </c>
      <c r="BL512" s="5">
        <f>INDEX('Team forecast'!$M$3:$AU$22,MATCH($B512,'Team forecast'!$B$3:$B$22,0),MATCH(BL$1,'Team forecast'!$M$2:$AU$2,0))*IF($Y512&gt;0,-15000,0)</f>
        <v>0</v>
      </c>
      <c r="BM512" s="5">
        <f t="shared" si="511"/>
        <v>0</v>
      </c>
      <c r="BN512" s="5">
        <f t="shared" si="512"/>
        <v>0</v>
      </c>
      <c r="BO512" s="5">
        <f t="shared" si="513"/>
        <v>0</v>
      </c>
      <c r="BP512" s="5">
        <f t="shared" si="514"/>
        <v>0</v>
      </c>
      <c r="BQ512" s="5">
        <f t="shared" si="515"/>
        <v>0</v>
      </c>
      <c r="BR512" s="5">
        <f t="shared" si="516"/>
        <v>0</v>
      </c>
      <c r="BS512" s="5">
        <f t="shared" si="517"/>
        <v>0</v>
      </c>
      <c r="BT512" s="5">
        <f t="shared" si="518"/>
        <v>0</v>
      </c>
      <c r="BU512" s="5">
        <f t="shared" si="519"/>
        <v>0</v>
      </c>
      <c r="BV512" s="5">
        <f>IFERROR(SUM(BJ512:BU512),0)*((Cockpit!$C$3)^2)</f>
        <v>0</v>
      </c>
      <c r="BW512" s="19">
        <f>INDEX('Team forecast'!$M$3:$AU$22,MATCH($B512,'Team forecast'!$B$3:$B$22,0),MATCH(BW$1,'Team forecast'!$M$2:$AU$2,0))</f>
        <v>0</v>
      </c>
      <c r="BX512" s="19">
        <f>INDEX('Team forecast'!$M$3:$AU$22,MATCH($B512,'Team forecast'!$B$3:$B$22,0),MATCH(BX$1,'Team forecast'!$M$2:$AU$2,0))</f>
        <v>0</v>
      </c>
      <c r="BY512" s="19">
        <f>INDEX('Team forecast'!$M$3:$AU$22,MATCH($B512,'Team forecast'!$B$3:$B$22,0),MATCH(BY$1,'Team forecast'!$M$2:$AU$2,0))</f>
        <v>0</v>
      </c>
      <c r="BZ512" s="19">
        <f>INDEX('Team forecast'!$M$3:$AU$22,MATCH($B512,'Team forecast'!$B$3:$B$22,0),MATCH(BZ$1,'Team forecast'!$M$2:$AU$2,0))</f>
        <v>0</v>
      </c>
      <c r="CA512" s="5">
        <f t="shared" si="520"/>
        <v>-5000</v>
      </c>
      <c r="CB512" s="5">
        <f>INDEX('Team forecast'!$M$3:$AU$22,MATCH($B512,'Team forecast'!$B$3:$B$22,0),MATCH(CB$1,'Team forecast'!$M$2:$AU$2,0))*IF($Y512&gt;0,25000,0)</f>
        <v>0</v>
      </c>
      <c r="CC512" s="5">
        <f>INDEX('Team forecast'!$M$3:$AU$22,MATCH($B512,'Team forecast'!$B$3:$B$22,0),MATCH(CC$1,'Team forecast'!$M$2:$AU$2,0))*IF($Y512&gt;0,5000,0)</f>
        <v>0</v>
      </c>
      <c r="CD512" s="5">
        <f>INDEX('Team forecast'!$M$3:$AU$22,MATCH($B512,'Team forecast'!$B$3:$B$22,0),MATCH(CD$1,'Team forecast'!$M$2:$AU$2,0))*IF($Y512&gt;0,-15000,0)</f>
        <v>0</v>
      </c>
      <c r="CE512" s="5">
        <f t="shared" si="521"/>
        <v>0</v>
      </c>
      <c r="CF512" s="5">
        <f t="shared" si="522"/>
        <v>0</v>
      </c>
      <c r="CG512" s="5">
        <f t="shared" si="523"/>
        <v>0</v>
      </c>
      <c r="CH512" s="5">
        <f t="shared" si="524"/>
        <v>0</v>
      </c>
      <c r="CI512" s="5">
        <f t="shared" si="525"/>
        <v>0</v>
      </c>
      <c r="CJ512" s="5">
        <f t="shared" si="526"/>
        <v>0</v>
      </c>
      <c r="CK512" s="5">
        <f t="shared" si="527"/>
        <v>0</v>
      </c>
      <c r="CL512" s="5">
        <f t="shared" si="528"/>
        <v>0</v>
      </c>
      <c r="CM512" s="5">
        <f t="shared" si="529"/>
        <v>0</v>
      </c>
      <c r="CN512" s="5">
        <f>IFERROR(SUM(CB512:CM512),0)*((Cockpit!$C$3)^3)</f>
        <v>0</v>
      </c>
      <c r="CO512" s="19">
        <f>INDEX('Team forecast'!$M$3:$AU$22,MATCH($B512,'Team forecast'!$B$3:$B$22,0),MATCH(CO$1,'Team forecast'!$M$2:$AU$2,0))</f>
        <v>0</v>
      </c>
      <c r="CP512" s="19">
        <f>INDEX('Team forecast'!$M$3:$AU$22,MATCH($B512,'Team forecast'!$B$3:$B$22,0),MATCH(CP$1,'Team forecast'!$M$2:$AU$2,0))</f>
        <v>0</v>
      </c>
      <c r="CQ512" s="19">
        <f>INDEX('Team forecast'!$M$3:$AU$22,MATCH($B512,'Team forecast'!$B$3:$B$22,0),MATCH(CQ$1,'Team forecast'!$M$2:$AU$2,0))</f>
        <v>0</v>
      </c>
      <c r="CR512" s="19">
        <f>INDEX('Team forecast'!$M$3:$AU$22,MATCH($B512,'Team forecast'!$B$3:$B$22,0),MATCH(CR$1,'Team forecast'!$M$2:$AU$2,0))</f>
        <v>0</v>
      </c>
      <c r="CS512" s="5">
        <f t="shared" si="530"/>
        <v>-5000</v>
      </c>
      <c r="CT512" s="5">
        <f>INDEX('Team forecast'!$M$3:$AU$22,MATCH($B512,'Team forecast'!$B$3:$B$22,0),MATCH(CT$1,'Team forecast'!$M$2:$AU$2,0))*IF($Y512&gt;0,25000,0)</f>
        <v>0</v>
      </c>
      <c r="CU512" s="5">
        <f>INDEX('Team forecast'!$M$3:$AU$22,MATCH($B512,'Team forecast'!$B$3:$B$22,0),MATCH(CU$1,'Team forecast'!$M$2:$AU$2,0))*IF($Y512&gt;0,5000,0)</f>
        <v>0</v>
      </c>
      <c r="CV512" s="5">
        <f>INDEX('Team forecast'!$M$3:$AU$22,MATCH($B512,'Team forecast'!$B$3:$B$22,0),MATCH(CV$1,'Team forecast'!$M$2:$AU$2,0))*IF($Y512&gt;0,-15000,0)</f>
        <v>0</v>
      </c>
      <c r="CW512" s="5">
        <f t="shared" si="531"/>
        <v>0</v>
      </c>
      <c r="CX512" s="5">
        <f t="shared" si="532"/>
        <v>0</v>
      </c>
      <c r="CY512" s="5">
        <f t="shared" si="533"/>
        <v>0</v>
      </c>
      <c r="CZ512" s="5">
        <f t="shared" si="534"/>
        <v>0</v>
      </c>
      <c r="DA512" s="5">
        <f t="shared" si="535"/>
        <v>0</v>
      </c>
      <c r="DB512" s="5">
        <f t="shared" si="536"/>
        <v>0</v>
      </c>
      <c r="DC512" s="5">
        <f t="shared" si="537"/>
        <v>0</v>
      </c>
      <c r="DD512" s="5">
        <f t="shared" si="538"/>
        <v>0</v>
      </c>
      <c r="DE512" s="5">
        <f t="shared" si="539"/>
        <v>0</v>
      </c>
      <c r="DF512" s="5">
        <f>IFERROR(SUM(CT512:DE512),0)*((Cockpit!$C$3)^4)</f>
        <v>0</v>
      </c>
      <c r="DG512" s="19">
        <f>INDEX('Team forecast'!$M$3:$AU$22,MATCH($B512,'Team forecast'!$B$3:$B$22,0),MATCH(DG$1,'Team forecast'!$M$2:$AU$2,0))</f>
        <v>0</v>
      </c>
      <c r="DH512" s="19">
        <f>INDEX('Team forecast'!$M$3:$AU$22,MATCH($B512,'Team forecast'!$B$3:$B$22,0),MATCH(DH$1,'Team forecast'!$M$2:$AU$2,0))</f>
        <v>0</v>
      </c>
      <c r="DI512" s="19">
        <f>INDEX('Team forecast'!$M$3:$AU$22,MATCH($B512,'Team forecast'!$B$3:$B$22,0),MATCH(DI$1,'Team forecast'!$M$2:$AU$2,0))</f>
        <v>0</v>
      </c>
      <c r="DJ512" s="19">
        <f>INDEX('Team forecast'!$M$3:$AU$22,MATCH($B512,'Team forecast'!$B$3:$B$22,0),MATCH(DJ$1,'Team forecast'!$M$2:$AU$2,0))</f>
        <v>0</v>
      </c>
      <c r="DK512" s="5">
        <f t="shared" si="540"/>
        <v>-5000</v>
      </c>
      <c r="DL512" s="5">
        <f>INDEX('Team forecast'!$M$3:$AU$22,MATCH($B512,'Team forecast'!$B$3:$B$22,0),MATCH(DL$1,'Team forecast'!$M$2:$AU$2,0))*IF($Y512&gt;0,25000,0)</f>
        <v>0</v>
      </c>
      <c r="DM512" s="5">
        <f>INDEX('Team forecast'!$M$3:$AU$22,MATCH($B512,'Team forecast'!$B$3:$B$22,0),MATCH(DM$1,'Team forecast'!$M$2:$AU$2,0))*IF($Y512&gt;0,5000,0)</f>
        <v>0</v>
      </c>
      <c r="DN512" s="5">
        <f>INDEX('Team forecast'!$M$3:$AU$22,MATCH($B512,'Team forecast'!$B$3:$B$22,0),MATCH(DN$1,'Team forecast'!$M$2:$AU$2,0))*IF($Y512&gt;0,-15000,0)</f>
        <v>0</v>
      </c>
      <c r="DO512" s="5">
        <f t="shared" si="541"/>
        <v>0</v>
      </c>
      <c r="DP512" s="5">
        <f t="shared" si="542"/>
        <v>0</v>
      </c>
      <c r="DQ512" s="5">
        <f t="shared" si="543"/>
        <v>0</v>
      </c>
      <c r="DR512" s="5">
        <f t="shared" si="544"/>
        <v>0</v>
      </c>
      <c r="DS512" s="5">
        <f t="shared" si="545"/>
        <v>0</v>
      </c>
      <c r="DT512" s="5">
        <f t="shared" si="546"/>
        <v>0</v>
      </c>
      <c r="DU512" s="5">
        <f t="shared" si="547"/>
        <v>0</v>
      </c>
      <c r="DV512" s="5">
        <f t="shared" si="548"/>
        <v>0</v>
      </c>
      <c r="DW512" s="5">
        <f t="shared" si="549"/>
        <v>0</v>
      </c>
      <c r="DX512" s="5">
        <f>IFERROR(SUM(DL512:DW512),0)*((Cockpit!$C$3)^5)</f>
        <v>0</v>
      </c>
      <c r="DY512" s="5">
        <f t="shared" si="550"/>
        <v>-5000</v>
      </c>
      <c r="DZ512" s="5" t="str">
        <f>IF(ISERROR(MATCH(A512,'Current squad'!B:B,0)),"No","Yes")</f>
        <v>No</v>
      </c>
      <c r="EA512" s="5" cm="1">
        <f t="array" ref="EA512">IFERROR(_xlfn.IFS(DZ512="Yes",0,DZ512="No",H512*1%),999999)</f>
        <v>41130</v>
      </c>
      <c r="EB512" s="5">
        <f t="shared" si="492"/>
        <v>4154130</v>
      </c>
      <c r="EC512" s="5">
        <f t="shared" si="551"/>
        <v>-46130</v>
      </c>
      <c r="ED512" s="1">
        <f t="shared" si="493"/>
        <v>-1.1215657670799902E-2</v>
      </c>
      <c r="EE512" s="5">
        <f>RANK(EC512,$EC$2:$EC$572)+COUNTIF($EC$2:EC512,EC512)-1</f>
        <v>464</v>
      </c>
      <c r="EF512" s="4">
        <f>RANK(ED512,$ED$2:$ED$572)+COUNTIF($ED$2:ED512,ED512)-1</f>
        <v>276</v>
      </c>
    </row>
    <row r="513" spans="1:136" x14ac:dyDescent="0.3">
      <c r="A513" t="str">
        <f>IF(Holdet.dk!A513&lt;&gt;"",Holdet.dk!A513,"")</f>
        <v>Kevin Long</v>
      </c>
      <c r="B513" t="str">
        <f>INDEX(Holdet.dk!B:B,MATCH($A513,Holdet.dk!$A:$A,0))</f>
        <v>Burnley</v>
      </c>
      <c r="C513" t="str">
        <f>INDEX(Holdet.dk!C:C,MATCH($A513,Holdet.dk!$A:$A,0))</f>
        <v>Defense</v>
      </c>
      <c r="D513" t="str">
        <f>INDEX(Holdet.dk!D:D,MATCH($A513,Holdet.dk!$A:$A,0))</f>
        <v>2.456.000</v>
      </c>
      <c r="E513" s="1">
        <f>IFERROR(_xlfn.NUMBERVALUE(INDEX(Holdet.dk!$E:$E,MATCH($A513,Holdet.dk!$A:$A,0)),","),0)</f>
        <v>1E-3</v>
      </c>
      <c r="F513" t="str">
        <f>IF(INDEX(Lookup!H:H,MATCH('Master data'!A513,Lookup!G:G,0))=0,A513,INDEX(Lookup!H:H,MATCH('Master data'!A513,Lookup!G:G,0)))</f>
        <v>Kevin Long</v>
      </c>
      <c r="G513" t="str">
        <f>IFERROR(INDEX(Lookup!B:B,MATCH(INDEX(Rotowire!C:C,MATCH(F513,Rotowire!A:A,0)),Lookup!D:D,0)),"")</f>
        <v/>
      </c>
      <c r="H513" s="5">
        <f t="shared" si="484"/>
        <v>2456000</v>
      </c>
      <c r="I513" s="19">
        <f>IFERROR(INDEX('Team forecast'!$G$3:$I$22,MATCH($B513,'Team forecast'!$B$3:$B$22,0),MATCH(I$1,'Team forecast'!$G$2:$I$2,0)),0)</f>
        <v>0.86842105263157876</v>
      </c>
      <c r="J513" s="19">
        <f>IFERROR(INDEX('Team forecast'!$G$3:$I$22,MATCH($B513,'Team forecast'!$B$3:$B$22,0),MATCH(J$1,'Team forecast'!$G$2:$I$2,0)),0)</f>
        <v>0.79999999999999993</v>
      </c>
      <c r="K513" s="19">
        <f>IFERROR(INDEX('Team forecast'!$G$3:$I$22,MATCH($B513,'Team forecast'!$B$3:$B$22,0),MATCH(K$1,'Team forecast'!$G$2:$I$2,0)),0)</f>
        <v>1.3061924203441888</v>
      </c>
      <c r="L513">
        <f>SUMIFS(Rotowire!E:E,Rotowire!$A:$A,'Master data'!$F513)</f>
        <v>0</v>
      </c>
      <c r="M513" s="2">
        <f>SUMIFS(Rotowire!F:F,Rotowire!$A:$A,'Master data'!$F513)*I513</f>
        <v>0</v>
      </c>
      <c r="N513" s="2">
        <f>SUMIFS(Rotowire!G:G,Rotowire!$A:$A,'Master data'!$F513)*I513</f>
        <v>0</v>
      </c>
      <c r="O513" s="2">
        <f>SUMIFS(Rotowire!I:I,Rotowire!$A:$A,'Master data'!$F513)*I513</f>
        <v>0</v>
      </c>
      <c r="P513" s="2">
        <f>SUMIFS(Rotowire!W:W,Rotowire!$A:$A,'Master data'!$F513)*K513</f>
        <v>0</v>
      </c>
      <c r="Q513" s="2">
        <f>SUMIFS(Rotowire!Y:Y,Rotowire!$A:$A,'Master data'!$F513)*J513</f>
        <v>0</v>
      </c>
      <c r="R513" s="2">
        <f>SUMIFS(Rotowire!AB:AB,Rotowire!$A:$A,'Master data'!$F513)</f>
        <v>0</v>
      </c>
      <c r="S513" s="2">
        <f>SUMIFS(Rotowire!AC:AC,Rotowire!$A:$A,'Master data'!$F513)</f>
        <v>0</v>
      </c>
      <c r="T513" s="2">
        <f>INDEX('Team forecast'!D$3:D$22,MATCH($B513,'Team forecast'!$B$3:$B$22,0))</f>
        <v>1.32</v>
      </c>
      <c r="U513" s="2">
        <f>INDEX('Team forecast'!E$3:E$22,MATCH($B513,'Team forecast'!$B$3:$B$22,0))</f>
        <v>1.1599999999999999</v>
      </c>
      <c r="V513" s="2">
        <f>INDEX('Team forecast'!J$3:J$22,MATCH($B513,'Team forecast'!$B$3:$B$22,0))</f>
        <v>0.39810000000000001</v>
      </c>
      <c r="W513" s="2">
        <f>INDEX('Team forecast'!K$3:K$22,MATCH($B513,'Team forecast'!$B$3:$B$22,0))</f>
        <v>0.27700000000000002</v>
      </c>
      <c r="X513" s="2">
        <f>INDEX('Team forecast'!L$3:L$22,MATCH($B513,'Team forecast'!$B$3:$B$22,0))</f>
        <v>0.32490000000000002</v>
      </c>
      <c r="Y513" s="5">
        <f t="shared" si="485"/>
        <v>-5000</v>
      </c>
      <c r="Z513" s="5">
        <f t="shared" si="486"/>
        <v>0</v>
      </c>
      <c r="AA513" s="5">
        <f t="shared" si="487"/>
        <v>0</v>
      </c>
      <c r="AB513" s="5">
        <f t="shared" si="488"/>
        <v>0</v>
      </c>
      <c r="AC513" s="5">
        <f t="shared" si="489"/>
        <v>0</v>
      </c>
      <c r="AD513" s="5">
        <f t="shared" si="494"/>
        <v>0</v>
      </c>
      <c r="AE513" s="5">
        <f t="shared" si="495"/>
        <v>0</v>
      </c>
      <c r="AF513" s="5">
        <f t="shared" si="490"/>
        <v>0</v>
      </c>
      <c r="AG513" s="5">
        <f t="shared" si="491"/>
        <v>0</v>
      </c>
      <c r="AH513" s="5">
        <f t="shared" si="496"/>
        <v>0</v>
      </c>
      <c r="AI513" s="5">
        <f t="shared" si="497"/>
        <v>0</v>
      </c>
      <c r="AJ513" s="5">
        <f t="shared" si="498"/>
        <v>0</v>
      </c>
      <c r="AK513" s="5">
        <f t="shared" si="499"/>
        <v>0</v>
      </c>
      <c r="AL513" s="5">
        <f>IFERROR(SUM(Y513:AK513),-5000)*((Cockpit!$C$3)^0)</f>
        <v>-5000</v>
      </c>
      <c r="AM513" s="19">
        <f>INDEX('Team forecast'!$M$3:$AU$22,MATCH($B513,'Team forecast'!$B$3:$B$22,0),MATCH(AM$1,'Team forecast'!$M$2:$AU$2,0))</f>
        <v>0</v>
      </c>
      <c r="AN513" s="19">
        <f>INDEX('Team forecast'!$M$3:$AU$22,MATCH($B513,'Team forecast'!$B$3:$B$22,0),MATCH(AN$1,'Team forecast'!$M$2:$AU$2,0))</f>
        <v>0</v>
      </c>
      <c r="AO513" s="19">
        <f>INDEX('Team forecast'!$M$3:$AU$22,MATCH($B513,'Team forecast'!$B$3:$B$22,0),MATCH(AO$1,'Team forecast'!$M$2:$AU$2,0))</f>
        <v>0</v>
      </c>
      <c r="AP513" s="19">
        <f>INDEX('Team forecast'!$M$3:$AU$22,MATCH($B513,'Team forecast'!$B$3:$B$22,0),MATCH(AP$1,'Team forecast'!$M$2:$AU$2,0))</f>
        <v>0</v>
      </c>
      <c r="AQ513" s="5">
        <f t="shared" si="500"/>
        <v>-5000</v>
      </c>
      <c r="AR513" s="5">
        <f>INDEX('Team forecast'!$M$3:$AU$22,MATCH($B513,'Team forecast'!$B$3:$B$22,0),MATCH(AR$1,'Team forecast'!$M$2:$AU$2,0))*IF($Y513&gt;0,25000,0)</f>
        <v>0</v>
      </c>
      <c r="AS513" s="5">
        <f>INDEX('Team forecast'!$M$3:$AU$22,MATCH($B513,'Team forecast'!$B$3:$B$22,0),MATCH(AS$1,'Team forecast'!$M$2:$AU$2,0))*IF($Y513&gt;0,5000,0)</f>
        <v>0</v>
      </c>
      <c r="AT513" s="5">
        <f>INDEX('Team forecast'!$M$3:$AU$22,MATCH($B513,'Team forecast'!$B$3:$B$22,0),MATCH(AT$1,'Team forecast'!$M$2:$AU$2,0))*IF($Y513&gt;0,-15000,0)</f>
        <v>0</v>
      </c>
      <c r="AU513" s="5">
        <f t="shared" si="501"/>
        <v>0</v>
      </c>
      <c r="AV513" s="5">
        <f t="shared" si="502"/>
        <v>0</v>
      </c>
      <c r="AW513" s="5">
        <f t="shared" si="503"/>
        <v>0</v>
      </c>
      <c r="AX513" s="5">
        <f t="shared" si="504"/>
        <v>0</v>
      </c>
      <c r="AY513" s="5">
        <f t="shared" si="505"/>
        <v>0</v>
      </c>
      <c r="AZ513" s="5">
        <f t="shared" si="506"/>
        <v>0</v>
      </c>
      <c r="BA513" s="5">
        <f t="shared" si="507"/>
        <v>0</v>
      </c>
      <c r="BB513" s="5">
        <f t="shared" si="508"/>
        <v>0</v>
      </c>
      <c r="BC513" s="5">
        <f t="shared" si="509"/>
        <v>0</v>
      </c>
      <c r="BD513" s="5">
        <f>IFERROR(SUM(AR513:BC513),0)*((Cockpit!$C$3)^1)</f>
        <v>0</v>
      </c>
      <c r="BE513" s="19">
        <f>INDEX('Team forecast'!$M$3:$AU$22,MATCH($B513,'Team forecast'!$B$3:$B$22,0),MATCH(BE$1,'Team forecast'!$M$2:$AU$2,0))</f>
        <v>0</v>
      </c>
      <c r="BF513" s="19">
        <f>INDEX('Team forecast'!$M$3:$AU$22,MATCH($B513,'Team forecast'!$B$3:$B$22,0),MATCH(BF$1,'Team forecast'!$M$2:$AU$2,0))</f>
        <v>0</v>
      </c>
      <c r="BG513" s="19">
        <f>INDEX('Team forecast'!$M$3:$AU$22,MATCH($B513,'Team forecast'!$B$3:$B$22,0),MATCH(BG$1,'Team forecast'!$M$2:$AU$2,0))</f>
        <v>0</v>
      </c>
      <c r="BH513" s="19">
        <f>INDEX('Team forecast'!$M$3:$AU$22,MATCH($B513,'Team forecast'!$B$3:$B$22,0),MATCH(BH$1,'Team forecast'!$M$2:$AU$2,0))</f>
        <v>0</v>
      </c>
      <c r="BI513" s="5">
        <f t="shared" si="510"/>
        <v>-5000</v>
      </c>
      <c r="BJ513" s="5">
        <f>INDEX('Team forecast'!$M$3:$AU$22,MATCH($B513,'Team forecast'!$B$3:$B$22,0),MATCH(BJ$1,'Team forecast'!$M$2:$AU$2,0))*IF($Y513&gt;0,25000,0)</f>
        <v>0</v>
      </c>
      <c r="BK513" s="5">
        <f>INDEX('Team forecast'!$M$3:$AU$22,MATCH($B513,'Team forecast'!$B$3:$B$22,0),MATCH(BK$1,'Team forecast'!$M$2:$AU$2,0))*IF($Y513&gt;0,5000,0)</f>
        <v>0</v>
      </c>
      <c r="BL513" s="5">
        <f>INDEX('Team forecast'!$M$3:$AU$22,MATCH($B513,'Team forecast'!$B$3:$B$22,0),MATCH(BL$1,'Team forecast'!$M$2:$AU$2,0))*IF($Y513&gt;0,-15000,0)</f>
        <v>0</v>
      </c>
      <c r="BM513" s="5">
        <f t="shared" si="511"/>
        <v>0</v>
      </c>
      <c r="BN513" s="5">
        <f t="shared" si="512"/>
        <v>0</v>
      </c>
      <c r="BO513" s="5">
        <f t="shared" si="513"/>
        <v>0</v>
      </c>
      <c r="BP513" s="5">
        <f t="shared" si="514"/>
        <v>0</v>
      </c>
      <c r="BQ513" s="5">
        <f t="shared" si="515"/>
        <v>0</v>
      </c>
      <c r="BR513" s="5">
        <f t="shared" si="516"/>
        <v>0</v>
      </c>
      <c r="BS513" s="5">
        <f t="shared" si="517"/>
        <v>0</v>
      </c>
      <c r="BT513" s="5">
        <f t="shared" si="518"/>
        <v>0</v>
      </c>
      <c r="BU513" s="5">
        <f t="shared" si="519"/>
        <v>0</v>
      </c>
      <c r="BV513" s="5">
        <f>IFERROR(SUM(BJ513:BU513),0)*((Cockpit!$C$3)^2)</f>
        <v>0</v>
      </c>
      <c r="BW513" s="19">
        <f>INDEX('Team forecast'!$M$3:$AU$22,MATCH($B513,'Team forecast'!$B$3:$B$22,0),MATCH(BW$1,'Team forecast'!$M$2:$AU$2,0))</f>
        <v>0</v>
      </c>
      <c r="BX513" s="19">
        <f>INDEX('Team forecast'!$M$3:$AU$22,MATCH($B513,'Team forecast'!$B$3:$B$22,0),MATCH(BX$1,'Team forecast'!$M$2:$AU$2,0))</f>
        <v>0</v>
      </c>
      <c r="BY513" s="19">
        <f>INDEX('Team forecast'!$M$3:$AU$22,MATCH($B513,'Team forecast'!$B$3:$B$22,0),MATCH(BY$1,'Team forecast'!$M$2:$AU$2,0))</f>
        <v>0</v>
      </c>
      <c r="BZ513" s="19">
        <f>INDEX('Team forecast'!$M$3:$AU$22,MATCH($B513,'Team forecast'!$B$3:$B$22,0),MATCH(BZ$1,'Team forecast'!$M$2:$AU$2,0))</f>
        <v>0</v>
      </c>
      <c r="CA513" s="5">
        <f t="shared" si="520"/>
        <v>-5000</v>
      </c>
      <c r="CB513" s="5">
        <f>INDEX('Team forecast'!$M$3:$AU$22,MATCH($B513,'Team forecast'!$B$3:$B$22,0),MATCH(CB$1,'Team forecast'!$M$2:$AU$2,0))*IF($Y513&gt;0,25000,0)</f>
        <v>0</v>
      </c>
      <c r="CC513" s="5">
        <f>INDEX('Team forecast'!$M$3:$AU$22,MATCH($B513,'Team forecast'!$B$3:$B$22,0),MATCH(CC$1,'Team forecast'!$M$2:$AU$2,0))*IF($Y513&gt;0,5000,0)</f>
        <v>0</v>
      </c>
      <c r="CD513" s="5">
        <f>INDEX('Team forecast'!$M$3:$AU$22,MATCH($B513,'Team forecast'!$B$3:$B$22,0),MATCH(CD$1,'Team forecast'!$M$2:$AU$2,0))*IF($Y513&gt;0,-15000,0)</f>
        <v>0</v>
      </c>
      <c r="CE513" s="5">
        <f t="shared" si="521"/>
        <v>0</v>
      </c>
      <c r="CF513" s="5">
        <f t="shared" si="522"/>
        <v>0</v>
      </c>
      <c r="CG513" s="5">
        <f t="shared" si="523"/>
        <v>0</v>
      </c>
      <c r="CH513" s="5">
        <f t="shared" si="524"/>
        <v>0</v>
      </c>
      <c r="CI513" s="5">
        <f t="shared" si="525"/>
        <v>0</v>
      </c>
      <c r="CJ513" s="5">
        <f t="shared" si="526"/>
        <v>0</v>
      </c>
      <c r="CK513" s="5">
        <f t="shared" si="527"/>
        <v>0</v>
      </c>
      <c r="CL513" s="5">
        <f t="shared" si="528"/>
        <v>0</v>
      </c>
      <c r="CM513" s="5">
        <f t="shared" si="529"/>
        <v>0</v>
      </c>
      <c r="CN513" s="5">
        <f>IFERROR(SUM(CB513:CM513),0)*((Cockpit!$C$3)^3)</f>
        <v>0</v>
      </c>
      <c r="CO513" s="19">
        <f>INDEX('Team forecast'!$M$3:$AU$22,MATCH($B513,'Team forecast'!$B$3:$B$22,0),MATCH(CO$1,'Team forecast'!$M$2:$AU$2,0))</f>
        <v>0</v>
      </c>
      <c r="CP513" s="19">
        <f>INDEX('Team forecast'!$M$3:$AU$22,MATCH($B513,'Team forecast'!$B$3:$B$22,0),MATCH(CP$1,'Team forecast'!$M$2:$AU$2,0))</f>
        <v>0</v>
      </c>
      <c r="CQ513" s="19">
        <f>INDEX('Team forecast'!$M$3:$AU$22,MATCH($B513,'Team forecast'!$B$3:$B$22,0),MATCH(CQ$1,'Team forecast'!$M$2:$AU$2,0))</f>
        <v>0</v>
      </c>
      <c r="CR513" s="19">
        <f>INDEX('Team forecast'!$M$3:$AU$22,MATCH($B513,'Team forecast'!$B$3:$B$22,0),MATCH(CR$1,'Team forecast'!$M$2:$AU$2,0))</f>
        <v>0</v>
      </c>
      <c r="CS513" s="5">
        <f t="shared" si="530"/>
        <v>-5000</v>
      </c>
      <c r="CT513" s="5">
        <f>INDEX('Team forecast'!$M$3:$AU$22,MATCH($B513,'Team forecast'!$B$3:$B$22,0),MATCH(CT$1,'Team forecast'!$M$2:$AU$2,0))*IF($Y513&gt;0,25000,0)</f>
        <v>0</v>
      </c>
      <c r="CU513" s="5">
        <f>INDEX('Team forecast'!$M$3:$AU$22,MATCH($B513,'Team forecast'!$B$3:$B$22,0),MATCH(CU$1,'Team forecast'!$M$2:$AU$2,0))*IF($Y513&gt;0,5000,0)</f>
        <v>0</v>
      </c>
      <c r="CV513" s="5">
        <f>INDEX('Team forecast'!$M$3:$AU$22,MATCH($B513,'Team forecast'!$B$3:$B$22,0),MATCH(CV$1,'Team forecast'!$M$2:$AU$2,0))*IF($Y513&gt;0,-15000,0)</f>
        <v>0</v>
      </c>
      <c r="CW513" s="5">
        <f t="shared" si="531"/>
        <v>0</v>
      </c>
      <c r="CX513" s="5">
        <f t="shared" si="532"/>
        <v>0</v>
      </c>
      <c r="CY513" s="5">
        <f t="shared" si="533"/>
        <v>0</v>
      </c>
      <c r="CZ513" s="5">
        <f t="shared" si="534"/>
        <v>0</v>
      </c>
      <c r="DA513" s="5">
        <f t="shared" si="535"/>
        <v>0</v>
      </c>
      <c r="DB513" s="5">
        <f t="shared" si="536"/>
        <v>0</v>
      </c>
      <c r="DC513" s="5">
        <f t="shared" si="537"/>
        <v>0</v>
      </c>
      <c r="DD513" s="5">
        <f t="shared" si="538"/>
        <v>0</v>
      </c>
      <c r="DE513" s="5">
        <f t="shared" si="539"/>
        <v>0</v>
      </c>
      <c r="DF513" s="5">
        <f>IFERROR(SUM(CT513:DE513),0)*((Cockpit!$C$3)^4)</f>
        <v>0</v>
      </c>
      <c r="DG513" s="19">
        <f>INDEX('Team forecast'!$M$3:$AU$22,MATCH($B513,'Team forecast'!$B$3:$B$22,0),MATCH(DG$1,'Team forecast'!$M$2:$AU$2,0))</f>
        <v>0</v>
      </c>
      <c r="DH513" s="19">
        <f>INDEX('Team forecast'!$M$3:$AU$22,MATCH($B513,'Team forecast'!$B$3:$B$22,0),MATCH(DH$1,'Team forecast'!$M$2:$AU$2,0))</f>
        <v>0</v>
      </c>
      <c r="DI513" s="19">
        <f>INDEX('Team forecast'!$M$3:$AU$22,MATCH($B513,'Team forecast'!$B$3:$B$22,0),MATCH(DI$1,'Team forecast'!$M$2:$AU$2,0))</f>
        <v>0</v>
      </c>
      <c r="DJ513" s="19">
        <f>INDEX('Team forecast'!$M$3:$AU$22,MATCH($B513,'Team forecast'!$B$3:$B$22,0),MATCH(DJ$1,'Team forecast'!$M$2:$AU$2,0))</f>
        <v>0</v>
      </c>
      <c r="DK513" s="5">
        <f t="shared" si="540"/>
        <v>-5000</v>
      </c>
      <c r="DL513" s="5">
        <f>INDEX('Team forecast'!$M$3:$AU$22,MATCH($B513,'Team forecast'!$B$3:$B$22,0),MATCH(DL$1,'Team forecast'!$M$2:$AU$2,0))*IF($Y513&gt;0,25000,0)</f>
        <v>0</v>
      </c>
      <c r="DM513" s="5">
        <f>INDEX('Team forecast'!$M$3:$AU$22,MATCH($B513,'Team forecast'!$B$3:$B$22,0),MATCH(DM$1,'Team forecast'!$M$2:$AU$2,0))*IF($Y513&gt;0,5000,0)</f>
        <v>0</v>
      </c>
      <c r="DN513" s="5">
        <f>INDEX('Team forecast'!$M$3:$AU$22,MATCH($B513,'Team forecast'!$B$3:$B$22,0),MATCH(DN$1,'Team forecast'!$M$2:$AU$2,0))*IF($Y513&gt;0,-15000,0)</f>
        <v>0</v>
      </c>
      <c r="DO513" s="5">
        <f t="shared" si="541"/>
        <v>0</v>
      </c>
      <c r="DP513" s="5">
        <f t="shared" si="542"/>
        <v>0</v>
      </c>
      <c r="DQ513" s="5">
        <f t="shared" si="543"/>
        <v>0</v>
      </c>
      <c r="DR513" s="5">
        <f t="shared" si="544"/>
        <v>0</v>
      </c>
      <c r="DS513" s="5">
        <f t="shared" si="545"/>
        <v>0</v>
      </c>
      <c r="DT513" s="5">
        <f t="shared" si="546"/>
        <v>0</v>
      </c>
      <c r="DU513" s="5">
        <f t="shared" si="547"/>
        <v>0</v>
      </c>
      <c r="DV513" s="5">
        <f t="shared" si="548"/>
        <v>0</v>
      </c>
      <c r="DW513" s="5">
        <f t="shared" si="549"/>
        <v>0</v>
      </c>
      <c r="DX513" s="5">
        <f>IFERROR(SUM(DL513:DW513),0)*((Cockpit!$C$3)^5)</f>
        <v>0</v>
      </c>
      <c r="DY513" s="5">
        <f t="shared" si="550"/>
        <v>-5000</v>
      </c>
      <c r="DZ513" s="5" t="str">
        <f>IF(ISERROR(MATCH(A513,'Current squad'!B:B,0)),"No","Yes")</f>
        <v>No</v>
      </c>
      <c r="EA513" s="5" cm="1">
        <f t="array" ref="EA513">IFERROR(_xlfn.IFS(DZ513="Yes",0,DZ513="No",H513*1%),999999)</f>
        <v>24560</v>
      </c>
      <c r="EB513" s="5">
        <f t="shared" si="492"/>
        <v>2480560</v>
      </c>
      <c r="EC513" s="5">
        <f t="shared" si="551"/>
        <v>-29560</v>
      </c>
      <c r="ED513" s="1">
        <f t="shared" si="493"/>
        <v>-1.2035830618892508E-2</v>
      </c>
      <c r="EE513" s="5">
        <f>RANK(EC513,$EC$2:$EC$572)+COUNTIF($EC$2:EC513,EC513)-1</f>
        <v>294</v>
      </c>
      <c r="EF513" s="4">
        <f>RANK(ED513,$ED$2:$ED$572)+COUNTIF($ED$2:ED513,ED513)-1</f>
        <v>425</v>
      </c>
    </row>
    <row r="514" spans="1:136" x14ac:dyDescent="0.3">
      <c r="A514" t="str">
        <f>IF(Holdet.dk!A514&lt;&gt;"",Holdet.dk!A514,"")</f>
        <v>João Virgínia</v>
      </c>
      <c r="B514" t="str">
        <f>INDEX(Holdet.dk!B:B,MATCH($A514,Holdet.dk!$A:$A,0))</f>
        <v>Everton</v>
      </c>
      <c r="C514" t="str">
        <f>INDEX(Holdet.dk!C:C,MATCH($A514,Holdet.dk!$A:$A,0))</f>
        <v>Goalkeeper</v>
      </c>
      <c r="D514" t="str">
        <f>INDEX(Holdet.dk!D:D,MATCH($A514,Holdet.dk!$A:$A,0))</f>
        <v>3.397.000</v>
      </c>
      <c r="E514" s="1">
        <f>IFERROR(_xlfn.NUMBERVALUE(INDEX(Holdet.dk!$E:$E,MATCH($A514,Holdet.dk!$A:$A,0)),","),0)</f>
        <v>0</v>
      </c>
      <c r="F514" t="str">
        <f>IF(INDEX(Lookup!H:H,MATCH('Master data'!A514,Lookup!G:G,0))=0,A514,INDEX(Lookup!H:H,MATCH('Master data'!A514,Lookup!G:G,0)))</f>
        <v>Joao Virginia</v>
      </c>
      <c r="G514" t="str">
        <f>IFERROR(INDEX(Lookup!B:B,MATCH(INDEX(Rotowire!C:C,MATCH(F514,Rotowire!A:A,0)),Lookup!D:D,0)),"")</f>
        <v/>
      </c>
      <c r="H514" s="5">
        <f t="shared" ref="H514:H577" si="552">_xlfn.NUMBERVALUE(D514,",")</f>
        <v>3397000</v>
      </c>
      <c r="I514" s="19">
        <f>IFERROR(INDEX('Team forecast'!$G$3:$I$22,MATCH($B514,'Team forecast'!$B$3:$B$22,0),MATCH(I$1,'Team forecast'!$G$2:$I$2,0)),0)</f>
        <v>1.118279569892473</v>
      </c>
      <c r="J514" s="19">
        <f>IFERROR(INDEX('Team forecast'!$G$3:$I$22,MATCH($B514,'Team forecast'!$B$3:$B$22,0),MATCH(J$1,'Team forecast'!$G$2:$I$2,0)),0)</f>
        <v>0.86602870813397137</v>
      </c>
      <c r="K514" s="19">
        <f>IFERROR(INDEX('Team forecast'!$G$3:$I$22,MATCH($B514,'Team forecast'!$B$3:$B$22,0),MATCH(K$1,'Team forecast'!$G$2:$I$2,0)),0)</f>
        <v>1.6365413680270404</v>
      </c>
      <c r="L514">
        <f>SUMIFS(Rotowire!E:E,Rotowire!$A:$A,'Master data'!$F514)</f>
        <v>0</v>
      </c>
      <c r="M514" s="2">
        <f>SUMIFS(Rotowire!F:F,Rotowire!$A:$A,'Master data'!$F514)*I514</f>
        <v>0</v>
      </c>
      <c r="N514" s="2">
        <f>SUMIFS(Rotowire!G:G,Rotowire!$A:$A,'Master data'!$F514)*I514</f>
        <v>0</v>
      </c>
      <c r="O514" s="2">
        <f>SUMIFS(Rotowire!I:I,Rotowire!$A:$A,'Master data'!$F514)*I514</f>
        <v>0</v>
      </c>
      <c r="P514" s="2">
        <f>SUMIFS(Rotowire!W:W,Rotowire!$A:$A,'Master data'!$F514)*K514</f>
        <v>0</v>
      </c>
      <c r="Q514" s="2">
        <f>SUMIFS(Rotowire!Y:Y,Rotowire!$A:$A,'Master data'!$F514)*J514</f>
        <v>0</v>
      </c>
      <c r="R514" s="2">
        <f>SUMIFS(Rotowire!AB:AB,Rotowire!$A:$A,'Master data'!$F514)</f>
        <v>0</v>
      </c>
      <c r="S514" s="2">
        <f>SUMIFS(Rotowire!AC:AC,Rotowire!$A:$A,'Master data'!$F514)</f>
        <v>0</v>
      </c>
      <c r="T514" s="2">
        <f>INDEX('Team forecast'!D$3:D$22,MATCH($B514,'Team forecast'!$B$3:$B$22,0))</f>
        <v>1.04</v>
      </c>
      <c r="U514" s="2">
        <f>INDEX('Team forecast'!E$3:E$22,MATCH($B514,'Team forecast'!$B$3:$B$22,0))</f>
        <v>1.81</v>
      </c>
      <c r="V514" s="2">
        <f>INDEX('Team forecast'!J$3:J$22,MATCH($B514,'Team forecast'!$B$3:$B$22,0))</f>
        <v>0.21479999999999999</v>
      </c>
      <c r="W514" s="2">
        <f>INDEX('Team forecast'!K$3:K$22,MATCH($B514,'Team forecast'!$B$3:$B$22,0))</f>
        <v>0.23649999999999999</v>
      </c>
      <c r="X514" s="2">
        <f>INDEX('Team forecast'!L$3:L$22,MATCH($B514,'Team forecast'!$B$3:$B$22,0))</f>
        <v>0.54869999999999997</v>
      </c>
      <c r="Y514" s="5">
        <f t="shared" ref="Y514:Y535" si="553">IF(L514&gt;95,7000*2,IF(L514&gt;0,7000,-5000))</f>
        <v>-5000</v>
      </c>
      <c r="Z514" s="5">
        <f t="shared" ref="Z514:Z535" si="554">IF($Y514&gt;0,V514*25000,0)</f>
        <v>0</v>
      </c>
      <c r="AA514" s="5">
        <f t="shared" ref="AA514:AA535" si="555">IF($Y514&gt;0,W514*5000,0)</f>
        <v>0</v>
      </c>
      <c r="AB514" s="5">
        <f t="shared" ref="AB514:AB535" si="556">IF($Y514&gt;0,X514*(-15000),0)</f>
        <v>0</v>
      </c>
      <c r="AC514" s="5">
        <f t="shared" ref="AC514:AC577" si="557">IF(C514="Defense",M514*150000,IF(C514="Midfield",M514*125000,IF(C514="Striker",M514*100000,0)))</f>
        <v>0</v>
      </c>
      <c r="AD514" s="5">
        <f t="shared" si="494"/>
        <v>0</v>
      </c>
      <c r="AE514" s="5">
        <f t="shared" si="495"/>
        <v>0</v>
      </c>
      <c r="AF514" s="5">
        <f t="shared" ref="AF514:AF577" si="558">IF(C514="Goalkeeper",P514*75000,IF(C514="Defense",P514*50000,0))</f>
        <v>0</v>
      </c>
      <c r="AG514" s="5">
        <f t="shared" ref="AG514:AG577" si="559">IF(C514="Goalkeeper",Q514*5000,0)</f>
        <v>0</v>
      </c>
      <c r="AH514" s="5">
        <f t="shared" si="496"/>
        <v>0</v>
      </c>
      <c r="AI514" s="5">
        <f t="shared" si="497"/>
        <v>0</v>
      </c>
      <c r="AJ514" s="5">
        <f t="shared" si="498"/>
        <v>0</v>
      </c>
      <c r="AK514" s="5">
        <f t="shared" si="499"/>
        <v>0</v>
      </c>
      <c r="AL514" s="5">
        <f>IFERROR(SUM(Y514:AK514),-5000)*((Cockpit!$C$3)^0)</f>
        <v>-5000</v>
      </c>
      <c r="AM514" s="19">
        <f>INDEX('Team forecast'!$M$3:$AU$22,MATCH($B514,'Team forecast'!$B$3:$B$22,0),MATCH(AM$1,'Team forecast'!$M$2:$AU$2,0))</f>
        <v>0</v>
      </c>
      <c r="AN514" s="19">
        <f>INDEX('Team forecast'!$M$3:$AU$22,MATCH($B514,'Team forecast'!$B$3:$B$22,0),MATCH(AN$1,'Team forecast'!$M$2:$AU$2,0))</f>
        <v>0</v>
      </c>
      <c r="AO514" s="19">
        <f>INDEX('Team forecast'!$M$3:$AU$22,MATCH($B514,'Team forecast'!$B$3:$B$22,0),MATCH(AO$1,'Team forecast'!$M$2:$AU$2,0))</f>
        <v>0</v>
      </c>
      <c r="AP514" s="19">
        <f>INDEX('Team forecast'!$M$3:$AU$22,MATCH($B514,'Team forecast'!$B$3:$B$22,0),MATCH(AP$1,'Team forecast'!$M$2:$AU$2,0))</f>
        <v>0</v>
      </c>
      <c r="AQ514" s="5">
        <f t="shared" si="500"/>
        <v>-5000</v>
      </c>
      <c r="AR514" s="5">
        <f>INDEX('Team forecast'!$M$3:$AU$22,MATCH($B514,'Team forecast'!$B$3:$B$22,0),MATCH(AR$1,'Team forecast'!$M$2:$AU$2,0))*IF($Y514&gt;0,25000,0)</f>
        <v>0</v>
      </c>
      <c r="AS514" s="5">
        <f>INDEX('Team forecast'!$M$3:$AU$22,MATCH($B514,'Team forecast'!$B$3:$B$22,0),MATCH(AS$1,'Team forecast'!$M$2:$AU$2,0))*IF($Y514&gt;0,5000,0)</f>
        <v>0</v>
      </c>
      <c r="AT514" s="5">
        <f>INDEX('Team forecast'!$M$3:$AU$22,MATCH($B514,'Team forecast'!$B$3:$B$22,0),MATCH(AT$1,'Team forecast'!$M$2:$AU$2,0))*IF($Y514&gt;0,-15000,0)</f>
        <v>0</v>
      </c>
      <c r="AU514" s="5">
        <f t="shared" si="501"/>
        <v>0</v>
      </c>
      <c r="AV514" s="5">
        <f t="shared" si="502"/>
        <v>0</v>
      </c>
      <c r="AW514" s="5">
        <f t="shared" si="503"/>
        <v>0</v>
      </c>
      <c r="AX514" s="5">
        <f t="shared" si="504"/>
        <v>0</v>
      </c>
      <c r="AY514" s="5">
        <f t="shared" si="505"/>
        <v>0</v>
      </c>
      <c r="AZ514" s="5">
        <f t="shared" si="506"/>
        <v>0</v>
      </c>
      <c r="BA514" s="5">
        <f t="shared" si="507"/>
        <v>0</v>
      </c>
      <c r="BB514" s="5">
        <f t="shared" si="508"/>
        <v>0</v>
      </c>
      <c r="BC514" s="5">
        <f t="shared" si="509"/>
        <v>0</v>
      </c>
      <c r="BD514" s="5">
        <f>IFERROR(SUM(AR514:BC514),0)*((Cockpit!$C$3)^1)</f>
        <v>0</v>
      </c>
      <c r="BE514" s="19">
        <f>INDEX('Team forecast'!$M$3:$AU$22,MATCH($B514,'Team forecast'!$B$3:$B$22,0),MATCH(BE$1,'Team forecast'!$M$2:$AU$2,0))</f>
        <v>0</v>
      </c>
      <c r="BF514" s="19">
        <f>INDEX('Team forecast'!$M$3:$AU$22,MATCH($B514,'Team forecast'!$B$3:$B$22,0),MATCH(BF$1,'Team forecast'!$M$2:$AU$2,0))</f>
        <v>0</v>
      </c>
      <c r="BG514" s="19">
        <f>INDEX('Team forecast'!$M$3:$AU$22,MATCH($B514,'Team forecast'!$B$3:$B$22,0),MATCH(BG$1,'Team forecast'!$M$2:$AU$2,0))</f>
        <v>0</v>
      </c>
      <c r="BH514" s="19">
        <f>INDEX('Team forecast'!$M$3:$AU$22,MATCH($B514,'Team forecast'!$B$3:$B$22,0),MATCH(BH$1,'Team forecast'!$M$2:$AU$2,0))</f>
        <v>0</v>
      </c>
      <c r="BI514" s="5">
        <f t="shared" si="510"/>
        <v>-5000</v>
      </c>
      <c r="BJ514" s="5">
        <f>INDEX('Team forecast'!$M$3:$AU$22,MATCH($B514,'Team forecast'!$B$3:$B$22,0),MATCH(BJ$1,'Team forecast'!$M$2:$AU$2,0))*IF($Y514&gt;0,25000,0)</f>
        <v>0</v>
      </c>
      <c r="BK514" s="5">
        <f>INDEX('Team forecast'!$M$3:$AU$22,MATCH($B514,'Team forecast'!$B$3:$B$22,0),MATCH(BK$1,'Team forecast'!$M$2:$AU$2,0))*IF($Y514&gt;0,5000,0)</f>
        <v>0</v>
      </c>
      <c r="BL514" s="5">
        <f>INDEX('Team forecast'!$M$3:$AU$22,MATCH($B514,'Team forecast'!$B$3:$B$22,0),MATCH(BL$1,'Team forecast'!$M$2:$AU$2,0))*IF($Y514&gt;0,-15000,0)</f>
        <v>0</v>
      </c>
      <c r="BM514" s="5">
        <f t="shared" si="511"/>
        <v>0</v>
      </c>
      <c r="BN514" s="5">
        <f t="shared" si="512"/>
        <v>0</v>
      </c>
      <c r="BO514" s="5">
        <f t="shared" si="513"/>
        <v>0</v>
      </c>
      <c r="BP514" s="5">
        <f t="shared" si="514"/>
        <v>0</v>
      </c>
      <c r="BQ514" s="5">
        <f t="shared" si="515"/>
        <v>0</v>
      </c>
      <c r="BR514" s="5">
        <f t="shared" si="516"/>
        <v>0</v>
      </c>
      <c r="BS514" s="5">
        <f t="shared" si="517"/>
        <v>0</v>
      </c>
      <c r="BT514" s="5">
        <f t="shared" si="518"/>
        <v>0</v>
      </c>
      <c r="BU514" s="5">
        <f t="shared" si="519"/>
        <v>0</v>
      </c>
      <c r="BV514" s="5">
        <f>IFERROR(SUM(BJ514:BU514),0)*((Cockpit!$C$3)^2)</f>
        <v>0</v>
      </c>
      <c r="BW514" s="19">
        <f>INDEX('Team forecast'!$M$3:$AU$22,MATCH($B514,'Team forecast'!$B$3:$B$22,0),MATCH(BW$1,'Team forecast'!$M$2:$AU$2,0))</f>
        <v>0</v>
      </c>
      <c r="BX514" s="19">
        <f>INDEX('Team forecast'!$M$3:$AU$22,MATCH($B514,'Team forecast'!$B$3:$B$22,0),MATCH(BX$1,'Team forecast'!$M$2:$AU$2,0))</f>
        <v>0</v>
      </c>
      <c r="BY514" s="19">
        <f>INDEX('Team forecast'!$M$3:$AU$22,MATCH($B514,'Team forecast'!$B$3:$B$22,0),MATCH(BY$1,'Team forecast'!$M$2:$AU$2,0))</f>
        <v>0</v>
      </c>
      <c r="BZ514" s="19">
        <f>INDEX('Team forecast'!$M$3:$AU$22,MATCH($B514,'Team forecast'!$B$3:$B$22,0),MATCH(BZ$1,'Team forecast'!$M$2:$AU$2,0))</f>
        <v>0</v>
      </c>
      <c r="CA514" s="5">
        <f t="shared" si="520"/>
        <v>-5000</v>
      </c>
      <c r="CB514" s="5">
        <f>INDEX('Team forecast'!$M$3:$AU$22,MATCH($B514,'Team forecast'!$B$3:$B$22,0),MATCH(CB$1,'Team forecast'!$M$2:$AU$2,0))*IF($Y514&gt;0,25000,0)</f>
        <v>0</v>
      </c>
      <c r="CC514" s="5">
        <f>INDEX('Team forecast'!$M$3:$AU$22,MATCH($B514,'Team forecast'!$B$3:$B$22,0),MATCH(CC$1,'Team forecast'!$M$2:$AU$2,0))*IF($Y514&gt;0,5000,0)</f>
        <v>0</v>
      </c>
      <c r="CD514" s="5">
        <f>INDEX('Team forecast'!$M$3:$AU$22,MATCH($B514,'Team forecast'!$B$3:$B$22,0),MATCH(CD$1,'Team forecast'!$M$2:$AU$2,0))*IF($Y514&gt;0,-15000,0)</f>
        <v>0</v>
      </c>
      <c r="CE514" s="5">
        <f t="shared" si="521"/>
        <v>0</v>
      </c>
      <c r="CF514" s="5">
        <f t="shared" si="522"/>
        <v>0</v>
      </c>
      <c r="CG514" s="5">
        <f t="shared" si="523"/>
        <v>0</v>
      </c>
      <c r="CH514" s="5">
        <f t="shared" si="524"/>
        <v>0</v>
      </c>
      <c r="CI514" s="5">
        <f t="shared" si="525"/>
        <v>0</v>
      </c>
      <c r="CJ514" s="5">
        <f t="shared" si="526"/>
        <v>0</v>
      </c>
      <c r="CK514" s="5">
        <f t="shared" si="527"/>
        <v>0</v>
      </c>
      <c r="CL514" s="5">
        <f t="shared" si="528"/>
        <v>0</v>
      </c>
      <c r="CM514" s="5">
        <f t="shared" si="529"/>
        <v>0</v>
      </c>
      <c r="CN514" s="5">
        <f>IFERROR(SUM(CB514:CM514),0)*((Cockpit!$C$3)^3)</f>
        <v>0</v>
      </c>
      <c r="CO514" s="19">
        <f>INDEX('Team forecast'!$M$3:$AU$22,MATCH($B514,'Team forecast'!$B$3:$B$22,0),MATCH(CO$1,'Team forecast'!$M$2:$AU$2,0))</f>
        <v>0</v>
      </c>
      <c r="CP514" s="19">
        <f>INDEX('Team forecast'!$M$3:$AU$22,MATCH($B514,'Team forecast'!$B$3:$B$22,0),MATCH(CP$1,'Team forecast'!$M$2:$AU$2,0))</f>
        <v>0</v>
      </c>
      <c r="CQ514" s="19">
        <f>INDEX('Team forecast'!$M$3:$AU$22,MATCH($B514,'Team forecast'!$B$3:$B$22,0),MATCH(CQ$1,'Team forecast'!$M$2:$AU$2,0))</f>
        <v>0</v>
      </c>
      <c r="CR514" s="19">
        <f>INDEX('Team forecast'!$M$3:$AU$22,MATCH($B514,'Team forecast'!$B$3:$B$22,0),MATCH(CR$1,'Team forecast'!$M$2:$AU$2,0))</f>
        <v>0</v>
      </c>
      <c r="CS514" s="5">
        <f t="shared" si="530"/>
        <v>-5000</v>
      </c>
      <c r="CT514" s="5">
        <f>INDEX('Team forecast'!$M$3:$AU$22,MATCH($B514,'Team forecast'!$B$3:$B$22,0),MATCH(CT$1,'Team forecast'!$M$2:$AU$2,0))*IF($Y514&gt;0,25000,0)</f>
        <v>0</v>
      </c>
      <c r="CU514" s="5">
        <f>INDEX('Team forecast'!$M$3:$AU$22,MATCH($B514,'Team forecast'!$B$3:$B$22,0),MATCH(CU$1,'Team forecast'!$M$2:$AU$2,0))*IF($Y514&gt;0,5000,0)</f>
        <v>0</v>
      </c>
      <c r="CV514" s="5">
        <f>INDEX('Team forecast'!$M$3:$AU$22,MATCH($B514,'Team forecast'!$B$3:$B$22,0),MATCH(CV$1,'Team forecast'!$M$2:$AU$2,0))*IF($Y514&gt;0,-15000,0)</f>
        <v>0</v>
      </c>
      <c r="CW514" s="5">
        <f t="shared" si="531"/>
        <v>0</v>
      </c>
      <c r="CX514" s="5">
        <f t="shared" si="532"/>
        <v>0</v>
      </c>
      <c r="CY514" s="5">
        <f t="shared" si="533"/>
        <v>0</v>
      </c>
      <c r="CZ514" s="5">
        <f t="shared" si="534"/>
        <v>0</v>
      </c>
      <c r="DA514" s="5">
        <f t="shared" si="535"/>
        <v>0</v>
      </c>
      <c r="DB514" s="5">
        <f t="shared" si="536"/>
        <v>0</v>
      </c>
      <c r="DC514" s="5">
        <f t="shared" si="537"/>
        <v>0</v>
      </c>
      <c r="DD514" s="5">
        <f t="shared" si="538"/>
        <v>0</v>
      </c>
      <c r="DE514" s="5">
        <f t="shared" si="539"/>
        <v>0</v>
      </c>
      <c r="DF514" s="5">
        <f>IFERROR(SUM(CT514:DE514),0)*((Cockpit!$C$3)^4)</f>
        <v>0</v>
      </c>
      <c r="DG514" s="19">
        <f>INDEX('Team forecast'!$M$3:$AU$22,MATCH($B514,'Team forecast'!$B$3:$B$22,0),MATCH(DG$1,'Team forecast'!$M$2:$AU$2,0))</f>
        <v>0</v>
      </c>
      <c r="DH514" s="19">
        <f>INDEX('Team forecast'!$M$3:$AU$22,MATCH($B514,'Team forecast'!$B$3:$B$22,0),MATCH(DH$1,'Team forecast'!$M$2:$AU$2,0))</f>
        <v>0</v>
      </c>
      <c r="DI514" s="19">
        <f>INDEX('Team forecast'!$M$3:$AU$22,MATCH($B514,'Team forecast'!$B$3:$B$22,0),MATCH(DI$1,'Team forecast'!$M$2:$AU$2,0))</f>
        <v>0</v>
      </c>
      <c r="DJ514" s="19">
        <f>INDEX('Team forecast'!$M$3:$AU$22,MATCH($B514,'Team forecast'!$B$3:$B$22,0),MATCH(DJ$1,'Team forecast'!$M$2:$AU$2,0))</f>
        <v>0</v>
      </c>
      <c r="DK514" s="5">
        <f t="shared" si="540"/>
        <v>-5000</v>
      </c>
      <c r="DL514" s="5">
        <f>INDEX('Team forecast'!$M$3:$AU$22,MATCH($B514,'Team forecast'!$B$3:$B$22,0),MATCH(DL$1,'Team forecast'!$M$2:$AU$2,0))*IF($Y514&gt;0,25000,0)</f>
        <v>0</v>
      </c>
      <c r="DM514" s="5">
        <f>INDEX('Team forecast'!$M$3:$AU$22,MATCH($B514,'Team forecast'!$B$3:$B$22,0),MATCH(DM$1,'Team forecast'!$M$2:$AU$2,0))*IF($Y514&gt;0,5000,0)</f>
        <v>0</v>
      </c>
      <c r="DN514" s="5">
        <f>INDEX('Team forecast'!$M$3:$AU$22,MATCH($B514,'Team forecast'!$B$3:$B$22,0),MATCH(DN$1,'Team forecast'!$M$2:$AU$2,0))*IF($Y514&gt;0,-15000,0)</f>
        <v>0</v>
      </c>
      <c r="DO514" s="5">
        <f t="shared" si="541"/>
        <v>0</v>
      </c>
      <c r="DP514" s="5">
        <f t="shared" si="542"/>
        <v>0</v>
      </c>
      <c r="DQ514" s="5">
        <f t="shared" si="543"/>
        <v>0</v>
      </c>
      <c r="DR514" s="5">
        <f t="shared" si="544"/>
        <v>0</v>
      </c>
      <c r="DS514" s="5">
        <f t="shared" si="545"/>
        <v>0</v>
      </c>
      <c r="DT514" s="5">
        <f t="shared" si="546"/>
        <v>0</v>
      </c>
      <c r="DU514" s="5">
        <f t="shared" si="547"/>
        <v>0</v>
      </c>
      <c r="DV514" s="5">
        <f t="shared" si="548"/>
        <v>0</v>
      </c>
      <c r="DW514" s="5">
        <f t="shared" si="549"/>
        <v>0</v>
      </c>
      <c r="DX514" s="5">
        <f>IFERROR(SUM(DL514:DW514),0)*((Cockpit!$C$3)^5)</f>
        <v>0</v>
      </c>
      <c r="DY514" s="5">
        <f t="shared" si="550"/>
        <v>-5000</v>
      </c>
      <c r="DZ514" s="5" t="str">
        <f>IF(ISERROR(MATCH(A514,'Current squad'!B:B,0)),"No","Yes")</f>
        <v>No</v>
      </c>
      <c r="EA514" s="5" cm="1">
        <f t="array" ref="EA514">IFERROR(_xlfn.IFS(DZ514="Yes",0,DZ514="No",H514*1%),999999)</f>
        <v>33970</v>
      </c>
      <c r="EB514" s="5">
        <f t="shared" ref="EB514:EB535" si="560">H514+EA514</f>
        <v>3430970</v>
      </c>
      <c r="EC514" s="5">
        <f t="shared" si="551"/>
        <v>-38970</v>
      </c>
      <c r="ED514" s="1">
        <f t="shared" ref="ED514:ED535" si="561">IFERROR(EC514/H514,-100%)</f>
        <v>-1.1471886959081542E-2</v>
      </c>
      <c r="EE514" s="5">
        <f>RANK(EC514,$EC$2:$EC$572)+COUNTIF($EC$2:EC514,EC514)-1</f>
        <v>405</v>
      </c>
      <c r="EF514" s="4">
        <f>RANK(ED514,$ED$2:$ED$572)+COUNTIF($ED$2:ED514,ED514)-1</f>
        <v>331</v>
      </c>
    </row>
    <row r="515" spans="1:136" x14ac:dyDescent="0.3">
      <c r="A515" t="str">
        <f>IF(Holdet.dk!A515&lt;&gt;"",Holdet.dk!A515,"")</f>
        <v>Joshua King</v>
      </c>
      <c r="B515" t="str">
        <f>INDEX(Holdet.dk!B:B,MATCH($A515,Holdet.dk!$A:$A,0))</f>
        <v>Everton</v>
      </c>
      <c r="C515" t="str">
        <f>INDEX(Holdet.dk!C:C,MATCH($A515,Holdet.dk!$A:$A,0))</f>
        <v>Striker</v>
      </c>
      <c r="D515" t="str">
        <f>INDEX(Holdet.dk!D:D,MATCH($A515,Holdet.dk!$A:$A,0))</f>
        <v>4.071.000</v>
      </c>
      <c r="E515" s="1">
        <f>IFERROR(_xlfn.NUMBERVALUE(INDEX(Holdet.dk!$E:$E,MATCH($A515,Holdet.dk!$A:$A,0)),","),0)</f>
        <v>1E-3</v>
      </c>
      <c r="F515" t="str">
        <f>IF(INDEX(Lookup!H:H,MATCH('Master data'!A515,Lookup!G:G,0))=0,A515,INDEX(Lookup!H:H,MATCH('Master data'!A515,Lookup!G:G,0)))</f>
        <v>Joshua King</v>
      </c>
      <c r="G515" t="str">
        <f>IFERROR(INDEX(Lookup!B:B,MATCH(INDEX(Rotowire!C:C,MATCH(F515,Rotowire!A:A,0)),Lookup!D:D,0)),"")</f>
        <v/>
      </c>
      <c r="H515" s="5">
        <f t="shared" si="552"/>
        <v>4071000</v>
      </c>
      <c r="I515" s="19">
        <f>IFERROR(INDEX('Team forecast'!$G$3:$I$22,MATCH($B515,'Team forecast'!$B$3:$B$22,0),MATCH(I$1,'Team forecast'!$G$2:$I$2,0)),0)</f>
        <v>1.118279569892473</v>
      </c>
      <c r="J515" s="19">
        <f>IFERROR(INDEX('Team forecast'!$G$3:$I$22,MATCH($B515,'Team forecast'!$B$3:$B$22,0),MATCH(J$1,'Team forecast'!$G$2:$I$2,0)),0)</f>
        <v>0.86602870813397137</v>
      </c>
      <c r="K515" s="19">
        <f>IFERROR(INDEX('Team forecast'!$G$3:$I$22,MATCH($B515,'Team forecast'!$B$3:$B$22,0),MATCH(K$1,'Team forecast'!$G$2:$I$2,0)),0)</f>
        <v>1.6365413680270404</v>
      </c>
      <c r="L515">
        <f>SUMIFS(Rotowire!E:E,Rotowire!$A:$A,'Master data'!$F515)</f>
        <v>0</v>
      </c>
      <c r="M515" s="2">
        <f>SUMIFS(Rotowire!F:F,Rotowire!$A:$A,'Master data'!$F515)*I515</f>
        <v>0</v>
      </c>
      <c r="N515" s="2">
        <f>SUMIFS(Rotowire!G:G,Rotowire!$A:$A,'Master data'!$F515)*I515</f>
        <v>0</v>
      </c>
      <c r="O515" s="2">
        <f>SUMIFS(Rotowire!I:I,Rotowire!$A:$A,'Master data'!$F515)*I515</f>
        <v>0</v>
      </c>
      <c r="P515" s="2">
        <f>SUMIFS(Rotowire!W:W,Rotowire!$A:$A,'Master data'!$F515)*K515</f>
        <v>0</v>
      </c>
      <c r="Q515" s="2">
        <f>SUMIFS(Rotowire!Y:Y,Rotowire!$A:$A,'Master data'!$F515)*J515</f>
        <v>0</v>
      </c>
      <c r="R515" s="2">
        <f>SUMIFS(Rotowire!AB:AB,Rotowire!$A:$A,'Master data'!$F515)</f>
        <v>0</v>
      </c>
      <c r="S515" s="2">
        <f>SUMIFS(Rotowire!AC:AC,Rotowire!$A:$A,'Master data'!$F515)</f>
        <v>0</v>
      </c>
      <c r="T515" s="2">
        <f>INDEX('Team forecast'!D$3:D$22,MATCH($B515,'Team forecast'!$B$3:$B$22,0))</f>
        <v>1.04</v>
      </c>
      <c r="U515" s="2">
        <f>INDEX('Team forecast'!E$3:E$22,MATCH($B515,'Team forecast'!$B$3:$B$22,0))</f>
        <v>1.81</v>
      </c>
      <c r="V515" s="2">
        <f>INDEX('Team forecast'!J$3:J$22,MATCH($B515,'Team forecast'!$B$3:$B$22,0))</f>
        <v>0.21479999999999999</v>
      </c>
      <c r="W515" s="2">
        <f>INDEX('Team forecast'!K$3:K$22,MATCH($B515,'Team forecast'!$B$3:$B$22,0))</f>
        <v>0.23649999999999999</v>
      </c>
      <c r="X515" s="2">
        <f>INDEX('Team forecast'!L$3:L$22,MATCH($B515,'Team forecast'!$B$3:$B$22,0))</f>
        <v>0.54869999999999997</v>
      </c>
      <c r="Y515" s="5">
        <f t="shared" si="553"/>
        <v>-5000</v>
      </c>
      <c r="Z515" s="5">
        <f t="shared" si="554"/>
        <v>0</v>
      </c>
      <c r="AA515" s="5">
        <f t="shared" si="555"/>
        <v>0</v>
      </c>
      <c r="AB515" s="5">
        <f t="shared" si="556"/>
        <v>0</v>
      </c>
      <c r="AC515" s="5">
        <f t="shared" si="557"/>
        <v>0</v>
      </c>
      <c r="AD515" s="5">
        <f t="shared" ref="AD515:AD535" si="562">N515*50000</f>
        <v>0</v>
      </c>
      <c r="AE515" s="5">
        <f t="shared" ref="AE515:AE535" si="563">O515*10000</f>
        <v>0</v>
      </c>
      <c r="AF515" s="5">
        <f t="shared" si="558"/>
        <v>0</v>
      </c>
      <c r="AG515" s="5">
        <f t="shared" si="559"/>
        <v>0</v>
      </c>
      <c r="AH515" s="5">
        <f t="shared" ref="AH515:AH535" si="564">R515*(-20000)</f>
        <v>0</v>
      </c>
      <c r="AI515" s="5">
        <f t="shared" ref="AI515:AI535" si="565">S515*(-50000)</f>
        <v>0</v>
      </c>
      <c r="AJ515" s="5">
        <f t="shared" ref="AJ515:AJ578" si="566">IF(L515&gt;0,T515*10000,0)</f>
        <v>0</v>
      </c>
      <c r="AK515" s="5">
        <f t="shared" ref="AK515:AK578" si="567">IF(L515&gt;0,U515*(-8000),0)</f>
        <v>0</v>
      </c>
      <c r="AL515" s="5">
        <f>IFERROR(SUM(Y515:AK515),-5000)*((Cockpit!$C$3)^0)</f>
        <v>-5000</v>
      </c>
      <c r="AM515" s="19">
        <f>INDEX('Team forecast'!$M$3:$AU$22,MATCH($B515,'Team forecast'!$B$3:$B$22,0),MATCH(AM$1,'Team forecast'!$M$2:$AU$2,0))</f>
        <v>0</v>
      </c>
      <c r="AN515" s="19">
        <f>INDEX('Team forecast'!$M$3:$AU$22,MATCH($B515,'Team forecast'!$B$3:$B$22,0),MATCH(AN$1,'Team forecast'!$M$2:$AU$2,0))</f>
        <v>0</v>
      </c>
      <c r="AO515" s="19">
        <f>INDEX('Team forecast'!$M$3:$AU$22,MATCH($B515,'Team forecast'!$B$3:$B$22,0),MATCH(AO$1,'Team forecast'!$M$2:$AU$2,0))</f>
        <v>0</v>
      </c>
      <c r="AP515" s="19">
        <f>INDEX('Team forecast'!$M$3:$AU$22,MATCH($B515,'Team forecast'!$B$3:$B$22,0),MATCH(AP$1,'Team forecast'!$M$2:$AU$2,0))</f>
        <v>0</v>
      </c>
      <c r="AQ515" s="5">
        <f t="shared" ref="AQ515:AQ578" si="568">Y515</f>
        <v>-5000</v>
      </c>
      <c r="AR515" s="5">
        <f>INDEX('Team forecast'!$M$3:$AU$22,MATCH($B515,'Team forecast'!$B$3:$B$22,0),MATCH(AR$1,'Team forecast'!$M$2:$AU$2,0))*IF($Y515&gt;0,25000,0)</f>
        <v>0</v>
      </c>
      <c r="AS515" s="5">
        <f>INDEX('Team forecast'!$M$3:$AU$22,MATCH($B515,'Team forecast'!$B$3:$B$22,0),MATCH(AS$1,'Team forecast'!$M$2:$AU$2,0))*IF($Y515&gt;0,5000,0)</f>
        <v>0</v>
      </c>
      <c r="AT515" s="5">
        <f>INDEX('Team forecast'!$M$3:$AU$22,MATCH($B515,'Team forecast'!$B$3:$B$22,0),MATCH(AT$1,'Team forecast'!$M$2:$AU$2,0))*IF($Y515&gt;0,-15000,0)</f>
        <v>0</v>
      </c>
      <c r="AU515" s="5">
        <f t="shared" ref="AU515:AU535" si="569">AC515*$AM515</f>
        <v>0</v>
      </c>
      <c r="AV515" s="5">
        <f t="shared" ref="AV515:AV535" si="570">AD515*$AM515</f>
        <v>0</v>
      </c>
      <c r="AW515" s="5">
        <f t="shared" ref="AW515:AW535" si="571">AE515*$AM515</f>
        <v>0</v>
      </c>
      <c r="AX515" s="5">
        <f t="shared" ref="AX515:AX535" si="572">AF515*AO515</f>
        <v>0</v>
      </c>
      <c r="AY515" s="5">
        <f t="shared" ref="AY515:AY578" si="573">AG515*AN515</f>
        <v>0</v>
      </c>
      <c r="AZ515" s="5">
        <f t="shared" ref="AZ515:AZ535" si="574">AH515</f>
        <v>0</v>
      </c>
      <c r="BA515" s="5">
        <f t="shared" ref="BA515:BA535" si="575">AI515</f>
        <v>0</v>
      </c>
      <c r="BB515" s="5">
        <f t="shared" ref="BB515:BB535" si="576">AJ515*AM515</f>
        <v>0</v>
      </c>
      <c r="BC515" s="5">
        <f t="shared" ref="BC515:BC578" si="577">AK515*AN515</f>
        <v>0</v>
      </c>
      <c r="BD515" s="5">
        <f>IFERROR(SUM(AR515:BC515),0)*((Cockpit!$C$3)^1)</f>
        <v>0</v>
      </c>
      <c r="BE515" s="19">
        <f>INDEX('Team forecast'!$M$3:$AU$22,MATCH($B515,'Team forecast'!$B$3:$B$22,0),MATCH(BE$1,'Team forecast'!$M$2:$AU$2,0))</f>
        <v>0</v>
      </c>
      <c r="BF515" s="19">
        <f>INDEX('Team forecast'!$M$3:$AU$22,MATCH($B515,'Team forecast'!$B$3:$B$22,0),MATCH(BF$1,'Team forecast'!$M$2:$AU$2,0))</f>
        <v>0</v>
      </c>
      <c r="BG515" s="19">
        <f>INDEX('Team forecast'!$M$3:$AU$22,MATCH($B515,'Team forecast'!$B$3:$B$22,0),MATCH(BG$1,'Team forecast'!$M$2:$AU$2,0))</f>
        <v>0</v>
      </c>
      <c r="BH515" s="19">
        <f>INDEX('Team forecast'!$M$3:$AU$22,MATCH($B515,'Team forecast'!$B$3:$B$22,0),MATCH(BH$1,'Team forecast'!$M$2:$AU$2,0))</f>
        <v>0</v>
      </c>
      <c r="BI515" s="5">
        <f t="shared" ref="BI515:BI578" si="578">AQ515</f>
        <v>-5000</v>
      </c>
      <c r="BJ515" s="5">
        <f>INDEX('Team forecast'!$M$3:$AU$22,MATCH($B515,'Team forecast'!$B$3:$B$22,0),MATCH(BJ$1,'Team forecast'!$M$2:$AU$2,0))*IF($Y515&gt;0,25000,0)</f>
        <v>0</v>
      </c>
      <c r="BK515" s="5">
        <f>INDEX('Team forecast'!$M$3:$AU$22,MATCH($B515,'Team forecast'!$B$3:$B$22,0),MATCH(BK$1,'Team forecast'!$M$2:$AU$2,0))*IF($Y515&gt;0,5000,0)</f>
        <v>0</v>
      </c>
      <c r="BL515" s="5">
        <f>INDEX('Team forecast'!$M$3:$AU$22,MATCH($B515,'Team forecast'!$B$3:$B$22,0),MATCH(BL$1,'Team forecast'!$M$2:$AU$2,0))*IF($Y515&gt;0,-15000,0)</f>
        <v>0</v>
      </c>
      <c r="BM515" s="5">
        <f t="shared" ref="BM515:BM535" si="579">$AC515*BE515</f>
        <v>0</v>
      </c>
      <c r="BN515" s="5">
        <f t="shared" ref="BN515:BN535" si="580">$AD515*BE515</f>
        <v>0</v>
      </c>
      <c r="BO515" s="5">
        <f t="shared" ref="BO515:BO535" si="581">$AE515*BE515</f>
        <v>0</v>
      </c>
      <c r="BP515" s="5">
        <f t="shared" ref="BP515:BP535" si="582">$AF515*BG515</f>
        <v>0</v>
      </c>
      <c r="BQ515" s="5">
        <f t="shared" ref="BQ515:BQ578" si="583">$AG515*BF515</f>
        <v>0</v>
      </c>
      <c r="BR515" s="5">
        <f t="shared" ref="BR515:BR599" si="584">$AH515</f>
        <v>0</v>
      </c>
      <c r="BS515" s="5">
        <f t="shared" ref="BS515:BS599" si="585">$AI515</f>
        <v>0</v>
      </c>
      <c r="BT515" s="5">
        <f t="shared" ref="BT515:BT535" si="586">$AJ515*BE515</f>
        <v>0</v>
      </c>
      <c r="BU515" s="5">
        <f t="shared" ref="BU515:BU578" si="587">$AK515*BF515</f>
        <v>0</v>
      </c>
      <c r="BV515" s="5">
        <f>IFERROR(SUM(BJ515:BU515),0)*((Cockpit!$C$3)^2)</f>
        <v>0</v>
      </c>
      <c r="BW515" s="19">
        <f>INDEX('Team forecast'!$M$3:$AU$22,MATCH($B515,'Team forecast'!$B$3:$B$22,0),MATCH(BW$1,'Team forecast'!$M$2:$AU$2,0))</f>
        <v>0</v>
      </c>
      <c r="BX515" s="19">
        <f>INDEX('Team forecast'!$M$3:$AU$22,MATCH($B515,'Team forecast'!$B$3:$B$22,0),MATCH(BX$1,'Team forecast'!$M$2:$AU$2,0))</f>
        <v>0</v>
      </c>
      <c r="BY515" s="19">
        <f>INDEX('Team forecast'!$M$3:$AU$22,MATCH($B515,'Team forecast'!$B$3:$B$22,0),MATCH(BY$1,'Team forecast'!$M$2:$AU$2,0))</f>
        <v>0</v>
      </c>
      <c r="BZ515" s="19">
        <f>INDEX('Team forecast'!$M$3:$AU$22,MATCH($B515,'Team forecast'!$B$3:$B$22,0),MATCH(BZ$1,'Team forecast'!$M$2:$AU$2,0))</f>
        <v>0</v>
      </c>
      <c r="CA515" s="5">
        <f t="shared" ref="CA515:CA578" si="588">BI515</f>
        <v>-5000</v>
      </c>
      <c r="CB515" s="5">
        <f>INDEX('Team forecast'!$M$3:$AU$22,MATCH($B515,'Team forecast'!$B$3:$B$22,0),MATCH(CB$1,'Team forecast'!$M$2:$AU$2,0))*IF($Y515&gt;0,25000,0)</f>
        <v>0</v>
      </c>
      <c r="CC515" s="5">
        <f>INDEX('Team forecast'!$M$3:$AU$22,MATCH($B515,'Team forecast'!$B$3:$B$22,0),MATCH(CC$1,'Team forecast'!$M$2:$AU$2,0))*IF($Y515&gt;0,5000,0)</f>
        <v>0</v>
      </c>
      <c r="CD515" s="5">
        <f>INDEX('Team forecast'!$M$3:$AU$22,MATCH($B515,'Team forecast'!$B$3:$B$22,0),MATCH(CD$1,'Team forecast'!$M$2:$AU$2,0))*IF($Y515&gt;0,-15000,0)</f>
        <v>0</v>
      </c>
      <c r="CE515" s="5">
        <f t="shared" ref="CE515:CE535" si="589">$AC515*BW515</f>
        <v>0</v>
      </c>
      <c r="CF515" s="5">
        <f t="shared" ref="CF515:CF535" si="590">$AD515*BW515</f>
        <v>0</v>
      </c>
      <c r="CG515" s="5">
        <f t="shared" ref="CG515:CG535" si="591">$AE515*BW515</f>
        <v>0</v>
      </c>
      <c r="CH515" s="5">
        <f t="shared" ref="CH515:CH535" si="592">$AF515*BY515</f>
        <v>0</v>
      </c>
      <c r="CI515" s="5">
        <f t="shared" ref="CI515:CI578" si="593">$AG515*BX515</f>
        <v>0</v>
      </c>
      <c r="CJ515" s="5">
        <f t="shared" ref="CJ515:CJ599" si="594">$AH515</f>
        <v>0</v>
      </c>
      <c r="CK515" s="5">
        <f t="shared" ref="CK515:CK599" si="595">$AI515</f>
        <v>0</v>
      </c>
      <c r="CL515" s="5">
        <f t="shared" ref="CL515:CL535" si="596">$AJ515*BW515</f>
        <v>0</v>
      </c>
      <c r="CM515" s="5">
        <f t="shared" ref="CM515:CM578" si="597">$AK515*BX515</f>
        <v>0</v>
      </c>
      <c r="CN515" s="5">
        <f>IFERROR(SUM(CB515:CM515),0)*((Cockpit!$C$3)^3)</f>
        <v>0</v>
      </c>
      <c r="CO515" s="19">
        <f>INDEX('Team forecast'!$M$3:$AU$22,MATCH($B515,'Team forecast'!$B$3:$B$22,0),MATCH(CO$1,'Team forecast'!$M$2:$AU$2,0))</f>
        <v>0</v>
      </c>
      <c r="CP515" s="19">
        <f>INDEX('Team forecast'!$M$3:$AU$22,MATCH($B515,'Team forecast'!$B$3:$B$22,0),MATCH(CP$1,'Team forecast'!$M$2:$AU$2,0))</f>
        <v>0</v>
      </c>
      <c r="CQ515" s="19">
        <f>INDEX('Team forecast'!$M$3:$AU$22,MATCH($B515,'Team forecast'!$B$3:$B$22,0),MATCH(CQ$1,'Team forecast'!$M$2:$AU$2,0))</f>
        <v>0</v>
      </c>
      <c r="CR515" s="19">
        <f>INDEX('Team forecast'!$M$3:$AU$22,MATCH($B515,'Team forecast'!$B$3:$B$22,0),MATCH(CR$1,'Team forecast'!$M$2:$AU$2,0))</f>
        <v>0</v>
      </c>
      <c r="CS515" s="5">
        <f t="shared" ref="CS515:CS578" si="598">CA515</f>
        <v>-5000</v>
      </c>
      <c r="CT515" s="5">
        <f>INDEX('Team forecast'!$M$3:$AU$22,MATCH($B515,'Team forecast'!$B$3:$B$22,0),MATCH(CT$1,'Team forecast'!$M$2:$AU$2,0))*IF($Y515&gt;0,25000,0)</f>
        <v>0</v>
      </c>
      <c r="CU515" s="5">
        <f>INDEX('Team forecast'!$M$3:$AU$22,MATCH($B515,'Team forecast'!$B$3:$B$22,0),MATCH(CU$1,'Team forecast'!$M$2:$AU$2,0))*IF($Y515&gt;0,5000,0)</f>
        <v>0</v>
      </c>
      <c r="CV515" s="5">
        <f>INDEX('Team forecast'!$M$3:$AU$22,MATCH($B515,'Team forecast'!$B$3:$B$22,0),MATCH(CV$1,'Team forecast'!$M$2:$AU$2,0))*IF($Y515&gt;0,-15000,0)</f>
        <v>0</v>
      </c>
      <c r="CW515" s="5">
        <f t="shared" ref="CW515:CW578" si="599">$AC515*CO515</f>
        <v>0</v>
      </c>
      <c r="CX515" s="5">
        <f t="shared" ref="CX515:CX578" si="600">$AD515*CO515</f>
        <v>0</v>
      </c>
      <c r="CY515" s="5">
        <f t="shared" ref="CY515:CY578" si="601">$AE515*CO515</f>
        <v>0</v>
      </c>
      <c r="CZ515" s="5">
        <f t="shared" ref="CZ515:CZ578" si="602">$AF515*CQ515</f>
        <v>0</v>
      </c>
      <c r="DA515" s="5">
        <f t="shared" ref="DA515:DA578" si="603">$AG515*CP515</f>
        <v>0</v>
      </c>
      <c r="DB515" s="5">
        <f t="shared" ref="DB515:DB599" si="604">$AH515</f>
        <v>0</v>
      </c>
      <c r="DC515" s="5">
        <f t="shared" ref="DC515:DC599" si="605">$AI515</f>
        <v>0</v>
      </c>
      <c r="DD515" s="5">
        <f t="shared" ref="DD515:DD578" si="606">$AJ515*CO515</f>
        <v>0</v>
      </c>
      <c r="DE515" s="5">
        <f t="shared" ref="DE515:DE578" si="607">$AK515*CP515</f>
        <v>0</v>
      </c>
      <c r="DF515" s="5">
        <f>IFERROR(SUM(CT515:DE515),0)*((Cockpit!$C$3)^4)</f>
        <v>0</v>
      </c>
      <c r="DG515" s="19">
        <f>INDEX('Team forecast'!$M$3:$AU$22,MATCH($B515,'Team forecast'!$B$3:$B$22,0),MATCH(DG$1,'Team forecast'!$M$2:$AU$2,0))</f>
        <v>0</v>
      </c>
      <c r="DH515" s="19">
        <f>INDEX('Team forecast'!$M$3:$AU$22,MATCH($B515,'Team forecast'!$B$3:$B$22,0),MATCH(DH$1,'Team forecast'!$M$2:$AU$2,0))</f>
        <v>0</v>
      </c>
      <c r="DI515" s="19">
        <f>INDEX('Team forecast'!$M$3:$AU$22,MATCH($B515,'Team forecast'!$B$3:$B$22,0),MATCH(DI$1,'Team forecast'!$M$2:$AU$2,0))</f>
        <v>0</v>
      </c>
      <c r="DJ515" s="19">
        <f>INDEX('Team forecast'!$M$3:$AU$22,MATCH($B515,'Team forecast'!$B$3:$B$22,0),MATCH(DJ$1,'Team forecast'!$M$2:$AU$2,0))</f>
        <v>0</v>
      </c>
      <c r="DK515" s="5">
        <f t="shared" ref="DK515:DK578" si="608">CS515</f>
        <v>-5000</v>
      </c>
      <c r="DL515" s="5">
        <f>INDEX('Team forecast'!$M$3:$AU$22,MATCH($B515,'Team forecast'!$B$3:$B$22,0),MATCH(DL$1,'Team forecast'!$M$2:$AU$2,0))*IF($Y515&gt;0,25000,0)</f>
        <v>0</v>
      </c>
      <c r="DM515" s="5">
        <f>INDEX('Team forecast'!$M$3:$AU$22,MATCH($B515,'Team forecast'!$B$3:$B$22,0),MATCH(DM$1,'Team forecast'!$M$2:$AU$2,0))*IF($Y515&gt;0,5000,0)</f>
        <v>0</v>
      </c>
      <c r="DN515" s="5">
        <f>INDEX('Team forecast'!$M$3:$AU$22,MATCH($B515,'Team forecast'!$B$3:$B$22,0),MATCH(DN$1,'Team forecast'!$M$2:$AU$2,0))*IF($Y515&gt;0,-15000,0)</f>
        <v>0</v>
      </c>
      <c r="DO515" s="5">
        <f t="shared" ref="DO515:DO578" si="609">$AC515*DG515</f>
        <v>0</v>
      </c>
      <c r="DP515" s="5">
        <f t="shared" ref="DP515:DP578" si="610">$AD515*DG515</f>
        <v>0</v>
      </c>
      <c r="DQ515" s="5">
        <f t="shared" ref="DQ515:DQ578" si="611">$AE515*DG515</f>
        <v>0</v>
      </c>
      <c r="DR515" s="5">
        <f t="shared" ref="DR515:DR578" si="612">$AF515*DI515</f>
        <v>0</v>
      </c>
      <c r="DS515" s="5">
        <f t="shared" ref="DS515:DS578" si="613">$AG515*DH515</f>
        <v>0</v>
      </c>
      <c r="DT515" s="5">
        <f t="shared" ref="DT515:DT599" si="614">$AH515</f>
        <v>0</v>
      </c>
      <c r="DU515" s="5">
        <f t="shared" ref="DU515:DU599" si="615">$AI515</f>
        <v>0</v>
      </c>
      <c r="DV515" s="5">
        <f t="shared" ref="DV515:DV578" si="616">$AJ515*DG515</f>
        <v>0</v>
      </c>
      <c r="DW515" s="5">
        <f t="shared" ref="DW515:DW578" si="617">$AK515*DI515</f>
        <v>0</v>
      </c>
      <c r="DX515" s="5">
        <f>IFERROR(SUM(DL515:DW515),0)*((Cockpit!$C$3)^5)</f>
        <v>0</v>
      </c>
      <c r="DY515" s="5">
        <f t="shared" ref="DY515:DY578" si="618">AL515+BD515+BV515+CN515+DF515+DX515</f>
        <v>-5000</v>
      </c>
      <c r="DZ515" s="5" t="str">
        <f>IF(ISERROR(MATCH(A515,'Current squad'!B:B,0)),"No","Yes")</f>
        <v>No</v>
      </c>
      <c r="EA515" s="5" cm="1">
        <f t="array" ref="EA515">IFERROR(_xlfn.IFS(DZ515="Yes",0,DZ515="No",H515*1%),999999)</f>
        <v>40710</v>
      </c>
      <c r="EB515" s="5">
        <f t="shared" si="560"/>
        <v>4111710</v>
      </c>
      <c r="EC515" s="5">
        <f t="shared" ref="EC515:EC578" si="619">DY515-EA515</f>
        <v>-45710</v>
      </c>
      <c r="ED515" s="1">
        <f t="shared" si="561"/>
        <v>-1.1228199459592237E-2</v>
      </c>
      <c r="EE515" s="5">
        <f>RANK(EC515,$EC$2:$EC$572)+COUNTIF($EC$2:EC515,EC515)-1</f>
        <v>460</v>
      </c>
      <c r="EF515" s="4">
        <f>RANK(ED515,$ED$2:$ED$572)+COUNTIF($ED$2:ED515,ED515)-1</f>
        <v>279</v>
      </c>
    </row>
    <row r="516" spans="1:136" x14ac:dyDescent="0.3">
      <c r="A516" t="str">
        <f>IF(Holdet.dk!A516&lt;&gt;"",Holdet.dk!A516,"")</f>
        <v>Riyad Mahrez</v>
      </c>
      <c r="B516" t="str">
        <f>INDEX(Holdet.dk!B:B,MATCH($A516,Holdet.dk!$A:$A,0))</f>
        <v>Manchester City</v>
      </c>
      <c r="C516" t="str">
        <f>INDEX(Holdet.dk!C:C,MATCH($A516,Holdet.dk!$A:$A,0))</f>
        <v>Midfield</v>
      </c>
      <c r="D516" t="str">
        <f>INDEX(Holdet.dk!D:D,MATCH($A516,Holdet.dk!$A:$A,0))</f>
        <v>9.574.000</v>
      </c>
      <c r="E516" s="1">
        <f>IFERROR(_xlfn.NUMBERVALUE(INDEX(Holdet.dk!$E:$E,MATCH($A516,Holdet.dk!$A:$A,0)),","),0)</f>
        <v>8.0000000000000002E-3</v>
      </c>
      <c r="F516" t="str">
        <f>IF(INDEX(Lookup!H:H,MATCH('Master data'!A516,Lookup!G:G,0))=0,A516,INDEX(Lookup!H:H,MATCH('Master data'!A516,Lookup!G:G,0)))</f>
        <v>Riyad Mahrez</v>
      </c>
      <c r="G516" t="str">
        <f>IFERROR(INDEX(Lookup!B:B,MATCH(INDEX(Rotowire!C:C,MATCH(F516,Rotowire!A:A,0)),Lookup!D:D,0)),"")</f>
        <v/>
      </c>
      <c r="H516" s="5">
        <f t="shared" si="552"/>
        <v>9574000</v>
      </c>
      <c r="I516" s="19">
        <f>IFERROR(INDEX('Team forecast'!$G$3:$I$22,MATCH($B516,'Team forecast'!$B$3:$B$22,0),MATCH(I$1,'Team forecast'!$G$2:$I$2,0)),0)</f>
        <v>0.86602870813397137</v>
      </c>
      <c r="J516" s="19">
        <f>IFERROR(INDEX('Team forecast'!$G$3:$I$22,MATCH($B516,'Team forecast'!$B$3:$B$22,0),MATCH(J$1,'Team forecast'!$G$2:$I$2,0)),0)</f>
        <v>1.118279569892473</v>
      </c>
      <c r="K516" s="19">
        <f>IFERROR(INDEX('Team forecast'!$G$3:$I$22,MATCH($B516,'Team forecast'!$B$3:$B$22,0),MATCH(K$1,'Team forecast'!$G$2:$I$2,0)),0)</f>
        <v>0.86208459014336625</v>
      </c>
      <c r="L516">
        <f>SUMIFS(Rotowire!E:E,Rotowire!$A:$A,'Master data'!$F516)</f>
        <v>0</v>
      </c>
      <c r="M516" s="2">
        <f>SUMIFS(Rotowire!F:F,Rotowire!$A:$A,'Master data'!$F516)*I516</f>
        <v>0</v>
      </c>
      <c r="N516" s="2">
        <f>SUMIFS(Rotowire!G:G,Rotowire!$A:$A,'Master data'!$F516)*I516</f>
        <v>0</v>
      </c>
      <c r="O516" s="2">
        <f>SUMIFS(Rotowire!I:I,Rotowire!$A:$A,'Master data'!$F516)*I516</f>
        <v>0</v>
      </c>
      <c r="P516" s="2">
        <f>SUMIFS(Rotowire!W:W,Rotowire!$A:$A,'Master data'!$F516)*K516</f>
        <v>0</v>
      </c>
      <c r="Q516" s="2">
        <f>SUMIFS(Rotowire!Y:Y,Rotowire!$A:$A,'Master data'!$F516)*J516</f>
        <v>0</v>
      </c>
      <c r="R516" s="2">
        <f>SUMIFS(Rotowire!AB:AB,Rotowire!$A:$A,'Master data'!$F516)</f>
        <v>0</v>
      </c>
      <c r="S516" s="2">
        <f>SUMIFS(Rotowire!AC:AC,Rotowire!$A:$A,'Master data'!$F516)</f>
        <v>0</v>
      </c>
      <c r="T516" s="2">
        <f>INDEX('Team forecast'!D$3:D$22,MATCH($B516,'Team forecast'!$B$3:$B$22,0))</f>
        <v>1.81</v>
      </c>
      <c r="U516" s="2">
        <f>INDEX('Team forecast'!E$3:E$22,MATCH($B516,'Team forecast'!$B$3:$B$22,0))</f>
        <v>1.04</v>
      </c>
      <c r="V516" s="2">
        <f>INDEX('Team forecast'!J$3:J$22,MATCH($B516,'Team forecast'!$B$3:$B$22,0))</f>
        <v>0.54869999999999997</v>
      </c>
      <c r="W516" s="2">
        <f>INDEX('Team forecast'!K$3:K$22,MATCH($B516,'Team forecast'!$B$3:$B$22,0))</f>
        <v>0.23649999999999999</v>
      </c>
      <c r="X516" s="2">
        <f>INDEX('Team forecast'!L$3:L$22,MATCH($B516,'Team forecast'!$B$3:$B$22,0))</f>
        <v>0.21479999999999999</v>
      </c>
      <c r="Y516" s="5">
        <f t="shared" si="553"/>
        <v>-5000</v>
      </c>
      <c r="Z516" s="5">
        <f t="shared" si="554"/>
        <v>0</v>
      </c>
      <c r="AA516" s="5">
        <f t="shared" si="555"/>
        <v>0</v>
      </c>
      <c r="AB516" s="5">
        <f t="shared" si="556"/>
        <v>0</v>
      </c>
      <c r="AC516" s="5">
        <f t="shared" si="557"/>
        <v>0</v>
      </c>
      <c r="AD516" s="5">
        <f t="shared" si="562"/>
        <v>0</v>
      </c>
      <c r="AE516" s="5">
        <f t="shared" si="563"/>
        <v>0</v>
      </c>
      <c r="AF516" s="5">
        <f t="shared" si="558"/>
        <v>0</v>
      </c>
      <c r="AG516" s="5">
        <f t="shared" si="559"/>
        <v>0</v>
      </c>
      <c r="AH516" s="5">
        <f t="shared" si="564"/>
        <v>0</v>
      </c>
      <c r="AI516" s="5">
        <f t="shared" si="565"/>
        <v>0</v>
      </c>
      <c r="AJ516" s="5">
        <f t="shared" si="566"/>
        <v>0</v>
      </c>
      <c r="AK516" s="5">
        <f t="shared" si="567"/>
        <v>0</v>
      </c>
      <c r="AL516" s="5">
        <f>IFERROR(SUM(Y516:AK516),-5000)*((Cockpit!$C$3)^0)</f>
        <v>-5000</v>
      </c>
      <c r="AM516" s="19">
        <f>INDEX('Team forecast'!$M$3:$AU$22,MATCH($B516,'Team forecast'!$B$3:$B$22,0),MATCH(AM$1,'Team forecast'!$M$2:$AU$2,0))</f>
        <v>0</v>
      </c>
      <c r="AN516" s="19">
        <f>INDEX('Team forecast'!$M$3:$AU$22,MATCH($B516,'Team forecast'!$B$3:$B$22,0),MATCH(AN$1,'Team forecast'!$M$2:$AU$2,0))</f>
        <v>0</v>
      </c>
      <c r="AO516" s="19">
        <f>INDEX('Team forecast'!$M$3:$AU$22,MATCH($B516,'Team forecast'!$B$3:$B$22,0),MATCH(AO$1,'Team forecast'!$M$2:$AU$2,0))</f>
        <v>0</v>
      </c>
      <c r="AP516" s="19">
        <f>INDEX('Team forecast'!$M$3:$AU$22,MATCH($B516,'Team forecast'!$B$3:$B$22,0),MATCH(AP$1,'Team forecast'!$M$2:$AU$2,0))</f>
        <v>0</v>
      </c>
      <c r="AQ516" s="5">
        <f t="shared" si="568"/>
        <v>-5000</v>
      </c>
      <c r="AR516" s="5">
        <f>INDEX('Team forecast'!$M$3:$AU$22,MATCH($B516,'Team forecast'!$B$3:$B$22,0),MATCH(AR$1,'Team forecast'!$M$2:$AU$2,0))*IF($Y516&gt;0,25000,0)</f>
        <v>0</v>
      </c>
      <c r="AS516" s="5">
        <f>INDEX('Team forecast'!$M$3:$AU$22,MATCH($B516,'Team forecast'!$B$3:$B$22,0),MATCH(AS$1,'Team forecast'!$M$2:$AU$2,0))*IF($Y516&gt;0,5000,0)</f>
        <v>0</v>
      </c>
      <c r="AT516" s="5">
        <f>INDEX('Team forecast'!$M$3:$AU$22,MATCH($B516,'Team forecast'!$B$3:$B$22,0),MATCH(AT$1,'Team forecast'!$M$2:$AU$2,0))*IF($Y516&gt;0,-15000,0)</f>
        <v>0</v>
      </c>
      <c r="AU516" s="5">
        <f t="shared" si="569"/>
        <v>0</v>
      </c>
      <c r="AV516" s="5">
        <f t="shared" si="570"/>
        <v>0</v>
      </c>
      <c r="AW516" s="5">
        <f t="shared" si="571"/>
        <v>0</v>
      </c>
      <c r="AX516" s="5">
        <f t="shared" si="572"/>
        <v>0</v>
      </c>
      <c r="AY516" s="5">
        <f t="shared" si="573"/>
        <v>0</v>
      </c>
      <c r="AZ516" s="5">
        <f t="shared" si="574"/>
        <v>0</v>
      </c>
      <c r="BA516" s="5">
        <f t="shared" si="575"/>
        <v>0</v>
      </c>
      <c r="BB516" s="5">
        <f t="shared" si="576"/>
        <v>0</v>
      </c>
      <c r="BC516" s="5">
        <f t="shared" si="577"/>
        <v>0</v>
      </c>
      <c r="BD516" s="5">
        <f>IFERROR(SUM(AR516:BC516),0)*((Cockpit!$C$3)^1)</f>
        <v>0</v>
      </c>
      <c r="BE516" s="19">
        <f>INDEX('Team forecast'!$M$3:$AU$22,MATCH($B516,'Team forecast'!$B$3:$B$22,0),MATCH(BE$1,'Team forecast'!$M$2:$AU$2,0))</f>
        <v>0</v>
      </c>
      <c r="BF516" s="19">
        <f>INDEX('Team forecast'!$M$3:$AU$22,MATCH($B516,'Team forecast'!$B$3:$B$22,0),MATCH(BF$1,'Team forecast'!$M$2:$AU$2,0))</f>
        <v>0</v>
      </c>
      <c r="BG516" s="19">
        <f>INDEX('Team forecast'!$M$3:$AU$22,MATCH($B516,'Team forecast'!$B$3:$B$22,0),MATCH(BG$1,'Team forecast'!$M$2:$AU$2,0))</f>
        <v>0</v>
      </c>
      <c r="BH516" s="19">
        <f>INDEX('Team forecast'!$M$3:$AU$22,MATCH($B516,'Team forecast'!$B$3:$B$22,0),MATCH(BH$1,'Team forecast'!$M$2:$AU$2,0))</f>
        <v>0</v>
      </c>
      <c r="BI516" s="5">
        <f t="shared" si="578"/>
        <v>-5000</v>
      </c>
      <c r="BJ516" s="5">
        <f>INDEX('Team forecast'!$M$3:$AU$22,MATCH($B516,'Team forecast'!$B$3:$B$22,0),MATCH(BJ$1,'Team forecast'!$M$2:$AU$2,0))*IF($Y516&gt;0,25000,0)</f>
        <v>0</v>
      </c>
      <c r="BK516" s="5">
        <f>INDEX('Team forecast'!$M$3:$AU$22,MATCH($B516,'Team forecast'!$B$3:$B$22,0),MATCH(BK$1,'Team forecast'!$M$2:$AU$2,0))*IF($Y516&gt;0,5000,0)</f>
        <v>0</v>
      </c>
      <c r="BL516" s="5">
        <f>INDEX('Team forecast'!$M$3:$AU$22,MATCH($B516,'Team forecast'!$B$3:$B$22,0),MATCH(BL$1,'Team forecast'!$M$2:$AU$2,0))*IF($Y516&gt;0,-15000,0)</f>
        <v>0</v>
      </c>
      <c r="BM516" s="5">
        <f t="shared" si="579"/>
        <v>0</v>
      </c>
      <c r="BN516" s="5">
        <f t="shared" si="580"/>
        <v>0</v>
      </c>
      <c r="BO516" s="5">
        <f t="shared" si="581"/>
        <v>0</v>
      </c>
      <c r="BP516" s="5">
        <f t="shared" si="582"/>
        <v>0</v>
      </c>
      <c r="BQ516" s="5">
        <f t="shared" si="583"/>
        <v>0</v>
      </c>
      <c r="BR516" s="5">
        <f t="shared" si="584"/>
        <v>0</v>
      </c>
      <c r="BS516" s="5">
        <f t="shared" si="585"/>
        <v>0</v>
      </c>
      <c r="BT516" s="5">
        <f t="shared" si="586"/>
        <v>0</v>
      </c>
      <c r="BU516" s="5">
        <f t="shared" si="587"/>
        <v>0</v>
      </c>
      <c r="BV516" s="5">
        <f>IFERROR(SUM(BJ516:BU516),0)*((Cockpit!$C$3)^2)</f>
        <v>0</v>
      </c>
      <c r="BW516" s="19">
        <f>INDEX('Team forecast'!$M$3:$AU$22,MATCH($B516,'Team forecast'!$B$3:$B$22,0),MATCH(BW$1,'Team forecast'!$M$2:$AU$2,0))</f>
        <v>0</v>
      </c>
      <c r="BX516" s="19">
        <f>INDEX('Team forecast'!$M$3:$AU$22,MATCH($B516,'Team forecast'!$B$3:$B$22,0),MATCH(BX$1,'Team forecast'!$M$2:$AU$2,0))</f>
        <v>0</v>
      </c>
      <c r="BY516" s="19">
        <f>INDEX('Team forecast'!$M$3:$AU$22,MATCH($B516,'Team forecast'!$B$3:$B$22,0),MATCH(BY$1,'Team forecast'!$M$2:$AU$2,0))</f>
        <v>0</v>
      </c>
      <c r="BZ516" s="19">
        <f>INDEX('Team forecast'!$M$3:$AU$22,MATCH($B516,'Team forecast'!$B$3:$B$22,0),MATCH(BZ$1,'Team forecast'!$M$2:$AU$2,0))</f>
        <v>0</v>
      </c>
      <c r="CA516" s="5">
        <f t="shared" si="588"/>
        <v>-5000</v>
      </c>
      <c r="CB516" s="5">
        <f>INDEX('Team forecast'!$M$3:$AU$22,MATCH($B516,'Team forecast'!$B$3:$B$22,0),MATCH(CB$1,'Team forecast'!$M$2:$AU$2,0))*IF($Y516&gt;0,25000,0)</f>
        <v>0</v>
      </c>
      <c r="CC516" s="5">
        <f>INDEX('Team forecast'!$M$3:$AU$22,MATCH($B516,'Team forecast'!$B$3:$B$22,0),MATCH(CC$1,'Team forecast'!$M$2:$AU$2,0))*IF($Y516&gt;0,5000,0)</f>
        <v>0</v>
      </c>
      <c r="CD516" s="5">
        <f>INDEX('Team forecast'!$M$3:$AU$22,MATCH($B516,'Team forecast'!$B$3:$B$22,0),MATCH(CD$1,'Team forecast'!$M$2:$AU$2,0))*IF($Y516&gt;0,-15000,0)</f>
        <v>0</v>
      </c>
      <c r="CE516" s="5">
        <f t="shared" si="589"/>
        <v>0</v>
      </c>
      <c r="CF516" s="5">
        <f t="shared" si="590"/>
        <v>0</v>
      </c>
      <c r="CG516" s="5">
        <f t="shared" si="591"/>
        <v>0</v>
      </c>
      <c r="CH516" s="5">
        <f t="shared" si="592"/>
        <v>0</v>
      </c>
      <c r="CI516" s="5">
        <f t="shared" si="593"/>
        <v>0</v>
      </c>
      <c r="CJ516" s="5">
        <f t="shared" si="594"/>
        <v>0</v>
      </c>
      <c r="CK516" s="5">
        <f t="shared" si="595"/>
        <v>0</v>
      </c>
      <c r="CL516" s="5">
        <f t="shared" si="596"/>
        <v>0</v>
      </c>
      <c r="CM516" s="5">
        <f t="shared" si="597"/>
        <v>0</v>
      </c>
      <c r="CN516" s="5">
        <f>IFERROR(SUM(CB516:CM516),0)*((Cockpit!$C$3)^3)</f>
        <v>0</v>
      </c>
      <c r="CO516" s="19">
        <f>INDEX('Team forecast'!$M$3:$AU$22,MATCH($B516,'Team forecast'!$B$3:$B$22,0),MATCH(CO$1,'Team forecast'!$M$2:$AU$2,0))</f>
        <v>0</v>
      </c>
      <c r="CP516" s="19">
        <f>INDEX('Team forecast'!$M$3:$AU$22,MATCH($B516,'Team forecast'!$B$3:$B$22,0),MATCH(CP$1,'Team forecast'!$M$2:$AU$2,0))</f>
        <v>0</v>
      </c>
      <c r="CQ516" s="19">
        <f>INDEX('Team forecast'!$M$3:$AU$22,MATCH($B516,'Team forecast'!$B$3:$B$22,0),MATCH(CQ$1,'Team forecast'!$M$2:$AU$2,0))</f>
        <v>0</v>
      </c>
      <c r="CR516" s="19">
        <f>INDEX('Team forecast'!$M$3:$AU$22,MATCH($B516,'Team forecast'!$B$3:$B$22,0),MATCH(CR$1,'Team forecast'!$M$2:$AU$2,0))</f>
        <v>0</v>
      </c>
      <c r="CS516" s="5">
        <f t="shared" si="598"/>
        <v>-5000</v>
      </c>
      <c r="CT516" s="5">
        <f>INDEX('Team forecast'!$M$3:$AU$22,MATCH($B516,'Team forecast'!$B$3:$B$22,0),MATCH(CT$1,'Team forecast'!$M$2:$AU$2,0))*IF($Y516&gt;0,25000,0)</f>
        <v>0</v>
      </c>
      <c r="CU516" s="5">
        <f>INDEX('Team forecast'!$M$3:$AU$22,MATCH($B516,'Team forecast'!$B$3:$B$22,0),MATCH(CU$1,'Team forecast'!$M$2:$AU$2,0))*IF($Y516&gt;0,5000,0)</f>
        <v>0</v>
      </c>
      <c r="CV516" s="5">
        <f>INDEX('Team forecast'!$M$3:$AU$22,MATCH($B516,'Team forecast'!$B$3:$B$22,0),MATCH(CV$1,'Team forecast'!$M$2:$AU$2,0))*IF($Y516&gt;0,-15000,0)</f>
        <v>0</v>
      </c>
      <c r="CW516" s="5">
        <f t="shared" si="599"/>
        <v>0</v>
      </c>
      <c r="CX516" s="5">
        <f t="shared" si="600"/>
        <v>0</v>
      </c>
      <c r="CY516" s="5">
        <f t="shared" si="601"/>
        <v>0</v>
      </c>
      <c r="CZ516" s="5">
        <f t="shared" si="602"/>
        <v>0</v>
      </c>
      <c r="DA516" s="5">
        <f t="shared" si="603"/>
        <v>0</v>
      </c>
      <c r="DB516" s="5">
        <f t="shared" si="604"/>
        <v>0</v>
      </c>
      <c r="DC516" s="5">
        <f t="shared" si="605"/>
        <v>0</v>
      </c>
      <c r="DD516" s="5">
        <f t="shared" si="606"/>
        <v>0</v>
      </c>
      <c r="DE516" s="5">
        <f t="shared" si="607"/>
        <v>0</v>
      </c>
      <c r="DF516" s="5">
        <f>IFERROR(SUM(CT516:DE516),0)*((Cockpit!$C$3)^4)</f>
        <v>0</v>
      </c>
      <c r="DG516" s="19">
        <f>INDEX('Team forecast'!$M$3:$AU$22,MATCH($B516,'Team forecast'!$B$3:$B$22,0),MATCH(DG$1,'Team forecast'!$M$2:$AU$2,0))</f>
        <v>0</v>
      </c>
      <c r="DH516" s="19">
        <f>INDEX('Team forecast'!$M$3:$AU$22,MATCH($B516,'Team forecast'!$B$3:$B$22,0),MATCH(DH$1,'Team forecast'!$M$2:$AU$2,0))</f>
        <v>0</v>
      </c>
      <c r="DI516" s="19">
        <f>INDEX('Team forecast'!$M$3:$AU$22,MATCH($B516,'Team forecast'!$B$3:$B$22,0),MATCH(DI$1,'Team forecast'!$M$2:$AU$2,0))</f>
        <v>0</v>
      </c>
      <c r="DJ516" s="19">
        <f>INDEX('Team forecast'!$M$3:$AU$22,MATCH($B516,'Team forecast'!$B$3:$B$22,0),MATCH(DJ$1,'Team forecast'!$M$2:$AU$2,0))</f>
        <v>0</v>
      </c>
      <c r="DK516" s="5">
        <f t="shared" si="608"/>
        <v>-5000</v>
      </c>
      <c r="DL516" s="5">
        <f>INDEX('Team forecast'!$M$3:$AU$22,MATCH($B516,'Team forecast'!$B$3:$B$22,0),MATCH(DL$1,'Team forecast'!$M$2:$AU$2,0))*IF($Y516&gt;0,25000,0)</f>
        <v>0</v>
      </c>
      <c r="DM516" s="5">
        <f>INDEX('Team forecast'!$M$3:$AU$22,MATCH($B516,'Team forecast'!$B$3:$B$22,0),MATCH(DM$1,'Team forecast'!$M$2:$AU$2,0))*IF($Y516&gt;0,5000,0)</f>
        <v>0</v>
      </c>
      <c r="DN516" s="5">
        <f>INDEX('Team forecast'!$M$3:$AU$22,MATCH($B516,'Team forecast'!$B$3:$B$22,0),MATCH(DN$1,'Team forecast'!$M$2:$AU$2,0))*IF($Y516&gt;0,-15000,0)</f>
        <v>0</v>
      </c>
      <c r="DO516" s="5">
        <f t="shared" si="609"/>
        <v>0</v>
      </c>
      <c r="DP516" s="5">
        <f t="shared" si="610"/>
        <v>0</v>
      </c>
      <c r="DQ516" s="5">
        <f t="shared" si="611"/>
        <v>0</v>
      </c>
      <c r="DR516" s="5">
        <f t="shared" si="612"/>
        <v>0</v>
      </c>
      <c r="DS516" s="5">
        <f t="shared" si="613"/>
        <v>0</v>
      </c>
      <c r="DT516" s="5">
        <f t="shared" si="614"/>
        <v>0</v>
      </c>
      <c r="DU516" s="5">
        <f t="shared" si="615"/>
        <v>0</v>
      </c>
      <c r="DV516" s="5">
        <f t="shared" si="616"/>
        <v>0</v>
      </c>
      <c r="DW516" s="5">
        <f t="shared" si="617"/>
        <v>0</v>
      </c>
      <c r="DX516" s="5">
        <f>IFERROR(SUM(DL516:DW516),0)*((Cockpit!$C$3)^5)</f>
        <v>0</v>
      </c>
      <c r="DY516" s="5">
        <f t="shared" si="618"/>
        <v>-5000</v>
      </c>
      <c r="DZ516" s="5" t="str">
        <f>IF(ISERROR(MATCH(A516,'Current squad'!B:B,0)),"No","Yes")</f>
        <v>No</v>
      </c>
      <c r="EA516" s="5" cm="1">
        <f t="array" ref="EA516">IFERROR(_xlfn.IFS(DZ516="Yes",0,DZ516="No",H516*1%),999999)</f>
        <v>95740</v>
      </c>
      <c r="EB516" s="5">
        <f t="shared" si="560"/>
        <v>9669740</v>
      </c>
      <c r="EC516" s="5">
        <f t="shared" si="619"/>
        <v>-100740</v>
      </c>
      <c r="ED516" s="1">
        <f t="shared" si="561"/>
        <v>-1.0522247754334656E-2</v>
      </c>
      <c r="EE516" s="5">
        <f>RANK(EC516,$EC$2:$EC$572)+COUNTIF($EC$2:EC516,EC516)-1</f>
        <v>569</v>
      </c>
      <c r="EF516" s="4">
        <f>RANK(ED516,$ED$2:$ED$572)+COUNTIF($ED$2:ED516,ED516)-1</f>
        <v>192</v>
      </c>
    </row>
    <row r="517" spans="1:136" x14ac:dyDescent="0.3">
      <c r="A517" t="str">
        <f>IF(Holdet.dk!A517&lt;&gt;"",Holdet.dk!A517,"")</f>
        <v>Harry Maguire</v>
      </c>
      <c r="B517" t="str">
        <f>INDEX(Holdet.dk!B:B,MATCH($A517,Holdet.dk!$A:$A,0))</f>
        <v>Manchester United</v>
      </c>
      <c r="C517" t="str">
        <f>INDEX(Holdet.dk!C:C,MATCH($A517,Holdet.dk!$A:$A,0))</f>
        <v>Defense</v>
      </c>
      <c r="D517" t="str">
        <f>INDEX(Holdet.dk!D:D,MATCH($A517,Holdet.dk!$A:$A,0))</f>
        <v>5.695.000</v>
      </c>
      <c r="E517" s="1">
        <f>IFERROR(_xlfn.NUMBERVALUE(INDEX(Holdet.dk!$E:$E,MATCH($A517,Holdet.dk!$A:$A,0)),","),0)</f>
        <v>2.1000000000000001E-2</v>
      </c>
      <c r="F517" t="str">
        <f>IF(INDEX(Lookup!H:H,MATCH('Master data'!A517,Lookup!G:G,0))=0,A517,INDEX(Lookup!H:H,MATCH('Master data'!A517,Lookup!G:G,0)))</f>
        <v>Harry Maguire</v>
      </c>
      <c r="G517" t="str">
        <f>IFERROR(INDEX(Lookup!B:B,MATCH(INDEX(Rotowire!C:C,MATCH(F517,Rotowire!A:A,0)),Lookup!D:D,0)),"")</f>
        <v/>
      </c>
      <c r="H517" s="5">
        <f t="shared" si="552"/>
        <v>5695000</v>
      </c>
      <c r="I517" s="19">
        <f>IFERROR(INDEX('Team forecast'!$G$3:$I$22,MATCH($B517,'Team forecast'!$B$3:$B$22,0),MATCH(I$1,'Team forecast'!$G$2:$I$2,0)),0)</f>
        <v>1.0869565217391304</v>
      </c>
      <c r="J517" s="19">
        <f>IFERROR(INDEX('Team forecast'!$G$3:$I$22,MATCH($B517,'Team forecast'!$B$3:$B$22,0),MATCH(J$1,'Team forecast'!$G$2:$I$2,0)),0)</f>
        <v>0.75816993464052274</v>
      </c>
      <c r="K517" s="19">
        <f>IFERROR(INDEX('Team forecast'!$G$3:$I$22,MATCH($B517,'Team forecast'!$B$3:$B$22,0),MATCH(K$1,'Team forecast'!$G$2:$I$2,0)),0)</f>
        <v>1.4927913375362158</v>
      </c>
      <c r="L517">
        <f>SUMIFS(Rotowire!E:E,Rotowire!$A:$A,'Master data'!$F517)</f>
        <v>0</v>
      </c>
      <c r="M517" s="2">
        <f>SUMIFS(Rotowire!F:F,Rotowire!$A:$A,'Master data'!$F517)*I517</f>
        <v>0</v>
      </c>
      <c r="N517" s="2">
        <f>SUMIFS(Rotowire!G:G,Rotowire!$A:$A,'Master data'!$F517)*I517</f>
        <v>0</v>
      </c>
      <c r="O517" s="2">
        <f>SUMIFS(Rotowire!I:I,Rotowire!$A:$A,'Master data'!$F517)*I517</f>
        <v>0</v>
      </c>
      <c r="P517" s="2">
        <f>SUMIFS(Rotowire!W:W,Rotowire!$A:$A,'Master data'!$F517)*K517</f>
        <v>0</v>
      </c>
      <c r="Q517" s="2">
        <f>SUMIFS(Rotowire!Y:Y,Rotowire!$A:$A,'Master data'!$F517)*J517</f>
        <v>0</v>
      </c>
      <c r="R517" s="2">
        <f>SUMIFS(Rotowire!AB:AB,Rotowire!$A:$A,'Master data'!$F517)</f>
        <v>0</v>
      </c>
      <c r="S517" s="2">
        <f>SUMIFS(Rotowire!AC:AC,Rotowire!$A:$A,'Master data'!$F517)</f>
        <v>0</v>
      </c>
      <c r="T517" s="2">
        <f>INDEX('Team forecast'!D$3:D$22,MATCH($B517,'Team forecast'!$B$3:$B$22,0))</f>
        <v>1.5</v>
      </c>
      <c r="U517" s="2">
        <f>INDEX('Team forecast'!E$3:E$22,MATCH($B517,'Team forecast'!$B$3:$B$22,0))</f>
        <v>1.1599999999999999</v>
      </c>
      <c r="V517" s="2">
        <f>INDEX('Team forecast'!J$3:J$22,MATCH($B517,'Team forecast'!$B$3:$B$22,0))</f>
        <v>0.44640000000000002</v>
      </c>
      <c r="W517" s="2">
        <f>INDEX('Team forecast'!K$3:K$22,MATCH($B517,'Team forecast'!$B$3:$B$22,0))</f>
        <v>0.26269999999999999</v>
      </c>
      <c r="X517" s="2">
        <f>INDEX('Team forecast'!L$3:L$22,MATCH($B517,'Team forecast'!$B$3:$B$22,0))</f>
        <v>0.29099999999999998</v>
      </c>
      <c r="Y517" s="5">
        <f t="shared" si="553"/>
        <v>-5000</v>
      </c>
      <c r="Z517" s="5">
        <f t="shared" si="554"/>
        <v>0</v>
      </c>
      <c r="AA517" s="5">
        <f t="shared" si="555"/>
        <v>0</v>
      </c>
      <c r="AB517" s="5">
        <f t="shared" si="556"/>
        <v>0</v>
      </c>
      <c r="AC517" s="5">
        <f t="shared" si="557"/>
        <v>0</v>
      </c>
      <c r="AD517" s="5">
        <f t="shared" si="562"/>
        <v>0</v>
      </c>
      <c r="AE517" s="5">
        <f t="shared" si="563"/>
        <v>0</v>
      </c>
      <c r="AF517" s="5">
        <f t="shared" si="558"/>
        <v>0</v>
      </c>
      <c r="AG517" s="5">
        <f t="shared" si="559"/>
        <v>0</v>
      </c>
      <c r="AH517" s="5">
        <f t="shared" si="564"/>
        <v>0</v>
      </c>
      <c r="AI517" s="5">
        <f t="shared" si="565"/>
        <v>0</v>
      </c>
      <c r="AJ517" s="5">
        <f t="shared" si="566"/>
        <v>0</v>
      </c>
      <c r="AK517" s="5">
        <f t="shared" si="567"/>
        <v>0</v>
      </c>
      <c r="AL517" s="5">
        <f>IFERROR(SUM(Y517:AK517),-5000)*((Cockpit!$C$3)^0)</f>
        <v>-5000</v>
      </c>
      <c r="AM517" s="19">
        <f>INDEX('Team forecast'!$M$3:$AU$22,MATCH($B517,'Team forecast'!$B$3:$B$22,0),MATCH(AM$1,'Team forecast'!$M$2:$AU$2,0))</f>
        <v>0</v>
      </c>
      <c r="AN517" s="19">
        <f>INDEX('Team forecast'!$M$3:$AU$22,MATCH($B517,'Team forecast'!$B$3:$B$22,0),MATCH(AN$1,'Team forecast'!$M$2:$AU$2,0))</f>
        <v>0</v>
      </c>
      <c r="AO517" s="19">
        <f>INDEX('Team forecast'!$M$3:$AU$22,MATCH($B517,'Team forecast'!$B$3:$B$22,0),MATCH(AO$1,'Team forecast'!$M$2:$AU$2,0))</f>
        <v>0</v>
      </c>
      <c r="AP517" s="19">
        <f>INDEX('Team forecast'!$M$3:$AU$22,MATCH($B517,'Team forecast'!$B$3:$B$22,0),MATCH(AP$1,'Team forecast'!$M$2:$AU$2,0))</f>
        <v>0</v>
      </c>
      <c r="AQ517" s="5">
        <f t="shared" si="568"/>
        <v>-5000</v>
      </c>
      <c r="AR517" s="5">
        <f>INDEX('Team forecast'!$M$3:$AU$22,MATCH($B517,'Team forecast'!$B$3:$B$22,0),MATCH(AR$1,'Team forecast'!$M$2:$AU$2,0))*IF($Y517&gt;0,25000,0)</f>
        <v>0</v>
      </c>
      <c r="AS517" s="5">
        <f>INDEX('Team forecast'!$M$3:$AU$22,MATCH($B517,'Team forecast'!$B$3:$B$22,0),MATCH(AS$1,'Team forecast'!$M$2:$AU$2,0))*IF($Y517&gt;0,5000,0)</f>
        <v>0</v>
      </c>
      <c r="AT517" s="5">
        <f>INDEX('Team forecast'!$M$3:$AU$22,MATCH($B517,'Team forecast'!$B$3:$B$22,0),MATCH(AT$1,'Team forecast'!$M$2:$AU$2,0))*IF($Y517&gt;0,-15000,0)</f>
        <v>0</v>
      </c>
      <c r="AU517" s="5">
        <f t="shared" si="569"/>
        <v>0</v>
      </c>
      <c r="AV517" s="5">
        <f t="shared" si="570"/>
        <v>0</v>
      </c>
      <c r="AW517" s="5">
        <f t="shared" si="571"/>
        <v>0</v>
      </c>
      <c r="AX517" s="5">
        <f t="shared" si="572"/>
        <v>0</v>
      </c>
      <c r="AY517" s="5">
        <f t="shared" si="573"/>
        <v>0</v>
      </c>
      <c r="AZ517" s="5">
        <f t="shared" si="574"/>
        <v>0</v>
      </c>
      <c r="BA517" s="5">
        <f t="shared" si="575"/>
        <v>0</v>
      </c>
      <c r="BB517" s="5">
        <f t="shared" si="576"/>
        <v>0</v>
      </c>
      <c r="BC517" s="5">
        <f t="shared" si="577"/>
        <v>0</v>
      </c>
      <c r="BD517" s="5">
        <f>IFERROR(SUM(AR517:BC517),0)*((Cockpit!$C$3)^1)</f>
        <v>0</v>
      </c>
      <c r="BE517" s="19">
        <f>INDEX('Team forecast'!$M$3:$AU$22,MATCH($B517,'Team forecast'!$B$3:$B$22,0),MATCH(BE$1,'Team forecast'!$M$2:$AU$2,0))</f>
        <v>0</v>
      </c>
      <c r="BF517" s="19">
        <f>INDEX('Team forecast'!$M$3:$AU$22,MATCH($B517,'Team forecast'!$B$3:$B$22,0),MATCH(BF$1,'Team forecast'!$M$2:$AU$2,0))</f>
        <v>0</v>
      </c>
      <c r="BG517" s="19">
        <f>INDEX('Team forecast'!$M$3:$AU$22,MATCH($B517,'Team forecast'!$B$3:$B$22,0),MATCH(BG$1,'Team forecast'!$M$2:$AU$2,0))</f>
        <v>0</v>
      </c>
      <c r="BH517" s="19">
        <f>INDEX('Team forecast'!$M$3:$AU$22,MATCH($B517,'Team forecast'!$B$3:$B$22,0),MATCH(BH$1,'Team forecast'!$M$2:$AU$2,0))</f>
        <v>0</v>
      </c>
      <c r="BI517" s="5">
        <f t="shared" si="578"/>
        <v>-5000</v>
      </c>
      <c r="BJ517" s="5">
        <f>INDEX('Team forecast'!$M$3:$AU$22,MATCH($B517,'Team forecast'!$B$3:$B$22,0),MATCH(BJ$1,'Team forecast'!$M$2:$AU$2,0))*IF($Y517&gt;0,25000,0)</f>
        <v>0</v>
      </c>
      <c r="BK517" s="5">
        <f>INDEX('Team forecast'!$M$3:$AU$22,MATCH($B517,'Team forecast'!$B$3:$B$22,0),MATCH(BK$1,'Team forecast'!$M$2:$AU$2,0))*IF($Y517&gt;0,5000,0)</f>
        <v>0</v>
      </c>
      <c r="BL517" s="5">
        <f>INDEX('Team forecast'!$M$3:$AU$22,MATCH($B517,'Team forecast'!$B$3:$B$22,0),MATCH(BL$1,'Team forecast'!$M$2:$AU$2,0))*IF($Y517&gt;0,-15000,0)</f>
        <v>0</v>
      </c>
      <c r="BM517" s="5">
        <f t="shared" si="579"/>
        <v>0</v>
      </c>
      <c r="BN517" s="5">
        <f t="shared" si="580"/>
        <v>0</v>
      </c>
      <c r="BO517" s="5">
        <f t="shared" si="581"/>
        <v>0</v>
      </c>
      <c r="BP517" s="5">
        <f t="shared" si="582"/>
        <v>0</v>
      </c>
      <c r="BQ517" s="5">
        <f t="shared" si="583"/>
        <v>0</v>
      </c>
      <c r="BR517" s="5">
        <f t="shared" si="584"/>
        <v>0</v>
      </c>
      <c r="BS517" s="5">
        <f t="shared" si="585"/>
        <v>0</v>
      </c>
      <c r="BT517" s="5">
        <f t="shared" si="586"/>
        <v>0</v>
      </c>
      <c r="BU517" s="5">
        <f t="shared" si="587"/>
        <v>0</v>
      </c>
      <c r="BV517" s="5">
        <f>IFERROR(SUM(BJ517:BU517),0)*((Cockpit!$C$3)^2)</f>
        <v>0</v>
      </c>
      <c r="BW517" s="19">
        <f>INDEX('Team forecast'!$M$3:$AU$22,MATCH($B517,'Team forecast'!$B$3:$B$22,0),MATCH(BW$1,'Team forecast'!$M$2:$AU$2,0))</f>
        <v>0</v>
      </c>
      <c r="BX517" s="19">
        <f>INDEX('Team forecast'!$M$3:$AU$22,MATCH($B517,'Team forecast'!$B$3:$B$22,0),MATCH(BX$1,'Team forecast'!$M$2:$AU$2,0))</f>
        <v>0</v>
      </c>
      <c r="BY517" s="19">
        <f>INDEX('Team forecast'!$M$3:$AU$22,MATCH($B517,'Team forecast'!$B$3:$B$22,0),MATCH(BY$1,'Team forecast'!$M$2:$AU$2,0))</f>
        <v>0</v>
      </c>
      <c r="BZ517" s="19">
        <f>INDEX('Team forecast'!$M$3:$AU$22,MATCH($B517,'Team forecast'!$B$3:$B$22,0),MATCH(BZ$1,'Team forecast'!$M$2:$AU$2,0))</f>
        <v>0</v>
      </c>
      <c r="CA517" s="5">
        <f t="shared" si="588"/>
        <v>-5000</v>
      </c>
      <c r="CB517" s="5">
        <f>INDEX('Team forecast'!$M$3:$AU$22,MATCH($B517,'Team forecast'!$B$3:$B$22,0),MATCH(CB$1,'Team forecast'!$M$2:$AU$2,0))*IF($Y517&gt;0,25000,0)</f>
        <v>0</v>
      </c>
      <c r="CC517" s="5">
        <f>INDEX('Team forecast'!$M$3:$AU$22,MATCH($B517,'Team forecast'!$B$3:$B$22,0),MATCH(CC$1,'Team forecast'!$M$2:$AU$2,0))*IF($Y517&gt;0,5000,0)</f>
        <v>0</v>
      </c>
      <c r="CD517" s="5">
        <f>INDEX('Team forecast'!$M$3:$AU$22,MATCH($B517,'Team forecast'!$B$3:$B$22,0),MATCH(CD$1,'Team forecast'!$M$2:$AU$2,0))*IF($Y517&gt;0,-15000,0)</f>
        <v>0</v>
      </c>
      <c r="CE517" s="5">
        <f t="shared" si="589"/>
        <v>0</v>
      </c>
      <c r="CF517" s="5">
        <f t="shared" si="590"/>
        <v>0</v>
      </c>
      <c r="CG517" s="5">
        <f t="shared" si="591"/>
        <v>0</v>
      </c>
      <c r="CH517" s="5">
        <f t="shared" si="592"/>
        <v>0</v>
      </c>
      <c r="CI517" s="5">
        <f t="shared" si="593"/>
        <v>0</v>
      </c>
      <c r="CJ517" s="5">
        <f t="shared" si="594"/>
        <v>0</v>
      </c>
      <c r="CK517" s="5">
        <f t="shared" si="595"/>
        <v>0</v>
      </c>
      <c r="CL517" s="5">
        <f t="shared" si="596"/>
        <v>0</v>
      </c>
      <c r="CM517" s="5">
        <f t="shared" si="597"/>
        <v>0</v>
      </c>
      <c r="CN517" s="5">
        <f>IFERROR(SUM(CB517:CM517),0)*((Cockpit!$C$3)^3)</f>
        <v>0</v>
      </c>
      <c r="CO517" s="19">
        <f>INDEX('Team forecast'!$M$3:$AU$22,MATCH($B517,'Team forecast'!$B$3:$B$22,0),MATCH(CO$1,'Team forecast'!$M$2:$AU$2,0))</f>
        <v>0</v>
      </c>
      <c r="CP517" s="19">
        <f>INDEX('Team forecast'!$M$3:$AU$22,MATCH($B517,'Team forecast'!$B$3:$B$22,0),MATCH(CP$1,'Team forecast'!$M$2:$AU$2,0))</f>
        <v>0</v>
      </c>
      <c r="CQ517" s="19">
        <f>INDEX('Team forecast'!$M$3:$AU$22,MATCH($B517,'Team forecast'!$B$3:$B$22,0),MATCH(CQ$1,'Team forecast'!$M$2:$AU$2,0))</f>
        <v>0</v>
      </c>
      <c r="CR517" s="19">
        <f>INDEX('Team forecast'!$M$3:$AU$22,MATCH($B517,'Team forecast'!$B$3:$B$22,0),MATCH(CR$1,'Team forecast'!$M$2:$AU$2,0))</f>
        <v>0</v>
      </c>
      <c r="CS517" s="5">
        <f t="shared" si="598"/>
        <v>-5000</v>
      </c>
      <c r="CT517" s="5">
        <f>INDEX('Team forecast'!$M$3:$AU$22,MATCH($B517,'Team forecast'!$B$3:$B$22,0),MATCH(CT$1,'Team forecast'!$M$2:$AU$2,0))*IF($Y517&gt;0,25000,0)</f>
        <v>0</v>
      </c>
      <c r="CU517" s="5">
        <f>INDEX('Team forecast'!$M$3:$AU$22,MATCH($B517,'Team forecast'!$B$3:$B$22,0),MATCH(CU$1,'Team forecast'!$M$2:$AU$2,0))*IF($Y517&gt;0,5000,0)</f>
        <v>0</v>
      </c>
      <c r="CV517" s="5">
        <f>INDEX('Team forecast'!$M$3:$AU$22,MATCH($B517,'Team forecast'!$B$3:$B$22,0),MATCH(CV$1,'Team forecast'!$M$2:$AU$2,0))*IF($Y517&gt;0,-15000,0)</f>
        <v>0</v>
      </c>
      <c r="CW517" s="5">
        <f t="shared" si="599"/>
        <v>0</v>
      </c>
      <c r="CX517" s="5">
        <f t="shared" si="600"/>
        <v>0</v>
      </c>
      <c r="CY517" s="5">
        <f t="shared" si="601"/>
        <v>0</v>
      </c>
      <c r="CZ517" s="5">
        <f t="shared" si="602"/>
        <v>0</v>
      </c>
      <c r="DA517" s="5">
        <f t="shared" si="603"/>
        <v>0</v>
      </c>
      <c r="DB517" s="5">
        <f t="shared" si="604"/>
        <v>0</v>
      </c>
      <c r="DC517" s="5">
        <f t="shared" si="605"/>
        <v>0</v>
      </c>
      <c r="DD517" s="5">
        <f t="shared" si="606"/>
        <v>0</v>
      </c>
      <c r="DE517" s="5">
        <f t="shared" si="607"/>
        <v>0</v>
      </c>
      <c r="DF517" s="5">
        <f>IFERROR(SUM(CT517:DE517),0)*((Cockpit!$C$3)^4)</f>
        <v>0</v>
      </c>
      <c r="DG517" s="19">
        <f>INDEX('Team forecast'!$M$3:$AU$22,MATCH($B517,'Team forecast'!$B$3:$B$22,0),MATCH(DG$1,'Team forecast'!$M$2:$AU$2,0))</f>
        <v>0</v>
      </c>
      <c r="DH517" s="19">
        <f>INDEX('Team forecast'!$M$3:$AU$22,MATCH($B517,'Team forecast'!$B$3:$B$22,0),MATCH(DH$1,'Team forecast'!$M$2:$AU$2,0))</f>
        <v>0</v>
      </c>
      <c r="DI517" s="19">
        <f>INDEX('Team forecast'!$M$3:$AU$22,MATCH($B517,'Team forecast'!$B$3:$B$22,0),MATCH(DI$1,'Team forecast'!$M$2:$AU$2,0))</f>
        <v>0</v>
      </c>
      <c r="DJ517" s="19">
        <f>INDEX('Team forecast'!$M$3:$AU$22,MATCH($B517,'Team forecast'!$B$3:$B$22,0),MATCH(DJ$1,'Team forecast'!$M$2:$AU$2,0))</f>
        <v>0</v>
      </c>
      <c r="DK517" s="5">
        <f t="shared" si="608"/>
        <v>-5000</v>
      </c>
      <c r="DL517" s="5">
        <f>INDEX('Team forecast'!$M$3:$AU$22,MATCH($B517,'Team forecast'!$B$3:$B$22,0),MATCH(DL$1,'Team forecast'!$M$2:$AU$2,0))*IF($Y517&gt;0,25000,0)</f>
        <v>0</v>
      </c>
      <c r="DM517" s="5">
        <f>INDEX('Team forecast'!$M$3:$AU$22,MATCH($B517,'Team forecast'!$B$3:$B$22,0),MATCH(DM$1,'Team forecast'!$M$2:$AU$2,0))*IF($Y517&gt;0,5000,0)</f>
        <v>0</v>
      </c>
      <c r="DN517" s="5">
        <f>INDEX('Team forecast'!$M$3:$AU$22,MATCH($B517,'Team forecast'!$B$3:$B$22,0),MATCH(DN$1,'Team forecast'!$M$2:$AU$2,0))*IF($Y517&gt;0,-15000,0)</f>
        <v>0</v>
      </c>
      <c r="DO517" s="5">
        <f t="shared" si="609"/>
        <v>0</v>
      </c>
      <c r="DP517" s="5">
        <f t="shared" si="610"/>
        <v>0</v>
      </c>
      <c r="DQ517" s="5">
        <f t="shared" si="611"/>
        <v>0</v>
      </c>
      <c r="DR517" s="5">
        <f t="shared" si="612"/>
        <v>0</v>
      </c>
      <c r="DS517" s="5">
        <f t="shared" si="613"/>
        <v>0</v>
      </c>
      <c r="DT517" s="5">
        <f t="shared" si="614"/>
        <v>0</v>
      </c>
      <c r="DU517" s="5">
        <f t="shared" si="615"/>
        <v>0</v>
      </c>
      <c r="DV517" s="5">
        <f t="shared" si="616"/>
        <v>0</v>
      </c>
      <c r="DW517" s="5">
        <f t="shared" si="617"/>
        <v>0</v>
      </c>
      <c r="DX517" s="5">
        <f>IFERROR(SUM(DL517:DW517),0)*((Cockpit!$C$3)^5)</f>
        <v>0</v>
      </c>
      <c r="DY517" s="5">
        <f t="shared" si="618"/>
        <v>-5000</v>
      </c>
      <c r="DZ517" s="5" t="str">
        <f>IF(ISERROR(MATCH(A517,'Current squad'!B:B,0)),"No","Yes")</f>
        <v>No</v>
      </c>
      <c r="EA517" s="5" cm="1">
        <f t="array" ref="EA517">IFERROR(_xlfn.IFS(DZ517="Yes",0,DZ517="No",H517*1%),999999)</f>
        <v>56950</v>
      </c>
      <c r="EB517" s="5">
        <f t="shared" si="560"/>
        <v>5751950</v>
      </c>
      <c r="EC517" s="5">
        <f t="shared" si="619"/>
        <v>-61950</v>
      </c>
      <c r="ED517" s="1">
        <f t="shared" si="561"/>
        <v>-1.0877963125548727E-2</v>
      </c>
      <c r="EE517" s="5">
        <f>RANK(EC517,$EC$2:$EC$572)+COUNTIF($EC$2:EC517,EC517)-1</f>
        <v>539</v>
      </c>
      <c r="EF517" s="4">
        <f>RANK(ED517,$ED$2:$ED$572)+COUNTIF($ED$2:ED517,ED517)-1</f>
        <v>220</v>
      </c>
    </row>
    <row r="518" spans="1:136" x14ac:dyDescent="0.3">
      <c r="A518" t="str">
        <f>IF(Holdet.dk!A518&lt;&gt;"",Holdet.dk!A518,"")</f>
        <v>Vicente Guaita</v>
      </c>
      <c r="B518" t="str">
        <f>INDEX(Holdet.dk!B:B,MATCH($A518,Holdet.dk!$A:$A,0))</f>
        <v>Crystal Palace</v>
      </c>
      <c r="C518" t="str">
        <f>INDEX(Holdet.dk!C:C,MATCH($A518,Holdet.dk!$A:$A,0))</f>
        <v>Goalkeeper</v>
      </c>
      <c r="D518" t="str">
        <f>INDEX(Holdet.dk!D:D,MATCH($A518,Holdet.dk!$A:$A,0))</f>
        <v>4.729.000</v>
      </c>
      <c r="E518" s="1">
        <f>IFERROR(_xlfn.NUMBERVALUE(INDEX(Holdet.dk!$E:$E,MATCH($A518,Holdet.dk!$A:$A,0)),","),0)</f>
        <v>1.7000000000000001E-2</v>
      </c>
      <c r="F518" t="str">
        <f>IF(INDEX(Lookup!H:H,MATCH('Master data'!A518,Lookup!G:G,0))=0,A518,INDEX(Lookup!H:H,MATCH('Master data'!A518,Lookup!G:G,0)))</f>
        <v>Vicente Guaita</v>
      </c>
      <c r="G518" t="str">
        <f>IFERROR(INDEX(Lookup!B:B,MATCH(INDEX(Rotowire!C:C,MATCH(F518,Rotowire!A:A,0)),Lookup!D:D,0)),"")</f>
        <v>Liverpool</v>
      </c>
      <c r="H518" s="5">
        <f t="shared" si="552"/>
        <v>4729000</v>
      </c>
      <c r="I518" s="19">
        <f>IFERROR(INDEX('Team forecast'!$G$3:$I$22,MATCH($B518,'Team forecast'!$B$3:$B$22,0),MATCH(I$1,'Team forecast'!$G$2:$I$2,0)),0)</f>
        <v>0.66666666666666652</v>
      </c>
      <c r="J518" s="19">
        <f>IFERROR(INDEX('Team forecast'!$G$3:$I$22,MATCH($B518,'Team forecast'!$B$3:$B$22,0),MATCH(J$1,'Team forecast'!$G$2:$I$2,0)),0)</f>
        <v>1.0823529411764703</v>
      </c>
      <c r="K518" s="19">
        <f>IFERROR(INDEX('Team forecast'!$G$3:$I$22,MATCH($B518,'Team forecast'!$B$3:$B$22,0),MATCH(K$1,'Team forecast'!$G$2:$I$2,0)),0)</f>
        <v>1.2658353671928146</v>
      </c>
      <c r="L518">
        <f>SUMIFS(Rotowire!E:E,Rotowire!$A:$A,'Master data'!$F518)</f>
        <v>95</v>
      </c>
      <c r="M518" s="2">
        <f>SUMIFS(Rotowire!F:F,Rotowire!$A:$A,'Master data'!$F518)*I518</f>
        <v>0</v>
      </c>
      <c r="N518" s="2">
        <f>SUMIFS(Rotowire!G:G,Rotowire!$A:$A,'Master data'!$F518)*I518</f>
        <v>0</v>
      </c>
      <c r="O518" s="2">
        <f>SUMIFS(Rotowire!I:I,Rotowire!$A:$A,'Master data'!$F518)*I518</f>
        <v>0</v>
      </c>
      <c r="P518" s="2">
        <f>SUMIFS(Rotowire!W:W,Rotowire!$A:$A,'Master data'!$F518)*K518</f>
        <v>6.3291768359640732E-2</v>
      </c>
      <c r="Q518" s="2">
        <f>SUMIFS(Rotowire!Y:Y,Rotowire!$A:$A,'Master data'!$F518)*J518</f>
        <v>3.4310588235294106</v>
      </c>
      <c r="R518" s="2">
        <f>SUMIFS(Rotowire!AB:AB,Rotowire!$A:$A,'Master data'!$F518)</f>
        <v>0.04</v>
      </c>
      <c r="S518" s="2">
        <f>SUMIFS(Rotowire!AC:AC,Rotowire!$A:$A,'Master data'!$F518)</f>
        <v>0</v>
      </c>
      <c r="T518" s="2">
        <f>INDEX('Team forecast'!D$3:D$22,MATCH($B518,'Team forecast'!$B$3:$B$22,0))</f>
        <v>0.5</v>
      </c>
      <c r="U518" s="2">
        <f>INDEX('Team forecast'!E$3:E$22,MATCH($B518,'Team forecast'!$B$3:$B$22,0))</f>
        <v>2.76</v>
      </c>
      <c r="V518" s="2">
        <f>INDEX('Team forecast'!J$3:J$22,MATCH($B518,'Team forecast'!$B$3:$B$22,0))</f>
        <v>4.4699999999999997E-2</v>
      </c>
      <c r="W518" s="2">
        <f>INDEX('Team forecast'!K$3:K$22,MATCH($B518,'Team forecast'!$B$3:$B$22,0))</f>
        <v>0.1164</v>
      </c>
      <c r="X518" s="2">
        <f>INDEX('Team forecast'!L$3:L$22,MATCH($B518,'Team forecast'!$B$3:$B$22,0))</f>
        <v>0.83899999999999997</v>
      </c>
      <c r="Y518" s="5">
        <f t="shared" si="553"/>
        <v>7000</v>
      </c>
      <c r="Z518" s="5">
        <f t="shared" si="554"/>
        <v>1117.5</v>
      </c>
      <c r="AA518" s="5">
        <f t="shared" si="555"/>
        <v>582</v>
      </c>
      <c r="AB518" s="5">
        <f t="shared" si="556"/>
        <v>-12585</v>
      </c>
      <c r="AC518" s="5">
        <f t="shared" si="557"/>
        <v>0</v>
      </c>
      <c r="AD518" s="5">
        <f t="shared" si="562"/>
        <v>0</v>
      </c>
      <c r="AE518" s="5">
        <f t="shared" si="563"/>
        <v>0</v>
      </c>
      <c r="AF518" s="5">
        <f t="shared" si="558"/>
        <v>4746.8826269730553</v>
      </c>
      <c r="AG518" s="5">
        <f t="shared" si="559"/>
        <v>17155.294117647052</v>
      </c>
      <c r="AH518" s="5">
        <f t="shared" si="564"/>
        <v>-800</v>
      </c>
      <c r="AI518" s="5">
        <f t="shared" si="565"/>
        <v>0</v>
      </c>
      <c r="AJ518" s="5">
        <f t="shared" si="566"/>
        <v>5000</v>
      </c>
      <c r="AK518" s="5">
        <f t="shared" si="567"/>
        <v>-22080</v>
      </c>
      <c r="AL518" s="5">
        <f>IFERROR(SUM(Y518:AK518),-5000)*((Cockpit!$C$3)^0)</f>
        <v>136.67674462010837</v>
      </c>
      <c r="AM518" s="19">
        <f>INDEX('Team forecast'!$M$3:$AU$22,MATCH($B518,'Team forecast'!$B$3:$B$22,0),MATCH(AM$1,'Team forecast'!$M$2:$AU$2,0))</f>
        <v>0</v>
      </c>
      <c r="AN518" s="19">
        <f>INDEX('Team forecast'!$M$3:$AU$22,MATCH($B518,'Team forecast'!$B$3:$B$22,0),MATCH(AN$1,'Team forecast'!$M$2:$AU$2,0))</f>
        <v>0</v>
      </c>
      <c r="AO518" s="19">
        <f>INDEX('Team forecast'!$M$3:$AU$22,MATCH($B518,'Team forecast'!$B$3:$B$22,0),MATCH(AO$1,'Team forecast'!$M$2:$AU$2,0))</f>
        <v>0</v>
      </c>
      <c r="AP518" s="19">
        <f>INDEX('Team forecast'!$M$3:$AU$22,MATCH($B518,'Team forecast'!$B$3:$B$22,0),MATCH(AP$1,'Team forecast'!$M$2:$AU$2,0))</f>
        <v>0</v>
      </c>
      <c r="AQ518" s="5">
        <f t="shared" si="568"/>
        <v>7000</v>
      </c>
      <c r="AR518" s="5">
        <f>INDEX('Team forecast'!$M$3:$AU$22,MATCH($B518,'Team forecast'!$B$3:$B$22,0),MATCH(AR$1,'Team forecast'!$M$2:$AU$2,0))*IF($Y518&gt;0,25000,0)</f>
        <v>0</v>
      </c>
      <c r="AS518" s="5">
        <f>INDEX('Team forecast'!$M$3:$AU$22,MATCH($B518,'Team forecast'!$B$3:$B$22,0),MATCH(AS$1,'Team forecast'!$M$2:$AU$2,0))*IF($Y518&gt;0,5000,0)</f>
        <v>0</v>
      </c>
      <c r="AT518" s="5">
        <f>INDEX('Team forecast'!$M$3:$AU$22,MATCH($B518,'Team forecast'!$B$3:$B$22,0),MATCH(AT$1,'Team forecast'!$M$2:$AU$2,0))*IF($Y518&gt;0,-15000,0)</f>
        <v>0</v>
      </c>
      <c r="AU518" s="5">
        <f t="shared" si="569"/>
        <v>0</v>
      </c>
      <c r="AV518" s="5">
        <f t="shared" si="570"/>
        <v>0</v>
      </c>
      <c r="AW518" s="5">
        <f t="shared" si="571"/>
        <v>0</v>
      </c>
      <c r="AX518" s="5">
        <f t="shared" si="572"/>
        <v>0</v>
      </c>
      <c r="AY518" s="5">
        <f t="shared" si="573"/>
        <v>0</v>
      </c>
      <c r="AZ518" s="5">
        <f t="shared" si="574"/>
        <v>-800</v>
      </c>
      <c r="BA518" s="5">
        <f t="shared" si="575"/>
        <v>0</v>
      </c>
      <c r="BB518" s="5">
        <f t="shared" si="576"/>
        <v>0</v>
      </c>
      <c r="BC518" s="5">
        <f t="shared" si="577"/>
        <v>0</v>
      </c>
      <c r="BD518" s="5">
        <f>IFERROR(SUM(AR518:BC518),0)*((Cockpit!$C$3)^1)</f>
        <v>-560</v>
      </c>
      <c r="BE518" s="19">
        <f>INDEX('Team forecast'!$M$3:$AU$22,MATCH($B518,'Team forecast'!$B$3:$B$22,0),MATCH(BE$1,'Team forecast'!$M$2:$AU$2,0))</f>
        <v>0</v>
      </c>
      <c r="BF518" s="19">
        <f>INDEX('Team forecast'!$M$3:$AU$22,MATCH($B518,'Team forecast'!$B$3:$B$22,0),MATCH(BF$1,'Team forecast'!$M$2:$AU$2,0))</f>
        <v>0</v>
      </c>
      <c r="BG518" s="19">
        <f>INDEX('Team forecast'!$M$3:$AU$22,MATCH($B518,'Team forecast'!$B$3:$B$22,0),MATCH(BG$1,'Team forecast'!$M$2:$AU$2,0))</f>
        <v>0</v>
      </c>
      <c r="BH518" s="19">
        <f>INDEX('Team forecast'!$M$3:$AU$22,MATCH($B518,'Team forecast'!$B$3:$B$22,0),MATCH(BH$1,'Team forecast'!$M$2:$AU$2,0))</f>
        <v>0</v>
      </c>
      <c r="BI518" s="5">
        <f t="shared" si="578"/>
        <v>7000</v>
      </c>
      <c r="BJ518" s="5">
        <f>INDEX('Team forecast'!$M$3:$AU$22,MATCH($B518,'Team forecast'!$B$3:$B$22,0),MATCH(BJ$1,'Team forecast'!$M$2:$AU$2,0))*IF($Y518&gt;0,25000,0)</f>
        <v>0</v>
      </c>
      <c r="BK518" s="5">
        <f>INDEX('Team forecast'!$M$3:$AU$22,MATCH($B518,'Team forecast'!$B$3:$B$22,0),MATCH(BK$1,'Team forecast'!$M$2:$AU$2,0))*IF($Y518&gt;0,5000,0)</f>
        <v>0</v>
      </c>
      <c r="BL518" s="5">
        <f>INDEX('Team forecast'!$M$3:$AU$22,MATCH($B518,'Team forecast'!$B$3:$B$22,0),MATCH(BL$1,'Team forecast'!$M$2:$AU$2,0))*IF($Y518&gt;0,-15000,0)</f>
        <v>0</v>
      </c>
      <c r="BM518" s="5">
        <f t="shared" si="579"/>
        <v>0</v>
      </c>
      <c r="BN518" s="5">
        <f t="shared" si="580"/>
        <v>0</v>
      </c>
      <c r="BO518" s="5">
        <f t="shared" si="581"/>
        <v>0</v>
      </c>
      <c r="BP518" s="5">
        <f t="shared" si="582"/>
        <v>0</v>
      </c>
      <c r="BQ518" s="5">
        <f t="shared" si="583"/>
        <v>0</v>
      </c>
      <c r="BR518" s="5">
        <f t="shared" si="584"/>
        <v>-800</v>
      </c>
      <c r="BS518" s="5">
        <f t="shared" si="585"/>
        <v>0</v>
      </c>
      <c r="BT518" s="5">
        <f t="shared" si="586"/>
        <v>0</v>
      </c>
      <c r="BU518" s="5">
        <f t="shared" si="587"/>
        <v>0</v>
      </c>
      <c r="BV518" s="5">
        <f>IFERROR(SUM(BJ518:BU518),0)*((Cockpit!$C$3)^2)</f>
        <v>-391.99999999999994</v>
      </c>
      <c r="BW518" s="19">
        <f>INDEX('Team forecast'!$M$3:$AU$22,MATCH($B518,'Team forecast'!$B$3:$B$22,0),MATCH(BW$1,'Team forecast'!$M$2:$AU$2,0))</f>
        <v>0</v>
      </c>
      <c r="BX518" s="19">
        <f>INDEX('Team forecast'!$M$3:$AU$22,MATCH($B518,'Team forecast'!$B$3:$B$22,0),MATCH(BX$1,'Team forecast'!$M$2:$AU$2,0))</f>
        <v>0</v>
      </c>
      <c r="BY518" s="19">
        <f>INDEX('Team forecast'!$M$3:$AU$22,MATCH($B518,'Team forecast'!$B$3:$B$22,0),MATCH(BY$1,'Team forecast'!$M$2:$AU$2,0))</f>
        <v>0</v>
      </c>
      <c r="BZ518" s="19">
        <f>INDEX('Team forecast'!$M$3:$AU$22,MATCH($B518,'Team forecast'!$B$3:$B$22,0),MATCH(BZ$1,'Team forecast'!$M$2:$AU$2,0))</f>
        <v>0</v>
      </c>
      <c r="CA518" s="5">
        <f t="shared" si="588"/>
        <v>7000</v>
      </c>
      <c r="CB518" s="5">
        <f>INDEX('Team forecast'!$M$3:$AU$22,MATCH($B518,'Team forecast'!$B$3:$B$22,0),MATCH(CB$1,'Team forecast'!$M$2:$AU$2,0))*IF($Y518&gt;0,25000,0)</f>
        <v>0</v>
      </c>
      <c r="CC518" s="5">
        <f>INDEX('Team forecast'!$M$3:$AU$22,MATCH($B518,'Team forecast'!$B$3:$B$22,0),MATCH(CC$1,'Team forecast'!$M$2:$AU$2,0))*IF($Y518&gt;0,5000,0)</f>
        <v>0</v>
      </c>
      <c r="CD518" s="5">
        <f>INDEX('Team forecast'!$M$3:$AU$22,MATCH($B518,'Team forecast'!$B$3:$B$22,0),MATCH(CD$1,'Team forecast'!$M$2:$AU$2,0))*IF($Y518&gt;0,-15000,0)</f>
        <v>0</v>
      </c>
      <c r="CE518" s="5">
        <f t="shared" si="589"/>
        <v>0</v>
      </c>
      <c r="CF518" s="5">
        <f t="shared" si="590"/>
        <v>0</v>
      </c>
      <c r="CG518" s="5">
        <f t="shared" si="591"/>
        <v>0</v>
      </c>
      <c r="CH518" s="5">
        <f t="shared" si="592"/>
        <v>0</v>
      </c>
      <c r="CI518" s="5">
        <f t="shared" si="593"/>
        <v>0</v>
      </c>
      <c r="CJ518" s="5">
        <f t="shared" si="594"/>
        <v>-800</v>
      </c>
      <c r="CK518" s="5">
        <f t="shared" si="595"/>
        <v>0</v>
      </c>
      <c r="CL518" s="5">
        <f t="shared" si="596"/>
        <v>0</v>
      </c>
      <c r="CM518" s="5">
        <f t="shared" si="597"/>
        <v>0</v>
      </c>
      <c r="CN518" s="5">
        <f>IFERROR(SUM(CB518:CM518),0)*((Cockpit!$C$3)^3)</f>
        <v>-274.39999999999992</v>
      </c>
      <c r="CO518" s="19">
        <f>INDEX('Team forecast'!$M$3:$AU$22,MATCH($B518,'Team forecast'!$B$3:$B$22,0),MATCH(CO$1,'Team forecast'!$M$2:$AU$2,0))</f>
        <v>0</v>
      </c>
      <c r="CP518" s="19">
        <f>INDEX('Team forecast'!$M$3:$AU$22,MATCH($B518,'Team forecast'!$B$3:$B$22,0),MATCH(CP$1,'Team forecast'!$M$2:$AU$2,0))</f>
        <v>0</v>
      </c>
      <c r="CQ518" s="19">
        <f>INDEX('Team forecast'!$M$3:$AU$22,MATCH($B518,'Team forecast'!$B$3:$B$22,0),MATCH(CQ$1,'Team forecast'!$M$2:$AU$2,0))</f>
        <v>0</v>
      </c>
      <c r="CR518" s="19">
        <f>INDEX('Team forecast'!$M$3:$AU$22,MATCH($B518,'Team forecast'!$B$3:$B$22,0),MATCH(CR$1,'Team forecast'!$M$2:$AU$2,0))</f>
        <v>0</v>
      </c>
      <c r="CS518" s="5">
        <f t="shared" si="598"/>
        <v>7000</v>
      </c>
      <c r="CT518" s="5">
        <f>INDEX('Team forecast'!$M$3:$AU$22,MATCH($B518,'Team forecast'!$B$3:$B$22,0),MATCH(CT$1,'Team forecast'!$M$2:$AU$2,0))*IF($Y518&gt;0,25000,0)</f>
        <v>0</v>
      </c>
      <c r="CU518" s="5">
        <f>INDEX('Team forecast'!$M$3:$AU$22,MATCH($B518,'Team forecast'!$B$3:$B$22,0),MATCH(CU$1,'Team forecast'!$M$2:$AU$2,0))*IF($Y518&gt;0,5000,0)</f>
        <v>0</v>
      </c>
      <c r="CV518" s="5">
        <f>INDEX('Team forecast'!$M$3:$AU$22,MATCH($B518,'Team forecast'!$B$3:$B$22,0),MATCH(CV$1,'Team forecast'!$M$2:$AU$2,0))*IF($Y518&gt;0,-15000,0)</f>
        <v>0</v>
      </c>
      <c r="CW518" s="5">
        <f t="shared" si="599"/>
        <v>0</v>
      </c>
      <c r="CX518" s="5">
        <f t="shared" si="600"/>
        <v>0</v>
      </c>
      <c r="CY518" s="5">
        <f t="shared" si="601"/>
        <v>0</v>
      </c>
      <c r="CZ518" s="5">
        <f t="shared" si="602"/>
        <v>0</v>
      </c>
      <c r="DA518" s="5">
        <f t="shared" si="603"/>
        <v>0</v>
      </c>
      <c r="DB518" s="5">
        <f t="shared" si="604"/>
        <v>-800</v>
      </c>
      <c r="DC518" s="5">
        <f t="shared" si="605"/>
        <v>0</v>
      </c>
      <c r="DD518" s="5">
        <f t="shared" si="606"/>
        <v>0</v>
      </c>
      <c r="DE518" s="5">
        <f t="shared" si="607"/>
        <v>0</v>
      </c>
      <c r="DF518" s="5">
        <f>IFERROR(SUM(CT518:DE518),0)*((Cockpit!$C$3)^4)</f>
        <v>-192.07999999999993</v>
      </c>
      <c r="DG518" s="19">
        <f>INDEX('Team forecast'!$M$3:$AU$22,MATCH($B518,'Team forecast'!$B$3:$B$22,0),MATCH(DG$1,'Team forecast'!$M$2:$AU$2,0))</f>
        <v>0</v>
      </c>
      <c r="DH518" s="19">
        <f>INDEX('Team forecast'!$M$3:$AU$22,MATCH($B518,'Team forecast'!$B$3:$B$22,0),MATCH(DH$1,'Team forecast'!$M$2:$AU$2,0))</f>
        <v>0</v>
      </c>
      <c r="DI518" s="19">
        <f>INDEX('Team forecast'!$M$3:$AU$22,MATCH($B518,'Team forecast'!$B$3:$B$22,0),MATCH(DI$1,'Team forecast'!$M$2:$AU$2,0))</f>
        <v>0</v>
      </c>
      <c r="DJ518" s="19">
        <f>INDEX('Team forecast'!$M$3:$AU$22,MATCH($B518,'Team forecast'!$B$3:$B$22,0),MATCH(DJ$1,'Team forecast'!$M$2:$AU$2,0))</f>
        <v>0</v>
      </c>
      <c r="DK518" s="5">
        <f t="shared" si="608"/>
        <v>7000</v>
      </c>
      <c r="DL518" s="5">
        <f>INDEX('Team forecast'!$M$3:$AU$22,MATCH($B518,'Team forecast'!$B$3:$B$22,0),MATCH(DL$1,'Team forecast'!$M$2:$AU$2,0))*IF($Y518&gt;0,25000,0)</f>
        <v>0</v>
      </c>
      <c r="DM518" s="5">
        <f>INDEX('Team forecast'!$M$3:$AU$22,MATCH($B518,'Team forecast'!$B$3:$B$22,0),MATCH(DM$1,'Team forecast'!$M$2:$AU$2,0))*IF($Y518&gt;0,5000,0)</f>
        <v>0</v>
      </c>
      <c r="DN518" s="5">
        <f>INDEX('Team forecast'!$M$3:$AU$22,MATCH($B518,'Team forecast'!$B$3:$B$22,0),MATCH(DN$1,'Team forecast'!$M$2:$AU$2,0))*IF($Y518&gt;0,-15000,0)</f>
        <v>0</v>
      </c>
      <c r="DO518" s="5">
        <f t="shared" si="609"/>
        <v>0</v>
      </c>
      <c r="DP518" s="5">
        <f t="shared" si="610"/>
        <v>0</v>
      </c>
      <c r="DQ518" s="5">
        <f t="shared" si="611"/>
        <v>0</v>
      </c>
      <c r="DR518" s="5">
        <f t="shared" si="612"/>
        <v>0</v>
      </c>
      <c r="DS518" s="5">
        <f t="shared" si="613"/>
        <v>0</v>
      </c>
      <c r="DT518" s="5">
        <f t="shared" si="614"/>
        <v>-800</v>
      </c>
      <c r="DU518" s="5">
        <f t="shared" si="615"/>
        <v>0</v>
      </c>
      <c r="DV518" s="5">
        <f t="shared" si="616"/>
        <v>0</v>
      </c>
      <c r="DW518" s="5">
        <f t="shared" si="617"/>
        <v>0</v>
      </c>
      <c r="DX518" s="5">
        <f>IFERROR(SUM(DL518:DW518),0)*((Cockpit!$C$3)^5)</f>
        <v>-134.45599999999996</v>
      </c>
      <c r="DY518" s="5">
        <f t="shared" si="618"/>
        <v>-1416.2592553798913</v>
      </c>
      <c r="DZ518" s="5" t="str">
        <f>IF(ISERROR(MATCH(A518,'Current squad'!B:B,0)),"No","Yes")</f>
        <v>No</v>
      </c>
      <c r="EA518" s="5" cm="1">
        <f t="array" ref="EA518">IFERROR(_xlfn.IFS(DZ518="Yes",0,DZ518="No",H518*1%),999999)</f>
        <v>47290</v>
      </c>
      <c r="EB518" s="5">
        <f t="shared" si="560"/>
        <v>4776290</v>
      </c>
      <c r="EC518" s="5">
        <f t="shared" si="619"/>
        <v>-48706.25925537989</v>
      </c>
      <c r="ED518" s="1">
        <f t="shared" si="561"/>
        <v>-1.0299483877221377E-2</v>
      </c>
      <c r="EE518" s="5">
        <f>RANK(EC518,$EC$2:$EC$572)+COUNTIF($EC$2:EC518,EC518)-1</f>
        <v>480</v>
      </c>
      <c r="EF518" s="4">
        <f>RANK(ED518,$ED$2:$ED$572)+COUNTIF($ED$2:ED518,ED518)-1</f>
        <v>189</v>
      </c>
    </row>
    <row r="519" spans="1:136" x14ac:dyDescent="0.3">
      <c r="A519" t="str">
        <f>IF(Holdet.dk!A519&lt;&gt;"",Holdet.dk!A519,"")</f>
        <v>Dean Henderson</v>
      </c>
      <c r="B519" t="str">
        <f>INDEX(Holdet.dk!B:B,MATCH($A519,Holdet.dk!$A:$A,0))</f>
        <v>Manchester United</v>
      </c>
      <c r="C519" t="str">
        <f>INDEX(Holdet.dk!C:C,MATCH($A519,Holdet.dk!$A:$A,0))</f>
        <v>Goalkeeper</v>
      </c>
      <c r="D519" t="str">
        <f>INDEX(Holdet.dk!D:D,MATCH($A519,Holdet.dk!$A:$A,0))</f>
        <v>6.674.000</v>
      </c>
      <c r="E519" s="1">
        <f>IFERROR(_xlfn.NUMBERVALUE(INDEX(Holdet.dk!$E:$E,MATCH($A519,Holdet.dk!$A:$A,0)),","),0)</f>
        <v>4.0000000000000001E-3</v>
      </c>
      <c r="F519" t="str">
        <f>IF(INDEX(Lookup!H:H,MATCH('Master data'!A519,Lookup!G:G,0))=0,A519,INDEX(Lookup!H:H,MATCH('Master data'!A519,Lookup!G:G,0)))</f>
        <v>Dean Henderson</v>
      </c>
      <c r="G519" t="str">
        <f>IFERROR(INDEX(Lookup!B:B,MATCH(INDEX(Rotowire!C:C,MATCH(F519,Rotowire!A:A,0)),Lookup!D:D,0)),"")</f>
        <v/>
      </c>
      <c r="H519" s="5">
        <f t="shared" si="552"/>
        <v>6674000</v>
      </c>
      <c r="I519" s="19">
        <f>IFERROR(INDEX('Team forecast'!$G$3:$I$22,MATCH($B519,'Team forecast'!$B$3:$B$22,0),MATCH(I$1,'Team forecast'!$G$2:$I$2,0)),0)</f>
        <v>1.0869565217391304</v>
      </c>
      <c r="J519" s="19">
        <f>IFERROR(INDEX('Team forecast'!$G$3:$I$22,MATCH($B519,'Team forecast'!$B$3:$B$22,0),MATCH(J$1,'Team forecast'!$G$2:$I$2,0)),0)</f>
        <v>0.75816993464052274</v>
      </c>
      <c r="K519" s="19">
        <f>IFERROR(INDEX('Team forecast'!$G$3:$I$22,MATCH($B519,'Team forecast'!$B$3:$B$22,0),MATCH(K$1,'Team forecast'!$G$2:$I$2,0)),0)</f>
        <v>1.4927913375362158</v>
      </c>
      <c r="L519">
        <f>SUMIFS(Rotowire!E:E,Rotowire!$A:$A,'Master data'!$F519)</f>
        <v>0</v>
      </c>
      <c r="M519" s="2">
        <f>SUMIFS(Rotowire!F:F,Rotowire!$A:$A,'Master data'!$F519)*I519</f>
        <v>0</v>
      </c>
      <c r="N519" s="2">
        <f>SUMIFS(Rotowire!G:G,Rotowire!$A:$A,'Master data'!$F519)*I519</f>
        <v>0</v>
      </c>
      <c r="O519" s="2">
        <f>SUMIFS(Rotowire!I:I,Rotowire!$A:$A,'Master data'!$F519)*I519</f>
        <v>0</v>
      </c>
      <c r="P519" s="2">
        <f>SUMIFS(Rotowire!W:W,Rotowire!$A:$A,'Master data'!$F519)*K519</f>
        <v>0</v>
      </c>
      <c r="Q519" s="2">
        <f>SUMIFS(Rotowire!Y:Y,Rotowire!$A:$A,'Master data'!$F519)*J519</f>
        <v>0</v>
      </c>
      <c r="R519" s="2">
        <f>SUMIFS(Rotowire!AB:AB,Rotowire!$A:$A,'Master data'!$F519)</f>
        <v>0</v>
      </c>
      <c r="S519" s="2">
        <f>SUMIFS(Rotowire!AC:AC,Rotowire!$A:$A,'Master data'!$F519)</f>
        <v>0</v>
      </c>
      <c r="T519" s="2">
        <f>INDEX('Team forecast'!D$3:D$22,MATCH($B519,'Team forecast'!$B$3:$B$22,0))</f>
        <v>1.5</v>
      </c>
      <c r="U519" s="2">
        <f>INDEX('Team forecast'!E$3:E$22,MATCH($B519,'Team forecast'!$B$3:$B$22,0))</f>
        <v>1.1599999999999999</v>
      </c>
      <c r="V519" s="2">
        <f>INDEX('Team forecast'!J$3:J$22,MATCH($B519,'Team forecast'!$B$3:$B$22,0))</f>
        <v>0.44640000000000002</v>
      </c>
      <c r="W519" s="2">
        <f>INDEX('Team forecast'!K$3:K$22,MATCH($B519,'Team forecast'!$B$3:$B$22,0))</f>
        <v>0.26269999999999999</v>
      </c>
      <c r="X519" s="2">
        <f>INDEX('Team forecast'!L$3:L$22,MATCH($B519,'Team forecast'!$B$3:$B$22,0))</f>
        <v>0.29099999999999998</v>
      </c>
      <c r="Y519" s="5">
        <f t="shared" si="553"/>
        <v>-5000</v>
      </c>
      <c r="Z519" s="5">
        <f t="shared" si="554"/>
        <v>0</v>
      </c>
      <c r="AA519" s="5">
        <f t="shared" si="555"/>
        <v>0</v>
      </c>
      <c r="AB519" s="5">
        <f t="shared" si="556"/>
        <v>0</v>
      </c>
      <c r="AC519" s="5">
        <f t="shared" si="557"/>
        <v>0</v>
      </c>
      <c r="AD519" s="5">
        <f t="shared" si="562"/>
        <v>0</v>
      </c>
      <c r="AE519" s="5">
        <f t="shared" si="563"/>
        <v>0</v>
      </c>
      <c r="AF519" s="5">
        <f t="shared" si="558"/>
        <v>0</v>
      </c>
      <c r="AG519" s="5">
        <f t="shared" si="559"/>
        <v>0</v>
      </c>
      <c r="AH519" s="5">
        <f t="shared" si="564"/>
        <v>0</v>
      </c>
      <c r="AI519" s="5">
        <f t="shared" si="565"/>
        <v>0</v>
      </c>
      <c r="AJ519" s="5">
        <f t="shared" si="566"/>
        <v>0</v>
      </c>
      <c r="AK519" s="5">
        <f t="shared" si="567"/>
        <v>0</v>
      </c>
      <c r="AL519" s="5">
        <f>IFERROR(SUM(Y519:AK519),-5000)*((Cockpit!$C$3)^0)</f>
        <v>-5000</v>
      </c>
      <c r="AM519" s="19">
        <f>INDEX('Team forecast'!$M$3:$AU$22,MATCH($B519,'Team forecast'!$B$3:$B$22,0),MATCH(AM$1,'Team forecast'!$M$2:$AU$2,0))</f>
        <v>0</v>
      </c>
      <c r="AN519" s="19">
        <f>INDEX('Team forecast'!$M$3:$AU$22,MATCH($B519,'Team forecast'!$B$3:$B$22,0),MATCH(AN$1,'Team forecast'!$M$2:$AU$2,0))</f>
        <v>0</v>
      </c>
      <c r="AO519" s="19">
        <f>INDEX('Team forecast'!$M$3:$AU$22,MATCH($B519,'Team forecast'!$B$3:$B$22,0),MATCH(AO$1,'Team forecast'!$M$2:$AU$2,0))</f>
        <v>0</v>
      </c>
      <c r="AP519" s="19">
        <f>INDEX('Team forecast'!$M$3:$AU$22,MATCH($B519,'Team forecast'!$B$3:$B$22,0),MATCH(AP$1,'Team forecast'!$M$2:$AU$2,0))</f>
        <v>0</v>
      </c>
      <c r="AQ519" s="5">
        <f t="shared" si="568"/>
        <v>-5000</v>
      </c>
      <c r="AR519" s="5">
        <f>INDEX('Team forecast'!$M$3:$AU$22,MATCH($B519,'Team forecast'!$B$3:$B$22,0),MATCH(AR$1,'Team forecast'!$M$2:$AU$2,0))*IF($Y519&gt;0,25000,0)</f>
        <v>0</v>
      </c>
      <c r="AS519" s="5">
        <f>INDEX('Team forecast'!$M$3:$AU$22,MATCH($B519,'Team forecast'!$B$3:$B$22,0),MATCH(AS$1,'Team forecast'!$M$2:$AU$2,0))*IF($Y519&gt;0,5000,0)</f>
        <v>0</v>
      </c>
      <c r="AT519" s="5">
        <f>INDEX('Team forecast'!$M$3:$AU$22,MATCH($B519,'Team forecast'!$B$3:$B$22,0),MATCH(AT$1,'Team forecast'!$M$2:$AU$2,0))*IF($Y519&gt;0,-15000,0)</f>
        <v>0</v>
      </c>
      <c r="AU519" s="5">
        <f t="shared" si="569"/>
        <v>0</v>
      </c>
      <c r="AV519" s="5">
        <f t="shared" si="570"/>
        <v>0</v>
      </c>
      <c r="AW519" s="5">
        <f t="shared" si="571"/>
        <v>0</v>
      </c>
      <c r="AX519" s="5">
        <f t="shared" si="572"/>
        <v>0</v>
      </c>
      <c r="AY519" s="5">
        <f t="shared" si="573"/>
        <v>0</v>
      </c>
      <c r="AZ519" s="5">
        <f t="shared" si="574"/>
        <v>0</v>
      </c>
      <c r="BA519" s="5">
        <f t="shared" si="575"/>
        <v>0</v>
      </c>
      <c r="BB519" s="5">
        <f t="shared" si="576"/>
        <v>0</v>
      </c>
      <c r="BC519" s="5">
        <f t="shared" si="577"/>
        <v>0</v>
      </c>
      <c r="BD519" s="5">
        <f>IFERROR(SUM(AR519:BC519),0)*((Cockpit!$C$3)^1)</f>
        <v>0</v>
      </c>
      <c r="BE519" s="19">
        <f>INDEX('Team forecast'!$M$3:$AU$22,MATCH($B519,'Team forecast'!$B$3:$B$22,0),MATCH(BE$1,'Team forecast'!$M$2:$AU$2,0))</f>
        <v>0</v>
      </c>
      <c r="BF519" s="19">
        <f>INDEX('Team forecast'!$M$3:$AU$22,MATCH($B519,'Team forecast'!$B$3:$B$22,0),MATCH(BF$1,'Team forecast'!$M$2:$AU$2,0))</f>
        <v>0</v>
      </c>
      <c r="BG519" s="19">
        <f>INDEX('Team forecast'!$M$3:$AU$22,MATCH($B519,'Team forecast'!$B$3:$B$22,0),MATCH(BG$1,'Team forecast'!$M$2:$AU$2,0))</f>
        <v>0</v>
      </c>
      <c r="BH519" s="19">
        <f>INDEX('Team forecast'!$M$3:$AU$22,MATCH($B519,'Team forecast'!$B$3:$B$22,0),MATCH(BH$1,'Team forecast'!$M$2:$AU$2,0))</f>
        <v>0</v>
      </c>
      <c r="BI519" s="5">
        <f t="shared" si="578"/>
        <v>-5000</v>
      </c>
      <c r="BJ519" s="5">
        <f>INDEX('Team forecast'!$M$3:$AU$22,MATCH($B519,'Team forecast'!$B$3:$B$22,0),MATCH(BJ$1,'Team forecast'!$M$2:$AU$2,0))*IF($Y519&gt;0,25000,0)</f>
        <v>0</v>
      </c>
      <c r="BK519" s="5">
        <f>INDEX('Team forecast'!$M$3:$AU$22,MATCH($B519,'Team forecast'!$B$3:$B$22,0),MATCH(BK$1,'Team forecast'!$M$2:$AU$2,0))*IF($Y519&gt;0,5000,0)</f>
        <v>0</v>
      </c>
      <c r="BL519" s="5">
        <f>INDEX('Team forecast'!$M$3:$AU$22,MATCH($B519,'Team forecast'!$B$3:$B$22,0),MATCH(BL$1,'Team forecast'!$M$2:$AU$2,0))*IF($Y519&gt;0,-15000,0)</f>
        <v>0</v>
      </c>
      <c r="BM519" s="5">
        <f t="shared" si="579"/>
        <v>0</v>
      </c>
      <c r="BN519" s="5">
        <f t="shared" si="580"/>
        <v>0</v>
      </c>
      <c r="BO519" s="5">
        <f t="shared" si="581"/>
        <v>0</v>
      </c>
      <c r="BP519" s="5">
        <f t="shared" si="582"/>
        <v>0</v>
      </c>
      <c r="BQ519" s="5">
        <f t="shared" si="583"/>
        <v>0</v>
      </c>
      <c r="BR519" s="5">
        <f t="shared" si="584"/>
        <v>0</v>
      </c>
      <c r="BS519" s="5">
        <f t="shared" si="585"/>
        <v>0</v>
      </c>
      <c r="BT519" s="5">
        <f t="shared" si="586"/>
        <v>0</v>
      </c>
      <c r="BU519" s="5">
        <f t="shared" si="587"/>
        <v>0</v>
      </c>
      <c r="BV519" s="5">
        <f>IFERROR(SUM(BJ519:BU519),0)*((Cockpit!$C$3)^2)</f>
        <v>0</v>
      </c>
      <c r="BW519" s="19">
        <f>INDEX('Team forecast'!$M$3:$AU$22,MATCH($B519,'Team forecast'!$B$3:$B$22,0),MATCH(BW$1,'Team forecast'!$M$2:$AU$2,0))</f>
        <v>0</v>
      </c>
      <c r="BX519" s="19">
        <f>INDEX('Team forecast'!$M$3:$AU$22,MATCH($B519,'Team forecast'!$B$3:$B$22,0),MATCH(BX$1,'Team forecast'!$M$2:$AU$2,0))</f>
        <v>0</v>
      </c>
      <c r="BY519" s="19">
        <f>INDEX('Team forecast'!$M$3:$AU$22,MATCH($B519,'Team forecast'!$B$3:$B$22,0),MATCH(BY$1,'Team forecast'!$M$2:$AU$2,0))</f>
        <v>0</v>
      </c>
      <c r="BZ519" s="19">
        <f>INDEX('Team forecast'!$M$3:$AU$22,MATCH($B519,'Team forecast'!$B$3:$B$22,0),MATCH(BZ$1,'Team forecast'!$M$2:$AU$2,0))</f>
        <v>0</v>
      </c>
      <c r="CA519" s="5">
        <f t="shared" si="588"/>
        <v>-5000</v>
      </c>
      <c r="CB519" s="5">
        <f>INDEX('Team forecast'!$M$3:$AU$22,MATCH($B519,'Team forecast'!$B$3:$B$22,0),MATCH(CB$1,'Team forecast'!$M$2:$AU$2,0))*IF($Y519&gt;0,25000,0)</f>
        <v>0</v>
      </c>
      <c r="CC519" s="5">
        <f>INDEX('Team forecast'!$M$3:$AU$22,MATCH($B519,'Team forecast'!$B$3:$B$22,0),MATCH(CC$1,'Team forecast'!$M$2:$AU$2,0))*IF($Y519&gt;0,5000,0)</f>
        <v>0</v>
      </c>
      <c r="CD519" s="5">
        <f>INDEX('Team forecast'!$M$3:$AU$22,MATCH($B519,'Team forecast'!$B$3:$B$22,0),MATCH(CD$1,'Team forecast'!$M$2:$AU$2,0))*IF($Y519&gt;0,-15000,0)</f>
        <v>0</v>
      </c>
      <c r="CE519" s="5">
        <f t="shared" si="589"/>
        <v>0</v>
      </c>
      <c r="CF519" s="5">
        <f t="shared" si="590"/>
        <v>0</v>
      </c>
      <c r="CG519" s="5">
        <f t="shared" si="591"/>
        <v>0</v>
      </c>
      <c r="CH519" s="5">
        <f t="shared" si="592"/>
        <v>0</v>
      </c>
      <c r="CI519" s="5">
        <f t="shared" si="593"/>
        <v>0</v>
      </c>
      <c r="CJ519" s="5">
        <f t="shared" si="594"/>
        <v>0</v>
      </c>
      <c r="CK519" s="5">
        <f t="shared" si="595"/>
        <v>0</v>
      </c>
      <c r="CL519" s="5">
        <f t="shared" si="596"/>
        <v>0</v>
      </c>
      <c r="CM519" s="5">
        <f t="shared" si="597"/>
        <v>0</v>
      </c>
      <c r="CN519" s="5">
        <f>IFERROR(SUM(CB519:CM519),0)*((Cockpit!$C$3)^3)</f>
        <v>0</v>
      </c>
      <c r="CO519" s="19">
        <f>INDEX('Team forecast'!$M$3:$AU$22,MATCH($B519,'Team forecast'!$B$3:$B$22,0),MATCH(CO$1,'Team forecast'!$M$2:$AU$2,0))</f>
        <v>0</v>
      </c>
      <c r="CP519" s="19">
        <f>INDEX('Team forecast'!$M$3:$AU$22,MATCH($B519,'Team forecast'!$B$3:$B$22,0),MATCH(CP$1,'Team forecast'!$M$2:$AU$2,0))</f>
        <v>0</v>
      </c>
      <c r="CQ519" s="19">
        <f>INDEX('Team forecast'!$M$3:$AU$22,MATCH($B519,'Team forecast'!$B$3:$B$22,0),MATCH(CQ$1,'Team forecast'!$M$2:$AU$2,0))</f>
        <v>0</v>
      </c>
      <c r="CR519" s="19">
        <f>INDEX('Team forecast'!$M$3:$AU$22,MATCH($B519,'Team forecast'!$B$3:$B$22,0),MATCH(CR$1,'Team forecast'!$M$2:$AU$2,0))</f>
        <v>0</v>
      </c>
      <c r="CS519" s="5">
        <f t="shared" si="598"/>
        <v>-5000</v>
      </c>
      <c r="CT519" s="5">
        <f>INDEX('Team forecast'!$M$3:$AU$22,MATCH($B519,'Team forecast'!$B$3:$B$22,0),MATCH(CT$1,'Team forecast'!$M$2:$AU$2,0))*IF($Y519&gt;0,25000,0)</f>
        <v>0</v>
      </c>
      <c r="CU519" s="5">
        <f>INDEX('Team forecast'!$M$3:$AU$22,MATCH($B519,'Team forecast'!$B$3:$B$22,0),MATCH(CU$1,'Team forecast'!$M$2:$AU$2,0))*IF($Y519&gt;0,5000,0)</f>
        <v>0</v>
      </c>
      <c r="CV519" s="5">
        <f>INDEX('Team forecast'!$M$3:$AU$22,MATCH($B519,'Team forecast'!$B$3:$B$22,0),MATCH(CV$1,'Team forecast'!$M$2:$AU$2,0))*IF($Y519&gt;0,-15000,0)</f>
        <v>0</v>
      </c>
      <c r="CW519" s="5">
        <f t="shared" si="599"/>
        <v>0</v>
      </c>
      <c r="CX519" s="5">
        <f t="shared" si="600"/>
        <v>0</v>
      </c>
      <c r="CY519" s="5">
        <f t="shared" si="601"/>
        <v>0</v>
      </c>
      <c r="CZ519" s="5">
        <f t="shared" si="602"/>
        <v>0</v>
      </c>
      <c r="DA519" s="5">
        <f t="shared" si="603"/>
        <v>0</v>
      </c>
      <c r="DB519" s="5">
        <f t="shared" si="604"/>
        <v>0</v>
      </c>
      <c r="DC519" s="5">
        <f t="shared" si="605"/>
        <v>0</v>
      </c>
      <c r="DD519" s="5">
        <f t="shared" si="606"/>
        <v>0</v>
      </c>
      <c r="DE519" s="5">
        <f t="shared" si="607"/>
        <v>0</v>
      </c>
      <c r="DF519" s="5">
        <f>IFERROR(SUM(CT519:DE519),0)*((Cockpit!$C$3)^4)</f>
        <v>0</v>
      </c>
      <c r="DG519" s="19">
        <f>INDEX('Team forecast'!$M$3:$AU$22,MATCH($B519,'Team forecast'!$B$3:$B$22,0),MATCH(DG$1,'Team forecast'!$M$2:$AU$2,0))</f>
        <v>0</v>
      </c>
      <c r="DH519" s="19">
        <f>INDEX('Team forecast'!$M$3:$AU$22,MATCH($B519,'Team forecast'!$B$3:$B$22,0),MATCH(DH$1,'Team forecast'!$M$2:$AU$2,0))</f>
        <v>0</v>
      </c>
      <c r="DI519" s="19">
        <f>INDEX('Team forecast'!$M$3:$AU$22,MATCH($B519,'Team forecast'!$B$3:$B$22,0),MATCH(DI$1,'Team forecast'!$M$2:$AU$2,0))</f>
        <v>0</v>
      </c>
      <c r="DJ519" s="19">
        <f>INDEX('Team forecast'!$M$3:$AU$22,MATCH($B519,'Team forecast'!$B$3:$B$22,0),MATCH(DJ$1,'Team forecast'!$M$2:$AU$2,0))</f>
        <v>0</v>
      </c>
      <c r="DK519" s="5">
        <f t="shared" si="608"/>
        <v>-5000</v>
      </c>
      <c r="DL519" s="5">
        <f>INDEX('Team forecast'!$M$3:$AU$22,MATCH($B519,'Team forecast'!$B$3:$B$22,0),MATCH(DL$1,'Team forecast'!$M$2:$AU$2,0))*IF($Y519&gt;0,25000,0)</f>
        <v>0</v>
      </c>
      <c r="DM519" s="5">
        <f>INDEX('Team forecast'!$M$3:$AU$22,MATCH($B519,'Team forecast'!$B$3:$B$22,0),MATCH(DM$1,'Team forecast'!$M$2:$AU$2,0))*IF($Y519&gt;0,5000,0)</f>
        <v>0</v>
      </c>
      <c r="DN519" s="5">
        <f>INDEX('Team forecast'!$M$3:$AU$22,MATCH($B519,'Team forecast'!$B$3:$B$22,0),MATCH(DN$1,'Team forecast'!$M$2:$AU$2,0))*IF($Y519&gt;0,-15000,0)</f>
        <v>0</v>
      </c>
      <c r="DO519" s="5">
        <f t="shared" si="609"/>
        <v>0</v>
      </c>
      <c r="DP519" s="5">
        <f t="shared" si="610"/>
        <v>0</v>
      </c>
      <c r="DQ519" s="5">
        <f t="shared" si="611"/>
        <v>0</v>
      </c>
      <c r="DR519" s="5">
        <f t="shared" si="612"/>
        <v>0</v>
      </c>
      <c r="DS519" s="5">
        <f t="shared" si="613"/>
        <v>0</v>
      </c>
      <c r="DT519" s="5">
        <f t="shared" si="614"/>
        <v>0</v>
      </c>
      <c r="DU519" s="5">
        <f t="shared" si="615"/>
        <v>0</v>
      </c>
      <c r="DV519" s="5">
        <f t="shared" si="616"/>
        <v>0</v>
      </c>
      <c r="DW519" s="5">
        <f t="shared" si="617"/>
        <v>0</v>
      </c>
      <c r="DX519" s="5">
        <f>IFERROR(SUM(DL519:DW519),0)*((Cockpit!$C$3)^5)</f>
        <v>0</v>
      </c>
      <c r="DY519" s="5">
        <f t="shared" si="618"/>
        <v>-5000</v>
      </c>
      <c r="DZ519" s="5" t="str">
        <f>IF(ISERROR(MATCH(A519,'Current squad'!B:B,0)),"No","Yes")</f>
        <v>No</v>
      </c>
      <c r="EA519" s="5" cm="1">
        <f t="array" ref="EA519">IFERROR(_xlfn.IFS(DZ519="Yes",0,DZ519="No",H519*1%),999999)</f>
        <v>66740</v>
      </c>
      <c r="EB519" s="5">
        <f t="shared" si="560"/>
        <v>6740740</v>
      </c>
      <c r="EC519" s="5">
        <f t="shared" si="619"/>
        <v>-71740</v>
      </c>
      <c r="ED519" s="1">
        <f t="shared" si="561"/>
        <v>-1.0749175906502846E-2</v>
      </c>
      <c r="EE519" s="5">
        <f>RANK(EC519,$EC$2:$EC$572)+COUNTIF($EC$2:EC519,EC519)-1</f>
        <v>555</v>
      </c>
      <c r="EF519" s="4">
        <f>RANK(ED519,$ED$2:$ED$572)+COUNTIF($ED$2:ED519,ED519)-1</f>
        <v>207</v>
      </c>
    </row>
    <row r="520" spans="1:136" x14ac:dyDescent="0.3">
      <c r="A520" t="str">
        <f>IF(Holdet.dk!A520&lt;&gt;"",Holdet.dk!A520,"")</f>
        <v>Vontae Daley-Campbell</v>
      </c>
      <c r="B520" t="str">
        <f>INDEX(Holdet.dk!B:B,MATCH($A520,Holdet.dk!$A:$A,0))</f>
        <v>Leicester City</v>
      </c>
      <c r="C520" t="str">
        <f>INDEX(Holdet.dk!C:C,MATCH($A520,Holdet.dk!$A:$A,0))</f>
        <v>Defense</v>
      </c>
      <c r="D520" t="str">
        <f>INDEX(Holdet.dk!D:D,MATCH($A520,Holdet.dk!$A:$A,0))</f>
        <v>2.430.000</v>
      </c>
      <c r="E520" s="1">
        <f>IFERROR(_xlfn.NUMBERVALUE(INDEX(Holdet.dk!$E:$E,MATCH($A520,Holdet.dk!$A:$A,0)),","),0)</f>
        <v>0</v>
      </c>
      <c r="F520" t="str">
        <f>IF(INDEX(Lookup!H:H,MATCH('Master data'!A520,Lookup!G:G,0))=0,A520,INDEX(Lookup!H:H,MATCH('Master data'!A520,Lookup!G:G,0)))</f>
        <v>Vontae Daley-Campbell</v>
      </c>
      <c r="G520" t="str">
        <f>IFERROR(INDEX(Lookup!B:B,MATCH(INDEX(Rotowire!C:C,MATCH(F520,Rotowire!A:A,0)),Lookup!D:D,0)),"")</f>
        <v/>
      </c>
      <c r="H520" s="5">
        <f t="shared" si="552"/>
        <v>2430000</v>
      </c>
      <c r="I520" s="19">
        <f>IFERROR(INDEX('Team forecast'!$G$3:$I$22,MATCH($B520,'Team forecast'!$B$3:$B$22,0),MATCH(I$1,'Team forecast'!$G$2:$I$2,0)),0)</f>
        <v>1.0388888888888888</v>
      </c>
      <c r="J520" s="19">
        <f>IFERROR(INDEX('Team forecast'!$G$3:$I$22,MATCH($B520,'Team forecast'!$B$3:$B$22,0),MATCH(J$1,'Team forecast'!$G$2:$I$2,0)),0)</f>
        <v>0.81751824817518248</v>
      </c>
      <c r="K520" s="19">
        <f>IFERROR(INDEX('Team forecast'!$G$3:$I$22,MATCH($B520,'Team forecast'!$B$3:$B$22,0),MATCH(K$1,'Team forecast'!$G$2:$I$2,0)),0)</f>
        <v>1.2549222870116903</v>
      </c>
      <c r="L520">
        <f>SUMIFS(Rotowire!E:E,Rotowire!$A:$A,'Master data'!$F520)</f>
        <v>0</v>
      </c>
      <c r="M520" s="2">
        <f>SUMIFS(Rotowire!F:F,Rotowire!$A:$A,'Master data'!$F520)*I520</f>
        <v>0</v>
      </c>
      <c r="N520" s="2">
        <f>SUMIFS(Rotowire!G:G,Rotowire!$A:$A,'Master data'!$F520)*I520</f>
        <v>0</v>
      </c>
      <c r="O520" s="2">
        <f>SUMIFS(Rotowire!I:I,Rotowire!$A:$A,'Master data'!$F520)*I520</f>
        <v>0</v>
      </c>
      <c r="P520" s="2">
        <f>SUMIFS(Rotowire!W:W,Rotowire!$A:$A,'Master data'!$F520)*K520</f>
        <v>0</v>
      </c>
      <c r="Q520" s="2">
        <f>SUMIFS(Rotowire!Y:Y,Rotowire!$A:$A,'Master data'!$F520)*J520</f>
        <v>0</v>
      </c>
      <c r="R520" s="2">
        <f>SUMIFS(Rotowire!AB:AB,Rotowire!$A:$A,'Master data'!$F520)</f>
        <v>0</v>
      </c>
      <c r="S520" s="2">
        <f>SUMIFS(Rotowire!AC:AC,Rotowire!$A:$A,'Master data'!$F520)</f>
        <v>0</v>
      </c>
      <c r="T520" s="2">
        <f>INDEX('Team forecast'!D$3:D$22,MATCH($B520,'Team forecast'!$B$3:$B$22,0))</f>
        <v>1.87</v>
      </c>
      <c r="U520" s="2">
        <f>INDEX('Team forecast'!E$3:E$22,MATCH($B520,'Team forecast'!$B$3:$B$22,0))</f>
        <v>1.1200000000000001</v>
      </c>
      <c r="V520" s="2">
        <f>INDEX('Team forecast'!J$3:J$22,MATCH($B520,'Team forecast'!$B$3:$B$22,0))</f>
        <v>0.54369999999999996</v>
      </c>
      <c r="W520" s="2">
        <f>INDEX('Team forecast'!K$3:K$22,MATCH($B520,'Team forecast'!$B$3:$B$22,0))</f>
        <v>0.23169999999999999</v>
      </c>
      <c r="X520" s="2">
        <f>INDEX('Team forecast'!L$3:L$22,MATCH($B520,'Team forecast'!$B$3:$B$22,0))</f>
        <v>0.22459999999999999</v>
      </c>
      <c r="Y520" s="5">
        <f t="shared" si="553"/>
        <v>-5000</v>
      </c>
      <c r="Z520" s="5">
        <f t="shared" si="554"/>
        <v>0</v>
      </c>
      <c r="AA520" s="5">
        <f t="shared" si="555"/>
        <v>0</v>
      </c>
      <c r="AB520" s="5">
        <f t="shared" si="556"/>
        <v>0</v>
      </c>
      <c r="AC520" s="5">
        <f t="shared" si="557"/>
        <v>0</v>
      </c>
      <c r="AD520" s="5">
        <f t="shared" si="562"/>
        <v>0</v>
      </c>
      <c r="AE520" s="5">
        <f t="shared" si="563"/>
        <v>0</v>
      </c>
      <c r="AF520" s="5">
        <f t="shared" si="558"/>
        <v>0</v>
      </c>
      <c r="AG520" s="5">
        <f t="shared" si="559"/>
        <v>0</v>
      </c>
      <c r="AH520" s="5">
        <f t="shared" si="564"/>
        <v>0</v>
      </c>
      <c r="AI520" s="5">
        <f t="shared" si="565"/>
        <v>0</v>
      </c>
      <c r="AJ520" s="5">
        <f t="shared" si="566"/>
        <v>0</v>
      </c>
      <c r="AK520" s="5">
        <f t="shared" si="567"/>
        <v>0</v>
      </c>
      <c r="AL520" s="5">
        <f>IFERROR(SUM(Y520:AK520),-5000)*((Cockpit!$C$3)^0)</f>
        <v>-5000</v>
      </c>
      <c r="AM520" s="19">
        <f>INDEX('Team forecast'!$M$3:$AU$22,MATCH($B520,'Team forecast'!$B$3:$B$22,0),MATCH(AM$1,'Team forecast'!$M$2:$AU$2,0))</f>
        <v>0</v>
      </c>
      <c r="AN520" s="19">
        <f>INDEX('Team forecast'!$M$3:$AU$22,MATCH($B520,'Team forecast'!$B$3:$B$22,0),MATCH(AN$1,'Team forecast'!$M$2:$AU$2,0))</f>
        <v>0</v>
      </c>
      <c r="AO520" s="19">
        <f>INDEX('Team forecast'!$M$3:$AU$22,MATCH($B520,'Team forecast'!$B$3:$B$22,0),MATCH(AO$1,'Team forecast'!$M$2:$AU$2,0))</f>
        <v>0</v>
      </c>
      <c r="AP520" s="19">
        <f>INDEX('Team forecast'!$M$3:$AU$22,MATCH($B520,'Team forecast'!$B$3:$B$22,0),MATCH(AP$1,'Team forecast'!$M$2:$AU$2,0))</f>
        <v>0</v>
      </c>
      <c r="AQ520" s="5">
        <f t="shared" si="568"/>
        <v>-5000</v>
      </c>
      <c r="AR520" s="5">
        <f>INDEX('Team forecast'!$M$3:$AU$22,MATCH($B520,'Team forecast'!$B$3:$B$22,0),MATCH(AR$1,'Team forecast'!$M$2:$AU$2,0))*IF($Y520&gt;0,25000,0)</f>
        <v>0</v>
      </c>
      <c r="AS520" s="5">
        <f>INDEX('Team forecast'!$M$3:$AU$22,MATCH($B520,'Team forecast'!$B$3:$B$22,0),MATCH(AS$1,'Team forecast'!$M$2:$AU$2,0))*IF($Y520&gt;0,5000,0)</f>
        <v>0</v>
      </c>
      <c r="AT520" s="5">
        <f>INDEX('Team forecast'!$M$3:$AU$22,MATCH($B520,'Team forecast'!$B$3:$B$22,0),MATCH(AT$1,'Team forecast'!$M$2:$AU$2,0))*IF($Y520&gt;0,-15000,0)</f>
        <v>0</v>
      </c>
      <c r="AU520" s="5">
        <f t="shared" si="569"/>
        <v>0</v>
      </c>
      <c r="AV520" s="5">
        <f t="shared" si="570"/>
        <v>0</v>
      </c>
      <c r="AW520" s="5">
        <f t="shared" si="571"/>
        <v>0</v>
      </c>
      <c r="AX520" s="5">
        <f t="shared" si="572"/>
        <v>0</v>
      </c>
      <c r="AY520" s="5">
        <f t="shared" si="573"/>
        <v>0</v>
      </c>
      <c r="AZ520" s="5">
        <f t="shared" si="574"/>
        <v>0</v>
      </c>
      <c r="BA520" s="5">
        <f t="shared" si="575"/>
        <v>0</v>
      </c>
      <c r="BB520" s="5">
        <f t="shared" si="576"/>
        <v>0</v>
      </c>
      <c r="BC520" s="5">
        <f t="shared" si="577"/>
        <v>0</v>
      </c>
      <c r="BD520" s="5">
        <f>IFERROR(SUM(AR520:BC520),0)*((Cockpit!$C$3)^1)</f>
        <v>0</v>
      </c>
      <c r="BE520" s="19">
        <f>INDEX('Team forecast'!$M$3:$AU$22,MATCH($B520,'Team forecast'!$B$3:$B$22,0),MATCH(BE$1,'Team forecast'!$M$2:$AU$2,0))</f>
        <v>0</v>
      </c>
      <c r="BF520" s="19">
        <f>INDEX('Team forecast'!$M$3:$AU$22,MATCH($B520,'Team forecast'!$B$3:$B$22,0),MATCH(BF$1,'Team forecast'!$M$2:$AU$2,0))</f>
        <v>0</v>
      </c>
      <c r="BG520" s="19">
        <f>INDEX('Team forecast'!$M$3:$AU$22,MATCH($B520,'Team forecast'!$B$3:$B$22,0),MATCH(BG$1,'Team forecast'!$M$2:$AU$2,0))</f>
        <v>0</v>
      </c>
      <c r="BH520" s="19">
        <f>INDEX('Team forecast'!$M$3:$AU$22,MATCH($B520,'Team forecast'!$B$3:$B$22,0),MATCH(BH$1,'Team forecast'!$M$2:$AU$2,0))</f>
        <v>0</v>
      </c>
      <c r="BI520" s="5">
        <f t="shared" si="578"/>
        <v>-5000</v>
      </c>
      <c r="BJ520" s="5">
        <f>INDEX('Team forecast'!$M$3:$AU$22,MATCH($B520,'Team forecast'!$B$3:$B$22,0),MATCH(BJ$1,'Team forecast'!$M$2:$AU$2,0))*IF($Y520&gt;0,25000,0)</f>
        <v>0</v>
      </c>
      <c r="BK520" s="5">
        <f>INDEX('Team forecast'!$M$3:$AU$22,MATCH($B520,'Team forecast'!$B$3:$B$22,0),MATCH(BK$1,'Team forecast'!$M$2:$AU$2,0))*IF($Y520&gt;0,5000,0)</f>
        <v>0</v>
      </c>
      <c r="BL520" s="5">
        <f>INDEX('Team forecast'!$M$3:$AU$22,MATCH($B520,'Team forecast'!$B$3:$B$22,0),MATCH(BL$1,'Team forecast'!$M$2:$AU$2,0))*IF($Y520&gt;0,-15000,0)</f>
        <v>0</v>
      </c>
      <c r="BM520" s="5">
        <f t="shared" si="579"/>
        <v>0</v>
      </c>
      <c r="BN520" s="5">
        <f t="shared" si="580"/>
        <v>0</v>
      </c>
      <c r="BO520" s="5">
        <f t="shared" si="581"/>
        <v>0</v>
      </c>
      <c r="BP520" s="5">
        <f t="shared" si="582"/>
        <v>0</v>
      </c>
      <c r="BQ520" s="5">
        <f t="shared" si="583"/>
        <v>0</v>
      </c>
      <c r="BR520" s="5">
        <f t="shared" si="584"/>
        <v>0</v>
      </c>
      <c r="BS520" s="5">
        <f t="shared" si="585"/>
        <v>0</v>
      </c>
      <c r="BT520" s="5">
        <f t="shared" si="586"/>
        <v>0</v>
      </c>
      <c r="BU520" s="5">
        <f t="shared" si="587"/>
        <v>0</v>
      </c>
      <c r="BV520" s="5">
        <f>IFERROR(SUM(BJ520:BU520),0)*((Cockpit!$C$3)^2)</f>
        <v>0</v>
      </c>
      <c r="BW520" s="19">
        <f>INDEX('Team forecast'!$M$3:$AU$22,MATCH($B520,'Team forecast'!$B$3:$B$22,0),MATCH(BW$1,'Team forecast'!$M$2:$AU$2,0))</f>
        <v>0</v>
      </c>
      <c r="BX520" s="19">
        <f>INDEX('Team forecast'!$M$3:$AU$22,MATCH($B520,'Team forecast'!$B$3:$B$22,0),MATCH(BX$1,'Team forecast'!$M$2:$AU$2,0))</f>
        <v>0</v>
      </c>
      <c r="BY520" s="19">
        <f>INDEX('Team forecast'!$M$3:$AU$22,MATCH($B520,'Team forecast'!$B$3:$B$22,0),MATCH(BY$1,'Team forecast'!$M$2:$AU$2,0))</f>
        <v>0</v>
      </c>
      <c r="BZ520" s="19">
        <f>INDEX('Team forecast'!$M$3:$AU$22,MATCH($B520,'Team forecast'!$B$3:$B$22,0),MATCH(BZ$1,'Team forecast'!$M$2:$AU$2,0))</f>
        <v>0</v>
      </c>
      <c r="CA520" s="5">
        <f t="shared" si="588"/>
        <v>-5000</v>
      </c>
      <c r="CB520" s="5">
        <f>INDEX('Team forecast'!$M$3:$AU$22,MATCH($B520,'Team forecast'!$B$3:$B$22,0),MATCH(CB$1,'Team forecast'!$M$2:$AU$2,0))*IF($Y520&gt;0,25000,0)</f>
        <v>0</v>
      </c>
      <c r="CC520" s="5">
        <f>INDEX('Team forecast'!$M$3:$AU$22,MATCH($B520,'Team forecast'!$B$3:$B$22,0),MATCH(CC$1,'Team forecast'!$M$2:$AU$2,0))*IF($Y520&gt;0,5000,0)</f>
        <v>0</v>
      </c>
      <c r="CD520" s="5">
        <f>INDEX('Team forecast'!$M$3:$AU$22,MATCH($B520,'Team forecast'!$B$3:$B$22,0),MATCH(CD$1,'Team forecast'!$M$2:$AU$2,0))*IF($Y520&gt;0,-15000,0)</f>
        <v>0</v>
      </c>
      <c r="CE520" s="5">
        <f t="shared" si="589"/>
        <v>0</v>
      </c>
      <c r="CF520" s="5">
        <f t="shared" si="590"/>
        <v>0</v>
      </c>
      <c r="CG520" s="5">
        <f t="shared" si="591"/>
        <v>0</v>
      </c>
      <c r="CH520" s="5">
        <f t="shared" si="592"/>
        <v>0</v>
      </c>
      <c r="CI520" s="5">
        <f t="shared" si="593"/>
        <v>0</v>
      </c>
      <c r="CJ520" s="5">
        <f t="shared" si="594"/>
        <v>0</v>
      </c>
      <c r="CK520" s="5">
        <f t="shared" si="595"/>
        <v>0</v>
      </c>
      <c r="CL520" s="5">
        <f t="shared" si="596"/>
        <v>0</v>
      </c>
      <c r="CM520" s="5">
        <f t="shared" si="597"/>
        <v>0</v>
      </c>
      <c r="CN520" s="5">
        <f>IFERROR(SUM(CB520:CM520),0)*((Cockpit!$C$3)^3)</f>
        <v>0</v>
      </c>
      <c r="CO520" s="19">
        <f>INDEX('Team forecast'!$M$3:$AU$22,MATCH($B520,'Team forecast'!$B$3:$B$22,0),MATCH(CO$1,'Team forecast'!$M$2:$AU$2,0))</f>
        <v>0</v>
      </c>
      <c r="CP520" s="19">
        <f>INDEX('Team forecast'!$M$3:$AU$22,MATCH($B520,'Team forecast'!$B$3:$B$22,0),MATCH(CP$1,'Team forecast'!$M$2:$AU$2,0))</f>
        <v>0</v>
      </c>
      <c r="CQ520" s="19">
        <f>INDEX('Team forecast'!$M$3:$AU$22,MATCH($B520,'Team forecast'!$B$3:$B$22,0),MATCH(CQ$1,'Team forecast'!$M$2:$AU$2,0))</f>
        <v>0</v>
      </c>
      <c r="CR520" s="19">
        <f>INDEX('Team forecast'!$M$3:$AU$22,MATCH($B520,'Team forecast'!$B$3:$B$22,0),MATCH(CR$1,'Team forecast'!$M$2:$AU$2,0))</f>
        <v>0</v>
      </c>
      <c r="CS520" s="5">
        <f t="shared" si="598"/>
        <v>-5000</v>
      </c>
      <c r="CT520" s="5">
        <f>INDEX('Team forecast'!$M$3:$AU$22,MATCH($B520,'Team forecast'!$B$3:$B$22,0),MATCH(CT$1,'Team forecast'!$M$2:$AU$2,0))*IF($Y520&gt;0,25000,0)</f>
        <v>0</v>
      </c>
      <c r="CU520" s="5">
        <f>INDEX('Team forecast'!$M$3:$AU$22,MATCH($B520,'Team forecast'!$B$3:$B$22,0),MATCH(CU$1,'Team forecast'!$M$2:$AU$2,0))*IF($Y520&gt;0,5000,0)</f>
        <v>0</v>
      </c>
      <c r="CV520" s="5">
        <f>INDEX('Team forecast'!$M$3:$AU$22,MATCH($B520,'Team forecast'!$B$3:$B$22,0),MATCH(CV$1,'Team forecast'!$M$2:$AU$2,0))*IF($Y520&gt;0,-15000,0)</f>
        <v>0</v>
      </c>
      <c r="CW520" s="5">
        <f t="shared" si="599"/>
        <v>0</v>
      </c>
      <c r="CX520" s="5">
        <f t="shared" si="600"/>
        <v>0</v>
      </c>
      <c r="CY520" s="5">
        <f t="shared" si="601"/>
        <v>0</v>
      </c>
      <c r="CZ520" s="5">
        <f t="shared" si="602"/>
        <v>0</v>
      </c>
      <c r="DA520" s="5">
        <f t="shared" si="603"/>
        <v>0</v>
      </c>
      <c r="DB520" s="5">
        <f t="shared" si="604"/>
        <v>0</v>
      </c>
      <c r="DC520" s="5">
        <f t="shared" si="605"/>
        <v>0</v>
      </c>
      <c r="DD520" s="5">
        <f t="shared" si="606"/>
        <v>0</v>
      </c>
      <c r="DE520" s="5">
        <f t="shared" si="607"/>
        <v>0</v>
      </c>
      <c r="DF520" s="5">
        <f>IFERROR(SUM(CT520:DE520),0)*((Cockpit!$C$3)^4)</f>
        <v>0</v>
      </c>
      <c r="DG520" s="19">
        <f>INDEX('Team forecast'!$M$3:$AU$22,MATCH($B520,'Team forecast'!$B$3:$B$22,0),MATCH(DG$1,'Team forecast'!$M$2:$AU$2,0))</f>
        <v>0</v>
      </c>
      <c r="DH520" s="19">
        <f>INDEX('Team forecast'!$M$3:$AU$22,MATCH($B520,'Team forecast'!$B$3:$B$22,0),MATCH(DH$1,'Team forecast'!$M$2:$AU$2,0))</f>
        <v>0</v>
      </c>
      <c r="DI520" s="19">
        <f>INDEX('Team forecast'!$M$3:$AU$22,MATCH($B520,'Team forecast'!$B$3:$B$22,0),MATCH(DI$1,'Team forecast'!$M$2:$AU$2,0))</f>
        <v>0</v>
      </c>
      <c r="DJ520" s="19">
        <f>INDEX('Team forecast'!$M$3:$AU$22,MATCH($B520,'Team forecast'!$B$3:$B$22,0),MATCH(DJ$1,'Team forecast'!$M$2:$AU$2,0))</f>
        <v>0</v>
      </c>
      <c r="DK520" s="5">
        <f t="shared" si="608"/>
        <v>-5000</v>
      </c>
      <c r="DL520" s="5">
        <f>INDEX('Team forecast'!$M$3:$AU$22,MATCH($B520,'Team forecast'!$B$3:$B$22,0),MATCH(DL$1,'Team forecast'!$M$2:$AU$2,0))*IF($Y520&gt;0,25000,0)</f>
        <v>0</v>
      </c>
      <c r="DM520" s="5">
        <f>INDEX('Team forecast'!$M$3:$AU$22,MATCH($B520,'Team forecast'!$B$3:$B$22,0),MATCH(DM$1,'Team forecast'!$M$2:$AU$2,0))*IF($Y520&gt;0,5000,0)</f>
        <v>0</v>
      </c>
      <c r="DN520" s="5">
        <f>INDEX('Team forecast'!$M$3:$AU$22,MATCH($B520,'Team forecast'!$B$3:$B$22,0),MATCH(DN$1,'Team forecast'!$M$2:$AU$2,0))*IF($Y520&gt;0,-15000,0)</f>
        <v>0</v>
      </c>
      <c r="DO520" s="5">
        <f t="shared" si="609"/>
        <v>0</v>
      </c>
      <c r="DP520" s="5">
        <f t="shared" si="610"/>
        <v>0</v>
      </c>
      <c r="DQ520" s="5">
        <f t="shared" si="611"/>
        <v>0</v>
      </c>
      <c r="DR520" s="5">
        <f t="shared" si="612"/>
        <v>0</v>
      </c>
      <c r="DS520" s="5">
        <f t="shared" si="613"/>
        <v>0</v>
      </c>
      <c r="DT520" s="5">
        <f t="shared" si="614"/>
        <v>0</v>
      </c>
      <c r="DU520" s="5">
        <f t="shared" si="615"/>
        <v>0</v>
      </c>
      <c r="DV520" s="5">
        <f t="shared" si="616"/>
        <v>0</v>
      </c>
      <c r="DW520" s="5">
        <f t="shared" si="617"/>
        <v>0</v>
      </c>
      <c r="DX520" s="5">
        <f>IFERROR(SUM(DL520:DW520),0)*((Cockpit!$C$3)^5)</f>
        <v>0</v>
      </c>
      <c r="DY520" s="5">
        <f t="shared" si="618"/>
        <v>-5000</v>
      </c>
      <c r="DZ520" s="5" t="str">
        <f>IF(ISERROR(MATCH(A520,'Current squad'!B:B,0)),"No","Yes")</f>
        <v>No</v>
      </c>
      <c r="EA520" s="5" cm="1">
        <f t="array" ref="EA520">IFERROR(_xlfn.IFS(DZ520="Yes",0,DZ520="No",H520*1%),999999)</f>
        <v>24300</v>
      </c>
      <c r="EB520" s="5">
        <f t="shared" si="560"/>
        <v>2454300</v>
      </c>
      <c r="EC520" s="5">
        <f t="shared" si="619"/>
        <v>-29300</v>
      </c>
      <c r="ED520" s="1">
        <f t="shared" si="561"/>
        <v>-1.2057613168724279E-2</v>
      </c>
      <c r="EE520" s="5">
        <f>RANK(EC520,$EC$2:$EC$572)+COUNTIF($EC$2:EC520,EC520)-1</f>
        <v>286</v>
      </c>
      <c r="EF520" s="4">
        <f>RANK(ED520,$ED$2:$ED$572)+COUNTIF($ED$2:ED520,ED520)-1</f>
        <v>433</v>
      </c>
    </row>
    <row r="521" spans="1:136" x14ac:dyDescent="0.3">
      <c r="A521" t="str">
        <f>IF(Holdet.dk!A521&lt;&gt;"",Holdet.dk!A521,"")</f>
        <v>Helder Costa</v>
      </c>
      <c r="B521" t="str">
        <f>INDEX(Holdet.dk!B:B,MATCH($A521,Holdet.dk!$A:$A,0))</f>
        <v>Leeds United</v>
      </c>
      <c r="C521" t="str">
        <f>INDEX(Holdet.dk!C:C,MATCH($A521,Holdet.dk!$A:$A,0))</f>
        <v>Midfield</v>
      </c>
      <c r="D521" t="str">
        <f>INDEX(Holdet.dk!D:D,MATCH($A521,Holdet.dk!$A:$A,0))</f>
        <v>3.764.000</v>
      </c>
      <c r="E521" s="1">
        <f>IFERROR(_xlfn.NUMBERVALUE(INDEX(Holdet.dk!$E:$E,MATCH($A521,Holdet.dk!$A:$A,0)),","),0)</f>
        <v>4.0000000000000001E-3</v>
      </c>
      <c r="F521" t="str">
        <f>IF(INDEX(Lookup!H:H,MATCH('Master data'!A521,Lookup!G:G,0))=0,A521,INDEX(Lookup!H:H,MATCH('Master data'!A521,Lookup!G:G,0)))</f>
        <v>Helder Costa</v>
      </c>
      <c r="G521" t="str">
        <f>IFERROR(INDEX(Lookup!B:B,MATCH(INDEX(Rotowire!C:C,MATCH(F521,Rotowire!A:A,0)),Lookup!D:D,0)),"")</f>
        <v/>
      </c>
      <c r="H521" s="5">
        <f t="shared" si="552"/>
        <v>3764000</v>
      </c>
      <c r="I521" s="19">
        <f>IFERROR(INDEX('Team forecast'!$G$3:$I$22,MATCH($B521,'Team forecast'!$B$3:$B$22,0),MATCH(I$1,'Team forecast'!$G$2:$I$2,0)),0)</f>
        <v>0.79646017699115057</v>
      </c>
      <c r="J521" s="19">
        <f>IFERROR(INDEX('Team forecast'!$G$3:$I$22,MATCH($B521,'Team forecast'!$B$3:$B$22,0),MATCH(J$1,'Team forecast'!$G$2:$I$2,0)),0)</f>
        <v>1.1504424778761062</v>
      </c>
      <c r="K521" s="19">
        <f>IFERROR(INDEX('Team forecast'!$G$3:$I$22,MATCH($B521,'Team forecast'!$B$3:$B$22,0),MATCH(K$1,'Team forecast'!$G$2:$I$2,0)),0)</f>
        <v>0.82585391828488663</v>
      </c>
      <c r="L521">
        <f>SUMIFS(Rotowire!E:E,Rotowire!$A:$A,'Master data'!$F521)</f>
        <v>0</v>
      </c>
      <c r="M521" s="2">
        <f>SUMIFS(Rotowire!F:F,Rotowire!$A:$A,'Master data'!$F521)*I521</f>
        <v>0</v>
      </c>
      <c r="N521" s="2">
        <f>SUMIFS(Rotowire!G:G,Rotowire!$A:$A,'Master data'!$F521)*I521</f>
        <v>0</v>
      </c>
      <c r="O521" s="2">
        <f>SUMIFS(Rotowire!I:I,Rotowire!$A:$A,'Master data'!$F521)*I521</f>
        <v>0</v>
      </c>
      <c r="P521" s="2">
        <f>SUMIFS(Rotowire!W:W,Rotowire!$A:$A,'Master data'!$F521)*K521</f>
        <v>0</v>
      </c>
      <c r="Q521" s="2">
        <f>SUMIFS(Rotowire!Y:Y,Rotowire!$A:$A,'Master data'!$F521)*J521</f>
        <v>0</v>
      </c>
      <c r="R521" s="2">
        <f>SUMIFS(Rotowire!AB:AB,Rotowire!$A:$A,'Master data'!$F521)</f>
        <v>0</v>
      </c>
      <c r="S521" s="2">
        <f>SUMIFS(Rotowire!AC:AC,Rotowire!$A:$A,'Master data'!$F521)</f>
        <v>0</v>
      </c>
      <c r="T521" s="2">
        <f>INDEX('Team forecast'!D$3:D$22,MATCH($B521,'Team forecast'!$B$3:$B$22,0))</f>
        <v>1.8</v>
      </c>
      <c r="U521" s="2">
        <f>INDEX('Team forecast'!E$3:E$22,MATCH($B521,'Team forecast'!$B$3:$B$22,0))</f>
        <v>1.3</v>
      </c>
      <c r="V521" s="2">
        <f>INDEX('Team forecast'!J$3:J$22,MATCH($B521,'Team forecast'!$B$3:$B$22,0))</f>
        <v>0.4859</v>
      </c>
      <c r="W521" s="2">
        <f>INDEX('Team forecast'!K$3:K$22,MATCH($B521,'Team forecast'!$B$3:$B$22,0))</f>
        <v>0.23730000000000001</v>
      </c>
      <c r="X521" s="2">
        <f>INDEX('Team forecast'!L$3:L$22,MATCH($B521,'Team forecast'!$B$3:$B$22,0))</f>
        <v>0.27679999999999999</v>
      </c>
      <c r="Y521" s="5">
        <f t="shared" si="553"/>
        <v>-5000</v>
      </c>
      <c r="Z521" s="5">
        <f t="shared" si="554"/>
        <v>0</v>
      </c>
      <c r="AA521" s="5">
        <f t="shared" si="555"/>
        <v>0</v>
      </c>
      <c r="AB521" s="5">
        <f t="shared" si="556"/>
        <v>0</v>
      </c>
      <c r="AC521" s="5">
        <f t="shared" si="557"/>
        <v>0</v>
      </c>
      <c r="AD521" s="5">
        <f t="shared" si="562"/>
        <v>0</v>
      </c>
      <c r="AE521" s="5">
        <f t="shared" si="563"/>
        <v>0</v>
      </c>
      <c r="AF521" s="5">
        <f t="shared" si="558"/>
        <v>0</v>
      </c>
      <c r="AG521" s="5">
        <f t="shared" si="559"/>
        <v>0</v>
      </c>
      <c r="AH521" s="5">
        <f t="shared" si="564"/>
        <v>0</v>
      </c>
      <c r="AI521" s="5">
        <f t="shared" si="565"/>
        <v>0</v>
      </c>
      <c r="AJ521" s="5">
        <f t="shared" si="566"/>
        <v>0</v>
      </c>
      <c r="AK521" s="5">
        <f t="shared" si="567"/>
        <v>0</v>
      </c>
      <c r="AL521" s="5">
        <f>IFERROR(SUM(Y521:AK521),-5000)*((Cockpit!$C$3)^0)</f>
        <v>-5000</v>
      </c>
      <c r="AM521" s="19">
        <f>INDEX('Team forecast'!$M$3:$AU$22,MATCH($B521,'Team forecast'!$B$3:$B$22,0),MATCH(AM$1,'Team forecast'!$M$2:$AU$2,0))</f>
        <v>0</v>
      </c>
      <c r="AN521" s="19">
        <f>INDEX('Team forecast'!$M$3:$AU$22,MATCH($B521,'Team forecast'!$B$3:$B$22,0),MATCH(AN$1,'Team forecast'!$M$2:$AU$2,0))</f>
        <v>0</v>
      </c>
      <c r="AO521" s="19">
        <f>INDEX('Team forecast'!$M$3:$AU$22,MATCH($B521,'Team forecast'!$B$3:$B$22,0),MATCH(AO$1,'Team forecast'!$M$2:$AU$2,0))</f>
        <v>0</v>
      </c>
      <c r="AP521" s="19">
        <f>INDEX('Team forecast'!$M$3:$AU$22,MATCH($B521,'Team forecast'!$B$3:$B$22,0),MATCH(AP$1,'Team forecast'!$M$2:$AU$2,0))</f>
        <v>0</v>
      </c>
      <c r="AQ521" s="5">
        <f t="shared" si="568"/>
        <v>-5000</v>
      </c>
      <c r="AR521" s="5">
        <f>INDEX('Team forecast'!$M$3:$AU$22,MATCH($B521,'Team forecast'!$B$3:$B$22,0),MATCH(AR$1,'Team forecast'!$M$2:$AU$2,0))*IF($Y521&gt;0,25000,0)</f>
        <v>0</v>
      </c>
      <c r="AS521" s="5">
        <f>INDEX('Team forecast'!$M$3:$AU$22,MATCH($B521,'Team forecast'!$B$3:$B$22,0),MATCH(AS$1,'Team forecast'!$M$2:$AU$2,0))*IF($Y521&gt;0,5000,0)</f>
        <v>0</v>
      </c>
      <c r="AT521" s="5">
        <f>INDEX('Team forecast'!$M$3:$AU$22,MATCH($B521,'Team forecast'!$B$3:$B$22,0),MATCH(AT$1,'Team forecast'!$M$2:$AU$2,0))*IF($Y521&gt;0,-15000,0)</f>
        <v>0</v>
      </c>
      <c r="AU521" s="5">
        <f t="shared" si="569"/>
        <v>0</v>
      </c>
      <c r="AV521" s="5">
        <f t="shared" si="570"/>
        <v>0</v>
      </c>
      <c r="AW521" s="5">
        <f t="shared" si="571"/>
        <v>0</v>
      </c>
      <c r="AX521" s="5">
        <f t="shared" si="572"/>
        <v>0</v>
      </c>
      <c r="AY521" s="5">
        <f t="shared" si="573"/>
        <v>0</v>
      </c>
      <c r="AZ521" s="5">
        <f t="shared" si="574"/>
        <v>0</v>
      </c>
      <c r="BA521" s="5">
        <f t="shared" si="575"/>
        <v>0</v>
      </c>
      <c r="BB521" s="5">
        <f t="shared" si="576"/>
        <v>0</v>
      </c>
      <c r="BC521" s="5">
        <f t="shared" si="577"/>
        <v>0</v>
      </c>
      <c r="BD521" s="5">
        <f>IFERROR(SUM(AR521:BC521),0)*((Cockpit!$C$3)^1)</f>
        <v>0</v>
      </c>
      <c r="BE521" s="19">
        <f>INDEX('Team forecast'!$M$3:$AU$22,MATCH($B521,'Team forecast'!$B$3:$B$22,0),MATCH(BE$1,'Team forecast'!$M$2:$AU$2,0))</f>
        <v>0</v>
      </c>
      <c r="BF521" s="19">
        <f>INDEX('Team forecast'!$M$3:$AU$22,MATCH($B521,'Team forecast'!$B$3:$B$22,0),MATCH(BF$1,'Team forecast'!$M$2:$AU$2,0))</f>
        <v>0</v>
      </c>
      <c r="BG521" s="19">
        <f>INDEX('Team forecast'!$M$3:$AU$22,MATCH($B521,'Team forecast'!$B$3:$B$22,0),MATCH(BG$1,'Team forecast'!$M$2:$AU$2,0))</f>
        <v>0</v>
      </c>
      <c r="BH521" s="19">
        <f>INDEX('Team forecast'!$M$3:$AU$22,MATCH($B521,'Team forecast'!$B$3:$B$22,0),MATCH(BH$1,'Team forecast'!$M$2:$AU$2,0))</f>
        <v>0</v>
      </c>
      <c r="BI521" s="5">
        <f t="shared" si="578"/>
        <v>-5000</v>
      </c>
      <c r="BJ521" s="5">
        <f>INDEX('Team forecast'!$M$3:$AU$22,MATCH($B521,'Team forecast'!$B$3:$B$22,0),MATCH(BJ$1,'Team forecast'!$M$2:$AU$2,0))*IF($Y521&gt;0,25000,0)</f>
        <v>0</v>
      </c>
      <c r="BK521" s="5">
        <f>INDEX('Team forecast'!$M$3:$AU$22,MATCH($B521,'Team forecast'!$B$3:$B$22,0),MATCH(BK$1,'Team forecast'!$M$2:$AU$2,0))*IF($Y521&gt;0,5000,0)</f>
        <v>0</v>
      </c>
      <c r="BL521" s="5">
        <f>INDEX('Team forecast'!$M$3:$AU$22,MATCH($B521,'Team forecast'!$B$3:$B$22,0),MATCH(BL$1,'Team forecast'!$M$2:$AU$2,0))*IF($Y521&gt;0,-15000,0)</f>
        <v>0</v>
      </c>
      <c r="BM521" s="5">
        <f t="shared" si="579"/>
        <v>0</v>
      </c>
      <c r="BN521" s="5">
        <f t="shared" si="580"/>
        <v>0</v>
      </c>
      <c r="BO521" s="5">
        <f t="shared" si="581"/>
        <v>0</v>
      </c>
      <c r="BP521" s="5">
        <f t="shared" si="582"/>
        <v>0</v>
      </c>
      <c r="BQ521" s="5">
        <f t="shared" si="583"/>
        <v>0</v>
      </c>
      <c r="BR521" s="5">
        <f t="shared" si="584"/>
        <v>0</v>
      </c>
      <c r="BS521" s="5">
        <f t="shared" si="585"/>
        <v>0</v>
      </c>
      <c r="BT521" s="5">
        <f t="shared" si="586"/>
        <v>0</v>
      </c>
      <c r="BU521" s="5">
        <f t="shared" si="587"/>
        <v>0</v>
      </c>
      <c r="BV521" s="5">
        <f>IFERROR(SUM(BJ521:BU521),0)*((Cockpit!$C$3)^2)</f>
        <v>0</v>
      </c>
      <c r="BW521" s="19">
        <f>INDEX('Team forecast'!$M$3:$AU$22,MATCH($B521,'Team forecast'!$B$3:$B$22,0),MATCH(BW$1,'Team forecast'!$M$2:$AU$2,0))</f>
        <v>0</v>
      </c>
      <c r="BX521" s="19">
        <f>INDEX('Team forecast'!$M$3:$AU$22,MATCH($B521,'Team forecast'!$B$3:$B$22,0),MATCH(BX$1,'Team forecast'!$M$2:$AU$2,0))</f>
        <v>0</v>
      </c>
      <c r="BY521" s="19">
        <f>INDEX('Team forecast'!$M$3:$AU$22,MATCH($B521,'Team forecast'!$B$3:$B$22,0),MATCH(BY$1,'Team forecast'!$M$2:$AU$2,0))</f>
        <v>0</v>
      </c>
      <c r="BZ521" s="19">
        <f>INDEX('Team forecast'!$M$3:$AU$22,MATCH($B521,'Team forecast'!$B$3:$B$22,0),MATCH(BZ$1,'Team forecast'!$M$2:$AU$2,0))</f>
        <v>0</v>
      </c>
      <c r="CA521" s="5">
        <f t="shared" si="588"/>
        <v>-5000</v>
      </c>
      <c r="CB521" s="5">
        <f>INDEX('Team forecast'!$M$3:$AU$22,MATCH($B521,'Team forecast'!$B$3:$B$22,0),MATCH(CB$1,'Team forecast'!$M$2:$AU$2,0))*IF($Y521&gt;0,25000,0)</f>
        <v>0</v>
      </c>
      <c r="CC521" s="5">
        <f>INDEX('Team forecast'!$M$3:$AU$22,MATCH($B521,'Team forecast'!$B$3:$B$22,0),MATCH(CC$1,'Team forecast'!$M$2:$AU$2,0))*IF($Y521&gt;0,5000,0)</f>
        <v>0</v>
      </c>
      <c r="CD521" s="5">
        <f>INDEX('Team forecast'!$M$3:$AU$22,MATCH($B521,'Team forecast'!$B$3:$B$22,0),MATCH(CD$1,'Team forecast'!$M$2:$AU$2,0))*IF($Y521&gt;0,-15000,0)</f>
        <v>0</v>
      </c>
      <c r="CE521" s="5">
        <f t="shared" si="589"/>
        <v>0</v>
      </c>
      <c r="CF521" s="5">
        <f t="shared" si="590"/>
        <v>0</v>
      </c>
      <c r="CG521" s="5">
        <f t="shared" si="591"/>
        <v>0</v>
      </c>
      <c r="CH521" s="5">
        <f t="shared" si="592"/>
        <v>0</v>
      </c>
      <c r="CI521" s="5">
        <f t="shared" si="593"/>
        <v>0</v>
      </c>
      <c r="CJ521" s="5">
        <f t="shared" si="594"/>
        <v>0</v>
      </c>
      <c r="CK521" s="5">
        <f t="shared" si="595"/>
        <v>0</v>
      </c>
      <c r="CL521" s="5">
        <f t="shared" si="596"/>
        <v>0</v>
      </c>
      <c r="CM521" s="5">
        <f t="shared" si="597"/>
        <v>0</v>
      </c>
      <c r="CN521" s="5">
        <f>IFERROR(SUM(CB521:CM521),0)*((Cockpit!$C$3)^3)</f>
        <v>0</v>
      </c>
      <c r="CO521" s="19">
        <f>INDEX('Team forecast'!$M$3:$AU$22,MATCH($B521,'Team forecast'!$B$3:$B$22,0),MATCH(CO$1,'Team forecast'!$M$2:$AU$2,0))</f>
        <v>0</v>
      </c>
      <c r="CP521" s="19">
        <f>INDEX('Team forecast'!$M$3:$AU$22,MATCH($B521,'Team forecast'!$B$3:$B$22,0),MATCH(CP$1,'Team forecast'!$M$2:$AU$2,0))</f>
        <v>0</v>
      </c>
      <c r="CQ521" s="19">
        <f>INDEX('Team forecast'!$M$3:$AU$22,MATCH($B521,'Team forecast'!$B$3:$B$22,0),MATCH(CQ$1,'Team forecast'!$M$2:$AU$2,0))</f>
        <v>0</v>
      </c>
      <c r="CR521" s="19">
        <f>INDEX('Team forecast'!$M$3:$AU$22,MATCH($B521,'Team forecast'!$B$3:$B$22,0),MATCH(CR$1,'Team forecast'!$M$2:$AU$2,0))</f>
        <v>0</v>
      </c>
      <c r="CS521" s="5">
        <f t="shared" si="598"/>
        <v>-5000</v>
      </c>
      <c r="CT521" s="5">
        <f>INDEX('Team forecast'!$M$3:$AU$22,MATCH($B521,'Team forecast'!$B$3:$B$22,0),MATCH(CT$1,'Team forecast'!$M$2:$AU$2,0))*IF($Y521&gt;0,25000,0)</f>
        <v>0</v>
      </c>
      <c r="CU521" s="5">
        <f>INDEX('Team forecast'!$M$3:$AU$22,MATCH($B521,'Team forecast'!$B$3:$B$22,0),MATCH(CU$1,'Team forecast'!$M$2:$AU$2,0))*IF($Y521&gt;0,5000,0)</f>
        <v>0</v>
      </c>
      <c r="CV521" s="5">
        <f>INDEX('Team forecast'!$M$3:$AU$22,MATCH($B521,'Team forecast'!$B$3:$B$22,0),MATCH(CV$1,'Team forecast'!$M$2:$AU$2,0))*IF($Y521&gt;0,-15000,0)</f>
        <v>0</v>
      </c>
      <c r="CW521" s="5">
        <f t="shared" si="599"/>
        <v>0</v>
      </c>
      <c r="CX521" s="5">
        <f t="shared" si="600"/>
        <v>0</v>
      </c>
      <c r="CY521" s="5">
        <f t="shared" si="601"/>
        <v>0</v>
      </c>
      <c r="CZ521" s="5">
        <f t="shared" si="602"/>
        <v>0</v>
      </c>
      <c r="DA521" s="5">
        <f t="shared" si="603"/>
        <v>0</v>
      </c>
      <c r="DB521" s="5">
        <f t="shared" si="604"/>
        <v>0</v>
      </c>
      <c r="DC521" s="5">
        <f t="shared" si="605"/>
        <v>0</v>
      </c>
      <c r="DD521" s="5">
        <f t="shared" si="606"/>
        <v>0</v>
      </c>
      <c r="DE521" s="5">
        <f t="shared" si="607"/>
        <v>0</v>
      </c>
      <c r="DF521" s="5">
        <f>IFERROR(SUM(CT521:DE521),0)*((Cockpit!$C$3)^4)</f>
        <v>0</v>
      </c>
      <c r="DG521" s="19">
        <f>INDEX('Team forecast'!$M$3:$AU$22,MATCH($B521,'Team forecast'!$B$3:$B$22,0),MATCH(DG$1,'Team forecast'!$M$2:$AU$2,0))</f>
        <v>0</v>
      </c>
      <c r="DH521" s="19">
        <f>INDEX('Team forecast'!$M$3:$AU$22,MATCH($B521,'Team forecast'!$B$3:$B$22,0),MATCH(DH$1,'Team forecast'!$M$2:$AU$2,0))</f>
        <v>0</v>
      </c>
      <c r="DI521" s="19">
        <f>INDEX('Team forecast'!$M$3:$AU$22,MATCH($B521,'Team forecast'!$B$3:$B$22,0),MATCH(DI$1,'Team forecast'!$M$2:$AU$2,0))</f>
        <v>0</v>
      </c>
      <c r="DJ521" s="19">
        <f>INDEX('Team forecast'!$M$3:$AU$22,MATCH($B521,'Team forecast'!$B$3:$B$22,0),MATCH(DJ$1,'Team forecast'!$M$2:$AU$2,0))</f>
        <v>0</v>
      </c>
      <c r="DK521" s="5">
        <f t="shared" si="608"/>
        <v>-5000</v>
      </c>
      <c r="DL521" s="5">
        <f>INDEX('Team forecast'!$M$3:$AU$22,MATCH($B521,'Team forecast'!$B$3:$B$22,0),MATCH(DL$1,'Team forecast'!$M$2:$AU$2,0))*IF($Y521&gt;0,25000,0)</f>
        <v>0</v>
      </c>
      <c r="DM521" s="5">
        <f>INDEX('Team forecast'!$M$3:$AU$22,MATCH($B521,'Team forecast'!$B$3:$B$22,0),MATCH(DM$1,'Team forecast'!$M$2:$AU$2,0))*IF($Y521&gt;0,5000,0)</f>
        <v>0</v>
      </c>
      <c r="DN521" s="5">
        <f>INDEX('Team forecast'!$M$3:$AU$22,MATCH($B521,'Team forecast'!$B$3:$B$22,0),MATCH(DN$1,'Team forecast'!$M$2:$AU$2,0))*IF($Y521&gt;0,-15000,0)</f>
        <v>0</v>
      </c>
      <c r="DO521" s="5">
        <f t="shared" si="609"/>
        <v>0</v>
      </c>
      <c r="DP521" s="5">
        <f t="shared" si="610"/>
        <v>0</v>
      </c>
      <c r="DQ521" s="5">
        <f t="shared" si="611"/>
        <v>0</v>
      </c>
      <c r="DR521" s="5">
        <f t="shared" si="612"/>
        <v>0</v>
      </c>
      <c r="DS521" s="5">
        <f t="shared" si="613"/>
        <v>0</v>
      </c>
      <c r="DT521" s="5">
        <f t="shared" si="614"/>
        <v>0</v>
      </c>
      <c r="DU521" s="5">
        <f t="shared" si="615"/>
        <v>0</v>
      </c>
      <c r="DV521" s="5">
        <f t="shared" si="616"/>
        <v>0</v>
      </c>
      <c r="DW521" s="5">
        <f t="shared" si="617"/>
        <v>0</v>
      </c>
      <c r="DX521" s="5">
        <f>IFERROR(SUM(DL521:DW521),0)*((Cockpit!$C$3)^5)</f>
        <v>0</v>
      </c>
      <c r="DY521" s="5">
        <f t="shared" si="618"/>
        <v>-5000</v>
      </c>
      <c r="DZ521" s="5" t="str">
        <f>IF(ISERROR(MATCH(A521,'Current squad'!B:B,0)),"No","Yes")</f>
        <v>No</v>
      </c>
      <c r="EA521" s="5" cm="1">
        <f t="array" ref="EA521">IFERROR(_xlfn.IFS(DZ521="Yes",0,DZ521="No",H521*1%),999999)</f>
        <v>37640</v>
      </c>
      <c r="EB521" s="5">
        <f t="shared" si="560"/>
        <v>3801640</v>
      </c>
      <c r="EC521" s="5">
        <f t="shared" si="619"/>
        <v>-42640</v>
      </c>
      <c r="ED521" s="1">
        <f t="shared" si="561"/>
        <v>-1.1328374070138151E-2</v>
      </c>
      <c r="EE521" s="5">
        <f>RANK(EC521,$EC$2:$EC$572)+COUNTIF($EC$2:EC521,EC521)-1</f>
        <v>439</v>
      </c>
      <c r="EF521" s="4">
        <f>RANK(ED521,$ED$2:$ED$572)+COUNTIF($ED$2:ED521,ED521)-1</f>
        <v>298</v>
      </c>
    </row>
    <row r="522" spans="1:136" x14ac:dyDescent="0.3">
      <c r="A522" t="str">
        <f>IF(Holdet.dk!A522&lt;&gt;"",Holdet.dk!A522,"")</f>
        <v>Kgaogelo Chauke</v>
      </c>
      <c r="B522" t="str">
        <f>INDEX(Holdet.dk!B:B,MATCH($A522,Holdet.dk!$A:$A,0))</f>
        <v>Southampton</v>
      </c>
      <c r="C522" t="str">
        <f>INDEX(Holdet.dk!C:C,MATCH($A522,Holdet.dk!$A:$A,0))</f>
        <v>Midfield</v>
      </c>
      <c r="D522" t="str">
        <f>INDEX(Holdet.dk!D:D,MATCH($A522,Holdet.dk!$A:$A,0))</f>
        <v>1.900.000</v>
      </c>
      <c r="E522" s="1">
        <f>IFERROR(_xlfn.NUMBERVALUE(INDEX(Holdet.dk!$E:$E,MATCH($A522,Holdet.dk!$A:$A,0)),","),0)</f>
        <v>0</v>
      </c>
      <c r="F522" t="str">
        <f>IF(INDEX(Lookup!H:H,MATCH('Master data'!A522,Lookup!G:G,0))=0,A522,INDEX(Lookup!H:H,MATCH('Master data'!A522,Lookup!G:G,0)))</f>
        <v>Kgaogelo Chauke</v>
      </c>
      <c r="G522" t="str">
        <f>IFERROR(INDEX(Lookup!B:B,MATCH(INDEX(Rotowire!C:C,MATCH(F522,Rotowire!A:A,0)),Lookup!D:D,0)),"")</f>
        <v/>
      </c>
      <c r="H522" s="5">
        <f t="shared" si="552"/>
        <v>1900000</v>
      </c>
      <c r="I522" s="19">
        <f>IFERROR(INDEX('Team forecast'!$G$3:$I$22,MATCH($B522,'Team forecast'!$B$3:$B$22,0),MATCH(I$1,'Team forecast'!$G$2:$I$2,0)),0)</f>
        <v>1.1637931034482758</v>
      </c>
      <c r="J522" s="19">
        <f>IFERROR(INDEX('Team forecast'!$G$3:$I$22,MATCH($B522,'Team forecast'!$B$3:$B$22,0),MATCH(J$1,'Team forecast'!$G$2:$I$2,0)),0)</f>
        <v>0.89999999999999991</v>
      </c>
      <c r="K522" s="19">
        <f>IFERROR(INDEX('Team forecast'!$G$3:$I$22,MATCH($B522,'Team forecast'!$B$3:$B$22,0),MATCH(K$1,'Team forecast'!$G$2:$I$2,0)),0)</f>
        <v>1.3912753278240162</v>
      </c>
      <c r="L522">
        <f>SUMIFS(Rotowire!E:E,Rotowire!$A:$A,'Master data'!$F522)</f>
        <v>0</v>
      </c>
      <c r="M522" s="2">
        <f>SUMIFS(Rotowire!F:F,Rotowire!$A:$A,'Master data'!$F522)*I522</f>
        <v>0</v>
      </c>
      <c r="N522" s="2">
        <f>SUMIFS(Rotowire!G:G,Rotowire!$A:$A,'Master data'!$F522)*I522</f>
        <v>0</v>
      </c>
      <c r="O522" s="2">
        <f>SUMIFS(Rotowire!I:I,Rotowire!$A:$A,'Master data'!$F522)*I522</f>
        <v>0</v>
      </c>
      <c r="P522" s="2">
        <f>SUMIFS(Rotowire!W:W,Rotowire!$A:$A,'Master data'!$F522)*K522</f>
        <v>0</v>
      </c>
      <c r="Q522" s="2">
        <f>SUMIFS(Rotowire!Y:Y,Rotowire!$A:$A,'Master data'!$F522)*J522</f>
        <v>0</v>
      </c>
      <c r="R522" s="2">
        <f>SUMIFS(Rotowire!AB:AB,Rotowire!$A:$A,'Master data'!$F522)</f>
        <v>0</v>
      </c>
      <c r="S522" s="2">
        <f>SUMIFS(Rotowire!AC:AC,Rotowire!$A:$A,'Master data'!$F522)</f>
        <v>0</v>
      </c>
      <c r="T522" s="2">
        <f>INDEX('Team forecast'!D$3:D$22,MATCH($B522,'Team forecast'!$B$3:$B$22,0))</f>
        <v>1.35</v>
      </c>
      <c r="U522" s="2">
        <f>INDEX('Team forecast'!E$3:E$22,MATCH($B522,'Team forecast'!$B$3:$B$22,0))</f>
        <v>1.71</v>
      </c>
      <c r="V522" s="2">
        <f>INDEX('Team forecast'!J$3:J$22,MATCH($B522,'Team forecast'!$B$3:$B$22,0))</f>
        <v>0.30020000000000002</v>
      </c>
      <c r="W522" s="2">
        <f>INDEX('Team forecast'!K$3:K$22,MATCH($B522,'Team forecast'!$B$3:$B$22,0))</f>
        <v>0.2422</v>
      </c>
      <c r="X522" s="2">
        <f>INDEX('Team forecast'!L$3:L$22,MATCH($B522,'Team forecast'!$B$3:$B$22,0))</f>
        <v>0.45750000000000002</v>
      </c>
      <c r="Y522" s="5">
        <f t="shared" si="553"/>
        <v>-5000</v>
      </c>
      <c r="Z522" s="5">
        <f t="shared" si="554"/>
        <v>0</v>
      </c>
      <c r="AA522" s="5">
        <f t="shared" si="555"/>
        <v>0</v>
      </c>
      <c r="AB522" s="5">
        <f t="shared" si="556"/>
        <v>0</v>
      </c>
      <c r="AC522" s="5">
        <f t="shared" si="557"/>
        <v>0</v>
      </c>
      <c r="AD522" s="5">
        <f t="shared" si="562"/>
        <v>0</v>
      </c>
      <c r="AE522" s="5">
        <f t="shared" si="563"/>
        <v>0</v>
      </c>
      <c r="AF522" s="5">
        <f t="shared" si="558"/>
        <v>0</v>
      </c>
      <c r="AG522" s="5">
        <f t="shared" si="559"/>
        <v>0</v>
      </c>
      <c r="AH522" s="5">
        <f t="shared" si="564"/>
        <v>0</v>
      </c>
      <c r="AI522" s="5">
        <f t="shared" si="565"/>
        <v>0</v>
      </c>
      <c r="AJ522" s="5">
        <f t="shared" si="566"/>
        <v>0</v>
      </c>
      <c r="AK522" s="5">
        <f t="shared" si="567"/>
        <v>0</v>
      </c>
      <c r="AL522" s="5">
        <f>IFERROR(SUM(Y522:AK522),-5000)*((Cockpit!$C$3)^0)</f>
        <v>-5000</v>
      </c>
      <c r="AM522" s="19">
        <f>INDEX('Team forecast'!$M$3:$AU$22,MATCH($B522,'Team forecast'!$B$3:$B$22,0),MATCH(AM$1,'Team forecast'!$M$2:$AU$2,0))</f>
        <v>0</v>
      </c>
      <c r="AN522" s="19">
        <f>INDEX('Team forecast'!$M$3:$AU$22,MATCH($B522,'Team forecast'!$B$3:$B$22,0),MATCH(AN$1,'Team forecast'!$M$2:$AU$2,0))</f>
        <v>0</v>
      </c>
      <c r="AO522" s="19">
        <f>INDEX('Team forecast'!$M$3:$AU$22,MATCH($B522,'Team forecast'!$B$3:$B$22,0),MATCH(AO$1,'Team forecast'!$M$2:$AU$2,0))</f>
        <v>0</v>
      </c>
      <c r="AP522" s="19">
        <f>INDEX('Team forecast'!$M$3:$AU$22,MATCH($B522,'Team forecast'!$B$3:$B$22,0),MATCH(AP$1,'Team forecast'!$M$2:$AU$2,0))</f>
        <v>0</v>
      </c>
      <c r="AQ522" s="5">
        <f t="shared" si="568"/>
        <v>-5000</v>
      </c>
      <c r="AR522" s="5">
        <f>INDEX('Team forecast'!$M$3:$AU$22,MATCH($B522,'Team forecast'!$B$3:$B$22,0),MATCH(AR$1,'Team forecast'!$M$2:$AU$2,0))*IF($Y522&gt;0,25000,0)</f>
        <v>0</v>
      </c>
      <c r="AS522" s="5">
        <f>INDEX('Team forecast'!$M$3:$AU$22,MATCH($B522,'Team forecast'!$B$3:$B$22,0),MATCH(AS$1,'Team forecast'!$M$2:$AU$2,0))*IF($Y522&gt;0,5000,0)</f>
        <v>0</v>
      </c>
      <c r="AT522" s="5">
        <f>INDEX('Team forecast'!$M$3:$AU$22,MATCH($B522,'Team forecast'!$B$3:$B$22,0),MATCH(AT$1,'Team forecast'!$M$2:$AU$2,0))*IF($Y522&gt;0,-15000,0)</f>
        <v>0</v>
      </c>
      <c r="AU522" s="5">
        <f t="shared" si="569"/>
        <v>0</v>
      </c>
      <c r="AV522" s="5">
        <f t="shared" si="570"/>
        <v>0</v>
      </c>
      <c r="AW522" s="5">
        <f t="shared" si="571"/>
        <v>0</v>
      </c>
      <c r="AX522" s="5">
        <f t="shared" si="572"/>
        <v>0</v>
      </c>
      <c r="AY522" s="5">
        <f t="shared" si="573"/>
        <v>0</v>
      </c>
      <c r="AZ522" s="5">
        <f t="shared" si="574"/>
        <v>0</v>
      </c>
      <c r="BA522" s="5">
        <f t="shared" si="575"/>
        <v>0</v>
      </c>
      <c r="BB522" s="5">
        <f t="shared" si="576"/>
        <v>0</v>
      </c>
      <c r="BC522" s="5">
        <f t="shared" si="577"/>
        <v>0</v>
      </c>
      <c r="BD522" s="5">
        <f>IFERROR(SUM(AR522:BC522),0)*((Cockpit!$C$3)^1)</f>
        <v>0</v>
      </c>
      <c r="BE522" s="19">
        <f>INDEX('Team forecast'!$M$3:$AU$22,MATCH($B522,'Team forecast'!$B$3:$B$22,0),MATCH(BE$1,'Team forecast'!$M$2:$AU$2,0))</f>
        <v>0</v>
      </c>
      <c r="BF522" s="19">
        <f>INDEX('Team forecast'!$M$3:$AU$22,MATCH($B522,'Team forecast'!$B$3:$B$22,0),MATCH(BF$1,'Team forecast'!$M$2:$AU$2,0))</f>
        <v>0</v>
      </c>
      <c r="BG522" s="19">
        <f>INDEX('Team forecast'!$M$3:$AU$22,MATCH($B522,'Team forecast'!$B$3:$B$22,0),MATCH(BG$1,'Team forecast'!$M$2:$AU$2,0))</f>
        <v>0</v>
      </c>
      <c r="BH522" s="19">
        <f>INDEX('Team forecast'!$M$3:$AU$22,MATCH($B522,'Team forecast'!$B$3:$B$22,0),MATCH(BH$1,'Team forecast'!$M$2:$AU$2,0))</f>
        <v>0</v>
      </c>
      <c r="BI522" s="5">
        <f t="shared" si="578"/>
        <v>-5000</v>
      </c>
      <c r="BJ522" s="5">
        <f>INDEX('Team forecast'!$M$3:$AU$22,MATCH($B522,'Team forecast'!$B$3:$B$22,0),MATCH(BJ$1,'Team forecast'!$M$2:$AU$2,0))*IF($Y522&gt;0,25000,0)</f>
        <v>0</v>
      </c>
      <c r="BK522" s="5">
        <f>INDEX('Team forecast'!$M$3:$AU$22,MATCH($B522,'Team forecast'!$B$3:$B$22,0),MATCH(BK$1,'Team forecast'!$M$2:$AU$2,0))*IF($Y522&gt;0,5000,0)</f>
        <v>0</v>
      </c>
      <c r="BL522" s="5">
        <f>INDEX('Team forecast'!$M$3:$AU$22,MATCH($B522,'Team forecast'!$B$3:$B$22,0),MATCH(BL$1,'Team forecast'!$M$2:$AU$2,0))*IF($Y522&gt;0,-15000,0)</f>
        <v>0</v>
      </c>
      <c r="BM522" s="5">
        <f t="shared" si="579"/>
        <v>0</v>
      </c>
      <c r="BN522" s="5">
        <f t="shared" si="580"/>
        <v>0</v>
      </c>
      <c r="BO522" s="5">
        <f t="shared" si="581"/>
        <v>0</v>
      </c>
      <c r="BP522" s="5">
        <f t="shared" si="582"/>
        <v>0</v>
      </c>
      <c r="BQ522" s="5">
        <f t="shared" si="583"/>
        <v>0</v>
      </c>
      <c r="BR522" s="5">
        <f t="shared" si="584"/>
        <v>0</v>
      </c>
      <c r="BS522" s="5">
        <f t="shared" si="585"/>
        <v>0</v>
      </c>
      <c r="BT522" s="5">
        <f t="shared" si="586"/>
        <v>0</v>
      </c>
      <c r="BU522" s="5">
        <f t="shared" si="587"/>
        <v>0</v>
      </c>
      <c r="BV522" s="5">
        <f>IFERROR(SUM(BJ522:BU522),0)*((Cockpit!$C$3)^2)</f>
        <v>0</v>
      </c>
      <c r="BW522" s="19">
        <f>INDEX('Team forecast'!$M$3:$AU$22,MATCH($B522,'Team forecast'!$B$3:$B$22,0),MATCH(BW$1,'Team forecast'!$M$2:$AU$2,0))</f>
        <v>0</v>
      </c>
      <c r="BX522" s="19">
        <f>INDEX('Team forecast'!$M$3:$AU$22,MATCH($B522,'Team forecast'!$B$3:$B$22,0),MATCH(BX$1,'Team forecast'!$M$2:$AU$2,0))</f>
        <v>0</v>
      </c>
      <c r="BY522" s="19">
        <f>INDEX('Team forecast'!$M$3:$AU$22,MATCH($B522,'Team forecast'!$B$3:$B$22,0),MATCH(BY$1,'Team forecast'!$M$2:$AU$2,0))</f>
        <v>0</v>
      </c>
      <c r="BZ522" s="19">
        <f>INDEX('Team forecast'!$M$3:$AU$22,MATCH($B522,'Team forecast'!$B$3:$B$22,0),MATCH(BZ$1,'Team forecast'!$M$2:$AU$2,0))</f>
        <v>0</v>
      </c>
      <c r="CA522" s="5">
        <f t="shared" si="588"/>
        <v>-5000</v>
      </c>
      <c r="CB522" s="5">
        <f>INDEX('Team forecast'!$M$3:$AU$22,MATCH($B522,'Team forecast'!$B$3:$B$22,0),MATCH(CB$1,'Team forecast'!$M$2:$AU$2,0))*IF($Y522&gt;0,25000,0)</f>
        <v>0</v>
      </c>
      <c r="CC522" s="5">
        <f>INDEX('Team forecast'!$M$3:$AU$22,MATCH($B522,'Team forecast'!$B$3:$B$22,0),MATCH(CC$1,'Team forecast'!$M$2:$AU$2,0))*IF($Y522&gt;0,5000,0)</f>
        <v>0</v>
      </c>
      <c r="CD522" s="5">
        <f>INDEX('Team forecast'!$M$3:$AU$22,MATCH($B522,'Team forecast'!$B$3:$B$22,0),MATCH(CD$1,'Team forecast'!$M$2:$AU$2,0))*IF($Y522&gt;0,-15000,0)</f>
        <v>0</v>
      </c>
      <c r="CE522" s="5">
        <f t="shared" si="589"/>
        <v>0</v>
      </c>
      <c r="CF522" s="5">
        <f t="shared" si="590"/>
        <v>0</v>
      </c>
      <c r="CG522" s="5">
        <f t="shared" si="591"/>
        <v>0</v>
      </c>
      <c r="CH522" s="5">
        <f t="shared" si="592"/>
        <v>0</v>
      </c>
      <c r="CI522" s="5">
        <f t="shared" si="593"/>
        <v>0</v>
      </c>
      <c r="CJ522" s="5">
        <f t="shared" si="594"/>
        <v>0</v>
      </c>
      <c r="CK522" s="5">
        <f t="shared" si="595"/>
        <v>0</v>
      </c>
      <c r="CL522" s="5">
        <f t="shared" si="596"/>
        <v>0</v>
      </c>
      <c r="CM522" s="5">
        <f t="shared" si="597"/>
        <v>0</v>
      </c>
      <c r="CN522" s="5">
        <f>IFERROR(SUM(CB522:CM522),0)*((Cockpit!$C$3)^3)</f>
        <v>0</v>
      </c>
      <c r="CO522" s="19">
        <f>INDEX('Team forecast'!$M$3:$AU$22,MATCH($B522,'Team forecast'!$B$3:$B$22,0),MATCH(CO$1,'Team forecast'!$M$2:$AU$2,0))</f>
        <v>0</v>
      </c>
      <c r="CP522" s="19">
        <f>INDEX('Team forecast'!$M$3:$AU$22,MATCH($B522,'Team forecast'!$B$3:$B$22,0),MATCH(CP$1,'Team forecast'!$M$2:$AU$2,0))</f>
        <v>0</v>
      </c>
      <c r="CQ522" s="19">
        <f>INDEX('Team forecast'!$M$3:$AU$22,MATCH($B522,'Team forecast'!$B$3:$B$22,0),MATCH(CQ$1,'Team forecast'!$M$2:$AU$2,0))</f>
        <v>0</v>
      </c>
      <c r="CR522" s="19">
        <f>INDEX('Team forecast'!$M$3:$AU$22,MATCH($B522,'Team forecast'!$B$3:$B$22,0),MATCH(CR$1,'Team forecast'!$M$2:$AU$2,0))</f>
        <v>0</v>
      </c>
      <c r="CS522" s="5">
        <f t="shared" si="598"/>
        <v>-5000</v>
      </c>
      <c r="CT522" s="5">
        <f>INDEX('Team forecast'!$M$3:$AU$22,MATCH($B522,'Team forecast'!$B$3:$B$22,0),MATCH(CT$1,'Team forecast'!$M$2:$AU$2,0))*IF($Y522&gt;0,25000,0)</f>
        <v>0</v>
      </c>
      <c r="CU522" s="5">
        <f>INDEX('Team forecast'!$M$3:$AU$22,MATCH($B522,'Team forecast'!$B$3:$B$22,0),MATCH(CU$1,'Team forecast'!$M$2:$AU$2,0))*IF($Y522&gt;0,5000,0)</f>
        <v>0</v>
      </c>
      <c r="CV522" s="5">
        <f>INDEX('Team forecast'!$M$3:$AU$22,MATCH($B522,'Team forecast'!$B$3:$B$22,0),MATCH(CV$1,'Team forecast'!$M$2:$AU$2,0))*IF($Y522&gt;0,-15000,0)</f>
        <v>0</v>
      </c>
      <c r="CW522" s="5">
        <f t="shared" si="599"/>
        <v>0</v>
      </c>
      <c r="CX522" s="5">
        <f t="shared" si="600"/>
        <v>0</v>
      </c>
      <c r="CY522" s="5">
        <f t="shared" si="601"/>
        <v>0</v>
      </c>
      <c r="CZ522" s="5">
        <f t="shared" si="602"/>
        <v>0</v>
      </c>
      <c r="DA522" s="5">
        <f t="shared" si="603"/>
        <v>0</v>
      </c>
      <c r="DB522" s="5">
        <f t="shared" si="604"/>
        <v>0</v>
      </c>
      <c r="DC522" s="5">
        <f t="shared" si="605"/>
        <v>0</v>
      </c>
      <c r="DD522" s="5">
        <f t="shared" si="606"/>
        <v>0</v>
      </c>
      <c r="DE522" s="5">
        <f t="shared" si="607"/>
        <v>0</v>
      </c>
      <c r="DF522" s="5">
        <f>IFERROR(SUM(CT522:DE522),0)*((Cockpit!$C$3)^4)</f>
        <v>0</v>
      </c>
      <c r="DG522" s="19">
        <f>INDEX('Team forecast'!$M$3:$AU$22,MATCH($B522,'Team forecast'!$B$3:$B$22,0),MATCH(DG$1,'Team forecast'!$M$2:$AU$2,0))</f>
        <v>0</v>
      </c>
      <c r="DH522" s="19">
        <f>INDEX('Team forecast'!$M$3:$AU$22,MATCH($B522,'Team forecast'!$B$3:$B$22,0),MATCH(DH$1,'Team forecast'!$M$2:$AU$2,0))</f>
        <v>0</v>
      </c>
      <c r="DI522" s="19">
        <f>INDEX('Team forecast'!$M$3:$AU$22,MATCH($B522,'Team forecast'!$B$3:$B$22,0),MATCH(DI$1,'Team forecast'!$M$2:$AU$2,0))</f>
        <v>0</v>
      </c>
      <c r="DJ522" s="19">
        <f>INDEX('Team forecast'!$M$3:$AU$22,MATCH($B522,'Team forecast'!$B$3:$B$22,0),MATCH(DJ$1,'Team forecast'!$M$2:$AU$2,0))</f>
        <v>0</v>
      </c>
      <c r="DK522" s="5">
        <f t="shared" si="608"/>
        <v>-5000</v>
      </c>
      <c r="DL522" s="5">
        <f>INDEX('Team forecast'!$M$3:$AU$22,MATCH($B522,'Team forecast'!$B$3:$B$22,0),MATCH(DL$1,'Team forecast'!$M$2:$AU$2,0))*IF($Y522&gt;0,25000,0)</f>
        <v>0</v>
      </c>
      <c r="DM522" s="5">
        <f>INDEX('Team forecast'!$M$3:$AU$22,MATCH($B522,'Team forecast'!$B$3:$B$22,0),MATCH(DM$1,'Team forecast'!$M$2:$AU$2,0))*IF($Y522&gt;0,5000,0)</f>
        <v>0</v>
      </c>
      <c r="DN522" s="5">
        <f>INDEX('Team forecast'!$M$3:$AU$22,MATCH($B522,'Team forecast'!$B$3:$B$22,0),MATCH(DN$1,'Team forecast'!$M$2:$AU$2,0))*IF($Y522&gt;0,-15000,0)</f>
        <v>0</v>
      </c>
      <c r="DO522" s="5">
        <f t="shared" si="609"/>
        <v>0</v>
      </c>
      <c r="DP522" s="5">
        <f t="shared" si="610"/>
        <v>0</v>
      </c>
      <c r="DQ522" s="5">
        <f t="shared" si="611"/>
        <v>0</v>
      </c>
      <c r="DR522" s="5">
        <f t="shared" si="612"/>
        <v>0</v>
      </c>
      <c r="DS522" s="5">
        <f t="shared" si="613"/>
        <v>0</v>
      </c>
      <c r="DT522" s="5">
        <f t="shared" si="614"/>
        <v>0</v>
      </c>
      <c r="DU522" s="5">
        <f t="shared" si="615"/>
        <v>0</v>
      </c>
      <c r="DV522" s="5">
        <f t="shared" si="616"/>
        <v>0</v>
      </c>
      <c r="DW522" s="5">
        <f t="shared" si="617"/>
        <v>0</v>
      </c>
      <c r="DX522" s="5">
        <f>IFERROR(SUM(DL522:DW522),0)*((Cockpit!$C$3)^5)</f>
        <v>0</v>
      </c>
      <c r="DY522" s="5">
        <f t="shared" si="618"/>
        <v>-5000</v>
      </c>
      <c r="DZ522" s="5" t="str">
        <f>IF(ISERROR(MATCH(A522,'Current squad'!B:B,0)),"No","Yes")</f>
        <v>No</v>
      </c>
      <c r="EA522" s="5" cm="1">
        <f t="array" ref="EA522">IFERROR(_xlfn.IFS(DZ522="Yes",0,DZ522="No",H522*1%),999999)</f>
        <v>19000</v>
      </c>
      <c r="EB522" s="5">
        <f t="shared" si="560"/>
        <v>1919000</v>
      </c>
      <c r="EC522" s="5">
        <f t="shared" si="619"/>
        <v>-24000</v>
      </c>
      <c r="ED522" s="1">
        <f t="shared" si="561"/>
        <v>-1.2631578947368421E-2</v>
      </c>
      <c r="EE522" s="5">
        <f>RANK(EC522,$EC$2:$EC$572)+COUNTIF($EC$2:EC522,EC522)-1</f>
        <v>212</v>
      </c>
      <c r="EF522" s="4">
        <f>RANK(ED522,$ED$2:$ED$572)+COUNTIF($ED$2:ED522,ED522)-1</f>
        <v>529</v>
      </c>
    </row>
    <row r="523" spans="1:136" x14ac:dyDescent="0.3">
      <c r="A523" t="str">
        <f>IF(Holdet.dk!A523&lt;&gt;"",Holdet.dk!A523,"")</f>
        <v>Karlo Ziger</v>
      </c>
      <c r="B523" t="str">
        <f>INDEX(Holdet.dk!B:B,MATCH($A523,Holdet.dk!$A:$A,0))</f>
        <v>Chelsea</v>
      </c>
      <c r="C523" t="str">
        <f>INDEX(Holdet.dk!C:C,MATCH($A523,Holdet.dk!$A:$A,0))</f>
        <v>Goalkeeper</v>
      </c>
      <c r="D523" t="str">
        <f>INDEX(Holdet.dk!D:D,MATCH($A523,Holdet.dk!$A:$A,0))</f>
        <v>3.900.000</v>
      </c>
      <c r="E523" s="1">
        <f>IFERROR(_xlfn.NUMBERVALUE(INDEX(Holdet.dk!$E:$E,MATCH($A523,Holdet.dk!$A:$A,0)),","),0)</f>
        <v>0</v>
      </c>
      <c r="F523" t="str">
        <f>IF(INDEX(Lookup!H:H,MATCH('Master data'!A523,Lookup!G:G,0))=0,A523,INDEX(Lookup!H:H,MATCH('Master data'!A523,Lookup!G:G,0)))</f>
        <v>Karlo Ziger</v>
      </c>
      <c r="G523" t="str">
        <f>IFERROR(INDEX(Lookup!B:B,MATCH(INDEX(Rotowire!C:C,MATCH(F523,Rotowire!A:A,0)),Lookup!D:D,0)),"")</f>
        <v/>
      </c>
      <c r="H523" s="5">
        <f t="shared" si="552"/>
        <v>3900000</v>
      </c>
      <c r="I523" s="19">
        <f>IFERROR(INDEX('Team forecast'!$G$3:$I$22,MATCH($B523,'Team forecast'!$B$3:$B$22,0),MATCH(I$1,'Team forecast'!$G$2:$I$2,0)),0)</f>
        <v>0.93034825870646787</v>
      </c>
      <c r="J523" s="19">
        <f>IFERROR(INDEX('Team forecast'!$G$3:$I$22,MATCH($B523,'Team forecast'!$B$3:$B$22,0),MATCH(J$1,'Team forecast'!$G$2:$I$2,0)),0)</f>
        <v>0.82291666666666674</v>
      </c>
      <c r="K523" s="19">
        <f>IFERROR(INDEX('Team forecast'!$G$3:$I$22,MATCH($B523,'Team forecast'!$B$3:$B$22,0),MATCH(K$1,'Team forecast'!$G$2:$I$2,0)),0)</f>
        <v>1.1346119882058896</v>
      </c>
      <c r="L523">
        <f>SUMIFS(Rotowire!E:E,Rotowire!$A:$A,'Master data'!$F523)</f>
        <v>0</v>
      </c>
      <c r="M523" s="2">
        <f>SUMIFS(Rotowire!F:F,Rotowire!$A:$A,'Master data'!$F523)*I523</f>
        <v>0</v>
      </c>
      <c r="N523" s="2">
        <f>SUMIFS(Rotowire!G:G,Rotowire!$A:$A,'Master data'!$F523)*I523</f>
        <v>0</v>
      </c>
      <c r="O523" s="2">
        <f>SUMIFS(Rotowire!I:I,Rotowire!$A:$A,'Master data'!$F523)*I523</f>
        <v>0</v>
      </c>
      <c r="P523" s="2">
        <f>SUMIFS(Rotowire!W:W,Rotowire!$A:$A,'Master data'!$F523)*K523</f>
        <v>0</v>
      </c>
      <c r="Q523" s="2">
        <f>SUMIFS(Rotowire!Y:Y,Rotowire!$A:$A,'Master data'!$F523)*J523</f>
        <v>0</v>
      </c>
      <c r="R523" s="2">
        <f>SUMIFS(Rotowire!AB:AB,Rotowire!$A:$A,'Master data'!$F523)</f>
        <v>0</v>
      </c>
      <c r="S523" s="2">
        <f>SUMIFS(Rotowire!AC:AC,Rotowire!$A:$A,'Master data'!$F523)</f>
        <v>0</v>
      </c>
      <c r="T523" s="2">
        <f>INDEX('Team forecast'!D$3:D$22,MATCH($B523,'Team forecast'!$B$3:$B$22,0))</f>
        <v>1.87</v>
      </c>
      <c r="U523" s="2">
        <f>INDEX('Team forecast'!E$3:E$22,MATCH($B523,'Team forecast'!$B$3:$B$22,0))</f>
        <v>0.79</v>
      </c>
      <c r="V523" s="2">
        <f>INDEX('Team forecast'!J$3:J$22,MATCH($B523,'Team forecast'!$B$3:$B$22,0))</f>
        <v>0.62609999999999999</v>
      </c>
      <c r="W523" s="2">
        <f>INDEX('Team forecast'!K$3:K$22,MATCH($B523,'Team forecast'!$B$3:$B$22,0))</f>
        <v>0.2238</v>
      </c>
      <c r="X523" s="2">
        <f>INDEX('Team forecast'!L$3:L$22,MATCH($B523,'Team forecast'!$B$3:$B$22,0))</f>
        <v>0.15010000000000001</v>
      </c>
      <c r="Y523" s="5">
        <f t="shared" si="553"/>
        <v>-5000</v>
      </c>
      <c r="Z523" s="5">
        <f t="shared" si="554"/>
        <v>0</v>
      </c>
      <c r="AA523" s="5">
        <f t="shared" si="555"/>
        <v>0</v>
      </c>
      <c r="AB523" s="5">
        <f t="shared" si="556"/>
        <v>0</v>
      </c>
      <c r="AC523" s="5">
        <f t="shared" si="557"/>
        <v>0</v>
      </c>
      <c r="AD523" s="5">
        <f t="shared" si="562"/>
        <v>0</v>
      </c>
      <c r="AE523" s="5">
        <f t="shared" si="563"/>
        <v>0</v>
      </c>
      <c r="AF523" s="5">
        <f t="shared" si="558"/>
        <v>0</v>
      </c>
      <c r="AG523" s="5">
        <f t="shared" si="559"/>
        <v>0</v>
      </c>
      <c r="AH523" s="5">
        <f t="shared" si="564"/>
        <v>0</v>
      </c>
      <c r="AI523" s="5">
        <f t="shared" si="565"/>
        <v>0</v>
      </c>
      <c r="AJ523" s="5">
        <f t="shared" si="566"/>
        <v>0</v>
      </c>
      <c r="AK523" s="5">
        <f t="shared" si="567"/>
        <v>0</v>
      </c>
      <c r="AL523" s="5">
        <f>IFERROR(SUM(Y523:AK523),-5000)*((Cockpit!$C$3)^0)</f>
        <v>-5000</v>
      </c>
      <c r="AM523" s="19">
        <f>INDEX('Team forecast'!$M$3:$AU$22,MATCH($B523,'Team forecast'!$B$3:$B$22,0),MATCH(AM$1,'Team forecast'!$M$2:$AU$2,0))</f>
        <v>0</v>
      </c>
      <c r="AN523" s="19">
        <f>INDEX('Team forecast'!$M$3:$AU$22,MATCH($B523,'Team forecast'!$B$3:$B$22,0),MATCH(AN$1,'Team forecast'!$M$2:$AU$2,0))</f>
        <v>0</v>
      </c>
      <c r="AO523" s="19">
        <f>INDEX('Team forecast'!$M$3:$AU$22,MATCH($B523,'Team forecast'!$B$3:$B$22,0),MATCH(AO$1,'Team forecast'!$M$2:$AU$2,0))</f>
        <v>0</v>
      </c>
      <c r="AP523" s="19">
        <f>INDEX('Team forecast'!$M$3:$AU$22,MATCH($B523,'Team forecast'!$B$3:$B$22,0),MATCH(AP$1,'Team forecast'!$M$2:$AU$2,0))</f>
        <v>0</v>
      </c>
      <c r="AQ523" s="5">
        <f t="shared" si="568"/>
        <v>-5000</v>
      </c>
      <c r="AR523" s="5">
        <f>INDEX('Team forecast'!$M$3:$AU$22,MATCH($B523,'Team forecast'!$B$3:$B$22,0),MATCH(AR$1,'Team forecast'!$M$2:$AU$2,0))*IF($Y523&gt;0,25000,0)</f>
        <v>0</v>
      </c>
      <c r="AS523" s="5">
        <f>INDEX('Team forecast'!$M$3:$AU$22,MATCH($B523,'Team forecast'!$B$3:$B$22,0),MATCH(AS$1,'Team forecast'!$M$2:$AU$2,0))*IF($Y523&gt;0,5000,0)</f>
        <v>0</v>
      </c>
      <c r="AT523" s="5">
        <f>INDEX('Team forecast'!$M$3:$AU$22,MATCH($B523,'Team forecast'!$B$3:$B$22,0),MATCH(AT$1,'Team forecast'!$M$2:$AU$2,0))*IF($Y523&gt;0,-15000,0)</f>
        <v>0</v>
      </c>
      <c r="AU523" s="5">
        <f t="shared" si="569"/>
        <v>0</v>
      </c>
      <c r="AV523" s="5">
        <f t="shared" si="570"/>
        <v>0</v>
      </c>
      <c r="AW523" s="5">
        <f t="shared" si="571"/>
        <v>0</v>
      </c>
      <c r="AX523" s="5">
        <f t="shared" si="572"/>
        <v>0</v>
      </c>
      <c r="AY523" s="5">
        <f t="shared" si="573"/>
        <v>0</v>
      </c>
      <c r="AZ523" s="5">
        <f t="shared" si="574"/>
        <v>0</v>
      </c>
      <c r="BA523" s="5">
        <f t="shared" si="575"/>
        <v>0</v>
      </c>
      <c r="BB523" s="5">
        <f t="shared" si="576"/>
        <v>0</v>
      </c>
      <c r="BC523" s="5">
        <f t="shared" si="577"/>
        <v>0</v>
      </c>
      <c r="BD523" s="5">
        <f>IFERROR(SUM(AR523:BC523),0)*((Cockpit!$C$3)^1)</f>
        <v>0</v>
      </c>
      <c r="BE523" s="19">
        <f>INDEX('Team forecast'!$M$3:$AU$22,MATCH($B523,'Team forecast'!$B$3:$B$22,0),MATCH(BE$1,'Team forecast'!$M$2:$AU$2,0))</f>
        <v>0</v>
      </c>
      <c r="BF523" s="19">
        <f>INDEX('Team forecast'!$M$3:$AU$22,MATCH($B523,'Team forecast'!$B$3:$B$22,0),MATCH(BF$1,'Team forecast'!$M$2:$AU$2,0))</f>
        <v>0</v>
      </c>
      <c r="BG523" s="19">
        <f>INDEX('Team forecast'!$M$3:$AU$22,MATCH($B523,'Team forecast'!$B$3:$B$22,0),MATCH(BG$1,'Team forecast'!$M$2:$AU$2,0))</f>
        <v>0</v>
      </c>
      <c r="BH523" s="19">
        <f>INDEX('Team forecast'!$M$3:$AU$22,MATCH($B523,'Team forecast'!$B$3:$B$22,0),MATCH(BH$1,'Team forecast'!$M$2:$AU$2,0))</f>
        <v>0</v>
      </c>
      <c r="BI523" s="5">
        <f t="shared" si="578"/>
        <v>-5000</v>
      </c>
      <c r="BJ523" s="5">
        <f>INDEX('Team forecast'!$M$3:$AU$22,MATCH($B523,'Team forecast'!$B$3:$B$22,0),MATCH(BJ$1,'Team forecast'!$M$2:$AU$2,0))*IF($Y523&gt;0,25000,0)</f>
        <v>0</v>
      </c>
      <c r="BK523" s="5">
        <f>INDEX('Team forecast'!$M$3:$AU$22,MATCH($B523,'Team forecast'!$B$3:$B$22,0),MATCH(BK$1,'Team forecast'!$M$2:$AU$2,0))*IF($Y523&gt;0,5000,0)</f>
        <v>0</v>
      </c>
      <c r="BL523" s="5">
        <f>INDEX('Team forecast'!$M$3:$AU$22,MATCH($B523,'Team forecast'!$B$3:$B$22,0),MATCH(BL$1,'Team forecast'!$M$2:$AU$2,0))*IF($Y523&gt;0,-15000,0)</f>
        <v>0</v>
      </c>
      <c r="BM523" s="5">
        <f t="shared" si="579"/>
        <v>0</v>
      </c>
      <c r="BN523" s="5">
        <f t="shared" si="580"/>
        <v>0</v>
      </c>
      <c r="BO523" s="5">
        <f t="shared" si="581"/>
        <v>0</v>
      </c>
      <c r="BP523" s="5">
        <f t="shared" si="582"/>
        <v>0</v>
      </c>
      <c r="BQ523" s="5">
        <f t="shared" si="583"/>
        <v>0</v>
      </c>
      <c r="BR523" s="5">
        <f t="shared" si="584"/>
        <v>0</v>
      </c>
      <c r="BS523" s="5">
        <f t="shared" si="585"/>
        <v>0</v>
      </c>
      <c r="BT523" s="5">
        <f t="shared" si="586"/>
        <v>0</v>
      </c>
      <c r="BU523" s="5">
        <f t="shared" si="587"/>
        <v>0</v>
      </c>
      <c r="BV523" s="5">
        <f>IFERROR(SUM(BJ523:BU523),0)*((Cockpit!$C$3)^2)</f>
        <v>0</v>
      </c>
      <c r="BW523" s="19">
        <f>INDEX('Team forecast'!$M$3:$AU$22,MATCH($B523,'Team forecast'!$B$3:$B$22,0),MATCH(BW$1,'Team forecast'!$M$2:$AU$2,0))</f>
        <v>0</v>
      </c>
      <c r="BX523" s="19">
        <f>INDEX('Team forecast'!$M$3:$AU$22,MATCH($B523,'Team forecast'!$B$3:$B$22,0),MATCH(BX$1,'Team forecast'!$M$2:$AU$2,0))</f>
        <v>0</v>
      </c>
      <c r="BY523" s="19">
        <f>INDEX('Team forecast'!$M$3:$AU$22,MATCH($B523,'Team forecast'!$B$3:$B$22,0),MATCH(BY$1,'Team forecast'!$M$2:$AU$2,0))</f>
        <v>0</v>
      </c>
      <c r="BZ523" s="19">
        <f>INDEX('Team forecast'!$M$3:$AU$22,MATCH($B523,'Team forecast'!$B$3:$B$22,0),MATCH(BZ$1,'Team forecast'!$M$2:$AU$2,0))</f>
        <v>0</v>
      </c>
      <c r="CA523" s="5">
        <f t="shared" si="588"/>
        <v>-5000</v>
      </c>
      <c r="CB523" s="5">
        <f>INDEX('Team forecast'!$M$3:$AU$22,MATCH($B523,'Team forecast'!$B$3:$B$22,0),MATCH(CB$1,'Team forecast'!$M$2:$AU$2,0))*IF($Y523&gt;0,25000,0)</f>
        <v>0</v>
      </c>
      <c r="CC523" s="5">
        <f>INDEX('Team forecast'!$M$3:$AU$22,MATCH($B523,'Team forecast'!$B$3:$B$22,0),MATCH(CC$1,'Team forecast'!$M$2:$AU$2,0))*IF($Y523&gt;0,5000,0)</f>
        <v>0</v>
      </c>
      <c r="CD523" s="5">
        <f>INDEX('Team forecast'!$M$3:$AU$22,MATCH($B523,'Team forecast'!$B$3:$B$22,0),MATCH(CD$1,'Team forecast'!$M$2:$AU$2,0))*IF($Y523&gt;0,-15000,0)</f>
        <v>0</v>
      </c>
      <c r="CE523" s="5">
        <f t="shared" si="589"/>
        <v>0</v>
      </c>
      <c r="CF523" s="5">
        <f t="shared" si="590"/>
        <v>0</v>
      </c>
      <c r="CG523" s="5">
        <f t="shared" si="591"/>
        <v>0</v>
      </c>
      <c r="CH523" s="5">
        <f t="shared" si="592"/>
        <v>0</v>
      </c>
      <c r="CI523" s="5">
        <f t="shared" si="593"/>
        <v>0</v>
      </c>
      <c r="CJ523" s="5">
        <f t="shared" si="594"/>
        <v>0</v>
      </c>
      <c r="CK523" s="5">
        <f t="shared" si="595"/>
        <v>0</v>
      </c>
      <c r="CL523" s="5">
        <f t="shared" si="596"/>
        <v>0</v>
      </c>
      <c r="CM523" s="5">
        <f t="shared" si="597"/>
        <v>0</v>
      </c>
      <c r="CN523" s="5">
        <f>IFERROR(SUM(CB523:CM523),0)*((Cockpit!$C$3)^3)</f>
        <v>0</v>
      </c>
      <c r="CO523" s="19">
        <f>INDEX('Team forecast'!$M$3:$AU$22,MATCH($B523,'Team forecast'!$B$3:$B$22,0),MATCH(CO$1,'Team forecast'!$M$2:$AU$2,0))</f>
        <v>0</v>
      </c>
      <c r="CP523" s="19">
        <f>INDEX('Team forecast'!$M$3:$AU$22,MATCH($B523,'Team forecast'!$B$3:$B$22,0),MATCH(CP$1,'Team forecast'!$M$2:$AU$2,0))</f>
        <v>0</v>
      </c>
      <c r="CQ523" s="19">
        <f>INDEX('Team forecast'!$M$3:$AU$22,MATCH($B523,'Team forecast'!$B$3:$B$22,0),MATCH(CQ$1,'Team forecast'!$M$2:$AU$2,0))</f>
        <v>0</v>
      </c>
      <c r="CR523" s="19">
        <f>INDEX('Team forecast'!$M$3:$AU$22,MATCH($B523,'Team forecast'!$B$3:$B$22,0),MATCH(CR$1,'Team forecast'!$M$2:$AU$2,0))</f>
        <v>0</v>
      </c>
      <c r="CS523" s="5">
        <f t="shared" si="598"/>
        <v>-5000</v>
      </c>
      <c r="CT523" s="5">
        <f>INDEX('Team forecast'!$M$3:$AU$22,MATCH($B523,'Team forecast'!$B$3:$B$22,0),MATCH(CT$1,'Team forecast'!$M$2:$AU$2,0))*IF($Y523&gt;0,25000,0)</f>
        <v>0</v>
      </c>
      <c r="CU523" s="5">
        <f>INDEX('Team forecast'!$M$3:$AU$22,MATCH($B523,'Team forecast'!$B$3:$B$22,0),MATCH(CU$1,'Team forecast'!$M$2:$AU$2,0))*IF($Y523&gt;0,5000,0)</f>
        <v>0</v>
      </c>
      <c r="CV523" s="5">
        <f>INDEX('Team forecast'!$M$3:$AU$22,MATCH($B523,'Team forecast'!$B$3:$B$22,0),MATCH(CV$1,'Team forecast'!$M$2:$AU$2,0))*IF($Y523&gt;0,-15000,0)</f>
        <v>0</v>
      </c>
      <c r="CW523" s="5">
        <f t="shared" si="599"/>
        <v>0</v>
      </c>
      <c r="CX523" s="5">
        <f t="shared" si="600"/>
        <v>0</v>
      </c>
      <c r="CY523" s="5">
        <f t="shared" si="601"/>
        <v>0</v>
      </c>
      <c r="CZ523" s="5">
        <f t="shared" si="602"/>
        <v>0</v>
      </c>
      <c r="DA523" s="5">
        <f t="shared" si="603"/>
        <v>0</v>
      </c>
      <c r="DB523" s="5">
        <f t="shared" si="604"/>
        <v>0</v>
      </c>
      <c r="DC523" s="5">
        <f t="shared" si="605"/>
        <v>0</v>
      </c>
      <c r="DD523" s="5">
        <f t="shared" si="606"/>
        <v>0</v>
      </c>
      <c r="DE523" s="5">
        <f t="shared" si="607"/>
        <v>0</v>
      </c>
      <c r="DF523" s="5">
        <f>IFERROR(SUM(CT523:DE523),0)*((Cockpit!$C$3)^4)</f>
        <v>0</v>
      </c>
      <c r="DG523" s="19">
        <f>INDEX('Team forecast'!$M$3:$AU$22,MATCH($B523,'Team forecast'!$B$3:$B$22,0),MATCH(DG$1,'Team forecast'!$M$2:$AU$2,0))</f>
        <v>0</v>
      </c>
      <c r="DH523" s="19">
        <f>INDEX('Team forecast'!$M$3:$AU$22,MATCH($B523,'Team forecast'!$B$3:$B$22,0),MATCH(DH$1,'Team forecast'!$M$2:$AU$2,0))</f>
        <v>0</v>
      </c>
      <c r="DI523" s="19">
        <f>INDEX('Team forecast'!$M$3:$AU$22,MATCH($B523,'Team forecast'!$B$3:$B$22,0),MATCH(DI$1,'Team forecast'!$M$2:$AU$2,0))</f>
        <v>0</v>
      </c>
      <c r="DJ523" s="19">
        <f>INDEX('Team forecast'!$M$3:$AU$22,MATCH($B523,'Team forecast'!$B$3:$B$22,0),MATCH(DJ$1,'Team forecast'!$M$2:$AU$2,0))</f>
        <v>0</v>
      </c>
      <c r="DK523" s="5">
        <f t="shared" si="608"/>
        <v>-5000</v>
      </c>
      <c r="DL523" s="5">
        <f>INDEX('Team forecast'!$M$3:$AU$22,MATCH($B523,'Team forecast'!$B$3:$B$22,0),MATCH(DL$1,'Team forecast'!$M$2:$AU$2,0))*IF($Y523&gt;0,25000,0)</f>
        <v>0</v>
      </c>
      <c r="DM523" s="5">
        <f>INDEX('Team forecast'!$M$3:$AU$22,MATCH($B523,'Team forecast'!$B$3:$B$22,0),MATCH(DM$1,'Team forecast'!$M$2:$AU$2,0))*IF($Y523&gt;0,5000,0)</f>
        <v>0</v>
      </c>
      <c r="DN523" s="5">
        <f>INDEX('Team forecast'!$M$3:$AU$22,MATCH($B523,'Team forecast'!$B$3:$B$22,0),MATCH(DN$1,'Team forecast'!$M$2:$AU$2,0))*IF($Y523&gt;0,-15000,0)</f>
        <v>0</v>
      </c>
      <c r="DO523" s="5">
        <f t="shared" si="609"/>
        <v>0</v>
      </c>
      <c r="DP523" s="5">
        <f t="shared" si="610"/>
        <v>0</v>
      </c>
      <c r="DQ523" s="5">
        <f t="shared" si="611"/>
        <v>0</v>
      </c>
      <c r="DR523" s="5">
        <f t="shared" si="612"/>
        <v>0</v>
      </c>
      <c r="DS523" s="5">
        <f t="shared" si="613"/>
        <v>0</v>
      </c>
      <c r="DT523" s="5">
        <f t="shared" si="614"/>
        <v>0</v>
      </c>
      <c r="DU523" s="5">
        <f t="shared" si="615"/>
        <v>0</v>
      </c>
      <c r="DV523" s="5">
        <f t="shared" si="616"/>
        <v>0</v>
      </c>
      <c r="DW523" s="5">
        <f t="shared" si="617"/>
        <v>0</v>
      </c>
      <c r="DX523" s="5">
        <f>IFERROR(SUM(DL523:DW523),0)*((Cockpit!$C$3)^5)</f>
        <v>0</v>
      </c>
      <c r="DY523" s="5">
        <f t="shared" si="618"/>
        <v>-5000</v>
      </c>
      <c r="DZ523" s="5" t="str">
        <f>IF(ISERROR(MATCH(A523,'Current squad'!B:B,0)),"No","Yes")</f>
        <v>No</v>
      </c>
      <c r="EA523" s="5" cm="1">
        <f t="array" ref="EA523">IFERROR(_xlfn.IFS(DZ523="Yes",0,DZ523="No",H523*1%),999999)</f>
        <v>39000</v>
      </c>
      <c r="EB523" s="5">
        <f t="shared" si="560"/>
        <v>3939000</v>
      </c>
      <c r="EC523" s="5">
        <f t="shared" si="619"/>
        <v>-44000</v>
      </c>
      <c r="ED523" s="1">
        <f t="shared" si="561"/>
        <v>-1.1282051282051283E-2</v>
      </c>
      <c r="EE523" s="5">
        <f>RANK(EC523,$EC$2:$EC$572)+COUNTIF($EC$2:EC523,EC523)-1</f>
        <v>447</v>
      </c>
      <c r="EF523" s="4">
        <f>RANK(ED523,$ED$2:$ED$572)+COUNTIF($ED$2:ED523,ED523)-1</f>
        <v>291</v>
      </c>
    </row>
    <row r="524" spans="1:136" x14ac:dyDescent="0.3">
      <c r="A524" t="str">
        <f>IF(Holdet.dk!A524&lt;&gt;"",Holdet.dk!A524,"")</f>
        <v>Matheus Pereira</v>
      </c>
      <c r="B524" t="str">
        <f>INDEX(Holdet.dk!B:B,MATCH($A524,Holdet.dk!$A:$A,0))</f>
        <v>West Bromwich</v>
      </c>
      <c r="C524" t="str">
        <f>INDEX(Holdet.dk!C:C,MATCH($A524,Holdet.dk!$A:$A,0))</f>
        <v>Midfield</v>
      </c>
      <c r="D524" t="str">
        <f>INDEX(Holdet.dk!D:D,MATCH($A524,Holdet.dk!$A:$A,0))</f>
        <v>5.654.000</v>
      </c>
      <c r="E524" s="1">
        <f>IFERROR(_xlfn.NUMBERVALUE(INDEX(Holdet.dk!$E:$E,MATCH($A524,Holdet.dk!$A:$A,0)),","),0)</f>
        <v>1.2E-2</v>
      </c>
      <c r="F524" t="str">
        <f>IF(INDEX(Lookup!H:H,MATCH('Master data'!A524,Lookup!G:G,0))=0,A524,INDEX(Lookup!H:H,MATCH('Master data'!A524,Lookup!G:G,0)))</f>
        <v>Matheus Pereira</v>
      </c>
      <c r="G524" t="str">
        <f>IFERROR(INDEX(Lookup!B:B,MATCH(INDEX(Rotowire!C:C,MATCH(F524,Rotowire!A:A,0)),Lookup!D:D,0)),"")</f>
        <v>Leeds United</v>
      </c>
      <c r="H524" s="5">
        <f t="shared" si="552"/>
        <v>5654000</v>
      </c>
      <c r="I524" s="19">
        <f>IFERROR(INDEX('Team forecast'!$G$3:$I$22,MATCH($B524,'Team forecast'!$B$3:$B$22,0),MATCH(I$1,'Team forecast'!$G$2:$I$2,0)),0)</f>
        <v>1.1504424778761062</v>
      </c>
      <c r="J524" s="19">
        <f>IFERROR(INDEX('Team forecast'!$G$3:$I$22,MATCH($B524,'Team forecast'!$B$3:$B$22,0),MATCH(J$1,'Team forecast'!$G$2:$I$2,0)),0)</f>
        <v>0.79646017699115057</v>
      </c>
      <c r="K524" s="19">
        <f>IFERROR(INDEX('Team forecast'!$G$3:$I$22,MATCH($B524,'Team forecast'!$B$3:$B$22,0),MATCH(K$1,'Team forecast'!$G$2:$I$2,0)),0)</f>
        <v>2.0662361027698317</v>
      </c>
      <c r="L524">
        <f>SUMIFS(Rotowire!E:E,Rotowire!$A:$A,'Master data'!$F524)</f>
        <v>95</v>
      </c>
      <c r="M524" s="2">
        <f>SUMIFS(Rotowire!F:F,Rotowire!$A:$A,'Master data'!$F524)*I524</f>
        <v>0.46017699115044253</v>
      </c>
      <c r="N524" s="2">
        <f>SUMIFS(Rotowire!G:G,Rotowire!$A:$A,'Master data'!$F524)*I524</f>
        <v>0.2415929203539823</v>
      </c>
      <c r="O524" s="2">
        <f>SUMIFS(Rotowire!I:I,Rotowire!$A:$A,'Master data'!$F524)*I524</f>
        <v>1.0814159292035397</v>
      </c>
      <c r="P524" s="2">
        <f>SUMIFS(Rotowire!W:W,Rotowire!$A:$A,'Master data'!$F524)*K524</f>
        <v>0.16529888822158653</v>
      </c>
      <c r="Q524" s="2">
        <f>SUMIFS(Rotowire!Y:Y,Rotowire!$A:$A,'Master data'!$F524)*J524</f>
        <v>0</v>
      </c>
      <c r="R524" s="2">
        <f>SUMIFS(Rotowire!AB:AB,Rotowire!$A:$A,'Master data'!$F524)</f>
        <v>0.11</v>
      </c>
      <c r="S524" s="2">
        <f>SUMIFS(Rotowire!AC:AC,Rotowire!$A:$A,'Master data'!$F524)</f>
        <v>0.02</v>
      </c>
      <c r="T524" s="2">
        <f>INDEX('Team forecast'!D$3:D$22,MATCH($B524,'Team forecast'!$B$3:$B$22,0))</f>
        <v>1.3</v>
      </c>
      <c r="U524" s="2">
        <f>INDEX('Team forecast'!E$3:E$22,MATCH($B524,'Team forecast'!$B$3:$B$22,0))</f>
        <v>1.8</v>
      </c>
      <c r="V524" s="2">
        <f>INDEX('Team forecast'!J$3:J$22,MATCH($B524,'Team forecast'!$B$3:$B$22,0))</f>
        <v>0.27679999999999999</v>
      </c>
      <c r="W524" s="2">
        <f>INDEX('Team forecast'!K$3:K$22,MATCH($B524,'Team forecast'!$B$3:$B$22,0))</f>
        <v>0.23730000000000001</v>
      </c>
      <c r="X524" s="2">
        <f>INDEX('Team forecast'!L$3:L$22,MATCH($B524,'Team forecast'!$B$3:$B$22,0))</f>
        <v>0.4859</v>
      </c>
      <c r="Y524" s="5">
        <f t="shared" si="553"/>
        <v>7000</v>
      </c>
      <c r="Z524" s="5">
        <f t="shared" si="554"/>
        <v>6920</v>
      </c>
      <c r="AA524" s="5">
        <f t="shared" si="555"/>
        <v>1186.5</v>
      </c>
      <c r="AB524" s="5">
        <f t="shared" si="556"/>
        <v>-7288.5</v>
      </c>
      <c r="AC524" s="5">
        <f t="shared" si="557"/>
        <v>57522.123893805314</v>
      </c>
      <c r="AD524" s="5">
        <f t="shared" si="562"/>
        <v>12079.646017699115</v>
      </c>
      <c r="AE524" s="5">
        <f t="shared" si="563"/>
        <v>10814.159292035396</v>
      </c>
      <c r="AF524" s="5">
        <f t="shared" si="558"/>
        <v>0</v>
      </c>
      <c r="AG524" s="5">
        <f t="shared" si="559"/>
        <v>0</v>
      </c>
      <c r="AH524" s="5">
        <f t="shared" si="564"/>
        <v>-2200</v>
      </c>
      <c r="AI524" s="5">
        <f t="shared" si="565"/>
        <v>-1000</v>
      </c>
      <c r="AJ524" s="5">
        <f t="shared" si="566"/>
        <v>13000</v>
      </c>
      <c r="AK524" s="5">
        <f t="shared" si="567"/>
        <v>-14400</v>
      </c>
      <c r="AL524" s="5">
        <f>IFERROR(SUM(Y524:AK524),-5000)*((Cockpit!$C$3)^0)</f>
        <v>83633.929203539825</v>
      </c>
      <c r="AM524" s="19">
        <f>INDEX('Team forecast'!$M$3:$AU$22,MATCH($B524,'Team forecast'!$B$3:$B$22,0),MATCH(AM$1,'Team forecast'!$M$2:$AU$2,0))</f>
        <v>0</v>
      </c>
      <c r="AN524" s="19">
        <f>INDEX('Team forecast'!$M$3:$AU$22,MATCH($B524,'Team forecast'!$B$3:$B$22,0),MATCH(AN$1,'Team forecast'!$M$2:$AU$2,0))</f>
        <v>0</v>
      </c>
      <c r="AO524" s="19">
        <f>INDEX('Team forecast'!$M$3:$AU$22,MATCH($B524,'Team forecast'!$B$3:$B$22,0),MATCH(AO$1,'Team forecast'!$M$2:$AU$2,0))</f>
        <v>0</v>
      </c>
      <c r="AP524" s="19">
        <f>INDEX('Team forecast'!$M$3:$AU$22,MATCH($B524,'Team forecast'!$B$3:$B$22,0),MATCH(AP$1,'Team forecast'!$M$2:$AU$2,0))</f>
        <v>0</v>
      </c>
      <c r="AQ524" s="5">
        <f t="shared" si="568"/>
        <v>7000</v>
      </c>
      <c r="AR524" s="5">
        <f>INDEX('Team forecast'!$M$3:$AU$22,MATCH($B524,'Team forecast'!$B$3:$B$22,0),MATCH(AR$1,'Team forecast'!$M$2:$AU$2,0))*IF($Y524&gt;0,25000,0)</f>
        <v>0</v>
      </c>
      <c r="AS524" s="5">
        <f>INDEX('Team forecast'!$M$3:$AU$22,MATCH($B524,'Team forecast'!$B$3:$B$22,0),MATCH(AS$1,'Team forecast'!$M$2:$AU$2,0))*IF($Y524&gt;0,5000,0)</f>
        <v>0</v>
      </c>
      <c r="AT524" s="5">
        <f>INDEX('Team forecast'!$M$3:$AU$22,MATCH($B524,'Team forecast'!$B$3:$B$22,0),MATCH(AT$1,'Team forecast'!$M$2:$AU$2,0))*IF($Y524&gt;0,-15000,0)</f>
        <v>0</v>
      </c>
      <c r="AU524" s="5">
        <f t="shared" si="569"/>
        <v>0</v>
      </c>
      <c r="AV524" s="5">
        <f t="shared" si="570"/>
        <v>0</v>
      </c>
      <c r="AW524" s="5">
        <f t="shared" si="571"/>
        <v>0</v>
      </c>
      <c r="AX524" s="5">
        <f t="shared" si="572"/>
        <v>0</v>
      </c>
      <c r="AY524" s="5">
        <f t="shared" si="573"/>
        <v>0</v>
      </c>
      <c r="AZ524" s="5">
        <f t="shared" si="574"/>
        <v>-2200</v>
      </c>
      <c r="BA524" s="5">
        <f t="shared" si="575"/>
        <v>-1000</v>
      </c>
      <c r="BB524" s="5">
        <f t="shared" si="576"/>
        <v>0</v>
      </c>
      <c r="BC524" s="5">
        <f t="shared" si="577"/>
        <v>0</v>
      </c>
      <c r="BD524" s="5">
        <f>IFERROR(SUM(AR524:BC524),0)*((Cockpit!$C$3)^1)</f>
        <v>-2240</v>
      </c>
      <c r="BE524" s="19">
        <f>INDEX('Team forecast'!$M$3:$AU$22,MATCH($B524,'Team forecast'!$B$3:$B$22,0),MATCH(BE$1,'Team forecast'!$M$2:$AU$2,0))</f>
        <v>0</v>
      </c>
      <c r="BF524" s="19">
        <f>INDEX('Team forecast'!$M$3:$AU$22,MATCH($B524,'Team forecast'!$B$3:$B$22,0),MATCH(BF$1,'Team forecast'!$M$2:$AU$2,0))</f>
        <v>0</v>
      </c>
      <c r="BG524" s="19">
        <f>INDEX('Team forecast'!$M$3:$AU$22,MATCH($B524,'Team forecast'!$B$3:$B$22,0),MATCH(BG$1,'Team forecast'!$M$2:$AU$2,0))</f>
        <v>0</v>
      </c>
      <c r="BH524" s="19">
        <f>INDEX('Team forecast'!$M$3:$AU$22,MATCH($B524,'Team forecast'!$B$3:$B$22,0),MATCH(BH$1,'Team forecast'!$M$2:$AU$2,0))</f>
        <v>0</v>
      </c>
      <c r="BI524" s="5">
        <f t="shared" si="578"/>
        <v>7000</v>
      </c>
      <c r="BJ524" s="5">
        <f>INDEX('Team forecast'!$M$3:$AU$22,MATCH($B524,'Team forecast'!$B$3:$B$22,0),MATCH(BJ$1,'Team forecast'!$M$2:$AU$2,0))*IF($Y524&gt;0,25000,0)</f>
        <v>0</v>
      </c>
      <c r="BK524" s="5">
        <f>INDEX('Team forecast'!$M$3:$AU$22,MATCH($B524,'Team forecast'!$B$3:$B$22,0),MATCH(BK$1,'Team forecast'!$M$2:$AU$2,0))*IF($Y524&gt;0,5000,0)</f>
        <v>0</v>
      </c>
      <c r="BL524" s="5">
        <f>INDEX('Team forecast'!$M$3:$AU$22,MATCH($B524,'Team forecast'!$B$3:$B$22,0),MATCH(BL$1,'Team forecast'!$M$2:$AU$2,0))*IF($Y524&gt;0,-15000,0)</f>
        <v>0</v>
      </c>
      <c r="BM524" s="5">
        <f t="shared" si="579"/>
        <v>0</v>
      </c>
      <c r="BN524" s="5">
        <f t="shared" si="580"/>
        <v>0</v>
      </c>
      <c r="BO524" s="5">
        <f t="shared" si="581"/>
        <v>0</v>
      </c>
      <c r="BP524" s="5">
        <f t="shared" si="582"/>
        <v>0</v>
      </c>
      <c r="BQ524" s="5">
        <f t="shared" si="583"/>
        <v>0</v>
      </c>
      <c r="BR524" s="5">
        <f t="shared" si="584"/>
        <v>-2200</v>
      </c>
      <c r="BS524" s="5">
        <f t="shared" si="585"/>
        <v>-1000</v>
      </c>
      <c r="BT524" s="5">
        <f t="shared" si="586"/>
        <v>0</v>
      </c>
      <c r="BU524" s="5">
        <f t="shared" si="587"/>
        <v>0</v>
      </c>
      <c r="BV524" s="5">
        <f>IFERROR(SUM(BJ524:BU524),0)*((Cockpit!$C$3)^2)</f>
        <v>-1567.9999999999998</v>
      </c>
      <c r="BW524" s="19">
        <f>INDEX('Team forecast'!$M$3:$AU$22,MATCH($B524,'Team forecast'!$B$3:$B$22,0),MATCH(BW$1,'Team forecast'!$M$2:$AU$2,0))</f>
        <v>0</v>
      </c>
      <c r="BX524" s="19">
        <f>INDEX('Team forecast'!$M$3:$AU$22,MATCH($B524,'Team forecast'!$B$3:$B$22,0),MATCH(BX$1,'Team forecast'!$M$2:$AU$2,0))</f>
        <v>0</v>
      </c>
      <c r="BY524" s="19">
        <f>INDEX('Team forecast'!$M$3:$AU$22,MATCH($B524,'Team forecast'!$B$3:$B$22,0),MATCH(BY$1,'Team forecast'!$M$2:$AU$2,0))</f>
        <v>0</v>
      </c>
      <c r="BZ524" s="19">
        <f>INDEX('Team forecast'!$M$3:$AU$22,MATCH($B524,'Team forecast'!$B$3:$B$22,0),MATCH(BZ$1,'Team forecast'!$M$2:$AU$2,0))</f>
        <v>0</v>
      </c>
      <c r="CA524" s="5">
        <f t="shared" si="588"/>
        <v>7000</v>
      </c>
      <c r="CB524" s="5">
        <f>INDEX('Team forecast'!$M$3:$AU$22,MATCH($B524,'Team forecast'!$B$3:$B$22,0),MATCH(CB$1,'Team forecast'!$M$2:$AU$2,0))*IF($Y524&gt;0,25000,0)</f>
        <v>0</v>
      </c>
      <c r="CC524" s="5">
        <f>INDEX('Team forecast'!$M$3:$AU$22,MATCH($B524,'Team forecast'!$B$3:$B$22,0),MATCH(CC$1,'Team forecast'!$M$2:$AU$2,0))*IF($Y524&gt;0,5000,0)</f>
        <v>0</v>
      </c>
      <c r="CD524" s="5">
        <f>INDEX('Team forecast'!$M$3:$AU$22,MATCH($B524,'Team forecast'!$B$3:$B$22,0),MATCH(CD$1,'Team forecast'!$M$2:$AU$2,0))*IF($Y524&gt;0,-15000,0)</f>
        <v>0</v>
      </c>
      <c r="CE524" s="5">
        <f t="shared" si="589"/>
        <v>0</v>
      </c>
      <c r="CF524" s="5">
        <f t="shared" si="590"/>
        <v>0</v>
      </c>
      <c r="CG524" s="5">
        <f t="shared" si="591"/>
        <v>0</v>
      </c>
      <c r="CH524" s="5">
        <f t="shared" si="592"/>
        <v>0</v>
      </c>
      <c r="CI524" s="5">
        <f t="shared" si="593"/>
        <v>0</v>
      </c>
      <c r="CJ524" s="5">
        <f t="shared" si="594"/>
        <v>-2200</v>
      </c>
      <c r="CK524" s="5">
        <f t="shared" si="595"/>
        <v>-1000</v>
      </c>
      <c r="CL524" s="5">
        <f t="shared" si="596"/>
        <v>0</v>
      </c>
      <c r="CM524" s="5">
        <f t="shared" si="597"/>
        <v>0</v>
      </c>
      <c r="CN524" s="5">
        <f>IFERROR(SUM(CB524:CM524),0)*((Cockpit!$C$3)^3)</f>
        <v>-1097.5999999999997</v>
      </c>
      <c r="CO524" s="19">
        <f>INDEX('Team forecast'!$M$3:$AU$22,MATCH($B524,'Team forecast'!$B$3:$B$22,0),MATCH(CO$1,'Team forecast'!$M$2:$AU$2,0))</f>
        <v>0</v>
      </c>
      <c r="CP524" s="19">
        <f>INDEX('Team forecast'!$M$3:$AU$22,MATCH($B524,'Team forecast'!$B$3:$B$22,0),MATCH(CP$1,'Team forecast'!$M$2:$AU$2,0))</f>
        <v>0</v>
      </c>
      <c r="CQ524" s="19">
        <f>INDEX('Team forecast'!$M$3:$AU$22,MATCH($B524,'Team forecast'!$B$3:$B$22,0),MATCH(CQ$1,'Team forecast'!$M$2:$AU$2,0))</f>
        <v>0</v>
      </c>
      <c r="CR524" s="19">
        <f>INDEX('Team forecast'!$M$3:$AU$22,MATCH($B524,'Team forecast'!$B$3:$B$22,0),MATCH(CR$1,'Team forecast'!$M$2:$AU$2,0))</f>
        <v>0</v>
      </c>
      <c r="CS524" s="5">
        <f t="shared" si="598"/>
        <v>7000</v>
      </c>
      <c r="CT524" s="5">
        <f>INDEX('Team forecast'!$M$3:$AU$22,MATCH($B524,'Team forecast'!$B$3:$B$22,0),MATCH(CT$1,'Team forecast'!$M$2:$AU$2,0))*IF($Y524&gt;0,25000,0)</f>
        <v>0</v>
      </c>
      <c r="CU524" s="5">
        <f>INDEX('Team forecast'!$M$3:$AU$22,MATCH($B524,'Team forecast'!$B$3:$B$22,0),MATCH(CU$1,'Team forecast'!$M$2:$AU$2,0))*IF($Y524&gt;0,5000,0)</f>
        <v>0</v>
      </c>
      <c r="CV524" s="5">
        <f>INDEX('Team forecast'!$M$3:$AU$22,MATCH($B524,'Team forecast'!$B$3:$B$22,0),MATCH(CV$1,'Team forecast'!$M$2:$AU$2,0))*IF($Y524&gt;0,-15000,0)</f>
        <v>0</v>
      </c>
      <c r="CW524" s="5">
        <f t="shared" si="599"/>
        <v>0</v>
      </c>
      <c r="CX524" s="5">
        <f t="shared" si="600"/>
        <v>0</v>
      </c>
      <c r="CY524" s="5">
        <f t="shared" si="601"/>
        <v>0</v>
      </c>
      <c r="CZ524" s="5">
        <f t="shared" si="602"/>
        <v>0</v>
      </c>
      <c r="DA524" s="5">
        <f t="shared" si="603"/>
        <v>0</v>
      </c>
      <c r="DB524" s="5">
        <f t="shared" si="604"/>
        <v>-2200</v>
      </c>
      <c r="DC524" s="5">
        <f t="shared" si="605"/>
        <v>-1000</v>
      </c>
      <c r="DD524" s="5">
        <f t="shared" si="606"/>
        <v>0</v>
      </c>
      <c r="DE524" s="5">
        <f t="shared" si="607"/>
        <v>0</v>
      </c>
      <c r="DF524" s="5">
        <f>IFERROR(SUM(CT524:DE524),0)*((Cockpit!$C$3)^4)</f>
        <v>-768.31999999999971</v>
      </c>
      <c r="DG524" s="19">
        <f>INDEX('Team forecast'!$M$3:$AU$22,MATCH($B524,'Team forecast'!$B$3:$B$22,0),MATCH(DG$1,'Team forecast'!$M$2:$AU$2,0))</f>
        <v>0</v>
      </c>
      <c r="DH524" s="19">
        <f>INDEX('Team forecast'!$M$3:$AU$22,MATCH($B524,'Team forecast'!$B$3:$B$22,0),MATCH(DH$1,'Team forecast'!$M$2:$AU$2,0))</f>
        <v>0</v>
      </c>
      <c r="DI524" s="19">
        <f>INDEX('Team forecast'!$M$3:$AU$22,MATCH($B524,'Team forecast'!$B$3:$B$22,0),MATCH(DI$1,'Team forecast'!$M$2:$AU$2,0))</f>
        <v>0</v>
      </c>
      <c r="DJ524" s="19">
        <f>INDEX('Team forecast'!$M$3:$AU$22,MATCH($B524,'Team forecast'!$B$3:$B$22,0),MATCH(DJ$1,'Team forecast'!$M$2:$AU$2,0))</f>
        <v>0</v>
      </c>
      <c r="DK524" s="5">
        <f t="shared" si="608"/>
        <v>7000</v>
      </c>
      <c r="DL524" s="5">
        <f>INDEX('Team forecast'!$M$3:$AU$22,MATCH($B524,'Team forecast'!$B$3:$B$22,0),MATCH(DL$1,'Team forecast'!$M$2:$AU$2,0))*IF($Y524&gt;0,25000,0)</f>
        <v>0</v>
      </c>
      <c r="DM524" s="5">
        <f>INDEX('Team forecast'!$M$3:$AU$22,MATCH($B524,'Team forecast'!$B$3:$B$22,0),MATCH(DM$1,'Team forecast'!$M$2:$AU$2,0))*IF($Y524&gt;0,5000,0)</f>
        <v>0</v>
      </c>
      <c r="DN524" s="5">
        <f>INDEX('Team forecast'!$M$3:$AU$22,MATCH($B524,'Team forecast'!$B$3:$B$22,0),MATCH(DN$1,'Team forecast'!$M$2:$AU$2,0))*IF($Y524&gt;0,-15000,0)</f>
        <v>0</v>
      </c>
      <c r="DO524" s="5">
        <f t="shared" si="609"/>
        <v>0</v>
      </c>
      <c r="DP524" s="5">
        <f t="shared" si="610"/>
        <v>0</v>
      </c>
      <c r="DQ524" s="5">
        <f t="shared" si="611"/>
        <v>0</v>
      </c>
      <c r="DR524" s="5">
        <f t="shared" si="612"/>
        <v>0</v>
      </c>
      <c r="DS524" s="5">
        <f t="shared" si="613"/>
        <v>0</v>
      </c>
      <c r="DT524" s="5">
        <f t="shared" si="614"/>
        <v>-2200</v>
      </c>
      <c r="DU524" s="5">
        <f t="shared" si="615"/>
        <v>-1000</v>
      </c>
      <c r="DV524" s="5">
        <f t="shared" si="616"/>
        <v>0</v>
      </c>
      <c r="DW524" s="5">
        <f t="shared" si="617"/>
        <v>0</v>
      </c>
      <c r="DX524" s="5">
        <f>IFERROR(SUM(DL524:DW524),0)*((Cockpit!$C$3)^5)</f>
        <v>-537.82399999999984</v>
      </c>
      <c r="DY524" s="5">
        <f t="shared" si="618"/>
        <v>77422.185203539819</v>
      </c>
      <c r="DZ524" s="5" t="str">
        <f>IF(ISERROR(MATCH(A524,'Current squad'!B:B,0)),"No","Yes")</f>
        <v>No</v>
      </c>
      <c r="EA524" s="5" cm="1">
        <f t="array" ref="EA524">IFERROR(_xlfn.IFS(DZ524="Yes",0,DZ524="No",H524*1%),999999)</f>
        <v>56540</v>
      </c>
      <c r="EB524" s="5">
        <f t="shared" si="560"/>
        <v>5710540</v>
      </c>
      <c r="EC524" s="5">
        <f t="shared" si="619"/>
        <v>20882.185203539819</v>
      </c>
      <c r="ED524" s="1">
        <f t="shared" si="561"/>
        <v>3.693347223830884E-3</v>
      </c>
      <c r="EE524" s="5">
        <f>RANK(EC524,$EC$2:$EC$572)+COUNTIF($EC$2:EC524,EC524)-1</f>
        <v>24</v>
      </c>
      <c r="EF524" s="4">
        <f>RANK(ED524,$ED$2:$ED$572)+COUNTIF($ED$2:ED524,ED524)-1</f>
        <v>22</v>
      </c>
    </row>
    <row r="525" spans="1:136" x14ac:dyDescent="0.3">
      <c r="A525" t="str">
        <f>IF(Holdet.dk!A525&lt;&gt;"",Holdet.dk!A525,"")</f>
        <v>Teddy Jenks</v>
      </c>
      <c r="B525" t="str">
        <f>INDEX(Holdet.dk!B:B,MATCH($A525,Holdet.dk!$A:$A,0))</f>
        <v>Brighton and Hove</v>
      </c>
      <c r="C525" t="str">
        <f>INDEX(Holdet.dk!C:C,MATCH($A525,Holdet.dk!$A:$A,0))</f>
        <v>Midfield</v>
      </c>
      <c r="D525" t="str">
        <f>INDEX(Holdet.dk!D:D,MATCH($A525,Holdet.dk!$A:$A,0))</f>
        <v>1.900.000</v>
      </c>
      <c r="E525" s="1">
        <f>IFERROR(_xlfn.NUMBERVALUE(INDEX(Holdet.dk!$E:$E,MATCH($A525,Holdet.dk!$A:$A,0)),","),0)</f>
        <v>0</v>
      </c>
      <c r="F525" t="str">
        <f>IF(INDEX(Lookup!H:H,MATCH('Master data'!A525,Lookup!G:G,0))=0,A525,INDEX(Lookup!H:H,MATCH('Master data'!A525,Lookup!G:G,0)))</f>
        <v>Teddy Jenks</v>
      </c>
      <c r="G525" t="str">
        <f>IFERROR(INDEX(Lookup!B:B,MATCH(INDEX(Rotowire!C:C,MATCH(F525,Rotowire!A:A,0)),Lookup!D:D,0)),"")</f>
        <v/>
      </c>
      <c r="H525" s="5">
        <f t="shared" si="552"/>
        <v>1900000</v>
      </c>
      <c r="I525" s="19">
        <f>IFERROR(INDEX('Team forecast'!$G$3:$I$22,MATCH($B525,'Team forecast'!$B$3:$B$22,0),MATCH(I$1,'Team forecast'!$G$2:$I$2,0)),0)</f>
        <v>0.99082568807339433</v>
      </c>
      <c r="J525" s="19">
        <f>IFERROR(INDEX('Team forecast'!$G$3:$I$22,MATCH($B525,'Team forecast'!$B$3:$B$22,0),MATCH(J$1,'Team forecast'!$G$2:$I$2,0)),0)</f>
        <v>0.68783068783068768</v>
      </c>
      <c r="K525" s="19">
        <f>IFERROR(INDEX('Team forecast'!$G$3:$I$22,MATCH($B525,'Team forecast'!$B$3:$B$22,0),MATCH(K$1,'Team forecast'!$G$2:$I$2,0)),0)</f>
        <v>2.0963984079539428</v>
      </c>
      <c r="L525">
        <f>SUMIFS(Rotowire!E:E,Rotowire!$A:$A,'Master data'!$F525)</f>
        <v>0</v>
      </c>
      <c r="M525" s="2">
        <f>SUMIFS(Rotowire!F:F,Rotowire!$A:$A,'Master data'!$F525)*I525</f>
        <v>0</v>
      </c>
      <c r="N525" s="2">
        <f>SUMIFS(Rotowire!G:G,Rotowire!$A:$A,'Master data'!$F525)*I525</f>
        <v>0</v>
      </c>
      <c r="O525" s="2">
        <f>SUMIFS(Rotowire!I:I,Rotowire!$A:$A,'Master data'!$F525)*I525</f>
        <v>0</v>
      </c>
      <c r="P525" s="2">
        <f>SUMIFS(Rotowire!W:W,Rotowire!$A:$A,'Master data'!$F525)*K525</f>
        <v>0</v>
      </c>
      <c r="Q525" s="2">
        <f>SUMIFS(Rotowire!Y:Y,Rotowire!$A:$A,'Master data'!$F525)*J525</f>
        <v>0</v>
      </c>
      <c r="R525" s="2">
        <f>SUMIFS(Rotowire!AB:AB,Rotowire!$A:$A,'Master data'!$F525)</f>
        <v>0</v>
      </c>
      <c r="S525" s="2">
        <f>SUMIFS(Rotowire!AC:AC,Rotowire!$A:$A,'Master data'!$F525)</f>
        <v>0</v>
      </c>
      <c r="T525" s="2">
        <f>INDEX('Team forecast'!D$3:D$22,MATCH($B525,'Team forecast'!$B$3:$B$22,0))</f>
        <v>1.08</v>
      </c>
      <c r="U525" s="2">
        <f>INDEX('Team forecast'!E$3:E$22,MATCH($B525,'Team forecast'!$B$3:$B$22,0))</f>
        <v>1.3</v>
      </c>
      <c r="V525" s="2">
        <f>INDEX('Team forecast'!J$3:J$22,MATCH($B525,'Team forecast'!$B$3:$B$22,0))</f>
        <v>0.30690000000000001</v>
      </c>
      <c r="W525" s="2">
        <f>INDEX('Team forecast'!K$3:K$22,MATCH($B525,'Team forecast'!$B$3:$B$22,0))</f>
        <v>0.28310000000000002</v>
      </c>
      <c r="X525" s="2">
        <f>INDEX('Team forecast'!L$3:L$22,MATCH($B525,'Team forecast'!$B$3:$B$22,0))</f>
        <v>0.41</v>
      </c>
      <c r="Y525" s="5">
        <f t="shared" si="553"/>
        <v>-5000</v>
      </c>
      <c r="Z525" s="5">
        <f t="shared" si="554"/>
        <v>0</v>
      </c>
      <c r="AA525" s="5">
        <f t="shared" si="555"/>
        <v>0</v>
      </c>
      <c r="AB525" s="5">
        <f t="shared" si="556"/>
        <v>0</v>
      </c>
      <c r="AC525" s="5">
        <f t="shared" si="557"/>
        <v>0</v>
      </c>
      <c r="AD525" s="5">
        <f t="shared" si="562"/>
        <v>0</v>
      </c>
      <c r="AE525" s="5">
        <f t="shared" si="563"/>
        <v>0</v>
      </c>
      <c r="AF525" s="5">
        <f t="shared" si="558"/>
        <v>0</v>
      </c>
      <c r="AG525" s="5">
        <f t="shared" si="559"/>
        <v>0</v>
      </c>
      <c r="AH525" s="5">
        <f t="shared" si="564"/>
        <v>0</v>
      </c>
      <c r="AI525" s="5">
        <f t="shared" si="565"/>
        <v>0</v>
      </c>
      <c r="AJ525" s="5">
        <f t="shared" si="566"/>
        <v>0</v>
      </c>
      <c r="AK525" s="5">
        <f t="shared" si="567"/>
        <v>0</v>
      </c>
      <c r="AL525" s="5">
        <f>IFERROR(SUM(Y525:AK525),-5000)*((Cockpit!$C$3)^0)</f>
        <v>-5000</v>
      </c>
      <c r="AM525" s="19">
        <f>INDEX('Team forecast'!$M$3:$AU$22,MATCH($B525,'Team forecast'!$B$3:$B$22,0),MATCH(AM$1,'Team forecast'!$M$2:$AU$2,0))</f>
        <v>0</v>
      </c>
      <c r="AN525" s="19">
        <f>INDEX('Team forecast'!$M$3:$AU$22,MATCH($B525,'Team forecast'!$B$3:$B$22,0),MATCH(AN$1,'Team forecast'!$M$2:$AU$2,0))</f>
        <v>0</v>
      </c>
      <c r="AO525" s="19">
        <f>INDEX('Team forecast'!$M$3:$AU$22,MATCH($B525,'Team forecast'!$B$3:$B$22,0),MATCH(AO$1,'Team forecast'!$M$2:$AU$2,0))</f>
        <v>0</v>
      </c>
      <c r="AP525" s="19">
        <f>INDEX('Team forecast'!$M$3:$AU$22,MATCH($B525,'Team forecast'!$B$3:$B$22,0),MATCH(AP$1,'Team forecast'!$M$2:$AU$2,0))</f>
        <v>0</v>
      </c>
      <c r="AQ525" s="5">
        <f t="shared" si="568"/>
        <v>-5000</v>
      </c>
      <c r="AR525" s="5">
        <f>INDEX('Team forecast'!$M$3:$AU$22,MATCH($B525,'Team forecast'!$B$3:$B$22,0),MATCH(AR$1,'Team forecast'!$M$2:$AU$2,0))*IF($Y525&gt;0,25000,0)</f>
        <v>0</v>
      </c>
      <c r="AS525" s="5">
        <f>INDEX('Team forecast'!$M$3:$AU$22,MATCH($B525,'Team forecast'!$B$3:$B$22,0),MATCH(AS$1,'Team forecast'!$M$2:$AU$2,0))*IF($Y525&gt;0,5000,0)</f>
        <v>0</v>
      </c>
      <c r="AT525" s="5">
        <f>INDEX('Team forecast'!$M$3:$AU$22,MATCH($B525,'Team forecast'!$B$3:$B$22,0),MATCH(AT$1,'Team forecast'!$M$2:$AU$2,0))*IF($Y525&gt;0,-15000,0)</f>
        <v>0</v>
      </c>
      <c r="AU525" s="5">
        <f t="shared" si="569"/>
        <v>0</v>
      </c>
      <c r="AV525" s="5">
        <f t="shared" si="570"/>
        <v>0</v>
      </c>
      <c r="AW525" s="5">
        <f t="shared" si="571"/>
        <v>0</v>
      </c>
      <c r="AX525" s="5">
        <f t="shared" si="572"/>
        <v>0</v>
      </c>
      <c r="AY525" s="5">
        <f t="shared" si="573"/>
        <v>0</v>
      </c>
      <c r="AZ525" s="5">
        <f t="shared" si="574"/>
        <v>0</v>
      </c>
      <c r="BA525" s="5">
        <f t="shared" si="575"/>
        <v>0</v>
      </c>
      <c r="BB525" s="5">
        <f t="shared" si="576"/>
        <v>0</v>
      </c>
      <c r="BC525" s="5">
        <f t="shared" si="577"/>
        <v>0</v>
      </c>
      <c r="BD525" s="5">
        <f>IFERROR(SUM(AR525:BC525),0)*((Cockpit!$C$3)^1)</f>
        <v>0</v>
      </c>
      <c r="BE525" s="19">
        <f>INDEX('Team forecast'!$M$3:$AU$22,MATCH($B525,'Team forecast'!$B$3:$B$22,0),MATCH(BE$1,'Team forecast'!$M$2:$AU$2,0))</f>
        <v>0</v>
      </c>
      <c r="BF525" s="19">
        <f>INDEX('Team forecast'!$M$3:$AU$22,MATCH($B525,'Team forecast'!$B$3:$B$22,0),MATCH(BF$1,'Team forecast'!$M$2:$AU$2,0))</f>
        <v>0</v>
      </c>
      <c r="BG525" s="19">
        <f>INDEX('Team forecast'!$M$3:$AU$22,MATCH($B525,'Team forecast'!$B$3:$B$22,0),MATCH(BG$1,'Team forecast'!$M$2:$AU$2,0))</f>
        <v>0</v>
      </c>
      <c r="BH525" s="19">
        <f>INDEX('Team forecast'!$M$3:$AU$22,MATCH($B525,'Team forecast'!$B$3:$B$22,0),MATCH(BH$1,'Team forecast'!$M$2:$AU$2,0))</f>
        <v>0</v>
      </c>
      <c r="BI525" s="5">
        <f t="shared" si="578"/>
        <v>-5000</v>
      </c>
      <c r="BJ525" s="5">
        <f>INDEX('Team forecast'!$M$3:$AU$22,MATCH($B525,'Team forecast'!$B$3:$B$22,0),MATCH(BJ$1,'Team forecast'!$M$2:$AU$2,0))*IF($Y525&gt;0,25000,0)</f>
        <v>0</v>
      </c>
      <c r="BK525" s="5">
        <f>INDEX('Team forecast'!$M$3:$AU$22,MATCH($B525,'Team forecast'!$B$3:$B$22,0),MATCH(BK$1,'Team forecast'!$M$2:$AU$2,0))*IF($Y525&gt;0,5000,0)</f>
        <v>0</v>
      </c>
      <c r="BL525" s="5">
        <f>INDEX('Team forecast'!$M$3:$AU$22,MATCH($B525,'Team forecast'!$B$3:$B$22,0),MATCH(BL$1,'Team forecast'!$M$2:$AU$2,0))*IF($Y525&gt;0,-15000,0)</f>
        <v>0</v>
      </c>
      <c r="BM525" s="5">
        <f t="shared" si="579"/>
        <v>0</v>
      </c>
      <c r="BN525" s="5">
        <f t="shared" si="580"/>
        <v>0</v>
      </c>
      <c r="BO525" s="5">
        <f t="shared" si="581"/>
        <v>0</v>
      </c>
      <c r="BP525" s="5">
        <f t="shared" si="582"/>
        <v>0</v>
      </c>
      <c r="BQ525" s="5">
        <f t="shared" si="583"/>
        <v>0</v>
      </c>
      <c r="BR525" s="5">
        <f t="shared" si="584"/>
        <v>0</v>
      </c>
      <c r="BS525" s="5">
        <f t="shared" si="585"/>
        <v>0</v>
      </c>
      <c r="BT525" s="5">
        <f t="shared" si="586"/>
        <v>0</v>
      </c>
      <c r="BU525" s="5">
        <f t="shared" si="587"/>
        <v>0</v>
      </c>
      <c r="BV525" s="5">
        <f>IFERROR(SUM(BJ525:BU525),0)*((Cockpit!$C$3)^2)</f>
        <v>0</v>
      </c>
      <c r="BW525" s="19">
        <f>INDEX('Team forecast'!$M$3:$AU$22,MATCH($B525,'Team forecast'!$B$3:$B$22,0),MATCH(BW$1,'Team forecast'!$M$2:$AU$2,0))</f>
        <v>0</v>
      </c>
      <c r="BX525" s="19">
        <f>INDEX('Team forecast'!$M$3:$AU$22,MATCH($B525,'Team forecast'!$B$3:$B$22,0),MATCH(BX$1,'Team forecast'!$M$2:$AU$2,0))</f>
        <v>0</v>
      </c>
      <c r="BY525" s="19">
        <f>INDEX('Team forecast'!$M$3:$AU$22,MATCH($B525,'Team forecast'!$B$3:$B$22,0),MATCH(BY$1,'Team forecast'!$M$2:$AU$2,0))</f>
        <v>0</v>
      </c>
      <c r="BZ525" s="19">
        <f>INDEX('Team forecast'!$M$3:$AU$22,MATCH($B525,'Team forecast'!$B$3:$B$22,0),MATCH(BZ$1,'Team forecast'!$M$2:$AU$2,0))</f>
        <v>0</v>
      </c>
      <c r="CA525" s="5">
        <f t="shared" si="588"/>
        <v>-5000</v>
      </c>
      <c r="CB525" s="5">
        <f>INDEX('Team forecast'!$M$3:$AU$22,MATCH($B525,'Team forecast'!$B$3:$B$22,0),MATCH(CB$1,'Team forecast'!$M$2:$AU$2,0))*IF($Y525&gt;0,25000,0)</f>
        <v>0</v>
      </c>
      <c r="CC525" s="5">
        <f>INDEX('Team forecast'!$M$3:$AU$22,MATCH($B525,'Team forecast'!$B$3:$B$22,0),MATCH(CC$1,'Team forecast'!$M$2:$AU$2,0))*IF($Y525&gt;0,5000,0)</f>
        <v>0</v>
      </c>
      <c r="CD525" s="5">
        <f>INDEX('Team forecast'!$M$3:$AU$22,MATCH($B525,'Team forecast'!$B$3:$B$22,0),MATCH(CD$1,'Team forecast'!$M$2:$AU$2,0))*IF($Y525&gt;0,-15000,0)</f>
        <v>0</v>
      </c>
      <c r="CE525" s="5">
        <f t="shared" si="589"/>
        <v>0</v>
      </c>
      <c r="CF525" s="5">
        <f t="shared" si="590"/>
        <v>0</v>
      </c>
      <c r="CG525" s="5">
        <f t="shared" si="591"/>
        <v>0</v>
      </c>
      <c r="CH525" s="5">
        <f t="shared" si="592"/>
        <v>0</v>
      </c>
      <c r="CI525" s="5">
        <f t="shared" si="593"/>
        <v>0</v>
      </c>
      <c r="CJ525" s="5">
        <f t="shared" si="594"/>
        <v>0</v>
      </c>
      <c r="CK525" s="5">
        <f t="shared" si="595"/>
        <v>0</v>
      </c>
      <c r="CL525" s="5">
        <f t="shared" si="596"/>
        <v>0</v>
      </c>
      <c r="CM525" s="5">
        <f t="shared" si="597"/>
        <v>0</v>
      </c>
      <c r="CN525" s="5">
        <f>IFERROR(SUM(CB525:CM525),0)*((Cockpit!$C$3)^3)</f>
        <v>0</v>
      </c>
      <c r="CO525" s="19">
        <f>INDEX('Team forecast'!$M$3:$AU$22,MATCH($B525,'Team forecast'!$B$3:$B$22,0),MATCH(CO$1,'Team forecast'!$M$2:$AU$2,0))</f>
        <v>0</v>
      </c>
      <c r="CP525" s="19">
        <f>INDEX('Team forecast'!$M$3:$AU$22,MATCH($B525,'Team forecast'!$B$3:$B$22,0),MATCH(CP$1,'Team forecast'!$M$2:$AU$2,0))</f>
        <v>0</v>
      </c>
      <c r="CQ525" s="19">
        <f>INDEX('Team forecast'!$M$3:$AU$22,MATCH($B525,'Team forecast'!$B$3:$B$22,0),MATCH(CQ$1,'Team forecast'!$M$2:$AU$2,0))</f>
        <v>0</v>
      </c>
      <c r="CR525" s="19">
        <f>INDEX('Team forecast'!$M$3:$AU$22,MATCH($B525,'Team forecast'!$B$3:$B$22,0),MATCH(CR$1,'Team forecast'!$M$2:$AU$2,0))</f>
        <v>0</v>
      </c>
      <c r="CS525" s="5">
        <f t="shared" si="598"/>
        <v>-5000</v>
      </c>
      <c r="CT525" s="5">
        <f>INDEX('Team forecast'!$M$3:$AU$22,MATCH($B525,'Team forecast'!$B$3:$B$22,0),MATCH(CT$1,'Team forecast'!$M$2:$AU$2,0))*IF($Y525&gt;0,25000,0)</f>
        <v>0</v>
      </c>
      <c r="CU525" s="5">
        <f>INDEX('Team forecast'!$M$3:$AU$22,MATCH($B525,'Team forecast'!$B$3:$B$22,0),MATCH(CU$1,'Team forecast'!$M$2:$AU$2,0))*IF($Y525&gt;0,5000,0)</f>
        <v>0</v>
      </c>
      <c r="CV525" s="5">
        <f>INDEX('Team forecast'!$M$3:$AU$22,MATCH($B525,'Team forecast'!$B$3:$B$22,0),MATCH(CV$1,'Team forecast'!$M$2:$AU$2,0))*IF($Y525&gt;0,-15000,0)</f>
        <v>0</v>
      </c>
      <c r="CW525" s="5">
        <f t="shared" si="599"/>
        <v>0</v>
      </c>
      <c r="CX525" s="5">
        <f t="shared" si="600"/>
        <v>0</v>
      </c>
      <c r="CY525" s="5">
        <f t="shared" si="601"/>
        <v>0</v>
      </c>
      <c r="CZ525" s="5">
        <f t="shared" si="602"/>
        <v>0</v>
      </c>
      <c r="DA525" s="5">
        <f t="shared" si="603"/>
        <v>0</v>
      </c>
      <c r="DB525" s="5">
        <f t="shared" si="604"/>
        <v>0</v>
      </c>
      <c r="DC525" s="5">
        <f t="shared" si="605"/>
        <v>0</v>
      </c>
      <c r="DD525" s="5">
        <f t="shared" si="606"/>
        <v>0</v>
      </c>
      <c r="DE525" s="5">
        <f t="shared" si="607"/>
        <v>0</v>
      </c>
      <c r="DF525" s="5">
        <f>IFERROR(SUM(CT525:DE525),0)*((Cockpit!$C$3)^4)</f>
        <v>0</v>
      </c>
      <c r="DG525" s="19">
        <f>INDEX('Team forecast'!$M$3:$AU$22,MATCH($B525,'Team forecast'!$B$3:$B$22,0),MATCH(DG$1,'Team forecast'!$M$2:$AU$2,0))</f>
        <v>0</v>
      </c>
      <c r="DH525" s="19">
        <f>INDEX('Team forecast'!$M$3:$AU$22,MATCH($B525,'Team forecast'!$B$3:$B$22,0),MATCH(DH$1,'Team forecast'!$M$2:$AU$2,0))</f>
        <v>0</v>
      </c>
      <c r="DI525" s="19">
        <f>INDEX('Team forecast'!$M$3:$AU$22,MATCH($B525,'Team forecast'!$B$3:$B$22,0),MATCH(DI$1,'Team forecast'!$M$2:$AU$2,0))</f>
        <v>0</v>
      </c>
      <c r="DJ525" s="19">
        <f>INDEX('Team forecast'!$M$3:$AU$22,MATCH($B525,'Team forecast'!$B$3:$B$22,0),MATCH(DJ$1,'Team forecast'!$M$2:$AU$2,0))</f>
        <v>0</v>
      </c>
      <c r="DK525" s="5">
        <f t="shared" si="608"/>
        <v>-5000</v>
      </c>
      <c r="DL525" s="5">
        <f>INDEX('Team forecast'!$M$3:$AU$22,MATCH($B525,'Team forecast'!$B$3:$B$22,0),MATCH(DL$1,'Team forecast'!$M$2:$AU$2,0))*IF($Y525&gt;0,25000,0)</f>
        <v>0</v>
      </c>
      <c r="DM525" s="5">
        <f>INDEX('Team forecast'!$M$3:$AU$22,MATCH($B525,'Team forecast'!$B$3:$B$22,0),MATCH(DM$1,'Team forecast'!$M$2:$AU$2,0))*IF($Y525&gt;0,5000,0)</f>
        <v>0</v>
      </c>
      <c r="DN525" s="5">
        <f>INDEX('Team forecast'!$M$3:$AU$22,MATCH($B525,'Team forecast'!$B$3:$B$22,0),MATCH(DN$1,'Team forecast'!$M$2:$AU$2,0))*IF($Y525&gt;0,-15000,0)</f>
        <v>0</v>
      </c>
      <c r="DO525" s="5">
        <f t="shared" si="609"/>
        <v>0</v>
      </c>
      <c r="DP525" s="5">
        <f t="shared" si="610"/>
        <v>0</v>
      </c>
      <c r="DQ525" s="5">
        <f t="shared" si="611"/>
        <v>0</v>
      </c>
      <c r="DR525" s="5">
        <f t="shared" si="612"/>
        <v>0</v>
      </c>
      <c r="DS525" s="5">
        <f t="shared" si="613"/>
        <v>0</v>
      </c>
      <c r="DT525" s="5">
        <f t="shared" si="614"/>
        <v>0</v>
      </c>
      <c r="DU525" s="5">
        <f t="shared" si="615"/>
        <v>0</v>
      </c>
      <c r="DV525" s="5">
        <f t="shared" si="616"/>
        <v>0</v>
      </c>
      <c r="DW525" s="5">
        <f t="shared" si="617"/>
        <v>0</v>
      </c>
      <c r="DX525" s="5">
        <f>IFERROR(SUM(DL525:DW525),0)*((Cockpit!$C$3)^5)</f>
        <v>0</v>
      </c>
      <c r="DY525" s="5">
        <f t="shared" si="618"/>
        <v>-5000</v>
      </c>
      <c r="DZ525" s="5" t="str">
        <f>IF(ISERROR(MATCH(A525,'Current squad'!B:B,0)),"No","Yes")</f>
        <v>No</v>
      </c>
      <c r="EA525" s="5" cm="1">
        <f t="array" ref="EA525">IFERROR(_xlfn.IFS(DZ525="Yes",0,DZ525="No",H525*1%),999999)</f>
        <v>19000</v>
      </c>
      <c r="EB525" s="5">
        <f t="shared" si="560"/>
        <v>1919000</v>
      </c>
      <c r="EC525" s="5">
        <f t="shared" si="619"/>
        <v>-24000</v>
      </c>
      <c r="ED525" s="1">
        <f t="shared" si="561"/>
        <v>-1.2631578947368421E-2</v>
      </c>
      <c r="EE525" s="5">
        <f>RANK(EC525,$EC$2:$EC$572)+COUNTIF($EC$2:EC525,EC525)-1</f>
        <v>213</v>
      </c>
      <c r="EF525" s="4">
        <f>RANK(ED525,$ED$2:$ED$572)+COUNTIF($ED$2:ED525,ED525)-1</f>
        <v>530</v>
      </c>
    </row>
    <row r="526" spans="1:136" x14ac:dyDescent="0.3">
      <c r="A526" t="str">
        <f>IF(Holdet.dk!A526&lt;&gt;"",Holdet.dk!A526,"")</f>
        <v>Tomas Soucek</v>
      </c>
      <c r="B526" t="str">
        <f>INDEX(Holdet.dk!B:B,MATCH($A526,Holdet.dk!$A:$A,0))</f>
        <v>West Ham</v>
      </c>
      <c r="C526" t="str">
        <f>INDEX(Holdet.dk!C:C,MATCH($A526,Holdet.dk!$A:$A,0))</f>
        <v>Midfield</v>
      </c>
      <c r="D526" t="str">
        <f>INDEX(Holdet.dk!D:D,MATCH($A526,Holdet.dk!$A:$A,0))</f>
        <v>5.482.000</v>
      </c>
      <c r="E526" s="1">
        <f>IFERROR(_xlfn.NUMBERVALUE(INDEX(Holdet.dk!$E:$E,MATCH($A526,Holdet.dk!$A:$A,0)),","),0)</f>
        <v>0.124</v>
      </c>
      <c r="F526" t="str">
        <f>IF(INDEX(Lookup!H:H,MATCH('Master data'!A526,Lookup!G:G,0))=0,A526,INDEX(Lookup!H:H,MATCH('Master data'!A526,Lookup!G:G,0)))</f>
        <v>Tomas Soucek</v>
      </c>
      <c r="G526" t="str">
        <f>IFERROR(INDEX(Lookup!B:B,MATCH(INDEX(Rotowire!C:C,MATCH(F526,Rotowire!A:A,0)),Lookup!D:D,0)),"")</f>
        <v>Southampton</v>
      </c>
      <c r="H526" s="5">
        <f t="shared" si="552"/>
        <v>5482000</v>
      </c>
      <c r="I526" s="19">
        <f>IFERROR(INDEX('Team forecast'!$G$3:$I$22,MATCH($B526,'Team forecast'!$B$3:$B$22,0),MATCH(I$1,'Team forecast'!$G$2:$I$2,0)),0)</f>
        <v>0.89999999999999991</v>
      </c>
      <c r="J526" s="19">
        <f>IFERROR(INDEX('Team forecast'!$G$3:$I$22,MATCH($B526,'Team forecast'!$B$3:$B$22,0),MATCH(J$1,'Team forecast'!$G$2:$I$2,0)),0)</f>
        <v>1.1637931034482758</v>
      </c>
      <c r="K526" s="19">
        <f>IFERROR(INDEX('Team forecast'!$G$3:$I$22,MATCH($B526,'Team forecast'!$B$3:$B$22,0),MATCH(K$1,'Team forecast'!$G$2:$I$2,0)),0)</f>
        <v>0.81012581451841092</v>
      </c>
      <c r="L526">
        <f>SUMIFS(Rotowire!E:E,Rotowire!$A:$A,'Master data'!$F526)</f>
        <v>95</v>
      </c>
      <c r="M526" s="2">
        <f>SUMIFS(Rotowire!F:F,Rotowire!$A:$A,'Master data'!$F526)*I526</f>
        <v>0.13499999999999998</v>
      </c>
      <c r="N526" s="2">
        <f>SUMIFS(Rotowire!G:G,Rotowire!$A:$A,'Master data'!$F526)*I526</f>
        <v>8.0999999999999989E-2</v>
      </c>
      <c r="O526" s="2">
        <f>SUMIFS(Rotowire!I:I,Rotowire!$A:$A,'Master data'!$F526)*I526</f>
        <v>0.34199999999999997</v>
      </c>
      <c r="P526" s="2">
        <f>SUMIFS(Rotowire!W:W,Rotowire!$A:$A,'Master data'!$F526)*K526</f>
        <v>0.25924026064589151</v>
      </c>
      <c r="Q526" s="2">
        <f>SUMIFS(Rotowire!Y:Y,Rotowire!$A:$A,'Master data'!$F526)*J526</f>
        <v>0</v>
      </c>
      <c r="R526" s="2">
        <f>SUMIFS(Rotowire!AB:AB,Rotowire!$A:$A,'Master data'!$F526)</f>
        <v>0.2</v>
      </c>
      <c r="S526" s="2">
        <f>SUMIFS(Rotowire!AC:AC,Rotowire!$A:$A,'Master data'!$F526)</f>
        <v>0.03</v>
      </c>
      <c r="T526" s="2">
        <f>INDEX('Team forecast'!D$3:D$22,MATCH($B526,'Team forecast'!$B$3:$B$22,0))</f>
        <v>1.71</v>
      </c>
      <c r="U526" s="2">
        <f>INDEX('Team forecast'!E$3:E$22,MATCH($B526,'Team forecast'!$B$3:$B$22,0))</f>
        <v>1.35</v>
      </c>
      <c r="V526" s="2">
        <f>INDEX('Team forecast'!J$3:J$22,MATCH($B526,'Team forecast'!$B$3:$B$22,0))</f>
        <v>0.45750000000000002</v>
      </c>
      <c r="W526" s="2">
        <f>INDEX('Team forecast'!K$3:K$22,MATCH($B526,'Team forecast'!$B$3:$B$22,0))</f>
        <v>0.2422</v>
      </c>
      <c r="X526" s="2">
        <f>INDEX('Team forecast'!L$3:L$22,MATCH($B526,'Team forecast'!$B$3:$B$22,0))</f>
        <v>0.30020000000000002</v>
      </c>
      <c r="Y526" s="5">
        <f t="shared" si="553"/>
        <v>7000</v>
      </c>
      <c r="Z526" s="5">
        <f t="shared" si="554"/>
        <v>11437.5</v>
      </c>
      <c r="AA526" s="5">
        <f t="shared" si="555"/>
        <v>1211</v>
      </c>
      <c r="AB526" s="5">
        <f t="shared" si="556"/>
        <v>-4503</v>
      </c>
      <c r="AC526" s="5">
        <f t="shared" si="557"/>
        <v>16874.999999999996</v>
      </c>
      <c r="AD526" s="5">
        <f t="shared" si="562"/>
        <v>4049.9999999999995</v>
      </c>
      <c r="AE526" s="5">
        <f t="shared" si="563"/>
        <v>3419.9999999999995</v>
      </c>
      <c r="AF526" s="5">
        <f t="shared" si="558"/>
        <v>0</v>
      </c>
      <c r="AG526" s="5">
        <f t="shared" si="559"/>
        <v>0</v>
      </c>
      <c r="AH526" s="5">
        <f t="shared" si="564"/>
        <v>-4000</v>
      </c>
      <c r="AI526" s="5">
        <f t="shared" si="565"/>
        <v>-1500</v>
      </c>
      <c r="AJ526" s="5">
        <f t="shared" si="566"/>
        <v>17100</v>
      </c>
      <c r="AK526" s="5">
        <f t="shared" si="567"/>
        <v>-10800</v>
      </c>
      <c r="AL526" s="5">
        <f>IFERROR(SUM(Y526:AK526),-5000)*((Cockpit!$C$3)^0)</f>
        <v>40290.499999999993</v>
      </c>
      <c r="AM526" s="19">
        <f>INDEX('Team forecast'!$M$3:$AU$22,MATCH($B526,'Team forecast'!$B$3:$B$22,0),MATCH(AM$1,'Team forecast'!$M$2:$AU$2,0))</f>
        <v>0</v>
      </c>
      <c r="AN526" s="19">
        <f>INDEX('Team forecast'!$M$3:$AU$22,MATCH($B526,'Team forecast'!$B$3:$B$22,0),MATCH(AN$1,'Team forecast'!$M$2:$AU$2,0))</f>
        <v>0</v>
      </c>
      <c r="AO526" s="19">
        <f>INDEX('Team forecast'!$M$3:$AU$22,MATCH($B526,'Team forecast'!$B$3:$B$22,0),MATCH(AO$1,'Team forecast'!$M$2:$AU$2,0))</f>
        <v>0</v>
      </c>
      <c r="AP526" s="19">
        <f>INDEX('Team forecast'!$M$3:$AU$22,MATCH($B526,'Team forecast'!$B$3:$B$22,0),MATCH(AP$1,'Team forecast'!$M$2:$AU$2,0))</f>
        <v>0</v>
      </c>
      <c r="AQ526" s="5">
        <f t="shared" si="568"/>
        <v>7000</v>
      </c>
      <c r="AR526" s="5">
        <f>INDEX('Team forecast'!$M$3:$AU$22,MATCH($B526,'Team forecast'!$B$3:$B$22,0),MATCH(AR$1,'Team forecast'!$M$2:$AU$2,0))*IF($Y526&gt;0,25000,0)</f>
        <v>0</v>
      </c>
      <c r="AS526" s="5">
        <f>INDEX('Team forecast'!$M$3:$AU$22,MATCH($B526,'Team forecast'!$B$3:$B$22,0),MATCH(AS$1,'Team forecast'!$M$2:$AU$2,0))*IF($Y526&gt;0,5000,0)</f>
        <v>0</v>
      </c>
      <c r="AT526" s="5">
        <f>INDEX('Team forecast'!$M$3:$AU$22,MATCH($B526,'Team forecast'!$B$3:$B$22,0),MATCH(AT$1,'Team forecast'!$M$2:$AU$2,0))*IF($Y526&gt;0,-15000,0)</f>
        <v>0</v>
      </c>
      <c r="AU526" s="5">
        <f t="shared" si="569"/>
        <v>0</v>
      </c>
      <c r="AV526" s="5">
        <f t="shared" si="570"/>
        <v>0</v>
      </c>
      <c r="AW526" s="5">
        <f t="shared" si="571"/>
        <v>0</v>
      </c>
      <c r="AX526" s="5">
        <f t="shared" si="572"/>
        <v>0</v>
      </c>
      <c r="AY526" s="5">
        <f t="shared" si="573"/>
        <v>0</v>
      </c>
      <c r="AZ526" s="5">
        <f t="shared" si="574"/>
        <v>-4000</v>
      </c>
      <c r="BA526" s="5">
        <f t="shared" si="575"/>
        <v>-1500</v>
      </c>
      <c r="BB526" s="5">
        <f t="shared" si="576"/>
        <v>0</v>
      </c>
      <c r="BC526" s="5">
        <f t="shared" si="577"/>
        <v>0</v>
      </c>
      <c r="BD526" s="5">
        <f>IFERROR(SUM(AR526:BC526),0)*((Cockpit!$C$3)^1)</f>
        <v>-3849.9999999999995</v>
      </c>
      <c r="BE526" s="19">
        <f>INDEX('Team forecast'!$M$3:$AU$22,MATCH($B526,'Team forecast'!$B$3:$B$22,0),MATCH(BE$1,'Team forecast'!$M$2:$AU$2,0))</f>
        <v>0</v>
      </c>
      <c r="BF526" s="19">
        <f>INDEX('Team forecast'!$M$3:$AU$22,MATCH($B526,'Team forecast'!$B$3:$B$22,0),MATCH(BF$1,'Team forecast'!$M$2:$AU$2,0))</f>
        <v>0</v>
      </c>
      <c r="BG526" s="19">
        <f>INDEX('Team forecast'!$M$3:$AU$22,MATCH($B526,'Team forecast'!$B$3:$B$22,0),MATCH(BG$1,'Team forecast'!$M$2:$AU$2,0))</f>
        <v>0</v>
      </c>
      <c r="BH526" s="19">
        <f>INDEX('Team forecast'!$M$3:$AU$22,MATCH($B526,'Team forecast'!$B$3:$B$22,0),MATCH(BH$1,'Team forecast'!$M$2:$AU$2,0))</f>
        <v>0</v>
      </c>
      <c r="BI526" s="5">
        <f t="shared" si="578"/>
        <v>7000</v>
      </c>
      <c r="BJ526" s="5">
        <f>INDEX('Team forecast'!$M$3:$AU$22,MATCH($B526,'Team forecast'!$B$3:$B$22,0),MATCH(BJ$1,'Team forecast'!$M$2:$AU$2,0))*IF($Y526&gt;0,25000,0)</f>
        <v>0</v>
      </c>
      <c r="BK526" s="5">
        <f>INDEX('Team forecast'!$M$3:$AU$22,MATCH($B526,'Team forecast'!$B$3:$B$22,0),MATCH(BK$1,'Team forecast'!$M$2:$AU$2,0))*IF($Y526&gt;0,5000,0)</f>
        <v>0</v>
      </c>
      <c r="BL526" s="5">
        <f>INDEX('Team forecast'!$M$3:$AU$22,MATCH($B526,'Team forecast'!$B$3:$B$22,0),MATCH(BL$1,'Team forecast'!$M$2:$AU$2,0))*IF($Y526&gt;0,-15000,0)</f>
        <v>0</v>
      </c>
      <c r="BM526" s="5">
        <f t="shared" si="579"/>
        <v>0</v>
      </c>
      <c r="BN526" s="5">
        <f t="shared" si="580"/>
        <v>0</v>
      </c>
      <c r="BO526" s="5">
        <f t="shared" si="581"/>
        <v>0</v>
      </c>
      <c r="BP526" s="5">
        <f t="shared" si="582"/>
        <v>0</v>
      </c>
      <c r="BQ526" s="5">
        <f t="shared" si="583"/>
        <v>0</v>
      </c>
      <c r="BR526" s="5">
        <f t="shared" si="584"/>
        <v>-4000</v>
      </c>
      <c r="BS526" s="5">
        <f t="shared" si="585"/>
        <v>-1500</v>
      </c>
      <c r="BT526" s="5">
        <f t="shared" si="586"/>
        <v>0</v>
      </c>
      <c r="BU526" s="5">
        <f t="shared" si="587"/>
        <v>0</v>
      </c>
      <c r="BV526" s="5">
        <f>IFERROR(SUM(BJ526:BU526),0)*((Cockpit!$C$3)^2)</f>
        <v>-2694.9999999999995</v>
      </c>
      <c r="BW526" s="19">
        <f>INDEX('Team forecast'!$M$3:$AU$22,MATCH($B526,'Team forecast'!$B$3:$B$22,0),MATCH(BW$1,'Team forecast'!$M$2:$AU$2,0))</f>
        <v>0</v>
      </c>
      <c r="BX526" s="19">
        <f>INDEX('Team forecast'!$M$3:$AU$22,MATCH($B526,'Team forecast'!$B$3:$B$22,0),MATCH(BX$1,'Team forecast'!$M$2:$AU$2,0))</f>
        <v>0</v>
      </c>
      <c r="BY526" s="19">
        <f>INDEX('Team forecast'!$M$3:$AU$22,MATCH($B526,'Team forecast'!$B$3:$B$22,0),MATCH(BY$1,'Team forecast'!$M$2:$AU$2,0))</f>
        <v>0</v>
      </c>
      <c r="BZ526" s="19">
        <f>INDEX('Team forecast'!$M$3:$AU$22,MATCH($B526,'Team forecast'!$B$3:$B$22,0),MATCH(BZ$1,'Team forecast'!$M$2:$AU$2,0))</f>
        <v>0</v>
      </c>
      <c r="CA526" s="5">
        <f t="shared" si="588"/>
        <v>7000</v>
      </c>
      <c r="CB526" s="5">
        <f>INDEX('Team forecast'!$M$3:$AU$22,MATCH($B526,'Team forecast'!$B$3:$B$22,0),MATCH(CB$1,'Team forecast'!$M$2:$AU$2,0))*IF($Y526&gt;0,25000,0)</f>
        <v>0</v>
      </c>
      <c r="CC526" s="5">
        <f>INDEX('Team forecast'!$M$3:$AU$22,MATCH($B526,'Team forecast'!$B$3:$B$22,0),MATCH(CC$1,'Team forecast'!$M$2:$AU$2,0))*IF($Y526&gt;0,5000,0)</f>
        <v>0</v>
      </c>
      <c r="CD526" s="5">
        <f>INDEX('Team forecast'!$M$3:$AU$22,MATCH($B526,'Team forecast'!$B$3:$B$22,0),MATCH(CD$1,'Team forecast'!$M$2:$AU$2,0))*IF($Y526&gt;0,-15000,0)</f>
        <v>0</v>
      </c>
      <c r="CE526" s="5">
        <f t="shared" si="589"/>
        <v>0</v>
      </c>
      <c r="CF526" s="5">
        <f t="shared" si="590"/>
        <v>0</v>
      </c>
      <c r="CG526" s="5">
        <f t="shared" si="591"/>
        <v>0</v>
      </c>
      <c r="CH526" s="5">
        <f t="shared" si="592"/>
        <v>0</v>
      </c>
      <c r="CI526" s="5">
        <f t="shared" si="593"/>
        <v>0</v>
      </c>
      <c r="CJ526" s="5">
        <f t="shared" si="594"/>
        <v>-4000</v>
      </c>
      <c r="CK526" s="5">
        <f t="shared" si="595"/>
        <v>-1500</v>
      </c>
      <c r="CL526" s="5">
        <f t="shared" si="596"/>
        <v>0</v>
      </c>
      <c r="CM526" s="5">
        <f t="shared" si="597"/>
        <v>0</v>
      </c>
      <c r="CN526" s="5">
        <f>IFERROR(SUM(CB526:CM526),0)*((Cockpit!$C$3)^3)</f>
        <v>-1886.4999999999995</v>
      </c>
      <c r="CO526" s="19">
        <f>INDEX('Team forecast'!$M$3:$AU$22,MATCH($B526,'Team forecast'!$B$3:$B$22,0),MATCH(CO$1,'Team forecast'!$M$2:$AU$2,0))</f>
        <v>0</v>
      </c>
      <c r="CP526" s="19">
        <f>INDEX('Team forecast'!$M$3:$AU$22,MATCH($B526,'Team forecast'!$B$3:$B$22,0),MATCH(CP$1,'Team forecast'!$M$2:$AU$2,0))</f>
        <v>0</v>
      </c>
      <c r="CQ526" s="19">
        <f>INDEX('Team forecast'!$M$3:$AU$22,MATCH($B526,'Team forecast'!$B$3:$B$22,0),MATCH(CQ$1,'Team forecast'!$M$2:$AU$2,0))</f>
        <v>0</v>
      </c>
      <c r="CR526" s="19">
        <f>INDEX('Team forecast'!$M$3:$AU$22,MATCH($B526,'Team forecast'!$B$3:$B$22,0),MATCH(CR$1,'Team forecast'!$M$2:$AU$2,0))</f>
        <v>0</v>
      </c>
      <c r="CS526" s="5">
        <f t="shared" si="598"/>
        <v>7000</v>
      </c>
      <c r="CT526" s="5">
        <f>INDEX('Team forecast'!$M$3:$AU$22,MATCH($B526,'Team forecast'!$B$3:$B$22,0),MATCH(CT$1,'Team forecast'!$M$2:$AU$2,0))*IF($Y526&gt;0,25000,0)</f>
        <v>0</v>
      </c>
      <c r="CU526" s="5">
        <f>INDEX('Team forecast'!$M$3:$AU$22,MATCH($B526,'Team forecast'!$B$3:$B$22,0),MATCH(CU$1,'Team forecast'!$M$2:$AU$2,0))*IF($Y526&gt;0,5000,0)</f>
        <v>0</v>
      </c>
      <c r="CV526" s="5">
        <f>INDEX('Team forecast'!$M$3:$AU$22,MATCH($B526,'Team forecast'!$B$3:$B$22,0),MATCH(CV$1,'Team forecast'!$M$2:$AU$2,0))*IF($Y526&gt;0,-15000,0)</f>
        <v>0</v>
      </c>
      <c r="CW526" s="5">
        <f t="shared" si="599"/>
        <v>0</v>
      </c>
      <c r="CX526" s="5">
        <f t="shared" si="600"/>
        <v>0</v>
      </c>
      <c r="CY526" s="5">
        <f t="shared" si="601"/>
        <v>0</v>
      </c>
      <c r="CZ526" s="5">
        <f t="shared" si="602"/>
        <v>0</v>
      </c>
      <c r="DA526" s="5">
        <f t="shared" si="603"/>
        <v>0</v>
      </c>
      <c r="DB526" s="5">
        <f t="shared" si="604"/>
        <v>-4000</v>
      </c>
      <c r="DC526" s="5">
        <f t="shared" si="605"/>
        <v>-1500</v>
      </c>
      <c r="DD526" s="5">
        <f t="shared" si="606"/>
        <v>0</v>
      </c>
      <c r="DE526" s="5">
        <f t="shared" si="607"/>
        <v>0</v>
      </c>
      <c r="DF526" s="5">
        <f>IFERROR(SUM(CT526:DE526),0)*((Cockpit!$C$3)^4)</f>
        <v>-1320.5499999999995</v>
      </c>
      <c r="DG526" s="19">
        <f>INDEX('Team forecast'!$M$3:$AU$22,MATCH($B526,'Team forecast'!$B$3:$B$22,0),MATCH(DG$1,'Team forecast'!$M$2:$AU$2,0))</f>
        <v>0</v>
      </c>
      <c r="DH526" s="19">
        <f>INDEX('Team forecast'!$M$3:$AU$22,MATCH($B526,'Team forecast'!$B$3:$B$22,0),MATCH(DH$1,'Team forecast'!$M$2:$AU$2,0))</f>
        <v>0</v>
      </c>
      <c r="DI526" s="19">
        <f>INDEX('Team forecast'!$M$3:$AU$22,MATCH($B526,'Team forecast'!$B$3:$B$22,0),MATCH(DI$1,'Team forecast'!$M$2:$AU$2,0))</f>
        <v>0</v>
      </c>
      <c r="DJ526" s="19">
        <f>INDEX('Team forecast'!$M$3:$AU$22,MATCH($B526,'Team forecast'!$B$3:$B$22,0),MATCH(DJ$1,'Team forecast'!$M$2:$AU$2,0))</f>
        <v>0</v>
      </c>
      <c r="DK526" s="5">
        <f t="shared" si="608"/>
        <v>7000</v>
      </c>
      <c r="DL526" s="5">
        <f>INDEX('Team forecast'!$M$3:$AU$22,MATCH($B526,'Team forecast'!$B$3:$B$22,0),MATCH(DL$1,'Team forecast'!$M$2:$AU$2,0))*IF($Y526&gt;0,25000,0)</f>
        <v>0</v>
      </c>
      <c r="DM526" s="5">
        <f>INDEX('Team forecast'!$M$3:$AU$22,MATCH($B526,'Team forecast'!$B$3:$B$22,0),MATCH(DM$1,'Team forecast'!$M$2:$AU$2,0))*IF($Y526&gt;0,5000,0)</f>
        <v>0</v>
      </c>
      <c r="DN526" s="5">
        <f>INDEX('Team forecast'!$M$3:$AU$22,MATCH($B526,'Team forecast'!$B$3:$B$22,0),MATCH(DN$1,'Team forecast'!$M$2:$AU$2,0))*IF($Y526&gt;0,-15000,0)</f>
        <v>0</v>
      </c>
      <c r="DO526" s="5">
        <f t="shared" si="609"/>
        <v>0</v>
      </c>
      <c r="DP526" s="5">
        <f t="shared" si="610"/>
        <v>0</v>
      </c>
      <c r="DQ526" s="5">
        <f t="shared" si="611"/>
        <v>0</v>
      </c>
      <c r="DR526" s="5">
        <f t="shared" si="612"/>
        <v>0</v>
      </c>
      <c r="DS526" s="5">
        <f t="shared" si="613"/>
        <v>0</v>
      </c>
      <c r="DT526" s="5">
        <f t="shared" si="614"/>
        <v>-4000</v>
      </c>
      <c r="DU526" s="5">
        <f t="shared" si="615"/>
        <v>-1500</v>
      </c>
      <c r="DV526" s="5">
        <f t="shared" si="616"/>
        <v>0</v>
      </c>
      <c r="DW526" s="5">
        <f t="shared" si="617"/>
        <v>0</v>
      </c>
      <c r="DX526" s="5">
        <f>IFERROR(SUM(DL526:DW526),0)*((Cockpit!$C$3)^5)</f>
        <v>-924.38499999999965</v>
      </c>
      <c r="DY526" s="5">
        <f t="shared" si="618"/>
        <v>29614.064999999995</v>
      </c>
      <c r="DZ526" s="5" t="str">
        <f>IF(ISERROR(MATCH(A526,'Current squad'!B:B,0)),"No","Yes")</f>
        <v>No</v>
      </c>
      <c r="EA526" s="5" cm="1">
        <f t="array" ref="EA526">IFERROR(_xlfn.IFS(DZ526="Yes",0,DZ526="No",H526*1%),999999)</f>
        <v>54820</v>
      </c>
      <c r="EB526" s="5">
        <f t="shared" si="560"/>
        <v>5536820</v>
      </c>
      <c r="EC526" s="5">
        <f t="shared" si="619"/>
        <v>-25205.935000000005</v>
      </c>
      <c r="ED526" s="1">
        <f t="shared" si="561"/>
        <v>-4.5979450930317411E-3</v>
      </c>
      <c r="EE526" s="5">
        <f>RANK(EC526,$EC$2:$EC$572)+COUNTIF($EC$2:EC526,EC526)-1</f>
        <v>246</v>
      </c>
      <c r="EF526" s="4">
        <f>RANK(ED526,$ED$2:$ED$572)+COUNTIF($ED$2:ED526,ED526)-1</f>
        <v>142</v>
      </c>
    </row>
    <row r="527" spans="1:136" x14ac:dyDescent="0.3">
      <c r="A527" t="str">
        <f>IF(Holdet.dk!A527&lt;&gt;"",Holdet.dk!A527,"")</f>
        <v>Carlos Vinicius</v>
      </c>
      <c r="B527" t="str">
        <f>INDEX(Holdet.dk!B:B,MATCH($A527,Holdet.dk!$A:$A,0))</f>
        <v>Tottenham</v>
      </c>
      <c r="C527" t="str">
        <f>INDEX(Holdet.dk!C:C,MATCH($A527,Holdet.dk!$A:$A,0))</f>
        <v>Striker</v>
      </c>
      <c r="D527" t="str">
        <f>INDEX(Holdet.dk!D:D,MATCH($A527,Holdet.dk!$A:$A,0))</f>
        <v>4.668.000</v>
      </c>
      <c r="E527" s="1">
        <f>IFERROR(_xlfn.NUMBERVALUE(INDEX(Holdet.dk!$E:$E,MATCH($A527,Holdet.dk!$A:$A,0)),","),0)</f>
        <v>3.0000000000000001E-3</v>
      </c>
      <c r="F527" t="str">
        <f>IF(INDEX(Lookup!H:H,MATCH('Master data'!A527,Lookup!G:G,0))=0,A527,INDEX(Lookup!H:H,MATCH('Master data'!A527,Lookup!G:G,0)))</f>
        <v>Carlos Vinicius</v>
      </c>
      <c r="G527" t="str">
        <f>IFERROR(INDEX(Lookup!B:B,MATCH(INDEX(Rotowire!C:C,MATCH(F527,Rotowire!A:A,0)),Lookup!D:D,0)),"")</f>
        <v/>
      </c>
      <c r="H527" s="5">
        <f t="shared" si="552"/>
        <v>4668000</v>
      </c>
      <c r="I527" s="19">
        <f>IFERROR(INDEX('Team forecast'!$G$3:$I$22,MATCH($B527,'Team forecast'!$B$3:$B$22,0),MATCH(I$1,'Team forecast'!$G$2:$I$2,0)),0)</f>
        <v>0.81751824817518248</v>
      </c>
      <c r="J527" s="19">
        <f>IFERROR(INDEX('Team forecast'!$G$3:$I$22,MATCH($B527,'Team forecast'!$B$3:$B$22,0),MATCH(J$1,'Team forecast'!$G$2:$I$2,0)),0)</f>
        <v>1.0388888888888888</v>
      </c>
      <c r="K527" s="19">
        <f>IFERROR(INDEX('Team forecast'!$G$3:$I$22,MATCH($B527,'Team forecast'!$B$3:$B$22,0),MATCH(K$1,'Team forecast'!$G$2:$I$2,0)),0)</f>
        <v>1.0274910787675426</v>
      </c>
      <c r="L527">
        <f>SUMIFS(Rotowire!E:E,Rotowire!$A:$A,'Master data'!$F527)</f>
        <v>0</v>
      </c>
      <c r="M527" s="2">
        <f>SUMIFS(Rotowire!F:F,Rotowire!$A:$A,'Master data'!$F527)*I527</f>
        <v>0</v>
      </c>
      <c r="N527" s="2">
        <f>SUMIFS(Rotowire!G:G,Rotowire!$A:$A,'Master data'!$F527)*I527</f>
        <v>0</v>
      </c>
      <c r="O527" s="2">
        <f>SUMIFS(Rotowire!I:I,Rotowire!$A:$A,'Master data'!$F527)*I527</f>
        <v>0</v>
      </c>
      <c r="P527" s="2">
        <f>SUMIFS(Rotowire!W:W,Rotowire!$A:$A,'Master data'!$F527)*K527</f>
        <v>0</v>
      </c>
      <c r="Q527" s="2">
        <f>SUMIFS(Rotowire!Y:Y,Rotowire!$A:$A,'Master data'!$F527)*J527</f>
        <v>0</v>
      </c>
      <c r="R527" s="2">
        <f>SUMIFS(Rotowire!AB:AB,Rotowire!$A:$A,'Master data'!$F527)</f>
        <v>0</v>
      </c>
      <c r="S527" s="2">
        <f>SUMIFS(Rotowire!AC:AC,Rotowire!$A:$A,'Master data'!$F527)</f>
        <v>0</v>
      </c>
      <c r="T527" s="2">
        <f>INDEX('Team forecast'!D$3:D$22,MATCH($B527,'Team forecast'!$B$3:$B$22,0))</f>
        <v>1.1200000000000001</v>
      </c>
      <c r="U527" s="2">
        <f>INDEX('Team forecast'!E$3:E$22,MATCH($B527,'Team forecast'!$B$3:$B$22,0))</f>
        <v>1.87</v>
      </c>
      <c r="V527" s="2">
        <f>INDEX('Team forecast'!J$3:J$22,MATCH($B527,'Team forecast'!$B$3:$B$22,0))</f>
        <v>0.22459999999999999</v>
      </c>
      <c r="W527" s="2">
        <f>INDEX('Team forecast'!K$3:K$22,MATCH($B527,'Team forecast'!$B$3:$B$22,0))</f>
        <v>0.23169999999999999</v>
      </c>
      <c r="X527" s="2">
        <f>INDEX('Team forecast'!L$3:L$22,MATCH($B527,'Team forecast'!$B$3:$B$22,0))</f>
        <v>0.54369999999999996</v>
      </c>
      <c r="Y527" s="5">
        <f t="shared" si="553"/>
        <v>-5000</v>
      </c>
      <c r="Z527" s="5">
        <f t="shared" si="554"/>
        <v>0</v>
      </c>
      <c r="AA527" s="5">
        <f t="shared" si="555"/>
        <v>0</v>
      </c>
      <c r="AB527" s="5">
        <f t="shared" si="556"/>
        <v>0</v>
      </c>
      <c r="AC527" s="5">
        <f t="shared" si="557"/>
        <v>0</v>
      </c>
      <c r="AD527" s="5">
        <f t="shared" si="562"/>
        <v>0</v>
      </c>
      <c r="AE527" s="5">
        <f t="shared" si="563"/>
        <v>0</v>
      </c>
      <c r="AF527" s="5">
        <f t="shared" si="558"/>
        <v>0</v>
      </c>
      <c r="AG527" s="5">
        <f t="shared" si="559"/>
        <v>0</v>
      </c>
      <c r="AH527" s="5">
        <f t="shared" si="564"/>
        <v>0</v>
      </c>
      <c r="AI527" s="5">
        <f t="shared" si="565"/>
        <v>0</v>
      </c>
      <c r="AJ527" s="5">
        <f t="shared" si="566"/>
        <v>0</v>
      </c>
      <c r="AK527" s="5">
        <f t="shared" si="567"/>
        <v>0</v>
      </c>
      <c r="AL527" s="5">
        <f>IFERROR(SUM(Y527:AK527),-5000)*((Cockpit!$C$3)^0)</f>
        <v>-5000</v>
      </c>
      <c r="AM527" s="19">
        <f>INDEX('Team forecast'!$M$3:$AU$22,MATCH($B527,'Team forecast'!$B$3:$B$22,0),MATCH(AM$1,'Team forecast'!$M$2:$AU$2,0))</f>
        <v>0</v>
      </c>
      <c r="AN527" s="19">
        <f>INDEX('Team forecast'!$M$3:$AU$22,MATCH($B527,'Team forecast'!$B$3:$B$22,0),MATCH(AN$1,'Team forecast'!$M$2:$AU$2,0))</f>
        <v>0</v>
      </c>
      <c r="AO527" s="19">
        <f>INDEX('Team forecast'!$M$3:$AU$22,MATCH($B527,'Team forecast'!$B$3:$B$22,0),MATCH(AO$1,'Team forecast'!$M$2:$AU$2,0))</f>
        <v>0</v>
      </c>
      <c r="AP527" s="19">
        <f>INDEX('Team forecast'!$M$3:$AU$22,MATCH($B527,'Team forecast'!$B$3:$B$22,0),MATCH(AP$1,'Team forecast'!$M$2:$AU$2,0))</f>
        <v>0</v>
      </c>
      <c r="AQ527" s="5">
        <f t="shared" si="568"/>
        <v>-5000</v>
      </c>
      <c r="AR527" s="5">
        <f>INDEX('Team forecast'!$M$3:$AU$22,MATCH($B527,'Team forecast'!$B$3:$B$22,0),MATCH(AR$1,'Team forecast'!$M$2:$AU$2,0))*IF($Y527&gt;0,25000,0)</f>
        <v>0</v>
      </c>
      <c r="AS527" s="5">
        <f>INDEX('Team forecast'!$M$3:$AU$22,MATCH($B527,'Team forecast'!$B$3:$B$22,0),MATCH(AS$1,'Team forecast'!$M$2:$AU$2,0))*IF($Y527&gt;0,5000,0)</f>
        <v>0</v>
      </c>
      <c r="AT527" s="5">
        <f>INDEX('Team forecast'!$M$3:$AU$22,MATCH($B527,'Team forecast'!$B$3:$B$22,0),MATCH(AT$1,'Team forecast'!$M$2:$AU$2,0))*IF($Y527&gt;0,-15000,0)</f>
        <v>0</v>
      </c>
      <c r="AU527" s="5">
        <f t="shared" si="569"/>
        <v>0</v>
      </c>
      <c r="AV527" s="5">
        <f t="shared" si="570"/>
        <v>0</v>
      </c>
      <c r="AW527" s="5">
        <f t="shared" si="571"/>
        <v>0</v>
      </c>
      <c r="AX527" s="5">
        <f t="shared" si="572"/>
        <v>0</v>
      </c>
      <c r="AY527" s="5">
        <f t="shared" si="573"/>
        <v>0</v>
      </c>
      <c r="AZ527" s="5">
        <f t="shared" si="574"/>
        <v>0</v>
      </c>
      <c r="BA527" s="5">
        <f t="shared" si="575"/>
        <v>0</v>
      </c>
      <c r="BB527" s="5">
        <f t="shared" si="576"/>
        <v>0</v>
      </c>
      <c r="BC527" s="5">
        <f t="shared" si="577"/>
        <v>0</v>
      </c>
      <c r="BD527" s="5">
        <f>IFERROR(SUM(AR527:BC527),0)*((Cockpit!$C$3)^1)</f>
        <v>0</v>
      </c>
      <c r="BE527" s="19">
        <f>INDEX('Team forecast'!$M$3:$AU$22,MATCH($B527,'Team forecast'!$B$3:$B$22,0),MATCH(BE$1,'Team forecast'!$M$2:$AU$2,0))</f>
        <v>0</v>
      </c>
      <c r="BF527" s="19">
        <f>INDEX('Team forecast'!$M$3:$AU$22,MATCH($B527,'Team forecast'!$B$3:$B$22,0),MATCH(BF$1,'Team forecast'!$M$2:$AU$2,0))</f>
        <v>0</v>
      </c>
      <c r="BG527" s="19">
        <f>INDEX('Team forecast'!$M$3:$AU$22,MATCH($B527,'Team forecast'!$B$3:$B$22,0),MATCH(BG$1,'Team forecast'!$M$2:$AU$2,0))</f>
        <v>0</v>
      </c>
      <c r="BH527" s="19">
        <f>INDEX('Team forecast'!$M$3:$AU$22,MATCH($B527,'Team forecast'!$B$3:$B$22,0),MATCH(BH$1,'Team forecast'!$M$2:$AU$2,0))</f>
        <v>0</v>
      </c>
      <c r="BI527" s="5">
        <f t="shared" si="578"/>
        <v>-5000</v>
      </c>
      <c r="BJ527" s="5">
        <f>INDEX('Team forecast'!$M$3:$AU$22,MATCH($B527,'Team forecast'!$B$3:$B$22,0),MATCH(BJ$1,'Team forecast'!$M$2:$AU$2,0))*IF($Y527&gt;0,25000,0)</f>
        <v>0</v>
      </c>
      <c r="BK527" s="5">
        <f>INDEX('Team forecast'!$M$3:$AU$22,MATCH($B527,'Team forecast'!$B$3:$B$22,0),MATCH(BK$1,'Team forecast'!$M$2:$AU$2,0))*IF($Y527&gt;0,5000,0)</f>
        <v>0</v>
      </c>
      <c r="BL527" s="5">
        <f>INDEX('Team forecast'!$M$3:$AU$22,MATCH($B527,'Team forecast'!$B$3:$B$22,0),MATCH(BL$1,'Team forecast'!$M$2:$AU$2,0))*IF($Y527&gt;0,-15000,0)</f>
        <v>0</v>
      </c>
      <c r="BM527" s="5">
        <f t="shared" si="579"/>
        <v>0</v>
      </c>
      <c r="BN527" s="5">
        <f t="shared" si="580"/>
        <v>0</v>
      </c>
      <c r="BO527" s="5">
        <f t="shared" si="581"/>
        <v>0</v>
      </c>
      <c r="BP527" s="5">
        <f t="shared" si="582"/>
        <v>0</v>
      </c>
      <c r="BQ527" s="5">
        <f t="shared" si="583"/>
        <v>0</v>
      </c>
      <c r="BR527" s="5">
        <f t="shared" si="584"/>
        <v>0</v>
      </c>
      <c r="BS527" s="5">
        <f t="shared" si="585"/>
        <v>0</v>
      </c>
      <c r="BT527" s="5">
        <f t="shared" si="586"/>
        <v>0</v>
      </c>
      <c r="BU527" s="5">
        <f t="shared" si="587"/>
        <v>0</v>
      </c>
      <c r="BV527" s="5">
        <f>IFERROR(SUM(BJ527:BU527),0)*((Cockpit!$C$3)^2)</f>
        <v>0</v>
      </c>
      <c r="BW527" s="19">
        <f>INDEX('Team forecast'!$M$3:$AU$22,MATCH($B527,'Team forecast'!$B$3:$B$22,0),MATCH(BW$1,'Team forecast'!$M$2:$AU$2,0))</f>
        <v>0</v>
      </c>
      <c r="BX527" s="19">
        <f>INDEX('Team forecast'!$M$3:$AU$22,MATCH($B527,'Team forecast'!$B$3:$B$22,0),MATCH(BX$1,'Team forecast'!$M$2:$AU$2,0))</f>
        <v>0</v>
      </c>
      <c r="BY527" s="19">
        <f>INDEX('Team forecast'!$M$3:$AU$22,MATCH($B527,'Team forecast'!$B$3:$B$22,0),MATCH(BY$1,'Team forecast'!$M$2:$AU$2,0))</f>
        <v>0</v>
      </c>
      <c r="BZ527" s="19">
        <f>INDEX('Team forecast'!$M$3:$AU$22,MATCH($B527,'Team forecast'!$B$3:$B$22,0),MATCH(BZ$1,'Team forecast'!$M$2:$AU$2,0))</f>
        <v>0</v>
      </c>
      <c r="CA527" s="5">
        <f t="shared" si="588"/>
        <v>-5000</v>
      </c>
      <c r="CB527" s="5">
        <f>INDEX('Team forecast'!$M$3:$AU$22,MATCH($B527,'Team forecast'!$B$3:$B$22,0),MATCH(CB$1,'Team forecast'!$M$2:$AU$2,0))*IF($Y527&gt;0,25000,0)</f>
        <v>0</v>
      </c>
      <c r="CC527" s="5">
        <f>INDEX('Team forecast'!$M$3:$AU$22,MATCH($B527,'Team forecast'!$B$3:$B$22,0),MATCH(CC$1,'Team forecast'!$M$2:$AU$2,0))*IF($Y527&gt;0,5000,0)</f>
        <v>0</v>
      </c>
      <c r="CD527" s="5">
        <f>INDEX('Team forecast'!$M$3:$AU$22,MATCH($B527,'Team forecast'!$B$3:$B$22,0),MATCH(CD$1,'Team forecast'!$M$2:$AU$2,0))*IF($Y527&gt;0,-15000,0)</f>
        <v>0</v>
      </c>
      <c r="CE527" s="5">
        <f t="shared" si="589"/>
        <v>0</v>
      </c>
      <c r="CF527" s="5">
        <f t="shared" si="590"/>
        <v>0</v>
      </c>
      <c r="CG527" s="5">
        <f t="shared" si="591"/>
        <v>0</v>
      </c>
      <c r="CH527" s="5">
        <f t="shared" si="592"/>
        <v>0</v>
      </c>
      <c r="CI527" s="5">
        <f t="shared" si="593"/>
        <v>0</v>
      </c>
      <c r="CJ527" s="5">
        <f t="shared" si="594"/>
        <v>0</v>
      </c>
      <c r="CK527" s="5">
        <f t="shared" si="595"/>
        <v>0</v>
      </c>
      <c r="CL527" s="5">
        <f t="shared" si="596"/>
        <v>0</v>
      </c>
      <c r="CM527" s="5">
        <f t="shared" si="597"/>
        <v>0</v>
      </c>
      <c r="CN527" s="5">
        <f>IFERROR(SUM(CB527:CM527),0)*((Cockpit!$C$3)^3)</f>
        <v>0</v>
      </c>
      <c r="CO527" s="19">
        <f>INDEX('Team forecast'!$M$3:$AU$22,MATCH($B527,'Team forecast'!$B$3:$B$22,0),MATCH(CO$1,'Team forecast'!$M$2:$AU$2,0))</f>
        <v>0</v>
      </c>
      <c r="CP527" s="19">
        <f>INDEX('Team forecast'!$M$3:$AU$22,MATCH($B527,'Team forecast'!$B$3:$B$22,0),MATCH(CP$1,'Team forecast'!$M$2:$AU$2,0))</f>
        <v>0</v>
      </c>
      <c r="CQ527" s="19">
        <f>INDEX('Team forecast'!$M$3:$AU$22,MATCH($B527,'Team forecast'!$B$3:$B$22,0),MATCH(CQ$1,'Team forecast'!$M$2:$AU$2,0))</f>
        <v>0</v>
      </c>
      <c r="CR527" s="19">
        <f>INDEX('Team forecast'!$M$3:$AU$22,MATCH($B527,'Team forecast'!$B$3:$B$22,0),MATCH(CR$1,'Team forecast'!$M$2:$AU$2,0))</f>
        <v>0</v>
      </c>
      <c r="CS527" s="5">
        <f t="shared" si="598"/>
        <v>-5000</v>
      </c>
      <c r="CT527" s="5">
        <f>INDEX('Team forecast'!$M$3:$AU$22,MATCH($B527,'Team forecast'!$B$3:$B$22,0),MATCH(CT$1,'Team forecast'!$M$2:$AU$2,0))*IF($Y527&gt;0,25000,0)</f>
        <v>0</v>
      </c>
      <c r="CU527" s="5">
        <f>INDEX('Team forecast'!$M$3:$AU$22,MATCH($B527,'Team forecast'!$B$3:$B$22,0),MATCH(CU$1,'Team forecast'!$M$2:$AU$2,0))*IF($Y527&gt;0,5000,0)</f>
        <v>0</v>
      </c>
      <c r="CV527" s="5">
        <f>INDEX('Team forecast'!$M$3:$AU$22,MATCH($B527,'Team forecast'!$B$3:$B$22,0),MATCH(CV$1,'Team forecast'!$M$2:$AU$2,0))*IF($Y527&gt;0,-15000,0)</f>
        <v>0</v>
      </c>
      <c r="CW527" s="5">
        <f t="shared" si="599"/>
        <v>0</v>
      </c>
      <c r="CX527" s="5">
        <f t="shared" si="600"/>
        <v>0</v>
      </c>
      <c r="CY527" s="5">
        <f t="shared" si="601"/>
        <v>0</v>
      </c>
      <c r="CZ527" s="5">
        <f t="shared" si="602"/>
        <v>0</v>
      </c>
      <c r="DA527" s="5">
        <f t="shared" si="603"/>
        <v>0</v>
      </c>
      <c r="DB527" s="5">
        <f t="shared" si="604"/>
        <v>0</v>
      </c>
      <c r="DC527" s="5">
        <f t="shared" si="605"/>
        <v>0</v>
      </c>
      <c r="DD527" s="5">
        <f t="shared" si="606"/>
        <v>0</v>
      </c>
      <c r="DE527" s="5">
        <f t="shared" si="607"/>
        <v>0</v>
      </c>
      <c r="DF527" s="5">
        <f>IFERROR(SUM(CT527:DE527),0)*((Cockpit!$C$3)^4)</f>
        <v>0</v>
      </c>
      <c r="DG527" s="19">
        <f>INDEX('Team forecast'!$M$3:$AU$22,MATCH($B527,'Team forecast'!$B$3:$B$22,0),MATCH(DG$1,'Team forecast'!$M$2:$AU$2,0))</f>
        <v>0</v>
      </c>
      <c r="DH527" s="19">
        <f>INDEX('Team forecast'!$M$3:$AU$22,MATCH($B527,'Team forecast'!$B$3:$B$22,0),MATCH(DH$1,'Team forecast'!$M$2:$AU$2,0))</f>
        <v>0</v>
      </c>
      <c r="DI527" s="19">
        <f>INDEX('Team forecast'!$M$3:$AU$22,MATCH($B527,'Team forecast'!$B$3:$B$22,0),MATCH(DI$1,'Team forecast'!$M$2:$AU$2,0))</f>
        <v>0</v>
      </c>
      <c r="DJ527" s="19">
        <f>INDEX('Team forecast'!$M$3:$AU$22,MATCH($B527,'Team forecast'!$B$3:$B$22,0),MATCH(DJ$1,'Team forecast'!$M$2:$AU$2,0))</f>
        <v>0</v>
      </c>
      <c r="DK527" s="5">
        <f t="shared" si="608"/>
        <v>-5000</v>
      </c>
      <c r="DL527" s="5">
        <f>INDEX('Team forecast'!$M$3:$AU$22,MATCH($B527,'Team forecast'!$B$3:$B$22,0),MATCH(DL$1,'Team forecast'!$M$2:$AU$2,0))*IF($Y527&gt;0,25000,0)</f>
        <v>0</v>
      </c>
      <c r="DM527" s="5">
        <f>INDEX('Team forecast'!$M$3:$AU$22,MATCH($B527,'Team forecast'!$B$3:$B$22,0),MATCH(DM$1,'Team forecast'!$M$2:$AU$2,0))*IF($Y527&gt;0,5000,0)</f>
        <v>0</v>
      </c>
      <c r="DN527" s="5">
        <f>INDEX('Team forecast'!$M$3:$AU$22,MATCH($B527,'Team forecast'!$B$3:$B$22,0),MATCH(DN$1,'Team forecast'!$M$2:$AU$2,0))*IF($Y527&gt;0,-15000,0)</f>
        <v>0</v>
      </c>
      <c r="DO527" s="5">
        <f t="shared" si="609"/>
        <v>0</v>
      </c>
      <c r="DP527" s="5">
        <f t="shared" si="610"/>
        <v>0</v>
      </c>
      <c r="DQ527" s="5">
        <f t="shared" si="611"/>
        <v>0</v>
      </c>
      <c r="DR527" s="5">
        <f t="shared" si="612"/>
        <v>0</v>
      </c>
      <c r="DS527" s="5">
        <f t="shared" si="613"/>
        <v>0</v>
      </c>
      <c r="DT527" s="5">
        <f t="shared" si="614"/>
        <v>0</v>
      </c>
      <c r="DU527" s="5">
        <f t="shared" si="615"/>
        <v>0</v>
      </c>
      <c r="DV527" s="5">
        <f t="shared" si="616"/>
        <v>0</v>
      </c>
      <c r="DW527" s="5">
        <f t="shared" si="617"/>
        <v>0</v>
      </c>
      <c r="DX527" s="5">
        <f>IFERROR(SUM(DL527:DW527),0)*((Cockpit!$C$3)^5)</f>
        <v>0</v>
      </c>
      <c r="DY527" s="5">
        <f t="shared" si="618"/>
        <v>-5000</v>
      </c>
      <c r="DZ527" s="5" t="str">
        <f>IF(ISERROR(MATCH(A527,'Current squad'!B:B,0)),"No","Yes")</f>
        <v>No</v>
      </c>
      <c r="EA527" s="5" cm="1">
        <f t="array" ref="EA527">IFERROR(_xlfn.IFS(DZ527="Yes",0,DZ527="No",H527*1%),999999)</f>
        <v>46680</v>
      </c>
      <c r="EB527" s="5">
        <f t="shared" si="560"/>
        <v>4714680</v>
      </c>
      <c r="EC527" s="5">
        <f t="shared" si="619"/>
        <v>-51680</v>
      </c>
      <c r="ED527" s="1">
        <f t="shared" si="561"/>
        <v>-1.1071122536418166E-2</v>
      </c>
      <c r="EE527" s="5">
        <f>RANK(EC527,$EC$2:$EC$572)+COUNTIF($EC$2:EC527,EC527)-1</f>
        <v>500</v>
      </c>
      <c r="EF527" s="4">
        <f>RANK(ED527,$ED$2:$ED$572)+COUNTIF($ED$2:ED527,ED527)-1</f>
        <v>249</v>
      </c>
    </row>
    <row r="528" spans="1:136" x14ac:dyDescent="0.3">
      <c r="A528" t="str">
        <f>IF(Holdet.dk!A528&lt;&gt;"",Holdet.dk!A528,"")</f>
        <v>Bailey Peacock-Farrell</v>
      </c>
      <c r="B528" t="str">
        <f>INDEX(Holdet.dk!B:B,MATCH($A528,Holdet.dk!$A:$A,0))</f>
        <v>Burnley</v>
      </c>
      <c r="C528" t="str">
        <f>INDEX(Holdet.dk!C:C,MATCH($A528,Holdet.dk!$A:$A,0))</f>
        <v>Goalkeeper</v>
      </c>
      <c r="D528" t="str">
        <f>INDEX(Holdet.dk!D:D,MATCH($A528,Holdet.dk!$A:$A,0))</f>
        <v>3.359.000</v>
      </c>
      <c r="E528" s="1">
        <f>IFERROR(_xlfn.NUMBERVALUE(INDEX(Holdet.dk!$E:$E,MATCH($A528,Holdet.dk!$A:$A,0)),","),0)</f>
        <v>1E-3</v>
      </c>
      <c r="F528" t="str">
        <f>IF(INDEX(Lookup!H:H,MATCH('Master data'!A528,Lookup!G:G,0))=0,A528,INDEX(Lookup!H:H,MATCH('Master data'!A528,Lookup!G:G,0)))</f>
        <v>Bailey Peacock-Farrell</v>
      </c>
      <c r="G528" t="str">
        <f>IFERROR(INDEX(Lookup!B:B,MATCH(INDEX(Rotowire!C:C,MATCH(F528,Rotowire!A:A,0)),Lookup!D:D,0)),"")</f>
        <v/>
      </c>
      <c r="H528" s="5">
        <f t="shared" si="552"/>
        <v>3359000</v>
      </c>
      <c r="I528" s="19">
        <f>IFERROR(INDEX('Team forecast'!$G$3:$I$22,MATCH($B528,'Team forecast'!$B$3:$B$22,0),MATCH(I$1,'Team forecast'!$G$2:$I$2,0)),0)</f>
        <v>0.86842105263157876</v>
      </c>
      <c r="J528" s="19">
        <f>IFERROR(INDEX('Team forecast'!$G$3:$I$22,MATCH($B528,'Team forecast'!$B$3:$B$22,0),MATCH(J$1,'Team forecast'!$G$2:$I$2,0)),0)</f>
        <v>0.79999999999999993</v>
      </c>
      <c r="K528" s="19">
        <f>IFERROR(INDEX('Team forecast'!$G$3:$I$22,MATCH($B528,'Team forecast'!$B$3:$B$22,0),MATCH(K$1,'Team forecast'!$G$2:$I$2,0)),0)</f>
        <v>1.3061924203441888</v>
      </c>
      <c r="L528">
        <f>SUMIFS(Rotowire!E:E,Rotowire!$A:$A,'Master data'!$F528)</f>
        <v>0</v>
      </c>
      <c r="M528" s="2">
        <f>SUMIFS(Rotowire!F:F,Rotowire!$A:$A,'Master data'!$F528)*I528</f>
        <v>0</v>
      </c>
      <c r="N528" s="2">
        <f>SUMIFS(Rotowire!G:G,Rotowire!$A:$A,'Master data'!$F528)*I528</f>
        <v>0</v>
      </c>
      <c r="O528" s="2">
        <f>SUMIFS(Rotowire!I:I,Rotowire!$A:$A,'Master data'!$F528)*I528</f>
        <v>0</v>
      </c>
      <c r="P528" s="2">
        <f>SUMIFS(Rotowire!W:W,Rotowire!$A:$A,'Master data'!$F528)*K528</f>
        <v>0</v>
      </c>
      <c r="Q528" s="2">
        <f>SUMIFS(Rotowire!Y:Y,Rotowire!$A:$A,'Master data'!$F528)*J528</f>
        <v>0</v>
      </c>
      <c r="R528" s="2">
        <f>SUMIFS(Rotowire!AB:AB,Rotowire!$A:$A,'Master data'!$F528)</f>
        <v>0</v>
      </c>
      <c r="S528" s="2">
        <f>SUMIFS(Rotowire!AC:AC,Rotowire!$A:$A,'Master data'!$F528)</f>
        <v>0</v>
      </c>
      <c r="T528" s="2">
        <f>INDEX('Team forecast'!D$3:D$22,MATCH($B528,'Team forecast'!$B$3:$B$22,0))</f>
        <v>1.32</v>
      </c>
      <c r="U528" s="2">
        <f>INDEX('Team forecast'!E$3:E$22,MATCH($B528,'Team forecast'!$B$3:$B$22,0))</f>
        <v>1.1599999999999999</v>
      </c>
      <c r="V528" s="2">
        <f>INDEX('Team forecast'!J$3:J$22,MATCH($B528,'Team forecast'!$B$3:$B$22,0))</f>
        <v>0.39810000000000001</v>
      </c>
      <c r="W528" s="2">
        <f>INDEX('Team forecast'!K$3:K$22,MATCH($B528,'Team forecast'!$B$3:$B$22,0))</f>
        <v>0.27700000000000002</v>
      </c>
      <c r="X528" s="2">
        <f>INDEX('Team forecast'!L$3:L$22,MATCH($B528,'Team forecast'!$B$3:$B$22,0))</f>
        <v>0.32490000000000002</v>
      </c>
      <c r="Y528" s="5">
        <f t="shared" si="553"/>
        <v>-5000</v>
      </c>
      <c r="Z528" s="5">
        <f t="shared" si="554"/>
        <v>0</v>
      </c>
      <c r="AA528" s="5">
        <f t="shared" si="555"/>
        <v>0</v>
      </c>
      <c r="AB528" s="5">
        <f t="shared" si="556"/>
        <v>0</v>
      </c>
      <c r="AC528" s="5">
        <f t="shared" si="557"/>
        <v>0</v>
      </c>
      <c r="AD528" s="5">
        <f t="shared" si="562"/>
        <v>0</v>
      </c>
      <c r="AE528" s="5">
        <f t="shared" si="563"/>
        <v>0</v>
      </c>
      <c r="AF528" s="5">
        <f t="shared" si="558"/>
        <v>0</v>
      </c>
      <c r="AG528" s="5">
        <f t="shared" si="559"/>
        <v>0</v>
      </c>
      <c r="AH528" s="5">
        <f t="shared" si="564"/>
        <v>0</v>
      </c>
      <c r="AI528" s="5">
        <f t="shared" si="565"/>
        <v>0</v>
      </c>
      <c r="AJ528" s="5">
        <f t="shared" si="566"/>
        <v>0</v>
      </c>
      <c r="AK528" s="5">
        <f t="shared" si="567"/>
        <v>0</v>
      </c>
      <c r="AL528" s="5">
        <f>IFERROR(SUM(Y528:AK528),-5000)*((Cockpit!$C$3)^0)</f>
        <v>-5000</v>
      </c>
      <c r="AM528" s="19">
        <f>INDEX('Team forecast'!$M$3:$AU$22,MATCH($B528,'Team forecast'!$B$3:$B$22,0),MATCH(AM$1,'Team forecast'!$M$2:$AU$2,0))</f>
        <v>0</v>
      </c>
      <c r="AN528" s="19">
        <f>INDEX('Team forecast'!$M$3:$AU$22,MATCH($B528,'Team forecast'!$B$3:$B$22,0),MATCH(AN$1,'Team forecast'!$M$2:$AU$2,0))</f>
        <v>0</v>
      </c>
      <c r="AO528" s="19">
        <f>INDEX('Team forecast'!$M$3:$AU$22,MATCH($B528,'Team forecast'!$B$3:$B$22,0),MATCH(AO$1,'Team forecast'!$M$2:$AU$2,0))</f>
        <v>0</v>
      </c>
      <c r="AP528" s="19">
        <f>INDEX('Team forecast'!$M$3:$AU$22,MATCH($B528,'Team forecast'!$B$3:$B$22,0),MATCH(AP$1,'Team forecast'!$M$2:$AU$2,0))</f>
        <v>0</v>
      </c>
      <c r="AQ528" s="5">
        <f t="shared" si="568"/>
        <v>-5000</v>
      </c>
      <c r="AR528" s="5">
        <f>INDEX('Team forecast'!$M$3:$AU$22,MATCH($B528,'Team forecast'!$B$3:$B$22,0),MATCH(AR$1,'Team forecast'!$M$2:$AU$2,0))*IF($Y528&gt;0,25000,0)</f>
        <v>0</v>
      </c>
      <c r="AS528" s="5">
        <f>INDEX('Team forecast'!$M$3:$AU$22,MATCH($B528,'Team forecast'!$B$3:$B$22,0),MATCH(AS$1,'Team forecast'!$M$2:$AU$2,0))*IF($Y528&gt;0,5000,0)</f>
        <v>0</v>
      </c>
      <c r="AT528" s="5">
        <f>INDEX('Team forecast'!$M$3:$AU$22,MATCH($B528,'Team forecast'!$B$3:$B$22,0),MATCH(AT$1,'Team forecast'!$M$2:$AU$2,0))*IF($Y528&gt;0,-15000,0)</f>
        <v>0</v>
      </c>
      <c r="AU528" s="5">
        <f t="shared" si="569"/>
        <v>0</v>
      </c>
      <c r="AV528" s="5">
        <f t="shared" si="570"/>
        <v>0</v>
      </c>
      <c r="AW528" s="5">
        <f t="shared" si="571"/>
        <v>0</v>
      </c>
      <c r="AX528" s="5">
        <f t="shared" si="572"/>
        <v>0</v>
      </c>
      <c r="AY528" s="5">
        <f t="shared" si="573"/>
        <v>0</v>
      </c>
      <c r="AZ528" s="5">
        <f t="shared" si="574"/>
        <v>0</v>
      </c>
      <c r="BA528" s="5">
        <f t="shared" si="575"/>
        <v>0</v>
      </c>
      <c r="BB528" s="5">
        <f t="shared" si="576"/>
        <v>0</v>
      </c>
      <c r="BC528" s="5">
        <f t="shared" si="577"/>
        <v>0</v>
      </c>
      <c r="BD528" s="5">
        <f>IFERROR(SUM(AR528:BC528),0)*((Cockpit!$C$3)^1)</f>
        <v>0</v>
      </c>
      <c r="BE528" s="19">
        <f>INDEX('Team forecast'!$M$3:$AU$22,MATCH($B528,'Team forecast'!$B$3:$B$22,0),MATCH(BE$1,'Team forecast'!$M$2:$AU$2,0))</f>
        <v>0</v>
      </c>
      <c r="BF528" s="19">
        <f>INDEX('Team forecast'!$M$3:$AU$22,MATCH($B528,'Team forecast'!$B$3:$B$22,0),MATCH(BF$1,'Team forecast'!$M$2:$AU$2,0))</f>
        <v>0</v>
      </c>
      <c r="BG528" s="19">
        <f>INDEX('Team forecast'!$M$3:$AU$22,MATCH($B528,'Team forecast'!$B$3:$B$22,0),MATCH(BG$1,'Team forecast'!$M$2:$AU$2,0))</f>
        <v>0</v>
      </c>
      <c r="BH528" s="19">
        <f>INDEX('Team forecast'!$M$3:$AU$22,MATCH($B528,'Team forecast'!$B$3:$B$22,0),MATCH(BH$1,'Team forecast'!$M$2:$AU$2,0))</f>
        <v>0</v>
      </c>
      <c r="BI528" s="5">
        <f t="shared" si="578"/>
        <v>-5000</v>
      </c>
      <c r="BJ528" s="5">
        <f>INDEX('Team forecast'!$M$3:$AU$22,MATCH($B528,'Team forecast'!$B$3:$B$22,0),MATCH(BJ$1,'Team forecast'!$M$2:$AU$2,0))*IF($Y528&gt;0,25000,0)</f>
        <v>0</v>
      </c>
      <c r="BK528" s="5">
        <f>INDEX('Team forecast'!$M$3:$AU$22,MATCH($B528,'Team forecast'!$B$3:$B$22,0),MATCH(BK$1,'Team forecast'!$M$2:$AU$2,0))*IF($Y528&gt;0,5000,0)</f>
        <v>0</v>
      </c>
      <c r="BL528" s="5">
        <f>INDEX('Team forecast'!$M$3:$AU$22,MATCH($B528,'Team forecast'!$B$3:$B$22,0),MATCH(BL$1,'Team forecast'!$M$2:$AU$2,0))*IF($Y528&gt;0,-15000,0)</f>
        <v>0</v>
      </c>
      <c r="BM528" s="5">
        <f t="shared" si="579"/>
        <v>0</v>
      </c>
      <c r="BN528" s="5">
        <f t="shared" si="580"/>
        <v>0</v>
      </c>
      <c r="BO528" s="5">
        <f t="shared" si="581"/>
        <v>0</v>
      </c>
      <c r="BP528" s="5">
        <f t="shared" si="582"/>
        <v>0</v>
      </c>
      <c r="BQ528" s="5">
        <f t="shared" si="583"/>
        <v>0</v>
      </c>
      <c r="BR528" s="5">
        <f t="shared" si="584"/>
        <v>0</v>
      </c>
      <c r="BS528" s="5">
        <f t="shared" si="585"/>
        <v>0</v>
      </c>
      <c r="BT528" s="5">
        <f t="shared" si="586"/>
        <v>0</v>
      </c>
      <c r="BU528" s="5">
        <f t="shared" si="587"/>
        <v>0</v>
      </c>
      <c r="BV528" s="5">
        <f>IFERROR(SUM(BJ528:BU528),0)*((Cockpit!$C$3)^2)</f>
        <v>0</v>
      </c>
      <c r="BW528" s="19">
        <f>INDEX('Team forecast'!$M$3:$AU$22,MATCH($B528,'Team forecast'!$B$3:$B$22,0),MATCH(BW$1,'Team forecast'!$M$2:$AU$2,0))</f>
        <v>0</v>
      </c>
      <c r="BX528" s="19">
        <f>INDEX('Team forecast'!$M$3:$AU$22,MATCH($B528,'Team forecast'!$B$3:$B$22,0),MATCH(BX$1,'Team forecast'!$M$2:$AU$2,0))</f>
        <v>0</v>
      </c>
      <c r="BY528" s="19">
        <f>INDEX('Team forecast'!$M$3:$AU$22,MATCH($B528,'Team forecast'!$B$3:$B$22,0),MATCH(BY$1,'Team forecast'!$M$2:$AU$2,0))</f>
        <v>0</v>
      </c>
      <c r="BZ528" s="19">
        <f>INDEX('Team forecast'!$M$3:$AU$22,MATCH($B528,'Team forecast'!$B$3:$B$22,0),MATCH(BZ$1,'Team forecast'!$M$2:$AU$2,0))</f>
        <v>0</v>
      </c>
      <c r="CA528" s="5">
        <f t="shared" si="588"/>
        <v>-5000</v>
      </c>
      <c r="CB528" s="5">
        <f>INDEX('Team forecast'!$M$3:$AU$22,MATCH($B528,'Team forecast'!$B$3:$B$22,0),MATCH(CB$1,'Team forecast'!$M$2:$AU$2,0))*IF($Y528&gt;0,25000,0)</f>
        <v>0</v>
      </c>
      <c r="CC528" s="5">
        <f>INDEX('Team forecast'!$M$3:$AU$22,MATCH($B528,'Team forecast'!$B$3:$B$22,0),MATCH(CC$1,'Team forecast'!$M$2:$AU$2,0))*IF($Y528&gt;0,5000,0)</f>
        <v>0</v>
      </c>
      <c r="CD528" s="5">
        <f>INDEX('Team forecast'!$M$3:$AU$22,MATCH($B528,'Team forecast'!$B$3:$B$22,0),MATCH(CD$1,'Team forecast'!$M$2:$AU$2,0))*IF($Y528&gt;0,-15000,0)</f>
        <v>0</v>
      </c>
      <c r="CE528" s="5">
        <f t="shared" si="589"/>
        <v>0</v>
      </c>
      <c r="CF528" s="5">
        <f t="shared" si="590"/>
        <v>0</v>
      </c>
      <c r="CG528" s="5">
        <f t="shared" si="591"/>
        <v>0</v>
      </c>
      <c r="CH528" s="5">
        <f t="shared" si="592"/>
        <v>0</v>
      </c>
      <c r="CI528" s="5">
        <f t="shared" si="593"/>
        <v>0</v>
      </c>
      <c r="CJ528" s="5">
        <f t="shared" si="594"/>
        <v>0</v>
      </c>
      <c r="CK528" s="5">
        <f t="shared" si="595"/>
        <v>0</v>
      </c>
      <c r="CL528" s="5">
        <f t="shared" si="596"/>
        <v>0</v>
      </c>
      <c r="CM528" s="5">
        <f t="shared" si="597"/>
        <v>0</v>
      </c>
      <c r="CN528" s="5">
        <f>IFERROR(SUM(CB528:CM528),0)*((Cockpit!$C$3)^3)</f>
        <v>0</v>
      </c>
      <c r="CO528" s="19">
        <f>INDEX('Team forecast'!$M$3:$AU$22,MATCH($B528,'Team forecast'!$B$3:$B$22,0),MATCH(CO$1,'Team forecast'!$M$2:$AU$2,0))</f>
        <v>0</v>
      </c>
      <c r="CP528" s="19">
        <f>INDEX('Team forecast'!$M$3:$AU$22,MATCH($B528,'Team forecast'!$B$3:$B$22,0),MATCH(CP$1,'Team forecast'!$M$2:$AU$2,0))</f>
        <v>0</v>
      </c>
      <c r="CQ528" s="19">
        <f>INDEX('Team forecast'!$M$3:$AU$22,MATCH($B528,'Team forecast'!$B$3:$B$22,0),MATCH(CQ$1,'Team forecast'!$M$2:$AU$2,0))</f>
        <v>0</v>
      </c>
      <c r="CR528" s="19">
        <f>INDEX('Team forecast'!$M$3:$AU$22,MATCH($B528,'Team forecast'!$B$3:$B$22,0),MATCH(CR$1,'Team forecast'!$M$2:$AU$2,0))</f>
        <v>0</v>
      </c>
      <c r="CS528" s="5">
        <f t="shared" si="598"/>
        <v>-5000</v>
      </c>
      <c r="CT528" s="5">
        <f>INDEX('Team forecast'!$M$3:$AU$22,MATCH($B528,'Team forecast'!$B$3:$B$22,0),MATCH(CT$1,'Team forecast'!$M$2:$AU$2,0))*IF($Y528&gt;0,25000,0)</f>
        <v>0</v>
      </c>
      <c r="CU528" s="5">
        <f>INDEX('Team forecast'!$M$3:$AU$22,MATCH($B528,'Team forecast'!$B$3:$B$22,0),MATCH(CU$1,'Team forecast'!$M$2:$AU$2,0))*IF($Y528&gt;0,5000,0)</f>
        <v>0</v>
      </c>
      <c r="CV528" s="5">
        <f>INDEX('Team forecast'!$M$3:$AU$22,MATCH($B528,'Team forecast'!$B$3:$B$22,0),MATCH(CV$1,'Team forecast'!$M$2:$AU$2,0))*IF($Y528&gt;0,-15000,0)</f>
        <v>0</v>
      </c>
      <c r="CW528" s="5">
        <f t="shared" si="599"/>
        <v>0</v>
      </c>
      <c r="CX528" s="5">
        <f t="shared" si="600"/>
        <v>0</v>
      </c>
      <c r="CY528" s="5">
        <f t="shared" si="601"/>
        <v>0</v>
      </c>
      <c r="CZ528" s="5">
        <f t="shared" si="602"/>
        <v>0</v>
      </c>
      <c r="DA528" s="5">
        <f t="shared" si="603"/>
        <v>0</v>
      </c>
      <c r="DB528" s="5">
        <f t="shared" si="604"/>
        <v>0</v>
      </c>
      <c r="DC528" s="5">
        <f t="shared" si="605"/>
        <v>0</v>
      </c>
      <c r="DD528" s="5">
        <f t="shared" si="606"/>
        <v>0</v>
      </c>
      <c r="DE528" s="5">
        <f t="shared" si="607"/>
        <v>0</v>
      </c>
      <c r="DF528" s="5">
        <f>IFERROR(SUM(CT528:DE528),0)*((Cockpit!$C$3)^4)</f>
        <v>0</v>
      </c>
      <c r="DG528" s="19">
        <f>INDEX('Team forecast'!$M$3:$AU$22,MATCH($B528,'Team forecast'!$B$3:$B$22,0),MATCH(DG$1,'Team forecast'!$M$2:$AU$2,0))</f>
        <v>0</v>
      </c>
      <c r="DH528" s="19">
        <f>INDEX('Team forecast'!$M$3:$AU$22,MATCH($B528,'Team forecast'!$B$3:$B$22,0),MATCH(DH$1,'Team forecast'!$M$2:$AU$2,0))</f>
        <v>0</v>
      </c>
      <c r="DI528" s="19">
        <f>INDEX('Team forecast'!$M$3:$AU$22,MATCH($B528,'Team forecast'!$B$3:$B$22,0),MATCH(DI$1,'Team forecast'!$M$2:$AU$2,0))</f>
        <v>0</v>
      </c>
      <c r="DJ528" s="19">
        <f>INDEX('Team forecast'!$M$3:$AU$22,MATCH($B528,'Team forecast'!$B$3:$B$22,0),MATCH(DJ$1,'Team forecast'!$M$2:$AU$2,0))</f>
        <v>0</v>
      </c>
      <c r="DK528" s="5">
        <f t="shared" si="608"/>
        <v>-5000</v>
      </c>
      <c r="DL528" s="5">
        <f>INDEX('Team forecast'!$M$3:$AU$22,MATCH($B528,'Team forecast'!$B$3:$B$22,0),MATCH(DL$1,'Team forecast'!$M$2:$AU$2,0))*IF($Y528&gt;0,25000,0)</f>
        <v>0</v>
      </c>
      <c r="DM528" s="5">
        <f>INDEX('Team forecast'!$M$3:$AU$22,MATCH($B528,'Team forecast'!$B$3:$B$22,0),MATCH(DM$1,'Team forecast'!$M$2:$AU$2,0))*IF($Y528&gt;0,5000,0)</f>
        <v>0</v>
      </c>
      <c r="DN528" s="5">
        <f>INDEX('Team forecast'!$M$3:$AU$22,MATCH($B528,'Team forecast'!$B$3:$B$22,0),MATCH(DN$1,'Team forecast'!$M$2:$AU$2,0))*IF($Y528&gt;0,-15000,0)</f>
        <v>0</v>
      </c>
      <c r="DO528" s="5">
        <f t="shared" si="609"/>
        <v>0</v>
      </c>
      <c r="DP528" s="5">
        <f t="shared" si="610"/>
        <v>0</v>
      </c>
      <c r="DQ528" s="5">
        <f t="shared" si="611"/>
        <v>0</v>
      </c>
      <c r="DR528" s="5">
        <f t="shared" si="612"/>
        <v>0</v>
      </c>
      <c r="DS528" s="5">
        <f t="shared" si="613"/>
        <v>0</v>
      </c>
      <c r="DT528" s="5">
        <f t="shared" si="614"/>
        <v>0</v>
      </c>
      <c r="DU528" s="5">
        <f t="shared" si="615"/>
        <v>0</v>
      </c>
      <c r="DV528" s="5">
        <f t="shared" si="616"/>
        <v>0</v>
      </c>
      <c r="DW528" s="5">
        <f t="shared" si="617"/>
        <v>0</v>
      </c>
      <c r="DX528" s="5">
        <f>IFERROR(SUM(DL528:DW528),0)*((Cockpit!$C$3)^5)</f>
        <v>0</v>
      </c>
      <c r="DY528" s="5">
        <f t="shared" si="618"/>
        <v>-5000</v>
      </c>
      <c r="DZ528" s="5" t="str">
        <f>IF(ISERROR(MATCH(A528,'Current squad'!B:B,0)),"No","Yes")</f>
        <v>No</v>
      </c>
      <c r="EA528" s="5" cm="1">
        <f t="array" ref="EA528">IFERROR(_xlfn.IFS(DZ528="Yes",0,DZ528="No",H528*1%),999999)</f>
        <v>33590</v>
      </c>
      <c r="EB528" s="5">
        <f t="shared" si="560"/>
        <v>3392590</v>
      </c>
      <c r="EC528" s="5">
        <f t="shared" si="619"/>
        <v>-38590</v>
      </c>
      <c r="ED528" s="1">
        <f t="shared" si="561"/>
        <v>-1.1488538255433165E-2</v>
      </c>
      <c r="EE528" s="5">
        <f>RANK(EC528,$EC$2:$EC$572)+COUNTIF($EC$2:EC528,EC528)-1</f>
        <v>400</v>
      </c>
      <c r="EF528" s="4">
        <f>RANK(ED528,$ED$2:$ED$572)+COUNTIF($ED$2:ED528,ED528)-1</f>
        <v>336</v>
      </c>
    </row>
    <row r="529" spans="1:136" x14ac:dyDescent="0.3">
      <c r="A529" t="str">
        <f>IF(Holdet.dk!A529&lt;&gt;"",Holdet.dk!A529,"")</f>
        <v>James Milner</v>
      </c>
      <c r="B529" t="str">
        <f>INDEX(Holdet.dk!B:B,MATCH($A529,Holdet.dk!$A:$A,0))</f>
        <v>Liverpool</v>
      </c>
      <c r="C529" t="str">
        <f>INDEX(Holdet.dk!C:C,MATCH($A529,Holdet.dk!$A:$A,0))</f>
        <v>Midfield</v>
      </c>
      <c r="D529" t="str">
        <f>INDEX(Holdet.dk!D:D,MATCH($A529,Holdet.dk!$A:$A,0))</f>
        <v>4.243.000</v>
      </c>
      <c r="E529" s="1">
        <f>IFERROR(_xlfn.NUMBERVALUE(INDEX(Holdet.dk!$E:$E,MATCH($A529,Holdet.dk!$A:$A,0)),","),0)</f>
        <v>6.0000000000000001E-3</v>
      </c>
      <c r="F529" t="str">
        <f>IF(INDEX(Lookup!H:H,MATCH('Master data'!A529,Lookup!G:G,0))=0,A529,INDEX(Lookup!H:H,MATCH('Master data'!A529,Lookup!G:G,0)))</f>
        <v>James Milner</v>
      </c>
      <c r="G529" t="str">
        <f>IFERROR(INDEX(Lookup!B:B,MATCH(INDEX(Rotowire!C:C,MATCH(F529,Rotowire!A:A,0)),Lookup!D:D,0)),"")</f>
        <v/>
      </c>
      <c r="H529" s="5">
        <f t="shared" si="552"/>
        <v>4243000</v>
      </c>
      <c r="I529" s="19">
        <f>IFERROR(INDEX('Team forecast'!$G$3:$I$22,MATCH($B529,'Team forecast'!$B$3:$B$22,0),MATCH(I$1,'Team forecast'!$G$2:$I$2,0)),0)</f>
        <v>1.0823529411764703</v>
      </c>
      <c r="J529" s="19">
        <f>IFERROR(INDEX('Team forecast'!$G$3:$I$22,MATCH($B529,'Team forecast'!$B$3:$B$22,0),MATCH(J$1,'Team forecast'!$G$2:$I$2,0)),0)</f>
        <v>0.66666666666666652</v>
      </c>
      <c r="K529" s="19">
        <f>IFERROR(INDEX('Team forecast'!$G$3:$I$22,MATCH($B529,'Team forecast'!$B$3:$B$22,0),MATCH(K$1,'Team forecast'!$G$2:$I$2,0)),0)</f>
        <v>1.2636055410679863</v>
      </c>
      <c r="L529">
        <f>SUMIFS(Rotowire!E:E,Rotowire!$A:$A,'Master data'!$F529)</f>
        <v>0</v>
      </c>
      <c r="M529" s="2">
        <f>SUMIFS(Rotowire!F:F,Rotowire!$A:$A,'Master data'!$F529)*I529</f>
        <v>0</v>
      </c>
      <c r="N529" s="2">
        <f>SUMIFS(Rotowire!G:G,Rotowire!$A:$A,'Master data'!$F529)*I529</f>
        <v>0</v>
      </c>
      <c r="O529" s="2">
        <f>SUMIFS(Rotowire!I:I,Rotowire!$A:$A,'Master data'!$F529)*I529</f>
        <v>0</v>
      </c>
      <c r="P529" s="2">
        <f>SUMIFS(Rotowire!W:W,Rotowire!$A:$A,'Master data'!$F529)*K529</f>
        <v>0</v>
      </c>
      <c r="Q529" s="2">
        <f>SUMIFS(Rotowire!Y:Y,Rotowire!$A:$A,'Master data'!$F529)*J529</f>
        <v>0</v>
      </c>
      <c r="R529" s="2">
        <f>SUMIFS(Rotowire!AB:AB,Rotowire!$A:$A,'Master data'!$F529)</f>
        <v>0</v>
      </c>
      <c r="S529" s="2">
        <f>SUMIFS(Rotowire!AC:AC,Rotowire!$A:$A,'Master data'!$F529)</f>
        <v>0</v>
      </c>
      <c r="T529" s="2">
        <f>INDEX('Team forecast'!D$3:D$22,MATCH($B529,'Team forecast'!$B$3:$B$22,0))</f>
        <v>2.76</v>
      </c>
      <c r="U529" s="2">
        <f>INDEX('Team forecast'!E$3:E$22,MATCH($B529,'Team forecast'!$B$3:$B$22,0))</f>
        <v>0.5</v>
      </c>
      <c r="V529" s="2">
        <f>INDEX('Team forecast'!J$3:J$22,MATCH($B529,'Team forecast'!$B$3:$B$22,0))</f>
        <v>0.83899999999999997</v>
      </c>
      <c r="W529" s="2">
        <f>INDEX('Team forecast'!K$3:K$22,MATCH($B529,'Team forecast'!$B$3:$B$22,0))</f>
        <v>0.1164</v>
      </c>
      <c r="X529" s="2">
        <f>INDEX('Team forecast'!L$3:L$22,MATCH($B529,'Team forecast'!$B$3:$B$22,0))</f>
        <v>4.4699999999999997E-2</v>
      </c>
      <c r="Y529" s="5">
        <f t="shared" si="553"/>
        <v>-5000</v>
      </c>
      <c r="Z529" s="5">
        <f t="shared" si="554"/>
        <v>0</v>
      </c>
      <c r="AA529" s="5">
        <f t="shared" si="555"/>
        <v>0</v>
      </c>
      <c r="AB529" s="5">
        <f t="shared" si="556"/>
        <v>0</v>
      </c>
      <c r="AC529" s="5">
        <f t="shared" si="557"/>
        <v>0</v>
      </c>
      <c r="AD529" s="5">
        <f t="shared" si="562"/>
        <v>0</v>
      </c>
      <c r="AE529" s="5">
        <f t="shared" si="563"/>
        <v>0</v>
      </c>
      <c r="AF529" s="5">
        <f t="shared" si="558"/>
        <v>0</v>
      </c>
      <c r="AG529" s="5">
        <f t="shared" si="559"/>
        <v>0</v>
      </c>
      <c r="AH529" s="5">
        <f t="shared" si="564"/>
        <v>0</v>
      </c>
      <c r="AI529" s="5">
        <f t="shared" si="565"/>
        <v>0</v>
      </c>
      <c r="AJ529" s="5">
        <f t="shared" si="566"/>
        <v>0</v>
      </c>
      <c r="AK529" s="5">
        <f t="shared" si="567"/>
        <v>0</v>
      </c>
      <c r="AL529" s="5">
        <f>IFERROR(SUM(Y529:AK529),-5000)*((Cockpit!$C$3)^0)</f>
        <v>-5000</v>
      </c>
      <c r="AM529" s="19">
        <f>INDEX('Team forecast'!$M$3:$AU$22,MATCH($B529,'Team forecast'!$B$3:$B$22,0),MATCH(AM$1,'Team forecast'!$M$2:$AU$2,0))</f>
        <v>0</v>
      </c>
      <c r="AN529" s="19">
        <f>INDEX('Team forecast'!$M$3:$AU$22,MATCH($B529,'Team forecast'!$B$3:$B$22,0),MATCH(AN$1,'Team forecast'!$M$2:$AU$2,0))</f>
        <v>0</v>
      </c>
      <c r="AO529" s="19">
        <f>INDEX('Team forecast'!$M$3:$AU$22,MATCH($B529,'Team forecast'!$B$3:$B$22,0),MATCH(AO$1,'Team forecast'!$M$2:$AU$2,0))</f>
        <v>0</v>
      </c>
      <c r="AP529" s="19">
        <f>INDEX('Team forecast'!$M$3:$AU$22,MATCH($B529,'Team forecast'!$B$3:$B$22,0),MATCH(AP$1,'Team forecast'!$M$2:$AU$2,0))</f>
        <v>0</v>
      </c>
      <c r="AQ529" s="5">
        <f t="shared" si="568"/>
        <v>-5000</v>
      </c>
      <c r="AR529" s="5">
        <f>INDEX('Team forecast'!$M$3:$AU$22,MATCH($B529,'Team forecast'!$B$3:$B$22,0),MATCH(AR$1,'Team forecast'!$M$2:$AU$2,0))*IF($Y529&gt;0,25000,0)</f>
        <v>0</v>
      </c>
      <c r="AS529" s="5">
        <f>INDEX('Team forecast'!$M$3:$AU$22,MATCH($B529,'Team forecast'!$B$3:$B$22,0),MATCH(AS$1,'Team forecast'!$M$2:$AU$2,0))*IF($Y529&gt;0,5000,0)</f>
        <v>0</v>
      </c>
      <c r="AT529" s="5">
        <f>INDEX('Team forecast'!$M$3:$AU$22,MATCH($B529,'Team forecast'!$B$3:$B$22,0),MATCH(AT$1,'Team forecast'!$M$2:$AU$2,0))*IF($Y529&gt;0,-15000,0)</f>
        <v>0</v>
      </c>
      <c r="AU529" s="5">
        <f t="shared" si="569"/>
        <v>0</v>
      </c>
      <c r="AV529" s="5">
        <f t="shared" si="570"/>
        <v>0</v>
      </c>
      <c r="AW529" s="5">
        <f t="shared" si="571"/>
        <v>0</v>
      </c>
      <c r="AX529" s="5">
        <f t="shared" si="572"/>
        <v>0</v>
      </c>
      <c r="AY529" s="5">
        <f t="shared" si="573"/>
        <v>0</v>
      </c>
      <c r="AZ529" s="5">
        <f t="shared" si="574"/>
        <v>0</v>
      </c>
      <c r="BA529" s="5">
        <f t="shared" si="575"/>
        <v>0</v>
      </c>
      <c r="BB529" s="5">
        <f t="shared" si="576"/>
        <v>0</v>
      </c>
      <c r="BC529" s="5">
        <f t="shared" si="577"/>
        <v>0</v>
      </c>
      <c r="BD529" s="5">
        <f>IFERROR(SUM(AR529:BC529),0)*((Cockpit!$C$3)^1)</f>
        <v>0</v>
      </c>
      <c r="BE529" s="19">
        <f>INDEX('Team forecast'!$M$3:$AU$22,MATCH($B529,'Team forecast'!$B$3:$B$22,0),MATCH(BE$1,'Team forecast'!$M$2:$AU$2,0))</f>
        <v>0</v>
      </c>
      <c r="BF529" s="19">
        <f>INDEX('Team forecast'!$M$3:$AU$22,MATCH($B529,'Team forecast'!$B$3:$B$22,0),MATCH(BF$1,'Team forecast'!$M$2:$AU$2,0))</f>
        <v>0</v>
      </c>
      <c r="BG529" s="19">
        <f>INDEX('Team forecast'!$M$3:$AU$22,MATCH($B529,'Team forecast'!$B$3:$B$22,0),MATCH(BG$1,'Team forecast'!$M$2:$AU$2,0))</f>
        <v>0</v>
      </c>
      <c r="BH529" s="19">
        <f>INDEX('Team forecast'!$M$3:$AU$22,MATCH($B529,'Team forecast'!$B$3:$B$22,0),MATCH(BH$1,'Team forecast'!$M$2:$AU$2,0))</f>
        <v>0</v>
      </c>
      <c r="BI529" s="5">
        <f t="shared" si="578"/>
        <v>-5000</v>
      </c>
      <c r="BJ529" s="5">
        <f>INDEX('Team forecast'!$M$3:$AU$22,MATCH($B529,'Team forecast'!$B$3:$B$22,0),MATCH(BJ$1,'Team forecast'!$M$2:$AU$2,0))*IF($Y529&gt;0,25000,0)</f>
        <v>0</v>
      </c>
      <c r="BK529" s="5">
        <f>INDEX('Team forecast'!$M$3:$AU$22,MATCH($B529,'Team forecast'!$B$3:$B$22,0),MATCH(BK$1,'Team forecast'!$M$2:$AU$2,0))*IF($Y529&gt;0,5000,0)</f>
        <v>0</v>
      </c>
      <c r="BL529" s="5">
        <f>INDEX('Team forecast'!$M$3:$AU$22,MATCH($B529,'Team forecast'!$B$3:$B$22,0),MATCH(BL$1,'Team forecast'!$M$2:$AU$2,0))*IF($Y529&gt;0,-15000,0)</f>
        <v>0</v>
      </c>
      <c r="BM529" s="5">
        <f t="shared" si="579"/>
        <v>0</v>
      </c>
      <c r="BN529" s="5">
        <f t="shared" si="580"/>
        <v>0</v>
      </c>
      <c r="BO529" s="5">
        <f t="shared" si="581"/>
        <v>0</v>
      </c>
      <c r="BP529" s="5">
        <f t="shared" si="582"/>
        <v>0</v>
      </c>
      <c r="BQ529" s="5">
        <f t="shared" si="583"/>
        <v>0</v>
      </c>
      <c r="BR529" s="5">
        <f t="shared" si="584"/>
        <v>0</v>
      </c>
      <c r="BS529" s="5">
        <f t="shared" si="585"/>
        <v>0</v>
      </c>
      <c r="BT529" s="5">
        <f t="shared" si="586"/>
        <v>0</v>
      </c>
      <c r="BU529" s="5">
        <f t="shared" si="587"/>
        <v>0</v>
      </c>
      <c r="BV529" s="5">
        <f>IFERROR(SUM(BJ529:BU529),0)*((Cockpit!$C$3)^2)</f>
        <v>0</v>
      </c>
      <c r="BW529" s="19">
        <f>INDEX('Team forecast'!$M$3:$AU$22,MATCH($B529,'Team forecast'!$B$3:$B$22,0),MATCH(BW$1,'Team forecast'!$M$2:$AU$2,0))</f>
        <v>0</v>
      </c>
      <c r="BX529" s="19">
        <f>INDEX('Team forecast'!$M$3:$AU$22,MATCH($B529,'Team forecast'!$B$3:$B$22,0),MATCH(BX$1,'Team forecast'!$M$2:$AU$2,0))</f>
        <v>0</v>
      </c>
      <c r="BY529" s="19">
        <f>INDEX('Team forecast'!$M$3:$AU$22,MATCH($B529,'Team forecast'!$B$3:$B$22,0),MATCH(BY$1,'Team forecast'!$M$2:$AU$2,0))</f>
        <v>0</v>
      </c>
      <c r="BZ529" s="19">
        <f>INDEX('Team forecast'!$M$3:$AU$22,MATCH($B529,'Team forecast'!$B$3:$B$22,0),MATCH(BZ$1,'Team forecast'!$M$2:$AU$2,0))</f>
        <v>0</v>
      </c>
      <c r="CA529" s="5">
        <f t="shared" si="588"/>
        <v>-5000</v>
      </c>
      <c r="CB529" s="5">
        <f>INDEX('Team forecast'!$M$3:$AU$22,MATCH($B529,'Team forecast'!$B$3:$B$22,0),MATCH(CB$1,'Team forecast'!$M$2:$AU$2,0))*IF($Y529&gt;0,25000,0)</f>
        <v>0</v>
      </c>
      <c r="CC529" s="5">
        <f>INDEX('Team forecast'!$M$3:$AU$22,MATCH($B529,'Team forecast'!$B$3:$B$22,0),MATCH(CC$1,'Team forecast'!$M$2:$AU$2,0))*IF($Y529&gt;0,5000,0)</f>
        <v>0</v>
      </c>
      <c r="CD529" s="5">
        <f>INDEX('Team forecast'!$M$3:$AU$22,MATCH($B529,'Team forecast'!$B$3:$B$22,0),MATCH(CD$1,'Team forecast'!$M$2:$AU$2,0))*IF($Y529&gt;0,-15000,0)</f>
        <v>0</v>
      </c>
      <c r="CE529" s="5">
        <f t="shared" si="589"/>
        <v>0</v>
      </c>
      <c r="CF529" s="5">
        <f t="shared" si="590"/>
        <v>0</v>
      </c>
      <c r="CG529" s="5">
        <f t="shared" si="591"/>
        <v>0</v>
      </c>
      <c r="CH529" s="5">
        <f t="shared" si="592"/>
        <v>0</v>
      </c>
      <c r="CI529" s="5">
        <f t="shared" si="593"/>
        <v>0</v>
      </c>
      <c r="CJ529" s="5">
        <f t="shared" si="594"/>
        <v>0</v>
      </c>
      <c r="CK529" s="5">
        <f t="shared" si="595"/>
        <v>0</v>
      </c>
      <c r="CL529" s="5">
        <f t="shared" si="596"/>
        <v>0</v>
      </c>
      <c r="CM529" s="5">
        <f t="shared" si="597"/>
        <v>0</v>
      </c>
      <c r="CN529" s="5">
        <f>IFERROR(SUM(CB529:CM529),0)*((Cockpit!$C$3)^3)</f>
        <v>0</v>
      </c>
      <c r="CO529" s="19">
        <f>INDEX('Team forecast'!$M$3:$AU$22,MATCH($B529,'Team forecast'!$B$3:$B$22,0),MATCH(CO$1,'Team forecast'!$M$2:$AU$2,0))</f>
        <v>0</v>
      </c>
      <c r="CP529" s="19">
        <f>INDEX('Team forecast'!$M$3:$AU$22,MATCH($B529,'Team forecast'!$B$3:$B$22,0),MATCH(CP$1,'Team forecast'!$M$2:$AU$2,0))</f>
        <v>0</v>
      </c>
      <c r="CQ529" s="19">
        <f>INDEX('Team forecast'!$M$3:$AU$22,MATCH($B529,'Team forecast'!$B$3:$B$22,0),MATCH(CQ$1,'Team forecast'!$M$2:$AU$2,0))</f>
        <v>0</v>
      </c>
      <c r="CR529" s="19">
        <f>INDEX('Team forecast'!$M$3:$AU$22,MATCH($B529,'Team forecast'!$B$3:$B$22,0),MATCH(CR$1,'Team forecast'!$M$2:$AU$2,0))</f>
        <v>0</v>
      </c>
      <c r="CS529" s="5">
        <f t="shared" si="598"/>
        <v>-5000</v>
      </c>
      <c r="CT529" s="5">
        <f>INDEX('Team forecast'!$M$3:$AU$22,MATCH($B529,'Team forecast'!$B$3:$B$22,0),MATCH(CT$1,'Team forecast'!$M$2:$AU$2,0))*IF($Y529&gt;0,25000,0)</f>
        <v>0</v>
      </c>
      <c r="CU529" s="5">
        <f>INDEX('Team forecast'!$M$3:$AU$22,MATCH($B529,'Team forecast'!$B$3:$B$22,0),MATCH(CU$1,'Team forecast'!$M$2:$AU$2,0))*IF($Y529&gt;0,5000,0)</f>
        <v>0</v>
      </c>
      <c r="CV529" s="5">
        <f>INDEX('Team forecast'!$M$3:$AU$22,MATCH($B529,'Team forecast'!$B$3:$B$22,0),MATCH(CV$1,'Team forecast'!$M$2:$AU$2,0))*IF($Y529&gt;0,-15000,0)</f>
        <v>0</v>
      </c>
      <c r="CW529" s="5">
        <f t="shared" si="599"/>
        <v>0</v>
      </c>
      <c r="CX529" s="5">
        <f t="shared" si="600"/>
        <v>0</v>
      </c>
      <c r="CY529" s="5">
        <f t="shared" si="601"/>
        <v>0</v>
      </c>
      <c r="CZ529" s="5">
        <f t="shared" si="602"/>
        <v>0</v>
      </c>
      <c r="DA529" s="5">
        <f t="shared" si="603"/>
        <v>0</v>
      </c>
      <c r="DB529" s="5">
        <f t="shared" si="604"/>
        <v>0</v>
      </c>
      <c r="DC529" s="5">
        <f t="shared" si="605"/>
        <v>0</v>
      </c>
      <c r="DD529" s="5">
        <f t="shared" si="606"/>
        <v>0</v>
      </c>
      <c r="DE529" s="5">
        <f t="shared" si="607"/>
        <v>0</v>
      </c>
      <c r="DF529" s="5">
        <f>IFERROR(SUM(CT529:DE529),0)*((Cockpit!$C$3)^4)</f>
        <v>0</v>
      </c>
      <c r="DG529" s="19">
        <f>INDEX('Team forecast'!$M$3:$AU$22,MATCH($B529,'Team forecast'!$B$3:$B$22,0),MATCH(DG$1,'Team forecast'!$M$2:$AU$2,0))</f>
        <v>0</v>
      </c>
      <c r="DH529" s="19">
        <f>INDEX('Team forecast'!$M$3:$AU$22,MATCH($B529,'Team forecast'!$B$3:$B$22,0),MATCH(DH$1,'Team forecast'!$M$2:$AU$2,0))</f>
        <v>0</v>
      </c>
      <c r="DI529" s="19">
        <f>INDEX('Team forecast'!$M$3:$AU$22,MATCH($B529,'Team forecast'!$B$3:$B$22,0),MATCH(DI$1,'Team forecast'!$M$2:$AU$2,0))</f>
        <v>0</v>
      </c>
      <c r="DJ529" s="19">
        <f>INDEX('Team forecast'!$M$3:$AU$22,MATCH($B529,'Team forecast'!$B$3:$B$22,0),MATCH(DJ$1,'Team forecast'!$M$2:$AU$2,0))</f>
        <v>0</v>
      </c>
      <c r="DK529" s="5">
        <f t="shared" si="608"/>
        <v>-5000</v>
      </c>
      <c r="DL529" s="5">
        <f>INDEX('Team forecast'!$M$3:$AU$22,MATCH($B529,'Team forecast'!$B$3:$B$22,0),MATCH(DL$1,'Team forecast'!$M$2:$AU$2,0))*IF($Y529&gt;0,25000,0)</f>
        <v>0</v>
      </c>
      <c r="DM529" s="5">
        <f>INDEX('Team forecast'!$M$3:$AU$22,MATCH($B529,'Team forecast'!$B$3:$B$22,0),MATCH(DM$1,'Team forecast'!$M$2:$AU$2,0))*IF($Y529&gt;0,5000,0)</f>
        <v>0</v>
      </c>
      <c r="DN529" s="5">
        <f>INDEX('Team forecast'!$M$3:$AU$22,MATCH($B529,'Team forecast'!$B$3:$B$22,0),MATCH(DN$1,'Team forecast'!$M$2:$AU$2,0))*IF($Y529&gt;0,-15000,0)</f>
        <v>0</v>
      </c>
      <c r="DO529" s="5">
        <f t="shared" si="609"/>
        <v>0</v>
      </c>
      <c r="DP529" s="5">
        <f t="shared" si="610"/>
        <v>0</v>
      </c>
      <c r="DQ529" s="5">
        <f t="shared" si="611"/>
        <v>0</v>
      </c>
      <c r="DR529" s="5">
        <f t="shared" si="612"/>
        <v>0</v>
      </c>
      <c r="DS529" s="5">
        <f t="shared" si="613"/>
        <v>0</v>
      </c>
      <c r="DT529" s="5">
        <f t="shared" si="614"/>
        <v>0</v>
      </c>
      <c r="DU529" s="5">
        <f t="shared" si="615"/>
        <v>0</v>
      </c>
      <c r="DV529" s="5">
        <f t="shared" si="616"/>
        <v>0</v>
      </c>
      <c r="DW529" s="5">
        <f t="shared" si="617"/>
        <v>0</v>
      </c>
      <c r="DX529" s="5">
        <f>IFERROR(SUM(DL529:DW529),0)*((Cockpit!$C$3)^5)</f>
        <v>0</v>
      </c>
      <c r="DY529" s="5">
        <f t="shared" si="618"/>
        <v>-5000</v>
      </c>
      <c r="DZ529" s="5" t="str">
        <f>IF(ISERROR(MATCH(A529,'Current squad'!B:B,0)),"No","Yes")</f>
        <v>No</v>
      </c>
      <c r="EA529" s="5" cm="1">
        <f t="array" ref="EA529">IFERROR(_xlfn.IFS(DZ529="Yes",0,DZ529="No",H529*1%),999999)</f>
        <v>42430</v>
      </c>
      <c r="EB529" s="5">
        <f t="shared" si="560"/>
        <v>4285430</v>
      </c>
      <c r="EC529" s="5">
        <f t="shared" si="619"/>
        <v>-47430</v>
      </c>
      <c r="ED529" s="1">
        <f t="shared" si="561"/>
        <v>-1.1178411501296252E-2</v>
      </c>
      <c r="EE529" s="5">
        <f>RANK(EC529,$EC$2:$EC$572)+COUNTIF($EC$2:EC529,EC529)-1</f>
        <v>473</v>
      </c>
      <c r="EF529" s="4">
        <f>RANK(ED529,$ED$2:$ED$572)+COUNTIF($ED$2:ED529,ED529)-1</f>
        <v>269</v>
      </c>
    </row>
    <row r="530" spans="1:136" x14ac:dyDescent="0.3">
      <c r="A530" t="str">
        <f>IF(Holdet.dk!A530&lt;&gt;"",Holdet.dk!A530,"")</f>
        <v>Reece Hannam</v>
      </c>
      <c r="B530" t="str">
        <f>INDEX(Holdet.dk!B:B,MATCH($A530,Holdet.dk!$A:$A,0))</f>
        <v>Crystal Palace</v>
      </c>
      <c r="C530" t="str">
        <f>INDEX(Holdet.dk!C:C,MATCH($A530,Holdet.dk!$A:$A,0))</f>
        <v>Defense</v>
      </c>
      <c r="D530" t="str">
        <f>INDEX(Holdet.dk!D:D,MATCH($A530,Holdet.dk!$A:$A,0))</f>
        <v>1.940.000</v>
      </c>
      <c r="E530" s="1">
        <f>IFERROR(_xlfn.NUMBERVALUE(INDEX(Holdet.dk!$E:$E,MATCH($A530,Holdet.dk!$A:$A,0)),","),0)</f>
        <v>0</v>
      </c>
      <c r="F530" t="str">
        <f>IF(INDEX(Lookup!H:H,MATCH('Master data'!A530,Lookup!G:G,0))=0,A530,INDEX(Lookup!H:H,MATCH('Master data'!A530,Lookup!G:G,0)))</f>
        <v>Reece Hannam</v>
      </c>
      <c r="G530" t="str">
        <f>IFERROR(INDEX(Lookup!B:B,MATCH(INDEX(Rotowire!C:C,MATCH(F530,Rotowire!A:A,0)),Lookup!D:D,0)),"")</f>
        <v/>
      </c>
      <c r="H530" s="5">
        <f t="shared" si="552"/>
        <v>1940000</v>
      </c>
      <c r="I530" s="19">
        <f>IFERROR(INDEX('Team forecast'!$G$3:$I$22,MATCH($B530,'Team forecast'!$B$3:$B$22,0),MATCH(I$1,'Team forecast'!$G$2:$I$2,0)),0)</f>
        <v>0.66666666666666652</v>
      </c>
      <c r="J530" s="19">
        <f>IFERROR(INDEX('Team forecast'!$G$3:$I$22,MATCH($B530,'Team forecast'!$B$3:$B$22,0),MATCH(J$1,'Team forecast'!$G$2:$I$2,0)),0)</f>
        <v>1.0823529411764703</v>
      </c>
      <c r="K530" s="19">
        <f>IFERROR(INDEX('Team forecast'!$G$3:$I$22,MATCH($B530,'Team forecast'!$B$3:$B$22,0),MATCH(K$1,'Team forecast'!$G$2:$I$2,0)),0)</f>
        <v>1.2658353671928146</v>
      </c>
      <c r="L530">
        <f>SUMIFS(Rotowire!E:E,Rotowire!$A:$A,'Master data'!$F530)</f>
        <v>0</v>
      </c>
      <c r="M530" s="2">
        <f>SUMIFS(Rotowire!F:F,Rotowire!$A:$A,'Master data'!$F530)*I530</f>
        <v>0</v>
      </c>
      <c r="N530" s="2">
        <f>SUMIFS(Rotowire!G:G,Rotowire!$A:$A,'Master data'!$F530)*I530</f>
        <v>0</v>
      </c>
      <c r="O530" s="2">
        <f>SUMIFS(Rotowire!I:I,Rotowire!$A:$A,'Master data'!$F530)*I530</f>
        <v>0</v>
      </c>
      <c r="P530" s="2">
        <f>SUMIFS(Rotowire!W:W,Rotowire!$A:$A,'Master data'!$F530)*K530</f>
        <v>0</v>
      </c>
      <c r="Q530" s="2">
        <f>SUMIFS(Rotowire!Y:Y,Rotowire!$A:$A,'Master data'!$F530)*J530</f>
        <v>0</v>
      </c>
      <c r="R530" s="2">
        <f>SUMIFS(Rotowire!AB:AB,Rotowire!$A:$A,'Master data'!$F530)</f>
        <v>0</v>
      </c>
      <c r="S530" s="2">
        <f>SUMIFS(Rotowire!AC:AC,Rotowire!$A:$A,'Master data'!$F530)</f>
        <v>0</v>
      </c>
      <c r="T530" s="2">
        <f>INDEX('Team forecast'!D$3:D$22,MATCH($B530,'Team forecast'!$B$3:$B$22,0))</f>
        <v>0.5</v>
      </c>
      <c r="U530" s="2">
        <f>INDEX('Team forecast'!E$3:E$22,MATCH($B530,'Team forecast'!$B$3:$B$22,0))</f>
        <v>2.76</v>
      </c>
      <c r="V530" s="2">
        <f>INDEX('Team forecast'!J$3:J$22,MATCH($B530,'Team forecast'!$B$3:$B$22,0))</f>
        <v>4.4699999999999997E-2</v>
      </c>
      <c r="W530" s="2">
        <f>INDEX('Team forecast'!K$3:K$22,MATCH($B530,'Team forecast'!$B$3:$B$22,0))</f>
        <v>0.1164</v>
      </c>
      <c r="X530" s="2">
        <f>INDEX('Team forecast'!L$3:L$22,MATCH($B530,'Team forecast'!$B$3:$B$22,0))</f>
        <v>0.83899999999999997</v>
      </c>
      <c r="Y530" s="5">
        <f t="shared" si="553"/>
        <v>-5000</v>
      </c>
      <c r="Z530" s="5">
        <f t="shared" si="554"/>
        <v>0</v>
      </c>
      <c r="AA530" s="5">
        <f t="shared" si="555"/>
        <v>0</v>
      </c>
      <c r="AB530" s="5">
        <f t="shared" si="556"/>
        <v>0</v>
      </c>
      <c r="AC530" s="5">
        <f t="shared" si="557"/>
        <v>0</v>
      </c>
      <c r="AD530" s="5">
        <f t="shared" si="562"/>
        <v>0</v>
      </c>
      <c r="AE530" s="5">
        <f t="shared" si="563"/>
        <v>0</v>
      </c>
      <c r="AF530" s="5">
        <f t="shared" si="558"/>
        <v>0</v>
      </c>
      <c r="AG530" s="5">
        <f t="shared" si="559"/>
        <v>0</v>
      </c>
      <c r="AH530" s="5">
        <f t="shared" si="564"/>
        <v>0</v>
      </c>
      <c r="AI530" s="5">
        <f t="shared" si="565"/>
        <v>0</v>
      </c>
      <c r="AJ530" s="5">
        <f t="shared" si="566"/>
        <v>0</v>
      </c>
      <c r="AK530" s="5">
        <f t="shared" si="567"/>
        <v>0</v>
      </c>
      <c r="AL530" s="5">
        <f>IFERROR(SUM(Y530:AK530),-5000)*((Cockpit!$C$3)^0)</f>
        <v>-5000</v>
      </c>
      <c r="AM530" s="19">
        <f>INDEX('Team forecast'!$M$3:$AU$22,MATCH($B530,'Team forecast'!$B$3:$B$22,0),MATCH(AM$1,'Team forecast'!$M$2:$AU$2,0))</f>
        <v>0</v>
      </c>
      <c r="AN530" s="19">
        <f>INDEX('Team forecast'!$M$3:$AU$22,MATCH($B530,'Team forecast'!$B$3:$B$22,0),MATCH(AN$1,'Team forecast'!$M$2:$AU$2,0))</f>
        <v>0</v>
      </c>
      <c r="AO530" s="19">
        <f>INDEX('Team forecast'!$M$3:$AU$22,MATCH($B530,'Team forecast'!$B$3:$B$22,0),MATCH(AO$1,'Team forecast'!$M$2:$AU$2,0))</f>
        <v>0</v>
      </c>
      <c r="AP530" s="19">
        <f>INDEX('Team forecast'!$M$3:$AU$22,MATCH($B530,'Team forecast'!$B$3:$B$22,0),MATCH(AP$1,'Team forecast'!$M$2:$AU$2,0))</f>
        <v>0</v>
      </c>
      <c r="AQ530" s="5">
        <f t="shared" si="568"/>
        <v>-5000</v>
      </c>
      <c r="AR530" s="5">
        <f>INDEX('Team forecast'!$M$3:$AU$22,MATCH($B530,'Team forecast'!$B$3:$B$22,0),MATCH(AR$1,'Team forecast'!$M$2:$AU$2,0))*IF($Y530&gt;0,25000,0)</f>
        <v>0</v>
      </c>
      <c r="AS530" s="5">
        <f>INDEX('Team forecast'!$M$3:$AU$22,MATCH($B530,'Team forecast'!$B$3:$B$22,0),MATCH(AS$1,'Team forecast'!$M$2:$AU$2,0))*IF($Y530&gt;0,5000,0)</f>
        <v>0</v>
      </c>
      <c r="AT530" s="5">
        <f>INDEX('Team forecast'!$M$3:$AU$22,MATCH($B530,'Team forecast'!$B$3:$B$22,0),MATCH(AT$1,'Team forecast'!$M$2:$AU$2,0))*IF($Y530&gt;0,-15000,0)</f>
        <v>0</v>
      </c>
      <c r="AU530" s="5">
        <f t="shared" si="569"/>
        <v>0</v>
      </c>
      <c r="AV530" s="5">
        <f t="shared" si="570"/>
        <v>0</v>
      </c>
      <c r="AW530" s="5">
        <f t="shared" si="571"/>
        <v>0</v>
      </c>
      <c r="AX530" s="5">
        <f t="shared" si="572"/>
        <v>0</v>
      </c>
      <c r="AY530" s="5">
        <f t="shared" si="573"/>
        <v>0</v>
      </c>
      <c r="AZ530" s="5">
        <f t="shared" si="574"/>
        <v>0</v>
      </c>
      <c r="BA530" s="5">
        <f t="shared" si="575"/>
        <v>0</v>
      </c>
      <c r="BB530" s="5">
        <f t="shared" si="576"/>
        <v>0</v>
      </c>
      <c r="BC530" s="5">
        <f t="shared" si="577"/>
        <v>0</v>
      </c>
      <c r="BD530" s="5">
        <f>IFERROR(SUM(AR530:BC530),0)*((Cockpit!$C$3)^1)</f>
        <v>0</v>
      </c>
      <c r="BE530" s="19">
        <f>INDEX('Team forecast'!$M$3:$AU$22,MATCH($B530,'Team forecast'!$B$3:$B$22,0),MATCH(BE$1,'Team forecast'!$M$2:$AU$2,0))</f>
        <v>0</v>
      </c>
      <c r="BF530" s="19">
        <f>INDEX('Team forecast'!$M$3:$AU$22,MATCH($B530,'Team forecast'!$B$3:$B$22,0),MATCH(BF$1,'Team forecast'!$M$2:$AU$2,0))</f>
        <v>0</v>
      </c>
      <c r="BG530" s="19">
        <f>INDEX('Team forecast'!$M$3:$AU$22,MATCH($B530,'Team forecast'!$B$3:$B$22,0),MATCH(BG$1,'Team forecast'!$M$2:$AU$2,0))</f>
        <v>0</v>
      </c>
      <c r="BH530" s="19">
        <f>INDEX('Team forecast'!$M$3:$AU$22,MATCH($B530,'Team forecast'!$B$3:$B$22,0),MATCH(BH$1,'Team forecast'!$M$2:$AU$2,0))</f>
        <v>0</v>
      </c>
      <c r="BI530" s="5">
        <f t="shared" si="578"/>
        <v>-5000</v>
      </c>
      <c r="BJ530" s="5">
        <f>INDEX('Team forecast'!$M$3:$AU$22,MATCH($B530,'Team forecast'!$B$3:$B$22,0),MATCH(BJ$1,'Team forecast'!$M$2:$AU$2,0))*IF($Y530&gt;0,25000,0)</f>
        <v>0</v>
      </c>
      <c r="BK530" s="5">
        <f>INDEX('Team forecast'!$M$3:$AU$22,MATCH($B530,'Team forecast'!$B$3:$B$22,0),MATCH(BK$1,'Team forecast'!$M$2:$AU$2,0))*IF($Y530&gt;0,5000,0)</f>
        <v>0</v>
      </c>
      <c r="BL530" s="5">
        <f>INDEX('Team forecast'!$M$3:$AU$22,MATCH($B530,'Team forecast'!$B$3:$B$22,0),MATCH(BL$1,'Team forecast'!$M$2:$AU$2,0))*IF($Y530&gt;0,-15000,0)</f>
        <v>0</v>
      </c>
      <c r="BM530" s="5">
        <f t="shared" si="579"/>
        <v>0</v>
      </c>
      <c r="BN530" s="5">
        <f t="shared" si="580"/>
        <v>0</v>
      </c>
      <c r="BO530" s="5">
        <f t="shared" si="581"/>
        <v>0</v>
      </c>
      <c r="BP530" s="5">
        <f t="shared" si="582"/>
        <v>0</v>
      </c>
      <c r="BQ530" s="5">
        <f t="shared" si="583"/>
        <v>0</v>
      </c>
      <c r="BR530" s="5">
        <f t="shared" si="584"/>
        <v>0</v>
      </c>
      <c r="BS530" s="5">
        <f t="shared" si="585"/>
        <v>0</v>
      </c>
      <c r="BT530" s="5">
        <f t="shared" si="586"/>
        <v>0</v>
      </c>
      <c r="BU530" s="5">
        <f t="shared" si="587"/>
        <v>0</v>
      </c>
      <c r="BV530" s="5">
        <f>IFERROR(SUM(BJ530:BU530),0)*((Cockpit!$C$3)^2)</f>
        <v>0</v>
      </c>
      <c r="BW530" s="19">
        <f>INDEX('Team forecast'!$M$3:$AU$22,MATCH($B530,'Team forecast'!$B$3:$B$22,0),MATCH(BW$1,'Team forecast'!$M$2:$AU$2,0))</f>
        <v>0</v>
      </c>
      <c r="BX530" s="19">
        <f>INDEX('Team forecast'!$M$3:$AU$22,MATCH($B530,'Team forecast'!$B$3:$B$22,0),MATCH(BX$1,'Team forecast'!$M$2:$AU$2,0))</f>
        <v>0</v>
      </c>
      <c r="BY530" s="19">
        <f>INDEX('Team forecast'!$M$3:$AU$22,MATCH($B530,'Team forecast'!$B$3:$B$22,0),MATCH(BY$1,'Team forecast'!$M$2:$AU$2,0))</f>
        <v>0</v>
      </c>
      <c r="BZ530" s="19">
        <f>INDEX('Team forecast'!$M$3:$AU$22,MATCH($B530,'Team forecast'!$B$3:$B$22,0),MATCH(BZ$1,'Team forecast'!$M$2:$AU$2,0))</f>
        <v>0</v>
      </c>
      <c r="CA530" s="5">
        <f t="shared" si="588"/>
        <v>-5000</v>
      </c>
      <c r="CB530" s="5">
        <f>INDEX('Team forecast'!$M$3:$AU$22,MATCH($B530,'Team forecast'!$B$3:$B$22,0),MATCH(CB$1,'Team forecast'!$M$2:$AU$2,0))*IF($Y530&gt;0,25000,0)</f>
        <v>0</v>
      </c>
      <c r="CC530" s="5">
        <f>INDEX('Team forecast'!$M$3:$AU$22,MATCH($B530,'Team forecast'!$B$3:$B$22,0),MATCH(CC$1,'Team forecast'!$M$2:$AU$2,0))*IF($Y530&gt;0,5000,0)</f>
        <v>0</v>
      </c>
      <c r="CD530" s="5">
        <f>INDEX('Team forecast'!$M$3:$AU$22,MATCH($B530,'Team forecast'!$B$3:$B$22,0),MATCH(CD$1,'Team forecast'!$M$2:$AU$2,0))*IF($Y530&gt;0,-15000,0)</f>
        <v>0</v>
      </c>
      <c r="CE530" s="5">
        <f t="shared" si="589"/>
        <v>0</v>
      </c>
      <c r="CF530" s="5">
        <f t="shared" si="590"/>
        <v>0</v>
      </c>
      <c r="CG530" s="5">
        <f t="shared" si="591"/>
        <v>0</v>
      </c>
      <c r="CH530" s="5">
        <f t="shared" si="592"/>
        <v>0</v>
      </c>
      <c r="CI530" s="5">
        <f t="shared" si="593"/>
        <v>0</v>
      </c>
      <c r="CJ530" s="5">
        <f t="shared" si="594"/>
        <v>0</v>
      </c>
      <c r="CK530" s="5">
        <f t="shared" si="595"/>
        <v>0</v>
      </c>
      <c r="CL530" s="5">
        <f t="shared" si="596"/>
        <v>0</v>
      </c>
      <c r="CM530" s="5">
        <f t="shared" si="597"/>
        <v>0</v>
      </c>
      <c r="CN530" s="5">
        <f>IFERROR(SUM(CB530:CM530),0)*((Cockpit!$C$3)^3)</f>
        <v>0</v>
      </c>
      <c r="CO530" s="19">
        <f>INDEX('Team forecast'!$M$3:$AU$22,MATCH($B530,'Team forecast'!$B$3:$B$22,0),MATCH(CO$1,'Team forecast'!$M$2:$AU$2,0))</f>
        <v>0</v>
      </c>
      <c r="CP530" s="19">
        <f>INDEX('Team forecast'!$M$3:$AU$22,MATCH($B530,'Team forecast'!$B$3:$B$22,0),MATCH(CP$1,'Team forecast'!$M$2:$AU$2,0))</f>
        <v>0</v>
      </c>
      <c r="CQ530" s="19">
        <f>INDEX('Team forecast'!$M$3:$AU$22,MATCH($B530,'Team forecast'!$B$3:$B$22,0),MATCH(CQ$1,'Team forecast'!$M$2:$AU$2,0))</f>
        <v>0</v>
      </c>
      <c r="CR530" s="19">
        <f>INDEX('Team forecast'!$M$3:$AU$22,MATCH($B530,'Team forecast'!$B$3:$B$22,0),MATCH(CR$1,'Team forecast'!$M$2:$AU$2,0))</f>
        <v>0</v>
      </c>
      <c r="CS530" s="5">
        <f t="shared" si="598"/>
        <v>-5000</v>
      </c>
      <c r="CT530" s="5">
        <f>INDEX('Team forecast'!$M$3:$AU$22,MATCH($B530,'Team forecast'!$B$3:$B$22,0),MATCH(CT$1,'Team forecast'!$M$2:$AU$2,0))*IF($Y530&gt;0,25000,0)</f>
        <v>0</v>
      </c>
      <c r="CU530" s="5">
        <f>INDEX('Team forecast'!$M$3:$AU$22,MATCH($B530,'Team forecast'!$B$3:$B$22,0),MATCH(CU$1,'Team forecast'!$M$2:$AU$2,0))*IF($Y530&gt;0,5000,0)</f>
        <v>0</v>
      </c>
      <c r="CV530" s="5">
        <f>INDEX('Team forecast'!$M$3:$AU$22,MATCH($B530,'Team forecast'!$B$3:$B$22,0),MATCH(CV$1,'Team forecast'!$M$2:$AU$2,0))*IF($Y530&gt;0,-15000,0)</f>
        <v>0</v>
      </c>
      <c r="CW530" s="5">
        <f t="shared" si="599"/>
        <v>0</v>
      </c>
      <c r="CX530" s="5">
        <f t="shared" si="600"/>
        <v>0</v>
      </c>
      <c r="CY530" s="5">
        <f t="shared" si="601"/>
        <v>0</v>
      </c>
      <c r="CZ530" s="5">
        <f t="shared" si="602"/>
        <v>0</v>
      </c>
      <c r="DA530" s="5">
        <f t="shared" si="603"/>
        <v>0</v>
      </c>
      <c r="DB530" s="5">
        <f t="shared" si="604"/>
        <v>0</v>
      </c>
      <c r="DC530" s="5">
        <f t="shared" si="605"/>
        <v>0</v>
      </c>
      <c r="DD530" s="5">
        <f t="shared" si="606"/>
        <v>0</v>
      </c>
      <c r="DE530" s="5">
        <f t="shared" si="607"/>
        <v>0</v>
      </c>
      <c r="DF530" s="5">
        <f>IFERROR(SUM(CT530:DE530),0)*((Cockpit!$C$3)^4)</f>
        <v>0</v>
      </c>
      <c r="DG530" s="19">
        <f>INDEX('Team forecast'!$M$3:$AU$22,MATCH($B530,'Team forecast'!$B$3:$B$22,0),MATCH(DG$1,'Team forecast'!$M$2:$AU$2,0))</f>
        <v>0</v>
      </c>
      <c r="DH530" s="19">
        <f>INDEX('Team forecast'!$M$3:$AU$22,MATCH($B530,'Team forecast'!$B$3:$B$22,0),MATCH(DH$1,'Team forecast'!$M$2:$AU$2,0))</f>
        <v>0</v>
      </c>
      <c r="DI530" s="19">
        <f>INDEX('Team forecast'!$M$3:$AU$22,MATCH($B530,'Team forecast'!$B$3:$B$22,0),MATCH(DI$1,'Team forecast'!$M$2:$AU$2,0))</f>
        <v>0</v>
      </c>
      <c r="DJ530" s="19">
        <f>INDEX('Team forecast'!$M$3:$AU$22,MATCH($B530,'Team forecast'!$B$3:$B$22,0),MATCH(DJ$1,'Team forecast'!$M$2:$AU$2,0))</f>
        <v>0</v>
      </c>
      <c r="DK530" s="5">
        <f t="shared" si="608"/>
        <v>-5000</v>
      </c>
      <c r="DL530" s="5">
        <f>INDEX('Team forecast'!$M$3:$AU$22,MATCH($B530,'Team forecast'!$B$3:$B$22,0),MATCH(DL$1,'Team forecast'!$M$2:$AU$2,0))*IF($Y530&gt;0,25000,0)</f>
        <v>0</v>
      </c>
      <c r="DM530" s="5">
        <f>INDEX('Team forecast'!$M$3:$AU$22,MATCH($B530,'Team forecast'!$B$3:$B$22,0),MATCH(DM$1,'Team forecast'!$M$2:$AU$2,0))*IF($Y530&gt;0,5000,0)</f>
        <v>0</v>
      </c>
      <c r="DN530" s="5">
        <f>INDEX('Team forecast'!$M$3:$AU$22,MATCH($B530,'Team forecast'!$B$3:$B$22,0),MATCH(DN$1,'Team forecast'!$M$2:$AU$2,0))*IF($Y530&gt;0,-15000,0)</f>
        <v>0</v>
      </c>
      <c r="DO530" s="5">
        <f t="shared" si="609"/>
        <v>0</v>
      </c>
      <c r="DP530" s="5">
        <f t="shared" si="610"/>
        <v>0</v>
      </c>
      <c r="DQ530" s="5">
        <f t="shared" si="611"/>
        <v>0</v>
      </c>
      <c r="DR530" s="5">
        <f t="shared" si="612"/>
        <v>0</v>
      </c>
      <c r="DS530" s="5">
        <f t="shared" si="613"/>
        <v>0</v>
      </c>
      <c r="DT530" s="5">
        <f t="shared" si="614"/>
        <v>0</v>
      </c>
      <c r="DU530" s="5">
        <f t="shared" si="615"/>
        <v>0</v>
      </c>
      <c r="DV530" s="5">
        <f t="shared" si="616"/>
        <v>0</v>
      </c>
      <c r="DW530" s="5">
        <f t="shared" si="617"/>
        <v>0</v>
      </c>
      <c r="DX530" s="5">
        <f>IFERROR(SUM(DL530:DW530),0)*((Cockpit!$C$3)^5)</f>
        <v>0</v>
      </c>
      <c r="DY530" s="5">
        <f t="shared" si="618"/>
        <v>-5000</v>
      </c>
      <c r="DZ530" s="5" t="str">
        <f>IF(ISERROR(MATCH(A530,'Current squad'!B:B,0)),"No","Yes")</f>
        <v>No</v>
      </c>
      <c r="EA530" s="5" cm="1">
        <f t="array" ref="EA530">IFERROR(_xlfn.IFS(DZ530="Yes",0,DZ530="No",H530*1%),999999)</f>
        <v>19400</v>
      </c>
      <c r="EB530" s="5">
        <f t="shared" si="560"/>
        <v>1959400</v>
      </c>
      <c r="EC530" s="5">
        <f t="shared" si="619"/>
        <v>-24400</v>
      </c>
      <c r="ED530" s="1">
        <f t="shared" si="561"/>
        <v>-1.2577319587628866E-2</v>
      </c>
      <c r="EE530" s="5">
        <f>RANK(EC530,$EC$2:$EC$572)+COUNTIF($EC$2:EC530,EC530)-1</f>
        <v>228</v>
      </c>
      <c r="EF530" s="4">
        <f>RANK(ED530,$ED$2:$ED$572)+COUNTIF($ED$2:ED530,ED530)-1</f>
        <v>488</v>
      </c>
    </row>
    <row r="531" spans="1:136" x14ac:dyDescent="0.3">
      <c r="A531" t="str">
        <f>IF(Holdet.dk!A531&lt;&gt;"",Holdet.dk!A531,"")</f>
        <v>Patrick Bamford</v>
      </c>
      <c r="B531" t="str">
        <f>INDEX(Holdet.dk!B:B,MATCH($A531,Holdet.dk!$A:$A,0))</f>
        <v>Leeds United</v>
      </c>
      <c r="C531" t="str">
        <f>INDEX(Holdet.dk!C:C,MATCH($A531,Holdet.dk!$A:$A,0))</f>
        <v>Striker</v>
      </c>
      <c r="D531" t="str">
        <f>INDEX(Holdet.dk!D:D,MATCH($A531,Holdet.dk!$A:$A,0))</f>
        <v>7.466.000</v>
      </c>
      <c r="E531" s="1">
        <f>IFERROR(_xlfn.NUMBERVALUE(INDEX(Holdet.dk!$E:$E,MATCH($A531,Holdet.dk!$A:$A,0)),","),0)</f>
        <v>0.18899999999999997</v>
      </c>
      <c r="F531" t="str">
        <f>IF(INDEX(Lookup!H:H,MATCH('Master data'!A531,Lookup!G:G,0))=0,A531,INDEX(Lookup!H:H,MATCH('Master data'!A531,Lookup!G:G,0)))</f>
        <v>Patrick Bamford</v>
      </c>
      <c r="G531" t="str">
        <f>IFERROR(INDEX(Lookup!B:B,MATCH(INDEX(Rotowire!C:C,MATCH(F531,Rotowire!A:A,0)),Lookup!D:D,0)),"")</f>
        <v>West Bromwich</v>
      </c>
      <c r="H531" s="5">
        <f t="shared" si="552"/>
        <v>7466000</v>
      </c>
      <c r="I531" s="19">
        <f>IFERROR(INDEX('Team forecast'!$G$3:$I$22,MATCH($B531,'Team forecast'!$B$3:$B$22,0),MATCH(I$1,'Team forecast'!$G$2:$I$2,0)),0)</f>
        <v>0.79646017699115057</v>
      </c>
      <c r="J531" s="19">
        <f>IFERROR(INDEX('Team forecast'!$G$3:$I$22,MATCH($B531,'Team forecast'!$B$3:$B$22,0),MATCH(J$1,'Team forecast'!$G$2:$I$2,0)),0)</f>
        <v>1.1504424778761062</v>
      </c>
      <c r="K531" s="19">
        <f>IFERROR(INDEX('Team forecast'!$G$3:$I$22,MATCH($B531,'Team forecast'!$B$3:$B$22,0),MATCH(K$1,'Team forecast'!$G$2:$I$2,0)),0)</f>
        <v>0.82585391828488663</v>
      </c>
      <c r="L531">
        <f>SUMIFS(Rotowire!E:E,Rotowire!$A:$A,'Master data'!$F531)</f>
        <v>95</v>
      </c>
      <c r="M531" s="2">
        <f>SUMIFS(Rotowire!F:F,Rotowire!$A:$A,'Master data'!$F531)*I531</f>
        <v>0.50973451327433639</v>
      </c>
      <c r="N531" s="2">
        <f>SUMIFS(Rotowire!G:G,Rotowire!$A:$A,'Master data'!$F531)*I531</f>
        <v>0.14336283185840709</v>
      </c>
      <c r="O531" s="2">
        <f>SUMIFS(Rotowire!I:I,Rotowire!$A:$A,'Master data'!$F531)*I531</f>
        <v>1.0911504424778764</v>
      </c>
      <c r="P531" s="2">
        <f>SUMIFS(Rotowire!W:W,Rotowire!$A:$A,'Master data'!$F531)*K531</f>
        <v>0.27253179303401259</v>
      </c>
      <c r="Q531" s="2">
        <f>SUMIFS(Rotowire!Y:Y,Rotowire!$A:$A,'Master data'!$F531)*J531</f>
        <v>0</v>
      </c>
      <c r="R531" s="2">
        <f>SUMIFS(Rotowire!AB:AB,Rotowire!$A:$A,'Master data'!$F531)</f>
        <v>0.11</v>
      </c>
      <c r="S531" s="2">
        <f>SUMIFS(Rotowire!AC:AC,Rotowire!$A:$A,'Master data'!$F531)</f>
        <v>0</v>
      </c>
      <c r="T531" s="2">
        <f>INDEX('Team forecast'!D$3:D$22,MATCH($B531,'Team forecast'!$B$3:$B$22,0))</f>
        <v>1.8</v>
      </c>
      <c r="U531" s="2">
        <f>INDEX('Team forecast'!E$3:E$22,MATCH($B531,'Team forecast'!$B$3:$B$22,0))</f>
        <v>1.3</v>
      </c>
      <c r="V531" s="2">
        <f>INDEX('Team forecast'!J$3:J$22,MATCH($B531,'Team forecast'!$B$3:$B$22,0))</f>
        <v>0.4859</v>
      </c>
      <c r="W531" s="2">
        <f>INDEX('Team forecast'!K$3:K$22,MATCH($B531,'Team forecast'!$B$3:$B$22,0))</f>
        <v>0.23730000000000001</v>
      </c>
      <c r="X531" s="2">
        <f>INDEX('Team forecast'!L$3:L$22,MATCH($B531,'Team forecast'!$B$3:$B$22,0))</f>
        <v>0.27679999999999999</v>
      </c>
      <c r="Y531" s="5">
        <f t="shared" si="553"/>
        <v>7000</v>
      </c>
      <c r="Z531" s="5">
        <f t="shared" si="554"/>
        <v>12147.5</v>
      </c>
      <c r="AA531" s="5">
        <f t="shared" si="555"/>
        <v>1186.5</v>
      </c>
      <c r="AB531" s="5">
        <f t="shared" si="556"/>
        <v>-4152</v>
      </c>
      <c r="AC531" s="5">
        <f t="shared" si="557"/>
        <v>50973.451327433642</v>
      </c>
      <c r="AD531" s="5">
        <f t="shared" si="562"/>
        <v>7168.1415929203549</v>
      </c>
      <c r="AE531" s="5">
        <f t="shared" si="563"/>
        <v>10911.504424778765</v>
      </c>
      <c r="AF531" s="5">
        <f t="shared" si="558"/>
        <v>0</v>
      </c>
      <c r="AG531" s="5">
        <f t="shared" si="559"/>
        <v>0</v>
      </c>
      <c r="AH531" s="5">
        <f t="shared" si="564"/>
        <v>-2200</v>
      </c>
      <c r="AI531" s="5">
        <f t="shared" si="565"/>
        <v>0</v>
      </c>
      <c r="AJ531" s="5">
        <f t="shared" si="566"/>
        <v>18000</v>
      </c>
      <c r="AK531" s="5">
        <f t="shared" si="567"/>
        <v>-10400</v>
      </c>
      <c r="AL531" s="5">
        <f>IFERROR(SUM(Y531:AK531),-5000)*((Cockpit!$C$3)^0)</f>
        <v>90635.097345132745</v>
      </c>
      <c r="AM531" s="19">
        <f>INDEX('Team forecast'!$M$3:$AU$22,MATCH($B531,'Team forecast'!$B$3:$B$22,0),MATCH(AM$1,'Team forecast'!$M$2:$AU$2,0))</f>
        <v>0</v>
      </c>
      <c r="AN531" s="19">
        <f>INDEX('Team forecast'!$M$3:$AU$22,MATCH($B531,'Team forecast'!$B$3:$B$22,0),MATCH(AN$1,'Team forecast'!$M$2:$AU$2,0))</f>
        <v>0</v>
      </c>
      <c r="AO531" s="19">
        <f>INDEX('Team forecast'!$M$3:$AU$22,MATCH($B531,'Team forecast'!$B$3:$B$22,0),MATCH(AO$1,'Team forecast'!$M$2:$AU$2,0))</f>
        <v>0</v>
      </c>
      <c r="AP531" s="19">
        <f>INDEX('Team forecast'!$M$3:$AU$22,MATCH($B531,'Team forecast'!$B$3:$B$22,0),MATCH(AP$1,'Team forecast'!$M$2:$AU$2,0))</f>
        <v>0</v>
      </c>
      <c r="AQ531" s="5">
        <f t="shared" si="568"/>
        <v>7000</v>
      </c>
      <c r="AR531" s="5">
        <f>INDEX('Team forecast'!$M$3:$AU$22,MATCH($B531,'Team forecast'!$B$3:$B$22,0),MATCH(AR$1,'Team forecast'!$M$2:$AU$2,0))*IF($Y531&gt;0,25000,0)</f>
        <v>0</v>
      </c>
      <c r="AS531" s="5">
        <f>INDEX('Team forecast'!$M$3:$AU$22,MATCH($B531,'Team forecast'!$B$3:$B$22,0),MATCH(AS$1,'Team forecast'!$M$2:$AU$2,0))*IF($Y531&gt;0,5000,0)</f>
        <v>0</v>
      </c>
      <c r="AT531" s="5">
        <f>INDEX('Team forecast'!$M$3:$AU$22,MATCH($B531,'Team forecast'!$B$3:$B$22,0),MATCH(AT$1,'Team forecast'!$M$2:$AU$2,0))*IF($Y531&gt;0,-15000,0)</f>
        <v>0</v>
      </c>
      <c r="AU531" s="5">
        <f t="shared" si="569"/>
        <v>0</v>
      </c>
      <c r="AV531" s="5">
        <f t="shared" si="570"/>
        <v>0</v>
      </c>
      <c r="AW531" s="5">
        <f t="shared" si="571"/>
        <v>0</v>
      </c>
      <c r="AX531" s="5">
        <f t="shared" si="572"/>
        <v>0</v>
      </c>
      <c r="AY531" s="5">
        <f t="shared" si="573"/>
        <v>0</v>
      </c>
      <c r="AZ531" s="5">
        <f t="shared" si="574"/>
        <v>-2200</v>
      </c>
      <c r="BA531" s="5">
        <f t="shared" si="575"/>
        <v>0</v>
      </c>
      <c r="BB531" s="5">
        <f t="shared" si="576"/>
        <v>0</v>
      </c>
      <c r="BC531" s="5">
        <f t="shared" si="577"/>
        <v>0</v>
      </c>
      <c r="BD531" s="5">
        <f>IFERROR(SUM(AR531:BC531),0)*((Cockpit!$C$3)^1)</f>
        <v>-1540</v>
      </c>
      <c r="BE531" s="19">
        <f>INDEX('Team forecast'!$M$3:$AU$22,MATCH($B531,'Team forecast'!$B$3:$B$22,0),MATCH(BE$1,'Team forecast'!$M$2:$AU$2,0))</f>
        <v>0</v>
      </c>
      <c r="BF531" s="19">
        <f>INDEX('Team forecast'!$M$3:$AU$22,MATCH($B531,'Team forecast'!$B$3:$B$22,0),MATCH(BF$1,'Team forecast'!$M$2:$AU$2,0))</f>
        <v>0</v>
      </c>
      <c r="BG531" s="19">
        <f>INDEX('Team forecast'!$M$3:$AU$22,MATCH($B531,'Team forecast'!$B$3:$B$22,0),MATCH(BG$1,'Team forecast'!$M$2:$AU$2,0))</f>
        <v>0</v>
      </c>
      <c r="BH531" s="19">
        <f>INDEX('Team forecast'!$M$3:$AU$22,MATCH($B531,'Team forecast'!$B$3:$B$22,0),MATCH(BH$1,'Team forecast'!$M$2:$AU$2,0))</f>
        <v>0</v>
      </c>
      <c r="BI531" s="5">
        <f t="shared" si="578"/>
        <v>7000</v>
      </c>
      <c r="BJ531" s="5">
        <f>INDEX('Team forecast'!$M$3:$AU$22,MATCH($B531,'Team forecast'!$B$3:$B$22,0),MATCH(BJ$1,'Team forecast'!$M$2:$AU$2,0))*IF($Y531&gt;0,25000,0)</f>
        <v>0</v>
      </c>
      <c r="BK531" s="5">
        <f>INDEX('Team forecast'!$M$3:$AU$22,MATCH($B531,'Team forecast'!$B$3:$B$22,0),MATCH(BK$1,'Team forecast'!$M$2:$AU$2,0))*IF($Y531&gt;0,5000,0)</f>
        <v>0</v>
      </c>
      <c r="BL531" s="5">
        <f>INDEX('Team forecast'!$M$3:$AU$22,MATCH($B531,'Team forecast'!$B$3:$B$22,0),MATCH(BL$1,'Team forecast'!$M$2:$AU$2,0))*IF($Y531&gt;0,-15000,0)</f>
        <v>0</v>
      </c>
      <c r="BM531" s="5">
        <f t="shared" si="579"/>
        <v>0</v>
      </c>
      <c r="BN531" s="5">
        <f t="shared" si="580"/>
        <v>0</v>
      </c>
      <c r="BO531" s="5">
        <f t="shared" si="581"/>
        <v>0</v>
      </c>
      <c r="BP531" s="5">
        <f t="shared" si="582"/>
        <v>0</v>
      </c>
      <c r="BQ531" s="5">
        <f t="shared" si="583"/>
        <v>0</v>
      </c>
      <c r="BR531" s="5">
        <f t="shared" si="584"/>
        <v>-2200</v>
      </c>
      <c r="BS531" s="5">
        <f t="shared" si="585"/>
        <v>0</v>
      </c>
      <c r="BT531" s="5">
        <f t="shared" si="586"/>
        <v>0</v>
      </c>
      <c r="BU531" s="5">
        <f t="shared" si="587"/>
        <v>0</v>
      </c>
      <c r="BV531" s="5">
        <f>IFERROR(SUM(BJ531:BU531),0)*((Cockpit!$C$3)^2)</f>
        <v>-1077.9999999999998</v>
      </c>
      <c r="BW531" s="19">
        <f>INDEX('Team forecast'!$M$3:$AU$22,MATCH($B531,'Team forecast'!$B$3:$B$22,0),MATCH(BW$1,'Team forecast'!$M$2:$AU$2,0))</f>
        <v>0</v>
      </c>
      <c r="BX531" s="19">
        <f>INDEX('Team forecast'!$M$3:$AU$22,MATCH($B531,'Team forecast'!$B$3:$B$22,0),MATCH(BX$1,'Team forecast'!$M$2:$AU$2,0))</f>
        <v>0</v>
      </c>
      <c r="BY531" s="19">
        <f>INDEX('Team forecast'!$M$3:$AU$22,MATCH($B531,'Team forecast'!$B$3:$B$22,0),MATCH(BY$1,'Team forecast'!$M$2:$AU$2,0))</f>
        <v>0</v>
      </c>
      <c r="BZ531" s="19">
        <f>INDEX('Team forecast'!$M$3:$AU$22,MATCH($B531,'Team forecast'!$B$3:$B$22,0),MATCH(BZ$1,'Team forecast'!$M$2:$AU$2,0))</f>
        <v>0</v>
      </c>
      <c r="CA531" s="5">
        <f t="shared" si="588"/>
        <v>7000</v>
      </c>
      <c r="CB531" s="5">
        <f>INDEX('Team forecast'!$M$3:$AU$22,MATCH($B531,'Team forecast'!$B$3:$B$22,0),MATCH(CB$1,'Team forecast'!$M$2:$AU$2,0))*IF($Y531&gt;0,25000,0)</f>
        <v>0</v>
      </c>
      <c r="CC531" s="5">
        <f>INDEX('Team forecast'!$M$3:$AU$22,MATCH($B531,'Team forecast'!$B$3:$B$22,0),MATCH(CC$1,'Team forecast'!$M$2:$AU$2,0))*IF($Y531&gt;0,5000,0)</f>
        <v>0</v>
      </c>
      <c r="CD531" s="5">
        <f>INDEX('Team forecast'!$M$3:$AU$22,MATCH($B531,'Team forecast'!$B$3:$B$22,0),MATCH(CD$1,'Team forecast'!$M$2:$AU$2,0))*IF($Y531&gt;0,-15000,0)</f>
        <v>0</v>
      </c>
      <c r="CE531" s="5">
        <f t="shared" si="589"/>
        <v>0</v>
      </c>
      <c r="CF531" s="5">
        <f t="shared" si="590"/>
        <v>0</v>
      </c>
      <c r="CG531" s="5">
        <f t="shared" si="591"/>
        <v>0</v>
      </c>
      <c r="CH531" s="5">
        <f t="shared" si="592"/>
        <v>0</v>
      </c>
      <c r="CI531" s="5">
        <f t="shared" si="593"/>
        <v>0</v>
      </c>
      <c r="CJ531" s="5">
        <f t="shared" si="594"/>
        <v>-2200</v>
      </c>
      <c r="CK531" s="5">
        <f t="shared" si="595"/>
        <v>0</v>
      </c>
      <c r="CL531" s="5">
        <f t="shared" si="596"/>
        <v>0</v>
      </c>
      <c r="CM531" s="5">
        <f t="shared" si="597"/>
        <v>0</v>
      </c>
      <c r="CN531" s="5">
        <f>IFERROR(SUM(CB531:CM531),0)*((Cockpit!$C$3)^3)</f>
        <v>-754.5999999999998</v>
      </c>
      <c r="CO531" s="19">
        <f>INDEX('Team forecast'!$M$3:$AU$22,MATCH($B531,'Team forecast'!$B$3:$B$22,0),MATCH(CO$1,'Team forecast'!$M$2:$AU$2,0))</f>
        <v>0</v>
      </c>
      <c r="CP531" s="19">
        <f>INDEX('Team forecast'!$M$3:$AU$22,MATCH($B531,'Team forecast'!$B$3:$B$22,0),MATCH(CP$1,'Team forecast'!$M$2:$AU$2,0))</f>
        <v>0</v>
      </c>
      <c r="CQ531" s="19">
        <f>INDEX('Team forecast'!$M$3:$AU$22,MATCH($B531,'Team forecast'!$B$3:$B$22,0),MATCH(CQ$1,'Team forecast'!$M$2:$AU$2,0))</f>
        <v>0</v>
      </c>
      <c r="CR531" s="19">
        <f>INDEX('Team forecast'!$M$3:$AU$22,MATCH($B531,'Team forecast'!$B$3:$B$22,0),MATCH(CR$1,'Team forecast'!$M$2:$AU$2,0))</f>
        <v>0</v>
      </c>
      <c r="CS531" s="5">
        <f t="shared" si="598"/>
        <v>7000</v>
      </c>
      <c r="CT531" s="5">
        <f>INDEX('Team forecast'!$M$3:$AU$22,MATCH($B531,'Team forecast'!$B$3:$B$22,0),MATCH(CT$1,'Team forecast'!$M$2:$AU$2,0))*IF($Y531&gt;0,25000,0)</f>
        <v>0</v>
      </c>
      <c r="CU531" s="5">
        <f>INDEX('Team forecast'!$M$3:$AU$22,MATCH($B531,'Team forecast'!$B$3:$B$22,0),MATCH(CU$1,'Team forecast'!$M$2:$AU$2,0))*IF($Y531&gt;0,5000,0)</f>
        <v>0</v>
      </c>
      <c r="CV531" s="5">
        <f>INDEX('Team forecast'!$M$3:$AU$22,MATCH($B531,'Team forecast'!$B$3:$B$22,0),MATCH(CV$1,'Team forecast'!$M$2:$AU$2,0))*IF($Y531&gt;0,-15000,0)</f>
        <v>0</v>
      </c>
      <c r="CW531" s="5">
        <f t="shared" si="599"/>
        <v>0</v>
      </c>
      <c r="CX531" s="5">
        <f t="shared" si="600"/>
        <v>0</v>
      </c>
      <c r="CY531" s="5">
        <f t="shared" si="601"/>
        <v>0</v>
      </c>
      <c r="CZ531" s="5">
        <f t="shared" si="602"/>
        <v>0</v>
      </c>
      <c r="DA531" s="5">
        <f t="shared" si="603"/>
        <v>0</v>
      </c>
      <c r="DB531" s="5">
        <f t="shared" si="604"/>
        <v>-2200</v>
      </c>
      <c r="DC531" s="5">
        <f t="shared" si="605"/>
        <v>0</v>
      </c>
      <c r="DD531" s="5">
        <f t="shared" si="606"/>
        <v>0</v>
      </c>
      <c r="DE531" s="5">
        <f t="shared" si="607"/>
        <v>0</v>
      </c>
      <c r="DF531" s="5">
        <f>IFERROR(SUM(CT531:DE531),0)*((Cockpit!$C$3)^4)</f>
        <v>-528.2199999999998</v>
      </c>
      <c r="DG531" s="19">
        <f>INDEX('Team forecast'!$M$3:$AU$22,MATCH($B531,'Team forecast'!$B$3:$B$22,0),MATCH(DG$1,'Team forecast'!$M$2:$AU$2,0))</f>
        <v>0</v>
      </c>
      <c r="DH531" s="19">
        <f>INDEX('Team forecast'!$M$3:$AU$22,MATCH($B531,'Team forecast'!$B$3:$B$22,0),MATCH(DH$1,'Team forecast'!$M$2:$AU$2,0))</f>
        <v>0</v>
      </c>
      <c r="DI531" s="19">
        <f>INDEX('Team forecast'!$M$3:$AU$22,MATCH($B531,'Team forecast'!$B$3:$B$22,0),MATCH(DI$1,'Team forecast'!$M$2:$AU$2,0))</f>
        <v>0</v>
      </c>
      <c r="DJ531" s="19">
        <f>INDEX('Team forecast'!$M$3:$AU$22,MATCH($B531,'Team forecast'!$B$3:$B$22,0),MATCH(DJ$1,'Team forecast'!$M$2:$AU$2,0))</f>
        <v>0</v>
      </c>
      <c r="DK531" s="5">
        <f t="shared" si="608"/>
        <v>7000</v>
      </c>
      <c r="DL531" s="5">
        <f>INDEX('Team forecast'!$M$3:$AU$22,MATCH($B531,'Team forecast'!$B$3:$B$22,0),MATCH(DL$1,'Team forecast'!$M$2:$AU$2,0))*IF($Y531&gt;0,25000,0)</f>
        <v>0</v>
      </c>
      <c r="DM531" s="5">
        <f>INDEX('Team forecast'!$M$3:$AU$22,MATCH($B531,'Team forecast'!$B$3:$B$22,0),MATCH(DM$1,'Team forecast'!$M$2:$AU$2,0))*IF($Y531&gt;0,5000,0)</f>
        <v>0</v>
      </c>
      <c r="DN531" s="5">
        <f>INDEX('Team forecast'!$M$3:$AU$22,MATCH($B531,'Team forecast'!$B$3:$B$22,0),MATCH(DN$1,'Team forecast'!$M$2:$AU$2,0))*IF($Y531&gt;0,-15000,0)</f>
        <v>0</v>
      </c>
      <c r="DO531" s="5">
        <f t="shared" si="609"/>
        <v>0</v>
      </c>
      <c r="DP531" s="5">
        <f t="shared" si="610"/>
        <v>0</v>
      </c>
      <c r="DQ531" s="5">
        <f t="shared" si="611"/>
        <v>0</v>
      </c>
      <c r="DR531" s="5">
        <f t="shared" si="612"/>
        <v>0</v>
      </c>
      <c r="DS531" s="5">
        <f t="shared" si="613"/>
        <v>0</v>
      </c>
      <c r="DT531" s="5">
        <f t="shared" si="614"/>
        <v>-2200</v>
      </c>
      <c r="DU531" s="5">
        <f t="shared" si="615"/>
        <v>0</v>
      </c>
      <c r="DV531" s="5">
        <f t="shared" si="616"/>
        <v>0</v>
      </c>
      <c r="DW531" s="5">
        <f t="shared" si="617"/>
        <v>0</v>
      </c>
      <c r="DX531" s="5">
        <f>IFERROR(SUM(DL531:DW531),0)*((Cockpit!$C$3)^5)</f>
        <v>-369.75399999999985</v>
      </c>
      <c r="DY531" s="5">
        <f t="shared" si="618"/>
        <v>86364.523345132737</v>
      </c>
      <c r="DZ531" s="5" t="str">
        <f>IF(ISERROR(MATCH(A531,'Current squad'!B:B,0)),"No","Yes")</f>
        <v>No</v>
      </c>
      <c r="EA531" s="5" cm="1">
        <f t="array" ref="EA531">IFERROR(_xlfn.IFS(DZ531="Yes",0,DZ531="No",H531*1%),999999)</f>
        <v>74660</v>
      </c>
      <c r="EB531" s="5">
        <f t="shared" si="560"/>
        <v>7540660</v>
      </c>
      <c r="EC531" s="5">
        <f t="shared" si="619"/>
        <v>11704.523345132737</v>
      </c>
      <c r="ED531" s="1">
        <f t="shared" si="561"/>
        <v>1.567710064978936E-3</v>
      </c>
      <c r="EE531" s="5">
        <f>RANK(EC531,$EC$2:$EC$572)+COUNTIF($EC$2:EC531,EC531)-1</f>
        <v>35</v>
      </c>
      <c r="EF531" s="4">
        <f>RANK(ED531,$ED$2:$ED$572)+COUNTIF($ED$2:ED531,ED531)-1</f>
        <v>50</v>
      </c>
    </row>
    <row r="532" spans="1:136" x14ac:dyDescent="0.3">
      <c r="A532" t="str">
        <f>IF(Holdet.dk!A532&lt;&gt;"",Holdet.dk!A532,"")</f>
        <v>Lucas Digne</v>
      </c>
      <c r="B532" t="str">
        <f>INDEX(Holdet.dk!B:B,MATCH($A532,Holdet.dk!$A:$A,0))</f>
        <v>Everton</v>
      </c>
      <c r="C532" t="str">
        <f>INDEX(Holdet.dk!C:C,MATCH($A532,Holdet.dk!$A:$A,0))</f>
        <v>Defense</v>
      </c>
      <c r="D532" t="str">
        <f>INDEX(Holdet.dk!D:D,MATCH($A532,Holdet.dk!$A:$A,0))</f>
        <v>5.308.000</v>
      </c>
      <c r="E532" s="1">
        <f>IFERROR(_xlfn.NUMBERVALUE(INDEX(Holdet.dk!$E:$E,MATCH($A532,Holdet.dk!$A:$A,0)),","),0)</f>
        <v>3.7000000000000005E-2</v>
      </c>
      <c r="F532" t="str">
        <f>IF(INDEX(Lookup!H:H,MATCH('Master data'!A532,Lookup!G:G,0))=0,A532,INDEX(Lookup!H:H,MATCH('Master data'!A532,Lookup!G:G,0)))</f>
        <v>Lucas Digne</v>
      </c>
      <c r="G532" t="str">
        <f>IFERROR(INDEX(Lookup!B:B,MATCH(INDEX(Rotowire!C:C,MATCH(F532,Rotowire!A:A,0)),Lookup!D:D,0)),"")</f>
        <v>Manchester City</v>
      </c>
      <c r="H532" s="5">
        <f t="shared" si="552"/>
        <v>5308000</v>
      </c>
      <c r="I532" s="19">
        <f>IFERROR(INDEX('Team forecast'!$G$3:$I$22,MATCH($B532,'Team forecast'!$B$3:$B$22,0),MATCH(I$1,'Team forecast'!$G$2:$I$2,0)),0)</f>
        <v>1.118279569892473</v>
      </c>
      <c r="J532" s="19">
        <f>IFERROR(INDEX('Team forecast'!$G$3:$I$22,MATCH($B532,'Team forecast'!$B$3:$B$22,0),MATCH(J$1,'Team forecast'!$G$2:$I$2,0)),0)</f>
        <v>0.86602870813397137</v>
      </c>
      <c r="K532" s="19">
        <f>IFERROR(INDEX('Team forecast'!$G$3:$I$22,MATCH($B532,'Team forecast'!$B$3:$B$22,0),MATCH(K$1,'Team forecast'!$G$2:$I$2,0)),0)</f>
        <v>1.6365413680270404</v>
      </c>
      <c r="L532">
        <f>SUMIFS(Rotowire!E:E,Rotowire!$A:$A,'Master data'!$F532)</f>
        <v>95</v>
      </c>
      <c r="M532" s="2">
        <f>SUMIFS(Rotowire!F:F,Rotowire!$A:$A,'Master data'!$F532)*I532</f>
        <v>1.1182795698924731E-2</v>
      </c>
      <c r="N532" s="2">
        <f>SUMIFS(Rotowire!G:G,Rotowire!$A:$A,'Master data'!$F532)*I532</f>
        <v>0.20129032258064514</v>
      </c>
      <c r="O532" s="2">
        <f>SUMIFS(Rotowire!I:I,Rotowire!$A:$A,'Master data'!$F532)*I532</f>
        <v>0.12301075268817203</v>
      </c>
      <c r="P532" s="2">
        <f>SUMIFS(Rotowire!W:W,Rotowire!$A:$A,'Master data'!$F532)*K532</f>
        <v>0.16365413680270405</v>
      </c>
      <c r="Q532" s="2">
        <f>SUMIFS(Rotowire!Y:Y,Rotowire!$A:$A,'Master data'!$F532)*J532</f>
        <v>0</v>
      </c>
      <c r="R532" s="2">
        <f>SUMIFS(Rotowire!AB:AB,Rotowire!$A:$A,'Master data'!$F532)</f>
        <v>0.2</v>
      </c>
      <c r="S532" s="2">
        <f>SUMIFS(Rotowire!AC:AC,Rotowire!$A:$A,'Master data'!$F532)</f>
        <v>0.03</v>
      </c>
      <c r="T532" s="2">
        <f>INDEX('Team forecast'!D$3:D$22,MATCH($B532,'Team forecast'!$B$3:$B$22,0))</f>
        <v>1.04</v>
      </c>
      <c r="U532" s="2">
        <f>INDEX('Team forecast'!E$3:E$22,MATCH($B532,'Team forecast'!$B$3:$B$22,0))</f>
        <v>1.81</v>
      </c>
      <c r="V532" s="2">
        <f>INDEX('Team forecast'!J$3:J$22,MATCH($B532,'Team forecast'!$B$3:$B$22,0))</f>
        <v>0.21479999999999999</v>
      </c>
      <c r="W532" s="2">
        <f>INDEX('Team forecast'!K$3:K$22,MATCH($B532,'Team forecast'!$B$3:$B$22,0))</f>
        <v>0.23649999999999999</v>
      </c>
      <c r="X532" s="2">
        <f>INDEX('Team forecast'!L$3:L$22,MATCH($B532,'Team forecast'!$B$3:$B$22,0))</f>
        <v>0.54869999999999997</v>
      </c>
      <c r="Y532" s="5">
        <f t="shared" si="553"/>
        <v>7000</v>
      </c>
      <c r="Z532" s="5">
        <f t="shared" si="554"/>
        <v>5370</v>
      </c>
      <c r="AA532" s="5">
        <f t="shared" si="555"/>
        <v>1182.5</v>
      </c>
      <c r="AB532" s="5">
        <f t="shared" si="556"/>
        <v>-8230.5</v>
      </c>
      <c r="AC532" s="5">
        <f t="shared" si="557"/>
        <v>1677.4193548387098</v>
      </c>
      <c r="AD532" s="5">
        <f t="shared" si="562"/>
        <v>10064.516129032258</v>
      </c>
      <c r="AE532" s="5">
        <f t="shared" si="563"/>
        <v>1230.1075268817203</v>
      </c>
      <c r="AF532" s="5">
        <f t="shared" si="558"/>
        <v>8182.7068401352026</v>
      </c>
      <c r="AG532" s="5">
        <f t="shared" si="559"/>
        <v>0</v>
      </c>
      <c r="AH532" s="5">
        <f t="shared" si="564"/>
        <v>-4000</v>
      </c>
      <c r="AI532" s="5">
        <f t="shared" si="565"/>
        <v>-1500</v>
      </c>
      <c r="AJ532" s="5">
        <f t="shared" si="566"/>
        <v>10400</v>
      </c>
      <c r="AK532" s="5">
        <f t="shared" si="567"/>
        <v>-14480</v>
      </c>
      <c r="AL532" s="5">
        <f>IFERROR(SUM(Y532:AK532),-5000)*((Cockpit!$C$3)^0)</f>
        <v>16896.749850887893</v>
      </c>
      <c r="AM532" s="19">
        <f>INDEX('Team forecast'!$M$3:$AU$22,MATCH($B532,'Team forecast'!$B$3:$B$22,0),MATCH(AM$1,'Team forecast'!$M$2:$AU$2,0))</f>
        <v>0</v>
      </c>
      <c r="AN532" s="19">
        <f>INDEX('Team forecast'!$M$3:$AU$22,MATCH($B532,'Team forecast'!$B$3:$B$22,0),MATCH(AN$1,'Team forecast'!$M$2:$AU$2,0))</f>
        <v>0</v>
      </c>
      <c r="AO532" s="19">
        <f>INDEX('Team forecast'!$M$3:$AU$22,MATCH($B532,'Team forecast'!$B$3:$B$22,0),MATCH(AO$1,'Team forecast'!$M$2:$AU$2,0))</f>
        <v>0</v>
      </c>
      <c r="AP532" s="19">
        <f>INDEX('Team forecast'!$M$3:$AU$22,MATCH($B532,'Team forecast'!$B$3:$B$22,0),MATCH(AP$1,'Team forecast'!$M$2:$AU$2,0))</f>
        <v>0</v>
      </c>
      <c r="AQ532" s="5">
        <f t="shared" si="568"/>
        <v>7000</v>
      </c>
      <c r="AR532" s="5">
        <f>INDEX('Team forecast'!$M$3:$AU$22,MATCH($B532,'Team forecast'!$B$3:$B$22,0),MATCH(AR$1,'Team forecast'!$M$2:$AU$2,0))*IF($Y532&gt;0,25000,0)</f>
        <v>0</v>
      </c>
      <c r="AS532" s="5">
        <f>INDEX('Team forecast'!$M$3:$AU$22,MATCH($B532,'Team forecast'!$B$3:$B$22,0),MATCH(AS$1,'Team forecast'!$M$2:$AU$2,0))*IF($Y532&gt;0,5000,0)</f>
        <v>0</v>
      </c>
      <c r="AT532" s="5">
        <f>INDEX('Team forecast'!$M$3:$AU$22,MATCH($B532,'Team forecast'!$B$3:$B$22,0),MATCH(AT$1,'Team forecast'!$M$2:$AU$2,0))*IF($Y532&gt;0,-15000,0)</f>
        <v>0</v>
      </c>
      <c r="AU532" s="5">
        <f t="shared" si="569"/>
        <v>0</v>
      </c>
      <c r="AV532" s="5">
        <f t="shared" si="570"/>
        <v>0</v>
      </c>
      <c r="AW532" s="5">
        <f t="shared" si="571"/>
        <v>0</v>
      </c>
      <c r="AX532" s="5">
        <f t="shared" si="572"/>
        <v>0</v>
      </c>
      <c r="AY532" s="5">
        <f t="shared" si="573"/>
        <v>0</v>
      </c>
      <c r="AZ532" s="5">
        <f t="shared" si="574"/>
        <v>-4000</v>
      </c>
      <c r="BA532" s="5">
        <f t="shared" si="575"/>
        <v>-1500</v>
      </c>
      <c r="BB532" s="5">
        <f t="shared" si="576"/>
        <v>0</v>
      </c>
      <c r="BC532" s="5">
        <f t="shared" si="577"/>
        <v>0</v>
      </c>
      <c r="BD532" s="5">
        <f>IFERROR(SUM(AR532:BC532),0)*((Cockpit!$C$3)^1)</f>
        <v>-3849.9999999999995</v>
      </c>
      <c r="BE532" s="19">
        <f>INDEX('Team forecast'!$M$3:$AU$22,MATCH($B532,'Team forecast'!$B$3:$B$22,0),MATCH(BE$1,'Team forecast'!$M$2:$AU$2,0))</f>
        <v>0</v>
      </c>
      <c r="BF532" s="19">
        <f>INDEX('Team forecast'!$M$3:$AU$22,MATCH($B532,'Team forecast'!$B$3:$B$22,0),MATCH(BF$1,'Team forecast'!$M$2:$AU$2,0))</f>
        <v>0</v>
      </c>
      <c r="BG532" s="19">
        <f>INDEX('Team forecast'!$M$3:$AU$22,MATCH($B532,'Team forecast'!$B$3:$B$22,0),MATCH(BG$1,'Team forecast'!$M$2:$AU$2,0))</f>
        <v>0</v>
      </c>
      <c r="BH532" s="19">
        <f>INDEX('Team forecast'!$M$3:$AU$22,MATCH($B532,'Team forecast'!$B$3:$B$22,0),MATCH(BH$1,'Team forecast'!$M$2:$AU$2,0))</f>
        <v>0</v>
      </c>
      <c r="BI532" s="5">
        <f t="shared" si="578"/>
        <v>7000</v>
      </c>
      <c r="BJ532" s="5">
        <f>INDEX('Team forecast'!$M$3:$AU$22,MATCH($B532,'Team forecast'!$B$3:$B$22,0),MATCH(BJ$1,'Team forecast'!$M$2:$AU$2,0))*IF($Y532&gt;0,25000,0)</f>
        <v>0</v>
      </c>
      <c r="BK532" s="5">
        <f>INDEX('Team forecast'!$M$3:$AU$22,MATCH($B532,'Team forecast'!$B$3:$B$22,0),MATCH(BK$1,'Team forecast'!$M$2:$AU$2,0))*IF($Y532&gt;0,5000,0)</f>
        <v>0</v>
      </c>
      <c r="BL532" s="5">
        <f>INDEX('Team forecast'!$M$3:$AU$22,MATCH($B532,'Team forecast'!$B$3:$B$22,0),MATCH(BL$1,'Team forecast'!$M$2:$AU$2,0))*IF($Y532&gt;0,-15000,0)</f>
        <v>0</v>
      </c>
      <c r="BM532" s="5">
        <f t="shared" si="579"/>
        <v>0</v>
      </c>
      <c r="BN532" s="5">
        <f t="shared" si="580"/>
        <v>0</v>
      </c>
      <c r="BO532" s="5">
        <f t="shared" si="581"/>
        <v>0</v>
      </c>
      <c r="BP532" s="5">
        <f t="shared" si="582"/>
        <v>0</v>
      </c>
      <c r="BQ532" s="5">
        <f t="shared" si="583"/>
        <v>0</v>
      </c>
      <c r="BR532" s="5">
        <f t="shared" si="584"/>
        <v>-4000</v>
      </c>
      <c r="BS532" s="5">
        <f t="shared" si="585"/>
        <v>-1500</v>
      </c>
      <c r="BT532" s="5">
        <f t="shared" si="586"/>
        <v>0</v>
      </c>
      <c r="BU532" s="5">
        <f t="shared" si="587"/>
        <v>0</v>
      </c>
      <c r="BV532" s="5">
        <f>IFERROR(SUM(BJ532:BU532),0)*((Cockpit!$C$3)^2)</f>
        <v>-2694.9999999999995</v>
      </c>
      <c r="BW532" s="19">
        <f>INDEX('Team forecast'!$M$3:$AU$22,MATCH($B532,'Team forecast'!$B$3:$B$22,0),MATCH(BW$1,'Team forecast'!$M$2:$AU$2,0))</f>
        <v>0</v>
      </c>
      <c r="BX532" s="19">
        <f>INDEX('Team forecast'!$M$3:$AU$22,MATCH($B532,'Team forecast'!$B$3:$B$22,0),MATCH(BX$1,'Team forecast'!$M$2:$AU$2,0))</f>
        <v>0</v>
      </c>
      <c r="BY532" s="19">
        <f>INDEX('Team forecast'!$M$3:$AU$22,MATCH($B532,'Team forecast'!$B$3:$B$22,0),MATCH(BY$1,'Team forecast'!$M$2:$AU$2,0))</f>
        <v>0</v>
      </c>
      <c r="BZ532" s="19">
        <f>INDEX('Team forecast'!$M$3:$AU$22,MATCH($B532,'Team forecast'!$B$3:$B$22,0),MATCH(BZ$1,'Team forecast'!$M$2:$AU$2,0))</f>
        <v>0</v>
      </c>
      <c r="CA532" s="5">
        <f t="shared" si="588"/>
        <v>7000</v>
      </c>
      <c r="CB532" s="5">
        <f>INDEX('Team forecast'!$M$3:$AU$22,MATCH($B532,'Team forecast'!$B$3:$B$22,0),MATCH(CB$1,'Team forecast'!$M$2:$AU$2,0))*IF($Y532&gt;0,25000,0)</f>
        <v>0</v>
      </c>
      <c r="CC532" s="5">
        <f>INDEX('Team forecast'!$M$3:$AU$22,MATCH($B532,'Team forecast'!$B$3:$B$22,0),MATCH(CC$1,'Team forecast'!$M$2:$AU$2,0))*IF($Y532&gt;0,5000,0)</f>
        <v>0</v>
      </c>
      <c r="CD532" s="5">
        <f>INDEX('Team forecast'!$M$3:$AU$22,MATCH($B532,'Team forecast'!$B$3:$B$22,0),MATCH(CD$1,'Team forecast'!$M$2:$AU$2,0))*IF($Y532&gt;0,-15000,0)</f>
        <v>0</v>
      </c>
      <c r="CE532" s="5">
        <f t="shared" si="589"/>
        <v>0</v>
      </c>
      <c r="CF532" s="5">
        <f t="shared" si="590"/>
        <v>0</v>
      </c>
      <c r="CG532" s="5">
        <f t="shared" si="591"/>
        <v>0</v>
      </c>
      <c r="CH532" s="5">
        <f t="shared" si="592"/>
        <v>0</v>
      </c>
      <c r="CI532" s="5">
        <f t="shared" si="593"/>
        <v>0</v>
      </c>
      <c r="CJ532" s="5">
        <f t="shared" si="594"/>
        <v>-4000</v>
      </c>
      <c r="CK532" s="5">
        <f t="shared" si="595"/>
        <v>-1500</v>
      </c>
      <c r="CL532" s="5">
        <f t="shared" si="596"/>
        <v>0</v>
      </c>
      <c r="CM532" s="5">
        <f t="shared" si="597"/>
        <v>0</v>
      </c>
      <c r="CN532" s="5">
        <f>IFERROR(SUM(CB532:CM532),0)*((Cockpit!$C$3)^3)</f>
        <v>-1886.4999999999995</v>
      </c>
      <c r="CO532" s="19">
        <f>INDEX('Team forecast'!$M$3:$AU$22,MATCH($B532,'Team forecast'!$B$3:$B$22,0),MATCH(CO$1,'Team forecast'!$M$2:$AU$2,0))</f>
        <v>0</v>
      </c>
      <c r="CP532" s="19">
        <f>INDEX('Team forecast'!$M$3:$AU$22,MATCH($B532,'Team forecast'!$B$3:$B$22,0),MATCH(CP$1,'Team forecast'!$M$2:$AU$2,0))</f>
        <v>0</v>
      </c>
      <c r="CQ532" s="19">
        <f>INDEX('Team forecast'!$M$3:$AU$22,MATCH($B532,'Team forecast'!$B$3:$B$22,0),MATCH(CQ$1,'Team forecast'!$M$2:$AU$2,0))</f>
        <v>0</v>
      </c>
      <c r="CR532" s="19">
        <f>INDEX('Team forecast'!$M$3:$AU$22,MATCH($B532,'Team forecast'!$B$3:$B$22,0),MATCH(CR$1,'Team forecast'!$M$2:$AU$2,0))</f>
        <v>0</v>
      </c>
      <c r="CS532" s="5">
        <f t="shared" si="598"/>
        <v>7000</v>
      </c>
      <c r="CT532" s="5">
        <f>INDEX('Team forecast'!$M$3:$AU$22,MATCH($B532,'Team forecast'!$B$3:$B$22,0),MATCH(CT$1,'Team forecast'!$M$2:$AU$2,0))*IF($Y532&gt;0,25000,0)</f>
        <v>0</v>
      </c>
      <c r="CU532" s="5">
        <f>INDEX('Team forecast'!$M$3:$AU$22,MATCH($B532,'Team forecast'!$B$3:$B$22,0),MATCH(CU$1,'Team forecast'!$M$2:$AU$2,0))*IF($Y532&gt;0,5000,0)</f>
        <v>0</v>
      </c>
      <c r="CV532" s="5">
        <f>INDEX('Team forecast'!$M$3:$AU$22,MATCH($B532,'Team forecast'!$B$3:$B$22,0),MATCH(CV$1,'Team forecast'!$M$2:$AU$2,0))*IF($Y532&gt;0,-15000,0)</f>
        <v>0</v>
      </c>
      <c r="CW532" s="5">
        <f t="shared" si="599"/>
        <v>0</v>
      </c>
      <c r="CX532" s="5">
        <f t="shared" si="600"/>
        <v>0</v>
      </c>
      <c r="CY532" s="5">
        <f t="shared" si="601"/>
        <v>0</v>
      </c>
      <c r="CZ532" s="5">
        <f t="shared" si="602"/>
        <v>0</v>
      </c>
      <c r="DA532" s="5">
        <f t="shared" si="603"/>
        <v>0</v>
      </c>
      <c r="DB532" s="5">
        <f t="shared" si="604"/>
        <v>-4000</v>
      </c>
      <c r="DC532" s="5">
        <f t="shared" si="605"/>
        <v>-1500</v>
      </c>
      <c r="DD532" s="5">
        <f t="shared" si="606"/>
        <v>0</v>
      </c>
      <c r="DE532" s="5">
        <f t="shared" si="607"/>
        <v>0</v>
      </c>
      <c r="DF532" s="5">
        <f>IFERROR(SUM(CT532:DE532),0)*((Cockpit!$C$3)^4)</f>
        <v>-1320.5499999999995</v>
      </c>
      <c r="DG532" s="19">
        <f>INDEX('Team forecast'!$M$3:$AU$22,MATCH($B532,'Team forecast'!$B$3:$B$22,0),MATCH(DG$1,'Team forecast'!$M$2:$AU$2,0))</f>
        <v>0</v>
      </c>
      <c r="DH532" s="19">
        <f>INDEX('Team forecast'!$M$3:$AU$22,MATCH($B532,'Team forecast'!$B$3:$B$22,0),MATCH(DH$1,'Team forecast'!$M$2:$AU$2,0))</f>
        <v>0</v>
      </c>
      <c r="DI532" s="19">
        <f>INDEX('Team forecast'!$M$3:$AU$22,MATCH($B532,'Team forecast'!$B$3:$B$22,0),MATCH(DI$1,'Team forecast'!$M$2:$AU$2,0))</f>
        <v>0</v>
      </c>
      <c r="DJ532" s="19">
        <f>INDEX('Team forecast'!$M$3:$AU$22,MATCH($B532,'Team forecast'!$B$3:$B$22,0),MATCH(DJ$1,'Team forecast'!$M$2:$AU$2,0))</f>
        <v>0</v>
      </c>
      <c r="DK532" s="5">
        <f t="shared" si="608"/>
        <v>7000</v>
      </c>
      <c r="DL532" s="5">
        <f>INDEX('Team forecast'!$M$3:$AU$22,MATCH($B532,'Team forecast'!$B$3:$B$22,0),MATCH(DL$1,'Team forecast'!$M$2:$AU$2,0))*IF($Y532&gt;0,25000,0)</f>
        <v>0</v>
      </c>
      <c r="DM532" s="5">
        <f>INDEX('Team forecast'!$M$3:$AU$22,MATCH($B532,'Team forecast'!$B$3:$B$22,0),MATCH(DM$1,'Team forecast'!$M$2:$AU$2,0))*IF($Y532&gt;0,5000,0)</f>
        <v>0</v>
      </c>
      <c r="DN532" s="5">
        <f>INDEX('Team forecast'!$M$3:$AU$22,MATCH($B532,'Team forecast'!$B$3:$B$22,0),MATCH(DN$1,'Team forecast'!$M$2:$AU$2,0))*IF($Y532&gt;0,-15000,0)</f>
        <v>0</v>
      </c>
      <c r="DO532" s="5">
        <f t="shared" si="609"/>
        <v>0</v>
      </c>
      <c r="DP532" s="5">
        <f t="shared" si="610"/>
        <v>0</v>
      </c>
      <c r="DQ532" s="5">
        <f t="shared" si="611"/>
        <v>0</v>
      </c>
      <c r="DR532" s="5">
        <f t="shared" si="612"/>
        <v>0</v>
      </c>
      <c r="DS532" s="5">
        <f t="shared" si="613"/>
        <v>0</v>
      </c>
      <c r="DT532" s="5">
        <f t="shared" si="614"/>
        <v>-4000</v>
      </c>
      <c r="DU532" s="5">
        <f t="shared" si="615"/>
        <v>-1500</v>
      </c>
      <c r="DV532" s="5">
        <f t="shared" si="616"/>
        <v>0</v>
      </c>
      <c r="DW532" s="5">
        <f t="shared" si="617"/>
        <v>0</v>
      </c>
      <c r="DX532" s="5">
        <f>IFERROR(SUM(DL532:DW532),0)*((Cockpit!$C$3)^5)</f>
        <v>-924.38499999999965</v>
      </c>
      <c r="DY532" s="5">
        <f t="shared" si="618"/>
        <v>6220.314850887894</v>
      </c>
      <c r="DZ532" s="5" t="str">
        <f>IF(ISERROR(MATCH(A532,'Current squad'!B:B,0)),"No","Yes")</f>
        <v>No</v>
      </c>
      <c r="EA532" s="5" cm="1">
        <f t="array" ref="EA532">IFERROR(_xlfn.IFS(DZ532="Yes",0,DZ532="No",H532*1%),999999)</f>
        <v>53080</v>
      </c>
      <c r="EB532" s="5">
        <f t="shared" si="560"/>
        <v>5361080</v>
      </c>
      <c r="EC532" s="5">
        <f t="shared" si="619"/>
        <v>-46859.685149112105</v>
      </c>
      <c r="ED532" s="1">
        <f t="shared" si="561"/>
        <v>-8.8281245571047665E-3</v>
      </c>
      <c r="EE532" s="5">
        <f>RANK(EC532,$EC$2:$EC$572)+COUNTIF($EC$2:EC532,EC532)-1</f>
        <v>469</v>
      </c>
      <c r="EF532" s="4">
        <f>RANK(ED532,$ED$2:$ED$572)+COUNTIF($ED$2:ED532,ED532)-1</f>
        <v>180</v>
      </c>
    </row>
    <row r="533" spans="1:136" x14ac:dyDescent="0.3">
      <c r="A533" t="str">
        <f>IF(Holdet.dk!A533&lt;&gt;"",Holdet.dk!A533,"")</f>
        <v>James Ward-Prowse</v>
      </c>
      <c r="B533" t="str">
        <f>INDEX(Holdet.dk!B:B,MATCH($A533,Holdet.dk!$A:$A,0))</f>
        <v>Southampton</v>
      </c>
      <c r="C533" t="str">
        <f>INDEX(Holdet.dk!C:C,MATCH($A533,Holdet.dk!$A:$A,0))</f>
        <v>Midfield</v>
      </c>
      <c r="D533" t="str">
        <f>INDEX(Holdet.dk!D:D,MATCH($A533,Holdet.dk!$A:$A,0))</f>
        <v>6.052.000</v>
      </c>
      <c r="E533" s="1">
        <f>IFERROR(_xlfn.NUMBERVALUE(INDEX(Holdet.dk!$E:$E,MATCH($A533,Holdet.dk!$A:$A,0)),","),0)</f>
        <v>3.3000000000000002E-2</v>
      </c>
      <c r="F533" t="str">
        <f>IF(INDEX(Lookup!H:H,MATCH('Master data'!A533,Lookup!G:G,0))=0,A533,INDEX(Lookup!H:H,MATCH('Master data'!A533,Lookup!G:G,0)))</f>
        <v>James Ward-Prowse</v>
      </c>
      <c r="G533" t="str">
        <f>IFERROR(INDEX(Lookup!B:B,MATCH(INDEX(Rotowire!C:C,MATCH(F533,Rotowire!A:A,0)),Lookup!D:D,0)),"")</f>
        <v>West Ham</v>
      </c>
      <c r="H533" s="5">
        <f t="shared" si="552"/>
        <v>6052000</v>
      </c>
      <c r="I533" s="19">
        <f>IFERROR(INDEX('Team forecast'!$G$3:$I$22,MATCH($B533,'Team forecast'!$B$3:$B$22,0),MATCH(I$1,'Team forecast'!$G$2:$I$2,0)),0)</f>
        <v>1.1637931034482758</v>
      </c>
      <c r="J533" s="19">
        <f>IFERROR(INDEX('Team forecast'!$G$3:$I$22,MATCH($B533,'Team forecast'!$B$3:$B$22,0),MATCH(J$1,'Team forecast'!$G$2:$I$2,0)),0)</f>
        <v>0.89999999999999991</v>
      </c>
      <c r="K533" s="19">
        <f>IFERROR(INDEX('Team forecast'!$G$3:$I$22,MATCH($B533,'Team forecast'!$B$3:$B$22,0),MATCH(K$1,'Team forecast'!$G$2:$I$2,0)),0)</f>
        <v>1.3912753278240162</v>
      </c>
      <c r="L533">
        <f>SUMIFS(Rotowire!E:E,Rotowire!$A:$A,'Master data'!$F533)</f>
        <v>95</v>
      </c>
      <c r="M533" s="2">
        <f>SUMIFS(Rotowire!F:F,Rotowire!$A:$A,'Master data'!$F533)*I533</f>
        <v>0.15129310344827587</v>
      </c>
      <c r="N533" s="2">
        <f>SUMIFS(Rotowire!G:G,Rotowire!$A:$A,'Master data'!$F533)*I533</f>
        <v>0.12801724137931034</v>
      </c>
      <c r="O533" s="2">
        <f>SUMIFS(Rotowire!I:I,Rotowire!$A:$A,'Master data'!$F533)*I533</f>
        <v>0.50043103448275861</v>
      </c>
      <c r="P533" s="2">
        <f>SUMIFS(Rotowire!W:W,Rotowire!$A:$A,'Master data'!$F533)*K533</f>
        <v>0.1808657926171221</v>
      </c>
      <c r="Q533" s="2">
        <f>SUMIFS(Rotowire!Y:Y,Rotowire!$A:$A,'Master data'!$F533)*J533</f>
        <v>0</v>
      </c>
      <c r="R533" s="2">
        <f>SUMIFS(Rotowire!AB:AB,Rotowire!$A:$A,'Master data'!$F533)</f>
        <v>0.17</v>
      </c>
      <c r="S533" s="2">
        <f>SUMIFS(Rotowire!AC:AC,Rotowire!$A:$A,'Master data'!$F533)</f>
        <v>0.01</v>
      </c>
      <c r="T533" s="2">
        <f>INDEX('Team forecast'!D$3:D$22,MATCH($B533,'Team forecast'!$B$3:$B$22,0))</f>
        <v>1.35</v>
      </c>
      <c r="U533" s="2">
        <f>INDEX('Team forecast'!E$3:E$22,MATCH($B533,'Team forecast'!$B$3:$B$22,0))</f>
        <v>1.71</v>
      </c>
      <c r="V533" s="2">
        <f>INDEX('Team forecast'!J$3:J$22,MATCH($B533,'Team forecast'!$B$3:$B$22,0))</f>
        <v>0.30020000000000002</v>
      </c>
      <c r="W533" s="2">
        <f>INDEX('Team forecast'!K$3:K$22,MATCH($B533,'Team forecast'!$B$3:$B$22,0))</f>
        <v>0.2422</v>
      </c>
      <c r="X533" s="2">
        <f>INDEX('Team forecast'!L$3:L$22,MATCH($B533,'Team forecast'!$B$3:$B$22,0))</f>
        <v>0.45750000000000002</v>
      </c>
      <c r="Y533" s="5">
        <f t="shared" si="553"/>
        <v>7000</v>
      </c>
      <c r="Z533" s="5">
        <f t="shared" si="554"/>
        <v>7505.0000000000009</v>
      </c>
      <c r="AA533" s="5">
        <f t="shared" si="555"/>
        <v>1211</v>
      </c>
      <c r="AB533" s="5">
        <f t="shared" si="556"/>
        <v>-6862.5</v>
      </c>
      <c r="AC533" s="5">
        <f t="shared" si="557"/>
        <v>18911.637931034486</v>
      </c>
      <c r="AD533" s="5">
        <f t="shared" si="562"/>
        <v>6400.8620689655172</v>
      </c>
      <c r="AE533" s="5">
        <f t="shared" si="563"/>
        <v>5004.3103448275861</v>
      </c>
      <c r="AF533" s="5">
        <f t="shared" si="558"/>
        <v>0</v>
      </c>
      <c r="AG533" s="5">
        <f t="shared" si="559"/>
        <v>0</v>
      </c>
      <c r="AH533" s="5">
        <f t="shared" si="564"/>
        <v>-3400.0000000000005</v>
      </c>
      <c r="AI533" s="5">
        <f t="shared" si="565"/>
        <v>-500</v>
      </c>
      <c r="AJ533" s="5">
        <f t="shared" si="566"/>
        <v>13500</v>
      </c>
      <c r="AK533" s="5">
        <f t="shared" si="567"/>
        <v>-13680</v>
      </c>
      <c r="AL533" s="5">
        <f>IFERROR(SUM(Y533:AK533),-5000)*((Cockpit!$C$3)^0)</f>
        <v>35090.310344827587</v>
      </c>
      <c r="AM533" s="19">
        <f>INDEX('Team forecast'!$M$3:$AU$22,MATCH($B533,'Team forecast'!$B$3:$B$22,0),MATCH(AM$1,'Team forecast'!$M$2:$AU$2,0))</f>
        <v>0</v>
      </c>
      <c r="AN533" s="19">
        <f>INDEX('Team forecast'!$M$3:$AU$22,MATCH($B533,'Team forecast'!$B$3:$B$22,0),MATCH(AN$1,'Team forecast'!$M$2:$AU$2,0))</f>
        <v>0</v>
      </c>
      <c r="AO533" s="19">
        <f>INDEX('Team forecast'!$M$3:$AU$22,MATCH($B533,'Team forecast'!$B$3:$B$22,0),MATCH(AO$1,'Team forecast'!$M$2:$AU$2,0))</f>
        <v>0</v>
      </c>
      <c r="AP533" s="19">
        <f>INDEX('Team forecast'!$M$3:$AU$22,MATCH($B533,'Team forecast'!$B$3:$B$22,0),MATCH(AP$1,'Team forecast'!$M$2:$AU$2,0))</f>
        <v>0</v>
      </c>
      <c r="AQ533" s="5">
        <f t="shared" si="568"/>
        <v>7000</v>
      </c>
      <c r="AR533" s="5">
        <f>INDEX('Team forecast'!$M$3:$AU$22,MATCH($B533,'Team forecast'!$B$3:$B$22,0),MATCH(AR$1,'Team forecast'!$M$2:$AU$2,0))*IF($Y533&gt;0,25000,0)</f>
        <v>0</v>
      </c>
      <c r="AS533" s="5">
        <f>INDEX('Team forecast'!$M$3:$AU$22,MATCH($B533,'Team forecast'!$B$3:$B$22,0),MATCH(AS$1,'Team forecast'!$M$2:$AU$2,0))*IF($Y533&gt;0,5000,0)</f>
        <v>0</v>
      </c>
      <c r="AT533" s="5">
        <f>INDEX('Team forecast'!$M$3:$AU$22,MATCH($B533,'Team forecast'!$B$3:$B$22,0),MATCH(AT$1,'Team forecast'!$M$2:$AU$2,0))*IF($Y533&gt;0,-15000,0)</f>
        <v>0</v>
      </c>
      <c r="AU533" s="5">
        <f t="shared" si="569"/>
        <v>0</v>
      </c>
      <c r="AV533" s="5">
        <f t="shared" si="570"/>
        <v>0</v>
      </c>
      <c r="AW533" s="5">
        <f t="shared" si="571"/>
        <v>0</v>
      </c>
      <c r="AX533" s="5">
        <f t="shared" si="572"/>
        <v>0</v>
      </c>
      <c r="AY533" s="5">
        <f t="shared" si="573"/>
        <v>0</v>
      </c>
      <c r="AZ533" s="5">
        <f t="shared" si="574"/>
        <v>-3400.0000000000005</v>
      </c>
      <c r="BA533" s="5">
        <f t="shared" si="575"/>
        <v>-500</v>
      </c>
      <c r="BB533" s="5">
        <f t="shared" si="576"/>
        <v>0</v>
      </c>
      <c r="BC533" s="5">
        <f t="shared" si="577"/>
        <v>0</v>
      </c>
      <c r="BD533" s="5">
        <f>IFERROR(SUM(AR533:BC533),0)*((Cockpit!$C$3)^1)</f>
        <v>-2730</v>
      </c>
      <c r="BE533" s="19">
        <f>INDEX('Team forecast'!$M$3:$AU$22,MATCH($B533,'Team forecast'!$B$3:$B$22,0),MATCH(BE$1,'Team forecast'!$M$2:$AU$2,0))</f>
        <v>0</v>
      </c>
      <c r="BF533" s="19">
        <f>INDEX('Team forecast'!$M$3:$AU$22,MATCH($B533,'Team forecast'!$B$3:$B$22,0),MATCH(BF$1,'Team forecast'!$M$2:$AU$2,0))</f>
        <v>0</v>
      </c>
      <c r="BG533" s="19">
        <f>INDEX('Team forecast'!$M$3:$AU$22,MATCH($B533,'Team forecast'!$B$3:$B$22,0),MATCH(BG$1,'Team forecast'!$M$2:$AU$2,0))</f>
        <v>0</v>
      </c>
      <c r="BH533" s="19">
        <f>INDEX('Team forecast'!$M$3:$AU$22,MATCH($B533,'Team forecast'!$B$3:$B$22,0),MATCH(BH$1,'Team forecast'!$M$2:$AU$2,0))</f>
        <v>0</v>
      </c>
      <c r="BI533" s="5">
        <f t="shared" si="578"/>
        <v>7000</v>
      </c>
      <c r="BJ533" s="5">
        <f>INDEX('Team forecast'!$M$3:$AU$22,MATCH($B533,'Team forecast'!$B$3:$B$22,0),MATCH(BJ$1,'Team forecast'!$M$2:$AU$2,0))*IF($Y533&gt;0,25000,0)</f>
        <v>0</v>
      </c>
      <c r="BK533" s="5">
        <f>INDEX('Team forecast'!$M$3:$AU$22,MATCH($B533,'Team forecast'!$B$3:$B$22,0),MATCH(BK$1,'Team forecast'!$M$2:$AU$2,0))*IF($Y533&gt;0,5000,0)</f>
        <v>0</v>
      </c>
      <c r="BL533" s="5">
        <f>INDEX('Team forecast'!$M$3:$AU$22,MATCH($B533,'Team forecast'!$B$3:$B$22,0),MATCH(BL$1,'Team forecast'!$M$2:$AU$2,0))*IF($Y533&gt;0,-15000,0)</f>
        <v>0</v>
      </c>
      <c r="BM533" s="5">
        <f t="shared" si="579"/>
        <v>0</v>
      </c>
      <c r="BN533" s="5">
        <f t="shared" si="580"/>
        <v>0</v>
      </c>
      <c r="BO533" s="5">
        <f t="shared" si="581"/>
        <v>0</v>
      </c>
      <c r="BP533" s="5">
        <f t="shared" si="582"/>
        <v>0</v>
      </c>
      <c r="BQ533" s="5">
        <f t="shared" si="583"/>
        <v>0</v>
      </c>
      <c r="BR533" s="5">
        <f t="shared" si="584"/>
        <v>-3400.0000000000005</v>
      </c>
      <c r="BS533" s="5">
        <f t="shared" si="585"/>
        <v>-500</v>
      </c>
      <c r="BT533" s="5">
        <f t="shared" si="586"/>
        <v>0</v>
      </c>
      <c r="BU533" s="5">
        <f t="shared" si="587"/>
        <v>0</v>
      </c>
      <c r="BV533" s="5">
        <f>IFERROR(SUM(BJ533:BU533),0)*((Cockpit!$C$3)^2)</f>
        <v>-1911</v>
      </c>
      <c r="BW533" s="19">
        <f>INDEX('Team forecast'!$M$3:$AU$22,MATCH($B533,'Team forecast'!$B$3:$B$22,0),MATCH(BW$1,'Team forecast'!$M$2:$AU$2,0))</f>
        <v>0</v>
      </c>
      <c r="BX533" s="19">
        <f>INDEX('Team forecast'!$M$3:$AU$22,MATCH($B533,'Team forecast'!$B$3:$B$22,0),MATCH(BX$1,'Team forecast'!$M$2:$AU$2,0))</f>
        <v>0</v>
      </c>
      <c r="BY533" s="19">
        <f>INDEX('Team forecast'!$M$3:$AU$22,MATCH($B533,'Team forecast'!$B$3:$B$22,0),MATCH(BY$1,'Team forecast'!$M$2:$AU$2,0))</f>
        <v>0</v>
      </c>
      <c r="BZ533" s="19">
        <f>INDEX('Team forecast'!$M$3:$AU$22,MATCH($B533,'Team forecast'!$B$3:$B$22,0),MATCH(BZ$1,'Team forecast'!$M$2:$AU$2,0))</f>
        <v>0</v>
      </c>
      <c r="CA533" s="5">
        <f t="shared" si="588"/>
        <v>7000</v>
      </c>
      <c r="CB533" s="5">
        <f>INDEX('Team forecast'!$M$3:$AU$22,MATCH($B533,'Team forecast'!$B$3:$B$22,0),MATCH(CB$1,'Team forecast'!$M$2:$AU$2,0))*IF($Y533&gt;0,25000,0)</f>
        <v>0</v>
      </c>
      <c r="CC533" s="5">
        <f>INDEX('Team forecast'!$M$3:$AU$22,MATCH($B533,'Team forecast'!$B$3:$B$22,0),MATCH(CC$1,'Team forecast'!$M$2:$AU$2,0))*IF($Y533&gt;0,5000,0)</f>
        <v>0</v>
      </c>
      <c r="CD533" s="5">
        <f>INDEX('Team forecast'!$M$3:$AU$22,MATCH($B533,'Team forecast'!$B$3:$B$22,0),MATCH(CD$1,'Team forecast'!$M$2:$AU$2,0))*IF($Y533&gt;0,-15000,0)</f>
        <v>0</v>
      </c>
      <c r="CE533" s="5">
        <f t="shared" si="589"/>
        <v>0</v>
      </c>
      <c r="CF533" s="5">
        <f t="shared" si="590"/>
        <v>0</v>
      </c>
      <c r="CG533" s="5">
        <f t="shared" si="591"/>
        <v>0</v>
      </c>
      <c r="CH533" s="5">
        <f t="shared" si="592"/>
        <v>0</v>
      </c>
      <c r="CI533" s="5">
        <f t="shared" si="593"/>
        <v>0</v>
      </c>
      <c r="CJ533" s="5">
        <f t="shared" si="594"/>
        <v>-3400.0000000000005</v>
      </c>
      <c r="CK533" s="5">
        <f t="shared" si="595"/>
        <v>-500</v>
      </c>
      <c r="CL533" s="5">
        <f t="shared" si="596"/>
        <v>0</v>
      </c>
      <c r="CM533" s="5">
        <f t="shared" si="597"/>
        <v>0</v>
      </c>
      <c r="CN533" s="5">
        <f>IFERROR(SUM(CB533:CM533),0)*((Cockpit!$C$3)^3)</f>
        <v>-1337.6999999999998</v>
      </c>
      <c r="CO533" s="19">
        <f>INDEX('Team forecast'!$M$3:$AU$22,MATCH($B533,'Team forecast'!$B$3:$B$22,0),MATCH(CO$1,'Team forecast'!$M$2:$AU$2,0))</f>
        <v>0</v>
      </c>
      <c r="CP533" s="19">
        <f>INDEX('Team forecast'!$M$3:$AU$22,MATCH($B533,'Team forecast'!$B$3:$B$22,0),MATCH(CP$1,'Team forecast'!$M$2:$AU$2,0))</f>
        <v>0</v>
      </c>
      <c r="CQ533" s="19">
        <f>INDEX('Team forecast'!$M$3:$AU$22,MATCH($B533,'Team forecast'!$B$3:$B$22,0),MATCH(CQ$1,'Team forecast'!$M$2:$AU$2,0))</f>
        <v>0</v>
      </c>
      <c r="CR533" s="19">
        <f>INDEX('Team forecast'!$M$3:$AU$22,MATCH($B533,'Team forecast'!$B$3:$B$22,0),MATCH(CR$1,'Team forecast'!$M$2:$AU$2,0))</f>
        <v>0</v>
      </c>
      <c r="CS533" s="5">
        <f t="shared" si="598"/>
        <v>7000</v>
      </c>
      <c r="CT533" s="5">
        <f>INDEX('Team forecast'!$M$3:$AU$22,MATCH($B533,'Team forecast'!$B$3:$B$22,0),MATCH(CT$1,'Team forecast'!$M$2:$AU$2,0))*IF($Y533&gt;0,25000,0)</f>
        <v>0</v>
      </c>
      <c r="CU533" s="5">
        <f>INDEX('Team forecast'!$M$3:$AU$22,MATCH($B533,'Team forecast'!$B$3:$B$22,0),MATCH(CU$1,'Team forecast'!$M$2:$AU$2,0))*IF($Y533&gt;0,5000,0)</f>
        <v>0</v>
      </c>
      <c r="CV533" s="5">
        <f>INDEX('Team forecast'!$M$3:$AU$22,MATCH($B533,'Team forecast'!$B$3:$B$22,0),MATCH(CV$1,'Team forecast'!$M$2:$AU$2,0))*IF($Y533&gt;0,-15000,0)</f>
        <v>0</v>
      </c>
      <c r="CW533" s="5">
        <f t="shared" si="599"/>
        <v>0</v>
      </c>
      <c r="CX533" s="5">
        <f t="shared" si="600"/>
        <v>0</v>
      </c>
      <c r="CY533" s="5">
        <f t="shared" si="601"/>
        <v>0</v>
      </c>
      <c r="CZ533" s="5">
        <f t="shared" si="602"/>
        <v>0</v>
      </c>
      <c r="DA533" s="5">
        <f t="shared" si="603"/>
        <v>0</v>
      </c>
      <c r="DB533" s="5">
        <f t="shared" si="604"/>
        <v>-3400.0000000000005</v>
      </c>
      <c r="DC533" s="5">
        <f t="shared" si="605"/>
        <v>-500</v>
      </c>
      <c r="DD533" s="5">
        <f t="shared" si="606"/>
        <v>0</v>
      </c>
      <c r="DE533" s="5">
        <f t="shared" si="607"/>
        <v>0</v>
      </c>
      <c r="DF533" s="5">
        <f>IFERROR(SUM(CT533:DE533),0)*((Cockpit!$C$3)^4)</f>
        <v>-936.38999999999976</v>
      </c>
      <c r="DG533" s="19">
        <f>INDEX('Team forecast'!$M$3:$AU$22,MATCH($B533,'Team forecast'!$B$3:$B$22,0),MATCH(DG$1,'Team forecast'!$M$2:$AU$2,0))</f>
        <v>0</v>
      </c>
      <c r="DH533" s="19">
        <f>INDEX('Team forecast'!$M$3:$AU$22,MATCH($B533,'Team forecast'!$B$3:$B$22,0),MATCH(DH$1,'Team forecast'!$M$2:$AU$2,0))</f>
        <v>0</v>
      </c>
      <c r="DI533" s="19">
        <f>INDEX('Team forecast'!$M$3:$AU$22,MATCH($B533,'Team forecast'!$B$3:$B$22,0),MATCH(DI$1,'Team forecast'!$M$2:$AU$2,0))</f>
        <v>0</v>
      </c>
      <c r="DJ533" s="19">
        <f>INDEX('Team forecast'!$M$3:$AU$22,MATCH($B533,'Team forecast'!$B$3:$B$22,0),MATCH(DJ$1,'Team forecast'!$M$2:$AU$2,0))</f>
        <v>0</v>
      </c>
      <c r="DK533" s="5">
        <f t="shared" si="608"/>
        <v>7000</v>
      </c>
      <c r="DL533" s="5">
        <f>INDEX('Team forecast'!$M$3:$AU$22,MATCH($B533,'Team forecast'!$B$3:$B$22,0),MATCH(DL$1,'Team forecast'!$M$2:$AU$2,0))*IF($Y533&gt;0,25000,0)</f>
        <v>0</v>
      </c>
      <c r="DM533" s="5">
        <f>INDEX('Team forecast'!$M$3:$AU$22,MATCH($B533,'Team forecast'!$B$3:$B$22,0),MATCH(DM$1,'Team forecast'!$M$2:$AU$2,0))*IF($Y533&gt;0,5000,0)</f>
        <v>0</v>
      </c>
      <c r="DN533" s="5">
        <f>INDEX('Team forecast'!$M$3:$AU$22,MATCH($B533,'Team forecast'!$B$3:$B$22,0),MATCH(DN$1,'Team forecast'!$M$2:$AU$2,0))*IF($Y533&gt;0,-15000,0)</f>
        <v>0</v>
      </c>
      <c r="DO533" s="5">
        <f t="shared" si="609"/>
        <v>0</v>
      </c>
      <c r="DP533" s="5">
        <f t="shared" si="610"/>
        <v>0</v>
      </c>
      <c r="DQ533" s="5">
        <f t="shared" si="611"/>
        <v>0</v>
      </c>
      <c r="DR533" s="5">
        <f t="shared" si="612"/>
        <v>0</v>
      </c>
      <c r="DS533" s="5">
        <f t="shared" si="613"/>
        <v>0</v>
      </c>
      <c r="DT533" s="5">
        <f t="shared" si="614"/>
        <v>-3400.0000000000005</v>
      </c>
      <c r="DU533" s="5">
        <f t="shared" si="615"/>
        <v>-500</v>
      </c>
      <c r="DV533" s="5">
        <f t="shared" si="616"/>
        <v>0</v>
      </c>
      <c r="DW533" s="5">
        <f t="shared" si="617"/>
        <v>0</v>
      </c>
      <c r="DX533" s="5">
        <f>IFERROR(SUM(DL533:DW533),0)*((Cockpit!$C$3)^5)</f>
        <v>-655.47299999999984</v>
      </c>
      <c r="DY533" s="5">
        <f t="shared" si="618"/>
        <v>27519.747344827589</v>
      </c>
      <c r="DZ533" s="5" t="str">
        <f>IF(ISERROR(MATCH(A533,'Current squad'!B:B,0)),"No","Yes")</f>
        <v>No</v>
      </c>
      <c r="EA533" s="5" cm="1">
        <f t="array" ref="EA533">IFERROR(_xlfn.IFS(DZ533="Yes",0,DZ533="No",H533*1%),999999)</f>
        <v>60520</v>
      </c>
      <c r="EB533" s="5">
        <f t="shared" si="560"/>
        <v>6112520</v>
      </c>
      <c r="EC533" s="5">
        <f t="shared" si="619"/>
        <v>-33000.252655172415</v>
      </c>
      <c r="ED533" s="1">
        <f t="shared" si="561"/>
        <v>-5.452784642295508E-3</v>
      </c>
      <c r="EE533" s="5">
        <f>RANK(EC533,$EC$2:$EC$572)+COUNTIF($EC$2:EC533,EC533)-1</f>
        <v>335</v>
      </c>
      <c r="EF533" s="4">
        <f>RANK(ED533,$ED$2:$ED$572)+COUNTIF($ED$2:ED533,ED533)-1</f>
        <v>152</v>
      </c>
    </row>
    <row r="534" spans="1:136" x14ac:dyDescent="0.3">
      <c r="A534" t="str">
        <f>IF(Holdet.dk!A534&lt;&gt;"",Holdet.dk!A534,"")</f>
        <v>Max Lowe</v>
      </c>
      <c r="B534" t="str">
        <f>INDEX(Holdet.dk!B:B,MATCH($A534,Holdet.dk!$A:$A,0))</f>
        <v>Sheffield United</v>
      </c>
      <c r="C534" t="str">
        <f>INDEX(Holdet.dk!C:C,MATCH($A534,Holdet.dk!$A:$A,0))</f>
        <v>Defense</v>
      </c>
      <c r="D534" t="str">
        <f>INDEX(Holdet.dk!D:D,MATCH($A534,Holdet.dk!$A:$A,0))</f>
        <v>2.438.000</v>
      </c>
      <c r="E534" s="1">
        <f>IFERROR(_xlfn.NUMBERVALUE(INDEX(Holdet.dk!$E:$E,MATCH($A534,Holdet.dk!$A:$A,0)),","),0)</f>
        <v>0</v>
      </c>
      <c r="F534" t="str">
        <f>IF(INDEX(Lookup!H:H,MATCH('Master data'!A534,Lookup!G:G,0))=0,A534,INDEX(Lookup!H:H,MATCH('Master data'!A534,Lookup!G:G,0)))</f>
        <v>Max Lowe</v>
      </c>
      <c r="G534" t="str">
        <f>IFERROR(INDEX(Lookup!B:B,MATCH(INDEX(Rotowire!C:C,MATCH(F534,Rotowire!A:A,0)),Lookup!D:D,0)),"")</f>
        <v/>
      </c>
      <c r="H534" s="5">
        <f t="shared" si="552"/>
        <v>2438000</v>
      </c>
      <c r="I534" s="19">
        <f>IFERROR(INDEX('Team forecast'!$G$3:$I$22,MATCH($B534,'Team forecast'!$B$3:$B$22,0),MATCH(I$1,'Team forecast'!$G$2:$I$2,0)),0)</f>
        <v>0.79999999999999993</v>
      </c>
      <c r="J534" s="19">
        <f>IFERROR(INDEX('Team forecast'!$G$3:$I$22,MATCH($B534,'Team forecast'!$B$3:$B$22,0),MATCH(J$1,'Team forecast'!$G$2:$I$2,0)),0)</f>
        <v>0.86842105263157876</v>
      </c>
      <c r="K534" s="19">
        <f>IFERROR(INDEX('Team forecast'!$G$3:$I$22,MATCH($B534,'Team forecast'!$B$3:$B$22,0),MATCH(K$1,'Team forecast'!$G$2:$I$2,0)),0)</f>
        <v>1.2720728665040493</v>
      </c>
      <c r="L534">
        <f>SUMIFS(Rotowire!E:E,Rotowire!$A:$A,'Master data'!$F534)</f>
        <v>0</v>
      </c>
      <c r="M534" s="2">
        <f>SUMIFS(Rotowire!F:F,Rotowire!$A:$A,'Master data'!$F534)*I534</f>
        <v>0</v>
      </c>
      <c r="N534" s="2">
        <f>SUMIFS(Rotowire!G:G,Rotowire!$A:$A,'Master data'!$F534)*I534</f>
        <v>0</v>
      </c>
      <c r="O534" s="2">
        <f>SUMIFS(Rotowire!I:I,Rotowire!$A:$A,'Master data'!$F534)*I534</f>
        <v>0</v>
      </c>
      <c r="P534" s="2">
        <f>SUMIFS(Rotowire!W:W,Rotowire!$A:$A,'Master data'!$F534)*K534</f>
        <v>0</v>
      </c>
      <c r="Q534" s="2">
        <f>SUMIFS(Rotowire!Y:Y,Rotowire!$A:$A,'Master data'!$F534)*J534</f>
        <v>0</v>
      </c>
      <c r="R534" s="2">
        <f>SUMIFS(Rotowire!AB:AB,Rotowire!$A:$A,'Master data'!$F534)</f>
        <v>0</v>
      </c>
      <c r="S534" s="2">
        <f>SUMIFS(Rotowire!AC:AC,Rotowire!$A:$A,'Master data'!$F534)</f>
        <v>0</v>
      </c>
      <c r="T534" s="2">
        <f>INDEX('Team forecast'!D$3:D$22,MATCH($B534,'Team forecast'!$B$3:$B$22,0))</f>
        <v>1.1599999999999999</v>
      </c>
      <c r="U534" s="2">
        <f>INDEX('Team forecast'!E$3:E$22,MATCH($B534,'Team forecast'!$B$3:$B$22,0))</f>
        <v>1.32</v>
      </c>
      <c r="V534" s="2">
        <f>INDEX('Team forecast'!J$3:J$22,MATCH($B534,'Team forecast'!$B$3:$B$22,0))</f>
        <v>0.32490000000000002</v>
      </c>
      <c r="W534" s="2">
        <f>INDEX('Team forecast'!K$3:K$22,MATCH($B534,'Team forecast'!$B$3:$B$22,0))</f>
        <v>0.27700000000000002</v>
      </c>
      <c r="X534" s="2">
        <f>INDEX('Team forecast'!L$3:L$22,MATCH($B534,'Team forecast'!$B$3:$B$22,0))</f>
        <v>0.39810000000000001</v>
      </c>
      <c r="Y534" s="5">
        <f t="shared" si="553"/>
        <v>-5000</v>
      </c>
      <c r="Z534" s="5">
        <f t="shared" si="554"/>
        <v>0</v>
      </c>
      <c r="AA534" s="5">
        <f t="shared" si="555"/>
        <v>0</v>
      </c>
      <c r="AB534" s="5">
        <f t="shared" si="556"/>
        <v>0</v>
      </c>
      <c r="AC534" s="5">
        <f t="shared" si="557"/>
        <v>0</v>
      </c>
      <c r="AD534" s="5">
        <f t="shared" si="562"/>
        <v>0</v>
      </c>
      <c r="AE534" s="5">
        <f t="shared" si="563"/>
        <v>0</v>
      </c>
      <c r="AF534" s="5">
        <f t="shared" si="558"/>
        <v>0</v>
      </c>
      <c r="AG534" s="5">
        <f t="shared" si="559"/>
        <v>0</v>
      </c>
      <c r="AH534" s="5">
        <f t="shared" si="564"/>
        <v>0</v>
      </c>
      <c r="AI534" s="5">
        <f t="shared" si="565"/>
        <v>0</v>
      </c>
      <c r="AJ534" s="5">
        <f t="shared" si="566"/>
        <v>0</v>
      </c>
      <c r="AK534" s="5">
        <f t="shared" si="567"/>
        <v>0</v>
      </c>
      <c r="AL534" s="5">
        <f>IFERROR(SUM(Y534:AK534),-5000)*((Cockpit!$C$3)^0)</f>
        <v>-5000</v>
      </c>
      <c r="AM534" s="19">
        <f>INDEX('Team forecast'!$M$3:$AU$22,MATCH($B534,'Team forecast'!$B$3:$B$22,0),MATCH(AM$1,'Team forecast'!$M$2:$AU$2,0))</f>
        <v>0</v>
      </c>
      <c r="AN534" s="19">
        <f>INDEX('Team forecast'!$M$3:$AU$22,MATCH($B534,'Team forecast'!$B$3:$B$22,0),MATCH(AN$1,'Team forecast'!$M$2:$AU$2,0))</f>
        <v>0</v>
      </c>
      <c r="AO534" s="19">
        <f>INDEX('Team forecast'!$M$3:$AU$22,MATCH($B534,'Team forecast'!$B$3:$B$22,0),MATCH(AO$1,'Team forecast'!$M$2:$AU$2,0))</f>
        <v>0</v>
      </c>
      <c r="AP534" s="19">
        <f>INDEX('Team forecast'!$M$3:$AU$22,MATCH($B534,'Team forecast'!$B$3:$B$22,0),MATCH(AP$1,'Team forecast'!$M$2:$AU$2,0))</f>
        <v>0</v>
      </c>
      <c r="AQ534" s="5">
        <f t="shared" si="568"/>
        <v>-5000</v>
      </c>
      <c r="AR534" s="5">
        <f>INDEX('Team forecast'!$M$3:$AU$22,MATCH($B534,'Team forecast'!$B$3:$B$22,0),MATCH(AR$1,'Team forecast'!$M$2:$AU$2,0))*IF($Y534&gt;0,25000,0)</f>
        <v>0</v>
      </c>
      <c r="AS534" s="5">
        <f>INDEX('Team forecast'!$M$3:$AU$22,MATCH($B534,'Team forecast'!$B$3:$B$22,0),MATCH(AS$1,'Team forecast'!$M$2:$AU$2,0))*IF($Y534&gt;0,5000,0)</f>
        <v>0</v>
      </c>
      <c r="AT534" s="5">
        <f>INDEX('Team forecast'!$M$3:$AU$22,MATCH($B534,'Team forecast'!$B$3:$B$22,0),MATCH(AT$1,'Team forecast'!$M$2:$AU$2,0))*IF($Y534&gt;0,-15000,0)</f>
        <v>0</v>
      </c>
      <c r="AU534" s="5">
        <f t="shared" si="569"/>
        <v>0</v>
      </c>
      <c r="AV534" s="5">
        <f t="shared" si="570"/>
        <v>0</v>
      </c>
      <c r="AW534" s="5">
        <f t="shared" si="571"/>
        <v>0</v>
      </c>
      <c r="AX534" s="5">
        <f t="shared" si="572"/>
        <v>0</v>
      </c>
      <c r="AY534" s="5">
        <f t="shared" si="573"/>
        <v>0</v>
      </c>
      <c r="AZ534" s="5">
        <f t="shared" si="574"/>
        <v>0</v>
      </c>
      <c r="BA534" s="5">
        <f t="shared" si="575"/>
        <v>0</v>
      </c>
      <c r="BB534" s="5">
        <f t="shared" si="576"/>
        <v>0</v>
      </c>
      <c r="BC534" s="5">
        <f t="shared" si="577"/>
        <v>0</v>
      </c>
      <c r="BD534" s="5">
        <f>IFERROR(SUM(AR534:BC534),0)*((Cockpit!$C$3)^1)</f>
        <v>0</v>
      </c>
      <c r="BE534" s="19">
        <f>INDEX('Team forecast'!$M$3:$AU$22,MATCH($B534,'Team forecast'!$B$3:$B$22,0),MATCH(BE$1,'Team forecast'!$M$2:$AU$2,0))</f>
        <v>0</v>
      </c>
      <c r="BF534" s="19">
        <f>INDEX('Team forecast'!$M$3:$AU$22,MATCH($B534,'Team forecast'!$B$3:$B$22,0),MATCH(BF$1,'Team forecast'!$M$2:$AU$2,0))</f>
        <v>0</v>
      </c>
      <c r="BG534" s="19">
        <f>INDEX('Team forecast'!$M$3:$AU$22,MATCH($B534,'Team forecast'!$B$3:$B$22,0),MATCH(BG$1,'Team forecast'!$M$2:$AU$2,0))</f>
        <v>0</v>
      </c>
      <c r="BH534" s="19">
        <f>INDEX('Team forecast'!$M$3:$AU$22,MATCH($B534,'Team forecast'!$B$3:$B$22,0),MATCH(BH$1,'Team forecast'!$M$2:$AU$2,0))</f>
        <v>0</v>
      </c>
      <c r="BI534" s="5">
        <f t="shared" si="578"/>
        <v>-5000</v>
      </c>
      <c r="BJ534" s="5">
        <f>INDEX('Team forecast'!$M$3:$AU$22,MATCH($B534,'Team forecast'!$B$3:$B$22,0),MATCH(BJ$1,'Team forecast'!$M$2:$AU$2,0))*IF($Y534&gt;0,25000,0)</f>
        <v>0</v>
      </c>
      <c r="BK534" s="5">
        <f>INDEX('Team forecast'!$M$3:$AU$22,MATCH($B534,'Team forecast'!$B$3:$B$22,0),MATCH(BK$1,'Team forecast'!$M$2:$AU$2,0))*IF($Y534&gt;0,5000,0)</f>
        <v>0</v>
      </c>
      <c r="BL534" s="5">
        <f>INDEX('Team forecast'!$M$3:$AU$22,MATCH($B534,'Team forecast'!$B$3:$B$22,0),MATCH(BL$1,'Team forecast'!$M$2:$AU$2,0))*IF($Y534&gt;0,-15000,0)</f>
        <v>0</v>
      </c>
      <c r="BM534" s="5">
        <f t="shared" si="579"/>
        <v>0</v>
      </c>
      <c r="BN534" s="5">
        <f t="shared" si="580"/>
        <v>0</v>
      </c>
      <c r="BO534" s="5">
        <f t="shared" si="581"/>
        <v>0</v>
      </c>
      <c r="BP534" s="5">
        <f t="shared" si="582"/>
        <v>0</v>
      </c>
      <c r="BQ534" s="5">
        <f t="shared" si="583"/>
        <v>0</v>
      </c>
      <c r="BR534" s="5">
        <f t="shared" si="584"/>
        <v>0</v>
      </c>
      <c r="BS534" s="5">
        <f t="shared" si="585"/>
        <v>0</v>
      </c>
      <c r="BT534" s="5">
        <f t="shared" si="586"/>
        <v>0</v>
      </c>
      <c r="BU534" s="5">
        <f t="shared" si="587"/>
        <v>0</v>
      </c>
      <c r="BV534" s="5">
        <f>IFERROR(SUM(BJ534:BU534),0)*((Cockpit!$C$3)^2)</f>
        <v>0</v>
      </c>
      <c r="BW534" s="19">
        <f>INDEX('Team forecast'!$M$3:$AU$22,MATCH($B534,'Team forecast'!$B$3:$B$22,0),MATCH(BW$1,'Team forecast'!$M$2:$AU$2,0))</f>
        <v>0</v>
      </c>
      <c r="BX534" s="19">
        <f>INDEX('Team forecast'!$M$3:$AU$22,MATCH($B534,'Team forecast'!$B$3:$B$22,0),MATCH(BX$1,'Team forecast'!$M$2:$AU$2,0))</f>
        <v>0</v>
      </c>
      <c r="BY534" s="19">
        <f>INDEX('Team forecast'!$M$3:$AU$22,MATCH($B534,'Team forecast'!$B$3:$B$22,0),MATCH(BY$1,'Team forecast'!$M$2:$AU$2,0))</f>
        <v>0</v>
      </c>
      <c r="BZ534" s="19">
        <f>INDEX('Team forecast'!$M$3:$AU$22,MATCH($B534,'Team forecast'!$B$3:$B$22,0),MATCH(BZ$1,'Team forecast'!$M$2:$AU$2,0))</f>
        <v>0</v>
      </c>
      <c r="CA534" s="5">
        <f t="shared" si="588"/>
        <v>-5000</v>
      </c>
      <c r="CB534" s="5">
        <f>INDEX('Team forecast'!$M$3:$AU$22,MATCH($B534,'Team forecast'!$B$3:$B$22,0),MATCH(CB$1,'Team forecast'!$M$2:$AU$2,0))*IF($Y534&gt;0,25000,0)</f>
        <v>0</v>
      </c>
      <c r="CC534" s="5">
        <f>INDEX('Team forecast'!$M$3:$AU$22,MATCH($B534,'Team forecast'!$B$3:$B$22,0),MATCH(CC$1,'Team forecast'!$M$2:$AU$2,0))*IF($Y534&gt;0,5000,0)</f>
        <v>0</v>
      </c>
      <c r="CD534" s="5">
        <f>INDEX('Team forecast'!$M$3:$AU$22,MATCH($B534,'Team forecast'!$B$3:$B$22,0),MATCH(CD$1,'Team forecast'!$M$2:$AU$2,0))*IF($Y534&gt;0,-15000,0)</f>
        <v>0</v>
      </c>
      <c r="CE534" s="5">
        <f t="shared" si="589"/>
        <v>0</v>
      </c>
      <c r="CF534" s="5">
        <f t="shared" si="590"/>
        <v>0</v>
      </c>
      <c r="CG534" s="5">
        <f t="shared" si="591"/>
        <v>0</v>
      </c>
      <c r="CH534" s="5">
        <f t="shared" si="592"/>
        <v>0</v>
      </c>
      <c r="CI534" s="5">
        <f t="shared" si="593"/>
        <v>0</v>
      </c>
      <c r="CJ534" s="5">
        <f t="shared" si="594"/>
        <v>0</v>
      </c>
      <c r="CK534" s="5">
        <f t="shared" si="595"/>
        <v>0</v>
      </c>
      <c r="CL534" s="5">
        <f t="shared" si="596"/>
        <v>0</v>
      </c>
      <c r="CM534" s="5">
        <f t="shared" si="597"/>
        <v>0</v>
      </c>
      <c r="CN534" s="5">
        <f>IFERROR(SUM(CB534:CM534),0)*((Cockpit!$C$3)^3)</f>
        <v>0</v>
      </c>
      <c r="CO534" s="19">
        <f>INDEX('Team forecast'!$M$3:$AU$22,MATCH($B534,'Team forecast'!$B$3:$B$22,0),MATCH(CO$1,'Team forecast'!$M$2:$AU$2,0))</f>
        <v>0</v>
      </c>
      <c r="CP534" s="19">
        <f>INDEX('Team forecast'!$M$3:$AU$22,MATCH($B534,'Team forecast'!$B$3:$B$22,0),MATCH(CP$1,'Team forecast'!$M$2:$AU$2,0))</f>
        <v>0</v>
      </c>
      <c r="CQ534" s="19">
        <f>INDEX('Team forecast'!$M$3:$AU$22,MATCH($B534,'Team forecast'!$B$3:$B$22,0),MATCH(CQ$1,'Team forecast'!$M$2:$AU$2,0))</f>
        <v>0</v>
      </c>
      <c r="CR534" s="19">
        <f>INDEX('Team forecast'!$M$3:$AU$22,MATCH($B534,'Team forecast'!$B$3:$B$22,0),MATCH(CR$1,'Team forecast'!$M$2:$AU$2,0))</f>
        <v>0</v>
      </c>
      <c r="CS534" s="5">
        <f t="shared" si="598"/>
        <v>-5000</v>
      </c>
      <c r="CT534" s="5">
        <f>INDEX('Team forecast'!$M$3:$AU$22,MATCH($B534,'Team forecast'!$B$3:$B$22,0),MATCH(CT$1,'Team forecast'!$M$2:$AU$2,0))*IF($Y534&gt;0,25000,0)</f>
        <v>0</v>
      </c>
      <c r="CU534" s="5">
        <f>INDEX('Team forecast'!$M$3:$AU$22,MATCH($B534,'Team forecast'!$B$3:$B$22,0),MATCH(CU$1,'Team forecast'!$M$2:$AU$2,0))*IF($Y534&gt;0,5000,0)</f>
        <v>0</v>
      </c>
      <c r="CV534" s="5">
        <f>INDEX('Team forecast'!$M$3:$AU$22,MATCH($B534,'Team forecast'!$B$3:$B$22,0),MATCH(CV$1,'Team forecast'!$M$2:$AU$2,0))*IF($Y534&gt;0,-15000,0)</f>
        <v>0</v>
      </c>
      <c r="CW534" s="5">
        <f t="shared" si="599"/>
        <v>0</v>
      </c>
      <c r="CX534" s="5">
        <f t="shared" si="600"/>
        <v>0</v>
      </c>
      <c r="CY534" s="5">
        <f t="shared" si="601"/>
        <v>0</v>
      </c>
      <c r="CZ534" s="5">
        <f t="shared" si="602"/>
        <v>0</v>
      </c>
      <c r="DA534" s="5">
        <f t="shared" si="603"/>
        <v>0</v>
      </c>
      <c r="DB534" s="5">
        <f t="shared" si="604"/>
        <v>0</v>
      </c>
      <c r="DC534" s="5">
        <f t="shared" si="605"/>
        <v>0</v>
      </c>
      <c r="DD534" s="5">
        <f t="shared" si="606"/>
        <v>0</v>
      </c>
      <c r="DE534" s="5">
        <f t="shared" si="607"/>
        <v>0</v>
      </c>
      <c r="DF534" s="5">
        <f>IFERROR(SUM(CT534:DE534),0)*((Cockpit!$C$3)^4)</f>
        <v>0</v>
      </c>
      <c r="DG534" s="19">
        <f>INDEX('Team forecast'!$M$3:$AU$22,MATCH($B534,'Team forecast'!$B$3:$B$22,0),MATCH(DG$1,'Team forecast'!$M$2:$AU$2,0))</f>
        <v>0</v>
      </c>
      <c r="DH534" s="19">
        <f>INDEX('Team forecast'!$M$3:$AU$22,MATCH($B534,'Team forecast'!$B$3:$B$22,0),MATCH(DH$1,'Team forecast'!$M$2:$AU$2,0))</f>
        <v>0</v>
      </c>
      <c r="DI534" s="19">
        <f>INDEX('Team forecast'!$M$3:$AU$22,MATCH($B534,'Team forecast'!$B$3:$B$22,0),MATCH(DI$1,'Team forecast'!$M$2:$AU$2,0))</f>
        <v>0</v>
      </c>
      <c r="DJ534" s="19">
        <f>INDEX('Team forecast'!$M$3:$AU$22,MATCH($B534,'Team forecast'!$B$3:$B$22,0),MATCH(DJ$1,'Team forecast'!$M$2:$AU$2,0))</f>
        <v>0</v>
      </c>
      <c r="DK534" s="5">
        <f t="shared" si="608"/>
        <v>-5000</v>
      </c>
      <c r="DL534" s="5">
        <f>INDEX('Team forecast'!$M$3:$AU$22,MATCH($B534,'Team forecast'!$B$3:$B$22,0),MATCH(DL$1,'Team forecast'!$M$2:$AU$2,0))*IF($Y534&gt;0,25000,0)</f>
        <v>0</v>
      </c>
      <c r="DM534" s="5">
        <f>INDEX('Team forecast'!$M$3:$AU$22,MATCH($B534,'Team forecast'!$B$3:$B$22,0),MATCH(DM$1,'Team forecast'!$M$2:$AU$2,0))*IF($Y534&gt;0,5000,0)</f>
        <v>0</v>
      </c>
      <c r="DN534" s="5">
        <f>INDEX('Team forecast'!$M$3:$AU$22,MATCH($B534,'Team forecast'!$B$3:$B$22,0),MATCH(DN$1,'Team forecast'!$M$2:$AU$2,0))*IF($Y534&gt;0,-15000,0)</f>
        <v>0</v>
      </c>
      <c r="DO534" s="5">
        <f t="shared" si="609"/>
        <v>0</v>
      </c>
      <c r="DP534" s="5">
        <f t="shared" si="610"/>
        <v>0</v>
      </c>
      <c r="DQ534" s="5">
        <f t="shared" si="611"/>
        <v>0</v>
      </c>
      <c r="DR534" s="5">
        <f t="shared" si="612"/>
        <v>0</v>
      </c>
      <c r="DS534" s="5">
        <f t="shared" si="613"/>
        <v>0</v>
      </c>
      <c r="DT534" s="5">
        <f t="shared" si="614"/>
        <v>0</v>
      </c>
      <c r="DU534" s="5">
        <f t="shared" si="615"/>
        <v>0</v>
      </c>
      <c r="DV534" s="5">
        <f t="shared" si="616"/>
        <v>0</v>
      </c>
      <c r="DW534" s="5">
        <f t="shared" si="617"/>
        <v>0</v>
      </c>
      <c r="DX534" s="5">
        <f>IFERROR(SUM(DL534:DW534),0)*((Cockpit!$C$3)^5)</f>
        <v>0</v>
      </c>
      <c r="DY534" s="5">
        <f t="shared" si="618"/>
        <v>-5000</v>
      </c>
      <c r="DZ534" s="5" t="str">
        <f>IF(ISERROR(MATCH(A534,'Current squad'!B:B,0)),"No","Yes")</f>
        <v>No</v>
      </c>
      <c r="EA534" s="5" cm="1">
        <f t="array" ref="EA534">IFERROR(_xlfn.IFS(DZ534="Yes",0,DZ534="No",H534*1%),999999)</f>
        <v>24380</v>
      </c>
      <c r="EB534" s="5">
        <f t="shared" si="560"/>
        <v>2462380</v>
      </c>
      <c r="EC534" s="5">
        <f t="shared" si="619"/>
        <v>-29380</v>
      </c>
      <c r="ED534" s="1">
        <f t="shared" si="561"/>
        <v>-1.2050861361771944E-2</v>
      </c>
      <c r="EE534" s="5">
        <f>RANK(EC534,$EC$2:$EC$572)+COUNTIF($EC$2:EC534,EC534)-1</f>
        <v>288</v>
      </c>
      <c r="EF534" s="4">
        <f>RANK(ED534,$ED$2:$ED$572)+COUNTIF($ED$2:ED534,ED534)-1</f>
        <v>430</v>
      </c>
    </row>
    <row r="535" spans="1:136" x14ac:dyDescent="0.3">
      <c r="A535" t="str">
        <f>IF(Holdet.dk!A535&lt;&gt;"",Holdet.dk!A535,"")</f>
        <v>Denis Odoi</v>
      </c>
      <c r="B535" t="str">
        <f>INDEX(Holdet.dk!B:B,MATCH($A535,Holdet.dk!$A:$A,0))</f>
        <v>Fulham</v>
      </c>
      <c r="C535" t="str">
        <f>INDEX(Holdet.dk!C:C,MATCH($A535,Holdet.dk!$A:$A,0))</f>
        <v>Defense</v>
      </c>
      <c r="D535" t="str">
        <f>INDEX(Holdet.dk!D:D,MATCH($A535,Holdet.dk!$A:$A,0))</f>
        <v>2.390.000</v>
      </c>
      <c r="E535" s="1">
        <f>IFERROR(_xlfn.NUMBERVALUE(INDEX(Holdet.dk!$E:$E,MATCH($A535,Holdet.dk!$A:$A,0)),","),0)</f>
        <v>0</v>
      </c>
      <c r="F535" t="str">
        <f>IF(INDEX(Lookup!H:H,MATCH('Master data'!A535,Lookup!G:G,0))=0,A535,INDEX(Lookup!H:H,MATCH('Master data'!A535,Lookup!G:G,0)))</f>
        <v>Denis Odoi</v>
      </c>
      <c r="G535" t="str">
        <f>IFERROR(INDEX(Lookup!B:B,MATCH(INDEX(Rotowire!C:C,MATCH(F535,Rotowire!A:A,0)),Lookup!D:D,0)),"")</f>
        <v/>
      </c>
      <c r="H535" s="5">
        <f t="shared" si="552"/>
        <v>2390000</v>
      </c>
      <c r="I535" s="19">
        <f>IFERROR(INDEX('Team forecast'!$G$3:$I$22,MATCH($B535,'Team forecast'!$B$3:$B$22,0),MATCH(I$1,'Team forecast'!$G$2:$I$2,0)),0)</f>
        <v>0.79881656804733725</v>
      </c>
      <c r="J535" s="19">
        <f>IFERROR(INDEX('Team forecast'!$G$3:$I$22,MATCH($B535,'Team forecast'!$B$3:$B$22,0),MATCH(J$1,'Team forecast'!$G$2:$I$2,0)),0)</f>
        <v>0.8913043478260867</v>
      </c>
      <c r="K535" s="19">
        <f>IFERROR(INDEX('Team forecast'!$G$3:$I$22,MATCH($B535,'Team forecast'!$B$3:$B$22,0),MATCH(K$1,'Team forecast'!$G$2:$I$2,0)),0)</f>
        <v>1.1691703107234377</v>
      </c>
      <c r="L535">
        <f>SUMIFS(Rotowire!E:E,Rotowire!$A:$A,'Master data'!$F535)</f>
        <v>0</v>
      </c>
      <c r="M535" s="2">
        <f>SUMIFS(Rotowire!F:F,Rotowire!$A:$A,'Master data'!$F535)*I535</f>
        <v>0</v>
      </c>
      <c r="N535" s="2">
        <f>SUMIFS(Rotowire!G:G,Rotowire!$A:$A,'Master data'!$F535)*I535</f>
        <v>0</v>
      </c>
      <c r="O535" s="2">
        <f>SUMIFS(Rotowire!I:I,Rotowire!$A:$A,'Master data'!$F535)*I535</f>
        <v>0</v>
      </c>
      <c r="P535" s="2">
        <f>SUMIFS(Rotowire!W:W,Rotowire!$A:$A,'Master data'!$F535)*K535</f>
        <v>0</v>
      </c>
      <c r="Q535" s="2">
        <f>SUMIFS(Rotowire!Y:Y,Rotowire!$A:$A,'Master data'!$F535)*J535</f>
        <v>0</v>
      </c>
      <c r="R535" s="2">
        <f>SUMIFS(Rotowire!AB:AB,Rotowire!$A:$A,'Master data'!$F535)</f>
        <v>0</v>
      </c>
      <c r="S535" s="2">
        <f>SUMIFS(Rotowire!AC:AC,Rotowire!$A:$A,'Master data'!$F535)</f>
        <v>0</v>
      </c>
      <c r="T535" s="2">
        <f>INDEX('Team forecast'!D$3:D$22,MATCH($B535,'Team forecast'!$B$3:$B$22,0))</f>
        <v>1.35</v>
      </c>
      <c r="U535" s="2">
        <f>INDEX('Team forecast'!E$3:E$22,MATCH($B535,'Team forecast'!$B$3:$B$22,0))</f>
        <v>1.23</v>
      </c>
      <c r="V535" s="2">
        <f>INDEX('Team forecast'!J$3:J$22,MATCH($B535,'Team forecast'!$B$3:$B$22,0))</f>
        <v>0.39200000000000002</v>
      </c>
      <c r="W535" s="2">
        <f>INDEX('Team forecast'!K$3:K$22,MATCH($B535,'Team forecast'!$B$3:$B$22,0))</f>
        <v>0.2712</v>
      </c>
      <c r="X535" s="2">
        <f>INDEX('Team forecast'!L$3:L$22,MATCH($B535,'Team forecast'!$B$3:$B$22,0))</f>
        <v>0.33679999999999999</v>
      </c>
      <c r="Y535" s="5">
        <f t="shared" si="553"/>
        <v>-5000</v>
      </c>
      <c r="Z535" s="5">
        <f t="shared" si="554"/>
        <v>0</v>
      </c>
      <c r="AA535" s="5">
        <f t="shared" si="555"/>
        <v>0</v>
      </c>
      <c r="AB535" s="5">
        <f t="shared" si="556"/>
        <v>0</v>
      </c>
      <c r="AC535" s="5">
        <f t="shared" si="557"/>
        <v>0</v>
      </c>
      <c r="AD535" s="5">
        <f t="shared" si="562"/>
        <v>0</v>
      </c>
      <c r="AE535" s="5">
        <f t="shared" si="563"/>
        <v>0</v>
      </c>
      <c r="AF535" s="5">
        <f t="shared" si="558"/>
        <v>0</v>
      </c>
      <c r="AG535" s="5">
        <f t="shared" si="559"/>
        <v>0</v>
      </c>
      <c r="AH535" s="5">
        <f t="shared" si="564"/>
        <v>0</v>
      </c>
      <c r="AI535" s="5">
        <f t="shared" si="565"/>
        <v>0</v>
      </c>
      <c r="AJ535" s="5">
        <f t="shared" si="566"/>
        <v>0</v>
      </c>
      <c r="AK535" s="5">
        <f t="shared" si="567"/>
        <v>0</v>
      </c>
      <c r="AL535" s="5">
        <f>IFERROR(SUM(Y535:AK535),-5000)*((Cockpit!$C$3)^0)</f>
        <v>-5000</v>
      </c>
      <c r="AM535" s="19">
        <f>INDEX('Team forecast'!$M$3:$AU$22,MATCH($B535,'Team forecast'!$B$3:$B$22,0),MATCH(AM$1,'Team forecast'!$M$2:$AU$2,0))</f>
        <v>0</v>
      </c>
      <c r="AN535" s="19">
        <f>INDEX('Team forecast'!$M$3:$AU$22,MATCH($B535,'Team forecast'!$B$3:$B$22,0),MATCH(AN$1,'Team forecast'!$M$2:$AU$2,0))</f>
        <v>0</v>
      </c>
      <c r="AO535" s="19">
        <f>INDEX('Team forecast'!$M$3:$AU$22,MATCH($B535,'Team forecast'!$B$3:$B$22,0),MATCH(AO$1,'Team forecast'!$M$2:$AU$2,0))</f>
        <v>0</v>
      </c>
      <c r="AP535" s="19">
        <f>INDEX('Team forecast'!$M$3:$AU$22,MATCH($B535,'Team forecast'!$B$3:$B$22,0),MATCH(AP$1,'Team forecast'!$M$2:$AU$2,0))</f>
        <v>0</v>
      </c>
      <c r="AQ535" s="5">
        <f t="shared" si="568"/>
        <v>-5000</v>
      </c>
      <c r="AR535" s="5">
        <f>INDEX('Team forecast'!$M$3:$AU$22,MATCH($B535,'Team forecast'!$B$3:$B$22,0),MATCH(AR$1,'Team forecast'!$M$2:$AU$2,0))*IF($Y535&gt;0,25000,0)</f>
        <v>0</v>
      </c>
      <c r="AS535" s="5">
        <f>INDEX('Team forecast'!$M$3:$AU$22,MATCH($B535,'Team forecast'!$B$3:$B$22,0),MATCH(AS$1,'Team forecast'!$M$2:$AU$2,0))*IF($Y535&gt;0,5000,0)</f>
        <v>0</v>
      </c>
      <c r="AT535" s="5">
        <f>INDEX('Team forecast'!$M$3:$AU$22,MATCH($B535,'Team forecast'!$B$3:$B$22,0),MATCH(AT$1,'Team forecast'!$M$2:$AU$2,0))*IF($Y535&gt;0,-15000,0)</f>
        <v>0</v>
      </c>
      <c r="AU535" s="5">
        <f t="shared" si="569"/>
        <v>0</v>
      </c>
      <c r="AV535" s="5">
        <f t="shared" si="570"/>
        <v>0</v>
      </c>
      <c r="AW535" s="5">
        <f t="shared" si="571"/>
        <v>0</v>
      </c>
      <c r="AX535" s="5">
        <f t="shared" si="572"/>
        <v>0</v>
      </c>
      <c r="AY535" s="5">
        <f t="shared" si="573"/>
        <v>0</v>
      </c>
      <c r="AZ535" s="5">
        <f t="shared" si="574"/>
        <v>0</v>
      </c>
      <c r="BA535" s="5">
        <f t="shared" si="575"/>
        <v>0</v>
      </c>
      <c r="BB535" s="5">
        <f t="shared" si="576"/>
        <v>0</v>
      </c>
      <c r="BC535" s="5">
        <f t="shared" si="577"/>
        <v>0</v>
      </c>
      <c r="BD535" s="5">
        <f>IFERROR(SUM(AR535:BC535),0)*((Cockpit!$C$3)^1)</f>
        <v>0</v>
      </c>
      <c r="BE535" s="19">
        <f>INDEX('Team forecast'!$M$3:$AU$22,MATCH($B535,'Team forecast'!$B$3:$B$22,0),MATCH(BE$1,'Team forecast'!$M$2:$AU$2,0))</f>
        <v>0</v>
      </c>
      <c r="BF535" s="19">
        <f>INDEX('Team forecast'!$M$3:$AU$22,MATCH($B535,'Team forecast'!$B$3:$B$22,0),MATCH(BF$1,'Team forecast'!$M$2:$AU$2,0))</f>
        <v>0</v>
      </c>
      <c r="BG535" s="19">
        <f>INDEX('Team forecast'!$M$3:$AU$22,MATCH($B535,'Team forecast'!$B$3:$B$22,0),MATCH(BG$1,'Team forecast'!$M$2:$AU$2,0))</f>
        <v>0</v>
      </c>
      <c r="BH535" s="19">
        <f>INDEX('Team forecast'!$M$3:$AU$22,MATCH($B535,'Team forecast'!$B$3:$B$22,0),MATCH(BH$1,'Team forecast'!$M$2:$AU$2,0))</f>
        <v>0</v>
      </c>
      <c r="BI535" s="5">
        <f t="shared" si="578"/>
        <v>-5000</v>
      </c>
      <c r="BJ535" s="5">
        <f>INDEX('Team forecast'!$M$3:$AU$22,MATCH($B535,'Team forecast'!$B$3:$B$22,0),MATCH(BJ$1,'Team forecast'!$M$2:$AU$2,0))*IF($Y535&gt;0,25000,0)</f>
        <v>0</v>
      </c>
      <c r="BK535" s="5">
        <f>INDEX('Team forecast'!$M$3:$AU$22,MATCH($B535,'Team forecast'!$B$3:$B$22,0),MATCH(BK$1,'Team forecast'!$M$2:$AU$2,0))*IF($Y535&gt;0,5000,0)</f>
        <v>0</v>
      </c>
      <c r="BL535" s="5">
        <f>INDEX('Team forecast'!$M$3:$AU$22,MATCH($B535,'Team forecast'!$B$3:$B$22,0),MATCH(BL$1,'Team forecast'!$M$2:$AU$2,0))*IF($Y535&gt;0,-15000,0)</f>
        <v>0</v>
      </c>
      <c r="BM535" s="5">
        <f t="shared" si="579"/>
        <v>0</v>
      </c>
      <c r="BN535" s="5">
        <f t="shared" si="580"/>
        <v>0</v>
      </c>
      <c r="BO535" s="5">
        <f t="shared" si="581"/>
        <v>0</v>
      </c>
      <c r="BP535" s="5">
        <f t="shared" si="582"/>
        <v>0</v>
      </c>
      <c r="BQ535" s="5">
        <f t="shared" si="583"/>
        <v>0</v>
      </c>
      <c r="BR535" s="5">
        <f t="shared" si="584"/>
        <v>0</v>
      </c>
      <c r="BS535" s="5">
        <f t="shared" si="585"/>
        <v>0</v>
      </c>
      <c r="BT535" s="5">
        <f t="shared" si="586"/>
        <v>0</v>
      </c>
      <c r="BU535" s="5">
        <f t="shared" si="587"/>
        <v>0</v>
      </c>
      <c r="BV535" s="5">
        <f>IFERROR(SUM(BJ535:BU535),0)*((Cockpit!$C$3)^2)</f>
        <v>0</v>
      </c>
      <c r="BW535" s="19">
        <f>INDEX('Team forecast'!$M$3:$AU$22,MATCH($B535,'Team forecast'!$B$3:$B$22,0),MATCH(BW$1,'Team forecast'!$M$2:$AU$2,0))</f>
        <v>0</v>
      </c>
      <c r="BX535" s="19">
        <f>INDEX('Team forecast'!$M$3:$AU$22,MATCH($B535,'Team forecast'!$B$3:$B$22,0),MATCH(BX$1,'Team forecast'!$M$2:$AU$2,0))</f>
        <v>0</v>
      </c>
      <c r="BY535" s="19">
        <f>INDEX('Team forecast'!$M$3:$AU$22,MATCH($B535,'Team forecast'!$B$3:$B$22,0),MATCH(BY$1,'Team forecast'!$M$2:$AU$2,0))</f>
        <v>0</v>
      </c>
      <c r="BZ535" s="19">
        <f>INDEX('Team forecast'!$M$3:$AU$22,MATCH($B535,'Team forecast'!$B$3:$B$22,0),MATCH(BZ$1,'Team forecast'!$M$2:$AU$2,0))</f>
        <v>0</v>
      </c>
      <c r="CA535" s="5">
        <f t="shared" si="588"/>
        <v>-5000</v>
      </c>
      <c r="CB535" s="5">
        <f>INDEX('Team forecast'!$M$3:$AU$22,MATCH($B535,'Team forecast'!$B$3:$B$22,0),MATCH(CB$1,'Team forecast'!$M$2:$AU$2,0))*IF($Y535&gt;0,25000,0)</f>
        <v>0</v>
      </c>
      <c r="CC535" s="5">
        <f>INDEX('Team forecast'!$M$3:$AU$22,MATCH($B535,'Team forecast'!$B$3:$B$22,0),MATCH(CC$1,'Team forecast'!$M$2:$AU$2,0))*IF($Y535&gt;0,5000,0)</f>
        <v>0</v>
      </c>
      <c r="CD535" s="5">
        <f>INDEX('Team forecast'!$M$3:$AU$22,MATCH($B535,'Team forecast'!$B$3:$B$22,0),MATCH(CD$1,'Team forecast'!$M$2:$AU$2,0))*IF($Y535&gt;0,-15000,0)</f>
        <v>0</v>
      </c>
      <c r="CE535" s="5">
        <f t="shared" si="589"/>
        <v>0</v>
      </c>
      <c r="CF535" s="5">
        <f t="shared" si="590"/>
        <v>0</v>
      </c>
      <c r="CG535" s="5">
        <f t="shared" si="591"/>
        <v>0</v>
      </c>
      <c r="CH535" s="5">
        <f t="shared" si="592"/>
        <v>0</v>
      </c>
      <c r="CI535" s="5">
        <f t="shared" si="593"/>
        <v>0</v>
      </c>
      <c r="CJ535" s="5">
        <f t="shared" si="594"/>
        <v>0</v>
      </c>
      <c r="CK535" s="5">
        <f t="shared" si="595"/>
        <v>0</v>
      </c>
      <c r="CL535" s="5">
        <f t="shared" si="596"/>
        <v>0</v>
      </c>
      <c r="CM535" s="5">
        <f t="shared" si="597"/>
        <v>0</v>
      </c>
      <c r="CN535" s="5">
        <f>IFERROR(SUM(CB535:CM535),0)*((Cockpit!$C$3)^3)</f>
        <v>0</v>
      </c>
      <c r="CO535" s="19">
        <f>INDEX('Team forecast'!$M$3:$AU$22,MATCH($B535,'Team forecast'!$B$3:$B$22,0),MATCH(CO$1,'Team forecast'!$M$2:$AU$2,0))</f>
        <v>0</v>
      </c>
      <c r="CP535" s="19">
        <f>INDEX('Team forecast'!$M$3:$AU$22,MATCH($B535,'Team forecast'!$B$3:$B$22,0),MATCH(CP$1,'Team forecast'!$M$2:$AU$2,0))</f>
        <v>0</v>
      </c>
      <c r="CQ535" s="19">
        <f>INDEX('Team forecast'!$M$3:$AU$22,MATCH($B535,'Team forecast'!$B$3:$B$22,0),MATCH(CQ$1,'Team forecast'!$M$2:$AU$2,0))</f>
        <v>0</v>
      </c>
      <c r="CR535" s="19">
        <f>INDEX('Team forecast'!$M$3:$AU$22,MATCH($B535,'Team forecast'!$B$3:$B$22,0),MATCH(CR$1,'Team forecast'!$M$2:$AU$2,0))</f>
        <v>0</v>
      </c>
      <c r="CS535" s="5">
        <f t="shared" si="598"/>
        <v>-5000</v>
      </c>
      <c r="CT535" s="5">
        <f>INDEX('Team forecast'!$M$3:$AU$22,MATCH($B535,'Team forecast'!$B$3:$B$22,0),MATCH(CT$1,'Team forecast'!$M$2:$AU$2,0))*IF($Y535&gt;0,25000,0)</f>
        <v>0</v>
      </c>
      <c r="CU535" s="5">
        <f>INDEX('Team forecast'!$M$3:$AU$22,MATCH($B535,'Team forecast'!$B$3:$B$22,0),MATCH(CU$1,'Team forecast'!$M$2:$AU$2,0))*IF($Y535&gt;0,5000,0)</f>
        <v>0</v>
      </c>
      <c r="CV535" s="5">
        <f>INDEX('Team forecast'!$M$3:$AU$22,MATCH($B535,'Team forecast'!$B$3:$B$22,0),MATCH(CV$1,'Team forecast'!$M$2:$AU$2,0))*IF($Y535&gt;0,-15000,0)</f>
        <v>0</v>
      </c>
      <c r="CW535" s="5">
        <f t="shared" si="599"/>
        <v>0</v>
      </c>
      <c r="CX535" s="5">
        <f t="shared" si="600"/>
        <v>0</v>
      </c>
      <c r="CY535" s="5">
        <f t="shared" si="601"/>
        <v>0</v>
      </c>
      <c r="CZ535" s="5">
        <f t="shared" si="602"/>
        <v>0</v>
      </c>
      <c r="DA535" s="5">
        <f t="shared" si="603"/>
        <v>0</v>
      </c>
      <c r="DB535" s="5">
        <f t="shared" si="604"/>
        <v>0</v>
      </c>
      <c r="DC535" s="5">
        <f t="shared" si="605"/>
        <v>0</v>
      </c>
      <c r="DD535" s="5">
        <f t="shared" si="606"/>
        <v>0</v>
      </c>
      <c r="DE535" s="5">
        <f t="shared" si="607"/>
        <v>0</v>
      </c>
      <c r="DF535" s="5">
        <f>IFERROR(SUM(CT535:DE535),0)*((Cockpit!$C$3)^4)</f>
        <v>0</v>
      </c>
      <c r="DG535" s="19">
        <f>INDEX('Team forecast'!$M$3:$AU$22,MATCH($B535,'Team forecast'!$B$3:$B$22,0),MATCH(DG$1,'Team forecast'!$M$2:$AU$2,0))</f>
        <v>0</v>
      </c>
      <c r="DH535" s="19">
        <f>INDEX('Team forecast'!$M$3:$AU$22,MATCH($B535,'Team forecast'!$B$3:$B$22,0),MATCH(DH$1,'Team forecast'!$M$2:$AU$2,0))</f>
        <v>0</v>
      </c>
      <c r="DI535" s="19">
        <f>INDEX('Team forecast'!$M$3:$AU$22,MATCH($B535,'Team forecast'!$B$3:$B$22,0),MATCH(DI$1,'Team forecast'!$M$2:$AU$2,0))</f>
        <v>0</v>
      </c>
      <c r="DJ535" s="19">
        <f>INDEX('Team forecast'!$M$3:$AU$22,MATCH($B535,'Team forecast'!$B$3:$B$22,0),MATCH(DJ$1,'Team forecast'!$M$2:$AU$2,0))</f>
        <v>0</v>
      </c>
      <c r="DK535" s="5">
        <f t="shared" si="608"/>
        <v>-5000</v>
      </c>
      <c r="DL535" s="5">
        <f>INDEX('Team forecast'!$M$3:$AU$22,MATCH($B535,'Team forecast'!$B$3:$B$22,0),MATCH(DL$1,'Team forecast'!$M$2:$AU$2,0))*IF($Y535&gt;0,25000,0)</f>
        <v>0</v>
      </c>
      <c r="DM535" s="5">
        <f>INDEX('Team forecast'!$M$3:$AU$22,MATCH($B535,'Team forecast'!$B$3:$B$22,0),MATCH(DM$1,'Team forecast'!$M$2:$AU$2,0))*IF($Y535&gt;0,5000,0)</f>
        <v>0</v>
      </c>
      <c r="DN535" s="5">
        <f>INDEX('Team forecast'!$M$3:$AU$22,MATCH($B535,'Team forecast'!$B$3:$B$22,0),MATCH(DN$1,'Team forecast'!$M$2:$AU$2,0))*IF($Y535&gt;0,-15000,0)</f>
        <v>0</v>
      </c>
      <c r="DO535" s="5">
        <f t="shared" si="609"/>
        <v>0</v>
      </c>
      <c r="DP535" s="5">
        <f t="shared" si="610"/>
        <v>0</v>
      </c>
      <c r="DQ535" s="5">
        <f t="shared" si="611"/>
        <v>0</v>
      </c>
      <c r="DR535" s="5">
        <f t="shared" si="612"/>
        <v>0</v>
      </c>
      <c r="DS535" s="5">
        <f t="shared" si="613"/>
        <v>0</v>
      </c>
      <c r="DT535" s="5">
        <f t="shared" si="614"/>
        <v>0</v>
      </c>
      <c r="DU535" s="5">
        <f t="shared" si="615"/>
        <v>0</v>
      </c>
      <c r="DV535" s="5">
        <f t="shared" si="616"/>
        <v>0</v>
      </c>
      <c r="DW535" s="5">
        <f t="shared" si="617"/>
        <v>0</v>
      </c>
      <c r="DX535" s="5">
        <f>IFERROR(SUM(DL535:DW535),0)*((Cockpit!$C$3)^5)</f>
        <v>0</v>
      </c>
      <c r="DY535" s="5">
        <f t="shared" si="618"/>
        <v>-5000</v>
      </c>
      <c r="DZ535" s="5" t="str">
        <f>IF(ISERROR(MATCH(A535,'Current squad'!B:B,0)),"No","Yes")</f>
        <v>No</v>
      </c>
      <c r="EA535" s="5" cm="1">
        <f t="array" ref="EA535">IFERROR(_xlfn.IFS(DZ535="Yes",0,DZ535="No",H535*1%),999999)</f>
        <v>23900</v>
      </c>
      <c r="EB535" s="5">
        <f t="shared" si="560"/>
        <v>2413900</v>
      </c>
      <c r="EC535" s="5">
        <f t="shared" si="619"/>
        <v>-28900</v>
      </c>
      <c r="ED535" s="1">
        <f t="shared" si="561"/>
        <v>-1.2092050209205021E-2</v>
      </c>
      <c r="EE535" s="5">
        <f>RANK(EC535,$EC$2:$EC$572)+COUNTIF($EC$2:EC535,EC535)-1</f>
        <v>263</v>
      </c>
      <c r="EF535" s="4">
        <f>RANK(ED535,$ED$2:$ED$572)+COUNTIF($ED$2:ED535,ED535)-1</f>
        <v>460</v>
      </c>
    </row>
    <row r="536" spans="1:136" x14ac:dyDescent="0.3">
      <c r="A536" t="str">
        <f>IF(Holdet.dk!A536&lt;&gt;"",Holdet.dk!A536,"")</f>
        <v>Fernandinho</v>
      </c>
      <c r="B536" t="str">
        <f>INDEX(Holdet.dk!B:B,MATCH($A536,Holdet.dk!$A:$A,0))</f>
        <v>Manchester City</v>
      </c>
      <c r="C536" t="str">
        <f>INDEX(Holdet.dk!C:C,MATCH($A536,Holdet.dk!$A:$A,0))</f>
        <v>Midfield</v>
      </c>
      <c r="D536" t="str">
        <f>INDEX(Holdet.dk!D:D,MATCH($A536,Holdet.dk!$A:$A,0))</f>
        <v>3.848.000</v>
      </c>
      <c r="E536" s="1">
        <f>IFERROR(_xlfn.NUMBERVALUE(INDEX(Holdet.dk!$E:$E,MATCH($A536,Holdet.dk!$A:$A,0)),","),0)</f>
        <v>1.2E-2</v>
      </c>
      <c r="F536" t="str">
        <f>IF(INDEX(Lookup!H:H,MATCH('Master data'!A536,Lookup!G:G,0))=0,A536,INDEX(Lookup!H:H,MATCH('Master data'!A536,Lookup!G:G,0)))</f>
        <v>Fernandinho</v>
      </c>
      <c r="G536" t="str">
        <f>IFERROR(INDEX(Lookup!B:B,MATCH(INDEX(Rotowire!C:C,MATCH(F536,Rotowire!A:A,0)),Lookup!D:D,0)),"")</f>
        <v>Everton</v>
      </c>
      <c r="H536" s="5">
        <f t="shared" si="552"/>
        <v>3848000</v>
      </c>
      <c r="I536" s="19">
        <f>IFERROR(INDEX('Team forecast'!$G$3:$I$22,MATCH($B536,'Team forecast'!$B$3:$B$22,0),MATCH(I$1,'Team forecast'!$G$2:$I$2,0)),0)</f>
        <v>0.86602870813397137</v>
      </c>
      <c r="J536" s="19">
        <f>IFERROR(INDEX('Team forecast'!$G$3:$I$22,MATCH($B536,'Team forecast'!$B$3:$B$22,0),MATCH(J$1,'Team forecast'!$G$2:$I$2,0)),0)</f>
        <v>1.118279569892473</v>
      </c>
      <c r="K536" s="19">
        <f>IFERROR(INDEX('Team forecast'!$G$3:$I$22,MATCH($B536,'Team forecast'!$B$3:$B$22,0),MATCH(K$1,'Team forecast'!$G$2:$I$2,0)),0)</f>
        <v>0.86208459014336625</v>
      </c>
      <c r="L536">
        <f>SUMIFS(Rotowire!E:E,Rotowire!$A:$A,'Master data'!$F536)</f>
        <v>95</v>
      </c>
      <c r="M536" s="2">
        <f>SUMIFS(Rotowire!F:F,Rotowire!$A:$A,'Master data'!$F536)*I536</f>
        <v>0.121244019138756</v>
      </c>
      <c r="N536" s="2">
        <f>SUMIFS(Rotowire!G:G,Rotowire!$A:$A,'Master data'!$F536)*I536</f>
        <v>0.10392344497607656</v>
      </c>
      <c r="O536" s="2">
        <f>SUMIFS(Rotowire!I:I,Rotowire!$A:$A,'Master data'!$F536)*I536</f>
        <v>0.51095693779904305</v>
      </c>
      <c r="P536" s="2">
        <f>SUMIFS(Rotowire!W:W,Rotowire!$A:$A,'Master data'!$F536)*K536</f>
        <v>0.35345468195878016</v>
      </c>
      <c r="Q536" s="2">
        <f>SUMIFS(Rotowire!Y:Y,Rotowire!$A:$A,'Master data'!$F536)*J536</f>
        <v>0</v>
      </c>
      <c r="R536" s="2">
        <f>SUMIFS(Rotowire!AB:AB,Rotowire!$A:$A,'Master data'!$F536)</f>
        <v>0.34</v>
      </c>
      <c r="S536" s="2">
        <f>SUMIFS(Rotowire!AC:AC,Rotowire!$A:$A,'Master data'!$F536)</f>
        <v>0</v>
      </c>
      <c r="T536" s="2">
        <f>INDEX('Team forecast'!D$3:D$22,MATCH($B536,'Team forecast'!$B$3:$B$22,0))</f>
        <v>1.81</v>
      </c>
      <c r="U536" s="2">
        <f>INDEX('Team forecast'!E$3:E$22,MATCH($B536,'Team forecast'!$B$3:$B$22,0))</f>
        <v>1.04</v>
      </c>
      <c r="V536" s="2">
        <f>INDEX('Team forecast'!J$3:J$22,MATCH($B536,'Team forecast'!$B$3:$B$22,0))</f>
        <v>0.54869999999999997</v>
      </c>
      <c r="W536" s="2">
        <f>INDEX('Team forecast'!K$3:K$22,MATCH($B536,'Team forecast'!$B$3:$B$22,0))</f>
        <v>0.23649999999999999</v>
      </c>
      <c r="X536" s="2">
        <f>INDEX('Team forecast'!L$3:L$22,MATCH($B536,'Team forecast'!$B$3:$B$22,0))</f>
        <v>0.21479999999999999</v>
      </c>
      <c r="Y536" s="5">
        <f t="shared" ref="Y536:Y599" si="620">IF(L536&gt;95,7000*2,IF(L536&gt;0,7000,-5000))</f>
        <v>7000</v>
      </c>
      <c r="Z536" s="5">
        <f t="shared" ref="Z536:Z599" si="621">IF($Y536&gt;0,V536*25000,0)</f>
        <v>13717.5</v>
      </c>
      <c r="AA536" s="5">
        <f t="shared" ref="AA536:AA599" si="622">IF($Y536&gt;0,W536*5000,0)</f>
        <v>1182.5</v>
      </c>
      <c r="AB536" s="5">
        <f t="shared" ref="AB536:AB599" si="623">IF($Y536&gt;0,X536*(-15000),0)</f>
        <v>-3222</v>
      </c>
      <c r="AC536" s="5">
        <f t="shared" si="557"/>
        <v>15155.502392344501</v>
      </c>
      <c r="AD536" s="5">
        <f t="shared" ref="AD536:AD599" si="624">N536*50000</f>
        <v>5196.1722488038276</v>
      </c>
      <c r="AE536" s="5">
        <f t="shared" ref="AE536:AE599" si="625">O536*10000</f>
        <v>5109.5693779904304</v>
      </c>
      <c r="AF536" s="5">
        <f t="shared" si="558"/>
        <v>0</v>
      </c>
      <c r="AG536" s="5">
        <f t="shared" si="559"/>
        <v>0</v>
      </c>
      <c r="AH536" s="5">
        <f t="shared" ref="AH536:AH599" si="626">R536*(-20000)</f>
        <v>-6800.0000000000009</v>
      </c>
      <c r="AI536" s="5">
        <f t="shared" ref="AI536:AI599" si="627">S536*(-50000)</f>
        <v>0</v>
      </c>
      <c r="AJ536" s="5">
        <f t="shared" si="566"/>
        <v>18100</v>
      </c>
      <c r="AK536" s="5">
        <f t="shared" si="567"/>
        <v>-8320</v>
      </c>
      <c r="AL536" s="5">
        <f>IFERROR(SUM(Y536:AK536),-5000)*((Cockpit!$C$3)^0)</f>
        <v>47119.244019138758</v>
      </c>
      <c r="AM536" s="19">
        <f>INDEX('Team forecast'!$M$3:$AU$22,MATCH($B536,'Team forecast'!$B$3:$B$22,0),MATCH(AM$1,'Team forecast'!$M$2:$AU$2,0))</f>
        <v>0</v>
      </c>
      <c r="AN536" s="19">
        <f>INDEX('Team forecast'!$M$3:$AU$22,MATCH($B536,'Team forecast'!$B$3:$B$22,0),MATCH(AN$1,'Team forecast'!$M$2:$AU$2,0))</f>
        <v>0</v>
      </c>
      <c r="AO536" s="19">
        <f>INDEX('Team forecast'!$M$3:$AU$22,MATCH($B536,'Team forecast'!$B$3:$B$22,0),MATCH(AO$1,'Team forecast'!$M$2:$AU$2,0))</f>
        <v>0</v>
      </c>
      <c r="AP536" s="19">
        <f>INDEX('Team forecast'!$M$3:$AU$22,MATCH($B536,'Team forecast'!$B$3:$B$22,0),MATCH(AP$1,'Team forecast'!$M$2:$AU$2,0))</f>
        <v>0</v>
      </c>
      <c r="AQ536" s="5">
        <f t="shared" si="568"/>
        <v>7000</v>
      </c>
      <c r="AR536" s="5">
        <f>INDEX('Team forecast'!$M$3:$AU$22,MATCH($B536,'Team forecast'!$B$3:$B$22,0),MATCH(AR$1,'Team forecast'!$M$2:$AU$2,0))*IF($Y536&gt;0,25000,0)</f>
        <v>0</v>
      </c>
      <c r="AS536" s="5">
        <f>INDEX('Team forecast'!$M$3:$AU$22,MATCH($B536,'Team forecast'!$B$3:$B$22,0),MATCH(AS$1,'Team forecast'!$M$2:$AU$2,0))*IF($Y536&gt;0,5000,0)</f>
        <v>0</v>
      </c>
      <c r="AT536" s="5">
        <f>INDEX('Team forecast'!$M$3:$AU$22,MATCH($B536,'Team forecast'!$B$3:$B$22,0),MATCH(AT$1,'Team forecast'!$M$2:$AU$2,0))*IF($Y536&gt;0,-15000,0)</f>
        <v>0</v>
      </c>
      <c r="AU536" s="5">
        <f t="shared" ref="AU536:AU599" si="628">AC536*$AM536</f>
        <v>0</v>
      </c>
      <c r="AV536" s="5">
        <f t="shared" ref="AV536:AV599" si="629">AD536*$AM536</f>
        <v>0</v>
      </c>
      <c r="AW536" s="5">
        <f t="shared" ref="AW536:AW599" si="630">AE536*$AM536</f>
        <v>0</v>
      </c>
      <c r="AX536" s="5">
        <f t="shared" ref="AX536:AX599" si="631">AF536*AO536</f>
        <v>0</v>
      </c>
      <c r="AY536" s="5">
        <f t="shared" si="573"/>
        <v>0</v>
      </c>
      <c r="AZ536" s="5">
        <f t="shared" ref="AZ536:AZ599" si="632">AH536</f>
        <v>-6800.0000000000009</v>
      </c>
      <c r="BA536" s="5">
        <f t="shared" ref="BA536:BA599" si="633">AI536</f>
        <v>0</v>
      </c>
      <c r="BB536" s="5">
        <f t="shared" ref="BB536:BB599" si="634">AJ536*AM536</f>
        <v>0</v>
      </c>
      <c r="BC536" s="5">
        <f t="shared" si="577"/>
        <v>0</v>
      </c>
      <c r="BD536" s="5">
        <f>IFERROR(SUM(AR536:BC536),0)*((Cockpit!$C$3)^1)</f>
        <v>-4760</v>
      </c>
      <c r="BE536" s="19">
        <f>INDEX('Team forecast'!$M$3:$AU$22,MATCH($B536,'Team forecast'!$B$3:$B$22,0),MATCH(BE$1,'Team forecast'!$M$2:$AU$2,0))</f>
        <v>0</v>
      </c>
      <c r="BF536" s="19">
        <f>INDEX('Team forecast'!$M$3:$AU$22,MATCH($B536,'Team forecast'!$B$3:$B$22,0),MATCH(BF$1,'Team forecast'!$M$2:$AU$2,0))</f>
        <v>0</v>
      </c>
      <c r="BG536" s="19">
        <f>INDEX('Team forecast'!$M$3:$AU$22,MATCH($B536,'Team forecast'!$B$3:$B$22,0),MATCH(BG$1,'Team forecast'!$M$2:$AU$2,0))</f>
        <v>0</v>
      </c>
      <c r="BH536" s="19">
        <f>INDEX('Team forecast'!$M$3:$AU$22,MATCH($B536,'Team forecast'!$B$3:$B$22,0),MATCH(BH$1,'Team forecast'!$M$2:$AU$2,0))</f>
        <v>0</v>
      </c>
      <c r="BI536" s="5">
        <f t="shared" si="578"/>
        <v>7000</v>
      </c>
      <c r="BJ536" s="5">
        <f>INDEX('Team forecast'!$M$3:$AU$22,MATCH($B536,'Team forecast'!$B$3:$B$22,0),MATCH(BJ$1,'Team forecast'!$M$2:$AU$2,0))*IF($Y536&gt;0,25000,0)</f>
        <v>0</v>
      </c>
      <c r="BK536" s="5">
        <f>INDEX('Team forecast'!$M$3:$AU$22,MATCH($B536,'Team forecast'!$B$3:$B$22,0),MATCH(BK$1,'Team forecast'!$M$2:$AU$2,0))*IF($Y536&gt;0,5000,0)</f>
        <v>0</v>
      </c>
      <c r="BL536" s="5">
        <f>INDEX('Team forecast'!$M$3:$AU$22,MATCH($B536,'Team forecast'!$B$3:$B$22,0),MATCH(BL$1,'Team forecast'!$M$2:$AU$2,0))*IF($Y536&gt;0,-15000,0)</f>
        <v>0</v>
      </c>
      <c r="BM536" s="5">
        <f t="shared" ref="BM536:BM599" si="635">$AC536*BE536</f>
        <v>0</v>
      </c>
      <c r="BN536" s="5">
        <f t="shared" ref="BN536:BN599" si="636">$AD536*BE536</f>
        <v>0</v>
      </c>
      <c r="BO536" s="5">
        <f t="shared" ref="BO536:BO599" si="637">$AE536*BE536</f>
        <v>0</v>
      </c>
      <c r="BP536" s="5">
        <f t="shared" ref="BP536:BP599" si="638">$AF536*BG536</f>
        <v>0</v>
      </c>
      <c r="BQ536" s="5">
        <f t="shared" si="583"/>
        <v>0</v>
      </c>
      <c r="BR536" s="5">
        <f t="shared" si="584"/>
        <v>-6800.0000000000009</v>
      </c>
      <c r="BS536" s="5">
        <f t="shared" si="585"/>
        <v>0</v>
      </c>
      <c r="BT536" s="5">
        <f t="shared" ref="BT536:BT599" si="639">$AJ536*BE536</f>
        <v>0</v>
      </c>
      <c r="BU536" s="5">
        <f t="shared" si="587"/>
        <v>0</v>
      </c>
      <c r="BV536" s="5">
        <f>IFERROR(SUM(BJ536:BU536),0)*((Cockpit!$C$3)^2)</f>
        <v>-3332</v>
      </c>
      <c r="BW536" s="19">
        <f>INDEX('Team forecast'!$M$3:$AU$22,MATCH($B536,'Team forecast'!$B$3:$B$22,0),MATCH(BW$1,'Team forecast'!$M$2:$AU$2,0))</f>
        <v>0</v>
      </c>
      <c r="BX536" s="19">
        <f>INDEX('Team forecast'!$M$3:$AU$22,MATCH($B536,'Team forecast'!$B$3:$B$22,0),MATCH(BX$1,'Team forecast'!$M$2:$AU$2,0))</f>
        <v>0</v>
      </c>
      <c r="BY536" s="19">
        <f>INDEX('Team forecast'!$M$3:$AU$22,MATCH($B536,'Team forecast'!$B$3:$B$22,0),MATCH(BY$1,'Team forecast'!$M$2:$AU$2,0))</f>
        <v>0</v>
      </c>
      <c r="BZ536" s="19">
        <f>INDEX('Team forecast'!$M$3:$AU$22,MATCH($B536,'Team forecast'!$B$3:$B$22,0),MATCH(BZ$1,'Team forecast'!$M$2:$AU$2,0))</f>
        <v>0</v>
      </c>
      <c r="CA536" s="5">
        <f t="shared" si="588"/>
        <v>7000</v>
      </c>
      <c r="CB536" s="5">
        <f>INDEX('Team forecast'!$M$3:$AU$22,MATCH($B536,'Team forecast'!$B$3:$B$22,0),MATCH(CB$1,'Team forecast'!$M$2:$AU$2,0))*IF($Y536&gt;0,25000,0)</f>
        <v>0</v>
      </c>
      <c r="CC536" s="5">
        <f>INDEX('Team forecast'!$M$3:$AU$22,MATCH($B536,'Team forecast'!$B$3:$B$22,0),MATCH(CC$1,'Team forecast'!$M$2:$AU$2,0))*IF($Y536&gt;0,5000,0)</f>
        <v>0</v>
      </c>
      <c r="CD536" s="5">
        <f>INDEX('Team forecast'!$M$3:$AU$22,MATCH($B536,'Team forecast'!$B$3:$B$22,0),MATCH(CD$1,'Team forecast'!$M$2:$AU$2,0))*IF($Y536&gt;0,-15000,0)</f>
        <v>0</v>
      </c>
      <c r="CE536" s="5">
        <f t="shared" ref="CE536:CE599" si="640">$AC536*BW536</f>
        <v>0</v>
      </c>
      <c r="CF536" s="5">
        <f t="shared" ref="CF536:CF599" si="641">$AD536*BW536</f>
        <v>0</v>
      </c>
      <c r="CG536" s="5">
        <f t="shared" ref="CG536:CG599" si="642">$AE536*BW536</f>
        <v>0</v>
      </c>
      <c r="CH536" s="5">
        <f t="shared" ref="CH536:CH599" si="643">$AF536*BY536</f>
        <v>0</v>
      </c>
      <c r="CI536" s="5">
        <f t="shared" si="593"/>
        <v>0</v>
      </c>
      <c r="CJ536" s="5">
        <f t="shared" si="594"/>
        <v>-6800.0000000000009</v>
      </c>
      <c r="CK536" s="5">
        <f t="shared" si="595"/>
        <v>0</v>
      </c>
      <c r="CL536" s="5">
        <f t="shared" ref="CL536:CL599" si="644">$AJ536*BW536</f>
        <v>0</v>
      </c>
      <c r="CM536" s="5">
        <f t="shared" si="597"/>
        <v>0</v>
      </c>
      <c r="CN536" s="5">
        <f>IFERROR(SUM(CB536:CM536),0)*((Cockpit!$C$3)^3)</f>
        <v>-2332.3999999999996</v>
      </c>
      <c r="CO536" s="19">
        <f>INDEX('Team forecast'!$M$3:$AU$22,MATCH($B536,'Team forecast'!$B$3:$B$22,0),MATCH(CO$1,'Team forecast'!$M$2:$AU$2,0))</f>
        <v>0</v>
      </c>
      <c r="CP536" s="19">
        <f>INDEX('Team forecast'!$M$3:$AU$22,MATCH($B536,'Team forecast'!$B$3:$B$22,0),MATCH(CP$1,'Team forecast'!$M$2:$AU$2,0))</f>
        <v>0</v>
      </c>
      <c r="CQ536" s="19">
        <f>INDEX('Team forecast'!$M$3:$AU$22,MATCH($B536,'Team forecast'!$B$3:$B$22,0),MATCH(CQ$1,'Team forecast'!$M$2:$AU$2,0))</f>
        <v>0</v>
      </c>
      <c r="CR536" s="19">
        <f>INDEX('Team forecast'!$M$3:$AU$22,MATCH($B536,'Team forecast'!$B$3:$B$22,0),MATCH(CR$1,'Team forecast'!$M$2:$AU$2,0))</f>
        <v>0</v>
      </c>
      <c r="CS536" s="5">
        <f t="shared" si="598"/>
        <v>7000</v>
      </c>
      <c r="CT536" s="5">
        <f>INDEX('Team forecast'!$M$3:$AU$22,MATCH($B536,'Team forecast'!$B$3:$B$22,0),MATCH(CT$1,'Team forecast'!$M$2:$AU$2,0))*IF($Y536&gt;0,25000,0)</f>
        <v>0</v>
      </c>
      <c r="CU536" s="5">
        <f>INDEX('Team forecast'!$M$3:$AU$22,MATCH($B536,'Team forecast'!$B$3:$B$22,0),MATCH(CU$1,'Team forecast'!$M$2:$AU$2,0))*IF($Y536&gt;0,5000,0)</f>
        <v>0</v>
      </c>
      <c r="CV536" s="5">
        <f>INDEX('Team forecast'!$M$3:$AU$22,MATCH($B536,'Team forecast'!$B$3:$B$22,0),MATCH(CV$1,'Team forecast'!$M$2:$AU$2,0))*IF($Y536&gt;0,-15000,0)</f>
        <v>0</v>
      </c>
      <c r="CW536" s="5">
        <f t="shared" si="599"/>
        <v>0</v>
      </c>
      <c r="CX536" s="5">
        <f t="shared" si="600"/>
        <v>0</v>
      </c>
      <c r="CY536" s="5">
        <f t="shared" si="601"/>
        <v>0</v>
      </c>
      <c r="CZ536" s="5">
        <f t="shared" si="602"/>
        <v>0</v>
      </c>
      <c r="DA536" s="5">
        <f t="shared" si="603"/>
        <v>0</v>
      </c>
      <c r="DB536" s="5">
        <f t="shared" si="604"/>
        <v>-6800.0000000000009</v>
      </c>
      <c r="DC536" s="5">
        <f t="shared" si="605"/>
        <v>0</v>
      </c>
      <c r="DD536" s="5">
        <f t="shared" si="606"/>
        <v>0</v>
      </c>
      <c r="DE536" s="5">
        <f t="shared" si="607"/>
        <v>0</v>
      </c>
      <c r="DF536" s="5">
        <f>IFERROR(SUM(CT536:DE536),0)*((Cockpit!$C$3)^4)</f>
        <v>-1632.6799999999996</v>
      </c>
      <c r="DG536" s="19">
        <f>INDEX('Team forecast'!$M$3:$AU$22,MATCH($B536,'Team forecast'!$B$3:$B$22,0),MATCH(DG$1,'Team forecast'!$M$2:$AU$2,0))</f>
        <v>0</v>
      </c>
      <c r="DH536" s="19">
        <f>INDEX('Team forecast'!$M$3:$AU$22,MATCH($B536,'Team forecast'!$B$3:$B$22,0),MATCH(DH$1,'Team forecast'!$M$2:$AU$2,0))</f>
        <v>0</v>
      </c>
      <c r="DI536" s="19">
        <f>INDEX('Team forecast'!$M$3:$AU$22,MATCH($B536,'Team forecast'!$B$3:$B$22,0),MATCH(DI$1,'Team forecast'!$M$2:$AU$2,0))</f>
        <v>0</v>
      </c>
      <c r="DJ536" s="19">
        <f>INDEX('Team forecast'!$M$3:$AU$22,MATCH($B536,'Team forecast'!$B$3:$B$22,0),MATCH(DJ$1,'Team forecast'!$M$2:$AU$2,0))</f>
        <v>0</v>
      </c>
      <c r="DK536" s="5">
        <f t="shared" si="608"/>
        <v>7000</v>
      </c>
      <c r="DL536" s="5">
        <f>INDEX('Team forecast'!$M$3:$AU$22,MATCH($B536,'Team forecast'!$B$3:$B$22,0),MATCH(DL$1,'Team forecast'!$M$2:$AU$2,0))*IF($Y536&gt;0,25000,0)</f>
        <v>0</v>
      </c>
      <c r="DM536" s="5">
        <f>INDEX('Team forecast'!$M$3:$AU$22,MATCH($B536,'Team forecast'!$B$3:$B$22,0),MATCH(DM$1,'Team forecast'!$M$2:$AU$2,0))*IF($Y536&gt;0,5000,0)</f>
        <v>0</v>
      </c>
      <c r="DN536" s="5">
        <f>INDEX('Team forecast'!$M$3:$AU$22,MATCH($B536,'Team forecast'!$B$3:$B$22,0),MATCH(DN$1,'Team forecast'!$M$2:$AU$2,0))*IF($Y536&gt;0,-15000,0)</f>
        <v>0</v>
      </c>
      <c r="DO536" s="5">
        <f t="shared" si="609"/>
        <v>0</v>
      </c>
      <c r="DP536" s="5">
        <f t="shared" si="610"/>
        <v>0</v>
      </c>
      <c r="DQ536" s="5">
        <f t="shared" si="611"/>
        <v>0</v>
      </c>
      <c r="DR536" s="5">
        <f t="shared" si="612"/>
        <v>0</v>
      </c>
      <c r="DS536" s="5">
        <f t="shared" si="613"/>
        <v>0</v>
      </c>
      <c r="DT536" s="5">
        <f t="shared" si="614"/>
        <v>-6800.0000000000009</v>
      </c>
      <c r="DU536" s="5">
        <f t="shared" si="615"/>
        <v>0</v>
      </c>
      <c r="DV536" s="5">
        <f t="shared" si="616"/>
        <v>0</v>
      </c>
      <c r="DW536" s="5">
        <f t="shared" si="617"/>
        <v>0</v>
      </c>
      <c r="DX536" s="5">
        <f>IFERROR(SUM(DL536:DW536),0)*((Cockpit!$C$3)^5)</f>
        <v>-1142.8759999999997</v>
      </c>
      <c r="DY536" s="5">
        <f t="shared" si="618"/>
        <v>33919.288019138759</v>
      </c>
      <c r="DZ536" s="5" t="str">
        <f>IF(ISERROR(MATCH(A536,'Current squad'!B:B,0)),"No","Yes")</f>
        <v>No</v>
      </c>
      <c r="EA536" s="5" cm="1">
        <f t="array" ref="EA536">IFERROR(_xlfn.IFS(DZ536="Yes",0,DZ536="No",H536*1%),999999)</f>
        <v>38480</v>
      </c>
      <c r="EB536" s="5">
        <f t="shared" ref="EB536:EB599" si="645">H536+EA536</f>
        <v>3886480</v>
      </c>
      <c r="EC536" s="5">
        <f t="shared" si="619"/>
        <v>-4560.7119808612406</v>
      </c>
      <c r="ED536" s="1">
        <f t="shared" ref="ED536:ED599" si="646">IFERROR(EC536/H536,-100%)</f>
        <v>-1.1852162112425261E-3</v>
      </c>
      <c r="EE536" s="5">
        <f>RANK(EC536,$EC$2:$EC$572)+COUNTIF($EC$2:EC536,EC536)-1</f>
        <v>87</v>
      </c>
      <c r="EF536" s="4">
        <f>RANK(ED536,$ED$2:$ED$572)+COUNTIF($ED$2:ED536,ED536)-1</f>
        <v>93</v>
      </c>
    </row>
    <row r="537" spans="1:136" x14ac:dyDescent="0.3">
      <c r="A537" t="str">
        <f>IF(Holdet.dk!A537&lt;&gt;"",Holdet.dk!A537,"")</f>
        <v>Theo Corbeanu</v>
      </c>
      <c r="B537" t="str">
        <f>INDEX(Holdet.dk!B:B,MATCH($A537,Holdet.dk!$A:$A,0))</f>
        <v>Wolverhampton</v>
      </c>
      <c r="C537" t="str">
        <f>INDEX(Holdet.dk!C:C,MATCH($A537,Holdet.dk!$A:$A,0))</f>
        <v>Striker</v>
      </c>
      <c r="D537" t="str">
        <f>INDEX(Holdet.dk!D:D,MATCH($A537,Holdet.dk!$A:$A,0))</f>
        <v>2.397.000</v>
      </c>
      <c r="E537" s="1">
        <f>IFERROR(_xlfn.NUMBERVALUE(INDEX(Holdet.dk!$E:$E,MATCH($A537,Holdet.dk!$A:$A,0)),","),0)</f>
        <v>0</v>
      </c>
      <c r="F537" t="str">
        <f>IF(INDEX(Lookup!H:H,MATCH('Master data'!A537,Lookup!G:G,0))=0,A537,INDEX(Lookup!H:H,MATCH('Master data'!A537,Lookup!G:G,0)))</f>
        <v>Theo Corbeanu</v>
      </c>
      <c r="G537" t="str">
        <f>IFERROR(INDEX(Lookup!B:B,MATCH(INDEX(Rotowire!C:C,MATCH(F537,Rotowire!A:A,0)),Lookup!D:D,0)),"")</f>
        <v/>
      </c>
      <c r="H537" s="5">
        <f t="shared" si="552"/>
        <v>2397000</v>
      </c>
      <c r="I537" s="19">
        <f>IFERROR(INDEX('Team forecast'!$G$3:$I$22,MATCH($B537,'Team forecast'!$B$3:$B$22,0),MATCH(I$1,'Team forecast'!$G$2:$I$2,0)),0)</f>
        <v>0.75816993464052274</v>
      </c>
      <c r="J537" s="19">
        <f>IFERROR(INDEX('Team forecast'!$G$3:$I$22,MATCH($B537,'Team forecast'!$B$3:$B$22,0),MATCH(J$1,'Team forecast'!$G$2:$I$2,0)),0)</f>
        <v>1.0869565217391304</v>
      </c>
      <c r="K537" s="19">
        <f>IFERROR(INDEX('Team forecast'!$G$3:$I$22,MATCH($B537,'Team forecast'!$B$3:$B$22,0),MATCH(K$1,'Team forecast'!$G$2:$I$2,0)),0)</f>
        <v>0.89252064059371927</v>
      </c>
      <c r="L537">
        <f>SUMIFS(Rotowire!E:E,Rotowire!$A:$A,'Master data'!$F537)</f>
        <v>0</v>
      </c>
      <c r="M537" s="2">
        <f>SUMIFS(Rotowire!F:F,Rotowire!$A:$A,'Master data'!$F537)*I537</f>
        <v>0</v>
      </c>
      <c r="N537" s="2">
        <f>SUMIFS(Rotowire!G:G,Rotowire!$A:$A,'Master data'!$F537)*I537</f>
        <v>0</v>
      </c>
      <c r="O537" s="2">
        <f>SUMIFS(Rotowire!I:I,Rotowire!$A:$A,'Master data'!$F537)*I537</f>
        <v>0</v>
      </c>
      <c r="P537" s="2">
        <f>SUMIFS(Rotowire!W:W,Rotowire!$A:$A,'Master data'!$F537)*K537</f>
        <v>0</v>
      </c>
      <c r="Q537" s="2">
        <f>SUMIFS(Rotowire!Y:Y,Rotowire!$A:$A,'Master data'!$F537)*J537</f>
        <v>0</v>
      </c>
      <c r="R537" s="2">
        <f>SUMIFS(Rotowire!AB:AB,Rotowire!$A:$A,'Master data'!$F537)</f>
        <v>0</v>
      </c>
      <c r="S537" s="2">
        <f>SUMIFS(Rotowire!AC:AC,Rotowire!$A:$A,'Master data'!$F537)</f>
        <v>0</v>
      </c>
      <c r="T537" s="2">
        <f>INDEX('Team forecast'!D$3:D$22,MATCH($B537,'Team forecast'!$B$3:$B$22,0))</f>
        <v>1.1599999999999999</v>
      </c>
      <c r="U537" s="2">
        <f>INDEX('Team forecast'!E$3:E$22,MATCH($B537,'Team forecast'!$B$3:$B$22,0))</f>
        <v>1.5</v>
      </c>
      <c r="V537" s="2">
        <f>INDEX('Team forecast'!J$3:J$22,MATCH($B537,'Team forecast'!$B$3:$B$22,0))</f>
        <v>0.29099999999999998</v>
      </c>
      <c r="W537" s="2">
        <f>INDEX('Team forecast'!K$3:K$22,MATCH($B537,'Team forecast'!$B$3:$B$22,0))</f>
        <v>0.26269999999999999</v>
      </c>
      <c r="X537" s="2">
        <f>INDEX('Team forecast'!L$3:L$22,MATCH($B537,'Team forecast'!$B$3:$B$22,0))</f>
        <v>0.44640000000000002</v>
      </c>
      <c r="Y537" s="5">
        <f t="shared" si="620"/>
        <v>-5000</v>
      </c>
      <c r="Z537" s="5">
        <f t="shared" si="621"/>
        <v>0</v>
      </c>
      <c r="AA537" s="5">
        <f t="shared" si="622"/>
        <v>0</v>
      </c>
      <c r="AB537" s="5">
        <f t="shared" si="623"/>
        <v>0</v>
      </c>
      <c r="AC537" s="5">
        <f t="shared" si="557"/>
        <v>0</v>
      </c>
      <c r="AD537" s="5">
        <f t="shared" si="624"/>
        <v>0</v>
      </c>
      <c r="AE537" s="5">
        <f t="shared" si="625"/>
        <v>0</v>
      </c>
      <c r="AF537" s="5">
        <f t="shared" si="558"/>
        <v>0</v>
      </c>
      <c r="AG537" s="5">
        <f t="shared" si="559"/>
        <v>0</v>
      </c>
      <c r="AH537" s="5">
        <f t="shared" si="626"/>
        <v>0</v>
      </c>
      <c r="AI537" s="5">
        <f t="shared" si="627"/>
        <v>0</v>
      </c>
      <c r="AJ537" s="5">
        <f t="shared" si="566"/>
        <v>0</v>
      </c>
      <c r="AK537" s="5">
        <f t="shared" si="567"/>
        <v>0</v>
      </c>
      <c r="AL537" s="5">
        <f>IFERROR(SUM(Y537:AK537),-5000)*((Cockpit!$C$3)^0)</f>
        <v>-5000</v>
      </c>
      <c r="AM537" s="19">
        <f>INDEX('Team forecast'!$M$3:$AU$22,MATCH($B537,'Team forecast'!$B$3:$B$22,0),MATCH(AM$1,'Team forecast'!$M$2:$AU$2,0))</f>
        <v>0</v>
      </c>
      <c r="AN537" s="19">
        <f>INDEX('Team forecast'!$M$3:$AU$22,MATCH($B537,'Team forecast'!$B$3:$B$22,0),MATCH(AN$1,'Team forecast'!$M$2:$AU$2,0))</f>
        <v>0</v>
      </c>
      <c r="AO537" s="19">
        <f>INDEX('Team forecast'!$M$3:$AU$22,MATCH($B537,'Team forecast'!$B$3:$B$22,0),MATCH(AO$1,'Team forecast'!$M$2:$AU$2,0))</f>
        <v>0</v>
      </c>
      <c r="AP537" s="19">
        <f>INDEX('Team forecast'!$M$3:$AU$22,MATCH($B537,'Team forecast'!$B$3:$B$22,0),MATCH(AP$1,'Team forecast'!$M$2:$AU$2,0))</f>
        <v>0</v>
      </c>
      <c r="AQ537" s="5">
        <f t="shared" si="568"/>
        <v>-5000</v>
      </c>
      <c r="AR537" s="5">
        <f>INDEX('Team forecast'!$M$3:$AU$22,MATCH($B537,'Team forecast'!$B$3:$B$22,0),MATCH(AR$1,'Team forecast'!$M$2:$AU$2,0))*IF($Y537&gt;0,25000,0)</f>
        <v>0</v>
      </c>
      <c r="AS537" s="5">
        <f>INDEX('Team forecast'!$M$3:$AU$22,MATCH($B537,'Team forecast'!$B$3:$B$22,0),MATCH(AS$1,'Team forecast'!$M$2:$AU$2,0))*IF($Y537&gt;0,5000,0)</f>
        <v>0</v>
      </c>
      <c r="AT537" s="5">
        <f>INDEX('Team forecast'!$M$3:$AU$22,MATCH($B537,'Team forecast'!$B$3:$B$22,0),MATCH(AT$1,'Team forecast'!$M$2:$AU$2,0))*IF($Y537&gt;0,-15000,0)</f>
        <v>0</v>
      </c>
      <c r="AU537" s="5">
        <f t="shared" si="628"/>
        <v>0</v>
      </c>
      <c r="AV537" s="5">
        <f t="shared" si="629"/>
        <v>0</v>
      </c>
      <c r="AW537" s="5">
        <f t="shared" si="630"/>
        <v>0</v>
      </c>
      <c r="AX537" s="5">
        <f t="shared" si="631"/>
        <v>0</v>
      </c>
      <c r="AY537" s="5">
        <f t="shared" si="573"/>
        <v>0</v>
      </c>
      <c r="AZ537" s="5">
        <f t="shared" si="632"/>
        <v>0</v>
      </c>
      <c r="BA537" s="5">
        <f t="shared" si="633"/>
        <v>0</v>
      </c>
      <c r="BB537" s="5">
        <f t="shared" si="634"/>
        <v>0</v>
      </c>
      <c r="BC537" s="5">
        <f t="shared" si="577"/>
        <v>0</v>
      </c>
      <c r="BD537" s="5">
        <f>IFERROR(SUM(AR537:BC537),0)*((Cockpit!$C$3)^1)</f>
        <v>0</v>
      </c>
      <c r="BE537" s="19">
        <f>INDEX('Team forecast'!$M$3:$AU$22,MATCH($B537,'Team forecast'!$B$3:$B$22,0),MATCH(BE$1,'Team forecast'!$M$2:$AU$2,0))</f>
        <v>0</v>
      </c>
      <c r="BF537" s="19">
        <f>INDEX('Team forecast'!$M$3:$AU$22,MATCH($B537,'Team forecast'!$B$3:$B$22,0),MATCH(BF$1,'Team forecast'!$M$2:$AU$2,0))</f>
        <v>0</v>
      </c>
      <c r="BG537" s="19">
        <f>INDEX('Team forecast'!$M$3:$AU$22,MATCH($B537,'Team forecast'!$B$3:$B$22,0),MATCH(BG$1,'Team forecast'!$M$2:$AU$2,0))</f>
        <v>0</v>
      </c>
      <c r="BH537" s="19">
        <f>INDEX('Team forecast'!$M$3:$AU$22,MATCH($B537,'Team forecast'!$B$3:$B$22,0),MATCH(BH$1,'Team forecast'!$M$2:$AU$2,0))</f>
        <v>0</v>
      </c>
      <c r="BI537" s="5">
        <f t="shared" si="578"/>
        <v>-5000</v>
      </c>
      <c r="BJ537" s="5">
        <f>INDEX('Team forecast'!$M$3:$AU$22,MATCH($B537,'Team forecast'!$B$3:$B$22,0),MATCH(BJ$1,'Team forecast'!$M$2:$AU$2,0))*IF($Y537&gt;0,25000,0)</f>
        <v>0</v>
      </c>
      <c r="BK537" s="5">
        <f>INDEX('Team forecast'!$M$3:$AU$22,MATCH($B537,'Team forecast'!$B$3:$B$22,0),MATCH(BK$1,'Team forecast'!$M$2:$AU$2,0))*IF($Y537&gt;0,5000,0)</f>
        <v>0</v>
      </c>
      <c r="BL537" s="5">
        <f>INDEX('Team forecast'!$M$3:$AU$22,MATCH($B537,'Team forecast'!$B$3:$B$22,0),MATCH(BL$1,'Team forecast'!$M$2:$AU$2,0))*IF($Y537&gt;0,-15000,0)</f>
        <v>0</v>
      </c>
      <c r="BM537" s="5">
        <f t="shared" si="635"/>
        <v>0</v>
      </c>
      <c r="BN537" s="5">
        <f t="shared" si="636"/>
        <v>0</v>
      </c>
      <c r="BO537" s="5">
        <f t="shared" si="637"/>
        <v>0</v>
      </c>
      <c r="BP537" s="5">
        <f t="shared" si="638"/>
        <v>0</v>
      </c>
      <c r="BQ537" s="5">
        <f t="shared" si="583"/>
        <v>0</v>
      </c>
      <c r="BR537" s="5">
        <f t="shared" si="584"/>
        <v>0</v>
      </c>
      <c r="BS537" s="5">
        <f t="shared" si="585"/>
        <v>0</v>
      </c>
      <c r="BT537" s="5">
        <f t="shared" si="639"/>
        <v>0</v>
      </c>
      <c r="BU537" s="5">
        <f t="shared" si="587"/>
        <v>0</v>
      </c>
      <c r="BV537" s="5">
        <f>IFERROR(SUM(BJ537:BU537),0)*((Cockpit!$C$3)^2)</f>
        <v>0</v>
      </c>
      <c r="BW537" s="19">
        <f>INDEX('Team forecast'!$M$3:$AU$22,MATCH($B537,'Team forecast'!$B$3:$B$22,0),MATCH(BW$1,'Team forecast'!$M$2:$AU$2,0))</f>
        <v>0</v>
      </c>
      <c r="BX537" s="19">
        <f>INDEX('Team forecast'!$M$3:$AU$22,MATCH($B537,'Team forecast'!$B$3:$B$22,0),MATCH(BX$1,'Team forecast'!$M$2:$AU$2,0))</f>
        <v>0</v>
      </c>
      <c r="BY537" s="19">
        <f>INDEX('Team forecast'!$M$3:$AU$22,MATCH($B537,'Team forecast'!$B$3:$B$22,0),MATCH(BY$1,'Team forecast'!$M$2:$AU$2,0))</f>
        <v>0</v>
      </c>
      <c r="BZ537" s="19">
        <f>INDEX('Team forecast'!$M$3:$AU$22,MATCH($B537,'Team forecast'!$B$3:$B$22,0),MATCH(BZ$1,'Team forecast'!$M$2:$AU$2,0))</f>
        <v>0</v>
      </c>
      <c r="CA537" s="5">
        <f t="shared" si="588"/>
        <v>-5000</v>
      </c>
      <c r="CB537" s="5">
        <f>INDEX('Team forecast'!$M$3:$AU$22,MATCH($B537,'Team forecast'!$B$3:$B$22,0),MATCH(CB$1,'Team forecast'!$M$2:$AU$2,0))*IF($Y537&gt;0,25000,0)</f>
        <v>0</v>
      </c>
      <c r="CC537" s="5">
        <f>INDEX('Team forecast'!$M$3:$AU$22,MATCH($B537,'Team forecast'!$B$3:$B$22,0),MATCH(CC$1,'Team forecast'!$M$2:$AU$2,0))*IF($Y537&gt;0,5000,0)</f>
        <v>0</v>
      </c>
      <c r="CD537" s="5">
        <f>INDEX('Team forecast'!$M$3:$AU$22,MATCH($B537,'Team forecast'!$B$3:$B$22,0),MATCH(CD$1,'Team forecast'!$M$2:$AU$2,0))*IF($Y537&gt;0,-15000,0)</f>
        <v>0</v>
      </c>
      <c r="CE537" s="5">
        <f t="shared" si="640"/>
        <v>0</v>
      </c>
      <c r="CF537" s="5">
        <f t="shared" si="641"/>
        <v>0</v>
      </c>
      <c r="CG537" s="5">
        <f t="shared" si="642"/>
        <v>0</v>
      </c>
      <c r="CH537" s="5">
        <f t="shared" si="643"/>
        <v>0</v>
      </c>
      <c r="CI537" s="5">
        <f t="shared" si="593"/>
        <v>0</v>
      </c>
      <c r="CJ537" s="5">
        <f t="shared" si="594"/>
        <v>0</v>
      </c>
      <c r="CK537" s="5">
        <f t="shared" si="595"/>
        <v>0</v>
      </c>
      <c r="CL537" s="5">
        <f t="shared" si="644"/>
        <v>0</v>
      </c>
      <c r="CM537" s="5">
        <f t="shared" si="597"/>
        <v>0</v>
      </c>
      <c r="CN537" s="5">
        <f>IFERROR(SUM(CB537:CM537),0)*((Cockpit!$C$3)^3)</f>
        <v>0</v>
      </c>
      <c r="CO537" s="19">
        <f>INDEX('Team forecast'!$M$3:$AU$22,MATCH($B537,'Team forecast'!$B$3:$B$22,0),MATCH(CO$1,'Team forecast'!$M$2:$AU$2,0))</f>
        <v>0</v>
      </c>
      <c r="CP537" s="19">
        <f>INDEX('Team forecast'!$M$3:$AU$22,MATCH($B537,'Team forecast'!$B$3:$B$22,0),MATCH(CP$1,'Team forecast'!$M$2:$AU$2,0))</f>
        <v>0</v>
      </c>
      <c r="CQ537" s="19">
        <f>INDEX('Team forecast'!$M$3:$AU$22,MATCH($B537,'Team forecast'!$B$3:$B$22,0),MATCH(CQ$1,'Team forecast'!$M$2:$AU$2,0))</f>
        <v>0</v>
      </c>
      <c r="CR537" s="19">
        <f>INDEX('Team forecast'!$M$3:$AU$22,MATCH($B537,'Team forecast'!$B$3:$B$22,0),MATCH(CR$1,'Team forecast'!$M$2:$AU$2,0))</f>
        <v>0</v>
      </c>
      <c r="CS537" s="5">
        <f t="shared" si="598"/>
        <v>-5000</v>
      </c>
      <c r="CT537" s="5">
        <f>INDEX('Team forecast'!$M$3:$AU$22,MATCH($B537,'Team forecast'!$B$3:$B$22,0),MATCH(CT$1,'Team forecast'!$M$2:$AU$2,0))*IF($Y537&gt;0,25000,0)</f>
        <v>0</v>
      </c>
      <c r="CU537" s="5">
        <f>INDEX('Team forecast'!$M$3:$AU$22,MATCH($B537,'Team forecast'!$B$3:$B$22,0),MATCH(CU$1,'Team forecast'!$M$2:$AU$2,0))*IF($Y537&gt;0,5000,0)</f>
        <v>0</v>
      </c>
      <c r="CV537" s="5">
        <f>INDEX('Team forecast'!$M$3:$AU$22,MATCH($B537,'Team forecast'!$B$3:$B$22,0),MATCH(CV$1,'Team forecast'!$M$2:$AU$2,0))*IF($Y537&gt;0,-15000,0)</f>
        <v>0</v>
      </c>
      <c r="CW537" s="5">
        <f t="shared" si="599"/>
        <v>0</v>
      </c>
      <c r="CX537" s="5">
        <f t="shared" si="600"/>
        <v>0</v>
      </c>
      <c r="CY537" s="5">
        <f t="shared" si="601"/>
        <v>0</v>
      </c>
      <c r="CZ537" s="5">
        <f t="shared" si="602"/>
        <v>0</v>
      </c>
      <c r="DA537" s="5">
        <f t="shared" si="603"/>
        <v>0</v>
      </c>
      <c r="DB537" s="5">
        <f t="shared" si="604"/>
        <v>0</v>
      </c>
      <c r="DC537" s="5">
        <f t="shared" si="605"/>
        <v>0</v>
      </c>
      <c r="DD537" s="5">
        <f t="shared" si="606"/>
        <v>0</v>
      </c>
      <c r="DE537" s="5">
        <f t="shared" si="607"/>
        <v>0</v>
      </c>
      <c r="DF537" s="5">
        <f>IFERROR(SUM(CT537:DE537),0)*((Cockpit!$C$3)^4)</f>
        <v>0</v>
      </c>
      <c r="DG537" s="19">
        <f>INDEX('Team forecast'!$M$3:$AU$22,MATCH($B537,'Team forecast'!$B$3:$B$22,0),MATCH(DG$1,'Team forecast'!$M$2:$AU$2,0))</f>
        <v>0</v>
      </c>
      <c r="DH537" s="19">
        <f>INDEX('Team forecast'!$M$3:$AU$22,MATCH($B537,'Team forecast'!$B$3:$B$22,0),MATCH(DH$1,'Team forecast'!$M$2:$AU$2,0))</f>
        <v>0</v>
      </c>
      <c r="DI537" s="19">
        <f>INDEX('Team forecast'!$M$3:$AU$22,MATCH($B537,'Team forecast'!$B$3:$B$22,0),MATCH(DI$1,'Team forecast'!$M$2:$AU$2,0))</f>
        <v>0</v>
      </c>
      <c r="DJ537" s="19">
        <f>INDEX('Team forecast'!$M$3:$AU$22,MATCH($B537,'Team forecast'!$B$3:$B$22,0),MATCH(DJ$1,'Team forecast'!$M$2:$AU$2,0))</f>
        <v>0</v>
      </c>
      <c r="DK537" s="5">
        <f t="shared" si="608"/>
        <v>-5000</v>
      </c>
      <c r="DL537" s="5">
        <f>INDEX('Team forecast'!$M$3:$AU$22,MATCH($B537,'Team forecast'!$B$3:$B$22,0),MATCH(DL$1,'Team forecast'!$M$2:$AU$2,0))*IF($Y537&gt;0,25000,0)</f>
        <v>0</v>
      </c>
      <c r="DM537" s="5">
        <f>INDEX('Team forecast'!$M$3:$AU$22,MATCH($B537,'Team forecast'!$B$3:$B$22,0),MATCH(DM$1,'Team forecast'!$M$2:$AU$2,0))*IF($Y537&gt;0,5000,0)</f>
        <v>0</v>
      </c>
      <c r="DN537" s="5">
        <f>INDEX('Team forecast'!$M$3:$AU$22,MATCH($B537,'Team forecast'!$B$3:$B$22,0),MATCH(DN$1,'Team forecast'!$M$2:$AU$2,0))*IF($Y537&gt;0,-15000,0)</f>
        <v>0</v>
      </c>
      <c r="DO537" s="5">
        <f t="shared" si="609"/>
        <v>0</v>
      </c>
      <c r="DP537" s="5">
        <f t="shared" si="610"/>
        <v>0</v>
      </c>
      <c r="DQ537" s="5">
        <f t="shared" si="611"/>
        <v>0</v>
      </c>
      <c r="DR537" s="5">
        <f t="shared" si="612"/>
        <v>0</v>
      </c>
      <c r="DS537" s="5">
        <f t="shared" si="613"/>
        <v>0</v>
      </c>
      <c r="DT537" s="5">
        <f t="shared" si="614"/>
        <v>0</v>
      </c>
      <c r="DU537" s="5">
        <f t="shared" si="615"/>
        <v>0</v>
      </c>
      <c r="DV537" s="5">
        <f t="shared" si="616"/>
        <v>0</v>
      </c>
      <c r="DW537" s="5">
        <f t="shared" si="617"/>
        <v>0</v>
      </c>
      <c r="DX537" s="5">
        <f>IFERROR(SUM(DL537:DW537),0)*((Cockpit!$C$3)^5)</f>
        <v>0</v>
      </c>
      <c r="DY537" s="5">
        <f t="shared" si="618"/>
        <v>-5000</v>
      </c>
      <c r="DZ537" s="5" t="str">
        <f>IF(ISERROR(MATCH(A537,'Current squad'!B:B,0)),"No","Yes")</f>
        <v>No</v>
      </c>
      <c r="EA537" s="5" cm="1">
        <f t="array" ref="EA537">IFERROR(_xlfn.IFS(DZ537="Yes",0,DZ537="No",H537*1%),999999)</f>
        <v>23970</v>
      </c>
      <c r="EB537" s="5">
        <f t="shared" si="645"/>
        <v>2420970</v>
      </c>
      <c r="EC537" s="5">
        <f t="shared" si="619"/>
        <v>-28970</v>
      </c>
      <c r="ED537" s="1">
        <f t="shared" si="646"/>
        <v>-1.2085940759282437E-2</v>
      </c>
      <c r="EE537" s="5">
        <f>RANK(EC537,$EC$2:$EC$572)+COUNTIF($EC$2:EC537,EC537)-1</f>
        <v>270</v>
      </c>
      <c r="EF537" s="4">
        <f>RANK(ED537,$ED$2:$ED$572)+COUNTIF($ED$2:ED537,ED537)-1</f>
        <v>450</v>
      </c>
    </row>
    <row r="538" spans="1:136" x14ac:dyDescent="0.3">
      <c r="A538" t="str">
        <f>IF(Holdet.dk!A538&lt;&gt;"",Holdet.dk!A538,"")</f>
        <v>Odion Ighalo</v>
      </c>
      <c r="B538" t="str">
        <f>INDEX(Holdet.dk!B:B,MATCH($A538,Holdet.dk!$A:$A,0))</f>
        <v>Manchester United</v>
      </c>
      <c r="C538" t="str">
        <f>INDEX(Holdet.dk!C:C,MATCH($A538,Holdet.dk!$A:$A,0))</f>
        <v>Striker</v>
      </c>
      <c r="D538" t="str">
        <f>INDEX(Holdet.dk!D:D,MATCH($A538,Holdet.dk!$A:$A,0))</f>
        <v>2.395.000</v>
      </c>
      <c r="E538" s="1">
        <f>IFERROR(_xlfn.NUMBERVALUE(INDEX(Holdet.dk!$E:$E,MATCH($A538,Holdet.dk!$A:$A,0)),","),0)</f>
        <v>1E-3</v>
      </c>
      <c r="F538" t="str">
        <f>IF(INDEX(Lookup!H:H,MATCH('Master data'!A538,Lookup!G:G,0))=0,A538,INDEX(Lookup!H:H,MATCH('Master data'!A538,Lookup!G:G,0)))</f>
        <v>Odion Ighalo</v>
      </c>
      <c r="G538" t="str">
        <f>IFERROR(INDEX(Lookup!B:B,MATCH(INDEX(Rotowire!C:C,MATCH(F538,Rotowire!A:A,0)),Lookup!D:D,0)),"")</f>
        <v/>
      </c>
      <c r="H538" s="5">
        <f t="shared" si="552"/>
        <v>2395000</v>
      </c>
      <c r="I538" s="19">
        <f>IFERROR(INDEX('Team forecast'!$G$3:$I$22,MATCH($B538,'Team forecast'!$B$3:$B$22,0),MATCH(I$1,'Team forecast'!$G$2:$I$2,0)),0)</f>
        <v>1.0869565217391304</v>
      </c>
      <c r="J538" s="19">
        <f>IFERROR(INDEX('Team forecast'!$G$3:$I$22,MATCH($B538,'Team forecast'!$B$3:$B$22,0),MATCH(J$1,'Team forecast'!$G$2:$I$2,0)),0)</f>
        <v>0.75816993464052274</v>
      </c>
      <c r="K538" s="19">
        <f>IFERROR(INDEX('Team forecast'!$G$3:$I$22,MATCH($B538,'Team forecast'!$B$3:$B$22,0),MATCH(K$1,'Team forecast'!$G$2:$I$2,0)),0)</f>
        <v>1.4927913375362158</v>
      </c>
      <c r="L538">
        <f>SUMIFS(Rotowire!E:E,Rotowire!$A:$A,'Master data'!$F538)</f>
        <v>0</v>
      </c>
      <c r="M538" s="2">
        <f>SUMIFS(Rotowire!F:F,Rotowire!$A:$A,'Master data'!$F538)*I538</f>
        <v>0</v>
      </c>
      <c r="N538" s="2">
        <f>SUMIFS(Rotowire!G:G,Rotowire!$A:$A,'Master data'!$F538)*I538</f>
        <v>0</v>
      </c>
      <c r="O538" s="2">
        <f>SUMIFS(Rotowire!I:I,Rotowire!$A:$A,'Master data'!$F538)*I538</f>
        <v>0</v>
      </c>
      <c r="P538" s="2">
        <f>SUMIFS(Rotowire!W:W,Rotowire!$A:$A,'Master data'!$F538)*K538</f>
        <v>0</v>
      </c>
      <c r="Q538" s="2">
        <f>SUMIFS(Rotowire!Y:Y,Rotowire!$A:$A,'Master data'!$F538)*J538</f>
        <v>0</v>
      </c>
      <c r="R538" s="2">
        <f>SUMIFS(Rotowire!AB:AB,Rotowire!$A:$A,'Master data'!$F538)</f>
        <v>0</v>
      </c>
      <c r="S538" s="2">
        <f>SUMIFS(Rotowire!AC:AC,Rotowire!$A:$A,'Master data'!$F538)</f>
        <v>0</v>
      </c>
      <c r="T538" s="2">
        <f>INDEX('Team forecast'!D$3:D$22,MATCH($B538,'Team forecast'!$B$3:$B$22,0))</f>
        <v>1.5</v>
      </c>
      <c r="U538" s="2">
        <f>INDEX('Team forecast'!E$3:E$22,MATCH($B538,'Team forecast'!$B$3:$B$22,0))</f>
        <v>1.1599999999999999</v>
      </c>
      <c r="V538" s="2">
        <f>INDEX('Team forecast'!J$3:J$22,MATCH($B538,'Team forecast'!$B$3:$B$22,0))</f>
        <v>0.44640000000000002</v>
      </c>
      <c r="W538" s="2">
        <f>INDEX('Team forecast'!K$3:K$22,MATCH($B538,'Team forecast'!$B$3:$B$22,0))</f>
        <v>0.26269999999999999</v>
      </c>
      <c r="X538" s="2">
        <f>INDEX('Team forecast'!L$3:L$22,MATCH($B538,'Team forecast'!$B$3:$B$22,0))</f>
        <v>0.29099999999999998</v>
      </c>
      <c r="Y538" s="5">
        <f t="shared" si="620"/>
        <v>-5000</v>
      </c>
      <c r="Z538" s="5">
        <f t="shared" si="621"/>
        <v>0</v>
      </c>
      <c r="AA538" s="5">
        <f t="shared" si="622"/>
        <v>0</v>
      </c>
      <c r="AB538" s="5">
        <f t="shared" si="623"/>
        <v>0</v>
      </c>
      <c r="AC538" s="5">
        <f t="shared" si="557"/>
        <v>0</v>
      </c>
      <c r="AD538" s="5">
        <f t="shared" si="624"/>
        <v>0</v>
      </c>
      <c r="AE538" s="5">
        <f t="shared" si="625"/>
        <v>0</v>
      </c>
      <c r="AF538" s="5">
        <f t="shared" si="558"/>
        <v>0</v>
      </c>
      <c r="AG538" s="5">
        <f t="shared" si="559"/>
        <v>0</v>
      </c>
      <c r="AH538" s="5">
        <f t="shared" si="626"/>
        <v>0</v>
      </c>
      <c r="AI538" s="5">
        <f t="shared" si="627"/>
        <v>0</v>
      </c>
      <c r="AJ538" s="5">
        <f t="shared" si="566"/>
        <v>0</v>
      </c>
      <c r="AK538" s="5">
        <f t="shared" si="567"/>
        <v>0</v>
      </c>
      <c r="AL538" s="5">
        <f>IFERROR(SUM(Y538:AK538),-5000)*((Cockpit!$C$3)^0)</f>
        <v>-5000</v>
      </c>
      <c r="AM538" s="19">
        <f>INDEX('Team forecast'!$M$3:$AU$22,MATCH($B538,'Team forecast'!$B$3:$B$22,0),MATCH(AM$1,'Team forecast'!$M$2:$AU$2,0))</f>
        <v>0</v>
      </c>
      <c r="AN538" s="19">
        <f>INDEX('Team forecast'!$M$3:$AU$22,MATCH($B538,'Team forecast'!$B$3:$B$22,0),MATCH(AN$1,'Team forecast'!$M$2:$AU$2,0))</f>
        <v>0</v>
      </c>
      <c r="AO538" s="19">
        <f>INDEX('Team forecast'!$M$3:$AU$22,MATCH($B538,'Team forecast'!$B$3:$B$22,0),MATCH(AO$1,'Team forecast'!$M$2:$AU$2,0))</f>
        <v>0</v>
      </c>
      <c r="AP538" s="19">
        <f>INDEX('Team forecast'!$M$3:$AU$22,MATCH($B538,'Team forecast'!$B$3:$B$22,0),MATCH(AP$1,'Team forecast'!$M$2:$AU$2,0))</f>
        <v>0</v>
      </c>
      <c r="AQ538" s="5">
        <f t="shared" si="568"/>
        <v>-5000</v>
      </c>
      <c r="AR538" s="5">
        <f>INDEX('Team forecast'!$M$3:$AU$22,MATCH($B538,'Team forecast'!$B$3:$B$22,0),MATCH(AR$1,'Team forecast'!$M$2:$AU$2,0))*IF($Y538&gt;0,25000,0)</f>
        <v>0</v>
      </c>
      <c r="AS538" s="5">
        <f>INDEX('Team forecast'!$M$3:$AU$22,MATCH($B538,'Team forecast'!$B$3:$B$22,0),MATCH(AS$1,'Team forecast'!$M$2:$AU$2,0))*IF($Y538&gt;0,5000,0)</f>
        <v>0</v>
      </c>
      <c r="AT538" s="5">
        <f>INDEX('Team forecast'!$M$3:$AU$22,MATCH($B538,'Team forecast'!$B$3:$B$22,0),MATCH(AT$1,'Team forecast'!$M$2:$AU$2,0))*IF($Y538&gt;0,-15000,0)</f>
        <v>0</v>
      </c>
      <c r="AU538" s="5">
        <f t="shared" si="628"/>
        <v>0</v>
      </c>
      <c r="AV538" s="5">
        <f t="shared" si="629"/>
        <v>0</v>
      </c>
      <c r="AW538" s="5">
        <f t="shared" si="630"/>
        <v>0</v>
      </c>
      <c r="AX538" s="5">
        <f t="shared" si="631"/>
        <v>0</v>
      </c>
      <c r="AY538" s="5">
        <f t="shared" si="573"/>
        <v>0</v>
      </c>
      <c r="AZ538" s="5">
        <f t="shared" si="632"/>
        <v>0</v>
      </c>
      <c r="BA538" s="5">
        <f t="shared" si="633"/>
        <v>0</v>
      </c>
      <c r="BB538" s="5">
        <f t="shared" si="634"/>
        <v>0</v>
      </c>
      <c r="BC538" s="5">
        <f t="shared" si="577"/>
        <v>0</v>
      </c>
      <c r="BD538" s="5">
        <f>IFERROR(SUM(AR538:BC538),0)*((Cockpit!$C$3)^1)</f>
        <v>0</v>
      </c>
      <c r="BE538" s="19">
        <f>INDEX('Team forecast'!$M$3:$AU$22,MATCH($B538,'Team forecast'!$B$3:$B$22,0),MATCH(BE$1,'Team forecast'!$M$2:$AU$2,0))</f>
        <v>0</v>
      </c>
      <c r="BF538" s="19">
        <f>INDEX('Team forecast'!$M$3:$AU$22,MATCH($B538,'Team forecast'!$B$3:$B$22,0),MATCH(BF$1,'Team forecast'!$M$2:$AU$2,0))</f>
        <v>0</v>
      </c>
      <c r="BG538" s="19">
        <f>INDEX('Team forecast'!$M$3:$AU$22,MATCH($B538,'Team forecast'!$B$3:$B$22,0),MATCH(BG$1,'Team forecast'!$M$2:$AU$2,0))</f>
        <v>0</v>
      </c>
      <c r="BH538" s="19">
        <f>INDEX('Team forecast'!$M$3:$AU$22,MATCH($B538,'Team forecast'!$B$3:$B$22,0),MATCH(BH$1,'Team forecast'!$M$2:$AU$2,0))</f>
        <v>0</v>
      </c>
      <c r="BI538" s="5">
        <f t="shared" si="578"/>
        <v>-5000</v>
      </c>
      <c r="BJ538" s="5">
        <f>INDEX('Team forecast'!$M$3:$AU$22,MATCH($B538,'Team forecast'!$B$3:$B$22,0),MATCH(BJ$1,'Team forecast'!$M$2:$AU$2,0))*IF($Y538&gt;0,25000,0)</f>
        <v>0</v>
      </c>
      <c r="BK538" s="5">
        <f>INDEX('Team forecast'!$M$3:$AU$22,MATCH($B538,'Team forecast'!$B$3:$B$22,0),MATCH(BK$1,'Team forecast'!$M$2:$AU$2,0))*IF($Y538&gt;0,5000,0)</f>
        <v>0</v>
      </c>
      <c r="BL538" s="5">
        <f>INDEX('Team forecast'!$M$3:$AU$22,MATCH($B538,'Team forecast'!$B$3:$B$22,0),MATCH(BL$1,'Team forecast'!$M$2:$AU$2,0))*IF($Y538&gt;0,-15000,0)</f>
        <v>0</v>
      </c>
      <c r="BM538" s="5">
        <f t="shared" si="635"/>
        <v>0</v>
      </c>
      <c r="BN538" s="5">
        <f t="shared" si="636"/>
        <v>0</v>
      </c>
      <c r="BO538" s="5">
        <f t="shared" si="637"/>
        <v>0</v>
      </c>
      <c r="BP538" s="5">
        <f t="shared" si="638"/>
        <v>0</v>
      </c>
      <c r="BQ538" s="5">
        <f t="shared" si="583"/>
        <v>0</v>
      </c>
      <c r="BR538" s="5">
        <f t="shared" si="584"/>
        <v>0</v>
      </c>
      <c r="BS538" s="5">
        <f t="shared" si="585"/>
        <v>0</v>
      </c>
      <c r="BT538" s="5">
        <f t="shared" si="639"/>
        <v>0</v>
      </c>
      <c r="BU538" s="5">
        <f t="shared" si="587"/>
        <v>0</v>
      </c>
      <c r="BV538" s="5">
        <f>IFERROR(SUM(BJ538:BU538),0)*((Cockpit!$C$3)^2)</f>
        <v>0</v>
      </c>
      <c r="BW538" s="19">
        <f>INDEX('Team forecast'!$M$3:$AU$22,MATCH($B538,'Team forecast'!$B$3:$B$22,0),MATCH(BW$1,'Team forecast'!$M$2:$AU$2,0))</f>
        <v>0</v>
      </c>
      <c r="BX538" s="19">
        <f>INDEX('Team forecast'!$M$3:$AU$22,MATCH($B538,'Team forecast'!$B$3:$B$22,0),MATCH(BX$1,'Team forecast'!$M$2:$AU$2,0))</f>
        <v>0</v>
      </c>
      <c r="BY538" s="19">
        <f>INDEX('Team forecast'!$M$3:$AU$22,MATCH($B538,'Team forecast'!$B$3:$B$22,0),MATCH(BY$1,'Team forecast'!$M$2:$AU$2,0))</f>
        <v>0</v>
      </c>
      <c r="BZ538" s="19">
        <f>INDEX('Team forecast'!$M$3:$AU$22,MATCH($B538,'Team forecast'!$B$3:$B$22,0),MATCH(BZ$1,'Team forecast'!$M$2:$AU$2,0))</f>
        <v>0</v>
      </c>
      <c r="CA538" s="5">
        <f t="shared" si="588"/>
        <v>-5000</v>
      </c>
      <c r="CB538" s="5">
        <f>INDEX('Team forecast'!$M$3:$AU$22,MATCH($B538,'Team forecast'!$B$3:$B$22,0),MATCH(CB$1,'Team forecast'!$M$2:$AU$2,0))*IF($Y538&gt;0,25000,0)</f>
        <v>0</v>
      </c>
      <c r="CC538" s="5">
        <f>INDEX('Team forecast'!$M$3:$AU$22,MATCH($B538,'Team forecast'!$B$3:$B$22,0),MATCH(CC$1,'Team forecast'!$M$2:$AU$2,0))*IF($Y538&gt;0,5000,0)</f>
        <v>0</v>
      </c>
      <c r="CD538" s="5">
        <f>INDEX('Team forecast'!$M$3:$AU$22,MATCH($B538,'Team forecast'!$B$3:$B$22,0),MATCH(CD$1,'Team forecast'!$M$2:$AU$2,0))*IF($Y538&gt;0,-15000,0)</f>
        <v>0</v>
      </c>
      <c r="CE538" s="5">
        <f t="shared" si="640"/>
        <v>0</v>
      </c>
      <c r="CF538" s="5">
        <f t="shared" si="641"/>
        <v>0</v>
      </c>
      <c r="CG538" s="5">
        <f t="shared" si="642"/>
        <v>0</v>
      </c>
      <c r="CH538" s="5">
        <f t="shared" si="643"/>
        <v>0</v>
      </c>
      <c r="CI538" s="5">
        <f t="shared" si="593"/>
        <v>0</v>
      </c>
      <c r="CJ538" s="5">
        <f t="shared" si="594"/>
        <v>0</v>
      </c>
      <c r="CK538" s="5">
        <f t="shared" si="595"/>
        <v>0</v>
      </c>
      <c r="CL538" s="5">
        <f t="shared" si="644"/>
        <v>0</v>
      </c>
      <c r="CM538" s="5">
        <f t="shared" si="597"/>
        <v>0</v>
      </c>
      <c r="CN538" s="5">
        <f>IFERROR(SUM(CB538:CM538),0)*((Cockpit!$C$3)^3)</f>
        <v>0</v>
      </c>
      <c r="CO538" s="19">
        <f>INDEX('Team forecast'!$M$3:$AU$22,MATCH($B538,'Team forecast'!$B$3:$B$22,0),MATCH(CO$1,'Team forecast'!$M$2:$AU$2,0))</f>
        <v>0</v>
      </c>
      <c r="CP538" s="19">
        <f>INDEX('Team forecast'!$M$3:$AU$22,MATCH($B538,'Team forecast'!$B$3:$B$22,0),MATCH(CP$1,'Team forecast'!$M$2:$AU$2,0))</f>
        <v>0</v>
      </c>
      <c r="CQ538" s="19">
        <f>INDEX('Team forecast'!$M$3:$AU$22,MATCH($B538,'Team forecast'!$B$3:$B$22,0),MATCH(CQ$1,'Team forecast'!$M$2:$AU$2,0))</f>
        <v>0</v>
      </c>
      <c r="CR538" s="19">
        <f>INDEX('Team forecast'!$M$3:$AU$22,MATCH($B538,'Team forecast'!$B$3:$B$22,0),MATCH(CR$1,'Team forecast'!$M$2:$AU$2,0))</f>
        <v>0</v>
      </c>
      <c r="CS538" s="5">
        <f t="shared" si="598"/>
        <v>-5000</v>
      </c>
      <c r="CT538" s="5">
        <f>INDEX('Team forecast'!$M$3:$AU$22,MATCH($B538,'Team forecast'!$B$3:$B$22,0),MATCH(CT$1,'Team forecast'!$M$2:$AU$2,0))*IF($Y538&gt;0,25000,0)</f>
        <v>0</v>
      </c>
      <c r="CU538" s="5">
        <f>INDEX('Team forecast'!$M$3:$AU$22,MATCH($B538,'Team forecast'!$B$3:$B$22,0),MATCH(CU$1,'Team forecast'!$M$2:$AU$2,0))*IF($Y538&gt;0,5000,0)</f>
        <v>0</v>
      </c>
      <c r="CV538" s="5">
        <f>INDEX('Team forecast'!$M$3:$AU$22,MATCH($B538,'Team forecast'!$B$3:$B$22,0),MATCH(CV$1,'Team forecast'!$M$2:$AU$2,0))*IF($Y538&gt;0,-15000,0)</f>
        <v>0</v>
      </c>
      <c r="CW538" s="5">
        <f t="shared" si="599"/>
        <v>0</v>
      </c>
      <c r="CX538" s="5">
        <f t="shared" si="600"/>
        <v>0</v>
      </c>
      <c r="CY538" s="5">
        <f t="shared" si="601"/>
        <v>0</v>
      </c>
      <c r="CZ538" s="5">
        <f t="shared" si="602"/>
        <v>0</v>
      </c>
      <c r="DA538" s="5">
        <f t="shared" si="603"/>
        <v>0</v>
      </c>
      <c r="DB538" s="5">
        <f t="shared" si="604"/>
        <v>0</v>
      </c>
      <c r="DC538" s="5">
        <f t="shared" si="605"/>
        <v>0</v>
      </c>
      <c r="DD538" s="5">
        <f t="shared" si="606"/>
        <v>0</v>
      </c>
      <c r="DE538" s="5">
        <f t="shared" si="607"/>
        <v>0</v>
      </c>
      <c r="DF538" s="5">
        <f>IFERROR(SUM(CT538:DE538),0)*((Cockpit!$C$3)^4)</f>
        <v>0</v>
      </c>
      <c r="DG538" s="19">
        <f>INDEX('Team forecast'!$M$3:$AU$22,MATCH($B538,'Team forecast'!$B$3:$B$22,0),MATCH(DG$1,'Team forecast'!$M$2:$AU$2,0))</f>
        <v>0</v>
      </c>
      <c r="DH538" s="19">
        <f>INDEX('Team forecast'!$M$3:$AU$22,MATCH($B538,'Team forecast'!$B$3:$B$22,0),MATCH(DH$1,'Team forecast'!$M$2:$AU$2,0))</f>
        <v>0</v>
      </c>
      <c r="DI538" s="19">
        <f>INDEX('Team forecast'!$M$3:$AU$22,MATCH($B538,'Team forecast'!$B$3:$B$22,0),MATCH(DI$1,'Team forecast'!$M$2:$AU$2,0))</f>
        <v>0</v>
      </c>
      <c r="DJ538" s="19">
        <f>INDEX('Team forecast'!$M$3:$AU$22,MATCH($B538,'Team forecast'!$B$3:$B$22,0),MATCH(DJ$1,'Team forecast'!$M$2:$AU$2,0))</f>
        <v>0</v>
      </c>
      <c r="DK538" s="5">
        <f t="shared" si="608"/>
        <v>-5000</v>
      </c>
      <c r="DL538" s="5">
        <f>INDEX('Team forecast'!$M$3:$AU$22,MATCH($B538,'Team forecast'!$B$3:$B$22,0),MATCH(DL$1,'Team forecast'!$M$2:$AU$2,0))*IF($Y538&gt;0,25000,0)</f>
        <v>0</v>
      </c>
      <c r="DM538" s="5">
        <f>INDEX('Team forecast'!$M$3:$AU$22,MATCH($B538,'Team forecast'!$B$3:$B$22,0),MATCH(DM$1,'Team forecast'!$M$2:$AU$2,0))*IF($Y538&gt;0,5000,0)</f>
        <v>0</v>
      </c>
      <c r="DN538" s="5">
        <f>INDEX('Team forecast'!$M$3:$AU$22,MATCH($B538,'Team forecast'!$B$3:$B$22,0),MATCH(DN$1,'Team forecast'!$M$2:$AU$2,0))*IF($Y538&gt;0,-15000,0)</f>
        <v>0</v>
      </c>
      <c r="DO538" s="5">
        <f t="shared" si="609"/>
        <v>0</v>
      </c>
      <c r="DP538" s="5">
        <f t="shared" si="610"/>
        <v>0</v>
      </c>
      <c r="DQ538" s="5">
        <f t="shared" si="611"/>
        <v>0</v>
      </c>
      <c r="DR538" s="5">
        <f t="shared" si="612"/>
        <v>0</v>
      </c>
      <c r="DS538" s="5">
        <f t="shared" si="613"/>
        <v>0</v>
      </c>
      <c r="DT538" s="5">
        <f t="shared" si="614"/>
        <v>0</v>
      </c>
      <c r="DU538" s="5">
        <f t="shared" si="615"/>
        <v>0</v>
      </c>
      <c r="DV538" s="5">
        <f t="shared" si="616"/>
        <v>0</v>
      </c>
      <c r="DW538" s="5">
        <f t="shared" si="617"/>
        <v>0</v>
      </c>
      <c r="DX538" s="5">
        <f>IFERROR(SUM(DL538:DW538),0)*((Cockpit!$C$3)^5)</f>
        <v>0</v>
      </c>
      <c r="DY538" s="5">
        <f t="shared" si="618"/>
        <v>-5000</v>
      </c>
      <c r="DZ538" s="5" t="str">
        <f>IF(ISERROR(MATCH(A538,'Current squad'!B:B,0)),"No","Yes")</f>
        <v>No</v>
      </c>
      <c r="EA538" s="5" cm="1">
        <f t="array" ref="EA538">IFERROR(_xlfn.IFS(DZ538="Yes",0,DZ538="No",H538*1%),999999)</f>
        <v>23950</v>
      </c>
      <c r="EB538" s="5">
        <f t="shared" si="645"/>
        <v>2418950</v>
      </c>
      <c r="EC538" s="5">
        <f t="shared" si="619"/>
        <v>-28950</v>
      </c>
      <c r="ED538" s="1">
        <f t="shared" si="646"/>
        <v>-1.2087682672233821E-2</v>
      </c>
      <c r="EE538" s="5">
        <f>RANK(EC538,$EC$2:$EC$572)+COUNTIF($EC$2:EC538,EC538)-1</f>
        <v>268</v>
      </c>
      <c r="EF538" s="4">
        <f>RANK(ED538,$ED$2:$ED$572)+COUNTIF($ED$2:ED538,ED538)-1</f>
        <v>454</v>
      </c>
    </row>
    <row r="539" spans="1:136" x14ac:dyDescent="0.3">
      <c r="A539" t="str">
        <f>IF(Holdet.dk!A539&lt;&gt;"",Holdet.dk!A539,"")</f>
        <v>Neco Williams</v>
      </c>
      <c r="B539" t="str">
        <f>INDEX(Holdet.dk!B:B,MATCH($A539,Holdet.dk!$A:$A,0))</f>
        <v>Liverpool</v>
      </c>
      <c r="C539" t="str">
        <f>INDEX(Holdet.dk!C:C,MATCH($A539,Holdet.dk!$A:$A,0))</f>
        <v>Defense</v>
      </c>
      <c r="D539" t="str">
        <f>INDEX(Holdet.dk!D:D,MATCH($A539,Holdet.dk!$A:$A,0))</f>
        <v>3.426.000</v>
      </c>
      <c r="E539" s="1">
        <f>IFERROR(_xlfn.NUMBERVALUE(INDEX(Holdet.dk!$E:$E,MATCH($A539,Holdet.dk!$A:$A,0)),","),0)</f>
        <v>3.0000000000000001E-3</v>
      </c>
      <c r="F539" t="str">
        <f>IF(INDEX(Lookup!H:H,MATCH('Master data'!A539,Lookup!G:G,0))=0,A539,INDEX(Lookup!H:H,MATCH('Master data'!A539,Lookup!G:G,0)))</f>
        <v>Neco Williams</v>
      </c>
      <c r="G539" t="str">
        <f>IFERROR(INDEX(Lookup!B:B,MATCH(INDEX(Rotowire!C:C,MATCH(F539,Rotowire!A:A,0)),Lookup!D:D,0)),"")</f>
        <v/>
      </c>
      <c r="H539" s="5">
        <f t="shared" si="552"/>
        <v>3426000</v>
      </c>
      <c r="I539" s="19">
        <f>IFERROR(INDEX('Team forecast'!$G$3:$I$22,MATCH($B539,'Team forecast'!$B$3:$B$22,0),MATCH(I$1,'Team forecast'!$G$2:$I$2,0)),0)</f>
        <v>1.0823529411764703</v>
      </c>
      <c r="J539" s="19">
        <f>IFERROR(INDEX('Team forecast'!$G$3:$I$22,MATCH($B539,'Team forecast'!$B$3:$B$22,0),MATCH(J$1,'Team forecast'!$G$2:$I$2,0)),0)</f>
        <v>0.66666666666666652</v>
      </c>
      <c r="K539" s="19">
        <f>IFERROR(INDEX('Team forecast'!$G$3:$I$22,MATCH($B539,'Team forecast'!$B$3:$B$22,0),MATCH(K$1,'Team forecast'!$G$2:$I$2,0)),0)</f>
        <v>1.2636055410679863</v>
      </c>
      <c r="L539">
        <f>SUMIFS(Rotowire!E:E,Rotowire!$A:$A,'Master data'!$F539)</f>
        <v>0</v>
      </c>
      <c r="M539" s="2">
        <f>SUMIFS(Rotowire!F:F,Rotowire!$A:$A,'Master data'!$F539)*I539</f>
        <v>0</v>
      </c>
      <c r="N539" s="2">
        <f>SUMIFS(Rotowire!G:G,Rotowire!$A:$A,'Master data'!$F539)*I539</f>
        <v>0</v>
      </c>
      <c r="O539" s="2">
        <f>SUMIFS(Rotowire!I:I,Rotowire!$A:$A,'Master data'!$F539)*I539</f>
        <v>0</v>
      </c>
      <c r="P539" s="2">
        <f>SUMIFS(Rotowire!W:W,Rotowire!$A:$A,'Master data'!$F539)*K539</f>
        <v>0</v>
      </c>
      <c r="Q539" s="2">
        <f>SUMIFS(Rotowire!Y:Y,Rotowire!$A:$A,'Master data'!$F539)*J539</f>
        <v>0</v>
      </c>
      <c r="R539" s="2">
        <f>SUMIFS(Rotowire!AB:AB,Rotowire!$A:$A,'Master data'!$F539)</f>
        <v>0</v>
      </c>
      <c r="S539" s="2">
        <f>SUMIFS(Rotowire!AC:AC,Rotowire!$A:$A,'Master data'!$F539)</f>
        <v>0</v>
      </c>
      <c r="T539" s="2">
        <f>INDEX('Team forecast'!D$3:D$22,MATCH($B539,'Team forecast'!$B$3:$B$22,0))</f>
        <v>2.76</v>
      </c>
      <c r="U539" s="2">
        <f>INDEX('Team forecast'!E$3:E$22,MATCH($B539,'Team forecast'!$B$3:$B$22,0))</f>
        <v>0.5</v>
      </c>
      <c r="V539" s="2">
        <f>INDEX('Team forecast'!J$3:J$22,MATCH($B539,'Team forecast'!$B$3:$B$22,0))</f>
        <v>0.83899999999999997</v>
      </c>
      <c r="W539" s="2">
        <f>INDEX('Team forecast'!K$3:K$22,MATCH($B539,'Team forecast'!$B$3:$B$22,0))</f>
        <v>0.1164</v>
      </c>
      <c r="X539" s="2">
        <f>INDEX('Team forecast'!L$3:L$22,MATCH($B539,'Team forecast'!$B$3:$B$22,0))</f>
        <v>4.4699999999999997E-2</v>
      </c>
      <c r="Y539" s="5">
        <f t="shared" si="620"/>
        <v>-5000</v>
      </c>
      <c r="Z539" s="5">
        <f t="shared" si="621"/>
        <v>0</v>
      </c>
      <c r="AA539" s="5">
        <f t="shared" si="622"/>
        <v>0</v>
      </c>
      <c r="AB539" s="5">
        <f t="shared" si="623"/>
        <v>0</v>
      </c>
      <c r="AC539" s="5">
        <f t="shared" si="557"/>
        <v>0</v>
      </c>
      <c r="AD539" s="5">
        <f t="shared" si="624"/>
        <v>0</v>
      </c>
      <c r="AE539" s="5">
        <f t="shared" si="625"/>
        <v>0</v>
      </c>
      <c r="AF539" s="5">
        <f t="shared" si="558"/>
        <v>0</v>
      </c>
      <c r="AG539" s="5">
        <f t="shared" si="559"/>
        <v>0</v>
      </c>
      <c r="AH539" s="5">
        <f t="shared" si="626"/>
        <v>0</v>
      </c>
      <c r="AI539" s="5">
        <f t="shared" si="627"/>
        <v>0</v>
      </c>
      <c r="AJ539" s="5">
        <f t="shared" si="566"/>
        <v>0</v>
      </c>
      <c r="AK539" s="5">
        <f t="shared" si="567"/>
        <v>0</v>
      </c>
      <c r="AL539" s="5">
        <f>IFERROR(SUM(Y539:AK539),-5000)*((Cockpit!$C$3)^0)</f>
        <v>-5000</v>
      </c>
      <c r="AM539" s="19">
        <f>INDEX('Team forecast'!$M$3:$AU$22,MATCH($B539,'Team forecast'!$B$3:$B$22,0),MATCH(AM$1,'Team forecast'!$M$2:$AU$2,0))</f>
        <v>0</v>
      </c>
      <c r="AN539" s="19">
        <f>INDEX('Team forecast'!$M$3:$AU$22,MATCH($B539,'Team forecast'!$B$3:$B$22,0),MATCH(AN$1,'Team forecast'!$M$2:$AU$2,0))</f>
        <v>0</v>
      </c>
      <c r="AO539" s="19">
        <f>INDEX('Team forecast'!$M$3:$AU$22,MATCH($B539,'Team forecast'!$B$3:$B$22,0),MATCH(AO$1,'Team forecast'!$M$2:$AU$2,0))</f>
        <v>0</v>
      </c>
      <c r="AP539" s="19">
        <f>INDEX('Team forecast'!$M$3:$AU$22,MATCH($B539,'Team forecast'!$B$3:$B$22,0),MATCH(AP$1,'Team forecast'!$M$2:$AU$2,0))</f>
        <v>0</v>
      </c>
      <c r="AQ539" s="5">
        <f t="shared" si="568"/>
        <v>-5000</v>
      </c>
      <c r="AR539" s="5">
        <f>INDEX('Team forecast'!$M$3:$AU$22,MATCH($B539,'Team forecast'!$B$3:$B$22,0),MATCH(AR$1,'Team forecast'!$M$2:$AU$2,0))*IF($Y539&gt;0,25000,0)</f>
        <v>0</v>
      </c>
      <c r="AS539" s="5">
        <f>INDEX('Team forecast'!$M$3:$AU$22,MATCH($B539,'Team forecast'!$B$3:$B$22,0),MATCH(AS$1,'Team forecast'!$M$2:$AU$2,0))*IF($Y539&gt;0,5000,0)</f>
        <v>0</v>
      </c>
      <c r="AT539" s="5">
        <f>INDEX('Team forecast'!$M$3:$AU$22,MATCH($B539,'Team forecast'!$B$3:$B$22,0),MATCH(AT$1,'Team forecast'!$M$2:$AU$2,0))*IF($Y539&gt;0,-15000,0)</f>
        <v>0</v>
      </c>
      <c r="AU539" s="5">
        <f t="shared" si="628"/>
        <v>0</v>
      </c>
      <c r="AV539" s="5">
        <f t="shared" si="629"/>
        <v>0</v>
      </c>
      <c r="AW539" s="5">
        <f t="shared" si="630"/>
        <v>0</v>
      </c>
      <c r="AX539" s="5">
        <f t="shared" si="631"/>
        <v>0</v>
      </c>
      <c r="AY539" s="5">
        <f t="shared" si="573"/>
        <v>0</v>
      </c>
      <c r="AZ539" s="5">
        <f t="shared" si="632"/>
        <v>0</v>
      </c>
      <c r="BA539" s="5">
        <f t="shared" si="633"/>
        <v>0</v>
      </c>
      <c r="BB539" s="5">
        <f t="shared" si="634"/>
        <v>0</v>
      </c>
      <c r="BC539" s="5">
        <f t="shared" si="577"/>
        <v>0</v>
      </c>
      <c r="BD539" s="5">
        <f>IFERROR(SUM(AR539:BC539),0)*((Cockpit!$C$3)^1)</f>
        <v>0</v>
      </c>
      <c r="BE539" s="19">
        <f>INDEX('Team forecast'!$M$3:$AU$22,MATCH($B539,'Team forecast'!$B$3:$B$22,0),MATCH(BE$1,'Team forecast'!$M$2:$AU$2,0))</f>
        <v>0</v>
      </c>
      <c r="BF539" s="19">
        <f>INDEX('Team forecast'!$M$3:$AU$22,MATCH($B539,'Team forecast'!$B$3:$B$22,0),MATCH(BF$1,'Team forecast'!$M$2:$AU$2,0))</f>
        <v>0</v>
      </c>
      <c r="BG539" s="19">
        <f>INDEX('Team forecast'!$M$3:$AU$22,MATCH($B539,'Team forecast'!$B$3:$B$22,0),MATCH(BG$1,'Team forecast'!$M$2:$AU$2,0))</f>
        <v>0</v>
      </c>
      <c r="BH539" s="19">
        <f>INDEX('Team forecast'!$M$3:$AU$22,MATCH($B539,'Team forecast'!$B$3:$B$22,0),MATCH(BH$1,'Team forecast'!$M$2:$AU$2,0))</f>
        <v>0</v>
      </c>
      <c r="BI539" s="5">
        <f t="shared" si="578"/>
        <v>-5000</v>
      </c>
      <c r="BJ539" s="5">
        <f>INDEX('Team forecast'!$M$3:$AU$22,MATCH($B539,'Team forecast'!$B$3:$B$22,0),MATCH(BJ$1,'Team forecast'!$M$2:$AU$2,0))*IF($Y539&gt;0,25000,0)</f>
        <v>0</v>
      </c>
      <c r="BK539" s="5">
        <f>INDEX('Team forecast'!$M$3:$AU$22,MATCH($B539,'Team forecast'!$B$3:$B$22,0),MATCH(BK$1,'Team forecast'!$M$2:$AU$2,0))*IF($Y539&gt;0,5000,0)</f>
        <v>0</v>
      </c>
      <c r="BL539" s="5">
        <f>INDEX('Team forecast'!$M$3:$AU$22,MATCH($B539,'Team forecast'!$B$3:$B$22,0),MATCH(BL$1,'Team forecast'!$M$2:$AU$2,0))*IF($Y539&gt;0,-15000,0)</f>
        <v>0</v>
      </c>
      <c r="BM539" s="5">
        <f t="shared" si="635"/>
        <v>0</v>
      </c>
      <c r="BN539" s="5">
        <f t="shared" si="636"/>
        <v>0</v>
      </c>
      <c r="BO539" s="5">
        <f t="shared" si="637"/>
        <v>0</v>
      </c>
      <c r="BP539" s="5">
        <f t="shared" si="638"/>
        <v>0</v>
      </c>
      <c r="BQ539" s="5">
        <f t="shared" si="583"/>
        <v>0</v>
      </c>
      <c r="BR539" s="5">
        <f t="shared" si="584"/>
        <v>0</v>
      </c>
      <c r="BS539" s="5">
        <f t="shared" si="585"/>
        <v>0</v>
      </c>
      <c r="BT539" s="5">
        <f t="shared" si="639"/>
        <v>0</v>
      </c>
      <c r="BU539" s="5">
        <f t="shared" si="587"/>
        <v>0</v>
      </c>
      <c r="BV539" s="5">
        <f>IFERROR(SUM(BJ539:BU539),0)*((Cockpit!$C$3)^2)</f>
        <v>0</v>
      </c>
      <c r="BW539" s="19">
        <f>INDEX('Team forecast'!$M$3:$AU$22,MATCH($B539,'Team forecast'!$B$3:$B$22,0),MATCH(BW$1,'Team forecast'!$M$2:$AU$2,0))</f>
        <v>0</v>
      </c>
      <c r="BX539" s="19">
        <f>INDEX('Team forecast'!$M$3:$AU$22,MATCH($B539,'Team forecast'!$B$3:$B$22,0),MATCH(BX$1,'Team forecast'!$M$2:$AU$2,0))</f>
        <v>0</v>
      </c>
      <c r="BY539" s="19">
        <f>INDEX('Team forecast'!$M$3:$AU$22,MATCH($B539,'Team forecast'!$B$3:$B$22,0),MATCH(BY$1,'Team forecast'!$M$2:$AU$2,0))</f>
        <v>0</v>
      </c>
      <c r="BZ539" s="19">
        <f>INDEX('Team forecast'!$M$3:$AU$22,MATCH($B539,'Team forecast'!$B$3:$B$22,0),MATCH(BZ$1,'Team forecast'!$M$2:$AU$2,0))</f>
        <v>0</v>
      </c>
      <c r="CA539" s="5">
        <f t="shared" si="588"/>
        <v>-5000</v>
      </c>
      <c r="CB539" s="5">
        <f>INDEX('Team forecast'!$M$3:$AU$22,MATCH($B539,'Team forecast'!$B$3:$B$22,0),MATCH(CB$1,'Team forecast'!$M$2:$AU$2,0))*IF($Y539&gt;0,25000,0)</f>
        <v>0</v>
      </c>
      <c r="CC539" s="5">
        <f>INDEX('Team forecast'!$M$3:$AU$22,MATCH($B539,'Team forecast'!$B$3:$B$22,0),MATCH(CC$1,'Team forecast'!$M$2:$AU$2,0))*IF($Y539&gt;0,5000,0)</f>
        <v>0</v>
      </c>
      <c r="CD539" s="5">
        <f>INDEX('Team forecast'!$M$3:$AU$22,MATCH($B539,'Team forecast'!$B$3:$B$22,0),MATCH(CD$1,'Team forecast'!$M$2:$AU$2,0))*IF($Y539&gt;0,-15000,0)</f>
        <v>0</v>
      </c>
      <c r="CE539" s="5">
        <f t="shared" si="640"/>
        <v>0</v>
      </c>
      <c r="CF539" s="5">
        <f t="shared" si="641"/>
        <v>0</v>
      </c>
      <c r="CG539" s="5">
        <f t="shared" si="642"/>
        <v>0</v>
      </c>
      <c r="CH539" s="5">
        <f t="shared" si="643"/>
        <v>0</v>
      </c>
      <c r="CI539" s="5">
        <f t="shared" si="593"/>
        <v>0</v>
      </c>
      <c r="CJ539" s="5">
        <f t="shared" si="594"/>
        <v>0</v>
      </c>
      <c r="CK539" s="5">
        <f t="shared" si="595"/>
        <v>0</v>
      </c>
      <c r="CL539" s="5">
        <f t="shared" si="644"/>
        <v>0</v>
      </c>
      <c r="CM539" s="5">
        <f t="shared" si="597"/>
        <v>0</v>
      </c>
      <c r="CN539" s="5">
        <f>IFERROR(SUM(CB539:CM539),0)*((Cockpit!$C$3)^3)</f>
        <v>0</v>
      </c>
      <c r="CO539" s="19">
        <f>INDEX('Team forecast'!$M$3:$AU$22,MATCH($B539,'Team forecast'!$B$3:$B$22,0),MATCH(CO$1,'Team forecast'!$M$2:$AU$2,0))</f>
        <v>0</v>
      </c>
      <c r="CP539" s="19">
        <f>INDEX('Team forecast'!$M$3:$AU$22,MATCH($B539,'Team forecast'!$B$3:$B$22,0),MATCH(CP$1,'Team forecast'!$M$2:$AU$2,0))</f>
        <v>0</v>
      </c>
      <c r="CQ539" s="19">
        <f>INDEX('Team forecast'!$M$3:$AU$22,MATCH($B539,'Team forecast'!$B$3:$B$22,0),MATCH(CQ$1,'Team forecast'!$M$2:$AU$2,0))</f>
        <v>0</v>
      </c>
      <c r="CR539" s="19">
        <f>INDEX('Team forecast'!$M$3:$AU$22,MATCH($B539,'Team forecast'!$B$3:$B$22,0),MATCH(CR$1,'Team forecast'!$M$2:$AU$2,0))</f>
        <v>0</v>
      </c>
      <c r="CS539" s="5">
        <f t="shared" si="598"/>
        <v>-5000</v>
      </c>
      <c r="CT539" s="5">
        <f>INDEX('Team forecast'!$M$3:$AU$22,MATCH($B539,'Team forecast'!$B$3:$B$22,0),MATCH(CT$1,'Team forecast'!$M$2:$AU$2,0))*IF($Y539&gt;0,25000,0)</f>
        <v>0</v>
      </c>
      <c r="CU539" s="5">
        <f>INDEX('Team forecast'!$M$3:$AU$22,MATCH($B539,'Team forecast'!$B$3:$B$22,0),MATCH(CU$1,'Team forecast'!$M$2:$AU$2,0))*IF($Y539&gt;0,5000,0)</f>
        <v>0</v>
      </c>
      <c r="CV539" s="5">
        <f>INDEX('Team forecast'!$M$3:$AU$22,MATCH($B539,'Team forecast'!$B$3:$B$22,0),MATCH(CV$1,'Team forecast'!$M$2:$AU$2,0))*IF($Y539&gt;0,-15000,0)</f>
        <v>0</v>
      </c>
      <c r="CW539" s="5">
        <f t="shared" si="599"/>
        <v>0</v>
      </c>
      <c r="CX539" s="5">
        <f t="shared" si="600"/>
        <v>0</v>
      </c>
      <c r="CY539" s="5">
        <f t="shared" si="601"/>
        <v>0</v>
      </c>
      <c r="CZ539" s="5">
        <f t="shared" si="602"/>
        <v>0</v>
      </c>
      <c r="DA539" s="5">
        <f t="shared" si="603"/>
        <v>0</v>
      </c>
      <c r="DB539" s="5">
        <f t="shared" si="604"/>
        <v>0</v>
      </c>
      <c r="DC539" s="5">
        <f t="shared" si="605"/>
        <v>0</v>
      </c>
      <c r="DD539" s="5">
        <f t="shared" si="606"/>
        <v>0</v>
      </c>
      <c r="DE539" s="5">
        <f t="shared" si="607"/>
        <v>0</v>
      </c>
      <c r="DF539" s="5">
        <f>IFERROR(SUM(CT539:DE539),0)*((Cockpit!$C$3)^4)</f>
        <v>0</v>
      </c>
      <c r="DG539" s="19">
        <f>INDEX('Team forecast'!$M$3:$AU$22,MATCH($B539,'Team forecast'!$B$3:$B$22,0),MATCH(DG$1,'Team forecast'!$M$2:$AU$2,0))</f>
        <v>0</v>
      </c>
      <c r="DH539" s="19">
        <f>INDEX('Team forecast'!$M$3:$AU$22,MATCH($B539,'Team forecast'!$B$3:$B$22,0),MATCH(DH$1,'Team forecast'!$M$2:$AU$2,0))</f>
        <v>0</v>
      </c>
      <c r="DI539" s="19">
        <f>INDEX('Team forecast'!$M$3:$AU$22,MATCH($B539,'Team forecast'!$B$3:$B$22,0),MATCH(DI$1,'Team forecast'!$M$2:$AU$2,0))</f>
        <v>0</v>
      </c>
      <c r="DJ539" s="19">
        <f>INDEX('Team forecast'!$M$3:$AU$22,MATCH($B539,'Team forecast'!$B$3:$B$22,0),MATCH(DJ$1,'Team forecast'!$M$2:$AU$2,0))</f>
        <v>0</v>
      </c>
      <c r="DK539" s="5">
        <f t="shared" si="608"/>
        <v>-5000</v>
      </c>
      <c r="DL539" s="5">
        <f>INDEX('Team forecast'!$M$3:$AU$22,MATCH($B539,'Team forecast'!$B$3:$B$22,0),MATCH(DL$1,'Team forecast'!$M$2:$AU$2,0))*IF($Y539&gt;0,25000,0)</f>
        <v>0</v>
      </c>
      <c r="DM539" s="5">
        <f>INDEX('Team forecast'!$M$3:$AU$22,MATCH($B539,'Team forecast'!$B$3:$B$22,0),MATCH(DM$1,'Team forecast'!$M$2:$AU$2,0))*IF($Y539&gt;0,5000,0)</f>
        <v>0</v>
      </c>
      <c r="DN539" s="5">
        <f>INDEX('Team forecast'!$M$3:$AU$22,MATCH($B539,'Team forecast'!$B$3:$B$22,0),MATCH(DN$1,'Team forecast'!$M$2:$AU$2,0))*IF($Y539&gt;0,-15000,0)</f>
        <v>0</v>
      </c>
      <c r="DO539" s="5">
        <f t="shared" si="609"/>
        <v>0</v>
      </c>
      <c r="DP539" s="5">
        <f t="shared" si="610"/>
        <v>0</v>
      </c>
      <c r="DQ539" s="5">
        <f t="shared" si="611"/>
        <v>0</v>
      </c>
      <c r="DR539" s="5">
        <f t="shared" si="612"/>
        <v>0</v>
      </c>
      <c r="DS539" s="5">
        <f t="shared" si="613"/>
        <v>0</v>
      </c>
      <c r="DT539" s="5">
        <f t="shared" si="614"/>
        <v>0</v>
      </c>
      <c r="DU539" s="5">
        <f t="shared" si="615"/>
        <v>0</v>
      </c>
      <c r="DV539" s="5">
        <f t="shared" si="616"/>
        <v>0</v>
      </c>
      <c r="DW539" s="5">
        <f t="shared" si="617"/>
        <v>0</v>
      </c>
      <c r="DX539" s="5">
        <f>IFERROR(SUM(DL539:DW539),0)*((Cockpit!$C$3)^5)</f>
        <v>0</v>
      </c>
      <c r="DY539" s="5">
        <f t="shared" si="618"/>
        <v>-5000</v>
      </c>
      <c r="DZ539" s="5" t="str">
        <f>IF(ISERROR(MATCH(A539,'Current squad'!B:B,0)),"No","Yes")</f>
        <v>No</v>
      </c>
      <c r="EA539" s="5" cm="1">
        <f t="array" ref="EA539">IFERROR(_xlfn.IFS(DZ539="Yes",0,DZ539="No",H539*1%),999999)</f>
        <v>34260</v>
      </c>
      <c r="EB539" s="5">
        <f t="shared" si="645"/>
        <v>3460260</v>
      </c>
      <c r="EC539" s="5">
        <f t="shared" si="619"/>
        <v>-39260</v>
      </c>
      <c r="ED539" s="1">
        <f t="shared" si="646"/>
        <v>-1.145942790426153E-2</v>
      </c>
      <c r="EE539" s="5">
        <f>RANK(EC539,$EC$2:$EC$572)+COUNTIF($EC$2:EC539,EC539)-1</f>
        <v>413</v>
      </c>
      <c r="EF539" s="4">
        <f>RANK(ED539,$ED$2:$ED$572)+COUNTIF($ED$2:ED539,ED539)-1</f>
        <v>324</v>
      </c>
    </row>
    <row r="540" spans="1:136" x14ac:dyDescent="0.3">
      <c r="A540" t="str">
        <f>IF(Holdet.dk!A540&lt;&gt;"",Holdet.dk!A540,"")</f>
        <v>Raul Jimenez</v>
      </c>
      <c r="B540" t="str">
        <f>INDEX(Holdet.dk!B:B,MATCH($A540,Holdet.dk!$A:$A,0))</f>
        <v>Wolverhampton</v>
      </c>
      <c r="C540" t="str">
        <f>INDEX(Holdet.dk!C:C,MATCH($A540,Holdet.dk!$A:$A,0))</f>
        <v>Striker</v>
      </c>
      <c r="D540" t="str">
        <f>INDEX(Holdet.dk!D:D,MATCH($A540,Holdet.dk!$A:$A,0))</f>
        <v>5.900.000</v>
      </c>
      <c r="E540" s="1">
        <f>IFERROR(_xlfn.NUMBERVALUE(INDEX(Holdet.dk!$E:$E,MATCH($A540,Holdet.dk!$A:$A,0)),","),0)</f>
        <v>2E-3</v>
      </c>
      <c r="F540" t="str">
        <f>IF(INDEX(Lookup!H:H,MATCH('Master data'!A540,Lookup!G:G,0))=0,A540,INDEX(Lookup!H:H,MATCH('Master data'!A540,Lookup!G:G,0)))</f>
        <v>Raul Jimenez</v>
      </c>
      <c r="G540" t="str">
        <f>IFERROR(INDEX(Lookup!B:B,MATCH(INDEX(Rotowire!C:C,MATCH(F540,Rotowire!A:A,0)),Lookup!D:D,0)),"")</f>
        <v/>
      </c>
      <c r="H540" s="5">
        <f t="shared" si="552"/>
        <v>5900000</v>
      </c>
      <c r="I540" s="19">
        <f>IFERROR(INDEX('Team forecast'!$G$3:$I$22,MATCH($B540,'Team forecast'!$B$3:$B$22,0),MATCH(I$1,'Team forecast'!$G$2:$I$2,0)),0)</f>
        <v>0.75816993464052274</v>
      </c>
      <c r="J540" s="19">
        <f>IFERROR(INDEX('Team forecast'!$G$3:$I$22,MATCH($B540,'Team forecast'!$B$3:$B$22,0),MATCH(J$1,'Team forecast'!$G$2:$I$2,0)),0)</f>
        <v>1.0869565217391304</v>
      </c>
      <c r="K540" s="19">
        <f>IFERROR(INDEX('Team forecast'!$G$3:$I$22,MATCH($B540,'Team forecast'!$B$3:$B$22,0),MATCH(K$1,'Team forecast'!$G$2:$I$2,0)),0)</f>
        <v>0.89252064059371927</v>
      </c>
      <c r="L540">
        <f>SUMIFS(Rotowire!E:E,Rotowire!$A:$A,'Master data'!$F540)</f>
        <v>0</v>
      </c>
      <c r="M540" s="2">
        <f>SUMIFS(Rotowire!F:F,Rotowire!$A:$A,'Master data'!$F540)*I540</f>
        <v>0</v>
      </c>
      <c r="N540" s="2">
        <f>SUMIFS(Rotowire!G:G,Rotowire!$A:$A,'Master data'!$F540)*I540</f>
        <v>0</v>
      </c>
      <c r="O540" s="2">
        <f>SUMIFS(Rotowire!I:I,Rotowire!$A:$A,'Master data'!$F540)*I540</f>
        <v>0</v>
      </c>
      <c r="P540" s="2">
        <f>SUMIFS(Rotowire!W:W,Rotowire!$A:$A,'Master data'!$F540)*K540</f>
        <v>0</v>
      </c>
      <c r="Q540" s="2">
        <f>SUMIFS(Rotowire!Y:Y,Rotowire!$A:$A,'Master data'!$F540)*J540</f>
        <v>0</v>
      </c>
      <c r="R540" s="2">
        <f>SUMIFS(Rotowire!AB:AB,Rotowire!$A:$A,'Master data'!$F540)</f>
        <v>0</v>
      </c>
      <c r="S540" s="2">
        <f>SUMIFS(Rotowire!AC:AC,Rotowire!$A:$A,'Master data'!$F540)</f>
        <v>0</v>
      </c>
      <c r="T540" s="2">
        <f>INDEX('Team forecast'!D$3:D$22,MATCH($B540,'Team forecast'!$B$3:$B$22,0))</f>
        <v>1.1599999999999999</v>
      </c>
      <c r="U540" s="2">
        <f>INDEX('Team forecast'!E$3:E$22,MATCH($B540,'Team forecast'!$B$3:$B$22,0))</f>
        <v>1.5</v>
      </c>
      <c r="V540" s="2">
        <f>INDEX('Team forecast'!J$3:J$22,MATCH($B540,'Team forecast'!$B$3:$B$22,0))</f>
        <v>0.29099999999999998</v>
      </c>
      <c r="W540" s="2">
        <f>INDEX('Team forecast'!K$3:K$22,MATCH($B540,'Team forecast'!$B$3:$B$22,0))</f>
        <v>0.26269999999999999</v>
      </c>
      <c r="X540" s="2">
        <f>INDEX('Team forecast'!L$3:L$22,MATCH($B540,'Team forecast'!$B$3:$B$22,0))</f>
        <v>0.44640000000000002</v>
      </c>
      <c r="Y540" s="5">
        <f t="shared" si="620"/>
        <v>-5000</v>
      </c>
      <c r="Z540" s="5">
        <f t="shared" si="621"/>
        <v>0</v>
      </c>
      <c r="AA540" s="5">
        <f t="shared" si="622"/>
        <v>0</v>
      </c>
      <c r="AB540" s="5">
        <f t="shared" si="623"/>
        <v>0</v>
      </c>
      <c r="AC540" s="5">
        <f t="shared" si="557"/>
        <v>0</v>
      </c>
      <c r="AD540" s="5">
        <f t="shared" si="624"/>
        <v>0</v>
      </c>
      <c r="AE540" s="5">
        <f t="shared" si="625"/>
        <v>0</v>
      </c>
      <c r="AF540" s="5">
        <f t="shared" si="558"/>
        <v>0</v>
      </c>
      <c r="AG540" s="5">
        <f t="shared" si="559"/>
        <v>0</v>
      </c>
      <c r="AH540" s="5">
        <f t="shared" si="626"/>
        <v>0</v>
      </c>
      <c r="AI540" s="5">
        <f t="shared" si="627"/>
        <v>0</v>
      </c>
      <c r="AJ540" s="5">
        <f t="shared" si="566"/>
        <v>0</v>
      </c>
      <c r="AK540" s="5">
        <f t="shared" si="567"/>
        <v>0</v>
      </c>
      <c r="AL540" s="5">
        <f>IFERROR(SUM(Y540:AK540),-5000)*((Cockpit!$C$3)^0)</f>
        <v>-5000</v>
      </c>
      <c r="AM540" s="19">
        <f>INDEX('Team forecast'!$M$3:$AU$22,MATCH($B540,'Team forecast'!$B$3:$B$22,0),MATCH(AM$1,'Team forecast'!$M$2:$AU$2,0))</f>
        <v>0</v>
      </c>
      <c r="AN540" s="19">
        <f>INDEX('Team forecast'!$M$3:$AU$22,MATCH($B540,'Team forecast'!$B$3:$B$22,0),MATCH(AN$1,'Team forecast'!$M$2:$AU$2,0))</f>
        <v>0</v>
      </c>
      <c r="AO540" s="19">
        <f>INDEX('Team forecast'!$M$3:$AU$22,MATCH($B540,'Team forecast'!$B$3:$B$22,0),MATCH(AO$1,'Team forecast'!$M$2:$AU$2,0))</f>
        <v>0</v>
      </c>
      <c r="AP540" s="19">
        <f>INDEX('Team forecast'!$M$3:$AU$22,MATCH($B540,'Team forecast'!$B$3:$B$22,0),MATCH(AP$1,'Team forecast'!$M$2:$AU$2,0))</f>
        <v>0</v>
      </c>
      <c r="AQ540" s="5">
        <f t="shared" si="568"/>
        <v>-5000</v>
      </c>
      <c r="AR540" s="5">
        <f>INDEX('Team forecast'!$M$3:$AU$22,MATCH($B540,'Team forecast'!$B$3:$B$22,0),MATCH(AR$1,'Team forecast'!$M$2:$AU$2,0))*IF($Y540&gt;0,25000,0)</f>
        <v>0</v>
      </c>
      <c r="AS540" s="5">
        <f>INDEX('Team forecast'!$M$3:$AU$22,MATCH($B540,'Team forecast'!$B$3:$B$22,0),MATCH(AS$1,'Team forecast'!$M$2:$AU$2,0))*IF($Y540&gt;0,5000,0)</f>
        <v>0</v>
      </c>
      <c r="AT540" s="5">
        <f>INDEX('Team forecast'!$M$3:$AU$22,MATCH($B540,'Team forecast'!$B$3:$B$22,0),MATCH(AT$1,'Team forecast'!$M$2:$AU$2,0))*IF($Y540&gt;0,-15000,0)</f>
        <v>0</v>
      </c>
      <c r="AU540" s="5">
        <f t="shared" si="628"/>
        <v>0</v>
      </c>
      <c r="AV540" s="5">
        <f t="shared" si="629"/>
        <v>0</v>
      </c>
      <c r="AW540" s="5">
        <f t="shared" si="630"/>
        <v>0</v>
      </c>
      <c r="AX540" s="5">
        <f t="shared" si="631"/>
        <v>0</v>
      </c>
      <c r="AY540" s="5">
        <f t="shared" si="573"/>
        <v>0</v>
      </c>
      <c r="AZ540" s="5">
        <f t="shared" si="632"/>
        <v>0</v>
      </c>
      <c r="BA540" s="5">
        <f t="shared" si="633"/>
        <v>0</v>
      </c>
      <c r="BB540" s="5">
        <f t="shared" si="634"/>
        <v>0</v>
      </c>
      <c r="BC540" s="5">
        <f t="shared" si="577"/>
        <v>0</v>
      </c>
      <c r="BD540" s="5">
        <f>IFERROR(SUM(AR540:BC540),0)*((Cockpit!$C$3)^1)</f>
        <v>0</v>
      </c>
      <c r="BE540" s="19">
        <f>INDEX('Team forecast'!$M$3:$AU$22,MATCH($B540,'Team forecast'!$B$3:$B$22,0),MATCH(BE$1,'Team forecast'!$M$2:$AU$2,0))</f>
        <v>0</v>
      </c>
      <c r="BF540" s="19">
        <f>INDEX('Team forecast'!$M$3:$AU$22,MATCH($B540,'Team forecast'!$B$3:$B$22,0),MATCH(BF$1,'Team forecast'!$M$2:$AU$2,0))</f>
        <v>0</v>
      </c>
      <c r="BG540" s="19">
        <f>INDEX('Team forecast'!$M$3:$AU$22,MATCH($B540,'Team forecast'!$B$3:$B$22,0),MATCH(BG$1,'Team forecast'!$M$2:$AU$2,0))</f>
        <v>0</v>
      </c>
      <c r="BH540" s="19">
        <f>INDEX('Team forecast'!$M$3:$AU$22,MATCH($B540,'Team forecast'!$B$3:$B$22,0),MATCH(BH$1,'Team forecast'!$M$2:$AU$2,0))</f>
        <v>0</v>
      </c>
      <c r="BI540" s="5">
        <f t="shared" si="578"/>
        <v>-5000</v>
      </c>
      <c r="BJ540" s="5">
        <f>INDEX('Team forecast'!$M$3:$AU$22,MATCH($B540,'Team forecast'!$B$3:$B$22,0),MATCH(BJ$1,'Team forecast'!$M$2:$AU$2,0))*IF($Y540&gt;0,25000,0)</f>
        <v>0</v>
      </c>
      <c r="BK540" s="5">
        <f>INDEX('Team forecast'!$M$3:$AU$22,MATCH($B540,'Team forecast'!$B$3:$B$22,0),MATCH(BK$1,'Team forecast'!$M$2:$AU$2,0))*IF($Y540&gt;0,5000,0)</f>
        <v>0</v>
      </c>
      <c r="BL540" s="5">
        <f>INDEX('Team forecast'!$M$3:$AU$22,MATCH($B540,'Team forecast'!$B$3:$B$22,0),MATCH(BL$1,'Team forecast'!$M$2:$AU$2,0))*IF($Y540&gt;0,-15000,0)</f>
        <v>0</v>
      </c>
      <c r="BM540" s="5">
        <f t="shared" si="635"/>
        <v>0</v>
      </c>
      <c r="BN540" s="5">
        <f t="shared" si="636"/>
        <v>0</v>
      </c>
      <c r="BO540" s="5">
        <f t="shared" si="637"/>
        <v>0</v>
      </c>
      <c r="BP540" s="5">
        <f t="shared" si="638"/>
        <v>0</v>
      </c>
      <c r="BQ540" s="5">
        <f t="shared" si="583"/>
        <v>0</v>
      </c>
      <c r="BR540" s="5">
        <f t="shared" si="584"/>
        <v>0</v>
      </c>
      <c r="BS540" s="5">
        <f t="shared" si="585"/>
        <v>0</v>
      </c>
      <c r="BT540" s="5">
        <f t="shared" si="639"/>
        <v>0</v>
      </c>
      <c r="BU540" s="5">
        <f t="shared" si="587"/>
        <v>0</v>
      </c>
      <c r="BV540" s="5">
        <f>IFERROR(SUM(BJ540:BU540),0)*((Cockpit!$C$3)^2)</f>
        <v>0</v>
      </c>
      <c r="BW540" s="19">
        <f>INDEX('Team forecast'!$M$3:$AU$22,MATCH($B540,'Team forecast'!$B$3:$B$22,0),MATCH(BW$1,'Team forecast'!$M$2:$AU$2,0))</f>
        <v>0</v>
      </c>
      <c r="BX540" s="19">
        <f>INDEX('Team forecast'!$M$3:$AU$22,MATCH($B540,'Team forecast'!$B$3:$B$22,0),MATCH(BX$1,'Team forecast'!$M$2:$AU$2,0))</f>
        <v>0</v>
      </c>
      <c r="BY540" s="19">
        <f>INDEX('Team forecast'!$M$3:$AU$22,MATCH($B540,'Team forecast'!$B$3:$B$22,0),MATCH(BY$1,'Team forecast'!$M$2:$AU$2,0))</f>
        <v>0</v>
      </c>
      <c r="BZ540" s="19">
        <f>INDEX('Team forecast'!$M$3:$AU$22,MATCH($B540,'Team forecast'!$B$3:$B$22,0),MATCH(BZ$1,'Team forecast'!$M$2:$AU$2,0))</f>
        <v>0</v>
      </c>
      <c r="CA540" s="5">
        <f t="shared" si="588"/>
        <v>-5000</v>
      </c>
      <c r="CB540" s="5">
        <f>INDEX('Team forecast'!$M$3:$AU$22,MATCH($B540,'Team forecast'!$B$3:$B$22,0),MATCH(CB$1,'Team forecast'!$M$2:$AU$2,0))*IF($Y540&gt;0,25000,0)</f>
        <v>0</v>
      </c>
      <c r="CC540" s="5">
        <f>INDEX('Team forecast'!$M$3:$AU$22,MATCH($B540,'Team forecast'!$B$3:$B$22,0),MATCH(CC$1,'Team forecast'!$M$2:$AU$2,0))*IF($Y540&gt;0,5000,0)</f>
        <v>0</v>
      </c>
      <c r="CD540" s="5">
        <f>INDEX('Team forecast'!$M$3:$AU$22,MATCH($B540,'Team forecast'!$B$3:$B$22,0),MATCH(CD$1,'Team forecast'!$M$2:$AU$2,0))*IF($Y540&gt;0,-15000,0)</f>
        <v>0</v>
      </c>
      <c r="CE540" s="5">
        <f t="shared" si="640"/>
        <v>0</v>
      </c>
      <c r="CF540" s="5">
        <f t="shared" si="641"/>
        <v>0</v>
      </c>
      <c r="CG540" s="5">
        <f t="shared" si="642"/>
        <v>0</v>
      </c>
      <c r="CH540" s="5">
        <f t="shared" si="643"/>
        <v>0</v>
      </c>
      <c r="CI540" s="5">
        <f t="shared" si="593"/>
        <v>0</v>
      </c>
      <c r="CJ540" s="5">
        <f t="shared" si="594"/>
        <v>0</v>
      </c>
      <c r="CK540" s="5">
        <f t="shared" si="595"/>
        <v>0</v>
      </c>
      <c r="CL540" s="5">
        <f t="shared" si="644"/>
        <v>0</v>
      </c>
      <c r="CM540" s="5">
        <f t="shared" si="597"/>
        <v>0</v>
      </c>
      <c r="CN540" s="5">
        <f>IFERROR(SUM(CB540:CM540),0)*((Cockpit!$C$3)^3)</f>
        <v>0</v>
      </c>
      <c r="CO540" s="19">
        <f>INDEX('Team forecast'!$M$3:$AU$22,MATCH($B540,'Team forecast'!$B$3:$B$22,0),MATCH(CO$1,'Team forecast'!$M$2:$AU$2,0))</f>
        <v>0</v>
      </c>
      <c r="CP540" s="19">
        <f>INDEX('Team forecast'!$M$3:$AU$22,MATCH($B540,'Team forecast'!$B$3:$B$22,0),MATCH(CP$1,'Team forecast'!$M$2:$AU$2,0))</f>
        <v>0</v>
      </c>
      <c r="CQ540" s="19">
        <f>INDEX('Team forecast'!$M$3:$AU$22,MATCH($B540,'Team forecast'!$B$3:$B$22,0),MATCH(CQ$1,'Team forecast'!$M$2:$AU$2,0))</f>
        <v>0</v>
      </c>
      <c r="CR540" s="19">
        <f>INDEX('Team forecast'!$M$3:$AU$22,MATCH($B540,'Team forecast'!$B$3:$B$22,0),MATCH(CR$1,'Team forecast'!$M$2:$AU$2,0))</f>
        <v>0</v>
      </c>
      <c r="CS540" s="5">
        <f t="shared" si="598"/>
        <v>-5000</v>
      </c>
      <c r="CT540" s="5">
        <f>INDEX('Team forecast'!$M$3:$AU$22,MATCH($B540,'Team forecast'!$B$3:$B$22,0),MATCH(CT$1,'Team forecast'!$M$2:$AU$2,0))*IF($Y540&gt;0,25000,0)</f>
        <v>0</v>
      </c>
      <c r="CU540" s="5">
        <f>INDEX('Team forecast'!$M$3:$AU$22,MATCH($B540,'Team forecast'!$B$3:$B$22,0),MATCH(CU$1,'Team forecast'!$M$2:$AU$2,0))*IF($Y540&gt;0,5000,0)</f>
        <v>0</v>
      </c>
      <c r="CV540" s="5">
        <f>INDEX('Team forecast'!$M$3:$AU$22,MATCH($B540,'Team forecast'!$B$3:$B$22,0),MATCH(CV$1,'Team forecast'!$M$2:$AU$2,0))*IF($Y540&gt;0,-15000,0)</f>
        <v>0</v>
      </c>
      <c r="CW540" s="5">
        <f t="shared" si="599"/>
        <v>0</v>
      </c>
      <c r="CX540" s="5">
        <f t="shared" si="600"/>
        <v>0</v>
      </c>
      <c r="CY540" s="5">
        <f t="shared" si="601"/>
        <v>0</v>
      </c>
      <c r="CZ540" s="5">
        <f t="shared" si="602"/>
        <v>0</v>
      </c>
      <c r="DA540" s="5">
        <f t="shared" si="603"/>
        <v>0</v>
      </c>
      <c r="DB540" s="5">
        <f t="shared" si="604"/>
        <v>0</v>
      </c>
      <c r="DC540" s="5">
        <f t="shared" si="605"/>
        <v>0</v>
      </c>
      <c r="DD540" s="5">
        <f t="shared" si="606"/>
        <v>0</v>
      </c>
      <c r="DE540" s="5">
        <f t="shared" si="607"/>
        <v>0</v>
      </c>
      <c r="DF540" s="5">
        <f>IFERROR(SUM(CT540:DE540),0)*((Cockpit!$C$3)^4)</f>
        <v>0</v>
      </c>
      <c r="DG540" s="19">
        <f>INDEX('Team forecast'!$M$3:$AU$22,MATCH($B540,'Team forecast'!$B$3:$B$22,0),MATCH(DG$1,'Team forecast'!$M$2:$AU$2,0))</f>
        <v>0</v>
      </c>
      <c r="DH540" s="19">
        <f>INDEX('Team forecast'!$M$3:$AU$22,MATCH($B540,'Team forecast'!$B$3:$B$22,0),MATCH(DH$1,'Team forecast'!$M$2:$AU$2,0))</f>
        <v>0</v>
      </c>
      <c r="DI540" s="19">
        <f>INDEX('Team forecast'!$M$3:$AU$22,MATCH($B540,'Team forecast'!$B$3:$B$22,0),MATCH(DI$1,'Team forecast'!$M$2:$AU$2,0))</f>
        <v>0</v>
      </c>
      <c r="DJ540" s="19">
        <f>INDEX('Team forecast'!$M$3:$AU$22,MATCH($B540,'Team forecast'!$B$3:$B$22,0),MATCH(DJ$1,'Team forecast'!$M$2:$AU$2,0))</f>
        <v>0</v>
      </c>
      <c r="DK540" s="5">
        <f t="shared" si="608"/>
        <v>-5000</v>
      </c>
      <c r="DL540" s="5">
        <f>INDEX('Team forecast'!$M$3:$AU$22,MATCH($B540,'Team forecast'!$B$3:$B$22,0),MATCH(DL$1,'Team forecast'!$M$2:$AU$2,0))*IF($Y540&gt;0,25000,0)</f>
        <v>0</v>
      </c>
      <c r="DM540" s="5">
        <f>INDEX('Team forecast'!$M$3:$AU$22,MATCH($B540,'Team forecast'!$B$3:$B$22,0),MATCH(DM$1,'Team forecast'!$M$2:$AU$2,0))*IF($Y540&gt;0,5000,0)</f>
        <v>0</v>
      </c>
      <c r="DN540" s="5">
        <f>INDEX('Team forecast'!$M$3:$AU$22,MATCH($B540,'Team forecast'!$B$3:$B$22,0),MATCH(DN$1,'Team forecast'!$M$2:$AU$2,0))*IF($Y540&gt;0,-15000,0)</f>
        <v>0</v>
      </c>
      <c r="DO540" s="5">
        <f t="shared" si="609"/>
        <v>0</v>
      </c>
      <c r="DP540" s="5">
        <f t="shared" si="610"/>
        <v>0</v>
      </c>
      <c r="DQ540" s="5">
        <f t="shared" si="611"/>
        <v>0</v>
      </c>
      <c r="DR540" s="5">
        <f t="shared" si="612"/>
        <v>0</v>
      </c>
      <c r="DS540" s="5">
        <f t="shared" si="613"/>
        <v>0</v>
      </c>
      <c r="DT540" s="5">
        <f t="shared" si="614"/>
        <v>0</v>
      </c>
      <c r="DU540" s="5">
        <f t="shared" si="615"/>
        <v>0</v>
      </c>
      <c r="DV540" s="5">
        <f t="shared" si="616"/>
        <v>0</v>
      </c>
      <c r="DW540" s="5">
        <f t="shared" si="617"/>
        <v>0</v>
      </c>
      <c r="DX540" s="5">
        <f>IFERROR(SUM(DL540:DW540),0)*((Cockpit!$C$3)^5)</f>
        <v>0</v>
      </c>
      <c r="DY540" s="5">
        <f t="shared" si="618"/>
        <v>-5000</v>
      </c>
      <c r="DZ540" s="5" t="str">
        <f>IF(ISERROR(MATCH(A540,'Current squad'!B:B,0)),"No","Yes")</f>
        <v>No</v>
      </c>
      <c r="EA540" s="5" cm="1">
        <f t="array" ref="EA540">IFERROR(_xlfn.IFS(DZ540="Yes",0,DZ540="No",H540*1%),999999)</f>
        <v>59000</v>
      </c>
      <c r="EB540" s="5">
        <f t="shared" si="645"/>
        <v>5959000</v>
      </c>
      <c r="EC540" s="5">
        <f t="shared" si="619"/>
        <v>-64000</v>
      </c>
      <c r="ED540" s="1">
        <f t="shared" si="646"/>
        <v>-1.0847457627118645E-2</v>
      </c>
      <c r="EE540" s="5">
        <f>RANK(EC540,$EC$2:$EC$572)+COUNTIF($EC$2:EC540,EC540)-1</f>
        <v>541</v>
      </c>
      <c r="EF540" s="4">
        <f>RANK(ED540,$ED$2:$ED$572)+COUNTIF($ED$2:ED540,ED540)-1</f>
        <v>218</v>
      </c>
    </row>
    <row r="541" spans="1:136" x14ac:dyDescent="0.3">
      <c r="A541" t="str">
        <f>IF(Holdet.dk!A541&lt;&gt;"",Holdet.dk!A541,"")</f>
        <v>Jacob Murphy</v>
      </c>
      <c r="B541" t="str">
        <f>INDEX(Holdet.dk!B:B,MATCH($A541,Holdet.dk!$A:$A,0))</f>
        <v>Newcastle</v>
      </c>
      <c r="C541" t="str">
        <f>INDEX(Holdet.dk!C:C,MATCH($A541,Holdet.dk!$A:$A,0))</f>
        <v>Midfield</v>
      </c>
      <c r="D541" t="str">
        <f>INDEX(Holdet.dk!D:D,MATCH($A541,Holdet.dk!$A:$A,0))</f>
        <v>3.325.000</v>
      </c>
      <c r="E541" s="1">
        <f>IFERROR(_xlfn.NUMBERVALUE(INDEX(Holdet.dk!$E:$E,MATCH($A541,Holdet.dk!$A:$A,0)),","),0)</f>
        <v>2E-3</v>
      </c>
      <c r="F541" t="str">
        <f>IF(INDEX(Lookup!H:H,MATCH('Master data'!A541,Lookup!G:G,0))=0,A541,INDEX(Lookup!H:H,MATCH('Master data'!A541,Lookup!G:G,0)))</f>
        <v>Jacob Murphy</v>
      </c>
      <c r="G541" t="str">
        <f>IFERROR(INDEX(Lookup!B:B,MATCH(INDEX(Rotowire!C:C,MATCH(F541,Rotowire!A:A,0)),Lookup!D:D,0)),"")</f>
        <v>Fulham</v>
      </c>
      <c r="H541" s="5">
        <f t="shared" si="552"/>
        <v>3325000</v>
      </c>
      <c r="I541" s="19">
        <f>IFERROR(INDEX('Team forecast'!$G$3:$I$22,MATCH($B541,'Team forecast'!$B$3:$B$22,0),MATCH(I$1,'Team forecast'!$G$2:$I$2,0)),0)</f>
        <v>0.8913043478260867</v>
      </c>
      <c r="J541" s="19">
        <f>IFERROR(INDEX('Team forecast'!$G$3:$I$22,MATCH($B541,'Team forecast'!$B$3:$B$22,0),MATCH(J$1,'Team forecast'!$G$2:$I$2,0)),0)</f>
        <v>0.79881656804733725</v>
      </c>
      <c r="K541" s="19">
        <f>IFERROR(INDEX('Team forecast'!$G$3:$I$22,MATCH($B541,'Team forecast'!$B$3:$B$22,0),MATCH(K$1,'Team forecast'!$G$2:$I$2,0)),0)</f>
        <v>1.5249427096817147</v>
      </c>
      <c r="L541">
        <f>SUMIFS(Rotowire!E:E,Rotowire!$A:$A,'Master data'!$F541)</f>
        <v>95</v>
      </c>
      <c r="M541" s="2">
        <f>SUMIFS(Rotowire!F:F,Rotowire!$A:$A,'Master data'!$F541)*I541</f>
        <v>8.9130434782608681E-2</v>
      </c>
      <c r="N541" s="2">
        <f>SUMIFS(Rotowire!G:G,Rotowire!$A:$A,'Master data'!$F541)*I541</f>
        <v>5.3478260869565197E-2</v>
      </c>
      <c r="O541" s="2">
        <f>SUMIFS(Rotowire!I:I,Rotowire!$A:$A,'Master data'!$F541)*I541</f>
        <v>0.27630434782608687</v>
      </c>
      <c r="P541" s="2">
        <f>SUMIFS(Rotowire!W:W,Rotowire!$A:$A,'Master data'!$F541)*K541</f>
        <v>0.25924026064589151</v>
      </c>
      <c r="Q541" s="2">
        <f>SUMIFS(Rotowire!Y:Y,Rotowire!$A:$A,'Master data'!$F541)*J541</f>
        <v>0</v>
      </c>
      <c r="R541" s="2">
        <f>SUMIFS(Rotowire!AB:AB,Rotowire!$A:$A,'Master data'!$F541)</f>
        <v>0.09</v>
      </c>
      <c r="S541" s="2">
        <f>SUMIFS(Rotowire!AC:AC,Rotowire!$A:$A,'Master data'!$F541)</f>
        <v>0</v>
      </c>
      <c r="T541" s="2">
        <f>INDEX('Team forecast'!D$3:D$22,MATCH($B541,'Team forecast'!$B$3:$B$22,0))</f>
        <v>1.23</v>
      </c>
      <c r="U541" s="2">
        <f>INDEX('Team forecast'!E$3:E$22,MATCH($B541,'Team forecast'!$B$3:$B$22,0))</f>
        <v>1.35</v>
      </c>
      <c r="V541" s="2">
        <f>INDEX('Team forecast'!J$3:J$22,MATCH($B541,'Team forecast'!$B$3:$B$22,0))</f>
        <v>0.33679999999999999</v>
      </c>
      <c r="W541" s="2">
        <f>INDEX('Team forecast'!K$3:K$22,MATCH($B541,'Team forecast'!$B$3:$B$22,0))</f>
        <v>0.2712</v>
      </c>
      <c r="X541" s="2">
        <f>INDEX('Team forecast'!L$3:L$22,MATCH($B541,'Team forecast'!$B$3:$B$22,0))</f>
        <v>0.39200000000000002</v>
      </c>
      <c r="Y541" s="5">
        <f t="shared" si="620"/>
        <v>7000</v>
      </c>
      <c r="Z541" s="5">
        <f t="shared" si="621"/>
        <v>8420</v>
      </c>
      <c r="AA541" s="5">
        <f t="shared" si="622"/>
        <v>1356</v>
      </c>
      <c r="AB541" s="5">
        <f t="shared" si="623"/>
        <v>-5880</v>
      </c>
      <c r="AC541" s="5">
        <f t="shared" si="557"/>
        <v>11141.304347826084</v>
      </c>
      <c r="AD541" s="5">
        <f t="shared" si="624"/>
        <v>2673.9130434782601</v>
      </c>
      <c r="AE541" s="5">
        <f t="shared" si="625"/>
        <v>2763.0434782608686</v>
      </c>
      <c r="AF541" s="5">
        <f t="shared" si="558"/>
        <v>0</v>
      </c>
      <c r="AG541" s="5">
        <f t="shared" si="559"/>
        <v>0</v>
      </c>
      <c r="AH541" s="5">
        <f t="shared" si="626"/>
        <v>-1800</v>
      </c>
      <c r="AI541" s="5">
        <f t="shared" si="627"/>
        <v>0</v>
      </c>
      <c r="AJ541" s="5">
        <f t="shared" si="566"/>
        <v>12300</v>
      </c>
      <c r="AK541" s="5">
        <f t="shared" si="567"/>
        <v>-10800</v>
      </c>
      <c r="AL541" s="5">
        <f>IFERROR(SUM(Y541:AK541),-5000)*((Cockpit!$C$3)^0)</f>
        <v>27174.260869565216</v>
      </c>
      <c r="AM541" s="19">
        <f>INDEX('Team forecast'!$M$3:$AU$22,MATCH($B541,'Team forecast'!$B$3:$B$22,0),MATCH(AM$1,'Team forecast'!$M$2:$AU$2,0))</f>
        <v>0</v>
      </c>
      <c r="AN541" s="19">
        <f>INDEX('Team forecast'!$M$3:$AU$22,MATCH($B541,'Team forecast'!$B$3:$B$22,0),MATCH(AN$1,'Team forecast'!$M$2:$AU$2,0))</f>
        <v>0</v>
      </c>
      <c r="AO541" s="19">
        <f>INDEX('Team forecast'!$M$3:$AU$22,MATCH($B541,'Team forecast'!$B$3:$B$22,0),MATCH(AO$1,'Team forecast'!$M$2:$AU$2,0))</f>
        <v>0</v>
      </c>
      <c r="AP541" s="19">
        <f>INDEX('Team forecast'!$M$3:$AU$22,MATCH($B541,'Team forecast'!$B$3:$B$22,0),MATCH(AP$1,'Team forecast'!$M$2:$AU$2,0))</f>
        <v>0</v>
      </c>
      <c r="AQ541" s="5">
        <f t="shared" si="568"/>
        <v>7000</v>
      </c>
      <c r="AR541" s="5">
        <f>INDEX('Team forecast'!$M$3:$AU$22,MATCH($B541,'Team forecast'!$B$3:$B$22,0),MATCH(AR$1,'Team forecast'!$M$2:$AU$2,0))*IF($Y541&gt;0,25000,0)</f>
        <v>0</v>
      </c>
      <c r="AS541" s="5">
        <f>INDEX('Team forecast'!$M$3:$AU$22,MATCH($B541,'Team forecast'!$B$3:$B$22,0),MATCH(AS$1,'Team forecast'!$M$2:$AU$2,0))*IF($Y541&gt;0,5000,0)</f>
        <v>0</v>
      </c>
      <c r="AT541" s="5">
        <f>INDEX('Team forecast'!$M$3:$AU$22,MATCH($B541,'Team forecast'!$B$3:$B$22,0),MATCH(AT$1,'Team forecast'!$M$2:$AU$2,0))*IF($Y541&gt;0,-15000,0)</f>
        <v>0</v>
      </c>
      <c r="AU541" s="5">
        <f t="shared" si="628"/>
        <v>0</v>
      </c>
      <c r="AV541" s="5">
        <f t="shared" si="629"/>
        <v>0</v>
      </c>
      <c r="AW541" s="5">
        <f t="shared" si="630"/>
        <v>0</v>
      </c>
      <c r="AX541" s="5">
        <f t="shared" si="631"/>
        <v>0</v>
      </c>
      <c r="AY541" s="5">
        <f t="shared" si="573"/>
        <v>0</v>
      </c>
      <c r="AZ541" s="5">
        <f t="shared" si="632"/>
        <v>-1800</v>
      </c>
      <c r="BA541" s="5">
        <f t="shared" si="633"/>
        <v>0</v>
      </c>
      <c r="BB541" s="5">
        <f t="shared" si="634"/>
        <v>0</v>
      </c>
      <c r="BC541" s="5">
        <f t="shared" si="577"/>
        <v>0</v>
      </c>
      <c r="BD541" s="5">
        <f>IFERROR(SUM(AR541:BC541),0)*((Cockpit!$C$3)^1)</f>
        <v>-1260</v>
      </c>
      <c r="BE541" s="19">
        <f>INDEX('Team forecast'!$M$3:$AU$22,MATCH($B541,'Team forecast'!$B$3:$B$22,0),MATCH(BE$1,'Team forecast'!$M$2:$AU$2,0))</f>
        <v>0</v>
      </c>
      <c r="BF541" s="19">
        <f>INDEX('Team forecast'!$M$3:$AU$22,MATCH($B541,'Team forecast'!$B$3:$B$22,0),MATCH(BF$1,'Team forecast'!$M$2:$AU$2,0))</f>
        <v>0</v>
      </c>
      <c r="BG541" s="19">
        <f>INDEX('Team forecast'!$M$3:$AU$22,MATCH($B541,'Team forecast'!$B$3:$B$22,0),MATCH(BG$1,'Team forecast'!$M$2:$AU$2,0))</f>
        <v>0</v>
      </c>
      <c r="BH541" s="19">
        <f>INDEX('Team forecast'!$M$3:$AU$22,MATCH($B541,'Team forecast'!$B$3:$B$22,0),MATCH(BH$1,'Team forecast'!$M$2:$AU$2,0))</f>
        <v>0</v>
      </c>
      <c r="BI541" s="5">
        <f t="shared" si="578"/>
        <v>7000</v>
      </c>
      <c r="BJ541" s="5">
        <f>INDEX('Team forecast'!$M$3:$AU$22,MATCH($B541,'Team forecast'!$B$3:$B$22,0),MATCH(BJ$1,'Team forecast'!$M$2:$AU$2,0))*IF($Y541&gt;0,25000,0)</f>
        <v>0</v>
      </c>
      <c r="BK541" s="5">
        <f>INDEX('Team forecast'!$M$3:$AU$22,MATCH($B541,'Team forecast'!$B$3:$B$22,0),MATCH(BK$1,'Team forecast'!$M$2:$AU$2,0))*IF($Y541&gt;0,5000,0)</f>
        <v>0</v>
      </c>
      <c r="BL541" s="5">
        <f>INDEX('Team forecast'!$M$3:$AU$22,MATCH($B541,'Team forecast'!$B$3:$B$22,0),MATCH(BL$1,'Team forecast'!$M$2:$AU$2,0))*IF($Y541&gt;0,-15000,0)</f>
        <v>0</v>
      </c>
      <c r="BM541" s="5">
        <f t="shared" si="635"/>
        <v>0</v>
      </c>
      <c r="BN541" s="5">
        <f t="shared" si="636"/>
        <v>0</v>
      </c>
      <c r="BO541" s="5">
        <f t="shared" si="637"/>
        <v>0</v>
      </c>
      <c r="BP541" s="5">
        <f t="shared" si="638"/>
        <v>0</v>
      </c>
      <c r="BQ541" s="5">
        <f t="shared" si="583"/>
        <v>0</v>
      </c>
      <c r="BR541" s="5">
        <f t="shared" si="584"/>
        <v>-1800</v>
      </c>
      <c r="BS541" s="5">
        <f t="shared" si="585"/>
        <v>0</v>
      </c>
      <c r="BT541" s="5">
        <f t="shared" si="639"/>
        <v>0</v>
      </c>
      <c r="BU541" s="5">
        <f t="shared" si="587"/>
        <v>0</v>
      </c>
      <c r="BV541" s="5">
        <f>IFERROR(SUM(BJ541:BU541),0)*((Cockpit!$C$3)^2)</f>
        <v>-881.99999999999989</v>
      </c>
      <c r="BW541" s="19">
        <f>INDEX('Team forecast'!$M$3:$AU$22,MATCH($B541,'Team forecast'!$B$3:$B$22,0),MATCH(BW$1,'Team forecast'!$M$2:$AU$2,0))</f>
        <v>0</v>
      </c>
      <c r="BX541" s="19">
        <f>INDEX('Team forecast'!$M$3:$AU$22,MATCH($B541,'Team forecast'!$B$3:$B$22,0),MATCH(BX$1,'Team forecast'!$M$2:$AU$2,0))</f>
        <v>0</v>
      </c>
      <c r="BY541" s="19">
        <f>INDEX('Team forecast'!$M$3:$AU$22,MATCH($B541,'Team forecast'!$B$3:$B$22,0),MATCH(BY$1,'Team forecast'!$M$2:$AU$2,0))</f>
        <v>0</v>
      </c>
      <c r="BZ541" s="19">
        <f>INDEX('Team forecast'!$M$3:$AU$22,MATCH($B541,'Team forecast'!$B$3:$B$22,0),MATCH(BZ$1,'Team forecast'!$M$2:$AU$2,0))</f>
        <v>0</v>
      </c>
      <c r="CA541" s="5">
        <f t="shared" si="588"/>
        <v>7000</v>
      </c>
      <c r="CB541" s="5">
        <f>INDEX('Team forecast'!$M$3:$AU$22,MATCH($B541,'Team forecast'!$B$3:$B$22,0),MATCH(CB$1,'Team forecast'!$M$2:$AU$2,0))*IF($Y541&gt;0,25000,0)</f>
        <v>0</v>
      </c>
      <c r="CC541" s="5">
        <f>INDEX('Team forecast'!$M$3:$AU$22,MATCH($B541,'Team forecast'!$B$3:$B$22,0),MATCH(CC$1,'Team forecast'!$M$2:$AU$2,0))*IF($Y541&gt;0,5000,0)</f>
        <v>0</v>
      </c>
      <c r="CD541" s="5">
        <f>INDEX('Team forecast'!$M$3:$AU$22,MATCH($B541,'Team forecast'!$B$3:$B$22,0),MATCH(CD$1,'Team forecast'!$M$2:$AU$2,0))*IF($Y541&gt;0,-15000,0)</f>
        <v>0</v>
      </c>
      <c r="CE541" s="5">
        <f t="shared" si="640"/>
        <v>0</v>
      </c>
      <c r="CF541" s="5">
        <f t="shared" si="641"/>
        <v>0</v>
      </c>
      <c r="CG541" s="5">
        <f t="shared" si="642"/>
        <v>0</v>
      </c>
      <c r="CH541" s="5">
        <f t="shared" si="643"/>
        <v>0</v>
      </c>
      <c r="CI541" s="5">
        <f t="shared" si="593"/>
        <v>0</v>
      </c>
      <c r="CJ541" s="5">
        <f t="shared" si="594"/>
        <v>-1800</v>
      </c>
      <c r="CK541" s="5">
        <f t="shared" si="595"/>
        <v>0</v>
      </c>
      <c r="CL541" s="5">
        <f t="shared" si="644"/>
        <v>0</v>
      </c>
      <c r="CM541" s="5">
        <f t="shared" si="597"/>
        <v>0</v>
      </c>
      <c r="CN541" s="5">
        <f>IFERROR(SUM(CB541:CM541),0)*((Cockpit!$C$3)^3)</f>
        <v>-617.39999999999986</v>
      </c>
      <c r="CO541" s="19">
        <f>INDEX('Team forecast'!$M$3:$AU$22,MATCH($B541,'Team forecast'!$B$3:$B$22,0),MATCH(CO$1,'Team forecast'!$M$2:$AU$2,0))</f>
        <v>0</v>
      </c>
      <c r="CP541" s="19">
        <f>INDEX('Team forecast'!$M$3:$AU$22,MATCH($B541,'Team forecast'!$B$3:$B$22,0),MATCH(CP$1,'Team forecast'!$M$2:$AU$2,0))</f>
        <v>0</v>
      </c>
      <c r="CQ541" s="19">
        <f>INDEX('Team forecast'!$M$3:$AU$22,MATCH($B541,'Team forecast'!$B$3:$B$22,0),MATCH(CQ$1,'Team forecast'!$M$2:$AU$2,0))</f>
        <v>0</v>
      </c>
      <c r="CR541" s="19">
        <f>INDEX('Team forecast'!$M$3:$AU$22,MATCH($B541,'Team forecast'!$B$3:$B$22,0),MATCH(CR$1,'Team forecast'!$M$2:$AU$2,0))</f>
        <v>0</v>
      </c>
      <c r="CS541" s="5">
        <f t="shared" si="598"/>
        <v>7000</v>
      </c>
      <c r="CT541" s="5">
        <f>INDEX('Team forecast'!$M$3:$AU$22,MATCH($B541,'Team forecast'!$B$3:$B$22,0),MATCH(CT$1,'Team forecast'!$M$2:$AU$2,0))*IF($Y541&gt;0,25000,0)</f>
        <v>0</v>
      </c>
      <c r="CU541" s="5">
        <f>INDEX('Team forecast'!$M$3:$AU$22,MATCH($B541,'Team forecast'!$B$3:$B$22,0),MATCH(CU$1,'Team forecast'!$M$2:$AU$2,0))*IF($Y541&gt;0,5000,0)</f>
        <v>0</v>
      </c>
      <c r="CV541" s="5">
        <f>INDEX('Team forecast'!$M$3:$AU$22,MATCH($B541,'Team forecast'!$B$3:$B$22,0),MATCH(CV$1,'Team forecast'!$M$2:$AU$2,0))*IF($Y541&gt;0,-15000,0)</f>
        <v>0</v>
      </c>
      <c r="CW541" s="5">
        <f t="shared" si="599"/>
        <v>0</v>
      </c>
      <c r="CX541" s="5">
        <f t="shared" si="600"/>
        <v>0</v>
      </c>
      <c r="CY541" s="5">
        <f t="shared" si="601"/>
        <v>0</v>
      </c>
      <c r="CZ541" s="5">
        <f t="shared" si="602"/>
        <v>0</v>
      </c>
      <c r="DA541" s="5">
        <f t="shared" si="603"/>
        <v>0</v>
      </c>
      <c r="DB541" s="5">
        <f t="shared" si="604"/>
        <v>-1800</v>
      </c>
      <c r="DC541" s="5">
        <f t="shared" si="605"/>
        <v>0</v>
      </c>
      <c r="DD541" s="5">
        <f t="shared" si="606"/>
        <v>0</v>
      </c>
      <c r="DE541" s="5">
        <f t="shared" si="607"/>
        <v>0</v>
      </c>
      <c r="DF541" s="5">
        <f>IFERROR(SUM(CT541:DE541),0)*((Cockpit!$C$3)^4)</f>
        <v>-432.17999999999984</v>
      </c>
      <c r="DG541" s="19">
        <f>INDEX('Team forecast'!$M$3:$AU$22,MATCH($B541,'Team forecast'!$B$3:$B$22,0),MATCH(DG$1,'Team forecast'!$M$2:$AU$2,0))</f>
        <v>0</v>
      </c>
      <c r="DH541" s="19">
        <f>INDEX('Team forecast'!$M$3:$AU$22,MATCH($B541,'Team forecast'!$B$3:$B$22,0),MATCH(DH$1,'Team forecast'!$M$2:$AU$2,0))</f>
        <v>0</v>
      </c>
      <c r="DI541" s="19">
        <f>INDEX('Team forecast'!$M$3:$AU$22,MATCH($B541,'Team forecast'!$B$3:$B$22,0),MATCH(DI$1,'Team forecast'!$M$2:$AU$2,0))</f>
        <v>0</v>
      </c>
      <c r="DJ541" s="19">
        <f>INDEX('Team forecast'!$M$3:$AU$22,MATCH($B541,'Team forecast'!$B$3:$B$22,0),MATCH(DJ$1,'Team forecast'!$M$2:$AU$2,0))</f>
        <v>0</v>
      </c>
      <c r="DK541" s="5">
        <f t="shared" si="608"/>
        <v>7000</v>
      </c>
      <c r="DL541" s="5">
        <f>INDEX('Team forecast'!$M$3:$AU$22,MATCH($B541,'Team forecast'!$B$3:$B$22,0),MATCH(DL$1,'Team forecast'!$M$2:$AU$2,0))*IF($Y541&gt;0,25000,0)</f>
        <v>0</v>
      </c>
      <c r="DM541" s="5">
        <f>INDEX('Team forecast'!$M$3:$AU$22,MATCH($B541,'Team forecast'!$B$3:$B$22,0),MATCH(DM$1,'Team forecast'!$M$2:$AU$2,0))*IF($Y541&gt;0,5000,0)</f>
        <v>0</v>
      </c>
      <c r="DN541" s="5">
        <f>INDEX('Team forecast'!$M$3:$AU$22,MATCH($B541,'Team forecast'!$B$3:$B$22,0),MATCH(DN$1,'Team forecast'!$M$2:$AU$2,0))*IF($Y541&gt;0,-15000,0)</f>
        <v>0</v>
      </c>
      <c r="DO541" s="5">
        <f t="shared" si="609"/>
        <v>0</v>
      </c>
      <c r="DP541" s="5">
        <f t="shared" si="610"/>
        <v>0</v>
      </c>
      <c r="DQ541" s="5">
        <f t="shared" si="611"/>
        <v>0</v>
      </c>
      <c r="DR541" s="5">
        <f t="shared" si="612"/>
        <v>0</v>
      </c>
      <c r="DS541" s="5">
        <f t="shared" si="613"/>
        <v>0</v>
      </c>
      <c r="DT541" s="5">
        <f t="shared" si="614"/>
        <v>-1800</v>
      </c>
      <c r="DU541" s="5">
        <f t="shared" si="615"/>
        <v>0</v>
      </c>
      <c r="DV541" s="5">
        <f t="shared" si="616"/>
        <v>0</v>
      </c>
      <c r="DW541" s="5">
        <f t="shared" si="617"/>
        <v>0</v>
      </c>
      <c r="DX541" s="5">
        <f>IFERROR(SUM(DL541:DW541),0)*((Cockpit!$C$3)^5)</f>
        <v>-302.5259999999999</v>
      </c>
      <c r="DY541" s="5">
        <f t="shared" si="618"/>
        <v>23680.154869565213</v>
      </c>
      <c r="DZ541" s="5" t="str">
        <f>IF(ISERROR(MATCH(A541,'Current squad'!B:B,0)),"No","Yes")</f>
        <v>No</v>
      </c>
      <c r="EA541" s="5" cm="1">
        <f t="array" ref="EA541">IFERROR(_xlfn.IFS(DZ541="Yes",0,DZ541="No",H541*1%),999999)</f>
        <v>33250</v>
      </c>
      <c r="EB541" s="5">
        <f t="shared" si="645"/>
        <v>3358250</v>
      </c>
      <c r="EC541" s="5">
        <f t="shared" si="619"/>
        <v>-9569.8451304347873</v>
      </c>
      <c r="ED541" s="1">
        <f t="shared" si="646"/>
        <v>-2.8781489114089584E-3</v>
      </c>
      <c r="EE541" s="5">
        <f>RANK(EC541,$EC$2:$EC$572)+COUNTIF($EC$2:EC541,EC541)-1</f>
        <v>105</v>
      </c>
      <c r="EF541" s="4">
        <f>RANK(ED541,$ED$2:$ED$572)+COUNTIF($ED$2:ED541,ED541)-1</f>
        <v>118</v>
      </c>
    </row>
    <row r="542" spans="1:136" x14ac:dyDescent="0.3">
      <c r="A542" t="str">
        <f>IF(Holdet.dk!A542&lt;&gt;"",Holdet.dk!A542,"")</f>
        <v>Tommy Doyle</v>
      </c>
      <c r="B542" t="str">
        <f>INDEX(Holdet.dk!B:B,MATCH($A542,Holdet.dk!$A:$A,0))</f>
        <v>Manchester City</v>
      </c>
      <c r="C542" t="str">
        <f>INDEX(Holdet.dk!C:C,MATCH($A542,Holdet.dk!$A:$A,0))</f>
        <v>Midfield</v>
      </c>
      <c r="D542" t="str">
        <f>INDEX(Holdet.dk!D:D,MATCH($A542,Holdet.dk!$A:$A,0))</f>
        <v>1.890.000</v>
      </c>
      <c r="E542" s="1">
        <f>IFERROR(_xlfn.NUMBERVALUE(INDEX(Holdet.dk!$E:$E,MATCH($A542,Holdet.dk!$A:$A,0)),","),0)</f>
        <v>1E-3</v>
      </c>
      <c r="F542" t="str">
        <f>IF(INDEX(Lookup!H:H,MATCH('Master data'!A542,Lookup!G:G,0))=0,A542,INDEX(Lookup!H:H,MATCH('Master data'!A542,Lookup!G:G,0)))</f>
        <v>Thomas Doyle</v>
      </c>
      <c r="G542" t="str">
        <f>IFERROR(INDEX(Lookup!B:B,MATCH(INDEX(Rotowire!C:C,MATCH(F542,Rotowire!A:A,0)),Lookup!D:D,0)),"")</f>
        <v/>
      </c>
      <c r="H542" s="5">
        <f t="shared" si="552"/>
        <v>1890000</v>
      </c>
      <c r="I542" s="19">
        <f>IFERROR(INDEX('Team forecast'!$G$3:$I$22,MATCH($B542,'Team forecast'!$B$3:$B$22,0),MATCH(I$1,'Team forecast'!$G$2:$I$2,0)),0)</f>
        <v>0.86602870813397137</v>
      </c>
      <c r="J542" s="19">
        <f>IFERROR(INDEX('Team forecast'!$G$3:$I$22,MATCH($B542,'Team forecast'!$B$3:$B$22,0),MATCH(J$1,'Team forecast'!$G$2:$I$2,0)),0)</f>
        <v>1.118279569892473</v>
      </c>
      <c r="K542" s="19">
        <f>IFERROR(INDEX('Team forecast'!$G$3:$I$22,MATCH($B542,'Team forecast'!$B$3:$B$22,0),MATCH(K$1,'Team forecast'!$G$2:$I$2,0)),0)</f>
        <v>0.86208459014336625</v>
      </c>
      <c r="L542">
        <f>SUMIFS(Rotowire!E:E,Rotowire!$A:$A,'Master data'!$F542)</f>
        <v>0</v>
      </c>
      <c r="M542" s="2">
        <f>SUMIFS(Rotowire!F:F,Rotowire!$A:$A,'Master data'!$F542)*I542</f>
        <v>0</v>
      </c>
      <c r="N542" s="2">
        <f>SUMIFS(Rotowire!G:G,Rotowire!$A:$A,'Master data'!$F542)*I542</f>
        <v>0</v>
      </c>
      <c r="O542" s="2">
        <f>SUMIFS(Rotowire!I:I,Rotowire!$A:$A,'Master data'!$F542)*I542</f>
        <v>0</v>
      </c>
      <c r="P542" s="2">
        <f>SUMIFS(Rotowire!W:W,Rotowire!$A:$A,'Master data'!$F542)*K542</f>
        <v>0</v>
      </c>
      <c r="Q542" s="2">
        <f>SUMIFS(Rotowire!Y:Y,Rotowire!$A:$A,'Master data'!$F542)*J542</f>
        <v>0</v>
      </c>
      <c r="R542" s="2">
        <f>SUMIFS(Rotowire!AB:AB,Rotowire!$A:$A,'Master data'!$F542)</f>
        <v>0</v>
      </c>
      <c r="S542" s="2">
        <f>SUMIFS(Rotowire!AC:AC,Rotowire!$A:$A,'Master data'!$F542)</f>
        <v>0</v>
      </c>
      <c r="T542" s="2">
        <f>INDEX('Team forecast'!D$3:D$22,MATCH($B542,'Team forecast'!$B$3:$B$22,0))</f>
        <v>1.81</v>
      </c>
      <c r="U542" s="2">
        <f>INDEX('Team forecast'!E$3:E$22,MATCH($B542,'Team forecast'!$B$3:$B$22,0))</f>
        <v>1.04</v>
      </c>
      <c r="V542" s="2">
        <f>INDEX('Team forecast'!J$3:J$22,MATCH($B542,'Team forecast'!$B$3:$B$22,0))</f>
        <v>0.54869999999999997</v>
      </c>
      <c r="W542" s="2">
        <f>INDEX('Team forecast'!K$3:K$22,MATCH($B542,'Team forecast'!$B$3:$B$22,0))</f>
        <v>0.23649999999999999</v>
      </c>
      <c r="X542" s="2">
        <f>INDEX('Team forecast'!L$3:L$22,MATCH($B542,'Team forecast'!$B$3:$B$22,0))</f>
        <v>0.21479999999999999</v>
      </c>
      <c r="Y542" s="5">
        <f t="shared" si="620"/>
        <v>-5000</v>
      </c>
      <c r="Z542" s="5">
        <f t="shared" si="621"/>
        <v>0</v>
      </c>
      <c r="AA542" s="5">
        <f t="shared" si="622"/>
        <v>0</v>
      </c>
      <c r="AB542" s="5">
        <f t="shared" si="623"/>
        <v>0</v>
      </c>
      <c r="AC542" s="5">
        <f t="shared" si="557"/>
        <v>0</v>
      </c>
      <c r="AD542" s="5">
        <f t="shared" si="624"/>
        <v>0</v>
      </c>
      <c r="AE542" s="5">
        <f t="shared" si="625"/>
        <v>0</v>
      </c>
      <c r="AF542" s="5">
        <f t="shared" si="558"/>
        <v>0</v>
      </c>
      <c r="AG542" s="5">
        <f t="shared" si="559"/>
        <v>0</v>
      </c>
      <c r="AH542" s="5">
        <f t="shared" si="626"/>
        <v>0</v>
      </c>
      <c r="AI542" s="5">
        <f t="shared" si="627"/>
        <v>0</v>
      </c>
      <c r="AJ542" s="5">
        <f t="shared" si="566"/>
        <v>0</v>
      </c>
      <c r="AK542" s="5">
        <f t="shared" si="567"/>
        <v>0</v>
      </c>
      <c r="AL542" s="5">
        <f>IFERROR(SUM(Y542:AK542),-5000)*((Cockpit!$C$3)^0)</f>
        <v>-5000</v>
      </c>
      <c r="AM542" s="19">
        <f>INDEX('Team forecast'!$M$3:$AU$22,MATCH($B542,'Team forecast'!$B$3:$B$22,0),MATCH(AM$1,'Team forecast'!$M$2:$AU$2,0))</f>
        <v>0</v>
      </c>
      <c r="AN542" s="19">
        <f>INDEX('Team forecast'!$M$3:$AU$22,MATCH($B542,'Team forecast'!$B$3:$B$22,0),MATCH(AN$1,'Team forecast'!$M$2:$AU$2,0))</f>
        <v>0</v>
      </c>
      <c r="AO542" s="19">
        <f>INDEX('Team forecast'!$M$3:$AU$22,MATCH($B542,'Team forecast'!$B$3:$B$22,0),MATCH(AO$1,'Team forecast'!$M$2:$AU$2,0))</f>
        <v>0</v>
      </c>
      <c r="AP542" s="19">
        <f>INDEX('Team forecast'!$M$3:$AU$22,MATCH($B542,'Team forecast'!$B$3:$B$22,0),MATCH(AP$1,'Team forecast'!$M$2:$AU$2,0))</f>
        <v>0</v>
      </c>
      <c r="AQ542" s="5">
        <f t="shared" si="568"/>
        <v>-5000</v>
      </c>
      <c r="AR542" s="5">
        <f>INDEX('Team forecast'!$M$3:$AU$22,MATCH($B542,'Team forecast'!$B$3:$B$22,0),MATCH(AR$1,'Team forecast'!$M$2:$AU$2,0))*IF($Y542&gt;0,25000,0)</f>
        <v>0</v>
      </c>
      <c r="AS542" s="5">
        <f>INDEX('Team forecast'!$M$3:$AU$22,MATCH($B542,'Team forecast'!$B$3:$B$22,0),MATCH(AS$1,'Team forecast'!$M$2:$AU$2,0))*IF($Y542&gt;0,5000,0)</f>
        <v>0</v>
      </c>
      <c r="AT542" s="5">
        <f>INDEX('Team forecast'!$M$3:$AU$22,MATCH($B542,'Team forecast'!$B$3:$B$22,0),MATCH(AT$1,'Team forecast'!$M$2:$AU$2,0))*IF($Y542&gt;0,-15000,0)</f>
        <v>0</v>
      </c>
      <c r="AU542" s="5">
        <f t="shared" si="628"/>
        <v>0</v>
      </c>
      <c r="AV542" s="5">
        <f t="shared" si="629"/>
        <v>0</v>
      </c>
      <c r="AW542" s="5">
        <f t="shared" si="630"/>
        <v>0</v>
      </c>
      <c r="AX542" s="5">
        <f t="shared" si="631"/>
        <v>0</v>
      </c>
      <c r="AY542" s="5">
        <f t="shared" si="573"/>
        <v>0</v>
      </c>
      <c r="AZ542" s="5">
        <f t="shared" si="632"/>
        <v>0</v>
      </c>
      <c r="BA542" s="5">
        <f t="shared" si="633"/>
        <v>0</v>
      </c>
      <c r="BB542" s="5">
        <f t="shared" si="634"/>
        <v>0</v>
      </c>
      <c r="BC542" s="5">
        <f t="shared" si="577"/>
        <v>0</v>
      </c>
      <c r="BD542" s="5">
        <f>IFERROR(SUM(AR542:BC542),0)*((Cockpit!$C$3)^1)</f>
        <v>0</v>
      </c>
      <c r="BE542" s="19">
        <f>INDEX('Team forecast'!$M$3:$AU$22,MATCH($B542,'Team forecast'!$B$3:$B$22,0),MATCH(BE$1,'Team forecast'!$M$2:$AU$2,0))</f>
        <v>0</v>
      </c>
      <c r="BF542" s="19">
        <f>INDEX('Team forecast'!$M$3:$AU$22,MATCH($B542,'Team forecast'!$B$3:$B$22,0),MATCH(BF$1,'Team forecast'!$M$2:$AU$2,0))</f>
        <v>0</v>
      </c>
      <c r="BG542" s="19">
        <f>INDEX('Team forecast'!$M$3:$AU$22,MATCH($B542,'Team forecast'!$B$3:$B$22,0),MATCH(BG$1,'Team forecast'!$M$2:$AU$2,0))</f>
        <v>0</v>
      </c>
      <c r="BH542" s="19">
        <f>INDEX('Team forecast'!$M$3:$AU$22,MATCH($B542,'Team forecast'!$B$3:$B$22,0),MATCH(BH$1,'Team forecast'!$M$2:$AU$2,0))</f>
        <v>0</v>
      </c>
      <c r="BI542" s="5">
        <f t="shared" si="578"/>
        <v>-5000</v>
      </c>
      <c r="BJ542" s="5">
        <f>INDEX('Team forecast'!$M$3:$AU$22,MATCH($B542,'Team forecast'!$B$3:$B$22,0),MATCH(BJ$1,'Team forecast'!$M$2:$AU$2,0))*IF($Y542&gt;0,25000,0)</f>
        <v>0</v>
      </c>
      <c r="BK542" s="5">
        <f>INDEX('Team forecast'!$M$3:$AU$22,MATCH($B542,'Team forecast'!$B$3:$B$22,0),MATCH(BK$1,'Team forecast'!$M$2:$AU$2,0))*IF($Y542&gt;0,5000,0)</f>
        <v>0</v>
      </c>
      <c r="BL542" s="5">
        <f>INDEX('Team forecast'!$M$3:$AU$22,MATCH($B542,'Team forecast'!$B$3:$B$22,0),MATCH(BL$1,'Team forecast'!$M$2:$AU$2,0))*IF($Y542&gt;0,-15000,0)</f>
        <v>0</v>
      </c>
      <c r="BM542" s="5">
        <f t="shared" si="635"/>
        <v>0</v>
      </c>
      <c r="BN542" s="5">
        <f t="shared" si="636"/>
        <v>0</v>
      </c>
      <c r="BO542" s="5">
        <f t="shared" si="637"/>
        <v>0</v>
      </c>
      <c r="BP542" s="5">
        <f t="shared" si="638"/>
        <v>0</v>
      </c>
      <c r="BQ542" s="5">
        <f t="shared" si="583"/>
        <v>0</v>
      </c>
      <c r="BR542" s="5">
        <f t="shared" si="584"/>
        <v>0</v>
      </c>
      <c r="BS542" s="5">
        <f t="shared" si="585"/>
        <v>0</v>
      </c>
      <c r="BT542" s="5">
        <f t="shared" si="639"/>
        <v>0</v>
      </c>
      <c r="BU542" s="5">
        <f t="shared" si="587"/>
        <v>0</v>
      </c>
      <c r="BV542" s="5">
        <f>IFERROR(SUM(BJ542:BU542),0)*((Cockpit!$C$3)^2)</f>
        <v>0</v>
      </c>
      <c r="BW542" s="19">
        <f>INDEX('Team forecast'!$M$3:$AU$22,MATCH($B542,'Team forecast'!$B$3:$B$22,0),MATCH(BW$1,'Team forecast'!$M$2:$AU$2,0))</f>
        <v>0</v>
      </c>
      <c r="BX542" s="19">
        <f>INDEX('Team forecast'!$M$3:$AU$22,MATCH($B542,'Team forecast'!$B$3:$B$22,0),MATCH(BX$1,'Team forecast'!$M$2:$AU$2,0))</f>
        <v>0</v>
      </c>
      <c r="BY542" s="19">
        <f>INDEX('Team forecast'!$M$3:$AU$22,MATCH($B542,'Team forecast'!$B$3:$B$22,0),MATCH(BY$1,'Team forecast'!$M$2:$AU$2,0))</f>
        <v>0</v>
      </c>
      <c r="BZ542" s="19">
        <f>INDEX('Team forecast'!$M$3:$AU$22,MATCH($B542,'Team forecast'!$B$3:$B$22,0),MATCH(BZ$1,'Team forecast'!$M$2:$AU$2,0))</f>
        <v>0</v>
      </c>
      <c r="CA542" s="5">
        <f t="shared" si="588"/>
        <v>-5000</v>
      </c>
      <c r="CB542" s="5">
        <f>INDEX('Team forecast'!$M$3:$AU$22,MATCH($B542,'Team forecast'!$B$3:$B$22,0),MATCH(CB$1,'Team forecast'!$M$2:$AU$2,0))*IF($Y542&gt;0,25000,0)</f>
        <v>0</v>
      </c>
      <c r="CC542" s="5">
        <f>INDEX('Team forecast'!$M$3:$AU$22,MATCH($B542,'Team forecast'!$B$3:$B$22,0),MATCH(CC$1,'Team forecast'!$M$2:$AU$2,0))*IF($Y542&gt;0,5000,0)</f>
        <v>0</v>
      </c>
      <c r="CD542" s="5">
        <f>INDEX('Team forecast'!$M$3:$AU$22,MATCH($B542,'Team forecast'!$B$3:$B$22,0),MATCH(CD$1,'Team forecast'!$M$2:$AU$2,0))*IF($Y542&gt;0,-15000,0)</f>
        <v>0</v>
      </c>
      <c r="CE542" s="5">
        <f t="shared" si="640"/>
        <v>0</v>
      </c>
      <c r="CF542" s="5">
        <f t="shared" si="641"/>
        <v>0</v>
      </c>
      <c r="CG542" s="5">
        <f t="shared" si="642"/>
        <v>0</v>
      </c>
      <c r="CH542" s="5">
        <f t="shared" si="643"/>
        <v>0</v>
      </c>
      <c r="CI542" s="5">
        <f t="shared" si="593"/>
        <v>0</v>
      </c>
      <c r="CJ542" s="5">
        <f t="shared" si="594"/>
        <v>0</v>
      </c>
      <c r="CK542" s="5">
        <f t="shared" si="595"/>
        <v>0</v>
      </c>
      <c r="CL542" s="5">
        <f t="shared" si="644"/>
        <v>0</v>
      </c>
      <c r="CM542" s="5">
        <f t="shared" si="597"/>
        <v>0</v>
      </c>
      <c r="CN542" s="5">
        <f>IFERROR(SUM(CB542:CM542),0)*((Cockpit!$C$3)^3)</f>
        <v>0</v>
      </c>
      <c r="CO542" s="19">
        <f>INDEX('Team forecast'!$M$3:$AU$22,MATCH($B542,'Team forecast'!$B$3:$B$22,0),MATCH(CO$1,'Team forecast'!$M$2:$AU$2,0))</f>
        <v>0</v>
      </c>
      <c r="CP542" s="19">
        <f>INDEX('Team forecast'!$M$3:$AU$22,MATCH($B542,'Team forecast'!$B$3:$B$22,0),MATCH(CP$1,'Team forecast'!$M$2:$AU$2,0))</f>
        <v>0</v>
      </c>
      <c r="CQ542" s="19">
        <f>INDEX('Team forecast'!$M$3:$AU$22,MATCH($B542,'Team forecast'!$B$3:$B$22,0),MATCH(CQ$1,'Team forecast'!$M$2:$AU$2,0))</f>
        <v>0</v>
      </c>
      <c r="CR542" s="19">
        <f>INDEX('Team forecast'!$M$3:$AU$22,MATCH($B542,'Team forecast'!$B$3:$B$22,0),MATCH(CR$1,'Team forecast'!$M$2:$AU$2,0))</f>
        <v>0</v>
      </c>
      <c r="CS542" s="5">
        <f t="shared" si="598"/>
        <v>-5000</v>
      </c>
      <c r="CT542" s="5">
        <f>INDEX('Team forecast'!$M$3:$AU$22,MATCH($B542,'Team forecast'!$B$3:$B$22,0),MATCH(CT$1,'Team forecast'!$M$2:$AU$2,0))*IF($Y542&gt;0,25000,0)</f>
        <v>0</v>
      </c>
      <c r="CU542" s="5">
        <f>INDEX('Team forecast'!$M$3:$AU$22,MATCH($B542,'Team forecast'!$B$3:$B$22,0),MATCH(CU$1,'Team forecast'!$M$2:$AU$2,0))*IF($Y542&gt;0,5000,0)</f>
        <v>0</v>
      </c>
      <c r="CV542" s="5">
        <f>INDEX('Team forecast'!$M$3:$AU$22,MATCH($B542,'Team forecast'!$B$3:$B$22,0),MATCH(CV$1,'Team forecast'!$M$2:$AU$2,0))*IF($Y542&gt;0,-15000,0)</f>
        <v>0</v>
      </c>
      <c r="CW542" s="5">
        <f t="shared" si="599"/>
        <v>0</v>
      </c>
      <c r="CX542" s="5">
        <f t="shared" si="600"/>
        <v>0</v>
      </c>
      <c r="CY542" s="5">
        <f t="shared" si="601"/>
        <v>0</v>
      </c>
      <c r="CZ542" s="5">
        <f t="shared" si="602"/>
        <v>0</v>
      </c>
      <c r="DA542" s="5">
        <f t="shared" si="603"/>
        <v>0</v>
      </c>
      <c r="DB542" s="5">
        <f t="shared" si="604"/>
        <v>0</v>
      </c>
      <c r="DC542" s="5">
        <f t="shared" si="605"/>
        <v>0</v>
      </c>
      <c r="DD542" s="5">
        <f t="shared" si="606"/>
        <v>0</v>
      </c>
      <c r="DE542" s="5">
        <f t="shared" si="607"/>
        <v>0</v>
      </c>
      <c r="DF542" s="5">
        <f>IFERROR(SUM(CT542:DE542),0)*((Cockpit!$C$3)^4)</f>
        <v>0</v>
      </c>
      <c r="DG542" s="19">
        <f>INDEX('Team forecast'!$M$3:$AU$22,MATCH($B542,'Team forecast'!$B$3:$B$22,0),MATCH(DG$1,'Team forecast'!$M$2:$AU$2,0))</f>
        <v>0</v>
      </c>
      <c r="DH542" s="19">
        <f>INDEX('Team forecast'!$M$3:$AU$22,MATCH($B542,'Team forecast'!$B$3:$B$22,0),MATCH(DH$1,'Team forecast'!$M$2:$AU$2,0))</f>
        <v>0</v>
      </c>
      <c r="DI542" s="19">
        <f>INDEX('Team forecast'!$M$3:$AU$22,MATCH($B542,'Team forecast'!$B$3:$B$22,0),MATCH(DI$1,'Team forecast'!$M$2:$AU$2,0))</f>
        <v>0</v>
      </c>
      <c r="DJ542" s="19">
        <f>INDEX('Team forecast'!$M$3:$AU$22,MATCH($B542,'Team forecast'!$B$3:$B$22,0),MATCH(DJ$1,'Team forecast'!$M$2:$AU$2,0))</f>
        <v>0</v>
      </c>
      <c r="DK542" s="5">
        <f t="shared" si="608"/>
        <v>-5000</v>
      </c>
      <c r="DL542" s="5">
        <f>INDEX('Team forecast'!$M$3:$AU$22,MATCH($B542,'Team forecast'!$B$3:$B$22,0),MATCH(DL$1,'Team forecast'!$M$2:$AU$2,0))*IF($Y542&gt;0,25000,0)</f>
        <v>0</v>
      </c>
      <c r="DM542" s="5">
        <f>INDEX('Team forecast'!$M$3:$AU$22,MATCH($B542,'Team forecast'!$B$3:$B$22,0),MATCH(DM$1,'Team forecast'!$M$2:$AU$2,0))*IF($Y542&gt;0,5000,0)</f>
        <v>0</v>
      </c>
      <c r="DN542" s="5">
        <f>INDEX('Team forecast'!$M$3:$AU$22,MATCH($B542,'Team forecast'!$B$3:$B$22,0),MATCH(DN$1,'Team forecast'!$M$2:$AU$2,0))*IF($Y542&gt;0,-15000,0)</f>
        <v>0</v>
      </c>
      <c r="DO542" s="5">
        <f t="shared" si="609"/>
        <v>0</v>
      </c>
      <c r="DP542" s="5">
        <f t="shared" si="610"/>
        <v>0</v>
      </c>
      <c r="DQ542" s="5">
        <f t="shared" si="611"/>
        <v>0</v>
      </c>
      <c r="DR542" s="5">
        <f t="shared" si="612"/>
        <v>0</v>
      </c>
      <c r="DS542" s="5">
        <f t="shared" si="613"/>
        <v>0</v>
      </c>
      <c r="DT542" s="5">
        <f t="shared" si="614"/>
        <v>0</v>
      </c>
      <c r="DU542" s="5">
        <f t="shared" si="615"/>
        <v>0</v>
      </c>
      <c r="DV542" s="5">
        <f t="shared" si="616"/>
        <v>0</v>
      </c>
      <c r="DW542" s="5">
        <f t="shared" si="617"/>
        <v>0</v>
      </c>
      <c r="DX542" s="5">
        <f>IFERROR(SUM(DL542:DW542),0)*((Cockpit!$C$3)^5)</f>
        <v>0</v>
      </c>
      <c r="DY542" s="5">
        <f t="shared" si="618"/>
        <v>-5000</v>
      </c>
      <c r="DZ542" s="5" t="str">
        <f>IF(ISERROR(MATCH(A542,'Current squad'!B:B,0)),"No","Yes")</f>
        <v>No</v>
      </c>
      <c r="EA542" s="5" cm="1">
        <f t="array" ref="EA542">IFERROR(_xlfn.IFS(DZ542="Yes",0,DZ542="No",H542*1%),999999)</f>
        <v>18900</v>
      </c>
      <c r="EB542" s="5">
        <f t="shared" si="645"/>
        <v>1908900</v>
      </c>
      <c r="EC542" s="5">
        <f t="shared" si="619"/>
        <v>-23900</v>
      </c>
      <c r="ED542" s="1">
        <f t="shared" si="646"/>
        <v>-1.2645502645502646E-2</v>
      </c>
      <c r="EE542" s="5">
        <f>RANK(EC542,$EC$2:$EC$572)+COUNTIF($EC$2:EC542,EC542)-1</f>
        <v>171</v>
      </c>
      <c r="EF542" s="4">
        <f>RANK(ED542,$ED$2:$ED$572)+COUNTIF($ED$2:ED542,ED542)-1</f>
        <v>551</v>
      </c>
    </row>
    <row r="543" spans="1:136" x14ac:dyDescent="0.3">
      <c r="A543" t="str">
        <f>IF(Holdet.dk!A543&lt;&gt;"",Holdet.dk!A543,"")</f>
        <v>Alexandre Lacazette</v>
      </c>
      <c r="B543" t="str">
        <f>INDEX(Holdet.dk!B:B,MATCH($A543,Holdet.dk!$A:$A,0))</f>
        <v>Arsenal</v>
      </c>
      <c r="C543" t="str">
        <f>INDEX(Holdet.dk!C:C,MATCH($A543,Holdet.dk!$A:$A,0))</f>
        <v>Striker</v>
      </c>
      <c r="D543" t="str">
        <f>INDEX(Holdet.dk!D:D,MATCH($A543,Holdet.dk!$A:$A,0))</f>
        <v>7.193.000</v>
      </c>
      <c r="E543" s="1">
        <f>IFERROR(_xlfn.NUMBERVALUE(INDEX(Holdet.dk!$E:$E,MATCH($A543,Holdet.dk!$A:$A,0)),","),0)</f>
        <v>7.0000000000000007E-2</v>
      </c>
      <c r="F543" t="str">
        <f>IF(INDEX(Lookup!H:H,MATCH('Master data'!A543,Lookup!G:G,0))=0,A543,INDEX(Lookup!H:H,MATCH('Master data'!A543,Lookup!G:G,0)))</f>
        <v>Alexandre Lacazette</v>
      </c>
      <c r="G543" t="str">
        <f>IFERROR(INDEX(Lookup!B:B,MATCH(INDEX(Rotowire!C:C,MATCH(F543,Rotowire!A:A,0)),Lookup!D:D,0)),"")</f>
        <v/>
      </c>
      <c r="H543" s="5">
        <f t="shared" si="552"/>
        <v>7193000</v>
      </c>
      <c r="I543" s="19">
        <f>IFERROR(INDEX('Team forecast'!$G$3:$I$22,MATCH($B543,'Team forecast'!$B$3:$B$22,0),MATCH(I$1,'Team forecast'!$G$2:$I$2,0)),0)</f>
        <v>0.68783068783068768</v>
      </c>
      <c r="J543" s="19">
        <f>IFERROR(INDEX('Team forecast'!$G$3:$I$22,MATCH($B543,'Team forecast'!$B$3:$B$22,0),MATCH(J$1,'Team forecast'!$G$2:$I$2,0)),0)</f>
        <v>0.99082568807339433</v>
      </c>
      <c r="K543" s="19">
        <f>IFERROR(INDEX('Team forecast'!$G$3:$I$22,MATCH($B543,'Team forecast'!$B$3:$B$22,0),MATCH(K$1,'Team forecast'!$G$2:$I$2,0)),0)</f>
        <v>0.99881036954393854</v>
      </c>
      <c r="L543">
        <f>SUMIFS(Rotowire!E:E,Rotowire!$A:$A,'Master data'!$F543)</f>
        <v>0</v>
      </c>
      <c r="M543" s="2">
        <f>SUMIFS(Rotowire!F:F,Rotowire!$A:$A,'Master data'!$F543)*I543</f>
        <v>0</v>
      </c>
      <c r="N543" s="2">
        <f>SUMIFS(Rotowire!G:G,Rotowire!$A:$A,'Master data'!$F543)*I543</f>
        <v>0</v>
      </c>
      <c r="O543" s="2">
        <f>SUMIFS(Rotowire!I:I,Rotowire!$A:$A,'Master data'!$F543)*I543</f>
        <v>0</v>
      </c>
      <c r="P543" s="2">
        <f>SUMIFS(Rotowire!W:W,Rotowire!$A:$A,'Master data'!$F543)*K543</f>
        <v>0</v>
      </c>
      <c r="Q543" s="2">
        <f>SUMIFS(Rotowire!Y:Y,Rotowire!$A:$A,'Master data'!$F543)*J543</f>
        <v>0</v>
      </c>
      <c r="R543" s="2">
        <f>SUMIFS(Rotowire!AB:AB,Rotowire!$A:$A,'Master data'!$F543)</f>
        <v>0</v>
      </c>
      <c r="S543" s="2">
        <f>SUMIFS(Rotowire!AC:AC,Rotowire!$A:$A,'Master data'!$F543)</f>
        <v>0</v>
      </c>
      <c r="T543" s="2">
        <f>INDEX('Team forecast'!D$3:D$22,MATCH($B543,'Team forecast'!$B$3:$B$22,0))</f>
        <v>1.3</v>
      </c>
      <c r="U543" s="2">
        <f>INDEX('Team forecast'!E$3:E$22,MATCH($B543,'Team forecast'!$B$3:$B$22,0))</f>
        <v>1.08</v>
      </c>
      <c r="V543" s="2">
        <f>INDEX('Team forecast'!J$3:J$22,MATCH($B543,'Team forecast'!$B$3:$B$22,0))</f>
        <v>0.41</v>
      </c>
      <c r="W543" s="2">
        <f>INDEX('Team forecast'!K$3:K$22,MATCH($B543,'Team forecast'!$B$3:$B$22,0))</f>
        <v>0.28310000000000002</v>
      </c>
      <c r="X543" s="2">
        <f>INDEX('Team forecast'!L$3:L$22,MATCH($B543,'Team forecast'!$B$3:$B$22,0))</f>
        <v>0.30690000000000001</v>
      </c>
      <c r="Y543" s="5">
        <f t="shared" si="620"/>
        <v>-5000</v>
      </c>
      <c r="Z543" s="5">
        <f t="shared" si="621"/>
        <v>0</v>
      </c>
      <c r="AA543" s="5">
        <f t="shared" si="622"/>
        <v>0</v>
      </c>
      <c r="AB543" s="5">
        <f t="shared" si="623"/>
        <v>0</v>
      </c>
      <c r="AC543" s="5">
        <f t="shared" si="557"/>
        <v>0</v>
      </c>
      <c r="AD543" s="5">
        <f t="shared" si="624"/>
        <v>0</v>
      </c>
      <c r="AE543" s="5">
        <f t="shared" si="625"/>
        <v>0</v>
      </c>
      <c r="AF543" s="5">
        <f t="shared" si="558"/>
        <v>0</v>
      </c>
      <c r="AG543" s="5">
        <f t="shared" si="559"/>
        <v>0</v>
      </c>
      <c r="AH543" s="5">
        <f t="shared" si="626"/>
        <v>0</v>
      </c>
      <c r="AI543" s="5">
        <f t="shared" si="627"/>
        <v>0</v>
      </c>
      <c r="AJ543" s="5">
        <f t="shared" si="566"/>
        <v>0</v>
      </c>
      <c r="AK543" s="5">
        <f t="shared" si="567"/>
        <v>0</v>
      </c>
      <c r="AL543" s="5">
        <f>IFERROR(SUM(Y543:AK543),-5000)*((Cockpit!$C$3)^0)</f>
        <v>-5000</v>
      </c>
      <c r="AM543" s="19">
        <f>INDEX('Team forecast'!$M$3:$AU$22,MATCH($B543,'Team forecast'!$B$3:$B$22,0),MATCH(AM$1,'Team forecast'!$M$2:$AU$2,0))</f>
        <v>0</v>
      </c>
      <c r="AN543" s="19">
        <f>INDEX('Team forecast'!$M$3:$AU$22,MATCH($B543,'Team forecast'!$B$3:$B$22,0),MATCH(AN$1,'Team forecast'!$M$2:$AU$2,0))</f>
        <v>0</v>
      </c>
      <c r="AO543" s="19">
        <f>INDEX('Team forecast'!$M$3:$AU$22,MATCH($B543,'Team forecast'!$B$3:$B$22,0),MATCH(AO$1,'Team forecast'!$M$2:$AU$2,0))</f>
        <v>0</v>
      </c>
      <c r="AP543" s="19">
        <f>INDEX('Team forecast'!$M$3:$AU$22,MATCH($B543,'Team forecast'!$B$3:$B$22,0),MATCH(AP$1,'Team forecast'!$M$2:$AU$2,0))</f>
        <v>0</v>
      </c>
      <c r="AQ543" s="5">
        <f t="shared" si="568"/>
        <v>-5000</v>
      </c>
      <c r="AR543" s="5">
        <f>INDEX('Team forecast'!$M$3:$AU$22,MATCH($B543,'Team forecast'!$B$3:$B$22,0),MATCH(AR$1,'Team forecast'!$M$2:$AU$2,0))*IF($Y543&gt;0,25000,0)</f>
        <v>0</v>
      </c>
      <c r="AS543" s="5">
        <f>INDEX('Team forecast'!$M$3:$AU$22,MATCH($B543,'Team forecast'!$B$3:$B$22,0),MATCH(AS$1,'Team forecast'!$M$2:$AU$2,0))*IF($Y543&gt;0,5000,0)</f>
        <v>0</v>
      </c>
      <c r="AT543" s="5">
        <f>INDEX('Team forecast'!$M$3:$AU$22,MATCH($B543,'Team forecast'!$B$3:$B$22,0),MATCH(AT$1,'Team forecast'!$M$2:$AU$2,0))*IF($Y543&gt;0,-15000,0)</f>
        <v>0</v>
      </c>
      <c r="AU543" s="5">
        <f t="shared" si="628"/>
        <v>0</v>
      </c>
      <c r="AV543" s="5">
        <f t="shared" si="629"/>
        <v>0</v>
      </c>
      <c r="AW543" s="5">
        <f t="shared" si="630"/>
        <v>0</v>
      </c>
      <c r="AX543" s="5">
        <f t="shared" si="631"/>
        <v>0</v>
      </c>
      <c r="AY543" s="5">
        <f t="shared" si="573"/>
        <v>0</v>
      </c>
      <c r="AZ543" s="5">
        <f t="shared" si="632"/>
        <v>0</v>
      </c>
      <c r="BA543" s="5">
        <f t="shared" si="633"/>
        <v>0</v>
      </c>
      <c r="BB543" s="5">
        <f t="shared" si="634"/>
        <v>0</v>
      </c>
      <c r="BC543" s="5">
        <f t="shared" si="577"/>
        <v>0</v>
      </c>
      <c r="BD543" s="5">
        <f>IFERROR(SUM(AR543:BC543),0)*((Cockpit!$C$3)^1)</f>
        <v>0</v>
      </c>
      <c r="BE543" s="19">
        <f>INDEX('Team forecast'!$M$3:$AU$22,MATCH($B543,'Team forecast'!$B$3:$B$22,0),MATCH(BE$1,'Team forecast'!$M$2:$AU$2,0))</f>
        <v>0</v>
      </c>
      <c r="BF543" s="19">
        <f>INDEX('Team forecast'!$M$3:$AU$22,MATCH($B543,'Team forecast'!$B$3:$B$22,0),MATCH(BF$1,'Team forecast'!$M$2:$AU$2,0))</f>
        <v>0</v>
      </c>
      <c r="BG543" s="19">
        <f>INDEX('Team forecast'!$M$3:$AU$22,MATCH($B543,'Team forecast'!$B$3:$B$22,0),MATCH(BG$1,'Team forecast'!$M$2:$AU$2,0))</f>
        <v>0</v>
      </c>
      <c r="BH543" s="19">
        <f>INDEX('Team forecast'!$M$3:$AU$22,MATCH($B543,'Team forecast'!$B$3:$B$22,0),MATCH(BH$1,'Team forecast'!$M$2:$AU$2,0))</f>
        <v>0</v>
      </c>
      <c r="BI543" s="5">
        <f t="shared" si="578"/>
        <v>-5000</v>
      </c>
      <c r="BJ543" s="5">
        <f>INDEX('Team forecast'!$M$3:$AU$22,MATCH($B543,'Team forecast'!$B$3:$B$22,0),MATCH(BJ$1,'Team forecast'!$M$2:$AU$2,0))*IF($Y543&gt;0,25000,0)</f>
        <v>0</v>
      </c>
      <c r="BK543" s="5">
        <f>INDEX('Team forecast'!$M$3:$AU$22,MATCH($B543,'Team forecast'!$B$3:$B$22,0),MATCH(BK$1,'Team forecast'!$M$2:$AU$2,0))*IF($Y543&gt;0,5000,0)</f>
        <v>0</v>
      </c>
      <c r="BL543" s="5">
        <f>INDEX('Team forecast'!$M$3:$AU$22,MATCH($B543,'Team forecast'!$B$3:$B$22,0),MATCH(BL$1,'Team forecast'!$M$2:$AU$2,0))*IF($Y543&gt;0,-15000,0)</f>
        <v>0</v>
      </c>
      <c r="BM543" s="5">
        <f t="shared" si="635"/>
        <v>0</v>
      </c>
      <c r="BN543" s="5">
        <f t="shared" si="636"/>
        <v>0</v>
      </c>
      <c r="BO543" s="5">
        <f t="shared" si="637"/>
        <v>0</v>
      </c>
      <c r="BP543" s="5">
        <f t="shared" si="638"/>
        <v>0</v>
      </c>
      <c r="BQ543" s="5">
        <f t="shared" si="583"/>
        <v>0</v>
      </c>
      <c r="BR543" s="5">
        <f t="shared" si="584"/>
        <v>0</v>
      </c>
      <c r="BS543" s="5">
        <f t="shared" si="585"/>
        <v>0</v>
      </c>
      <c r="BT543" s="5">
        <f t="shared" si="639"/>
        <v>0</v>
      </c>
      <c r="BU543" s="5">
        <f t="shared" si="587"/>
        <v>0</v>
      </c>
      <c r="BV543" s="5">
        <f>IFERROR(SUM(BJ543:BU543),0)*((Cockpit!$C$3)^2)</f>
        <v>0</v>
      </c>
      <c r="BW543" s="19">
        <f>INDEX('Team forecast'!$M$3:$AU$22,MATCH($B543,'Team forecast'!$B$3:$B$22,0),MATCH(BW$1,'Team forecast'!$M$2:$AU$2,0))</f>
        <v>0</v>
      </c>
      <c r="BX543" s="19">
        <f>INDEX('Team forecast'!$M$3:$AU$22,MATCH($B543,'Team forecast'!$B$3:$B$22,0),MATCH(BX$1,'Team forecast'!$M$2:$AU$2,0))</f>
        <v>0</v>
      </c>
      <c r="BY543" s="19">
        <f>INDEX('Team forecast'!$M$3:$AU$22,MATCH($B543,'Team forecast'!$B$3:$B$22,0),MATCH(BY$1,'Team forecast'!$M$2:$AU$2,0))</f>
        <v>0</v>
      </c>
      <c r="BZ543" s="19">
        <f>INDEX('Team forecast'!$M$3:$AU$22,MATCH($B543,'Team forecast'!$B$3:$B$22,0),MATCH(BZ$1,'Team forecast'!$M$2:$AU$2,0))</f>
        <v>0</v>
      </c>
      <c r="CA543" s="5">
        <f t="shared" si="588"/>
        <v>-5000</v>
      </c>
      <c r="CB543" s="5">
        <f>INDEX('Team forecast'!$M$3:$AU$22,MATCH($B543,'Team forecast'!$B$3:$B$22,0),MATCH(CB$1,'Team forecast'!$M$2:$AU$2,0))*IF($Y543&gt;0,25000,0)</f>
        <v>0</v>
      </c>
      <c r="CC543" s="5">
        <f>INDEX('Team forecast'!$M$3:$AU$22,MATCH($B543,'Team forecast'!$B$3:$B$22,0),MATCH(CC$1,'Team forecast'!$M$2:$AU$2,0))*IF($Y543&gt;0,5000,0)</f>
        <v>0</v>
      </c>
      <c r="CD543" s="5">
        <f>INDEX('Team forecast'!$M$3:$AU$22,MATCH($B543,'Team forecast'!$B$3:$B$22,0),MATCH(CD$1,'Team forecast'!$M$2:$AU$2,0))*IF($Y543&gt;0,-15000,0)</f>
        <v>0</v>
      </c>
      <c r="CE543" s="5">
        <f t="shared" si="640"/>
        <v>0</v>
      </c>
      <c r="CF543" s="5">
        <f t="shared" si="641"/>
        <v>0</v>
      </c>
      <c r="CG543" s="5">
        <f t="shared" si="642"/>
        <v>0</v>
      </c>
      <c r="CH543" s="5">
        <f t="shared" si="643"/>
        <v>0</v>
      </c>
      <c r="CI543" s="5">
        <f t="shared" si="593"/>
        <v>0</v>
      </c>
      <c r="CJ543" s="5">
        <f t="shared" si="594"/>
        <v>0</v>
      </c>
      <c r="CK543" s="5">
        <f t="shared" si="595"/>
        <v>0</v>
      </c>
      <c r="CL543" s="5">
        <f t="shared" si="644"/>
        <v>0</v>
      </c>
      <c r="CM543" s="5">
        <f t="shared" si="597"/>
        <v>0</v>
      </c>
      <c r="CN543" s="5">
        <f>IFERROR(SUM(CB543:CM543),0)*((Cockpit!$C$3)^3)</f>
        <v>0</v>
      </c>
      <c r="CO543" s="19">
        <f>INDEX('Team forecast'!$M$3:$AU$22,MATCH($B543,'Team forecast'!$B$3:$B$22,0),MATCH(CO$1,'Team forecast'!$M$2:$AU$2,0))</f>
        <v>0</v>
      </c>
      <c r="CP543" s="19">
        <f>INDEX('Team forecast'!$M$3:$AU$22,MATCH($B543,'Team forecast'!$B$3:$B$22,0),MATCH(CP$1,'Team forecast'!$M$2:$AU$2,0))</f>
        <v>0</v>
      </c>
      <c r="CQ543" s="19">
        <f>INDEX('Team forecast'!$M$3:$AU$22,MATCH($B543,'Team forecast'!$B$3:$B$22,0),MATCH(CQ$1,'Team forecast'!$M$2:$AU$2,0))</f>
        <v>0</v>
      </c>
      <c r="CR543" s="19">
        <f>INDEX('Team forecast'!$M$3:$AU$22,MATCH($B543,'Team forecast'!$B$3:$B$22,0),MATCH(CR$1,'Team forecast'!$M$2:$AU$2,0))</f>
        <v>0</v>
      </c>
      <c r="CS543" s="5">
        <f t="shared" si="598"/>
        <v>-5000</v>
      </c>
      <c r="CT543" s="5">
        <f>INDEX('Team forecast'!$M$3:$AU$22,MATCH($B543,'Team forecast'!$B$3:$B$22,0),MATCH(CT$1,'Team forecast'!$M$2:$AU$2,0))*IF($Y543&gt;0,25000,0)</f>
        <v>0</v>
      </c>
      <c r="CU543" s="5">
        <f>INDEX('Team forecast'!$M$3:$AU$22,MATCH($B543,'Team forecast'!$B$3:$B$22,0),MATCH(CU$1,'Team forecast'!$M$2:$AU$2,0))*IF($Y543&gt;0,5000,0)</f>
        <v>0</v>
      </c>
      <c r="CV543" s="5">
        <f>INDEX('Team forecast'!$M$3:$AU$22,MATCH($B543,'Team forecast'!$B$3:$B$22,0),MATCH(CV$1,'Team forecast'!$M$2:$AU$2,0))*IF($Y543&gt;0,-15000,0)</f>
        <v>0</v>
      </c>
      <c r="CW543" s="5">
        <f t="shared" si="599"/>
        <v>0</v>
      </c>
      <c r="CX543" s="5">
        <f t="shared" si="600"/>
        <v>0</v>
      </c>
      <c r="CY543" s="5">
        <f t="shared" si="601"/>
        <v>0</v>
      </c>
      <c r="CZ543" s="5">
        <f t="shared" si="602"/>
        <v>0</v>
      </c>
      <c r="DA543" s="5">
        <f t="shared" si="603"/>
        <v>0</v>
      </c>
      <c r="DB543" s="5">
        <f t="shared" si="604"/>
        <v>0</v>
      </c>
      <c r="DC543" s="5">
        <f t="shared" si="605"/>
        <v>0</v>
      </c>
      <c r="DD543" s="5">
        <f t="shared" si="606"/>
        <v>0</v>
      </c>
      <c r="DE543" s="5">
        <f t="shared" si="607"/>
        <v>0</v>
      </c>
      <c r="DF543" s="5">
        <f>IFERROR(SUM(CT543:DE543),0)*((Cockpit!$C$3)^4)</f>
        <v>0</v>
      </c>
      <c r="DG543" s="19">
        <f>INDEX('Team forecast'!$M$3:$AU$22,MATCH($B543,'Team forecast'!$B$3:$B$22,0),MATCH(DG$1,'Team forecast'!$M$2:$AU$2,0))</f>
        <v>0</v>
      </c>
      <c r="DH543" s="19">
        <f>INDEX('Team forecast'!$M$3:$AU$22,MATCH($B543,'Team forecast'!$B$3:$B$22,0),MATCH(DH$1,'Team forecast'!$M$2:$AU$2,0))</f>
        <v>0</v>
      </c>
      <c r="DI543" s="19">
        <f>INDEX('Team forecast'!$M$3:$AU$22,MATCH($B543,'Team forecast'!$B$3:$B$22,0),MATCH(DI$1,'Team forecast'!$M$2:$AU$2,0))</f>
        <v>0</v>
      </c>
      <c r="DJ543" s="19">
        <f>INDEX('Team forecast'!$M$3:$AU$22,MATCH($B543,'Team forecast'!$B$3:$B$22,0),MATCH(DJ$1,'Team forecast'!$M$2:$AU$2,0))</f>
        <v>0</v>
      </c>
      <c r="DK543" s="5">
        <f t="shared" si="608"/>
        <v>-5000</v>
      </c>
      <c r="DL543" s="5">
        <f>INDEX('Team forecast'!$M$3:$AU$22,MATCH($B543,'Team forecast'!$B$3:$B$22,0),MATCH(DL$1,'Team forecast'!$M$2:$AU$2,0))*IF($Y543&gt;0,25000,0)</f>
        <v>0</v>
      </c>
      <c r="DM543" s="5">
        <f>INDEX('Team forecast'!$M$3:$AU$22,MATCH($B543,'Team forecast'!$B$3:$B$22,0),MATCH(DM$1,'Team forecast'!$M$2:$AU$2,0))*IF($Y543&gt;0,5000,0)</f>
        <v>0</v>
      </c>
      <c r="DN543" s="5">
        <f>INDEX('Team forecast'!$M$3:$AU$22,MATCH($B543,'Team forecast'!$B$3:$B$22,0),MATCH(DN$1,'Team forecast'!$M$2:$AU$2,0))*IF($Y543&gt;0,-15000,0)</f>
        <v>0</v>
      </c>
      <c r="DO543" s="5">
        <f t="shared" si="609"/>
        <v>0</v>
      </c>
      <c r="DP543" s="5">
        <f t="shared" si="610"/>
        <v>0</v>
      </c>
      <c r="DQ543" s="5">
        <f t="shared" si="611"/>
        <v>0</v>
      </c>
      <c r="DR543" s="5">
        <f t="shared" si="612"/>
        <v>0</v>
      </c>
      <c r="DS543" s="5">
        <f t="shared" si="613"/>
        <v>0</v>
      </c>
      <c r="DT543" s="5">
        <f t="shared" si="614"/>
        <v>0</v>
      </c>
      <c r="DU543" s="5">
        <f t="shared" si="615"/>
        <v>0</v>
      </c>
      <c r="DV543" s="5">
        <f t="shared" si="616"/>
        <v>0</v>
      </c>
      <c r="DW543" s="5">
        <f t="shared" si="617"/>
        <v>0</v>
      </c>
      <c r="DX543" s="5">
        <f>IFERROR(SUM(DL543:DW543),0)*((Cockpit!$C$3)^5)</f>
        <v>0</v>
      </c>
      <c r="DY543" s="5">
        <f t="shared" si="618"/>
        <v>-5000</v>
      </c>
      <c r="DZ543" s="5" t="str">
        <f>IF(ISERROR(MATCH(A543,'Current squad'!B:B,0)),"No","Yes")</f>
        <v>No</v>
      </c>
      <c r="EA543" s="5" cm="1">
        <f t="array" ref="EA543">IFERROR(_xlfn.IFS(DZ543="Yes",0,DZ543="No",H543*1%),999999)</f>
        <v>71930</v>
      </c>
      <c r="EB543" s="5">
        <f t="shared" si="645"/>
        <v>7264930</v>
      </c>
      <c r="EC543" s="5">
        <f t="shared" si="619"/>
        <v>-76930</v>
      </c>
      <c r="ED543" s="1">
        <f t="shared" si="646"/>
        <v>-1.0695120255804253E-2</v>
      </c>
      <c r="EE543" s="5">
        <f>RANK(EC543,$EC$2:$EC$572)+COUNTIF($EC$2:EC543,EC543)-1</f>
        <v>561</v>
      </c>
      <c r="EF543" s="4">
        <f>RANK(ED543,$ED$2:$ED$572)+COUNTIF($ED$2:ED543,ED543)-1</f>
        <v>200</v>
      </c>
    </row>
    <row r="544" spans="1:136" x14ac:dyDescent="0.3">
      <c r="A544" t="str">
        <f>IF(Holdet.dk!A544&lt;&gt;"",Holdet.dk!A544,"")</f>
        <v>Shane Flynn</v>
      </c>
      <c r="B544" t="str">
        <f>INDEX(Holdet.dk!B:B,MATCH($A544,Holdet.dk!$A:$A,0))</f>
        <v>Leicester City</v>
      </c>
      <c r="C544" t="str">
        <f>INDEX(Holdet.dk!C:C,MATCH($A544,Holdet.dk!$A:$A,0))</f>
        <v>Midfield</v>
      </c>
      <c r="D544" t="str">
        <f>INDEX(Holdet.dk!D:D,MATCH($A544,Holdet.dk!$A:$A,0))</f>
        <v>2.450.000</v>
      </c>
      <c r="E544" s="1">
        <f>IFERROR(_xlfn.NUMBERVALUE(INDEX(Holdet.dk!$E:$E,MATCH($A544,Holdet.dk!$A:$A,0)),","),0)</f>
        <v>0</v>
      </c>
      <c r="F544" t="str">
        <f>IF(INDEX(Lookup!H:H,MATCH('Master data'!A544,Lookup!G:G,0))=0,A544,INDEX(Lookup!H:H,MATCH('Master data'!A544,Lookup!G:G,0)))</f>
        <v>Shane Flynn</v>
      </c>
      <c r="G544" t="str">
        <f>IFERROR(INDEX(Lookup!B:B,MATCH(INDEX(Rotowire!C:C,MATCH(F544,Rotowire!A:A,0)),Lookup!D:D,0)),"")</f>
        <v/>
      </c>
      <c r="H544" s="5">
        <f t="shared" si="552"/>
        <v>2450000</v>
      </c>
      <c r="I544" s="19">
        <f>IFERROR(INDEX('Team forecast'!$G$3:$I$22,MATCH($B544,'Team forecast'!$B$3:$B$22,0),MATCH(I$1,'Team forecast'!$G$2:$I$2,0)),0)</f>
        <v>1.0388888888888888</v>
      </c>
      <c r="J544" s="19">
        <f>IFERROR(INDEX('Team forecast'!$G$3:$I$22,MATCH($B544,'Team forecast'!$B$3:$B$22,0),MATCH(J$1,'Team forecast'!$G$2:$I$2,0)),0)</f>
        <v>0.81751824817518248</v>
      </c>
      <c r="K544" s="19">
        <f>IFERROR(INDEX('Team forecast'!$G$3:$I$22,MATCH($B544,'Team forecast'!$B$3:$B$22,0),MATCH(K$1,'Team forecast'!$G$2:$I$2,0)),0)</f>
        <v>1.2549222870116903</v>
      </c>
      <c r="L544">
        <f>SUMIFS(Rotowire!E:E,Rotowire!$A:$A,'Master data'!$F544)</f>
        <v>0</v>
      </c>
      <c r="M544" s="2">
        <f>SUMIFS(Rotowire!F:F,Rotowire!$A:$A,'Master data'!$F544)*I544</f>
        <v>0</v>
      </c>
      <c r="N544" s="2">
        <f>SUMIFS(Rotowire!G:G,Rotowire!$A:$A,'Master data'!$F544)*I544</f>
        <v>0</v>
      </c>
      <c r="O544" s="2">
        <f>SUMIFS(Rotowire!I:I,Rotowire!$A:$A,'Master data'!$F544)*I544</f>
        <v>0</v>
      </c>
      <c r="P544" s="2">
        <f>SUMIFS(Rotowire!W:W,Rotowire!$A:$A,'Master data'!$F544)*K544</f>
        <v>0</v>
      </c>
      <c r="Q544" s="2">
        <f>SUMIFS(Rotowire!Y:Y,Rotowire!$A:$A,'Master data'!$F544)*J544</f>
        <v>0</v>
      </c>
      <c r="R544" s="2">
        <f>SUMIFS(Rotowire!AB:AB,Rotowire!$A:$A,'Master data'!$F544)</f>
        <v>0</v>
      </c>
      <c r="S544" s="2">
        <f>SUMIFS(Rotowire!AC:AC,Rotowire!$A:$A,'Master data'!$F544)</f>
        <v>0</v>
      </c>
      <c r="T544" s="2">
        <f>INDEX('Team forecast'!D$3:D$22,MATCH($B544,'Team forecast'!$B$3:$B$22,0))</f>
        <v>1.87</v>
      </c>
      <c r="U544" s="2">
        <f>INDEX('Team forecast'!E$3:E$22,MATCH($B544,'Team forecast'!$B$3:$B$22,0))</f>
        <v>1.1200000000000001</v>
      </c>
      <c r="V544" s="2">
        <f>INDEX('Team forecast'!J$3:J$22,MATCH($B544,'Team forecast'!$B$3:$B$22,0))</f>
        <v>0.54369999999999996</v>
      </c>
      <c r="W544" s="2">
        <f>INDEX('Team forecast'!K$3:K$22,MATCH($B544,'Team forecast'!$B$3:$B$22,0))</f>
        <v>0.23169999999999999</v>
      </c>
      <c r="X544" s="2">
        <f>INDEX('Team forecast'!L$3:L$22,MATCH($B544,'Team forecast'!$B$3:$B$22,0))</f>
        <v>0.22459999999999999</v>
      </c>
      <c r="Y544" s="5">
        <f t="shared" si="620"/>
        <v>-5000</v>
      </c>
      <c r="Z544" s="5">
        <f t="shared" si="621"/>
        <v>0</v>
      </c>
      <c r="AA544" s="5">
        <f t="shared" si="622"/>
        <v>0</v>
      </c>
      <c r="AB544" s="5">
        <f t="shared" si="623"/>
        <v>0</v>
      </c>
      <c r="AC544" s="5">
        <f t="shared" si="557"/>
        <v>0</v>
      </c>
      <c r="AD544" s="5">
        <f t="shared" si="624"/>
        <v>0</v>
      </c>
      <c r="AE544" s="5">
        <f t="shared" si="625"/>
        <v>0</v>
      </c>
      <c r="AF544" s="5">
        <f t="shared" si="558"/>
        <v>0</v>
      </c>
      <c r="AG544" s="5">
        <f t="shared" si="559"/>
        <v>0</v>
      </c>
      <c r="AH544" s="5">
        <f t="shared" si="626"/>
        <v>0</v>
      </c>
      <c r="AI544" s="5">
        <f t="shared" si="627"/>
        <v>0</v>
      </c>
      <c r="AJ544" s="5">
        <f t="shared" si="566"/>
        <v>0</v>
      </c>
      <c r="AK544" s="5">
        <f t="shared" si="567"/>
        <v>0</v>
      </c>
      <c r="AL544" s="5">
        <f>IFERROR(SUM(Y544:AK544),-5000)*((Cockpit!$C$3)^0)</f>
        <v>-5000</v>
      </c>
      <c r="AM544" s="19">
        <f>INDEX('Team forecast'!$M$3:$AU$22,MATCH($B544,'Team forecast'!$B$3:$B$22,0),MATCH(AM$1,'Team forecast'!$M$2:$AU$2,0))</f>
        <v>0</v>
      </c>
      <c r="AN544" s="19">
        <f>INDEX('Team forecast'!$M$3:$AU$22,MATCH($B544,'Team forecast'!$B$3:$B$22,0),MATCH(AN$1,'Team forecast'!$M$2:$AU$2,0))</f>
        <v>0</v>
      </c>
      <c r="AO544" s="19">
        <f>INDEX('Team forecast'!$M$3:$AU$22,MATCH($B544,'Team forecast'!$B$3:$B$22,0),MATCH(AO$1,'Team forecast'!$M$2:$AU$2,0))</f>
        <v>0</v>
      </c>
      <c r="AP544" s="19">
        <f>INDEX('Team forecast'!$M$3:$AU$22,MATCH($B544,'Team forecast'!$B$3:$B$22,0),MATCH(AP$1,'Team forecast'!$M$2:$AU$2,0))</f>
        <v>0</v>
      </c>
      <c r="AQ544" s="5">
        <f t="shared" si="568"/>
        <v>-5000</v>
      </c>
      <c r="AR544" s="5">
        <f>INDEX('Team forecast'!$M$3:$AU$22,MATCH($B544,'Team forecast'!$B$3:$B$22,0),MATCH(AR$1,'Team forecast'!$M$2:$AU$2,0))*IF($Y544&gt;0,25000,0)</f>
        <v>0</v>
      </c>
      <c r="AS544" s="5">
        <f>INDEX('Team forecast'!$M$3:$AU$22,MATCH($B544,'Team forecast'!$B$3:$B$22,0),MATCH(AS$1,'Team forecast'!$M$2:$AU$2,0))*IF($Y544&gt;0,5000,0)</f>
        <v>0</v>
      </c>
      <c r="AT544" s="5">
        <f>INDEX('Team forecast'!$M$3:$AU$22,MATCH($B544,'Team forecast'!$B$3:$B$22,0),MATCH(AT$1,'Team forecast'!$M$2:$AU$2,0))*IF($Y544&gt;0,-15000,0)</f>
        <v>0</v>
      </c>
      <c r="AU544" s="5">
        <f t="shared" si="628"/>
        <v>0</v>
      </c>
      <c r="AV544" s="5">
        <f t="shared" si="629"/>
        <v>0</v>
      </c>
      <c r="AW544" s="5">
        <f t="shared" si="630"/>
        <v>0</v>
      </c>
      <c r="AX544" s="5">
        <f t="shared" si="631"/>
        <v>0</v>
      </c>
      <c r="AY544" s="5">
        <f t="shared" si="573"/>
        <v>0</v>
      </c>
      <c r="AZ544" s="5">
        <f t="shared" si="632"/>
        <v>0</v>
      </c>
      <c r="BA544" s="5">
        <f t="shared" si="633"/>
        <v>0</v>
      </c>
      <c r="BB544" s="5">
        <f t="shared" si="634"/>
        <v>0</v>
      </c>
      <c r="BC544" s="5">
        <f t="shared" si="577"/>
        <v>0</v>
      </c>
      <c r="BD544" s="5">
        <f>IFERROR(SUM(AR544:BC544),0)*((Cockpit!$C$3)^1)</f>
        <v>0</v>
      </c>
      <c r="BE544" s="19">
        <f>INDEX('Team forecast'!$M$3:$AU$22,MATCH($B544,'Team forecast'!$B$3:$B$22,0),MATCH(BE$1,'Team forecast'!$M$2:$AU$2,0))</f>
        <v>0</v>
      </c>
      <c r="BF544" s="19">
        <f>INDEX('Team forecast'!$M$3:$AU$22,MATCH($B544,'Team forecast'!$B$3:$B$22,0),MATCH(BF$1,'Team forecast'!$M$2:$AU$2,0))</f>
        <v>0</v>
      </c>
      <c r="BG544" s="19">
        <f>INDEX('Team forecast'!$M$3:$AU$22,MATCH($B544,'Team forecast'!$B$3:$B$22,0),MATCH(BG$1,'Team forecast'!$M$2:$AU$2,0))</f>
        <v>0</v>
      </c>
      <c r="BH544" s="19">
        <f>INDEX('Team forecast'!$M$3:$AU$22,MATCH($B544,'Team forecast'!$B$3:$B$22,0),MATCH(BH$1,'Team forecast'!$M$2:$AU$2,0))</f>
        <v>0</v>
      </c>
      <c r="BI544" s="5">
        <f t="shared" si="578"/>
        <v>-5000</v>
      </c>
      <c r="BJ544" s="5">
        <f>INDEX('Team forecast'!$M$3:$AU$22,MATCH($B544,'Team forecast'!$B$3:$B$22,0),MATCH(BJ$1,'Team forecast'!$M$2:$AU$2,0))*IF($Y544&gt;0,25000,0)</f>
        <v>0</v>
      </c>
      <c r="BK544" s="5">
        <f>INDEX('Team forecast'!$M$3:$AU$22,MATCH($B544,'Team forecast'!$B$3:$B$22,0),MATCH(BK$1,'Team forecast'!$M$2:$AU$2,0))*IF($Y544&gt;0,5000,0)</f>
        <v>0</v>
      </c>
      <c r="BL544" s="5">
        <f>INDEX('Team forecast'!$M$3:$AU$22,MATCH($B544,'Team forecast'!$B$3:$B$22,0),MATCH(BL$1,'Team forecast'!$M$2:$AU$2,0))*IF($Y544&gt;0,-15000,0)</f>
        <v>0</v>
      </c>
      <c r="BM544" s="5">
        <f t="shared" si="635"/>
        <v>0</v>
      </c>
      <c r="BN544" s="5">
        <f t="shared" si="636"/>
        <v>0</v>
      </c>
      <c r="BO544" s="5">
        <f t="shared" si="637"/>
        <v>0</v>
      </c>
      <c r="BP544" s="5">
        <f t="shared" si="638"/>
        <v>0</v>
      </c>
      <c r="BQ544" s="5">
        <f t="shared" si="583"/>
        <v>0</v>
      </c>
      <c r="BR544" s="5">
        <f t="shared" si="584"/>
        <v>0</v>
      </c>
      <c r="BS544" s="5">
        <f t="shared" si="585"/>
        <v>0</v>
      </c>
      <c r="BT544" s="5">
        <f t="shared" si="639"/>
        <v>0</v>
      </c>
      <c r="BU544" s="5">
        <f t="shared" si="587"/>
        <v>0</v>
      </c>
      <c r="BV544" s="5">
        <f>IFERROR(SUM(BJ544:BU544),0)*((Cockpit!$C$3)^2)</f>
        <v>0</v>
      </c>
      <c r="BW544" s="19">
        <f>INDEX('Team forecast'!$M$3:$AU$22,MATCH($B544,'Team forecast'!$B$3:$B$22,0),MATCH(BW$1,'Team forecast'!$M$2:$AU$2,0))</f>
        <v>0</v>
      </c>
      <c r="BX544" s="19">
        <f>INDEX('Team forecast'!$M$3:$AU$22,MATCH($B544,'Team forecast'!$B$3:$B$22,0),MATCH(BX$1,'Team forecast'!$M$2:$AU$2,0))</f>
        <v>0</v>
      </c>
      <c r="BY544" s="19">
        <f>INDEX('Team forecast'!$M$3:$AU$22,MATCH($B544,'Team forecast'!$B$3:$B$22,0),MATCH(BY$1,'Team forecast'!$M$2:$AU$2,0))</f>
        <v>0</v>
      </c>
      <c r="BZ544" s="19">
        <f>INDEX('Team forecast'!$M$3:$AU$22,MATCH($B544,'Team forecast'!$B$3:$B$22,0),MATCH(BZ$1,'Team forecast'!$M$2:$AU$2,0))</f>
        <v>0</v>
      </c>
      <c r="CA544" s="5">
        <f t="shared" si="588"/>
        <v>-5000</v>
      </c>
      <c r="CB544" s="5">
        <f>INDEX('Team forecast'!$M$3:$AU$22,MATCH($B544,'Team forecast'!$B$3:$B$22,0),MATCH(CB$1,'Team forecast'!$M$2:$AU$2,0))*IF($Y544&gt;0,25000,0)</f>
        <v>0</v>
      </c>
      <c r="CC544" s="5">
        <f>INDEX('Team forecast'!$M$3:$AU$22,MATCH($B544,'Team forecast'!$B$3:$B$22,0),MATCH(CC$1,'Team forecast'!$M$2:$AU$2,0))*IF($Y544&gt;0,5000,0)</f>
        <v>0</v>
      </c>
      <c r="CD544" s="5">
        <f>INDEX('Team forecast'!$M$3:$AU$22,MATCH($B544,'Team forecast'!$B$3:$B$22,0),MATCH(CD$1,'Team forecast'!$M$2:$AU$2,0))*IF($Y544&gt;0,-15000,0)</f>
        <v>0</v>
      </c>
      <c r="CE544" s="5">
        <f t="shared" si="640"/>
        <v>0</v>
      </c>
      <c r="CF544" s="5">
        <f t="shared" si="641"/>
        <v>0</v>
      </c>
      <c r="CG544" s="5">
        <f t="shared" si="642"/>
        <v>0</v>
      </c>
      <c r="CH544" s="5">
        <f t="shared" si="643"/>
        <v>0</v>
      </c>
      <c r="CI544" s="5">
        <f t="shared" si="593"/>
        <v>0</v>
      </c>
      <c r="CJ544" s="5">
        <f t="shared" si="594"/>
        <v>0</v>
      </c>
      <c r="CK544" s="5">
        <f t="shared" si="595"/>
        <v>0</v>
      </c>
      <c r="CL544" s="5">
        <f t="shared" si="644"/>
        <v>0</v>
      </c>
      <c r="CM544" s="5">
        <f t="shared" si="597"/>
        <v>0</v>
      </c>
      <c r="CN544" s="5">
        <f>IFERROR(SUM(CB544:CM544),0)*((Cockpit!$C$3)^3)</f>
        <v>0</v>
      </c>
      <c r="CO544" s="19">
        <f>INDEX('Team forecast'!$M$3:$AU$22,MATCH($B544,'Team forecast'!$B$3:$B$22,0),MATCH(CO$1,'Team forecast'!$M$2:$AU$2,0))</f>
        <v>0</v>
      </c>
      <c r="CP544" s="19">
        <f>INDEX('Team forecast'!$M$3:$AU$22,MATCH($B544,'Team forecast'!$B$3:$B$22,0),MATCH(CP$1,'Team forecast'!$M$2:$AU$2,0))</f>
        <v>0</v>
      </c>
      <c r="CQ544" s="19">
        <f>INDEX('Team forecast'!$M$3:$AU$22,MATCH($B544,'Team forecast'!$B$3:$B$22,0),MATCH(CQ$1,'Team forecast'!$M$2:$AU$2,0))</f>
        <v>0</v>
      </c>
      <c r="CR544" s="19">
        <f>INDEX('Team forecast'!$M$3:$AU$22,MATCH($B544,'Team forecast'!$B$3:$B$22,0),MATCH(CR$1,'Team forecast'!$M$2:$AU$2,0))</f>
        <v>0</v>
      </c>
      <c r="CS544" s="5">
        <f t="shared" si="598"/>
        <v>-5000</v>
      </c>
      <c r="CT544" s="5">
        <f>INDEX('Team forecast'!$M$3:$AU$22,MATCH($B544,'Team forecast'!$B$3:$B$22,0),MATCH(CT$1,'Team forecast'!$M$2:$AU$2,0))*IF($Y544&gt;0,25000,0)</f>
        <v>0</v>
      </c>
      <c r="CU544" s="5">
        <f>INDEX('Team forecast'!$M$3:$AU$22,MATCH($B544,'Team forecast'!$B$3:$B$22,0),MATCH(CU$1,'Team forecast'!$M$2:$AU$2,0))*IF($Y544&gt;0,5000,0)</f>
        <v>0</v>
      </c>
      <c r="CV544" s="5">
        <f>INDEX('Team forecast'!$M$3:$AU$22,MATCH($B544,'Team forecast'!$B$3:$B$22,0),MATCH(CV$1,'Team forecast'!$M$2:$AU$2,0))*IF($Y544&gt;0,-15000,0)</f>
        <v>0</v>
      </c>
      <c r="CW544" s="5">
        <f t="shared" si="599"/>
        <v>0</v>
      </c>
      <c r="CX544" s="5">
        <f t="shared" si="600"/>
        <v>0</v>
      </c>
      <c r="CY544" s="5">
        <f t="shared" si="601"/>
        <v>0</v>
      </c>
      <c r="CZ544" s="5">
        <f t="shared" si="602"/>
        <v>0</v>
      </c>
      <c r="DA544" s="5">
        <f t="shared" si="603"/>
        <v>0</v>
      </c>
      <c r="DB544" s="5">
        <f t="shared" si="604"/>
        <v>0</v>
      </c>
      <c r="DC544" s="5">
        <f t="shared" si="605"/>
        <v>0</v>
      </c>
      <c r="DD544" s="5">
        <f t="shared" si="606"/>
        <v>0</v>
      </c>
      <c r="DE544" s="5">
        <f t="shared" si="607"/>
        <v>0</v>
      </c>
      <c r="DF544" s="5">
        <f>IFERROR(SUM(CT544:DE544),0)*((Cockpit!$C$3)^4)</f>
        <v>0</v>
      </c>
      <c r="DG544" s="19">
        <f>INDEX('Team forecast'!$M$3:$AU$22,MATCH($B544,'Team forecast'!$B$3:$B$22,0),MATCH(DG$1,'Team forecast'!$M$2:$AU$2,0))</f>
        <v>0</v>
      </c>
      <c r="DH544" s="19">
        <f>INDEX('Team forecast'!$M$3:$AU$22,MATCH($B544,'Team forecast'!$B$3:$B$22,0),MATCH(DH$1,'Team forecast'!$M$2:$AU$2,0))</f>
        <v>0</v>
      </c>
      <c r="DI544" s="19">
        <f>INDEX('Team forecast'!$M$3:$AU$22,MATCH($B544,'Team forecast'!$B$3:$B$22,0),MATCH(DI$1,'Team forecast'!$M$2:$AU$2,0))</f>
        <v>0</v>
      </c>
      <c r="DJ544" s="19">
        <f>INDEX('Team forecast'!$M$3:$AU$22,MATCH($B544,'Team forecast'!$B$3:$B$22,0),MATCH(DJ$1,'Team forecast'!$M$2:$AU$2,0))</f>
        <v>0</v>
      </c>
      <c r="DK544" s="5">
        <f t="shared" si="608"/>
        <v>-5000</v>
      </c>
      <c r="DL544" s="5">
        <f>INDEX('Team forecast'!$M$3:$AU$22,MATCH($B544,'Team forecast'!$B$3:$B$22,0),MATCH(DL$1,'Team forecast'!$M$2:$AU$2,0))*IF($Y544&gt;0,25000,0)</f>
        <v>0</v>
      </c>
      <c r="DM544" s="5">
        <f>INDEX('Team forecast'!$M$3:$AU$22,MATCH($B544,'Team forecast'!$B$3:$B$22,0),MATCH(DM$1,'Team forecast'!$M$2:$AU$2,0))*IF($Y544&gt;0,5000,0)</f>
        <v>0</v>
      </c>
      <c r="DN544" s="5">
        <f>INDEX('Team forecast'!$M$3:$AU$22,MATCH($B544,'Team forecast'!$B$3:$B$22,0),MATCH(DN$1,'Team forecast'!$M$2:$AU$2,0))*IF($Y544&gt;0,-15000,0)</f>
        <v>0</v>
      </c>
      <c r="DO544" s="5">
        <f t="shared" si="609"/>
        <v>0</v>
      </c>
      <c r="DP544" s="5">
        <f t="shared" si="610"/>
        <v>0</v>
      </c>
      <c r="DQ544" s="5">
        <f t="shared" si="611"/>
        <v>0</v>
      </c>
      <c r="DR544" s="5">
        <f t="shared" si="612"/>
        <v>0</v>
      </c>
      <c r="DS544" s="5">
        <f t="shared" si="613"/>
        <v>0</v>
      </c>
      <c r="DT544" s="5">
        <f t="shared" si="614"/>
        <v>0</v>
      </c>
      <c r="DU544" s="5">
        <f t="shared" si="615"/>
        <v>0</v>
      </c>
      <c r="DV544" s="5">
        <f t="shared" si="616"/>
        <v>0</v>
      </c>
      <c r="DW544" s="5">
        <f t="shared" si="617"/>
        <v>0</v>
      </c>
      <c r="DX544" s="5">
        <f>IFERROR(SUM(DL544:DW544),0)*((Cockpit!$C$3)^5)</f>
        <v>0</v>
      </c>
      <c r="DY544" s="5">
        <f t="shared" si="618"/>
        <v>-5000</v>
      </c>
      <c r="DZ544" s="5" t="str">
        <f>IF(ISERROR(MATCH(A544,'Current squad'!B:B,0)),"No","Yes")</f>
        <v>No</v>
      </c>
      <c r="EA544" s="5" cm="1">
        <f t="array" ref="EA544">IFERROR(_xlfn.IFS(DZ544="Yes",0,DZ544="No",H544*1%),999999)</f>
        <v>24500</v>
      </c>
      <c r="EB544" s="5">
        <f t="shared" si="645"/>
        <v>2474500</v>
      </c>
      <c r="EC544" s="5">
        <f t="shared" si="619"/>
        <v>-29500</v>
      </c>
      <c r="ED544" s="1">
        <f t="shared" si="646"/>
        <v>-1.2040816326530613E-2</v>
      </c>
      <c r="EE544" s="5">
        <f>RANK(EC544,$EC$2:$EC$572)+COUNTIF($EC$2:EC544,EC544)-1</f>
        <v>292</v>
      </c>
      <c r="EF544" s="4">
        <f>RANK(ED544,$ED$2:$ED$572)+COUNTIF($ED$2:ED544,ED544)-1</f>
        <v>427</v>
      </c>
    </row>
    <row r="545" spans="1:136" x14ac:dyDescent="0.3">
      <c r="A545" t="str">
        <f>IF(Holdet.dk!A545&lt;&gt;"",Holdet.dk!A545,"")</f>
        <v>Danny Ings</v>
      </c>
      <c r="B545" t="str">
        <f>INDEX(Holdet.dk!B:B,MATCH($A545,Holdet.dk!$A:$A,0))</f>
        <v>Southampton</v>
      </c>
      <c r="C545" t="str">
        <f>INDEX(Holdet.dk!C:C,MATCH($A545,Holdet.dk!$A:$A,0))</f>
        <v>Striker</v>
      </c>
      <c r="D545" t="str">
        <f>INDEX(Holdet.dk!D:D,MATCH($A545,Holdet.dk!$A:$A,0))</f>
        <v>7.557.000</v>
      </c>
      <c r="E545" s="1">
        <f>IFERROR(_xlfn.NUMBERVALUE(INDEX(Holdet.dk!$E:$E,MATCH($A545,Holdet.dk!$A:$A,0)),","),0)</f>
        <v>3.2000000000000001E-2</v>
      </c>
      <c r="F545" t="str">
        <f>IF(INDEX(Lookup!H:H,MATCH('Master data'!A545,Lookup!G:G,0))=0,A545,INDEX(Lookup!H:H,MATCH('Master data'!A545,Lookup!G:G,0)))</f>
        <v>Danny Ings</v>
      </c>
      <c r="G545" t="str">
        <f>IFERROR(INDEX(Lookup!B:B,MATCH(INDEX(Rotowire!C:C,MATCH(F545,Rotowire!A:A,0)),Lookup!D:D,0)),"")</f>
        <v>West Ham</v>
      </c>
      <c r="H545" s="5">
        <f t="shared" si="552"/>
        <v>7557000</v>
      </c>
      <c r="I545" s="19">
        <f>IFERROR(INDEX('Team forecast'!$G$3:$I$22,MATCH($B545,'Team forecast'!$B$3:$B$22,0),MATCH(I$1,'Team forecast'!$G$2:$I$2,0)),0)</f>
        <v>1.1637931034482758</v>
      </c>
      <c r="J545" s="19">
        <f>IFERROR(INDEX('Team forecast'!$G$3:$I$22,MATCH($B545,'Team forecast'!$B$3:$B$22,0),MATCH(J$1,'Team forecast'!$G$2:$I$2,0)),0)</f>
        <v>0.89999999999999991</v>
      </c>
      <c r="K545" s="19">
        <f>IFERROR(INDEX('Team forecast'!$G$3:$I$22,MATCH($B545,'Team forecast'!$B$3:$B$22,0),MATCH(K$1,'Team forecast'!$G$2:$I$2,0)),0)</f>
        <v>1.3912753278240162</v>
      </c>
      <c r="L545">
        <f>SUMIFS(Rotowire!E:E,Rotowire!$A:$A,'Master data'!$F545)</f>
        <v>95</v>
      </c>
      <c r="M545" s="2">
        <f>SUMIFS(Rotowire!F:F,Rotowire!$A:$A,'Master data'!$F545)*I545</f>
        <v>0.4422413793103448</v>
      </c>
      <c r="N545" s="2">
        <f>SUMIFS(Rotowire!G:G,Rotowire!$A:$A,'Master data'!$F545)*I545</f>
        <v>0.10474137931034481</v>
      </c>
      <c r="O545" s="2">
        <f>SUMIFS(Rotowire!I:I,Rotowire!$A:$A,'Master data'!$F545)*I545</f>
        <v>1.2918103448275862</v>
      </c>
      <c r="P545" s="2">
        <f>SUMIFS(Rotowire!W:W,Rotowire!$A:$A,'Master data'!$F545)*K545</f>
        <v>0.1808657926171221</v>
      </c>
      <c r="Q545" s="2">
        <f>SUMIFS(Rotowire!Y:Y,Rotowire!$A:$A,'Master data'!$F545)*J545</f>
        <v>0</v>
      </c>
      <c r="R545" s="2">
        <f>SUMIFS(Rotowire!AB:AB,Rotowire!$A:$A,'Master data'!$F545)</f>
        <v>0.09</v>
      </c>
      <c r="S545" s="2">
        <f>SUMIFS(Rotowire!AC:AC,Rotowire!$A:$A,'Master data'!$F545)</f>
        <v>0.01</v>
      </c>
      <c r="T545" s="2">
        <f>INDEX('Team forecast'!D$3:D$22,MATCH($B545,'Team forecast'!$B$3:$B$22,0))</f>
        <v>1.35</v>
      </c>
      <c r="U545" s="2">
        <f>INDEX('Team forecast'!E$3:E$22,MATCH($B545,'Team forecast'!$B$3:$B$22,0))</f>
        <v>1.71</v>
      </c>
      <c r="V545" s="2">
        <f>INDEX('Team forecast'!J$3:J$22,MATCH($B545,'Team forecast'!$B$3:$B$22,0))</f>
        <v>0.30020000000000002</v>
      </c>
      <c r="W545" s="2">
        <f>INDEX('Team forecast'!K$3:K$22,MATCH($B545,'Team forecast'!$B$3:$B$22,0))</f>
        <v>0.2422</v>
      </c>
      <c r="X545" s="2">
        <f>INDEX('Team forecast'!L$3:L$22,MATCH($B545,'Team forecast'!$B$3:$B$22,0))</f>
        <v>0.45750000000000002</v>
      </c>
      <c r="Y545" s="5">
        <f t="shared" si="620"/>
        <v>7000</v>
      </c>
      <c r="Z545" s="5">
        <f t="shared" si="621"/>
        <v>7505.0000000000009</v>
      </c>
      <c r="AA545" s="5">
        <f t="shared" si="622"/>
        <v>1211</v>
      </c>
      <c r="AB545" s="5">
        <f t="shared" si="623"/>
        <v>-6862.5</v>
      </c>
      <c r="AC545" s="5">
        <f t="shared" si="557"/>
        <v>44224.137931034478</v>
      </c>
      <c r="AD545" s="5">
        <f t="shared" si="624"/>
        <v>5237.0689655172409</v>
      </c>
      <c r="AE545" s="5">
        <f t="shared" si="625"/>
        <v>12918.103448275862</v>
      </c>
      <c r="AF545" s="5">
        <f t="shared" si="558"/>
        <v>0</v>
      </c>
      <c r="AG545" s="5">
        <f t="shared" si="559"/>
        <v>0</v>
      </c>
      <c r="AH545" s="5">
        <f t="shared" si="626"/>
        <v>-1800</v>
      </c>
      <c r="AI545" s="5">
        <f t="shared" si="627"/>
        <v>-500</v>
      </c>
      <c r="AJ545" s="5">
        <f t="shared" si="566"/>
        <v>13500</v>
      </c>
      <c r="AK545" s="5">
        <f t="shared" si="567"/>
        <v>-13680</v>
      </c>
      <c r="AL545" s="5">
        <f>IFERROR(SUM(Y545:AK545),-5000)*((Cockpit!$C$3)^0)</f>
        <v>68752.81034482758</v>
      </c>
      <c r="AM545" s="19">
        <f>INDEX('Team forecast'!$M$3:$AU$22,MATCH($B545,'Team forecast'!$B$3:$B$22,0),MATCH(AM$1,'Team forecast'!$M$2:$AU$2,0))</f>
        <v>0</v>
      </c>
      <c r="AN545" s="19">
        <f>INDEX('Team forecast'!$M$3:$AU$22,MATCH($B545,'Team forecast'!$B$3:$B$22,0),MATCH(AN$1,'Team forecast'!$M$2:$AU$2,0))</f>
        <v>0</v>
      </c>
      <c r="AO545" s="19">
        <f>INDEX('Team forecast'!$M$3:$AU$22,MATCH($B545,'Team forecast'!$B$3:$B$22,0),MATCH(AO$1,'Team forecast'!$M$2:$AU$2,0))</f>
        <v>0</v>
      </c>
      <c r="AP545" s="19">
        <f>INDEX('Team forecast'!$M$3:$AU$22,MATCH($B545,'Team forecast'!$B$3:$B$22,0),MATCH(AP$1,'Team forecast'!$M$2:$AU$2,0))</f>
        <v>0</v>
      </c>
      <c r="AQ545" s="5">
        <f t="shared" si="568"/>
        <v>7000</v>
      </c>
      <c r="AR545" s="5">
        <f>INDEX('Team forecast'!$M$3:$AU$22,MATCH($B545,'Team forecast'!$B$3:$B$22,0),MATCH(AR$1,'Team forecast'!$M$2:$AU$2,0))*IF($Y545&gt;0,25000,0)</f>
        <v>0</v>
      </c>
      <c r="AS545" s="5">
        <f>INDEX('Team forecast'!$M$3:$AU$22,MATCH($B545,'Team forecast'!$B$3:$B$22,0),MATCH(AS$1,'Team forecast'!$M$2:$AU$2,0))*IF($Y545&gt;0,5000,0)</f>
        <v>0</v>
      </c>
      <c r="AT545" s="5">
        <f>INDEX('Team forecast'!$M$3:$AU$22,MATCH($B545,'Team forecast'!$B$3:$B$22,0),MATCH(AT$1,'Team forecast'!$M$2:$AU$2,0))*IF($Y545&gt;0,-15000,0)</f>
        <v>0</v>
      </c>
      <c r="AU545" s="5">
        <f t="shared" si="628"/>
        <v>0</v>
      </c>
      <c r="AV545" s="5">
        <f t="shared" si="629"/>
        <v>0</v>
      </c>
      <c r="AW545" s="5">
        <f t="shared" si="630"/>
        <v>0</v>
      </c>
      <c r="AX545" s="5">
        <f t="shared" si="631"/>
        <v>0</v>
      </c>
      <c r="AY545" s="5">
        <f t="shared" si="573"/>
        <v>0</v>
      </c>
      <c r="AZ545" s="5">
        <f t="shared" si="632"/>
        <v>-1800</v>
      </c>
      <c r="BA545" s="5">
        <f t="shared" si="633"/>
        <v>-500</v>
      </c>
      <c r="BB545" s="5">
        <f t="shared" si="634"/>
        <v>0</v>
      </c>
      <c r="BC545" s="5">
        <f t="shared" si="577"/>
        <v>0</v>
      </c>
      <c r="BD545" s="5">
        <f>IFERROR(SUM(AR545:BC545),0)*((Cockpit!$C$3)^1)</f>
        <v>-1610</v>
      </c>
      <c r="BE545" s="19">
        <f>INDEX('Team forecast'!$M$3:$AU$22,MATCH($B545,'Team forecast'!$B$3:$B$22,0),MATCH(BE$1,'Team forecast'!$M$2:$AU$2,0))</f>
        <v>0</v>
      </c>
      <c r="BF545" s="19">
        <f>INDEX('Team forecast'!$M$3:$AU$22,MATCH($B545,'Team forecast'!$B$3:$B$22,0),MATCH(BF$1,'Team forecast'!$M$2:$AU$2,0))</f>
        <v>0</v>
      </c>
      <c r="BG545" s="19">
        <f>INDEX('Team forecast'!$M$3:$AU$22,MATCH($B545,'Team forecast'!$B$3:$B$22,0),MATCH(BG$1,'Team forecast'!$M$2:$AU$2,0))</f>
        <v>0</v>
      </c>
      <c r="BH545" s="19">
        <f>INDEX('Team forecast'!$M$3:$AU$22,MATCH($B545,'Team forecast'!$B$3:$B$22,0),MATCH(BH$1,'Team forecast'!$M$2:$AU$2,0))</f>
        <v>0</v>
      </c>
      <c r="BI545" s="5">
        <f t="shared" si="578"/>
        <v>7000</v>
      </c>
      <c r="BJ545" s="5">
        <f>INDEX('Team forecast'!$M$3:$AU$22,MATCH($B545,'Team forecast'!$B$3:$B$22,0),MATCH(BJ$1,'Team forecast'!$M$2:$AU$2,0))*IF($Y545&gt;0,25000,0)</f>
        <v>0</v>
      </c>
      <c r="BK545" s="5">
        <f>INDEX('Team forecast'!$M$3:$AU$22,MATCH($B545,'Team forecast'!$B$3:$B$22,0),MATCH(BK$1,'Team forecast'!$M$2:$AU$2,0))*IF($Y545&gt;0,5000,0)</f>
        <v>0</v>
      </c>
      <c r="BL545" s="5">
        <f>INDEX('Team forecast'!$M$3:$AU$22,MATCH($B545,'Team forecast'!$B$3:$B$22,0),MATCH(BL$1,'Team forecast'!$M$2:$AU$2,0))*IF($Y545&gt;0,-15000,0)</f>
        <v>0</v>
      </c>
      <c r="BM545" s="5">
        <f t="shared" si="635"/>
        <v>0</v>
      </c>
      <c r="BN545" s="5">
        <f t="shared" si="636"/>
        <v>0</v>
      </c>
      <c r="BO545" s="5">
        <f t="shared" si="637"/>
        <v>0</v>
      </c>
      <c r="BP545" s="5">
        <f t="shared" si="638"/>
        <v>0</v>
      </c>
      <c r="BQ545" s="5">
        <f t="shared" si="583"/>
        <v>0</v>
      </c>
      <c r="BR545" s="5">
        <f t="shared" si="584"/>
        <v>-1800</v>
      </c>
      <c r="BS545" s="5">
        <f t="shared" si="585"/>
        <v>-500</v>
      </c>
      <c r="BT545" s="5">
        <f t="shared" si="639"/>
        <v>0</v>
      </c>
      <c r="BU545" s="5">
        <f t="shared" si="587"/>
        <v>0</v>
      </c>
      <c r="BV545" s="5">
        <f>IFERROR(SUM(BJ545:BU545),0)*((Cockpit!$C$3)^2)</f>
        <v>-1126.9999999999998</v>
      </c>
      <c r="BW545" s="19">
        <f>INDEX('Team forecast'!$M$3:$AU$22,MATCH($B545,'Team forecast'!$B$3:$B$22,0),MATCH(BW$1,'Team forecast'!$M$2:$AU$2,0))</f>
        <v>0</v>
      </c>
      <c r="BX545" s="19">
        <f>INDEX('Team forecast'!$M$3:$AU$22,MATCH($B545,'Team forecast'!$B$3:$B$22,0),MATCH(BX$1,'Team forecast'!$M$2:$AU$2,0))</f>
        <v>0</v>
      </c>
      <c r="BY545" s="19">
        <f>INDEX('Team forecast'!$M$3:$AU$22,MATCH($B545,'Team forecast'!$B$3:$B$22,0),MATCH(BY$1,'Team forecast'!$M$2:$AU$2,0))</f>
        <v>0</v>
      </c>
      <c r="BZ545" s="19">
        <f>INDEX('Team forecast'!$M$3:$AU$22,MATCH($B545,'Team forecast'!$B$3:$B$22,0),MATCH(BZ$1,'Team forecast'!$M$2:$AU$2,0))</f>
        <v>0</v>
      </c>
      <c r="CA545" s="5">
        <f t="shared" si="588"/>
        <v>7000</v>
      </c>
      <c r="CB545" s="5">
        <f>INDEX('Team forecast'!$M$3:$AU$22,MATCH($B545,'Team forecast'!$B$3:$B$22,0),MATCH(CB$1,'Team forecast'!$M$2:$AU$2,0))*IF($Y545&gt;0,25000,0)</f>
        <v>0</v>
      </c>
      <c r="CC545" s="5">
        <f>INDEX('Team forecast'!$M$3:$AU$22,MATCH($B545,'Team forecast'!$B$3:$B$22,0),MATCH(CC$1,'Team forecast'!$M$2:$AU$2,0))*IF($Y545&gt;0,5000,0)</f>
        <v>0</v>
      </c>
      <c r="CD545" s="5">
        <f>INDEX('Team forecast'!$M$3:$AU$22,MATCH($B545,'Team forecast'!$B$3:$B$22,0),MATCH(CD$1,'Team forecast'!$M$2:$AU$2,0))*IF($Y545&gt;0,-15000,0)</f>
        <v>0</v>
      </c>
      <c r="CE545" s="5">
        <f t="shared" si="640"/>
        <v>0</v>
      </c>
      <c r="CF545" s="5">
        <f t="shared" si="641"/>
        <v>0</v>
      </c>
      <c r="CG545" s="5">
        <f t="shared" si="642"/>
        <v>0</v>
      </c>
      <c r="CH545" s="5">
        <f t="shared" si="643"/>
        <v>0</v>
      </c>
      <c r="CI545" s="5">
        <f t="shared" si="593"/>
        <v>0</v>
      </c>
      <c r="CJ545" s="5">
        <f t="shared" si="594"/>
        <v>-1800</v>
      </c>
      <c r="CK545" s="5">
        <f t="shared" si="595"/>
        <v>-500</v>
      </c>
      <c r="CL545" s="5">
        <f t="shared" si="644"/>
        <v>0</v>
      </c>
      <c r="CM545" s="5">
        <f t="shared" si="597"/>
        <v>0</v>
      </c>
      <c r="CN545" s="5">
        <f>IFERROR(SUM(CB545:CM545),0)*((Cockpit!$C$3)^3)</f>
        <v>-788.89999999999986</v>
      </c>
      <c r="CO545" s="19">
        <f>INDEX('Team forecast'!$M$3:$AU$22,MATCH($B545,'Team forecast'!$B$3:$B$22,0),MATCH(CO$1,'Team forecast'!$M$2:$AU$2,0))</f>
        <v>0</v>
      </c>
      <c r="CP545" s="19">
        <f>INDEX('Team forecast'!$M$3:$AU$22,MATCH($B545,'Team forecast'!$B$3:$B$22,0),MATCH(CP$1,'Team forecast'!$M$2:$AU$2,0))</f>
        <v>0</v>
      </c>
      <c r="CQ545" s="19">
        <f>INDEX('Team forecast'!$M$3:$AU$22,MATCH($B545,'Team forecast'!$B$3:$B$22,0),MATCH(CQ$1,'Team forecast'!$M$2:$AU$2,0))</f>
        <v>0</v>
      </c>
      <c r="CR545" s="19">
        <f>INDEX('Team forecast'!$M$3:$AU$22,MATCH($B545,'Team forecast'!$B$3:$B$22,0),MATCH(CR$1,'Team forecast'!$M$2:$AU$2,0))</f>
        <v>0</v>
      </c>
      <c r="CS545" s="5">
        <f t="shared" si="598"/>
        <v>7000</v>
      </c>
      <c r="CT545" s="5">
        <f>INDEX('Team forecast'!$M$3:$AU$22,MATCH($B545,'Team forecast'!$B$3:$B$22,0),MATCH(CT$1,'Team forecast'!$M$2:$AU$2,0))*IF($Y545&gt;0,25000,0)</f>
        <v>0</v>
      </c>
      <c r="CU545" s="5">
        <f>INDEX('Team forecast'!$M$3:$AU$22,MATCH($B545,'Team forecast'!$B$3:$B$22,0),MATCH(CU$1,'Team forecast'!$M$2:$AU$2,0))*IF($Y545&gt;0,5000,0)</f>
        <v>0</v>
      </c>
      <c r="CV545" s="5">
        <f>INDEX('Team forecast'!$M$3:$AU$22,MATCH($B545,'Team forecast'!$B$3:$B$22,0),MATCH(CV$1,'Team forecast'!$M$2:$AU$2,0))*IF($Y545&gt;0,-15000,0)</f>
        <v>0</v>
      </c>
      <c r="CW545" s="5">
        <f t="shared" si="599"/>
        <v>0</v>
      </c>
      <c r="CX545" s="5">
        <f t="shared" si="600"/>
        <v>0</v>
      </c>
      <c r="CY545" s="5">
        <f t="shared" si="601"/>
        <v>0</v>
      </c>
      <c r="CZ545" s="5">
        <f t="shared" si="602"/>
        <v>0</v>
      </c>
      <c r="DA545" s="5">
        <f t="shared" si="603"/>
        <v>0</v>
      </c>
      <c r="DB545" s="5">
        <f t="shared" si="604"/>
        <v>-1800</v>
      </c>
      <c r="DC545" s="5">
        <f t="shared" si="605"/>
        <v>-500</v>
      </c>
      <c r="DD545" s="5">
        <f t="shared" si="606"/>
        <v>0</v>
      </c>
      <c r="DE545" s="5">
        <f t="shared" si="607"/>
        <v>0</v>
      </c>
      <c r="DF545" s="5">
        <f>IFERROR(SUM(CT545:DE545),0)*((Cockpit!$C$3)^4)</f>
        <v>-552.22999999999979</v>
      </c>
      <c r="DG545" s="19">
        <f>INDEX('Team forecast'!$M$3:$AU$22,MATCH($B545,'Team forecast'!$B$3:$B$22,0),MATCH(DG$1,'Team forecast'!$M$2:$AU$2,0))</f>
        <v>0</v>
      </c>
      <c r="DH545" s="19">
        <f>INDEX('Team forecast'!$M$3:$AU$22,MATCH($B545,'Team forecast'!$B$3:$B$22,0),MATCH(DH$1,'Team forecast'!$M$2:$AU$2,0))</f>
        <v>0</v>
      </c>
      <c r="DI545" s="19">
        <f>INDEX('Team forecast'!$M$3:$AU$22,MATCH($B545,'Team forecast'!$B$3:$B$22,0),MATCH(DI$1,'Team forecast'!$M$2:$AU$2,0))</f>
        <v>0</v>
      </c>
      <c r="DJ545" s="19">
        <f>INDEX('Team forecast'!$M$3:$AU$22,MATCH($B545,'Team forecast'!$B$3:$B$22,0),MATCH(DJ$1,'Team forecast'!$M$2:$AU$2,0))</f>
        <v>0</v>
      </c>
      <c r="DK545" s="5">
        <f t="shared" si="608"/>
        <v>7000</v>
      </c>
      <c r="DL545" s="5">
        <f>INDEX('Team forecast'!$M$3:$AU$22,MATCH($B545,'Team forecast'!$B$3:$B$22,0),MATCH(DL$1,'Team forecast'!$M$2:$AU$2,0))*IF($Y545&gt;0,25000,0)</f>
        <v>0</v>
      </c>
      <c r="DM545" s="5">
        <f>INDEX('Team forecast'!$M$3:$AU$22,MATCH($B545,'Team forecast'!$B$3:$B$22,0),MATCH(DM$1,'Team forecast'!$M$2:$AU$2,0))*IF($Y545&gt;0,5000,0)</f>
        <v>0</v>
      </c>
      <c r="DN545" s="5">
        <f>INDEX('Team forecast'!$M$3:$AU$22,MATCH($B545,'Team forecast'!$B$3:$B$22,0),MATCH(DN$1,'Team forecast'!$M$2:$AU$2,0))*IF($Y545&gt;0,-15000,0)</f>
        <v>0</v>
      </c>
      <c r="DO545" s="5">
        <f t="shared" si="609"/>
        <v>0</v>
      </c>
      <c r="DP545" s="5">
        <f t="shared" si="610"/>
        <v>0</v>
      </c>
      <c r="DQ545" s="5">
        <f t="shared" si="611"/>
        <v>0</v>
      </c>
      <c r="DR545" s="5">
        <f t="shared" si="612"/>
        <v>0</v>
      </c>
      <c r="DS545" s="5">
        <f t="shared" si="613"/>
        <v>0</v>
      </c>
      <c r="DT545" s="5">
        <f t="shared" si="614"/>
        <v>-1800</v>
      </c>
      <c r="DU545" s="5">
        <f t="shared" si="615"/>
        <v>-500</v>
      </c>
      <c r="DV545" s="5">
        <f t="shared" si="616"/>
        <v>0</v>
      </c>
      <c r="DW545" s="5">
        <f t="shared" si="617"/>
        <v>0</v>
      </c>
      <c r="DX545" s="5">
        <f>IFERROR(SUM(DL545:DW545),0)*((Cockpit!$C$3)^5)</f>
        <v>-386.56099999999986</v>
      </c>
      <c r="DY545" s="5">
        <f t="shared" si="618"/>
        <v>64288.119344827574</v>
      </c>
      <c r="DZ545" s="5" t="str">
        <f>IF(ISERROR(MATCH(A545,'Current squad'!B:B,0)),"No","Yes")</f>
        <v>No</v>
      </c>
      <c r="EA545" s="5" cm="1">
        <f t="array" ref="EA545">IFERROR(_xlfn.IFS(DZ545="Yes",0,DZ545="No",H545*1%),999999)</f>
        <v>75570</v>
      </c>
      <c r="EB545" s="5">
        <f t="shared" si="645"/>
        <v>7632570</v>
      </c>
      <c r="EC545" s="5">
        <f t="shared" si="619"/>
        <v>-11281.880655172426</v>
      </c>
      <c r="ED545" s="1">
        <f t="shared" si="646"/>
        <v>-1.4929046784666437E-3</v>
      </c>
      <c r="EE545" s="5">
        <f>RANK(EC545,$EC$2:$EC$572)+COUNTIF($EC$2:EC545,EC545)-1</f>
        <v>116</v>
      </c>
      <c r="EF545" s="4">
        <f>RANK(ED545,$ED$2:$ED$572)+COUNTIF($ED$2:ED545,ED545)-1</f>
        <v>98</v>
      </c>
    </row>
    <row r="546" spans="1:136" x14ac:dyDescent="0.3">
      <c r="A546" t="str">
        <f>IF(Holdet.dk!A546&lt;&gt;"",Holdet.dk!A546,"")</f>
        <v>Morgan Gibbs-White</v>
      </c>
      <c r="B546" t="str">
        <f>INDEX(Holdet.dk!B:B,MATCH($A546,Holdet.dk!$A:$A,0))</f>
        <v>Wolverhampton</v>
      </c>
      <c r="C546" t="str">
        <f>INDEX(Holdet.dk!C:C,MATCH($A546,Holdet.dk!$A:$A,0))</f>
        <v>Midfield</v>
      </c>
      <c r="D546" t="str">
        <f>INDEX(Holdet.dk!D:D,MATCH($A546,Holdet.dk!$A:$A,0))</f>
        <v>2.617.000</v>
      </c>
      <c r="E546" s="1">
        <f>IFERROR(_xlfn.NUMBERVALUE(INDEX(Holdet.dk!$E:$E,MATCH($A546,Holdet.dk!$A:$A,0)),","),0)</f>
        <v>1E-3</v>
      </c>
      <c r="F546" t="str">
        <f>IF(INDEX(Lookup!H:H,MATCH('Master data'!A546,Lookup!G:G,0))=0,A546,INDEX(Lookup!H:H,MATCH('Master data'!A546,Lookup!G:G,0)))</f>
        <v>Morgan Gibbs-White</v>
      </c>
      <c r="G546" t="str">
        <f>IFERROR(INDEX(Lookup!B:B,MATCH(INDEX(Rotowire!C:C,MATCH(F546,Rotowire!A:A,0)),Lookup!D:D,0)),"")</f>
        <v>Manchester United</v>
      </c>
      <c r="H546" s="5">
        <f t="shared" si="552"/>
        <v>2617000</v>
      </c>
      <c r="I546" s="19">
        <f>IFERROR(INDEX('Team forecast'!$G$3:$I$22,MATCH($B546,'Team forecast'!$B$3:$B$22,0),MATCH(I$1,'Team forecast'!$G$2:$I$2,0)),0)</f>
        <v>0.75816993464052274</v>
      </c>
      <c r="J546" s="19">
        <f>IFERROR(INDEX('Team forecast'!$G$3:$I$22,MATCH($B546,'Team forecast'!$B$3:$B$22,0),MATCH(J$1,'Team forecast'!$G$2:$I$2,0)),0)</f>
        <v>1.0869565217391304</v>
      </c>
      <c r="K546" s="19">
        <f>IFERROR(INDEX('Team forecast'!$G$3:$I$22,MATCH($B546,'Team forecast'!$B$3:$B$22,0),MATCH(K$1,'Team forecast'!$G$2:$I$2,0)),0)</f>
        <v>0.89252064059371927</v>
      </c>
      <c r="L546">
        <f>SUMIFS(Rotowire!E:E,Rotowire!$A:$A,'Master data'!$F546)</f>
        <v>95</v>
      </c>
      <c r="M546" s="2">
        <f>SUMIFS(Rotowire!F:F,Rotowire!$A:$A,'Master data'!$F546)*I546</f>
        <v>0.13647058823529409</v>
      </c>
      <c r="N546" s="2">
        <f>SUMIFS(Rotowire!G:G,Rotowire!$A:$A,'Master data'!$F546)*I546</f>
        <v>0.18196078431372545</v>
      </c>
      <c r="O546" s="2">
        <f>SUMIFS(Rotowire!I:I,Rotowire!$A:$A,'Master data'!$F546)*I546</f>
        <v>1.0386928104575162</v>
      </c>
      <c r="P546" s="2">
        <f>SUMIFS(Rotowire!W:W,Rotowire!$A:$A,'Master data'!$F546)*K546</f>
        <v>0.22313016014842982</v>
      </c>
      <c r="Q546" s="2">
        <f>SUMIFS(Rotowire!Y:Y,Rotowire!$A:$A,'Master data'!$F546)*J546</f>
        <v>0</v>
      </c>
      <c r="R546" s="2">
        <f>SUMIFS(Rotowire!AB:AB,Rotowire!$A:$A,'Master data'!$F546)</f>
        <v>0.01</v>
      </c>
      <c r="S546" s="2">
        <f>SUMIFS(Rotowire!AC:AC,Rotowire!$A:$A,'Master data'!$F546)</f>
        <v>0</v>
      </c>
      <c r="T546" s="2">
        <f>INDEX('Team forecast'!D$3:D$22,MATCH($B546,'Team forecast'!$B$3:$B$22,0))</f>
        <v>1.1599999999999999</v>
      </c>
      <c r="U546" s="2">
        <f>INDEX('Team forecast'!E$3:E$22,MATCH($B546,'Team forecast'!$B$3:$B$22,0))</f>
        <v>1.5</v>
      </c>
      <c r="V546" s="2">
        <f>INDEX('Team forecast'!J$3:J$22,MATCH($B546,'Team forecast'!$B$3:$B$22,0))</f>
        <v>0.29099999999999998</v>
      </c>
      <c r="W546" s="2">
        <f>INDEX('Team forecast'!K$3:K$22,MATCH($B546,'Team forecast'!$B$3:$B$22,0))</f>
        <v>0.26269999999999999</v>
      </c>
      <c r="X546" s="2">
        <f>INDEX('Team forecast'!L$3:L$22,MATCH($B546,'Team forecast'!$B$3:$B$22,0))</f>
        <v>0.44640000000000002</v>
      </c>
      <c r="Y546" s="5">
        <f t="shared" si="620"/>
        <v>7000</v>
      </c>
      <c r="Z546" s="5">
        <f t="shared" si="621"/>
        <v>7274.9999999999991</v>
      </c>
      <c r="AA546" s="5">
        <f t="shared" si="622"/>
        <v>1313.5</v>
      </c>
      <c r="AB546" s="5">
        <f t="shared" si="623"/>
        <v>-6696</v>
      </c>
      <c r="AC546" s="5">
        <f t="shared" si="557"/>
        <v>17058.823529411762</v>
      </c>
      <c r="AD546" s="5">
        <f t="shared" si="624"/>
        <v>9098.0392156862727</v>
      </c>
      <c r="AE546" s="5">
        <f t="shared" si="625"/>
        <v>10386.928104575161</v>
      </c>
      <c r="AF546" s="5">
        <f t="shared" si="558"/>
        <v>0</v>
      </c>
      <c r="AG546" s="5">
        <f t="shared" si="559"/>
        <v>0</v>
      </c>
      <c r="AH546" s="5">
        <f t="shared" si="626"/>
        <v>-200</v>
      </c>
      <c r="AI546" s="5">
        <f t="shared" si="627"/>
        <v>0</v>
      </c>
      <c r="AJ546" s="5">
        <f t="shared" si="566"/>
        <v>11600</v>
      </c>
      <c r="AK546" s="5">
        <f t="shared" si="567"/>
        <v>-12000</v>
      </c>
      <c r="AL546" s="5">
        <f>IFERROR(SUM(Y546:AK546),-5000)*((Cockpit!$C$3)^0)</f>
        <v>44836.290849673198</v>
      </c>
      <c r="AM546" s="19">
        <f>INDEX('Team forecast'!$M$3:$AU$22,MATCH($B546,'Team forecast'!$B$3:$B$22,0),MATCH(AM$1,'Team forecast'!$M$2:$AU$2,0))</f>
        <v>0</v>
      </c>
      <c r="AN546" s="19">
        <f>INDEX('Team forecast'!$M$3:$AU$22,MATCH($B546,'Team forecast'!$B$3:$B$22,0),MATCH(AN$1,'Team forecast'!$M$2:$AU$2,0))</f>
        <v>0</v>
      </c>
      <c r="AO546" s="19">
        <f>INDEX('Team forecast'!$M$3:$AU$22,MATCH($B546,'Team forecast'!$B$3:$B$22,0),MATCH(AO$1,'Team forecast'!$M$2:$AU$2,0))</f>
        <v>0</v>
      </c>
      <c r="AP546" s="19">
        <f>INDEX('Team forecast'!$M$3:$AU$22,MATCH($B546,'Team forecast'!$B$3:$B$22,0),MATCH(AP$1,'Team forecast'!$M$2:$AU$2,0))</f>
        <v>0</v>
      </c>
      <c r="AQ546" s="5">
        <f t="shared" si="568"/>
        <v>7000</v>
      </c>
      <c r="AR546" s="5">
        <f>INDEX('Team forecast'!$M$3:$AU$22,MATCH($B546,'Team forecast'!$B$3:$B$22,0),MATCH(AR$1,'Team forecast'!$M$2:$AU$2,0))*IF($Y546&gt;0,25000,0)</f>
        <v>0</v>
      </c>
      <c r="AS546" s="5">
        <f>INDEX('Team forecast'!$M$3:$AU$22,MATCH($B546,'Team forecast'!$B$3:$B$22,0),MATCH(AS$1,'Team forecast'!$M$2:$AU$2,0))*IF($Y546&gt;0,5000,0)</f>
        <v>0</v>
      </c>
      <c r="AT546" s="5">
        <f>INDEX('Team forecast'!$M$3:$AU$22,MATCH($B546,'Team forecast'!$B$3:$B$22,0),MATCH(AT$1,'Team forecast'!$M$2:$AU$2,0))*IF($Y546&gt;0,-15000,0)</f>
        <v>0</v>
      </c>
      <c r="AU546" s="5">
        <f t="shared" si="628"/>
        <v>0</v>
      </c>
      <c r="AV546" s="5">
        <f t="shared" si="629"/>
        <v>0</v>
      </c>
      <c r="AW546" s="5">
        <f t="shared" si="630"/>
        <v>0</v>
      </c>
      <c r="AX546" s="5">
        <f t="shared" si="631"/>
        <v>0</v>
      </c>
      <c r="AY546" s="5">
        <f t="shared" si="573"/>
        <v>0</v>
      </c>
      <c r="AZ546" s="5">
        <f t="shared" si="632"/>
        <v>-200</v>
      </c>
      <c r="BA546" s="5">
        <f t="shared" si="633"/>
        <v>0</v>
      </c>
      <c r="BB546" s="5">
        <f t="shared" si="634"/>
        <v>0</v>
      </c>
      <c r="BC546" s="5">
        <f t="shared" si="577"/>
        <v>0</v>
      </c>
      <c r="BD546" s="5">
        <f>IFERROR(SUM(AR546:BC546),0)*((Cockpit!$C$3)^1)</f>
        <v>-140</v>
      </c>
      <c r="BE546" s="19">
        <f>INDEX('Team forecast'!$M$3:$AU$22,MATCH($B546,'Team forecast'!$B$3:$B$22,0),MATCH(BE$1,'Team forecast'!$M$2:$AU$2,0))</f>
        <v>0</v>
      </c>
      <c r="BF546" s="19">
        <f>INDEX('Team forecast'!$M$3:$AU$22,MATCH($B546,'Team forecast'!$B$3:$B$22,0),MATCH(BF$1,'Team forecast'!$M$2:$AU$2,0))</f>
        <v>0</v>
      </c>
      <c r="BG546" s="19">
        <f>INDEX('Team forecast'!$M$3:$AU$22,MATCH($B546,'Team forecast'!$B$3:$B$22,0),MATCH(BG$1,'Team forecast'!$M$2:$AU$2,0))</f>
        <v>0</v>
      </c>
      <c r="BH546" s="19">
        <f>INDEX('Team forecast'!$M$3:$AU$22,MATCH($B546,'Team forecast'!$B$3:$B$22,0),MATCH(BH$1,'Team forecast'!$M$2:$AU$2,0))</f>
        <v>0</v>
      </c>
      <c r="BI546" s="5">
        <f t="shared" si="578"/>
        <v>7000</v>
      </c>
      <c r="BJ546" s="5">
        <f>INDEX('Team forecast'!$M$3:$AU$22,MATCH($B546,'Team forecast'!$B$3:$B$22,0),MATCH(BJ$1,'Team forecast'!$M$2:$AU$2,0))*IF($Y546&gt;0,25000,0)</f>
        <v>0</v>
      </c>
      <c r="BK546" s="5">
        <f>INDEX('Team forecast'!$M$3:$AU$22,MATCH($B546,'Team forecast'!$B$3:$B$22,0),MATCH(BK$1,'Team forecast'!$M$2:$AU$2,0))*IF($Y546&gt;0,5000,0)</f>
        <v>0</v>
      </c>
      <c r="BL546" s="5">
        <f>INDEX('Team forecast'!$M$3:$AU$22,MATCH($B546,'Team forecast'!$B$3:$B$22,0),MATCH(BL$1,'Team forecast'!$M$2:$AU$2,0))*IF($Y546&gt;0,-15000,0)</f>
        <v>0</v>
      </c>
      <c r="BM546" s="5">
        <f t="shared" si="635"/>
        <v>0</v>
      </c>
      <c r="BN546" s="5">
        <f t="shared" si="636"/>
        <v>0</v>
      </c>
      <c r="BO546" s="5">
        <f t="shared" si="637"/>
        <v>0</v>
      </c>
      <c r="BP546" s="5">
        <f t="shared" si="638"/>
        <v>0</v>
      </c>
      <c r="BQ546" s="5">
        <f t="shared" si="583"/>
        <v>0</v>
      </c>
      <c r="BR546" s="5">
        <f t="shared" si="584"/>
        <v>-200</v>
      </c>
      <c r="BS546" s="5">
        <f t="shared" si="585"/>
        <v>0</v>
      </c>
      <c r="BT546" s="5">
        <f t="shared" si="639"/>
        <v>0</v>
      </c>
      <c r="BU546" s="5">
        <f t="shared" si="587"/>
        <v>0</v>
      </c>
      <c r="BV546" s="5">
        <f>IFERROR(SUM(BJ546:BU546),0)*((Cockpit!$C$3)^2)</f>
        <v>-97.999999999999986</v>
      </c>
      <c r="BW546" s="19">
        <f>INDEX('Team forecast'!$M$3:$AU$22,MATCH($B546,'Team forecast'!$B$3:$B$22,0),MATCH(BW$1,'Team forecast'!$M$2:$AU$2,0))</f>
        <v>0</v>
      </c>
      <c r="BX546" s="19">
        <f>INDEX('Team forecast'!$M$3:$AU$22,MATCH($B546,'Team forecast'!$B$3:$B$22,0),MATCH(BX$1,'Team forecast'!$M$2:$AU$2,0))</f>
        <v>0</v>
      </c>
      <c r="BY546" s="19">
        <f>INDEX('Team forecast'!$M$3:$AU$22,MATCH($B546,'Team forecast'!$B$3:$B$22,0),MATCH(BY$1,'Team forecast'!$M$2:$AU$2,0))</f>
        <v>0</v>
      </c>
      <c r="BZ546" s="19">
        <f>INDEX('Team forecast'!$M$3:$AU$22,MATCH($B546,'Team forecast'!$B$3:$B$22,0),MATCH(BZ$1,'Team forecast'!$M$2:$AU$2,0))</f>
        <v>0</v>
      </c>
      <c r="CA546" s="5">
        <f t="shared" si="588"/>
        <v>7000</v>
      </c>
      <c r="CB546" s="5">
        <f>INDEX('Team forecast'!$M$3:$AU$22,MATCH($B546,'Team forecast'!$B$3:$B$22,0),MATCH(CB$1,'Team forecast'!$M$2:$AU$2,0))*IF($Y546&gt;0,25000,0)</f>
        <v>0</v>
      </c>
      <c r="CC546" s="5">
        <f>INDEX('Team forecast'!$M$3:$AU$22,MATCH($B546,'Team forecast'!$B$3:$B$22,0),MATCH(CC$1,'Team forecast'!$M$2:$AU$2,0))*IF($Y546&gt;0,5000,0)</f>
        <v>0</v>
      </c>
      <c r="CD546" s="5">
        <f>INDEX('Team forecast'!$M$3:$AU$22,MATCH($B546,'Team forecast'!$B$3:$B$22,0),MATCH(CD$1,'Team forecast'!$M$2:$AU$2,0))*IF($Y546&gt;0,-15000,0)</f>
        <v>0</v>
      </c>
      <c r="CE546" s="5">
        <f t="shared" si="640"/>
        <v>0</v>
      </c>
      <c r="CF546" s="5">
        <f t="shared" si="641"/>
        <v>0</v>
      </c>
      <c r="CG546" s="5">
        <f t="shared" si="642"/>
        <v>0</v>
      </c>
      <c r="CH546" s="5">
        <f t="shared" si="643"/>
        <v>0</v>
      </c>
      <c r="CI546" s="5">
        <f t="shared" si="593"/>
        <v>0</v>
      </c>
      <c r="CJ546" s="5">
        <f t="shared" si="594"/>
        <v>-200</v>
      </c>
      <c r="CK546" s="5">
        <f t="shared" si="595"/>
        <v>0</v>
      </c>
      <c r="CL546" s="5">
        <f t="shared" si="644"/>
        <v>0</v>
      </c>
      <c r="CM546" s="5">
        <f t="shared" si="597"/>
        <v>0</v>
      </c>
      <c r="CN546" s="5">
        <f>IFERROR(SUM(CB546:CM546),0)*((Cockpit!$C$3)^3)</f>
        <v>-68.59999999999998</v>
      </c>
      <c r="CO546" s="19">
        <f>INDEX('Team forecast'!$M$3:$AU$22,MATCH($B546,'Team forecast'!$B$3:$B$22,0),MATCH(CO$1,'Team forecast'!$M$2:$AU$2,0))</f>
        <v>0</v>
      </c>
      <c r="CP546" s="19">
        <f>INDEX('Team forecast'!$M$3:$AU$22,MATCH($B546,'Team forecast'!$B$3:$B$22,0),MATCH(CP$1,'Team forecast'!$M$2:$AU$2,0))</f>
        <v>0</v>
      </c>
      <c r="CQ546" s="19">
        <f>INDEX('Team forecast'!$M$3:$AU$22,MATCH($B546,'Team forecast'!$B$3:$B$22,0),MATCH(CQ$1,'Team forecast'!$M$2:$AU$2,0))</f>
        <v>0</v>
      </c>
      <c r="CR546" s="19">
        <f>INDEX('Team forecast'!$M$3:$AU$22,MATCH($B546,'Team forecast'!$B$3:$B$22,0),MATCH(CR$1,'Team forecast'!$M$2:$AU$2,0))</f>
        <v>0</v>
      </c>
      <c r="CS546" s="5">
        <f t="shared" si="598"/>
        <v>7000</v>
      </c>
      <c r="CT546" s="5">
        <f>INDEX('Team forecast'!$M$3:$AU$22,MATCH($B546,'Team forecast'!$B$3:$B$22,0),MATCH(CT$1,'Team forecast'!$M$2:$AU$2,0))*IF($Y546&gt;0,25000,0)</f>
        <v>0</v>
      </c>
      <c r="CU546" s="5">
        <f>INDEX('Team forecast'!$M$3:$AU$22,MATCH($B546,'Team forecast'!$B$3:$B$22,0),MATCH(CU$1,'Team forecast'!$M$2:$AU$2,0))*IF($Y546&gt;0,5000,0)</f>
        <v>0</v>
      </c>
      <c r="CV546" s="5">
        <f>INDEX('Team forecast'!$M$3:$AU$22,MATCH($B546,'Team forecast'!$B$3:$B$22,0),MATCH(CV$1,'Team forecast'!$M$2:$AU$2,0))*IF($Y546&gt;0,-15000,0)</f>
        <v>0</v>
      </c>
      <c r="CW546" s="5">
        <f t="shared" si="599"/>
        <v>0</v>
      </c>
      <c r="CX546" s="5">
        <f t="shared" si="600"/>
        <v>0</v>
      </c>
      <c r="CY546" s="5">
        <f t="shared" si="601"/>
        <v>0</v>
      </c>
      <c r="CZ546" s="5">
        <f t="shared" si="602"/>
        <v>0</v>
      </c>
      <c r="DA546" s="5">
        <f t="shared" si="603"/>
        <v>0</v>
      </c>
      <c r="DB546" s="5">
        <f t="shared" si="604"/>
        <v>-200</v>
      </c>
      <c r="DC546" s="5">
        <f t="shared" si="605"/>
        <v>0</v>
      </c>
      <c r="DD546" s="5">
        <f t="shared" si="606"/>
        <v>0</v>
      </c>
      <c r="DE546" s="5">
        <f t="shared" si="607"/>
        <v>0</v>
      </c>
      <c r="DF546" s="5">
        <f>IFERROR(SUM(CT546:DE546),0)*((Cockpit!$C$3)^4)</f>
        <v>-48.019999999999982</v>
      </c>
      <c r="DG546" s="19">
        <f>INDEX('Team forecast'!$M$3:$AU$22,MATCH($B546,'Team forecast'!$B$3:$B$22,0),MATCH(DG$1,'Team forecast'!$M$2:$AU$2,0))</f>
        <v>0</v>
      </c>
      <c r="DH546" s="19">
        <f>INDEX('Team forecast'!$M$3:$AU$22,MATCH($B546,'Team forecast'!$B$3:$B$22,0),MATCH(DH$1,'Team forecast'!$M$2:$AU$2,0))</f>
        <v>0</v>
      </c>
      <c r="DI546" s="19">
        <f>INDEX('Team forecast'!$M$3:$AU$22,MATCH($B546,'Team forecast'!$B$3:$B$22,0),MATCH(DI$1,'Team forecast'!$M$2:$AU$2,0))</f>
        <v>0</v>
      </c>
      <c r="DJ546" s="19">
        <f>INDEX('Team forecast'!$M$3:$AU$22,MATCH($B546,'Team forecast'!$B$3:$B$22,0),MATCH(DJ$1,'Team forecast'!$M$2:$AU$2,0))</f>
        <v>0</v>
      </c>
      <c r="DK546" s="5">
        <f t="shared" si="608"/>
        <v>7000</v>
      </c>
      <c r="DL546" s="5">
        <f>INDEX('Team forecast'!$M$3:$AU$22,MATCH($B546,'Team forecast'!$B$3:$B$22,0),MATCH(DL$1,'Team forecast'!$M$2:$AU$2,0))*IF($Y546&gt;0,25000,0)</f>
        <v>0</v>
      </c>
      <c r="DM546" s="5">
        <f>INDEX('Team forecast'!$M$3:$AU$22,MATCH($B546,'Team forecast'!$B$3:$B$22,0),MATCH(DM$1,'Team forecast'!$M$2:$AU$2,0))*IF($Y546&gt;0,5000,0)</f>
        <v>0</v>
      </c>
      <c r="DN546" s="5">
        <f>INDEX('Team forecast'!$M$3:$AU$22,MATCH($B546,'Team forecast'!$B$3:$B$22,0),MATCH(DN$1,'Team forecast'!$M$2:$AU$2,0))*IF($Y546&gt;0,-15000,0)</f>
        <v>0</v>
      </c>
      <c r="DO546" s="5">
        <f t="shared" si="609"/>
        <v>0</v>
      </c>
      <c r="DP546" s="5">
        <f t="shared" si="610"/>
        <v>0</v>
      </c>
      <c r="DQ546" s="5">
        <f t="shared" si="611"/>
        <v>0</v>
      </c>
      <c r="DR546" s="5">
        <f t="shared" si="612"/>
        <v>0</v>
      </c>
      <c r="DS546" s="5">
        <f t="shared" si="613"/>
        <v>0</v>
      </c>
      <c r="DT546" s="5">
        <f t="shared" si="614"/>
        <v>-200</v>
      </c>
      <c r="DU546" s="5">
        <f t="shared" si="615"/>
        <v>0</v>
      </c>
      <c r="DV546" s="5">
        <f t="shared" si="616"/>
        <v>0</v>
      </c>
      <c r="DW546" s="5">
        <f t="shared" si="617"/>
        <v>0</v>
      </c>
      <c r="DX546" s="5">
        <f>IFERROR(SUM(DL546:DW546),0)*((Cockpit!$C$3)^5)</f>
        <v>-33.61399999999999</v>
      </c>
      <c r="DY546" s="5">
        <f t="shared" si="618"/>
        <v>44448.056849673201</v>
      </c>
      <c r="DZ546" s="5" t="str">
        <f>IF(ISERROR(MATCH(A546,'Current squad'!B:B,0)),"No","Yes")</f>
        <v>No</v>
      </c>
      <c r="EA546" s="5" cm="1">
        <f t="array" ref="EA546">IFERROR(_xlfn.IFS(DZ546="Yes",0,DZ546="No",H546*1%),999999)</f>
        <v>26170</v>
      </c>
      <c r="EB546" s="5">
        <f t="shared" si="645"/>
        <v>2643170</v>
      </c>
      <c r="EC546" s="5">
        <f t="shared" si="619"/>
        <v>18278.056849673201</v>
      </c>
      <c r="ED546" s="1">
        <f t="shared" si="646"/>
        <v>6.9843549291834931E-3</v>
      </c>
      <c r="EE546" s="5">
        <f>RANK(EC546,$EC$2:$EC$572)+COUNTIF($EC$2:EC546,EC546)-1</f>
        <v>26</v>
      </c>
      <c r="EF546" s="4">
        <f>RANK(ED546,$ED$2:$ED$572)+COUNTIF($ED$2:ED546,ED546)-1</f>
        <v>14</v>
      </c>
    </row>
    <row r="547" spans="1:136" x14ac:dyDescent="0.3">
      <c r="A547" t="str">
        <f>IF(Holdet.dk!A547&lt;&gt;"",Holdet.dk!A547,"")</f>
        <v>Lee Peltier</v>
      </c>
      <c r="B547" t="str">
        <f>INDEX(Holdet.dk!B:B,MATCH($A547,Holdet.dk!$A:$A,0))</f>
        <v>West Bromwich</v>
      </c>
      <c r="C547" t="str">
        <f>INDEX(Holdet.dk!C:C,MATCH($A547,Holdet.dk!$A:$A,0))</f>
        <v>Defense</v>
      </c>
      <c r="D547" t="str">
        <f>INDEX(Holdet.dk!D:D,MATCH($A547,Holdet.dk!$A:$A,0))</f>
        <v>1.900.000</v>
      </c>
      <c r="E547" s="1">
        <f>IFERROR(_xlfn.NUMBERVALUE(INDEX(Holdet.dk!$E:$E,MATCH($A547,Holdet.dk!$A:$A,0)),","),0)</f>
        <v>1E-3</v>
      </c>
      <c r="F547" t="str">
        <f>IF(INDEX(Lookup!H:H,MATCH('Master data'!A547,Lookup!G:G,0))=0,A547,INDEX(Lookup!H:H,MATCH('Master data'!A547,Lookup!G:G,0)))</f>
        <v>Lee Peltier</v>
      </c>
      <c r="G547" t="str">
        <f>IFERROR(INDEX(Lookup!B:B,MATCH(INDEX(Rotowire!C:C,MATCH(F547,Rotowire!A:A,0)),Lookup!D:D,0)),"")</f>
        <v/>
      </c>
      <c r="H547" s="5">
        <f t="shared" si="552"/>
        <v>1900000</v>
      </c>
      <c r="I547" s="19">
        <f>IFERROR(INDEX('Team forecast'!$G$3:$I$22,MATCH($B547,'Team forecast'!$B$3:$B$22,0),MATCH(I$1,'Team forecast'!$G$2:$I$2,0)),0)</f>
        <v>1.1504424778761062</v>
      </c>
      <c r="J547" s="19">
        <f>IFERROR(INDEX('Team forecast'!$G$3:$I$22,MATCH($B547,'Team forecast'!$B$3:$B$22,0),MATCH(J$1,'Team forecast'!$G$2:$I$2,0)),0)</f>
        <v>0.79646017699115057</v>
      </c>
      <c r="K547" s="19">
        <f>IFERROR(INDEX('Team forecast'!$G$3:$I$22,MATCH($B547,'Team forecast'!$B$3:$B$22,0),MATCH(K$1,'Team forecast'!$G$2:$I$2,0)),0)</f>
        <v>2.0662361027698317</v>
      </c>
      <c r="L547">
        <f>SUMIFS(Rotowire!E:E,Rotowire!$A:$A,'Master data'!$F547)</f>
        <v>0</v>
      </c>
      <c r="M547" s="2">
        <f>SUMIFS(Rotowire!F:F,Rotowire!$A:$A,'Master data'!$F547)*I547</f>
        <v>0</v>
      </c>
      <c r="N547" s="2">
        <f>SUMIFS(Rotowire!G:G,Rotowire!$A:$A,'Master data'!$F547)*I547</f>
        <v>0</v>
      </c>
      <c r="O547" s="2">
        <f>SUMIFS(Rotowire!I:I,Rotowire!$A:$A,'Master data'!$F547)*I547</f>
        <v>0</v>
      </c>
      <c r="P547" s="2">
        <f>SUMIFS(Rotowire!W:W,Rotowire!$A:$A,'Master data'!$F547)*K547</f>
        <v>0</v>
      </c>
      <c r="Q547" s="2">
        <f>SUMIFS(Rotowire!Y:Y,Rotowire!$A:$A,'Master data'!$F547)*J547</f>
        <v>0</v>
      </c>
      <c r="R547" s="2">
        <f>SUMIFS(Rotowire!AB:AB,Rotowire!$A:$A,'Master data'!$F547)</f>
        <v>0</v>
      </c>
      <c r="S547" s="2">
        <f>SUMIFS(Rotowire!AC:AC,Rotowire!$A:$A,'Master data'!$F547)</f>
        <v>0</v>
      </c>
      <c r="T547" s="2">
        <f>INDEX('Team forecast'!D$3:D$22,MATCH($B547,'Team forecast'!$B$3:$B$22,0))</f>
        <v>1.3</v>
      </c>
      <c r="U547" s="2">
        <f>INDEX('Team forecast'!E$3:E$22,MATCH($B547,'Team forecast'!$B$3:$B$22,0))</f>
        <v>1.8</v>
      </c>
      <c r="V547" s="2">
        <f>INDEX('Team forecast'!J$3:J$22,MATCH($B547,'Team forecast'!$B$3:$B$22,0))</f>
        <v>0.27679999999999999</v>
      </c>
      <c r="W547" s="2">
        <f>INDEX('Team forecast'!K$3:K$22,MATCH($B547,'Team forecast'!$B$3:$B$22,0))</f>
        <v>0.23730000000000001</v>
      </c>
      <c r="X547" s="2">
        <f>INDEX('Team forecast'!L$3:L$22,MATCH($B547,'Team forecast'!$B$3:$B$22,0))</f>
        <v>0.4859</v>
      </c>
      <c r="Y547" s="5">
        <f t="shared" si="620"/>
        <v>-5000</v>
      </c>
      <c r="Z547" s="5">
        <f t="shared" si="621"/>
        <v>0</v>
      </c>
      <c r="AA547" s="5">
        <f t="shared" si="622"/>
        <v>0</v>
      </c>
      <c r="AB547" s="5">
        <f t="shared" si="623"/>
        <v>0</v>
      </c>
      <c r="AC547" s="5">
        <f t="shared" si="557"/>
        <v>0</v>
      </c>
      <c r="AD547" s="5">
        <f t="shared" si="624"/>
        <v>0</v>
      </c>
      <c r="AE547" s="5">
        <f t="shared" si="625"/>
        <v>0</v>
      </c>
      <c r="AF547" s="5">
        <f t="shared" si="558"/>
        <v>0</v>
      </c>
      <c r="AG547" s="5">
        <f t="shared" si="559"/>
        <v>0</v>
      </c>
      <c r="AH547" s="5">
        <f t="shared" si="626"/>
        <v>0</v>
      </c>
      <c r="AI547" s="5">
        <f t="shared" si="627"/>
        <v>0</v>
      </c>
      <c r="AJ547" s="5">
        <f t="shared" si="566"/>
        <v>0</v>
      </c>
      <c r="AK547" s="5">
        <f t="shared" si="567"/>
        <v>0</v>
      </c>
      <c r="AL547" s="5">
        <f>IFERROR(SUM(Y547:AK547),-5000)*((Cockpit!$C$3)^0)</f>
        <v>-5000</v>
      </c>
      <c r="AM547" s="19">
        <f>INDEX('Team forecast'!$M$3:$AU$22,MATCH($B547,'Team forecast'!$B$3:$B$22,0),MATCH(AM$1,'Team forecast'!$M$2:$AU$2,0))</f>
        <v>0</v>
      </c>
      <c r="AN547" s="19">
        <f>INDEX('Team forecast'!$M$3:$AU$22,MATCH($B547,'Team forecast'!$B$3:$B$22,0),MATCH(AN$1,'Team forecast'!$M$2:$AU$2,0))</f>
        <v>0</v>
      </c>
      <c r="AO547" s="19">
        <f>INDEX('Team forecast'!$M$3:$AU$22,MATCH($B547,'Team forecast'!$B$3:$B$22,0),MATCH(AO$1,'Team forecast'!$M$2:$AU$2,0))</f>
        <v>0</v>
      </c>
      <c r="AP547" s="19">
        <f>INDEX('Team forecast'!$M$3:$AU$22,MATCH($B547,'Team forecast'!$B$3:$B$22,0),MATCH(AP$1,'Team forecast'!$M$2:$AU$2,0))</f>
        <v>0</v>
      </c>
      <c r="AQ547" s="5">
        <f t="shared" si="568"/>
        <v>-5000</v>
      </c>
      <c r="AR547" s="5">
        <f>INDEX('Team forecast'!$M$3:$AU$22,MATCH($B547,'Team forecast'!$B$3:$B$22,0),MATCH(AR$1,'Team forecast'!$M$2:$AU$2,0))*IF($Y547&gt;0,25000,0)</f>
        <v>0</v>
      </c>
      <c r="AS547" s="5">
        <f>INDEX('Team forecast'!$M$3:$AU$22,MATCH($B547,'Team forecast'!$B$3:$B$22,0),MATCH(AS$1,'Team forecast'!$M$2:$AU$2,0))*IF($Y547&gt;0,5000,0)</f>
        <v>0</v>
      </c>
      <c r="AT547" s="5">
        <f>INDEX('Team forecast'!$M$3:$AU$22,MATCH($B547,'Team forecast'!$B$3:$B$22,0),MATCH(AT$1,'Team forecast'!$M$2:$AU$2,0))*IF($Y547&gt;0,-15000,0)</f>
        <v>0</v>
      </c>
      <c r="AU547" s="5">
        <f t="shared" si="628"/>
        <v>0</v>
      </c>
      <c r="AV547" s="5">
        <f t="shared" si="629"/>
        <v>0</v>
      </c>
      <c r="AW547" s="5">
        <f t="shared" si="630"/>
        <v>0</v>
      </c>
      <c r="AX547" s="5">
        <f t="shared" si="631"/>
        <v>0</v>
      </c>
      <c r="AY547" s="5">
        <f t="shared" si="573"/>
        <v>0</v>
      </c>
      <c r="AZ547" s="5">
        <f t="shared" si="632"/>
        <v>0</v>
      </c>
      <c r="BA547" s="5">
        <f t="shared" si="633"/>
        <v>0</v>
      </c>
      <c r="BB547" s="5">
        <f t="shared" si="634"/>
        <v>0</v>
      </c>
      <c r="BC547" s="5">
        <f t="shared" si="577"/>
        <v>0</v>
      </c>
      <c r="BD547" s="5">
        <f>IFERROR(SUM(AR547:BC547),0)*((Cockpit!$C$3)^1)</f>
        <v>0</v>
      </c>
      <c r="BE547" s="19">
        <f>INDEX('Team forecast'!$M$3:$AU$22,MATCH($B547,'Team forecast'!$B$3:$B$22,0),MATCH(BE$1,'Team forecast'!$M$2:$AU$2,0))</f>
        <v>0</v>
      </c>
      <c r="BF547" s="19">
        <f>INDEX('Team forecast'!$M$3:$AU$22,MATCH($B547,'Team forecast'!$B$3:$B$22,0),MATCH(BF$1,'Team forecast'!$M$2:$AU$2,0))</f>
        <v>0</v>
      </c>
      <c r="BG547" s="19">
        <f>INDEX('Team forecast'!$M$3:$AU$22,MATCH($B547,'Team forecast'!$B$3:$B$22,0),MATCH(BG$1,'Team forecast'!$M$2:$AU$2,0))</f>
        <v>0</v>
      </c>
      <c r="BH547" s="19">
        <f>INDEX('Team forecast'!$M$3:$AU$22,MATCH($B547,'Team forecast'!$B$3:$B$22,0),MATCH(BH$1,'Team forecast'!$M$2:$AU$2,0))</f>
        <v>0</v>
      </c>
      <c r="BI547" s="5">
        <f t="shared" si="578"/>
        <v>-5000</v>
      </c>
      <c r="BJ547" s="5">
        <f>INDEX('Team forecast'!$M$3:$AU$22,MATCH($B547,'Team forecast'!$B$3:$B$22,0),MATCH(BJ$1,'Team forecast'!$M$2:$AU$2,0))*IF($Y547&gt;0,25000,0)</f>
        <v>0</v>
      </c>
      <c r="BK547" s="5">
        <f>INDEX('Team forecast'!$M$3:$AU$22,MATCH($B547,'Team forecast'!$B$3:$B$22,0),MATCH(BK$1,'Team forecast'!$M$2:$AU$2,0))*IF($Y547&gt;0,5000,0)</f>
        <v>0</v>
      </c>
      <c r="BL547" s="5">
        <f>INDEX('Team forecast'!$M$3:$AU$22,MATCH($B547,'Team forecast'!$B$3:$B$22,0),MATCH(BL$1,'Team forecast'!$M$2:$AU$2,0))*IF($Y547&gt;0,-15000,0)</f>
        <v>0</v>
      </c>
      <c r="BM547" s="5">
        <f t="shared" si="635"/>
        <v>0</v>
      </c>
      <c r="BN547" s="5">
        <f t="shared" si="636"/>
        <v>0</v>
      </c>
      <c r="BO547" s="5">
        <f t="shared" si="637"/>
        <v>0</v>
      </c>
      <c r="BP547" s="5">
        <f t="shared" si="638"/>
        <v>0</v>
      </c>
      <c r="BQ547" s="5">
        <f t="shared" si="583"/>
        <v>0</v>
      </c>
      <c r="BR547" s="5">
        <f t="shared" si="584"/>
        <v>0</v>
      </c>
      <c r="BS547" s="5">
        <f t="shared" si="585"/>
        <v>0</v>
      </c>
      <c r="BT547" s="5">
        <f t="shared" si="639"/>
        <v>0</v>
      </c>
      <c r="BU547" s="5">
        <f t="shared" si="587"/>
        <v>0</v>
      </c>
      <c r="BV547" s="5">
        <f>IFERROR(SUM(BJ547:BU547),0)*((Cockpit!$C$3)^2)</f>
        <v>0</v>
      </c>
      <c r="BW547" s="19">
        <f>INDEX('Team forecast'!$M$3:$AU$22,MATCH($B547,'Team forecast'!$B$3:$B$22,0),MATCH(BW$1,'Team forecast'!$M$2:$AU$2,0))</f>
        <v>0</v>
      </c>
      <c r="BX547" s="19">
        <f>INDEX('Team forecast'!$M$3:$AU$22,MATCH($B547,'Team forecast'!$B$3:$B$22,0),MATCH(BX$1,'Team forecast'!$M$2:$AU$2,0))</f>
        <v>0</v>
      </c>
      <c r="BY547" s="19">
        <f>INDEX('Team forecast'!$M$3:$AU$22,MATCH($B547,'Team forecast'!$B$3:$B$22,0),MATCH(BY$1,'Team forecast'!$M$2:$AU$2,0))</f>
        <v>0</v>
      </c>
      <c r="BZ547" s="19">
        <f>INDEX('Team forecast'!$M$3:$AU$22,MATCH($B547,'Team forecast'!$B$3:$B$22,0),MATCH(BZ$1,'Team forecast'!$M$2:$AU$2,0))</f>
        <v>0</v>
      </c>
      <c r="CA547" s="5">
        <f t="shared" si="588"/>
        <v>-5000</v>
      </c>
      <c r="CB547" s="5">
        <f>INDEX('Team forecast'!$M$3:$AU$22,MATCH($B547,'Team forecast'!$B$3:$B$22,0),MATCH(CB$1,'Team forecast'!$M$2:$AU$2,0))*IF($Y547&gt;0,25000,0)</f>
        <v>0</v>
      </c>
      <c r="CC547" s="5">
        <f>INDEX('Team forecast'!$M$3:$AU$22,MATCH($B547,'Team forecast'!$B$3:$B$22,0),MATCH(CC$1,'Team forecast'!$M$2:$AU$2,0))*IF($Y547&gt;0,5000,0)</f>
        <v>0</v>
      </c>
      <c r="CD547" s="5">
        <f>INDEX('Team forecast'!$M$3:$AU$22,MATCH($B547,'Team forecast'!$B$3:$B$22,0),MATCH(CD$1,'Team forecast'!$M$2:$AU$2,0))*IF($Y547&gt;0,-15000,0)</f>
        <v>0</v>
      </c>
      <c r="CE547" s="5">
        <f t="shared" si="640"/>
        <v>0</v>
      </c>
      <c r="CF547" s="5">
        <f t="shared" si="641"/>
        <v>0</v>
      </c>
      <c r="CG547" s="5">
        <f t="shared" si="642"/>
        <v>0</v>
      </c>
      <c r="CH547" s="5">
        <f t="shared" si="643"/>
        <v>0</v>
      </c>
      <c r="CI547" s="5">
        <f t="shared" si="593"/>
        <v>0</v>
      </c>
      <c r="CJ547" s="5">
        <f t="shared" si="594"/>
        <v>0</v>
      </c>
      <c r="CK547" s="5">
        <f t="shared" si="595"/>
        <v>0</v>
      </c>
      <c r="CL547" s="5">
        <f t="shared" si="644"/>
        <v>0</v>
      </c>
      <c r="CM547" s="5">
        <f t="shared" si="597"/>
        <v>0</v>
      </c>
      <c r="CN547" s="5">
        <f>IFERROR(SUM(CB547:CM547),0)*((Cockpit!$C$3)^3)</f>
        <v>0</v>
      </c>
      <c r="CO547" s="19">
        <f>INDEX('Team forecast'!$M$3:$AU$22,MATCH($B547,'Team forecast'!$B$3:$B$22,0),MATCH(CO$1,'Team forecast'!$M$2:$AU$2,0))</f>
        <v>0</v>
      </c>
      <c r="CP547" s="19">
        <f>INDEX('Team forecast'!$M$3:$AU$22,MATCH($B547,'Team forecast'!$B$3:$B$22,0),MATCH(CP$1,'Team forecast'!$M$2:$AU$2,0))</f>
        <v>0</v>
      </c>
      <c r="CQ547" s="19">
        <f>INDEX('Team forecast'!$M$3:$AU$22,MATCH($B547,'Team forecast'!$B$3:$B$22,0),MATCH(CQ$1,'Team forecast'!$M$2:$AU$2,0))</f>
        <v>0</v>
      </c>
      <c r="CR547" s="19">
        <f>INDEX('Team forecast'!$M$3:$AU$22,MATCH($B547,'Team forecast'!$B$3:$B$22,0),MATCH(CR$1,'Team forecast'!$M$2:$AU$2,0))</f>
        <v>0</v>
      </c>
      <c r="CS547" s="5">
        <f t="shared" si="598"/>
        <v>-5000</v>
      </c>
      <c r="CT547" s="5">
        <f>INDEX('Team forecast'!$M$3:$AU$22,MATCH($B547,'Team forecast'!$B$3:$B$22,0),MATCH(CT$1,'Team forecast'!$M$2:$AU$2,0))*IF($Y547&gt;0,25000,0)</f>
        <v>0</v>
      </c>
      <c r="CU547" s="5">
        <f>INDEX('Team forecast'!$M$3:$AU$22,MATCH($B547,'Team forecast'!$B$3:$B$22,0),MATCH(CU$1,'Team forecast'!$M$2:$AU$2,0))*IF($Y547&gt;0,5000,0)</f>
        <v>0</v>
      </c>
      <c r="CV547" s="5">
        <f>INDEX('Team forecast'!$M$3:$AU$22,MATCH($B547,'Team forecast'!$B$3:$B$22,0),MATCH(CV$1,'Team forecast'!$M$2:$AU$2,0))*IF($Y547&gt;0,-15000,0)</f>
        <v>0</v>
      </c>
      <c r="CW547" s="5">
        <f t="shared" si="599"/>
        <v>0</v>
      </c>
      <c r="CX547" s="5">
        <f t="shared" si="600"/>
        <v>0</v>
      </c>
      <c r="CY547" s="5">
        <f t="shared" si="601"/>
        <v>0</v>
      </c>
      <c r="CZ547" s="5">
        <f t="shared" si="602"/>
        <v>0</v>
      </c>
      <c r="DA547" s="5">
        <f t="shared" si="603"/>
        <v>0</v>
      </c>
      <c r="DB547" s="5">
        <f t="shared" si="604"/>
        <v>0</v>
      </c>
      <c r="DC547" s="5">
        <f t="shared" si="605"/>
        <v>0</v>
      </c>
      <c r="DD547" s="5">
        <f t="shared" si="606"/>
        <v>0</v>
      </c>
      <c r="DE547" s="5">
        <f t="shared" si="607"/>
        <v>0</v>
      </c>
      <c r="DF547" s="5">
        <f>IFERROR(SUM(CT547:DE547),0)*((Cockpit!$C$3)^4)</f>
        <v>0</v>
      </c>
      <c r="DG547" s="19">
        <f>INDEX('Team forecast'!$M$3:$AU$22,MATCH($B547,'Team forecast'!$B$3:$B$22,0),MATCH(DG$1,'Team forecast'!$M$2:$AU$2,0))</f>
        <v>0</v>
      </c>
      <c r="DH547" s="19">
        <f>INDEX('Team forecast'!$M$3:$AU$22,MATCH($B547,'Team forecast'!$B$3:$B$22,0),MATCH(DH$1,'Team forecast'!$M$2:$AU$2,0))</f>
        <v>0</v>
      </c>
      <c r="DI547" s="19">
        <f>INDEX('Team forecast'!$M$3:$AU$22,MATCH($B547,'Team forecast'!$B$3:$B$22,0),MATCH(DI$1,'Team forecast'!$M$2:$AU$2,0))</f>
        <v>0</v>
      </c>
      <c r="DJ547" s="19">
        <f>INDEX('Team forecast'!$M$3:$AU$22,MATCH($B547,'Team forecast'!$B$3:$B$22,0),MATCH(DJ$1,'Team forecast'!$M$2:$AU$2,0))</f>
        <v>0</v>
      </c>
      <c r="DK547" s="5">
        <f t="shared" si="608"/>
        <v>-5000</v>
      </c>
      <c r="DL547" s="5">
        <f>INDEX('Team forecast'!$M$3:$AU$22,MATCH($B547,'Team forecast'!$B$3:$B$22,0),MATCH(DL$1,'Team forecast'!$M$2:$AU$2,0))*IF($Y547&gt;0,25000,0)</f>
        <v>0</v>
      </c>
      <c r="DM547" s="5">
        <f>INDEX('Team forecast'!$M$3:$AU$22,MATCH($B547,'Team forecast'!$B$3:$B$22,0),MATCH(DM$1,'Team forecast'!$M$2:$AU$2,0))*IF($Y547&gt;0,5000,0)</f>
        <v>0</v>
      </c>
      <c r="DN547" s="5">
        <f>INDEX('Team forecast'!$M$3:$AU$22,MATCH($B547,'Team forecast'!$B$3:$B$22,0),MATCH(DN$1,'Team forecast'!$M$2:$AU$2,0))*IF($Y547&gt;0,-15000,0)</f>
        <v>0</v>
      </c>
      <c r="DO547" s="5">
        <f t="shared" si="609"/>
        <v>0</v>
      </c>
      <c r="DP547" s="5">
        <f t="shared" si="610"/>
        <v>0</v>
      </c>
      <c r="DQ547" s="5">
        <f t="shared" si="611"/>
        <v>0</v>
      </c>
      <c r="DR547" s="5">
        <f t="shared" si="612"/>
        <v>0</v>
      </c>
      <c r="DS547" s="5">
        <f t="shared" si="613"/>
        <v>0</v>
      </c>
      <c r="DT547" s="5">
        <f t="shared" si="614"/>
        <v>0</v>
      </c>
      <c r="DU547" s="5">
        <f t="shared" si="615"/>
        <v>0</v>
      </c>
      <c r="DV547" s="5">
        <f t="shared" si="616"/>
        <v>0</v>
      </c>
      <c r="DW547" s="5">
        <f t="shared" si="617"/>
        <v>0</v>
      </c>
      <c r="DX547" s="5">
        <f>IFERROR(SUM(DL547:DW547),0)*((Cockpit!$C$3)^5)</f>
        <v>0</v>
      </c>
      <c r="DY547" s="5">
        <f t="shared" si="618"/>
        <v>-5000</v>
      </c>
      <c r="DZ547" s="5" t="str">
        <f>IF(ISERROR(MATCH(A547,'Current squad'!B:B,0)),"No","Yes")</f>
        <v>No</v>
      </c>
      <c r="EA547" s="5" cm="1">
        <f t="array" ref="EA547">IFERROR(_xlfn.IFS(DZ547="Yes",0,DZ547="No",H547*1%),999999)</f>
        <v>19000</v>
      </c>
      <c r="EB547" s="5">
        <f t="shared" si="645"/>
        <v>1919000</v>
      </c>
      <c r="EC547" s="5">
        <f t="shared" si="619"/>
        <v>-24000</v>
      </c>
      <c r="ED547" s="1">
        <f t="shared" si="646"/>
        <v>-1.2631578947368421E-2</v>
      </c>
      <c r="EE547" s="5">
        <f>RANK(EC547,$EC$2:$EC$572)+COUNTIF($EC$2:EC547,EC547)-1</f>
        <v>214</v>
      </c>
      <c r="EF547" s="4">
        <f>RANK(ED547,$ED$2:$ED$572)+COUNTIF($ED$2:ED547,ED547)-1</f>
        <v>531</v>
      </c>
    </row>
    <row r="548" spans="1:136" x14ac:dyDescent="0.3">
      <c r="A548" t="str">
        <f>IF(Holdet.dk!A548&lt;&gt;"",Holdet.dk!A548,"")</f>
        <v>Luke Shaw</v>
      </c>
      <c r="B548" t="str">
        <f>INDEX(Holdet.dk!B:B,MATCH($A548,Holdet.dk!$A:$A,0))</f>
        <v>Manchester United</v>
      </c>
      <c r="C548" t="str">
        <f>INDEX(Holdet.dk!C:C,MATCH($A548,Holdet.dk!$A:$A,0))</f>
        <v>Defense</v>
      </c>
      <c r="D548" t="str">
        <f>INDEX(Holdet.dk!D:D,MATCH($A548,Holdet.dk!$A:$A,0))</f>
        <v>5.305.000</v>
      </c>
      <c r="E548" s="1">
        <f>IFERROR(_xlfn.NUMBERVALUE(INDEX(Holdet.dk!$E:$E,MATCH($A548,Holdet.dk!$A:$A,0)),","),0)</f>
        <v>6.5000000000000002E-2</v>
      </c>
      <c r="F548" t="str">
        <f>IF(INDEX(Lookup!H:H,MATCH('Master data'!A548,Lookup!G:G,0))=0,A548,INDEX(Lookup!H:H,MATCH('Master data'!A548,Lookup!G:G,0)))</f>
        <v>Luke Shaw</v>
      </c>
      <c r="G548" t="str">
        <f>IFERROR(INDEX(Lookup!B:B,MATCH(INDEX(Rotowire!C:C,MATCH(F548,Rotowire!A:A,0)),Lookup!D:D,0)),"")</f>
        <v/>
      </c>
      <c r="H548" s="5">
        <f t="shared" si="552"/>
        <v>5305000</v>
      </c>
      <c r="I548" s="19">
        <f>IFERROR(INDEX('Team forecast'!$G$3:$I$22,MATCH($B548,'Team forecast'!$B$3:$B$22,0),MATCH(I$1,'Team forecast'!$G$2:$I$2,0)),0)</f>
        <v>1.0869565217391304</v>
      </c>
      <c r="J548" s="19">
        <f>IFERROR(INDEX('Team forecast'!$G$3:$I$22,MATCH($B548,'Team forecast'!$B$3:$B$22,0),MATCH(J$1,'Team forecast'!$G$2:$I$2,0)),0)</f>
        <v>0.75816993464052274</v>
      </c>
      <c r="K548" s="19">
        <f>IFERROR(INDEX('Team forecast'!$G$3:$I$22,MATCH($B548,'Team forecast'!$B$3:$B$22,0),MATCH(K$1,'Team forecast'!$G$2:$I$2,0)),0)</f>
        <v>1.4927913375362158</v>
      </c>
      <c r="L548">
        <f>SUMIFS(Rotowire!E:E,Rotowire!$A:$A,'Master data'!$F548)</f>
        <v>0</v>
      </c>
      <c r="M548" s="2">
        <f>SUMIFS(Rotowire!F:F,Rotowire!$A:$A,'Master data'!$F548)*I548</f>
        <v>0</v>
      </c>
      <c r="N548" s="2">
        <f>SUMIFS(Rotowire!G:G,Rotowire!$A:$A,'Master data'!$F548)*I548</f>
        <v>0</v>
      </c>
      <c r="O548" s="2">
        <f>SUMIFS(Rotowire!I:I,Rotowire!$A:$A,'Master data'!$F548)*I548</f>
        <v>0</v>
      </c>
      <c r="P548" s="2">
        <f>SUMIFS(Rotowire!W:W,Rotowire!$A:$A,'Master data'!$F548)*K548</f>
        <v>0</v>
      </c>
      <c r="Q548" s="2">
        <f>SUMIFS(Rotowire!Y:Y,Rotowire!$A:$A,'Master data'!$F548)*J548</f>
        <v>0</v>
      </c>
      <c r="R548" s="2">
        <f>SUMIFS(Rotowire!AB:AB,Rotowire!$A:$A,'Master data'!$F548)</f>
        <v>0</v>
      </c>
      <c r="S548" s="2">
        <f>SUMIFS(Rotowire!AC:AC,Rotowire!$A:$A,'Master data'!$F548)</f>
        <v>0</v>
      </c>
      <c r="T548" s="2">
        <f>INDEX('Team forecast'!D$3:D$22,MATCH($B548,'Team forecast'!$B$3:$B$22,0))</f>
        <v>1.5</v>
      </c>
      <c r="U548" s="2">
        <f>INDEX('Team forecast'!E$3:E$22,MATCH($B548,'Team forecast'!$B$3:$B$22,0))</f>
        <v>1.1599999999999999</v>
      </c>
      <c r="V548" s="2">
        <f>INDEX('Team forecast'!J$3:J$22,MATCH($B548,'Team forecast'!$B$3:$B$22,0))</f>
        <v>0.44640000000000002</v>
      </c>
      <c r="W548" s="2">
        <f>INDEX('Team forecast'!K$3:K$22,MATCH($B548,'Team forecast'!$B$3:$B$22,0))</f>
        <v>0.26269999999999999</v>
      </c>
      <c r="X548" s="2">
        <f>INDEX('Team forecast'!L$3:L$22,MATCH($B548,'Team forecast'!$B$3:$B$22,0))</f>
        <v>0.29099999999999998</v>
      </c>
      <c r="Y548" s="5">
        <f t="shared" si="620"/>
        <v>-5000</v>
      </c>
      <c r="Z548" s="5">
        <f t="shared" si="621"/>
        <v>0</v>
      </c>
      <c r="AA548" s="5">
        <f t="shared" si="622"/>
        <v>0</v>
      </c>
      <c r="AB548" s="5">
        <f t="shared" si="623"/>
        <v>0</v>
      </c>
      <c r="AC548" s="5">
        <f t="shared" si="557"/>
        <v>0</v>
      </c>
      <c r="AD548" s="5">
        <f t="shared" si="624"/>
        <v>0</v>
      </c>
      <c r="AE548" s="5">
        <f t="shared" si="625"/>
        <v>0</v>
      </c>
      <c r="AF548" s="5">
        <f t="shared" si="558"/>
        <v>0</v>
      </c>
      <c r="AG548" s="5">
        <f t="shared" si="559"/>
        <v>0</v>
      </c>
      <c r="AH548" s="5">
        <f t="shared" si="626"/>
        <v>0</v>
      </c>
      <c r="AI548" s="5">
        <f t="shared" si="627"/>
        <v>0</v>
      </c>
      <c r="AJ548" s="5">
        <f t="shared" si="566"/>
        <v>0</v>
      </c>
      <c r="AK548" s="5">
        <f t="shared" si="567"/>
        <v>0</v>
      </c>
      <c r="AL548" s="5">
        <f>IFERROR(SUM(Y548:AK548),-5000)*((Cockpit!$C$3)^0)</f>
        <v>-5000</v>
      </c>
      <c r="AM548" s="19">
        <f>INDEX('Team forecast'!$M$3:$AU$22,MATCH($B548,'Team forecast'!$B$3:$B$22,0),MATCH(AM$1,'Team forecast'!$M$2:$AU$2,0))</f>
        <v>0</v>
      </c>
      <c r="AN548" s="19">
        <f>INDEX('Team forecast'!$M$3:$AU$22,MATCH($B548,'Team forecast'!$B$3:$B$22,0),MATCH(AN$1,'Team forecast'!$M$2:$AU$2,0))</f>
        <v>0</v>
      </c>
      <c r="AO548" s="19">
        <f>INDEX('Team forecast'!$M$3:$AU$22,MATCH($B548,'Team forecast'!$B$3:$B$22,0),MATCH(AO$1,'Team forecast'!$M$2:$AU$2,0))</f>
        <v>0</v>
      </c>
      <c r="AP548" s="19">
        <f>INDEX('Team forecast'!$M$3:$AU$22,MATCH($B548,'Team forecast'!$B$3:$B$22,0),MATCH(AP$1,'Team forecast'!$M$2:$AU$2,0))</f>
        <v>0</v>
      </c>
      <c r="AQ548" s="5">
        <f t="shared" si="568"/>
        <v>-5000</v>
      </c>
      <c r="AR548" s="5">
        <f>INDEX('Team forecast'!$M$3:$AU$22,MATCH($B548,'Team forecast'!$B$3:$B$22,0),MATCH(AR$1,'Team forecast'!$M$2:$AU$2,0))*IF($Y548&gt;0,25000,0)</f>
        <v>0</v>
      </c>
      <c r="AS548" s="5">
        <f>INDEX('Team forecast'!$M$3:$AU$22,MATCH($B548,'Team forecast'!$B$3:$B$22,0),MATCH(AS$1,'Team forecast'!$M$2:$AU$2,0))*IF($Y548&gt;0,5000,0)</f>
        <v>0</v>
      </c>
      <c r="AT548" s="5">
        <f>INDEX('Team forecast'!$M$3:$AU$22,MATCH($B548,'Team forecast'!$B$3:$B$22,0),MATCH(AT$1,'Team forecast'!$M$2:$AU$2,0))*IF($Y548&gt;0,-15000,0)</f>
        <v>0</v>
      </c>
      <c r="AU548" s="5">
        <f t="shared" si="628"/>
        <v>0</v>
      </c>
      <c r="AV548" s="5">
        <f t="shared" si="629"/>
        <v>0</v>
      </c>
      <c r="AW548" s="5">
        <f t="shared" si="630"/>
        <v>0</v>
      </c>
      <c r="AX548" s="5">
        <f t="shared" si="631"/>
        <v>0</v>
      </c>
      <c r="AY548" s="5">
        <f t="shared" si="573"/>
        <v>0</v>
      </c>
      <c r="AZ548" s="5">
        <f t="shared" si="632"/>
        <v>0</v>
      </c>
      <c r="BA548" s="5">
        <f t="shared" si="633"/>
        <v>0</v>
      </c>
      <c r="BB548" s="5">
        <f t="shared" si="634"/>
        <v>0</v>
      </c>
      <c r="BC548" s="5">
        <f t="shared" si="577"/>
        <v>0</v>
      </c>
      <c r="BD548" s="5">
        <f>IFERROR(SUM(AR548:BC548),0)*((Cockpit!$C$3)^1)</f>
        <v>0</v>
      </c>
      <c r="BE548" s="19">
        <f>INDEX('Team forecast'!$M$3:$AU$22,MATCH($B548,'Team forecast'!$B$3:$B$22,0),MATCH(BE$1,'Team forecast'!$M$2:$AU$2,0))</f>
        <v>0</v>
      </c>
      <c r="BF548" s="19">
        <f>INDEX('Team forecast'!$M$3:$AU$22,MATCH($B548,'Team forecast'!$B$3:$B$22,0),MATCH(BF$1,'Team forecast'!$M$2:$AU$2,0))</f>
        <v>0</v>
      </c>
      <c r="BG548" s="19">
        <f>INDEX('Team forecast'!$M$3:$AU$22,MATCH($B548,'Team forecast'!$B$3:$B$22,0),MATCH(BG$1,'Team forecast'!$M$2:$AU$2,0))</f>
        <v>0</v>
      </c>
      <c r="BH548" s="19">
        <f>INDEX('Team forecast'!$M$3:$AU$22,MATCH($B548,'Team forecast'!$B$3:$B$22,0),MATCH(BH$1,'Team forecast'!$M$2:$AU$2,0))</f>
        <v>0</v>
      </c>
      <c r="BI548" s="5">
        <f t="shared" si="578"/>
        <v>-5000</v>
      </c>
      <c r="BJ548" s="5">
        <f>INDEX('Team forecast'!$M$3:$AU$22,MATCH($B548,'Team forecast'!$B$3:$B$22,0),MATCH(BJ$1,'Team forecast'!$M$2:$AU$2,0))*IF($Y548&gt;0,25000,0)</f>
        <v>0</v>
      </c>
      <c r="BK548" s="5">
        <f>INDEX('Team forecast'!$M$3:$AU$22,MATCH($B548,'Team forecast'!$B$3:$B$22,0),MATCH(BK$1,'Team forecast'!$M$2:$AU$2,0))*IF($Y548&gt;0,5000,0)</f>
        <v>0</v>
      </c>
      <c r="BL548" s="5">
        <f>INDEX('Team forecast'!$M$3:$AU$22,MATCH($B548,'Team forecast'!$B$3:$B$22,0),MATCH(BL$1,'Team forecast'!$M$2:$AU$2,0))*IF($Y548&gt;0,-15000,0)</f>
        <v>0</v>
      </c>
      <c r="BM548" s="5">
        <f t="shared" si="635"/>
        <v>0</v>
      </c>
      <c r="BN548" s="5">
        <f t="shared" si="636"/>
        <v>0</v>
      </c>
      <c r="BO548" s="5">
        <f t="shared" si="637"/>
        <v>0</v>
      </c>
      <c r="BP548" s="5">
        <f t="shared" si="638"/>
        <v>0</v>
      </c>
      <c r="BQ548" s="5">
        <f t="shared" si="583"/>
        <v>0</v>
      </c>
      <c r="BR548" s="5">
        <f t="shared" si="584"/>
        <v>0</v>
      </c>
      <c r="BS548" s="5">
        <f t="shared" si="585"/>
        <v>0</v>
      </c>
      <c r="BT548" s="5">
        <f t="shared" si="639"/>
        <v>0</v>
      </c>
      <c r="BU548" s="5">
        <f t="shared" si="587"/>
        <v>0</v>
      </c>
      <c r="BV548" s="5">
        <f>IFERROR(SUM(BJ548:BU548),0)*((Cockpit!$C$3)^2)</f>
        <v>0</v>
      </c>
      <c r="BW548" s="19">
        <f>INDEX('Team forecast'!$M$3:$AU$22,MATCH($B548,'Team forecast'!$B$3:$B$22,0),MATCH(BW$1,'Team forecast'!$M$2:$AU$2,0))</f>
        <v>0</v>
      </c>
      <c r="BX548" s="19">
        <f>INDEX('Team forecast'!$M$3:$AU$22,MATCH($B548,'Team forecast'!$B$3:$B$22,0),MATCH(BX$1,'Team forecast'!$M$2:$AU$2,0))</f>
        <v>0</v>
      </c>
      <c r="BY548" s="19">
        <f>INDEX('Team forecast'!$M$3:$AU$22,MATCH($B548,'Team forecast'!$B$3:$B$22,0),MATCH(BY$1,'Team forecast'!$M$2:$AU$2,0))</f>
        <v>0</v>
      </c>
      <c r="BZ548" s="19">
        <f>INDEX('Team forecast'!$M$3:$AU$22,MATCH($B548,'Team forecast'!$B$3:$B$22,0),MATCH(BZ$1,'Team forecast'!$M$2:$AU$2,0))</f>
        <v>0</v>
      </c>
      <c r="CA548" s="5">
        <f t="shared" si="588"/>
        <v>-5000</v>
      </c>
      <c r="CB548" s="5">
        <f>INDEX('Team forecast'!$M$3:$AU$22,MATCH($B548,'Team forecast'!$B$3:$B$22,0),MATCH(CB$1,'Team forecast'!$M$2:$AU$2,0))*IF($Y548&gt;0,25000,0)</f>
        <v>0</v>
      </c>
      <c r="CC548" s="5">
        <f>INDEX('Team forecast'!$M$3:$AU$22,MATCH($B548,'Team forecast'!$B$3:$B$22,0),MATCH(CC$1,'Team forecast'!$M$2:$AU$2,0))*IF($Y548&gt;0,5000,0)</f>
        <v>0</v>
      </c>
      <c r="CD548" s="5">
        <f>INDEX('Team forecast'!$M$3:$AU$22,MATCH($B548,'Team forecast'!$B$3:$B$22,0),MATCH(CD$1,'Team forecast'!$M$2:$AU$2,0))*IF($Y548&gt;0,-15000,0)</f>
        <v>0</v>
      </c>
      <c r="CE548" s="5">
        <f t="shared" si="640"/>
        <v>0</v>
      </c>
      <c r="CF548" s="5">
        <f t="shared" si="641"/>
        <v>0</v>
      </c>
      <c r="CG548" s="5">
        <f t="shared" si="642"/>
        <v>0</v>
      </c>
      <c r="CH548" s="5">
        <f t="shared" si="643"/>
        <v>0</v>
      </c>
      <c r="CI548" s="5">
        <f t="shared" si="593"/>
        <v>0</v>
      </c>
      <c r="CJ548" s="5">
        <f t="shared" si="594"/>
        <v>0</v>
      </c>
      <c r="CK548" s="5">
        <f t="shared" si="595"/>
        <v>0</v>
      </c>
      <c r="CL548" s="5">
        <f t="shared" si="644"/>
        <v>0</v>
      </c>
      <c r="CM548" s="5">
        <f t="shared" si="597"/>
        <v>0</v>
      </c>
      <c r="CN548" s="5">
        <f>IFERROR(SUM(CB548:CM548),0)*((Cockpit!$C$3)^3)</f>
        <v>0</v>
      </c>
      <c r="CO548" s="19">
        <f>INDEX('Team forecast'!$M$3:$AU$22,MATCH($B548,'Team forecast'!$B$3:$B$22,0),MATCH(CO$1,'Team forecast'!$M$2:$AU$2,0))</f>
        <v>0</v>
      </c>
      <c r="CP548" s="19">
        <f>INDEX('Team forecast'!$M$3:$AU$22,MATCH($B548,'Team forecast'!$B$3:$B$22,0),MATCH(CP$1,'Team forecast'!$M$2:$AU$2,0))</f>
        <v>0</v>
      </c>
      <c r="CQ548" s="19">
        <f>INDEX('Team forecast'!$M$3:$AU$22,MATCH($B548,'Team forecast'!$B$3:$B$22,0),MATCH(CQ$1,'Team forecast'!$M$2:$AU$2,0))</f>
        <v>0</v>
      </c>
      <c r="CR548" s="19">
        <f>INDEX('Team forecast'!$M$3:$AU$22,MATCH($B548,'Team forecast'!$B$3:$B$22,0),MATCH(CR$1,'Team forecast'!$M$2:$AU$2,0))</f>
        <v>0</v>
      </c>
      <c r="CS548" s="5">
        <f t="shared" si="598"/>
        <v>-5000</v>
      </c>
      <c r="CT548" s="5">
        <f>INDEX('Team forecast'!$M$3:$AU$22,MATCH($B548,'Team forecast'!$B$3:$B$22,0),MATCH(CT$1,'Team forecast'!$M$2:$AU$2,0))*IF($Y548&gt;0,25000,0)</f>
        <v>0</v>
      </c>
      <c r="CU548" s="5">
        <f>INDEX('Team forecast'!$M$3:$AU$22,MATCH($B548,'Team forecast'!$B$3:$B$22,0),MATCH(CU$1,'Team forecast'!$M$2:$AU$2,0))*IF($Y548&gt;0,5000,0)</f>
        <v>0</v>
      </c>
      <c r="CV548" s="5">
        <f>INDEX('Team forecast'!$M$3:$AU$22,MATCH($B548,'Team forecast'!$B$3:$B$22,0),MATCH(CV$1,'Team forecast'!$M$2:$AU$2,0))*IF($Y548&gt;0,-15000,0)</f>
        <v>0</v>
      </c>
      <c r="CW548" s="5">
        <f t="shared" si="599"/>
        <v>0</v>
      </c>
      <c r="CX548" s="5">
        <f t="shared" si="600"/>
        <v>0</v>
      </c>
      <c r="CY548" s="5">
        <f t="shared" si="601"/>
        <v>0</v>
      </c>
      <c r="CZ548" s="5">
        <f t="shared" si="602"/>
        <v>0</v>
      </c>
      <c r="DA548" s="5">
        <f t="shared" si="603"/>
        <v>0</v>
      </c>
      <c r="DB548" s="5">
        <f t="shared" si="604"/>
        <v>0</v>
      </c>
      <c r="DC548" s="5">
        <f t="shared" si="605"/>
        <v>0</v>
      </c>
      <c r="DD548" s="5">
        <f t="shared" si="606"/>
        <v>0</v>
      </c>
      <c r="DE548" s="5">
        <f t="shared" si="607"/>
        <v>0</v>
      </c>
      <c r="DF548" s="5">
        <f>IFERROR(SUM(CT548:DE548),0)*((Cockpit!$C$3)^4)</f>
        <v>0</v>
      </c>
      <c r="DG548" s="19">
        <f>INDEX('Team forecast'!$M$3:$AU$22,MATCH($B548,'Team forecast'!$B$3:$B$22,0),MATCH(DG$1,'Team forecast'!$M$2:$AU$2,0))</f>
        <v>0</v>
      </c>
      <c r="DH548" s="19">
        <f>INDEX('Team forecast'!$M$3:$AU$22,MATCH($B548,'Team forecast'!$B$3:$B$22,0),MATCH(DH$1,'Team forecast'!$M$2:$AU$2,0))</f>
        <v>0</v>
      </c>
      <c r="DI548" s="19">
        <f>INDEX('Team forecast'!$M$3:$AU$22,MATCH($B548,'Team forecast'!$B$3:$B$22,0),MATCH(DI$1,'Team forecast'!$M$2:$AU$2,0))</f>
        <v>0</v>
      </c>
      <c r="DJ548" s="19">
        <f>INDEX('Team forecast'!$M$3:$AU$22,MATCH($B548,'Team forecast'!$B$3:$B$22,0),MATCH(DJ$1,'Team forecast'!$M$2:$AU$2,0))</f>
        <v>0</v>
      </c>
      <c r="DK548" s="5">
        <f t="shared" si="608"/>
        <v>-5000</v>
      </c>
      <c r="DL548" s="5">
        <f>INDEX('Team forecast'!$M$3:$AU$22,MATCH($B548,'Team forecast'!$B$3:$B$22,0),MATCH(DL$1,'Team forecast'!$M$2:$AU$2,0))*IF($Y548&gt;0,25000,0)</f>
        <v>0</v>
      </c>
      <c r="DM548" s="5">
        <f>INDEX('Team forecast'!$M$3:$AU$22,MATCH($B548,'Team forecast'!$B$3:$B$22,0),MATCH(DM$1,'Team forecast'!$M$2:$AU$2,0))*IF($Y548&gt;0,5000,0)</f>
        <v>0</v>
      </c>
      <c r="DN548" s="5">
        <f>INDEX('Team forecast'!$M$3:$AU$22,MATCH($B548,'Team forecast'!$B$3:$B$22,0),MATCH(DN$1,'Team forecast'!$M$2:$AU$2,0))*IF($Y548&gt;0,-15000,0)</f>
        <v>0</v>
      </c>
      <c r="DO548" s="5">
        <f t="shared" si="609"/>
        <v>0</v>
      </c>
      <c r="DP548" s="5">
        <f t="shared" si="610"/>
        <v>0</v>
      </c>
      <c r="DQ548" s="5">
        <f t="shared" si="611"/>
        <v>0</v>
      </c>
      <c r="DR548" s="5">
        <f t="shared" si="612"/>
        <v>0</v>
      </c>
      <c r="DS548" s="5">
        <f t="shared" si="613"/>
        <v>0</v>
      </c>
      <c r="DT548" s="5">
        <f t="shared" si="614"/>
        <v>0</v>
      </c>
      <c r="DU548" s="5">
        <f t="shared" si="615"/>
        <v>0</v>
      </c>
      <c r="DV548" s="5">
        <f t="shared" si="616"/>
        <v>0</v>
      </c>
      <c r="DW548" s="5">
        <f t="shared" si="617"/>
        <v>0</v>
      </c>
      <c r="DX548" s="5">
        <f>IFERROR(SUM(DL548:DW548),0)*((Cockpit!$C$3)^5)</f>
        <v>0</v>
      </c>
      <c r="DY548" s="5">
        <f t="shared" si="618"/>
        <v>-5000</v>
      </c>
      <c r="DZ548" s="5" t="str">
        <f>IF(ISERROR(MATCH(A548,'Current squad'!B:B,0)),"No","Yes")</f>
        <v>No</v>
      </c>
      <c r="EA548" s="5" cm="1">
        <f t="array" ref="EA548">IFERROR(_xlfn.IFS(DZ548="Yes",0,DZ548="No",H548*1%),999999)</f>
        <v>53050</v>
      </c>
      <c r="EB548" s="5">
        <f t="shared" si="645"/>
        <v>5358050</v>
      </c>
      <c r="EC548" s="5">
        <f t="shared" si="619"/>
        <v>-58050</v>
      </c>
      <c r="ED548" s="1">
        <f t="shared" si="646"/>
        <v>-1.0942507068803016E-2</v>
      </c>
      <c r="EE548" s="5">
        <f>RANK(EC548,$EC$2:$EC$572)+COUNTIF($EC$2:EC548,EC548)-1</f>
        <v>523</v>
      </c>
      <c r="EF548" s="4">
        <f>RANK(ED548,$ED$2:$ED$572)+COUNTIF($ED$2:ED548,ED548)-1</f>
        <v>234</v>
      </c>
    </row>
    <row r="549" spans="1:136" x14ac:dyDescent="0.3">
      <c r="A549" t="str">
        <f>IF(Holdet.dk!A549&lt;&gt;"",Holdet.dk!A549,"")</f>
        <v>Kasper Schmeichel</v>
      </c>
      <c r="B549" t="str">
        <f>INDEX(Holdet.dk!B:B,MATCH($A549,Holdet.dk!$A:$A,0))</f>
        <v>Leicester City</v>
      </c>
      <c r="C549" t="str">
        <f>INDEX(Holdet.dk!C:C,MATCH($A549,Holdet.dk!$A:$A,0))</f>
        <v>Goalkeeper</v>
      </c>
      <c r="D549" t="str">
        <f>INDEX(Holdet.dk!D:D,MATCH($A549,Holdet.dk!$A:$A,0))</f>
        <v>6.615.000</v>
      </c>
      <c r="E549" s="1">
        <f>IFERROR(_xlfn.NUMBERVALUE(INDEX(Holdet.dk!$E:$E,MATCH($A549,Holdet.dk!$A:$A,0)),","),0)</f>
        <v>8.5000000000000006E-2</v>
      </c>
      <c r="F549" t="str">
        <f>IF(INDEX(Lookup!H:H,MATCH('Master data'!A549,Lookup!G:G,0))=0,A549,INDEX(Lookup!H:H,MATCH('Master data'!A549,Lookup!G:G,0)))</f>
        <v>Kasper Schmeichel</v>
      </c>
      <c r="G549" t="str">
        <f>IFERROR(INDEX(Lookup!B:B,MATCH(INDEX(Rotowire!C:C,MATCH(F549,Rotowire!A:A,0)),Lookup!D:D,0)),"")</f>
        <v>Tottenham</v>
      </c>
      <c r="H549" s="5">
        <f t="shared" si="552"/>
        <v>6615000</v>
      </c>
      <c r="I549" s="19">
        <f>IFERROR(INDEX('Team forecast'!$G$3:$I$22,MATCH($B549,'Team forecast'!$B$3:$B$22,0),MATCH(I$1,'Team forecast'!$G$2:$I$2,0)),0)</f>
        <v>1.0388888888888888</v>
      </c>
      <c r="J549" s="19">
        <f>IFERROR(INDEX('Team forecast'!$G$3:$I$22,MATCH($B549,'Team forecast'!$B$3:$B$22,0),MATCH(J$1,'Team forecast'!$G$2:$I$2,0)),0)</f>
        <v>0.81751824817518248</v>
      </c>
      <c r="K549" s="19">
        <f>IFERROR(INDEX('Team forecast'!$G$3:$I$22,MATCH($B549,'Team forecast'!$B$3:$B$22,0),MATCH(K$1,'Team forecast'!$G$2:$I$2,0)),0)</f>
        <v>1.2549222870116903</v>
      </c>
      <c r="L549">
        <f>SUMIFS(Rotowire!E:E,Rotowire!$A:$A,'Master data'!$F549)</f>
        <v>95</v>
      </c>
      <c r="M549" s="2">
        <f>SUMIFS(Rotowire!F:F,Rotowire!$A:$A,'Master data'!$F549)*I549</f>
        <v>0</v>
      </c>
      <c r="N549" s="2">
        <f>SUMIFS(Rotowire!G:G,Rotowire!$A:$A,'Master data'!$F549)*I549</f>
        <v>1.0388888888888888E-2</v>
      </c>
      <c r="O549" s="2">
        <f>SUMIFS(Rotowire!I:I,Rotowire!$A:$A,'Master data'!$F549)*I549</f>
        <v>0</v>
      </c>
      <c r="P549" s="2">
        <f>SUMIFS(Rotowire!W:W,Rotowire!$A:$A,'Master data'!$F549)*K549</f>
        <v>0.32627979462303947</v>
      </c>
      <c r="Q549" s="2">
        <f>SUMIFS(Rotowire!Y:Y,Rotowire!$A:$A,'Master data'!$F549)*J549</f>
        <v>4.5944525547445254</v>
      </c>
      <c r="R549" s="2">
        <f>SUMIFS(Rotowire!AB:AB,Rotowire!$A:$A,'Master data'!$F549)</f>
        <v>0</v>
      </c>
      <c r="S549" s="2">
        <f>SUMIFS(Rotowire!AC:AC,Rotowire!$A:$A,'Master data'!$F549)</f>
        <v>0</v>
      </c>
      <c r="T549" s="2">
        <f>INDEX('Team forecast'!D$3:D$22,MATCH($B549,'Team forecast'!$B$3:$B$22,0))</f>
        <v>1.87</v>
      </c>
      <c r="U549" s="2">
        <f>INDEX('Team forecast'!E$3:E$22,MATCH($B549,'Team forecast'!$B$3:$B$22,0))</f>
        <v>1.1200000000000001</v>
      </c>
      <c r="V549" s="2">
        <f>INDEX('Team forecast'!J$3:J$22,MATCH($B549,'Team forecast'!$B$3:$B$22,0))</f>
        <v>0.54369999999999996</v>
      </c>
      <c r="W549" s="2">
        <f>INDEX('Team forecast'!K$3:K$22,MATCH($B549,'Team forecast'!$B$3:$B$22,0))</f>
        <v>0.23169999999999999</v>
      </c>
      <c r="X549" s="2">
        <f>INDEX('Team forecast'!L$3:L$22,MATCH($B549,'Team forecast'!$B$3:$B$22,0))</f>
        <v>0.22459999999999999</v>
      </c>
      <c r="Y549" s="5">
        <f t="shared" si="620"/>
        <v>7000</v>
      </c>
      <c r="Z549" s="5">
        <f t="shared" si="621"/>
        <v>13592.499999999998</v>
      </c>
      <c r="AA549" s="5">
        <f t="shared" si="622"/>
        <v>1158.5</v>
      </c>
      <c r="AB549" s="5">
        <f t="shared" si="623"/>
        <v>-3369</v>
      </c>
      <c r="AC549" s="5">
        <f t="shared" si="557"/>
        <v>0</v>
      </c>
      <c r="AD549" s="5">
        <f t="shared" si="624"/>
        <v>519.44444444444446</v>
      </c>
      <c r="AE549" s="5">
        <f t="shared" si="625"/>
        <v>0</v>
      </c>
      <c r="AF549" s="5">
        <f t="shared" si="558"/>
        <v>24470.984596727962</v>
      </c>
      <c r="AG549" s="5">
        <f t="shared" si="559"/>
        <v>22972.262773722628</v>
      </c>
      <c r="AH549" s="5">
        <f t="shared" si="626"/>
        <v>0</v>
      </c>
      <c r="AI549" s="5">
        <f t="shared" si="627"/>
        <v>0</v>
      </c>
      <c r="AJ549" s="5">
        <f t="shared" si="566"/>
        <v>18700</v>
      </c>
      <c r="AK549" s="5">
        <f t="shared" si="567"/>
        <v>-8960</v>
      </c>
      <c r="AL549" s="5">
        <f>IFERROR(SUM(Y549:AK549),-5000)*((Cockpit!$C$3)^0)</f>
        <v>76084.691814895035</v>
      </c>
      <c r="AM549" s="19">
        <f>INDEX('Team forecast'!$M$3:$AU$22,MATCH($B549,'Team forecast'!$B$3:$B$22,0),MATCH(AM$1,'Team forecast'!$M$2:$AU$2,0))</f>
        <v>0</v>
      </c>
      <c r="AN549" s="19">
        <f>INDEX('Team forecast'!$M$3:$AU$22,MATCH($B549,'Team forecast'!$B$3:$B$22,0),MATCH(AN$1,'Team forecast'!$M$2:$AU$2,0))</f>
        <v>0</v>
      </c>
      <c r="AO549" s="19">
        <f>INDEX('Team forecast'!$M$3:$AU$22,MATCH($B549,'Team forecast'!$B$3:$B$22,0),MATCH(AO$1,'Team forecast'!$M$2:$AU$2,0))</f>
        <v>0</v>
      </c>
      <c r="AP549" s="19">
        <f>INDEX('Team forecast'!$M$3:$AU$22,MATCH($B549,'Team forecast'!$B$3:$B$22,0),MATCH(AP$1,'Team forecast'!$M$2:$AU$2,0))</f>
        <v>0</v>
      </c>
      <c r="AQ549" s="5">
        <f t="shared" si="568"/>
        <v>7000</v>
      </c>
      <c r="AR549" s="5">
        <f>INDEX('Team forecast'!$M$3:$AU$22,MATCH($B549,'Team forecast'!$B$3:$B$22,0),MATCH(AR$1,'Team forecast'!$M$2:$AU$2,0))*IF($Y549&gt;0,25000,0)</f>
        <v>0</v>
      </c>
      <c r="AS549" s="5">
        <f>INDEX('Team forecast'!$M$3:$AU$22,MATCH($B549,'Team forecast'!$B$3:$B$22,0),MATCH(AS$1,'Team forecast'!$M$2:$AU$2,0))*IF($Y549&gt;0,5000,0)</f>
        <v>0</v>
      </c>
      <c r="AT549" s="5">
        <f>INDEX('Team forecast'!$M$3:$AU$22,MATCH($B549,'Team forecast'!$B$3:$B$22,0),MATCH(AT$1,'Team forecast'!$M$2:$AU$2,0))*IF($Y549&gt;0,-15000,0)</f>
        <v>0</v>
      </c>
      <c r="AU549" s="5">
        <f t="shared" si="628"/>
        <v>0</v>
      </c>
      <c r="AV549" s="5">
        <f t="shared" si="629"/>
        <v>0</v>
      </c>
      <c r="AW549" s="5">
        <f t="shared" si="630"/>
        <v>0</v>
      </c>
      <c r="AX549" s="5">
        <f t="shared" si="631"/>
        <v>0</v>
      </c>
      <c r="AY549" s="5">
        <f t="shared" si="573"/>
        <v>0</v>
      </c>
      <c r="AZ549" s="5">
        <f t="shared" si="632"/>
        <v>0</v>
      </c>
      <c r="BA549" s="5">
        <f t="shared" si="633"/>
        <v>0</v>
      </c>
      <c r="BB549" s="5">
        <f t="shared" si="634"/>
        <v>0</v>
      </c>
      <c r="BC549" s="5">
        <f t="shared" si="577"/>
        <v>0</v>
      </c>
      <c r="BD549" s="5">
        <f>IFERROR(SUM(AR549:BC549),0)*((Cockpit!$C$3)^1)</f>
        <v>0</v>
      </c>
      <c r="BE549" s="19">
        <f>INDEX('Team forecast'!$M$3:$AU$22,MATCH($B549,'Team forecast'!$B$3:$B$22,0),MATCH(BE$1,'Team forecast'!$M$2:$AU$2,0))</f>
        <v>0</v>
      </c>
      <c r="BF549" s="19">
        <f>INDEX('Team forecast'!$M$3:$AU$22,MATCH($B549,'Team forecast'!$B$3:$B$22,0),MATCH(BF$1,'Team forecast'!$M$2:$AU$2,0))</f>
        <v>0</v>
      </c>
      <c r="BG549" s="19">
        <f>INDEX('Team forecast'!$M$3:$AU$22,MATCH($B549,'Team forecast'!$B$3:$B$22,0),MATCH(BG$1,'Team forecast'!$M$2:$AU$2,0))</f>
        <v>0</v>
      </c>
      <c r="BH549" s="19">
        <f>INDEX('Team forecast'!$M$3:$AU$22,MATCH($B549,'Team forecast'!$B$3:$B$22,0),MATCH(BH$1,'Team forecast'!$M$2:$AU$2,0))</f>
        <v>0</v>
      </c>
      <c r="BI549" s="5">
        <f t="shared" si="578"/>
        <v>7000</v>
      </c>
      <c r="BJ549" s="5">
        <f>INDEX('Team forecast'!$M$3:$AU$22,MATCH($B549,'Team forecast'!$B$3:$B$22,0),MATCH(BJ$1,'Team forecast'!$M$2:$AU$2,0))*IF($Y549&gt;0,25000,0)</f>
        <v>0</v>
      </c>
      <c r="BK549" s="5">
        <f>INDEX('Team forecast'!$M$3:$AU$22,MATCH($B549,'Team forecast'!$B$3:$B$22,0),MATCH(BK$1,'Team forecast'!$M$2:$AU$2,0))*IF($Y549&gt;0,5000,0)</f>
        <v>0</v>
      </c>
      <c r="BL549" s="5">
        <f>INDEX('Team forecast'!$M$3:$AU$22,MATCH($B549,'Team forecast'!$B$3:$B$22,0),MATCH(BL$1,'Team forecast'!$M$2:$AU$2,0))*IF($Y549&gt;0,-15000,0)</f>
        <v>0</v>
      </c>
      <c r="BM549" s="5">
        <f t="shared" si="635"/>
        <v>0</v>
      </c>
      <c r="BN549" s="5">
        <f t="shared" si="636"/>
        <v>0</v>
      </c>
      <c r="BO549" s="5">
        <f t="shared" si="637"/>
        <v>0</v>
      </c>
      <c r="BP549" s="5">
        <f t="shared" si="638"/>
        <v>0</v>
      </c>
      <c r="BQ549" s="5">
        <f t="shared" si="583"/>
        <v>0</v>
      </c>
      <c r="BR549" s="5">
        <f t="shared" si="584"/>
        <v>0</v>
      </c>
      <c r="BS549" s="5">
        <f t="shared" si="585"/>
        <v>0</v>
      </c>
      <c r="BT549" s="5">
        <f t="shared" si="639"/>
        <v>0</v>
      </c>
      <c r="BU549" s="5">
        <f t="shared" si="587"/>
        <v>0</v>
      </c>
      <c r="BV549" s="5">
        <f>IFERROR(SUM(BJ549:BU549),0)*((Cockpit!$C$3)^2)</f>
        <v>0</v>
      </c>
      <c r="BW549" s="19">
        <f>INDEX('Team forecast'!$M$3:$AU$22,MATCH($B549,'Team forecast'!$B$3:$B$22,0),MATCH(BW$1,'Team forecast'!$M$2:$AU$2,0))</f>
        <v>0</v>
      </c>
      <c r="BX549" s="19">
        <f>INDEX('Team forecast'!$M$3:$AU$22,MATCH($B549,'Team forecast'!$B$3:$B$22,0),MATCH(BX$1,'Team forecast'!$M$2:$AU$2,0))</f>
        <v>0</v>
      </c>
      <c r="BY549" s="19">
        <f>INDEX('Team forecast'!$M$3:$AU$22,MATCH($B549,'Team forecast'!$B$3:$B$22,0),MATCH(BY$1,'Team forecast'!$M$2:$AU$2,0))</f>
        <v>0</v>
      </c>
      <c r="BZ549" s="19">
        <f>INDEX('Team forecast'!$M$3:$AU$22,MATCH($B549,'Team forecast'!$B$3:$B$22,0),MATCH(BZ$1,'Team forecast'!$M$2:$AU$2,0))</f>
        <v>0</v>
      </c>
      <c r="CA549" s="5">
        <f t="shared" si="588"/>
        <v>7000</v>
      </c>
      <c r="CB549" s="5">
        <f>INDEX('Team forecast'!$M$3:$AU$22,MATCH($B549,'Team forecast'!$B$3:$B$22,0),MATCH(CB$1,'Team forecast'!$M$2:$AU$2,0))*IF($Y549&gt;0,25000,0)</f>
        <v>0</v>
      </c>
      <c r="CC549" s="5">
        <f>INDEX('Team forecast'!$M$3:$AU$22,MATCH($B549,'Team forecast'!$B$3:$B$22,0),MATCH(CC$1,'Team forecast'!$M$2:$AU$2,0))*IF($Y549&gt;0,5000,0)</f>
        <v>0</v>
      </c>
      <c r="CD549" s="5">
        <f>INDEX('Team forecast'!$M$3:$AU$22,MATCH($B549,'Team forecast'!$B$3:$B$22,0),MATCH(CD$1,'Team forecast'!$M$2:$AU$2,0))*IF($Y549&gt;0,-15000,0)</f>
        <v>0</v>
      </c>
      <c r="CE549" s="5">
        <f t="shared" si="640"/>
        <v>0</v>
      </c>
      <c r="CF549" s="5">
        <f t="shared" si="641"/>
        <v>0</v>
      </c>
      <c r="CG549" s="5">
        <f t="shared" si="642"/>
        <v>0</v>
      </c>
      <c r="CH549" s="5">
        <f t="shared" si="643"/>
        <v>0</v>
      </c>
      <c r="CI549" s="5">
        <f t="shared" si="593"/>
        <v>0</v>
      </c>
      <c r="CJ549" s="5">
        <f t="shared" si="594"/>
        <v>0</v>
      </c>
      <c r="CK549" s="5">
        <f t="shared" si="595"/>
        <v>0</v>
      </c>
      <c r="CL549" s="5">
        <f t="shared" si="644"/>
        <v>0</v>
      </c>
      <c r="CM549" s="5">
        <f t="shared" si="597"/>
        <v>0</v>
      </c>
      <c r="CN549" s="5">
        <f>IFERROR(SUM(CB549:CM549),0)*((Cockpit!$C$3)^3)</f>
        <v>0</v>
      </c>
      <c r="CO549" s="19">
        <f>INDEX('Team forecast'!$M$3:$AU$22,MATCH($B549,'Team forecast'!$B$3:$B$22,0),MATCH(CO$1,'Team forecast'!$M$2:$AU$2,0))</f>
        <v>0</v>
      </c>
      <c r="CP549" s="19">
        <f>INDEX('Team forecast'!$M$3:$AU$22,MATCH($B549,'Team forecast'!$B$3:$B$22,0),MATCH(CP$1,'Team forecast'!$M$2:$AU$2,0))</f>
        <v>0</v>
      </c>
      <c r="CQ549" s="19">
        <f>INDEX('Team forecast'!$M$3:$AU$22,MATCH($B549,'Team forecast'!$B$3:$B$22,0),MATCH(CQ$1,'Team forecast'!$M$2:$AU$2,0))</f>
        <v>0</v>
      </c>
      <c r="CR549" s="19">
        <f>INDEX('Team forecast'!$M$3:$AU$22,MATCH($B549,'Team forecast'!$B$3:$B$22,0),MATCH(CR$1,'Team forecast'!$M$2:$AU$2,0))</f>
        <v>0</v>
      </c>
      <c r="CS549" s="5">
        <f t="shared" si="598"/>
        <v>7000</v>
      </c>
      <c r="CT549" s="5">
        <f>INDEX('Team forecast'!$M$3:$AU$22,MATCH($B549,'Team forecast'!$B$3:$B$22,0),MATCH(CT$1,'Team forecast'!$M$2:$AU$2,0))*IF($Y549&gt;0,25000,0)</f>
        <v>0</v>
      </c>
      <c r="CU549" s="5">
        <f>INDEX('Team forecast'!$M$3:$AU$22,MATCH($B549,'Team forecast'!$B$3:$B$22,0),MATCH(CU$1,'Team forecast'!$M$2:$AU$2,0))*IF($Y549&gt;0,5000,0)</f>
        <v>0</v>
      </c>
      <c r="CV549" s="5">
        <f>INDEX('Team forecast'!$M$3:$AU$22,MATCH($B549,'Team forecast'!$B$3:$B$22,0),MATCH(CV$1,'Team forecast'!$M$2:$AU$2,0))*IF($Y549&gt;0,-15000,0)</f>
        <v>0</v>
      </c>
      <c r="CW549" s="5">
        <f t="shared" si="599"/>
        <v>0</v>
      </c>
      <c r="CX549" s="5">
        <f t="shared" si="600"/>
        <v>0</v>
      </c>
      <c r="CY549" s="5">
        <f t="shared" si="601"/>
        <v>0</v>
      </c>
      <c r="CZ549" s="5">
        <f t="shared" si="602"/>
        <v>0</v>
      </c>
      <c r="DA549" s="5">
        <f t="shared" si="603"/>
        <v>0</v>
      </c>
      <c r="DB549" s="5">
        <f t="shared" si="604"/>
        <v>0</v>
      </c>
      <c r="DC549" s="5">
        <f t="shared" si="605"/>
        <v>0</v>
      </c>
      <c r="DD549" s="5">
        <f t="shared" si="606"/>
        <v>0</v>
      </c>
      <c r="DE549" s="5">
        <f t="shared" si="607"/>
        <v>0</v>
      </c>
      <c r="DF549" s="5">
        <f>IFERROR(SUM(CT549:DE549),0)*((Cockpit!$C$3)^4)</f>
        <v>0</v>
      </c>
      <c r="DG549" s="19">
        <f>INDEX('Team forecast'!$M$3:$AU$22,MATCH($B549,'Team forecast'!$B$3:$B$22,0),MATCH(DG$1,'Team forecast'!$M$2:$AU$2,0))</f>
        <v>0</v>
      </c>
      <c r="DH549" s="19">
        <f>INDEX('Team forecast'!$M$3:$AU$22,MATCH($B549,'Team forecast'!$B$3:$B$22,0),MATCH(DH$1,'Team forecast'!$M$2:$AU$2,0))</f>
        <v>0</v>
      </c>
      <c r="DI549" s="19">
        <f>INDEX('Team forecast'!$M$3:$AU$22,MATCH($B549,'Team forecast'!$B$3:$B$22,0),MATCH(DI$1,'Team forecast'!$M$2:$AU$2,0))</f>
        <v>0</v>
      </c>
      <c r="DJ549" s="19">
        <f>INDEX('Team forecast'!$M$3:$AU$22,MATCH($B549,'Team forecast'!$B$3:$B$22,0),MATCH(DJ$1,'Team forecast'!$M$2:$AU$2,0))</f>
        <v>0</v>
      </c>
      <c r="DK549" s="5">
        <f t="shared" si="608"/>
        <v>7000</v>
      </c>
      <c r="DL549" s="5">
        <f>INDEX('Team forecast'!$M$3:$AU$22,MATCH($B549,'Team forecast'!$B$3:$B$22,0),MATCH(DL$1,'Team forecast'!$M$2:$AU$2,0))*IF($Y549&gt;0,25000,0)</f>
        <v>0</v>
      </c>
      <c r="DM549" s="5">
        <f>INDEX('Team forecast'!$M$3:$AU$22,MATCH($B549,'Team forecast'!$B$3:$B$22,0),MATCH(DM$1,'Team forecast'!$M$2:$AU$2,0))*IF($Y549&gt;0,5000,0)</f>
        <v>0</v>
      </c>
      <c r="DN549" s="5">
        <f>INDEX('Team forecast'!$M$3:$AU$22,MATCH($B549,'Team forecast'!$B$3:$B$22,0),MATCH(DN$1,'Team forecast'!$M$2:$AU$2,0))*IF($Y549&gt;0,-15000,0)</f>
        <v>0</v>
      </c>
      <c r="DO549" s="5">
        <f t="shared" si="609"/>
        <v>0</v>
      </c>
      <c r="DP549" s="5">
        <f t="shared" si="610"/>
        <v>0</v>
      </c>
      <c r="DQ549" s="5">
        <f t="shared" si="611"/>
        <v>0</v>
      </c>
      <c r="DR549" s="5">
        <f t="shared" si="612"/>
        <v>0</v>
      </c>
      <c r="DS549" s="5">
        <f t="shared" si="613"/>
        <v>0</v>
      </c>
      <c r="DT549" s="5">
        <f t="shared" si="614"/>
        <v>0</v>
      </c>
      <c r="DU549" s="5">
        <f t="shared" si="615"/>
        <v>0</v>
      </c>
      <c r="DV549" s="5">
        <f t="shared" si="616"/>
        <v>0</v>
      </c>
      <c r="DW549" s="5">
        <f t="shared" si="617"/>
        <v>0</v>
      </c>
      <c r="DX549" s="5">
        <f>IFERROR(SUM(DL549:DW549),0)*((Cockpit!$C$3)^5)</f>
        <v>0</v>
      </c>
      <c r="DY549" s="5">
        <f t="shared" si="618"/>
        <v>76084.691814895035</v>
      </c>
      <c r="DZ549" s="5" t="str">
        <f>IF(ISERROR(MATCH(A549,'Current squad'!B:B,0)),"No","Yes")</f>
        <v>No</v>
      </c>
      <c r="EA549" s="5" cm="1">
        <f t="array" ref="EA549">IFERROR(_xlfn.IFS(DZ549="Yes",0,DZ549="No",H549*1%),999999)</f>
        <v>66150</v>
      </c>
      <c r="EB549" s="5">
        <f t="shared" si="645"/>
        <v>6681150</v>
      </c>
      <c r="EC549" s="5">
        <f t="shared" si="619"/>
        <v>9934.6918148950353</v>
      </c>
      <c r="ED549" s="1">
        <f t="shared" si="646"/>
        <v>1.5018430559176168E-3</v>
      </c>
      <c r="EE549" s="5">
        <f>RANK(EC549,$EC$2:$EC$572)+COUNTIF($EC$2:EC549,EC549)-1</f>
        <v>38</v>
      </c>
      <c r="EF549" s="4">
        <f>RANK(ED549,$ED$2:$ED$572)+COUNTIF($ED$2:ED549,ED549)-1</f>
        <v>51</v>
      </c>
    </row>
    <row r="550" spans="1:136" x14ac:dyDescent="0.3">
      <c r="A550" t="str">
        <f>IF(Holdet.dk!A550&lt;&gt;"",Holdet.dk!A550,"")</f>
        <v>Matthew Longstaff</v>
      </c>
      <c r="B550" t="str">
        <f>INDEX(Holdet.dk!B:B,MATCH($A550,Holdet.dk!$A:$A,0))</f>
        <v>Newcastle</v>
      </c>
      <c r="C550" t="str">
        <f>INDEX(Holdet.dk!C:C,MATCH($A550,Holdet.dk!$A:$A,0))</f>
        <v>Midfield</v>
      </c>
      <c r="D550" t="str">
        <f>INDEX(Holdet.dk!D:D,MATCH($A550,Holdet.dk!$A:$A,0))</f>
        <v>2.368.000</v>
      </c>
      <c r="E550" s="1">
        <f>IFERROR(_xlfn.NUMBERVALUE(INDEX(Holdet.dk!$E:$E,MATCH($A550,Holdet.dk!$A:$A,0)),","),0)</f>
        <v>3.0000000000000001E-3</v>
      </c>
      <c r="F550" t="str">
        <f>IF(INDEX(Lookup!H:H,MATCH('Master data'!A550,Lookup!G:G,0))=0,A550,INDEX(Lookup!H:H,MATCH('Master data'!A550,Lookup!G:G,0)))</f>
        <v>Matthew Longstaff</v>
      </c>
      <c r="G550" t="str">
        <f>IFERROR(INDEX(Lookup!B:B,MATCH(INDEX(Rotowire!C:C,MATCH(F550,Rotowire!A:A,0)),Lookup!D:D,0)),"")</f>
        <v/>
      </c>
      <c r="H550" s="5">
        <f t="shared" si="552"/>
        <v>2368000</v>
      </c>
      <c r="I550" s="19">
        <f>IFERROR(INDEX('Team forecast'!$G$3:$I$22,MATCH($B550,'Team forecast'!$B$3:$B$22,0),MATCH(I$1,'Team forecast'!$G$2:$I$2,0)),0)</f>
        <v>0.8913043478260867</v>
      </c>
      <c r="J550" s="19">
        <f>IFERROR(INDEX('Team forecast'!$G$3:$I$22,MATCH($B550,'Team forecast'!$B$3:$B$22,0),MATCH(J$1,'Team forecast'!$G$2:$I$2,0)),0)</f>
        <v>0.79881656804733725</v>
      </c>
      <c r="K550" s="19">
        <f>IFERROR(INDEX('Team forecast'!$G$3:$I$22,MATCH($B550,'Team forecast'!$B$3:$B$22,0),MATCH(K$1,'Team forecast'!$G$2:$I$2,0)),0)</f>
        <v>1.5249427096817147</v>
      </c>
      <c r="L550">
        <f>SUMIFS(Rotowire!E:E,Rotowire!$A:$A,'Master data'!$F550)</f>
        <v>0</v>
      </c>
      <c r="M550" s="2">
        <f>SUMIFS(Rotowire!F:F,Rotowire!$A:$A,'Master data'!$F550)*I550</f>
        <v>0</v>
      </c>
      <c r="N550" s="2">
        <f>SUMIFS(Rotowire!G:G,Rotowire!$A:$A,'Master data'!$F550)*I550</f>
        <v>0</v>
      </c>
      <c r="O550" s="2">
        <f>SUMIFS(Rotowire!I:I,Rotowire!$A:$A,'Master data'!$F550)*I550</f>
        <v>0</v>
      </c>
      <c r="P550" s="2">
        <f>SUMIFS(Rotowire!W:W,Rotowire!$A:$A,'Master data'!$F550)*K550</f>
        <v>0</v>
      </c>
      <c r="Q550" s="2">
        <f>SUMIFS(Rotowire!Y:Y,Rotowire!$A:$A,'Master data'!$F550)*J550</f>
        <v>0</v>
      </c>
      <c r="R550" s="2">
        <f>SUMIFS(Rotowire!AB:AB,Rotowire!$A:$A,'Master data'!$F550)</f>
        <v>0</v>
      </c>
      <c r="S550" s="2">
        <f>SUMIFS(Rotowire!AC:AC,Rotowire!$A:$A,'Master data'!$F550)</f>
        <v>0</v>
      </c>
      <c r="T550" s="2">
        <f>INDEX('Team forecast'!D$3:D$22,MATCH($B550,'Team forecast'!$B$3:$B$22,0))</f>
        <v>1.23</v>
      </c>
      <c r="U550" s="2">
        <f>INDEX('Team forecast'!E$3:E$22,MATCH($B550,'Team forecast'!$B$3:$B$22,0))</f>
        <v>1.35</v>
      </c>
      <c r="V550" s="2">
        <f>INDEX('Team forecast'!J$3:J$22,MATCH($B550,'Team forecast'!$B$3:$B$22,0))</f>
        <v>0.33679999999999999</v>
      </c>
      <c r="W550" s="2">
        <f>INDEX('Team forecast'!K$3:K$22,MATCH($B550,'Team forecast'!$B$3:$B$22,0))</f>
        <v>0.2712</v>
      </c>
      <c r="X550" s="2">
        <f>INDEX('Team forecast'!L$3:L$22,MATCH($B550,'Team forecast'!$B$3:$B$22,0))</f>
        <v>0.39200000000000002</v>
      </c>
      <c r="Y550" s="5">
        <f t="shared" si="620"/>
        <v>-5000</v>
      </c>
      <c r="Z550" s="5">
        <f t="shared" si="621"/>
        <v>0</v>
      </c>
      <c r="AA550" s="5">
        <f t="shared" si="622"/>
        <v>0</v>
      </c>
      <c r="AB550" s="5">
        <f t="shared" si="623"/>
        <v>0</v>
      </c>
      <c r="AC550" s="5">
        <f t="shared" si="557"/>
        <v>0</v>
      </c>
      <c r="AD550" s="5">
        <f t="shared" si="624"/>
        <v>0</v>
      </c>
      <c r="AE550" s="5">
        <f t="shared" si="625"/>
        <v>0</v>
      </c>
      <c r="AF550" s="5">
        <f t="shared" si="558"/>
        <v>0</v>
      </c>
      <c r="AG550" s="5">
        <f t="shared" si="559"/>
        <v>0</v>
      </c>
      <c r="AH550" s="5">
        <f t="shared" si="626"/>
        <v>0</v>
      </c>
      <c r="AI550" s="5">
        <f t="shared" si="627"/>
        <v>0</v>
      </c>
      <c r="AJ550" s="5">
        <f t="shared" si="566"/>
        <v>0</v>
      </c>
      <c r="AK550" s="5">
        <f t="shared" si="567"/>
        <v>0</v>
      </c>
      <c r="AL550" s="5">
        <f>IFERROR(SUM(Y550:AK550),-5000)*((Cockpit!$C$3)^0)</f>
        <v>-5000</v>
      </c>
      <c r="AM550" s="19">
        <f>INDEX('Team forecast'!$M$3:$AU$22,MATCH($B550,'Team forecast'!$B$3:$B$22,0),MATCH(AM$1,'Team forecast'!$M$2:$AU$2,0))</f>
        <v>0</v>
      </c>
      <c r="AN550" s="19">
        <f>INDEX('Team forecast'!$M$3:$AU$22,MATCH($B550,'Team forecast'!$B$3:$B$22,0),MATCH(AN$1,'Team forecast'!$M$2:$AU$2,0))</f>
        <v>0</v>
      </c>
      <c r="AO550" s="19">
        <f>INDEX('Team forecast'!$M$3:$AU$22,MATCH($B550,'Team forecast'!$B$3:$B$22,0),MATCH(AO$1,'Team forecast'!$M$2:$AU$2,0))</f>
        <v>0</v>
      </c>
      <c r="AP550" s="19">
        <f>INDEX('Team forecast'!$M$3:$AU$22,MATCH($B550,'Team forecast'!$B$3:$B$22,0),MATCH(AP$1,'Team forecast'!$M$2:$AU$2,0))</f>
        <v>0</v>
      </c>
      <c r="AQ550" s="5">
        <f t="shared" si="568"/>
        <v>-5000</v>
      </c>
      <c r="AR550" s="5">
        <f>INDEX('Team forecast'!$M$3:$AU$22,MATCH($B550,'Team forecast'!$B$3:$B$22,0),MATCH(AR$1,'Team forecast'!$M$2:$AU$2,0))*IF($Y550&gt;0,25000,0)</f>
        <v>0</v>
      </c>
      <c r="AS550" s="5">
        <f>INDEX('Team forecast'!$M$3:$AU$22,MATCH($B550,'Team forecast'!$B$3:$B$22,0),MATCH(AS$1,'Team forecast'!$M$2:$AU$2,0))*IF($Y550&gt;0,5000,0)</f>
        <v>0</v>
      </c>
      <c r="AT550" s="5">
        <f>INDEX('Team forecast'!$M$3:$AU$22,MATCH($B550,'Team forecast'!$B$3:$B$22,0),MATCH(AT$1,'Team forecast'!$M$2:$AU$2,0))*IF($Y550&gt;0,-15000,0)</f>
        <v>0</v>
      </c>
      <c r="AU550" s="5">
        <f t="shared" si="628"/>
        <v>0</v>
      </c>
      <c r="AV550" s="5">
        <f t="shared" si="629"/>
        <v>0</v>
      </c>
      <c r="AW550" s="5">
        <f t="shared" si="630"/>
        <v>0</v>
      </c>
      <c r="AX550" s="5">
        <f t="shared" si="631"/>
        <v>0</v>
      </c>
      <c r="AY550" s="5">
        <f t="shared" si="573"/>
        <v>0</v>
      </c>
      <c r="AZ550" s="5">
        <f t="shared" si="632"/>
        <v>0</v>
      </c>
      <c r="BA550" s="5">
        <f t="shared" si="633"/>
        <v>0</v>
      </c>
      <c r="BB550" s="5">
        <f t="shared" si="634"/>
        <v>0</v>
      </c>
      <c r="BC550" s="5">
        <f t="shared" si="577"/>
        <v>0</v>
      </c>
      <c r="BD550" s="5">
        <f>IFERROR(SUM(AR550:BC550),0)*((Cockpit!$C$3)^1)</f>
        <v>0</v>
      </c>
      <c r="BE550" s="19">
        <f>INDEX('Team forecast'!$M$3:$AU$22,MATCH($B550,'Team forecast'!$B$3:$B$22,0),MATCH(BE$1,'Team forecast'!$M$2:$AU$2,0))</f>
        <v>0</v>
      </c>
      <c r="BF550" s="19">
        <f>INDEX('Team forecast'!$M$3:$AU$22,MATCH($B550,'Team forecast'!$B$3:$B$22,0),MATCH(BF$1,'Team forecast'!$M$2:$AU$2,0))</f>
        <v>0</v>
      </c>
      <c r="BG550" s="19">
        <f>INDEX('Team forecast'!$M$3:$AU$22,MATCH($B550,'Team forecast'!$B$3:$B$22,0),MATCH(BG$1,'Team forecast'!$M$2:$AU$2,0))</f>
        <v>0</v>
      </c>
      <c r="BH550" s="19">
        <f>INDEX('Team forecast'!$M$3:$AU$22,MATCH($B550,'Team forecast'!$B$3:$B$22,0),MATCH(BH$1,'Team forecast'!$M$2:$AU$2,0))</f>
        <v>0</v>
      </c>
      <c r="BI550" s="5">
        <f t="shared" si="578"/>
        <v>-5000</v>
      </c>
      <c r="BJ550" s="5">
        <f>INDEX('Team forecast'!$M$3:$AU$22,MATCH($B550,'Team forecast'!$B$3:$B$22,0),MATCH(BJ$1,'Team forecast'!$M$2:$AU$2,0))*IF($Y550&gt;0,25000,0)</f>
        <v>0</v>
      </c>
      <c r="BK550" s="5">
        <f>INDEX('Team forecast'!$M$3:$AU$22,MATCH($B550,'Team forecast'!$B$3:$B$22,0),MATCH(BK$1,'Team forecast'!$M$2:$AU$2,0))*IF($Y550&gt;0,5000,0)</f>
        <v>0</v>
      </c>
      <c r="BL550" s="5">
        <f>INDEX('Team forecast'!$M$3:$AU$22,MATCH($B550,'Team forecast'!$B$3:$B$22,0),MATCH(BL$1,'Team forecast'!$M$2:$AU$2,0))*IF($Y550&gt;0,-15000,0)</f>
        <v>0</v>
      </c>
      <c r="BM550" s="5">
        <f t="shared" si="635"/>
        <v>0</v>
      </c>
      <c r="BN550" s="5">
        <f t="shared" si="636"/>
        <v>0</v>
      </c>
      <c r="BO550" s="5">
        <f t="shared" si="637"/>
        <v>0</v>
      </c>
      <c r="BP550" s="5">
        <f t="shared" si="638"/>
        <v>0</v>
      </c>
      <c r="BQ550" s="5">
        <f t="shared" si="583"/>
        <v>0</v>
      </c>
      <c r="BR550" s="5">
        <f t="shared" si="584"/>
        <v>0</v>
      </c>
      <c r="BS550" s="5">
        <f t="shared" si="585"/>
        <v>0</v>
      </c>
      <c r="BT550" s="5">
        <f t="shared" si="639"/>
        <v>0</v>
      </c>
      <c r="BU550" s="5">
        <f t="shared" si="587"/>
        <v>0</v>
      </c>
      <c r="BV550" s="5">
        <f>IFERROR(SUM(BJ550:BU550),0)*((Cockpit!$C$3)^2)</f>
        <v>0</v>
      </c>
      <c r="BW550" s="19">
        <f>INDEX('Team forecast'!$M$3:$AU$22,MATCH($B550,'Team forecast'!$B$3:$B$22,0),MATCH(BW$1,'Team forecast'!$M$2:$AU$2,0))</f>
        <v>0</v>
      </c>
      <c r="BX550" s="19">
        <f>INDEX('Team forecast'!$M$3:$AU$22,MATCH($B550,'Team forecast'!$B$3:$B$22,0),MATCH(BX$1,'Team forecast'!$M$2:$AU$2,0))</f>
        <v>0</v>
      </c>
      <c r="BY550" s="19">
        <f>INDEX('Team forecast'!$M$3:$AU$22,MATCH($B550,'Team forecast'!$B$3:$B$22,0),MATCH(BY$1,'Team forecast'!$M$2:$AU$2,0))</f>
        <v>0</v>
      </c>
      <c r="BZ550" s="19">
        <f>INDEX('Team forecast'!$M$3:$AU$22,MATCH($B550,'Team forecast'!$B$3:$B$22,0),MATCH(BZ$1,'Team forecast'!$M$2:$AU$2,0))</f>
        <v>0</v>
      </c>
      <c r="CA550" s="5">
        <f t="shared" si="588"/>
        <v>-5000</v>
      </c>
      <c r="CB550" s="5">
        <f>INDEX('Team forecast'!$M$3:$AU$22,MATCH($B550,'Team forecast'!$B$3:$B$22,0),MATCH(CB$1,'Team forecast'!$M$2:$AU$2,0))*IF($Y550&gt;0,25000,0)</f>
        <v>0</v>
      </c>
      <c r="CC550" s="5">
        <f>INDEX('Team forecast'!$M$3:$AU$22,MATCH($B550,'Team forecast'!$B$3:$B$22,0),MATCH(CC$1,'Team forecast'!$M$2:$AU$2,0))*IF($Y550&gt;0,5000,0)</f>
        <v>0</v>
      </c>
      <c r="CD550" s="5">
        <f>INDEX('Team forecast'!$M$3:$AU$22,MATCH($B550,'Team forecast'!$B$3:$B$22,0),MATCH(CD$1,'Team forecast'!$M$2:$AU$2,0))*IF($Y550&gt;0,-15000,0)</f>
        <v>0</v>
      </c>
      <c r="CE550" s="5">
        <f t="shared" si="640"/>
        <v>0</v>
      </c>
      <c r="CF550" s="5">
        <f t="shared" si="641"/>
        <v>0</v>
      </c>
      <c r="CG550" s="5">
        <f t="shared" si="642"/>
        <v>0</v>
      </c>
      <c r="CH550" s="5">
        <f t="shared" si="643"/>
        <v>0</v>
      </c>
      <c r="CI550" s="5">
        <f t="shared" si="593"/>
        <v>0</v>
      </c>
      <c r="CJ550" s="5">
        <f t="shared" si="594"/>
        <v>0</v>
      </c>
      <c r="CK550" s="5">
        <f t="shared" si="595"/>
        <v>0</v>
      </c>
      <c r="CL550" s="5">
        <f t="shared" si="644"/>
        <v>0</v>
      </c>
      <c r="CM550" s="5">
        <f t="shared" si="597"/>
        <v>0</v>
      </c>
      <c r="CN550" s="5">
        <f>IFERROR(SUM(CB550:CM550),0)*((Cockpit!$C$3)^3)</f>
        <v>0</v>
      </c>
      <c r="CO550" s="19">
        <f>INDEX('Team forecast'!$M$3:$AU$22,MATCH($B550,'Team forecast'!$B$3:$B$22,0),MATCH(CO$1,'Team forecast'!$M$2:$AU$2,0))</f>
        <v>0</v>
      </c>
      <c r="CP550" s="19">
        <f>INDEX('Team forecast'!$M$3:$AU$22,MATCH($B550,'Team forecast'!$B$3:$B$22,0),MATCH(CP$1,'Team forecast'!$M$2:$AU$2,0))</f>
        <v>0</v>
      </c>
      <c r="CQ550" s="19">
        <f>INDEX('Team forecast'!$M$3:$AU$22,MATCH($B550,'Team forecast'!$B$3:$B$22,0),MATCH(CQ$1,'Team forecast'!$M$2:$AU$2,0))</f>
        <v>0</v>
      </c>
      <c r="CR550" s="19">
        <f>INDEX('Team forecast'!$M$3:$AU$22,MATCH($B550,'Team forecast'!$B$3:$B$22,0),MATCH(CR$1,'Team forecast'!$M$2:$AU$2,0))</f>
        <v>0</v>
      </c>
      <c r="CS550" s="5">
        <f t="shared" si="598"/>
        <v>-5000</v>
      </c>
      <c r="CT550" s="5">
        <f>INDEX('Team forecast'!$M$3:$AU$22,MATCH($B550,'Team forecast'!$B$3:$B$22,0),MATCH(CT$1,'Team forecast'!$M$2:$AU$2,0))*IF($Y550&gt;0,25000,0)</f>
        <v>0</v>
      </c>
      <c r="CU550" s="5">
        <f>INDEX('Team forecast'!$M$3:$AU$22,MATCH($B550,'Team forecast'!$B$3:$B$22,0),MATCH(CU$1,'Team forecast'!$M$2:$AU$2,0))*IF($Y550&gt;0,5000,0)</f>
        <v>0</v>
      </c>
      <c r="CV550" s="5">
        <f>INDEX('Team forecast'!$M$3:$AU$22,MATCH($B550,'Team forecast'!$B$3:$B$22,0),MATCH(CV$1,'Team forecast'!$M$2:$AU$2,0))*IF($Y550&gt;0,-15000,0)</f>
        <v>0</v>
      </c>
      <c r="CW550" s="5">
        <f t="shared" si="599"/>
        <v>0</v>
      </c>
      <c r="CX550" s="5">
        <f t="shared" si="600"/>
        <v>0</v>
      </c>
      <c r="CY550" s="5">
        <f t="shared" si="601"/>
        <v>0</v>
      </c>
      <c r="CZ550" s="5">
        <f t="shared" si="602"/>
        <v>0</v>
      </c>
      <c r="DA550" s="5">
        <f t="shared" si="603"/>
        <v>0</v>
      </c>
      <c r="DB550" s="5">
        <f t="shared" si="604"/>
        <v>0</v>
      </c>
      <c r="DC550" s="5">
        <f t="shared" si="605"/>
        <v>0</v>
      </c>
      <c r="DD550" s="5">
        <f t="shared" si="606"/>
        <v>0</v>
      </c>
      <c r="DE550" s="5">
        <f t="shared" si="607"/>
        <v>0</v>
      </c>
      <c r="DF550" s="5">
        <f>IFERROR(SUM(CT550:DE550),0)*((Cockpit!$C$3)^4)</f>
        <v>0</v>
      </c>
      <c r="DG550" s="19">
        <f>INDEX('Team forecast'!$M$3:$AU$22,MATCH($B550,'Team forecast'!$B$3:$B$22,0),MATCH(DG$1,'Team forecast'!$M$2:$AU$2,0))</f>
        <v>0</v>
      </c>
      <c r="DH550" s="19">
        <f>INDEX('Team forecast'!$M$3:$AU$22,MATCH($B550,'Team forecast'!$B$3:$B$22,0),MATCH(DH$1,'Team forecast'!$M$2:$AU$2,0))</f>
        <v>0</v>
      </c>
      <c r="DI550" s="19">
        <f>INDEX('Team forecast'!$M$3:$AU$22,MATCH($B550,'Team forecast'!$B$3:$B$22,0),MATCH(DI$1,'Team forecast'!$M$2:$AU$2,0))</f>
        <v>0</v>
      </c>
      <c r="DJ550" s="19">
        <f>INDEX('Team forecast'!$M$3:$AU$22,MATCH($B550,'Team forecast'!$B$3:$B$22,0),MATCH(DJ$1,'Team forecast'!$M$2:$AU$2,0))</f>
        <v>0</v>
      </c>
      <c r="DK550" s="5">
        <f t="shared" si="608"/>
        <v>-5000</v>
      </c>
      <c r="DL550" s="5">
        <f>INDEX('Team forecast'!$M$3:$AU$22,MATCH($B550,'Team forecast'!$B$3:$B$22,0),MATCH(DL$1,'Team forecast'!$M$2:$AU$2,0))*IF($Y550&gt;0,25000,0)</f>
        <v>0</v>
      </c>
      <c r="DM550" s="5">
        <f>INDEX('Team forecast'!$M$3:$AU$22,MATCH($B550,'Team forecast'!$B$3:$B$22,0),MATCH(DM$1,'Team forecast'!$M$2:$AU$2,0))*IF($Y550&gt;0,5000,0)</f>
        <v>0</v>
      </c>
      <c r="DN550" s="5">
        <f>INDEX('Team forecast'!$M$3:$AU$22,MATCH($B550,'Team forecast'!$B$3:$B$22,0),MATCH(DN$1,'Team forecast'!$M$2:$AU$2,0))*IF($Y550&gt;0,-15000,0)</f>
        <v>0</v>
      </c>
      <c r="DO550" s="5">
        <f t="shared" si="609"/>
        <v>0</v>
      </c>
      <c r="DP550" s="5">
        <f t="shared" si="610"/>
        <v>0</v>
      </c>
      <c r="DQ550" s="5">
        <f t="shared" si="611"/>
        <v>0</v>
      </c>
      <c r="DR550" s="5">
        <f t="shared" si="612"/>
        <v>0</v>
      </c>
      <c r="DS550" s="5">
        <f t="shared" si="613"/>
        <v>0</v>
      </c>
      <c r="DT550" s="5">
        <f t="shared" si="614"/>
        <v>0</v>
      </c>
      <c r="DU550" s="5">
        <f t="shared" si="615"/>
        <v>0</v>
      </c>
      <c r="DV550" s="5">
        <f t="shared" si="616"/>
        <v>0</v>
      </c>
      <c r="DW550" s="5">
        <f t="shared" si="617"/>
        <v>0</v>
      </c>
      <c r="DX550" s="5">
        <f>IFERROR(SUM(DL550:DW550),0)*((Cockpit!$C$3)^5)</f>
        <v>0</v>
      </c>
      <c r="DY550" s="5">
        <f t="shared" si="618"/>
        <v>-5000</v>
      </c>
      <c r="DZ550" s="5" t="str">
        <f>IF(ISERROR(MATCH(A550,'Current squad'!B:B,0)),"No","Yes")</f>
        <v>No</v>
      </c>
      <c r="EA550" s="5" cm="1">
        <f t="array" ref="EA550">IFERROR(_xlfn.IFS(DZ550="Yes",0,DZ550="No",H550*1%),999999)</f>
        <v>23680</v>
      </c>
      <c r="EB550" s="5">
        <f t="shared" si="645"/>
        <v>2391680</v>
      </c>
      <c r="EC550" s="5">
        <f t="shared" si="619"/>
        <v>-28680</v>
      </c>
      <c r="ED550" s="1">
        <f t="shared" si="646"/>
        <v>-1.2111486486486486E-2</v>
      </c>
      <c r="EE550" s="5">
        <f>RANK(EC550,$EC$2:$EC$572)+COUNTIF($EC$2:EC550,EC550)-1</f>
        <v>256</v>
      </c>
      <c r="EF550" s="4">
        <f>RANK(ED550,$ED$2:$ED$572)+COUNTIF($ED$2:ED550,ED550)-1</f>
        <v>462</v>
      </c>
    </row>
    <row r="551" spans="1:136" x14ac:dyDescent="0.3">
      <c r="A551" t="str">
        <f>IF(Holdet.dk!A551&lt;&gt;"",Holdet.dk!A551,"")</f>
        <v>Sergio Romero</v>
      </c>
      <c r="B551" t="str">
        <f>INDEX(Holdet.dk!B:B,MATCH($A551,Holdet.dk!$A:$A,0))</f>
        <v>Manchester United</v>
      </c>
      <c r="C551" t="str">
        <f>INDEX(Holdet.dk!C:C,MATCH($A551,Holdet.dk!$A:$A,0))</f>
        <v>Goalkeeper</v>
      </c>
      <c r="D551" t="str">
        <f>INDEX(Holdet.dk!D:D,MATCH($A551,Holdet.dk!$A:$A,0))</f>
        <v>4.895.000</v>
      </c>
      <c r="E551" s="1">
        <f>IFERROR(_xlfn.NUMBERVALUE(INDEX(Holdet.dk!$E:$E,MATCH($A551,Holdet.dk!$A:$A,0)),","),0)</f>
        <v>0</v>
      </c>
      <c r="F551" t="str">
        <f>IF(INDEX(Lookup!H:H,MATCH('Master data'!A551,Lookup!G:G,0))=0,A551,INDEX(Lookup!H:H,MATCH('Master data'!A551,Lookup!G:G,0)))</f>
        <v>Sergio Romero</v>
      </c>
      <c r="G551" t="str">
        <f>IFERROR(INDEX(Lookup!B:B,MATCH(INDEX(Rotowire!C:C,MATCH(F551,Rotowire!A:A,0)),Lookup!D:D,0)),"")</f>
        <v/>
      </c>
      <c r="H551" s="5">
        <f t="shared" si="552"/>
        <v>4895000</v>
      </c>
      <c r="I551" s="19">
        <f>IFERROR(INDEX('Team forecast'!$G$3:$I$22,MATCH($B551,'Team forecast'!$B$3:$B$22,0),MATCH(I$1,'Team forecast'!$G$2:$I$2,0)),0)</f>
        <v>1.0869565217391304</v>
      </c>
      <c r="J551" s="19">
        <f>IFERROR(INDEX('Team forecast'!$G$3:$I$22,MATCH($B551,'Team forecast'!$B$3:$B$22,0),MATCH(J$1,'Team forecast'!$G$2:$I$2,0)),0)</f>
        <v>0.75816993464052274</v>
      </c>
      <c r="K551" s="19">
        <f>IFERROR(INDEX('Team forecast'!$G$3:$I$22,MATCH($B551,'Team forecast'!$B$3:$B$22,0),MATCH(K$1,'Team forecast'!$G$2:$I$2,0)),0)</f>
        <v>1.4927913375362158</v>
      </c>
      <c r="L551">
        <f>SUMIFS(Rotowire!E:E,Rotowire!$A:$A,'Master data'!$F551)</f>
        <v>0</v>
      </c>
      <c r="M551" s="2">
        <f>SUMIFS(Rotowire!F:F,Rotowire!$A:$A,'Master data'!$F551)*I551</f>
        <v>0</v>
      </c>
      <c r="N551" s="2">
        <f>SUMIFS(Rotowire!G:G,Rotowire!$A:$A,'Master data'!$F551)*I551</f>
        <v>0</v>
      </c>
      <c r="O551" s="2">
        <f>SUMIFS(Rotowire!I:I,Rotowire!$A:$A,'Master data'!$F551)*I551</f>
        <v>0</v>
      </c>
      <c r="P551" s="2">
        <f>SUMIFS(Rotowire!W:W,Rotowire!$A:$A,'Master data'!$F551)*K551</f>
        <v>0</v>
      </c>
      <c r="Q551" s="2">
        <f>SUMIFS(Rotowire!Y:Y,Rotowire!$A:$A,'Master data'!$F551)*J551</f>
        <v>0</v>
      </c>
      <c r="R551" s="2">
        <f>SUMIFS(Rotowire!AB:AB,Rotowire!$A:$A,'Master data'!$F551)</f>
        <v>0</v>
      </c>
      <c r="S551" s="2">
        <f>SUMIFS(Rotowire!AC:AC,Rotowire!$A:$A,'Master data'!$F551)</f>
        <v>0</v>
      </c>
      <c r="T551" s="2">
        <f>INDEX('Team forecast'!D$3:D$22,MATCH($B551,'Team forecast'!$B$3:$B$22,0))</f>
        <v>1.5</v>
      </c>
      <c r="U551" s="2">
        <f>INDEX('Team forecast'!E$3:E$22,MATCH($B551,'Team forecast'!$B$3:$B$22,0))</f>
        <v>1.1599999999999999</v>
      </c>
      <c r="V551" s="2">
        <f>INDEX('Team forecast'!J$3:J$22,MATCH($B551,'Team forecast'!$B$3:$B$22,0))</f>
        <v>0.44640000000000002</v>
      </c>
      <c r="W551" s="2">
        <f>INDEX('Team forecast'!K$3:K$22,MATCH($B551,'Team forecast'!$B$3:$B$22,0))</f>
        <v>0.26269999999999999</v>
      </c>
      <c r="X551" s="2">
        <f>INDEX('Team forecast'!L$3:L$22,MATCH($B551,'Team forecast'!$B$3:$B$22,0))</f>
        <v>0.29099999999999998</v>
      </c>
      <c r="Y551" s="5">
        <f t="shared" si="620"/>
        <v>-5000</v>
      </c>
      <c r="Z551" s="5">
        <f t="shared" si="621"/>
        <v>0</v>
      </c>
      <c r="AA551" s="5">
        <f t="shared" si="622"/>
        <v>0</v>
      </c>
      <c r="AB551" s="5">
        <f t="shared" si="623"/>
        <v>0</v>
      </c>
      <c r="AC551" s="5">
        <f t="shared" si="557"/>
        <v>0</v>
      </c>
      <c r="AD551" s="5">
        <f t="shared" si="624"/>
        <v>0</v>
      </c>
      <c r="AE551" s="5">
        <f t="shared" si="625"/>
        <v>0</v>
      </c>
      <c r="AF551" s="5">
        <f t="shared" si="558"/>
        <v>0</v>
      </c>
      <c r="AG551" s="5">
        <f t="shared" si="559"/>
        <v>0</v>
      </c>
      <c r="AH551" s="5">
        <f t="shared" si="626"/>
        <v>0</v>
      </c>
      <c r="AI551" s="5">
        <f t="shared" si="627"/>
        <v>0</v>
      </c>
      <c r="AJ551" s="5">
        <f t="shared" si="566"/>
        <v>0</v>
      </c>
      <c r="AK551" s="5">
        <f t="shared" si="567"/>
        <v>0</v>
      </c>
      <c r="AL551" s="5">
        <f>IFERROR(SUM(Y551:AK551),-5000)*((Cockpit!$C$3)^0)</f>
        <v>-5000</v>
      </c>
      <c r="AM551" s="19">
        <f>INDEX('Team forecast'!$M$3:$AU$22,MATCH($B551,'Team forecast'!$B$3:$B$22,0),MATCH(AM$1,'Team forecast'!$M$2:$AU$2,0))</f>
        <v>0</v>
      </c>
      <c r="AN551" s="19">
        <f>INDEX('Team forecast'!$M$3:$AU$22,MATCH($B551,'Team forecast'!$B$3:$B$22,0),MATCH(AN$1,'Team forecast'!$M$2:$AU$2,0))</f>
        <v>0</v>
      </c>
      <c r="AO551" s="19">
        <f>INDEX('Team forecast'!$M$3:$AU$22,MATCH($B551,'Team forecast'!$B$3:$B$22,0),MATCH(AO$1,'Team forecast'!$M$2:$AU$2,0))</f>
        <v>0</v>
      </c>
      <c r="AP551" s="19">
        <f>INDEX('Team forecast'!$M$3:$AU$22,MATCH($B551,'Team forecast'!$B$3:$B$22,0),MATCH(AP$1,'Team forecast'!$M$2:$AU$2,0))</f>
        <v>0</v>
      </c>
      <c r="AQ551" s="5">
        <f t="shared" si="568"/>
        <v>-5000</v>
      </c>
      <c r="AR551" s="5">
        <f>INDEX('Team forecast'!$M$3:$AU$22,MATCH($B551,'Team forecast'!$B$3:$B$22,0),MATCH(AR$1,'Team forecast'!$M$2:$AU$2,0))*IF($Y551&gt;0,25000,0)</f>
        <v>0</v>
      </c>
      <c r="AS551" s="5">
        <f>INDEX('Team forecast'!$M$3:$AU$22,MATCH($B551,'Team forecast'!$B$3:$B$22,0),MATCH(AS$1,'Team forecast'!$M$2:$AU$2,0))*IF($Y551&gt;0,5000,0)</f>
        <v>0</v>
      </c>
      <c r="AT551" s="5">
        <f>INDEX('Team forecast'!$M$3:$AU$22,MATCH($B551,'Team forecast'!$B$3:$B$22,0),MATCH(AT$1,'Team forecast'!$M$2:$AU$2,0))*IF($Y551&gt;0,-15000,0)</f>
        <v>0</v>
      </c>
      <c r="AU551" s="5">
        <f t="shared" si="628"/>
        <v>0</v>
      </c>
      <c r="AV551" s="5">
        <f t="shared" si="629"/>
        <v>0</v>
      </c>
      <c r="AW551" s="5">
        <f t="shared" si="630"/>
        <v>0</v>
      </c>
      <c r="AX551" s="5">
        <f t="shared" si="631"/>
        <v>0</v>
      </c>
      <c r="AY551" s="5">
        <f t="shared" si="573"/>
        <v>0</v>
      </c>
      <c r="AZ551" s="5">
        <f t="shared" si="632"/>
        <v>0</v>
      </c>
      <c r="BA551" s="5">
        <f t="shared" si="633"/>
        <v>0</v>
      </c>
      <c r="BB551" s="5">
        <f t="shared" si="634"/>
        <v>0</v>
      </c>
      <c r="BC551" s="5">
        <f t="shared" si="577"/>
        <v>0</v>
      </c>
      <c r="BD551" s="5">
        <f>IFERROR(SUM(AR551:BC551),0)*((Cockpit!$C$3)^1)</f>
        <v>0</v>
      </c>
      <c r="BE551" s="19">
        <f>INDEX('Team forecast'!$M$3:$AU$22,MATCH($B551,'Team forecast'!$B$3:$B$22,0),MATCH(BE$1,'Team forecast'!$M$2:$AU$2,0))</f>
        <v>0</v>
      </c>
      <c r="BF551" s="19">
        <f>INDEX('Team forecast'!$M$3:$AU$22,MATCH($B551,'Team forecast'!$B$3:$B$22,0),MATCH(BF$1,'Team forecast'!$M$2:$AU$2,0))</f>
        <v>0</v>
      </c>
      <c r="BG551" s="19">
        <f>INDEX('Team forecast'!$M$3:$AU$22,MATCH($B551,'Team forecast'!$B$3:$B$22,0),MATCH(BG$1,'Team forecast'!$M$2:$AU$2,0))</f>
        <v>0</v>
      </c>
      <c r="BH551" s="19">
        <f>INDEX('Team forecast'!$M$3:$AU$22,MATCH($B551,'Team forecast'!$B$3:$B$22,0),MATCH(BH$1,'Team forecast'!$M$2:$AU$2,0))</f>
        <v>0</v>
      </c>
      <c r="BI551" s="5">
        <f t="shared" si="578"/>
        <v>-5000</v>
      </c>
      <c r="BJ551" s="5">
        <f>INDEX('Team forecast'!$M$3:$AU$22,MATCH($B551,'Team forecast'!$B$3:$B$22,0),MATCH(BJ$1,'Team forecast'!$M$2:$AU$2,0))*IF($Y551&gt;0,25000,0)</f>
        <v>0</v>
      </c>
      <c r="BK551" s="5">
        <f>INDEX('Team forecast'!$M$3:$AU$22,MATCH($B551,'Team forecast'!$B$3:$B$22,0),MATCH(BK$1,'Team forecast'!$M$2:$AU$2,0))*IF($Y551&gt;0,5000,0)</f>
        <v>0</v>
      </c>
      <c r="BL551" s="5">
        <f>INDEX('Team forecast'!$M$3:$AU$22,MATCH($B551,'Team forecast'!$B$3:$B$22,0),MATCH(BL$1,'Team forecast'!$M$2:$AU$2,0))*IF($Y551&gt;0,-15000,0)</f>
        <v>0</v>
      </c>
      <c r="BM551" s="5">
        <f t="shared" si="635"/>
        <v>0</v>
      </c>
      <c r="BN551" s="5">
        <f t="shared" si="636"/>
        <v>0</v>
      </c>
      <c r="BO551" s="5">
        <f t="shared" si="637"/>
        <v>0</v>
      </c>
      <c r="BP551" s="5">
        <f t="shared" si="638"/>
        <v>0</v>
      </c>
      <c r="BQ551" s="5">
        <f t="shared" si="583"/>
        <v>0</v>
      </c>
      <c r="BR551" s="5">
        <f t="shared" si="584"/>
        <v>0</v>
      </c>
      <c r="BS551" s="5">
        <f t="shared" si="585"/>
        <v>0</v>
      </c>
      <c r="BT551" s="5">
        <f t="shared" si="639"/>
        <v>0</v>
      </c>
      <c r="BU551" s="5">
        <f t="shared" si="587"/>
        <v>0</v>
      </c>
      <c r="BV551" s="5">
        <f>IFERROR(SUM(BJ551:BU551),0)*((Cockpit!$C$3)^2)</f>
        <v>0</v>
      </c>
      <c r="BW551" s="19">
        <f>INDEX('Team forecast'!$M$3:$AU$22,MATCH($B551,'Team forecast'!$B$3:$B$22,0),MATCH(BW$1,'Team forecast'!$M$2:$AU$2,0))</f>
        <v>0</v>
      </c>
      <c r="BX551" s="19">
        <f>INDEX('Team forecast'!$M$3:$AU$22,MATCH($B551,'Team forecast'!$B$3:$B$22,0),MATCH(BX$1,'Team forecast'!$M$2:$AU$2,0))</f>
        <v>0</v>
      </c>
      <c r="BY551" s="19">
        <f>INDEX('Team forecast'!$M$3:$AU$22,MATCH($B551,'Team forecast'!$B$3:$B$22,0),MATCH(BY$1,'Team forecast'!$M$2:$AU$2,0))</f>
        <v>0</v>
      </c>
      <c r="BZ551" s="19">
        <f>INDEX('Team forecast'!$M$3:$AU$22,MATCH($B551,'Team forecast'!$B$3:$B$22,0),MATCH(BZ$1,'Team forecast'!$M$2:$AU$2,0))</f>
        <v>0</v>
      </c>
      <c r="CA551" s="5">
        <f t="shared" si="588"/>
        <v>-5000</v>
      </c>
      <c r="CB551" s="5">
        <f>INDEX('Team forecast'!$M$3:$AU$22,MATCH($B551,'Team forecast'!$B$3:$B$22,0),MATCH(CB$1,'Team forecast'!$M$2:$AU$2,0))*IF($Y551&gt;0,25000,0)</f>
        <v>0</v>
      </c>
      <c r="CC551" s="5">
        <f>INDEX('Team forecast'!$M$3:$AU$22,MATCH($B551,'Team forecast'!$B$3:$B$22,0),MATCH(CC$1,'Team forecast'!$M$2:$AU$2,0))*IF($Y551&gt;0,5000,0)</f>
        <v>0</v>
      </c>
      <c r="CD551" s="5">
        <f>INDEX('Team forecast'!$M$3:$AU$22,MATCH($B551,'Team forecast'!$B$3:$B$22,0),MATCH(CD$1,'Team forecast'!$M$2:$AU$2,0))*IF($Y551&gt;0,-15000,0)</f>
        <v>0</v>
      </c>
      <c r="CE551" s="5">
        <f t="shared" si="640"/>
        <v>0</v>
      </c>
      <c r="CF551" s="5">
        <f t="shared" si="641"/>
        <v>0</v>
      </c>
      <c r="CG551" s="5">
        <f t="shared" si="642"/>
        <v>0</v>
      </c>
      <c r="CH551" s="5">
        <f t="shared" si="643"/>
        <v>0</v>
      </c>
      <c r="CI551" s="5">
        <f t="shared" si="593"/>
        <v>0</v>
      </c>
      <c r="CJ551" s="5">
        <f t="shared" si="594"/>
        <v>0</v>
      </c>
      <c r="CK551" s="5">
        <f t="shared" si="595"/>
        <v>0</v>
      </c>
      <c r="CL551" s="5">
        <f t="shared" si="644"/>
        <v>0</v>
      </c>
      <c r="CM551" s="5">
        <f t="shared" si="597"/>
        <v>0</v>
      </c>
      <c r="CN551" s="5">
        <f>IFERROR(SUM(CB551:CM551),0)*((Cockpit!$C$3)^3)</f>
        <v>0</v>
      </c>
      <c r="CO551" s="19">
        <f>INDEX('Team forecast'!$M$3:$AU$22,MATCH($B551,'Team forecast'!$B$3:$B$22,0),MATCH(CO$1,'Team forecast'!$M$2:$AU$2,0))</f>
        <v>0</v>
      </c>
      <c r="CP551" s="19">
        <f>INDEX('Team forecast'!$M$3:$AU$22,MATCH($B551,'Team forecast'!$B$3:$B$22,0),MATCH(CP$1,'Team forecast'!$M$2:$AU$2,0))</f>
        <v>0</v>
      </c>
      <c r="CQ551" s="19">
        <f>INDEX('Team forecast'!$M$3:$AU$22,MATCH($B551,'Team forecast'!$B$3:$B$22,0),MATCH(CQ$1,'Team forecast'!$M$2:$AU$2,0))</f>
        <v>0</v>
      </c>
      <c r="CR551" s="19">
        <f>INDEX('Team forecast'!$M$3:$AU$22,MATCH($B551,'Team forecast'!$B$3:$B$22,0),MATCH(CR$1,'Team forecast'!$M$2:$AU$2,0))</f>
        <v>0</v>
      </c>
      <c r="CS551" s="5">
        <f t="shared" si="598"/>
        <v>-5000</v>
      </c>
      <c r="CT551" s="5">
        <f>INDEX('Team forecast'!$M$3:$AU$22,MATCH($B551,'Team forecast'!$B$3:$B$22,0),MATCH(CT$1,'Team forecast'!$M$2:$AU$2,0))*IF($Y551&gt;0,25000,0)</f>
        <v>0</v>
      </c>
      <c r="CU551" s="5">
        <f>INDEX('Team forecast'!$M$3:$AU$22,MATCH($B551,'Team forecast'!$B$3:$B$22,0),MATCH(CU$1,'Team forecast'!$M$2:$AU$2,0))*IF($Y551&gt;0,5000,0)</f>
        <v>0</v>
      </c>
      <c r="CV551" s="5">
        <f>INDEX('Team forecast'!$M$3:$AU$22,MATCH($B551,'Team forecast'!$B$3:$B$22,0),MATCH(CV$1,'Team forecast'!$M$2:$AU$2,0))*IF($Y551&gt;0,-15000,0)</f>
        <v>0</v>
      </c>
      <c r="CW551" s="5">
        <f t="shared" si="599"/>
        <v>0</v>
      </c>
      <c r="CX551" s="5">
        <f t="shared" si="600"/>
        <v>0</v>
      </c>
      <c r="CY551" s="5">
        <f t="shared" si="601"/>
        <v>0</v>
      </c>
      <c r="CZ551" s="5">
        <f t="shared" si="602"/>
        <v>0</v>
      </c>
      <c r="DA551" s="5">
        <f t="shared" si="603"/>
        <v>0</v>
      </c>
      <c r="DB551" s="5">
        <f t="shared" si="604"/>
        <v>0</v>
      </c>
      <c r="DC551" s="5">
        <f t="shared" si="605"/>
        <v>0</v>
      </c>
      <c r="DD551" s="5">
        <f t="shared" si="606"/>
        <v>0</v>
      </c>
      <c r="DE551" s="5">
        <f t="shared" si="607"/>
        <v>0</v>
      </c>
      <c r="DF551" s="5">
        <f>IFERROR(SUM(CT551:DE551),0)*((Cockpit!$C$3)^4)</f>
        <v>0</v>
      </c>
      <c r="DG551" s="19">
        <f>INDEX('Team forecast'!$M$3:$AU$22,MATCH($B551,'Team forecast'!$B$3:$B$22,0),MATCH(DG$1,'Team forecast'!$M$2:$AU$2,0))</f>
        <v>0</v>
      </c>
      <c r="DH551" s="19">
        <f>INDEX('Team forecast'!$M$3:$AU$22,MATCH($B551,'Team forecast'!$B$3:$B$22,0),MATCH(DH$1,'Team forecast'!$M$2:$AU$2,0))</f>
        <v>0</v>
      </c>
      <c r="DI551" s="19">
        <f>INDEX('Team forecast'!$M$3:$AU$22,MATCH($B551,'Team forecast'!$B$3:$B$22,0),MATCH(DI$1,'Team forecast'!$M$2:$AU$2,0))</f>
        <v>0</v>
      </c>
      <c r="DJ551" s="19">
        <f>INDEX('Team forecast'!$M$3:$AU$22,MATCH($B551,'Team forecast'!$B$3:$B$22,0),MATCH(DJ$1,'Team forecast'!$M$2:$AU$2,0))</f>
        <v>0</v>
      </c>
      <c r="DK551" s="5">
        <f t="shared" si="608"/>
        <v>-5000</v>
      </c>
      <c r="DL551" s="5">
        <f>INDEX('Team forecast'!$M$3:$AU$22,MATCH($B551,'Team forecast'!$B$3:$B$22,0),MATCH(DL$1,'Team forecast'!$M$2:$AU$2,0))*IF($Y551&gt;0,25000,0)</f>
        <v>0</v>
      </c>
      <c r="DM551" s="5">
        <f>INDEX('Team forecast'!$M$3:$AU$22,MATCH($B551,'Team forecast'!$B$3:$B$22,0),MATCH(DM$1,'Team forecast'!$M$2:$AU$2,0))*IF($Y551&gt;0,5000,0)</f>
        <v>0</v>
      </c>
      <c r="DN551" s="5">
        <f>INDEX('Team forecast'!$M$3:$AU$22,MATCH($B551,'Team forecast'!$B$3:$B$22,0),MATCH(DN$1,'Team forecast'!$M$2:$AU$2,0))*IF($Y551&gt;0,-15000,0)</f>
        <v>0</v>
      </c>
      <c r="DO551" s="5">
        <f t="shared" si="609"/>
        <v>0</v>
      </c>
      <c r="DP551" s="5">
        <f t="shared" si="610"/>
        <v>0</v>
      </c>
      <c r="DQ551" s="5">
        <f t="shared" si="611"/>
        <v>0</v>
      </c>
      <c r="DR551" s="5">
        <f t="shared" si="612"/>
        <v>0</v>
      </c>
      <c r="DS551" s="5">
        <f t="shared" si="613"/>
        <v>0</v>
      </c>
      <c r="DT551" s="5">
        <f t="shared" si="614"/>
        <v>0</v>
      </c>
      <c r="DU551" s="5">
        <f t="shared" si="615"/>
        <v>0</v>
      </c>
      <c r="DV551" s="5">
        <f t="shared" si="616"/>
        <v>0</v>
      </c>
      <c r="DW551" s="5">
        <f t="shared" si="617"/>
        <v>0</v>
      </c>
      <c r="DX551" s="5">
        <f>IFERROR(SUM(DL551:DW551),0)*((Cockpit!$C$3)^5)</f>
        <v>0</v>
      </c>
      <c r="DY551" s="5">
        <f t="shared" si="618"/>
        <v>-5000</v>
      </c>
      <c r="DZ551" s="5" t="str">
        <f>IF(ISERROR(MATCH(A551,'Current squad'!B:B,0)),"No","Yes")</f>
        <v>No</v>
      </c>
      <c r="EA551" s="5" cm="1">
        <f t="array" ref="EA551">IFERROR(_xlfn.IFS(DZ551="Yes",0,DZ551="No",H551*1%),999999)</f>
        <v>48950</v>
      </c>
      <c r="EB551" s="5">
        <f t="shared" si="645"/>
        <v>4943950</v>
      </c>
      <c r="EC551" s="5">
        <f t="shared" si="619"/>
        <v>-53950</v>
      </c>
      <c r="ED551" s="1">
        <f t="shared" si="646"/>
        <v>-1.1021450459652707E-2</v>
      </c>
      <c r="EE551" s="5">
        <f>RANK(EC551,$EC$2:$EC$572)+COUNTIF($EC$2:EC551,EC551)-1</f>
        <v>508</v>
      </c>
      <c r="EF551" s="4">
        <f>RANK(ED551,$ED$2:$ED$572)+COUNTIF($ED$2:ED551,ED551)-1</f>
        <v>245</v>
      </c>
    </row>
    <row r="552" spans="1:136" x14ac:dyDescent="0.3">
      <c r="A552" t="str">
        <f>IF(Holdet.dk!A552&lt;&gt;"",Holdet.dk!A552,"")</f>
        <v>Olexandr Zinchenko</v>
      </c>
      <c r="B552" t="str">
        <f>INDEX(Holdet.dk!B:B,MATCH($A552,Holdet.dk!$A:$A,0))</f>
        <v>Manchester City</v>
      </c>
      <c r="C552" t="str">
        <f>INDEX(Holdet.dk!C:C,MATCH($A552,Holdet.dk!$A:$A,0))</f>
        <v>Midfield</v>
      </c>
      <c r="D552" t="str">
        <f>INDEX(Holdet.dk!D:D,MATCH($A552,Holdet.dk!$A:$A,0))</f>
        <v>3.645.000</v>
      </c>
      <c r="E552" s="1">
        <f>IFERROR(_xlfn.NUMBERVALUE(INDEX(Holdet.dk!$E:$E,MATCH($A552,Holdet.dk!$A:$A,0)),","),0)</f>
        <v>6.0999999999999999E-2</v>
      </c>
      <c r="F552" t="str">
        <f>IF(INDEX(Lookup!H:H,MATCH('Master data'!A552,Lookup!G:G,0))=0,A552,INDEX(Lookup!H:H,MATCH('Master data'!A552,Lookup!G:G,0)))</f>
        <v>Oleksandr Zinchenko</v>
      </c>
      <c r="G552" t="str">
        <f>IFERROR(INDEX(Lookup!B:B,MATCH(INDEX(Rotowire!C:C,MATCH(F552,Rotowire!A:A,0)),Lookup!D:D,0)),"")</f>
        <v/>
      </c>
      <c r="H552" s="5">
        <f t="shared" si="552"/>
        <v>3645000</v>
      </c>
      <c r="I552" s="19">
        <f>IFERROR(INDEX('Team forecast'!$G$3:$I$22,MATCH($B552,'Team forecast'!$B$3:$B$22,0),MATCH(I$1,'Team forecast'!$G$2:$I$2,0)),0)</f>
        <v>0.86602870813397137</v>
      </c>
      <c r="J552" s="19">
        <f>IFERROR(INDEX('Team forecast'!$G$3:$I$22,MATCH($B552,'Team forecast'!$B$3:$B$22,0),MATCH(J$1,'Team forecast'!$G$2:$I$2,0)),0)</f>
        <v>1.118279569892473</v>
      </c>
      <c r="K552" s="19">
        <f>IFERROR(INDEX('Team forecast'!$G$3:$I$22,MATCH($B552,'Team forecast'!$B$3:$B$22,0),MATCH(K$1,'Team forecast'!$G$2:$I$2,0)),0)</f>
        <v>0.86208459014336625</v>
      </c>
      <c r="L552">
        <f>SUMIFS(Rotowire!E:E,Rotowire!$A:$A,'Master data'!$F552)</f>
        <v>0</v>
      </c>
      <c r="M552" s="2">
        <f>SUMIFS(Rotowire!F:F,Rotowire!$A:$A,'Master data'!$F552)*I552</f>
        <v>0</v>
      </c>
      <c r="N552" s="2">
        <f>SUMIFS(Rotowire!G:G,Rotowire!$A:$A,'Master data'!$F552)*I552</f>
        <v>0</v>
      </c>
      <c r="O552" s="2">
        <f>SUMIFS(Rotowire!I:I,Rotowire!$A:$A,'Master data'!$F552)*I552</f>
        <v>0</v>
      </c>
      <c r="P552" s="2">
        <f>SUMIFS(Rotowire!W:W,Rotowire!$A:$A,'Master data'!$F552)*K552</f>
        <v>0</v>
      </c>
      <c r="Q552" s="2">
        <f>SUMIFS(Rotowire!Y:Y,Rotowire!$A:$A,'Master data'!$F552)*J552</f>
        <v>0</v>
      </c>
      <c r="R552" s="2">
        <f>SUMIFS(Rotowire!AB:AB,Rotowire!$A:$A,'Master data'!$F552)</f>
        <v>0</v>
      </c>
      <c r="S552" s="2">
        <f>SUMIFS(Rotowire!AC:AC,Rotowire!$A:$A,'Master data'!$F552)</f>
        <v>0</v>
      </c>
      <c r="T552" s="2">
        <f>INDEX('Team forecast'!D$3:D$22,MATCH($B552,'Team forecast'!$B$3:$B$22,0))</f>
        <v>1.81</v>
      </c>
      <c r="U552" s="2">
        <f>INDEX('Team forecast'!E$3:E$22,MATCH($B552,'Team forecast'!$B$3:$B$22,0))</f>
        <v>1.04</v>
      </c>
      <c r="V552" s="2">
        <f>INDEX('Team forecast'!J$3:J$22,MATCH($B552,'Team forecast'!$B$3:$B$22,0))</f>
        <v>0.54869999999999997</v>
      </c>
      <c r="W552" s="2">
        <f>INDEX('Team forecast'!K$3:K$22,MATCH($B552,'Team forecast'!$B$3:$B$22,0))</f>
        <v>0.23649999999999999</v>
      </c>
      <c r="X552" s="2">
        <f>INDEX('Team forecast'!L$3:L$22,MATCH($B552,'Team forecast'!$B$3:$B$22,0))</f>
        <v>0.21479999999999999</v>
      </c>
      <c r="Y552" s="5">
        <f t="shared" si="620"/>
        <v>-5000</v>
      </c>
      <c r="Z552" s="5">
        <f t="shared" si="621"/>
        <v>0</v>
      </c>
      <c r="AA552" s="5">
        <f t="shared" si="622"/>
        <v>0</v>
      </c>
      <c r="AB552" s="5">
        <f t="shared" si="623"/>
        <v>0</v>
      </c>
      <c r="AC552" s="5">
        <f t="shared" si="557"/>
        <v>0</v>
      </c>
      <c r="AD552" s="5">
        <f t="shared" si="624"/>
        <v>0</v>
      </c>
      <c r="AE552" s="5">
        <f t="shared" si="625"/>
        <v>0</v>
      </c>
      <c r="AF552" s="5">
        <f t="shared" si="558"/>
        <v>0</v>
      </c>
      <c r="AG552" s="5">
        <f t="shared" si="559"/>
        <v>0</v>
      </c>
      <c r="AH552" s="5">
        <f t="shared" si="626"/>
        <v>0</v>
      </c>
      <c r="AI552" s="5">
        <f t="shared" si="627"/>
        <v>0</v>
      </c>
      <c r="AJ552" s="5">
        <f t="shared" si="566"/>
        <v>0</v>
      </c>
      <c r="AK552" s="5">
        <f t="shared" si="567"/>
        <v>0</v>
      </c>
      <c r="AL552" s="5">
        <f>IFERROR(SUM(Y552:AK552),-5000)*((Cockpit!$C$3)^0)</f>
        <v>-5000</v>
      </c>
      <c r="AM552" s="19">
        <f>INDEX('Team forecast'!$M$3:$AU$22,MATCH($B552,'Team forecast'!$B$3:$B$22,0),MATCH(AM$1,'Team forecast'!$M$2:$AU$2,0))</f>
        <v>0</v>
      </c>
      <c r="AN552" s="19">
        <f>INDEX('Team forecast'!$M$3:$AU$22,MATCH($B552,'Team forecast'!$B$3:$B$22,0),MATCH(AN$1,'Team forecast'!$M$2:$AU$2,0))</f>
        <v>0</v>
      </c>
      <c r="AO552" s="19">
        <f>INDEX('Team forecast'!$M$3:$AU$22,MATCH($B552,'Team forecast'!$B$3:$B$22,0),MATCH(AO$1,'Team forecast'!$M$2:$AU$2,0))</f>
        <v>0</v>
      </c>
      <c r="AP552" s="19">
        <f>INDEX('Team forecast'!$M$3:$AU$22,MATCH($B552,'Team forecast'!$B$3:$B$22,0),MATCH(AP$1,'Team forecast'!$M$2:$AU$2,0))</f>
        <v>0</v>
      </c>
      <c r="AQ552" s="5">
        <f t="shared" si="568"/>
        <v>-5000</v>
      </c>
      <c r="AR552" s="5">
        <f>INDEX('Team forecast'!$M$3:$AU$22,MATCH($B552,'Team forecast'!$B$3:$B$22,0),MATCH(AR$1,'Team forecast'!$M$2:$AU$2,0))*IF($Y552&gt;0,25000,0)</f>
        <v>0</v>
      </c>
      <c r="AS552" s="5">
        <f>INDEX('Team forecast'!$M$3:$AU$22,MATCH($B552,'Team forecast'!$B$3:$B$22,0),MATCH(AS$1,'Team forecast'!$M$2:$AU$2,0))*IF($Y552&gt;0,5000,0)</f>
        <v>0</v>
      </c>
      <c r="AT552" s="5">
        <f>INDEX('Team forecast'!$M$3:$AU$22,MATCH($B552,'Team forecast'!$B$3:$B$22,0),MATCH(AT$1,'Team forecast'!$M$2:$AU$2,0))*IF($Y552&gt;0,-15000,0)</f>
        <v>0</v>
      </c>
      <c r="AU552" s="5">
        <f t="shared" si="628"/>
        <v>0</v>
      </c>
      <c r="AV552" s="5">
        <f t="shared" si="629"/>
        <v>0</v>
      </c>
      <c r="AW552" s="5">
        <f t="shared" si="630"/>
        <v>0</v>
      </c>
      <c r="AX552" s="5">
        <f t="shared" si="631"/>
        <v>0</v>
      </c>
      <c r="AY552" s="5">
        <f t="shared" si="573"/>
        <v>0</v>
      </c>
      <c r="AZ552" s="5">
        <f t="shared" si="632"/>
        <v>0</v>
      </c>
      <c r="BA552" s="5">
        <f t="shared" si="633"/>
        <v>0</v>
      </c>
      <c r="BB552" s="5">
        <f t="shared" si="634"/>
        <v>0</v>
      </c>
      <c r="BC552" s="5">
        <f t="shared" si="577"/>
        <v>0</v>
      </c>
      <c r="BD552" s="5">
        <f>IFERROR(SUM(AR552:BC552),0)*((Cockpit!$C$3)^1)</f>
        <v>0</v>
      </c>
      <c r="BE552" s="19">
        <f>INDEX('Team forecast'!$M$3:$AU$22,MATCH($B552,'Team forecast'!$B$3:$B$22,0),MATCH(BE$1,'Team forecast'!$M$2:$AU$2,0))</f>
        <v>0</v>
      </c>
      <c r="BF552" s="19">
        <f>INDEX('Team forecast'!$M$3:$AU$22,MATCH($B552,'Team forecast'!$B$3:$B$22,0),MATCH(BF$1,'Team forecast'!$M$2:$AU$2,0))</f>
        <v>0</v>
      </c>
      <c r="BG552" s="19">
        <f>INDEX('Team forecast'!$M$3:$AU$22,MATCH($B552,'Team forecast'!$B$3:$B$22,0),MATCH(BG$1,'Team forecast'!$M$2:$AU$2,0))</f>
        <v>0</v>
      </c>
      <c r="BH552" s="19">
        <f>INDEX('Team forecast'!$M$3:$AU$22,MATCH($B552,'Team forecast'!$B$3:$B$22,0),MATCH(BH$1,'Team forecast'!$M$2:$AU$2,0))</f>
        <v>0</v>
      </c>
      <c r="BI552" s="5">
        <f t="shared" si="578"/>
        <v>-5000</v>
      </c>
      <c r="BJ552" s="5">
        <f>INDEX('Team forecast'!$M$3:$AU$22,MATCH($B552,'Team forecast'!$B$3:$B$22,0),MATCH(BJ$1,'Team forecast'!$M$2:$AU$2,0))*IF($Y552&gt;0,25000,0)</f>
        <v>0</v>
      </c>
      <c r="BK552" s="5">
        <f>INDEX('Team forecast'!$M$3:$AU$22,MATCH($B552,'Team forecast'!$B$3:$B$22,0),MATCH(BK$1,'Team forecast'!$M$2:$AU$2,0))*IF($Y552&gt;0,5000,0)</f>
        <v>0</v>
      </c>
      <c r="BL552" s="5">
        <f>INDEX('Team forecast'!$M$3:$AU$22,MATCH($B552,'Team forecast'!$B$3:$B$22,0),MATCH(BL$1,'Team forecast'!$M$2:$AU$2,0))*IF($Y552&gt;0,-15000,0)</f>
        <v>0</v>
      </c>
      <c r="BM552" s="5">
        <f t="shared" si="635"/>
        <v>0</v>
      </c>
      <c r="BN552" s="5">
        <f t="shared" si="636"/>
        <v>0</v>
      </c>
      <c r="BO552" s="5">
        <f t="shared" si="637"/>
        <v>0</v>
      </c>
      <c r="BP552" s="5">
        <f t="shared" si="638"/>
        <v>0</v>
      </c>
      <c r="BQ552" s="5">
        <f t="shared" si="583"/>
        <v>0</v>
      </c>
      <c r="BR552" s="5">
        <f t="shared" si="584"/>
        <v>0</v>
      </c>
      <c r="BS552" s="5">
        <f t="shared" si="585"/>
        <v>0</v>
      </c>
      <c r="BT552" s="5">
        <f t="shared" si="639"/>
        <v>0</v>
      </c>
      <c r="BU552" s="5">
        <f t="shared" si="587"/>
        <v>0</v>
      </c>
      <c r="BV552" s="5">
        <f>IFERROR(SUM(BJ552:BU552),0)*((Cockpit!$C$3)^2)</f>
        <v>0</v>
      </c>
      <c r="BW552" s="19">
        <f>INDEX('Team forecast'!$M$3:$AU$22,MATCH($B552,'Team forecast'!$B$3:$B$22,0),MATCH(BW$1,'Team forecast'!$M$2:$AU$2,0))</f>
        <v>0</v>
      </c>
      <c r="BX552" s="19">
        <f>INDEX('Team forecast'!$M$3:$AU$22,MATCH($B552,'Team forecast'!$B$3:$B$22,0),MATCH(BX$1,'Team forecast'!$M$2:$AU$2,0))</f>
        <v>0</v>
      </c>
      <c r="BY552" s="19">
        <f>INDEX('Team forecast'!$M$3:$AU$22,MATCH($B552,'Team forecast'!$B$3:$B$22,0),MATCH(BY$1,'Team forecast'!$M$2:$AU$2,0))</f>
        <v>0</v>
      </c>
      <c r="BZ552" s="19">
        <f>INDEX('Team forecast'!$M$3:$AU$22,MATCH($B552,'Team forecast'!$B$3:$B$22,0),MATCH(BZ$1,'Team forecast'!$M$2:$AU$2,0))</f>
        <v>0</v>
      </c>
      <c r="CA552" s="5">
        <f t="shared" si="588"/>
        <v>-5000</v>
      </c>
      <c r="CB552" s="5">
        <f>INDEX('Team forecast'!$M$3:$AU$22,MATCH($B552,'Team forecast'!$B$3:$B$22,0),MATCH(CB$1,'Team forecast'!$M$2:$AU$2,0))*IF($Y552&gt;0,25000,0)</f>
        <v>0</v>
      </c>
      <c r="CC552" s="5">
        <f>INDEX('Team forecast'!$M$3:$AU$22,MATCH($B552,'Team forecast'!$B$3:$B$22,0),MATCH(CC$1,'Team forecast'!$M$2:$AU$2,0))*IF($Y552&gt;0,5000,0)</f>
        <v>0</v>
      </c>
      <c r="CD552" s="5">
        <f>INDEX('Team forecast'!$M$3:$AU$22,MATCH($B552,'Team forecast'!$B$3:$B$22,0),MATCH(CD$1,'Team forecast'!$M$2:$AU$2,0))*IF($Y552&gt;0,-15000,0)</f>
        <v>0</v>
      </c>
      <c r="CE552" s="5">
        <f t="shared" si="640"/>
        <v>0</v>
      </c>
      <c r="CF552" s="5">
        <f t="shared" si="641"/>
        <v>0</v>
      </c>
      <c r="CG552" s="5">
        <f t="shared" si="642"/>
        <v>0</v>
      </c>
      <c r="CH552" s="5">
        <f t="shared" si="643"/>
        <v>0</v>
      </c>
      <c r="CI552" s="5">
        <f t="shared" si="593"/>
        <v>0</v>
      </c>
      <c r="CJ552" s="5">
        <f t="shared" si="594"/>
        <v>0</v>
      </c>
      <c r="CK552" s="5">
        <f t="shared" si="595"/>
        <v>0</v>
      </c>
      <c r="CL552" s="5">
        <f t="shared" si="644"/>
        <v>0</v>
      </c>
      <c r="CM552" s="5">
        <f t="shared" si="597"/>
        <v>0</v>
      </c>
      <c r="CN552" s="5">
        <f>IFERROR(SUM(CB552:CM552),0)*((Cockpit!$C$3)^3)</f>
        <v>0</v>
      </c>
      <c r="CO552" s="19">
        <f>INDEX('Team forecast'!$M$3:$AU$22,MATCH($B552,'Team forecast'!$B$3:$B$22,0),MATCH(CO$1,'Team forecast'!$M$2:$AU$2,0))</f>
        <v>0</v>
      </c>
      <c r="CP552" s="19">
        <f>INDEX('Team forecast'!$M$3:$AU$22,MATCH($B552,'Team forecast'!$B$3:$B$22,0),MATCH(CP$1,'Team forecast'!$M$2:$AU$2,0))</f>
        <v>0</v>
      </c>
      <c r="CQ552" s="19">
        <f>INDEX('Team forecast'!$M$3:$AU$22,MATCH($B552,'Team forecast'!$B$3:$B$22,0),MATCH(CQ$1,'Team forecast'!$M$2:$AU$2,0))</f>
        <v>0</v>
      </c>
      <c r="CR552" s="19">
        <f>INDEX('Team forecast'!$M$3:$AU$22,MATCH($B552,'Team forecast'!$B$3:$B$22,0),MATCH(CR$1,'Team forecast'!$M$2:$AU$2,0))</f>
        <v>0</v>
      </c>
      <c r="CS552" s="5">
        <f t="shared" si="598"/>
        <v>-5000</v>
      </c>
      <c r="CT552" s="5">
        <f>INDEX('Team forecast'!$M$3:$AU$22,MATCH($B552,'Team forecast'!$B$3:$B$22,0),MATCH(CT$1,'Team forecast'!$M$2:$AU$2,0))*IF($Y552&gt;0,25000,0)</f>
        <v>0</v>
      </c>
      <c r="CU552" s="5">
        <f>INDEX('Team forecast'!$M$3:$AU$22,MATCH($B552,'Team forecast'!$B$3:$B$22,0),MATCH(CU$1,'Team forecast'!$M$2:$AU$2,0))*IF($Y552&gt;0,5000,0)</f>
        <v>0</v>
      </c>
      <c r="CV552" s="5">
        <f>INDEX('Team forecast'!$M$3:$AU$22,MATCH($B552,'Team forecast'!$B$3:$B$22,0),MATCH(CV$1,'Team forecast'!$M$2:$AU$2,0))*IF($Y552&gt;0,-15000,0)</f>
        <v>0</v>
      </c>
      <c r="CW552" s="5">
        <f t="shared" si="599"/>
        <v>0</v>
      </c>
      <c r="CX552" s="5">
        <f t="shared" si="600"/>
        <v>0</v>
      </c>
      <c r="CY552" s="5">
        <f t="shared" si="601"/>
        <v>0</v>
      </c>
      <c r="CZ552" s="5">
        <f t="shared" si="602"/>
        <v>0</v>
      </c>
      <c r="DA552" s="5">
        <f t="shared" si="603"/>
        <v>0</v>
      </c>
      <c r="DB552" s="5">
        <f t="shared" si="604"/>
        <v>0</v>
      </c>
      <c r="DC552" s="5">
        <f t="shared" si="605"/>
        <v>0</v>
      </c>
      <c r="DD552" s="5">
        <f t="shared" si="606"/>
        <v>0</v>
      </c>
      <c r="DE552" s="5">
        <f t="shared" si="607"/>
        <v>0</v>
      </c>
      <c r="DF552" s="5">
        <f>IFERROR(SUM(CT552:DE552),0)*((Cockpit!$C$3)^4)</f>
        <v>0</v>
      </c>
      <c r="DG552" s="19">
        <f>INDEX('Team forecast'!$M$3:$AU$22,MATCH($B552,'Team forecast'!$B$3:$B$22,0),MATCH(DG$1,'Team forecast'!$M$2:$AU$2,0))</f>
        <v>0</v>
      </c>
      <c r="DH552" s="19">
        <f>INDEX('Team forecast'!$M$3:$AU$22,MATCH($B552,'Team forecast'!$B$3:$B$22,0),MATCH(DH$1,'Team forecast'!$M$2:$AU$2,0))</f>
        <v>0</v>
      </c>
      <c r="DI552" s="19">
        <f>INDEX('Team forecast'!$M$3:$AU$22,MATCH($B552,'Team forecast'!$B$3:$B$22,0),MATCH(DI$1,'Team forecast'!$M$2:$AU$2,0))</f>
        <v>0</v>
      </c>
      <c r="DJ552" s="19">
        <f>INDEX('Team forecast'!$M$3:$AU$22,MATCH($B552,'Team forecast'!$B$3:$B$22,0),MATCH(DJ$1,'Team forecast'!$M$2:$AU$2,0))</f>
        <v>0</v>
      </c>
      <c r="DK552" s="5">
        <f t="shared" si="608"/>
        <v>-5000</v>
      </c>
      <c r="DL552" s="5">
        <f>INDEX('Team forecast'!$M$3:$AU$22,MATCH($B552,'Team forecast'!$B$3:$B$22,0),MATCH(DL$1,'Team forecast'!$M$2:$AU$2,0))*IF($Y552&gt;0,25000,0)</f>
        <v>0</v>
      </c>
      <c r="DM552" s="5">
        <f>INDEX('Team forecast'!$M$3:$AU$22,MATCH($B552,'Team forecast'!$B$3:$B$22,0),MATCH(DM$1,'Team forecast'!$M$2:$AU$2,0))*IF($Y552&gt;0,5000,0)</f>
        <v>0</v>
      </c>
      <c r="DN552" s="5">
        <f>INDEX('Team forecast'!$M$3:$AU$22,MATCH($B552,'Team forecast'!$B$3:$B$22,0),MATCH(DN$1,'Team forecast'!$M$2:$AU$2,0))*IF($Y552&gt;0,-15000,0)</f>
        <v>0</v>
      </c>
      <c r="DO552" s="5">
        <f t="shared" si="609"/>
        <v>0</v>
      </c>
      <c r="DP552" s="5">
        <f t="shared" si="610"/>
        <v>0</v>
      </c>
      <c r="DQ552" s="5">
        <f t="shared" si="611"/>
        <v>0</v>
      </c>
      <c r="DR552" s="5">
        <f t="shared" si="612"/>
        <v>0</v>
      </c>
      <c r="DS552" s="5">
        <f t="shared" si="613"/>
        <v>0</v>
      </c>
      <c r="DT552" s="5">
        <f t="shared" si="614"/>
        <v>0</v>
      </c>
      <c r="DU552" s="5">
        <f t="shared" si="615"/>
        <v>0</v>
      </c>
      <c r="DV552" s="5">
        <f t="shared" si="616"/>
        <v>0</v>
      </c>
      <c r="DW552" s="5">
        <f t="shared" si="617"/>
        <v>0</v>
      </c>
      <c r="DX552" s="5">
        <f>IFERROR(SUM(DL552:DW552),0)*((Cockpit!$C$3)^5)</f>
        <v>0</v>
      </c>
      <c r="DY552" s="5">
        <f t="shared" si="618"/>
        <v>-5000</v>
      </c>
      <c r="DZ552" s="5" t="str">
        <f>IF(ISERROR(MATCH(A552,'Current squad'!B:B,0)),"No","Yes")</f>
        <v>No</v>
      </c>
      <c r="EA552" s="5" cm="1">
        <f t="array" ref="EA552">IFERROR(_xlfn.IFS(DZ552="Yes",0,DZ552="No",H552*1%),999999)</f>
        <v>36450</v>
      </c>
      <c r="EB552" s="5">
        <f t="shared" si="645"/>
        <v>3681450</v>
      </c>
      <c r="EC552" s="5">
        <f t="shared" si="619"/>
        <v>-41450</v>
      </c>
      <c r="ED552" s="1">
        <f t="shared" si="646"/>
        <v>-1.1371742112482854E-2</v>
      </c>
      <c r="EE552" s="5">
        <f>RANK(EC552,$EC$2:$EC$572)+COUNTIF($EC$2:EC552,EC552)-1</f>
        <v>431</v>
      </c>
      <c r="EF552" s="4">
        <f>RANK(ED552,$ED$2:$ED$572)+COUNTIF($ED$2:ED552,ED552)-1</f>
        <v>306</v>
      </c>
    </row>
    <row r="553" spans="1:136" x14ac:dyDescent="0.3">
      <c r="A553" t="str">
        <f>IF(Holdet.dk!A553&lt;&gt;"",Holdet.dk!A553,"")</f>
        <v>Lewis Richardson</v>
      </c>
      <c r="B553" t="str">
        <f>INDEX(Holdet.dk!B:B,MATCH($A553,Holdet.dk!$A:$A,0))</f>
        <v>Burnley</v>
      </c>
      <c r="C553" t="str">
        <f>INDEX(Holdet.dk!C:C,MATCH($A553,Holdet.dk!$A:$A,0))</f>
        <v>Striker</v>
      </c>
      <c r="D553" t="str">
        <f>INDEX(Holdet.dk!D:D,MATCH($A553,Holdet.dk!$A:$A,0))</f>
        <v>1.884.000</v>
      </c>
      <c r="E553" s="1">
        <f>IFERROR(_xlfn.NUMBERVALUE(INDEX(Holdet.dk!$E:$E,MATCH($A553,Holdet.dk!$A:$A,0)),","),0)</f>
        <v>0</v>
      </c>
      <c r="F553" t="str">
        <f>IF(INDEX(Lookup!H:H,MATCH('Master data'!A553,Lookup!G:G,0))=0,A553,INDEX(Lookup!H:H,MATCH('Master data'!A553,Lookup!G:G,0)))</f>
        <v>Lewis Richardson</v>
      </c>
      <c r="G553" t="str">
        <f>IFERROR(INDEX(Lookup!B:B,MATCH(INDEX(Rotowire!C:C,MATCH(F553,Rotowire!A:A,0)),Lookup!D:D,0)),"")</f>
        <v/>
      </c>
      <c r="H553" s="5">
        <f t="shared" si="552"/>
        <v>1884000</v>
      </c>
      <c r="I553" s="19">
        <f>IFERROR(INDEX('Team forecast'!$G$3:$I$22,MATCH($B553,'Team forecast'!$B$3:$B$22,0),MATCH(I$1,'Team forecast'!$G$2:$I$2,0)),0)</f>
        <v>0.86842105263157876</v>
      </c>
      <c r="J553" s="19">
        <f>IFERROR(INDEX('Team forecast'!$G$3:$I$22,MATCH($B553,'Team forecast'!$B$3:$B$22,0),MATCH(J$1,'Team forecast'!$G$2:$I$2,0)),0)</f>
        <v>0.79999999999999993</v>
      </c>
      <c r="K553" s="19">
        <f>IFERROR(INDEX('Team forecast'!$G$3:$I$22,MATCH($B553,'Team forecast'!$B$3:$B$22,0),MATCH(K$1,'Team forecast'!$G$2:$I$2,0)),0)</f>
        <v>1.3061924203441888</v>
      </c>
      <c r="L553">
        <f>SUMIFS(Rotowire!E:E,Rotowire!$A:$A,'Master data'!$F553)</f>
        <v>0</v>
      </c>
      <c r="M553" s="2">
        <f>SUMIFS(Rotowire!F:F,Rotowire!$A:$A,'Master data'!$F553)*I553</f>
        <v>0</v>
      </c>
      <c r="N553" s="2">
        <f>SUMIFS(Rotowire!G:G,Rotowire!$A:$A,'Master data'!$F553)*I553</f>
        <v>0</v>
      </c>
      <c r="O553" s="2">
        <f>SUMIFS(Rotowire!I:I,Rotowire!$A:$A,'Master data'!$F553)*I553</f>
        <v>0</v>
      </c>
      <c r="P553" s="2">
        <f>SUMIFS(Rotowire!W:W,Rotowire!$A:$A,'Master data'!$F553)*K553</f>
        <v>0</v>
      </c>
      <c r="Q553" s="2">
        <f>SUMIFS(Rotowire!Y:Y,Rotowire!$A:$A,'Master data'!$F553)*J553</f>
        <v>0</v>
      </c>
      <c r="R553" s="2">
        <f>SUMIFS(Rotowire!AB:AB,Rotowire!$A:$A,'Master data'!$F553)</f>
        <v>0</v>
      </c>
      <c r="S553" s="2">
        <f>SUMIFS(Rotowire!AC:AC,Rotowire!$A:$A,'Master data'!$F553)</f>
        <v>0</v>
      </c>
      <c r="T553" s="2">
        <f>INDEX('Team forecast'!D$3:D$22,MATCH($B553,'Team forecast'!$B$3:$B$22,0))</f>
        <v>1.32</v>
      </c>
      <c r="U553" s="2">
        <f>INDEX('Team forecast'!E$3:E$22,MATCH($B553,'Team forecast'!$B$3:$B$22,0))</f>
        <v>1.1599999999999999</v>
      </c>
      <c r="V553" s="2">
        <f>INDEX('Team forecast'!J$3:J$22,MATCH($B553,'Team forecast'!$B$3:$B$22,0))</f>
        <v>0.39810000000000001</v>
      </c>
      <c r="W553" s="2">
        <f>INDEX('Team forecast'!K$3:K$22,MATCH($B553,'Team forecast'!$B$3:$B$22,0))</f>
        <v>0.27700000000000002</v>
      </c>
      <c r="X553" s="2">
        <f>INDEX('Team forecast'!L$3:L$22,MATCH($B553,'Team forecast'!$B$3:$B$22,0))</f>
        <v>0.32490000000000002</v>
      </c>
      <c r="Y553" s="5">
        <f t="shared" si="620"/>
        <v>-5000</v>
      </c>
      <c r="Z553" s="5">
        <f t="shared" si="621"/>
        <v>0</v>
      </c>
      <c r="AA553" s="5">
        <f t="shared" si="622"/>
        <v>0</v>
      </c>
      <c r="AB553" s="5">
        <f t="shared" si="623"/>
        <v>0</v>
      </c>
      <c r="AC553" s="5">
        <f t="shared" si="557"/>
        <v>0</v>
      </c>
      <c r="AD553" s="5">
        <f t="shared" si="624"/>
        <v>0</v>
      </c>
      <c r="AE553" s="5">
        <f t="shared" si="625"/>
        <v>0</v>
      </c>
      <c r="AF553" s="5">
        <f t="shared" si="558"/>
        <v>0</v>
      </c>
      <c r="AG553" s="5">
        <f t="shared" si="559"/>
        <v>0</v>
      </c>
      <c r="AH553" s="5">
        <f t="shared" si="626"/>
        <v>0</v>
      </c>
      <c r="AI553" s="5">
        <f t="shared" si="627"/>
        <v>0</v>
      </c>
      <c r="AJ553" s="5">
        <f t="shared" si="566"/>
        <v>0</v>
      </c>
      <c r="AK553" s="5">
        <f t="shared" si="567"/>
        <v>0</v>
      </c>
      <c r="AL553" s="5">
        <f>IFERROR(SUM(Y553:AK553),-5000)*((Cockpit!$C$3)^0)</f>
        <v>-5000</v>
      </c>
      <c r="AM553" s="19">
        <f>INDEX('Team forecast'!$M$3:$AU$22,MATCH($B553,'Team forecast'!$B$3:$B$22,0),MATCH(AM$1,'Team forecast'!$M$2:$AU$2,0))</f>
        <v>0</v>
      </c>
      <c r="AN553" s="19">
        <f>INDEX('Team forecast'!$M$3:$AU$22,MATCH($B553,'Team forecast'!$B$3:$B$22,0),MATCH(AN$1,'Team forecast'!$M$2:$AU$2,0))</f>
        <v>0</v>
      </c>
      <c r="AO553" s="19">
        <f>INDEX('Team forecast'!$M$3:$AU$22,MATCH($B553,'Team forecast'!$B$3:$B$22,0),MATCH(AO$1,'Team forecast'!$M$2:$AU$2,0))</f>
        <v>0</v>
      </c>
      <c r="AP553" s="19">
        <f>INDEX('Team forecast'!$M$3:$AU$22,MATCH($B553,'Team forecast'!$B$3:$B$22,0),MATCH(AP$1,'Team forecast'!$M$2:$AU$2,0))</f>
        <v>0</v>
      </c>
      <c r="AQ553" s="5">
        <f t="shared" si="568"/>
        <v>-5000</v>
      </c>
      <c r="AR553" s="5">
        <f>INDEX('Team forecast'!$M$3:$AU$22,MATCH($B553,'Team forecast'!$B$3:$B$22,0),MATCH(AR$1,'Team forecast'!$M$2:$AU$2,0))*IF($Y553&gt;0,25000,0)</f>
        <v>0</v>
      </c>
      <c r="AS553" s="5">
        <f>INDEX('Team forecast'!$M$3:$AU$22,MATCH($B553,'Team forecast'!$B$3:$B$22,0),MATCH(AS$1,'Team forecast'!$M$2:$AU$2,0))*IF($Y553&gt;0,5000,0)</f>
        <v>0</v>
      </c>
      <c r="AT553" s="5">
        <f>INDEX('Team forecast'!$M$3:$AU$22,MATCH($B553,'Team forecast'!$B$3:$B$22,0),MATCH(AT$1,'Team forecast'!$M$2:$AU$2,0))*IF($Y553&gt;0,-15000,0)</f>
        <v>0</v>
      </c>
      <c r="AU553" s="5">
        <f t="shared" si="628"/>
        <v>0</v>
      </c>
      <c r="AV553" s="5">
        <f t="shared" si="629"/>
        <v>0</v>
      </c>
      <c r="AW553" s="5">
        <f t="shared" si="630"/>
        <v>0</v>
      </c>
      <c r="AX553" s="5">
        <f t="shared" si="631"/>
        <v>0</v>
      </c>
      <c r="AY553" s="5">
        <f t="shared" si="573"/>
        <v>0</v>
      </c>
      <c r="AZ553" s="5">
        <f t="shared" si="632"/>
        <v>0</v>
      </c>
      <c r="BA553" s="5">
        <f t="shared" si="633"/>
        <v>0</v>
      </c>
      <c r="BB553" s="5">
        <f t="shared" si="634"/>
        <v>0</v>
      </c>
      <c r="BC553" s="5">
        <f t="shared" si="577"/>
        <v>0</v>
      </c>
      <c r="BD553" s="5">
        <f>IFERROR(SUM(AR553:BC553),0)*((Cockpit!$C$3)^1)</f>
        <v>0</v>
      </c>
      <c r="BE553" s="19">
        <f>INDEX('Team forecast'!$M$3:$AU$22,MATCH($B553,'Team forecast'!$B$3:$B$22,0),MATCH(BE$1,'Team forecast'!$M$2:$AU$2,0))</f>
        <v>0</v>
      </c>
      <c r="BF553" s="19">
        <f>INDEX('Team forecast'!$M$3:$AU$22,MATCH($B553,'Team forecast'!$B$3:$B$22,0),MATCH(BF$1,'Team forecast'!$M$2:$AU$2,0))</f>
        <v>0</v>
      </c>
      <c r="BG553" s="19">
        <f>INDEX('Team forecast'!$M$3:$AU$22,MATCH($B553,'Team forecast'!$B$3:$B$22,0),MATCH(BG$1,'Team forecast'!$M$2:$AU$2,0))</f>
        <v>0</v>
      </c>
      <c r="BH553" s="19">
        <f>INDEX('Team forecast'!$M$3:$AU$22,MATCH($B553,'Team forecast'!$B$3:$B$22,0),MATCH(BH$1,'Team forecast'!$M$2:$AU$2,0))</f>
        <v>0</v>
      </c>
      <c r="BI553" s="5">
        <f t="shared" si="578"/>
        <v>-5000</v>
      </c>
      <c r="BJ553" s="5">
        <f>INDEX('Team forecast'!$M$3:$AU$22,MATCH($B553,'Team forecast'!$B$3:$B$22,0),MATCH(BJ$1,'Team forecast'!$M$2:$AU$2,0))*IF($Y553&gt;0,25000,0)</f>
        <v>0</v>
      </c>
      <c r="BK553" s="5">
        <f>INDEX('Team forecast'!$M$3:$AU$22,MATCH($B553,'Team forecast'!$B$3:$B$22,0),MATCH(BK$1,'Team forecast'!$M$2:$AU$2,0))*IF($Y553&gt;0,5000,0)</f>
        <v>0</v>
      </c>
      <c r="BL553" s="5">
        <f>INDEX('Team forecast'!$M$3:$AU$22,MATCH($B553,'Team forecast'!$B$3:$B$22,0),MATCH(BL$1,'Team forecast'!$M$2:$AU$2,0))*IF($Y553&gt;0,-15000,0)</f>
        <v>0</v>
      </c>
      <c r="BM553" s="5">
        <f t="shared" si="635"/>
        <v>0</v>
      </c>
      <c r="BN553" s="5">
        <f t="shared" si="636"/>
        <v>0</v>
      </c>
      <c r="BO553" s="5">
        <f t="shared" si="637"/>
        <v>0</v>
      </c>
      <c r="BP553" s="5">
        <f t="shared" si="638"/>
        <v>0</v>
      </c>
      <c r="BQ553" s="5">
        <f t="shared" si="583"/>
        <v>0</v>
      </c>
      <c r="BR553" s="5">
        <f t="shared" si="584"/>
        <v>0</v>
      </c>
      <c r="BS553" s="5">
        <f t="shared" si="585"/>
        <v>0</v>
      </c>
      <c r="BT553" s="5">
        <f t="shared" si="639"/>
        <v>0</v>
      </c>
      <c r="BU553" s="5">
        <f t="shared" si="587"/>
        <v>0</v>
      </c>
      <c r="BV553" s="5">
        <f>IFERROR(SUM(BJ553:BU553),0)*((Cockpit!$C$3)^2)</f>
        <v>0</v>
      </c>
      <c r="BW553" s="19">
        <f>INDEX('Team forecast'!$M$3:$AU$22,MATCH($B553,'Team forecast'!$B$3:$B$22,0),MATCH(BW$1,'Team forecast'!$M$2:$AU$2,0))</f>
        <v>0</v>
      </c>
      <c r="BX553" s="19">
        <f>INDEX('Team forecast'!$M$3:$AU$22,MATCH($B553,'Team forecast'!$B$3:$B$22,0),MATCH(BX$1,'Team forecast'!$M$2:$AU$2,0))</f>
        <v>0</v>
      </c>
      <c r="BY553" s="19">
        <f>INDEX('Team forecast'!$M$3:$AU$22,MATCH($B553,'Team forecast'!$B$3:$B$22,0),MATCH(BY$1,'Team forecast'!$M$2:$AU$2,0))</f>
        <v>0</v>
      </c>
      <c r="BZ553" s="19">
        <f>INDEX('Team forecast'!$M$3:$AU$22,MATCH($B553,'Team forecast'!$B$3:$B$22,0),MATCH(BZ$1,'Team forecast'!$M$2:$AU$2,0))</f>
        <v>0</v>
      </c>
      <c r="CA553" s="5">
        <f t="shared" si="588"/>
        <v>-5000</v>
      </c>
      <c r="CB553" s="5">
        <f>INDEX('Team forecast'!$M$3:$AU$22,MATCH($B553,'Team forecast'!$B$3:$B$22,0),MATCH(CB$1,'Team forecast'!$M$2:$AU$2,0))*IF($Y553&gt;0,25000,0)</f>
        <v>0</v>
      </c>
      <c r="CC553" s="5">
        <f>INDEX('Team forecast'!$M$3:$AU$22,MATCH($B553,'Team forecast'!$B$3:$B$22,0),MATCH(CC$1,'Team forecast'!$M$2:$AU$2,0))*IF($Y553&gt;0,5000,0)</f>
        <v>0</v>
      </c>
      <c r="CD553" s="5">
        <f>INDEX('Team forecast'!$M$3:$AU$22,MATCH($B553,'Team forecast'!$B$3:$B$22,0),MATCH(CD$1,'Team forecast'!$M$2:$AU$2,0))*IF($Y553&gt;0,-15000,0)</f>
        <v>0</v>
      </c>
      <c r="CE553" s="5">
        <f t="shared" si="640"/>
        <v>0</v>
      </c>
      <c r="CF553" s="5">
        <f t="shared" si="641"/>
        <v>0</v>
      </c>
      <c r="CG553" s="5">
        <f t="shared" si="642"/>
        <v>0</v>
      </c>
      <c r="CH553" s="5">
        <f t="shared" si="643"/>
        <v>0</v>
      </c>
      <c r="CI553" s="5">
        <f t="shared" si="593"/>
        <v>0</v>
      </c>
      <c r="CJ553" s="5">
        <f t="shared" si="594"/>
        <v>0</v>
      </c>
      <c r="CK553" s="5">
        <f t="shared" si="595"/>
        <v>0</v>
      </c>
      <c r="CL553" s="5">
        <f t="shared" si="644"/>
        <v>0</v>
      </c>
      <c r="CM553" s="5">
        <f t="shared" si="597"/>
        <v>0</v>
      </c>
      <c r="CN553" s="5">
        <f>IFERROR(SUM(CB553:CM553),0)*((Cockpit!$C$3)^3)</f>
        <v>0</v>
      </c>
      <c r="CO553" s="19">
        <f>INDEX('Team forecast'!$M$3:$AU$22,MATCH($B553,'Team forecast'!$B$3:$B$22,0),MATCH(CO$1,'Team forecast'!$M$2:$AU$2,0))</f>
        <v>0</v>
      </c>
      <c r="CP553" s="19">
        <f>INDEX('Team forecast'!$M$3:$AU$22,MATCH($B553,'Team forecast'!$B$3:$B$22,0),MATCH(CP$1,'Team forecast'!$M$2:$AU$2,0))</f>
        <v>0</v>
      </c>
      <c r="CQ553" s="19">
        <f>INDEX('Team forecast'!$M$3:$AU$22,MATCH($B553,'Team forecast'!$B$3:$B$22,0),MATCH(CQ$1,'Team forecast'!$M$2:$AU$2,0))</f>
        <v>0</v>
      </c>
      <c r="CR553" s="19">
        <f>INDEX('Team forecast'!$M$3:$AU$22,MATCH($B553,'Team forecast'!$B$3:$B$22,0),MATCH(CR$1,'Team forecast'!$M$2:$AU$2,0))</f>
        <v>0</v>
      </c>
      <c r="CS553" s="5">
        <f t="shared" si="598"/>
        <v>-5000</v>
      </c>
      <c r="CT553" s="5">
        <f>INDEX('Team forecast'!$M$3:$AU$22,MATCH($B553,'Team forecast'!$B$3:$B$22,0),MATCH(CT$1,'Team forecast'!$M$2:$AU$2,0))*IF($Y553&gt;0,25000,0)</f>
        <v>0</v>
      </c>
      <c r="CU553" s="5">
        <f>INDEX('Team forecast'!$M$3:$AU$22,MATCH($B553,'Team forecast'!$B$3:$B$22,0),MATCH(CU$1,'Team forecast'!$M$2:$AU$2,0))*IF($Y553&gt;0,5000,0)</f>
        <v>0</v>
      </c>
      <c r="CV553" s="5">
        <f>INDEX('Team forecast'!$M$3:$AU$22,MATCH($B553,'Team forecast'!$B$3:$B$22,0),MATCH(CV$1,'Team forecast'!$M$2:$AU$2,0))*IF($Y553&gt;0,-15000,0)</f>
        <v>0</v>
      </c>
      <c r="CW553" s="5">
        <f t="shared" si="599"/>
        <v>0</v>
      </c>
      <c r="CX553" s="5">
        <f t="shared" si="600"/>
        <v>0</v>
      </c>
      <c r="CY553" s="5">
        <f t="shared" si="601"/>
        <v>0</v>
      </c>
      <c r="CZ553" s="5">
        <f t="shared" si="602"/>
        <v>0</v>
      </c>
      <c r="DA553" s="5">
        <f t="shared" si="603"/>
        <v>0</v>
      </c>
      <c r="DB553" s="5">
        <f t="shared" si="604"/>
        <v>0</v>
      </c>
      <c r="DC553" s="5">
        <f t="shared" si="605"/>
        <v>0</v>
      </c>
      <c r="DD553" s="5">
        <f t="shared" si="606"/>
        <v>0</v>
      </c>
      <c r="DE553" s="5">
        <f t="shared" si="607"/>
        <v>0</v>
      </c>
      <c r="DF553" s="5">
        <f>IFERROR(SUM(CT553:DE553),0)*((Cockpit!$C$3)^4)</f>
        <v>0</v>
      </c>
      <c r="DG553" s="19">
        <f>INDEX('Team forecast'!$M$3:$AU$22,MATCH($B553,'Team forecast'!$B$3:$B$22,0),MATCH(DG$1,'Team forecast'!$M$2:$AU$2,0))</f>
        <v>0</v>
      </c>
      <c r="DH553" s="19">
        <f>INDEX('Team forecast'!$M$3:$AU$22,MATCH($B553,'Team forecast'!$B$3:$B$22,0),MATCH(DH$1,'Team forecast'!$M$2:$AU$2,0))</f>
        <v>0</v>
      </c>
      <c r="DI553" s="19">
        <f>INDEX('Team forecast'!$M$3:$AU$22,MATCH($B553,'Team forecast'!$B$3:$B$22,0),MATCH(DI$1,'Team forecast'!$M$2:$AU$2,0))</f>
        <v>0</v>
      </c>
      <c r="DJ553" s="19">
        <f>INDEX('Team forecast'!$M$3:$AU$22,MATCH($B553,'Team forecast'!$B$3:$B$22,0),MATCH(DJ$1,'Team forecast'!$M$2:$AU$2,0))</f>
        <v>0</v>
      </c>
      <c r="DK553" s="5">
        <f t="shared" si="608"/>
        <v>-5000</v>
      </c>
      <c r="DL553" s="5">
        <f>INDEX('Team forecast'!$M$3:$AU$22,MATCH($B553,'Team forecast'!$B$3:$B$22,0),MATCH(DL$1,'Team forecast'!$M$2:$AU$2,0))*IF($Y553&gt;0,25000,0)</f>
        <v>0</v>
      </c>
      <c r="DM553" s="5">
        <f>INDEX('Team forecast'!$M$3:$AU$22,MATCH($B553,'Team forecast'!$B$3:$B$22,0),MATCH(DM$1,'Team forecast'!$M$2:$AU$2,0))*IF($Y553&gt;0,5000,0)</f>
        <v>0</v>
      </c>
      <c r="DN553" s="5">
        <f>INDEX('Team forecast'!$M$3:$AU$22,MATCH($B553,'Team forecast'!$B$3:$B$22,0),MATCH(DN$1,'Team forecast'!$M$2:$AU$2,0))*IF($Y553&gt;0,-15000,0)</f>
        <v>0</v>
      </c>
      <c r="DO553" s="5">
        <f t="shared" si="609"/>
        <v>0</v>
      </c>
      <c r="DP553" s="5">
        <f t="shared" si="610"/>
        <v>0</v>
      </c>
      <c r="DQ553" s="5">
        <f t="shared" si="611"/>
        <v>0</v>
      </c>
      <c r="DR553" s="5">
        <f t="shared" si="612"/>
        <v>0</v>
      </c>
      <c r="DS553" s="5">
        <f t="shared" si="613"/>
        <v>0</v>
      </c>
      <c r="DT553" s="5">
        <f t="shared" si="614"/>
        <v>0</v>
      </c>
      <c r="DU553" s="5">
        <f t="shared" si="615"/>
        <v>0</v>
      </c>
      <c r="DV553" s="5">
        <f t="shared" si="616"/>
        <v>0</v>
      </c>
      <c r="DW553" s="5">
        <f t="shared" si="617"/>
        <v>0</v>
      </c>
      <c r="DX553" s="5">
        <f>IFERROR(SUM(DL553:DW553),0)*((Cockpit!$C$3)^5)</f>
        <v>0</v>
      </c>
      <c r="DY553" s="5">
        <f t="shared" si="618"/>
        <v>-5000</v>
      </c>
      <c r="DZ553" s="5" t="str">
        <f>IF(ISERROR(MATCH(A553,'Current squad'!B:B,0)),"No","Yes")</f>
        <v>No</v>
      </c>
      <c r="EA553" s="5" cm="1">
        <f t="array" ref="EA553">IFERROR(_xlfn.IFS(DZ553="Yes",0,DZ553="No",H553*1%),999999)</f>
        <v>18840</v>
      </c>
      <c r="EB553" s="5">
        <f t="shared" si="645"/>
        <v>1902840</v>
      </c>
      <c r="EC553" s="5">
        <f t="shared" si="619"/>
        <v>-23840</v>
      </c>
      <c r="ED553" s="1">
        <f t="shared" si="646"/>
        <v>-1.2653927813163482E-2</v>
      </c>
      <c r="EE553" s="5">
        <f>RANK(EC553,$EC$2:$EC$572)+COUNTIF($EC$2:EC553,EC553)-1</f>
        <v>160</v>
      </c>
      <c r="EF553" s="4">
        <f>RANK(ED553,$ED$2:$ED$572)+COUNTIF($ED$2:ED553,ED553)-1</f>
        <v>553</v>
      </c>
    </row>
    <row r="554" spans="1:136" x14ac:dyDescent="0.3">
      <c r="A554" t="str">
        <f>IF(Holdet.dk!A554&lt;&gt;"",Holdet.dk!A554,"")</f>
        <v>Luka Milivojevic</v>
      </c>
      <c r="B554" t="str">
        <f>INDEX(Holdet.dk!B:B,MATCH($A554,Holdet.dk!$A:$A,0))</f>
        <v>Crystal Palace</v>
      </c>
      <c r="C554" t="str">
        <f>INDEX(Holdet.dk!C:C,MATCH($A554,Holdet.dk!$A:$A,0))</f>
        <v>Midfield</v>
      </c>
      <c r="D554" t="str">
        <f>INDEX(Holdet.dk!D:D,MATCH($A554,Holdet.dk!$A:$A,0))</f>
        <v>4.147.000</v>
      </c>
      <c r="E554" s="1">
        <f>IFERROR(_xlfn.NUMBERVALUE(INDEX(Holdet.dk!$E:$E,MATCH($A554,Holdet.dk!$A:$A,0)),","),0)</f>
        <v>4.0000000000000001E-3</v>
      </c>
      <c r="F554" t="str">
        <f>IF(INDEX(Lookup!H:H,MATCH('Master data'!A554,Lookup!G:G,0))=0,A554,INDEX(Lookup!H:H,MATCH('Master data'!A554,Lookup!G:G,0)))</f>
        <v>Luka Milivojevic</v>
      </c>
      <c r="G554" t="str">
        <f>IFERROR(INDEX(Lookup!B:B,MATCH(INDEX(Rotowire!C:C,MATCH(F554,Rotowire!A:A,0)),Lookup!D:D,0)),"")</f>
        <v/>
      </c>
      <c r="H554" s="5">
        <f t="shared" si="552"/>
        <v>4147000</v>
      </c>
      <c r="I554" s="19">
        <f>IFERROR(INDEX('Team forecast'!$G$3:$I$22,MATCH($B554,'Team forecast'!$B$3:$B$22,0),MATCH(I$1,'Team forecast'!$G$2:$I$2,0)),0)</f>
        <v>0.66666666666666652</v>
      </c>
      <c r="J554" s="19">
        <f>IFERROR(INDEX('Team forecast'!$G$3:$I$22,MATCH($B554,'Team forecast'!$B$3:$B$22,0),MATCH(J$1,'Team forecast'!$G$2:$I$2,0)),0)</f>
        <v>1.0823529411764703</v>
      </c>
      <c r="K554" s="19">
        <f>IFERROR(INDEX('Team forecast'!$G$3:$I$22,MATCH($B554,'Team forecast'!$B$3:$B$22,0),MATCH(K$1,'Team forecast'!$G$2:$I$2,0)),0)</f>
        <v>1.2658353671928146</v>
      </c>
      <c r="L554">
        <f>SUMIFS(Rotowire!E:E,Rotowire!$A:$A,'Master data'!$F554)</f>
        <v>0</v>
      </c>
      <c r="M554" s="2">
        <f>SUMIFS(Rotowire!F:F,Rotowire!$A:$A,'Master data'!$F554)*I554</f>
        <v>0</v>
      </c>
      <c r="N554" s="2">
        <f>SUMIFS(Rotowire!G:G,Rotowire!$A:$A,'Master data'!$F554)*I554</f>
        <v>0</v>
      </c>
      <c r="O554" s="2">
        <f>SUMIFS(Rotowire!I:I,Rotowire!$A:$A,'Master data'!$F554)*I554</f>
        <v>0</v>
      </c>
      <c r="P554" s="2">
        <f>SUMIFS(Rotowire!W:W,Rotowire!$A:$A,'Master data'!$F554)*K554</f>
        <v>0</v>
      </c>
      <c r="Q554" s="2">
        <f>SUMIFS(Rotowire!Y:Y,Rotowire!$A:$A,'Master data'!$F554)*J554</f>
        <v>0</v>
      </c>
      <c r="R554" s="2">
        <f>SUMIFS(Rotowire!AB:AB,Rotowire!$A:$A,'Master data'!$F554)</f>
        <v>0</v>
      </c>
      <c r="S554" s="2">
        <f>SUMIFS(Rotowire!AC:AC,Rotowire!$A:$A,'Master data'!$F554)</f>
        <v>0</v>
      </c>
      <c r="T554" s="2">
        <f>INDEX('Team forecast'!D$3:D$22,MATCH($B554,'Team forecast'!$B$3:$B$22,0))</f>
        <v>0.5</v>
      </c>
      <c r="U554" s="2">
        <f>INDEX('Team forecast'!E$3:E$22,MATCH($B554,'Team forecast'!$B$3:$B$22,0))</f>
        <v>2.76</v>
      </c>
      <c r="V554" s="2">
        <f>INDEX('Team forecast'!J$3:J$22,MATCH($B554,'Team forecast'!$B$3:$B$22,0))</f>
        <v>4.4699999999999997E-2</v>
      </c>
      <c r="W554" s="2">
        <f>INDEX('Team forecast'!K$3:K$22,MATCH($B554,'Team forecast'!$B$3:$B$22,0))</f>
        <v>0.1164</v>
      </c>
      <c r="X554" s="2">
        <f>INDEX('Team forecast'!L$3:L$22,MATCH($B554,'Team forecast'!$B$3:$B$22,0))</f>
        <v>0.83899999999999997</v>
      </c>
      <c r="Y554" s="5">
        <f t="shared" si="620"/>
        <v>-5000</v>
      </c>
      <c r="Z554" s="5">
        <f t="shared" si="621"/>
        <v>0</v>
      </c>
      <c r="AA554" s="5">
        <f t="shared" si="622"/>
        <v>0</v>
      </c>
      <c r="AB554" s="5">
        <f t="shared" si="623"/>
        <v>0</v>
      </c>
      <c r="AC554" s="5">
        <f t="shared" si="557"/>
        <v>0</v>
      </c>
      <c r="AD554" s="5">
        <f t="shared" si="624"/>
        <v>0</v>
      </c>
      <c r="AE554" s="5">
        <f t="shared" si="625"/>
        <v>0</v>
      </c>
      <c r="AF554" s="5">
        <f t="shared" si="558"/>
        <v>0</v>
      </c>
      <c r="AG554" s="5">
        <f t="shared" si="559"/>
        <v>0</v>
      </c>
      <c r="AH554" s="5">
        <f t="shared" si="626"/>
        <v>0</v>
      </c>
      <c r="AI554" s="5">
        <f t="shared" si="627"/>
        <v>0</v>
      </c>
      <c r="AJ554" s="5">
        <f t="shared" si="566"/>
        <v>0</v>
      </c>
      <c r="AK554" s="5">
        <f t="shared" si="567"/>
        <v>0</v>
      </c>
      <c r="AL554" s="5">
        <f>IFERROR(SUM(Y554:AK554),-5000)*((Cockpit!$C$3)^0)</f>
        <v>-5000</v>
      </c>
      <c r="AM554" s="19">
        <f>INDEX('Team forecast'!$M$3:$AU$22,MATCH($B554,'Team forecast'!$B$3:$B$22,0),MATCH(AM$1,'Team forecast'!$M$2:$AU$2,0))</f>
        <v>0</v>
      </c>
      <c r="AN554" s="19">
        <f>INDEX('Team forecast'!$M$3:$AU$22,MATCH($B554,'Team forecast'!$B$3:$B$22,0),MATCH(AN$1,'Team forecast'!$M$2:$AU$2,0))</f>
        <v>0</v>
      </c>
      <c r="AO554" s="19">
        <f>INDEX('Team forecast'!$M$3:$AU$22,MATCH($B554,'Team forecast'!$B$3:$B$22,0),MATCH(AO$1,'Team forecast'!$M$2:$AU$2,0))</f>
        <v>0</v>
      </c>
      <c r="AP554" s="19">
        <f>INDEX('Team forecast'!$M$3:$AU$22,MATCH($B554,'Team forecast'!$B$3:$B$22,0),MATCH(AP$1,'Team forecast'!$M$2:$AU$2,0))</f>
        <v>0</v>
      </c>
      <c r="AQ554" s="5">
        <f t="shared" si="568"/>
        <v>-5000</v>
      </c>
      <c r="AR554" s="5">
        <f>INDEX('Team forecast'!$M$3:$AU$22,MATCH($B554,'Team forecast'!$B$3:$B$22,0),MATCH(AR$1,'Team forecast'!$M$2:$AU$2,0))*IF($Y554&gt;0,25000,0)</f>
        <v>0</v>
      </c>
      <c r="AS554" s="5">
        <f>INDEX('Team forecast'!$M$3:$AU$22,MATCH($B554,'Team forecast'!$B$3:$B$22,0),MATCH(AS$1,'Team forecast'!$M$2:$AU$2,0))*IF($Y554&gt;0,5000,0)</f>
        <v>0</v>
      </c>
      <c r="AT554" s="5">
        <f>INDEX('Team forecast'!$M$3:$AU$22,MATCH($B554,'Team forecast'!$B$3:$B$22,0),MATCH(AT$1,'Team forecast'!$M$2:$AU$2,0))*IF($Y554&gt;0,-15000,0)</f>
        <v>0</v>
      </c>
      <c r="AU554" s="5">
        <f t="shared" si="628"/>
        <v>0</v>
      </c>
      <c r="AV554" s="5">
        <f t="shared" si="629"/>
        <v>0</v>
      </c>
      <c r="AW554" s="5">
        <f t="shared" si="630"/>
        <v>0</v>
      </c>
      <c r="AX554" s="5">
        <f t="shared" si="631"/>
        <v>0</v>
      </c>
      <c r="AY554" s="5">
        <f t="shared" si="573"/>
        <v>0</v>
      </c>
      <c r="AZ554" s="5">
        <f t="shared" si="632"/>
        <v>0</v>
      </c>
      <c r="BA554" s="5">
        <f t="shared" si="633"/>
        <v>0</v>
      </c>
      <c r="BB554" s="5">
        <f t="shared" si="634"/>
        <v>0</v>
      </c>
      <c r="BC554" s="5">
        <f t="shared" si="577"/>
        <v>0</v>
      </c>
      <c r="BD554" s="5">
        <f>IFERROR(SUM(AR554:BC554),0)*((Cockpit!$C$3)^1)</f>
        <v>0</v>
      </c>
      <c r="BE554" s="19">
        <f>INDEX('Team forecast'!$M$3:$AU$22,MATCH($B554,'Team forecast'!$B$3:$B$22,0),MATCH(BE$1,'Team forecast'!$M$2:$AU$2,0))</f>
        <v>0</v>
      </c>
      <c r="BF554" s="19">
        <f>INDEX('Team forecast'!$M$3:$AU$22,MATCH($B554,'Team forecast'!$B$3:$B$22,0),MATCH(BF$1,'Team forecast'!$M$2:$AU$2,0))</f>
        <v>0</v>
      </c>
      <c r="BG554" s="19">
        <f>INDEX('Team forecast'!$M$3:$AU$22,MATCH($B554,'Team forecast'!$B$3:$B$22,0),MATCH(BG$1,'Team forecast'!$M$2:$AU$2,0))</f>
        <v>0</v>
      </c>
      <c r="BH554" s="19">
        <f>INDEX('Team forecast'!$M$3:$AU$22,MATCH($B554,'Team forecast'!$B$3:$B$22,0),MATCH(BH$1,'Team forecast'!$M$2:$AU$2,0))</f>
        <v>0</v>
      </c>
      <c r="BI554" s="5">
        <f t="shared" si="578"/>
        <v>-5000</v>
      </c>
      <c r="BJ554" s="5">
        <f>INDEX('Team forecast'!$M$3:$AU$22,MATCH($B554,'Team forecast'!$B$3:$B$22,0),MATCH(BJ$1,'Team forecast'!$M$2:$AU$2,0))*IF($Y554&gt;0,25000,0)</f>
        <v>0</v>
      </c>
      <c r="BK554" s="5">
        <f>INDEX('Team forecast'!$M$3:$AU$22,MATCH($B554,'Team forecast'!$B$3:$B$22,0),MATCH(BK$1,'Team forecast'!$M$2:$AU$2,0))*IF($Y554&gt;0,5000,0)</f>
        <v>0</v>
      </c>
      <c r="BL554" s="5">
        <f>INDEX('Team forecast'!$M$3:$AU$22,MATCH($B554,'Team forecast'!$B$3:$B$22,0),MATCH(BL$1,'Team forecast'!$M$2:$AU$2,0))*IF($Y554&gt;0,-15000,0)</f>
        <v>0</v>
      </c>
      <c r="BM554" s="5">
        <f t="shared" si="635"/>
        <v>0</v>
      </c>
      <c r="BN554" s="5">
        <f t="shared" si="636"/>
        <v>0</v>
      </c>
      <c r="BO554" s="5">
        <f t="shared" si="637"/>
        <v>0</v>
      </c>
      <c r="BP554" s="5">
        <f t="shared" si="638"/>
        <v>0</v>
      </c>
      <c r="BQ554" s="5">
        <f t="shared" si="583"/>
        <v>0</v>
      </c>
      <c r="BR554" s="5">
        <f t="shared" si="584"/>
        <v>0</v>
      </c>
      <c r="BS554" s="5">
        <f t="shared" si="585"/>
        <v>0</v>
      </c>
      <c r="BT554" s="5">
        <f t="shared" si="639"/>
        <v>0</v>
      </c>
      <c r="BU554" s="5">
        <f t="shared" si="587"/>
        <v>0</v>
      </c>
      <c r="BV554" s="5">
        <f>IFERROR(SUM(BJ554:BU554),0)*((Cockpit!$C$3)^2)</f>
        <v>0</v>
      </c>
      <c r="BW554" s="19">
        <f>INDEX('Team forecast'!$M$3:$AU$22,MATCH($B554,'Team forecast'!$B$3:$B$22,0),MATCH(BW$1,'Team forecast'!$M$2:$AU$2,0))</f>
        <v>0</v>
      </c>
      <c r="BX554" s="19">
        <f>INDEX('Team forecast'!$M$3:$AU$22,MATCH($B554,'Team forecast'!$B$3:$B$22,0),MATCH(BX$1,'Team forecast'!$M$2:$AU$2,0))</f>
        <v>0</v>
      </c>
      <c r="BY554" s="19">
        <f>INDEX('Team forecast'!$M$3:$AU$22,MATCH($B554,'Team forecast'!$B$3:$B$22,0),MATCH(BY$1,'Team forecast'!$M$2:$AU$2,0))</f>
        <v>0</v>
      </c>
      <c r="BZ554" s="19">
        <f>INDEX('Team forecast'!$M$3:$AU$22,MATCH($B554,'Team forecast'!$B$3:$B$22,0),MATCH(BZ$1,'Team forecast'!$M$2:$AU$2,0))</f>
        <v>0</v>
      </c>
      <c r="CA554" s="5">
        <f t="shared" si="588"/>
        <v>-5000</v>
      </c>
      <c r="CB554" s="5">
        <f>INDEX('Team forecast'!$M$3:$AU$22,MATCH($B554,'Team forecast'!$B$3:$B$22,0),MATCH(CB$1,'Team forecast'!$M$2:$AU$2,0))*IF($Y554&gt;0,25000,0)</f>
        <v>0</v>
      </c>
      <c r="CC554" s="5">
        <f>INDEX('Team forecast'!$M$3:$AU$22,MATCH($B554,'Team forecast'!$B$3:$B$22,0),MATCH(CC$1,'Team forecast'!$M$2:$AU$2,0))*IF($Y554&gt;0,5000,0)</f>
        <v>0</v>
      </c>
      <c r="CD554" s="5">
        <f>INDEX('Team forecast'!$M$3:$AU$22,MATCH($B554,'Team forecast'!$B$3:$B$22,0),MATCH(CD$1,'Team forecast'!$M$2:$AU$2,0))*IF($Y554&gt;0,-15000,0)</f>
        <v>0</v>
      </c>
      <c r="CE554" s="5">
        <f t="shared" si="640"/>
        <v>0</v>
      </c>
      <c r="CF554" s="5">
        <f t="shared" si="641"/>
        <v>0</v>
      </c>
      <c r="CG554" s="5">
        <f t="shared" si="642"/>
        <v>0</v>
      </c>
      <c r="CH554" s="5">
        <f t="shared" si="643"/>
        <v>0</v>
      </c>
      <c r="CI554" s="5">
        <f t="shared" si="593"/>
        <v>0</v>
      </c>
      <c r="CJ554" s="5">
        <f t="shared" si="594"/>
        <v>0</v>
      </c>
      <c r="CK554" s="5">
        <f t="shared" si="595"/>
        <v>0</v>
      </c>
      <c r="CL554" s="5">
        <f t="shared" si="644"/>
        <v>0</v>
      </c>
      <c r="CM554" s="5">
        <f t="shared" si="597"/>
        <v>0</v>
      </c>
      <c r="CN554" s="5">
        <f>IFERROR(SUM(CB554:CM554),0)*((Cockpit!$C$3)^3)</f>
        <v>0</v>
      </c>
      <c r="CO554" s="19">
        <f>INDEX('Team forecast'!$M$3:$AU$22,MATCH($B554,'Team forecast'!$B$3:$B$22,0),MATCH(CO$1,'Team forecast'!$M$2:$AU$2,0))</f>
        <v>0</v>
      </c>
      <c r="CP554" s="19">
        <f>INDEX('Team forecast'!$M$3:$AU$22,MATCH($B554,'Team forecast'!$B$3:$B$22,0),MATCH(CP$1,'Team forecast'!$M$2:$AU$2,0))</f>
        <v>0</v>
      </c>
      <c r="CQ554" s="19">
        <f>INDEX('Team forecast'!$M$3:$AU$22,MATCH($B554,'Team forecast'!$B$3:$B$22,0),MATCH(CQ$1,'Team forecast'!$M$2:$AU$2,0))</f>
        <v>0</v>
      </c>
      <c r="CR554" s="19">
        <f>INDEX('Team forecast'!$M$3:$AU$22,MATCH($B554,'Team forecast'!$B$3:$B$22,0),MATCH(CR$1,'Team forecast'!$M$2:$AU$2,0))</f>
        <v>0</v>
      </c>
      <c r="CS554" s="5">
        <f t="shared" si="598"/>
        <v>-5000</v>
      </c>
      <c r="CT554" s="5">
        <f>INDEX('Team forecast'!$M$3:$AU$22,MATCH($B554,'Team forecast'!$B$3:$B$22,0),MATCH(CT$1,'Team forecast'!$M$2:$AU$2,0))*IF($Y554&gt;0,25000,0)</f>
        <v>0</v>
      </c>
      <c r="CU554" s="5">
        <f>INDEX('Team forecast'!$M$3:$AU$22,MATCH($B554,'Team forecast'!$B$3:$B$22,0),MATCH(CU$1,'Team forecast'!$M$2:$AU$2,0))*IF($Y554&gt;0,5000,0)</f>
        <v>0</v>
      </c>
      <c r="CV554" s="5">
        <f>INDEX('Team forecast'!$M$3:$AU$22,MATCH($B554,'Team forecast'!$B$3:$B$22,0),MATCH(CV$1,'Team forecast'!$M$2:$AU$2,0))*IF($Y554&gt;0,-15000,0)</f>
        <v>0</v>
      </c>
      <c r="CW554" s="5">
        <f t="shared" si="599"/>
        <v>0</v>
      </c>
      <c r="CX554" s="5">
        <f t="shared" si="600"/>
        <v>0</v>
      </c>
      <c r="CY554" s="5">
        <f t="shared" si="601"/>
        <v>0</v>
      </c>
      <c r="CZ554" s="5">
        <f t="shared" si="602"/>
        <v>0</v>
      </c>
      <c r="DA554" s="5">
        <f t="shared" si="603"/>
        <v>0</v>
      </c>
      <c r="DB554" s="5">
        <f t="shared" si="604"/>
        <v>0</v>
      </c>
      <c r="DC554" s="5">
        <f t="shared" si="605"/>
        <v>0</v>
      </c>
      <c r="DD554" s="5">
        <f t="shared" si="606"/>
        <v>0</v>
      </c>
      <c r="DE554" s="5">
        <f t="shared" si="607"/>
        <v>0</v>
      </c>
      <c r="DF554" s="5">
        <f>IFERROR(SUM(CT554:DE554),0)*((Cockpit!$C$3)^4)</f>
        <v>0</v>
      </c>
      <c r="DG554" s="19">
        <f>INDEX('Team forecast'!$M$3:$AU$22,MATCH($B554,'Team forecast'!$B$3:$B$22,0),MATCH(DG$1,'Team forecast'!$M$2:$AU$2,0))</f>
        <v>0</v>
      </c>
      <c r="DH554" s="19">
        <f>INDEX('Team forecast'!$M$3:$AU$22,MATCH($B554,'Team forecast'!$B$3:$B$22,0),MATCH(DH$1,'Team forecast'!$M$2:$AU$2,0))</f>
        <v>0</v>
      </c>
      <c r="DI554" s="19">
        <f>INDEX('Team forecast'!$M$3:$AU$22,MATCH($B554,'Team forecast'!$B$3:$B$22,0),MATCH(DI$1,'Team forecast'!$M$2:$AU$2,0))</f>
        <v>0</v>
      </c>
      <c r="DJ554" s="19">
        <f>INDEX('Team forecast'!$M$3:$AU$22,MATCH($B554,'Team forecast'!$B$3:$B$22,0),MATCH(DJ$1,'Team forecast'!$M$2:$AU$2,0))</f>
        <v>0</v>
      </c>
      <c r="DK554" s="5">
        <f t="shared" si="608"/>
        <v>-5000</v>
      </c>
      <c r="DL554" s="5">
        <f>INDEX('Team forecast'!$M$3:$AU$22,MATCH($B554,'Team forecast'!$B$3:$B$22,0),MATCH(DL$1,'Team forecast'!$M$2:$AU$2,0))*IF($Y554&gt;0,25000,0)</f>
        <v>0</v>
      </c>
      <c r="DM554" s="5">
        <f>INDEX('Team forecast'!$M$3:$AU$22,MATCH($B554,'Team forecast'!$B$3:$B$22,0),MATCH(DM$1,'Team forecast'!$M$2:$AU$2,0))*IF($Y554&gt;0,5000,0)</f>
        <v>0</v>
      </c>
      <c r="DN554" s="5">
        <f>INDEX('Team forecast'!$M$3:$AU$22,MATCH($B554,'Team forecast'!$B$3:$B$22,0),MATCH(DN$1,'Team forecast'!$M$2:$AU$2,0))*IF($Y554&gt;0,-15000,0)</f>
        <v>0</v>
      </c>
      <c r="DO554" s="5">
        <f t="shared" si="609"/>
        <v>0</v>
      </c>
      <c r="DP554" s="5">
        <f t="shared" si="610"/>
        <v>0</v>
      </c>
      <c r="DQ554" s="5">
        <f t="shared" si="611"/>
        <v>0</v>
      </c>
      <c r="DR554" s="5">
        <f t="shared" si="612"/>
        <v>0</v>
      </c>
      <c r="DS554" s="5">
        <f t="shared" si="613"/>
        <v>0</v>
      </c>
      <c r="DT554" s="5">
        <f t="shared" si="614"/>
        <v>0</v>
      </c>
      <c r="DU554" s="5">
        <f t="shared" si="615"/>
        <v>0</v>
      </c>
      <c r="DV554" s="5">
        <f t="shared" si="616"/>
        <v>0</v>
      </c>
      <c r="DW554" s="5">
        <f t="shared" si="617"/>
        <v>0</v>
      </c>
      <c r="DX554" s="5">
        <f>IFERROR(SUM(DL554:DW554),0)*((Cockpit!$C$3)^5)</f>
        <v>0</v>
      </c>
      <c r="DY554" s="5">
        <f t="shared" si="618"/>
        <v>-5000</v>
      </c>
      <c r="DZ554" s="5" t="str">
        <f>IF(ISERROR(MATCH(A554,'Current squad'!B:B,0)),"No","Yes")</f>
        <v>No</v>
      </c>
      <c r="EA554" s="5" cm="1">
        <f t="array" ref="EA554">IFERROR(_xlfn.IFS(DZ554="Yes",0,DZ554="No",H554*1%),999999)</f>
        <v>41470</v>
      </c>
      <c r="EB554" s="5">
        <f t="shared" si="645"/>
        <v>4188470</v>
      </c>
      <c r="EC554" s="5">
        <f t="shared" si="619"/>
        <v>-46470</v>
      </c>
      <c r="ED554" s="1">
        <f t="shared" si="646"/>
        <v>-1.1205690860863274E-2</v>
      </c>
      <c r="EE554" s="5">
        <f>RANK(EC554,$EC$2:$EC$572)+COUNTIF($EC$2:EC554,EC554)-1</f>
        <v>467</v>
      </c>
      <c r="EF554" s="4">
        <f>RANK(ED554,$ED$2:$ED$572)+COUNTIF($ED$2:ED554,ED554)-1</f>
        <v>274</v>
      </c>
    </row>
    <row r="555" spans="1:136" x14ac:dyDescent="0.3">
      <c r="A555" t="str">
        <f>IF(Holdet.dk!A555&lt;&gt;"",Holdet.dk!A555,"")</f>
        <v>Robert Snodgrass</v>
      </c>
      <c r="B555" t="str">
        <f>INDEX(Holdet.dk!B:B,MATCH($A555,Holdet.dk!$A:$A,0))</f>
        <v>West Bromwich</v>
      </c>
      <c r="C555" t="str">
        <f>INDEX(Holdet.dk!C:C,MATCH($A555,Holdet.dk!$A:$A,0))</f>
        <v>Midfield</v>
      </c>
      <c r="D555" t="str">
        <f>INDEX(Holdet.dk!D:D,MATCH($A555,Holdet.dk!$A:$A,0))</f>
        <v>2.874.000</v>
      </c>
      <c r="E555" s="1">
        <f>IFERROR(_xlfn.NUMBERVALUE(INDEX(Holdet.dk!$E:$E,MATCH($A555,Holdet.dk!$A:$A,0)),","),0)</f>
        <v>2E-3</v>
      </c>
      <c r="F555" t="str">
        <f>IF(INDEX(Lookup!H:H,MATCH('Master data'!A555,Lookup!G:G,0))=0,A555,INDEX(Lookup!H:H,MATCH('Master data'!A555,Lookup!G:G,0)))</f>
        <v>Robert Snodgrass</v>
      </c>
      <c r="G555" t="str">
        <f>IFERROR(INDEX(Lookup!B:B,MATCH(INDEX(Rotowire!C:C,MATCH(F555,Rotowire!A:A,0)),Lookup!D:D,0)),"")</f>
        <v/>
      </c>
      <c r="H555" s="5">
        <f t="shared" si="552"/>
        <v>2874000</v>
      </c>
      <c r="I555" s="19">
        <f>IFERROR(INDEX('Team forecast'!$G$3:$I$22,MATCH($B555,'Team forecast'!$B$3:$B$22,0),MATCH(I$1,'Team forecast'!$G$2:$I$2,0)),0)</f>
        <v>1.1504424778761062</v>
      </c>
      <c r="J555" s="19">
        <f>IFERROR(INDEX('Team forecast'!$G$3:$I$22,MATCH($B555,'Team forecast'!$B$3:$B$22,0),MATCH(J$1,'Team forecast'!$G$2:$I$2,0)),0)</f>
        <v>0.79646017699115057</v>
      </c>
      <c r="K555" s="19">
        <f>IFERROR(INDEX('Team forecast'!$G$3:$I$22,MATCH($B555,'Team forecast'!$B$3:$B$22,0),MATCH(K$1,'Team forecast'!$G$2:$I$2,0)),0)</f>
        <v>2.0662361027698317</v>
      </c>
      <c r="L555">
        <f>SUMIFS(Rotowire!E:E,Rotowire!$A:$A,'Master data'!$F555)</f>
        <v>0</v>
      </c>
      <c r="M555" s="2">
        <f>SUMIFS(Rotowire!F:F,Rotowire!$A:$A,'Master data'!$F555)*I555</f>
        <v>0</v>
      </c>
      <c r="N555" s="2">
        <f>SUMIFS(Rotowire!G:G,Rotowire!$A:$A,'Master data'!$F555)*I555</f>
        <v>0</v>
      </c>
      <c r="O555" s="2">
        <f>SUMIFS(Rotowire!I:I,Rotowire!$A:$A,'Master data'!$F555)*I555</f>
        <v>0</v>
      </c>
      <c r="P555" s="2">
        <f>SUMIFS(Rotowire!W:W,Rotowire!$A:$A,'Master data'!$F555)*K555</f>
        <v>0</v>
      </c>
      <c r="Q555" s="2">
        <f>SUMIFS(Rotowire!Y:Y,Rotowire!$A:$A,'Master data'!$F555)*J555</f>
        <v>0</v>
      </c>
      <c r="R555" s="2">
        <f>SUMIFS(Rotowire!AB:AB,Rotowire!$A:$A,'Master data'!$F555)</f>
        <v>0</v>
      </c>
      <c r="S555" s="2">
        <f>SUMIFS(Rotowire!AC:AC,Rotowire!$A:$A,'Master data'!$F555)</f>
        <v>0</v>
      </c>
      <c r="T555" s="2">
        <f>INDEX('Team forecast'!D$3:D$22,MATCH($B555,'Team forecast'!$B$3:$B$22,0))</f>
        <v>1.3</v>
      </c>
      <c r="U555" s="2">
        <f>INDEX('Team forecast'!E$3:E$22,MATCH($B555,'Team forecast'!$B$3:$B$22,0))</f>
        <v>1.8</v>
      </c>
      <c r="V555" s="2">
        <f>INDEX('Team forecast'!J$3:J$22,MATCH($B555,'Team forecast'!$B$3:$B$22,0))</f>
        <v>0.27679999999999999</v>
      </c>
      <c r="W555" s="2">
        <f>INDEX('Team forecast'!K$3:K$22,MATCH($B555,'Team forecast'!$B$3:$B$22,0))</f>
        <v>0.23730000000000001</v>
      </c>
      <c r="X555" s="2">
        <f>INDEX('Team forecast'!L$3:L$22,MATCH($B555,'Team forecast'!$B$3:$B$22,0))</f>
        <v>0.4859</v>
      </c>
      <c r="Y555" s="5">
        <f t="shared" si="620"/>
        <v>-5000</v>
      </c>
      <c r="Z555" s="5">
        <f t="shared" si="621"/>
        <v>0</v>
      </c>
      <c r="AA555" s="5">
        <f t="shared" si="622"/>
        <v>0</v>
      </c>
      <c r="AB555" s="5">
        <f t="shared" si="623"/>
        <v>0</v>
      </c>
      <c r="AC555" s="5">
        <f t="shared" si="557"/>
        <v>0</v>
      </c>
      <c r="AD555" s="5">
        <f t="shared" si="624"/>
        <v>0</v>
      </c>
      <c r="AE555" s="5">
        <f t="shared" si="625"/>
        <v>0</v>
      </c>
      <c r="AF555" s="5">
        <f t="shared" si="558"/>
        <v>0</v>
      </c>
      <c r="AG555" s="5">
        <f t="shared" si="559"/>
        <v>0</v>
      </c>
      <c r="AH555" s="5">
        <f t="shared" si="626"/>
        <v>0</v>
      </c>
      <c r="AI555" s="5">
        <f t="shared" si="627"/>
        <v>0</v>
      </c>
      <c r="AJ555" s="5">
        <f t="shared" si="566"/>
        <v>0</v>
      </c>
      <c r="AK555" s="5">
        <f t="shared" si="567"/>
        <v>0</v>
      </c>
      <c r="AL555" s="5">
        <f>IFERROR(SUM(Y555:AK555),-5000)*((Cockpit!$C$3)^0)</f>
        <v>-5000</v>
      </c>
      <c r="AM555" s="19">
        <f>INDEX('Team forecast'!$M$3:$AU$22,MATCH($B555,'Team forecast'!$B$3:$B$22,0),MATCH(AM$1,'Team forecast'!$M$2:$AU$2,0))</f>
        <v>0</v>
      </c>
      <c r="AN555" s="19">
        <f>INDEX('Team forecast'!$M$3:$AU$22,MATCH($B555,'Team forecast'!$B$3:$B$22,0),MATCH(AN$1,'Team forecast'!$M$2:$AU$2,0))</f>
        <v>0</v>
      </c>
      <c r="AO555" s="19">
        <f>INDEX('Team forecast'!$M$3:$AU$22,MATCH($B555,'Team forecast'!$B$3:$B$22,0),MATCH(AO$1,'Team forecast'!$M$2:$AU$2,0))</f>
        <v>0</v>
      </c>
      <c r="AP555" s="19">
        <f>INDEX('Team forecast'!$M$3:$AU$22,MATCH($B555,'Team forecast'!$B$3:$B$22,0),MATCH(AP$1,'Team forecast'!$M$2:$AU$2,0))</f>
        <v>0</v>
      </c>
      <c r="AQ555" s="5">
        <f t="shared" si="568"/>
        <v>-5000</v>
      </c>
      <c r="AR555" s="5">
        <f>INDEX('Team forecast'!$M$3:$AU$22,MATCH($B555,'Team forecast'!$B$3:$B$22,0),MATCH(AR$1,'Team forecast'!$M$2:$AU$2,0))*IF($Y555&gt;0,25000,0)</f>
        <v>0</v>
      </c>
      <c r="AS555" s="5">
        <f>INDEX('Team forecast'!$M$3:$AU$22,MATCH($B555,'Team forecast'!$B$3:$B$22,0),MATCH(AS$1,'Team forecast'!$M$2:$AU$2,0))*IF($Y555&gt;0,5000,0)</f>
        <v>0</v>
      </c>
      <c r="AT555" s="5">
        <f>INDEX('Team forecast'!$M$3:$AU$22,MATCH($B555,'Team forecast'!$B$3:$B$22,0),MATCH(AT$1,'Team forecast'!$M$2:$AU$2,0))*IF($Y555&gt;0,-15000,0)</f>
        <v>0</v>
      </c>
      <c r="AU555" s="5">
        <f t="shared" si="628"/>
        <v>0</v>
      </c>
      <c r="AV555" s="5">
        <f t="shared" si="629"/>
        <v>0</v>
      </c>
      <c r="AW555" s="5">
        <f t="shared" si="630"/>
        <v>0</v>
      </c>
      <c r="AX555" s="5">
        <f t="shared" si="631"/>
        <v>0</v>
      </c>
      <c r="AY555" s="5">
        <f t="shared" si="573"/>
        <v>0</v>
      </c>
      <c r="AZ555" s="5">
        <f t="shared" si="632"/>
        <v>0</v>
      </c>
      <c r="BA555" s="5">
        <f t="shared" si="633"/>
        <v>0</v>
      </c>
      <c r="BB555" s="5">
        <f t="shared" si="634"/>
        <v>0</v>
      </c>
      <c r="BC555" s="5">
        <f t="shared" si="577"/>
        <v>0</v>
      </c>
      <c r="BD555" s="5">
        <f>IFERROR(SUM(AR555:BC555),0)*((Cockpit!$C$3)^1)</f>
        <v>0</v>
      </c>
      <c r="BE555" s="19">
        <f>INDEX('Team forecast'!$M$3:$AU$22,MATCH($B555,'Team forecast'!$B$3:$B$22,0),MATCH(BE$1,'Team forecast'!$M$2:$AU$2,0))</f>
        <v>0</v>
      </c>
      <c r="BF555" s="19">
        <f>INDEX('Team forecast'!$M$3:$AU$22,MATCH($B555,'Team forecast'!$B$3:$B$22,0),MATCH(BF$1,'Team forecast'!$M$2:$AU$2,0))</f>
        <v>0</v>
      </c>
      <c r="BG555" s="19">
        <f>INDEX('Team forecast'!$M$3:$AU$22,MATCH($B555,'Team forecast'!$B$3:$B$22,0),MATCH(BG$1,'Team forecast'!$M$2:$AU$2,0))</f>
        <v>0</v>
      </c>
      <c r="BH555" s="19">
        <f>INDEX('Team forecast'!$M$3:$AU$22,MATCH($B555,'Team forecast'!$B$3:$B$22,0),MATCH(BH$1,'Team forecast'!$M$2:$AU$2,0))</f>
        <v>0</v>
      </c>
      <c r="BI555" s="5">
        <f t="shared" si="578"/>
        <v>-5000</v>
      </c>
      <c r="BJ555" s="5">
        <f>INDEX('Team forecast'!$M$3:$AU$22,MATCH($B555,'Team forecast'!$B$3:$B$22,0),MATCH(BJ$1,'Team forecast'!$M$2:$AU$2,0))*IF($Y555&gt;0,25000,0)</f>
        <v>0</v>
      </c>
      <c r="BK555" s="5">
        <f>INDEX('Team forecast'!$M$3:$AU$22,MATCH($B555,'Team forecast'!$B$3:$B$22,0),MATCH(BK$1,'Team forecast'!$M$2:$AU$2,0))*IF($Y555&gt;0,5000,0)</f>
        <v>0</v>
      </c>
      <c r="BL555" s="5">
        <f>INDEX('Team forecast'!$M$3:$AU$22,MATCH($B555,'Team forecast'!$B$3:$B$22,0),MATCH(BL$1,'Team forecast'!$M$2:$AU$2,0))*IF($Y555&gt;0,-15000,0)</f>
        <v>0</v>
      </c>
      <c r="BM555" s="5">
        <f t="shared" si="635"/>
        <v>0</v>
      </c>
      <c r="BN555" s="5">
        <f t="shared" si="636"/>
        <v>0</v>
      </c>
      <c r="BO555" s="5">
        <f t="shared" si="637"/>
        <v>0</v>
      </c>
      <c r="BP555" s="5">
        <f t="shared" si="638"/>
        <v>0</v>
      </c>
      <c r="BQ555" s="5">
        <f t="shared" si="583"/>
        <v>0</v>
      </c>
      <c r="BR555" s="5">
        <f t="shared" si="584"/>
        <v>0</v>
      </c>
      <c r="BS555" s="5">
        <f t="shared" si="585"/>
        <v>0</v>
      </c>
      <c r="BT555" s="5">
        <f t="shared" si="639"/>
        <v>0</v>
      </c>
      <c r="BU555" s="5">
        <f t="shared" si="587"/>
        <v>0</v>
      </c>
      <c r="BV555" s="5">
        <f>IFERROR(SUM(BJ555:BU555),0)*((Cockpit!$C$3)^2)</f>
        <v>0</v>
      </c>
      <c r="BW555" s="19">
        <f>INDEX('Team forecast'!$M$3:$AU$22,MATCH($B555,'Team forecast'!$B$3:$B$22,0),MATCH(BW$1,'Team forecast'!$M$2:$AU$2,0))</f>
        <v>0</v>
      </c>
      <c r="BX555" s="19">
        <f>INDEX('Team forecast'!$M$3:$AU$22,MATCH($B555,'Team forecast'!$B$3:$B$22,0),MATCH(BX$1,'Team forecast'!$M$2:$AU$2,0))</f>
        <v>0</v>
      </c>
      <c r="BY555" s="19">
        <f>INDEX('Team forecast'!$M$3:$AU$22,MATCH($B555,'Team forecast'!$B$3:$B$22,0),MATCH(BY$1,'Team forecast'!$M$2:$AU$2,0))</f>
        <v>0</v>
      </c>
      <c r="BZ555" s="19">
        <f>INDEX('Team forecast'!$M$3:$AU$22,MATCH($B555,'Team forecast'!$B$3:$B$22,0),MATCH(BZ$1,'Team forecast'!$M$2:$AU$2,0))</f>
        <v>0</v>
      </c>
      <c r="CA555" s="5">
        <f t="shared" si="588"/>
        <v>-5000</v>
      </c>
      <c r="CB555" s="5">
        <f>INDEX('Team forecast'!$M$3:$AU$22,MATCH($B555,'Team forecast'!$B$3:$B$22,0),MATCH(CB$1,'Team forecast'!$M$2:$AU$2,0))*IF($Y555&gt;0,25000,0)</f>
        <v>0</v>
      </c>
      <c r="CC555" s="5">
        <f>INDEX('Team forecast'!$M$3:$AU$22,MATCH($B555,'Team forecast'!$B$3:$B$22,0),MATCH(CC$1,'Team forecast'!$M$2:$AU$2,0))*IF($Y555&gt;0,5000,0)</f>
        <v>0</v>
      </c>
      <c r="CD555" s="5">
        <f>INDEX('Team forecast'!$M$3:$AU$22,MATCH($B555,'Team forecast'!$B$3:$B$22,0),MATCH(CD$1,'Team forecast'!$M$2:$AU$2,0))*IF($Y555&gt;0,-15000,0)</f>
        <v>0</v>
      </c>
      <c r="CE555" s="5">
        <f t="shared" si="640"/>
        <v>0</v>
      </c>
      <c r="CF555" s="5">
        <f t="shared" si="641"/>
        <v>0</v>
      </c>
      <c r="CG555" s="5">
        <f t="shared" si="642"/>
        <v>0</v>
      </c>
      <c r="CH555" s="5">
        <f t="shared" si="643"/>
        <v>0</v>
      </c>
      <c r="CI555" s="5">
        <f t="shared" si="593"/>
        <v>0</v>
      </c>
      <c r="CJ555" s="5">
        <f t="shared" si="594"/>
        <v>0</v>
      </c>
      <c r="CK555" s="5">
        <f t="shared" si="595"/>
        <v>0</v>
      </c>
      <c r="CL555" s="5">
        <f t="shared" si="644"/>
        <v>0</v>
      </c>
      <c r="CM555" s="5">
        <f t="shared" si="597"/>
        <v>0</v>
      </c>
      <c r="CN555" s="5">
        <f>IFERROR(SUM(CB555:CM555),0)*((Cockpit!$C$3)^3)</f>
        <v>0</v>
      </c>
      <c r="CO555" s="19">
        <f>INDEX('Team forecast'!$M$3:$AU$22,MATCH($B555,'Team forecast'!$B$3:$B$22,0),MATCH(CO$1,'Team forecast'!$M$2:$AU$2,0))</f>
        <v>0</v>
      </c>
      <c r="CP555" s="19">
        <f>INDEX('Team forecast'!$M$3:$AU$22,MATCH($B555,'Team forecast'!$B$3:$B$22,0),MATCH(CP$1,'Team forecast'!$M$2:$AU$2,0))</f>
        <v>0</v>
      </c>
      <c r="CQ555" s="19">
        <f>INDEX('Team forecast'!$M$3:$AU$22,MATCH($B555,'Team forecast'!$B$3:$B$22,0),MATCH(CQ$1,'Team forecast'!$M$2:$AU$2,0))</f>
        <v>0</v>
      </c>
      <c r="CR555" s="19">
        <f>INDEX('Team forecast'!$M$3:$AU$22,MATCH($B555,'Team forecast'!$B$3:$B$22,0),MATCH(CR$1,'Team forecast'!$M$2:$AU$2,0))</f>
        <v>0</v>
      </c>
      <c r="CS555" s="5">
        <f t="shared" si="598"/>
        <v>-5000</v>
      </c>
      <c r="CT555" s="5">
        <f>INDEX('Team forecast'!$M$3:$AU$22,MATCH($B555,'Team forecast'!$B$3:$B$22,0),MATCH(CT$1,'Team forecast'!$M$2:$AU$2,0))*IF($Y555&gt;0,25000,0)</f>
        <v>0</v>
      </c>
      <c r="CU555" s="5">
        <f>INDEX('Team forecast'!$M$3:$AU$22,MATCH($B555,'Team forecast'!$B$3:$B$22,0),MATCH(CU$1,'Team forecast'!$M$2:$AU$2,0))*IF($Y555&gt;0,5000,0)</f>
        <v>0</v>
      </c>
      <c r="CV555" s="5">
        <f>INDEX('Team forecast'!$M$3:$AU$22,MATCH($B555,'Team forecast'!$B$3:$B$22,0),MATCH(CV$1,'Team forecast'!$M$2:$AU$2,0))*IF($Y555&gt;0,-15000,0)</f>
        <v>0</v>
      </c>
      <c r="CW555" s="5">
        <f t="shared" si="599"/>
        <v>0</v>
      </c>
      <c r="CX555" s="5">
        <f t="shared" si="600"/>
        <v>0</v>
      </c>
      <c r="CY555" s="5">
        <f t="shared" si="601"/>
        <v>0</v>
      </c>
      <c r="CZ555" s="5">
        <f t="shared" si="602"/>
        <v>0</v>
      </c>
      <c r="DA555" s="5">
        <f t="shared" si="603"/>
        <v>0</v>
      </c>
      <c r="DB555" s="5">
        <f t="shared" si="604"/>
        <v>0</v>
      </c>
      <c r="DC555" s="5">
        <f t="shared" si="605"/>
        <v>0</v>
      </c>
      <c r="DD555" s="5">
        <f t="shared" si="606"/>
        <v>0</v>
      </c>
      <c r="DE555" s="5">
        <f t="shared" si="607"/>
        <v>0</v>
      </c>
      <c r="DF555" s="5">
        <f>IFERROR(SUM(CT555:DE555),0)*((Cockpit!$C$3)^4)</f>
        <v>0</v>
      </c>
      <c r="DG555" s="19">
        <f>INDEX('Team forecast'!$M$3:$AU$22,MATCH($B555,'Team forecast'!$B$3:$B$22,0),MATCH(DG$1,'Team forecast'!$M$2:$AU$2,0))</f>
        <v>0</v>
      </c>
      <c r="DH555" s="19">
        <f>INDEX('Team forecast'!$M$3:$AU$22,MATCH($B555,'Team forecast'!$B$3:$B$22,0),MATCH(DH$1,'Team forecast'!$M$2:$AU$2,0))</f>
        <v>0</v>
      </c>
      <c r="DI555" s="19">
        <f>INDEX('Team forecast'!$M$3:$AU$22,MATCH($B555,'Team forecast'!$B$3:$B$22,0),MATCH(DI$1,'Team forecast'!$M$2:$AU$2,0))</f>
        <v>0</v>
      </c>
      <c r="DJ555" s="19">
        <f>INDEX('Team forecast'!$M$3:$AU$22,MATCH($B555,'Team forecast'!$B$3:$B$22,0),MATCH(DJ$1,'Team forecast'!$M$2:$AU$2,0))</f>
        <v>0</v>
      </c>
      <c r="DK555" s="5">
        <f t="shared" si="608"/>
        <v>-5000</v>
      </c>
      <c r="DL555" s="5">
        <f>INDEX('Team forecast'!$M$3:$AU$22,MATCH($B555,'Team forecast'!$B$3:$B$22,0),MATCH(DL$1,'Team forecast'!$M$2:$AU$2,0))*IF($Y555&gt;0,25000,0)</f>
        <v>0</v>
      </c>
      <c r="DM555" s="5">
        <f>INDEX('Team forecast'!$M$3:$AU$22,MATCH($B555,'Team forecast'!$B$3:$B$22,0),MATCH(DM$1,'Team forecast'!$M$2:$AU$2,0))*IF($Y555&gt;0,5000,0)</f>
        <v>0</v>
      </c>
      <c r="DN555" s="5">
        <f>INDEX('Team forecast'!$M$3:$AU$22,MATCH($B555,'Team forecast'!$B$3:$B$22,0),MATCH(DN$1,'Team forecast'!$M$2:$AU$2,0))*IF($Y555&gt;0,-15000,0)</f>
        <v>0</v>
      </c>
      <c r="DO555" s="5">
        <f t="shared" si="609"/>
        <v>0</v>
      </c>
      <c r="DP555" s="5">
        <f t="shared" si="610"/>
        <v>0</v>
      </c>
      <c r="DQ555" s="5">
        <f t="shared" si="611"/>
        <v>0</v>
      </c>
      <c r="DR555" s="5">
        <f t="shared" si="612"/>
        <v>0</v>
      </c>
      <c r="DS555" s="5">
        <f t="shared" si="613"/>
        <v>0</v>
      </c>
      <c r="DT555" s="5">
        <f t="shared" si="614"/>
        <v>0</v>
      </c>
      <c r="DU555" s="5">
        <f t="shared" si="615"/>
        <v>0</v>
      </c>
      <c r="DV555" s="5">
        <f t="shared" si="616"/>
        <v>0</v>
      </c>
      <c r="DW555" s="5">
        <f t="shared" si="617"/>
        <v>0</v>
      </c>
      <c r="DX555" s="5">
        <f>IFERROR(SUM(DL555:DW555),0)*((Cockpit!$C$3)^5)</f>
        <v>0</v>
      </c>
      <c r="DY555" s="5">
        <f t="shared" si="618"/>
        <v>-5000</v>
      </c>
      <c r="DZ555" s="5" t="str">
        <f>IF(ISERROR(MATCH(A555,'Current squad'!B:B,0)),"No","Yes")</f>
        <v>No</v>
      </c>
      <c r="EA555" s="5" cm="1">
        <f t="array" ref="EA555">IFERROR(_xlfn.IFS(DZ555="Yes",0,DZ555="No",H555*1%),999999)</f>
        <v>28740</v>
      </c>
      <c r="EB555" s="5">
        <f t="shared" si="645"/>
        <v>2902740</v>
      </c>
      <c r="EC555" s="5">
        <f t="shared" si="619"/>
        <v>-33740</v>
      </c>
      <c r="ED555" s="1">
        <f t="shared" si="646"/>
        <v>-1.173973556019485E-2</v>
      </c>
      <c r="EE555" s="5">
        <f>RANK(EC555,$EC$2:$EC$572)+COUNTIF($EC$2:EC555,EC555)-1</f>
        <v>343</v>
      </c>
      <c r="EF555" s="4">
        <f>RANK(ED555,$ED$2:$ED$572)+COUNTIF($ED$2:ED555,ED555)-1</f>
        <v>384</v>
      </c>
    </row>
    <row r="556" spans="1:136" x14ac:dyDescent="0.3">
      <c r="A556" t="str">
        <f>IF(Holdet.dk!A556&lt;&gt;"",Holdet.dk!A556,"")</f>
        <v>Jensen Weir</v>
      </c>
      <c r="B556" t="str">
        <f>INDEX(Holdet.dk!B:B,MATCH($A556,Holdet.dk!$A:$A,0))</f>
        <v>Brighton and Hove</v>
      </c>
      <c r="C556" t="str">
        <f>INDEX(Holdet.dk!C:C,MATCH($A556,Holdet.dk!$A:$A,0))</f>
        <v>Midfield</v>
      </c>
      <c r="D556" t="str">
        <f>INDEX(Holdet.dk!D:D,MATCH($A556,Holdet.dk!$A:$A,0))</f>
        <v>1.900.000</v>
      </c>
      <c r="E556" s="1">
        <f>IFERROR(_xlfn.NUMBERVALUE(INDEX(Holdet.dk!$E:$E,MATCH($A556,Holdet.dk!$A:$A,0)),","),0)</f>
        <v>0</v>
      </c>
      <c r="F556" t="str">
        <f>IF(INDEX(Lookup!H:H,MATCH('Master data'!A556,Lookup!G:G,0))=0,A556,INDEX(Lookup!H:H,MATCH('Master data'!A556,Lookup!G:G,0)))</f>
        <v>Jensen Weir</v>
      </c>
      <c r="G556" t="str">
        <f>IFERROR(INDEX(Lookup!B:B,MATCH(INDEX(Rotowire!C:C,MATCH(F556,Rotowire!A:A,0)),Lookup!D:D,0)),"")</f>
        <v/>
      </c>
      <c r="H556" s="5">
        <f t="shared" si="552"/>
        <v>1900000</v>
      </c>
      <c r="I556" s="19">
        <f>IFERROR(INDEX('Team forecast'!$G$3:$I$22,MATCH($B556,'Team forecast'!$B$3:$B$22,0),MATCH(I$1,'Team forecast'!$G$2:$I$2,0)),0)</f>
        <v>0.99082568807339433</v>
      </c>
      <c r="J556" s="19">
        <f>IFERROR(INDEX('Team forecast'!$G$3:$I$22,MATCH($B556,'Team forecast'!$B$3:$B$22,0),MATCH(J$1,'Team forecast'!$G$2:$I$2,0)),0)</f>
        <v>0.68783068783068768</v>
      </c>
      <c r="K556" s="19">
        <f>IFERROR(INDEX('Team forecast'!$G$3:$I$22,MATCH($B556,'Team forecast'!$B$3:$B$22,0),MATCH(K$1,'Team forecast'!$G$2:$I$2,0)),0)</f>
        <v>2.0963984079539428</v>
      </c>
      <c r="L556">
        <f>SUMIFS(Rotowire!E:E,Rotowire!$A:$A,'Master data'!$F556)</f>
        <v>0</v>
      </c>
      <c r="M556" s="2">
        <f>SUMIFS(Rotowire!F:F,Rotowire!$A:$A,'Master data'!$F556)*I556</f>
        <v>0</v>
      </c>
      <c r="N556" s="2">
        <f>SUMIFS(Rotowire!G:G,Rotowire!$A:$A,'Master data'!$F556)*I556</f>
        <v>0</v>
      </c>
      <c r="O556" s="2">
        <f>SUMIFS(Rotowire!I:I,Rotowire!$A:$A,'Master data'!$F556)*I556</f>
        <v>0</v>
      </c>
      <c r="P556" s="2">
        <f>SUMIFS(Rotowire!W:W,Rotowire!$A:$A,'Master data'!$F556)*K556</f>
        <v>0</v>
      </c>
      <c r="Q556" s="2">
        <f>SUMIFS(Rotowire!Y:Y,Rotowire!$A:$A,'Master data'!$F556)*J556</f>
        <v>0</v>
      </c>
      <c r="R556" s="2">
        <f>SUMIFS(Rotowire!AB:AB,Rotowire!$A:$A,'Master data'!$F556)</f>
        <v>0</v>
      </c>
      <c r="S556" s="2">
        <f>SUMIFS(Rotowire!AC:AC,Rotowire!$A:$A,'Master data'!$F556)</f>
        <v>0</v>
      </c>
      <c r="T556" s="2">
        <f>INDEX('Team forecast'!D$3:D$22,MATCH($B556,'Team forecast'!$B$3:$B$22,0))</f>
        <v>1.08</v>
      </c>
      <c r="U556" s="2">
        <f>INDEX('Team forecast'!E$3:E$22,MATCH($B556,'Team forecast'!$B$3:$B$22,0))</f>
        <v>1.3</v>
      </c>
      <c r="V556" s="2">
        <f>INDEX('Team forecast'!J$3:J$22,MATCH($B556,'Team forecast'!$B$3:$B$22,0))</f>
        <v>0.30690000000000001</v>
      </c>
      <c r="W556" s="2">
        <f>INDEX('Team forecast'!K$3:K$22,MATCH($B556,'Team forecast'!$B$3:$B$22,0))</f>
        <v>0.28310000000000002</v>
      </c>
      <c r="X556" s="2">
        <f>INDEX('Team forecast'!L$3:L$22,MATCH($B556,'Team forecast'!$B$3:$B$22,0))</f>
        <v>0.41</v>
      </c>
      <c r="Y556" s="5">
        <f t="shared" si="620"/>
        <v>-5000</v>
      </c>
      <c r="Z556" s="5">
        <f t="shared" si="621"/>
        <v>0</v>
      </c>
      <c r="AA556" s="5">
        <f t="shared" si="622"/>
        <v>0</v>
      </c>
      <c r="AB556" s="5">
        <f t="shared" si="623"/>
        <v>0</v>
      </c>
      <c r="AC556" s="5">
        <f t="shared" si="557"/>
        <v>0</v>
      </c>
      <c r="AD556" s="5">
        <f t="shared" si="624"/>
        <v>0</v>
      </c>
      <c r="AE556" s="5">
        <f t="shared" si="625"/>
        <v>0</v>
      </c>
      <c r="AF556" s="5">
        <f t="shared" si="558"/>
        <v>0</v>
      </c>
      <c r="AG556" s="5">
        <f t="shared" si="559"/>
        <v>0</v>
      </c>
      <c r="AH556" s="5">
        <f t="shared" si="626"/>
        <v>0</v>
      </c>
      <c r="AI556" s="5">
        <f t="shared" si="627"/>
        <v>0</v>
      </c>
      <c r="AJ556" s="5">
        <f t="shared" si="566"/>
        <v>0</v>
      </c>
      <c r="AK556" s="5">
        <f t="shared" si="567"/>
        <v>0</v>
      </c>
      <c r="AL556" s="5">
        <f>IFERROR(SUM(Y556:AK556),-5000)*((Cockpit!$C$3)^0)</f>
        <v>-5000</v>
      </c>
      <c r="AM556" s="19">
        <f>INDEX('Team forecast'!$M$3:$AU$22,MATCH($B556,'Team forecast'!$B$3:$B$22,0),MATCH(AM$1,'Team forecast'!$M$2:$AU$2,0))</f>
        <v>0</v>
      </c>
      <c r="AN556" s="19">
        <f>INDEX('Team forecast'!$M$3:$AU$22,MATCH($B556,'Team forecast'!$B$3:$B$22,0),MATCH(AN$1,'Team forecast'!$M$2:$AU$2,0))</f>
        <v>0</v>
      </c>
      <c r="AO556" s="19">
        <f>INDEX('Team forecast'!$M$3:$AU$22,MATCH($B556,'Team forecast'!$B$3:$B$22,0),MATCH(AO$1,'Team forecast'!$M$2:$AU$2,0))</f>
        <v>0</v>
      </c>
      <c r="AP556" s="19">
        <f>INDEX('Team forecast'!$M$3:$AU$22,MATCH($B556,'Team forecast'!$B$3:$B$22,0),MATCH(AP$1,'Team forecast'!$M$2:$AU$2,0))</f>
        <v>0</v>
      </c>
      <c r="AQ556" s="5">
        <f t="shared" si="568"/>
        <v>-5000</v>
      </c>
      <c r="AR556" s="5">
        <f>INDEX('Team forecast'!$M$3:$AU$22,MATCH($B556,'Team forecast'!$B$3:$B$22,0),MATCH(AR$1,'Team forecast'!$M$2:$AU$2,0))*IF($Y556&gt;0,25000,0)</f>
        <v>0</v>
      </c>
      <c r="AS556" s="5">
        <f>INDEX('Team forecast'!$M$3:$AU$22,MATCH($B556,'Team forecast'!$B$3:$B$22,0),MATCH(AS$1,'Team forecast'!$M$2:$AU$2,0))*IF($Y556&gt;0,5000,0)</f>
        <v>0</v>
      </c>
      <c r="AT556" s="5">
        <f>INDEX('Team forecast'!$M$3:$AU$22,MATCH($B556,'Team forecast'!$B$3:$B$22,0),MATCH(AT$1,'Team forecast'!$M$2:$AU$2,0))*IF($Y556&gt;0,-15000,0)</f>
        <v>0</v>
      </c>
      <c r="AU556" s="5">
        <f t="shared" si="628"/>
        <v>0</v>
      </c>
      <c r="AV556" s="5">
        <f t="shared" si="629"/>
        <v>0</v>
      </c>
      <c r="AW556" s="5">
        <f t="shared" si="630"/>
        <v>0</v>
      </c>
      <c r="AX556" s="5">
        <f t="shared" si="631"/>
        <v>0</v>
      </c>
      <c r="AY556" s="5">
        <f t="shared" si="573"/>
        <v>0</v>
      </c>
      <c r="AZ556" s="5">
        <f t="shared" si="632"/>
        <v>0</v>
      </c>
      <c r="BA556" s="5">
        <f t="shared" si="633"/>
        <v>0</v>
      </c>
      <c r="BB556" s="5">
        <f t="shared" si="634"/>
        <v>0</v>
      </c>
      <c r="BC556" s="5">
        <f t="shared" si="577"/>
        <v>0</v>
      </c>
      <c r="BD556" s="5">
        <f>IFERROR(SUM(AR556:BC556),0)*((Cockpit!$C$3)^1)</f>
        <v>0</v>
      </c>
      <c r="BE556" s="19">
        <f>INDEX('Team forecast'!$M$3:$AU$22,MATCH($B556,'Team forecast'!$B$3:$B$22,0),MATCH(BE$1,'Team forecast'!$M$2:$AU$2,0))</f>
        <v>0</v>
      </c>
      <c r="BF556" s="19">
        <f>INDEX('Team forecast'!$M$3:$AU$22,MATCH($B556,'Team forecast'!$B$3:$B$22,0),MATCH(BF$1,'Team forecast'!$M$2:$AU$2,0))</f>
        <v>0</v>
      </c>
      <c r="BG556" s="19">
        <f>INDEX('Team forecast'!$M$3:$AU$22,MATCH($B556,'Team forecast'!$B$3:$B$22,0),MATCH(BG$1,'Team forecast'!$M$2:$AU$2,0))</f>
        <v>0</v>
      </c>
      <c r="BH556" s="19">
        <f>INDEX('Team forecast'!$M$3:$AU$22,MATCH($B556,'Team forecast'!$B$3:$B$22,0),MATCH(BH$1,'Team forecast'!$M$2:$AU$2,0))</f>
        <v>0</v>
      </c>
      <c r="BI556" s="5">
        <f t="shared" si="578"/>
        <v>-5000</v>
      </c>
      <c r="BJ556" s="5">
        <f>INDEX('Team forecast'!$M$3:$AU$22,MATCH($B556,'Team forecast'!$B$3:$B$22,0),MATCH(BJ$1,'Team forecast'!$M$2:$AU$2,0))*IF($Y556&gt;0,25000,0)</f>
        <v>0</v>
      </c>
      <c r="BK556" s="5">
        <f>INDEX('Team forecast'!$M$3:$AU$22,MATCH($B556,'Team forecast'!$B$3:$B$22,0),MATCH(BK$1,'Team forecast'!$M$2:$AU$2,0))*IF($Y556&gt;0,5000,0)</f>
        <v>0</v>
      </c>
      <c r="BL556" s="5">
        <f>INDEX('Team forecast'!$M$3:$AU$22,MATCH($B556,'Team forecast'!$B$3:$B$22,0),MATCH(BL$1,'Team forecast'!$M$2:$AU$2,0))*IF($Y556&gt;0,-15000,0)</f>
        <v>0</v>
      </c>
      <c r="BM556" s="5">
        <f t="shared" si="635"/>
        <v>0</v>
      </c>
      <c r="BN556" s="5">
        <f t="shared" si="636"/>
        <v>0</v>
      </c>
      <c r="BO556" s="5">
        <f t="shared" si="637"/>
        <v>0</v>
      </c>
      <c r="BP556" s="5">
        <f t="shared" si="638"/>
        <v>0</v>
      </c>
      <c r="BQ556" s="5">
        <f t="shared" si="583"/>
        <v>0</v>
      </c>
      <c r="BR556" s="5">
        <f t="shared" si="584"/>
        <v>0</v>
      </c>
      <c r="BS556" s="5">
        <f t="shared" si="585"/>
        <v>0</v>
      </c>
      <c r="BT556" s="5">
        <f t="shared" si="639"/>
        <v>0</v>
      </c>
      <c r="BU556" s="5">
        <f t="shared" si="587"/>
        <v>0</v>
      </c>
      <c r="BV556" s="5">
        <f>IFERROR(SUM(BJ556:BU556),0)*((Cockpit!$C$3)^2)</f>
        <v>0</v>
      </c>
      <c r="BW556" s="19">
        <f>INDEX('Team forecast'!$M$3:$AU$22,MATCH($B556,'Team forecast'!$B$3:$B$22,0),MATCH(BW$1,'Team forecast'!$M$2:$AU$2,0))</f>
        <v>0</v>
      </c>
      <c r="BX556" s="19">
        <f>INDEX('Team forecast'!$M$3:$AU$22,MATCH($B556,'Team forecast'!$B$3:$B$22,0),MATCH(BX$1,'Team forecast'!$M$2:$AU$2,0))</f>
        <v>0</v>
      </c>
      <c r="BY556" s="19">
        <f>INDEX('Team forecast'!$M$3:$AU$22,MATCH($B556,'Team forecast'!$B$3:$B$22,0),MATCH(BY$1,'Team forecast'!$M$2:$AU$2,0))</f>
        <v>0</v>
      </c>
      <c r="BZ556" s="19">
        <f>INDEX('Team forecast'!$M$3:$AU$22,MATCH($B556,'Team forecast'!$B$3:$B$22,0),MATCH(BZ$1,'Team forecast'!$M$2:$AU$2,0))</f>
        <v>0</v>
      </c>
      <c r="CA556" s="5">
        <f t="shared" si="588"/>
        <v>-5000</v>
      </c>
      <c r="CB556" s="5">
        <f>INDEX('Team forecast'!$M$3:$AU$22,MATCH($B556,'Team forecast'!$B$3:$B$22,0),MATCH(CB$1,'Team forecast'!$M$2:$AU$2,0))*IF($Y556&gt;0,25000,0)</f>
        <v>0</v>
      </c>
      <c r="CC556" s="5">
        <f>INDEX('Team forecast'!$M$3:$AU$22,MATCH($B556,'Team forecast'!$B$3:$B$22,0),MATCH(CC$1,'Team forecast'!$M$2:$AU$2,0))*IF($Y556&gt;0,5000,0)</f>
        <v>0</v>
      </c>
      <c r="CD556" s="5">
        <f>INDEX('Team forecast'!$M$3:$AU$22,MATCH($B556,'Team forecast'!$B$3:$B$22,0),MATCH(CD$1,'Team forecast'!$M$2:$AU$2,0))*IF($Y556&gt;0,-15000,0)</f>
        <v>0</v>
      </c>
      <c r="CE556" s="5">
        <f t="shared" si="640"/>
        <v>0</v>
      </c>
      <c r="CF556" s="5">
        <f t="shared" si="641"/>
        <v>0</v>
      </c>
      <c r="CG556" s="5">
        <f t="shared" si="642"/>
        <v>0</v>
      </c>
      <c r="CH556" s="5">
        <f t="shared" si="643"/>
        <v>0</v>
      </c>
      <c r="CI556" s="5">
        <f t="shared" si="593"/>
        <v>0</v>
      </c>
      <c r="CJ556" s="5">
        <f t="shared" si="594"/>
        <v>0</v>
      </c>
      <c r="CK556" s="5">
        <f t="shared" si="595"/>
        <v>0</v>
      </c>
      <c r="CL556" s="5">
        <f t="shared" si="644"/>
        <v>0</v>
      </c>
      <c r="CM556" s="5">
        <f t="shared" si="597"/>
        <v>0</v>
      </c>
      <c r="CN556" s="5">
        <f>IFERROR(SUM(CB556:CM556),0)*((Cockpit!$C$3)^3)</f>
        <v>0</v>
      </c>
      <c r="CO556" s="19">
        <f>INDEX('Team forecast'!$M$3:$AU$22,MATCH($B556,'Team forecast'!$B$3:$B$22,0),MATCH(CO$1,'Team forecast'!$M$2:$AU$2,0))</f>
        <v>0</v>
      </c>
      <c r="CP556" s="19">
        <f>INDEX('Team forecast'!$M$3:$AU$22,MATCH($B556,'Team forecast'!$B$3:$B$22,0),MATCH(CP$1,'Team forecast'!$M$2:$AU$2,0))</f>
        <v>0</v>
      </c>
      <c r="CQ556" s="19">
        <f>INDEX('Team forecast'!$M$3:$AU$22,MATCH($B556,'Team forecast'!$B$3:$B$22,0),MATCH(CQ$1,'Team forecast'!$M$2:$AU$2,0))</f>
        <v>0</v>
      </c>
      <c r="CR556" s="19">
        <f>INDEX('Team forecast'!$M$3:$AU$22,MATCH($B556,'Team forecast'!$B$3:$B$22,0),MATCH(CR$1,'Team forecast'!$M$2:$AU$2,0))</f>
        <v>0</v>
      </c>
      <c r="CS556" s="5">
        <f t="shared" si="598"/>
        <v>-5000</v>
      </c>
      <c r="CT556" s="5">
        <f>INDEX('Team forecast'!$M$3:$AU$22,MATCH($B556,'Team forecast'!$B$3:$B$22,0),MATCH(CT$1,'Team forecast'!$M$2:$AU$2,0))*IF($Y556&gt;0,25000,0)</f>
        <v>0</v>
      </c>
      <c r="CU556" s="5">
        <f>INDEX('Team forecast'!$M$3:$AU$22,MATCH($B556,'Team forecast'!$B$3:$B$22,0),MATCH(CU$1,'Team forecast'!$M$2:$AU$2,0))*IF($Y556&gt;0,5000,0)</f>
        <v>0</v>
      </c>
      <c r="CV556" s="5">
        <f>INDEX('Team forecast'!$M$3:$AU$22,MATCH($B556,'Team forecast'!$B$3:$B$22,0),MATCH(CV$1,'Team forecast'!$M$2:$AU$2,0))*IF($Y556&gt;0,-15000,0)</f>
        <v>0</v>
      </c>
      <c r="CW556" s="5">
        <f t="shared" si="599"/>
        <v>0</v>
      </c>
      <c r="CX556" s="5">
        <f t="shared" si="600"/>
        <v>0</v>
      </c>
      <c r="CY556" s="5">
        <f t="shared" si="601"/>
        <v>0</v>
      </c>
      <c r="CZ556" s="5">
        <f t="shared" si="602"/>
        <v>0</v>
      </c>
      <c r="DA556" s="5">
        <f t="shared" si="603"/>
        <v>0</v>
      </c>
      <c r="DB556" s="5">
        <f t="shared" si="604"/>
        <v>0</v>
      </c>
      <c r="DC556" s="5">
        <f t="shared" si="605"/>
        <v>0</v>
      </c>
      <c r="DD556" s="5">
        <f t="shared" si="606"/>
        <v>0</v>
      </c>
      <c r="DE556" s="5">
        <f t="shared" si="607"/>
        <v>0</v>
      </c>
      <c r="DF556" s="5">
        <f>IFERROR(SUM(CT556:DE556),0)*((Cockpit!$C$3)^4)</f>
        <v>0</v>
      </c>
      <c r="DG556" s="19">
        <f>INDEX('Team forecast'!$M$3:$AU$22,MATCH($B556,'Team forecast'!$B$3:$B$22,0),MATCH(DG$1,'Team forecast'!$M$2:$AU$2,0))</f>
        <v>0</v>
      </c>
      <c r="DH556" s="19">
        <f>INDEX('Team forecast'!$M$3:$AU$22,MATCH($B556,'Team forecast'!$B$3:$B$22,0),MATCH(DH$1,'Team forecast'!$M$2:$AU$2,0))</f>
        <v>0</v>
      </c>
      <c r="DI556" s="19">
        <f>INDEX('Team forecast'!$M$3:$AU$22,MATCH($B556,'Team forecast'!$B$3:$B$22,0),MATCH(DI$1,'Team forecast'!$M$2:$AU$2,0))</f>
        <v>0</v>
      </c>
      <c r="DJ556" s="19">
        <f>INDEX('Team forecast'!$M$3:$AU$22,MATCH($B556,'Team forecast'!$B$3:$B$22,0),MATCH(DJ$1,'Team forecast'!$M$2:$AU$2,0))</f>
        <v>0</v>
      </c>
      <c r="DK556" s="5">
        <f t="shared" si="608"/>
        <v>-5000</v>
      </c>
      <c r="DL556" s="5">
        <f>INDEX('Team forecast'!$M$3:$AU$22,MATCH($B556,'Team forecast'!$B$3:$B$22,0),MATCH(DL$1,'Team forecast'!$M$2:$AU$2,0))*IF($Y556&gt;0,25000,0)</f>
        <v>0</v>
      </c>
      <c r="DM556" s="5">
        <f>INDEX('Team forecast'!$M$3:$AU$22,MATCH($B556,'Team forecast'!$B$3:$B$22,0),MATCH(DM$1,'Team forecast'!$M$2:$AU$2,0))*IF($Y556&gt;0,5000,0)</f>
        <v>0</v>
      </c>
      <c r="DN556" s="5">
        <f>INDEX('Team forecast'!$M$3:$AU$22,MATCH($B556,'Team forecast'!$B$3:$B$22,0),MATCH(DN$1,'Team forecast'!$M$2:$AU$2,0))*IF($Y556&gt;0,-15000,0)</f>
        <v>0</v>
      </c>
      <c r="DO556" s="5">
        <f t="shared" si="609"/>
        <v>0</v>
      </c>
      <c r="DP556" s="5">
        <f t="shared" si="610"/>
        <v>0</v>
      </c>
      <c r="DQ556" s="5">
        <f t="shared" si="611"/>
        <v>0</v>
      </c>
      <c r="DR556" s="5">
        <f t="shared" si="612"/>
        <v>0</v>
      </c>
      <c r="DS556" s="5">
        <f t="shared" si="613"/>
        <v>0</v>
      </c>
      <c r="DT556" s="5">
        <f t="shared" si="614"/>
        <v>0</v>
      </c>
      <c r="DU556" s="5">
        <f t="shared" si="615"/>
        <v>0</v>
      </c>
      <c r="DV556" s="5">
        <f t="shared" si="616"/>
        <v>0</v>
      </c>
      <c r="DW556" s="5">
        <f t="shared" si="617"/>
        <v>0</v>
      </c>
      <c r="DX556" s="5">
        <f>IFERROR(SUM(DL556:DW556),0)*((Cockpit!$C$3)^5)</f>
        <v>0</v>
      </c>
      <c r="DY556" s="5">
        <f t="shared" si="618"/>
        <v>-5000</v>
      </c>
      <c r="DZ556" s="5" t="str">
        <f>IF(ISERROR(MATCH(A556,'Current squad'!B:B,0)),"No","Yes")</f>
        <v>No</v>
      </c>
      <c r="EA556" s="5" cm="1">
        <f t="array" ref="EA556">IFERROR(_xlfn.IFS(DZ556="Yes",0,DZ556="No",H556*1%),999999)</f>
        <v>19000</v>
      </c>
      <c r="EB556" s="5">
        <f t="shared" si="645"/>
        <v>1919000</v>
      </c>
      <c r="EC556" s="5">
        <f t="shared" si="619"/>
        <v>-24000</v>
      </c>
      <c r="ED556" s="1">
        <f t="shared" si="646"/>
        <v>-1.2631578947368421E-2</v>
      </c>
      <c r="EE556" s="5">
        <f>RANK(EC556,$EC$2:$EC$572)+COUNTIF($EC$2:EC556,EC556)-1</f>
        <v>215</v>
      </c>
      <c r="EF556" s="4">
        <f>RANK(ED556,$ED$2:$ED$572)+COUNTIF($ED$2:ED556,ED556)-1</f>
        <v>532</v>
      </c>
    </row>
    <row r="557" spans="1:136" x14ac:dyDescent="0.3">
      <c r="A557" t="str">
        <f>IF(Holdet.dk!A557&lt;&gt;"",Holdet.dk!A557,"")</f>
        <v>Jairo Riedewald</v>
      </c>
      <c r="B557" t="str">
        <f>INDEX(Holdet.dk!B:B,MATCH($A557,Holdet.dk!$A:$A,0))</f>
        <v>Crystal Palace</v>
      </c>
      <c r="C557" t="str">
        <f>INDEX(Holdet.dk!C:C,MATCH($A557,Holdet.dk!$A:$A,0))</f>
        <v>Midfield</v>
      </c>
      <c r="D557" t="str">
        <f>INDEX(Holdet.dk!D:D,MATCH($A557,Holdet.dk!$A:$A,0))</f>
        <v>3.061.000</v>
      </c>
      <c r="E557" s="1">
        <f>IFERROR(_xlfn.NUMBERVALUE(INDEX(Holdet.dk!$E:$E,MATCH($A557,Holdet.dk!$A:$A,0)),","),0)</f>
        <v>2E-3</v>
      </c>
      <c r="F557" t="str">
        <f>IF(INDEX(Lookup!H:H,MATCH('Master data'!A557,Lookup!G:G,0))=0,A557,INDEX(Lookup!H:H,MATCH('Master data'!A557,Lookup!G:G,0)))</f>
        <v>Jairo Riedewald</v>
      </c>
      <c r="G557" t="str">
        <f>IFERROR(INDEX(Lookup!B:B,MATCH(INDEX(Rotowire!C:C,MATCH(F557,Rotowire!A:A,0)),Lookup!D:D,0)),"")</f>
        <v/>
      </c>
      <c r="H557" s="5">
        <f t="shared" si="552"/>
        <v>3061000</v>
      </c>
      <c r="I557" s="19">
        <f>IFERROR(INDEX('Team forecast'!$G$3:$I$22,MATCH($B557,'Team forecast'!$B$3:$B$22,0),MATCH(I$1,'Team forecast'!$G$2:$I$2,0)),0)</f>
        <v>0.66666666666666652</v>
      </c>
      <c r="J557" s="19">
        <f>IFERROR(INDEX('Team forecast'!$G$3:$I$22,MATCH($B557,'Team forecast'!$B$3:$B$22,0),MATCH(J$1,'Team forecast'!$G$2:$I$2,0)),0)</f>
        <v>1.0823529411764703</v>
      </c>
      <c r="K557" s="19">
        <f>IFERROR(INDEX('Team forecast'!$G$3:$I$22,MATCH($B557,'Team forecast'!$B$3:$B$22,0),MATCH(K$1,'Team forecast'!$G$2:$I$2,0)),0)</f>
        <v>1.2658353671928146</v>
      </c>
      <c r="L557">
        <f>SUMIFS(Rotowire!E:E,Rotowire!$A:$A,'Master data'!$F557)</f>
        <v>0</v>
      </c>
      <c r="M557" s="2">
        <f>SUMIFS(Rotowire!F:F,Rotowire!$A:$A,'Master data'!$F557)*I557</f>
        <v>0</v>
      </c>
      <c r="N557" s="2">
        <f>SUMIFS(Rotowire!G:G,Rotowire!$A:$A,'Master data'!$F557)*I557</f>
        <v>0</v>
      </c>
      <c r="O557" s="2">
        <f>SUMIFS(Rotowire!I:I,Rotowire!$A:$A,'Master data'!$F557)*I557</f>
        <v>0</v>
      </c>
      <c r="P557" s="2">
        <f>SUMIFS(Rotowire!W:W,Rotowire!$A:$A,'Master data'!$F557)*K557</f>
        <v>0</v>
      </c>
      <c r="Q557" s="2">
        <f>SUMIFS(Rotowire!Y:Y,Rotowire!$A:$A,'Master data'!$F557)*J557</f>
        <v>0</v>
      </c>
      <c r="R557" s="2">
        <f>SUMIFS(Rotowire!AB:AB,Rotowire!$A:$A,'Master data'!$F557)</f>
        <v>0</v>
      </c>
      <c r="S557" s="2">
        <f>SUMIFS(Rotowire!AC:AC,Rotowire!$A:$A,'Master data'!$F557)</f>
        <v>0</v>
      </c>
      <c r="T557" s="2">
        <f>INDEX('Team forecast'!D$3:D$22,MATCH($B557,'Team forecast'!$B$3:$B$22,0))</f>
        <v>0.5</v>
      </c>
      <c r="U557" s="2">
        <f>INDEX('Team forecast'!E$3:E$22,MATCH($B557,'Team forecast'!$B$3:$B$22,0))</f>
        <v>2.76</v>
      </c>
      <c r="V557" s="2">
        <f>INDEX('Team forecast'!J$3:J$22,MATCH($B557,'Team forecast'!$B$3:$B$22,0))</f>
        <v>4.4699999999999997E-2</v>
      </c>
      <c r="W557" s="2">
        <f>INDEX('Team forecast'!K$3:K$22,MATCH($B557,'Team forecast'!$B$3:$B$22,0))</f>
        <v>0.1164</v>
      </c>
      <c r="X557" s="2">
        <f>INDEX('Team forecast'!L$3:L$22,MATCH($B557,'Team forecast'!$B$3:$B$22,0))</f>
        <v>0.83899999999999997</v>
      </c>
      <c r="Y557" s="5">
        <f t="shared" si="620"/>
        <v>-5000</v>
      </c>
      <c r="Z557" s="5">
        <f t="shared" si="621"/>
        <v>0</v>
      </c>
      <c r="AA557" s="5">
        <f t="shared" si="622"/>
        <v>0</v>
      </c>
      <c r="AB557" s="5">
        <f t="shared" si="623"/>
        <v>0</v>
      </c>
      <c r="AC557" s="5">
        <f t="shared" si="557"/>
        <v>0</v>
      </c>
      <c r="AD557" s="5">
        <f t="shared" si="624"/>
        <v>0</v>
      </c>
      <c r="AE557" s="5">
        <f t="shared" si="625"/>
        <v>0</v>
      </c>
      <c r="AF557" s="5">
        <f t="shared" si="558"/>
        <v>0</v>
      </c>
      <c r="AG557" s="5">
        <f t="shared" si="559"/>
        <v>0</v>
      </c>
      <c r="AH557" s="5">
        <f t="shared" si="626"/>
        <v>0</v>
      </c>
      <c r="AI557" s="5">
        <f t="shared" si="627"/>
        <v>0</v>
      </c>
      <c r="AJ557" s="5">
        <f t="shared" si="566"/>
        <v>0</v>
      </c>
      <c r="AK557" s="5">
        <f t="shared" si="567"/>
        <v>0</v>
      </c>
      <c r="AL557" s="5">
        <f>IFERROR(SUM(Y557:AK557),-5000)*((Cockpit!$C$3)^0)</f>
        <v>-5000</v>
      </c>
      <c r="AM557" s="19">
        <f>INDEX('Team forecast'!$M$3:$AU$22,MATCH($B557,'Team forecast'!$B$3:$B$22,0),MATCH(AM$1,'Team forecast'!$M$2:$AU$2,0))</f>
        <v>0</v>
      </c>
      <c r="AN557" s="19">
        <f>INDEX('Team forecast'!$M$3:$AU$22,MATCH($B557,'Team forecast'!$B$3:$B$22,0),MATCH(AN$1,'Team forecast'!$M$2:$AU$2,0))</f>
        <v>0</v>
      </c>
      <c r="AO557" s="19">
        <f>INDEX('Team forecast'!$M$3:$AU$22,MATCH($B557,'Team forecast'!$B$3:$B$22,0),MATCH(AO$1,'Team forecast'!$M$2:$AU$2,0))</f>
        <v>0</v>
      </c>
      <c r="AP557" s="19">
        <f>INDEX('Team forecast'!$M$3:$AU$22,MATCH($B557,'Team forecast'!$B$3:$B$22,0),MATCH(AP$1,'Team forecast'!$M$2:$AU$2,0))</f>
        <v>0</v>
      </c>
      <c r="AQ557" s="5">
        <f t="shared" si="568"/>
        <v>-5000</v>
      </c>
      <c r="AR557" s="5">
        <f>INDEX('Team forecast'!$M$3:$AU$22,MATCH($B557,'Team forecast'!$B$3:$B$22,0),MATCH(AR$1,'Team forecast'!$M$2:$AU$2,0))*IF($Y557&gt;0,25000,0)</f>
        <v>0</v>
      </c>
      <c r="AS557" s="5">
        <f>INDEX('Team forecast'!$M$3:$AU$22,MATCH($B557,'Team forecast'!$B$3:$B$22,0),MATCH(AS$1,'Team forecast'!$M$2:$AU$2,0))*IF($Y557&gt;0,5000,0)</f>
        <v>0</v>
      </c>
      <c r="AT557" s="5">
        <f>INDEX('Team forecast'!$M$3:$AU$22,MATCH($B557,'Team forecast'!$B$3:$B$22,0),MATCH(AT$1,'Team forecast'!$M$2:$AU$2,0))*IF($Y557&gt;0,-15000,0)</f>
        <v>0</v>
      </c>
      <c r="AU557" s="5">
        <f t="shared" si="628"/>
        <v>0</v>
      </c>
      <c r="AV557" s="5">
        <f t="shared" si="629"/>
        <v>0</v>
      </c>
      <c r="AW557" s="5">
        <f t="shared" si="630"/>
        <v>0</v>
      </c>
      <c r="AX557" s="5">
        <f t="shared" si="631"/>
        <v>0</v>
      </c>
      <c r="AY557" s="5">
        <f t="shared" si="573"/>
        <v>0</v>
      </c>
      <c r="AZ557" s="5">
        <f t="shared" si="632"/>
        <v>0</v>
      </c>
      <c r="BA557" s="5">
        <f t="shared" si="633"/>
        <v>0</v>
      </c>
      <c r="BB557" s="5">
        <f t="shared" si="634"/>
        <v>0</v>
      </c>
      <c r="BC557" s="5">
        <f t="shared" si="577"/>
        <v>0</v>
      </c>
      <c r="BD557" s="5">
        <f>IFERROR(SUM(AR557:BC557),0)*((Cockpit!$C$3)^1)</f>
        <v>0</v>
      </c>
      <c r="BE557" s="19">
        <f>INDEX('Team forecast'!$M$3:$AU$22,MATCH($B557,'Team forecast'!$B$3:$B$22,0),MATCH(BE$1,'Team forecast'!$M$2:$AU$2,0))</f>
        <v>0</v>
      </c>
      <c r="BF557" s="19">
        <f>INDEX('Team forecast'!$M$3:$AU$22,MATCH($B557,'Team forecast'!$B$3:$B$22,0),MATCH(BF$1,'Team forecast'!$M$2:$AU$2,0))</f>
        <v>0</v>
      </c>
      <c r="BG557" s="19">
        <f>INDEX('Team forecast'!$M$3:$AU$22,MATCH($B557,'Team forecast'!$B$3:$B$22,0),MATCH(BG$1,'Team forecast'!$M$2:$AU$2,0))</f>
        <v>0</v>
      </c>
      <c r="BH557" s="19">
        <f>INDEX('Team forecast'!$M$3:$AU$22,MATCH($B557,'Team forecast'!$B$3:$B$22,0),MATCH(BH$1,'Team forecast'!$M$2:$AU$2,0))</f>
        <v>0</v>
      </c>
      <c r="BI557" s="5">
        <f t="shared" si="578"/>
        <v>-5000</v>
      </c>
      <c r="BJ557" s="5">
        <f>INDEX('Team forecast'!$M$3:$AU$22,MATCH($B557,'Team forecast'!$B$3:$B$22,0),MATCH(BJ$1,'Team forecast'!$M$2:$AU$2,0))*IF($Y557&gt;0,25000,0)</f>
        <v>0</v>
      </c>
      <c r="BK557" s="5">
        <f>INDEX('Team forecast'!$M$3:$AU$22,MATCH($B557,'Team forecast'!$B$3:$B$22,0),MATCH(BK$1,'Team forecast'!$M$2:$AU$2,0))*IF($Y557&gt;0,5000,0)</f>
        <v>0</v>
      </c>
      <c r="BL557" s="5">
        <f>INDEX('Team forecast'!$M$3:$AU$22,MATCH($B557,'Team forecast'!$B$3:$B$22,0),MATCH(BL$1,'Team forecast'!$M$2:$AU$2,0))*IF($Y557&gt;0,-15000,0)</f>
        <v>0</v>
      </c>
      <c r="BM557" s="5">
        <f t="shared" si="635"/>
        <v>0</v>
      </c>
      <c r="BN557" s="5">
        <f t="shared" si="636"/>
        <v>0</v>
      </c>
      <c r="BO557" s="5">
        <f t="shared" si="637"/>
        <v>0</v>
      </c>
      <c r="BP557" s="5">
        <f t="shared" si="638"/>
        <v>0</v>
      </c>
      <c r="BQ557" s="5">
        <f t="shared" si="583"/>
        <v>0</v>
      </c>
      <c r="BR557" s="5">
        <f t="shared" si="584"/>
        <v>0</v>
      </c>
      <c r="BS557" s="5">
        <f t="shared" si="585"/>
        <v>0</v>
      </c>
      <c r="BT557" s="5">
        <f t="shared" si="639"/>
        <v>0</v>
      </c>
      <c r="BU557" s="5">
        <f t="shared" si="587"/>
        <v>0</v>
      </c>
      <c r="BV557" s="5">
        <f>IFERROR(SUM(BJ557:BU557),0)*((Cockpit!$C$3)^2)</f>
        <v>0</v>
      </c>
      <c r="BW557" s="19">
        <f>INDEX('Team forecast'!$M$3:$AU$22,MATCH($B557,'Team forecast'!$B$3:$B$22,0),MATCH(BW$1,'Team forecast'!$M$2:$AU$2,0))</f>
        <v>0</v>
      </c>
      <c r="BX557" s="19">
        <f>INDEX('Team forecast'!$M$3:$AU$22,MATCH($B557,'Team forecast'!$B$3:$B$22,0),MATCH(BX$1,'Team forecast'!$M$2:$AU$2,0))</f>
        <v>0</v>
      </c>
      <c r="BY557" s="19">
        <f>INDEX('Team forecast'!$M$3:$AU$22,MATCH($B557,'Team forecast'!$B$3:$B$22,0),MATCH(BY$1,'Team forecast'!$M$2:$AU$2,0))</f>
        <v>0</v>
      </c>
      <c r="BZ557" s="19">
        <f>INDEX('Team forecast'!$M$3:$AU$22,MATCH($B557,'Team forecast'!$B$3:$B$22,0),MATCH(BZ$1,'Team forecast'!$M$2:$AU$2,0))</f>
        <v>0</v>
      </c>
      <c r="CA557" s="5">
        <f t="shared" si="588"/>
        <v>-5000</v>
      </c>
      <c r="CB557" s="5">
        <f>INDEX('Team forecast'!$M$3:$AU$22,MATCH($B557,'Team forecast'!$B$3:$B$22,0),MATCH(CB$1,'Team forecast'!$M$2:$AU$2,0))*IF($Y557&gt;0,25000,0)</f>
        <v>0</v>
      </c>
      <c r="CC557" s="5">
        <f>INDEX('Team forecast'!$M$3:$AU$22,MATCH($B557,'Team forecast'!$B$3:$B$22,0),MATCH(CC$1,'Team forecast'!$M$2:$AU$2,0))*IF($Y557&gt;0,5000,0)</f>
        <v>0</v>
      </c>
      <c r="CD557" s="5">
        <f>INDEX('Team forecast'!$M$3:$AU$22,MATCH($B557,'Team forecast'!$B$3:$B$22,0),MATCH(CD$1,'Team forecast'!$M$2:$AU$2,0))*IF($Y557&gt;0,-15000,0)</f>
        <v>0</v>
      </c>
      <c r="CE557" s="5">
        <f t="shared" si="640"/>
        <v>0</v>
      </c>
      <c r="CF557" s="5">
        <f t="shared" si="641"/>
        <v>0</v>
      </c>
      <c r="CG557" s="5">
        <f t="shared" si="642"/>
        <v>0</v>
      </c>
      <c r="CH557" s="5">
        <f t="shared" si="643"/>
        <v>0</v>
      </c>
      <c r="CI557" s="5">
        <f t="shared" si="593"/>
        <v>0</v>
      </c>
      <c r="CJ557" s="5">
        <f t="shared" si="594"/>
        <v>0</v>
      </c>
      <c r="CK557" s="5">
        <f t="shared" si="595"/>
        <v>0</v>
      </c>
      <c r="CL557" s="5">
        <f t="shared" si="644"/>
        <v>0</v>
      </c>
      <c r="CM557" s="5">
        <f t="shared" si="597"/>
        <v>0</v>
      </c>
      <c r="CN557" s="5">
        <f>IFERROR(SUM(CB557:CM557),0)*((Cockpit!$C$3)^3)</f>
        <v>0</v>
      </c>
      <c r="CO557" s="19">
        <f>INDEX('Team forecast'!$M$3:$AU$22,MATCH($B557,'Team forecast'!$B$3:$B$22,0),MATCH(CO$1,'Team forecast'!$M$2:$AU$2,0))</f>
        <v>0</v>
      </c>
      <c r="CP557" s="19">
        <f>INDEX('Team forecast'!$M$3:$AU$22,MATCH($B557,'Team forecast'!$B$3:$B$22,0),MATCH(CP$1,'Team forecast'!$M$2:$AU$2,0))</f>
        <v>0</v>
      </c>
      <c r="CQ557" s="19">
        <f>INDEX('Team forecast'!$M$3:$AU$22,MATCH($B557,'Team forecast'!$B$3:$B$22,0),MATCH(CQ$1,'Team forecast'!$M$2:$AU$2,0))</f>
        <v>0</v>
      </c>
      <c r="CR557" s="19">
        <f>INDEX('Team forecast'!$M$3:$AU$22,MATCH($B557,'Team forecast'!$B$3:$B$22,0),MATCH(CR$1,'Team forecast'!$M$2:$AU$2,0))</f>
        <v>0</v>
      </c>
      <c r="CS557" s="5">
        <f t="shared" si="598"/>
        <v>-5000</v>
      </c>
      <c r="CT557" s="5">
        <f>INDEX('Team forecast'!$M$3:$AU$22,MATCH($B557,'Team forecast'!$B$3:$B$22,0),MATCH(CT$1,'Team forecast'!$M$2:$AU$2,0))*IF($Y557&gt;0,25000,0)</f>
        <v>0</v>
      </c>
      <c r="CU557" s="5">
        <f>INDEX('Team forecast'!$M$3:$AU$22,MATCH($B557,'Team forecast'!$B$3:$B$22,0),MATCH(CU$1,'Team forecast'!$M$2:$AU$2,0))*IF($Y557&gt;0,5000,0)</f>
        <v>0</v>
      </c>
      <c r="CV557" s="5">
        <f>INDEX('Team forecast'!$M$3:$AU$22,MATCH($B557,'Team forecast'!$B$3:$B$22,0),MATCH(CV$1,'Team forecast'!$M$2:$AU$2,0))*IF($Y557&gt;0,-15000,0)</f>
        <v>0</v>
      </c>
      <c r="CW557" s="5">
        <f t="shared" si="599"/>
        <v>0</v>
      </c>
      <c r="CX557" s="5">
        <f t="shared" si="600"/>
        <v>0</v>
      </c>
      <c r="CY557" s="5">
        <f t="shared" si="601"/>
        <v>0</v>
      </c>
      <c r="CZ557" s="5">
        <f t="shared" si="602"/>
        <v>0</v>
      </c>
      <c r="DA557" s="5">
        <f t="shared" si="603"/>
        <v>0</v>
      </c>
      <c r="DB557" s="5">
        <f t="shared" si="604"/>
        <v>0</v>
      </c>
      <c r="DC557" s="5">
        <f t="shared" si="605"/>
        <v>0</v>
      </c>
      <c r="DD557" s="5">
        <f t="shared" si="606"/>
        <v>0</v>
      </c>
      <c r="DE557" s="5">
        <f t="shared" si="607"/>
        <v>0</v>
      </c>
      <c r="DF557" s="5">
        <f>IFERROR(SUM(CT557:DE557),0)*((Cockpit!$C$3)^4)</f>
        <v>0</v>
      </c>
      <c r="DG557" s="19">
        <f>INDEX('Team forecast'!$M$3:$AU$22,MATCH($B557,'Team forecast'!$B$3:$B$22,0),MATCH(DG$1,'Team forecast'!$M$2:$AU$2,0))</f>
        <v>0</v>
      </c>
      <c r="DH557" s="19">
        <f>INDEX('Team forecast'!$M$3:$AU$22,MATCH($B557,'Team forecast'!$B$3:$B$22,0),MATCH(DH$1,'Team forecast'!$M$2:$AU$2,0))</f>
        <v>0</v>
      </c>
      <c r="DI557" s="19">
        <f>INDEX('Team forecast'!$M$3:$AU$22,MATCH($B557,'Team forecast'!$B$3:$B$22,0),MATCH(DI$1,'Team forecast'!$M$2:$AU$2,0))</f>
        <v>0</v>
      </c>
      <c r="DJ557" s="19">
        <f>INDEX('Team forecast'!$M$3:$AU$22,MATCH($B557,'Team forecast'!$B$3:$B$22,0),MATCH(DJ$1,'Team forecast'!$M$2:$AU$2,0))</f>
        <v>0</v>
      </c>
      <c r="DK557" s="5">
        <f t="shared" si="608"/>
        <v>-5000</v>
      </c>
      <c r="DL557" s="5">
        <f>INDEX('Team forecast'!$M$3:$AU$22,MATCH($B557,'Team forecast'!$B$3:$B$22,0),MATCH(DL$1,'Team forecast'!$M$2:$AU$2,0))*IF($Y557&gt;0,25000,0)</f>
        <v>0</v>
      </c>
      <c r="DM557" s="5">
        <f>INDEX('Team forecast'!$M$3:$AU$22,MATCH($B557,'Team forecast'!$B$3:$B$22,0),MATCH(DM$1,'Team forecast'!$M$2:$AU$2,0))*IF($Y557&gt;0,5000,0)</f>
        <v>0</v>
      </c>
      <c r="DN557" s="5">
        <f>INDEX('Team forecast'!$M$3:$AU$22,MATCH($B557,'Team forecast'!$B$3:$B$22,0),MATCH(DN$1,'Team forecast'!$M$2:$AU$2,0))*IF($Y557&gt;0,-15000,0)</f>
        <v>0</v>
      </c>
      <c r="DO557" s="5">
        <f t="shared" si="609"/>
        <v>0</v>
      </c>
      <c r="DP557" s="5">
        <f t="shared" si="610"/>
        <v>0</v>
      </c>
      <c r="DQ557" s="5">
        <f t="shared" si="611"/>
        <v>0</v>
      </c>
      <c r="DR557" s="5">
        <f t="shared" si="612"/>
        <v>0</v>
      </c>
      <c r="DS557" s="5">
        <f t="shared" si="613"/>
        <v>0</v>
      </c>
      <c r="DT557" s="5">
        <f t="shared" si="614"/>
        <v>0</v>
      </c>
      <c r="DU557" s="5">
        <f t="shared" si="615"/>
        <v>0</v>
      </c>
      <c r="DV557" s="5">
        <f t="shared" si="616"/>
        <v>0</v>
      </c>
      <c r="DW557" s="5">
        <f t="shared" si="617"/>
        <v>0</v>
      </c>
      <c r="DX557" s="5">
        <f>IFERROR(SUM(DL557:DW557),0)*((Cockpit!$C$3)^5)</f>
        <v>0</v>
      </c>
      <c r="DY557" s="5">
        <f t="shared" si="618"/>
        <v>-5000</v>
      </c>
      <c r="DZ557" s="5" t="str">
        <f>IF(ISERROR(MATCH(A557,'Current squad'!B:B,0)),"No","Yes")</f>
        <v>No</v>
      </c>
      <c r="EA557" s="5" cm="1">
        <f t="array" ref="EA557">IFERROR(_xlfn.IFS(DZ557="Yes",0,DZ557="No",H557*1%),999999)</f>
        <v>30610</v>
      </c>
      <c r="EB557" s="5">
        <f t="shared" si="645"/>
        <v>3091610</v>
      </c>
      <c r="EC557" s="5">
        <f t="shared" si="619"/>
        <v>-35610</v>
      </c>
      <c r="ED557" s="1">
        <f t="shared" si="646"/>
        <v>-1.1633453119895458E-2</v>
      </c>
      <c r="EE557" s="5">
        <f>RANK(EC557,$EC$2:$EC$572)+COUNTIF($EC$2:EC557,EC557)-1</f>
        <v>384</v>
      </c>
      <c r="EF557" s="4">
        <f>RANK(ED557,$ED$2:$ED$572)+COUNTIF($ED$2:ED557,ED557)-1</f>
        <v>349</v>
      </c>
    </row>
    <row r="558" spans="1:136" x14ac:dyDescent="0.3">
      <c r="A558" t="str">
        <f>IF(Holdet.dk!A558&lt;&gt;"",Holdet.dk!A558,"")</f>
        <v>Joe Gomez</v>
      </c>
      <c r="B558" t="str">
        <f>INDEX(Holdet.dk!B:B,MATCH($A558,Holdet.dk!$A:$A,0))</f>
        <v>Liverpool</v>
      </c>
      <c r="C558" t="str">
        <f>INDEX(Holdet.dk!C:C,MATCH($A558,Holdet.dk!$A:$A,0))</f>
        <v>Defense</v>
      </c>
      <c r="D558" t="str">
        <f>INDEX(Holdet.dk!D:D,MATCH($A558,Holdet.dk!$A:$A,0))</f>
        <v>3.900.000</v>
      </c>
      <c r="E558" s="1">
        <f>IFERROR(_xlfn.NUMBERVALUE(INDEX(Holdet.dk!$E:$E,MATCH($A558,Holdet.dk!$A:$A,0)),","),0)</f>
        <v>5.0000000000000001E-3</v>
      </c>
      <c r="F558" t="str">
        <f>IF(INDEX(Lookup!H:H,MATCH('Master data'!A558,Lookup!G:G,0))=0,A558,INDEX(Lookup!H:H,MATCH('Master data'!A558,Lookup!G:G,0)))</f>
        <v>Joe Gomez</v>
      </c>
      <c r="G558" t="str">
        <f>IFERROR(INDEX(Lookup!B:B,MATCH(INDEX(Rotowire!C:C,MATCH(F558,Rotowire!A:A,0)),Lookup!D:D,0)),"")</f>
        <v/>
      </c>
      <c r="H558" s="5">
        <f t="shared" si="552"/>
        <v>3900000</v>
      </c>
      <c r="I558" s="19">
        <f>IFERROR(INDEX('Team forecast'!$G$3:$I$22,MATCH($B558,'Team forecast'!$B$3:$B$22,0),MATCH(I$1,'Team forecast'!$G$2:$I$2,0)),0)</f>
        <v>1.0823529411764703</v>
      </c>
      <c r="J558" s="19">
        <f>IFERROR(INDEX('Team forecast'!$G$3:$I$22,MATCH($B558,'Team forecast'!$B$3:$B$22,0),MATCH(J$1,'Team forecast'!$G$2:$I$2,0)),0)</f>
        <v>0.66666666666666652</v>
      </c>
      <c r="K558" s="19">
        <f>IFERROR(INDEX('Team forecast'!$G$3:$I$22,MATCH($B558,'Team forecast'!$B$3:$B$22,0),MATCH(K$1,'Team forecast'!$G$2:$I$2,0)),0)</f>
        <v>1.2636055410679863</v>
      </c>
      <c r="L558">
        <f>SUMIFS(Rotowire!E:E,Rotowire!$A:$A,'Master data'!$F558)</f>
        <v>0</v>
      </c>
      <c r="M558" s="2">
        <f>SUMIFS(Rotowire!F:F,Rotowire!$A:$A,'Master data'!$F558)*I558</f>
        <v>0</v>
      </c>
      <c r="N558" s="2">
        <f>SUMIFS(Rotowire!G:G,Rotowire!$A:$A,'Master data'!$F558)*I558</f>
        <v>0</v>
      </c>
      <c r="O558" s="2">
        <f>SUMIFS(Rotowire!I:I,Rotowire!$A:$A,'Master data'!$F558)*I558</f>
        <v>0</v>
      </c>
      <c r="P558" s="2">
        <f>SUMIFS(Rotowire!W:W,Rotowire!$A:$A,'Master data'!$F558)*K558</f>
        <v>0</v>
      </c>
      <c r="Q558" s="2">
        <f>SUMIFS(Rotowire!Y:Y,Rotowire!$A:$A,'Master data'!$F558)*J558</f>
        <v>0</v>
      </c>
      <c r="R558" s="2">
        <f>SUMIFS(Rotowire!AB:AB,Rotowire!$A:$A,'Master data'!$F558)</f>
        <v>0</v>
      </c>
      <c r="S558" s="2">
        <f>SUMIFS(Rotowire!AC:AC,Rotowire!$A:$A,'Master data'!$F558)</f>
        <v>0</v>
      </c>
      <c r="T558" s="2">
        <f>INDEX('Team forecast'!D$3:D$22,MATCH($B558,'Team forecast'!$B$3:$B$22,0))</f>
        <v>2.76</v>
      </c>
      <c r="U558" s="2">
        <f>INDEX('Team forecast'!E$3:E$22,MATCH($B558,'Team forecast'!$B$3:$B$22,0))</f>
        <v>0.5</v>
      </c>
      <c r="V558" s="2">
        <f>INDEX('Team forecast'!J$3:J$22,MATCH($B558,'Team forecast'!$B$3:$B$22,0))</f>
        <v>0.83899999999999997</v>
      </c>
      <c r="W558" s="2">
        <f>INDEX('Team forecast'!K$3:K$22,MATCH($B558,'Team forecast'!$B$3:$B$22,0))</f>
        <v>0.1164</v>
      </c>
      <c r="X558" s="2">
        <f>INDEX('Team forecast'!L$3:L$22,MATCH($B558,'Team forecast'!$B$3:$B$22,0))</f>
        <v>4.4699999999999997E-2</v>
      </c>
      <c r="Y558" s="5">
        <f t="shared" si="620"/>
        <v>-5000</v>
      </c>
      <c r="Z558" s="5">
        <f t="shared" si="621"/>
        <v>0</v>
      </c>
      <c r="AA558" s="5">
        <f t="shared" si="622"/>
        <v>0</v>
      </c>
      <c r="AB558" s="5">
        <f t="shared" si="623"/>
        <v>0</v>
      </c>
      <c r="AC558" s="5">
        <f t="shared" si="557"/>
        <v>0</v>
      </c>
      <c r="AD558" s="5">
        <f t="shared" si="624"/>
        <v>0</v>
      </c>
      <c r="AE558" s="5">
        <f t="shared" si="625"/>
        <v>0</v>
      </c>
      <c r="AF558" s="5">
        <f t="shared" si="558"/>
        <v>0</v>
      </c>
      <c r="AG558" s="5">
        <f t="shared" si="559"/>
        <v>0</v>
      </c>
      <c r="AH558" s="5">
        <f t="shared" si="626"/>
        <v>0</v>
      </c>
      <c r="AI558" s="5">
        <f t="shared" si="627"/>
        <v>0</v>
      </c>
      <c r="AJ558" s="5">
        <f t="shared" si="566"/>
        <v>0</v>
      </c>
      <c r="AK558" s="5">
        <f t="shared" si="567"/>
        <v>0</v>
      </c>
      <c r="AL558" s="5">
        <f>IFERROR(SUM(Y558:AK558),-5000)*((Cockpit!$C$3)^0)</f>
        <v>-5000</v>
      </c>
      <c r="AM558" s="19">
        <f>INDEX('Team forecast'!$M$3:$AU$22,MATCH($B558,'Team forecast'!$B$3:$B$22,0),MATCH(AM$1,'Team forecast'!$M$2:$AU$2,0))</f>
        <v>0</v>
      </c>
      <c r="AN558" s="19">
        <f>INDEX('Team forecast'!$M$3:$AU$22,MATCH($B558,'Team forecast'!$B$3:$B$22,0),MATCH(AN$1,'Team forecast'!$M$2:$AU$2,0))</f>
        <v>0</v>
      </c>
      <c r="AO558" s="19">
        <f>INDEX('Team forecast'!$M$3:$AU$22,MATCH($B558,'Team forecast'!$B$3:$B$22,0),MATCH(AO$1,'Team forecast'!$M$2:$AU$2,0))</f>
        <v>0</v>
      </c>
      <c r="AP558" s="19">
        <f>INDEX('Team forecast'!$M$3:$AU$22,MATCH($B558,'Team forecast'!$B$3:$B$22,0),MATCH(AP$1,'Team forecast'!$M$2:$AU$2,0))</f>
        <v>0</v>
      </c>
      <c r="AQ558" s="5">
        <f t="shared" si="568"/>
        <v>-5000</v>
      </c>
      <c r="AR558" s="5">
        <f>INDEX('Team forecast'!$M$3:$AU$22,MATCH($B558,'Team forecast'!$B$3:$B$22,0),MATCH(AR$1,'Team forecast'!$M$2:$AU$2,0))*IF($Y558&gt;0,25000,0)</f>
        <v>0</v>
      </c>
      <c r="AS558" s="5">
        <f>INDEX('Team forecast'!$M$3:$AU$22,MATCH($B558,'Team forecast'!$B$3:$B$22,0),MATCH(AS$1,'Team forecast'!$M$2:$AU$2,0))*IF($Y558&gt;0,5000,0)</f>
        <v>0</v>
      </c>
      <c r="AT558" s="5">
        <f>INDEX('Team forecast'!$M$3:$AU$22,MATCH($B558,'Team forecast'!$B$3:$B$22,0),MATCH(AT$1,'Team forecast'!$M$2:$AU$2,0))*IF($Y558&gt;0,-15000,0)</f>
        <v>0</v>
      </c>
      <c r="AU558" s="5">
        <f t="shared" si="628"/>
        <v>0</v>
      </c>
      <c r="AV558" s="5">
        <f t="shared" si="629"/>
        <v>0</v>
      </c>
      <c r="AW558" s="5">
        <f t="shared" si="630"/>
        <v>0</v>
      </c>
      <c r="AX558" s="5">
        <f t="shared" si="631"/>
        <v>0</v>
      </c>
      <c r="AY558" s="5">
        <f t="shared" si="573"/>
        <v>0</v>
      </c>
      <c r="AZ558" s="5">
        <f t="shared" si="632"/>
        <v>0</v>
      </c>
      <c r="BA558" s="5">
        <f t="shared" si="633"/>
        <v>0</v>
      </c>
      <c r="BB558" s="5">
        <f t="shared" si="634"/>
        <v>0</v>
      </c>
      <c r="BC558" s="5">
        <f t="shared" si="577"/>
        <v>0</v>
      </c>
      <c r="BD558" s="5">
        <f>IFERROR(SUM(AR558:BC558),0)*((Cockpit!$C$3)^1)</f>
        <v>0</v>
      </c>
      <c r="BE558" s="19">
        <f>INDEX('Team forecast'!$M$3:$AU$22,MATCH($B558,'Team forecast'!$B$3:$B$22,0),MATCH(BE$1,'Team forecast'!$M$2:$AU$2,0))</f>
        <v>0</v>
      </c>
      <c r="BF558" s="19">
        <f>INDEX('Team forecast'!$M$3:$AU$22,MATCH($B558,'Team forecast'!$B$3:$B$22,0),MATCH(BF$1,'Team forecast'!$M$2:$AU$2,0))</f>
        <v>0</v>
      </c>
      <c r="BG558" s="19">
        <f>INDEX('Team forecast'!$M$3:$AU$22,MATCH($B558,'Team forecast'!$B$3:$B$22,0),MATCH(BG$1,'Team forecast'!$M$2:$AU$2,0))</f>
        <v>0</v>
      </c>
      <c r="BH558" s="19">
        <f>INDEX('Team forecast'!$M$3:$AU$22,MATCH($B558,'Team forecast'!$B$3:$B$22,0),MATCH(BH$1,'Team forecast'!$M$2:$AU$2,0))</f>
        <v>0</v>
      </c>
      <c r="BI558" s="5">
        <f t="shared" si="578"/>
        <v>-5000</v>
      </c>
      <c r="BJ558" s="5">
        <f>INDEX('Team forecast'!$M$3:$AU$22,MATCH($B558,'Team forecast'!$B$3:$B$22,0),MATCH(BJ$1,'Team forecast'!$M$2:$AU$2,0))*IF($Y558&gt;0,25000,0)</f>
        <v>0</v>
      </c>
      <c r="BK558" s="5">
        <f>INDEX('Team forecast'!$M$3:$AU$22,MATCH($B558,'Team forecast'!$B$3:$B$22,0),MATCH(BK$1,'Team forecast'!$M$2:$AU$2,0))*IF($Y558&gt;0,5000,0)</f>
        <v>0</v>
      </c>
      <c r="BL558" s="5">
        <f>INDEX('Team forecast'!$M$3:$AU$22,MATCH($B558,'Team forecast'!$B$3:$B$22,0),MATCH(BL$1,'Team forecast'!$M$2:$AU$2,0))*IF($Y558&gt;0,-15000,0)</f>
        <v>0</v>
      </c>
      <c r="BM558" s="5">
        <f t="shared" si="635"/>
        <v>0</v>
      </c>
      <c r="BN558" s="5">
        <f t="shared" si="636"/>
        <v>0</v>
      </c>
      <c r="BO558" s="5">
        <f t="shared" si="637"/>
        <v>0</v>
      </c>
      <c r="BP558" s="5">
        <f t="shared" si="638"/>
        <v>0</v>
      </c>
      <c r="BQ558" s="5">
        <f t="shared" si="583"/>
        <v>0</v>
      </c>
      <c r="BR558" s="5">
        <f t="shared" si="584"/>
        <v>0</v>
      </c>
      <c r="BS558" s="5">
        <f t="shared" si="585"/>
        <v>0</v>
      </c>
      <c r="BT558" s="5">
        <f t="shared" si="639"/>
        <v>0</v>
      </c>
      <c r="BU558" s="5">
        <f t="shared" si="587"/>
        <v>0</v>
      </c>
      <c r="BV558" s="5">
        <f>IFERROR(SUM(BJ558:BU558),0)*((Cockpit!$C$3)^2)</f>
        <v>0</v>
      </c>
      <c r="BW558" s="19">
        <f>INDEX('Team forecast'!$M$3:$AU$22,MATCH($B558,'Team forecast'!$B$3:$B$22,0),MATCH(BW$1,'Team forecast'!$M$2:$AU$2,0))</f>
        <v>0</v>
      </c>
      <c r="BX558" s="19">
        <f>INDEX('Team forecast'!$M$3:$AU$22,MATCH($B558,'Team forecast'!$B$3:$B$22,0),MATCH(BX$1,'Team forecast'!$M$2:$AU$2,0))</f>
        <v>0</v>
      </c>
      <c r="BY558" s="19">
        <f>INDEX('Team forecast'!$M$3:$AU$22,MATCH($B558,'Team forecast'!$B$3:$B$22,0),MATCH(BY$1,'Team forecast'!$M$2:$AU$2,0))</f>
        <v>0</v>
      </c>
      <c r="BZ558" s="19">
        <f>INDEX('Team forecast'!$M$3:$AU$22,MATCH($B558,'Team forecast'!$B$3:$B$22,0),MATCH(BZ$1,'Team forecast'!$M$2:$AU$2,0))</f>
        <v>0</v>
      </c>
      <c r="CA558" s="5">
        <f t="shared" si="588"/>
        <v>-5000</v>
      </c>
      <c r="CB558" s="5">
        <f>INDEX('Team forecast'!$M$3:$AU$22,MATCH($B558,'Team forecast'!$B$3:$B$22,0),MATCH(CB$1,'Team forecast'!$M$2:$AU$2,0))*IF($Y558&gt;0,25000,0)</f>
        <v>0</v>
      </c>
      <c r="CC558" s="5">
        <f>INDEX('Team forecast'!$M$3:$AU$22,MATCH($B558,'Team forecast'!$B$3:$B$22,0),MATCH(CC$1,'Team forecast'!$M$2:$AU$2,0))*IF($Y558&gt;0,5000,0)</f>
        <v>0</v>
      </c>
      <c r="CD558" s="5">
        <f>INDEX('Team forecast'!$M$3:$AU$22,MATCH($B558,'Team forecast'!$B$3:$B$22,0),MATCH(CD$1,'Team forecast'!$M$2:$AU$2,0))*IF($Y558&gt;0,-15000,0)</f>
        <v>0</v>
      </c>
      <c r="CE558" s="5">
        <f t="shared" si="640"/>
        <v>0</v>
      </c>
      <c r="CF558" s="5">
        <f t="shared" si="641"/>
        <v>0</v>
      </c>
      <c r="CG558" s="5">
        <f t="shared" si="642"/>
        <v>0</v>
      </c>
      <c r="CH558" s="5">
        <f t="shared" si="643"/>
        <v>0</v>
      </c>
      <c r="CI558" s="5">
        <f t="shared" si="593"/>
        <v>0</v>
      </c>
      <c r="CJ558" s="5">
        <f t="shared" si="594"/>
        <v>0</v>
      </c>
      <c r="CK558" s="5">
        <f t="shared" si="595"/>
        <v>0</v>
      </c>
      <c r="CL558" s="5">
        <f t="shared" si="644"/>
        <v>0</v>
      </c>
      <c r="CM558" s="5">
        <f t="shared" si="597"/>
        <v>0</v>
      </c>
      <c r="CN558" s="5">
        <f>IFERROR(SUM(CB558:CM558),0)*((Cockpit!$C$3)^3)</f>
        <v>0</v>
      </c>
      <c r="CO558" s="19">
        <f>INDEX('Team forecast'!$M$3:$AU$22,MATCH($B558,'Team forecast'!$B$3:$B$22,0),MATCH(CO$1,'Team forecast'!$M$2:$AU$2,0))</f>
        <v>0</v>
      </c>
      <c r="CP558" s="19">
        <f>INDEX('Team forecast'!$M$3:$AU$22,MATCH($B558,'Team forecast'!$B$3:$B$22,0),MATCH(CP$1,'Team forecast'!$M$2:$AU$2,0))</f>
        <v>0</v>
      </c>
      <c r="CQ558" s="19">
        <f>INDEX('Team forecast'!$M$3:$AU$22,MATCH($B558,'Team forecast'!$B$3:$B$22,0),MATCH(CQ$1,'Team forecast'!$M$2:$AU$2,0))</f>
        <v>0</v>
      </c>
      <c r="CR558" s="19">
        <f>INDEX('Team forecast'!$M$3:$AU$22,MATCH($B558,'Team forecast'!$B$3:$B$22,0),MATCH(CR$1,'Team forecast'!$M$2:$AU$2,0))</f>
        <v>0</v>
      </c>
      <c r="CS558" s="5">
        <f t="shared" si="598"/>
        <v>-5000</v>
      </c>
      <c r="CT558" s="5">
        <f>INDEX('Team forecast'!$M$3:$AU$22,MATCH($B558,'Team forecast'!$B$3:$B$22,0),MATCH(CT$1,'Team forecast'!$M$2:$AU$2,0))*IF($Y558&gt;0,25000,0)</f>
        <v>0</v>
      </c>
      <c r="CU558" s="5">
        <f>INDEX('Team forecast'!$M$3:$AU$22,MATCH($B558,'Team forecast'!$B$3:$B$22,0),MATCH(CU$1,'Team forecast'!$M$2:$AU$2,0))*IF($Y558&gt;0,5000,0)</f>
        <v>0</v>
      </c>
      <c r="CV558" s="5">
        <f>INDEX('Team forecast'!$M$3:$AU$22,MATCH($B558,'Team forecast'!$B$3:$B$22,0),MATCH(CV$1,'Team forecast'!$M$2:$AU$2,0))*IF($Y558&gt;0,-15000,0)</f>
        <v>0</v>
      </c>
      <c r="CW558" s="5">
        <f t="shared" si="599"/>
        <v>0</v>
      </c>
      <c r="CX558" s="5">
        <f t="shared" si="600"/>
        <v>0</v>
      </c>
      <c r="CY558" s="5">
        <f t="shared" si="601"/>
        <v>0</v>
      </c>
      <c r="CZ558" s="5">
        <f t="shared" si="602"/>
        <v>0</v>
      </c>
      <c r="DA558" s="5">
        <f t="shared" si="603"/>
        <v>0</v>
      </c>
      <c r="DB558" s="5">
        <f t="shared" si="604"/>
        <v>0</v>
      </c>
      <c r="DC558" s="5">
        <f t="shared" si="605"/>
        <v>0</v>
      </c>
      <c r="DD558" s="5">
        <f t="shared" si="606"/>
        <v>0</v>
      </c>
      <c r="DE558" s="5">
        <f t="shared" si="607"/>
        <v>0</v>
      </c>
      <c r="DF558" s="5">
        <f>IFERROR(SUM(CT558:DE558),0)*((Cockpit!$C$3)^4)</f>
        <v>0</v>
      </c>
      <c r="DG558" s="19">
        <f>INDEX('Team forecast'!$M$3:$AU$22,MATCH($B558,'Team forecast'!$B$3:$B$22,0),MATCH(DG$1,'Team forecast'!$M$2:$AU$2,0))</f>
        <v>0</v>
      </c>
      <c r="DH558" s="19">
        <f>INDEX('Team forecast'!$M$3:$AU$22,MATCH($B558,'Team forecast'!$B$3:$B$22,0),MATCH(DH$1,'Team forecast'!$M$2:$AU$2,0))</f>
        <v>0</v>
      </c>
      <c r="DI558" s="19">
        <f>INDEX('Team forecast'!$M$3:$AU$22,MATCH($B558,'Team forecast'!$B$3:$B$22,0),MATCH(DI$1,'Team forecast'!$M$2:$AU$2,0))</f>
        <v>0</v>
      </c>
      <c r="DJ558" s="19">
        <f>INDEX('Team forecast'!$M$3:$AU$22,MATCH($B558,'Team forecast'!$B$3:$B$22,0),MATCH(DJ$1,'Team forecast'!$M$2:$AU$2,0))</f>
        <v>0</v>
      </c>
      <c r="DK558" s="5">
        <f t="shared" si="608"/>
        <v>-5000</v>
      </c>
      <c r="DL558" s="5">
        <f>INDEX('Team forecast'!$M$3:$AU$22,MATCH($B558,'Team forecast'!$B$3:$B$22,0),MATCH(DL$1,'Team forecast'!$M$2:$AU$2,0))*IF($Y558&gt;0,25000,0)</f>
        <v>0</v>
      </c>
      <c r="DM558" s="5">
        <f>INDEX('Team forecast'!$M$3:$AU$22,MATCH($B558,'Team forecast'!$B$3:$B$22,0),MATCH(DM$1,'Team forecast'!$M$2:$AU$2,0))*IF($Y558&gt;0,5000,0)</f>
        <v>0</v>
      </c>
      <c r="DN558" s="5">
        <f>INDEX('Team forecast'!$M$3:$AU$22,MATCH($B558,'Team forecast'!$B$3:$B$22,0),MATCH(DN$1,'Team forecast'!$M$2:$AU$2,0))*IF($Y558&gt;0,-15000,0)</f>
        <v>0</v>
      </c>
      <c r="DO558" s="5">
        <f t="shared" si="609"/>
        <v>0</v>
      </c>
      <c r="DP558" s="5">
        <f t="shared" si="610"/>
        <v>0</v>
      </c>
      <c r="DQ558" s="5">
        <f t="shared" si="611"/>
        <v>0</v>
      </c>
      <c r="DR558" s="5">
        <f t="shared" si="612"/>
        <v>0</v>
      </c>
      <c r="DS558" s="5">
        <f t="shared" si="613"/>
        <v>0</v>
      </c>
      <c r="DT558" s="5">
        <f t="shared" si="614"/>
        <v>0</v>
      </c>
      <c r="DU558" s="5">
        <f t="shared" si="615"/>
        <v>0</v>
      </c>
      <c r="DV558" s="5">
        <f t="shared" si="616"/>
        <v>0</v>
      </c>
      <c r="DW558" s="5">
        <f t="shared" si="617"/>
        <v>0</v>
      </c>
      <c r="DX558" s="5">
        <f>IFERROR(SUM(DL558:DW558),0)*((Cockpit!$C$3)^5)</f>
        <v>0</v>
      </c>
      <c r="DY558" s="5">
        <f t="shared" si="618"/>
        <v>-5000</v>
      </c>
      <c r="DZ558" s="5" t="str">
        <f>IF(ISERROR(MATCH(A558,'Current squad'!B:B,0)),"No","Yes")</f>
        <v>No</v>
      </c>
      <c r="EA558" s="5" cm="1">
        <f t="array" ref="EA558">IFERROR(_xlfn.IFS(DZ558="Yes",0,DZ558="No",H558*1%),999999)</f>
        <v>39000</v>
      </c>
      <c r="EB558" s="5">
        <f t="shared" si="645"/>
        <v>3939000</v>
      </c>
      <c r="EC558" s="5">
        <f t="shared" si="619"/>
        <v>-44000</v>
      </c>
      <c r="ED558" s="1">
        <f t="shared" si="646"/>
        <v>-1.1282051282051283E-2</v>
      </c>
      <c r="EE558" s="5">
        <f>RANK(EC558,$EC$2:$EC$572)+COUNTIF($EC$2:EC558,EC558)-1</f>
        <v>448</v>
      </c>
      <c r="EF558" s="4">
        <f>RANK(ED558,$ED$2:$ED$572)+COUNTIF($ED$2:ED558,ED558)-1</f>
        <v>292</v>
      </c>
    </row>
    <row r="559" spans="1:136" x14ac:dyDescent="0.3">
      <c r="A559" t="str">
        <f>IF(Holdet.dk!A559&lt;&gt;"",Holdet.dk!A559,"")</f>
        <v>Gylfi Sigurdsson</v>
      </c>
      <c r="B559" t="str">
        <f>INDEX(Holdet.dk!B:B,MATCH($A559,Holdet.dk!$A:$A,0))</f>
        <v>Everton</v>
      </c>
      <c r="C559" t="str">
        <f>INDEX(Holdet.dk!C:C,MATCH($A559,Holdet.dk!$A:$A,0))</f>
        <v>Midfield</v>
      </c>
      <c r="D559" t="str">
        <f>INDEX(Holdet.dk!D:D,MATCH($A559,Holdet.dk!$A:$A,0))</f>
        <v>5.469.000</v>
      </c>
      <c r="E559" s="1">
        <f>IFERROR(_xlfn.NUMBERVALUE(INDEX(Holdet.dk!$E:$E,MATCH($A559,Holdet.dk!$A:$A,0)),","),0)</f>
        <v>7.400000000000001E-2</v>
      </c>
      <c r="F559" t="str">
        <f>IF(INDEX(Lookup!H:H,MATCH('Master data'!A559,Lookup!G:G,0))=0,A559,INDEX(Lookup!H:H,MATCH('Master data'!A559,Lookup!G:G,0)))</f>
        <v>Gylfi Sigurdsson</v>
      </c>
      <c r="G559" t="str">
        <f>IFERROR(INDEX(Lookup!B:B,MATCH(INDEX(Rotowire!C:C,MATCH(F559,Rotowire!A:A,0)),Lookup!D:D,0)),"")</f>
        <v>Manchester City</v>
      </c>
      <c r="H559" s="5">
        <f t="shared" si="552"/>
        <v>5469000</v>
      </c>
      <c r="I559" s="19">
        <f>IFERROR(INDEX('Team forecast'!$G$3:$I$22,MATCH($B559,'Team forecast'!$B$3:$B$22,0),MATCH(I$1,'Team forecast'!$G$2:$I$2,0)),0)</f>
        <v>1.118279569892473</v>
      </c>
      <c r="J559" s="19">
        <f>IFERROR(INDEX('Team forecast'!$G$3:$I$22,MATCH($B559,'Team forecast'!$B$3:$B$22,0),MATCH(J$1,'Team forecast'!$G$2:$I$2,0)),0)</f>
        <v>0.86602870813397137</v>
      </c>
      <c r="K559" s="19">
        <f>IFERROR(INDEX('Team forecast'!$G$3:$I$22,MATCH($B559,'Team forecast'!$B$3:$B$22,0),MATCH(K$1,'Team forecast'!$G$2:$I$2,0)),0)</f>
        <v>1.6365413680270404</v>
      </c>
      <c r="L559">
        <f>SUMIFS(Rotowire!E:E,Rotowire!$A:$A,'Master data'!$F559)</f>
        <v>95</v>
      </c>
      <c r="M559" s="2">
        <f>SUMIFS(Rotowire!F:F,Rotowire!$A:$A,'Master data'!$F559)*I559</f>
        <v>0.19010752688172042</v>
      </c>
      <c r="N559" s="2">
        <f>SUMIFS(Rotowire!G:G,Rotowire!$A:$A,'Master data'!$F559)*I559</f>
        <v>0.14537634408602149</v>
      </c>
      <c r="O559" s="2">
        <f>SUMIFS(Rotowire!I:I,Rotowire!$A:$A,'Master data'!$F559)*I559</f>
        <v>1.0623655913978494</v>
      </c>
      <c r="P559" s="2">
        <f>SUMIFS(Rotowire!W:W,Rotowire!$A:$A,'Master data'!$F559)*K559</f>
        <v>0.16365413680270405</v>
      </c>
      <c r="Q559" s="2">
        <f>SUMIFS(Rotowire!Y:Y,Rotowire!$A:$A,'Master data'!$F559)*J559</f>
        <v>0</v>
      </c>
      <c r="R559" s="2">
        <f>SUMIFS(Rotowire!AB:AB,Rotowire!$A:$A,'Master data'!$F559)</f>
        <v>0.17</v>
      </c>
      <c r="S559" s="2">
        <f>SUMIFS(Rotowire!AC:AC,Rotowire!$A:$A,'Master data'!$F559)</f>
        <v>0</v>
      </c>
      <c r="T559" s="2">
        <f>INDEX('Team forecast'!D$3:D$22,MATCH($B559,'Team forecast'!$B$3:$B$22,0))</f>
        <v>1.04</v>
      </c>
      <c r="U559" s="2">
        <f>INDEX('Team forecast'!E$3:E$22,MATCH($B559,'Team forecast'!$B$3:$B$22,0))</f>
        <v>1.81</v>
      </c>
      <c r="V559" s="2">
        <f>INDEX('Team forecast'!J$3:J$22,MATCH($B559,'Team forecast'!$B$3:$B$22,0))</f>
        <v>0.21479999999999999</v>
      </c>
      <c r="W559" s="2">
        <f>INDEX('Team forecast'!K$3:K$22,MATCH($B559,'Team forecast'!$B$3:$B$22,0))</f>
        <v>0.23649999999999999</v>
      </c>
      <c r="X559" s="2">
        <f>INDEX('Team forecast'!L$3:L$22,MATCH($B559,'Team forecast'!$B$3:$B$22,0))</f>
        <v>0.54869999999999997</v>
      </c>
      <c r="Y559" s="5">
        <f t="shared" si="620"/>
        <v>7000</v>
      </c>
      <c r="Z559" s="5">
        <f t="shared" si="621"/>
        <v>5370</v>
      </c>
      <c r="AA559" s="5">
        <f t="shared" si="622"/>
        <v>1182.5</v>
      </c>
      <c r="AB559" s="5">
        <f t="shared" si="623"/>
        <v>-8230.5</v>
      </c>
      <c r="AC559" s="5">
        <f t="shared" si="557"/>
        <v>23763.440860215051</v>
      </c>
      <c r="AD559" s="5">
        <f t="shared" si="624"/>
        <v>7268.8172043010745</v>
      </c>
      <c r="AE559" s="5">
        <f t="shared" si="625"/>
        <v>10623.655913978493</v>
      </c>
      <c r="AF559" s="5">
        <f t="shared" si="558"/>
        <v>0</v>
      </c>
      <c r="AG559" s="5">
        <f t="shared" si="559"/>
        <v>0</v>
      </c>
      <c r="AH559" s="5">
        <f t="shared" si="626"/>
        <v>-3400.0000000000005</v>
      </c>
      <c r="AI559" s="5">
        <f t="shared" si="627"/>
        <v>0</v>
      </c>
      <c r="AJ559" s="5">
        <f t="shared" si="566"/>
        <v>10400</v>
      </c>
      <c r="AK559" s="5">
        <f t="shared" si="567"/>
        <v>-14480</v>
      </c>
      <c r="AL559" s="5">
        <f>IFERROR(SUM(Y559:AK559),-5000)*((Cockpit!$C$3)^0)</f>
        <v>39497.913978494616</v>
      </c>
      <c r="AM559" s="19">
        <f>INDEX('Team forecast'!$M$3:$AU$22,MATCH($B559,'Team forecast'!$B$3:$B$22,0),MATCH(AM$1,'Team forecast'!$M$2:$AU$2,0))</f>
        <v>0</v>
      </c>
      <c r="AN559" s="19">
        <f>INDEX('Team forecast'!$M$3:$AU$22,MATCH($B559,'Team forecast'!$B$3:$B$22,0),MATCH(AN$1,'Team forecast'!$M$2:$AU$2,0))</f>
        <v>0</v>
      </c>
      <c r="AO559" s="19">
        <f>INDEX('Team forecast'!$M$3:$AU$22,MATCH($B559,'Team forecast'!$B$3:$B$22,0),MATCH(AO$1,'Team forecast'!$M$2:$AU$2,0))</f>
        <v>0</v>
      </c>
      <c r="AP559" s="19">
        <f>INDEX('Team forecast'!$M$3:$AU$22,MATCH($B559,'Team forecast'!$B$3:$B$22,0),MATCH(AP$1,'Team forecast'!$M$2:$AU$2,0))</f>
        <v>0</v>
      </c>
      <c r="AQ559" s="5">
        <f t="shared" si="568"/>
        <v>7000</v>
      </c>
      <c r="AR559" s="5">
        <f>INDEX('Team forecast'!$M$3:$AU$22,MATCH($B559,'Team forecast'!$B$3:$B$22,0),MATCH(AR$1,'Team forecast'!$M$2:$AU$2,0))*IF($Y559&gt;0,25000,0)</f>
        <v>0</v>
      </c>
      <c r="AS559" s="5">
        <f>INDEX('Team forecast'!$M$3:$AU$22,MATCH($B559,'Team forecast'!$B$3:$B$22,0),MATCH(AS$1,'Team forecast'!$M$2:$AU$2,0))*IF($Y559&gt;0,5000,0)</f>
        <v>0</v>
      </c>
      <c r="AT559" s="5">
        <f>INDEX('Team forecast'!$M$3:$AU$22,MATCH($B559,'Team forecast'!$B$3:$B$22,0),MATCH(AT$1,'Team forecast'!$M$2:$AU$2,0))*IF($Y559&gt;0,-15000,0)</f>
        <v>0</v>
      </c>
      <c r="AU559" s="5">
        <f t="shared" si="628"/>
        <v>0</v>
      </c>
      <c r="AV559" s="5">
        <f t="shared" si="629"/>
        <v>0</v>
      </c>
      <c r="AW559" s="5">
        <f t="shared" si="630"/>
        <v>0</v>
      </c>
      <c r="AX559" s="5">
        <f t="shared" si="631"/>
        <v>0</v>
      </c>
      <c r="AY559" s="5">
        <f t="shared" si="573"/>
        <v>0</v>
      </c>
      <c r="AZ559" s="5">
        <f t="shared" si="632"/>
        <v>-3400.0000000000005</v>
      </c>
      <c r="BA559" s="5">
        <f t="shared" si="633"/>
        <v>0</v>
      </c>
      <c r="BB559" s="5">
        <f t="shared" si="634"/>
        <v>0</v>
      </c>
      <c r="BC559" s="5">
        <f t="shared" si="577"/>
        <v>0</v>
      </c>
      <c r="BD559" s="5">
        <f>IFERROR(SUM(AR559:BC559),0)*((Cockpit!$C$3)^1)</f>
        <v>-2380</v>
      </c>
      <c r="BE559" s="19">
        <f>INDEX('Team forecast'!$M$3:$AU$22,MATCH($B559,'Team forecast'!$B$3:$B$22,0),MATCH(BE$1,'Team forecast'!$M$2:$AU$2,0))</f>
        <v>0</v>
      </c>
      <c r="BF559" s="19">
        <f>INDEX('Team forecast'!$M$3:$AU$22,MATCH($B559,'Team forecast'!$B$3:$B$22,0),MATCH(BF$1,'Team forecast'!$M$2:$AU$2,0))</f>
        <v>0</v>
      </c>
      <c r="BG559" s="19">
        <f>INDEX('Team forecast'!$M$3:$AU$22,MATCH($B559,'Team forecast'!$B$3:$B$22,0),MATCH(BG$1,'Team forecast'!$M$2:$AU$2,0))</f>
        <v>0</v>
      </c>
      <c r="BH559" s="19">
        <f>INDEX('Team forecast'!$M$3:$AU$22,MATCH($B559,'Team forecast'!$B$3:$B$22,0),MATCH(BH$1,'Team forecast'!$M$2:$AU$2,0))</f>
        <v>0</v>
      </c>
      <c r="BI559" s="5">
        <f t="shared" si="578"/>
        <v>7000</v>
      </c>
      <c r="BJ559" s="5">
        <f>INDEX('Team forecast'!$M$3:$AU$22,MATCH($B559,'Team forecast'!$B$3:$B$22,0),MATCH(BJ$1,'Team forecast'!$M$2:$AU$2,0))*IF($Y559&gt;0,25000,0)</f>
        <v>0</v>
      </c>
      <c r="BK559" s="5">
        <f>INDEX('Team forecast'!$M$3:$AU$22,MATCH($B559,'Team forecast'!$B$3:$B$22,0),MATCH(BK$1,'Team forecast'!$M$2:$AU$2,0))*IF($Y559&gt;0,5000,0)</f>
        <v>0</v>
      </c>
      <c r="BL559" s="5">
        <f>INDEX('Team forecast'!$M$3:$AU$22,MATCH($B559,'Team forecast'!$B$3:$B$22,0),MATCH(BL$1,'Team forecast'!$M$2:$AU$2,0))*IF($Y559&gt;0,-15000,0)</f>
        <v>0</v>
      </c>
      <c r="BM559" s="5">
        <f t="shared" si="635"/>
        <v>0</v>
      </c>
      <c r="BN559" s="5">
        <f t="shared" si="636"/>
        <v>0</v>
      </c>
      <c r="BO559" s="5">
        <f t="shared" si="637"/>
        <v>0</v>
      </c>
      <c r="BP559" s="5">
        <f t="shared" si="638"/>
        <v>0</v>
      </c>
      <c r="BQ559" s="5">
        <f t="shared" si="583"/>
        <v>0</v>
      </c>
      <c r="BR559" s="5">
        <f t="shared" si="584"/>
        <v>-3400.0000000000005</v>
      </c>
      <c r="BS559" s="5">
        <f t="shared" si="585"/>
        <v>0</v>
      </c>
      <c r="BT559" s="5">
        <f t="shared" si="639"/>
        <v>0</v>
      </c>
      <c r="BU559" s="5">
        <f t="shared" si="587"/>
        <v>0</v>
      </c>
      <c r="BV559" s="5">
        <f>IFERROR(SUM(BJ559:BU559),0)*((Cockpit!$C$3)^2)</f>
        <v>-1666</v>
      </c>
      <c r="BW559" s="19">
        <f>INDEX('Team forecast'!$M$3:$AU$22,MATCH($B559,'Team forecast'!$B$3:$B$22,0),MATCH(BW$1,'Team forecast'!$M$2:$AU$2,0))</f>
        <v>0</v>
      </c>
      <c r="BX559" s="19">
        <f>INDEX('Team forecast'!$M$3:$AU$22,MATCH($B559,'Team forecast'!$B$3:$B$22,0),MATCH(BX$1,'Team forecast'!$M$2:$AU$2,0))</f>
        <v>0</v>
      </c>
      <c r="BY559" s="19">
        <f>INDEX('Team forecast'!$M$3:$AU$22,MATCH($B559,'Team forecast'!$B$3:$B$22,0),MATCH(BY$1,'Team forecast'!$M$2:$AU$2,0))</f>
        <v>0</v>
      </c>
      <c r="BZ559" s="19">
        <f>INDEX('Team forecast'!$M$3:$AU$22,MATCH($B559,'Team forecast'!$B$3:$B$22,0),MATCH(BZ$1,'Team forecast'!$M$2:$AU$2,0))</f>
        <v>0</v>
      </c>
      <c r="CA559" s="5">
        <f t="shared" si="588"/>
        <v>7000</v>
      </c>
      <c r="CB559" s="5">
        <f>INDEX('Team forecast'!$M$3:$AU$22,MATCH($B559,'Team forecast'!$B$3:$B$22,0),MATCH(CB$1,'Team forecast'!$M$2:$AU$2,0))*IF($Y559&gt;0,25000,0)</f>
        <v>0</v>
      </c>
      <c r="CC559" s="5">
        <f>INDEX('Team forecast'!$M$3:$AU$22,MATCH($B559,'Team forecast'!$B$3:$B$22,0),MATCH(CC$1,'Team forecast'!$M$2:$AU$2,0))*IF($Y559&gt;0,5000,0)</f>
        <v>0</v>
      </c>
      <c r="CD559" s="5">
        <f>INDEX('Team forecast'!$M$3:$AU$22,MATCH($B559,'Team forecast'!$B$3:$B$22,0),MATCH(CD$1,'Team forecast'!$M$2:$AU$2,0))*IF($Y559&gt;0,-15000,0)</f>
        <v>0</v>
      </c>
      <c r="CE559" s="5">
        <f t="shared" si="640"/>
        <v>0</v>
      </c>
      <c r="CF559" s="5">
        <f t="shared" si="641"/>
        <v>0</v>
      </c>
      <c r="CG559" s="5">
        <f t="shared" si="642"/>
        <v>0</v>
      </c>
      <c r="CH559" s="5">
        <f t="shared" si="643"/>
        <v>0</v>
      </c>
      <c r="CI559" s="5">
        <f t="shared" si="593"/>
        <v>0</v>
      </c>
      <c r="CJ559" s="5">
        <f t="shared" si="594"/>
        <v>-3400.0000000000005</v>
      </c>
      <c r="CK559" s="5">
        <f t="shared" si="595"/>
        <v>0</v>
      </c>
      <c r="CL559" s="5">
        <f t="shared" si="644"/>
        <v>0</v>
      </c>
      <c r="CM559" s="5">
        <f t="shared" si="597"/>
        <v>0</v>
      </c>
      <c r="CN559" s="5">
        <f>IFERROR(SUM(CB559:CM559),0)*((Cockpit!$C$3)^3)</f>
        <v>-1166.1999999999998</v>
      </c>
      <c r="CO559" s="19">
        <f>INDEX('Team forecast'!$M$3:$AU$22,MATCH($B559,'Team forecast'!$B$3:$B$22,0),MATCH(CO$1,'Team forecast'!$M$2:$AU$2,0))</f>
        <v>0</v>
      </c>
      <c r="CP559" s="19">
        <f>INDEX('Team forecast'!$M$3:$AU$22,MATCH($B559,'Team forecast'!$B$3:$B$22,0),MATCH(CP$1,'Team forecast'!$M$2:$AU$2,0))</f>
        <v>0</v>
      </c>
      <c r="CQ559" s="19">
        <f>INDEX('Team forecast'!$M$3:$AU$22,MATCH($B559,'Team forecast'!$B$3:$B$22,0),MATCH(CQ$1,'Team forecast'!$M$2:$AU$2,0))</f>
        <v>0</v>
      </c>
      <c r="CR559" s="19">
        <f>INDEX('Team forecast'!$M$3:$AU$22,MATCH($B559,'Team forecast'!$B$3:$B$22,0),MATCH(CR$1,'Team forecast'!$M$2:$AU$2,0))</f>
        <v>0</v>
      </c>
      <c r="CS559" s="5">
        <f t="shared" si="598"/>
        <v>7000</v>
      </c>
      <c r="CT559" s="5">
        <f>INDEX('Team forecast'!$M$3:$AU$22,MATCH($B559,'Team forecast'!$B$3:$B$22,0),MATCH(CT$1,'Team forecast'!$M$2:$AU$2,0))*IF($Y559&gt;0,25000,0)</f>
        <v>0</v>
      </c>
      <c r="CU559" s="5">
        <f>INDEX('Team forecast'!$M$3:$AU$22,MATCH($B559,'Team forecast'!$B$3:$B$22,0),MATCH(CU$1,'Team forecast'!$M$2:$AU$2,0))*IF($Y559&gt;0,5000,0)</f>
        <v>0</v>
      </c>
      <c r="CV559" s="5">
        <f>INDEX('Team forecast'!$M$3:$AU$22,MATCH($B559,'Team forecast'!$B$3:$B$22,0),MATCH(CV$1,'Team forecast'!$M$2:$AU$2,0))*IF($Y559&gt;0,-15000,0)</f>
        <v>0</v>
      </c>
      <c r="CW559" s="5">
        <f t="shared" si="599"/>
        <v>0</v>
      </c>
      <c r="CX559" s="5">
        <f t="shared" si="600"/>
        <v>0</v>
      </c>
      <c r="CY559" s="5">
        <f t="shared" si="601"/>
        <v>0</v>
      </c>
      <c r="CZ559" s="5">
        <f t="shared" si="602"/>
        <v>0</v>
      </c>
      <c r="DA559" s="5">
        <f t="shared" si="603"/>
        <v>0</v>
      </c>
      <c r="DB559" s="5">
        <f t="shared" si="604"/>
        <v>-3400.0000000000005</v>
      </c>
      <c r="DC559" s="5">
        <f t="shared" si="605"/>
        <v>0</v>
      </c>
      <c r="DD559" s="5">
        <f t="shared" si="606"/>
        <v>0</v>
      </c>
      <c r="DE559" s="5">
        <f t="shared" si="607"/>
        <v>0</v>
      </c>
      <c r="DF559" s="5">
        <f>IFERROR(SUM(CT559:DE559),0)*((Cockpit!$C$3)^4)</f>
        <v>-816.3399999999998</v>
      </c>
      <c r="DG559" s="19">
        <f>INDEX('Team forecast'!$M$3:$AU$22,MATCH($B559,'Team forecast'!$B$3:$B$22,0),MATCH(DG$1,'Team forecast'!$M$2:$AU$2,0))</f>
        <v>0</v>
      </c>
      <c r="DH559" s="19">
        <f>INDEX('Team forecast'!$M$3:$AU$22,MATCH($B559,'Team forecast'!$B$3:$B$22,0),MATCH(DH$1,'Team forecast'!$M$2:$AU$2,0))</f>
        <v>0</v>
      </c>
      <c r="DI559" s="19">
        <f>INDEX('Team forecast'!$M$3:$AU$22,MATCH($B559,'Team forecast'!$B$3:$B$22,0),MATCH(DI$1,'Team forecast'!$M$2:$AU$2,0))</f>
        <v>0</v>
      </c>
      <c r="DJ559" s="19">
        <f>INDEX('Team forecast'!$M$3:$AU$22,MATCH($B559,'Team forecast'!$B$3:$B$22,0),MATCH(DJ$1,'Team forecast'!$M$2:$AU$2,0))</f>
        <v>0</v>
      </c>
      <c r="DK559" s="5">
        <f t="shared" si="608"/>
        <v>7000</v>
      </c>
      <c r="DL559" s="5">
        <f>INDEX('Team forecast'!$M$3:$AU$22,MATCH($B559,'Team forecast'!$B$3:$B$22,0),MATCH(DL$1,'Team forecast'!$M$2:$AU$2,0))*IF($Y559&gt;0,25000,0)</f>
        <v>0</v>
      </c>
      <c r="DM559" s="5">
        <f>INDEX('Team forecast'!$M$3:$AU$22,MATCH($B559,'Team forecast'!$B$3:$B$22,0),MATCH(DM$1,'Team forecast'!$M$2:$AU$2,0))*IF($Y559&gt;0,5000,0)</f>
        <v>0</v>
      </c>
      <c r="DN559" s="5">
        <f>INDEX('Team forecast'!$M$3:$AU$22,MATCH($B559,'Team forecast'!$B$3:$B$22,0),MATCH(DN$1,'Team forecast'!$M$2:$AU$2,0))*IF($Y559&gt;0,-15000,0)</f>
        <v>0</v>
      </c>
      <c r="DO559" s="5">
        <f t="shared" si="609"/>
        <v>0</v>
      </c>
      <c r="DP559" s="5">
        <f t="shared" si="610"/>
        <v>0</v>
      </c>
      <c r="DQ559" s="5">
        <f t="shared" si="611"/>
        <v>0</v>
      </c>
      <c r="DR559" s="5">
        <f t="shared" si="612"/>
        <v>0</v>
      </c>
      <c r="DS559" s="5">
        <f t="shared" si="613"/>
        <v>0</v>
      </c>
      <c r="DT559" s="5">
        <f t="shared" si="614"/>
        <v>-3400.0000000000005</v>
      </c>
      <c r="DU559" s="5">
        <f t="shared" si="615"/>
        <v>0</v>
      </c>
      <c r="DV559" s="5">
        <f t="shared" si="616"/>
        <v>0</v>
      </c>
      <c r="DW559" s="5">
        <f t="shared" si="617"/>
        <v>0</v>
      </c>
      <c r="DX559" s="5">
        <f>IFERROR(SUM(DL559:DW559),0)*((Cockpit!$C$3)^5)</f>
        <v>-571.43799999999987</v>
      </c>
      <c r="DY559" s="5">
        <f t="shared" si="618"/>
        <v>32897.935978494621</v>
      </c>
      <c r="DZ559" s="5" t="str">
        <f>IF(ISERROR(MATCH(A559,'Current squad'!B:B,0)),"No","Yes")</f>
        <v>No</v>
      </c>
      <c r="EA559" s="5" cm="1">
        <f t="array" ref="EA559">IFERROR(_xlfn.IFS(DZ559="Yes",0,DZ559="No",H559*1%),999999)</f>
        <v>54690</v>
      </c>
      <c r="EB559" s="5">
        <f t="shared" si="645"/>
        <v>5523690</v>
      </c>
      <c r="EC559" s="5">
        <f t="shared" si="619"/>
        <v>-21792.064021505379</v>
      </c>
      <c r="ED559" s="1">
        <f t="shared" si="646"/>
        <v>-3.9846524083937424E-3</v>
      </c>
      <c r="EE559" s="5">
        <f>RANK(EC559,$EC$2:$EC$572)+COUNTIF($EC$2:EC559,EC559)-1</f>
        <v>150</v>
      </c>
      <c r="EF559" s="4">
        <f>RANK(ED559,$ED$2:$ED$572)+COUNTIF($ED$2:ED559,ED559)-1</f>
        <v>134</v>
      </c>
    </row>
    <row r="560" spans="1:136" x14ac:dyDescent="0.3">
      <c r="A560" t="str">
        <f>IF(Holdet.dk!A560&lt;&gt;"",Holdet.dk!A560,"")</f>
        <v>John Egan</v>
      </c>
      <c r="B560" t="str">
        <f>INDEX(Holdet.dk!B:B,MATCH($A560,Holdet.dk!$A:$A,0))</f>
        <v>Sheffield United</v>
      </c>
      <c r="C560" t="str">
        <f>INDEX(Holdet.dk!C:C,MATCH($A560,Holdet.dk!$A:$A,0))</f>
        <v>Defense</v>
      </c>
      <c r="D560" t="str">
        <f>INDEX(Holdet.dk!D:D,MATCH($A560,Holdet.dk!$A:$A,0))</f>
        <v>3.058.000</v>
      </c>
      <c r="E560" s="1">
        <f>IFERROR(_xlfn.NUMBERVALUE(INDEX(Holdet.dk!$E:$E,MATCH($A560,Holdet.dk!$A:$A,0)),","),0)</f>
        <v>1E-3</v>
      </c>
      <c r="F560" t="str">
        <f>IF(INDEX(Lookup!H:H,MATCH('Master data'!A560,Lookup!G:G,0))=0,A560,INDEX(Lookup!H:H,MATCH('Master data'!A560,Lookup!G:G,0)))</f>
        <v>John Egan</v>
      </c>
      <c r="G560" t="str">
        <f>IFERROR(INDEX(Lookup!B:B,MATCH(INDEX(Rotowire!C:C,MATCH(F560,Rotowire!A:A,0)),Lookup!D:D,0)),"")</f>
        <v>Burnley</v>
      </c>
      <c r="H560" s="5">
        <f t="shared" si="552"/>
        <v>3058000</v>
      </c>
      <c r="I560" s="19">
        <f>IFERROR(INDEX('Team forecast'!$G$3:$I$22,MATCH($B560,'Team forecast'!$B$3:$B$22,0),MATCH(I$1,'Team forecast'!$G$2:$I$2,0)),0)</f>
        <v>0.79999999999999993</v>
      </c>
      <c r="J560" s="19">
        <f>IFERROR(INDEX('Team forecast'!$G$3:$I$22,MATCH($B560,'Team forecast'!$B$3:$B$22,0),MATCH(J$1,'Team forecast'!$G$2:$I$2,0)),0)</f>
        <v>0.86842105263157876</v>
      </c>
      <c r="K560" s="19">
        <f>IFERROR(INDEX('Team forecast'!$G$3:$I$22,MATCH($B560,'Team forecast'!$B$3:$B$22,0),MATCH(K$1,'Team forecast'!$G$2:$I$2,0)),0)</f>
        <v>1.2720728665040493</v>
      </c>
      <c r="L560">
        <f>SUMIFS(Rotowire!E:E,Rotowire!$A:$A,'Master data'!$F560)</f>
        <v>95</v>
      </c>
      <c r="M560" s="2">
        <f>SUMIFS(Rotowire!F:F,Rotowire!$A:$A,'Master data'!$F560)*I560</f>
        <v>2.3999999999999997E-2</v>
      </c>
      <c r="N560" s="2">
        <f>SUMIFS(Rotowire!G:G,Rotowire!$A:$A,'Master data'!$F560)*I560</f>
        <v>3.2000000000000001E-2</v>
      </c>
      <c r="O560" s="2">
        <f>SUMIFS(Rotowire!I:I,Rotowire!$A:$A,'Master data'!$F560)*I560</f>
        <v>9.5999999999999988E-2</v>
      </c>
      <c r="P560" s="2">
        <f>SUMIFS(Rotowire!W:W,Rotowire!$A:$A,'Master data'!$F560)*K560</f>
        <v>0.26713530196585034</v>
      </c>
      <c r="Q560" s="2">
        <f>SUMIFS(Rotowire!Y:Y,Rotowire!$A:$A,'Master data'!$F560)*J560</f>
        <v>0</v>
      </c>
      <c r="R560" s="2">
        <f>SUMIFS(Rotowire!AB:AB,Rotowire!$A:$A,'Master data'!$F560)</f>
        <v>0.17</v>
      </c>
      <c r="S560" s="2">
        <f>SUMIFS(Rotowire!AC:AC,Rotowire!$A:$A,'Master data'!$F560)</f>
        <v>0.01</v>
      </c>
      <c r="T560" s="2">
        <f>INDEX('Team forecast'!D$3:D$22,MATCH($B560,'Team forecast'!$B$3:$B$22,0))</f>
        <v>1.1599999999999999</v>
      </c>
      <c r="U560" s="2">
        <f>INDEX('Team forecast'!E$3:E$22,MATCH($B560,'Team forecast'!$B$3:$B$22,0))</f>
        <v>1.32</v>
      </c>
      <c r="V560" s="2">
        <f>INDEX('Team forecast'!J$3:J$22,MATCH($B560,'Team forecast'!$B$3:$B$22,0))</f>
        <v>0.32490000000000002</v>
      </c>
      <c r="W560" s="2">
        <f>INDEX('Team forecast'!K$3:K$22,MATCH($B560,'Team forecast'!$B$3:$B$22,0))</f>
        <v>0.27700000000000002</v>
      </c>
      <c r="X560" s="2">
        <f>INDEX('Team forecast'!L$3:L$22,MATCH($B560,'Team forecast'!$B$3:$B$22,0))</f>
        <v>0.39810000000000001</v>
      </c>
      <c r="Y560" s="5">
        <f t="shared" si="620"/>
        <v>7000</v>
      </c>
      <c r="Z560" s="5">
        <f t="shared" si="621"/>
        <v>8122.5000000000009</v>
      </c>
      <c r="AA560" s="5">
        <f t="shared" si="622"/>
        <v>1385.0000000000002</v>
      </c>
      <c r="AB560" s="5">
        <f t="shared" si="623"/>
        <v>-5971.5</v>
      </c>
      <c r="AC560" s="5">
        <f t="shared" si="557"/>
        <v>3599.9999999999995</v>
      </c>
      <c r="AD560" s="5">
        <f t="shared" si="624"/>
        <v>1600</v>
      </c>
      <c r="AE560" s="5">
        <f t="shared" si="625"/>
        <v>959.99999999999989</v>
      </c>
      <c r="AF560" s="5">
        <f t="shared" si="558"/>
        <v>13356.765098292517</v>
      </c>
      <c r="AG560" s="5">
        <f t="shared" si="559"/>
        <v>0</v>
      </c>
      <c r="AH560" s="5">
        <f t="shared" si="626"/>
        <v>-3400.0000000000005</v>
      </c>
      <c r="AI560" s="5">
        <f t="shared" si="627"/>
        <v>-500</v>
      </c>
      <c r="AJ560" s="5">
        <f t="shared" si="566"/>
        <v>11600</v>
      </c>
      <c r="AK560" s="5">
        <f t="shared" si="567"/>
        <v>-10560</v>
      </c>
      <c r="AL560" s="5">
        <f>IFERROR(SUM(Y560:AK560),-5000)*((Cockpit!$C$3)^0)</f>
        <v>27192.765098292519</v>
      </c>
      <c r="AM560" s="19">
        <f>INDEX('Team forecast'!$M$3:$AU$22,MATCH($B560,'Team forecast'!$B$3:$B$22,0),MATCH(AM$1,'Team forecast'!$M$2:$AU$2,0))</f>
        <v>0</v>
      </c>
      <c r="AN560" s="19">
        <f>INDEX('Team forecast'!$M$3:$AU$22,MATCH($B560,'Team forecast'!$B$3:$B$22,0),MATCH(AN$1,'Team forecast'!$M$2:$AU$2,0))</f>
        <v>0</v>
      </c>
      <c r="AO560" s="19">
        <f>INDEX('Team forecast'!$M$3:$AU$22,MATCH($B560,'Team forecast'!$B$3:$B$22,0),MATCH(AO$1,'Team forecast'!$M$2:$AU$2,0))</f>
        <v>0</v>
      </c>
      <c r="AP560" s="19">
        <f>INDEX('Team forecast'!$M$3:$AU$22,MATCH($B560,'Team forecast'!$B$3:$B$22,0),MATCH(AP$1,'Team forecast'!$M$2:$AU$2,0))</f>
        <v>0</v>
      </c>
      <c r="AQ560" s="5">
        <f t="shared" si="568"/>
        <v>7000</v>
      </c>
      <c r="AR560" s="5">
        <f>INDEX('Team forecast'!$M$3:$AU$22,MATCH($B560,'Team forecast'!$B$3:$B$22,0),MATCH(AR$1,'Team forecast'!$M$2:$AU$2,0))*IF($Y560&gt;0,25000,0)</f>
        <v>0</v>
      </c>
      <c r="AS560" s="5">
        <f>INDEX('Team forecast'!$M$3:$AU$22,MATCH($B560,'Team forecast'!$B$3:$B$22,0),MATCH(AS$1,'Team forecast'!$M$2:$AU$2,0))*IF($Y560&gt;0,5000,0)</f>
        <v>0</v>
      </c>
      <c r="AT560" s="5">
        <f>INDEX('Team forecast'!$M$3:$AU$22,MATCH($B560,'Team forecast'!$B$3:$B$22,0),MATCH(AT$1,'Team forecast'!$M$2:$AU$2,0))*IF($Y560&gt;0,-15000,0)</f>
        <v>0</v>
      </c>
      <c r="AU560" s="5">
        <f t="shared" si="628"/>
        <v>0</v>
      </c>
      <c r="AV560" s="5">
        <f t="shared" si="629"/>
        <v>0</v>
      </c>
      <c r="AW560" s="5">
        <f t="shared" si="630"/>
        <v>0</v>
      </c>
      <c r="AX560" s="5">
        <f t="shared" si="631"/>
        <v>0</v>
      </c>
      <c r="AY560" s="5">
        <f t="shared" si="573"/>
        <v>0</v>
      </c>
      <c r="AZ560" s="5">
        <f t="shared" si="632"/>
        <v>-3400.0000000000005</v>
      </c>
      <c r="BA560" s="5">
        <f t="shared" si="633"/>
        <v>-500</v>
      </c>
      <c r="BB560" s="5">
        <f t="shared" si="634"/>
        <v>0</v>
      </c>
      <c r="BC560" s="5">
        <f t="shared" si="577"/>
        <v>0</v>
      </c>
      <c r="BD560" s="5">
        <f>IFERROR(SUM(AR560:BC560),0)*((Cockpit!$C$3)^1)</f>
        <v>-2730</v>
      </c>
      <c r="BE560" s="19">
        <f>INDEX('Team forecast'!$M$3:$AU$22,MATCH($B560,'Team forecast'!$B$3:$B$22,0),MATCH(BE$1,'Team forecast'!$M$2:$AU$2,0))</f>
        <v>0</v>
      </c>
      <c r="BF560" s="19">
        <f>INDEX('Team forecast'!$M$3:$AU$22,MATCH($B560,'Team forecast'!$B$3:$B$22,0),MATCH(BF$1,'Team forecast'!$M$2:$AU$2,0))</f>
        <v>0</v>
      </c>
      <c r="BG560" s="19">
        <f>INDEX('Team forecast'!$M$3:$AU$22,MATCH($B560,'Team forecast'!$B$3:$B$22,0),MATCH(BG$1,'Team forecast'!$M$2:$AU$2,0))</f>
        <v>0</v>
      </c>
      <c r="BH560" s="19">
        <f>INDEX('Team forecast'!$M$3:$AU$22,MATCH($B560,'Team forecast'!$B$3:$B$22,0),MATCH(BH$1,'Team forecast'!$M$2:$AU$2,0))</f>
        <v>0</v>
      </c>
      <c r="BI560" s="5">
        <f t="shared" si="578"/>
        <v>7000</v>
      </c>
      <c r="BJ560" s="5">
        <f>INDEX('Team forecast'!$M$3:$AU$22,MATCH($B560,'Team forecast'!$B$3:$B$22,0),MATCH(BJ$1,'Team forecast'!$M$2:$AU$2,0))*IF($Y560&gt;0,25000,0)</f>
        <v>0</v>
      </c>
      <c r="BK560" s="5">
        <f>INDEX('Team forecast'!$M$3:$AU$22,MATCH($B560,'Team forecast'!$B$3:$B$22,0),MATCH(BK$1,'Team forecast'!$M$2:$AU$2,0))*IF($Y560&gt;0,5000,0)</f>
        <v>0</v>
      </c>
      <c r="BL560" s="5">
        <f>INDEX('Team forecast'!$M$3:$AU$22,MATCH($B560,'Team forecast'!$B$3:$B$22,0),MATCH(BL$1,'Team forecast'!$M$2:$AU$2,0))*IF($Y560&gt;0,-15000,0)</f>
        <v>0</v>
      </c>
      <c r="BM560" s="5">
        <f t="shared" si="635"/>
        <v>0</v>
      </c>
      <c r="BN560" s="5">
        <f t="shared" si="636"/>
        <v>0</v>
      </c>
      <c r="BO560" s="5">
        <f t="shared" si="637"/>
        <v>0</v>
      </c>
      <c r="BP560" s="5">
        <f t="shared" si="638"/>
        <v>0</v>
      </c>
      <c r="BQ560" s="5">
        <f t="shared" si="583"/>
        <v>0</v>
      </c>
      <c r="BR560" s="5">
        <f t="shared" si="584"/>
        <v>-3400.0000000000005</v>
      </c>
      <c r="BS560" s="5">
        <f t="shared" si="585"/>
        <v>-500</v>
      </c>
      <c r="BT560" s="5">
        <f t="shared" si="639"/>
        <v>0</v>
      </c>
      <c r="BU560" s="5">
        <f t="shared" si="587"/>
        <v>0</v>
      </c>
      <c r="BV560" s="5">
        <f>IFERROR(SUM(BJ560:BU560),0)*((Cockpit!$C$3)^2)</f>
        <v>-1911</v>
      </c>
      <c r="BW560" s="19">
        <f>INDEX('Team forecast'!$M$3:$AU$22,MATCH($B560,'Team forecast'!$B$3:$B$22,0),MATCH(BW$1,'Team forecast'!$M$2:$AU$2,0))</f>
        <v>0</v>
      </c>
      <c r="BX560" s="19">
        <f>INDEX('Team forecast'!$M$3:$AU$22,MATCH($B560,'Team forecast'!$B$3:$B$22,0),MATCH(BX$1,'Team forecast'!$M$2:$AU$2,0))</f>
        <v>0</v>
      </c>
      <c r="BY560" s="19">
        <f>INDEX('Team forecast'!$M$3:$AU$22,MATCH($B560,'Team forecast'!$B$3:$B$22,0),MATCH(BY$1,'Team forecast'!$M$2:$AU$2,0))</f>
        <v>0</v>
      </c>
      <c r="BZ560" s="19">
        <f>INDEX('Team forecast'!$M$3:$AU$22,MATCH($B560,'Team forecast'!$B$3:$B$22,0),MATCH(BZ$1,'Team forecast'!$M$2:$AU$2,0))</f>
        <v>0</v>
      </c>
      <c r="CA560" s="5">
        <f t="shared" si="588"/>
        <v>7000</v>
      </c>
      <c r="CB560" s="5">
        <f>INDEX('Team forecast'!$M$3:$AU$22,MATCH($B560,'Team forecast'!$B$3:$B$22,0),MATCH(CB$1,'Team forecast'!$M$2:$AU$2,0))*IF($Y560&gt;0,25000,0)</f>
        <v>0</v>
      </c>
      <c r="CC560" s="5">
        <f>INDEX('Team forecast'!$M$3:$AU$22,MATCH($B560,'Team forecast'!$B$3:$B$22,0),MATCH(CC$1,'Team forecast'!$M$2:$AU$2,0))*IF($Y560&gt;0,5000,0)</f>
        <v>0</v>
      </c>
      <c r="CD560" s="5">
        <f>INDEX('Team forecast'!$M$3:$AU$22,MATCH($B560,'Team forecast'!$B$3:$B$22,0),MATCH(CD$1,'Team forecast'!$M$2:$AU$2,0))*IF($Y560&gt;0,-15000,0)</f>
        <v>0</v>
      </c>
      <c r="CE560" s="5">
        <f t="shared" si="640"/>
        <v>0</v>
      </c>
      <c r="CF560" s="5">
        <f t="shared" si="641"/>
        <v>0</v>
      </c>
      <c r="CG560" s="5">
        <f t="shared" si="642"/>
        <v>0</v>
      </c>
      <c r="CH560" s="5">
        <f t="shared" si="643"/>
        <v>0</v>
      </c>
      <c r="CI560" s="5">
        <f t="shared" si="593"/>
        <v>0</v>
      </c>
      <c r="CJ560" s="5">
        <f t="shared" si="594"/>
        <v>-3400.0000000000005</v>
      </c>
      <c r="CK560" s="5">
        <f t="shared" si="595"/>
        <v>-500</v>
      </c>
      <c r="CL560" s="5">
        <f t="shared" si="644"/>
        <v>0</v>
      </c>
      <c r="CM560" s="5">
        <f t="shared" si="597"/>
        <v>0</v>
      </c>
      <c r="CN560" s="5">
        <f>IFERROR(SUM(CB560:CM560),0)*((Cockpit!$C$3)^3)</f>
        <v>-1337.6999999999998</v>
      </c>
      <c r="CO560" s="19">
        <f>INDEX('Team forecast'!$M$3:$AU$22,MATCH($B560,'Team forecast'!$B$3:$B$22,0),MATCH(CO$1,'Team forecast'!$M$2:$AU$2,0))</f>
        <v>0</v>
      </c>
      <c r="CP560" s="19">
        <f>INDEX('Team forecast'!$M$3:$AU$22,MATCH($B560,'Team forecast'!$B$3:$B$22,0),MATCH(CP$1,'Team forecast'!$M$2:$AU$2,0))</f>
        <v>0</v>
      </c>
      <c r="CQ560" s="19">
        <f>INDEX('Team forecast'!$M$3:$AU$22,MATCH($B560,'Team forecast'!$B$3:$B$22,0),MATCH(CQ$1,'Team forecast'!$M$2:$AU$2,0))</f>
        <v>0</v>
      </c>
      <c r="CR560" s="19">
        <f>INDEX('Team forecast'!$M$3:$AU$22,MATCH($B560,'Team forecast'!$B$3:$B$22,0),MATCH(CR$1,'Team forecast'!$M$2:$AU$2,0))</f>
        <v>0</v>
      </c>
      <c r="CS560" s="5">
        <f t="shared" si="598"/>
        <v>7000</v>
      </c>
      <c r="CT560" s="5">
        <f>INDEX('Team forecast'!$M$3:$AU$22,MATCH($B560,'Team forecast'!$B$3:$B$22,0),MATCH(CT$1,'Team forecast'!$M$2:$AU$2,0))*IF($Y560&gt;0,25000,0)</f>
        <v>0</v>
      </c>
      <c r="CU560" s="5">
        <f>INDEX('Team forecast'!$M$3:$AU$22,MATCH($B560,'Team forecast'!$B$3:$B$22,0),MATCH(CU$1,'Team forecast'!$M$2:$AU$2,0))*IF($Y560&gt;0,5000,0)</f>
        <v>0</v>
      </c>
      <c r="CV560" s="5">
        <f>INDEX('Team forecast'!$M$3:$AU$22,MATCH($B560,'Team forecast'!$B$3:$B$22,0),MATCH(CV$1,'Team forecast'!$M$2:$AU$2,0))*IF($Y560&gt;0,-15000,0)</f>
        <v>0</v>
      </c>
      <c r="CW560" s="5">
        <f t="shared" si="599"/>
        <v>0</v>
      </c>
      <c r="CX560" s="5">
        <f t="shared" si="600"/>
        <v>0</v>
      </c>
      <c r="CY560" s="5">
        <f t="shared" si="601"/>
        <v>0</v>
      </c>
      <c r="CZ560" s="5">
        <f t="shared" si="602"/>
        <v>0</v>
      </c>
      <c r="DA560" s="5">
        <f t="shared" si="603"/>
        <v>0</v>
      </c>
      <c r="DB560" s="5">
        <f t="shared" si="604"/>
        <v>-3400.0000000000005</v>
      </c>
      <c r="DC560" s="5">
        <f t="shared" si="605"/>
        <v>-500</v>
      </c>
      <c r="DD560" s="5">
        <f t="shared" si="606"/>
        <v>0</v>
      </c>
      <c r="DE560" s="5">
        <f t="shared" si="607"/>
        <v>0</v>
      </c>
      <c r="DF560" s="5">
        <f>IFERROR(SUM(CT560:DE560),0)*((Cockpit!$C$3)^4)</f>
        <v>-936.38999999999976</v>
      </c>
      <c r="DG560" s="19">
        <f>INDEX('Team forecast'!$M$3:$AU$22,MATCH($B560,'Team forecast'!$B$3:$B$22,0),MATCH(DG$1,'Team forecast'!$M$2:$AU$2,0))</f>
        <v>0</v>
      </c>
      <c r="DH560" s="19">
        <f>INDEX('Team forecast'!$M$3:$AU$22,MATCH($B560,'Team forecast'!$B$3:$B$22,0),MATCH(DH$1,'Team forecast'!$M$2:$AU$2,0))</f>
        <v>0</v>
      </c>
      <c r="DI560" s="19">
        <f>INDEX('Team forecast'!$M$3:$AU$22,MATCH($B560,'Team forecast'!$B$3:$B$22,0),MATCH(DI$1,'Team forecast'!$M$2:$AU$2,0))</f>
        <v>0</v>
      </c>
      <c r="DJ560" s="19">
        <f>INDEX('Team forecast'!$M$3:$AU$22,MATCH($B560,'Team forecast'!$B$3:$B$22,0),MATCH(DJ$1,'Team forecast'!$M$2:$AU$2,0))</f>
        <v>0</v>
      </c>
      <c r="DK560" s="5">
        <f t="shared" si="608"/>
        <v>7000</v>
      </c>
      <c r="DL560" s="5">
        <f>INDEX('Team forecast'!$M$3:$AU$22,MATCH($B560,'Team forecast'!$B$3:$B$22,0),MATCH(DL$1,'Team forecast'!$M$2:$AU$2,0))*IF($Y560&gt;0,25000,0)</f>
        <v>0</v>
      </c>
      <c r="DM560" s="5">
        <f>INDEX('Team forecast'!$M$3:$AU$22,MATCH($B560,'Team forecast'!$B$3:$B$22,0),MATCH(DM$1,'Team forecast'!$M$2:$AU$2,0))*IF($Y560&gt;0,5000,0)</f>
        <v>0</v>
      </c>
      <c r="DN560" s="5">
        <f>INDEX('Team forecast'!$M$3:$AU$22,MATCH($B560,'Team forecast'!$B$3:$B$22,0),MATCH(DN$1,'Team forecast'!$M$2:$AU$2,0))*IF($Y560&gt;0,-15000,0)</f>
        <v>0</v>
      </c>
      <c r="DO560" s="5">
        <f t="shared" si="609"/>
        <v>0</v>
      </c>
      <c r="DP560" s="5">
        <f t="shared" si="610"/>
        <v>0</v>
      </c>
      <c r="DQ560" s="5">
        <f t="shared" si="611"/>
        <v>0</v>
      </c>
      <c r="DR560" s="5">
        <f t="shared" si="612"/>
        <v>0</v>
      </c>
      <c r="DS560" s="5">
        <f t="shared" si="613"/>
        <v>0</v>
      </c>
      <c r="DT560" s="5">
        <f t="shared" si="614"/>
        <v>-3400.0000000000005</v>
      </c>
      <c r="DU560" s="5">
        <f t="shared" si="615"/>
        <v>-500</v>
      </c>
      <c r="DV560" s="5">
        <f t="shared" si="616"/>
        <v>0</v>
      </c>
      <c r="DW560" s="5">
        <f t="shared" si="617"/>
        <v>0</v>
      </c>
      <c r="DX560" s="5">
        <f>IFERROR(SUM(DL560:DW560),0)*((Cockpit!$C$3)^5)</f>
        <v>-655.47299999999984</v>
      </c>
      <c r="DY560" s="5">
        <f t="shared" si="618"/>
        <v>19622.202098292521</v>
      </c>
      <c r="DZ560" s="5" t="str">
        <f>IF(ISERROR(MATCH(A560,'Current squad'!B:B,0)),"No","Yes")</f>
        <v>No</v>
      </c>
      <c r="EA560" s="5" cm="1">
        <f t="array" ref="EA560">IFERROR(_xlfn.IFS(DZ560="Yes",0,DZ560="No",H560*1%),999999)</f>
        <v>30580</v>
      </c>
      <c r="EB560" s="5">
        <f t="shared" si="645"/>
        <v>3088580</v>
      </c>
      <c r="EC560" s="5">
        <f t="shared" si="619"/>
        <v>-10957.797901707479</v>
      </c>
      <c r="ED560" s="1">
        <f t="shared" si="646"/>
        <v>-3.5833217467977369E-3</v>
      </c>
      <c r="EE560" s="5">
        <f>RANK(EC560,$EC$2:$EC$572)+COUNTIF($EC$2:EC560,EC560)-1</f>
        <v>113</v>
      </c>
      <c r="EF560" s="4">
        <f>RANK(ED560,$ED$2:$ED$572)+COUNTIF($ED$2:ED560,ED560)-1</f>
        <v>128</v>
      </c>
    </row>
    <row r="561" spans="1:136" x14ac:dyDescent="0.3">
      <c r="A561" t="str">
        <f>IF(Holdet.dk!A561&lt;&gt;"",Holdet.dk!A561,"")</f>
        <v>Johann Gudmundsson</v>
      </c>
      <c r="B561" t="str">
        <f>INDEX(Holdet.dk!B:B,MATCH($A561,Holdet.dk!$A:$A,0))</f>
        <v>Burnley</v>
      </c>
      <c r="C561" t="str">
        <f>INDEX(Holdet.dk!C:C,MATCH($A561,Holdet.dk!$A:$A,0))</f>
        <v>Midfield</v>
      </c>
      <c r="D561" t="str">
        <f>INDEX(Holdet.dk!D:D,MATCH($A561,Holdet.dk!$A:$A,0))</f>
        <v>2.786.000</v>
      </c>
      <c r="E561" s="1">
        <f>IFERROR(_xlfn.NUMBERVALUE(INDEX(Holdet.dk!$E:$E,MATCH($A561,Holdet.dk!$A:$A,0)),","),0)</f>
        <v>5.0000000000000001E-3</v>
      </c>
      <c r="F561" t="str">
        <f>IF(INDEX(Lookup!H:H,MATCH('Master data'!A561,Lookup!G:G,0))=0,A561,INDEX(Lookup!H:H,MATCH('Master data'!A561,Lookup!G:G,0)))</f>
        <v>Johann Berg Gudmundsson</v>
      </c>
      <c r="G561" t="str">
        <f>IFERROR(INDEX(Lookup!B:B,MATCH(INDEX(Rotowire!C:C,MATCH(F561,Rotowire!A:A,0)),Lookup!D:D,0)),"")</f>
        <v/>
      </c>
      <c r="H561" s="5">
        <f t="shared" si="552"/>
        <v>2786000</v>
      </c>
      <c r="I561" s="19">
        <f>IFERROR(INDEX('Team forecast'!$G$3:$I$22,MATCH($B561,'Team forecast'!$B$3:$B$22,0),MATCH(I$1,'Team forecast'!$G$2:$I$2,0)),0)</f>
        <v>0.86842105263157876</v>
      </c>
      <c r="J561" s="19">
        <f>IFERROR(INDEX('Team forecast'!$G$3:$I$22,MATCH($B561,'Team forecast'!$B$3:$B$22,0),MATCH(J$1,'Team forecast'!$G$2:$I$2,0)),0)</f>
        <v>0.79999999999999993</v>
      </c>
      <c r="K561" s="19">
        <f>IFERROR(INDEX('Team forecast'!$G$3:$I$22,MATCH($B561,'Team forecast'!$B$3:$B$22,0),MATCH(K$1,'Team forecast'!$G$2:$I$2,0)),0)</f>
        <v>1.3061924203441888</v>
      </c>
      <c r="L561">
        <f>SUMIFS(Rotowire!E:E,Rotowire!$A:$A,'Master data'!$F561)</f>
        <v>0</v>
      </c>
      <c r="M561" s="2">
        <f>SUMIFS(Rotowire!F:F,Rotowire!$A:$A,'Master data'!$F561)*I561</f>
        <v>0</v>
      </c>
      <c r="N561" s="2">
        <f>SUMIFS(Rotowire!G:G,Rotowire!$A:$A,'Master data'!$F561)*I561</f>
        <v>0</v>
      </c>
      <c r="O561" s="2">
        <f>SUMIFS(Rotowire!I:I,Rotowire!$A:$A,'Master data'!$F561)*I561</f>
        <v>0</v>
      </c>
      <c r="P561" s="2">
        <f>SUMIFS(Rotowire!W:W,Rotowire!$A:$A,'Master data'!$F561)*K561</f>
        <v>0</v>
      </c>
      <c r="Q561" s="2">
        <f>SUMIFS(Rotowire!Y:Y,Rotowire!$A:$A,'Master data'!$F561)*J561</f>
        <v>0</v>
      </c>
      <c r="R561" s="2">
        <f>SUMIFS(Rotowire!AB:AB,Rotowire!$A:$A,'Master data'!$F561)</f>
        <v>0</v>
      </c>
      <c r="S561" s="2">
        <f>SUMIFS(Rotowire!AC:AC,Rotowire!$A:$A,'Master data'!$F561)</f>
        <v>0</v>
      </c>
      <c r="T561" s="2">
        <f>INDEX('Team forecast'!D$3:D$22,MATCH($B561,'Team forecast'!$B$3:$B$22,0))</f>
        <v>1.32</v>
      </c>
      <c r="U561" s="2">
        <f>INDEX('Team forecast'!E$3:E$22,MATCH($B561,'Team forecast'!$B$3:$B$22,0))</f>
        <v>1.1599999999999999</v>
      </c>
      <c r="V561" s="2">
        <f>INDEX('Team forecast'!J$3:J$22,MATCH($B561,'Team forecast'!$B$3:$B$22,0))</f>
        <v>0.39810000000000001</v>
      </c>
      <c r="W561" s="2">
        <f>INDEX('Team forecast'!K$3:K$22,MATCH($B561,'Team forecast'!$B$3:$B$22,0))</f>
        <v>0.27700000000000002</v>
      </c>
      <c r="X561" s="2">
        <f>INDEX('Team forecast'!L$3:L$22,MATCH($B561,'Team forecast'!$B$3:$B$22,0))</f>
        <v>0.32490000000000002</v>
      </c>
      <c r="Y561" s="5">
        <f t="shared" si="620"/>
        <v>-5000</v>
      </c>
      <c r="Z561" s="5">
        <f t="shared" si="621"/>
        <v>0</v>
      </c>
      <c r="AA561" s="5">
        <f t="shared" si="622"/>
        <v>0</v>
      </c>
      <c r="AB561" s="5">
        <f t="shared" si="623"/>
        <v>0</v>
      </c>
      <c r="AC561" s="5">
        <f t="shared" si="557"/>
        <v>0</v>
      </c>
      <c r="AD561" s="5">
        <f t="shared" si="624"/>
        <v>0</v>
      </c>
      <c r="AE561" s="5">
        <f t="shared" si="625"/>
        <v>0</v>
      </c>
      <c r="AF561" s="5">
        <f t="shared" si="558"/>
        <v>0</v>
      </c>
      <c r="AG561" s="5">
        <f t="shared" si="559"/>
        <v>0</v>
      </c>
      <c r="AH561" s="5">
        <f t="shared" si="626"/>
        <v>0</v>
      </c>
      <c r="AI561" s="5">
        <f t="shared" si="627"/>
        <v>0</v>
      </c>
      <c r="AJ561" s="5">
        <f t="shared" si="566"/>
        <v>0</v>
      </c>
      <c r="AK561" s="5">
        <f t="shared" si="567"/>
        <v>0</v>
      </c>
      <c r="AL561" s="5">
        <f>IFERROR(SUM(Y561:AK561),-5000)*((Cockpit!$C$3)^0)</f>
        <v>-5000</v>
      </c>
      <c r="AM561" s="19">
        <f>INDEX('Team forecast'!$M$3:$AU$22,MATCH($B561,'Team forecast'!$B$3:$B$22,0),MATCH(AM$1,'Team forecast'!$M$2:$AU$2,0))</f>
        <v>0</v>
      </c>
      <c r="AN561" s="19">
        <f>INDEX('Team forecast'!$M$3:$AU$22,MATCH($B561,'Team forecast'!$B$3:$B$22,0),MATCH(AN$1,'Team forecast'!$M$2:$AU$2,0))</f>
        <v>0</v>
      </c>
      <c r="AO561" s="19">
        <f>INDEX('Team forecast'!$M$3:$AU$22,MATCH($B561,'Team forecast'!$B$3:$B$22,0),MATCH(AO$1,'Team forecast'!$M$2:$AU$2,0))</f>
        <v>0</v>
      </c>
      <c r="AP561" s="19">
        <f>INDEX('Team forecast'!$M$3:$AU$22,MATCH($B561,'Team forecast'!$B$3:$B$22,0),MATCH(AP$1,'Team forecast'!$M$2:$AU$2,0))</f>
        <v>0</v>
      </c>
      <c r="AQ561" s="5">
        <f t="shared" si="568"/>
        <v>-5000</v>
      </c>
      <c r="AR561" s="5">
        <f>INDEX('Team forecast'!$M$3:$AU$22,MATCH($B561,'Team forecast'!$B$3:$B$22,0),MATCH(AR$1,'Team forecast'!$M$2:$AU$2,0))*IF($Y561&gt;0,25000,0)</f>
        <v>0</v>
      </c>
      <c r="AS561" s="5">
        <f>INDEX('Team forecast'!$M$3:$AU$22,MATCH($B561,'Team forecast'!$B$3:$B$22,0),MATCH(AS$1,'Team forecast'!$M$2:$AU$2,0))*IF($Y561&gt;0,5000,0)</f>
        <v>0</v>
      </c>
      <c r="AT561" s="5">
        <f>INDEX('Team forecast'!$M$3:$AU$22,MATCH($B561,'Team forecast'!$B$3:$B$22,0),MATCH(AT$1,'Team forecast'!$M$2:$AU$2,0))*IF($Y561&gt;0,-15000,0)</f>
        <v>0</v>
      </c>
      <c r="AU561" s="5">
        <f t="shared" si="628"/>
        <v>0</v>
      </c>
      <c r="AV561" s="5">
        <f t="shared" si="629"/>
        <v>0</v>
      </c>
      <c r="AW561" s="5">
        <f t="shared" si="630"/>
        <v>0</v>
      </c>
      <c r="AX561" s="5">
        <f t="shared" si="631"/>
        <v>0</v>
      </c>
      <c r="AY561" s="5">
        <f t="shared" si="573"/>
        <v>0</v>
      </c>
      <c r="AZ561" s="5">
        <f t="shared" si="632"/>
        <v>0</v>
      </c>
      <c r="BA561" s="5">
        <f t="shared" si="633"/>
        <v>0</v>
      </c>
      <c r="BB561" s="5">
        <f t="shared" si="634"/>
        <v>0</v>
      </c>
      <c r="BC561" s="5">
        <f t="shared" si="577"/>
        <v>0</v>
      </c>
      <c r="BD561" s="5">
        <f>IFERROR(SUM(AR561:BC561),0)*((Cockpit!$C$3)^1)</f>
        <v>0</v>
      </c>
      <c r="BE561" s="19">
        <f>INDEX('Team forecast'!$M$3:$AU$22,MATCH($B561,'Team forecast'!$B$3:$B$22,0),MATCH(BE$1,'Team forecast'!$M$2:$AU$2,0))</f>
        <v>0</v>
      </c>
      <c r="BF561" s="19">
        <f>INDEX('Team forecast'!$M$3:$AU$22,MATCH($B561,'Team forecast'!$B$3:$B$22,0),MATCH(BF$1,'Team forecast'!$M$2:$AU$2,0))</f>
        <v>0</v>
      </c>
      <c r="BG561" s="19">
        <f>INDEX('Team forecast'!$M$3:$AU$22,MATCH($B561,'Team forecast'!$B$3:$B$22,0),MATCH(BG$1,'Team forecast'!$M$2:$AU$2,0))</f>
        <v>0</v>
      </c>
      <c r="BH561" s="19">
        <f>INDEX('Team forecast'!$M$3:$AU$22,MATCH($B561,'Team forecast'!$B$3:$B$22,0),MATCH(BH$1,'Team forecast'!$M$2:$AU$2,0))</f>
        <v>0</v>
      </c>
      <c r="BI561" s="5">
        <f t="shared" si="578"/>
        <v>-5000</v>
      </c>
      <c r="BJ561" s="5">
        <f>INDEX('Team forecast'!$M$3:$AU$22,MATCH($B561,'Team forecast'!$B$3:$B$22,0),MATCH(BJ$1,'Team forecast'!$M$2:$AU$2,0))*IF($Y561&gt;0,25000,0)</f>
        <v>0</v>
      </c>
      <c r="BK561" s="5">
        <f>INDEX('Team forecast'!$M$3:$AU$22,MATCH($B561,'Team forecast'!$B$3:$B$22,0),MATCH(BK$1,'Team forecast'!$M$2:$AU$2,0))*IF($Y561&gt;0,5000,0)</f>
        <v>0</v>
      </c>
      <c r="BL561" s="5">
        <f>INDEX('Team forecast'!$M$3:$AU$22,MATCH($B561,'Team forecast'!$B$3:$B$22,0),MATCH(BL$1,'Team forecast'!$M$2:$AU$2,0))*IF($Y561&gt;0,-15000,0)</f>
        <v>0</v>
      </c>
      <c r="BM561" s="5">
        <f t="shared" si="635"/>
        <v>0</v>
      </c>
      <c r="BN561" s="5">
        <f t="shared" si="636"/>
        <v>0</v>
      </c>
      <c r="BO561" s="5">
        <f t="shared" si="637"/>
        <v>0</v>
      </c>
      <c r="BP561" s="5">
        <f t="shared" si="638"/>
        <v>0</v>
      </c>
      <c r="BQ561" s="5">
        <f t="shared" si="583"/>
        <v>0</v>
      </c>
      <c r="BR561" s="5">
        <f t="shared" si="584"/>
        <v>0</v>
      </c>
      <c r="BS561" s="5">
        <f t="shared" si="585"/>
        <v>0</v>
      </c>
      <c r="BT561" s="5">
        <f t="shared" si="639"/>
        <v>0</v>
      </c>
      <c r="BU561" s="5">
        <f t="shared" si="587"/>
        <v>0</v>
      </c>
      <c r="BV561" s="5">
        <f>IFERROR(SUM(BJ561:BU561),0)*((Cockpit!$C$3)^2)</f>
        <v>0</v>
      </c>
      <c r="BW561" s="19">
        <f>INDEX('Team forecast'!$M$3:$AU$22,MATCH($B561,'Team forecast'!$B$3:$B$22,0),MATCH(BW$1,'Team forecast'!$M$2:$AU$2,0))</f>
        <v>0</v>
      </c>
      <c r="BX561" s="19">
        <f>INDEX('Team forecast'!$M$3:$AU$22,MATCH($B561,'Team forecast'!$B$3:$B$22,0),MATCH(BX$1,'Team forecast'!$M$2:$AU$2,0))</f>
        <v>0</v>
      </c>
      <c r="BY561" s="19">
        <f>INDEX('Team forecast'!$M$3:$AU$22,MATCH($B561,'Team forecast'!$B$3:$B$22,0),MATCH(BY$1,'Team forecast'!$M$2:$AU$2,0))</f>
        <v>0</v>
      </c>
      <c r="BZ561" s="19">
        <f>INDEX('Team forecast'!$M$3:$AU$22,MATCH($B561,'Team forecast'!$B$3:$B$22,0),MATCH(BZ$1,'Team forecast'!$M$2:$AU$2,0))</f>
        <v>0</v>
      </c>
      <c r="CA561" s="5">
        <f t="shared" si="588"/>
        <v>-5000</v>
      </c>
      <c r="CB561" s="5">
        <f>INDEX('Team forecast'!$M$3:$AU$22,MATCH($B561,'Team forecast'!$B$3:$B$22,0),MATCH(CB$1,'Team forecast'!$M$2:$AU$2,0))*IF($Y561&gt;0,25000,0)</f>
        <v>0</v>
      </c>
      <c r="CC561" s="5">
        <f>INDEX('Team forecast'!$M$3:$AU$22,MATCH($B561,'Team forecast'!$B$3:$B$22,0),MATCH(CC$1,'Team forecast'!$M$2:$AU$2,0))*IF($Y561&gt;0,5000,0)</f>
        <v>0</v>
      </c>
      <c r="CD561" s="5">
        <f>INDEX('Team forecast'!$M$3:$AU$22,MATCH($B561,'Team forecast'!$B$3:$B$22,0),MATCH(CD$1,'Team forecast'!$M$2:$AU$2,0))*IF($Y561&gt;0,-15000,0)</f>
        <v>0</v>
      </c>
      <c r="CE561" s="5">
        <f t="shared" si="640"/>
        <v>0</v>
      </c>
      <c r="CF561" s="5">
        <f t="shared" si="641"/>
        <v>0</v>
      </c>
      <c r="CG561" s="5">
        <f t="shared" si="642"/>
        <v>0</v>
      </c>
      <c r="CH561" s="5">
        <f t="shared" si="643"/>
        <v>0</v>
      </c>
      <c r="CI561" s="5">
        <f t="shared" si="593"/>
        <v>0</v>
      </c>
      <c r="CJ561" s="5">
        <f t="shared" si="594"/>
        <v>0</v>
      </c>
      <c r="CK561" s="5">
        <f t="shared" si="595"/>
        <v>0</v>
      </c>
      <c r="CL561" s="5">
        <f t="shared" si="644"/>
        <v>0</v>
      </c>
      <c r="CM561" s="5">
        <f t="shared" si="597"/>
        <v>0</v>
      </c>
      <c r="CN561" s="5">
        <f>IFERROR(SUM(CB561:CM561),0)*((Cockpit!$C$3)^3)</f>
        <v>0</v>
      </c>
      <c r="CO561" s="19">
        <f>INDEX('Team forecast'!$M$3:$AU$22,MATCH($B561,'Team forecast'!$B$3:$B$22,0),MATCH(CO$1,'Team forecast'!$M$2:$AU$2,0))</f>
        <v>0</v>
      </c>
      <c r="CP561" s="19">
        <f>INDEX('Team forecast'!$M$3:$AU$22,MATCH($B561,'Team forecast'!$B$3:$B$22,0),MATCH(CP$1,'Team forecast'!$M$2:$AU$2,0))</f>
        <v>0</v>
      </c>
      <c r="CQ561" s="19">
        <f>INDEX('Team forecast'!$M$3:$AU$22,MATCH($B561,'Team forecast'!$B$3:$B$22,0),MATCH(CQ$1,'Team forecast'!$M$2:$AU$2,0))</f>
        <v>0</v>
      </c>
      <c r="CR561" s="19">
        <f>INDEX('Team forecast'!$M$3:$AU$22,MATCH($B561,'Team forecast'!$B$3:$B$22,0),MATCH(CR$1,'Team forecast'!$M$2:$AU$2,0))</f>
        <v>0</v>
      </c>
      <c r="CS561" s="5">
        <f t="shared" si="598"/>
        <v>-5000</v>
      </c>
      <c r="CT561" s="5">
        <f>INDEX('Team forecast'!$M$3:$AU$22,MATCH($B561,'Team forecast'!$B$3:$B$22,0),MATCH(CT$1,'Team forecast'!$M$2:$AU$2,0))*IF($Y561&gt;0,25000,0)</f>
        <v>0</v>
      </c>
      <c r="CU561" s="5">
        <f>INDEX('Team forecast'!$M$3:$AU$22,MATCH($B561,'Team forecast'!$B$3:$B$22,0),MATCH(CU$1,'Team forecast'!$M$2:$AU$2,0))*IF($Y561&gt;0,5000,0)</f>
        <v>0</v>
      </c>
      <c r="CV561" s="5">
        <f>INDEX('Team forecast'!$M$3:$AU$22,MATCH($B561,'Team forecast'!$B$3:$B$22,0),MATCH(CV$1,'Team forecast'!$M$2:$AU$2,0))*IF($Y561&gt;0,-15000,0)</f>
        <v>0</v>
      </c>
      <c r="CW561" s="5">
        <f t="shared" si="599"/>
        <v>0</v>
      </c>
      <c r="CX561" s="5">
        <f t="shared" si="600"/>
        <v>0</v>
      </c>
      <c r="CY561" s="5">
        <f t="shared" si="601"/>
        <v>0</v>
      </c>
      <c r="CZ561" s="5">
        <f t="shared" si="602"/>
        <v>0</v>
      </c>
      <c r="DA561" s="5">
        <f t="shared" si="603"/>
        <v>0</v>
      </c>
      <c r="DB561" s="5">
        <f t="shared" si="604"/>
        <v>0</v>
      </c>
      <c r="DC561" s="5">
        <f t="shared" si="605"/>
        <v>0</v>
      </c>
      <c r="DD561" s="5">
        <f t="shared" si="606"/>
        <v>0</v>
      </c>
      <c r="DE561" s="5">
        <f t="shared" si="607"/>
        <v>0</v>
      </c>
      <c r="DF561" s="5">
        <f>IFERROR(SUM(CT561:DE561),0)*((Cockpit!$C$3)^4)</f>
        <v>0</v>
      </c>
      <c r="DG561" s="19">
        <f>INDEX('Team forecast'!$M$3:$AU$22,MATCH($B561,'Team forecast'!$B$3:$B$22,0),MATCH(DG$1,'Team forecast'!$M$2:$AU$2,0))</f>
        <v>0</v>
      </c>
      <c r="DH561" s="19">
        <f>INDEX('Team forecast'!$M$3:$AU$22,MATCH($B561,'Team forecast'!$B$3:$B$22,0),MATCH(DH$1,'Team forecast'!$M$2:$AU$2,0))</f>
        <v>0</v>
      </c>
      <c r="DI561" s="19">
        <f>INDEX('Team forecast'!$M$3:$AU$22,MATCH($B561,'Team forecast'!$B$3:$B$22,0),MATCH(DI$1,'Team forecast'!$M$2:$AU$2,0))</f>
        <v>0</v>
      </c>
      <c r="DJ561" s="19">
        <f>INDEX('Team forecast'!$M$3:$AU$22,MATCH($B561,'Team forecast'!$B$3:$B$22,0),MATCH(DJ$1,'Team forecast'!$M$2:$AU$2,0))</f>
        <v>0</v>
      </c>
      <c r="DK561" s="5">
        <f t="shared" si="608"/>
        <v>-5000</v>
      </c>
      <c r="DL561" s="5">
        <f>INDEX('Team forecast'!$M$3:$AU$22,MATCH($B561,'Team forecast'!$B$3:$B$22,0),MATCH(DL$1,'Team forecast'!$M$2:$AU$2,0))*IF($Y561&gt;0,25000,0)</f>
        <v>0</v>
      </c>
      <c r="DM561" s="5">
        <f>INDEX('Team forecast'!$M$3:$AU$22,MATCH($B561,'Team forecast'!$B$3:$B$22,0),MATCH(DM$1,'Team forecast'!$M$2:$AU$2,0))*IF($Y561&gt;0,5000,0)</f>
        <v>0</v>
      </c>
      <c r="DN561" s="5">
        <f>INDEX('Team forecast'!$M$3:$AU$22,MATCH($B561,'Team forecast'!$B$3:$B$22,0),MATCH(DN$1,'Team forecast'!$M$2:$AU$2,0))*IF($Y561&gt;0,-15000,0)</f>
        <v>0</v>
      </c>
      <c r="DO561" s="5">
        <f t="shared" si="609"/>
        <v>0</v>
      </c>
      <c r="DP561" s="5">
        <f t="shared" si="610"/>
        <v>0</v>
      </c>
      <c r="DQ561" s="5">
        <f t="shared" si="611"/>
        <v>0</v>
      </c>
      <c r="DR561" s="5">
        <f t="shared" si="612"/>
        <v>0</v>
      </c>
      <c r="DS561" s="5">
        <f t="shared" si="613"/>
        <v>0</v>
      </c>
      <c r="DT561" s="5">
        <f t="shared" si="614"/>
        <v>0</v>
      </c>
      <c r="DU561" s="5">
        <f t="shared" si="615"/>
        <v>0</v>
      </c>
      <c r="DV561" s="5">
        <f t="shared" si="616"/>
        <v>0</v>
      </c>
      <c r="DW561" s="5">
        <f t="shared" si="617"/>
        <v>0</v>
      </c>
      <c r="DX561" s="5">
        <f>IFERROR(SUM(DL561:DW561),0)*((Cockpit!$C$3)^5)</f>
        <v>0</v>
      </c>
      <c r="DY561" s="5">
        <f t="shared" si="618"/>
        <v>-5000</v>
      </c>
      <c r="DZ561" s="5" t="str">
        <f>IF(ISERROR(MATCH(A561,'Current squad'!B:B,0)),"No","Yes")</f>
        <v>No</v>
      </c>
      <c r="EA561" s="5" cm="1">
        <f t="array" ref="EA561">IFERROR(_xlfn.IFS(DZ561="Yes",0,DZ561="No",H561*1%),999999)</f>
        <v>27860</v>
      </c>
      <c r="EB561" s="5">
        <f t="shared" si="645"/>
        <v>2813860</v>
      </c>
      <c r="EC561" s="5">
        <f t="shared" si="619"/>
        <v>-32860</v>
      </c>
      <c r="ED561" s="1">
        <f t="shared" si="646"/>
        <v>-1.1794687724335966E-2</v>
      </c>
      <c r="EE561" s="5">
        <f>RANK(EC561,$EC$2:$EC$572)+COUNTIF($EC$2:EC561,EC561)-1</f>
        <v>334</v>
      </c>
      <c r="EF561" s="4">
        <f>RANK(ED561,$ED$2:$ED$572)+COUNTIF($ED$2:ED561,ED561)-1</f>
        <v>392</v>
      </c>
    </row>
    <row r="562" spans="1:136" x14ac:dyDescent="0.3">
      <c r="A562" t="str">
        <f>IF(Holdet.dk!A562&lt;&gt;"",Holdet.dk!A562,"")</f>
        <v>Alexandre Jankewitz</v>
      </c>
      <c r="B562" t="str">
        <f>INDEX(Holdet.dk!B:B,MATCH($A562,Holdet.dk!$A:$A,0))</f>
        <v>Southampton</v>
      </c>
      <c r="C562" t="str">
        <f>INDEX(Holdet.dk!C:C,MATCH($A562,Holdet.dk!$A:$A,0))</f>
        <v>Midfield</v>
      </c>
      <c r="D562" t="str">
        <f>INDEX(Holdet.dk!D:D,MATCH($A562,Holdet.dk!$A:$A,0))</f>
        <v>2.862.000</v>
      </c>
      <c r="E562" s="1">
        <f>IFERROR(_xlfn.NUMBERVALUE(INDEX(Holdet.dk!$E:$E,MATCH($A562,Holdet.dk!$A:$A,0)),","),0)</f>
        <v>0</v>
      </c>
      <c r="F562" t="str">
        <f>IF(INDEX(Lookup!H:H,MATCH('Master data'!A562,Lookup!G:G,0))=0,A562,INDEX(Lookup!H:H,MATCH('Master data'!A562,Lookup!G:G,0)))</f>
        <v>Alexandre Jankewitz</v>
      </c>
      <c r="G562" t="str">
        <f>IFERROR(INDEX(Lookup!B:B,MATCH(INDEX(Rotowire!C:C,MATCH(F562,Rotowire!A:A,0)),Lookup!D:D,0)),"")</f>
        <v/>
      </c>
      <c r="H562" s="5">
        <f t="shared" si="552"/>
        <v>2862000</v>
      </c>
      <c r="I562" s="19">
        <f>IFERROR(INDEX('Team forecast'!$G$3:$I$22,MATCH($B562,'Team forecast'!$B$3:$B$22,0),MATCH(I$1,'Team forecast'!$G$2:$I$2,0)),0)</f>
        <v>1.1637931034482758</v>
      </c>
      <c r="J562" s="19">
        <f>IFERROR(INDEX('Team forecast'!$G$3:$I$22,MATCH($B562,'Team forecast'!$B$3:$B$22,0),MATCH(J$1,'Team forecast'!$G$2:$I$2,0)),0)</f>
        <v>0.89999999999999991</v>
      </c>
      <c r="K562" s="19">
        <f>IFERROR(INDEX('Team forecast'!$G$3:$I$22,MATCH($B562,'Team forecast'!$B$3:$B$22,0),MATCH(K$1,'Team forecast'!$G$2:$I$2,0)),0)</f>
        <v>1.3912753278240162</v>
      </c>
      <c r="L562">
        <f>SUMIFS(Rotowire!E:E,Rotowire!$A:$A,'Master data'!$F562)</f>
        <v>0</v>
      </c>
      <c r="M562" s="2">
        <f>SUMIFS(Rotowire!F:F,Rotowire!$A:$A,'Master data'!$F562)*I562</f>
        <v>0</v>
      </c>
      <c r="N562" s="2">
        <f>SUMIFS(Rotowire!G:G,Rotowire!$A:$A,'Master data'!$F562)*I562</f>
        <v>0</v>
      </c>
      <c r="O562" s="2">
        <f>SUMIFS(Rotowire!I:I,Rotowire!$A:$A,'Master data'!$F562)*I562</f>
        <v>0</v>
      </c>
      <c r="P562" s="2">
        <f>SUMIFS(Rotowire!W:W,Rotowire!$A:$A,'Master data'!$F562)*K562</f>
        <v>0</v>
      </c>
      <c r="Q562" s="2">
        <f>SUMIFS(Rotowire!Y:Y,Rotowire!$A:$A,'Master data'!$F562)*J562</f>
        <v>0</v>
      </c>
      <c r="R562" s="2">
        <f>SUMIFS(Rotowire!AB:AB,Rotowire!$A:$A,'Master data'!$F562)</f>
        <v>0</v>
      </c>
      <c r="S562" s="2">
        <f>SUMIFS(Rotowire!AC:AC,Rotowire!$A:$A,'Master data'!$F562)</f>
        <v>0</v>
      </c>
      <c r="T562" s="2">
        <f>INDEX('Team forecast'!D$3:D$22,MATCH($B562,'Team forecast'!$B$3:$B$22,0))</f>
        <v>1.35</v>
      </c>
      <c r="U562" s="2">
        <f>INDEX('Team forecast'!E$3:E$22,MATCH($B562,'Team forecast'!$B$3:$B$22,0))</f>
        <v>1.71</v>
      </c>
      <c r="V562" s="2">
        <f>INDEX('Team forecast'!J$3:J$22,MATCH($B562,'Team forecast'!$B$3:$B$22,0))</f>
        <v>0.30020000000000002</v>
      </c>
      <c r="W562" s="2">
        <f>INDEX('Team forecast'!K$3:K$22,MATCH($B562,'Team forecast'!$B$3:$B$22,0))</f>
        <v>0.2422</v>
      </c>
      <c r="X562" s="2">
        <f>INDEX('Team forecast'!L$3:L$22,MATCH($B562,'Team forecast'!$B$3:$B$22,0))</f>
        <v>0.45750000000000002</v>
      </c>
      <c r="Y562" s="5">
        <f t="shared" si="620"/>
        <v>-5000</v>
      </c>
      <c r="Z562" s="5">
        <f t="shared" si="621"/>
        <v>0</v>
      </c>
      <c r="AA562" s="5">
        <f t="shared" si="622"/>
        <v>0</v>
      </c>
      <c r="AB562" s="5">
        <f t="shared" si="623"/>
        <v>0</v>
      </c>
      <c r="AC562" s="5">
        <f t="shared" si="557"/>
        <v>0</v>
      </c>
      <c r="AD562" s="5">
        <f t="shared" si="624"/>
        <v>0</v>
      </c>
      <c r="AE562" s="5">
        <f t="shared" si="625"/>
        <v>0</v>
      </c>
      <c r="AF562" s="5">
        <f t="shared" si="558"/>
        <v>0</v>
      </c>
      <c r="AG562" s="5">
        <f t="shared" si="559"/>
        <v>0</v>
      </c>
      <c r="AH562" s="5">
        <f t="shared" si="626"/>
        <v>0</v>
      </c>
      <c r="AI562" s="5">
        <f t="shared" si="627"/>
        <v>0</v>
      </c>
      <c r="AJ562" s="5">
        <f t="shared" si="566"/>
        <v>0</v>
      </c>
      <c r="AK562" s="5">
        <f t="shared" si="567"/>
        <v>0</v>
      </c>
      <c r="AL562" s="5">
        <f>IFERROR(SUM(Y562:AK562),-5000)*((Cockpit!$C$3)^0)</f>
        <v>-5000</v>
      </c>
      <c r="AM562" s="19">
        <f>INDEX('Team forecast'!$M$3:$AU$22,MATCH($B562,'Team forecast'!$B$3:$B$22,0),MATCH(AM$1,'Team forecast'!$M$2:$AU$2,0))</f>
        <v>0</v>
      </c>
      <c r="AN562" s="19">
        <f>INDEX('Team forecast'!$M$3:$AU$22,MATCH($B562,'Team forecast'!$B$3:$B$22,0),MATCH(AN$1,'Team forecast'!$M$2:$AU$2,0))</f>
        <v>0</v>
      </c>
      <c r="AO562" s="19">
        <f>INDEX('Team forecast'!$M$3:$AU$22,MATCH($B562,'Team forecast'!$B$3:$B$22,0),MATCH(AO$1,'Team forecast'!$M$2:$AU$2,0))</f>
        <v>0</v>
      </c>
      <c r="AP562" s="19">
        <f>INDEX('Team forecast'!$M$3:$AU$22,MATCH($B562,'Team forecast'!$B$3:$B$22,0),MATCH(AP$1,'Team forecast'!$M$2:$AU$2,0))</f>
        <v>0</v>
      </c>
      <c r="AQ562" s="5">
        <f t="shared" si="568"/>
        <v>-5000</v>
      </c>
      <c r="AR562" s="5">
        <f>INDEX('Team forecast'!$M$3:$AU$22,MATCH($B562,'Team forecast'!$B$3:$B$22,0),MATCH(AR$1,'Team forecast'!$M$2:$AU$2,0))*IF($Y562&gt;0,25000,0)</f>
        <v>0</v>
      </c>
      <c r="AS562" s="5">
        <f>INDEX('Team forecast'!$M$3:$AU$22,MATCH($B562,'Team forecast'!$B$3:$B$22,0),MATCH(AS$1,'Team forecast'!$M$2:$AU$2,0))*IF($Y562&gt;0,5000,0)</f>
        <v>0</v>
      </c>
      <c r="AT562" s="5">
        <f>INDEX('Team forecast'!$M$3:$AU$22,MATCH($B562,'Team forecast'!$B$3:$B$22,0),MATCH(AT$1,'Team forecast'!$M$2:$AU$2,0))*IF($Y562&gt;0,-15000,0)</f>
        <v>0</v>
      </c>
      <c r="AU562" s="5">
        <f t="shared" si="628"/>
        <v>0</v>
      </c>
      <c r="AV562" s="5">
        <f t="shared" si="629"/>
        <v>0</v>
      </c>
      <c r="AW562" s="5">
        <f t="shared" si="630"/>
        <v>0</v>
      </c>
      <c r="AX562" s="5">
        <f t="shared" si="631"/>
        <v>0</v>
      </c>
      <c r="AY562" s="5">
        <f t="shared" si="573"/>
        <v>0</v>
      </c>
      <c r="AZ562" s="5">
        <f t="shared" si="632"/>
        <v>0</v>
      </c>
      <c r="BA562" s="5">
        <f t="shared" si="633"/>
        <v>0</v>
      </c>
      <c r="BB562" s="5">
        <f t="shared" si="634"/>
        <v>0</v>
      </c>
      <c r="BC562" s="5">
        <f t="shared" si="577"/>
        <v>0</v>
      </c>
      <c r="BD562" s="5">
        <f>IFERROR(SUM(AR562:BC562),0)*((Cockpit!$C$3)^1)</f>
        <v>0</v>
      </c>
      <c r="BE562" s="19">
        <f>INDEX('Team forecast'!$M$3:$AU$22,MATCH($B562,'Team forecast'!$B$3:$B$22,0),MATCH(BE$1,'Team forecast'!$M$2:$AU$2,0))</f>
        <v>0</v>
      </c>
      <c r="BF562" s="19">
        <f>INDEX('Team forecast'!$M$3:$AU$22,MATCH($B562,'Team forecast'!$B$3:$B$22,0),MATCH(BF$1,'Team forecast'!$M$2:$AU$2,0))</f>
        <v>0</v>
      </c>
      <c r="BG562" s="19">
        <f>INDEX('Team forecast'!$M$3:$AU$22,MATCH($B562,'Team forecast'!$B$3:$B$22,0),MATCH(BG$1,'Team forecast'!$M$2:$AU$2,0))</f>
        <v>0</v>
      </c>
      <c r="BH562" s="19">
        <f>INDEX('Team forecast'!$M$3:$AU$22,MATCH($B562,'Team forecast'!$B$3:$B$22,0),MATCH(BH$1,'Team forecast'!$M$2:$AU$2,0))</f>
        <v>0</v>
      </c>
      <c r="BI562" s="5">
        <f t="shared" si="578"/>
        <v>-5000</v>
      </c>
      <c r="BJ562" s="5">
        <f>INDEX('Team forecast'!$M$3:$AU$22,MATCH($B562,'Team forecast'!$B$3:$B$22,0),MATCH(BJ$1,'Team forecast'!$M$2:$AU$2,0))*IF($Y562&gt;0,25000,0)</f>
        <v>0</v>
      </c>
      <c r="BK562" s="5">
        <f>INDEX('Team forecast'!$M$3:$AU$22,MATCH($B562,'Team forecast'!$B$3:$B$22,0),MATCH(BK$1,'Team forecast'!$M$2:$AU$2,0))*IF($Y562&gt;0,5000,0)</f>
        <v>0</v>
      </c>
      <c r="BL562" s="5">
        <f>INDEX('Team forecast'!$M$3:$AU$22,MATCH($B562,'Team forecast'!$B$3:$B$22,0),MATCH(BL$1,'Team forecast'!$M$2:$AU$2,0))*IF($Y562&gt;0,-15000,0)</f>
        <v>0</v>
      </c>
      <c r="BM562" s="5">
        <f t="shared" si="635"/>
        <v>0</v>
      </c>
      <c r="BN562" s="5">
        <f t="shared" si="636"/>
        <v>0</v>
      </c>
      <c r="BO562" s="5">
        <f t="shared" si="637"/>
        <v>0</v>
      </c>
      <c r="BP562" s="5">
        <f t="shared" si="638"/>
        <v>0</v>
      </c>
      <c r="BQ562" s="5">
        <f t="shared" si="583"/>
        <v>0</v>
      </c>
      <c r="BR562" s="5">
        <f t="shared" si="584"/>
        <v>0</v>
      </c>
      <c r="BS562" s="5">
        <f t="shared" si="585"/>
        <v>0</v>
      </c>
      <c r="BT562" s="5">
        <f t="shared" si="639"/>
        <v>0</v>
      </c>
      <c r="BU562" s="5">
        <f t="shared" si="587"/>
        <v>0</v>
      </c>
      <c r="BV562" s="5">
        <f>IFERROR(SUM(BJ562:BU562),0)*((Cockpit!$C$3)^2)</f>
        <v>0</v>
      </c>
      <c r="BW562" s="19">
        <f>INDEX('Team forecast'!$M$3:$AU$22,MATCH($B562,'Team forecast'!$B$3:$B$22,0),MATCH(BW$1,'Team forecast'!$M$2:$AU$2,0))</f>
        <v>0</v>
      </c>
      <c r="BX562" s="19">
        <f>INDEX('Team forecast'!$M$3:$AU$22,MATCH($B562,'Team forecast'!$B$3:$B$22,0),MATCH(BX$1,'Team forecast'!$M$2:$AU$2,0))</f>
        <v>0</v>
      </c>
      <c r="BY562" s="19">
        <f>INDEX('Team forecast'!$M$3:$AU$22,MATCH($B562,'Team forecast'!$B$3:$B$22,0),MATCH(BY$1,'Team forecast'!$M$2:$AU$2,0))</f>
        <v>0</v>
      </c>
      <c r="BZ562" s="19">
        <f>INDEX('Team forecast'!$M$3:$AU$22,MATCH($B562,'Team forecast'!$B$3:$B$22,0),MATCH(BZ$1,'Team forecast'!$M$2:$AU$2,0))</f>
        <v>0</v>
      </c>
      <c r="CA562" s="5">
        <f t="shared" si="588"/>
        <v>-5000</v>
      </c>
      <c r="CB562" s="5">
        <f>INDEX('Team forecast'!$M$3:$AU$22,MATCH($B562,'Team forecast'!$B$3:$B$22,0),MATCH(CB$1,'Team forecast'!$M$2:$AU$2,0))*IF($Y562&gt;0,25000,0)</f>
        <v>0</v>
      </c>
      <c r="CC562" s="5">
        <f>INDEX('Team forecast'!$M$3:$AU$22,MATCH($B562,'Team forecast'!$B$3:$B$22,0),MATCH(CC$1,'Team forecast'!$M$2:$AU$2,0))*IF($Y562&gt;0,5000,0)</f>
        <v>0</v>
      </c>
      <c r="CD562" s="5">
        <f>INDEX('Team forecast'!$M$3:$AU$22,MATCH($B562,'Team forecast'!$B$3:$B$22,0),MATCH(CD$1,'Team forecast'!$M$2:$AU$2,0))*IF($Y562&gt;0,-15000,0)</f>
        <v>0</v>
      </c>
      <c r="CE562" s="5">
        <f t="shared" si="640"/>
        <v>0</v>
      </c>
      <c r="CF562" s="5">
        <f t="shared" si="641"/>
        <v>0</v>
      </c>
      <c r="CG562" s="5">
        <f t="shared" si="642"/>
        <v>0</v>
      </c>
      <c r="CH562" s="5">
        <f t="shared" si="643"/>
        <v>0</v>
      </c>
      <c r="CI562" s="5">
        <f t="shared" si="593"/>
        <v>0</v>
      </c>
      <c r="CJ562" s="5">
        <f t="shared" si="594"/>
        <v>0</v>
      </c>
      <c r="CK562" s="5">
        <f t="shared" si="595"/>
        <v>0</v>
      </c>
      <c r="CL562" s="5">
        <f t="shared" si="644"/>
        <v>0</v>
      </c>
      <c r="CM562" s="5">
        <f t="shared" si="597"/>
        <v>0</v>
      </c>
      <c r="CN562" s="5">
        <f>IFERROR(SUM(CB562:CM562),0)*((Cockpit!$C$3)^3)</f>
        <v>0</v>
      </c>
      <c r="CO562" s="19">
        <f>INDEX('Team forecast'!$M$3:$AU$22,MATCH($B562,'Team forecast'!$B$3:$B$22,0),MATCH(CO$1,'Team forecast'!$M$2:$AU$2,0))</f>
        <v>0</v>
      </c>
      <c r="CP562" s="19">
        <f>INDEX('Team forecast'!$M$3:$AU$22,MATCH($B562,'Team forecast'!$B$3:$B$22,0),MATCH(CP$1,'Team forecast'!$M$2:$AU$2,0))</f>
        <v>0</v>
      </c>
      <c r="CQ562" s="19">
        <f>INDEX('Team forecast'!$M$3:$AU$22,MATCH($B562,'Team forecast'!$B$3:$B$22,0),MATCH(CQ$1,'Team forecast'!$M$2:$AU$2,0))</f>
        <v>0</v>
      </c>
      <c r="CR562" s="19">
        <f>INDEX('Team forecast'!$M$3:$AU$22,MATCH($B562,'Team forecast'!$B$3:$B$22,0),MATCH(CR$1,'Team forecast'!$M$2:$AU$2,0))</f>
        <v>0</v>
      </c>
      <c r="CS562" s="5">
        <f t="shared" si="598"/>
        <v>-5000</v>
      </c>
      <c r="CT562" s="5">
        <f>INDEX('Team forecast'!$M$3:$AU$22,MATCH($B562,'Team forecast'!$B$3:$B$22,0),MATCH(CT$1,'Team forecast'!$M$2:$AU$2,0))*IF($Y562&gt;0,25000,0)</f>
        <v>0</v>
      </c>
      <c r="CU562" s="5">
        <f>INDEX('Team forecast'!$M$3:$AU$22,MATCH($B562,'Team forecast'!$B$3:$B$22,0),MATCH(CU$1,'Team forecast'!$M$2:$AU$2,0))*IF($Y562&gt;0,5000,0)</f>
        <v>0</v>
      </c>
      <c r="CV562" s="5">
        <f>INDEX('Team forecast'!$M$3:$AU$22,MATCH($B562,'Team forecast'!$B$3:$B$22,0),MATCH(CV$1,'Team forecast'!$M$2:$AU$2,0))*IF($Y562&gt;0,-15000,0)</f>
        <v>0</v>
      </c>
      <c r="CW562" s="5">
        <f t="shared" si="599"/>
        <v>0</v>
      </c>
      <c r="CX562" s="5">
        <f t="shared" si="600"/>
        <v>0</v>
      </c>
      <c r="CY562" s="5">
        <f t="shared" si="601"/>
        <v>0</v>
      </c>
      <c r="CZ562" s="5">
        <f t="shared" si="602"/>
        <v>0</v>
      </c>
      <c r="DA562" s="5">
        <f t="shared" si="603"/>
        <v>0</v>
      </c>
      <c r="DB562" s="5">
        <f t="shared" si="604"/>
        <v>0</v>
      </c>
      <c r="DC562" s="5">
        <f t="shared" si="605"/>
        <v>0</v>
      </c>
      <c r="DD562" s="5">
        <f t="shared" si="606"/>
        <v>0</v>
      </c>
      <c r="DE562" s="5">
        <f t="shared" si="607"/>
        <v>0</v>
      </c>
      <c r="DF562" s="5">
        <f>IFERROR(SUM(CT562:DE562),0)*((Cockpit!$C$3)^4)</f>
        <v>0</v>
      </c>
      <c r="DG562" s="19">
        <f>INDEX('Team forecast'!$M$3:$AU$22,MATCH($B562,'Team forecast'!$B$3:$B$22,0),MATCH(DG$1,'Team forecast'!$M$2:$AU$2,0))</f>
        <v>0</v>
      </c>
      <c r="DH562" s="19">
        <f>INDEX('Team forecast'!$M$3:$AU$22,MATCH($B562,'Team forecast'!$B$3:$B$22,0),MATCH(DH$1,'Team forecast'!$M$2:$AU$2,0))</f>
        <v>0</v>
      </c>
      <c r="DI562" s="19">
        <f>INDEX('Team forecast'!$M$3:$AU$22,MATCH($B562,'Team forecast'!$B$3:$B$22,0),MATCH(DI$1,'Team forecast'!$M$2:$AU$2,0))</f>
        <v>0</v>
      </c>
      <c r="DJ562" s="19">
        <f>INDEX('Team forecast'!$M$3:$AU$22,MATCH($B562,'Team forecast'!$B$3:$B$22,0),MATCH(DJ$1,'Team forecast'!$M$2:$AU$2,0))</f>
        <v>0</v>
      </c>
      <c r="DK562" s="5">
        <f t="shared" si="608"/>
        <v>-5000</v>
      </c>
      <c r="DL562" s="5">
        <f>INDEX('Team forecast'!$M$3:$AU$22,MATCH($B562,'Team forecast'!$B$3:$B$22,0),MATCH(DL$1,'Team forecast'!$M$2:$AU$2,0))*IF($Y562&gt;0,25000,0)</f>
        <v>0</v>
      </c>
      <c r="DM562" s="5">
        <f>INDEX('Team forecast'!$M$3:$AU$22,MATCH($B562,'Team forecast'!$B$3:$B$22,0),MATCH(DM$1,'Team forecast'!$M$2:$AU$2,0))*IF($Y562&gt;0,5000,0)</f>
        <v>0</v>
      </c>
      <c r="DN562" s="5">
        <f>INDEX('Team forecast'!$M$3:$AU$22,MATCH($B562,'Team forecast'!$B$3:$B$22,0),MATCH(DN$1,'Team forecast'!$M$2:$AU$2,0))*IF($Y562&gt;0,-15000,0)</f>
        <v>0</v>
      </c>
      <c r="DO562" s="5">
        <f t="shared" si="609"/>
        <v>0</v>
      </c>
      <c r="DP562" s="5">
        <f t="shared" si="610"/>
        <v>0</v>
      </c>
      <c r="DQ562" s="5">
        <f t="shared" si="611"/>
        <v>0</v>
      </c>
      <c r="DR562" s="5">
        <f t="shared" si="612"/>
        <v>0</v>
      </c>
      <c r="DS562" s="5">
        <f t="shared" si="613"/>
        <v>0</v>
      </c>
      <c r="DT562" s="5">
        <f t="shared" si="614"/>
        <v>0</v>
      </c>
      <c r="DU562" s="5">
        <f t="shared" si="615"/>
        <v>0</v>
      </c>
      <c r="DV562" s="5">
        <f t="shared" si="616"/>
        <v>0</v>
      </c>
      <c r="DW562" s="5">
        <f t="shared" si="617"/>
        <v>0</v>
      </c>
      <c r="DX562" s="5">
        <f>IFERROR(SUM(DL562:DW562),0)*((Cockpit!$C$3)^5)</f>
        <v>0</v>
      </c>
      <c r="DY562" s="5">
        <f t="shared" si="618"/>
        <v>-5000</v>
      </c>
      <c r="DZ562" s="5" t="str">
        <f>IF(ISERROR(MATCH(A562,'Current squad'!B:B,0)),"No","Yes")</f>
        <v>No</v>
      </c>
      <c r="EA562" s="5" cm="1">
        <f t="array" ref="EA562">IFERROR(_xlfn.IFS(DZ562="Yes",0,DZ562="No",H562*1%),999999)</f>
        <v>28620</v>
      </c>
      <c r="EB562" s="5">
        <f t="shared" si="645"/>
        <v>2890620</v>
      </c>
      <c r="EC562" s="5">
        <f t="shared" si="619"/>
        <v>-33620</v>
      </c>
      <c r="ED562" s="1">
        <f t="shared" si="646"/>
        <v>-1.1747030048916841E-2</v>
      </c>
      <c r="EE562" s="5">
        <f>RANK(EC562,$EC$2:$EC$572)+COUNTIF($EC$2:EC562,EC562)-1</f>
        <v>342</v>
      </c>
      <c r="EF562" s="4">
        <f>RANK(ED562,$ED$2:$ED$572)+COUNTIF($ED$2:ED562,ED562)-1</f>
        <v>385</v>
      </c>
    </row>
    <row r="563" spans="1:136" x14ac:dyDescent="0.3">
      <c r="A563" t="str">
        <f>IF(Holdet.dk!A563&lt;&gt;"",Holdet.dk!A563,"")</f>
        <v>Daniel Podence</v>
      </c>
      <c r="B563" t="str">
        <f>INDEX(Holdet.dk!B:B,MATCH($A563,Holdet.dk!$A:$A,0))</f>
        <v>Wolverhampton</v>
      </c>
      <c r="C563" t="str">
        <f>INDEX(Holdet.dk!C:C,MATCH($A563,Holdet.dk!$A:$A,0))</f>
        <v>Striker</v>
      </c>
      <c r="D563" t="str">
        <f>INDEX(Holdet.dk!D:D,MATCH($A563,Holdet.dk!$A:$A,0))</f>
        <v>5.021.000</v>
      </c>
      <c r="E563" s="1">
        <f>IFERROR(_xlfn.NUMBERVALUE(INDEX(Holdet.dk!$E:$E,MATCH($A563,Holdet.dk!$A:$A,0)),","),0)</f>
        <v>6.9999999999999993E-3</v>
      </c>
      <c r="F563" t="str">
        <f>IF(INDEX(Lookup!H:H,MATCH('Master data'!A563,Lookup!G:G,0))=0,A563,INDEX(Lookup!H:H,MATCH('Master data'!A563,Lookup!G:G,0)))</f>
        <v>Daniel Podence</v>
      </c>
      <c r="G563" t="str">
        <f>IFERROR(INDEX(Lookup!B:B,MATCH(INDEX(Rotowire!C:C,MATCH(F563,Rotowire!A:A,0)),Lookup!D:D,0)),"")</f>
        <v/>
      </c>
      <c r="H563" s="5">
        <f t="shared" si="552"/>
        <v>5021000</v>
      </c>
      <c r="I563" s="19">
        <f>IFERROR(INDEX('Team forecast'!$G$3:$I$22,MATCH($B563,'Team forecast'!$B$3:$B$22,0),MATCH(I$1,'Team forecast'!$G$2:$I$2,0)),0)</f>
        <v>0.75816993464052274</v>
      </c>
      <c r="J563" s="19">
        <f>IFERROR(INDEX('Team forecast'!$G$3:$I$22,MATCH($B563,'Team forecast'!$B$3:$B$22,0),MATCH(J$1,'Team forecast'!$G$2:$I$2,0)),0)</f>
        <v>1.0869565217391304</v>
      </c>
      <c r="K563" s="19">
        <f>IFERROR(INDEX('Team forecast'!$G$3:$I$22,MATCH($B563,'Team forecast'!$B$3:$B$22,0),MATCH(K$1,'Team forecast'!$G$2:$I$2,0)),0)</f>
        <v>0.89252064059371927</v>
      </c>
      <c r="L563">
        <f>SUMIFS(Rotowire!E:E,Rotowire!$A:$A,'Master data'!$F563)</f>
        <v>0</v>
      </c>
      <c r="M563" s="2">
        <f>SUMIFS(Rotowire!F:F,Rotowire!$A:$A,'Master data'!$F563)*I563</f>
        <v>0</v>
      </c>
      <c r="N563" s="2">
        <f>SUMIFS(Rotowire!G:G,Rotowire!$A:$A,'Master data'!$F563)*I563</f>
        <v>0</v>
      </c>
      <c r="O563" s="2">
        <f>SUMIFS(Rotowire!I:I,Rotowire!$A:$A,'Master data'!$F563)*I563</f>
        <v>0</v>
      </c>
      <c r="P563" s="2">
        <f>SUMIFS(Rotowire!W:W,Rotowire!$A:$A,'Master data'!$F563)*K563</f>
        <v>0</v>
      </c>
      <c r="Q563" s="2">
        <f>SUMIFS(Rotowire!Y:Y,Rotowire!$A:$A,'Master data'!$F563)*J563</f>
        <v>0</v>
      </c>
      <c r="R563" s="2">
        <f>SUMIFS(Rotowire!AB:AB,Rotowire!$A:$A,'Master data'!$F563)</f>
        <v>0</v>
      </c>
      <c r="S563" s="2">
        <f>SUMIFS(Rotowire!AC:AC,Rotowire!$A:$A,'Master data'!$F563)</f>
        <v>0</v>
      </c>
      <c r="T563" s="2">
        <f>INDEX('Team forecast'!D$3:D$22,MATCH($B563,'Team forecast'!$B$3:$B$22,0))</f>
        <v>1.1599999999999999</v>
      </c>
      <c r="U563" s="2">
        <f>INDEX('Team forecast'!E$3:E$22,MATCH($B563,'Team forecast'!$B$3:$B$22,0))</f>
        <v>1.5</v>
      </c>
      <c r="V563" s="2">
        <f>INDEX('Team forecast'!J$3:J$22,MATCH($B563,'Team forecast'!$B$3:$B$22,0))</f>
        <v>0.29099999999999998</v>
      </c>
      <c r="W563" s="2">
        <f>INDEX('Team forecast'!K$3:K$22,MATCH($B563,'Team forecast'!$B$3:$B$22,0))</f>
        <v>0.26269999999999999</v>
      </c>
      <c r="X563" s="2">
        <f>INDEX('Team forecast'!L$3:L$22,MATCH($B563,'Team forecast'!$B$3:$B$22,0))</f>
        <v>0.44640000000000002</v>
      </c>
      <c r="Y563" s="5">
        <f t="shared" si="620"/>
        <v>-5000</v>
      </c>
      <c r="Z563" s="5">
        <f t="shared" si="621"/>
        <v>0</v>
      </c>
      <c r="AA563" s="5">
        <f t="shared" si="622"/>
        <v>0</v>
      </c>
      <c r="AB563" s="5">
        <f t="shared" si="623"/>
        <v>0</v>
      </c>
      <c r="AC563" s="5">
        <f t="shared" si="557"/>
        <v>0</v>
      </c>
      <c r="AD563" s="5">
        <f t="shared" si="624"/>
        <v>0</v>
      </c>
      <c r="AE563" s="5">
        <f t="shared" si="625"/>
        <v>0</v>
      </c>
      <c r="AF563" s="5">
        <f t="shared" si="558"/>
        <v>0</v>
      </c>
      <c r="AG563" s="5">
        <f t="shared" si="559"/>
        <v>0</v>
      </c>
      <c r="AH563" s="5">
        <f t="shared" si="626"/>
        <v>0</v>
      </c>
      <c r="AI563" s="5">
        <f t="shared" si="627"/>
        <v>0</v>
      </c>
      <c r="AJ563" s="5">
        <f t="shared" si="566"/>
        <v>0</v>
      </c>
      <c r="AK563" s="5">
        <f t="shared" si="567"/>
        <v>0</v>
      </c>
      <c r="AL563" s="5">
        <f>IFERROR(SUM(Y563:AK563),-5000)*((Cockpit!$C$3)^0)</f>
        <v>-5000</v>
      </c>
      <c r="AM563" s="19">
        <f>INDEX('Team forecast'!$M$3:$AU$22,MATCH($B563,'Team forecast'!$B$3:$B$22,0),MATCH(AM$1,'Team forecast'!$M$2:$AU$2,0))</f>
        <v>0</v>
      </c>
      <c r="AN563" s="19">
        <f>INDEX('Team forecast'!$M$3:$AU$22,MATCH($B563,'Team forecast'!$B$3:$B$22,0),MATCH(AN$1,'Team forecast'!$M$2:$AU$2,0))</f>
        <v>0</v>
      </c>
      <c r="AO563" s="19">
        <f>INDEX('Team forecast'!$M$3:$AU$22,MATCH($B563,'Team forecast'!$B$3:$B$22,0),MATCH(AO$1,'Team forecast'!$M$2:$AU$2,0))</f>
        <v>0</v>
      </c>
      <c r="AP563" s="19">
        <f>INDEX('Team forecast'!$M$3:$AU$22,MATCH($B563,'Team forecast'!$B$3:$B$22,0),MATCH(AP$1,'Team forecast'!$M$2:$AU$2,0))</f>
        <v>0</v>
      </c>
      <c r="AQ563" s="5">
        <f t="shared" si="568"/>
        <v>-5000</v>
      </c>
      <c r="AR563" s="5">
        <f>INDEX('Team forecast'!$M$3:$AU$22,MATCH($B563,'Team forecast'!$B$3:$B$22,0),MATCH(AR$1,'Team forecast'!$M$2:$AU$2,0))*IF($Y563&gt;0,25000,0)</f>
        <v>0</v>
      </c>
      <c r="AS563" s="5">
        <f>INDEX('Team forecast'!$M$3:$AU$22,MATCH($B563,'Team forecast'!$B$3:$B$22,0),MATCH(AS$1,'Team forecast'!$M$2:$AU$2,0))*IF($Y563&gt;0,5000,0)</f>
        <v>0</v>
      </c>
      <c r="AT563" s="5">
        <f>INDEX('Team forecast'!$M$3:$AU$22,MATCH($B563,'Team forecast'!$B$3:$B$22,0),MATCH(AT$1,'Team forecast'!$M$2:$AU$2,0))*IF($Y563&gt;0,-15000,0)</f>
        <v>0</v>
      </c>
      <c r="AU563" s="5">
        <f t="shared" si="628"/>
        <v>0</v>
      </c>
      <c r="AV563" s="5">
        <f t="shared" si="629"/>
        <v>0</v>
      </c>
      <c r="AW563" s="5">
        <f t="shared" si="630"/>
        <v>0</v>
      </c>
      <c r="AX563" s="5">
        <f t="shared" si="631"/>
        <v>0</v>
      </c>
      <c r="AY563" s="5">
        <f t="shared" si="573"/>
        <v>0</v>
      </c>
      <c r="AZ563" s="5">
        <f t="shared" si="632"/>
        <v>0</v>
      </c>
      <c r="BA563" s="5">
        <f t="shared" si="633"/>
        <v>0</v>
      </c>
      <c r="BB563" s="5">
        <f t="shared" si="634"/>
        <v>0</v>
      </c>
      <c r="BC563" s="5">
        <f t="shared" si="577"/>
        <v>0</v>
      </c>
      <c r="BD563" s="5">
        <f>IFERROR(SUM(AR563:BC563),0)*((Cockpit!$C$3)^1)</f>
        <v>0</v>
      </c>
      <c r="BE563" s="19">
        <f>INDEX('Team forecast'!$M$3:$AU$22,MATCH($B563,'Team forecast'!$B$3:$B$22,0),MATCH(BE$1,'Team forecast'!$M$2:$AU$2,0))</f>
        <v>0</v>
      </c>
      <c r="BF563" s="19">
        <f>INDEX('Team forecast'!$M$3:$AU$22,MATCH($B563,'Team forecast'!$B$3:$B$22,0),MATCH(BF$1,'Team forecast'!$M$2:$AU$2,0))</f>
        <v>0</v>
      </c>
      <c r="BG563" s="19">
        <f>INDEX('Team forecast'!$M$3:$AU$22,MATCH($B563,'Team forecast'!$B$3:$B$22,0),MATCH(BG$1,'Team forecast'!$M$2:$AU$2,0))</f>
        <v>0</v>
      </c>
      <c r="BH563" s="19">
        <f>INDEX('Team forecast'!$M$3:$AU$22,MATCH($B563,'Team forecast'!$B$3:$B$22,0),MATCH(BH$1,'Team forecast'!$M$2:$AU$2,0))</f>
        <v>0</v>
      </c>
      <c r="BI563" s="5">
        <f t="shared" si="578"/>
        <v>-5000</v>
      </c>
      <c r="BJ563" s="5">
        <f>INDEX('Team forecast'!$M$3:$AU$22,MATCH($B563,'Team forecast'!$B$3:$B$22,0),MATCH(BJ$1,'Team forecast'!$M$2:$AU$2,0))*IF($Y563&gt;0,25000,0)</f>
        <v>0</v>
      </c>
      <c r="BK563" s="5">
        <f>INDEX('Team forecast'!$M$3:$AU$22,MATCH($B563,'Team forecast'!$B$3:$B$22,0),MATCH(BK$1,'Team forecast'!$M$2:$AU$2,0))*IF($Y563&gt;0,5000,0)</f>
        <v>0</v>
      </c>
      <c r="BL563" s="5">
        <f>INDEX('Team forecast'!$M$3:$AU$22,MATCH($B563,'Team forecast'!$B$3:$B$22,0),MATCH(BL$1,'Team forecast'!$M$2:$AU$2,0))*IF($Y563&gt;0,-15000,0)</f>
        <v>0</v>
      </c>
      <c r="BM563" s="5">
        <f t="shared" si="635"/>
        <v>0</v>
      </c>
      <c r="BN563" s="5">
        <f t="shared" si="636"/>
        <v>0</v>
      </c>
      <c r="BO563" s="5">
        <f t="shared" si="637"/>
        <v>0</v>
      </c>
      <c r="BP563" s="5">
        <f t="shared" si="638"/>
        <v>0</v>
      </c>
      <c r="BQ563" s="5">
        <f t="shared" si="583"/>
        <v>0</v>
      </c>
      <c r="BR563" s="5">
        <f t="shared" si="584"/>
        <v>0</v>
      </c>
      <c r="BS563" s="5">
        <f t="shared" si="585"/>
        <v>0</v>
      </c>
      <c r="BT563" s="5">
        <f t="shared" si="639"/>
        <v>0</v>
      </c>
      <c r="BU563" s="5">
        <f t="shared" si="587"/>
        <v>0</v>
      </c>
      <c r="BV563" s="5">
        <f>IFERROR(SUM(BJ563:BU563),0)*((Cockpit!$C$3)^2)</f>
        <v>0</v>
      </c>
      <c r="BW563" s="19">
        <f>INDEX('Team forecast'!$M$3:$AU$22,MATCH($B563,'Team forecast'!$B$3:$B$22,0),MATCH(BW$1,'Team forecast'!$M$2:$AU$2,0))</f>
        <v>0</v>
      </c>
      <c r="BX563" s="19">
        <f>INDEX('Team forecast'!$M$3:$AU$22,MATCH($B563,'Team forecast'!$B$3:$B$22,0),MATCH(BX$1,'Team forecast'!$M$2:$AU$2,0))</f>
        <v>0</v>
      </c>
      <c r="BY563" s="19">
        <f>INDEX('Team forecast'!$M$3:$AU$22,MATCH($B563,'Team forecast'!$B$3:$B$22,0),MATCH(BY$1,'Team forecast'!$M$2:$AU$2,0))</f>
        <v>0</v>
      </c>
      <c r="BZ563" s="19">
        <f>INDEX('Team forecast'!$M$3:$AU$22,MATCH($B563,'Team forecast'!$B$3:$B$22,0),MATCH(BZ$1,'Team forecast'!$M$2:$AU$2,0))</f>
        <v>0</v>
      </c>
      <c r="CA563" s="5">
        <f t="shared" si="588"/>
        <v>-5000</v>
      </c>
      <c r="CB563" s="5">
        <f>INDEX('Team forecast'!$M$3:$AU$22,MATCH($B563,'Team forecast'!$B$3:$B$22,0),MATCH(CB$1,'Team forecast'!$M$2:$AU$2,0))*IF($Y563&gt;0,25000,0)</f>
        <v>0</v>
      </c>
      <c r="CC563" s="5">
        <f>INDEX('Team forecast'!$M$3:$AU$22,MATCH($B563,'Team forecast'!$B$3:$B$22,0),MATCH(CC$1,'Team forecast'!$M$2:$AU$2,0))*IF($Y563&gt;0,5000,0)</f>
        <v>0</v>
      </c>
      <c r="CD563" s="5">
        <f>INDEX('Team forecast'!$M$3:$AU$22,MATCH($B563,'Team forecast'!$B$3:$B$22,0),MATCH(CD$1,'Team forecast'!$M$2:$AU$2,0))*IF($Y563&gt;0,-15000,0)</f>
        <v>0</v>
      </c>
      <c r="CE563" s="5">
        <f t="shared" si="640"/>
        <v>0</v>
      </c>
      <c r="CF563" s="5">
        <f t="shared" si="641"/>
        <v>0</v>
      </c>
      <c r="CG563" s="5">
        <f t="shared" si="642"/>
        <v>0</v>
      </c>
      <c r="CH563" s="5">
        <f t="shared" si="643"/>
        <v>0</v>
      </c>
      <c r="CI563" s="5">
        <f t="shared" si="593"/>
        <v>0</v>
      </c>
      <c r="CJ563" s="5">
        <f t="shared" si="594"/>
        <v>0</v>
      </c>
      <c r="CK563" s="5">
        <f t="shared" si="595"/>
        <v>0</v>
      </c>
      <c r="CL563" s="5">
        <f t="shared" si="644"/>
        <v>0</v>
      </c>
      <c r="CM563" s="5">
        <f t="shared" si="597"/>
        <v>0</v>
      </c>
      <c r="CN563" s="5">
        <f>IFERROR(SUM(CB563:CM563),0)*((Cockpit!$C$3)^3)</f>
        <v>0</v>
      </c>
      <c r="CO563" s="19">
        <f>INDEX('Team forecast'!$M$3:$AU$22,MATCH($B563,'Team forecast'!$B$3:$B$22,0),MATCH(CO$1,'Team forecast'!$M$2:$AU$2,0))</f>
        <v>0</v>
      </c>
      <c r="CP563" s="19">
        <f>INDEX('Team forecast'!$M$3:$AU$22,MATCH($B563,'Team forecast'!$B$3:$B$22,0),MATCH(CP$1,'Team forecast'!$M$2:$AU$2,0))</f>
        <v>0</v>
      </c>
      <c r="CQ563" s="19">
        <f>INDEX('Team forecast'!$M$3:$AU$22,MATCH($B563,'Team forecast'!$B$3:$B$22,0),MATCH(CQ$1,'Team forecast'!$M$2:$AU$2,0))</f>
        <v>0</v>
      </c>
      <c r="CR563" s="19">
        <f>INDEX('Team forecast'!$M$3:$AU$22,MATCH($B563,'Team forecast'!$B$3:$B$22,0),MATCH(CR$1,'Team forecast'!$M$2:$AU$2,0))</f>
        <v>0</v>
      </c>
      <c r="CS563" s="5">
        <f t="shared" si="598"/>
        <v>-5000</v>
      </c>
      <c r="CT563" s="5">
        <f>INDEX('Team forecast'!$M$3:$AU$22,MATCH($B563,'Team forecast'!$B$3:$B$22,0),MATCH(CT$1,'Team forecast'!$M$2:$AU$2,0))*IF($Y563&gt;0,25000,0)</f>
        <v>0</v>
      </c>
      <c r="CU563" s="5">
        <f>INDEX('Team forecast'!$M$3:$AU$22,MATCH($B563,'Team forecast'!$B$3:$B$22,0),MATCH(CU$1,'Team forecast'!$M$2:$AU$2,0))*IF($Y563&gt;0,5000,0)</f>
        <v>0</v>
      </c>
      <c r="CV563" s="5">
        <f>INDEX('Team forecast'!$M$3:$AU$22,MATCH($B563,'Team forecast'!$B$3:$B$22,0),MATCH(CV$1,'Team forecast'!$M$2:$AU$2,0))*IF($Y563&gt;0,-15000,0)</f>
        <v>0</v>
      </c>
      <c r="CW563" s="5">
        <f t="shared" si="599"/>
        <v>0</v>
      </c>
      <c r="CX563" s="5">
        <f t="shared" si="600"/>
        <v>0</v>
      </c>
      <c r="CY563" s="5">
        <f t="shared" si="601"/>
        <v>0</v>
      </c>
      <c r="CZ563" s="5">
        <f t="shared" si="602"/>
        <v>0</v>
      </c>
      <c r="DA563" s="5">
        <f t="shared" si="603"/>
        <v>0</v>
      </c>
      <c r="DB563" s="5">
        <f t="shared" si="604"/>
        <v>0</v>
      </c>
      <c r="DC563" s="5">
        <f t="shared" si="605"/>
        <v>0</v>
      </c>
      <c r="DD563" s="5">
        <f t="shared" si="606"/>
        <v>0</v>
      </c>
      <c r="DE563" s="5">
        <f t="shared" si="607"/>
        <v>0</v>
      </c>
      <c r="DF563" s="5">
        <f>IFERROR(SUM(CT563:DE563),0)*((Cockpit!$C$3)^4)</f>
        <v>0</v>
      </c>
      <c r="DG563" s="19">
        <f>INDEX('Team forecast'!$M$3:$AU$22,MATCH($B563,'Team forecast'!$B$3:$B$22,0),MATCH(DG$1,'Team forecast'!$M$2:$AU$2,0))</f>
        <v>0</v>
      </c>
      <c r="DH563" s="19">
        <f>INDEX('Team forecast'!$M$3:$AU$22,MATCH($B563,'Team forecast'!$B$3:$B$22,0),MATCH(DH$1,'Team forecast'!$M$2:$AU$2,0))</f>
        <v>0</v>
      </c>
      <c r="DI563" s="19">
        <f>INDEX('Team forecast'!$M$3:$AU$22,MATCH($B563,'Team forecast'!$B$3:$B$22,0),MATCH(DI$1,'Team forecast'!$M$2:$AU$2,0))</f>
        <v>0</v>
      </c>
      <c r="DJ563" s="19">
        <f>INDEX('Team forecast'!$M$3:$AU$22,MATCH($B563,'Team forecast'!$B$3:$B$22,0),MATCH(DJ$1,'Team forecast'!$M$2:$AU$2,0))</f>
        <v>0</v>
      </c>
      <c r="DK563" s="5">
        <f t="shared" si="608"/>
        <v>-5000</v>
      </c>
      <c r="DL563" s="5">
        <f>INDEX('Team forecast'!$M$3:$AU$22,MATCH($B563,'Team forecast'!$B$3:$B$22,0),MATCH(DL$1,'Team forecast'!$M$2:$AU$2,0))*IF($Y563&gt;0,25000,0)</f>
        <v>0</v>
      </c>
      <c r="DM563" s="5">
        <f>INDEX('Team forecast'!$M$3:$AU$22,MATCH($B563,'Team forecast'!$B$3:$B$22,0),MATCH(DM$1,'Team forecast'!$M$2:$AU$2,0))*IF($Y563&gt;0,5000,0)</f>
        <v>0</v>
      </c>
      <c r="DN563" s="5">
        <f>INDEX('Team forecast'!$M$3:$AU$22,MATCH($B563,'Team forecast'!$B$3:$B$22,0),MATCH(DN$1,'Team forecast'!$M$2:$AU$2,0))*IF($Y563&gt;0,-15000,0)</f>
        <v>0</v>
      </c>
      <c r="DO563" s="5">
        <f t="shared" si="609"/>
        <v>0</v>
      </c>
      <c r="DP563" s="5">
        <f t="shared" si="610"/>
        <v>0</v>
      </c>
      <c r="DQ563" s="5">
        <f t="shared" si="611"/>
        <v>0</v>
      </c>
      <c r="DR563" s="5">
        <f t="shared" si="612"/>
        <v>0</v>
      </c>
      <c r="DS563" s="5">
        <f t="shared" si="613"/>
        <v>0</v>
      </c>
      <c r="DT563" s="5">
        <f t="shared" si="614"/>
        <v>0</v>
      </c>
      <c r="DU563" s="5">
        <f t="shared" si="615"/>
        <v>0</v>
      </c>
      <c r="DV563" s="5">
        <f t="shared" si="616"/>
        <v>0</v>
      </c>
      <c r="DW563" s="5">
        <f t="shared" si="617"/>
        <v>0</v>
      </c>
      <c r="DX563" s="5">
        <f>IFERROR(SUM(DL563:DW563),0)*((Cockpit!$C$3)^5)</f>
        <v>0</v>
      </c>
      <c r="DY563" s="5">
        <f t="shared" si="618"/>
        <v>-5000</v>
      </c>
      <c r="DZ563" s="5" t="str">
        <f>IF(ISERROR(MATCH(A563,'Current squad'!B:B,0)),"No","Yes")</f>
        <v>No</v>
      </c>
      <c r="EA563" s="5" cm="1">
        <f t="array" ref="EA563">IFERROR(_xlfn.IFS(DZ563="Yes",0,DZ563="No",H563*1%),999999)</f>
        <v>50210</v>
      </c>
      <c r="EB563" s="5">
        <f t="shared" si="645"/>
        <v>5071210</v>
      </c>
      <c r="EC563" s="5">
        <f t="shared" si="619"/>
        <v>-55210</v>
      </c>
      <c r="ED563" s="1">
        <f t="shared" si="646"/>
        <v>-1.0995817566221868E-2</v>
      </c>
      <c r="EE563" s="5">
        <f>RANK(EC563,$EC$2:$EC$572)+COUNTIF($EC$2:EC563,EC563)-1</f>
        <v>516</v>
      </c>
      <c r="EF563" s="4">
        <f>RANK(ED563,$ED$2:$ED$572)+COUNTIF($ED$2:ED563,ED563)-1</f>
        <v>238</v>
      </c>
    </row>
    <row r="564" spans="1:136" x14ac:dyDescent="0.3">
      <c r="A564" t="str">
        <f>IF(Holdet.dk!A564&lt;&gt;"",Holdet.dk!A564,"")</f>
        <v>Matthew Pennington</v>
      </c>
      <c r="B564" t="str">
        <f>INDEX(Holdet.dk!B:B,MATCH($A564,Holdet.dk!$A:$A,0))</f>
        <v>Everton</v>
      </c>
      <c r="C564" t="str">
        <f>INDEX(Holdet.dk!C:C,MATCH($A564,Holdet.dk!$A:$A,0))</f>
        <v>Defense</v>
      </c>
      <c r="D564" t="str">
        <f>INDEX(Holdet.dk!D:D,MATCH($A564,Holdet.dk!$A:$A,0))</f>
        <v>1.895.000</v>
      </c>
      <c r="E564" s="1">
        <f>IFERROR(_xlfn.NUMBERVALUE(INDEX(Holdet.dk!$E:$E,MATCH($A564,Holdet.dk!$A:$A,0)),","),0)</f>
        <v>2E-3</v>
      </c>
      <c r="F564" t="str">
        <f>IF(INDEX(Lookup!H:H,MATCH('Master data'!A564,Lookup!G:G,0))=0,A564,INDEX(Lookup!H:H,MATCH('Master data'!A564,Lookup!G:G,0)))</f>
        <v>Matthew Pennington</v>
      </c>
      <c r="G564" t="str">
        <f>IFERROR(INDEX(Lookup!B:B,MATCH(INDEX(Rotowire!C:C,MATCH(F564,Rotowire!A:A,0)),Lookup!D:D,0)),"")</f>
        <v/>
      </c>
      <c r="H564" s="5">
        <f t="shared" si="552"/>
        <v>1895000</v>
      </c>
      <c r="I564" s="19">
        <f>IFERROR(INDEX('Team forecast'!$G$3:$I$22,MATCH($B564,'Team forecast'!$B$3:$B$22,0),MATCH(I$1,'Team forecast'!$G$2:$I$2,0)),0)</f>
        <v>1.118279569892473</v>
      </c>
      <c r="J564" s="19">
        <f>IFERROR(INDEX('Team forecast'!$G$3:$I$22,MATCH($B564,'Team forecast'!$B$3:$B$22,0),MATCH(J$1,'Team forecast'!$G$2:$I$2,0)),0)</f>
        <v>0.86602870813397137</v>
      </c>
      <c r="K564" s="19">
        <f>IFERROR(INDEX('Team forecast'!$G$3:$I$22,MATCH($B564,'Team forecast'!$B$3:$B$22,0),MATCH(K$1,'Team forecast'!$G$2:$I$2,0)),0)</f>
        <v>1.6365413680270404</v>
      </c>
      <c r="L564">
        <f>SUMIFS(Rotowire!E:E,Rotowire!$A:$A,'Master data'!$F564)</f>
        <v>0</v>
      </c>
      <c r="M564" s="2">
        <f>SUMIFS(Rotowire!F:F,Rotowire!$A:$A,'Master data'!$F564)*I564</f>
        <v>0</v>
      </c>
      <c r="N564" s="2">
        <f>SUMIFS(Rotowire!G:G,Rotowire!$A:$A,'Master data'!$F564)*I564</f>
        <v>0</v>
      </c>
      <c r="O564" s="2">
        <f>SUMIFS(Rotowire!I:I,Rotowire!$A:$A,'Master data'!$F564)*I564</f>
        <v>0</v>
      </c>
      <c r="P564" s="2">
        <f>SUMIFS(Rotowire!W:W,Rotowire!$A:$A,'Master data'!$F564)*K564</f>
        <v>0</v>
      </c>
      <c r="Q564" s="2">
        <f>SUMIFS(Rotowire!Y:Y,Rotowire!$A:$A,'Master data'!$F564)*J564</f>
        <v>0</v>
      </c>
      <c r="R564" s="2">
        <f>SUMIFS(Rotowire!AB:AB,Rotowire!$A:$A,'Master data'!$F564)</f>
        <v>0</v>
      </c>
      <c r="S564" s="2">
        <f>SUMIFS(Rotowire!AC:AC,Rotowire!$A:$A,'Master data'!$F564)</f>
        <v>0</v>
      </c>
      <c r="T564" s="2">
        <f>INDEX('Team forecast'!D$3:D$22,MATCH($B564,'Team forecast'!$B$3:$B$22,0))</f>
        <v>1.04</v>
      </c>
      <c r="U564" s="2">
        <f>INDEX('Team forecast'!E$3:E$22,MATCH($B564,'Team forecast'!$B$3:$B$22,0))</f>
        <v>1.81</v>
      </c>
      <c r="V564" s="2">
        <f>INDEX('Team forecast'!J$3:J$22,MATCH($B564,'Team forecast'!$B$3:$B$22,0))</f>
        <v>0.21479999999999999</v>
      </c>
      <c r="W564" s="2">
        <f>INDEX('Team forecast'!K$3:K$22,MATCH($B564,'Team forecast'!$B$3:$B$22,0))</f>
        <v>0.23649999999999999</v>
      </c>
      <c r="X564" s="2">
        <f>INDEX('Team forecast'!L$3:L$22,MATCH($B564,'Team forecast'!$B$3:$B$22,0))</f>
        <v>0.54869999999999997</v>
      </c>
      <c r="Y564" s="5">
        <f t="shared" si="620"/>
        <v>-5000</v>
      </c>
      <c r="Z564" s="5">
        <f t="shared" si="621"/>
        <v>0</v>
      </c>
      <c r="AA564" s="5">
        <f t="shared" si="622"/>
        <v>0</v>
      </c>
      <c r="AB564" s="5">
        <f t="shared" si="623"/>
        <v>0</v>
      </c>
      <c r="AC564" s="5">
        <f t="shared" si="557"/>
        <v>0</v>
      </c>
      <c r="AD564" s="5">
        <f t="shared" si="624"/>
        <v>0</v>
      </c>
      <c r="AE564" s="5">
        <f t="shared" si="625"/>
        <v>0</v>
      </c>
      <c r="AF564" s="5">
        <f t="shared" si="558"/>
        <v>0</v>
      </c>
      <c r="AG564" s="5">
        <f t="shared" si="559"/>
        <v>0</v>
      </c>
      <c r="AH564" s="5">
        <f t="shared" si="626"/>
        <v>0</v>
      </c>
      <c r="AI564" s="5">
        <f t="shared" si="627"/>
        <v>0</v>
      </c>
      <c r="AJ564" s="5">
        <f t="shared" si="566"/>
        <v>0</v>
      </c>
      <c r="AK564" s="5">
        <f t="shared" si="567"/>
        <v>0</v>
      </c>
      <c r="AL564" s="5">
        <f>IFERROR(SUM(Y564:AK564),-5000)*((Cockpit!$C$3)^0)</f>
        <v>-5000</v>
      </c>
      <c r="AM564" s="19">
        <f>INDEX('Team forecast'!$M$3:$AU$22,MATCH($B564,'Team forecast'!$B$3:$B$22,0),MATCH(AM$1,'Team forecast'!$M$2:$AU$2,0))</f>
        <v>0</v>
      </c>
      <c r="AN564" s="19">
        <f>INDEX('Team forecast'!$M$3:$AU$22,MATCH($B564,'Team forecast'!$B$3:$B$22,0),MATCH(AN$1,'Team forecast'!$M$2:$AU$2,0))</f>
        <v>0</v>
      </c>
      <c r="AO564" s="19">
        <f>INDEX('Team forecast'!$M$3:$AU$22,MATCH($B564,'Team forecast'!$B$3:$B$22,0),MATCH(AO$1,'Team forecast'!$M$2:$AU$2,0))</f>
        <v>0</v>
      </c>
      <c r="AP564" s="19">
        <f>INDEX('Team forecast'!$M$3:$AU$22,MATCH($B564,'Team forecast'!$B$3:$B$22,0),MATCH(AP$1,'Team forecast'!$M$2:$AU$2,0))</f>
        <v>0</v>
      </c>
      <c r="AQ564" s="5">
        <f t="shared" si="568"/>
        <v>-5000</v>
      </c>
      <c r="AR564" s="5">
        <f>INDEX('Team forecast'!$M$3:$AU$22,MATCH($B564,'Team forecast'!$B$3:$B$22,0),MATCH(AR$1,'Team forecast'!$M$2:$AU$2,0))*IF($Y564&gt;0,25000,0)</f>
        <v>0</v>
      </c>
      <c r="AS564" s="5">
        <f>INDEX('Team forecast'!$M$3:$AU$22,MATCH($B564,'Team forecast'!$B$3:$B$22,0),MATCH(AS$1,'Team forecast'!$M$2:$AU$2,0))*IF($Y564&gt;0,5000,0)</f>
        <v>0</v>
      </c>
      <c r="AT564" s="5">
        <f>INDEX('Team forecast'!$M$3:$AU$22,MATCH($B564,'Team forecast'!$B$3:$B$22,0),MATCH(AT$1,'Team forecast'!$M$2:$AU$2,0))*IF($Y564&gt;0,-15000,0)</f>
        <v>0</v>
      </c>
      <c r="AU564" s="5">
        <f t="shared" si="628"/>
        <v>0</v>
      </c>
      <c r="AV564" s="5">
        <f t="shared" si="629"/>
        <v>0</v>
      </c>
      <c r="AW564" s="5">
        <f t="shared" si="630"/>
        <v>0</v>
      </c>
      <c r="AX564" s="5">
        <f t="shared" si="631"/>
        <v>0</v>
      </c>
      <c r="AY564" s="5">
        <f t="shared" si="573"/>
        <v>0</v>
      </c>
      <c r="AZ564" s="5">
        <f t="shared" si="632"/>
        <v>0</v>
      </c>
      <c r="BA564" s="5">
        <f t="shared" si="633"/>
        <v>0</v>
      </c>
      <c r="BB564" s="5">
        <f t="shared" si="634"/>
        <v>0</v>
      </c>
      <c r="BC564" s="5">
        <f t="shared" si="577"/>
        <v>0</v>
      </c>
      <c r="BD564" s="5">
        <f>IFERROR(SUM(AR564:BC564),0)*((Cockpit!$C$3)^1)</f>
        <v>0</v>
      </c>
      <c r="BE564" s="19">
        <f>INDEX('Team forecast'!$M$3:$AU$22,MATCH($B564,'Team forecast'!$B$3:$B$22,0),MATCH(BE$1,'Team forecast'!$M$2:$AU$2,0))</f>
        <v>0</v>
      </c>
      <c r="BF564" s="19">
        <f>INDEX('Team forecast'!$M$3:$AU$22,MATCH($B564,'Team forecast'!$B$3:$B$22,0),MATCH(BF$1,'Team forecast'!$M$2:$AU$2,0))</f>
        <v>0</v>
      </c>
      <c r="BG564" s="19">
        <f>INDEX('Team forecast'!$M$3:$AU$22,MATCH($B564,'Team forecast'!$B$3:$B$22,0),MATCH(BG$1,'Team forecast'!$M$2:$AU$2,0))</f>
        <v>0</v>
      </c>
      <c r="BH564" s="19">
        <f>INDEX('Team forecast'!$M$3:$AU$22,MATCH($B564,'Team forecast'!$B$3:$B$22,0),MATCH(BH$1,'Team forecast'!$M$2:$AU$2,0))</f>
        <v>0</v>
      </c>
      <c r="BI564" s="5">
        <f t="shared" si="578"/>
        <v>-5000</v>
      </c>
      <c r="BJ564" s="5">
        <f>INDEX('Team forecast'!$M$3:$AU$22,MATCH($B564,'Team forecast'!$B$3:$B$22,0),MATCH(BJ$1,'Team forecast'!$M$2:$AU$2,0))*IF($Y564&gt;0,25000,0)</f>
        <v>0</v>
      </c>
      <c r="BK564" s="5">
        <f>INDEX('Team forecast'!$M$3:$AU$22,MATCH($B564,'Team forecast'!$B$3:$B$22,0),MATCH(BK$1,'Team forecast'!$M$2:$AU$2,0))*IF($Y564&gt;0,5000,0)</f>
        <v>0</v>
      </c>
      <c r="BL564" s="5">
        <f>INDEX('Team forecast'!$M$3:$AU$22,MATCH($B564,'Team forecast'!$B$3:$B$22,0),MATCH(BL$1,'Team forecast'!$M$2:$AU$2,0))*IF($Y564&gt;0,-15000,0)</f>
        <v>0</v>
      </c>
      <c r="BM564" s="5">
        <f t="shared" si="635"/>
        <v>0</v>
      </c>
      <c r="BN564" s="5">
        <f t="shared" si="636"/>
        <v>0</v>
      </c>
      <c r="BO564" s="5">
        <f t="shared" si="637"/>
        <v>0</v>
      </c>
      <c r="BP564" s="5">
        <f t="shared" si="638"/>
        <v>0</v>
      </c>
      <c r="BQ564" s="5">
        <f t="shared" si="583"/>
        <v>0</v>
      </c>
      <c r="BR564" s="5">
        <f t="shared" si="584"/>
        <v>0</v>
      </c>
      <c r="BS564" s="5">
        <f t="shared" si="585"/>
        <v>0</v>
      </c>
      <c r="BT564" s="5">
        <f t="shared" si="639"/>
        <v>0</v>
      </c>
      <c r="BU564" s="5">
        <f t="shared" si="587"/>
        <v>0</v>
      </c>
      <c r="BV564" s="5">
        <f>IFERROR(SUM(BJ564:BU564),0)*((Cockpit!$C$3)^2)</f>
        <v>0</v>
      </c>
      <c r="BW564" s="19">
        <f>INDEX('Team forecast'!$M$3:$AU$22,MATCH($B564,'Team forecast'!$B$3:$B$22,0),MATCH(BW$1,'Team forecast'!$M$2:$AU$2,0))</f>
        <v>0</v>
      </c>
      <c r="BX564" s="19">
        <f>INDEX('Team forecast'!$M$3:$AU$22,MATCH($B564,'Team forecast'!$B$3:$B$22,0),MATCH(BX$1,'Team forecast'!$M$2:$AU$2,0))</f>
        <v>0</v>
      </c>
      <c r="BY564" s="19">
        <f>INDEX('Team forecast'!$M$3:$AU$22,MATCH($B564,'Team forecast'!$B$3:$B$22,0),MATCH(BY$1,'Team forecast'!$M$2:$AU$2,0))</f>
        <v>0</v>
      </c>
      <c r="BZ564" s="19">
        <f>INDEX('Team forecast'!$M$3:$AU$22,MATCH($B564,'Team forecast'!$B$3:$B$22,0),MATCH(BZ$1,'Team forecast'!$M$2:$AU$2,0))</f>
        <v>0</v>
      </c>
      <c r="CA564" s="5">
        <f t="shared" si="588"/>
        <v>-5000</v>
      </c>
      <c r="CB564" s="5">
        <f>INDEX('Team forecast'!$M$3:$AU$22,MATCH($B564,'Team forecast'!$B$3:$B$22,0),MATCH(CB$1,'Team forecast'!$M$2:$AU$2,0))*IF($Y564&gt;0,25000,0)</f>
        <v>0</v>
      </c>
      <c r="CC564" s="5">
        <f>INDEX('Team forecast'!$M$3:$AU$22,MATCH($B564,'Team forecast'!$B$3:$B$22,0),MATCH(CC$1,'Team forecast'!$M$2:$AU$2,0))*IF($Y564&gt;0,5000,0)</f>
        <v>0</v>
      </c>
      <c r="CD564" s="5">
        <f>INDEX('Team forecast'!$M$3:$AU$22,MATCH($B564,'Team forecast'!$B$3:$B$22,0),MATCH(CD$1,'Team forecast'!$M$2:$AU$2,0))*IF($Y564&gt;0,-15000,0)</f>
        <v>0</v>
      </c>
      <c r="CE564" s="5">
        <f t="shared" si="640"/>
        <v>0</v>
      </c>
      <c r="CF564" s="5">
        <f t="shared" si="641"/>
        <v>0</v>
      </c>
      <c r="CG564" s="5">
        <f t="shared" si="642"/>
        <v>0</v>
      </c>
      <c r="CH564" s="5">
        <f t="shared" si="643"/>
        <v>0</v>
      </c>
      <c r="CI564" s="5">
        <f t="shared" si="593"/>
        <v>0</v>
      </c>
      <c r="CJ564" s="5">
        <f t="shared" si="594"/>
        <v>0</v>
      </c>
      <c r="CK564" s="5">
        <f t="shared" si="595"/>
        <v>0</v>
      </c>
      <c r="CL564" s="5">
        <f t="shared" si="644"/>
        <v>0</v>
      </c>
      <c r="CM564" s="5">
        <f t="shared" si="597"/>
        <v>0</v>
      </c>
      <c r="CN564" s="5">
        <f>IFERROR(SUM(CB564:CM564),0)*((Cockpit!$C$3)^3)</f>
        <v>0</v>
      </c>
      <c r="CO564" s="19">
        <f>INDEX('Team forecast'!$M$3:$AU$22,MATCH($B564,'Team forecast'!$B$3:$B$22,0),MATCH(CO$1,'Team forecast'!$M$2:$AU$2,0))</f>
        <v>0</v>
      </c>
      <c r="CP564" s="19">
        <f>INDEX('Team forecast'!$M$3:$AU$22,MATCH($B564,'Team forecast'!$B$3:$B$22,0),MATCH(CP$1,'Team forecast'!$M$2:$AU$2,0))</f>
        <v>0</v>
      </c>
      <c r="CQ564" s="19">
        <f>INDEX('Team forecast'!$M$3:$AU$22,MATCH($B564,'Team forecast'!$B$3:$B$22,0),MATCH(CQ$1,'Team forecast'!$M$2:$AU$2,0))</f>
        <v>0</v>
      </c>
      <c r="CR564" s="19">
        <f>INDEX('Team forecast'!$M$3:$AU$22,MATCH($B564,'Team forecast'!$B$3:$B$22,0),MATCH(CR$1,'Team forecast'!$M$2:$AU$2,0))</f>
        <v>0</v>
      </c>
      <c r="CS564" s="5">
        <f t="shared" si="598"/>
        <v>-5000</v>
      </c>
      <c r="CT564" s="5">
        <f>INDEX('Team forecast'!$M$3:$AU$22,MATCH($B564,'Team forecast'!$B$3:$B$22,0),MATCH(CT$1,'Team forecast'!$M$2:$AU$2,0))*IF($Y564&gt;0,25000,0)</f>
        <v>0</v>
      </c>
      <c r="CU564" s="5">
        <f>INDEX('Team forecast'!$M$3:$AU$22,MATCH($B564,'Team forecast'!$B$3:$B$22,0),MATCH(CU$1,'Team forecast'!$M$2:$AU$2,0))*IF($Y564&gt;0,5000,0)</f>
        <v>0</v>
      </c>
      <c r="CV564" s="5">
        <f>INDEX('Team forecast'!$M$3:$AU$22,MATCH($B564,'Team forecast'!$B$3:$B$22,0),MATCH(CV$1,'Team forecast'!$M$2:$AU$2,0))*IF($Y564&gt;0,-15000,0)</f>
        <v>0</v>
      </c>
      <c r="CW564" s="5">
        <f t="shared" si="599"/>
        <v>0</v>
      </c>
      <c r="CX564" s="5">
        <f t="shared" si="600"/>
        <v>0</v>
      </c>
      <c r="CY564" s="5">
        <f t="shared" si="601"/>
        <v>0</v>
      </c>
      <c r="CZ564" s="5">
        <f t="shared" si="602"/>
        <v>0</v>
      </c>
      <c r="DA564" s="5">
        <f t="shared" si="603"/>
        <v>0</v>
      </c>
      <c r="DB564" s="5">
        <f t="shared" si="604"/>
        <v>0</v>
      </c>
      <c r="DC564" s="5">
        <f t="shared" si="605"/>
        <v>0</v>
      </c>
      <c r="DD564" s="5">
        <f t="shared" si="606"/>
        <v>0</v>
      </c>
      <c r="DE564" s="5">
        <f t="shared" si="607"/>
        <v>0</v>
      </c>
      <c r="DF564" s="5">
        <f>IFERROR(SUM(CT564:DE564),0)*((Cockpit!$C$3)^4)</f>
        <v>0</v>
      </c>
      <c r="DG564" s="19">
        <f>INDEX('Team forecast'!$M$3:$AU$22,MATCH($B564,'Team forecast'!$B$3:$B$22,0),MATCH(DG$1,'Team forecast'!$M$2:$AU$2,0))</f>
        <v>0</v>
      </c>
      <c r="DH564" s="19">
        <f>INDEX('Team forecast'!$M$3:$AU$22,MATCH($B564,'Team forecast'!$B$3:$B$22,0),MATCH(DH$1,'Team forecast'!$M$2:$AU$2,0))</f>
        <v>0</v>
      </c>
      <c r="DI564" s="19">
        <f>INDEX('Team forecast'!$M$3:$AU$22,MATCH($B564,'Team forecast'!$B$3:$B$22,0),MATCH(DI$1,'Team forecast'!$M$2:$AU$2,0))</f>
        <v>0</v>
      </c>
      <c r="DJ564" s="19">
        <f>INDEX('Team forecast'!$M$3:$AU$22,MATCH($B564,'Team forecast'!$B$3:$B$22,0),MATCH(DJ$1,'Team forecast'!$M$2:$AU$2,0))</f>
        <v>0</v>
      </c>
      <c r="DK564" s="5">
        <f t="shared" si="608"/>
        <v>-5000</v>
      </c>
      <c r="DL564" s="5">
        <f>INDEX('Team forecast'!$M$3:$AU$22,MATCH($B564,'Team forecast'!$B$3:$B$22,0),MATCH(DL$1,'Team forecast'!$M$2:$AU$2,0))*IF($Y564&gt;0,25000,0)</f>
        <v>0</v>
      </c>
      <c r="DM564" s="5">
        <f>INDEX('Team forecast'!$M$3:$AU$22,MATCH($B564,'Team forecast'!$B$3:$B$22,0),MATCH(DM$1,'Team forecast'!$M$2:$AU$2,0))*IF($Y564&gt;0,5000,0)</f>
        <v>0</v>
      </c>
      <c r="DN564" s="5">
        <f>INDEX('Team forecast'!$M$3:$AU$22,MATCH($B564,'Team forecast'!$B$3:$B$22,0),MATCH(DN$1,'Team forecast'!$M$2:$AU$2,0))*IF($Y564&gt;0,-15000,0)</f>
        <v>0</v>
      </c>
      <c r="DO564" s="5">
        <f t="shared" si="609"/>
        <v>0</v>
      </c>
      <c r="DP564" s="5">
        <f t="shared" si="610"/>
        <v>0</v>
      </c>
      <c r="DQ564" s="5">
        <f t="shared" si="611"/>
        <v>0</v>
      </c>
      <c r="DR564" s="5">
        <f t="shared" si="612"/>
        <v>0</v>
      </c>
      <c r="DS564" s="5">
        <f t="shared" si="613"/>
        <v>0</v>
      </c>
      <c r="DT564" s="5">
        <f t="shared" si="614"/>
        <v>0</v>
      </c>
      <c r="DU564" s="5">
        <f t="shared" si="615"/>
        <v>0</v>
      </c>
      <c r="DV564" s="5">
        <f t="shared" si="616"/>
        <v>0</v>
      </c>
      <c r="DW564" s="5">
        <f t="shared" si="617"/>
        <v>0</v>
      </c>
      <c r="DX564" s="5">
        <f>IFERROR(SUM(DL564:DW564),0)*((Cockpit!$C$3)^5)</f>
        <v>0</v>
      </c>
      <c r="DY564" s="5">
        <f t="shared" si="618"/>
        <v>-5000</v>
      </c>
      <c r="DZ564" s="5" t="str">
        <f>IF(ISERROR(MATCH(A564,'Current squad'!B:B,0)),"No","Yes")</f>
        <v>No</v>
      </c>
      <c r="EA564" s="5" cm="1">
        <f t="array" ref="EA564">IFERROR(_xlfn.IFS(DZ564="Yes",0,DZ564="No",H564*1%),999999)</f>
        <v>18950</v>
      </c>
      <c r="EB564" s="5">
        <f t="shared" si="645"/>
        <v>1913950</v>
      </c>
      <c r="EC564" s="5">
        <f t="shared" si="619"/>
        <v>-23950</v>
      </c>
      <c r="ED564" s="1">
        <f t="shared" si="646"/>
        <v>-1.2638522427440632E-2</v>
      </c>
      <c r="EE564" s="5">
        <f>RANK(EC564,$EC$2:$EC$572)+COUNTIF($EC$2:EC564,EC564)-1</f>
        <v>180</v>
      </c>
      <c r="EF564" s="4">
        <f>RANK(ED564,$ED$2:$ED$572)+COUNTIF($ED$2:ED564,ED564)-1</f>
        <v>539</v>
      </c>
    </row>
    <row r="565" spans="1:136" x14ac:dyDescent="0.3">
      <c r="A565" t="str">
        <f>IF(Holdet.dk!A565&lt;&gt;"",Holdet.dk!A565,"")</f>
        <v>Michael Obafemi</v>
      </c>
      <c r="B565" t="str">
        <f>INDEX(Holdet.dk!B:B,MATCH($A565,Holdet.dk!$A:$A,0))</f>
        <v>Southampton</v>
      </c>
      <c r="C565" t="str">
        <f>INDEX(Holdet.dk!C:C,MATCH($A565,Holdet.dk!$A:$A,0))</f>
        <v>Striker</v>
      </c>
      <c r="D565" t="str">
        <f>INDEX(Holdet.dk!D:D,MATCH($A565,Holdet.dk!$A:$A,0))</f>
        <v>2.426.000</v>
      </c>
      <c r="E565" s="1">
        <f>IFERROR(_xlfn.NUMBERVALUE(INDEX(Holdet.dk!$E:$E,MATCH($A565,Holdet.dk!$A:$A,0)),","),0)</f>
        <v>1E-3</v>
      </c>
      <c r="F565" t="str">
        <f>IF(INDEX(Lookup!H:H,MATCH('Master data'!A565,Lookup!G:G,0))=0,A565,INDEX(Lookup!H:H,MATCH('Master data'!A565,Lookup!G:G,0)))</f>
        <v>Michael Obafemi</v>
      </c>
      <c r="G565" t="str">
        <f>IFERROR(INDEX(Lookup!B:B,MATCH(INDEX(Rotowire!C:C,MATCH(F565,Rotowire!A:A,0)),Lookup!D:D,0)),"")</f>
        <v/>
      </c>
      <c r="H565" s="5">
        <f t="shared" si="552"/>
        <v>2426000</v>
      </c>
      <c r="I565" s="19">
        <f>IFERROR(INDEX('Team forecast'!$G$3:$I$22,MATCH($B565,'Team forecast'!$B$3:$B$22,0),MATCH(I$1,'Team forecast'!$G$2:$I$2,0)),0)</f>
        <v>1.1637931034482758</v>
      </c>
      <c r="J565" s="19">
        <f>IFERROR(INDEX('Team forecast'!$G$3:$I$22,MATCH($B565,'Team forecast'!$B$3:$B$22,0),MATCH(J$1,'Team forecast'!$G$2:$I$2,0)),0)</f>
        <v>0.89999999999999991</v>
      </c>
      <c r="K565" s="19">
        <f>IFERROR(INDEX('Team forecast'!$G$3:$I$22,MATCH($B565,'Team forecast'!$B$3:$B$22,0),MATCH(K$1,'Team forecast'!$G$2:$I$2,0)),0)</f>
        <v>1.3912753278240162</v>
      </c>
      <c r="L565">
        <f>SUMIFS(Rotowire!E:E,Rotowire!$A:$A,'Master data'!$F565)</f>
        <v>0</v>
      </c>
      <c r="M565" s="2">
        <f>SUMIFS(Rotowire!F:F,Rotowire!$A:$A,'Master data'!$F565)*I565</f>
        <v>0</v>
      </c>
      <c r="N565" s="2">
        <f>SUMIFS(Rotowire!G:G,Rotowire!$A:$A,'Master data'!$F565)*I565</f>
        <v>0</v>
      </c>
      <c r="O565" s="2">
        <f>SUMIFS(Rotowire!I:I,Rotowire!$A:$A,'Master data'!$F565)*I565</f>
        <v>0</v>
      </c>
      <c r="P565" s="2">
        <f>SUMIFS(Rotowire!W:W,Rotowire!$A:$A,'Master data'!$F565)*K565</f>
        <v>0</v>
      </c>
      <c r="Q565" s="2">
        <f>SUMIFS(Rotowire!Y:Y,Rotowire!$A:$A,'Master data'!$F565)*J565</f>
        <v>0</v>
      </c>
      <c r="R565" s="2">
        <f>SUMIFS(Rotowire!AB:AB,Rotowire!$A:$A,'Master data'!$F565)</f>
        <v>0</v>
      </c>
      <c r="S565" s="2">
        <f>SUMIFS(Rotowire!AC:AC,Rotowire!$A:$A,'Master data'!$F565)</f>
        <v>0</v>
      </c>
      <c r="T565" s="2">
        <f>INDEX('Team forecast'!D$3:D$22,MATCH($B565,'Team forecast'!$B$3:$B$22,0))</f>
        <v>1.35</v>
      </c>
      <c r="U565" s="2">
        <f>INDEX('Team forecast'!E$3:E$22,MATCH($B565,'Team forecast'!$B$3:$B$22,0))</f>
        <v>1.71</v>
      </c>
      <c r="V565" s="2">
        <f>INDEX('Team forecast'!J$3:J$22,MATCH($B565,'Team forecast'!$B$3:$B$22,0))</f>
        <v>0.30020000000000002</v>
      </c>
      <c r="W565" s="2">
        <f>INDEX('Team forecast'!K$3:K$22,MATCH($B565,'Team forecast'!$B$3:$B$22,0))</f>
        <v>0.2422</v>
      </c>
      <c r="X565" s="2">
        <f>INDEX('Team forecast'!L$3:L$22,MATCH($B565,'Team forecast'!$B$3:$B$22,0))</f>
        <v>0.45750000000000002</v>
      </c>
      <c r="Y565" s="5">
        <f t="shared" si="620"/>
        <v>-5000</v>
      </c>
      <c r="Z565" s="5">
        <f t="shared" si="621"/>
        <v>0</v>
      </c>
      <c r="AA565" s="5">
        <f t="shared" si="622"/>
        <v>0</v>
      </c>
      <c r="AB565" s="5">
        <f t="shared" si="623"/>
        <v>0</v>
      </c>
      <c r="AC565" s="5">
        <f t="shared" si="557"/>
        <v>0</v>
      </c>
      <c r="AD565" s="5">
        <f t="shared" si="624"/>
        <v>0</v>
      </c>
      <c r="AE565" s="5">
        <f t="shared" si="625"/>
        <v>0</v>
      </c>
      <c r="AF565" s="5">
        <f t="shared" si="558"/>
        <v>0</v>
      </c>
      <c r="AG565" s="5">
        <f t="shared" si="559"/>
        <v>0</v>
      </c>
      <c r="AH565" s="5">
        <f t="shared" si="626"/>
        <v>0</v>
      </c>
      <c r="AI565" s="5">
        <f t="shared" si="627"/>
        <v>0</v>
      </c>
      <c r="AJ565" s="5">
        <f t="shared" si="566"/>
        <v>0</v>
      </c>
      <c r="AK565" s="5">
        <f t="shared" si="567"/>
        <v>0</v>
      </c>
      <c r="AL565" s="5">
        <f>IFERROR(SUM(Y565:AK565),-5000)*((Cockpit!$C$3)^0)</f>
        <v>-5000</v>
      </c>
      <c r="AM565" s="19">
        <f>INDEX('Team forecast'!$M$3:$AU$22,MATCH($B565,'Team forecast'!$B$3:$B$22,0),MATCH(AM$1,'Team forecast'!$M$2:$AU$2,0))</f>
        <v>0</v>
      </c>
      <c r="AN565" s="19">
        <f>INDEX('Team forecast'!$M$3:$AU$22,MATCH($B565,'Team forecast'!$B$3:$B$22,0),MATCH(AN$1,'Team forecast'!$M$2:$AU$2,0))</f>
        <v>0</v>
      </c>
      <c r="AO565" s="19">
        <f>INDEX('Team forecast'!$M$3:$AU$22,MATCH($B565,'Team forecast'!$B$3:$B$22,0),MATCH(AO$1,'Team forecast'!$M$2:$AU$2,0))</f>
        <v>0</v>
      </c>
      <c r="AP565" s="19">
        <f>INDEX('Team forecast'!$M$3:$AU$22,MATCH($B565,'Team forecast'!$B$3:$B$22,0),MATCH(AP$1,'Team forecast'!$M$2:$AU$2,0))</f>
        <v>0</v>
      </c>
      <c r="AQ565" s="5">
        <f t="shared" si="568"/>
        <v>-5000</v>
      </c>
      <c r="AR565" s="5">
        <f>INDEX('Team forecast'!$M$3:$AU$22,MATCH($B565,'Team forecast'!$B$3:$B$22,0),MATCH(AR$1,'Team forecast'!$M$2:$AU$2,0))*IF($Y565&gt;0,25000,0)</f>
        <v>0</v>
      </c>
      <c r="AS565" s="5">
        <f>INDEX('Team forecast'!$M$3:$AU$22,MATCH($B565,'Team forecast'!$B$3:$B$22,0),MATCH(AS$1,'Team forecast'!$M$2:$AU$2,0))*IF($Y565&gt;0,5000,0)</f>
        <v>0</v>
      </c>
      <c r="AT565" s="5">
        <f>INDEX('Team forecast'!$M$3:$AU$22,MATCH($B565,'Team forecast'!$B$3:$B$22,0),MATCH(AT$1,'Team forecast'!$M$2:$AU$2,0))*IF($Y565&gt;0,-15000,0)</f>
        <v>0</v>
      </c>
      <c r="AU565" s="5">
        <f t="shared" si="628"/>
        <v>0</v>
      </c>
      <c r="AV565" s="5">
        <f t="shared" si="629"/>
        <v>0</v>
      </c>
      <c r="AW565" s="5">
        <f t="shared" si="630"/>
        <v>0</v>
      </c>
      <c r="AX565" s="5">
        <f t="shared" si="631"/>
        <v>0</v>
      </c>
      <c r="AY565" s="5">
        <f t="shared" si="573"/>
        <v>0</v>
      </c>
      <c r="AZ565" s="5">
        <f t="shared" si="632"/>
        <v>0</v>
      </c>
      <c r="BA565" s="5">
        <f t="shared" si="633"/>
        <v>0</v>
      </c>
      <c r="BB565" s="5">
        <f t="shared" si="634"/>
        <v>0</v>
      </c>
      <c r="BC565" s="5">
        <f t="shared" si="577"/>
        <v>0</v>
      </c>
      <c r="BD565" s="5">
        <f>IFERROR(SUM(AR565:BC565),0)*((Cockpit!$C$3)^1)</f>
        <v>0</v>
      </c>
      <c r="BE565" s="19">
        <f>INDEX('Team forecast'!$M$3:$AU$22,MATCH($B565,'Team forecast'!$B$3:$B$22,0),MATCH(BE$1,'Team forecast'!$M$2:$AU$2,0))</f>
        <v>0</v>
      </c>
      <c r="BF565" s="19">
        <f>INDEX('Team forecast'!$M$3:$AU$22,MATCH($B565,'Team forecast'!$B$3:$B$22,0),MATCH(BF$1,'Team forecast'!$M$2:$AU$2,0))</f>
        <v>0</v>
      </c>
      <c r="BG565" s="19">
        <f>INDEX('Team forecast'!$M$3:$AU$22,MATCH($B565,'Team forecast'!$B$3:$B$22,0),MATCH(BG$1,'Team forecast'!$M$2:$AU$2,0))</f>
        <v>0</v>
      </c>
      <c r="BH565" s="19">
        <f>INDEX('Team forecast'!$M$3:$AU$22,MATCH($B565,'Team forecast'!$B$3:$B$22,0),MATCH(BH$1,'Team forecast'!$M$2:$AU$2,0))</f>
        <v>0</v>
      </c>
      <c r="BI565" s="5">
        <f t="shared" si="578"/>
        <v>-5000</v>
      </c>
      <c r="BJ565" s="5">
        <f>INDEX('Team forecast'!$M$3:$AU$22,MATCH($B565,'Team forecast'!$B$3:$B$22,0),MATCH(BJ$1,'Team forecast'!$M$2:$AU$2,0))*IF($Y565&gt;0,25000,0)</f>
        <v>0</v>
      </c>
      <c r="BK565" s="5">
        <f>INDEX('Team forecast'!$M$3:$AU$22,MATCH($B565,'Team forecast'!$B$3:$B$22,0),MATCH(BK$1,'Team forecast'!$M$2:$AU$2,0))*IF($Y565&gt;0,5000,0)</f>
        <v>0</v>
      </c>
      <c r="BL565" s="5">
        <f>INDEX('Team forecast'!$M$3:$AU$22,MATCH($B565,'Team forecast'!$B$3:$B$22,0),MATCH(BL$1,'Team forecast'!$M$2:$AU$2,0))*IF($Y565&gt;0,-15000,0)</f>
        <v>0</v>
      </c>
      <c r="BM565" s="5">
        <f t="shared" si="635"/>
        <v>0</v>
      </c>
      <c r="BN565" s="5">
        <f t="shared" si="636"/>
        <v>0</v>
      </c>
      <c r="BO565" s="5">
        <f t="shared" si="637"/>
        <v>0</v>
      </c>
      <c r="BP565" s="5">
        <f t="shared" si="638"/>
        <v>0</v>
      </c>
      <c r="BQ565" s="5">
        <f t="shared" si="583"/>
        <v>0</v>
      </c>
      <c r="BR565" s="5">
        <f t="shared" si="584"/>
        <v>0</v>
      </c>
      <c r="BS565" s="5">
        <f t="shared" si="585"/>
        <v>0</v>
      </c>
      <c r="BT565" s="5">
        <f t="shared" si="639"/>
        <v>0</v>
      </c>
      <c r="BU565" s="5">
        <f t="shared" si="587"/>
        <v>0</v>
      </c>
      <c r="BV565" s="5">
        <f>IFERROR(SUM(BJ565:BU565),0)*((Cockpit!$C$3)^2)</f>
        <v>0</v>
      </c>
      <c r="BW565" s="19">
        <f>INDEX('Team forecast'!$M$3:$AU$22,MATCH($B565,'Team forecast'!$B$3:$B$22,0),MATCH(BW$1,'Team forecast'!$M$2:$AU$2,0))</f>
        <v>0</v>
      </c>
      <c r="BX565" s="19">
        <f>INDEX('Team forecast'!$M$3:$AU$22,MATCH($B565,'Team forecast'!$B$3:$B$22,0),MATCH(BX$1,'Team forecast'!$M$2:$AU$2,0))</f>
        <v>0</v>
      </c>
      <c r="BY565" s="19">
        <f>INDEX('Team forecast'!$M$3:$AU$22,MATCH($B565,'Team forecast'!$B$3:$B$22,0),MATCH(BY$1,'Team forecast'!$M$2:$AU$2,0))</f>
        <v>0</v>
      </c>
      <c r="BZ565" s="19">
        <f>INDEX('Team forecast'!$M$3:$AU$22,MATCH($B565,'Team forecast'!$B$3:$B$22,0),MATCH(BZ$1,'Team forecast'!$M$2:$AU$2,0))</f>
        <v>0</v>
      </c>
      <c r="CA565" s="5">
        <f t="shared" si="588"/>
        <v>-5000</v>
      </c>
      <c r="CB565" s="5">
        <f>INDEX('Team forecast'!$M$3:$AU$22,MATCH($B565,'Team forecast'!$B$3:$B$22,0),MATCH(CB$1,'Team forecast'!$M$2:$AU$2,0))*IF($Y565&gt;0,25000,0)</f>
        <v>0</v>
      </c>
      <c r="CC565" s="5">
        <f>INDEX('Team forecast'!$M$3:$AU$22,MATCH($B565,'Team forecast'!$B$3:$B$22,0),MATCH(CC$1,'Team forecast'!$M$2:$AU$2,0))*IF($Y565&gt;0,5000,0)</f>
        <v>0</v>
      </c>
      <c r="CD565" s="5">
        <f>INDEX('Team forecast'!$M$3:$AU$22,MATCH($B565,'Team forecast'!$B$3:$B$22,0),MATCH(CD$1,'Team forecast'!$M$2:$AU$2,0))*IF($Y565&gt;0,-15000,0)</f>
        <v>0</v>
      </c>
      <c r="CE565" s="5">
        <f t="shared" si="640"/>
        <v>0</v>
      </c>
      <c r="CF565" s="5">
        <f t="shared" si="641"/>
        <v>0</v>
      </c>
      <c r="CG565" s="5">
        <f t="shared" si="642"/>
        <v>0</v>
      </c>
      <c r="CH565" s="5">
        <f t="shared" si="643"/>
        <v>0</v>
      </c>
      <c r="CI565" s="5">
        <f t="shared" si="593"/>
        <v>0</v>
      </c>
      <c r="CJ565" s="5">
        <f t="shared" si="594"/>
        <v>0</v>
      </c>
      <c r="CK565" s="5">
        <f t="shared" si="595"/>
        <v>0</v>
      </c>
      <c r="CL565" s="5">
        <f t="shared" si="644"/>
        <v>0</v>
      </c>
      <c r="CM565" s="5">
        <f t="shared" si="597"/>
        <v>0</v>
      </c>
      <c r="CN565" s="5">
        <f>IFERROR(SUM(CB565:CM565),0)*((Cockpit!$C$3)^3)</f>
        <v>0</v>
      </c>
      <c r="CO565" s="19">
        <f>INDEX('Team forecast'!$M$3:$AU$22,MATCH($B565,'Team forecast'!$B$3:$B$22,0),MATCH(CO$1,'Team forecast'!$M$2:$AU$2,0))</f>
        <v>0</v>
      </c>
      <c r="CP565" s="19">
        <f>INDEX('Team forecast'!$M$3:$AU$22,MATCH($B565,'Team forecast'!$B$3:$B$22,0),MATCH(CP$1,'Team forecast'!$M$2:$AU$2,0))</f>
        <v>0</v>
      </c>
      <c r="CQ565" s="19">
        <f>INDEX('Team forecast'!$M$3:$AU$22,MATCH($B565,'Team forecast'!$B$3:$B$22,0),MATCH(CQ$1,'Team forecast'!$M$2:$AU$2,0))</f>
        <v>0</v>
      </c>
      <c r="CR565" s="19">
        <f>INDEX('Team forecast'!$M$3:$AU$22,MATCH($B565,'Team forecast'!$B$3:$B$22,0),MATCH(CR$1,'Team forecast'!$M$2:$AU$2,0))</f>
        <v>0</v>
      </c>
      <c r="CS565" s="5">
        <f t="shared" si="598"/>
        <v>-5000</v>
      </c>
      <c r="CT565" s="5">
        <f>INDEX('Team forecast'!$M$3:$AU$22,MATCH($B565,'Team forecast'!$B$3:$B$22,0),MATCH(CT$1,'Team forecast'!$M$2:$AU$2,0))*IF($Y565&gt;0,25000,0)</f>
        <v>0</v>
      </c>
      <c r="CU565" s="5">
        <f>INDEX('Team forecast'!$M$3:$AU$22,MATCH($B565,'Team forecast'!$B$3:$B$22,0),MATCH(CU$1,'Team forecast'!$M$2:$AU$2,0))*IF($Y565&gt;0,5000,0)</f>
        <v>0</v>
      </c>
      <c r="CV565" s="5">
        <f>INDEX('Team forecast'!$M$3:$AU$22,MATCH($B565,'Team forecast'!$B$3:$B$22,0),MATCH(CV$1,'Team forecast'!$M$2:$AU$2,0))*IF($Y565&gt;0,-15000,0)</f>
        <v>0</v>
      </c>
      <c r="CW565" s="5">
        <f t="shared" si="599"/>
        <v>0</v>
      </c>
      <c r="CX565" s="5">
        <f t="shared" si="600"/>
        <v>0</v>
      </c>
      <c r="CY565" s="5">
        <f t="shared" si="601"/>
        <v>0</v>
      </c>
      <c r="CZ565" s="5">
        <f t="shared" si="602"/>
        <v>0</v>
      </c>
      <c r="DA565" s="5">
        <f t="shared" si="603"/>
        <v>0</v>
      </c>
      <c r="DB565" s="5">
        <f t="shared" si="604"/>
        <v>0</v>
      </c>
      <c r="DC565" s="5">
        <f t="shared" si="605"/>
        <v>0</v>
      </c>
      <c r="DD565" s="5">
        <f t="shared" si="606"/>
        <v>0</v>
      </c>
      <c r="DE565" s="5">
        <f t="shared" si="607"/>
        <v>0</v>
      </c>
      <c r="DF565" s="5">
        <f>IFERROR(SUM(CT565:DE565),0)*((Cockpit!$C$3)^4)</f>
        <v>0</v>
      </c>
      <c r="DG565" s="19">
        <f>INDEX('Team forecast'!$M$3:$AU$22,MATCH($B565,'Team forecast'!$B$3:$B$22,0),MATCH(DG$1,'Team forecast'!$M$2:$AU$2,0))</f>
        <v>0</v>
      </c>
      <c r="DH565" s="19">
        <f>INDEX('Team forecast'!$M$3:$AU$22,MATCH($B565,'Team forecast'!$B$3:$B$22,0),MATCH(DH$1,'Team forecast'!$M$2:$AU$2,0))</f>
        <v>0</v>
      </c>
      <c r="DI565" s="19">
        <f>INDEX('Team forecast'!$M$3:$AU$22,MATCH($B565,'Team forecast'!$B$3:$B$22,0),MATCH(DI$1,'Team forecast'!$M$2:$AU$2,0))</f>
        <v>0</v>
      </c>
      <c r="DJ565" s="19">
        <f>INDEX('Team forecast'!$M$3:$AU$22,MATCH($B565,'Team forecast'!$B$3:$B$22,0),MATCH(DJ$1,'Team forecast'!$M$2:$AU$2,0))</f>
        <v>0</v>
      </c>
      <c r="DK565" s="5">
        <f t="shared" si="608"/>
        <v>-5000</v>
      </c>
      <c r="DL565" s="5">
        <f>INDEX('Team forecast'!$M$3:$AU$22,MATCH($B565,'Team forecast'!$B$3:$B$22,0),MATCH(DL$1,'Team forecast'!$M$2:$AU$2,0))*IF($Y565&gt;0,25000,0)</f>
        <v>0</v>
      </c>
      <c r="DM565" s="5">
        <f>INDEX('Team forecast'!$M$3:$AU$22,MATCH($B565,'Team forecast'!$B$3:$B$22,0),MATCH(DM$1,'Team forecast'!$M$2:$AU$2,0))*IF($Y565&gt;0,5000,0)</f>
        <v>0</v>
      </c>
      <c r="DN565" s="5">
        <f>INDEX('Team forecast'!$M$3:$AU$22,MATCH($B565,'Team forecast'!$B$3:$B$22,0),MATCH(DN$1,'Team forecast'!$M$2:$AU$2,0))*IF($Y565&gt;0,-15000,0)</f>
        <v>0</v>
      </c>
      <c r="DO565" s="5">
        <f t="shared" si="609"/>
        <v>0</v>
      </c>
      <c r="DP565" s="5">
        <f t="shared" si="610"/>
        <v>0</v>
      </c>
      <c r="DQ565" s="5">
        <f t="shared" si="611"/>
        <v>0</v>
      </c>
      <c r="DR565" s="5">
        <f t="shared" si="612"/>
        <v>0</v>
      </c>
      <c r="DS565" s="5">
        <f t="shared" si="613"/>
        <v>0</v>
      </c>
      <c r="DT565" s="5">
        <f t="shared" si="614"/>
        <v>0</v>
      </c>
      <c r="DU565" s="5">
        <f t="shared" si="615"/>
        <v>0</v>
      </c>
      <c r="DV565" s="5">
        <f t="shared" si="616"/>
        <v>0</v>
      </c>
      <c r="DW565" s="5">
        <f t="shared" si="617"/>
        <v>0</v>
      </c>
      <c r="DX565" s="5">
        <f>IFERROR(SUM(DL565:DW565),0)*((Cockpit!$C$3)^5)</f>
        <v>0</v>
      </c>
      <c r="DY565" s="5">
        <f t="shared" si="618"/>
        <v>-5000</v>
      </c>
      <c r="DZ565" s="5" t="str">
        <f>IF(ISERROR(MATCH(A565,'Current squad'!B:B,0)),"No","Yes")</f>
        <v>No</v>
      </c>
      <c r="EA565" s="5" cm="1">
        <f t="array" ref="EA565">IFERROR(_xlfn.IFS(DZ565="Yes",0,DZ565="No",H565*1%),999999)</f>
        <v>24260</v>
      </c>
      <c r="EB565" s="5">
        <f t="shared" si="645"/>
        <v>2450260</v>
      </c>
      <c r="EC565" s="5">
        <f t="shared" si="619"/>
        <v>-29260</v>
      </c>
      <c r="ED565" s="1">
        <f t="shared" si="646"/>
        <v>-1.2061005770816159E-2</v>
      </c>
      <c r="EE565" s="5">
        <f>RANK(EC565,$EC$2:$EC$572)+COUNTIF($EC$2:EC565,EC565)-1</f>
        <v>284</v>
      </c>
      <c r="EF565" s="4">
        <f>RANK(ED565,$ED$2:$ED$572)+COUNTIF($ED$2:ED565,ED565)-1</f>
        <v>434</v>
      </c>
    </row>
    <row r="566" spans="1:136" x14ac:dyDescent="0.3">
      <c r="A566" t="str">
        <f>IF(Holdet.dk!A566&lt;&gt;"",Holdet.dk!A566,"")</f>
        <v>Daniel Owen James</v>
      </c>
      <c r="B566" t="str">
        <f>INDEX(Holdet.dk!B:B,MATCH($A566,Holdet.dk!$A:$A,0))</f>
        <v>Manchester United</v>
      </c>
      <c r="C566" t="str">
        <f>INDEX(Holdet.dk!C:C,MATCH($A566,Holdet.dk!$A:$A,0))</f>
        <v>Midfield</v>
      </c>
      <c r="D566" t="str">
        <f>INDEX(Holdet.dk!D:D,MATCH($A566,Holdet.dk!$A:$A,0))</f>
        <v>4.513.000</v>
      </c>
      <c r="E566" s="1">
        <f>IFERROR(_xlfn.NUMBERVALUE(INDEX(Holdet.dk!$E:$E,MATCH($A566,Holdet.dk!$A:$A,0)),","),0)</f>
        <v>3.0000000000000001E-3</v>
      </c>
      <c r="F566" t="str">
        <f>IF(INDEX(Lookup!H:H,MATCH('Master data'!A566,Lookup!G:G,0))=0,A566,INDEX(Lookup!H:H,MATCH('Master data'!A566,Lookup!G:G,0)))</f>
        <v>Daniel James</v>
      </c>
      <c r="G566" t="str">
        <f>IFERROR(INDEX(Lookup!B:B,MATCH(INDEX(Rotowire!C:C,MATCH(F566,Rotowire!A:A,0)),Lookup!D:D,0)),"")</f>
        <v/>
      </c>
      <c r="H566" s="5">
        <f t="shared" si="552"/>
        <v>4513000</v>
      </c>
      <c r="I566" s="19">
        <f>IFERROR(INDEX('Team forecast'!$G$3:$I$22,MATCH($B566,'Team forecast'!$B$3:$B$22,0),MATCH(I$1,'Team forecast'!$G$2:$I$2,0)),0)</f>
        <v>1.0869565217391304</v>
      </c>
      <c r="J566" s="19">
        <f>IFERROR(INDEX('Team forecast'!$G$3:$I$22,MATCH($B566,'Team forecast'!$B$3:$B$22,0),MATCH(J$1,'Team forecast'!$G$2:$I$2,0)),0)</f>
        <v>0.75816993464052274</v>
      </c>
      <c r="K566" s="19">
        <f>IFERROR(INDEX('Team forecast'!$G$3:$I$22,MATCH($B566,'Team forecast'!$B$3:$B$22,0),MATCH(K$1,'Team forecast'!$G$2:$I$2,0)),0)</f>
        <v>1.4927913375362158</v>
      </c>
      <c r="L566">
        <f>SUMIFS(Rotowire!E:E,Rotowire!$A:$A,'Master data'!$F566)</f>
        <v>0</v>
      </c>
      <c r="M566" s="2">
        <f>SUMIFS(Rotowire!F:F,Rotowire!$A:$A,'Master data'!$F566)*I566</f>
        <v>0</v>
      </c>
      <c r="N566" s="2">
        <f>SUMIFS(Rotowire!G:G,Rotowire!$A:$A,'Master data'!$F566)*I566</f>
        <v>0</v>
      </c>
      <c r="O566" s="2">
        <f>SUMIFS(Rotowire!I:I,Rotowire!$A:$A,'Master data'!$F566)*I566</f>
        <v>0</v>
      </c>
      <c r="P566" s="2">
        <f>SUMIFS(Rotowire!W:W,Rotowire!$A:$A,'Master data'!$F566)*K566</f>
        <v>0</v>
      </c>
      <c r="Q566" s="2">
        <f>SUMIFS(Rotowire!Y:Y,Rotowire!$A:$A,'Master data'!$F566)*J566</f>
        <v>0</v>
      </c>
      <c r="R566" s="2">
        <f>SUMIFS(Rotowire!AB:AB,Rotowire!$A:$A,'Master data'!$F566)</f>
        <v>0</v>
      </c>
      <c r="S566" s="2">
        <f>SUMIFS(Rotowire!AC:AC,Rotowire!$A:$A,'Master data'!$F566)</f>
        <v>0</v>
      </c>
      <c r="T566" s="2">
        <f>INDEX('Team forecast'!D$3:D$22,MATCH($B566,'Team forecast'!$B$3:$B$22,0))</f>
        <v>1.5</v>
      </c>
      <c r="U566" s="2">
        <f>INDEX('Team forecast'!E$3:E$22,MATCH($B566,'Team forecast'!$B$3:$B$22,0))</f>
        <v>1.1599999999999999</v>
      </c>
      <c r="V566" s="2">
        <f>INDEX('Team forecast'!J$3:J$22,MATCH($B566,'Team forecast'!$B$3:$B$22,0))</f>
        <v>0.44640000000000002</v>
      </c>
      <c r="W566" s="2">
        <f>INDEX('Team forecast'!K$3:K$22,MATCH($B566,'Team forecast'!$B$3:$B$22,0))</f>
        <v>0.26269999999999999</v>
      </c>
      <c r="X566" s="2">
        <f>INDEX('Team forecast'!L$3:L$22,MATCH($B566,'Team forecast'!$B$3:$B$22,0))</f>
        <v>0.29099999999999998</v>
      </c>
      <c r="Y566" s="5">
        <f t="shared" si="620"/>
        <v>-5000</v>
      </c>
      <c r="Z566" s="5">
        <f t="shared" si="621"/>
        <v>0</v>
      </c>
      <c r="AA566" s="5">
        <f t="shared" si="622"/>
        <v>0</v>
      </c>
      <c r="AB566" s="5">
        <f t="shared" si="623"/>
        <v>0</v>
      </c>
      <c r="AC566" s="5">
        <f t="shared" si="557"/>
        <v>0</v>
      </c>
      <c r="AD566" s="5">
        <f t="shared" si="624"/>
        <v>0</v>
      </c>
      <c r="AE566" s="5">
        <f t="shared" si="625"/>
        <v>0</v>
      </c>
      <c r="AF566" s="5">
        <f t="shared" si="558"/>
        <v>0</v>
      </c>
      <c r="AG566" s="5">
        <f t="shared" si="559"/>
        <v>0</v>
      </c>
      <c r="AH566" s="5">
        <f t="shared" si="626"/>
        <v>0</v>
      </c>
      <c r="AI566" s="5">
        <f t="shared" si="627"/>
        <v>0</v>
      </c>
      <c r="AJ566" s="5">
        <f t="shared" si="566"/>
        <v>0</v>
      </c>
      <c r="AK566" s="5">
        <f t="shared" si="567"/>
        <v>0</v>
      </c>
      <c r="AL566" s="5">
        <f>IFERROR(SUM(Y566:AK566),-5000)*((Cockpit!$C$3)^0)</f>
        <v>-5000</v>
      </c>
      <c r="AM566" s="19">
        <f>INDEX('Team forecast'!$M$3:$AU$22,MATCH($B566,'Team forecast'!$B$3:$B$22,0),MATCH(AM$1,'Team forecast'!$M$2:$AU$2,0))</f>
        <v>0</v>
      </c>
      <c r="AN566" s="19">
        <f>INDEX('Team forecast'!$M$3:$AU$22,MATCH($B566,'Team forecast'!$B$3:$B$22,0),MATCH(AN$1,'Team forecast'!$M$2:$AU$2,0))</f>
        <v>0</v>
      </c>
      <c r="AO566" s="19">
        <f>INDEX('Team forecast'!$M$3:$AU$22,MATCH($B566,'Team forecast'!$B$3:$B$22,0),MATCH(AO$1,'Team forecast'!$M$2:$AU$2,0))</f>
        <v>0</v>
      </c>
      <c r="AP566" s="19">
        <f>INDEX('Team forecast'!$M$3:$AU$22,MATCH($B566,'Team forecast'!$B$3:$B$22,0),MATCH(AP$1,'Team forecast'!$M$2:$AU$2,0))</f>
        <v>0</v>
      </c>
      <c r="AQ566" s="5">
        <f t="shared" si="568"/>
        <v>-5000</v>
      </c>
      <c r="AR566" s="5">
        <f>INDEX('Team forecast'!$M$3:$AU$22,MATCH($B566,'Team forecast'!$B$3:$B$22,0),MATCH(AR$1,'Team forecast'!$M$2:$AU$2,0))*IF($Y566&gt;0,25000,0)</f>
        <v>0</v>
      </c>
      <c r="AS566" s="5">
        <f>INDEX('Team forecast'!$M$3:$AU$22,MATCH($B566,'Team forecast'!$B$3:$B$22,0),MATCH(AS$1,'Team forecast'!$M$2:$AU$2,0))*IF($Y566&gt;0,5000,0)</f>
        <v>0</v>
      </c>
      <c r="AT566" s="5">
        <f>INDEX('Team forecast'!$M$3:$AU$22,MATCH($B566,'Team forecast'!$B$3:$B$22,0),MATCH(AT$1,'Team forecast'!$M$2:$AU$2,0))*IF($Y566&gt;0,-15000,0)</f>
        <v>0</v>
      </c>
      <c r="AU566" s="5">
        <f t="shared" si="628"/>
        <v>0</v>
      </c>
      <c r="AV566" s="5">
        <f t="shared" si="629"/>
        <v>0</v>
      </c>
      <c r="AW566" s="5">
        <f t="shared" si="630"/>
        <v>0</v>
      </c>
      <c r="AX566" s="5">
        <f t="shared" si="631"/>
        <v>0</v>
      </c>
      <c r="AY566" s="5">
        <f t="shared" si="573"/>
        <v>0</v>
      </c>
      <c r="AZ566" s="5">
        <f t="shared" si="632"/>
        <v>0</v>
      </c>
      <c r="BA566" s="5">
        <f t="shared" si="633"/>
        <v>0</v>
      </c>
      <c r="BB566" s="5">
        <f t="shared" si="634"/>
        <v>0</v>
      </c>
      <c r="BC566" s="5">
        <f t="shared" si="577"/>
        <v>0</v>
      </c>
      <c r="BD566" s="5">
        <f>IFERROR(SUM(AR566:BC566),0)*((Cockpit!$C$3)^1)</f>
        <v>0</v>
      </c>
      <c r="BE566" s="19">
        <f>INDEX('Team forecast'!$M$3:$AU$22,MATCH($B566,'Team forecast'!$B$3:$B$22,0),MATCH(BE$1,'Team forecast'!$M$2:$AU$2,0))</f>
        <v>0</v>
      </c>
      <c r="BF566" s="19">
        <f>INDEX('Team forecast'!$M$3:$AU$22,MATCH($B566,'Team forecast'!$B$3:$B$22,0),MATCH(BF$1,'Team forecast'!$M$2:$AU$2,0))</f>
        <v>0</v>
      </c>
      <c r="BG566" s="19">
        <f>INDEX('Team forecast'!$M$3:$AU$22,MATCH($B566,'Team forecast'!$B$3:$B$22,0),MATCH(BG$1,'Team forecast'!$M$2:$AU$2,0))</f>
        <v>0</v>
      </c>
      <c r="BH566" s="19">
        <f>INDEX('Team forecast'!$M$3:$AU$22,MATCH($B566,'Team forecast'!$B$3:$B$22,0),MATCH(BH$1,'Team forecast'!$M$2:$AU$2,0))</f>
        <v>0</v>
      </c>
      <c r="BI566" s="5">
        <f t="shared" si="578"/>
        <v>-5000</v>
      </c>
      <c r="BJ566" s="5">
        <f>INDEX('Team forecast'!$M$3:$AU$22,MATCH($B566,'Team forecast'!$B$3:$B$22,0),MATCH(BJ$1,'Team forecast'!$M$2:$AU$2,0))*IF($Y566&gt;0,25000,0)</f>
        <v>0</v>
      </c>
      <c r="BK566" s="5">
        <f>INDEX('Team forecast'!$M$3:$AU$22,MATCH($B566,'Team forecast'!$B$3:$B$22,0),MATCH(BK$1,'Team forecast'!$M$2:$AU$2,0))*IF($Y566&gt;0,5000,0)</f>
        <v>0</v>
      </c>
      <c r="BL566" s="5">
        <f>INDEX('Team forecast'!$M$3:$AU$22,MATCH($B566,'Team forecast'!$B$3:$B$22,0),MATCH(BL$1,'Team forecast'!$M$2:$AU$2,0))*IF($Y566&gt;0,-15000,0)</f>
        <v>0</v>
      </c>
      <c r="BM566" s="5">
        <f t="shared" si="635"/>
        <v>0</v>
      </c>
      <c r="BN566" s="5">
        <f t="shared" si="636"/>
        <v>0</v>
      </c>
      <c r="BO566" s="5">
        <f t="shared" si="637"/>
        <v>0</v>
      </c>
      <c r="BP566" s="5">
        <f t="shared" si="638"/>
        <v>0</v>
      </c>
      <c r="BQ566" s="5">
        <f t="shared" si="583"/>
        <v>0</v>
      </c>
      <c r="BR566" s="5">
        <f t="shared" si="584"/>
        <v>0</v>
      </c>
      <c r="BS566" s="5">
        <f t="shared" si="585"/>
        <v>0</v>
      </c>
      <c r="BT566" s="5">
        <f t="shared" si="639"/>
        <v>0</v>
      </c>
      <c r="BU566" s="5">
        <f t="shared" si="587"/>
        <v>0</v>
      </c>
      <c r="BV566" s="5">
        <f>IFERROR(SUM(BJ566:BU566),0)*((Cockpit!$C$3)^2)</f>
        <v>0</v>
      </c>
      <c r="BW566" s="19">
        <f>INDEX('Team forecast'!$M$3:$AU$22,MATCH($B566,'Team forecast'!$B$3:$B$22,0),MATCH(BW$1,'Team forecast'!$M$2:$AU$2,0))</f>
        <v>0</v>
      </c>
      <c r="BX566" s="19">
        <f>INDEX('Team forecast'!$M$3:$AU$22,MATCH($B566,'Team forecast'!$B$3:$B$22,0),MATCH(BX$1,'Team forecast'!$M$2:$AU$2,0))</f>
        <v>0</v>
      </c>
      <c r="BY566" s="19">
        <f>INDEX('Team forecast'!$M$3:$AU$22,MATCH($B566,'Team forecast'!$B$3:$B$22,0),MATCH(BY$1,'Team forecast'!$M$2:$AU$2,0))</f>
        <v>0</v>
      </c>
      <c r="BZ566" s="19">
        <f>INDEX('Team forecast'!$M$3:$AU$22,MATCH($B566,'Team forecast'!$B$3:$B$22,0),MATCH(BZ$1,'Team forecast'!$M$2:$AU$2,0))</f>
        <v>0</v>
      </c>
      <c r="CA566" s="5">
        <f t="shared" si="588"/>
        <v>-5000</v>
      </c>
      <c r="CB566" s="5">
        <f>INDEX('Team forecast'!$M$3:$AU$22,MATCH($B566,'Team forecast'!$B$3:$B$22,0),MATCH(CB$1,'Team forecast'!$M$2:$AU$2,0))*IF($Y566&gt;0,25000,0)</f>
        <v>0</v>
      </c>
      <c r="CC566" s="5">
        <f>INDEX('Team forecast'!$M$3:$AU$22,MATCH($B566,'Team forecast'!$B$3:$B$22,0),MATCH(CC$1,'Team forecast'!$M$2:$AU$2,0))*IF($Y566&gt;0,5000,0)</f>
        <v>0</v>
      </c>
      <c r="CD566" s="5">
        <f>INDEX('Team forecast'!$M$3:$AU$22,MATCH($B566,'Team forecast'!$B$3:$B$22,0),MATCH(CD$1,'Team forecast'!$M$2:$AU$2,0))*IF($Y566&gt;0,-15000,0)</f>
        <v>0</v>
      </c>
      <c r="CE566" s="5">
        <f t="shared" si="640"/>
        <v>0</v>
      </c>
      <c r="CF566" s="5">
        <f t="shared" si="641"/>
        <v>0</v>
      </c>
      <c r="CG566" s="5">
        <f t="shared" si="642"/>
        <v>0</v>
      </c>
      <c r="CH566" s="5">
        <f t="shared" si="643"/>
        <v>0</v>
      </c>
      <c r="CI566" s="5">
        <f t="shared" si="593"/>
        <v>0</v>
      </c>
      <c r="CJ566" s="5">
        <f t="shared" si="594"/>
        <v>0</v>
      </c>
      <c r="CK566" s="5">
        <f t="shared" si="595"/>
        <v>0</v>
      </c>
      <c r="CL566" s="5">
        <f t="shared" si="644"/>
        <v>0</v>
      </c>
      <c r="CM566" s="5">
        <f t="shared" si="597"/>
        <v>0</v>
      </c>
      <c r="CN566" s="5">
        <f>IFERROR(SUM(CB566:CM566),0)*((Cockpit!$C$3)^3)</f>
        <v>0</v>
      </c>
      <c r="CO566" s="19">
        <f>INDEX('Team forecast'!$M$3:$AU$22,MATCH($B566,'Team forecast'!$B$3:$B$22,0),MATCH(CO$1,'Team forecast'!$M$2:$AU$2,0))</f>
        <v>0</v>
      </c>
      <c r="CP566" s="19">
        <f>INDEX('Team forecast'!$M$3:$AU$22,MATCH($B566,'Team forecast'!$B$3:$B$22,0),MATCH(CP$1,'Team forecast'!$M$2:$AU$2,0))</f>
        <v>0</v>
      </c>
      <c r="CQ566" s="19">
        <f>INDEX('Team forecast'!$M$3:$AU$22,MATCH($B566,'Team forecast'!$B$3:$B$22,0),MATCH(CQ$1,'Team forecast'!$M$2:$AU$2,0))</f>
        <v>0</v>
      </c>
      <c r="CR566" s="19">
        <f>INDEX('Team forecast'!$M$3:$AU$22,MATCH($B566,'Team forecast'!$B$3:$B$22,0),MATCH(CR$1,'Team forecast'!$M$2:$AU$2,0))</f>
        <v>0</v>
      </c>
      <c r="CS566" s="5">
        <f t="shared" si="598"/>
        <v>-5000</v>
      </c>
      <c r="CT566" s="5">
        <f>INDEX('Team forecast'!$M$3:$AU$22,MATCH($B566,'Team forecast'!$B$3:$B$22,0),MATCH(CT$1,'Team forecast'!$M$2:$AU$2,0))*IF($Y566&gt;0,25000,0)</f>
        <v>0</v>
      </c>
      <c r="CU566" s="5">
        <f>INDEX('Team forecast'!$M$3:$AU$22,MATCH($B566,'Team forecast'!$B$3:$B$22,0),MATCH(CU$1,'Team forecast'!$M$2:$AU$2,0))*IF($Y566&gt;0,5000,0)</f>
        <v>0</v>
      </c>
      <c r="CV566" s="5">
        <f>INDEX('Team forecast'!$M$3:$AU$22,MATCH($B566,'Team forecast'!$B$3:$B$22,0),MATCH(CV$1,'Team forecast'!$M$2:$AU$2,0))*IF($Y566&gt;0,-15000,0)</f>
        <v>0</v>
      </c>
      <c r="CW566" s="5">
        <f t="shared" si="599"/>
        <v>0</v>
      </c>
      <c r="CX566" s="5">
        <f t="shared" si="600"/>
        <v>0</v>
      </c>
      <c r="CY566" s="5">
        <f t="shared" si="601"/>
        <v>0</v>
      </c>
      <c r="CZ566" s="5">
        <f t="shared" si="602"/>
        <v>0</v>
      </c>
      <c r="DA566" s="5">
        <f t="shared" si="603"/>
        <v>0</v>
      </c>
      <c r="DB566" s="5">
        <f t="shared" si="604"/>
        <v>0</v>
      </c>
      <c r="DC566" s="5">
        <f t="shared" si="605"/>
        <v>0</v>
      </c>
      <c r="DD566" s="5">
        <f t="shared" si="606"/>
        <v>0</v>
      </c>
      <c r="DE566" s="5">
        <f t="shared" si="607"/>
        <v>0</v>
      </c>
      <c r="DF566" s="5">
        <f>IFERROR(SUM(CT566:DE566),0)*((Cockpit!$C$3)^4)</f>
        <v>0</v>
      </c>
      <c r="DG566" s="19">
        <f>INDEX('Team forecast'!$M$3:$AU$22,MATCH($B566,'Team forecast'!$B$3:$B$22,0),MATCH(DG$1,'Team forecast'!$M$2:$AU$2,0))</f>
        <v>0</v>
      </c>
      <c r="DH566" s="19">
        <f>INDEX('Team forecast'!$M$3:$AU$22,MATCH($B566,'Team forecast'!$B$3:$B$22,0),MATCH(DH$1,'Team forecast'!$M$2:$AU$2,0))</f>
        <v>0</v>
      </c>
      <c r="DI566" s="19">
        <f>INDEX('Team forecast'!$M$3:$AU$22,MATCH($B566,'Team forecast'!$B$3:$B$22,0),MATCH(DI$1,'Team forecast'!$M$2:$AU$2,0))</f>
        <v>0</v>
      </c>
      <c r="DJ566" s="19">
        <f>INDEX('Team forecast'!$M$3:$AU$22,MATCH($B566,'Team forecast'!$B$3:$B$22,0),MATCH(DJ$1,'Team forecast'!$M$2:$AU$2,0))</f>
        <v>0</v>
      </c>
      <c r="DK566" s="5">
        <f t="shared" si="608"/>
        <v>-5000</v>
      </c>
      <c r="DL566" s="5">
        <f>INDEX('Team forecast'!$M$3:$AU$22,MATCH($B566,'Team forecast'!$B$3:$B$22,0),MATCH(DL$1,'Team forecast'!$M$2:$AU$2,0))*IF($Y566&gt;0,25000,0)</f>
        <v>0</v>
      </c>
      <c r="DM566" s="5">
        <f>INDEX('Team forecast'!$M$3:$AU$22,MATCH($B566,'Team forecast'!$B$3:$B$22,0),MATCH(DM$1,'Team forecast'!$M$2:$AU$2,0))*IF($Y566&gt;0,5000,0)</f>
        <v>0</v>
      </c>
      <c r="DN566" s="5">
        <f>INDEX('Team forecast'!$M$3:$AU$22,MATCH($B566,'Team forecast'!$B$3:$B$22,0),MATCH(DN$1,'Team forecast'!$M$2:$AU$2,0))*IF($Y566&gt;0,-15000,0)</f>
        <v>0</v>
      </c>
      <c r="DO566" s="5">
        <f t="shared" si="609"/>
        <v>0</v>
      </c>
      <c r="DP566" s="5">
        <f t="shared" si="610"/>
        <v>0</v>
      </c>
      <c r="DQ566" s="5">
        <f t="shared" si="611"/>
        <v>0</v>
      </c>
      <c r="DR566" s="5">
        <f t="shared" si="612"/>
        <v>0</v>
      </c>
      <c r="DS566" s="5">
        <f t="shared" si="613"/>
        <v>0</v>
      </c>
      <c r="DT566" s="5">
        <f t="shared" si="614"/>
        <v>0</v>
      </c>
      <c r="DU566" s="5">
        <f t="shared" si="615"/>
        <v>0</v>
      </c>
      <c r="DV566" s="5">
        <f t="shared" si="616"/>
        <v>0</v>
      </c>
      <c r="DW566" s="5">
        <f t="shared" si="617"/>
        <v>0</v>
      </c>
      <c r="DX566" s="5">
        <f>IFERROR(SUM(DL566:DW566),0)*((Cockpit!$C$3)^5)</f>
        <v>0</v>
      </c>
      <c r="DY566" s="5">
        <f t="shared" si="618"/>
        <v>-5000</v>
      </c>
      <c r="DZ566" s="5" t="str">
        <f>IF(ISERROR(MATCH(A566,'Current squad'!B:B,0)),"No","Yes")</f>
        <v>Yes</v>
      </c>
      <c r="EA566" s="5" cm="1">
        <f t="array" ref="EA566">IFERROR(_xlfn.IFS(DZ566="Yes",0,DZ566="No",H566*1%),999999)</f>
        <v>0</v>
      </c>
      <c r="EB566" s="5">
        <f t="shared" si="645"/>
        <v>4513000</v>
      </c>
      <c r="EC566" s="5">
        <f t="shared" si="619"/>
        <v>-5000</v>
      </c>
      <c r="ED566" s="1">
        <f t="shared" si="646"/>
        <v>-1.1079104808331486E-3</v>
      </c>
      <c r="EE566" s="5">
        <f>RANK(EC566,$EC$2:$EC$572)+COUNTIF($EC$2:EC566,EC566)-1</f>
        <v>94</v>
      </c>
      <c r="EF566" s="4">
        <f>RANK(ED566,$ED$2:$ED$572)+COUNTIF($ED$2:ED566,ED566)-1</f>
        <v>91</v>
      </c>
    </row>
    <row r="567" spans="1:136" x14ac:dyDescent="0.3">
      <c r="A567" t="str">
        <f>IF(Holdet.dk!A567&lt;&gt;"",Holdet.dk!A567,"")</f>
        <v>Bernd Leno</v>
      </c>
      <c r="B567" t="str">
        <f>INDEX(Holdet.dk!B:B,MATCH($A567,Holdet.dk!$A:$A,0))</f>
        <v>Arsenal</v>
      </c>
      <c r="C567" t="str">
        <f>INDEX(Holdet.dk!C:C,MATCH($A567,Holdet.dk!$A:$A,0))</f>
        <v>Goalkeeper</v>
      </c>
      <c r="D567" t="str">
        <f>INDEX(Holdet.dk!D:D,MATCH($A567,Holdet.dk!$A:$A,0))</f>
        <v>5.430.000</v>
      </c>
      <c r="E567" s="1">
        <f>IFERROR(_xlfn.NUMBERVALUE(INDEX(Holdet.dk!$E:$E,MATCH($A567,Holdet.dk!$A:$A,0)),","),0)</f>
        <v>6.8000000000000005E-2</v>
      </c>
      <c r="F567" t="str">
        <f>IF(INDEX(Lookup!H:H,MATCH('Master data'!A567,Lookup!G:G,0))=0,A567,INDEX(Lookup!H:H,MATCH('Master data'!A567,Lookup!G:G,0)))</f>
        <v>Bernd Leno</v>
      </c>
      <c r="G567" t="str">
        <f>IFERROR(INDEX(Lookup!B:B,MATCH(INDEX(Rotowire!C:C,MATCH(F567,Rotowire!A:A,0)),Lookup!D:D,0)),"")</f>
        <v>Brighton and Hove</v>
      </c>
      <c r="H567" s="5">
        <f t="shared" si="552"/>
        <v>5430000</v>
      </c>
      <c r="I567" s="19">
        <f>IFERROR(INDEX('Team forecast'!$G$3:$I$22,MATCH($B567,'Team forecast'!$B$3:$B$22,0),MATCH(I$1,'Team forecast'!$G$2:$I$2,0)),0)</f>
        <v>0.68783068783068768</v>
      </c>
      <c r="J567" s="19">
        <f>IFERROR(INDEX('Team forecast'!$G$3:$I$22,MATCH($B567,'Team forecast'!$B$3:$B$22,0),MATCH(J$1,'Team forecast'!$G$2:$I$2,0)),0)</f>
        <v>0.99082568807339433</v>
      </c>
      <c r="K567" s="19">
        <f>IFERROR(INDEX('Team forecast'!$G$3:$I$22,MATCH($B567,'Team forecast'!$B$3:$B$22,0),MATCH(K$1,'Team forecast'!$G$2:$I$2,0)),0)</f>
        <v>0.99881036954393854</v>
      </c>
      <c r="L567">
        <f>SUMIFS(Rotowire!E:E,Rotowire!$A:$A,'Master data'!$F567)</f>
        <v>95</v>
      </c>
      <c r="M567" s="2">
        <f>SUMIFS(Rotowire!F:F,Rotowire!$A:$A,'Master data'!$F567)*I567</f>
        <v>0</v>
      </c>
      <c r="N567" s="2">
        <f>SUMIFS(Rotowire!G:G,Rotowire!$A:$A,'Master data'!$F567)*I567</f>
        <v>0</v>
      </c>
      <c r="O567" s="2">
        <f>SUMIFS(Rotowire!I:I,Rotowire!$A:$A,'Master data'!$F567)*I567</f>
        <v>0</v>
      </c>
      <c r="P567" s="2">
        <f>SUMIFS(Rotowire!W:W,Rotowire!$A:$A,'Master data'!$F567)*K567</f>
        <v>0.33959552564493911</v>
      </c>
      <c r="Q567" s="2">
        <f>SUMIFS(Rotowire!Y:Y,Rotowire!$A:$A,'Master data'!$F567)*J567</f>
        <v>2.6554128440366971</v>
      </c>
      <c r="R567" s="2">
        <f>SUMIFS(Rotowire!AB:AB,Rotowire!$A:$A,'Master data'!$F567)</f>
        <v>0.04</v>
      </c>
      <c r="S567" s="2">
        <f>SUMIFS(Rotowire!AC:AC,Rotowire!$A:$A,'Master data'!$F567)</f>
        <v>0.01</v>
      </c>
      <c r="T567" s="2">
        <f>INDEX('Team forecast'!D$3:D$22,MATCH($B567,'Team forecast'!$B$3:$B$22,0))</f>
        <v>1.3</v>
      </c>
      <c r="U567" s="2">
        <f>INDEX('Team forecast'!E$3:E$22,MATCH($B567,'Team forecast'!$B$3:$B$22,0))</f>
        <v>1.08</v>
      </c>
      <c r="V567" s="2">
        <f>INDEX('Team forecast'!J$3:J$22,MATCH($B567,'Team forecast'!$B$3:$B$22,0))</f>
        <v>0.41</v>
      </c>
      <c r="W567" s="2">
        <f>INDEX('Team forecast'!K$3:K$22,MATCH($B567,'Team forecast'!$B$3:$B$22,0))</f>
        <v>0.28310000000000002</v>
      </c>
      <c r="X567" s="2">
        <f>INDEX('Team forecast'!L$3:L$22,MATCH($B567,'Team forecast'!$B$3:$B$22,0))</f>
        <v>0.30690000000000001</v>
      </c>
      <c r="Y567" s="5">
        <f t="shared" si="620"/>
        <v>7000</v>
      </c>
      <c r="Z567" s="5">
        <f t="shared" si="621"/>
        <v>10250</v>
      </c>
      <c r="AA567" s="5">
        <f t="shared" si="622"/>
        <v>1415.5</v>
      </c>
      <c r="AB567" s="5">
        <f t="shared" si="623"/>
        <v>-4603.5</v>
      </c>
      <c r="AC567" s="5">
        <f t="shared" si="557"/>
        <v>0</v>
      </c>
      <c r="AD567" s="5">
        <f t="shared" si="624"/>
        <v>0</v>
      </c>
      <c r="AE567" s="5">
        <f t="shared" si="625"/>
        <v>0</v>
      </c>
      <c r="AF567" s="5">
        <f t="shared" si="558"/>
        <v>25469.664423370432</v>
      </c>
      <c r="AG567" s="5">
        <f t="shared" si="559"/>
        <v>13277.064220183485</v>
      </c>
      <c r="AH567" s="5">
        <f t="shared" si="626"/>
        <v>-800</v>
      </c>
      <c r="AI567" s="5">
        <f t="shared" si="627"/>
        <v>-500</v>
      </c>
      <c r="AJ567" s="5">
        <f t="shared" si="566"/>
        <v>13000</v>
      </c>
      <c r="AK567" s="5">
        <f t="shared" si="567"/>
        <v>-8640</v>
      </c>
      <c r="AL567" s="5">
        <f>IFERROR(SUM(Y567:AK567),-5000)*((Cockpit!$C$3)^0)</f>
        <v>55868.728643553914</v>
      </c>
      <c r="AM567" s="19">
        <f>INDEX('Team forecast'!$M$3:$AU$22,MATCH($B567,'Team forecast'!$B$3:$B$22,0),MATCH(AM$1,'Team forecast'!$M$2:$AU$2,0))</f>
        <v>0</v>
      </c>
      <c r="AN567" s="19">
        <f>INDEX('Team forecast'!$M$3:$AU$22,MATCH($B567,'Team forecast'!$B$3:$B$22,0),MATCH(AN$1,'Team forecast'!$M$2:$AU$2,0))</f>
        <v>0</v>
      </c>
      <c r="AO567" s="19">
        <f>INDEX('Team forecast'!$M$3:$AU$22,MATCH($B567,'Team forecast'!$B$3:$B$22,0),MATCH(AO$1,'Team forecast'!$M$2:$AU$2,0))</f>
        <v>0</v>
      </c>
      <c r="AP567" s="19">
        <f>INDEX('Team forecast'!$M$3:$AU$22,MATCH($B567,'Team forecast'!$B$3:$B$22,0),MATCH(AP$1,'Team forecast'!$M$2:$AU$2,0))</f>
        <v>0</v>
      </c>
      <c r="AQ567" s="5">
        <f t="shared" si="568"/>
        <v>7000</v>
      </c>
      <c r="AR567" s="5">
        <f>INDEX('Team forecast'!$M$3:$AU$22,MATCH($B567,'Team forecast'!$B$3:$B$22,0),MATCH(AR$1,'Team forecast'!$M$2:$AU$2,0))*IF($Y567&gt;0,25000,0)</f>
        <v>0</v>
      </c>
      <c r="AS567" s="5">
        <f>INDEX('Team forecast'!$M$3:$AU$22,MATCH($B567,'Team forecast'!$B$3:$B$22,0),MATCH(AS$1,'Team forecast'!$M$2:$AU$2,0))*IF($Y567&gt;0,5000,0)</f>
        <v>0</v>
      </c>
      <c r="AT567" s="5">
        <f>INDEX('Team forecast'!$M$3:$AU$22,MATCH($B567,'Team forecast'!$B$3:$B$22,0),MATCH(AT$1,'Team forecast'!$M$2:$AU$2,0))*IF($Y567&gt;0,-15000,0)</f>
        <v>0</v>
      </c>
      <c r="AU567" s="5">
        <f t="shared" si="628"/>
        <v>0</v>
      </c>
      <c r="AV567" s="5">
        <f t="shared" si="629"/>
        <v>0</v>
      </c>
      <c r="AW567" s="5">
        <f t="shared" si="630"/>
        <v>0</v>
      </c>
      <c r="AX567" s="5">
        <f t="shared" si="631"/>
        <v>0</v>
      </c>
      <c r="AY567" s="5">
        <f t="shared" si="573"/>
        <v>0</v>
      </c>
      <c r="AZ567" s="5">
        <f t="shared" si="632"/>
        <v>-800</v>
      </c>
      <c r="BA567" s="5">
        <f t="shared" si="633"/>
        <v>-500</v>
      </c>
      <c r="BB567" s="5">
        <f t="shared" si="634"/>
        <v>0</v>
      </c>
      <c r="BC567" s="5">
        <f t="shared" si="577"/>
        <v>0</v>
      </c>
      <c r="BD567" s="5">
        <f>IFERROR(SUM(AR567:BC567),0)*((Cockpit!$C$3)^1)</f>
        <v>-909.99999999999989</v>
      </c>
      <c r="BE567" s="19">
        <f>INDEX('Team forecast'!$M$3:$AU$22,MATCH($B567,'Team forecast'!$B$3:$B$22,0),MATCH(BE$1,'Team forecast'!$M$2:$AU$2,0))</f>
        <v>0</v>
      </c>
      <c r="BF567" s="19">
        <f>INDEX('Team forecast'!$M$3:$AU$22,MATCH($B567,'Team forecast'!$B$3:$B$22,0),MATCH(BF$1,'Team forecast'!$M$2:$AU$2,0))</f>
        <v>0</v>
      </c>
      <c r="BG567" s="19">
        <f>INDEX('Team forecast'!$M$3:$AU$22,MATCH($B567,'Team forecast'!$B$3:$B$22,0),MATCH(BG$1,'Team forecast'!$M$2:$AU$2,0))</f>
        <v>0</v>
      </c>
      <c r="BH567" s="19">
        <f>INDEX('Team forecast'!$M$3:$AU$22,MATCH($B567,'Team forecast'!$B$3:$B$22,0),MATCH(BH$1,'Team forecast'!$M$2:$AU$2,0))</f>
        <v>0</v>
      </c>
      <c r="BI567" s="5">
        <f t="shared" si="578"/>
        <v>7000</v>
      </c>
      <c r="BJ567" s="5">
        <f>INDEX('Team forecast'!$M$3:$AU$22,MATCH($B567,'Team forecast'!$B$3:$B$22,0),MATCH(BJ$1,'Team forecast'!$M$2:$AU$2,0))*IF($Y567&gt;0,25000,0)</f>
        <v>0</v>
      </c>
      <c r="BK567" s="5">
        <f>INDEX('Team forecast'!$M$3:$AU$22,MATCH($B567,'Team forecast'!$B$3:$B$22,0),MATCH(BK$1,'Team forecast'!$M$2:$AU$2,0))*IF($Y567&gt;0,5000,0)</f>
        <v>0</v>
      </c>
      <c r="BL567" s="5">
        <f>INDEX('Team forecast'!$M$3:$AU$22,MATCH($B567,'Team forecast'!$B$3:$B$22,0),MATCH(BL$1,'Team forecast'!$M$2:$AU$2,0))*IF($Y567&gt;0,-15000,0)</f>
        <v>0</v>
      </c>
      <c r="BM567" s="5">
        <f t="shared" si="635"/>
        <v>0</v>
      </c>
      <c r="BN567" s="5">
        <f t="shared" si="636"/>
        <v>0</v>
      </c>
      <c r="BO567" s="5">
        <f t="shared" si="637"/>
        <v>0</v>
      </c>
      <c r="BP567" s="5">
        <f t="shared" si="638"/>
        <v>0</v>
      </c>
      <c r="BQ567" s="5">
        <f t="shared" si="583"/>
        <v>0</v>
      </c>
      <c r="BR567" s="5">
        <f t="shared" si="584"/>
        <v>-800</v>
      </c>
      <c r="BS567" s="5">
        <f t="shared" si="585"/>
        <v>-500</v>
      </c>
      <c r="BT567" s="5">
        <f t="shared" si="639"/>
        <v>0</v>
      </c>
      <c r="BU567" s="5">
        <f t="shared" si="587"/>
        <v>0</v>
      </c>
      <c r="BV567" s="5">
        <f>IFERROR(SUM(BJ567:BU567),0)*((Cockpit!$C$3)^2)</f>
        <v>-636.99999999999989</v>
      </c>
      <c r="BW567" s="19">
        <f>INDEX('Team forecast'!$M$3:$AU$22,MATCH($B567,'Team forecast'!$B$3:$B$22,0),MATCH(BW$1,'Team forecast'!$M$2:$AU$2,0))</f>
        <v>0</v>
      </c>
      <c r="BX567" s="19">
        <f>INDEX('Team forecast'!$M$3:$AU$22,MATCH($B567,'Team forecast'!$B$3:$B$22,0),MATCH(BX$1,'Team forecast'!$M$2:$AU$2,0))</f>
        <v>0</v>
      </c>
      <c r="BY567" s="19">
        <f>INDEX('Team forecast'!$M$3:$AU$22,MATCH($B567,'Team forecast'!$B$3:$B$22,0),MATCH(BY$1,'Team forecast'!$M$2:$AU$2,0))</f>
        <v>0</v>
      </c>
      <c r="BZ567" s="19">
        <f>INDEX('Team forecast'!$M$3:$AU$22,MATCH($B567,'Team forecast'!$B$3:$B$22,0),MATCH(BZ$1,'Team forecast'!$M$2:$AU$2,0))</f>
        <v>0</v>
      </c>
      <c r="CA567" s="5">
        <f t="shared" si="588"/>
        <v>7000</v>
      </c>
      <c r="CB567" s="5">
        <f>INDEX('Team forecast'!$M$3:$AU$22,MATCH($B567,'Team forecast'!$B$3:$B$22,0),MATCH(CB$1,'Team forecast'!$M$2:$AU$2,0))*IF($Y567&gt;0,25000,0)</f>
        <v>0</v>
      </c>
      <c r="CC567" s="5">
        <f>INDEX('Team forecast'!$M$3:$AU$22,MATCH($B567,'Team forecast'!$B$3:$B$22,0),MATCH(CC$1,'Team forecast'!$M$2:$AU$2,0))*IF($Y567&gt;0,5000,0)</f>
        <v>0</v>
      </c>
      <c r="CD567" s="5">
        <f>INDEX('Team forecast'!$M$3:$AU$22,MATCH($B567,'Team forecast'!$B$3:$B$22,0),MATCH(CD$1,'Team forecast'!$M$2:$AU$2,0))*IF($Y567&gt;0,-15000,0)</f>
        <v>0</v>
      </c>
      <c r="CE567" s="5">
        <f t="shared" si="640"/>
        <v>0</v>
      </c>
      <c r="CF567" s="5">
        <f t="shared" si="641"/>
        <v>0</v>
      </c>
      <c r="CG567" s="5">
        <f t="shared" si="642"/>
        <v>0</v>
      </c>
      <c r="CH567" s="5">
        <f t="shared" si="643"/>
        <v>0</v>
      </c>
      <c r="CI567" s="5">
        <f t="shared" si="593"/>
        <v>0</v>
      </c>
      <c r="CJ567" s="5">
        <f t="shared" si="594"/>
        <v>-800</v>
      </c>
      <c r="CK567" s="5">
        <f t="shared" si="595"/>
        <v>-500</v>
      </c>
      <c r="CL567" s="5">
        <f t="shared" si="644"/>
        <v>0</v>
      </c>
      <c r="CM567" s="5">
        <f t="shared" si="597"/>
        <v>0</v>
      </c>
      <c r="CN567" s="5">
        <f>IFERROR(SUM(CB567:CM567),0)*((Cockpit!$C$3)^3)</f>
        <v>-445.89999999999986</v>
      </c>
      <c r="CO567" s="19">
        <f>INDEX('Team forecast'!$M$3:$AU$22,MATCH($B567,'Team forecast'!$B$3:$B$22,0),MATCH(CO$1,'Team forecast'!$M$2:$AU$2,0))</f>
        <v>0</v>
      </c>
      <c r="CP567" s="19">
        <f>INDEX('Team forecast'!$M$3:$AU$22,MATCH($B567,'Team forecast'!$B$3:$B$22,0),MATCH(CP$1,'Team forecast'!$M$2:$AU$2,0))</f>
        <v>0</v>
      </c>
      <c r="CQ567" s="19">
        <f>INDEX('Team forecast'!$M$3:$AU$22,MATCH($B567,'Team forecast'!$B$3:$B$22,0),MATCH(CQ$1,'Team forecast'!$M$2:$AU$2,0))</f>
        <v>0</v>
      </c>
      <c r="CR567" s="19">
        <f>INDEX('Team forecast'!$M$3:$AU$22,MATCH($B567,'Team forecast'!$B$3:$B$22,0),MATCH(CR$1,'Team forecast'!$M$2:$AU$2,0))</f>
        <v>0</v>
      </c>
      <c r="CS567" s="5">
        <f t="shared" si="598"/>
        <v>7000</v>
      </c>
      <c r="CT567" s="5">
        <f>INDEX('Team forecast'!$M$3:$AU$22,MATCH($B567,'Team forecast'!$B$3:$B$22,0),MATCH(CT$1,'Team forecast'!$M$2:$AU$2,0))*IF($Y567&gt;0,25000,0)</f>
        <v>0</v>
      </c>
      <c r="CU567" s="5">
        <f>INDEX('Team forecast'!$M$3:$AU$22,MATCH($B567,'Team forecast'!$B$3:$B$22,0),MATCH(CU$1,'Team forecast'!$M$2:$AU$2,0))*IF($Y567&gt;0,5000,0)</f>
        <v>0</v>
      </c>
      <c r="CV567" s="5">
        <f>INDEX('Team forecast'!$M$3:$AU$22,MATCH($B567,'Team forecast'!$B$3:$B$22,0),MATCH(CV$1,'Team forecast'!$M$2:$AU$2,0))*IF($Y567&gt;0,-15000,0)</f>
        <v>0</v>
      </c>
      <c r="CW567" s="5">
        <f t="shared" si="599"/>
        <v>0</v>
      </c>
      <c r="CX567" s="5">
        <f t="shared" si="600"/>
        <v>0</v>
      </c>
      <c r="CY567" s="5">
        <f t="shared" si="601"/>
        <v>0</v>
      </c>
      <c r="CZ567" s="5">
        <f t="shared" si="602"/>
        <v>0</v>
      </c>
      <c r="DA567" s="5">
        <f t="shared" si="603"/>
        <v>0</v>
      </c>
      <c r="DB567" s="5">
        <f t="shared" si="604"/>
        <v>-800</v>
      </c>
      <c r="DC567" s="5">
        <f t="shared" si="605"/>
        <v>-500</v>
      </c>
      <c r="DD567" s="5">
        <f t="shared" si="606"/>
        <v>0</v>
      </c>
      <c r="DE567" s="5">
        <f t="shared" si="607"/>
        <v>0</v>
      </c>
      <c r="DF567" s="5">
        <f>IFERROR(SUM(CT567:DE567),0)*((Cockpit!$C$3)^4)</f>
        <v>-312.12999999999988</v>
      </c>
      <c r="DG567" s="19">
        <f>INDEX('Team forecast'!$M$3:$AU$22,MATCH($B567,'Team forecast'!$B$3:$B$22,0),MATCH(DG$1,'Team forecast'!$M$2:$AU$2,0))</f>
        <v>0</v>
      </c>
      <c r="DH567" s="19">
        <f>INDEX('Team forecast'!$M$3:$AU$22,MATCH($B567,'Team forecast'!$B$3:$B$22,0),MATCH(DH$1,'Team forecast'!$M$2:$AU$2,0))</f>
        <v>0</v>
      </c>
      <c r="DI567" s="19">
        <f>INDEX('Team forecast'!$M$3:$AU$22,MATCH($B567,'Team forecast'!$B$3:$B$22,0),MATCH(DI$1,'Team forecast'!$M$2:$AU$2,0))</f>
        <v>0</v>
      </c>
      <c r="DJ567" s="19">
        <f>INDEX('Team forecast'!$M$3:$AU$22,MATCH($B567,'Team forecast'!$B$3:$B$22,0),MATCH(DJ$1,'Team forecast'!$M$2:$AU$2,0))</f>
        <v>0</v>
      </c>
      <c r="DK567" s="5">
        <f t="shared" si="608"/>
        <v>7000</v>
      </c>
      <c r="DL567" s="5">
        <f>INDEX('Team forecast'!$M$3:$AU$22,MATCH($B567,'Team forecast'!$B$3:$B$22,0),MATCH(DL$1,'Team forecast'!$M$2:$AU$2,0))*IF($Y567&gt;0,25000,0)</f>
        <v>0</v>
      </c>
      <c r="DM567" s="5">
        <f>INDEX('Team forecast'!$M$3:$AU$22,MATCH($B567,'Team forecast'!$B$3:$B$22,0),MATCH(DM$1,'Team forecast'!$M$2:$AU$2,0))*IF($Y567&gt;0,5000,0)</f>
        <v>0</v>
      </c>
      <c r="DN567" s="5">
        <f>INDEX('Team forecast'!$M$3:$AU$22,MATCH($B567,'Team forecast'!$B$3:$B$22,0),MATCH(DN$1,'Team forecast'!$M$2:$AU$2,0))*IF($Y567&gt;0,-15000,0)</f>
        <v>0</v>
      </c>
      <c r="DO567" s="5">
        <f t="shared" si="609"/>
        <v>0</v>
      </c>
      <c r="DP567" s="5">
        <f t="shared" si="610"/>
        <v>0</v>
      </c>
      <c r="DQ567" s="5">
        <f t="shared" si="611"/>
        <v>0</v>
      </c>
      <c r="DR567" s="5">
        <f t="shared" si="612"/>
        <v>0</v>
      </c>
      <c r="DS567" s="5">
        <f t="shared" si="613"/>
        <v>0</v>
      </c>
      <c r="DT567" s="5">
        <f t="shared" si="614"/>
        <v>-800</v>
      </c>
      <c r="DU567" s="5">
        <f t="shared" si="615"/>
        <v>-500</v>
      </c>
      <c r="DV567" s="5">
        <f t="shared" si="616"/>
        <v>0</v>
      </c>
      <c r="DW567" s="5">
        <f t="shared" si="617"/>
        <v>0</v>
      </c>
      <c r="DX567" s="5">
        <f>IFERROR(SUM(DL567:DW567),0)*((Cockpit!$C$3)^5)</f>
        <v>-218.49099999999993</v>
      </c>
      <c r="DY567" s="5">
        <f t="shared" si="618"/>
        <v>53345.207643553913</v>
      </c>
      <c r="DZ567" s="5" t="str">
        <f>IF(ISERROR(MATCH(A567,'Current squad'!B:B,0)),"No","Yes")</f>
        <v>No</v>
      </c>
      <c r="EA567" s="5" cm="1">
        <f t="array" ref="EA567">IFERROR(_xlfn.IFS(DZ567="Yes",0,DZ567="No",H567*1%),999999)</f>
        <v>54300</v>
      </c>
      <c r="EB567" s="5">
        <f t="shared" si="645"/>
        <v>5484300</v>
      </c>
      <c r="EC567" s="5">
        <f t="shared" si="619"/>
        <v>-954.79235644608707</v>
      </c>
      <c r="ED567" s="1">
        <f t="shared" si="646"/>
        <v>-1.7583652973224439E-4</v>
      </c>
      <c r="EE567" s="5">
        <f>RANK(EC567,$EC$2:$EC$572)+COUNTIF($EC$2:EC567,EC567)-1</f>
        <v>75</v>
      </c>
      <c r="EF567" s="4">
        <f>RANK(ED567,$ED$2:$ED$572)+COUNTIF($ED$2:ED567,ED567)-1</f>
        <v>75</v>
      </c>
    </row>
    <row r="568" spans="1:136" x14ac:dyDescent="0.3">
      <c r="A568" t="str">
        <f>IF(Holdet.dk!A568&lt;&gt;"",Holdet.dk!A568,"")</f>
        <v>Michael Verrips</v>
      </c>
      <c r="B568" t="str">
        <f>INDEX(Holdet.dk!B:B,MATCH($A568,Holdet.dk!$A:$A,0))</f>
        <v>Sheffield United</v>
      </c>
      <c r="C568" t="str">
        <f>INDEX(Holdet.dk!C:C,MATCH($A568,Holdet.dk!$A:$A,0))</f>
        <v>Goalkeeper</v>
      </c>
      <c r="D568" t="str">
        <f>INDEX(Holdet.dk!D:D,MATCH($A568,Holdet.dk!$A:$A,0))</f>
        <v>2.900.000</v>
      </c>
      <c r="E568" s="1">
        <f>IFERROR(_xlfn.NUMBERVALUE(INDEX(Holdet.dk!$E:$E,MATCH($A568,Holdet.dk!$A:$A,0)),","),0)</f>
        <v>0</v>
      </c>
      <c r="F568" t="str">
        <f>IF(INDEX(Lookup!H:H,MATCH('Master data'!A568,Lookup!G:G,0))=0,A568,INDEX(Lookup!H:H,MATCH('Master data'!A568,Lookup!G:G,0)))</f>
        <v>Michael Verrips</v>
      </c>
      <c r="G568" t="str">
        <f>IFERROR(INDEX(Lookup!B:B,MATCH(INDEX(Rotowire!C:C,MATCH(F568,Rotowire!A:A,0)),Lookup!D:D,0)),"")</f>
        <v/>
      </c>
      <c r="H568" s="5">
        <f t="shared" si="552"/>
        <v>2900000</v>
      </c>
      <c r="I568" s="19">
        <f>IFERROR(INDEX('Team forecast'!$G$3:$I$22,MATCH($B568,'Team forecast'!$B$3:$B$22,0),MATCH(I$1,'Team forecast'!$G$2:$I$2,0)),0)</f>
        <v>0.79999999999999993</v>
      </c>
      <c r="J568" s="19">
        <f>IFERROR(INDEX('Team forecast'!$G$3:$I$22,MATCH($B568,'Team forecast'!$B$3:$B$22,0),MATCH(J$1,'Team forecast'!$G$2:$I$2,0)),0)</f>
        <v>0.86842105263157876</v>
      </c>
      <c r="K568" s="19">
        <f>IFERROR(INDEX('Team forecast'!$G$3:$I$22,MATCH($B568,'Team forecast'!$B$3:$B$22,0),MATCH(K$1,'Team forecast'!$G$2:$I$2,0)),0)</f>
        <v>1.2720728665040493</v>
      </c>
      <c r="L568">
        <f>SUMIFS(Rotowire!E:E,Rotowire!$A:$A,'Master data'!$F568)</f>
        <v>0</v>
      </c>
      <c r="M568" s="2">
        <f>SUMIFS(Rotowire!F:F,Rotowire!$A:$A,'Master data'!$F568)*I568</f>
        <v>0</v>
      </c>
      <c r="N568" s="2">
        <f>SUMIFS(Rotowire!G:G,Rotowire!$A:$A,'Master data'!$F568)*I568</f>
        <v>0</v>
      </c>
      <c r="O568" s="2">
        <f>SUMIFS(Rotowire!I:I,Rotowire!$A:$A,'Master data'!$F568)*I568</f>
        <v>0</v>
      </c>
      <c r="P568" s="2">
        <f>SUMIFS(Rotowire!W:W,Rotowire!$A:$A,'Master data'!$F568)*K568</f>
        <v>0</v>
      </c>
      <c r="Q568" s="2">
        <f>SUMIFS(Rotowire!Y:Y,Rotowire!$A:$A,'Master data'!$F568)*J568</f>
        <v>0</v>
      </c>
      <c r="R568" s="2">
        <f>SUMIFS(Rotowire!AB:AB,Rotowire!$A:$A,'Master data'!$F568)</f>
        <v>0</v>
      </c>
      <c r="S568" s="2">
        <f>SUMIFS(Rotowire!AC:AC,Rotowire!$A:$A,'Master data'!$F568)</f>
        <v>0</v>
      </c>
      <c r="T568" s="2">
        <f>INDEX('Team forecast'!D$3:D$22,MATCH($B568,'Team forecast'!$B$3:$B$22,0))</f>
        <v>1.1599999999999999</v>
      </c>
      <c r="U568" s="2">
        <f>INDEX('Team forecast'!E$3:E$22,MATCH($B568,'Team forecast'!$B$3:$B$22,0))</f>
        <v>1.32</v>
      </c>
      <c r="V568" s="2">
        <f>INDEX('Team forecast'!J$3:J$22,MATCH($B568,'Team forecast'!$B$3:$B$22,0))</f>
        <v>0.32490000000000002</v>
      </c>
      <c r="W568" s="2">
        <f>INDEX('Team forecast'!K$3:K$22,MATCH($B568,'Team forecast'!$B$3:$B$22,0))</f>
        <v>0.27700000000000002</v>
      </c>
      <c r="X568" s="2">
        <f>INDEX('Team forecast'!L$3:L$22,MATCH($B568,'Team forecast'!$B$3:$B$22,0))</f>
        <v>0.39810000000000001</v>
      </c>
      <c r="Y568" s="5">
        <f t="shared" si="620"/>
        <v>-5000</v>
      </c>
      <c r="Z568" s="5">
        <f t="shared" si="621"/>
        <v>0</v>
      </c>
      <c r="AA568" s="5">
        <f t="shared" si="622"/>
        <v>0</v>
      </c>
      <c r="AB568" s="5">
        <f t="shared" si="623"/>
        <v>0</v>
      </c>
      <c r="AC568" s="5">
        <f t="shared" si="557"/>
        <v>0</v>
      </c>
      <c r="AD568" s="5">
        <f t="shared" si="624"/>
        <v>0</v>
      </c>
      <c r="AE568" s="5">
        <f t="shared" si="625"/>
        <v>0</v>
      </c>
      <c r="AF568" s="5">
        <f t="shared" si="558"/>
        <v>0</v>
      </c>
      <c r="AG568" s="5">
        <f t="shared" si="559"/>
        <v>0</v>
      </c>
      <c r="AH568" s="5">
        <f t="shared" si="626"/>
        <v>0</v>
      </c>
      <c r="AI568" s="5">
        <f t="shared" si="627"/>
        <v>0</v>
      </c>
      <c r="AJ568" s="5">
        <f t="shared" si="566"/>
        <v>0</v>
      </c>
      <c r="AK568" s="5">
        <f t="shared" si="567"/>
        <v>0</v>
      </c>
      <c r="AL568" s="5">
        <f>IFERROR(SUM(Y568:AK568),-5000)*((Cockpit!$C$3)^0)</f>
        <v>-5000</v>
      </c>
      <c r="AM568" s="19">
        <f>INDEX('Team forecast'!$M$3:$AU$22,MATCH($B568,'Team forecast'!$B$3:$B$22,0),MATCH(AM$1,'Team forecast'!$M$2:$AU$2,0))</f>
        <v>0</v>
      </c>
      <c r="AN568" s="19">
        <f>INDEX('Team forecast'!$M$3:$AU$22,MATCH($B568,'Team forecast'!$B$3:$B$22,0),MATCH(AN$1,'Team forecast'!$M$2:$AU$2,0))</f>
        <v>0</v>
      </c>
      <c r="AO568" s="19">
        <f>INDEX('Team forecast'!$M$3:$AU$22,MATCH($B568,'Team forecast'!$B$3:$B$22,0),MATCH(AO$1,'Team forecast'!$M$2:$AU$2,0))</f>
        <v>0</v>
      </c>
      <c r="AP568" s="19">
        <f>INDEX('Team forecast'!$M$3:$AU$22,MATCH($B568,'Team forecast'!$B$3:$B$22,0),MATCH(AP$1,'Team forecast'!$M$2:$AU$2,0))</f>
        <v>0</v>
      </c>
      <c r="AQ568" s="5">
        <f t="shared" si="568"/>
        <v>-5000</v>
      </c>
      <c r="AR568" s="5">
        <f>INDEX('Team forecast'!$M$3:$AU$22,MATCH($B568,'Team forecast'!$B$3:$B$22,0),MATCH(AR$1,'Team forecast'!$M$2:$AU$2,0))*IF($Y568&gt;0,25000,0)</f>
        <v>0</v>
      </c>
      <c r="AS568" s="5">
        <f>INDEX('Team forecast'!$M$3:$AU$22,MATCH($B568,'Team forecast'!$B$3:$B$22,0),MATCH(AS$1,'Team forecast'!$M$2:$AU$2,0))*IF($Y568&gt;0,5000,0)</f>
        <v>0</v>
      </c>
      <c r="AT568" s="5">
        <f>INDEX('Team forecast'!$M$3:$AU$22,MATCH($B568,'Team forecast'!$B$3:$B$22,0),MATCH(AT$1,'Team forecast'!$M$2:$AU$2,0))*IF($Y568&gt;0,-15000,0)</f>
        <v>0</v>
      </c>
      <c r="AU568" s="5">
        <f t="shared" si="628"/>
        <v>0</v>
      </c>
      <c r="AV568" s="5">
        <f t="shared" si="629"/>
        <v>0</v>
      </c>
      <c r="AW568" s="5">
        <f t="shared" si="630"/>
        <v>0</v>
      </c>
      <c r="AX568" s="5">
        <f t="shared" si="631"/>
        <v>0</v>
      </c>
      <c r="AY568" s="5">
        <f t="shared" si="573"/>
        <v>0</v>
      </c>
      <c r="AZ568" s="5">
        <f t="shared" si="632"/>
        <v>0</v>
      </c>
      <c r="BA568" s="5">
        <f t="shared" si="633"/>
        <v>0</v>
      </c>
      <c r="BB568" s="5">
        <f t="shared" si="634"/>
        <v>0</v>
      </c>
      <c r="BC568" s="5">
        <f t="shared" si="577"/>
        <v>0</v>
      </c>
      <c r="BD568" s="5">
        <f>IFERROR(SUM(AR568:BC568),0)*((Cockpit!$C$3)^1)</f>
        <v>0</v>
      </c>
      <c r="BE568" s="19">
        <f>INDEX('Team forecast'!$M$3:$AU$22,MATCH($B568,'Team forecast'!$B$3:$B$22,0),MATCH(BE$1,'Team forecast'!$M$2:$AU$2,0))</f>
        <v>0</v>
      </c>
      <c r="BF568" s="19">
        <f>INDEX('Team forecast'!$M$3:$AU$22,MATCH($B568,'Team forecast'!$B$3:$B$22,0),MATCH(BF$1,'Team forecast'!$M$2:$AU$2,0))</f>
        <v>0</v>
      </c>
      <c r="BG568" s="19">
        <f>INDEX('Team forecast'!$M$3:$AU$22,MATCH($B568,'Team forecast'!$B$3:$B$22,0),MATCH(BG$1,'Team forecast'!$M$2:$AU$2,0))</f>
        <v>0</v>
      </c>
      <c r="BH568" s="19">
        <f>INDEX('Team forecast'!$M$3:$AU$22,MATCH($B568,'Team forecast'!$B$3:$B$22,0),MATCH(BH$1,'Team forecast'!$M$2:$AU$2,0))</f>
        <v>0</v>
      </c>
      <c r="BI568" s="5">
        <f t="shared" si="578"/>
        <v>-5000</v>
      </c>
      <c r="BJ568" s="5">
        <f>INDEX('Team forecast'!$M$3:$AU$22,MATCH($B568,'Team forecast'!$B$3:$B$22,0),MATCH(BJ$1,'Team forecast'!$M$2:$AU$2,0))*IF($Y568&gt;0,25000,0)</f>
        <v>0</v>
      </c>
      <c r="BK568" s="5">
        <f>INDEX('Team forecast'!$M$3:$AU$22,MATCH($B568,'Team forecast'!$B$3:$B$22,0),MATCH(BK$1,'Team forecast'!$M$2:$AU$2,0))*IF($Y568&gt;0,5000,0)</f>
        <v>0</v>
      </c>
      <c r="BL568" s="5">
        <f>INDEX('Team forecast'!$M$3:$AU$22,MATCH($B568,'Team forecast'!$B$3:$B$22,0),MATCH(BL$1,'Team forecast'!$M$2:$AU$2,0))*IF($Y568&gt;0,-15000,0)</f>
        <v>0</v>
      </c>
      <c r="BM568" s="5">
        <f t="shared" si="635"/>
        <v>0</v>
      </c>
      <c r="BN568" s="5">
        <f t="shared" si="636"/>
        <v>0</v>
      </c>
      <c r="BO568" s="5">
        <f t="shared" si="637"/>
        <v>0</v>
      </c>
      <c r="BP568" s="5">
        <f t="shared" si="638"/>
        <v>0</v>
      </c>
      <c r="BQ568" s="5">
        <f t="shared" si="583"/>
        <v>0</v>
      </c>
      <c r="BR568" s="5">
        <f t="shared" si="584"/>
        <v>0</v>
      </c>
      <c r="BS568" s="5">
        <f t="shared" si="585"/>
        <v>0</v>
      </c>
      <c r="BT568" s="5">
        <f t="shared" si="639"/>
        <v>0</v>
      </c>
      <c r="BU568" s="5">
        <f t="shared" si="587"/>
        <v>0</v>
      </c>
      <c r="BV568" s="5">
        <f>IFERROR(SUM(BJ568:BU568),0)*((Cockpit!$C$3)^2)</f>
        <v>0</v>
      </c>
      <c r="BW568" s="19">
        <f>INDEX('Team forecast'!$M$3:$AU$22,MATCH($B568,'Team forecast'!$B$3:$B$22,0),MATCH(BW$1,'Team forecast'!$M$2:$AU$2,0))</f>
        <v>0</v>
      </c>
      <c r="BX568" s="19">
        <f>INDEX('Team forecast'!$M$3:$AU$22,MATCH($B568,'Team forecast'!$B$3:$B$22,0),MATCH(BX$1,'Team forecast'!$M$2:$AU$2,0))</f>
        <v>0</v>
      </c>
      <c r="BY568" s="19">
        <f>INDEX('Team forecast'!$M$3:$AU$22,MATCH($B568,'Team forecast'!$B$3:$B$22,0),MATCH(BY$1,'Team forecast'!$M$2:$AU$2,0))</f>
        <v>0</v>
      </c>
      <c r="BZ568" s="19">
        <f>INDEX('Team forecast'!$M$3:$AU$22,MATCH($B568,'Team forecast'!$B$3:$B$22,0),MATCH(BZ$1,'Team forecast'!$M$2:$AU$2,0))</f>
        <v>0</v>
      </c>
      <c r="CA568" s="5">
        <f t="shared" si="588"/>
        <v>-5000</v>
      </c>
      <c r="CB568" s="5">
        <f>INDEX('Team forecast'!$M$3:$AU$22,MATCH($B568,'Team forecast'!$B$3:$B$22,0),MATCH(CB$1,'Team forecast'!$M$2:$AU$2,0))*IF($Y568&gt;0,25000,0)</f>
        <v>0</v>
      </c>
      <c r="CC568" s="5">
        <f>INDEX('Team forecast'!$M$3:$AU$22,MATCH($B568,'Team forecast'!$B$3:$B$22,0),MATCH(CC$1,'Team forecast'!$M$2:$AU$2,0))*IF($Y568&gt;0,5000,0)</f>
        <v>0</v>
      </c>
      <c r="CD568" s="5">
        <f>INDEX('Team forecast'!$M$3:$AU$22,MATCH($B568,'Team forecast'!$B$3:$B$22,0),MATCH(CD$1,'Team forecast'!$M$2:$AU$2,0))*IF($Y568&gt;0,-15000,0)</f>
        <v>0</v>
      </c>
      <c r="CE568" s="5">
        <f t="shared" si="640"/>
        <v>0</v>
      </c>
      <c r="CF568" s="5">
        <f t="shared" si="641"/>
        <v>0</v>
      </c>
      <c r="CG568" s="5">
        <f t="shared" si="642"/>
        <v>0</v>
      </c>
      <c r="CH568" s="5">
        <f t="shared" si="643"/>
        <v>0</v>
      </c>
      <c r="CI568" s="5">
        <f t="shared" si="593"/>
        <v>0</v>
      </c>
      <c r="CJ568" s="5">
        <f t="shared" si="594"/>
        <v>0</v>
      </c>
      <c r="CK568" s="5">
        <f t="shared" si="595"/>
        <v>0</v>
      </c>
      <c r="CL568" s="5">
        <f t="shared" si="644"/>
        <v>0</v>
      </c>
      <c r="CM568" s="5">
        <f t="shared" si="597"/>
        <v>0</v>
      </c>
      <c r="CN568" s="5">
        <f>IFERROR(SUM(CB568:CM568),0)*((Cockpit!$C$3)^3)</f>
        <v>0</v>
      </c>
      <c r="CO568" s="19">
        <f>INDEX('Team forecast'!$M$3:$AU$22,MATCH($B568,'Team forecast'!$B$3:$B$22,0),MATCH(CO$1,'Team forecast'!$M$2:$AU$2,0))</f>
        <v>0</v>
      </c>
      <c r="CP568" s="19">
        <f>INDEX('Team forecast'!$M$3:$AU$22,MATCH($B568,'Team forecast'!$B$3:$B$22,0),MATCH(CP$1,'Team forecast'!$M$2:$AU$2,0))</f>
        <v>0</v>
      </c>
      <c r="CQ568" s="19">
        <f>INDEX('Team forecast'!$M$3:$AU$22,MATCH($B568,'Team forecast'!$B$3:$B$22,0),MATCH(CQ$1,'Team forecast'!$M$2:$AU$2,0))</f>
        <v>0</v>
      </c>
      <c r="CR568" s="19">
        <f>INDEX('Team forecast'!$M$3:$AU$22,MATCH($B568,'Team forecast'!$B$3:$B$22,0),MATCH(CR$1,'Team forecast'!$M$2:$AU$2,0))</f>
        <v>0</v>
      </c>
      <c r="CS568" s="5">
        <f t="shared" si="598"/>
        <v>-5000</v>
      </c>
      <c r="CT568" s="5">
        <f>INDEX('Team forecast'!$M$3:$AU$22,MATCH($B568,'Team forecast'!$B$3:$B$22,0),MATCH(CT$1,'Team forecast'!$M$2:$AU$2,0))*IF($Y568&gt;0,25000,0)</f>
        <v>0</v>
      </c>
      <c r="CU568" s="5">
        <f>INDEX('Team forecast'!$M$3:$AU$22,MATCH($B568,'Team forecast'!$B$3:$B$22,0),MATCH(CU$1,'Team forecast'!$M$2:$AU$2,0))*IF($Y568&gt;0,5000,0)</f>
        <v>0</v>
      </c>
      <c r="CV568" s="5">
        <f>INDEX('Team forecast'!$M$3:$AU$22,MATCH($B568,'Team forecast'!$B$3:$B$22,0),MATCH(CV$1,'Team forecast'!$M$2:$AU$2,0))*IF($Y568&gt;0,-15000,0)</f>
        <v>0</v>
      </c>
      <c r="CW568" s="5">
        <f t="shared" si="599"/>
        <v>0</v>
      </c>
      <c r="CX568" s="5">
        <f t="shared" si="600"/>
        <v>0</v>
      </c>
      <c r="CY568" s="5">
        <f t="shared" si="601"/>
        <v>0</v>
      </c>
      <c r="CZ568" s="5">
        <f t="shared" si="602"/>
        <v>0</v>
      </c>
      <c r="DA568" s="5">
        <f t="shared" si="603"/>
        <v>0</v>
      </c>
      <c r="DB568" s="5">
        <f t="shared" si="604"/>
        <v>0</v>
      </c>
      <c r="DC568" s="5">
        <f t="shared" si="605"/>
        <v>0</v>
      </c>
      <c r="DD568" s="5">
        <f t="shared" si="606"/>
        <v>0</v>
      </c>
      <c r="DE568" s="5">
        <f t="shared" si="607"/>
        <v>0</v>
      </c>
      <c r="DF568" s="5">
        <f>IFERROR(SUM(CT568:DE568),0)*((Cockpit!$C$3)^4)</f>
        <v>0</v>
      </c>
      <c r="DG568" s="19">
        <f>INDEX('Team forecast'!$M$3:$AU$22,MATCH($B568,'Team forecast'!$B$3:$B$22,0),MATCH(DG$1,'Team forecast'!$M$2:$AU$2,0))</f>
        <v>0</v>
      </c>
      <c r="DH568" s="19">
        <f>INDEX('Team forecast'!$M$3:$AU$22,MATCH($B568,'Team forecast'!$B$3:$B$22,0),MATCH(DH$1,'Team forecast'!$M$2:$AU$2,0))</f>
        <v>0</v>
      </c>
      <c r="DI568" s="19">
        <f>INDEX('Team forecast'!$M$3:$AU$22,MATCH($B568,'Team forecast'!$B$3:$B$22,0),MATCH(DI$1,'Team forecast'!$M$2:$AU$2,0))</f>
        <v>0</v>
      </c>
      <c r="DJ568" s="19">
        <f>INDEX('Team forecast'!$M$3:$AU$22,MATCH($B568,'Team forecast'!$B$3:$B$22,0),MATCH(DJ$1,'Team forecast'!$M$2:$AU$2,0))</f>
        <v>0</v>
      </c>
      <c r="DK568" s="5">
        <f t="shared" si="608"/>
        <v>-5000</v>
      </c>
      <c r="DL568" s="5">
        <f>INDEX('Team forecast'!$M$3:$AU$22,MATCH($B568,'Team forecast'!$B$3:$B$22,0),MATCH(DL$1,'Team forecast'!$M$2:$AU$2,0))*IF($Y568&gt;0,25000,0)</f>
        <v>0</v>
      </c>
      <c r="DM568" s="5">
        <f>INDEX('Team forecast'!$M$3:$AU$22,MATCH($B568,'Team forecast'!$B$3:$B$22,0),MATCH(DM$1,'Team forecast'!$M$2:$AU$2,0))*IF($Y568&gt;0,5000,0)</f>
        <v>0</v>
      </c>
      <c r="DN568" s="5">
        <f>INDEX('Team forecast'!$M$3:$AU$22,MATCH($B568,'Team forecast'!$B$3:$B$22,0),MATCH(DN$1,'Team forecast'!$M$2:$AU$2,0))*IF($Y568&gt;0,-15000,0)</f>
        <v>0</v>
      </c>
      <c r="DO568" s="5">
        <f t="shared" si="609"/>
        <v>0</v>
      </c>
      <c r="DP568" s="5">
        <f t="shared" si="610"/>
        <v>0</v>
      </c>
      <c r="DQ568" s="5">
        <f t="shared" si="611"/>
        <v>0</v>
      </c>
      <c r="DR568" s="5">
        <f t="shared" si="612"/>
        <v>0</v>
      </c>
      <c r="DS568" s="5">
        <f t="shared" si="613"/>
        <v>0</v>
      </c>
      <c r="DT568" s="5">
        <f t="shared" si="614"/>
        <v>0</v>
      </c>
      <c r="DU568" s="5">
        <f t="shared" si="615"/>
        <v>0</v>
      </c>
      <c r="DV568" s="5">
        <f t="shared" si="616"/>
        <v>0</v>
      </c>
      <c r="DW568" s="5">
        <f t="shared" si="617"/>
        <v>0</v>
      </c>
      <c r="DX568" s="5">
        <f>IFERROR(SUM(DL568:DW568),0)*((Cockpit!$C$3)^5)</f>
        <v>0</v>
      </c>
      <c r="DY568" s="5">
        <f t="shared" si="618"/>
        <v>-5000</v>
      </c>
      <c r="DZ568" s="5" t="str">
        <f>IF(ISERROR(MATCH(A568,'Current squad'!B:B,0)),"No","Yes")</f>
        <v>No</v>
      </c>
      <c r="EA568" s="5" cm="1">
        <f t="array" ref="EA568">IFERROR(_xlfn.IFS(DZ568="Yes",0,DZ568="No",H568*1%),999999)</f>
        <v>29000</v>
      </c>
      <c r="EB568" s="5">
        <f t="shared" si="645"/>
        <v>2929000</v>
      </c>
      <c r="EC568" s="5">
        <f t="shared" si="619"/>
        <v>-34000</v>
      </c>
      <c r="ED568" s="1">
        <f t="shared" si="646"/>
        <v>-1.1724137931034483E-2</v>
      </c>
      <c r="EE568" s="5">
        <f>RANK(EC568,$EC$2:$EC$572)+COUNTIF($EC$2:EC568,EC568)-1</f>
        <v>359</v>
      </c>
      <c r="EF568" s="4">
        <f>RANK(ED568,$ED$2:$ED$572)+COUNTIF($ED$2:ED568,ED568)-1</f>
        <v>379</v>
      </c>
    </row>
    <row r="569" spans="1:136" x14ac:dyDescent="0.3">
      <c r="A569" t="str">
        <f>IF(Holdet.dk!A569&lt;&gt;"",Holdet.dk!A569,"")</f>
        <v>Bobby Reid</v>
      </c>
      <c r="B569" t="str">
        <f>INDEX(Holdet.dk!B:B,MATCH($A569,Holdet.dk!$A:$A,0))</f>
        <v>Fulham</v>
      </c>
      <c r="C569" t="str">
        <f>INDEX(Holdet.dk!C:C,MATCH($A569,Holdet.dk!$A:$A,0))</f>
        <v>Striker</v>
      </c>
      <c r="D569" t="str">
        <f>INDEX(Holdet.dk!D:D,MATCH($A569,Holdet.dk!$A:$A,0))</f>
        <v>4.202.000</v>
      </c>
      <c r="E569" s="1">
        <f>IFERROR(_xlfn.NUMBERVALUE(INDEX(Holdet.dk!$E:$E,MATCH($A569,Holdet.dk!$A:$A,0)),","),0)</f>
        <v>2E-3</v>
      </c>
      <c r="F569" t="str">
        <f>IF(INDEX(Lookup!H:H,MATCH('Master data'!A569,Lookup!G:G,0))=0,A569,INDEX(Lookup!H:H,MATCH('Master data'!A569,Lookup!G:G,0)))</f>
        <v>Bobby Decordova-Reid</v>
      </c>
      <c r="G569" t="str">
        <f>IFERROR(INDEX(Lookup!B:B,MATCH(INDEX(Rotowire!C:C,MATCH(F569,Rotowire!A:A,0)),Lookup!D:D,0)),"")</f>
        <v>Newcastle</v>
      </c>
      <c r="H569" s="5">
        <f t="shared" si="552"/>
        <v>4202000</v>
      </c>
      <c r="I569" s="19">
        <f>IFERROR(INDEX('Team forecast'!$G$3:$I$22,MATCH($B569,'Team forecast'!$B$3:$B$22,0),MATCH(I$1,'Team forecast'!$G$2:$I$2,0)),0)</f>
        <v>0.79881656804733725</v>
      </c>
      <c r="J569" s="19">
        <f>IFERROR(INDEX('Team forecast'!$G$3:$I$22,MATCH($B569,'Team forecast'!$B$3:$B$22,0),MATCH(J$1,'Team forecast'!$G$2:$I$2,0)),0)</f>
        <v>0.8913043478260867</v>
      </c>
      <c r="K569" s="19">
        <f>IFERROR(INDEX('Team forecast'!$G$3:$I$22,MATCH($B569,'Team forecast'!$B$3:$B$22,0),MATCH(K$1,'Team forecast'!$G$2:$I$2,0)),0)</f>
        <v>1.1691703107234377</v>
      </c>
      <c r="L569">
        <f>SUMIFS(Rotowire!E:E,Rotowire!$A:$A,'Master data'!$F569)</f>
        <v>95</v>
      </c>
      <c r="M569" s="2">
        <f>SUMIFS(Rotowire!F:F,Rotowire!$A:$A,'Master data'!$F569)*I569</f>
        <v>0.23964497041420116</v>
      </c>
      <c r="N569" s="2">
        <f>SUMIFS(Rotowire!G:G,Rotowire!$A:$A,'Master data'!$F569)*I569</f>
        <v>4.792899408284023E-2</v>
      </c>
      <c r="O569" s="2">
        <f>SUMIFS(Rotowire!I:I,Rotowire!$A:$A,'Master data'!$F569)*I569</f>
        <v>0.37544378698224851</v>
      </c>
      <c r="P569" s="2">
        <f>SUMIFS(Rotowire!W:W,Rotowire!$A:$A,'Master data'!$F569)*K569</f>
        <v>0.29229257768085942</v>
      </c>
      <c r="Q569" s="2">
        <f>SUMIFS(Rotowire!Y:Y,Rotowire!$A:$A,'Master data'!$F569)*J569</f>
        <v>0</v>
      </c>
      <c r="R569" s="2">
        <f>SUMIFS(Rotowire!AB:AB,Rotowire!$A:$A,'Master data'!$F569)</f>
        <v>0.31</v>
      </c>
      <c r="S569" s="2">
        <f>SUMIFS(Rotowire!AC:AC,Rotowire!$A:$A,'Master data'!$F569)</f>
        <v>0</v>
      </c>
      <c r="T569" s="2">
        <f>INDEX('Team forecast'!D$3:D$22,MATCH($B569,'Team forecast'!$B$3:$B$22,0))</f>
        <v>1.35</v>
      </c>
      <c r="U569" s="2">
        <f>INDEX('Team forecast'!E$3:E$22,MATCH($B569,'Team forecast'!$B$3:$B$22,0))</f>
        <v>1.23</v>
      </c>
      <c r="V569" s="2">
        <f>INDEX('Team forecast'!J$3:J$22,MATCH($B569,'Team forecast'!$B$3:$B$22,0))</f>
        <v>0.39200000000000002</v>
      </c>
      <c r="W569" s="2">
        <f>INDEX('Team forecast'!K$3:K$22,MATCH($B569,'Team forecast'!$B$3:$B$22,0))</f>
        <v>0.2712</v>
      </c>
      <c r="X569" s="2">
        <f>INDEX('Team forecast'!L$3:L$22,MATCH($B569,'Team forecast'!$B$3:$B$22,0))</f>
        <v>0.33679999999999999</v>
      </c>
      <c r="Y569" s="5">
        <f t="shared" si="620"/>
        <v>7000</v>
      </c>
      <c r="Z569" s="5">
        <f t="shared" si="621"/>
        <v>9800</v>
      </c>
      <c r="AA569" s="5">
        <f t="shared" si="622"/>
        <v>1356</v>
      </c>
      <c r="AB569" s="5">
        <f t="shared" si="623"/>
        <v>-5052</v>
      </c>
      <c r="AC569" s="5">
        <f t="shared" si="557"/>
        <v>23964.497041420116</v>
      </c>
      <c r="AD569" s="5">
        <f t="shared" si="624"/>
        <v>2396.4497041420113</v>
      </c>
      <c r="AE569" s="5">
        <f t="shared" si="625"/>
        <v>3754.437869822485</v>
      </c>
      <c r="AF569" s="5">
        <f t="shared" si="558"/>
        <v>0</v>
      </c>
      <c r="AG569" s="5">
        <f t="shared" si="559"/>
        <v>0</v>
      </c>
      <c r="AH569" s="5">
        <f t="shared" si="626"/>
        <v>-6200</v>
      </c>
      <c r="AI569" s="5">
        <f t="shared" si="627"/>
        <v>0</v>
      </c>
      <c r="AJ569" s="5">
        <f t="shared" si="566"/>
        <v>13500</v>
      </c>
      <c r="AK569" s="5">
        <f t="shared" si="567"/>
        <v>-9840</v>
      </c>
      <c r="AL569" s="5">
        <f>IFERROR(SUM(Y569:AK569),-5000)*((Cockpit!$C$3)^0)</f>
        <v>40679.38461538461</v>
      </c>
      <c r="AM569" s="19">
        <f>INDEX('Team forecast'!$M$3:$AU$22,MATCH($B569,'Team forecast'!$B$3:$B$22,0),MATCH(AM$1,'Team forecast'!$M$2:$AU$2,0))</f>
        <v>0</v>
      </c>
      <c r="AN569" s="19">
        <f>INDEX('Team forecast'!$M$3:$AU$22,MATCH($B569,'Team forecast'!$B$3:$B$22,0),MATCH(AN$1,'Team forecast'!$M$2:$AU$2,0))</f>
        <v>0</v>
      </c>
      <c r="AO569" s="19">
        <f>INDEX('Team forecast'!$M$3:$AU$22,MATCH($B569,'Team forecast'!$B$3:$B$22,0),MATCH(AO$1,'Team forecast'!$M$2:$AU$2,0))</f>
        <v>0</v>
      </c>
      <c r="AP569" s="19">
        <f>INDEX('Team forecast'!$M$3:$AU$22,MATCH($B569,'Team forecast'!$B$3:$B$22,0),MATCH(AP$1,'Team forecast'!$M$2:$AU$2,0))</f>
        <v>0</v>
      </c>
      <c r="AQ569" s="5">
        <f t="shared" si="568"/>
        <v>7000</v>
      </c>
      <c r="AR569" s="5">
        <f>INDEX('Team forecast'!$M$3:$AU$22,MATCH($B569,'Team forecast'!$B$3:$B$22,0),MATCH(AR$1,'Team forecast'!$M$2:$AU$2,0))*IF($Y569&gt;0,25000,0)</f>
        <v>0</v>
      </c>
      <c r="AS569" s="5">
        <f>INDEX('Team forecast'!$M$3:$AU$22,MATCH($B569,'Team forecast'!$B$3:$B$22,0),MATCH(AS$1,'Team forecast'!$M$2:$AU$2,0))*IF($Y569&gt;0,5000,0)</f>
        <v>0</v>
      </c>
      <c r="AT569" s="5">
        <f>INDEX('Team forecast'!$M$3:$AU$22,MATCH($B569,'Team forecast'!$B$3:$B$22,0),MATCH(AT$1,'Team forecast'!$M$2:$AU$2,0))*IF($Y569&gt;0,-15000,0)</f>
        <v>0</v>
      </c>
      <c r="AU569" s="5">
        <f t="shared" si="628"/>
        <v>0</v>
      </c>
      <c r="AV569" s="5">
        <f t="shared" si="629"/>
        <v>0</v>
      </c>
      <c r="AW569" s="5">
        <f t="shared" si="630"/>
        <v>0</v>
      </c>
      <c r="AX569" s="5">
        <f t="shared" si="631"/>
        <v>0</v>
      </c>
      <c r="AY569" s="5">
        <f t="shared" si="573"/>
        <v>0</v>
      </c>
      <c r="AZ569" s="5">
        <f t="shared" si="632"/>
        <v>-6200</v>
      </c>
      <c r="BA569" s="5">
        <f t="shared" si="633"/>
        <v>0</v>
      </c>
      <c r="BB569" s="5">
        <f t="shared" si="634"/>
        <v>0</v>
      </c>
      <c r="BC569" s="5">
        <f t="shared" si="577"/>
        <v>0</v>
      </c>
      <c r="BD569" s="5">
        <f>IFERROR(SUM(AR569:BC569),0)*((Cockpit!$C$3)^1)</f>
        <v>-4340</v>
      </c>
      <c r="BE569" s="19">
        <f>INDEX('Team forecast'!$M$3:$AU$22,MATCH($B569,'Team forecast'!$B$3:$B$22,0),MATCH(BE$1,'Team forecast'!$M$2:$AU$2,0))</f>
        <v>0</v>
      </c>
      <c r="BF569" s="19">
        <f>INDEX('Team forecast'!$M$3:$AU$22,MATCH($B569,'Team forecast'!$B$3:$B$22,0),MATCH(BF$1,'Team forecast'!$M$2:$AU$2,0))</f>
        <v>0</v>
      </c>
      <c r="BG569" s="19">
        <f>INDEX('Team forecast'!$M$3:$AU$22,MATCH($B569,'Team forecast'!$B$3:$B$22,0),MATCH(BG$1,'Team forecast'!$M$2:$AU$2,0))</f>
        <v>0</v>
      </c>
      <c r="BH569" s="19">
        <f>INDEX('Team forecast'!$M$3:$AU$22,MATCH($B569,'Team forecast'!$B$3:$B$22,0),MATCH(BH$1,'Team forecast'!$M$2:$AU$2,0))</f>
        <v>0</v>
      </c>
      <c r="BI569" s="5">
        <f t="shared" si="578"/>
        <v>7000</v>
      </c>
      <c r="BJ569" s="5">
        <f>INDEX('Team forecast'!$M$3:$AU$22,MATCH($B569,'Team forecast'!$B$3:$B$22,0),MATCH(BJ$1,'Team forecast'!$M$2:$AU$2,0))*IF($Y569&gt;0,25000,0)</f>
        <v>0</v>
      </c>
      <c r="BK569" s="5">
        <f>INDEX('Team forecast'!$M$3:$AU$22,MATCH($B569,'Team forecast'!$B$3:$B$22,0),MATCH(BK$1,'Team forecast'!$M$2:$AU$2,0))*IF($Y569&gt;0,5000,0)</f>
        <v>0</v>
      </c>
      <c r="BL569" s="5">
        <f>INDEX('Team forecast'!$M$3:$AU$22,MATCH($B569,'Team forecast'!$B$3:$B$22,0),MATCH(BL$1,'Team forecast'!$M$2:$AU$2,0))*IF($Y569&gt;0,-15000,0)</f>
        <v>0</v>
      </c>
      <c r="BM569" s="5">
        <f t="shared" si="635"/>
        <v>0</v>
      </c>
      <c r="BN569" s="5">
        <f t="shared" si="636"/>
        <v>0</v>
      </c>
      <c r="BO569" s="5">
        <f t="shared" si="637"/>
        <v>0</v>
      </c>
      <c r="BP569" s="5">
        <f t="shared" si="638"/>
        <v>0</v>
      </c>
      <c r="BQ569" s="5">
        <f t="shared" si="583"/>
        <v>0</v>
      </c>
      <c r="BR569" s="5">
        <f t="shared" si="584"/>
        <v>-6200</v>
      </c>
      <c r="BS569" s="5">
        <f t="shared" si="585"/>
        <v>0</v>
      </c>
      <c r="BT569" s="5">
        <f t="shared" si="639"/>
        <v>0</v>
      </c>
      <c r="BU569" s="5">
        <f t="shared" si="587"/>
        <v>0</v>
      </c>
      <c r="BV569" s="5">
        <f>IFERROR(SUM(BJ569:BU569),0)*((Cockpit!$C$3)^2)</f>
        <v>-3037.9999999999995</v>
      </c>
      <c r="BW569" s="19">
        <f>INDEX('Team forecast'!$M$3:$AU$22,MATCH($B569,'Team forecast'!$B$3:$B$22,0),MATCH(BW$1,'Team forecast'!$M$2:$AU$2,0))</f>
        <v>0</v>
      </c>
      <c r="BX569" s="19">
        <f>INDEX('Team forecast'!$M$3:$AU$22,MATCH($B569,'Team forecast'!$B$3:$B$22,0),MATCH(BX$1,'Team forecast'!$M$2:$AU$2,0))</f>
        <v>0</v>
      </c>
      <c r="BY569" s="19">
        <f>INDEX('Team forecast'!$M$3:$AU$22,MATCH($B569,'Team forecast'!$B$3:$B$22,0),MATCH(BY$1,'Team forecast'!$M$2:$AU$2,0))</f>
        <v>0</v>
      </c>
      <c r="BZ569" s="19">
        <f>INDEX('Team forecast'!$M$3:$AU$22,MATCH($B569,'Team forecast'!$B$3:$B$22,0),MATCH(BZ$1,'Team forecast'!$M$2:$AU$2,0))</f>
        <v>0</v>
      </c>
      <c r="CA569" s="5">
        <f t="shared" si="588"/>
        <v>7000</v>
      </c>
      <c r="CB569" s="5">
        <f>INDEX('Team forecast'!$M$3:$AU$22,MATCH($B569,'Team forecast'!$B$3:$B$22,0),MATCH(CB$1,'Team forecast'!$M$2:$AU$2,0))*IF($Y569&gt;0,25000,0)</f>
        <v>0</v>
      </c>
      <c r="CC569" s="5">
        <f>INDEX('Team forecast'!$M$3:$AU$22,MATCH($B569,'Team forecast'!$B$3:$B$22,0),MATCH(CC$1,'Team forecast'!$M$2:$AU$2,0))*IF($Y569&gt;0,5000,0)</f>
        <v>0</v>
      </c>
      <c r="CD569" s="5">
        <f>INDEX('Team forecast'!$M$3:$AU$22,MATCH($B569,'Team forecast'!$B$3:$B$22,0),MATCH(CD$1,'Team forecast'!$M$2:$AU$2,0))*IF($Y569&gt;0,-15000,0)</f>
        <v>0</v>
      </c>
      <c r="CE569" s="5">
        <f t="shared" si="640"/>
        <v>0</v>
      </c>
      <c r="CF569" s="5">
        <f t="shared" si="641"/>
        <v>0</v>
      </c>
      <c r="CG569" s="5">
        <f t="shared" si="642"/>
        <v>0</v>
      </c>
      <c r="CH569" s="5">
        <f t="shared" si="643"/>
        <v>0</v>
      </c>
      <c r="CI569" s="5">
        <f t="shared" si="593"/>
        <v>0</v>
      </c>
      <c r="CJ569" s="5">
        <f t="shared" si="594"/>
        <v>-6200</v>
      </c>
      <c r="CK569" s="5">
        <f t="shared" si="595"/>
        <v>0</v>
      </c>
      <c r="CL569" s="5">
        <f t="shared" si="644"/>
        <v>0</v>
      </c>
      <c r="CM569" s="5">
        <f t="shared" si="597"/>
        <v>0</v>
      </c>
      <c r="CN569" s="5">
        <f>IFERROR(SUM(CB569:CM569),0)*((Cockpit!$C$3)^3)</f>
        <v>-2126.5999999999995</v>
      </c>
      <c r="CO569" s="19">
        <f>INDEX('Team forecast'!$M$3:$AU$22,MATCH($B569,'Team forecast'!$B$3:$B$22,0),MATCH(CO$1,'Team forecast'!$M$2:$AU$2,0))</f>
        <v>0</v>
      </c>
      <c r="CP569" s="19">
        <f>INDEX('Team forecast'!$M$3:$AU$22,MATCH($B569,'Team forecast'!$B$3:$B$22,0),MATCH(CP$1,'Team forecast'!$M$2:$AU$2,0))</f>
        <v>0</v>
      </c>
      <c r="CQ569" s="19">
        <f>INDEX('Team forecast'!$M$3:$AU$22,MATCH($B569,'Team forecast'!$B$3:$B$22,0),MATCH(CQ$1,'Team forecast'!$M$2:$AU$2,0))</f>
        <v>0</v>
      </c>
      <c r="CR569" s="19">
        <f>INDEX('Team forecast'!$M$3:$AU$22,MATCH($B569,'Team forecast'!$B$3:$B$22,0),MATCH(CR$1,'Team forecast'!$M$2:$AU$2,0))</f>
        <v>0</v>
      </c>
      <c r="CS569" s="5">
        <f t="shared" si="598"/>
        <v>7000</v>
      </c>
      <c r="CT569" s="5">
        <f>INDEX('Team forecast'!$M$3:$AU$22,MATCH($B569,'Team forecast'!$B$3:$B$22,0),MATCH(CT$1,'Team forecast'!$M$2:$AU$2,0))*IF($Y569&gt;0,25000,0)</f>
        <v>0</v>
      </c>
      <c r="CU569" s="5">
        <f>INDEX('Team forecast'!$M$3:$AU$22,MATCH($B569,'Team forecast'!$B$3:$B$22,0),MATCH(CU$1,'Team forecast'!$M$2:$AU$2,0))*IF($Y569&gt;0,5000,0)</f>
        <v>0</v>
      </c>
      <c r="CV569" s="5">
        <f>INDEX('Team forecast'!$M$3:$AU$22,MATCH($B569,'Team forecast'!$B$3:$B$22,0),MATCH(CV$1,'Team forecast'!$M$2:$AU$2,0))*IF($Y569&gt;0,-15000,0)</f>
        <v>0</v>
      </c>
      <c r="CW569" s="5">
        <f t="shared" si="599"/>
        <v>0</v>
      </c>
      <c r="CX569" s="5">
        <f t="shared" si="600"/>
        <v>0</v>
      </c>
      <c r="CY569" s="5">
        <f t="shared" si="601"/>
        <v>0</v>
      </c>
      <c r="CZ569" s="5">
        <f t="shared" si="602"/>
        <v>0</v>
      </c>
      <c r="DA569" s="5">
        <f t="shared" si="603"/>
        <v>0</v>
      </c>
      <c r="DB569" s="5">
        <f t="shared" si="604"/>
        <v>-6200</v>
      </c>
      <c r="DC569" s="5">
        <f t="shared" si="605"/>
        <v>0</v>
      </c>
      <c r="DD569" s="5">
        <f t="shared" si="606"/>
        <v>0</v>
      </c>
      <c r="DE569" s="5">
        <f t="shared" si="607"/>
        <v>0</v>
      </c>
      <c r="DF569" s="5">
        <f>IFERROR(SUM(CT569:DE569),0)*((Cockpit!$C$3)^4)</f>
        <v>-1488.6199999999994</v>
      </c>
      <c r="DG569" s="19">
        <f>INDEX('Team forecast'!$M$3:$AU$22,MATCH($B569,'Team forecast'!$B$3:$B$22,0),MATCH(DG$1,'Team forecast'!$M$2:$AU$2,0))</f>
        <v>0</v>
      </c>
      <c r="DH569" s="19">
        <f>INDEX('Team forecast'!$M$3:$AU$22,MATCH($B569,'Team forecast'!$B$3:$B$22,0),MATCH(DH$1,'Team forecast'!$M$2:$AU$2,0))</f>
        <v>0</v>
      </c>
      <c r="DI569" s="19">
        <f>INDEX('Team forecast'!$M$3:$AU$22,MATCH($B569,'Team forecast'!$B$3:$B$22,0),MATCH(DI$1,'Team forecast'!$M$2:$AU$2,0))</f>
        <v>0</v>
      </c>
      <c r="DJ569" s="19">
        <f>INDEX('Team forecast'!$M$3:$AU$22,MATCH($B569,'Team forecast'!$B$3:$B$22,0),MATCH(DJ$1,'Team forecast'!$M$2:$AU$2,0))</f>
        <v>0</v>
      </c>
      <c r="DK569" s="5">
        <f t="shared" si="608"/>
        <v>7000</v>
      </c>
      <c r="DL569" s="5">
        <f>INDEX('Team forecast'!$M$3:$AU$22,MATCH($B569,'Team forecast'!$B$3:$B$22,0),MATCH(DL$1,'Team forecast'!$M$2:$AU$2,0))*IF($Y569&gt;0,25000,0)</f>
        <v>0</v>
      </c>
      <c r="DM569" s="5">
        <f>INDEX('Team forecast'!$M$3:$AU$22,MATCH($B569,'Team forecast'!$B$3:$B$22,0),MATCH(DM$1,'Team forecast'!$M$2:$AU$2,0))*IF($Y569&gt;0,5000,0)</f>
        <v>0</v>
      </c>
      <c r="DN569" s="5">
        <f>INDEX('Team forecast'!$M$3:$AU$22,MATCH($B569,'Team forecast'!$B$3:$B$22,0),MATCH(DN$1,'Team forecast'!$M$2:$AU$2,0))*IF($Y569&gt;0,-15000,0)</f>
        <v>0</v>
      </c>
      <c r="DO569" s="5">
        <f t="shared" si="609"/>
        <v>0</v>
      </c>
      <c r="DP569" s="5">
        <f t="shared" si="610"/>
        <v>0</v>
      </c>
      <c r="DQ569" s="5">
        <f t="shared" si="611"/>
        <v>0</v>
      </c>
      <c r="DR569" s="5">
        <f t="shared" si="612"/>
        <v>0</v>
      </c>
      <c r="DS569" s="5">
        <f t="shared" si="613"/>
        <v>0</v>
      </c>
      <c r="DT569" s="5">
        <f t="shared" si="614"/>
        <v>-6200</v>
      </c>
      <c r="DU569" s="5">
        <f t="shared" si="615"/>
        <v>0</v>
      </c>
      <c r="DV569" s="5">
        <f t="shared" si="616"/>
        <v>0</v>
      </c>
      <c r="DW569" s="5">
        <f t="shared" si="617"/>
        <v>0</v>
      </c>
      <c r="DX569" s="5">
        <f>IFERROR(SUM(DL569:DW569),0)*((Cockpit!$C$3)^5)</f>
        <v>-1042.0339999999997</v>
      </c>
      <c r="DY569" s="5">
        <f t="shared" si="618"/>
        <v>28644.130615384613</v>
      </c>
      <c r="DZ569" s="5" t="str">
        <f>IF(ISERROR(MATCH(A569,'Current squad'!B:B,0)),"No","Yes")</f>
        <v>No</v>
      </c>
      <c r="EA569" s="5" cm="1">
        <f t="array" ref="EA569">IFERROR(_xlfn.IFS(DZ569="Yes",0,DZ569="No",H569*1%),999999)</f>
        <v>42020</v>
      </c>
      <c r="EB569" s="5">
        <f t="shared" si="645"/>
        <v>4244020</v>
      </c>
      <c r="EC569" s="5">
        <f t="shared" si="619"/>
        <v>-13375.869384615387</v>
      </c>
      <c r="ED569" s="1">
        <f t="shared" si="646"/>
        <v>-3.183214989199283E-3</v>
      </c>
      <c r="EE569" s="5">
        <f>RANK(EC569,$EC$2:$EC$572)+COUNTIF($EC$2:EC569,EC569)-1</f>
        <v>121</v>
      </c>
      <c r="EF569" s="4">
        <f>RANK(ED569,$ED$2:$ED$572)+COUNTIF($ED$2:ED569,ED569)-1</f>
        <v>121</v>
      </c>
    </row>
    <row r="570" spans="1:136" x14ac:dyDescent="0.3">
      <c r="A570" t="str">
        <f>IF(Holdet.dk!A570&lt;&gt;"",Holdet.dk!A570,"")</f>
        <v>Björn Engels</v>
      </c>
      <c r="B570" t="str">
        <f>INDEX(Holdet.dk!B:B,MATCH($A570,Holdet.dk!$A:$A,0))</f>
        <v>Aston Villa</v>
      </c>
      <c r="C570" t="str">
        <f>INDEX(Holdet.dk!C:C,MATCH($A570,Holdet.dk!$A:$A,0))</f>
        <v>Defense</v>
      </c>
      <c r="D570" t="str">
        <f>INDEX(Holdet.dk!D:D,MATCH($A570,Holdet.dk!$A:$A,0))</f>
        <v>1.890.000</v>
      </c>
      <c r="E570" s="1">
        <f>IFERROR(_xlfn.NUMBERVALUE(INDEX(Holdet.dk!$E:$E,MATCH($A570,Holdet.dk!$A:$A,0)),","),0)</f>
        <v>2E-3</v>
      </c>
      <c r="F570" t="str">
        <f>IF(INDEX(Lookup!H:H,MATCH('Master data'!A570,Lookup!G:G,0))=0,A570,INDEX(Lookup!H:H,MATCH('Master data'!A570,Lookup!G:G,0)))</f>
        <v>Bjorn Engels</v>
      </c>
      <c r="G570" t="str">
        <f>IFERROR(INDEX(Lookup!B:B,MATCH(INDEX(Rotowire!C:C,MATCH(F570,Rotowire!A:A,0)),Lookup!D:D,0)),"")</f>
        <v/>
      </c>
      <c r="H570" s="5">
        <f t="shared" si="552"/>
        <v>1890000</v>
      </c>
      <c r="I570" s="19">
        <f>IFERROR(INDEX('Team forecast'!$G$3:$I$22,MATCH($B570,'Team forecast'!$B$3:$B$22,0),MATCH(I$1,'Team forecast'!$G$2:$I$2,0)),0)</f>
        <v>0.82291666666666674</v>
      </c>
      <c r="J570" s="19">
        <f>IFERROR(INDEX('Team forecast'!$G$3:$I$22,MATCH($B570,'Team forecast'!$B$3:$B$22,0),MATCH(J$1,'Team forecast'!$G$2:$I$2,0)),0)</f>
        <v>0.93034825870646787</v>
      </c>
      <c r="K570" s="19">
        <f>IFERROR(INDEX('Team forecast'!$G$3:$I$22,MATCH($B570,'Team forecast'!$B$3:$B$22,0),MATCH(K$1,'Team forecast'!$G$2:$I$2,0)),0)</f>
        <v>1.2843638484594284</v>
      </c>
      <c r="L570">
        <f>SUMIFS(Rotowire!E:E,Rotowire!$A:$A,'Master data'!$F570)</f>
        <v>0</v>
      </c>
      <c r="M570" s="2">
        <f>SUMIFS(Rotowire!F:F,Rotowire!$A:$A,'Master data'!$F570)*I570</f>
        <v>0</v>
      </c>
      <c r="N570" s="2">
        <f>SUMIFS(Rotowire!G:G,Rotowire!$A:$A,'Master data'!$F570)*I570</f>
        <v>0</v>
      </c>
      <c r="O570" s="2">
        <f>SUMIFS(Rotowire!I:I,Rotowire!$A:$A,'Master data'!$F570)*I570</f>
        <v>0</v>
      </c>
      <c r="P570" s="2">
        <f>SUMIFS(Rotowire!W:W,Rotowire!$A:$A,'Master data'!$F570)*K570</f>
        <v>0</v>
      </c>
      <c r="Q570" s="2">
        <f>SUMIFS(Rotowire!Y:Y,Rotowire!$A:$A,'Master data'!$F570)*J570</f>
        <v>0</v>
      </c>
      <c r="R570" s="2">
        <f>SUMIFS(Rotowire!AB:AB,Rotowire!$A:$A,'Master data'!$F570)</f>
        <v>0</v>
      </c>
      <c r="S570" s="2">
        <f>SUMIFS(Rotowire!AC:AC,Rotowire!$A:$A,'Master data'!$F570)</f>
        <v>0</v>
      </c>
      <c r="T570" s="2">
        <f>INDEX('Team forecast'!D$3:D$22,MATCH($B570,'Team forecast'!$B$3:$B$22,0))</f>
        <v>0.79</v>
      </c>
      <c r="U570" s="2">
        <f>INDEX('Team forecast'!E$3:E$22,MATCH($B570,'Team forecast'!$B$3:$B$22,0))</f>
        <v>1.87</v>
      </c>
      <c r="V570" s="2">
        <f>INDEX('Team forecast'!J$3:J$22,MATCH($B570,'Team forecast'!$B$3:$B$22,0))</f>
        <v>0.15010000000000001</v>
      </c>
      <c r="W570" s="2">
        <f>INDEX('Team forecast'!K$3:K$22,MATCH($B570,'Team forecast'!$B$3:$B$22,0))</f>
        <v>0.2238</v>
      </c>
      <c r="X570" s="2">
        <f>INDEX('Team forecast'!L$3:L$22,MATCH($B570,'Team forecast'!$B$3:$B$22,0))</f>
        <v>0.62609999999999999</v>
      </c>
      <c r="Y570" s="5">
        <f t="shared" si="620"/>
        <v>-5000</v>
      </c>
      <c r="Z570" s="5">
        <f t="shared" si="621"/>
        <v>0</v>
      </c>
      <c r="AA570" s="5">
        <f t="shared" si="622"/>
        <v>0</v>
      </c>
      <c r="AB570" s="5">
        <f t="shared" si="623"/>
        <v>0</v>
      </c>
      <c r="AC570" s="5">
        <f t="shared" si="557"/>
        <v>0</v>
      </c>
      <c r="AD570" s="5">
        <f t="shared" si="624"/>
        <v>0</v>
      </c>
      <c r="AE570" s="5">
        <f t="shared" si="625"/>
        <v>0</v>
      </c>
      <c r="AF570" s="5">
        <f t="shared" si="558"/>
        <v>0</v>
      </c>
      <c r="AG570" s="5">
        <f t="shared" si="559"/>
        <v>0</v>
      </c>
      <c r="AH570" s="5">
        <f t="shared" si="626"/>
        <v>0</v>
      </c>
      <c r="AI570" s="5">
        <f t="shared" si="627"/>
        <v>0</v>
      </c>
      <c r="AJ570" s="5">
        <f t="shared" si="566"/>
        <v>0</v>
      </c>
      <c r="AK570" s="5">
        <f t="shared" si="567"/>
        <v>0</v>
      </c>
      <c r="AL570" s="5">
        <f>IFERROR(SUM(Y570:AK570),-5000)*((Cockpit!$C$3)^0)</f>
        <v>-5000</v>
      </c>
      <c r="AM570" s="19">
        <f>INDEX('Team forecast'!$M$3:$AU$22,MATCH($B570,'Team forecast'!$B$3:$B$22,0),MATCH(AM$1,'Team forecast'!$M$2:$AU$2,0))</f>
        <v>0</v>
      </c>
      <c r="AN570" s="19">
        <f>INDEX('Team forecast'!$M$3:$AU$22,MATCH($B570,'Team forecast'!$B$3:$B$22,0),MATCH(AN$1,'Team forecast'!$M$2:$AU$2,0))</f>
        <v>0</v>
      </c>
      <c r="AO570" s="19">
        <f>INDEX('Team forecast'!$M$3:$AU$22,MATCH($B570,'Team forecast'!$B$3:$B$22,0),MATCH(AO$1,'Team forecast'!$M$2:$AU$2,0))</f>
        <v>0</v>
      </c>
      <c r="AP570" s="19">
        <f>INDEX('Team forecast'!$M$3:$AU$22,MATCH($B570,'Team forecast'!$B$3:$B$22,0),MATCH(AP$1,'Team forecast'!$M$2:$AU$2,0))</f>
        <v>0</v>
      </c>
      <c r="AQ570" s="5">
        <f t="shared" si="568"/>
        <v>-5000</v>
      </c>
      <c r="AR570" s="5">
        <f>INDEX('Team forecast'!$M$3:$AU$22,MATCH($B570,'Team forecast'!$B$3:$B$22,0),MATCH(AR$1,'Team forecast'!$M$2:$AU$2,0))*IF($Y570&gt;0,25000,0)</f>
        <v>0</v>
      </c>
      <c r="AS570" s="5">
        <f>INDEX('Team forecast'!$M$3:$AU$22,MATCH($B570,'Team forecast'!$B$3:$B$22,0),MATCH(AS$1,'Team forecast'!$M$2:$AU$2,0))*IF($Y570&gt;0,5000,0)</f>
        <v>0</v>
      </c>
      <c r="AT570" s="5">
        <f>INDEX('Team forecast'!$M$3:$AU$22,MATCH($B570,'Team forecast'!$B$3:$B$22,0),MATCH(AT$1,'Team forecast'!$M$2:$AU$2,0))*IF($Y570&gt;0,-15000,0)</f>
        <v>0</v>
      </c>
      <c r="AU570" s="5">
        <f t="shared" si="628"/>
        <v>0</v>
      </c>
      <c r="AV570" s="5">
        <f t="shared" si="629"/>
        <v>0</v>
      </c>
      <c r="AW570" s="5">
        <f t="shared" si="630"/>
        <v>0</v>
      </c>
      <c r="AX570" s="5">
        <f t="shared" si="631"/>
        <v>0</v>
      </c>
      <c r="AY570" s="5">
        <f t="shared" si="573"/>
        <v>0</v>
      </c>
      <c r="AZ570" s="5">
        <f t="shared" si="632"/>
        <v>0</v>
      </c>
      <c r="BA570" s="5">
        <f t="shared" si="633"/>
        <v>0</v>
      </c>
      <c r="BB570" s="5">
        <f t="shared" si="634"/>
        <v>0</v>
      </c>
      <c r="BC570" s="5">
        <f t="shared" si="577"/>
        <v>0</v>
      </c>
      <c r="BD570" s="5">
        <f>IFERROR(SUM(AR570:BC570),0)*((Cockpit!$C$3)^1)</f>
        <v>0</v>
      </c>
      <c r="BE570" s="19">
        <f>INDEX('Team forecast'!$M$3:$AU$22,MATCH($B570,'Team forecast'!$B$3:$B$22,0),MATCH(BE$1,'Team forecast'!$M$2:$AU$2,0))</f>
        <v>0</v>
      </c>
      <c r="BF570" s="19">
        <f>INDEX('Team forecast'!$M$3:$AU$22,MATCH($B570,'Team forecast'!$B$3:$B$22,0),MATCH(BF$1,'Team forecast'!$M$2:$AU$2,0))</f>
        <v>0</v>
      </c>
      <c r="BG570" s="19">
        <f>INDEX('Team forecast'!$M$3:$AU$22,MATCH($B570,'Team forecast'!$B$3:$B$22,0),MATCH(BG$1,'Team forecast'!$M$2:$AU$2,0))</f>
        <v>0</v>
      </c>
      <c r="BH570" s="19">
        <f>INDEX('Team forecast'!$M$3:$AU$22,MATCH($B570,'Team forecast'!$B$3:$B$22,0),MATCH(BH$1,'Team forecast'!$M$2:$AU$2,0))</f>
        <v>0</v>
      </c>
      <c r="BI570" s="5">
        <f t="shared" si="578"/>
        <v>-5000</v>
      </c>
      <c r="BJ570" s="5">
        <f>INDEX('Team forecast'!$M$3:$AU$22,MATCH($B570,'Team forecast'!$B$3:$B$22,0),MATCH(BJ$1,'Team forecast'!$M$2:$AU$2,0))*IF($Y570&gt;0,25000,0)</f>
        <v>0</v>
      </c>
      <c r="BK570" s="5">
        <f>INDEX('Team forecast'!$M$3:$AU$22,MATCH($B570,'Team forecast'!$B$3:$B$22,0),MATCH(BK$1,'Team forecast'!$M$2:$AU$2,0))*IF($Y570&gt;0,5000,0)</f>
        <v>0</v>
      </c>
      <c r="BL570" s="5">
        <f>INDEX('Team forecast'!$M$3:$AU$22,MATCH($B570,'Team forecast'!$B$3:$B$22,0),MATCH(BL$1,'Team forecast'!$M$2:$AU$2,0))*IF($Y570&gt;0,-15000,0)</f>
        <v>0</v>
      </c>
      <c r="BM570" s="5">
        <f t="shared" si="635"/>
        <v>0</v>
      </c>
      <c r="BN570" s="5">
        <f t="shared" si="636"/>
        <v>0</v>
      </c>
      <c r="BO570" s="5">
        <f t="shared" si="637"/>
        <v>0</v>
      </c>
      <c r="BP570" s="5">
        <f t="shared" si="638"/>
        <v>0</v>
      </c>
      <c r="BQ570" s="5">
        <f t="shared" si="583"/>
        <v>0</v>
      </c>
      <c r="BR570" s="5">
        <f t="shared" si="584"/>
        <v>0</v>
      </c>
      <c r="BS570" s="5">
        <f t="shared" si="585"/>
        <v>0</v>
      </c>
      <c r="BT570" s="5">
        <f t="shared" si="639"/>
        <v>0</v>
      </c>
      <c r="BU570" s="5">
        <f t="shared" si="587"/>
        <v>0</v>
      </c>
      <c r="BV570" s="5">
        <f>IFERROR(SUM(BJ570:BU570),0)*((Cockpit!$C$3)^2)</f>
        <v>0</v>
      </c>
      <c r="BW570" s="19">
        <f>INDEX('Team forecast'!$M$3:$AU$22,MATCH($B570,'Team forecast'!$B$3:$B$22,0),MATCH(BW$1,'Team forecast'!$M$2:$AU$2,0))</f>
        <v>0</v>
      </c>
      <c r="BX570" s="19">
        <f>INDEX('Team forecast'!$M$3:$AU$22,MATCH($B570,'Team forecast'!$B$3:$B$22,0),MATCH(BX$1,'Team forecast'!$M$2:$AU$2,0))</f>
        <v>0</v>
      </c>
      <c r="BY570" s="19">
        <f>INDEX('Team forecast'!$M$3:$AU$22,MATCH($B570,'Team forecast'!$B$3:$B$22,0),MATCH(BY$1,'Team forecast'!$M$2:$AU$2,0))</f>
        <v>0</v>
      </c>
      <c r="BZ570" s="19">
        <f>INDEX('Team forecast'!$M$3:$AU$22,MATCH($B570,'Team forecast'!$B$3:$B$22,0),MATCH(BZ$1,'Team forecast'!$M$2:$AU$2,0))</f>
        <v>0</v>
      </c>
      <c r="CA570" s="5">
        <f t="shared" si="588"/>
        <v>-5000</v>
      </c>
      <c r="CB570" s="5">
        <f>INDEX('Team forecast'!$M$3:$AU$22,MATCH($B570,'Team forecast'!$B$3:$B$22,0),MATCH(CB$1,'Team forecast'!$M$2:$AU$2,0))*IF($Y570&gt;0,25000,0)</f>
        <v>0</v>
      </c>
      <c r="CC570" s="5">
        <f>INDEX('Team forecast'!$M$3:$AU$22,MATCH($B570,'Team forecast'!$B$3:$B$22,0),MATCH(CC$1,'Team forecast'!$M$2:$AU$2,0))*IF($Y570&gt;0,5000,0)</f>
        <v>0</v>
      </c>
      <c r="CD570" s="5">
        <f>INDEX('Team forecast'!$M$3:$AU$22,MATCH($B570,'Team forecast'!$B$3:$B$22,0),MATCH(CD$1,'Team forecast'!$M$2:$AU$2,0))*IF($Y570&gt;0,-15000,0)</f>
        <v>0</v>
      </c>
      <c r="CE570" s="5">
        <f t="shared" si="640"/>
        <v>0</v>
      </c>
      <c r="CF570" s="5">
        <f t="shared" si="641"/>
        <v>0</v>
      </c>
      <c r="CG570" s="5">
        <f t="shared" si="642"/>
        <v>0</v>
      </c>
      <c r="CH570" s="5">
        <f t="shared" si="643"/>
        <v>0</v>
      </c>
      <c r="CI570" s="5">
        <f t="shared" si="593"/>
        <v>0</v>
      </c>
      <c r="CJ570" s="5">
        <f t="shared" si="594"/>
        <v>0</v>
      </c>
      <c r="CK570" s="5">
        <f t="shared" si="595"/>
        <v>0</v>
      </c>
      <c r="CL570" s="5">
        <f t="shared" si="644"/>
        <v>0</v>
      </c>
      <c r="CM570" s="5">
        <f t="shared" si="597"/>
        <v>0</v>
      </c>
      <c r="CN570" s="5">
        <f>IFERROR(SUM(CB570:CM570),0)*((Cockpit!$C$3)^3)</f>
        <v>0</v>
      </c>
      <c r="CO570" s="19">
        <f>INDEX('Team forecast'!$M$3:$AU$22,MATCH($B570,'Team forecast'!$B$3:$B$22,0),MATCH(CO$1,'Team forecast'!$M$2:$AU$2,0))</f>
        <v>0</v>
      </c>
      <c r="CP570" s="19">
        <f>INDEX('Team forecast'!$M$3:$AU$22,MATCH($B570,'Team forecast'!$B$3:$B$22,0),MATCH(CP$1,'Team forecast'!$M$2:$AU$2,0))</f>
        <v>0</v>
      </c>
      <c r="CQ570" s="19">
        <f>INDEX('Team forecast'!$M$3:$AU$22,MATCH($B570,'Team forecast'!$B$3:$B$22,0),MATCH(CQ$1,'Team forecast'!$M$2:$AU$2,0))</f>
        <v>0</v>
      </c>
      <c r="CR570" s="19">
        <f>INDEX('Team forecast'!$M$3:$AU$22,MATCH($B570,'Team forecast'!$B$3:$B$22,0),MATCH(CR$1,'Team forecast'!$M$2:$AU$2,0))</f>
        <v>0</v>
      </c>
      <c r="CS570" s="5">
        <f t="shared" si="598"/>
        <v>-5000</v>
      </c>
      <c r="CT570" s="5">
        <f>INDEX('Team forecast'!$M$3:$AU$22,MATCH($B570,'Team forecast'!$B$3:$B$22,0),MATCH(CT$1,'Team forecast'!$M$2:$AU$2,0))*IF($Y570&gt;0,25000,0)</f>
        <v>0</v>
      </c>
      <c r="CU570" s="5">
        <f>INDEX('Team forecast'!$M$3:$AU$22,MATCH($B570,'Team forecast'!$B$3:$B$22,0),MATCH(CU$1,'Team forecast'!$M$2:$AU$2,0))*IF($Y570&gt;0,5000,0)</f>
        <v>0</v>
      </c>
      <c r="CV570" s="5">
        <f>INDEX('Team forecast'!$M$3:$AU$22,MATCH($B570,'Team forecast'!$B$3:$B$22,0),MATCH(CV$1,'Team forecast'!$M$2:$AU$2,0))*IF($Y570&gt;0,-15000,0)</f>
        <v>0</v>
      </c>
      <c r="CW570" s="5">
        <f t="shared" si="599"/>
        <v>0</v>
      </c>
      <c r="CX570" s="5">
        <f t="shared" si="600"/>
        <v>0</v>
      </c>
      <c r="CY570" s="5">
        <f t="shared" si="601"/>
        <v>0</v>
      </c>
      <c r="CZ570" s="5">
        <f t="shared" si="602"/>
        <v>0</v>
      </c>
      <c r="DA570" s="5">
        <f t="shared" si="603"/>
        <v>0</v>
      </c>
      <c r="DB570" s="5">
        <f t="shared" si="604"/>
        <v>0</v>
      </c>
      <c r="DC570" s="5">
        <f t="shared" si="605"/>
        <v>0</v>
      </c>
      <c r="DD570" s="5">
        <f t="shared" si="606"/>
        <v>0</v>
      </c>
      <c r="DE570" s="5">
        <f t="shared" si="607"/>
        <v>0</v>
      </c>
      <c r="DF570" s="5">
        <f>IFERROR(SUM(CT570:DE570),0)*((Cockpit!$C$3)^4)</f>
        <v>0</v>
      </c>
      <c r="DG570" s="19">
        <f>INDEX('Team forecast'!$M$3:$AU$22,MATCH($B570,'Team forecast'!$B$3:$B$22,0),MATCH(DG$1,'Team forecast'!$M$2:$AU$2,0))</f>
        <v>0</v>
      </c>
      <c r="DH570" s="19">
        <f>INDEX('Team forecast'!$M$3:$AU$22,MATCH($B570,'Team forecast'!$B$3:$B$22,0),MATCH(DH$1,'Team forecast'!$M$2:$AU$2,0))</f>
        <v>0</v>
      </c>
      <c r="DI570" s="19">
        <f>INDEX('Team forecast'!$M$3:$AU$22,MATCH($B570,'Team forecast'!$B$3:$B$22,0),MATCH(DI$1,'Team forecast'!$M$2:$AU$2,0))</f>
        <v>0</v>
      </c>
      <c r="DJ570" s="19">
        <f>INDEX('Team forecast'!$M$3:$AU$22,MATCH($B570,'Team forecast'!$B$3:$B$22,0),MATCH(DJ$1,'Team forecast'!$M$2:$AU$2,0))</f>
        <v>0</v>
      </c>
      <c r="DK570" s="5">
        <f t="shared" si="608"/>
        <v>-5000</v>
      </c>
      <c r="DL570" s="5">
        <f>INDEX('Team forecast'!$M$3:$AU$22,MATCH($B570,'Team forecast'!$B$3:$B$22,0),MATCH(DL$1,'Team forecast'!$M$2:$AU$2,0))*IF($Y570&gt;0,25000,0)</f>
        <v>0</v>
      </c>
      <c r="DM570" s="5">
        <f>INDEX('Team forecast'!$M$3:$AU$22,MATCH($B570,'Team forecast'!$B$3:$B$22,0),MATCH(DM$1,'Team forecast'!$M$2:$AU$2,0))*IF($Y570&gt;0,5000,0)</f>
        <v>0</v>
      </c>
      <c r="DN570" s="5">
        <f>INDEX('Team forecast'!$M$3:$AU$22,MATCH($B570,'Team forecast'!$B$3:$B$22,0),MATCH(DN$1,'Team forecast'!$M$2:$AU$2,0))*IF($Y570&gt;0,-15000,0)</f>
        <v>0</v>
      </c>
      <c r="DO570" s="5">
        <f t="shared" si="609"/>
        <v>0</v>
      </c>
      <c r="DP570" s="5">
        <f t="shared" si="610"/>
        <v>0</v>
      </c>
      <c r="DQ570" s="5">
        <f t="shared" si="611"/>
        <v>0</v>
      </c>
      <c r="DR570" s="5">
        <f t="shared" si="612"/>
        <v>0</v>
      </c>
      <c r="DS570" s="5">
        <f t="shared" si="613"/>
        <v>0</v>
      </c>
      <c r="DT570" s="5">
        <f t="shared" si="614"/>
        <v>0</v>
      </c>
      <c r="DU570" s="5">
        <f t="shared" si="615"/>
        <v>0</v>
      </c>
      <c r="DV570" s="5">
        <f t="shared" si="616"/>
        <v>0</v>
      </c>
      <c r="DW570" s="5">
        <f t="shared" si="617"/>
        <v>0</v>
      </c>
      <c r="DX570" s="5">
        <f>IFERROR(SUM(DL570:DW570),0)*((Cockpit!$C$3)^5)</f>
        <v>0</v>
      </c>
      <c r="DY570" s="5">
        <f t="shared" si="618"/>
        <v>-5000</v>
      </c>
      <c r="DZ570" s="5" t="str">
        <f>IF(ISERROR(MATCH(A570,'Current squad'!B:B,0)),"No","Yes")</f>
        <v>No</v>
      </c>
      <c r="EA570" s="5" cm="1">
        <f t="array" ref="EA570">IFERROR(_xlfn.IFS(DZ570="Yes",0,DZ570="No",H570*1%),999999)</f>
        <v>18900</v>
      </c>
      <c r="EB570" s="5">
        <f t="shared" si="645"/>
        <v>1908900</v>
      </c>
      <c r="EC570" s="5">
        <f t="shared" si="619"/>
        <v>-23900</v>
      </c>
      <c r="ED570" s="1">
        <f t="shared" si="646"/>
        <v>-1.2645502645502646E-2</v>
      </c>
      <c r="EE570" s="5">
        <f>RANK(EC570,$EC$2:$EC$572)+COUNTIF($EC$2:EC570,EC570)-1</f>
        <v>172</v>
      </c>
      <c r="EF570" s="4">
        <f>RANK(ED570,$ED$2:$ED$572)+COUNTIF($ED$2:ED570,ED570)-1</f>
        <v>552</v>
      </c>
    </row>
    <row r="571" spans="1:136" x14ac:dyDescent="0.3">
      <c r="A571" t="str">
        <f>IF(Holdet.dk!A571&lt;&gt;"",Holdet.dk!A571,"")</f>
        <v>Billy Koumetio</v>
      </c>
      <c r="B571" t="str">
        <f>INDEX(Holdet.dk!B:B,MATCH($A571,Holdet.dk!$A:$A,0))</f>
        <v>Liverpool</v>
      </c>
      <c r="C571" t="str">
        <f>INDEX(Holdet.dk!C:C,MATCH($A571,Holdet.dk!$A:$A,0))</f>
        <v>Defense</v>
      </c>
      <c r="D571" t="str">
        <f>INDEX(Holdet.dk!D:D,MATCH($A571,Holdet.dk!$A:$A,0))</f>
        <v>2.490.000</v>
      </c>
      <c r="E571" s="1">
        <f>IFERROR(_xlfn.NUMBERVALUE(INDEX(Holdet.dk!$E:$E,MATCH($A571,Holdet.dk!$A:$A,0)),","),0)</f>
        <v>0</v>
      </c>
      <c r="F571" t="e">
        <f>IF(INDEX(Lookup!H:H,MATCH('Master data'!A571,Lookup!G:G,0))=0,A571,INDEX(Lookup!H:H,MATCH('Master data'!A571,Lookup!G:G,0)))</f>
        <v>#N/A</v>
      </c>
      <c r="G571" t="str">
        <f>IFERROR(INDEX(Lookup!B:B,MATCH(INDEX(Rotowire!C:C,MATCH(F571,Rotowire!A:A,0)),Lookup!D:D,0)),"")</f>
        <v/>
      </c>
      <c r="H571" s="5">
        <f t="shared" si="552"/>
        <v>2490000</v>
      </c>
      <c r="I571" s="19">
        <f>IFERROR(INDEX('Team forecast'!$G$3:$I$22,MATCH($B571,'Team forecast'!$B$3:$B$22,0),MATCH(I$1,'Team forecast'!$G$2:$I$2,0)),0)</f>
        <v>1.0823529411764703</v>
      </c>
      <c r="J571" s="19">
        <f>IFERROR(INDEX('Team forecast'!$G$3:$I$22,MATCH($B571,'Team forecast'!$B$3:$B$22,0),MATCH(J$1,'Team forecast'!$G$2:$I$2,0)),0)</f>
        <v>0.66666666666666652</v>
      </c>
      <c r="K571" s="19">
        <f>IFERROR(INDEX('Team forecast'!$G$3:$I$22,MATCH($B571,'Team forecast'!$B$3:$B$22,0),MATCH(K$1,'Team forecast'!$G$2:$I$2,0)),0)</f>
        <v>1.2636055410679863</v>
      </c>
      <c r="L571">
        <f>SUMIFS(Rotowire!E:E,Rotowire!$A:$A,'Master data'!$F571)</f>
        <v>0</v>
      </c>
      <c r="M571" s="2">
        <f>SUMIFS(Rotowire!F:F,Rotowire!$A:$A,'Master data'!$F571)*I571</f>
        <v>0</v>
      </c>
      <c r="N571" s="2">
        <f>SUMIFS(Rotowire!G:G,Rotowire!$A:$A,'Master data'!$F571)*I571</f>
        <v>0</v>
      </c>
      <c r="O571" s="2">
        <f>SUMIFS(Rotowire!I:I,Rotowire!$A:$A,'Master data'!$F571)*I571</f>
        <v>0</v>
      </c>
      <c r="P571" s="2">
        <f>SUMIFS(Rotowire!W:W,Rotowire!$A:$A,'Master data'!$F571)*K571</f>
        <v>0</v>
      </c>
      <c r="Q571" s="2">
        <f>SUMIFS(Rotowire!Y:Y,Rotowire!$A:$A,'Master data'!$F571)*J571</f>
        <v>0</v>
      </c>
      <c r="R571" s="2">
        <f>SUMIFS(Rotowire!AB:AB,Rotowire!$A:$A,'Master data'!$F571)</f>
        <v>0</v>
      </c>
      <c r="S571" s="2">
        <f>SUMIFS(Rotowire!AC:AC,Rotowire!$A:$A,'Master data'!$F571)</f>
        <v>0</v>
      </c>
      <c r="T571" s="2">
        <f>INDEX('Team forecast'!D$3:D$22,MATCH($B571,'Team forecast'!$B$3:$B$22,0))</f>
        <v>2.76</v>
      </c>
      <c r="U571" s="2">
        <f>INDEX('Team forecast'!E$3:E$22,MATCH($B571,'Team forecast'!$B$3:$B$22,0))</f>
        <v>0.5</v>
      </c>
      <c r="V571" s="2">
        <f>INDEX('Team forecast'!J$3:J$22,MATCH($B571,'Team forecast'!$B$3:$B$22,0))</f>
        <v>0.83899999999999997</v>
      </c>
      <c r="W571" s="2">
        <f>INDEX('Team forecast'!K$3:K$22,MATCH($B571,'Team forecast'!$B$3:$B$22,0))</f>
        <v>0.1164</v>
      </c>
      <c r="X571" s="2">
        <f>INDEX('Team forecast'!L$3:L$22,MATCH($B571,'Team forecast'!$B$3:$B$22,0))</f>
        <v>4.4699999999999997E-2</v>
      </c>
      <c r="Y571" s="5">
        <f t="shared" si="620"/>
        <v>-5000</v>
      </c>
      <c r="Z571" s="5">
        <f t="shared" si="621"/>
        <v>0</v>
      </c>
      <c r="AA571" s="5">
        <f t="shared" si="622"/>
        <v>0</v>
      </c>
      <c r="AB571" s="5">
        <f t="shared" si="623"/>
        <v>0</v>
      </c>
      <c r="AC571" s="5">
        <f t="shared" si="557"/>
        <v>0</v>
      </c>
      <c r="AD571" s="5">
        <f t="shared" si="624"/>
        <v>0</v>
      </c>
      <c r="AE571" s="5">
        <f t="shared" si="625"/>
        <v>0</v>
      </c>
      <c r="AF571" s="5">
        <f t="shared" si="558"/>
        <v>0</v>
      </c>
      <c r="AG571" s="5">
        <f t="shared" si="559"/>
        <v>0</v>
      </c>
      <c r="AH571" s="5">
        <f t="shared" si="626"/>
        <v>0</v>
      </c>
      <c r="AI571" s="5">
        <f t="shared" si="627"/>
        <v>0</v>
      </c>
      <c r="AJ571" s="5">
        <f t="shared" si="566"/>
        <v>0</v>
      </c>
      <c r="AK571" s="5">
        <f t="shared" si="567"/>
        <v>0</v>
      </c>
      <c r="AL571" s="5">
        <f>IFERROR(SUM(Y571:AK571),-5000)*((Cockpit!$C$3)^0)</f>
        <v>-5000</v>
      </c>
      <c r="AM571" s="19">
        <f>INDEX('Team forecast'!$M$3:$AU$22,MATCH($B571,'Team forecast'!$B$3:$B$22,0),MATCH(AM$1,'Team forecast'!$M$2:$AU$2,0))</f>
        <v>0</v>
      </c>
      <c r="AN571" s="19">
        <f>INDEX('Team forecast'!$M$3:$AU$22,MATCH($B571,'Team forecast'!$B$3:$B$22,0),MATCH(AN$1,'Team forecast'!$M$2:$AU$2,0))</f>
        <v>0</v>
      </c>
      <c r="AO571" s="19">
        <f>INDEX('Team forecast'!$M$3:$AU$22,MATCH($B571,'Team forecast'!$B$3:$B$22,0),MATCH(AO$1,'Team forecast'!$M$2:$AU$2,0))</f>
        <v>0</v>
      </c>
      <c r="AP571" s="19">
        <f>INDEX('Team forecast'!$M$3:$AU$22,MATCH($B571,'Team forecast'!$B$3:$B$22,0),MATCH(AP$1,'Team forecast'!$M$2:$AU$2,0))</f>
        <v>0</v>
      </c>
      <c r="AQ571" s="5">
        <f t="shared" si="568"/>
        <v>-5000</v>
      </c>
      <c r="AR571" s="5">
        <f>INDEX('Team forecast'!$M$3:$AU$22,MATCH($B571,'Team forecast'!$B$3:$B$22,0),MATCH(AR$1,'Team forecast'!$M$2:$AU$2,0))*IF($Y571&gt;0,25000,0)</f>
        <v>0</v>
      </c>
      <c r="AS571" s="5">
        <f>INDEX('Team forecast'!$M$3:$AU$22,MATCH($B571,'Team forecast'!$B$3:$B$22,0),MATCH(AS$1,'Team forecast'!$M$2:$AU$2,0))*IF($Y571&gt;0,5000,0)</f>
        <v>0</v>
      </c>
      <c r="AT571" s="5">
        <f>INDEX('Team forecast'!$M$3:$AU$22,MATCH($B571,'Team forecast'!$B$3:$B$22,0),MATCH(AT$1,'Team forecast'!$M$2:$AU$2,0))*IF($Y571&gt;0,-15000,0)</f>
        <v>0</v>
      </c>
      <c r="AU571" s="5">
        <f t="shared" si="628"/>
        <v>0</v>
      </c>
      <c r="AV571" s="5">
        <f t="shared" si="629"/>
        <v>0</v>
      </c>
      <c r="AW571" s="5">
        <f t="shared" si="630"/>
        <v>0</v>
      </c>
      <c r="AX571" s="5">
        <f t="shared" si="631"/>
        <v>0</v>
      </c>
      <c r="AY571" s="5">
        <f t="shared" si="573"/>
        <v>0</v>
      </c>
      <c r="AZ571" s="5">
        <f t="shared" si="632"/>
        <v>0</v>
      </c>
      <c r="BA571" s="5">
        <f t="shared" si="633"/>
        <v>0</v>
      </c>
      <c r="BB571" s="5">
        <f t="shared" si="634"/>
        <v>0</v>
      </c>
      <c r="BC571" s="5">
        <f t="shared" si="577"/>
        <v>0</v>
      </c>
      <c r="BD571" s="5">
        <f>IFERROR(SUM(AR571:BC571),0)*((Cockpit!$C$3)^1)</f>
        <v>0</v>
      </c>
      <c r="BE571" s="19">
        <f>INDEX('Team forecast'!$M$3:$AU$22,MATCH($B571,'Team forecast'!$B$3:$B$22,0),MATCH(BE$1,'Team forecast'!$M$2:$AU$2,0))</f>
        <v>0</v>
      </c>
      <c r="BF571" s="19">
        <f>INDEX('Team forecast'!$M$3:$AU$22,MATCH($B571,'Team forecast'!$B$3:$B$22,0),MATCH(BF$1,'Team forecast'!$M$2:$AU$2,0))</f>
        <v>0</v>
      </c>
      <c r="BG571" s="19">
        <f>INDEX('Team forecast'!$M$3:$AU$22,MATCH($B571,'Team forecast'!$B$3:$B$22,0),MATCH(BG$1,'Team forecast'!$M$2:$AU$2,0))</f>
        <v>0</v>
      </c>
      <c r="BH571" s="19">
        <f>INDEX('Team forecast'!$M$3:$AU$22,MATCH($B571,'Team forecast'!$B$3:$B$22,0),MATCH(BH$1,'Team forecast'!$M$2:$AU$2,0))</f>
        <v>0</v>
      </c>
      <c r="BI571" s="5">
        <f t="shared" si="578"/>
        <v>-5000</v>
      </c>
      <c r="BJ571" s="5">
        <f>INDEX('Team forecast'!$M$3:$AU$22,MATCH($B571,'Team forecast'!$B$3:$B$22,0),MATCH(BJ$1,'Team forecast'!$M$2:$AU$2,0))*IF($Y571&gt;0,25000,0)</f>
        <v>0</v>
      </c>
      <c r="BK571" s="5">
        <f>INDEX('Team forecast'!$M$3:$AU$22,MATCH($B571,'Team forecast'!$B$3:$B$22,0),MATCH(BK$1,'Team forecast'!$M$2:$AU$2,0))*IF($Y571&gt;0,5000,0)</f>
        <v>0</v>
      </c>
      <c r="BL571" s="5">
        <f>INDEX('Team forecast'!$M$3:$AU$22,MATCH($B571,'Team forecast'!$B$3:$B$22,0),MATCH(BL$1,'Team forecast'!$M$2:$AU$2,0))*IF($Y571&gt;0,-15000,0)</f>
        <v>0</v>
      </c>
      <c r="BM571" s="5">
        <f t="shared" si="635"/>
        <v>0</v>
      </c>
      <c r="BN571" s="5">
        <f t="shared" si="636"/>
        <v>0</v>
      </c>
      <c r="BO571" s="5">
        <f t="shared" si="637"/>
        <v>0</v>
      </c>
      <c r="BP571" s="5">
        <f t="shared" si="638"/>
        <v>0</v>
      </c>
      <c r="BQ571" s="5">
        <f t="shared" si="583"/>
        <v>0</v>
      </c>
      <c r="BR571" s="5">
        <f t="shared" si="584"/>
        <v>0</v>
      </c>
      <c r="BS571" s="5">
        <f t="shared" si="585"/>
        <v>0</v>
      </c>
      <c r="BT571" s="5">
        <f t="shared" si="639"/>
        <v>0</v>
      </c>
      <c r="BU571" s="5">
        <f t="shared" si="587"/>
        <v>0</v>
      </c>
      <c r="BV571" s="5">
        <f>IFERROR(SUM(BJ571:BU571),0)*((Cockpit!$C$3)^2)</f>
        <v>0</v>
      </c>
      <c r="BW571" s="19">
        <f>INDEX('Team forecast'!$M$3:$AU$22,MATCH($B571,'Team forecast'!$B$3:$B$22,0),MATCH(BW$1,'Team forecast'!$M$2:$AU$2,0))</f>
        <v>0</v>
      </c>
      <c r="BX571" s="19">
        <f>INDEX('Team forecast'!$M$3:$AU$22,MATCH($B571,'Team forecast'!$B$3:$B$22,0),MATCH(BX$1,'Team forecast'!$M$2:$AU$2,0))</f>
        <v>0</v>
      </c>
      <c r="BY571" s="19">
        <f>INDEX('Team forecast'!$M$3:$AU$22,MATCH($B571,'Team forecast'!$B$3:$B$22,0),MATCH(BY$1,'Team forecast'!$M$2:$AU$2,0))</f>
        <v>0</v>
      </c>
      <c r="BZ571" s="19">
        <f>INDEX('Team forecast'!$M$3:$AU$22,MATCH($B571,'Team forecast'!$B$3:$B$22,0),MATCH(BZ$1,'Team forecast'!$M$2:$AU$2,0))</f>
        <v>0</v>
      </c>
      <c r="CA571" s="5">
        <f t="shared" si="588"/>
        <v>-5000</v>
      </c>
      <c r="CB571" s="5">
        <f>INDEX('Team forecast'!$M$3:$AU$22,MATCH($B571,'Team forecast'!$B$3:$B$22,0),MATCH(CB$1,'Team forecast'!$M$2:$AU$2,0))*IF($Y571&gt;0,25000,0)</f>
        <v>0</v>
      </c>
      <c r="CC571" s="5">
        <f>INDEX('Team forecast'!$M$3:$AU$22,MATCH($B571,'Team forecast'!$B$3:$B$22,0),MATCH(CC$1,'Team forecast'!$M$2:$AU$2,0))*IF($Y571&gt;0,5000,0)</f>
        <v>0</v>
      </c>
      <c r="CD571" s="5">
        <f>INDEX('Team forecast'!$M$3:$AU$22,MATCH($B571,'Team forecast'!$B$3:$B$22,0),MATCH(CD$1,'Team forecast'!$M$2:$AU$2,0))*IF($Y571&gt;0,-15000,0)</f>
        <v>0</v>
      </c>
      <c r="CE571" s="5">
        <f t="shared" si="640"/>
        <v>0</v>
      </c>
      <c r="CF571" s="5">
        <f t="shared" si="641"/>
        <v>0</v>
      </c>
      <c r="CG571" s="5">
        <f t="shared" si="642"/>
        <v>0</v>
      </c>
      <c r="CH571" s="5">
        <f t="shared" si="643"/>
        <v>0</v>
      </c>
      <c r="CI571" s="5">
        <f t="shared" si="593"/>
        <v>0</v>
      </c>
      <c r="CJ571" s="5">
        <f t="shared" si="594"/>
        <v>0</v>
      </c>
      <c r="CK571" s="5">
        <f t="shared" si="595"/>
        <v>0</v>
      </c>
      <c r="CL571" s="5">
        <f t="shared" si="644"/>
        <v>0</v>
      </c>
      <c r="CM571" s="5">
        <f t="shared" si="597"/>
        <v>0</v>
      </c>
      <c r="CN571" s="5">
        <f>IFERROR(SUM(CB571:CM571),0)*((Cockpit!$C$3)^3)</f>
        <v>0</v>
      </c>
      <c r="CO571" s="19">
        <f>INDEX('Team forecast'!$M$3:$AU$22,MATCH($B571,'Team forecast'!$B$3:$B$22,0),MATCH(CO$1,'Team forecast'!$M$2:$AU$2,0))</f>
        <v>0</v>
      </c>
      <c r="CP571" s="19">
        <f>INDEX('Team forecast'!$M$3:$AU$22,MATCH($B571,'Team forecast'!$B$3:$B$22,0),MATCH(CP$1,'Team forecast'!$M$2:$AU$2,0))</f>
        <v>0</v>
      </c>
      <c r="CQ571" s="19">
        <f>INDEX('Team forecast'!$M$3:$AU$22,MATCH($B571,'Team forecast'!$B$3:$B$22,0),MATCH(CQ$1,'Team forecast'!$M$2:$AU$2,0))</f>
        <v>0</v>
      </c>
      <c r="CR571" s="19">
        <f>INDEX('Team forecast'!$M$3:$AU$22,MATCH($B571,'Team forecast'!$B$3:$B$22,0),MATCH(CR$1,'Team forecast'!$M$2:$AU$2,0))</f>
        <v>0</v>
      </c>
      <c r="CS571" s="5">
        <f t="shared" si="598"/>
        <v>-5000</v>
      </c>
      <c r="CT571" s="5">
        <f>INDEX('Team forecast'!$M$3:$AU$22,MATCH($B571,'Team forecast'!$B$3:$B$22,0),MATCH(CT$1,'Team forecast'!$M$2:$AU$2,0))*IF($Y571&gt;0,25000,0)</f>
        <v>0</v>
      </c>
      <c r="CU571" s="5">
        <f>INDEX('Team forecast'!$M$3:$AU$22,MATCH($B571,'Team forecast'!$B$3:$B$22,0),MATCH(CU$1,'Team forecast'!$M$2:$AU$2,0))*IF($Y571&gt;0,5000,0)</f>
        <v>0</v>
      </c>
      <c r="CV571" s="5">
        <f>INDEX('Team forecast'!$M$3:$AU$22,MATCH($B571,'Team forecast'!$B$3:$B$22,0),MATCH(CV$1,'Team forecast'!$M$2:$AU$2,0))*IF($Y571&gt;0,-15000,0)</f>
        <v>0</v>
      </c>
      <c r="CW571" s="5">
        <f t="shared" si="599"/>
        <v>0</v>
      </c>
      <c r="CX571" s="5">
        <f t="shared" si="600"/>
        <v>0</v>
      </c>
      <c r="CY571" s="5">
        <f t="shared" si="601"/>
        <v>0</v>
      </c>
      <c r="CZ571" s="5">
        <f t="shared" si="602"/>
        <v>0</v>
      </c>
      <c r="DA571" s="5">
        <f t="shared" si="603"/>
        <v>0</v>
      </c>
      <c r="DB571" s="5">
        <f t="shared" si="604"/>
        <v>0</v>
      </c>
      <c r="DC571" s="5">
        <f t="shared" si="605"/>
        <v>0</v>
      </c>
      <c r="DD571" s="5">
        <f t="shared" si="606"/>
        <v>0</v>
      </c>
      <c r="DE571" s="5">
        <f t="shared" si="607"/>
        <v>0</v>
      </c>
      <c r="DF571" s="5">
        <f>IFERROR(SUM(CT571:DE571),0)*((Cockpit!$C$3)^4)</f>
        <v>0</v>
      </c>
      <c r="DG571" s="19">
        <f>INDEX('Team forecast'!$M$3:$AU$22,MATCH($B571,'Team forecast'!$B$3:$B$22,0),MATCH(DG$1,'Team forecast'!$M$2:$AU$2,0))</f>
        <v>0</v>
      </c>
      <c r="DH571" s="19">
        <f>INDEX('Team forecast'!$M$3:$AU$22,MATCH($B571,'Team forecast'!$B$3:$B$22,0),MATCH(DH$1,'Team forecast'!$M$2:$AU$2,0))</f>
        <v>0</v>
      </c>
      <c r="DI571" s="19">
        <f>INDEX('Team forecast'!$M$3:$AU$22,MATCH($B571,'Team forecast'!$B$3:$B$22,0),MATCH(DI$1,'Team forecast'!$M$2:$AU$2,0))</f>
        <v>0</v>
      </c>
      <c r="DJ571" s="19">
        <f>INDEX('Team forecast'!$M$3:$AU$22,MATCH($B571,'Team forecast'!$B$3:$B$22,0),MATCH(DJ$1,'Team forecast'!$M$2:$AU$2,0))</f>
        <v>0</v>
      </c>
      <c r="DK571" s="5">
        <f t="shared" si="608"/>
        <v>-5000</v>
      </c>
      <c r="DL571" s="5">
        <f>INDEX('Team forecast'!$M$3:$AU$22,MATCH($B571,'Team forecast'!$B$3:$B$22,0),MATCH(DL$1,'Team forecast'!$M$2:$AU$2,0))*IF($Y571&gt;0,25000,0)</f>
        <v>0</v>
      </c>
      <c r="DM571" s="5">
        <f>INDEX('Team forecast'!$M$3:$AU$22,MATCH($B571,'Team forecast'!$B$3:$B$22,0),MATCH(DM$1,'Team forecast'!$M$2:$AU$2,0))*IF($Y571&gt;0,5000,0)</f>
        <v>0</v>
      </c>
      <c r="DN571" s="5">
        <f>INDEX('Team forecast'!$M$3:$AU$22,MATCH($B571,'Team forecast'!$B$3:$B$22,0),MATCH(DN$1,'Team forecast'!$M$2:$AU$2,0))*IF($Y571&gt;0,-15000,0)</f>
        <v>0</v>
      </c>
      <c r="DO571" s="5">
        <f t="shared" si="609"/>
        <v>0</v>
      </c>
      <c r="DP571" s="5">
        <f t="shared" si="610"/>
        <v>0</v>
      </c>
      <c r="DQ571" s="5">
        <f t="shared" si="611"/>
        <v>0</v>
      </c>
      <c r="DR571" s="5">
        <f t="shared" si="612"/>
        <v>0</v>
      </c>
      <c r="DS571" s="5">
        <f t="shared" si="613"/>
        <v>0</v>
      </c>
      <c r="DT571" s="5">
        <f t="shared" si="614"/>
        <v>0</v>
      </c>
      <c r="DU571" s="5">
        <f t="shared" si="615"/>
        <v>0</v>
      </c>
      <c r="DV571" s="5">
        <f t="shared" si="616"/>
        <v>0</v>
      </c>
      <c r="DW571" s="5">
        <f t="shared" si="617"/>
        <v>0</v>
      </c>
      <c r="DX571" s="5">
        <f>IFERROR(SUM(DL571:DW571),0)*((Cockpit!$C$3)^5)</f>
        <v>0</v>
      </c>
      <c r="DY571" s="5">
        <f t="shared" si="618"/>
        <v>-5000</v>
      </c>
      <c r="DZ571" s="5" t="str">
        <f>IF(ISERROR(MATCH(A571,'Current squad'!B:B,0)),"No","Yes")</f>
        <v>No</v>
      </c>
      <c r="EA571" s="5" cm="1">
        <f t="array" ref="EA571">IFERROR(_xlfn.IFS(DZ571="Yes",0,DZ571="No",H571*1%),999999)</f>
        <v>24900</v>
      </c>
      <c r="EB571" s="5">
        <f t="shared" si="645"/>
        <v>2514900</v>
      </c>
      <c r="EC571" s="5">
        <f t="shared" si="619"/>
        <v>-29900</v>
      </c>
      <c r="ED571" s="1">
        <f t="shared" si="646"/>
        <v>-1.2008032128514055E-2</v>
      </c>
      <c r="EE571" s="5">
        <f>RANK(EC571,$EC$2:$EC$572)+COUNTIF($EC$2:EC571,EC571)-1</f>
        <v>302</v>
      </c>
      <c r="EF571" s="4">
        <f>RANK(ED571,$ED$2:$ED$572)+COUNTIF($ED$2:ED571,ED571)-1</f>
        <v>418</v>
      </c>
    </row>
    <row r="572" spans="1:136" x14ac:dyDescent="0.3">
      <c r="A572" t="str">
        <f>IF(Holdet.dk!A572&lt;&gt;"",Holdet.dk!A572,"")</f>
        <v>Phil Foden</v>
      </c>
      <c r="B572" t="str">
        <f>INDEX(Holdet.dk!B:B,MATCH($A572,Holdet.dk!$A:$A,0))</f>
        <v>Manchester City</v>
      </c>
      <c r="C572" t="str">
        <f>INDEX(Holdet.dk!C:C,MATCH($A572,Holdet.dk!$A:$A,0))</f>
        <v>Midfield</v>
      </c>
      <c r="D572" t="str">
        <f>INDEX(Holdet.dk!D:D,MATCH($A572,Holdet.dk!$A:$A,0))</f>
        <v>7.447.000</v>
      </c>
      <c r="E572" s="1">
        <f>IFERROR(_xlfn.NUMBERVALUE(INDEX(Holdet.dk!$E:$E,MATCH($A572,Holdet.dk!$A:$A,0)),","),0)</f>
        <v>7.6999999999999999E-2</v>
      </c>
      <c r="F572" t="str">
        <f>IF(INDEX(Lookup!H:H,MATCH('Master data'!A572,Lookup!G:G,0))=0,A572,INDEX(Lookup!H:H,MATCH('Master data'!A572,Lookup!G:G,0)))</f>
        <v>Phil Foden</v>
      </c>
      <c r="G572" t="str">
        <f>IFERROR(INDEX(Lookup!B:B,MATCH(INDEX(Rotowire!C:C,MATCH(F572,Rotowire!A:A,0)),Lookup!D:D,0)),"")</f>
        <v/>
      </c>
      <c r="H572" s="5">
        <f t="shared" si="552"/>
        <v>7447000</v>
      </c>
      <c r="I572" s="19">
        <f>IFERROR(INDEX('Team forecast'!$G$3:$I$22,MATCH($B572,'Team forecast'!$B$3:$B$22,0),MATCH(I$1,'Team forecast'!$G$2:$I$2,0)),0)</f>
        <v>0.86602870813397137</v>
      </c>
      <c r="J572" s="19">
        <f>IFERROR(INDEX('Team forecast'!$G$3:$I$22,MATCH($B572,'Team forecast'!$B$3:$B$22,0),MATCH(J$1,'Team forecast'!$G$2:$I$2,0)),0)</f>
        <v>1.118279569892473</v>
      </c>
      <c r="K572" s="19">
        <f>IFERROR(INDEX('Team forecast'!$G$3:$I$22,MATCH($B572,'Team forecast'!$B$3:$B$22,0),MATCH(K$1,'Team forecast'!$G$2:$I$2,0)),0)</f>
        <v>0.86208459014336625</v>
      </c>
      <c r="L572">
        <f>SUMIFS(Rotowire!E:E,Rotowire!$A:$A,'Master data'!$F572)</f>
        <v>0</v>
      </c>
      <c r="M572" s="2">
        <f>SUMIFS(Rotowire!F:F,Rotowire!$A:$A,'Master data'!$F572)*I572</f>
        <v>0</v>
      </c>
      <c r="N572" s="2">
        <f>SUMIFS(Rotowire!G:G,Rotowire!$A:$A,'Master data'!$F572)*I572</f>
        <v>0</v>
      </c>
      <c r="O572" s="2">
        <f>SUMIFS(Rotowire!I:I,Rotowire!$A:$A,'Master data'!$F572)*I572</f>
        <v>0</v>
      </c>
      <c r="P572" s="2">
        <f>SUMIFS(Rotowire!W:W,Rotowire!$A:$A,'Master data'!$F572)*K572</f>
        <v>0</v>
      </c>
      <c r="Q572" s="2">
        <f>SUMIFS(Rotowire!Y:Y,Rotowire!$A:$A,'Master data'!$F572)*J572</f>
        <v>0</v>
      </c>
      <c r="R572" s="2">
        <f>SUMIFS(Rotowire!AB:AB,Rotowire!$A:$A,'Master data'!$F572)</f>
        <v>0</v>
      </c>
      <c r="S572" s="2">
        <f>SUMIFS(Rotowire!AC:AC,Rotowire!$A:$A,'Master data'!$F572)</f>
        <v>0</v>
      </c>
      <c r="T572" s="2">
        <f>INDEX('Team forecast'!D$3:D$22,MATCH($B572,'Team forecast'!$B$3:$B$22,0))</f>
        <v>1.81</v>
      </c>
      <c r="U572" s="2">
        <f>INDEX('Team forecast'!E$3:E$22,MATCH($B572,'Team forecast'!$B$3:$B$22,0))</f>
        <v>1.04</v>
      </c>
      <c r="V572" s="2">
        <f>INDEX('Team forecast'!J$3:J$22,MATCH($B572,'Team forecast'!$B$3:$B$22,0))</f>
        <v>0.54869999999999997</v>
      </c>
      <c r="W572" s="2">
        <f>INDEX('Team forecast'!K$3:K$22,MATCH($B572,'Team forecast'!$B$3:$B$22,0))</f>
        <v>0.23649999999999999</v>
      </c>
      <c r="X572" s="2">
        <f>INDEX('Team forecast'!L$3:L$22,MATCH($B572,'Team forecast'!$B$3:$B$22,0))</f>
        <v>0.21479999999999999</v>
      </c>
      <c r="Y572" s="5">
        <f t="shared" si="620"/>
        <v>-5000</v>
      </c>
      <c r="Z572" s="5">
        <f t="shared" si="621"/>
        <v>0</v>
      </c>
      <c r="AA572" s="5">
        <f t="shared" si="622"/>
        <v>0</v>
      </c>
      <c r="AB572" s="5">
        <f t="shared" si="623"/>
        <v>0</v>
      </c>
      <c r="AC572" s="5">
        <f t="shared" si="557"/>
        <v>0</v>
      </c>
      <c r="AD572" s="5">
        <f t="shared" si="624"/>
        <v>0</v>
      </c>
      <c r="AE572" s="5">
        <f t="shared" si="625"/>
        <v>0</v>
      </c>
      <c r="AF572" s="5">
        <f t="shared" si="558"/>
        <v>0</v>
      </c>
      <c r="AG572" s="5">
        <f t="shared" si="559"/>
        <v>0</v>
      </c>
      <c r="AH572" s="5">
        <f t="shared" si="626"/>
        <v>0</v>
      </c>
      <c r="AI572" s="5">
        <f t="shared" si="627"/>
        <v>0</v>
      </c>
      <c r="AJ572" s="5">
        <f t="shared" si="566"/>
        <v>0</v>
      </c>
      <c r="AK572" s="5">
        <f t="shared" si="567"/>
        <v>0</v>
      </c>
      <c r="AL572" s="5">
        <f>IFERROR(SUM(Y572:AK572),-5000)*((Cockpit!$C$3)^0)</f>
        <v>-5000</v>
      </c>
      <c r="AM572" s="19">
        <f>INDEX('Team forecast'!$M$3:$AU$22,MATCH($B572,'Team forecast'!$B$3:$B$22,0),MATCH(AM$1,'Team forecast'!$M$2:$AU$2,0))</f>
        <v>0</v>
      </c>
      <c r="AN572" s="19">
        <f>INDEX('Team forecast'!$M$3:$AU$22,MATCH($B572,'Team forecast'!$B$3:$B$22,0),MATCH(AN$1,'Team forecast'!$M$2:$AU$2,0))</f>
        <v>0</v>
      </c>
      <c r="AO572" s="19">
        <f>INDEX('Team forecast'!$M$3:$AU$22,MATCH($B572,'Team forecast'!$B$3:$B$22,0),MATCH(AO$1,'Team forecast'!$M$2:$AU$2,0))</f>
        <v>0</v>
      </c>
      <c r="AP572" s="19">
        <f>INDEX('Team forecast'!$M$3:$AU$22,MATCH($B572,'Team forecast'!$B$3:$B$22,0),MATCH(AP$1,'Team forecast'!$M$2:$AU$2,0))</f>
        <v>0</v>
      </c>
      <c r="AQ572" s="5">
        <f t="shared" si="568"/>
        <v>-5000</v>
      </c>
      <c r="AR572" s="5">
        <f>INDEX('Team forecast'!$M$3:$AU$22,MATCH($B572,'Team forecast'!$B$3:$B$22,0),MATCH(AR$1,'Team forecast'!$M$2:$AU$2,0))*IF($Y572&gt;0,25000,0)</f>
        <v>0</v>
      </c>
      <c r="AS572" s="5">
        <f>INDEX('Team forecast'!$M$3:$AU$22,MATCH($B572,'Team forecast'!$B$3:$B$22,0),MATCH(AS$1,'Team forecast'!$M$2:$AU$2,0))*IF($Y572&gt;0,5000,0)</f>
        <v>0</v>
      </c>
      <c r="AT572" s="5">
        <f>INDEX('Team forecast'!$M$3:$AU$22,MATCH($B572,'Team forecast'!$B$3:$B$22,0),MATCH(AT$1,'Team forecast'!$M$2:$AU$2,0))*IF($Y572&gt;0,-15000,0)</f>
        <v>0</v>
      </c>
      <c r="AU572" s="5">
        <f t="shared" si="628"/>
        <v>0</v>
      </c>
      <c r="AV572" s="5">
        <f t="shared" si="629"/>
        <v>0</v>
      </c>
      <c r="AW572" s="5">
        <f t="shared" si="630"/>
        <v>0</v>
      </c>
      <c r="AX572" s="5">
        <f t="shared" si="631"/>
        <v>0</v>
      </c>
      <c r="AY572" s="5">
        <f t="shared" si="573"/>
        <v>0</v>
      </c>
      <c r="AZ572" s="5">
        <f t="shared" si="632"/>
        <v>0</v>
      </c>
      <c r="BA572" s="5">
        <f t="shared" si="633"/>
        <v>0</v>
      </c>
      <c r="BB572" s="5">
        <f t="shared" si="634"/>
        <v>0</v>
      </c>
      <c r="BC572" s="5">
        <f t="shared" si="577"/>
        <v>0</v>
      </c>
      <c r="BD572" s="5">
        <f>IFERROR(SUM(AR572:BC572),0)*((Cockpit!$C$3)^1)</f>
        <v>0</v>
      </c>
      <c r="BE572" s="19">
        <f>INDEX('Team forecast'!$M$3:$AU$22,MATCH($B572,'Team forecast'!$B$3:$B$22,0),MATCH(BE$1,'Team forecast'!$M$2:$AU$2,0))</f>
        <v>0</v>
      </c>
      <c r="BF572" s="19">
        <f>INDEX('Team forecast'!$M$3:$AU$22,MATCH($B572,'Team forecast'!$B$3:$B$22,0),MATCH(BF$1,'Team forecast'!$M$2:$AU$2,0))</f>
        <v>0</v>
      </c>
      <c r="BG572" s="19">
        <f>INDEX('Team forecast'!$M$3:$AU$22,MATCH($B572,'Team forecast'!$B$3:$B$22,0),MATCH(BG$1,'Team forecast'!$M$2:$AU$2,0))</f>
        <v>0</v>
      </c>
      <c r="BH572" s="19">
        <f>INDEX('Team forecast'!$M$3:$AU$22,MATCH($B572,'Team forecast'!$B$3:$B$22,0),MATCH(BH$1,'Team forecast'!$M$2:$AU$2,0))</f>
        <v>0</v>
      </c>
      <c r="BI572" s="5">
        <f t="shared" si="578"/>
        <v>-5000</v>
      </c>
      <c r="BJ572" s="5">
        <f>INDEX('Team forecast'!$M$3:$AU$22,MATCH($B572,'Team forecast'!$B$3:$B$22,0),MATCH(BJ$1,'Team forecast'!$M$2:$AU$2,0))*IF($Y572&gt;0,25000,0)</f>
        <v>0</v>
      </c>
      <c r="BK572" s="5">
        <f>INDEX('Team forecast'!$M$3:$AU$22,MATCH($B572,'Team forecast'!$B$3:$B$22,0),MATCH(BK$1,'Team forecast'!$M$2:$AU$2,0))*IF($Y572&gt;0,5000,0)</f>
        <v>0</v>
      </c>
      <c r="BL572" s="5">
        <f>INDEX('Team forecast'!$M$3:$AU$22,MATCH($B572,'Team forecast'!$B$3:$B$22,0),MATCH(BL$1,'Team forecast'!$M$2:$AU$2,0))*IF($Y572&gt;0,-15000,0)</f>
        <v>0</v>
      </c>
      <c r="BM572" s="5">
        <f t="shared" si="635"/>
        <v>0</v>
      </c>
      <c r="BN572" s="5">
        <f t="shared" si="636"/>
        <v>0</v>
      </c>
      <c r="BO572" s="5">
        <f t="shared" si="637"/>
        <v>0</v>
      </c>
      <c r="BP572" s="5">
        <f t="shared" si="638"/>
        <v>0</v>
      </c>
      <c r="BQ572" s="5">
        <f t="shared" si="583"/>
        <v>0</v>
      </c>
      <c r="BR572" s="5">
        <f t="shared" si="584"/>
        <v>0</v>
      </c>
      <c r="BS572" s="5">
        <f t="shared" si="585"/>
        <v>0</v>
      </c>
      <c r="BT572" s="5">
        <f t="shared" si="639"/>
        <v>0</v>
      </c>
      <c r="BU572" s="5">
        <f t="shared" si="587"/>
        <v>0</v>
      </c>
      <c r="BV572" s="5">
        <f>IFERROR(SUM(BJ572:BU572),0)*((Cockpit!$C$3)^2)</f>
        <v>0</v>
      </c>
      <c r="BW572" s="19">
        <f>INDEX('Team forecast'!$M$3:$AU$22,MATCH($B572,'Team forecast'!$B$3:$B$22,0),MATCH(BW$1,'Team forecast'!$M$2:$AU$2,0))</f>
        <v>0</v>
      </c>
      <c r="BX572" s="19">
        <f>INDEX('Team forecast'!$M$3:$AU$22,MATCH($B572,'Team forecast'!$B$3:$B$22,0),MATCH(BX$1,'Team forecast'!$M$2:$AU$2,0))</f>
        <v>0</v>
      </c>
      <c r="BY572" s="19">
        <f>INDEX('Team forecast'!$M$3:$AU$22,MATCH($B572,'Team forecast'!$B$3:$B$22,0),MATCH(BY$1,'Team forecast'!$M$2:$AU$2,0))</f>
        <v>0</v>
      </c>
      <c r="BZ572" s="19">
        <f>INDEX('Team forecast'!$M$3:$AU$22,MATCH($B572,'Team forecast'!$B$3:$B$22,0),MATCH(BZ$1,'Team forecast'!$M$2:$AU$2,0))</f>
        <v>0</v>
      </c>
      <c r="CA572" s="5">
        <f t="shared" si="588"/>
        <v>-5000</v>
      </c>
      <c r="CB572" s="5">
        <f>INDEX('Team forecast'!$M$3:$AU$22,MATCH($B572,'Team forecast'!$B$3:$B$22,0),MATCH(CB$1,'Team forecast'!$M$2:$AU$2,0))*IF($Y572&gt;0,25000,0)</f>
        <v>0</v>
      </c>
      <c r="CC572" s="5">
        <f>INDEX('Team forecast'!$M$3:$AU$22,MATCH($B572,'Team forecast'!$B$3:$B$22,0),MATCH(CC$1,'Team forecast'!$M$2:$AU$2,0))*IF($Y572&gt;0,5000,0)</f>
        <v>0</v>
      </c>
      <c r="CD572" s="5">
        <f>INDEX('Team forecast'!$M$3:$AU$22,MATCH($B572,'Team forecast'!$B$3:$B$22,0),MATCH(CD$1,'Team forecast'!$M$2:$AU$2,0))*IF($Y572&gt;0,-15000,0)</f>
        <v>0</v>
      </c>
      <c r="CE572" s="5">
        <f t="shared" si="640"/>
        <v>0</v>
      </c>
      <c r="CF572" s="5">
        <f t="shared" si="641"/>
        <v>0</v>
      </c>
      <c r="CG572" s="5">
        <f t="shared" si="642"/>
        <v>0</v>
      </c>
      <c r="CH572" s="5">
        <f t="shared" si="643"/>
        <v>0</v>
      </c>
      <c r="CI572" s="5">
        <f t="shared" si="593"/>
        <v>0</v>
      </c>
      <c r="CJ572" s="5">
        <f t="shared" si="594"/>
        <v>0</v>
      </c>
      <c r="CK572" s="5">
        <f t="shared" si="595"/>
        <v>0</v>
      </c>
      <c r="CL572" s="5">
        <f t="shared" si="644"/>
        <v>0</v>
      </c>
      <c r="CM572" s="5">
        <f t="shared" si="597"/>
        <v>0</v>
      </c>
      <c r="CN572" s="5">
        <f>IFERROR(SUM(CB572:CM572),0)*((Cockpit!$C$3)^3)</f>
        <v>0</v>
      </c>
      <c r="CO572" s="19">
        <f>INDEX('Team forecast'!$M$3:$AU$22,MATCH($B572,'Team forecast'!$B$3:$B$22,0),MATCH(CO$1,'Team forecast'!$M$2:$AU$2,0))</f>
        <v>0</v>
      </c>
      <c r="CP572" s="19">
        <f>INDEX('Team forecast'!$M$3:$AU$22,MATCH($B572,'Team forecast'!$B$3:$B$22,0),MATCH(CP$1,'Team forecast'!$M$2:$AU$2,0))</f>
        <v>0</v>
      </c>
      <c r="CQ572" s="19">
        <f>INDEX('Team forecast'!$M$3:$AU$22,MATCH($B572,'Team forecast'!$B$3:$B$22,0),MATCH(CQ$1,'Team forecast'!$M$2:$AU$2,0))</f>
        <v>0</v>
      </c>
      <c r="CR572" s="19">
        <f>INDEX('Team forecast'!$M$3:$AU$22,MATCH($B572,'Team forecast'!$B$3:$B$22,0),MATCH(CR$1,'Team forecast'!$M$2:$AU$2,0))</f>
        <v>0</v>
      </c>
      <c r="CS572" s="5">
        <f t="shared" si="598"/>
        <v>-5000</v>
      </c>
      <c r="CT572" s="5">
        <f>INDEX('Team forecast'!$M$3:$AU$22,MATCH($B572,'Team forecast'!$B$3:$B$22,0),MATCH(CT$1,'Team forecast'!$M$2:$AU$2,0))*IF($Y572&gt;0,25000,0)</f>
        <v>0</v>
      </c>
      <c r="CU572" s="5">
        <f>INDEX('Team forecast'!$M$3:$AU$22,MATCH($B572,'Team forecast'!$B$3:$B$22,0),MATCH(CU$1,'Team forecast'!$M$2:$AU$2,0))*IF($Y572&gt;0,5000,0)</f>
        <v>0</v>
      </c>
      <c r="CV572" s="5">
        <f>INDEX('Team forecast'!$M$3:$AU$22,MATCH($B572,'Team forecast'!$B$3:$B$22,0),MATCH(CV$1,'Team forecast'!$M$2:$AU$2,0))*IF($Y572&gt;0,-15000,0)</f>
        <v>0</v>
      </c>
      <c r="CW572" s="5">
        <f t="shared" si="599"/>
        <v>0</v>
      </c>
      <c r="CX572" s="5">
        <f t="shared" si="600"/>
        <v>0</v>
      </c>
      <c r="CY572" s="5">
        <f t="shared" si="601"/>
        <v>0</v>
      </c>
      <c r="CZ572" s="5">
        <f t="shared" si="602"/>
        <v>0</v>
      </c>
      <c r="DA572" s="5">
        <f t="shared" si="603"/>
        <v>0</v>
      </c>
      <c r="DB572" s="5">
        <f t="shared" si="604"/>
        <v>0</v>
      </c>
      <c r="DC572" s="5">
        <f t="shared" si="605"/>
        <v>0</v>
      </c>
      <c r="DD572" s="5">
        <f t="shared" si="606"/>
        <v>0</v>
      </c>
      <c r="DE572" s="5">
        <f t="shared" si="607"/>
        <v>0</v>
      </c>
      <c r="DF572" s="5">
        <f>IFERROR(SUM(CT572:DE572),0)*((Cockpit!$C$3)^4)</f>
        <v>0</v>
      </c>
      <c r="DG572" s="19">
        <f>INDEX('Team forecast'!$M$3:$AU$22,MATCH($B572,'Team forecast'!$B$3:$B$22,0),MATCH(DG$1,'Team forecast'!$M$2:$AU$2,0))</f>
        <v>0</v>
      </c>
      <c r="DH572" s="19">
        <f>INDEX('Team forecast'!$M$3:$AU$22,MATCH($B572,'Team forecast'!$B$3:$B$22,0),MATCH(DH$1,'Team forecast'!$M$2:$AU$2,0))</f>
        <v>0</v>
      </c>
      <c r="DI572" s="19">
        <f>INDEX('Team forecast'!$M$3:$AU$22,MATCH($B572,'Team forecast'!$B$3:$B$22,0),MATCH(DI$1,'Team forecast'!$M$2:$AU$2,0))</f>
        <v>0</v>
      </c>
      <c r="DJ572" s="19">
        <f>INDEX('Team forecast'!$M$3:$AU$22,MATCH($B572,'Team forecast'!$B$3:$B$22,0),MATCH(DJ$1,'Team forecast'!$M$2:$AU$2,0))</f>
        <v>0</v>
      </c>
      <c r="DK572" s="5">
        <f t="shared" si="608"/>
        <v>-5000</v>
      </c>
      <c r="DL572" s="5">
        <f>INDEX('Team forecast'!$M$3:$AU$22,MATCH($B572,'Team forecast'!$B$3:$B$22,0),MATCH(DL$1,'Team forecast'!$M$2:$AU$2,0))*IF($Y572&gt;0,25000,0)</f>
        <v>0</v>
      </c>
      <c r="DM572" s="5">
        <f>INDEX('Team forecast'!$M$3:$AU$22,MATCH($B572,'Team forecast'!$B$3:$B$22,0),MATCH(DM$1,'Team forecast'!$M$2:$AU$2,0))*IF($Y572&gt;0,5000,0)</f>
        <v>0</v>
      </c>
      <c r="DN572" s="5">
        <f>INDEX('Team forecast'!$M$3:$AU$22,MATCH($B572,'Team forecast'!$B$3:$B$22,0),MATCH(DN$1,'Team forecast'!$M$2:$AU$2,0))*IF($Y572&gt;0,-15000,0)</f>
        <v>0</v>
      </c>
      <c r="DO572" s="5">
        <f t="shared" si="609"/>
        <v>0</v>
      </c>
      <c r="DP572" s="5">
        <f t="shared" si="610"/>
        <v>0</v>
      </c>
      <c r="DQ572" s="5">
        <f t="shared" si="611"/>
        <v>0</v>
      </c>
      <c r="DR572" s="5">
        <f t="shared" si="612"/>
        <v>0</v>
      </c>
      <c r="DS572" s="5">
        <f t="shared" si="613"/>
        <v>0</v>
      </c>
      <c r="DT572" s="5">
        <f t="shared" si="614"/>
        <v>0</v>
      </c>
      <c r="DU572" s="5">
        <f t="shared" si="615"/>
        <v>0</v>
      </c>
      <c r="DV572" s="5">
        <f t="shared" si="616"/>
        <v>0</v>
      </c>
      <c r="DW572" s="5">
        <f t="shared" si="617"/>
        <v>0</v>
      </c>
      <c r="DX572" s="5">
        <f>IFERROR(SUM(DL572:DW572),0)*((Cockpit!$C$3)^5)</f>
        <v>0</v>
      </c>
      <c r="DY572" s="5">
        <f t="shared" si="618"/>
        <v>-5000</v>
      </c>
      <c r="DZ572" s="5" t="str">
        <f>IF(ISERROR(MATCH(A572,'Current squad'!B:B,0)),"No","Yes")</f>
        <v>No</v>
      </c>
      <c r="EA572" s="5" cm="1">
        <f t="array" ref="EA572">IFERROR(_xlfn.IFS(DZ572="Yes",0,DZ572="No",H572*1%),999999)</f>
        <v>74470</v>
      </c>
      <c r="EB572" s="5">
        <f t="shared" si="645"/>
        <v>7521470</v>
      </c>
      <c r="EC572" s="5">
        <f t="shared" si="619"/>
        <v>-79470</v>
      </c>
      <c r="ED572" s="1">
        <f t="shared" si="646"/>
        <v>-1.0671411306566403E-2</v>
      </c>
      <c r="EE572" s="5">
        <f>RANK(EC572,$EC$2:$EC$572)+COUNTIF($EC$2:EC572,EC572)-1</f>
        <v>563</v>
      </c>
      <c r="EF572" s="4">
        <f>RANK(ED572,$ED$2:$ED$572)+COUNTIF($ED$2:ED572,ED572)-1</f>
        <v>198</v>
      </c>
    </row>
    <row r="573" spans="1:136" x14ac:dyDescent="0.3">
      <c r="A573" t="str">
        <f>IF(Holdet.dk!A573&lt;&gt;"",Holdet.dk!A573,"")</f>
        <v>Alfie Whiteman</v>
      </c>
      <c r="B573" t="str">
        <f>INDEX(Holdet.dk!B:B,MATCH($A573,Holdet.dk!$A:$A,0))</f>
        <v>Tottenham</v>
      </c>
      <c r="C573" t="str">
        <f>INDEX(Holdet.dk!C:C,MATCH($A573,Holdet.dk!$A:$A,0))</f>
        <v>Goalkeeper</v>
      </c>
      <c r="D573" t="str">
        <f>INDEX(Holdet.dk!D:D,MATCH($A573,Holdet.dk!$A:$A,0))</f>
        <v>4.395.000</v>
      </c>
      <c r="E573" s="1">
        <f>IFERROR(_xlfn.NUMBERVALUE(INDEX(Holdet.dk!$E:$E,MATCH($A573,Holdet.dk!$A:$A,0)),","),0)</f>
        <v>0</v>
      </c>
      <c r="F573" t="str">
        <f>IF(INDEX(Lookup!H:H,MATCH('Master data'!A573,Lookup!G:G,0))=0,A573,INDEX(Lookup!H:H,MATCH('Master data'!A573,Lookup!G:G,0)))</f>
        <v>Alfie Whiteman</v>
      </c>
      <c r="G573" t="str">
        <f>IFERROR(INDEX(Lookup!B:B,MATCH(INDEX(Rotowire!C:C,MATCH(F573,Rotowire!A:A,0)),Lookup!D:D,0)),"")</f>
        <v/>
      </c>
      <c r="H573" s="5">
        <f t="shared" si="552"/>
        <v>4395000</v>
      </c>
      <c r="I573" s="19">
        <f>IFERROR(INDEX('Team forecast'!$G$3:$I$22,MATCH($B573,'Team forecast'!$B$3:$B$22,0),MATCH(I$1,'Team forecast'!$G$2:$I$2,0)),0)</f>
        <v>0.81751824817518248</v>
      </c>
      <c r="J573" s="19">
        <f>IFERROR(INDEX('Team forecast'!$G$3:$I$22,MATCH($B573,'Team forecast'!$B$3:$B$22,0),MATCH(J$1,'Team forecast'!$G$2:$I$2,0)),0)</f>
        <v>1.0388888888888888</v>
      </c>
      <c r="K573" s="19">
        <f>IFERROR(INDEX('Team forecast'!$G$3:$I$22,MATCH($B573,'Team forecast'!$B$3:$B$22,0),MATCH(K$1,'Team forecast'!$G$2:$I$2,0)),0)</f>
        <v>1.0274910787675426</v>
      </c>
      <c r="L573">
        <f>SUMIFS(Rotowire!E:E,Rotowire!$A:$A,'Master data'!$F573)</f>
        <v>0</v>
      </c>
      <c r="M573" s="2">
        <f>SUMIFS(Rotowire!F:F,Rotowire!$A:$A,'Master data'!$F573)*I573</f>
        <v>0</v>
      </c>
      <c r="N573" s="2">
        <f>SUMIFS(Rotowire!G:G,Rotowire!$A:$A,'Master data'!$F573)*I573</f>
        <v>0</v>
      </c>
      <c r="O573" s="2">
        <f>SUMIFS(Rotowire!I:I,Rotowire!$A:$A,'Master data'!$F573)*I573</f>
        <v>0</v>
      </c>
      <c r="P573" s="2">
        <f>SUMIFS(Rotowire!W:W,Rotowire!$A:$A,'Master data'!$F573)*K573</f>
        <v>0</v>
      </c>
      <c r="Q573" s="2">
        <f>SUMIFS(Rotowire!Y:Y,Rotowire!$A:$A,'Master data'!$F573)*J573</f>
        <v>0</v>
      </c>
      <c r="R573" s="2">
        <f>SUMIFS(Rotowire!AB:AB,Rotowire!$A:$A,'Master data'!$F573)</f>
        <v>0</v>
      </c>
      <c r="S573" s="2">
        <f>SUMIFS(Rotowire!AC:AC,Rotowire!$A:$A,'Master data'!$F573)</f>
        <v>0</v>
      </c>
      <c r="T573" s="2">
        <f>INDEX('Team forecast'!D$3:D$22,MATCH($B573,'Team forecast'!$B$3:$B$22,0))</f>
        <v>1.1200000000000001</v>
      </c>
      <c r="U573" s="2">
        <f>INDEX('Team forecast'!E$3:E$22,MATCH($B573,'Team forecast'!$B$3:$B$22,0))</f>
        <v>1.87</v>
      </c>
      <c r="V573" s="2">
        <f>INDEX('Team forecast'!J$3:J$22,MATCH($B573,'Team forecast'!$B$3:$B$22,0))</f>
        <v>0.22459999999999999</v>
      </c>
      <c r="W573" s="2">
        <f>INDEX('Team forecast'!K$3:K$22,MATCH($B573,'Team forecast'!$B$3:$B$22,0))</f>
        <v>0.23169999999999999</v>
      </c>
      <c r="X573" s="2">
        <f>INDEX('Team forecast'!L$3:L$22,MATCH($B573,'Team forecast'!$B$3:$B$22,0))</f>
        <v>0.54369999999999996</v>
      </c>
      <c r="Y573" s="5">
        <f t="shared" si="620"/>
        <v>-5000</v>
      </c>
      <c r="Z573" s="5">
        <f t="shared" si="621"/>
        <v>0</v>
      </c>
      <c r="AA573" s="5">
        <f t="shared" si="622"/>
        <v>0</v>
      </c>
      <c r="AB573" s="5">
        <f t="shared" si="623"/>
        <v>0</v>
      </c>
      <c r="AC573" s="5">
        <f t="shared" si="557"/>
        <v>0</v>
      </c>
      <c r="AD573" s="5">
        <f t="shared" si="624"/>
        <v>0</v>
      </c>
      <c r="AE573" s="5">
        <f t="shared" si="625"/>
        <v>0</v>
      </c>
      <c r="AF573" s="5">
        <f t="shared" si="558"/>
        <v>0</v>
      </c>
      <c r="AG573" s="5">
        <f t="shared" si="559"/>
        <v>0</v>
      </c>
      <c r="AH573" s="5">
        <f t="shared" si="626"/>
        <v>0</v>
      </c>
      <c r="AI573" s="5">
        <f t="shared" si="627"/>
        <v>0</v>
      </c>
      <c r="AJ573" s="5">
        <f t="shared" si="566"/>
        <v>0</v>
      </c>
      <c r="AK573" s="5">
        <f t="shared" si="567"/>
        <v>0</v>
      </c>
      <c r="AL573" s="5">
        <f>IFERROR(SUM(Y573:AK573),-5000)*((Cockpit!$C$3)^0)</f>
        <v>-5000</v>
      </c>
      <c r="AM573" s="19">
        <f>INDEX('Team forecast'!$M$3:$AU$22,MATCH($B573,'Team forecast'!$B$3:$B$22,0),MATCH(AM$1,'Team forecast'!$M$2:$AU$2,0))</f>
        <v>0</v>
      </c>
      <c r="AN573" s="19">
        <f>INDEX('Team forecast'!$M$3:$AU$22,MATCH($B573,'Team forecast'!$B$3:$B$22,0),MATCH(AN$1,'Team forecast'!$M$2:$AU$2,0))</f>
        <v>0</v>
      </c>
      <c r="AO573" s="19">
        <f>INDEX('Team forecast'!$M$3:$AU$22,MATCH($B573,'Team forecast'!$B$3:$B$22,0),MATCH(AO$1,'Team forecast'!$M$2:$AU$2,0))</f>
        <v>0</v>
      </c>
      <c r="AP573" s="19">
        <f>INDEX('Team forecast'!$M$3:$AU$22,MATCH($B573,'Team forecast'!$B$3:$B$22,0),MATCH(AP$1,'Team forecast'!$M$2:$AU$2,0))</f>
        <v>0</v>
      </c>
      <c r="AQ573" s="5">
        <f t="shared" si="568"/>
        <v>-5000</v>
      </c>
      <c r="AR573" s="5">
        <f>INDEX('Team forecast'!$M$3:$AU$22,MATCH($B573,'Team forecast'!$B$3:$B$22,0),MATCH(AR$1,'Team forecast'!$M$2:$AU$2,0))*IF($Y573&gt;0,25000,0)</f>
        <v>0</v>
      </c>
      <c r="AS573" s="5">
        <f>INDEX('Team forecast'!$M$3:$AU$22,MATCH($B573,'Team forecast'!$B$3:$B$22,0),MATCH(AS$1,'Team forecast'!$M$2:$AU$2,0))*IF($Y573&gt;0,5000,0)</f>
        <v>0</v>
      </c>
      <c r="AT573" s="5">
        <f>INDEX('Team forecast'!$M$3:$AU$22,MATCH($B573,'Team forecast'!$B$3:$B$22,0),MATCH(AT$1,'Team forecast'!$M$2:$AU$2,0))*IF($Y573&gt;0,-15000,0)</f>
        <v>0</v>
      </c>
      <c r="AU573" s="5">
        <f t="shared" si="628"/>
        <v>0</v>
      </c>
      <c r="AV573" s="5">
        <f t="shared" si="629"/>
        <v>0</v>
      </c>
      <c r="AW573" s="5">
        <f t="shared" si="630"/>
        <v>0</v>
      </c>
      <c r="AX573" s="5">
        <f t="shared" si="631"/>
        <v>0</v>
      </c>
      <c r="AY573" s="5">
        <f t="shared" si="573"/>
        <v>0</v>
      </c>
      <c r="AZ573" s="5">
        <f t="shared" si="632"/>
        <v>0</v>
      </c>
      <c r="BA573" s="5">
        <f t="shared" si="633"/>
        <v>0</v>
      </c>
      <c r="BB573" s="5">
        <f t="shared" si="634"/>
        <v>0</v>
      </c>
      <c r="BC573" s="5">
        <f t="shared" si="577"/>
        <v>0</v>
      </c>
      <c r="BD573" s="5">
        <f>IFERROR(SUM(AR573:BC573),0)*((Cockpit!$C$3)^1)</f>
        <v>0</v>
      </c>
      <c r="BE573" s="19">
        <f>INDEX('Team forecast'!$M$3:$AU$22,MATCH($B573,'Team forecast'!$B$3:$B$22,0),MATCH(BE$1,'Team forecast'!$M$2:$AU$2,0))</f>
        <v>0</v>
      </c>
      <c r="BF573" s="19">
        <f>INDEX('Team forecast'!$M$3:$AU$22,MATCH($B573,'Team forecast'!$B$3:$B$22,0),MATCH(BF$1,'Team forecast'!$M$2:$AU$2,0))</f>
        <v>0</v>
      </c>
      <c r="BG573" s="19">
        <f>INDEX('Team forecast'!$M$3:$AU$22,MATCH($B573,'Team forecast'!$B$3:$B$22,0),MATCH(BG$1,'Team forecast'!$M$2:$AU$2,0))</f>
        <v>0</v>
      </c>
      <c r="BH573" s="19">
        <f>INDEX('Team forecast'!$M$3:$AU$22,MATCH($B573,'Team forecast'!$B$3:$B$22,0),MATCH(BH$1,'Team forecast'!$M$2:$AU$2,0))</f>
        <v>0</v>
      </c>
      <c r="BI573" s="5">
        <f t="shared" si="578"/>
        <v>-5000</v>
      </c>
      <c r="BJ573" s="5">
        <f>INDEX('Team forecast'!$M$3:$AU$22,MATCH($B573,'Team forecast'!$B$3:$B$22,0),MATCH(BJ$1,'Team forecast'!$M$2:$AU$2,0))*IF($Y573&gt;0,25000,0)</f>
        <v>0</v>
      </c>
      <c r="BK573" s="5">
        <f>INDEX('Team forecast'!$M$3:$AU$22,MATCH($B573,'Team forecast'!$B$3:$B$22,0),MATCH(BK$1,'Team forecast'!$M$2:$AU$2,0))*IF($Y573&gt;0,5000,0)</f>
        <v>0</v>
      </c>
      <c r="BL573" s="5">
        <f>INDEX('Team forecast'!$M$3:$AU$22,MATCH($B573,'Team forecast'!$B$3:$B$22,0),MATCH(BL$1,'Team forecast'!$M$2:$AU$2,0))*IF($Y573&gt;0,-15000,0)</f>
        <v>0</v>
      </c>
      <c r="BM573" s="5">
        <f t="shared" si="635"/>
        <v>0</v>
      </c>
      <c r="BN573" s="5">
        <f t="shared" si="636"/>
        <v>0</v>
      </c>
      <c r="BO573" s="5">
        <f t="shared" si="637"/>
        <v>0</v>
      </c>
      <c r="BP573" s="5">
        <f t="shared" si="638"/>
        <v>0</v>
      </c>
      <c r="BQ573" s="5">
        <f t="shared" si="583"/>
        <v>0</v>
      </c>
      <c r="BR573" s="5">
        <f t="shared" si="584"/>
        <v>0</v>
      </c>
      <c r="BS573" s="5">
        <f t="shared" si="585"/>
        <v>0</v>
      </c>
      <c r="BT573" s="5">
        <f t="shared" si="639"/>
        <v>0</v>
      </c>
      <c r="BU573" s="5">
        <f t="shared" si="587"/>
        <v>0</v>
      </c>
      <c r="BV573" s="5">
        <f>IFERROR(SUM(BJ573:BU573),0)*((Cockpit!$C$3)^2)</f>
        <v>0</v>
      </c>
      <c r="BW573" s="19">
        <f>INDEX('Team forecast'!$M$3:$AU$22,MATCH($B573,'Team forecast'!$B$3:$B$22,0),MATCH(BW$1,'Team forecast'!$M$2:$AU$2,0))</f>
        <v>0</v>
      </c>
      <c r="BX573" s="19">
        <f>INDEX('Team forecast'!$M$3:$AU$22,MATCH($B573,'Team forecast'!$B$3:$B$22,0),MATCH(BX$1,'Team forecast'!$M$2:$AU$2,0))</f>
        <v>0</v>
      </c>
      <c r="BY573" s="19">
        <f>INDEX('Team forecast'!$M$3:$AU$22,MATCH($B573,'Team forecast'!$B$3:$B$22,0),MATCH(BY$1,'Team forecast'!$M$2:$AU$2,0))</f>
        <v>0</v>
      </c>
      <c r="BZ573" s="19">
        <f>INDEX('Team forecast'!$M$3:$AU$22,MATCH($B573,'Team forecast'!$B$3:$B$22,0),MATCH(BZ$1,'Team forecast'!$M$2:$AU$2,0))</f>
        <v>0</v>
      </c>
      <c r="CA573" s="5">
        <f t="shared" si="588"/>
        <v>-5000</v>
      </c>
      <c r="CB573" s="5">
        <f>INDEX('Team forecast'!$M$3:$AU$22,MATCH($B573,'Team forecast'!$B$3:$B$22,0),MATCH(CB$1,'Team forecast'!$M$2:$AU$2,0))*IF($Y573&gt;0,25000,0)</f>
        <v>0</v>
      </c>
      <c r="CC573" s="5">
        <f>INDEX('Team forecast'!$M$3:$AU$22,MATCH($B573,'Team forecast'!$B$3:$B$22,0),MATCH(CC$1,'Team forecast'!$M$2:$AU$2,0))*IF($Y573&gt;0,5000,0)</f>
        <v>0</v>
      </c>
      <c r="CD573" s="5">
        <f>INDEX('Team forecast'!$M$3:$AU$22,MATCH($B573,'Team forecast'!$B$3:$B$22,0),MATCH(CD$1,'Team forecast'!$M$2:$AU$2,0))*IF($Y573&gt;0,-15000,0)</f>
        <v>0</v>
      </c>
      <c r="CE573" s="5">
        <f t="shared" si="640"/>
        <v>0</v>
      </c>
      <c r="CF573" s="5">
        <f t="shared" si="641"/>
        <v>0</v>
      </c>
      <c r="CG573" s="5">
        <f t="shared" si="642"/>
        <v>0</v>
      </c>
      <c r="CH573" s="5">
        <f t="shared" si="643"/>
        <v>0</v>
      </c>
      <c r="CI573" s="5">
        <f t="shared" si="593"/>
        <v>0</v>
      </c>
      <c r="CJ573" s="5">
        <f t="shared" si="594"/>
        <v>0</v>
      </c>
      <c r="CK573" s="5">
        <f t="shared" si="595"/>
        <v>0</v>
      </c>
      <c r="CL573" s="5">
        <f t="shared" si="644"/>
        <v>0</v>
      </c>
      <c r="CM573" s="5">
        <f t="shared" si="597"/>
        <v>0</v>
      </c>
      <c r="CN573" s="5">
        <f>IFERROR(SUM(CB573:CM573),0)*((Cockpit!$C$3)^3)</f>
        <v>0</v>
      </c>
      <c r="CO573" s="19">
        <f>INDEX('Team forecast'!$M$3:$AU$22,MATCH($B573,'Team forecast'!$B$3:$B$22,0),MATCH(CO$1,'Team forecast'!$M$2:$AU$2,0))</f>
        <v>0</v>
      </c>
      <c r="CP573" s="19">
        <f>INDEX('Team forecast'!$M$3:$AU$22,MATCH($B573,'Team forecast'!$B$3:$B$22,0),MATCH(CP$1,'Team forecast'!$M$2:$AU$2,0))</f>
        <v>0</v>
      </c>
      <c r="CQ573" s="19">
        <f>INDEX('Team forecast'!$M$3:$AU$22,MATCH($B573,'Team forecast'!$B$3:$B$22,0),MATCH(CQ$1,'Team forecast'!$M$2:$AU$2,0))</f>
        <v>0</v>
      </c>
      <c r="CR573" s="19">
        <f>INDEX('Team forecast'!$M$3:$AU$22,MATCH($B573,'Team forecast'!$B$3:$B$22,0),MATCH(CR$1,'Team forecast'!$M$2:$AU$2,0))</f>
        <v>0</v>
      </c>
      <c r="CS573" s="5">
        <f t="shared" si="598"/>
        <v>-5000</v>
      </c>
      <c r="CT573" s="5">
        <f>INDEX('Team forecast'!$M$3:$AU$22,MATCH($B573,'Team forecast'!$B$3:$B$22,0),MATCH(CT$1,'Team forecast'!$M$2:$AU$2,0))*IF($Y573&gt;0,25000,0)</f>
        <v>0</v>
      </c>
      <c r="CU573" s="5">
        <f>INDEX('Team forecast'!$M$3:$AU$22,MATCH($B573,'Team forecast'!$B$3:$B$22,0),MATCH(CU$1,'Team forecast'!$M$2:$AU$2,0))*IF($Y573&gt;0,5000,0)</f>
        <v>0</v>
      </c>
      <c r="CV573" s="5">
        <f>INDEX('Team forecast'!$M$3:$AU$22,MATCH($B573,'Team forecast'!$B$3:$B$22,0),MATCH(CV$1,'Team forecast'!$M$2:$AU$2,0))*IF($Y573&gt;0,-15000,0)</f>
        <v>0</v>
      </c>
      <c r="CW573" s="5">
        <f t="shared" si="599"/>
        <v>0</v>
      </c>
      <c r="CX573" s="5">
        <f t="shared" si="600"/>
        <v>0</v>
      </c>
      <c r="CY573" s="5">
        <f t="shared" si="601"/>
        <v>0</v>
      </c>
      <c r="CZ573" s="5">
        <f t="shared" si="602"/>
        <v>0</v>
      </c>
      <c r="DA573" s="5">
        <f t="shared" si="603"/>
        <v>0</v>
      </c>
      <c r="DB573" s="5">
        <f t="shared" si="604"/>
        <v>0</v>
      </c>
      <c r="DC573" s="5">
        <f t="shared" si="605"/>
        <v>0</v>
      </c>
      <c r="DD573" s="5">
        <f t="shared" si="606"/>
        <v>0</v>
      </c>
      <c r="DE573" s="5">
        <f t="shared" si="607"/>
        <v>0</v>
      </c>
      <c r="DF573" s="5">
        <f>IFERROR(SUM(CT573:DE573),0)*((Cockpit!$C$3)^4)</f>
        <v>0</v>
      </c>
      <c r="DG573" s="19">
        <f>INDEX('Team forecast'!$M$3:$AU$22,MATCH($B573,'Team forecast'!$B$3:$B$22,0),MATCH(DG$1,'Team forecast'!$M$2:$AU$2,0))</f>
        <v>0</v>
      </c>
      <c r="DH573" s="19">
        <f>INDEX('Team forecast'!$M$3:$AU$22,MATCH($B573,'Team forecast'!$B$3:$B$22,0),MATCH(DH$1,'Team forecast'!$M$2:$AU$2,0))</f>
        <v>0</v>
      </c>
      <c r="DI573" s="19">
        <f>INDEX('Team forecast'!$M$3:$AU$22,MATCH($B573,'Team forecast'!$B$3:$B$22,0),MATCH(DI$1,'Team forecast'!$M$2:$AU$2,0))</f>
        <v>0</v>
      </c>
      <c r="DJ573" s="19">
        <f>INDEX('Team forecast'!$M$3:$AU$22,MATCH($B573,'Team forecast'!$B$3:$B$22,0),MATCH(DJ$1,'Team forecast'!$M$2:$AU$2,0))</f>
        <v>0</v>
      </c>
      <c r="DK573" s="5">
        <f t="shared" si="608"/>
        <v>-5000</v>
      </c>
      <c r="DL573" s="5">
        <f>INDEX('Team forecast'!$M$3:$AU$22,MATCH($B573,'Team forecast'!$B$3:$B$22,0),MATCH(DL$1,'Team forecast'!$M$2:$AU$2,0))*IF($Y573&gt;0,25000,0)</f>
        <v>0</v>
      </c>
      <c r="DM573" s="5">
        <f>INDEX('Team forecast'!$M$3:$AU$22,MATCH($B573,'Team forecast'!$B$3:$B$22,0),MATCH(DM$1,'Team forecast'!$M$2:$AU$2,0))*IF($Y573&gt;0,5000,0)</f>
        <v>0</v>
      </c>
      <c r="DN573" s="5">
        <f>INDEX('Team forecast'!$M$3:$AU$22,MATCH($B573,'Team forecast'!$B$3:$B$22,0),MATCH(DN$1,'Team forecast'!$M$2:$AU$2,0))*IF($Y573&gt;0,-15000,0)</f>
        <v>0</v>
      </c>
      <c r="DO573" s="5">
        <f t="shared" si="609"/>
        <v>0</v>
      </c>
      <c r="DP573" s="5">
        <f t="shared" si="610"/>
        <v>0</v>
      </c>
      <c r="DQ573" s="5">
        <f t="shared" si="611"/>
        <v>0</v>
      </c>
      <c r="DR573" s="5">
        <f t="shared" si="612"/>
        <v>0</v>
      </c>
      <c r="DS573" s="5">
        <f t="shared" si="613"/>
        <v>0</v>
      </c>
      <c r="DT573" s="5">
        <f t="shared" si="614"/>
        <v>0</v>
      </c>
      <c r="DU573" s="5">
        <f t="shared" si="615"/>
        <v>0</v>
      </c>
      <c r="DV573" s="5">
        <f t="shared" si="616"/>
        <v>0</v>
      </c>
      <c r="DW573" s="5">
        <f t="shared" si="617"/>
        <v>0</v>
      </c>
      <c r="DX573" s="5">
        <f>IFERROR(SUM(DL573:DW573),0)*((Cockpit!$C$3)^5)</f>
        <v>0</v>
      </c>
      <c r="DY573" s="5">
        <f t="shared" si="618"/>
        <v>-5000</v>
      </c>
      <c r="DZ573" s="5" t="str">
        <f>IF(ISERROR(MATCH(A573,'Current squad'!B:B,0)),"No","Yes")</f>
        <v>No</v>
      </c>
      <c r="EA573" s="5" cm="1">
        <f t="array" ref="EA573">IFERROR(_xlfn.IFS(DZ573="Yes",0,DZ573="No",H573*1%),999999)</f>
        <v>43950</v>
      </c>
      <c r="EB573" s="5">
        <f t="shared" si="645"/>
        <v>4438950</v>
      </c>
      <c r="EC573" s="5">
        <f t="shared" si="619"/>
        <v>-48950</v>
      </c>
      <c r="ED573" s="1">
        <f t="shared" si="646"/>
        <v>-1.1137656427758817E-2</v>
      </c>
      <c r="EE573" s="5" t="e">
        <f>RANK(EC573,$EC$2:$EC$572)+COUNTIF($EC$2:EC573,EC573)-1</f>
        <v>#N/A</v>
      </c>
      <c r="EF573" s="4" t="e">
        <f>RANK(ED573,$ED$2:$ED$572)+COUNTIF($ED$2:ED573,ED573)-1</f>
        <v>#N/A</v>
      </c>
    </row>
    <row r="574" spans="1:136" x14ac:dyDescent="0.3">
      <c r="A574" t="str">
        <f>IF(Holdet.dk!A574&lt;&gt;"",Holdet.dk!A574,"")</f>
        <v>Luke Ayling</v>
      </c>
      <c r="B574" t="str">
        <f>INDEX(Holdet.dk!B:B,MATCH($A574,Holdet.dk!$A:$A,0))</f>
        <v>Leeds United</v>
      </c>
      <c r="C574" t="str">
        <f>INDEX(Holdet.dk!C:C,MATCH($A574,Holdet.dk!$A:$A,0))</f>
        <v>Defense</v>
      </c>
      <c r="D574" t="str">
        <f>INDEX(Holdet.dk!D:D,MATCH($A574,Holdet.dk!$A:$A,0))</f>
        <v>3.680.000</v>
      </c>
      <c r="E574" s="1">
        <f>IFERROR(_xlfn.NUMBERVALUE(INDEX(Holdet.dk!$E:$E,MATCH($A574,Holdet.dk!$A:$A,0)),","),0)</f>
        <v>1.6E-2</v>
      </c>
      <c r="F574" t="str">
        <f>IF(INDEX(Lookup!H:H,MATCH('Master data'!A574,Lookup!G:G,0))=0,A574,INDEX(Lookup!H:H,MATCH('Master data'!A574,Lookup!G:G,0)))</f>
        <v>Luke Ayling</v>
      </c>
      <c r="G574" t="str">
        <f>IFERROR(INDEX(Lookup!B:B,MATCH(INDEX(Rotowire!C:C,MATCH(F574,Rotowire!A:A,0)),Lookup!D:D,0)),"")</f>
        <v>West Bromwich</v>
      </c>
      <c r="H574" s="5">
        <f t="shared" si="552"/>
        <v>3680000</v>
      </c>
      <c r="I574" s="19">
        <f>IFERROR(INDEX('Team forecast'!$G$3:$I$22,MATCH($B574,'Team forecast'!$B$3:$B$22,0),MATCH(I$1,'Team forecast'!$G$2:$I$2,0)),0)</f>
        <v>0.79646017699115057</v>
      </c>
      <c r="J574" s="19">
        <f>IFERROR(INDEX('Team forecast'!$G$3:$I$22,MATCH($B574,'Team forecast'!$B$3:$B$22,0),MATCH(J$1,'Team forecast'!$G$2:$I$2,0)),0)</f>
        <v>1.1504424778761062</v>
      </c>
      <c r="K574" s="19">
        <f>IFERROR(INDEX('Team forecast'!$G$3:$I$22,MATCH($B574,'Team forecast'!$B$3:$B$22,0),MATCH(K$1,'Team forecast'!$G$2:$I$2,0)),0)</f>
        <v>0.82585391828488663</v>
      </c>
      <c r="L574">
        <f>SUMIFS(Rotowire!E:E,Rotowire!$A:$A,'Master data'!$F574)</f>
        <v>95</v>
      </c>
      <c r="M574" s="2">
        <f>SUMIFS(Rotowire!F:F,Rotowire!$A:$A,'Master data'!$F574)*I574</f>
        <v>4.7787610619469033E-2</v>
      </c>
      <c r="N574" s="2">
        <f>SUMIFS(Rotowire!G:G,Rotowire!$A:$A,'Master data'!$F574)*I574</f>
        <v>5.5752212389380544E-2</v>
      </c>
      <c r="O574" s="2">
        <f>SUMIFS(Rotowire!I:I,Rotowire!$A:$A,'Master data'!$F574)*I574</f>
        <v>0.21504424778761067</v>
      </c>
      <c r="P574" s="2">
        <f>SUMIFS(Rotowire!W:W,Rotowire!$A:$A,'Master data'!$F574)*K574</f>
        <v>0.27253179303401259</v>
      </c>
      <c r="Q574" s="2">
        <f>SUMIFS(Rotowire!Y:Y,Rotowire!$A:$A,'Master data'!$F574)*J574</f>
        <v>0</v>
      </c>
      <c r="R574" s="2">
        <f>SUMIFS(Rotowire!AB:AB,Rotowire!$A:$A,'Master data'!$F574)</f>
        <v>0.21</v>
      </c>
      <c r="S574" s="2">
        <f>SUMIFS(Rotowire!AC:AC,Rotowire!$A:$A,'Master data'!$F574)</f>
        <v>0</v>
      </c>
      <c r="T574" s="2">
        <f>INDEX('Team forecast'!D$3:D$22,MATCH($B574,'Team forecast'!$B$3:$B$22,0))</f>
        <v>1.8</v>
      </c>
      <c r="U574" s="2">
        <f>INDEX('Team forecast'!E$3:E$22,MATCH($B574,'Team forecast'!$B$3:$B$22,0))</f>
        <v>1.3</v>
      </c>
      <c r="V574" s="2">
        <f>INDEX('Team forecast'!J$3:J$22,MATCH($B574,'Team forecast'!$B$3:$B$22,0))</f>
        <v>0.4859</v>
      </c>
      <c r="W574" s="2">
        <f>INDEX('Team forecast'!K$3:K$22,MATCH($B574,'Team forecast'!$B$3:$B$22,0))</f>
        <v>0.23730000000000001</v>
      </c>
      <c r="X574" s="2">
        <f>INDEX('Team forecast'!L$3:L$22,MATCH($B574,'Team forecast'!$B$3:$B$22,0))</f>
        <v>0.27679999999999999</v>
      </c>
      <c r="Y574" s="5">
        <f t="shared" si="620"/>
        <v>7000</v>
      </c>
      <c r="Z574" s="5">
        <f t="shared" si="621"/>
        <v>12147.5</v>
      </c>
      <c r="AA574" s="5">
        <f t="shared" si="622"/>
        <v>1186.5</v>
      </c>
      <c r="AB574" s="5">
        <f t="shared" si="623"/>
        <v>-4152</v>
      </c>
      <c r="AC574" s="5">
        <f t="shared" si="557"/>
        <v>7168.1415929203549</v>
      </c>
      <c r="AD574" s="5">
        <f t="shared" si="624"/>
        <v>2787.6106194690274</v>
      </c>
      <c r="AE574" s="5">
        <f t="shared" si="625"/>
        <v>2150.4424778761068</v>
      </c>
      <c r="AF574" s="5">
        <f t="shared" si="558"/>
        <v>13626.589651700629</v>
      </c>
      <c r="AG574" s="5">
        <f t="shared" si="559"/>
        <v>0</v>
      </c>
      <c r="AH574" s="5">
        <f t="shared" si="626"/>
        <v>-4200</v>
      </c>
      <c r="AI574" s="5">
        <f t="shared" si="627"/>
        <v>0</v>
      </c>
      <c r="AJ574" s="5">
        <f t="shared" si="566"/>
        <v>18000</v>
      </c>
      <c r="AK574" s="5">
        <f t="shared" si="567"/>
        <v>-10400</v>
      </c>
      <c r="AL574" s="5">
        <f>IFERROR(SUM(Y574:AK574),-5000)*((Cockpit!$C$3)^0)</f>
        <v>45314.784341966115</v>
      </c>
      <c r="AM574" s="19">
        <f>INDEX('Team forecast'!$M$3:$AU$22,MATCH($B574,'Team forecast'!$B$3:$B$22,0),MATCH(AM$1,'Team forecast'!$M$2:$AU$2,0))</f>
        <v>0</v>
      </c>
      <c r="AN574" s="19">
        <f>INDEX('Team forecast'!$M$3:$AU$22,MATCH($B574,'Team forecast'!$B$3:$B$22,0),MATCH(AN$1,'Team forecast'!$M$2:$AU$2,0))</f>
        <v>0</v>
      </c>
      <c r="AO574" s="19">
        <f>INDEX('Team forecast'!$M$3:$AU$22,MATCH($B574,'Team forecast'!$B$3:$B$22,0),MATCH(AO$1,'Team forecast'!$M$2:$AU$2,0))</f>
        <v>0</v>
      </c>
      <c r="AP574" s="19">
        <f>INDEX('Team forecast'!$M$3:$AU$22,MATCH($B574,'Team forecast'!$B$3:$B$22,0),MATCH(AP$1,'Team forecast'!$M$2:$AU$2,0))</f>
        <v>0</v>
      </c>
      <c r="AQ574" s="5">
        <f t="shared" si="568"/>
        <v>7000</v>
      </c>
      <c r="AR574" s="5">
        <f>INDEX('Team forecast'!$M$3:$AU$22,MATCH($B574,'Team forecast'!$B$3:$B$22,0),MATCH(AR$1,'Team forecast'!$M$2:$AU$2,0))*IF($Y574&gt;0,25000,0)</f>
        <v>0</v>
      </c>
      <c r="AS574" s="5">
        <f>INDEX('Team forecast'!$M$3:$AU$22,MATCH($B574,'Team forecast'!$B$3:$B$22,0),MATCH(AS$1,'Team forecast'!$M$2:$AU$2,0))*IF($Y574&gt;0,5000,0)</f>
        <v>0</v>
      </c>
      <c r="AT574" s="5">
        <f>INDEX('Team forecast'!$M$3:$AU$22,MATCH($B574,'Team forecast'!$B$3:$B$22,0),MATCH(AT$1,'Team forecast'!$M$2:$AU$2,0))*IF($Y574&gt;0,-15000,0)</f>
        <v>0</v>
      </c>
      <c r="AU574" s="5">
        <f t="shared" si="628"/>
        <v>0</v>
      </c>
      <c r="AV574" s="5">
        <f t="shared" si="629"/>
        <v>0</v>
      </c>
      <c r="AW574" s="5">
        <f t="shared" si="630"/>
        <v>0</v>
      </c>
      <c r="AX574" s="5">
        <f t="shared" si="631"/>
        <v>0</v>
      </c>
      <c r="AY574" s="5">
        <f t="shared" si="573"/>
        <v>0</v>
      </c>
      <c r="AZ574" s="5">
        <f t="shared" si="632"/>
        <v>-4200</v>
      </c>
      <c r="BA574" s="5">
        <f t="shared" si="633"/>
        <v>0</v>
      </c>
      <c r="BB574" s="5">
        <f t="shared" si="634"/>
        <v>0</v>
      </c>
      <c r="BC574" s="5">
        <f t="shared" si="577"/>
        <v>0</v>
      </c>
      <c r="BD574" s="5">
        <f>IFERROR(SUM(AR574:BC574),0)*((Cockpit!$C$3)^1)</f>
        <v>-2940</v>
      </c>
      <c r="BE574" s="19">
        <f>INDEX('Team forecast'!$M$3:$AU$22,MATCH($B574,'Team forecast'!$B$3:$B$22,0),MATCH(BE$1,'Team forecast'!$M$2:$AU$2,0))</f>
        <v>0</v>
      </c>
      <c r="BF574" s="19">
        <f>INDEX('Team forecast'!$M$3:$AU$22,MATCH($B574,'Team forecast'!$B$3:$B$22,0),MATCH(BF$1,'Team forecast'!$M$2:$AU$2,0))</f>
        <v>0</v>
      </c>
      <c r="BG574" s="19">
        <f>INDEX('Team forecast'!$M$3:$AU$22,MATCH($B574,'Team forecast'!$B$3:$B$22,0),MATCH(BG$1,'Team forecast'!$M$2:$AU$2,0))</f>
        <v>0</v>
      </c>
      <c r="BH574" s="19">
        <f>INDEX('Team forecast'!$M$3:$AU$22,MATCH($B574,'Team forecast'!$B$3:$B$22,0),MATCH(BH$1,'Team forecast'!$M$2:$AU$2,0))</f>
        <v>0</v>
      </c>
      <c r="BI574" s="5">
        <f t="shared" si="578"/>
        <v>7000</v>
      </c>
      <c r="BJ574" s="5">
        <f>INDEX('Team forecast'!$M$3:$AU$22,MATCH($B574,'Team forecast'!$B$3:$B$22,0),MATCH(BJ$1,'Team forecast'!$M$2:$AU$2,0))*IF($Y574&gt;0,25000,0)</f>
        <v>0</v>
      </c>
      <c r="BK574" s="5">
        <f>INDEX('Team forecast'!$M$3:$AU$22,MATCH($B574,'Team forecast'!$B$3:$B$22,0),MATCH(BK$1,'Team forecast'!$M$2:$AU$2,0))*IF($Y574&gt;0,5000,0)</f>
        <v>0</v>
      </c>
      <c r="BL574" s="5">
        <f>INDEX('Team forecast'!$M$3:$AU$22,MATCH($B574,'Team forecast'!$B$3:$B$22,0),MATCH(BL$1,'Team forecast'!$M$2:$AU$2,0))*IF($Y574&gt;0,-15000,0)</f>
        <v>0</v>
      </c>
      <c r="BM574" s="5">
        <f t="shared" si="635"/>
        <v>0</v>
      </c>
      <c r="BN574" s="5">
        <f t="shared" si="636"/>
        <v>0</v>
      </c>
      <c r="BO574" s="5">
        <f t="shared" si="637"/>
        <v>0</v>
      </c>
      <c r="BP574" s="5">
        <f t="shared" si="638"/>
        <v>0</v>
      </c>
      <c r="BQ574" s="5">
        <f t="shared" si="583"/>
        <v>0</v>
      </c>
      <c r="BR574" s="5">
        <f t="shared" si="584"/>
        <v>-4200</v>
      </c>
      <c r="BS574" s="5">
        <f t="shared" si="585"/>
        <v>0</v>
      </c>
      <c r="BT574" s="5">
        <f t="shared" si="639"/>
        <v>0</v>
      </c>
      <c r="BU574" s="5">
        <f t="shared" si="587"/>
        <v>0</v>
      </c>
      <c r="BV574" s="5">
        <f>IFERROR(SUM(BJ574:BU574),0)*((Cockpit!$C$3)^2)</f>
        <v>-2057.9999999999995</v>
      </c>
      <c r="BW574" s="19">
        <f>INDEX('Team forecast'!$M$3:$AU$22,MATCH($B574,'Team forecast'!$B$3:$B$22,0),MATCH(BW$1,'Team forecast'!$M$2:$AU$2,0))</f>
        <v>0</v>
      </c>
      <c r="BX574" s="19">
        <f>INDEX('Team forecast'!$M$3:$AU$22,MATCH($B574,'Team forecast'!$B$3:$B$22,0),MATCH(BX$1,'Team forecast'!$M$2:$AU$2,0))</f>
        <v>0</v>
      </c>
      <c r="BY574" s="19">
        <f>INDEX('Team forecast'!$M$3:$AU$22,MATCH($B574,'Team forecast'!$B$3:$B$22,0),MATCH(BY$1,'Team forecast'!$M$2:$AU$2,0))</f>
        <v>0</v>
      </c>
      <c r="BZ574" s="19">
        <f>INDEX('Team forecast'!$M$3:$AU$22,MATCH($B574,'Team forecast'!$B$3:$B$22,0),MATCH(BZ$1,'Team forecast'!$M$2:$AU$2,0))</f>
        <v>0</v>
      </c>
      <c r="CA574" s="5">
        <f t="shared" si="588"/>
        <v>7000</v>
      </c>
      <c r="CB574" s="5">
        <f>INDEX('Team forecast'!$M$3:$AU$22,MATCH($B574,'Team forecast'!$B$3:$B$22,0),MATCH(CB$1,'Team forecast'!$M$2:$AU$2,0))*IF($Y574&gt;0,25000,0)</f>
        <v>0</v>
      </c>
      <c r="CC574" s="5">
        <f>INDEX('Team forecast'!$M$3:$AU$22,MATCH($B574,'Team forecast'!$B$3:$B$22,0),MATCH(CC$1,'Team forecast'!$M$2:$AU$2,0))*IF($Y574&gt;0,5000,0)</f>
        <v>0</v>
      </c>
      <c r="CD574" s="5">
        <f>INDEX('Team forecast'!$M$3:$AU$22,MATCH($B574,'Team forecast'!$B$3:$B$22,0),MATCH(CD$1,'Team forecast'!$M$2:$AU$2,0))*IF($Y574&gt;0,-15000,0)</f>
        <v>0</v>
      </c>
      <c r="CE574" s="5">
        <f t="shared" si="640"/>
        <v>0</v>
      </c>
      <c r="CF574" s="5">
        <f t="shared" si="641"/>
        <v>0</v>
      </c>
      <c r="CG574" s="5">
        <f t="shared" si="642"/>
        <v>0</v>
      </c>
      <c r="CH574" s="5">
        <f t="shared" si="643"/>
        <v>0</v>
      </c>
      <c r="CI574" s="5">
        <f t="shared" si="593"/>
        <v>0</v>
      </c>
      <c r="CJ574" s="5">
        <f t="shared" si="594"/>
        <v>-4200</v>
      </c>
      <c r="CK574" s="5">
        <f t="shared" si="595"/>
        <v>0</v>
      </c>
      <c r="CL574" s="5">
        <f t="shared" si="644"/>
        <v>0</v>
      </c>
      <c r="CM574" s="5">
        <f t="shared" si="597"/>
        <v>0</v>
      </c>
      <c r="CN574" s="5">
        <f>IFERROR(SUM(CB574:CM574),0)*((Cockpit!$C$3)^3)</f>
        <v>-1440.5999999999997</v>
      </c>
      <c r="CO574" s="19">
        <f>INDEX('Team forecast'!$M$3:$AU$22,MATCH($B574,'Team forecast'!$B$3:$B$22,0),MATCH(CO$1,'Team forecast'!$M$2:$AU$2,0))</f>
        <v>0</v>
      </c>
      <c r="CP574" s="19">
        <f>INDEX('Team forecast'!$M$3:$AU$22,MATCH($B574,'Team forecast'!$B$3:$B$22,0),MATCH(CP$1,'Team forecast'!$M$2:$AU$2,0))</f>
        <v>0</v>
      </c>
      <c r="CQ574" s="19">
        <f>INDEX('Team forecast'!$M$3:$AU$22,MATCH($B574,'Team forecast'!$B$3:$B$22,0),MATCH(CQ$1,'Team forecast'!$M$2:$AU$2,0))</f>
        <v>0</v>
      </c>
      <c r="CR574" s="19">
        <f>INDEX('Team forecast'!$M$3:$AU$22,MATCH($B574,'Team forecast'!$B$3:$B$22,0),MATCH(CR$1,'Team forecast'!$M$2:$AU$2,0))</f>
        <v>0</v>
      </c>
      <c r="CS574" s="5">
        <f t="shared" si="598"/>
        <v>7000</v>
      </c>
      <c r="CT574" s="5">
        <f>INDEX('Team forecast'!$M$3:$AU$22,MATCH($B574,'Team forecast'!$B$3:$B$22,0),MATCH(CT$1,'Team forecast'!$M$2:$AU$2,0))*IF($Y574&gt;0,25000,0)</f>
        <v>0</v>
      </c>
      <c r="CU574" s="5">
        <f>INDEX('Team forecast'!$M$3:$AU$22,MATCH($B574,'Team forecast'!$B$3:$B$22,0),MATCH(CU$1,'Team forecast'!$M$2:$AU$2,0))*IF($Y574&gt;0,5000,0)</f>
        <v>0</v>
      </c>
      <c r="CV574" s="5">
        <f>INDEX('Team forecast'!$M$3:$AU$22,MATCH($B574,'Team forecast'!$B$3:$B$22,0),MATCH(CV$1,'Team forecast'!$M$2:$AU$2,0))*IF($Y574&gt;0,-15000,0)</f>
        <v>0</v>
      </c>
      <c r="CW574" s="5">
        <f t="shared" si="599"/>
        <v>0</v>
      </c>
      <c r="CX574" s="5">
        <f t="shared" si="600"/>
        <v>0</v>
      </c>
      <c r="CY574" s="5">
        <f t="shared" si="601"/>
        <v>0</v>
      </c>
      <c r="CZ574" s="5">
        <f t="shared" si="602"/>
        <v>0</v>
      </c>
      <c r="DA574" s="5">
        <f t="shared" si="603"/>
        <v>0</v>
      </c>
      <c r="DB574" s="5">
        <f t="shared" si="604"/>
        <v>-4200</v>
      </c>
      <c r="DC574" s="5">
        <f t="shared" si="605"/>
        <v>0</v>
      </c>
      <c r="DD574" s="5">
        <f t="shared" si="606"/>
        <v>0</v>
      </c>
      <c r="DE574" s="5">
        <f t="shared" si="607"/>
        <v>0</v>
      </c>
      <c r="DF574" s="5">
        <f>IFERROR(SUM(CT574:DE574),0)*((Cockpit!$C$3)^4)</f>
        <v>-1008.4199999999997</v>
      </c>
      <c r="DG574" s="19">
        <f>INDEX('Team forecast'!$M$3:$AU$22,MATCH($B574,'Team forecast'!$B$3:$B$22,0),MATCH(DG$1,'Team forecast'!$M$2:$AU$2,0))</f>
        <v>0</v>
      </c>
      <c r="DH574" s="19">
        <f>INDEX('Team forecast'!$M$3:$AU$22,MATCH($B574,'Team forecast'!$B$3:$B$22,0),MATCH(DH$1,'Team forecast'!$M$2:$AU$2,0))</f>
        <v>0</v>
      </c>
      <c r="DI574" s="19">
        <f>INDEX('Team forecast'!$M$3:$AU$22,MATCH($B574,'Team forecast'!$B$3:$B$22,0),MATCH(DI$1,'Team forecast'!$M$2:$AU$2,0))</f>
        <v>0</v>
      </c>
      <c r="DJ574" s="19">
        <f>INDEX('Team forecast'!$M$3:$AU$22,MATCH($B574,'Team forecast'!$B$3:$B$22,0),MATCH(DJ$1,'Team forecast'!$M$2:$AU$2,0))</f>
        <v>0</v>
      </c>
      <c r="DK574" s="5">
        <f t="shared" si="608"/>
        <v>7000</v>
      </c>
      <c r="DL574" s="5">
        <f>INDEX('Team forecast'!$M$3:$AU$22,MATCH($B574,'Team forecast'!$B$3:$B$22,0),MATCH(DL$1,'Team forecast'!$M$2:$AU$2,0))*IF($Y574&gt;0,25000,0)</f>
        <v>0</v>
      </c>
      <c r="DM574" s="5">
        <f>INDEX('Team forecast'!$M$3:$AU$22,MATCH($B574,'Team forecast'!$B$3:$B$22,0),MATCH(DM$1,'Team forecast'!$M$2:$AU$2,0))*IF($Y574&gt;0,5000,0)</f>
        <v>0</v>
      </c>
      <c r="DN574" s="5">
        <f>INDEX('Team forecast'!$M$3:$AU$22,MATCH($B574,'Team forecast'!$B$3:$B$22,0),MATCH(DN$1,'Team forecast'!$M$2:$AU$2,0))*IF($Y574&gt;0,-15000,0)</f>
        <v>0</v>
      </c>
      <c r="DO574" s="5">
        <f t="shared" si="609"/>
        <v>0</v>
      </c>
      <c r="DP574" s="5">
        <f t="shared" si="610"/>
        <v>0</v>
      </c>
      <c r="DQ574" s="5">
        <f t="shared" si="611"/>
        <v>0</v>
      </c>
      <c r="DR574" s="5">
        <f t="shared" si="612"/>
        <v>0</v>
      </c>
      <c r="DS574" s="5">
        <f t="shared" si="613"/>
        <v>0</v>
      </c>
      <c r="DT574" s="5">
        <f t="shared" si="614"/>
        <v>-4200</v>
      </c>
      <c r="DU574" s="5">
        <f t="shared" si="615"/>
        <v>0</v>
      </c>
      <c r="DV574" s="5">
        <f t="shared" si="616"/>
        <v>0</v>
      </c>
      <c r="DW574" s="5">
        <f t="shared" si="617"/>
        <v>0</v>
      </c>
      <c r="DX574" s="5">
        <f>IFERROR(SUM(DL574:DW574),0)*((Cockpit!$C$3)^5)</f>
        <v>-705.89399999999978</v>
      </c>
      <c r="DY574" s="5">
        <f t="shared" si="618"/>
        <v>37161.870341966118</v>
      </c>
      <c r="DZ574" s="5" t="str">
        <f>IF(ISERROR(MATCH(A574,'Current squad'!B:B,0)),"No","Yes")</f>
        <v>No</v>
      </c>
      <c r="EA574" s="5" cm="1">
        <f t="array" ref="EA574">IFERROR(_xlfn.IFS(DZ574="Yes",0,DZ574="No",H574*1%),999999)</f>
        <v>36800</v>
      </c>
      <c r="EB574" s="5">
        <f t="shared" si="645"/>
        <v>3716800</v>
      </c>
      <c r="EC574" s="5">
        <f t="shared" si="619"/>
        <v>361.87034196611785</v>
      </c>
      <c r="ED574" s="1">
        <f t="shared" si="646"/>
        <v>9.833433205601029E-5</v>
      </c>
      <c r="EE574" s="5" t="e">
        <f>RANK(EC574,$EC$2:$EC$572)+COUNTIF($EC$2:EC574,EC574)-1</f>
        <v>#N/A</v>
      </c>
      <c r="EF574" s="4" t="e">
        <f>RANK(ED574,$ED$2:$ED$572)+COUNTIF($ED$2:ED574,ED574)-1</f>
        <v>#N/A</v>
      </c>
    </row>
    <row r="575" spans="1:136" x14ac:dyDescent="0.3">
      <c r="A575" t="str">
        <f>IF(Holdet.dk!A575&lt;&gt;"",Holdet.dk!A575,"")</f>
        <v>Gabriel Martinelli</v>
      </c>
      <c r="B575" t="str">
        <f>INDEX(Holdet.dk!B:B,MATCH($A575,Holdet.dk!$A:$A,0))</f>
        <v>Arsenal</v>
      </c>
      <c r="C575" t="str">
        <f>INDEX(Holdet.dk!C:C,MATCH($A575,Holdet.dk!$A:$A,0))</f>
        <v>Striker</v>
      </c>
      <c r="D575" t="str">
        <f>INDEX(Holdet.dk!D:D,MATCH($A575,Holdet.dk!$A:$A,0))</f>
        <v>3.036.000</v>
      </c>
      <c r="E575" s="1">
        <f>IFERROR(_xlfn.NUMBERVALUE(INDEX(Holdet.dk!$E:$E,MATCH($A575,Holdet.dk!$A:$A,0)),","),0)</f>
        <v>6.8000000000000005E-2</v>
      </c>
      <c r="F575" t="str">
        <f>IF(INDEX(Lookup!H:H,MATCH('Master data'!A575,Lookup!G:G,0))=0,A575,INDEX(Lookup!H:H,MATCH('Master data'!A575,Lookup!G:G,0)))</f>
        <v>Gabriel Martinelli</v>
      </c>
      <c r="G575" t="str">
        <f>IFERROR(INDEX(Lookup!B:B,MATCH(INDEX(Rotowire!C:C,MATCH(F575,Rotowire!A:A,0)),Lookup!D:D,0)),"")</f>
        <v/>
      </c>
      <c r="H575" s="5">
        <f t="shared" si="552"/>
        <v>3036000</v>
      </c>
      <c r="I575" s="19">
        <f>IFERROR(INDEX('Team forecast'!$G$3:$I$22,MATCH($B575,'Team forecast'!$B$3:$B$22,0),MATCH(I$1,'Team forecast'!$G$2:$I$2,0)),0)</f>
        <v>0.68783068783068768</v>
      </c>
      <c r="J575" s="19">
        <f>IFERROR(INDEX('Team forecast'!$G$3:$I$22,MATCH($B575,'Team forecast'!$B$3:$B$22,0),MATCH(J$1,'Team forecast'!$G$2:$I$2,0)),0)</f>
        <v>0.99082568807339433</v>
      </c>
      <c r="K575" s="19">
        <f>IFERROR(INDEX('Team forecast'!$G$3:$I$22,MATCH($B575,'Team forecast'!$B$3:$B$22,0),MATCH(K$1,'Team forecast'!$G$2:$I$2,0)),0)</f>
        <v>0.99881036954393854</v>
      </c>
      <c r="L575">
        <f>SUMIFS(Rotowire!E:E,Rotowire!$A:$A,'Master data'!$F575)</f>
        <v>0</v>
      </c>
      <c r="M575" s="2">
        <f>SUMIFS(Rotowire!F:F,Rotowire!$A:$A,'Master data'!$F575)*I575</f>
        <v>0</v>
      </c>
      <c r="N575" s="2">
        <f>SUMIFS(Rotowire!G:G,Rotowire!$A:$A,'Master data'!$F575)*I575</f>
        <v>0</v>
      </c>
      <c r="O575" s="2">
        <f>SUMIFS(Rotowire!I:I,Rotowire!$A:$A,'Master data'!$F575)*I575</f>
        <v>0</v>
      </c>
      <c r="P575" s="2">
        <f>SUMIFS(Rotowire!W:W,Rotowire!$A:$A,'Master data'!$F575)*K575</f>
        <v>0</v>
      </c>
      <c r="Q575" s="2">
        <f>SUMIFS(Rotowire!Y:Y,Rotowire!$A:$A,'Master data'!$F575)*J575</f>
        <v>0</v>
      </c>
      <c r="R575" s="2">
        <f>SUMIFS(Rotowire!AB:AB,Rotowire!$A:$A,'Master data'!$F575)</f>
        <v>0</v>
      </c>
      <c r="S575" s="2">
        <f>SUMIFS(Rotowire!AC:AC,Rotowire!$A:$A,'Master data'!$F575)</f>
        <v>0</v>
      </c>
      <c r="T575" s="2">
        <f>INDEX('Team forecast'!D$3:D$22,MATCH($B575,'Team forecast'!$B$3:$B$22,0))</f>
        <v>1.3</v>
      </c>
      <c r="U575" s="2">
        <f>INDEX('Team forecast'!E$3:E$22,MATCH($B575,'Team forecast'!$B$3:$B$22,0))</f>
        <v>1.08</v>
      </c>
      <c r="V575" s="2">
        <f>INDEX('Team forecast'!J$3:J$22,MATCH($B575,'Team forecast'!$B$3:$B$22,0))</f>
        <v>0.41</v>
      </c>
      <c r="W575" s="2">
        <f>INDEX('Team forecast'!K$3:K$22,MATCH($B575,'Team forecast'!$B$3:$B$22,0))</f>
        <v>0.28310000000000002</v>
      </c>
      <c r="X575" s="2">
        <f>INDEX('Team forecast'!L$3:L$22,MATCH($B575,'Team forecast'!$B$3:$B$22,0))</f>
        <v>0.30690000000000001</v>
      </c>
      <c r="Y575" s="5">
        <f t="shared" si="620"/>
        <v>-5000</v>
      </c>
      <c r="Z575" s="5">
        <f t="shared" si="621"/>
        <v>0</v>
      </c>
      <c r="AA575" s="5">
        <f t="shared" si="622"/>
        <v>0</v>
      </c>
      <c r="AB575" s="5">
        <f t="shared" si="623"/>
        <v>0</v>
      </c>
      <c r="AC575" s="5">
        <f t="shared" si="557"/>
        <v>0</v>
      </c>
      <c r="AD575" s="5">
        <f t="shared" si="624"/>
        <v>0</v>
      </c>
      <c r="AE575" s="5">
        <f t="shared" si="625"/>
        <v>0</v>
      </c>
      <c r="AF575" s="5">
        <f t="shared" si="558"/>
        <v>0</v>
      </c>
      <c r="AG575" s="5">
        <f t="shared" si="559"/>
        <v>0</v>
      </c>
      <c r="AH575" s="5">
        <f t="shared" si="626"/>
        <v>0</v>
      </c>
      <c r="AI575" s="5">
        <f t="shared" si="627"/>
        <v>0</v>
      </c>
      <c r="AJ575" s="5">
        <f t="shared" si="566"/>
        <v>0</v>
      </c>
      <c r="AK575" s="5">
        <f t="shared" si="567"/>
        <v>0</v>
      </c>
      <c r="AL575" s="5">
        <f>IFERROR(SUM(Y575:AK575),-5000)*((Cockpit!$C$3)^0)</f>
        <v>-5000</v>
      </c>
      <c r="AM575" s="19">
        <f>INDEX('Team forecast'!$M$3:$AU$22,MATCH($B575,'Team forecast'!$B$3:$B$22,0),MATCH(AM$1,'Team forecast'!$M$2:$AU$2,0))</f>
        <v>0</v>
      </c>
      <c r="AN575" s="19">
        <f>INDEX('Team forecast'!$M$3:$AU$22,MATCH($B575,'Team forecast'!$B$3:$B$22,0),MATCH(AN$1,'Team forecast'!$M$2:$AU$2,0))</f>
        <v>0</v>
      </c>
      <c r="AO575" s="19">
        <f>INDEX('Team forecast'!$M$3:$AU$22,MATCH($B575,'Team forecast'!$B$3:$B$22,0),MATCH(AO$1,'Team forecast'!$M$2:$AU$2,0))</f>
        <v>0</v>
      </c>
      <c r="AP575" s="19">
        <f>INDEX('Team forecast'!$M$3:$AU$22,MATCH($B575,'Team forecast'!$B$3:$B$22,0),MATCH(AP$1,'Team forecast'!$M$2:$AU$2,0))</f>
        <v>0</v>
      </c>
      <c r="AQ575" s="5">
        <f t="shared" si="568"/>
        <v>-5000</v>
      </c>
      <c r="AR575" s="5">
        <f>INDEX('Team forecast'!$M$3:$AU$22,MATCH($B575,'Team forecast'!$B$3:$B$22,0),MATCH(AR$1,'Team forecast'!$M$2:$AU$2,0))*IF($Y575&gt;0,25000,0)</f>
        <v>0</v>
      </c>
      <c r="AS575" s="5">
        <f>INDEX('Team forecast'!$M$3:$AU$22,MATCH($B575,'Team forecast'!$B$3:$B$22,0),MATCH(AS$1,'Team forecast'!$M$2:$AU$2,0))*IF($Y575&gt;0,5000,0)</f>
        <v>0</v>
      </c>
      <c r="AT575" s="5">
        <f>INDEX('Team forecast'!$M$3:$AU$22,MATCH($B575,'Team forecast'!$B$3:$B$22,0),MATCH(AT$1,'Team forecast'!$M$2:$AU$2,0))*IF($Y575&gt;0,-15000,0)</f>
        <v>0</v>
      </c>
      <c r="AU575" s="5">
        <f t="shared" si="628"/>
        <v>0</v>
      </c>
      <c r="AV575" s="5">
        <f t="shared" si="629"/>
        <v>0</v>
      </c>
      <c r="AW575" s="5">
        <f t="shared" si="630"/>
        <v>0</v>
      </c>
      <c r="AX575" s="5">
        <f t="shared" si="631"/>
        <v>0</v>
      </c>
      <c r="AY575" s="5">
        <f t="shared" si="573"/>
        <v>0</v>
      </c>
      <c r="AZ575" s="5">
        <f t="shared" si="632"/>
        <v>0</v>
      </c>
      <c r="BA575" s="5">
        <f t="shared" si="633"/>
        <v>0</v>
      </c>
      <c r="BB575" s="5">
        <f t="shared" si="634"/>
        <v>0</v>
      </c>
      <c r="BC575" s="5">
        <f t="shared" si="577"/>
        <v>0</v>
      </c>
      <c r="BD575" s="5">
        <f>IFERROR(SUM(AR575:BC575),0)*((Cockpit!$C$3)^1)</f>
        <v>0</v>
      </c>
      <c r="BE575" s="19">
        <f>INDEX('Team forecast'!$M$3:$AU$22,MATCH($B575,'Team forecast'!$B$3:$B$22,0),MATCH(BE$1,'Team forecast'!$M$2:$AU$2,0))</f>
        <v>0</v>
      </c>
      <c r="BF575" s="19">
        <f>INDEX('Team forecast'!$M$3:$AU$22,MATCH($B575,'Team forecast'!$B$3:$B$22,0),MATCH(BF$1,'Team forecast'!$M$2:$AU$2,0))</f>
        <v>0</v>
      </c>
      <c r="BG575" s="19">
        <f>INDEX('Team forecast'!$M$3:$AU$22,MATCH($B575,'Team forecast'!$B$3:$B$22,0),MATCH(BG$1,'Team forecast'!$M$2:$AU$2,0))</f>
        <v>0</v>
      </c>
      <c r="BH575" s="19">
        <f>INDEX('Team forecast'!$M$3:$AU$22,MATCH($B575,'Team forecast'!$B$3:$B$22,0),MATCH(BH$1,'Team forecast'!$M$2:$AU$2,0))</f>
        <v>0</v>
      </c>
      <c r="BI575" s="5">
        <f t="shared" si="578"/>
        <v>-5000</v>
      </c>
      <c r="BJ575" s="5">
        <f>INDEX('Team forecast'!$M$3:$AU$22,MATCH($B575,'Team forecast'!$B$3:$B$22,0),MATCH(BJ$1,'Team forecast'!$M$2:$AU$2,0))*IF($Y575&gt;0,25000,0)</f>
        <v>0</v>
      </c>
      <c r="BK575" s="5">
        <f>INDEX('Team forecast'!$M$3:$AU$22,MATCH($B575,'Team forecast'!$B$3:$B$22,0),MATCH(BK$1,'Team forecast'!$M$2:$AU$2,0))*IF($Y575&gt;0,5000,0)</f>
        <v>0</v>
      </c>
      <c r="BL575" s="5">
        <f>INDEX('Team forecast'!$M$3:$AU$22,MATCH($B575,'Team forecast'!$B$3:$B$22,0),MATCH(BL$1,'Team forecast'!$M$2:$AU$2,0))*IF($Y575&gt;0,-15000,0)</f>
        <v>0</v>
      </c>
      <c r="BM575" s="5">
        <f t="shared" si="635"/>
        <v>0</v>
      </c>
      <c r="BN575" s="5">
        <f t="shared" si="636"/>
        <v>0</v>
      </c>
      <c r="BO575" s="5">
        <f t="shared" si="637"/>
        <v>0</v>
      </c>
      <c r="BP575" s="5">
        <f t="shared" si="638"/>
        <v>0</v>
      </c>
      <c r="BQ575" s="5">
        <f t="shared" si="583"/>
        <v>0</v>
      </c>
      <c r="BR575" s="5">
        <f t="shared" si="584"/>
        <v>0</v>
      </c>
      <c r="BS575" s="5">
        <f t="shared" si="585"/>
        <v>0</v>
      </c>
      <c r="BT575" s="5">
        <f t="shared" si="639"/>
        <v>0</v>
      </c>
      <c r="BU575" s="5">
        <f t="shared" si="587"/>
        <v>0</v>
      </c>
      <c r="BV575" s="5">
        <f>IFERROR(SUM(BJ575:BU575),0)*((Cockpit!$C$3)^2)</f>
        <v>0</v>
      </c>
      <c r="BW575" s="19">
        <f>INDEX('Team forecast'!$M$3:$AU$22,MATCH($B575,'Team forecast'!$B$3:$B$22,0),MATCH(BW$1,'Team forecast'!$M$2:$AU$2,0))</f>
        <v>0</v>
      </c>
      <c r="BX575" s="19">
        <f>INDEX('Team forecast'!$M$3:$AU$22,MATCH($B575,'Team forecast'!$B$3:$B$22,0),MATCH(BX$1,'Team forecast'!$M$2:$AU$2,0))</f>
        <v>0</v>
      </c>
      <c r="BY575" s="19">
        <f>INDEX('Team forecast'!$M$3:$AU$22,MATCH($B575,'Team forecast'!$B$3:$B$22,0),MATCH(BY$1,'Team forecast'!$M$2:$AU$2,0))</f>
        <v>0</v>
      </c>
      <c r="BZ575" s="19">
        <f>INDEX('Team forecast'!$M$3:$AU$22,MATCH($B575,'Team forecast'!$B$3:$B$22,0),MATCH(BZ$1,'Team forecast'!$M$2:$AU$2,0))</f>
        <v>0</v>
      </c>
      <c r="CA575" s="5">
        <f t="shared" si="588"/>
        <v>-5000</v>
      </c>
      <c r="CB575" s="5">
        <f>INDEX('Team forecast'!$M$3:$AU$22,MATCH($B575,'Team forecast'!$B$3:$B$22,0),MATCH(CB$1,'Team forecast'!$M$2:$AU$2,0))*IF($Y575&gt;0,25000,0)</f>
        <v>0</v>
      </c>
      <c r="CC575" s="5">
        <f>INDEX('Team forecast'!$M$3:$AU$22,MATCH($B575,'Team forecast'!$B$3:$B$22,0),MATCH(CC$1,'Team forecast'!$M$2:$AU$2,0))*IF($Y575&gt;0,5000,0)</f>
        <v>0</v>
      </c>
      <c r="CD575" s="5">
        <f>INDEX('Team forecast'!$M$3:$AU$22,MATCH($B575,'Team forecast'!$B$3:$B$22,0),MATCH(CD$1,'Team forecast'!$M$2:$AU$2,0))*IF($Y575&gt;0,-15000,0)</f>
        <v>0</v>
      </c>
      <c r="CE575" s="5">
        <f t="shared" si="640"/>
        <v>0</v>
      </c>
      <c r="CF575" s="5">
        <f t="shared" si="641"/>
        <v>0</v>
      </c>
      <c r="CG575" s="5">
        <f t="shared" si="642"/>
        <v>0</v>
      </c>
      <c r="CH575" s="5">
        <f t="shared" si="643"/>
        <v>0</v>
      </c>
      <c r="CI575" s="5">
        <f t="shared" si="593"/>
        <v>0</v>
      </c>
      <c r="CJ575" s="5">
        <f t="shared" si="594"/>
        <v>0</v>
      </c>
      <c r="CK575" s="5">
        <f t="shared" si="595"/>
        <v>0</v>
      </c>
      <c r="CL575" s="5">
        <f t="shared" si="644"/>
        <v>0</v>
      </c>
      <c r="CM575" s="5">
        <f t="shared" si="597"/>
        <v>0</v>
      </c>
      <c r="CN575" s="5">
        <f>IFERROR(SUM(CB575:CM575),0)*((Cockpit!$C$3)^3)</f>
        <v>0</v>
      </c>
      <c r="CO575" s="19">
        <f>INDEX('Team forecast'!$M$3:$AU$22,MATCH($B575,'Team forecast'!$B$3:$B$22,0),MATCH(CO$1,'Team forecast'!$M$2:$AU$2,0))</f>
        <v>0</v>
      </c>
      <c r="CP575" s="19">
        <f>INDEX('Team forecast'!$M$3:$AU$22,MATCH($B575,'Team forecast'!$B$3:$B$22,0),MATCH(CP$1,'Team forecast'!$M$2:$AU$2,0))</f>
        <v>0</v>
      </c>
      <c r="CQ575" s="19">
        <f>INDEX('Team forecast'!$M$3:$AU$22,MATCH($B575,'Team forecast'!$B$3:$B$22,0),MATCH(CQ$1,'Team forecast'!$M$2:$AU$2,0))</f>
        <v>0</v>
      </c>
      <c r="CR575" s="19">
        <f>INDEX('Team forecast'!$M$3:$AU$22,MATCH($B575,'Team forecast'!$B$3:$B$22,0),MATCH(CR$1,'Team forecast'!$M$2:$AU$2,0))</f>
        <v>0</v>
      </c>
      <c r="CS575" s="5">
        <f t="shared" si="598"/>
        <v>-5000</v>
      </c>
      <c r="CT575" s="5">
        <f>INDEX('Team forecast'!$M$3:$AU$22,MATCH($B575,'Team forecast'!$B$3:$B$22,0),MATCH(CT$1,'Team forecast'!$M$2:$AU$2,0))*IF($Y575&gt;0,25000,0)</f>
        <v>0</v>
      </c>
      <c r="CU575" s="5">
        <f>INDEX('Team forecast'!$M$3:$AU$22,MATCH($B575,'Team forecast'!$B$3:$B$22,0),MATCH(CU$1,'Team forecast'!$M$2:$AU$2,0))*IF($Y575&gt;0,5000,0)</f>
        <v>0</v>
      </c>
      <c r="CV575" s="5">
        <f>INDEX('Team forecast'!$M$3:$AU$22,MATCH($B575,'Team forecast'!$B$3:$B$22,0),MATCH(CV$1,'Team forecast'!$M$2:$AU$2,0))*IF($Y575&gt;0,-15000,0)</f>
        <v>0</v>
      </c>
      <c r="CW575" s="5">
        <f t="shared" si="599"/>
        <v>0</v>
      </c>
      <c r="CX575" s="5">
        <f t="shared" si="600"/>
        <v>0</v>
      </c>
      <c r="CY575" s="5">
        <f t="shared" si="601"/>
        <v>0</v>
      </c>
      <c r="CZ575" s="5">
        <f t="shared" si="602"/>
        <v>0</v>
      </c>
      <c r="DA575" s="5">
        <f t="shared" si="603"/>
        <v>0</v>
      </c>
      <c r="DB575" s="5">
        <f t="shared" si="604"/>
        <v>0</v>
      </c>
      <c r="DC575" s="5">
        <f t="shared" si="605"/>
        <v>0</v>
      </c>
      <c r="DD575" s="5">
        <f t="shared" si="606"/>
        <v>0</v>
      </c>
      <c r="DE575" s="5">
        <f t="shared" si="607"/>
        <v>0</v>
      </c>
      <c r="DF575" s="5">
        <f>IFERROR(SUM(CT575:DE575),0)*((Cockpit!$C$3)^4)</f>
        <v>0</v>
      </c>
      <c r="DG575" s="19">
        <f>INDEX('Team forecast'!$M$3:$AU$22,MATCH($B575,'Team forecast'!$B$3:$B$22,0),MATCH(DG$1,'Team forecast'!$M$2:$AU$2,0))</f>
        <v>0</v>
      </c>
      <c r="DH575" s="19">
        <f>INDEX('Team forecast'!$M$3:$AU$22,MATCH($B575,'Team forecast'!$B$3:$B$22,0),MATCH(DH$1,'Team forecast'!$M$2:$AU$2,0))</f>
        <v>0</v>
      </c>
      <c r="DI575" s="19">
        <f>INDEX('Team forecast'!$M$3:$AU$22,MATCH($B575,'Team forecast'!$B$3:$B$22,0),MATCH(DI$1,'Team forecast'!$M$2:$AU$2,0))</f>
        <v>0</v>
      </c>
      <c r="DJ575" s="19">
        <f>INDEX('Team forecast'!$M$3:$AU$22,MATCH($B575,'Team forecast'!$B$3:$B$22,0),MATCH(DJ$1,'Team forecast'!$M$2:$AU$2,0))</f>
        <v>0</v>
      </c>
      <c r="DK575" s="5">
        <f t="shared" si="608"/>
        <v>-5000</v>
      </c>
      <c r="DL575" s="5">
        <f>INDEX('Team forecast'!$M$3:$AU$22,MATCH($B575,'Team forecast'!$B$3:$B$22,0),MATCH(DL$1,'Team forecast'!$M$2:$AU$2,0))*IF($Y575&gt;0,25000,0)</f>
        <v>0</v>
      </c>
      <c r="DM575" s="5">
        <f>INDEX('Team forecast'!$M$3:$AU$22,MATCH($B575,'Team forecast'!$B$3:$B$22,0),MATCH(DM$1,'Team forecast'!$M$2:$AU$2,0))*IF($Y575&gt;0,5000,0)</f>
        <v>0</v>
      </c>
      <c r="DN575" s="5">
        <f>INDEX('Team forecast'!$M$3:$AU$22,MATCH($B575,'Team forecast'!$B$3:$B$22,0),MATCH(DN$1,'Team forecast'!$M$2:$AU$2,0))*IF($Y575&gt;0,-15000,0)</f>
        <v>0</v>
      </c>
      <c r="DO575" s="5">
        <f t="shared" si="609"/>
        <v>0</v>
      </c>
      <c r="DP575" s="5">
        <f t="shared" si="610"/>
        <v>0</v>
      </c>
      <c r="DQ575" s="5">
        <f t="shared" si="611"/>
        <v>0</v>
      </c>
      <c r="DR575" s="5">
        <f t="shared" si="612"/>
        <v>0</v>
      </c>
      <c r="DS575" s="5">
        <f t="shared" si="613"/>
        <v>0</v>
      </c>
      <c r="DT575" s="5">
        <f t="shared" si="614"/>
        <v>0</v>
      </c>
      <c r="DU575" s="5">
        <f t="shared" si="615"/>
        <v>0</v>
      </c>
      <c r="DV575" s="5">
        <f t="shared" si="616"/>
        <v>0</v>
      </c>
      <c r="DW575" s="5">
        <f t="shared" si="617"/>
        <v>0</v>
      </c>
      <c r="DX575" s="5">
        <f>IFERROR(SUM(DL575:DW575),0)*((Cockpit!$C$3)^5)</f>
        <v>0</v>
      </c>
      <c r="DY575" s="5">
        <f t="shared" si="618"/>
        <v>-5000</v>
      </c>
      <c r="DZ575" s="5" t="str">
        <f>IF(ISERROR(MATCH(A575,'Current squad'!B:B,0)),"No","Yes")</f>
        <v>No</v>
      </c>
      <c r="EA575" s="5" cm="1">
        <f t="array" ref="EA575">IFERROR(_xlfn.IFS(DZ575="Yes",0,DZ575="No",H575*1%),999999)</f>
        <v>30360</v>
      </c>
      <c r="EB575" s="5">
        <f t="shared" si="645"/>
        <v>3066360</v>
      </c>
      <c r="EC575" s="5">
        <f t="shared" si="619"/>
        <v>-35360</v>
      </c>
      <c r="ED575" s="1">
        <f t="shared" si="646"/>
        <v>-1.1646903820816864E-2</v>
      </c>
      <c r="EE575" s="5" t="e">
        <f>RANK(EC575,$EC$2:$EC$572)+COUNTIF($EC$2:EC575,EC575)-1</f>
        <v>#N/A</v>
      </c>
      <c r="EF575" s="4" t="e">
        <f>RANK(ED575,$ED$2:$ED$572)+COUNTIF($ED$2:ED575,ED575)-1</f>
        <v>#N/A</v>
      </c>
    </row>
    <row r="576" spans="1:136" x14ac:dyDescent="0.3">
      <c r="A576" t="str">
        <f>IF(Holdet.dk!A576&lt;&gt;"",Holdet.dk!A576,"")</f>
        <v>Joe Bryan</v>
      </c>
      <c r="B576" t="str">
        <f>INDEX(Holdet.dk!B:B,MATCH($A576,Holdet.dk!$A:$A,0))</f>
        <v>Fulham</v>
      </c>
      <c r="C576" t="str">
        <f>INDEX(Holdet.dk!C:C,MATCH($A576,Holdet.dk!$A:$A,0))</f>
        <v>Defense</v>
      </c>
      <c r="D576" t="str">
        <f>INDEX(Holdet.dk!D:D,MATCH($A576,Holdet.dk!$A:$A,0))</f>
        <v>3.034.000</v>
      </c>
      <c r="E576" s="1">
        <f>IFERROR(_xlfn.NUMBERVALUE(INDEX(Holdet.dk!$E:$E,MATCH($A576,Holdet.dk!$A:$A,0)),","),0)</f>
        <v>1E-3</v>
      </c>
      <c r="F576" t="str">
        <f>IF(INDEX(Lookup!H:H,MATCH('Master data'!A576,Lookup!G:G,0))=0,A576,INDEX(Lookup!H:H,MATCH('Master data'!A576,Lookup!G:G,0)))</f>
        <v>Joe Bryan</v>
      </c>
      <c r="G576" t="str">
        <f>IFERROR(INDEX(Lookup!B:B,MATCH(INDEX(Rotowire!C:C,MATCH(F576,Rotowire!A:A,0)),Lookup!D:D,0)),"")</f>
        <v>Newcastle</v>
      </c>
      <c r="H576" s="5">
        <f t="shared" si="552"/>
        <v>3034000</v>
      </c>
      <c r="I576" s="19">
        <f>IFERROR(INDEX('Team forecast'!$G$3:$I$22,MATCH($B576,'Team forecast'!$B$3:$B$22,0),MATCH(I$1,'Team forecast'!$G$2:$I$2,0)),0)</f>
        <v>0.79881656804733725</v>
      </c>
      <c r="J576" s="19">
        <f>IFERROR(INDEX('Team forecast'!$G$3:$I$22,MATCH($B576,'Team forecast'!$B$3:$B$22,0),MATCH(J$1,'Team forecast'!$G$2:$I$2,0)),0)</f>
        <v>0.8913043478260867</v>
      </c>
      <c r="K576" s="19">
        <f>IFERROR(INDEX('Team forecast'!$G$3:$I$22,MATCH($B576,'Team forecast'!$B$3:$B$22,0),MATCH(K$1,'Team forecast'!$G$2:$I$2,0)),0)</f>
        <v>1.1691703107234377</v>
      </c>
      <c r="L576">
        <f>SUMIFS(Rotowire!E:E,Rotowire!$A:$A,'Master data'!$F576)</f>
        <v>95</v>
      </c>
      <c r="M576" s="2">
        <f>SUMIFS(Rotowire!F:F,Rotowire!$A:$A,'Master data'!$F576)*I576</f>
        <v>0.15177514792899408</v>
      </c>
      <c r="N576" s="2">
        <f>SUMIFS(Rotowire!G:G,Rotowire!$A:$A,'Master data'!$F576)*I576</f>
        <v>3.9940828402366867E-2</v>
      </c>
      <c r="O576" s="2">
        <f>SUMIFS(Rotowire!I:I,Rotowire!$A:$A,'Master data'!$F576)*I576</f>
        <v>0.37544378698224851</v>
      </c>
      <c r="P576" s="2">
        <f>SUMIFS(Rotowire!W:W,Rotowire!$A:$A,'Master data'!$F576)*K576</f>
        <v>0.29229257768085942</v>
      </c>
      <c r="Q576" s="2">
        <f>SUMIFS(Rotowire!Y:Y,Rotowire!$A:$A,'Master data'!$F576)*J576</f>
        <v>0</v>
      </c>
      <c r="R576" s="2">
        <f>SUMIFS(Rotowire!AB:AB,Rotowire!$A:$A,'Master data'!$F576)</f>
        <v>0.3</v>
      </c>
      <c r="S576" s="2">
        <f>SUMIFS(Rotowire!AC:AC,Rotowire!$A:$A,'Master data'!$F576)</f>
        <v>0</v>
      </c>
      <c r="T576" s="2">
        <f>INDEX('Team forecast'!D$3:D$22,MATCH($B576,'Team forecast'!$B$3:$B$22,0))</f>
        <v>1.35</v>
      </c>
      <c r="U576" s="2">
        <f>INDEX('Team forecast'!E$3:E$22,MATCH($B576,'Team forecast'!$B$3:$B$22,0))</f>
        <v>1.23</v>
      </c>
      <c r="V576" s="2">
        <f>INDEX('Team forecast'!J$3:J$22,MATCH($B576,'Team forecast'!$B$3:$B$22,0))</f>
        <v>0.39200000000000002</v>
      </c>
      <c r="W576" s="2">
        <f>INDEX('Team forecast'!K$3:K$22,MATCH($B576,'Team forecast'!$B$3:$B$22,0))</f>
        <v>0.2712</v>
      </c>
      <c r="X576" s="2">
        <f>INDEX('Team forecast'!L$3:L$22,MATCH($B576,'Team forecast'!$B$3:$B$22,0))</f>
        <v>0.33679999999999999</v>
      </c>
      <c r="Y576" s="5">
        <f t="shared" si="620"/>
        <v>7000</v>
      </c>
      <c r="Z576" s="5">
        <f t="shared" si="621"/>
        <v>9800</v>
      </c>
      <c r="AA576" s="5">
        <f t="shared" si="622"/>
        <v>1356</v>
      </c>
      <c r="AB576" s="5">
        <f t="shared" si="623"/>
        <v>-5052</v>
      </c>
      <c r="AC576" s="5">
        <f t="shared" si="557"/>
        <v>22766.272189349111</v>
      </c>
      <c r="AD576" s="5">
        <f t="shared" si="624"/>
        <v>1997.0414201183432</v>
      </c>
      <c r="AE576" s="5">
        <f t="shared" si="625"/>
        <v>3754.437869822485</v>
      </c>
      <c r="AF576" s="5">
        <f t="shared" si="558"/>
        <v>14614.628884042972</v>
      </c>
      <c r="AG576" s="5">
        <f t="shared" si="559"/>
        <v>0</v>
      </c>
      <c r="AH576" s="5">
        <f t="shared" si="626"/>
        <v>-6000</v>
      </c>
      <c r="AI576" s="5">
        <f t="shared" si="627"/>
        <v>0</v>
      </c>
      <c r="AJ576" s="5">
        <f t="shared" si="566"/>
        <v>13500</v>
      </c>
      <c r="AK576" s="5">
        <f t="shared" si="567"/>
        <v>-9840</v>
      </c>
      <c r="AL576" s="5">
        <f>IFERROR(SUM(Y576:AK576),-5000)*((Cockpit!$C$3)^0)</f>
        <v>53896.380363332908</v>
      </c>
      <c r="AM576" s="19">
        <f>INDEX('Team forecast'!$M$3:$AU$22,MATCH($B576,'Team forecast'!$B$3:$B$22,0),MATCH(AM$1,'Team forecast'!$M$2:$AU$2,0))</f>
        <v>0</v>
      </c>
      <c r="AN576" s="19">
        <f>INDEX('Team forecast'!$M$3:$AU$22,MATCH($B576,'Team forecast'!$B$3:$B$22,0),MATCH(AN$1,'Team forecast'!$M$2:$AU$2,0))</f>
        <v>0</v>
      </c>
      <c r="AO576" s="19">
        <f>INDEX('Team forecast'!$M$3:$AU$22,MATCH($B576,'Team forecast'!$B$3:$B$22,0),MATCH(AO$1,'Team forecast'!$M$2:$AU$2,0))</f>
        <v>0</v>
      </c>
      <c r="AP576" s="19">
        <f>INDEX('Team forecast'!$M$3:$AU$22,MATCH($B576,'Team forecast'!$B$3:$B$22,0),MATCH(AP$1,'Team forecast'!$M$2:$AU$2,0))</f>
        <v>0</v>
      </c>
      <c r="AQ576" s="5">
        <f t="shared" si="568"/>
        <v>7000</v>
      </c>
      <c r="AR576" s="5">
        <f>INDEX('Team forecast'!$M$3:$AU$22,MATCH($B576,'Team forecast'!$B$3:$B$22,0),MATCH(AR$1,'Team forecast'!$M$2:$AU$2,0))*IF($Y576&gt;0,25000,0)</f>
        <v>0</v>
      </c>
      <c r="AS576" s="5">
        <f>INDEX('Team forecast'!$M$3:$AU$22,MATCH($B576,'Team forecast'!$B$3:$B$22,0),MATCH(AS$1,'Team forecast'!$M$2:$AU$2,0))*IF($Y576&gt;0,5000,0)</f>
        <v>0</v>
      </c>
      <c r="AT576" s="5">
        <f>INDEX('Team forecast'!$M$3:$AU$22,MATCH($B576,'Team forecast'!$B$3:$B$22,0),MATCH(AT$1,'Team forecast'!$M$2:$AU$2,0))*IF($Y576&gt;0,-15000,0)</f>
        <v>0</v>
      </c>
      <c r="AU576" s="5">
        <f t="shared" si="628"/>
        <v>0</v>
      </c>
      <c r="AV576" s="5">
        <f t="shared" si="629"/>
        <v>0</v>
      </c>
      <c r="AW576" s="5">
        <f t="shared" si="630"/>
        <v>0</v>
      </c>
      <c r="AX576" s="5">
        <f t="shared" si="631"/>
        <v>0</v>
      </c>
      <c r="AY576" s="5">
        <f t="shared" si="573"/>
        <v>0</v>
      </c>
      <c r="AZ576" s="5">
        <f t="shared" si="632"/>
        <v>-6000</v>
      </c>
      <c r="BA576" s="5">
        <f t="shared" si="633"/>
        <v>0</v>
      </c>
      <c r="BB576" s="5">
        <f t="shared" si="634"/>
        <v>0</v>
      </c>
      <c r="BC576" s="5">
        <f t="shared" si="577"/>
        <v>0</v>
      </c>
      <c r="BD576" s="5">
        <f>IFERROR(SUM(AR576:BC576),0)*((Cockpit!$C$3)^1)</f>
        <v>-4200</v>
      </c>
      <c r="BE576" s="19">
        <f>INDEX('Team forecast'!$M$3:$AU$22,MATCH($B576,'Team forecast'!$B$3:$B$22,0),MATCH(BE$1,'Team forecast'!$M$2:$AU$2,0))</f>
        <v>0</v>
      </c>
      <c r="BF576" s="19">
        <f>INDEX('Team forecast'!$M$3:$AU$22,MATCH($B576,'Team forecast'!$B$3:$B$22,0),MATCH(BF$1,'Team forecast'!$M$2:$AU$2,0))</f>
        <v>0</v>
      </c>
      <c r="BG576" s="19">
        <f>INDEX('Team forecast'!$M$3:$AU$22,MATCH($B576,'Team forecast'!$B$3:$B$22,0),MATCH(BG$1,'Team forecast'!$M$2:$AU$2,0))</f>
        <v>0</v>
      </c>
      <c r="BH576" s="19">
        <f>INDEX('Team forecast'!$M$3:$AU$22,MATCH($B576,'Team forecast'!$B$3:$B$22,0),MATCH(BH$1,'Team forecast'!$M$2:$AU$2,0))</f>
        <v>0</v>
      </c>
      <c r="BI576" s="5">
        <f t="shared" si="578"/>
        <v>7000</v>
      </c>
      <c r="BJ576" s="5">
        <f>INDEX('Team forecast'!$M$3:$AU$22,MATCH($B576,'Team forecast'!$B$3:$B$22,0),MATCH(BJ$1,'Team forecast'!$M$2:$AU$2,0))*IF($Y576&gt;0,25000,0)</f>
        <v>0</v>
      </c>
      <c r="BK576" s="5">
        <f>INDEX('Team forecast'!$M$3:$AU$22,MATCH($B576,'Team forecast'!$B$3:$B$22,0),MATCH(BK$1,'Team forecast'!$M$2:$AU$2,0))*IF($Y576&gt;0,5000,0)</f>
        <v>0</v>
      </c>
      <c r="BL576" s="5">
        <f>INDEX('Team forecast'!$M$3:$AU$22,MATCH($B576,'Team forecast'!$B$3:$B$22,0),MATCH(BL$1,'Team forecast'!$M$2:$AU$2,0))*IF($Y576&gt;0,-15000,0)</f>
        <v>0</v>
      </c>
      <c r="BM576" s="5">
        <f t="shared" si="635"/>
        <v>0</v>
      </c>
      <c r="BN576" s="5">
        <f t="shared" si="636"/>
        <v>0</v>
      </c>
      <c r="BO576" s="5">
        <f t="shared" si="637"/>
        <v>0</v>
      </c>
      <c r="BP576" s="5">
        <f t="shared" si="638"/>
        <v>0</v>
      </c>
      <c r="BQ576" s="5">
        <f t="shared" si="583"/>
        <v>0</v>
      </c>
      <c r="BR576" s="5">
        <f t="shared" si="584"/>
        <v>-6000</v>
      </c>
      <c r="BS576" s="5">
        <f t="shared" si="585"/>
        <v>0</v>
      </c>
      <c r="BT576" s="5">
        <f t="shared" si="639"/>
        <v>0</v>
      </c>
      <c r="BU576" s="5">
        <f t="shared" si="587"/>
        <v>0</v>
      </c>
      <c r="BV576" s="5">
        <f>IFERROR(SUM(BJ576:BU576),0)*((Cockpit!$C$3)^2)</f>
        <v>-2939.9999999999995</v>
      </c>
      <c r="BW576" s="19">
        <f>INDEX('Team forecast'!$M$3:$AU$22,MATCH($B576,'Team forecast'!$B$3:$B$22,0),MATCH(BW$1,'Team forecast'!$M$2:$AU$2,0))</f>
        <v>0</v>
      </c>
      <c r="BX576" s="19">
        <f>INDEX('Team forecast'!$M$3:$AU$22,MATCH($B576,'Team forecast'!$B$3:$B$22,0),MATCH(BX$1,'Team forecast'!$M$2:$AU$2,0))</f>
        <v>0</v>
      </c>
      <c r="BY576" s="19">
        <f>INDEX('Team forecast'!$M$3:$AU$22,MATCH($B576,'Team forecast'!$B$3:$B$22,0),MATCH(BY$1,'Team forecast'!$M$2:$AU$2,0))</f>
        <v>0</v>
      </c>
      <c r="BZ576" s="19">
        <f>INDEX('Team forecast'!$M$3:$AU$22,MATCH($B576,'Team forecast'!$B$3:$B$22,0),MATCH(BZ$1,'Team forecast'!$M$2:$AU$2,0))</f>
        <v>0</v>
      </c>
      <c r="CA576" s="5">
        <f t="shared" si="588"/>
        <v>7000</v>
      </c>
      <c r="CB576" s="5">
        <f>INDEX('Team forecast'!$M$3:$AU$22,MATCH($B576,'Team forecast'!$B$3:$B$22,0),MATCH(CB$1,'Team forecast'!$M$2:$AU$2,0))*IF($Y576&gt;0,25000,0)</f>
        <v>0</v>
      </c>
      <c r="CC576" s="5">
        <f>INDEX('Team forecast'!$M$3:$AU$22,MATCH($B576,'Team forecast'!$B$3:$B$22,0),MATCH(CC$1,'Team forecast'!$M$2:$AU$2,0))*IF($Y576&gt;0,5000,0)</f>
        <v>0</v>
      </c>
      <c r="CD576" s="5">
        <f>INDEX('Team forecast'!$M$3:$AU$22,MATCH($B576,'Team forecast'!$B$3:$B$22,0),MATCH(CD$1,'Team forecast'!$M$2:$AU$2,0))*IF($Y576&gt;0,-15000,0)</f>
        <v>0</v>
      </c>
      <c r="CE576" s="5">
        <f t="shared" si="640"/>
        <v>0</v>
      </c>
      <c r="CF576" s="5">
        <f t="shared" si="641"/>
        <v>0</v>
      </c>
      <c r="CG576" s="5">
        <f t="shared" si="642"/>
        <v>0</v>
      </c>
      <c r="CH576" s="5">
        <f t="shared" si="643"/>
        <v>0</v>
      </c>
      <c r="CI576" s="5">
        <f t="shared" si="593"/>
        <v>0</v>
      </c>
      <c r="CJ576" s="5">
        <f t="shared" si="594"/>
        <v>-6000</v>
      </c>
      <c r="CK576" s="5">
        <f t="shared" si="595"/>
        <v>0</v>
      </c>
      <c r="CL576" s="5">
        <f t="shared" si="644"/>
        <v>0</v>
      </c>
      <c r="CM576" s="5">
        <f t="shared" si="597"/>
        <v>0</v>
      </c>
      <c r="CN576" s="5">
        <f>IFERROR(SUM(CB576:CM576),0)*((Cockpit!$C$3)^3)</f>
        <v>-2057.9999999999995</v>
      </c>
      <c r="CO576" s="19">
        <f>INDEX('Team forecast'!$M$3:$AU$22,MATCH($B576,'Team forecast'!$B$3:$B$22,0),MATCH(CO$1,'Team forecast'!$M$2:$AU$2,0))</f>
        <v>0</v>
      </c>
      <c r="CP576" s="19">
        <f>INDEX('Team forecast'!$M$3:$AU$22,MATCH($B576,'Team forecast'!$B$3:$B$22,0),MATCH(CP$1,'Team forecast'!$M$2:$AU$2,0))</f>
        <v>0</v>
      </c>
      <c r="CQ576" s="19">
        <f>INDEX('Team forecast'!$M$3:$AU$22,MATCH($B576,'Team forecast'!$B$3:$B$22,0),MATCH(CQ$1,'Team forecast'!$M$2:$AU$2,0))</f>
        <v>0</v>
      </c>
      <c r="CR576" s="19">
        <f>INDEX('Team forecast'!$M$3:$AU$22,MATCH($B576,'Team forecast'!$B$3:$B$22,0),MATCH(CR$1,'Team forecast'!$M$2:$AU$2,0))</f>
        <v>0</v>
      </c>
      <c r="CS576" s="5">
        <f t="shared" si="598"/>
        <v>7000</v>
      </c>
      <c r="CT576" s="5">
        <f>INDEX('Team forecast'!$M$3:$AU$22,MATCH($B576,'Team forecast'!$B$3:$B$22,0),MATCH(CT$1,'Team forecast'!$M$2:$AU$2,0))*IF($Y576&gt;0,25000,0)</f>
        <v>0</v>
      </c>
      <c r="CU576" s="5">
        <f>INDEX('Team forecast'!$M$3:$AU$22,MATCH($B576,'Team forecast'!$B$3:$B$22,0),MATCH(CU$1,'Team forecast'!$M$2:$AU$2,0))*IF($Y576&gt;0,5000,0)</f>
        <v>0</v>
      </c>
      <c r="CV576" s="5">
        <f>INDEX('Team forecast'!$M$3:$AU$22,MATCH($B576,'Team forecast'!$B$3:$B$22,0),MATCH(CV$1,'Team forecast'!$M$2:$AU$2,0))*IF($Y576&gt;0,-15000,0)</f>
        <v>0</v>
      </c>
      <c r="CW576" s="5">
        <f t="shared" si="599"/>
        <v>0</v>
      </c>
      <c r="CX576" s="5">
        <f t="shared" si="600"/>
        <v>0</v>
      </c>
      <c r="CY576" s="5">
        <f t="shared" si="601"/>
        <v>0</v>
      </c>
      <c r="CZ576" s="5">
        <f t="shared" si="602"/>
        <v>0</v>
      </c>
      <c r="DA576" s="5">
        <f t="shared" si="603"/>
        <v>0</v>
      </c>
      <c r="DB576" s="5">
        <f t="shared" si="604"/>
        <v>-6000</v>
      </c>
      <c r="DC576" s="5">
        <f t="shared" si="605"/>
        <v>0</v>
      </c>
      <c r="DD576" s="5">
        <f t="shared" si="606"/>
        <v>0</v>
      </c>
      <c r="DE576" s="5">
        <f t="shared" si="607"/>
        <v>0</v>
      </c>
      <c r="DF576" s="5">
        <f>IFERROR(SUM(CT576:DE576),0)*((Cockpit!$C$3)^4)</f>
        <v>-1440.5999999999995</v>
      </c>
      <c r="DG576" s="19">
        <f>INDEX('Team forecast'!$M$3:$AU$22,MATCH($B576,'Team forecast'!$B$3:$B$22,0),MATCH(DG$1,'Team forecast'!$M$2:$AU$2,0))</f>
        <v>0</v>
      </c>
      <c r="DH576" s="19">
        <f>INDEX('Team forecast'!$M$3:$AU$22,MATCH($B576,'Team forecast'!$B$3:$B$22,0),MATCH(DH$1,'Team forecast'!$M$2:$AU$2,0))</f>
        <v>0</v>
      </c>
      <c r="DI576" s="19">
        <f>INDEX('Team forecast'!$M$3:$AU$22,MATCH($B576,'Team forecast'!$B$3:$B$22,0),MATCH(DI$1,'Team forecast'!$M$2:$AU$2,0))</f>
        <v>0</v>
      </c>
      <c r="DJ576" s="19">
        <f>INDEX('Team forecast'!$M$3:$AU$22,MATCH($B576,'Team forecast'!$B$3:$B$22,0),MATCH(DJ$1,'Team forecast'!$M$2:$AU$2,0))</f>
        <v>0</v>
      </c>
      <c r="DK576" s="5">
        <f t="shared" si="608"/>
        <v>7000</v>
      </c>
      <c r="DL576" s="5">
        <f>INDEX('Team forecast'!$M$3:$AU$22,MATCH($B576,'Team forecast'!$B$3:$B$22,0),MATCH(DL$1,'Team forecast'!$M$2:$AU$2,0))*IF($Y576&gt;0,25000,0)</f>
        <v>0</v>
      </c>
      <c r="DM576" s="5">
        <f>INDEX('Team forecast'!$M$3:$AU$22,MATCH($B576,'Team forecast'!$B$3:$B$22,0),MATCH(DM$1,'Team forecast'!$M$2:$AU$2,0))*IF($Y576&gt;0,5000,0)</f>
        <v>0</v>
      </c>
      <c r="DN576" s="5">
        <f>INDEX('Team forecast'!$M$3:$AU$22,MATCH($B576,'Team forecast'!$B$3:$B$22,0),MATCH(DN$1,'Team forecast'!$M$2:$AU$2,0))*IF($Y576&gt;0,-15000,0)</f>
        <v>0</v>
      </c>
      <c r="DO576" s="5">
        <f t="shared" si="609"/>
        <v>0</v>
      </c>
      <c r="DP576" s="5">
        <f t="shared" si="610"/>
        <v>0</v>
      </c>
      <c r="DQ576" s="5">
        <f t="shared" si="611"/>
        <v>0</v>
      </c>
      <c r="DR576" s="5">
        <f t="shared" si="612"/>
        <v>0</v>
      </c>
      <c r="DS576" s="5">
        <f t="shared" si="613"/>
        <v>0</v>
      </c>
      <c r="DT576" s="5">
        <f t="shared" si="614"/>
        <v>-6000</v>
      </c>
      <c r="DU576" s="5">
        <f t="shared" si="615"/>
        <v>0</v>
      </c>
      <c r="DV576" s="5">
        <f t="shared" si="616"/>
        <v>0</v>
      </c>
      <c r="DW576" s="5">
        <f t="shared" si="617"/>
        <v>0</v>
      </c>
      <c r="DX576" s="5">
        <f>IFERROR(SUM(DL576:DW576),0)*((Cockpit!$C$3)^5)</f>
        <v>-1008.4199999999996</v>
      </c>
      <c r="DY576" s="5">
        <f t="shared" si="618"/>
        <v>42249.360363332911</v>
      </c>
      <c r="DZ576" s="5" t="str">
        <f>IF(ISERROR(MATCH(A576,'Current squad'!B:B,0)),"No","Yes")</f>
        <v>No</v>
      </c>
      <c r="EA576" s="5" cm="1">
        <f t="array" ref="EA576">IFERROR(_xlfn.IFS(DZ576="Yes",0,DZ576="No",H576*1%),999999)</f>
        <v>30340</v>
      </c>
      <c r="EB576" s="5">
        <f t="shared" si="645"/>
        <v>3064340</v>
      </c>
      <c r="EC576" s="5">
        <f t="shared" si="619"/>
        <v>11909.360363332911</v>
      </c>
      <c r="ED576" s="1">
        <f t="shared" si="646"/>
        <v>3.9253000538341833E-3</v>
      </c>
      <c r="EE576" s="5" t="e">
        <f>RANK(EC576,$EC$2:$EC$572)+COUNTIF($EC$2:EC576,EC576)-1</f>
        <v>#N/A</v>
      </c>
      <c r="EF576" s="4" t="e">
        <f>RANK(ED576,$ED$2:$ED$572)+COUNTIF($ED$2:ED576,ED576)-1</f>
        <v>#N/A</v>
      </c>
    </row>
    <row r="577" spans="1:136" x14ac:dyDescent="0.3">
      <c r="A577" t="str">
        <f>IF(Holdet.dk!A577&lt;&gt;"",Holdet.dk!A577,"")</f>
        <v>Sander Berge</v>
      </c>
      <c r="B577" t="str">
        <f>INDEX(Holdet.dk!B:B,MATCH($A577,Holdet.dk!$A:$A,0))</f>
        <v>Sheffield United</v>
      </c>
      <c r="C577" t="str">
        <f>INDEX(Holdet.dk!C:C,MATCH($A577,Holdet.dk!$A:$A,0))</f>
        <v>Midfield</v>
      </c>
      <c r="D577" t="str">
        <f>INDEX(Holdet.dk!D:D,MATCH($A577,Holdet.dk!$A:$A,0))</f>
        <v>2.852.000</v>
      </c>
      <c r="E577" s="1">
        <f>IFERROR(_xlfn.NUMBERVALUE(INDEX(Holdet.dk!$E:$E,MATCH($A577,Holdet.dk!$A:$A,0)),","),0)</f>
        <v>1E-3</v>
      </c>
      <c r="F577" t="str">
        <f>IF(INDEX(Lookup!H:H,MATCH('Master data'!A577,Lookup!G:G,0))=0,A577,INDEX(Lookup!H:H,MATCH('Master data'!A577,Lookup!G:G,0)))</f>
        <v>Sander Berge</v>
      </c>
      <c r="G577" t="str">
        <f>IFERROR(INDEX(Lookup!B:B,MATCH(INDEX(Rotowire!C:C,MATCH(F577,Rotowire!A:A,0)),Lookup!D:D,0)),"")</f>
        <v/>
      </c>
      <c r="H577" s="5">
        <f t="shared" si="552"/>
        <v>2852000</v>
      </c>
      <c r="I577" s="19">
        <f>IFERROR(INDEX('Team forecast'!$G$3:$I$22,MATCH($B577,'Team forecast'!$B$3:$B$22,0),MATCH(I$1,'Team forecast'!$G$2:$I$2,0)),0)</f>
        <v>0.79999999999999993</v>
      </c>
      <c r="J577" s="19">
        <f>IFERROR(INDEX('Team forecast'!$G$3:$I$22,MATCH($B577,'Team forecast'!$B$3:$B$22,0),MATCH(J$1,'Team forecast'!$G$2:$I$2,0)),0)</f>
        <v>0.86842105263157876</v>
      </c>
      <c r="K577" s="19">
        <f>IFERROR(INDEX('Team forecast'!$G$3:$I$22,MATCH($B577,'Team forecast'!$B$3:$B$22,0),MATCH(K$1,'Team forecast'!$G$2:$I$2,0)),0)</f>
        <v>1.2720728665040493</v>
      </c>
      <c r="L577">
        <f>SUMIFS(Rotowire!E:E,Rotowire!$A:$A,'Master data'!$F577)</f>
        <v>0</v>
      </c>
      <c r="M577" s="2">
        <f>SUMIFS(Rotowire!F:F,Rotowire!$A:$A,'Master data'!$F577)*I577</f>
        <v>0</v>
      </c>
      <c r="N577" s="2">
        <f>SUMIFS(Rotowire!G:G,Rotowire!$A:$A,'Master data'!$F577)*I577</f>
        <v>0</v>
      </c>
      <c r="O577" s="2">
        <f>SUMIFS(Rotowire!I:I,Rotowire!$A:$A,'Master data'!$F577)*I577</f>
        <v>0</v>
      </c>
      <c r="P577" s="2">
        <f>SUMIFS(Rotowire!W:W,Rotowire!$A:$A,'Master data'!$F577)*K577</f>
        <v>0</v>
      </c>
      <c r="Q577" s="2">
        <f>SUMIFS(Rotowire!Y:Y,Rotowire!$A:$A,'Master data'!$F577)*J577</f>
        <v>0</v>
      </c>
      <c r="R577" s="2">
        <f>SUMIFS(Rotowire!AB:AB,Rotowire!$A:$A,'Master data'!$F577)</f>
        <v>0</v>
      </c>
      <c r="S577" s="2">
        <f>SUMIFS(Rotowire!AC:AC,Rotowire!$A:$A,'Master data'!$F577)</f>
        <v>0</v>
      </c>
      <c r="T577" s="2">
        <f>INDEX('Team forecast'!D$3:D$22,MATCH($B577,'Team forecast'!$B$3:$B$22,0))</f>
        <v>1.1599999999999999</v>
      </c>
      <c r="U577" s="2">
        <f>INDEX('Team forecast'!E$3:E$22,MATCH($B577,'Team forecast'!$B$3:$B$22,0))</f>
        <v>1.32</v>
      </c>
      <c r="V577" s="2">
        <f>INDEX('Team forecast'!J$3:J$22,MATCH($B577,'Team forecast'!$B$3:$B$22,0))</f>
        <v>0.32490000000000002</v>
      </c>
      <c r="W577" s="2">
        <f>INDEX('Team forecast'!K$3:K$22,MATCH($B577,'Team forecast'!$B$3:$B$22,0))</f>
        <v>0.27700000000000002</v>
      </c>
      <c r="X577" s="2">
        <f>INDEX('Team forecast'!L$3:L$22,MATCH($B577,'Team forecast'!$B$3:$B$22,0))</f>
        <v>0.39810000000000001</v>
      </c>
      <c r="Y577" s="5">
        <f t="shared" si="620"/>
        <v>-5000</v>
      </c>
      <c r="Z577" s="5">
        <f t="shared" si="621"/>
        <v>0</v>
      </c>
      <c r="AA577" s="5">
        <f t="shared" si="622"/>
        <v>0</v>
      </c>
      <c r="AB577" s="5">
        <f t="shared" si="623"/>
        <v>0</v>
      </c>
      <c r="AC577" s="5">
        <f t="shared" si="557"/>
        <v>0</v>
      </c>
      <c r="AD577" s="5">
        <f t="shared" si="624"/>
        <v>0</v>
      </c>
      <c r="AE577" s="5">
        <f t="shared" si="625"/>
        <v>0</v>
      </c>
      <c r="AF577" s="5">
        <f t="shared" si="558"/>
        <v>0</v>
      </c>
      <c r="AG577" s="5">
        <f t="shared" si="559"/>
        <v>0</v>
      </c>
      <c r="AH577" s="5">
        <f t="shared" si="626"/>
        <v>0</v>
      </c>
      <c r="AI577" s="5">
        <f t="shared" si="627"/>
        <v>0</v>
      </c>
      <c r="AJ577" s="5">
        <f t="shared" si="566"/>
        <v>0</v>
      </c>
      <c r="AK577" s="5">
        <f t="shared" si="567"/>
        <v>0</v>
      </c>
      <c r="AL577" s="5">
        <f>IFERROR(SUM(Y577:AK577),-5000)*((Cockpit!$C$3)^0)</f>
        <v>-5000</v>
      </c>
      <c r="AM577" s="19">
        <f>INDEX('Team forecast'!$M$3:$AU$22,MATCH($B577,'Team forecast'!$B$3:$B$22,0),MATCH(AM$1,'Team forecast'!$M$2:$AU$2,0))</f>
        <v>0</v>
      </c>
      <c r="AN577" s="19">
        <f>INDEX('Team forecast'!$M$3:$AU$22,MATCH($B577,'Team forecast'!$B$3:$B$22,0),MATCH(AN$1,'Team forecast'!$M$2:$AU$2,0))</f>
        <v>0</v>
      </c>
      <c r="AO577" s="19">
        <f>INDEX('Team forecast'!$M$3:$AU$22,MATCH($B577,'Team forecast'!$B$3:$B$22,0),MATCH(AO$1,'Team forecast'!$M$2:$AU$2,0))</f>
        <v>0</v>
      </c>
      <c r="AP577" s="19">
        <f>INDEX('Team forecast'!$M$3:$AU$22,MATCH($B577,'Team forecast'!$B$3:$B$22,0),MATCH(AP$1,'Team forecast'!$M$2:$AU$2,0))</f>
        <v>0</v>
      </c>
      <c r="AQ577" s="5">
        <f t="shared" si="568"/>
        <v>-5000</v>
      </c>
      <c r="AR577" s="5">
        <f>INDEX('Team forecast'!$M$3:$AU$22,MATCH($B577,'Team forecast'!$B$3:$B$22,0),MATCH(AR$1,'Team forecast'!$M$2:$AU$2,0))*IF($Y577&gt;0,25000,0)</f>
        <v>0</v>
      </c>
      <c r="AS577" s="5">
        <f>INDEX('Team forecast'!$M$3:$AU$22,MATCH($B577,'Team forecast'!$B$3:$B$22,0),MATCH(AS$1,'Team forecast'!$M$2:$AU$2,0))*IF($Y577&gt;0,5000,0)</f>
        <v>0</v>
      </c>
      <c r="AT577" s="5">
        <f>INDEX('Team forecast'!$M$3:$AU$22,MATCH($B577,'Team forecast'!$B$3:$B$22,0),MATCH(AT$1,'Team forecast'!$M$2:$AU$2,0))*IF($Y577&gt;0,-15000,0)</f>
        <v>0</v>
      </c>
      <c r="AU577" s="5">
        <f t="shared" si="628"/>
        <v>0</v>
      </c>
      <c r="AV577" s="5">
        <f t="shared" si="629"/>
        <v>0</v>
      </c>
      <c r="AW577" s="5">
        <f t="shared" si="630"/>
        <v>0</v>
      </c>
      <c r="AX577" s="5">
        <f t="shared" si="631"/>
        <v>0</v>
      </c>
      <c r="AY577" s="5">
        <f t="shared" si="573"/>
        <v>0</v>
      </c>
      <c r="AZ577" s="5">
        <f t="shared" si="632"/>
        <v>0</v>
      </c>
      <c r="BA577" s="5">
        <f t="shared" si="633"/>
        <v>0</v>
      </c>
      <c r="BB577" s="5">
        <f t="shared" si="634"/>
        <v>0</v>
      </c>
      <c r="BC577" s="5">
        <f t="shared" si="577"/>
        <v>0</v>
      </c>
      <c r="BD577" s="5">
        <f>IFERROR(SUM(AR577:BC577),0)*((Cockpit!$C$3)^1)</f>
        <v>0</v>
      </c>
      <c r="BE577" s="19">
        <f>INDEX('Team forecast'!$M$3:$AU$22,MATCH($B577,'Team forecast'!$B$3:$B$22,0),MATCH(BE$1,'Team forecast'!$M$2:$AU$2,0))</f>
        <v>0</v>
      </c>
      <c r="BF577" s="19">
        <f>INDEX('Team forecast'!$M$3:$AU$22,MATCH($B577,'Team forecast'!$B$3:$B$22,0),MATCH(BF$1,'Team forecast'!$M$2:$AU$2,0))</f>
        <v>0</v>
      </c>
      <c r="BG577" s="19">
        <f>INDEX('Team forecast'!$M$3:$AU$22,MATCH($B577,'Team forecast'!$B$3:$B$22,0),MATCH(BG$1,'Team forecast'!$M$2:$AU$2,0))</f>
        <v>0</v>
      </c>
      <c r="BH577" s="19">
        <f>INDEX('Team forecast'!$M$3:$AU$22,MATCH($B577,'Team forecast'!$B$3:$B$22,0),MATCH(BH$1,'Team forecast'!$M$2:$AU$2,0))</f>
        <v>0</v>
      </c>
      <c r="BI577" s="5">
        <f t="shared" si="578"/>
        <v>-5000</v>
      </c>
      <c r="BJ577" s="5">
        <f>INDEX('Team forecast'!$M$3:$AU$22,MATCH($B577,'Team forecast'!$B$3:$B$22,0),MATCH(BJ$1,'Team forecast'!$M$2:$AU$2,0))*IF($Y577&gt;0,25000,0)</f>
        <v>0</v>
      </c>
      <c r="BK577" s="5">
        <f>INDEX('Team forecast'!$M$3:$AU$22,MATCH($B577,'Team forecast'!$B$3:$B$22,0),MATCH(BK$1,'Team forecast'!$M$2:$AU$2,0))*IF($Y577&gt;0,5000,0)</f>
        <v>0</v>
      </c>
      <c r="BL577" s="5">
        <f>INDEX('Team forecast'!$M$3:$AU$22,MATCH($B577,'Team forecast'!$B$3:$B$22,0),MATCH(BL$1,'Team forecast'!$M$2:$AU$2,0))*IF($Y577&gt;0,-15000,0)</f>
        <v>0</v>
      </c>
      <c r="BM577" s="5">
        <f t="shared" si="635"/>
        <v>0</v>
      </c>
      <c r="BN577" s="5">
        <f t="shared" si="636"/>
        <v>0</v>
      </c>
      <c r="BO577" s="5">
        <f t="shared" si="637"/>
        <v>0</v>
      </c>
      <c r="BP577" s="5">
        <f t="shared" si="638"/>
        <v>0</v>
      </c>
      <c r="BQ577" s="5">
        <f t="shared" si="583"/>
        <v>0</v>
      </c>
      <c r="BR577" s="5">
        <f t="shared" si="584"/>
        <v>0</v>
      </c>
      <c r="BS577" s="5">
        <f t="shared" si="585"/>
        <v>0</v>
      </c>
      <c r="BT577" s="5">
        <f t="shared" si="639"/>
        <v>0</v>
      </c>
      <c r="BU577" s="5">
        <f t="shared" si="587"/>
        <v>0</v>
      </c>
      <c r="BV577" s="5">
        <f>IFERROR(SUM(BJ577:BU577),0)*((Cockpit!$C$3)^2)</f>
        <v>0</v>
      </c>
      <c r="BW577" s="19">
        <f>INDEX('Team forecast'!$M$3:$AU$22,MATCH($B577,'Team forecast'!$B$3:$B$22,0),MATCH(BW$1,'Team forecast'!$M$2:$AU$2,0))</f>
        <v>0</v>
      </c>
      <c r="BX577" s="19">
        <f>INDEX('Team forecast'!$M$3:$AU$22,MATCH($B577,'Team forecast'!$B$3:$B$22,0),MATCH(BX$1,'Team forecast'!$M$2:$AU$2,0))</f>
        <v>0</v>
      </c>
      <c r="BY577" s="19">
        <f>INDEX('Team forecast'!$M$3:$AU$22,MATCH($B577,'Team forecast'!$B$3:$B$22,0),MATCH(BY$1,'Team forecast'!$M$2:$AU$2,0))</f>
        <v>0</v>
      </c>
      <c r="BZ577" s="19">
        <f>INDEX('Team forecast'!$M$3:$AU$22,MATCH($B577,'Team forecast'!$B$3:$B$22,0),MATCH(BZ$1,'Team forecast'!$M$2:$AU$2,0))</f>
        <v>0</v>
      </c>
      <c r="CA577" s="5">
        <f t="shared" si="588"/>
        <v>-5000</v>
      </c>
      <c r="CB577" s="5">
        <f>INDEX('Team forecast'!$M$3:$AU$22,MATCH($B577,'Team forecast'!$B$3:$B$22,0),MATCH(CB$1,'Team forecast'!$M$2:$AU$2,0))*IF($Y577&gt;0,25000,0)</f>
        <v>0</v>
      </c>
      <c r="CC577" s="5">
        <f>INDEX('Team forecast'!$M$3:$AU$22,MATCH($B577,'Team forecast'!$B$3:$B$22,0),MATCH(CC$1,'Team forecast'!$M$2:$AU$2,0))*IF($Y577&gt;0,5000,0)</f>
        <v>0</v>
      </c>
      <c r="CD577" s="5">
        <f>INDEX('Team forecast'!$M$3:$AU$22,MATCH($B577,'Team forecast'!$B$3:$B$22,0),MATCH(CD$1,'Team forecast'!$M$2:$AU$2,0))*IF($Y577&gt;0,-15000,0)</f>
        <v>0</v>
      </c>
      <c r="CE577" s="5">
        <f t="shared" si="640"/>
        <v>0</v>
      </c>
      <c r="CF577" s="5">
        <f t="shared" si="641"/>
        <v>0</v>
      </c>
      <c r="CG577" s="5">
        <f t="shared" si="642"/>
        <v>0</v>
      </c>
      <c r="CH577" s="5">
        <f t="shared" si="643"/>
        <v>0</v>
      </c>
      <c r="CI577" s="5">
        <f t="shared" si="593"/>
        <v>0</v>
      </c>
      <c r="CJ577" s="5">
        <f t="shared" si="594"/>
        <v>0</v>
      </c>
      <c r="CK577" s="5">
        <f t="shared" si="595"/>
        <v>0</v>
      </c>
      <c r="CL577" s="5">
        <f t="shared" si="644"/>
        <v>0</v>
      </c>
      <c r="CM577" s="5">
        <f t="shared" si="597"/>
        <v>0</v>
      </c>
      <c r="CN577" s="5">
        <f>IFERROR(SUM(CB577:CM577),0)*((Cockpit!$C$3)^3)</f>
        <v>0</v>
      </c>
      <c r="CO577" s="19">
        <f>INDEX('Team forecast'!$M$3:$AU$22,MATCH($B577,'Team forecast'!$B$3:$B$22,0),MATCH(CO$1,'Team forecast'!$M$2:$AU$2,0))</f>
        <v>0</v>
      </c>
      <c r="CP577" s="19">
        <f>INDEX('Team forecast'!$M$3:$AU$22,MATCH($B577,'Team forecast'!$B$3:$B$22,0),MATCH(CP$1,'Team forecast'!$M$2:$AU$2,0))</f>
        <v>0</v>
      </c>
      <c r="CQ577" s="19">
        <f>INDEX('Team forecast'!$M$3:$AU$22,MATCH($B577,'Team forecast'!$B$3:$B$22,0),MATCH(CQ$1,'Team forecast'!$M$2:$AU$2,0))</f>
        <v>0</v>
      </c>
      <c r="CR577" s="19">
        <f>INDEX('Team forecast'!$M$3:$AU$22,MATCH($B577,'Team forecast'!$B$3:$B$22,0),MATCH(CR$1,'Team forecast'!$M$2:$AU$2,0))</f>
        <v>0</v>
      </c>
      <c r="CS577" s="5">
        <f t="shared" si="598"/>
        <v>-5000</v>
      </c>
      <c r="CT577" s="5">
        <f>INDEX('Team forecast'!$M$3:$AU$22,MATCH($B577,'Team forecast'!$B$3:$B$22,0),MATCH(CT$1,'Team forecast'!$M$2:$AU$2,0))*IF($Y577&gt;0,25000,0)</f>
        <v>0</v>
      </c>
      <c r="CU577" s="5">
        <f>INDEX('Team forecast'!$M$3:$AU$22,MATCH($B577,'Team forecast'!$B$3:$B$22,0),MATCH(CU$1,'Team forecast'!$M$2:$AU$2,0))*IF($Y577&gt;0,5000,0)</f>
        <v>0</v>
      </c>
      <c r="CV577" s="5">
        <f>INDEX('Team forecast'!$M$3:$AU$22,MATCH($B577,'Team forecast'!$B$3:$B$22,0),MATCH(CV$1,'Team forecast'!$M$2:$AU$2,0))*IF($Y577&gt;0,-15000,0)</f>
        <v>0</v>
      </c>
      <c r="CW577" s="5">
        <f t="shared" si="599"/>
        <v>0</v>
      </c>
      <c r="CX577" s="5">
        <f t="shared" si="600"/>
        <v>0</v>
      </c>
      <c r="CY577" s="5">
        <f t="shared" si="601"/>
        <v>0</v>
      </c>
      <c r="CZ577" s="5">
        <f t="shared" si="602"/>
        <v>0</v>
      </c>
      <c r="DA577" s="5">
        <f t="shared" si="603"/>
        <v>0</v>
      </c>
      <c r="DB577" s="5">
        <f t="shared" si="604"/>
        <v>0</v>
      </c>
      <c r="DC577" s="5">
        <f t="shared" si="605"/>
        <v>0</v>
      </c>
      <c r="DD577" s="5">
        <f t="shared" si="606"/>
        <v>0</v>
      </c>
      <c r="DE577" s="5">
        <f t="shared" si="607"/>
        <v>0</v>
      </c>
      <c r="DF577" s="5">
        <f>IFERROR(SUM(CT577:DE577),0)*((Cockpit!$C$3)^4)</f>
        <v>0</v>
      </c>
      <c r="DG577" s="19">
        <f>INDEX('Team forecast'!$M$3:$AU$22,MATCH($B577,'Team forecast'!$B$3:$B$22,0),MATCH(DG$1,'Team forecast'!$M$2:$AU$2,0))</f>
        <v>0</v>
      </c>
      <c r="DH577" s="19">
        <f>INDEX('Team forecast'!$M$3:$AU$22,MATCH($B577,'Team forecast'!$B$3:$B$22,0),MATCH(DH$1,'Team forecast'!$M$2:$AU$2,0))</f>
        <v>0</v>
      </c>
      <c r="DI577" s="19">
        <f>INDEX('Team forecast'!$M$3:$AU$22,MATCH($B577,'Team forecast'!$B$3:$B$22,0),MATCH(DI$1,'Team forecast'!$M$2:$AU$2,0))</f>
        <v>0</v>
      </c>
      <c r="DJ577" s="19">
        <f>INDEX('Team forecast'!$M$3:$AU$22,MATCH($B577,'Team forecast'!$B$3:$B$22,0),MATCH(DJ$1,'Team forecast'!$M$2:$AU$2,0))</f>
        <v>0</v>
      </c>
      <c r="DK577" s="5">
        <f t="shared" si="608"/>
        <v>-5000</v>
      </c>
      <c r="DL577" s="5">
        <f>INDEX('Team forecast'!$M$3:$AU$22,MATCH($B577,'Team forecast'!$B$3:$B$22,0),MATCH(DL$1,'Team forecast'!$M$2:$AU$2,0))*IF($Y577&gt;0,25000,0)</f>
        <v>0</v>
      </c>
      <c r="DM577" s="5">
        <f>INDEX('Team forecast'!$M$3:$AU$22,MATCH($B577,'Team forecast'!$B$3:$B$22,0),MATCH(DM$1,'Team forecast'!$M$2:$AU$2,0))*IF($Y577&gt;0,5000,0)</f>
        <v>0</v>
      </c>
      <c r="DN577" s="5">
        <f>INDEX('Team forecast'!$M$3:$AU$22,MATCH($B577,'Team forecast'!$B$3:$B$22,0),MATCH(DN$1,'Team forecast'!$M$2:$AU$2,0))*IF($Y577&gt;0,-15000,0)</f>
        <v>0</v>
      </c>
      <c r="DO577" s="5">
        <f t="shared" si="609"/>
        <v>0</v>
      </c>
      <c r="DP577" s="5">
        <f t="shared" si="610"/>
        <v>0</v>
      </c>
      <c r="DQ577" s="5">
        <f t="shared" si="611"/>
        <v>0</v>
      </c>
      <c r="DR577" s="5">
        <f t="shared" si="612"/>
        <v>0</v>
      </c>
      <c r="DS577" s="5">
        <f t="shared" si="613"/>
        <v>0</v>
      </c>
      <c r="DT577" s="5">
        <f t="shared" si="614"/>
        <v>0</v>
      </c>
      <c r="DU577" s="5">
        <f t="shared" si="615"/>
        <v>0</v>
      </c>
      <c r="DV577" s="5">
        <f t="shared" si="616"/>
        <v>0</v>
      </c>
      <c r="DW577" s="5">
        <f t="shared" si="617"/>
        <v>0</v>
      </c>
      <c r="DX577" s="5">
        <f>IFERROR(SUM(DL577:DW577),0)*((Cockpit!$C$3)^5)</f>
        <v>0</v>
      </c>
      <c r="DY577" s="5">
        <f t="shared" si="618"/>
        <v>-5000</v>
      </c>
      <c r="DZ577" s="5" t="str">
        <f>IF(ISERROR(MATCH(A577,'Current squad'!B:B,0)),"No","Yes")</f>
        <v>No</v>
      </c>
      <c r="EA577" s="5" cm="1">
        <f t="array" ref="EA577">IFERROR(_xlfn.IFS(DZ577="Yes",0,DZ577="No",H577*1%),999999)</f>
        <v>28520</v>
      </c>
      <c r="EB577" s="5">
        <f t="shared" si="645"/>
        <v>2880520</v>
      </c>
      <c r="EC577" s="5">
        <f t="shared" si="619"/>
        <v>-33520</v>
      </c>
      <c r="ED577" s="1">
        <f t="shared" si="646"/>
        <v>-1.1753155680224404E-2</v>
      </c>
      <c r="EE577" s="5" t="e">
        <f>RANK(EC577,$EC$2:$EC$572)+COUNTIF($EC$2:EC577,EC577)-1</f>
        <v>#N/A</v>
      </c>
      <c r="EF577" s="4" t="e">
        <f>RANK(ED577,$ED$2:$ED$572)+COUNTIF($ED$2:ED577,ED577)-1</f>
        <v>#N/A</v>
      </c>
    </row>
    <row r="578" spans="1:136" x14ac:dyDescent="0.3">
      <c r="A578" t="str">
        <f>IF(Holdet.dk!A578&lt;&gt;"",Holdet.dk!A578,"")</f>
        <v>Divock Origi</v>
      </c>
      <c r="B578" t="str">
        <f>INDEX(Holdet.dk!B:B,MATCH($A578,Holdet.dk!$A:$A,0))</f>
        <v>Liverpool</v>
      </c>
      <c r="C578" t="str">
        <f>INDEX(Holdet.dk!C:C,MATCH($A578,Holdet.dk!$A:$A,0))</f>
        <v>Striker</v>
      </c>
      <c r="D578" t="str">
        <f>INDEX(Holdet.dk!D:D,MATCH($A578,Holdet.dk!$A:$A,0))</f>
        <v>3.512.000</v>
      </c>
      <c r="E578" s="1">
        <f>IFERROR(_xlfn.NUMBERVALUE(INDEX(Holdet.dk!$E:$E,MATCH($A578,Holdet.dk!$A:$A,0)),","),0)</f>
        <v>3.0000000000000001E-3</v>
      </c>
      <c r="F578" t="str">
        <f>IF(INDEX(Lookup!H:H,MATCH('Master data'!A578,Lookup!G:G,0))=0,A578,INDEX(Lookup!H:H,MATCH('Master data'!A578,Lookup!G:G,0)))</f>
        <v>Divock Origi</v>
      </c>
      <c r="G578" t="str">
        <f>IFERROR(INDEX(Lookup!B:B,MATCH(INDEX(Rotowire!C:C,MATCH(F578,Rotowire!A:A,0)),Lookup!D:D,0)),"")</f>
        <v/>
      </c>
      <c r="H578" s="5">
        <f t="shared" ref="H578:H599" si="647">_xlfn.NUMBERVALUE(D578,",")</f>
        <v>3512000</v>
      </c>
      <c r="I578" s="19">
        <f>IFERROR(INDEX('Team forecast'!$G$3:$I$22,MATCH($B578,'Team forecast'!$B$3:$B$22,0),MATCH(I$1,'Team forecast'!$G$2:$I$2,0)),0)</f>
        <v>1.0823529411764703</v>
      </c>
      <c r="J578" s="19">
        <f>IFERROR(INDEX('Team forecast'!$G$3:$I$22,MATCH($B578,'Team forecast'!$B$3:$B$22,0),MATCH(J$1,'Team forecast'!$G$2:$I$2,0)),0)</f>
        <v>0.66666666666666652</v>
      </c>
      <c r="K578" s="19">
        <f>IFERROR(INDEX('Team forecast'!$G$3:$I$22,MATCH($B578,'Team forecast'!$B$3:$B$22,0),MATCH(K$1,'Team forecast'!$G$2:$I$2,0)),0)</f>
        <v>1.2636055410679863</v>
      </c>
      <c r="L578">
        <f>SUMIFS(Rotowire!E:E,Rotowire!$A:$A,'Master data'!$F578)</f>
        <v>0</v>
      </c>
      <c r="M578" s="2">
        <f>SUMIFS(Rotowire!F:F,Rotowire!$A:$A,'Master data'!$F578)*I578</f>
        <v>0</v>
      </c>
      <c r="N578" s="2">
        <f>SUMIFS(Rotowire!G:G,Rotowire!$A:$A,'Master data'!$F578)*I578</f>
        <v>0</v>
      </c>
      <c r="O578" s="2">
        <f>SUMIFS(Rotowire!I:I,Rotowire!$A:$A,'Master data'!$F578)*I578</f>
        <v>0</v>
      </c>
      <c r="P578" s="2">
        <f>SUMIFS(Rotowire!W:W,Rotowire!$A:$A,'Master data'!$F578)*K578</f>
        <v>0</v>
      </c>
      <c r="Q578" s="2">
        <f>SUMIFS(Rotowire!Y:Y,Rotowire!$A:$A,'Master data'!$F578)*J578</f>
        <v>0</v>
      </c>
      <c r="R578" s="2">
        <f>SUMIFS(Rotowire!AB:AB,Rotowire!$A:$A,'Master data'!$F578)</f>
        <v>0</v>
      </c>
      <c r="S578" s="2">
        <f>SUMIFS(Rotowire!AC:AC,Rotowire!$A:$A,'Master data'!$F578)</f>
        <v>0</v>
      </c>
      <c r="T578" s="2">
        <f>INDEX('Team forecast'!D$3:D$22,MATCH($B578,'Team forecast'!$B$3:$B$22,0))</f>
        <v>2.76</v>
      </c>
      <c r="U578" s="2">
        <f>INDEX('Team forecast'!E$3:E$22,MATCH($B578,'Team forecast'!$B$3:$B$22,0))</f>
        <v>0.5</v>
      </c>
      <c r="V578" s="2">
        <f>INDEX('Team forecast'!J$3:J$22,MATCH($B578,'Team forecast'!$B$3:$B$22,0))</f>
        <v>0.83899999999999997</v>
      </c>
      <c r="W578" s="2">
        <f>INDEX('Team forecast'!K$3:K$22,MATCH($B578,'Team forecast'!$B$3:$B$22,0))</f>
        <v>0.1164</v>
      </c>
      <c r="X578" s="2">
        <f>INDEX('Team forecast'!L$3:L$22,MATCH($B578,'Team forecast'!$B$3:$B$22,0))</f>
        <v>4.4699999999999997E-2</v>
      </c>
      <c r="Y578" s="5">
        <f t="shared" si="620"/>
        <v>-5000</v>
      </c>
      <c r="Z578" s="5">
        <f t="shared" si="621"/>
        <v>0</v>
      </c>
      <c r="AA578" s="5">
        <f t="shared" si="622"/>
        <v>0</v>
      </c>
      <c r="AB578" s="5">
        <f t="shared" si="623"/>
        <v>0</v>
      </c>
      <c r="AC578" s="5">
        <f t="shared" ref="AC578:AC599" si="648">IF(C578="Defense",M578*150000,IF(C578="Midfield",M578*125000,IF(C578="Striker",M578*100000,0)))</f>
        <v>0</v>
      </c>
      <c r="AD578" s="5">
        <f t="shared" si="624"/>
        <v>0</v>
      </c>
      <c r="AE578" s="5">
        <f t="shared" si="625"/>
        <v>0</v>
      </c>
      <c r="AF578" s="5">
        <f t="shared" ref="AF578:AF599" si="649">IF(C578="Goalkeeper",P578*75000,IF(C578="Defense",P578*50000,0))</f>
        <v>0</v>
      </c>
      <c r="AG578" s="5">
        <f t="shared" ref="AG578:AG599" si="650">IF(C578="Goalkeeper",Q578*5000,0)</f>
        <v>0</v>
      </c>
      <c r="AH578" s="5">
        <f t="shared" si="626"/>
        <v>0</v>
      </c>
      <c r="AI578" s="5">
        <f t="shared" si="627"/>
        <v>0</v>
      </c>
      <c r="AJ578" s="5">
        <f t="shared" si="566"/>
        <v>0</v>
      </c>
      <c r="AK578" s="5">
        <f t="shared" si="567"/>
        <v>0</v>
      </c>
      <c r="AL578" s="5">
        <f>IFERROR(SUM(Y578:AK578),-5000)*((Cockpit!$C$3)^0)</f>
        <v>-5000</v>
      </c>
      <c r="AM578" s="19">
        <f>INDEX('Team forecast'!$M$3:$AU$22,MATCH($B578,'Team forecast'!$B$3:$B$22,0),MATCH(AM$1,'Team forecast'!$M$2:$AU$2,0))</f>
        <v>0</v>
      </c>
      <c r="AN578" s="19">
        <f>INDEX('Team forecast'!$M$3:$AU$22,MATCH($B578,'Team forecast'!$B$3:$B$22,0),MATCH(AN$1,'Team forecast'!$M$2:$AU$2,0))</f>
        <v>0</v>
      </c>
      <c r="AO578" s="19">
        <f>INDEX('Team forecast'!$M$3:$AU$22,MATCH($B578,'Team forecast'!$B$3:$B$22,0),MATCH(AO$1,'Team forecast'!$M$2:$AU$2,0))</f>
        <v>0</v>
      </c>
      <c r="AP578" s="19">
        <f>INDEX('Team forecast'!$M$3:$AU$22,MATCH($B578,'Team forecast'!$B$3:$B$22,0),MATCH(AP$1,'Team forecast'!$M$2:$AU$2,0))</f>
        <v>0</v>
      </c>
      <c r="AQ578" s="5">
        <f t="shared" si="568"/>
        <v>-5000</v>
      </c>
      <c r="AR578" s="5">
        <f>INDEX('Team forecast'!$M$3:$AU$22,MATCH($B578,'Team forecast'!$B$3:$B$22,0),MATCH(AR$1,'Team forecast'!$M$2:$AU$2,0))*IF($Y578&gt;0,25000,0)</f>
        <v>0</v>
      </c>
      <c r="AS578" s="5">
        <f>INDEX('Team forecast'!$M$3:$AU$22,MATCH($B578,'Team forecast'!$B$3:$B$22,0),MATCH(AS$1,'Team forecast'!$M$2:$AU$2,0))*IF($Y578&gt;0,5000,0)</f>
        <v>0</v>
      </c>
      <c r="AT578" s="5">
        <f>INDEX('Team forecast'!$M$3:$AU$22,MATCH($B578,'Team forecast'!$B$3:$B$22,0),MATCH(AT$1,'Team forecast'!$M$2:$AU$2,0))*IF($Y578&gt;0,-15000,0)</f>
        <v>0</v>
      </c>
      <c r="AU578" s="5">
        <f t="shared" si="628"/>
        <v>0</v>
      </c>
      <c r="AV578" s="5">
        <f t="shared" si="629"/>
        <v>0</v>
      </c>
      <c r="AW578" s="5">
        <f t="shared" si="630"/>
        <v>0</v>
      </c>
      <c r="AX578" s="5">
        <f t="shared" si="631"/>
        <v>0</v>
      </c>
      <c r="AY578" s="5">
        <f t="shared" si="573"/>
        <v>0</v>
      </c>
      <c r="AZ578" s="5">
        <f t="shared" si="632"/>
        <v>0</v>
      </c>
      <c r="BA578" s="5">
        <f t="shared" si="633"/>
        <v>0</v>
      </c>
      <c r="BB578" s="5">
        <f t="shared" si="634"/>
        <v>0</v>
      </c>
      <c r="BC578" s="5">
        <f t="shared" si="577"/>
        <v>0</v>
      </c>
      <c r="BD578" s="5">
        <f>IFERROR(SUM(AR578:BC578),0)*((Cockpit!$C$3)^1)</f>
        <v>0</v>
      </c>
      <c r="BE578" s="19">
        <f>INDEX('Team forecast'!$M$3:$AU$22,MATCH($B578,'Team forecast'!$B$3:$B$22,0),MATCH(BE$1,'Team forecast'!$M$2:$AU$2,0))</f>
        <v>0</v>
      </c>
      <c r="BF578" s="19">
        <f>INDEX('Team forecast'!$M$3:$AU$22,MATCH($B578,'Team forecast'!$B$3:$B$22,0),MATCH(BF$1,'Team forecast'!$M$2:$AU$2,0))</f>
        <v>0</v>
      </c>
      <c r="BG578" s="19">
        <f>INDEX('Team forecast'!$M$3:$AU$22,MATCH($B578,'Team forecast'!$B$3:$B$22,0),MATCH(BG$1,'Team forecast'!$M$2:$AU$2,0))</f>
        <v>0</v>
      </c>
      <c r="BH578" s="19">
        <f>INDEX('Team forecast'!$M$3:$AU$22,MATCH($B578,'Team forecast'!$B$3:$B$22,0),MATCH(BH$1,'Team forecast'!$M$2:$AU$2,0))</f>
        <v>0</v>
      </c>
      <c r="BI578" s="5">
        <f t="shared" si="578"/>
        <v>-5000</v>
      </c>
      <c r="BJ578" s="5">
        <f>INDEX('Team forecast'!$M$3:$AU$22,MATCH($B578,'Team forecast'!$B$3:$B$22,0),MATCH(BJ$1,'Team forecast'!$M$2:$AU$2,0))*IF($Y578&gt;0,25000,0)</f>
        <v>0</v>
      </c>
      <c r="BK578" s="5">
        <f>INDEX('Team forecast'!$M$3:$AU$22,MATCH($B578,'Team forecast'!$B$3:$B$22,0),MATCH(BK$1,'Team forecast'!$M$2:$AU$2,0))*IF($Y578&gt;0,5000,0)</f>
        <v>0</v>
      </c>
      <c r="BL578" s="5">
        <f>INDEX('Team forecast'!$M$3:$AU$22,MATCH($B578,'Team forecast'!$B$3:$B$22,0),MATCH(BL$1,'Team forecast'!$M$2:$AU$2,0))*IF($Y578&gt;0,-15000,0)</f>
        <v>0</v>
      </c>
      <c r="BM578" s="5">
        <f t="shared" si="635"/>
        <v>0</v>
      </c>
      <c r="BN578" s="5">
        <f t="shared" si="636"/>
        <v>0</v>
      </c>
      <c r="BO578" s="5">
        <f t="shared" si="637"/>
        <v>0</v>
      </c>
      <c r="BP578" s="5">
        <f t="shared" si="638"/>
        <v>0</v>
      </c>
      <c r="BQ578" s="5">
        <f t="shared" si="583"/>
        <v>0</v>
      </c>
      <c r="BR578" s="5">
        <f t="shared" si="584"/>
        <v>0</v>
      </c>
      <c r="BS578" s="5">
        <f t="shared" si="585"/>
        <v>0</v>
      </c>
      <c r="BT578" s="5">
        <f t="shared" si="639"/>
        <v>0</v>
      </c>
      <c r="BU578" s="5">
        <f t="shared" si="587"/>
        <v>0</v>
      </c>
      <c r="BV578" s="5">
        <f>IFERROR(SUM(BJ578:BU578),0)*((Cockpit!$C$3)^2)</f>
        <v>0</v>
      </c>
      <c r="BW578" s="19">
        <f>INDEX('Team forecast'!$M$3:$AU$22,MATCH($B578,'Team forecast'!$B$3:$B$22,0),MATCH(BW$1,'Team forecast'!$M$2:$AU$2,0))</f>
        <v>0</v>
      </c>
      <c r="BX578" s="19">
        <f>INDEX('Team forecast'!$M$3:$AU$22,MATCH($B578,'Team forecast'!$B$3:$B$22,0),MATCH(BX$1,'Team forecast'!$M$2:$AU$2,0))</f>
        <v>0</v>
      </c>
      <c r="BY578" s="19">
        <f>INDEX('Team forecast'!$M$3:$AU$22,MATCH($B578,'Team forecast'!$B$3:$B$22,0),MATCH(BY$1,'Team forecast'!$M$2:$AU$2,0))</f>
        <v>0</v>
      </c>
      <c r="BZ578" s="19">
        <f>INDEX('Team forecast'!$M$3:$AU$22,MATCH($B578,'Team forecast'!$B$3:$B$22,0),MATCH(BZ$1,'Team forecast'!$M$2:$AU$2,0))</f>
        <v>0</v>
      </c>
      <c r="CA578" s="5">
        <f t="shared" si="588"/>
        <v>-5000</v>
      </c>
      <c r="CB578" s="5">
        <f>INDEX('Team forecast'!$M$3:$AU$22,MATCH($B578,'Team forecast'!$B$3:$B$22,0),MATCH(CB$1,'Team forecast'!$M$2:$AU$2,0))*IF($Y578&gt;0,25000,0)</f>
        <v>0</v>
      </c>
      <c r="CC578" s="5">
        <f>INDEX('Team forecast'!$M$3:$AU$22,MATCH($B578,'Team forecast'!$B$3:$B$22,0),MATCH(CC$1,'Team forecast'!$M$2:$AU$2,0))*IF($Y578&gt;0,5000,0)</f>
        <v>0</v>
      </c>
      <c r="CD578" s="5">
        <f>INDEX('Team forecast'!$M$3:$AU$22,MATCH($B578,'Team forecast'!$B$3:$B$22,0),MATCH(CD$1,'Team forecast'!$M$2:$AU$2,0))*IF($Y578&gt;0,-15000,0)</f>
        <v>0</v>
      </c>
      <c r="CE578" s="5">
        <f t="shared" si="640"/>
        <v>0</v>
      </c>
      <c r="CF578" s="5">
        <f t="shared" si="641"/>
        <v>0</v>
      </c>
      <c r="CG578" s="5">
        <f t="shared" si="642"/>
        <v>0</v>
      </c>
      <c r="CH578" s="5">
        <f t="shared" si="643"/>
        <v>0</v>
      </c>
      <c r="CI578" s="5">
        <f t="shared" si="593"/>
        <v>0</v>
      </c>
      <c r="CJ578" s="5">
        <f t="shared" si="594"/>
        <v>0</v>
      </c>
      <c r="CK578" s="5">
        <f t="shared" si="595"/>
        <v>0</v>
      </c>
      <c r="CL578" s="5">
        <f t="shared" si="644"/>
        <v>0</v>
      </c>
      <c r="CM578" s="5">
        <f t="shared" si="597"/>
        <v>0</v>
      </c>
      <c r="CN578" s="5">
        <f>IFERROR(SUM(CB578:CM578),0)*((Cockpit!$C$3)^3)</f>
        <v>0</v>
      </c>
      <c r="CO578" s="19">
        <f>INDEX('Team forecast'!$M$3:$AU$22,MATCH($B578,'Team forecast'!$B$3:$B$22,0),MATCH(CO$1,'Team forecast'!$M$2:$AU$2,0))</f>
        <v>0</v>
      </c>
      <c r="CP578" s="19">
        <f>INDEX('Team forecast'!$M$3:$AU$22,MATCH($B578,'Team forecast'!$B$3:$B$22,0),MATCH(CP$1,'Team forecast'!$M$2:$AU$2,0))</f>
        <v>0</v>
      </c>
      <c r="CQ578" s="19">
        <f>INDEX('Team forecast'!$M$3:$AU$22,MATCH($B578,'Team forecast'!$B$3:$B$22,0),MATCH(CQ$1,'Team forecast'!$M$2:$AU$2,0))</f>
        <v>0</v>
      </c>
      <c r="CR578" s="19">
        <f>INDEX('Team forecast'!$M$3:$AU$22,MATCH($B578,'Team forecast'!$B$3:$B$22,0),MATCH(CR$1,'Team forecast'!$M$2:$AU$2,0))</f>
        <v>0</v>
      </c>
      <c r="CS578" s="5">
        <f t="shared" si="598"/>
        <v>-5000</v>
      </c>
      <c r="CT578" s="5">
        <f>INDEX('Team forecast'!$M$3:$AU$22,MATCH($B578,'Team forecast'!$B$3:$B$22,0),MATCH(CT$1,'Team forecast'!$M$2:$AU$2,0))*IF($Y578&gt;0,25000,0)</f>
        <v>0</v>
      </c>
      <c r="CU578" s="5">
        <f>INDEX('Team forecast'!$M$3:$AU$22,MATCH($B578,'Team forecast'!$B$3:$B$22,0),MATCH(CU$1,'Team forecast'!$M$2:$AU$2,0))*IF($Y578&gt;0,5000,0)</f>
        <v>0</v>
      </c>
      <c r="CV578" s="5">
        <f>INDEX('Team forecast'!$M$3:$AU$22,MATCH($B578,'Team forecast'!$B$3:$B$22,0),MATCH(CV$1,'Team forecast'!$M$2:$AU$2,0))*IF($Y578&gt;0,-15000,0)</f>
        <v>0</v>
      </c>
      <c r="CW578" s="5">
        <f t="shared" si="599"/>
        <v>0</v>
      </c>
      <c r="CX578" s="5">
        <f t="shared" si="600"/>
        <v>0</v>
      </c>
      <c r="CY578" s="5">
        <f t="shared" si="601"/>
        <v>0</v>
      </c>
      <c r="CZ578" s="5">
        <f t="shared" si="602"/>
        <v>0</v>
      </c>
      <c r="DA578" s="5">
        <f t="shared" si="603"/>
        <v>0</v>
      </c>
      <c r="DB578" s="5">
        <f t="shared" si="604"/>
        <v>0</v>
      </c>
      <c r="DC578" s="5">
        <f t="shared" si="605"/>
        <v>0</v>
      </c>
      <c r="DD578" s="5">
        <f t="shared" si="606"/>
        <v>0</v>
      </c>
      <c r="DE578" s="5">
        <f t="shared" si="607"/>
        <v>0</v>
      </c>
      <c r="DF578" s="5">
        <f>IFERROR(SUM(CT578:DE578),0)*((Cockpit!$C$3)^4)</f>
        <v>0</v>
      </c>
      <c r="DG578" s="19">
        <f>INDEX('Team forecast'!$M$3:$AU$22,MATCH($B578,'Team forecast'!$B$3:$B$22,0),MATCH(DG$1,'Team forecast'!$M$2:$AU$2,0))</f>
        <v>0</v>
      </c>
      <c r="DH578" s="19">
        <f>INDEX('Team forecast'!$M$3:$AU$22,MATCH($B578,'Team forecast'!$B$3:$B$22,0),MATCH(DH$1,'Team forecast'!$M$2:$AU$2,0))</f>
        <v>0</v>
      </c>
      <c r="DI578" s="19">
        <f>INDEX('Team forecast'!$M$3:$AU$22,MATCH($B578,'Team forecast'!$B$3:$B$22,0),MATCH(DI$1,'Team forecast'!$M$2:$AU$2,0))</f>
        <v>0</v>
      </c>
      <c r="DJ578" s="19">
        <f>INDEX('Team forecast'!$M$3:$AU$22,MATCH($B578,'Team forecast'!$B$3:$B$22,0),MATCH(DJ$1,'Team forecast'!$M$2:$AU$2,0))</f>
        <v>0</v>
      </c>
      <c r="DK578" s="5">
        <f t="shared" si="608"/>
        <v>-5000</v>
      </c>
      <c r="DL578" s="5">
        <f>INDEX('Team forecast'!$M$3:$AU$22,MATCH($B578,'Team forecast'!$B$3:$B$22,0),MATCH(DL$1,'Team forecast'!$M$2:$AU$2,0))*IF($Y578&gt;0,25000,0)</f>
        <v>0</v>
      </c>
      <c r="DM578" s="5">
        <f>INDEX('Team forecast'!$M$3:$AU$22,MATCH($B578,'Team forecast'!$B$3:$B$22,0),MATCH(DM$1,'Team forecast'!$M$2:$AU$2,0))*IF($Y578&gt;0,5000,0)</f>
        <v>0</v>
      </c>
      <c r="DN578" s="5">
        <f>INDEX('Team forecast'!$M$3:$AU$22,MATCH($B578,'Team forecast'!$B$3:$B$22,0),MATCH(DN$1,'Team forecast'!$M$2:$AU$2,0))*IF($Y578&gt;0,-15000,0)</f>
        <v>0</v>
      </c>
      <c r="DO578" s="5">
        <f t="shared" si="609"/>
        <v>0</v>
      </c>
      <c r="DP578" s="5">
        <f t="shared" si="610"/>
        <v>0</v>
      </c>
      <c r="DQ578" s="5">
        <f t="shared" si="611"/>
        <v>0</v>
      </c>
      <c r="DR578" s="5">
        <f t="shared" si="612"/>
        <v>0</v>
      </c>
      <c r="DS578" s="5">
        <f t="shared" si="613"/>
        <v>0</v>
      </c>
      <c r="DT578" s="5">
        <f t="shared" si="614"/>
        <v>0</v>
      </c>
      <c r="DU578" s="5">
        <f t="shared" si="615"/>
        <v>0</v>
      </c>
      <c r="DV578" s="5">
        <f t="shared" si="616"/>
        <v>0</v>
      </c>
      <c r="DW578" s="5">
        <f t="shared" si="617"/>
        <v>0</v>
      </c>
      <c r="DX578" s="5">
        <f>IFERROR(SUM(DL578:DW578),0)*((Cockpit!$C$3)^5)</f>
        <v>0</v>
      </c>
      <c r="DY578" s="5">
        <f t="shared" si="618"/>
        <v>-5000</v>
      </c>
      <c r="DZ578" s="5" t="str">
        <f>IF(ISERROR(MATCH(A578,'Current squad'!B:B,0)),"No","Yes")</f>
        <v>No</v>
      </c>
      <c r="EA578" s="5" cm="1">
        <f t="array" ref="EA578">IFERROR(_xlfn.IFS(DZ578="Yes",0,DZ578="No",H578*1%),999999)</f>
        <v>35120</v>
      </c>
      <c r="EB578" s="5">
        <f t="shared" si="645"/>
        <v>3547120</v>
      </c>
      <c r="EC578" s="5">
        <f t="shared" si="619"/>
        <v>-40120</v>
      </c>
      <c r="ED578" s="1">
        <f t="shared" si="646"/>
        <v>-1.142369020501139E-2</v>
      </c>
      <c r="EE578" s="5" t="e">
        <f>RANK(EC578,$EC$2:$EC$572)+COUNTIF($EC$2:EC578,EC578)-1</f>
        <v>#N/A</v>
      </c>
      <c r="EF578" s="4" t="e">
        <f>RANK(ED578,$ED$2:$ED$572)+COUNTIF($ED$2:ED578,ED578)-1</f>
        <v>#N/A</v>
      </c>
    </row>
    <row r="579" spans="1:136" x14ac:dyDescent="0.3">
      <c r="A579" t="str">
        <f>IF(Holdet.dk!A579&lt;&gt;"",Holdet.dk!A579,"")</f>
        <v>Christian Fuchs</v>
      </c>
      <c r="B579" t="str">
        <f>INDEX(Holdet.dk!B:B,MATCH($A579,Holdet.dk!$A:$A,0))</f>
        <v>Leicester City</v>
      </c>
      <c r="C579" t="str">
        <f>INDEX(Holdet.dk!C:C,MATCH($A579,Holdet.dk!$A:$A,0))</f>
        <v>Defense</v>
      </c>
      <c r="D579" t="str">
        <f>INDEX(Holdet.dk!D:D,MATCH($A579,Holdet.dk!$A:$A,0))</f>
        <v>3.900.000</v>
      </c>
      <c r="E579" s="1">
        <f>IFERROR(_xlfn.NUMBERVALUE(INDEX(Holdet.dk!$E:$E,MATCH($A579,Holdet.dk!$A:$A,0)),","),0)</f>
        <v>1E-3</v>
      </c>
      <c r="F579" t="str">
        <f>IF(INDEX(Lookup!H:H,MATCH('Master data'!A579,Lookup!G:G,0))=0,A579,INDEX(Lookup!H:H,MATCH('Master data'!A579,Lookup!G:G,0)))</f>
        <v>Christian Fuchs</v>
      </c>
      <c r="G579" t="str">
        <f>IFERROR(INDEX(Lookup!B:B,MATCH(INDEX(Rotowire!C:C,MATCH(F579,Rotowire!A:A,0)),Lookup!D:D,0)),"")</f>
        <v/>
      </c>
      <c r="H579" s="5">
        <f t="shared" si="647"/>
        <v>3900000</v>
      </c>
      <c r="I579" s="19">
        <f>IFERROR(INDEX('Team forecast'!$G$3:$I$22,MATCH($B579,'Team forecast'!$B$3:$B$22,0),MATCH(I$1,'Team forecast'!$G$2:$I$2,0)),0)</f>
        <v>1.0388888888888888</v>
      </c>
      <c r="J579" s="19">
        <f>IFERROR(INDEX('Team forecast'!$G$3:$I$22,MATCH($B579,'Team forecast'!$B$3:$B$22,0),MATCH(J$1,'Team forecast'!$G$2:$I$2,0)),0)</f>
        <v>0.81751824817518248</v>
      </c>
      <c r="K579" s="19">
        <f>IFERROR(INDEX('Team forecast'!$G$3:$I$22,MATCH($B579,'Team forecast'!$B$3:$B$22,0),MATCH(K$1,'Team forecast'!$G$2:$I$2,0)),0)</f>
        <v>1.2549222870116903</v>
      </c>
      <c r="L579">
        <f>SUMIFS(Rotowire!E:E,Rotowire!$A:$A,'Master data'!$F579)</f>
        <v>0</v>
      </c>
      <c r="M579" s="2">
        <f>SUMIFS(Rotowire!F:F,Rotowire!$A:$A,'Master data'!$F579)*I579</f>
        <v>0</v>
      </c>
      <c r="N579" s="2">
        <f>SUMIFS(Rotowire!G:G,Rotowire!$A:$A,'Master data'!$F579)*I579</f>
        <v>0</v>
      </c>
      <c r="O579" s="2">
        <f>SUMIFS(Rotowire!I:I,Rotowire!$A:$A,'Master data'!$F579)*I579</f>
        <v>0</v>
      </c>
      <c r="P579" s="2">
        <f>SUMIFS(Rotowire!W:W,Rotowire!$A:$A,'Master data'!$F579)*K579</f>
        <v>0</v>
      </c>
      <c r="Q579" s="2">
        <f>SUMIFS(Rotowire!Y:Y,Rotowire!$A:$A,'Master data'!$F579)*J579</f>
        <v>0</v>
      </c>
      <c r="R579" s="2">
        <f>SUMIFS(Rotowire!AB:AB,Rotowire!$A:$A,'Master data'!$F579)</f>
        <v>0</v>
      </c>
      <c r="S579" s="2">
        <f>SUMIFS(Rotowire!AC:AC,Rotowire!$A:$A,'Master data'!$F579)</f>
        <v>0</v>
      </c>
      <c r="T579" s="2">
        <f>INDEX('Team forecast'!D$3:D$22,MATCH($B579,'Team forecast'!$B$3:$B$22,0))</f>
        <v>1.87</v>
      </c>
      <c r="U579" s="2">
        <f>INDEX('Team forecast'!E$3:E$22,MATCH($B579,'Team forecast'!$B$3:$B$22,0))</f>
        <v>1.1200000000000001</v>
      </c>
      <c r="V579" s="2">
        <f>INDEX('Team forecast'!J$3:J$22,MATCH($B579,'Team forecast'!$B$3:$B$22,0))</f>
        <v>0.54369999999999996</v>
      </c>
      <c r="W579" s="2">
        <f>INDEX('Team forecast'!K$3:K$22,MATCH($B579,'Team forecast'!$B$3:$B$22,0))</f>
        <v>0.23169999999999999</v>
      </c>
      <c r="X579" s="2">
        <f>INDEX('Team forecast'!L$3:L$22,MATCH($B579,'Team forecast'!$B$3:$B$22,0))</f>
        <v>0.22459999999999999</v>
      </c>
      <c r="Y579" s="5">
        <f t="shared" si="620"/>
        <v>-5000</v>
      </c>
      <c r="Z579" s="5">
        <f t="shared" si="621"/>
        <v>0</v>
      </c>
      <c r="AA579" s="5">
        <f t="shared" si="622"/>
        <v>0</v>
      </c>
      <c r="AB579" s="5">
        <f t="shared" si="623"/>
        <v>0</v>
      </c>
      <c r="AC579" s="5">
        <f t="shared" si="648"/>
        <v>0</v>
      </c>
      <c r="AD579" s="5">
        <f t="shared" si="624"/>
        <v>0</v>
      </c>
      <c r="AE579" s="5">
        <f t="shared" si="625"/>
        <v>0</v>
      </c>
      <c r="AF579" s="5">
        <f t="shared" si="649"/>
        <v>0</v>
      </c>
      <c r="AG579" s="5">
        <f t="shared" si="650"/>
        <v>0</v>
      </c>
      <c r="AH579" s="5">
        <f t="shared" si="626"/>
        <v>0</v>
      </c>
      <c r="AI579" s="5">
        <f t="shared" si="627"/>
        <v>0</v>
      </c>
      <c r="AJ579" s="5">
        <f t="shared" ref="AJ579:AJ599" si="651">IF(L579&gt;0,T579*10000,0)</f>
        <v>0</v>
      </c>
      <c r="AK579" s="5">
        <f t="shared" ref="AK579:AK599" si="652">IF(L579&gt;0,U579*(-8000),0)</f>
        <v>0</v>
      </c>
      <c r="AL579" s="5">
        <f>IFERROR(SUM(Y579:AK579),-5000)*((Cockpit!$C$3)^0)</f>
        <v>-5000</v>
      </c>
      <c r="AM579" s="19">
        <f>INDEX('Team forecast'!$M$3:$AU$22,MATCH($B579,'Team forecast'!$B$3:$B$22,0),MATCH(AM$1,'Team forecast'!$M$2:$AU$2,0))</f>
        <v>0</v>
      </c>
      <c r="AN579" s="19">
        <f>INDEX('Team forecast'!$M$3:$AU$22,MATCH($B579,'Team forecast'!$B$3:$B$22,0),MATCH(AN$1,'Team forecast'!$M$2:$AU$2,0))</f>
        <v>0</v>
      </c>
      <c r="AO579" s="19">
        <f>INDEX('Team forecast'!$M$3:$AU$22,MATCH($B579,'Team forecast'!$B$3:$B$22,0),MATCH(AO$1,'Team forecast'!$M$2:$AU$2,0))</f>
        <v>0</v>
      </c>
      <c r="AP579" s="19">
        <f>INDEX('Team forecast'!$M$3:$AU$22,MATCH($B579,'Team forecast'!$B$3:$B$22,0),MATCH(AP$1,'Team forecast'!$M$2:$AU$2,0))</f>
        <v>0</v>
      </c>
      <c r="AQ579" s="5">
        <f t="shared" ref="AQ579:AQ599" si="653">Y579</f>
        <v>-5000</v>
      </c>
      <c r="AR579" s="5">
        <f>INDEX('Team forecast'!$M$3:$AU$22,MATCH($B579,'Team forecast'!$B$3:$B$22,0),MATCH(AR$1,'Team forecast'!$M$2:$AU$2,0))*IF($Y579&gt;0,25000,0)</f>
        <v>0</v>
      </c>
      <c r="AS579" s="5">
        <f>INDEX('Team forecast'!$M$3:$AU$22,MATCH($B579,'Team forecast'!$B$3:$B$22,0),MATCH(AS$1,'Team forecast'!$M$2:$AU$2,0))*IF($Y579&gt;0,5000,0)</f>
        <v>0</v>
      </c>
      <c r="AT579" s="5">
        <f>INDEX('Team forecast'!$M$3:$AU$22,MATCH($B579,'Team forecast'!$B$3:$B$22,0),MATCH(AT$1,'Team forecast'!$M$2:$AU$2,0))*IF($Y579&gt;0,-15000,0)</f>
        <v>0</v>
      </c>
      <c r="AU579" s="5">
        <f t="shared" si="628"/>
        <v>0</v>
      </c>
      <c r="AV579" s="5">
        <f t="shared" si="629"/>
        <v>0</v>
      </c>
      <c r="AW579" s="5">
        <f t="shared" si="630"/>
        <v>0</v>
      </c>
      <c r="AX579" s="5">
        <f t="shared" si="631"/>
        <v>0</v>
      </c>
      <c r="AY579" s="5">
        <f t="shared" ref="AY579:AY599" si="654">AG579*AN579</f>
        <v>0</v>
      </c>
      <c r="AZ579" s="5">
        <f t="shared" si="632"/>
        <v>0</v>
      </c>
      <c r="BA579" s="5">
        <f t="shared" si="633"/>
        <v>0</v>
      </c>
      <c r="BB579" s="5">
        <f t="shared" si="634"/>
        <v>0</v>
      </c>
      <c r="BC579" s="5">
        <f t="shared" ref="BC579:BC599" si="655">AK579*AN579</f>
        <v>0</v>
      </c>
      <c r="BD579" s="5">
        <f>IFERROR(SUM(AR579:BC579),0)*((Cockpit!$C$3)^1)</f>
        <v>0</v>
      </c>
      <c r="BE579" s="19">
        <f>INDEX('Team forecast'!$M$3:$AU$22,MATCH($B579,'Team forecast'!$B$3:$B$22,0),MATCH(BE$1,'Team forecast'!$M$2:$AU$2,0))</f>
        <v>0</v>
      </c>
      <c r="BF579" s="19">
        <f>INDEX('Team forecast'!$M$3:$AU$22,MATCH($B579,'Team forecast'!$B$3:$B$22,0),MATCH(BF$1,'Team forecast'!$M$2:$AU$2,0))</f>
        <v>0</v>
      </c>
      <c r="BG579" s="19">
        <f>INDEX('Team forecast'!$M$3:$AU$22,MATCH($B579,'Team forecast'!$B$3:$B$22,0),MATCH(BG$1,'Team forecast'!$M$2:$AU$2,0))</f>
        <v>0</v>
      </c>
      <c r="BH579" s="19">
        <f>INDEX('Team forecast'!$M$3:$AU$22,MATCH($B579,'Team forecast'!$B$3:$B$22,0),MATCH(BH$1,'Team forecast'!$M$2:$AU$2,0))</f>
        <v>0</v>
      </c>
      <c r="BI579" s="5">
        <f t="shared" ref="BI579:BI599" si="656">AQ579</f>
        <v>-5000</v>
      </c>
      <c r="BJ579" s="5">
        <f>INDEX('Team forecast'!$M$3:$AU$22,MATCH($B579,'Team forecast'!$B$3:$B$22,0),MATCH(BJ$1,'Team forecast'!$M$2:$AU$2,0))*IF($Y579&gt;0,25000,0)</f>
        <v>0</v>
      </c>
      <c r="BK579" s="5">
        <f>INDEX('Team forecast'!$M$3:$AU$22,MATCH($B579,'Team forecast'!$B$3:$B$22,0),MATCH(BK$1,'Team forecast'!$M$2:$AU$2,0))*IF($Y579&gt;0,5000,0)</f>
        <v>0</v>
      </c>
      <c r="BL579" s="5">
        <f>INDEX('Team forecast'!$M$3:$AU$22,MATCH($B579,'Team forecast'!$B$3:$B$22,0),MATCH(BL$1,'Team forecast'!$M$2:$AU$2,0))*IF($Y579&gt;0,-15000,0)</f>
        <v>0</v>
      </c>
      <c r="BM579" s="5">
        <f t="shared" si="635"/>
        <v>0</v>
      </c>
      <c r="BN579" s="5">
        <f t="shared" si="636"/>
        <v>0</v>
      </c>
      <c r="BO579" s="5">
        <f t="shared" si="637"/>
        <v>0</v>
      </c>
      <c r="BP579" s="5">
        <f t="shared" si="638"/>
        <v>0</v>
      </c>
      <c r="BQ579" s="5">
        <f t="shared" ref="BQ579:BQ599" si="657">$AG579*BF579</f>
        <v>0</v>
      </c>
      <c r="BR579" s="5">
        <f t="shared" si="584"/>
        <v>0</v>
      </c>
      <c r="BS579" s="5">
        <f t="shared" si="585"/>
        <v>0</v>
      </c>
      <c r="BT579" s="5">
        <f t="shared" si="639"/>
        <v>0</v>
      </c>
      <c r="BU579" s="5">
        <f t="shared" ref="BU579:BU599" si="658">$AK579*BF579</f>
        <v>0</v>
      </c>
      <c r="BV579" s="5">
        <f>IFERROR(SUM(BJ579:BU579),0)*((Cockpit!$C$3)^2)</f>
        <v>0</v>
      </c>
      <c r="BW579" s="19">
        <f>INDEX('Team forecast'!$M$3:$AU$22,MATCH($B579,'Team forecast'!$B$3:$B$22,0),MATCH(BW$1,'Team forecast'!$M$2:$AU$2,0))</f>
        <v>0</v>
      </c>
      <c r="BX579" s="19">
        <f>INDEX('Team forecast'!$M$3:$AU$22,MATCH($B579,'Team forecast'!$B$3:$B$22,0),MATCH(BX$1,'Team forecast'!$M$2:$AU$2,0))</f>
        <v>0</v>
      </c>
      <c r="BY579" s="19">
        <f>INDEX('Team forecast'!$M$3:$AU$22,MATCH($B579,'Team forecast'!$B$3:$B$22,0),MATCH(BY$1,'Team forecast'!$M$2:$AU$2,0))</f>
        <v>0</v>
      </c>
      <c r="BZ579" s="19">
        <f>INDEX('Team forecast'!$M$3:$AU$22,MATCH($B579,'Team forecast'!$B$3:$B$22,0),MATCH(BZ$1,'Team forecast'!$M$2:$AU$2,0))</f>
        <v>0</v>
      </c>
      <c r="CA579" s="5">
        <f t="shared" ref="CA579:CA599" si="659">BI579</f>
        <v>-5000</v>
      </c>
      <c r="CB579" s="5">
        <f>INDEX('Team forecast'!$M$3:$AU$22,MATCH($B579,'Team forecast'!$B$3:$B$22,0),MATCH(CB$1,'Team forecast'!$M$2:$AU$2,0))*IF($Y579&gt;0,25000,0)</f>
        <v>0</v>
      </c>
      <c r="CC579" s="5">
        <f>INDEX('Team forecast'!$M$3:$AU$22,MATCH($B579,'Team forecast'!$B$3:$B$22,0),MATCH(CC$1,'Team forecast'!$M$2:$AU$2,0))*IF($Y579&gt;0,5000,0)</f>
        <v>0</v>
      </c>
      <c r="CD579" s="5">
        <f>INDEX('Team forecast'!$M$3:$AU$22,MATCH($B579,'Team forecast'!$B$3:$B$22,0),MATCH(CD$1,'Team forecast'!$M$2:$AU$2,0))*IF($Y579&gt;0,-15000,0)</f>
        <v>0</v>
      </c>
      <c r="CE579" s="5">
        <f t="shared" si="640"/>
        <v>0</v>
      </c>
      <c r="CF579" s="5">
        <f t="shared" si="641"/>
        <v>0</v>
      </c>
      <c r="CG579" s="5">
        <f t="shared" si="642"/>
        <v>0</v>
      </c>
      <c r="CH579" s="5">
        <f t="shared" si="643"/>
        <v>0</v>
      </c>
      <c r="CI579" s="5">
        <f t="shared" ref="CI579:CI599" si="660">$AG579*BX579</f>
        <v>0</v>
      </c>
      <c r="CJ579" s="5">
        <f t="shared" si="594"/>
        <v>0</v>
      </c>
      <c r="CK579" s="5">
        <f t="shared" si="595"/>
        <v>0</v>
      </c>
      <c r="CL579" s="5">
        <f t="shared" si="644"/>
        <v>0</v>
      </c>
      <c r="CM579" s="5">
        <f t="shared" ref="CM579:CM599" si="661">$AK579*BX579</f>
        <v>0</v>
      </c>
      <c r="CN579" s="5">
        <f>IFERROR(SUM(CB579:CM579),0)*((Cockpit!$C$3)^3)</f>
        <v>0</v>
      </c>
      <c r="CO579" s="19">
        <f>INDEX('Team forecast'!$M$3:$AU$22,MATCH($B579,'Team forecast'!$B$3:$B$22,0),MATCH(CO$1,'Team forecast'!$M$2:$AU$2,0))</f>
        <v>0</v>
      </c>
      <c r="CP579" s="19">
        <f>INDEX('Team forecast'!$M$3:$AU$22,MATCH($B579,'Team forecast'!$B$3:$B$22,0),MATCH(CP$1,'Team forecast'!$M$2:$AU$2,0))</f>
        <v>0</v>
      </c>
      <c r="CQ579" s="19">
        <f>INDEX('Team forecast'!$M$3:$AU$22,MATCH($B579,'Team forecast'!$B$3:$B$22,0),MATCH(CQ$1,'Team forecast'!$M$2:$AU$2,0))</f>
        <v>0</v>
      </c>
      <c r="CR579" s="19">
        <f>INDEX('Team forecast'!$M$3:$AU$22,MATCH($B579,'Team forecast'!$B$3:$B$22,0),MATCH(CR$1,'Team forecast'!$M$2:$AU$2,0))</f>
        <v>0</v>
      </c>
      <c r="CS579" s="5">
        <f t="shared" ref="CS579:CS599" si="662">CA579</f>
        <v>-5000</v>
      </c>
      <c r="CT579" s="5">
        <f>INDEX('Team forecast'!$M$3:$AU$22,MATCH($B579,'Team forecast'!$B$3:$B$22,0),MATCH(CT$1,'Team forecast'!$M$2:$AU$2,0))*IF($Y579&gt;0,25000,0)</f>
        <v>0</v>
      </c>
      <c r="CU579" s="5">
        <f>INDEX('Team forecast'!$M$3:$AU$22,MATCH($B579,'Team forecast'!$B$3:$B$22,0),MATCH(CU$1,'Team forecast'!$M$2:$AU$2,0))*IF($Y579&gt;0,5000,0)</f>
        <v>0</v>
      </c>
      <c r="CV579" s="5">
        <f>INDEX('Team forecast'!$M$3:$AU$22,MATCH($B579,'Team forecast'!$B$3:$B$22,0),MATCH(CV$1,'Team forecast'!$M$2:$AU$2,0))*IF($Y579&gt;0,-15000,0)</f>
        <v>0</v>
      </c>
      <c r="CW579" s="5">
        <f t="shared" ref="CW579:CW599" si="663">$AC579*CO579</f>
        <v>0</v>
      </c>
      <c r="CX579" s="5">
        <f t="shared" ref="CX579:CX599" si="664">$AD579*CO579</f>
        <v>0</v>
      </c>
      <c r="CY579" s="5">
        <f t="shared" ref="CY579:CY599" si="665">$AE579*CO579</f>
        <v>0</v>
      </c>
      <c r="CZ579" s="5">
        <f t="shared" ref="CZ579:CZ599" si="666">$AF579*CQ579</f>
        <v>0</v>
      </c>
      <c r="DA579" s="5">
        <f t="shared" ref="DA579:DA599" si="667">$AG579*CP579</f>
        <v>0</v>
      </c>
      <c r="DB579" s="5">
        <f t="shared" si="604"/>
        <v>0</v>
      </c>
      <c r="DC579" s="5">
        <f t="shared" si="605"/>
        <v>0</v>
      </c>
      <c r="DD579" s="5">
        <f t="shared" ref="DD579:DD599" si="668">$AJ579*CO579</f>
        <v>0</v>
      </c>
      <c r="DE579" s="5">
        <f t="shared" ref="DE579:DE599" si="669">$AK579*CP579</f>
        <v>0</v>
      </c>
      <c r="DF579" s="5">
        <f>IFERROR(SUM(CT579:DE579),0)*((Cockpit!$C$3)^4)</f>
        <v>0</v>
      </c>
      <c r="DG579" s="19">
        <f>INDEX('Team forecast'!$M$3:$AU$22,MATCH($B579,'Team forecast'!$B$3:$B$22,0),MATCH(DG$1,'Team forecast'!$M$2:$AU$2,0))</f>
        <v>0</v>
      </c>
      <c r="DH579" s="19">
        <f>INDEX('Team forecast'!$M$3:$AU$22,MATCH($B579,'Team forecast'!$B$3:$B$22,0),MATCH(DH$1,'Team forecast'!$M$2:$AU$2,0))</f>
        <v>0</v>
      </c>
      <c r="DI579" s="19">
        <f>INDEX('Team forecast'!$M$3:$AU$22,MATCH($B579,'Team forecast'!$B$3:$B$22,0),MATCH(DI$1,'Team forecast'!$M$2:$AU$2,0))</f>
        <v>0</v>
      </c>
      <c r="DJ579" s="19">
        <f>INDEX('Team forecast'!$M$3:$AU$22,MATCH($B579,'Team forecast'!$B$3:$B$22,0),MATCH(DJ$1,'Team forecast'!$M$2:$AU$2,0))</f>
        <v>0</v>
      </c>
      <c r="DK579" s="5">
        <f t="shared" ref="DK579:DK599" si="670">CS579</f>
        <v>-5000</v>
      </c>
      <c r="DL579" s="5">
        <f>INDEX('Team forecast'!$M$3:$AU$22,MATCH($B579,'Team forecast'!$B$3:$B$22,0),MATCH(DL$1,'Team forecast'!$M$2:$AU$2,0))*IF($Y579&gt;0,25000,0)</f>
        <v>0</v>
      </c>
      <c r="DM579" s="5">
        <f>INDEX('Team forecast'!$M$3:$AU$22,MATCH($B579,'Team forecast'!$B$3:$B$22,0),MATCH(DM$1,'Team forecast'!$M$2:$AU$2,0))*IF($Y579&gt;0,5000,0)</f>
        <v>0</v>
      </c>
      <c r="DN579" s="5">
        <f>INDEX('Team forecast'!$M$3:$AU$22,MATCH($B579,'Team forecast'!$B$3:$B$22,0),MATCH(DN$1,'Team forecast'!$M$2:$AU$2,0))*IF($Y579&gt;0,-15000,0)</f>
        <v>0</v>
      </c>
      <c r="DO579" s="5">
        <f t="shared" ref="DO579:DO599" si="671">$AC579*DG579</f>
        <v>0</v>
      </c>
      <c r="DP579" s="5">
        <f t="shared" ref="DP579:DP599" si="672">$AD579*DG579</f>
        <v>0</v>
      </c>
      <c r="DQ579" s="5">
        <f t="shared" ref="DQ579:DQ599" si="673">$AE579*DG579</f>
        <v>0</v>
      </c>
      <c r="DR579" s="5">
        <f t="shared" ref="DR579:DR599" si="674">$AF579*DI579</f>
        <v>0</v>
      </c>
      <c r="DS579" s="5">
        <f t="shared" ref="DS579:DS599" si="675">$AG579*DH579</f>
        <v>0</v>
      </c>
      <c r="DT579" s="5">
        <f t="shared" si="614"/>
        <v>0</v>
      </c>
      <c r="DU579" s="5">
        <f t="shared" si="615"/>
        <v>0</v>
      </c>
      <c r="DV579" s="5">
        <f t="shared" ref="DV579:DV599" si="676">$AJ579*DG579</f>
        <v>0</v>
      </c>
      <c r="DW579" s="5">
        <f t="shared" ref="DW579:DW599" si="677">$AK579*DI579</f>
        <v>0</v>
      </c>
      <c r="DX579" s="5">
        <f>IFERROR(SUM(DL579:DW579),0)*((Cockpit!$C$3)^5)</f>
        <v>0</v>
      </c>
      <c r="DY579" s="5">
        <f t="shared" ref="DY579:DY599" si="678">AL579+BD579+BV579+CN579+DF579+DX579</f>
        <v>-5000</v>
      </c>
      <c r="DZ579" s="5" t="str">
        <f>IF(ISERROR(MATCH(A579,'Current squad'!B:B,0)),"No","Yes")</f>
        <v>No</v>
      </c>
      <c r="EA579" s="5" cm="1">
        <f t="array" ref="EA579">IFERROR(_xlfn.IFS(DZ579="Yes",0,DZ579="No",H579*1%),999999)</f>
        <v>39000</v>
      </c>
      <c r="EB579" s="5">
        <f t="shared" si="645"/>
        <v>3939000</v>
      </c>
      <c r="EC579" s="5">
        <f t="shared" ref="EC579:EC599" si="679">DY579-EA579</f>
        <v>-44000</v>
      </c>
      <c r="ED579" s="1">
        <f t="shared" si="646"/>
        <v>-1.1282051282051283E-2</v>
      </c>
      <c r="EE579" s="5">
        <f>RANK(EC579,$EC$2:$EC$572)+COUNTIF($EC$2:EC579,EC579)-1</f>
        <v>449</v>
      </c>
      <c r="EF579" s="4">
        <f>RANK(ED579,$ED$2:$ED$572)+COUNTIF($ED$2:ED579,ED579)-1</f>
        <v>293</v>
      </c>
    </row>
    <row r="580" spans="1:136" x14ac:dyDescent="0.3">
      <c r="A580" t="str">
        <f>IF(Holdet.dk!A580&lt;&gt;"",Holdet.dk!A580,"")</f>
        <v>Moussa Sissoko</v>
      </c>
      <c r="B580" t="str">
        <f>INDEX(Holdet.dk!B:B,MATCH($A580,Holdet.dk!$A:$A,0))</f>
        <v>Tottenham</v>
      </c>
      <c r="C580" t="str">
        <f>INDEX(Holdet.dk!C:C,MATCH($A580,Holdet.dk!$A:$A,0))</f>
        <v>Midfield</v>
      </c>
      <c r="D580" t="str">
        <f>INDEX(Holdet.dk!D:D,MATCH($A580,Holdet.dk!$A:$A,0))</f>
        <v>4.012.000</v>
      </c>
      <c r="E580" s="1">
        <f>IFERROR(_xlfn.NUMBERVALUE(INDEX(Holdet.dk!$E:$E,MATCH($A580,Holdet.dk!$A:$A,0)),","),0)</f>
        <v>6.9999999999999993E-3</v>
      </c>
      <c r="F580" t="str">
        <f>IF(INDEX(Lookup!H:H,MATCH('Master data'!A580,Lookup!G:G,0))=0,A580,INDEX(Lookup!H:H,MATCH('Master data'!A580,Lookup!G:G,0)))</f>
        <v>Moussa Sissoko</v>
      </c>
      <c r="G580" t="str">
        <f>IFERROR(INDEX(Lookup!B:B,MATCH(INDEX(Rotowire!C:C,MATCH(F580,Rotowire!A:A,0)),Lookup!D:D,0)),"")</f>
        <v/>
      </c>
      <c r="H580" s="5">
        <f t="shared" si="647"/>
        <v>4012000</v>
      </c>
      <c r="I580" s="19">
        <f>IFERROR(INDEX('Team forecast'!$G$3:$I$22,MATCH($B580,'Team forecast'!$B$3:$B$22,0),MATCH(I$1,'Team forecast'!$G$2:$I$2,0)),0)</f>
        <v>0.81751824817518248</v>
      </c>
      <c r="J580" s="19">
        <f>IFERROR(INDEX('Team forecast'!$G$3:$I$22,MATCH($B580,'Team forecast'!$B$3:$B$22,0),MATCH(J$1,'Team forecast'!$G$2:$I$2,0)),0)</f>
        <v>1.0388888888888888</v>
      </c>
      <c r="K580" s="19">
        <f>IFERROR(INDEX('Team forecast'!$G$3:$I$22,MATCH($B580,'Team forecast'!$B$3:$B$22,0),MATCH(K$1,'Team forecast'!$G$2:$I$2,0)),0)</f>
        <v>1.0274910787675426</v>
      </c>
      <c r="L580">
        <f>SUMIFS(Rotowire!E:E,Rotowire!$A:$A,'Master data'!$F580)</f>
        <v>0</v>
      </c>
      <c r="M580" s="2">
        <f>SUMIFS(Rotowire!F:F,Rotowire!$A:$A,'Master data'!$F580)*I580</f>
        <v>0</v>
      </c>
      <c r="N580" s="2">
        <f>SUMIFS(Rotowire!G:G,Rotowire!$A:$A,'Master data'!$F580)*I580</f>
        <v>0</v>
      </c>
      <c r="O580" s="2">
        <f>SUMIFS(Rotowire!I:I,Rotowire!$A:$A,'Master data'!$F580)*I580</f>
        <v>0</v>
      </c>
      <c r="P580" s="2">
        <f>SUMIFS(Rotowire!W:W,Rotowire!$A:$A,'Master data'!$F580)*K580</f>
        <v>0</v>
      </c>
      <c r="Q580" s="2">
        <f>SUMIFS(Rotowire!Y:Y,Rotowire!$A:$A,'Master data'!$F580)*J580</f>
        <v>0</v>
      </c>
      <c r="R580" s="2">
        <f>SUMIFS(Rotowire!AB:AB,Rotowire!$A:$A,'Master data'!$F580)</f>
        <v>0</v>
      </c>
      <c r="S580" s="2">
        <f>SUMIFS(Rotowire!AC:AC,Rotowire!$A:$A,'Master data'!$F580)</f>
        <v>0</v>
      </c>
      <c r="T580" s="2">
        <f>INDEX('Team forecast'!D$3:D$22,MATCH($B580,'Team forecast'!$B$3:$B$22,0))</f>
        <v>1.1200000000000001</v>
      </c>
      <c r="U580" s="2">
        <f>INDEX('Team forecast'!E$3:E$22,MATCH($B580,'Team forecast'!$B$3:$B$22,0))</f>
        <v>1.87</v>
      </c>
      <c r="V580" s="2">
        <f>INDEX('Team forecast'!J$3:J$22,MATCH($B580,'Team forecast'!$B$3:$B$22,0))</f>
        <v>0.22459999999999999</v>
      </c>
      <c r="W580" s="2">
        <f>INDEX('Team forecast'!K$3:K$22,MATCH($B580,'Team forecast'!$B$3:$B$22,0))</f>
        <v>0.23169999999999999</v>
      </c>
      <c r="X580" s="2">
        <f>INDEX('Team forecast'!L$3:L$22,MATCH($B580,'Team forecast'!$B$3:$B$22,0))</f>
        <v>0.54369999999999996</v>
      </c>
      <c r="Y580" s="5">
        <f t="shared" si="620"/>
        <v>-5000</v>
      </c>
      <c r="Z580" s="5">
        <f t="shared" si="621"/>
        <v>0</v>
      </c>
      <c r="AA580" s="5">
        <f t="shared" si="622"/>
        <v>0</v>
      </c>
      <c r="AB580" s="5">
        <f t="shared" si="623"/>
        <v>0</v>
      </c>
      <c r="AC580" s="5">
        <f t="shared" si="648"/>
        <v>0</v>
      </c>
      <c r="AD580" s="5">
        <f t="shared" si="624"/>
        <v>0</v>
      </c>
      <c r="AE580" s="5">
        <f t="shared" si="625"/>
        <v>0</v>
      </c>
      <c r="AF580" s="5">
        <f t="shared" si="649"/>
        <v>0</v>
      </c>
      <c r="AG580" s="5">
        <f t="shared" si="650"/>
        <v>0</v>
      </c>
      <c r="AH580" s="5">
        <f t="shared" si="626"/>
        <v>0</v>
      </c>
      <c r="AI580" s="5">
        <f t="shared" si="627"/>
        <v>0</v>
      </c>
      <c r="AJ580" s="5">
        <f t="shared" si="651"/>
        <v>0</v>
      </c>
      <c r="AK580" s="5">
        <f t="shared" si="652"/>
        <v>0</v>
      </c>
      <c r="AL580" s="5">
        <f>IFERROR(SUM(Y580:AK580),-5000)*((Cockpit!$C$3)^0)</f>
        <v>-5000</v>
      </c>
      <c r="AM580" s="19">
        <f>INDEX('Team forecast'!$M$3:$AU$22,MATCH($B580,'Team forecast'!$B$3:$B$22,0),MATCH(AM$1,'Team forecast'!$M$2:$AU$2,0))</f>
        <v>0</v>
      </c>
      <c r="AN580" s="19">
        <f>INDEX('Team forecast'!$M$3:$AU$22,MATCH($B580,'Team forecast'!$B$3:$B$22,0),MATCH(AN$1,'Team forecast'!$M$2:$AU$2,0))</f>
        <v>0</v>
      </c>
      <c r="AO580" s="19">
        <f>INDEX('Team forecast'!$M$3:$AU$22,MATCH($B580,'Team forecast'!$B$3:$B$22,0),MATCH(AO$1,'Team forecast'!$M$2:$AU$2,0))</f>
        <v>0</v>
      </c>
      <c r="AP580" s="19">
        <f>INDEX('Team forecast'!$M$3:$AU$22,MATCH($B580,'Team forecast'!$B$3:$B$22,0),MATCH(AP$1,'Team forecast'!$M$2:$AU$2,0))</f>
        <v>0</v>
      </c>
      <c r="AQ580" s="5">
        <f t="shared" si="653"/>
        <v>-5000</v>
      </c>
      <c r="AR580" s="5">
        <f>INDEX('Team forecast'!$M$3:$AU$22,MATCH($B580,'Team forecast'!$B$3:$B$22,0),MATCH(AR$1,'Team forecast'!$M$2:$AU$2,0))*IF($Y580&gt;0,25000,0)</f>
        <v>0</v>
      </c>
      <c r="AS580" s="5">
        <f>INDEX('Team forecast'!$M$3:$AU$22,MATCH($B580,'Team forecast'!$B$3:$B$22,0),MATCH(AS$1,'Team forecast'!$M$2:$AU$2,0))*IF($Y580&gt;0,5000,0)</f>
        <v>0</v>
      </c>
      <c r="AT580" s="5">
        <f>INDEX('Team forecast'!$M$3:$AU$22,MATCH($B580,'Team forecast'!$B$3:$B$22,0),MATCH(AT$1,'Team forecast'!$M$2:$AU$2,0))*IF($Y580&gt;0,-15000,0)</f>
        <v>0</v>
      </c>
      <c r="AU580" s="5">
        <f t="shared" si="628"/>
        <v>0</v>
      </c>
      <c r="AV580" s="5">
        <f t="shared" si="629"/>
        <v>0</v>
      </c>
      <c r="AW580" s="5">
        <f t="shared" si="630"/>
        <v>0</v>
      </c>
      <c r="AX580" s="5">
        <f t="shared" si="631"/>
        <v>0</v>
      </c>
      <c r="AY580" s="5">
        <f t="shared" si="654"/>
        <v>0</v>
      </c>
      <c r="AZ580" s="5">
        <f t="shared" si="632"/>
        <v>0</v>
      </c>
      <c r="BA580" s="5">
        <f t="shared" si="633"/>
        <v>0</v>
      </c>
      <c r="BB580" s="5">
        <f t="shared" si="634"/>
        <v>0</v>
      </c>
      <c r="BC580" s="5">
        <f t="shared" si="655"/>
        <v>0</v>
      </c>
      <c r="BD580" s="5">
        <f>IFERROR(SUM(AR580:BC580),0)*((Cockpit!$C$3)^1)</f>
        <v>0</v>
      </c>
      <c r="BE580" s="19">
        <f>INDEX('Team forecast'!$M$3:$AU$22,MATCH($B580,'Team forecast'!$B$3:$B$22,0),MATCH(BE$1,'Team forecast'!$M$2:$AU$2,0))</f>
        <v>0</v>
      </c>
      <c r="BF580" s="19">
        <f>INDEX('Team forecast'!$M$3:$AU$22,MATCH($B580,'Team forecast'!$B$3:$B$22,0),MATCH(BF$1,'Team forecast'!$M$2:$AU$2,0))</f>
        <v>0</v>
      </c>
      <c r="BG580" s="19">
        <f>INDEX('Team forecast'!$M$3:$AU$22,MATCH($B580,'Team forecast'!$B$3:$B$22,0),MATCH(BG$1,'Team forecast'!$M$2:$AU$2,0))</f>
        <v>0</v>
      </c>
      <c r="BH580" s="19">
        <f>INDEX('Team forecast'!$M$3:$AU$22,MATCH($B580,'Team forecast'!$B$3:$B$22,0),MATCH(BH$1,'Team forecast'!$M$2:$AU$2,0))</f>
        <v>0</v>
      </c>
      <c r="BI580" s="5">
        <f t="shared" si="656"/>
        <v>-5000</v>
      </c>
      <c r="BJ580" s="5">
        <f>INDEX('Team forecast'!$M$3:$AU$22,MATCH($B580,'Team forecast'!$B$3:$B$22,0),MATCH(BJ$1,'Team forecast'!$M$2:$AU$2,0))*IF($Y580&gt;0,25000,0)</f>
        <v>0</v>
      </c>
      <c r="BK580" s="5">
        <f>INDEX('Team forecast'!$M$3:$AU$22,MATCH($B580,'Team forecast'!$B$3:$B$22,0),MATCH(BK$1,'Team forecast'!$M$2:$AU$2,0))*IF($Y580&gt;0,5000,0)</f>
        <v>0</v>
      </c>
      <c r="BL580" s="5">
        <f>INDEX('Team forecast'!$M$3:$AU$22,MATCH($B580,'Team forecast'!$B$3:$B$22,0),MATCH(BL$1,'Team forecast'!$M$2:$AU$2,0))*IF($Y580&gt;0,-15000,0)</f>
        <v>0</v>
      </c>
      <c r="BM580" s="5">
        <f t="shared" si="635"/>
        <v>0</v>
      </c>
      <c r="BN580" s="5">
        <f t="shared" si="636"/>
        <v>0</v>
      </c>
      <c r="BO580" s="5">
        <f t="shared" si="637"/>
        <v>0</v>
      </c>
      <c r="BP580" s="5">
        <f t="shared" si="638"/>
        <v>0</v>
      </c>
      <c r="BQ580" s="5">
        <f t="shared" si="657"/>
        <v>0</v>
      </c>
      <c r="BR580" s="5">
        <f t="shared" si="584"/>
        <v>0</v>
      </c>
      <c r="BS580" s="5">
        <f t="shared" si="585"/>
        <v>0</v>
      </c>
      <c r="BT580" s="5">
        <f t="shared" si="639"/>
        <v>0</v>
      </c>
      <c r="BU580" s="5">
        <f t="shared" si="658"/>
        <v>0</v>
      </c>
      <c r="BV580" s="5">
        <f>IFERROR(SUM(BJ580:BU580),0)*((Cockpit!$C$3)^2)</f>
        <v>0</v>
      </c>
      <c r="BW580" s="19">
        <f>INDEX('Team forecast'!$M$3:$AU$22,MATCH($B580,'Team forecast'!$B$3:$B$22,0),MATCH(BW$1,'Team forecast'!$M$2:$AU$2,0))</f>
        <v>0</v>
      </c>
      <c r="BX580" s="19">
        <f>INDEX('Team forecast'!$M$3:$AU$22,MATCH($B580,'Team forecast'!$B$3:$B$22,0),MATCH(BX$1,'Team forecast'!$M$2:$AU$2,0))</f>
        <v>0</v>
      </c>
      <c r="BY580" s="19">
        <f>INDEX('Team forecast'!$M$3:$AU$22,MATCH($B580,'Team forecast'!$B$3:$B$22,0),MATCH(BY$1,'Team forecast'!$M$2:$AU$2,0))</f>
        <v>0</v>
      </c>
      <c r="BZ580" s="19">
        <f>INDEX('Team forecast'!$M$3:$AU$22,MATCH($B580,'Team forecast'!$B$3:$B$22,0),MATCH(BZ$1,'Team forecast'!$M$2:$AU$2,0))</f>
        <v>0</v>
      </c>
      <c r="CA580" s="5">
        <f t="shared" si="659"/>
        <v>-5000</v>
      </c>
      <c r="CB580" s="5">
        <f>INDEX('Team forecast'!$M$3:$AU$22,MATCH($B580,'Team forecast'!$B$3:$B$22,0),MATCH(CB$1,'Team forecast'!$M$2:$AU$2,0))*IF($Y580&gt;0,25000,0)</f>
        <v>0</v>
      </c>
      <c r="CC580" s="5">
        <f>INDEX('Team forecast'!$M$3:$AU$22,MATCH($B580,'Team forecast'!$B$3:$B$22,0),MATCH(CC$1,'Team forecast'!$M$2:$AU$2,0))*IF($Y580&gt;0,5000,0)</f>
        <v>0</v>
      </c>
      <c r="CD580" s="5">
        <f>INDEX('Team forecast'!$M$3:$AU$22,MATCH($B580,'Team forecast'!$B$3:$B$22,0),MATCH(CD$1,'Team forecast'!$M$2:$AU$2,0))*IF($Y580&gt;0,-15000,0)</f>
        <v>0</v>
      </c>
      <c r="CE580" s="5">
        <f t="shared" si="640"/>
        <v>0</v>
      </c>
      <c r="CF580" s="5">
        <f t="shared" si="641"/>
        <v>0</v>
      </c>
      <c r="CG580" s="5">
        <f t="shared" si="642"/>
        <v>0</v>
      </c>
      <c r="CH580" s="5">
        <f t="shared" si="643"/>
        <v>0</v>
      </c>
      <c r="CI580" s="5">
        <f t="shared" si="660"/>
        <v>0</v>
      </c>
      <c r="CJ580" s="5">
        <f t="shared" si="594"/>
        <v>0</v>
      </c>
      <c r="CK580" s="5">
        <f t="shared" si="595"/>
        <v>0</v>
      </c>
      <c r="CL580" s="5">
        <f t="shared" si="644"/>
        <v>0</v>
      </c>
      <c r="CM580" s="5">
        <f t="shared" si="661"/>
        <v>0</v>
      </c>
      <c r="CN580" s="5">
        <f>IFERROR(SUM(CB580:CM580),0)*((Cockpit!$C$3)^3)</f>
        <v>0</v>
      </c>
      <c r="CO580" s="19">
        <f>INDEX('Team forecast'!$M$3:$AU$22,MATCH($B580,'Team forecast'!$B$3:$B$22,0),MATCH(CO$1,'Team forecast'!$M$2:$AU$2,0))</f>
        <v>0</v>
      </c>
      <c r="CP580" s="19">
        <f>INDEX('Team forecast'!$M$3:$AU$22,MATCH($B580,'Team forecast'!$B$3:$B$22,0),MATCH(CP$1,'Team forecast'!$M$2:$AU$2,0))</f>
        <v>0</v>
      </c>
      <c r="CQ580" s="19">
        <f>INDEX('Team forecast'!$M$3:$AU$22,MATCH($B580,'Team forecast'!$B$3:$B$22,0),MATCH(CQ$1,'Team forecast'!$M$2:$AU$2,0))</f>
        <v>0</v>
      </c>
      <c r="CR580" s="19">
        <f>INDEX('Team forecast'!$M$3:$AU$22,MATCH($B580,'Team forecast'!$B$3:$B$22,0),MATCH(CR$1,'Team forecast'!$M$2:$AU$2,0))</f>
        <v>0</v>
      </c>
      <c r="CS580" s="5">
        <f t="shared" si="662"/>
        <v>-5000</v>
      </c>
      <c r="CT580" s="5">
        <f>INDEX('Team forecast'!$M$3:$AU$22,MATCH($B580,'Team forecast'!$B$3:$B$22,0),MATCH(CT$1,'Team forecast'!$M$2:$AU$2,0))*IF($Y580&gt;0,25000,0)</f>
        <v>0</v>
      </c>
      <c r="CU580" s="5">
        <f>INDEX('Team forecast'!$M$3:$AU$22,MATCH($B580,'Team forecast'!$B$3:$B$22,0),MATCH(CU$1,'Team forecast'!$M$2:$AU$2,0))*IF($Y580&gt;0,5000,0)</f>
        <v>0</v>
      </c>
      <c r="CV580" s="5">
        <f>INDEX('Team forecast'!$M$3:$AU$22,MATCH($B580,'Team forecast'!$B$3:$B$22,0),MATCH(CV$1,'Team forecast'!$M$2:$AU$2,0))*IF($Y580&gt;0,-15000,0)</f>
        <v>0</v>
      </c>
      <c r="CW580" s="5">
        <f t="shared" si="663"/>
        <v>0</v>
      </c>
      <c r="CX580" s="5">
        <f t="shared" si="664"/>
        <v>0</v>
      </c>
      <c r="CY580" s="5">
        <f t="shared" si="665"/>
        <v>0</v>
      </c>
      <c r="CZ580" s="5">
        <f t="shared" si="666"/>
        <v>0</v>
      </c>
      <c r="DA580" s="5">
        <f t="shared" si="667"/>
        <v>0</v>
      </c>
      <c r="DB580" s="5">
        <f t="shared" si="604"/>
        <v>0</v>
      </c>
      <c r="DC580" s="5">
        <f t="shared" si="605"/>
        <v>0</v>
      </c>
      <c r="DD580" s="5">
        <f t="shared" si="668"/>
        <v>0</v>
      </c>
      <c r="DE580" s="5">
        <f t="shared" si="669"/>
        <v>0</v>
      </c>
      <c r="DF580" s="5">
        <f>IFERROR(SUM(CT580:DE580),0)*((Cockpit!$C$3)^4)</f>
        <v>0</v>
      </c>
      <c r="DG580" s="19">
        <f>INDEX('Team forecast'!$M$3:$AU$22,MATCH($B580,'Team forecast'!$B$3:$B$22,0),MATCH(DG$1,'Team forecast'!$M$2:$AU$2,0))</f>
        <v>0</v>
      </c>
      <c r="DH580" s="19">
        <f>INDEX('Team forecast'!$M$3:$AU$22,MATCH($B580,'Team forecast'!$B$3:$B$22,0),MATCH(DH$1,'Team forecast'!$M$2:$AU$2,0))</f>
        <v>0</v>
      </c>
      <c r="DI580" s="19">
        <f>INDEX('Team forecast'!$M$3:$AU$22,MATCH($B580,'Team forecast'!$B$3:$B$22,0),MATCH(DI$1,'Team forecast'!$M$2:$AU$2,0))</f>
        <v>0</v>
      </c>
      <c r="DJ580" s="19">
        <f>INDEX('Team forecast'!$M$3:$AU$22,MATCH($B580,'Team forecast'!$B$3:$B$22,0),MATCH(DJ$1,'Team forecast'!$M$2:$AU$2,0))</f>
        <v>0</v>
      </c>
      <c r="DK580" s="5">
        <f t="shared" si="670"/>
        <v>-5000</v>
      </c>
      <c r="DL580" s="5">
        <f>INDEX('Team forecast'!$M$3:$AU$22,MATCH($B580,'Team forecast'!$B$3:$B$22,0),MATCH(DL$1,'Team forecast'!$M$2:$AU$2,0))*IF($Y580&gt;0,25000,0)</f>
        <v>0</v>
      </c>
      <c r="DM580" s="5">
        <f>INDEX('Team forecast'!$M$3:$AU$22,MATCH($B580,'Team forecast'!$B$3:$B$22,0),MATCH(DM$1,'Team forecast'!$M$2:$AU$2,0))*IF($Y580&gt;0,5000,0)</f>
        <v>0</v>
      </c>
      <c r="DN580" s="5">
        <f>INDEX('Team forecast'!$M$3:$AU$22,MATCH($B580,'Team forecast'!$B$3:$B$22,0),MATCH(DN$1,'Team forecast'!$M$2:$AU$2,0))*IF($Y580&gt;0,-15000,0)</f>
        <v>0</v>
      </c>
      <c r="DO580" s="5">
        <f t="shared" si="671"/>
        <v>0</v>
      </c>
      <c r="DP580" s="5">
        <f t="shared" si="672"/>
        <v>0</v>
      </c>
      <c r="DQ580" s="5">
        <f t="shared" si="673"/>
        <v>0</v>
      </c>
      <c r="DR580" s="5">
        <f t="shared" si="674"/>
        <v>0</v>
      </c>
      <c r="DS580" s="5">
        <f t="shared" si="675"/>
        <v>0</v>
      </c>
      <c r="DT580" s="5">
        <f t="shared" si="614"/>
        <v>0</v>
      </c>
      <c r="DU580" s="5">
        <f t="shared" si="615"/>
        <v>0</v>
      </c>
      <c r="DV580" s="5">
        <f t="shared" si="676"/>
        <v>0</v>
      </c>
      <c r="DW580" s="5">
        <f t="shared" si="677"/>
        <v>0</v>
      </c>
      <c r="DX580" s="5">
        <f>IFERROR(SUM(DL580:DW580),0)*((Cockpit!$C$3)^5)</f>
        <v>0</v>
      </c>
      <c r="DY580" s="5">
        <f t="shared" si="678"/>
        <v>-5000</v>
      </c>
      <c r="DZ580" s="5" t="str">
        <f>IF(ISERROR(MATCH(A580,'Current squad'!B:B,0)),"No","Yes")</f>
        <v>No</v>
      </c>
      <c r="EA580" s="5" cm="1">
        <f t="array" ref="EA580">IFERROR(_xlfn.IFS(DZ580="Yes",0,DZ580="No",H580*1%),999999)</f>
        <v>40120</v>
      </c>
      <c r="EB580" s="5">
        <f t="shared" si="645"/>
        <v>4052120</v>
      </c>
      <c r="EC580" s="5">
        <f t="shared" si="679"/>
        <v>-45120</v>
      </c>
      <c r="ED580" s="1">
        <f t="shared" si="646"/>
        <v>-1.1246261216350948E-2</v>
      </c>
      <c r="EE580" s="5" t="e">
        <f>RANK(EC580,$EC$2:$EC$572)+COUNTIF($EC$2:EC580,EC580)-1</f>
        <v>#N/A</v>
      </c>
      <c r="EF580" s="4" t="e">
        <f>RANK(ED580,$ED$2:$ED$572)+COUNTIF($ED$2:ED580,ED580)-1</f>
        <v>#N/A</v>
      </c>
    </row>
    <row r="581" spans="1:136" x14ac:dyDescent="0.3">
      <c r="A581" t="str">
        <f>IF(Holdet.dk!A581&lt;&gt;"",Holdet.dk!A581,"")</f>
        <v>Sergio Reguilon</v>
      </c>
      <c r="B581" t="str">
        <f>INDEX(Holdet.dk!B:B,MATCH($A581,Holdet.dk!$A:$A,0))</f>
        <v>Tottenham</v>
      </c>
      <c r="C581" t="str">
        <f>INDEX(Holdet.dk!C:C,MATCH($A581,Holdet.dk!$A:$A,0))</f>
        <v>Defense</v>
      </c>
      <c r="D581" t="str">
        <f>INDEX(Holdet.dk!D:D,MATCH($A581,Holdet.dk!$A:$A,0))</f>
        <v>4.895.000</v>
      </c>
      <c r="E581" s="1">
        <f>IFERROR(_xlfn.NUMBERVALUE(INDEX(Holdet.dk!$E:$E,MATCH($A581,Holdet.dk!$A:$A,0)),","),0)</f>
        <v>3.5000000000000003E-2</v>
      </c>
      <c r="F581" t="str">
        <f>IF(INDEX(Lookup!H:H,MATCH('Master data'!A581,Lookup!G:G,0))=0,A581,INDEX(Lookup!H:H,MATCH('Master data'!A581,Lookup!G:G,0)))</f>
        <v>Sergio Reguilon</v>
      </c>
      <c r="G581" t="str">
        <f>IFERROR(INDEX(Lookup!B:B,MATCH(INDEX(Rotowire!C:C,MATCH(F581,Rotowire!A:A,0)),Lookup!D:D,0)),"")</f>
        <v>Leicester City</v>
      </c>
      <c r="H581" s="5">
        <f t="shared" si="647"/>
        <v>4895000</v>
      </c>
      <c r="I581" s="19">
        <f>IFERROR(INDEX('Team forecast'!$G$3:$I$22,MATCH($B581,'Team forecast'!$B$3:$B$22,0),MATCH(I$1,'Team forecast'!$G$2:$I$2,0)),0)</f>
        <v>0.81751824817518248</v>
      </c>
      <c r="J581" s="19">
        <f>IFERROR(INDEX('Team forecast'!$G$3:$I$22,MATCH($B581,'Team forecast'!$B$3:$B$22,0),MATCH(J$1,'Team forecast'!$G$2:$I$2,0)),0)</f>
        <v>1.0388888888888888</v>
      </c>
      <c r="K581" s="19">
        <f>IFERROR(INDEX('Team forecast'!$G$3:$I$22,MATCH($B581,'Team forecast'!$B$3:$B$22,0),MATCH(K$1,'Team forecast'!$G$2:$I$2,0)),0)</f>
        <v>1.0274910787675426</v>
      </c>
      <c r="L581">
        <f>SUMIFS(Rotowire!E:E,Rotowire!$A:$A,'Master data'!$F581)</f>
        <v>95</v>
      </c>
      <c r="M581" s="2">
        <f>SUMIFS(Rotowire!F:F,Rotowire!$A:$A,'Master data'!$F581)*I581</f>
        <v>8.1751824817518255E-3</v>
      </c>
      <c r="N581" s="2">
        <f>SUMIFS(Rotowire!G:G,Rotowire!$A:$A,'Master data'!$F581)*I581</f>
        <v>6.5401459854014604E-2</v>
      </c>
      <c r="O581" s="2">
        <f>SUMIFS(Rotowire!I:I,Rotowire!$A:$A,'Master data'!$F581)*I581</f>
        <v>0.1635036496350365</v>
      </c>
      <c r="P581" s="2">
        <f>SUMIFS(Rotowire!W:W,Rotowire!$A:$A,'Master data'!$F581)*K581</f>
        <v>0.1541236618151314</v>
      </c>
      <c r="Q581" s="2">
        <f>SUMIFS(Rotowire!Y:Y,Rotowire!$A:$A,'Master data'!$F581)*J581</f>
        <v>0</v>
      </c>
      <c r="R581" s="2">
        <f>SUMIFS(Rotowire!AB:AB,Rotowire!$A:$A,'Master data'!$F581)</f>
        <v>0.36</v>
      </c>
      <c r="S581" s="2">
        <f>SUMIFS(Rotowire!AC:AC,Rotowire!$A:$A,'Master data'!$F581)</f>
        <v>0</v>
      </c>
      <c r="T581" s="2">
        <f>INDEX('Team forecast'!D$3:D$22,MATCH($B581,'Team forecast'!$B$3:$B$22,0))</f>
        <v>1.1200000000000001</v>
      </c>
      <c r="U581" s="2">
        <f>INDEX('Team forecast'!E$3:E$22,MATCH($B581,'Team forecast'!$B$3:$B$22,0))</f>
        <v>1.87</v>
      </c>
      <c r="V581" s="2">
        <f>INDEX('Team forecast'!J$3:J$22,MATCH($B581,'Team forecast'!$B$3:$B$22,0))</f>
        <v>0.22459999999999999</v>
      </c>
      <c r="W581" s="2">
        <f>INDEX('Team forecast'!K$3:K$22,MATCH($B581,'Team forecast'!$B$3:$B$22,0))</f>
        <v>0.23169999999999999</v>
      </c>
      <c r="X581" s="2">
        <f>INDEX('Team forecast'!L$3:L$22,MATCH($B581,'Team forecast'!$B$3:$B$22,0))</f>
        <v>0.54369999999999996</v>
      </c>
      <c r="Y581" s="5">
        <f t="shared" si="620"/>
        <v>7000</v>
      </c>
      <c r="Z581" s="5">
        <f t="shared" si="621"/>
        <v>5615</v>
      </c>
      <c r="AA581" s="5">
        <f t="shared" si="622"/>
        <v>1158.5</v>
      </c>
      <c r="AB581" s="5">
        <f t="shared" si="623"/>
        <v>-8155.4999999999991</v>
      </c>
      <c r="AC581" s="5">
        <f t="shared" si="648"/>
        <v>1226.2773722627737</v>
      </c>
      <c r="AD581" s="5">
        <f t="shared" si="624"/>
        <v>3270.0729927007301</v>
      </c>
      <c r="AE581" s="5">
        <f t="shared" si="625"/>
        <v>1635.036496350365</v>
      </c>
      <c r="AF581" s="5">
        <f t="shared" si="649"/>
        <v>7706.18309075657</v>
      </c>
      <c r="AG581" s="5">
        <f t="shared" si="650"/>
        <v>0</v>
      </c>
      <c r="AH581" s="5">
        <f t="shared" si="626"/>
        <v>-7200</v>
      </c>
      <c r="AI581" s="5">
        <f t="shared" si="627"/>
        <v>0</v>
      </c>
      <c r="AJ581" s="5">
        <f t="shared" si="651"/>
        <v>11200.000000000002</v>
      </c>
      <c r="AK581" s="5">
        <f t="shared" si="652"/>
        <v>-14960</v>
      </c>
      <c r="AL581" s="5">
        <f>IFERROR(SUM(Y581:AK581),-5000)*((Cockpit!$C$3)^0)</f>
        <v>8495.5699520704438</v>
      </c>
      <c r="AM581" s="19">
        <f>INDEX('Team forecast'!$M$3:$AU$22,MATCH($B581,'Team forecast'!$B$3:$B$22,0),MATCH(AM$1,'Team forecast'!$M$2:$AU$2,0))</f>
        <v>0</v>
      </c>
      <c r="AN581" s="19">
        <f>INDEX('Team forecast'!$M$3:$AU$22,MATCH($B581,'Team forecast'!$B$3:$B$22,0),MATCH(AN$1,'Team forecast'!$M$2:$AU$2,0))</f>
        <v>0</v>
      </c>
      <c r="AO581" s="19">
        <f>INDEX('Team forecast'!$M$3:$AU$22,MATCH($B581,'Team forecast'!$B$3:$B$22,0),MATCH(AO$1,'Team forecast'!$M$2:$AU$2,0))</f>
        <v>0</v>
      </c>
      <c r="AP581" s="19">
        <f>INDEX('Team forecast'!$M$3:$AU$22,MATCH($B581,'Team forecast'!$B$3:$B$22,0),MATCH(AP$1,'Team forecast'!$M$2:$AU$2,0))</f>
        <v>0</v>
      </c>
      <c r="AQ581" s="5">
        <f t="shared" si="653"/>
        <v>7000</v>
      </c>
      <c r="AR581" s="5">
        <f>INDEX('Team forecast'!$M$3:$AU$22,MATCH($B581,'Team forecast'!$B$3:$B$22,0),MATCH(AR$1,'Team forecast'!$M$2:$AU$2,0))*IF($Y581&gt;0,25000,0)</f>
        <v>0</v>
      </c>
      <c r="AS581" s="5">
        <f>INDEX('Team forecast'!$M$3:$AU$22,MATCH($B581,'Team forecast'!$B$3:$B$22,0),MATCH(AS$1,'Team forecast'!$M$2:$AU$2,0))*IF($Y581&gt;0,5000,0)</f>
        <v>0</v>
      </c>
      <c r="AT581" s="5">
        <f>INDEX('Team forecast'!$M$3:$AU$22,MATCH($B581,'Team forecast'!$B$3:$B$22,0),MATCH(AT$1,'Team forecast'!$M$2:$AU$2,0))*IF($Y581&gt;0,-15000,0)</f>
        <v>0</v>
      </c>
      <c r="AU581" s="5">
        <f t="shared" si="628"/>
        <v>0</v>
      </c>
      <c r="AV581" s="5">
        <f t="shared" si="629"/>
        <v>0</v>
      </c>
      <c r="AW581" s="5">
        <f t="shared" si="630"/>
        <v>0</v>
      </c>
      <c r="AX581" s="5">
        <f t="shared" si="631"/>
        <v>0</v>
      </c>
      <c r="AY581" s="5">
        <f t="shared" si="654"/>
        <v>0</v>
      </c>
      <c r="AZ581" s="5">
        <f t="shared" si="632"/>
        <v>-7200</v>
      </c>
      <c r="BA581" s="5">
        <f t="shared" si="633"/>
        <v>0</v>
      </c>
      <c r="BB581" s="5">
        <f t="shared" si="634"/>
        <v>0</v>
      </c>
      <c r="BC581" s="5">
        <f t="shared" si="655"/>
        <v>0</v>
      </c>
      <c r="BD581" s="5">
        <f>IFERROR(SUM(AR581:BC581),0)*((Cockpit!$C$3)^1)</f>
        <v>-5040</v>
      </c>
      <c r="BE581" s="19">
        <f>INDEX('Team forecast'!$M$3:$AU$22,MATCH($B581,'Team forecast'!$B$3:$B$22,0),MATCH(BE$1,'Team forecast'!$M$2:$AU$2,0))</f>
        <v>0</v>
      </c>
      <c r="BF581" s="19">
        <f>INDEX('Team forecast'!$M$3:$AU$22,MATCH($B581,'Team forecast'!$B$3:$B$22,0),MATCH(BF$1,'Team forecast'!$M$2:$AU$2,0))</f>
        <v>0</v>
      </c>
      <c r="BG581" s="19">
        <f>INDEX('Team forecast'!$M$3:$AU$22,MATCH($B581,'Team forecast'!$B$3:$B$22,0),MATCH(BG$1,'Team forecast'!$M$2:$AU$2,0))</f>
        <v>0</v>
      </c>
      <c r="BH581" s="19">
        <f>INDEX('Team forecast'!$M$3:$AU$22,MATCH($B581,'Team forecast'!$B$3:$B$22,0),MATCH(BH$1,'Team forecast'!$M$2:$AU$2,0))</f>
        <v>0</v>
      </c>
      <c r="BI581" s="5">
        <f t="shared" si="656"/>
        <v>7000</v>
      </c>
      <c r="BJ581" s="5">
        <f>INDEX('Team forecast'!$M$3:$AU$22,MATCH($B581,'Team forecast'!$B$3:$B$22,0),MATCH(BJ$1,'Team forecast'!$M$2:$AU$2,0))*IF($Y581&gt;0,25000,0)</f>
        <v>0</v>
      </c>
      <c r="BK581" s="5">
        <f>INDEX('Team forecast'!$M$3:$AU$22,MATCH($B581,'Team forecast'!$B$3:$B$22,0),MATCH(BK$1,'Team forecast'!$M$2:$AU$2,0))*IF($Y581&gt;0,5000,0)</f>
        <v>0</v>
      </c>
      <c r="BL581" s="5">
        <f>INDEX('Team forecast'!$M$3:$AU$22,MATCH($B581,'Team forecast'!$B$3:$B$22,0),MATCH(BL$1,'Team forecast'!$M$2:$AU$2,0))*IF($Y581&gt;0,-15000,0)</f>
        <v>0</v>
      </c>
      <c r="BM581" s="5">
        <f t="shared" si="635"/>
        <v>0</v>
      </c>
      <c r="BN581" s="5">
        <f t="shared" si="636"/>
        <v>0</v>
      </c>
      <c r="BO581" s="5">
        <f t="shared" si="637"/>
        <v>0</v>
      </c>
      <c r="BP581" s="5">
        <f t="shared" si="638"/>
        <v>0</v>
      </c>
      <c r="BQ581" s="5">
        <f t="shared" si="657"/>
        <v>0</v>
      </c>
      <c r="BR581" s="5">
        <f t="shared" si="584"/>
        <v>-7200</v>
      </c>
      <c r="BS581" s="5">
        <f t="shared" si="585"/>
        <v>0</v>
      </c>
      <c r="BT581" s="5">
        <f t="shared" si="639"/>
        <v>0</v>
      </c>
      <c r="BU581" s="5">
        <f t="shared" si="658"/>
        <v>0</v>
      </c>
      <c r="BV581" s="5">
        <f>IFERROR(SUM(BJ581:BU581),0)*((Cockpit!$C$3)^2)</f>
        <v>-3527.9999999999995</v>
      </c>
      <c r="BW581" s="19">
        <f>INDEX('Team forecast'!$M$3:$AU$22,MATCH($B581,'Team forecast'!$B$3:$B$22,0),MATCH(BW$1,'Team forecast'!$M$2:$AU$2,0))</f>
        <v>0</v>
      </c>
      <c r="BX581" s="19">
        <f>INDEX('Team forecast'!$M$3:$AU$22,MATCH($B581,'Team forecast'!$B$3:$B$22,0),MATCH(BX$1,'Team forecast'!$M$2:$AU$2,0))</f>
        <v>0</v>
      </c>
      <c r="BY581" s="19">
        <f>INDEX('Team forecast'!$M$3:$AU$22,MATCH($B581,'Team forecast'!$B$3:$B$22,0),MATCH(BY$1,'Team forecast'!$M$2:$AU$2,0))</f>
        <v>0</v>
      </c>
      <c r="BZ581" s="19">
        <f>INDEX('Team forecast'!$M$3:$AU$22,MATCH($B581,'Team forecast'!$B$3:$B$22,0),MATCH(BZ$1,'Team forecast'!$M$2:$AU$2,0))</f>
        <v>0</v>
      </c>
      <c r="CA581" s="5">
        <f t="shared" si="659"/>
        <v>7000</v>
      </c>
      <c r="CB581" s="5">
        <f>INDEX('Team forecast'!$M$3:$AU$22,MATCH($B581,'Team forecast'!$B$3:$B$22,0),MATCH(CB$1,'Team forecast'!$M$2:$AU$2,0))*IF($Y581&gt;0,25000,0)</f>
        <v>0</v>
      </c>
      <c r="CC581" s="5">
        <f>INDEX('Team forecast'!$M$3:$AU$22,MATCH($B581,'Team forecast'!$B$3:$B$22,0),MATCH(CC$1,'Team forecast'!$M$2:$AU$2,0))*IF($Y581&gt;0,5000,0)</f>
        <v>0</v>
      </c>
      <c r="CD581" s="5">
        <f>INDEX('Team forecast'!$M$3:$AU$22,MATCH($B581,'Team forecast'!$B$3:$B$22,0),MATCH(CD$1,'Team forecast'!$M$2:$AU$2,0))*IF($Y581&gt;0,-15000,0)</f>
        <v>0</v>
      </c>
      <c r="CE581" s="5">
        <f t="shared" si="640"/>
        <v>0</v>
      </c>
      <c r="CF581" s="5">
        <f t="shared" si="641"/>
        <v>0</v>
      </c>
      <c r="CG581" s="5">
        <f t="shared" si="642"/>
        <v>0</v>
      </c>
      <c r="CH581" s="5">
        <f t="shared" si="643"/>
        <v>0</v>
      </c>
      <c r="CI581" s="5">
        <f t="shared" si="660"/>
        <v>0</v>
      </c>
      <c r="CJ581" s="5">
        <f t="shared" si="594"/>
        <v>-7200</v>
      </c>
      <c r="CK581" s="5">
        <f t="shared" si="595"/>
        <v>0</v>
      </c>
      <c r="CL581" s="5">
        <f t="shared" si="644"/>
        <v>0</v>
      </c>
      <c r="CM581" s="5">
        <f t="shared" si="661"/>
        <v>0</v>
      </c>
      <c r="CN581" s="5">
        <f>IFERROR(SUM(CB581:CM581),0)*((Cockpit!$C$3)^3)</f>
        <v>-2469.5999999999995</v>
      </c>
      <c r="CO581" s="19">
        <f>INDEX('Team forecast'!$M$3:$AU$22,MATCH($B581,'Team forecast'!$B$3:$B$22,0),MATCH(CO$1,'Team forecast'!$M$2:$AU$2,0))</f>
        <v>0</v>
      </c>
      <c r="CP581" s="19">
        <f>INDEX('Team forecast'!$M$3:$AU$22,MATCH($B581,'Team forecast'!$B$3:$B$22,0),MATCH(CP$1,'Team forecast'!$M$2:$AU$2,0))</f>
        <v>0</v>
      </c>
      <c r="CQ581" s="19">
        <f>INDEX('Team forecast'!$M$3:$AU$22,MATCH($B581,'Team forecast'!$B$3:$B$22,0),MATCH(CQ$1,'Team forecast'!$M$2:$AU$2,0))</f>
        <v>0</v>
      </c>
      <c r="CR581" s="19">
        <f>INDEX('Team forecast'!$M$3:$AU$22,MATCH($B581,'Team forecast'!$B$3:$B$22,0),MATCH(CR$1,'Team forecast'!$M$2:$AU$2,0))</f>
        <v>0</v>
      </c>
      <c r="CS581" s="5">
        <f t="shared" si="662"/>
        <v>7000</v>
      </c>
      <c r="CT581" s="5">
        <f>INDEX('Team forecast'!$M$3:$AU$22,MATCH($B581,'Team forecast'!$B$3:$B$22,0),MATCH(CT$1,'Team forecast'!$M$2:$AU$2,0))*IF($Y581&gt;0,25000,0)</f>
        <v>0</v>
      </c>
      <c r="CU581" s="5">
        <f>INDEX('Team forecast'!$M$3:$AU$22,MATCH($B581,'Team forecast'!$B$3:$B$22,0),MATCH(CU$1,'Team forecast'!$M$2:$AU$2,0))*IF($Y581&gt;0,5000,0)</f>
        <v>0</v>
      </c>
      <c r="CV581" s="5">
        <f>INDEX('Team forecast'!$M$3:$AU$22,MATCH($B581,'Team forecast'!$B$3:$B$22,0),MATCH(CV$1,'Team forecast'!$M$2:$AU$2,0))*IF($Y581&gt;0,-15000,0)</f>
        <v>0</v>
      </c>
      <c r="CW581" s="5">
        <f t="shared" si="663"/>
        <v>0</v>
      </c>
      <c r="CX581" s="5">
        <f t="shared" si="664"/>
        <v>0</v>
      </c>
      <c r="CY581" s="5">
        <f t="shared" si="665"/>
        <v>0</v>
      </c>
      <c r="CZ581" s="5">
        <f t="shared" si="666"/>
        <v>0</v>
      </c>
      <c r="DA581" s="5">
        <f t="shared" si="667"/>
        <v>0</v>
      </c>
      <c r="DB581" s="5">
        <f t="shared" si="604"/>
        <v>-7200</v>
      </c>
      <c r="DC581" s="5">
        <f t="shared" si="605"/>
        <v>0</v>
      </c>
      <c r="DD581" s="5">
        <f t="shared" si="668"/>
        <v>0</v>
      </c>
      <c r="DE581" s="5">
        <f t="shared" si="669"/>
        <v>0</v>
      </c>
      <c r="DF581" s="5">
        <f>IFERROR(SUM(CT581:DE581),0)*((Cockpit!$C$3)^4)</f>
        <v>-1728.7199999999993</v>
      </c>
      <c r="DG581" s="19">
        <f>INDEX('Team forecast'!$M$3:$AU$22,MATCH($B581,'Team forecast'!$B$3:$B$22,0),MATCH(DG$1,'Team forecast'!$M$2:$AU$2,0))</f>
        <v>0</v>
      </c>
      <c r="DH581" s="19">
        <f>INDEX('Team forecast'!$M$3:$AU$22,MATCH($B581,'Team forecast'!$B$3:$B$22,0),MATCH(DH$1,'Team forecast'!$M$2:$AU$2,0))</f>
        <v>0</v>
      </c>
      <c r="DI581" s="19">
        <f>INDEX('Team forecast'!$M$3:$AU$22,MATCH($B581,'Team forecast'!$B$3:$B$22,0),MATCH(DI$1,'Team forecast'!$M$2:$AU$2,0))</f>
        <v>0</v>
      </c>
      <c r="DJ581" s="19">
        <f>INDEX('Team forecast'!$M$3:$AU$22,MATCH($B581,'Team forecast'!$B$3:$B$22,0),MATCH(DJ$1,'Team forecast'!$M$2:$AU$2,0))</f>
        <v>0</v>
      </c>
      <c r="DK581" s="5">
        <f t="shared" si="670"/>
        <v>7000</v>
      </c>
      <c r="DL581" s="5">
        <f>INDEX('Team forecast'!$M$3:$AU$22,MATCH($B581,'Team forecast'!$B$3:$B$22,0),MATCH(DL$1,'Team forecast'!$M$2:$AU$2,0))*IF($Y581&gt;0,25000,0)</f>
        <v>0</v>
      </c>
      <c r="DM581" s="5">
        <f>INDEX('Team forecast'!$M$3:$AU$22,MATCH($B581,'Team forecast'!$B$3:$B$22,0),MATCH(DM$1,'Team forecast'!$M$2:$AU$2,0))*IF($Y581&gt;0,5000,0)</f>
        <v>0</v>
      </c>
      <c r="DN581" s="5">
        <f>INDEX('Team forecast'!$M$3:$AU$22,MATCH($B581,'Team forecast'!$B$3:$B$22,0),MATCH(DN$1,'Team forecast'!$M$2:$AU$2,0))*IF($Y581&gt;0,-15000,0)</f>
        <v>0</v>
      </c>
      <c r="DO581" s="5">
        <f t="shared" si="671"/>
        <v>0</v>
      </c>
      <c r="DP581" s="5">
        <f t="shared" si="672"/>
        <v>0</v>
      </c>
      <c r="DQ581" s="5">
        <f t="shared" si="673"/>
        <v>0</v>
      </c>
      <c r="DR581" s="5">
        <f t="shared" si="674"/>
        <v>0</v>
      </c>
      <c r="DS581" s="5">
        <f t="shared" si="675"/>
        <v>0</v>
      </c>
      <c r="DT581" s="5">
        <f t="shared" si="614"/>
        <v>-7200</v>
      </c>
      <c r="DU581" s="5">
        <f t="shared" si="615"/>
        <v>0</v>
      </c>
      <c r="DV581" s="5">
        <f t="shared" si="676"/>
        <v>0</v>
      </c>
      <c r="DW581" s="5">
        <f t="shared" si="677"/>
        <v>0</v>
      </c>
      <c r="DX581" s="5">
        <f>IFERROR(SUM(DL581:DW581),0)*((Cockpit!$C$3)^5)</f>
        <v>-1210.1039999999996</v>
      </c>
      <c r="DY581" s="5">
        <f t="shared" si="678"/>
        <v>-5480.8540479295534</v>
      </c>
      <c r="DZ581" s="5" t="str">
        <f>IF(ISERROR(MATCH(A581,'Current squad'!B:B,0)),"No","Yes")</f>
        <v>No</v>
      </c>
      <c r="EA581" s="5" cm="1">
        <f t="array" ref="EA581">IFERROR(_xlfn.IFS(DZ581="Yes",0,DZ581="No",H581*1%),999999)</f>
        <v>48950</v>
      </c>
      <c r="EB581" s="5">
        <f t="shared" si="645"/>
        <v>4943950</v>
      </c>
      <c r="EC581" s="5">
        <f t="shared" si="679"/>
        <v>-54430.854047929555</v>
      </c>
      <c r="ED581" s="1">
        <f t="shared" si="646"/>
        <v>-1.1119684177309408E-2</v>
      </c>
      <c r="EE581" s="5" t="e">
        <f>RANK(EC581,$EC$2:$EC$572)+COUNTIF($EC$2:EC581,EC581)-1</f>
        <v>#N/A</v>
      </c>
      <c r="EF581" s="4" t="e">
        <f>RANK(ED581,$ED$2:$ED$572)+COUNTIF($ED$2:ED581,ED581)-1</f>
        <v>#N/A</v>
      </c>
    </row>
    <row r="582" spans="1:136" x14ac:dyDescent="0.3">
      <c r="A582" t="str">
        <f>IF(Holdet.dk!A582&lt;&gt;"",Holdet.dk!A582,"")</f>
        <v>Matt Phillips</v>
      </c>
      <c r="B582" t="str">
        <f>INDEX(Holdet.dk!B:B,MATCH($A582,Holdet.dk!$A:$A,0))</f>
        <v>West Bromwich</v>
      </c>
      <c r="C582" t="str">
        <f>INDEX(Holdet.dk!C:C,MATCH($A582,Holdet.dk!$A:$A,0))</f>
        <v>Midfield</v>
      </c>
      <c r="D582" t="str">
        <f>INDEX(Holdet.dk!D:D,MATCH($A582,Holdet.dk!$A:$A,0))</f>
        <v>3.824.000</v>
      </c>
      <c r="E582" s="1">
        <f>IFERROR(_xlfn.NUMBERVALUE(INDEX(Holdet.dk!$E:$E,MATCH($A582,Holdet.dk!$A:$A,0)),","),0)</f>
        <v>1E-3</v>
      </c>
      <c r="F582" t="str">
        <f>IF(INDEX(Lookup!H:H,MATCH('Master data'!A582,Lookup!G:G,0))=0,A582,INDEX(Lookup!H:H,MATCH('Master data'!A582,Lookup!G:G,0)))</f>
        <v>Matthew Phillips</v>
      </c>
      <c r="G582" t="str">
        <f>IFERROR(INDEX(Lookup!B:B,MATCH(INDEX(Rotowire!C:C,MATCH(F582,Rotowire!A:A,0)),Lookup!D:D,0)),"")</f>
        <v>Leeds United</v>
      </c>
      <c r="H582" s="5">
        <f t="shared" si="647"/>
        <v>3824000</v>
      </c>
      <c r="I582" s="19">
        <f>IFERROR(INDEX('Team forecast'!$G$3:$I$22,MATCH($B582,'Team forecast'!$B$3:$B$22,0),MATCH(I$1,'Team forecast'!$G$2:$I$2,0)),0)</f>
        <v>1.1504424778761062</v>
      </c>
      <c r="J582" s="19">
        <f>IFERROR(INDEX('Team forecast'!$G$3:$I$22,MATCH($B582,'Team forecast'!$B$3:$B$22,0),MATCH(J$1,'Team forecast'!$G$2:$I$2,0)),0)</f>
        <v>0.79646017699115057</v>
      </c>
      <c r="K582" s="19">
        <f>IFERROR(INDEX('Team forecast'!$G$3:$I$22,MATCH($B582,'Team forecast'!$B$3:$B$22,0),MATCH(K$1,'Team forecast'!$G$2:$I$2,0)),0)</f>
        <v>2.0662361027698317</v>
      </c>
      <c r="L582">
        <f>SUMIFS(Rotowire!E:E,Rotowire!$A:$A,'Master data'!$F582)</f>
        <v>95</v>
      </c>
      <c r="M582" s="2">
        <f>SUMIFS(Rotowire!F:F,Rotowire!$A:$A,'Master data'!$F582)*I582</f>
        <v>0.14955752212389381</v>
      </c>
      <c r="N582" s="2">
        <f>SUMIFS(Rotowire!G:G,Rotowire!$A:$A,'Master data'!$F582)*I582</f>
        <v>6.9026548672566371E-2</v>
      </c>
      <c r="O582" s="2">
        <f>SUMIFS(Rotowire!I:I,Rotowire!$A:$A,'Master data'!$F582)*I582</f>
        <v>0.54070796460176984</v>
      </c>
      <c r="P582" s="2">
        <f>SUMIFS(Rotowire!W:W,Rotowire!$A:$A,'Master data'!$F582)*K582</f>
        <v>0.16529888822158653</v>
      </c>
      <c r="Q582" s="2">
        <f>SUMIFS(Rotowire!Y:Y,Rotowire!$A:$A,'Master data'!$F582)*J582</f>
        <v>0</v>
      </c>
      <c r="R582" s="2">
        <f>SUMIFS(Rotowire!AB:AB,Rotowire!$A:$A,'Master data'!$F582)</f>
        <v>7.0000000000000007E-2</v>
      </c>
      <c r="S582" s="2">
        <f>SUMIFS(Rotowire!AC:AC,Rotowire!$A:$A,'Master data'!$F582)</f>
        <v>0</v>
      </c>
      <c r="T582" s="2">
        <f>INDEX('Team forecast'!D$3:D$22,MATCH($B582,'Team forecast'!$B$3:$B$22,0))</f>
        <v>1.3</v>
      </c>
      <c r="U582" s="2">
        <f>INDEX('Team forecast'!E$3:E$22,MATCH($B582,'Team forecast'!$B$3:$B$22,0))</f>
        <v>1.8</v>
      </c>
      <c r="V582" s="2">
        <f>INDEX('Team forecast'!J$3:J$22,MATCH($B582,'Team forecast'!$B$3:$B$22,0))</f>
        <v>0.27679999999999999</v>
      </c>
      <c r="W582" s="2">
        <f>INDEX('Team forecast'!K$3:K$22,MATCH($B582,'Team forecast'!$B$3:$B$22,0))</f>
        <v>0.23730000000000001</v>
      </c>
      <c r="X582" s="2">
        <f>INDEX('Team forecast'!L$3:L$22,MATCH($B582,'Team forecast'!$B$3:$B$22,0))</f>
        <v>0.4859</v>
      </c>
      <c r="Y582" s="5">
        <f t="shared" si="620"/>
        <v>7000</v>
      </c>
      <c r="Z582" s="5">
        <f t="shared" si="621"/>
        <v>6920</v>
      </c>
      <c r="AA582" s="5">
        <f t="shared" si="622"/>
        <v>1186.5</v>
      </c>
      <c r="AB582" s="5">
        <f t="shared" si="623"/>
        <v>-7288.5</v>
      </c>
      <c r="AC582" s="5">
        <f t="shared" si="648"/>
        <v>18694.690265486726</v>
      </c>
      <c r="AD582" s="5">
        <f t="shared" si="624"/>
        <v>3451.3274336283184</v>
      </c>
      <c r="AE582" s="5">
        <f t="shared" si="625"/>
        <v>5407.079646017698</v>
      </c>
      <c r="AF582" s="5">
        <f t="shared" si="649"/>
        <v>0</v>
      </c>
      <c r="AG582" s="5">
        <f t="shared" si="650"/>
        <v>0</v>
      </c>
      <c r="AH582" s="5">
        <f t="shared" si="626"/>
        <v>-1400.0000000000002</v>
      </c>
      <c r="AI582" s="5">
        <f t="shared" si="627"/>
        <v>0</v>
      </c>
      <c r="AJ582" s="5">
        <f t="shared" si="651"/>
        <v>13000</v>
      </c>
      <c r="AK582" s="5">
        <f t="shared" si="652"/>
        <v>-14400</v>
      </c>
      <c r="AL582" s="5">
        <f>IFERROR(SUM(Y582:AK582),-5000)*((Cockpit!$C$3)^0)</f>
        <v>32571.097345132745</v>
      </c>
      <c r="AM582" s="19">
        <f>INDEX('Team forecast'!$M$3:$AU$22,MATCH($B582,'Team forecast'!$B$3:$B$22,0),MATCH(AM$1,'Team forecast'!$M$2:$AU$2,0))</f>
        <v>0</v>
      </c>
      <c r="AN582" s="19">
        <f>INDEX('Team forecast'!$M$3:$AU$22,MATCH($B582,'Team forecast'!$B$3:$B$22,0),MATCH(AN$1,'Team forecast'!$M$2:$AU$2,0))</f>
        <v>0</v>
      </c>
      <c r="AO582" s="19">
        <f>INDEX('Team forecast'!$M$3:$AU$22,MATCH($B582,'Team forecast'!$B$3:$B$22,0),MATCH(AO$1,'Team forecast'!$M$2:$AU$2,0))</f>
        <v>0</v>
      </c>
      <c r="AP582" s="19">
        <f>INDEX('Team forecast'!$M$3:$AU$22,MATCH($B582,'Team forecast'!$B$3:$B$22,0),MATCH(AP$1,'Team forecast'!$M$2:$AU$2,0))</f>
        <v>0</v>
      </c>
      <c r="AQ582" s="5">
        <f t="shared" si="653"/>
        <v>7000</v>
      </c>
      <c r="AR582" s="5">
        <f>INDEX('Team forecast'!$M$3:$AU$22,MATCH($B582,'Team forecast'!$B$3:$B$22,0),MATCH(AR$1,'Team forecast'!$M$2:$AU$2,0))*IF($Y582&gt;0,25000,0)</f>
        <v>0</v>
      </c>
      <c r="AS582" s="5">
        <f>INDEX('Team forecast'!$M$3:$AU$22,MATCH($B582,'Team forecast'!$B$3:$B$22,0),MATCH(AS$1,'Team forecast'!$M$2:$AU$2,0))*IF($Y582&gt;0,5000,0)</f>
        <v>0</v>
      </c>
      <c r="AT582" s="5">
        <f>INDEX('Team forecast'!$M$3:$AU$22,MATCH($B582,'Team forecast'!$B$3:$B$22,0),MATCH(AT$1,'Team forecast'!$M$2:$AU$2,0))*IF($Y582&gt;0,-15000,0)</f>
        <v>0</v>
      </c>
      <c r="AU582" s="5">
        <f t="shared" si="628"/>
        <v>0</v>
      </c>
      <c r="AV582" s="5">
        <f t="shared" si="629"/>
        <v>0</v>
      </c>
      <c r="AW582" s="5">
        <f t="shared" si="630"/>
        <v>0</v>
      </c>
      <c r="AX582" s="5">
        <f t="shared" si="631"/>
        <v>0</v>
      </c>
      <c r="AY582" s="5">
        <f t="shared" si="654"/>
        <v>0</v>
      </c>
      <c r="AZ582" s="5">
        <f t="shared" si="632"/>
        <v>-1400.0000000000002</v>
      </c>
      <c r="BA582" s="5">
        <f t="shared" si="633"/>
        <v>0</v>
      </c>
      <c r="BB582" s="5">
        <f t="shared" si="634"/>
        <v>0</v>
      </c>
      <c r="BC582" s="5">
        <f t="shared" si="655"/>
        <v>0</v>
      </c>
      <c r="BD582" s="5">
        <f>IFERROR(SUM(AR582:BC582),0)*((Cockpit!$C$3)^1)</f>
        <v>-980.00000000000011</v>
      </c>
      <c r="BE582" s="19">
        <f>INDEX('Team forecast'!$M$3:$AU$22,MATCH($B582,'Team forecast'!$B$3:$B$22,0),MATCH(BE$1,'Team forecast'!$M$2:$AU$2,0))</f>
        <v>0</v>
      </c>
      <c r="BF582" s="19">
        <f>INDEX('Team forecast'!$M$3:$AU$22,MATCH($B582,'Team forecast'!$B$3:$B$22,0),MATCH(BF$1,'Team forecast'!$M$2:$AU$2,0))</f>
        <v>0</v>
      </c>
      <c r="BG582" s="19">
        <f>INDEX('Team forecast'!$M$3:$AU$22,MATCH($B582,'Team forecast'!$B$3:$B$22,0),MATCH(BG$1,'Team forecast'!$M$2:$AU$2,0))</f>
        <v>0</v>
      </c>
      <c r="BH582" s="19">
        <f>INDEX('Team forecast'!$M$3:$AU$22,MATCH($B582,'Team forecast'!$B$3:$B$22,0),MATCH(BH$1,'Team forecast'!$M$2:$AU$2,0))</f>
        <v>0</v>
      </c>
      <c r="BI582" s="5">
        <f t="shared" si="656"/>
        <v>7000</v>
      </c>
      <c r="BJ582" s="5">
        <f>INDEX('Team forecast'!$M$3:$AU$22,MATCH($B582,'Team forecast'!$B$3:$B$22,0),MATCH(BJ$1,'Team forecast'!$M$2:$AU$2,0))*IF($Y582&gt;0,25000,0)</f>
        <v>0</v>
      </c>
      <c r="BK582" s="5">
        <f>INDEX('Team forecast'!$M$3:$AU$22,MATCH($B582,'Team forecast'!$B$3:$B$22,0),MATCH(BK$1,'Team forecast'!$M$2:$AU$2,0))*IF($Y582&gt;0,5000,0)</f>
        <v>0</v>
      </c>
      <c r="BL582" s="5">
        <f>INDEX('Team forecast'!$M$3:$AU$22,MATCH($B582,'Team forecast'!$B$3:$B$22,0),MATCH(BL$1,'Team forecast'!$M$2:$AU$2,0))*IF($Y582&gt;0,-15000,0)</f>
        <v>0</v>
      </c>
      <c r="BM582" s="5">
        <f t="shared" si="635"/>
        <v>0</v>
      </c>
      <c r="BN582" s="5">
        <f t="shared" si="636"/>
        <v>0</v>
      </c>
      <c r="BO582" s="5">
        <f t="shared" si="637"/>
        <v>0</v>
      </c>
      <c r="BP582" s="5">
        <f t="shared" si="638"/>
        <v>0</v>
      </c>
      <c r="BQ582" s="5">
        <f t="shared" si="657"/>
        <v>0</v>
      </c>
      <c r="BR582" s="5">
        <f t="shared" si="584"/>
        <v>-1400.0000000000002</v>
      </c>
      <c r="BS582" s="5">
        <f t="shared" si="585"/>
        <v>0</v>
      </c>
      <c r="BT582" s="5">
        <f t="shared" si="639"/>
        <v>0</v>
      </c>
      <c r="BU582" s="5">
        <f t="shared" si="658"/>
        <v>0</v>
      </c>
      <c r="BV582" s="5">
        <f>IFERROR(SUM(BJ582:BU582),0)*((Cockpit!$C$3)^2)</f>
        <v>-686</v>
      </c>
      <c r="BW582" s="19">
        <f>INDEX('Team forecast'!$M$3:$AU$22,MATCH($B582,'Team forecast'!$B$3:$B$22,0),MATCH(BW$1,'Team forecast'!$M$2:$AU$2,0))</f>
        <v>0</v>
      </c>
      <c r="BX582" s="19">
        <f>INDEX('Team forecast'!$M$3:$AU$22,MATCH($B582,'Team forecast'!$B$3:$B$22,0),MATCH(BX$1,'Team forecast'!$M$2:$AU$2,0))</f>
        <v>0</v>
      </c>
      <c r="BY582" s="19">
        <f>INDEX('Team forecast'!$M$3:$AU$22,MATCH($B582,'Team forecast'!$B$3:$B$22,0),MATCH(BY$1,'Team forecast'!$M$2:$AU$2,0))</f>
        <v>0</v>
      </c>
      <c r="BZ582" s="19">
        <f>INDEX('Team forecast'!$M$3:$AU$22,MATCH($B582,'Team forecast'!$B$3:$B$22,0),MATCH(BZ$1,'Team forecast'!$M$2:$AU$2,0))</f>
        <v>0</v>
      </c>
      <c r="CA582" s="5">
        <f t="shared" si="659"/>
        <v>7000</v>
      </c>
      <c r="CB582" s="5">
        <f>INDEX('Team forecast'!$M$3:$AU$22,MATCH($B582,'Team forecast'!$B$3:$B$22,0),MATCH(CB$1,'Team forecast'!$M$2:$AU$2,0))*IF($Y582&gt;0,25000,0)</f>
        <v>0</v>
      </c>
      <c r="CC582" s="5">
        <f>INDEX('Team forecast'!$M$3:$AU$22,MATCH($B582,'Team forecast'!$B$3:$B$22,0),MATCH(CC$1,'Team forecast'!$M$2:$AU$2,0))*IF($Y582&gt;0,5000,0)</f>
        <v>0</v>
      </c>
      <c r="CD582" s="5">
        <f>INDEX('Team forecast'!$M$3:$AU$22,MATCH($B582,'Team forecast'!$B$3:$B$22,0),MATCH(CD$1,'Team forecast'!$M$2:$AU$2,0))*IF($Y582&gt;0,-15000,0)</f>
        <v>0</v>
      </c>
      <c r="CE582" s="5">
        <f t="shared" si="640"/>
        <v>0</v>
      </c>
      <c r="CF582" s="5">
        <f t="shared" si="641"/>
        <v>0</v>
      </c>
      <c r="CG582" s="5">
        <f t="shared" si="642"/>
        <v>0</v>
      </c>
      <c r="CH582" s="5">
        <f t="shared" si="643"/>
        <v>0</v>
      </c>
      <c r="CI582" s="5">
        <f t="shared" si="660"/>
        <v>0</v>
      </c>
      <c r="CJ582" s="5">
        <f t="shared" si="594"/>
        <v>-1400.0000000000002</v>
      </c>
      <c r="CK582" s="5">
        <f t="shared" si="595"/>
        <v>0</v>
      </c>
      <c r="CL582" s="5">
        <f t="shared" si="644"/>
        <v>0</v>
      </c>
      <c r="CM582" s="5">
        <f t="shared" si="661"/>
        <v>0</v>
      </c>
      <c r="CN582" s="5">
        <f>IFERROR(SUM(CB582:CM582),0)*((Cockpit!$C$3)^3)</f>
        <v>-480.2</v>
      </c>
      <c r="CO582" s="19">
        <f>INDEX('Team forecast'!$M$3:$AU$22,MATCH($B582,'Team forecast'!$B$3:$B$22,0),MATCH(CO$1,'Team forecast'!$M$2:$AU$2,0))</f>
        <v>0</v>
      </c>
      <c r="CP582" s="19">
        <f>INDEX('Team forecast'!$M$3:$AU$22,MATCH($B582,'Team forecast'!$B$3:$B$22,0),MATCH(CP$1,'Team forecast'!$M$2:$AU$2,0))</f>
        <v>0</v>
      </c>
      <c r="CQ582" s="19">
        <f>INDEX('Team forecast'!$M$3:$AU$22,MATCH($B582,'Team forecast'!$B$3:$B$22,0),MATCH(CQ$1,'Team forecast'!$M$2:$AU$2,0))</f>
        <v>0</v>
      </c>
      <c r="CR582" s="19">
        <f>INDEX('Team forecast'!$M$3:$AU$22,MATCH($B582,'Team forecast'!$B$3:$B$22,0),MATCH(CR$1,'Team forecast'!$M$2:$AU$2,0))</f>
        <v>0</v>
      </c>
      <c r="CS582" s="5">
        <f t="shared" si="662"/>
        <v>7000</v>
      </c>
      <c r="CT582" s="5">
        <f>INDEX('Team forecast'!$M$3:$AU$22,MATCH($B582,'Team forecast'!$B$3:$B$22,0),MATCH(CT$1,'Team forecast'!$M$2:$AU$2,0))*IF($Y582&gt;0,25000,0)</f>
        <v>0</v>
      </c>
      <c r="CU582" s="5">
        <f>INDEX('Team forecast'!$M$3:$AU$22,MATCH($B582,'Team forecast'!$B$3:$B$22,0),MATCH(CU$1,'Team forecast'!$M$2:$AU$2,0))*IF($Y582&gt;0,5000,0)</f>
        <v>0</v>
      </c>
      <c r="CV582" s="5">
        <f>INDEX('Team forecast'!$M$3:$AU$22,MATCH($B582,'Team forecast'!$B$3:$B$22,0),MATCH(CV$1,'Team forecast'!$M$2:$AU$2,0))*IF($Y582&gt;0,-15000,0)</f>
        <v>0</v>
      </c>
      <c r="CW582" s="5">
        <f t="shared" si="663"/>
        <v>0</v>
      </c>
      <c r="CX582" s="5">
        <f t="shared" si="664"/>
        <v>0</v>
      </c>
      <c r="CY582" s="5">
        <f t="shared" si="665"/>
        <v>0</v>
      </c>
      <c r="CZ582" s="5">
        <f t="shared" si="666"/>
        <v>0</v>
      </c>
      <c r="DA582" s="5">
        <f t="shared" si="667"/>
        <v>0</v>
      </c>
      <c r="DB582" s="5">
        <f t="shared" si="604"/>
        <v>-1400.0000000000002</v>
      </c>
      <c r="DC582" s="5">
        <f t="shared" si="605"/>
        <v>0</v>
      </c>
      <c r="DD582" s="5">
        <f t="shared" si="668"/>
        <v>0</v>
      </c>
      <c r="DE582" s="5">
        <f t="shared" si="669"/>
        <v>0</v>
      </c>
      <c r="DF582" s="5">
        <f>IFERROR(SUM(CT582:DE582),0)*((Cockpit!$C$3)^4)</f>
        <v>-336.13999999999993</v>
      </c>
      <c r="DG582" s="19">
        <f>INDEX('Team forecast'!$M$3:$AU$22,MATCH($B582,'Team forecast'!$B$3:$B$22,0),MATCH(DG$1,'Team forecast'!$M$2:$AU$2,0))</f>
        <v>0</v>
      </c>
      <c r="DH582" s="19">
        <f>INDEX('Team forecast'!$M$3:$AU$22,MATCH($B582,'Team forecast'!$B$3:$B$22,0),MATCH(DH$1,'Team forecast'!$M$2:$AU$2,0))</f>
        <v>0</v>
      </c>
      <c r="DI582" s="19">
        <f>INDEX('Team forecast'!$M$3:$AU$22,MATCH($B582,'Team forecast'!$B$3:$B$22,0),MATCH(DI$1,'Team forecast'!$M$2:$AU$2,0))</f>
        <v>0</v>
      </c>
      <c r="DJ582" s="19">
        <f>INDEX('Team forecast'!$M$3:$AU$22,MATCH($B582,'Team forecast'!$B$3:$B$22,0),MATCH(DJ$1,'Team forecast'!$M$2:$AU$2,0))</f>
        <v>0</v>
      </c>
      <c r="DK582" s="5">
        <f t="shared" si="670"/>
        <v>7000</v>
      </c>
      <c r="DL582" s="5">
        <f>INDEX('Team forecast'!$M$3:$AU$22,MATCH($B582,'Team forecast'!$B$3:$B$22,0),MATCH(DL$1,'Team forecast'!$M$2:$AU$2,0))*IF($Y582&gt;0,25000,0)</f>
        <v>0</v>
      </c>
      <c r="DM582" s="5">
        <f>INDEX('Team forecast'!$M$3:$AU$22,MATCH($B582,'Team forecast'!$B$3:$B$22,0),MATCH(DM$1,'Team forecast'!$M$2:$AU$2,0))*IF($Y582&gt;0,5000,0)</f>
        <v>0</v>
      </c>
      <c r="DN582" s="5">
        <f>INDEX('Team forecast'!$M$3:$AU$22,MATCH($B582,'Team forecast'!$B$3:$B$22,0),MATCH(DN$1,'Team forecast'!$M$2:$AU$2,0))*IF($Y582&gt;0,-15000,0)</f>
        <v>0</v>
      </c>
      <c r="DO582" s="5">
        <f t="shared" si="671"/>
        <v>0</v>
      </c>
      <c r="DP582" s="5">
        <f t="shared" si="672"/>
        <v>0</v>
      </c>
      <c r="DQ582" s="5">
        <f t="shared" si="673"/>
        <v>0</v>
      </c>
      <c r="DR582" s="5">
        <f t="shared" si="674"/>
        <v>0</v>
      </c>
      <c r="DS582" s="5">
        <f t="shared" si="675"/>
        <v>0</v>
      </c>
      <c r="DT582" s="5">
        <f t="shared" si="614"/>
        <v>-1400.0000000000002</v>
      </c>
      <c r="DU582" s="5">
        <f t="shared" si="615"/>
        <v>0</v>
      </c>
      <c r="DV582" s="5">
        <f t="shared" si="676"/>
        <v>0</v>
      </c>
      <c r="DW582" s="5">
        <f t="shared" si="677"/>
        <v>0</v>
      </c>
      <c r="DX582" s="5">
        <f>IFERROR(SUM(DL582:DW582),0)*((Cockpit!$C$3)^5)</f>
        <v>-235.29799999999994</v>
      </c>
      <c r="DY582" s="5">
        <f t="shared" si="678"/>
        <v>29853.459345132746</v>
      </c>
      <c r="DZ582" s="5" t="str">
        <f>IF(ISERROR(MATCH(A582,'Current squad'!B:B,0)),"No","Yes")</f>
        <v>No</v>
      </c>
      <c r="EA582" s="5" cm="1">
        <f t="array" ref="EA582">IFERROR(_xlfn.IFS(DZ582="Yes",0,DZ582="No",H582*1%),999999)</f>
        <v>38240</v>
      </c>
      <c r="EB582" s="5">
        <f t="shared" si="645"/>
        <v>3862240</v>
      </c>
      <c r="EC582" s="5">
        <f t="shared" si="679"/>
        <v>-8386.5406548672545</v>
      </c>
      <c r="ED582" s="1">
        <f t="shared" si="646"/>
        <v>-2.1931330164401816E-3</v>
      </c>
      <c r="EE582" s="5" t="e">
        <f>RANK(EC582,$EC$2:$EC$572)+COUNTIF($EC$2:EC582,EC582)-1</f>
        <v>#N/A</v>
      </c>
      <c r="EF582" s="4" t="e">
        <f>RANK(ED582,$ED$2:$ED$572)+COUNTIF($ED$2:ED582,ED582)-1</f>
        <v>#N/A</v>
      </c>
    </row>
    <row r="583" spans="1:136" x14ac:dyDescent="0.3">
      <c r="A583" t="str">
        <f>IF(Holdet.dk!A583&lt;&gt;"",Holdet.dk!A583,"")</f>
        <v>Nathaniel Clyne</v>
      </c>
      <c r="B583" t="str">
        <f>INDEX(Holdet.dk!B:B,MATCH($A583,Holdet.dk!$A:$A,0))</f>
        <v>Crystal Palace</v>
      </c>
      <c r="C583" t="str">
        <f>INDEX(Holdet.dk!C:C,MATCH($A583,Holdet.dk!$A:$A,0))</f>
        <v>Defense</v>
      </c>
      <c r="D583" t="str">
        <f>INDEX(Holdet.dk!D:D,MATCH($A583,Holdet.dk!$A:$A,0))</f>
        <v>2.480.000</v>
      </c>
      <c r="E583" s="1">
        <f>IFERROR(_xlfn.NUMBERVALUE(INDEX(Holdet.dk!$E:$E,MATCH($A583,Holdet.dk!$A:$A,0)),","),0)</f>
        <v>4.0000000000000001E-3</v>
      </c>
      <c r="F583" t="str">
        <f>IF(INDEX(Lookup!H:H,MATCH('Master data'!A583,Lookup!G:G,0))=0,A583,INDEX(Lookup!H:H,MATCH('Master data'!A583,Lookup!G:G,0)))</f>
        <v>Nathaniel Clyne</v>
      </c>
      <c r="G583" t="str">
        <f>IFERROR(INDEX(Lookup!B:B,MATCH(INDEX(Rotowire!C:C,MATCH(F583,Rotowire!A:A,0)),Lookup!D:D,0)),"")</f>
        <v/>
      </c>
      <c r="H583" s="5">
        <f t="shared" si="647"/>
        <v>2480000</v>
      </c>
      <c r="I583" s="19">
        <f>IFERROR(INDEX('Team forecast'!$G$3:$I$22,MATCH($B583,'Team forecast'!$B$3:$B$22,0),MATCH(I$1,'Team forecast'!$G$2:$I$2,0)),0)</f>
        <v>0.66666666666666652</v>
      </c>
      <c r="J583" s="19">
        <f>IFERROR(INDEX('Team forecast'!$G$3:$I$22,MATCH($B583,'Team forecast'!$B$3:$B$22,0),MATCH(J$1,'Team forecast'!$G$2:$I$2,0)),0)</f>
        <v>1.0823529411764703</v>
      </c>
      <c r="K583" s="19">
        <f>IFERROR(INDEX('Team forecast'!$G$3:$I$22,MATCH($B583,'Team forecast'!$B$3:$B$22,0),MATCH(K$1,'Team forecast'!$G$2:$I$2,0)),0)</f>
        <v>1.2658353671928146</v>
      </c>
      <c r="L583">
        <f>SUMIFS(Rotowire!E:E,Rotowire!$A:$A,'Master data'!$F583)</f>
        <v>0</v>
      </c>
      <c r="M583" s="2">
        <f>SUMIFS(Rotowire!F:F,Rotowire!$A:$A,'Master data'!$F583)*I583</f>
        <v>0</v>
      </c>
      <c r="N583" s="2">
        <f>SUMIFS(Rotowire!G:G,Rotowire!$A:$A,'Master data'!$F583)*I583</f>
        <v>0</v>
      </c>
      <c r="O583" s="2">
        <f>SUMIFS(Rotowire!I:I,Rotowire!$A:$A,'Master data'!$F583)*I583</f>
        <v>0</v>
      </c>
      <c r="P583" s="2">
        <f>SUMIFS(Rotowire!W:W,Rotowire!$A:$A,'Master data'!$F583)*K583</f>
        <v>0</v>
      </c>
      <c r="Q583" s="2">
        <f>SUMIFS(Rotowire!Y:Y,Rotowire!$A:$A,'Master data'!$F583)*J583</f>
        <v>0</v>
      </c>
      <c r="R583" s="2">
        <f>SUMIFS(Rotowire!AB:AB,Rotowire!$A:$A,'Master data'!$F583)</f>
        <v>0</v>
      </c>
      <c r="S583" s="2">
        <f>SUMIFS(Rotowire!AC:AC,Rotowire!$A:$A,'Master data'!$F583)</f>
        <v>0</v>
      </c>
      <c r="T583" s="2">
        <f>INDEX('Team forecast'!D$3:D$22,MATCH($B583,'Team forecast'!$B$3:$B$22,0))</f>
        <v>0.5</v>
      </c>
      <c r="U583" s="2">
        <f>INDEX('Team forecast'!E$3:E$22,MATCH($B583,'Team forecast'!$B$3:$B$22,0))</f>
        <v>2.76</v>
      </c>
      <c r="V583" s="2">
        <f>INDEX('Team forecast'!J$3:J$22,MATCH($B583,'Team forecast'!$B$3:$B$22,0))</f>
        <v>4.4699999999999997E-2</v>
      </c>
      <c r="W583" s="2">
        <f>INDEX('Team forecast'!K$3:K$22,MATCH($B583,'Team forecast'!$B$3:$B$22,0))</f>
        <v>0.1164</v>
      </c>
      <c r="X583" s="2">
        <f>INDEX('Team forecast'!L$3:L$22,MATCH($B583,'Team forecast'!$B$3:$B$22,0))</f>
        <v>0.83899999999999997</v>
      </c>
      <c r="Y583" s="5">
        <f t="shared" si="620"/>
        <v>-5000</v>
      </c>
      <c r="Z583" s="5">
        <f t="shared" si="621"/>
        <v>0</v>
      </c>
      <c r="AA583" s="5">
        <f t="shared" si="622"/>
        <v>0</v>
      </c>
      <c r="AB583" s="5">
        <f t="shared" si="623"/>
        <v>0</v>
      </c>
      <c r="AC583" s="5">
        <f t="shared" si="648"/>
        <v>0</v>
      </c>
      <c r="AD583" s="5">
        <f t="shared" si="624"/>
        <v>0</v>
      </c>
      <c r="AE583" s="5">
        <f t="shared" si="625"/>
        <v>0</v>
      </c>
      <c r="AF583" s="5">
        <f t="shared" si="649"/>
        <v>0</v>
      </c>
      <c r="AG583" s="5">
        <f t="shared" si="650"/>
        <v>0</v>
      </c>
      <c r="AH583" s="5">
        <f t="shared" si="626"/>
        <v>0</v>
      </c>
      <c r="AI583" s="5">
        <f t="shared" si="627"/>
        <v>0</v>
      </c>
      <c r="AJ583" s="5">
        <f t="shared" si="651"/>
        <v>0</v>
      </c>
      <c r="AK583" s="5">
        <f t="shared" si="652"/>
        <v>0</v>
      </c>
      <c r="AL583" s="5">
        <f>IFERROR(SUM(Y583:AK583),-5000)*((Cockpit!$C$3)^0)</f>
        <v>-5000</v>
      </c>
      <c r="AM583" s="19">
        <f>INDEX('Team forecast'!$M$3:$AU$22,MATCH($B583,'Team forecast'!$B$3:$B$22,0),MATCH(AM$1,'Team forecast'!$M$2:$AU$2,0))</f>
        <v>0</v>
      </c>
      <c r="AN583" s="19">
        <f>INDEX('Team forecast'!$M$3:$AU$22,MATCH($B583,'Team forecast'!$B$3:$B$22,0),MATCH(AN$1,'Team forecast'!$M$2:$AU$2,0))</f>
        <v>0</v>
      </c>
      <c r="AO583" s="19">
        <f>INDEX('Team forecast'!$M$3:$AU$22,MATCH($B583,'Team forecast'!$B$3:$B$22,0),MATCH(AO$1,'Team forecast'!$M$2:$AU$2,0))</f>
        <v>0</v>
      </c>
      <c r="AP583" s="19">
        <f>INDEX('Team forecast'!$M$3:$AU$22,MATCH($B583,'Team forecast'!$B$3:$B$22,0),MATCH(AP$1,'Team forecast'!$M$2:$AU$2,0))</f>
        <v>0</v>
      </c>
      <c r="AQ583" s="5">
        <f t="shared" si="653"/>
        <v>-5000</v>
      </c>
      <c r="AR583" s="5">
        <f>INDEX('Team forecast'!$M$3:$AU$22,MATCH($B583,'Team forecast'!$B$3:$B$22,0),MATCH(AR$1,'Team forecast'!$M$2:$AU$2,0))*IF($Y583&gt;0,25000,0)</f>
        <v>0</v>
      </c>
      <c r="AS583" s="5">
        <f>INDEX('Team forecast'!$M$3:$AU$22,MATCH($B583,'Team forecast'!$B$3:$B$22,0),MATCH(AS$1,'Team forecast'!$M$2:$AU$2,0))*IF($Y583&gt;0,5000,0)</f>
        <v>0</v>
      </c>
      <c r="AT583" s="5">
        <f>INDEX('Team forecast'!$M$3:$AU$22,MATCH($B583,'Team forecast'!$B$3:$B$22,0),MATCH(AT$1,'Team forecast'!$M$2:$AU$2,0))*IF($Y583&gt;0,-15000,0)</f>
        <v>0</v>
      </c>
      <c r="AU583" s="5">
        <f t="shared" si="628"/>
        <v>0</v>
      </c>
      <c r="AV583" s="5">
        <f t="shared" si="629"/>
        <v>0</v>
      </c>
      <c r="AW583" s="5">
        <f t="shared" si="630"/>
        <v>0</v>
      </c>
      <c r="AX583" s="5">
        <f t="shared" si="631"/>
        <v>0</v>
      </c>
      <c r="AY583" s="5">
        <f t="shared" si="654"/>
        <v>0</v>
      </c>
      <c r="AZ583" s="5">
        <f t="shared" si="632"/>
        <v>0</v>
      </c>
      <c r="BA583" s="5">
        <f t="shared" si="633"/>
        <v>0</v>
      </c>
      <c r="BB583" s="5">
        <f t="shared" si="634"/>
        <v>0</v>
      </c>
      <c r="BC583" s="5">
        <f t="shared" si="655"/>
        <v>0</v>
      </c>
      <c r="BD583" s="5">
        <f>IFERROR(SUM(AR583:BC583),0)*((Cockpit!$C$3)^1)</f>
        <v>0</v>
      </c>
      <c r="BE583" s="19">
        <f>INDEX('Team forecast'!$M$3:$AU$22,MATCH($B583,'Team forecast'!$B$3:$B$22,0),MATCH(BE$1,'Team forecast'!$M$2:$AU$2,0))</f>
        <v>0</v>
      </c>
      <c r="BF583" s="19">
        <f>INDEX('Team forecast'!$M$3:$AU$22,MATCH($B583,'Team forecast'!$B$3:$B$22,0),MATCH(BF$1,'Team forecast'!$M$2:$AU$2,0))</f>
        <v>0</v>
      </c>
      <c r="BG583" s="19">
        <f>INDEX('Team forecast'!$M$3:$AU$22,MATCH($B583,'Team forecast'!$B$3:$B$22,0),MATCH(BG$1,'Team forecast'!$M$2:$AU$2,0))</f>
        <v>0</v>
      </c>
      <c r="BH583" s="19">
        <f>INDEX('Team forecast'!$M$3:$AU$22,MATCH($B583,'Team forecast'!$B$3:$B$22,0),MATCH(BH$1,'Team forecast'!$M$2:$AU$2,0))</f>
        <v>0</v>
      </c>
      <c r="BI583" s="5">
        <f t="shared" si="656"/>
        <v>-5000</v>
      </c>
      <c r="BJ583" s="5">
        <f>INDEX('Team forecast'!$M$3:$AU$22,MATCH($B583,'Team forecast'!$B$3:$B$22,0),MATCH(BJ$1,'Team forecast'!$M$2:$AU$2,0))*IF($Y583&gt;0,25000,0)</f>
        <v>0</v>
      </c>
      <c r="BK583" s="5">
        <f>INDEX('Team forecast'!$M$3:$AU$22,MATCH($B583,'Team forecast'!$B$3:$B$22,0),MATCH(BK$1,'Team forecast'!$M$2:$AU$2,0))*IF($Y583&gt;0,5000,0)</f>
        <v>0</v>
      </c>
      <c r="BL583" s="5">
        <f>INDEX('Team forecast'!$M$3:$AU$22,MATCH($B583,'Team forecast'!$B$3:$B$22,0),MATCH(BL$1,'Team forecast'!$M$2:$AU$2,0))*IF($Y583&gt;0,-15000,0)</f>
        <v>0</v>
      </c>
      <c r="BM583" s="5">
        <f t="shared" si="635"/>
        <v>0</v>
      </c>
      <c r="BN583" s="5">
        <f t="shared" si="636"/>
        <v>0</v>
      </c>
      <c r="BO583" s="5">
        <f t="shared" si="637"/>
        <v>0</v>
      </c>
      <c r="BP583" s="5">
        <f t="shared" si="638"/>
        <v>0</v>
      </c>
      <c r="BQ583" s="5">
        <f t="shared" si="657"/>
        <v>0</v>
      </c>
      <c r="BR583" s="5">
        <f t="shared" si="584"/>
        <v>0</v>
      </c>
      <c r="BS583" s="5">
        <f t="shared" si="585"/>
        <v>0</v>
      </c>
      <c r="BT583" s="5">
        <f t="shared" si="639"/>
        <v>0</v>
      </c>
      <c r="BU583" s="5">
        <f t="shared" si="658"/>
        <v>0</v>
      </c>
      <c r="BV583" s="5">
        <f>IFERROR(SUM(BJ583:BU583),0)*((Cockpit!$C$3)^2)</f>
        <v>0</v>
      </c>
      <c r="BW583" s="19">
        <f>INDEX('Team forecast'!$M$3:$AU$22,MATCH($B583,'Team forecast'!$B$3:$B$22,0),MATCH(BW$1,'Team forecast'!$M$2:$AU$2,0))</f>
        <v>0</v>
      </c>
      <c r="BX583" s="19">
        <f>INDEX('Team forecast'!$M$3:$AU$22,MATCH($B583,'Team forecast'!$B$3:$B$22,0),MATCH(BX$1,'Team forecast'!$M$2:$AU$2,0))</f>
        <v>0</v>
      </c>
      <c r="BY583" s="19">
        <f>INDEX('Team forecast'!$M$3:$AU$22,MATCH($B583,'Team forecast'!$B$3:$B$22,0),MATCH(BY$1,'Team forecast'!$M$2:$AU$2,0))</f>
        <v>0</v>
      </c>
      <c r="BZ583" s="19">
        <f>INDEX('Team forecast'!$M$3:$AU$22,MATCH($B583,'Team forecast'!$B$3:$B$22,0),MATCH(BZ$1,'Team forecast'!$M$2:$AU$2,0))</f>
        <v>0</v>
      </c>
      <c r="CA583" s="5">
        <f t="shared" si="659"/>
        <v>-5000</v>
      </c>
      <c r="CB583" s="5">
        <f>INDEX('Team forecast'!$M$3:$AU$22,MATCH($B583,'Team forecast'!$B$3:$B$22,0),MATCH(CB$1,'Team forecast'!$M$2:$AU$2,0))*IF($Y583&gt;0,25000,0)</f>
        <v>0</v>
      </c>
      <c r="CC583" s="5">
        <f>INDEX('Team forecast'!$M$3:$AU$22,MATCH($B583,'Team forecast'!$B$3:$B$22,0),MATCH(CC$1,'Team forecast'!$M$2:$AU$2,0))*IF($Y583&gt;0,5000,0)</f>
        <v>0</v>
      </c>
      <c r="CD583" s="5">
        <f>INDEX('Team forecast'!$M$3:$AU$22,MATCH($B583,'Team forecast'!$B$3:$B$22,0),MATCH(CD$1,'Team forecast'!$M$2:$AU$2,0))*IF($Y583&gt;0,-15000,0)</f>
        <v>0</v>
      </c>
      <c r="CE583" s="5">
        <f t="shared" si="640"/>
        <v>0</v>
      </c>
      <c r="CF583" s="5">
        <f t="shared" si="641"/>
        <v>0</v>
      </c>
      <c r="CG583" s="5">
        <f t="shared" si="642"/>
        <v>0</v>
      </c>
      <c r="CH583" s="5">
        <f t="shared" si="643"/>
        <v>0</v>
      </c>
      <c r="CI583" s="5">
        <f t="shared" si="660"/>
        <v>0</v>
      </c>
      <c r="CJ583" s="5">
        <f t="shared" si="594"/>
        <v>0</v>
      </c>
      <c r="CK583" s="5">
        <f t="shared" si="595"/>
        <v>0</v>
      </c>
      <c r="CL583" s="5">
        <f t="shared" si="644"/>
        <v>0</v>
      </c>
      <c r="CM583" s="5">
        <f t="shared" si="661"/>
        <v>0</v>
      </c>
      <c r="CN583" s="5">
        <f>IFERROR(SUM(CB583:CM583),0)*((Cockpit!$C$3)^3)</f>
        <v>0</v>
      </c>
      <c r="CO583" s="19">
        <f>INDEX('Team forecast'!$M$3:$AU$22,MATCH($B583,'Team forecast'!$B$3:$B$22,0),MATCH(CO$1,'Team forecast'!$M$2:$AU$2,0))</f>
        <v>0</v>
      </c>
      <c r="CP583" s="19">
        <f>INDEX('Team forecast'!$M$3:$AU$22,MATCH($B583,'Team forecast'!$B$3:$B$22,0),MATCH(CP$1,'Team forecast'!$M$2:$AU$2,0))</f>
        <v>0</v>
      </c>
      <c r="CQ583" s="19">
        <f>INDEX('Team forecast'!$M$3:$AU$22,MATCH($B583,'Team forecast'!$B$3:$B$22,0),MATCH(CQ$1,'Team forecast'!$M$2:$AU$2,0))</f>
        <v>0</v>
      </c>
      <c r="CR583" s="19">
        <f>INDEX('Team forecast'!$M$3:$AU$22,MATCH($B583,'Team forecast'!$B$3:$B$22,0),MATCH(CR$1,'Team forecast'!$M$2:$AU$2,0))</f>
        <v>0</v>
      </c>
      <c r="CS583" s="5">
        <f t="shared" si="662"/>
        <v>-5000</v>
      </c>
      <c r="CT583" s="5">
        <f>INDEX('Team forecast'!$M$3:$AU$22,MATCH($B583,'Team forecast'!$B$3:$B$22,0),MATCH(CT$1,'Team forecast'!$M$2:$AU$2,0))*IF($Y583&gt;0,25000,0)</f>
        <v>0</v>
      </c>
      <c r="CU583" s="5">
        <f>INDEX('Team forecast'!$M$3:$AU$22,MATCH($B583,'Team forecast'!$B$3:$B$22,0),MATCH(CU$1,'Team forecast'!$M$2:$AU$2,0))*IF($Y583&gt;0,5000,0)</f>
        <v>0</v>
      </c>
      <c r="CV583" s="5">
        <f>INDEX('Team forecast'!$M$3:$AU$22,MATCH($B583,'Team forecast'!$B$3:$B$22,0),MATCH(CV$1,'Team forecast'!$M$2:$AU$2,0))*IF($Y583&gt;0,-15000,0)</f>
        <v>0</v>
      </c>
      <c r="CW583" s="5">
        <f t="shared" si="663"/>
        <v>0</v>
      </c>
      <c r="CX583" s="5">
        <f t="shared" si="664"/>
        <v>0</v>
      </c>
      <c r="CY583" s="5">
        <f t="shared" si="665"/>
        <v>0</v>
      </c>
      <c r="CZ583" s="5">
        <f t="shared" si="666"/>
        <v>0</v>
      </c>
      <c r="DA583" s="5">
        <f t="shared" si="667"/>
        <v>0</v>
      </c>
      <c r="DB583" s="5">
        <f t="shared" si="604"/>
        <v>0</v>
      </c>
      <c r="DC583" s="5">
        <f t="shared" si="605"/>
        <v>0</v>
      </c>
      <c r="DD583" s="5">
        <f t="shared" si="668"/>
        <v>0</v>
      </c>
      <c r="DE583" s="5">
        <f t="shared" si="669"/>
        <v>0</v>
      </c>
      <c r="DF583" s="5">
        <f>IFERROR(SUM(CT583:DE583),0)*((Cockpit!$C$3)^4)</f>
        <v>0</v>
      </c>
      <c r="DG583" s="19">
        <f>INDEX('Team forecast'!$M$3:$AU$22,MATCH($B583,'Team forecast'!$B$3:$B$22,0),MATCH(DG$1,'Team forecast'!$M$2:$AU$2,0))</f>
        <v>0</v>
      </c>
      <c r="DH583" s="19">
        <f>INDEX('Team forecast'!$M$3:$AU$22,MATCH($B583,'Team forecast'!$B$3:$B$22,0),MATCH(DH$1,'Team forecast'!$M$2:$AU$2,0))</f>
        <v>0</v>
      </c>
      <c r="DI583" s="19">
        <f>INDEX('Team forecast'!$M$3:$AU$22,MATCH($B583,'Team forecast'!$B$3:$B$22,0),MATCH(DI$1,'Team forecast'!$M$2:$AU$2,0))</f>
        <v>0</v>
      </c>
      <c r="DJ583" s="19">
        <f>INDEX('Team forecast'!$M$3:$AU$22,MATCH($B583,'Team forecast'!$B$3:$B$22,0),MATCH(DJ$1,'Team forecast'!$M$2:$AU$2,0))</f>
        <v>0</v>
      </c>
      <c r="DK583" s="5">
        <f t="shared" si="670"/>
        <v>-5000</v>
      </c>
      <c r="DL583" s="5">
        <f>INDEX('Team forecast'!$M$3:$AU$22,MATCH($B583,'Team forecast'!$B$3:$B$22,0),MATCH(DL$1,'Team forecast'!$M$2:$AU$2,0))*IF($Y583&gt;0,25000,0)</f>
        <v>0</v>
      </c>
      <c r="DM583" s="5">
        <f>INDEX('Team forecast'!$M$3:$AU$22,MATCH($B583,'Team forecast'!$B$3:$B$22,0),MATCH(DM$1,'Team forecast'!$M$2:$AU$2,0))*IF($Y583&gt;0,5000,0)</f>
        <v>0</v>
      </c>
      <c r="DN583" s="5">
        <f>INDEX('Team forecast'!$M$3:$AU$22,MATCH($B583,'Team forecast'!$B$3:$B$22,0),MATCH(DN$1,'Team forecast'!$M$2:$AU$2,0))*IF($Y583&gt;0,-15000,0)</f>
        <v>0</v>
      </c>
      <c r="DO583" s="5">
        <f t="shared" si="671"/>
        <v>0</v>
      </c>
      <c r="DP583" s="5">
        <f t="shared" si="672"/>
        <v>0</v>
      </c>
      <c r="DQ583" s="5">
        <f t="shared" si="673"/>
        <v>0</v>
      </c>
      <c r="DR583" s="5">
        <f t="shared" si="674"/>
        <v>0</v>
      </c>
      <c r="DS583" s="5">
        <f t="shared" si="675"/>
        <v>0</v>
      </c>
      <c r="DT583" s="5">
        <f t="shared" si="614"/>
        <v>0</v>
      </c>
      <c r="DU583" s="5">
        <f t="shared" si="615"/>
        <v>0</v>
      </c>
      <c r="DV583" s="5">
        <f t="shared" si="676"/>
        <v>0</v>
      </c>
      <c r="DW583" s="5">
        <f t="shared" si="677"/>
        <v>0</v>
      </c>
      <c r="DX583" s="5">
        <f>IFERROR(SUM(DL583:DW583),0)*((Cockpit!$C$3)^5)</f>
        <v>0</v>
      </c>
      <c r="DY583" s="5">
        <f t="shared" si="678"/>
        <v>-5000</v>
      </c>
      <c r="DZ583" s="5" t="str">
        <f>IF(ISERROR(MATCH(A583,'Current squad'!B:B,0)),"No","Yes")</f>
        <v>No</v>
      </c>
      <c r="EA583" s="5" cm="1">
        <f t="array" ref="EA583">IFERROR(_xlfn.IFS(DZ583="Yes",0,DZ583="No",H583*1%),999999)</f>
        <v>24800</v>
      </c>
      <c r="EB583" s="5">
        <f t="shared" si="645"/>
        <v>2504800</v>
      </c>
      <c r="EC583" s="5">
        <f t="shared" si="679"/>
        <v>-29800</v>
      </c>
      <c r="ED583" s="1">
        <f t="shared" si="646"/>
        <v>-1.2016129032258065E-2</v>
      </c>
      <c r="EE583" s="5" t="e">
        <f>RANK(EC583,$EC$2:$EC$572)+COUNTIF($EC$2:EC583,EC583)-1</f>
        <v>#N/A</v>
      </c>
      <c r="EF583" s="4" t="e">
        <f>RANK(ED583,$ED$2:$ED$572)+COUNTIF($ED$2:ED583,ED583)-1</f>
        <v>#N/A</v>
      </c>
    </row>
    <row r="584" spans="1:136" x14ac:dyDescent="0.3">
      <c r="A584" t="str">
        <f>IF(Holdet.dk!A584&lt;&gt;"",Holdet.dk!A584,"")</f>
        <v>Taylor Perry</v>
      </c>
      <c r="B584" t="str">
        <f>INDEX(Holdet.dk!B:B,MATCH($A584,Holdet.dk!$A:$A,0))</f>
        <v>Wolverhampton</v>
      </c>
      <c r="C584" t="str">
        <f>INDEX(Holdet.dk!C:C,MATCH($A584,Holdet.dk!$A:$A,0))</f>
        <v>Midfield</v>
      </c>
      <c r="D584" t="str">
        <f>INDEX(Holdet.dk!D:D,MATCH($A584,Holdet.dk!$A:$A,0))</f>
        <v>2.400.000</v>
      </c>
      <c r="E584" s="1">
        <f>IFERROR(_xlfn.NUMBERVALUE(INDEX(Holdet.dk!$E:$E,MATCH($A584,Holdet.dk!$A:$A,0)),","),0)</f>
        <v>1E-3</v>
      </c>
      <c r="F584" t="str">
        <f>IF(INDEX(Lookup!H:H,MATCH('Master data'!A584,Lookup!G:G,0))=0,A584,INDEX(Lookup!H:H,MATCH('Master data'!A584,Lookup!G:G,0)))</f>
        <v>Taylor Perry</v>
      </c>
      <c r="G584" t="str">
        <f>IFERROR(INDEX(Lookup!B:B,MATCH(INDEX(Rotowire!C:C,MATCH(F584,Rotowire!A:A,0)),Lookup!D:D,0)),"")</f>
        <v/>
      </c>
      <c r="H584" s="5">
        <f t="shared" si="647"/>
        <v>2400000</v>
      </c>
      <c r="I584" s="19">
        <f>IFERROR(INDEX('Team forecast'!$G$3:$I$22,MATCH($B584,'Team forecast'!$B$3:$B$22,0),MATCH(I$1,'Team forecast'!$G$2:$I$2,0)),0)</f>
        <v>0.75816993464052274</v>
      </c>
      <c r="J584" s="19">
        <f>IFERROR(INDEX('Team forecast'!$G$3:$I$22,MATCH($B584,'Team forecast'!$B$3:$B$22,0),MATCH(J$1,'Team forecast'!$G$2:$I$2,0)),0)</f>
        <v>1.0869565217391304</v>
      </c>
      <c r="K584" s="19">
        <f>IFERROR(INDEX('Team forecast'!$G$3:$I$22,MATCH($B584,'Team forecast'!$B$3:$B$22,0),MATCH(K$1,'Team forecast'!$G$2:$I$2,0)),0)</f>
        <v>0.89252064059371927</v>
      </c>
      <c r="L584">
        <f>SUMIFS(Rotowire!E:E,Rotowire!$A:$A,'Master data'!$F584)</f>
        <v>0</v>
      </c>
      <c r="M584" s="2">
        <f>SUMIFS(Rotowire!F:F,Rotowire!$A:$A,'Master data'!$F584)*I584</f>
        <v>0</v>
      </c>
      <c r="N584" s="2">
        <f>SUMIFS(Rotowire!G:G,Rotowire!$A:$A,'Master data'!$F584)*I584</f>
        <v>0</v>
      </c>
      <c r="O584" s="2">
        <f>SUMIFS(Rotowire!I:I,Rotowire!$A:$A,'Master data'!$F584)*I584</f>
        <v>0</v>
      </c>
      <c r="P584" s="2">
        <f>SUMIFS(Rotowire!W:W,Rotowire!$A:$A,'Master data'!$F584)*K584</f>
        <v>0</v>
      </c>
      <c r="Q584" s="2">
        <f>SUMIFS(Rotowire!Y:Y,Rotowire!$A:$A,'Master data'!$F584)*J584</f>
        <v>0</v>
      </c>
      <c r="R584" s="2">
        <f>SUMIFS(Rotowire!AB:AB,Rotowire!$A:$A,'Master data'!$F584)</f>
        <v>0</v>
      </c>
      <c r="S584" s="2">
        <f>SUMIFS(Rotowire!AC:AC,Rotowire!$A:$A,'Master data'!$F584)</f>
        <v>0</v>
      </c>
      <c r="T584" s="2">
        <f>INDEX('Team forecast'!D$3:D$22,MATCH($B584,'Team forecast'!$B$3:$B$22,0))</f>
        <v>1.1599999999999999</v>
      </c>
      <c r="U584" s="2">
        <f>INDEX('Team forecast'!E$3:E$22,MATCH($B584,'Team forecast'!$B$3:$B$22,0))</f>
        <v>1.5</v>
      </c>
      <c r="V584" s="2">
        <f>INDEX('Team forecast'!J$3:J$22,MATCH($B584,'Team forecast'!$B$3:$B$22,0))</f>
        <v>0.29099999999999998</v>
      </c>
      <c r="W584" s="2">
        <f>INDEX('Team forecast'!K$3:K$22,MATCH($B584,'Team forecast'!$B$3:$B$22,0))</f>
        <v>0.26269999999999999</v>
      </c>
      <c r="X584" s="2">
        <f>INDEX('Team forecast'!L$3:L$22,MATCH($B584,'Team forecast'!$B$3:$B$22,0))</f>
        <v>0.44640000000000002</v>
      </c>
      <c r="Y584" s="5">
        <f t="shared" si="620"/>
        <v>-5000</v>
      </c>
      <c r="Z584" s="5">
        <f t="shared" si="621"/>
        <v>0</v>
      </c>
      <c r="AA584" s="5">
        <f t="shared" si="622"/>
        <v>0</v>
      </c>
      <c r="AB584" s="5">
        <f t="shared" si="623"/>
        <v>0</v>
      </c>
      <c r="AC584" s="5">
        <f t="shared" si="648"/>
        <v>0</v>
      </c>
      <c r="AD584" s="5">
        <f t="shared" si="624"/>
        <v>0</v>
      </c>
      <c r="AE584" s="5">
        <f t="shared" si="625"/>
        <v>0</v>
      </c>
      <c r="AF584" s="5">
        <f t="shared" si="649"/>
        <v>0</v>
      </c>
      <c r="AG584" s="5">
        <f t="shared" si="650"/>
        <v>0</v>
      </c>
      <c r="AH584" s="5">
        <f t="shared" si="626"/>
        <v>0</v>
      </c>
      <c r="AI584" s="5">
        <f t="shared" si="627"/>
        <v>0</v>
      </c>
      <c r="AJ584" s="5">
        <f t="shared" si="651"/>
        <v>0</v>
      </c>
      <c r="AK584" s="5">
        <f t="shared" si="652"/>
        <v>0</v>
      </c>
      <c r="AL584" s="5">
        <f>IFERROR(SUM(Y584:AK584),-5000)*((Cockpit!$C$3)^0)</f>
        <v>-5000</v>
      </c>
      <c r="AM584" s="19">
        <f>INDEX('Team forecast'!$M$3:$AU$22,MATCH($B584,'Team forecast'!$B$3:$B$22,0),MATCH(AM$1,'Team forecast'!$M$2:$AU$2,0))</f>
        <v>0</v>
      </c>
      <c r="AN584" s="19">
        <f>INDEX('Team forecast'!$M$3:$AU$22,MATCH($B584,'Team forecast'!$B$3:$B$22,0),MATCH(AN$1,'Team forecast'!$M$2:$AU$2,0))</f>
        <v>0</v>
      </c>
      <c r="AO584" s="19">
        <f>INDEX('Team forecast'!$M$3:$AU$22,MATCH($B584,'Team forecast'!$B$3:$B$22,0),MATCH(AO$1,'Team forecast'!$M$2:$AU$2,0))</f>
        <v>0</v>
      </c>
      <c r="AP584" s="19">
        <f>INDEX('Team forecast'!$M$3:$AU$22,MATCH($B584,'Team forecast'!$B$3:$B$22,0),MATCH(AP$1,'Team forecast'!$M$2:$AU$2,0))</f>
        <v>0</v>
      </c>
      <c r="AQ584" s="5">
        <f t="shared" si="653"/>
        <v>-5000</v>
      </c>
      <c r="AR584" s="5">
        <f>INDEX('Team forecast'!$M$3:$AU$22,MATCH($B584,'Team forecast'!$B$3:$B$22,0),MATCH(AR$1,'Team forecast'!$M$2:$AU$2,0))*IF($Y584&gt;0,25000,0)</f>
        <v>0</v>
      </c>
      <c r="AS584" s="5">
        <f>INDEX('Team forecast'!$M$3:$AU$22,MATCH($B584,'Team forecast'!$B$3:$B$22,0),MATCH(AS$1,'Team forecast'!$M$2:$AU$2,0))*IF($Y584&gt;0,5000,0)</f>
        <v>0</v>
      </c>
      <c r="AT584" s="5">
        <f>INDEX('Team forecast'!$M$3:$AU$22,MATCH($B584,'Team forecast'!$B$3:$B$22,0),MATCH(AT$1,'Team forecast'!$M$2:$AU$2,0))*IF($Y584&gt;0,-15000,0)</f>
        <v>0</v>
      </c>
      <c r="AU584" s="5">
        <f t="shared" si="628"/>
        <v>0</v>
      </c>
      <c r="AV584" s="5">
        <f t="shared" si="629"/>
        <v>0</v>
      </c>
      <c r="AW584" s="5">
        <f t="shared" si="630"/>
        <v>0</v>
      </c>
      <c r="AX584" s="5">
        <f t="shared" si="631"/>
        <v>0</v>
      </c>
      <c r="AY584" s="5">
        <f t="shared" si="654"/>
        <v>0</v>
      </c>
      <c r="AZ584" s="5">
        <f t="shared" si="632"/>
        <v>0</v>
      </c>
      <c r="BA584" s="5">
        <f t="shared" si="633"/>
        <v>0</v>
      </c>
      <c r="BB584" s="5">
        <f t="shared" si="634"/>
        <v>0</v>
      </c>
      <c r="BC584" s="5">
        <f t="shared" si="655"/>
        <v>0</v>
      </c>
      <c r="BD584" s="5">
        <f>IFERROR(SUM(AR584:BC584),0)*((Cockpit!$C$3)^1)</f>
        <v>0</v>
      </c>
      <c r="BE584" s="19">
        <f>INDEX('Team forecast'!$M$3:$AU$22,MATCH($B584,'Team forecast'!$B$3:$B$22,0),MATCH(BE$1,'Team forecast'!$M$2:$AU$2,0))</f>
        <v>0</v>
      </c>
      <c r="BF584" s="19">
        <f>INDEX('Team forecast'!$M$3:$AU$22,MATCH($B584,'Team forecast'!$B$3:$B$22,0),MATCH(BF$1,'Team forecast'!$M$2:$AU$2,0))</f>
        <v>0</v>
      </c>
      <c r="BG584" s="19">
        <f>INDEX('Team forecast'!$M$3:$AU$22,MATCH($B584,'Team forecast'!$B$3:$B$22,0),MATCH(BG$1,'Team forecast'!$M$2:$AU$2,0))</f>
        <v>0</v>
      </c>
      <c r="BH584" s="19">
        <f>INDEX('Team forecast'!$M$3:$AU$22,MATCH($B584,'Team forecast'!$B$3:$B$22,0),MATCH(BH$1,'Team forecast'!$M$2:$AU$2,0))</f>
        <v>0</v>
      </c>
      <c r="BI584" s="5">
        <f t="shared" si="656"/>
        <v>-5000</v>
      </c>
      <c r="BJ584" s="5">
        <f>INDEX('Team forecast'!$M$3:$AU$22,MATCH($B584,'Team forecast'!$B$3:$B$22,0),MATCH(BJ$1,'Team forecast'!$M$2:$AU$2,0))*IF($Y584&gt;0,25000,0)</f>
        <v>0</v>
      </c>
      <c r="BK584" s="5">
        <f>INDEX('Team forecast'!$M$3:$AU$22,MATCH($B584,'Team forecast'!$B$3:$B$22,0),MATCH(BK$1,'Team forecast'!$M$2:$AU$2,0))*IF($Y584&gt;0,5000,0)</f>
        <v>0</v>
      </c>
      <c r="BL584" s="5">
        <f>INDEX('Team forecast'!$M$3:$AU$22,MATCH($B584,'Team forecast'!$B$3:$B$22,0),MATCH(BL$1,'Team forecast'!$M$2:$AU$2,0))*IF($Y584&gt;0,-15000,0)</f>
        <v>0</v>
      </c>
      <c r="BM584" s="5">
        <f t="shared" si="635"/>
        <v>0</v>
      </c>
      <c r="BN584" s="5">
        <f t="shared" si="636"/>
        <v>0</v>
      </c>
      <c r="BO584" s="5">
        <f t="shared" si="637"/>
        <v>0</v>
      </c>
      <c r="BP584" s="5">
        <f t="shared" si="638"/>
        <v>0</v>
      </c>
      <c r="BQ584" s="5">
        <f t="shared" si="657"/>
        <v>0</v>
      </c>
      <c r="BR584" s="5">
        <f t="shared" si="584"/>
        <v>0</v>
      </c>
      <c r="BS584" s="5">
        <f t="shared" si="585"/>
        <v>0</v>
      </c>
      <c r="BT584" s="5">
        <f t="shared" si="639"/>
        <v>0</v>
      </c>
      <c r="BU584" s="5">
        <f t="shared" si="658"/>
        <v>0</v>
      </c>
      <c r="BV584" s="5">
        <f>IFERROR(SUM(BJ584:BU584),0)*((Cockpit!$C$3)^2)</f>
        <v>0</v>
      </c>
      <c r="BW584" s="19">
        <f>INDEX('Team forecast'!$M$3:$AU$22,MATCH($B584,'Team forecast'!$B$3:$B$22,0),MATCH(BW$1,'Team forecast'!$M$2:$AU$2,0))</f>
        <v>0</v>
      </c>
      <c r="BX584" s="19">
        <f>INDEX('Team forecast'!$M$3:$AU$22,MATCH($B584,'Team forecast'!$B$3:$B$22,0),MATCH(BX$1,'Team forecast'!$M$2:$AU$2,0))</f>
        <v>0</v>
      </c>
      <c r="BY584" s="19">
        <f>INDEX('Team forecast'!$M$3:$AU$22,MATCH($B584,'Team forecast'!$B$3:$B$22,0),MATCH(BY$1,'Team forecast'!$M$2:$AU$2,0))</f>
        <v>0</v>
      </c>
      <c r="BZ584" s="19">
        <f>INDEX('Team forecast'!$M$3:$AU$22,MATCH($B584,'Team forecast'!$B$3:$B$22,0),MATCH(BZ$1,'Team forecast'!$M$2:$AU$2,0))</f>
        <v>0</v>
      </c>
      <c r="CA584" s="5">
        <f t="shared" si="659"/>
        <v>-5000</v>
      </c>
      <c r="CB584" s="5">
        <f>INDEX('Team forecast'!$M$3:$AU$22,MATCH($B584,'Team forecast'!$B$3:$B$22,0),MATCH(CB$1,'Team forecast'!$M$2:$AU$2,0))*IF($Y584&gt;0,25000,0)</f>
        <v>0</v>
      </c>
      <c r="CC584" s="5">
        <f>INDEX('Team forecast'!$M$3:$AU$22,MATCH($B584,'Team forecast'!$B$3:$B$22,0),MATCH(CC$1,'Team forecast'!$M$2:$AU$2,0))*IF($Y584&gt;0,5000,0)</f>
        <v>0</v>
      </c>
      <c r="CD584" s="5">
        <f>INDEX('Team forecast'!$M$3:$AU$22,MATCH($B584,'Team forecast'!$B$3:$B$22,0),MATCH(CD$1,'Team forecast'!$M$2:$AU$2,0))*IF($Y584&gt;0,-15000,0)</f>
        <v>0</v>
      </c>
      <c r="CE584" s="5">
        <f t="shared" si="640"/>
        <v>0</v>
      </c>
      <c r="CF584" s="5">
        <f t="shared" si="641"/>
        <v>0</v>
      </c>
      <c r="CG584" s="5">
        <f t="shared" si="642"/>
        <v>0</v>
      </c>
      <c r="CH584" s="5">
        <f t="shared" si="643"/>
        <v>0</v>
      </c>
      <c r="CI584" s="5">
        <f t="shared" si="660"/>
        <v>0</v>
      </c>
      <c r="CJ584" s="5">
        <f t="shared" si="594"/>
        <v>0</v>
      </c>
      <c r="CK584" s="5">
        <f t="shared" si="595"/>
        <v>0</v>
      </c>
      <c r="CL584" s="5">
        <f t="shared" si="644"/>
        <v>0</v>
      </c>
      <c r="CM584" s="5">
        <f t="shared" si="661"/>
        <v>0</v>
      </c>
      <c r="CN584" s="5">
        <f>IFERROR(SUM(CB584:CM584),0)*((Cockpit!$C$3)^3)</f>
        <v>0</v>
      </c>
      <c r="CO584" s="19">
        <f>INDEX('Team forecast'!$M$3:$AU$22,MATCH($B584,'Team forecast'!$B$3:$B$22,0),MATCH(CO$1,'Team forecast'!$M$2:$AU$2,0))</f>
        <v>0</v>
      </c>
      <c r="CP584" s="19">
        <f>INDEX('Team forecast'!$M$3:$AU$22,MATCH($B584,'Team forecast'!$B$3:$B$22,0),MATCH(CP$1,'Team forecast'!$M$2:$AU$2,0))</f>
        <v>0</v>
      </c>
      <c r="CQ584" s="19">
        <f>INDEX('Team forecast'!$M$3:$AU$22,MATCH($B584,'Team forecast'!$B$3:$B$22,0),MATCH(CQ$1,'Team forecast'!$M$2:$AU$2,0))</f>
        <v>0</v>
      </c>
      <c r="CR584" s="19">
        <f>INDEX('Team forecast'!$M$3:$AU$22,MATCH($B584,'Team forecast'!$B$3:$B$22,0),MATCH(CR$1,'Team forecast'!$M$2:$AU$2,0))</f>
        <v>0</v>
      </c>
      <c r="CS584" s="5">
        <f t="shared" si="662"/>
        <v>-5000</v>
      </c>
      <c r="CT584" s="5">
        <f>INDEX('Team forecast'!$M$3:$AU$22,MATCH($B584,'Team forecast'!$B$3:$B$22,0),MATCH(CT$1,'Team forecast'!$M$2:$AU$2,0))*IF($Y584&gt;0,25000,0)</f>
        <v>0</v>
      </c>
      <c r="CU584" s="5">
        <f>INDEX('Team forecast'!$M$3:$AU$22,MATCH($B584,'Team forecast'!$B$3:$B$22,0),MATCH(CU$1,'Team forecast'!$M$2:$AU$2,0))*IF($Y584&gt;0,5000,0)</f>
        <v>0</v>
      </c>
      <c r="CV584" s="5">
        <f>INDEX('Team forecast'!$M$3:$AU$22,MATCH($B584,'Team forecast'!$B$3:$B$22,0),MATCH(CV$1,'Team forecast'!$M$2:$AU$2,0))*IF($Y584&gt;0,-15000,0)</f>
        <v>0</v>
      </c>
      <c r="CW584" s="5">
        <f t="shared" si="663"/>
        <v>0</v>
      </c>
      <c r="CX584" s="5">
        <f t="shared" si="664"/>
        <v>0</v>
      </c>
      <c r="CY584" s="5">
        <f t="shared" si="665"/>
        <v>0</v>
      </c>
      <c r="CZ584" s="5">
        <f t="shared" si="666"/>
        <v>0</v>
      </c>
      <c r="DA584" s="5">
        <f t="shared" si="667"/>
        <v>0</v>
      </c>
      <c r="DB584" s="5">
        <f t="shared" si="604"/>
        <v>0</v>
      </c>
      <c r="DC584" s="5">
        <f t="shared" si="605"/>
        <v>0</v>
      </c>
      <c r="DD584" s="5">
        <f t="shared" si="668"/>
        <v>0</v>
      </c>
      <c r="DE584" s="5">
        <f t="shared" si="669"/>
        <v>0</v>
      </c>
      <c r="DF584" s="5">
        <f>IFERROR(SUM(CT584:DE584),0)*((Cockpit!$C$3)^4)</f>
        <v>0</v>
      </c>
      <c r="DG584" s="19">
        <f>INDEX('Team forecast'!$M$3:$AU$22,MATCH($B584,'Team forecast'!$B$3:$B$22,0),MATCH(DG$1,'Team forecast'!$M$2:$AU$2,0))</f>
        <v>0</v>
      </c>
      <c r="DH584" s="19">
        <f>INDEX('Team forecast'!$M$3:$AU$22,MATCH($B584,'Team forecast'!$B$3:$B$22,0),MATCH(DH$1,'Team forecast'!$M$2:$AU$2,0))</f>
        <v>0</v>
      </c>
      <c r="DI584" s="19">
        <f>INDEX('Team forecast'!$M$3:$AU$22,MATCH($B584,'Team forecast'!$B$3:$B$22,0),MATCH(DI$1,'Team forecast'!$M$2:$AU$2,0))</f>
        <v>0</v>
      </c>
      <c r="DJ584" s="19">
        <f>INDEX('Team forecast'!$M$3:$AU$22,MATCH($B584,'Team forecast'!$B$3:$B$22,0),MATCH(DJ$1,'Team forecast'!$M$2:$AU$2,0))</f>
        <v>0</v>
      </c>
      <c r="DK584" s="5">
        <f t="shared" si="670"/>
        <v>-5000</v>
      </c>
      <c r="DL584" s="5">
        <f>INDEX('Team forecast'!$M$3:$AU$22,MATCH($B584,'Team forecast'!$B$3:$B$22,0),MATCH(DL$1,'Team forecast'!$M$2:$AU$2,0))*IF($Y584&gt;0,25000,0)</f>
        <v>0</v>
      </c>
      <c r="DM584" s="5">
        <f>INDEX('Team forecast'!$M$3:$AU$22,MATCH($B584,'Team forecast'!$B$3:$B$22,0),MATCH(DM$1,'Team forecast'!$M$2:$AU$2,0))*IF($Y584&gt;0,5000,0)</f>
        <v>0</v>
      </c>
      <c r="DN584" s="5">
        <f>INDEX('Team forecast'!$M$3:$AU$22,MATCH($B584,'Team forecast'!$B$3:$B$22,0),MATCH(DN$1,'Team forecast'!$M$2:$AU$2,0))*IF($Y584&gt;0,-15000,0)</f>
        <v>0</v>
      </c>
      <c r="DO584" s="5">
        <f t="shared" si="671"/>
        <v>0</v>
      </c>
      <c r="DP584" s="5">
        <f t="shared" si="672"/>
        <v>0</v>
      </c>
      <c r="DQ584" s="5">
        <f t="shared" si="673"/>
        <v>0</v>
      </c>
      <c r="DR584" s="5">
        <f t="shared" si="674"/>
        <v>0</v>
      </c>
      <c r="DS584" s="5">
        <f t="shared" si="675"/>
        <v>0</v>
      </c>
      <c r="DT584" s="5">
        <f t="shared" si="614"/>
        <v>0</v>
      </c>
      <c r="DU584" s="5">
        <f t="shared" si="615"/>
        <v>0</v>
      </c>
      <c r="DV584" s="5">
        <f t="shared" si="676"/>
        <v>0</v>
      </c>
      <c r="DW584" s="5">
        <f t="shared" si="677"/>
        <v>0</v>
      </c>
      <c r="DX584" s="5">
        <f>IFERROR(SUM(DL584:DW584),0)*((Cockpit!$C$3)^5)</f>
        <v>0</v>
      </c>
      <c r="DY584" s="5">
        <f t="shared" si="678"/>
        <v>-5000</v>
      </c>
      <c r="DZ584" s="5" t="str">
        <f>IF(ISERROR(MATCH(A584,'Current squad'!B:B,0)),"No","Yes")</f>
        <v>No</v>
      </c>
      <c r="EA584" s="5" cm="1">
        <f t="array" ref="EA584">IFERROR(_xlfn.IFS(DZ584="Yes",0,DZ584="No",H584*1%),999999)</f>
        <v>24000</v>
      </c>
      <c r="EB584" s="5">
        <f t="shared" si="645"/>
        <v>2424000</v>
      </c>
      <c r="EC584" s="5">
        <f t="shared" si="679"/>
        <v>-29000</v>
      </c>
      <c r="ED584" s="1">
        <f t="shared" si="646"/>
        <v>-1.2083333333333333E-2</v>
      </c>
      <c r="EE584" s="5">
        <f>RANK(EC584,$EC$2:$EC$572)+COUNTIF($EC$2:EC584,EC584)-1</f>
        <v>277</v>
      </c>
      <c r="EF584" s="4">
        <f>RANK(ED584,$ED$2:$ED$572)+COUNTIF($ED$2:ED584,ED584)-1</f>
        <v>448</v>
      </c>
    </row>
    <row r="585" spans="1:136" x14ac:dyDescent="0.3">
      <c r="A585" t="str">
        <f>IF(Holdet.dk!A585&lt;&gt;"",Holdet.dk!A585,"")</f>
        <v>Jamaal Lascelles</v>
      </c>
      <c r="B585" t="str">
        <f>INDEX(Holdet.dk!B:B,MATCH($A585,Holdet.dk!$A:$A,0))</f>
        <v>Newcastle</v>
      </c>
      <c r="C585" t="str">
        <f>INDEX(Holdet.dk!C:C,MATCH($A585,Holdet.dk!$A:$A,0))</f>
        <v>Defense</v>
      </c>
      <c r="D585" t="str">
        <f>INDEX(Holdet.dk!D:D,MATCH($A585,Holdet.dk!$A:$A,0))</f>
        <v>3.205.000</v>
      </c>
      <c r="E585" s="1">
        <f>IFERROR(_xlfn.NUMBERVALUE(INDEX(Holdet.dk!$E:$E,MATCH($A585,Holdet.dk!$A:$A,0)),","),0)</f>
        <v>1E-3</v>
      </c>
      <c r="F585" t="str">
        <f>IF(INDEX(Lookup!H:H,MATCH('Master data'!A585,Lookup!G:G,0))=0,A585,INDEX(Lookup!H:H,MATCH('Master data'!A585,Lookup!G:G,0)))</f>
        <v>Jamaal Lascelles</v>
      </c>
      <c r="G585" t="str">
        <f>IFERROR(INDEX(Lookup!B:B,MATCH(INDEX(Rotowire!C:C,MATCH(F585,Rotowire!A:A,0)),Lookup!D:D,0)),"")</f>
        <v/>
      </c>
      <c r="H585" s="5">
        <f t="shared" si="647"/>
        <v>3205000</v>
      </c>
      <c r="I585" s="19">
        <f>IFERROR(INDEX('Team forecast'!$G$3:$I$22,MATCH($B585,'Team forecast'!$B$3:$B$22,0),MATCH(I$1,'Team forecast'!$G$2:$I$2,0)),0)</f>
        <v>0.8913043478260867</v>
      </c>
      <c r="J585" s="19">
        <f>IFERROR(INDEX('Team forecast'!$G$3:$I$22,MATCH($B585,'Team forecast'!$B$3:$B$22,0),MATCH(J$1,'Team forecast'!$G$2:$I$2,0)),0)</f>
        <v>0.79881656804733725</v>
      </c>
      <c r="K585" s="19">
        <f>IFERROR(INDEX('Team forecast'!$G$3:$I$22,MATCH($B585,'Team forecast'!$B$3:$B$22,0),MATCH(K$1,'Team forecast'!$G$2:$I$2,0)),0)</f>
        <v>1.5249427096817147</v>
      </c>
      <c r="L585">
        <f>SUMIFS(Rotowire!E:E,Rotowire!$A:$A,'Master data'!$F585)</f>
        <v>0</v>
      </c>
      <c r="M585" s="2">
        <f>SUMIFS(Rotowire!F:F,Rotowire!$A:$A,'Master data'!$F585)*I585</f>
        <v>0</v>
      </c>
      <c r="N585" s="2">
        <f>SUMIFS(Rotowire!G:G,Rotowire!$A:$A,'Master data'!$F585)*I585</f>
        <v>0</v>
      </c>
      <c r="O585" s="2">
        <f>SUMIFS(Rotowire!I:I,Rotowire!$A:$A,'Master data'!$F585)*I585</f>
        <v>0</v>
      </c>
      <c r="P585" s="2">
        <f>SUMIFS(Rotowire!W:W,Rotowire!$A:$A,'Master data'!$F585)*K585</f>
        <v>0</v>
      </c>
      <c r="Q585" s="2">
        <f>SUMIFS(Rotowire!Y:Y,Rotowire!$A:$A,'Master data'!$F585)*J585</f>
        <v>0</v>
      </c>
      <c r="R585" s="2">
        <f>SUMIFS(Rotowire!AB:AB,Rotowire!$A:$A,'Master data'!$F585)</f>
        <v>0</v>
      </c>
      <c r="S585" s="2">
        <f>SUMIFS(Rotowire!AC:AC,Rotowire!$A:$A,'Master data'!$F585)</f>
        <v>0</v>
      </c>
      <c r="T585" s="2">
        <f>INDEX('Team forecast'!D$3:D$22,MATCH($B585,'Team forecast'!$B$3:$B$22,0))</f>
        <v>1.23</v>
      </c>
      <c r="U585" s="2">
        <f>INDEX('Team forecast'!E$3:E$22,MATCH($B585,'Team forecast'!$B$3:$B$22,0))</f>
        <v>1.35</v>
      </c>
      <c r="V585" s="2">
        <f>INDEX('Team forecast'!J$3:J$22,MATCH($B585,'Team forecast'!$B$3:$B$22,0))</f>
        <v>0.33679999999999999</v>
      </c>
      <c r="W585" s="2">
        <f>INDEX('Team forecast'!K$3:K$22,MATCH($B585,'Team forecast'!$B$3:$B$22,0))</f>
        <v>0.2712</v>
      </c>
      <c r="X585" s="2">
        <f>INDEX('Team forecast'!L$3:L$22,MATCH($B585,'Team forecast'!$B$3:$B$22,0))</f>
        <v>0.39200000000000002</v>
      </c>
      <c r="Y585" s="5">
        <f t="shared" si="620"/>
        <v>-5000</v>
      </c>
      <c r="Z585" s="5">
        <f t="shared" si="621"/>
        <v>0</v>
      </c>
      <c r="AA585" s="5">
        <f t="shared" si="622"/>
        <v>0</v>
      </c>
      <c r="AB585" s="5">
        <f t="shared" si="623"/>
        <v>0</v>
      </c>
      <c r="AC585" s="5">
        <f t="shared" si="648"/>
        <v>0</v>
      </c>
      <c r="AD585" s="5">
        <f t="shared" si="624"/>
        <v>0</v>
      </c>
      <c r="AE585" s="5">
        <f t="shared" si="625"/>
        <v>0</v>
      </c>
      <c r="AF585" s="5">
        <f t="shared" si="649"/>
        <v>0</v>
      </c>
      <c r="AG585" s="5">
        <f t="shared" si="650"/>
        <v>0</v>
      </c>
      <c r="AH585" s="5">
        <f t="shared" si="626"/>
        <v>0</v>
      </c>
      <c r="AI585" s="5">
        <f t="shared" si="627"/>
        <v>0</v>
      </c>
      <c r="AJ585" s="5">
        <f t="shared" si="651"/>
        <v>0</v>
      </c>
      <c r="AK585" s="5">
        <f t="shared" si="652"/>
        <v>0</v>
      </c>
      <c r="AL585" s="5">
        <f>IFERROR(SUM(Y585:AK585),-5000)*((Cockpit!$C$3)^0)</f>
        <v>-5000</v>
      </c>
      <c r="AM585" s="19">
        <f>INDEX('Team forecast'!$M$3:$AU$22,MATCH($B585,'Team forecast'!$B$3:$B$22,0),MATCH(AM$1,'Team forecast'!$M$2:$AU$2,0))</f>
        <v>0</v>
      </c>
      <c r="AN585" s="19">
        <f>INDEX('Team forecast'!$M$3:$AU$22,MATCH($B585,'Team forecast'!$B$3:$B$22,0),MATCH(AN$1,'Team forecast'!$M$2:$AU$2,0))</f>
        <v>0</v>
      </c>
      <c r="AO585" s="19">
        <f>INDEX('Team forecast'!$M$3:$AU$22,MATCH($B585,'Team forecast'!$B$3:$B$22,0),MATCH(AO$1,'Team forecast'!$M$2:$AU$2,0))</f>
        <v>0</v>
      </c>
      <c r="AP585" s="19">
        <f>INDEX('Team forecast'!$M$3:$AU$22,MATCH($B585,'Team forecast'!$B$3:$B$22,0),MATCH(AP$1,'Team forecast'!$M$2:$AU$2,0))</f>
        <v>0</v>
      </c>
      <c r="AQ585" s="5">
        <f t="shared" si="653"/>
        <v>-5000</v>
      </c>
      <c r="AR585" s="5">
        <f>INDEX('Team forecast'!$M$3:$AU$22,MATCH($B585,'Team forecast'!$B$3:$B$22,0),MATCH(AR$1,'Team forecast'!$M$2:$AU$2,0))*IF($Y585&gt;0,25000,0)</f>
        <v>0</v>
      </c>
      <c r="AS585" s="5">
        <f>INDEX('Team forecast'!$M$3:$AU$22,MATCH($B585,'Team forecast'!$B$3:$B$22,0),MATCH(AS$1,'Team forecast'!$M$2:$AU$2,0))*IF($Y585&gt;0,5000,0)</f>
        <v>0</v>
      </c>
      <c r="AT585" s="5">
        <f>INDEX('Team forecast'!$M$3:$AU$22,MATCH($B585,'Team forecast'!$B$3:$B$22,0),MATCH(AT$1,'Team forecast'!$M$2:$AU$2,0))*IF($Y585&gt;0,-15000,0)</f>
        <v>0</v>
      </c>
      <c r="AU585" s="5">
        <f t="shared" si="628"/>
        <v>0</v>
      </c>
      <c r="AV585" s="5">
        <f t="shared" si="629"/>
        <v>0</v>
      </c>
      <c r="AW585" s="5">
        <f t="shared" si="630"/>
        <v>0</v>
      </c>
      <c r="AX585" s="5">
        <f t="shared" si="631"/>
        <v>0</v>
      </c>
      <c r="AY585" s="5">
        <f t="shared" si="654"/>
        <v>0</v>
      </c>
      <c r="AZ585" s="5">
        <f t="shared" si="632"/>
        <v>0</v>
      </c>
      <c r="BA585" s="5">
        <f t="shared" si="633"/>
        <v>0</v>
      </c>
      <c r="BB585" s="5">
        <f t="shared" si="634"/>
        <v>0</v>
      </c>
      <c r="BC585" s="5">
        <f t="shared" si="655"/>
        <v>0</v>
      </c>
      <c r="BD585" s="5">
        <f>IFERROR(SUM(AR585:BC585),0)*((Cockpit!$C$3)^1)</f>
        <v>0</v>
      </c>
      <c r="BE585" s="19">
        <f>INDEX('Team forecast'!$M$3:$AU$22,MATCH($B585,'Team forecast'!$B$3:$B$22,0),MATCH(BE$1,'Team forecast'!$M$2:$AU$2,0))</f>
        <v>0</v>
      </c>
      <c r="BF585" s="19">
        <f>INDEX('Team forecast'!$M$3:$AU$22,MATCH($B585,'Team forecast'!$B$3:$B$22,0),MATCH(BF$1,'Team forecast'!$M$2:$AU$2,0))</f>
        <v>0</v>
      </c>
      <c r="BG585" s="19">
        <f>INDEX('Team forecast'!$M$3:$AU$22,MATCH($B585,'Team forecast'!$B$3:$B$22,0),MATCH(BG$1,'Team forecast'!$M$2:$AU$2,0))</f>
        <v>0</v>
      </c>
      <c r="BH585" s="19">
        <f>INDEX('Team forecast'!$M$3:$AU$22,MATCH($B585,'Team forecast'!$B$3:$B$22,0),MATCH(BH$1,'Team forecast'!$M$2:$AU$2,0))</f>
        <v>0</v>
      </c>
      <c r="BI585" s="5">
        <f t="shared" si="656"/>
        <v>-5000</v>
      </c>
      <c r="BJ585" s="5">
        <f>INDEX('Team forecast'!$M$3:$AU$22,MATCH($B585,'Team forecast'!$B$3:$B$22,0),MATCH(BJ$1,'Team forecast'!$M$2:$AU$2,0))*IF($Y585&gt;0,25000,0)</f>
        <v>0</v>
      </c>
      <c r="BK585" s="5">
        <f>INDEX('Team forecast'!$M$3:$AU$22,MATCH($B585,'Team forecast'!$B$3:$B$22,0),MATCH(BK$1,'Team forecast'!$M$2:$AU$2,0))*IF($Y585&gt;0,5000,0)</f>
        <v>0</v>
      </c>
      <c r="BL585" s="5">
        <f>INDEX('Team forecast'!$M$3:$AU$22,MATCH($B585,'Team forecast'!$B$3:$B$22,0),MATCH(BL$1,'Team forecast'!$M$2:$AU$2,0))*IF($Y585&gt;0,-15000,0)</f>
        <v>0</v>
      </c>
      <c r="BM585" s="5">
        <f t="shared" si="635"/>
        <v>0</v>
      </c>
      <c r="BN585" s="5">
        <f t="shared" si="636"/>
        <v>0</v>
      </c>
      <c r="BO585" s="5">
        <f t="shared" si="637"/>
        <v>0</v>
      </c>
      <c r="BP585" s="5">
        <f t="shared" si="638"/>
        <v>0</v>
      </c>
      <c r="BQ585" s="5">
        <f t="shared" si="657"/>
        <v>0</v>
      </c>
      <c r="BR585" s="5">
        <f t="shared" si="584"/>
        <v>0</v>
      </c>
      <c r="BS585" s="5">
        <f t="shared" si="585"/>
        <v>0</v>
      </c>
      <c r="BT585" s="5">
        <f t="shared" si="639"/>
        <v>0</v>
      </c>
      <c r="BU585" s="5">
        <f t="shared" si="658"/>
        <v>0</v>
      </c>
      <c r="BV585" s="5">
        <f>IFERROR(SUM(BJ585:BU585),0)*((Cockpit!$C$3)^2)</f>
        <v>0</v>
      </c>
      <c r="BW585" s="19">
        <f>INDEX('Team forecast'!$M$3:$AU$22,MATCH($B585,'Team forecast'!$B$3:$B$22,0),MATCH(BW$1,'Team forecast'!$M$2:$AU$2,0))</f>
        <v>0</v>
      </c>
      <c r="BX585" s="19">
        <f>INDEX('Team forecast'!$M$3:$AU$22,MATCH($B585,'Team forecast'!$B$3:$B$22,0),MATCH(BX$1,'Team forecast'!$M$2:$AU$2,0))</f>
        <v>0</v>
      </c>
      <c r="BY585" s="19">
        <f>INDEX('Team forecast'!$M$3:$AU$22,MATCH($B585,'Team forecast'!$B$3:$B$22,0),MATCH(BY$1,'Team forecast'!$M$2:$AU$2,0))</f>
        <v>0</v>
      </c>
      <c r="BZ585" s="19">
        <f>INDEX('Team forecast'!$M$3:$AU$22,MATCH($B585,'Team forecast'!$B$3:$B$22,0),MATCH(BZ$1,'Team forecast'!$M$2:$AU$2,0))</f>
        <v>0</v>
      </c>
      <c r="CA585" s="5">
        <f t="shared" si="659"/>
        <v>-5000</v>
      </c>
      <c r="CB585" s="5">
        <f>INDEX('Team forecast'!$M$3:$AU$22,MATCH($B585,'Team forecast'!$B$3:$B$22,0),MATCH(CB$1,'Team forecast'!$M$2:$AU$2,0))*IF($Y585&gt;0,25000,0)</f>
        <v>0</v>
      </c>
      <c r="CC585" s="5">
        <f>INDEX('Team forecast'!$M$3:$AU$22,MATCH($B585,'Team forecast'!$B$3:$B$22,0),MATCH(CC$1,'Team forecast'!$M$2:$AU$2,0))*IF($Y585&gt;0,5000,0)</f>
        <v>0</v>
      </c>
      <c r="CD585" s="5">
        <f>INDEX('Team forecast'!$M$3:$AU$22,MATCH($B585,'Team forecast'!$B$3:$B$22,0),MATCH(CD$1,'Team forecast'!$M$2:$AU$2,0))*IF($Y585&gt;0,-15000,0)</f>
        <v>0</v>
      </c>
      <c r="CE585" s="5">
        <f t="shared" si="640"/>
        <v>0</v>
      </c>
      <c r="CF585" s="5">
        <f t="shared" si="641"/>
        <v>0</v>
      </c>
      <c r="CG585" s="5">
        <f t="shared" si="642"/>
        <v>0</v>
      </c>
      <c r="CH585" s="5">
        <f t="shared" si="643"/>
        <v>0</v>
      </c>
      <c r="CI585" s="5">
        <f t="shared" si="660"/>
        <v>0</v>
      </c>
      <c r="CJ585" s="5">
        <f t="shared" si="594"/>
        <v>0</v>
      </c>
      <c r="CK585" s="5">
        <f t="shared" si="595"/>
        <v>0</v>
      </c>
      <c r="CL585" s="5">
        <f t="shared" si="644"/>
        <v>0</v>
      </c>
      <c r="CM585" s="5">
        <f t="shared" si="661"/>
        <v>0</v>
      </c>
      <c r="CN585" s="5">
        <f>IFERROR(SUM(CB585:CM585),0)*((Cockpit!$C$3)^3)</f>
        <v>0</v>
      </c>
      <c r="CO585" s="19">
        <f>INDEX('Team forecast'!$M$3:$AU$22,MATCH($B585,'Team forecast'!$B$3:$B$22,0),MATCH(CO$1,'Team forecast'!$M$2:$AU$2,0))</f>
        <v>0</v>
      </c>
      <c r="CP585" s="19">
        <f>INDEX('Team forecast'!$M$3:$AU$22,MATCH($B585,'Team forecast'!$B$3:$B$22,0),MATCH(CP$1,'Team forecast'!$M$2:$AU$2,0))</f>
        <v>0</v>
      </c>
      <c r="CQ585" s="19">
        <f>INDEX('Team forecast'!$M$3:$AU$22,MATCH($B585,'Team forecast'!$B$3:$B$22,0),MATCH(CQ$1,'Team forecast'!$M$2:$AU$2,0))</f>
        <v>0</v>
      </c>
      <c r="CR585" s="19">
        <f>INDEX('Team forecast'!$M$3:$AU$22,MATCH($B585,'Team forecast'!$B$3:$B$22,0),MATCH(CR$1,'Team forecast'!$M$2:$AU$2,0))</f>
        <v>0</v>
      </c>
      <c r="CS585" s="5">
        <f t="shared" si="662"/>
        <v>-5000</v>
      </c>
      <c r="CT585" s="5">
        <f>INDEX('Team forecast'!$M$3:$AU$22,MATCH($B585,'Team forecast'!$B$3:$B$22,0),MATCH(CT$1,'Team forecast'!$M$2:$AU$2,0))*IF($Y585&gt;0,25000,0)</f>
        <v>0</v>
      </c>
      <c r="CU585" s="5">
        <f>INDEX('Team forecast'!$M$3:$AU$22,MATCH($B585,'Team forecast'!$B$3:$B$22,0),MATCH(CU$1,'Team forecast'!$M$2:$AU$2,0))*IF($Y585&gt;0,5000,0)</f>
        <v>0</v>
      </c>
      <c r="CV585" s="5">
        <f>INDEX('Team forecast'!$M$3:$AU$22,MATCH($B585,'Team forecast'!$B$3:$B$22,0),MATCH(CV$1,'Team forecast'!$M$2:$AU$2,0))*IF($Y585&gt;0,-15000,0)</f>
        <v>0</v>
      </c>
      <c r="CW585" s="5">
        <f t="shared" si="663"/>
        <v>0</v>
      </c>
      <c r="CX585" s="5">
        <f t="shared" si="664"/>
        <v>0</v>
      </c>
      <c r="CY585" s="5">
        <f t="shared" si="665"/>
        <v>0</v>
      </c>
      <c r="CZ585" s="5">
        <f t="shared" si="666"/>
        <v>0</v>
      </c>
      <c r="DA585" s="5">
        <f t="shared" si="667"/>
        <v>0</v>
      </c>
      <c r="DB585" s="5">
        <f t="shared" si="604"/>
        <v>0</v>
      </c>
      <c r="DC585" s="5">
        <f t="shared" si="605"/>
        <v>0</v>
      </c>
      <c r="DD585" s="5">
        <f t="shared" si="668"/>
        <v>0</v>
      </c>
      <c r="DE585" s="5">
        <f t="shared" si="669"/>
        <v>0</v>
      </c>
      <c r="DF585" s="5">
        <f>IFERROR(SUM(CT585:DE585),0)*((Cockpit!$C$3)^4)</f>
        <v>0</v>
      </c>
      <c r="DG585" s="19">
        <f>INDEX('Team forecast'!$M$3:$AU$22,MATCH($B585,'Team forecast'!$B$3:$B$22,0),MATCH(DG$1,'Team forecast'!$M$2:$AU$2,0))</f>
        <v>0</v>
      </c>
      <c r="DH585" s="19">
        <f>INDEX('Team forecast'!$M$3:$AU$22,MATCH($B585,'Team forecast'!$B$3:$B$22,0),MATCH(DH$1,'Team forecast'!$M$2:$AU$2,0))</f>
        <v>0</v>
      </c>
      <c r="DI585" s="19">
        <f>INDEX('Team forecast'!$M$3:$AU$22,MATCH($B585,'Team forecast'!$B$3:$B$22,0),MATCH(DI$1,'Team forecast'!$M$2:$AU$2,0))</f>
        <v>0</v>
      </c>
      <c r="DJ585" s="19">
        <f>INDEX('Team forecast'!$M$3:$AU$22,MATCH($B585,'Team forecast'!$B$3:$B$22,0),MATCH(DJ$1,'Team forecast'!$M$2:$AU$2,0))</f>
        <v>0</v>
      </c>
      <c r="DK585" s="5">
        <f t="shared" si="670"/>
        <v>-5000</v>
      </c>
      <c r="DL585" s="5">
        <f>INDEX('Team forecast'!$M$3:$AU$22,MATCH($B585,'Team forecast'!$B$3:$B$22,0),MATCH(DL$1,'Team forecast'!$M$2:$AU$2,0))*IF($Y585&gt;0,25000,0)</f>
        <v>0</v>
      </c>
      <c r="DM585" s="5">
        <f>INDEX('Team forecast'!$M$3:$AU$22,MATCH($B585,'Team forecast'!$B$3:$B$22,0),MATCH(DM$1,'Team forecast'!$M$2:$AU$2,0))*IF($Y585&gt;0,5000,0)</f>
        <v>0</v>
      </c>
      <c r="DN585" s="5">
        <f>INDEX('Team forecast'!$M$3:$AU$22,MATCH($B585,'Team forecast'!$B$3:$B$22,0),MATCH(DN$1,'Team forecast'!$M$2:$AU$2,0))*IF($Y585&gt;0,-15000,0)</f>
        <v>0</v>
      </c>
      <c r="DO585" s="5">
        <f t="shared" si="671"/>
        <v>0</v>
      </c>
      <c r="DP585" s="5">
        <f t="shared" si="672"/>
        <v>0</v>
      </c>
      <c r="DQ585" s="5">
        <f t="shared" si="673"/>
        <v>0</v>
      </c>
      <c r="DR585" s="5">
        <f t="shared" si="674"/>
        <v>0</v>
      </c>
      <c r="DS585" s="5">
        <f t="shared" si="675"/>
        <v>0</v>
      </c>
      <c r="DT585" s="5">
        <f t="shared" si="614"/>
        <v>0</v>
      </c>
      <c r="DU585" s="5">
        <f t="shared" si="615"/>
        <v>0</v>
      </c>
      <c r="DV585" s="5">
        <f t="shared" si="676"/>
        <v>0</v>
      </c>
      <c r="DW585" s="5">
        <f t="shared" si="677"/>
        <v>0</v>
      </c>
      <c r="DX585" s="5">
        <f>IFERROR(SUM(DL585:DW585),0)*((Cockpit!$C$3)^5)</f>
        <v>0</v>
      </c>
      <c r="DY585" s="5">
        <f t="shared" si="678"/>
        <v>-5000</v>
      </c>
      <c r="DZ585" s="5" t="str">
        <f>IF(ISERROR(MATCH(A585,'Current squad'!B:B,0)),"No","Yes")</f>
        <v>No</v>
      </c>
      <c r="EA585" s="5" cm="1">
        <f t="array" ref="EA585">IFERROR(_xlfn.IFS(DZ585="Yes",0,DZ585="No",H585*1%),999999)</f>
        <v>32050</v>
      </c>
      <c r="EB585" s="5">
        <f t="shared" si="645"/>
        <v>3237050</v>
      </c>
      <c r="EC585" s="5">
        <f t="shared" si="679"/>
        <v>-37050</v>
      </c>
      <c r="ED585" s="1">
        <f t="shared" si="646"/>
        <v>-1.15600624024961E-2</v>
      </c>
      <c r="EE585" s="5" t="e">
        <f>RANK(EC585,$EC$2:$EC$572)+COUNTIF($EC$2:EC585,EC585)-1</f>
        <v>#N/A</v>
      </c>
      <c r="EF585" s="4" t="e">
        <f>RANK(ED585,$ED$2:$ED$572)+COUNTIF($ED$2:ED585,ED585)-1</f>
        <v>#N/A</v>
      </c>
    </row>
    <row r="586" spans="1:136" x14ac:dyDescent="0.3">
      <c r="A586" t="str">
        <f>IF(Holdet.dk!A586&lt;&gt;"",Holdet.dk!A586,"")</f>
        <v>Marvelous Nakamba</v>
      </c>
      <c r="B586" t="str">
        <f>INDEX(Holdet.dk!B:B,MATCH($A586,Holdet.dk!$A:$A,0))</f>
        <v>Aston Villa</v>
      </c>
      <c r="C586" t="str">
        <f>INDEX(Holdet.dk!C:C,MATCH($A586,Holdet.dk!$A:$A,0))</f>
        <v>Midfield</v>
      </c>
      <c r="D586" t="str">
        <f>INDEX(Holdet.dk!D:D,MATCH($A586,Holdet.dk!$A:$A,0))</f>
        <v>2.606.000</v>
      </c>
      <c r="E586" s="1">
        <f>IFERROR(_xlfn.NUMBERVALUE(INDEX(Holdet.dk!$E:$E,MATCH($A586,Holdet.dk!$A:$A,0)),","),0)</f>
        <v>4.0000000000000001E-3</v>
      </c>
      <c r="F586" t="str">
        <f>IF(INDEX(Lookup!H:H,MATCH('Master data'!A586,Lookup!G:G,0))=0,A586,INDEX(Lookup!H:H,MATCH('Master data'!A586,Lookup!G:G,0)))</f>
        <v>Marvelous Nakamba</v>
      </c>
      <c r="G586" t="str">
        <f>IFERROR(INDEX(Lookup!B:B,MATCH(INDEX(Rotowire!C:C,MATCH(F586,Rotowire!A:A,0)),Lookup!D:D,0)),"")</f>
        <v/>
      </c>
      <c r="H586" s="5">
        <f t="shared" si="647"/>
        <v>2606000</v>
      </c>
      <c r="I586" s="19">
        <f>IFERROR(INDEX('Team forecast'!$G$3:$I$22,MATCH($B586,'Team forecast'!$B$3:$B$22,0),MATCH(I$1,'Team forecast'!$G$2:$I$2,0)),0)</f>
        <v>0.82291666666666674</v>
      </c>
      <c r="J586" s="19">
        <f>IFERROR(INDEX('Team forecast'!$G$3:$I$22,MATCH($B586,'Team forecast'!$B$3:$B$22,0),MATCH(J$1,'Team forecast'!$G$2:$I$2,0)),0)</f>
        <v>0.93034825870646787</v>
      </c>
      <c r="K586" s="19">
        <f>IFERROR(INDEX('Team forecast'!$G$3:$I$22,MATCH($B586,'Team forecast'!$B$3:$B$22,0),MATCH(K$1,'Team forecast'!$G$2:$I$2,0)),0)</f>
        <v>1.2843638484594284</v>
      </c>
      <c r="L586">
        <f>SUMIFS(Rotowire!E:E,Rotowire!$A:$A,'Master data'!$F586)</f>
        <v>0</v>
      </c>
      <c r="M586" s="2">
        <f>SUMIFS(Rotowire!F:F,Rotowire!$A:$A,'Master data'!$F586)*I586</f>
        <v>0</v>
      </c>
      <c r="N586" s="2">
        <f>SUMIFS(Rotowire!G:G,Rotowire!$A:$A,'Master data'!$F586)*I586</f>
        <v>0</v>
      </c>
      <c r="O586" s="2">
        <f>SUMIFS(Rotowire!I:I,Rotowire!$A:$A,'Master data'!$F586)*I586</f>
        <v>0</v>
      </c>
      <c r="P586" s="2">
        <f>SUMIFS(Rotowire!W:W,Rotowire!$A:$A,'Master data'!$F586)*K586</f>
        <v>0</v>
      </c>
      <c r="Q586" s="2">
        <f>SUMIFS(Rotowire!Y:Y,Rotowire!$A:$A,'Master data'!$F586)*J586</f>
        <v>0</v>
      </c>
      <c r="R586" s="2">
        <f>SUMIFS(Rotowire!AB:AB,Rotowire!$A:$A,'Master data'!$F586)</f>
        <v>0</v>
      </c>
      <c r="S586" s="2">
        <f>SUMIFS(Rotowire!AC:AC,Rotowire!$A:$A,'Master data'!$F586)</f>
        <v>0</v>
      </c>
      <c r="T586" s="2">
        <f>INDEX('Team forecast'!D$3:D$22,MATCH($B586,'Team forecast'!$B$3:$B$22,0))</f>
        <v>0.79</v>
      </c>
      <c r="U586" s="2">
        <f>INDEX('Team forecast'!E$3:E$22,MATCH($B586,'Team forecast'!$B$3:$B$22,0))</f>
        <v>1.87</v>
      </c>
      <c r="V586" s="2">
        <f>INDEX('Team forecast'!J$3:J$22,MATCH($B586,'Team forecast'!$B$3:$B$22,0))</f>
        <v>0.15010000000000001</v>
      </c>
      <c r="W586" s="2">
        <f>INDEX('Team forecast'!K$3:K$22,MATCH($B586,'Team forecast'!$B$3:$B$22,0))</f>
        <v>0.2238</v>
      </c>
      <c r="X586" s="2">
        <f>INDEX('Team forecast'!L$3:L$22,MATCH($B586,'Team forecast'!$B$3:$B$22,0))</f>
        <v>0.62609999999999999</v>
      </c>
      <c r="Y586" s="5">
        <f t="shared" si="620"/>
        <v>-5000</v>
      </c>
      <c r="Z586" s="5">
        <f t="shared" si="621"/>
        <v>0</v>
      </c>
      <c r="AA586" s="5">
        <f t="shared" si="622"/>
        <v>0</v>
      </c>
      <c r="AB586" s="5">
        <f t="shared" si="623"/>
        <v>0</v>
      </c>
      <c r="AC586" s="5">
        <f t="shared" si="648"/>
        <v>0</v>
      </c>
      <c r="AD586" s="5">
        <f t="shared" si="624"/>
        <v>0</v>
      </c>
      <c r="AE586" s="5">
        <f t="shared" si="625"/>
        <v>0</v>
      </c>
      <c r="AF586" s="5">
        <f t="shared" si="649"/>
        <v>0</v>
      </c>
      <c r="AG586" s="5">
        <f t="shared" si="650"/>
        <v>0</v>
      </c>
      <c r="AH586" s="5">
        <f t="shared" si="626"/>
        <v>0</v>
      </c>
      <c r="AI586" s="5">
        <f t="shared" si="627"/>
        <v>0</v>
      </c>
      <c r="AJ586" s="5">
        <f t="shared" si="651"/>
        <v>0</v>
      </c>
      <c r="AK586" s="5">
        <f t="shared" si="652"/>
        <v>0</v>
      </c>
      <c r="AL586" s="5">
        <f>IFERROR(SUM(Y586:AK586),-5000)*((Cockpit!$C$3)^0)</f>
        <v>-5000</v>
      </c>
      <c r="AM586" s="19">
        <f>INDEX('Team forecast'!$M$3:$AU$22,MATCH($B586,'Team forecast'!$B$3:$B$22,0),MATCH(AM$1,'Team forecast'!$M$2:$AU$2,0))</f>
        <v>0</v>
      </c>
      <c r="AN586" s="19">
        <f>INDEX('Team forecast'!$M$3:$AU$22,MATCH($B586,'Team forecast'!$B$3:$B$22,0),MATCH(AN$1,'Team forecast'!$M$2:$AU$2,0))</f>
        <v>0</v>
      </c>
      <c r="AO586" s="19">
        <f>INDEX('Team forecast'!$M$3:$AU$22,MATCH($B586,'Team forecast'!$B$3:$B$22,0),MATCH(AO$1,'Team forecast'!$M$2:$AU$2,0))</f>
        <v>0</v>
      </c>
      <c r="AP586" s="19">
        <f>INDEX('Team forecast'!$M$3:$AU$22,MATCH($B586,'Team forecast'!$B$3:$B$22,0),MATCH(AP$1,'Team forecast'!$M$2:$AU$2,0))</f>
        <v>0</v>
      </c>
      <c r="AQ586" s="5">
        <f t="shared" si="653"/>
        <v>-5000</v>
      </c>
      <c r="AR586" s="5">
        <f>INDEX('Team forecast'!$M$3:$AU$22,MATCH($B586,'Team forecast'!$B$3:$B$22,0),MATCH(AR$1,'Team forecast'!$M$2:$AU$2,0))*IF($Y586&gt;0,25000,0)</f>
        <v>0</v>
      </c>
      <c r="AS586" s="5">
        <f>INDEX('Team forecast'!$M$3:$AU$22,MATCH($B586,'Team forecast'!$B$3:$B$22,0),MATCH(AS$1,'Team forecast'!$M$2:$AU$2,0))*IF($Y586&gt;0,5000,0)</f>
        <v>0</v>
      </c>
      <c r="AT586" s="5">
        <f>INDEX('Team forecast'!$M$3:$AU$22,MATCH($B586,'Team forecast'!$B$3:$B$22,0),MATCH(AT$1,'Team forecast'!$M$2:$AU$2,0))*IF($Y586&gt;0,-15000,0)</f>
        <v>0</v>
      </c>
      <c r="AU586" s="5">
        <f t="shared" si="628"/>
        <v>0</v>
      </c>
      <c r="AV586" s="5">
        <f t="shared" si="629"/>
        <v>0</v>
      </c>
      <c r="AW586" s="5">
        <f t="shared" si="630"/>
        <v>0</v>
      </c>
      <c r="AX586" s="5">
        <f t="shared" si="631"/>
        <v>0</v>
      </c>
      <c r="AY586" s="5">
        <f t="shared" si="654"/>
        <v>0</v>
      </c>
      <c r="AZ586" s="5">
        <f t="shared" si="632"/>
        <v>0</v>
      </c>
      <c r="BA586" s="5">
        <f t="shared" si="633"/>
        <v>0</v>
      </c>
      <c r="BB586" s="5">
        <f t="shared" si="634"/>
        <v>0</v>
      </c>
      <c r="BC586" s="5">
        <f t="shared" si="655"/>
        <v>0</v>
      </c>
      <c r="BD586" s="5">
        <f>IFERROR(SUM(AR586:BC586),0)*((Cockpit!$C$3)^1)</f>
        <v>0</v>
      </c>
      <c r="BE586" s="19">
        <f>INDEX('Team forecast'!$M$3:$AU$22,MATCH($B586,'Team forecast'!$B$3:$B$22,0),MATCH(BE$1,'Team forecast'!$M$2:$AU$2,0))</f>
        <v>0</v>
      </c>
      <c r="BF586" s="19">
        <f>INDEX('Team forecast'!$M$3:$AU$22,MATCH($B586,'Team forecast'!$B$3:$B$22,0),MATCH(BF$1,'Team forecast'!$M$2:$AU$2,0))</f>
        <v>0</v>
      </c>
      <c r="BG586" s="19">
        <f>INDEX('Team forecast'!$M$3:$AU$22,MATCH($B586,'Team forecast'!$B$3:$B$22,0),MATCH(BG$1,'Team forecast'!$M$2:$AU$2,0))</f>
        <v>0</v>
      </c>
      <c r="BH586" s="19">
        <f>INDEX('Team forecast'!$M$3:$AU$22,MATCH($B586,'Team forecast'!$B$3:$B$22,0),MATCH(BH$1,'Team forecast'!$M$2:$AU$2,0))</f>
        <v>0</v>
      </c>
      <c r="BI586" s="5">
        <f t="shared" si="656"/>
        <v>-5000</v>
      </c>
      <c r="BJ586" s="5">
        <f>INDEX('Team forecast'!$M$3:$AU$22,MATCH($B586,'Team forecast'!$B$3:$B$22,0),MATCH(BJ$1,'Team forecast'!$M$2:$AU$2,0))*IF($Y586&gt;0,25000,0)</f>
        <v>0</v>
      </c>
      <c r="BK586" s="5">
        <f>INDEX('Team forecast'!$M$3:$AU$22,MATCH($B586,'Team forecast'!$B$3:$B$22,0),MATCH(BK$1,'Team forecast'!$M$2:$AU$2,0))*IF($Y586&gt;0,5000,0)</f>
        <v>0</v>
      </c>
      <c r="BL586" s="5">
        <f>INDEX('Team forecast'!$M$3:$AU$22,MATCH($B586,'Team forecast'!$B$3:$B$22,0),MATCH(BL$1,'Team forecast'!$M$2:$AU$2,0))*IF($Y586&gt;0,-15000,0)</f>
        <v>0</v>
      </c>
      <c r="BM586" s="5">
        <f t="shared" si="635"/>
        <v>0</v>
      </c>
      <c r="BN586" s="5">
        <f t="shared" si="636"/>
        <v>0</v>
      </c>
      <c r="BO586" s="5">
        <f t="shared" si="637"/>
        <v>0</v>
      </c>
      <c r="BP586" s="5">
        <f t="shared" si="638"/>
        <v>0</v>
      </c>
      <c r="BQ586" s="5">
        <f t="shared" si="657"/>
        <v>0</v>
      </c>
      <c r="BR586" s="5">
        <f t="shared" si="584"/>
        <v>0</v>
      </c>
      <c r="BS586" s="5">
        <f t="shared" si="585"/>
        <v>0</v>
      </c>
      <c r="BT586" s="5">
        <f t="shared" si="639"/>
        <v>0</v>
      </c>
      <c r="BU586" s="5">
        <f t="shared" si="658"/>
        <v>0</v>
      </c>
      <c r="BV586" s="5">
        <f>IFERROR(SUM(BJ586:BU586),0)*((Cockpit!$C$3)^2)</f>
        <v>0</v>
      </c>
      <c r="BW586" s="19">
        <f>INDEX('Team forecast'!$M$3:$AU$22,MATCH($B586,'Team forecast'!$B$3:$B$22,0),MATCH(BW$1,'Team forecast'!$M$2:$AU$2,0))</f>
        <v>0</v>
      </c>
      <c r="BX586" s="19">
        <f>INDEX('Team forecast'!$M$3:$AU$22,MATCH($B586,'Team forecast'!$B$3:$B$22,0),MATCH(BX$1,'Team forecast'!$M$2:$AU$2,0))</f>
        <v>0</v>
      </c>
      <c r="BY586" s="19">
        <f>INDEX('Team forecast'!$M$3:$AU$22,MATCH($B586,'Team forecast'!$B$3:$B$22,0),MATCH(BY$1,'Team forecast'!$M$2:$AU$2,0))</f>
        <v>0</v>
      </c>
      <c r="BZ586" s="19">
        <f>INDEX('Team forecast'!$M$3:$AU$22,MATCH($B586,'Team forecast'!$B$3:$B$22,0),MATCH(BZ$1,'Team forecast'!$M$2:$AU$2,0))</f>
        <v>0</v>
      </c>
      <c r="CA586" s="5">
        <f t="shared" si="659"/>
        <v>-5000</v>
      </c>
      <c r="CB586" s="5">
        <f>INDEX('Team forecast'!$M$3:$AU$22,MATCH($B586,'Team forecast'!$B$3:$B$22,0),MATCH(CB$1,'Team forecast'!$M$2:$AU$2,0))*IF($Y586&gt;0,25000,0)</f>
        <v>0</v>
      </c>
      <c r="CC586" s="5">
        <f>INDEX('Team forecast'!$M$3:$AU$22,MATCH($B586,'Team forecast'!$B$3:$B$22,0),MATCH(CC$1,'Team forecast'!$M$2:$AU$2,0))*IF($Y586&gt;0,5000,0)</f>
        <v>0</v>
      </c>
      <c r="CD586" s="5">
        <f>INDEX('Team forecast'!$M$3:$AU$22,MATCH($B586,'Team forecast'!$B$3:$B$22,0),MATCH(CD$1,'Team forecast'!$M$2:$AU$2,0))*IF($Y586&gt;0,-15000,0)</f>
        <v>0</v>
      </c>
      <c r="CE586" s="5">
        <f t="shared" si="640"/>
        <v>0</v>
      </c>
      <c r="CF586" s="5">
        <f t="shared" si="641"/>
        <v>0</v>
      </c>
      <c r="CG586" s="5">
        <f t="shared" si="642"/>
        <v>0</v>
      </c>
      <c r="CH586" s="5">
        <f t="shared" si="643"/>
        <v>0</v>
      </c>
      <c r="CI586" s="5">
        <f t="shared" si="660"/>
        <v>0</v>
      </c>
      <c r="CJ586" s="5">
        <f t="shared" si="594"/>
        <v>0</v>
      </c>
      <c r="CK586" s="5">
        <f t="shared" si="595"/>
        <v>0</v>
      </c>
      <c r="CL586" s="5">
        <f t="shared" si="644"/>
        <v>0</v>
      </c>
      <c r="CM586" s="5">
        <f t="shared" si="661"/>
        <v>0</v>
      </c>
      <c r="CN586" s="5">
        <f>IFERROR(SUM(CB586:CM586),0)*((Cockpit!$C$3)^3)</f>
        <v>0</v>
      </c>
      <c r="CO586" s="19">
        <f>INDEX('Team forecast'!$M$3:$AU$22,MATCH($B586,'Team forecast'!$B$3:$B$22,0),MATCH(CO$1,'Team forecast'!$M$2:$AU$2,0))</f>
        <v>0</v>
      </c>
      <c r="CP586" s="19">
        <f>INDEX('Team forecast'!$M$3:$AU$22,MATCH($B586,'Team forecast'!$B$3:$B$22,0),MATCH(CP$1,'Team forecast'!$M$2:$AU$2,0))</f>
        <v>0</v>
      </c>
      <c r="CQ586" s="19">
        <f>INDEX('Team forecast'!$M$3:$AU$22,MATCH($B586,'Team forecast'!$B$3:$B$22,0),MATCH(CQ$1,'Team forecast'!$M$2:$AU$2,0))</f>
        <v>0</v>
      </c>
      <c r="CR586" s="19">
        <f>INDEX('Team forecast'!$M$3:$AU$22,MATCH($B586,'Team forecast'!$B$3:$B$22,0),MATCH(CR$1,'Team forecast'!$M$2:$AU$2,0))</f>
        <v>0</v>
      </c>
      <c r="CS586" s="5">
        <f t="shared" si="662"/>
        <v>-5000</v>
      </c>
      <c r="CT586" s="5">
        <f>INDEX('Team forecast'!$M$3:$AU$22,MATCH($B586,'Team forecast'!$B$3:$B$22,0),MATCH(CT$1,'Team forecast'!$M$2:$AU$2,0))*IF($Y586&gt;0,25000,0)</f>
        <v>0</v>
      </c>
      <c r="CU586" s="5">
        <f>INDEX('Team forecast'!$M$3:$AU$22,MATCH($B586,'Team forecast'!$B$3:$B$22,0),MATCH(CU$1,'Team forecast'!$M$2:$AU$2,0))*IF($Y586&gt;0,5000,0)</f>
        <v>0</v>
      </c>
      <c r="CV586" s="5">
        <f>INDEX('Team forecast'!$M$3:$AU$22,MATCH($B586,'Team forecast'!$B$3:$B$22,0),MATCH(CV$1,'Team forecast'!$M$2:$AU$2,0))*IF($Y586&gt;0,-15000,0)</f>
        <v>0</v>
      </c>
      <c r="CW586" s="5">
        <f t="shared" si="663"/>
        <v>0</v>
      </c>
      <c r="CX586" s="5">
        <f t="shared" si="664"/>
        <v>0</v>
      </c>
      <c r="CY586" s="5">
        <f t="shared" si="665"/>
        <v>0</v>
      </c>
      <c r="CZ586" s="5">
        <f t="shared" si="666"/>
        <v>0</v>
      </c>
      <c r="DA586" s="5">
        <f t="shared" si="667"/>
        <v>0</v>
      </c>
      <c r="DB586" s="5">
        <f t="shared" si="604"/>
        <v>0</v>
      </c>
      <c r="DC586" s="5">
        <f t="shared" si="605"/>
        <v>0</v>
      </c>
      <c r="DD586" s="5">
        <f t="shared" si="668"/>
        <v>0</v>
      </c>
      <c r="DE586" s="5">
        <f t="shared" si="669"/>
        <v>0</v>
      </c>
      <c r="DF586" s="5">
        <f>IFERROR(SUM(CT586:DE586),0)*((Cockpit!$C$3)^4)</f>
        <v>0</v>
      </c>
      <c r="DG586" s="19">
        <f>INDEX('Team forecast'!$M$3:$AU$22,MATCH($B586,'Team forecast'!$B$3:$B$22,0),MATCH(DG$1,'Team forecast'!$M$2:$AU$2,0))</f>
        <v>0</v>
      </c>
      <c r="DH586" s="19">
        <f>INDEX('Team forecast'!$M$3:$AU$22,MATCH($B586,'Team forecast'!$B$3:$B$22,0),MATCH(DH$1,'Team forecast'!$M$2:$AU$2,0))</f>
        <v>0</v>
      </c>
      <c r="DI586" s="19">
        <f>INDEX('Team forecast'!$M$3:$AU$22,MATCH($B586,'Team forecast'!$B$3:$B$22,0),MATCH(DI$1,'Team forecast'!$M$2:$AU$2,0))</f>
        <v>0</v>
      </c>
      <c r="DJ586" s="19">
        <f>INDEX('Team forecast'!$M$3:$AU$22,MATCH($B586,'Team forecast'!$B$3:$B$22,0),MATCH(DJ$1,'Team forecast'!$M$2:$AU$2,0))</f>
        <v>0</v>
      </c>
      <c r="DK586" s="5">
        <f t="shared" si="670"/>
        <v>-5000</v>
      </c>
      <c r="DL586" s="5">
        <f>INDEX('Team forecast'!$M$3:$AU$22,MATCH($B586,'Team forecast'!$B$3:$B$22,0),MATCH(DL$1,'Team forecast'!$M$2:$AU$2,0))*IF($Y586&gt;0,25000,0)</f>
        <v>0</v>
      </c>
      <c r="DM586" s="5">
        <f>INDEX('Team forecast'!$M$3:$AU$22,MATCH($B586,'Team forecast'!$B$3:$B$22,0),MATCH(DM$1,'Team forecast'!$M$2:$AU$2,0))*IF($Y586&gt;0,5000,0)</f>
        <v>0</v>
      </c>
      <c r="DN586" s="5">
        <f>INDEX('Team forecast'!$M$3:$AU$22,MATCH($B586,'Team forecast'!$B$3:$B$22,0),MATCH(DN$1,'Team forecast'!$M$2:$AU$2,0))*IF($Y586&gt;0,-15000,0)</f>
        <v>0</v>
      </c>
      <c r="DO586" s="5">
        <f t="shared" si="671"/>
        <v>0</v>
      </c>
      <c r="DP586" s="5">
        <f t="shared" si="672"/>
        <v>0</v>
      </c>
      <c r="DQ586" s="5">
        <f t="shared" si="673"/>
        <v>0</v>
      </c>
      <c r="DR586" s="5">
        <f t="shared" si="674"/>
        <v>0</v>
      </c>
      <c r="DS586" s="5">
        <f t="shared" si="675"/>
        <v>0</v>
      </c>
      <c r="DT586" s="5">
        <f t="shared" si="614"/>
        <v>0</v>
      </c>
      <c r="DU586" s="5">
        <f t="shared" si="615"/>
        <v>0</v>
      </c>
      <c r="DV586" s="5">
        <f t="shared" si="676"/>
        <v>0</v>
      </c>
      <c r="DW586" s="5">
        <f t="shared" si="677"/>
        <v>0</v>
      </c>
      <c r="DX586" s="5">
        <f>IFERROR(SUM(DL586:DW586),0)*((Cockpit!$C$3)^5)</f>
        <v>0</v>
      </c>
      <c r="DY586" s="5">
        <f t="shared" si="678"/>
        <v>-5000</v>
      </c>
      <c r="DZ586" s="5" t="str">
        <f>IF(ISERROR(MATCH(A586,'Current squad'!B:B,0)),"No","Yes")</f>
        <v>No</v>
      </c>
      <c r="EA586" s="5" cm="1">
        <f t="array" ref="EA586">IFERROR(_xlfn.IFS(DZ586="Yes",0,DZ586="No",H586*1%),999999)</f>
        <v>26060</v>
      </c>
      <c r="EB586" s="5">
        <f t="shared" si="645"/>
        <v>2632060</v>
      </c>
      <c r="EC586" s="5">
        <f t="shared" si="679"/>
        <v>-31060</v>
      </c>
      <c r="ED586" s="1">
        <f t="shared" si="646"/>
        <v>-1.1918649270913278E-2</v>
      </c>
      <c r="EE586" s="5" t="e">
        <f>RANK(EC586,$EC$2:$EC$572)+COUNTIF($EC$2:EC586,EC586)-1</f>
        <v>#N/A</v>
      </c>
      <c r="EF586" s="4" t="e">
        <f>RANK(ED586,$ED$2:$ED$572)+COUNTIF($ED$2:ED586,ED586)-1</f>
        <v>#N/A</v>
      </c>
    </row>
    <row r="587" spans="1:136" x14ac:dyDescent="0.3">
      <c r="A587" t="str">
        <f>IF(Holdet.dk!A587&lt;&gt;"",Holdet.dk!A587,"")</f>
        <v>Cesar Azpilicueta</v>
      </c>
      <c r="B587" t="str">
        <f>INDEX(Holdet.dk!B:B,MATCH($A587,Holdet.dk!$A:$A,0))</f>
        <v>Chelsea</v>
      </c>
      <c r="C587" t="str">
        <f>INDEX(Holdet.dk!C:C,MATCH($A587,Holdet.dk!$A:$A,0))</f>
        <v>Defense</v>
      </c>
      <c r="D587" t="str">
        <f>INDEX(Holdet.dk!D:D,MATCH($A587,Holdet.dk!$A:$A,0))</f>
        <v>5.241.000</v>
      </c>
      <c r="E587" s="1">
        <f>IFERROR(_xlfn.NUMBERVALUE(INDEX(Holdet.dk!$E:$E,MATCH($A587,Holdet.dk!$A:$A,0)),","),0)</f>
        <v>1.3999999999999999E-2</v>
      </c>
      <c r="F587" t="str">
        <f>IF(INDEX(Lookup!H:H,MATCH('Master data'!A587,Lookup!G:G,0))=0,A587,INDEX(Lookup!H:H,MATCH('Master data'!A587,Lookup!G:G,0)))</f>
        <v>Cesar Azpilicueta</v>
      </c>
      <c r="G587" t="str">
        <f>IFERROR(INDEX(Lookup!B:B,MATCH(INDEX(Rotowire!C:C,MATCH(F587,Rotowire!A:A,0)),Lookup!D:D,0)),"")</f>
        <v>Aston Villa</v>
      </c>
      <c r="H587" s="5">
        <f t="shared" si="647"/>
        <v>5241000</v>
      </c>
      <c r="I587" s="19">
        <f>IFERROR(INDEX('Team forecast'!$G$3:$I$22,MATCH($B587,'Team forecast'!$B$3:$B$22,0),MATCH(I$1,'Team forecast'!$G$2:$I$2,0)),0)</f>
        <v>0.93034825870646787</v>
      </c>
      <c r="J587" s="19">
        <f>IFERROR(INDEX('Team forecast'!$G$3:$I$22,MATCH($B587,'Team forecast'!$B$3:$B$22,0),MATCH(J$1,'Team forecast'!$G$2:$I$2,0)),0)</f>
        <v>0.82291666666666674</v>
      </c>
      <c r="K587" s="19">
        <f>IFERROR(INDEX('Team forecast'!$G$3:$I$22,MATCH($B587,'Team forecast'!$B$3:$B$22,0),MATCH(K$1,'Team forecast'!$G$2:$I$2,0)),0)</f>
        <v>1.1346119882058896</v>
      </c>
      <c r="L587">
        <f>SUMIFS(Rotowire!E:E,Rotowire!$A:$A,'Master data'!$F587)</f>
        <v>95</v>
      </c>
      <c r="M587" s="2">
        <f>SUMIFS(Rotowire!F:F,Rotowire!$A:$A,'Master data'!$F587)*I587</f>
        <v>4.6517412935323396E-2</v>
      </c>
      <c r="N587" s="2">
        <f>SUMIFS(Rotowire!G:G,Rotowire!$A:$A,'Master data'!$F587)*I587</f>
        <v>5.5820895522388073E-2</v>
      </c>
      <c r="O587" s="2">
        <f>SUMIFS(Rotowire!I:I,Rotowire!$A:$A,'Master data'!$F587)*I587</f>
        <v>0.21398009950248761</v>
      </c>
      <c r="P587" s="2">
        <f>SUMIFS(Rotowire!W:W,Rotowire!$A:$A,'Master data'!$F587)*K587</f>
        <v>0.45384479528235588</v>
      </c>
      <c r="Q587" s="2">
        <f>SUMIFS(Rotowire!Y:Y,Rotowire!$A:$A,'Master data'!$F587)*J587</f>
        <v>0</v>
      </c>
      <c r="R587" s="2">
        <f>SUMIFS(Rotowire!AB:AB,Rotowire!$A:$A,'Master data'!$F587)</f>
        <v>0.15</v>
      </c>
      <c r="S587" s="2">
        <f>SUMIFS(Rotowire!AC:AC,Rotowire!$A:$A,'Master data'!$F587)</f>
        <v>0.02</v>
      </c>
      <c r="T587" s="2">
        <f>INDEX('Team forecast'!D$3:D$22,MATCH($B587,'Team forecast'!$B$3:$B$22,0))</f>
        <v>1.87</v>
      </c>
      <c r="U587" s="2">
        <f>INDEX('Team forecast'!E$3:E$22,MATCH($B587,'Team forecast'!$B$3:$B$22,0))</f>
        <v>0.79</v>
      </c>
      <c r="V587" s="2">
        <f>INDEX('Team forecast'!J$3:J$22,MATCH($B587,'Team forecast'!$B$3:$B$22,0))</f>
        <v>0.62609999999999999</v>
      </c>
      <c r="W587" s="2">
        <f>INDEX('Team forecast'!K$3:K$22,MATCH($B587,'Team forecast'!$B$3:$B$22,0))</f>
        <v>0.2238</v>
      </c>
      <c r="X587" s="2">
        <f>INDEX('Team forecast'!L$3:L$22,MATCH($B587,'Team forecast'!$B$3:$B$22,0))</f>
        <v>0.15010000000000001</v>
      </c>
      <c r="Y587" s="5">
        <f t="shared" si="620"/>
        <v>7000</v>
      </c>
      <c r="Z587" s="5">
        <f t="shared" si="621"/>
        <v>15652.5</v>
      </c>
      <c r="AA587" s="5">
        <f t="shared" si="622"/>
        <v>1119</v>
      </c>
      <c r="AB587" s="5">
        <f t="shared" si="623"/>
        <v>-2251.5</v>
      </c>
      <c r="AC587" s="5">
        <f t="shared" si="648"/>
        <v>6977.6119402985096</v>
      </c>
      <c r="AD587" s="5">
        <f t="shared" si="624"/>
        <v>2791.0447761194037</v>
      </c>
      <c r="AE587" s="5">
        <f t="shared" si="625"/>
        <v>2139.8009950248761</v>
      </c>
      <c r="AF587" s="5">
        <f t="shared" si="649"/>
        <v>22692.239764117796</v>
      </c>
      <c r="AG587" s="5">
        <f t="shared" si="650"/>
        <v>0</v>
      </c>
      <c r="AH587" s="5">
        <f t="shared" si="626"/>
        <v>-3000</v>
      </c>
      <c r="AI587" s="5">
        <f t="shared" si="627"/>
        <v>-1000</v>
      </c>
      <c r="AJ587" s="5">
        <f t="shared" si="651"/>
        <v>18700</v>
      </c>
      <c r="AK587" s="5">
        <f t="shared" si="652"/>
        <v>-6320</v>
      </c>
      <c r="AL587" s="5">
        <f>IFERROR(SUM(Y587:AK587),-5000)*((Cockpit!$C$3)^0)</f>
        <v>64500.697475560592</v>
      </c>
      <c r="AM587" s="19">
        <f>INDEX('Team forecast'!$M$3:$AU$22,MATCH($B587,'Team forecast'!$B$3:$B$22,0),MATCH(AM$1,'Team forecast'!$M$2:$AU$2,0))</f>
        <v>0</v>
      </c>
      <c r="AN587" s="19">
        <f>INDEX('Team forecast'!$M$3:$AU$22,MATCH($B587,'Team forecast'!$B$3:$B$22,0),MATCH(AN$1,'Team forecast'!$M$2:$AU$2,0))</f>
        <v>0</v>
      </c>
      <c r="AO587" s="19">
        <f>INDEX('Team forecast'!$M$3:$AU$22,MATCH($B587,'Team forecast'!$B$3:$B$22,0),MATCH(AO$1,'Team forecast'!$M$2:$AU$2,0))</f>
        <v>0</v>
      </c>
      <c r="AP587" s="19">
        <f>INDEX('Team forecast'!$M$3:$AU$22,MATCH($B587,'Team forecast'!$B$3:$B$22,0),MATCH(AP$1,'Team forecast'!$M$2:$AU$2,0))</f>
        <v>0</v>
      </c>
      <c r="AQ587" s="5">
        <f t="shared" si="653"/>
        <v>7000</v>
      </c>
      <c r="AR587" s="5">
        <f>INDEX('Team forecast'!$M$3:$AU$22,MATCH($B587,'Team forecast'!$B$3:$B$22,0),MATCH(AR$1,'Team forecast'!$M$2:$AU$2,0))*IF($Y587&gt;0,25000,0)</f>
        <v>0</v>
      </c>
      <c r="AS587" s="5">
        <f>INDEX('Team forecast'!$M$3:$AU$22,MATCH($B587,'Team forecast'!$B$3:$B$22,0),MATCH(AS$1,'Team forecast'!$M$2:$AU$2,0))*IF($Y587&gt;0,5000,0)</f>
        <v>0</v>
      </c>
      <c r="AT587" s="5">
        <f>INDEX('Team forecast'!$M$3:$AU$22,MATCH($B587,'Team forecast'!$B$3:$B$22,0),MATCH(AT$1,'Team forecast'!$M$2:$AU$2,0))*IF($Y587&gt;0,-15000,0)</f>
        <v>0</v>
      </c>
      <c r="AU587" s="5">
        <f t="shared" si="628"/>
        <v>0</v>
      </c>
      <c r="AV587" s="5">
        <f t="shared" si="629"/>
        <v>0</v>
      </c>
      <c r="AW587" s="5">
        <f t="shared" si="630"/>
        <v>0</v>
      </c>
      <c r="AX587" s="5">
        <f t="shared" si="631"/>
        <v>0</v>
      </c>
      <c r="AY587" s="5">
        <f t="shared" si="654"/>
        <v>0</v>
      </c>
      <c r="AZ587" s="5">
        <f t="shared" si="632"/>
        <v>-3000</v>
      </c>
      <c r="BA587" s="5">
        <f t="shared" si="633"/>
        <v>-1000</v>
      </c>
      <c r="BB587" s="5">
        <f t="shared" si="634"/>
        <v>0</v>
      </c>
      <c r="BC587" s="5">
        <f t="shared" si="655"/>
        <v>0</v>
      </c>
      <c r="BD587" s="5">
        <f>IFERROR(SUM(AR587:BC587),0)*((Cockpit!$C$3)^1)</f>
        <v>-2800</v>
      </c>
      <c r="BE587" s="19">
        <f>INDEX('Team forecast'!$M$3:$AU$22,MATCH($B587,'Team forecast'!$B$3:$B$22,0),MATCH(BE$1,'Team forecast'!$M$2:$AU$2,0))</f>
        <v>0</v>
      </c>
      <c r="BF587" s="19">
        <f>INDEX('Team forecast'!$M$3:$AU$22,MATCH($B587,'Team forecast'!$B$3:$B$22,0),MATCH(BF$1,'Team forecast'!$M$2:$AU$2,0))</f>
        <v>0</v>
      </c>
      <c r="BG587" s="19">
        <f>INDEX('Team forecast'!$M$3:$AU$22,MATCH($B587,'Team forecast'!$B$3:$B$22,0),MATCH(BG$1,'Team forecast'!$M$2:$AU$2,0))</f>
        <v>0</v>
      </c>
      <c r="BH587" s="19">
        <f>INDEX('Team forecast'!$M$3:$AU$22,MATCH($B587,'Team forecast'!$B$3:$B$22,0),MATCH(BH$1,'Team forecast'!$M$2:$AU$2,0))</f>
        <v>0</v>
      </c>
      <c r="BI587" s="5">
        <f t="shared" si="656"/>
        <v>7000</v>
      </c>
      <c r="BJ587" s="5">
        <f>INDEX('Team forecast'!$M$3:$AU$22,MATCH($B587,'Team forecast'!$B$3:$B$22,0),MATCH(BJ$1,'Team forecast'!$M$2:$AU$2,0))*IF($Y587&gt;0,25000,0)</f>
        <v>0</v>
      </c>
      <c r="BK587" s="5">
        <f>INDEX('Team forecast'!$M$3:$AU$22,MATCH($B587,'Team forecast'!$B$3:$B$22,0),MATCH(BK$1,'Team forecast'!$M$2:$AU$2,0))*IF($Y587&gt;0,5000,0)</f>
        <v>0</v>
      </c>
      <c r="BL587" s="5">
        <f>INDEX('Team forecast'!$M$3:$AU$22,MATCH($B587,'Team forecast'!$B$3:$B$22,0),MATCH(BL$1,'Team forecast'!$M$2:$AU$2,0))*IF($Y587&gt;0,-15000,0)</f>
        <v>0</v>
      </c>
      <c r="BM587" s="5">
        <f t="shared" si="635"/>
        <v>0</v>
      </c>
      <c r="BN587" s="5">
        <f t="shared" si="636"/>
        <v>0</v>
      </c>
      <c r="BO587" s="5">
        <f t="shared" si="637"/>
        <v>0</v>
      </c>
      <c r="BP587" s="5">
        <f t="shared" si="638"/>
        <v>0</v>
      </c>
      <c r="BQ587" s="5">
        <f t="shared" si="657"/>
        <v>0</v>
      </c>
      <c r="BR587" s="5">
        <f t="shared" si="584"/>
        <v>-3000</v>
      </c>
      <c r="BS587" s="5">
        <f t="shared" si="585"/>
        <v>-1000</v>
      </c>
      <c r="BT587" s="5">
        <f t="shared" si="639"/>
        <v>0</v>
      </c>
      <c r="BU587" s="5">
        <f t="shared" si="658"/>
        <v>0</v>
      </c>
      <c r="BV587" s="5">
        <f>IFERROR(SUM(BJ587:BU587),0)*((Cockpit!$C$3)^2)</f>
        <v>-1959.9999999999998</v>
      </c>
      <c r="BW587" s="19">
        <f>INDEX('Team forecast'!$M$3:$AU$22,MATCH($B587,'Team forecast'!$B$3:$B$22,0),MATCH(BW$1,'Team forecast'!$M$2:$AU$2,0))</f>
        <v>0</v>
      </c>
      <c r="BX587" s="19">
        <f>INDEX('Team forecast'!$M$3:$AU$22,MATCH($B587,'Team forecast'!$B$3:$B$22,0),MATCH(BX$1,'Team forecast'!$M$2:$AU$2,0))</f>
        <v>0</v>
      </c>
      <c r="BY587" s="19">
        <f>INDEX('Team forecast'!$M$3:$AU$22,MATCH($B587,'Team forecast'!$B$3:$B$22,0),MATCH(BY$1,'Team forecast'!$M$2:$AU$2,0))</f>
        <v>0</v>
      </c>
      <c r="BZ587" s="19">
        <f>INDEX('Team forecast'!$M$3:$AU$22,MATCH($B587,'Team forecast'!$B$3:$B$22,0),MATCH(BZ$1,'Team forecast'!$M$2:$AU$2,0))</f>
        <v>0</v>
      </c>
      <c r="CA587" s="5">
        <f t="shared" si="659"/>
        <v>7000</v>
      </c>
      <c r="CB587" s="5">
        <f>INDEX('Team forecast'!$M$3:$AU$22,MATCH($B587,'Team forecast'!$B$3:$B$22,0),MATCH(CB$1,'Team forecast'!$M$2:$AU$2,0))*IF($Y587&gt;0,25000,0)</f>
        <v>0</v>
      </c>
      <c r="CC587" s="5">
        <f>INDEX('Team forecast'!$M$3:$AU$22,MATCH($B587,'Team forecast'!$B$3:$B$22,0),MATCH(CC$1,'Team forecast'!$M$2:$AU$2,0))*IF($Y587&gt;0,5000,0)</f>
        <v>0</v>
      </c>
      <c r="CD587" s="5">
        <f>INDEX('Team forecast'!$M$3:$AU$22,MATCH($B587,'Team forecast'!$B$3:$B$22,0),MATCH(CD$1,'Team forecast'!$M$2:$AU$2,0))*IF($Y587&gt;0,-15000,0)</f>
        <v>0</v>
      </c>
      <c r="CE587" s="5">
        <f t="shared" si="640"/>
        <v>0</v>
      </c>
      <c r="CF587" s="5">
        <f t="shared" si="641"/>
        <v>0</v>
      </c>
      <c r="CG587" s="5">
        <f t="shared" si="642"/>
        <v>0</v>
      </c>
      <c r="CH587" s="5">
        <f t="shared" si="643"/>
        <v>0</v>
      </c>
      <c r="CI587" s="5">
        <f t="shared" si="660"/>
        <v>0</v>
      </c>
      <c r="CJ587" s="5">
        <f t="shared" si="594"/>
        <v>-3000</v>
      </c>
      <c r="CK587" s="5">
        <f t="shared" si="595"/>
        <v>-1000</v>
      </c>
      <c r="CL587" s="5">
        <f t="shared" si="644"/>
        <v>0</v>
      </c>
      <c r="CM587" s="5">
        <f t="shared" si="661"/>
        <v>0</v>
      </c>
      <c r="CN587" s="5">
        <f>IFERROR(SUM(CB587:CM587),0)*((Cockpit!$C$3)^3)</f>
        <v>-1371.9999999999998</v>
      </c>
      <c r="CO587" s="19">
        <f>INDEX('Team forecast'!$M$3:$AU$22,MATCH($B587,'Team forecast'!$B$3:$B$22,0),MATCH(CO$1,'Team forecast'!$M$2:$AU$2,0))</f>
        <v>0</v>
      </c>
      <c r="CP587" s="19">
        <f>INDEX('Team forecast'!$M$3:$AU$22,MATCH($B587,'Team forecast'!$B$3:$B$22,0),MATCH(CP$1,'Team forecast'!$M$2:$AU$2,0))</f>
        <v>0</v>
      </c>
      <c r="CQ587" s="19">
        <f>INDEX('Team forecast'!$M$3:$AU$22,MATCH($B587,'Team forecast'!$B$3:$B$22,0),MATCH(CQ$1,'Team forecast'!$M$2:$AU$2,0))</f>
        <v>0</v>
      </c>
      <c r="CR587" s="19">
        <f>INDEX('Team forecast'!$M$3:$AU$22,MATCH($B587,'Team forecast'!$B$3:$B$22,0),MATCH(CR$1,'Team forecast'!$M$2:$AU$2,0))</f>
        <v>0</v>
      </c>
      <c r="CS587" s="5">
        <f t="shared" si="662"/>
        <v>7000</v>
      </c>
      <c r="CT587" s="5">
        <f>INDEX('Team forecast'!$M$3:$AU$22,MATCH($B587,'Team forecast'!$B$3:$B$22,0),MATCH(CT$1,'Team forecast'!$M$2:$AU$2,0))*IF($Y587&gt;0,25000,0)</f>
        <v>0</v>
      </c>
      <c r="CU587" s="5">
        <f>INDEX('Team forecast'!$M$3:$AU$22,MATCH($B587,'Team forecast'!$B$3:$B$22,0),MATCH(CU$1,'Team forecast'!$M$2:$AU$2,0))*IF($Y587&gt;0,5000,0)</f>
        <v>0</v>
      </c>
      <c r="CV587" s="5">
        <f>INDEX('Team forecast'!$M$3:$AU$22,MATCH($B587,'Team forecast'!$B$3:$B$22,0),MATCH(CV$1,'Team forecast'!$M$2:$AU$2,0))*IF($Y587&gt;0,-15000,0)</f>
        <v>0</v>
      </c>
      <c r="CW587" s="5">
        <f t="shared" si="663"/>
        <v>0</v>
      </c>
      <c r="CX587" s="5">
        <f t="shared" si="664"/>
        <v>0</v>
      </c>
      <c r="CY587" s="5">
        <f t="shared" si="665"/>
        <v>0</v>
      </c>
      <c r="CZ587" s="5">
        <f t="shared" si="666"/>
        <v>0</v>
      </c>
      <c r="DA587" s="5">
        <f t="shared" si="667"/>
        <v>0</v>
      </c>
      <c r="DB587" s="5">
        <f t="shared" si="604"/>
        <v>-3000</v>
      </c>
      <c r="DC587" s="5">
        <f t="shared" si="605"/>
        <v>-1000</v>
      </c>
      <c r="DD587" s="5">
        <f t="shared" si="668"/>
        <v>0</v>
      </c>
      <c r="DE587" s="5">
        <f t="shared" si="669"/>
        <v>0</v>
      </c>
      <c r="DF587" s="5">
        <f>IFERROR(SUM(CT587:DE587),0)*((Cockpit!$C$3)^4)</f>
        <v>-960.39999999999975</v>
      </c>
      <c r="DG587" s="19">
        <f>INDEX('Team forecast'!$M$3:$AU$22,MATCH($B587,'Team forecast'!$B$3:$B$22,0),MATCH(DG$1,'Team forecast'!$M$2:$AU$2,0))</f>
        <v>0</v>
      </c>
      <c r="DH587" s="19">
        <f>INDEX('Team forecast'!$M$3:$AU$22,MATCH($B587,'Team forecast'!$B$3:$B$22,0),MATCH(DH$1,'Team forecast'!$M$2:$AU$2,0))</f>
        <v>0</v>
      </c>
      <c r="DI587" s="19">
        <f>INDEX('Team forecast'!$M$3:$AU$22,MATCH($B587,'Team forecast'!$B$3:$B$22,0),MATCH(DI$1,'Team forecast'!$M$2:$AU$2,0))</f>
        <v>0</v>
      </c>
      <c r="DJ587" s="19">
        <f>INDEX('Team forecast'!$M$3:$AU$22,MATCH($B587,'Team forecast'!$B$3:$B$22,0),MATCH(DJ$1,'Team forecast'!$M$2:$AU$2,0))</f>
        <v>0</v>
      </c>
      <c r="DK587" s="5">
        <f t="shared" si="670"/>
        <v>7000</v>
      </c>
      <c r="DL587" s="5">
        <f>INDEX('Team forecast'!$M$3:$AU$22,MATCH($B587,'Team forecast'!$B$3:$B$22,0),MATCH(DL$1,'Team forecast'!$M$2:$AU$2,0))*IF($Y587&gt;0,25000,0)</f>
        <v>0</v>
      </c>
      <c r="DM587" s="5">
        <f>INDEX('Team forecast'!$M$3:$AU$22,MATCH($B587,'Team forecast'!$B$3:$B$22,0),MATCH(DM$1,'Team forecast'!$M$2:$AU$2,0))*IF($Y587&gt;0,5000,0)</f>
        <v>0</v>
      </c>
      <c r="DN587" s="5">
        <f>INDEX('Team forecast'!$M$3:$AU$22,MATCH($B587,'Team forecast'!$B$3:$B$22,0),MATCH(DN$1,'Team forecast'!$M$2:$AU$2,0))*IF($Y587&gt;0,-15000,0)</f>
        <v>0</v>
      </c>
      <c r="DO587" s="5">
        <f t="shared" si="671"/>
        <v>0</v>
      </c>
      <c r="DP587" s="5">
        <f t="shared" si="672"/>
        <v>0</v>
      </c>
      <c r="DQ587" s="5">
        <f t="shared" si="673"/>
        <v>0</v>
      </c>
      <c r="DR587" s="5">
        <f t="shared" si="674"/>
        <v>0</v>
      </c>
      <c r="DS587" s="5">
        <f t="shared" si="675"/>
        <v>0</v>
      </c>
      <c r="DT587" s="5">
        <f t="shared" si="614"/>
        <v>-3000</v>
      </c>
      <c r="DU587" s="5">
        <f t="shared" si="615"/>
        <v>-1000</v>
      </c>
      <c r="DV587" s="5">
        <f t="shared" si="676"/>
        <v>0</v>
      </c>
      <c r="DW587" s="5">
        <f t="shared" si="677"/>
        <v>0</v>
      </c>
      <c r="DX587" s="5">
        <f>IFERROR(SUM(DL587:DW587),0)*((Cockpit!$C$3)^5)</f>
        <v>-672.27999999999975</v>
      </c>
      <c r="DY587" s="5">
        <f t="shared" si="678"/>
        <v>56736.017475560591</v>
      </c>
      <c r="DZ587" s="5" t="str">
        <f>IF(ISERROR(MATCH(A587,'Current squad'!B:B,0)),"No","Yes")</f>
        <v>No</v>
      </c>
      <c r="EA587" s="5" cm="1">
        <f t="array" ref="EA587">IFERROR(_xlfn.IFS(DZ587="Yes",0,DZ587="No",H587*1%),999999)</f>
        <v>52410</v>
      </c>
      <c r="EB587" s="5">
        <f t="shared" si="645"/>
        <v>5293410</v>
      </c>
      <c r="EC587" s="5">
        <f t="shared" si="679"/>
        <v>4326.0174755605913</v>
      </c>
      <c r="ED587" s="1">
        <f t="shared" si="646"/>
        <v>8.2541833153226319E-4</v>
      </c>
      <c r="EE587" s="5" t="e">
        <f>RANK(EC587,$EC$2:$EC$572)+COUNTIF($EC$2:EC587,EC587)-1</f>
        <v>#N/A</v>
      </c>
      <c r="EF587" s="4" t="e">
        <f>RANK(ED587,$ED$2:$ED$572)+COUNTIF($ED$2:ED587,ED587)-1</f>
        <v>#N/A</v>
      </c>
    </row>
    <row r="588" spans="1:136" x14ac:dyDescent="0.3">
      <c r="A588" t="str">
        <f>IF(Holdet.dk!A588&lt;&gt;"",Holdet.dk!A588,"")</f>
        <v>Ki-Jana Hoever</v>
      </c>
      <c r="B588" t="str">
        <f>INDEX(Holdet.dk!B:B,MATCH($A588,Holdet.dk!$A:$A,0))</f>
        <v>Wolverhampton</v>
      </c>
      <c r="C588" t="str">
        <f>INDEX(Holdet.dk!C:C,MATCH($A588,Holdet.dk!$A:$A,0))</f>
        <v>Defense</v>
      </c>
      <c r="D588" t="str">
        <f>INDEX(Holdet.dk!D:D,MATCH($A588,Holdet.dk!$A:$A,0))</f>
        <v>2.391.000</v>
      </c>
      <c r="E588" s="1">
        <f>IFERROR(_xlfn.NUMBERVALUE(INDEX(Holdet.dk!$E:$E,MATCH($A588,Holdet.dk!$A:$A,0)),","),0)</f>
        <v>1E-3</v>
      </c>
      <c r="F588" t="str">
        <f>IF(INDEX(Lookup!H:H,MATCH('Master data'!A588,Lookup!G:G,0))=0,A588,INDEX(Lookup!H:H,MATCH('Master data'!A588,Lookup!G:G,0)))</f>
        <v>Ki-Jana Hoever</v>
      </c>
      <c r="G588" t="str">
        <f>IFERROR(INDEX(Lookup!B:B,MATCH(INDEX(Rotowire!C:C,MATCH(F588,Rotowire!A:A,0)),Lookup!D:D,0)),"")</f>
        <v>Manchester United</v>
      </c>
      <c r="H588" s="5">
        <f t="shared" si="647"/>
        <v>2391000</v>
      </c>
      <c r="I588" s="19">
        <f>IFERROR(INDEX('Team forecast'!$G$3:$I$22,MATCH($B588,'Team forecast'!$B$3:$B$22,0),MATCH(I$1,'Team forecast'!$G$2:$I$2,0)),0)</f>
        <v>0.75816993464052274</v>
      </c>
      <c r="J588" s="19">
        <f>IFERROR(INDEX('Team forecast'!$G$3:$I$22,MATCH($B588,'Team forecast'!$B$3:$B$22,0),MATCH(J$1,'Team forecast'!$G$2:$I$2,0)),0)</f>
        <v>1.0869565217391304</v>
      </c>
      <c r="K588" s="19">
        <f>IFERROR(INDEX('Team forecast'!$G$3:$I$22,MATCH($B588,'Team forecast'!$B$3:$B$22,0),MATCH(K$1,'Team forecast'!$G$2:$I$2,0)),0)</f>
        <v>0.89252064059371927</v>
      </c>
      <c r="L588">
        <f>SUMIFS(Rotowire!E:E,Rotowire!$A:$A,'Master data'!$F588)</f>
        <v>95</v>
      </c>
      <c r="M588" s="2">
        <f>SUMIFS(Rotowire!F:F,Rotowire!$A:$A,'Master data'!$F588)*I588</f>
        <v>0.15921568627450977</v>
      </c>
      <c r="N588" s="2">
        <f>SUMIFS(Rotowire!G:G,Rotowire!$A:$A,'Master data'!$F588)*I588</f>
        <v>0.18954248366013068</v>
      </c>
      <c r="O588" s="2">
        <f>SUMIFS(Rotowire!I:I,Rotowire!$A:$A,'Master data'!$F588)*I588</f>
        <v>0.43973856209150314</v>
      </c>
      <c r="P588" s="2">
        <f>SUMIFS(Rotowire!W:W,Rotowire!$A:$A,'Master data'!$F588)*K588</f>
        <v>0.22313016014842982</v>
      </c>
      <c r="Q588" s="2">
        <f>SUMIFS(Rotowire!Y:Y,Rotowire!$A:$A,'Master data'!$F588)*J588</f>
        <v>0</v>
      </c>
      <c r="R588" s="2">
        <f>SUMIFS(Rotowire!AB:AB,Rotowire!$A:$A,'Master data'!$F588)</f>
        <v>0.25</v>
      </c>
      <c r="S588" s="2">
        <f>SUMIFS(Rotowire!AC:AC,Rotowire!$A:$A,'Master data'!$F588)</f>
        <v>0</v>
      </c>
      <c r="T588" s="2">
        <f>INDEX('Team forecast'!D$3:D$22,MATCH($B588,'Team forecast'!$B$3:$B$22,0))</f>
        <v>1.1599999999999999</v>
      </c>
      <c r="U588" s="2">
        <f>INDEX('Team forecast'!E$3:E$22,MATCH($B588,'Team forecast'!$B$3:$B$22,0))</f>
        <v>1.5</v>
      </c>
      <c r="V588" s="2">
        <f>INDEX('Team forecast'!J$3:J$22,MATCH($B588,'Team forecast'!$B$3:$B$22,0))</f>
        <v>0.29099999999999998</v>
      </c>
      <c r="W588" s="2">
        <f>INDEX('Team forecast'!K$3:K$22,MATCH($B588,'Team forecast'!$B$3:$B$22,0))</f>
        <v>0.26269999999999999</v>
      </c>
      <c r="X588" s="2">
        <f>INDEX('Team forecast'!L$3:L$22,MATCH($B588,'Team forecast'!$B$3:$B$22,0))</f>
        <v>0.44640000000000002</v>
      </c>
      <c r="Y588" s="5">
        <f t="shared" si="620"/>
        <v>7000</v>
      </c>
      <c r="Z588" s="5">
        <f t="shared" si="621"/>
        <v>7274.9999999999991</v>
      </c>
      <c r="AA588" s="5">
        <f t="shared" si="622"/>
        <v>1313.5</v>
      </c>
      <c r="AB588" s="5">
        <f t="shared" si="623"/>
        <v>-6696</v>
      </c>
      <c r="AC588" s="5">
        <f t="shared" si="648"/>
        <v>23882.352941176465</v>
      </c>
      <c r="AD588" s="5">
        <f t="shared" si="624"/>
        <v>9477.1241830065337</v>
      </c>
      <c r="AE588" s="5">
        <f t="shared" si="625"/>
        <v>4397.3856209150317</v>
      </c>
      <c r="AF588" s="5">
        <f t="shared" si="649"/>
        <v>11156.508007421491</v>
      </c>
      <c r="AG588" s="5">
        <f t="shared" si="650"/>
        <v>0</v>
      </c>
      <c r="AH588" s="5">
        <f t="shared" si="626"/>
        <v>-5000</v>
      </c>
      <c r="AI588" s="5">
        <f t="shared" si="627"/>
        <v>0</v>
      </c>
      <c r="AJ588" s="5">
        <f t="shared" si="651"/>
        <v>11600</v>
      </c>
      <c r="AK588" s="5">
        <f t="shared" si="652"/>
        <v>-12000</v>
      </c>
      <c r="AL588" s="5">
        <f>IFERROR(SUM(Y588:AK588),-5000)*((Cockpit!$C$3)^0)</f>
        <v>52405.87075251952</v>
      </c>
      <c r="AM588" s="19">
        <f>INDEX('Team forecast'!$M$3:$AU$22,MATCH($B588,'Team forecast'!$B$3:$B$22,0),MATCH(AM$1,'Team forecast'!$M$2:$AU$2,0))</f>
        <v>0</v>
      </c>
      <c r="AN588" s="19">
        <f>INDEX('Team forecast'!$M$3:$AU$22,MATCH($B588,'Team forecast'!$B$3:$B$22,0),MATCH(AN$1,'Team forecast'!$M$2:$AU$2,0))</f>
        <v>0</v>
      </c>
      <c r="AO588" s="19">
        <f>INDEX('Team forecast'!$M$3:$AU$22,MATCH($B588,'Team forecast'!$B$3:$B$22,0),MATCH(AO$1,'Team forecast'!$M$2:$AU$2,0))</f>
        <v>0</v>
      </c>
      <c r="AP588" s="19">
        <f>INDEX('Team forecast'!$M$3:$AU$22,MATCH($B588,'Team forecast'!$B$3:$B$22,0),MATCH(AP$1,'Team forecast'!$M$2:$AU$2,0))</f>
        <v>0</v>
      </c>
      <c r="AQ588" s="5">
        <f t="shared" si="653"/>
        <v>7000</v>
      </c>
      <c r="AR588" s="5">
        <f>INDEX('Team forecast'!$M$3:$AU$22,MATCH($B588,'Team forecast'!$B$3:$B$22,0),MATCH(AR$1,'Team forecast'!$M$2:$AU$2,0))*IF($Y588&gt;0,25000,0)</f>
        <v>0</v>
      </c>
      <c r="AS588" s="5">
        <f>INDEX('Team forecast'!$M$3:$AU$22,MATCH($B588,'Team forecast'!$B$3:$B$22,0),MATCH(AS$1,'Team forecast'!$M$2:$AU$2,0))*IF($Y588&gt;0,5000,0)</f>
        <v>0</v>
      </c>
      <c r="AT588" s="5">
        <f>INDEX('Team forecast'!$M$3:$AU$22,MATCH($B588,'Team forecast'!$B$3:$B$22,0),MATCH(AT$1,'Team forecast'!$M$2:$AU$2,0))*IF($Y588&gt;0,-15000,0)</f>
        <v>0</v>
      </c>
      <c r="AU588" s="5">
        <f t="shared" si="628"/>
        <v>0</v>
      </c>
      <c r="AV588" s="5">
        <f t="shared" si="629"/>
        <v>0</v>
      </c>
      <c r="AW588" s="5">
        <f t="shared" si="630"/>
        <v>0</v>
      </c>
      <c r="AX588" s="5">
        <f t="shared" si="631"/>
        <v>0</v>
      </c>
      <c r="AY588" s="5">
        <f t="shared" si="654"/>
        <v>0</v>
      </c>
      <c r="AZ588" s="5">
        <f t="shared" si="632"/>
        <v>-5000</v>
      </c>
      <c r="BA588" s="5">
        <f t="shared" si="633"/>
        <v>0</v>
      </c>
      <c r="BB588" s="5">
        <f t="shared" si="634"/>
        <v>0</v>
      </c>
      <c r="BC588" s="5">
        <f t="shared" si="655"/>
        <v>0</v>
      </c>
      <c r="BD588" s="5">
        <f>IFERROR(SUM(AR588:BC588),0)*((Cockpit!$C$3)^1)</f>
        <v>-3500</v>
      </c>
      <c r="BE588" s="19">
        <f>INDEX('Team forecast'!$M$3:$AU$22,MATCH($B588,'Team forecast'!$B$3:$B$22,0),MATCH(BE$1,'Team forecast'!$M$2:$AU$2,0))</f>
        <v>0</v>
      </c>
      <c r="BF588" s="19">
        <f>INDEX('Team forecast'!$M$3:$AU$22,MATCH($B588,'Team forecast'!$B$3:$B$22,0),MATCH(BF$1,'Team forecast'!$M$2:$AU$2,0))</f>
        <v>0</v>
      </c>
      <c r="BG588" s="19">
        <f>INDEX('Team forecast'!$M$3:$AU$22,MATCH($B588,'Team forecast'!$B$3:$B$22,0),MATCH(BG$1,'Team forecast'!$M$2:$AU$2,0))</f>
        <v>0</v>
      </c>
      <c r="BH588" s="19">
        <f>INDEX('Team forecast'!$M$3:$AU$22,MATCH($B588,'Team forecast'!$B$3:$B$22,0),MATCH(BH$1,'Team forecast'!$M$2:$AU$2,0))</f>
        <v>0</v>
      </c>
      <c r="BI588" s="5">
        <f t="shared" si="656"/>
        <v>7000</v>
      </c>
      <c r="BJ588" s="5">
        <f>INDEX('Team forecast'!$M$3:$AU$22,MATCH($B588,'Team forecast'!$B$3:$B$22,0),MATCH(BJ$1,'Team forecast'!$M$2:$AU$2,0))*IF($Y588&gt;0,25000,0)</f>
        <v>0</v>
      </c>
      <c r="BK588" s="5">
        <f>INDEX('Team forecast'!$M$3:$AU$22,MATCH($B588,'Team forecast'!$B$3:$B$22,0),MATCH(BK$1,'Team forecast'!$M$2:$AU$2,0))*IF($Y588&gt;0,5000,0)</f>
        <v>0</v>
      </c>
      <c r="BL588" s="5">
        <f>INDEX('Team forecast'!$M$3:$AU$22,MATCH($B588,'Team forecast'!$B$3:$B$22,0),MATCH(BL$1,'Team forecast'!$M$2:$AU$2,0))*IF($Y588&gt;0,-15000,0)</f>
        <v>0</v>
      </c>
      <c r="BM588" s="5">
        <f t="shared" si="635"/>
        <v>0</v>
      </c>
      <c r="BN588" s="5">
        <f t="shared" si="636"/>
        <v>0</v>
      </c>
      <c r="BO588" s="5">
        <f t="shared" si="637"/>
        <v>0</v>
      </c>
      <c r="BP588" s="5">
        <f t="shared" si="638"/>
        <v>0</v>
      </c>
      <c r="BQ588" s="5">
        <f t="shared" si="657"/>
        <v>0</v>
      </c>
      <c r="BR588" s="5">
        <f t="shared" si="584"/>
        <v>-5000</v>
      </c>
      <c r="BS588" s="5">
        <f t="shared" si="585"/>
        <v>0</v>
      </c>
      <c r="BT588" s="5">
        <f t="shared" si="639"/>
        <v>0</v>
      </c>
      <c r="BU588" s="5">
        <f t="shared" si="658"/>
        <v>0</v>
      </c>
      <c r="BV588" s="5">
        <f>IFERROR(SUM(BJ588:BU588),0)*((Cockpit!$C$3)^2)</f>
        <v>-2449.9999999999995</v>
      </c>
      <c r="BW588" s="19">
        <f>INDEX('Team forecast'!$M$3:$AU$22,MATCH($B588,'Team forecast'!$B$3:$B$22,0),MATCH(BW$1,'Team forecast'!$M$2:$AU$2,0))</f>
        <v>0</v>
      </c>
      <c r="BX588" s="19">
        <f>INDEX('Team forecast'!$M$3:$AU$22,MATCH($B588,'Team forecast'!$B$3:$B$22,0),MATCH(BX$1,'Team forecast'!$M$2:$AU$2,0))</f>
        <v>0</v>
      </c>
      <c r="BY588" s="19">
        <f>INDEX('Team forecast'!$M$3:$AU$22,MATCH($B588,'Team forecast'!$B$3:$B$22,0),MATCH(BY$1,'Team forecast'!$M$2:$AU$2,0))</f>
        <v>0</v>
      </c>
      <c r="BZ588" s="19">
        <f>INDEX('Team forecast'!$M$3:$AU$22,MATCH($B588,'Team forecast'!$B$3:$B$22,0),MATCH(BZ$1,'Team forecast'!$M$2:$AU$2,0))</f>
        <v>0</v>
      </c>
      <c r="CA588" s="5">
        <f t="shared" si="659"/>
        <v>7000</v>
      </c>
      <c r="CB588" s="5">
        <f>INDEX('Team forecast'!$M$3:$AU$22,MATCH($B588,'Team forecast'!$B$3:$B$22,0),MATCH(CB$1,'Team forecast'!$M$2:$AU$2,0))*IF($Y588&gt;0,25000,0)</f>
        <v>0</v>
      </c>
      <c r="CC588" s="5">
        <f>INDEX('Team forecast'!$M$3:$AU$22,MATCH($B588,'Team forecast'!$B$3:$B$22,0),MATCH(CC$1,'Team forecast'!$M$2:$AU$2,0))*IF($Y588&gt;0,5000,0)</f>
        <v>0</v>
      </c>
      <c r="CD588" s="5">
        <f>INDEX('Team forecast'!$M$3:$AU$22,MATCH($B588,'Team forecast'!$B$3:$B$22,0),MATCH(CD$1,'Team forecast'!$M$2:$AU$2,0))*IF($Y588&gt;0,-15000,0)</f>
        <v>0</v>
      </c>
      <c r="CE588" s="5">
        <f t="shared" si="640"/>
        <v>0</v>
      </c>
      <c r="CF588" s="5">
        <f t="shared" si="641"/>
        <v>0</v>
      </c>
      <c r="CG588" s="5">
        <f t="shared" si="642"/>
        <v>0</v>
      </c>
      <c r="CH588" s="5">
        <f t="shared" si="643"/>
        <v>0</v>
      </c>
      <c r="CI588" s="5">
        <f t="shared" si="660"/>
        <v>0</v>
      </c>
      <c r="CJ588" s="5">
        <f t="shared" si="594"/>
        <v>-5000</v>
      </c>
      <c r="CK588" s="5">
        <f t="shared" si="595"/>
        <v>0</v>
      </c>
      <c r="CL588" s="5">
        <f t="shared" si="644"/>
        <v>0</v>
      </c>
      <c r="CM588" s="5">
        <f t="shared" si="661"/>
        <v>0</v>
      </c>
      <c r="CN588" s="5">
        <f>IFERROR(SUM(CB588:CM588),0)*((Cockpit!$C$3)^3)</f>
        <v>-1714.9999999999995</v>
      </c>
      <c r="CO588" s="19">
        <f>INDEX('Team forecast'!$M$3:$AU$22,MATCH($B588,'Team forecast'!$B$3:$B$22,0),MATCH(CO$1,'Team forecast'!$M$2:$AU$2,0))</f>
        <v>0</v>
      </c>
      <c r="CP588" s="19">
        <f>INDEX('Team forecast'!$M$3:$AU$22,MATCH($B588,'Team forecast'!$B$3:$B$22,0),MATCH(CP$1,'Team forecast'!$M$2:$AU$2,0))</f>
        <v>0</v>
      </c>
      <c r="CQ588" s="19">
        <f>INDEX('Team forecast'!$M$3:$AU$22,MATCH($B588,'Team forecast'!$B$3:$B$22,0),MATCH(CQ$1,'Team forecast'!$M$2:$AU$2,0))</f>
        <v>0</v>
      </c>
      <c r="CR588" s="19">
        <f>INDEX('Team forecast'!$M$3:$AU$22,MATCH($B588,'Team forecast'!$B$3:$B$22,0),MATCH(CR$1,'Team forecast'!$M$2:$AU$2,0))</f>
        <v>0</v>
      </c>
      <c r="CS588" s="5">
        <f t="shared" si="662"/>
        <v>7000</v>
      </c>
      <c r="CT588" s="5">
        <f>INDEX('Team forecast'!$M$3:$AU$22,MATCH($B588,'Team forecast'!$B$3:$B$22,0),MATCH(CT$1,'Team forecast'!$M$2:$AU$2,0))*IF($Y588&gt;0,25000,0)</f>
        <v>0</v>
      </c>
      <c r="CU588" s="5">
        <f>INDEX('Team forecast'!$M$3:$AU$22,MATCH($B588,'Team forecast'!$B$3:$B$22,0),MATCH(CU$1,'Team forecast'!$M$2:$AU$2,0))*IF($Y588&gt;0,5000,0)</f>
        <v>0</v>
      </c>
      <c r="CV588" s="5">
        <f>INDEX('Team forecast'!$M$3:$AU$22,MATCH($B588,'Team forecast'!$B$3:$B$22,0),MATCH(CV$1,'Team forecast'!$M$2:$AU$2,0))*IF($Y588&gt;0,-15000,0)</f>
        <v>0</v>
      </c>
      <c r="CW588" s="5">
        <f t="shared" si="663"/>
        <v>0</v>
      </c>
      <c r="CX588" s="5">
        <f t="shared" si="664"/>
        <v>0</v>
      </c>
      <c r="CY588" s="5">
        <f t="shared" si="665"/>
        <v>0</v>
      </c>
      <c r="CZ588" s="5">
        <f t="shared" si="666"/>
        <v>0</v>
      </c>
      <c r="DA588" s="5">
        <f t="shared" si="667"/>
        <v>0</v>
      </c>
      <c r="DB588" s="5">
        <f t="shared" si="604"/>
        <v>-5000</v>
      </c>
      <c r="DC588" s="5">
        <f t="shared" si="605"/>
        <v>0</v>
      </c>
      <c r="DD588" s="5">
        <f t="shared" si="668"/>
        <v>0</v>
      </c>
      <c r="DE588" s="5">
        <f t="shared" si="669"/>
        <v>0</v>
      </c>
      <c r="DF588" s="5">
        <f>IFERROR(SUM(CT588:DE588),0)*((Cockpit!$C$3)^4)</f>
        <v>-1200.4999999999995</v>
      </c>
      <c r="DG588" s="19">
        <f>INDEX('Team forecast'!$M$3:$AU$22,MATCH($B588,'Team forecast'!$B$3:$B$22,0),MATCH(DG$1,'Team forecast'!$M$2:$AU$2,0))</f>
        <v>0</v>
      </c>
      <c r="DH588" s="19">
        <f>INDEX('Team forecast'!$M$3:$AU$22,MATCH($B588,'Team forecast'!$B$3:$B$22,0),MATCH(DH$1,'Team forecast'!$M$2:$AU$2,0))</f>
        <v>0</v>
      </c>
      <c r="DI588" s="19">
        <f>INDEX('Team forecast'!$M$3:$AU$22,MATCH($B588,'Team forecast'!$B$3:$B$22,0),MATCH(DI$1,'Team forecast'!$M$2:$AU$2,0))</f>
        <v>0</v>
      </c>
      <c r="DJ588" s="19">
        <f>INDEX('Team forecast'!$M$3:$AU$22,MATCH($B588,'Team forecast'!$B$3:$B$22,0),MATCH(DJ$1,'Team forecast'!$M$2:$AU$2,0))</f>
        <v>0</v>
      </c>
      <c r="DK588" s="5">
        <f t="shared" si="670"/>
        <v>7000</v>
      </c>
      <c r="DL588" s="5">
        <f>INDEX('Team forecast'!$M$3:$AU$22,MATCH($B588,'Team forecast'!$B$3:$B$22,0),MATCH(DL$1,'Team forecast'!$M$2:$AU$2,0))*IF($Y588&gt;0,25000,0)</f>
        <v>0</v>
      </c>
      <c r="DM588" s="5">
        <f>INDEX('Team forecast'!$M$3:$AU$22,MATCH($B588,'Team forecast'!$B$3:$B$22,0),MATCH(DM$1,'Team forecast'!$M$2:$AU$2,0))*IF($Y588&gt;0,5000,0)</f>
        <v>0</v>
      </c>
      <c r="DN588" s="5">
        <f>INDEX('Team forecast'!$M$3:$AU$22,MATCH($B588,'Team forecast'!$B$3:$B$22,0),MATCH(DN$1,'Team forecast'!$M$2:$AU$2,0))*IF($Y588&gt;0,-15000,0)</f>
        <v>0</v>
      </c>
      <c r="DO588" s="5">
        <f t="shared" si="671"/>
        <v>0</v>
      </c>
      <c r="DP588" s="5">
        <f t="shared" si="672"/>
        <v>0</v>
      </c>
      <c r="DQ588" s="5">
        <f t="shared" si="673"/>
        <v>0</v>
      </c>
      <c r="DR588" s="5">
        <f t="shared" si="674"/>
        <v>0</v>
      </c>
      <c r="DS588" s="5">
        <f t="shared" si="675"/>
        <v>0</v>
      </c>
      <c r="DT588" s="5">
        <f t="shared" si="614"/>
        <v>-5000</v>
      </c>
      <c r="DU588" s="5">
        <f t="shared" si="615"/>
        <v>0</v>
      </c>
      <c r="DV588" s="5">
        <f t="shared" si="676"/>
        <v>0</v>
      </c>
      <c r="DW588" s="5">
        <f t="shared" si="677"/>
        <v>0</v>
      </c>
      <c r="DX588" s="5">
        <f>IFERROR(SUM(DL588:DW588),0)*((Cockpit!$C$3)^5)</f>
        <v>-840.34999999999968</v>
      </c>
      <c r="DY588" s="5">
        <f t="shared" si="678"/>
        <v>42700.020752519522</v>
      </c>
      <c r="DZ588" s="5" t="str">
        <f>IF(ISERROR(MATCH(A588,'Current squad'!B:B,0)),"No","Yes")</f>
        <v>No</v>
      </c>
      <c r="EA588" s="5" cm="1">
        <f t="array" ref="EA588">IFERROR(_xlfn.IFS(DZ588="Yes",0,DZ588="No",H588*1%),999999)</f>
        <v>23910</v>
      </c>
      <c r="EB588" s="5">
        <f t="shared" si="645"/>
        <v>2414910</v>
      </c>
      <c r="EC588" s="5">
        <f t="shared" si="679"/>
        <v>18790.020752519522</v>
      </c>
      <c r="ED588" s="1">
        <f t="shared" si="646"/>
        <v>7.8586452331742048E-3</v>
      </c>
      <c r="EE588" s="5" t="e">
        <f>RANK(EC588,$EC$2:$EC$572)+COUNTIF($EC$2:EC588,EC588)-1</f>
        <v>#N/A</v>
      </c>
      <c r="EF588" s="4" t="e">
        <f>RANK(ED588,$ED$2:$ED$572)+COUNTIF($ED$2:ED588,ED588)-1</f>
        <v>#N/A</v>
      </c>
    </row>
    <row r="589" spans="1:136" x14ac:dyDescent="0.3">
      <c r="A589" t="str">
        <f>IF(Holdet.dk!A589&lt;&gt;"",Holdet.dk!A589,"")</f>
        <v>Angelo Ogbonna</v>
      </c>
      <c r="B589" t="str">
        <f>INDEX(Holdet.dk!B:B,MATCH($A589,Holdet.dk!$A:$A,0))</f>
        <v>West Ham</v>
      </c>
      <c r="C589" t="str">
        <f>INDEX(Holdet.dk!C:C,MATCH($A589,Holdet.dk!$A:$A,0))</f>
        <v>Defense</v>
      </c>
      <c r="D589" t="str">
        <f>INDEX(Holdet.dk!D:D,MATCH($A589,Holdet.dk!$A:$A,0))</f>
        <v>4.396.000</v>
      </c>
      <c r="E589" s="1">
        <f>IFERROR(_xlfn.NUMBERVALUE(INDEX(Holdet.dk!$E:$E,MATCH($A589,Holdet.dk!$A:$A,0)),","),0)</f>
        <v>4.0000000000000001E-3</v>
      </c>
      <c r="F589" t="str">
        <f>IF(INDEX(Lookup!H:H,MATCH('Master data'!A589,Lookup!G:G,0))=0,A589,INDEX(Lookup!H:H,MATCH('Master data'!A589,Lookup!G:G,0)))</f>
        <v>Angelo Ogbonna</v>
      </c>
      <c r="G589" t="str">
        <f>IFERROR(INDEX(Lookup!B:B,MATCH(INDEX(Rotowire!C:C,MATCH(F589,Rotowire!A:A,0)),Lookup!D:D,0)),"")</f>
        <v>Southampton</v>
      </c>
      <c r="H589" s="5">
        <f t="shared" si="647"/>
        <v>4396000</v>
      </c>
      <c r="I589" s="19">
        <f>IFERROR(INDEX('Team forecast'!$G$3:$I$22,MATCH($B589,'Team forecast'!$B$3:$B$22,0),MATCH(I$1,'Team forecast'!$G$2:$I$2,0)),0)</f>
        <v>0.89999999999999991</v>
      </c>
      <c r="J589" s="19">
        <f>IFERROR(INDEX('Team forecast'!$G$3:$I$22,MATCH($B589,'Team forecast'!$B$3:$B$22,0),MATCH(J$1,'Team forecast'!$G$2:$I$2,0)),0)</f>
        <v>1.1637931034482758</v>
      </c>
      <c r="K589" s="19">
        <f>IFERROR(INDEX('Team forecast'!$G$3:$I$22,MATCH($B589,'Team forecast'!$B$3:$B$22,0),MATCH(K$1,'Team forecast'!$G$2:$I$2,0)),0)</f>
        <v>0.81012581451841092</v>
      </c>
      <c r="L589">
        <f>SUMIFS(Rotowire!E:E,Rotowire!$A:$A,'Master data'!$F589)</f>
        <v>95</v>
      </c>
      <c r="M589" s="2">
        <f>SUMIFS(Rotowire!F:F,Rotowire!$A:$A,'Master data'!$F589)*I589</f>
        <v>6.3E-2</v>
      </c>
      <c r="N589" s="2">
        <f>SUMIFS(Rotowire!G:G,Rotowire!$A:$A,'Master data'!$F589)*I589</f>
        <v>8.9999999999999993E-3</v>
      </c>
      <c r="O589" s="2">
        <f>SUMIFS(Rotowire!I:I,Rotowire!$A:$A,'Master data'!$F589)*I589</f>
        <v>0.13499999999999998</v>
      </c>
      <c r="P589" s="2">
        <f>SUMIFS(Rotowire!W:W,Rotowire!$A:$A,'Master data'!$F589)*K589</f>
        <v>0.25924026064589151</v>
      </c>
      <c r="Q589" s="2">
        <f>SUMIFS(Rotowire!Y:Y,Rotowire!$A:$A,'Master data'!$F589)*J589</f>
        <v>0</v>
      </c>
      <c r="R589" s="2">
        <f>SUMIFS(Rotowire!AB:AB,Rotowire!$A:$A,'Master data'!$F589)</f>
        <v>0.15</v>
      </c>
      <c r="S589" s="2">
        <f>SUMIFS(Rotowire!AC:AC,Rotowire!$A:$A,'Master data'!$F589)</f>
        <v>0.01</v>
      </c>
      <c r="T589" s="2">
        <f>INDEX('Team forecast'!D$3:D$22,MATCH($B589,'Team forecast'!$B$3:$B$22,0))</f>
        <v>1.71</v>
      </c>
      <c r="U589" s="2">
        <f>INDEX('Team forecast'!E$3:E$22,MATCH($B589,'Team forecast'!$B$3:$B$22,0))</f>
        <v>1.35</v>
      </c>
      <c r="V589" s="2">
        <f>INDEX('Team forecast'!J$3:J$22,MATCH($B589,'Team forecast'!$B$3:$B$22,0))</f>
        <v>0.45750000000000002</v>
      </c>
      <c r="W589" s="2">
        <f>INDEX('Team forecast'!K$3:K$22,MATCH($B589,'Team forecast'!$B$3:$B$22,0))</f>
        <v>0.2422</v>
      </c>
      <c r="X589" s="2">
        <f>INDEX('Team forecast'!L$3:L$22,MATCH($B589,'Team forecast'!$B$3:$B$22,0))</f>
        <v>0.30020000000000002</v>
      </c>
      <c r="Y589" s="5">
        <f t="shared" si="620"/>
        <v>7000</v>
      </c>
      <c r="Z589" s="5">
        <f t="shared" si="621"/>
        <v>11437.5</v>
      </c>
      <c r="AA589" s="5">
        <f t="shared" si="622"/>
        <v>1211</v>
      </c>
      <c r="AB589" s="5">
        <f t="shared" si="623"/>
        <v>-4503</v>
      </c>
      <c r="AC589" s="5">
        <f t="shared" si="648"/>
        <v>9450</v>
      </c>
      <c r="AD589" s="5">
        <f t="shared" si="624"/>
        <v>449.99999999999994</v>
      </c>
      <c r="AE589" s="5">
        <f t="shared" si="625"/>
        <v>1349.9999999999998</v>
      </c>
      <c r="AF589" s="5">
        <f t="shared" si="649"/>
        <v>12962.013032294575</v>
      </c>
      <c r="AG589" s="5">
        <f t="shared" si="650"/>
        <v>0</v>
      </c>
      <c r="AH589" s="5">
        <f t="shared" si="626"/>
        <v>-3000</v>
      </c>
      <c r="AI589" s="5">
        <f t="shared" si="627"/>
        <v>-500</v>
      </c>
      <c r="AJ589" s="5">
        <f t="shared" si="651"/>
        <v>17100</v>
      </c>
      <c r="AK589" s="5">
        <f t="shared" si="652"/>
        <v>-10800</v>
      </c>
      <c r="AL589" s="5">
        <f>IFERROR(SUM(Y589:AK589),-5000)*((Cockpit!$C$3)^0)</f>
        <v>42157.513032294577</v>
      </c>
      <c r="AM589" s="19">
        <f>INDEX('Team forecast'!$M$3:$AU$22,MATCH($B589,'Team forecast'!$B$3:$B$22,0),MATCH(AM$1,'Team forecast'!$M$2:$AU$2,0))</f>
        <v>0</v>
      </c>
      <c r="AN589" s="19">
        <f>INDEX('Team forecast'!$M$3:$AU$22,MATCH($B589,'Team forecast'!$B$3:$B$22,0),MATCH(AN$1,'Team forecast'!$M$2:$AU$2,0))</f>
        <v>0</v>
      </c>
      <c r="AO589" s="19">
        <f>INDEX('Team forecast'!$M$3:$AU$22,MATCH($B589,'Team forecast'!$B$3:$B$22,0),MATCH(AO$1,'Team forecast'!$M$2:$AU$2,0))</f>
        <v>0</v>
      </c>
      <c r="AP589" s="19">
        <f>INDEX('Team forecast'!$M$3:$AU$22,MATCH($B589,'Team forecast'!$B$3:$B$22,0),MATCH(AP$1,'Team forecast'!$M$2:$AU$2,0))</f>
        <v>0</v>
      </c>
      <c r="AQ589" s="5">
        <f t="shared" si="653"/>
        <v>7000</v>
      </c>
      <c r="AR589" s="5">
        <f>INDEX('Team forecast'!$M$3:$AU$22,MATCH($B589,'Team forecast'!$B$3:$B$22,0),MATCH(AR$1,'Team forecast'!$M$2:$AU$2,0))*IF($Y589&gt;0,25000,0)</f>
        <v>0</v>
      </c>
      <c r="AS589" s="5">
        <f>INDEX('Team forecast'!$M$3:$AU$22,MATCH($B589,'Team forecast'!$B$3:$B$22,0),MATCH(AS$1,'Team forecast'!$M$2:$AU$2,0))*IF($Y589&gt;0,5000,0)</f>
        <v>0</v>
      </c>
      <c r="AT589" s="5">
        <f>INDEX('Team forecast'!$M$3:$AU$22,MATCH($B589,'Team forecast'!$B$3:$B$22,0),MATCH(AT$1,'Team forecast'!$M$2:$AU$2,0))*IF($Y589&gt;0,-15000,0)</f>
        <v>0</v>
      </c>
      <c r="AU589" s="5">
        <f t="shared" si="628"/>
        <v>0</v>
      </c>
      <c r="AV589" s="5">
        <f t="shared" si="629"/>
        <v>0</v>
      </c>
      <c r="AW589" s="5">
        <f t="shared" si="630"/>
        <v>0</v>
      </c>
      <c r="AX589" s="5">
        <f t="shared" si="631"/>
        <v>0</v>
      </c>
      <c r="AY589" s="5">
        <f t="shared" si="654"/>
        <v>0</v>
      </c>
      <c r="AZ589" s="5">
        <f t="shared" si="632"/>
        <v>-3000</v>
      </c>
      <c r="BA589" s="5">
        <f t="shared" si="633"/>
        <v>-500</v>
      </c>
      <c r="BB589" s="5">
        <f t="shared" si="634"/>
        <v>0</v>
      </c>
      <c r="BC589" s="5">
        <f t="shared" si="655"/>
        <v>0</v>
      </c>
      <c r="BD589" s="5">
        <f>IFERROR(SUM(AR589:BC589),0)*((Cockpit!$C$3)^1)</f>
        <v>-2450</v>
      </c>
      <c r="BE589" s="19">
        <f>INDEX('Team forecast'!$M$3:$AU$22,MATCH($B589,'Team forecast'!$B$3:$B$22,0),MATCH(BE$1,'Team forecast'!$M$2:$AU$2,0))</f>
        <v>0</v>
      </c>
      <c r="BF589" s="19">
        <f>INDEX('Team forecast'!$M$3:$AU$22,MATCH($B589,'Team forecast'!$B$3:$B$22,0),MATCH(BF$1,'Team forecast'!$M$2:$AU$2,0))</f>
        <v>0</v>
      </c>
      <c r="BG589" s="19">
        <f>INDEX('Team forecast'!$M$3:$AU$22,MATCH($B589,'Team forecast'!$B$3:$B$22,0),MATCH(BG$1,'Team forecast'!$M$2:$AU$2,0))</f>
        <v>0</v>
      </c>
      <c r="BH589" s="19">
        <f>INDEX('Team forecast'!$M$3:$AU$22,MATCH($B589,'Team forecast'!$B$3:$B$22,0),MATCH(BH$1,'Team forecast'!$M$2:$AU$2,0))</f>
        <v>0</v>
      </c>
      <c r="BI589" s="5">
        <f t="shared" si="656"/>
        <v>7000</v>
      </c>
      <c r="BJ589" s="5">
        <f>INDEX('Team forecast'!$M$3:$AU$22,MATCH($B589,'Team forecast'!$B$3:$B$22,0),MATCH(BJ$1,'Team forecast'!$M$2:$AU$2,0))*IF($Y589&gt;0,25000,0)</f>
        <v>0</v>
      </c>
      <c r="BK589" s="5">
        <f>INDEX('Team forecast'!$M$3:$AU$22,MATCH($B589,'Team forecast'!$B$3:$B$22,0),MATCH(BK$1,'Team forecast'!$M$2:$AU$2,0))*IF($Y589&gt;0,5000,0)</f>
        <v>0</v>
      </c>
      <c r="BL589" s="5">
        <f>INDEX('Team forecast'!$M$3:$AU$22,MATCH($B589,'Team forecast'!$B$3:$B$22,0),MATCH(BL$1,'Team forecast'!$M$2:$AU$2,0))*IF($Y589&gt;0,-15000,0)</f>
        <v>0</v>
      </c>
      <c r="BM589" s="5">
        <f t="shared" si="635"/>
        <v>0</v>
      </c>
      <c r="BN589" s="5">
        <f t="shared" si="636"/>
        <v>0</v>
      </c>
      <c r="BO589" s="5">
        <f t="shared" si="637"/>
        <v>0</v>
      </c>
      <c r="BP589" s="5">
        <f t="shared" si="638"/>
        <v>0</v>
      </c>
      <c r="BQ589" s="5">
        <f t="shared" si="657"/>
        <v>0</v>
      </c>
      <c r="BR589" s="5">
        <f t="shared" si="584"/>
        <v>-3000</v>
      </c>
      <c r="BS589" s="5">
        <f t="shared" si="585"/>
        <v>-500</v>
      </c>
      <c r="BT589" s="5">
        <f t="shared" si="639"/>
        <v>0</v>
      </c>
      <c r="BU589" s="5">
        <f t="shared" si="658"/>
        <v>0</v>
      </c>
      <c r="BV589" s="5">
        <f>IFERROR(SUM(BJ589:BU589),0)*((Cockpit!$C$3)^2)</f>
        <v>-1714.9999999999998</v>
      </c>
      <c r="BW589" s="19">
        <f>INDEX('Team forecast'!$M$3:$AU$22,MATCH($B589,'Team forecast'!$B$3:$B$22,0),MATCH(BW$1,'Team forecast'!$M$2:$AU$2,0))</f>
        <v>0</v>
      </c>
      <c r="BX589" s="19">
        <f>INDEX('Team forecast'!$M$3:$AU$22,MATCH($B589,'Team forecast'!$B$3:$B$22,0),MATCH(BX$1,'Team forecast'!$M$2:$AU$2,0))</f>
        <v>0</v>
      </c>
      <c r="BY589" s="19">
        <f>INDEX('Team forecast'!$M$3:$AU$22,MATCH($B589,'Team forecast'!$B$3:$B$22,0),MATCH(BY$1,'Team forecast'!$M$2:$AU$2,0))</f>
        <v>0</v>
      </c>
      <c r="BZ589" s="19">
        <f>INDEX('Team forecast'!$M$3:$AU$22,MATCH($B589,'Team forecast'!$B$3:$B$22,0),MATCH(BZ$1,'Team forecast'!$M$2:$AU$2,0))</f>
        <v>0</v>
      </c>
      <c r="CA589" s="5">
        <f t="shared" si="659"/>
        <v>7000</v>
      </c>
      <c r="CB589" s="5">
        <f>INDEX('Team forecast'!$M$3:$AU$22,MATCH($B589,'Team forecast'!$B$3:$B$22,0),MATCH(CB$1,'Team forecast'!$M$2:$AU$2,0))*IF($Y589&gt;0,25000,0)</f>
        <v>0</v>
      </c>
      <c r="CC589" s="5">
        <f>INDEX('Team forecast'!$M$3:$AU$22,MATCH($B589,'Team forecast'!$B$3:$B$22,0),MATCH(CC$1,'Team forecast'!$M$2:$AU$2,0))*IF($Y589&gt;0,5000,0)</f>
        <v>0</v>
      </c>
      <c r="CD589" s="5">
        <f>INDEX('Team forecast'!$M$3:$AU$22,MATCH($B589,'Team forecast'!$B$3:$B$22,0),MATCH(CD$1,'Team forecast'!$M$2:$AU$2,0))*IF($Y589&gt;0,-15000,0)</f>
        <v>0</v>
      </c>
      <c r="CE589" s="5">
        <f t="shared" si="640"/>
        <v>0</v>
      </c>
      <c r="CF589" s="5">
        <f t="shared" si="641"/>
        <v>0</v>
      </c>
      <c r="CG589" s="5">
        <f t="shared" si="642"/>
        <v>0</v>
      </c>
      <c r="CH589" s="5">
        <f t="shared" si="643"/>
        <v>0</v>
      </c>
      <c r="CI589" s="5">
        <f t="shared" si="660"/>
        <v>0</v>
      </c>
      <c r="CJ589" s="5">
        <f t="shared" si="594"/>
        <v>-3000</v>
      </c>
      <c r="CK589" s="5">
        <f t="shared" si="595"/>
        <v>-500</v>
      </c>
      <c r="CL589" s="5">
        <f t="shared" si="644"/>
        <v>0</v>
      </c>
      <c r="CM589" s="5">
        <f t="shared" si="661"/>
        <v>0</v>
      </c>
      <c r="CN589" s="5">
        <f>IFERROR(SUM(CB589:CM589),0)*((Cockpit!$C$3)^3)</f>
        <v>-1200.4999999999998</v>
      </c>
      <c r="CO589" s="19">
        <f>INDEX('Team forecast'!$M$3:$AU$22,MATCH($B589,'Team forecast'!$B$3:$B$22,0),MATCH(CO$1,'Team forecast'!$M$2:$AU$2,0))</f>
        <v>0</v>
      </c>
      <c r="CP589" s="19">
        <f>INDEX('Team forecast'!$M$3:$AU$22,MATCH($B589,'Team forecast'!$B$3:$B$22,0),MATCH(CP$1,'Team forecast'!$M$2:$AU$2,0))</f>
        <v>0</v>
      </c>
      <c r="CQ589" s="19">
        <f>INDEX('Team forecast'!$M$3:$AU$22,MATCH($B589,'Team forecast'!$B$3:$B$22,0),MATCH(CQ$1,'Team forecast'!$M$2:$AU$2,0))</f>
        <v>0</v>
      </c>
      <c r="CR589" s="19">
        <f>INDEX('Team forecast'!$M$3:$AU$22,MATCH($B589,'Team forecast'!$B$3:$B$22,0),MATCH(CR$1,'Team forecast'!$M$2:$AU$2,0))</f>
        <v>0</v>
      </c>
      <c r="CS589" s="5">
        <f t="shared" si="662"/>
        <v>7000</v>
      </c>
      <c r="CT589" s="5">
        <f>INDEX('Team forecast'!$M$3:$AU$22,MATCH($B589,'Team forecast'!$B$3:$B$22,0),MATCH(CT$1,'Team forecast'!$M$2:$AU$2,0))*IF($Y589&gt;0,25000,0)</f>
        <v>0</v>
      </c>
      <c r="CU589" s="5">
        <f>INDEX('Team forecast'!$M$3:$AU$22,MATCH($B589,'Team forecast'!$B$3:$B$22,0),MATCH(CU$1,'Team forecast'!$M$2:$AU$2,0))*IF($Y589&gt;0,5000,0)</f>
        <v>0</v>
      </c>
      <c r="CV589" s="5">
        <f>INDEX('Team forecast'!$M$3:$AU$22,MATCH($B589,'Team forecast'!$B$3:$B$22,0),MATCH(CV$1,'Team forecast'!$M$2:$AU$2,0))*IF($Y589&gt;0,-15000,0)</f>
        <v>0</v>
      </c>
      <c r="CW589" s="5">
        <f t="shared" si="663"/>
        <v>0</v>
      </c>
      <c r="CX589" s="5">
        <f t="shared" si="664"/>
        <v>0</v>
      </c>
      <c r="CY589" s="5">
        <f t="shared" si="665"/>
        <v>0</v>
      </c>
      <c r="CZ589" s="5">
        <f t="shared" si="666"/>
        <v>0</v>
      </c>
      <c r="DA589" s="5">
        <f t="shared" si="667"/>
        <v>0</v>
      </c>
      <c r="DB589" s="5">
        <f t="shared" si="604"/>
        <v>-3000</v>
      </c>
      <c r="DC589" s="5">
        <f t="shared" si="605"/>
        <v>-500</v>
      </c>
      <c r="DD589" s="5">
        <f t="shared" si="668"/>
        <v>0</v>
      </c>
      <c r="DE589" s="5">
        <f t="shared" si="669"/>
        <v>0</v>
      </c>
      <c r="DF589" s="5">
        <f>IFERROR(SUM(CT589:DE589),0)*((Cockpit!$C$3)^4)</f>
        <v>-840.34999999999968</v>
      </c>
      <c r="DG589" s="19">
        <f>INDEX('Team forecast'!$M$3:$AU$22,MATCH($B589,'Team forecast'!$B$3:$B$22,0),MATCH(DG$1,'Team forecast'!$M$2:$AU$2,0))</f>
        <v>0</v>
      </c>
      <c r="DH589" s="19">
        <f>INDEX('Team forecast'!$M$3:$AU$22,MATCH($B589,'Team forecast'!$B$3:$B$22,0),MATCH(DH$1,'Team forecast'!$M$2:$AU$2,0))</f>
        <v>0</v>
      </c>
      <c r="DI589" s="19">
        <f>INDEX('Team forecast'!$M$3:$AU$22,MATCH($B589,'Team forecast'!$B$3:$B$22,0),MATCH(DI$1,'Team forecast'!$M$2:$AU$2,0))</f>
        <v>0</v>
      </c>
      <c r="DJ589" s="19">
        <f>INDEX('Team forecast'!$M$3:$AU$22,MATCH($B589,'Team forecast'!$B$3:$B$22,0),MATCH(DJ$1,'Team forecast'!$M$2:$AU$2,0))</f>
        <v>0</v>
      </c>
      <c r="DK589" s="5">
        <f t="shared" si="670"/>
        <v>7000</v>
      </c>
      <c r="DL589" s="5">
        <f>INDEX('Team forecast'!$M$3:$AU$22,MATCH($B589,'Team forecast'!$B$3:$B$22,0),MATCH(DL$1,'Team forecast'!$M$2:$AU$2,0))*IF($Y589&gt;0,25000,0)</f>
        <v>0</v>
      </c>
      <c r="DM589" s="5">
        <f>INDEX('Team forecast'!$M$3:$AU$22,MATCH($B589,'Team forecast'!$B$3:$B$22,0),MATCH(DM$1,'Team forecast'!$M$2:$AU$2,0))*IF($Y589&gt;0,5000,0)</f>
        <v>0</v>
      </c>
      <c r="DN589" s="5">
        <f>INDEX('Team forecast'!$M$3:$AU$22,MATCH($B589,'Team forecast'!$B$3:$B$22,0),MATCH(DN$1,'Team forecast'!$M$2:$AU$2,0))*IF($Y589&gt;0,-15000,0)</f>
        <v>0</v>
      </c>
      <c r="DO589" s="5">
        <f t="shared" si="671"/>
        <v>0</v>
      </c>
      <c r="DP589" s="5">
        <f t="shared" si="672"/>
        <v>0</v>
      </c>
      <c r="DQ589" s="5">
        <f t="shared" si="673"/>
        <v>0</v>
      </c>
      <c r="DR589" s="5">
        <f t="shared" si="674"/>
        <v>0</v>
      </c>
      <c r="DS589" s="5">
        <f t="shared" si="675"/>
        <v>0</v>
      </c>
      <c r="DT589" s="5">
        <f t="shared" si="614"/>
        <v>-3000</v>
      </c>
      <c r="DU589" s="5">
        <f t="shared" si="615"/>
        <v>-500</v>
      </c>
      <c r="DV589" s="5">
        <f t="shared" si="676"/>
        <v>0</v>
      </c>
      <c r="DW589" s="5">
        <f t="shared" si="677"/>
        <v>0</v>
      </c>
      <c r="DX589" s="5">
        <f>IFERROR(SUM(DL589:DW589),0)*((Cockpit!$C$3)^5)</f>
        <v>-588.24499999999978</v>
      </c>
      <c r="DY589" s="5">
        <f t="shared" si="678"/>
        <v>35363.418032294576</v>
      </c>
      <c r="DZ589" s="5" t="str">
        <f>IF(ISERROR(MATCH(A589,'Current squad'!B:B,0)),"No","Yes")</f>
        <v>No</v>
      </c>
      <c r="EA589" s="5" cm="1">
        <f t="array" ref="EA589">IFERROR(_xlfn.IFS(DZ589="Yes",0,DZ589="No",H589*1%),999999)</f>
        <v>43960</v>
      </c>
      <c r="EB589" s="5">
        <f t="shared" si="645"/>
        <v>4439960</v>
      </c>
      <c r="EC589" s="5">
        <f t="shared" si="679"/>
        <v>-8596.5819677054242</v>
      </c>
      <c r="ED589" s="1">
        <f t="shared" si="646"/>
        <v>-1.9555463984771209E-3</v>
      </c>
      <c r="EE589" s="5" t="e">
        <f>RANK(EC589,$EC$2:$EC$572)+COUNTIF($EC$2:EC589,EC589)-1</f>
        <v>#N/A</v>
      </c>
      <c r="EF589" s="4" t="e">
        <f>RANK(ED589,$ED$2:$ED$572)+COUNTIF($ED$2:ED589,ED589)-1</f>
        <v>#N/A</v>
      </c>
    </row>
    <row r="590" spans="1:136" x14ac:dyDescent="0.3">
      <c r="A590" t="str">
        <f>IF(Holdet.dk!A590&lt;&gt;"",Holdet.dk!A590,"")</f>
        <v>Ciaran Clark</v>
      </c>
      <c r="B590" t="str">
        <f>INDEX(Holdet.dk!B:B,MATCH($A590,Holdet.dk!$A:$A,0))</f>
        <v>Newcastle</v>
      </c>
      <c r="C590" t="str">
        <f>INDEX(Holdet.dk!C:C,MATCH($A590,Holdet.dk!$A:$A,0))</f>
        <v>Defense</v>
      </c>
      <c r="D590" t="str">
        <f>INDEX(Holdet.dk!D:D,MATCH($A590,Holdet.dk!$A:$A,0))</f>
        <v>2.442.000</v>
      </c>
      <c r="E590" s="1">
        <f>IFERROR(_xlfn.NUMBERVALUE(INDEX(Holdet.dk!$E:$E,MATCH($A590,Holdet.dk!$A:$A,0)),","),0)</f>
        <v>5.0000000000000001E-3</v>
      </c>
      <c r="F590" t="str">
        <f>IF(INDEX(Lookup!H:H,MATCH('Master data'!A590,Lookup!G:G,0))=0,A590,INDEX(Lookup!H:H,MATCH('Master data'!A590,Lookup!G:G,0)))</f>
        <v>Ciaran Clark</v>
      </c>
      <c r="G590" t="str">
        <f>IFERROR(INDEX(Lookup!B:B,MATCH(INDEX(Rotowire!C:C,MATCH(F590,Rotowire!A:A,0)),Lookup!D:D,0)),"")</f>
        <v/>
      </c>
      <c r="H590" s="5">
        <f t="shared" si="647"/>
        <v>2442000</v>
      </c>
      <c r="I590" s="19">
        <f>IFERROR(INDEX('Team forecast'!$G$3:$I$22,MATCH($B590,'Team forecast'!$B$3:$B$22,0),MATCH(I$1,'Team forecast'!$G$2:$I$2,0)),0)</f>
        <v>0.8913043478260867</v>
      </c>
      <c r="J590" s="19">
        <f>IFERROR(INDEX('Team forecast'!$G$3:$I$22,MATCH($B590,'Team forecast'!$B$3:$B$22,0),MATCH(J$1,'Team forecast'!$G$2:$I$2,0)),0)</f>
        <v>0.79881656804733725</v>
      </c>
      <c r="K590" s="19">
        <f>IFERROR(INDEX('Team forecast'!$G$3:$I$22,MATCH($B590,'Team forecast'!$B$3:$B$22,0),MATCH(K$1,'Team forecast'!$G$2:$I$2,0)),0)</f>
        <v>1.5249427096817147</v>
      </c>
      <c r="L590">
        <f>SUMIFS(Rotowire!E:E,Rotowire!$A:$A,'Master data'!$F590)</f>
        <v>0</v>
      </c>
      <c r="M590" s="2">
        <f>SUMIFS(Rotowire!F:F,Rotowire!$A:$A,'Master data'!$F590)*I590</f>
        <v>0</v>
      </c>
      <c r="N590" s="2">
        <f>SUMIFS(Rotowire!G:G,Rotowire!$A:$A,'Master data'!$F590)*I590</f>
        <v>0</v>
      </c>
      <c r="O590" s="2">
        <f>SUMIFS(Rotowire!I:I,Rotowire!$A:$A,'Master data'!$F590)*I590</f>
        <v>0</v>
      </c>
      <c r="P590" s="2">
        <f>SUMIFS(Rotowire!W:W,Rotowire!$A:$A,'Master data'!$F590)*K590</f>
        <v>0</v>
      </c>
      <c r="Q590" s="2">
        <f>SUMIFS(Rotowire!Y:Y,Rotowire!$A:$A,'Master data'!$F590)*J590</f>
        <v>0</v>
      </c>
      <c r="R590" s="2">
        <f>SUMIFS(Rotowire!AB:AB,Rotowire!$A:$A,'Master data'!$F590)</f>
        <v>0</v>
      </c>
      <c r="S590" s="2">
        <f>SUMIFS(Rotowire!AC:AC,Rotowire!$A:$A,'Master data'!$F590)</f>
        <v>0</v>
      </c>
      <c r="T590" s="2">
        <f>INDEX('Team forecast'!D$3:D$22,MATCH($B590,'Team forecast'!$B$3:$B$22,0))</f>
        <v>1.23</v>
      </c>
      <c r="U590" s="2">
        <f>INDEX('Team forecast'!E$3:E$22,MATCH($B590,'Team forecast'!$B$3:$B$22,0))</f>
        <v>1.35</v>
      </c>
      <c r="V590" s="2">
        <f>INDEX('Team forecast'!J$3:J$22,MATCH($B590,'Team forecast'!$B$3:$B$22,0))</f>
        <v>0.33679999999999999</v>
      </c>
      <c r="W590" s="2">
        <f>INDEX('Team forecast'!K$3:K$22,MATCH($B590,'Team forecast'!$B$3:$B$22,0))</f>
        <v>0.2712</v>
      </c>
      <c r="X590" s="2">
        <f>INDEX('Team forecast'!L$3:L$22,MATCH($B590,'Team forecast'!$B$3:$B$22,0))</f>
        <v>0.39200000000000002</v>
      </c>
      <c r="Y590" s="5">
        <f t="shared" si="620"/>
        <v>-5000</v>
      </c>
      <c r="Z590" s="5">
        <f t="shared" si="621"/>
        <v>0</v>
      </c>
      <c r="AA590" s="5">
        <f t="shared" si="622"/>
        <v>0</v>
      </c>
      <c r="AB590" s="5">
        <f t="shared" si="623"/>
        <v>0</v>
      </c>
      <c r="AC590" s="5">
        <f t="shared" si="648"/>
        <v>0</v>
      </c>
      <c r="AD590" s="5">
        <f t="shared" si="624"/>
        <v>0</v>
      </c>
      <c r="AE590" s="5">
        <f t="shared" si="625"/>
        <v>0</v>
      </c>
      <c r="AF590" s="5">
        <f t="shared" si="649"/>
        <v>0</v>
      </c>
      <c r="AG590" s="5">
        <f t="shared" si="650"/>
        <v>0</v>
      </c>
      <c r="AH590" s="5">
        <f t="shared" si="626"/>
        <v>0</v>
      </c>
      <c r="AI590" s="5">
        <f t="shared" si="627"/>
        <v>0</v>
      </c>
      <c r="AJ590" s="5">
        <f t="shared" si="651"/>
        <v>0</v>
      </c>
      <c r="AK590" s="5">
        <f t="shared" si="652"/>
        <v>0</v>
      </c>
      <c r="AL590" s="5">
        <f>IFERROR(SUM(Y590:AK590),-5000)*((Cockpit!$C$3)^0)</f>
        <v>-5000</v>
      </c>
      <c r="AM590" s="19">
        <f>INDEX('Team forecast'!$M$3:$AU$22,MATCH($B590,'Team forecast'!$B$3:$B$22,0),MATCH(AM$1,'Team forecast'!$M$2:$AU$2,0))</f>
        <v>0</v>
      </c>
      <c r="AN590" s="19">
        <f>INDEX('Team forecast'!$M$3:$AU$22,MATCH($B590,'Team forecast'!$B$3:$B$22,0),MATCH(AN$1,'Team forecast'!$M$2:$AU$2,0))</f>
        <v>0</v>
      </c>
      <c r="AO590" s="19">
        <f>INDEX('Team forecast'!$M$3:$AU$22,MATCH($B590,'Team forecast'!$B$3:$B$22,0),MATCH(AO$1,'Team forecast'!$M$2:$AU$2,0))</f>
        <v>0</v>
      </c>
      <c r="AP590" s="19">
        <f>INDEX('Team forecast'!$M$3:$AU$22,MATCH($B590,'Team forecast'!$B$3:$B$22,0),MATCH(AP$1,'Team forecast'!$M$2:$AU$2,0))</f>
        <v>0</v>
      </c>
      <c r="AQ590" s="5">
        <f t="shared" si="653"/>
        <v>-5000</v>
      </c>
      <c r="AR590" s="5">
        <f>INDEX('Team forecast'!$M$3:$AU$22,MATCH($B590,'Team forecast'!$B$3:$B$22,0),MATCH(AR$1,'Team forecast'!$M$2:$AU$2,0))*IF($Y590&gt;0,25000,0)</f>
        <v>0</v>
      </c>
      <c r="AS590" s="5">
        <f>INDEX('Team forecast'!$M$3:$AU$22,MATCH($B590,'Team forecast'!$B$3:$B$22,0),MATCH(AS$1,'Team forecast'!$M$2:$AU$2,0))*IF($Y590&gt;0,5000,0)</f>
        <v>0</v>
      </c>
      <c r="AT590" s="5">
        <f>INDEX('Team forecast'!$M$3:$AU$22,MATCH($B590,'Team forecast'!$B$3:$B$22,0),MATCH(AT$1,'Team forecast'!$M$2:$AU$2,0))*IF($Y590&gt;0,-15000,0)</f>
        <v>0</v>
      </c>
      <c r="AU590" s="5">
        <f t="shared" si="628"/>
        <v>0</v>
      </c>
      <c r="AV590" s="5">
        <f t="shared" si="629"/>
        <v>0</v>
      </c>
      <c r="AW590" s="5">
        <f t="shared" si="630"/>
        <v>0</v>
      </c>
      <c r="AX590" s="5">
        <f t="shared" si="631"/>
        <v>0</v>
      </c>
      <c r="AY590" s="5">
        <f t="shared" si="654"/>
        <v>0</v>
      </c>
      <c r="AZ590" s="5">
        <f t="shared" si="632"/>
        <v>0</v>
      </c>
      <c r="BA590" s="5">
        <f t="shared" si="633"/>
        <v>0</v>
      </c>
      <c r="BB590" s="5">
        <f t="shared" si="634"/>
        <v>0</v>
      </c>
      <c r="BC590" s="5">
        <f t="shared" si="655"/>
        <v>0</v>
      </c>
      <c r="BD590" s="5">
        <f>IFERROR(SUM(AR590:BC590),0)*((Cockpit!$C$3)^1)</f>
        <v>0</v>
      </c>
      <c r="BE590" s="19">
        <f>INDEX('Team forecast'!$M$3:$AU$22,MATCH($B590,'Team forecast'!$B$3:$B$22,0),MATCH(BE$1,'Team forecast'!$M$2:$AU$2,0))</f>
        <v>0</v>
      </c>
      <c r="BF590" s="19">
        <f>INDEX('Team forecast'!$M$3:$AU$22,MATCH($B590,'Team forecast'!$B$3:$B$22,0),MATCH(BF$1,'Team forecast'!$M$2:$AU$2,0))</f>
        <v>0</v>
      </c>
      <c r="BG590" s="19">
        <f>INDEX('Team forecast'!$M$3:$AU$22,MATCH($B590,'Team forecast'!$B$3:$B$22,0),MATCH(BG$1,'Team forecast'!$M$2:$AU$2,0))</f>
        <v>0</v>
      </c>
      <c r="BH590" s="19">
        <f>INDEX('Team forecast'!$M$3:$AU$22,MATCH($B590,'Team forecast'!$B$3:$B$22,0),MATCH(BH$1,'Team forecast'!$M$2:$AU$2,0))</f>
        <v>0</v>
      </c>
      <c r="BI590" s="5">
        <f t="shared" si="656"/>
        <v>-5000</v>
      </c>
      <c r="BJ590" s="5">
        <f>INDEX('Team forecast'!$M$3:$AU$22,MATCH($B590,'Team forecast'!$B$3:$B$22,0),MATCH(BJ$1,'Team forecast'!$M$2:$AU$2,0))*IF($Y590&gt;0,25000,0)</f>
        <v>0</v>
      </c>
      <c r="BK590" s="5">
        <f>INDEX('Team forecast'!$M$3:$AU$22,MATCH($B590,'Team forecast'!$B$3:$B$22,0),MATCH(BK$1,'Team forecast'!$M$2:$AU$2,0))*IF($Y590&gt;0,5000,0)</f>
        <v>0</v>
      </c>
      <c r="BL590" s="5">
        <f>INDEX('Team forecast'!$M$3:$AU$22,MATCH($B590,'Team forecast'!$B$3:$B$22,0),MATCH(BL$1,'Team forecast'!$M$2:$AU$2,0))*IF($Y590&gt;0,-15000,0)</f>
        <v>0</v>
      </c>
      <c r="BM590" s="5">
        <f t="shared" si="635"/>
        <v>0</v>
      </c>
      <c r="BN590" s="5">
        <f t="shared" si="636"/>
        <v>0</v>
      </c>
      <c r="BO590" s="5">
        <f t="shared" si="637"/>
        <v>0</v>
      </c>
      <c r="BP590" s="5">
        <f t="shared" si="638"/>
        <v>0</v>
      </c>
      <c r="BQ590" s="5">
        <f t="shared" si="657"/>
        <v>0</v>
      </c>
      <c r="BR590" s="5">
        <f t="shared" si="584"/>
        <v>0</v>
      </c>
      <c r="BS590" s="5">
        <f t="shared" si="585"/>
        <v>0</v>
      </c>
      <c r="BT590" s="5">
        <f t="shared" si="639"/>
        <v>0</v>
      </c>
      <c r="BU590" s="5">
        <f t="shared" si="658"/>
        <v>0</v>
      </c>
      <c r="BV590" s="5">
        <f>IFERROR(SUM(BJ590:BU590),0)*((Cockpit!$C$3)^2)</f>
        <v>0</v>
      </c>
      <c r="BW590" s="19">
        <f>INDEX('Team forecast'!$M$3:$AU$22,MATCH($B590,'Team forecast'!$B$3:$B$22,0),MATCH(BW$1,'Team forecast'!$M$2:$AU$2,0))</f>
        <v>0</v>
      </c>
      <c r="BX590" s="19">
        <f>INDEX('Team forecast'!$M$3:$AU$22,MATCH($B590,'Team forecast'!$B$3:$B$22,0),MATCH(BX$1,'Team forecast'!$M$2:$AU$2,0))</f>
        <v>0</v>
      </c>
      <c r="BY590" s="19">
        <f>INDEX('Team forecast'!$M$3:$AU$22,MATCH($B590,'Team forecast'!$B$3:$B$22,0),MATCH(BY$1,'Team forecast'!$M$2:$AU$2,0))</f>
        <v>0</v>
      </c>
      <c r="BZ590" s="19">
        <f>INDEX('Team forecast'!$M$3:$AU$22,MATCH($B590,'Team forecast'!$B$3:$B$22,0),MATCH(BZ$1,'Team forecast'!$M$2:$AU$2,0))</f>
        <v>0</v>
      </c>
      <c r="CA590" s="5">
        <f t="shared" si="659"/>
        <v>-5000</v>
      </c>
      <c r="CB590" s="5">
        <f>INDEX('Team forecast'!$M$3:$AU$22,MATCH($B590,'Team forecast'!$B$3:$B$22,0),MATCH(CB$1,'Team forecast'!$M$2:$AU$2,0))*IF($Y590&gt;0,25000,0)</f>
        <v>0</v>
      </c>
      <c r="CC590" s="5">
        <f>INDEX('Team forecast'!$M$3:$AU$22,MATCH($B590,'Team forecast'!$B$3:$B$22,0),MATCH(CC$1,'Team forecast'!$M$2:$AU$2,0))*IF($Y590&gt;0,5000,0)</f>
        <v>0</v>
      </c>
      <c r="CD590" s="5">
        <f>INDEX('Team forecast'!$M$3:$AU$22,MATCH($B590,'Team forecast'!$B$3:$B$22,0),MATCH(CD$1,'Team forecast'!$M$2:$AU$2,0))*IF($Y590&gt;0,-15000,0)</f>
        <v>0</v>
      </c>
      <c r="CE590" s="5">
        <f t="shared" si="640"/>
        <v>0</v>
      </c>
      <c r="CF590" s="5">
        <f t="shared" si="641"/>
        <v>0</v>
      </c>
      <c r="CG590" s="5">
        <f t="shared" si="642"/>
        <v>0</v>
      </c>
      <c r="CH590" s="5">
        <f t="shared" si="643"/>
        <v>0</v>
      </c>
      <c r="CI590" s="5">
        <f t="shared" si="660"/>
        <v>0</v>
      </c>
      <c r="CJ590" s="5">
        <f t="shared" si="594"/>
        <v>0</v>
      </c>
      <c r="CK590" s="5">
        <f t="shared" si="595"/>
        <v>0</v>
      </c>
      <c r="CL590" s="5">
        <f t="shared" si="644"/>
        <v>0</v>
      </c>
      <c r="CM590" s="5">
        <f t="shared" si="661"/>
        <v>0</v>
      </c>
      <c r="CN590" s="5">
        <f>IFERROR(SUM(CB590:CM590),0)*((Cockpit!$C$3)^3)</f>
        <v>0</v>
      </c>
      <c r="CO590" s="19">
        <f>INDEX('Team forecast'!$M$3:$AU$22,MATCH($B590,'Team forecast'!$B$3:$B$22,0),MATCH(CO$1,'Team forecast'!$M$2:$AU$2,0))</f>
        <v>0</v>
      </c>
      <c r="CP590" s="19">
        <f>INDEX('Team forecast'!$M$3:$AU$22,MATCH($B590,'Team forecast'!$B$3:$B$22,0),MATCH(CP$1,'Team forecast'!$M$2:$AU$2,0))</f>
        <v>0</v>
      </c>
      <c r="CQ590" s="19">
        <f>INDEX('Team forecast'!$M$3:$AU$22,MATCH($B590,'Team forecast'!$B$3:$B$22,0),MATCH(CQ$1,'Team forecast'!$M$2:$AU$2,0))</f>
        <v>0</v>
      </c>
      <c r="CR590" s="19">
        <f>INDEX('Team forecast'!$M$3:$AU$22,MATCH($B590,'Team forecast'!$B$3:$B$22,0),MATCH(CR$1,'Team forecast'!$M$2:$AU$2,0))</f>
        <v>0</v>
      </c>
      <c r="CS590" s="5">
        <f t="shared" si="662"/>
        <v>-5000</v>
      </c>
      <c r="CT590" s="5">
        <f>INDEX('Team forecast'!$M$3:$AU$22,MATCH($B590,'Team forecast'!$B$3:$B$22,0),MATCH(CT$1,'Team forecast'!$M$2:$AU$2,0))*IF($Y590&gt;0,25000,0)</f>
        <v>0</v>
      </c>
      <c r="CU590" s="5">
        <f>INDEX('Team forecast'!$M$3:$AU$22,MATCH($B590,'Team forecast'!$B$3:$B$22,0),MATCH(CU$1,'Team forecast'!$M$2:$AU$2,0))*IF($Y590&gt;0,5000,0)</f>
        <v>0</v>
      </c>
      <c r="CV590" s="5">
        <f>INDEX('Team forecast'!$M$3:$AU$22,MATCH($B590,'Team forecast'!$B$3:$B$22,0),MATCH(CV$1,'Team forecast'!$M$2:$AU$2,0))*IF($Y590&gt;0,-15000,0)</f>
        <v>0</v>
      </c>
      <c r="CW590" s="5">
        <f t="shared" si="663"/>
        <v>0</v>
      </c>
      <c r="CX590" s="5">
        <f t="shared" si="664"/>
        <v>0</v>
      </c>
      <c r="CY590" s="5">
        <f t="shared" si="665"/>
        <v>0</v>
      </c>
      <c r="CZ590" s="5">
        <f t="shared" si="666"/>
        <v>0</v>
      </c>
      <c r="DA590" s="5">
        <f t="shared" si="667"/>
        <v>0</v>
      </c>
      <c r="DB590" s="5">
        <f t="shared" si="604"/>
        <v>0</v>
      </c>
      <c r="DC590" s="5">
        <f t="shared" si="605"/>
        <v>0</v>
      </c>
      <c r="DD590" s="5">
        <f t="shared" si="668"/>
        <v>0</v>
      </c>
      <c r="DE590" s="5">
        <f t="shared" si="669"/>
        <v>0</v>
      </c>
      <c r="DF590" s="5">
        <f>IFERROR(SUM(CT590:DE590),0)*((Cockpit!$C$3)^4)</f>
        <v>0</v>
      </c>
      <c r="DG590" s="19">
        <f>INDEX('Team forecast'!$M$3:$AU$22,MATCH($B590,'Team forecast'!$B$3:$B$22,0),MATCH(DG$1,'Team forecast'!$M$2:$AU$2,0))</f>
        <v>0</v>
      </c>
      <c r="DH590" s="19">
        <f>INDEX('Team forecast'!$M$3:$AU$22,MATCH($B590,'Team forecast'!$B$3:$B$22,0),MATCH(DH$1,'Team forecast'!$M$2:$AU$2,0))</f>
        <v>0</v>
      </c>
      <c r="DI590" s="19">
        <f>INDEX('Team forecast'!$M$3:$AU$22,MATCH($B590,'Team forecast'!$B$3:$B$22,0),MATCH(DI$1,'Team forecast'!$M$2:$AU$2,0))</f>
        <v>0</v>
      </c>
      <c r="DJ590" s="19">
        <f>INDEX('Team forecast'!$M$3:$AU$22,MATCH($B590,'Team forecast'!$B$3:$B$22,0),MATCH(DJ$1,'Team forecast'!$M$2:$AU$2,0))</f>
        <v>0</v>
      </c>
      <c r="DK590" s="5">
        <f t="shared" si="670"/>
        <v>-5000</v>
      </c>
      <c r="DL590" s="5">
        <f>INDEX('Team forecast'!$M$3:$AU$22,MATCH($B590,'Team forecast'!$B$3:$B$22,0),MATCH(DL$1,'Team forecast'!$M$2:$AU$2,0))*IF($Y590&gt;0,25000,0)</f>
        <v>0</v>
      </c>
      <c r="DM590" s="5">
        <f>INDEX('Team forecast'!$M$3:$AU$22,MATCH($B590,'Team forecast'!$B$3:$B$22,0),MATCH(DM$1,'Team forecast'!$M$2:$AU$2,0))*IF($Y590&gt;0,5000,0)</f>
        <v>0</v>
      </c>
      <c r="DN590" s="5">
        <f>INDEX('Team forecast'!$M$3:$AU$22,MATCH($B590,'Team forecast'!$B$3:$B$22,0),MATCH(DN$1,'Team forecast'!$M$2:$AU$2,0))*IF($Y590&gt;0,-15000,0)</f>
        <v>0</v>
      </c>
      <c r="DO590" s="5">
        <f t="shared" si="671"/>
        <v>0</v>
      </c>
      <c r="DP590" s="5">
        <f t="shared" si="672"/>
        <v>0</v>
      </c>
      <c r="DQ590" s="5">
        <f t="shared" si="673"/>
        <v>0</v>
      </c>
      <c r="DR590" s="5">
        <f t="shared" si="674"/>
        <v>0</v>
      </c>
      <c r="DS590" s="5">
        <f t="shared" si="675"/>
        <v>0</v>
      </c>
      <c r="DT590" s="5">
        <f t="shared" si="614"/>
        <v>0</v>
      </c>
      <c r="DU590" s="5">
        <f t="shared" si="615"/>
        <v>0</v>
      </c>
      <c r="DV590" s="5">
        <f t="shared" si="676"/>
        <v>0</v>
      </c>
      <c r="DW590" s="5">
        <f t="shared" si="677"/>
        <v>0</v>
      </c>
      <c r="DX590" s="5">
        <f>IFERROR(SUM(DL590:DW590),0)*((Cockpit!$C$3)^5)</f>
        <v>0</v>
      </c>
      <c r="DY590" s="5">
        <f t="shared" si="678"/>
        <v>-5000</v>
      </c>
      <c r="DZ590" s="5" t="str">
        <f>IF(ISERROR(MATCH(A590,'Current squad'!B:B,0)),"No","Yes")</f>
        <v>No</v>
      </c>
      <c r="EA590" s="5" cm="1">
        <f t="array" ref="EA590">IFERROR(_xlfn.IFS(DZ590="Yes",0,DZ590="No",H590*1%),999999)</f>
        <v>24420</v>
      </c>
      <c r="EB590" s="5">
        <f t="shared" si="645"/>
        <v>2466420</v>
      </c>
      <c r="EC590" s="5">
        <f t="shared" si="679"/>
        <v>-29420</v>
      </c>
      <c r="ED590" s="1">
        <f t="shared" si="646"/>
        <v>-1.2047502047502047E-2</v>
      </c>
      <c r="EE590" s="5" t="e">
        <f>RANK(EC590,$EC$2:$EC$572)+COUNTIF($EC$2:EC590,EC590)-1</f>
        <v>#N/A</v>
      </c>
      <c r="EF590" s="4" t="e">
        <f>RANK(ED590,$ED$2:$ED$572)+COUNTIF($ED$2:ED590,ED590)-1</f>
        <v>#N/A</v>
      </c>
    </row>
    <row r="591" spans="1:136" x14ac:dyDescent="0.3">
      <c r="A591" t="str">
        <f>IF(Holdet.dk!A591&lt;&gt;"",Holdet.dk!A591,"")</f>
        <v>Davinson Sanchez</v>
      </c>
      <c r="B591" t="str">
        <f>INDEX(Holdet.dk!B:B,MATCH($A591,Holdet.dk!$A:$A,0))</f>
        <v>Tottenham</v>
      </c>
      <c r="C591" t="str">
        <f>INDEX(Holdet.dk!C:C,MATCH($A591,Holdet.dk!$A:$A,0))</f>
        <v>Defense</v>
      </c>
      <c r="D591" t="str">
        <f>INDEX(Holdet.dk!D:D,MATCH($A591,Holdet.dk!$A:$A,0))</f>
        <v>3.933.000</v>
      </c>
      <c r="E591" s="1">
        <f>IFERROR(_xlfn.NUMBERVALUE(INDEX(Holdet.dk!$E:$E,MATCH($A591,Holdet.dk!$A:$A,0)),","),0)</f>
        <v>1.8000000000000002E-2</v>
      </c>
      <c r="F591" t="str">
        <f>IF(INDEX(Lookup!H:H,MATCH('Master data'!A591,Lookup!G:G,0))=0,A591,INDEX(Lookup!H:H,MATCH('Master data'!A591,Lookup!G:G,0)))</f>
        <v>Davinson Sanchez</v>
      </c>
      <c r="G591" t="str">
        <f>IFERROR(INDEX(Lookup!B:B,MATCH(INDEX(Rotowire!C:C,MATCH(F591,Rotowire!A:A,0)),Lookup!D:D,0)),"")</f>
        <v/>
      </c>
      <c r="H591" s="5">
        <f t="shared" si="647"/>
        <v>3933000</v>
      </c>
      <c r="I591" s="19">
        <f>IFERROR(INDEX('Team forecast'!$G$3:$I$22,MATCH($B591,'Team forecast'!$B$3:$B$22,0),MATCH(I$1,'Team forecast'!$G$2:$I$2,0)),0)</f>
        <v>0.81751824817518248</v>
      </c>
      <c r="J591" s="19">
        <f>IFERROR(INDEX('Team forecast'!$G$3:$I$22,MATCH($B591,'Team forecast'!$B$3:$B$22,0),MATCH(J$1,'Team forecast'!$G$2:$I$2,0)),0)</f>
        <v>1.0388888888888888</v>
      </c>
      <c r="K591" s="19">
        <f>IFERROR(INDEX('Team forecast'!$G$3:$I$22,MATCH($B591,'Team forecast'!$B$3:$B$22,0),MATCH(K$1,'Team forecast'!$G$2:$I$2,0)),0)</f>
        <v>1.0274910787675426</v>
      </c>
      <c r="L591">
        <f>SUMIFS(Rotowire!E:E,Rotowire!$A:$A,'Master data'!$F591)</f>
        <v>0</v>
      </c>
      <c r="M591" s="2">
        <f>SUMIFS(Rotowire!F:F,Rotowire!$A:$A,'Master data'!$F591)*I591</f>
        <v>0</v>
      </c>
      <c r="N591" s="2">
        <f>SUMIFS(Rotowire!G:G,Rotowire!$A:$A,'Master data'!$F591)*I591</f>
        <v>0</v>
      </c>
      <c r="O591" s="2">
        <f>SUMIFS(Rotowire!I:I,Rotowire!$A:$A,'Master data'!$F591)*I591</f>
        <v>0</v>
      </c>
      <c r="P591" s="2">
        <f>SUMIFS(Rotowire!W:W,Rotowire!$A:$A,'Master data'!$F591)*K591</f>
        <v>0</v>
      </c>
      <c r="Q591" s="2">
        <f>SUMIFS(Rotowire!Y:Y,Rotowire!$A:$A,'Master data'!$F591)*J591</f>
        <v>0</v>
      </c>
      <c r="R591" s="2">
        <f>SUMIFS(Rotowire!AB:AB,Rotowire!$A:$A,'Master data'!$F591)</f>
        <v>0</v>
      </c>
      <c r="S591" s="2">
        <f>SUMIFS(Rotowire!AC:AC,Rotowire!$A:$A,'Master data'!$F591)</f>
        <v>0</v>
      </c>
      <c r="T591" s="2">
        <f>INDEX('Team forecast'!D$3:D$22,MATCH($B591,'Team forecast'!$B$3:$B$22,0))</f>
        <v>1.1200000000000001</v>
      </c>
      <c r="U591" s="2">
        <f>INDEX('Team forecast'!E$3:E$22,MATCH($B591,'Team forecast'!$B$3:$B$22,0))</f>
        <v>1.87</v>
      </c>
      <c r="V591" s="2">
        <f>INDEX('Team forecast'!J$3:J$22,MATCH($B591,'Team forecast'!$B$3:$B$22,0))</f>
        <v>0.22459999999999999</v>
      </c>
      <c r="W591" s="2">
        <f>INDEX('Team forecast'!K$3:K$22,MATCH($B591,'Team forecast'!$B$3:$B$22,0))</f>
        <v>0.23169999999999999</v>
      </c>
      <c r="X591" s="2">
        <f>INDEX('Team forecast'!L$3:L$22,MATCH($B591,'Team forecast'!$B$3:$B$22,0))</f>
        <v>0.54369999999999996</v>
      </c>
      <c r="Y591" s="5">
        <f t="shared" si="620"/>
        <v>-5000</v>
      </c>
      <c r="Z591" s="5">
        <f t="shared" si="621"/>
        <v>0</v>
      </c>
      <c r="AA591" s="5">
        <f t="shared" si="622"/>
        <v>0</v>
      </c>
      <c r="AB591" s="5">
        <f t="shared" si="623"/>
        <v>0</v>
      </c>
      <c r="AC591" s="5">
        <f t="shared" si="648"/>
        <v>0</v>
      </c>
      <c r="AD591" s="5">
        <f t="shared" si="624"/>
        <v>0</v>
      </c>
      <c r="AE591" s="5">
        <f t="shared" si="625"/>
        <v>0</v>
      </c>
      <c r="AF591" s="5">
        <f t="shared" si="649"/>
        <v>0</v>
      </c>
      <c r="AG591" s="5">
        <f t="shared" si="650"/>
        <v>0</v>
      </c>
      <c r="AH591" s="5">
        <f t="shared" si="626"/>
        <v>0</v>
      </c>
      <c r="AI591" s="5">
        <f t="shared" si="627"/>
        <v>0</v>
      </c>
      <c r="AJ591" s="5">
        <f t="shared" si="651"/>
        <v>0</v>
      </c>
      <c r="AK591" s="5">
        <f t="shared" si="652"/>
        <v>0</v>
      </c>
      <c r="AL591" s="5">
        <f>IFERROR(SUM(Y591:AK591),-5000)*((Cockpit!$C$3)^0)</f>
        <v>-5000</v>
      </c>
      <c r="AM591" s="19">
        <f>INDEX('Team forecast'!$M$3:$AU$22,MATCH($B591,'Team forecast'!$B$3:$B$22,0),MATCH(AM$1,'Team forecast'!$M$2:$AU$2,0))</f>
        <v>0</v>
      </c>
      <c r="AN591" s="19">
        <f>INDEX('Team forecast'!$M$3:$AU$22,MATCH($B591,'Team forecast'!$B$3:$B$22,0),MATCH(AN$1,'Team forecast'!$M$2:$AU$2,0))</f>
        <v>0</v>
      </c>
      <c r="AO591" s="19">
        <f>INDEX('Team forecast'!$M$3:$AU$22,MATCH($B591,'Team forecast'!$B$3:$B$22,0),MATCH(AO$1,'Team forecast'!$M$2:$AU$2,0))</f>
        <v>0</v>
      </c>
      <c r="AP591" s="19">
        <f>INDEX('Team forecast'!$M$3:$AU$22,MATCH($B591,'Team forecast'!$B$3:$B$22,0),MATCH(AP$1,'Team forecast'!$M$2:$AU$2,0))</f>
        <v>0</v>
      </c>
      <c r="AQ591" s="5">
        <f t="shared" si="653"/>
        <v>-5000</v>
      </c>
      <c r="AR591" s="5">
        <f>INDEX('Team forecast'!$M$3:$AU$22,MATCH($B591,'Team forecast'!$B$3:$B$22,0),MATCH(AR$1,'Team forecast'!$M$2:$AU$2,0))*IF($Y591&gt;0,25000,0)</f>
        <v>0</v>
      </c>
      <c r="AS591" s="5">
        <f>INDEX('Team forecast'!$M$3:$AU$22,MATCH($B591,'Team forecast'!$B$3:$B$22,0),MATCH(AS$1,'Team forecast'!$M$2:$AU$2,0))*IF($Y591&gt;0,5000,0)</f>
        <v>0</v>
      </c>
      <c r="AT591" s="5">
        <f>INDEX('Team forecast'!$M$3:$AU$22,MATCH($B591,'Team forecast'!$B$3:$B$22,0),MATCH(AT$1,'Team forecast'!$M$2:$AU$2,0))*IF($Y591&gt;0,-15000,0)</f>
        <v>0</v>
      </c>
      <c r="AU591" s="5">
        <f t="shared" si="628"/>
        <v>0</v>
      </c>
      <c r="AV591" s="5">
        <f t="shared" si="629"/>
        <v>0</v>
      </c>
      <c r="AW591" s="5">
        <f t="shared" si="630"/>
        <v>0</v>
      </c>
      <c r="AX591" s="5">
        <f t="shared" si="631"/>
        <v>0</v>
      </c>
      <c r="AY591" s="5">
        <f t="shared" si="654"/>
        <v>0</v>
      </c>
      <c r="AZ591" s="5">
        <f t="shared" si="632"/>
        <v>0</v>
      </c>
      <c r="BA591" s="5">
        <f t="shared" si="633"/>
        <v>0</v>
      </c>
      <c r="BB591" s="5">
        <f t="shared" si="634"/>
        <v>0</v>
      </c>
      <c r="BC591" s="5">
        <f t="shared" si="655"/>
        <v>0</v>
      </c>
      <c r="BD591" s="5">
        <f>IFERROR(SUM(AR591:BC591),0)*((Cockpit!$C$3)^1)</f>
        <v>0</v>
      </c>
      <c r="BE591" s="19">
        <f>INDEX('Team forecast'!$M$3:$AU$22,MATCH($B591,'Team forecast'!$B$3:$B$22,0),MATCH(BE$1,'Team forecast'!$M$2:$AU$2,0))</f>
        <v>0</v>
      </c>
      <c r="BF591" s="19">
        <f>INDEX('Team forecast'!$M$3:$AU$22,MATCH($B591,'Team forecast'!$B$3:$B$22,0),MATCH(BF$1,'Team forecast'!$M$2:$AU$2,0))</f>
        <v>0</v>
      </c>
      <c r="BG591" s="19">
        <f>INDEX('Team forecast'!$M$3:$AU$22,MATCH($B591,'Team forecast'!$B$3:$B$22,0),MATCH(BG$1,'Team forecast'!$M$2:$AU$2,0))</f>
        <v>0</v>
      </c>
      <c r="BH591" s="19">
        <f>INDEX('Team forecast'!$M$3:$AU$22,MATCH($B591,'Team forecast'!$B$3:$B$22,0),MATCH(BH$1,'Team forecast'!$M$2:$AU$2,0))</f>
        <v>0</v>
      </c>
      <c r="BI591" s="5">
        <f t="shared" si="656"/>
        <v>-5000</v>
      </c>
      <c r="BJ591" s="5">
        <f>INDEX('Team forecast'!$M$3:$AU$22,MATCH($B591,'Team forecast'!$B$3:$B$22,0),MATCH(BJ$1,'Team forecast'!$M$2:$AU$2,0))*IF($Y591&gt;0,25000,0)</f>
        <v>0</v>
      </c>
      <c r="BK591" s="5">
        <f>INDEX('Team forecast'!$M$3:$AU$22,MATCH($B591,'Team forecast'!$B$3:$B$22,0),MATCH(BK$1,'Team forecast'!$M$2:$AU$2,0))*IF($Y591&gt;0,5000,0)</f>
        <v>0</v>
      </c>
      <c r="BL591" s="5">
        <f>INDEX('Team forecast'!$M$3:$AU$22,MATCH($B591,'Team forecast'!$B$3:$B$22,0),MATCH(BL$1,'Team forecast'!$M$2:$AU$2,0))*IF($Y591&gt;0,-15000,0)</f>
        <v>0</v>
      </c>
      <c r="BM591" s="5">
        <f t="shared" si="635"/>
        <v>0</v>
      </c>
      <c r="BN591" s="5">
        <f t="shared" si="636"/>
        <v>0</v>
      </c>
      <c r="BO591" s="5">
        <f t="shared" si="637"/>
        <v>0</v>
      </c>
      <c r="BP591" s="5">
        <f t="shared" si="638"/>
        <v>0</v>
      </c>
      <c r="BQ591" s="5">
        <f t="shared" si="657"/>
        <v>0</v>
      </c>
      <c r="BR591" s="5">
        <f t="shared" si="584"/>
        <v>0</v>
      </c>
      <c r="BS591" s="5">
        <f t="shared" si="585"/>
        <v>0</v>
      </c>
      <c r="BT591" s="5">
        <f t="shared" si="639"/>
        <v>0</v>
      </c>
      <c r="BU591" s="5">
        <f t="shared" si="658"/>
        <v>0</v>
      </c>
      <c r="BV591" s="5">
        <f>IFERROR(SUM(BJ591:BU591),0)*((Cockpit!$C$3)^2)</f>
        <v>0</v>
      </c>
      <c r="BW591" s="19">
        <f>INDEX('Team forecast'!$M$3:$AU$22,MATCH($B591,'Team forecast'!$B$3:$B$22,0),MATCH(BW$1,'Team forecast'!$M$2:$AU$2,0))</f>
        <v>0</v>
      </c>
      <c r="BX591" s="19">
        <f>INDEX('Team forecast'!$M$3:$AU$22,MATCH($B591,'Team forecast'!$B$3:$B$22,0),MATCH(BX$1,'Team forecast'!$M$2:$AU$2,0))</f>
        <v>0</v>
      </c>
      <c r="BY591" s="19">
        <f>INDEX('Team forecast'!$M$3:$AU$22,MATCH($B591,'Team forecast'!$B$3:$B$22,0),MATCH(BY$1,'Team forecast'!$M$2:$AU$2,0))</f>
        <v>0</v>
      </c>
      <c r="BZ591" s="19">
        <f>INDEX('Team forecast'!$M$3:$AU$22,MATCH($B591,'Team forecast'!$B$3:$B$22,0),MATCH(BZ$1,'Team forecast'!$M$2:$AU$2,0))</f>
        <v>0</v>
      </c>
      <c r="CA591" s="5">
        <f t="shared" si="659"/>
        <v>-5000</v>
      </c>
      <c r="CB591" s="5">
        <f>INDEX('Team forecast'!$M$3:$AU$22,MATCH($B591,'Team forecast'!$B$3:$B$22,0),MATCH(CB$1,'Team forecast'!$M$2:$AU$2,0))*IF($Y591&gt;0,25000,0)</f>
        <v>0</v>
      </c>
      <c r="CC591" s="5">
        <f>INDEX('Team forecast'!$M$3:$AU$22,MATCH($B591,'Team forecast'!$B$3:$B$22,0),MATCH(CC$1,'Team forecast'!$M$2:$AU$2,0))*IF($Y591&gt;0,5000,0)</f>
        <v>0</v>
      </c>
      <c r="CD591" s="5">
        <f>INDEX('Team forecast'!$M$3:$AU$22,MATCH($B591,'Team forecast'!$B$3:$B$22,0),MATCH(CD$1,'Team forecast'!$M$2:$AU$2,0))*IF($Y591&gt;0,-15000,0)</f>
        <v>0</v>
      </c>
      <c r="CE591" s="5">
        <f t="shared" si="640"/>
        <v>0</v>
      </c>
      <c r="CF591" s="5">
        <f t="shared" si="641"/>
        <v>0</v>
      </c>
      <c r="CG591" s="5">
        <f t="shared" si="642"/>
        <v>0</v>
      </c>
      <c r="CH591" s="5">
        <f t="shared" si="643"/>
        <v>0</v>
      </c>
      <c r="CI591" s="5">
        <f t="shared" si="660"/>
        <v>0</v>
      </c>
      <c r="CJ591" s="5">
        <f t="shared" si="594"/>
        <v>0</v>
      </c>
      <c r="CK591" s="5">
        <f t="shared" si="595"/>
        <v>0</v>
      </c>
      <c r="CL591" s="5">
        <f t="shared" si="644"/>
        <v>0</v>
      </c>
      <c r="CM591" s="5">
        <f t="shared" si="661"/>
        <v>0</v>
      </c>
      <c r="CN591" s="5">
        <f>IFERROR(SUM(CB591:CM591),0)*((Cockpit!$C$3)^3)</f>
        <v>0</v>
      </c>
      <c r="CO591" s="19">
        <f>INDEX('Team forecast'!$M$3:$AU$22,MATCH($B591,'Team forecast'!$B$3:$B$22,0),MATCH(CO$1,'Team forecast'!$M$2:$AU$2,0))</f>
        <v>0</v>
      </c>
      <c r="CP591" s="19">
        <f>INDEX('Team forecast'!$M$3:$AU$22,MATCH($B591,'Team forecast'!$B$3:$B$22,0),MATCH(CP$1,'Team forecast'!$M$2:$AU$2,0))</f>
        <v>0</v>
      </c>
      <c r="CQ591" s="19">
        <f>INDEX('Team forecast'!$M$3:$AU$22,MATCH($B591,'Team forecast'!$B$3:$B$22,0),MATCH(CQ$1,'Team forecast'!$M$2:$AU$2,0))</f>
        <v>0</v>
      </c>
      <c r="CR591" s="19">
        <f>INDEX('Team forecast'!$M$3:$AU$22,MATCH($B591,'Team forecast'!$B$3:$B$22,0),MATCH(CR$1,'Team forecast'!$M$2:$AU$2,0))</f>
        <v>0</v>
      </c>
      <c r="CS591" s="5">
        <f t="shared" si="662"/>
        <v>-5000</v>
      </c>
      <c r="CT591" s="5">
        <f>INDEX('Team forecast'!$M$3:$AU$22,MATCH($B591,'Team forecast'!$B$3:$B$22,0),MATCH(CT$1,'Team forecast'!$M$2:$AU$2,0))*IF($Y591&gt;0,25000,0)</f>
        <v>0</v>
      </c>
      <c r="CU591" s="5">
        <f>INDEX('Team forecast'!$M$3:$AU$22,MATCH($B591,'Team forecast'!$B$3:$B$22,0),MATCH(CU$1,'Team forecast'!$M$2:$AU$2,0))*IF($Y591&gt;0,5000,0)</f>
        <v>0</v>
      </c>
      <c r="CV591" s="5">
        <f>INDEX('Team forecast'!$M$3:$AU$22,MATCH($B591,'Team forecast'!$B$3:$B$22,0),MATCH(CV$1,'Team forecast'!$M$2:$AU$2,0))*IF($Y591&gt;0,-15000,0)</f>
        <v>0</v>
      </c>
      <c r="CW591" s="5">
        <f t="shared" si="663"/>
        <v>0</v>
      </c>
      <c r="CX591" s="5">
        <f t="shared" si="664"/>
        <v>0</v>
      </c>
      <c r="CY591" s="5">
        <f t="shared" si="665"/>
        <v>0</v>
      </c>
      <c r="CZ591" s="5">
        <f t="shared" si="666"/>
        <v>0</v>
      </c>
      <c r="DA591" s="5">
        <f t="shared" si="667"/>
        <v>0</v>
      </c>
      <c r="DB591" s="5">
        <f t="shared" si="604"/>
        <v>0</v>
      </c>
      <c r="DC591" s="5">
        <f t="shared" si="605"/>
        <v>0</v>
      </c>
      <c r="DD591" s="5">
        <f t="shared" si="668"/>
        <v>0</v>
      </c>
      <c r="DE591" s="5">
        <f t="shared" si="669"/>
        <v>0</v>
      </c>
      <c r="DF591" s="5">
        <f>IFERROR(SUM(CT591:DE591),0)*((Cockpit!$C$3)^4)</f>
        <v>0</v>
      </c>
      <c r="DG591" s="19">
        <f>INDEX('Team forecast'!$M$3:$AU$22,MATCH($B591,'Team forecast'!$B$3:$B$22,0),MATCH(DG$1,'Team forecast'!$M$2:$AU$2,0))</f>
        <v>0</v>
      </c>
      <c r="DH591" s="19">
        <f>INDEX('Team forecast'!$M$3:$AU$22,MATCH($B591,'Team forecast'!$B$3:$B$22,0),MATCH(DH$1,'Team forecast'!$M$2:$AU$2,0))</f>
        <v>0</v>
      </c>
      <c r="DI591" s="19">
        <f>INDEX('Team forecast'!$M$3:$AU$22,MATCH($B591,'Team forecast'!$B$3:$B$22,0),MATCH(DI$1,'Team forecast'!$M$2:$AU$2,0))</f>
        <v>0</v>
      </c>
      <c r="DJ591" s="19">
        <f>INDEX('Team forecast'!$M$3:$AU$22,MATCH($B591,'Team forecast'!$B$3:$B$22,0),MATCH(DJ$1,'Team forecast'!$M$2:$AU$2,0))</f>
        <v>0</v>
      </c>
      <c r="DK591" s="5">
        <f t="shared" si="670"/>
        <v>-5000</v>
      </c>
      <c r="DL591" s="5">
        <f>INDEX('Team forecast'!$M$3:$AU$22,MATCH($B591,'Team forecast'!$B$3:$B$22,0),MATCH(DL$1,'Team forecast'!$M$2:$AU$2,0))*IF($Y591&gt;0,25000,0)</f>
        <v>0</v>
      </c>
      <c r="DM591" s="5">
        <f>INDEX('Team forecast'!$M$3:$AU$22,MATCH($B591,'Team forecast'!$B$3:$B$22,0),MATCH(DM$1,'Team forecast'!$M$2:$AU$2,0))*IF($Y591&gt;0,5000,0)</f>
        <v>0</v>
      </c>
      <c r="DN591" s="5">
        <f>INDEX('Team forecast'!$M$3:$AU$22,MATCH($B591,'Team forecast'!$B$3:$B$22,0),MATCH(DN$1,'Team forecast'!$M$2:$AU$2,0))*IF($Y591&gt;0,-15000,0)</f>
        <v>0</v>
      </c>
      <c r="DO591" s="5">
        <f t="shared" si="671"/>
        <v>0</v>
      </c>
      <c r="DP591" s="5">
        <f t="shared" si="672"/>
        <v>0</v>
      </c>
      <c r="DQ591" s="5">
        <f t="shared" si="673"/>
        <v>0</v>
      </c>
      <c r="DR591" s="5">
        <f t="shared" si="674"/>
        <v>0</v>
      </c>
      <c r="DS591" s="5">
        <f t="shared" si="675"/>
        <v>0</v>
      </c>
      <c r="DT591" s="5">
        <f t="shared" si="614"/>
        <v>0</v>
      </c>
      <c r="DU591" s="5">
        <f t="shared" si="615"/>
        <v>0</v>
      </c>
      <c r="DV591" s="5">
        <f t="shared" si="676"/>
        <v>0</v>
      </c>
      <c r="DW591" s="5">
        <f t="shared" si="677"/>
        <v>0</v>
      </c>
      <c r="DX591" s="5">
        <f>IFERROR(SUM(DL591:DW591),0)*((Cockpit!$C$3)^5)</f>
        <v>0</v>
      </c>
      <c r="DY591" s="5">
        <f t="shared" si="678"/>
        <v>-5000</v>
      </c>
      <c r="DZ591" s="5" t="str">
        <f>IF(ISERROR(MATCH(A591,'Current squad'!B:B,0)),"No","Yes")</f>
        <v>No</v>
      </c>
      <c r="EA591" s="5" cm="1">
        <f t="array" ref="EA591">IFERROR(_xlfn.IFS(DZ591="Yes",0,DZ591="No",H591*1%),999999)</f>
        <v>39330</v>
      </c>
      <c r="EB591" s="5">
        <f t="shared" si="645"/>
        <v>3972330</v>
      </c>
      <c r="EC591" s="5">
        <f t="shared" si="679"/>
        <v>-44330</v>
      </c>
      <c r="ED591" s="1">
        <f t="shared" si="646"/>
        <v>-1.1271294177472668E-2</v>
      </c>
      <c r="EE591" s="5" t="e">
        <f>RANK(EC591,$EC$2:$EC$572)+COUNTIF($EC$2:EC591,EC591)-1</f>
        <v>#N/A</v>
      </c>
      <c r="EF591" s="4" t="e">
        <f>RANK(ED591,$ED$2:$ED$572)+COUNTIF($ED$2:ED591,ED591)-1</f>
        <v>#N/A</v>
      </c>
    </row>
    <row r="592" spans="1:136" x14ac:dyDescent="0.3">
      <c r="A592" t="str">
        <f>IF(Holdet.dk!A592&lt;&gt;"",Holdet.dk!A592,"")</f>
        <v>Dale Stephens</v>
      </c>
      <c r="B592" t="str">
        <f>INDEX(Holdet.dk!B:B,MATCH($A592,Holdet.dk!$A:$A,0))</f>
        <v>Burnley</v>
      </c>
      <c r="C592" t="str">
        <f>INDEX(Holdet.dk!C:C,MATCH($A592,Holdet.dk!$A:$A,0))</f>
        <v>Midfield</v>
      </c>
      <c r="D592" t="str">
        <f>INDEX(Holdet.dk!D:D,MATCH($A592,Holdet.dk!$A:$A,0))</f>
        <v>2.354.000</v>
      </c>
      <c r="E592" s="1">
        <f>IFERROR(_xlfn.NUMBERVALUE(INDEX(Holdet.dk!$E:$E,MATCH($A592,Holdet.dk!$A:$A,0)),","),0)</f>
        <v>0</v>
      </c>
      <c r="F592" t="str">
        <f>IF(INDEX(Lookup!H:H,MATCH('Master data'!A592,Lookup!G:G,0))=0,A592,INDEX(Lookup!H:H,MATCH('Master data'!A592,Lookup!G:G,0)))</f>
        <v>Dale Stephens</v>
      </c>
      <c r="G592" t="str">
        <f>IFERROR(INDEX(Lookup!B:B,MATCH(INDEX(Rotowire!C:C,MATCH(F592,Rotowire!A:A,0)),Lookup!D:D,0)),"")</f>
        <v/>
      </c>
      <c r="H592" s="5">
        <f t="shared" si="647"/>
        <v>2354000</v>
      </c>
      <c r="I592" s="19">
        <f>IFERROR(INDEX('Team forecast'!$G$3:$I$22,MATCH($B592,'Team forecast'!$B$3:$B$22,0),MATCH(I$1,'Team forecast'!$G$2:$I$2,0)),0)</f>
        <v>0.86842105263157876</v>
      </c>
      <c r="J592" s="19">
        <f>IFERROR(INDEX('Team forecast'!$G$3:$I$22,MATCH($B592,'Team forecast'!$B$3:$B$22,0),MATCH(J$1,'Team forecast'!$G$2:$I$2,0)),0)</f>
        <v>0.79999999999999993</v>
      </c>
      <c r="K592" s="19">
        <f>IFERROR(INDEX('Team forecast'!$G$3:$I$22,MATCH($B592,'Team forecast'!$B$3:$B$22,0),MATCH(K$1,'Team forecast'!$G$2:$I$2,0)),0)</f>
        <v>1.3061924203441888</v>
      </c>
      <c r="L592">
        <f>SUMIFS(Rotowire!E:E,Rotowire!$A:$A,'Master data'!$F592)</f>
        <v>0</v>
      </c>
      <c r="M592" s="2">
        <f>SUMIFS(Rotowire!F:F,Rotowire!$A:$A,'Master data'!$F592)*I592</f>
        <v>0</v>
      </c>
      <c r="N592" s="2">
        <f>SUMIFS(Rotowire!G:G,Rotowire!$A:$A,'Master data'!$F592)*I592</f>
        <v>0</v>
      </c>
      <c r="O592" s="2">
        <f>SUMIFS(Rotowire!I:I,Rotowire!$A:$A,'Master data'!$F592)*I592</f>
        <v>0</v>
      </c>
      <c r="P592" s="2">
        <f>SUMIFS(Rotowire!W:W,Rotowire!$A:$A,'Master data'!$F592)*K592</f>
        <v>0</v>
      </c>
      <c r="Q592" s="2">
        <f>SUMIFS(Rotowire!Y:Y,Rotowire!$A:$A,'Master data'!$F592)*J592</f>
        <v>0</v>
      </c>
      <c r="R592" s="2">
        <f>SUMIFS(Rotowire!AB:AB,Rotowire!$A:$A,'Master data'!$F592)</f>
        <v>0</v>
      </c>
      <c r="S592" s="2">
        <f>SUMIFS(Rotowire!AC:AC,Rotowire!$A:$A,'Master data'!$F592)</f>
        <v>0</v>
      </c>
      <c r="T592" s="2">
        <f>INDEX('Team forecast'!D$3:D$22,MATCH($B592,'Team forecast'!$B$3:$B$22,0))</f>
        <v>1.32</v>
      </c>
      <c r="U592" s="2">
        <f>INDEX('Team forecast'!E$3:E$22,MATCH($B592,'Team forecast'!$B$3:$B$22,0))</f>
        <v>1.1599999999999999</v>
      </c>
      <c r="V592" s="2">
        <f>INDEX('Team forecast'!J$3:J$22,MATCH($B592,'Team forecast'!$B$3:$B$22,0))</f>
        <v>0.39810000000000001</v>
      </c>
      <c r="W592" s="2">
        <f>INDEX('Team forecast'!K$3:K$22,MATCH($B592,'Team forecast'!$B$3:$B$22,0))</f>
        <v>0.27700000000000002</v>
      </c>
      <c r="X592" s="2">
        <f>INDEX('Team forecast'!L$3:L$22,MATCH($B592,'Team forecast'!$B$3:$B$22,0))</f>
        <v>0.32490000000000002</v>
      </c>
      <c r="Y592" s="5">
        <f t="shared" si="620"/>
        <v>-5000</v>
      </c>
      <c r="Z592" s="5">
        <f t="shared" si="621"/>
        <v>0</v>
      </c>
      <c r="AA592" s="5">
        <f t="shared" si="622"/>
        <v>0</v>
      </c>
      <c r="AB592" s="5">
        <f t="shared" si="623"/>
        <v>0</v>
      </c>
      <c r="AC592" s="5">
        <f t="shared" si="648"/>
        <v>0</v>
      </c>
      <c r="AD592" s="5">
        <f t="shared" si="624"/>
        <v>0</v>
      </c>
      <c r="AE592" s="5">
        <f t="shared" si="625"/>
        <v>0</v>
      </c>
      <c r="AF592" s="5">
        <f t="shared" si="649"/>
        <v>0</v>
      </c>
      <c r="AG592" s="5">
        <f t="shared" si="650"/>
        <v>0</v>
      </c>
      <c r="AH592" s="5">
        <f t="shared" si="626"/>
        <v>0</v>
      </c>
      <c r="AI592" s="5">
        <f t="shared" si="627"/>
        <v>0</v>
      </c>
      <c r="AJ592" s="5">
        <f t="shared" si="651"/>
        <v>0</v>
      </c>
      <c r="AK592" s="5">
        <f t="shared" si="652"/>
        <v>0</v>
      </c>
      <c r="AL592" s="5">
        <f>IFERROR(SUM(Y592:AK592),-5000)*((Cockpit!$C$3)^0)</f>
        <v>-5000</v>
      </c>
      <c r="AM592" s="19">
        <f>INDEX('Team forecast'!$M$3:$AU$22,MATCH($B592,'Team forecast'!$B$3:$B$22,0),MATCH(AM$1,'Team forecast'!$M$2:$AU$2,0))</f>
        <v>0</v>
      </c>
      <c r="AN592" s="19">
        <f>INDEX('Team forecast'!$M$3:$AU$22,MATCH($B592,'Team forecast'!$B$3:$B$22,0),MATCH(AN$1,'Team forecast'!$M$2:$AU$2,0))</f>
        <v>0</v>
      </c>
      <c r="AO592" s="19">
        <f>INDEX('Team forecast'!$M$3:$AU$22,MATCH($B592,'Team forecast'!$B$3:$B$22,0),MATCH(AO$1,'Team forecast'!$M$2:$AU$2,0))</f>
        <v>0</v>
      </c>
      <c r="AP592" s="19">
        <f>INDEX('Team forecast'!$M$3:$AU$22,MATCH($B592,'Team forecast'!$B$3:$B$22,0),MATCH(AP$1,'Team forecast'!$M$2:$AU$2,0))</f>
        <v>0</v>
      </c>
      <c r="AQ592" s="5">
        <f t="shared" si="653"/>
        <v>-5000</v>
      </c>
      <c r="AR592" s="5">
        <f>INDEX('Team forecast'!$M$3:$AU$22,MATCH($B592,'Team forecast'!$B$3:$B$22,0),MATCH(AR$1,'Team forecast'!$M$2:$AU$2,0))*IF($Y592&gt;0,25000,0)</f>
        <v>0</v>
      </c>
      <c r="AS592" s="5">
        <f>INDEX('Team forecast'!$M$3:$AU$22,MATCH($B592,'Team forecast'!$B$3:$B$22,0),MATCH(AS$1,'Team forecast'!$M$2:$AU$2,0))*IF($Y592&gt;0,5000,0)</f>
        <v>0</v>
      </c>
      <c r="AT592" s="5">
        <f>INDEX('Team forecast'!$M$3:$AU$22,MATCH($B592,'Team forecast'!$B$3:$B$22,0),MATCH(AT$1,'Team forecast'!$M$2:$AU$2,0))*IF($Y592&gt;0,-15000,0)</f>
        <v>0</v>
      </c>
      <c r="AU592" s="5">
        <f t="shared" si="628"/>
        <v>0</v>
      </c>
      <c r="AV592" s="5">
        <f t="shared" si="629"/>
        <v>0</v>
      </c>
      <c r="AW592" s="5">
        <f t="shared" si="630"/>
        <v>0</v>
      </c>
      <c r="AX592" s="5">
        <f t="shared" si="631"/>
        <v>0</v>
      </c>
      <c r="AY592" s="5">
        <f t="shared" si="654"/>
        <v>0</v>
      </c>
      <c r="AZ592" s="5">
        <f t="shared" si="632"/>
        <v>0</v>
      </c>
      <c r="BA592" s="5">
        <f t="shared" si="633"/>
        <v>0</v>
      </c>
      <c r="BB592" s="5">
        <f t="shared" si="634"/>
        <v>0</v>
      </c>
      <c r="BC592" s="5">
        <f t="shared" si="655"/>
        <v>0</v>
      </c>
      <c r="BD592" s="5">
        <f>IFERROR(SUM(AR592:BC592),0)*((Cockpit!$C$3)^1)</f>
        <v>0</v>
      </c>
      <c r="BE592" s="19">
        <f>INDEX('Team forecast'!$M$3:$AU$22,MATCH($B592,'Team forecast'!$B$3:$B$22,0),MATCH(BE$1,'Team forecast'!$M$2:$AU$2,0))</f>
        <v>0</v>
      </c>
      <c r="BF592" s="19">
        <f>INDEX('Team forecast'!$M$3:$AU$22,MATCH($B592,'Team forecast'!$B$3:$B$22,0),MATCH(BF$1,'Team forecast'!$M$2:$AU$2,0))</f>
        <v>0</v>
      </c>
      <c r="BG592" s="19">
        <f>INDEX('Team forecast'!$M$3:$AU$22,MATCH($B592,'Team forecast'!$B$3:$B$22,0),MATCH(BG$1,'Team forecast'!$M$2:$AU$2,0))</f>
        <v>0</v>
      </c>
      <c r="BH592" s="19">
        <f>INDEX('Team forecast'!$M$3:$AU$22,MATCH($B592,'Team forecast'!$B$3:$B$22,0),MATCH(BH$1,'Team forecast'!$M$2:$AU$2,0))</f>
        <v>0</v>
      </c>
      <c r="BI592" s="5">
        <f t="shared" si="656"/>
        <v>-5000</v>
      </c>
      <c r="BJ592" s="5">
        <f>INDEX('Team forecast'!$M$3:$AU$22,MATCH($B592,'Team forecast'!$B$3:$B$22,0),MATCH(BJ$1,'Team forecast'!$M$2:$AU$2,0))*IF($Y592&gt;0,25000,0)</f>
        <v>0</v>
      </c>
      <c r="BK592" s="5">
        <f>INDEX('Team forecast'!$M$3:$AU$22,MATCH($B592,'Team forecast'!$B$3:$B$22,0),MATCH(BK$1,'Team forecast'!$M$2:$AU$2,0))*IF($Y592&gt;0,5000,0)</f>
        <v>0</v>
      </c>
      <c r="BL592" s="5">
        <f>INDEX('Team forecast'!$M$3:$AU$22,MATCH($B592,'Team forecast'!$B$3:$B$22,0),MATCH(BL$1,'Team forecast'!$M$2:$AU$2,0))*IF($Y592&gt;0,-15000,0)</f>
        <v>0</v>
      </c>
      <c r="BM592" s="5">
        <f t="shared" si="635"/>
        <v>0</v>
      </c>
      <c r="BN592" s="5">
        <f t="shared" si="636"/>
        <v>0</v>
      </c>
      <c r="BO592" s="5">
        <f t="shared" si="637"/>
        <v>0</v>
      </c>
      <c r="BP592" s="5">
        <f t="shared" si="638"/>
        <v>0</v>
      </c>
      <c r="BQ592" s="5">
        <f t="shared" si="657"/>
        <v>0</v>
      </c>
      <c r="BR592" s="5">
        <f t="shared" si="584"/>
        <v>0</v>
      </c>
      <c r="BS592" s="5">
        <f t="shared" si="585"/>
        <v>0</v>
      </c>
      <c r="BT592" s="5">
        <f t="shared" si="639"/>
        <v>0</v>
      </c>
      <c r="BU592" s="5">
        <f t="shared" si="658"/>
        <v>0</v>
      </c>
      <c r="BV592" s="5">
        <f>IFERROR(SUM(BJ592:BU592),0)*((Cockpit!$C$3)^2)</f>
        <v>0</v>
      </c>
      <c r="BW592" s="19">
        <f>INDEX('Team forecast'!$M$3:$AU$22,MATCH($B592,'Team forecast'!$B$3:$B$22,0),MATCH(BW$1,'Team forecast'!$M$2:$AU$2,0))</f>
        <v>0</v>
      </c>
      <c r="BX592" s="19">
        <f>INDEX('Team forecast'!$M$3:$AU$22,MATCH($B592,'Team forecast'!$B$3:$B$22,0),MATCH(BX$1,'Team forecast'!$M$2:$AU$2,0))</f>
        <v>0</v>
      </c>
      <c r="BY592" s="19">
        <f>INDEX('Team forecast'!$M$3:$AU$22,MATCH($B592,'Team forecast'!$B$3:$B$22,0),MATCH(BY$1,'Team forecast'!$M$2:$AU$2,0))</f>
        <v>0</v>
      </c>
      <c r="BZ592" s="19">
        <f>INDEX('Team forecast'!$M$3:$AU$22,MATCH($B592,'Team forecast'!$B$3:$B$22,0),MATCH(BZ$1,'Team forecast'!$M$2:$AU$2,0))</f>
        <v>0</v>
      </c>
      <c r="CA592" s="5">
        <f t="shared" si="659"/>
        <v>-5000</v>
      </c>
      <c r="CB592" s="5">
        <f>INDEX('Team forecast'!$M$3:$AU$22,MATCH($B592,'Team forecast'!$B$3:$B$22,0),MATCH(CB$1,'Team forecast'!$M$2:$AU$2,0))*IF($Y592&gt;0,25000,0)</f>
        <v>0</v>
      </c>
      <c r="CC592" s="5">
        <f>INDEX('Team forecast'!$M$3:$AU$22,MATCH($B592,'Team forecast'!$B$3:$B$22,0),MATCH(CC$1,'Team forecast'!$M$2:$AU$2,0))*IF($Y592&gt;0,5000,0)</f>
        <v>0</v>
      </c>
      <c r="CD592" s="5">
        <f>INDEX('Team forecast'!$M$3:$AU$22,MATCH($B592,'Team forecast'!$B$3:$B$22,0),MATCH(CD$1,'Team forecast'!$M$2:$AU$2,0))*IF($Y592&gt;0,-15000,0)</f>
        <v>0</v>
      </c>
      <c r="CE592" s="5">
        <f t="shared" si="640"/>
        <v>0</v>
      </c>
      <c r="CF592" s="5">
        <f t="shared" si="641"/>
        <v>0</v>
      </c>
      <c r="CG592" s="5">
        <f t="shared" si="642"/>
        <v>0</v>
      </c>
      <c r="CH592" s="5">
        <f t="shared" si="643"/>
        <v>0</v>
      </c>
      <c r="CI592" s="5">
        <f t="shared" si="660"/>
        <v>0</v>
      </c>
      <c r="CJ592" s="5">
        <f t="shared" si="594"/>
        <v>0</v>
      </c>
      <c r="CK592" s="5">
        <f t="shared" si="595"/>
        <v>0</v>
      </c>
      <c r="CL592" s="5">
        <f t="shared" si="644"/>
        <v>0</v>
      </c>
      <c r="CM592" s="5">
        <f t="shared" si="661"/>
        <v>0</v>
      </c>
      <c r="CN592" s="5">
        <f>IFERROR(SUM(CB592:CM592),0)*((Cockpit!$C$3)^3)</f>
        <v>0</v>
      </c>
      <c r="CO592" s="19">
        <f>INDEX('Team forecast'!$M$3:$AU$22,MATCH($B592,'Team forecast'!$B$3:$B$22,0),MATCH(CO$1,'Team forecast'!$M$2:$AU$2,0))</f>
        <v>0</v>
      </c>
      <c r="CP592" s="19">
        <f>INDEX('Team forecast'!$M$3:$AU$22,MATCH($B592,'Team forecast'!$B$3:$B$22,0),MATCH(CP$1,'Team forecast'!$M$2:$AU$2,0))</f>
        <v>0</v>
      </c>
      <c r="CQ592" s="19">
        <f>INDEX('Team forecast'!$M$3:$AU$22,MATCH($B592,'Team forecast'!$B$3:$B$22,0),MATCH(CQ$1,'Team forecast'!$M$2:$AU$2,0))</f>
        <v>0</v>
      </c>
      <c r="CR592" s="19">
        <f>INDEX('Team forecast'!$M$3:$AU$22,MATCH($B592,'Team forecast'!$B$3:$B$22,0),MATCH(CR$1,'Team forecast'!$M$2:$AU$2,0))</f>
        <v>0</v>
      </c>
      <c r="CS592" s="5">
        <f t="shared" si="662"/>
        <v>-5000</v>
      </c>
      <c r="CT592" s="5">
        <f>INDEX('Team forecast'!$M$3:$AU$22,MATCH($B592,'Team forecast'!$B$3:$B$22,0),MATCH(CT$1,'Team forecast'!$M$2:$AU$2,0))*IF($Y592&gt;0,25000,0)</f>
        <v>0</v>
      </c>
      <c r="CU592" s="5">
        <f>INDEX('Team forecast'!$M$3:$AU$22,MATCH($B592,'Team forecast'!$B$3:$B$22,0),MATCH(CU$1,'Team forecast'!$M$2:$AU$2,0))*IF($Y592&gt;0,5000,0)</f>
        <v>0</v>
      </c>
      <c r="CV592" s="5">
        <f>INDEX('Team forecast'!$M$3:$AU$22,MATCH($B592,'Team forecast'!$B$3:$B$22,0),MATCH(CV$1,'Team forecast'!$M$2:$AU$2,0))*IF($Y592&gt;0,-15000,0)</f>
        <v>0</v>
      </c>
      <c r="CW592" s="5">
        <f t="shared" si="663"/>
        <v>0</v>
      </c>
      <c r="CX592" s="5">
        <f t="shared" si="664"/>
        <v>0</v>
      </c>
      <c r="CY592" s="5">
        <f t="shared" si="665"/>
        <v>0</v>
      </c>
      <c r="CZ592" s="5">
        <f t="shared" si="666"/>
        <v>0</v>
      </c>
      <c r="DA592" s="5">
        <f t="shared" si="667"/>
        <v>0</v>
      </c>
      <c r="DB592" s="5">
        <f t="shared" si="604"/>
        <v>0</v>
      </c>
      <c r="DC592" s="5">
        <f t="shared" si="605"/>
        <v>0</v>
      </c>
      <c r="DD592" s="5">
        <f t="shared" si="668"/>
        <v>0</v>
      </c>
      <c r="DE592" s="5">
        <f t="shared" si="669"/>
        <v>0</v>
      </c>
      <c r="DF592" s="5">
        <f>IFERROR(SUM(CT592:DE592),0)*((Cockpit!$C$3)^4)</f>
        <v>0</v>
      </c>
      <c r="DG592" s="19">
        <f>INDEX('Team forecast'!$M$3:$AU$22,MATCH($B592,'Team forecast'!$B$3:$B$22,0),MATCH(DG$1,'Team forecast'!$M$2:$AU$2,0))</f>
        <v>0</v>
      </c>
      <c r="DH592" s="19">
        <f>INDEX('Team forecast'!$M$3:$AU$22,MATCH($B592,'Team forecast'!$B$3:$B$22,0),MATCH(DH$1,'Team forecast'!$M$2:$AU$2,0))</f>
        <v>0</v>
      </c>
      <c r="DI592" s="19">
        <f>INDEX('Team forecast'!$M$3:$AU$22,MATCH($B592,'Team forecast'!$B$3:$B$22,0),MATCH(DI$1,'Team forecast'!$M$2:$AU$2,0))</f>
        <v>0</v>
      </c>
      <c r="DJ592" s="19">
        <f>INDEX('Team forecast'!$M$3:$AU$22,MATCH($B592,'Team forecast'!$B$3:$B$22,0),MATCH(DJ$1,'Team forecast'!$M$2:$AU$2,0))</f>
        <v>0</v>
      </c>
      <c r="DK592" s="5">
        <f t="shared" si="670"/>
        <v>-5000</v>
      </c>
      <c r="DL592" s="5">
        <f>INDEX('Team forecast'!$M$3:$AU$22,MATCH($B592,'Team forecast'!$B$3:$B$22,0),MATCH(DL$1,'Team forecast'!$M$2:$AU$2,0))*IF($Y592&gt;0,25000,0)</f>
        <v>0</v>
      </c>
      <c r="DM592" s="5">
        <f>INDEX('Team forecast'!$M$3:$AU$22,MATCH($B592,'Team forecast'!$B$3:$B$22,0),MATCH(DM$1,'Team forecast'!$M$2:$AU$2,0))*IF($Y592&gt;0,5000,0)</f>
        <v>0</v>
      </c>
      <c r="DN592" s="5">
        <f>INDEX('Team forecast'!$M$3:$AU$22,MATCH($B592,'Team forecast'!$B$3:$B$22,0),MATCH(DN$1,'Team forecast'!$M$2:$AU$2,0))*IF($Y592&gt;0,-15000,0)</f>
        <v>0</v>
      </c>
      <c r="DO592" s="5">
        <f t="shared" si="671"/>
        <v>0</v>
      </c>
      <c r="DP592" s="5">
        <f t="shared" si="672"/>
        <v>0</v>
      </c>
      <c r="DQ592" s="5">
        <f t="shared" si="673"/>
        <v>0</v>
      </c>
      <c r="DR592" s="5">
        <f t="shared" si="674"/>
        <v>0</v>
      </c>
      <c r="DS592" s="5">
        <f t="shared" si="675"/>
        <v>0</v>
      </c>
      <c r="DT592" s="5">
        <f t="shared" si="614"/>
        <v>0</v>
      </c>
      <c r="DU592" s="5">
        <f t="shared" si="615"/>
        <v>0</v>
      </c>
      <c r="DV592" s="5">
        <f t="shared" si="676"/>
        <v>0</v>
      </c>
      <c r="DW592" s="5">
        <f t="shared" si="677"/>
        <v>0</v>
      </c>
      <c r="DX592" s="5">
        <f>IFERROR(SUM(DL592:DW592),0)*((Cockpit!$C$3)^5)</f>
        <v>0</v>
      </c>
      <c r="DY592" s="5">
        <f t="shared" si="678"/>
        <v>-5000</v>
      </c>
      <c r="DZ592" s="5" t="str">
        <f>IF(ISERROR(MATCH(A592,'Current squad'!B:B,0)),"No","Yes")</f>
        <v>No</v>
      </c>
      <c r="EA592" s="5" cm="1">
        <f t="array" ref="EA592">IFERROR(_xlfn.IFS(DZ592="Yes",0,DZ592="No",H592*1%),999999)</f>
        <v>23540</v>
      </c>
      <c r="EB592" s="5">
        <f t="shared" si="645"/>
        <v>2377540</v>
      </c>
      <c r="EC592" s="5">
        <f t="shared" si="679"/>
        <v>-28540</v>
      </c>
      <c r="ED592" s="1">
        <f t="shared" si="646"/>
        <v>-1.2124044180118946E-2</v>
      </c>
      <c r="EE592" s="5" t="e">
        <f>RANK(EC592,$EC$2:$EC$572)+COUNTIF($EC$2:EC592,EC592)-1</f>
        <v>#N/A</v>
      </c>
      <c r="EF592" s="4" t="e">
        <f>RANK(ED592,$ED$2:$ED$572)+COUNTIF($ED$2:ED592,ED592)-1</f>
        <v>#N/A</v>
      </c>
    </row>
    <row r="593" spans="1:136" x14ac:dyDescent="0.3">
      <c r="A593" t="str">
        <f>IF(Holdet.dk!A593&lt;&gt;"",Holdet.dk!A593,"")</f>
        <v>Grady Diangana</v>
      </c>
      <c r="B593" t="str">
        <f>INDEX(Holdet.dk!B:B,MATCH($A593,Holdet.dk!$A:$A,0))</f>
        <v>West Bromwich</v>
      </c>
      <c r="C593" t="str">
        <f>INDEX(Holdet.dk!C:C,MATCH($A593,Holdet.dk!$A:$A,0))</f>
        <v>Midfield</v>
      </c>
      <c r="D593" t="str">
        <f>INDEX(Holdet.dk!D:D,MATCH($A593,Holdet.dk!$A:$A,0))</f>
        <v>3.386.000</v>
      </c>
      <c r="E593" s="1">
        <f>IFERROR(_xlfn.NUMBERVALUE(INDEX(Holdet.dk!$E:$E,MATCH($A593,Holdet.dk!$A:$A,0)),","),0)</f>
        <v>0</v>
      </c>
      <c r="F593" t="str">
        <f>IF(INDEX(Lookup!H:H,MATCH('Master data'!A593,Lookup!G:G,0))=0,A593,INDEX(Lookup!H:H,MATCH('Master data'!A593,Lookup!G:G,0)))</f>
        <v>Grady Diangana</v>
      </c>
      <c r="G593" t="str">
        <f>IFERROR(INDEX(Lookup!B:B,MATCH(INDEX(Rotowire!C:C,MATCH(F593,Rotowire!A:A,0)),Lookup!D:D,0)),"")</f>
        <v>Leeds United</v>
      </c>
      <c r="H593" s="5">
        <f t="shared" si="647"/>
        <v>3386000</v>
      </c>
      <c r="I593" s="19">
        <f>IFERROR(INDEX('Team forecast'!$G$3:$I$22,MATCH($B593,'Team forecast'!$B$3:$B$22,0),MATCH(I$1,'Team forecast'!$G$2:$I$2,0)),0)</f>
        <v>1.1504424778761062</v>
      </c>
      <c r="J593" s="19">
        <f>IFERROR(INDEX('Team forecast'!$G$3:$I$22,MATCH($B593,'Team forecast'!$B$3:$B$22,0),MATCH(J$1,'Team forecast'!$G$2:$I$2,0)),0)</f>
        <v>0.79646017699115057</v>
      </c>
      <c r="K593" s="19">
        <f>IFERROR(INDEX('Team forecast'!$G$3:$I$22,MATCH($B593,'Team forecast'!$B$3:$B$22,0),MATCH(K$1,'Team forecast'!$G$2:$I$2,0)),0)</f>
        <v>2.0662361027698317</v>
      </c>
      <c r="L593">
        <f>SUMIFS(Rotowire!E:E,Rotowire!$A:$A,'Master data'!$F593)</f>
        <v>95</v>
      </c>
      <c r="M593" s="2">
        <f>SUMIFS(Rotowire!F:F,Rotowire!$A:$A,'Master data'!$F593)*I593</f>
        <v>0.18407079646017699</v>
      </c>
      <c r="N593" s="2">
        <f>SUMIFS(Rotowire!G:G,Rotowire!$A:$A,'Master data'!$F593)*I593</f>
        <v>0.12654867256637167</v>
      </c>
      <c r="O593" s="2">
        <f>SUMIFS(Rotowire!I:I,Rotowire!$A:$A,'Master data'!$F593)*I593</f>
        <v>0.59823008849557524</v>
      </c>
      <c r="P593" s="2">
        <f>SUMIFS(Rotowire!W:W,Rotowire!$A:$A,'Master data'!$F593)*K593</f>
        <v>0.16529888822158653</v>
      </c>
      <c r="Q593" s="2">
        <f>SUMIFS(Rotowire!Y:Y,Rotowire!$A:$A,'Master data'!$F593)*J593</f>
        <v>0</v>
      </c>
      <c r="R593" s="2">
        <f>SUMIFS(Rotowire!AB:AB,Rotowire!$A:$A,'Master data'!$F593)</f>
        <v>0.04</v>
      </c>
      <c r="S593" s="2">
        <f>SUMIFS(Rotowire!AC:AC,Rotowire!$A:$A,'Master data'!$F593)</f>
        <v>0</v>
      </c>
      <c r="T593" s="2">
        <f>INDEX('Team forecast'!D$3:D$22,MATCH($B593,'Team forecast'!$B$3:$B$22,0))</f>
        <v>1.3</v>
      </c>
      <c r="U593" s="2">
        <f>INDEX('Team forecast'!E$3:E$22,MATCH($B593,'Team forecast'!$B$3:$B$22,0))</f>
        <v>1.8</v>
      </c>
      <c r="V593" s="2">
        <f>INDEX('Team forecast'!J$3:J$22,MATCH($B593,'Team forecast'!$B$3:$B$22,0))</f>
        <v>0.27679999999999999</v>
      </c>
      <c r="W593" s="2">
        <f>INDEX('Team forecast'!K$3:K$22,MATCH($B593,'Team forecast'!$B$3:$B$22,0))</f>
        <v>0.23730000000000001</v>
      </c>
      <c r="X593" s="2">
        <f>INDEX('Team forecast'!L$3:L$22,MATCH($B593,'Team forecast'!$B$3:$B$22,0))</f>
        <v>0.4859</v>
      </c>
      <c r="Y593" s="5">
        <f t="shared" si="620"/>
        <v>7000</v>
      </c>
      <c r="Z593" s="5">
        <f t="shared" si="621"/>
        <v>6920</v>
      </c>
      <c r="AA593" s="5">
        <f t="shared" si="622"/>
        <v>1186.5</v>
      </c>
      <c r="AB593" s="5">
        <f t="shared" si="623"/>
        <v>-7288.5</v>
      </c>
      <c r="AC593" s="5">
        <f t="shared" si="648"/>
        <v>23008.849557522124</v>
      </c>
      <c r="AD593" s="5">
        <f t="shared" si="624"/>
        <v>6327.4336283185839</v>
      </c>
      <c r="AE593" s="5">
        <f t="shared" si="625"/>
        <v>5982.3008849557527</v>
      </c>
      <c r="AF593" s="5">
        <f t="shared" si="649"/>
        <v>0</v>
      </c>
      <c r="AG593" s="5">
        <f t="shared" si="650"/>
        <v>0</v>
      </c>
      <c r="AH593" s="5">
        <f t="shared" si="626"/>
        <v>-800</v>
      </c>
      <c r="AI593" s="5">
        <f t="shared" si="627"/>
        <v>0</v>
      </c>
      <c r="AJ593" s="5">
        <f t="shared" si="651"/>
        <v>13000</v>
      </c>
      <c r="AK593" s="5">
        <f t="shared" si="652"/>
        <v>-14400</v>
      </c>
      <c r="AL593" s="5">
        <f>IFERROR(SUM(Y593:AK593),-5000)*((Cockpit!$C$3)^0)</f>
        <v>40936.58407079646</v>
      </c>
      <c r="AM593" s="19">
        <f>INDEX('Team forecast'!$M$3:$AU$22,MATCH($B593,'Team forecast'!$B$3:$B$22,0),MATCH(AM$1,'Team forecast'!$M$2:$AU$2,0))</f>
        <v>0</v>
      </c>
      <c r="AN593" s="19">
        <f>INDEX('Team forecast'!$M$3:$AU$22,MATCH($B593,'Team forecast'!$B$3:$B$22,0),MATCH(AN$1,'Team forecast'!$M$2:$AU$2,0))</f>
        <v>0</v>
      </c>
      <c r="AO593" s="19">
        <f>INDEX('Team forecast'!$M$3:$AU$22,MATCH($B593,'Team forecast'!$B$3:$B$22,0),MATCH(AO$1,'Team forecast'!$M$2:$AU$2,0))</f>
        <v>0</v>
      </c>
      <c r="AP593" s="19">
        <f>INDEX('Team forecast'!$M$3:$AU$22,MATCH($B593,'Team forecast'!$B$3:$B$22,0),MATCH(AP$1,'Team forecast'!$M$2:$AU$2,0))</f>
        <v>0</v>
      </c>
      <c r="AQ593" s="5">
        <f t="shared" si="653"/>
        <v>7000</v>
      </c>
      <c r="AR593" s="5">
        <f>INDEX('Team forecast'!$M$3:$AU$22,MATCH($B593,'Team forecast'!$B$3:$B$22,0),MATCH(AR$1,'Team forecast'!$M$2:$AU$2,0))*IF($Y593&gt;0,25000,0)</f>
        <v>0</v>
      </c>
      <c r="AS593" s="5">
        <f>INDEX('Team forecast'!$M$3:$AU$22,MATCH($B593,'Team forecast'!$B$3:$B$22,0),MATCH(AS$1,'Team forecast'!$M$2:$AU$2,0))*IF($Y593&gt;0,5000,0)</f>
        <v>0</v>
      </c>
      <c r="AT593" s="5">
        <f>INDEX('Team forecast'!$M$3:$AU$22,MATCH($B593,'Team forecast'!$B$3:$B$22,0),MATCH(AT$1,'Team forecast'!$M$2:$AU$2,0))*IF($Y593&gt;0,-15000,0)</f>
        <v>0</v>
      </c>
      <c r="AU593" s="5">
        <f t="shared" si="628"/>
        <v>0</v>
      </c>
      <c r="AV593" s="5">
        <f t="shared" si="629"/>
        <v>0</v>
      </c>
      <c r="AW593" s="5">
        <f t="shared" si="630"/>
        <v>0</v>
      </c>
      <c r="AX593" s="5">
        <f t="shared" si="631"/>
        <v>0</v>
      </c>
      <c r="AY593" s="5">
        <f t="shared" si="654"/>
        <v>0</v>
      </c>
      <c r="AZ593" s="5">
        <f t="shared" si="632"/>
        <v>-800</v>
      </c>
      <c r="BA593" s="5">
        <f t="shared" si="633"/>
        <v>0</v>
      </c>
      <c r="BB593" s="5">
        <f t="shared" si="634"/>
        <v>0</v>
      </c>
      <c r="BC593" s="5">
        <f t="shared" si="655"/>
        <v>0</v>
      </c>
      <c r="BD593" s="5">
        <f>IFERROR(SUM(AR593:BC593),0)*((Cockpit!$C$3)^1)</f>
        <v>-560</v>
      </c>
      <c r="BE593" s="19">
        <f>INDEX('Team forecast'!$M$3:$AU$22,MATCH($B593,'Team forecast'!$B$3:$B$22,0),MATCH(BE$1,'Team forecast'!$M$2:$AU$2,0))</f>
        <v>0</v>
      </c>
      <c r="BF593" s="19">
        <f>INDEX('Team forecast'!$M$3:$AU$22,MATCH($B593,'Team forecast'!$B$3:$B$22,0),MATCH(BF$1,'Team forecast'!$M$2:$AU$2,0))</f>
        <v>0</v>
      </c>
      <c r="BG593" s="19">
        <f>INDEX('Team forecast'!$M$3:$AU$22,MATCH($B593,'Team forecast'!$B$3:$B$22,0),MATCH(BG$1,'Team forecast'!$M$2:$AU$2,0))</f>
        <v>0</v>
      </c>
      <c r="BH593" s="19">
        <f>INDEX('Team forecast'!$M$3:$AU$22,MATCH($B593,'Team forecast'!$B$3:$B$22,0),MATCH(BH$1,'Team forecast'!$M$2:$AU$2,0))</f>
        <v>0</v>
      </c>
      <c r="BI593" s="5">
        <f t="shared" si="656"/>
        <v>7000</v>
      </c>
      <c r="BJ593" s="5">
        <f>INDEX('Team forecast'!$M$3:$AU$22,MATCH($B593,'Team forecast'!$B$3:$B$22,0),MATCH(BJ$1,'Team forecast'!$M$2:$AU$2,0))*IF($Y593&gt;0,25000,0)</f>
        <v>0</v>
      </c>
      <c r="BK593" s="5">
        <f>INDEX('Team forecast'!$M$3:$AU$22,MATCH($B593,'Team forecast'!$B$3:$B$22,0),MATCH(BK$1,'Team forecast'!$M$2:$AU$2,0))*IF($Y593&gt;0,5000,0)</f>
        <v>0</v>
      </c>
      <c r="BL593" s="5">
        <f>INDEX('Team forecast'!$M$3:$AU$22,MATCH($B593,'Team forecast'!$B$3:$B$22,0),MATCH(BL$1,'Team forecast'!$M$2:$AU$2,0))*IF($Y593&gt;0,-15000,0)</f>
        <v>0</v>
      </c>
      <c r="BM593" s="5">
        <f t="shared" si="635"/>
        <v>0</v>
      </c>
      <c r="BN593" s="5">
        <f t="shared" si="636"/>
        <v>0</v>
      </c>
      <c r="BO593" s="5">
        <f t="shared" si="637"/>
        <v>0</v>
      </c>
      <c r="BP593" s="5">
        <f t="shared" si="638"/>
        <v>0</v>
      </c>
      <c r="BQ593" s="5">
        <f t="shared" si="657"/>
        <v>0</v>
      </c>
      <c r="BR593" s="5">
        <f t="shared" si="584"/>
        <v>-800</v>
      </c>
      <c r="BS593" s="5">
        <f t="shared" si="585"/>
        <v>0</v>
      </c>
      <c r="BT593" s="5">
        <f t="shared" si="639"/>
        <v>0</v>
      </c>
      <c r="BU593" s="5">
        <f t="shared" si="658"/>
        <v>0</v>
      </c>
      <c r="BV593" s="5">
        <f>IFERROR(SUM(BJ593:BU593),0)*((Cockpit!$C$3)^2)</f>
        <v>-391.99999999999994</v>
      </c>
      <c r="BW593" s="19">
        <f>INDEX('Team forecast'!$M$3:$AU$22,MATCH($B593,'Team forecast'!$B$3:$B$22,0),MATCH(BW$1,'Team forecast'!$M$2:$AU$2,0))</f>
        <v>0</v>
      </c>
      <c r="BX593" s="19">
        <f>INDEX('Team forecast'!$M$3:$AU$22,MATCH($B593,'Team forecast'!$B$3:$B$22,0),MATCH(BX$1,'Team forecast'!$M$2:$AU$2,0))</f>
        <v>0</v>
      </c>
      <c r="BY593" s="19">
        <f>INDEX('Team forecast'!$M$3:$AU$22,MATCH($B593,'Team forecast'!$B$3:$B$22,0),MATCH(BY$1,'Team forecast'!$M$2:$AU$2,0))</f>
        <v>0</v>
      </c>
      <c r="BZ593" s="19">
        <f>INDEX('Team forecast'!$M$3:$AU$22,MATCH($B593,'Team forecast'!$B$3:$B$22,0),MATCH(BZ$1,'Team forecast'!$M$2:$AU$2,0))</f>
        <v>0</v>
      </c>
      <c r="CA593" s="5">
        <f t="shared" si="659"/>
        <v>7000</v>
      </c>
      <c r="CB593" s="5">
        <f>INDEX('Team forecast'!$M$3:$AU$22,MATCH($B593,'Team forecast'!$B$3:$B$22,0),MATCH(CB$1,'Team forecast'!$M$2:$AU$2,0))*IF($Y593&gt;0,25000,0)</f>
        <v>0</v>
      </c>
      <c r="CC593" s="5">
        <f>INDEX('Team forecast'!$M$3:$AU$22,MATCH($B593,'Team forecast'!$B$3:$B$22,0),MATCH(CC$1,'Team forecast'!$M$2:$AU$2,0))*IF($Y593&gt;0,5000,0)</f>
        <v>0</v>
      </c>
      <c r="CD593" s="5">
        <f>INDEX('Team forecast'!$M$3:$AU$22,MATCH($B593,'Team forecast'!$B$3:$B$22,0),MATCH(CD$1,'Team forecast'!$M$2:$AU$2,0))*IF($Y593&gt;0,-15000,0)</f>
        <v>0</v>
      </c>
      <c r="CE593" s="5">
        <f t="shared" si="640"/>
        <v>0</v>
      </c>
      <c r="CF593" s="5">
        <f t="shared" si="641"/>
        <v>0</v>
      </c>
      <c r="CG593" s="5">
        <f t="shared" si="642"/>
        <v>0</v>
      </c>
      <c r="CH593" s="5">
        <f t="shared" si="643"/>
        <v>0</v>
      </c>
      <c r="CI593" s="5">
        <f t="shared" si="660"/>
        <v>0</v>
      </c>
      <c r="CJ593" s="5">
        <f t="shared" si="594"/>
        <v>-800</v>
      </c>
      <c r="CK593" s="5">
        <f t="shared" si="595"/>
        <v>0</v>
      </c>
      <c r="CL593" s="5">
        <f t="shared" si="644"/>
        <v>0</v>
      </c>
      <c r="CM593" s="5">
        <f t="shared" si="661"/>
        <v>0</v>
      </c>
      <c r="CN593" s="5">
        <f>IFERROR(SUM(CB593:CM593),0)*((Cockpit!$C$3)^3)</f>
        <v>-274.39999999999992</v>
      </c>
      <c r="CO593" s="19">
        <f>INDEX('Team forecast'!$M$3:$AU$22,MATCH($B593,'Team forecast'!$B$3:$B$22,0),MATCH(CO$1,'Team forecast'!$M$2:$AU$2,0))</f>
        <v>0</v>
      </c>
      <c r="CP593" s="19">
        <f>INDEX('Team forecast'!$M$3:$AU$22,MATCH($B593,'Team forecast'!$B$3:$B$22,0),MATCH(CP$1,'Team forecast'!$M$2:$AU$2,0))</f>
        <v>0</v>
      </c>
      <c r="CQ593" s="19">
        <f>INDEX('Team forecast'!$M$3:$AU$22,MATCH($B593,'Team forecast'!$B$3:$B$22,0),MATCH(CQ$1,'Team forecast'!$M$2:$AU$2,0))</f>
        <v>0</v>
      </c>
      <c r="CR593" s="19">
        <f>INDEX('Team forecast'!$M$3:$AU$22,MATCH($B593,'Team forecast'!$B$3:$B$22,0),MATCH(CR$1,'Team forecast'!$M$2:$AU$2,0))</f>
        <v>0</v>
      </c>
      <c r="CS593" s="5">
        <f t="shared" si="662"/>
        <v>7000</v>
      </c>
      <c r="CT593" s="5">
        <f>INDEX('Team forecast'!$M$3:$AU$22,MATCH($B593,'Team forecast'!$B$3:$B$22,0),MATCH(CT$1,'Team forecast'!$M$2:$AU$2,0))*IF($Y593&gt;0,25000,0)</f>
        <v>0</v>
      </c>
      <c r="CU593" s="5">
        <f>INDEX('Team forecast'!$M$3:$AU$22,MATCH($B593,'Team forecast'!$B$3:$B$22,0),MATCH(CU$1,'Team forecast'!$M$2:$AU$2,0))*IF($Y593&gt;0,5000,0)</f>
        <v>0</v>
      </c>
      <c r="CV593" s="5">
        <f>INDEX('Team forecast'!$M$3:$AU$22,MATCH($B593,'Team forecast'!$B$3:$B$22,0),MATCH(CV$1,'Team forecast'!$M$2:$AU$2,0))*IF($Y593&gt;0,-15000,0)</f>
        <v>0</v>
      </c>
      <c r="CW593" s="5">
        <f t="shared" si="663"/>
        <v>0</v>
      </c>
      <c r="CX593" s="5">
        <f t="shared" si="664"/>
        <v>0</v>
      </c>
      <c r="CY593" s="5">
        <f t="shared" si="665"/>
        <v>0</v>
      </c>
      <c r="CZ593" s="5">
        <f t="shared" si="666"/>
        <v>0</v>
      </c>
      <c r="DA593" s="5">
        <f t="shared" si="667"/>
        <v>0</v>
      </c>
      <c r="DB593" s="5">
        <f t="shared" si="604"/>
        <v>-800</v>
      </c>
      <c r="DC593" s="5">
        <f t="shared" si="605"/>
        <v>0</v>
      </c>
      <c r="DD593" s="5">
        <f t="shared" si="668"/>
        <v>0</v>
      </c>
      <c r="DE593" s="5">
        <f t="shared" si="669"/>
        <v>0</v>
      </c>
      <c r="DF593" s="5">
        <f>IFERROR(SUM(CT593:DE593),0)*((Cockpit!$C$3)^4)</f>
        <v>-192.07999999999993</v>
      </c>
      <c r="DG593" s="19">
        <f>INDEX('Team forecast'!$M$3:$AU$22,MATCH($B593,'Team forecast'!$B$3:$B$22,0),MATCH(DG$1,'Team forecast'!$M$2:$AU$2,0))</f>
        <v>0</v>
      </c>
      <c r="DH593" s="19">
        <f>INDEX('Team forecast'!$M$3:$AU$22,MATCH($B593,'Team forecast'!$B$3:$B$22,0),MATCH(DH$1,'Team forecast'!$M$2:$AU$2,0))</f>
        <v>0</v>
      </c>
      <c r="DI593" s="19">
        <f>INDEX('Team forecast'!$M$3:$AU$22,MATCH($B593,'Team forecast'!$B$3:$B$22,0),MATCH(DI$1,'Team forecast'!$M$2:$AU$2,0))</f>
        <v>0</v>
      </c>
      <c r="DJ593" s="19">
        <f>INDEX('Team forecast'!$M$3:$AU$22,MATCH($B593,'Team forecast'!$B$3:$B$22,0),MATCH(DJ$1,'Team forecast'!$M$2:$AU$2,0))</f>
        <v>0</v>
      </c>
      <c r="DK593" s="5">
        <f t="shared" si="670"/>
        <v>7000</v>
      </c>
      <c r="DL593" s="5">
        <f>INDEX('Team forecast'!$M$3:$AU$22,MATCH($B593,'Team forecast'!$B$3:$B$22,0),MATCH(DL$1,'Team forecast'!$M$2:$AU$2,0))*IF($Y593&gt;0,25000,0)</f>
        <v>0</v>
      </c>
      <c r="DM593" s="5">
        <f>INDEX('Team forecast'!$M$3:$AU$22,MATCH($B593,'Team forecast'!$B$3:$B$22,0),MATCH(DM$1,'Team forecast'!$M$2:$AU$2,0))*IF($Y593&gt;0,5000,0)</f>
        <v>0</v>
      </c>
      <c r="DN593" s="5">
        <f>INDEX('Team forecast'!$M$3:$AU$22,MATCH($B593,'Team forecast'!$B$3:$B$22,0),MATCH(DN$1,'Team forecast'!$M$2:$AU$2,0))*IF($Y593&gt;0,-15000,0)</f>
        <v>0</v>
      </c>
      <c r="DO593" s="5">
        <f t="shared" si="671"/>
        <v>0</v>
      </c>
      <c r="DP593" s="5">
        <f t="shared" si="672"/>
        <v>0</v>
      </c>
      <c r="DQ593" s="5">
        <f t="shared" si="673"/>
        <v>0</v>
      </c>
      <c r="DR593" s="5">
        <f t="shared" si="674"/>
        <v>0</v>
      </c>
      <c r="DS593" s="5">
        <f t="shared" si="675"/>
        <v>0</v>
      </c>
      <c r="DT593" s="5">
        <f t="shared" si="614"/>
        <v>-800</v>
      </c>
      <c r="DU593" s="5">
        <f t="shared" si="615"/>
        <v>0</v>
      </c>
      <c r="DV593" s="5">
        <f t="shared" si="676"/>
        <v>0</v>
      </c>
      <c r="DW593" s="5">
        <f t="shared" si="677"/>
        <v>0</v>
      </c>
      <c r="DX593" s="5">
        <f>IFERROR(SUM(DL593:DW593),0)*((Cockpit!$C$3)^5)</f>
        <v>-134.45599999999996</v>
      </c>
      <c r="DY593" s="5">
        <f t="shared" si="678"/>
        <v>39383.648070796458</v>
      </c>
      <c r="DZ593" s="5" t="str">
        <f>IF(ISERROR(MATCH(A593,'Current squad'!B:B,0)),"No","Yes")</f>
        <v>No</v>
      </c>
      <c r="EA593" s="5" cm="1">
        <f t="array" ref="EA593">IFERROR(_xlfn.IFS(DZ593="Yes",0,DZ593="No",H593*1%),999999)</f>
        <v>33860</v>
      </c>
      <c r="EB593" s="5">
        <f t="shared" si="645"/>
        <v>3419860</v>
      </c>
      <c r="EC593" s="5">
        <f t="shared" si="679"/>
        <v>5523.6480707964583</v>
      </c>
      <c r="ED593" s="1">
        <f t="shared" si="646"/>
        <v>1.6313195720013168E-3</v>
      </c>
      <c r="EE593" s="5" t="e">
        <f>RANK(EC593,$EC$2:$EC$572)+COUNTIF($EC$2:EC593,EC593)-1</f>
        <v>#N/A</v>
      </c>
      <c r="EF593" s="4" t="e">
        <f>RANK(ED593,$ED$2:$ED$572)+COUNTIF($ED$2:ED593,ED593)-1</f>
        <v>#N/A</v>
      </c>
    </row>
    <row r="594" spans="1:136" x14ac:dyDescent="0.3">
      <c r="A594" t="str">
        <f>IF(Holdet.dk!A594&lt;&gt;"",Holdet.dk!A594,"")</f>
        <v>Serge Aurier</v>
      </c>
      <c r="B594" t="str">
        <f>INDEX(Holdet.dk!B:B,MATCH($A594,Holdet.dk!$A:$A,0))</f>
        <v>Tottenham</v>
      </c>
      <c r="C594" t="str">
        <f>INDEX(Holdet.dk!C:C,MATCH($A594,Holdet.dk!$A:$A,0))</f>
        <v>Defense</v>
      </c>
      <c r="D594" t="str">
        <f>INDEX(Holdet.dk!D:D,MATCH($A594,Holdet.dk!$A:$A,0))</f>
        <v>5.098.000</v>
      </c>
      <c r="E594" s="1">
        <f>IFERROR(_xlfn.NUMBERVALUE(INDEX(Holdet.dk!$E:$E,MATCH($A594,Holdet.dk!$A:$A,0)),","),0)</f>
        <v>6.0000000000000001E-3</v>
      </c>
      <c r="F594" t="str">
        <f>IF(INDEX(Lookup!H:H,MATCH('Master data'!A594,Lookup!G:G,0))=0,A594,INDEX(Lookup!H:H,MATCH('Master data'!A594,Lookup!G:G,0)))</f>
        <v>Serge Aurier</v>
      </c>
      <c r="G594" t="str">
        <f>IFERROR(INDEX(Lookup!B:B,MATCH(INDEX(Rotowire!C:C,MATCH(F594,Rotowire!A:A,0)),Lookup!D:D,0)),"")</f>
        <v>Leicester City</v>
      </c>
      <c r="H594" s="5">
        <f t="shared" si="647"/>
        <v>5098000</v>
      </c>
      <c r="I594" s="19">
        <f>IFERROR(INDEX('Team forecast'!$G$3:$I$22,MATCH($B594,'Team forecast'!$B$3:$B$22,0),MATCH(I$1,'Team forecast'!$G$2:$I$2,0)),0)</f>
        <v>0.81751824817518248</v>
      </c>
      <c r="J594" s="19">
        <f>IFERROR(INDEX('Team forecast'!$G$3:$I$22,MATCH($B594,'Team forecast'!$B$3:$B$22,0),MATCH(J$1,'Team forecast'!$G$2:$I$2,0)),0)</f>
        <v>1.0388888888888888</v>
      </c>
      <c r="K594" s="19">
        <f>IFERROR(INDEX('Team forecast'!$G$3:$I$22,MATCH($B594,'Team forecast'!$B$3:$B$22,0),MATCH(K$1,'Team forecast'!$G$2:$I$2,0)),0)</f>
        <v>1.0274910787675426</v>
      </c>
      <c r="L594">
        <f>SUMIFS(Rotowire!E:E,Rotowire!$A:$A,'Master data'!$F594)</f>
        <v>95</v>
      </c>
      <c r="M594" s="2">
        <f>SUMIFS(Rotowire!F:F,Rotowire!$A:$A,'Master data'!$F594)*I594</f>
        <v>4.0875912408759124E-2</v>
      </c>
      <c r="N594" s="2">
        <f>SUMIFS(Rotowire!G:G,Rotowire!$A:$A,'Master data'!$F594)*I594</f>
        <v>0.14715328467153285</v>
      </c>
      <c r="O594" s="2">
        <f>SUMIFS(Rotowire!I:I,Rotowire!$A:$A,'Master data'!$F594)*I594</f>
        <v>0.27795620437956209</v>
      </c>
      <c r="P594" s="2">
        <f>SUMIFS(Rotowire!W:W,Rotowire!$A:$A,'Master data'!$F594)*K594</f>
        <v>0.1541236618151314</v>
      </c>
      <c r="Q594" s="2">
        <f>SUMIFS(Rotowire!Y:Y,Rotowire!$A:$A,'Master data'!$F594)*J594</f>
        <v>0</v>
      </c>
      <c r="R594" s="2">
        <f>SUMIFS(Rotowire!AB:AB,Rotowire!$A:$A,'Master data'!$F594)</f>
        <v>0.17</v>
      </c>
      <c r="S594" s="2">
        <f>SUMIFS(Rotowire!AC:AC,Rotowire!$A:$A,'Master data'!$F594)</f>
        <v>0</v>
      </c>
      <c r="T594" s="2">
        <f>INDEX('Team forecast'!D$3:D$22,MATCH($B594,'Team forecast'!$B$3:$B$22,0))</f>
        <v>1.1200000000000001</v>
      </c>
      <c r="U594" s="2">
        <f>INDEX('Team forecast'!E$3:E$22,MATCH($B594,'Team forecast'!$B$3:$B$22,0))</f>
        <v>1.87</v>
      </c>
      <c r="V594" s="2">
        <f>INDEX('Team forecast'!J$3:J$22,MATCH($B594,'Team forecast'!$B$3:$B$22,0))</f>
        <v>0.22459999999999999</v>
      </c>
      <c r="W594" s="2">
        <f>INDEX('Team forecast'!K$3:K$22,MATCH($B594,'Team forecast'!$B$3:$B$22,0))</f>
        <v>0.23169999999999999</v>
      </c>
      <c r="X594" s="2">
        <f>INDEX('Team forecast'!L$3:L$22,MATCH($B594,'Team forecast'!$B$3:$B$22,0))</f>
        <v>0.54369999999999996</v>
      </c>
      <c r="Y594" s="5">
        <f t="shared" si="620"/>
        <v>7000</v>
      </c>
      <c r="Z594" s="5">
        <f t="shared" si="621"/>
        <v>5615</v>
      </c>
      <c r="AA594" s="5">
        <f t="shared" si="622"/>
        <v>1158.5</v>
      </c>
      <c r="AB594" s="5">
        <f t="shared" si="623"/>
        <v>-8155.4999999999991</v>
      </c>
      <c r="AC594" s="5">
        <f t="shared" si="648"/>
        <v>6131.3868613138684</v>
      </c>
      <c r="AD594" s="5">
        <f t="shared" si="624"/>
        <v>7357.6642335766428</v>
      </c>
      <c r="AE594" s="5">
        <f t="shared" si="625"/>
        <v>2779.5620437956209</v>
      </c>
      <c r="AF594" s="5">
        <f t="shared" si="649"/>
        <v>7706.18309075657</v>
      </c>
      <c r="AG594" s="5">
        <f t="shared" si="650"/>
        <v>0</v>
      </c>
      <c r="AH594" s="5">
        <f t="shared" si="626"/>
        <v>-3400.0000000000005</v>
      </c>
      <c r="AI594" s="5">
        <f t="shared" si="627"/>
        <v>0</v>
      </c>
      <c r="AJ594" s="5">
        <f t="shared" si="651"/>
        <v>11200.000000000002</v>
      </c>
      <c r="AK594" s="5">
        <f t="shared" si="652"/>
        <v>-14960</v>
      </c>
      <c r="AL594" s="5">
        <f>IFERROR(SUM(Y594:AK594),-5000)*((Cockpit!$C$3)^0)</f>
        <v>22432.796229442705</v>
      </c>
      <c r="AM594" s="19">
        <f>INDEX('Team forecast'!$M$3:$AU$22,MATCH($B594,'Team forecast'!$B$3:$B$22,0),MATCH(AM$1,'Team forecast'!$M$2:$AU$2,0))</f>
        <v>0</v>
      </c>
      <c r="AN594" s="19">
        <f>INDEX('Team forecast'!$M$3:$AU$22,MATCH($B594,'Team forecast'!$B$3:$B$22,0),MATCH(AN$1,'Team forecast'!$M$2:$AU$2,0))</f>
        <v>0</v>
      </c>
      <c r="AO594" s="19">
        <f>INDEX('Team forecast'!$M$3:$AU$22,MATCH($B594,'Team forecast'!$B$3:$B$22,0),MATCH(AO$1,'Team forecast'!$M$2:$AU$2,0))</f>
        <v>0</v>
      </c>
      <c r="AP594" s="19">
        <f>INDEX('Team forecast'!$M$3:$AU$22,MATCH($B594,'Team forecast'!$B$3:$B$22,0),MATCH(AP$1,'Team forecast'!$M$2:$AU$2,0))</f>
        <v>0</v>
      </c>
      <c r="AQ594" s="5">
        <f t="shared" si="653"/>
        <v>7000</v>
      </c>
      <c r="AR594" s="5">
        <f>INDEX('Team forecast'!$M$3:$AU$22,MATCH($B594,'Team forecast'!$B$3:$B$22,0),MATCH(AR$1,'Team forecast'!$M$2:$AU$2,0))*IF($Y594&gt;0,25000,0)</f>
        <v>0</v>
      </c>
      <c r="AS594" s="5">
        <f>INDEX('Team forecast'!$M$3:$AU$22,MATCH($B594,'Team forecast'!$B$3:$B$22,0),MATCH(AS$1,'Team forecast'!$M$2:$AU$2,0))*IF($Y594&gt;0,5000,0)</f>
        <v>0</v>
      </c>
      <c r="AT594" s="5">
        <f>INDEX('Team forecast'!$M$3:$AU$22,MATCH($B594,'Team forecast'!$B$3:$B$22,0),MATCH(AT$1,'Team forecast'!$M$2:$AU$2,0))*IF($Y594&gt;0,-15000,0)</f>
        <v>0</v>
      </c>
      <c r="AU594" s="5">
        <f t="shared" si="628"/>
        <v>0</v>
      </c>
      <c r="AV594" s="5">
        <f t="shared" si="629"/>
        <v>0</v>
      </c>
      <c r="AW594" s="5">
        <f t="shared" si="630"/>
        <v>0</v>
      </c>
      <c r="AX594" s="5">
        <f t="shared" si="631"/>
        <v>0</v>
      </c>
      <c r="AY594" s="5">
        <f t="shared" si="654"/>
        <v>0</v>
      </c>
      <c r="AZ594" s="5">
        <f t="shared" si="632"/>
        <v>-3400.0000000000005</v>
      </c>
      <c r="BA594" s="5">
        <f t="shared" si="633"/>
        <v>0</v>
      </c>
      <c r="BB594" s="5">
        <f t="shared" si="634"/>
        <v>0</v>
      </c>
      <c r="BC594" s="5">
        <f t="shared" si="655"/>
        <v>0</v>
      </c>
      <c r="BD594" s="5">
        <f>IFERROR(SUM(AR594:BC594),0)*((Cockpit!$C$3)^1)</f>
        <v>-2380</v>
      </c>
      <c r="BE594" s="19">
        <f>INDEX('Team forecast'!$M$3:$AU$22,MATCH($B594,'Team forecast'!$B$3:$B$22,0),MATCH(BE$1,'Team forecast'!$M$2:$AU$2,0))</f>
        <v>0</v>
      </c>
      <c r="BF594" s="19">
        <f>INDEX('Team forecast'!$M$3:$AU$22,MATCH($B594,'Team forecast'!$B$3:$B$22,0),MATCH(BF$1,'Team forecast'!$M$2:$AU$2,0))</f>
        <v>0</v>
      </c>
      <c r="BG594" s="19">
        <f>INDEX('Team forecast'!$M$3:$AU$22,MATCH($B594,'Team forecast'!$B$3:$B$22,0),MATCH(BG$1,'Team forecast'!$M$2:$AU$2,0))</f>
        <v>0</v>
      </c>
      <c r="BH594" s="19">
        <f>INDEX('Team forecast'!$M$3:$AU$22,MATCH($B594,'Team forecast'!$B$3:$B$22,0),MATCH(BH$1,'Team forecast'!$M$2:$AU$2,0))</f>
        <v>0</v>
      </c>
      <c r="BI594" s="5">
        <f t="shared" si="656"/>
        <v>7000</v>
      </c>
      <c r="BJ594" s="5">
        <f>INDEX('Team forecast'!$M$3:$AU$22,MATCH($B594,'Team forecast'!$B$3:$B$22,0),MATCH(BJ$1,'Team forecast'!$M$2:$AU$2,0))*IF($Y594&gt;0,25000,0)</f>
        <v>0</v>
      </c>
      <c r="BK594" s="5">
        <f>INDEX('Team forecast'!$M$3:$AU$22,MATCH($B594,'Team forecast'!$B$3:$B$22,0),MATCH(BK$1,'Team forecast'!$M$2:$AU$2,0))*IF($Y594&gt;0,5000,0)</f>
        <v>0</v>
      </c>
      <c r="BL594" s="5">
        <f>INDEX('Team forecast'!$M$3:$AU$22,MATCH($B594,'Team forecast'!$B$3:$B$22,0),MATCH(BL$1,'Team forecast'!$M$2:$AU$2,0))*IF($Y594&gt;0,-15000,0)</f>
        <v>0</v>
      </c>
      <c r="BM594" s="5">
        <f t="shared" si="635"/>
        <v>0</v>
      </c>
      <c r="BN594" s="5">
        <f t="shared" si="636"/>
        <v>0</v>
      </c>
      <c r="BO594" s="5">
        <f t="shared" si="637"/>
        <v>0</v>
      </c>
      <c r="BP594" s="5">
        <f t="shared" si="638"/>
        <v>0</v>
      </c>
      <c r="BQ594" s="5">
        <f t="shared" si="657"/>
        <v>0</v>
      </c>
      <c r="BR594" s="5">
        <f t="shared" si="584"/>
        <v>-3400.0000000000005</v>
      </c>
      <c r="BS594" s="5">
        <f t="shared" si="585"/>
        <v>0</v>
      </c>
      <c r="BT594" s="5">
        <f t="shared" si="639"/>
        <v>0</v>
      </c>
      <c r="BU594" s="5">
        <f t="shared" si="658"/>
        <v>0</v>
      </c>
      <c r="BV594" s="5">
        <f>IFERROR(SUM(BJ594:BU594),0)*((Cockpit!$C$3)^2)</f>
        <v>-1666</v>
      </c>
      <c r="BW594" s="19">
        <f>INDEX('Team forecast'!$M$3:$AU$22,MATCH($B594,'Team forecast'!$B$3:$B$22,0),MATCH(BW$1,'Team forecast'!$M$2:$AU$2,0))</f>
        <v>0</v>
      </c>
      <c r="BX594" s="19">
        <f>INDEX('Team forecast'!$M$3:$AU$22,MATCH($B594,'Team forecast'!$B$3:$B$22,0),MATCH(BX$1,'Team forecast'!$M$2:$AU$2,0))</f>
        <v>0</v>
      </c>
      <c r="BY594" s="19">
        <f>INDEX('Team forecast'!$M$3:$AU$22,MATCH($B594,'Team forecast'!$B$3:$B$22,0),MATCH(BY$1,'Team forecast'!$M$2:$AU$2,0))</f>
        <v>0</v>
      </c>
      <c r="BZ594" s="19">
        <f>INDEX('Team forecast'!$M$3:$AU$22,MATCH($B594,'Team forecast'!$B$3:$B$22,0),MATCH(BZ$1,'Team forecast'!$M$2:$AU$2,0))</f>
        <v>0</v>
      </c>
      <c r="CA594" s="5">
        <f t="shared" si="659"/>
        <v>7000</v>
      </c>
      <c r="CB594" s="5">
        <f>INDEX('Team forecast'!$M$3:$AU$22,MATCH($B594,'Team forecast'!$B$3:$B$22,0),MATCH(CB$1,'Team forecast'!$M$2:$AU$2,0))*IF($Y594&gt;0,25000,0)</f>
        <v>0</v>
      </c>
      <c r="CC594" s="5">
        <f>INDEX('Team forecast'!$M$3:$AU$22,MATCH($B594,'Team forecast'!$B$3:$B$22,0),MATCH(CC$1,'Team forecast'!$M$2:$AU$2,0))*IF($Y594&gt;0,5000,0)</f>
        <v>0</v>
      </c>
      <c r="CD594" s="5">
        <f>INDEX('Team forecast'!$M$3:$AU$22,MATCH($B594,'Team forecast'!$B$3:$B$22,0),MATCH(CD$1,'Team forecast'!$M$2:$AU$2,0))*IF($Y594&gt;0,-15000,0)</f>
        <v>0</v>
      </c>
      <c r="CE594" s="5">
        <f t="shared" si="640"/>
        <v>0</v>
      </c>
      <c r="CF594" s="5">
        <f t="shared" si="641"/>
        <v>0</v>
      </c>
      <c r="CG594" s="5">
        <f t="shared" si="642"/>
        <v>0</v>
      </c>
      <c r="CH594" s="5">
        <f t="shared" si="643"/>
        <v>0</v>
      </c>
      <c r="CI594" s="5">
        <f t="shared" si="660"/>
        <v>0</v>
      </c>
      <c r="CJ594" s="5">
        <f t="shared" si="594"/>
        <v>-3400.0000000000005</v>
      </c>
      <c r="CK594" s="5">
        <f t="shared" si="595"/>
        <v>0</v>
      </c>
      <c r="CL594" s="5">
        <f t="shared" si="644"/>
        <v>0</v>
      </c>
      <c r="CM594" s="5">
        <f t="shared" si="661"/>
        <v>0</v>
      </c>
      <c r="CN594" s="5">
        <f>IFERROR(SUM(CB594:CM594),0)*((Cockpit!$C$3)^3)</f>
        <v>-1166.1999999999998</v>
      </c>
      <c r="CO594" s="19">
        <f>INDEX('Team forecast'!$M$3:$AU$22,MATCH($B594,'Team forecast'!$B$3:$B$22,0),MATCH(CO$1,'Team forecast'!$M$2:$AU$2,0))</f>
        <v>0</v>
      </c>
      <c r="CP594" s="19">
        <f>INDEX('Team forecast'!$M$3:$AU$22,MATCH($B594,'Team forecast'!$B$3:$B$22,0),MATCH(CP$1,'Team forecast'!$M$2:$AU$2,0))</f>
        <v>0</v>
      </c>
      <c r="CQ594" s="19">
        <f>INDEX('Team forecast'!$M$3:$AU$22,MATCH($B594,'Team forecast'!$B$3:$B$22,0),MATCH(CQ$1,'Team forecast'!$M$2:$AU$2,0))</f>
        <v>0</v>
      </c>
      <c r="CR594" s="19">
        <f>INDEX('Team forecast'!$M$3:$AU$22,MATCH($B594,'Team forecast'!$B$3:$B$22,0),MATCH(CR$1,'Team forecast'!$M$2:$AU$2,0))</f>
        <v>0</v>
      </c>
      <c r="CS594" s="5">
        <f t="shared" si="662"/>
        <v>7000</v>
      </c>
      <c r="CT594" s="5">
        <f>INDEX('Team forecast'!$M$3:$AU$22,MATCH($B594,'Team forecast'!$B$3:$B$22,0),MATCH(CT$1,'Team forecast'!$M$2:$AU$2,0))*IF($Y594&gt;0,25000,0)</f>
        <v>0</v>
      </c>
      <c r="CU594" s="5">
        <f>INDEX('Team forecast'!$M$3:$AU$22,MATCH($B594,'Team forecast'!$B$3:$B$22,0),MATCH(CU$1,'Team forecast'!$M$2:$AU$2,0))*IF($Y594&gt;0,5000,0)</f>
        <v>0</v>
      </c>
      <c r="CV594" s="5">
        <f>INDEX('Team forecast'!$M$3:$AU$22,MATCH($B594,'Team forecast'!$B$3:$B$22,0),MATCH(CV$1,'Team forecast'!$M$2:$AU$2,0))*IF($Y594&gt;0,-15000,0)</f>
        <v>0</v>
      </c>
      <c r="CW594" s="5">
        <f t="shared" si="663"/>
        <v>0</v>
      </c>
      <c r="CX594" s="5">
        <f t="shared" si="664"/>
        <v>0</v>
      </c>
      <c r="CY594" s="5">
        <f t="shared" si="665"/>
        <v>0</v>
      </c>
      <c r="CZ594" s="5">
        <f t="shared" si="666"/>
        <v>0</v>
      </c>
      <c r="DA594" s="5">
        <f t="shared" si="667"/>
        <v>0</v>
      </c>
      <c r="DB594" s="5">
        <f t="shared" si="604"/>
        <v>-3400.0000000000005</v>
      </c>
      <c r="DC594" s="5">
        <f t="shared" si="605"/>
        <v>0</v>
      </c>
      <c r="DD594" s="5">
        <f t="shared" si="668"/>
        <v>0</v>
      </c>
      <c r="DE594" s="5">
        <f t="shared" si="669"/>
        <v>0</v>
      </c>
      <c r="DF594" s="5">
        <f>IFERROR(SUM(CT594:DE594),0)*((Cockpit!$C$3)^4)</f>
        <v>-816.3399999999998</v>
      </c>
      <c r="DG594" s="19">
        <f>INDEX('Team forecast'!$M$3:$AU$22,MATCH($B594,'Team forecast'!$B$3:$B$22,0),MATCH(DG$1,'Team forecast'!$M$2:$AU$2,0))</f>
        <v>0</v>
      </c>
      <c r="DH594" s="19">
        <f>INDEX('Team forecast'!$M$3:$AU$22,MATCH($B594,'Team forecast'!$B$3:$B$22,0),MATCH(DH$1,'Team forecast'!$M$2:$AU$2,0))</f>
        <v>0</v>
      </c>
      <c r="DI594" s="19">
        <f>INDEX('Team forecast'!$M$3:$AU$22,MATCH($B594,'Team forecast'!$B$3:$B$22,0),MATCH(DI$1,'Team forecast'!$M$2:$AU$2,0))</f>
        <v>0</v>
      </c>
      <c r="DJ594" s="19">
        <f>INDEX('Team forecast'!$M$3:$AU$22,MATCH($B594,'Team forecast'!$B$3:$B$22,0),MATCH(DJ$1,'Team forecast'!$M$2:$AU$2,0))</f>
        <v>0</v>
      </c>
      <c r="DK594" s="5">
        <f t="shared" si="670"/>
        <v>7000</v>
      </c>
      <c r="DL594" s="5">
        <f>INDEX('Team forecast'!$M$3:$AU$22,MATCH($B594,'Team forecast'!$B$3:$B$22,0),MATCH(DL$1,'Team forecast'!$M$2:$AU$2,0))*IF($Y594&gt;0,25000,0)</f>
        <v>0</v>
      </c>
      <c r="DM594" s="5">
        <f>INDEX('Team forecast'!$M$3:$AU$22,MATCH($B594,'Team forecast'!$B$3:$B$22,0),MATCH(DM$1,'Team forecast'!$M$2:$AU$2,0))*IF($Y594&gt;0,5000,0)</f>
        <v>0</v>
      </c>
      <c r="DN594" s="5">
        <f>INDEX('Team forecast'!$M$3:$AU$22,MATCH($B594,'Team forecast'!$B$3:$B$22,0),MATCH(DN$1,'Team forecast'!$M$2:$AU$2,0))*IF($Y594&gt;0,-15000,0)</f>
        <v>0</v>
      </c>
      <c r="DO594" s="5">
        <f t="shared" si="671"/>
        <v>0</v>
      </c>
      <c r="DP594" s="5">
        <f t="shared" si="672"/>
        <v>0</v>
      </c>
      <c r="DQ594" s="5">
        <f t="shared" si="673"/>
        <v>0</v>
      </c>
      <c r="DR594" s="5">
        <f t="shared" si="674"/>
        <v>0</v>
      </c>
      <c r="DS594" s="5">
        <f t="shared" si="675"/>
        <v>0</v>
      </c>
      <c r="DT594" s="5">
        <f t="shared" si="614"/>
        <v>-3400.0000000000005</v>
      </c>
      <c r="DU594" s="5">
        <f t="shared" si="615"/>
        <v>0</v>
      </c>
      <c r="DV594" s="5">
        <f t="shared" si="676"/>
        <v>0</v>
      </c>
      <c r="DW594" s="5">
        <f t="shared" si="677"/>
        <v>0</v>
      </c>
      <c r="DX594" s="5">
        <f>IFERROR(SUM(DL594:DW594),0)*((Cockpit!$C$3)^5)</f>
        <v>-571.43799999999987</v>
      </c>
      <c r="DY594" s="5">
        <f t="shared" si="678"/>
        <v>15832.818229442704</v>
      </c>
      <c r="DZ594" s="5" t="str">
        <f>IF(ISERROR(MATCH(A594,'Current squad'!B:B,0)),"No","Yes")</f>
        <v>No</v>
      </c>
      <c r="EA594" s="5" cm="1">
        <f t="array" ref="EA594">IFERROR(_xlfn.IFS(DZ594="Yes",0,DZ594="No",H594*1%),999999)</f>
        <v>50980</v>
      </c>
      <c r="EB594" s="5">
        <f t="shared" si="645"/>
        <v>5148980</v>
      </c>
      <c r="EC594" s="5">
        <f t="shared" si="679"/>
        <v>-35147.181770557298</v>
      </c>
      <c r="ED594" s="1">
        <f t="shared" si="646"/>
        <v>-6.8943079189010001E-3</v>
      </c>
      <c r="EE594" s="5" t="e">
        <f>RANK(EC594,$EC$2:$EC$572)+COUNTIF($EC$2:EC594,EC594)-1</f>
        <v>#N/A</v>
      </c>
      <c r="EF594" s="4" t="e">
        <f>RANK(ED594,$ED$2:$ED$572)+COUNTIF($ED$2:ED594,ED594)-1</f>
        <v>#N/A</v>
      </c>
    </row>
    <row r="595" spans="1:136" x14ac:dyDescent="0.3">
      <c r="A595" t="str">
        <f>IF(Holdet.dk!A595&lt;&gt;"",Holdet.dk!A595,"")</f>
        <v>Nelson Semedo</v>
      </c>
      <c r="B595" t="str">
        <f>INDEX(Holdet.dk!B:B,MATCH($A595,Holdet.dk!$A:$A,0))</f>
        <v>Wolverhampton</v>
      </c>
      <c r="C595" t="str">
        <f>INDEX(Holdet.dk!C:C,MATCH($A595,Holdet.dk!$A:$A,0))</f>
        <v>Defense</v>
      </c>
      <c r="D595" t="str">
        <f>INDEX(Holdet.dk!D:D,MATCH($A595,Holdet.dk!$A:$A,0))</f>
        <v>4.401.000</v>
      </c>
      <c r="E595" s="1">
        <f>IFERROR(_xlfn.NUMBERVALUE(INDEX(Holdet.dk!$E:$E,MATCH($A595,Holdet.dk!$A:$A,0)),","),0)</f>
        <v>1.1000000000000001E-2</v>
      </c>
      <c r="F595" t="str">
        <f>IF(INDEX(Lookup!H:H,MATCH('Master data'!A595,Lookup!G:G,0))=0,A595,INDEX(Lookup!H:H,MATCH('Master data'!A595,Lookup!G:G,0)))</f>
        <v>Nelson Semedo</v>
      </c>
      <c r="G595" t="str">
        <f>IFERROR(INDEX(Lookup!B:B,MATCH(INDEX(Rotowire!C:C,MATCH(F595,Rotowire!A:A,0)),Lookup!D:D,0)),"")</f>
        <v>Manchester United</v>
      </c>
      <c r="H595" s="5">
        <f t="shared" si="647"/>
        <v>4401000</v>
      </c>
      <c r="I595" s="19">
        <f>IFERROR(INDEX('Team forecast'!$G$3:$I$22,MATCH($B595,'Team forecast'!$B$3:$B$22,0),MATCH(I$1,'Team forecast'!$G$2:$I$2,0)),0)</f>
        <v>0.75816993464052274</v>
      </c>
      <c r="J595" s="19">
        <f>IFERROR(INDEX('Team forecast'!$G$3:$I$22,MATCH($B595,'Team forecast'!$B$3:$B$22,0),MATCH(J$1,'Team forecast'!$G$2:$I$2,0)),0)</f>
        <v>1.0869565217391304</v>
      </c>
      <c r="K595" s="19">
        <f>IFERROR(INDEX('Team forecast'!$G$3:$I$22,MATCH($B595,'Team forecast'!$B$3:$B$22,0),MATCH(K$1,'Team forecast'!$G$2:$I$2,0)),0)</f>
        <v>0.89252064059371927</v>
      </c>
      <c r="L595">
        <f>SUMIFS(Rotowire!E:E,Rotowire!$A:$A,'Master data'!$F595)</f>
        <v>95</v>
      </c>
      <c r="M595" s="2">
        <f>SUMIFS(Rotowire!F:F,Rotowire!$A:$A,'Master data'!$F595)*I595</f>
        <v>0.15921568627450977</v>
      </c>
      <c r="N595" s="2">
        <f>SUMIFS(Rotowire!G:G,Rotowire!$A:$A,'Master data'!$F595)*I595</f>
        <v>0.18954248366013068</v>
      </c>
      <c r="O595" s="2">
        <f>SUMIFS(Rotowire!I:I,Rotowire!$A:$A,'Master data'!$F595)*I595</f>
        <v>0.57620915032679731</v>
      </c>
      <c r="P595" s="2">
        <f>SUMIFS(Rotowire!W:W,Rotowire!$A:$A,'Master data'!$F595)*K595</f>
        <v>0.22313016014842982</v>
      </c>
      <c r="Q595" s="2">
        <f>SUMIFS(Rotowire!Y:Y,Rotowire!$A:$A,'Master data'!$F595)*J595</f>
        <v>0</v>
      </c>
      <c r="R595" s="2">
        <f>SUMIFS(Rotowire!AB:AB,Rotowire!$A:$A,'Master data'!$F595)</f>
        <v>0.18</v>
      </c>
      <c r="S595" s="2">
        <f>SUMIFS(Rotowire!AC:AC,Rotowire!$A:$A,'Master data'!$F595)</f>
        <v>0</v>
      </c>
      <c r="T595" s="2">
        <f>INDEX('Team forecast'!D$3:D$22,MATCH($B595,'Team forecast'!$B$3:$B$22,0))</f>
        <v>1.1599999999999999</v>
      </c>
      <c r="U595" s="2">
        <f>INDEX('Team forecast'!E$3:E$22,MATCH($B595,'Team forecast'!$B$3:$B$22,0))</f>
        <v>1.5</v>
      </c>
      <c r="V595" s="2">
        <f>INDEX('Team forecast'!J$3:J$22,MATCH($B595,'Team forecast'!$B$3:$B$22,0))</f>
        <v>0.29099999999999998</v>
      </c>
      <c r="W595" s="2">
        <f>INDEX('Team forecast'!K$3:K$22,MATCH($B595,'Team forecast'!$B$3:$B$22,0))</f>
        <v>0.26269999999999999</v>
      </c>
      <c r="X595" s="2">
        <f>INDEX('Team forecast'!L$3:L$22,MATCH($B595,'Team forecast'!$B$3:$B$22,0))</f>
        <v>0.44640000000000002</v>
      </c>
      <c r="Y595" s="5">
        <f t="shared" si="620"/>
        <v>7000</v>
      </c>
      <c r="Z595" s="5">
        <f t="shared" si="621"/>
        <v>7274.9999999999991</v>
      </c>
      <c r="AA595" s="5">
        <f t="shared" si="622"/>
        <v>1313.5</v>
      </c>
      <c r="AB595" s="5">
        <f t="shared" si="623"/>
        <v>-6696</v>
      </c>
      <c r="AC595" s="5">
        <f t="shared" si="648"/>
        <v>23882.352941176465</v>
      </c>
      <c r="AD595" s="5">
        <f t="shared" si="624"/>
        <v>9477.1241830065337</v>
      </c>
      <c r="AE595" s="5">
        <f t="shared" si="625"/>
        <v>5762.0915032679732</v>
      </c>
      <c r="AF595" s="5">
        <f t="shared" si="649"/>
        <v>11156.508007421491</v>
      </c>
      <c r="AG595" s="5">
        <f t="shared" si="650"/>
        <v>0</v>
      </c>
      <c r="AH595" s="5">
        <f t="shared" si="626"/>
        <v>-3600</v>
      </c>
      <c r="AI595" s="5">
        <f t="shared" si="627"/>
        <v>0</v>
      </c>
      <c r="AJ595" s="5">
        <f t="shared" si="651"/>
        <v>11600</v>
      </c>
      <c r="AK595" s="5">
        <f t="shared" si="652"/>
        <v>-12000</v>
      </c>
      <c r="AL595" s="5">
        <f>IFERROR(SUM(Y595:AK595),-5000)*((Cockpit!$C$3)^0)</f>
        <v>55170.576634872457</v>
      </c>
      <c r="AM595" s="19">
        <f>INDEX('Team forecast'!$M$3:$AU$22,MATCH($B595,'Team forecast'!$B$3:$B$22,0),MATCH(AM$1,'Team forecast'!$M$2:$AU$2,0))</f>
        <v>0</v>
      </c>
      <c r="AN595" s="19">
        <f>INDEX('Team forecast'!$M$3:$AU$22,MATCH($B595,'Team forecast'!$B$3:$B$22,0),MATCH(AN$1,'Team forecast'!$M$2:$AU$2,0))</f>
        <v>0</v>
      </c>
      <c r="AO595" s="19">
        <f>INDEX('Team forecast'!$M$3:$AU$22,MATCH($B595,'Team forecast'!$B$3:$B$22,0),MATCH(AO$1,'Team forecast'!$M$2:$AU$2,0))</f>
        <v>0</v>
      </c>
      <c r="AP595" s="19">
        <f>INDEX('Team forecast'!$M$3:$AU$22,MATCH($B595,'Team forecast'!$B$3:$B$22,0),MATCH(AP$1,'Team forecast'!$M$2:$AU$2,0))</f>
        <v>0</v>
      </c>
      <c r="AQ595" s="5">
        <f t="shared" si="653"/>
        <v>7000</v>
      </c>
      <c r="AR595" s="5">
        <f>INDEX('Team forecast'!$M$3:$AU$22,MATCH($B595,'Team forecast'!$B$3:$B$22,0),MATCH(AR$1,'Team forecast'!$M$2:$AU$2,0))*IF($Y595&gt;0,25000,0)</f>
        <v>0</v>
      </c>
      <c r="AS595" s="5">
        <f>INDEX('Team forecast'!$M$3:$AU$22,MATCH($B595,'Team forecast'!$B$3:$B$22,0),MATCH(AS$1,'Team forecast'!$M$2:$AU$2,0))*IF($Y595&gt;0,5000,0)</f>
        <v>0</v>
      </c>
      <c r="AT595" s="5">
        <f>INDEX('Team forecast'!$M$3:$AU$22,MATCH($B595,'Team forecast'!$B$3:$B$22,0),MATCH(AT$1,'Team forecast'!$M$2:$AU$2,0))*IF($Y595&gt;0,-15000,0)</f>
        <v>0</v>
      </c>
      <c r="AU595" s="5">
        <f t="shared" si="628"/>
        <v>0</v>
      </c>
      <c r="AV595" s="5">
        <f t="shared" si="629"/>
        <v>0</v>
      </c>
      <c r="AW595" s="5">
        <f t="shared" si="630"/>
        <v>0</v>
      </c>
      <c r="AX595" s="5">
        <f t="shared" si="631"/>
        <v>0</v>
      </c>
      <c r="AY595" s="5">
        <f t="shared" si="654"/>
        <v>0</v>
      </c>
      <c r="AZ595" s="5">
        <f t="shared" si="632"/>
        <v>-3600</v>
      </c>
      <c r="BA595" s="5">
        <f t="shared" si="633"/>
        <v>0</v>
      </c>
      <c r="BB595" s="5">
        <f t="shared" si="634"/>
        <v>0</v>
      </c>
      <c r="BC595" s="5">
        <f t="shared" si="655"/>
        <v>0</v>
      </c>
      <c r="BD595" s="5">
        <f>IFERROR(SUM(AR595:BC595),0)*((Cockpit!$C$3)^1)</f>
        <v>-2520</v>
      </c>
      <c r="BE595" s="19">
        <f>INDEX('Team forecast'!$M$3:$AU$22,MATCH($B595,'Team forecast'!$B$3:$B$22,0),MATCH(BE$1,'Team forecast'!$M$2:$AU$2,0))</f>
        <v>0</v>
      </c>
      <c r="BF595" s="19">
        <f>INDEX('Team forecast'!$M$3:$AU$22,MATCH($B595,'Team forecast'!$B$3:$B$22,0),MATCH(BF$1,'Team forecast'!$M$2:$AU$2,0))</f>
        <v>0</v>
      </c>
      <c r="BG595" s="19">
        <f>INDEX('Team forecast'!$M$3:$AU$22,MATCH($B595,'Team forecast'!$B$3:$B$22,0),MATCH(BG$1,'Team forecast'!$M$2:$AU$2,0))</f>
        <v>0</v>
      </c>
      <c r="BH595" s="19">
        <f>INDEX('Team forecast'!$M$3:$AU$22,MATCH($B595,'Team forecast'!$B$3:$B$22,0),MATCH(BH$1,'Team forecast'!$M$2:$AU$2,0))</f>
        <v>0</v>
      </c>
      <c r="BI595" s="5">
        <f t="shared" si="656"/>
        <v>7000</v>
      </c>
      <c r="BJ595" s="5">
        <f>INDEX('Team forecast'!$M$3:$AU$22,MATCH($B595,'Team forecast'!$B$3:$B$22,0),MATCH(BJ$1,'Team forecast'!$M$2:$AU$2,0))*IF($Y595&gt;0,25000,0)</f>
        <v>0</v>
      </c>
      <c r="BK595" s="5">
        <f>INDEX('Team forecast'!$M$3:$AU$22,MATCH($B595,'Team forecast'!$B$3:$B$22,0),MATCH(BK$1,'Team forecast'!$M$2:$AU$2,0))*IF($Y595&gt;0,5000,0)</f>
        <v>0</v>
      </c>
      <c r="BL595" s="5">
        <f>INDEX('Team forecast'!$M$3:$AU$22,MATCH($B595,'Team forecast'!$B$3:$B$22,0),MATCH(BL$1,'Team forecast'!$M$2:$AU$2,0))*IF($Y595&gt;0,-15000,0)</f>
        <v>0</v>
      </c>
      <c r="BM595" s="5">
        <f t="shared" si="635"/>
        <v>0</v>
      </c>
      <c r="BN595" s="5">
        <f t="shared" si="636"/>
        <v>0</v>
      </c>
      <c r="BO595" s="5">
        <f t="shared" si="637"/>
        <v>0</v>
      </c>
      <c r="BP595" s="5">
        <f t="shared" si="638"/>
        <v>0</v>
      </c>
      <c r="BQ595" s="5">
        <f t="shared" si="657"/>
        <v>0</v>
      </c>
      <c r="BR595" s="5">
        <f t="shared" si="584"/>
        <v>-3600</v>
      </c>
      <c r="BS595" s="5">
        <f t="shared" si="585"/>
        <v>0</v>
      </c>
      <c r="BT595" s="5">
        <f t="shared" si="639"/>
        <v>0</v>
      </c>
      <c r="BU595" s="5">
        <f t="shared" si="658"/>
        <v>0</v>
      </c>
      <c r="BV595" s="5">
        <f>IFERROR(SUM(BJ595:BU595),0)*((Cockpit!$C$3)^2)</f>
        <v>-1763.9999999999998</v>
      </c>
      <c r="BW595" s="19">
        <f>INDEX('Team forecast'!$M$3:$AU$22,MATCH($B595,'Team forecast'!$B$3:$B$22,0),MATCH(BW$1,'Team forecast'!$M$2:$AU$2,0))</f>
        <v>0</v>
      </c>
      <c r="BX595" s="19">
        <f>INDEX('Team forecast'!$M$3:$AU$22,MATCH($B595,'Team forecast'!$B$3:$B$22,0),MATCH(BX$1,'Team forecast'!$M$2:$AU$2,0))</f>
        <v>0</v>
      </c>
      <c r="BY595" s="19">
        <f>INDEX('Team forecast'!$M$3:$AU$22,MATCH($B595,'Team forecast'!$B$3:$B$22,0),MATCH(BY$1,'Team forecast'!$M$2:$AU$2,0))</f>
        <v>0</v>
      </c>
      <c r="BZ595" s="19">
        <f>INDEX('Team forecast'!$M$3:$AU$22,MATCH($B595,'Team forecast'!$B$3:$B$22,0),MATCH(BZ$1,'Team forecast'!$M$2:$AU$2,0))</f>
        <v>0</v>
      </c>
      <c r="CA595" s="5">
        <f t="shared" si="659"/>
        <v>7000</v>
      </c>
      <c r="CB595" s="5">
        <f>INDEX('Team forecast'!$M$3:$AU$22,MATCH($B595,'Team forecast'!$B$3:$B$22,0),MATCH(CB$1,'Team forecast'!$M$2:$AU$2,0))*IF($Y595&gt;0,25000,0)</f>
        <v>0</v>
      </c>
      <c r="CC595" s="5">
        <f>INDEX('Team forecast'!$M$3:$AU$22,MATCH($B595,'Team forecast'!$B$3:$B$22,0),MATCH(CC$1,'Team forecast'!$M$2:$AU$2,0))*IF($Y595&gt;0,5000,0)</f>
        <v>0</v>
      </c>
      <c r="CD595" s="5">
        <f>INDEX('Team forecast'!$M$3:$AU$22,MATCH($B595,'Team forecast'!$B$3:$B$22,0),MATCH(CD$1,'Team forecast'!$M$2:$AU$2,0))*IF($Y595&gt;0,-15000,0)</f>
        <v>0</v>
      </c>
      <c r="CE595" s="5">
        <f t="shared" si="640"/>
        <v>0</v>
      </c>
      <c r="CF595" s="5">
        <f t="shared" si="641"/>
        <v>0</v>
      </c>
      <c r="CG595" s="5">
        <f t="shared" si="642"/>
        <v>0</v>
      </c>
      <c r="CH595" s="5">
        <f t="shared" si="643"/>
        <v>0</v>
      </c>
      <c r="CI595" s="5">
        <f t="shared" si="660"/>
        <v>0</v>
      </c>
      <c r="CJ595" s="5">
        <f t="shared" si="594"/>
        <v>-3600</v>
      </c>
      <c r="CK595" s="5">
        <f t="shared" si="595"/>
        <v>0</v>
      </c>
      <c r="CL595" s="5">
        <f t="shared" si="644"/>
        <v>0</v>
      </c>
      <c r="CM595" s="5">
        <f t="shared" si="661"/>
        <v>0</v>
      </c>
      <c r="CN595" s="5">
        <f>IFERROR(SUM(CB595:CM595),0)*((Cockpit!$C$3)^3)</f>
        <v>-1234.7999999999997</v>
      </c>
      <c r="CO595" s="19">
        <f>INDEX('Team forecast'!$M$3:$AU$22,MATCH($B595,'Team forecast'!$B$3:$B$22,0),MATCH(CO$1,'Team forecast'!$M$2:$AU$2,0))</f>
        <v>0</v>
      </c>
      <c r="CP595" s="19">
        <f>INDEX('Team forecast'!$M$3:$AU$22,MATCH($B595,'Team forecast'!$B$3:$B$22,0),MATCH(CP$1,'Team forecast'!$M$2:$AU$2,0))</f>
        <v>0</v>
      </c>
      <c r="CQ595" s="19">
        <f>INDEX('Team forecast'!$M$3:$AU$22,MATCH($B595,'Team forecast'!$B$3:$B$22,0),MATCH(CQ$1,'Team forecast'!$M$2:$AU$2,0))</f>
        <v>0</v>
      </c>
      <c r="CR595" s="19">
        <f>INDEX('Team forecast'!$M$3:$AU$22,MATCH($B595,'Team forecast'!$B$3:$B$22,0),MATCH(CR$1,'Team forecast'!$M$2:$AU$2,0))</f>
        <v>0</v>
      </c>
      <c r="CS595" s="5">
        <f t="shared" si="662"/>
        <v>7000</v>
      </c>
      <c r="CT595" s="5">
        <f>INDEX('Team forecast'!$M$3:$AU$22,MATCH($B595,'Team forecast'!$B$3:$B$22,0),MATCH(CT$1,'Team forecast'!$M$2:$AU$2,0))*IF($Y595&gt;0,25000,0)</f>
        <v>0</v>
      </c>
      <c r="CU595" s="5">
        <f>INDEX('Team forecast'!$M$3:$AU$22,MATCH($B595,'Team forecast'!$B$3:$B$22,0),MATCH(CU$1,'Team forecast'!$M$2:$AU$2,0))*IF($Y595&gt;0,5000,0)</f>
        <v>0</v>
      </c>
      <c r="CV595" s="5">
        <f>INDEX('Team forecast'!$M$3:$AU$22,MATCH($B595,'Team forecast'!$B$3:$B$22,0),MATCH(CV$1,'Team forecast'!$M$2:$AU$2,0))*IF($Y595&gt;0,-15000,0)</f>
        <v>0</v>
      </c>
      <c r="CW595" s="5">
        <f t="shared" si="663"/>
        <v>0</v>
      </c>
      <c r="CX595" s="5">
        <f t="shared" si="664"/>
        <v>0</v>
      </c>
      <c r="CY595" s="5">
        <f t="shared" si="665"/>
        <v>0</v>
      </c>
      <c r="CZ595" s="5">
        <f t="shared" si="666"/>
        <v>0</v>
      </c>
      <c r="DA595" s="5">
        <f t="shared" si="667"/>
        <v>0</v>
      </c>
      <c r="DB595" s="5">
        <f t="shared" si="604"/>
        <v>-3600</v>
      </c>
      <c r="DC595" s="5">
        <f t="shared" si="605"/>
        <v>0</v>
      </c>
      <c r="DD595" s="5">
        <f t="shared" si="668"/>
        <v>0</v>
      </c>
      <c r="DE595" s="5">
        <f t="shared" si="669"/>
        <v>0</v>
      </c>
      <c r="DF595" s="5">
        <f>IFERROR(SUM(CT595:DE595),0)*((Cockpit!$C$3)^4)</f>
        <v>-864.35999999999967</v>
      </c>
      <c r="DG595" s="19">
        <f>INDEX('Team forecast'!$M$3:$AU$22,MATCH($B595,'Team forecast'!$B$3:$B$22,0),MATCH(DG$1,'Team forecast'!$M$2:$AU$2,0))</f>
        <v>0</v>
      </c>
      <c r="DH595" s="19">
        <f>INDEX('Team forecast'!$M$3:$AU$22,MATCH($B595,'Team forecast'!$B$3:$B$22,0),MATCH(DH$1,'Team forecast'!$M$2:$AU$2,0))</f>
        <v>0</v>
      </c>
      <c r="DI595" s="19">
        <f>INDEX('Team forecast'!$M$3:$AU$22,MATCH($B595,'Team forecast'!$B$3:$B$22,0),MATCH(DI$1,'Team forecast'!$M$2:$AU$2,0))</f>
        <v>0</v>
      </c>
      <c r="DJ595" s="19">
        <f>INDEX('Team forecast'!$M$3:$AU$22,MATCH($B595,'Team forecast'!$B$3:$B$22,0),MATCH(DJ$1,'Team forecast'!$M$2:$AU$2,0))</f>
        <v>0</v>
      </c>
      <c r="DK595" s="5">
        <f t="shared" si="670"/>
        <v>7000</v>
      </c>
      <c r="DL595" s="5">
        <f>INDEX('Team forecast'!$M$3:$AU$22,MATCH($B595,'Team forecast'!$B$3:$B$22,0),MATCH(DL$1,'Team forecast'!$M$2:$AU$2,0))*IF($Y595&gt;0,25000,0)</f>
        <v>0</v>
      </c>
      <c r="DM595" s="5">
        <f>INDEX('Team forecast'!$M$3:$AU$22,MATCH($B595,'Team forecast'!$B$3:$B$22,0),MATCH(DM$1,'Team forecast'!$M$2:$AU$2,0))*IF($Y595&gt;0,5000,0)</f>
        <v>0</v>
      </c>
      <c r="DN595" s="5">
        <f>INDEX('Team forecast'!$M$3:$AU$22,MATCH($B595,'Team forecast'!$B$3:$B$22,0),MATCH(DN$1,'Team forecast'!$M$2:$AU$2,0))*IF($Y595&gt;0,-15000,0)</f>
        <v>0</v>
      </c>
      <c r="DO595" s="5">
        <f t="shared" si="671"/>
        <v>0</v>
      </c>
      <c r="DP595" s="5">
        <f t="shared" si="672"/>
        <v>0</v>
      </c>
      <c r="DQ595" s="5">
        <f t="shared" si="673"/>
        <v>0</v>
      </c>
      <c r="DR595" s="5">
        <f t="shared" si="674"/>
        <v>0</v>
      </c>
      <c r="DS595" s="5">
        <f t="shared" si="675"/>
        <v>0</v>
      </c>
      <c r="DT595" s="5">
        <f t="shared" si="614"/>
        <v>-3600</v>
      </c>
      <c r="DU595" s="5">
        <f t="shared" si="615"/>
        <v>0</v>
      </c>
      <c r="DV595" s="5">
        <f t="shared" si="676"/>
        <v>0</v>
      </c>
      <c r="DW595" s="5">
        <f t="shared" si="677"/>
        <v>0</v>
      </c>
      <c r="DX595" s="5">
        <f>IFERROR(SUM(DL595:DW595),0)*((Cockpit!$C$3)^5)</f>
        <v>-605.05199999999979</v>
      </c>
      <c r="DY595" s="5">
        <f t="shared" si="678"/>
        <v>48182.364634872451</v>
      </c>
      <c r="DZ595" s="5" t="str">
        <f>IF(ISERROR(MATCH(A595,'Current squad'!B:B,0)),"No","Yes")</f>
        <v>No</v>
      </c>
      <c r="EA595" s="5" cm="1">
        <f t="array" ref="EA595">IFERROR(_xlfn.IFS(DZ595="Yes",0,DZ595="No",H595*1%),999999)</f>
        <v>44010</v>
      </c>
      <c r="EB595" s="5">
        <f t="shared" si="645"/>
        <v>4445010</v>
      </c>
      <c r="EC595" s="5">
        <f t="shared" si="679"/>
        <v>4172.3646348724506</v>
      </c>
      <c r="ED595" s="1">
        <f t="shared" si="646"/>
        <v>9.4804922401100903E-4</v>
      </c>
      <c r="EE595" s="5" t="e">
        <f>RANK(EC595,$EC$2:$EC$572)+COUNTIF($EC$2:EC595,EC595)-1</f>
        <v>#N/A</v>
      </c>
      <c r="EF595" s="4" t="e">
        <f>RANK(ED595,$ED$2:$ED$572)+COUNTIF($ED$2:ED595,ED595)-1</f>
        <v>#N/A</v>
      </c>
    </row>
    <row r="596" spans="1:136" x14ac:dyDescent="0.3">
      <c r="A596" t="str">
        <f>IF(Holdet.dk!A596&lt;&gt;"",Holdet.dk!A596,"")</f>
        <v>Nathan Broadhead</v>
      </c>
      <c r="B596" t="str">
        <f>INDEX(Holdet.dk!B:B,MATCH($A596,Holdet.dk!$A:$A,0))</f>
        <v>Everton</v>
      </c>
      <c r="C596" t="str">
        <f>INDEX(Holdet.dk!C:C,MATCH($A596,Holdet.dk!$A:$A,0))</f>
        <v>Midfield</v>
      </c>
      <c r="D596" t="str">
        <f>INDEX(Holdet.dk!D:D,MATCH($A596,Holdet.dk!$A:$A,0))</f>
        <v>2.457.000</v>
      </c>
      <c r="E596" s="1">
        <f>IFERROR(_xlfn.NUMBERVALUE(INDEX(Holdet.dk!$E:$E,MATCH($A596,Holdet.dk!$A:$A,0)),","),0)</f>
        <v>0</v>
      </c>
      <c r="F596" t="str">
        <f>IF(INDEX(Lookup!H:H,MATCH('Master data'!A596,Lookup!G:G,0))=0,A596,INDEX(Lookup!H:H,MATCH('Master data'!A596,Lookup!G:G,0)))</f>
        <v>Nathan Broadhead</v>
      </c>
      <c r="G596" t="str">
        <f>IFERROR(INDEX(Lookup!B:B,MATCH(INDEX(Rotowire!C:C,MATCH(F596,Rotowire!A:A,0)),Lookup!D:D,0)),"")</f>
        <v/>
      </c>
      <c r="H596" s="5">
        <f t="shared" si="647"/>
        <v>2457000</v>
      </c>
      <c r="I596" s="19">
        <f>IFERROR(INDEX('Team forecast'!$G$3:$I$22,MATCH($B596,'Team forecast'!$B$3:$B$22,0),MATCH(I$1,'Team forecast'!$G$2:$I$2,0)),0)</f>
        <v>1.118279569892473</v>
      </c>
      <c r="J596" s="19">
        <f>IFERROR(INDEX('Team forecast'!$G$3:$I$22,MATCH($B596,'Team forecast'!$B$3:$B$22,0),MATCH(J$1,'Team forecast'!$G$2:$I$2,0)),0)</f>
        <v>0.86602870813397137</v>
      </c>
      <c r="K596" s="19">
        <f>IFERROR(INDEX('Team forecast'!$G$3:$I$22,MATCH($B596,'Team forecast'!$B$3:$B$22,0),MATCH(K$1,'Team forecast'!$G$2:$I$2,0)),0)</f>
        <v>1.6365413680270404</v>
      </c>
      <c r="L596">
        <f>SUMIFS(Rotowire!E:E,Rotowire!$A:$A,'Master data'!$F596)</f>
        <v>0</v>
      </c>
      <c r="M596" s="2">
        <f>SUMIFS(Rotowire!F:F,Rotowire!$A:$A,'Master data'!$F596)*I596</f>
        <v>0</v>
      </c>
      <c r="N596" s="2">
        <f>SUMIFS(Rotowire!G:G,Rotowire!$A:$A,'Master data'!$F596)*I596</f>
        <v>0</v>
      </c>
      <c r="O596" s="2">
        <f>SUMIFS(Rotowire!I:I,Rotowire!$A:$A,'Master data'!$F596)*I596</f>
        <v>0</v>
      </c>
      <c r="P596" s="2">
        <f>SUMIFS(Rotowire!W:W,Rotowire!$A:$A,'Master data'!$F596)*K596</f>
        <v>0</v>
      </c>
      <c r="Q596" s="2">
        <f>SUMIFS(Rotowire!Y:Y,Rotowire!$A:$A,'Master data'!$F596)*J596</f>
        <v>0</v>
      </c>
      <c r="R596" s="2">
        <f>SUMIFS(Rotowire!AB:AB,Rotowire!$A:$A,'Master data'!$F596)</f>
        <v>0</v>
      </c>
      <c r="S596" s="2">
        <f>SUMIFS(Rotowire!AC:AC,Rotowire!$A:$A,'Master data'!$F596)</f>
        <v>0</v>
      </c>
      <c r="T596" s="2">
        <f>INDEX('Team forecast'!D$3:D$22,MATCH($B596,'Team forecast'!$B$3:$B$22,0))</f>
        <v>1.04</v>
      </c>
      <c r="U596" s="2">
        <f>INDEX('Team forecast'!E$3:E$22,MATCH($B596,'Team forecast'!$B$3:$B$22,0))</f>
        <v>1.81</v>
      </c>
      <c r="V596" s="2">
        <f>INDEX('Team forecast'!J$3:J$22,MATCH($B596,'Team forecast'!$B$3:$B$22,0))</f>
        <v>0.21479999999999999</v>
      </c>
      <c r="W596" s="2">
        <f>INDEX('Team forecast'!K$3:K$22,MATCH($B596,'Team forecast'!$B$3:$B$22,0))</f>
        <v>0.23649999999999999</v>
      </c>
      <c r="X596" s="2">
        <f>INDEX('Team forecast'!L$3:L$22,MATCH($B596,'Team forecast'!$B$3:$B$22,0))</f>
        <v>0.54869999999999997</v>
      </c>
      <c r="Y596" s="5">
        <f t="shared" si="620"/>
        <v>-5000</v>
      </c>
      <c r="Z596" s="5">
        <f t="shared" si="621"/>
        <v>0</v>
      </c>
      <c r="AA596" s="5">
        <f t="shared" si="622"/>
        <v>0</v>
      </c>
      <c r="AB596" s="5">
        <f t="shared" si="623"/>
        <v>0</v>
      </c>
      <c r="AC596" s="5">
        <f t="shared" si="648"/>
        <v>0</v>
      </c>
      <c r="AD596" s="5">
        <f t="shared" si="624"/>
        <v>0</v>
      </c>
      <c r="AE596" s="5">
        <f t="shared" si="625"/>
        <v>0</v>
      </c>
      <c r="AF596" s="5">
        <f t="shared" si="649"/>
        <v>0</v>
      </c>
      <c r="AG596" s="5">
        <f t="shared" si="650"/>
        <v>0</v>
      </c>
      <c r="AH596" s="5">
        <f t="shared" si="626"/>
        <v>0</v>
      </c>
      <c r="AI596" s="5">
        <f t="shared" si="627"/>
        <v>0</v>
      </c>
      <c r="AJ596" s="5">
        <f t="shared" si="651"/>
        <v>0</v>
      </c>
      <c r="AK596" s="5">
        <f t="shared" si="652"/>
        <v>0</v>
      </c>
      <c r="AL596" s="5">
        <f>IFERROR(SUM(Y596:AK596),-5000)*((Cockpit!$C$3)^0)</f>
        <v>-5000</v>
      </c>
      <c r="AM596" s="19">
        <f>INDEX('Team forecast'!$M$3:$AU$22,MATCH($B596,'Team forecast'!$B$3:$B$22,0),MATCH(AM$1,'Team forecast'!$M$2:$AU$2,0))</f>
        <v>0</v>
      </c>
      <c r="AN596" s="19">
        <f>INDEX('Team forecast'!$M$3:$AU$22,MATCH($B596,'Team forecast'!$B$3:$B$22,0),MATCH(AN$1,'Team forecast'!$M$2:$AU$2,0))</f>
        <v>0</v>
      </c>
      <c r="AO596" s="19">
        <f>INDEX('Team forecast'!$M$3:$AU$22,MATCH($B596,'Team forecast'!$B$3:$B$22,0),MATCH(AO$1,'Team forecast'!$M$2:$AU$2,0))</f>
        <v>0</v>
      </c>
      <c r="AP596" s="19">
        <f>INDEX('Team forecast'!$M$3:$AU$22,MATCH($B596,'Team forecast'!$B$3:$B$22,0),MATCH(AP$1,'Team forecast'!$M$2:$AU$2,0))</f>
        <v>0</v>
      </c>
      <c r="AQ596" s="5">
        <f t="shared" si="653"/>
        <v>-5000</v>
      </c>
      <c r="AR596" s="5">
        <f>INDEX('Team forecast'!$M$3:$AU$22,MATCH($B596,'Team forecast'!$B$3:$B$22,0),MATCH(AR$1,'Team forecast'!$M$2:$AU$2,0))*IF($Y596&gt;0,25000,0)</f>
        <v>0</v>
      </c>
      <c r="AS596" s="5">
        <f>INDEX('Team forecast'!$M$3:$AU$22,MATCH($B596,'Team forecast'!$B$3:$B$22,0),MATCH(AS$1,'Team forecast'!$M$2:$AU$2,0))*IF($Y596&gt;0,5000,0)</f>
        <v>0</v>
      </c>
      <c r="AT596" s="5">
        <f>INDEX('Team forecast'!$M$3:$AU$22,MATCH($B596,'Team forecast'!$B$3:$B$22,0),MATCH(AT$1,'Team forecast'!$M$2:$AU$2,0))*IF($Y596&gt;0,-15000,0)</f>
        <v>0</v>
      </c>
      <c r="AU596" s="5">
        <f t="shared" si="628"/>
        <v>0</v>
      </c>
      <c r="AV596" s="5">
        <f t="shared" si="629"/>
        <v>0</v>
      </c>
      <c r="AW596" s="5">
        <f t="shared" si="630"/>
        <v>0</v>
      </c>
      <c r="AX596" s="5">
        <f t="shared" si="631"/>
        <v>0</v>
      </c>
      <c r="AY596" s="5">
        <f t="shared" si="654"/>
        <v>0</v>
      </c>
      <c r="AZ596" s="5">
        <f t="shared" si="632"/>
        <v>0</v>
      </c>
      <c r="BA596" s="5">
        <f t="shared" si="633"/>
        <v>0</v>
      </c>
      <c r="BB596" s="5">
        <f t="shared" si="634"/>
        <v>0</v>
      </c>
      <c r="BC596" s="5">
        <f t="shared" si="655"/>
        <v>0</v>
      </c>
      <c r="BD596" s="5">
        <f>IFERROR(SUM(AR596:BC596),0)*((Cockpit!$C$3)^1)</f>
        <v>0</v>
      </c>
      <c r="BE596" s="19">
        <f>INDEX('Team forecast'!$M$3:$AU$22,MATCH($B596,'Team forecast'!$B$3:$B$22,0),MATCH(BE$1,'Team forecast'!$M$2:$AU$2,0))</f>
        <v>0</v>
      </c>
      <c r="BF596" s="19">
        <f>INDEX('Team forecast'!$M$3:$AU$22,MATCH($B596,'Team forecast'!$B$3:$B$22,0),MATCH(BF$1,'Team forecast'!$M$2:$AU$2,0))</f>
        <v>0</v>
      </c>
      <c r="BG596" s="19">
        <f>INDEX('Team forecast'!$M$3:$AU$22,MATCH($B596,'Team forecast'!$B$3:$B$22,0),MATCH(BG$1,'Team forecast'!$M$2:$AU$2,0))</f>
        <v>0</v>
      </c>
      <c r="BH596" s="19">
        <f>INDEX('Team forecast'!$M$3:$AU$22,MATCH($B596,'Team forecast'!$B$3:$B$22,0),MATCH(BH$1,'Team forecast'!$M$2:$AU$2,0))</f>
        <v>0</v>
      </c>
      <c r="BI596" s="5">
        <f t="shared" si="656"/>
        <v>-5000</v>
      </c>
      <c r="BJ596" s="5">
        <f>INDEX('Team forecast'!$M$3:$AU$22,MATCH($B596,'Team forecast'!$B$3:$B$22,0),MATCH(BJ$1,'Team forecast'!$M$2:$AU$2,0))*IF($Y596&gt;0,25000,0)</f>
        <v>0</v>
      </c>
      <c r="BK596" s="5">
        <f>INDEX('Team forecast'!$M$3:$AU$22,MATCH($B596,'Team forecast'!$B$3:$B$22,0),MATCH(BK$1,'Team forecast'!$M$2:$AU$2,0))*IF($Y596&gt;0,5000,0)</f>
        <v>0</v>
      </c>
      <c r="BL596" s="5">
        <f>INDEX('Team forecast'!$M$3:$AU$22,MATCH($B596,'Team forecast'!$B$3:$B$22,0),MATCH(BL$1,'Team forecast'!$M$2:$AU$2,0))*IF($Y596&gt;0,-15000,0)</f>
        <v>0</v>
      </c>
      <c r="BM596" s="5">
        <f t="shared" si="635"/>
        <v>0</v>
      </c>
      <c r="BN596" s="5">
        <f t="shared" si="636"/>
        <v>0</v>
      </c>
      <c r="BO596" s="5">
        <f t="shared" si="637"/>
        <v>0</v>
      </c>
      <c r="BP596" s="5">
        <f t="shared" si="638"/>
        <v>0</v>
      </c>
      <c r="BQ596" s="5">
        <f t="shared" si="657"/>
        <v>0</v>
      </c>
      <c r="BR596" s="5">
        <f t="shared" si="584"/>
        <v>0</v>
      </c>
      <c r="BS596" s="5">
        <f t="shared" si="585"/>
        <v>0</v>
      </c>
      <c r="BT596" s="5">
        <f t="shared" si="639"/>
        <v>0</v>
      </c>
      <c r="BU596" s="5">
        <f t="shared" si="658"/>
        <v>0</v>
      </c>
      <c r="BV596" s="5">
        <f>IFERROR(SUM(BJ596:BU596),0)*((Cockpit!$C$3)^2)</f>
        <v>0</v>
      </c>
      <c r="BW596" s="19">
        <f>INDEX('Team forecast'!$M$3:$AU$22,MATCH($B596,'Team forecast'!$B$3:$B$22,0),MATCH(BW$1,'Team forecast'!$M$2:$AU$2,0))</f>
        <v>0</v>
      </c>
      <c r="BX596" s="19">
        <f>INDEX('Team forecast'!$M$3:$AU$22,MATCH($B596,'Team forecast'!$B$3:$B$22,0),MATCH(BX$1,'Team forecast'!$M$2:$AU$2,0))</f>
        <v>0</v>
      </c>
      <c r="BY596" s="19">
        <f>INDEX('Team forecast'!$M$3:$AU$22,MATCH($B596,'Team forecast'!$B$3:$B$22,0),MATCH(BY$1,'Team forecast'!$M$2:$AU$2,0))</f>
        <v>0</v>
      </c>
      <c r="BZ596" s="19">
        <f>INDEX('Team forecast'!$M$3:$AU$22,MATCH($B596,'Team forecast'!$B$3:$B$22,0),MATCH(BZ$1,'Team forecast'!$M$2:$AU$2,0))</f>
        <v>0</v>
      </c>
      <c r="CA596" s="5">
        <f t="shared" si="659"/>
        <v>-5000</v>
      </c>
      <c r="CB596" s="5">
        <f>INDEX('Team forecast'!$M$3:$AU$22,MATCH($B596,'Team forecast'!$B$3:$B$22,0),MATCH(CB$1,'Team forecast'!$M$2:$AU$2,0))*IF($Y596&gt;0,25000,0)</f>
        <v>0</v>
      </c>
      <c r="CC596" s="5">
        <f>INDEX('Team forecast'!$M$3:$AU$22,MATCH($B596,'Team forecast'!$B$3:$B$22,0),MATCH(CC$1,'Team forecast'!$M$2:$AU$2,0))*IF($Y596&gt;0,5000,0)</f>
        <v>0</v>
      </c>
      <c r="CD596" s="5">
        <f>INDEX('Team forecast'!$M$3:$AU$22,MATCH($B596,'Team forecast'!$B$3:$B$22,0),MATCH(CD$1,'Team forecast'!$M$2:$AU$2,0))*IF($Y596&gt;0,-15000,0)</f>
        <v>0</v>
      </c>
      <c r="CE596" s="5">
        <f t="shared" si="640"/>
        <v>0</v>
      </c>
      <c r="CF596" s="5">
        <f t="shared" si="641"/>
        <v>0</v>
      </c>
      <c r="CG596" s="5">
        <f t="shared" si="642"/>
        <v>0</v>
      </c>
      <c r="CH596" s="5">
        <f t="shared" si="643"/>
        <v>0</v>
      </c>
      <c r="CI596" s="5">
        <f t="shared" si="660"/>
        <v>0</v>
      </c>
      <c r="CJ596" s="5">
        <f t="shared" si="594"/>
        <v>0</v>
      </c>
      <c r="CK596" s="5">
        <f t="shared" si="595"/>
        <v>0</v>
      </c>
      <c r="CL596" s="5">
        <f t="shared" si="644"/>
        <v>0</v>
      </c>
      <c r="CM596" s="5">
        <f t="shared" si="661"/>
        <v>0</v>
      </c>
      <c r="CN596" s="5">
        <f>IFERROR(SUM(CB596:CM596),0)*((Cockpit!$C$3)^3)</f>
        <v>0</v>
      </c>
      <c r="CO596" s="19">
        <f>INDEX('Team forecast'!$M$3:$AU$22,MATCH($B596,'Team forecast'!$B$3:$B$22,0),MATCH(CO$1,'Team forecast'!$M$2:$AU$2,0))</f>
        <v>0</v>
      </c>
      <c r="CP596" s="19">
        <f>INDEX('Team forecast'!$M$3:$AU$22,MATCH($B596,'Team forecast'!$B$3:$B$22,0),MATCH(CP$1,'Team forecast'!$M$2:$AU$2,0))</f>
        <v>0</v>
      </c>
      <c r="CQ596" s="19">
        <f>INDEX('Team forecast'!$M$3:$AU$22,MATCH($B596,'Team forecast'!$B$3:$B$22,0),MATCH(CQ$1,'Team forecast'!$M$2:$AU$2,0))</f>
        <v>0</v>
      </c>
      <c r="CR596" s="19">
        <f>INDEX('Team forecast'!$M$3:$AU$22,MATCH($B596,'Team forecast'!$B$3:$B$22,0),MATCH(CR$1,'Team forecast'!$M$2:$AU$2,0))</f>
        <v>0</v>
      </c>
      <c r="CS596" s="5">
        <f t="shared" si="662"/>
        <v>-5000</v>
      </c>
      <c r="CT596" s="5">
        <f>INDEX('Team forecast'!$M$3:$AU$22,MATCH($B596,'Team forecast'!$B$3:$B$22,0),MATCH(CT$1,'Team forecast'!$M$2:$AU$2,0))*IF($Y596&gt;0,25000,0)</f>
        <v>0</v>
      </c>
      <c r="CU596" s="5">
        <f>INDEX('Team forecast'!$M$3:$AU$22,MATCH($B596,'Team forecast'!$B$3:$B$22,0),MATCH(CU$1,'Team forecast'!$M$2:$AU$2,0))*IF($Y596&gt;0,5000,0)</f>
        <v>0</v>
      </c>
      <c r="CV596" s="5">
        <f>INDEX('Team forecast'!$M$3:$AU$22,MATCH($B596,'Team forecast'!$B$3:$B$22,0),MATCH(CV$1,'Team forecast'!$M$2:$AU$2,0))*IF($Y596&gt;0,-15000,0)</f>
        <v>0</v>
      </c>
      <c r="CW596" s="5">
        <f t="shared" si="663"/>
        <v>0</v>
      </c>
      <c r="CX596" s="5">
        <f t="shared" si="664"/>
        <v>0</v>
      </c>
      <c r="CY596" s="5">
        <f t="shared" si="665"/>
        <v>0</v>
      </c>
      <c r="CZ596" s="5">
        <f t="shared" si="666"/>
        <v>0</v>
      </c>
      <c r="DA596" s="5">
        <f t="shared" si="667"/>
        <v>0</v>
      </c>
      <c r="DB596" s="5">
        <f t="shared" si="604"/>
        <v>0</v>
      </c>
      <c r="DC596" s="5">
        <f t="shared" si="605"/>
        <v>0</v>
      </c>
      <c r="DD596" s="5">
        <f t="shared" si="668"/>
        <v>0</v>
      </c>
      <c r="DE596" s="5">
        <f t="shared" si="669"/>
        <v>0</v>
      </c>
      <c r="DF596" s="5">
        <f>IFERROR(SUM(CT596:DE596),0)*((Cockpit!$C$3)^4)</f>
        <v>0</v>
      </c>
      <c r="DG596" s="19">
        <f>INDEX('Team forecast'!$M$3:$AU$22,MATCH($B596,'Team forecast'!$B$3:$B$22,0),MATCH(DG$1,'Team forecast'!$M$2:$AU$2,0))</f>
        <v>0</v>
      </c>
      <c r="DH596" s="19">
        <f>INDEX('Team forecast'!$M$3:$AU$22,MATCH($B596,'Team forecast'!$B$3:$B$22,0),MATCH(DH$1,'Team forecast'!$M$2:$AU$2,0))</f>
        <v>0</v>
      </c>
      <c r="DI596" s="19">
        <f>INDEX('Team forecast'!$M$3:$AU$22,MATCH($B596,'Team forecast'!$B$3:$B$22,0),MATCH(DI$1,'Team forecast'!$M$2:$AU$2,0))</f>
        <v>0</v>
      </c>
      <c r="DJ596" s="19">
        <f>INDEX('Team forecast'!$M$3:$AU$22,MATCH($B596,'Team forecast'!$B$3:$B$22,0),MATCH(DJ$1,'Team forecast'!$M$2:$AU$2,0))</f>
        <v>0</v>
      </c>
      <c r="DK596" s="5">
        <f t="shared" si="670"/>
        <v>-5000</v>
      </c>
      <c r="DL596" s="5">
        <f>INDEX('Team forecast'!$M$3:$AU$22,MATCH($B596,'Team forecast'!$B$3:$B$22,0),MATCH(DL$1,'Team forecast'!$M$2:$AU$2,0))*IF($Y596&gt;0,25000,0)</f>
        <v>0</v>
      </c>
      <c r="DM596" s="5">
        <f>INDEX('Team forecast'!$M$3:$AU$22,MATCH($B596,'Team forecast'!$B$3:$B$22,0),MATCH(DM$1,'Team forecast'!$M$2:$AU$2,0))*IF($Y596&gt;0,5000,0)</f>
        <v>0</v>
      </c>
      <c r="DN596" s="5">
        <f>INDEX('Team forecast'!$M$3:$AU$22,MATCH($B596,'Team forecast'!$B$3:$B$22,0),MATCH(DN$1,'Team forecast'!$M$2:$AU$2,0))*IF($Y596&gt;0,-15000,0)</f>
        <v>0</v>
      </c>
      <c r="DO596" s="5">
        <f t="shared" si="671"/>
        <v>0</v>
      </c>
      <c r="DP596" s="5">
        <f t="shared" si="672"/>
        <v>0</v>
      </c>
      <c r="DQ596" s="5">
        <f t="shared" si="673"/>
        <v>0</v>
      </c>
      <c r="DR596" s="5">
        <f t="shared" si="674"/>
        <v>0</v>
      </c>
      <c r="DS596" s="5">
        <f t="shared" si="675"/>
        <v>0</v>
      </c>
      <c r="DT596" s="5">
        <f t="shared" si="614"/>
        <v>0</v>
      </c>
      <c r="DU596" s="5">
        <f t="shared" si="615"/>
        <v>0</v>
      </c>
      <c r="DV596" s="5">
        <f t="shared" si="676"/>
        <v>0</v>
      </c>
      <c r="DW596" s="5">
        <f t="shared" si="677"/>
        <v>0</v>
      </c>
      <c r="DX596" s="5">
        <f>IFERROR(SUM(DL596:DW596),0)*((Cockpit!$C$3)^5)</f>
        <v>0</v>
      </c>
      <c r="DY596" s="5">
        <f t="shared" si="678"/>
        <v>-5000</v>
      </c>
      <c r="DZ596" s="5" t="str">
        <f>IF(ISERROR(MATCH(A596,'Current squad'!B:B,0)),"No","Yes")</f>
        <v>No</v>
      </c>
      <c r="EA596" s="5" cm="1">
        <f t="array" ref="EA596">IFERROR(_xlfn.IFS(DZ596="Yes",0,DZ596="No",H596*1%),999999)</f>
        <v>24570</v>
      </c>
      <c r="EB596" s="5">
        <f t="shared" si="645"/>
        <v>2481570</v>
      </c>
      <c r="EC596" s="5">
        <f t="shared" si="679"/>
        <v>-29570</v>
      </c>
      <c r="ED596" s="1">
        <f t="shared" si="646"/>
        <v>-1.2035002035002035E-2</v>
      </c>
      <c r="EE596" s="5" t="e">
        <f>RANK(EC596,$EC$2:$EC$572)+COUNTIF($EC$2:EC596,EC596)-1</f>
        <v>#N/A</v>
      </c>
      <c r="EF596" s="4" t="e">
        <f>RANK(ED596,$ED$2:$ED$572)+COUNTIF($ED$2:ED596,ED596)-1</f>
        <v>#N/A</v>
      </c>
    </row>
    <row r="597" spans="1:136" x14ac:dyDescent="0.3">
      <c r="A597" t="str">
        <f>IF(Holdet.dk!A597&lt;&gt;"",Holdet.dk!A597,"")</f>
        <v>Tyler Onyango</v>
      </c>
      <c r="B597" t="str">
        <f>INDEX(Holdet.dk!B:B,MATCH($A597,Holdet.dk!$A:$A,0))</f>
        <v>Everton</v>
      </c>
      <c r="C597" t="str">
        <f>INDEX(Holdet.dk!C:C,MATCH($A597,Holdet.dk!$A:$A,0))</f>
        <v>Midfield</v>
      </c>
      <c r="D597" t="str">
        <f>INDEX(Holdet.dk!D:D,MATCH($A597,Holdet.dk!$A:$A,0))</f>
        <v>2.400.000</v>
      </c>
      <c r="E597" s="1">
        <f>IFERROR(_xlfn.NUMBERVALUE(INDEX(Holdet.dk!$E:$E,MATCH($A597,Holdet.dk!$A:$A,0)),","),0)</f>
        <v>0</v>
      </c>
      <c r="F597" t="str">
        <f>IF(INDEX(Lookup!H:H,MATCH('Master data'!A597,Lookup!G:G,0))=0,A597,INDEX(Lookup!H:H,MATCH('Master data'!A597,Lookup!G:G,0)))</f>
        <v>Tyler Onyango</v>
      </c>
      <c r="G597" t="str">
        <f>IFERROR(INDEX(Lookup!B:B,MATCH(INDEX(Rotowire!C:C,MATCH(F597,Rotowire!A:A,0)),Lookup!D:D,0)),"")</f>
        <v/>
      </c>
      <c r="H597" s="5">
        <f t="shared" si="647"/>
        <v>2400000</v>
      </c>
      <c r="I597" s="19">
        <f>IFERROR(INDEX('Team forecast'!$G$3:$I$22,MATCH($B597,'Team forecast'!$B$3:$B$22,0),MATCH(I$1,'Team forecast'!$G$2:$I$2,0)),0)</f>
        <v>1.118279569892473</v>
      </c>
      <c r="J597" s="19">
        <f>IFERROR(INDEX('Team forecast'!$G$3:$I$22,MATCH($B597,'Team forecast'!$B$3:$B$22,0),MATCH(J$1,'Team forecast'!$G$2:$I$2,0)),0)</f>
        <v>0.86602870813397137</v>
      </c>
      <c r="K597" s="19">
        <f>IFERROR(INDEX('Team forecast'!$G$3:$I$22,MATCH($B597,'Team forecast'!$B$3:$B$22,0),MATCH(K$1,'Team forecast'!$G$2:$I$2,0)),0)</f>
        <v>1.6365413680270404</v>
      </c>
      <c r="L597">
        <f>SUMIFS(Rotowire!E:E,Rotowire!$A:$A,'Master data'!$F597)</f>
        <v>0</v>
      </c>
      <c r="M597" s="2">
        <f>SUMIFS(Rotowire!F:F,Rotowire!$A:$A,'Master data'!$F597)*I597</f>
        <v>0</v>
      </c>
      <c r="N597" s="2">
        <f>SUMIFS(Rotowire!G:G,Rotowire!$A:$A,'Master data'!$F597)*I597</f>
        <v>0</v>
      </c>
      <c r="O597" s="2">
        <f>SUMIFS(Rotowire!I:I,Rotowire!$A:$A,'Master data'!$F597)*I597</f>
        <v>0</v>
      </c>
      <c r="P597" s="2">
        <f>SUMIFS(Rotowire!W:W,Rotowire!$A:$A,'Master data'!$F597)*K597</f>
        <v>0</v>
      </c>
      <c r="Q597" s="2">
        <f>SUMIFS(Rotowire!Y:Y,Rotowire!$A:$A,'Master data'!$F597)*J597</f>
        <v>0</v>
      </c>
      <c r="R597" s="2">
        <f>SUMIFS(Rotowire!AB:AB,Rotowire!$A:$A,'Master data'!$F597)</f>
        <v>0</v>
      </c>
      <c r="S597" s="2">
        <f>SUMIFS(Rotowire!AC:AC,Rotowire!$A:$A,'Master data'!$F597)</f>
        <v>0</v>
      </c>
      <c r="T597" s="2">
        <f>INDEX('Team forecast'!D$3:D$22,MATCH($B597,'Team forecast'!$B$3:$B$22,0))</f>
        <v>1.04</v>
      </c>
      <c r="U597" s="2">
        <f>INDEX('Team forecast'!E$3:E$22,MATCH($B597,'Team forecast'!$B$3:$B$22,0))</f>
        <v>1.81</v>
      </c>
      <c r="V597" s="2">
        <f>INDEX('Team forecast'!J$3:J$22,MATCH($B597,'Team forecast'!$B$3:$B$22,0))</f>
        <v>0.21479999999999999</v>
      </c>
      <c r="W597" s="2">
        <f>INDEX('Team forecast'!K$3:K$22,MATCH($B597,'Team forecast'!$B$3:$B$22,0))</f>
        <v>0.23649999999999999</v>
      </c>
      <c r="X597" s="2">
        <f>INDEX('Team forecast'!L$3:L$22,MATCH($B597,'Team forecast'!$B$3:$B$22,0))</f>
        <v>0.54869999999999997</v>
      </c>
      <c r="Y597" s="5">
        <f t="shared" si="620"/>
        <v>-5000</v>
      </c>
      <c r="Z597" s="5">
        <f t="shared" si="621"/>
        <v>0</v>
      </c>
      <c r="AA597" s="5">
        <f t="shared" si="622"/>
        <v>0</v>
      </c>
      <c r="AB597" s="5">
        <f t="shared" si="623"/>
        <v>0</v>
      </c>
      <c r="AC597" s="5">
        <f t="shared" si="648"/>
        <v>0</v>
      </c>
      <c r="AD597" s="5">
        <f t="shared" si="624"/>
        <v>0</v>
      </c>
      <c r="AE597" s="5">
        <f t="shared" si="625"/>
        <v>0</v>
      </c>
      <c r="AF597" s="5">
        <f t="shared" si="649"/>
        <v>0</v>
      </c>
      <c r="AG597" s="5">
        <f t="shared" si="650"/>
        <v>0</v>
      </c>
      <c r="AH597" s="5">
        <f t="shared" si="626"/>
        <v>0</v>
      </c>
      <c r="AI597" s="5">
        <f t="shared" si="627"/>
        <v>0</v>
      </c>
      <c r="AJ597" s="5">
        <f t="shared" si="651"/>
        <v>0</v>
      </c>
      <c r="AK597" s="5">
        <f t="shared" si="652"/>
        <v>0</v>
      </c>
      <c r="AL597" s="5">
        <f>IFERROR(SUM(Y597:AK597),-5000)*((Cockpit!$C$3)^0)</f>
        <v>-5000</v>
      </c>
      <c r="AM597" s="19">
        <f>INDEX('Team forecast'!$M$3:$AU$22,MATCH($B597,'Team forecast'!$B$3:$B$22,0),MATCH(AM$1,'Team forecast'!$M$2:$AU$2,0))</f>
        <v>0</v>
      </c>
      <c r="AN597" s="19">
        <f>INDEX('Team forecast'!$M$3:$AU$22,MATCH($B597,'Team forecast'!$B$3:$B$22,0),MATCH(AN$1,'Team forecast'!$M$2:$AU$2,0))</f>
        <v>0</v>
      </c>
      <c r="AO597" s="19">
        <f>INDEX('Team forecast'!$M$3:$AU$22,MATCH($B597,'Team forecast'!$B$3:$B$22,0),MATCH(AO$1,'Team forecast'!$M$2:$AU$2,0))</f>
        <v>0</v>
      </c>
      <c r="AP597" s="19">
        <f>INDEX('Team forecast'!$M$3:$AU$22,MATCH($B597,'Team forecast'!$B$3:$B$22,0),MATCH(AP$1,'Team forecast'!$M$2:$AU$2,0))</f>
        <v>0</v>
      </c>
      <c r="AQ597" s="5">
        <f t="shared" si="653"/>
        <v>-5000</v>
      </c>
      <c r="AR597" s="5">
        <f>INDEX('Team forecast'!$M$3:$AU$22,MATCH($B597,'Team forecast'!$B$3:$B$22,0),MATCH(AR$1,'Team forecast'!$M$2:$AU$2,0))*IF($Y597&gt;0,25000,0)</f>
        <v>0</v>
      </c>
      <c r="AS597" s="5">
        <f>INDEX('Team forecast'!$M$3:$AU$22,MATCH($B597,'Team forecast'!$B$3:$B$22,0),MATCH(AS$1,'Team forecast'!$M$2:$AU$2,0))*IF($Y597&gt;0,5000,0)</f>
        <v>0</v>
      </c>
      <c r="AT597" s="5">
        <f>INDEX('Team forecast'!$M$3:$AU$22,MATCH($B597,'Team forecast'!$B$3:$B$22,0),MATCH(AT$1,'Team forecast'!$M$2:$AU$2,0))*IF($Y597&gt;0,-15000,0)</f>
        <v>0</v>
      </c>
      <c r="AU597" s="5">
        <f t="shared" si="628"/>
        <v>0</v>
      </c>
      <c r="AV597" s="5">
        <f t="shared" si="629"/>
        <v>0</v>
      </c>
      <c r="AW597" s="5">
        <f t="shared" si="630"/>
        <v>0</v>
      </c>
      <c r="AX597" s="5">
        <f t="shared" si="631"/>
        <v>0</v>
      </c>
      <c r="AY597" s="5">
        <f t="shared" si="654"/>
        <v>0</v>
      </c>
      <c r="AZ597" s="5">
        <f t="shared" si="632"/>
        <v>0</v>
      </c>
      <c r="BA597" s="5">
        <f t="shared" si="633"/>
        <v>0</v>
      </c>
      <c r="BB597" s="5">
        <f t="shared" si="634"/>
        <v>0</v>
      </c>
      <c r="BC597" s="5">
        <f t="shared" si="655"/>
        <v>0</v>
      </c>
      <c r="BD597" s="5">
        <f>IFERROR(SUM(AR597:BC597),0)*((Cockpit!$C$3)^1)</f>
        <v>0</v>
      </c>
      <c r="BE597" s="19">
        <f>INDEX('Team forecast'!$M$3:$AU$22,MATCH($B597,'Team forecast'!$B$3:$B$22,0),MATCH(BE$1,'Team forecast'!$M$2:$AU$2,0))</f>
        <v>0</v>
      </c>
      <c r="BF597" s="19">
        <f>INDEX('Team forecast'!$M$3:$AU$22,MATCH($B597,'Team forecast'!$B$3:$B$22,0),MATCH(BF$1,'Team forecast'!$M$2:$AU$2,0))</f>
        <v>0</v>
      </c>
      <c r="BG597" s="19">
        <f>INDEX('Team forecast'!$M$3:$AU$22,MATCH($B597,'Team forecast'!$B$3:$B$22,0),MATCH(BG$1,'Team forecast'!$M$2:$AU$2,0))</f>
        <v>0</v>
      </c>
      <c r="BH597" s="19">
        <f>INDEX('Team forecast'!$M$3:$AU$22,MATCH($B597,'Team forecast'!$B$3:$B$22,0),MATCH(BH$1,'Team forecast'!$M$2:$AU$2,0))</f>
        <v>0</v>
      </c>
      <c r="BI597" s="5">
        <f t="shared" si="656"/>
        <v>-5000</v>
      </c>
      <c r="BJ597" s="5">
        <f>INDEX('Team forecast'!$M$3:$AU$22,MATCH($B597,'Team forecast'!$B$3:$B$22,0),MATCH(BJ$1,'Team forecast'!$M$2:$AU$2,0))*IF($Y597&gt;0,25000,0)</f>
        <v>0</v>
      </c>
      <c r="BK597" s="5">
        <f>INDEX('Team forecast'!$M$3:$AU$22,MATCH($B597,'Team forecast'!$B$3:$B$22,0),MATCH(BK$1,'Team forecast'!$M$2:$AU$2,0))*IF($Y597&gt;0,5000,0)</f>
        <v>0</v>
      </c>
      <c r="BL597" s="5">
        <f>INDEX('Team forecast'!$M$3:$AU$22,MATCH($B597,'Team forecast'!$B$3:$B$22,0),MATCH(BL$1,'Team forecast'!$M$2:$AU$2,0))*IF($Y597&gt;0,-15000,0)</f>
        <v>0</v>
      </c>
      <c r="BM597" s="5">
        <f t="shared" si="635"/>
        <v>0</v>
      </c>
      <c r="BN597" s="5">
        <f t="shared" si="636"/>
        <v>0</v>
      </c>
      <c r="BO597" s="5">
        <f t="shared" si="637"/>
        <v>0</v>
      </c>
      <c r="BP597" s="5">
        <f t="shared" si="638"/>
        <v>0</v>
      </c>
      <c r="BQ597" s="5">
        <f t="shared" si="657"/>
        <v>0</v>
      </c>
      <c r="BR597" s="5">
        <f t="shared" si="584"/>
        <v>0</v>
      </c>
      <c r="BS597" s="5">
        <f t="shared" si="585"/>
        <v>0</v>
      </c>
      <c r="BT597" s="5">
        <f t="shared" si="639"/>
        <v>0</v>
      </c>
      <c r="BU597" s="5">
        <f t="shared" si="658"/>
        <v>0</v>
      </c>
      <c r="BV597" s="5">
        <f>IFERROR(SUM(BJ597:BU597),0)*((Cockpit!$C$3)^2)</f>
        <v>0</v>
      </c>
      <c r="BW597" s="19">
        <f>INDEX('Team forecast'!$M$3:$AU$22,MATCH($B597,'Team forecast'!$B$3:$B$22,0),MATCH(BW$1,'Team forecast'!$M$2:$AU$2,0))</f>
        <v>0</v>
      </c>
      <c r="BX597" s="19">
        <f>INDEX('Team forecast'!$M$3:$AU$22,MATCH($B597,'Team forecast'!$B$3:$B$22,0),MATCH(BX$1,'Team forecast'!$M$2:$AU$2,0))</f>
        <v>0</v>
      </c>
      <c r="BY597" s="19">
        <f>INDEX('Team forecast'!$M$3:$AU$22,MATCH($B597,'Team forecast'!$B$3:$B$22,0),MATCH(BY$1,'Team forecast'!$M$2:$AU$2,0))</f>
        <v>0</v>
      </c>
      <c r="BZ597" s="19">
        <f>INDEX('Team forecast'!$M$3:$AU$22,MATCH($B597,'Team forecast'!$B$3:$B$22,0),MATCH(BZ$1,'Team forecast'!$M$2:$AU$2,0))</f>
        <v>0</v>
      </c>
      <c r="CA597" s="5">
        <f t="shared" si="659"/>
        <v>-5000</v>
      </c>
      <c r="CB597" s="5">
        <f>INDEX('Team forecast'!$M$3:$AU$22,MATCH($B597,'Team forecast'!$B$3:$B$22,0),MATCH(CB$1,'Team forecast'!$M$2:$AU$2,0))*IF($Y597&gt;0,25000,0)</f>
        <v>0</v>
      </c>
      <c r="CC597" s="5">
        <f>INDEX('Team forecast'!$M$3:$AU$22,MATCH($B597,'Team forecast'!$B$3:$B$22,0),MATCH(CC$1,'Team forecast'!$M$2:$AU$2,0))*IF($Y597&gt;0,5000,0)</f>
        <v>0</v>
      </c>
      <c r="CD597" s="5">
        <f>INDEX('Team forecast'!$M$3:$AU$22,MATCH($B597,'Team forecast'!$B$3:$B$22,0),MATCH(CD$1,'Team forecast'!$M$2:$AU$2,0))*IF($Y597&gt;0,-15000,0)</f>
        <v>0</v>
      </c>
      <c r="CE597" s="5">
        <f t="shared" si="640"/>
        <v>0</v>
      </c>
      <c r="CF597" s="5">
        <f t="shared" si="641"/>
        <v>0</v>
      </c>
      <c r="CG597" s="5">
        <f t="shared" si="642"/>
        <v>0</v>
      </c>
      <c r="CH597" s="5">
        <f t="shared" si="643"/>
        <v>0</v>
      </c>
      <c r="CI597" s="5">
        <f t="shared" si="660"/>
        <v>0</v>
      </c>
      <c r="CJ597" s="5">
        <f t="shared" si="594"/>
        <v>0</v>
      </c>
      <c r="CK597" s="5">
        <f t="shared" si="595"/>
        <v>0</v>
      </c>
      <c r="CL597" s="5">
        <f t="shared" si="644"/>
        <v>0</v>
      </c>
      <c r="CM597" s="5">
        <f t="shared" si="661"/>
        <v>0</v>
      </c>
      <c r="CN597" s="5">
        <f>IFERROR(SUM(CB597:CM597),0)*((Cockpit!$C$3)^3)</f>
        <v>0</v>
      </c>
      <c r="CO597" s="19">
        <f>INDEX('Team forecast'!$M$3:$AU$22,MATCH($B597,'Team forecast'!$B$3:$B$22,0),MATCH(CO$1,'Team forecast'!$M$2:$AU$2,0))</f>
        <v>0</v>
      </c>
      <c r="CP597" s="19">
        <f>INDEX('Team forecast'!$M$3:$AU$22,MATCH($B597,'Team forecast'!$B$3:$B$22,0),MATCH(CP$1,'Team forecast'!$M$2:$AU$2,0))</f>
        <v>0</v>
      </c>
      <c r="CQ597" s="19">
        <f>INDEX('Team forecast'!$M$3:$AU$22,MATCH($B597,'Team forecast'!$B$3:$B$22,0),MATCH(CQ$1,'Team forecast'!$M$2:$AU$2,0))</f>
        <v>0</v>
      </c>
      <c r="CR597" s="19">
        <f>INDEX('Team forecast'!$M$3:$AU$22,MATCH($B597,'Team forecast'!$B$3:$B$22,0),MATCH(CR$1,'Team forecast'!$M$2:$AU$2,0))</f>
        <v>0</v>
      </c>
      <c r="CS597" s="5">
        <f t="shared" si="662"/>
        <v>-5000</v>
      </c>
      <c r="CT597" s="5">
        <f>INDEX('Team forecast'!$M$3:$AU$22,MATCH($B597,'Team forecast'!$B$3:$B$22,0),MATCH(CT$1,'Team forecast'!$M$2:$AU$2,0))*IF($Y597&gt;0,25000,0)</f>
        <v>0</v>
      </c>
      <c r="CU597" s="5">
        <f>INDEX('Team forecast'!$M$3:$AU$22,MATCH($B597,'Team forecast'!$B$3:$B$22,0),MATCH(CU$1,'Team forecast'!$M$2:$AU$2,0))*IF($Y597&gt;0,5000,0)</f>
        <v>0</v>
      </c>
      <c r="CV597" s="5">
        <f>INDEX('Team forecast'!$M$3:$AU$22,MATCH($B597,'Team forecast'!$B$3:$B$22,0),MATCH(CV$1,'Team forecast'!$M$2:$AU$2,0))*IF($Y597&gt;0,-15000,0)</f>
        <v>0</v>
      </c>
      <c r="CW597" s="5">
        <f t="shared" si="663"/>
        <v>0</v>
      </c>
      <c r="CX597" s="5">
        <f t="shared" si="664"/>
        <v>0</v>
      </c>
      <c r="CY597" s="5">
        <f t="shared" si="665"/>
        <v>0</v>
      </c>
      <c r="CZ597" s="5">
        <f t="shared" si="666"/>
        <v>0</v>
      </c>
      <c r="DA597" s="5">
        <f t="shared" si="667"/>
        <v>0</v>
      </c>
      <c r="DB597" s="5">
        <f t="shared" si="604"/>
        <v>0</v>
      </c>
      <c r="DC597" s="5">
        <f t="shared" si="605"/>
        <v>0</v>
      </c>
      <c r="DD597" s="5">
        <f t="shared" si="668"/>
        <v>0</v>
      </c>
      <c r="DE597" s="5">
        <f t="shared" si="669"/>
        <v>0</v>
      </c>
      <c r="DF597" s="5">
        <f>IFERROR(SUM(CT597:DE597),0)*((Cockpit!$C$3)^4)</f>
        <v>0</v>
      </c>
      <c r="DG597" s="19">
        <f>INDEX('Team forecast'!$M$3:$AU$22,MATCH($B597,'Team forecast'!$B$3:$B$22,0),MATCH(DG$1,'Team forecast'!$M$2:$AU$2,0))</f>
        <v>0</v>
      </c>
      <c r="DH597" s="19">
        <f>INDEX('Team forecast'!$M$3:$AU$22,MATCH($B597,'Team forecast'!$B$3:$B$22,0),MATCH(DH$1,'Team forecast'!$M$2:$AU$2,0))</f>
        <v>0</v>
      </c>
      <c r="DI597" s="19">
        <f>INDEX('Team forecast'!$M$3:$AU$22,MATCH($B597,'Team forecast'!$B$3:$B$22,0),MATCH(DI$1,'Team forecast'!$M$2:$AU$2,0))</f>
        <v>0</v>
      </c>
      <c r="DJ597" s="19">
        <f>INDEX('Team forecast'!$M$3:$AU$22,MATCH($B597,'Team forecast'!$B$3:$B$22,0),MATCH(DJ$1,'Team forecast'!$M$2:$AU$2,0))</f>
        <v>0</v>
      </c>
      <c r="DK597" s="5">
        <f t="shared" si="670"/>
        <v>-5000</v>
      </c>
      <c r="DL597" s="5">
        <f>INDEX('Team forecast'!$M$3:$AU$22,MATCH($B597,'Team forecast'!$B$3:$B$22,0),MATCH(DL$1,'Team forecast'!$M$2:$AU$2,0))*IF($Y597&gt;0,25000,0)</f>
        <v>0</v>
      </c>
      <c r="DM597" s="5">
        <f>INDEX('Team forecast'!$M$3:$AU$22,MATCH($B597,'Team forecast'!$B$3:$B$22,0),MATCH(DM$1,'Team forecast'!$M$2:$AU$2,0))*IF($Y597&gt;0,5000,0)</f>
        <v>0</v>
      </c>
      <c r="DN597" s="5">
        <f>INDEX('Team forecast'!$M$3:$AU$22,MATCH($B597,'Team forecast'!$B$3:$B$22,0),MATCH(DN$1,'Team forecast'!$M$2:$AU$2,0))*IF($Y597&gt;0,-15000,0)</f>
        <v>0</v>
      </c>
      <c r="DO597" s="5">
        <f t="shared" si="671"/>
        <v>0</v>
      </c>
      <c r="DP597" s="5">
        <f t="shared" si="672"/>
        <v>0</v>
      </c>
      <c r="DQ597" s="5">
        <f t="shared" si="673"/>
        <v>0</v>
      </c>
      <c r="DR597" s="5">
        <f t="shared" si="674"/>
        <v>0</v>
      </c>
      <c r="DS597" s="5">
        <f t="shared" si="675"/>
        <v>0</v>
      </c>
      <c r="DT597" s="5">
        <f t="shared" si="614"/>
        <v>0</v>
      </c>
      <c r="DU597" s="5">
        <f t="shared" si="615"/>
        <v>0</v>
      </c>
      <c r="DV597" s="5">
        <f t="shared" si="676"/>
        <v>0</v>
      </c>
      <c r="DW597" s="5">
        <f t="shared" si="677"/>
        <v>0</v>
      </c>
      <c r="DX597" s="5">
        <f>IFERROR(SUM(DL597:DW597),0)*((Cockpit!$C$3)^5)</f>
        <v>0</v>
      </c>
      <c r="DY597" s="5">
        <f t="shared" si="678"/>
        <v>-5000</v>
      </c>
      <c r="DZ597" s="5" t="str">
        <f>IF(ISERROR(MATCH(A597,'Current squad'!B:B,0)),"No","Yes")</f>
        <v>No</v>
      </c>
      <c r="EA597" s="5" cm="1">
        <f t="array" ref="EA597">IFERROR(_xlfn.IFS(DZ597="Yes",0,DZ597="No",H597*1%),999999)</f>
        <v>24000</v>
      </c>
      <c r="EB597" s="5">
        <f t="shared" si="645"/>
        <v>2424000</v>
      </c>
      <c r="EC597" s="5">
        <f t="shared" si="679"/>
        <v>-29000</v>
      </c>
      <c r="ED597" s="1">
        <f t="shared" si="646"/>
        <v>-1.2083333333333333E-2</v>
      </c>
      <c r="EE597" s="5">
        <f>RANK(EC597,$EC$2:$EC$572)+COUNTIF($EC$2:EC597,EC597)-1</f>
        <v>278</v>
      </c>
      <c r="EF597" s="4">
        <f>RANK(ED597,$ED$2:$ED$572)+COUNTIF($ED$2:ED597,ED597)-1</f>
        <v>449</v>
      </c>
    </row>
    <row r="598" spans="1:136" x14ac:dyDescent="0.3">
      <c r="A598" t="str">
        <f>IF(Holdet.dk!A598&lt;&gt;"",Holdet.dk!A598,"")</f>
        <v>Taylor Gardner Hickman</v>
      </c>
      <c r="B598" t="str">
        <f>INDEX(Holdet.dk!B:B,MATCH($A598,Holdet.dk!$A:$A,0))</f>
        <v>West Bromwich</v>
      </c>
      <c r="C598" t="str">
        <f>INDEX(Holdet.dk!C:C,MATCH($A598,Holdet.dk!$A:$A,0))</f>
        <v>Defense</v>
      </c>
      <c r="D598" t="str">
        <f>INDEX(Holdet.dk!D:D,MATCH($A598,Holdet.dk!$A:$A,0))</f>
        <v>1.985.000</v>
      </c>
      <c r="E598" s="1">
        <f>IFERROR(_xlfn.NUMBERVALUE(INDEX(Holdet.dk!$E:$E,MATCH($A598,Holdet.dk!$A:$A,0)),","),0)</f>
        <v>0</v>
      </c>
      <c r="F598" t="e">
        <f>IF(INDEX(Lookup!H:H,MATCH('Master data'!A598,Lookup!G:G,0))=0,A598,INDEX(Lookup!H:H,MATCH('Master data'!A598,Lookup!G:G,0)))</f>
        <v>#N/A</v>
      </c>
      <c r="G598" t="str">
        <f>IFERROR(INDEX(Lookup!B:B,MATCH(INDEX(Rotowire!C:C,MATCH(F598,Rotowire!A:A,0)),Lookup!D:D,0)),"")</f>
        <v/>
      </c>
      <c r="H598" s="5">
        <f t="shared" si="647"/>
        <v>1985000</v>
      </c>
      <c r="I598" s="19">
        <f>IFERROR(INDEX('Team forecast'!$G$3:$I$22,MATCH($B598,'Team forecast'!$B$3:$B$22,0),MATCH(I$1,'Team forecast'!$G$2:$I$2,0)),0)</f>
        <v>1.1504424778761062</v>
      </c>
      <c r="J598" s="19">
        <f>IFERROR(INDEX('Team forecast'!$G$3:$I$22,MATCH($B598,'Team forecast'!$B$3:$B$22,0),MATCH(J$1,'Team forecast'!$G$2:$I$2,0)),0)</f>
        <v>0.79646017699115057</v>
      </c>
      <c r="K598" s="19">
        <f>IFERROR(INDEX('Team forecast'!$G$3:$I$22,MATCH($B598,'Team forecast'!$B$3:$B$22,0),MATCH(K$1,'Team forecast'!$G$2:$I$2,0)),0)</f>
        <v>2.0662361027698317</v>
      </c>
      <c r="L598">
        <f>SUMIFS(Rotowire!E:E,Rotowire!$A:$A,'Master data'!$F598)</f>
        <v>0</v>
      </c>
      <c r="M598" s="2">
        <f>SUMIFS(Rotowire!F:F,Rotowire!$A:$A,'Master data'!$F598)*I598</f>
        <v>0</v>
      </c>
      <c r="N598" s="2">
        <f>SUMIFS(Rotowire!G:G,Rotowire!$A:$A,'Master data'!$F598)*I598</f>
        <v>0</v>
      </c>
      <c r="O598" s="2">
        <f>SUMIFS(Rotowire!I:I,Rotowire!$A:$A,'Master data'!$F598)*I598</f>
        <v>0</v>
      </c>
      <c r="P598" s="2">
        <f>SUMIFS(Rotowire!W:W,Rotowire!$A:$A,'Master data'!$F598)*K598</f>
        <v>0</v>
      </c>
      <c r="Q598" s="2">
        <f>SUMIFS(Rotowire!Y:Y,Rotowire!$A:$A,'Master data'!$F598)*J598</f>
        <v>0</v>
      </c>
      <c r="R598" s="2">
        <f>SUMIFS(Rotowire!AB:AB,Rotowire!$A:$A,'Master data'!$F598)</f>
        <v>0</v>
      </c>
      <c r="S598" s="2">
        <f>SUMIFS(Rotowire!AC:AC,Rotowire!$A:$A,'Master data'!$F598)</f>
        <v>0</v>
      </c>
      <c r="T598" s="2">
        <f>INDEX('Team forecast'!D$3:D$22,MATCH($B598,'Team forecast'!$B$3:$B$22,0))</f>
        <v>1.3</v>
      </c>
      <c r="U598" s="2">
        <f>INDEX('Team forecast'!E$3:E$22,MATCH($B598,'Team forecast'!$B$3:$B$22,0))</f>
        <v>1.8</v>
      </c>
      <c r="V598" s="2">
        <f>INDEX('Team forecast'!J$3:J$22,MATCH($B598,'Team forecast'!$B$3:$B$22,0))</f>
        <v>0.27679999999999999</v>
      </c>
      <c r="W598" s="2">
        <f>INDEX('Team forecast'!K$3:K$22,MATCH($B598,'Team forecast'!$B$3:$B$22,0))</f>
        <v>0.23730000000000001</v>
      </c>
      <c r="X598" s="2">
        <f>INDEX('Team forecast'!L$3:L$22,MATCH($B598,'Team forecast'!$B$3:$B$22,0))</f>
        <v>0.4859</v>
      </c>
      <c r="Y598" s="5">
        <f t="shared" si="620"/>
        <v>-5000</v>
      </c>
      <c r="Z598" s="5">
        <f t="shared" si="621"/>
        <v>0</v>
      </c>
      <c r="AA598" s="5">
        <f t="shared" si="622"/>
        <v>0</v>
      </c>
      <c r="AB598" s="5">
        <f t="shared" si="623"/>
        <v>0</v>
      </c>
      <c r="AC598" s="5">
        <f t="shared" si="648"/>
        <v>0</v>
      </c>
      <c r="AD598" s="5">
        <f t="shared" si="624"/>
        <v>0</v>
      </c>
      <c r="AE598" s="5">
        <f t="shared" si="625"/>
        <v>0</v>
      </c>
      <c r="AF598" s="5">
        <f t="shared" si="649"/>
        <v>0</v>
      </c>
      <c r="AG598" s="5">
        <f t="shared" si="650"/>
        <v>0</v>
      </c>
      <c r="AH598" s="5">
        <f t="shared" si="626"/>
        <v>0</v>
      </c>
      <c r="AI598" s="5">
        <f t="shared" si="627"/>
        <v>0</v>
      </c>
      <c r="AJ598" s="5">
        <f t="shared" si="651"/>
        <v>0</v>
      </c>
      <c r="AK598" s="5">
        <f t="shared" si="652"/>
        <v>0</v>
      </c>
      <c r="AL598" s="5">
        <f>IFERROR(SUM(Y598:AK598),-5000)*((Cockpit!$C$3)^0)</f>
        <v>-5000</v>
      </c>
      <c r="AM598" s="19">
        <f>INDEX('Team forecast'!$M$3:$AU$22,MATCH($B598,'Team forecast'!$B$3:$B$22,0),MATCH(AM$1,'Team forecast'!$M$2:$AU$2,0))</f>
        <v>0</v>
      </c>
      <c r="AN598" s="19">
        <f>INDEX('Team forecast'!$M$3:$AU$22,MATCH($B598,'Team forecast'!$B$3:$B$22,0),MATCH(AN$1,'Team forecast'!$M$2:$AU$2,0))</f>
        <v>0</v>
      </c>
      <c r="AO598" s="19">
        <f>INDEX('Team forecast'!$M$3:$AU$22,MATCH($B598,'Team forecast'!$B$3:$B$22,0),MATCH(AO$1,'Team forecast'!$M$2:$AU$2,0))</f>
        <v>0</v>
      </c>
      <c r="AP598" s="19">
        <f>INDEX('Team forecast'!$M$3:$AU$22,MATCH($B598,'Team forecast'!$B$3:$B$22,0),MATCH(AP$1,'Team forecast'!$M$2:$AU$2,0))</f>
        <v>0</v>
      </c>
      <c r="AQ598" s="5">
        <f t="shared" si="653"/>
        <v>-5000</v>
      </c>
      <c r="AR598" s="5">
        <f>INDEX('Team forecast'!$M$3:$AU$22,MATCH($B598,'Team forecast'!$B$3:$B$22,0),MATCH(AR$1,'Team forecast'!$M$2:$AU$2,0))*IF($Y598&gt;0,25000,0)</f>
        <v>0</v>
      </c>
      <c r="AS598" s="5">
        <f>INDEX('Team forecast'!$M$3:$AU$22,MATCH($B598,'Team forecast'!$B$3:$B$22,0),MATCH(AS$1,'Team forecast'!$M$2:$AU$2,0))*IF($Y598&gt;0,5000,0)</f>
        <v>0</v>
      </c>
      <c r="AT598" s="5">
        <f>INDEX('Team forecast'!$M$3:$AU$22,MATCH($B598,'Team forecast'!$B$3:$B$22,0),MATCH(AT$1,'Team forecast'!$M$2:$AU$2,0))*IF($Y598&gt;0,-15000,0)</f>
        <v>0</v>
      </c>
      <c r="AU598" s="5">
        <f t="shared" si="628"/>
        <v>0</v>
      </c>
      <c r="AV598" s="5">
        <f t="shared" si="629"/>
        <v>0</v>
      </c>
      <c r="AW598" s="5">
        <f t="shared" si="630"/>
        <v>0</v>
      </c>
      <c r="AX598" s="5">
        <f t="shared" si="631"/>
        <v>0</v>
      </c>
      <c r="AY598" s="5">
        <f t="shared" si="654"/>
        <v>0</v>
      </c>
      <c r="AZ598" s="5">
        <f t="shared" si="632"/>
        <v>0</v>
      </c>
      <c r="BA598" s="5">
        <f t="shared" si="633"/>
        <v>0</v>
      </c>
      <c r="BB598" s="5">
        <f t="shared" si="634"/>
        <v>0</v>
      </c>
      <c r="BC598" s="5">
        <f t="shared" si="655"/>
        <v>0</v>
      </c>
      <c r="BD598" s="5">
        <f>IFERROR(SUM(AR598:BC598),0)*((Cockpit!$C$3)^1)</f>
        <v>0</v>
      </c>
      <c r="BE598" s="19">
        <f>INDEX('Team forecast'!$M$3:$AU$22,MATCH($B598,'Team forecast'!$B$3:$B$22,0),MATCH(BE$1,'Team forecast'!$M$2:$AU$2,0))</f>
        <v>0</v>
      </c>
      <c r="BF598" s="19">
        <f>INDEX('Team forecast'!$M$3:$AU$22,MATCH($B598,'Team forecast'!$B$3:$B$22,0),MATCH(BF$1,'Team forecast'!$M$2:$AU$2,0))</f>
        <v>0</v>
      </c>
      <c r="BG598" s="19">
        <f>INDEX('Team forecast'!$M$3:$AU$22,MATCH($B598,'Team forecast'!$B$3:$B$22,0),MATCH(BG$1,'Team forecast'!$M$2:$AU$2,0))</f>
        <v>0</v>
      </c>
      <c r="BH598" s="19">
        <f>INDEX('Team forecast'!$M$3:$AU$22,MATCH($B598,'Team forecast'!$B$3:$B$22,0),MATCH(BH$1,'Team forecast'!$M$2:$AU$2,0))</f>
        <v>0</v>
      </c>
      <c r="BI598" s="5">
        <f t="shared" si="656"/>
        <v>-5000</v>
      </c>
      <c r="BJ598" s="5">
        <f>INDEX('Team forecast'!$M$3:$AU$22,MATCH($B598,'Team forecast'!$B$3:$B$22,0),MATCH(BJ$1,'Team forecast'!$M$2:$AU$2,0))*IF($Y598&gt;0,25000,0)</f>
        <v>0</v>
      </c>
      <c r="BK598" s="5">
        <f>INDEX('Team forecast'!$M$3:$AU$22,MATCH($B598,'Team forecast'!$B$3:$B$22,0),MATCH(BK$1,'Team forecast'!$M$2:$AU$2,0))*IF($Y598&gt;0,5000,0)</f>
        <v>0</v>
      </c>
      <c r="BL598" s="5">
        <f>INDEX('Team forecast'!$M$3:$AU$22,MATCH($B598,'Team forecast'!$B$3:$B$22,0),MATCH(BL$1,'Team forecast'!$M$2:$AU$2,0))*IF($Y598&gt;0,-15000,0)</f>
        <v>0</v>
      </c>
      <c r="BM598" s="5">
        <f t="shared" si="635"/>
        <v>0</v>
      </c>
      <c r="BN598" s="5">
        <f t="shared" si="636"/>
        <v>0</v>
      </c>
      <c r="BO598" s="5">
        <f t="shared" si="637"/>
        <v>0</v>
      </c>
      <c r="BP598" s="5">
        <f t="shared" si="638"/>
        <v>0</v>
      </c>
      <c r="BQ598" s="5">
        <f t="shared" si="657"/>
        <v>0</v>
      </c>
      <c r="BR598" s="5">
        <f t="shared" si="584"/>
        <v>0</v>
      </c>
      <c r="BS598" s="5">
        <f t="shared" si="585"/>
        <v>0</v>
      </c>
      <c r="BT598" s="5">
        <f t="shared" si="639"/>
        <v>0</v>
      </c>
      <c r="BU598" s="5">
        <f t="shared" si="658"/>
        <v>0</v>
      </c>
      <c r="BV598" s="5">
        <f>IFERROR(SUM(BJ598:BU598),0)*((Cockpit!$C$3)^2)</f>
        <v>0</v>
      </c>
      <c r="BW598" s="19">
        <f>INDEX('Team forecast'!$M$3:$AU$22,MATCH($B598,'Team forecast'!$B$3:$B$22,0),MATCH(BW$1,'Team forecast'!$M$2:$AU$2,0))</f>
        <v>0</v>
      </c>
      <c r="BX598" s="19">
        <f>INDEX('Team forecast'!$M$3:$AU$22,MATCH($B598,'Team forecast'!$B$3:$B$22,0),MATCH(BX$1,'Team forecast'!$M$2:$AU$2,0))</f>
        <v>0</v>
      </c>
      <c r="BY598" s="19">
        <f>INDEX('Team forecast'!$M$3:$AU$22,MATCH($B598,'Team forecast'!$B$3:$B$22,0),MATCH(BY$1,'Team forecast'!$M$2:$AU$2,0))</f>
        <v>0</v>
      </c>
      <c r="BZ598" s="19">
        <f>INDEX('Team forecast'!$M$3:$AU$22,MATCH($B598,'Team forecast'!$B$3:$B$22,0),MATCH(BZ$1,'Team forecast'!$M$2:$AU$2,0))</f>
        <v>0</v>
      </c>
      <c r="CA598" s="5">
        <f t="shared" si="659"/>
        <v>-5000</v>
      </c>
      <c r="CB598" s="5">
        <f>INDEX('Team forecast'!$M$3:$AU$22,MATCH($B598,'Team forecast'!$B$3:$B$22,0),MATCH(CB$1,'Team forecast'!$M$2:$AU$2,0))*IF($Y598&gt;0,25000,0)</f>
        <v>0</v>
      </c>
      <c r="CC598" s="5">
        <f>INDEX('Team forecast'!$M$3:$AU$22,MATCH($B598,'Team forecast'!$B$3:$B$22,0),MATCH(CC$1,'Team forecast'!$M$2:$AU$2,0))*IF($Y598&gt;0,5000,0)</f>
        <v>0</v>
      </c>
      <c r="CD598" s="5">
        <f>INDEX('Team forecast'!$M$3:$AU$22,MATCH($B598,'Team forecast'!$B$3:$B$22,0),MATCH(CD$1,'Team forecast'!$M$2:$AU$2,0))*IF($Y598&gt;0,-15000,0)</f>
        <v>0</v>
      </c>
      <c r="CE598" s="5">
        <f t="shared" si="640"/>
        <v>0</v>
      </c>
      <c r="CF598" s="5">
        <f t="shared" si="641"/>
        <v>0</v>
      </c>
      <c r="CG598" s="5">
        <f t="shared" si="642"/>
        <v>0</v>
      </c>
      <c r="CH598" s="5">
        <f t="shared" si="643"/>
        <v>0</v>
      </c>
      <c r="CI598" s="5">
        <f t="shared" si="660"/>
        <v>0</v>
      </c>
      <c r="CJ598" s="5">
        <f t="shared" si="594"/>
        <v>0</v>
      </c>
      <c r="CK598" s="5">
        <f t="shared" si="595"/>
        <v>0</v>
      </c>
      <c r="CL598" s="5">
        <f t="shared" si="644"/>
        <v>0</v>
      </c>
      <c r="CM598" s="5">
        <f t="shared" si="661"/>
        <v>0</v>
      </c>
      <c r="CN598" s="5">
        <f>IFERROR(SUM(CB598:CM598),0)*((Cockpit!$C$3)^3)</f>
        <v>0</v>
      </c>
      <c r="CO598" s="19">
        <f>INDEX('Team forecast'!$M$3:$AU$22,MATCH($B598,'Team forecast'!$B$3:$B$22,0),MATCH(CO$1,'Team forecast'!$M$2:$AU$2,0))</f>
        <v>0</v>
      </c>
      <c r="CP598" s="19">
        <f>INDEX('Team forecast'!$M$3:$AU$22,MATCH($B598,'Team forecast'!$B$3:$B$22,0),MATCH(CP$1,'Team forecast'!$M$2:$AU$2,0))</f>
        <v>0</v>
      </c>
      <c r="CQ598" s="19">
        <f>INDEX('Team forecast'!$M$3:$AU$22,MATCH($B598,'Team forecast'!$B$3:$B$22,0),MATCH(CQ$1,'Team forecast'!$M$2:$AU$2,0))</f>
        <v>0</v>
      </c>
      <c r="CR598" s="19">
        <f>INDEX('Team forecast'!$M$3:$AU$22,MATCH($B598,'Team forecast'!$B$3:$B$22,0),MATCH(CR$1,'Team forecast'!$M$2:$AU$2,0))</f>
        <v>0</v>
      </c>
      <c r="CS598" s="5">
        <f t="shared" si="662"/>
        <v>-5000</v>
      </c>
      <c r="CT598" s="5">
        <f>INDEX('Team forecast'!$M$3:$AU$22,MATCH($B598,'Team forecast'!$B$3:$B$22,0),MATCH(CT$1,'Team forecast'!$M$2:$AU$2,0))*IF($Y598&gt;0,25000,0)</f>
        <v>0</v>
      </c>
      <c r="CU598" s="5">
        <f>INDEX('Team forecast'!$M$3:$AU$22,MATCH($B598,'Team forecast'!$B$3:$B$22,0),MATCH(CU$1,'Team forecast'!$M$2:$AU$2,0))*IF($Y598&gt;0,5000,0)</f>
        <v>0</v>
      </c>
      <c r="CV598" s="5">
        <f>INDEX('Team forecast'!$M$3:$AU$22,MATCH($B598,'Team forecast'!$B$3:$B$22,0),MATCH(CV$1,'Team forecast'!$M$2:$AU$2,0))*IF($Y598&gt;0,-15000,0)</f>
        <v>0</v>
      </c>
      <c r="CW598" s="5">
        <f t="shared" si="663"/>
        <v>0</v>
      </c>
      <c r="CX598" s="5">
        <f t="shared" si="664"/>
        <v>0</v>
      </c>
      <c r="CY598" s="5">
        <f t="shared" si="665"/>
        <v>0</v>
      </c>
      <c r="CZ598" s="5">
        <f t="shared" si="666"/>
        <v>0</v>
      </c>
      <c r="DA598" s="5">
        <f t="shared" si="667"/>
        <v>0</v>
      </c>
      <c r="DB598" s="5">
        <f t="shared" si="604"/>
        <v>0</v>
      </c>
      <c r="DC598" s="5">
        <f t="shared" si="605"/>
        <v>0</v>
      </c>
      <c r="DD598" s="5">
        <f t="shared" si="668"/>
        <v>0</v>
      </c>
      <c r="DE598" s="5">
        <f t="shared" si="669"/>
        <v>0</v>
      </c>
      <c r="DF598" s="5">
        <f>IFERROR(SUM(CT598:DE598),0)*((Cockpit!$C$3)^4)</f>
        <v>0</v>
      </c>
      <c r="DG598" s="19">
        <f>INDEX('Team forecast'!$M$3:$AU$22,MATCH($B598,'Team forecast'!$B$3:$B$22,0),MATCH(DG$1,'Team forecast'!$M$2:$AU$2,0))</f>
        <v>0</v>
      </c>
      <c r="DH598" s="19">
        <f>INDEX('Team forecast'!$M$3:$AU$22,MATCH($B598,'Team forecast'!$B$3:$B$22,0),MATCH(DH$1,'Team forecast'!$M$2:$AU$2,0))</f>
        <v>0</v>
      </c>
      <c r="DI598" s="19">
        <f>INDEX('Team forecast'!$M$3:$AU$22,MATCH($B598,'Team forecast'!$B$3:$B$22,0),MATCH(DI$1,'Team forecast'!$M$2:$AU$2,0))</f>
        <v>0</v>
      </c>
      <c r="DJ598" s="19">
        <f>INDEX('Team forecast'!$M$3:$AU$22,MATCH($B598,'Team forecast'!$B$3:$B$22,0),MATCH(DJ$1,'Team forecast'!$M$2:$AU$2,0))</f>
        <v>0</v>
      </c>
      <c r="DK598" s="5">
        <f t="shared" si="670"/>
        <v>-5000</v>
      </c>
      <c r="DL598" s="5">
        <f>INDEX('Team forecast'!$M$3:$AU$22,MATCH($B598,'Team forecast'!$B$3:$B$22,0),MATCH(DL$1,'Team forecast'!$M$2:$AU$2,0))*IF($Y598&gt;0,25000,0)</f>
        <v>0</v>
      </c>
      <c r="DM598" s="5">
        <f>INDEX('Team forecast'!$M$3:$AU$22,MATCH($B598,'Team forecast'!$B$3:$B$22,0),MATCH(DM$1,'Team forecast'!$M$2:$AU$2,0))*IF($Y598&gt;0,5000,0)</f>
        <v>0</v>
      </c>
      <c r="DN598" s="5">
        <f>INDEX('Team forecast'!$M$3:$AU$22,MATCH($B598,'Team forecast'!$B$3:$B$22,0),MATCH(DN$1,'Team forecast'!$M$2:$AU$2,0))*IF($Y598&gt;0,-15000,0)</f>
        <v>0</v>
      </c>
      <c r="DO598" s="5">
        <f t="shared" si="671"/>
        <v>0</v>
      </c>
      <c r="DP598" s="5">
        <f t="shared" si="672"/>
        <v>0</v>
      </c>
      <c r="DQ598" s="5">
        <f t="shared" si="673"/>
        <v>0</v>
      </c>
      <c r="DR598" s="5">
        <f t="shared" si="674"/>
        <v>0</v>
      </c>
      <c r="DS598" s="5">
        <f t="shared" si="675"/>
        <v>0</v>
      </c>
      <c r="DT598" s="5">
        <f t="shared" si="614"/>
        <v>0</v>
      </c>
      <c r="DU598" s="5">
        <f t="shared" si="615"/>
        <v>0</v>
      </c>
      <c r="DV598" s="5">
        <f t="shared" si="676"/>
        <v>0</v>
      </c>
      <c r="DW598" s="5">
        <f t="shared" si="677"/>
        <v>0</v>
      </c>
      <c r="DX598" s="5">
        <f>IFERROR(SUM(DL598:DW598),0)*((Cockpit!$C$3)^5)</f>
        <v>0</v>
      </c>
      <c r="DY598" s="5">
        <f t="shared" si="678"/>
        <v>-5000</v>
      </c>
      <c r="DZ598" s="5" t="str">
        <f>IF(ISERROR(MATCH(A598,'Current squad'!B:B,0)),"No","Yes")</f>
        <v>No</v>
      </c>
      <c r="EA598" s="5" cm="1">
        <f t="array" ref="EA598">IFERROR(_xlfn.IFS(DZ598="Yes",0,DZ598="No",H598*1%),999999)</f>
        <v>19850</v>
      </c>
      <c r="EB598" s="5">
        <f t="shared" si="645"/>
        <v>2004850</v>
      </c>
      <c r="EC598" s="5">
        <f t="shared" si="679"/>
        <v>-24850</v>
      </c>
      <c r="ED598" s="1">
        <f t="shared" si="646"/>
        <v>-1.251889168765743E-2</v>
      </c>
      <c r="EE598" s="5">
        <f>RANK(EC598,$EC$2:$EC$572)+COUNTIF($EC$2:EC598,EC598)-1</f>
        <v>241</v>
      </c>
      <c r="EF598" s="4">
        <f>RANK(ED598,$ED$2:$ED$572)+COUNTIF($ED$2:ED598,ED598)-1</f>
        <v>476</v>
      </c>
    </row>
    <row r="599" spans="1:136" x14ac:dyDescent="0.3">
      <c r="A599" t="str">
        <f>IF(Holdet.dk!A599&lt;&gt;"",Holdet.dk!A599,"")</f>
        <v>Oliver Norwood</v>
      </c>
      <c r="B599" t="str">
        <f>INDEX(Holdet.dk!B:B,MATCH($A599,Holdet.dk!$A:$A,0))</f>
        <v>Sheffield United</v>
      </c>
      <c r="C599" t="str">
        <f>INDEX(Holdet.dk!C:C,MATCH($A599,Holdet.dk!$A:$A,0))</f>
        <v>Midfield</v>
      </c>
      <c r="D599" t="str">
        <f>INDEX(Holdet.dk!D:D,MATCH($A599,Holdet.dk!$A:$A,0))</f>
        <v>2.822.000</v>
      </c>
      <c r="E599" s="1">
        <f>IFERROR(_xlfn.NUMBERVALUE(INDEX(Holdet.dk!$E:$E,MATCH($A599,Holdet.dk!$A:$A,0)),","),0)</f>
        <v>0</v>
      </c>
      <c r="F599" t="str">
        <f>IF(INDEX(Lookup!H:H,MATCH('Master data'!A599,Lookup!G:G,0))=0,A599,INDEX(Lookup!H:H,MATCH('Master data'!A599,Lookup!G:G,0)))</f>
        <v>Oliver Norwood</v>
      </c>
      <c r="G599" t="str">
        <f>IFERROR(INDEX(Lookup!B:B,MATCH(INDEX(Rotowire!C:C,MATCH(F599,Rotowire!A:A,0)),Lookup!D:D,0)),"")</f>
        <v>Burnley</v>
      </c>
      <c r="H599" s="5">
        <f t="shared" si="647"/>
        <v>2822000</v>
      </c>
      <c r="I599" s="19">
        <f>IFERROR(INDEX('Team forecast'!$G$3:$I$22,MATCH($B599,'Team forecast'!$B$3:$B$22,0),MATCH(I$1,'Team forecast'!$G$2:$I$2,0)),0)</f>
        <v>0.79999999999999993</v>
      </c>
      <c r="J599" s="19">
        <f>IFERROR(INDEX('Team forecast'!$G$3:$I$22,MATCH($B599,'Team forecast'!$B$3:$B$22,0),MATCH(J$1,'Team forecast'!$G$2:$I$2,0)),0)</f>
        <v>0.86842105263157876</v>
      </c>
      <c r="K599" s="19">
        <f>IFERROR(INDEX('Team forecast'!$G$3:$I$22,MATCH($B599,'Team forecast'!$B$3:$B$22,0),MATCH(K$1,'Team forecast'!$G$2:$I$2,0)),0)</f>
        <v>1.2720728665040493</v>
      </c>
      <c r="L599">
        <f>SUMIFS(Rotowire!E:E,Rotowire!$A:$A,'Master data'!$F599)</f>
        <v>95</v>
      </c>
      <c r="M599" s="2">
        <f>SUMIFS(Rotowire!F:F,Rotowire!$A:$A,'Master data'!$F599)*I599</f>
        <v>2.3999999999999997E-2</v>
      </c>
      <c r="N599" s="2">
        <f>SUMIFS(Rotowire!G:G,Rotowire!$A:$A,'Master data'!$F599)*I599</f>
        <v>2.3999999999999997E-2</v>
      </c>
      <c r="O599" s="2">
        <f>SUMIFS(Rotowire!I:I,Rotowire!$A:$A,'Master data'!$F599)*I599</f>
        <v>0.11999999999999998</v>
      </c>
      <c r="P599" s="2">
        <f>SUMIFS(Rotowire!W:W,Rotowire!$A:$A,'Master data'!$F599)*K599</f>
        <v>0.26713530196585034</v>
      </c>
      <c r="Q599" s="2">
        <f>SUMIFS(Rotowire!Y:Y,Rotowire!$A:$A,'Master data'!$F599)*J599</f>
        <v>0</v>
      </c>
      <c r="R599" s="2">
        <f>SUMIFS(Rotowire!AB:AB,Rotowire!$A:$A,'Master data'!$F599)</f>
        <v>0.16</v>
      </c>
      <c r="S599" s="2">
        <f>SUMIFS(Rotowire!AC:AC,Rotowire!$A:$A,'Master data'!$F599)</f>
        <v>0</v>
      </c>
      <c r="T599" s="2">
        <f>INDEX('Team forecast'!D$3:D$22,MATCH($B599,'Team forecast'!$B$3:$B$22,0))</f>
        <v>1.1599999999999999</v>
      </c>
      <c r="U599" s="2">
        <f>INDEX('Team forecast'!E$3:E$22,MATCH($B599,'Team forecast'!$B$3:$B$22,0))</f>
        <v>1.32</v>
      </c>
      <c r="V599" s="2">
        <f>INDEX('Team forecast'!J$3:J$22,MATCH($B599,'Team forecast'!$B$3:$B$22,0))</f>
        <v>0.32490000000000002</v>
      </c>
      <c r="W599" s="2">
        <f>INDEX('Team forecast'!K$3:K$22,MATCH($B599,'Team forecast'!$B$3:$B$22,0))</f>
        <v>0.27700000000000002</v>
      </c>
      <c r="X599" s="2">
        <f>INDEX('Team forecast'!L$3:L$22,MATCH($B599,'Team forecast'!$B$3:$B$22,0))</f>
        <v>0.39810000000000001</v>
      </c>
      <c r="Y599" s="5">
        <f t="shared" si="620"/>
        <v>7000</v>
      </c>
      <c r="Z599" s="5">
        <f t="shared" si="621"/>
        <v>8122.5000000000009</v>
      </c>
      <c r="AA599" s="5">
        <f t="shared" si="622"/>
        <v>1385.0000000000002</v>
      </c>
      <c r="AB599" s="5">
        <f t="shared" si="623"/>
        <v>-5971.5</v>
      </c>
      <c r="AC599" s="5">
        <f t="shared" si="648"/>
        <v>2999.9999999999995</v>
      </c>
      <c r="AD599" s="5">
        <f t="shared" si="624"/>
        <v>1199.9999999999998</v>
      </c>
      <c r="AE599" s="5">
        <f t="shared" si="625"/>
        <v>1199.9999999999998</v>
      </c>
      <c r="AF599" s="5">
        <f t="shared" si="649"/>
        <v>0</v>
      </c>
      <c r="AG599" s="5">
        <f t="shared" si="650"/>
        <v>0</v>
      </c>
      <c r="AH599" s="5">
        <f t="shared" si="626"/>
        <v>-3200</v>
      </c>
      <c r="AI599" s="5">
        <f t="shared" si="627"/>
        <v>0</v>
      </c>
      <c r="AJ599" s="5">
        <f t="shared" si="651"/>
        <v>11600</v>
      </c>
      <c r="AK599" s="5">
        <f t="shared" si="652"/>
        <v>-10560</v>
      </c>
      <c r="AL599" s="5">
        <f>IFERROR(SUM(Y599:AK599),-5000)*((Cockpit!$C$3)^0)</f>
        <v>13776</v>
      </c>
      <c r="AM599" s="19">
        <f>INDEX('Team forecast'!$M$3:$AU$22,MATCH($B599,'Team forecast'!$B$3:$B$22,0),MATCH(AM$1,'Team forecast'!$M$2:$AU$2,0))</f>
        <v>0</v>
      </c>
      <c r="AN599" s="19">
        <f>INDEX('Team forecast'!$M$3:$AU$22,MATCH($B599,'Team forecast'!$B$3:$B$22,0),MATCH(AN$1,'Team forecast'!$M$2:$AU$2,0))</f>
        <v>0</v>
      </c>
      <c r="AO599" s="19">
        <f>INDEX('Team forecast'!$M$3:$AU$22,MATCH($B599,'Team forecast'!$B$3:$B$22,0),MATCH(AO$1,'Team forecast'!$M$2:$AU$2,0))</f>
        <v>0</v>
      </c>
      <c r="AP599" s="19">
        <f>INDEX('Team forecast'!$M$3:$AU$22,MATCH($B599,'Team forecast'!$B$3:$B$22,0),MATCH(AP$1,'Team forecast'!$M$2:$AU$2,0))</f>
        <v>0</v>
      </c>
      <c r="AQ599" s="5">
        <f t="shared" si="653"/>
        <v>7000</v>
      </c>
      <c r="AR599" s="5">
        <f>INDEX('Team forecast'!$M$3:$AU$22,MATCH($B599,'Team forecast'!$B$3:$B$22,0),MATCH(AR$1,'Team forecast'!$M$2:$AU$2,0))*IF($Y599&gt;0,25000,0)</f>
        <v>0</v>
      </c>
      <c r="AS599" s="5">
        <f>INDEX('Team forecast'!$M$3:$AU$22,MATCH($B599,'Team forecast'!$B$3:$B$22,0),MATCH(AS$1,'Team forecast'!$M$2:$AU$2,0))*IF($Y599&gt;0,5000,0)</f>
        <v>0</v>
      </c>
      <c r="AT599" s="5">
        <f>INDEX('Team forecast'!$M$3:$AU$22,MATCH($B599,'Team forecast'!$B$3:$B$22,0),MATCH(AT$1,'Team forecast'!$M$2:$AU$2,0))*IF($Y599&gt;0,-15000,0)</f>
        <v>0</v>
      </c>
      <c r="AU599" s="5">
        <f t="shared" si="628"/>
        <v>0</v>
      </c>
      <c r="AV599" s="5">
        <f t="shared" si="629"/>
        <v>0</v>
      </c>
      <c r="AW599" s="5">
        <f t="shared" si="630"/>
        <v>0</v>
      </c>
      <c r="AX599" s="5">
        <f t="shared" si="631"/>
        <v>0</v>
      </c>
      <c r="AY599" s="5">
        <f t="shared" si="654"/>
        <v>0</v>
      </c>
      <c r="AZ599" s="5">
        <f t="shared" si="632"/>
        <v>-3200</v>
      </c>
      <c r="BA599" s="5">
        <f t="shared" si="633"/>
        <v>0</v>
      </c>
      <c r="BB599" s="5">
        <f t="shared" si="634"/>
        <v>0</v>
      </c>
      <c r="BC599" s="5">
        <f t="shared" si="655"/>
        <v>0</v>
      </c>
      <c r="BD599" s="5">
        <f>IFERROR(SUM(AR599:BC599),0)*((Cockpit!$C$3)^1)</f>
        <v>-2240</v>
      </c>
      <c r="BE599" s="19">
        <f>INDEX('Team forecast'!$M$3:$AU$22,MATCH($B599,'Team forecast'!$B$3:$B$22,0),MATCH(BE$1,'Team forecast'!$M$2:$AU$2,0))</f>
        <v>0</v>
      </c>
      <c r="BF599" s="19">
        <f>INDEX('Team forecast'!$M$3:$AU$22,MATCH($B599,'Team forecast'!$B$3:$B$22,0),MATCH(BF$1,'Team forecast'!$M$2:$AU$2,0))</f>
        <v>0</v>
      </c>
      <c r="BG599" s="19">
        <f>INDEX('Team forecast'!$M$3:$AU$22,MATCH($B599,'Team forecast'!$B$3:$B$22,0),MATCH(BG$1,'Team forecast'!$M$2:$AU$2,0))</f>
        <v>0</v>
      </c>
      <c r="BH599" s="19">
        <f>INDEX('Team forecast'!$M$3:$AU$22,MATCH($B599,'Team forecast'!$B$3:$B$22,0),MATCH(BH$1,'Team forecast'!$M$2:$AU$2,0))</f>
        <v>0</v>
      </c>
      <c r="BI599" s="5">
        <f t="shared" si="656"/>
        <v>7000</v>
      </c>
      <c r="BJ599" s="5">
        <f>INDEX('Team forecast'!$M$3:$AU$22,MATCH($B599,'Team forecast'!$B$3:$B$22,0),MATCH(BJ$1,'Team forecast'!$M$2:$AU$2,0))*IF($Y599&gt;0,25000,0)</f>
        <v>0</v>
      </c>
      <c r="BK599" s="5">
        <f>INDEX('Team forecast'!$M$3:$AU$22,MATCH($B599,'Team forecast'!$B$3:$B$22,0),MATCH(BK$1,'Team forecast'!$M$2:$AU$2,0))*IF($Y599&gt;0,5000,0)</f>
        <v>0</v>
      </c>
      <c r="BL599" s="5">
        <f>INDEX('Team forecast'!$M$3:$AU$22,MATCH($B599,'Team forecast'!$B$3:$B$22,0),MATCH(BL$1,'Team forecast'!$M$2:$AU$2,0))*IF($Y599&gt;0,-15000,0)</f>
        <v>0</v>
      </c>
      <c r="BM599" s="5">
        <f t="shared" si="635"/>
        <v>0</v>
      </c>
      <c r="BN599" s="5">
        <f t="shared" si="636"/>
        <v>0</v>
      </c>
      <c r="BO599" s="5">
        <f t="shared" si="637"/>
        <v>0</v>
      </c>
      <c r="BP599" s="5">
        <f t="shared" si="638"/>
        <v>0</v>
      </c>
      <c r="BQ599" s="5">
        <f t="shared" si="657"/>
        <v>0</v>
      </c>
      <c r="BR599" s="5">
        <f t="shared" si="584"/>
        <v>-3200</v>
      </c>
      <c r="BS599" s="5">
        <f t="shared" si="585"/>
        <v>0</v>
      </c>
      <c r="BT599" s="5">
        <f t="shared" si="639"/>
        <v>0</v>
      </c>
      <c r="BU599" s="5">
        <f t="shared" si="658"/>
        <v>0</v>
      </c>
      <c r="BV599" s="5">
        <f>IFERROR(SUM(BJ599:BU599),0)*((Cockpit!$C$3)^2)</f>
        <v>-1567.9999999999998</v>
      </c>
      <c r="BW599" s="19">
        <f>INDEX('Team forecast'!$M$3:$AU$22,MATCH($B599,'Team forecast'!$B$3:$B$22,0),MATCH(BW$1,'Team forecast'!$M$2:$AU$2,0))</f>
        <v>0</v>
      </c>
      <c r="BX599" s="19">
        <f>INDEX('Team forecast'!$M$3:$AU$22,MATCH($B599,'Team forecast'!$B$3:$B$22,0),MATCH(BX$1,'Team forecast'!$M$2:$AU$2,0))</f>
        <v>0</v>
      </c>
      <c r="BY599" s="19">
        <f>INDEX('Team forecast'!$M$3:$AU$22,MATCH($B599,'Team forecast'!$B$3:$B$22,0),MATCH(BY$1,'Team forecast'!$M$2:$AU$2,0))</f>
        <v>0</v>
      </c>
      <c r="BZ599" s="19">
        <f>INDEX('Team forecast'!$M$3:$AU$22,MATCH($B599,'Team forecast'!$B$3:$B$22,0),MATCH(BZ$1,'Team forecast'!$M$2:$AU$2,0))</f>
        <v>0</v>
      </c>
      <c r="CA599" s="5">
        <f t="shared" si="659"/>
        <v>7000</v>
      </c>
      <c r="CB599" s="5">
        <f>INDEX('Team forecast'!$M$3:$AU$22,MATCH($B599,'Team forecast'!$B$3:$B$22,0),MATCH(CB$1,'Team forecast'!$M$2:$AU$2,0))*IF($Y599&gt;0,25000,0)</f>
        <v>0</v>
      </c>
      <c r="CC599" s="5">
        <f>INDEX('Team forecast'!$M$3:$AU$22,MATCH($B599,'Team forecast'!$B$3:$B$22,0),MATCH(CC$1,'Team forecast'!$M$2:$AU$2,0))*IF($Y599&gt;0,5000,0)</f>
        <v>0</v>
      </c>
      <c r="CD599" s="5">
        <f>INDEX('Team forecast'!$M$3:$AU$22,MATCH($B599,'Team forecast'!$B$3:$B$22,0),MATCH(CD$1,'Team forecast'!$M$2:$AU$2,0))*IF($Y599&gt;0,-15000,0)</f>
        <v>0</v>
      </c>
      <c r="CE599" s="5">
        <f t="shared" si="640"/>
        <v>0</v>
      </c>
      <c r="CF599" s="5">
        <f t="shared" si="641"/>
        <v>0</v>
      </c>
      <c r="CG599" s="5">
        <f t="shared" si="642"/>
        <v>0</v>
      </c>
      <c r="CH599" s="5">
        <f t="shared" si="643"/>
        <v>0</v>
      </c>
      <c r="CI599" s="5">
        <f t="shared" si="660"/>
        <v>0</v>
      </c>
      <c r="CJ599" s="5">
        <f t="shared" si="594"/>
        <v>-3200</v>
      </c>
      <c r="CK599" s="5">
        <f t="shared" si="595"/>
        <v>0</v>
      </c>
      <c r="CL599" s="5">
        <f t="shared" si="644"/>
        <v>0</v>
      </c>
      <c r="CM599" s="5">
        <f t="shared" si="661"/>
        <v>0</v>
      </c>
      <c r="CN599" s="5">
        <f>IFERROR(SUM(CB599:CM599),0)*((Cockpit!$C$3)^3)</f>
        <v>-1097.5999999999997</v>
      </c>
      <c r="CO599" s="19">
        <f>INDEX('Team forecast'!$M$3:$AU$22,MATCH($B599,'Team forecast'!$B$3:$B$22,0),MATCH(CO$1,'Team forecast'!$M$2:$AU$2,0))</f>
        <v>0</v>
      </c>
      <c r="CP599" s="19">
        <f>INDEX('Team forecast'!$M$3:$AU$22,MATCH($B599,'Team forecast'!$B$3:$B$22,0),MATCH(CP$1,'Team forecast'!$M$2:$AU$2,0))</f>
        <v>0</v>
      </c>
      <c r="CQ599" s="19">
        <f>INDEX('Team forecast'!$M$3:$AU$22,MATCH($B599,'Team forecast'!$B$3:$B$22,0),MATCH(CQ$1,'Team forecast'!$M$2:$AU$2,0))</f>
        <v>0</v>
      </c>
      <c r="CR599" s="19">
        <f>INDEX('Team forecast'!$M$3:$AU$22,MATCH($B599,'Team forecast'!$B$3:$B$22,0),MATCH(CR$1,'Team forecast'!$M$2:$AU$2,0))</f>
        <v>0</v>
      </c>
      <c r="CS599" s="5">
        <f t="shared" si="662"/>
        <v>7000</v>
      </c>
      <c r="CT599" s="5">
        <f>INDEX('Team forecast'!$M$3:$AU$22,MATCH($B599,'Team forecast'!$B$3:$B$22,0),MATCH(CT$1,'Team forecast'!$M$2:$AU$2,0))*IF($Y599&gt;0,25000,0)</f>
        <v>0</v>
      </c>
      <c r="CU599" s="5">
        <f>INDEX('Team forecast'!$M$3:$AU$22,MATCH($B599,'Team forecast'!$B$3:$B$22,0),MATCH(CU$1,'Team forecast'!$M$2:$AU$2,0))*IF($Y599&gt;0,5000,0)</f>
        <v>0</v>
      </c>
      <c r="CV599" s="5">
        <f>INDEX('Team forecast'!$M$3:$AU$22,MATCH($B599,'Team forecast'!$B$3:$B$22,0),MATCH(CV$1,'Team forecast'!$M$2:$AU$2,0))*IF($Y599&gt;0,-15000,0)</f>
        <v>0</v>
      </c>
      <c r="CW599" s="5">
        <f t="shared" si="663"/>
        <v>0</v>
      </c>
      <c r="CX599" s="5">
        <f t="shared" si="664"/>
        <v>0</v>
      </c>
      <c r="CY599" s="5">
        <f t="shared" si="665"/>
        <v>0</v>
      </c>
      <c r="CZ599" s="5">
        <f t="shared" si="666"/>
        <v>0</v>
      </c>
      <c r="DA599" s="5">
        <f t="shared" si="667"/>
        <v>0</v>
      </c>
      <c r="DB599" s="5">
        <f t="shared" si="604"/>
        <v>-3200</v>
      </c>
      <c r="DC599" s="5">
        <f t="shared" si="605"/>
        <v>0</v>
      </c>
      <c r="DD599" s="5">
        <f t="shared" si="668"/>
        <v>0</v>
      </c>
      <c r="DE599" s="5">
        <f t="shared" si="669"/>
        <v>0</v>
      </c>
      <c r="DF599" s="5">
        <f>IFERROR(SUM(CT599:DE599),0)*((Cockpit!$C$3)^4)</f>
        <v>-768.31999999999971</v>
      </c>
      <c r="DG599" s="19">
        <f>INDEX('Team forecast'!$M$3:$AU$22,MATCH($B599,'Team forecast'!$B$3:$B$22,0),MATCH(DG$1,'Team forecast'!$M$2:$AU$2,0))</f>
        <v>0</v>
      </c>
      <c r="DH599" s="19">
        <f>INDEX('Team forecast'!$M$3:$AU$22,MATCH($B599,'Team forecast'!$B$3:$B$22,0),MATCH(DH$1,'Team forecast'!$M$2:$AU$2,0))</f>
        <v>0</v>
      </c>
      <c r="DI599" s="19">
        <f>INDEX('Team forecast'!$M$3:$AU$22,MATCH($B599,'Team forecast'!$B$3:$B$22,0),MATCH(DI$1,'Team forecast'!$M$2:$AU$2,0))</f>
        <v>0</v>
      </c>
      <c r="DJ599" s="19">
        <f>INDEX('Team forecast'!$M$3:$AU$22,MATCH($B599,'Team forecast'!$B$3:$B$22,0),MATCH(DJ$1,'Team forecast'!$M$2:$AU$2,0))</f>
        <v>0</v>
      </c>
      <c r="DK599" s="5">
        <f t="shared" si="670"/>
        <v>7000</v>
      </c>
      <c r="DL599" s="5">
        <f>INDEX('Team forecast'!$M$3:$AU$22,MATCH($B599,'Team forecast'!$B$3:$B$22,0),MATCH(DL$1,'Team forecast'!$M$2:$AU$2,0))*IF($Y599&gt;0,25000,0)</f>
        <v>0</v>
      </c>
      <c r="DM599" s="5">
        <f>INDEX('Team forecast'!$M$3:$AU$22,MATCH($B599,'Team forecast'!$B$3:$B$22,0),MATCH(DM$1,'Team forecast'!$M$2:$AU$2,0))*IF($Y599&gt;0,5000,0)</f>
        <v>0</v>
      </c>
      <c r="DN599" s="5">
        <f>INDEX('Team forecast'!$M$3:$AU$22,MATCH($B599,'Team forecast'!$B$3:$B$22,0),MATCH(DN$1,'Team forecast'!$M$2:$AU$2,0))*IF($Y599&gt;0,-15000,0)</f>
        <v>0</v>
      </c>
      <c r="DO599" s="5">
        <f t="shared" si="671"/>
        <v>0</v>
      </c>
      <c r="DP599" s="5">
        <f t="shared" si="672"/>
        <v>0</v>
      </c>
      <c r="DQ599" s="5">
        <f t="shared" si="673"/>
        <v>0</v>
      </c>
      <c r="DR599" s="5">
        <f t="shared" si="674"/>
        <v>0</v>
      </c>
      <c r="DS599" s="5">
        <f t="shared" si="675"/>
        <v>0</v>
      </c>
      <c r="DT599" s="5">
        <f t="shared" si="614"/>
        <v>-3200</v>
      </c>
      <c r="DU599" s="5">
        <f t="shared" si="615"/>
        <v>0</v>
      </c>
      <c r="DV599" s="5">
        <f t="shared" si="676"/>
        <v>0</v>
      </c>
      <c r="DW599" s="5">
        <f t="shared" si="677"/>
        <v>0</v>
      </c>
      <c r="DX599" s="5">
        <f>IFERROR(SUM(DL599:DW599),0)*((Cockpit!$C$3)^5)</f>
        <v>-537.82399999999984</v>
      </c>
      <c r="DY599" s="5">
        <f t="shared" si="678"/>
        <v>7564.2560000000003</v>
      </c>
      <c r="DZ599" s="5" t="str">
        <f>IF(ISERROR(MATCH(A599,'Current squad'!B:B,0)),"No","Yes")</f>
        <v>No</v>
      </c>
      <c r="EA599" s="5" cm="1">
        <f t="array" ref="EA599">IFERROR(_xlfn.IFS(DZ599="Yes",0,DZ599="No",H599*1%),999999)</f>
        <v>28220</v>
      </c>
      <c r="EB599" s="5">
        <f t="shared" si="645"/>
        <v>2850220</v>
      </c>
      <c r="EC599" s="5">
        <f t="shared" si="679"/>
        <v>-20655.743999999999</v>
      </c>
      <c r="ED599" s="1">
        <f t="shared" si="646"/>
        <v>-7.3195407512402543E-3</v>
      </c>
      <c r="EE599" s="5" t="e">
        <f>RANK(EC599,$EC$2:$EC$572)+COUNTIF($EC$2:EC599,EC599)-1</f>
        <v>#N/A</v>
      </c>
      <c r="EF599" s="4" t="e">
        <f>RANK(ED599,$ED$2:$ED$572)+COUNTIF($ED$2:ED599,ED599)-1</f>
        <v>#N/A</v>
      </c>
    </row>
    <row r="601" spans="1:136" x14ac:dyDescent="0.3">
      <c r="AL601" s="5"/>
    </row>
    <row r="602" spans="1:136" x14ac:dyDescent="0.3">
      <c r="M602" s="2"/>
    </row>
    <row r="603" spans="1:136" x14ac:dyDescent="0.3">
      <c r="T603" s="2"/>
    </row>
  </sheetData>
  <autoFilter ref="A1:EF599" xr:uid="{D49B4CBD-0EE3-AB4F-B892-0152575AF137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AU40"/>
  <sheetViews>
    <sheetView showGridLines="0" workbookViewId="0">
      <selection activeCell="G19" sqref="G19"/>
    </sheetView>
  </sheetViews>
  <sheetFormatPr defaultColWidth="11.19921875" defaultRowHeight="15.6" x14ac:dyDescent="0.3"/>
  <cols>
    <col min="2" max="2" width="16.296875" bestFit="1" customWidth="1"/>
    <col min="3" max="3" width="6.5" customWidth="1"/>
    <col min="4" max="47" width="8.796875" customWidth="1"/>
  </cols>
  <sheetData>
    <row r="1" spans="2:47" x14ac:dyDescent="0.3">
      <c r="D1">
        <v>1</v>
      </c>
      <c r="M1">
        <f>D1+1</f>
        <v>2</v>
      </c>
      <c r="T1">
        <f>M1+1</f>
        <v>3</v>
      </c>
      <c r="AA1">
        <f>T1+1</f>
        <v>4</v>
      </c>
      <c r="AH1">
        <f>AA1+1</f>
        <v>5</v>
      </c>
      <c r="AO1">
        <f>AH1+1</f>
        <v>6</v>
      </c>
    </row>
    <row r="2" spans="2:47" ht="46.8" x14ac:dyDescent="0.3">
      <c r="B2" s="77" t="s">
        <v>388</v>
      </c>
      <c r="C2" s="77" t="s">
        <v>874</v>
      </c>
      <c r="D2" s="77" t="s">
        <v>805</v>
      </c>
      <c r="E2" s="77" t="s">
        <v>810</v>
      </c>
      <c r="F2" s="77" t="s">
        <v>806</v>
      </c>
      <c r="G2" s="77" t="str">
        <f>"xG adj.fac. "&amp;D1</f>
        <v>xG adj.fac. 1</v>
      </c>
      <c r="H2" s="77" t="str">
        <f>"xG Against adj.fac. "&amp;D1</f>
        <v>xG Against adj.fac. 1</v>
      </c>
      <c r="I2" s="77" t="str">
        <f>"xCS adj.fac. "&amp;D1</f>
        <v>xCS adj.fac. 1</v>
      </c>
      <c r="J2" s="77" t="s">
        <v>464</v>
      </c>
      <c r="K2" s="77" t="s">
        <v>465</v>
      </c>
      <c r="L2" s="77" t="s">
        <v>466</v>
      </c>
      <c r="M2" s="77" t="str">
        <f>"xG adj.fac. "&amp;M1</f>
        <v>xG adj.fac. 2</v>
      </c>
      <c r="N2" s="77" t="str">
        <f>"xG Against adj.fac. "&amp;M1</f>
        <v>xG Against adj.fac. 2</v>
      </c>
      <c r="O2" s="77" t="str">
        <f>"xCS adj.fac. "&amp;M1</f>
        <v>xCS adj.fac. 2</v>
      </c>
      <c r="P2" s="77" t="str">
        <f>"adj.fac. "&amp;M1</f>
        <v>adj.fac. 2</v>
      </c>
      <c r="Q2" s="77" t="str">
        <f>"Win "&amp;M1</f>
        <v>Win 2</v>
      </c>
      <c r="R2" s="77" t="str">
        <f>"Draw "&amp;M1</f>
        <v>Draw 2</v>
      </c>
      <c r="S2" s="77" t="str">
        <f>"Loss "&amp;M1</f>
        <v>Loss 2</v>
      </c>
      <c r="T2" s="77" t="str">
        <f>"xG adj.fac. "&amp;T1</f>
        <v>xG adj.fac. 3</v>
      </c>
      <c r="U2" s="77" t="str">
        <f>"xG Against adj.fac. "&amp;T1</f>
        <v>xG Against adj.fac. 3</v>
      </c>
      <c r="V2" s="77" t="str">
        <f>"xCS adj.fac. "&amp;T1</f>
        <v>xCS adj.fac. 3</v>
      </c>
      <c r="W2" s="77" t="str">
        <f>"adj.fac. "&amp;T1</f>
        <v>adj.fac. 3</v>
      </c>
      <c r="X2" s="77" t="str">
        <f>"Win "&amp;T1</f>
        <v>Win 3</v>
      </c>
      <c r="Y2" s="77" t="str">
        <f>"Draw "&amp;T1</f>
        <v>Draw 3</v>
      </c>
      <c r="Z2" s="77" t="str">
        <f>"Loss "&amp;T1</f>
        <v>Loss 3</v>
      </c>
      <c r="AA2" s="77" t="str">
        <f>"xG adj.fac. "&amp;AA1</f>
        <v>xG adj.fac. 4</v>
      </c>
      <c r="AB2" s="77" t="str">
        <f>"xG Against adj.fac. "&amp;AA1</f>
        <v>xG Against adj.fac. 4</v>
      </c>
      <c r="AC2" s="77" t="str">
        <f>"xCS adj.fac. "&amp;AA1</f>
        <v>xCS adj.fac. 4</v>
      </c>
      <c r="AD2" s="77" t="str">
        <f>"adj.fac. "&amp;AA1</f>
        <v>adj.fac. 4</v>
      </c>
      <c r="AE2" s="77" t="str">
        <f>"Win "&amp;AA1</f>
        <v>Win 4</v>
      </c>
      <c r="AF2" s="77" t="str">
        <f>"Draw "&amp;AA1</f>
        <v>Draw 4</v>
      </c>
      <c r="AG2" s="77" t="str">
        <f>"Loss "&amp;AA1</f>
        <v>Loss 4</v>
      </c>
      <c r="AH2" s="77" t="str">
        <f>"xG adj.fac. "&amp;AH1</f>
        <v>xG adj.fac. 5</v>
      </c>
      <c r="AI2" s="77" t="str">
        <f>"xG Against adj.fac. "&amp;AH1</f>
        <v>xG Against adj.fac. 5</v>
      </c>
      <c r="AJ2" s="77" t="str">
        <f>"xCS adj.fac. "&amp;AH1</f>
        <v>xCS adj.fac. 5</v>
      </c>
      <c r="AK2" s="77" t="str">
        <f>"adj.fac. "&amp;AH1</f>
        <v>adj.fac. 5</v>
      </c>
      <c r="AL2" s="77" t="str">
        <f>"Win "&amp;AH1</f>
        <v>Win 5</v>
      </c>
      <c r="AM2" s="77" t="str">
        <f>"Draw "&amp;AH1</f>
        <v>Draw 5</v>
      </c>
      <c r="AN2" s="77" t="str">
        <f>"Loss "&amp;AH1</f>
        <v>Loss 5</v>
      </c>
      <c r="AO2" s="77" t="str">
        <f>"xG adj.fac. "&amp;AO1</f>
        <v>xG adj.fac. 6</v>
      </c>
      <c r="AP2" s="77" t="str">
        <f>"xG Against adj.fac. "&amp;AO1</f>
        <v>xG Against adj.fac. 6</v>
      </c>
      <c r="AQ2" s="77" t="str">
        <f>"xCS adj.fac. "&amp;AO1</f>
        <v>xCS adj.fac. 6</v>
      </c>
      <c r="AR2" s="77" t="str">
        <f>"adj.fac. "&amp;AO1</f>
        <v>adj.fac. 6</v>
      </c>
      <c r="AS2" s="77" t="str">
        <f>"Win "&amp;AO1</f>
        <v>Win 6</v>
      </c>
      <c r="AT2" s="77" t="str">
        <f>"Draw "&amp;AO1</f>
        <v>Draw 6</v>
      </c>
      <c r="AU2" s="77" t="str">
        <f>"Loss "&amp;AO1</f>
        <v>Loss 6</v>
      </c>
    </row>
    <row r="3" spans="2:47" x14ac:dyDescent="0.3">
      <c r="B3" s="3" t="s">
        <v>1</v>
      </c>
      <c r="C3" s="3" t="str">
        <f>INDEX(Lookup!D:D,MATCH(B3,Lookup!B:B,0))</f>
        <v>ARS</v>
      </c>
      <c r="D3" s="2">
        <f>SUMIFS(Fivethirtyeight!$K:$K,Fivethirtyeight!$Q:$Q,'Team forecast'!$B3,Fivethirtyeight!$P:$P,D$1)
+SUMIFS(Fivethirtyeight!$L:$L,Fivethirtyeight!$R:$R,'Team forecast'!$B3,Fivethirtyeight!$P:$P,D$1)</f>
        <v>1.3</v>
      </c>
      <c r="E3" s="2">
        <f>SUMIFS(Fivethirtyeight!$L:$L,Fivethirtyeight!$Q:$Q,'Team forecast'!$B3,Fivethirtyeight!$P:$P,D$1)
+SUMIFS(Fivethirtyeight!$K:$K,Fivethirtyeight!$R:$R,'Team forecast'!$B3,Fivethirtyeight!$P:$P,D$1)</f>
        <v>1.08</v>
      </c>
      <c r="F3" s="2">
        <f>SUMIFS(Fivethirtyeight!$N:$N,Fivethirtyeight!$Q:$Q,'Team forecast'!$B3,Fivethirtyeight!$P:$P,D$1)
+SUMIFS(Fivethirtyeight!$M:$M,Fivethirtyeight!$R:$R,'Team forecast'!$B3,Fivethirtyeight!$P:$P,D$1)</f>
        <v>0.33959552564493911</v>
      </c>
      <c r="G3" s="2">
        <f>D3/SUMIFS(Rotowire!F:F,Rotowire!$B:$B,'Team forecast'!$C3)</f>
        <v>0.68783068783068768</v>
      </c>
      <c r="H3" s="2">
        <f>E3/SUMIFS(Rotowire!F:F,Rotowire!$C:$C,'Team forecast'!$C3)</f>
        <v>0.99082568807339433</v>
      </c>
      <c r="I3" s="2">
        <f>F3/SUMIFS(Rotowire!W:W,Rotowire!$B:$B,'Team forecast'!$C3,Rotowire!$D:$D,"G")</f>
        <v>0.99881036954393854</v>
      </c>
      <c r="J3" s="2">
        <f>SUMIFS(Fivethirtyeight!$H:$H,Fivethirtyeight!$Q:$Q,'Team forecast'!$B3,Fivethirtyeight!$P:$P,D$1)
+SUMIFS(Fivethirtyeight!$I:$I,Fivethirtyeight!$R:$R,'Team forecast'!$B3,Fivethirtyeight!$P:$P,D$1)</f>
        <v>0.41</v>
      </c>
      <c r="K3" s="2">
        <f>SUMIFS(Fivethirtyeight!$J:$J,Fivethirtyeight!$Q:$Q,'Team forecast'!$B3,Fivethirtyeight!$P:$P,D$1)
+SUMIFS(Fivethirtyeight!$J:$J,Fivethirtyeight!$R:$R,'Team forecast'!$B3,Fivethirtyeight!$P:$P,D$1)</f>
        <v>0.28310000000000002</v>
      </c>
      <c r="L3" s="2">
        <f>SUMIFS(Fivethirtyeight!$I:$I,Fivethirtyeight!$Q:$Q,'Team forecast'!$B3,Fivethirtyeight!$P:$P,D$1)
+SUMIFS(Fivethirtyeight!$H:$H,Fivethirtyeight!$R:$R,'Team forecast'!$B3,Fivethirtyeight!$P:$P,D$1)</f>
        <v>0.30690000000000001</v>
      </c>
      <c r="M3" s="2">
        <f>(SUMIFS(Fivethirtyeight!$K:$K,Fivethirtyeight!$Q:$Q,'Team forecast'!$B3,Fivethirtyeight!$P:$P,M$1)
+SUMIFS(Fivethirtyeight!$L:$L,Fivethirtyeight!$R:$R,'Team forecast'!$B3,Fivethirtyeight!$P:$P,M$1))
/$D3</f>
        <v>0</v>
      </c>
      <c r="N3" s="2">
        <f>(SUMIFS(Fivethirtyeight!$L:$L,Fivethirtyeight!$Q:$Q,'Team forecast'!$B3,Fivethirtyeight!$P:$P,M$1)
+SUMIFS(Fivethirtyeight!$K:$K,Fivethirtyeight!$R:$R,'Team forecast'!$B3,Fivethirtyeight!$P:$P,M$1))
/$E3</f>
        <v>0</v>
      </c>
      <c r="O3" s="2">
        <f>(SUMIFS(Fivethirtyeight!$N:$N,Fivethirtyeight!$Q:$Q,'Team forecast'!$B3,Fivethirtyeight!$P:$P,M$1)
+SUMIFS(Fivethirtyeight!$M:$M,Fivethirtyeight!$R:$R,'Team forecast'!$B3,Fivethirtyeight!$P:$P,M$1))
/$F3</f>
        <v>0</v>
      </c>
      <c r="P3" s="2">
        <f>(M3*O3)^0.5</f>
        <v>0</v>
      </c>
      <c r="Q3" s="2">
        <f>SUMIFS(Fivethirtyeight!$H:$H,Fivethirtyeight!$Q:$Q,'Team forecast'!$B3,Fivethirtyeight!$P:$P,M$1)
+SUMIFS(Fivethirtyeight!$I:$I,Fivethirtyeight!$R:$R,'Team forecast'!$B3,Fivethirtyeight!$P:$P,M$1)</f>
        <v>0</v>
      </c>
      <c r="R3" s="2">
        <f>SUMIFS(Fivethirtyeight!$J:$J,Fivethirtyeight!$Q:$Q,'Team forecast'!$B3,Fivethirtyeight!$P:$P,M$1)
+SUMIFS(Fivethirtyeight!$J:$J,Fivethirtyeight!$R:$R,'Team forecast'!$B3,Fivethirtyeight!$P:$P,M$1)</f>
        <v>0</v>
      </c>
      <c r="S3" s="2">
        <f>SUMIFS(Fivethirtyeight!$I:$I,Fivethirtyeight!$Q:$Q,'Team forecast'!$B3,Fivethirtyeight!$P:$P,M$1)
+SUMIFS(Fivethirtyeight!$H:$H,Fivethirtyeight!$R:$R,'Team forecast'!$B3,Fivethirtyeight!$P:$P,M$1)</f>
        <v>0</v>
      </c>
      <c r="T3" s="2">
        <f>(SUMIFS(Fivethirtyeight!$K:$K,Fivethirtyeight!$Q:$Q,'Team forecast'!$B3,Fivethirtyeight!$P:$P,T$1)
+SUMIFS(Fivethirtyeight!$L:$L,Fivethirtyeight!$R:$R,'Team forecast'!$B3,Fivethirtyeight!$P:$P,T$1))
/$D3</f>
        <v>0</v>
      </c>
      <c r="U3" s="2">
        <f>(SUMIFS(Fivethirtyeight!$L:$L,Fivethirtyeight!$Q:$Q,'Team forecast'!$B3,Fivethirtyeight!$P:$P,T$1)
+SUMIFS(Fivethirtyeight!$K:$K,Fivethirtyeight!$R:$R,'Team forecast'!$B3,Fivethirtyeight!$P:$P,T$1))
/$E3</f>
        <v>0</v>
      </c>
      <c r="V3" s="2">
        <f>(SUMIFS(Fivethirtyeight!$N:$N,Fivethirtyeight!$Q:$Q,'Team forecast'!$B3,Fivethirtyeight!$P:$P,T$1)
+SUMIFS(Fivethirtyeight!$M:$M,Fivethirtyeight!$R:$R,'Team forecast'!$B3,Fivethirtyeight!$P:$P,T$1))
/$F3</f>
        <v>0</v>
      </c>
      <c r="W3" s="2">
        <f>(T3*V3)^0.5</f>
        <v>0</v>
      </c>
      <c r="X3" s="2">
        <f>SUMIFS(Fivethirtyeight!$H:$H,Fivethirtyeight!$Q:$Q,'Team forecast'!$B3,Fivethirtyeight!$P:$P,T$1)
+SUMIFS(Fivethirtyeight!$I:$I,Fivethirtyeight!$R:$R,'Team forecast'!$B3,Fivethirtyeight!$P:$P,T$1)</f>
        <v>0</v>
      </c>
      <c r="Y3" s="2">
        <f>SUMIFS(Fivethirtyeight!$J:$J,Fivethirtyeight!$Q:$Q,'Team forecast'!$B3,Fivethirtyeight!$P:$P,T$1)
+SUMIFS(Fivethirtyeight!$J:$J,Fivethirtyeight!$R:$R,'Team forecast'!$B3,Fivethirtyeight!$P:$P,T$1)</f>
        <v>0</v>
      </c>
      <c r="Z3" s="2">
        <f>SUMIFS(Fivethirtyeight!$I:$I,Fivethirtyeight!$Q:$Q,'Team forecast'!$B3,Fivethirtyeight!$P:$P,T$1)
+SUMIFS(Fivethirtyeight!$H:$H,Fivethirtyeight!$R:$R,'Team forecast'!$B3,Fivethirtyeight!$P:$P,T$1)</f>
        <v>0</v>
      </c>
      <c r="AA3" s="2">
        <f>(SUMIFS(Fivethirtyeight!$K:$K,Fivethirtyeight!$Q:$Q,'Team forecast'!$B3,Fivethirtyeight!$P:$P,AA$1)
+SUMIFS(Fivethirtyeight!$L:$L,Fivethirtyeight!$R:$R,'Team forecast'!$B3,Fivethirtyeight!$P:$P,AA$1))
/$D3</f>
        <v>0</v>
      </c>
      <c r="AB3" s="2">
        <f>(SUMIFS(Fivethirtyeight!$L:$L,Fivethirtyeight!$Q:$Q,'Team forecast'!$B3,Fivethirtyeight!$P:$P,AA$1)
+SUMIFS(Fivethirtyeight!$K:$K,Fivethirtyeight!$R:$R,'Team forecast'!$B3,Fivethirtyeight!$P:$P,AA$1))
/$E3</f>
        <v>0</v>
      </c>
      <c r="AC3" s="2">
        <f>(SUMIFS(Fivethirtyeight!$N:$N,Fivethirtyeight!$Q:$Q,'Team forecast'!$B3,Fivethirtyeight!$P:$P,AA$1)
+SUMIFS(Fivethirtyeight!$M:$M,Fivethirtyeight!$R:$R,'Team forecast'!$B3,Fivethirtyeight!$P:$P,AA$1))
/$F3</f>
        <v>0</v>
      </c>
      <c r="AD3" s="2">
        <f>(AA3*AC3)^0.5</f>
        <v>0</v>
      </c>
      <c r="AE3" s="2">
        <f>SUMIFS(Fivethirtyeight!$H:$H,Fivethirtyeight!$Q:$Q,'Team forecast'!$B3,Fivethirtyeight!$P:$P,AA$1)
+SUMIFS(Fivethirtyeight!$I:$I,Fivethirtyeight!$R:$R,'Team forecast'!$B3,Fivethirtyeight!$P:$P,AA$1)</f>
        <v>0</v>
      </c>
      <c r="AF3" s="2">
        <f>SUMIFS(Fivethirtyeight!$J:$J,Fivethirtyeight!$Q:$Q,'Team forecast'!$B3,Fivethirtyeight!$P:$P,AA$1)
+SUMIFS(Fivethirtyeight!$J:$J,Fivethirtyeight!$R:$R,'Team forecast'!$B3,Fivethirtyeight!$P:$P,AA$1)</f>
        <v>0</v>
      </c>
      <c r="AG3" s="2">
        <f>SUMIFS(Fivethirtyeight!$I:$I,Fivethirtyeight!$Q:$Q,'Team forecast'!$B3,Fivethirtyeight!$P:$P,AA$1)
+SUMIFS(Fivethirtyeight!$H:$H,Fivethirtyeight!$R:$R,'Team forecast'!$B3,Fivethirtyeight!$P:$P,AA$1)</f>
        <v>0</v>
      </c>
      <c r="AH3" s="2">
        <f>(SUMIFS(Fivethirtyeight!$K:$K,Fivethirtyeight!$Q:$Q,'Team forecast'!$B3,Fivethirtyeight!$P:$P,AH$1)
+SUMIFS(Fivethirtyeight!$L:$L,Fivethirtyeight!$R:$R,'Team forecast'!$B3,Fivethirtyeight!$P:$P,AH$1))
/$D3</f>
        <v>0</v>
      </c>
      <c r="AI3" s="2">
        <f>(SUMIFS(Fivethirtyeight!$L:$L,Fivethirtyeight!$Q:$Q,'Team forecast'!$B3,Fivethirtyeight!$P:$P,AH$1)
+SUMIFS(Fivethirtyeight!$K:$K,Fivethirtyeight!$R:$R,'Team forecast'!$B3,Fivethirtyeight!$P:$P,AH$1))
/$E3</f>
        <v>0</v>
      </c>
      <c r="AJ3" s="2">
        <f>(SUMIFS(Fivethirtyeight!$N:$N,Fivethirtyeight!$Q:$Q,'Team forecast'!$B3,Fivethirtyeight!$P:$P,AH$1)
+SUMIFS(Fivethirtyeight!$M:$M,Fivethirtyeight!$R:$R,'Team forecast'!$B3,Fivethirtyeight!$P:$P,AH$1))
/$F3</f>
        <v>0</v>
      </c>
      <c r="AK3" s="2">
        <f>(AH3*AJ3)^0.5</f>
        <v>0</v>
      </c>
      <c r="AL3" s="2">
        <f>SUMIFS(Fivethirtyeight!$H:$H,Fivethirtyeight!$Q:$Q,'Team forecast'!$B3,Fivethirtyeight!$P:$P,AH$1)
+SUMIFS(Fivethirtyeight!$I:$I,Fivethirtyeight!$R:$R,'Team forecast'!$B3,Fivethirtyeight!$P:$P,AH$1)</f>
        <v>0</v>
      </c>
      <c r="AM3" s="2">
        <f>SUMIFS(Fivethirtyeight!$J:$J,Fivethirtyeight!$Q:$Q,'Team forecast'!$B3,Fivethirtyeight!$P:$P,AH$1)
+SUMIFS(Fivethirtyeight!$J:$J,Fivethirtyeight!$R:$R,'Team forecast'!$B3,Fivethirtyeight!$P:$P,AH$1)</f>
        <v>0</v>
      </c>
      <c r="AN3" s="2">
        <f>SUMIFS(Fivethirtyeight!$I:$I,Fivethirtyeight!$Q:$Q,'Team forecast'!$B3,Fivethirtyeight!$P:$P,AH$1)
+SUMIFS(Fivethirtyeight!$H:$H,Fivethirtyeight!$R:$R,'Team forecast'!$B3,Fivethirtyeight!$P:$P,AH$1)</f>
        <v>0</v>
      </c>
      <c r="AO3" s="2">
        <f>(SUMIFS(Fivethirtyeight!$K:$K,Fivethirtyeight!$Q:$Q,'Team forecast'!$B3,Fivethirtyeight!$P:$P,AO$1)
+SUMIFS(Fivethirtyeight!$L:$L,Fivethirtyeight!$R:$R,'Team forecast'!$B3,Fivethirtyeight!$P:$P,AO$1))
/$D3</f>
        <v>0</v>
      </c>
      <c r="AP3" s="2">
        <f>(SUMIFS(Fivethirtyeight!$L:$L,Fivethirtyeight!$Q:$Q,'Team forecast'!$B3,Fivethirtyeight!$P:$P,AO$1)
+SUMIFS(Fivethirtyeight!$K:$K,Fivethirtyeight!$R:$R,'Team forecast'!$B3,Fivethirtyeight!$P:$P,AO$1))
/$E3</f>
        <v>0</v>
      </c>
      <c r="AQ3" s="2">
        <f>(SUMIFS(Fivethirtyeight!$N:$N,Fivethirtyeight!$Q:$Q,'Team forecast'!$B3,Fivethirtyeight!$P:$P,AO$1)
+SUMIFS(Fivethirtyeight!$M:$M,Fivethirtyeight!$R:$R,'Team forecast'!$B3,Fivethirtyeight!$P:$P,AO$1))
/$F3</f>
        <v>0</v>
      </c>
      <c r="AR3" s="2">
        <f>(AO3*AQ3)^0.5</f>
        <v>0</v>
      </c>
      <c r="AS3" s="2">
        <f>SUMIFS(Fivethirtyeight!$H:$H,Fivethirtyeight!$Q:$Q,'Team forecast'!$B3,Fivethirtyeight!$P:$P,AO$1)
+SUMIFS(Fivethirtyeight!$I:$I,Fivethirtyeight!$R:$R,'Team forecast'!$B3,Fivethirtyeight!$P:$P,AO$1)</f>
        <v>0</v>
      </c>
      <c r="AT3" s="2">
        <f>SUMIFS(Fivethirtyeight!$J:$J,Fivethirtyeight!$Q:$Q,'Team forecast'!$B3,Fivethirtyeight!$P:$P,AO$1)
+SUMIFS(Fivethirtyeight!$J:$J,Fivethirtyeight!$R:$R,'Team forecast'!$B3,Fivethirtyeight!$P:$P,AO$1)</f>
        <v>0</v>
      </c>
      <c r="AU3" s="2">
        <f>SUMIFS(Fivethirtyeight!$I:$I,Fivethirtyeight!$Q:$Q,'Team forecast'!$B3,Fivethirtyeight!$P:$P,AO$1)
+SUMIFS(Fivethirtyeight!$H:$H,Fivethirtyeight!$R:$R,'Team forecast'!$B3,Fivethirtyeight!$P:$P,AO$1)</f>
        <v>0</v>
      </c>
    </row>
    <row r="4" spans="2:47" x14ac:dyDescent="0.3">
      <c r="B4" s="3" t="s">
        <v>9</v>
      </c>
      <c r="C4" s="3" t="str">
        <f>INDEX(Lookup!D:D,MATCH(B4,Lookup!B:B,0))</f>
        <v>AVL</v>
      </c>
      <c r="D4" s="2">
        <f>SUMIFS(Fivethirtyeight!$K:$K,Fivethirtyeight!$Q:$Q,'Team forecast'!$B4,Fivethirtyeight!$P:$P,D$1)
+SUMIFS(Fivethirtyeight!$L:$L,Fivethirtyeight!$R:$R,'Team forecast'!$B4,Fivethirtyeight!$P:$P,D$1)</f>
        <v>0.79</v>
      </c>
      <c r="E4" s="2">
        <f>SUMIFS(Fivethirtyeight!$L:$L,Fivethirtyeight!$Q:$Q,'Team forecast'!$B4,Fivethirtyeight!$P:$P,D$1)
+SUMIFS(Fivethirtyeight!$K:$K,Fivethirtyeight!$R:$R,'Team forecast'!$B4,Fivethirtyeight!$P:$P,D$1)</f>
        <v>1.87</v>
      </c>
      <c r="F4" s="2">
        <f>SUMIFS(Fivethirtyeight!$N:$N,Fivethirtyeight!$Q:$Q,'Team forecast'!$B4,Fivethirtyeight!$P:$P,D$1)
+SUMIFS(Fivethirtyeight!$M:$M,Fivethirtyeight!$R:$R,'Team forecast'!$B4,Fivethirtyeight!$P:$P,D$1)</f>
        <v>0.1541236618151314</v>
      </c>
      <c r="G4" s="2">
        <f>D4/SUMIFS(Rotowire!F:F,Rotowire!$B:$B,'Team forecast'!$C4)</f>
        <v>0.82291666666666674</v>
      </c>
      <c r="H4" s="2">
        <f>E4/SUMIFS(Rotowire!F:F,Rotowire!$C:$C,'Team forecast'!$C4)</f>
        <v>0.93034825870646787</v>
      </c>
      <c r="I4" s="2">
        <f>F4/SUMIFS(Rotowire!W:W,Rotowire!$B:$B,'Team forecast'!$C4,Rotowire!$D:$D,"G")</f>
        <v>1.2843638484594284</v>
      </c>
      <c r="J4" s="2">
        <f>SUMIFS(Fivethirtyeight!$H:$H,Fivethirtyeight!$Q:$Q,'Team forecast'!$B4,Fivethirtyeight!$P:$P,D$1)
+SUMIFS(Fivethirtyeight!$I:$I,Fivethirtyeight!$R:$R,'Team forecast'!$B4,Fivethirtyeight!$P:$P,D$1)</f>
        <v>0.15010000000000001</v>
      </c>
      <c r="K4" s="2">
        <f>SUMIFS(Fivethirtyeight!$J:$J,Fivethirtyeight!$Q:$Q,'Team forecast'!$B4,Fivethirtyeight!$P:$P,D$1)
+SUMIFS(Fivethirtyeight!$J:$J,Fivethirtyeight!$R:$R,'Team forecast'!$B4,Fivethirtyeight!$P:$P,D$1)</f>
        <v>0.2238</v>
      </c>
      <c r="L4" s="2">
        <f>SUMIFS(Fivethirtyeight!$I:$I,Fivethirtyeight!$Q:$Q,'Team forecast'!$B4,Fivethirtyeight!$P:$P,D$1)
+SUMIFS(Fivethirtyeight!$H:$H,Fivethirtyeight!$R:$R,'Team forecast'!$B4,Fivethirtyeight!$P:$P,D$1)</f>
        <v>0.62609999999999999</v>
      </c>
      <c r="M4" s="2">
        <f>(SUMIFS(Fivethirtyeight!$K:$K,Fivethirtyeight!$Q:$Q,'Team forecast'!$B4,Fivethirtyeight!$P:$P,M$1)
+SUMIFS(Fivethirtyeight!$L:$L,Fivethirtyeight!$R:$R,'Team forecast'!$B4,Fivethirtyeight!$P:$P,M$1))
/$D4</f>
        <v>0</v>
      </c>
      <c r="N4" s="2">
        <f>(SUMIFS(Fivethirtyeight!$L:$L,Fivethirtyeight!$Q:$Q,'Team forecast'!$B4,Fivethirtyeight!$P:$P,M$1)
+SUMIFS(Fivethirtyeight!$K:$K,Fivethirtyeight!$R:$R,'Team forecast'!$B4,Fivethirtyeight!$P:$P,M$1))
/$E4</f>
        <v>0</v>
      </c>
      <c r="O4" s="2">
        <f>(SUMIFS(Fivethirtyeight!$N:$N,Fivethirtyeight!$Q:$Q,'Team forecast'!$B4,Fivethirtyeight!$P:$P,M$1)
+SUMIFS(Fivethirtyeight!$M:$M,Fivethirtyeight!$R:$R,'Team forecast'!$B4,Fivethirtyeight!$P:$P,M$1))
/$F4</f>
        <v>0</v>
      </c>
      <c r="P4" s="2">
        <f t="shared" ref="P4:P22" si="0">(M4*O4)^0.5</f>
        <v>0</v>
      </c>
      <c r="Q4" s="2">
        <f>SUMIFS(Fivethirtyeight!$H:$H,Fivethirtyeight!$Q:$Q,'Team forecast'!$B4,Fivethirtyeight!$P:$P,M$1)
+SUMIFS(Fivethirtyeight!$I:$I,Fivethirtyeight!$R:$R,'Team forecast'!$B4,Fivethirtyeight!$P:$P,M$1)</f>
        <v>0</v>
      </c>
      <c r="R4" s="2">
        <f>SUMIFS(Fivethirtyeight!$J:$J,Fivethirtyeight!$Q:$Q,'Team forecast'!$B4,Fivethirtyeight!$P:$P,M$1)
+SUMIFS(Fivethirtyeight!$J:$J,Fivethirtyeight!$R:$R,'Team forecast'!$B4,Fivethirtyeight!$P:$P,M$1)</f>
        <v>0</v>
      </c>
      <c r="S4" s="2">
        <f>SUMIFS(Fivethirtyeight!$I:$I,Fivethirtyeight!$Q:$Q,'Team forecast'!$B4,Fivethirtyeight!$P:$P,M$1)
+SUMIFS(Fivethirtyeight!$H:$H,Fivethirtyeight!$R:$R,'Team forecast'!$B4,Fivethirtyeight!$P:$P,M$1)</f>
        <v>0</v>
      </c>
      <c r="T4" s="2">
        <f>(SUMIFS(Fivethirtyeight!$K:$K,Fivethirtyeight!$Q:$Q,'Team forecast'!$B4,Fivethirtyeight!$P:$P,T$1)
+SUMIFS(Fivethirtyeight!$L:$L,Fivethirtyeight!$R:$R,'Team forecast'!$B4,Fivethirtyeight!$P:$P,T$1))
/$D4</f>
        <v>0</v>
      </c>
      <c r="U4" s="2">
        <f>(SUMIFS(Fivethirtyeight!$L:$L,Fivethirtyeight!$Q:$Q,'Team forecast'!$B4,Fivethirtyeight!$P:$P,T$1)
+SUMIFS(Fivethirtyeight!$K:$K,Fivethirtyeight!$R:$R,'Team forecast'!$B4,Fivethirtyeight!$P:$P,T$1))
/$E4</f>
        <v>0</v>
      </c>
      <c r="V4" s="2">
        <f>(SUMIFS(Fivethirtyeight!$N:$N,Fivethirtyeight!$Q:$Q,'Team forecast'!$B4,Fivethirtyeight!$P:$P,T$1)
+SUMIFS(Fivethirtyeight!$M:$M,Fivethirtyeight!$R:$R,'Team forecast'!$B4,Fivethirtyeight!$P:$P,T$1))
/$F4</f>
        <v>0</v>
      </c>
      <c r="W4" s="2">
        <f t="shared" ref="W4:W22" si="1">(T4*V4)^0.5</f>
        <v>0</v>
      </c>
      <c r="X4" s="2">
        <f>SUMIFS(Fivethirtyeight!$H:$H,Fivethirtyeight!$Q:$Q,'Team forecast'!$B4,Fivethirtyeight!$P:$P,T$1)
+SUMIFS(Fivethirtyeight!$I:$I,Fivethirtyeight!$R:$R,'Team forecast'!$B4,Fivethirtyeight!$P:$P,T$1)</f>
        <v>0</v>
      </c>
      <c r="Y4" s="2">
        <f>SUMIFS(Fivethirtyeight!$J:$J,Fivethirtyeight!$Q:$Q,'Team forecast'!$B4,Fivethirtyeight!$P:$P,T$1)
+SUMIFS(Fivethirtyeight!$J:$J,Fivethirtyeight!$R:$R,'Team forecast'!$B4,Fivethirtyeight!$P:$P,T$1)</f>
        <v>0</v>
      </c>
      <c r="Z4" s="2">
        <f>SUMIFS(Fivethirtyeight!$I:$I,Fivethirtyeight!$Q:$Q,'Team forecast'!$B4,Fivethirtyeight!$P:$P,T$1)
+SUMIFS(Fivethirtyeight!$H:$H,Fivethirtyeight!$R:$R,'Team forecast'!$B4,Fivethirtyeight!$P:$P,T$1)</f>
        <v>0</v>
      </c>
      <c r="AA4" s="2">
        <f>(SUMIFS(Fivethirtyeight!$K:$K,Fivethirtyeight!$Q:$Q,'Team forecast'!$B4,Fivethirtyeight!$P:$P,AA$1)
+SUMIFS(Fivethirtyeight!$L:$L,Fivethirtyeight!$R:$R,'Team forecast'!$B4,Fivethirtyeight!$P:$P,AA$1))
/$D4</f>
        <v>0</v>
      </c>
      <c r="AB4" s="2">
        <f>(SUMIFS(Fivethirtyeight!$L:$L,Fivethirtyeight!$Q:$Q,'Team forecast'!$B4,Fivethirtyeight!$P:$P,AA$1)
+SUMIFS(Fivethirtyeight!$K:$K,Fivethirtyeight!$R:$R,'Team forecast'!$B4,Fivethirtyeight!$P:$P,AA$1))
/$E4</f>
        <v>0</v>
      </c>
      <c r="AC4" s="2">
        <f>(SUMIFS(Fivethirtyeight!$N:$N,Fivethirtyeight!$Q:$Q,'Team forecast'!$B4,Fivethirtyeight!$P:$P,AA$1)
+SUMIFS(Fivethirtyeight!$M:$M,Fivethirtyeight!$R:$R,'Team forecast'!$B4,Fivethirtyeight!$P:$P,AA$1))
/$F4</f>
        <v>0</v>
      </c>
      <c r="AD4" s="2">
        <f t="shared" ref="AD4:AD22" si="2">(AA4*AC4)^0.5</f>
        <v>0</v>
      </c>
      <c r="AE4" s="2">
        <f>SUMIFS(Fivethirtyeight!$H:$H,Fivethirtyeight!$Q:$Q,'Team forecast'!$B4,Fivethirtyeight!$P:$P,AA$1)
+SUMIFS(Fivethirtyeight!$I:$I,Fivethirtyeight!$R:$R,'Team forecast'!$B4,Fivethirtyeight!$P:$P,AA$1)</f>
        <v>0</v>
      </c>
      <c r="AF4" s="2">
        <f>SUMIFS(Fivethirtyeight!$J:$J,Fivethirtyeight!$Q:$Q,'Team forecast'!$B4,Fivethirtyeight!$P:$P,AA$1)
+SUMIFS(Fivethirtyeight!$J:$J,Fivethirtyeight!$R:$R,'Team forecast'!$B4,Fivethirtyeight!$P:$P,AA$1)</f>
        <v>0</v>
      </c>
      <c r="AG4" s="2">
        <f>SUMIFS(Fivethirtyeight!$I:$I,Fivethirtyeight!$Q:$Q,'Team forecast'!$B4,Fivethirtyeight!$P:$P,AA$1)
+SUMIFS(Fivethirtyeight!$H:$H,Fivethirtyeight!$R:$R,'Team forecast'!$B4,Fivethirtyeight!$P:$P,AA$1)</f>
        <v>0</v>
      </c>
      <c r="AH4" s="2">
        <f>(SUMIFS(Fivethirtyeight!$K:$K,Fivethirtyeight!$Q:$Q,'Team forecast'!$B4,Fivethirtyeight!$P:$P,AH$1)
+SUMIFS(Fivethirtyeight!$L:$L,Fivethirtyeight!$R:$R,'Team forecast'!$B4,Fivethirtyeight!$P:$P,AH$1))
/$D4</f>
        <v>0</v>
      </c>
      <c r="AI4" s="2">
        <f>(SUMIFS(Fivethirtyeight!$L:$L,Fivethirtyeight!$Q:$Q,'Team forecast'!$B4,Fivethirtyeight!$P:$P,AH$1)
+SUMIFS(Fivethirtyeight!$K:$K,Fivethirtyeight!$R:$R,'Team forecast'!$B4,Fivethirtyeight!$P:$P,AH$1))
/$E4</f>
        <v>0</v>
      </c>
      <c r="AJ4" s="2">
        <f>(SUMIFS(Fivethirtyeight!$N:$N,Fivethirtyeight!$Q:$Q,'Team forecast'!$B4,Fivethirtyeight!$P:$P,AH$1)
+SUMIFS(Fivethirtyeight!$M:$M,Fivethirtyeight!$R:$R,'Team forecast'!$B4,Fivethirtyeight!$P:$P,AH$1))
/$F4</f>
        <v>0</v>
      </c>
      <c r="AK4" s="2">
        <f t="shared" ref="AK4:AK22" si="3">(AH4*AJ4)^0.5</f>
        <v>0</v>
      </c>
      <c r="AL4" s="2">
        <f>SUMIFS(Fivethirtyeight!$H:$H,Fivethirtyeight!$Q:$Q,'Team forecast'!$B4,Fivethirtyeight!$P:$P,AH$1)
+SUMIFS(Fivethirtyeight!$I:$I,Fivethirtyeight!$R:$R,'Team forecast'!$B4,Fivethirtyeight!$P:$P,AH$1)</f>
        <v>0</v>
      </c>
      <c r="AM4" s="2">
        <f>SUMIFS(Fivethirtyeight!$J:$J,Fivethirtyeight!$Q:$Q,'Team forecast'!$B4,Fivethirtyeight!$P:$P,AH$1)
+SUMIFS(Fivethirtyeight!$J:$J,Fivethirtyeight!$R:$R,'Team forecast'!$B4,Fivethirtyeight!$P:$P,AH$1)</f>
        <v>0</v>
      </c>
      <c r="AN4" s="2">
        <f>SUMIFS(Fivethirtyeight!$I:$I,Fivethirtyeight!$Q:$Q,'Team forecast'!$B4,Fivethirtyeight!$P:$P,AH$1)
+SUMIFS(Fivethirtyeight!$H:$H,Fivethirtyeight!$R:$R,'Team forecast'!$B4,Fivethirtyeight!$P:$P,AH$1)</f>
        <v>0</v>
      </c>
      <c r="AO4" s="2">
        <f>(SUMIFS(Fivethirtyeight!$K:$K,Fivethirtyeight!$Q:$Q,'Team forecast'!$B4,Fivethirtyeight!$P:$P,AO$1)
+SUMIFS(Fivethirtyeight!$L:$L,Fivethirtyeight!$R:$R,'Team forecast'!$B4,Fivethirtyeight!$P:$P,AO$1))
/$D4</f>
        <v>0</v>
      </c>
      <c r="AP4" s="2">
        <f>(SUMIFS(Fivethirtyeight!$L:$L,Fivethirtyeight!$Q:$Q,'Team forecast'!$B4,Fivethirtyeight!$P:$P,AO$1)
+SUMIFS(Fivethirtyeight!$K:$K,Fivethirtyeight!$R:$R,'Team forecast'!$B4,Fivethirtyeight!$P:$P,AO$1))
/$E4</f>
        <v>0</v>
      </c>
      <c r="AQ4" s="2">
        <f>(SUMIFS(Fivethirtyeight!$N:$N,Fivethirtyeight!$Q:$Q,'Team forecast'!$B4,Fivethirtyeight!$P:$P,AO$1)
+SUMIFS(Fivethirtyeight!$M:$M,Fivethirtyeight!$R:$R,'Team forecast'!$B4,Fivethirtyeight!$P:$P,AO$1))
/$F4</f>
        <v>0</v>
      </c>
      <c r="AR4" s="2">
        <f t="shared" ref="AR4:AR22" si="4">(AO4*AQ4)^0.5</f>
        <v>0</v>
      </c>
      <c r="AS4" s="2">
        <f>SUMIFS(Fivethirtyeight!$H:$H,Fivethirtyeight!$Q:$Q,'Team forecast'!$B4,Fivethirtyeight!$P:$P,AO$1)
+SUMIFS(Fivethirtyeight!$I:$I,Fivethirtyeight!$R:$R,'Team forecast'!$B4,Fivethirtyeight!$P:$P,AO$1)</f>
        <v>0</v>
      </c>
      <c r="AT4" s="2">
        <f>SUMIFS(Fivethirtyeight!$J:$J,Fivethirtyeight!$Q:$Q,'Team forecast'!$B4,Fivethirtyeight!$P:$P,AO$1)
+SUMIFS(Fivethirtyeight!$J:$J,Fivethirtyeight!$R:$R,'Team forecast'!$B4,Fivethirtyeight!$P:$P,AO$1)</f>
        <v>0</v>
      </c>
      <c r="AU4" s="2">
        <f>SUMIFS(Fivethirtyeight!$I:$I,Fivethirtyeight!$Q:$Q,'Team forecast'!$B4,Fivethirtyeight!$P:$P,AO$1)
+SUMIFS(Fivethirtyeight!$H:$H,Fivethirtyeight!$R:$R,'Team forecast'!$B4,Fivethirtyeight!$P:$P,AO$1)</f>
        <v>0</v>
      </c>
    </row>
    <row r="5" spans="2:47" x14ac:dyDescent="0.3">
      <c r="B5" s="3" t="s">
        <v>25</v>
      </c>
      <c r="C5" s="3" t="str">
        <f>INDEX(Lookup!D:D,MATCH(B5,Lookup!B:B,0))</f>
        <v>BHA</v>
      </c>
      <c r="D5" s="2">
        <f>SUMIFS(Fivethirtyeight!$K:$K,Fivethirtyeight!$Q:$Q,'Team forecast'!$B5,Fivethirtyeight!$P:$P,D$1)
+SUMIFS(Fivethirtyeight!$L:$L,Fivethirtyeight!$R:$R,'Team forecast'!$B5,Fivethirtyeight!$P:$P,D$1)</f>
        <v>1.08</v>
      </c>
      <c r="E5" s="2">
        <f>SUMIFS(Fivethirtyeight!$L:$L,Fivethirtyeight!$Q:$Q,'Team forecast'!$B5,Fivethirtyeight!$P:$P,D$1)
+SUMIFS(Fivethirtyeight!$K:$K,Fivethirtyeight!$R:$R,'Team forecast'!$B5,Fivethirtyeight!$P:$P,D$1)</f>
        <v>1.3</v>
      </c>
      <c r="F5" s="2">
        <f>SUMIFS(Fivethirtyeight!$N:$N,Fivethirtyeight!$Q:$Q,'Team forecast'!$B5,Fivethirtyeight!$P:$P,D$1)
+SUMIFS(Fivethirtyeight!$M:$M,Fivethirtyeight!$R:$R,'Team forecast'!$B5,Fivethirtyeight!$P:$P,D$1)</f>
        <v>0.27253179303401259</v>
      </c>
      <c r="G5" s="2">
        <f>D5/SUMIFS(Rotowire!F:F,Rotowire!$B:$B,'Team forecast'!$C5)</f>
        <v>0.99082568807339433</v>
      </c>
      <c r="H5" s="2">
        <f>E5/SUMIFS(Rotowire!F:F,Rotowire!$C:$C,'Team forecast'!$C5)</f>
        <v>0.68783068783068768</v>
      </c>
      <c r="I5" s="2">
        <f>F5/SUMIFS(Rotowire!W:W,Rotowire!$B:$B,'Team forecast'!$C5,Rotowire!$D:$D,"G")</f>
        <v>2.0963984079539428</v>
      </c>
      <c r="J5" s="2">
        <f>SUMIFS(Fivethirtyeight!$H:$H,Fivethirtyeight!$Q:$Q,'Team forecast'!$B5,Fivethirtyeight!$P:$P,D$1)
+SUMIFS(Fivethirtyeight!$I:$I,Fivethirtyeight!$R:$R,'Team forecast'!$B5,Fivethirtyeight!$P:$P,D$1)</f>
        <v>0.30690000000000001</v>
      </c>
      <c r="K5" s="2">
        <f>SUMIFS(Fivethirtyeight!$J:$J,Fivethirtyeight!$Q:$Q,'Team forecast'!$B5,Fivethirtyeight!$P:$P,D$1)
+SUMIFS(Fivethirtyeight!$J:$J,Fivethirtyeight!$R:$R,'Team forecast'!$B5,Fivethirtyeight!$P:$P,D$1)</f>
        <v>0.28310000000000002</v>
      </c>
      <c r="L5" s="2">
        <f>SUMIFS(Fivethirtyeight!$I:$I,Fivethirtyeight!$Q:$Q,'Team forecast'!$B5,Fivethirtyeight!$P:$P,D$1)
+SUMIFS(Fivethirtyeight!$H:$H,Fivethirtyeight!$R:$R,'Team forecast'!$B5,Fivethirtyeight!$P:$P,D$1)</f>
        <v>0.41</v>
      </c>
      <c r="M5" s="2">
        <f>(SUMIFS(Fivethirtyeight!$K:$K,Fivethirtyeight!$Q:$Q,'Team forecast'!$B5,Fivethirtyeight!$P:$P,M$1)
+SUMIFS(Fivethirtyeight!$L:$L,Fivethirtyeight!$R:$R,'Team forecast'!$B5,Fivethirtyeight!$P:$P,M$1))
/$D5</f>
        <v>0</v>
      </c>
      <c r="N5" s="2">
        <f>(SUMIFS(Fivethirtyeight!$L:$L,Fivethirtyeight!$Q:$Q,'Team forecast'!$B5,Fivethirtyeight!$P:$P,M$1)
+SUMIFS(Fivethirtyeight!$K:$K,Fivethirtyeight!$R:$R,'Team forecast'!$B5,Fivethirtyeight!$P:$P,M$1))
/$E5</f>
        <v>0</v>
      </c>
      <c r="O5" s="2">
        <f>(SUMIFS(Fivethirtyeight!$N:$N,Fivethirtyeight!$Q:$Q,'Team forecast'!$B5,Fivethirtyeight!$P:$P,M$1)
+SUMIFS(Fivethirtyeight!$M:$M,Fivethirtyeight!$R:$R,'Team forecast'!$B5,Fivethirtyeight!$P:$P,M$1))
/$F5</f>
        <v>0</v>
      </c>
      <c r="P5" s="2">
        <f t="shared" si="0"/>
        <v>0</v>
      </c>
      <c r="Q5" s="2">
        <f>SUMIFS(Fivethirtyeight!$H:$H,Fivethirtyeight!$Q:$Q,'Team forecast'!$B5,Fivethirtyeight!$P:$P,M$1)
+SUMIFS(Fivethirtyeight!$I:$I,Fivethirtyeight!$R:$R,'Team forecast'!$B5,Fivethirtyeight!$P:$P,M$1)</f>
        <v>0</v>
      </c>
      <c r="R5" s="2">
        <f>SUMIFS(Fivethirtyeight!$J:$J,Fivethirtyeight!$Q:$Q,'Team forecast'!$B5,Fivethirtyeight!$P:$P,M$1)
+SUMIFS(Fivethirtyeight!$J:$J,Fivethirtyeight!$R:$R,'Team forecast'!$B5,Fivethirtyeight!$P:$P,M$1)</f>
        <v>0</v>
      </c>
      <c r="S5" s="2">
        <f>SUMIFS(Fivethirtyeight!$I:$I,Fivethirtyeight!$Q:$Q,'Team forecast'!$B5,Fivethirtyeight!$P:$P,M$1)
+SUMIFS(Fivethirtyeight!$H:$H,Fivethirtyeight!$R:$R,'Team forecast'!$B5,Fivethirtyeight!$P:$P,M$1)</f>
        <v>0</v>
      </c>
      <c r="T5" s="2">
        <f>(SUMIFS(Fivethirtyeight!$K:$K,Fivethirtyeight!$Q:$Q,'Team forecast'!$B5,Fivethirtyeight!$P:$P,T$1)
+SUMIFS(Fivethirtyeight!$L:$L,Fivethirtyeight!$R:$R,'Team forecast'!$B5,Fivethirtyeight!$P:$P,T$1))
/$D5</f>
        <v>0</v>
      </c>
      <c r="U5" s="2">
        <f>(SUMIFS(Fivethirtyeight!$L:$L,Fivethirtyeight!$Q:$Q,'Team forecast'!$B5,Fivethirtyeight!$P:$P,T$1)
+SUMIFS(Fivethirtyeight!$K:$K,Fivethirtyeight!$R:$R,'Team forecast'!$B5,Fivethirtyeight!$P:$P,T$1))
/$E5</f>
        <v>0</v>
      </c>
      <c r="V5" s="2">
        <f>(SUMIFS(Fivethirtyeight!$N:$N,Fivethirtyeight!$Q:$Q,'Team forecast'!$B5,Fivethirtyeight!$P:$P,T$1)
+SUMIFS(Fivethirtyeight!$M:$M,Fivethirtyeight!$R:$R,'Team forecast'!$B5,Fivethirtyeight!$P:$P,T$1))
/$F5</f>
        <v>0</v>
      </c>
      <c r="W5" s="2">
        <f t="shared" si="1"/>
        <v>0</v>
      </c>
      <c r="X5" s="2">
        <f>SUMIFS(Fivethirtyeight!$H:$H,Fivethirtyeight!$Q:$Q,'Team forecast'!$B5,Fivethirtyeight!$P:$P,T$1)
+SUMIFS(Fivethirtyeight!$I:$I,Fivethirtyeight!$R:$R,'Team forecast'!$B5,Fivethirtyeight!$P:$P,T$1)</f>
        <v>0</v>
      </c>
      <c r="Y5" s="2">
        <f>SUMIFS(Fivethirtyeight!$J:$J,Fivethirtyeight!$Q:$Q,'Team forecast'!$B5,Fivethirtyeight!$P:$P,T$1)
+SUMIFS(Fivethirtyeight!$J:$J,Fivethirtyeight!$R:$R,'Team forecast'!$B5,Fivethirtyeight!$P:$P,T$1)</f>
        <v>0</v>
      </c>
      <c r="Z5" s="2">
        <f>SUMIFS(Fivethirtyeight!$I:$I,Fivethirtyeight!$Q:$Q,'Team forecast'!$B5,Fivethirtyeight!$P:$P,T$1)
+SUMIFS(Fivethirtyeight!$H:$H,Fivethirtyeight!$R:$R,'Team forecast'!$B5,Fivethirtyeight!$P:$P,T$1)</f>
        <v>0</v>
      </c>
      <c r="AA5" s="2">
        <f>(SUMIFS(Fivethirtyeight!$K:$K,Fivethirtyeight!$Q:$Q,'Team forecast'!$B5,Fivethirtyeight!$P:$P,AA$1)
+SUMIFS(Fivethirtyeight!$L:$L,Fivethirtyeight!$R:$R,'Team forecast'!$B5,Fivethirtyeight!$P:$P,AA$1))
/$D5</f>
        <v>0</v>
      </c>
      <c r="AB5" s="2">
        <f>(SUMIFS(Fivethirtyeight!$L:$L,Fivethirtyeight!$Q:$Q,'Team forecast'!$B5,Fivethirtyeight!$P:$P,AA$1)
+SUMIFS(Fivethirtyeight!$K:$K,Fivethirtyeight!$R:$R,'Team forecast'!$B5,Fivethirtyeight!$P:$P,AA$1))
/$E5</f>
        <v>0</v>
      </c>
      <c r="AC5" s="2">
        <f>(SUMIFS(Fivethirtyeight!$N:$N,Fivethirtyeight!$Q:$Q,'Team forecast'!$B5,Fivethirtyeight!$P:$P,AA$1)
+SUMIFS(Fivethirtyeight!$M:$M,Fivethirtyeight!$R:$R,'Team forecast'!$B5,Fivethirtyeight!$P:$P,AA$1))
/$F5</f>
        <v>0</v>
      </c>
      <c r="AD5" s="2">
        <f t="shared" si="2"/>
        <v>0</v>
      </c>
      <c r="AE5" s="2">
        <f>SUMIFS(Fivethirtyeight!$H:$H,Fivethirtyeight!$Q:$Q,'Team forecast'!$B5,Fivethirtyeight!$P:$P,AA$1)
+SUMIFS(Fivethirtyeight!$I:$I,Fivethirtyeight!$R:$R,'Team forecast'!$B5,Fivethirtyeight!$P:$P,AA$1)</f>
        <v>0</v>
      </c>
      <c r="AF5" s="2">
        <f>SUMIFS(Fivethirtyeight!$J:$J,Fivethirtyeight!$Q:$Q,'Team forecast'!$B5,Fivethirtyeight!$P:$P,AA$1)
+SUMIFS(Fivethirtyeight!$J:$J,Fivethirtyeight!$R:$R,'Team forecast'!$B5,Fivethirtyeight!$P:$P,AA$1)</f>
        <v>0</v>
      </c>
      <c r="AG5" s="2">
        <f>SUMIFS(Fivethirtyeight!$I:$I,Fivethirtyeight!$Q:$Q,'Team forecast'!$B5,Fivethirtyeight!$P:$P,AA$1)
+SUMIFS(Fivethirtyeight!$H:$H,Fivethirtyeight!$R:$R,'Team forecast'!$B5,Fivethirtyeight!$P:$P,AA$1)</f>
        <v>0</v>
      </c>
      <c r="AH5" s="2">
        <f>(SUMIFS(Fivethirtyeight!$K:$K,Fivethirtyeight!$Q:$Q,'Team forecast'!$B5,Fivethirtyeight!$P:$P,AH$1)
+SUMIFS(Fivethirtyeight!$L:$L,Fivethirtyeight!$R:$R,'Team forecast'!$B5,Fivethirtyeight!$P:$P,AH$1))
/$D5</f>
        <v>0</v>
      </c>
      <c r="AI5" s="2">
        <f>(SUMIFS(Fivethirtyeight!$L:$L,Fivethirtyeight!$Q:$Q,'Team forecast'!$B5,Fivethirtyeight!$P:$P,AH$1)
+SUMIFS(Fivethirtyeight!$K:$K,Fivethirtyeight!$R:$R,'Team forecast'!$B5,Fivethirtyeight!$P:$P,AH$1))
/$E5</f>
        <v>0</v>
      </c>
      <c r="AJ5" s="2">
        <f>(SUMIFS(Fivethirtyeight!$N:$N,Fivethirtyeight!$Q:$Q,'Team forecast'!$B5,Fivethirtyeight!$P:$P,AH$1)
+SUMIFS(Fivethirtyeight!$M:$M,Fivethirtyeight!$R:$R,'Team forecast'!$B5,Fivethirtyeight!$P:$P,AH$1))
/$F5</f>
        <v>0</v>
      </c>
      <c r="AK5" s="2">
        <f t="shared" si="3"/>
        <v>0</v>
      </c>
      <c r="AL5" s="2">
        <f>SUMIFS(Fivethirtyeight!$H:$H,Fivethirtyeight!$Q:$Q,'Team forecast'!$B5,Fivethirtyeight!$P:$P,AH$1)
+SUMIFS(Fivethirtyeight!$I:$I,Fivethirtyeight!$R:$R,'Team forecast'!$B5,Fivethirtyeight!$P:$P,AH$1)</f>
        <v>0</v>
      </c>
      <c r="AM5" s="2">
        <f>SUMIFS(Fivethirtyeight!$J:$J,Fivethirtyeight!$Q:$Q,'Team forecast'!$B5,Fivethirtyeight!$P:$P,AH$1)
+SUMIFS(Fivethirtyeight!$J:$J,Fivethirtyeight!$R:$R,'Team forecast'!$B5,Fivethirtyeight!$P:$P,AH$1)</f>
        <v>0</v>
      </c>
      <c r="AN5" s="2">
        <f>SUMIFS(Fivethirtyeight!$I:$I,Fivethirtyeight!$Q:$Q,'Team forecast'!$B5,Fivethirtyeight!$P:$P,AH$1)
+SUMIFS(Fivethirtyeight!$H:$H,Fivethirtyeight!$R:$R,'Team forecast'!$B5,Fivethirtyeight!$P:$P,AH$1)</f>
        <v>0</v>
      </c>
      <c r="AO5" s="2">
        <f>(SUMIFS(Fivethirtyeight!$K:$K,Fivethirtyeight!$Q:$Q,'Team forecast'!$B5,Fivethirtyeight!$P:$P,AO$1)
+SUMIFS(Fivethirtyeight!$L:$L,Fivethirtyeight!$R:$R,'Team forecast'!$B5,Fivethirtyeight!$P:$P,AO$1))
/$D5</f>
        <v>0</v>
      </c>
      <c r="AP5" s="2">
        <f>(SUMIFS(Fivethirtyeight!$L:$L,Fivethirtyeight!$Q:$Q,'Team forecast'!$B5,Fivethirtyeight!$P:$P,AO$1)
+SUMIFS(Fivethirtyeight!$K:$K,Fivethirtyeight!$R:$R,'Team forecast'!$B5,Fivethirtyeight!$P:$P,AO$1))
/$E5</f>
        <v>0</v>
      </c>
      <c r="AQ5" s="2">
        <f>(SUMIFS(Fivethirtyeight!$N:$N,Fivethirtyeight!$Q:$Q,'Team forecast'!$B5,Fivethirtyeight!$P:$P,AO$1)
+SUMIFS(Fivethirtyeight!$M:$M,Fivethirtyeight!$R:$R,'Team forecast'!$B5,Fivethirtyeight!$P:$P,AO$1))
/$F5</f>
        <v>0</v>
      </c>
      <c r="AR5" s="2">
        <f t="shared" si="4"/>
        <v>0</v>
      </c>
      <c r="AS5" s="2">
        <f>SUMIFS(Fivethirtyeight!$H:$H,Fivethirtyeight!$Q:$Q,'Team forecast'!$B5,Fivethirtyeight!$P:$P,AO$1)
+SUMIFS(Fivethirtyeight!$I:$I,Fivethirtyeight!$R:$R,'Team forecast'!$B5,Fivethirtyeight!$P:$P,AO$1)</f>
        <v>0</v>
      </c>
      <c r="AT5" s="2">
        <f>SUMIFS(Fivethirtyeight!$J:$J,Fivethirtyeight!$Q:$Q,'Team forecast'!$B5,Fivethirtyeight!$P:$P,AO$1)
+SUMIFS(Fivethirtyeight!$J:$J,Fivethirtyeight!$R:$R,'Team forecast'!$B5,Fivethirtyeight!$P:$P,AO$1)</f>
        <v>0</v>
      </c>
      <c r="AU5" s="2">
        <f>SUMIFS(Fivethirtyeight!$I:$I,Fivethirtyeight!$Q:$Q,'Team forecast'!$B5,Fivethirtyeight!$P:$P,AO$1)
+SUMIFS(Fivethirtyeight!$H:$H,Fivethirtyeight!$R:$R,'Team forecast'!$B5,Fivethirtyeight!$P:$P,AO$1)</f>
        <v>0</v>
      </c>
    </row>
    <row r="6" spans="2:47" x14ac:dyDescent="0.3">
      <c r="B6" s="3" t="s">
        <v>11</v>
      </c>
      <c r="C6" s="3" t="str">
        <f>INDEX(Lookup!D:D,MATCH(B6,Lookup!B:B,0))</f>
        <v>BRN</v>
      </c>
      <c r="D6" s="2">
        <f>SUMIFS(Fivethirtyeight!$K:$K,Fivethirtyeight!$Q:$Q,'Team forecast'!$B6,Fivethirtyeight!$P:$P,D$1)
+SUMIFS(Fivethirtyeight!$L:$L,Fivethirtyeight!$R:$R,'Team forecast'!$B6,Fivethirtyeight!$P:$P,D$1)</f>
        <v>1.32</v>
      </c>
      <c r="E6" s="2">
        <f>SUMIFS(Fivethirtyeight!$L:$L,Fivethirtyeight!$Q:$Q,'Team forecast'!$B6,Fivethirtyeight!$P:$P,D$1)
+SUMIFS(Fivethirtyeight!$K:$K,Fivethirtyeight!$R:$R,'Team forecast'!$B6,Fivethirtyeight!$P:$P,D$1)</f>
        <v>1.1599999999999999</v>
      </c>
      <c r="F6" s="2">
        <f>SUMIFS(Fivethirtyeight!$N:$N,Fivethirtyeight!$Q:$Q,'Team forecast'!$B6,Fivethirtyeight!$P:$P,D$1)
+SUMIFS(Fivethirtyeight!$M:$M,Fivethirtyeight!$R:$R,'Team forecast'!$B6,Fivethirtyeight!$P:$P,D$1)</f>
        <v>0.31348618088260533</v>
      </c>
      <c r="G6" s="2">
        <f>D6/SUMIFS(Rotowire!F:F,Rotowire!$B:$B,'Team forecast'!$C6)</f>
        <v>0.86842105263157876</v>
      </c>
      <c r="H6" s="2">
        <f>E6/SUMIFS(Rotowire!F:F,Rotowire!$C:$C,'Team forecast'!$C6)</f>
        <v>0.79999999999999993</v>
      </c>
      <c r="I6" s="2">
        <f>F6/SUMIFS(Rotowire!W:W,Rotowire!$B:$B,'Team forecast'!$C6,Rotowire!$D:$D,"G")</f>
        <v>1.3061924203441888</v>
      </c>
      <c r="J6" s="2">
        <f>SUMIFS(Fivethirtyeight!$H:$H,Fivethirtyeight!$Q:$Q,'Team forecast'!$B6,Fivethirtyeight!$P:$P,D$1)
+SUMIFS(Fivethirtyeight!$I:$I,Fivethirtyeight!$R:$R,'Team forecast'!$B6,Fivethirtyeight!$P:$P,D$1)</f>
        <v>0.39810000000000001</v>
      </c>
      <c r="K6" s="2">
        <f>SUMIFS(Fivethirtyeight!$J:$J,Fivethirtyeight!$Q:$Q,'Team forecast'!$B6,Fivethirtyeight!$P:$P,D$1)
+SUMIFS(Fivethirtyeight!$J:$J,Fivethirtyeight!$R:$R,'Team forecast'!$B6,Fivethirtyeight!$P:$P,D$1)</f>
        <v>0.27700000000000002</v>
      </c>
      <c r="L6" s="2">
        <f>SUMIFS(Fivethirtyeight!$I:$I,Fivethirtyeight!$Q:$Q,'Team forecast'!$B6,Fivethirtyeight!$P:$P,D$1)
+SUMIFS(Fivethirtyeight!$H:$H,Fivethirtyeight!$R:$R,'Team forecast'!$B6,Fivethirtyeight!$P:$P,D$1)</f>
        <v>0.32490000000000002</v>
      </c>
      <c r="M6" s="2">
        <f>(SUMIFS(Fivethirtyeight!$K:$K,Fivethirtyeight!$Q:$Q,'Team forecast'!$B6,Fivethirtyeight!$P:$P,M$1)
+SUMIFS(Fivethirtyeight!$L:$L,Fivethirtyeight!$R:$R,'Team forecast'!$B6,Fivethirtyeight!$P:$P,M$1))
/$D6</f>
        <v>0</v>
      </c>
      <c r="N6" s="2">
        <f>(SUMIFS(Fivethirtyeight!$L:$L,Fivethirtyeight!$Q:$Q,'Team forecast'!$B6,Fivethirtyeight!$P:$P,M$1)
+SUMIFS(Fivethirtyeight!$K:$K,Fivethirtyeight!$R:$R,'Team forecast'!$B6,Fivethirtyeight!$P:$P,M$1))
/$E6</f>
        <v>0</v>
      </c>
      <c r="O6" s="2">
        <f>(SUMIFS(Fivethirtyeight!$N:$N,Fivethirtyeight!$Q:$Q,'Team forecast'!$B6,Fivethirtyeight!$P:$P,M$1)
+SUMIFS(Fivethirtyeight!$M:$M,Fivethirtyeight!$R:$R,'Team forecast'!$B6,Fivethirtyeight!$P:$P,M$1))
/$F6</f>
        <v>0</v>
      </c>
      <c r="P6" s="2">
        <f t="shared" si="0"/>
        <v>0</v>
      </c>
      <c r="Q6" s="2">
        <f>SUMIFS(Fivethirtyeight!$H:$H,Fivethirtyeight!$Q:$Q,'Team forecast'!$B6,Fivethirtyeight!$P:$P,M$1)
+SUMIFS(Fivethirtyeight!$I:$I,Fivethirtyeight!$R:$R,'Team forecast'!$B6,Fivethirtyeight!$P:$P,M$1)</f>
        <v>0</v>
      </c>
      <c r="R6" s="2">
        <f>SUMIFS(Fivethirtyeight!$J:$J,Fivethirtyeight!$Q:$Q,'Team forecast'!$B6,Fivethirtyeight!$P:$P,M$1)
+SUMIFS(Fivethirtyeight!$J:$J,Fivethirtyeight!$R:$R,'Team forecast'!$B6,Fivethirtyeight!$P:$P,M$1)</f>
        <v>0</v>
      </c>
      <c r="S6" s="2">
        <f>SUMIFS(Fivethirtyeight!$I:$I,Fivethirtyeight!$Q:$Q,'Team forecast'!$B6,Fivethirtyeight!$P:$P,M$1)
+SUMIFS(Fivethirtyeight!$H:$H,Fivethirtyeight!$R:$R,'Team forecast'!$B6,Fivethirtyeight!$P:$P,M$1)</f>
        <v>0</v>
      </c>
      <c r="T6" s="2">
        <f>(SUMIFS(Fivethirtyeight!$K:$K,Fivethirtyeight!$Q:$Q,'Team forecast'!$B6,Fivethirtyeight!$P:$P,T$1)
+SUMIFS(Fivethirtyeight!$L:$L,Fivethirtyeight!$R:$R,'Team forecast'!$B6,Fivethirtyeight!$P:$P,T$1))
/$D6</f>
        <v>0</v>
      </c>
      <c r="U6" s="2">
        <f>(SUMIFS(Fivethirtyeight!$L:$L,Fivethirtyeight!$Q:$Q,'Team forecast'!$B6,Fivethirtyeight!$P:$P,T$1)
+SUMIFS(Fivethirtyeight!$K:$K,Fivethirtyeight!$R:$R,'Team forecast'!$B6,Fivethirtyeight!$P:$P,T$1))
/$E6</f>
        <v>0</v>
      </c>
      <c r="V6" s="2">
        <f>(SUMIFS(Fivethirtyeight!$N:$N,Fivethirtyeight!$Q:$Q,'Team forecast'!$B6,Fivethirtyeight!$P:$P,T$1)
+SUMIFS(Fivethirtyeight!$M:$M,Fivethirtyeight!$R:$R,'Team forecast'!$B6,Fivethirtyeight!$P:$P,T$1))
/$F6</f>
        <v>0</v>
      </c>
      <c r="W6" s="2">
        <f t="shared" si="1"/>
        <v>0</v>
      </c>
      <c r="X6" s="2">
        <f>SUMIFS(Fivethirtyeight!$H:$H,Fivethirtyeight!$Q:$Q,'Team forecast'!$B6,Fivethirtyeight!$P:$P,T$1)
+SUMIFS(Fivethirtyeight!$I:$I,Fivethirtyeight!$R:$R,'Team forecast'!$B6,Fivethirtyeight!$P:$P,T$1)</f>
        <v>0</v>
      </c>
      <c r="Y6" s="2">
        <f>SUMIFS(Fivethirtyeight!$J:$J,Fivethirtyeight!$Q:$Q,'Team forecast'!$B6,Fivethirtyeight!$P:$P,T$1)
+SUMIFS(Fivethirtyeight!$J:$J,Fivethirtyeight!$R:$R,'Team forecast'!$B6,Fivethirtyeight!$P:$P,T$1)</f>
        <v>0</v>
      </c>
      <c r="Z6" s="2">
        <f>SUMIFS(Fivethirtyeight!$I:$I,Fivethirtyeight!$Q:$Q,'Team forecast'!$B6,Fivethirtyeight!$P:$P,T$1)
+SUMIFS(Fivethirtyeight!$H:$H,Fivethirtyeight!$R:$R,'Team forecast'!$B6,Fivethirtyeight!$P:$P,T$1)</f>
        <v>0</v>
      </c>
      <c r="AA6" s="2">
        <f>(SUMIFS(Fivethirtyeight!$K:$K,Fivethirtyeight!$Q:$Q,'Team forecast'!$B6,Fivethirtyeight!$P:$P,AA$1)
+SUMIFS(Fivethirtyeight!$L:$L,Fivethirtyeight!$R:$R,'Team forecast'!$B6,Fivethirtyeight!$P:$P,AA$1))
/$D6</f>
        <v>0</v>
      </c>
      <c r="AB6" s="2">
        <f>(SUMIFS(Fivethirtyeight!$L:$L,Fivethirtyeight!$Q:$Q,'Team forecast'!$B6,Fivethirtyeight!$P:$P,AA$1)
+SUMIFS(Fivethirtyeight!$K:$K,Fivethirtyeight!$R:$R,'Team forecast'!$B6,Fivethirtyeight!$P:$P,AA$1))
/$E6</f>
        <v>0</v>
      </c>
      <c r="AC6" s="2">
        <f>(SUMIFS(Fivethirtyeight!$N:$N,Fivethirtyeight!$Q:$Q,'Team forecast'!$B6,Fivethirtyeight!$P:$P,AA$1)
+SUMIFS(Fivethirtyeight!$M:$M,Fivethirtyeight!$R:$R,'Team forecast'!$B6,Fivethirtyeight!$P:$P,AA$1))
/$F6</f>
        <v>0</v>
      </c>
      <c r="AD6" s="2">
        <f t="shared" si="2"/>
        <v>0</v>
      </c>
      <c r="AE6" s="2">
        <f>SUMIFS(Fivethirtyeight!$H:$H,Fivethirtyeight!$Q:$Q,'Team forecast'!$B6,Fivethirtyeight!$P:$P,AA$1)
+SUMIFS(Fivethirtyeight!$I:$I,Fivethirtyeight!$R:$R,'Team forecast'!$B6,Fivethirtyeight!$P:$P,AA$1)</f>
        <v>0</v>
      </c>
      <c r="AF6" s="2">
        <f>SUMIFS(Fivethirtyeight!$J:$J,Fivethirtyeight!$Q:$Q,'Team forecast'!$B6,Fivethirtyeight!$P:$P,AA$1)
+SUMIFS(Fivethirtyeight!$J:$J,Fivethirtyeight!$R:$R,'Team forecast'!$B6,Fivethirtyeight!$P:$P,AA$1)</f>
        <v>0</v>
      </c>
      <c r="AG6" s="2">
        <f>SUMIFS(Fivethirtyeight!$I:$I,Fivethirtyeight!$Q:$Q,'Team forecast'!$B6,Fivethirtyeight!$P:$P,AA$1)
+SUMIFS(Fivethirtyeight!$H:$H,Fivethirtyeight!$R:$R,'Team forecast'!$B6,Fivethirtyeight!$P:$P,AA$1)</f>
        <v>0</v>
      </c>
      <c r="AH6" s="2">
        <f>(SUMIFS(Fivethirtyeight!$K:$K,Fivethirtyeight!$Q:$Q,'Team forecast'!$B6,Fivethirtyeight!$P:$P,AH$1)
+SUMIFS(Fivethirtyeight!$L:$L,Fivethirtyeight!$R:$R,'Team forecast'!$B6,Fivethirtyeight!$P:$P,AH$1))
/$D6</f>
        <v>0</v>
      </c>
      <c r="AI6" s="2">
        <f>(SUMIFS(Fivethirtyeight!$L:$L,Fivethirtyeight!$Q:$Q,'Team forecast'!$B6,Fivethirtyeight!$P:$P,AH$1)
+SUMIFS(Fivethirtyeight!$K:$K,Fivethirtyeight!$R:$R,'Team forecast'!$B6,Fivethirtyeight!$P:$P,AH$1))
/$E6</f>
        <v>0</v>
      </c>
      <c r="AJ6" s="2">
        <f>(SUMIFS(Fivethirtyeight!$N:$N,Fivethirtyeight!$Q:$Q,'Team forecast'!$B6,Fivethirtyeight!$P:$P,AH$1)
+SUMIFS(Fivethirtyeight!$M:$M,Fivethirtyeight!$R:$R,'Team forecast'!$B6,Fivethirtyeight!$P:$P,AH$1))
/$F6</f>
        <v>0</v>
      </c>
      <c r="AK6" s="2">
        <f t="shared" si="3"/>
        <v>0</v>
      </c>
      <c r="AL6" s="2">
        <f>SUMIFS(Fivethirtyeight!$H:$H,Fivethirtyeight!$Q:$Q,'Team forecast'!$B6,Fivethirtyeight!$P:$P,AH$1)
+SUMIFS(Fivethirtyeight!$I:$I,Fivethirtyeight!$R:$R,'Team forecast'!$B6,Fivethirtyeight!$P:$P,AH$1)</f>
        <v>0</v>
      </c>
      <c r="AM6" s="2">
        <f>SUMIFS(Fivethirtyeight!$J:$J,Fivethirtyeight!$Q:$Q,'Team forecast'!$B6,Fivethirtyeight!$P:$P,AH$1)
+SUMIFS(Fivethirtyeight!$J:$J,Fivethirtyeight!$R:$R,'Team forecast'!$B6,Fivethirtyeight!$P:$P,AH$1)</f>
        <v>0</v>
      </c>
      <c r="AN6" s="2">
        <f>SUMIFS(Fivethirtyeight!$I:$I,Fivethirtyeight!$Q:$Q,'Team forecast'!$B6,Fivethirtyeight!$P:$P,AH$1)
+SUMIFS(Fivethirtyeight!$H:$H,Fivethirtyeight!$R:$R,'Team forecast'!$B6,Fivethirtyeight!$P:$P,AH$1)</f>
        <v>0</v>
      </c>
      <c r="AO6" s="2">
        <f>(SUMIFS(Fivethirtyeight!$K:$K,Fivethirtyeight!$Q:$Q,'Team forecast'!$B6,Fivethirtyeight!$P:$P,AO$1)
+SUMIFS(Fivethirtyeight!$L:$L,Fivethirtyeight!$R:$R,'Team forecast'!$B6,Fivethirtyeight!$P:$P,AO$1))
/$D6</f>
        <v>0</v>
      </c>
      <c r="AP6" s="2">
        <f>(SUMIFS(Fivethirtyeight!$L:$L,Fivethirtyeight!$Q:$Q,'Team forecast'!$B6,Fivethirtyeight!$P:$P,AO$1)
+SUMIFS(Fivethirtyeight!$K:$K,Fivethirtyeight!$R:$R,'Team forecast'!$B6,Fivethirtyeight!$P:$P,AO$1))
/$E6</f>
        <v>0</v>
      </c>
      <c r="AQ6" s="2">
        <f>(SUMIFS(Fivethirtyeight!$N:$N,Fivethirtyeight!$Q:$Q,'Team forecast'!$B6,Fivethirtyeight!$P:$P,AO$1)
+SUMIFS(Fivethirtyeight!$M:$M,Fivethirtyeight!$R:$R,'Team forecast'!$B6,Fivethirtyeight!$P:$P,AO$1))
/$F6</f>
        <v>0</v>
      </c>
      <c r="AR6" s="2">
        <f t="shared" si="4"/>
        <v>0</v>
      </c>
      <c r="AS6" s="2">
        <f>SUMIFS(Fivethirtyeight!$H:$H,Fivethirtyeight!$Q:$Q,'Team forecast'!$B6,Fivethirtyeight!$P:$P,AO$1)
+SUMIFS(Fivethirtyeight!$I:$I,Fivethirtyeight!$R:$R,'Team forecast'!$B6,Fivethirtyeight!$P:$P,AO$1)</f>
        <v>0</v>
      </c>
      <c r="AT6" s="2">
        <f>SUMIFS(Fivethirtyeight!$J:$J,Fivethirtyeight!$Q:$Q,'Team forecast'!$B6,Fivethirtyeight!$P:$P,AO$1)
+SUMIFS(Fivethirtyeight!$J:$J,Fivethirtyeight!$R:$R,'Team forecast'!$B6,Fivethirtyeight!$P:$P,AO$1)</f>
        <v>0</v>
      </c>
      <c r="AU6" s="2">
        <f>SUMIFS(Fivethirtyeight!$I:$I,Fivethirtyeight!$Q:$Q,'Team forecast'!$B6,Fivethirtyeight!$P:$P,AO$1)
+SUMIFS(Fivethirtyeight!$H:$H,Fivethirtyeight!$R:$R,'Team forecast'!$B6,Fivethirtyeight!$P:$P,AO$1)</f>
        <v>0</v>
      </c>
    </row>
    <row r="7" spans="2:47" x14ac:dyDescent="0.3">
      <c r="B7" s="3" t="s">
        <v>3</v>
      </c>
      <c r="C7" s="3" t="str">
        <f>INDEX(Lookup!D:D,MATCH(B7,Lookup!B:B,0))</f>
        <v>CHE</v>
      </c>
      <c r="D7" s="2">
        <f>SUMIFS(Fivethirtyeight!$K:$K,Fivethirtyeight!$Q:$Q,'Team forecast'!$B7,Fivethirtyeight!$P:$P,D$1)
+SUMIFS(Fivethirtyeight!$L:$L,Fivethirtyeight!$R:$R,'Team forecast'!$B7,Fivethirtyeight!$P:$P,D$1)</f>
        <v>1.87</v>
      </c>
      <c r="E7" s="2">
        <f>SUMIFS(Fivethirtyeight!$L:$L,Fivethirtyeight!$Q:$Q,'Team forecast'!$B7,Fivethirtyeight!$P:$P,D$1)
+SUMIFS(Fivethirtyeight!$K:$K,Fivethirtyeight!$R:$R,'Team forecast'!$B7,Fivethirtyeight!$P:$P,D$1)</f>
        <v>0.79</v>
      </c>
      <c r="F7" s="2">
        <f>SUMIFS(Fivethirtyeight!$N:$N,Fivethirtyeight!$Q:$Q,'Team forecast'!$B7,Fivethirtyeight!$P:$P,D$1)
+SUMIFS(Fivethirtyeight!$M:$M,Fivethirtyeight!$R:$R,'Team forecast'!$B7,Fivethirtyeight!$P:$P,D$1)</f>
        <v>0.45384479528235583</v>
      </c>
      <c r="G7" s="2">
        <f>D7/SUMIFS(Rotowire!F:F,Rotowire!$B:$B,'Team forecast'!$C7)</f>
        <v>0.93034825870646787</v>
      </c>
      <c r="H7" s="2">
        <f>E7/SUMIFS(Rotowire!F:F,Rotowire!$C:$C,'Team forecast'!$C7)</f>
        <v>0.82291666666666674</v>
      </c>
      <c r="I7" s="2">
        <f>F7/SUMIFS(Rotowire!W:W,Rotowire!$B:$B,'Team forecast'!$C7,Rotowire!$D:$D,"G")</f>
        <v>1.1346119882058896</v>
      </c>
      <c r="J7" s="2">
        <f>SUMIFS(Fivethirtyeight!$H:$H,Fivethirtyeight!$Q:$Q,'Team forecast'!$B7,Fivethirtyeight!$P:$P,D$1)
+SUMIFS(Fivethirtyeight!$I:$I,Fivethirtyeight!$R:$R,'Team forecast'!$B7,Fivethirtyeight!$P:$P,D$1)</f>
        <v>0.62609999999999999</v>
      </c>
      <c r="K7" s="2">
        <f>SUMIFS(Fivethirtyeight!$J:$J,Fivethirtyeight!$Q:$Q,'Team forecast'!$B7,Fivethirtyeight!$P:$P,D$1)
+SUMIFS(Fivethirtyeight!$J:$J,Fivethirtyeight!$R:$R,'Team forecast'!$B7,Fivethirtyeight!$P:$P,D$1)</f>
        <v>0.2238</v>
      </c>
      <c r="L7" s="2">
        <f>SUMIFS(Fivethirtyeight!$I:$I,Fivethirtyeight!$Q:$Q,'Team forecast'!$B7,Fivethirtyeight!$P:$P,D$1)
+SUMIFS(Fivethirtyeight!$H:$H,Fivethirtyeight!$R:$R,'Team forecast'!$B7,Fivethirtyeight!$P:$P,D$1)</f>
        <v>0.15010000000000001</v>
      </c>
      <c r="M7" s="2">
        <f>(SUMIFS(Fivethirtyeight!$K:$K,Fivethirtyeight!$Q:$Q,'Team forecast'!$B7,Fivethirtyeight!$P:$P,M$1)
+SUMIFS(Fivethirtyeight!$L:$L,Fivethirtyeight!$R:$R,'Team forecast'!$B7,Fivethirtyeight!$P:$P,M$1))
/$D7</f>
        <v>0</v>
      </c>
      <c r="N7" s="2">
        <f>(SUMIFS(Fivethirtyeight!$L:$L,Fivethirtyeight!$Q:$Q,'Team forecast'!$B7,Fivethirtyeight!$P:$P,M$1)
+SUMIFS(Fivethirtyeight!$K:$K,Fivethirtyeight!$R:$R,'Team forecast'!$B7,Fivethirtyeight!$P:$P,M$1))
/$E7</f>
        <v>0</v>
      </c>
      <c r="O7" s="2">
        <f>(SUMIFS(Fivethirtyeight!$N:$N,Fivethirtyeight!$Q:$Q,'Team forecast'!$B7,Fivethirtyeight!$P:$P,M$1)
+SUMIFS(Fivethirtyeight!$M:$M,Fivethirtyeight!$R:$R,'Team forecast'!$B7,Fivethirtyeight!$P:$P,M$1))
/$F7</f>
        <v>0</v>
      </c>
      <c r="P7" s="2">
        <f t="shared" si="0"/>
        <v>0</v>
      </c>
      <c r="Q7" s="2">
        <f>SUMIFS(Fivethirtyeight!$H:$H,Fivethirtyeight!$Q:$Q,'Team forecast'!$B7,Fivethirtyeight!$P:$P,M$1)
+SUMIFS(Fivethirtyeight!$I:$I,Fivethirtyeight!$R:$R,'Team forecast'!$B7,Fivethirtyeight!$P:$P,M$1)</f>
        <v>0</v>
      </c>
      <c r="R7" s="2">
        <f>SUMIFS(Fivethirtyeight!$J:$J,Fivethirtyeight!$Q:$Q,'Team forecast'!$B7,Fivethirtyeight!$P:$P,M$1)
+SUMIFS(Fivethirtyeight!$J:$J,Fivethirtyeight!$R:$R,'Team forecast'!$B7,Fivethirtyeight!$P:$P,M$1)</f>
        <v>0</v>
      </c>
      <c r="S7" s="2">
        <f>SUMIFS(Fivethirtyeight!$I:$I,Fivethirtyeight!$Q:$Q,'Team forecast'!$B7,Fivethirtyeight!$P:$P,M$1)
+SUMIFS(Fivethirtyeight!$H:$H,Fivethirtyeight!$R:$R,'Team forecast'!$B7,Fivethirtyeight!$P:$P,M$1)</f>
        <v>0</v>
      </c>
      <c r="T7" s="2">
        <f>(SUMIFS(Fivethirtyeight!$K:$K,Fivethirtyeight!$Q:$Q,'Team forecast'!$B7,Fivethirtyeight!$P:$P,T$1)
+SUMIFS(Fivethirtyeight!$L:$L,Fivethirtyeight!$R:$R,'Team forecast'!$B7,Fivethirtyeight!$P:$P,T$1))
/$D7</f>
        <v>0</v>
      </c>
      <c r="U7" s="2">
        <f>(SUMIFS(Fivethirtyeight!$L:$L,Fivethirtyeight!$Q:$Q,'Team forecast'!$B7,Fivethirtyeight!$P:$P,T$1)
+SUMIFS(Fivethirtyeight!$K:$K,Fivethirtyeight!$R:$R,'Team forecast'!$B7,Fivethirtyeight!$P:$P,T$1))
/$E7</f>
        <v>0</v>
      </c>
      <c r="V7" s="2">
        <f>(SUMIFS(Fivethirtyeight!$N:$N,Fivethirtyeight!$Q:$Q,'Team forecast'!$B7,Fivethirtyeight!$P:$P,T$1)
+SUMIFS(Fivethirtyeight!$M:$M,Fivethirtyeight!$R:$R,'Team forecast'!$B7,Fivethirtyeight!$P:$P,T$1))
/$F7</f>
        <v>0</v>
      </c>
      <c r="W7" s="2">
        <f t="shared" si="1"/>
        <v>0</v>
      </c>
      <c r="X7" s="2">
        <f>SUMIFS(Fivethirtyeight!$H:$H,Fivethirtyeight!$Q:$Q,'Team forecast'!$B7,Fivethirtyeight!$P:$P,T$1)
+SUMIFS(Fivethirtyeight!$I:$I,Fivethirtyeight!$R:$R,'Team forecast'!$B7,Fivethirtyeight!$P:$P,T$1)</f>
        <v>0</v>
      </c>
      <c r="Y7" s="2">
        <f>SUMIFS(Fivethirtyeight!$J:$J,Fivethirtyeight!$Q:$Q,'Team forecast'!$B7,Fivethirtyeight!$P:$P,T$1)
+SUMIFS(Fivethirtyeight!$J:$J,Fivethirtyeight!$R:$R,'Team forecast'!$B7,Fivethirtyeight!$P:$P,T$1)</f>
        <v>0</v>
      </c>
      <c r="Z7" s="2">
        <f>SUMIFS(Fivethirtyeight!$I:$I,Fivethirtyeight!$Q:$Q,'Team forecast'!$B7,Fivethirtyeight!$P:$P,T$1)
+SUMIFS(Fivethirtyeight!$H:$H,Fivethirtyeight!$R:$R,'Team forecast'!$B7,Fivethirtyeight!$P:$P,T$1)</f>
        <v>0</v>
      </c>
      <c r="AA7" s="2">
        <f>(SUMIFS(Fivethirtyeight!$K:$K,Fivethirtyeight!$Q:$Q,'Team forecast'!$B7,Fivethirtyeight!$P:$P,AA$1)
+SUMIFS(Fivethirtyeight!$L:$L,Fivethirtyeight!$R:$R,'Team forecast'!$B7,Fivethirtyeight!$P:$P,AA$1))
/$D7</f>
        <v>0</v>
      </c>
      <c r="AB7" s="2">
        <f>(SUMIFS(Fivethirtyeight!$L:$L,Fivethirtyeight!$Q:$Q,'Team forecast'!$B7,Fivethirtyeight!$P:$P,AA$1)
+SUMIFS(Fivethirtyeight!$K:$K,Fivethirtyeight!$R:$R,'Team forecast'!$B7,Fivethirtyeight!$P:$P,AA$1))
/$E7</f>
        <v>0</v>
      </c>
      <c r="AC7" s="2">
        <f>(SUMIFS(Fivethirtyeight!$N:$N,Fivethirtyeight!$Q:$Q,'Team forecast'!$B7,Fivethirtyeight!$P:$P,AA$1)
+SUMIFS(Fivethirtyeight!$M:$M,Fivethirtyeight!$R:$R,'Team forecast'!$B7,Fivethirtyeight!$P:$P,AA$1))
/$F7</f>
        <v>0</v>
      </c>
      <c r="AD7" s="2">
        <f t="shared" si="2"/>
        <v>0</v>
      </c>
      <c r="AE7" s="2">
        <f>SUMIFS(Fivethirtyeight!$H:$H,Fivethirtyeight!$Q:$Q,'Team forecast'!$B7,Fivethirtyeight!$P:$P,AA$1)
+SUMIFS(Fivethirtyeight!$I:$I,Fivethirtyeight!$R:$R,'Team forecast'!$B7,Fivethirtyeight!$P:$P,AA$1)</f>
        <v>0</v>
      </c>
      <c r="AF7" s="2">
        <f>SUMIFS(Fivethirtyeight!$J:$J,Fivethirtyeight!$Q:$Q,'Team forecast'!$B7,Fivethirtyeight!$P:$P,AA$1)
+SUMIFS(Fivethirtyeight!$J:$J,Fivethirtyeight!$R:$R,'Team forecast'!$B7,Fivethirtyeight!$P:$P,AA$1)</f>
        <v>0</v>
      </c>
      <c r="AG7" s="2">
        <f>SUMIFS(Fivethirtyeight!$I:$I,Fivethirtyeight!$Q:$Q,'Team forecast'!$B7,Fivethirtyeight!$P:$P,AA$1)
+SUMIFS(Fivethirtyeight!$H:$H,Fivethirtyeight!$R:$R,'Team forecast'!$B7,Fivethirtyeight!$P:$P,AA$1)</f>
        <v>0</v>
      </c>
      <c r="AH7" s="2">
        <f>(SUMIFS(Fivethirtyeight!$K:$K,Fivethirtyeight!$Q:$Q,'Team forecast'!$B7,Fivethirtyeight!$P:$P,AH$1)
+SUMIFS(Fivethirtyeight!$L:$L,Fivethirtyeight!$R:$R,'Team forecast'!$B7,Fivethirtyeight!$P:$P,AH$1))
/$D7</f>
        <v>0</v>
      </c>
      <c r="AI7" s="2">
        <f>(SUMIFS(Fivethirtyeight!$L:$L,Fivethirtyeight!$Q:$Q,'Team forecast'!$B7,Fivethirtyeight!$P:$P,AH$1)
+SUMIFS(Fivethirtyeight!$K:$K,Fivethirtyeight!$R:$R,'Team forecast'!$B7,Fivethirtyeight!$P:$P,AH$1))
/$E7</f>
        <v>0</v>
      </c>
      <c r="AJ7" s="2">
        <f>(SUMIFS(Fivethirtyeight!$N:$N,Fivethirtyeight!$Q:$Q,'Team forecast'!$B7,Fivethirtyeight!$P:$P,AH$1)
+SUMIFS(Fivethirtyeight!$M:$M,Fivethirtyeight!$R:$R,'Team forecast'!$B7,Fivethirtyeight!$P:$P,AH$1))
/$F7</f>
        <v>0</v>
      </c>
      <c r="AK7" s="2">
        <f t="shared" si="3"/>
        <v>0</v>
      </c>
      <c r="AL7" s="2">
        <f>SUMIFS(Fivethirtyeight!$H:$H,Fivethirtyeight!$Q:$Q,'Team forecast'!$B7,Fivethirtyeight!$P:$P,AH$1)
+SUMIFS(Fivethirtyeight!$I:$I,Fivethirtyeight!$R:$R,'Team forecast'!$B7,Fivethirtyeight!$P:$P,AH$1)</f>
        <v>0</v>
      </c>
      <c r="AM7" s="2">
        <f>SUMIFS(Fivethirtyeight!$J:$J,Fivethirtyeight!$Q:$Q,'Team forecast'!$B7,Fivethirtyeight!$P:$P,AH$1)
+SUMIFS(Fivethirtyeight!$J:$J,Fivethirtyeight!$R:$R,'Team forecast'!$B7,Fivethirtyeight!$P:$P,AH$1)</f>
        <v>0</v>
      </c>
      <c r="AN7" s="2">
        <f>SUMIFS(Fivethirtyeight!$I:$I,Fivethirtyeight!$Q:$Q,'Team forecast'!$B7,Fivethirtyeight!$P:$P,AH$1)
+SUMIFS(Fivethirtyeight!$H:$H,Fivethirtyeight!$R:$R,'Team forecast'!$B7,Fivethirtyeight!$P:$P,AH$1)</f>
        <v>0</v>
      </c>
      <c r="AO7" s="2">
        <f>(SUMIFS(Fivethirtyeight!$K:$K,Fivethirtyeight!$Q:$Q,'Team forecast'!$B7,Fivethirtyeight!$P:$P,AO$1)
+SUMIFS(Fivethirtyeight!$L:$L,Fivethirtyeight!$R:$R,'Team forecast'!$B7,Fivethirtyeight!$P:$P,AO$1))
/$D7</f>
        <v>0</v>
      </c>
      <c r="AP7" s="2">
        <f>(SUMIFS(Fivethirtyeight!$L:$L,Fivethirtyeight!$Q:$Q,'Team forecast'!$B7,Fivethirtyeight!$P:$P,AO$1)
+SUMIFS(Fivethirtyeight!$K:$K,Fivethirtyeight!$R:$R,'Team forecast'!$B7,Fivethirtyeight!$P:$P,AO$1))
/$E7</f>
        <v>0</v>
      </c>
      <c r="AQ7" s="2">
        <f>(SUMIFS(Fivethirtyeight!$N:$N,Fivethirtyeight!$Q:$Q,'Team forecast'!$B7,Fivethirtyeight!$P:$P,AO$1)
+SUMIFS(Fivethirtyeight!$M:$M,Fivethirtyeight!$R:$R,'Team forecast'!$B7,Fivethirtyeight!$P:$P,AO$1))
/$F7</f>
        <v>0</v>
      </c>
      <c r="AR7" s="2">
        <f t="shared" si="4"/>
        <v>0</v>
      </c>
      <c r="AS7" s="2">
        <f>SUMIFS(Fivethirtyeight!$H:$H,Fivethirtyeight!$Q:$Q,'Team forecast'!$B7,Fivethirtyeight!$P:$P,AO$1)
+SUMIFS(Fivethirtyeight!$I:$I,Fivethirtyeight!$R:$R,'Team forecast'!$B7,Fivethirtyeight!$P:$P,AO$1)</f>
        <v>0</v>
      </c>
      <c r="AT7" s="2">
        <f>SUMIFS(Fivethirtyeight!$J:$J,Fivethirtyeight!$Q:$Q,'Team forecast'!$B7,Fivethirtyeight!$P:$P,AO$1)
+SUMIFS(Fivethirtyeight!$J:$J,Fivethirtyeight!$R:$R,'Team forecast'!$B7,Fivethirtyeight!$P:$P,AO$1)</f>
        <v>0</v>
      </c>
      <c r="AU7" s="2">
        <f>SUMIFS(Fivethirtyeight!$I:$I,Fivethirtyeight!$Q:$Q,'Team forecast'!$B7,Fivethirtyeight!$P:$P,AO$1)
+SUMIFS(Fivethirtyeight!$H:$H,Fivethirtyeight!$R:$R,'Team forecast'!$B7,Fivethirtyeight!$P:$P,AO$1)</f>
        <v>0</v>
      </c>
    </row>
    <row r="8" spans="2:47" x14ac:dyDescent="0.3">
      <c r="B8" s="3" t="s">
        <v>19</v>
      </c>
      <c r="C8" s="3" t="str">
        <f>INDEX(Lookup!D:D,MATCH(B8,Lookup!B:B,0))</f>
        <v>CRY</v>
      </c>
      <c r="D8" s="2">
        <f>SUMIFS(Fivethirtyeight!$K:$K,Fivethirtyeight!$Q:$Q,'Team forecast'!$B8,Fivethirtyeight!$P:$P,D$1)
+SUMIFS(Fivethirtyeight!$L:$L,Fivethirtyeight!$R:$R,'Team forecast'!$B8,Fivethirtyeight!$P:$P,D$1)</f>
        <v>0.5</v>
      </c>
      <c r="E8" s="2">
        <f>SUMIFS(Fivethirtyeight!$L:$L,Fivethirtyeight!$Q:$Q,'Team forecast'!$B8,Fivethirtyeight!$P:$P,D$1)
+SUMIFS(Fivethirtyeight!$K:$K,Fivethirtyeight!$R:$R,'Team forecast'!$B8,Fivethirtyeight!$P:$P,D$1)</f>
        <v>2.76</v>
      </c>
      <c r="F8" s="2">
        <f>SUMIFS(Fivethirtyeight!$N:$N,Fivethirtyeight!$Q:$Q,'Team forecast'!$B8,Fivethirtyeight!$P:$P,D$1)
+SUMIFS(Fivethirtyeight!$M:$M,Fivethirtyeight!$R:$R,'Team forecast'!$B8,Fivethirtyeight!$P:$P,D$1)</f>
        <v>6.3291768359640732E-2</v>
      </c>
      <c r="G8" s="2">
        <f>D8/SUMIFS(Rotowire!F:F,Rotowire!$B:$B,'Team forecast'!$C8)</f>
        <v>0.66666666666666652</v>
      </c>
      <c r="H8" s="2">
        <f>E8/SUMIFS(Rotowire!F:F,Rotowire!$C:$C,'Team forecast'!$C8)</f>
        <v>1.0823529411764703</v>
      </c>
      <c r="I8" s="2">
        <f>F8/SUMIFS(Rotowire!W:W,Rotowire!$B:$B,'Team forecast'!$C8,Rotowire!$D:$D,"G")</f>
        <v>1.2658353671928146</v>
      </c>
      <c r="J8" s="2">
        <f>SUMIFS(Fivethirtyeight!$H:$H,Fivethirtyeight!$Q:$Q,'Team forecast'!$B8,Fivethirtyeight!$P:$P,D$1)
+SUMIFS(Fivethirtyeight!$I:$I,Fivethirtyeight!$R:$R,'Team forecast'!$B8,Fivethirtyeight!$P:$P,D$1)</f>
        <v>4.4699999999999997E-2</v>
      </c>
      <c r="K8" s="2">
        <f>SUMIFS(Fivethirtyeight!$J:$J,Fivethirtyeight!$Q:$Q,'Team forecast'!$B8,Fivethirtyeight!$P:$P,D$1)
+SUMIFS(Fivethirtyeight!$J:$J,Fivethirtyeight!$R:$R,'Team forecast'!$B8,Fivethirtyeight!$P:$P,D$1)</f>
        <v>0.1164</v>
      </c>
      <c r="L8" s="2">
        <f>SUMIFS(Fivethirtyeight!$I:$I,Fivethirtyeight!$Q:$Q,'Team forecast'!$B8,Fivethirtyeight!$P:$P,D$1)
+SUMIFS(Fivethirtyeight!$H:$H,Fivethirtyeight!$R:$R,'Team forecast'!$B8,Fivethirtyeight!$P:$P,D$1)</f>
        <v>0.83899999999999997</v>
      </c>
      <c r="M8" s="2">
        <f>(SUMIFS(Fivethirtyeight!$K:$K,Fivethirtyeight!$Q:$Q,'Team forecast'!$B8,Fivethirtyeight!$P:$P,M$1)
+SUMIFS(Fivethirtyeight!$L:$L,Fivethirtyeight!$R:$R,'Team forecast'!$B8,Fivethirtyeight!$P:$P,M$1))
/$D8</f>
        <v>0</v>
      </c>
      <c r="N8" s="2">
        <f>(SUMIFS(Fivethirtyeight!$L:$L,Fivethirtyeight!$Q:$Q,'Team forecast'!$B8,Fivethirtyeight!$P:$P,M$1)
+SUMIFS(Fivethirtyeight!$K:$K,Fivethirtyeight!$R:$R,'Team forecast'!$B8,Fivethirtyeight!$P:$P,M$1))
/$E8</f>
        <v>0</v>
      </c>
      <c r="O8" s="2">
        <f>(SUMIFS(Fivethirtyeight!$N:$N,Fivethirtyeight!$Q:$Q,'Team forecast'!$B8,Fivethirtyeight!$P:$P,M$1)
+SUMIFS(Fivethirtyeight!$M:$M,Fivethirtyeight!$R:$R,'Team forecast'!$B8,Fivethirtyeight!$P:$P,M$1))
/$F8</f>
        <v>0</v>
      </c>
      <c r="P8" s="2">
        <f t="shared" si="0"/>
        <v>0</v>
      </c>
      <c r="Q8" s="2">
        <f>SUMIFS(Fivethirtyeight!$H:$H,Fivethirtyeight!$Q:$Q,'Team forecast'!$B8,Fivethirtyeight!$P:$P,M$1)
+SUMIFS(Fivethirtyeight!$I:$I,Fivethirtyeight!$R:$R,'Team forecast'!$B8,Fivethirtyeight!$P:$P,M$1)</f>
        <v>0</v>
      </c>
      <c r="R8" s="2">
        <f>SUMIFS(Fivethirtyeight!$J:$J,Fivethirtyeight!$Q:$Q,'Team forecast'!$B8,Fivethirtyeight!$P:$P,M$1)
+SUMIFS(Fivethirtyeight!$J:$J,Fivethirtyeight!$R:$R,'Team forecast'!$B8,Fivethirtyeight!$P:$P,M$1)</f>
        <v>0</v>
      </c>
      <c r="S8" s="2">
        <f>SUMIFS(Fivethirtyeight!$I:$I,Fivethirtyeight!$Q:$Q,'Team forecast'!$B8,Fivethirtyeight!$P:$P,M$1)
+SUMIFS(Fivethirtyeight!$H:$H,Fivethirtyeight!$R:$R,'Team forecast'!$B8,Fivethirtyeight!$P:$P,M$1)</f>
        <v>0</v>
      </c>
      <c r="T8" s="2">
        <f>(SUMIFS(Fivethirtyeight!$K:$K,Fivethirtyeight!$Q:$Q,'Team forecast'!$B8,Fivethirtyeight!$P:$P,T$1)
+SUMIFS(Fivethirtyeight!$L:$L,Fivethirtyeight!$R:$R,'Team forecast'!$B8,Fivethirtyeight!$P:$P,T$1))
/$D8</f>
        <v>0</v>
      </c>
      <c r="U8" s="2">
        <f>(SUMIFS(Fivethirtyeight!$L:$L,Fivethirtyeight!$Q:$Q,'Team forecast'!$B8,Fivethirtyeight!$P:$P,T$1)
+SUMIFS(Fivethirtyeight!$K:$K,Fivethirtyeight!$R:$R,'Team forecast'!$B8,Fivethirtyeight!$P:$P,T$1))
/$E8</f>
        <v>0</v>
      </c>
      <c r="V8" s="2">
        <f>(SUMIFS(Fivethirtyeight!$N:$N,Fivethirtyeight!$Q:$Q,'Team forecast'!$B8,Fivethirtyeight!$P:$P,T$1)
+SUMIFS(Fivethirtyeight!$M:$M,Fivethirtyeight!$R:$R,'Team forecast'!$B8,Fivethirtyeight!$P:$P,T$1))
/$F8</f>
        <v>0</v>
      </c>
      <c r="W8" s="2">
        <f t="shared" si="1"/>
        <v>0</v>
      </c>
      <c r="X8" s="2">
        <f>SUMIFS(Fivethirtyeight!$H:$H,Fivethirtyeight!$Q:$Q,'Team forecast'!$B8,Fivethirtyeight!$P:$P,T$1)
+SUMIFS(Fivethirtyeight!$I:$I,Fivethirtyeight!$R:$R,'Team forecast'!$B8,Fivethirtyeight!$P:$P,T$1)</f>
        <v>0</v>
      </c>
      <c r="Y8" s="2">
        <f>SUMIFS(Fivethirtyeight!$J:$J,Fivethirtyeight!$Q:$Q,'Team forecast'!$B8,Fivethirtyeight!$P:$P,T$1)
+SUMIFS(Fivethirtyeight!$J:$J,Fivethirtyeight!$R:$R,'Team forecast'!$B8,Fivethirtyeight!$P:$P,T$1)</f>
        <v>0</v>
      </c>
      <c r="Z8" s="2">
        <f>SUMIFS(Fivethirtyeight!$I:$I,Fivethirtyeight!$Q:$Q,'Team forecast'!$B8,Fivethirtyeight!$P:$P,T$1)
+SUMIFS(Fivethirtyeight!$H:$H,Fivethirtyeight!$R:$R,'Team forecast'!$B8,Fivethirtyeight!$P:$P,T$1)</f>
        <v>0</v>
      </c>
      <c r="AA8" s="2">
        <f>(SUMIFS(Fivethirtyeight!$K:$K,Fivethirtyeight!$Q:$Q,'Team forecast'!$B8,Fivethirtyeight!$P:$P,AA$1)
+SUMIFS(Fivethirtyeight!$L:$L,Fivethirtyeight!$R:$R,'Team forecast'!$B8,Fivethirtyeight!$P:$P,AA$1))
/$D8</f>
        <v>0</v>
      </c>
      <c r="AB8" s="2">
        <f>(SUMIFS(Fivethirtyeight!$L:$L,Fivethirtyeight!$Q:$Q,'Team forecast'!$B8,Fivethirtyeight!$P:$P,AA$1)
+SUMIFS(Fivethirtyeight!$K:$K,Fivethirtyeight!$R:$R,'Team forecast'!$B8,Fivethirtyeight!$P:$P,AA$1))
/$E8</f>
        <v>0</v>
      </c>
      <c r="AC8" s="2">
        <f>(SUMIFS(Fivethirtyeight!$N:$N,Fivethirtyeight!$Q:$Q,'Team forecast'!$B8,Fivethirtyeight!$P:$P,AA$1)
+SUMIFS(Fivethirtyeight!$M:$M,Fivethirtyeight!$R:$R,'Team forecast'!$B8,Fivethirtyeight!$P:$P,AA$1))
/$F8</f>
        <v>0</v>
      </c>
      <c r="AD8" s="2">
        <f t="shared" si="2"/>
        <v>0</v>
      </c>
      <c r="AE8" s="2">
        <f>SUMIFS(Fivethirtyeight!$H:$H,Fivethirtyeight!$Q:$Q,'Team forecast'!$B8,Fivethirtyeight!$P:$P,AA$1)
+SUMIFS(Fivethirtyeight!$I:$I,Fivethirtyeight!$R:$R,'Team forecast'!$B8,Fivethirtyeight!$P:$P,AA$1)</f>
        <v>0</v>
      </c>
      <c r="AF8" s="2">
        <f>SUMIFS(Fivethirtyeight!$J:$J,Fivethirtyeight!$Q:$Q,'Team forecast'!$B8,Fivethirtyeight!$P:$P,AA$1)
+SUMIFS(Fivethirtyeight!$J:$J,Fivethirtyeight!$R:$R,'Team forecast'!$B8,Fivethirtyeight!$P:$P,AA$1)</f>
        <v>0</v>
      </c>
      <c r="AG8" s="2">
        <f>SUMIFS(Fivethirtyeight!$I:$I,Fivethirtyeight!$Q:$Q,'Team forecast'!$B8,Fivethirtyeight!$P:$P,AA$1)
+SUMIFS(Fivethirtyeight!$H:$H,Fivethirtyeight!$R:$R,'Team forecast'!$B8,Fivethirtyeight!$P:$P,AA$1)</f>
        <v>0</v>
      </c>
      <c r="AH8" s="2">
        <f>(SUMIFS(Fivethirtyeight!$K:$K,Fivethirtyeight!$Q:$Q,'Team forecast'!$B8,Fivethirtyeight!$P:$P,AH$1)
+SUMIFS(Fivethirtyeight!$L:$L,Fivethirtyeight!$R:$R,'Team forecast'!$B8,Fivethirtyeight!$P:$P,AH$1))
/$D8</f>
        <v>0</v>
      </c>
      <c r="AI8" s="2">
        <f>(SUMIFS(Fivethirtyeight!$L:$L,Fivethirtyeight!$Q:$Q,'Team forecast'!$B8,Fivethirtyeight!$P:$P,AH$1)
+SUMIFS(Fivethirtyeight!$K:$K,Fivethirtyeight!$R:$R,'Team forecast'!$B8,Fivethirtyeight!$P:$P,AH$1))
/$E8</f>
        <v>0</v>
      </c>
      <c r="AJ8" s="2">
        <f>(SUMIFS(Fivethirtyeight!$N:$N,Fivethirtyeight!$Q:$Q,'Team forecast'!$B8,Fivethirtyeight!$P:$P,AH$1)
+SUMIFS(Fivethirtyeight!$M:$M,Fivethirtyeight!$R:$R,'Team forecast'!$B8,Fivethirtyeight!$P:$P,AH$1))
/$F8</f>
        <v>0</v>
      </c>
      <c r="AK8" s="2">
        <f t="shared" si="3"/>
        <v>0</v>
      </c>
      <c r="AL8" s="2">
        <f>SUMIFS(Fivethirtyeight!$H:$H,Fivethirtyeight!$Q:$Q,'Team forecast'!$B8,Fivethirtyeight!$P:$P,AH$1)
+SUMIFS(Fivethirtyeight!$I:$I,Fivethirtyeight!$R:$R,'Team forecast'!$B8,Fivethirtyeight!$P:$P,AH$1)</f>
        <v>0</v>
      </c>
      <c r="AM8" s="2">
        <f>SUMIFS(Fivethirtyeight!$J:$J,Fivethirtyeight!$Q:$Q,'Team forecast'!$B8,Fivethirtyeight!$P:$P,AH$1)
+SUMIFS(Fivethirtyeight!$J:$J,Fivethirtyeight!$R:$R,'Team forecast'!$B8,Fivethirtyeight!$P:$P,AH$1)</f>
        <v>0</v>
      </c>
      <c r="AN8" s="2">
        <f>SUMIFS(Fivethirtyeight!$I:$I,Fivethirtyeight!$Q:$Q,'Team forecast'!$B8,Fivethirtyeight!$P:$P,AH$1)
+SUMIFS(Fivethirtyeight!$H:$H,Fivethirtyeight!$R:$R,'Team forecast'!$B8,Fivethirtyeight!$P:$P,AH$1)</f>
        <v>0</v>
      </c>
      <c r="AO8" s="2">
        <f>(SUMIFS(Fivethirtyeight!$K:$K,Fivethirtyeight!$Q:$Q,'Team forecast'!$B8,Fivethirtyeight!$P:$P,AO$1)
+SUMIFS(Fivethirtyeight!$L:$L,Fivethirtyeight!$R:$R,'Team forecast'!$B8,Fivethirtyeight!$P:$P,AO$1))
/$D8</f>
        <v>0</v>
      </c>
      <c r="AP8" s="2">
        <f>(SUMIFS(Fivethirtyeight!$L:$L,Fivethirtyeight!$Q:$Q,'Team forecast'!$B8,Fivethirtyeight!$P:$P,AO$1)
+SUMIFS(Fivethirtyeight!$K:$K,Fivethirtyeight!$R:$R,'Team forecast'!$B8,Fivethirtyeight!$P:$P,AO$1))
/$E8</f>
        <v>0</v>
      </c>
      <c r="AQ8" s="2">
        <f>(SUMIFS(Fivethirtyeight!$N:$N,Fivethirtyeight!$Q:$Q,'Team forecast'!$B8,Fivethirtyeight!$P:$P,AO$1)
+SUMIFS(Fivethirtyeight!$M:$M,Fivethirtyeight!$R:$R,'Team forecast'!$B8,Fivethirtyeight!$P:$P,AO$1))
/$F8</f>
        <v>0</v>
      </c>
      <c r="AR8" s="2">
        <f t="shared" si="4"/>
        <v>0</v>
      </c>
      <c r="AS8" s="2">
        <f>SUMIFS(Fivethirtyeight!$H:$H,Fivethirtyeight!$Q:$Q,'Team forecast'!$B8,Fivethirtyeight!$P:$P,AO$1)
+SUMIFS(Fivethirtyeight!$I:$I,Fivethirtyeight!$R:$R,'Team forecast'!$B8,Fivethirtyeight!$P:$P,AO$1)</f>
        <v>0</v>
      </c>
      <c r="AT8" s="2">
        <f>SUMIFS(Fivethirtyeight!$J:$J,Fivethirtyeight!$Q:$Q,'Team forecast'!$B8,Fivethirtyeight!$P:$P,AO$1)
+SUMIFS(Fivethirtyeight!$J:$J,Fivethirtyeight!$R:$R,'Team forecast'!$B8,Fivethirtyeight!$P:$P,AO$1)</f>
        <v>0</v>
      </c>
      <c r="AU8" s="2">
        <f>SUMIFS(Fivethirtyeight!$I:$I,Fivethirtyeight!$Q:$Q,'Team forecast'!$B8,Fivethirtyeight!$P:$P,AO$1)
+SUMIFS(Fivethirtyeight!$H:$H,Fivethirtyeight!$R:$R,'Team forecast'!$B8,Fivethirtyeight!$P:$P,AO$1)</f>
        <v>0</v>
      </c>
    </row>
    <row r="9" spans="2:47" x14ac:dyDescent="0.3">
      <c r="B9" s="3" t="s">
        <v>28</v>
      </c>
      <c r="C9" s="3" t="str">
        <f>INDEX(Lookup!D:D,MATCH(B9,Lookup!B:B,0))</f>
        <v>EVE</v>
      </c>
      <c r="D9" s="2">
        <f>SUMIFS(Fivethirtyeight!$K:$K,Fivethirtyeight!$Q:$Q,'Team forecast'!$B9,Fivethirtyeight!$P:$P,D$1)
+SUMIFS(Fivethirtyeight!$L:$L,Fivethirtyeight!$R:$R,'Team forecast'!$B9,Fivethirtyeight!$P:$P,D$1)</f>
        <v>1.04</v>
      </c>
      <c r="E9" s="2">
        <f>SUMIFS(Fivethirtyeight!$L:$L,Fivethirtyeight!$Q:$Q,'Team forecast'!$B9,Fivethirtyeight!$P:$P,D$1)
+SUMIFS(Fivethirtyeight!$K:$K,Fivethirtyeight!$R:$R,'Team forecast'!$B9,Fivethirtyeight!$P:$P,D$1)</f>
        <v>1.81</v>
      </c>
      <c r="F9" s="2">
        <f>SUMIFS(Fivethirtyeight!$N:$N,Fivethirtyeight!$Q:$Q,'Team forecast'!$B9,Fivethirtyeight!$P:$P,D$1)
+SUMIFS(Fivethirtyeight!$M:$M,Fivethirtyeight!$R:$R,'Team forecast'!$B9,Fivethirtyeight!$P:$P,D$1)</f>
        <v>0.16365413680270405</v>
      </c>
      <c r="G9" s="2">
        <f>D9/SUMIFS(Rotowire!F:F,Rotowire!$B:$B,'Team forecast'!$C9)</f>
        <v>1.118279569892473</v>
      </c>
      <c r="H9" s="2">
        <f>E9/SUMIFS(Rotowire!F:F,Rotowire!$C:$C,'Team forecast'!$C9)</f>
        <v>0.86602870813397137</v>
      </c>
      <c r="I9" s="2">
        <f>F9/SUMIFS(Rotowire!W:W,Rotowire!$B:$B,'Team forecast'!$C9,Rotowire!$D:$D,"G")</f>
        <v>1.6365413680270404</v>
      </c>
      <c r="J9" s="2">
        <f>SUMIFS(Fivethirtyeight!$H:$H,Fivethirtyeight!$Q:$Q,'Team forecast'!$B9,Fivethirtyeight!$P:$P,D$1)
+SUMIFS(Fivethirtyeight!$I:$I,Fivethirtyeight!$R:$R,'Team forecast'!$B9,Fivethirtyeight!$P:$P,D$1)</f>
        <v>0.21479999999999999</v>
      </c>
      <c r="K9" s="2">
        <f>SUMIFS(Fivethirtyeight!$J:$J,Fivethirtyeight!$Q:$Q,'Team forecast'!$B9,Fivethirtyeight!$P:$P,D$1)
+SUMIFS(Fivethirtyeight!$J:$J,Fivethirtyeight!$R:$R,'Team forecast'!$B9,Fivethirtyeight!$P:$P,D$1)</f>
        <v>0.23649999999999999</v>
      </c>
      <c r="L9" s="2">
        <f>SUMIFS(Fivethirtyeight!$I:$I,Fivethirtyeight!$Q:$Q,'Team forecast'!$B9,Fivethirtyeight!$P:$P,D$1)
+SUMIFS(Fivethirtyeight!$H:$H,Fivethirtyeight!$R:$R,'Team forecast'!$B9,Fivethirtyeight!$P:$P,D$1)</f>
        <v>0.54869999999999997</v>
      </c>
      <c r="M9" s="2">
        <f>(SUMIFS(Fivethirtyeight!$K:$K,Fivethirtyeight!$Q:$Q,'Team forecast'!$B9,Fivethirtyeight!$P:$P,M$1)
+SUMIFS(Fivethirtyeight!$L:$L,Fivethirtyeight!$R:$R,'Team forecast'!$B9,Fivethirtyeight!$P:$P,M$1))
/$D9</f>
        <v>0</v>
      </c>
      <c r="N9" s="2">
        <f>(SUMIFS(Fivethirtyeight!$L:$L,Fivethirtyeight!$Q:$Q,'Team forecast'!$B9,Fivethirtyeight!$P:$P,M$1)
+SUMIFS(Fivethirtyeight!$K:$K,Fivethirtyeight!$R:$R,'Team forecast'!$B9,Fivethirtyeight!$P:$P,M$1))
/$E9</f>
        <v>0</v>
      </c>
      <c r="O9" s="2">
        <f>(SUMIFS(Fivethirtyeight!$N:$N,Fivethirtyeight!$Q:$Q,'Team forecast'!$B9,Fivethirtyeight!$P:$P,M$1)
+SUMIFS(Fivethirtyeight!$M:$M,Fivethirtyeight!$R:$R,'Team forecast'!$B9,Fivethirtyeight!$P:$P,M$1))
/$F9</f>
        <v>0</v>
      </c>
      <c r="P9" s="2">
        <f t="shared" si="0"/>
        <v>0</v>
      </c>
      <c r="Q9" s="2">
        <f>SUMIFS(Fivethirtyeight!$H:$H,Fivethirtyeight!$Q:$Q,'Team forecast'!$B9,Fivethirtyeight!$P:$P,M$1)
+SUMIFS(Fivethirtyeight!$I:$I,Fivethirtyeight!$R:$R,'Team forecast'!$B9,Fivethirtyeight!$P:$P,M$1)</f>
        <v>0</v>
      </c>
      <c r="R9" s="2">
        <f>SUMIFS(Fivethirtyeight!$J:$J,Fivethirtyeight!$Q:$Q,'Team forecast'!$B9,Fivethirtyeight!$P:$P,M$1)
+SUMIFS(Fivethirtyeight!$J:$J,Fivethirtyeight!$R:$R,'Team forecast'!$B9,Fivethirtyeight!$P:$P,M$1)</f>
        <v>0</v>
      </c>
      <c r="S9" s="2">
        <f>SUMIFS(Fivethirtyeight!$I:$I,Fivethirtyeight!$Q:$Q,'Team forecast'!$B9,Fivethirtyeight!$P:$P,M$1)
+SUMIFS(Fivethirtyeight!$H:$H,Fivethirtyeight!$R:$R,'Team forecast'!$B9,Fivethirtyeight!$P:$P,M$1)</f>
        <v>0</v>
      </c>
      <c r="T9" s="2">
        <f>(SUMIFS(Fivethirtyeight!$K:$K,Fivethirtyeight!$Q:$Q,'Team forecast'!$B9,Fivethirtyeight!$P:$P,T$1)
+SUMIFS(Fivethirtyeight!$L:$L,Fivethirtyeight!$R:$R,'Team forecast'!$B9,Fivethirtyeight!$P:$P,T$1))
/$D9</f>
        <v>0</v>
      </c>
      <c r="U9" s="2">
        <f>(SUMIFS(Fivethirtyeight!$L:$L,Fivethirtyeight!$Q:$Q,'Team forecast'!$B9,Fivethirtyeight!$P:$P,T$1)
+SUMIFS(Fivethirtyeight!$K:$K,Fivethirtyeight!$R:$R,'Team forecast'!$B9,Fivethirtyeight!$P:$P,T$1))
/$E9</f>
        <v>0</v>
      </c>
      <c r="V9" s="2">
        <f>(SUMIFS(Fivethirtyeight!$N:$N,Fivethirtyeight!$Q:$Q,'Team forecast'!$B9,Fivethirtyeight!$P:$P,T$1)
+SUMIFS(Fivethirtyeight!$M:$M,Fivethirtyeight!$R:$R,'Team forecast'!$B9,Fivethirtyeight!$P:$P,T$1))
/$F9</f>
        <v>0</v>
      </c>
      <c r="W9" s="2">
        <f t="shared" si="1"/>
        <v>0</v>
      </c>
      <c r="X9" s="2">
        <f>SUMIFS(Fivethirtyeight!$H:$H,Fivethirtyeight!$Q:$Q,'Team forecast'!$B9,Fivethirtyeight!$P:$P,T$1)
+SUMIFS(Fivethirtyeight!$I:$I,Fivethirtyeight!$R:$R,'Team forecast'!$B9,Fivethirtyeight!$P:$P,T$1)</f>
        <v>0</v>
      </c>
      <c r="Y9" s="2">
        <f>SUMIFS(Fivethirtyeight!$J:$J,Fivethirtyeight!$Q:$Q,'Team forecast'!$B9,Fivethirtyeight!$P:$P,T$1)
+SUMIFS(Fivethirtyeight!$J:$J,Fivethirtyeight!$R:$R,'Team forecast'!$B9,Fivethirtyeight!$P:$P,T$1)</f>
        <v>0</v>
      </c>
      <c r="Z9" s="2">
        <f>SUMIFS(Fivethirtyeight!$I:$I,Fivethirtyeight!$Q:$Q,'Team forecast'!$B9,Fivethirtyeight!$P:$P,T$1)
+SUMIFS(Fivethirtyeight!$H:$H,Fivethirtyeight!$R:$R,'Team forecast'!$B9,Fivethirtyeight!$P:$P,T$1)</f>
        <v>0</v>
      </c>
      <c r="AA9" s="2">
        <f>(SUMIFS(Fivethirtyeight!$K:$K,Fivethirtyeight!$Q:$Q,'Team forecast'!$B9,Fivethirtyeight!$P:$P,AA$1)
+SUMIFS(Fivethirtyeight!$L:$L,Fivethirtyeight!$R:$R,'Team forecast'!$B9,Fivethirtyeight!$P:$P,AA$1))
/$D9</f>
        <v>0</v>
      </c>
      <c r="AB9" s="2">
        <f>(SUMIFS(Fivethirtyeight!$L:$L,Fivethirtyeight!$Q:$Q,'Team forecast'!$B9,Fivethirtyeight!$P:$P,AA$1)
+SUMIFS(Fivethirtyeight!$K:$K,Fivethirtyeight!$R:$R,'Team forecast'!$B9,Fivethirtyeight!$P:$P,AA$1))
/$E9</f>
        <v>0</v>
      </c>
      <c r="AC9" s="2">
        <f>(SUMIFS(Fivethirtyeight!$N:$N,Fivethirtyeight!$Q:$Q,'Team forecast'!$B9,Fivethirtyeight!$P:$P,AA$1)
+SUMIFS(Fivethirtyeight!$M:$M,Fivethirtyeight!$R:$R,'Team forecast'!$B9,Fivethirtyeight!$P:$P,AA$1))
/$F9</f>
        <v>0</v>
      </c>
      <c r="AD9" s="2">
        <f t="shared" si="2"/>
        <v>0</v>
      </c>
      <c r="AE9" s="2">
        <f>SUMIFS(Fivethirtyeight!$H:$H,Fivethirtyeight!$Q:$Q,'Team forecast'!$B9,Fivethirtyeight!$P:$P,AA$1)
+SUMIFS(Fivethirtyeight!$I:$I,Fivethirtyeight!$R:$R,'Team forecast'!$B9,Fivethirtyeight!$P:$P,AA$1)</f>
        <v>0</v>
      </c>
      <c r="AF9" s="2">
        <f>SUMIFS(Fivethirtyeight!$J:$J,Fivethirtyeight!$Q:$Q,'Team forecast'!$B9,Fivethirtyeight!$P:$P,AA$1)
+SUMIFS(Fivethirtyeight!$J:$J,Fivethirtyeight!$R:$R,'Team forecast'!$B9,Fivethirtyeight!$P:$P,AA$1)</f>
        <v>0</v>
      </c>
      <c r="AG9" s="2">
        <f>SUMIFS(Fivethirtyeight!$I:$I,Fivethirtyeight!$Q:$Q,'Team forecast'!$B9,Fivethirtyeight!$P:$P,AA$1)
+SUMIFS(Fivethirtyeight!$H:$H,Fivethirtyeight!$R:$R,'Team forecast'!$B9,Fivethirtyeight!$P:$P,AA$1)</f>
        <v>0</v>
      </c>
      <c r="AH9" s="2">
        <f>(SUMIFS(Fivethirtyeight!$K:$K,Fivethirtyeight!$Q:$Q,'Team forecast'!$B9,Fivethirtyeight!$P:$P,AH$1)
+SUMIFS(Fivethirtyeight!$L:$L,Fivethirtyeight!$R:$R,'Team forecast'!$B9,Fivethirtyeight!$P:$P,AH$1))
/$D9</f>
        <v>0</v>
      </c>
      <c r="AI9" s="2">
        <f>(SUMIFS(Fivethirtyeight!$L:$L,Fivethirtyeight!$Q:$Q,'Team forecast'!$B9,Fivethirtyeight!$P:$P,AH$1)
+SUMIFS(Fivethirtyeight!$K:$K,Fivethirtyeight!$R:$R,'Team forecast'!$B9,Fivethirtyeight!$P:$P,AH$1))
/$E9</f>
        <v>0</v>
      </c>
      <c r="AJ9" s="2">
        <f>(SUMIFS(Fivethirtyeight!$N:$N,Fivethirtyeight!$Q:$Q,'Team forecast'!$B9,Fivethirtyeight!$P:$P,AH$1)
+SUMIFS(Fivethirtyeight!$M:$M,Fivethirtyeight!$R:$R,'Team forecast'!$B9,Fivethirtyeight!$P:$P,AH$1))
/$F9</f>
        <v>0</v>
      </c>
      <c r="AK9" s="2">
        <f t="shared" si="3"/>
        <v>0</v>
      </c>
      <c r="AL9" s="2">
        <f>SUMIFS(Fivethirtyeight!$H:$H,Fivethirtyeight!$Q:$Q,'Team forecast'!$B9,Fivethirtyeight!$P:$P,AH$1)
+SUMIFS(Fivethirtyeight!$I:$I,Fivethirtyeight!$R:$R,'Team forecast'!$B9,Fivethirtyeight!$P:$P,AH$1)</f>
        <v>0</v>
      </c>
      <c r="AM9" s="2">
        <f>SUMIFS(Fivethirtyeight!$J:$J,Fivethirtyeight!$Q:$Q,'Team forecast'!$B9,Fivethirtyeight!$P:$P,AH$1)
+SUMIFS(Fivethirtyeight!$J:$J,Fivethirtyeight!$R:$R,'Team forecast'!$B9,Fivethirtyeight!$P:$P,AH$1)</f>
        <v>0</v>
      </c>
      <c r="AN9" s="2">
        <f>SUMIFS(Fivethirtyeight!$I:$I,Fivethirtyeight!$Q:$Q,'Team forecast'!$B9,Fivethirtyeight!$P:$P,AH$1)
+SUMIFS(Fivethirtyeight!$H:$H,Fivethirtyeight!$R:$R,'Team forecast'!$B9,Fivethirtyeight!$P:$P,AH$1)</f>
        <v>0</v>
      </c>
      <c r="AO9" s="2">
        <f>(SUMIFS(Fivethirtyeight!$K:$K,Fivethirtyeight!$Q:$Q,'Team forecast'!$B9,Fivethirtyeight!$P:$P,AO$1)
+SUMIFS(Fivethirtyeight!$L:$L,Fivethirtyeight!$R:$R,'Team forecast'!$B9,Fivethirtyeight!$P:$P,AO$1))
/$D9</f>
        <v>0</v>
      </c>
      <c r="AP9" s="2">
        <f>(SUMIFS(Fivethirtyeight!$L:$L,Fivethirtyeight!$Q:$Q,'Team forecast'!$B9,Fivethirtyeight!$P:$P,AO$1)
+SUMIFS(Fivethirtyeight!$K:$K,Fivethirtyeight!$R:$R,'Team forecast'!$B9,Fivethirtyeight!$P:$P,AO$1))
/$E9</f>
        <v>0</v>
      </c>
      <c r="AQ9" s="2">
        <f>(SUMIFS(Fivethirtyeight!$N:$N,Fivethirtyeight!$Q:$Q,'Team forecast'!$B9,Fivethirtyeight!$P:$P,AO$1)
+SUMIFS(Fivethirtyeight!$M:$M,Fivethirtyeight!$R:$R,'Team forecast'!$B9,Fivethirtyeight!$P:$P,AO$1))
/$F9</f>
        <v>0</v>
      </c>
      <c r="AR9" s="2">
        <f t="shared" si="4"/>
        <v>0</v>
      </c>
      <c r="AS9" s="2">
        <f>SUMIFS(Fivethirtyeight!$H:$H,Fivethirtyeight!$Q:$Q,'Team forecast'!$B9,Fivethirtyeight!$P:$P,AO$1)
+SUMIFS(Fivethirtyeight!$I:$I,Fivethirtyeight!$R:$R,'Team forecast'!$B9,Fivethirtyeight!$P:$P,AO$1)</f>
        <v>0</v>
      </c>
      <c r="AT9" s="2">
        <f>SUMIFS(Fivethirtyeight!$J:$J,Fivethirtyeight!$Q:$Q,'Team forecast'!$B9,Fivethirtyeight!$P:$P,AO$1)
+SUMIFS(Fivethirtyeight!$J:$J,Fivethirtyeight!$R:$R,'Team forecast'!$B9,Fivethirtyeight!$P:$P,AO$1)</f>
        <v>0</v>
      </c>
      <c r="AU9" s="2">
        <f>SUMIFS(Fivethirtyeight!$I:$I,Fivethirtyeight!$Q:$Q,'Team forecast'!$B9,Fivethirtyeight!$P:$P,AO$1)
+SUMIFS(Fivethirtyeight!$H:$H,Fivethirtyeight!$R:$R,'Team forecast'!$B9,Fivethirtyeight!$P:$P,AO$1)</f>
        <v>0</v>
      </c>
    </row>
    <row r="10" spans="2:47" x14ac:dyDescent="0.3">
      <c r="B10" s="3" t="s">
        <v>539</v>
      </c>
      <c r="C10" s="3" t="str">
        <f>INDEX(Lookup!D:D,MATCH(B10,Lookup!B:B,0))</f>
        <v>FUL</v>
      </c>
      <c r="D10" s="2">
        <f>SUMIFS(Fivethirtyeight!$K:$K,Fivethirtyeight!$Q:$Q,'Team forecast'!$B10,Fivethirtyeight!$P:$P,D$1)
+SUMIFS(Fivethirtyeight!$L:$L,Fivethirtyeight!$R:$R,'Team forecast'!$B10,Fivethirtyeight!$P:$P,D$1)</f>
        <v>1.35</v>
      </c>
      <c r="E10" s="2">
        <f>SUMIFS(Fivethirtyeight!$L:$L,Fivethirtyeight!$Q:$Q,'Team forecast'!$B10,Fivethirtyeight!$P:$P,D$1)
+SUMIFS(Fivethirtyeight!$K:$K,Fivethirtyeight!$R:$R,'Team forecast'!$B10,Fivethirtyeight!$P:$P,D$1)</f>
        <v>1.23</v>
      </c>
      <c r="F10" s="2">
        <f>SUMIFS(Fivethirtyeight!$N:$N,Fivethirtyeight!$Q:$Q,'Team forecast'!$B10,Fivethirtyeight!$P:$P,D$1)
+SUMIFS(Fivethirtyeight!$M:$M,Fivethirtyeight!$R:$R,'Team forecast'!$B10,Fivethirtyeight!$P:$P,D$1)</f>
        <v>0.29229257768085942</v>
      </c>
      <c r="G10" s="2">
        <f>D10/SUMIFS(Rotowire!F:F,Rotowire!$B:$B,'Team forecast'!$C10)</f>
        <v>0.79881656804733725</v>
      </c>
      <c r="H10" s="2">
        <f>E10/SUMIFS(Rotowire!F:F,Rotowire!$C:$C,'Team forecast'!$C10)</f>
        <v>0.8913043478260867</v>
      </c>
      <c r="I10" s="2">
        <f>F10/SUMIFS(Rotowire!W:W,Rotowire!$B:$B,'Team forecast'!$C10,Rotowire!$D:$D,"G")</f>
        <v>1.1691703107234377</v>
      </c>
      <c r="J10" s="2">
        <f>SUMIFS(Fivethirtyeight!$H:$H,Fivethirtyeight!$Q:$Q,'Team forecast'!$B10,Fivethirtyeight!$P:$P,D$1)
+SUMIFS(Fivethirtyeight!$I:$I,Fivethirtyeight!$R:$R,'Team forecast'!$B10,Fivethirtyeight!$P:$P,D$1)</f>
        <v>0.39200000000000002</v>
      </c>
      <c r="K10" s="2">
        <f>SUMIFS(Fivethirtyeight!$J:$J,Fivethirtyeight!$Q:$Q,'Team forecast'!$B10,Fivethirtyeight!$P:$P,D$1)
+SUMIFS(Fivethirtyeight!$J:$J,Fivethirtyeight!$R:$R,'Team forecast'!$B10,Fivethirtyeight!$P:$P,D$1)</f>
        <v>0.2712</v>
      </c>
      <c r="L10" s="2">
        <f>SUMIFS(Fivethirtyeight!$I:$I,Fivethirtyeight!$Q:$Q,'Team forecast'!$B10,Fivethirtyeight!$P:$P,D$1)
+SUMIFS(Fivethirtyeight!$H:$H,Fivethirtyeight!$R:$R,'Team forecast'!$B10,Fivethirtyeight!$P:$P,D$1)</f>
        <v>0.33679999999999999</v>
      </c>
      <c r="M10" s="2">
        <f>(SUMIFS(Fivethirtyeight!$K:$K,Fivethirtyeight!$Q:$Q,'Team forecast'!$B10,Fivethirtyeight!$P:$P,M$1)
+SUMIFS(Fivethirtyeight!$L:$L,Fivethirtyeight!$R:$R,'Team forecast'!$B10,Fivethirtyeight!$P:$P,M$1))
/$D10</f>
        <v>0</v>
      </c>
      <c r="N10" s="2">
        <f>(SUMIFS(Fivethirtyeight!$L:$L,Fivethirtyeight!$Q:$Q,'Team forecast'!$B10,Fivethirtyeight!$P:$P,M$1)
+SUMIFS(Fivethirtyeight!$K:$K,Fivethirtyeight!$R:$R,'Team forecast'!$B10,Fivethirtyeight!$P:$P,M$1))
/$E10</f>
        <v>0</v>
      </c>
      <c r="O10" s="2">
        <f>(SUMIFS(Fivethirtyeight!$N:$N,Fivethirtyeight!$Q:$Q,'Team forecast'!$B10,Fivethirtyeight!$P:$P,M$1)
+SUMIFS(Fivethirtyeight!$M:$M,Fivethirtyeight!$R:$R,'Team forecast'!$B10,Fivethirtyeight!$P:$P,M$1))
/$F10</f>
        <v>0</v>
      </c>
      <c r="P10" s="2">
        <f t="shared" si="0"/>
        <v>0</v>
      </c>
      <c r="Q10" s="2">
        <f>SUMIFS(Fivethirtyeight!$H:$H,Fivethirtyeight!$Q:$Q,'Team forecast'!$B10,Fivethirtyeight!$P:$P,M$1)
+SUMIFS(Fivethirtyeight!$I:$I,Fivethirtyeight!$R:$R,'Team forecast'!$B10,Fivethirtyeight!$P:$P,M$1)</f>
        <v>0</v>
      </c>
      <c r="R10" s="2">
        <f>SUMIFS(Fivethirtyeight!$J:$J,Fivethirtyeight!$Q:$Q,'Team forecast'!$B10,Fivethirtyeight!$P:$P,M$1)
+SUMIFS(Fivethirtyeight!$J:$J,Fivethirtyeight!$R:$R,'Team forecast'!$B10,Fivethirtyeight!$P:$P,M$1)</f>
        <v>0</v>
      </c>
      <c r="S10" s="2">
        <f>SUMIFS(Fivethirtyeight!$I:$I,Fivethirtyeight!$Q:$Q,'Team forecast'!$B10,Fivethirtyeight!$P:$P,M$1)
+SUMIFS(Fivethirtyeight!$H:$H,Fivethirtyeight!$R:$R,'Team forecast'!$B10,Fivethirtyeight!$P:$P,M$1)</f>
        <v>0</v>
      </c>
      <c r="T10" s="2">
        <f>(SUMIFS(Fivethirtyeight!$K:$K,Fivethirtyeight!$Q:$Q,'Team forecast'!$B10,Fivethirtyeight!$P:$P,T$1)
+SUMIFS(Fivethirtyeight!$L:$L,Fivethirtyeight!$R:$R,'Team forecast'!$B10,Fivethirtyeight!$P:$P,T$1))
/$D10</f>
        <v>0</v>
      </c>
      <c r="U10" s="2">
        <f>(SUMIFS(Fivethirtyeight!$L:$L,Fivethirtyeight!$Q:$Q,'Team forecast'!$B10,Fivethirtyeight!$P:$P,T$1)
+SUMIFS(Fivethirtyeight!$K:$K,Fivethirtyeight!$R:$R,'Team forecast'!$B10,Fivethirtyeight!$P:$P,T$1))
/$E10</f>
        <v>0</v>
      </c>
      <c r="V10" s="2">
        <f>(SUMIFS(Fivethirtyeight!$N:$N,Fivethirtyeight!$Q:$Q,'Team forecast'!$B10,Fivethirtyeight!$P:$P,T$1)
+SUMIFS(Fivethirtyeight!$M:$M,Fivethirtyeight!$R:$R,'Team forecast'!$B10,Fivethirtyeight!$P:$P,T$1))
/$F10</f>
        <v>0</v>
      </c>
      <c r="W10" s="2">
        <f t="shared" si="1"/>
        <v>0</v>
      </c>
      <c r="X10" s="2">
        <f>SUMIFS(Fivethirtyeight!$H:$H,Fivethirtyeight!$Q:$Q,'Team forecast'!$B10,Fivethirtyeight!$P:$P,T$1)
+SUMIFS(Fivethirtyeight!$I:$I,Fivethirtyeight!$R:$R,'Team forecast'!$B10,Fivethirtyeight!$P:$P,T$1)</f>
        <v>0</v>
      </c>
      <c r="Y10" s="2">
        <f>SUMIFS(Fivethirtyeight!$J:$J,Fivethirtyeight!$Q:$Q,'Team forecast'!$B10,Fivethirtyeight!$P:$P,T$1)
+SUMIFS(Fivethirtyeight!$J:$J,Fivethirtyeight!$R:$R,'Team forecast'!$B10,Fivethirtyeight!$P:$P,T$1)</f>
        <v>0</v>
      </c>
      <c r="Z10" s="2">
        <f>SUMIFS(Fivethirtyeight!$I:$I,Fivethirtyeight!$Q:$Q,'Team forecast'!$B10,Fivethirtyeight!$P:$P,T$1)
+SUMIFS(Fivethirtyeight!$H:$H,Fivethirtyeight!$R:$R,'Team forecast'!$B10,Fivethirtyeight!$P:$P,T$1)</f>
        <v>0</v>
      </c>
      <c r="AA10" s="2">
        <f>(SUMIFS(Fivethirtyeight!$K:$K,Fivethirtyeight!$Q:$Q,'Team forecast'!$B10,Fivethirtyeight!$P:$P,AA$1)
+SUMIFS(Fivethirtyeight!$L:$L,Fivethirtyeight!$R:$R,'Team forecast'!$B10,Fivethirtyeight!$P:$P,AA$1))
/$D10</f>
        <v>0</v>
      </c>
      <c r="AB10" s="2">
        <f>(SUMIFS(Fivethirtyeight!$L:$L,Fivethirtyeight!$Q:$Q,'Team forecast'!$B10,Fivethirtyeight!$P:$P,AA$1)
+SUMIFS(Fivethirtyeight!$K:$K,Fivethirtyeight!$R:$R,'Team forecast'!$B10,Fivethirtyeight!$P:$P,AA$1))
/$E10</f>
        <v>0</v>
      </c>
      <c r="AC10" s="2">
        <f>(SUMIFS(Fivethirtyeight!$N:$N,Fivethirtyeight!$Q:$Q,'Team forecast'!$B10,Fivethirtyeight!$P:$P,AA$1)
+SUMIFS(Fivethirtyeight!$M:$M,Fivethirtyeight!$R:$R,'Team forecast'!$B10,Fivethirtyeight!$P:$P,AA$1))
/$F10</f>
        <v>0</v>
      </c>
      <c r="AD10" s="2">
        <f t="shared" si="2"/>
        <v>0</v>
      </c>
      <c r="AE10" s="2">
        <f>SUMIFS(Fivethirtyeight!$H:$H,Fivethirtyeight!$Q:$Q,'Team forecast'!$B10,Fivethirtyeight!$P:$P,AA$1)
+SUMIFS(Fivethirtyeight!$I:$I,Fivethirtyeight!$R:$R,'Team forecast'!$B10,Fivethirtyeight!$P:$P,AA$1)</f>
        <v>0</v>
      </c>
      <c r="AF10" s="2">
        <f>SUMIFS(Fivethirtyeight!$J:$J,Fivethirtyeight!$Q:$Q,'Team forecast'!$B10,Fivethirtyeight!$P:$P,AA$1)
+SUMIFS(Fivethirtyeight!$J:$J,Fivethirtyeight!$R:$R,'Team forecast'!$B10,Fivethirtyeight!$P:$P,AA$1)</f>
        <v>0</v>
      </c>
      <c r="AG10" s="2">
        <f>SUMIFS(Fivethirtyeight!$I:$I,Fivethirtyeight!$Q:$Q,'Team forecast'!$B10,Fivethirtyeight!$P:$P,AA$1)
+SUMIFS(Fivethirtyeight!$H:$H,Fivethirtyeight!$R:$R,'Team forecast'!$B10,Fivethirtyeight!$P:$P,AA$1)</f>
        <v>0</v>
      </c>
      <c r="AH10" s="2">
        <f>(SUMIFS(Fivethirtyeight!$K:$K,Fivethirtyeight!$Q:$Q,'Team forecast'!$B10,Fivethirtyeight!$P:$P,AH$1)
+SUMIFS(Fivethirtyeight!$L:$L,Fivethirtyeight!$R:$R,'Team forecast'!$B10,Fivethirtyeight!$P:$P,AH$1))
/$D10</f>
        <v>0</v>
      </c>
      <c r="AI10" s="2">
        <f>(SUMIFS(Fivethirtyeight!$L:$L,Fivethirtyeight!$Q:$Q,'Team forecast'!$B10,Fivethirtyeight!$P:$P,AH$1)
+SUMIFS(Fivethirtyeight!$K:$K,Fivethirtyeight!$R:$R,'Team forecast'!$B10,Fivethirtyeight!$P:$P,AH$1))
/$E10</f>
        <v>0</v>
      </c>
      <c r="AJ10" s="2">
        <f>(SUMIFS(Fivethirtyeight!$N:$N,Fivethirtyeight!$Q:$Q,'Team forecast'!$B10,Fivethirtyeight!$P:$P,AH$1)
+SUMIFS(Fivethirtyeight!$M:$M,Fivethirtyeight!$R:$R,'Team forecast'!$B10,Fivethirtyeight!$P:$P,AH$1))
/$F10</f>
        <v>0</v>
      </c>
      <c r="AK10" s="2">
        <f t="shared" si="3"/>
        <v>0</v>
      </c>
      <c r="AL10" s="2">
        <f>SUMIFS(Fivethirtyeight!$H:$H,Fivethirtyeight!$Q:$Q,'Team forecast'!$B10,Fivethirtyeight!$P:$P,AH$1)
+SUMIFS(Fivethirtyeight!$I:$I,Fivethirtyeight!$R:$R,'Team forecast'!$B10,Fivethirtyeight!$P:$P,AH$1)</f>
        <v>0</v>
      </c>
      <c r="AM10" s="2">
        <f>SUMIFS(Fivethirtyeight!$J:$J,Fivethirtyeight!$Q:$Q,'Team forecast'!$B10,Fivethirtyeight!$P:$P,AH$1)
+SUMIFS(Fivethirtyeight!$J:$J,Fivethirtyeight!$R:$R,'Team forecast'!$B10,Fivethirtyeight!$P:$P,AH$1)</f>
        <v>0</v>
      </c>
      <c r="AN10" s="2">
        <f>SUMIFS(Fivethirtyeight!$I:$I,Fivethirtyeight!$Q:$Q,'Team forecast'!$B10,Fivethirtyeight!$P:$P,AH$1)
+SUMIFS(Fivethirtyeight!$H:$H,Fivethirtyeight!$R:$R,'Team forecast'!$B10,Fivethirtyeight!$P:$P,AH$1)</f>
        <v>0</v>
      </c>
      <c r="AO10" s="2">
        <f>(SUMIFS(Fivethirtyeight!$K:$K,Fivethirtyeight!$Q:$Q,'Team forecast'!$B10,Fivethirtyeight!$P:$P,AO$1)
+SUMIFS(Fivethirtyeight!$L:$L,Fivethirtyeight!$R:$R,'Team forecast'!$B10,Fivethirtyeight!$P:$P,AO$1))
/$D10</f>
        <v>0</v>
      </c>
      <c r="AP10" s="2">
        <f>(SUMIFS(Fivethirtyeight!$L:$L,Fivethirtyeight!$Q:$Q,'Team forecast'!$B10,Fivethirtyeight!$P:$P,AO$1)
+SUMIFS(Fivethirtyeight!$K:$K,Fivethirtyeight!$R:$R,'Team forecast'!$B10,Fivethirtyeight!$P:$P,AO$1))
/$E10</f>
        <v>0</v>
      </c>
      <c r="AQ10" s="2">
        <f>(SUMIFS(Fivethirtyeight!$N:$N,Fivethirtyeight!$Q:$Q,'Team forecast'!$B10,Fivethirtyeight!$P:$P,AO$1)
+SUMIFS(Fivethirtyeight!$M:$M,Fivethirtyeight!$R:$R,'Team forecast'!$B10,Fivethirtyeight!$P:$P,AO$1))
/$F10</f>
        <v>0</v>
      </c>
      <c r="AR10" s="2">
        <f t="shared" si="4"/>
        <v>0</v>
      </c>
      <c r="AS10" s="2">
        <f>SUMIFS(Fivethirtyeight!$H:$H,Fivethirtyeight!$Q:$Q,'Team forecast'!$B10,Fivethirtyeight!$P:$P,AO$1)
+SUMIFS(Fivethirtyeight!$I:$I,Fivethirtyeight!$R:$R,'Team forecast'!$B10,Fivethirtyeight!$P:$P,AO$1)</f>
        <v>0</v>
      </c>
      <c r="AT10" s="2">
        <f>SUMIFS(Fivethirtyeight!$J:$J,Fivethirtyeight!$Q:$Q,'Team forecast'!$B10,Fivethirtyeight!$P:$P,AO$1)
+SUMIFS(Fivethirtyeight!$J:$J,Fivethirtyeight!$R:$R,'Team forecast'!$B10,Fivethirtyeight!$P:$P,AO$1)</f>
        <v>0</v>
      </c>
      <c r="AU10" s="2">
        <f>SUMIFS(Fivethirtyeight!$I:$I,Fivethirtyeight!$Q:$Q,'Team forecast'!$B10,Fivethirtyeight!$P:$P,AO$1)
+SUMIFS(Fivethirtyeight!$H:$H,Fivethirtyeight!$R:$R,'Team forecast'!$B10,Fivethirtyeight!$P:$P,AO$1)</f>
        <v>0</v>
      </c>
    </row>
    <row r="11" spans="2:47" x14ac:dyDescent="0.3">
      <c r="B11" s="3" t="s">
        <v>648</v>
      </c>
      <c r="C11" s="3" t="str">
        <f>INDEX(Lookup!D:D,MATCH(B11,Lookup!B:B,0))</f>
        <v>LEE</v>
      </c>
      <c r="D11" s="2">
        <f>SUMIFS(Fivethirtyeight!$K:$K,Fivethirtyeight!$Q:$Q,'Team forecast'!$B11,Fivethirtyeight!$P:$P,D$1)
+SUMIFS(Fivethirtyeight!$L:$L,Fivethirtyeight!$R:$R,'Team forecast'!$B11,Fivethirtyeight!$P:$P,D$1)</f>
        <v>1.8</v>
      </c>
      <c r="E11" s="2">
        <f>SUMIFS(Fivethirtyeight!$L:$L,Fivethirtyeight!$Q:$Q,'Team forecast'!$B11,Fivethirtyeight!$P:$P,D$1)
+SUMIFS(Fivethirtyeight!$K:$K,Fivethirtyeight!$R:$R,'Team forecast'!$B11,Fivethirtyeight!$P:$P,D$1)</f>
        <v>1.3</v>
      </c>
      <c r="F11" s="2">
        <f>SUMIFS(Fivethirtyeight!$N:$N,Fivethirtyeight!$Q:$Q,'Team forecast'!$B11,Fivethirtyeight!$P:$P,D$1)
+SUMIFS(Fivethirtyeight!$M:$M,Fivethirtyeight!$R:$R,'Team forecast'!$B11,Fivethirtyeight!$P:$P,D$1)</f>
        <v>0.27253179303401259</v>
      </c>
      <c r="G11" s="2">
        <f>D11/SUMIFS(Rotowire!F:F,Rotowire!$B:$B,'Team forecast'!$C11)</f>
        <v>0.79646017699115057</v>
      </c>
      <c r="H11" s="2">
        <f>E11/SUMIFS(Rotowire!F:F,Rotowire!$C:$C,'Team forecast'!$C11)</f>
        <v>1.1504424778761062</v>
      </c>
      <c r="I11" s="2">
        <f>F11/SUMIFS(Rotowire!W:W,Rotowire!$B:$B,'Team forecast'!$C11,Rotowire!$D:$D,"G")</f>
        <v>0.82585391828488663</v>
      </c>
      <c r="J11" s="2">
        <f>SUMIFS(Fivethirtyeight!$H:$H,Fivethirtyeight!$Q:$Q,'Team forecast'!$B11,Fivethirtyeight!$P:$P,D$1)
+SUMIFS(Fivethirtyeight!$I:$I,Fivethirtyeight!$R:$R,'Team forecast'!$B11,Fivethirtyeight!$P:$P,D$1)</f>
        <v>0.4859</v>
      </c>
      <c r="K11" s="2">
        <f>SUMIFS(Fivethirtyeight!$J:$J,Fivethirtyeight!$Q:$Q,'Team forecast'!$B11,Fivethirtyeight!$P:$P,D$1)
+SUMIFS(Fivethirtyeight!$J:$J,Fivethirtyeight!$R:$R,'Team forecast'!$B11,Fivethirtyeight!$P:$P,D$1)</f>
        <v>0.23730000000000001</v>
      </c>
      <c r="L11" s="2">
        <f>SUMIFS(Fivethirtyeight!$I:$I,Fivethirtyeight!$Q:$Q,'Team forecast'!$B11,Fivethirtyeight!$P:$P,D$1)
+SUMIFS(Fivethirtyeight!$H:$H,Fivethirtyeight!$R:$R,'Team forecast'!$B11,Fivethirtyeight!$P:$P,D$1)</f>
        <v>0.27679999999999999</v>
      </c>
      <c r="M11" s="2">
        <f>(SUMIFS(Fivethirtyeight!$K:$K,Fivethirtyeight!$Q:$Q,'Team forecast'!$B11,Fivethirtyeight!$P:$P,M$1)
+SUMIFS(Fivethirtyeight!$L:$L,Fivethirtyeight!$R:$R,'Team forecast'!$B11,Fivethirtyeight!$P:$P,M$1))
/$D11</f>
        <v>0</v>
      </c>
      <c r="N11" s="2">
        <f>(SUMIFS(Fivethirtyeight!$L:$L,Fivethirtyeight!$Q:$Q,'Team forecast'!$B11,Fivethirtyeight!$P:$P,M$1)
+SUMIFS(Fivethirtyeight!$K:$K,Fivethirtyeight!$R:$R,'Team forecast'!$B11,Fivethirtyeight!$P:$P,M$1))
/$E11</f>
        <v>0</v>
      </c>
      <c r="O11" s="2">
        <f>(SUMIFS(Fivethirtyeight!$N:$N,Fivethirtyeight!$Q:$Q,'Team forecast'!$B11,Fivethirtyeight!$P:$P,M$1)
+SUMIFS(Fivethirtyeight!$M:$M,Fivethirtyeight!$R:$R,'Team forecast'!$B11,Fivethirtyeight!$P:$P,M$1))
/$F11</f>
        <v>0</v>
      </c>
      <c r="P11" s="2">
        <f t="shared" si="0"/>
        <v>0</v>
      </c>
      <c r="Q11" s="2">
        <f>SUMIFS(Fivethirtyeight!$H:$H,Fivethirtyeight!$Q:$Q,'Team forecast'!$B11,Fivethirtyeight!$P:$P,M$1)
+SUMIFS(Fivethirtyeight!$I:$I,Fivethirtyeight!$R:$R,'Team forecast'!$B11,Fivethirtyeight!$P:$P,M$1)</f>
        <v>0</v>
      </c>
      <c r="R11" s="2">
        <f>SUMIFS(Fivethirtyeight!$J:$J,Fivethirtyeight!$Q:$Q,'Team forecast'!$B11,Fivethirtyeight!$P:$P,M$1)
+SUMIFS(Fivethirtyeight!$J:$J,Fivethirtyeight!$R:$R,'Team forecast'!$B11,Fivethirtyeight!$P:$P,M$1)</f>
        <v>0</v>
      </c>
      <c r="S11" s="2">
        <f>SUMIFS(Fivethirtyeight!$I:$I,Fivethirtyeight!$Q:$Q,'Team forecast'!$B11,Fivethirtyeight!$P:$P,M$1)
+SUMIFS(Fivethirtyeight!$H:$H,Fivethirtyeight!$R:$R,'Team forecast'!$B11,Fivethirtyeight!$P:$P,M$1)</f>
        <v>0</v>
      </c>
      <c r="T11" s="2">
        <f>(SUMIFS(Fivethirtyeight!$K:$K,Fivethirtyeight!$Q:$Q,'Team forecast'!$B11,Fivethirtyeight!$P:$P,T$1)
+SUMIFS(Fivethirtyeight!$L:$L,Fivethirtyeight!$R:$R,'Team forecast'!$B11,Fivethirtyeight!$P:$P,T$1))
/$D11</f>
        <v>0</v>
      </c>
      <c r="U11" s="2">
        <f>(SUMIFS(Fivethirtyeight!$L:$L,Fivethirtyeight!$Q:$Q,'Team forecast'!$B11,Fivethirtyeight!$P:$P,T$1)
+SUMIFS(Fivethirtyeight!$K:$K,Fivethirtyeight!$R:$R,'Team forecast'!$B11,Fivethirtyeight!$P:$P,T$1))
/$E11</f>
        <v>0</v>
      </c>
      <c r="V11" s="2">
        <f>(SUMIFS(Fivethirtyeight!$N:$N,Fivethirtyeight!$Q:$Q,'Team forecast'!$B11,Fivethirtyeight!$P:$P,T$1)
+SUMIFS(Fivethirtyeight!$M:$M,Fivethirtyeight!$R:$R,'Team forecast'!$B11,Fivethirtyeight!$P:$P,T$1))
/$F11</f>
        <v>0</v>
      </c>
      <c r="W11" s="2">
        <f t="shared" si="1"/>
        <v>0</v>
      </c>
      <c r="X11" s="2">
        <f>SUMIFS(Fivethirtyeight!$H:$H,Fivethirtyeight!$Q:$Q,'Team forecast'!$B11,Fivethirtyeight!$P:$P,T$1)
+SUMIFS(Fivethirtyeight!$I:$I,Fivethirtyeight!$R:$R,'Team forecast'!$B11,Fivethirtyeight!$P:$P,T$1)</f>
        <v>0</v>
      </c>
      <c r="Y11" s="2">
        <f>SUMIFS(Fivethirtyeight!$J:$J,Fivethirtyeight!$Q:$Q,'Team forecast'!$B11,Fivethirtyeight!$P:$P,T$1)
+SUMIFS(Fivethirtyeight!$J:$J,Fivethirtyeight!$R:$R,'Team forecast'!$B11,Fivethirtyeight!$P:$P,T$1)</f>
        <v>0</v>
      </c>
      <c r="Z11" s="2">
        <f>SUMIFS(Fivethirtyeight!$I:$I,Fivethirtyeight!$Q:$Q,'Team forecast'!$B11,Fivethirtyeight!$P:$P,T$1)
+SUMIFS(Fivethirtyeight!$H:$H,Fivethirtyeight!$R:$R,'Team forecast'!$B11,Fivethirtyeight!$P:$P,T$1)</f>
        <v>0</v>
      </c>
      <c r="AA11" s="2">
        <f>(SUMIFS(Fivethirtyeight!$K:$K,Fivethirtyeight!$Q:$Q,'Team forecast'!$B11,Fivethirtyeight!$P:$P,AA$1)
+SUMIFS(Fivethirtyeight!$L:$L,Fivethirtyeight!$R:$R,'Team forecast'!$B11,Fivethirtyeight!$P:$P,AA$1))
/$D11</f>
        <v>0</v>
      </c>
      <c r="AB11" s="2">
        <f>(SUMIFS(Fivethirtyeight!$L:$L,Fivethirtyeight!$Q:$Q,'Team forecast'!$B11,Fivethirtyeight!$P:$P,AA$1)
+SUMIFS(Fivethirtyeight!$K:$K,Fivethirtyeight!$R:$R,'Team forecast'!$B11,Fivethirtyeight!$P:$P,AA$1))
/$E11</f>
        <v>0</v>
      </c>
      <c r="AC11" s="2">
        <f>(SUMIFS(Fivethirtyeight!$N:$N,Fivethirtyeight!$Q:$Q,'Team forecast'!$B11,Fivethirtyeight!$P:$P,AA$1)
+SUMIFS(Fivethirtyeight!$M:$M,Fivethirtyeight!$R:$R,'Team forecast'!$B11,Fivethirtyeight!$P:$P,AA$1))
/$F11</f>
        <v>0</v>
      </c>
      <c r="AD11" s="2">
        <f t="shared" si="2"/>
        <v>0</v>
      </c>
      <c r="AE11" s="2">
        <f>SUMIFS(Fivethirtyeight!$H:$H,Fivethirtyeight!$Q:$Q,'Team forecast'!$B11,Fivethirtyeight!$P:$P,AA$1)
+SUMIFS(Fivethirtyeight!$I:$I,Fivethirtyeight!$R:$R,'Team forecast'!$B11,Fivethirtyeight!$P:$P,AA$1)</f>
        <v>0</v>
      </c>
      <c r="AF11" s="2">
        <f>SUMIFS(Fivethirtyeight!$J:$J,Fivethirtyeight!$Q:$Q,'Team forecast'!$B11,Fivethirtyeight!$P:$P,AA$1)
+SUMIFS(Fivethirtyeight!$J:$J,Fivethirtyeight!$R:$R,'Team forecast'!$B11,Fivethirtyeight!$P:$P,AA$1)</f>
        <v>0</v>
      </c>
      <c r="AG11" s="2">
        <f>SUMIFS(Fivethirtyeight!$I:$I,Fivethirtyeight!$Q:$Q,'Team forecast'!$B11,Fivethirtyeight!$P:$P,AA$1)
+SUMIFS(Fivethirtyeight!$H:$H,Fivethirtyeight!$R:$R,'Team forecast'!$B11,Fivethirtyeight!$P:$P,AA$1)</f>
        <v>0</v>
      </c>
      <c r="AH11" s="2">
        <f>(SUMIFS(Fivethirtyeight!$K:$K,Fivethirtyeight!$Q:$Q,'Team forecast'!$B11,Fivethirtyeight!$P:$P,AH$1)
+SUMIFS(Fivethirtyeight!$L:$L,Fivethirtyeight!$R:$R,'Team forecast'!$B11,Fivethirtyeight!$P:$P,AH$1))
/$D11</f>
        <v>0</v>
      </c>
      <c r="AI11" s="2">
        <f>(SUMIFS(Fivethirtyeight!$L:$L,Fivethirtyeight!$Q:$Q,'Team forecast'!$B11,Fivethirtyeight!$P:$P,AH$1)
+SUMIFS(Fivethirtyeight!$K:$K,Fivethirtyeight!$R:$R,'Team forecast'!$B11,Fivethirtyeight!$P:$P,AH$1))
/$E11</f>
        <v>0</v>
      </c>
      <c r="AJ11" s="2">
        <f>(SUMIFS(Fivethirtyeight!$N:$N,Fivethirtyeight!$Q:$Q,'Team forecast'!$B11,Fivethirtyeight!$P:$P,AH$1)
+SUMIFS(Fivethirtyeight!$M:$M,Fivethirtyeight!$R:$R,'Team forecast'!$B11,Fivethirtyeight!$P:$P,AH$1))
/$F11</f>
        <v>0</v>
      </c>
      <c r="AK11" s="2">
        <f t="shared" si="3"/>
        <v>0</v>
      </c>
      <c r="AL11" s="2">
        <f>SUMIFS(Fivethirtyeight!$H:$H,Fivethirtyeight!$Q:$Q,'Team forecast'!$B11,Fivethirtyeight!$P:$P,AH$1)
+SUMIFS(Fivethirtyeight!$I:$I,Fivethirtyeight!$R:$R,'Team forecast'!$B11,Fivethirtyeight!$P:$P,AH$1)</f>
        <v>0</v>
      </c>
      <c r="AM11" s="2">
        <f>SUMIFS(Fivethirtyeight!$J:$J,Fivethirtyeight!$Q:$Q,'Team forecast'!$B11,Fivethirtyeight!$P:$P,AH$1)
+SUMIFS(Fivethirtyeight!$J:$J,Fivethirtyeight!$R:$R,'Team forecast'!$B11,Fivethirtyeight!$P:$P,AH$1)</f>
        <v>0</v>
      </c>
      <c r="AN11" s="2">
        <f>SUMIFS(Fivethirtyeight!$I:$I,Fivethirtyeight!$Q:$Q,'Team forecast'!$B11,Fivethirtyeight!$P:$P,AH$1)
+SUMIFS(Fivethirtyeight!$H:$H,Fivethirtyeight!$R:$R,'Team forecast'!$B11,Fivethirtyeight!$P:$P,AH$1)</f>
        <v>0</v>
      </c>
      <c r="AO11" s="2">
        <f>(SUMIFS(Fivethirtyeight!$K:$K,Fivethirtyeight!$Q:$Q,'Team forecast'!$B11,Fivethirtyeight!$P:$P,AO$1)
+SUMIFS(Fivethirtyeight!$L:$L,Fivethirtyeight!$R:$R,'Team forecast'!$B11,Fivethirtyeight!$P:$P,AO$1))
/$D11</f>
        <v>0</v>
      </c>
      <c r="AP11" s="2">
        <f>(SUMIFS(Fivethirtyeight!$L:$L,Fivethirtyeight!$Q:$Q,'Team forecast'!$B11,Fivethirtyeight!$P:$P,AO$1)
+SUMIFS(Fivethirtyeight!$K:$K,Fivethirtyeight!$R:$R,'Team forecast'!$B11,Fivethirtyeight!$P:$P,AO$1))
/$E11</f>
        <v>0</v>
      </c>
      <c r="AQ11" s="2">
        <f>(SUMIFS(Fivethirtyeight!$N:$N,Fivethirtyeight!$Q:$Q,'Team forecast'!$B11,Fivethirtyeight!$P:$P,AO$1)
+SUMIFS(Fivethirtyeight!$M:$M,Fivethirtyeight!$R:$R,'Team forecast'!$B11,Fivethirtyeight!$P:$P,AO$1))
/$F11</f>
        <v>0</v>
      </c>
      <c r="AR11" s="2">
        <f t="shared" si="4"/>
        <v>0</v>
      </c>
      <c r="AS11" s="2">
        <f>SUMIFS(Fivethirtyeight!$H:$H,Fivethirtyeight!$Q:$Q,'Team forecast'!$B11,Fivethirtyeight!$P:$P,AO$1)
+SUMIFS(Fivethirtyeight!$I:$I,Fivethirtyeight!$R:$R,'Team forecast'!$B11,Fivethirtyeight!$P:$P,AO$1)</f>
        <v>0</v>
      </c>
      <c r="AT11" s="2">
        <f>SUMIFS(Fivethirtyeight!$J:$J,Fivethirtyeight!$Q:$Q,'Team forecast'!$B11,Fivethirtyeight!$P:$P,AO$1)
+SUMIFS(Fivethirtyeight!$J:$J,Fivethirtyeight!$R:$R,'Team forecast'!$B11,Fivethirtyeight!$P:$P,AO$1)</f>
        <v>0</v>
      </c>
      <c r="AU11" s="2">
        <f>SUMIFS(Fivethirtyeight!$I:$I,Fivethirtyeight!$Q:$Q,'Team forecast'!$B11,Fivethirtyeight!$P:$P,AO$1)
+SUMIFS(Fivethirtyeight!$H:$H,Fivethirtyeight!$R:$R,'Team forecast'!$B11,Fivethirtyeight!$P:$P,AO$1)</f>
        <v>0</v>
      </c>
    </row>
    <row r="12" spans="2:47" x14ac:dyDescent="0.3">
      <c r="B12" s="3" t="s">
        <v>27</v>
      </c>
      <c r="C12" s="3" t="str">
        <f>INDEX(Lookup!D:D,MATCH(B12,Lookup!B:B,0))</f>
        <v>LEI</v>
      </c>
      <c r="D12" s="2">
        <f>SUMIFS(Fivethirtyeight!$K:$K,Fivethirtyeight!$Q:$Q,'Team forecast'!$B12,Fivethirtyeight!$P:$P,D$1)
+SUMIFS(Fivethirtyeight!$L:$L,Fivethirtyeight!$R:$R,'Team forecast'!$B12,Fivethirtyeight!$P:$P,D$1)</f>
        <v>1.87</v>
      </c>
      <c r="E12" s="2">
        <f>SUMIFS(Fivethirtyeight!$L:$L,Fivethirtyeight!$Q:$Q,'Team forecast'!$B12,Fivethirtyeight!$P:$P,D$1)
+SUMIFS(Fivethirtyeight!$K:$K,Fivethirtyeight!$R:$R,'Team forecast'!$B12,Fivethirtyeight!$P:$P,D$1)</f>
        <v>1.1200000000000001</v>
      </c>
      <c r="F12" s="2">
        <f>SUMIFS(Fivethirtyeight!$N:$N,Fivethirtyeight!$Q:$Q,'Team forecast'!$B12,Fivethirtyeight!$P:$P,D$1)
+SUMIFS(Fivethirtyeight!$M:$M,Fivethirtyeight!$R:$R,'Team forecast'!$B12,Fivethirtyeight!$P:$P,D$1)</f>
        <v>0.32627979462303947</v>
      </c>
      <c r="G12" s="2">
        <f>D12/SUMIFS(Rotowire!F:F,Rotowire!$B:$B,'Team forecast'!$C12)</f>
        <v>1.0388888888888888</v>
      </c>
      <c r="H12" s="2">
        <f>E12/SUMIFS(Rotowire!F:F,Rotowire!$C:$C,'Team forecast'!$C12)</f>
        <v>0.81751824817518248</v>
      </c>
      <c r="I12" s="2">
        <f>F12/SUMIFS(Rotowire!W:W,Rotowire!$B:$B,'Team forecast'!$C12,Rotowire!$D:$D,"G")</f>
        <v>1.2549222870116903</v>
      </c>
      <c r="J12" s="2">
        <f>SUMIFS(Fivethirtyeight!$H:$H,Fivethirtyeight!$Q:$Q,'Team forecast'!$B12,Fivethirtyeight!$P:$P,D$1)
+SUMIFS(Fivethirtyeight!$I:$I,Fivethirtyeight!$R:$R,'Team forecast'!$B12,Fivethirtyeight!$P:$P,D$1)</f>
        <v>0.54369999999999996</v>
      </c>
      <c r="K12" s="2">
        <f>SUMIFS(Fivethirtyeight!$J:$J,Fivethirtyeight!$Q:$Q,'Team forecast'!$B12,Fivethirtyeight!$P:$P,D$1)
+SUMIFS(Fivethirtyeight!$J:$J,Fivethirtyeight!$R:$R,'Team forecast'!$B12,Fivethirtyeight!$P:$P,D$1)</f>
        <v>0.23169999999999999</v>
      </c>
      <c r="L12" s="2">
        <f>SUMIFS(Fivethirtyeight!$I:$I,Fivethirtyeight!$Q:$Q,'Team forecast'!$B12,Fivethirtyeight!$P:$P,D$1)
+SUMIFS(Fivethirtyeight!$H:$H,Fivethirtyeight!$R:$R,'Team forecast'!$B12,Fivethirtyeight!$P:$P,D$1)</f>
        <v>0.22459999999999999</v>
      </c>
      <c r="M12" s="2">
        <f>(SUMIFS(Fivethirtyeight!$K:$K,Fivethirtyeight!$Q:$Q,'Team forecast'!$B12,Fivethirtyeight!$P:$P,M$1)
+SUMIFS(Fivethirtyeight!$L:$L,Fivethirtyeight!$R:$R,'Team forecast'!$B12,Fivethirtyeight!$P:$P,M$1))
/$D12</f>
        <v>0</v>
      </c>
      <c r="N12" s="2">
        <f>(SUMIFS(Fivethirtyeight!$L:$L,Fivethirtyeight!$Q:$Q,'Team forecast'!$B12,Fivethirtyeight!$P:$P,M$1)
+SUMIFS(Fivethirtyeight!$K:$K,Fivethirtyeight!$R:$R,'Team forecast'!$B12,Fivethirtyeight!$P:$P,M$1))
/$E12</f>
        <v>0</v>
      </c>
      <c r="O12" s="2">
        <f>(SUMIFS(Fivethirtyeight!$N:$N,Fivethirtyeight!$Q:$Q,'Team forecast'!$B12,Fivethirtyeight!$P:$P,M$1)
+SUMIFS(Fivethirtyeight!$M:$M,Fivethirtyeight!$R:$R,'Team forecast'!$B12,Fivethirtyeight!$P:$P,M$1))
/$F12</f>
        <v>0</v>
      </c>
      <c r="P12" s="2">
        <f t="shared" si="0"/>
        <v>0</v>
      </c>
      <c r="Q12" s="2">
        <f>SUMIFS(Fivethirtyeight!$H:$H,Fivethirtyeight!$Q:$Q,'Team forecast'!$B12,Fivethirtyeight!$P:$P,M$1)
+SUMIFS(Fivethirtyeight!$I:$I,Fivethirtyeight!$R:$R,'Team forecast'!$B12,Fivethirtyeight!$P:$P,M$1)</f>
        <v>0</v>
      </c>
      <c r="R12" s="2">
        <f>SUMIFS(Fivethirtyeight!$J:$J,Fivethirtyeight!$Q:$Q,'Team forecast'!$B12,Fivethirtyeight!$P:$P,M$1)
+SUMIFS(Fivethirtyeight!$J:$J,Fivethirtyeight!$R:$R,'Team forecast'!$B12,Fivethirtyeight!$P:$P,M$1)</f>
        <v>0</v>
      </c>
      <c r="S12" s="2">
        <f>SUMIFS(Fivethirtyeight!$I:$I,Fivethirtyeight!$Q:$Q,'Team forecast'!$B12,Fivethirtyeight!$P:$P,M$1)
+SUMIFS(Fivethirtyeight!$H:$H,Fivethirtyeight!$R:$R,'Team forecast'!$B12,Fivethirtyeight!$P:$P,M$1)</f>
        <v>0</v>
      </c>
      <c r="T12" s="2">
        <f>(SUMIFS(Fivethirtyeight!$K:$K,Fivethirtyeight!$Q:$Q,'Team forecast'!$B12,Fivethirtyeight!$P:$P,T$1)
+SUMIFS(Fivethirtyeight!$L:$L,Fivethirtyeight!$R:$R,'Team forecast'!$B12,Fivethirtyeight!$P:$P,T$1))
/$D12</f>
        <v>0</v>
      </c>
      <c r="U12" s="2">
        <f>(SUMIFS(Fivethirtyeight!$L:$L,Fivethirtyeight!$Q:$Q,'Team forecast'!$B12,Fivethirtyeight!$P:$P,T$1)
+SUMIFS(Fivethirtyeight!$K:$K,Fivethirtyeight!$R:$R,'Team forecast'!$B12,Fivethirtyeight!$P:$P,T$1))
/$E12</f>
        <v>0</v>
      </c>
      <c r="V12" s="2">
        <f>(SUMIFS(Fivethirtyeight!$N:$N,Fivethirtyeight!$Q:$Q,'Team forecast'!$B12,Fivethirtyeight!$P:$P,T$1)
+SUMIFS(Fivethirtyeight!$M:$M,Fivethirtyeight!$R:$R,'Team forecast'!$B12,Fivethirtyeight!$P:$P,T$1))
/$F12</f>
        <v>0</v>
      </c>
      <c r="W12" s="2">
        <f t="shared" si="1"/>
        <v>0</v>
      </c>
      <c r="X12" s="2">
        <f>SUMIFS(Fivethirtyeight!$H:$H,Fivethirtyeight!$Q:$Q,'Team forecast'!$B12,Fivethirtyeight!$P:$P,T$1)
+SUMIFS(Fivethirtyeight!$I:$I,Fivethirtyeight!$R:$R,'Team forecast'!$B12,Fivethirtyeight!$P:$P,T$1)</f>
        <v>0</v>
      </c>
      <c r="Y12" s="2">
        <f>SUMIFS(Fivethirtyeight!$J:$J,Fivethirtyeight!$Q:$Q,'Team forecast'!$B12,Fivethirtyeight!$P:$P,T$1)
+SUMIFS(Fivethirtyeight!$J:$J,Fivethirtyeight!$R:$R,'Team forecast'!$B12,Fivethirtyeight!$P:$P,T$1)</f>
        <v>0</v>
      </c>
      <c r="Z12" s="2">
        <f>SUMIFS(Fivethirtyeight!$I:$I,Fivethirtyeight!$Q:$Q,'Team forecast'!$B12,Fivethirtyeight!$P:$P,T$1)
+SUMIFS(Fivethirtyeight!$H:$H,Fivethirtyeight!$R:$R,'Team forecast'!$B12,Fivethirtyeight!$P:$P,T$1)</f>
        <v>0</v>
      </c>
      <c r="AA12" s="2">
        <f>(SUMIFS(Fivethirtyeight!$K:$K,Fivethirtyeight!$Q:$Q,'Team forecast'!$B12,Fivethirtyeight!$P:$P,AA$1)
+SUMIFS(Fivethirtyeight!$L:$L,Fivethirtyeight!$R:$R,'Team forecast'!$B12,Fivethirtyeight!$P:$P,AA$1))
/$D12</f>
        <v>0</v>
      </c>
      <c r="AB12" s="2">
        <f>(SUMIFS(Fivethirtyeight!$L:$L,Fivethirtyeight!$Q:$Q,'Team forecast'!$B12,Fivethirtyeight!$P:$P,AA$1)
+SUMIFS(Fivethirtyeight!$K:$K,Fivethirtyeight!$R:$R,'Team forecast'!$B12,Fivethirtyeight!$P:$P,AA$1))
/$E12</f>
        <v>0</v>
      </c>
      <c r="AC12" s="2">
        <f>(SUMIFS(Fivethirtyeight!$N:$N,Fivethirtyeight!$Q:$Q,'Team forecast'!$B12,Fivethirtyeight!$P:$P,AA$1)
+SUMIFS(Fivethirtyeight!$M:$M,Fivethirtyeight!$R:$R,'Team forecast'!$B12,Fivethirtyeight!$P:$P,AA$1))
/$F12</f>
        <v>0</v>
      </c>
      <c r="AD12" s="2">
        <f t="shared" si="2"/>
        <v>0</v>
      </c>
      <c r="AE12" s="2">
        <f>SUMIFS(Fivethirtyeight!$H:$H,Fivethirtyeight!$Q:$Q,'Team forecast'!$B12,Fivethirtyeight!$P:$P,AA$1)
+SUMIFS(Fivethirtyeight!$I:$I,Fivethirtyeight!$R:$R,'Team forecast'!$B12,Fivethirtyeight!$P:$P,AA$1)</f>
        <v>0</v>
      </c>
      <c r="AF12" s="2">
        <f>SUMIFS(Fivethirtyeight!$J:$J,Fivethirtyeight!$Q:$Q,'Team forecast'!$B12,Fivethirtyeight!$P:$P,AA$1)
+SUMIFS(Fivethirtyeight!$J:$J,Fivethirtyeight!$R:$R,'Team forecast'!$B12,Fivethirtyeight!$P:$P,AA$1)</f>
        <v>0</v>
      </c>
      <c r="AG12" s="2">
        <f>SUMIFS(Fivethirtyeight!$I:$I,Fivethirtyeight!$Q:$Q,'Team forecast'!$B12,Fivethirtyeight!$P:$P,AA$1)
+SUMIFS(Fivethirtyeight!$H:$H,Fivethirtyeight!$R:$R,'Team forecast'!$B12,Fivethirtyeight!$P:$P,AA$1)</f>
        <v>0</v>
      </c>
      <c r="AH12" s="2">
        <f>(SUMIFS(Fivethirtyeight!$K:$K,Fivethirtyeight!$Q:$Q,'Team forecast'!$B12,Fivethirtyeight!$P:$P,AH$1)
+SUMIFS(Fivethirtyeight!$L:$L,Fivethirtyeight!$R:$R,'Team forecast'!$B12,Fivethirtyeight!$P:$P,AH$1))
/$D12</f>
        <v>0</v>
      </c>
      <c r="AI12" s="2">
        <f>(SUMIFS(Fivethirtyeight!$L:$L,Fivethirtyeight!$Q:$Q,'Team forecast'!$B12,Fivethirtyeight!$P:$P,AH$1)
+SUMIFS(Fivethirtyeight!$K:$K,Fivethirtyeight!$R:$R,'Team forecast'!$B12,Fivethirtyeight!$P:$P,AH$1))
/$E12</f>
        <v>0</v>
      </c>
      <c r="AJ12" s="2">
        <f>(SUMIFS(Fivethirtyeight!$N:$N,Fivethirtyeight!$Q:$Q,'Team forecast'!$B12,Fivethirtyeight!$P:$P,AH$1)
+SUMIFS(Fivethirtyeight!$M:$M,Fivethirtyeight!$R:$R,'Team forecast'!$B12,Fivethirtyeight!$P:$P,AH$1))
/$F12</f>
        <v>0</v>
      </c>
      <c r="AK12" s="2">
        <f t="shared" si="3"/>
        <v>0</v>
      </c>
      <c r="AL12" s="2">
        <f>SUMIFS(Fivethirtyeight!$H:$H,Fivethirtyeight!$Q:$Q,'Team forecast'!$B12,Fivethirtyeight!$P:$P,AH$1)
+SUMIFS(Fivethirtyeight!$I:$I,Fivethirtyeight!$R:$R,'Team forecast'!$B12,Fivethirtyeight!$P:$P,AH$1)</f>
        <v>0</v>
      </c>
      <c r="AM12" s="2">
        <f>SUMIFS(Fivethirtyeight!$J:$J,Fivethirtyeight!$Q:$Q,'Team forecast'!$B12,Fivethirtyeight!$P:$P,AH$1)
+SUMIFS(Fivethirtyeight!$J:$J,Fivethirtyeight!$R:$R,'Team forecast'!$B12,Fivethirtyeight!$P:$P,AH$1)</f>
        <v>0</v>
      </c>
      <c r="AN12" s="2">
        <f>SUMIFS(Fivethirtyeight!$I:$I,Fivethirtyeight!$Q:$Q,'Team forecast'!$B12,Fivethirtyeight!$P:$P,AH$1)
+SUMIFS(Fivethirtyeight!$H:$H,Fivethirtyeight!$R:$R,'Team forecast'!$B12,Fivethirtyeight!$P:$P,AH$1)</f>
        <v>0</v>
      </c>
      <c r="AO12" s="2">
        <f>(SUMIFS(Fivethirtyeight!$K:$K,Fivethirtyeight!$Q:$Q,'Team forecast'!$B12,Fivethirtyeight!$P:$P,AO$1)
+SUMIFS(Fivethirtyeight!$L:$L,Fivethirtyeight!$R:$R,'Team forecast'!$B12,Fivethirtyeight!$P:$P,AO$1))
/$D12</f>
        <v>0</v>
      </c>
      <c r="AP12" s="2">
        <f>(SUMIFS(Fivethirtyeight!$L:$L,Fivethirtyeight!$Q:$Q,'Team forecast'!$B12,Fivethirtyeight!$P:$P,AO$1)
+SUMIFS(Fivethirtyeight!$K:$K,Fivethirtyeight!$R:$R,'Team forecast'!$B12,Fivethirtyeight!$P:$P,AO$1))
/$E12</f>
        <v>0</v>
      </c>
      <c r="AQ12" s="2">
        <f>(SUMIFS(Fivethirtyeight!$N:$N,Fivethirtyeight!$Q:$Q,'Team forecast'!$B12,Fivethirtyeight!$P:$P,AO$1)
+SUMIFS(Fivethirtyeight!$M:$M,Fivethirtyeight!$R:$R,'Team forecast'!$B12,Fivethirtyeight!$P:$P,AO$1))
/$F12</f>
        <v>0</v>
      </c>
      <c r="AR12" s="2">
        <f t="shared" si="4"/>
        <v>0</v>
      </c>
      <c r="AS12" s="2">
        <f>SUMIFS(Fivethirtyeight!$H:$H,Fivethirtyeight!$Q:$Q,'Team forecast'!$B12,Fivethirtyeight!$P:$P,AO$1)
+SUMIFS(Fivethirtyeight!$I:$I,Fivethirtyeight!$R:$R,'Team forecast'!$B12,Fivethirtyeight!$P:$P,AO$1)</f>
        <v>0</v>
      </c>
      <c r="AT12" s="2">
        <f>SUMIFS(Fivethirtyeight!$J:$J,Fivethirtyeight!$Q:$Q,'Team forecast'!$B12,Fivethirtyeight!$P:$P,AO$1)
+SUMIFS(Fivethirtyeight!$J:$J,Fivethirtyeight!$R:$R,'Team forecast'!$B12,Fivethirtyeight!$P:$P,AO$1)</f>
        <v>0</v>
      </c>
      <c r="AU12" s="2">
        <f>SUMIFS(Fivethirtyeight!$I:$I,Fivethirtyeight!$Q:$Q,'Team forecast'!$B12,Fivethirtyeight!$P:$P,AO$1)
+SUMIFS(Fivethirtyeight!$H:$H,Fivethirtyeight!$R:$R,'Team forecast'!$B12,Fivethirtyeight!$P:$P,AO$1)</f>
        <v>0</v>
      </c>
    </row>
    <row r="13" spans="2:47" x14ac:dyDescent="0.3">
      <c r="B13" s="3" t="s">
        <v>20</v>
      </c>
      <c r="C13" s="3" t="str">
        <f>INDEX(Lookup!D:D,MATCH(B13,Lookup!B:B,0))</f>
        <v>LIV</v>
      </c>
      <c r="D13" s="2">
        <f>SUMIFS(Fivethirtyeight!$K:$K,Fivethirtyeight!$Q:$Q,'Team forecast'!$B13,Fivethirtyeight!$P:$P,D$1)
+SUMIFS(Fivethirtyeight!$L:$L,Fivethirtyeight!$R:$R,'Team forecast'!$B13,Fivethirtyeight!$P:$P,D$1)</f>
        <v>2.76</v>
      </c>
      <c r="E13" s="2">
        <f>SUMIFS(Fivethirtyeight!$L:$L,Fivethirtyeight!$Q:$Q,'Team forecast'!$B13,Fivethirtyeight!$P:$P,D$1)
+SUMIFS(Fivethirtyeight!$K:$K,Fivethirtyeight!$R:$R,'Team forecast'!$B13,Fivethirtyeight!$P:$P,D$1)</f>
        <v>0.5</v>
      </c>
      <c r="F13" s="2">
        <f>SUMIFS(Fivethirtyeight!$N:$N,Fivethirtyeight!$Q:$Q,'Team forecast'!$B13,Fivethirtyeight!$P:$P,D$1)
+SUMIFS(Fivethirtyeight!$M:$M,Fivethirtyeight!$R:$R,'Team forecast'!$B13,Fivethirtyeight!$P:$P,D$1)</f>
        <v>0.60653065971263342</v>
      </c>
      <c r="G13" s="2">
        <f>D13/SUMIFS(Rotowire!F:F,Rotowire!$B:$B,'Team forecast'!$C13)</f>
        <v>1.0823529411764703</v>
      </c>
      <c r="H13" s="2">
        <f>E13/SUMIFS(Rotowire!F:F,Rotowire!$C:$C,'Team forecast'!$C13)</f>
        <v>0.66666666666666652</v>
      </c>
      <c r="I13" s="2">
        <f>F13/SUMIFS(Rotowire!W:W,Rotowire!$B:$B,'Team forecast'!$C13,Rotowire!$D:$D,"G")</f>
        <v>1.2636055410679863</v>
      </c>
      <c r="J13" s="2">
        <f>SUMIFS(Fivethirtyeight!$H:$H,Fivethirtyeight!$Q:$Q,'Team forecast'!$B13,Fivethirtyeight!$P:$P,D$1)
+SUMIFS(Fivethirtyeight!$I:$I,Fivethirtyeight!$R:$R,'Team forecast'!$B13,Fivethirtyeight!$P:$P,D$1)</f>
        <v>0.83899999999999997</v>
      </c>
      <c r="K13" s="2">
        <f>SUMIFS(Fivethirtyeight!$J:$J,Fivethirtyeight!$Q:$Q,'Team forecast'!$B13,Fivethirtyeight!$P:$P,D$1)
+SUMIFS(Fivethirtyeight!$J:$J,Fivethirtyeight!$R:$R,'Team forecast'!$B13,Fivethirtyeight!$P:$P,D$1)</f>
        <v>0.1164</v>
      </c>
      <c r="L13" s="2">
        <f>SUMIFS(Fivethirtyeight!$I:$I,Fivethirtyeight!$Q:$Q,'Team forecast'!$B13,Fivethirtyeight!$P:$P,D$1)
+SUMIFS(Fivethirtyeight!$H:$H,Fivethirtyeight!$R:$R,'Team forecast'!$B13,Fivethirtyeight!$P:$P,D$1)</f>
        <v>4.4699999999999997E-2</v>
      </c>
      <c r="M13" s="2">
        <f>(SUMIFS(Fivethirtyeight!$K:$K,Fivethirtyeight!$Q:$Q,'Team forecast'!$B13,Fivethirtyeight!$P:$P,M$1)
+SUMIFS(Fivethirtyeight!$L:$L,Fivethirtyeight!$R:$R,'Team forecast'!$B13,Fivethirtyeight!$P:$P,M$1))
/$D13</f>
        <v>0</v>
      </c>
      <c r="N13" s="2">
        <f>(SUMIFS(Fivethirtyeight!$L:$L,Fivethirtyeight!$Q:$Q,'Team forecast'!$B13,Fivethirtyeight!$P:$P,M$1)
+SUMIFS(Fivethirtyeight!$K:$K,Fivethirtyeight!$R:$R,'Team forecast'!$B13,Fivethirtyeight!$P:$P,M$1))
/$E13</f>
        <v>0</v>
      </c>
      <c r="O13" s="2">
        <f>(SUMIFS(Fivethirtyeight!$N:$N,Fivethirtyeight!$Q:$Q,'Team forecast'!$B13,Fivethirtyeight!$P:$P,M$1)
+SUMIFS(Fivethirtyeight!$M:$M,Fivethirtyeight!$R:$R,'Team forecast'!$B13,Fivethirtyeight!$P:$P,M$1))
/$F13</f>
        <v>0</v>
      </c>
      <c r="P13" s="2">
        <f t="shared" si="0"/>
        <v>0</v>
      </c>
      <c r="Q13" s="2">
        <f>SUMIFS(Fivethirtyeight!$H:$H,Fivethirtyeight!$Q:$Q,'Team forecast'!$B13,Fivethirtyeight!$P:$P,M$1)
+SUMIFS(Fivethirtyeight!$I:$I,Fivethirtyeight!$R:$R,'Team forecast'!$B13,Fivethirtyeight!$P:$P,M$1)</f>
        <v>0</v>
      </c>
      <c r="R13" s="2">
        <f>SUMIFS(Fivethirtyeight!$J:$J,Fivethirtyeight!$Q:$Q,'Team forecast'!$B13,Fivethirtyeight!$P:$P,M$1)
+SUMIFS(Fivethirtyeight!$J:$J,Fivethirtyeight!$R:$R,'Team forecast'!$B13,Fivethirtyeight!$P:$P,M$1)</f>
        <v>0</v>
      </c>
      <c r="S13" s="2">
        <f>SUMIFS(Fivethirtyeight!$I:$I,Fivethirtyeight!$Q:$Q,'Team forecast'!$B13,Fivethirtyeight!$P:$P,M$1)
+SUMIFS(Fivethirtyeight!$H:$H,Fivethirtyeight!$R:$R,'Team forecast'!$B13,Fivethirtyeight!$P:$P,M$1)</f>
        <v>0</v>
      </c>
      <c r="T13" s="2">
        <f>(SUMIFS(Fivethirtyeight!$K:$K,Fivethirtyeight!$Q:$Q,'Team forecast'!$B13,Fivethirtyeight!$P:$P,T$1)
+SUMIFS(Fivethirtyeight!$L:$L,Fivethirtyeight!$R:$R,'Team forecast'!$B13,Fivethirtyeight!$P:$P,T$1))
/$D13</f>
        <v>0</v>
      </c>
      <c r="U13" s="2">
        <f>(SUMIFS(Fivethirtyeight!$L:$L,Fivethirtyeight!$Q:$Q,'Team forecast'!$B13,Fivethirtyeight!$P:$P,T$1)
+SUMIFS(Fivethirtyeight!$K:$K,Fivethirtyeight!$R:$R,'Team forecast'!$B13,Fivethirtyeight!$P:$P,T$1))
/$E13</f>
        <v>0</v>
      </c>
      <c r="V13" s="2">
        <f>(SUMIFS(Fivethirtyeight!$N:$N,Fivethirtyeight!$Q:$Q,'Team forecast'!$B13,Fivethirtyeight!$P:$P,T$1)
+SUMIFS(Fivethirtyeight!$M:$M,Fivethirtyeight!$R:$R,'Team forecast'!$B13,Fivethirtyeight!$P:$P,T$1))
/$F13</f>
        <v>0</v>
      </c>
      <c r="W13" s="2">
        <f t="shared" si="1"/>
        <v>0</v>
      </c>
      <c r="X13" s="2">
        <f>SUMIFS(Fivethirtyeight!$H:$H,Fivethirtyeight!$Q:$Q,'Team forecast'!$B13,Fivethirtyeight!$P:$P,T$1)
+SUMIFS(Fivethirtyeight!$I:$I,Fivethirtyeight!$R:$R,'Team forecast'!$B13,Fivethirtyeight!$P:$P,T$1)</f>
        <v>0</v>
      </c>
      <c r="Y13" s="2">
        <f>SUMIFS(Fivethirtyeight!$J:$J,Fivethirtyeight!$Q:$Q,'Team forecast'!$B13,Fivethirtyeight!$P:$P,T$1)
+SUMIFS(Fivethirtyeight!$J:$J,Fivethirtyeight!$R:$R,'Team forecast'!$B13,Fivethirtyeight!$P:$P,T$1)</f>
        <v>0</v>
      </c>
      <c r="Z13" s="2">
        <f>SUMIFS(Fivethirtyeight!$I:$I,Fivethirtyeight!$Q:$Q,'Team forecast'!$B13,Fivethirtyeight!$P:$P,T$1)
+SUMIFS(Fivethirtyeight!$H:$H,Fivethirtyeight!$R:$R,'Team forecast'!$B13,Fivethirtyeight!$P:$P,T$1)</f>
        <v>0</v>
      </c>
      <c r="AA13" s="2">
        <f>(SUMIFS(Fivethirtyeight!$K:$K,Fivethirtyeight!$Q:$Q,'Team forecast'!$B13,Fivethirtyeight!$P:$P,AA$1)
+SUMIFS(Fivethirtyeight!$L:$L,Fivethirtyeight!$R:$R,'Team forecast'!$B13,Fivethirtyeight!$P:$P,AA$1))
/$D13</f>
        <v>0</v>
      </c>
      <c r="AB13" s="2">
        <f>(SUMIFS(Fivethirtyeight!$L:$L,Fivethirtyeight!$Q:$Q,'Team forecast'!$B13,Fivethirtyeight!$P:$P,AA$1)
+SUMIFS(Fivethirtyeight!$K:$K,Fivethirtyeight!$R:$R,'Team forecast'!$B13,Fivethirtyeight!$P:$P,AA$1))
/$E13</f>
        <v>0</v>
      </c>
      <c r="AC13" s="2">
        <f>(SUMIFS(Fivethirtyeight!$N:$N,Fivethirtyeight!$Q:$Q,'Team forecast'!$B13,Fivethirtyeight!$P:$P,AA$1)
+SUMIFS(Fivethirtyeight!$M:$M,Fivethirtyeight!$R:$R,'Team forecast'!$B13,Fivethirtyeight!$P:$P,AA$1))
/$F13</f>
        <v>0</v>
      </c>
      <c r="AD13" s="2">
        <f t="shared" si="2"/>
        <v>0</v>
      </c>
      <c r="AE13" s="2">
        <f>SUMIFS(Fivethirtyeight!$H:$H,Fivethirtyeight!$Q:$Q,'Team forecast'!$B13,Fivethirtyeight!$P:$P,AA$1)
+SUMIFS(Fivethirtyeight!$I:$I,Fivethirtyeight!$R:$R,'Team forecast'!$B13,Fivethirtyeight!$P:$P,AA$1)</f>
        <v>0</v>
      </c>
      <c r="AF13" s="2">
        <f>SUMIFS(Fivethirtyeight!$J:$J,Fivethirtyeight!$Q:$Q,'Team forecast'!$B13,Fivethirtyeight!$P:$P,AA$1)
+SUMIFS(Fivethirtyeight!$J:$J,Fivethirtyeight!$R:$R,'Team forecast'!$B13,Fivethirtyeight!$P:$P,AA$1)</f>
        <v>0</v>
      </c>
      <c r="AG13" s="2">
        <f>SUMIFS(Fivethirtyeight!$I:$I,Fivethirtyeight!$Q:$Q,'Team forecast'!$B13,Fivethirtyeight!$P:$P,AA$1)
+SUMIFS(Fivethirtyeight!$H:$H,Fivethirtyeight!$R:$R,'Team forecast'!$B13,Fivethirtyeight!$P:$P,AA$1)</f>
        <v>0</v>
      </c>
      <c r="AH13" s="2">
        <f>(SUMIFS(Fivethirtyeight!$K:$K,Fivethirtyeight!$Q:$Q,'Team forecast'!$B13,Fivethirtyeight!$P:$P,AH$1)
+SUMIFS(Fivethirtyeight!$L:$L,Fivethirtyeight!$R:$R,'Team forecast'!$B13,Fivethirtyeight!$P:$P,AH$1))
/$D13</f>
        <v>0</v>
      </c>
      <c r="AI13" s="2">
        <f>(SUMIFS(Fivethirtyeight!$L:$L,Fivethirtyeight!$Q:$Q,'Team forecast'!$B13,Fivethirtyeight!$P:$P,AH$1)
+SUMIFS(Fivethirtyeight!$K:$K,Fivethirtyeight!$R:$R,'Team forecast'!$B13,Fivethirtyeight!$P:$P,AH$1))
/$E13</f>
        <v>0</v>
      </c>
      <c r="AJ13" s="2">
        <f>(SUMIFS(Fivethirtyeight!$N:$N,Fivethirtyeight!$Q:$Q,'Team forecast'!$B13,Fivethirtyeight!$P:$P,AH$1)
+SUMIFS(Fivethirtyeight!$M:$M,Fivethirtyeight!$R:$R,'Team forecast'!$B13,Fivethirtyeight!$P:$P,AH$1))
/$F13</f>
        <v>0</v>
      </c>
      <c r="AK13" s="2">
        <f t="shared" si="3"/>
        <v>0</v>
      </c>
      <c r="AL13" s="2">
        <f>SUMIFS(Fivethirtyeight!$H:$H,Fivethirtyeight!$Q:$Q,'Team forecast'!$B13,Fivethirtyeight!$P:$P,AH$1)
+SUMIFS(Fivethirtyeight!$I:$I,Fivethirtyeight!$R:$R,'Team forecast'!$B13,Fivethirtyeight!$P:$P,AH$1)</f>
        <v>0</v>
      </c>
      <c r="AM13" s="2">
        <f>SUMIFS(Fivethirtyeight!$J:$J,Fivethirtyeight!$Q:$Q,'Team forecast'!$B13,Fivethirtyeight!$P:$P,AH$1)
+SUMIFS(Fivethirtyeight!$J:$J,Fivethirtyeight!$R:$R,'Team forecast'!$B13,Fivethirtyeight!$P:$P,AH$1)</f>
        <v>0</v>
      </c>
      <c r="AN13" s="2">
        <f>SUMIFS(Fivethirtyeight!$I:$I,Fivethirtyeight!$Q:$Q,'Team forecast'!$B13,Fivethirtyeight!$P:$P,AH$1)
+SUMIFS(Fivethirtyeight!$H:$H,Fivethirtyeight!$R:$R,'Team forecast'!$B13,Fivethirtyeight!$P:$P,AH$1)</f>
        <v>0</v>
      </c>
      <c r="AO13" s="2">
        <f>(SUMIFS(Fivethirtyeight!$K:$K,Fivethirtyeight!$Q:$Q,'Team forecast'!$B13,Fivethirtyeight!$P:$P,AO$1)
+SUMIFS(Fivethirtyeight!$L:$L,Fivethirtyeight!$R:$R,'Team forecast'!$B13,Fivethirtyeight!$P:$P,AO$1))
/$D13</f>
        <v>0</v>
      </c>
      <c r="AP13" s="2">
        <f>(SUMIFS(Fivethirtyeight!$L:$L,Fivethirtyeight!$Q:$Q,'Team forecast'!$B13,Fivethirtyeight!$P:$P,AO$1)
+SUMIFS(Fivethirtyeight!$K:$K,Fivethirtyeight!$R:$R,'Team forecast'!$B13,Fivethirtyeight!$P:$P,AO$1))
/$E13</f>
        <v>0</v>
      </c>
      <c r="AQ13" s="2">
        <f>(SUMIFS(Fivethirtyeight!$N:$N,Fivethirtyeight!$Q:$Q,'Team forecast'!$B13,Fivethirtyeight!$P:$P,AO$1)
+SUMIFS(Fivethirtyeight!$M:$M,Fivethirtyeight!$R:$R,'Team forecast'!$B13,Fivethirtyeight!$P:$P,AO$1))
/$F13</f>
        <v>0</v>
      </c>
      <c r="AR13" s="2">
        <f t="shared" si="4"/>
        <v>0</v>
      </c>
      <c r="AS13" s="2">
        <f>SUMIFS(Fivethirtyeight!$H:$H,Fivethirtyeight!$Q:$Q,'Team forecast'!$B13,Fivethirtyeight!$P:$P,AO$1)
+SUMIFS(Fivethirtyeight!$I:$I,Fivethirtyeight!$R:$R,'Team forecast'!$B13,Fivethirtyeight!$P:$P,AO$1)</f>
        <v>0</v>
      </c>
      <c r="AT13" s="2">
        <f>SUMIFS(Fivethirtyeight!$J:$J,Fivethirtyeight!$Q:$Q,'Team forecast'!$B13,Fivethirtyeight!$P:$P,AO$1)
+SUMIFS(Fivethirtyeight!$J:$J,Fivethirtyeight!$R:$R,'Team forecast'!$B13,Fivethirtyeight!$P:$P,AO$1)</f>
        <v>0</v>
      </c>
      <c r="AU13" s="2">
        <f>SUMIFS(Fivethirtyeight!$I:$I,Fivethirtyeight!$Q:$Q,'Team forecast'!$B13,Fivethirtyeight!$P:$P,AO$1)
+SUMIFS(Fivethirtyeight!$H:$H,Fivethirtyeight!$R:$R,'Team forecast'!$B13,Fivethirtyeight!$P:$P,AO$1)</f>
        <v>0</v>
      </c>
    </row>
    <row r="14" spans="2:47" x14ac:dyDescent="0.3">
      <c r="B14" s="3" t="s">
        <v>16</v>
      </c>
      <c r="C14" s="3" t="str">
        <f>INDEX(Lookup!D:D,MATCH(B14,Lookup!B:B,0))</f>
        <v>MCI</v>
      </c>
      <c r="D14" s="2">
        <f>SUMIFS(Fivethirtyeight!$K:$K,Fivethirtyeight!$Q:$Q,'Team forecast'!$B14,Fivethirtyeight!$P:$P,D$1)
+SUMIFS(Fivethirtyeight!$L:$L,Fivethirtyeight!$R:$R,'Team forecast'!$B14,Fivethirtyeight!$P:$P,D$1)</f>
        <v>1.81</v>
      </c>
      <c r="E14" s="2">
        <f>SUMIFS(Fivethirtyeight!$L:$L,Fivethirtyeight!$Q:$Q,'Team forecast'!$B14,Fivethirtyeight!$P:$P,D$1)
+SUMIFS(Fivethirtyeight!$K:$K,Fivethirtyeight!$R:$R,'Team forecast'!$B14,Fivethirtyeight!$P:$P,D$1)</f>
        <v>1.04</v>
      </c>
      <c r="F14" s="2">
        <f>SUMIFS(Fivethirtyeight!$N:$N,Fivethirtyeight!$Q:$Q,'Team forecast'!$B14,Fivethirtyeight!$P:$P,D$1)
+SUMIFS(Fivethirtyeight!$M:$M,Fivethirtyeight!$R:$R,'Team forecast'!$B14,Fivethirtyeight!$P:$P,D$1)</f>
        <v>0.35345468195878016</v>
      </c>
      <c r="G14" s="2">
        <f>D14/SUMIFS(Rotowire!F:F,Rotowire!$B:$B,'Team forecast'!$C14)</f>
        <v>0.86602870813397137</v>
      </c>
      <c r="H14" s="2">
        <f>E14/SUMIFS(Rotowire!F:F,Rotowire!$C:$C,'Team forecast'!$C14)</f>
        <v>1.118279569892473</v>
      </c>
      <c r="I14" s="2">
        <f>F14/SUMIFS(Rotowire!W:W,Rotowire!$B:$B,'Team forecast'!$C14,Rotowire!$D:$D,"G")</f>
        <v>0.86208459014336625</v>
      </c>
      <c r="J14" s="2">
        <f>SUMIFS(Fivethirtyeight!$H:$H,Fivethirtyeight!$Q:$Q,'Team forecast'!$B14,Fivethirtyeight!$P:$P,D$1)
+SUMIFS(Fivethirtyeight!$I:$I,Fivethirtyeight!$R:$R,'Team forecast'!$B14,Fivethirtyeight!$P:$P,D$1)</f>
        <v>0.54869999999999997</v>
      </c>
      <c r="K14" s="2">
        <f>SUMIFS(Fivethirtyeight!$J:$J,Fivethirtyeight!$Q:$Q,'Team forecast'!$B14,Fivethirtyeight!$P:$P,D$1)
+SUMIFS(Fivethirtyeight!$J:$J,Fivethirtyeight!$R:$R,'Team forecast'!$B14,Fivethirtyeight!$P:$P,D$1)</f>
        <v>0.23649999999999999</v>
      </c>
      <c r="L14" s="2">
        <f>SUMIFS(Fivethirtyeight!$I:$I,Fivethirtyeight!$Q:$Q,'Team forecast'!$B14,Fivethirtyeight!$P:$P,D$1)
+SUMIFS(Fivethirtyeight!$H:$H,Fivethirtyeight!$R:$R,'Team forecast'!$B14,Fivethirtyeight!$P:$P,D$1)</f>
        <v>0.21479999999999999</v>
      </c>
      <c r="M14" s="2">
        <f>(SUMIFS(Fivethirtyeight!$K:$K,Fivethirtyeight!$Q:$Q,'Team forecast'!$B14,Fivethirtyeight!$P:$P,M$1)
+SUMIFS(Fivethirtyeight!$L:$L,Fivethirtyeight!$R:$R,'Team forecast'!$B14,Fivethirtyeight!$P:$P,M$1))
/$D14</f>
        <v>0</v>
      </c>
      <c r="N14" s="2">
        <f>(SUMIFS(Fivethirtyeight!$L:$L,Fivethirtyeight!$Q:$Q,'Team forecast'!$B14,Fivethirtyeight!$P:$P,M$1)
+SUMIFS(Fivethirtyeight!$K:$K,Fivethirtyeight!$R:$R,'Team forecast'!$B14,Fivethirtyeight!$P:$P,M$1))
/$E14</f>
        <v>0</v>
      </c>
      <c r="O14" s="2">
        <f>(SUMIFS(Fivethirtyeight!$N:$N,Fivethirtyeight!$Q:$Q,'Team forecast'!$B14,Fivethirtyeight!$P:$P,M$1)
+SUMIFS(Fivethirtyeight!$M:$M,Fivethirtyeight!$R:$R,'Team forecast'!$B14,Fivethirtyeight!$P:$P,M$1))
/$F14</f>
        <v>0</v>
      </c>
      <c r="P14" s="2">
        <f t="shared" si="0"/>
        <v>0</v>
      </c>
      <c r="Q14" s="2">
        <f>SUMIFS(Fivethirtyeight!$H:$H,Fivethirtyeight!$Q:$Q,'Team forecast'!$B14,Fivethirtyeight!$P:$P,M$1)
+SUMIFS(Fivethirtyeight!$I:$I,Fivethirtyeight!$R:$R,'Team forecast'!$B14,Fivethirtyeight!$P:$P,M$1)</f>
        <v>0</v>
      </c>
      <c r="R14" s="2">
        <f>SUMIFS(Fivethirtyeight!$J:$J,Fivethirtyeight!$Q:$Q,'Team forecast'!$B14,Fivethirtyeight!$P:$P,M$1)
+SUMIFS(Fivethirtyeight!$J:$J,Fivethirtyeight!$R:$R,'Team forecast'!$B14,Fivethirtyeight!$P:$P,M$1)</f>
        <v>0</v>
      </c>
      <c r="S14" s="2">
        <f>SUMIFS(Fivethirtyeight!$I:$I,Fivethirtyeight!$Q:$Q,'Team forecast'!$B14,Fivethirtyeight!$P:$P,M$1)
+SUMIFS(Fivethirtyeight!$H:$H,Fivethirtyeight!$R:$R,'Team forecast'!$B14,Fivethirtyeight!$P:$P,M$1)</f>
        <v>0</v>
      </c>
      <c r="T14" s="2">
        <f>(SUMIFS(Fivethirtyeight!$K:$K,Fivethirtyeight!$Q:$Q,'Team forecast'!$B14,Fivethirtyeight!$P:$P,T$1)
+SUMIFS(Fivethirtyeight!$L:$L,Fivethirtyeight!$R:$R,'Team forecast'!$B14,Fivethirtyeight!$P:$P,T$1))
/$D14</f>
        <v>0</v>
      </c>
      <c r="U14" s="2">
        <f>(SUMIFS(Fivethirtyeight!$L:$L,Fivethirtyeight!$Q:$Q,'Team forecast'!$B14,Fivethirtyeight!$P:$P,T$1)
+SUMIFS(Fivethirtyeight!$K:$K,Fivethirtyeight!$R:$R,'Team forecast'!$B14,Fivethirtyeight!$P:$P,T$1))
/$E14</f>
        <v>0</v>
      </c>
      <c r="V14" s="2">
        <f>(SUMIFS(Fivethirtyeight!$N:$N,Fivethirtyeight!$Q:$Q,'Team forecast'!$B14,Fivethirtyeight!$P:$P,T$1)
+SUMIFS(Fivethirtyeight!$M:$M,Fivethirtyeight!$R:$R,'Team forecast'!$B14,Fivethirtyeight!$P:$P,T$1))
/$F14</f>
        <v>0</v>
      </c>
      <c r="W14" s="2">
        <f t="shared" si="1"/>
        <v>0</v>
      </c>
      <c r="X14" s="2">
        <f>SUMIFS(Fivethirtyeight!$H:$H,Fivethirtyeight!$Q:$Q,'Team forecast'!$B14,Fivethirtyeight!$P:$P,T$1)
+SUMIFS(Fivethirtyeight!$I:$I,Fivethirtyeight!$R:$R,'Team forecast'!$B14,Fivethirtyeight!$P:$P,T$1)</f>
        <v>0</v>
      </c>
      <c r="Y14" s="2">
        <f>SUMIFS(Fivethirtyeight!$J:$J,Fivethirtyeight!$Q:$Q,'Team forecast'!$B14,Fivethirtyeight!$P:$P,T$1)
+SUMIFS(Fivethirtyeight!$J:$J,Fivethirtyeight!$R:$R,'Team forecast'!$B14,Fivethirtyeight!$P:$P,T$1)</f>
        <v>0</v>
      </c>
      <c r="Z14" s="2">
        <f>SUMIFS(Fivethirtyeight!$I:$I,Fivethirtyeight!$Q:$Q,'Team forecast'!$B14,Fivethirtyeight!$P:$P,T$1)
+SUMIFS(Fivethirtyeight!$H:$H,Fivethirtyeight!$R:$R,'Team forecast'!$B14,Fivethirtyeight!$P:$P,T$1)</f>
        <v>0</v>
      </c>
      <c r="AA14" s="2">
        <f>(SUMIFS(Fivethirtyeight!$K:$K,Fivethirtyeight!$Q:$Q,'Team forecast'!$B14,Fivethirtyeight!$P:$P,AA$1)
+SUMIFS(Fivethirtyeight!$L:$L,Fivethirtyeight!$R:$R,'Team forecast'!$B14,Fivethirtyeight!$P:$P,AA$1))
/$D14</f>
        <v>0</v>
      </c>
      <c r="AB14" s="2">
        <f>(SUMIFS(Fivethirtyeight!$L:$L,Fivethirtyeight!$Q:$Q,'Team forecast'!$B14,Fivethirtyeight!$P:$P,AA$1)
+SUMIFS(Fivethirtyeight!$K:$K,Fivethirtyeight!$R:$R,'Team forecast'!$B14,Fivethirtyeight!$P:$P,AA$1))
/$E14</f>
        <v>0</v>
      </c>
      <c r="AC14" s="2">
        <f>(SUMIFS(Fivethirtyeight!$N:$N,Fivethirtyeight!$Q:$Q,'Team forecast'!$B14,Fivethirtyeight!$P:$P,AA$1)
+SUMIFS(Fivethirtyeight!$M:$M,Fivethirtyeight!$R:$R,'Team forecast'!$B14,Fivethirtyeight!$P:$P,AA$1))
/$F14</f>
        <v>0</v>
      </c>
      <c r="AD14" s="2">
        <f t="shared" si="2"/>
        <v>0</v>
      </c>
      <c r="AE14" s="2">
        <f>SUMIFS(Fivethirtyeight!$H:$H,Fivethirtyeight!$Q:$Q,'Team forecast'!$B14,Fivethirtyeight!$P:$P,AA$1)
+SUMIFS(Fivethirtyeight!$I:$I,Fivethirtyeight!$R:$R,'Team forecast'!$B14,Fivethirtyeight!$P:$P,AA$1)</f>
        <v>0</v>
      </c>
      <c r="AF14" s="2">
        <f>SUMIFS(Fivethirtyeight!$J:$J,Fivethirtyeight!$Q:$Q,'Team forecast'!$B14,Fivethirtyeight!$P:$P,AA$1)
+SUMIFS(Fivethirtyeight!$J:$J,Fivethirtyeight!$R:$R,'Team forecast'!$B14,Fivethirtyeight!$P:$P,AA$1)</f>
        <v>0</v>
      </c>
      <c r="AG14" s="2">
        <f>SUMIFS(Fivethirtyeight!$I:$I,Fivethirtyeight!$Q:$Q,'Team forecast'!$B14,Fivethirtyeight!$P:$P,AA$1)
+SUMIFS(Fivethirtyeight!$H:$H,Fivethirtyeight!$R:$R,'Team forecast'!$B14,Fivethirtyeight!$P:$P,AA$1)</f>
        <v>0</v>
      </c>
      <c r="AH14" s="2">
        <f>(SUMIFS(Fivethirtyeight!$K:$K,Fivethirtyeight!$Q:$Q,'Team forecast'!$B14,Fivethirtyeight!$P:$P,AH$1)
+SUMIFS(Fivethirtyeight!$L:$L,Fivethirtyeight!$R:$R,'Team forecast'!$B14,Fivethirtyeight!$P:$P,AH$1))
/$D14</f>
        <v>0</v>
      </c>
      <c r="AI14" s="2">
        <f>(SUMIFS(Fivethirtyeight!$L:$L,Fivethirtyeight!$Q:$Q,'Team forecast'!$B14,Fivethirtyeight!$P:$P,AH$1)
+SUMIFS(Fivethirtyeight!$K:$K,Fivethirtyeight!$R:$R,'Team forecast'!$B14,Fivethirtyeight!$P:$P,AH$1))
/$E14</f>
        <v>0</v>
      </c>
      <c r="AJ14" s="2">
        <f>(SUMIFS(Fivethirtyeight!$N:$N,Fivethirtyeight!$Q:$Q,'Team forecast'!$B14,Fivethirtyeight!$P:$P,AH$1)
+SUMIFS(Fivethirtyeight!$M:$M,Fivethirtyeight!$R:$R,'Team forecast'!$B14,Fivethirtyeight!$P:$P,AH$1))
/$F14</f>
        <v>0</v>
      </c>
      <c r="AK14" s="2">
        <f t="shared" si="3"/>
        <v>0</v>
      </c>
      <c r="AL14" s="2">
        <f>SUMIFS(Fivethirtyeight!$H:$H,Fivethirtyeight!$Q:$Q,'Team forecast'!$B14,Fivethirtyeight!$P:$P,AH$1)
+SUMIFS(Fivethirtyeight!$I:$I,Fivethirtyeight!$R:$R,'Team forecast'!$B14,Fivethirtyeight!$P:$P,AH$1)</f>
        <v>0</v>
      </c>
      <c r="AM14" s="2">
        <f>SUMIFS(Fivethirtyeight!$J:$J,Fivethirtyeight!$Q:$Q,'Team forecast'!$B14,Fivethirtyeight!$P:$P,AH$1)
+SUMIFS(Fivethirtyeight!$J:$J,Fivethirtyeight!$R:$R,'Team forecast'!$B14,Fivethirtyeight!$P:$P,AH$1)</f>
        <v>0</v>
      </c>
      <c r="AN14" s="2">
        <f>SUMIFS(Fivethirtyeight!$I:$I,Fivethirtyeight!$Q:$Q,'Team forecast'!$B14,Fivethirtyeight!$P:$P,AH$1)
+SUMIFS(Fivethirtyeight!$H:$H,Fivethirtyeight!$R:$R,'Team forecast'!$B14,Fivethirtyeight!$P:$P,AH$1)</f>
        <v>0</v>
      </c>
      <c r="AO14" s="2">
        <f>(SUMIFS(Fivethirtyeight!$K:$K,Fivethirtyeight!$Q:$Q,'Team forecast'!$B14,Fivethirtyeight!$P:$P,AO$1)
+SUMIFS(Fivethirtyeight!$L:$L,Fivethirtyeight!$R:$R,'Team forecast'!$B14,Fivethirtyeight!$P:$P,AO$1))
/$D14</f>
        <v>0</v>
      </c>
      <c r="AP14" s="2">
        <f>(SUMIFS(Fivethirtyeight!$L:$L,Fivethirtyeight!$Q:$Q,'Team forecast'!$B14,Fivethirtyeight!$P:$P,AO$1)
+SUMIFS(Fivethirtyeight!$K:$K,Fivethirtyeight!$R:$R,'Team forecast'!$B14,Fivethirtyeight!$P:$P,AO$1))
/$E14</f>
        <v>0</v>
      </c>
      <c r="AQ14" s="2">
        <f>(SUMIFS(Fivethirtyeight!$N:$N,Fivethirtyeight!$Q:$Q,'Team forecast'!$B14,Fivethirtyeight!$P:$P,AO$1)
+SUMIFS(Fivethirtyeight!$M:$M,Fivethirtyeight!$R:$R,'Team forecast'!$B14,Fivethirtyeight!$P:$P,AO$1))
/$F14</f>
        <v>0</v>
      </c>
      <c r="AR14" s="2">
        <f t="shared" si="4"/>
        <v>0</v>
      </c>
      <c r="AS14" s="2">
        <f>SUMIFS(Fivethirtyeight!$H:$H,Fivethirtyeight!$Q:$Q,'Team forecast'!$B14,Fivethirtyeight!$P:$P,AO$1)
+SUMIFS(Fivethirtyeight!$I:$I,Fivethirtyeight!$R:$R,'Team forecast'!$B14,Fivethirtyeight!$P:$P,AO$1)</f>
        <v>0</v>
      </c>
      <c r="AT14" s="2">
        <f>SUMIFS(Fivethirtyeight!$J:$J,Fivethirtyeight!$Q:$Q,'Team forecast'!$B14,Fivethirtyeight!$P:$P,AO$1)
+SUMIFS(Fivethirtyeight!$J:$J,Fivethirtyeight!$R:$R,'Team forecast'!$B14,Fivethirtyeight!$P:$P,AO$1)</f>
        <v>0</v>
      </c>
      <c r="AU14" s="2">
        <f>SUMIFS(Fivethirtyeight!$I:$I,Fivethirtyeight!$Q:$Q,'Team forecast'!$B14,Fivethirtyeight!$P:$P,AO$1)
+SUMIFS(Fivethirtyeight!$H:$H,Fivethirtyeight!$R:$R,'Team forecast'!$B14,Fivethirtyeight!$P:$P,AO$1)</f>
        <v>0</v>
      </c>
    </row>
    <row r="15" spans="2:47" x14ac:dyDescent="0.3">
      <c r="B15" s="3" t="s">
        <v>31</v>
      </c>
      <c r="C15" s="3" t="str">
        <f>INDEX(Lookup!D:D,MATCH(B15,Lookup!B:B,0))</f>
        <v>MUN</v>
      </c>
      <c r="D15" s="2">
        <f>SUMIFS(Fivethirtyeight!$K:$K,Fivethirtyeight!$Q:$Q,'Team forecast'!$B15,Fivethirtyeight!$P:$P,D$1)
+SUMIFS(Fivethirtyeight!$L:$L,Fivethirtyeight!$R:$R,'Team forecast'!$B15,Fivethirtyeight!$P:$P,D$1)</f>
        <v>1.5</v>
      </c>
      <c r="E15" s="2">
        <f>SUMIFS(Fivethirtyeight!$L:$L,Fivethirtyeight!$Q:$Q,'Team forecast'!$B15,Fivethirtyeight!$P:$P,D$1)
+SUMIFS(Fivethirtyeight!$K:$K,Fivethirtyeight!$R:$R,'Team forecast'!$B15,Fivethirtyeight!$P:$P,D$1)</f>
        <v>1.1599999999999999</v>
      </c>
      <c r="F15" s="2">
        <f>SUMIFS(Fivethirtyeight!$N:$N,Fivethirtyeight!$Q:$Q,'Team forecast'!$B15,Fivethirtyeight!$P:$P,D$1)
+SUMIFS(Fivethirtyeight!$M:$M,Fivethirtyeight!$R:$R,'Team forecast'!$B15,Fivethirtyeight!$P:$P,D$1)</f>
        <v>0.31348618088260533</v>
      </c>
      <c r="G15" s="2">
        <f>D15/SUMIFS(Rotowire!F:F,Rotowire!$B:$B,'Team forecast'!$C15)</f>
        <v>1.0869565217391304</v>
      </c>
      <c r="H15" s="2">
        <f>E15/SUMIFS(Rotowire!F:F,Rotowire!$C:$C,'Team forecast'!$C15)</f>
        <v>0.75816993464052274</v>
      </c>
      <c r="I15" s="2">
        <f>F15/SUMIFS(Rotowire!W:W,Rotowire!$B:$B,'Team forecast'!$C15,Rotowire!$D:$D,"G")</f>
        <v>1.4927913375362158</v>
      </c>
      <c r="J15" s="2">
        <f>SUMIFS(Fivethirtyeight!$H:$H,Fivethirtyeight!$Q:$Q,'Team forecast'!$B15,Fivethirtyeight!$P:$P,D$1)
+SUMIFS(Fivethirtyeight!$I:$I,Fivethirtyeight!$R:$R,'Team forecast'!$B15,Fivethirtyeight!$P:$P,D$1)</f>
        <v>0.44640000000000002</v>
      </c>
      <c r="K15" s="2">
        <f>SUMIFS(Fivethirtyeight!$J:$J,Fivethirtyeight!$Q:$Q,'Team forecast'!$B15,Fivethirtyeight!$P:$P,D$1)
+SUMIFS(Fivethirtyeight!$J:$J,Fivethirtyeight!$R:$R,'Team forecast'!$B15,Fivethirtyeight!$P:$P,D$1)</f>
        <v>0.26269999999999999</v>
      </c>
      <c r="L15" s="2">
        <f>SUMIFS(Fivethirtyeight!$I:$I,Fivethirtyeight!$Q:$Q,'Team forecast'!$B15,Fivethirtyeight!$P:$P,D$1)
+SUMIFS(Fivethirtyeight!$H:$H,Fivethirtyeight!$R:$R,'Team forecast'!$B15,Fivethirtyeight!$P:$P,D$1)</f>
        <v>0.29099999999999998</v>
      </c>
      <c r="M15" s="2">
        <f>(SUMIFS(Fivethirtyeight!$K:$K,Fivethirtyeight!$Q:$Q,'Team forecast'!$B15,Fivethirtyeight!$P:$P,M$1)
+SUMIFS(Fivethirtyeight!$L:$L,Fivethirtyeight!$R:$R,'Team forecast'!$B15,Fivethirtyeight!$P:$P,M$1))
/$D15</f>
        <v>0</v>
      </c>
      <c r="N15" s="2">
        <f>(SUMIFS(Fivethirtyeight!$L:$L,Fivethirtyeight!$Q:$Q,'Team forecast'!$B15,Fivethirtyeight!$P:$P,M$1)
+SUMIFS(Fivethirtyeight!$K:$K,Fivethirtyeight!$R:$R,'Team forecast'!$B15,Fivethirtyeight!$P:$P,M$1))
/$E15</f>
        <v>0</v>
      </c>
      <c r="O15" s="2">
        <f>(SUMIFS(Fivethirtyeight!$N:$N,Fivethirtyeight!$Q:$Q,'Team forecast'!$B15,Fivethirtyeight!$P:$P,M$1)
+SUMIFS(Fivethirtyeight!$M:$M,Fivethirtyeight!$R:$R,'Team forecast'!$B15,Fivethirtyeight!$P:$P,M$1))
/$F15</f>
        <v>0</v>
      </c>
      <c r="P15" s="2">
        <f t="shared" si="0"/>
        <v>0</v>
      </c>
      <c r="Q15" s="2">
        <f>SUMIFS(Fivethirtyeight!$H:$H,Fivethirtyeight!$Q:$Q,'Team forecast'!$B15,Fivethirtyeight!$P:$P,M$1)
+SUMIFS(Fivethirtyeight!$I:$I,Fivethirtyeight!$R:$R,'Team forecast'!$B15,Fivethirtyeight!$P:$P,M$1)</f>
        <v>0</v>
      </c>
      <c r="R15" s="2">
        <f>SUMIFS(Fivethirtyeight!$J:$J,Fivethirtyeight!$Q:$Q,'Team forecast'!$B15,Fivethirtyeight!$P:$P,M$1)
+SUMIFS(Fivethirtyeight!$J:$J,Fivethirtyeight!$R:$R,'Team forecast'!$B15,Fivethirtyeight!$P:$P,M$1)</f>
        <v>0</v>
      </c>
      <c r="S15" s="2">
        <f>SUMIFS(Fivethirtyeight!$I:$I,Fivethirtyeight!$Q:$Q,'Team forecast'!$B15,Fivethirtyeight!$P:$P,M$1)
+SUMIFS(Fivethirtyeight!$H:$H,Fivethirtyeight!$R:$R,'Team forecast'!$B15,Fivethirtyeight!$P:$P,M$1)</f>
        <v>0</v>
      </c>
      <c r="T15" s="2">
        <f>(SUMIFS(Fivethirtyeight!$K:$K,Fivethirtyeight!$Q:$Q,'Team forecast'!$B15,Fivethirtyeight!$P:$P,T$1)
+SUMIFS(Fivethirtyeight!$L:$L,Fivethirtyeight!$R:$R,'Team forecast'!$B15,Fivethirtyeight!$P:$P,T$1))
/$D15</f>
        <v>0</v>
      </c>
      <c r="U15" s="2">
        <f>(SUMIFS(Fivethirtyeight!$L:$L,Fivethirtyeight!$Q:$Q,'Team forecast'!$B15,Fivethirtyeight!$P:$P,T$1)
+SUMIFS(Fivethirtyeight!$K:$K,Fivethirtyeight!$R:$R,'Team forecast'!$B15,Fivethirtyeight!$P:$P,T$1))
/$E15</f>
        <v>0</v>
      </c>
      <c r="V15" s="2">
        <f>(SUMIFS(Fivethirtyeight!$N:$N,Fivethirtyeight!$Q:$Q,'Team forecast'!$B15,Fivethirtyeight!$P:$P,T$1)
+SUMIFS(Fivethirtyeight!$M:$M,Fivethirtyeight!$R:$R,'Team forecast'!$B15,Fivethirtyeight!$P:$P,T$1))
/$F15</f>
        <v>0</v>
      </c>
      <c r="W15" s="2">
        <f t="shared" si="1"/>
        <v>0</v>
      </c>
      <c r="X15" s="2">
        <f>SUMIFS(Fivethirtyeight!$H:$H,Fivethirtyeight!$Q:$Q,'Team forecast'!$B15,Fivethirtyeight!$P:$P,T$1)
+SUMIFS(Fivethirtyeight!$I:$I,Fivethirtyeight!$R:$R,'Team forecast'!$B15,Fivethirtyeight!$P:$P,T$1)</f>
        <v>0</v>
      </c>
      <c r="Y15" s="2">
        <f>SUMIFS(Fivethirtyeight!$J:$J,Fivethirtyeight!$Q:$Q,'Team forecast'!$B15,Fivethirtyeight!$P:$P,T$1)
+SUMIFS(Fivethirtyeight!$J:$J,Fivethirtyeight!$R:$R,'Team forecast'!$B15,Fivethirtyeight!$P:$P,T$1)</f>
        <v>0</v>
      </c>
      <c r="Z15" s="2">
        <f>SUMIFS(Fivethirtyeight!$I:$I,Fivethirtyeight!$Q:$Q,'Team forecast'!$B15,Fivethirtyeight!$P:$P,T$1)
+SUMIFS(Fivethirtyeight!$H:$H,Fivethirtyeight!$R:$R,'Team forecast'!$B15,Fivethirtyeight!$P:$P,T$1)</f>
        <v>0</v>
      </c>
      <c r="AA15" s="2">
        <f>(SUMIFS(Fivethirtyeight!$K:$K,Fivethirtyeight!$Q:$Q,'Team forecast'!$B15,Fivethirtyeight!$P:$P,AA$1)
+SUMIFS(Fivethirtyeight!$L:$L,Fivethirtyeight!$R:$R,'Team forecast'!$B15,Fivethirtyeight!$P:$P,AA$1))
/$D15</f>
        <v>0</v>
      </c>
      <c r="AB15" s="2">
        <f>(SUMIFS(Fivethirtyeight!$L:$L,Fivethirtyeight!$Q:$Q,'Team forecast'!$B15,Fivethirtyeight!$P:$P,AA$1)
+SUMIFS(Fivethirtyeight!$K:$K,Fivethirtyeight!$R:$R,'Team forecast'!$B15,Fivethirtyeight!$P:$P,AA$1))
/$E15</f>
        <v>0</v>
      </c>
      <c r="AC15" s="2">
        <f>(SUMIFS(Fivethirtyeight!$N:$N,Fivethirtyeight!$Q:$Q,'Team forecast'!$B15,Fivethirtyeight!$P:$P,AA$1)
+SUMIFS(Fivethirtyeight!$M:$M,Fivethirtyeight!$R:$R,'Team forecast'!$B15,Fivethirtyeight!$P:$P,AA$1))
/$F15</f>
        <v>0</v>
      </c>
      <c r="AD15" s="2">
        <f t="shared" si="2"/>
        <v>0</v>
      </c>
      <c r="AE15" s="2">
        <f>SUMIFS(Fivethirtyeight!$H:$H,Fivethirtyeight!$Q:$Q,'Team forecast'!$B15,Fivethirtyeight!$P:$P,AA$1)
+SUMIFS(Fivethirtyeight!$I:$I,Fivethirtyeight!$R:$R,'Team forecast'!$B15,Fivethirtyeight!$P:$P,AA$1)</f>
        <v>0</v>
      </c>
      <c r="AF15" s="2">
        <f>SUMIFS(Fivethirtyeight!$J:$J,Fivethirtyeight!$Q:$Q,'Team forecast'!$B15,Fivethirtyeight!$P:$P,AA$1)
+SUMIFS(Fivethirtyeight!$J:$J,Fivethirtyeight!$R:$R,'Team forecast'!$B15,Fivethirtyeight!$P:$P,AA$1)</f>
        <v>0</v>
      </c>
      <c r="AG15" s="2">
        <f>SUMIFS(Fivethirtyeight!$I:$I,Fivethirtyeight!$Q:$Q,'Team forecast'!$B15,Fivethirtyeight!$P:$P,AA$1)
+SUMIFS(Fivethirtyeight!$H:$H,Fivethirtyeight!$R:$R,'Team forecast'!$B15,Fivethirtyeight!$P:$P,AA$1)</f>
        <v>0</v>
      </c>
      <c r="AH15" s="2">
        <f>(SUMIFS(Fivethirtyeight!$K:$K,Fivethirtyeight!$Q:$Q,'Team forecast'!$B15,Fivethirtyeight!$P:$P,AH$1)
+SUMIFS(Fivethirtyeight!$L:$L,Fivethirtyeight!$R:$R,'Team forecast'!$B15,Fivethirtyeight!$P:$P,AH$1))
/$D15</f>
        <v>0</v>
      </c>
      <c r="AI15" s="2">
        <f>(SUMIFS(Fivethirtyeight!$L:$L,Fivethirtyeight!$Q:$Q,'Team forecast'!$B15,Fivethirtyeight!$P:$P,AH$1)
+SUMIFS(Fivethirtyeight!$K:$K,Fivethirtyeight!$R:$R,'Team forecast'!$B15,Fivethirtyeight!$P:$P,AH$1))
/$E15</f>
        <v>0</v>
      </c>
      <c r="AJ15" s="2">
        <f>(SUMIFS(Fivethirtyeight!$N:$N,Fivethirtyeight!$Q:$Q,'Team forecast'!$B15,Fivethirtyeight!$P:$P,AH$1)
+SUMIFS(Fivethirtyeight!$M:$M,Fivethirtyeight!$R:$R,'Team forecast'!$B15,Fivethirtyeight!$P:$P,AH$1))
/$F15</f>
        <v>0</v>
      </c>
      <c r="AK15" s="2">
        <f t="shared" si="3"/>
        <v>0</v>
      </c>
      <c r="AL15" s="2">
        <f>SUMIFS(Fivethirtyeight!$H:$H,Fivethirtyeight!$Q:$Q,'Team forecast'!$B15,Fivethirtyeight!$P:$P,AH$1)
+SUMIFS(Fivethirtyeight!$I:$I,Fivethirtyeight!$R:$R,'Team forecast'!$B15,Fivethirtyeight!$P:$P,AH$1)</f>
        <v>0</v>
      </c>
      <c r="AM15" s="2">
        <f>SUMIFS(Fivethirtyeight!$J:$J,Fivethirtyeight!$Q:$Q,'Team forecast'!$B15,Fivethirtyeight!$P:$P,AH$1)
+SUMIFS(Fivethirtyeight!$J:$J,Fivethirtyeight!$R:$R,'Team forecast'!$B15,Fivethirtyeight!$P:$P,AH$1)</f>
        <v>0</v>
      </c>
      <c r="AN15" s="2">
        <f>SUMIFS(Fivethirtyeight!$I:$I,Fivethirtyeight!$Q:$Q,'Team forecast'!$B15,Fivethirtyeight!$P:$P,AH$1)
+SUMIFS(Fivethirtyeight!$H:$H,Fivethirtyeight!$R:$R,'Team forecast'!$B15,Fivethirtyeight!$P:$P,AH$1)</f>
        <v>0</v>
      </c>
      <c r="AO15" s="2">
        <f>(SUMIFS(Fivethirtyeight!$K:$K,Fivethirtyeight!$Q:$Q,'Team forecast'!$B15,Fivethirtyeight!$P:$P,AO$1)
+SUMIFS(Fivethirtyeight!$L:$L,Fivethirtyeight!$R:$R,'Team forecast'!$B15,Fivethirtyeight!$P:$P,AO$1))
/$D15</f>
        <v>0</v>
      </c>
      <c r="AP15" s="2">
        <f>(SUMIFS(Fivethirtyeight!$L:$L,Fivethirtyeight!$Q:$Q,'Team forecast'!$B15,Fivethirtyeight!$P:$P,AO$1)
+SUMIFS(Fivethirtyeight!$K:$K,Fivethirtyeight!$R:$R,'Team forecast'!$B15,Fivethirtyeight!$P:$P,AO$1))
/$E15</f>
        <v>0</v>
      </c>
      <c r="AQ15" s="2">
        <f>(SUMIFS(Fivethirtyeight!$N:$N,Fivethirtyeight!$Q:$Q,'Team forecast'!$B15,Fivethirtyeight!$P:$P,AO$1)
+SUMIFS(Fivethirtyeight!$M:$M,Fivethirtyeight!$R:$R,'Team forecast'!$B15,Fivethirtyeight!$P:$P,AO$1))
/$F15</f>
        <v>0</v>
      </c>
      <c r="AR15" s="2">
        <f t="shared" si="4"/>
        <v>0</v>
      </c>
      <c r="AS15" s="2">
        <f>SUMIFS(Fivethirtyeight!$H:$H,Fivethirtyeight!$Q:$Q,'Team forecast'!$B15,Fivethirtyeight!$P:$P,AO$1)
+SUMIFS(Fivethirtyeight!$I:$I,Fivethirtyeight!$R:$R,'Team forecast'!$B15,Fivethirtyeight!$P:$P,AO$1)</f>
        <v>0</v>
      </c>
      <c r="AT15" s="2">
        <f>SUMIFS(Fivethirtyeight!$J:$J,Fivethirtyeight!$Q:$Q,'Team forecast'!$B15,Fivethirtyeight!$P:$P,AO$1)
+SUMIFS(Fivethirtyeight!$J:$J,Fivethirtyeight!$R:$R,'Team forecast'!$B15,Fivethirtyeight!$P:$P,AO$1)</f>
        <v>0</v>
      </c>
      <c r="AU15" s="2">
        <f>SUMIFS(Fivethirtyeight!$I:$I,Fivethirtyeight!$Q:$Q,'Team forecast'!$B15,Fivethirtyeight!$P:$P,AO$1)
+SUMIFS(Fivethirtyeight!$H:$H,Fivethirtyeight!$R:$R,'Team forecast'!$B15,Fivethirtyeight!$P:$P,AO$1)</f>
        <v>0</v>
      </c>
    </row>
    <row r="16" spans="2:47" x14ac:dyDescent="0.3">
      <c r="B16" s="3" t="s">
        <v>13</v>
      </c>
      <c r="C16" s="3" t="str">
        <f>INDEX(Lookup!D:D,MATCH(B16,Lookup!B:B,0))</f>
        <v>NEW</v>
      </c>
      <c r="D16" s="2">
        <f>SUMIFS(Fivethirtyeight!$K:$K,Fivethirtyeight!$Q:$Q,'Team forecast'!$B16,Fivethirtyeight!$P:$P,D$1)
+SUMIFS(Fivethirtyeight!$L:$L,Fivethirtyeight!$R:$R,'Team forecast'!$B16,Fivethirtyeight!$P:$P,D$1)</f>
        <v>1.23</v>
      </c>
      <c r="E16" s="2">
        <f>SUMIFS(Fivethirtyeight!$L:$L,Fivethirtyeight!$Q:$Q,'Team forecast'!$B16,Fivethirtyeight!$P:$P,D$1)
+SUMIFS(Fivethirtyeight!$K:$K,Fivethirtyeight!$R:$R,'Team forecast'!$B16,Fivethirtyeight!$P:$P,D$1)</f>
        <v>1.35</v>
      </c>
      <c r="F16" s="2">
        <f>SUMIFS(Fivethirtyeight!$N:$N,Fivethirtyeight!$Q:$Q,'Team forecast'!$B16,Fivethirtyeight!$P:$P,D$1)
+SUMIFS(Fivethirtyeight!$M:$M,Fivethirtyeight!$R:$R,'Team forecast'!$B16,Fivethirtyeight!$P:$P,D$1)</f>
        <v>0.25924026064589151</v>
      </c>
      <c r="G16" s="2">
        <f>D16/SUMIFS(Rotowire!F:F,Rotowire!$B:$B,'Team forecast'!$C16)</f>
        <v>0.8913043478260867</v>
      </c>
      <c r="H16" s="2">
        <f>E16/SUMIFS(Rotowire!F:F,Rotowire!$C:$C,'Team forecast'!$C16)</f>
        <v>0.79881656804733725</v>
      </c>
      <c r="I16" s="2">
        <f>F16/SUMIFS(Rotowire!W:W,Rotowire!$B:$B,'Team forecast'!$C16,Rotowire!$D:$D,"G")</f>
        <v>1.5249427096817147</v>
      </c>
      <c r="J16" s="2">
        <f>SUMIFS(Fivethirtyeight!$H:$H,Fivethirtyeight!$Q:$Q,'Team forecast'!$B16,Fivethirtyeight!$P:$P,D$1)
+SUMIFS(Fivethirtyeight!$I:$I,Fivethirtyeight!$R:$R,'Team forecast'!$B16,Fivethirtyeight!$P:$P,D$1)</f>
        <v>0.33679999999999999</v>
      </c>
      <c r="K16" s="2">
        <f>SUMIFS(Fivethirtyeight!$J:$J,Fivethirtyeight!$Q:$Q,'Team forecast'!$B16,Fivethirtyeight!$P:$P,D$1)
+SUMIFS(Fivethirtyeight!$J:$J,Fivethirtyeight!$R:$R,'Team forecast'!$B16,Fivethirtyeight!$P:$P,D$1)</f>
        <v>0.2712</v>
      </c>
      <c r="L16" s="2">
        <f>SUMIFS(Fivethirtyeight!$I:$I,Fivethirtyeight!$Q:$Q,'Team forecast'!$B16,Fivethirtyeight!$P:$P,D$1)
+SUMIFS(Fivethirtyeight!$H:$H,Fivethirtyeight!$R:$R,'Team forecast'!$B16,Fivethirtyeight!$P:$P,D$1)</f>
        <v>0.39200000000000002</v>
      </c>
      <c r="M16" s="2">
        <f>(SUMIFS(Fivethirtyeight!$K:$K,Fivethirtyeight!$Q:$Q,'Team forecast'!$B16,Fivethirtyeight!$P:$P,M$1)
+SUMIFS(Fivethirtyeight!$L:$L,Fivethirtyeight!$R:$R,'Team forecast'!$B16,Fivethirtyeight!$P:$P,M$1))
/$D16</f>
        <v>0</v>
      </c>
      <c r="N16" s="2">
        <f>(SUMIFS(Fivethirtyeight!$L:$L,Fivethirtyeight!$Q:$Q,'Team forecast'!$B16,Fivethirtyeight!$P:$P,M$1)
+SUMIFS(Fivethirtyeight!$K:$K,Fivethirtyeight!$R:$R,'Team forecast'!$B16,Fivethirtyeight!$P:$P,M$1))
/$E16</f>
        <v>0</v>
      </c>
      <c r="O16" s="2">
        <f>(SUMIFS(Fivethirtyeight!$N:$N,Fivethirtyeight!$Q:$Q,'Team forecast'!$B16,Fivethirtyeight!$P:$P,M$1)
+SUMIFS(Fivethirtyeight!$M:$M,Fivethirtyeight!$R:$R,'Team forecast'!$B16,Fivethirtyeight!$P:$P,M$1))
/$F16</f>
        <v>0</v>
      </c>
      <c r="P16" s="2">
        <f t="shared" si="0"/>
        <v>0</v>
      </c>
      <c r="Q16" s="2">
        <f>SUMIFS(Fivethirtyeight!$H:$H,Fivethirtyeight!$Q:$Q,'Team forecast'!$B16,Fivethirtyeight!$P:$P,M$1)
+SUMIFS(Fivethirtyeight!$I:$I,Fivethirtyeight!$R:$R,'Team forecast'!$B16,Fivethirtyeight!$P:$P,M$1)</f>
        <v>0</v>
      </c>
      <c r="R16" s="2">
        <f>SUMIFS(Fivethirtyeight!$J:$J,Fivethirtyeight!$Q:$Q,'Team forecast'!$B16,Fivethirtyeight!$P:$P,M$1)
+SUMIFS(Fivethirtyeight!$J:$J,Fivethirtyeight!$R:$R,'Team forecast'!$B16,Fivethirtyeight!$P:$P,M$1)</f>
        <v>0</v>
      </c>
      <c r="S16" s="2">
        <f>SUMIFS(Fivethirtyeight!$I:$I,Fivethirtyeight!$Q:$Q,'Team forecast'!$B16,Fivethirtyeight!$P:$P,M$1)
+SUMIFS(Fivethirtyeight!$H:$H,Fivethirtyeight!$R:$R,'Team forecast'!$B16,Fivethirtyeight!$P:$P,M$1)</f>
        <v>0</v>
      </c>
      <c r="T16" s="2">
        <f>(SUMIFS(Fivethirtyeight!$K:$K,Fivethirtyeight!$Q:$Q,'Team forecast'!$B16,Fivethirtyeight!$P:$P,T$1)
+SUMIFS(Fivethirtyeight!$L:$L,Fivethirtyeight!$R:$R,'Team forecast'!$B16,Fivethirtyeight!$P:$P,T$1))
/$D16</f>
        <v>0</v>
      </c>
      <c r="U16" s="2">
        <f>(SUMIFS(Fivethirtyeight!$L:$L,Fivethirtyeight!$Q:$Q,'Team forecast'!$B16,Fivethirtyeight!$P:$P,T$1)
+SUMIFS(Fivethirtyeight!$K:$K,Fivethirtyeight!$R:$R,'Team forecast'!$B16,Fivethirtyeight!$P:$P,T$1))
/$E16</f>
        <v>0</v>
      </c>
      <c r="V16" s="2">
        <f>(SUMIFS(Fivethirtyeight!$N:$N,Fivethirtyeight!$Q:$Q,'Team forecast'!$B16,Fivethirtyeight!$P:$P,T$1)
+SUMIFS(Fivethirtyeight!$M:$M,Fivethirtyeight!$R:$R,'Team forecast'!$B16,Fivethirtyeight!$P:$P,T$1))
/$F16</f>
        <v>0</v>
      </c>
      <c r="W16" s="2">
        <f t="shared" si="1"/>
        <v>0</v>
      </c>
      <c r="X16" s="2">
        <f>SUMIFS(Fivethirtyeight!$H:$H,Fivethirtyeight!$Q:$Q,'Team forecast'!$B16,Fivethirtyeight!$P:$P,T$1)
+SUMIFS(Fivethirtyeight!$I:$I,Fivethirtyeight!$R:$R,'Team forecast'!$B16,Fivethirtyeight!$P:$P,T$1)</f>
        <v>0</v>
      </c>
      <c r="Y16" s="2">
        <f>SUMIFS(Fivethirtyeight!$J:$J,Fivethirtyeight!$Q:$Q,'Team forecast'!$B16,Fivethirtyeight!$P:$P,T$1)
+SUMIFS(Fivethirtyeight!$J:$J,Fivethirtyeight!$R:$R,'Team forecast'!$B16,Fivethirtyeight!$P:$P,T$1)</f>
        <v>0</v>
      </c>
      <c r="Z16" s="2">
        <f>SUMIFS(Fivethirtyeight!$I:$I,Fivethirtyeight!$Q:$Q,'Team forecast'!$B16,Fivethirtyeight!$P:$P,T$1)
+SUMIFS(Fivethirtyeight!$H:$H,Fivethirtyeight!$R:$R,'Team forecast'!$B16,Fivethirtyeight!$P:$P,T$1)</f>
        <v>0</v>
      </c>
      <c r="AA16" s="2">
        <f>(SUMIFS(Fivethirtyeight!$K:$K,Fivethirtyeight!$Q:$Q,'Team forecast'!$B16,Fivethirtyeight!$P:$P,AA$1)
+SUMIFS(Fivethirtyeight!$L:$L,Fivethirtyeight!$R:$R,'Team forecast'!$B16,Fivethirtyeight!$P:$P,AA$1))
/$D16</f>
        <v>0</v>
      </c>
      <c r="AB16" s="2">
        <f>(SUMIFS(Fivethirtyeight!$L:$L,Fivethirtyeight!$Q:$Q,'Team forecast'!$B16,Fivethirtyeight!$P:$P,AA$1)
+SUMIFS(Fivethirtyeight!$K:$K,Fivethirtyeight!$R:$R,'Team forecast'!$B16,Fivethirtyeight!$P:$P,AA$1))
/$E16</f>
        <v>0</v>
      </c>
      <c r="AC16" s="2">
        <f>(SUMIFS(Fivethirtyeight!$N:$N,Fivethirtyeight!$Q:$Q,'Team forecast'!$B16,Fivethirtyeight!$P:$P,AA$1)
+SUMIFS(Fivethirtyeight!$M:$M,Fivethirtyeight!$R:$R,'Team forecast'!$B16,Fivethirtyeight!$P:$P,AA$1))
/$F16</f>
        <v>0</v>
      </c>
      <c r="AD16" s="2">
        <f t="shared" si="2"/>
        <v>0</v>
      </c>
      <c r="AE16" s="2">
        <f>SUMIFS(Fivethirtyeight!$H:$H,Fivethirtyeight!$Q:$Q,'Team forecast'!$B16,Fivethirtyeight!$P:$P,AA$1)
+SUMIFS(Fivethirtyeight!$I:$I,Fivethirtyeight!$R:$R,'Team forecast'!$B16,Fivethirtyeight!$P:$P,AA$1)</f>
        <v>0</v>
      </c>
      <c r="AF16" s="2">
        <f>SUMIFS(Fivethirtyeight!$J:$J,Fivethirtyeight!$Q:$Q,'Team forecast'!$B16,Fivethirtyeight!$P:$P,AA$1)
+SUMIFS(Fivethirtyeight!$J:$J,Fivethirtyeight!$R:$R,'Team forecast'!$B16,Fivethirtyeight!$P:$P,AA$1)</f>
        <v>0</v>
      </c>
      <c r="AG16" s="2">
        <f>SUMIFS(Fivethirtyeight!$I:$I,Fivethirtyeight!$Q:$Q,'Team forecast'!$B16,Fivethirtyeight!$P:$P,AA$1)
+SUMIFS(Fivethirtyeight!$H:$H,Fivethirtyeight!$R:$R,'Team forecast'!$B16,Fivethirtyeight!$P:$P,AA$1)</f>
        <v>0</v>
      </c>
      <c r="AH16" s="2">
        <f>(SUMIFS(Fivethirtyeight!$K:$K,Fivethirtyeight!$Q:$Q,'Team forecast'!$B16,Fivethirtyeight!$P:$P,AH$1)
+SUMIFS(Fivethirtyeight!$L:$L,Fivethirtyeight!$R:$R,'Team forecast'!$B16,Fivethirtyeight!$P:$P,AH$1))
/$D16</f>
        <v>0</v>
      </c>
      <c r="AI16" s="2">
        <f>(SUMIFS(Fivethirtyeight!$L:$L,Fivethirtyeight!$Q:$Q,'Team forecast'!$B16,Fivethirtyeight!$P:$P,AH$1)
+SUMIFS(Fivethirtyeight!$K:$K,Fivethirtyeight!$R:$R,'Team forecast'!$B16,Fivethirtyeight!$P:$P,AH$1))
/$E16</f>
        <v>0</v>
      </c>
      <c r="AJ16" s="2">
        <f>(SUMIFS(Fivethirtyeight!$N:$N,Fivethirtyeight!$Q:$Q,'Team forecast'!$B16,Fivethirtyeight!$P:$P,AH$1)
+SUMIFS(Fivethirtyeight!$M:$M,Fivethirtyeight!$R:$R,'Team forecast'!$B16,Fivethirtyeight!$P:$P,AH$1))
/$F16</f>
        <v>0</v>
      </c>
      <c r="AK16" s="2">
        <f t="shared" si="3"/>
        <v>0</v>
      </c>
      <c r="AL16" s="2">
        <f>SUMIFS(Fivethirtyeight!$H:$H,Fivethirtyeight!$Q:$Q,'Team forecast'!$B16,Fivethirtyeight!$P:$P,AH$1)
+SUMIFS(Fivethirtyeight!$I:$I,Fivethirtyeight!$R:$R,'Team forecast'!$B16,Fivethirtyeight!$P:$P,AH$1)</f>
        <v>0</v>
      </c>
      <c r="AM16" s="2">
        <f>SUMIFS(Fivethirtyeight!$J:$J,Fivethirtyeight!$Q:$Q,'Team forecast'!$B16,Fivethirtyeight!$P:$P,AH$1)
+SUMIFS(Fivethirtyeight!$J:$J,Fivethirtyeight!$R:$R,'Team forecast'!$B16,Fivethirtyeight!$P:$P,AH$1)</f>
        <v>0</v>
      </c>
      <c r="AN16" s="2">
        <f>SUMIFS(Fivethirtyeight!$I:$I,Fivethirtyeight!$Q:$Q,'Team forecast'!$B16,Fivethirtyeight!$P:$P,AH$1)
+SUMIFS(Fivethirtyeight!$H:$H,Fivethirtyeight!$R:$R,'Team forecast'!$B16,Fivethirtyeight!$P:$P,AH$1)</f>
        <v>0</v>
      </c>
      <c r="AO16" s="2">
        <f>(SUMIFS(Fivethirtyeight!$K:$K,Fivethirtyeight!$Q:$Q,'Team forecast'!$B16,Fivethirtyeight!$P:$P,AO$1)
+SUMIFS(Fivethirtyeight!$L:$L,Fivethirtyeight!$R:$R,'Team forecast'!$B16,Fivethirtyeight!$P:$P,AO$1))
/$D16</f>
        <v>0</v>
      </c>
      <c r="AP16" s="2">
        <f>(SUMIFS(Fivethirtyeight!$L:$L,Fivethirtyeight!$Q:$Q,'Team forecast'!$B16,Fivethirtyeight!$P:$P,AO$1)
+SUMIFS(Fivethirtyeight!$K:$K,Fivethirtyeight!$R:$R,'Team forecast'!$B16,Fivethirtyeight!$P:$P,AO$1))
/$E16</f>
        <v>0</v>
      </c>
      <c r="AQ16" s="2">
        <f>(SUMIFS(Fivethirtyeight!$N:$N,Fivethirtyeight!$Q:$Q,'Team forecast'!$B16,Fivethirtyeight!$P:$P,AO$1)
+SUMIFS(Fivethirtyeight!$M:$M,Fivethirtyeight!$R:$R,'Team forecast'!$B16,Fivethirtyeight!$P:$P,AO$1))
/$F16</f>
        <v>0</v>
      </c>
      <c r="AR16" s="2">
        <f t="shared" si="4"/>
        <v>0</v>
      </c>
      <c r="AS16" s="2">
        <f>SUMIFS(Fivethirtyeight!$H:$H,Fivethirtyeight!$Q:$Q,'Team forecast'!$B16,Fivethirtyeight!$P:$P,AO$1)
+SUMIFS(Fivethirtyeight!$I:$I,Fivethirtyeight!$R:$R,'Team forecast'!$B16,Fivethirtyeight!$P:$P,AO$1)</f>
        <v>0</v>
      </c>
      <c r="AT16" s="2">
        <f>SUMIFS(Fivethirtyeight!$J:$J,Fivethirtyeight!$Q:$Q,'Team forecast'!$B16,Fivethirtyeight!$P:$P,AO$1)
+SUMIFS(Fivethirtyeight!$J:$J,Fivethirtyeight!$R:$R,'Team forecast'!$B16,Fivethirtyeight!$P:$P,AO$1)</f>
        <v>0</v>
      </c>
      <c r="AU16" s="2">
        <f>SUMIFS(Fivethirtyeight!$I:$I,Fivethirtyeight!$Q:$Q,'Team forecast'!$B16,Fivethirtyeight!$P:$P,AO$1)
+SUMIFS(Fivethirtyeight!$H:$H,Fivethirtyeight!$R:$R,'Team forecast'!$B16,Fivethirtyeight!$P:$P,AO$1)</f>
        <v>0</v>
      </c>
    </row>
    <row r="17" spans="2:47" x14ac:dyDescent="0.3">
      <c r="B17" s="3" t="s">
        <v>18</v>
      </c>
      <c r="C17" s="3" t="str">
        <f>INDEX(Lookup!D:D,MATCH(B17,Lookup!B:B,0))</f>
        <v>SHU</v>
      </c>
      <c r="D17" s="2">
        <f>SUMIFS(Fivethirtyeight!$K:$K,Fivethirtyeight!$Q:$Q,'Team forecast'!$B17,Fivethirtyeight!$P:$P,D$1)
+SUMIFS(Fivethirtyeight!$L:$L,Fivethirtyeight!$R:$R,'Team forecast'!$B17,Fivethirtyeight!$P:$P,D$1)</f>
        <v>1.1599999999999999</v>
      </c>
      <c r="E17" s="2">
        <f>SUMIFS(Fivethirtyeight!$L:$L,Fivethirtyeight!$Q:$Q,'Team forecast'!$B17,Fivethirtyeight!$P:$P,D$1)
+SUMIFS(Fivethirtyeight!$K:$K,Fivethirtyeight!$R:$R,'Team forecast'!$B17,Fivethirtyeight!$P:$P,D$1)</f>
        <v>1.32</v>
      </c>
      <c r="F17" s="2">
        <f>SUMIFS(Fivethirtyeight!$N:$N,Fivethirtyeight!$Q:$Q,'Team forecast'!$B17,Fivethirtyeight!$P:$P,D$1)
+SUMIFS(Fivethirtyeight!$M:$M,Fivethirtyeight!$R:$R,'Team forecast'!$B17,Fivethirtyeight!$P:$P,D$1)</f>
        <v>0.26713530196585034</v>
      </c>
      <c r="G17" s="2">
        <f>D17/SUMIFS(Rotowire!F:F,Rotowire!$B:$B,'Team forecast'!$C17)</f>
        <v>0.79999999999999993</v>
      </c>
      <c r="H17" s="2">
        <f>E17/SUMIFS(Rotowire!F:F,Rotowire!$C:$C,'Team forecast'!$C17)</f>
        <v>0.86842105263157876</v>
      </c>
      <c r="I17" s="2">
        <f>F17/SUMIFS(Rotowire!W:W,Rotowire!$B:$B,'Team forecast'!$C17,Rotowire!$D:$D,"G")</f>
        <v>1.2720728665040493</v>
      </c>
      <c r="J17" s="2">
        <f>SUMIFS(Fivethirtyeight!$H:$H,Fivethirtyeight!$Q:$Q,'Team forecast'!$B17,Fivethirtyeight!$P:$P,D$1)
+SUMIFS(Fivethirtyeight!$I:$I,Fivethirtyeight!$R:$R,'Team forecast'!$B17,Fivethirtyeight!$P:$P,D$1)</f>
        <v>0.32490000000000002</v>
      </c>
      <c r="K17" s="2">
        <f>SUMIFS(Fivethirtyeight!$J:$J,Fivethirtyeight!$Q:$Q,'Team forecast'!$B17,Fivethirtyeight!$P:$P,D$1)
+SUMIFS(Fivethirtyeight!$J:$J,Fivethirtyeight!$R:$R,'Team forecast'!$B17,Fivethirtyeight!$P:$P,D$1)</f>
        <v>0.27700000000000002</v>
      </c>
      <c r="L17" s="2">
        <f>SUMIFS(Fivethirtyeight!$I:$I,Fivethirtyeight!$Q:$Q,'Team forecast'!$B17,Fivethirtyeight!$P:$P,D$1)
+SUMIFS(Fivethirtyeight!$H:$H,Fivethirtyeight!$R:$R,'Team forecast'!$B17,Fivethirtyeight!$P:$P,D$1)</f>
        <v>0.39810000000000001</v>
      </c>
      <c r="M17" s="2">
        <f>(SUMIFS(Fivethirtyeight!$K:$K,Fivethirtyeight!$Q:$Q,'Team forecast'!$B17,Fivethirtyeight!$P:$P,M$1)
+SUMIFS(Fivethirtyeight!$L:$L,Fivethirtyeight!$R:$R,'Team forecast'!$B17,Fivethirtyeight!$P:$P,M$1))
/$D17</f>
        <v>0</v>
      </c>
      <c r="N17" s="2">
        <f>(SUMIFS(Fivethirtyeight!$L:$L,Fivethirtyeight!$Q:$Q,'Team forecast'!$B17,Fivethirtyeight!$P:$P,M$1)
+SUMIFS(Fivethirtyeight!$K:$K,Fivethirtyeight!$R:$R,'Team forecast'!$B17,Fivethirtyeight!$P:$P,M$1))
/$E17</f>
        <v>0</v>
      </c>
      <c r="O17" s="2">
        <f>(SUMIFS(Fivethirtyeight!$N:$N,Fivethirtyeight!$Q:$Q,'Team forecast'!$B17,Fivethirtyeight!$P:$P,M$1)
+SUMIFS(Fivethirtyeight!$M:$M,Fivethirtyeight!$R:$R,'Team forecast'!$B17,Fivethirtyeight!$P:$P,M$1))
/$F17</f>
        <v>0</v>
      </c>
      <c r="P17" s="2">
        <f t="shared" si="0"/>
        <v>0</v>
      </c>
      <c r="Q17" s="2">
        <f>SUMIFS(Fivethirtyeight!$H:$H,Fivethirtyeight!$Q:$Q,'Team forecast'!$B17,Fivethirtyeight!$P:$P,M$1)
+SUMIFS(Fivethirtyeight!$I:$I,Fivethirtyeight!$R:$R,'Team forecast'!$B17,Fivethirtyeight!$P:$P,M$1)</f>
        <v>0</v>
      </c>
      <c r="R17" s="2">
        <f>SUMIFS(Fivethirtyeight!$J:$J,Fivethirtyeight!$Q:$Q,'Team forecast'!$B17,Fivethirtyeight!$P:$P,M$1)
+SUMIFS(Fivethirtyeight!$J:$J,Fivethirtyeight!$R:$R,'Team forecast'!$B17,Fivethirtyeight!$P:$P,M$1)</f>
        <v>0</v>
      </c>
      <c r="S17" s="2">
        <f>SUMIFS(Fivethirtyeight!$I:$I,Fivethirtyeight!$Q:$Q,'Team forecast'!$B17,Fivethirtyeight!$P:$P,M$1)
+SUMIFS(Fivethirtyeight!$H:$H,Fivethirtyeight!$R:$R,'Team forecast'!$B17,Fivethirtyeight!$P:$P,M$1)</f>
        <v>0</v>
      </c>
      <c r="T17" s="2">
        <f>(SUMIFS(Fivethirtyeight!$K:$K,Fivethirtyeight!$Q:$Q,'Team forecast'!$B17,Fivethirtyeight!$P:$P,T$1)
+SUMIFS(Fivethirtyeight!$L:$L,Fivethirtyeight!$R:$R,'Team forecast'!$B17,Fivethirtyeight!$P:$P,T$1))
/$D17</f>
        <v>0</v>
      </c>
      <c r="U17" s="2">
        <f>(SUMIFS(Fivethirtyeight!$L:$L,Fivethirtyeight!$Q:$Q,'Team forecast'!$B17,Fivethirtyeight!$P:$P,T$1)
+SUMIFS(Fivethirtyeight!$K:$K,Fivethirtyeight!$R:$R,'Team forecast'!$B17,Fivethirtyeight!$P:$P,T$1))
/$E17</f>
        <v>0</v>
      </c>
      <c r="V17" s="2">
        <f>(SUMIFS(Fivethirtyeight!$N:$N,Fivethirtyeight!$Q:$Q,'Team forecast'!$B17,Fivethirtyeight!$P:$P,T$1)
+SUMIFS(Fivethirtyeight!$M:$M,Fivethirtyeight!$R:$R,'Team forecast'!$B17,Fivethirtyeight!$P:$P,T$1))
/$F17</f>
        <v>0</v>
      </c>
      <c r="W17" s="2">
        <f t="shared" si="1"/>
        <v>0</v>
      </c>
      <c r="X17" s="2">
        <f>SUMIFS(Fivethirtyeight!$H:$H,Fivethirtyeight!$Q:$Q,'Team forecast'!$B17,Fivethirtyeight!$P:$P,T$1)
+SUMIFS(Fivethirtyeight!$I:$I,Fivethirtyeight!$R:$R,'Team forecast'!$B17,Fivethirtyeight!$P:$P,T$1)</f>
        <v>0</v>
      </c>
      <c r="Y17" s="2">
        <f>SUMIFS(Fivethirtyeight!$J:$J,Fivethirtyeight!$Q:$Q,'Team forecast'!$B17,Fivethirtyeight!$P:$P,T$1)
+SUMIFS(Fivethirtyeight!$J:$J,Fivethirtyeight!$R:$R,'Team forecast'!$B17,Fivethirtyeight!$P:$P,T$1)</f>
        <v>0</v>
      </c>
      <c r="Z17" s="2">
        <f>SUMIFS(Fivethirtyeight!$I:$I,Fivethirtyeight!$Q:$Q,'Team forecast'!$B17,Fivethirtyeight!$P:$P,T$1)
+SUMIFS(Fivethirtyeight!$H:$H,Fivethirtyeight!$R:$R,'Team forecast'!$B17,Fivethirtyeight!$P:$P,T$1)</f>
        <v>0</v>
      </c>
      <c r="AA17" s="2">
        <f>(SUMIFS(Fivethirtyeight!$K:$K,Fivethirtyeight!$Q:$Q,'Team forecast'!$B17,Fivethirtyeight!$P:$P,AA$1)
+SUMIFS(Fivethirtyeight!$L:$L,Fivethirtyeight!$R:$R,'Team forecast'!$B17,Fivethirtyeight!$P:$P,AA$1))
/$D17</f>
        <v>0</v>
      </c>
      <c r="AB17" s="2">
        <f>(SUMIFS(Fivethirtyeight!$L:$L,Fivethirtyeight!$Q:$Q,'Team forecast'!$B17,Fivethirtyeight!$P:$P,AA$1)
+SUMIFS(Fivethirtyeight!$K:$K,Fivethirtyeight!$R:$R,'Team forecast'!$B17,Fivethirtyeight!$P:$P,AA$1))
/$E17</f>
        <v>0</v>
      </c>
      <c r="AC17" s="2">
        <f>(SUMIFS(Fivethirtyeight!$N:$N,Fivethirtyeight!$Q:$Q,'Team forecast'!$B17,Fivethirtyeight!$P:$P,AA$1)
+SUMIFS(Fivethirtyeight!$M:$M,Fivethirtyeight!$R:$R,'Team forecast'!$B17,Fivethirtyeight!$P:$P,AA$1))
/$F17</f>
        <v>0</v>
      </c>
      <c r="AD17" s="2">
        <f t="shared" si="2"/>
        <v>0</v>
      </c>
      <c r="AE17" s="2">
        <f>SUMIFS(Fivethirtyeight!$H:$H,Fivethirtyeight!$Q:$Q,'Team forecast'!$B17,Fivethirtyeight!$P:$P,AA$1)
+SUMIFS(Fivethirtyeight!$I:$I,Fivethirtyeight!$R:$R,'Team forecast'!$B17,Fivethirtyeight!$P:$P,AA$1)</f>
        <v>0</v>
      </c>
      <c r="AF17" s="2">
        <f>SUMIFS(Fivethirtyeight!$J:$J,Fivethirtyeight!$Q:$Q,'Team forecast'!$B17,Fivethirtyeight!$P:$P,AA$1)
+SUMIFS(Fivethirtyeight!$J:$J,Fivethirtyeight!$R:$R,'Team forecast'!$B17,Fivethirtyeight!$P:$P,AA$1)</f>
        <v>0</v>
      </c>
      <c r="AG17" s="2">
        <f>SUMIFS(Fivethirtyeight!$I:$I,Fivethirtyeight!$Q:$Q,'Team forecast'!$B17,Fivethirtyeight!$P:$P,AA$1)
+SUMIFS(Fivethirtyeight!$H:$H,Fivethirtyeight!$R:$R,'Team forecast'!$B17,Fivethirtyeight!$P:$P,AA$1)</f>
        <v>0</v>
      </c>
      <c r="AH17" s="2">
        <f>(SUMIFS(Fivethirtyeight!$K:$K,Fivethirtyeight!$Q:$Q,'Team forecast'!$B17,Fivethirtyeight!$P:$P,AH$1)
+SUMIFS(Fivethirtyeight!$L:$L,Fivethirtyeight!$R:$R,'Team forecast'!$B17,Fivethirtyeight!$P:$P,AH$1))
/$D17</f>
        <v>0</v>
      </c>
      <c r="AI17" s="2">
        <f>(SUMIFS(Fivethirtyeight!$L:$L,Fivethirtyeight!$Q:$Q,'Team forecast'!$B17,Fivethirtyeight!$P:$P,AH$1)
+SUMIFS(Fivethirtyeight!$K:$K,Fivethirtyeight!$R:$R,'Team forecast'!$B17,Fivethirtyeight!$P:$P,AH$1))
/$E17</f>
        <v>0</v>
      </c>
      <c r="AJ17" s="2">
        <f>(SUMIFS(Fivethirtyeight!$N:$N,Fivethirtyeight!$Q:$Q,'Team forecast'!$B17,Fivethirtyeight!$P:$P,AH$1)
+SUMIFS(Fivethirtyeight!$M:$M,Fivethirtyeight!$R:$R,'Team forecast'!$B17,Fivethirtyeight!$P:$P,AH$1))
/$F17</f>
        <v>0</v>
      </c>
      <c r="AK17" s="2">
        <f t="shared" si="3"/>
        <v>0</v>
      </c>
      <c r="AL17" s="2">
        <f>SUMIFS(Fivethirtyeight!$H:$H,Fivethirtyeight!$Q:$Q,'Team forecast'!$B17,Fivethirtyeight!$P:$P,AH$1)
+SUMIFS(Fivethirtyeight!$I:$I,Fivethirtyeight!$R:$R,'Team forecast'!$B17,Fivethirtyeight!$P:$P,AH$1)</f>
        <v>0</v>
      </c>
      <c r="AM17" s="2">
        <f>SUMIFS(Fivethirtyeight!$J:$J,Fivethirtyeight!$Q:$Q,'Team forecast'!$B17,Fivethirtyeight!$P:$P,AH$1)
+SUMIFS(Fivethirtyeight!$J:$J,Fivethirtyeight!$R:$R,'Team forecast'!$B17,Fivethirtyeight!$P:$P,AH$1)</f>
        <v>0</v>
      </c>
      <c r="AN17" s="2">
        <f>SUMIFS(Fivethirtyeight!$I:$I,Fivethirtyeight!$Q:$Q,'Team forecast'!$B17,Fivethirtyeight!$P:$P,AH$1)
+SUMIFS(Fivethirtyeight!$H:$H,Fivethirtyeight!$R:$R,'Team forecast'!$B17,Fivethirtyeight!$P:$P,AH$1)</f>
        <v>0</v>
      </c>
      <c r="AO17" s="2">
        <f>(SUMIFS(Fivethirtyeight!$K:$K,Fivethirtyeight!$Q:$Q,'Team forecast'!$B17,Fivethirtyeight!$P:$P,AO$1)
+SUMIFS(Fivethirtyeight!$L:$L,Fivethirtyeight!$R:$R,'Team forecast'!$B17,Fivethirtyeight!$P:$P,AO$1))
/$D17</f>
        <v>0</v>
      </c>
      <c r="AP17" s="2">
        <f>(SUMIFS(Fivethirtyeight!$L:$L,Fivethirtyeight!$Q:$Q,'Team forecast'!$B17,Fivethirtyeight!$P:$P,AO$1)
+SUMIFS(Fivethirtyeight!$K:$K,Fivethirtyeight!$R:$R,'Team forecast'!$B17,Fivethirtyeight!$P:$P,AO$1))
/$E17</f>
        <v>0</v>
      </c>
      <c r="AQ17" s="2">
        <f>(SUMIFS(Fivethirtyeight!$N:$N,Fivethirtyeight!$Q:$Q,'Team forecast'!$B17,Fivethirtyeight!$P:$P,AO$1)
+SUMIFS(Fivethirtyeight!$M:$M,Fivethirtyeight!$R:$R,'Team forecast'!$B17,Fivethirtyeight!$P:$P,AO$1))
/$F17</f>
        <v>0</v>
      </c>
      <c r="AR17" s="2">
        <f t="shared" si="4"/>
        <v>0</v>
      </c>
      <c r="AS17" s="2">
        <f>SUMIFS(Fivethirtyeight!$H:$H,Fivethirtyeight!$Q:$Q,'Team forecast'!$B17,Fivethirtyeight!$P:$P,AO$1)
+SUMIFS(Fivethirtyeight!$I:$I,Fivethirtyeight!$R:$R,'Team forecast'!$B17,Fivethirtyeight!$P:$P,AO$1)</f>
        <v>0</v>
      </c>
      <c r="AT17" s="2">
        <f>SUMIFS(Fivethirtyeight!$J:$J,Fivethirtyeight!$Q:$Q,'Team forecast'!$B17,Fivethirtyeight!$P:$P,AO$1)
+SUMIFS(Fivethirtyeight!$J:$J,Fivethirtyeight!$R:$R,'Team forecast'!$B17,Fivethirtyeight!$P:$P,AO$1)</f>
        <v>0</v>
      </c>
      <c r="AU17" s="2">
        <f>SUMIFS(Fivethirtyeight!$I:$I,Fivethirtyeight!$Q:$Q,'Team forecast'!$B17,Fivethirtyeight!$P:$P,AO$1)
+SUMIFS(Fivethirtyeight!$H:$H,Fivethirtyeight!$R:$R,'Team forecast'!$B17,Fivethirtyeight!$P:$P,AO$1)</f>
        <v>0</v>
      </c>
    </row>
    <row r="18" spans="2:47" x14ac:dyDescent="0.3">
      <c r="B18" s="3" t="s">
        <v>7</v>
      </c>
      <c r="C18" s="3" t="str">
        <f>INDEX(Lookup!D:D,MATCH(B18,Lookup!B:B,0))</f>
        <v>SOU</v>
      </c>
      <c r="D18" s="2">
        <f>SUMIFS(Fivethirtyeight!$K:$K,Fivethirtyeight!$Q:$Q,'Team forecast'!$B18,Fivethirtyeight!$P:$P,D$1)
+SUMIFS(Fivethirtyeight!$L:$L,Fivethirtyeight!$R:$R,'Team forecast'!$B18,Fivethirtyeight!$P:$P,D$1)</f>
        <v>1.35</v>
      </c>
      <c r="E18" s="2">
        <f>SUMIFS(Fivethirtyeight!$L:$L,Fivethirtyeight!$Q:$Q,'Team forecast'!$B18,Fivethirtyeight!$P:$P,D$1)
+SUMIFS(Fivethirtyeight!$K:$K,Fivethirtyeight!$R:$R,'Team forecast'!$B18,Fivethirtyeight!$P:$P,D$1)</f>
        <v>1.71</v>
      </c>
      <c r="F18" s="2">
        <f>SUMIFS(Fivethirtyeight!$N:$N,Fivethirtyeight!$Q:$Q,'Team forecast'!$B18,Fivethirtyeight!$P:$P,D$1)
+SUMIFS(Fivethirtyeight!$M:$M,Fivethirtyeight!$R:$R,'Team forecast'!$B18,Fivethirtyeight!$P:$P,D$1)</f>
        <v>0.1808657926171221</v>
      </c>
      <c r="G18" s="2">
        <f>D18/SUMIFS(Rotowire!F:F,Rotowire!$B:$B,'Team forecast'!$C18)</f>
        <v>1.1637931034482758</v>
      </c>
      <c r="H18" s="2">
        <f>E18/SUMIFS(Rotowire!F:F,Rotowire!$C:$C,'Team forecast'!$C18)</f>
        <v>0.89999999999999991</v>
      </c>
      <c r="I18" s="2">
        <f>F18/SUMIFS(Rotowire!W:W,Rotowire!$B:$B,'Team forecast'!$C18,Rotowire!$D:$D,"G")</f>
        <v>1.3912753278240162</v>
      </c>
      <c r="J18" s="2">
        <f>SUMIFS(Fivethirtyeight!$H:$H,Fivethirtyeight!$Q:$Q,'Team forecast'!$B18,Fivethirtyeight!$P:$P,D$1)
+SUMIFS(Fivethirtyeight!$I:$I,Fivethirtyeight!$R:$R,'Team forecast'!$B18,Fivethirtyeight!$P:$P,D$1)</f>
        <v>0.30020000000000002</v>
      </c>
      <c r="K18" s="2">
        <f>SUMIFS(Fivethirtyeight!$J:$J,Fivethirtyeight!$Q:$Q,'Team forecast'!$B18,Fivethirtyeight!$P:$P,D$1)
+SUMIFS(Fivethirtyeight!$J:$J,Fivethirtyeight!$R:$R,'Team forecast'!$B18,Fivethirtyeight!$P:$P,D$1)</f>
        <v>0.2422</v>
      </c>
      <c r="L18" s="2">
        <f>SUMIFS(Fivethirtyeight!$I:$I,Fivethirtyeight!$Q:$Q,'Team forecast'!$B18,Fivethirtyeight!$P:$P,D$1)
+SUMIFS(Fivethirtyeight!$H:$H,Fivethirtyeight!$R:$R,'Team forecast'!$B18,Fivethirtyeight!$P:$P,D$1)</f>
        <v>0.45750000000000002</v>
      </c>
      <c r="M18" s="2">
        <f>(SUMIFS(Fivethirtyeight!$K:$K,Fivethirtyeight!$Q:$Q,'Team forecast'!$B18,Fivethirtyeight!$P:$P,M$1)
+SUMIFS(Fivethirtyeight!$L:$L,Fivethirtyeight!$R:$R,'Team forecast'!$B18,Fivethirtyeight!$P:$P,M$1))
/$D18</f>
        <v>0</v>
      </c>
      <c r="N18" s="2">
        <f>(SUMIFS(Fivethirtyeight!$L:$L,Fivethirtyeight!$Q:$Q,'Team forecast'!$B18,Fivethirtyeight!$P:$P,M$1)
+SUMIFS(Fivethirtyeight!$K:$K,Fivethirtyeight!$R:$R,'Team forecast'!$B18,Fivethirtyeight!$P:$P,M$1))
/$E18</f>
        <v>0</v>
      </c>
      <c r="O18" s="2">
        <f>(SUMIFS(Fivethirtyeight!$N:$N,Fivethirtyeight!$Q:$Q,'Team forecast'!$B18,Fivethirtyeight!$P:$P,M$1)
+SUMIFS(Fivethirtyeight!$M:$M,Fivethirtyeight!$R:$R,'Team forecast'!$B18,Fivethirtyeight!$P:$P,M$1))
/$F18</f>
        <v>0</v>
      </c>
      <c r="P18" s="2">
        <f t="shared" si="0"/>
        <v>0</v>
      </c>
      <c r="Q18" s="2">
        <f>SUMIFS(Fivethirtyeight!$H:$H,Fivethirtyeight!$Q:$Q,'Team forecast'!$B18,Fivethirtyeight!$P:$P,M$1)
+SUMIFS(Fivethirtyeight!$I:$I,Fivethirtyeight!$R:$R,'Team forecast'!$B18,Fivethirtyeight!$P:$P,M$1)</f>
        <v>0</v>
      </c>
      <c r="R18" s="2">
        <f>SUMIFS(Fivethirtyeight!$J:$J,Fivethirtyeight!$Q:$Q,'Team forecast'!$B18,Fivethirtyeight!$P:$P,M$1)
+SUMIFS(Fivethirtyeight!$J:$J,Fivethirtyeight!$R:$R,'Team forecast'!$B18,Fivethirtyeight!$P:$P,M$1)</f>
        <v>0</v>
      </c>
      <c r="S18" s="2">
        <f>SUMIFS(Fivethirtyeight!$I:$I,Fivethirtyeight!$Q:$Q,'Team forecast'!$B18,Fivethirtyeight!$P:$P,M$1)
+SUMIFS(Fivethirtyeight!$H:$H,Fivethirtyeight!$R:$R,'Team forecast'!$B18,Fivethirtyeight!$P:$P,M$1)</f>
        <v>0</v>
      </c>
      <c r="T18" s="2">
        <f>(SUMIFS(Fivethirtyeight!$K:$K,Fivethirtyeight!$Q:$Q,'Team forecast'!$B18,Fivethirtyeight!$P:$P,T$1)
+SUMIFS(Fivethirtyeight!$L:$L,Fivethirtyeight!$R:$R,'Team forecast'!$B18,Fivethirtyeight!$P:$P,T$1))
/$D18</f>
        <v>0</v>
      </c>
      <c r="U18" s="2">
        <f>(SUMIFS(Fivethirtyeight!$L:$L,Fivethirtyeight!$Q:$Q,'Team forecast'!$B18,Fivethirtyeight!$P:$P,T$1)
+SUMIFS(Fivethirtyeight!$K:$K,Fivethirtyeight!$R:$R,'Team forecast'!$B18,Fivethirtyeight!$P:$P,T$1))
/$E18</f>
        <v>0</v>
      </c>
      <c r="V18" s="2">
        <f>(SUMIFS(Fivethirtyeight!$N:$N,Fivethirtyeight!$Q:$Q,'Team forecast'!$B18,Fivethirtyeight!$P:$P,T$1)
+SUMIFS(Fivethirtyeight!$M:$M,Fivethirtyeight!$R:$R,'Team forecast'!$B18,Fivethirtyeight!$P:$P,T$1))
/$F18</f>
        <v>0</v>
      </c>
      <c r="W18" s="2">
        <f t="shared" si="1"/>
        <v>0</v>
      </c>
      <c r="X18" s="2">
        <f>SUMIFS(Fivethirtyeight!$H:$H,Fivethirtyeight!$Q:$Q,'Team forecast'!$B18,Fivethirtyeight!$P:$P,T$1)
+SUMIFS(Fivethirtyeight!$I:$I,Fivethirtyeight!$R:$R,'Team forecast'!$B18,Fivethirtyeight!$P:$P,T$1)</f>
        <v>0</v>
      </c>
      <c r="Y18" s="2">
        <f>SUMIFS(Fivethirtyeight!$J:$J,Fivethirtyeight!$Q:$Q,'Team forecast'!$B18,Fivethirtyeight!$P:$P,T$1)
+SUMIFS(Fivethirtyeight!$J:$J,Fivethirtyeight!$R:$R,'Team forecast'!$B18,Fivethirtyeight!$P:$P,T$1)</f>
        <v>0</v>
      </c>
      <c r="Z18" s="2">
        <f>SUMIFS(Fivethirtyeight!$I:$I,Fivethirtyeight!$Q:$Q,'Team forecast'!$B18,Fivethirtyeight!$P:$P,T$1)
+SUMIFS(Fivethirtyeight!$H:$H,Fivethirtyeight!$R:$R,'Team forecast'!$B18,Fivethirtyeight!$P:$P,T$1)</f>
        <v>0</v>
      </c>
      <c r="AA18" s="2">
        <f>(SUMIFS(Fivethirtyeight!$K:$K,Fivethirtyeight!$Q:$Q,'Team forecast'!$B18,Fivethirtyeight!$P:$P,AA$1)
+SUMIFS(Fivethirtyeight!$L:$L,Fivethirtyeight!$R:$R,'Team forecast'!$B18,Fivethirtyeight!$P:$P,AA$1))
/$D18</f>
        <v>0</v>
      </c>
      <c r="AB18" s="2">
        <f>(SUMIFS(Fivethirtyeight!$L:$L,Fivethirtyeight!$Q:$Q,'Team forecast'!$B18,Fivethirtyeight!$P:$P,AA$1)
+SUMIFS(Fivethirtyeight!$K:$K,Fivethirtyeight!$R:$R,'Team forecast'!$B18,Fivethirtyeight!$P:$P,AA$1))
/$E18</f>
        <v>0</v>
      </c>
      <c r="AC18" s="2">
        <f>(SUMIFS(Fivethirtyeight!$N:$N,Fivethirtyeight!$Q:$Q,'Team forecast'!$B18,Fivethirtyeight!$P:$P,AA$1)
+SUMIFS(Fivethirtyeight!$M:$M,Fivethirtyeight!$R:$R,'Team forecast'!$B18,Fivethirtyeight!$P:$P,AA$1))
/$F18</f>
        <v>0</v>
      </c>
      <c r="AD18" s="2">
        <f t="shared" si="2"/>
        <v>0</v>
      </c>
      <c r="AE18" s="2">
        <f>SUMIFS(Fivethirtyeight!$H:$H,Fivethirtyeight!$Q:$Q,'Team forecast'!$B18,Fivethirtyeight!$P:$P,AA$1)
+SUMIFS(Fivethirtyeight!$I:$I,Fivethirtyeight!$R:$R,'Team forecast'!$B18,Fivethirtyeight!$P:$P,AA$1)</f>
        <v>0</v>
      </c>
      <c r="AF18" s="2">
        <f>SUMIFS(Fivethirtyeight!$J:$J,Fivethirtyeight!$Q:$Q,'Team forecast'!$B18,Fivethirtyeight!$P:$P,AA$1)
+SUMIFS(Fivethirtyeight!$J:$J,Fivethirtyeight!$R:$R,'Team forecast'!$B18,Fivethirtyeight!$P:$P,AA$1)</f>
        <v>0</v>
      </c>
      <c r="AG18" s="2">
        <f>SUMIFS(Fivethirtyeight!$I:$I,Fivethirtyeight!$Q:$Q,'Team forecast'!$B18,Fivethirtyeight!$P:$P,AA$1)
+SUMIFS(Fivethirtyeight!$H:$H,Fivethirtyeight!$R:$R,'Team forecast'!$B18,Fivethirtyeight!$P:$P,AA$1)</f>
        <v>0</v>
      </c>
      <c r="AH18" s="2">
        <f>(SUMIFS(Fivethirtyeight!$K:$K,Fivethirtyeight!$Q:$Q,'Team forecast'!$B18,Fivethirtyeight!$P:$P,AH$1)
+SUMIFS(Fivethirtyeight!$L:$L,Fivethirtyeight!$R:$R,'Team forecast'!$B18,Fivethirtyeight!$P:$P,AH$1))
/$D18</f>
        <v>0</v>
      </c>
      <c r="AI18" s="2">
        <f>(SUMIFS(Fivethirtyeight!$L:$L,Fivethirtyeight!$Q:$Q,'Team forecast'!$B18,Fivethirtyeight!$P:$P,AH$1)
+SUMIFS(Fivethirtyeight!$K:$K,Fivethirtyeight!$R:$R,'Team forecast'!$B18,Fivethirtyeight!$P:$P,AH$1))
/$E18</f>
        <v>0</v>
      </c>
      <c r="AJ18" s="2">
        <f>(SUMIFS(Fivethirtyeight!$N:$N,Fivethirtyeight!$Q:$Q,'Team forecast'!$B18,Fivethirtyeight!$P:$P,AH$1)
+SUMIFS(Fivethirtyeight!$M:$M,Fivethirtyeight!$R:$R,'Team forecast'!$B18,Fivethirtyeight!$P:$P,AH$1))
/$F18</f>
        <v>0</v>
      </c>
      <c r="AK18" s="2">
        <f t="shared" si="3"/>
        <v>0</v>
      </c>
      <c r="AL18" s="2">
        <f>SUMIFS(Fivethirtyeight!$H:$H,Fivethirtyeight!$Q:$Q,'Team forecast'!$B18,Fivethirtyeight!$P:$P,AH$1)
+SUMIFS(Fivethirtyeight!$I:$I,Fivethirtyeight!$R:$R,'Team forecast'!$B18,Fivethirtyeight!$P:$P,AH$1)</f>
        <v>0</v>
      </c>
      <c r="AM18" s="2">
        <f>SUMIFS(Fivethirtyeight!$J:$J,Fivethirtyeight!$Q:$Q,'Team forecast'!$B18,Fivethirtyeight!$P:$P,AH$1)
+SUMIFS(Fivethirtyeight!$J:$J,Fivethirtyeight!$R:$R,'Team forecast'!$B18,Fivethirtyeight!$P:$P,AH$1)</f>
        <v>0</v>
      </c>
      <c r="AN18" s="2">
        <f>SUMIFS(Fivethirtyeight!$I:$I,Fivethirtyeight!$Q:$Q,'Team forecast'!$B18,Fivethirtyeight!$P:$P,AH$1)
+SUMIFS(Fivethirtyeight!$H:$H,Fivethirtyeight!$R:$R,'Team forecast'!$B18,Fivethirtyeight!$P:$P,AH$1)</f>
        <v>0</v>
      </c>
      <c r="AO18" s="2">
        <f>(SUMIFS(Fivethirtyeight!$K:$K,Fivethirtyeight!$Q:$Q,'Team forecast'!$B18,Fivethirtyeight!$P:$P,AO$1)
+SUMIFS(Fivethirtyeight!$L:$L,Fivethirtyeight!$R:$R,'Team forecast'!$B18,Fivethirtyeight!$P:$P,AO$1))
/$D18</f>
        <v>0</v>
      </c>
      <c r="AP18" s="2">
        <f>(SUMIFS(Fivethirtyeight!$L:$L,Fivethirtyeight!$Q:$Q,'Team forecast'!$B18,Fivethirtyeight!$P:$P,AO$1)
+SUMIFS(Fivethirtyeight!$K:$K,Fivethirtyeight!$R:$R,'Team forecast'!$B18,Fivethirtyeight!$P:$P,AO$1))
/$E18</f>
        <v>0</v>
      </c>
      <c r="AQ18" s="2">
        <f>(SUMIFS(Fivethirtyeight!$N:$N,Fivethirtyeight!$Q:$Q,'Team forecast'!$B18,Fivethirtyeight!$P:$P,AO$1)
+SUMIFS(Fivethirtyeight!$M:$M,Fivethirtyeight!$R:$R,'Team forecast'!$B18,Fivethirtyeight!$P:$P,AO$1))
/$F18</f>
        <v>0</v>
      </c>
      <c r="AR18" s="2">
        <f t="shared" si="4"/>
        <v>0</v>
      </c>
      <c r="AS18" s="2">
        <f>SUMIFS(Fivethirtyeight!$H:$H,Fivethirtyeight!$Q:$Q,'Team forecast'!$B18,Fivethirtyeight!$P:$P,AO$1)
+SUMIFS(Fivethirtyeight!$I:$I,Fivethirtyeight!$R:$R,'Team forecast'!$B18,Fivethirtyeight!$P:$P,AO$1)</f>
        <v>0</v>
      </c>
      <c r="AT18" s="2">
        <f>SUMIFS(Fivethirtyeight!$J:$J,Fivethirtyeight!$Q:$Q,'Team forecast'!$B18,Fivethirtyeight!$P:$P,AO$1)
+SUMIFS(Fivethirtyeight!$J:$J,Fivethirtyeight!$R:$R,'Team forecast'!$B18,Fivethirtyeight!$P:$P,AO$1)</f>
        <v>0</v>
      </c>
      <c r="AU18" s="2">
        <f>SUMIFS(Fivethirtyeight!$I:$I,Fivethirtyeight!$Q:$Q,'Team forecast'!$B18,Fivethirtyeight!$P:$P,AO$1)
+SUMIFS(Fivethirtyeight!$H:$H,Fivethirtyeight!$R:$R,'Team forecast'!$B18,Fivethirtyeight!$P:$P,AO$1)</f>
        <v>0</v>
      </c>
    </row>
    <row r="19" spans="2:47" x14ac:dyDescent="0.3">
      <c r="B19" s="3" t="s">
        <v>5</v>
      </c>
      <c r="C19" s="3" t="str">
        <f>INDEX(Lookup!D:D,MATCH(B19,Lookup!B:B,0))</f>
        <v>TOT</v>
      </c>
      <c r="D19" s="2">
        <f>SUMIFS(Fivethirtyeight!$K:$K,Fivethirtyeight!$Q:$Q,'Team forecast'!$B19,Fivethirtyeight!$P:$P,D$1)
+SUMIFS(Fivethirtyeight!$L:$L,Fivethirtyeight!$R:$R,'Team forecast'!$B19,Fivethirtyeight!$P:$P,D$1)</f>
        <v>1.1200000000000001</v>
      </c>
      <c r="E19" s="2">
        <f>SUMIFS(Fivethirtyeight!$L:$L,Fivethirtyeight!$Q:$Q,'Team forecast'!$B19,Fivethirtyeight!$P:$P,D$1)
+SUMIFS(Fivethirtyeight!$K:$K,Fivethirtyeight!$R:$R,'Team forecast'!$B19,Fivethirtyeight!$P:$P,D$1)</f>
        <v>1.87</v>
      </c>
      <c r="F19" s="2">
        <f>SUMIFS(Fivethirtyeight!$N:$N,Fivethirtyeight!$Q:$Q,'Team forecast'!$B19,Fivethirtyeight!$P:$P,D$1)
+SUMIFS(Fivethirtyeight!$M:$M,Fivethirtyeight!$R:$R,'Team forecast'!$B19,Fivethirtyeight!$P:$P,D$1)</f>
        <v>0.1541236618151314</v>
      </c>
      <c r="G19" s="2">
        <f>D19/SUMIFS(Rotowire!F:F,Rotowire!$B:$B,'Team forecast'!$C19)</f>
        <v>0.81751824817518248</v>
      </c>
      <c r="H19" s="2">
        <f>E19/SUMIFS(Rotowire!F:F,Rotowire!$C:$C,'Team forecast'!$C19)</f>
        <v>1.0388888888888888</v>
      </c>
      <c r="I19" s="2">
        <f>F19/SUMIFS(Rotowire!W:W,Rotowire!$B:$B,'Team forecast'!$C19,Rotowire!$D:$D,"G")</f>
        <v>1.0274910787675426</v>
      </c>
      <c r="J19" s="2">
        <f>SUMIFS(Fivethirtyeight!$H:$H,Fivethirtyeight!$Q:$Q,'Team forecast'!$B19,Fivethirtyeight!$P:$P,D$1)
+SUMIFS(Fivethirtyeight!$I:$I,Fivethirtyeight!$R:$R,'Team forecast'!$B19,Fivethirtyeight!$P:$P,D$1)</f>
        <v>0.22459999999999999</v>
      </c>
      <c r="K19" s="2">
        <f>SUMIFS(Fivethirtyeight!$J:$J,Fivethirtyeight!$Q:$Q,'Team forecast'!$B19,Fivethirtyeight!$P:$P,D$1)
+SUMIFS(Fivethirtyeight!$J:$J,Fivethirtyeight!$R:$R,'Team forecast'!$B19,Fivethirtyeight!$P:$P,D$1)</f>
        <v>0.23169999999999999</v>
      </c>
      <c r="L19" s="2">
        <f>SUMIFS(Fivethirtyeight!$I:$I,Fivethirtyeight!$Q:$Q,'Team forecast'!$B19,Fivethirtyeight!$P:$P,D$1)
+SUMIFS(Fivethirtyeight!$H:$H,Fivethirtyeight!$R:$R,'Team forecast'!$B19,Fivethirtyeight!$P:$P,D$1)</f>
        <v>0.54369999999999996</v>
      </c>
      <c r="M19" s="2">
        <f>(SUMIFS(Fivethirtyeight!$K:$K,Fivethirtyeight!$Q:$Q,'Team forecast'!$B19,Fivethirtyeight!$P:$P,M$1)
+SUMIFS(Fivethirtyeight!$L:$L,Fivethirtyeight!$R:$R,'Team forecast'!$B19,Fivethirtyeight!$P:$P,M$1))
/$D19</f>
        <v>0</v>
      </c>
      <c r="N19" s="2">
        <f>(SUMIFS(Fivethirtyeight!$L:$L,Fivethirtyeight!$Q:$Q,'Team forecast'!$B19,Fivethirtyeight!$P:$P,M$1)
+SUMIFS(Fivethirtyeight!$K:$K,Fivethirtyeight!$R:$R,'Team forecast'!$B19,Fivethirtyeight!$P:$P,M$1))
/$E19</f>
        <v>0</v>
      </c>
      <c r="O19" s="2">
        <f>(SUMIFS(Fivethirtyeight!$N:$N,Fivethirtyeight!$Q:$Q,'Team forecast'!$B19,Fivethirtyeight!$P:$P,M$1)
+SUMIFS(Fivethirtyeight!$M:$M,Fivethirtyeight!$R:$R,'Team forecast'!$B19,Fivethirtyeight!$P:$P,M$1))
/$F19</f>
        <v>0</v>
      </c>
      <c r="P19" s="2">
        <f t="shared" si="0"/>
        <v>0</v>
      </c>
      <c r="Q19" s="2">
        <f>SUMIFS(Fivethirtyeight!$H:$H,Fivethirtyeight!$Q:$Q,'Team forecast'!$B19,Fivethirtyeight!$P:$P,M$1)
+SUMIFS(Fivethirtyeight!$I:$I,Fivethirtyeight!$R:$R,'Team forecast'!$B19,Fivethirtyeight!$P:$P,M$1)</f>
        <v>0</v>
      </c>
      <c r="R19" s="2">
        <f>SUMIFS(Fivethirtyeight!$J:$J,Fivethirtyeight!$Q:$Q,'Team forecast'!$B19,Fivethirtyeight!$P:$P,M$1)
+SUMIFS(Fivethirtyeight!$J:$J,Fivethirtyeight!$R:$R,'Team forecast'!$B19,Fivethirtyeight!$P:$P,M$1)</f>
        <v>0</v>
      </c>
      <c r="S19" s="2">
        <f>SUMIFS(Fivethirtyeight!$I:$I,Fivethirtyeight!$Q:$Q,'Team forecast'!$B19,Fivethirtyeight!$P:$P,M$1)
+SUMIFS(Fivethirtyeight!$H:$H,Fivethirtyeight!$R:$R,'Team forecast'!$B19,Fivethirtyeight!$P:$P,M$1)</f>
        <v>0</v>
      </c>
      <c r="T19" s="2">
        <f>(SUMIFS(Fivethirtyeight!$K:$K,Fivethirtyeight!$Q:$Q,'Team forecast'!$B19,Fivethirtyeight!$P:$P,T$1)
+SUMIFS(Fivethirtyeight!$L:$L,Fivethirtyeight!$R:$R,'Team forecast'!$B19,Fivethirtyeight!$P:$P,T$1))
/$D19</f>
        <v>0</v>
      </c>
      <c r="U19" s="2">
        <f>(SUMIFS(Fivethirtyeight!$L:$L,Fivethirtyeight!$Q:$Q,'Team forecast'!$B19,Fivethirtyeight!$P:$P,T$1)
+SUMIFS(Fivethirtyeight!$K:$K,Fivethirtyeight!$R:$R,'Team forecast'!$B19,Fivethirtyeight!$P:$P,T$1))
/$E19</f>
        <v>0</v>
      </c>
      <c r="V19" s="2">
        <f>(SUMIFS(Fivethirtyeight!$N:$N,Fivethirtyeight!$Q:$Q,'Team forecast'!$B19,Fivethirtyeight!$P:$P,T$1)
+SUMIFS(Fivethirtyeight!$M:$M,Fivethirtyeight!$R:$R,'Team forecast'!$B19,Fivethirtyeight!$P:$P,T$1))
/$F19</f>
        <v>0</v>
      </c>
      <c r="W19" s="2">
        <f t="shared" si="1"/>
        <v>0</v>
      </c>
      <c r="X19" s="2">
        <f>SUMIFS(Fivethirtyeight!$H:$H,Fivethirtyeight!$Q:$Q,'Team forecast'!$B19,Fivethirtyeight!$P:$P,T$1)
+SUMIFS(Fivethirtyeight!$I:$I,Fivethirtyeight!$R:$R,'Team forecast'!$B19,Fivethirtyeight!$P:$P,T$1)</f>
        <v>0</v>
      </c>
      <c r="Y19" s="2">
        <f>SUMIFS(Fivethirtyeight!$J:$J,Fivethirtyeight!$Q:$Q,'Team forecast'!$B19,Fivethirtyeight!$P:$P,T$1)
+SUMIFS(Fivethirtyeight!$J:$J,Fivethirtyeight!$R:$R,'Team forecast'!$B19,Fivethirtyeight!$P:$P,T$1)</f>
        <v>0</v>
      </c>
      <c r="Z19" s="2">
        <f>SUMIFS(Fivethirtyeight!$I:$I,Fivethirtyeight!$Q:$Q,'Team forecast'!$B19,Fivethirtyeight!$P:$P,T$1)
+SUMIFS(Fivethirtyeight!$H:$H,Fivethirtyeight!$R:$R,'Team forecast'!$B19,Fivethirtyeight!$P:$P,T$1)</f>
        <v>0</v>
      </c>
      <c r="AA19" s="2">
        <f>(SUMIFS(Fivethirtyeight!$K:$K,Fivethirtyeight!$Q:$Q,'Team forecast'!$B19,Fivethirtyeight!$P:$P,AA$1)
+SUMIFS(Fivethirtyeight!$L:$L,Fivethirtyeight!$R:$R,'Team forecast'!$B19,Fivethirtyeight!$P:$P,AA$1))
/$D19</f>
        <v>0</v>
      </c>
      <c r="AB19" s="2">
        <f>(SUMIFS(Fivethirtyeight!$L:$L,Fivethirtyeight!$Q:$Q,'Team forecast'!$B19,Fivethirtyeight!$P:$P,AA$1)
+SUMIFS(Fivethirtyeight!$K:$K,Fivethirtyeight!$R:$R,'Team forecast'!$B19,Fivethirtyeight!$P:$P,AA$1))
/$E19</f>
        <v>0</v>
      </c>
      <c r="AC19" s="2">
        <f>(SUMIFS(Fivethirtyeight!$N:$N,Fivethirtyeight!$Q:$Q,'Team forecast'!$B19,Fivethirtyeight!$P:$P,AA$1)
+SUMIFS(Fivethirtyeight!$M:$M,Fivethirtyeight!$R:$R,'Team forecast'!$B19,Fivethirtyeight!$P:$P,AA$1))
/$F19</f>
        <v>0</v>
      </c>
      <c r="AD19" s="2">
        <f t="shared" si="2"/>
        <v>0</v>
      </c>
      <c r="AE19" s="2">
        <f>SUMIFS(Fivethirtyeight!$H:$H,Fivethirtyeight!$Q:$Q,'Team forecast'!$B19,Fivethirtyeight!$P:$P,AA$1)
+SUMIFS(Fivethirtyeight!$I:$I,Fivethirtyeight!$R:$R,'Team forecast'!$B19,Fivethirtyeight!$P:$P,AA$1)</f>
        <v>0</v>
      </c>
      <c r="AF19" s="2">
        <f>SUMIFS(Fivethirtyeight!$J:$J,Fivethirtyeight!$Q:$Q,'Team forecast'!$B19,Fivethirtyeight!$P:$P,AA$1)
+SUMIFS(Fivethirtyeight!$J:$J,Fivethirtyeight!$R:$R,'Team forecast'!$B19,Fivethirtyeight!$P:$P,AA$1)</f>
        <v>0</v>
      </c>
      <c r="AG19" s="2">
        <f>SUMIFS(Fivethirtyeight!$I:$I,Fivethirtyeight!$Q:$Q,'Team forecast'!$B19,Fivethirtyeight!$P:$P,AA$1)
+SUMIFS(Fivethirtyeight!$H:$H,Fivethirtyeight!$R:$R,'Team forecast'!$B19,Fivethirtyeight!$P:$P,AA$1)</f>
        <v>0</v>
      </c>
      <c r="AH19" s="2">
        <f>(SUMIFS(Fivethirtyeight!$K:$K,Fivethirtyeight!$Q:$Q,'Team forecast'!$B19,Fivethirtyeight!$P:$P,AH$1)
+SUMIFS(Fivethirtyeight!$L:$L,Fivethirtyeight!$R:$R,'Team forecast'!$B19,Fivethirtyeight!$P:$P,AH$1))
/$D19</f>
        <v>0</v>
      </c>
      <c r="AI19" s="2">
        <f>(SUMIFS(Fivethirtyeight!$L:$L,Fivethirtyeight!$Q:$Q,'Team forecast'!$B19,Fivethirtyeight!$P:$P,AH$1)
+SUMIFS(Fivethirtyeight!$K:$K,Fivethirtyeight!$R:$R,'Team forecast'!$B19,Fivethirtyeight!$P:$P,AH$1))
/$E19</f>
        <v>0</v>
      </c>
      <c r="AJ19" s="2">
        <f>(SUMIFS(Fivethirtyeight!$N:$N,Fivethirtyeight!$Q:$Q,'Team forecast'!$B19,Fivethirtyeight!$P:$P,AH$1)
+SUMIFS(Fivethirtyeight!$M:$M,Fivethirtyeight!$R:$R,'Team forecast'!$B19,Fivethirtyeight!$P:$P,AH$1))
/$F19</f>
        <v>0</v>
      </c>
      <c r="AK19" s="2">
        <f t="shared" si="3"/>
        <v>0</v>
      </c>
      <c r="AL19" s="2">
        <f>SUMIFS(Fivethirtyeight!$H:$H,Fivethirtyeight!$Q:$Q,'Team forecast'!$B19,Fivethirtyeight!$P:$P,AH$1)
+SUMIFS(Fivethirtyeight!$I:$I,Fivethirtyeight!$R:$R,'Team forecast'!$B19,Fivethirtyeight!$P:$P,AH$1)</f>
        <v>0</v>
      </c>
      <c r="AM19" s="2">
        <f>SUMIFS(Fivethirtyeight!$J:$J,Fivethirtyeight!$Q:$Q,'Team forecast'!$B19,Fivethirtyeight!$P:$P,AH$1)
+SUMIFS(Fivethirtyeight!$J:$J,Fivethirtyeight!$R:$R,'Team forecast'!$B19,Fivethirtyeight!$P:$P,AH$1)</f>
        <v>0</v>
      </c>
      <c r="AN19" s="2">
        <f>SUMIFS(Fivethirtyeight!$I:$I,Fivethirtyeight!$Q:$Q,'Team forecast'!$B19,Fivethirtyeight!$P:$P,AH$1)
+SUMIFS(Fivethirtyeight!$H:$H,Fivethirtyeight!$R:$R,'Team forecast'!$B19,Fivethirtyeight!$P:$P,AH$1)</f>
        <v>0</v>
      </c>
      <c r="AO19" s="2">
        <f>(SUMIFS(Fivethirtyeight!$K:$K,Fivethirtyeight!$Q:$Q,'Team forecast'!$B19,Fivethirtyeight!$P:$P,AO$1)
+SUMIFS(Fivethirtyeight!$L:$L,Fivethirtyeight!$R:$R,'Team forecast'!$B19,Fivethirtyeight!$P:$P,AO$1))
/$D19</f>
        <v>0</v>
      </c>
      <c r="AP19" s="2">
        <f>(SUMIFS(Fivethirtyeight!$L:$L,Fivethirtyeight!$Q:$Q,'Team forecast'!$B19,Fivethirtyeight!$P:$P,AO$1)
+SUMIFS(Fivethirtyeight!$K:$K,Fivethirtyeight!$R:$R,'Team forecast'!$B19,Fivethirtyeight!$P:$P,AO$1))
/$E19</f>
        <v>0</v>
      </c>
      <c r="AQ19" s="2">
        <f>(SUMIFS(Fivethirtyeight!$N:$N,Fivethirtyeight!$Q:$Q,'Team forecast'!$B19,Fivethirtyeight!$P:$P,AO$1)
+SUMIFS(Fivethirtyeight!$M:$M,Fivethirtyeight!$R:$R,'Team forecast'!$B19,Fivethirtyeight!$P:$P,AO$1))
/$F19</f>
        <v>0</v>
      </c>
      <c r="AR19" s="2">
        <f t="shared" si="4"/>
        <v>0</v>
      </c>
      <c r="AS19" s="2">
        <f>SUMIFS(Fivethirtyeight!$H:$H,Fivethirtyeight!$Q:$Q,'Team forecast'!$B19,Fivethirtyeight!$P:$P,AO$1)
+SUMIFS(Fivethirtyeight!$I:$I,Fivethirtyeight!$R:$R,'Team forecast'!$B19,Fivethirtyeight!$P:$P,AO$1)</f>
        <v>0</v>
      </c>
      <c r="AT19" s="2">
        <f>SUMIFS(Fivethirtyeight!$J:$J,Fivethirtyeight!$Q:$Q,'Team forecast'!$B19,Fivethirtyeight!$P:$P,AO$1)
+SUMIFS(Fivethirtyeight!$J:$J,Fivethirtyeight!$R:$R,'Team forecast'!$B19,Fivethirtyeight!$P:$P,AO$1)</f>
        <v>0</v>
      </c>
      <c r="AU19" s="2">
        <f>SUMIFS(Fivethirtyeight!$I:$I,Fivethirtyeight!$Q:$Q,'Team forecast'!$B19,Fivethirtyeight!$P:$P,AO$1)
+SUMIFS(Fivethirtyeight!$H:$H,Fivethirtyeight!$R:$R,'Team forecast'!$B19,Fivethirtyeight!$P:$P,AO$1)</f>
        <v>0</v>
      </c>
    </row>
    <row r="20" spans="2:47" x14ac:dyDescent="0.3">
      <c r="B20" s="3" t="s">
        <v>647</v>
      </c>
      <c r="C20" s="3" t="str">
        <f>INDEX(Lookup!D:D,MATCH(B20,Lookup!B:B,0))</f>
        <v>WBA</v>
      </c>
      <c r="D20" s="2">
        <f>SUMIFS(Fivethirtyeight!$K:$K,Fivethirtyeight!$Q:$Q,'Team forecast'!$B20,Fivethirtyeight!$P:$P,D$1)
+SUMIFS(Fivethirtyeight!$L:$L,Fivethirtyeight!$R:$R,'Team forecast'!$B20,Fivethirtyeight!$P:$P,D$1)</f>
        <v>1.3</v>
      </c>
      <c r="E20" s="2">
        <f>SUMIFS(Fivethirtyeight!$L:$L,Fivethirtyeight!$Q:$Q,'Team forecast'!$B20,Fivethirtyeight!$P:$P,D$1)
+SUMIFS(Fivethirtyeight!$K:$K,Fivethirtyeight!$R:$R,'Team forecast'!$B20,Fivethirtyeight!$P:$P,D$1)</f>
        <v>1.8</v>
      </c>
      <c r="F20" s="2">
        <f>SUMIFS(Fivethirtyeight!$N:$N,Fivethirtyeight!$Q:$Q,'Team forecast'!$B20,Fivethirtyeight!$P:$P,D$1)
+SUMIFS(Fivethirtyeight!$M:$M,Fivethirtyeight!$R:$R,'Team forecast'!$B20,Fivethirtyeight!$P:$P,D$1)</f>
        <v>0.16529888822158653</v>
      </c>
      <c r="G20" s="2">
        <f>D20/SUMIFS(Rotowire!F:F,Rotowire!$B:$B,'Team forecast'!$C20)</f>
        <v>1.1504424778761062</v>
      </c>
      <c r="H20" s="2">
        <f>E20/SUMIFS(Rotowire!F:F,Rotowire!$C:$C,'Team forecast'!$C20)</f>
        <v>0.79646017699115057</v>
      </c>
      <c r="I20" s="2">
        <f>F20/SUMIFS(Rotowire!W:W,Rotowire!$B:$B,'Team forecast'!$C20,Rotowire!$D:$D,"G")</f>
        <v>2.0662361027698317</v>
      </c>
      <c r="J20" s="2">
        <f>SUMIFS(Fivethirtyeight!$H:$H,Fivethirtyeight!$Q:$Q,'Team forecast'!$B20,Fivethirtyeight!$P:$P,D$1)
+SUMIFS(Fivethirtyeight!$I:$I,Fivethirtyeight!$R:$R,'Team forecast'!$B20,Fivethirtyeight!$P:$P,D$1)</f>
        <v>0.27679999999999999</v>
      </c>
      <c r="K20" s="2">
        <f>SUMIFS(Fivethirtyeight!$J:$J,Fivethirtyeight!$Q:$Q,'Team forecast'!$B20,Fivethirtyeight!$P:$P,D$1)
+SUMIFS(Fivethirtyeight!$J:$J,Fivethirtyeight!$R:$R,'Team forecast'!$B20,Fivethirtyeight!$P:$P,D$1)</f>
        <v>0.23730000000000001</v>
      </c>
      <c r="L20" s="2">
        <f>SUMIFS(Fivethirtyeight!$I:$I,Fivethirtyeight!$Q:$Q,'Team forecast'!$B20,Fivethirtyeight!$P:$P,D$1)
+SUMIFS(Fivethirtyeight!$H:$H,Fivethirtyeight!$R:$R,'Team forecast'!$B20,Fivethirtyeight!$P:$P,D$1)</f>
        <v>0.4859</v>
      </c>
      <c r="M20" s="2">
        <f>(SUMIFS(Fivethirtyeight!$K:$K,Fivethirtyeight!$Q:$Q,'Team forecast'!$B20,Fivethirtyeight!$P:$P,M$1)
+SUMIFS(Fivethirtyeight!$L:$L,Fivethirtyeight!$R:$R,'Team forecast'!$B20,Fivethirtyeight!$P:$P,M$1))
/$D20</f>
        <v>0</v>
      </c>
      <c r="N20" s="2">
        <f>(SUMIFS(Fivethirtyeight!$L:$L,Fivethirtyeight!$Q:$Q,'Team forecast'!$B20,Fivethirtyeight!$P:$P,M$1)
+SUMIFS(Fivethirtyeight!$K:$K,Fivethirtyeight!$R:$R,'Team forecast'!$B20,Fivethirtyeight!$P:$P,M$1))
/$E20</f>
        <v>0</v>
      </c>
      <c r="O20" s="2">
        <f>(SUMIFS(Fivethirtyeight!$N:$N,Fivethirtyeight!$Q:$Q,'Team forecast'!$B20,Fivethirtyeight!$P:$P,M$1)
+SUMIFS(Fivethirtyeight!$M:$M,Fivethirtyeight!$R:$R,'Team forecast'!$B20,Fivethirtyeight!$P:$P,M$1))
/$F20</f>
        <v>0</v>
      </c>
      <c r="P20" s="2">
        <f t="shared" si="0"/>
        <v>0</v>
      </c>
      <c r="Q20" s="2">
        <f>SUMIFS(Fivethirtyeight!$H:$H,Fivethirtyeight!$Q:$Q,'Team forecast'!$B20,Fivethirtyeight!$P:$P,M$1)
+SUMIFS(Fivethirtyeight!$I:$I,Fivethirtyeight!$R:$R,'Team forecast'!$B20,Fivethirtyeight!$P:$P,M$1)</f>
        <v>0</v>
      </c>
      <c r="R20" s="2">
        <f>SUMIFS(Fivethirtyeight!$J:$J,Fivethirtyeight!$Q:$Q,'Team forecast'!$B20,Fivethirtyeight!$P:$P,M$1)
+SUMIFS(Fivethirtyeight!$J:$J,Fivethirtyeight!$R:$R,'Team forecast'!$B20,Fivethirtyeight!$P:$P,M$1)</f>
        <v>0</v>
      </c>
      <c r="S20" s="2">
        <f>SUMIFS(Fivethirtyeight!$I:$I,Fivethirtyeight!$Q:$Q,'Team forecast'!$B20,Fivethirtyeight!$P:$P,M$1)
+SUMIFS(Fivethirtyeight!$H:$H,Fivethirtyeight!$R:$R,'Team forecast'!$B20,Fivethirtyeight!$P:$P,M$1)</f>
        <v>0</v>
      </c>
      <c r="T20" s="2">
        <f>(SUMIFS(Fivethirtyeight!$K:$K,Fivethirtyeight!$Q:$Q,'Team forecast'!$B20,Fivethirtyeight!$P:$P,T$1)
+SUMIFS(Fivethirtyeight!$L:$L,Fivethirtyeight!$R:$R,'Team forecast'!$B20,Fivethirtyeight!$P:$P,T$1))
/$D20</f>
        <v>0</v>
      </c>
      <c r="U20" s="2">
        <f>(SUMIFS(Fivethirtyeight!$L:$L,Fivethirtyeight!$Q:$Q,'Team forecast'!$B20,Fivethirtyeight!$P:$P,T$1)
+SUMIFS(Fivethirtyeight!$K:$K,Fivethirtyeight!$R:$R,'Team forecast'!$B20,Fivethirtyeight!$P:$P,T$1))
/$E20</f>
        <v>0</v>
      </c>
      <c r="V20" s="2">
        <f>(SUMIFS(Fivethirtyeight!$N:$N,Fivethirtyeight!$Q:$Q,'Team forecast'!$B20,Fivethirtyeight!$P:$P,T$1)
+SUMIFS(Fivethirtyeight!$M:$M,Fivethirtyeight!$R:$R,'Team forecast'!$B20,Fivethirtyeight!$P:$P,T$1))
/$F20</f>
        <v>0</v>
      </c>
      <c r="W20" s="2">
        <f t="shared" si="1"/>
        <v>0</v>
      </c>
      <c r="X20" s="2">
        <f>SUMIFS(Fivethirtyeight!$H:$H,Fivethirtyeight!$Q:$Q,'Team forecast'!$B20,Fivethirtyeight!$P:$P,T$1)
+SUMIFS(Fivethirtyeight!$I:$I,Fivethirtyeight!$R:$R,'Team forecast'!$B20,Fivethirtyeight!$P:$P,T$1)</f>
        <v>0</v>
      </c>
      <c r="Y20" s="2">
        <f>SUMIFS(Fivethirtyeight!$J:$J,Fivethirtyeight!$Q:$Q,'Team forecast'!$B20,Fivethirtyeight!$P:$P,T$1)
+SUMIFS(Fivethirtyeight!$J:$J,Fivethirtyeight!$R:$R,'Team forecast'!$B20,Fivethirtyeight!$P:$P,T$1)</f>
        <v>0</v>
      </c>
      <c r="Z20" s="2">
        <f>SUMIFS(Fivethirtyeight!$I:$I,Fivethirtyeight!$Q:$Q,'Team forecast'!$B20,Fivethirtyeight!$P:$P,T$1)
+SUMIFS(Fivethirtyeight!$H:$H,Fivethirtyeight!$R:$R,'Team forecast'!$B20,Fivethirtyeight!$P:$P,T$1)</f>
        <v>0</v>
      </c>
      <c r="AA20" s="2">
        <f>(SUMIFS(Fivethirtyeight!$K:$K,Fivethirtyeight!$Q:$Q,'Team forecast'!$B20,Fivethirtyeight!$P:$P,AA$1)
+SUMIFS(Fivethirtyeight!$L:$L,Fivethirtyeight!$R:$R,'Team forecast'!$B20,Fivethirtyeight!$P:$P,AA$1))
/$D20</f>
        <v>0</v>
      </c>
      <c r="AB20" s="2">
        <f>(SUMIFS(Fivethirtyeight!$L:$L,Fivethirtyeight!$Q:$Q,'Team forecast'!$B20,Fivethirtyeight!$P:$P,AA$1)
+SUMIFS(Fivethirtyeight!$K:$K,Fivethirtyeight!$R:$R,'Team forecast'!$B20,Fivethirtyeight!$P:$P,AA$1))
/$E20</f>
        <v>0</v>
      </c>
      <c r="AC20" s="2">
        <f>(SUMIFS(Fivethirtyeight!$N:$N,Fivethirtyeight!$Q:$Q,'Team forecast'!$B20,Fivethirtyeight!$P:$P,AA$1)
+SUMIFS(Fivethirtyeight!$M:$M,Fivethirtyeight!$R:$R,'Team forecast'!$B20,Fivethirtyeight!$P:$P,AA$1))
/$F20</f>
        <v>0</v>
      </c>
      <c r="AD20" s="2">
        <f t="shared" si="2"/>
        <v>0</v>
      </c>
      <c r="AE20" s="2">
        <f>SUMIFS(Fivethirtyeight!$H:$H,Fivethirtyeight!$Q:$Q,'Team forecast'!$B20,Fivethirtyeight!$P:$P,AA$1)
+SUMIFS(Fivethirtyeight!$I:$I,Fivethirtyeight!$R:$R,'Team forecast'!$B20,Fivethirtyeight!$P:$P,AA$1)</f>
        <v>0</v>
      </c>
      <c r="AF20" s="2">
        <f>SUMIFS(Fivethirtyeight!$J:$J,Fivethirtyeight!$Q:$Q,'Team forecast'!$B20,Fivethirtyeight!$P:$P,AA$1)
+SUMIFS(Fivethirtyeight!$J:$J,Fivethirtyeight!$R:$R,'Team forecast'!$B20,Fivethirtyeight!$P:$P,AA$1)</f>
        <v>0</v>
      </c>
      <c r="AG20" s="2">
        <f>SUMIFS(Fivethirtyeight!$I:$I,Fivethirtyeight!$Q:$Q,'Team forecast'!$B20,Fivethirtyeight!$P:$P,AA$1)
+SUMIFS(Fivethirtyeight!$H:$H,Fivethirtyeight!$R:$R,'Team forecast'!$B20,Fivethirtyeight!$P:$P,AA$1)</f>
        <v>0</v>
      </c>
      <c r="AH20" s="2">
        <f>(SUMIFS(Fivethirtyeight!$K:$K,Fivethirtyeight!$Q:$Q,'Team forecast'!$B20,Fivethirtyeight!$P:$P,AH$1)
+SUMIFS(Fivethirtyeight!$L:$L,Fivethirtyeight!$R:$R,'Team forecast'!$B20,Fivethirtyeight!$P:$P,AH$1))
/$D20</f>
        <v>0</v>
      </c>
      <c r="AI20" s="2">
        <f>(SUMIFS(Fivethirtyeight!$L:$L,Fivethirtyeight!$Q:$Q,'Team forecast'!$B20,Fivethirtyeight!$P:$P,AH$1)
+SUMIFS(Fivethirtyeight!$K:$K,Fivethirtyeight!$R:$R,'Team forecast'!$B20,Fivethirtyeight!$P:$P,AH$1))
/$E20</f>
        <v>0</v>
      </c>
      <c r="AJ20" s="2">
        <f>(SUMIFS(Fivethirtyeight!$N:$N,Fivethirtyeight!$Q:$Q,'Team forecast'!$B20,Fivethirtyeight!$P:$P,AH$1)
+SUMIFS(Fivethirtyeight!$M:$M,Fivethirtyeight!$R:$R,'Team forecast'!$B20,Fivethirtyeight!$P:$P,AH$1))
/$F20</f>
        <v>0</v>
      </c>
      <c r="AK20" s="2">
        <f t="shared" si="3"/>
        <v>0</v>
      </c>
      <c r="AL20" s="2">
        <f>SUMIFS(Fivethirtyeight!$H:$H,Fivethirtyeight!$Q:$Q,'Team forecast'!$B20,Fivethirtyeight!$P:$P,AH$1)
+SUMIFS(Fivethirtyeight!$I:$I,Fivethirtyeight!$R:$R,'Team forecast'!$B20,Fivethirtyeight!$P:$P,AH$1)</f>
        <v>0</v>
      </c>
      <c r="AM20" s="2">
        <f>SUMIFS(Fivethirtyeight!$J:$J,Fivethirtyeight!$Q:$Q,'Team forecast'!$B20,Fivethirtyeight!$P:$P,AH$1)
+SUMIFS(Fivethirtyeight!$J:$J,Fivethirtyeight!$R:$R,'Team forecast'!$B20,Fivethirtyeight!$P:$P,AH$1)</f>
        <v>0</v>
      </c>
      <c r="AN20" s="2">
        <f>SUMIFS(Fivethirtyeight!$I:$I,Fivethirtyeight!$Q:$Q,'Team forecast'!$B20,Fivethirtyeight!$P:$P,AH$1)
+SUMIFS(Fivethirtyeight!$H:$H,Fivethirtyeight!$R:$R,'Team forecast'!$B20,Fivethirtyeight!$P:$P,AH$1)</f>
        <v>0</v>
      </c>
      <c r="AO20" s="2">
        <f>(SUMIFS(Fivethirtyeight!$K:$K,Fivethirtyeight!$Q:$Q,'Team forecast'!$B20,Fivethirtyeight!$P:$P,AO$1)
+SUMIFS(Fivethirtyeight!$L:$L,Fivethirtyeight!$R:$R,'Team forecast'!$B20,Fivethirtyeight!$P:$P,AO$1))
/$D20</f>
        <v>0</v>
      </c>
      <c r="AP20" s="2">
        <f>(SUMIFS(Fivethirtyeight!$L:$L,Fivethirtyeight!$Q:$Q,'Team forecast'!$B20,Fivethirtyeight!$P:$P,AO$1)
+SUMIFS(Fivethirtyeight!$K:$K,Fivethirtyeight!$R:$R,'Team forecast'!$B20,Fivethirtyeight!$P:$P,AO$1))
/$E20</f>
        <v>0</v>
      </c>
      <c r="AQ20" s="2">
        <f>(SUMIFS(Fivethirtyeight!$N:$N,Fivethirtyeight!$Q:$Q,'Team forecast'!$B20,Fivethirtyeight!$P:$P,AO$1)
+SUMIFS(Fivethirtyeight!$M:$M,Fivethirtyeight!$R:$R,'Team forecast'!$B20,Fivethirtyeight!$P:$P,AO$1))
/$F20</f>
        <v>0</v>
      </c>
      <c r="AR20" s="2">
        <f t="shared" si="4"/>
        <v>0</v>
      </c>
      <c r="AS20" s="2">
        <f>SUMIFS(Fivethirtyeight!$H:$H,Fivethirtyeight!$Q:$Q,'Team forecast'!$B20,Fivethirtyeight!$P:$P,AO$1)
+SUMIFS(Fivethirtyeight!$I:$I,Fivethirtyeight!$R:$R,'Team forecast'!$B20,Fivethirtyeight!$P:$P,AO$1)</f>
        <v>0</v>
      </c>
      <c r="AT20" s="2">
        <f>SUMIFS(Fivethirtyeight!$J:$J,Fivethirtyeight!$Q:$Q,'Team forecast'!$B20,Fivethirtyeight!$P:$P,AO$1)
+SUMIFS(Fivethirtyeight!$J:$J,Fivethirtyeight!$R:$R,'Team forecast'!$B20,Fivethirtyeight!$P:$P,AO$1)</f>
        <v>0</v>
      </c>
      <c r="AU20" s="2">
        <f>SUMIFS(Fivethirtyeight!$I:$I,Fivethirtyeight!$Q:$Q,'Team forecast'!$B20,Fivethirtyeight!$P:$P,AO$1)
+SUMIFS(Fivethirtyeight!$H:$H,Fivethirtyeight!$R:$R,'Team forecast'!$B20,Fivethirtyeight!$P:$P,AO$1)</f>
        <v>0</v>
      </c>
    </row>
    <row r="21" spans="2:47" x14ac:dyDescent="0.3">
      <c r="B21" s="3" t="s">
        <v>22</v>
      </c>
      <c r="C21" s="3" t="str">
        <f>INDEX(Lookup!D:D,MATCH(B21,Lookup!B:B,0))</f>
        <v>WHU</v>
      </c>
      <c r="D21" s="2">
        <f>SUMIFS(Fivethirtyeight!$K:$K,Fivethirtyeight!$Q:$Q,'Team forecast'!$B21,Fivethirtyeight!$P:$P,D$1)
+SUMIFS(Fivethirtyeight!$L:$L,Fivethirtyeight!$R:$R,'Team forecast'!$B21,Fivethirtyeight!$P:$P,D$1)</f>
        <v>1.71</v>
      </c>
      <c r="E21" s="2">
        <f>SUMIFS(Fivethirtyeight!$L:$L,Fivethirtyeight!$Q:$Q,'Team forecast'!$B21,Fivethirtyeight!$P:$P,D$1)
+SUMIFS(Fivethirtyeight!$K:$K,Fivethirtyeight!$R:$R,'Team forecast'!$B21,Fivethirtyeight!$P:$P,D$1)</f>
        <v>1.35</v>
      </c>
      <c r="F21" s="2">
        <f>SUMIFS(Fivethirtyeight!$N:$N,Fivethirtyeight!$Q:$Q,'Team forecast'!$B21,Fivethirtyeight!$P:$P,D$1)
+SUMIFS(Fivethirtyeight!$M:$M,Fivethirtyeight!$R:$R,'Team forecast'!$B21,Fivethirtyeight!$P:$P,D$1)</f>
        <v>0.25924026064589151</v>
      </c>
      <c r="G21" s="2">
        <f>D21/SUMIFS(Rotowire!F:F,Rotowire!$B:$B,'Team forecast'!$C21)</f>
        <v>0.89999999999999991</v>
      </c>
      <c r="H21" s="2">
        <f>E21/SUMIFS(Rotowire!F:F,Rotowire!$C:$C,'Team forecast'!$C21)</f>
        <v>1.1637931034482758</v>
      </c>
      <c r="I21" s="2">
        <f>F21/SUMIFS(Rotowire!W:W,Rotowire!$B:$B,'Team forecast'!$C21,Rotowire!$D:$D,"G")</f>
        <v>0.81012581451841092</v>
      </c>
      <c r="J21" s="2">
        <f>SUMIFS(Fivethirtyeight!$H:$H,Fivethirtyeight!$Q:$Q,'Team forecast'!$B21,Fivethirtyeight!$P:$P,D$1)
+SUMIFS(Fivethirtyeight!$I:$I,Fivethirtyeight!$R:$R,'Team forecast'!$B21,Fivethirtyeight!$P:$P,D$1)</f>
        <v>0.45750000000000002</v>
      </c>
      <c r="K21" s="2">
        <f>SUMIFS(Fivethirtyeight!$J:$J,Fivethirtyeight!$Q:$Q,'Team forecast'!$B21,Fivethirtyeight!$P:$P,D$1)
+SUMIFS(Fivethirtyeight!$J:$J,Fivethirtyeight!$R:$R,'Team forecast'!$B21,Fivethirtyeight!$P:$P,D$1)</f>
        <v>0.2422</v>
      </c>
      <c r="L21" s="2">
        <f>SUMIFS(Fivethirtyeight!$I:$I,Fivethirtyeight!$Q:$Q,'Team forecast'!$B21,Fivethirtyeight!$P:$P,D$1)
+SUMIFS(Fivethirtyeight!$H:$H,Fivethirtyeight!$R:$R,'Team forecast'!$B21,Fivethirtyeight!$P:$P,D$1)</f>
        <v>0.30020000000000002</v>
      </c>
      <c r="M21" s="2">
        <f>(SUMIFS(Fivethirtyeight!$K:$K,Fivethirtyeight!$Q:$Q,'Team forecast'!$B21,Fivethirtyeight!$P:$P,M$1)
+SUMIFS(Fivethirtyeight!$L:$L,Fivethirtyeight!$R:$R,'Team forecast'!$B21,Fivethirtyeight!$P:$P,M$1))
/$D21</f>
        <v>0</v>
      </c>
      <c r="N21" s="2">
        <f>(SUMIFS(Fivethirtyeight!$L:$L,Fivethirtyeight!$Q:$Q,'Team forecast'!$B21,Fivethirtyeight!$P:$P,M$1)
+SUMIFS(Fivethirtyeight!$K:$K,Fivethirtyeight!$R:$R,'Team forecast'!$B21,Fivethirtyeight!$P:$P,M$1))
/$E21</f>
        <v>0</v>
      </c>
      <c r="O21" s="2">
        <f>(SUMIFS(Fivethirtyeight!$N:$N,Fivethirtyeight!$Q:$Q,'Team forecast'!$B21,Fivethirtyeight!$P:$P,M$1)
+SUMIFS(Fivethirtyeight!$M:$M,Fivethirtyeight!$R:$R,'Team forecast'!$B21,Fivethirtyeight!$P:$P,M$1))
/$F21</f>
        <v>0</v>
      </c>
      <c r="P21" s="2">
        <f t="shared" si="0"/>
        <v>0</v>
      </c>
      <c r="Q21" s="2">
        <f>SUMIFS(Fivethirtyeight!$H:$H,Fivethirtyeight!$Q:$Q,'Team forecast'!$B21,Fivethirtyeight!$P:$P,M$1)
+SUMIFS(Fivethirtyeight!$I:$I,Fivethirtyeight!$R:$R,'Team forecast'!$B21,Fivethirtyeight!$P:$P,M$1)</f>
        <v>0</v>
      </c>
      <c r="R21" s="2">
        <f>SUMIFS(Fivethirtyeight!$J:$J,Fivethirtyeight!$Q:$Q,'Team forecast'!$B21,Fivethirtyeight!$P:$P,M$1)
+SUMIFS(Fivethirtyeight!$J:$J,Fivethirtyeight!$R:$R,'Team forecast'!$B21,Fivethirtyeight!$P:$P,M$1)</f>
        <v>0</v>
      </c>
      <c r="S21" s="2">
        <f>SUMIFS(Fivethirtyeight!$I:$I,Fivethirtyeight!$Q:$Q,'Team forecast'!$B21,Fivethirtyeight!$P:$P,M$1)
+SUMIFS(Fivethirtyeight!$H:$H,Fivethirtyeight!$R:$R,'Team forecast'!$B21,Fivethirtyeight!$P:$P,M$1)</f>
        <v>0</v>
      </c>
      <c r="T21" s="2">
        <f>(SUMIFS(Fivethirtyeight!$K:$K,Fivethirtyeight!$Q:$Q,'Team forecast'!$B21,Fivethirtyeight!$P:$P,T$1)
+SUMIFS(Fivethirtyeight!$L:$L,Fivethirtyeight!$R:$R,'Team forecast'!$B21,Fivethirtyeight!$P:$P,T$1))
/$D21</f>
        <v>0</v>
      </c>
      <c r="U21" s="2">
        <f>(SUMIFS(Fivethirtyeight!$L:$L,Fivethirtyeight!$Q:$Q,'Team forecast'!$B21,Fivethirtyeight!$P:$P,T$1)
+SUMIFS(Fivethirtyeight!$K:$K,Fivethirtyeight!$R:$R,'Team forecast'!$B21,Fivethirtyeight!$P:$P,T$1))
/$E21</f>
        <v>0</v>
      </c>
      <c r="V21" s="2">
        <f>(SUMIFS(Fivethirtyeight!$N:$N,Fivethirtyeight!$Q:$Q,'Team forecast'!$B21,Fivethirtyeight!$P:$P,T$1)
+SUMIFS(Fivethirtyeight!$M:$M,Fivethirtyeight!$R:$R,'Team forecast'!$B21,Fivethirtyeight!$P:$P,T$1))
/$F21</f>
        <v>0</v>
      </c>
      <c r="W21" s="2">
        <f t="shared" si="1"/>
        <v>0</v>
      </c>
      <c r="X21" s="2">
        <f>SUMIFS(Fivethirtyeight!$H:$H,Fivethirtyeight!$Q:$Q,'Team forecast'!$B21,Fivethirtyeight!$P:$P,T$1)
+SUMIFS(Fivethirtyeight!$I:$I,Fivethirtyeight!$R:$R,'Team forecast'!$B21,Fivethirtyeight!$P:$P,T$1)</f>
        <v>0</v>
      </c>
      <c r="Y21" s="2">
        <f>SUMIFS(Fivethirtyeight!$J:$J,Fivethirtyeight!$Q:$Q,'Team forecast'!$B21,Fivethirtyeight!$P:$P,T$1)
+SUMIFS(Fivethirtyeight!$J:$J,Fivethirtyeight!$R:$R,'Team forecast'!$B21,Fivethirtyeight!$P:$P,T$1)</f>
        <v>0</v>
      </c>
      <c r="Z21" s="2">
        <f>SUMIFS(Fivethirtyeight!$I:$I,Fivethirtyeight!$Q:$Q,'Team forecast'!$B21,Fivethirtyeight!$P:$P,T$1)
+SUMIFS(Fivethirtyeight!$H:$H,Fivethirtyeight!$R:$R,'Team forecast'!$B21,Fivethirtyeight!$P:$P,T$1)</f>
        <v>0</v>
      </c>
      <c r="AA21" s="2">
        <f>(SUMIFS(Fivethirtyeight!$K:$K,Fivethirtyeight!$Q:$Q,'Team forecast'!$B21,Fivethirtyeight!$P:$P,AA$1)
+SUMIFS(Fivethirtyeight!$L:$L,Fivethirtyeight!$R:$R,'Team forecast'!$B21,Fivethirtyeight!$P:$P,AA$1))
/$D21</f>
        <v>0</v>
      </c>
      <c r="AB21" s="2">
        <f>(SUMIFS(Fivethirtyeight!$L:$L,Fivethirtyeight!$Q:$Q,'Team forecast'!$B21,Fivethirtyeight!$P:$P,AA$1)
+SUMIFS(Fivethirtyeight!$K:$K,Fivethirtyeight!$R:$R,'Team forecast'!$B21,Fivethirtyeight!$P:$P,AA$1))
/$E21</f>
        <v>0</v>
      </c>
      <c r="AC21" s="2">
        <f>(SUMIFS(Fivethirtyeight!$N:$N,Fivethirtyeight!$Q:$Q,'Team forecast'!$B21,Fivethirtyeight!$P:$P,AA$1)
+SUMIFS(Fivethirtyeight!$M:$M,Fivethirtyeight!$R:$R,'Team forecast'!$B21,Fivethirtyeight!$P:$P,AA$1))
/$F21</f>
        <v>0</v>
      </c>
      <c r="AD21" s="2">
        <f t="shared" si="2"/>
        <v>0</v>
      </c>
      <c r="AE21" s="2">
        <f>SUMIFS(Fivethirtyeight!$H:$H,Fivethirtyeight!$Q:$Q,'Team forecast'!$B21,Fivethirtyeight!$P:$P,AA$1)
+SUMIFS(Fivethirtyeight!$I:$I,Fivethirtyeight!$R:$R,'Team forecast'!$B21,Fivethirtyeight!$P:$P,AA$1)</f>
        <v>0</v>
      </c>
      <c r="AF21" s="2">
        <f>SUMIFS(Fivethirtyeight!$J:$J,Fivethirtyeight!$Q:$Q,'Team forecast'!$B21,Fivethirtyeight!$P:$P,AA$1)
+SUMIFS(Fivethirtyeight!$J:$J,Fivethirtyeight!$R:$R,'Team forecast'!$B21,Fivethirtyeight!$P:$P,AA$1)</f>
        <v>0</v>
      </c>
      <c r="AG21" s="2">
        <f>SUMIFS(Fivethirtyeight!$I:$I,Fivethirtyeight!$Q:$Q,'Team forecast'!$B21,Fivethirtyeight!$P:$P,AA$1)
+SUMIFS(Fivethirtyeight!$H:$H,Fivethirtyeight!$R:$R,'Team forecast'!$B21,Fivethirtyeight!$P:$P,AA$1)</f>
        <v>0</v>
      </c>
      <c r="AH21" s="2">
        <f>(SUMIFS(Fivethirtyeight!$K:$K,Fivethirtyeight!$Q:$Q,'Team forecast'!$B21,Fivethirtyeight!$P:$P,AH$1)
+SUMIFS(Fivethirtyeight!$L:$L,Fivethirtyeight!$R:$R,'Team forecast'!$B21,Fivethirtyeight!$P:$P,AH$1))
/$D21</f>
        <v>0</v>
      </c>
      <c r="AI21" s="2">
        <f>(SUMIFS(Fivethirtyeight!$L:$L,Fivethirtyeight!$Q:$Q,'Team forecast'!$B21,Fivethirtyeight!$P:$P,AH$1)
+SUMIFS(Fivethirtyeight!$K:$K,Fivethirtyeight!$R:$R,'Team forecast'!$B21,Fivethirtyeight!$P:$P,AH$1))
/$E21</f>
        <v>0</v>
      </c>
      <c r="AJ21" s="2">
        <f>(SUMIFS(Fivethirtyeight!$N:$N,Fivethirtyeight!$Q:$Q,'Team forecast'!$B21,Fivethirtyeight!$P:$P,AH$1)
+SUMIFS(Fivethirtyeight!$M:$M,Fivethirtyeight!$R:$R,'Team forecast'!$B21,Fivethirtyeight!$P:$P,AH$1))
/$F21</f>
        <v>0</v>
      </c>
      <c r="AK21" s="2">
        <f t="shared" si="3"/>
        <v>0</v>
      </c>
      <c r="AL21" s="2">
        <f>SUMIFS(Fivethirtyeight!$H:$H,Fivethirtyeight!$Q:$Q,'Team forecast'!$B21,Fivethirtyeight!$P:$P,AH$1)
+SUMIFS(Fivethirtyeight!$I:$I,Fivethirtyeight!$R:$R,'Team forecast'!$B21,Fivethirtyeight!$P:$P,AH$1)</f>
        <v>0</v>
      </c>
      <c r="AM21" s="2">
        <f>SUMIFS(Fivethirtyeight!$J:$J,Fivethirtyeight!$Q:$Q,'Team forecast'!$B21,Fivethirtyeight!$P:$P,AH$1)
+SUMIFS(Fivethirtyeight!$J:$J,Fivethirtyeight!$R:$R,'Team forecast'!$B21,Fivethirtyeight!$P:$P,AH$1)</f>
        <v>0</v>
      </c>
      <c r="AN21" s="2">
        <f>SUMIFS(Fivethirtyeight!$I:$I,Fivethirtyeight!$Q:$Q,'Team forecast'!$B21,Fivethirtyeight!$P:$P,AH$1)
+SUMIFS(Fivethirtyeight!$H:$H,Fivethirtyeight!$R:$R,'Team forecast'!$B21,Fivethirtyeight!$P:$P,AH$1)</f>
        <v>0</v>
      </c>
      <c r="AO21" s="2">
        <f>(SUMIFS(Fivethirtyeight!$K:$K,Fivethirtyeight!$Q:$Q,'Team forecast'!$B21,Fivethirtyeight!$P:$P,AO$1)
+SUMIFS(Fivethirtyeight!$L:$L,Fivethirtyeight!$R:$R,'Team forecast'!$B21,Fivethirtyeight!$P:$P,AO$1))
/$D21</f>
        <v>0</v>
      </c>
      <c r="AP21" s="2">
        <f>(SUMIFS(Fivethirtyeight!$L:$L,Fivethirtyeight!$Q:$Q,'Team forecast'!$B21,Fivethirtyeight!$P:$P,AO$1)
+SUMIFS(Fivethirtyeight!$K:$K,Fivethirtyeight!$R:$R,'Team forecast'!$B21,Fivethirtyeight!$P:$P,AO$1))
/$E21</f>
        <v>0</v>
      </c>
      <c r="AQ21" s="2">
        <f>(SUMIFS(Fivethirtyeight!$N:$N,Fivethirtyeight!$Q:$Q,'Team forecast'!$B21,Fivethirtyeight!$P:$P,AO$1)
+SUMIFS(Fivethirtyeight!$M:$M,Fivethirtyeight!$R:$R,'Team forecast'!$B21,Fivethirtyeight!$P:$P,AO$1))
/$F21</f>
        <v>0</v>
      </c>
      <c r="AR21" s="2">
        <f t="shared" si="4"/>
        <v>0</v>
      </c>
      <c r="AS21" s="2">
        <f>SUMIFS(Fivethirtyeight!$H:$H,Fivethirtyeight!$Q:$Q,'Team forecast'!$B21,Fivethirtyeight!$P:$P,AO$1)
+SUMIFS(Fivethirtyeight!$I:$I,Fivethirtyeight!$R:$R,'Team forecast'!$B21,Fivethirtyeight!$P:$P,AO$1)</f>
        <v>0</v>
      </c>
      <c r="AT21" s="2">
        <f>SUMIFS(Fivethirtyeight!$J:$J,Fivethirtyeight!$Q:$Q,'Team forecast'!$B21,Fivethirtyeight!$P:$P,AO$1)
+SUMIFS(Fivethirtyeight!$J:$J,Fivethirtyeight!$R:$R,'Team forecast'!$B21,Fivethirtyeight!$P:$P,AO$1)</f>
        <v>0</v>
      </c>
      <c r="AU21" s="2">
        <f>SUMIFS(Fivethirtyeight!$I:$I,Fivethirtyeight!$Q:$Q,'Team forecast'!$B21,Fivethirtyeight!$P:$P,AO$1)
+SUMIFS(Fivethirtyeight!$H:$H,Fivethirtyeight!$R:$R,'Team forecast'!$B21,Fivethirtyeight!$P:$P,AO$1)</f>
        <v>0</v>
      </c>
    </row>
    <row r="22" spans="2:47" x14ac:dyDescent="0.3">
      <c r="B22" s="3" t="s">
        <v>46</v>
      </c>
      <c r="C22" s="3" t="str">
        <f>INDEX(Lookup!D:D,MATCH(B22,Lookup!B:B,0))</f>
        <v>WOL</v>
      </c>
      <c r="D22" s="2">
        <f>SUMIFS(Fivethirtyeight!$K:$K,Fivethirtyeight!$Q:$Q,'Team forecast'!$B22,Fivethirtyeight!$P:$P,D$1)
+SUMIFS(Fivethirtyeight!$L:$L,Fivethirtyeight!$R:$R,'Team forecast'!$B22,Fivethirtyeight!$P:$P,D$1)</f>
        <v>1.1599999999999999</v>
      </c>
      <c r="E22" s="2">
        <f>SUMIFS(Fivethirtyeight!$L:$L,Fivethirtyeight!$Q:$Q,'Team forecast'!$B22,Fivethirtyeight!$P:$P,D$1)
+SUMIFS(Fivethirtyeight!$K:$K,Fivethirtyeight!$R:$R,'Team forecast'!$B22,Fivethirtyeight!$P:$P,D$1)</f>
        <v>1.5</v>
      </c>
      <c r="F22" s="2">
        <f>SUMIFS(Fivethirtyeight!$N:$N,Fivethirtyeight!$Q:$Q,'Team forecast'!$B22,Fivethirtyeight!$P:$P,D$1)
+SUMIFS(Fivethirtyeight!$M:$M,Fivethirtyeight!$R:$R,'Team forecast'!$B22,Fivethirtyeight!$P:$P,D$1)</f>
        <v>0.22313016014842982</v>
      </c>
      <c r="G22" s="2">
        <f>D22/SUMIFS(Rotowire!F:F,Rotowire!$B:$B,'Team forecast'!$C22)</f>
        <v>0.75816993464052274</v>
      </c>
      <c r="H22" s="2">
        <f>E22/SUMIFS(Rotowire!F:F,Rotowire!$C:$C,'Team forecast'!$C22)</f>
        <v>1.0869565217391304</v>
      </c>
      <c r="I22" s="2">
        <f>F22/SUMIFS(Rotowire!W:W,Rotowire!$B:$B,'Team forecast'!$C22,Rotowire!$D:$D,"G")</f>
        <v>0.89252064059371927</v>
      </c>
      <c r="J22" s="2">
        <f>SUMIFS(Fivethirtyeight!$H:$H,Fivethirtyeight!$Q:$Q,'Team forecast'!$B22,Fivethirtyeight!$P:$P,D$1)
+SUMIFS(Fivethirtyeight!$I:$I,Fivethirtyeight!$R:$R,'Team forecast'!$B22,Fivethirtyeight!$P:$P,D$1)</f>
        <v>0.29099999999999998</v>
      </c>
      <c r="K22" s="2">
        <f>SUMIFS(Fivethirtyeight!$J:$J,Fivethirtyeight!$Q:$Q,'Team forecast'!$B22,Fivethirtyeight!$P:$P,D$1)
+SUMIFS(Fivethirtyeight!$J:$J,Fivethirtyeight!$R:$R,'Team forecast'!$B22,Fivethirtyeight!$P:$P,D$1)</f>
        <v>0.26269999999999999</v>
      </c>
      <c r="L22" s="2">
        <f>SUMIFS(Fivethirtyeight!$I:$I,Fivethirtyeight!$Q:$Q,'Team forecast'!$B22,Fivethirtyeight!$P:$P,D$1)
+SUMIFS(Fivethirtyeight!$H:$H,Fivethirtyeight!$R:$R,'Team forecast'!$B22,Fivethirtyeight!$P:$P,D$1)</f>
        <v>0.44640000000000002</v>
      </c>
      <c r="M22" s="2">
        <f>(SUMIFS(Fivethirtyeight!$K:$K,Fivethirtyeight!$Q:$Q,'Team forecast'!$B22,Fivethirtyeight!$P:$P,M$1)
+SUMIFS(Fivethirtyeight!$L:$L,Fivethirtyeight!$R:$R,'Team forecast'!$B22,Fivethirtyeight!$P:$P,M$1))
/$D22</f>
        <v>0</v>
      </c>
      <c r="N22" s="2">
        <f>(SUMIFS(Fivethirtyeight!$L:$L,Fivethirtyeight!$Q:$Q,'Team forecast'!$B22,Fivethirtyeight!$P:$P,M$1)
+SUMIFS(Fivethirtyeight!$K:$K,Fivethirtyeight!$R:$R,'Team forecast'!$B22,Fivethirtyeight!$P:$P,M$1))
/$E22</f>
        <v>0</v>
      </c>
      <c r="O22" s="2">
        <f>(SUMIFS(Fivethirtyeight!$N:$N,Fivethirtyeight!$Q:$Q,'Team forecast'!$B22,Fivethirtyeight!$P:$P,M$1)
+SUMIFS(Fivethirtyeight!$M:$M,Fivethirtyeight!$R:$R,'Team forecast'!$B22,Fivethirtyeight!$P:$P,M$1))
/$F22</f>
        <v>0</v>
      </c>
      <c r="P22" s="2">
        <f t="shared" si="0"/>
        <v>0</v>
      </c>
      <c r="Q22" s="2">
        <f>SUMIFS(Fivethirtyeight!$H:$H,Fivethirtyeight!$Q:$Q,'Team forecast'!$B22,Fivethirtyeight!$P:$P,M$1)
+SUMIFS(Fivethirtyeight!$I:$I,Fivethirtyeight!$R:$R,'Team forecast'!$B22,Fivethirtyeight!$P:$P,M$1)</f>
        <v>0</v>
      </c>
      <c r="R22" s="2">
        <f>SUMIFS(Fivethirtyeight!$J:$J,Fivethirtyeight!$Q:$Q,'Team forecast'!$B22,Fivethirtyeight!$P:$P,M$1)
+SUMIFS(Fivethirtyeight!$J:$J,Fivethirtyeight!$R:$R,'Team forecast'!$B22,Fivethirtyeight!$P:$P,M$1)</f>
        <v>0</v>
      </c>
      <c r="S22" s="2">
        <f>SUMIFS(Fivethirtyeight!$I:$I,Fivethirtyeight!$Q:$Q,'Team forecast'!$B22,Fivethirtyeight!$P:$P,M$1)
+SUMIFS(Fivethirtyeight!$H:$H,Fivethirtyeight!$R:$R,'Team forecast'!$B22,Fivethirtyeight!$P:$P,M$1)</f>
        <v>0</v>
      </c>
      <c r="T22" s="2">
        <f>(SUMIFS(Fivethirtyeight!$K:$K,Fivethirtyeight!$Q:$Q,'Team forecast'!$B22,Fivethirtyeight!$P:$P,T$1)
+SUMIFS(Fivethirtyeight!$L:$L,Fivethirtyeight!$R:$R,'Team forecast'!$B22,Fivethirtyeight!$P:$P,T$1))
/$D22</f>
        <v>0</v>
      </c>
      <c r="U22" s="2">
        <f>(SUMIFS(Fivethirtyeight!$L:$L,Fivethirtyeight!$Q:$Q,'Team forecast'!$B22,Fivethirtyeight!$P:$P,T$1)
+SUMIFS(Fivethirtyeight!$K:$K,Fivethirtyeight!$R:$R,'Team forecast'!$B22,Fivethirtyeight!$P:$P,T$1))
/$E22</f>
        <v>0</v>
      </c>
      <c r="V22" s="2">
        <f>(SUMIFS(Fivethirtyeight!$N:$N,Fivethirtyeight!$Q:$Q,'Team forecast'!$B22,Fivethirtyeight!$P:$P,T$1)
+SUMIFS(Fivethirtyeight!$M:$M,Fivethirtyeight!$R:$R,'Team forecast'!$B22,Fivethirtyeight!$P:$P,T$1))
/$F22</f>
        <v>0</v>
      </c>
      <c r="W22" s="2">
        <f t="shared" si="1"/>
        <v>0</v>
      </c>
      <c r="X22" s="2">
        <f>SUMIFS(Fivethirtyeight!$H:$H,Fivethirtyeight!$Q:$Q,'Team forecast'!$B22,Fivethirtyeight!$P:$P,T$1)
+SUMIFS(Fivethirtyeight!$I:$I,Fivethirtyeight!$R:$R,'Team forecast'!$B22,Fivethirtyeight!$P:$P,T$1)</f>
        <v>0</v>
      </c>
      <c r="Y22" s="2">
        <f>SUMIFS(Fivethirtyeight!$J:$J,Fivethirtyeight!$Q:$Q,'Team forecast'!$B22,Fivethirtyeight!$P:$P,T$1)
+SUMIFS(Fivethirtyeight!$J:$J,Fivethirtyeight!$R:$R,'Team forecast'!$B22,Fivethirtyeight!$P:$P,T$1)</f>
        <v>0</v>
      </c>
      <c r="Z22" s="2">
        <f>SUMIFS(Fivethirtyeight!$I:$I,Fivethirtyeight!$Q:$Q,'Team forecast'!$B22,Fivethirtyeight!$P:$P,T$1)
+SUMIFS(Fivethirtyeight!$H:$H,Fivethirtyeight!$R:$R,'Team forecast'!$B22,Fivethirtyeight!$P:$P,T$1)</f>
        <v>0</v>
      </c>
      <c r="AA22" s="2">
        <f>(SUMIFS(Fivethirtyeight!$K:$K,Fivethirtyeight!$Q:$Q,'Team forecast'!$B22,Fivethirtyeight!$P:$P,AA$1)
+SUMIFS(Fivethirtyeight!$L:$L,Fivethirtyeight!$R:$R,'Team forecast'!$B22,Fivethirtyeight!$P:$P,AA$1))
/$D22</f>
        <v>0</v>
      </c>
      <c r="AB22" s="2">
        <f>(SUMIFS(Fivethirtyeight!$L:$L,Fivethirtyeight!$Q:$Q,'Team forecast'!$B22,Fivethirtyeight!$P:$P,AA$1)
+SUMIFS(Fivethirtyeight!$K:$K,Fivethirtyeight!$R:$R,'Team forecast'!$B22,Fivethirtyeight!$P:$P,AA$1))
/$E22</f>
        <v>0</v>
      </c>
      <c r="AC22" s="2">
        <f>(SUMIFS(Fivethirtyeight!$N:$N,Fivethirtyeight!$Q:$Q,'Team forecast'!$B22,Fivethirtyeight!$P:$P,AA$1)
+SUMIFS(Fivethirtyeight!$M:$M,Fivethirtyeight!$R:$R,'Team forecast'!$B22,Fivethirtyeight!$P:$P,AA$1))
/$F22</f>
        <v>0</v>
      </c>
      <c r="AD22" s="2">
        <f t="shared" si="2"/>
        <v>0</v>
      </c>
      <c r="AE22" s="2">
        <f>SUMIFS(Fivethirtyeight!$H:$H,Fivethirtyeight!$Q:$Q,'Team forecast'!$B22,Fivethirtyeight!$P:$P,AA$1)
+SUMIFS(Fivethirtyeight!$I:$I,Fivethirtyeight!$R:$R,'Team forecast'!$B22,Fivethirtyeight!$P:$P,AA$1)</f>
        <v>0</v>
      </c>
      <c r="AF22" s="2">
        <f>SUMIFS(Fivethirtyeight!$J:$J,Fivethirtyeight!$Q:$Q,'Team forecast'!$B22,Fivethirtyeight!$P:$P,AA$1)
+SUMIFS(Fivethirtyeight!$J:$J,Fivethirtyeight!$R:$R,'Team forecast'!$B22,Fivethirtyeight!$P:$P,AA$1)</f>
        <v>0</v>
      </c>
      <c r="AG22" s="2">
        <f>SUMIFS(Fivethirtyeight!$I:$I,Fivethirtyeight!$Q:$Q,'Team forecast'!$B22,Fivethirtyeight!$P:$P,AA$1)
+SUMIFS(Fivethirtyeight!$H:$H,Fivethirtyeight!$R:$R,'Team forecast'!$B22,Fivethirtyeight!$P:$P,AA$1)</f>
        <v>0</v>
      </c>
      <c r="AH22" s="2">
        <f>(SUMIFS(Fivethirtyeight!$K:$K,Fivethirtyeight!$Q:$Q,'Team forecast'!$B22,Fivethirtyeight!$P:$P,AH$1)
+SUMIFS(Fivethirtyeight!$L:$L,Fivethirtyeight!$R:$R,'Team forecast'!$B22,Fivethirtyeight!$P:$P,AH$1))
/$D22</f>
        <v>0</v>
      </c>
      <c r="AI22" s="2">
        <f>(SUMIFS(Fivethirtyeight!$L:$L,Fivethirtyeight!$Q:$Q,'Team forecast'!$B22,Fivethirtyeight!$P:$P,AH$1)
+SUMIFS(Fivethirtyeight!$K:$K,Fivethirtyeight!$R:$R,'Team forecast'!$B22,Fivethirtyeight!$P:$P,AH$1))
/$E22</f>
        <v>0</v>
      </c>
      <c r="AJ22" s="2">
        <f>(SUMIFS(Fivethirtyeight!$N:$N,Fivethirtyeight!$Q:$Q,'Team forecast'!$B22,Fivethirtyeight!$P:$P,AH$1)
+SUMIFS(Fivethirtyeight!$M:$M,Fivethirtyeight!$R:$R,'Team forecast'!$B22,Fivethirtyeight!$P:$P,AH$1))
/$F22</f>
        <v>0</v>
      </c>
      <c r="AK22" s="2">
        <f t="shared" si="3"/>
        <v>0</v>
      </c>
      <c r="AL22" s="2">
        <f>SUMIFS(Fivethirtyeight!$H:$H,Fivethirtyeight!$Q:$Q,'Team forecast'!$B22,Fivethirtyeight!$P:$P,AH$1)
+SUMIFS(Fivethirtyeight!$I:$I,Fivethirtyeight!$R:$R,'Team forecast'!$B22,Fivethirtyeight!$P:$P,AH$1)</f>
        <v>0</v>
      </c>
      <c r="AM22" s="2">
        <f>SUMIFS(Fivethirtyeight!$J:$J,Fivethirtyeight!$Q:$Q,'Team forecast'!$B22,Fivethirtyeight!$P:$P,AH$1)
+SUMIFS(Fivethirtyeight!$J:$J,Fivethirtyeight!$R:$R,'Team forecast'!$B22,Fivethirtyeight!$P:$P,AH$1)</f>
        <v>0</v>
      </c>
      <c r="AN22" s="2">
        <f>SUMIFS(Fivethirtyeight!$I:$I,Fivethirtyeight!$Q:$Q,'Team forecast'!$B22,Fivethirtyeight!$P:$P,AH$1)
+SUMIFS(Fivethirtyeight!$H:$H,Fivethirtyeight!$R:$R,'Team forecast'!$B22,Fivethirtyeight!$P:$P,AH$1)</f>
        <v>0</v>
      </c>
      <c r="AO22" s="2">
        <f>(SUMIFS(Fivethirtyeight!$K:$K,Fivethirtyeight!$Q:$Q,'Team forecast'!$B22,Fivethirtyeight!$P:$P,AO$1)
+SUMIFS(Fivethirtyeight!$L:$L,Fivethirtyeight!$R:$R,'Team forecast'!$B22,Fivethirtyeight!$P:$P,AO$1))
/$D22</f>
        <v>0</v>
      </c>
      <c r="AP22" s="2">
        <f>(SUMIFS(Fivethirtyeight!$L:$L,Fivethirtyeight!$Q:$Q,'Team forecast'!$B22,Fivethirtyeight!$P:$P,AO$1)
+SUMIFS(Fivethirtyeight!$K:$K,Fivethirtyeight!$R:$R,'Team forecast'!$B22,Fivethirtyeight!$P:$P,AO$1))
/$E22</f>
        <v>0</v>
      </c>
      <c r="AQ22" s="2">
        <f>(SUMIFS(Fivethirtyeight!$N:$N,Fivethirtyeight!$Q:$Q,'Team forecast'!$B22,Fivethirtyeight!$P:$P,AO$1)
+SUMIFS(Fivethirtyeight!$M:$M,Fivethirtyeight!$R:$R,'Team forecast'!$B22,Fivethirtyeight!$P:$P,AO$1))
/$F22</f>
        <v>0</v>
      </c>
      <c r="AR22" s="2">
        <f t="shared" si="4"/>
        <v>0</v>
      </c>
      <c r="AS22" s="2">
        <f>SUMIFS(Fivethirtyeight!$H:$H,Fivethirtyeight!$Q:$Q,'Team forecast'!$B22,Fivethirtyeight!$P:$P,AO$1)
+SUMIFS(Fivethirtyeight!$I:$I,Fivethirtyeight!$R:$R,'Team forecast'!$B22,Fivethirtyeight!$P:$P,AO$1)</f>
        <v>0</v>
      </c>
      <c r="AT22" s="2">
        <f>SUMIFS(Fivethirtyeight!$J:$J,Fivethirtyeight!$Q:$Q,'Team forecast'!$B22,Fivethirtyeight!$P:$P,AO$1)
+SUMIFS(Fivethirtyeight!$J:$J,Fivethirtyeight!$R:$R,'Team forecast'!$B22,Fivethirtyeight!$P:$P,AO$1)</f>
        <v>0</v>
      </c>
      <c r="AU22" s="2">
        <f>SUMIFS(Fivethirtyeight!$I:$I,Fivethirtyeight!$Q:$Q,'Team forecast'!$B22,Fivethirtyeight!$P:$P,AO$1)
+SUMIFS(Fivethirtyeight!$H:$H,Fivethirtyeight!$R:$R,'Team forecast'!$B22,Fivethirtyeight!$P:$P,AO$1)</f>
        <v>0</v>
      </c>
    </row>
    <row r="26" spans="2:47" x14ac:dyDescent="0.3">
      <c r="I26" s="3"/>
    </row>
    <row r="27" spans="2:47" x14ac:dyDescent="0.3">
      <c r="I27" s="3"/>
    </row>
    <row r="28" spans="2:47" x14ac:dyDescent="0.3">
      <c r="I28" s="3"/>
    </row>
    <row r="29" spans="2:47" x14ac:dyDescent="0.3">
      <c r="I29" s="3"/>
    </row>
    <row r="30" spans="2:47" x14ac:dyDescent="0.3">
      <c r="I30" s="3"/>
    </row>
    <row r="31" spans="2:47" x14ac:dyDescent="0.3">
      <c r="I31" s="3"/>
    </row>
    <row r="32" spans="2:47" x14ac:dyDescent="0.3">
      <c r="I32" s="3"/>
    </row>
    <row r="33" spans="9:9" x14ac:dyDescent="0.3">
      <c r="I33" s="3"/>
    </row>
    <row r="34" spans="9:9" x14ac:dyDescent="0.3">
      <c r="I34" s="3"/>
    </row>
    <row r="35" spans="9:9" x14ac:dyDescent="0.3">
      <c r="I35" s="3"/>
    </row>
    <row r="36" spans="9:9" x14ac:dyDescent="0.3">
      <c r="I36" s="3"/>
    </row>
    <row r="37" spans="9:9" x14ac:dyDescent="0.3">
      <c r="I37" s="3"/>
    </row>
    <row r="38" spans="9:9" x14ac:dyDescent="0.3">
      <c r="I38" s="3"/>
    </row>
    <row r="39" spans="9:9" x14ac:dyDescent="0.3">
      <c r="I39" s="3"/>
    </row>
    <row r="40" spans="9:9" x14ac:dyDescent="0.3">
      <c r="I4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94BC-89C2-D94A-A9C0-16F28345B89D}">
  <sheetPr>
    <tabColor theme="1"/>
  </sheetPr>
  <dimension ref="B2:B15"/>
  <sheetViews>
    <sheetView showGridLines="0" workbookViewId="0">
      <selection activeCell="B3" sqref="B3"/>
    </sheetView>
  </sheetViews>
  <sheetFormatPr defaultColWidth="11" defaultRowHeight="15.6" x14ac:dyDescent="0.3"/>
  <cols>
    <col min="1" max="1" width="3.796875" customWidth="1"/>
    <col min="2" max="2" width="24" customWidth="1"/>
  </cols>
  <sheetData>
    <row r="2" spans="2:2" x14ac:dyDescent="0.3">
      <c r="B2" s="18" t="s">
        <v>488</v>
      </c>
    </row>
    <row r="3" spans="2:2" x14ac:dyDescent="0.3">
      <c r="B3" s="15" t="s">
        <v>769</v>
      </c>
    </row>
    <row r="4" spans="2:2" x14ac:dyDescent="0.3">
      <c r="B4" s="16" t="s">
        <v>511</v>
      </c>
    </row>
    <row r="5" spans="2:2" x14ac:dyDescent="0.3">
      <c r="B5" s="16" t="s">
        <v>124</v>
      </c>
    </row>
    <row r="6" spans="2:2" x14ac:dyDescent="0.3">
      <c r="B6" s="16" t="s">
        <v>185</v>
      </c>
    </row>
    <row r="7" spans="2:2" x14ac:dyDescent="0.3">
      <c r="B7" s="16" t="s">
        <v>591</v>
      </c>
    </row>
    <row r="8" spans="2:2" x14ac:dyDescent="0.3">
      <c r="B8" s="16" t="s">
        <v>949</v>
      </c>
    </row>
    <row r="9" spans="2:2" x14ac:dyDescent="0.3">
      <c r="B9" s="16" t="s">
        <v>128</v>
      </c>
    </row>
    <row r="10" spans="2:2" x14ac:dyDescent="0.3">
      <c r="B10" s="16" t="s">
        <v>362</v>
      </c>
    </row>
    <row r="11" spans="2:2" x14ac:dyDescent="0.3">
      <c r="B11" s="16" t="s">
        <v>221</v>
      </c>
    </row>
    <row r="12" spans="2:2" x14ac:dyDescent="0.3">
      <c r="B12" s="16" t="s">
        <v>170</v>
      </c>
    </row>
    <row r="13" spans="2:2" x14ac:dyDescent="0.3">
      <c r="B13" s="17" t="s">
        <v>61</v>
      </c>
    </row>
    <row r="15" spans="2:2" x14ac:dyDescent="0.3">
      <c r="B15" s="31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3FE09F-EC7A-4C41-B913-4CFB40E4A4A8}">
          <x14:formula1>
            <xm:f>'Master data'!$A$2:$A$1000</xm:f>
          </x14:formula1>
          <xm:sqref>B3:B13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021C-5A87-6246-9AD1-9D2EBAF42081}">
  <sheetPr>
    <tabColor theme="1"/>
  </sheetPr>
  <dimension ref="A1:J1000"/>
  <sheetViews>
    <sheetView topLeftCell="A564" workbookViewId="0">
      <selection activeCell="F609" sqref="F609"/>
    </sheetView>
  </sheetViews>
  <sheetFormatPr defaultColWidth="11" defaultRowHeight="15.6" x14ac:dyDescent="0.3"/>
  <cols>
    <col min="1" max="1" width="24.69921875" bestFit="1" customWidth="1"/>
    <col min="2" max="2" width="17" bestFit="1" customWidth="1"/>
  </cols>
  <sheetData>
    <row r="1" spans="1:10" x14ac:dyDescent="0.3">
      <c r="A1" s="10" t="s">
        <v>387</v>
      </c>
      <c r="B1" s="10" t="s">
        <v>388</v>
      </c>
      <c r="C1" s="10" t="s">
        <v>452</v>
      </c>
      <c r="D1" s="10" t="s">
        <v>453</v>
      </c>
      <c r="E1" s="10" t="s">
        <v>454</v>
      </c>
      <c r="F1" t="s">
        <v>387</v>
      </c>
      <c r="G1" t="s">
        <v>388</v>
      </c>
      <c r="H1" t="s">
        <v>452</v>
      </c>
      <c r="I1" t="s">
        <v>453</v>
      </c>
      <c r="J1" t="s">
        <v>454</v>
      </c>
    </row>
    <row r="2" spans="1:10" x14ac:dyDescent="0.3">
      <c r="A2" t="str">
        <f>IF(F2&lt;&gt;"",F2,"")</f>
        <v>Ricardo Pereira</v>
      </c>
      <c r="B2" t="str">
        <f>IF(G2&lt;&gt;"",G2,"")</f>
        <v>Leicester City</v>
      </c>
      <c r="C2" t="str" cm="1">
        <f t="array" ref="C2">_xlfn.IFS(H2="","",
H2="Mål","Goalkeeper",H2="Forsvar","Defense",H2="Midtbane","Midfield",H2="Angreb","Striker",
H2="Goalkeeper","Goalkeeper",H2="Defense","Defense",H2="Midfield","Midfield",H2="Striker","Striker")</f>
        <v>Defense</v>
      </c>
      <c r="D2" t="str">
        <f>IF(I2&lt;&gt;"",I2,"")</f>
        <v>4.780.000</v>
      </c>
      <c r="E2" t="str">
        <f>IF(J2&lt;&gt;"",J2,"")</f>
        <v>0,8%</v>
      </c>
      <c r="F2" t="s">
        <v>109</v>
      </c>
      <c r="G2" t="s">
        <v>27</v>
      </c>
      <c r="H2" t="s">
        <v>731</v>
      </c>
      <c r="I2" t="s">
        <v>1477</v>
      </c>
      <c r="J2" t="s">
        <v>893</v>
      </c>
    </row>
    <row r="3" spans="1:10" x14ac:dyDescent="0.3">
      <c r="A3" t="str">
        <f t="shared" ref="A3:A66" si="0">IF(F3&lt;&gt;"",F3,"")</f>
        <v>Jacob Ramsey</v>
      </c>
      <c r="B3" t="str">
        <f t="shared" ref="B3:B66" si="1">IF(G3&lt;&gt;"",G3,"")</f>
        <v>Aston Villa</v>
      </c>
      <c r="C3" t="str" cm="1">
        <f t="array" ref="C3">_xlfn.IFS(H3="","",
H3="Mål","Goalkeeper",H3="Forsvar","Defense",H3="Midtbane","Midfield",H3="Angreb","Striker",
H3="Goalkeeper","Goalkeeper",H3="Defense","Defense",H3="Midfield","Midfield",H3="Striker","Striker")</f>
        <v>Midfield</v>
      </c>
      <c r="D3" t="str">
        <f t="shared" ref="D3:D66" si="2">IF(I3&lt;&gt;"",I3,"")</f>
        <v>2.622.000</v>
      </c>
      <c r="E3" t="str">
        <f t="shared" ref="E3:E66" si="3">IF(J3&lt;&gt;"",J3,"")</f>
        <v>0,5%</v>
      </c>
      <c r="F3" t="s">
        <v>720</v>
      </c>
      <c r="G3" t="s">
        <v>9</v>
      </c>
      <c r="H3" t="s">
        <v>730</v>
      </c>
      <c r="I3" t="s">
        <v>1196</v>
      </c>
      <c r="J3" t="s">
        <v>888</v>
      </c>
    </row>
    <row r="4" spans="1:10" x14ac:dyDescent="0.3">
      <c r="A4" t="str">
        <f t="shared" si="0"/>
        <v>Allan Saint-Maximin</v>
      </c>
      <c r="B4" t="str">
        <f t="shared" si="1"/>
        <v>Newcastle</v>
      </c>
      <c r="C4" t="str" cm="1">
        <f t="array" ref="C4">_xlfn.IFS(H4="","",
H4="Mål","Goalkeeper",H4="Forsvar","Defense",H4="Midtbane","Midfield",H4="Angreb","Striker",
H4="Goalkeeper","Goalkeeper",H4="Defense","Defense",H4="Midfield","Midfield",H4="Striker","Striker")</f>
        <v>Midfield</v>
      </c>
      <c r="D4" t="str">
        <f t="shared" si="2"/>
        <v>5.197.000</v>
      </c>
      <c r="E4" t="str">
        <f t="shared" si="3"/>
        <v>3,6%</v>
      </c>
      <c r="F4" t="s">
        <v>298</v>
      </c>
      <c r="G4" t="s">
        <v>13</v>
      </c>
      <c r="H4" t="s">
        <v>730</v>
      </c>
      <c r="I4" t="s">
        <v>1212</v>
      </c>
      <c r="J4" t="s">
        <v>980</v>
      </c>
    </row>
    <row r="5" spans="1:10" x14ac:dyDescent="0.3">
      <c r="A5" t="str">
        <f t="shared" si="0"/>
        <v>James McCarthy</v>
      </c>
      <c r="B5" t="str">
        <f t="shared" si="1"/>
        <v>Crystal Palace</v>
      </c>
      <c r="C5" t="str" cm="1">
        <f t="array" ref="C5">_xlfn.IFS(H5="","",
H5="Mål","Goalkeeper",H5="Forsvar","Defense",H5="Midtbane","Midfield",H5="Angreb","Striker",
H5="Goalkeeper","Goalkeeper",H5="Defense","Defense",H5="Midfield","Midfield",H5="Striker","Striker")</f>
        <v>Midfield</v>
      </c>
      <c r="D5" t="str">
        <f t="shared" si="2"/>
        <v>2.516.000</v>
      </c>
      <c r="E5" t="str">
        <f t="shared" si="3"/>
        <v>0,2%</v>
      </c>
      <c r="F5" t="s">
        <v>53</v>
      </c>
      <c r="G5" t="s">
        <v>19</v>
      </c>
      <c r="H5" t="s">
        <v>730</v>
      </c>
      <c r="I5" t="s">
        <v>1115</v>
      </c>
      <c r="J5" t="s">
        <v>885</v>
      </c>
    </row>
    <row r="6" spans="1:10" x14ac:dyDescent="0.3">
      <c r="A6" t="str">
        <f t="shared" si="0"/>
        <v>Phil Jones</v>
      </c>
      <c r="B6" t="str">
        <f t="shared" si="1"/>
        <v>Manchester United</v>
      </c>
      <c r="C6" t="str" cm="1">
        <f t="array" ref="C6">_xlfn.IFS(H6="","",
H6="Mål","Goalkeeper",H6="Forsvar","Defense",H6="Midtbane","Midfield",H6="Angreb","Striker",
H6="Goalkeeper","Goalkeeper",H6="Defense","Defense",H6="Midfield","Midfield",H6="Striker","Striker")</f>
        <v>Defense</v>
      </c>
      <c r="D6" t="str">
        <f t="shared" si="2"/>
        <v>2.395.000</v>
      </c>
      <c r="E6" t="str">
        <f t="shared" si="3"/>
        <v>0,1%</v>
      </c>
      <c r="F6" t="s">
        <v>285</v>
      </c>
      <c r="G6" t="s">
        <v>31</v>
      </c>
      <c r="H6" t="s">
        <v>731</v>
      </c>
      <c r="I6" t="s">
        <v>1219</v>
      </c>
      <c r="J6" t="s">
        <v>884</v>
      </c>
    </row>
    <row r="7" spans="1:10" x14ac:dyDescent="0.3">
      <c r="A7" t="str">
        <f t="shared" si="0"/>
        <v>Willy Boly</v>
      </c>
      <c r="B7" t="str">
        <f t="shared" si="1"/>
        <v>Wolverhampton</v>
      </c>
      <c r="C7" t="str" cm="1">
        <f t="array" ref="C7">_xlfn.IFS(H7="","",
H7="Mål","Goalkeeper",H7="Forsvar","Defense",H7="Midtbane","Midfield",H7="Angreb","Striker",
H7="Goalkeeper","Goalkeeper",H7="Defense","Defense",H7="Midfield","Midfield",H7="Striker","Striker")</f>
        <v>Defense</v>
      </c>
      <c r="D7" t="str">
        <f t="shared" si="2"/>
        <v>3.738.000</v>
      </c>
      <c r="E7" t="str">
        <f t="shared" si="3"/>
        <v>0,3%</v>
      </c>
      <c r="F7" t="s">
        <v>196</v>
      </c>
      <c r="G7" t="s">
        <v>46</v>
      </c>
      <c r="H7" t="s">
        <v>731</v>
      </c>
      <c r="I7" t="s">
        <v>1072</v>
      </c>
      <c r="J7" t="s">
        <v>886</v>
      </c>
    </row>
    <row r="8" spans="1:10" x14ac:dyDescent="0.3">
      <c r="A8" t="str">
        <f t="shared" si="0"/>
        <v>Okay Yokuslu</v>
      </c>
      <c r="B8" t="str">
        <f t="shared" si="1"/>
        <v>West Bromwich</v>
      </c>
      <c r="C8" t="str" cm="1">
        <f t="array" ref="C8">_xlfn.IFS(H8="","",
H8="Mål","Goalkeeper",H8="Forsvar","Defense",H8="Midtbane","Midfield",H8="Angreb","Striker",
H8="Goalkeeper","Goalkeeper",H8="Defense","Defense",H8="Midfield","Midfield",H8="Striker","Striker")</f>
        <v>Midfield</v>
      </c>
      <c r="D8" t="str">
        <f t="shared" si="2"/>
        <v>3.069.000</v>
      </c>
      <c r="E8" t="str">
        <f t="shared" si="3"/>
        <v>0,0%</v>
      </c>
      <c r="F8" t="s">
        <v>928</v>
      </c>
      <c r="G8" t="s">
        <v>647</v>
      </c>
      <c r="H8" t="s">
        <v>730</v>
      </c>
      <c r="I8" t="s">
        <v>1435</v>
      </c>
      <c r="J8" t="s">
        <v>809</v>
      </c>
    </row>
    <row r="9" spans="1:10" x14ac:dyDescent="0.3">
      <c r="A9" t="str">
        <f t="shared" si="0"/>
        <v>Emil Krafth</v>
      </c>
      <c r="B9" t="str">
        <f t="shared" si="1"/>
        <v>Newcastle</v>
      </c>
      <c r="C9" t="str" cm="1">
        <f t="array" ref="C9">_xlfn.IFS(H9="","",
H9="Mål","Goalkeeper",H9="Forsvar","Defense",H9="Midtbane","Midfield",H9="Angreb","Striker",
H9="Goalkeeper","Goalkeeper",H9="Defense","Defense",H9="Midfield","Midfield",H9="Striker","Striker")</f>
        <v>Defense</v>
      </c>
      <c r="D9" t="str">
        <f t="shared" si="2"/>
        <v>2.758.000</v>
      </c>
      <c r="E9" t="str">
        <f t="shared" si="3"/>
        <v>1,1%</v>
      </c>
      <c r="F9" t="s">
        <v>306</v>
      </c>
      <c r="G9" t="s">
        <v>13</v>
      </c>
      <c r="H9" t="s">
        <v>731</v>
      </c>
      <c r="I9" t="s">
        <v>1523</v>
      </c>
      <c r="J9" t="s">
        <v>891</v>
      </c>
    </row>
    <row r="10" spans="1:10" x14ac:dyDescent="0.3">
      <c r="A10" t="str">
        <f t="shared" si="0"/>
        <v>Robert Sanchez</v>
      </c>
      <c r="B10" t="str">
        <f t="shared" si="1"/>
        <v>Brighton and Hove</v>
      </c>
      <c r="C10" t="str" cm="1">
        <f t="array" ref="C10">_xlfn.IFS(H10="","",
H10="Mål","Goalkeeper",H10="Forsvar","Defense",H10="Midtbane","Midfield",H10="Angreb","Striker",
H10="Goalkeeper","Goalkeeper",H10="Defense","Defense",H10="Midfield","Midfield",H10="Striker","Striker")</f>
        <v>Goalkeeper</v>
      </c>
      <c r="D10" t="str">
        <f t="shared" si="2"/>
        <v>5.282.000</v>
      </c>
      <c r="E10" t="str">
        <f t="shared" si="3"/>
        <v>0,9%</v>
      </c>
      <c r="F10" t="s">
        <v>769</v>
      </c>
      <c r="G10" t="s">
        <v>25</v>
      </c>
      <c r="H10" t="s">
        <v>729</v>
      </c>
      <c r="I10" t="s">
        <v>1207</v>
      </c>
      <c r="J10" t="s">
        <v>901</v>
      </c>
    </row>
    <row r="11" spans="1:10" x14ac:dyDescent="0.3">
      <c r="A11" t="str">
        <f t="shared" si="0"/>
        <v>Reece Welch</v>
      </c>
      <c r="B11" t="str">
        <f t="shared" si="1"/>
        <v>Everton</v>
      </c>
      <c r="C11" t="str" cm="1">
        <f t="array" ref="C11">_xlfn.IFS(H11="","",
H11="Mål","Goalkeeper",H11="Forsvar","Defense",H11="Midtbane","Midfield",H11="Angreb","Striker",
H11="Goalkeeper","Goalkeeper",H11="Defense","Defense",H11="Midfield","Midfield",H11="Striker","Striker")</f>
        <v>Defense</v>
      </c>
      <c r="D11" t="str">
        <f t="shared" si="2"/>
        <v>1.960.000</v>
      </c>
      <c r="E11" t="str">
        <f t="shared" si="3"/>
        <v>0,0%</v>
      </c>
      <c r="F11" t="s">
        <v>1019</v>
      </c>
      <c r="G11" t="s">
        <v>28</v>
      </c>
      <c r="H11" t="s">
        <v>731</v>
      </c>
      <c r="I11" t="s">
        <v>1104</v>
      </c>
      <c r="J11" t="s">
        <v>809</v>
      </c>
    </row>
    <row r="12" spans="1:10" x14ac:dyDescent="0.3">
      <c r="A12" t="str">
        <f t="shared" si="0"/>
        <v>Jamal Lewis</v>
      </c>
      <c r="B12" t="str">
        <f t="shared" si="1"/>
        <v>Newcastle</v>
      </c>
      <c r="C12" t="str" cm="1">
        <f t="array" ref="C12">_xlfn.IFS(H12="","",
H12="Mål","Goalkeeper",H12="Forsvar","Defense",H12="Midtbane","Midfield",H12="Angreb","Striker",
H12="Goalkeeper","Goalkeeper",H12="Defense","Defense",H12="Midfield","Midfield",H12="Striker","Striker")</f>
        <v>Defense</v>
      </c>
      <c r="D12" t="str">
        <f t="shared" si="2"/>
        <v>2.499.000</v>
      </c>
      <c r="E12" t="str">
        <f t="shared" si="3"/>
        <v>0,3%</v>
      </c>
      <c r="F12" t="s">
        <v>663</v>
      </c>
      <c r="G12" t="s">
        <v>13</v>
      </c>
      <c r="H12" t="s">
        <v>731</v>
      </c>
      <c r="I12" t="s">
        <v>1046</v>
      </c>
      <c r="J12" t="s">
        <v>886</v>
      </c>
    </row>
    <row r="13" spans="1:10" x14ac:dyDescent="0.3">
      <c r="A13" t="str">
        <f t="shared" si="0"/>
        <v>Emiliano Martinez</v>
      </c>
      <c r="B13" t="str">
        <f t="shared" si="1"/>
        <v>Aston Villa</v>
      </c>
      <c r="C13" t="str" cm="1">
        <f t="array" ref="C13">_xlfn.IFS(H13="","",
H13="Mål","Goalkeeper",H13="Forsvar","Defense",H13="Midtbane","Midfield",H13="Angreb","Striker",
H13="Goalkeeper","Goalkeeper",H13="Defense","Defense",H13="Midfield","Midfield",H13="Striker","Striker")</f>
        <v>Goalkeeper</v>
      </c>
      <c r="D13" t="str">
        <f t="shared" si="2"/>
        <v>5.652.000</v>
      </c>
      <c r="E13" t="str">
        <f t="shared" si="3"/>
        <v>14,8%</v>
      </c>
      <c r="F13" t="s">
        <v>472</v>
      </c>
      <c r="G13" t="s">
        <v>9</v>
      </c>
      <c r="H13" t="s">
        <v>729</v>
      </c>
      <c r="I13" t="s">
        <v>1073</v>
      </c>
      <c r="J13" t="s">
        <v>1074</v>
      </c>
    </row>
    <row r="14" spans="1:10" x14ac:dyDescent="0.3">
      <c r="A14" t="str">
        <f t="shared" si="0"/>
        <v>Joelinton</v>
      </c>
      <c r="B14" t="str">
        <f t="shared" si="1"/>
        <v>Newcastle</v>
      </c>
      <c r="C14" t="str" cm="1">
        <f t="array" ref="C14">_xlfn.IFS(H14="","",
H14="Mål","Goalkeeper",H14="Forsvar","Defense",H14="Midtbane","Midfield",H14="Angreb","Striker",
H14="Goalkeeper","Goalkeeper",H14="Defense","Defense",H14="Midfield","Midfield",H14="Striker","Striker")</f>
        <v>Striker</v>
      </c>
      <c r="D14" t="str">
        <f t="shared" si="2"/>
        <v>3.989.000</v>
      </c>
      <c r="E14" t="str">
        <f t="shared" si="3"/>
        <v>1,5%</v>
      </c>
      <c r="F14" t="s">
        <v>370</v>
      </c>
      <c r="G14" t="s">
        <v>13</v>
      </c>
      <c r="H14" t="s">
        <v>732</v>
      </c>
      <c r="I14" t="s">
        <v>1258</v>
      </c>
      <c r="J14" t="s">
        <v>905</v>
      </c>
    </row>
    <row r="15" spans="1:10" x14ac:dyDescent="0.3">
      <c r="A15" t="str">
        <f t="shared" si="0"/>
        <v>Will Norris</v>
      </c>
      <c r="B15" t="str">
        <f t="shared" si="1"/>
        <v>Burnley</v>
      </c>
      <c r="C15" t="str" cm="1">
        <f t="array" ref="C15">_xlfn.IFS(H15="","",
H15="Mål","Goalkeeper",H15="Forsvar","Defense",H15="Midtbane","Midfield",H15="Angreb","Striker",
H15="Goalkeeper","Goalkeeper",H15="Defense","Defense",H15="Midfield","Midfield",H15="Striker","Striker")</f>
        <v>Goalkeeper</v>
      </c>
      <c r="D15" t="str">
        <f t="shared" si="2"/>
        <v>2.853.000</v>
      </c>
      <c r="E15" t="str">
        <f t="shared" si="3"/>
        <v>0,1%</v>
      </c>
      <c r="F15" t="s">
        <v>568</v>
      </c>
      <c r="G15" t="s">
        <v>11</v>
      </c>
      <c r="H15" t="s">
        <v>729</v>
      </c>
      <c r="I15" t="s">
        <v>1503</v>
      </c>
      <c r="J15" t="s">
        <v>884</v>
      </c>
    </row>
    <row r="16" spans="1:10" x14ac:dyDescent="0.3">
      <c r="A16" t="str">
        <f t="shared" si="0"/>
        <v>Leander Dendoncker</v>
      </c>
      <c r="B16" t="str">
        <f t="shared" si="1"/>
        <v>Wolverhampton</v>
      </c>
      <c r="C16" t="str" cm="1">
        <f t="array" ref="C16">_xlfn.IFS(H16="","",
H16="Mål","Goalkeeper",H16="Forsvar","Defense",H16="Midtbane","Midfield",H16="Angreb","Striker",
H16="Goalkeeper","Goalkeeper",H16="Defense","Defense",H16="Midfield","Midfield",H16="Striker","Striker")</f>
        <v>Midfield</v>
      </c>
      <c r="D16" t="str">
        <f t="shared" si="2"/>
        <v>4.154.000</v>
      </c>
      <c r="E16" t="str">
        <f t="shared" si="3"/>
        <v>0,5%</v>
      </c>
      <c r="F16" t="s">
        <v>45</v>
      </c>
      <c r="G16" t="s">
        <v>46</v>
      </c>
      <c r="H16" t="s">
        <v>730</v>
      </c>
      <c r="I16" t="s">
        <v>1068</v>
      </c>
      <c r="J16" t="s">
        <v>888</v>
      </c>
    </row>
    <row r="17" spans="1:10" x14ac:dyDescent="0.3">
      <c r="A17" t="str">
        <f t="shared" si="0"/>
        <v>Joe Gelhardt</v>
      </c>
      <c r="B17" t="str">
        <f t="shared" si="1"/>
        <v>Leeds United</v>
      </c>
      <c r="C17" t="str" cm="1">
        <f t="array" ref="C17">_xlfn.IFS(H17="","",
H17="Mål","Goalkeeper",H17="Forsvar","Defense",H17="Midtbane","Midfield",H17="Angreb","Striker",
H17="Goalkeeper","Goalkeeper",H17="Defense","Defense",H17="Midfield","Midfield",H17="Striker","Striker")</f>
        <v>Striker</v>
      </c>
      <c r="D17" t="str">
        <f t="shared" si="2"/>
        <v>1.900.000</v>
      </c>
      <c r="E17" t="str">
        <f t="shared" si="3"/>
        <v>0,1%</v>
      </c>
      <c r="F17" t="s">
        <v>643</v>
      </c>
      <c r="G17" t="s">
        <v>648</v>
      </c>
      <c r="H17" t="s">
        <v>732</v>
      </c>
      <c r="I17" t="s">
        <v>1067</v>
      </c>
      <c r="J17" t="s">
        <v>884</v>
      </c>
    </row>
    <row r="18" spans="1:10" x14ac:dyDescent="0.3">
      <c r="A18" t="str">
        <f t="shared" si="0"/>
        <v>Jesurun Rak-Sakyi</v>
      </c>
      <c r="B18" t="str">
        <f t="shared" si="1"/>
        <v>Crystal Palace</v>
      </c>
      <c r="C18" t="str" cm="1">
        <f t="array" ref="C18">_xlfn.IFS(H18="","",
H18="Mål","Goalkeeper",H18="Forsvar","Defense",H18="Midtbane","Midfield",H18="Angreb","Striker",
H18="Goalkeeper","Goalkeeper",H18="Defense","Defense",H18="Midfield","Midfield",H18="Striker","Striker")</f>
        <v>Midfield</v>
      </c>
      <c r="D18" t="str">
        <f t="shared" si="2"/>
        <v>1.965.000</v>
      </c>
      <c r="E18" t="str">
        <f t="shared" si="3"/>
        <v>0,0%</v>
      </c>
      <c r="F18" t="s">
        <v>1005</v>
      </c>
      <c r="G18" t="s">
        <v>19</v>
      </c>
      <c r="H18" t="s">
        <v>730</v>
      </c>
      <c r="I18" t="s">
        <v>1047</v>
      </c>
      <c r="J18" t="s">
        <v>809</v>
      </c>
    </row>
    <row r="19" spans="1:10" x14ac:dyDescent="0.3">
      <c r="A19" t="str">
        <f t="shared" si="0"/>
        <v>Alireza Jahanbakhsh</v>
      </c>
      <c r="B19" t="str">
        <f t="shared" si="1"/>
        <v>Brighton and Hove</v>
      </c>
      <c r="C19" t="str" cm="1">
        <f t="array" ref="C19">_xlfn.IFS(H19="","",
H19="Mål","Goalkeeper",H19="Forsvar","Defense",H19="Midtbane","Midfield",H19="Angreb","Striker",
H19="Goalkeeper","Goalkeeper",H19="Defense","Defense",H19="Midfield","Midfield",H19="Striker","Striker")</f>
        <v>Striker</v>
      </c>
      <c r="D19" t="str">
        <f t="shared" si="2"/>
        <v>3.439.000</v>
      </c>
      <c r="E19" t="str">
        <f t="shared" si="3"/>
        <v>0,0%</v>
      </c>
      <c r="F19" t="s">
        <v>313</v>
      </c>
      <c r="G19" t="s">
        <v>25</v>
      </c>
      <c r="H19" t="s">
        <v>732</v>
      </c>
      <c r="I19" t="s">
        <v>999</v>
      </c>
      <c r="J19" t="s">
        <v>809</v>
      </c>
    </row>
    <row r="20" spans="1:10" x14ac:dyDescent="0.3">
      <c r="A20" t="str">
        <f t="shared" si="0"/>
        <v>Mathew Ryan</v>
      </c>
      <c r="B20" t="str">
        <f t="shared" si="1"/>
        <v>Arsenal</v>
      </c>
      <c r="C20" t="str" cm="1">
        <f t="array" ref="C20">_xlfn.IFS(H20="","",
H20="Mål","Goalkeeper",H20="Forsvar","Defense",H20="Midtbane","Midfield",H20="Angreb","Striker",
H20="Goalkeeper","Goalkeeper",H20="Defense","Defense",H20="Midfield","Midfield",H20="Striker","Striker")</f>
        <v>Goalkeeper</v>
      </c>
      <c r="D20" t="str">
        <f t="shared" si="2"/>
        <v>4.090.000</v>
      </c>
      <c r="E20" t="str">
        <f t="shared" si="3"/>
        <v>0,1%</v>
      </c>
      <c r="F20" t="s">
        <v>316</v>
      </c>
      <c r="G20" t="s">
        <v>1</v>
      </c>
      <c r="H20" t="s">
        <v>729</v>
      </c>
      <c r="I20" t="s">
        <v>1389</v>
      </c>
      <c r="J20" t="s">
        <v>884</v>
      </c>
    </row>
    <row r="21" spans="1:10" x14ac:dyDescent="0.3">
      <c r="A21" t="str">
        <f t="shared" si="0"/>
        <v>Ryan Finnigan</v>
      </c>
      <c r="B21" t="str">
        <f t="shared" si="1"/>
        <v>Southampton</v>
      </c>
      <c r="C21" t="str" cm="1">
        <f t="array" ref="C21">_xlfn.IFS(H21="","",
H21="Mål","Goalkeeper",H21="Forsvar","Defense",H21="Midtbane","Midfield",H21="Angreb","Striker",
H21="Goalkeeper","Goalkeeper",H21="Defense","Defense",H21="Midfield","Midfield",H21="Striker","Striker")</f>
        <v>Midfield</v>
      </c>
      <c r="D21" t="str">
        <f t="shared" si="2"/>
        <v>1.915.000</v>
      </c>
      <c r="E21" t="str">
        <f t="shared" si="3"/>
        <v>0,0%</v>
      </c>
      <c r="F21" t="s">
        <v>932</v>
      </c>
      <c r="G21" t="s">
        <v>7</v>
      </c>
      <c r="H21" t="s">
        <v>730</v>
      </c>
      <c r="I21" t="s">
        <v>992</v>
      </c>
      <c r="J21" t="s">
        <v>809</v>
      </c>
    </row>
    <row r="22" spans="1:10" x14ac:dyDescent="0.3">
      <c r="A22" t="str">
        <f t="shared" si="0"/>
        <v>Anwar El Ghazi</v>
      </c>
      <c r="B22" t="str">
        <f t="shared" si="1"/>
        <v>Aston Villa</v>
      </c>
      <c r="C22" t="str" cm="1">
        <f t="array" ref="C22">_xlfn.IFS(H22="","",
H22="Mål","Goalkeeper",H22="Forsvar","Defense",H22="Midtbane","Midfield",H22="Angreb","Striker",
H22="Goalkeeper","Goalkeeper",H22="Defense","Defense",H22="Midfield","Midfield",H22="Striker","Striker")</f>
        <v>Midfield</v>
      </c>
      <c r="D22" t="str">
        <f t="shared" si="2"/>
        <v>4.182.000</v>
      </c>
      <c r="E22" t="str">
        <f t="shared" si="3"/>
        <v>16,6%</v>
      </c>
      <c r="F22" t="s">
        <v>304</v>
      </c>
      <c r="G22" t="s">
        <v>9</v>
      </c>
      <c r="H22" t="s">
        <v>730</v>
      </c>
      <c r="I22" t="s">
        <v>1269</v>
      </c>
      <c r="J22" t="s">
        <v>1270</v>
      </c>
    </row>
    <row r="23" spans="1:10" x14ac:dyDescent="0.3">
      <c r="A23" t="str">
        <f t="shared" si="0"/>
        <v>Ryan Bertrand</v>
      </c>
      <c r="B23" t="str">
        <f t="shared" si="1"/>
        <v>Southampton</v>
      </c>
      <c r="C23" t="str" cm="1">
        <f t="array" ref="C23">_xlfn.IFS(H23="","",
H23="Mål","Goalkeeper",H23="Forsvar","Defense",H23="Midtbane","Midfield",H23="Angreb","Striker",
H23="Goalkeeper","Goalkeeper",H23="Defense","Defense",H23="Midfield","Midfield",H23="Striker","Striker")</f>
        <v>Defense</v>
      </c>
      <c r="D23" t="str">
        <f t="shared" si="2"/>
        <v>3.389.000</v>
      </c>
      <c r="E23" t="str">
        <f t="shared" si="3"/>
        <v>1,3%</v>
      </c>
      <c r="F23" t="s">
        <v>278</v>
      </c>
      <c r="G23" t="s">
        <v>7</v>
      </c>
      <c r="H23" t="s">
        <v>731</v>
      </c>
      <c r="I23" t="s">
        <v>1441</v>
      </c>
      <c r="J23" t="s">
        <v>899</v>
      </c>
    </row>
    <row r="24" spans="1:10" x14ac:dyDescent="0.3">
      <c r="A24" t="str">
        <f t="shared" si="0"/>
        <v>Jesse Lingard</v>
      </c>
      <c r="B24" t="str">
        <f t="shared" si="1"/>
        <v>West Ham</v>
      </c>
      <c r="C24" t="str" cm="1">
        <f t="array" ref="C24">_xlfn.IFS(H24="","",
H24="Mål","Goalkeeper",H24="Forsvar","Defense",H24="Midtbane","Midfield",H24="Angreb","Striker",
H24="Goalkeeper","Goalkeeper",H24="Defense","Defense",H24="Midfield","Midfield",H24="Striker","Striker")</f>
        <v>Midfield</v>
      </c>
      <c r="D24" t="str">
        <f t="shared" si="2"/>
        <v>4.803.000</v>
      </c>
      <c r="E24" t="str">
        <f t="shared" si="3"/>
        <v>31,0%</v>
      </c>
      <c r="F24" t="s">
        <v>362</v>
      </c>
      <c r="G24" t="s">
        <v>22</v>
      </c>
      <c r="H24" t="s">
        <v>730</v>
      </c>
      <c r="I24" t="s">
        <v>1355</v>
      </c>
      <c r="J24" t="s">
        <v>1356</v>
      </c>
    </row>
    <row r="25" spans="1:10" x14ac:dyDescent="0.3">
      <c r="A25" t="str">
        <f t="shared" si="0"/>
        <v>Conor Gallagher</v>
      </c>
      <c r="B25" t="str">
        <f t="shared" si="1"/>
        <v>West Bromwich</v>
      </c>
      <c r="C25" t="str" cm="1">
        <f t="array" ref="C25">_xlfn.IFS(H25="","",
H25="Mål","Goalkeeper",H25="Forsvar","Defense",H25="Midtbane","Midfield",H25="Angreb","Striker",
H25="Goalkeeper","Goalkeeper",H25="Defense","Defense",H25="Midfield","Midfield",H25="Striker","Striker")</f>
        <v>Midfield</v>
      </c>
      <c r="D25" t="str">
        <f t="shared" si="2"/>
        <v>3.492.000</v>
      </c>
      <c r="E25" t="str">
        <f t="shared" si="3"/>
        <v>0,1%</v>
      </c>
      <c r="F25" t="s">
        <v>677</v>
      </c>
      <c r="G25" t="s">
        <v>647</v>
      </c>
      <c r="H25" t="s">
        <v>730</v>
      </c>
      <c r="I25" t="s">
        <v>1195</v>
      </c>
      <c r="J25" t="s">
        <v>884</v>
      </c>
    </row>
    <row r="26" spans="1:10" x14ac:dyDescent="0.3">
      <c r="A26" t="str">
        <f t="shared" si="0"/>
        <v>Georginio Wijnaldum</v>
      </c>
      <c r="B26" t="str">
        <f t="shared" si="1"/>
        <v>Liverpool</v>
      </c>
      <c r="C26" t="str" cm="1">
        <f t="array" ref="C26">_xlfn.IFS(H26="","",
H26="Mål","Goalkeeper",H26="Forsvar","Defense",H26="Midtbane","Midfield",H26="Angreb","Striker",
H26="Goalkeeper","Goalkeeper",H26="Defense","Defense",H26="Midfield","Midfield",H26="Striker","Striker")</f>
        <v>Midfield</v>
      </c>
      <c r="D26" t="str">
        <f t="shared" si="2"/>
        <v>6.035.000</v>
      </c>
      <c r="E26" t="str">
        <f t="shared" si="3"/>
        <v>1,9%</v>
      </c>
      <c r="F26" t="s">
        <v>240</v>
      </c>
      <c r="G26" t="s">
        <v>20</v>
      </c>
      <c r="H26" t="s">
        <v>730</v>
      </c>
      <c r="I26" t="s">
        <v>1280</v>
      </c>
      <c r="J26" t="s">
        <v>894</v>
      </c>
    </row>
    <row r="27" spans="1:10" x14ac:dyDescent="0.3">
      <c r="A27" t="str">
        <f t="shared" si="0"/>
        <v>Federico Fernandez</v>
      </c>
      <c r="B27" t="str">
        <f t="shared" si="1"/>
        <v>Newcastle</v>
      </c>
      <c r="C27" t="str" cm="1">
        <f t="array" ref="C27">_xlfn.IFS(H27="","",
H27="Mål","Goalkeeper",H27="Forsvar","Defense",H27="Midtbane","Midfield",H27="Angreb","Striker",
H27="Goalkeeper","Goalkeeper",H27="Defense","Defense",H27="Midfield","Midfield",H27="Striker","Striker")</f>
        <v>Defense</v>
      </c>
      <c r="D27" t="str">
        <f t="shared" si="2"/>
        <v>3.107.000</v>
      </c>
      <c r="E27" t="str">
        <f t="shared" si="3"/>
        <v>0,3%</v>
      </c>
      <c r="F27" t="s">
        <v>98</v>
      </c>
      <c r="G27" t="s">
        <v>13</v>
      </c>
      <c r="H27" t="s">
        <v>731</v>
      </c>
      <c r="I27" t="s">
        <v>1140</v>
      </c>
      <c r="J27" t="s">
        <v>886</v>
      </c>
    </row>
    <row r="28" spans="1:10" x14ac:dyDescent="0.3">
      <c r="A28" t="str">
        <f t="shared" si="0"/>
        <v>Billy Gilmour</v>
      </c>
      <c r="B28" t="str">
        <f t="shared" si="1"/>
        <v>Chelsea</v>
      </c>
      <c r="C28" t="str" cm="1">
        <f t="array" ref="C28">_xlfn.IFS(H28="","",
H28="Mål","Goalkeeper",H28="Forsvar","Defense",H28="Midtbane","Midfield",H28="Angreb","Striker",
H28="Goalkeeper","Goalkeeper",H28="Defense","Defense",H28="Midfield","Midfield",H28="Striker","Striker")</f>
        <v>Midfield</v>
      </c>
      <c r="D28" t="str">
        <f t="shared" si="2"/>
        <v>2.995.000</v>
      </c>
      <c r="E28" t="str">
        <f t="shared" si="3"/>
        <v>0,6%</v>
      </c>
      <c r="F28" t="s">
        <v>265</v>
      </c>
      <c r="G28" t="s">
        <v>3</v>
      </c>
      <c r="H28" t="s">
        <v>730</v>
      </c>
      <c r="I28" t="s">
        <v>1344</v>
      </c>
      <c r="J28" t="s">
        <v>897</v>
      </c>
    </row>
    <row r="29" spans="1:10" x14ac:dyDescent="0.3">
      <c r="A29" t="str">
        <f t="shared" si="0"/>
        <v>Zak Brunt</v>
      </c>
      <c r="B29" t="str">
        <f t="shared" si="1"/>
        <v>Sheffield United</v>
      </c>
      <c r="C29" t="str" cm="1">
        <f t="array" ref="C29">_xlfn.IFS(H29="","",
H29="Mål","Goalkeeper",H29="Forsvar","Defense",H29="Midtbane","Midfield",H29="Angreb","Striker",
H29="Goalkeeper","Goalkeeper",H29="Defense","Defense",H29="Midfield","Midfield",H29="Striker","Striker")</f>
        <v>Midfield</v>
      </c>
      <c r="D29" t="str">
        <f t="shared" si="2"/>
        <v>1.920.000</v>
      </c>
      <c r="E29" t="str">
        <f t="shared" si="3"/>
        <v>0,0%</v>
      </c>
      <c r="F29" t="s">
        <v>927</v>
      </c>
      <c r="G29" t="s">
        <v>18</v>
      </c>
      <c r="H29" t="s">
        <v>730</v>
      </c>
      <c r="I29" t="s">
        <v>983</v>
      </c>
      <c r="J29" t="s">
        <v>809</v>
      </c>
    </row>
    <row r="30" spans="1:10" x14ac:dyDescent="0.3">
      <c r="A30" t="str">
        <f t="shared" si="0"/>
        <v>Jack Cork</v>
      </c>
      <c r="B30" t="str">
        <f t="shared" si="1"/>
        <v>Burnley</v>
      </c>
      <c r="C30" t="str" cm="1">
        <f t="array" ref="C30">_xlfn.IFS(H30="","",
H30="Mål","Goalkeeper",H30="Forsvar","Defense",H30="Midtbane","Midfield",H30="Angreb","Striker",
H30="Goalkeeper","Goalkeeper",H30="Defense","Defense",H30="Midfield","Midfield",H30="Striker","Striker")</f>
        <v>Midfield</v>
      </c>
      <c r="D30" t="str">
        <f t="shared" si="2"/>
        <v>2.021.000</v>
      </c>
      <c r="E30" t="str">
        <f t="shared" si="3"/>
        <v>0,8%</v>
      </c>
      <c r="F30" t="s">
        <v>182</v>
      </c>
      <c r="G30" t="s">
        <v>11</v>
      </c>
      <c r="H30" t="s">
        <v>730</v>
      </c>
      <c r="I30" t="s">
        <v>1507</v>
      </c>
      <c r="J30" t="s">
        <v>893</v>
      </c>
    </row>
    <row r="31" spans="1:10" x14ac:dyDescent="0.3">
      <c r="A31" t="str">
        <f t="shared" si="0"/>
        <v>Kyron Gordon</v>
      </c>
      <c r="B31" t="str">
        <f t="shared" si="1"/>
        <v>Sheffield United</v>
      </c>
      <c r="C31" t="str" cm="1">
        <f t="array" ref="C31">_xlfn.IFS(H31="","",
H31="Mål","Goalkeeper",H31="Forsvar","Defense",H31="Midtbane","Midfield",H31="Angreb","Striker",
H31="Goalkeeper","Goalkeeper",H31="Defense","Defense",H31="Midfield","Midfield",H31="Striker","Striker")</f>
        <v>Defense</v>
      </c>
      <c r="D31" t="str">
        <f t="shared" si="2"/>
        <v>1.970.000</v>
      </c>
      <c r="E31" t="str">
        <f t="shared" si="3"/>
        <v>0,0%</v>
      </c>
      <c r="F31" t="s">
        <v>1026</v>
      </c>
      <c r="G31" t="s">
        <v>18</v>
      </c>
      <c r="H31" t="s">
        <v>731</v>
      </c>
      <c r="I31" t="s">
        <v>1348</v>
      </c>
      <c r="J31" t="s">
        <v>809</v>
      </c>
    </row>
    <row r="32" spans="1:10" x14ac:dyDescent="0.3">
      <c r="A32" t="str">
        <f t="shared" si="0"/>
        <v>Anthony Driscoll-Glennon</v>
      </c>
      <c r="B32" t="str">
        <f t="shared" si="1"/>
        <v>Burnley</v>
      </c>
      <c r="C32" t="str" cm="1">
        <f t="array" ref="C32">_xlfn.IFS(H32="","",
H32="Mål","Goalkeeper",H32="Forsvar","Defense",H32="Midtbane","Midfield",H32="Angreb","Striker",
H32="Goalkeeper","Goalkeeper",H32="Defense","Defense",H32="Midfield","Midfield",H32="Striker","Striker")</f>
        <v>Defense</v>
      </c>
      <c r="D32" t="str">
        <f t="shared" si="2"/>
        <v>1.890.000</v>
      </c>
      <c r="E32" t="str">
        <f t="shared" si="3"/>
        <v>0,0%</v>
      </c>
      <c r="F32" t="s">
        <v>705</v>
      </c>
      <c r="G32" t="s">
        <v>11</v>
      </c>
      <c r="H32" t="s">
        <v>731</v>
      </c>
      <c r="I32" t="s">
        <v>1091</v>
      </c>
      <c r="J32" t="s">
        <v>809</v>
      </c>
    </row>
    <row r="33" spans="1:10" x14ac:dyDescent="0.3">
      <c r="A33" t="str">
        <f t="shared" si="0"/>
        <v>Pascal Gross</v>
      </c>
      <c r="B33" t="str">
        <f t="shared" si="1"/>
        <v>Brighton and Hove</v>
      </c>
      <c r="C33" t="str" cm="1">
        <f t="array" ref="C33">_xlfn.IFS(H33="","",
H33="Mål","Goalkeeper",H33="Forsvar","Defense",H33="Midtbane","Midfield",H33="Angreb","Striker",
H33="Goalkeeper","Goalkeeper",H33="Defense","Defense",H33="Midfield","Midfield",H33="Striker","Striker")</f>
        <v>Midfield</v>
      </c>
      <c r="D33" t="str">
        <f t="shared" si="2"/>
        <v>4.746.000</v>
      </c>
      <c r="E33" t="str">
        <f t="shared" si="3"/>
        <v>0,7%</v>
      </c>
      <c r="F33" t="s">
        <v>287</v>
      </c>
      <c r="G33" t="s">
        <v>25</v>
      </c>
      <c r="H33" t="s">
        <v>730</v>
      </c>
      <c r="I33" t="s">
        <v>1179</v>
      </c>
      <c r="J33" t="s">
        <v>889</v>
      </c>
    </row>
    <row r="34" spans="1:10" x14ac:dyDescent="0.3">
      <c r="A34" t="str">
        <f t="shared" si="0"/>
        <v>Javier Manquillo</v>
      </c>
      <c r="B34" t="str">
        <f t="shared" si="1"/>
        <v>Newcastle</v>
      </c>
      <c r="C34" t="str" cm="1">
        <f t="array" ref="C34">_xlfn.IFS(H34="","",
H34="Mål","Goalkeeper",H34="Forsvar","Defense",H34="Midtbane","Midfield",H34="Angreb","Striker",
H34="Goalkeeper","Goalkeeper",H34="Defense","Defense",H34="Midfield","Midfield",H34="Striker","Striker")</f>
        <v>Defense</v>
      </c>
      <c r="D34" t="str">
        <f t="shared" si="2"/>
        <v>2.540.000</v>
      </c>
      <c r="E34" t="str">
        <f t="shared" si="3"/>
        <v>0,0%</v>
      </c>
      <c r="F34" t="s">
        <v>234</v>
      </c>
      <c r="G34" t="s">
        <v>13</v>
      </c>
      <c r="H34" t="s">
        <v>731</v>
      </c>
      <c r="I34" t="s">
        <v>1472</v>
      </c>
      <c r="J34" t="s">
        <v>809</v>
      </c>
    </row>
    <row r="35" spans="1:10" x14ac:dyDescent="0.3">
      <c r="A35" t="str">
        <f t="shared" si="0"/>
        <v>Nathan Ferguson</v>
      </c>
      <c r="B35" t="str">
        <f t="shared" si="1"/>
        <v>Crystal Palace</v>
      </c>
      <c r="C35" t="str" cm="1">
        <f t="array" ref="C35">_xlfn.IFS(H35="","",
H35="Mål","Goalkeeper",H35="Forsvar","Defense",H35="Midtbane","Midfield",H35="Angreb","Striker",
H35="Goalkeeper","Goalkeeper",H35="Defense","Defense",H35="Midfield","Midfield",H35="Striker","Striker")</f>
        <v>Defense</v>
      </c>
      <c r="D35" t="str">
        <f t="shared" si="2"/>
        <v>1.900.000</v>
      </c>
      <c r="E35" t="str">
        <f t="shared" si="3"/>
        <v>0,0%</v>
      </c>
      <c r="F35" t="s">
        <v>623</v>
      </c>
      <c r="G35" t="s">
        <v>19</v>
      </c>
      <c r="H35" t="s">
        <v>731</v>
      </c>
      <c r="I35" t="s">
        <v>1067</v>
      </c>
      <c r="J35" t="s">
        <v>809</v>
      </c>
    </row>
    <row r="36" spans="1:10" x14ac:dyDescent="0.3">
      <c r="A36" t="str">
        <f t="shared" si="0"/>
        <v>Hugo Lloris</v>
      </c>
      <c r="B36" t="str">
        <f t="shared" si="1"/>
        <v>Tottenham</v>
      </c>
      <c r="C36" t="str" cm="1">
        <f t="array" ref="C36">_xlfn.IFS(H36="","",
H36="Mål","Goalkeeper",H36="Forsvar","Defense",H36="Midtbane","Midfield",H36="Angreb","Striker",
H36="Goalkeeper","Goalkeeper",H36="Defense","Defense",H36="Midfield","Midfield",H36="Striker","Striker")</f>
        <v>Goalkeeper</v>
      </c>
      <c r="D36" t="str">
        <f t="shared" si="2"/>
        <v>7.118.000</v>
      </c>
      <c r="E36" t="str">
        <f t="shared" si="3"/>
        <v>1,5%</v>
      </c>
      <c r="F36" t="s">
        <v>359</v>
      </c>
      <c r="G36" t="s">
        <v>5</v>
      </c>
      <c r="H36" t="s">
        <v>729</v>
      </c>
      <c r="I36" t="s">
        <v>1464</v>
      </c>
      <c r="J36" t="s">
        <v>905</v>
      </c>
    </row>
    <row r="37" spans="1:10" x14ac:dyDescent="0.3">
      <c r="A37" t="str">
        <f t="shared" si="0"/>
        <v>Marc Albrighton</v>
      </c>
      <c r="B37" t="str">
        <f t="shared" si="1"/>
        <v>Leicester City</v>
      </c>
      <c r="C37" t="str" cm="1">
        <f t="array" ref="C37">_xlfn.IFS(H37="","",
H37="Mål","Goalkeeper",H37="Forsvar","Defense",H37="Midtbane","Midfield",H37="Angreb","Striker",
H37="Goalkeeper","Goalkeeper",H37="Defense","Defense",H37="Midfield","Midfield",H37="Striker","Striker")</f>
        <v>Midfield</v>
      </c>
      <c r="D37" t="str">
        <f t="shared" si="2"/>
        <v>4.202.000</v>
      </c>
      <c r="E37" t="str">
        <f t="shared" si="3"/>
        <v>1,3%</v>
      </c>
      <c r="F37" t="s">
        <v>325</v>
      </c>
      <c r="G37" t="s">
        <v>27</v>
      </c>
      <c r="H37" t="s">
        <v>730</v>
      </c>
      <c r="I37" t="s">
        <v>1131</v>
      </c>
      <c r="J37" t="s">
        <v>899</v>
      </c>
    </row>
    <row r="38" spans="1:10" x14ac:dyDescent="0.3">
      <c r="A38" t="str">
        <f t="shared" si="0"/>
        <v>Lys Mousset</v>
      </c>
      <c r="B38" t="str">
        <f t="shared" si="1"/>
        <v>Sheffield United</v>
      </c>
      <c r="C38" t="str" cm="1">
        <f t="array" ref="C38">_xlfn.IFS(H38="","",
H38="Mål","Goalkeeper",H38="Forsvar","Defense",H38="Midtbane","Midfield",H38="Angreb","Striker",
H38="Goalkeeper","Goalkeeper",H38="Defense","Defense",H38="Midfield","Midfield",H38="Striker","Striker")</f>
        <v>Striker</v>
      </c>
      <c r="D38" t="str">
        <f t="shared" si="2"/>
        <v>2.325.000</v>
      </c>
      <c r="E38" t="str">
        <f t="shared" si="3"/>
        <v>0,0%</v>
      </c>
      <c r="F38" t="s">
        <v>303</v>
      </c>
      <c r="G38" t="s">
        <v>18</v>
      </c>
      <c r="H38" t="s">
        <v>732</v>
      </c>
      <c r="I38" t="s">
        <v>1246</v>
      </c>
      <c r="J38" t="s">
        <v>809</v>
      </c>
    </row>
    <row r="39" spans="1:10" x14ac:dyDescent="0.3">
      <c r="A39" t="str">
        <f t="shared" si="0"/>
        <v>Karl Darlow</v>
      </c>
      <c r="B39" t="str">
        <f t="shared" si="1"/>
        <v>Newcastle</v>
      </c>
      <c r="C39" t="str" cm="1">
        <f t="array" ref="C39">_xlfn.IFS(H39="","",
H39="Mål","Goalkeeper",H39="Forsvar","Defense",H39="Midtbane","Midfield",H39="Angreb","Striker",
H39="Goalkeeper","Goalkeeper",H39="Defense","Defense",H39="Midfield","Midfield",H39="Striker","Striker")</f>
        <v>Goalkeeper</v>
      </c>
      <c r="D39" t="str">
        <f t="shared" si="2"/>
        <v>4.027.000</v>
      </c>
      <c r="E39" t="str">
        <f t="shared" si="3"/>
        <v>0,6%</v>
      </c>
      <c r="F39" t="s">
        <v>283</v>
      </c>
      <c r="G39" t="s">
        <v>13</v>
      </c>
      <c r="H39" t="s">
        <v>729</v>
      </c>
      <c r="I39" t="s">
        <v>1122</v>
      </c>
      <c r="J39" t="s">
        <v>897</v>
      </c>
    </row>
    <row r="40" spans="1:10" x14ac:dyDescent="0.3">
      <c r="A40" t="str">
        <f t="shared" si="0"/>
        <v>Aaron Connolly</v>
      </c>
      <c r="B40" t="str">
        <f t="shared" si="1"/>
        <v>Brighton and Hove</v>
      </c>
      <c r="C40" t="str" cm="1">
        <f t="array" ref="C40">_xlfn.IFS(H40="","",
H40="Mål","Goalkeeper",H40="Forsvar","Defense",H40="Midtbane","Midfield",H40="Angreb","Striker",
H40="Goalkeeper","Goalkeeper",H40="Defense","Defense",H40="Midfield","Midfield",H40="Striker","Striker")</f>
        <v>Striker</v>
      </c>
      <c r="D40" t="str">
        <f t="shared" si="2"/>
        <v>4.009.000</v>
      </c>
      <c r="E40" t="str">
        <f t="shared" si="3"/>
        <v>0,1%</v>
      </c>
      <c r="F40" t="s">
        <v>243</v>
      </c>
      <c r="G40" t="s">
        <v>25</v>
      </c>
      <c r="H40" t="s">
        <v>732</v>
      </c>
      <c r="I40" t="s">
        <v>1398</v>
      </c>
      <c r="J40" t="s">
        <v>884</v>
      </c>
    </row>
    <row r="41" spans="1:10" x14ac:dyDescent="0.3">
      <c r="A41" t="str">
        <f t="shared" si="0"/>
        <v>Christian Pulisic</v>
      </c>
      <c r="B41" t="str">
        <f t="shared" si="1"/>
        <v>Chelsea</v>
      </c>
      <c r="C41" t="str" cm="1">
        <f t="array" ref="C41">_xlfn.IFS(H41="","",
H41="Mål","Goalkeeper",H41="Forsvar","Defense",H41="Midtbane","Midfield",H41="Angreb","Striker",
H41="Goalkeeper","Goalkeeper",H41="Defense","Defense",H41="Midfield","Midfield",H41="Striker","Striker")</f>
        <v>Striker</v>
      </c>
      <c r="D41" t="str">
        <f t="shared" si="2"/>
        <v>7.288.000</v>
      </c>
      <c r="E41" t="str">
        <f t="shared" si="3"/>
        <v>1,4%</v>
      </c>
      <c r="F41" t="s">
        <v>139</v>
      </c>
      <c r="G41" t="s">
        <v>3</v>
      </c>
      <c r="H41" t="s">
        <v>732</v>
      </c>
      <c r="I41" t="s">
        <v>1054</v>
      </c>
      <c r="J41" t="s">
        <v>887</v>
      </c>
    </row>
    <row r="42" spans="1:10" x14ac:dyDescent="0.3">
      <c r="A42" t="str">
        <f t="shared" si="0"/>
        <v>Hakim Ziyech</v>
      </c>
      <c r="B42" t="str">
        <f t="shared" si="1"/>
        <v>Chelsea</v>
      </c>
      <c r="C42" t="str" cm="1">
        <f t="array" ref="C42">_xlfn.IFS(H42="","",
H42="Mål","Goalkeeper",H42="Forsvar","Defense",H42="Midtbane","Midfield",H42="Angreb","Striker",
H42="Goalkeeper","Goalkeeper",H42="Defense","Defense",H42="Midfield","Midfield",H42="Striker","Striker")</f>
        <v>Midfield</v>
      </c>
      <c r="D42" t="str">
        <f t="shared" si="2"/>
        <v>7.955.000</v>
      </c>
      <c r="E42" t="str">
        <f t="shared" si="3"/>
        <v>0,5%</v>
      </c>
      <c r="F42" t="s">
        <v>543</v>
      </c>
      <c r="G42" t="s">
        <v>3</v>
      </c>
      <c r="H42" t="s">
        <v>730</v>
      </c>
      <c r="I42" t="s">
        <v>1235</v>
      </c>
      <c r="J42" t="s">
        <v>888</v>
      </c>
    </row>
    <row r="43" spans="1:10" x14ac:dyDescent="0.3">
      <c r="A43" t="str">
        <f t="shared" si="0"/>
        <v>Michal Karbownik</v>
      </c>
      <c r="B43" t="str">
        <f t="shared" si="1"/>
        <v>Brighton and Hove</v>
      </c>
      <c r="C43" t="str" cm="1">
        <f t="array" ref="C43">_xlfn.IFS(H43="","",
H43="Mål","Goalkeeper",H43="Forsvar","Defense",H43="Midtbane","Midfield",H43="Angreb","Striker",
H43="Goalkeeper","Goalkeeper",H43="Defense","Defense",H43="Midfield","Midfield",H43="Striker","Striker")</f>
        <v>Defense</v>
      </c>
      <c r="D43" t="str">
        <f t="shared" si="2"/>
        <v>2.410.000</v>
      </c>
      <c r="E43" t="str">
        <f t="shared" si="3"/>
        <v>0,0%</v>
      </c>
      <c r="F43" t="s">
        <v>880</v>
      </c>
      <c r="G43" t="s">
        <v>25</v>
      </c>
      <c r="H43" t="s">
        <v>731</v>
      </c>
      <c r="I43" t="s">
        <v>985</v>
      </c>
      <c r="J43" t="s">
        <v>809</v>
      </c>
    </row>
    <row r="44" spans="1:10" x14ac:dyDescent="0.3">
      <c r="A44" t="str">
        <f t="shared" si="0"/>
        <v>Joao Cancelo</v>
      </c>
      <c r="B44" t="str">
        <f t="shared" si="1"/>
        <v>Manchester City</v>
      </c>
      <c r="C44" t="str" cm="1">
        <f t="array" ref="C44">_xlfn.IFS(H44="","",
H44="Mål","Goalkeeper",H44="Forsvar","Defense",H44="Midtbane","Midfield",H44="Angreb","Striker",
H44="Goalkeeper","Goalkeeper",H44="Defense","Defense",H44="Midfield","Midfield",H44="Striker","Striker")</f>
        <v>Defense</v>
      </c>
      <c r="D44" t="str">
        <f t="shared" si="2"/>
        <v>5.983.000</v>
      </c>
      <c r="E44" t="str">
        <f t="shared" si="3"/>
        <v>12,9%</v>
      </c>
      <c r="F44" t="s">
        <v>59</v>
      </c>
      <c r="G44" t="s">
        <v>16</v>
      </c>
      <c r="H44" t="s">
        <v>731</v>
      </c>
      <c r="I44" t="s">
        <v>1293</v>
      </c>
      <c r="J44" t="s">
        <v>1294</v>
      </c>
    </row>
    <row r="45" spans="1:10" x14ac:dyDescent="0.3">
      <c r="A45" t="str">
        <f t="shared" si="0"/>
        <v>Ben Osborn</v>
      </c>
      <c r="B45" t="str">
        <f t="shared" si="1"/>
        <v>Sheffield United</v>
      </c>
      <c r="C45" t="str" cm="1">
        <f t="array" ref="C45">_xlfn.IFS(H45="","",
H45="Mål","Goalkeeper",H45="Forsvar","Defense",H45="Midtbane","Midfield",H45="Angreb","Striker",
H45="Goalkeeper","Goalkeeper",H45="Defense","Defense",H45="Midfield","Midfield",H45="Striker","Striker")</f>
        <v>Midfield</v>
      </c>
      <c r="D45" t="str">
        <f t="shared" si="2"/>
        <v>2.551.000</v>
      </c>
      <c r="E45" t="str">
        <f t="shared" si="3"/>
        <v>0,1%</v>
      </c>
      <c r="F45" t="s">
        <v>56</v>
      </c>
      <c r="G45" t="s">
        <v>18</v>
      </c>
      <c r="H45" t="s">
        <v>730</v>
      </c>
      <c r="I45" t="s">
        <v>1194</v>
      </c>
      <c r="J45" t="s">
        <v>884</v>
      </c>
    </row>
    <row r="46" spans="1:10" x14ac:dyDescent="0.3">
      <c r="A46" t="str">
        <f t="shared" si="0"/>
        <v>Richard Nartey</v>
      </c>
      <c r="B46" t="str">
        <f t="shared" si="1"/>
        <v>Burnley</v>
      </c>
      <c r="C46" t="str" cm="1">
        <f t="array" ref="C46">_xlfn.IFS(H46="","",
H46="Mål","Goalkeeper",H46="Forsvar","Defense",H46="Midtbane","Midfield",H46="Angreb","Striker",
H46="Goalkeeper","Goalkeeper",H46="Defense","Defense",H46="Midfield","Midfield",H46="Striker","Striker")</f>
        <v>Defense</v>
      </c>
      <c r="D46" t="str">
        <f t="shared" si="2"/>
        <v>1.955.000</v>
      </c>
      <c r="E46" t="str">
        <f t="shared" si="3"/>
        <v>0,0%</v>
      </c>
      <c r="F46" t="s">
        <v>965</v>
      </c>
      <c r="G46" t="s">
        <v>11</v>
      </c>
      <c r="H46" t="s">
        <v>731</v>
      </c>
      <c r="I46" t="s">
        <v>1247</v>
      </c>
      <c r="J46" t="s">
        <v>809</v>
      </c>
    </row>
    <row r="47" spans="1:10" x14ac:dyDescent="0.3">
      <c r="A47" t="str">
        <f t="shared" si="0"/>
        <v>Reiss Nelson</v>
      </c>
      <c r="B47" t="str">
        <f t="shared" si="1"/>
        <v>Arsenal</v>
      </c>
      <c r="C47" t="str" cm="1">
        <f t="array" ref="C47">_xlfn.IFS(H47="","",
H47="Mål","Goalkeeper",H47="Forsvar","Defense",H47="Midtbane","Midfield",H47="Angreb","Striker",
H47="Goalkeeper","Goalkeeper",H47="Defense","Defense",H47="Midfield","Midfield",H47="Striker","Striker")</f>
        <v>Striker</v>
      </c>
      <c r="D47" t="str">
        <f t="shared" si="2"/>
        <v>1.900.000</v>
      </c>
      <c r="E47" t="str">
        <f t="shared" si="3"/>
        <v>0,9%</v>
      </c>
      <c r="F47" t="s">
        <v>33</v>
      </c>
      <c r="G47" t="s">
        <v>1</v>
      </c>
      <c r="H47" t="s">
        <v>732</v>
      </c>
      <c r="I47" t="s">
        <v>1067</v>
      </c>
      <c r="J47" t="s">
        <v>901</v>
      </c>
    </row>
    <row r="48" spans="1:10" x14ac:dyDescent="0.3">
      <c r="A48" t="str">
        <f t="shared" si="0"/>
        <v>Marcos Alonso</v>
      </c>
      <c r="B48" t="str">
        <f t="shared" si="1"/>
        <v>Chelsea</v>
      </c>
      <c r="C48" t="str" cm="1">
        <f t="array" ref="C48">_xlfn.IFS(H48="","",
H48="Mål","Goalkeeper",H48="Forsvar","Defense",H48="Midtbane","Midfield",H48="Angreb","Striker",
H48="Goalkeeper","Goalkeeper",H48="Defense","Defense",H48="Midfield","Midfield",H48="Striker","Striker")</f>
        <v>Defense</v>
      </c>
      <c r="D48" t="str">
        <f t="shared" si="2"/>
        <v>3.914.000</v>
      </c>
      <c r="E48" t="str">
        <f t="shared" si="3"/>
        <v>6,0%</v>
      </c>
      <c r="F48" t="s">
        <v>281</v>
      </c>
      <c r="G48" t="s">
        <v>3</v>
      </c>
      <c r="H48" t="s">
        <v>731</v>
      </c>
      <c r="I48" t="s">
        <v>1369</v>
      </c>
      <c r="J48" t="s">
        <v>966</v>
      </c>
    </row>
    <row r="49" spans="1:10" x14ac:dyDescent="0.3">
      <c r="A49" t="str">
        <f t="shared" si="0"/>
        <v>Karlan Grant</v>
      </c>
      <c r="B49" t="str">
        <f t="shared" si="1"/>
        <v>West Bromwich</v>
      </c>
      <c r="C49" t="str" cm="1">
        <f t="array" ref="C49">_xlfn.IFS(H49="","",
H49="Mål","Goalkeeper",H49="Forsvar","Defense",H49="Midtbane","Midfield",H49="Angreb","Striker",
H49="Goalkeeper","Goalkeeper",H49="Defense","Defense",H49="Midfield","Midfield",H49="Striker","Striker")</f>
        <v>Striker</v>
      </c>
      <c r="D49" t="str">
        <f t="shared" si="2"/>
        <v>2.828.000</v>
      </c>
      <c r="E49" t="str">
        <f t="shared" si="3"/>
        <v>0,1%</v>
      </c>
      <c r="F49" t="s">
        <v>749</v>
      </c>
      <c r="G49" t="s">
        <v>647</v>
      </c>
      <c r="H49" t="s">
        <v>732</v>
      </c>
      <c r="I49" t="s">
        <v>1452</v>
      </c>
      <c r="J49" t="s">
        <v>884</v>
      </c>
    </row>
    <row r="50" spans="1:10" x14ac:dyDescent="0.3">
      <c r="A50" t="str">
        <f t="shared" si="0"/>
        <v>Percy Tau</v>
      </c>
      <c r="B50" t="str">
        <f t="shared" si="1"/>
        <v>Brighton and Hove</v>
      </c>
      <c r="C50" t="str" cm="1">
        <f t="array" ref="C50">_xlfn.IFS(H50="","",
H50="Mål","Goalkeeper",H50="Forsvar","Defense",H50="Midtbane","Midfield",H50="Angreb","Striker",
H50="Goalkeeper","Goalkeeper",H50="Defense","Defense",H50="Midfield","Midfield",H50="Striker","Striker")</f>
        <v>Striker</v>
      </c>
      <c r="D50" t="str">
        <f t="shared" si="2"/>
        <v>2.505.000</v>
      </c>
      <c r="E50" t="str">
        <f t="shared" si="3"/>
        <v>0,0%</v>
      </c>
      <c r="F50" t="s">
        <v>862</v>
      </c>
      <c r="G50" t="s">
        <v>25</v>
      </c>
      <c r="H50" t="s">
        <v>732</v>
      </c>
      <c r="I50" t="s">
        <v>1029</v>
      </c>
      <c r="J50" t="s">
        <v>809</v>
      </c>
    </row>
    <row r="51" spans="1:10" x14ac:dyDescent="0.3">
      <c r="A51" t="str">
        <f t="shared" si="0"/>
        <v>Jake Cain</v>
      </c>
      <c r="B51" t="str">
        <f t="shared" si="1"/>
        <v>Liverpool</v>
      </c>
      <c r="C51" t="str" cm="1">
        <f t="array" ref="C51">_xlfn.IFS(H51="","",
H51="Mål","Goalkeeper",H51="Forsvar","Defense",H51="Midtbane","Midfield",H51="Angreb","Striker",
H51="Goalkeeper","Goalkeeper",H51="Defense","Defense",H51="Midfield","Midfield",H51="Striker","Striker")</f>
        <v>Midfield</v>
      </c>
      <c r="D51" t="str">
        <f t="shared" si="2"/>
        <v>1.900.000</v>
      </c>
      <c r="E51" t="str">
        <f t="shared" si="3"/>
        <v>0,3%</v>
      </c>
      <c r="F51" t="s">
        <v>793</v>
      </c>
      <c r="G51" t="s">
        <v>20</v>
      </c>
      <c r="H51" t="s">
        <v>730</v>
      </c>
      <c r="I51" t="s">
        <v>1067</v>
      </c>
      <c r="J51" t="s">
        <v>886</v>
      </c>
    </row>
    <row r="52" spans="1:10" x14ac:dyDescent="0.3">
      <c r="A52" t="str">
        <f t="shared" si="0"/>
        <v>Fabinho</v>
      </c>
      <c r="B52" t="str">
        <f t="shared" si="1"/>
        <v>Liverpool</v>
      </c>
      <c r="C52" t="str" cm="1">
        <f t="array" ref="C52">_xlfn.IFS(H52="","",
H52="Mål","Goalkeeper",H52="Forsvar","Defense",H52="Midtbane","Midfield",H52="Angreb","Striker",
H52="Goalkeeper","Goalkeeper",H52="Defense","Defense",H52="Midfield","Midfield",H52="Striker","Striker")</f>
        <v>Midfield</v>
      </c>
      <c r="D52" t="str">
        <f t="shared" si="2"/>
        <v>5.242.000</v>
      </c>
      <c r="E52" t="str">
        <f t="shared" si="3"/>
        <v>1,4%</v>
      </c>
      <c r="F52" t="s">
        <v>259</v>
      </c>
      <c r="G52" t="s">
        <v>20</v>
      </c>
      <c r="H52" t="s">
        <v>730</v>
      </c>
      <c r="I52" t="s">
        <v>1310</v>
      </c>
      <c r="J52" t="s">
        <v>887</v>
      </c>
    </row>
    <row r="53" spans="1:10" x14ac:dyDescent="0.3">
      <c r="A53" t="str">
        <f t="shared" si="0"/>
        <v>Charlie Cresswell</v>
      </c>
      <c r="B53" t="str">
        <f t="shared" si="1"/>
        <v>Leeds United</v>
      </c>
      <c r="C53" t="str" cm="1">
        <f t="array" ref="C53">_xlfn.IFS(H53="","",
H53="Mål","Goalkeeper",H53="Forsvar","Defense",H53="Midtbane","Midfield",H53="Angreb","Striker",
H53="Goalkeeper","Goalkeeper",H53="Defense","Defense",H53="Midfield","Midfield",H53="Striker","Striker")</f>
        <v>Defense</v>
      </c>
      <c r="D53" t="str">
        <f t="shared" si="2"/>
        <v>1.900.000</v>
      </c>
      <c r="E53" t="str">
        <f t="shared" si="3"/>
        <v>0,1%</v>
      </c>
      <c r="F53" t="s">
        <v>863</v>
      </c>
      <c r="G53" t="s">
        <v>648</v>
      </c>
      <c r="H53" t="s">
        <v>731</v>
      </c>
      <c r="I53" t="s">
        <v>1067</v>
      </c>
      <c r="J53" t="s">
        <v>884</v>
      </c>
    </row>
    <row r="54" spans="1:10" x14ac:dyDescent="0.3">
      <c r="A54" t="str">
        <f t="shared" si="0"/>
        <v>Keinan Davis</v>
      </c>
      <c r="B54" t="str">
        <f t="shared" si="1"/>
        <v>Aston Villa</v>
      </c>
      <c r="C54" t="str" cm="1">
        <f t="array" ref="C54">_xlfn.IFS(H54="","",
H54="Mål","Goalkeeper",H54="Forsvar","Defense",H54="Midtbane","Midfield",H54="Angreb","Striker",
H54="Goalkeeper","Goalkeeper",H54="Defense","Defense",H54="Midfield","Midfield",H54="Striker","Striker")</f>
        <v>Striker</v>
      </c>
      <c r="D54" t="str">
        <f t="shared" si="2"/>
        <v>2.184.000</v>
      </c>
      <c r="E54" t="str">
        <f t="shared" si="3"/>
        <v>0,4%</v>
      </c>
      <c r="F54" t="s">
        <v>186</v>
      </c>
      <c r="G54" t="s">
        <v>9</v>
      </c>
      <c r="H54" t="s">
        <v>732</v>
      </c>
      <c r="I54" t="s">
        <v>1350</v>
      </c>
      <c r="J54" t="s">
        <v>896</v>
      </c>
    </row>
    <row r="55" spans="1:10" x14ac:dyDescent="0.3">
      <c r="A55" t="str">
        <f t="shared" si="0"/>
        <v>Francisco 'Kiko' Casilla</v>
      </c>
      <c r="B55" t="str">
        <f t="shared" si="1"/>
        <v>Leeds United</v>
      </c>
      <c r="C55" t="str" cm="1">
        <f t="array" ref="C55">_xlfn.IFS(H55="","",
H55="Mål","Goalkeeper",H55="Forsvar","Defense",H55="Midtbane","Midfield",H55="Angreb","Striker",
H55="Goalkeeper","Goalkeeper",H55="Defense","Defense",H55="Midfield","Midfield",H55="Striker","Striker")</f>
        <v>Goalkeeper</v>
      </c>
      <c r="D55" t="str">
        <f t="shared" si="2"/>
        <v>3.041.000</v>
      </c>
      <c r="E55" t="str">
        <f t="shared" si="3"/>
        <v>3,4%</v>
      </c>
      <c r="F55" t="s">
        <v>1226</v>
      </c>
      <c r="G55" t="s">
        <v>648</v>
      </c>
      <c r="H55" t="s">
        <v>729</v>
      </c>
      <c r="I55" t="s">
        <v>1227</v>
      </c>
      <c r="J55" t="s">
        <v>916</v>
      </c>
    </row>
    <row r="56" spans="1:10" x14ac:dyDescent="0.3">
      <c r="A56" t="str">
        <f t="shared" si="0"/>
        <v>Martin Kelly</v>
      </c>
      <c r="B56" t="str">
        <f t="shared" si="1"/>
        <v>Crystal Palace</v>
      </c>
      <c r="C56" t="str" cm="1">
        <f t="array" ref="C56">_xlfn.IFS(H56="","",
H56="Mål","Goalkeeper",H56="Forsvar","Defense",H56="Midtbane","Midfield",H56="Angreb","Striker",
H56="Goalkeeper","Goalkeeper",H56="Defense","Defense",H56="Midfield","Midfield",H56="Striker","Striker")</f>
        <v>Defense</v>
      </c>
      <c r="D56" t="str">
        <f t="shared" si="2"/>
        <v>1.900.000</v>
      </c>
      <c r="E56" t="str">
        <f t="shared" si="3"/>
        <v>0,1%</v>
      </c>
      <c r="F56" t="s">
        <v>118</v>
      </c>
      <c r="G56" t="s">
        <v>19</v>
      </c>
      <c r="H56" t="s">
        <v>731</v>
      </c>
      <c r="I56" t="s">
        <v>1067</v>
      </c>
      <c r="J56" t="s">
        <v>884</v>
      </c>
    </row>
    <row r="57" spans="1:10" x14ac:dyDescent="0.3">
      <c r="A57" t="str">
        <f t="shared" si="0"/>
        <v>Matt Doherty</v>
      </c>
      <c r="B57" t="str">
        <f t="shared" si="1"/>
        <v>Tottenham</v>
      </c>
      <c r="C57" t="str" cm="1">
        <f t="array" ref="C57">_xlfn.IFS(H57="","",
H57="Mål","Goalkeeper",H57="Forsvar","Defense",H57="Midtbane","Midfield",H57="Angreb","Striker",
H57="Goalkeeper","Goalkeeper",H57="Defense","Defense",H57="Midfield","Midfield",H57="Striker","Striker")</f>
        <v>Defense</v>
      </c>
      <c r="D57" t="str">
        <f t="shared" si="2"/>
        <v>4.625.000</v>
      </c>
      <c r="E57" t="str">
        <f t="shared" si="3"/>
        <v>0,2%</v>
      </c>
      <c r="F57" t="s">
        <v>86</v>
      </c>
      <c r="G57" t="s">
        <v>5</v>
      </c>
      <c r="H57" t="s">
        <v>731</v>
      </c>
      <c r="I57" t="s">
        <v>1313</v>
      </c>
      <c r="J57" t="s">
        <v>885</v>
      </c>
    </row>
    <row r="58" spans="1:10" x14ac:dyDescent="0.3">
      <c r="A58" t="str">
        <f t="shared" si="0"/>
        <v>Abdoulaye Doucoure</v>
      </c>
      <c r="B58" t="str">
        <f t="shared" si="1"/>
        <v>Everton</v>
      </c>
      <c r="C58" t="str" cm="1">
        <f t="array" ref="C58">_xlfn.IFS(H58="","",
H58="Mål","Goalkeeper",H58="Forsvar","Defense",H58="Midtbane","Midfield",H58="Angreb","Striker",
H58="Goalkeeper","Goalkeeper",H58="Defense","Defense",H58="Midfield","Midfield",H58="Striker","Striker")</f>
        <v>Midfield</v>
      </c>
      <c r="D58" t="str">
        <f t="shared" si="2"/>
        <v>4.280.000</v>
      </c>
      <c r="E58" t="str">
        <f t="shared" si="3"/>
        <v>0,9%</v>
      </c>
      <c r="F58" t="s">
        <v>673</v>
      </c>
      <c r="G58" t="s">
        <v>28</v>
      </c>
      <c r="H58" t="s">
        <v>730</v>
      </c>
      <c r="I58" t="s">
        <v>1180</v>
      </c>
      <c r="J58" t="s">
        <v>901</v>
      </c>
    </row>
    <row r="59" spans="1:10" x14ac:dyDescent="0.3">
      <c r="A59" t="str">
        <f t="shared" si="0"/>
        <v>Fred</v>
      </c>
      <c r="B59" t="str">
        <f t="shared" si="1"/>
        <v>Manchester United</v>
      </c>
      <c r="C59" t="str" cm="1">
        <f t="array" ref="C59">_xlfn.IFS(H59="","",
H59="Mål","Goalkeeper",H59="Forsvar","Defense",H59="Midtbane","Midfield",H59="Angreb","Striker",
H59="Goalkeeper","Goalkeeper",H59="Defense","Defense",H59="Midfield","Midfield",H59="Striker","Striker")</f>
        <v>Midfield</v>
      </c>
      <c r="D59" t="str">
        <f t="shared" si="2"/>
        <v>4.222.000</v>
      </c>
      <c r="E59" t="str">
        <f t="shared" si="3"/>
        <v>3,0%</v>
      </c>
      <c r="F59" t="s">
        <v>94</v>
      </c>
      <c r="G59" t="s">
        <v>31</v>
      </c>
      <c r="H59" t="s">
        <v>730</v>
      </c>
      <c r="I59" t="s">
        <v>1232</v>
      </c>
      <c r="J59" t="s">
        <v>906</v>
      </c>
    </row>
    <row r="60" spans="1:10" x14ac:dyDescent="0.3">
      <c r="A60" t="str">
        <f t="shared" si="0"/>
        <v>Marco van Ginkel</v>
      </c>
      <c r="B60" t="str">
        <f t="shared" si="1"/>
        <v>Chelsea</v>
      </c>
      <c r="C60" t="str" cm="1">
        <f t="array" ref="C60">_xlfn.IFS(H60="","",
H60="Mål","Goalkeeper",H60="Forsvar","Defense",H60="Midtbane","Midfield",H60="Angreb","Striker",
H60="Goalkeeper","Goalkeeper",H60="Defense","Defense",H60="Midfield","Midfield",H60="Striker","Striker")</f>
        <v>Midfield</v>
      </c>
      <c r="D60" t="str">
        <f t="shared" si="2"/>
        <v>1.900.000</v>
      </c>
      <c r="E60" t="str">
        <f t="shared" si="3"/>
        <v>0,1%</v>
      </c>
      <c r="F60" t="s">
        <v>225</v>
      </c>
      <c r="G60" t="s">
        <v>3</v>
      </c>
      <c r="H60" t="s">
        <v>730</v>
      </c>
      <c r="I60" t="s">
        <v>1067</v>
      </c>
      <c r="J60" t="s">
        <v>884</v>
      </c>
    </row>
    <row r="61" spans="1:10" x14ac:dyDescent="0.3">
      <c r="A61" t="str">
        <f t="shared" si="0"/>
        <v>Lukasz Fabianski</v>
      </c>
      <c r="B61" t="str">
        <f t="shared" si="1"/>
        <v>West Ham</v>
      </c>
      <c r="C61" t="str" cm="1">
        <f t="array" ref="C61">_xlfn.IFS(H61="","",
H61="Mål","Goalkeeper",H61="Forsvar","Defense",H61="Midtbane","Midfield",H61="Angreb","Striker",
H61="Goalkeeper","Goalkeeper",H61="Defense","Defense",H61="Midfield","Midfield",H61="Striker","Striker")</f>
        <v>Goalkeeper</v>
      </c>
      <c r="D61" t="str">
        <f t="shared" si="2"/>
        <v>5.447.000</v>
      </c>
      <c r="E61" t="str">
        <f t="shared" si="3"/>
        <v>3,4%</v>
      </c>
      <c r="F61" t="s">
        <v>357</v>
      </c>
      <c r="G61" t="s">
        <v>22</v>
      </c>
      <c r="H61" t="s">
        <v>729</v>
      </c>
      <c r="I61" t="s">
        <v>1309</v>
      </c>
      <c r="J61" t="s">
        <v>916</v>
      </c>
    </row>
    <row r="62" spans="1:10" x14ac:dyDescent="0.3">
      <c r="A62" t="str">
        <f t="shared" si="0"/>
        <v>Joshua Onomah</v>
      </c>
      <c r="B62" t="str">
        <f t="shared" si="1"/>
        <v>Fulham</v>
      </c>
      <c r="C62" t="str" cm="1">
        <f t="array" ref="C62">_xlfn.IFS(H62="","",
H62="Mål","Goalkeeper",H62="Forsvar","Defense",H62="Midtbane","Midfield",H62="Angreb","Striker",
H62="Goalkeeper","Goalkeeper",H62="Defense","Defense",H62="Midfield","Midfield",H62="Striker","Striker")</f>
        <v>Midfield</v>
      </c>
      <c r="D62" t="str">
        <f t="shared" si="2"/>
        <v>2.382.000</v>
      </c>
      <c r="E62" t="str">
        <f t="shared" si="3"/>
        <v>0,0%</v>
      </c>
      <c r="F62" t="s">
        <v>571</v>
      </c>
      <c r="G62" t="s">
        <v>539</v>
      </c>
      <c r="H62" t="s">
        <v>730</v>
      </c>
      <c r="I62" t="s">
        <v>1286</v>
      </c>
      <c r="J62" t="s">
        <v>809</v>
      </c>
    </row>
    <row r="63" spans="1:10" x14ac:dyDescent="0.3">
      <c r="A63" t="str">
        <f t="shared" si="0"/>
        <v>Harrison Reed</v>
      </c>
      <c r="B63" t="str">
        <f t="shared" si="1"/>
        <v>Fulham</v>
      </c>
      <c r="C63" t="str" cm="1">
        <f t="array" ref="C63">_xlfn.IFS(H63="","",
H63="Mål","Goalkeeper",H63="Forsvar","Defense",H63="Midtbane","Midfield",H63="Angreb","Striker",
H63="Goalkeeper","Goalkeeper",H63="Defense","Defense",H63="Midfield","Midfield",H63="Striker","Striker")</f>
        <v>Midfield</v>
      </c>
      <c r="D63" t="str">
        <f t="shared" si="2"/>
        <v>3.022.000</v>
      </c>
      <c r="E63" t="str">
        <f t="shared" si="3"/>
        <v>0,2%</v>
      </c>
      <c r="F63" t="s">
        <v>628</v>
      </c>
      <c r="G63" t="s">
        <v>539</v>
      </c>
      <c r="H63" t="s">
        <v>730</v>
      </c>
      <c r="I63" t="s">
        <v>1125</v>
      </c>
      <c r="J63" t="s">
        <v>885</v>
      </c>
    </row>
    <row r="64" spans="1:10" x14ac:dyDescent="0.3">
      <c r="A64" t="str">
        <f t="shared" si="0"/>
        <v>Heung-Min Son</v>
      </c>
      <c r="B64" t="str">
        <f t="shared" si="1"/>
        <v>Tottenham</v>
      </c>
      <c r="C64" t="str" cm="1">
        <f t="array" ref="C64">_xlfn.IFS(H64="","",
H64="Mål","Goalkeeper",H64="Forsvar","Defense",H64="Midtbane","Midfield",H64="Angreb","Striker",
H64="Goalkeeper","Goalkeeper",H64="Defense","Defense",H64="Midfield","Midfield",H64="Striker","Striker")</f>
        <v>Striker</v>
      </c>
      <c r="D64" t="str">
        <f t="shared" si="2"/>
        <v>10.205.000</v>
      </c>
      <c r="E64" t="str">
        <f t="shared" si="3"/>
        <v>16,1%</v>
      </c>
      <c r="F64" t="s">
        <v>29</v>
      </c>
      <c r="G64" t="s">
        <v>5</v>
      </c>
      <c r="H64" t="s">
        <v>732</v>
      </c>
      <c r="I64" t="s">
        <v>1138</v>
      </c>
      <c r="J64" t="s">
        <v>1009</v>
      </c>
    </row>
    <row r="65" spans="1:10" x14ac:dyDescent="0.3">
      <c r="A65" t="str">
        <f t="shared" si="0"/>
        <v>Ilkay Gündogan</v>
      </c>
      <c r="B65" t="str">
        <f t="shared" si="1"/>
        <v>Manchester City</v>
      </c>
      <c r="C65" t="str" cm="1">
        <f t="array" ref="C65">_xlfn.IFS(H65="","",
H65="Mål","Goalkeeper",H65="Forsvar","Defense",H65="Midtbane","Midfield",H65="Angreb","Striker",
H65="Goalkeeper","Goalkeeper",H65="Defense","Defense",H65="Midfield","Midfield",H65="Striker","Striker")</f>
        <v>Midfield</v>
      </c>
      <c r="D65" t="str">
        <f t="shared" si="2"/>
        <v>7.172.000</v>
      </c>
      <c r="E65" t="str">
        <f t="shared" si="3"/>
        <v>18,6%</v>
      </c>
      <c r="F65" t="s">
        <v>128</v>
      </c>
      <c r="G65" t="s">
        <v>16</v>
      </c>
      <c r="H65" t="s">
        <v>730</v>
      </c>
      <c r="I65" t="s">
        <v>1454</v>
      </c>
      <c r="J65" t="s">
        <v>1455</v>
      </c>
    </row>
    <row r="66" spans="1:10" x14ac:dyDescent="0.3">
      <c r="A66" t="str">
        <f t="shared" si="0"/>
        <v>Cameron Carter-Vickers</v>
      </c>
      <c r="B66" t="str">
        <f t="shared" si="1"/>
        <v>Tottenham</v>
      </c>
      <c r="C66" t="str" cm="1">
        <f t="array" ref="C66">_xlfn.IFS(H66="","",
H66="Mål","Goalkeeper",H66="Forsvar","Defense",H66="Midtbane","Midfield",H66="Angreb","Striker",
H66="Goalkeeper","Goalkeeper",H66="Defense","Defense",H66="Midfield","Midfield",H66="Striker","Striker")</f>
        <v>Defense</v>
      </c>
      <c r="D66" t="str">
        <f t="shared" si="2"/>
        <v>1.895.000</v>
      </c>
      <c r="E66" t="str">
        <f t="shared" si="3"/>
        <v>0,2%</v>
      </c>
      <c r="F66" t="s">
        <v>603</v>
      </c>
      <c r="G66" t="s">
        <v>5</v>
      </c>
      <c r="H66" t="s">
        <v>731</v>
      </c>
      <c r="I66" t="s">
        <v>1167</v>
      </c>
      <c r="J66" t="s">
        <v>885</v>
      </c>
    </row>
    <row r="67" spans="1:10" x14ac:dyDescent="0.3">
      <c r="A67" t="str">
        <f t="shared" ref="A67:A130" si="4">IF(F67&lt;&gt;"",F67,"")</f>
        <v>Mateusz Bogusz</v>
      </c>
      <c r="B67" t="str">
        <f t="shared" ref="B67:B130" si="5">IF(G67&lt;&gt;"",G67,"")</f>
        <v>Leeds United</v>
      </c>
      <c r="C67" t="str" cm="1">
        <f t="array" ref="C67">_xlfn.IFS(H67="","",
H67="Mål","Goalkeeper",H67="Forsvar","Defense",H67="Midtbane","Midfield",H67="Angreb","Striker",
H67="Goalkeeper","Goalkeeper",H67="Defense","Defense",H67="Midfield","Midfield",H67="Striker","Striker")</f>
        <v>Midfield</v>
      </c>
      <c r="D67" t="str">
        <f t="shared" ref="D67:D130" si="6">IF(I67&lt;&gt;"",I67,"")</f>
        <v>1.900.000</v>
      </c>
      <c r="E67" t="str">
        <f t="shared" ref="E67:E130" si="7">IF(J67&lt;&gt;"",J67,"")</f>
        <v>0,0%</v>
      </c>
      <c r="F67" t="s">
        <v>645</v>
      </c>
      <c r="G67" t="s">
        <v>648</v>
      </c>
      <c r="H67" t="s">
        <v>730</v>
      </c>
      <c r="I67" t="s">
        <v>1067</v>
      </c>
      <c r="J67" t="s">
        <v>809</v>
      </c>
    </row>
    <row r="68" spans="1:10" x14ac:dyDescent="0.3">
      <c r="A68" t="str">
        <f t="shared" si="4"/>
        <v>Benjamin Mendy</v>
      </c>
      <c r="B68" t="str">
        <f t="shared" si="5"/>
        <v>Manchester City</v>
      </c>
      <c r="C68" t="str" cm="1">
        <f t="array" ref="C68">_xlfn.IFS(H68="","",
H68="Mål","Goalkeeper",H68="Forsvar","Defense",H68="Midtbane","Midfield",H68="Angreb","Striker",
H68="Goalkeeper","Goalkeeper",H68="Defense","Defense",H68="Midfield","Midfield",H68="Striker","Striker")</f>
        <v>Defense</v>
      </c>
      <c r="D68" t="str">
        <f t="shared" si="6"/>
        <v>5.033.000</v>
      </c>
      <c r="E68" t="str">
        <f t="shared" si="7"/>
        <v>0,6%</v>
      </c>
      <c r="F68" t="s">
        <v>360</v>
      </c>
      <c r="G68" t="s">
        <v>16</v>
      </c>
      <c r="H68" t="s">
        <v>731</v>
      </c>
      <c r="I68" t="s">
        <v>1516</v>
      </c>
      <c r="J68" t="s">
        <v>897</v>
      </c>
    </row>
    <row r="69" spans="1:10" x14ac:dyDescent="0.3">
      <c r="A69" t="str">
        <f t="shared" si="4"/>
        <v>Edward Nketiah</v>
      </c>
      <c r="B69" t="str">
        <f t="shared" si="5"/>
        <v>Arsenal</v>
      </c>
      <c r="C69" t="str" cm="1">
        <f t="array" ref="C69">_xlfn.IFS(H69="","",
H69="Mål","Goalkeeper",H69="Forsvar","Defense",H69="Midtbane","Midfield",H69="Angreb","Striker",
H69="Goalkeeper","Goalkeeper",H69="Defense","Defense",H69="Midfield","Midfield",H69="Striker","Striker")</f>
        <v>Striker</v>
      </c>
      <c r="D69" t="str">
        <f t="shared" si="6"/>
        <v>3.610.000</v>
      </c>
      <c r="E69" t="str">
        <f t="shared" si="7"/>
        <v>0,5%</v>
      </c>
      <c r="F69" t="s">
        <v>37</v>
      </c>
      <c r="G69" t="s">
        <v>1</v>
      </c>
      <c r="H69" t="s">
        <v>732</v>
      </c>
      <c r="I69" t="s">
        <v>1393</v>
      </c>
      <c r="J69" t="s">
        <v>888</v>
      </c>
    </row>
    <row r="70" spans="1:10" x14ac:dyDescent="0.3">
      <c r="A70" t="str">
        <f t="shared" si="4"/>
        <v>Brandon Williams</v>
      </c>
      <c r="B70" t="str">
        <f t="shared" si="5"/>
        <v>Manchester United</v>
      </c>
      <c r="C70" t="str" cm="1">
        <f t="array" ref="C70">_xlfn.IFS(H70="","",
H70="Mål","Goalkeeper",H70="Forsvar","Defense",H70="Midtbane","Midfield",H70="Angreb","Striker",
H70="Goalkeeper","Goalkeeper",H70="Defense","Defense",H70="Midfield","Midfield",H70="Striker","Striker")</f>
        <v>Defense</v>
      </c>
      <c r="D70" t="str">
        <f t="shared" si="6"/>
        <v>2.923.000</v>
      </c>
      <c r="E70" t="str">
        <f t="shared" si="7"/>
        <v>0,2%</v>
      </c>
      <c r="F70" t="s">
        <v>299</v>
      </c>
      <c r="G70" t="s">
        <v>31</v>
      </c>
      <c r="H70" t="s">
        <v>731</v>
      </c>
      <c r="I70" t="s">
        <v>1243</v>
      </c>
      <c r="J70" t="s">
        <v>885</v>
      </c>
    </row>
    <row r="71" spans="1:10" x14ac:dyDescent="0.3">
      <c r="A71" t="str">
        <f t="shared" si="4"/>
        <v>John Lundstram</v>
      </c>
      <c r="B71" t="str">
        <f t="shared" si="5"/>
        <v>Sheffield United</v>
      </c>
      <c r="C71" t="str" cm="1">
        <f t="array" ref="C71">_xlfn.IFS(H71="","",
H71="Mål","Goalkeeper",H71="Forsvar","Defense",H71="Midtbane","Midfield",H71="Angreb","Striker",
H71="Goalkeeper","Goalkeeper",H71="Defense","Defense",H71="Midfield","Midfield",H71="Striker","Striker")</f>
        <v>Midfield</v>
      </c>
      <c r="D71" t="str">
        <f t="shared" si="6"/>
        <v>2.826.000</v>
      </c>
      <c r="E71" t="str">
        <f t="shared" si="7"/>
        <v>0,1%</v>
      </c>
      <c r="F71" t="s">
        <v>264</v>
      </c>
      <c r="G71" t="s">
        <v>18</v>
      </c>
      <c r="H71" t="s">
        <v>730</v>
      </c>
      <c r="I71" t="s">
        <v>1492</v>
      </c>
      <c r="J71" t="s">
        <v>884</v>
      </c>
    </row>
    <row r="72" spans="1:10" x14ac:dyDescent="0.3">
      <c r="A72" t="str">
        <f t="shared" si="4"/>
        <v>Caleb Watts</v>
      </c>
      <c r="B72" t="str">
        <f t="shared" si="5"/>
        <v>Southampton</v>
      </c>
      <c r="C72" t="str" cm="1">
        <f t="array" ref="C72">_xlfn.IFS(H72="","",
H72="Mål","Goalkeeper",H72="Forsvar","Defense",H72="Midtbane","Midfield",H72="Angreb","Striker",
H72="Goalkeeper","Goalkeeper",H72="Defense","Defense",H72="Midfield","Midfield",H72="Striker","Striker")</f>
        <v>Midfield</v>
      </c>
      <c r="D72" t="str">
        <f t="shared" si="6"/>
        <v>1.861.000</v>
      </c>
      <c r="E72" t="str">
        <f t="shared" si="7"/>
        <v>0,3%</v>
      </c>
      <c r="F72" t="s">
        <v>846</v>
      </c>
      <c r="G72" t="s">
        <v>7</v>
      </c>
      <c r="H72" t="s">
        <v>730</v>
      </c>
      <c r="I72" t="s">
        <v>1520</v>
      </c>
      <c r="J72" t="s">
        <v>886</v>
      </c>
    </row>
    <row r="73" spans="1:10" x14ac:dyDescent="0.3">
      <c r="A73" t="str">
        <f t="shared" si="4"/>
        <v>Jay Rodriguez</v>
      </c>
      <c r="B73" t="str">
        <f t="shared" si="5"/>
        <v>Burnley</v>
      </c>
      <c r="C73" t="str" cm="1">
        <f t="array" ref="C73">_xlfn.IFS(H73="","",
H73="Mål","Goalkeeper",H73="Forsvar","Defense",H73="Midtbane","Midfield",H73="Angreb","Striker",
H73="Goalkeeper","Goalkeeper",H73="Defense","Defense",H73="Midfield","Midfield",H73="Striker","Striker")</f>
        <v>Striker</v>
      </c>
      <c r="D73" t="str">
        <f t="shared" si="6"/>
        <v>4.342.000</v>
      </c>
      <c r="E73" t="str">
        <f t="shared" si="7"/>
        <v>0,1%</v>
      </c>
      <c r="F73" t="s">
        <v>84</v>
      </c>
      <c r="G73" t="s">
        <v>11</v>
      </c>
      <c r="H73" t="s">
        <v>732</v>
      </c>
      <c r="I73" t="s">
        <v>1277</v>
      </c>
      <c r="J73" t="s">
        <v>884</v>
      </c>
    </row>
    <row r="74" spans="1:10" x14ac:dyDescent="0.3">
      <c r="A74" t="str">
        <f t="shared" si="4"/>
        <v>Michail Antonio</v>
      </c>
      <c r="B74" t="str">
        <f t="shared" si="5"/>
        <v>West Ham</v>
      </c>
      <c r="C74" t="str" cm="1">
        <f t="array" ref="C74">_xlfn.IFS(H74="","",
H74="Mål","Goalkeeper",H74="Forsvar","Defense",H74="Midtbane","Midfield",H74="Angreb","Striker",
H74="Goalkeeper","Goalkeeper",H74="Defense","Defense",H74="Midfield","Midfield",H74="Striker","Striker")</f>
        <v>Striker</v>
      </c>
      <c r="D74" t="str">
        <f t="shared" si="6"/>
        <v>6.994.000</v>
      </c>
      <c r="E74" t="str">
        <f t="shared" si="7"/>
        <v>6,6%</v>
      </c>
      <c r="F74" t="s">
        <v>237</v>
      </c>
      <c r="G74" t="s">
        <v>22</v>
      </c>
      <c r="H74" t="s">
        <v>732</v>
      </c>
      <c r="I74" t="s">
        <v>1303</v>
      </c>
      <c r="J74" t="s">
        <v>1304</v>
      </c>
    </row>
    <row r="75" spans="1:10" x14ac:dyDescent="0.3">
      <c r="A75" t="str">
        <f t="shared" si="4"/>
        <v>Reda Khadra</v>
      </c>
      <c r="B75" t="str">
        <f t="shared" si="5"/>
        <v>Brighton and Hove</v>
      </c>
      <c r="C75" t="str" cm="1">
        <f t="array" ref="C75">_xlfn.IFS(H75="","",
H75="Mål","Goalkeeper",H75="Forsvar","Defense",H75="Midtbane","Midfield",H75="Angreb","Striker",
H75="Goalkeeper","Goalkeeper",H75="Defense","Defense",H75="Midfield","Midfield",H75="Striker","Striker")</f>
        <v>Midfield</v>
      </c>
      <c r="D75" t="str">
        <f t="shared" si="6"/>
        <v>2.397.000</v>
      </c>
      <c r="E75" t="str">
        <f t="shared" si="7"/>
        <v>0,0%</v>
      </c>
      <c r="F75" t="s">
        <v>852</v>
      </c>
      <c r="G75" t="s">
        <v>25</v>
      </c>
      <c r="H75" t="s">
        <v>730</v>
      </c>
      <c r="I75" t="s">
        <v>1123</v>
      </c>
      <c r="J75" t="s">
        <v>809</v>
      </c>
    </row>
    <row r="76" spans="1:10" x14ac:dyDescent="0.3">
      <c r="A76" t="str">
        <f t="shared" si="4"/>
        <v>Aleksandar Mitrovic</v>
      </c>
      <c r="B76" t="str">
        <f t="shared" si="5"/>
        <v>Fulham</v>
      </c>
      <c r="C76" t="str" cm="1">
        <f t="array" ref="C76">_xlfn.IFS(H76="","",
H76="Mål","Goalkeeper",H76="Forsvar","Defense",H76="Midtbane","Midfield",H76="Angreb","Striker",
H76="Goalkeeper","Goalkeeper",H76="Defense","Defense",H76="Midfield","Midfield",H76="Striker","Striker")</f>
        <v>Striker</v>
      </c>
      <c r="D76" t="str">
        <f t="shared" si="6"/>
        <v>5.070.000</v>
      </c>
      <c r="E76" t="str">
        <f t="shared" si="7"/>
        <v>0,2%</v>
      </c>
      <c r="F76" t="s">
        <v>542</v>
      </c>
      <c r="G76" t="s">
        <v>539</v>
      </c>
      <c r="H76" t="s">
        <v>732</v>
      </c>
      <c r="I76" t="s">
        <v>997</v>
      </c>
      <c r="J76" t="s">
        <v>885</v>
      </c>
    </row>
    <row r="77" spans="1:10" x14ac:dyDescent="0.3">
      <c r="A77" t="str">
        <f t="shared" si="4"/>
        <v>Rodrigo Moreno</v>
      </c>
      <c r="B77" t="str">
        <f t="shared" si="5"/>
        <v>Leeds United</v>
      </c>
      <c r="C77" t="str" cm="1">
        <f t="array" ref="C77">_xlfn.IFS(H77="","",
H77="Mål","Goalkeeper",H77="Forsvar","Defense",H77="Midtbane","Midfield",H77="Angreb","Striker",
H77="Goalkeeper","Goalkeeper",H77="Defense","Defense",H77="Midfield","Midfield",H77="Striker","Striker")</f>
        <v>Striker</v>
      </c>
      <c r="D77" t="str">
        <f t="shared" si="6"/>
        <v>4.578.000</v>
      </c>
      <c r="E77" t="str">
        <f t="shared" si="7"/>
        <v>2,0%</v>
      </c>
      <c r="F77" t="s">
        <v>657</v>
      </c>
      <c r="G77" t="s">
        <v>648</v>
      </c>
      <c r="H77" t="s">
        <v>732</v>
      </c>
      <c r="I77" t="s">
        <v>1049</v>
      </c>
      <c r="J77" t="s">
        <v>937</v>
      </c>
    </row>
    <row r="78" spans="1:10" x14ac:dyDescent="0.3">
      <c r="A78" t="str">
        <f t="shared" si="4"/>
        <v>Harry Boyes</v>
      </c>
      <c r="B78" t="str">
        <f t="shared" si="5"/>
        <v>Sheffield United</v>
      </c>
      <c r="C78" t="str" cm="1">
        <f t="array" ref="C78">_xlfn.IFS(H78="","",
H78="Mål","Goalkeeper",H78="Forsvar","Defense",H78="Midtbane","Midfield",H78="Angreb","Striker",
H78="Goalkeeper","Goalkeeper",H78="Defense","Defense",H78="Midfield","Midfield",H78="Striker","Striker")</f>
        <v>Defense</v>
      </c>
      <c r="D78" t="str">
        <f t="shared" si="6"/>
        <v>1.995.000</v>
      </c>
      <c r="E78" t="str">
        <f t="shared" si="7"/>
        <v>0,0%</v>
      </c>
      <c r="F78" t="s">
        <v>1449</v>
      </c>
      <c r="G78" t="s">
        <v>18</v>
      </c>
      <c r="H78" t="s">
        <v>731</v>
      </c>
      <c r="I78" t="s">
        <v>1415</v>
      </c>
      <c r="J78" t="s">
        <v>809</v>
      </c>
    </row>
    <row r="79" spans="1:10" x14ac:dyDescent="0.3">
      <c r="A79" t="str">
        <f t="shared" si="4"/>
        <v>Jack O'Connell</v>
      </c>
      <c r="B79" t="str">
        <f t="shared" si="5"/>
        <v>Sheffield United</v>
      </c>
      <c r="C79" t="str" cm="1">
        <f t="array" ref="C79">_xlfn.IFS(H79="","",
H79="Mål","Goalkeeper",H79="Forsvar","Defense",H79="Midtbane","Midfield",H79="Angreb","Striker",
H79="Goalkeeper","Goalkeeper",H79="Defense","Defense",H79="Midfield","Midfield",H79="Striker","Striker")</f>
        <v>Defense</v>
      </c>
      <c r="D79" t="str">
        <f t="shared" si="6"/>
        <v>2.400.000</v>
      </c>
      <c r="E79" t="str">
        <f t="shared" si="7"/>
        <v>0,0%</v>
      </c>
      <c r="F79" t="s">
        <v>89</v>
      </c>
      <c r="G79" t="s">
        <v>18</v>
      </c>
      <c r="H79" t="s">
        <v>731</v>
      </c>
      <c r="I79" t="s">
        <v>1300</v>
      </c>
      <c r="J79" t="s">
        <v>809</v>
      </c>
    </row>
    <row r="80" spans="1:10" x14ac:dyDescent="0.3">
      <c r="A80" t="str">
        <f t="shared" si="4"/>
        <v>Arthur Masuaku</v>
      </c>
      <c r="B80" t="str">
        <f t="shared" si="5"/>
        <v>West Ham</v>
      </c>
      <c r="C80" t="str" cm="1">
        <f t="array" ref="C80">_xlfn.IFS(H80="","",
H80="Mål","Goalkeeper",H80="Forsvar","Defense",H80="Midtbane","Midfield",H80="Angreb","Striker",
H80="Goalkeeper","Goalkeeper",H80="Defense","Defense",H80="Midfield","Midfield",H80="Striker","Striker")</f>
        <v>Defense</v>
      </c>
      <c r="D80" t="str">
        <f t="shared" si="6"/>
        <v>3.050.000</v>
      </c>
      <c r="E80" t="str">
        <f t="shared" si="7"/>
        <v>0,1%</v>
      </c>
      <c r="F80" t="s">
        <v>216</v>
      </c>
      <c r="G80" t="s">
        <v>22</v>
      </c>
      <c r="H80" t="s">
        <v>731</v>
      </c>
      <c r="I80" t="s">
        <v>1030</v>
      </c>
      <c r="J80" t="s">
        <v>884</v>
      </c>
    </row>
    <row r="81" spans="1:10" x14ac:dyDescent="0.3">
      <c r="A81" t="str">
        <f t="shared" si="4"/>
        <v>Fabio Carvalho</v>
      </c>
      <c r="B81" t="str">
        <f t="shared" si="5"/>
        <v>Fulham</v>
      </c>
      <c r="C81" t="str" cm="1">
        <f t="array" ref="C81">_xlfn.IFS(H81="","",
H81="Mål","Goalkeeper",H81="Forsvar","Defense",H81="Midtbane","Midfield",H81="Angreb","Striker",
H81="Goalkeeper","Goalkeeper",H81="Defense","Defense",H81="Midfield","Midfield",H81="Striker","Striker")</f>
        <v>Midfield</v>
      </c>
      <c r="D81" t="str">
        <f t="shared" si="6"/>
        <v>2.142.000</v>
      </c>
      <c r="E81" t="str">
        <f t="shared" si="7"/>
        <v>0,1%</v>
      </c>
      <c r="F81" t="s">
        <v>1469</v>
      </c>
      <c r="G81" t="s">
        <v>539</v>
      </c>
      <c r="H81" t="s">
        <v>730</v>
      </c>
      <c r="I81" t="s">
        <v>1470</v>
      </c>
      <c r="J81" t="s">
        <v>884</v>
      </c>
    </row>
    <row r="82" spans="1:10" x14ac:dyDescent="0.3">
      <c r="A82" t="str">
        <f t="shared" si="4"/>
        <v>John Fleck</v>
      </c>
      <c r="B82" t="str">
        <f t="shared" si="5"/>
        <v>Sheffield United</v>
      </c>
      <c r="C82" t="str" cm="1">
        <f t="array" ref="C82">_xlfn.IFS(H82="","",
H82="Mål","Goalkeeper",H82="Forsvar","Defense",H82="Midtbane","Midfield",H82="Angreb","Striker",
H82="Goalkeeper","Goalkeeper",H82="Defense","Defense",H82="Midfield","Midfield",H82="Striker","Striker")</f>
        <v>Midfield</v>
      </c>
      <c r="D82" t="str">
        <f t="shared" si="6"/>
        <v>3.015.000</v>
      </c>
      <c r="E82" t="str">
        <f t="shared" si="7"/>
        <v>0,1%</v>
      </c>
      <c r="F82" t="s">
        <v>79</v>
      </c>
      <c r="G82" t="s">
        <v>18</v>
      </c>
      <c r="H82" t="s">
        <v>730</v>
      </c>
      <c r="I82" t="s">
        <v>1515</v>
      </c>
      <c r="J82" t="s">
        <v>884</v>
      </c>
    </row>
    <row r="83" spans="1:10" x14ac:dyDescent="0.3">
      <c r="A83" t="str">
        <f t="shared" si="4"/>
        <v>Josh Benson</v>
      </c>
      <c r="B83" t="str">
        <f t="shared" si="5"/>
        <v>Burnley</v>
      </c>
      <c r="C83" t="str" cm="1">
        <f t="array" ref="C83">_xlfn.IFS(H83="","",
H83="Mål","Goalkeeper",H83="Forsvar","Defense",H83="Midtbane","Midfield",H83="Angreb","Striker",
H83="Goalkeeper","Goalkeeper",H83="Defense","Defense",H83="Midfield","Midfield",H83="Striker","Striker")</f>
        <v>Midfield</v>
      </c>
      <c r="D83" t="str">
        <f t="shared" si="6"/>
        <v>1.877.000</v>
      </c>
      <c r="E83" t="str">
        <f t="shared" si="7"/>
        <v>0,3%</v>
      </c>
      <c r="F83" t="s">
        <v>704</v>
      </c>
      <c r="G83" t="s">
        <v>11</v>
      </c>
      <c r="H83" t="s">
        <v>730</v>
      </c>
      <c r="I83" t="s">
        <v>1214</v>
      </c>
      <c r="J83" t="s">
        <v>886</v>
      </c>
    </row>
    <row r="84" spans="1:10" x14ac:dyDescent="0.3">
      <c r="A84" t="str">
        <f t="shared" si="4"/>
        <v>Bukayo Saka</v>
      </c>
      <c r="B84" t="str">
        <f t="shared" si="5"/>
        <v>Arsenal</v>
      </c>
      <c r="C84" t="str" cm="1">
        <f t="array" ref="C84">_xlfn.IFS(H84="","",
H84="Mål","Goalkeeper",H84="Forsvar","Defense",H84="Midtbane","Midfield",H84="Angreb","Striker",
H84="Goalkeeper","Goalkeeper",H84="Defense","Defense",H84="Midfield","Midfield",H84="Striker","Striker")</f>
        <v>Midfield</v>
      </c>
      <c r="D84" t="str">
        <f t="shared" si="6"/>
        <v>4.794.000</v>
      </c>
      <c r="E84" t="str">
        <f t="shared" si="7"/>
        <v>20,9%</v>
      </c>
      <c r="F84" t="s">
        <v>208</v>
      </c>
      <c r="G84" t="s">
        <v>1</v>
      </c>
      <c r="H84" t="s">
        <v>730</v>
      </c>
      <c r="I84" t="s">
        <v>1037</v>
      </c>
      <c r="J84" t="s">
        <v>1008</v>
      </c>
    </row>
    <row r="85" spans="1:10" x14ac:dyDescent="0.3">
      <c r="A85" t="str">
        <f t="shared" si="4"/>
        <v>Nemanja Matic</v>
      </c>
      <c r="B85" t="str">
        <f t="shared" si="5"/>
        <v>Manchester United</v>
      </c>
      <c r="C85" t="str" cm="1">
        <f t="array" ref="C85">_xlfn.IFS(H85="","",
H85="Mål","Goalkeeper",H85="Forsvar","Defense",H85="Midtbane","Midfield",H85="Angreb","Striker",
H85="Goalkeeper","Goalkeeper",H85="Defense","Defense",H85="Midfield","Midfield",H85="Striker","Striker")</f>
        <v>Midfield</v>
      </c>
      <c r="D85" t="str">
        <f t="shared" si="6"/>
        <v>3.687.000</v>
      </c>
      <c r="E85" t="str">
        <f t="shared" si="7"/>
        <v>0,1%</v>
      </c>
      <c r="F85" t="s">
        <v>48</v>
      </c>
      <c r="G85" t="s">
        <v>31</v>
      </c>
      <c r="H85" t="s">
        <v>730</v>
      </c>
      <c r="I85" t="s">
        <v>1319</v>
      </c>
      <c r="J85" t="s">
        <v>884</v>
      </c>
    </row>
    <row r="86" spans="1:10" x14ac:dyDescent="0.3">
      <c r="A86" t="str">
        <f t="shared" si="4"/>
        <v>Caleb Taylor</v>
      </c>
      <c r="B86" t="str">
        <f t="shared" si="5"/>
        <v>West Bromwich</v>
      </c>
      <c r="C86" t="str" cm="1">
        <f t="array" ref="C86">_xlfn.IFS(H86="","",
H86="Mål","Goalkeeper",H86="Forsvar","Defense",H86="Midtbane","Midfield",H86="Angreb","Striker",
H86="Goalkeeper","Goalkeeper",H86="Defense","Defense",H86="Midfield","Midfield",H86="Striker","Striker")</f>
        <v>Defense</v>
      </c>
      <c r="D86" t="str">
        <f t="shared" si="6"/>
        <v>1.985.000</v>
      </c>
      <c r="E86" t="str">
        <f t="shared" si="7"/>
        <v>0,0%</v>
      </c>
      <c r="F86" t="s">
        <v>1139</v>
      </c>
      <c r="G86" t="s">
        <v>647</v>
      </c>
      <c r="H86" t="s">
        <v>731</v>
      </c>
      <c r="I86" t="s">
        <v>987</v>
      </c>
      <c r="J86" t="s">
        <v>809</v>
      </c>
    </row>
    <row r="87" spans="1:10" x14ac:dyDescent="0.3">
      <c r="A87" t="str">
        <f t="shared" si="4"/>
        <v>Wesley Moraes</v>
      </c>
      <c r="B87" t="str">
        <f t="shared" si="5"/>
        <v>Aston Villa</v>
      </c>
      <c r="C87" t="str" cm="1">
        <f t="array" ref="C87">_xlfn.IFS(H87="","",
H87="Mål","Goalkeeper",H87="Forsvar","Defense",H87="Midtbane","Midfield",H87="Angreb","Striker",
H87="Goalkeeper","Goalkeeper",H87="Defense","Defense",H87="Midfield","Midfield",H87="Striker","Striker")</f>
        <v>Striker</v>
      </c>
      <c r="D87" t="str">
        <f t="shared" si="6"/>
        <v>3.403.000</v>
      </c>
      <c r="E87" t="str">
        <f t="shared" si="7"/>
        <v>0,1%</v>
      </c>
      <c r="F87" t="s">
        <v>346</v>
      </c>
      <c r="G87" t="s">
        <v>9</v>
      </c>
      <c r="H87" t="s">
        <v>732</v>
      </c>
      <c r="I87" t="s">
        <v>975</v>
      </c>
      <c r="J87" t="s">
        <v>884</v>
      </c>
    </row>
    <row r="88" spans="1:10" x14ac:dyDescent="0.3">
      <c r="A88" t="str">
        <f t="shared" si="4"/>
        <v>Branislav Ivanovic</v>
      </c>
      <c r="B88" t="str">
        <f t="shared" si="5"/>
        <v>West Bromwich</v>
      </c>
      <c r="C88" t="str" cm="1">
        <f t="array" ref="C88">_xlfn.IFS(H88="","",
H88="Mål","Goalkeeper",H88="Forsvar","Defense",H88="Midtbane","Midfield",H88="Angreb","Striker",
H88="Goalkeeper","Goalkeeper",H88="Defense","Defense",H88="Midfield","Midfield",H88="Striker","Striker")</f>
        <v>Defense</v>
      </c>
      <c r="D88" t="str">
        <f t="shared" si="6"/>
        <v>2.976.000</v>
      </c>
      <c r="E88" t="str">
        <f t="shared" si="7"/>
        <v>0,1%</v>
      </c>
      <c r="F88" t="s">
        <v>702</v>
      </c>
      <c r="G88" t="s">
        <v>647</v>
      </c>
      <c r="H88" t="s">
        <v>731</v>
      </c>
      <c r="I88" t="s">
        <v>1426</v>
      </c>
      <c r="J88" t="s">
        <v>884</v>
      </c>
    </row>
    <row r="89" spans="1:10" x14ac:dyDescent="0.3">
      <c r="A89" t="str">
        <f t="shared" si="4"/>
        <v>James Maddison</v>
      </c>
      <c r="B89" t="str">
        <f t="shared" si="5"/>
        <v>Leicester City</v>
      </c>
      <c r="C89" t="str" cm="1">
        <f t="array" ref="C89">_xlfn.IFS(H89="","",
H89="Mål","Goalkeeper",H89="Forsvar","Defense",H89="Midtbane","Midfield",H89="Angreb","Striker",
H89="Goalkeeper","Goalkeeper",H89="Defense","Defense",H89="Midfield","Midfield",H89="Striker","Striker")</f>
        <v>Midfield</v>
      </c>
      <c r="D89" t="str">
        <f t="shared" si="6"/>
        <v>7.573.000</v>
      </c>
      <c r="E89" t="str">
        <f t="shared" si="7"/>
        <v>2,9%</v>
      </c>
      <c r="F89" t="s">
        <v>323</v>
      </c>
      <c r="G89" t="s">
        <v>27</v>
      </c>
      <c r="H89" t="s">
        <v>730</v>
      </c>
      <c r="I89" t="s">
        <v>1493</v>
      </c>
      <c r="J89" t="s">
        <v>892</v>
      </c>
    </row>
    <row r="90" spans="1:10" x14ac:dyDescent="0.3">
      <c r="A90" t="str">
        <f t="shared" si="4"/>
        <v>Wes Morgan</v>
      </c>
      <c r="B90" t="str">
        <f t="shared" si="5"/>
        <v>Leicester City</v>
      </c>
      <c r="C90" t="str" cm="1">
        <f t="array" ref="C90">_xlfn.IFS(H90="","",
H90="Mål","Goalkeeper",H90="Forsvar","Defense",H90="Midtbane","Midfield",H90="Angreb","Striker",
H90="Goalkeeper","Goalkeeper",H90="Defense","Defense",H90="Midfield","Midfield",H90="Striker","Striker")</f>
        <v>Defense</v>
      </c>
      <c r="D90" t="str">
        <f t="shared" si="6"/>
        <v>2.900.000</v>
      </c>
      <c r="E90" t="str">
        <f t="shared" si="7"/>
        <v>0,1%</v>
      </c>
      <c r="F90" t="s">
        <v>366</v>
      </c>
      <c r="G90" t="s">
        <v>27</v>
      </c>
      <c r="H90" t="s">
        <v>731</v>
      </c>
      <c r="I90" t="s">
        <v>1012</v>
      </c>
      <c r="J90" t="s">
        <v>884</v>
      </c>
    </row>
    <row r="91" spans="1:10" x14ac:dyDescent="0.3">
      <c r="A91" t="str">
        <f t="shared" si="4"/>
        <v>Cengiz Ünder</v>
      </c>
      <c r="B91" t="str">
        <f t="shared" si="5"/>
        <v>Leicester City</v>
      </c>
      <c r="C91" t="str" cm="1">
        <f t="array" ref="C91">_xlfn.IFS(H91="","",
H91="Mål","Goalkeeper",H91="Forsvar","Defense",H91="Midtbane","Midfield",H91="Angreb","Striker",
H91="Goalkeeper","Goalkeeper",H91="Defense","Defense",H91="Midfield","Midfield",H91="Striker","Striker")</f>
        <v>Midfield</v>
      </c>
      <c r="D91" t="str">
        <f t="shared" si="6"/>
        <v>4.385.000</v>
      </c>
      <c r="E91" t="str">
        <f t="shared" si="7"/>
        <v>0,1%</v>
      </c>
      <c r="F91" t="s">
        <v>700</v>
      </c>
      <c r="G91" t="s">
        <v>27</v>
      </c>
      <c r="H91" t="s">
        <v>730</v>
      </c>
      <c r="I91" t="s">
        <v>1279</v>
      </c>
      <c r="J91" t="s">
        <v>884</v>
      </c>
    </row>
    <row r="92" spans="1:10" x14ac:dyDescent="0.3">
      <c r="A92" t="str">
        <f t="shared" si="4"/>
        <v>Jack Rodwell</v>
      </c>
      <c r="B92" t="str">
        <f t="shared" si="5"/>
        <v>Sheffield United</v>
      </c>
      <c r="C92" t="str" cm="1">
        <f t="array" ref="C92">_xlfn.IFS(H92="","",
H92="Mål","Goalkeeper",H92="Forsvar","Defense",H92="Midtbane","Midfield",H92="Angreb","Striker",
H92="Goalkeeper","Goalkeeper",H92="Defense","Defense",H92="Midfield","Midfield",H92="Striker","Striker")</f>
        <v>Midfield</v>
      </c>
      <c r="D92" t="str">
        <f t="shared" si="6"/>
        <v>1.900.000</v>
      </c>
      <c r="E92" t="str">
        <f t="shared" si="7"/>
        <v>0,1%</v>
      </c>
      <c r="F92" t="s">
        <v>184</v>
      </c>
      <c r="G92" t="s">
        <v>18</v>
      </c>
      <c r="H92" t="s">
        <v>730</v>
      </c>
      <c r="I92" t="s">
        <v>1067</v>
      </c>
      <c r="J92" t="s">
        <v>884</v>
      </c>
    </row>
    <row r="93" spans="1:10" x14ac:dyDescent="0.3">
      <c r="A93" t="str">
        <f t="shared" si="4"/>
        <v>Andre Zambo Anguissa</v>
      </c>
      <c r="B93" t="str">
        <f t="shared" si="5"/>
        <v>Fulham</v>
      </c>
      <c r="C93" t="str" cm="1">
        <f t="array" ref="C93">_xlfn.IFS(H93="","",
H93="Mål","Goalkeeper",H93="Forsvar","Defense",H93="Midtbane","Midfield",H93="Angreb","Striker",
H93="Goalkeeper","Goalkeeper",H93="Defense","Defense",H93="Midfield","Midfield",H93="Striker","Striker")</f>
        <v>Midfield</v>
      </c>
      <c r="D93" t="str">
        <f t="shared" si="6"/>
        <v>2.944.000</v>
      </c>
      <c r="E93" t="str">
        <f t="shared" si="7"/>
        <v>0,2%</v>
      </c>
      <c r="F93" t="s">
        <v>671</v>
      </c>
      <c r="G93" t="s">
        <v>539</v>
      </c>
      <c r="H93" t="s">
        <v>730</v>
      </c>
      <c r="I93" t="s">
        <v>1284</v>
      </c>
      <c r="J93" t="s">
        <v>885</v>
      </c>
    </row>
    <row r="94" spans="1:10" x14ac:dyDescent="0.3">
      <c r="A94" t="str">
        <f t="shared" si="4"/>
        <v>Vladimir Coufal</v>
      </c>
      <c r="B94" t="str">
        <f t="shared" si="5"/>
        <v>West Ham</v>
      </c>
      <c r="C94" t="str" cm="1">
        <f t="array" ref="C94">_xlfn.IFS(H94="","",
H94="Mål","Goalkeeper",H94="Forsvar","Defense",H94="Midtbane","Midfield",H94="Angreb","Striker",
H94="Goalkeeper","Goalkeeper",H94="Defense","Defense",H94="Midfield","Midfield",H94="Striker","Striker")</f>
        <v>Defense</v>
      </c>
      <c r="D94" t="str">
        <f t="shared" si="6"/>
        <v>3.922.000</v>
      </c>
      <c r="E94" t="str">
        <f t="shared" si="7"/>
        <v>9,5%</v>
      </c>
      <c r="F94" t="s">
        <v>725</v>
      </c>
      <c r="G94" t="s">
        <v>22</v>
      </c>
      <c r="H94" t="s">
        <v>731</v>
      </c>
      <c r="I94" t="s">
        <v>1007</v>
      </c>
      <c r="J94" t="s">
        <v>1057</v>
      </c>
    </row>
    <row r="95" spans="1:10" x14ac:dyDescent="0.3">
      <c r="A95" t="str">
        <f t="shared" si="4"/>
        <v>Lewis Dunk</v>
      </c>
      <c r="B95" t="str">
        <f t="shared" si="5"/>
        <v>Brighton and Hove</v>
      </c>
      <c r="C95" t="str" cm="1">
        <f t="array" ref="C95">_xlfn.IFS(H95="","",
H95="Mål","Goalkeeper",H95="Forsvar","Defense",H95="Midtbane","Midfield",H95="Angreb","Striker",
H95="Goalkeeper","Goalkeeper",H95="Defense","Defense",H95="Midfield","Midfield",H95="Striker","Striker")</f>
        <v>Defense</v>
      </c>
      <c r="D95" t="str">
        <f t="shared" si="6"/>
        <v>4.638.000</v>
      </c>
      <c r="E95" t="str">
        <f t="shared" si="7"/>
        <v>1,0%</v>
      </c>
      <c r="F95" t="s">
        <v>268</v>
      </c>
      <c r="G95" t="s">
        <v>25</v>
      </c>
      <c r="H95" t="s">
        <v>731</v>
      </c>
      <c r="I95" t="s">
        <v>1136</v>
      </c>
      <c r="J95" t="s">
        <v>898</v>
      </c>
    </row>
    <row r="96" spans="1:10" x14ac:dyDescent="0.3">
      <c r="A96" t="str">
        <f t="shared" si="4"/>
        <v>Jamie Vardy</v>
      </c>
      <c r="B96" t="str">
        <f t="shared" si="5"/>
        <v>Leicester City</v>
      </c>
      <c r="C96" t="str" cm="1">
        <f t="array" ref="C96">_xlfn.IFS(H96="","",
H96="Mål","Goalkeeper",H96="Forsvar","Defense",H96="Midtbane","Midfield",H96="Angreb","Striker",
H96="Goalkeeper","Goalkeeper",H96="Defense","Defense",H96="Midfield","Midfield",H96="Striker","Striker")</f>
        <v>Striker</v>
      </c>
      <c r="D96" t="str">
        <f t="shared" si="6"/>
        <v>10.481.000</v>
      </c>
      <c r="E96" t="str">
        <f t="shared" si="7"/>
        <v>4,5%</v>
      </c>
      <c r="F96" t="s">
        <v>168</v>
      </c>
      <c r="G96" t="s">
        <v>27</v>
      </c>
      <c r="H96" t="s">
        <v>732</v>
      </c>
      <c r="I96" t="s">
        <v>1210</v>
      </c>
      <c r="J96" t="s">
        <v>918</v>
      </c>
    </row>
    <row r="97" spans="1:10" x14ac:dyDescent="0.3">
      <c r="A97" t="str">
        <f t="shared" si="4"/>
        <v>Douglas Luiz</v>
      </c>
      <c r="B97" t="str">
        <f t="shared" si="5"/>
        <v>Aston Villa</v>
      </c>
      <c r="C97" t="str" cm="1">
        <f t="array" ref="C97">_xlfn.IFS(H97="","",
H97="Mål","Goalkeeper",H97="Forsvar","Defense",H97="Midtbane","Midfield",H97="Angreb","Striker",
H97="Goalkeeper","Goalkeeper",H97="Defense","Defense",H97="Midfield","Midfield",H97="Striker","Striker")</f>
        <v>Midfield</v>
      </c>
      <c r="D97" t="str">
        <f t="shared" si="6"/>
        <v>3.023.000</v>
      </c>
      <c r="E97" t="str">
        <f t="shared" si="7"/>
        <v>1,7%</v>
      </c>
      <c r="F97" t="s">
        <v>361</v>
      </c>
      <c r="G97" t="s">
        <v>9</v>
      </c>
      <c r="H97" t="s">
        <v>730</v>
      </c>
      <c r="I97" t="s">
        <v>994</v>
      </c>
      <c r="J97" t="s">
        <v>908</v>
      </c>
    </row>
    <row r="98" spans="1:10" x14ac:dyDescent="0.3">
      <c r="A98" t="str">
        <f t="shared" si="4"/>
        <v>Jordan Henderson</v>
      </c>
      <c r="B98" t="str">
        <f t="shared" si="5"/>
        <v>Liverpool</v>
      </c>
      <c r="C98" t="str" cm="1">
        <f t="array" ref="C98">_xlfn.IFS(H98="","",
H98="Mål","Goalkeeper",H98="Forsvar","Defense",H98="Midtbane","Midfield",H98="Angreb","Striker",
H98="Goalkeeper","Goalkeeper",H98="Defense","Defense",H98="Midfield","Midfield",H98="Striker","Striker")</f>
        <v>Midfield</v>
      </c>
      <c r="D98" t="str">
        <f t="shared" si="6"/>
        <v>4.971.000</v>
      </c>
      <c r="E98" t="str">
        <f t="shared" si="7"/>
        <v>0,9%</v>
      </c>
      <c r="F98" t="s">
        <v>379</v>
      </c>
      <c r="G98" t="s">
        <v>20</v>
      </c>
      <c r="H98" t="s">
        <v>730</v>
      </c>
      <c r="I98" t="s">
        <v>1077</v>
      </c>
      <c r="J98" t="s">
        <v>901</v>
      </c>
    </row>
    <row r="99" spans="1:10" x14ac:dyDescent="0.3">
      <c r="A99" t="str">
        <f t="shared" si="4"/>
        <v>Jamal Baptiste</v>
      </c>
      <c r="B99" t="str">
        <f t="shared" si="5"/>
        <v>West Ham</v>
      </c>
      <c r="C99" t="str" cm="1">
        <f t="array" ref="C99">_xlfn.IFS(H99="","",
H99="Mål","Goalkeeper",H99="Forsvar","Defense",H99="Midtbane","Midfield",H99="Angreb","Striker",
H99="Goalkeeper","Goalkeeper",H99="Defense","Defense",H99="Midfield","Midfield",H99="Striker","Striker")</f>
        <v>Defense</v>
      </c>
      <c r="D99" t="str">
        <f t="shared" si="6"/>
        <v>1.930.000</v>
      </c>
      <c r="E99" t="str">
        <f t="shared" si="7"/>
        <v>0,0%</v>
      </c>
      <c r="F99" t="s">
        <v>941</v>
      </c>
      <c r="G99" t="s">
        <v>22</v>
      </c>
      <c r="H99" t="s">
        <v>731</v>
      </c>
      <c r="I99" t="s">
        <v>1290</v>
      </c>
      <c r="J99" t="s">
        <v>809</v>
      </c>
    </row>
    <row r="100" spans="1:10" x14ac:dyDescent="0.3">
      <c r="A100" t="str">
        <f t="shared" si="4"/>
        <v>Andrew Crofts</v>
      </c>
      <c r="B100" t="str">
        <f t="shared" si="5"/>
        <v>Brighton and Hove</v>
      </c>
      <c r="C100" t="str" cm="1">
        <f t="array" ref="C100">_xlfn.IFS(H100="","",
H100="Mål","Goalkeeper",H100="Forsvar","Defense",H100="Midtbane","Midfield",H100="Angreb","Striker",
H100="Goalkeeper","Goalkeeper",H100="Defense","Defense",H100="Midfield","Midfield",H100="Striker","Striker")</f>
        <v>Midfield</v>
      </c>
      <c r="D100" t="str">
        <f t="shared" si="6"/>
        <v>1.900.000</v>
      </c>
      <c r="E100" t="str">
        <f t="shared" si="7"/>
        <v>0,1%</v>
      </c>
      <c r="F100" t="s">
        <v>616</v>
      </c>
      <c r="G100" t="s">
        <v>25</v>
      </c>
      <c r="H100" t="s">
        <v>730</v>
      </c>
      <c r="I100" t="s">
        <v>1067</v>
      </c>
      <c r="J100" t="s">
        <v>884</v>
      </c>
    </row>
    <row r="101" spans="1:10" x14ac:dyDescent="0.3">
      <c r="A101" t="str">
        <f t="shared" si="4"/>
        <v>Konstantinos Tsimikas</v>
      </c>
      <c r="B101" t="str">
        <f t="shared" si="5"/>
        <v>Liverpool</v>
      </c>
      <c r="C101" t="str" cm="1">
        <f t="array" ref="C101">_xlfn.IFS(H101="","",
H101="Mål","Goalkeeper",H101="Forsvar","Defense",H101="Midtbane","Midfield",H101="Angreb","Striker",
H101="Goalkeeper","Goalkeeper",H101="Defense","Defense",H101="Midfield","Midfield",H101="Striker","Striker")</f>
        <v>Defense</v>
      </c>
      <c r="D101" t="str">
        <f t="shared" si="6"/>
        <v>2.934.000</v>
      </c>
      <c r="E101" t="str">
        <f t="shared" si="7"/>
        <v>0,1%</v>
      </c>
      <c r="F101" t="s">
        <v>559</v>
      </c>
      <c r="G101" t="s">
        <v>20</v>
      </c>
      <c r="H101" t="s">
        <v>731</v>
      </c>
      <c r="I101" t="s">
        <v>1513</v>
      </c>
      <c r="J101" t="s">
        <v>884</v>
      </c>
    </row>
    <row r="102" spans="1:10" x14ac:dyDescent="0.3">
      <c r="A102" t="str">
        <f t="shared" si="4"/>
        <v>Andy Lonergan</v>
      </c>
      <c r="B102" t="str">
        <f t="shared" si="5"/>
        <v>West Bromwich</v>
      </c>
      <c r="C102" t="str" cm="1">
        <f t="array" ref="C102">_xlfn.IFS(H102="","",
H102="Mål","Goalkeeper",H102="Forsvar","Defense",H102="Midtbane","Midfield",H102="Angreb","Striker",
H102="Goalkeeper","Goalkeeper",H102="Defense","Defense",H102="Midfield","Midfield",H102="Striker","Striker")</f>
        <v>Goalkeeper</v>
      </c>
      <c r="D102" t="str">
        <f t="shared" si="6"/>
        <v>2.900.000</v>
      </c>
      <c r="E102" t="str">
        <f t="shared" si="7"/>
        <v>0,0%</v>
      </c>
      <c r="F102" t="s">
        <v>866</v>
      </c>
      <c r="G102" t="s">
        <v>647</v>
      </c>
      <c r="H102" t="s">
        <v>729</v>
      </c>
      <c r="I102" t="s">
        <v>1012</v>
      </c>
      <c r="J102" t="s">
        <v>809</v>
      </c>
    </row>
    <row r="103" spans="1:10" x14ac:dyDescent="0.3">
      <c r="A103" t="str">
        <f t="shared" si="4"/>
        <v>Seamus Coleman</v>
      </c>
      <c r="B103" t="str">
        <f t="shared" si="5"/>
        <v>Everton</v>
      </c>
      <c r="C103" t="str" cm="1">
        <f t="array" ref="C103">_xlfn.IFS(H103="","",
H103="Mål","Goalkeeper",H103="Forsvar","Defense",H103="Midtbane","Midfield",H103="Angreb","Striker",
H103="Goalkeeper","Goalkeeper",H103="Defense","Defense",H103="Midfield","Midfield",H103="Striker","Striker")</f>
        <v>Defense</v>
      </c>
      <c r="D103" t="str">
        <f t="shared" si="6"/>
        <v>4.047.000</v>
      </c>
      <c r="E103" t="str">
        <f t="shared" si="7"/>
        <v>3,2%</v>
      </c>
      <c r="F103" t="s">
        <v>374</v>
      </c>
      <c r="G103" t="s">
        <v>28</v>
      </c>
      <c r="H103" t="s">
        <v>731</v>
      </c>
      <c r="I103" t="s">
        <v>1027</v>
      </c>
      <c r="J103" t="s">
        <v>960</v>
      </c>
    </row>
    <row r="104" spans="1:10" x14ac:dyDescent="0.3">
      <c r="A104" t="str">
        <f t="shared" si="4"/>
        <v>Nick Pope</v>
      </c>
      <c r="B104" t="str">
        <f t="shared" si="5"/>
        <v>Burnley</v>
      </c>
      <c r="C104" t="str" cm="1">
        <f t="array" ref="C104">_xlfn.IFS(H104="","",
H104="Mål","Goalkeeper",H104="Forsvar","Defense",H104="Midtbane","Midfield",H104="Angreb","Striker",
H104="Goalkeeper","Goalkeeper",H104="Defense","Defense",H104="Midfield","Midfield",H104="Striker","Striker")</f>
        <v>Goalkeeper</v>
      </c>
      <c r="D104" t="str">
        <f t="shared" si="6"/>
        <v>4.930.000</v>
      </c>
      <c r="E104" t="str">
        <f t="shared" si="7"/>
        <v>4,1%</v>
      </c>
      <c r="F104" t="s">
        <v>376</v>
      </c>
      <c r="G104" t="s">
        <v>11</v>
      </c>
      <c r="H104" t="s">
        <v>729</v>
      </c>
      <c r="I104" t="s">
        <v>1085</v>
      </c>
      <c r="J104" t="s">
        <v>991</v>
      </c>
    </row>
    <row r="105" spans="1:10" x14ac:dyDescent="0.3">
      <c r="A105" t="str">
        <f t="shared" si="4"/>
        <v>Mason Holgate</v>
      </c>
      <c r="B105" t="str">
        <f t="shared" si="5"/>
        <v>Everton</v>
      </c>
      <c r="C105" t="str" cm="1">
        <f t="array" ref="C105">_xlfn.IFS(H105="","",
H105="Mål","Goalkeeper",H105="Forsvar","Defense",H105="Midtbane","Midfield",H105="Angreb","Striker",
H105="Goalkeeper","Goalkeeper",H105="Defense","Defense",H105="Midfield","Midfield",H105="Striker","Striker")</f>
        <v>Defense</v>
      </c>
      <c r="D105" t="str">
        <f t="shared" si="6"/>
        <v>3.997.000</v>
      </c>
      <c r="E105" t="str">
        <f t="shared" si="7"/>
        <v>1,4%</v>
      </c>
      <c r="F105" t="s">
        <v>64</v>
      </c>
      <c r="G105" t="s">
        <v>28</v>
      </c>
      <c r="H105" t="s">
        <v>731</v>
      </c>
      <c r="I105" t="s">
        <v>1159</v>
      </c>
      <c r="J105" t="s">
        <v>887</v>
      </c>
    </row>
    <row r="106" spans="1:10" x14ac:dyDescent="0.3">
      <c r="A106" t="str">
        <f t="shared" si="4"/>
        <v>Shola Shoretire</v>
      </c>
      <c r="B106" t="str">
        <f t="shared" si="5"/>
        <v>Manchester United</v>
      </c>
      <c r="C106" t="str" cm="1">
        <f t="array" ref="C106">_xlfn.IFS(H106="","",
H106="Mål","Goalkeeper",H106="Forsvar","Defense",H106="Midtbane","Midfield",H106="Angreb","Striker",
H106="Goalkeeper","Goalkeeper",H106="Defense","Defense",H106="Midfield","Midfield",H106="Striker","Striker")</f>
        <v>Striker</v>
      </c>
      <c r="D106" t="str">
        <f t="shared" si="6"/>
        <v>1.972.000</v>
      </c>
      <c r="E106" t="str">
        <f t="shared" si="7"/>
        <v>0,0%</v>
      </c>
      <c r="F106" t="s">
        <v>947</v>
      </c>
      <c r="G106" t="s">
        <v>31</v>
      </c>
      <c r="H106" t="s">
        <v>732</v>
      </c>
      <c r="I106" t="s">
        <v>1338</v>
      </c>
      <c r="J106" t="s">
        <v>809</v>
      </c>
    </row>
    <row r="107" spans="1:10" x14ac:dyDescent="0.3">
      <c r="A107" t="str">
        <f t="shared" si="4"/>
        <v>Pablo Hernandez Dominguez</v>
      </c>
      <c r="B107" t="str">
        <f t="shared" si="5"/>
        <v>Leeds United</v>
      </c>
      <c r="C107" t="str" cm="1">
        <f t="array" ref="C107">_xlfn.IFS(H107="","",
H107="Mål","Goalkeeper",H107="Forsvar","Defense",H107="Midtbane","Midfield",H107="Angreb","Striker",
H107="Goalkeeper","Goalkeeper",H107="Defense","Defense",H107="Midfield","Midfield",H107="Striker","Striker")</f>
        <v>Midfield</v>
      </c>
      <c r="D107" t="str">
        <f t="shared" si="6"/>
        <v>3.411.000</v>
      </c>
      <c r="E107" t="str">
        <f t="shared" si="7"/>
        <v>0,1%</v>
      </c>
      <c r="F107" t="s">
        <v>551</v>
      </c>
      <c r="G107" t="s">
        <v>648</v>
      </c>
      <c r="H107" t="s">
        <v>730</v>
      </c>
      <c r="I107" t="s">
        <v>1099</v>
      </c>
      <c r="J107" t="s">
        <v>884</v>
      </c>
    </row>
    <row r="108" spans="1:10" x14ac:dyDescent="0.3">
      <c r="A108" t="str">
        <f t="shared" si="4"/>
        <v>Davy Pröpper</v>
      </c>
      <c r="B108" t="str">
        <f t="shared" si="5"/>
        <v>Brighton and Hove</v>
      </c>
      <c r="C108" t="str" cm="1">
        <f t="array" ref="C108">_xlfn.IFS(H108="","",
H108="Mål","Goalkeeper",H108="Forsvar","Defense",H108="Midtbane","Midfield",H108="Angreb","Striker",
H108="Goalkeeper","Goalkeeper",H108="Defense","Defense",H108="Midfield","Midfield",H108="Striker","Striker")</f>
        <v>Midfield</v>
      </c>
      <c r="D108" t="str">
        <f t="shared" si="6"/>
        <v>2.547.000</v>
      </c>
      <c r="E108" t="str">
        <f t="shared" si="7"/>
        <v>0,1%</v>
      </c>
      <c r="F108" t="s">
        <v>97</v>
      </c>
      <c r="G108" t="s">
        <v>25</v>
      </c>
      <c r="H108" t="s">
        <v>730</v>
      </c>
      <c r="I108" t="s">
        <v>1514</v>
      </c>
      <c r="J108" t="s">
        <v>884</v>
      </c>
    </row>
    <row r="109" spans="1:10" x14ac:dyDescent="0.3">
      <c r="A109" t="str">
        <f t="shared" si="4"/>
        <v>Valentino Livramento</v>
      </c>
      <c r="B109" t="str">
        <f t="shared" si="5"/>
        <v>Chelsea</v>
      </c>
      <c r="C109" t="str" cm="1">
        <f t="array" ref="C109">_xlfn.IFS(H109="","",
H109="Mål","Goalkeeper",H109="Forsvar","Defense",H109="Midtbane","Midfield",H109="Angreb","Striker",
H109="Goalkeeper","Goalkeeper",H109="Defense","Defense",H109="Midfield","Midfield",H109="Striker","Striker")</f>
        <v>Defense</v>
      </c>
      <c r="D109" t="str">
        <f t="shared" si="6"/>
        <v>1.990.000</v>
      </c>
      <c r="E109" t="str">
        <f t="shared" si="7"/>
        <v>0,0%</v>
      </c>
      <c r="F109" t="s">
        <v>1262</v>
      </c>
      <c r="G109" t="s">
        <v>3</v>
      </c>
      <c r="H109" t="s">
        <v>731</v>
      </c>
      <c r="I109" t="s">
        <v>936</v>
      </c>
      <c r="J109" t="s">
        <v>809</v>
      </c>
    </row>
    <row r="110" spans="1:10" x14ac:dyDescent="0.3">
      <c r="A110" t="str">
        <f t="shared" si="4"/>
        <v>Jaden Philogene-Bidace</v>
      </c>
      <c r="B110" t="str">
        <f t="shared" si="5"/>
        <v>Aston Villa</v>
      </c>
      <c r="C110" t="str" cm="1">
        <f t="array" ref="C110">_xlfn.IFS(H110="","",
H110="Mål","Goalkeeper",H110="Forsvar","Defense",H110="Midtbane","Midfield",H110="Angreb","Striker",
H110="Goalkeeper","Goalkeeper",H110="Defense","Defense",H110="Midfield","Midfield",H110="Striker","Striker")</f>
        <v>Midfield</v>
      </c>
      <c r="D110" t="str">
        <f t="shared" si="6"/>
        <v>2.487.000</v>
      </c>
      <c r="E110" t="str">
        <f t="shared" si="7"/>
        <v>0,0%</v>
      </c>
      <c r="F110" t="s">
        <v>971</v>
      </c>
      <c r="G110" t="s">
        <v>9</v>
      </c>
      <c r="H110" t="s">
        <v>730</v>
      </c>
      <c r="I110" t="s">
        <v>1397</v>
      </c>
      <c r="J110" t="s">
        <v>809</v>
      </c>
    </row>
    <row r="111" spans="1:10" x14ac:dyDescent="0.3">
      <c r="A111" t="str">
        <f t="shared" si="4"/>
        <v>Willian</v>
      </c>
      <c r="B111" t="str">
        <f t="shared" si="5"/>
        <v>Arsenal</v>
      </c>
      <c r="C111" t="str" cm="1">
        <f t="array" ref="C111">_xlfn.IFS(H111="","",
H111="Mål","Goalkeeper",H111="Forsvar","Defense",H111="Midtbane","Midfield",H111="Angreb","Striker",
H111="Goalkeeper","Goalkeeper",H111="Defense","Defense",H111="Midfield","Midfield",H111="Striker","Striker")</f>
        <v>Striker</v>
      </c>
      <c r="D111" t="str">
        <f t="shared" si="6"/>
        <v>6.042.000</v>
      </c>
      <c r="E111" t="str">
        <f t="shared" si="7"/>
        <v>0,2%</v>
      </c>
      <c r="F111" t="s">
        <v>204</v>
      </c>
      <c r="G111" t="s">
        <v>1</v>
      </c>
      <c r="H111" t="s">
        <v>732</v>
      </c>
      <c r="I111" t="s">
        <v>1496</v>
      </c>
      <c r="J111" t="s">
        <v>885</v>
      </c>
    </row>
    <row r="112" spans="1:10" x14ac:dyDescent="0.3">
      <c r="A112" t="str">
        <f t="shared" si="4"/>
        <v>Meritan Shabani</v>
      </c>
      <c r="B112" t="str">
        <f t="shared" si="5"/>
        <v>Wolverhampton</v>
      </c>
      <c r="C112" t="str" cm="1">
        <f t="array" ref="C112">_xlfn.IFS(H112="","",
H112="Mål","Goalkeeper",H112="Forsvar","Defense",H112="Midtbane","Midfield",H112="Angreb","Striker",
H112="Goalkeeper","Goalkeeper",H112="Defense","Defense",H112="Midfield","Midfield",H112="Striker","Striker")</f>
        <v>Midfield</v>
      </c>
      <c r="D112" t="str">
        <f t="shared" si="6"/>
        <v>2.405.000</v>
      </c>
      <c r="E112" t="str">
        <f t="shared" si="7"/>
        <v>0,0%</v>
      </c>
      <c r="F112" t="s">
        <v>873</v>
      </c>
      <c r="G112" t="s">
        <v>46</v>
      </c>
      <c r="H112" t="s">
        <v>730</v>
      </c>
      <c r="I112" t="s">
        <v>1244</v>
      </c>
      <c r="J112" t="s">
        <v>809</v>
      </c>
    </row>
    <row r="113" spans="1:10" x14ac:dyDescent="0.3">
      <c r="A113" t="str">
        <f t="shared" si="4"/>
        <v>Chris Wood</v>
      </c>
      <c r="B113" t="str">
        <f t="shared" si="5"/>
        <v>Burnley</v>
      </c>
      <c r="C113" t="str" cm="1">
        <f t="array" ref="C113">_xlfn.IFS(H113="","",
H113="Mål","Goalkeeper",H113="Forsvar","Defense",H113="Midtbane","Midfield",H113="Angreb","Striker",
H113="Goalkeeper","Goalkeeper",H113="Defense","Defense",H113="Midfield","Midfield",H113="Striker","Striker")</f>
        <v>Striker</v>
      </c>
      <c r="D113" t="str">
        <f t="shared" si="6"/>
        <v>5.940.000</v>
      </c>
      <c r="E113" t="str">
        <f t="shared" si="7"/>
        <v>1,4%</v>
      </c>
      <c r="F113" t="s">
        <v>235</v>
      </c>
      <c r="G113" t="s">
        <v>11</v>
      </c>
      <c r="H113" t="s">
        <v>732</v>
      </c>
      <c r="I113" t="s">
        <v>1240</v>
      </c>
      <c r="J113" t="s">
        <v>887</v>
      </c>
    </row>
    <row r="114" spans="1:10" x14ac:dyDescent="0.3">
      <c r="A114" t="str">
        <f t="shared" si="4"/>
        <v>Harry Tyrer</v>
      </c>
      <c r="B114" t="str">
        <f t="shared" si="5"/>
        <v>Everton</v>
      </c>
      <c r="C114" t="str" cm="1">
        <f t="array" ref="C114">_xlfn.IFS(H114="","",
H114="Mål","Goalkeeper",H114="Forsvar","Defense",H114="Midtbane","Midfield",H114="Angreb","Striker",
H114="Goalkeeper","Goalkeeper",H114="Defense","Defense",H114="Midfield","Midfield",H114="Striker","Striker")</f>
        <v>Goalkeeper</v>
      </c>
      <c r="D114" t="str">
        <f t="shared" si="6"/>
        <v>3.440.000</v>
      </c>
      <c r="E114" t="str">
        <f t="shared" si="7"/>
        <v>0,0%</v>
      </c>
      <c r="F114" t="s">
        <v>955</v>
      </c>
      <c r="G114" t="s">
        <v>28</v>
      </c>
      <c r="H114" t="s">
        <v>729</v>
      </c>
      <c r="I114" t="s">
        <v>1176</v>
      </c>
      <c r="J114" t="s">
        <v>809</v>
      </c>
    </row>
    <row r="115" spans="1:10" x14ac:dyDescent="0.3">
      <c r="A115" t="str">
        <f t="shared" si="4"/>
        <v>James McArthur</v>
      </c>
      <c r="B115" t="str">
        <f t="shared" si="5"/>
        <v>Crystal Palace</v>
      </c>
      <c r="C115" t="str" cm="1">
        <f t="array" ref="C115">_xlfn.IFS(H115="","",
H115="Mål","Goalkeeper",H115="Forsvar","Defense",H115="Midtbane","Midfield",H115="Angreb","Striker",
H115="Goalkeeper","Goalkeeper",H115="Defense","Defense",H115="Midfield","Midfield",H115="Striker","Striker")</f>
        <v>Midfield</v>
      </c>
      <c r="D115" t="str">
        <f t="shared" si="6"/>
        <v>3.365.000</v>
      </c>
      <c r="E115" t="str">
        <f t="shared" si="7"/>
        <v>0,0%</v>
      </c>
      <c r="F115" t="s">
        <v>119</v>
      </c>
      <c r="G115" t="s">
        <v>19</v>
      </c>
      <c r="H115" t="s">
        <v>730</v>
      </c>
      <c r="I115" t="s">
        <v>1260</v>
      </c>
      <c r="J115" t="s">
        <v>809</v>
      </c>
    </row>
    <row r="116" spans="1:10" x14ac:dyDescent="0.3">
      <c r="A116" t="str">
        <f t="shared" si="4"/>
        <v>Aymeric Laporte</v>
      </c>
      <c r="B116" t="str">
        <f t="shared" si="5"/>
        <v>Manchester City</v>
      </c>
      <c r="C116" t="str" cm="1">
        <f t="array" ref="C116">_xlfn.IFS(H116="","",
H116="Mål","Goalkeeper",H116="Forsvar","Defense",H116="Midtbane","Midfield",H116="Angreb","Striker",
H116="Goalkeeper","Goalkeeper",H116="Defense","Defense",H116="Midfield","Midfield",H116="Striker","Striker")</f>
        <v>Defense</v>
      </c>
      <c r="D116" t="str">
        <f t="shared" si="6"/>
        <v>5.396.000</v>
      </c>
      <c r="E116" t="str">
        <f t="shared" si="7"/>
        <v>0,9%</v>
      </c>
      <c r="F116" t="s">
        <v>15</v>
      </c>
      <c r="G116" t="s">
        <v>16</v>
      </c>
      <c r="H116" t="s">
        <v>731</v>
      </c>
      <c r="I116" t="s">
        <v>1055</v>
      </c>
      <c r="J116" t="s">
        <v>901</v>
      </c>
    </row>
    <row r="117" spans="1:10" x14ac:dyDescent="0.3">
      <c r="A117" t="str">
        <f t="shared" si="4"/>
        <v>Aaron Ramsdale</v>
      </c>
      <c r="B117" t="str">
        <f t="shared" si="5"/>
        <v>Sheffield United</v>
      </c>
      <c r="C117" t="str" cm="1">
        <f t="array" ref="C117">_xlfn.IFS(H117="","",
H117="Mål","Goalkeeper",H117="Forsvar","Defense",H117="Midtbane","Midfield",H117="Angreb","Striker",
H117="Goalkeeper","Goalkeeper",H117="Defense","Defense",H117="Midfield","Midfield",H117="Striker","Striker")</f>
        <v>Goalkeeper</v>
      </c>
      <c r="D117" t="str">
        <f t="shared" si="6"/>
        <v>4.113.000</v>
      </c>
      <c r="E117" t="str">
        <f t="shared" si="7"/>
        <v>0,4%</v>
      </c>
      <c r="F117" t="s">
        <v>177</v>
      </c>
      <c r="G117" t="s">
        <v>18</v>
      </c>
      <c r="H117" t="s">
        <v>729</v>
      </c>
      <c r="I117" t="s">
        <v>1302</v>
      </c>
      <c r="J117" t="s">
        <v>896</v>
      </c>
    </row>
    <row r="118" spans="1:10" x14ac:dyDescent="0.3">
      <c r="A118" t="str">
        <f t="shared" si="4"/>
        <v>Gabriel Jesus</v>
      </c>
      <c r="B118" t="str">
        <f t="shared" si="5"/>
        <v>Manchester City</v>
      </c>
      <c r="C118" t="str" cm="1">
        <f t="array" ref="C118">_xlfn.IFS(H118="","",
H118="Mål","Goalkeeper",H118="Forsvar","Defense",H118="Midtbane","Midfield",H118="Angreb","Striker",
H118="Goalkeeper","Goalkeeper",H118="Defense","Defense",H118="Midfield","Midfield",H118="Striker","Striker")</f>
        <v>Striker</v>
      </c>
      <c r="D118" t="str">
        <f t="shared" si="6"/>
        <v>9.731.000</v>
      </c>
      <c r="E118" t="str">
        <f t="shared" si="7"/>
        <v>2,3%</v>
      </c>
      <c r="F118" t="s">
        <v>40</v>
      </c>
      <c r="G118" t="s">
        <v>16</v>
      </c>
      <c r="H118" t="s">
        <v>732</v>
      </c>
      <c r="I118" t="s">
        <v>1370</v>
      </c>
      <c r="J118" t="s">
        <v>910</v>
      </c>
    </row>
    <row r="119" spans="1:10" x14ac:dyDescent="0.3">
      <c r="A119" t="str">
        <f t="shared" si="4"/>
        <v>Allan Tchaptchet</v>
      </c>
      <c r="B119" t="str">
        <f t="shared" si="5"/>
        <v>Southampton</v>
      </c>
      <c r="C119" t="str" cm="1">
        <f t="array" ref="C119">_xlfn.IFS(H119="","",
H119="Mål","Goalkeeper",H119="Forsvar","Defense",H119="Midtbane","Midfield",H119="Angreb","Striker",
H119="Goalkeeper","Goalkeeper",H119="Defense","Defense",H119="Midfield","Midfield",H119="Striker","Striker")</f>
        <v>Defense</v>
      </c>
      <c r="D119" t="str">
        <f t="shared" si="6"/>
        <v>1.873.000</v>
      </c>
      <c r="E119" t="str">
        <f t="shared" si="7"/>
        <v>0,1%</v>
      </c>
      <c r="F119" t="s">
        <v>868</v>
      </c>
      <c r="G119" t="s">
        <v>7</v>
      </c>
      <c r="H119" t="s">
        <v>731</v>
      </c>
      <c r="I119" t="s">
        <v>1178</v>
      </c>
      <c r="J119" t="s">
        <v>884</v>
      </c>
    </row>
    <row r="120" spans="1:10" x14ac:dyDescent="0.3">
      <c r="A120" t="str">
        <f t="shared" si="4"/>
        <v>Frederik Alves</v>
      </c>
      <c r="B120" t="str">
        <f t="shared" si="5"/>
        <v>West Ham</v>
      </c>
      <c r="C120" t="str" cm="1">
        <f t="array" ref="C120">_xlfn.IFS(H120="","",
H120="Mål","Goalkeeper",H120="Forsvar","Defense",H120="Midtbane","Midfield",H120="Angreb","Striker",
H120="Goalkeeper","Goalkeeper",H120="Defense","Defense",H120="Midfield","Midfield",H120="Striker","Striker")</f>
        <v>Defense</v>
      </c>
      <c r="D120" t="str">
        <f t="shared" si="6"/>
        <v>1.900.000</v>
      </c>
      <c r="E120" t="str">
        <f t="shared" si="7"/>
        <v>0,1%</v>
      </c>
      <c r="F120" t="s">
        <v>856</v>
      </c>
      <c r="G120" t="s">
        <v>22</v>
      </c>
      <c r="H120" t="s">
        <v>731</v>
      </c>
      <c r="I120" t="s">
        <v>1067</v>
      </c>
      <c r="J120" t="s">
        <v>884</v>
      </c>
    </row>
    <row r="121" spans="1:10" x14ac:dyDescent="0.3">
      <c r="A121" t="str">
        <f t="shared" si="4"/>
        <v>Jan Bednarek</v>
      </c>
      <c r="B121" t="str">
        <f t="shared" si="5"/>
        <v>Southampton</v>
      </c>
      <c r="C121" t="str" cm="1">
        <f t="array" ref="C121">_xlfn.IFS(H121="","",
H121="Mål","Goalkeeper",H121="Forsvar","Defense",H121="Midtbane","Midfield",H121="Angreb","Striker",
H121="Goalkeeper","Goalkeeper",H121="Defense","Defense",H121="Midfield","Midfield",H121="Striker","Striker")</f>
        <v>Defense</v>
      </c>
      <c r="D121" t="str">
        <f t="shared" si="6"/>
        <v>3.191.000</v>
      </c>
      <c r="E121" t="str">
        <f t="shared" si="7"/>
        <v>2,4%</v>
      </c>
      <c r="F121" t="s">
        <v>99</v>
      </c>
      <c r="G121" t="s">
        <v>7</v>
      </c>
      <c r="H121" t="s">
        <v>731</v>
      </c>
      <c r="I121" t="s">
        <v>1330</v>
      </c>
      <c r="J121" t="s">
        <v>935</v>
      </c>
    </row>
    <row r="122" spans="1:10" x14ac:dyDescent="0.3">
      <c r="A122" t="str">
        <f t="shared" si="4"/>
        <v>Ozan Kabak</v>
      </c>
      <c r="B122" t="str">
        <f t="shared" si="5"/>
        <v>Liverpool</v>
      </c>
      <c r="C122" t="str" cm="1">
        <f t="array" ref="C122">_xlfn.IFS(H122="","",
H122="Mål","Goalkeeper",H122="Forsvar","Defense",H122="Midtbane","Midfield",H122="Angreb","Striker",
H122="Goalkeeper","Goalkeeper",H122="Defense","Defense",H122="Midfield","Midfield",H122="Striker","Striker")</f>
        <v>Defense</v>
      </c>
      <c r="D122" t="str">
        <f t="shared" si="6"/>
        <v>4.221.000</v>
      </c>
      <c r="E122" t="str">
        <f t="shared" si="7"/>
        <v>1,3%</v>
      </c>
      <c r="F122" t="s">
        <v>920</v>
      </c>
      <c r="G122" t="s">
        <v>20</v>
      </c>
      <c r="H122" t="s">
        <v>731</v>
      </c>
      <c r="I122" t="s">
        <v>1169</v>
      </c>
      <c r="J122" t="s">
        <v>899</v>
      </c>
    </row>
    <row r="123" spans="1:10" x14ac:dyDescent="0.3">
      <c r="A123" t="str">
        <f t="shared" si="4"/>
        <v>Daniel Langley</v>
      </c>
      <c r="B123" t="str">
        <f t="shared" si="5"/>
        <v>Newcastle</v>
      </c>
      <c r="C123" t="str" cm="1">
        <f t="array" ref="C123">_xlfn.IFS(H123="","",
H123="Mål","Goalkeeper",H123="Forsvar","Defense",H123="Midtbane","Midfield",H123="Angreb","Striker",
H123="Goalkeeper","Goalkeeper",H123="Defense","Defense",H123="Midfield","Midfield",H123="Striker","Striker")</f>
        <v>Goalkeeper</v>
      </c>
      <c r="D123" t="str">
        <f t="shared" si="6"/>
        <v>2.895.000</v>
      </c>
      <c r="E123" t="str">
        <f t="shared" si="7"/>
        <v>0,0%</v>
      </c>
      <c r="F123" t="s">
        <v>799</v>
      </c>
      <c r="G123" t="s">
        <v>13</v>
      </c>
      <c r="H123" t="s">
        <v>729</v>
      </c>
      <c r="I123" t="s">
        <v>1059</v>
      </c>
      <c r="J123" t="s">
        <v>809</v>
      </c>
    </row>
    <row r="124" spans="1:10" x14ac:dyDescent="0.3">
      <c r="A124" t="str">
        <f t="shared" si="4"/>
        <v>Luke Freeman</v>
      </c>
      <c r="B124" t="str">
        <f t="shared" si="5"/>
        <v>Sheffield United</v>
      </c>
      <c r="C124" t="str" cm="1">
        <f t="array" ref="C124">_xlfn.IFS(H124="","",
H124="Mål","Goalkeeper",H124="Forsvar","Defense",H124="Midtbane","Midfield",H124="Angreb","Striker",
H124="Goalkeeper","Goalkeeper",H124="Defense","Defense",H124="Midfield","Midfield",H124="Striker","Striker")</f>
        <v>Midfield</v>
      </c>
      <c r="D124" t="str">
        <f t="shared" si="6"/>
        <v>1.900.000</v>
      </c>
      <c r="E124" t="str">
        <f t="shared" si="7"/>
        <v>0,1%</v>
      </c>
      <c r="F124" t="s">
        <v>338</v>
      </c>
      <c r="G124" t="s">
        <v>18</v>
      </c>
      <c r="H124" t="s">
        <v>730</v>
      </c>
      <c r="I124" t="s">
        <v>1067</v>
      </c>
      <c r="J124" t="s">
        <v>884</v>
      </c>
    </row>
    <row r="125" spans="1:10" x14ac:dyDescent="0.3">
      <c r="A125" t="str">
        <f t="shared" si="4"/>
        <v>Luke Thomas</v>
      </c>
      <c r="B125" t="str">
        <f t="shared" si="5"/>
        <v>Leicester City</v>
      </c>
      <c r="C125" t="str" cm="1">
        <f t="array" ref="C125">_xlfn.IFS(H125="","",
H125="Mål","Goalkeeper",H125="Forsvar","Defense",H125="Midtbane","Midfield",H125="Angreb","Striker",
H125="Goalkeeper","Goalkeeper",H125="Defense","Defense",H125="Midfield","Midfield",H125="Striker","Striker")</f>
        <v>Defense</v>
      </c>
      <c r="D125" t="str">
        <f t="shared" si="6"/>
        <v>2.813.000</v>
      </c>
      <c r="E125" t="str">
        <f t="shared" si="7"/>
        <v>2,0%</v>
      </c>
      <c r="F125" t="s">
        <v>507</v>
      </c>
      <c r="G125" t="s">
        <v>27</v>
      </c>
      <c r="H125" t="s">
        <v>731</v>
      </c>
      <c r="I125" t="s">
        <v>1374</v>
      </c>
      <c r="J125" t="s">
        <v>937</v>
      </c>
    </row>
    <row r="126" spans="1:10" x14ac:dyDescent="0.3">
      <c r="A126" t="str">
        <f t="shared" si="4"/>
        <v>Eberechi Eze</v>
      </c>
      <c r="B126" t="str">
        <f t="shared" si="5"/>
        <v>Crystal Palace</v>
      </c>
      <c r="C126" t="str" cm="1">
        <f t="array" ref="C126">_xlfn.IFS(H126="","",
H126="Mål","Goalkeeper",H126="Forsvar","Defense",H126="Midtbane","Midfield",H126="Angreb","Striker",
H126="Goalkeeper","Goalkeeper",H126="Defense","Defense",H126="Midfield","Midfield",H126="Striker","Striker")</f>
        <v>Midfield</v>
      </c>
      <c r="D126" t="str">
        <f t="shared" si="6"/>
        <v>4.599.000</v>
      </c>
      <c r="E126" t="str">
        <f t="shared" si="7"/>
        <v>2,5%</v>
      </c>
      <c r="F126" t="s">
        <v>653</v>
      </c>
      <c r="G126" t="s">
        <v>19</v>
      </c>
      <c r="H126" t="s">
        <v>730</v>
      </c>
      <c r="I126" t="s">
        <v>1368</v>
      </c>
      <c r="J126" t="s">
        <v>895</v>
      </c>
    </row>
    <row r="127" spans="1:10" x14ac:dyDescent="0.3">
      <c r="A127" t="str">
        <f t="shared" si="4"/>
        <v>Martin Dubravka</v>
      </c>
      <c r="B127" t="str">
        <f t="shared" si="5"/>
        <v>Newcastle</v>
      </c>
      <c r="C127" t="str" cm="1">
        <f t="array" ref="C127">_xlfn.IFS(H127="","",
H127="Mål","Goalkeeper",H127="Forsvar","Defense",H127="Midtbane","Midfield",H127="Angreb","Striker",
H127="Goalkeeper","Goalkeeper",H127="Defense","Defense",H127="Midfield","Midfield",H127="Striker","Striker")</f>
        <v>Goalkeeper</v>
      </c>
      <c r="D127" t="str">
        <f t="shared" si="6"/>
        <v>4.517.000</v>
      </c>
      <c r="E127" t="str">
        <f t="shared" si="7"/>
        <v>3,0%</v>
      </c>
      <c r="F127" t="s">
        <v>42</v>
      </c>
      <c r="G127" t="s">
        <v>13</v>
      </c>
      <c r="H127" t="s">
        <v>729</v>
      </c>
      <c r="I127" t="s">
        <v>1035</v>
      </c>
      <c r="J127" t="s">
        <v>906</v>
      </c>
    </row>
    <row r="128" spans="1:10" x14ac:dyDescent="0.3">
      <c r="A128" t="str">
        <f t="shared" si="4"/>
        <v>Rob Holding</v>
      </c>
      <c r="B128" t="str">
        <f t="shared" si="5"/>
        <v>Arsenal</v>
      </c>
      <c r="C128" t="str" cm="1">
        <f t="array" ref="C128">_xlfn.IFS(H128="","",
H128="Mål","Goalkeeper",H128="Forsvar","Defense",H128="Midtbane","Midfield",H128="Angreb","Striker",
H128="Goalkeeper","Goalkeeper",H128="Defense","Defense",H128="Midfield","Midfield",H128="Striker","Striker")</f>
        <v>Defense</v>
      </c>
      <c r="D128" t="str">
        <f t="shared" si="6"/>
        <v>3.539.000</v>
      </c>
      <c r="E128" t="str">
        <f t="shared" si="7"/>
        <v>3,5%</v>
      </c>
      <c r="F128" t="s">
        <v>110</v>
      </c>
      <c r="G128" t="s">
        <v>1</v>
      </c>
      <c r="H128" t="s">
        <v>731</v>
      </c>
      <c r="I128" t="s">
        <v>1187</v>
      </c>
      <c r="J128" t="s">
        <v>922</v>
      </c>
    </row>
    <row r="129" spans="1:10" x14ac:dyDescent="0.3">
      <c r="A129" t="str">
        <f t="shared" si="4"/>
        <v>Mateusz Klich</v>
      </c>
      <c r="B129" t="str">
        <f t="shared" si="5"/>
        <v>Leeds United</v>
      </c>
      <c r="C129" t="str" cm="1">
        <f t="array" ref="C129">_xlfn.IFS(H129="","",
H129="Mål","Goalkeeper",H129="Forsvar","Defense",H129="Midtbane","Midfield",H129="Angreb","Striker",
H129="Goalkeeper","Goalkeeper",H129="Defense","Defense",H129="Midfield","Midfield",H129="Striker","Striker")</f>
        <v>Midfield</v>
      </c>
      <c r="D129" t="str">
        <f t="shared" si="6"/>
        <v>4.409.000</v>
      </c>
      <c r="E129" t="str">
        <f t="shared" si="7"/>
        <v>2,3%</v>
      </c>
      <c r="F129" t="s">
        <v>587</v>
      </c>
      <c r="G129" t="s">
        <v>648</v>
      </c>
      <c r="H129" t="s">
        <v>730</v>
      </c>
      <c r="I129" t="s">
        <v>1352</v>
      </c>
      <c r="J129" t="s">
        <v>910</v>
      </c>
    </row>
    <row r="130" spans="1:10" x14ac:dyDescent="0.3">
      <c r="A130" t="str">
        <f t="shared" si="4"/>
        <v>Jorginho</v>
      </c>
      <c r="B130" t="str">
        <f t="shared" si="5"/>
        <v>Chelsea</v>
      </c>
      <c r="C130" t="str" cm="1">
        <f t="array" ref="C130">_xlfn.IFS(H130="","",
H130="Mål","Goalkeeper",H130="Forsvar","Defense",H130="Midtbane","Midfield",H130="Angreb","Striker",
H130="Goalkeeper","Goalkeeper",H130="Defense","Defense",H130="Midfield","Midfield",H130="Striker","Striker")</f>
        <v>Midfield</v>
      </c>
      <c r="D130" t="str">
        <f t="shared" si="6"/>
        <v>6.123.000</v>
      </c>
      <c r="E130" t="str">
        <f t="shared" si="7"/>
        <v>1,8%</v>
      </c>
      <c r="F130" t="s">
        <v>286</v>
      </c>
      <c r="G130" t="s">
        <v>3</v>
      </c>
      <c r="H130" t="s">
        <v>730</v>
      </c>
      <c r="I130" t="s">
        <v>1188</v>
      </c>
      <c r="J130" t="s">
        <v>904</v>
      </c>
    </row>
    <row r="131" spans="1:10" x14ac:dyDescent="0.3">
      <c r="A131" t="str">
        <f t="shared" ref="A131:A194" si="8">IF(F131&lt;&gt;"",F131,"")</f>
        <v>Hal Robson-Kanu</v>
      </c>
      <c r="B131" t="str">
        <f t="shared" ref="B131:B194" si="9">IF(G131&lt;&gt;"",G131,"")</f>
        <v>West Bromwich</v>
      </c>
      <c r="C131" t="str" cm="1">
        <f t="array" ref="C131">_xlfn.IFS(H131="","",
H131="Mål","Goalkeeper",H131="Forsvar","Defense",H131="Midtbane","Midfield",H131="Angreb","Striker",
H131="Goalkeeper","Goalkeeper",H131="Defense","Defense",H131="Midfield","Midfield",H131="Striker","Striker")</f>
        <v>Striker</v>
      </c>
      <c r="D131" t="str">
        <f t="shared" ref="D131:D194" si="10">IF(I131&lt;&gt;"",I131,"")</f>
        <v>2.523.000</v>
      </c>
      <c r="E131" t="str">
        <f t="shared" ref="E131:E194" si="11">IF(J131&lt;&gt;"",J131,"")</f>
        <v>0,1%</v>
      </c>
      <c r="F131" t="s">
        <v>564</v>
      </c>
      <c r="G131" t="s">
        <v>647</v>
      </c>
      <c r="H131" t="s">
        <v>732</v>
      </c>
      <c r="I131" t="s">
        <v>1133</v>
      </c>
      <c r="J131" t="s">
        <v>884</v>
      </c>
    </row>
    <row r="132" spans="1:10" x14ac:dyDescent="0.3">
      <c r="A132" t="str">
        <f t="shared" si="8"/>
        <v>Emile Smith Rowe</v>
      </c>
      <c r="B132" t="str">
        <f t="shared" si="9"/>
        <v>Arsenal</v>
      </c>
      <c r="C132" t="str" cm="1">
        <f t="array" ref="C132">_xlfn.IFS(H132="","",
H132="Mål","Goalkeeper",H132="Forsvar","Defense",H132="Midtbane","Midfield",H132="Angreb","Striker",
H132="Goalkeeper","Goalkeeper",H132="Defense","Defense",H132="Midfield","Midfield",H132="Striker","Striker")</f>
        <v>Midfield</v>
      </c>
      <c r="D132" t="str">
        <f t="shared" si="10"/>
        <v>2.802.000</v>
      </c>
      <c r="E132" t="str">
        <f t="shared" si="11"/>
        <v>46,0%</v>
      </c>
      <c r="F132" t="s">
        <v>615</v>
      </c>
      <c r="G132" t="s">
        <v>1</v>
      </c>
      <c r="H132" t="s">
        <v>730</v>
      </c>
      <c r="I132" t="s">
        <v>1505</v>
      </c>
      <c r="J132" t="s">
        <v>1506</v>
      </c>
    </row>
    <row r="133" spans="1:10" x14ac:dyDescent="0.3">
      <c r="A133" t="str">
        <f t="shared" si="8"/>
        <v>Rodrigo Hernandez</v>
      </c>
      <c r="B133" t="str">
        <f t="shared" si="9"/>
        <v>Manchester City</v>
      </c>
      <c r="C133" t="str" cm="1">
        <f t="array" ref="C133">_xlfn.IFS(H133="","",
H133="Mål","Goalkeeper",H133="Forsvar","Defense",H133="Midtbane","Midfield",H133="Angreb","Striker",
H133="Goalkeeper","Goalkeeper",H133="Defense","Defense",H133="Midfield","Midfield",H133="Striker","Striker")</f>
        <v>Midfield</v>
      </c>
      <c r="D133" t="str">
        <f t="shared" si="10"/>
        <v>5.164.000</v>
      </c>
      <c r="E133" t="str">
        <f t="shared" si="11"/>
        <v>3,0%</v>
      </c>
      <c r="F133" t="s">
        <v>726</v>
      </c>
      <c r="G133" t="s">
        <v>16</v>
      </c>
      <c r="H133" t="s">
        <v>730</v>
      </c>
      <c r="I133" t="s">
        <v>1066</v>
      </c>
      <c r="J133" t="s">
        <v>906</v>
      </c>
    </row>
    <row r="134" spans="1:10" x14ac:dyDescent="0.3">
      <c r="A134" t="str">
        <f t="shared" si="8"/>
        <v>Scott Dann</v>
      </c>
      <c r="B134" t="str">
        <f t="shared" si="9"/>
        <v>Crystal Palace</v>
      </c>
      <c r="C134" t="str" cm="1">
        <f t="array" ref="C134">_xlfn.IFS(H134="","",
H134="Mål","Goalkeeper",H134="Forsvar","Defense",H134="Midtbane","Midfield",H134="Angreb","Striker",
H134="Goalkeeper","Goalkeeper",H134="Defense","Defense",H134="Midfield","Midfield",H134="Striker","Striker")</f>
        <v>Defense</v>
      </c>
      <c r="D134" t="str">
        <f t="shared" si="10"/>
        <v>2.945.000</v>
      </c>
      <c r="E134" t="str">
        <f t="shared" si="11"/>
        <v>0,5%</v>
      </c>
      <c r="F134" t="s">
        <v>77</v>
      </c>
      <c r="G134" t="s">
        <v>19</v>
      </c>
      <c r="H134" t="s">
        <v>731</v>
      </c>
      <c r="I134" t="s">
        <v>1383</v>
      </c>
      <c r="J134" t="s">
        <v>888</v>
      </c>
    </row>
    <row r="135" spans="1:10" x14ac:dyDescent="0.3">
      <c r="A135" t="str">
        <f t="shared" si="8"/>
        <v>Kortney Hause</v>
      </c>
      <c r="B135" t="str">
        <f t="shared" si="9"/>
        <v>Aston Villa</v>
      </c>
      <c r="C135" t="str" cm="1">
        <f t="array" ref="C135">_xlfn.IFS(H135="","",
H135="Mål","Goalkeeper",H135="Forsvar","Defense",H135="Midtbane","Midfield",H135="Angreb","Striker",
H135="Goalkeeper","Goalkeeper",H135="Defense","Defense",H135="Midfield","Midfield",H135="Striker","Striker")</f>
        <v>Defense</v>
      </c>
      <c r="D135" t="str">
        <f t="shared" si="10"/>
        <v>1.922.000</v>
      </c>
      <c r="E135" t="str">
        <f t="shared" si="11"/>
        <v>5,1%</v>
      </c>
      <c r="F135" t="s">
        <v>229</v>
      </c>
      <c r="G135" t="s">
        <v>9</v>
      </c>
      <c r="H135" t="s">
        <v>731</v>
      </c>
      <c r="I135" t="s">
        <v>1436</v>
      </c>
      <c r="J135" t="s">
        <v>1405</v>
      </c>
    </row>
    <row r="136" spans="1:10" x14ac:dyDescent="0.3">
      <c r="A136" t="str">
        <f t="shared" si="8"/>
        <v>Thiago Alcantara</v>
      </c>
      <c r="B136" t="str">
        <f t="shared" si="9"/>
        <v>Liverpool</v>
      </c>
      <c r="C136" t="str" cm="1">
        <f t="array" ref="C136">_xlfn.IFS(H136="","",
H136="Mål","Goalkeeper",H136="Forsvar","Defense",H136="Midtbane","Midfield",H136="Angreb","Striker",
H136="Goalkeeper","Goalkeeper",H136="Defense","Defense",H136="Midfield","Midfield",H136="Striker","Striker")</f>
        <v>Midfield</v>
      </c>
      <c r="D136" t="str">
        <f t="shared" si="10"/>
        <v>6.598.000</v>
      </c>
      <c r="E136" t="str">
        <f t="shared" si="11"/>
        <v>1,8%</v>
      </c>
      <c r="F136" t="s">
        <v>696</v>
      </c>
      <c r="G136" t="s">
        <v>20</v>
      </c>
      <c r="H136" t="s">
        <v>730</v>
      </c>
      <c r="I136" t="s">
        <v>1208</v>
      </c>
      <c r="J136" t="s">
        <v>904</v>
      </c>
    </row>
    <row r="137" spans="1:10" x14ac:dyDescent="0.3">
      <c r="A137" t="str">
        <f t="shared" si="8"/>
        <v>Wilfred Ndidi</v>
      </c>
      <c r="B137" t="str">
        <f t="shared" si="9"/>
        <v>Leicester City</v>
      </c>
      <c r="C137" t="str" cm="1">
        <f t="array" ref="C137">_xlfn.IFS(H137="","",
H137="Mål","Goalkeeper",H137="Forsvar","Defense",H137="Midtbane","Midfield",H137="Angreb","Striker",
H137="Goalkeeper","Goalkeeper",H137="Defense","Defense",H137="Midfield","Midfield",H137="Striker","Striker")</f>
        <v>Midfield</v>
      </c>
      <c r="D137" t="str">
        <f t="shared" si="10"/>
        <v>4.184.000</v>
      </c>
      <c r="E137" t="str">
        <f t="shared" si="11"/>
        <v>2,9%</v>
      </c>
      <c r="F137" t="s">
        <v>474</v>
      </c>
      <c r="G137" t="s">
        <v>27</v>
      </c>
      <c r="H137" t="s">
        <v>730</v>
      </c>
      <c r="I137" t="s">
        <v>1090</v>
      </c>
      <c r="J137" t="s">
        <v>892</v>
      </c>
    </row>
    <row r="138" spans="1:10" x14ac:dyDescent="0.3">
      <c r="A138" t="str">
        <f t="shared" si="8"/>
        <v>Moises Caicedo</v>
      </c>
      <c r="B138" t="str">
        <f t="shared" si="9"/>
        <v>Brighton and Hove</v>
      </c>
      <c r="C138" t="str" cm="1">
        <f t="array" ref="C138">_xlfn.IFS(H138="","",
H138="Mål","Goalkeeper",H138="Forsvar","Defense",H138="Midtbane","Midfield",H138="Angreb","Striker",
H138="Goalkeeper","Goalkeeper",H138="Defense","Defense",H138="Midfield","Midfield",H138="Striker","Striker")</f>
        <v>Midfield</v>
      </c>
      <c r="D138" t="str">
        <f t="shared" si="10"/>
        <v>2.420.000</v>
      </c>
      <c r="E138" t="str">
        <f t="shared" si="11"/>
        <v>0,0%</v>
      </c>
      <c r="F138" t="s">
        <v>931</v>
      </c>
      <c r="G138" t="s">
        <v>25</v>
      </c>
      <c r="H138" t="s">
        <v>730</v>
      </c>
      <c r="I138" t="s">
        <v>964</v>
      </c>
      <c r="J138" t="s">
        <v>809</v>
      </c>
    </row>
    <row r="139" spans="1:10" x14ac:dyDescent="0.3">
      <c r="A139" t="str">
        <f t="shared" si="8"/>
        <v>Marek Rodak</v>
      </c>
      <c r="B139" t="str">
        <f t="shared" si="9"/>
        <v>Fulham</v>
      </c>
      <c r="C139" t="str" cm="1">
        <f t="array" ref="C139">_xlfn.IFS(H139="","",
H139="Mål","Goalkeeper",H139="Forsvar","Defense",H139="Midtbane","Midfield",H139="Angreb","Striker",
H139="Goalkeeper","Goalkeeper",H139="Defense","Defense",H139="Midfield","Midfield",H139="Striker","Striker")</f>
        <v>Goalkeeper</v>
      </c>
      <c r="D139" t="str">
        <f t="shared" si="10"/>
        <v>2.890.000</v>
      </c>
      <c r="E139" t="str">
        <f t="shared" si="11"/>
        <v>0,0%</v>
      </c>
      <c r="F139" t="s">
        <v>569</v>
      </c>
      <c r="G139" t="s">
        <v>539</v>
      </c>
      <c r="H139" t="s">
        <v>729</v>
      </c>
      <c r="I139" t="s">
        <v>998</v>
      </c>
      <c r="J139" t="s">
        <v>809</v>
      </c>
    </row>
    <row r="140" spans="1:10" x14ac:dyDescent="0.3">
      <c r="A140" t="str">
        <f t="shared" si="8"/>
        <v>Ezri Konsa Ngoyo</v>
      </c>
      <c r="B140" t="str">
        <f t="shared" si="9"/>
        <v>Aston Villa</v>
      </c>
      <c r="C140" t="str" cm="1">
        <f t="array" ref="C140">_xlfn.IFS(H140="","",
H140="Mål","Goalkeeper",H140="Forsvar","Defense",H140="Midtbane","Midfield",H140="Angreb","Striker",
H140="Goalkeeper","Goalkeeper",H140="Defense","Defense",H140="Midfield","Midfield",H140="Striker","Striker")</f>
        <v>Defense</v>
      </c>
      <c r="D140" t="str">
        <f t="shared" si="10"/>
        <v>4.532.000</v>
      </c>
      <c r="E140" t="str">
        <f t="shared" si="11"/>
        <v>0,6%</v>
      </c>
      <c r="F140" t="s">
        <v>881</v>
      </c>
      <c r="G140" t="s">
        <v>9</v>
      </c>
      <c r="H140" t="s">
        <v>731</v>
      </c>
      <c r="I140" t="s">
        <v>1126</v>
      </c>
      <c r="J140" t="s">
        <v>897</v>
      </c>
    </row>
    <row r="141" spans="1:10" x14ac:dyDescent="0.3">
      <c r="A141" t="str">
        <f t="shared" si="8"/>
        <v>Scott McTominay</v>
      </c>
      <c r="B141" t="str">
        <f t="shared" si="9"/>
        <v>Manchester United</v>
      </c>
      <c r="C141" t="str" cm="1">
        <f t="array" ref="C141">_xlfn.IFS(H141="","",
H141="Mål","Goalkeeper",H141="Forsvar","Defense",H141="Midtbane","Midfield",H141="Angreb","Striker",
H141="Goalkeeper","Goalkeeper",H141="Defense","Defense",H141="Midfield","Midfield",H141="Striker","Striker")</f>
        <v>Midfield</v>
      </c>
      <c r="D141" t="str">
        <f t="shared" si="10"/>
        <v>4.323.000</v>
      </c>
      <c r="E141" t="str">
        <f t="shared" si="11"/>
        <v>14,4%</v>
      </c>
      <c r="F141" t="s">
        <v>78</v>
      </c>
      <c r="G141" t="s">
        <v>31</v>
      </c>
      <c r="H141" t="s">
        <v>730</v>
      </c>
      <c r="I141" t="s">
        <v>1497</v>
      </c>
      <c r="J141" t="s">
        <v>1498</v>
      </c>
    </row>
    <row r="142" spans="1:10" x14ac:dyDescent="0.3">
      <c r="A142" t="str">
        <f t="shared" si="8"/>
        <v>Jake Livermore</v>
      </c>
      <c r="B142" t="str">
        <f t="shared" si="9"/>
        <v>West Bromwich</v>
      </c>
      <c r="C142" t="str" cm="1">
        <f t="array" ref="C142">_xlfn.IFS(H142="","",
H142="Mål","Goalkeeper",H142="Forsvar","Defense",H142="Midtbane","Midfield",H142="Angreb","Striker",
H142="Goalkeeper","Goalkeeper",H142="Defense","Defense",H142="Midfield","Midfield",H142="Striker","Striker")</f>
        <v>Midfield</v>
      </c>
      <c r="D142" t="str">
        <f t="shared" si="10"/>
        <v>2.964.000</v>
      </c>
      <c r="E142" t="str">
        <f t="shared" si="11"/>
        <v>0,1%</v>
      </c>
      <c r="F142" t="s">
        <v>577</v>
      </c>
      <c r="G142" t="s">
        <v>647</v>
      </c>
      <c r="H142" t="s">
        <v>730</v>
      </c>
      <c r="I142" t="s">
        <v>1056</v>
      </c>
      <c r="J142" t="s">
        <v>884</v>
      </c>
    </row>
    <row r="143" spans="1:10" x14ac:dyDescent="0.3">
      <c r="A143" t="str">
        <f t="shared" si="8"/>
        <v>Rui Patricio</v>
      </c>
      <c r="B143" t="str">
        <f t="shared" si="9"/>
        <v>Wolverhampton</v>
      </c>
      <c r="C143" t="str" cm="1">
        <f t="array" ref="C143">_xlfn.IFS(H143="","",
H143="Mål","Goalkeeper",H143="Forsvar","Defense",H143="Midtbane","Midfield",H143="Angreb","Striker",
H143="Goalkeeper","Goalkeeper",H143="Defense","Defense",H143="Midfield","Midfield",H143="Striker","Striker")</f>
        <v>Goalkeeper</v>
      </c>
      <c r="D143" t="str">
        <f t="shared" si="10"/>
        <v>5.378.000</v>
      </c>
      <c r="E143" t="str">
        <f t="shared" si="11"/>
        <v>5,4%</v>
      </c>
      <c r="F143" t="s">
        <v>220</v>
      </c>
      <c r="G143" t="s">
        <v>46</v>
      </c>
      <c r="H143" t="s">
        <v>729</v>
      </c>
      <c r="I143" t="s">
        <v>1203</v>
      </c>
      <c r="J143" t="s">
        <v>1204</v>
      </c>
    </row>
    <row r="144" spans="1:10" x14ac:dyDescent="0.3">
      <c r="A144" t="str">
        <f t="shared" si="8"/>
        <v>Erik Lamela</v>
      </c>
      <c r="B144" t="str">
        <f t="shared" si="9"/>
        <v>Tottenham</v>
      </c>
      <c r="C144" t="str" cm="1">
        <f t="array" ref="C144">_xlfn.IFS(H144="","",
H144="Mål","Goalkeeper",H144="Forsvar","Defense",H144="Midtbane","Midfield",H144="Angreb","Striker",
H144="Goalkeeper","Goalkeeper",H144="Defense","Defense",H144="Midfield","Midfield",H144="Striker","Striker")</f>
        <v>Midfield</v>
      </c>
      <c r="D144" t="str">
        <f t="shared" si="10"/>
        <v>3.673.000</v>
      </c>
      <c r="E144" t="str">
        <f t="shared" si="11"/>
        <v>0,7%</v>
      </c>
      <c r="F144" t="s">
        <v>291</v>
      </c>
      <c r="G144" t="s">
        <v>5</v>
      </c>
      <c r="H144" t="s">
        <v>730</v>
      </c>
      <c r="I144" t="s">
        <v>1326</v>
      </c>
      <c r="J144" t="s">
        <v>889</v>
      </c>
    </row>
    <row r="145" spans="1:10" x14ac:dyDescent="0.3">
      <c r="A145" t="str">
        <f t="shared" si="8"/>
        <v>Harry Winks</v>
      </c>
      <c r="B145" t="str">
        <f t="shared" si="9"/>
        <v>Tottenham</v>
      </c>
      <c r="C145" t="str" cm="1">
        <f t="array" ref="C145">_xlfn.IFS(H145="","",
H145="Mål","Goalkeeper",H145="Forsvar","Defense",H145="Midtbane","Midfield",H145="Angreb","Striker",
H145="Goalkeeper","Goalkeeper",H145="Defense","Defense",H145="Midfield","Midfield",H145="Striker","Striker")</f>
        <v>Midfield</v>
      </c>
      <c r="D145" t="str">
        <f t="shared" si="10"/>
        <v>3.076.000</v>
      </c>
      <c r="E145" t="str">
        <f t="shared" si="11"/>
        <v>1,3%</v>
      </c>
      <c r="F145" t="s">
        <v>358</v>
      </c>
      <c r="G145" t="s">
        <v>5</v>
      </c>
      <c r="H145" t="s">
        <v>730</v>
      </c>
      <c r="I145" t="s">
        <v>1402</v>
      </c>
      <c r="J145" t="s">
        <v>899</v>
      </c>
    </row>
    <row r="146" spans="1:10" x14ac:dyDescent="0.3">
      <c r="A146" t="str">
        <f t="shared" si="8"/>
        <v>Alex McCarthy</v>
      </c>
      <c r="B146" t="str">
        <f t="shared" si="9"/>
        <v>Southampton</v>
      </c>
      <c r="C146" t="str" cm="1">
        <f t="array" ref="C146">_xlfn.IFS(H146="","",
H146="Mål","Goalkeeper",H146="Forsvar","Defense",H146="Midtbane","Midfield",H146="Angreb","Striker",
H146="Goalkeeper","Goalkeeper",H146="Defense","Defense",H146="Midfield","Midfield",H146="Striker","Striker")</f>
        <v>Goalkeeper</v>
      </c>
      <c r="D146" t="str">
        <f t="shared" si="10"/>
        <v>4.936.000</v>
      </c>
      <c r="E146" t="str">
        <f t="shared" si="11"/>
        <v>0,7%</v>
      </c>
      <c r="F146" t="s">
        <v>202</v>
      </c>
      <c r="G146" t="s">
        <v>7</v>
      </c>
      <c r="H146" t="s">
        <v>729</v>
      </c>
      <c r="I146" t="s">
        <v>1102</v>
      </c>
      <c r="J146" t="s">
        <v>889</v>
      </c>
    </row>
    <row r="147" spans="1:10" x14ac:dyDescent="0.3">
      <c r="A147" t="str">
        <f t="shared" si="8"/>
        <v>Niels Nkounkou</v>
      </c>
      <c r="B147" t="str">
        <f t="shared" si="9"/>
        <v>Everton</v>
      </c>
      <c r="C147" t="str" cm="1">
        <f t="array" ref="C147">_xlfn.IFS(H147="","",
H147="Mål","Goalkeeper",H147="Forsvar","Defense",H147="Midtbane","Midfield",H147="Angreb","Striker",
H147="Goalkeeper","Goalkeeper",H147="Defense","Defense",H147="Midfield","Midfield",H147="Striker","Striker")</f>
        <v>Defense</v>
      </c>
      <c r="D147" t="str">
        <f t="shared" si="10"/>
        <v>1.895.000</v>
      </c>
      <c r="E147" t="str">
        <f t="shared" si="11"/>
        <v>0,3%</v>
      </c>
      <c r="F147" t="s">
        <v>736</v>
      </c>
      <c r="G147" t="s">
        <v>28</v>
      </c>
      <c r="H147" t="s">
        <v>731</v>
      </c>
      <c r="I147" t="s">
        <v>1167</v>
      </c>
      <c r="J147" t="s">
        <v>886</v>
      </c>
    </row>
    <row r="148" spans="1:10" x14ac:dyDescent="0.3">
      <c r="A148" t="str">
        <f t="shared" si="8"/>
        <v>Andre Gomes</v>
      </c>
      <c r="B148" t="str">
        <f t="shared" si="9"/>
        <v>Everton</v>
      </c>
      <c r="C148" t="str" cm="1">
        <f t="array" ref="C148">_xlfn.IFS(H148="","",
H148="Mål","Goalkeeper",H148="Forsvar","Defense",H148="Midtbane","Midfield",H148="Angreb","Striker",
H148="Goalkeeper","Goalkeeper",H148="Defense","Defense",H148="Midfield","Midfield",H148="Striker","Striker")</f>
        <v>Midfield</v>
      </c>
      <c r="D148" t="str">
        <f t="shared" si="10"/>
        <v>3.772.000</v>
      </c>
      <c r="E148" t="str">
        <f t="shared" si="11"/>
        <v>0,7%</v>
      </c>
      <c r="F148" t="s">
        <v>93</v>
      </c>
      <c r="G148" t="s">
        <v>28</v>
      </c>
      <c r="H148" t="s">
        <v>730</v>
      </c>
      <c r="I148" t="s">
        <v>1427</v>
      </c>
      <c r="J148" t="s">
        <v>889</v>
      </c>
    </row>
    <row r="149" spans="1:10" x14ac:dyDescent="0.3">
      <c r="A149" t="str">
        <f t="shared" si="8"/>
        <v>Dwight Gayle</v>
      </c>
      <c r="B149" t="str">
        <f t="shared" si="9"/>
        <v>Newcastle</v>
      </c>
      <c r="C149" t="str" cm="1">
        <f t="array" ref="C149">_xlfn.IFS(H149="","",
H149="Mål","Goalkeeper",H149="Forsvar","Defense",H149="Midtbane","Midfield",H149="Angreb","Striker",
H149="Goalkeeper","Goalkeeper",H149="Defense","Defense",H149="Midfield","Midfield",H149="Striker","Striker")</f>
        <v>Striker</v>
      </c>
      <c r="D149" t="str">
        <f t="shared" si="10"/>
        <v>3.058.000</v>
      </c>
      <c r="E149" t="str">
        <f t="shared" si="11"/>
        <v>0,3%</v>
      </c>
      <c r="F149" t="s">
        <v>81</v>
      </c>
      <c r="G149" t="s">
        <v>13</v>
      </c>
      <c r="H149" t="s">
        <v>732</v>
      </c>
      <c r="I149" t="s">
        <v>1209</v>
      </c>
      <c r="J149" t="s">
        <v>886</v>
      </c>
    </row>
    <row r="150" spans="1:10" x14ac:dyDescent="0.3">
      <c r="A150" t="str">
        <f t="shared" si="8"/>
        <v>Max Kilman</v>
      </c>
      <c r="B150" t="str">
        <f t="shared" si="9"/>
        <v>Wolverhampton</v>
      </c>
      <c r="C150" t="str" cm="1">
        <f t="array" ref="C150">_xlfn.IFS(H150="","",
H150="Mål","Goalkeeper",H150="Forsvar","Defense",H150="Midtbane","Midfield",H150="Angreb","Striker",
H150="Goalkeeper","Goalkeeper",H150="Defense","Defense",H150="Midfield","Midfield",H150="Striker","Striker")</f>
        <v>Defense</v>
      </c>
      <c r="D150" t="str">
        <f t="shared" si="10"/>
        <v>3.124.000</v>
      </c>
      <c r="E150" t="str">
        <f t="shared" si="11"/>
        <v>0,2%</v>
      </c>
      <c r="F150" t="s">
        <v>165</v>
      </c>
      <c r="G150" t="s">
        <v>46</v>
      </c>
      <c r="H150" t="s">
        <v>731</v>
      </c>
      <c r="I150" t="s">
        <v>1249</v>
      </c>
      <c r="J150" t="s">
        <v>885</v>
      </c>
    </row>
    <row r="151" spans="1:10" x14ac:dyDescent="0.3">
      <c r="A151" t="str">
        <f t="shared" si="8"/>
        <v>Kyle John</v>
      </c>
      <c r="B151" t="str">
        <f t="shared" si="9"/>
        <v>Everton</v>
      </c>
      <c r="C151" t="str" cm="1">
        <f t="array" ref="C151">_xlfn.IFS(H151="","",
H151="Mål","Goalkeeper",H151="Forsvar","Defense",H151="Midtbane","Midfield",H151="Angreb","Striker",
H151="Goalkeeper","Goalkeeper",H151="Defense","Defense",H151="Midfield","Midfield",H151="Striker","Striker")</f>
        <v>Defense</v>
      </c>
      <c r="D151" t="str">
        <f t="shared" si="10"/>
        <v>2.455.000</v>
      </c>
      <c r="E151" t="str">
        <f t="shared" si="11"/>
        <v>0,0%</v>
      </c>
      <c r="F151" t="s">
        <v>981</v>
      </c>
      <c r="G151" t="s">
        <v>28</v>
      </c>
      <c r="H151" t="s">
        <v>731</v>
      </c>
      <c r="I151" t="s">
        <v>1048</v>
      </c>
      <c r="J151" t="s">
        <v>809</v>
      </c>
    </row>
    <row r="152" spans="1:10" x14ac:dyDescent="0.3">
      <c r="A152" t="str">
        <f t="shared" si="8"/>
        <v>Cedric Soares</v>
      </c>
      <c r="B152" t="str">
        <f t="shared" si="9"/>
        <v>Arsenal</v>
      </c>
      <c r="C152" t="str" cm="1">
        <f t="array" ref="C152">_xlfn.IFS(H152="","",
H152="Mål","Goalkeeper",H152="Forsvar","Defense",H152="Midtbane","Midfield",H152="Angreb","Striker",
H152="Goalkeeper","Goalkeeper",H152="Defense","Defense",H152="Midfield","Midfield",H152="Striker","Striker")</f>
        <v>Defense</v>
      </c>
      <c r="D152" t="str">
        <f t="shared" si="10"/>
        <v>2.825.000</v>
      </c>
      <c r="E152" t="str">
        <f t="shared" si="11"/>
        <v>2,0%</v>
      </c>
      <c r="F152" t="s">
        <v>190</v>
      </c>
      <c r="G152" t="s">
        <v>1</v>
      </c>
      <c r="H152" t="s">
        <v>731</v>
      </c>
      <c r="I152" t="s">
        <v>1149</v>
      </c>
      <c r="J152" t="s">
        <v>937</v>
      </c>
    </row>
    <row r="153" spans="1:10" x14ac:dyDescent="0.3">
      <c r="A153" t="str">
        <f t="shared" si="8"/>
        <v>Giovani Lo Celso</v>
      </c>
      <c r="B153" t="str">
        <f t="shared" si="9"/>
        <v>Tottenham</v>
      </c>
      <c r="C153" t="str" cm="1">
        <f t="array" ref="C153">_xlfn.IFS(H153="","",
H153="Mål","Goalkeeper",H153="Forsvar","Defense",H153="Midtbane","Midfield",H153="Angreb","Striker",
H153="Goalkeeper","Goalkeeper",H153="Defense","Defense",H153="Midfield","Midfield",H153="Striker","Striker")</f>
        <v>Midfield</v>
      </c>
      <c r="D153" t="str">
        <f t="shared" si="10"/>
        <v>5.076.000</v>
      </c>
      <c r="E153" t="str">
        <f t="shared" si="11"/>
        <v>0,3%</v>
      </c>
      <c r="F153" t="s">
        <v>288</v>
      </c>
      <c r="G153" t="s">
        <v>5</v>
      </c>
      <c r="H153" t="s">
        <v>730</v>
      </c>
      <c r="I153" t="s">
        <v>1255</v>
      </c>
      <c r="J153" t="s">
        <v>886</v>
      </c>
    </row>
    <row r="154" spans="1:10" x14ac:dyDescent="0.3">
      <c r="A154" t="str">
        <f t="shared" si="8"/>
        <v>Illan Meslier</v>
      </c>
      <c r="B154" t="str">
        <f t="shared" si="9"/>
        <v>Leeds United</v>
      </c>
      <c r="C154" t="str" cm="1">
        <f t="array" ref="C154">_xlfn.IFS(H154="","",
H154="Mål","Goalkeeper",H154="Forsvar","Defense",H154="Midtbane","Midfield",H154="Angreb","Striker",
H154="Goalkeeper","Goalkeeper",H154="Defense","Defense",H154="Midfield","Midfield",H154="Striker","Striker")</f>
        <v>Goalkeeper</v>
      </c>
      <c r="D154" t="str">
        <f t="shared" si="10"/>
        <v>4.694.000</v>
      </c>
      <c r="E154" t="str">
        <f t="shared" si="11"/>
        <v>23,0%</v>
      </c>
      <c r="F154" t="s">
        <v>579</v>
      </c>
      <c r="G154" t="s">
        <v>648</v>
      </c>
      <c r="H154" t="s">
        <v>729</v>
      </c>
      <c r="I154" t="s">
        <v>1439</v>
      </c>
      <c r="J154" t="s">
        <v>1440</v>
      </c>
    </row>
    <row r="155" spans="1:10" x14ac:dyDescent="0.3">
      <c r="A155" t="str">
        <f t="shared" si="8"/>
        <v>Calum Chambers</v>
      </c>
      <c r="B155" t="str">
        <f t="shared" si="9"/>
        <v>Arsenal</v>
      </c>
      <c r="C155" t="str" cm="1">
        <f t="array" ref="C155">_xlfn.IFS(H155="","",
H155="Mål","Goalkeeper",H155="Forsvar","Defense",H155="Midtbane","Midfield",H155="Angreb","Striker",
H155="Goalkeeper","Goalkeeper",H155="Defense","Defense",H155="Midfield","Midfield",H155="Striker","Striker")</f>
        <v>Defense</v>
      </c>
      <c r="D155" t="str">
        <f t="shared" si="10"/>
        <v>2.793.000</v>
      </c>
      <c r="E155" t="str">
        <f t="shared" si="11"/>
        <v>2,1%</v>
      </c>
      <c r="F155" t="s">
        <v>47</v>
      </c>
      <c r="G155" t="s">
        <v>1</v>
      </c>
      <c r="H155" t="s">
        <v>731</v>
      </c>
      <c r="I155" t="s">
        <v>1200</v>
      </c>
      <c r="J155" t="s">
        <v>973</v>
      </c>
    </row>
    <row r="156" spans="1:10" x14ac:dyDescent="0.3">
      <c r="A156" t="str">
        <f t="shared" si="8"/>
        <v>Niall Huggins</v>
      </c>
      <c r="B156" t="str">
        <f t="shared" si="9"/>
        <v>Leeds United</v>
      </c>
      <c r="C156" t="str" cm="1">
        <f t="array" ref="C156">_xlfn.IFS(H156="","",
H156="Mål","Goalkeeper",H156="Forsvar","Defense",H156="Midtbane","Midfield",H156="Angreb","Striker",
H156="Goalkeeper","Goalkeeper",H156="Defense","Defense",H156="Midfield","Midfield",H156="Striker","Striker")</f>
        <v>Defense</v>
      </c>
      <c r="D156" t="str">
        <f t="shared" si="10"/>
        <v>1.917.000</v>
      </c>
      <c r="E156" t="str">
        <f t="shared" si="11"/>
        <v>0,1%</v>
      </c>
      <c r="F156" t="s">
        <v>869</v>
      </c>
      <c r="G156" t="s">
        <v>648</v>
      </c>
      <c r="H156" t="s">
        <v>731</v>
      </c>
      <c r="I156" t="s">
        <v>1281</v>
      </c>
      <c r="J156" t="s">
        <v>884</v>
      </c>
    </row>
    <row r="157" spans="1:10" x14ac:dyDescent="0.3">
      <c r="A157" t="str">
        <f t="shared" si="8"/>
        <v>Trent Alexander-Arnold</v>
      </c>
      <c r="B157" t="str">
        <f t="shared" si="9"/>
        <v>Liverpool</v>
      </c>
      <c r="C157" t="str" cm="1">
        <f t="array" ref="C157">_xlfn.IFS(H157="","",
H157="Mål","Goalkeeper",H157="Forsvar","Defense",H157="Midtbane","Midfield",H157="Angreb","Striker",
H157="Goalkeeper","Goalkeeper",H157="Defense","Defense",H157="Midfield","Midfield",H157="Striker","Striker")</f>
        <v>Defense</v>
      </c>
      <c r="D157" t="str">
        <f t="shared" si="10"/>
        <v>7.430.000</v>
      </c>
      <c r="E157" t="str">
        <f t="shared" si="11"/>
        <v>5,9%</v>
      </c>
      <c r="F157" t="s">
        <v>327</v>
      </c>
      <c r="G157" t="s">
        <v>20</v>
      </c>
      <c r="H157" t="s">
        <v>731</v>
      </c>
      <c r="I157" t="s">
        <v>1489</v>
      </c>
      <c r="J157" t="s">
        <v>1010</v>
      </c>
    </row>
    <row r="158" spans="1:10" x14ac:dyDescent="0.3">
      <c r="A158" t="str">
        <f t="shared" si="8"/>
        <v>Nathaniel Phillips</v>
      </c>
      <c r="B158" t="str">
        <f t="shared" si="9"/>
        <v>Liverpool</v>
      </c>
      <c r="C158" t="str" cm="1">
        <f t="array" ref="C158">_xlfn.IFS(H158="","",
H158="Mål","Goalkeeper",H158="Forsvar","Defense",H158="Midtbane","Midfield",H158="Angreb","Striker",
H158="Goalkeeper","Goalkeeper",H158="Defense","Defense",H158="Midfield","Midfield",H158="Striker","Striker")</f>
        <v>Defense</v>
      </c>
      <c r="D158" t="str">
        <f t="shared" si="10"/>
        <v>3.919.000</v>
      </c>
      <c r="E158" t="str">
        <f t="shared" si="11"/>
        <v>14,5%</v>
      </c>
      <c r="F158" t="s">
        <v>330</v>
      </c>
      <c r="G158" t="s">
        <v>20</v>
      </c>
      <c r="H158" t="s">
        <v>731</v>
      </c>
      <c r="I158" t="s">
        <v>1273</v>
      </c>
      <c r="J158" t="s">
        <v>1274</v>
      </c>
    </row>
    <row r="159" spans="1:10" x14ac:dyDescent="0.3">
      <c r="A159" t="str">
        <f t="shared" si="8"/>
        <v>Andriy Yarmolenko</v>
      </c>
      <c r="B159" t="str">
        <f t="shared" si="9"/>
        <v>West Ham</v>
      </c>
      <c r="C159" t="str" cm="1">
        <f t="array" ref="C159">_xlfn.IFS(H159="","",
H159="Mål","Goalkeeper",H159="Forsvar","Defense",H159="Midtbane","Midfield",H159="Angreb","Striker",
H159="Goalkeeper","Goalkeeper",H159="Defense","Defense",H159="Midfield","Midfield",H159="Striker","Striker")</f>
        <v>Striker</v>
      </c>
      <c r="D159" t="str">
        <f t="shared" si="10"/>
        <v>3.548.000</v>
      </c>
      <c r="E159" t="str">
        <f t="shared" si="11"/>
        <v>0,1%</v>
      </c>
      <c r="F159" t="s">
        <v>280</v>
      </c>
      <c r="G159" t="s">
        <v>22</v>
      </c>
      <c r="H159" t="s">
        <v>732</v>
      </c>
      <c r="I159" t="s">
        <v>1291</v>
      </c>
      <c r="J159" t="s">
        <v>884</v>
      </c>
    </row>
    <row r="160" spans="1:10" x14ac:dyDescent="0.3">
      <c r="A160" t="str">
        <f t="shared" si="8"/>
        <v>Eric Garcia</v>
      </c>
      <c r="B160" t="str">
        <f t="shared" si="9"/>
        <v>Manchester City</v>
      </c>
      <c r="C160" t="str" cm="1">
        <f t="array" ref="C160">_xlfn.IFS(H160="","",
H160="Mål","Goalkeeper",H160="Forsvar","Defense",H160="Midtbane","Midfield",H160="Angreb","Striker",
H160="Goalkeeper","Goalkeeper",H160="Defense","Defense",H160="Midfield","Midfield",H160="Striker","Striker")</f>
        <v>Defense</v>
      </c>
      <c r="D160" t="str">
        <f t="shared" si="10"/>
        <v>3.483.000</v>
      </c>
      <c r="E160" t="str">
        <f t="shared" si="11"/>
        <v>0,3%</v>
      </c>
      <c r="F160" t="s">
        <v>355</v>
      </c>
      <c r="G160" t="s">
        <v>16</v>
      </c>
      <c r="H160" t="s">
        <v>731</v>
      </c>
      <c r="I160" t="s">
        <v>1119</v>
      </c>
      <c r="J160" t="s">
        <v>886</v>
      </c>
    </row>
    <row r="161" spans="1:10" x14ac:dyDescent="0.3">
      <c r="A161" t="str">
        <f t="shared" si="8"/>
        <v>Ryan Fredericks</v>
      </c>
      <c r="B161" t="str">
        <f t="shared" si="9"/>
        <v>West Ham</v>
      </c>
      <c r="C161" t="str" cm="1">
        <f t="array" ref="C161">_xlfn.IFS(H161="","",
H161="Mål","Goalkeeper",H161="Forsvar","Defense",H161="Midtbane","Midfield",H161="Angreb","Striker",
H161="Goalkeeper","Goalkeeper",H161="Defense","Defense",H161="Midfield","Midfield",H161="Striker","Striker")</f>
        <v>Defense</v>
      </c>
      <c r="D161" t="str">
        <f t="shared" si="10"/>
        <v>2.683.000</v>
      </c>
      <c r="E161" t="str">
        <f t="shared" si="11"/>
        <v>0,2%</v>
      </c>
      <c r="F161" t="s">
        <v>335</v>
      </c>
      <c r="G161" t="s">
        <v>22</v>
      </c>
      <c r="H161" t="s">
        <v>731</v>
      </c>
      <c r="I161" t="s">
        <v>1287</v>
      </c>
      <c r="J161" t="s">
        <v>885</v>
      </c>
    </row>
    <row r="162" spans="1:10" x14ac:dyDescent="0.3">
      <c r="A162" t="str">
        <f t="shared" si="8"/>
        <v>Josh Brownhill</v>
      </c>
      <c r="B162" t="str">
        <f t="shared" si="9"/>
        <v>Burnley</v>
      </c>
      <c r="C162" t="str" cm="1">
        <f t="array" ref="C162">_xlfn.IFS(H162="","",
H162="Mål","Goalkeeper",H162="Forsvar","Defense",H162="Midtbane","Midfield",H162="Angreb","Striker",
H162="Goalkeeper","Goalkeeper",H162="Defense","Defense",H162="Midfield","Midfield",H162="Striker","Striker")</f>
        <v>Midfield</v>
      </c>
      <c r="D162" t="str">
        <f t="shared" si="10"/>
        <v>2.648.000</v>
      </c>
      <c r="E162" t="str">
        <f t="shared" si="11"/>
        <v>0,4%</v>
      </c>
      <c r="F162" t="s">
        <v>106</v>
      </c>
      <c r="G162" t="s">
        <v>11</v>
      </c>
      <c r="H162" t="s">
        <v>730</v>
      </c>
      <c r="I162" t="s">
        <v>1032</v>
      </c>
      <c r="J162" t="s">
        <v>896</v>
      </c>
    </row>
    <row r="163" spans="1:10" x14ac:dyDescent="0.3">
      <c r="A163" t="str">
        <f t="shared" si="8"/>
        <v>Ollie Watkins</v>
      </c>
      <c r="B163" t="str">
        <f t="shared" si="9"/>
        <v>Aston Villa</v>
      </c>
      <c r="C163" t="str" cm="1">
        <f t="array" ref="C163">_xlfn.IFS(H163="","",
H163="Mål","Goalkeeper",H163="Forsvar","Defense",H163="Midtbane","Midfield",H163="Angreb","Striker",
H163="Goalkeeper","Goalkeeper",H163="Defense","Defense",H163="Midfield","Midfield",H163="Striker","Striker")</f>
        <v>Striker</v>
      </c>
      <c r="D163" t="str">
        <f t="shared" si="10"/>
        <v>6.855.000</v>
      </c>
      <c r="E163" t="str">
        <f t="shared" si="11"/>
        <v>9,2%</v>
      </c>
      <c r="F163" t="s">
        <v>685</v>
      </c>
      <c r="G163" t="s">
        <v>9</v>
      </c>
      <c r="H163" t="s">
        <v>732</v>
      </c>
      <c r="I163" t="s">
        <v>1482</v>
      </c>
      <c r="J163" t="s">
        <v>1483</v>
      </c>
    </row>
    <row r="164" spans="1:10" x14ac:dyDescent="0.3">
      <c r="A164" t="str">
        <f t="shared" si="8"/>
        <v>Emerson Palmieri</v>
      </c>
      <c r="B164" t="str">
        <f t="shared" si="9"/>
        <v>Chelsea</v>
      </c>
      <c r="C164" t="str" cm="1">
        <f t="array" ref="C164">_xlfn.IFS(H164="","",
H164="Mål","Goalkeeper",H164="Forsvar","Defense",H164="Midtbane","Midfield",H164="Angreb","Striker",
H164="Goalkeeper","Goalkeeper",H164="Defense","Defense",H164="Midfield","Midfield",H164="Striker","Striker")</f>
        <v>Defense</v>
      </c>
      <c r="D164" t="str">
        <f t="shared" si="10"/>
        <v>2.400.000</v>
      </c>
      <c r="E164" t="str">
        <f t="shared" si="11"/>
        <v>0,1%</v>
      </c>
      <c r="F164" t="s">
        <v>339</v>
      </c>
      <c r="G164" t="s">
        <v>3</v>
      </c>
      <c r="H164" t="s">
        <v>731</v>
      </c>
      <c r="I164" t="s">
        <v>1300</v>
      </c>
      <c r="J164" t="s">
        <v>884</v>
      </c>
    </row>
    <row r="165" spans="1:10" x14ac:dyDescent="0.3">
      <c r="A165" t="str">
        <f t="shared" si="8"/>
        <v>Timo Werner</v>
      </c>
      <c r="B165" t="str">
        <f t="shared" si="9"/>
        <v>Chelsea</v>
      </c>
      <c r="C165" t="str" cm="1">
        <f t="array" ref="C165">_xlfn.IFS(H165="","",
H165="Mål","Goalkeeper",H165="Forsvar","Defense",H165="Midtbane","Midfield",H165="Angreb","Striker",
H165="Goalkeeper","Goalkeeper",H165="Defense","Defense",H165="Midfield","Midfield",H165="Striker","Striker")</f>
        <v>Striker</v>
      </c>
      <c r="D165" t="str">
        <f t="shared" si="10"/>
        <v>9.597.000</v>
      </c>
      <c r="E165" t="str">
        <f t="shared" si="11"/>
        <v>1,4%</v>
      </c>
      <c r="F165" t="s">
        <v>541</v>
      </c>
      <c r="G165" t="s">
        <v>3</v>
      </c>
      <c r="H165" t="s">
        <v>732</v>
      </c>
      <c r="I165" t="s">
        <v>1221</v>
      </c>
      <c r="J165" t="s">
        <v>887</v>
      </c>
    </row>
    <row r="166" spans="1:10" x14ac:dyDescent="0.3">
      <c r="A166" t="str">
        <f t="shared" si="8"/>
        <v>Gareth Bale</v>
      </c>
      <c r="B166" t="str">
        <f t="shared" si="9"/>
        <v>Tottenham</v>
      </c>
      <c r="C166" t="str" cm="1">
        <f t="array" ref="C166">_xlfn.IFS(H166="","",
H166="Mål","Goalkeeper",H166="Forsvar","Defense",H166="Midtbane","Midfield",H166="Angreb","Striker",
H166="Goalkeeper","Goalkeeper",H166="Defense","Defense",H166="Midfield","Midfield",H166="Striker","Striker")</f>
        <v>Midfield</v>
      </c>
      <c r="D166" t="str">
        <f t="shared" si="10"/>
        <v>7.036.000</v>
      </c>
      <c r="E166" t="str">
        <f t="shared" si="11"/>
        <v>7,7%</v>
      </c>
      <c r="F166" t="s">
        <v>701</v>
      </c>
      <c r="G166" t="s">
        <v>5</v>
      </c>
      <c r="H166" t="s">
        <v>730</v>
      </c>
      <c r="I166" t="s">
        <v>1215</v>
      </c>
      <c r="J166" t="s">
        <v>1216</v>
      </c>
    </row>
    <row r="167" spans="1:10" x14ac:dyDescent="0.3">
      <c r="A167" t="str">
        <f t="shared" si="8"/>
        <v>Kamil Grosicki</v>
      </c>
      <c r="B167" t="str">
        <f t="shared" si="9"/>
        <v>West Bromwich</v>
      </c>
      <c r="C167" t="str" cm="1">
        <f t="array" ref="C167">_xlfn.IFS(H167="","",
H167="Mål","Goalkeeper",H167="Forsvar","Defense",H167="Midtbane","Midfield",H167="Angreb","Striker",
H167="Goalkeeper","Goalkeeper",H167="Defense","Defense",H167="Midfield","Midfield",H167="Striker","Striker")</f>
        <v>Midfield</v>
      </c>
      <c r="D167" t="str">
        <f t="shared" si="10"/>
        <v>2.502.000</v>
      </c>
      <c r="E167" t="str">
        <f t="shared" si="11"/>
        <v>0,1%</v>
      </c>
      <c r="F167" t="s">
        <v>578</v>
      </c>
      <c r="G167" t="s">
        <v>647</v>
      </c>
      <c r="H167" t="s">
        <v>730</v>
      </c>
      <c r="I167" t="s">
        <v>1346</v>
      </c>
      <c r="J167" t="s">
        <v>884</v>
      </c>
    </row>
    <row r="168" spans="1:10" x14ac:dyDescent="0.3">
      <c r="A168" t="str">
        <f t="shared" si="8"/>
        <v>Thomas Teye Partey</v>
      </c>
      <c r="B168" t="str">
        <f t="shared" si="9"/>
        <v>Arsenal</v>
      </c>
      <c r="C168" t="str" cm="1">
        <f t="array" ref="C168">_xlfn.IFS(H168="","",
H168="Mål","Goalkeeper",H168="Forsvar","Defense",H168="Midtbane","Midfield",H168="Angreb","Striker",
H168="Goalkeeper","Goalkeeper",H168="Defense","Defense",H168="Midfield","Midfield",H168="Striker","Striker")</f>
        <v>Midfield</v>
      </c>
      <c r="D168" t="str">
        <f t="shared" si="10"/>
        <v>4.954.000</v>
      </c>
      <c r="E168" t="str">
        <f t="shared" si="11"/>
        <v>0,3%</v>
      </c>
      <c r="F168" t="s">
        <v>744</v>
      </c>
      <c r="G168" t="s">
        <v>1</v>
      </c>
      <c r="H168" t="s">
        <v>730</v>
      </c>
      <c r="I168" t="s">
        <v>1434</v>
      </c>
      <c r="J168" t="s">
        <v>886</v>
      </c>
    </row>
    <row r="169" spans="1:10" x14ac:dyDescent="0.3">
      <c r="A169" t="str">
        <f t="shared" si="8"/>
        <v>Moussa Djenepo</v>
      </c>
      <c r="B169" t="str">
        <f t="shared" si="9"/>
        <v>Southampton</v>
      </c>
      <c r="C169" t="str" cm="1">
        <f t="array" ref="C169">_xlfn.IFS(H169="","",
H169="Mål","Goalkeeper",H169="Forsvar","Defense",H169="Midtbane","Midfield",H169="Angreb","Striker",
H169="Goalkeeper","Goalkeeper",H169="Defense","Defense",H169="Midfield","Midfield",H169="Striker","Striker")</f>
        <v>Midfield</v>
      </c>
      <c r="D169" t="str">
        <f t="shared" si="10"/>
        <v>2.764.000</v>
      </c>
      <c r="E169" t="str">
        <f t="shared" si="11"/>
        <v>1,0%</v>
      </c>
      <c r="F169" t="s">
        <v>136</v>
      </c>
      <c r="G169" t="s">
        <v>7</v>
      </c>
      <c r="H169" t="s">
        <v>730</v>
      </c>
      <c r="I169" t="s">
        <v>1396</v>
      </c>
      <c r="J169" t="s">
        <v>898</v>
      </c>
    </row>
    <row r="170" spans="1:10" x14ac:dyDescent="0.3">
      <c r="A170" t="str">
        <f t="shared" si="8"/>
        <v>Ola Aina</v>
      </c>
      <c r="B170" t="str">
        <f t="shared" si="9"/>
        <v>Fulham</v>
      </c>
      <c r="C170" t="str" cm="1">
        <f t="array" ref="C170">_xlfn.IFS(H170="","",
H170="Mål","Goalkeeper",H170="Forsvar","Defense",H170="Midtbane","Midfield",H170="Angreb","Striker",
H170="Goalkeeper","Goalkeeper",H170="Defense","Defense",H170="Midfield","Midfield",H170="Striker","Striker")</f>
        <v>Defense</v>
      </c>
      <c r="D170" t="str">
        <f t="shared" si="10"/>
        <v>3.319.000</v>
      </c>
      <c r="E170" t="str">
        <f t="shared" si="11"/>
        <v>0,3%</v>
      </c>
      <c r="F170" t="s">
        <v>687</v>
      </c>
      <c r="G170" t="s">
        <v>539</v>
      </c>
      <c r="H170" t="s">
        <v>731</v>
      </c>
      <c r="I170" t="s">
        <v>1367</v>
      </c>
      <c r="J170" t="s">
        <v>886</v>
      </c>
    </row>
    <row r="171" spans="1:10" x14ac:dyDescent="0.3">
      <c r="A171" t="str">
        <f t="shared" si="8"/>
        <v>Ibrahima Diallo</v>
      </c>
      <c r="B171" t="str">
        <f t="shared" si="9"/>
        <v>Southampton</v>
      </c>
      <c r="C171" t="str" cm="1">
        <f t="array" ref="C171">_xlfn.IFS(H171="","",
H171="Mål","Goalkeeper",H171="Forsvar","Defense",H171="Midtbane","Midfield",H171="Angreb","Striker",
H171="Goalkeeper","Goalkeeper",H171="Defense","Defense",H171="Midfield","Midfield",H171="Striker","Striker")</f>
        <v>Midfield</v>
      </c>
      <c r="D171" t="str">
        <f t="shared" si="10"/>
        <v>2.413.000</v>
      </c>
      <c r="E171" t="str">
        <f t="shared" si="11"/>
        <v>1,2%</v>
      </c>
      <c r="F171" t="s">
        <v>745</v>
      </c>
      <c r="G171" t="s">
        <v>7</v>
      </c>
      <c r="H171" t="s">
        <v>730</v>
      </c>
      <c r="I171" t="s">
        <v>1418</v>
      </c>
      <c r="J171" t="s">
        <v>890</v>
      </c>
    </row>
    <row r="172" spans="1:10" x14ac:dyDescent="0.3">
      <c r="A172" t="str">
        <f t="shared" si="8"/>
        <v>Sergio Agüero</v>
      </c>
      <c r="B172" t="str">
        <f t="shared" si="9"/>
        <v>Manchester City</v>
      </c>
      <c r="C172" t="str" cm="1">
        <f t="array" ref="C172">_xlfn.IFS(H172="","",
H172="Mål","Goalkeeper",H172="Forsvar","Defense",H172="Midtbane","Midfield",H172="Angreb","Striker",
H172="Goalkeeper","Goalkeeper",H172="Defense","Defense",H172="Midfield","Midfield",H172="Striker","Striker")</f>
        <v>Striker</v>
      </c>
      <c r="D172" t="str">
        <f t="shared" si="10"/>
        <v>8.946.000</v>
      </c>
      <c r="E172" t="str">
        <f t="shared" si="11"/>
        <v>0,8%</v>
      </c>
      <c r="F172" t="s">
        <v>131</v>
      </c>
      <c r="G172" t="s">
        <v>16</v>
      </c>
      <c r="H172" t="s">
        <v>732</v>
      </c>
      <c r="I172" t="s">
        <v>1365</v>
      </c>
      <c r="J172" t="s">
        <v>893</v>
      </c>
    </row>
    <row r="173" spans="1:10" x14ac:dyDescent="0.3">
      <c r="A173" t="str">
        <f t="shared" si="8"/>
        <v>John McGinn</v>
      </c>
      <c r="B173" t="str">
        <f t="shared" si="9"/>
        <v>Aston Villa</v>
      </c>
      <c r="C173" t="str" cm="1">
        <f t="array" ref="C173">_xlfn.IFS(H173="","",
H173="Mål","Goalkeeper",H173="Forsvar","Defense",H173="Midtbane","Midfield",H173="Angreb","Striker",
H173="Goalkeeper","Goalkeeper",H173="Defense","Defense",H173="Midfield","Midfield",H173="Striker","Striker")</f>
        <v>Midfield</v>
      </c>
      <c r="D173" t="str">
        <f t="shared" si="10"/>
        <v>4.365.000</v>
      </c>
      <c r="E173" t="str">
        <f t="shared" si="11"/>
        <v>1,1%</v>
      </c>
      <c r="F173" t="s">
        <v>321</v>
      </c>
      <c r="G173" t="s">
        <v>9</v>
      </c>
      <c r="H173" t="s">
        <v>730</v>
      </c>
      <c r="I173" t="s">
        <v>1040</v>
      </c>
      <c r="J173" t="s">
        <v>891</v>
      </c>
    </row>
    <row r="174" spans="1:10" x14ac:dyDescent="0.3">
      <c r="A174" t="str">
        <f t="shared" si="8"/>
        <v>Joel Matip</v>
      </c>
      <c r="B174" t="str">
        <f t="shared" si="9"/>
        <v>Liverpool</v>
      </c>
      <c r="C174" t="str" cm="1">
        <f t="array" ref="C174">_xlfn.IFS(H174="","",
H174="Mål","Goalkeeper",H174="Forsvar","Defense",H174="Midtbane","Midfield",H174="Angreb","Striker",
H174="Goalkeeper","Goalkeeper",H174="Defense","Defense",H174="Midfield","Midfield",H174="Striker","Striker")</f>
        <v>Defense</v>
      </c>
      <c r="D174" t="str">
        <f t="shared" si="10"/>
        <v>3.916.000</v>
      </c>
      <c r="E174" t="str">
        <f t="shared" si="11"/>
        <v>0,4%</v>
      </c>
      <c r="F174" t="s">
        <v>272</v>
      </c>
      <c r="G174" t="s">
        <v>20</v>
      </c>
      <c r="H174" t="s">
        <v>731</v>
      </c>
      <c r="I174" t="s">
        <v>1254</v>
      </c>
      <c r="J174" t="s">
        <v>896</v>
      </c>
    </row>
    <row r="175" spans="1:10" x14ac:dyDescent="0.3">
      <c r="A175" t="str">
        <f t="shared" si="8"/>
        <v>Ainsley Maitland-Niles</v>
      </c>
      <c r="B175" t="str">
        <f t="shared" si="9"/>
        <v>West Bromwich</v>
      </c>
      <c r="C175" t="str" cm="1">
        <f t="array" ref="C175">_xlfn.IFS(H175="","",
H175="Mål","Goalkeeper",H175="Forsvar","Defense",H175="Midtbane","Midfield",H175="Angreb","Striker",
H175="Goalkeeper","Goalkeeper",H175="Defense","Defense",H175="Midfield","Midfield",H175="Striker","Striker")</f>
        <v>Midfield</v>
      </c>
      <c r="D175" t="str">
        <f t="shared" si="10"/>
        <v>3.593.000</v>
      </c>
      <c r="E175" t="str">
        <f t="shared" si="11"/>
        <v>0,3%</v>
      </c>
      <c r="F175" t="s">
        <v>212</v>
      </c>
      <c r="G175" t="s">
        <v>647</v>
      </c>
      <c r="H175" t="s">
        <v>730</v>
      </c>
      <c r="I175" t="s">
        <v>1114</v>
      </c>
      <c r="J175" t="s">
        <v>886</v>
      </c>
    </row>
    <row r="176" spans="1:10" x14ac:dyDescent="0.3">
      <c r="A176" t="str">
        <f t="shared" si="8"/>
        <v>Andy Robertson</v>
      </c>
      <c r="B176" t="str">
        <f t="shared" si="9"/>
        <v>Liverpool</v>
      </c>
      <c r="C176" t="str" cm="1">
        <f t="array" ref="C176">_xlfn.IFS(H176="","",
H176="Mål","Goalkeeper",H176="Forsvar","Defense",H176="Midtbane","Midfield",H176="Angreb","Striker",
H176="Goalkeeper","Goalkeeper",H176="Defense","Defense",H176="Midfield","Midfield",H176="Striker","Striker")</f>
        <v>Defense</v>
      </c>
      <c r="D176" t="str">
        <f t="shared" si="10"/>
        <v>6.822.000</v>
      </c>
      <c r="E176" t="str">
        <f t="shared" si="11"/>
        <v>2,2%</v>
      </c>
      <c r="F176" t="s">
        <v>41</v>
      </c>
      <c r="G176" t="s">
        <v>20</v>
      </c>
      <c r="H176" t="s">
        <v>731</v>
      </c>
      <c r="I176" t="s">
        <v>1171</v>
      </c>
      <c r="J176" t="s">
        <v>984</v>
      </c>
    </row>
    <row r="177" spans="1:10" x14ac:dyDescent="0.3">
      <c r="A177" t="str">
        <f t="shared" si="8"/>
        <v>Joachim Andersen</v>
      </c>
      <c r="B177" t="str">
        <f t="shared" si="9"/>
        <v>Fulham</v>
      </c>
      <c r="C177" t="str" cm="1">
        <f t="array" ref="C177">_xlfn.IFS(H177="","",
H177="Mål","Goalkeeper",H177="Forsvar","Defense",H177="Midtbane","Midfield",H177="Angreb","Striker",
H177="Goalkeeper","Goalkeeper",H177="Defense","Defense",H177="Midfield","Midfield",H177="Striker","Striker")</f>
        <v>Defense</v>
      </c>
      <c r="D177" t="str">
        <f t="shared" si="10"/>
        <v>3.888.000</v>
      </c>
      <c r="E177" t="str">
        <f t="shared" si="11"/>
        <v>1,5%</v>
      </c>
      <c r="F177" t="s">
        <v>746</v>
      </c>
      <c r="G177" t="s">
        <v>539</v>
      </c>
      <c r="H177" t="s">
        <v>731</v>
      </c>
      <c r="I177" t="s">
        <v>1044</v>
      </c>
      <c r="J177" t="s">
        <v>905</v>
      </c>
    </row>
    <row r="178" spans="1:10" x14ac:dyDescent="0.3">
      <c r="A178" t="str">
        <f t="shared" si="8"/>
        <v>Carney Chukwuemeka</v>
      </c>
      <c r="B178" t="str">
        <f t="shared" si="9"/>
        <v>Aston Villa</v>
      </c>
      <c r="C178" t="str" cm="1">
        <f t="array" ref="C178">_xlfn.IFS(H178="","",
H178="Mål","Goalkeeper",H178="Forsvar","Defense",H178="Midtbane","Midfield",H178="Angreb","Striker",
H178="Goalkeeper","Goalkeeper",H178="Defense","Defense",H178="Midfield","Midfield",H178="Striker","Striker")</f>
        <v>Midfield</v>
      </c>
      <c r="D178" t="str">
        <f t="shared" si="10"/>
        <v>1.972.000</v>
      </c>
      <c r="E178" t="str">
        <f t="shared" si="11"/>
        <v>0,0%</v>
      </c>
      <c r="F178" t="s">
        <v>946</v>
      </c>
      <c r="G178" t="s">
        <v>9</v>
      </c>
      <c r="H178" t="s">
        <v>730</v>
      </c>
      <c r="I178" t="s">
        <v>1338</v>
      </c>
      <c r="J178" t="s">
        <v>809</v>
      </c>
    </row>
    <row r="179" spans="1:10" x14ac:dyDescent="0.3">
      <c r="A179" t="str">
        <f t="shared" si="8"/>
        <v>Eldin Jakupovic</v>
      </c>
      <c r="B179" t="str">
        <f t="shared" si="9"/>
        <v>Leicester City</v>
      </c>
      <c r="C179" t="str" cm="1">
        <f t="array" ref="C179">_xlfn.IFS(H179="","",
H179="Mål","Goalkeeper",H179="Forsvar","Defense",H179="Midtbane","Midfield",H179="Angreb","Striker",
H179="Goalkeeper","Goalkeeper",H179="Defense","Defense",H179="Midfield","Midfield",H179="Striker","Striker")</f>
        <v>Goalkeeper</v>
      </c>
      <c r="D179" t="str">
        <f t="shared" si="10"/>
        <v>3.900.000</v>
      </c>
      <c r="E179" t="str">
        <f t="shared" si="11"/>
        <v>0,0%</v>
      </c>
      <c r="F179" t="s">
        <v>69</v>
      </c>
      <c r="G179" t="s">
        <v>27</v>
      </c>
      <c r="H179" t="s">
        <v>729</v>
      </c>
      <c r="I179" t="s">
        <v>1096</v>
      </c>
      <c r="J179" t="s">
        <v>809</v>
      </c>
    </row>
    <row r="180" spans="1:10" x14ac:dyDescent="0.3">
      <c r="A180" t="str">
        <f t="shared" si="8"/>
        <v>Fabian Delph</v>
      </c>
      <c r="B180" t="str">
        <f t="shared" si="9"/>
        <v>Everton</v>
      </c>
      <c r="C180" t="str" cm="1">
        <f t="array" ref="C180">_xlfn.IFS(H180="","",
H180="Mål","Goalkeeper",H180="Forsvar","Defense",H180="Midtbane","Midfield",H180="Angreb","Striker",
H180="Goalkeeper","Goalkeeper",H180="Defense","Defense",H180="Midfield","Midfield",H180="Striker","Striker")</f>
        <v>Midfield</v>
      </c>
      <c r="D180" t="str">
        <f t="shared" si="10"/>
        <v>2.458.000</v>
      </c>
      <c r="E180" t="str">
        <f t="shared" si="11"/>
        <v>0,4%</v>
      </c>
      <c r="F180" t="s">
        <v>311</v>
      </c>
      <c r="G180" t="s">
        <v>28</v>
      </c>
      <c r="H180" t="s">
        <v>730</v>
      </c>
      <c r="I180" t="s">
        <v>1050</v>
      </c>
      <c r="J180" t="s">
        <v>896</v>
      </c>
    </row>
    <row r="181" spans="1:10" x14ac:dyDescent="0.3">
      <c r="A181" t="str">
        <f t="shared" si="8"/>
        <v>Virgil van Dijk</v>
      </c>
      <c r="B181" t="str">
        <f t="shared" si="9"/>
        <v>Liverpool</v>
      </c>
      <c r="C181" t="str" cm="1">
        <f t="array" ref="C181">_xlfn.IFS(H181="","",
H181="Mål","Goalkeeper",H181="Forsvar","Defense",H181="Midtbane","Midfield",H181="Angreb","Striker",
H181="Goalkeeper","Goalkeeper",H181="Defense","Defense",H181="Midfield","Midfield",H181="Striker","Striker")</f>
        <v>Defense</v>
      </c>
      <c r="D181" t="str">
        <f t="shared" si="10"/>
        <v>5.400.000</v>
      </c>
      <c r="E181" t="str">
        <f t="shared" si="11"/>
        <v>0,3%</v>
      </c>
      <c r="F181" t="s">
        <v>256</v>
      </c>
      <c r="G181" t="s">
        <v>20</v>
      </c>
      <c r="H181" t="s">
        <v>731</v>
      </c>
      <c r="I181" t="s">
        <v>1410</v>
      </c>
      <c r="J181" t="s">
        <v>886</v>
      </c>
    </row>
    <row r="182" spans="1:10" x14ac:dyDescent="0.3">
      <c r="A182" t="str">
        <f t="shared" si="8"/>
        <v>Luke Mbete</v>
      </c>
      <c r="B182" t="str">
        <f t="shared" si="9"/>
        <v>Manchester City</v>
      </c>
      <c r="C182" t="str" cm="1">
        <f t="array" ref="C182">_xlfn.IFS(H182="","",
H182="Mål","Goalkeeper",H182="Forsvar","Defense",H182="Midtbane","Midfield",H182="Angreb","Striker",
H182="Goalkeeper","Goalkeeper",H182="Defense","Defense",H182="Midfield","Midfield",H182="Striker","Striker")</f>
        <v>Defense</v>
      </c>
      <c r="D182" t="str">
        <f t="shared" si="10"/>
        <v>2.390.000</v>
      </c>
      <c r="E182" t="str">
        <f t="shared" si="11"/>
        <v>0,0%</v>
      </c>
      <c r="F182" t="s">
        <v>791</v>
      </c>
      <c r="G182" t="s">
        <v>16</v>
      </c>
      <c r="H182" t="s">
        <v>731</v>
      </c>
      <c r="I182" t="s">
        <v>1112</v>
      </c>
      <c r="J182" t="s">
        <v>809</v>
      </c>
    </row>
    <row r="183" spans="1:10" x14ac:dyDescent="0.3">
      <c r="A183" t="str">
        <f t="shared" si="8"/>
        <v>Jonjo Shelvey</v>
      </c>
      <c r="B183" t="str">
        <f t="shared" si="9"/>
        <v>Newcastle</v>
      </c>
      <c r="C183" t="str" cm="1">
        <f t="array" ref="C183">_xlfn.IFS(H183="","",
H183="Mål","Goalkeeper",H183="Forsvar","Defense",H183="Midtbane","Midfield",H183="Angreb","Striker",
H183="Goalkeeper","Goalkeeper",H183="Defense","Defense",H183="Midfield","Midfield",H183="Striker","Striker")</f>
        <v>Midfield</v>
      </c>
      <c r="D183" t="str">
        <f t="shared" si="10"/>
        <v>3.870.000</v>
      </c>
      <c r="E183" t="str">
        <f t="shared" si="11"/>
        <v>0,2%</v>
      </c>
      <c r="F183" t="s">
        <v>290</v>
      </c>
      <c r="G183" t="s">
        <v>13</v>
      </c>
      <c r="H183" t="s">
        <v>730</v>
      </c>
      <c r="I183" t="s">
        <v>1183</v>
      </c>
      <c r="J183" t="s">
        <v>885</v>
      </c>
    </row>
    <row r="184" spans="1:10" x14ac:dyDescent="0.3">
      <c r="A184" t="str">
        <f t="shared" si="8"/>
        <v>Nathan Tella</v>
      </c>
      <c r="B184" t="str">
        <f t="shared" si="9"/>
        <v>Southampton</v>
      </c>
      <c r="C184" t="str" cm="1">
        <f t="array" ref="C184">_xlfn.IFS(H184="","",
H184="Mål","Goalkeeper",H184="Forsvar","Defense",H184="Midtbane","Midfield",H184="Angreb","Striker",
H184="Goalkeeper","Goalkeeper",H184="Defense","Defense",H184="Midfield","Midfield",H184="Striker","Striker")</f>
        <v>Midfield</v>
      </c>
      <c r="D184" t="str">
        <f t="shared" si="10"/>
        <v>2.715.000</v>
      </c>
      <c r="E184" t="str">
        <f t="shared" si="11"/>
        <v>0,7%</v>
      </c>
      <c r="F184" t="s">
        <v>699</v>
      </c>
      <c r="G184" t="s">
        <v>7</v>
      </c>
      <c r="H184" t="s">
        <v>730</v>
      </c>
      <c r="I184" t="s">
        <v>1129</v>
      </c>
      <c r="J184" t="s">
        <v>889</v>
      </c>
    </row>
    <row r="185" spans="1:10" x14ac:dyDescent="0.3">
      <c r="A185" t="str">
        <f t="shared" si="8"/>
        <v>Fernando Marcal</v>
      </c>
      <c r="B185" t="str">
        <f t="shared" si="9"/>
        <v>Wolverhampton</v>
      </c>
      <c r="C185" t="str" cm="1">
        <f t="array" ref="C185">_xlfn.IFS(H185="","",
H185="Mål","Goalkeeper",H185="Forsvar","Defense",H185="Midtbane","Midfield",H185="Angreb","Striker",
H185="Goalkeeper","Goalkeeper",H185="Defense","Defense",H185="Midfield","Midfield",H185="Striker","Striker")</f>
        <v>Defense</v>
      </c>
      <c r="D185" t="str">
        <f t="shared" si="10"/>
        <v>2.494.000</v>
      </c>
      <c r="E185" t="str">
        <f t="shared" si="11"/>
        <v>0,2%</v>
      </c>
      <c r="F185" t="s">
        <v>666</v>
      </c>
      <c r="G185" t="s">
        <v>46</v>
      </c>
      <c r="H185" t="s">
        <v>731</v>
      </c>
      <c r="I185" t="s">
        <v>1357</v>
      </c>
      <c r="J185" t="s">
        <v>885</v>
      </c>
    </row>
    <row r="186" spans="1:10" x14ac:dyDescent="0.3">
      <c r="A186" t="str">
        <f t="shared" si="8"/>
        <v>Hector Bellerin</v>
      </c>
      <c r="B186" t="str">
        <f t="shared" si="9"/>
        <v>Arsenal</v>
      </c>
      <c r="C186" t="str" cm="1">
        <f t="array" ref="C186">_xlfn.IFS(H186="","",
H186="Mål","Goalkeeper",H186="Forsvar","Defense",H186="Midtbane","Midfield",H186="Angreb","Striker",
H186="Goalkeeper","Goalkeeper",H186="Defense","Defense",H186="Midfield","Midfield",H186="Striker","Striker")</f>
        <v>Defense</v>
      </c>
      <c r="D186" t="str">
        <f t="shared" si="10"/>
        <v>4.456.000</v>
      </c>
      <c r="E186" t="str">
        <f t="shared" si="11"/>
        <v>0,5%</v>
      </c>
      <c r="F186" t="s">
        <v>194</v>
      </c>
      <c r="G186" t="s">
        <v>1</v>
      </c>
      <c r="H186" t="s">
        <v>731</v>
      </c>
      <c r="I186" t="s">
        <v>1079</v>
      </c>
      <c r="J186" t="s">
        <v>888</v>
      </c>
    </row>
    <row r="187" spans="1:10" x14ac:dyDescent="0.3">
      <c r="A187" t="str">
        <f t="shared" si="8"/>
        <v>James 'Jimmy' Dunne</v>
      </c>
      <c r="B187" t="str">
        <f t="shared" si="9"/>
        <v>Burnley</v>
      </c>
      <c r="C187" t="str" cm="1">
        <f t="array" ref="C187">_xlfn.IFS(H187="","",
H187="Mål","Goalkeeper",H187="Forsvar","Defense",H187="Midtbane","Midfield",H187="Angreb","Striker",
H187="Goalkeeper","Goalkeeper",H187="Defense","Defense",H187="Midfield","Midfield",H187="Striker","Striker")</f>
        <v>Defense</v>
      </c>
      <c r="D187" t="str">
        <f t="shared" si="10"/>
        <v>1.890.000</v>
      </c>
      <c r="E187" t="str">
        <f t="shared" si="11"/>
        <v>0,1%</v>
      </c>
      <c r="F187" t="s">
        <v>681</v>
      </c>
      <c r="G187" t="s">
        <v>11</v>
      </c>
      <c r="H187" t="s">
        <v>731</v>
      </c>
      <c r="I187" t="s">
        <v>1091</v>
      </c>
      <c r="J187" t="s">
        <v>884</v>
      </c>
    </row>
    <row r="188" spans="1:10" x14ac:dyDescent="0.3">
      <c r="A188" t="str">
        <f t="shared" si="8"/>
        <v>Ben Chilwell</v>
      </c>
      <c r="B188" t="str">
        <f t="shared" si="9"/>
        <v>Chelsea</v>
      </c>
      <c r="C188" t="str" cm="1">
        <f t="array" ref="C188">_xlfn.IFS(H188="","",
H188="Mål","Goalkeeper",H188="Forsvar","Defense",H188="Midtbane","Midfield",H188="Angreb","Striker",
H188="Goalkeeper","Goalkeeper",H188="Defense","Defense",H188="Midfield","Midfield",H188="Striker","Striker")</f>
        <v>Defense</v>
      </c>
      <c r="D188" t="str">
        <f t="shared" si="10"/>
        <v>6.196.000</v>
      </c>
      <c r="E188" t="str">
        <f t="shared" si="11"/>
        <v>0,8%</v>
      </c>
      <c r="F188" t="s">
        <v>67</v>
      </c>
      <c r="G188" t="s">
        <v>3</v>
      </c>
      <c r="H188" t="s">
        <v>731</v>
      </c>
      <c r="I188" t="s">
        <v>1076</v>
      </c>
      <c r="J188" t="s">
        <v>893</v>
      </c>
    </row>
    <row r="189" spans="1:10" x14ac:dyDescent="0.3">
      <c r="A189" t="str">
        <f t="shared" si="8"/>
        <v>Jeff Schlupp</v>
      </c>
      <c r="B189" t="str">
        <f t="shared" si="9"/>
        <v>Crystal Palace</v>
      </c>
      <c r="C189" t="str" cm="1">
        <f t="array" ref="C189">_xlfn.IFS(H189="","",
H189="Mål","Goalkeeper",H189="Forsvar","Defense",H189="Midtbane","Midfield",H189="Angreb","Striker",
H189="Goalkeeper","Goalkeeper",H189="Defense","Defense",H189="Midfield","Midfield",H189="Striker","Striker")</f>
        <v>Midfield</v>
      </c>
      <c r="D189" t="str">
        <f t="shared" si="10"/>
        <v>3.133.000</v>
      </c>
      <c r="E189" t="str">
        <f t="shared" si="11"/>
        <v>0,6%</v>
      </c>
      <c r="F189" t="s">
        <v>87</v>
      </c>
      <c r="G189" t="s">
        <v>19</v>
      </c>
      <c r="H189" t="s">
        <v>730</v>
      </c>
      <c r="I189" t="s">
        <v>1480</v>
      </c>
      <c r="J189" t="s">
        <v>897</v>
      </c>
    </row>
    <row r="190" spans="1:10" x14ac:dyDescent="0.3">
      <c r="A190" t="str">
        <f t="shared" si="8"/>
        <v>Benjamin Woodburn</v>
      </c>
      <c r="B190" t="str">
        <f t="shared" si="9"/>
        <v>Liverpool</v>
      </c>
      <c r="C190" t="str" cm="1">
        <f t="array" ref="C190">_xlfn.IFS(H190="","",
H190="Mål","Goalkeeper",H190="Forsvar","Defense",H190="Midtbane","Midfield",H190="Angreb","Striker",
H190="Goalkeeper","Goalkeeper",H190="Defense","Defense",H190="Midfield","Midfield",H190="Striker","Striker")</f>
        <v>Midfield</v>
      </c>
      <c r="D190" t="str">
        <f t="shared" si="10"/>
        <v>1.900.000</v>
      </c>
      <c r="E190" t="str">
        <f t="shared" si="11"/>
        <v>0,0%</v>
      </c>
      <c r="F190" t="s">
        <v>882</v>
      </c>
      <c r="G190" t="s">
        <v>20</v>
      </c>
      <c r="H190" t="s">
        <v>730</v>
      </c>
      <c r="I190" t="s">
        <v>1067</v>
      </c>
      <c r="J190" t="s">
        <v>809</v>
      </c>
    </row>
    <row r="191" spans="1:10" x14ac:dyDescent="0.3">
      <c r="A191" t="str">
        <f t="shared" si="8"/>
        <v>Alexis Mac Allister</v>
      </c>
      <c r="B191" t="str">
        <f t="shared" si="9"/>
        <v>Brighton and Hove</v>
      </c>
      <c r="C191" t="str" cm="1">
        <f t="array" ref="C191">_xlfn.IFS(H191="","",
H191="Mål","Goalkeeper",H191="Forsvar","Defense",H191="Midtbane","Midfield",H191="Angreb","Striker",
H191="Goalkeeper","Goalkeeper",H191="Defense","Defense",H191="Midfield","Midfield",H191="Striker","Striker")</f>
        <v>Midfield</v>
      </c>
      <c r="D191" t="str">
        <f t="shared" si="10"/>
        <v>3.175.000</v>
      </c>
      <c r="E191" t="str">
        <f t="shared" si="11"/>
        <v>0,3%</v>
      </c>
      <c r="F191" t="s">
        <v>381</v>
      </c>
      <c r="G191" t="s">
        <v>25</v>
      </c>
      <c r="H191" t="s">
        <v>730</v>
      </c>
      <c r="I191" t="s">
        <v>1471</v>
      </c>
      <c r="J191" t="s">
        <v>886</v>
      </c>
    </row>
    <row r="192" spans="1:10" x14ac:dyDescent="0.3">
      <c r="A192" t="str">
        <f t="shared" si="8"/>
        <v>Andreas Christensen</v>
      </c>
      <c r="B192" t="str">
        <f t="shared" si="9"/>
        <v>Chelsea</v>
      </c>
      <c r="C192" t="str" cm="1">
        <f t="array" ref="C192">_xlfn.IFS(H192="","",
H192="Mål","Goalkeeper",H192="Forsvar","Defense",H192="Midtbane","Midfield",H192="Angreb","Striker",
H192="Goalkeeper","Goalkeeper",H192="Defense","Defense",H192="Midfield","Midfield",H192="Striker","Striker")</f>
        <v>Defense</v>
      </c>
      <c r="D192" t="str">
        <f t="shared" si="10"/>
        <v>4.218.000</v>
      </c>
      <c r="E192" t="str">
        <f t="shared" si="11"/>
        <v>2,6%</v>
      </c>
      <c r="F192" t="s">
        <v>185</v>
      </c>
      <c r="G192" t="s">
        <v>3</v>
      </c>
      <c r="H192" t="s">
        <v>731</v>
      </c>
      <c r="I192" t="s">
        <v>1475</v>
      </c>
      <c r="J192" t="s">
        <v>909</v>
      </c>
    </row>
    <row r="193" spans="1:10" x14ac:dyDescent="0.3">
      <c r="A193" t="str">
        <f t="shared" si="8"/>
        <v>John Stones</v>
      </c>
      <c r="B193" t="str">
        <f t="shared" si="9"/>
        <v>Manchester City</v>
      </c>
      <c r="C193" t="str" cm="1">
        <f t="array" ref="C193">_xlfn.IFS(H193="","",
H193="Mål","Goalkeeper",H193="Forsvar","Defense",H193="Midtbane","Midfield",H193="Angreb","Striker",
H193="Goalkeeper","Goalkeeper",H193="Defense","Defense",H193="Midfield","Midfield",H193="Striker","Striker")</f>
        <v>Defense</v>
      </c>
      <c r="D193" t="str">
        <f t="shared" si="10"/>
        <v>5.628.000</v>
      </c>
      <c r="E193" t="str">
        <f t="shared" si="11"/>
        <v>18,2%</v>
      </c>
      <c r="F193" t="s">
        <v>300</v>
      </c>
      <c r="G193" t="s">
        <v>16</v>
      </c>
      <c r="H193" t="s">
        <v>731</v>
      </c>
      <c r="I193" t="s">
        <v>1108</v>
      </c>
      <c r="J193" t="s">
        <v>1042</v>
      </c>
    </row>
    <row r="194" spans="1:10" x14ac:dyDescent="0.3">
      <c r="A194" t="str">
        <f t="shared" si="8"/>
        <v>Ederson Moraes</v>
      </c>
      <c r="B194" t="str">
        <f t="shared" si="9"/>
        <v>Manchester City</v>
      </c>
      <c r="C194" t="str" cm="1">
        <f t="array" ref="C194">_xlfn.IFS(H194="","",
H194="Mål","Goalkeeper",H194="Forsvar","Defense",H194="Midtbane","Midfield",H194="Angreb","Striker",
H194="Goalkeeper","Goalkeeper",H194="Defense","Defense",H194="Midfield","Midfield",H194="Striker","Striker")</f>
        <v>Goalkeeper</v>
      </c>
      <c r="D194" t="str">
        <f t="shared" si="10"/>
        <v>8.459.000</v>
      </c>
      <c r="E194" t="str">
        <f t="shared" si="11"/>
        <v>3,2%</v>
      </c>
      <c r="F194" t="s">
        <v>178</v>
      </c>
      <c r="G194" t="s">
        <v>16</v>
      </c>
      <c r="H194" t="s">
        <v>729</v>
      </c>
      <c r="I194" t="s">
        <v>1103</v>
      </c>
      <c r="J194" t="s">
        <v>960</v>
      </c>
    </row>
    <row r="195" spans="1:10" x14ac:dyDescent="0.3">
      <c r="A195" t="str">
        <f t="shared" ref="A195:A258" si="12">IF(F195&lt;&gt;"",F195,"")</f>
        <v>Tom Cairney</v>
      </c>
      <c r="B195" t="str">
        <f t="shared" ref="B195:B258" si="13">IF(G195&lt;&gt;"",G195,"")</f>
        <v>Fulham</v>
      </c>
      <c r="C195" t="str" cm="1">
        <f t="array" ref="C195">_xlfn.IFS(H195="","",
H195="Mål","Goalkeeper",H195="Forsvar","Defense",H195="Midtbane","Midfield",H195="Angreb","Striker",
H195="Goalkeeper","Goalkeeper",H195="Defense","Defense",H195="Midfield","Midfield",H195="Striker","Striker")</f>
        <v>Midfield</v>
      </c>
      <c r="D195" t="str">
        <f t="shared" ref="D195:D258" si="14">IF(I195&lt;&gt;"",I195,"")</f>
        <v>2.890.000</v>
      </c>
      <c r="E195" t="str">
        <f t="shared" ref="E195:E258" si="15">IF(J195&lt;&gt;"",J195,"")</f>
        <v>0,1%</v>
      </c>
      <c r="F195" t="s">
        <v>555</v>
      </c>
      <c r="G195" t="s">
        <v>539</v>
      </c>
      <c r="H195" t="s">
        <v>730</v>
      </c>
      <c r="I195" t="s">
        <v>998</v>
      </c>
      <c r="J195" t="s">
        <v>884</v>
      </c>
    </row>
    <row r="196" spans="1:10" x14ac:dyDescent="0.3">
      <c r="A196" t="str">
        <f t="shared" si="12"/>
        <v>Wayne Hennessey</v>
      </c>
      <c r="B196" t="str">
        <f t="shared" si="13"/>
        <v>Crystal Palace</v>
      </c>
      <c r="C196" t="str" cm="1">
        <f t="array" ref="C196">_xlfn.IFS(H196="","",
H196="Mål","Goalkeeper",H196="Forsvar","Defense",H196="Midtbane","Midfield",H196="Angreb","Striker",
H196="Goalkeeper","Goalkeeper",H196="Defense","Defense",H196="Midfield","Midfield",H196="Striker","Striker")</f>
        <v>Goalkeeper</v>
      </c>
      <c r="D196" t="str">
        <f t="shared" si="14"/>
        <v>3.400.000</v>
      </c>
      <c r="E196" t="str">
        <f t="shared" si="15"/>
        <v>0,0%</v>
      </c>
      <c r="F196" t="s">
        <v>205</v>
      </c>
      <c r="G196" t="s">
        <v>19</v>
      </c>
      <c r="H196" t="s">
        <v>729</v>
      </c>
      <c r="I196" t="s">
        <v>1386</v>
      </c>
      <c r="J196" t="s">
        <v>809</v>
      </c>
    </row>
    <row r="197" spans="1:10" x14ac:dyDescent="0.3">
      <c r="A197" t="str">
        <f t="shared" si="12"/>
        <v>Mohamed Salah</v>
      </c>
      <c r="B197" t="str">
        <f t="shared" si="13"/>
        <v>Liverpool</v>
      </c>
      <c r="C197" t="str" cm="1">
        <f t="array" ref="C197">_xlfn.IFS(H197="","",
H197="Mål","Goalkeeper",H197="Forsvar","Defense",H197="Midtbane","Midfield",H197="Angreb","Striker",
H197="Goalkeeper","Goalkeeper",H197="Defense","Defense",H197="Midfield","Midfield",H197="Striker","Striker")</f>
        <v>Striker</v>
      </c>
      <c r="D197" t="str">
        <f t="shared" si="14"/>
        <v>12.042.000</v>
      </c>
      <c r="E197" t="str">
        <f t="shared" si="15"/>
        <v>21,4%</v>
      </c>
      <c r="F197" t="s">
        <v>333</v>
      </c>
      <c r="G197" t="s">
        <v>20</v>
      </c>
      <c r="H197" t="s">
        <v>732</v>
      </c>
      <c r="I197" t="s">
        <v>1100</v>
      </c>
      <c r="J197" t="s">
        <v>1101</v>
      </c>
    </row>
    <row r="198" spans="1:10" x14ac:dyDescent="0.3">
      <c r="A198" t="str">
        <f t="shared" si="12"/>
        <v>Iliman Ndiaye</v>
      </c>
      <c r="B198" t="str">
        <f t="shared" si="13"/>
        <v>Sheffield United</v>
      </c>
      <c r="C198" t="str" cm="1">
        <f t="array" ref="C198">_xlfn.IFS(H198="","",
H198="Mål","Goalkeeper",H198="Forsvar","Defense",H198="Midtbane","Midfield",H198="Angreb","Striker",
H198="Goalkeeper","Goalkeeper",H198="Defense","Defense",H198="Midfield","Midfield",H198="Striker","Striker")</f>
        <v>Midfield</v>
      </c>
      <c r="D198" t="str">
        <f t="shared" si="14"/>
        <v>1.909.000</v>
      </c>
      <c r="E198" t="str">
        <f t="shared" si="15"/>
        <v>0,0%</v>
      </c>
      <c r="F198" t="s">
        <v>930</v>
      </c>
      <c r="G198" t="s">
        <v>18</v>
      </c>
      <c r="H198" t="s">
        <v>730</v>
      </c>
      <c r="I198" t="s">
        <v>1360</v>
      </c>
      <c r="J198" t="s">
        <v>809</v>
      </c>
    </row>
    <row r="199" spans="1:10" x14ac:dyDescent="0.3">
      <c r="A199" t="str">
        <f t="shared" si="12"/>
        <v>Muhamed Besic</v>
      </c>
      <c r="B199" t="str">
        <f t="shared" si="13"/>
        <v>Everton</v>
      </c>
      <c r="C199" t="str" cm="1">
        <f t="array" ref="C199">_xlfn.IFS(H199="","",
H199="Mål","Goalkeeper",H199="Forsvar","Defense",H199="Midtbane","Midfield",H199="Angreb","Striker",
H199="Goalkeeper","Goalkeeper",H199="Defense","Defense",H199="Midfield","Midfield",H199="Striker","Striker")</f>
        <v>Midfield</v>
      </c>
      <c r="D199" t="str">
        <f t="shared" si="14"/>
        <v>1.895.000</v>
      </c>
      <c r="E199" t="str">
        <f t="shared" si="15"/>
        <v>0,1%</v>
      </c>
      <c r="F199" t="s">
        <v>187</v>
      </c>
      <c r="G199" t="s">
        <v>28</v>
      </c>
      <c r="H199" t="s">
        <v>730</v>
      </c>
      <c r="I199" t="s">
        <v>1167</v>
      </c>
      <c r="J199" t="s">
        <v>884</v>
      </c>
    </row>
    <row r="200" spans="1:10" x14ac:dyDescent="0.3">
      <c r="A200" t="str">
        <f t="shared" si="12"/>
        <v>Rhys Williams</v>
      </c>
      <c r="B200" t="str">
        <f t="shared" si="13"/>
        <v>Liverpool</v>
      </c>
      <c r="C200" t="str" cm="1">
        <f t="array" ref="C200">_xlfn.IFS(H200="","",
H200="Mål","Goalkeeper",H200="Forsvar","Defense",H200="Midtbane","Midfield",H200="Angreb","Striker",
H200="Goalkeeper","Goalkeeper",H200="Defense","Defense",H200="Midfield","Midfield",H200="Striker","Striker")</f>
        <v>Defense</v>
      </c>
      <c r="D200" t="str">
        <f t="shared" si="14"/>
        <v>3.280.000</v>
      </c>
      <c r="E200" t="str">
        <f t="shared" si="15"/>
        <v>3,9%</v>
      </c>
      <c r="F200" t="s">
        <v>766</v>
      </c>
      <c r="G200" t="s">
        <v>20</v>
      </c>
      <c r="H200" t="s">
        <v>731</v>
      </c>
      <c r="I200" t="s">
        <v>1137</v>
      </c>
      <c r="J200" t="s">
        <v>1045</v>
      </c>
    </row>
    <row r="201" spans="1:10" x14ac:dyDescent="0.3">
      <c r="A201" t="str">
        <f t="shared" si="12"/>
        <v>Michy Batshuayi</v>
      </c>
      <c r="B201" t="str">
        <f t="shared" si="13"/>
        <v>Crystal Palace</v>
      </c>
      <c r="C201" t="str" cm="1">
        <f t="array" ref="C201">_xlfn.IFS(H201="","",
H201="Mål","Goalkeeper",H201="Forsvar","Defense",H201="Midtbane","Midfield",H201="Angreb","Striker",
H201="Goalkeeper","Goalkeeper",H201="Defense","Defense",H201="Midfield","Midfield",H201="Striker","Striker")</f>
        <v>Striker</v>
      </c>
      <c r="D201" t="str">
        <f t="shared" si="14"/>
        <v>3.693.000</v>
      </c>
      <c r="E201" t="str">
        <f t="shared" si="15"/>
        <v>0,2%</v>
      </c>
      <c r="F201" t="s">
        <v>75</v>
      </c>
      <c r="G201" t="s">
        <v>19</v>
      </c>
      <c r="H201" t="s">
        <v>732</v>
      </c>
      <c r="I201" t="s">
        <v>1211</v>
      </c>
      <c r="J201" t="s">
        <v>885</v>
      </c>
    </row>
    <row r="202" spans="1:10" x14ac:dyDescent="0.3">
      <c r="A202" t="str">
        <f t="shared" si="12"/>
        <v>Callum Wilson</v>
      </c>
      <c r="B202" t="str">
        <f t="shared" si="13"/>
        <v>Newcastle</v>
      </c>
      <c r="C202" t="str" cm="1">
        <f t="array" ref="C202">_xlfn.IFS(H202="","",
H202="Mål","Goalkeeper",H202="Forsvar","Defense",H202="Midtbane","Midfield",H202="Angreb","Striker",
H202="Goalkeeper","Goalkeeper",H202="Defense","Defense",H202="Midfield","Midfield",H202="Striker","Striker")</f>
        <v>Striker</v>
      </c>
      <c r="D202" t="str">
        <f t="shared" si="14"/>
        <v>6.693.000</v>
      </c>
      <c r="E202" t="str">
        <f t="shared" si="15"/>
        <v>1,0%</v>
      </c>
      <c r="F202" t="s">
        <v>660</v>
      </c>
      <c r="G202" t="s">
        <v>13</v>
      </c>
      <c r="H202" t="s">
        <v>732</v>
      </c>
      <c r="I202" t="s">
        <v>1461</v>
      </c>
      <c r="J202" t="s">
        <v>898</v>
      </c>
    </row>
    <row r="203" spans="1:10" x14ac:dyDescent="0.3">
      <c r="A203" t="str">
        <f t="shared" si="12"/>
        <v>Paul Dummett</v>
      </c>
      <c r="B203" t="str">
        <f t="shared" si="13"/>
        <v>Newcastle</v>
      </c>
      <c r="C203" t="str" cm="1">
        <f t="array" ref="C203">_xlfn.IFS(H203="","",
H203="Mål","Goalkeeper",H203="Forsvar","Defense",H203="Midtbane","Midfield",H203="Angreb","Striker",
H203="Goalkeeper","Goalkeeper",H203="Defense","Defense",H203="Midfield","Midfield",H203="Striker","Striker")</f>
        <v>Defense</v>
      </c>
      <c r="D203" t="str">
        <f t="shared" si="14"/>
        <v>2.382.000</v>
      </c>
      <c r="E203" t="str">
        <f t="shared" si="15"/>
        <v>3,2%</v>
      </c>
      <c r="F203" t="s">
        <v>172</v>
      </c>
      <c r="G203" t="s">
        <v>13</v>
      </c>
      <c r="H203" t="s">
        <v>731</v>
      </c>
      <c r="I203" t="s">
        <v>1286</v>
      </c>
      <c r="J203" t="s">
        <v>960</v>
      </c>
    </row>
    <row r="204" spans="1:10" x14ac:dyDescent="0.3">
      <c r="A204" t="str">
        <f t="shared" si="12"/>
        <v>Gary Cahill</v>
      </c>
      <c r="B204" t="str">
        <f t="shared" si="13"/>
        <v>Crystal Palace</v>
      </c>
      <c r="C204" t="str" cm="1">
        <f t="array" ref="C204">_xlfn.IFS(H204="","",
H204="Mål","Goalkeeper",H204="Forsvar","Defense",H204="Midtbane","Midfield",H204="Angreb","Striker",
H204="Goalkeeper","Goalkeeper",H204="Defense","Defense",H204="Midfield","Midfield",H204="Striker","Striker")</f>
        <v>Defense</v>
      </c>
      <c r="D204" t="str">
        <f t="shared" si="14"/>
        <v>2.958.000</v>
      </c>
      <c r="E204" t="str">
        <f t="shared" si="15"/>
        <v>0,6%</v>
      </c>
      <c r="F204" t="s">
        <v>66</v>
      </c>
      <c r="G204" t="s">
        <v>19</v>
      </c>
      <c r="H204" t="s">
        <v>731</v>
      </c>
      <c r="I204" t="s">
        <v>1358</v>
      </c>
      <c r="J204" t="s">
        <v>897</v>
      </c>
    </row>
    <row r="205" spans="1:10" x14ac:dyDescent="0.3">
      <c r="A205" t="str">
        <f t="shared" si="12"/>
        <v>Joël Veltman</v>
      </c>
      <c r="B205" t="str">
        <f t="shared" si="13"/>
        <v>Brighton and Hove</v>
      </c>
      <c r="C205" t="str" cm="1">
        <f t="array" ref="C205">_xlfn.IFS(H205="","",
H205="Mål","Goalkeeper",H205="Forsvar","Defense",H205="Midtbane","Midfield",H205="Angreb","Striker",
H205="Goalkeeper","Goalkeeper",H205="Defense","Defense",H205="Midfield","Midfield",H205="Striker","Striker")</f>
        <v>Defense</v>
      </c>
      <c r="D205" t="str">
        <f t="shared" si="14"/>
        <v>3.284.000</v>
      </c>
      <c r="E205" t="str">
        <f t="shared" si="15"/>
        <v>1,4%</v>
      </c>
      <c r="F205" t="s">
        <v>591</v>
      </c>
      <c r="G205" t="s">
        <v>25</v>
      </c>
      <c r="H205" t="s">
        <v>731</v>
      </c>
      <c r="I205" t="s">
        <v>1288</v>
      </c>
      <c r="J205" t="s">
        <v>887</v>
      </c>
    </row>
    <row r="206" spans="1:10" x14ac:dyDescent="0.3">
      <c r="A206" t="str">
        <f t="shared" si="12"/>
        <v>Kaine Hayden</v>
      </c>
      <c r="B206" t="str">
        <f t="shared" si="13"/>
        <v>Aston Villa</v>
      </c>
      <c r="C206" t="str" cm="1">
        <f t="array" ref="C206">_xlfn.IFS(H206="","",
H206="Mål","Goalkeeper",H206="Forsvar","Defense",H206="Midtbane","Midfield",H206="Angreb","Striker",
H206="Goalkeeper","Goalkeeper",H206="Defense","Defense",H206="Midfield","Midfield",H206="Striker","Striker")</f>
        <v>Defense</v>
      </c>
      <c r="D206" t="str">
        <f t="shared" si="14"/>
        <v>1.925.000</v>
      </c>
      <c r="E206" t="str">
        <f t="shared" si="15"/>
        <v>0,0%</v>
      </c>
      <c r="F206" t="s">
        <v>945</v>
      </c>
      <c r="G206" t="s">
        <v>9</v>
      </c>
      <c r="H206" t="s">
        <v>731</v>
      </c>
      <c r="I206" t="s">
        <v>963</v>
      </c>
      <c r="J206" t="s">
        <v>809</v>
      </c>
    </row>
    <row r="207" spans="1:10" x14ac:dyDescent="0.3">
      <c r="A207" t="str">
        <f t="shared" si="12"/>
        <v>Frederic Guilbert</v>
      </c>
      <c r="B207" t="str">
        <f t="shared" si="13"/>
        <v>Aston Villa</v>
      </c>
      <c r="C207" t="str" cm="1">
        <f t="array" ref="C207">_xlfn.IFS(H207="","",
H207="Mål","Goalkeeper",H207="Forsvar","Defense",H207="Midtbane","Midfield",H207="Angreb","Striker",
H207="Goalkeeper","Goalkeeper",H207="Defense","Defense",H207="Midfield","Midfield",H207="Striker","Striker")</f>
        <v>Defense</v>
      </c>
      <c r="D207" t="str">
        <f t="shared" si="14"/>
        <v>1.890.000</v>
      </c>
      <c r="E207" t="str">
        <f t="shared" si="15"/>
        <v>0,2%</v>
      </c>
      <c r="F207" t="s">
        <v>276</v>
      </c>
      <c r="G207" t="s">
        <v>9</v>
      </c>
      <c r="H207" t="s">
        <v>731</v>
      </c>
      <c r="I207" t="s">
        <v>1091</v>
      </c>
      <c r="J207" t="s">
        <v>885</v>
      </c>
    </row>
    <row r="208" spans="1:10" x14ac:dyDescent="0.3">
      <c r="A208" t="str">
        <f t="shared" si="12"/>
        <v>Steven Bergwijn</v>
      </c>
      <c r="B208" t="str">
        <f t="shared" si="13"/>
        <v>Tottenham</v>
      </c>
      <c r="C208" t="str" cm="1">
        <f t="array" ref="C208">_xlfn.IFS(H208="","",
H208="Mål","Goalkeeper",H208="Forsvar","Defense",H208="Midtbane","Midfield",H208="Angreb","Striker",
H208="Goalkeeper","Goalkeeper",H208="Defense","Defense",H208="Midfield","Midfield",H208="Striker","Striker")</f>
        <v>Striker</v>
      </c>
      <c r="D208" t="str">
        <f t="shared" si="14"/>
        <v>5.334.000</v>
      </c>
      <c r="E208" t="str">
        <f t="shared" si="15"/>
        <v>0,6%</v>
      </c>
      <c r="F208" t="s">
        <v>341</v>
      </c>
      <c r="G208" t="s">
        <v>5</v>
      </c>
      <c r="H208" t="s">
        <v>732</v>
      </c>
      <c r="I208" t="s">
        <v>1521</v>
      </c>
      <c r="J208" t="s">
        <v>897</v>
      </c>
    </row>
    <row r="209" spans="1:10" x14ac:dyDescent="0.3">
      <c r="A209" t="str">
        <f t="shared" si="12"/>
        <v>Jonathan 'Jonny' Castro Otto</v>
      </c>
      <c r="B209" t="str">
        <f t="shared" si="13"/>
        <v>Wolverhampton</v>
      </c>
      <c r="C209" t="str" cm="1">
        <f t="array" ref="C209">_xlfn.IFS(H209="","",
H209="Mål","Goalkeeper",H209="Forsvar","Defense",H209="Midtbane","Midfield",H209="Angreb","Striker",
H209="Goalkeeper","Goalkeeper",H209="Defense","Defense",H209="Midfield","Midfield",H209="Striker","Striker")</f>
        <v>Defense</v>
      </c>
      <c r="D209" t="str">
        <f t="shared" si="14"/>
        <v>3.567.000</v>
      </c>
      <c r="E209" t="str">
        <f t="shared" si="15"/>
        <v>0,1%</v>
      </c>
      <c r="F209" t="s">
        <v>948</v>
      </c>
      <c r="G209" t="s">
        <v>46</v>
      </c>
      <c r="H209" t="s">
        <v>731</v>
      </c>
      <c r="I209" t="s">
        <v>1453</v>
      </c>
      <c r="J209" t="s">
        <v>884</v>
      </c>
    </row>
    <row r="210" spans="1:10" x14ac:dyDescent="0.3">
      <c r="A210" t="str">
        <f t="shared" si="12"/>
        <v>Darnell Furlong</v>
      </c>
      <c r="B210" t="str">
        <f t="shared" si="13"/>
        <v>West Bromwich</v>
      </c>
      <c r="C210" t="str" cm="1">
        <f t="array" ref="C210">_xlfn.IFS(H210="","",
H210="Mål","Goalkeeper",H210="Forsvar","Defense",H210="Midtbane","Midfield",H210="Angreb","Striker",
H210="Goalkeeper","Goalkeeper",H210="Defense","Defense",H210="Midfield","Midfield",H210="Striker","Striker")</f>
        <v>Defense</v>
      </c>
      <c r="D210" t="str">
        <f t="shared" si="14"/>
        <v>3.266.000</v>
      </c>
      <c r="E210" t="str">
        <f t="shared" si="15"/>
        <v>0,2%</v>
      </c>
      <c r="F210" t="s">
        <v>605</v>
      </c>
      <c r="G210" t="s">
        <v>647</v>
      </c>
      <c r="H210" t="s">
        <v>731</v>
      </c>
      <c r="I210" t="s">
        <v>1445</v>
      </c>
      <c r="J210" t="s">
        <v>885</v>
      </c>
    </row>
    <row r="211" spans="1:10" x14ac:dyDescent="0.3">
      <c r="A211" t="str">
        <f t="shared" si="12"/>
        <v>Jack Butland</v>
      </c>
      <c r="B211" t="str">
        <f t="shared" si="13"/>
        <v>Crystal Palace</v>
      </c>
      <c r="C211" t="str" cm="1">
        <f t="array" ref="C211">_xlfn.IFS(H211="","",
H211="Mål","Goalkeeper",H211="Forsvar","Defense",H211="Midtbane","Midfield",H211="Angreb","Striker",
H211="Goalkeeper","Goalkeeper",H211="Defense","Defense",H211="Midfield","Midfield",H211="Striker","Striker")</f>
        <v>Goalkeeper</v>
      </c>
      <c r="D211" t="str">
        <f t="shared" si="14"/>
        <v>3.466.000</v>
      </c>
      <c r="E211" t="str">
        <f t="shared" si="15"/>
        <v>0,1%</v>
      </c>
      <c r="F211" t="s">
        <v>759</v>
      </c>
      <c r="G211" t="s">
        <v>19</v>
      </c>
      <c r="H211" t="s">
        <v>729</v>
      </c>
      <c r="I211" t="s">
        <v>1041</v>
      </c>
      <c r="J211" t="s">
        <v>884</v>
      </c>
    </row>
    <row r="212" spans="1:10" x14ac:dyDescent="0.3">
      <c r="A212" t="str">
        <f t="shared" si="12"/>
        <v>Will Smallbone</v>
      </c>
      <c r="B212" t="str">
        <f t="shared" si="13"/>
        <v>Southampton</v>
      </c>
      <c r="C212" t="str" cm="1">
        <f t="array" ref="C212">_xlfn.IFS(H212="","",
H212="Mål","Goalkeeper",H212="Forsvar","Defense",H212="Midtbane","Midfield",H212="Angreb","Striker",
H212="Goalkeeper","Goalkeeper",H212="Defense","Defense",H212="Midfield","Midfield",H212="Striker","Striker")</f>
        <v>Midfield</v>
      </c>
      <c r="D212" t="str">
        <f t="shared" si="14"/>
        <v>2.399.000</v>
      </c>
      <c r="E212" t="str">
        <f t="shared" si="15"/>
        <v>0,1%</v>
      </c>
      <c r="F212" t="s">
        <v>211</v>
      </c>
      <c r="G212" t="s">
        <v>7</v>
      </c>
      <c r="H212" t="s">
        <v>730</v>
      </c>
      <c r="I212" t="s">
        <v>1060</v>
      </c>
      <c r="J212" t="s">
        <v>884</v>
      </c>
    </row>
    <row r="213" spans="1:10" x14ac:dyDescent="0.3">
      <c r="A213" t="str">
        <f t="shared" si="12"/>
        <v>Wes Foderingham</v>
      </c>
      <c r="B213" t="str">
        <f t="shared" si="13"/>
        <v>Sheffield United</v>
      </c>
      <c r="C213" t="str" cm="1">
        <f t="array" ref="C213">_xlfn.IFS(H213="","",
H213="Mål","Goalkeeper",H213="Forsvar","Defense",H213="Midtbane","Midfield",H213="Angreb","Striker",
H213="Goalkeeper","Goalkeeper",H213="Defense","Defense",H213="Midfield","Midfield",H213="Striker","Striker")</f>
        <v>Goalkeeper</v>
      </c>
      <c r="D213" t="str">
        <f t="shared" si="14"/>
        <v>2.900.000</v>
      </c>
      <c r="E213" t="str">
        <f t="shared" si="15"/>
        <v>0,0%</v>
      </c>
      <c r="F213" t="s">
        <v>565</v>
      </c>
      <c r="G213" t="s">
        <v>18</v>
      </c>
      <c r="H213" t="s">
        <v>729</v>
      </c>
      <c r="I213" t="s">
        <v>1012</v>
      </c>
      <c r="J213" t="s">
        <v>809</v>
      </c>
    </row>
    <row r="214" spans="1:10" x14ac:dyDescent="0.3">
      <c r="A214" t="str">
        <f t="shared" si="12"/>
        <v>Oliver McBurnie</v>
      </c>
      <c r="B214" t="str">
        <f t="shared" si="13"/>
        <v>Sheffield United</v>
      </c>
      <c r="C214" t="str" cm="1">
        <f t="array" ref="C214">_xlfn.IFS(H214="","",
H214="Mål","Goalkeeper",H214="Forsvar","Defense",H214="Midtbane","Midfield",H214="Angreb","Striker",
H214="Goalkeeper","Goalkeeper",H214="Defense","Defense",H214="Midfield","Midfield",H214="Striker","Striker")</f>
        <v>Striker</v>
      </c>
      <c r="D214" t="str">
        <f t="shared" si="14"/>
        <v>3.870.000</v>
      </c>
      <c r="E214" t="str">
        <f t="shared" si="15"/>
        <v>0,0%</v>
      </c>
      <c r="F214" t="s">
        <v>430</v>
      </c>
      <c r="G214" t="s">
        <v>18</v>
      </c>
      <c r="H214" t="s">
        <v>732</v>
      </c>
      <c r="I214" t="s">
        <v>1183</v>
      </c>
      <c r="J214" t="s">
        <v>809</v>
      </c>
    </row>
    <row r="215" spans="1:10" x14ac:dyDescent="0.3">
      <c r="A215" t="str">
        <f t="shared" si="12"/>
        <v>Jakub Moder</v>
      </c>
      <c r="B215" t="str">
        <f t="shared" si="13"/>
        <v>Brighton and Hove</v>
      </c>
      <c r="C215" t="str" cm="1">
        <f t="array" ref="C215">_xlfn.IFS(H215="","",
H215="Mål","Goalkeeper",H215="Forsvar","Defense",H215="Midtbane","Midfield",H215="Angreb","Striker",
H215="Goalkeeper","Goalkeeper",H215="Defense","Defense",H215="Midfield","Midfield",H215="Striker","Striker")</f>
        <v>Midfield</v>
      </c>
      <c r="D215" t="str">
        <f t="shared" si="14"/>
        <v>2.643.000</v>
      </c>
      <c r="E215" t="str">
        <f t="shared" si="15"/>
        <v>0,1%</v>
      </c>
      <c r="F215" t="s">
        <v>902</v>
      </c>
      <c r="G215" t="s">
        <v>25</v>
      </c>
      <c r="H215" t="s">
        <v>730</v>
      </c>
      <c r="I215" t="s">
        <v>1321</v>
      </c>
      <c r="J215" t="s">
        <v>884</v>
      </c>
    </row>
    <row r="216" spans="1:10" x14ac:dyDescent="0.3">
      <c r="A216" t="str">
        <f t="shared" si="12"/>
        <v>Leighton Clarkson</v>
      </c>
      <c r="B216" t="str">
        <f t="shared" si="13"/>
        <v>Liverpool</v>
      </c>
      <c r="C216" t="str" cm="1">
        <f t="array" ref="C216">_xlfn.IFS(H216="","",
H216="Mål","Goalkeeper",H216="Forsvar","Defense",H216="Midtbane","Midfield",H216="Angreb","Striker",
H216="Goalkeeper","Goalkeeper",H216="Defense","Defense",H216="Midfield","Midfield",H216="Striker","Striker")</f>
        <v>Midfield</v>
      </c>
      <c r="D216" t="str">
        <f t="shared" si="14"/>
        <v>2.430.000</v>
      </c>
      <c r="E216" t="str">
        <f t="shared" si="15"/>
        <v>0,0%</v>
      </c>
      <c r="F216" t="s">
        <v>939</v>
      </c>
      <c r="G216" t="s">
        <v>20</v>
      </c>
      <c r="H216" t="s">
        <v>730</v>
      </c>
      <c r="I216" t="s">
        <v>1036</v>
      </c>
      <c r="J216" t="s">
        <v>809</v>
      </c>
    </row>
    <row r="217" spans="1:10" x14ac:dyDescent="0.3">
      <c r="A217" t="str">
        <f t="shared" si="12"/>
        <v>Adrian Bernabe</v>
      </c>
      <c r="B217" t="str">
        <f t="shared" si="13"/>
        <v>Manchester City</v>
      </c>
      <c r="C217" t="str" cm="1">
        <f t="array" ref="C217">_xlfn.IFS(H217="","",
H217="Mål","Goalkeeper",H217="Forsvar","Defense",H217="Midtbane","Midfield",H217="Angreb","Striker",
H217="Goalkeeper","Goalkeeper",H217="Defense","Defense",H217="Midfield","Midfield",H217="Striker","Striker")</f>
        <v>Midfield</v>
      </c>
      <c r="D217" t="str">
        <f t="shared" si="14"/>
        <v>1.890.000</v>
      </c>
      <c r="E217" t="str">
        <f t="shared" si="15"/>
        <v>0,1%</v>
      </c>
      <c r="F217" t="s">
        <v>694</v>
      </c>
      <c r="G217" t="s">
        <v>16</v>
      </c>
      <c r="H217" t="s">
        <v>730</v>
      </c>
      <c r="I217" t="s">
        <v>1091</v>
      </c>
      <c r="J217" t="s">
        <v>884</v>
      </c>
    </row>
    <row r="218" spans="1:10" x14ac:dyDescent="0.3">
      <c r="A218" t="str">
        <f t="shared" si="12"/>
        <v>Kyle Walker</v>
      </c>
      <c r="B218" t="str">
        <f t="shared" si="13"/>
        <v>Manchester City</v>
      </c>
      <c r="C218" t="str" cm="1">
        <f t="array" ref="C218">_xlfn.IFS(H218="","",
H218="Mål","Goalkeeper",H218="Forsvar","Defense",H218="Midtbane","Midfield",H218="Angreb","Striker",
H218="Goalkeeper","Goalkeeper",H218="Defense","Defense",H218="Midfield","Midfield",H218="Striker","Striker")</f>
        <v>Defense</v>
      </c>
      <c r="D218" t="str">
        <f t="shared" si="14"/>
        <v>6.135.000</v>
      </c>
      <c r="E218" t="str">
        <f t="shared" si="15"/>
        <v>0,4%</v>
      </c>
      <c r="F218" t="s">
        <v>155</v>
      </c>
      <c r="G218" t="s">
        <v>16</v>
      </c>
      <c r="H218" t="s">
        <v>731</v>
      </c>
      <c r="I218" t="s">
        <v>1285</v>
      </c>
      <c r="J218" t="s">
        <v>896</v>
      </c>
    </row>
    <row r="219" spans="1:10" x14ac:dyDescent="0.3">
      <c r="A219" t="str">
        <f t="shared" si="12"/>
        <v>Tom Davies</v>
      </c>
      <c r="B219" t="str">
        <f t="shared" si="13"/>
        <v>Everton</v>
      </c>
      <c r="C219" t="str" cm="1">
        <f t="array" ref="C219">_xlfn.IFS(H219="","",
H219="Mål","Goalkeeper",H219="Forsvar","Defense",H219="Midtbane","Midfield",H219="Angreb","Striker",
H219="Goalkeeper","Goalkeeper",H219="Defense","Defense",H219="Midfield","Midfield",H219="Striker","Striker")</f>
        <v>Midfield</v>
      </c>
      <c r="D219" t="str">
        <f t="shared" si="14"/>
        <v>3.728.000</v>
      </c>
      <c r="E219" t="str">
        <f t="shared" si="15"/>
        <v>0,4%</v>
      </c>
      <c r="F219" t="s">
        <v>214</v>
      </c>
      <c r="G219" t="s">
        <v>28</v>
      </c>
      <c r="H219" t="s">
        <v>730</v>
      </c>
      <c r="I219" t="s">
        <v>1373</v>
      </c>
      <c r="J219" t="s">
        <v>896</v>
      </c>
    </row>
    <row r="220" spans="1:10" x14ac:dyDescent="0.3">
      <c r="A220" t="str">
        <f t="shared" si="12"/>
        <v>Adam Forshaw</v>
      </c>
      <c r="B220" t="str">
        <f t="shared" si="13"/>
        <v>Leeds United</v>
      </c>
      <c r="C220" t="str" cm="1">
        <f t="array" ref="C220">_xlfn.IFS(H220="","",
H220="Mål","Goalkeeper",H220="Forsvar","Defense",H220="Midtbane","Midfield",H220="Angreb","Striker",
H220="Goalkeeper","Goalkeeper",H220="Defense","Defense",H220="Midfield","Midfield",H220="Striker","Striker")</f>
        <v>Midfield</v>
      </c>
      <c r="D220" t="str">
        <f t="shared" si="14"/>
        <v>1.900.000</v>
      </c>
      <c r="E220" t="str">
        <f t="shared" si="15"/>
        <v>0,1%</v>
      </c>
      <c r="F220" t="s">
        <v>638</v>
      </c>
      <c r="G220" t="s">
        <v>648</v>
      </c>
      <c r="H220" t="s">
        <v>730</v>
      </c>
      <c r="I220" t="s">
        <v>1067</v>
      </c>
      <c r="J220" t="s">
        <v>884</v>
      </c>
    </row>
    <row r="221" spans="1:10" x14ac:dyDescent="0.3">
      <c r="A221" t="str">
        <f t="shared" si="12"/>
        <v>Tyler Roberts</v>
      </c>
      <c r="B221" t="str">
        <f t="shared" si="13"/>
        <v>Leeds United</v>
      </c>
      <c r="C221" t="str" cm="1">
        <f t="array" ref="C221">_xlfn.IFS(H221="","",
H221="Mål","Goalkeeper",H221="Forsvar","Defense",H221="Midtbane","Midfield",H221="Angreb","Striker",
H221="Goalkeeper","Goalkeeper",H221="Defense","Defense",H221="Midfield","Midfield",H221="Striker","Striker")</f>
        <v>Striker</v>
      </c>
      <c r="D221" t="str">
        <f t="shared" si="14"/>
        <v>3.028.000</v>
      </c>
      <c r="E221" t="str">
        <f t="shared" si="15"/>
        <v>1,0%</v>
      </c>
      <c r="F221" t="s">
        <v>612</v>
      </c>
      <c r="G221" t="s">
        <v>648</v>
      </c>
      <c r="H221" t="s">
        <v>732</v>
      </c>
      <c r="I221" t="s">
        <v>1190</v>
      </c>
      <c r="J221" t="s">
        <v>898</v>
      </c>
    </row>
    <row r="222" spans="1:10" x14ac:dyDescent="0.3">
      <c r="A222" t="str">
        <f t="shared" si="12"/>
        <v>Jean-Philippe Gbamin</v>
      </c>
      <c r="B222" t="str">
        <f t="shared" si="13"/>
        <v>Everton</v>
      </c>
      <c r="C222" t="str" cm="1">
        <f t="array" ref="C222">_xlfn.IFS(H222="","",
H222="Mål","Goalkeeper",H222="Forsvar","Defense",H222="Midtbane","Midfield",H222="Angreb","Striker",
H222="Goalkeeper","Goalkeeper",H222="Defense","Defense",H222="Midfield","Midfield",H222="Striker","Striker")</f>
        <v>Midfield</v>
      </c>
      <c r="D222" t="str">
        <f t="shared" si="14"/>
        <v>1.904.000</v>
      </c>
      <c r="E222" t="str">
        <f t="shared" si="15"/>
        <v>0,2%</v>
      </c>
      <c r="F222" t="s">
        <v>347</v>
      </c>
      <c r="G222" t="s">
        <v>28</v>
      </c>
      <c r="H222" t="s">
        <v>730</v>
      </c>
      <c r="I222" t="s">
        <v>1020</v>
      </c>
      <c r="J222" t="s">
        <v>885</v>
      </c>
    </row>
    <row r="223" spans="1:10" x14ac:dyDescent="0.3">
      <c r="A223" t="str">
        <f t="shared" si="12"/>
        <v>Scott Carson</v>
      </c>
      <c r="B223" t="str">
        <f t="shared" si="13"/>
        <v>Manchester City</v>
      </c>
      <c r="C223" t="str" cm="1">
        <f t="array" ref="C223">_xlfn.IFS(H223="","",
H223="Mål","Goalkeeper",H223="Forsvar","Defense",H223="Midtbane","Midfield",H223="Angreb","Striker",
H223="Goalkeeper","Goalkeeper",H223="Defense","Defense",H223="Midfield","Midfield",H223="Striker","Striker")</f>
        <v>Goalkeeper</v>
      </c>
      <c r="D223" t="str">
        <f t="shared" si="14"/>
        <v>5.563.000</v>
      </c>
      <c r="E223" t="str">
        <f t="shared" si="15"/>
        <v>0,0%</v>
      </c>
      <c r="F223" t="s">
        <v>320</v>
      </c>
      <c r="G223" t="s">
        <v>16</v>
      </c>
      <c r="H223" t="s">
        <v>729</v>
      </c>
      <c r="I223" t="s">
        <v>1168</v>
      </c>
      <c r="J223" t="s">
        <v>809</v>
      </c>
    </row>
    <row r="224" spans="1:10" x14ac:dyDescent="0.3">
      <c r="A224" t="str">
        <f t="shared" si="12"/>
        <v>Naby Keita</v>
      </c>
      <c r="B224" t="str">
        <f t="shared" si="13"/>
        <v>Liverpool</v>
      </c>
      <c r="C224" t="str" cm="1">
        <f t="array" ref="C224">_xlfn.IFS(H224="","",
H224="Mål","Goalkeeper",H224="Forsvar","Defense",H224="Midtbane","Midfield",H224="Angreb","Striker",
H224="Goalkeeper","Goalkeeper",H224="Defense","Defense",H224="Midfield","Midfield",H224="Striker","Striker")</f>
        <v>Midfield</v>
      </c>
      <c r="D224" t="str">
        <f t="shared" si="14"/>
        <v>3.963.000</v>
      </c>
      <c r="E224" t="str">
        <f t="shared" si="15"/>
        <v>0,2%</v>
      </c>
      <c r="F224" t="s">
        <v>315</v>
      </c>
      <c r="G224" t="s">
        <v>20</v>
      </c>
      <c r="H224" t="s">
        <v>730</v>
      </c>
      <c r="I224" t="s">
        <v>990</v>
      </c>
      <c r="J224" t="s">
        <v>885</v>
      </c>
    </row>
    <row r="225" spans="1:10" x14ac:dyDescent="0.3">
      <c r="A225" t="str">
        <f t="shared" si="12"/>
        <v>Ben T. Davies</v>
      </c>
      <c r="B225" t="str">
        <f t="shared" si="13"/>
        <v>Tottenham</v>
      </c>
      <c r="C225" t="str" cm="1">
        <f t="array" ref="C225">_xlfn.IFS(H225="","",
H225="Mål","Goalkeeper",H225="Forsvar","Defense",H225="Midtbane","Midfield",H225="Angreb","Striker",
H225="Goalkeeper","Goalkeeper",H225="Defense","Defense",H225="Midfield","Midfield",H225="Striker","Striker")</f>
        <v>Defense</v>
      </c>
      <c r="D225" t="str">
        <f t="shared" si="14"/>
        <v>4.129.000</v>
      </c>
      <c r="E225" t="str">
        <f t="shared" si="15"/>
        <v>0,8%</v>
      </c>
      <c r="F225" t="s">
        <v>923</v>
      </c>
      <c r="G225" t="s">
        <v>5</v>
      </c>
      <c r="H225" t="s">
        <v>731</v>
      </c>
      <c r="I225" t="s">
        <v>1487</v>
      </c>
      <c r="J225" t="s">
        <v>893</v>
      </c>
    </row>
    <row r="226" spans="1:10" x14ac:dyDescent="0.3">
      <c r="A226" t="str">
        <f t="shared" si="12"/>
        <v>Ahmed El Mohamadi</v>
      </c>
      <c r="B226" t="str">
        <f t="shared" si="13"/>
        <v>Aston Villa</v>
      </c>
      <c r="C226" t="str" cm="1">
        <f t="array" ref="C226">_xlfn.IFS(H226="","",
H226="Mål","Goalkeeper",H226="Forsvar","Defense",H226="Midtbane","Midfield",H226="Angreb","Striker",
H226="Goalkeeper","Goalkeeper",H226="Defense","Defense",H226="Midfield","Midfield",H226="Striker","Striker")</f>
        <v>Defense</v>
      </c>
      <c r="D226" t="str">
        <f t="shared" si="14"/>
        <v>2.571.000</v>
      </c>
      <c r="E226" t="str">
        <f t="shared" si="15"/>
        <v>1,6%</v>
      </c>
      <c r="F226" t="s">
        <v>153</v>
      </c>
      <c r="G226" t="s">
        <v>9</v>
      </c>
      <c r="H226" t="s">
        <v>731</v>
      </c>
      <c r="I226" t="s">
        <v>1156</v>
      </c>
      <c r="J226" t="s">
        <v>900</v>
      </c>
    </row>
    <row r="227" spans="1:10" x14ac:dyDescent="0.3">
      <c r="A227" t="str">
        <f t="shared" si="12"/>
        <v>Dane Scarlett</v>
      </c>
      <c r="B227" t="str">
        <f t="shared" si="13"/>
        <v>Tottenham</v>
      </c>
      <c r="C227" t="str" cm="1">
        <f t="array" ref="C227">_xlfn.IFS(H227="","",
H227="Mål","Goalkeeper",H227="Forsvar","Defense",H227="Midtbane","Midfield",H227="Angreb","Striker",
H227="Goalkeeper","Goalkeeper",H227="Defense","Defense",H227="Midfield","Midfield",H227="Striker","Striker")</f>
        <v>Striker</v>
      </c>
      <c r="D227" t="str">
        <f t="shared" si="14"/>
        <v>1.957.000</v>
      </c>
      <c r="E227" t="str">
        <f t="shared" si="15"/>
        <v>0,1%</v>
      </c>
      <c r="F227" t="s">
        <v>938</v>
      </c>
      <c r="G227" t="s">
        <v>5</v>
      </c>
      <c r="H227" t="s">
        <v>732</v>
      </c>
      <c r="I227" t="s">
        <v>1166</v>
      </c>
      <c r="J227" t="s">
        <v>884</v>
      </c>
    </row>
    <row r="228" spans="1:10" x14ac:dyDescent="0.3">
      <c r="A228" t="str">
        <f t="shared" si="12"/>
        <v>George Baldock</v>
      </c>
      <c r="B228" t="str">
        <f t="shared" si="13"/>
        <v>Sheffield United</v>
      </c>
      <c r="C228" t="str" cm="1">
        <f t="array" ref="C228">_xlfn.IFS(H228="","",
H228="Mål","Goalkeeper",H228="Forsvar","Defense",H228="Midtbane","Midfield",H228="Angreb","Striker",
H228="Goalkeeper","Goalkeeper",H228="Defense","Defense",H228="Midfield","Midfield",H228="Striker","Striker")</f>
        <v>Defense</v>
      </c>
      <c r="D228" t="str">
        <f t="shared" si="14"/>
        <v>3.513.000</v>
      </c>
      <c r="E228" t="str">
        <f t="shared" si="15"/>
        <v>0,1%</v>
      </c>
      <c r="F228" t="s">
        <v>195</v>
      </c>
      <c r="G228" t="s">
        <v>18</v>
      </c>
      <c r="H228" t="s">
        <v>731</v>
      </c>
      <c r="I228" t="s">
        <v>1329</v>
      </c>
      <c r="J228" t="s">
        <v>884</v>
      </c>
    </row>
    <row r="229" spans="1:10" x14ac:dyDescent="0.3">
      <c r="A229" t="str">
        <f t="shared" si="12"/>
        <v>Curtis Jones</v>
      </c>
      <c r="B229" t="str">
        <f t="shared" si="13"/>
        <v>Liverpool</v>
      </c>
      <c r="C229" t="str" cm="1">
        <f t="array" ref="C229">_xlfn.IFS(H229="","",
H229="Mål","Goalkeeper",H229="Forsvar","Defense",H229="Midtbane","Midfield",H229="Angreb","Striker",
H229="Goalkeeper","Goalkeeper",H229="Defense","Defense",H229="Midfield","Midfield",H229="Striker","Striker")</f>
        <v>Midfield</v>
      </c>
      <c r="D229" t="str">
        <f t="shared" si="14"/>
        <v>4.448.000</v>
      </c>
      <c r="E229" t="str">
        <f t="shared" si="15"/>
        <v>3,5%</v>
      </c>
      <c r="F229" t="s">
        <v>363</v>
      </c>
      <c r="G229" t="s">
        <v>20</v>
      </c>
      <c r="H229" t="s">
        <v>730</v>
      </c>
      <c r="I229" t="s">
        <v>1380</v>
      </c>
      <c r="J229" t="s">
        <v>922</v>
      </c>
    </row>
    <row r="230" spans="1:10" x14ac:dyDescent="0.3">
      <c r="A230" t="str">
        <f t="shared" si="12"/>
        <v>Liam Cooper</v>
      </c>
      <c r="B230" t="str">
        <f t="shared" si="13"/>
        <v>Leeds United</v>
      </c>
      <c r="C230" t="str" cm="1">
        <f t="array" ref="C230">_xlfn.IFS(H230="","",
H230="Mål","Goalkeeper",H230="Forsvar","Defense",H230="Midtbane","Midfield",H230="Angreb","Striker",
H230="Goalkeeper","Goalkeeper",H230="Defense","Defense",H230="Midfield","Midfield",H230="Striker","Striker")</f>
        <v>Defense</v>
      </c>
      <c r="D230" t="str">
        <f t="shared" si="14"/>
        <v>3.359.000</v>
      </c>
      <c r="E230" t="str">
        <f t="shared" si="15"/>
        <v>0,4%</v>
      </c>
      <c r="F230" t="s">
        <v>610</v>
      </c>
      <c r="G230" t="s">
        <v>648</v>
      </c>
      <c r="H230" t="s">
        <v>731</v>
      </c>
      <c r="I230" t="s">
        <v>1132</v>
      </c>
      <c r="J230" t="s">
        <v>896</v>
      </c>
    </row>
    <row r="231" spans="1:10" x14ac:dyDescent="0.3">
      <c r="A231" t="str">
        <f t="shared" si="12"/>
        <v>Paul Pogba</v>
      </c>
      <c r="B231" t="str">
        <f t="shared" si="13"/>
        <v>Manchester United</v>
      </c>
      <c r="C231" t="str" cm="1">
        <f t="array" ref="C231">_xlfn.IFS(H231="","",
H231="Mål","Goalkeeper",H231="Forsvar","Defense",H231="Midtbane","Midfield",H231="Angreb","Striker",
H231="Goalkeeper","Goalkeeper",H231="Defense","Defense",H231="Midfield","Midfield",H231="Striker","Striker")</f>
        <v>Midfield</v>
      </c>
      <c r="D231" t="str">
        <f t="shared" si="14"/>
        <v>6.770.000</v>
      </c>
      <c r="E231" t="str">
        <f t="shared" si="15"/>
        <v>2,4%</v>
      </c>
      <c r="F231" t="s">
        <v>134</v>
      </c>
      <c r="G231" t="s">
        <v>31</v>
      </c>
      <c r="H231" t="s">
        <v>730</v>
      </c>
      <c r="I231" t="s">
        <v>1411</v>
      </c>
      <c r="J231" t="s">
        <v>935</v>
      </c>
    </row>
    <row r="232" spans="1:10" x14ac:dyDescent="0.3">
      <c r="A232" t="str">
        <f t="shared" si="12"/>
        <v>Ruben Neves</v>
      </c>
      <c r="B232" t="str">
        <f t="shared" si="13"/>
        <v>Wolverhampton</v>
      </c>
      <c r="C232" t="str" cm="1">
        <f t="array" ref="C232">_xlfn.IFS(H232="","",
H232="Mål","Goalkeeper",H232="Forsvar","Defense",H232="Midtbane","Midfield",H232="Angreb","Striker",
H232="Goalkeeper","Goalkeeper",H232="Defense","Defense",H232="Midfield","Midfield",H232="Striker","Striker")</f>
        <v>Midfield</v>
      </c>
      <c r="D232" t="str">
        <f t="shared" si="14"/>
        <v>4.121.000</v>
      </c>
      <c r="E232" t="str">
        <f t="shared" si="15"/>
        <v>6,7%</v>
      </c>
      <c r="F232" t="s">
        <v>282</v>
      </c>
      <c r="G232" t="s">
        <v>46</v>
      </c>
      <c r="H232" t="s">
        <v>730</v>
      </c>
      <c r="I232" t="s">
        <v>989</v>
      </c>
      <c r="J232" t="s">
        <v>1144</v>
      </c>
    </row>
    <row r="233" spans="1:10" x14ac:dyDescent="0.3">
      <c r="A233" t="str">
        <f t="shared" si="12"/>
        <v>Femi Seriki</v>
      </c>
      <c r="B233" t="str">
        <f t="shared" si="13"/>
        <v>Sheffield United</v>
      </c>
      <c r="C233" t="str" cm="1">
        <f t="array" ref="C233">_xlfn.IFS(H233="","",
H233="Mål","Goalkeeper",H233="Forsvar","Defense",H233="Midtbane","Midfield",H233="Angreb","Striker",
H233="Goalkeeper","Goalkeeper",H233="Defense","Defense",H233="Midfield","Midfield",H233="Striker","Striker")</f>
        <v>Midfield</v>
      </c>
      <c r="D233" t="str">
        <f t="shared" si="14"/>
        <v>1.992.000</v>
      </c>
      <c r="E233" t="str">
        <f t="shared" si="15"/>
        <v>0,0%</v>
      </c>
      <c r="F233" t="s">
        <v>1363</v>
      </c>
      <c r="G233" t="s">
        <v>18</v>
      </c>
      <c r="H233" t="s">
        <v>730</v>
      </c>
      <c r="I233" t="s">
        <v>1043</v>
      </c>
      <c r="J233" t="s">
        <v>809</v>
      </c>
    </row>
    <row r="234" spans="1:10" x14ac:dyDescent="0.3">
      <c r="A234" t="str">
        <f t="shared" si="12"/>
        <v>Rayan Ait-Nouri</v>
      </c>
      <c r="B234" t="str">
        <f t="shared" si="13"/>
        <v>Wolverhampton</v>
      </c>
      <c r="C234" t="str" cm="1">
        <f t="array" ref="C234">_xlfn.IFS(H234="","",
H234="Mål","Goalkeeper",H234="Forsvar","Defense",H234="Midtbane","Midfield",H234="Angreb","Striker",
H234="Goalkeeper","Goalkeeper",H234="Defense","Defense",H234="Midfield","Midfield",H234="Striker","Striker")</f>
        <v>Defense</v>
      </c>
      <c r="D234" t="str">
        <f t="shared" si="14"/>
        <v>2.708.000</v>
      </c>
      <c r="E234" t="str">
        <f t="shared" si="15"/>
        <v>5,1%</v>
      </c>
      <c r="F234" t="s">
        <v>743</v>
      </c>
      <c r="G234" t="s">
        <v>46</v>
      </c>
      <c r="H234" t="s">
        <v>731</v>
      </c>
      <c r="I234" t="s">
        <v>1404</v>
      </c>
      <c r="J234" t="s">
        <v>1405</v>
      </c>
    </row>
    <row r="235" spans="1:10" x14ac:dyDescent="0.3">
      <c r="A235" t="str">
        <f t="shared" si="12"/>
        <v>Daniel Amartey</v>
      </c>
      <c r="B235" t="str">
        <f t="shared" si="13"/>
        <v>Leicester City</v>
      </c>
      <c r="C235" t="str" cm="1">
        <f t="array" ref="C235">_xlfn.IFS(H235="","",
H235="Mål","Goalkeeper",H235="Forsvar","Defense",H235="Midtbane","Midfield",H235="Angreb","Striker",
H235="Goalkeeper","Goalkeeper",H235="Defense","Defense",H235="Midfield","Midfield",H235="Striker","Striker")</f>
        <v>Defense</v>
      </c>
      <c r="D235" t="str">
        <f t="shared" si="14"/>
        <v>2.710.000</v>
      </c>
      <c r="E235" t="str">
        <f t="shared" si="15"/>
        <v>0,9%</v>
      </c>
      <c r="F235" t="s">
        <v>132</v>
      </c>
      <c r="G235" t="s">
        <v>27</v>
      </c>
      <c r="H235" t="s">
        <v>731</v>
      </c>
      <c r="I235" t="s">
        <v>1376</v>
      </c>
      <c r="J235" t="s">
        <v>901</v>
      </c>
    </row>
    <row r="236" spans="1:10" x14ac:dyDescent="0.3">
      <c r="A236" t="str">
        <f t="shared" si="12"/>
        <v>Phillip Bardsley</v>
      </c>
      <c r="B236" t="str">
        <f t="shared" si="13"/>
        <v>Burnley</v>
      </c>
      <c r="C236" t="str" cm="1">
        <f t="array" ref="C236">_xlfn.IFS(H236="","",
H236="Mål","Goalkeeper",H236="Forsvar","Defense",H236="Midtbane","Midfield",H236="Angreb","Striker",
H236="Goalkeeper","Goalkeeper",H236="Defense","Defense",H236="Midfield","Midfield",H236="Striker","Striker")</f>
        <v>Defense</v>
      </c>
      <c r="D236" t="str">
        <f t="shared" si="14"/>
        <v>2.437.000</v>
      </c>
      <c r="E236" t="str">
        <f t="shared" si="15"/>
        <v>0,1%</v>
      </c>
      <c r="F236" t="s">
        <v>14</v>
      </c>
      <c r="G236" t="s">
        <v>11</v>
      </c>
      <c r="H236" t="s">
        <v>731</v>
      </c>
      <c r="I236" t="s">
        <v>1311</v>
      </c>
      <c r="J236" t="s">
        <v>884</v>
      </c>
    </row>
    <row r="237" spans="1:10" x14ac:dyDescent="0.3">
      <c r="A237" t="str">
        <f t="shared" si="12"/>
        <v>Ivan Cavaleiro</v>
      </c>
      <c r="B237" t="str">
        <f t="shared" si="13"/>
        <v>Fulham</v>
      </c>
      <c r="C237" t="str" cm="1">
        <f t="array" ref="C237">_xlfn.IFS(H237="","",
H237="Mål","Goalkeeper",H237="Forsvar","Defense",H237="Midtbane","Midfield",H237="Angreb","Striker",
H237="Goalkeeper","Goalkeeper",H237="Defense","Defense",H237="Midfield","Midfield",H237="Striker","Striker")</f>
        <v>Striker</v>
      </c>
      <c r="D237" t="str">
        <f t="shared" si="14"/>
        <v>3.738.000</v>
      </c>
      <c r="E237" t="str">
        <f t="shared" si="15"/>
        <v>0,3%</v>
      </c>
      <c r="F237" t="s">
        <v>548</v>
      </c>
      <c r="G237" t="s">
        <v>539</v>
      </c>
      <c r="H237" t="s">
        <v>732</v>
      </c>
      <c r="I237" t="s">
        <v>1072</v>
      </c>
      <c r="J237" t="s">
        <v>886</v>
      </c>
    </row>
    <row r="238" spans="1:10" x14ac:dyDescent="0.3">
      <c r="A238" t="str">
        <f t="shared" si="12"/>
        <v>Seedy 'Imam' Jagne</v>
      </c>
      <c r="B238" t="str">
        <f t="shared" si="13"/>
        <v>Everton</v>
      </c>
      <c r="C238" t="str" cm="1">
        <f t="array" ref="C238">_xlfn.IFS(H238="","",
H238="Mål","Goalkeeper",H238="Forsvar","Defense",H238="Midtbane","Midfield",H238="Angreb","Striker",
H238="Goalkeeper","Goalkeeper",H238="Defense","Defense",H238="Midfield","Midfield",H238="Striker","Striker")</f>
        <v>Midfield</v>
      </c>
      <c r="D238" t="str">
        <f t="shared" si="14"/>
        <v>1.895.000</v>
      </c>
      <c r="E238" t="str">
        <f t="shared" si="15"/>
        <v>0,0%</v>
      </c>
      <c r="F238" t="s">
        <v>737</v>
      </c>
      <c r="G238" t="s">
        <v>28</v>
      </c>
      <c r="H238" t="s">
        <v>730</v>
      </c>
      <c r="I238" t="s">
        <v>1167</v>
      </c>
      <c r="J238" t="s">
        <v>809</v>
      </c>
    </row>
    <row r="239" spans="1:10" x14ac:dyDescent="0.3">
      <c r="A239" t="str">
        <f t="shared" si="12"/>
        <v>Pedro Neto</v>
      </c>
      <c r="B239" t="str">
        <f t="shared" si="13"/>
        <v>Wolverhampton</v>
      </c>
      <c r="C239" t="str" cm="1">
        <f t="array" ref="C239">_xlfn.IFS(H239="","",
H239="Mål","Goalkeeper",H239="Forsvar","Defense",H239="Midtbane","Midfield",H239="Angreb","Striker",
H239="Goalkeeper","Goalkeeper",H239="Defense","Defense",H239="Midfield","Midfield",H239="Striker","Striker")</f>
        <v>Striker</v>
      </c>
      <c r="D239" t="str">
        <f t="shared" si="14"/>
        <v>5.342.000</v>
      </c>
      <c r="E239" t="str">
        <f t="shared" si="15"/>
        <v>4,0%</v>
      </c>
      <c r="F239" t="s">
        <v>336</v>
      </c>
      <c r="G239" t="s">
        <v>46</v>
      </c>
      <c r="H239" t="s">
        <v>732</v>
      </c>
      <c r="I239" t="s">
        <v>1476</v>
      </c>
      <c r="J239" t="s">
        <v>1173</v>
      </c>
    </row>
    <row r="240" spans="1:10" x14ac:dyDescent="0.3">
      <c r="A240" t="str">
        <f t="shared" si="12"/>
        <v>Dara O'Shea</v>
      </c>
      <c r="B240" t="str">
        <f t="shared" si="13"/>
        <v>West Bromwich</v>
      </c>
      <c r="C240" t="str" cm="1">
        <f t="array" ref="C240">_xlfn.IFS(H240="","",
H240="Mål","Goalkeeper",H240="Forsvar","Defense",H240="Midtbane","Midfield",H240="Angreb","Striker",
H240="Goalkeeper","Goalkeeper",H240="Defense","Defense",H240="Midfield","Midfield",H240="Striker","Striker")</f>
        <v>Defense</v>
      </c>
      <c r="D240" t="str">
        <f t="shared" si="14"/>
        <v>2.671.000</v>
      </c>
      <c r="E240" t="str">
        <f t="shared" si="15"/>
        <v>0,1%</v>
      </c>
      <c r="F240" t="s">
        <v>607</v>
      </c>
      <c r="G240" t="s">
        <v>647</v>
      </c>
      <c r="H240" t="s">
        <v>731</v>
      </c>
      <c r="I240" t="s">
        <v>1354</v>
      </c>
      <c r="J240" t="s">
        <v>884</v>
      </c>
    </row>
    <row r="241" spans="1:10" x14ac:dyDescent="0.3">
      <c r="A241" t="str">
        <f t="shared" si="12"/>
        <v>Joel Mumbongo</v>
      </c>
      <c r="B241" t="str">
        <f t="shared" si="13"/>
        <v>Burnley</v>
      </c>
      <c r="C241" t="str" cm="1">
        <f t="array" ref="C241">_xlfn.IFS(H241="","",
H241="Mål","Goalkeeper",H241="Forsvar","Defense",H241="Midtbane","Midfield",H241="Angreb","Striker",
H241="Goalkeeper","Goalkeeper",H241="Defense","Defense",H241="Midfield","Midfield",H241="Striker","Striker")</f>
        <v>Striker</v>
      </c>
      <c r="D241" t="str">
        <f t="shared" si="14"/>
        <v>1.850.000</v>
      </c>
      <c r="E241" t="str">
        <f t="shared" si="15"/>
        <v>0,1%</v>
      </c>
      <c r="F241" t="s">
        <v>867</v>
      </c>
      <c r="G241" t="s">
        <v>11</v>
      </c>
      <c r="H241" t="s">
        <v>732</v>
      </c>
      <c r="I241" t="s">
        <v>1384</v>
      </c>
      <c r="J241" t="s">
        <v>884</v>
      </c>
    </row>
    <row r="242" spans="1:10" x14ac:dyDescent="0.3">
      <c r="A242" t="str">
        <f t="shared" si="12"/>
        <v>Diogo Jota</v>
      </c>
      <c r="B242" t="str">
        <f t="shared" si="13"/>
        <v>Liverpool</v>
      </c>
      <c r="C242" t="str" cm="1">
        <f t="array" ref="C242">_xlfn.IFS(H242="","",
H242="Mål","Goalkeeper",H242="Forsvar","Defense",H242="Midtbane","Midfield",H242="Angreb","Striker",
H242="Goalkeeper","Goalkeeper",H242="Defense","Defense",H242="Midfield","Midfield",H242="Striker","Striker")</f>
        <v>Striker</v>
      </c>
      <c r="D242" t="str">
        <f t="shared" si="14"/>
        <v>8.241.000</v>
      </c>
      <c r="E242" t="str">
        <f t="shared" si="15"/>
        <v>3,0%</v>
      </c>
      <c r="F242" t="s">
        <v>255</v>
      </c>
      <c r="G242" t="s">
        <v>20</v>
      </c>
      <c r="H242" t="s">
        <v>732</v>
      </c>
      <c r="I242" t="s">
        <v>1271</v>
      </c>
      <c r="J242" t="s">
        <v>906</v>
      </c>
    </row>
    <row r="243" spans="1:10" x14ac:dyDescent="0.3">
      <c r="A243" t="str">
        <f t="shared" si="12"/>
        <v>Mbaye Diagne</v>
      </c>
      <c r="B243" t="str">
        <f t="shared" si="13"/>
        <v>West Bromwich</v>
      </c>
      <c r="C243" t="str" cm="1">
        <f t="array" ref="C243">_xlfn.IFS(H243="","",
H243="Mål","Goalkeeper",H243="Forsvar","Defense",H243="Midtbane","Midfield",H243="Angreb","Striker",
H243="Goalkeeper","Goalkeeper",H243="Defense","Defense",H243="Midfield","Midfield",H243="Striker","Striker")</f>
        <v>Striker</v>
      </c>
      <c r="D243" t="str">
        <f t="shared" si="14"/>
        <v>3.046.000</v>
      </c>
      <c r="E243" t="str">
        <f t="shared" si="15"/>
        <v>1,8%</v>
      </c>
      <c r="F243" t="s">
        <v>915</v>
      </c>
      <c r="G243" t="s">
        <v>647</v>
      </c>
      <c r="H243" t="s">
        <v>732</v>
      </c>
      <c r="I243" t="s">
        <v>1499</v>
      </c>
      <c r="J243" t="s">
        <v>904</v>
      </c>
    </row>
    <row r="244" spans="1:10" x14ac:dyDescent="0.3">
      <c r="A244" t="str">
        <f t="shared" si="12"/>
        <v>Bruno Fernandes</v>
      </c>
      <c r="B244" t="str">
        <f t="shared" si="13"/>
        <v>Manchester United</v>
      </c>
      <c r="C244" t="str" cm="1">
        <f t="array" ref="C244">_xlfn.IFS(H244="","",
H244="Mål","Goalkeeper",H244="Forsvar","Defense",H244="Midtbane","Midfield",H244="Angreb","Striker",
H244="Goalkeeper","Goalkeeper",H244="Defense","Defense",H244="Midfield","Midfield",H244="Striker","Striker")</f>
        <v>Midfield</v>
      </c>
      <c r="D244" t="str">
        <f t="shared" si="14"/>
        <v>10.956.000</v>
      </c>
      <c r="E244" t="str">
        <f t="shared" si="15"/>
        <v>37,1%</v>
      </c>
      <c r="F244" t="s">
        <v>322</v>
      </c>
      <c r="G244" t="s">
        <v>31</v>
      </c>
      <c r="H244" t="s">
        <v>730</v>
      </c>
      <c r="I244" t="s">
        <v>1296</v>
      </c>
      <c r="J244" t="s">
        <v>1297</v>
      </c>
    </row>
    <row r="245" spans="1:10" x14ac:dyDescent="0.3">
      <c r="A245" t="str">
        <f t="shared" si="12"/>
        <v>Anthony Gomez Mancini</v>
      </c>
      <c r="B245" t="str">
        <f t="shared" si="13"/>
        <v>Burnley</v>
      </c>
      <c r="C245" t="str" cm="1">
        <f t="array" ref="C245">_xlfn.IFS(H245="","",
H245="Mål","Goalkeeper",H245="Forsvar","Defense",H245="Midtbane","Midfield",H245="Angreb","Striker",
H245="Goalkeeper","Goalkeeper",H245="Defense","Defense",H245="Midfield","Midfield",H245="Striker","Striker")</f>
        <v>Striker</v>
      </c>
      <c r="D245" t="str">
        <f t="shared" si="14"/>
        <v>1.890.000</v>
      </c>
      <c r="E245" t="str">
        <f t="shared" si="15"/>
        <v>0,1%</v>
      </c>
      <c r="F245" t="s">
        <v>858</v>
      </c>
      <c r="G245" t="s">
        <v>11</v>
      </c>
      <c r="H245" t="s">
        <v>732</v>
      </c>
      <c r="I245" t="s">
        <v>1091</v>
      </c>
      <c r="J245" t="s">
        <v>884</v>
      </c>
    </row>
    <row r="246" spans="1:10" x14ac:dyDescent="0.3">
      <c r="A246" t="str">
        <f t="shared" si="12"/>
        <v>Jack Grealish</v>
      </c>
      <c r="B246" t="str">
        <f t="shared" si="13"/>
        <v>Aston Villa</v>
      </c>
      <c r="C246" t="str" cm="1">
        <f t="array" ref="C246">_xlfn.IFS(H246="","",
H246="Mål","Goalkeeper",H246="Forsvar","Defense",H246="Midtbane","Midfield",H246="Angreb","Striker",
H246="Goalkeeper","Goalkeeper",H246="Defense","Defense",H246="Midfield","Midfield",H246="Striker","Striker")</f>
        <v>Midfield</v>
      </c>
      <c r="D246" t="str">
        <f t="shared" si="14"/>
        <v>7.347.000</v>
      </c>
      <c r="E246" t="str">
        <f t="shared" si="15"/>
        <v>2,3%</v>
      </c>
      <c r="F246" t="s">
        <v>71</v>
      </c>
      <c r="G246" t="s">
        <v>9</v>
      </c>
      <c r="H246" t="s">
        <v>730</v>
      </c>
      <c r="I246" t="s">
        <v>1298</v>
      </c>
      <c r="J246" t="s">
        <v>910</v>
      </c>
    </row>
    <row r="247" spans="1:10" x14ac:dyDescent="0.3">
      <c r="A247" t="str">
        <f t="shared" si="12"/>
        <v>Pablo Fornals</v>
      </c>
      <c r="B247" t="str">
        <f t="shared" si="13"/>
        <v>West Ham</v>
      </c>
      <c r="C247" t="str" cm="1">
        <f t="array" ref="C247">_xlfn.IFS(H247="","",
H247="Mål","Goalkeeper",H247="Forsvar","Defense",H247="Midtbane","Midfield",H247="Angreb","Striker",
H247="Goalkeeper","Goalkeeper",H247="Defense","Defense",H247="Midfield","Midfield",H247="Striker","Striker")</f>
        <v>Midfield</v>
      </c>
      <c r="D247" t="str">
        <f t="shared" si="14"/>
        <v>4.593.000</v>
      </c>
      <c r="E247" t="str">
        <f t="shared" si="15"/>
        <v>0,7%</v>
      </c>
      <c r="F247" t="s">
        <v>135</v>
      </c>
      <c r="G247" t="s">
        <v>22</v>
      </c>
      <c r="H247" t="s">
        <v>730</v>
      </c>
      <c r="I247" t="s">
        <v>1266</v>
      </c>
      <c r="J247" t="s">
        <v>889</v>
      </c>
    </row>
    <row r="248" spans="1:10" x14ac:dyDescent="0.3">
      <c r="A248" t="str">
        <f t="shared" si="12"/>
        <v>Tanguy Ndombele</v>
      </c>
      <c r="B248" t="str">
        <f t="shared" si="13"/>
        <v>Tottenham</v>
      </c>
      <c r="C248" t="str" cm="1">
        <f t="array" ref="C248">_xlfn.IFS(H248="","",
H248="Mål","Goalkeeper",H248="Forsvar","Defense",H248="Midtbane","Midfield",H248="Angreb","Striker",
H248="Goalkeeper","Goalkeeper",H248="Defense","Defense",H248="Midfield","Midfield",H248="Striker","Striker")</f>
        <v>Midfield</v>
      </c>
      <c r="D248" t="str">
        <f t="shared" si="14"/>
        <v>4.391.000</v>
      </c>
      <c r="E248" t="str">
        <f t="shared" si="15"/>
        <v>6,1%</v>
      </c>
      <c r="F248" t="s">
        <v>380</v>
      </c>
      <c r="G248" t="s">
        <v>5</v>
      </c>
      <c r="H248" t="s">
        <v>730</v>
      </c>
      <c r="I248" t="s">
        <v>1248</v>
      </c>
      <c r="J248" t="s">
        <v>993</v>
      </c>
    </row>
    <row r="249" spans="1:10" x14ac:dyDescent="0.3">
      <c r="A249" t="str">
        <f t="shared" si="12"/>
        <v>Ademola Lookman</v>
      </c>
      <c r="B249" t="str">
        <f t="shared" si="13"/>
        <v>Fulham</v>
      </c>
      <c r="C249" t="str" cm="1">
        <f t="array" ref="C249">_xlfn.IFS(H249="","",
H249="Mål","Goalkeeper",H249="Forsvar","Defense",H249="Midtbane","Midfield",H249="Angreb","Striker",
H249="Goalkeeper","Goalkeeper",H249="Defense","Defense",H249="Midfield","Midfield",H249="Striker","Striker")</f>
        <v>Striker</v>
      </c>
      <c r="D249" t="str">
        <f t="shared" si="14"/>
        <v>3.877.000</v>
      </c>
      <c r="E249" t="str">
        <f t="shared" si="15"/>
        <v>0,9%</v>
      </c>
      <c r="F249" t="s">
        <v>728</v>
      </c>
      <c r="G249" t="s">
        <v>539</v>
      </c>
      <c r="H249" t="s">
        <v>732</v>
      </c>
      <c r="I249" t="s">
        <v>1228</v>
      </c>
      <c r="J249" t="s">
        <v>901</v>
      </c>
    </row>
    <row r="250" spans="1:10" x14ac:dyDescent="0.3">
      <c r="A250" t="str">
        <f t="shared" si="12"/>
        <v>Yerry Mina</v>
      </c>
      <c r="B250" t="str">
        <f t="shared" si="13"/>
        <v>Everton</v>
      </c>
      <c r="C250" t="str" cm="1">
        <f t="array" ref="C250">_xlfn.IFS(H250="","",
H250="Mål","Goalkeeper",H250="Forsvar","Defense",H250="Midtbane","Midfield",H250="Angreb","Striker",
H250="Goalkeeper","Goalkeeper",H250="Defense","Defense",H250="Midfield","Midfield",H250="Striker","Striker")</f>
        <v>Defense</v>
      </c>
      <c r="D250" t="str">
        <f t="shared" si="14"/>
        <v>4.757.000</v>
      </c>
      <c r="E250" t="str">
        <f t="shared" si="15"/>
        <v>0,7%</v>
      </c>
      <c r="F250" t="s">
        <v>271</v>
      </c>
      <c r="G250" t="s">
        <v>28</v>
      </c>
      <c r="H250" t="s">
        <v>731</v>
      </c>
      <c r="I250" t="s">
        <v>1185</v>
      </c>
      <c r="J250" t="s">
        <v>889</v>
      </c>
    </row>
    <row r="251" spans="1:10" x14ac:dyDescent="0.3">
      <c r="A251" t="str">
        <f t="shared" si="12"/>
        <v>Tom Heaton</v>
      </c>
      <c r="B251" t="str">
        <f t="shared" si="13"/>
        <v>Aston Villa</v>
      </c>
      <c r="C251" t="str" cm="1">
        <f t="array" ref="C251">_xlfn.IFS(H251="","",
H251="Mål","Goalkeeper",H251="Forsvar","Defense",H251="Midtbane","Midfield",H251="Angreb","Striker",
H251="Goalkeeper","Goalkeeper",H251="Defense","Defense",H251="Midfield","Midfield",H251="Striker","Striker")</f>
        <v>Goalkeeper</v>
      </c>
      <c r="D251" t="str">
        <f t="shared" si="14"/>
        <v>3.390.000</v>
      </c>
      <c r="E251" t="str">
        <f t="shared" si="15"/>
        <v>0,1%</v>
      </c>
      <c r="F251" t="s">
        <v>82</v>
      </c>
      <c r="G251" t="s">
        <v>9</v>
      </c>
      <c r="H251" t="s">
        <v>729</v>
      </c>
      <c r="I251" t="s">
        <v>1033</v>
      </c>
      <c r="J251" t="s">
        <v>884</v>
      </c>
    </row>
    <row r="252" spans="1:10" x14ac:dyDescent="0.3">
      <c r="A252" t="str">
        <f t="shared" si="12"/>
        <v>Christian Atsu</v>
      </c>
      <c r="B252" t="str">
        <f t="shared" si="13"/>
        <v>Newcastle</v>
      </c>
      <c r="C252" t="str" cm="1">
        <f t="array" ref="C252">_xlfn.IFS(H252="","",
H252="Mål","Goalkeeper",H252="Forsvar","Defense",H252="Midtbane","Midfield",H252="Angreb","Striker",
H252="Goalkeeper","Goalkeeper",H252="Defense","Defense",H252="Midfield","Midfield",H252="Striker","Striker")</f>
        <v>Midfield</v>
      </c>
      <c r="D252" t="str">
        <f t="shared" si="14"/>
        <v>1.895.000</v>
      </c>
      <c r="E252" t="str">
        <f t="shared" si="15"/>
        <v>0,3%</v>
      </c>
      <c r="F252" t="s">
        <v>122</v>
      </c>
      <c r="G252" t="s">
        <v>13</v>
      </c>
      <c r="H252" t="s">
        <v>730</v>
      </c>
      <c r="I252" t="s">
        <v>1167</v>
      </c>
      <c r="J252" t="s">
        <v>886</v>
      </c>
    </row>
    <row r="253" spans="1:10" x14ac:dyDescent="0.3">
      <c r="A253" t="str">
        <f t="shared" si="12"/>
        <v>Jamie Shackleton</v>
      </c>
      <c r="B253" t="str">
        <f t="shared" si="13"/>
        <v>Leeds United</v>
      </c>
      <c r="C253" t="str" cm="1">
        <f t="array" ref="C253">_xlfn.IFS(H253="","",
H253="Mål","Goalkeeper",H253="Forsvar","Defense",H253="Midtbane","Midfield",H253="Angreb","Striker",
H253="Goalkeeper","Goalkeeper",H253="Defense","Defense",H253="Midfield","Midfield",H253="Striker","Striker")</f>
        <v>Midfield</v>
      </c>
      <c r="D253" t="str">
        <f t="shared" si="14"/>
        <v>1.958.000</v>
      </c>
      <c r="E253" t="str">
        <f t="shared" si="15"/>
        <v>2,5%</v>
      </c>
      <c r="F253" t="s">
        <v>641</v>
      </c>
      <c r="G253" t="s">
        <v>648</v>
      </c>
      <c r="H253" t="s">
        <v>730</v>
      </c>
      <c r="I253" t="s">
        <v>1488</v>
      </c>
      <c r="J253" t="s">
        <v>895</v>
      </c>
    </row>
    <row r="254" spans="1:10" x14ac:dyDescent="0.3">
      <c r="A254" t="str">
        <f t="shared" si="12"/>
        <v>Che Adams</v>
      </c>
      <c r="B254" t="str">
        <f t="shared" si="13"/>
        <v>Southampton</v>
      </c>
      <c r="C254" t="str" cm="1">
        <f t="array" ref="C254">_xlfn.IFS(H254="","",
H254="Mål","Goalkeeper",H254="Forsvar","Defense",H254="Midtbane","Midfield",H254="Angreb","Striker",
H254="Goalkeeper","Goalkeeper",H254="Defense","Defense",H254="Midfield","Midfield",H254="Striker","Striker")</f>
        <v>Striker</v>
      </c>
      <c r="D254" t="str">
        <f t="shared" si="14"/>
        <v>6.106.000</v>
      </c>
      <c r="E254" t="str">
        <f t="shared" si="15"/>
        <v>0,9%</v>
      </c>
      <c r="F254" t="s">
        <v>114</v>
      </c>
      <c r="G254" t="s">
        <v>7</v>
      </c>
      <c r="H254" t="s">
        <v>732</v>
      </c>
      <c r="I254" t="s">
        <v>1409</v>
      </c>
      <c r="J254" t="s">
        <v>901</v>
      </c>
    </row>
    <row r="255" spans="1:10" x14ac:dyDescent="0.3">
      <c r="A255" t="str">
        <f t="shared" si="12"/>
        <v>Kean Bryan</v>
      </c>
      <c r="B255" t="str">
        <f t="shared" si="13"/>
        <v>Sheffield United</v>
      </c>
      <c r="C255" t="str" cm="1">
        <f t="array" ref="C255">_xlfn.IFS(H255="","",
H255="Mål","Goalkeeper",H255="Forsvar","Defense",H255="Midtbane","Midfield",H255="Angreb","Striker",
H255="Goalkeeper","Goalkeeper",H255="Defense","Defense",H255="Midfield","Midfield",H255="Striker","Striker")</f>
        <v>Defense</v>
      </c>
      <c r="D255" t="str">
        <f t="shared" si="14"/>
        <v>2.030.000</v>
      </c>
      <c r="E255" t="str">
        <f t="shared" si="15"/>
        <v>0,4%</v>
      </c>
      <c r="F255" t="s">
        <v>770</v>
      </c>
      <c r="G255" t="s">
        <v>18</v>
      </c>
      <c r="H255" t="s">
        <v>731</v>
      </c>
      <c r="I255" t="s">
        <v>1070</v>
      </c>
      <c r="J255" t="s">
        <v>896</v>
      </c>
    </row>
    <row r="256" spans="1:10" x14ac:dyDescent="0.3">
      <c r="A256" t="str">
        <f t="shared" si="12"/>
        <v>Sam Greenwood</v>
      </c>
      <c r="B256" t="str">
        <f t="shared" si="13"/>
        <v>Leeds United</v>
      </c>
      <c r="C256" t="str" cm="1">
        <f t="array" ref="C256">_xlfn.IFS(H256="","",
H256="Mål","Goalkeeper",H256="Forsvar","Defense",H256="Midtbane","Midfield",H256="Angreb","Striker",
H256="Goalkeeper","Goalkeeper",H256="Defense","Defense",H256="Midfield","Midfield",H256="Striker","Striker")</f>
        <v>Striker</v>
      </c>
      <c r="D256" t="str">
        <f t="shared" si="14"/>
        <v>2.475.000</v>
      </c>
      <c r="E256" t="str">
        <f t="shared" si="15"/>
        <v>0,0%</v>
      </c>
      <c r="F256" t="s">
        <v>1016</v>
      </c>
      <c r="G256" t="s">
        <v>648</v>
      </c>
      <c r="H256" t="s">
        <v>732</v>
      </c>
      <c r="I256" t="s">
        <v>1189</v>
      </c>
      <c r="J256" t="s">
        <v>809</v>
      </c>
    </row>
    <row r="257" spans="1:10" x14ac:dyDescent="0.3">
      <c r="A257" t="str">
        <f t="shared" si="12"/>
        <v>Enda Stevens</v>
      </c>
      <c r="B257" t="str">
        <f t="shared" si="13"/>
        <v>Sheffield United</v>
      </c>
      <c r="C257" t="str" cm="1">
        <f t="array" ref="C257">_xlfn.IFS(H257="","",
H257="Mål","Goalkeeper",H257="Forsvar","Defense",H257="Midtbane","Midfield",H257="Angreb","Striker",
H257="Goalkeeper","Goalkeeper",H257="Defense","Defense",H257="Midfield","Midfield",H257="Striker","Striker")</f>
        <v>Defense</v>
      </c>
      <c r="D257" t="str">
        <f t="shared" si="14"/>
        <v>2.863.000</v>
      </c>
      <c r="E257" t="str">
        <f t="shared" si="15"/>
        <v>0,1%</v>
      </c>
      <c r="F257" t="s">
        <v>161</v>
      </c>
      <c r="G257" t="s">
        <v>18</v>
      </c>
      <c r="H257" t="s">
        <v>731</v>
      </c>
      <c r="I257" t="s">
        <v>1323</v>
      </c>
      <c r="J257" t="s">
        <v>884</v>
      </c>
    </row>
    <row r="258" spans="1:10" x14ac:dyDescent="0.3">
      <c r="A258" t="str">
        <f t="shared" si="12"/>
        <v>Andreas Søndergaard</v>
      </c>
      <c r="B258" t="str">
        <f t="shared" si="13"/>
        <v>Wolverhampton</v>
      </c>
      <c r="C258" t="str" cm="1">
        <f t="array" ref="C258">_xlfn.IFS(H258="","",
H258="Mål","Goalkeeper",H258="Forsvar","Defense",H258="Midtbane","Midfield",H258="Angreb","Striker",
H258="Goalkeeper","Goalkeeper",H258="Defense","Defense",H258="Midfield","Midfield",H258="Striker","Striker")</f>
        <v>Goalkeeper</v>
      </c>
      <c r="D258" t="str">
        <f t="shared" si="14"/>
        <v>3.400.000</v>
      </c>
      <c r="E258" t="str">
        <f t="shared" si="15"/>
        <v>0,0%</v>
      </c>
      <c r="F258" t="s">
        <v>854</v>
      </c>
      <c r="G258" t="s">
        <v>46</v>
      </c>
      <c r="H258" t="s">
        <v>729</v>
      </c>
      <c r="I258" t="s">
        <v>1386</v>
      </c>
      <c r="J258" t="s">
        <v>809</v>
      </c>
    </row>
    <row r="259" spans="1:10" x14ac:dyDescent="0.3">
      <c r="A259" t="str">
        <f t="shared" ref="A259:A322" si="16">IF(F259&lt;&gt;"",F259,"")</f>
        <v>Cheikh Diaby</v>
      </c>
      <c r="B259" t="str">
        <f t="shared" ref="B259:B322" si="17">IF(G259&lt;&gt;"",G259,"")</f>
        <v>West Bromwich</v>
      </c>
      <c r="C259" t="str" cm="1">
        <f t="array" ref="C259">_xlfn.IFS(H259="","",
H259="Mål","Goalkeeper",H259="Forsvar","Defense",H259="Midtbane","Midfield",H259="Angreb","Striker",
H259="Goalkeeper","Goalkeeper",H259="Defense","Defense",H259="Midfield","Midfield",H259="Striker","Striker")</f>
        <v>Striker</v>
      </c>
      <c r="D259" t="str">
        <f t="shared" ref="D259:D322" si="18">IF(I259&lt;&gt;"",I259,"")</f>
        <v>2.400.000</v>
      </c>
      <c r="E259" t="str">
        <f t="shared" ref="E259:E322" si="19">IF(J259&lt;&gt;"",J259,"")</f>
        <v>0,0%</v>
      </c>
      <c r="F259" t="s">
        <v>864</v>
      </c>
      <c r="G259" t="s">
        <v>647</v>
      </c>
      <c r="H259" t="s">
        <v>732</v>
      </c>
      <c r="I259" t="s">
        <v>1300</v>
      </c>
      <c r="J259" t="s">
        <v>809</v>
      </c>
    </row>
    <row r="260" spans="1:10" x14ac:dyDescent="0.3">
      <c r="A260" t="str">
        <f t="shared" si="16"/>
        <v>Alex Oxlade-Chamberlain</v>
      </c>
      <c r="B260" t="str">
        <f t="shared" si="17"/>
        <v>Liverpool</v>
      </c>
      <c r="C260" t="str" cm="1">
        <f t="array" ref="C260">_xlfn.IFS(H260="","",
H260="Mål","Goalkeeper",H260="Forsvar","Defense",H260="Midtbane","Midfield",H260="Angreb","Striker",
H260="Goalkeeper","Goalkeeper",H260="Defense","Defense",H260="Midfield","Midfield",H260="Striker","Striker")</f>
        <v>Midfield</v>
      </c>
      <c r="D260" t="str">
        <f t="shared" si="18"/>
        <v>4.188.000</v>
      </c>
      <c r="E260" t="str">
        <f t="shared" si="19"/>
        <v>0,6%</v>
      </c>
      <c r="F260" t="s">
        <v>74</v>
      </c>
      <c r="G260" t="s">
        <v>20</v>
      </c>
      <c r="H260" t="s">
        <v>730</v>
      </c>
      <c r="I260" t="s">
        <v>1146</v>
      </c>
      <c r="J260" t="s">
        <v>897</v>
      </c>
    </row>
    <row r="261" spans="1:10" x14ac:dyDescent="0.3">
      <c r="A261" t="str">
        <f t="shared" si="16"/>
        <v>Ben K. Davies</v>
      </c>
      <c r="B261" t="str">
        <f t="shared" si="17"/>
        <v>Liverpool</v>
      </c>
      <c r="C261" t="str" cm="1">
        <f t="array" ref="C261">_xlfn.IFS(H261="","",
H261="Mål","Goalkeeper",H261="Forsvar","Defense",H261="Midtbane","Midfield",H261="Angreb","Striker",
H261="Goalkeeper","Goalkeeper",H261="Defense","Defense",H261="Midfield","Midfield",H261="Striker","Striker")</f>
        <v>Defense</v>
      </c>
      <c r="D261" t="str">
        <f t="shared" si="18"/>
        <v>2.920.000</v>
      </c>
      <c r="E261" t="str">
        <f t="shared" si="19"/>
        <v>0,1%</v>
      </c>
      <c r="F261" t="s">
        <v>925</v>
      </c>
      <c r="G261" t="s">
        <v>20</v>
      </c>
      <c r="H261" t="s">
        <v>731</v>
      </c>
      <c r="I261" t="s">
        <v>970</v>
      </c>
      <c r="J261" t="s">
        <v>884</v>
      </c>
    </row>
    <row r="262" spans="1:10" x14ac:dyDescent="0.3">
      <c r="A262" t="str">
        <f t="shared" si="16"/>
        <v>Bruno Jordao</v>
      </c>
      <c r="B262" t="str">
        <f t="shared" si="17"/>
        <v>Wolverhampton</v>
      </c>
      <c r="C262" t="str" cm="1">
        <f t="array" ref="C262">_xlfn.IFS(H262="","",
H262="Mål","Goalkeeper",H262="Forsvar","Defense",H262="Midtbane","Midfield",H262="Angreb","Striker",
H262="Goalkeeper","Goalkeeper",H262="Defense","Defense",H262="Midfield","Midfield",H262="Striker","Striker")</f>
        <v>Midfield</v>
      </c>
      <c r="D262" t="str">
        <f t="shared" si="18"/>
        <v>1.900.000</v>
      </c>
      <c r="E262" t="str">
        <f t="shared" si="19"/>
        <v>0,1%</v>
      </c>
      <c r="F262" t="s">
        <v>107</v>
      </c>
      <c r="G262" t="s">
        <v>46</v>
      </c>
      <c r="H262" t="s">
        <v>730</v>
      </c>
      <c r="I262" t="s">
        <v>1067</v>
      </c>
      <c r="J262" t="s">
        <v>884</v>
      </c>
    </row>
    <row r="263" spans="1:10" x14ac:dyDescent="0.3">
      <c r="A263" t="str">
        <f t="shared" si="16"/>
        <v>Harvey Barnes</v>
      </c>
      <c r="B263" t="str">
        <f t="shared" si="17"/>
        <v>Leicester City</v>
      </c>
      <c r="C263" t="str" cm="1">
        <f t="array" ref="C263">_xlfn.IFS(H263="","",
H263="Mål","Goalkeeper",H263="Forsvar","Defense",H263="Midtbane","Midfield",H263="Angreb","Striker",
H263="Goalkeeper","Goalkeeper",H263="Defense","Defense",H263="Midfield","Midfield",H263="Striker","Striker")</f>
        <v>Midfield</v>
      </c>
      <c r="D263" t="str">
        <f t="shared" si="18"/>
        <v>6.939.000</v>
      </c>
      <c r="E263" t="str">
        <f t="shared" si="19"/>
        <v>1,1%</v>
      </c>
      <c r="F263" t="s">
        <v>241</v>
      </c>
      <c r="G263" t="s">
        <v>27</v>
      </c>
      <c r="H263" t="s">
        <v>730</v>
      </c>
      <c r="I263" t="s">
        <v>1345</v>
      </c>
      <c r="J263" t="s">
        <v>891</v>
      </c>
    </row>
    <row r="264" spans="1:10" x14ac:dyDescent="0.3">
      <c r="A264" t="str">
        <f t="shared" si="16"/>
        <v>Juan Mata</v>
      </c>
      <c r="B264" t="str">
        <f t="shared" si="17"/>
        <v>Manchester United</v>
      </c>
      <c r="C264" t="str" cm="1">
        <f t="array" ref="C264">_xlfn.IFS(H264="","",
H264="Mål","Goalkeeper",H264="Forsvar","Defense",H264="Midtbane","Midfield",H264="Angreb","Striker",
H264="Goalkeeper","Goalkeeper",H264="Defense","Defense",H264="Midfield","Midfield",H264="Striker","Striker")</f>
        <v>Midfield</v>
      </c>
      <c r="D264" t="str">
        <f t="shared" si="18"/>
        <v>3.413.000</v>
      </c>
      <c r="E264" t="str">
        <f t="shared" si="19"/>
        <v>0,1%</v>
      </c>
      <c r="F264" t="s">
        <v>477</v>
      </c>
      <c r="G264" t="s">
        <v>31</v>
      </c>
      <c r="H264" t="s">
        <v>730</v>
      </c>
      <c r="I264" t="s">
        <v>1401</v>
      </c>
      <c r="J264" t="s">
        <v>884</v>
      </c>
    </row>
    <row r="265" spans="1:10" x14ac:dyDescent="0.3">
      <c r="A265" t="str">
        <f t="shared" si="16"/>
        <v>Timothy Castagne</v>
      </c>
      <c r="B265" t="str">
        <f t="shared" si="17"/>
        <v>Leicester City</v>
      </c>
      <c r="C265" t="str" cm="1">
        <f t="array" ref="C265">_xlfn.IFS(H265="","",
H265="Mål","Goalkeeper",H265="Forsvar","Defense",H265="Midtbane","Midfield",H265="Angreb","Striker",
H265="Goalkeeper","Goalkeeper",H265="Defense","Defense",H265="Midfield","Midfield",H265="Striker","Striker")</f>
        <v>Defense</v>
      </c>
      <c r="D265" t="str">
        <f t="shared" si="18"/>
        <v>5.243.000</v>
      </c>
      <c r="E265" t="str">
        <f t="shared" si="19"/>
        <v>1,3%</v>
      </c>
      <c r="F265" t="s">
        <v>652</v>
      </c>
      <c r="G265" t="s">
        <v>27</v>
      </c>
      <c r="H265" t="s">
        <v>731</v>
      </c>
      <c r="I265" t="s">
        <v>1075</v>
      </c>
      <c r="J265" t="s">
        <v>899</v>
      </c>
    </row>
    <row r="266" spans="1:10" x14ac:dyDescent="0.3">
      <c r="A266" t="str">
        <f t="shared" si="16"/>
        <v>Matt Targett</v>
      </c>
      <c r="B266" t="str">
        <f t="shared" si="17"/>
        <v>Aston Villa</v>
      </c>
      <c r="C266" t="str" cm="1">
        <f t="array" ref="C266">_xlfn.IFS(H266="","",
H266="Mål","Goalkeeper",H266="Forsvar","Defense",H266="Midtbane","Midfield",H266="Angreb","Striker",
H266="Goalkeeper","Goalkeeper",H266="Defense","Defense",H266="Midfield","Midfield",H266="Striker","Striker")</f>
        <v>Defense</v>
      </c>
      <c r="D266" t="str">
        <f t="shared" si="18"/>
        <v>4.078.000</v>
      </c>
      <c r="E266" t="str">
        <f t="shared" si="19"/>
        <v>2,5%</v>
      </c>
      <c r="F266" t="s">
        <v>102</v>
      </c>
      <c r="G266" t="s">
        <v>9</v>
      </c>
      <c r="H266" t="s">
        <v>731</v>
      </c>
      <c r="I266" t="s">
        <v>1093</v>
      </c>
      <c r="J266" t="s">
        <v>895</v>
      </c>
    </row>
    <row r="267" spans="1:10" x14ac:dyDescent="0.3">
      <c r="A267" t="str">
        <f t="shared" si="16"/>
        <v>Adam Lallana</v>
      </c>
      <c r="B267" t="str">
        <f t="shared" si="17"/>
        <v>Brighton and Hove</v>
      </c>
      <c r="C267" t="str" cm="1">
        <f t="array" ref="C267">_xlfn.IFS(H267="","",
H267="Mål","Goalkeeper",H267="Forsvar","Defense",H267="Midtbane","Midfield",H267="Angreb","Striker",
H267="Goalkeeper","Goalkeeper",H267="Defense","Defense",H267="Midfield","Midfield",H267="Striker","Striker")</f>
        <v>Midfield</v>
      </c>
      <c r="D267" t="str">
        <f t="shared" si="18"/>
        <v>3.856.000</v>
      </c>
      <c r="E267" t="str">
        <f t="shared" si="19"/>
        <v>0,3%</v>
      </c>
      <c r="F267" t="s">
        <v>112</v>
      </c>
      <c r="G267" t="s">
        <v>25</v>
      </c>
      <c r="H267" t="s">
        <v>730</v>
      </c>
      <c r="I267" t="s">
        <v>1268</v>
      </c>
      <c r="J267" t="s">
        <v>886</v>
      </c>
    </row>
    <row r="268" spans="1:10" x14ac:dyDescent="0.3">
      <c r="A268" t="str">
        <f t="shared" si="16"/>
        <v>Kyle Edwards</v>
      </c>
      <c r="B268" t="str">
        <f t="shared" si="17"/>
        <v>West Bromwich</v>
      </c>
      <c r="C268" t="str" cm="1">
        <f t="array" ref="C268">_xlfn.IFS(H268="","",
H268="Mål","Goalkeeper",H268="Forsvar","Defense",H268="Midtbane","Midfield",H268="Angreb","Striker",
H268="Goalkeeper","Goalkeeper",H268="Defense","Defense",H268="Midfield","Midfield",H268="Striker","Striker")</f>
        <v>Striker</v>
      </c>
      <c r="D268" t="str">
        <f t="shared" si="18"/>
        <v>2.400.000</v>
      </c>
      <c r="E268" t="str">
        <f t="shared" si="19"/>
        <v>0,0%</v>
      </c>
      <c r="F268" t="s">
        <v>636</v>
      </c>
      <c r="G268" t="s">
        <v>647</v>
      </c>
      <c r="H268" t="s">
        <v>732</v>
      </c>
      <c r="I268" t="s">
        <v>1300</v>
      </c>
      <c r="J268" t="s">
        <v>809</v>
      </c>
    </row>
    <row r="269" spans="1:10" x14ac:dyDescent="0.3">
      <c r="A269" t="str">
        <f t="shared" si="16"/>
        <v>Caoimhin Kelleher</v>
      </c>
      <c r="B269" t="str">
        <f t="shared" si="17"/>
        <v>Liverpool</v>
      </c>
      <c r="C269" t="str" cm="1">
        <f t="array" ref="C269">_xlfn.IFS(H269="","",
H269="Mål","Goalkeeper",H269="Forsvar","Defense",H269="Midtbane","Midfield",H269="Angreb","Striker",
H269="Goalkeeper","Goalkeeper",H269="Defense","Defense",H269="Midfield","Midfield",H269="Striker","Striker")</f>
        <v>Goalkeeper</v>
      </c>
      <c r="D269" t="str">
        <f t="shared" si="18"/>
        <v>4.394.000</v>
      </c>
      <c r="E269" t="str">
        <f t="shared" si="19"/>
        <v>0,0%</v>
      </c>
      <c r="F269" t="s">
        <v>133</v>
      </c>
      <c r="G269" t="s">
        <v>20</v>
      </c>
      <c r="H269" t="s">
        <v>729</v>
      </c>
      <c r="I269" t="s">
        <v>1377</v>
      </c>
      <c r="J269" t="s">
        <v>809</v>
      </c>
    </row>
    <row r="270" spans="1:10" x14ac:dyDescent="0.3">
      <c r="A270" t="str">
        <f t="shared" si="16"/>
        <v>Mohamed Elneny</v>
      </c>
      <c r="B270" t="str">
        <f t="shared" si="17"/>
        <v>Arsenal</v>
      </c>
      <c r="C270" t="str" cm="1">
        <f t="array" ref="C270">_xlfn.IFS(H270="","",
H270="Mål","Goalkeeper",H270="Forsvar","Defense",H270="Midtbane","Midfield",H270="Angreb","Striker",
H270="Goalkeeper","Goalkeeper",H270="Defense","Defense",H270="Midfield","Midfield",H270="Striker","Striker")</f>
        <v>Midfield</v>
      </c>
      <c r="D270" t="str">
        <f t="shared" si="18"/>
        <v>4.052.000</v>
      </c>
      <c r="E270" t="str">
        <f t="shared" si="19"/>
        <v>0,2%</v>
      </c>
      <c r="F270" t="s">
        <v>593</v>
      </c>
      <c r="G270" t="s">
        <v>1</v>
      </c>
      <c r="H270" t="s">
        <v>730</v>
      </c>
      <c r="I270" t="s">
        <v>1222</v>
      </c>
      <c r="J270" t="s">
        <v>885</v>
      </c>
    </row>
    <row r="271" spans="1:10" x14ac:dyDescent="0.3">
      <c r="A271" t="str">
        <f t="shared" si="16"/>
        <v>Kelechi Iheanacho</v>
      </c>
      <c r="B271" t="str">
        <f t="shared" si="17"/>
        <v>Leicester City</v>
      </c>
      <c r="C271" t="str" cm="1">
        <f t="array" ref="C271">_xlfn.IFS(H271="","",
H271="Mål","Goalkeeper",H271="Forsvar","Defense",H271="Midtbane","Midfield",H271="Angreb","Striker",
H271="Goalkeeper","Goalkeeper",H271="Defense","Defense",H271="Midfield","Midfield",H271="Striker","Striker")</f>
        <v>Striker</v>
      </c>
      <c r="D271" t="str">
        <f t="shared" si="18"/>
        <v>5.961.000</v>
      </c>
      <c r="E271" t="str">
        <f t="shared" si="19"/>
        <v>9,8%</v>
      </c>
      <c r="F271" t="s">
        <v>170</v>
      </c>
      <c r="G271" t="s">
        <v>27</v>
      </c>
      <c r="H271" t="s">
        <v>732</v>
      </c>
      <c r="I271" t="s">
        <v>1517</v>
      </c>
      <c r="J271" t="s">
        <v>1518</v>
      </c>
    </row>
    <row r="272" spans="1:10" x14ac:dyDescent="0.3">
      <c r="A272" t="str">
        <f t="shared" si="16"/>
        <v>Ben White</v>
      </c>
      <c r="B272" t="str">
        <f t="shared" si="17"/>
        <v>Brighton and Hove</v>
      </c>
      <c r="C272" t="str" cm="1">
        <f t="array" ref="C272">_xlfn.IFS(H272="","",
H272="Mål","Goalkeeper",H272="Forsvar","Defense",H272="Midtbane","Midfield",H272="Angreb","Striker",
H272="Goalkeeper","Goalkeeper",H272="Defense","Defense",H272="Midfield","Midfield",H272="Striker","Striker")</f>
        <v>Defense</v>
      </c>
      <c r="D272" t="str">
        <f t="shared" si="18"/>
        <v>3.223.000</v>
      </c>
      <c r="E272" t="str">
        <f t="shared" si="19"/>
        <v>1,7%</v>
      </c>
      <c r="F272" t="s">
        <v>595</v>
      </c>
      <c r="G272" t="s">
        <v>25</v>
      </c>
      <c r="H272" t="s">
        <v>731</v>
      </c>
      <c r="I272" t="s">
        <v>1117</v>
      </c>
      <c r="J272" t="s">
        <v>908</v>
      </c>
    </row>
    <row r="273" spans="1:10" x14ac:dyDescent="0.3">
      <c r="A273" t="str">
        <f t="shared" si="16"/>
        <v>Jannik Vestergaard</v>
      </c>
      <c r="B273" t="str">
        <f t="shared" si="17"/>
        <v>Southampton</v>
      </c>
      <c r="C273" t="str" cm="1">
        <f t="array" ref="C273">_xlfn.IFS(H273="","",
H273="Mål","Goalkeeper",H273="Forsvar","Defense",H273="Midtbane","Midfield",H273="Angreb","Striker",
H273="Goalkeeper","Goalkeeper",H273="Defense","Defense",H273="Midfield","Midfield",H273="Striker","Striker")</f>
        <v>Defense</v>
      </c>
      <c r="D273" t="str">
        <f t="shared" si="18"/>
        <v>4.462.000</v>
      </c>
      <c r="E273" t="str">
        <f t="shared" si="19"/>
        <v>4,0%</v>
      </c>
      <c r="F273" t="s">
        <v>6</v>
      </c>
      <c r="G273" t="s">
        <v>7</v>
      </c>
      <c r="H273" t="s">
        <v>731</v>
      </c>
      <c r="I273" t="s">
        <v>1474</v>
      </c>
      <c r="J273" t="s">
        <v>1173</v>
      </c>
    </row>
    <row r="274" spans="1:10" x14ac:dyDescent="0.3">
      <c r="A274" t="str">
        <f t="shared" si="16"/>
        <v>Reece James</v>
      </c>
      <c r="B274" t="str">
        <f t="shared" si="17"/>
        <v>Chelsea</v>
      </c>
      <c r="C274" t="str" cm="1">
        <f t="array" ref="C274">_xlfn.IFS(H274="","",
H274="Mål","Goalkeeper",H274="Forsvar","Defense",H274="Midtbane","Midfield",H274="Angreb","Striker",
H274="Goalkeeper","Goalkeeper",H274="Defense","Defense",H274="Midfield","Midfield",H274="Striker","Striker")</f>
        <v>Defense</v>
      </c>
      <c r="D274" t="str">
        <f t="shared" si="18"/>
        <v>5.790.000</v>
      </c>
      <c r="E274" t="str">
        <f t="shared" si="19"/>
        <v>1,1%</v>
      </c>
      <c r="F274" t="s">
        <v>217</v>
      </c>
      <c r="G274" t="s">
        <v>3</v>
      </c>
      <c r="H274" t="s">
        <v>731</v>
      </c>
      <c r="I274" t="s">
        <v>1143</v>
      </c>
      <c r="J274" t="s">
        <v>891</v>
      </c>
    </row>
    <row r="275" spans="1:10" x14ac:dyDescent="0.3">
      <c r="A275" t="str">
        <f t="shared" si="16"/>
        <v>Andy Carroll</v>
      </c>
      <c r="B275" t="str">
        <f t="shared" si="17"/>
        <v>Newcastle</v>
      </c>
      <c r="C275" t="str" cm="1">
        <f t="array" ref="C275">_xlfn.IFS(H275="","",
H275="Mål","Goalkeeper",H275="Forsvar","Defense",H275="Midtbane","Midfield",H275="Angreb","Striker",
H275="Goalkeeper","Goalkeeper",H275="Defense","Defense",H275="Midfield","Midfield",H275="Striker","Striker")</f>
        <v>Striker</v>
      </c>
      <c r="D275" t="str">
        <f t="shared" si="18"/>
        <v>2.446.000</v>
      </c>
      <c r="E275" t="str">
        <f t="shared" si="19"/>
        <v>0,8%</v>
      </c>
      <c r="F275" t="s">
        <v>254</v>
      </c>
      <c r="G275" t="s">
        <v>13</v>
      </c>
      <c r="H275" t="s">
        <v>732</v>
      </c>
      <c r="I275" t="s">
        <v>1205</v>
      </c>
      <c r="J275" t="s">
        <v>893</v>
      </c>
    </row>
    <row r="276" spans="1:10" x14ac:dyDescent="0.3">
      <c r="A276" t="str">
        <f t="shared" si="16"/>
        <v>Owen Otasowie</v>
      </c>
      <c r="B276" t="str">
        <f t="shared" si="17"/>
        <v>Wolverhampton</v>
      </c>
      <c r="C276" t="str" cm="1">
        <f t="array" ref="C276">_xlfn.IFS(H276="","",
H276="Mål","Goalkeeper",H276="Forsvar","Defense",H276="Midtbane","Midfield",H276="Angreb","Striker",
H276="Goalkeeper","Goalkeeper",H276="Defense","Defense",H276="Midfield","Midfield",H276="Striker","Striker")</f>
        <v>Midfield</v>
      </c>
      <c r="D276" t="str">
        <f t="shared" si="18"/>
        <v>1.900.000</v>
      </c>
      <c r="E276" t="str">
        <f t="shared" si="19"/>
        <v>0,8%</v>
      </c>
      <c r="F276" t="s">
        <v>761</v>
      </c>
      <c r="G276" t="s">
        <v>46</v>
      </c>
      <c r="H276" t="s">
        <v>730</v>
      </c>
      <c r="I276" t="s">
        <v>1067</v>
      </c>
      <c r="J276" t="s">
        <v>893</v>
      </c>
    </row>
    <row r="277" spans="1:10" x14ac:dyDescent="0.3">
      <c r="A277" t="str">
        <f t="shared" si="16"/>
        <v>David Martin</v>
      </c>
      <c r="B277" t="str">
        <f t="shared" si="17"/>
        <v>West Ham</v>
      </c>
      <c r="C277" t="str" cm="1">
        <f t="array" ref="C277">_xlfn.IFS(H277="","",
H277="Mål","Goalkeeper",H277="Forsvar","Defense",H277="Midtbane","Midfield",H277="Angreb","Striker",
H277="Goalkeeper","Goalkeeper",H277="Defense","Defense",H277="Midfield","Midfield",H277="Striker","Striker")</f>
        <v>Goalkeeper</v>
      </c>
      <c r="D277" t="str">
        <f t="shared" si="18"/>
        <v>2.900.000</v>
      </c>
      <c r="E277" t="str">
        <f t="shared" si="19"/>
        <v>0,0%</v>
      </c>
      <c r="F277" t="s">
        <v>21</v>
      </c>
      <c r="G277" t="s">
        <v>22</v>
      </c>
      <c r="H277" t="s">
        <v>729</v>
      </c>
      <c r="I277" t="s">
        <v>1012</v>
      </c>
      <c r="J277" t="s">
        <v>809</v>
      </c>
    </row>
    <row r="278" spans="1:10" x14ac:dyDescent="0.3">
      <c r="A278" t="str">
        <f t="shared" si="16"/>
        <v>Toby King</v>
      </c>
      <c r="B278" t="str">
        <f t="shared" si="17"/>
        <v>West Bromwich</v>
      </c>
      <c r="C278" t="str" cm="1">
        <f t="array" ref="C278">_xlfn.IFS(H278="","",
H278="Mål","Goalkeeper",H278="Forsvar","Defense",H278="Midtbane","Midfield",H278="Angreb","Striker",
H278="Goalkeeper","Goalkeeper",H278="Defense","Defense",H278="Midfield","Midfield",H278="Striker","Striker")</f>
        <v>Midfield</v>
      </c>
      <c r="D278" t="str">
        <f t="shared" si="18"/>
        <v>1.995.000</v>
      </c>
      <c r="E278" t="str">
        <f t="shared" si="19"/>
        <v>0,0%</v>
      </c>
      <c r="F278" t="s">
        <v>1414</v>
      </c>
      <c r="G278" t="s">
        <v>647</v>
      </c>
      <c r="H278" t="s">
        <v>730</v>
      </c>
      <c r="I278" t="s">
        <v>1415</v>
      </c>
      <c r="J278" t="s">
        <v>809</v>
      </c>
    </row>
    <row r="279" spans="1:10" x14ac:dyDescent="0.3">
      <c r="A279" t="str">
        <f t="shared" si="16"/>
        <v>Kayne Ramsay</v>
      </c>
      <c r="B279" t="str">
        <f t="shared" si="17"/>
        <v>Southampton</v>
      </c>
      <c r="C279" t="str" cm="1">
        <f t="array" ref="C279">_xlfn.IFS(H279="","",
H279="Mål","Goalkeeper",H279="Forsvar","Defense",H279="Midtbane","Midfield",H279="Angreb","Striker",
H279="Goalkeeper","Goalkeeper",H279="Defense","Defense",H279="Midfield","Midfield",H279="Striker","Striker")</f>
        <v>Defense</v>
      </c>
      <c r="D279" t="str">
        <f t="shared" si="18"/>
        <v>1.805.000</v>
      </c>
      <c r="E279" t="str">
        <f t="shared" si="19"/>
        <v>0,8%</v>
      </c>
      <c r="F279" t="s">
        <v>764</v>
      </c>
      <c r="G279" t="s">
        <v>7</v>
      </c>
      <c r="H279" t="s">
        <v>731</v>
      </c>
      <c r="I279" t="s">
        <v>1278</v>
      </c>
      <c r="J279" t="s">
        <v>893</v>
      </c>
    </row>
    <row r="280" spans="1:10" x14ac:dyDescent="0.3">
      <c r="A280" t="str">
        <f t="shared" si="16"/>
        <v>Florin Andone</v>
      </c>
      <c r="B280" t="str">
        <f t="shared" si="17"/>
        <v>Brighton and Hove</v>
      </c>
      <c r="C280" t="str" cm="1">
        <f t="array" ref="C280">_xlfn.IFS(H280="","",
H280="Mål","Goalkeeper",H280="Forsvar","Defense",H280="Midtbane","Midfield",H280="Angreb","Striker",
H280="Goalkeeper","Goalkeeper",H280="Defense","Defense",H280="Midfield","Midfield",H280="Striker","Striker")</f>
        <v>Striker</v>
      </c>
      <c r="D280" t="str">
        <f t="shared" si="18"/>
        <v>1.900.000</v>
      </c>
      <c r="E280" t="str">
        <f t="shared" si="19"/>
        <v>0,0%</v>
      </c>
      <c r="F280" t="s">
        <v>617</v>
      </c>
      <c r="G280" t="s">
        <v>25</v>
      </c>
      <c r="H280" t="s">
        <v>732</v>
      </c>
      <c r="I280" t="s">
        <v>1067</v>
      </c>
      <c r="J280" t="s">
        <v>809</v>
      </c>
    </row>
    <row r="281" spans="1:10" x14ac:dyDescent="0.3">
      <c r="A281" t="str">
        <f t="shared" si="16"/>
        <v>Fraser Forster</v>
      </c>
      <c r="B281" t="str">
        <f t="shared" si="17"/>
        <v>Southampton</v>
      </c>
      <c r="C281" t="str" cm="1">
        <f t="array" ref="C281">_xlfn.IFS(H281="","",
H281="Mål","Goalkeeper",H281="Forsvar","Defense",H281="Midtbane","Midfield",H281="Angreb","Striker",
H281="Goalkeeper","Goalkeeper",H281="Defense","Defense",H281="Midfield","Midfield",H281="Striker","Striker")</f>
        <v>Goalkeeper</v>
      </c>
      <c r="D281" t="str">
        <f t="shared" si="18"/>
        <v>4.276.000</v>
      </c>
      <c r="E281" t="str">
        <f t="shared" si="19"/>
        <v>0,6%</v>
      </c>
      <c r="F281" t="s">
        <v>703</v>
      </c>
      <c r="G281" t="s">
        <v>7</v>
      </c>
      <c r="H281" t="s">
        <v>729</v>
      </c>
      <c r="I281" t="s">
        <v>1095</v>
      </c>
      <c r="J281" t="s">
        <v>897</v>
      </c>
    </row>
    <row r="282" spans="1:10" x14ac:dyDescent="0.3">
      <c r="A282" t="str">
        <f t="shared" si="16"/>
        <v>Roberto Firmino</v>
      </c>
      <c r="B282" t="str">
        <f t="shared" si="17"/>
        <v>Liverpool</v>
      </c>
      <c r="C282" t="str" cm="1">
        <f t="array" ref="C282">_xlfn.IFS(H282="","",
H282="Mål","Goalkeeper",H282="Forsvar","Defense",H282="Midtbane","Midfield",H282="Angreb","Striker",
H282="Goalkeeper","Goalkeeper",H282="Defense","Defense",H282="Midfield","Midfield",H282="Striker","Striker")</f>
        <v>Striker</v>
      </c>
      <c r="D282" t="str">
        <f t="shared" si="18"/>
        <v>8.566.000</v>
      </c>
      <c r="E282" t="str">
        <f t="shared" si="19"/>
        <v>3,8%</v>
      </c>
      <c r="F282" t="s">
        <v>305</v>
      </c>
      <c r="G282" t="s">
        <v>20</v>
      </c>
      <c r="H282" t="s">
        <v>732</v>
      </c>
      <c r="I282" t="s">
        <v>1324</v>
      </c>
      <c r="J282" t="s">
        <v>924</v>
      </c>
    </row>
    <row r="283" spans="1:10" x14ac:dyDescent="0.3">
      <c r="A283" t="str">
        <f t="shared" si="16"/>
        <v>David Button</v>
      </c>
      <c r="B283" t="str">
        <f t="shared" si="17"/>
        <v>West Bromwich</v>
      </c>
      <c r="C283" t="str" cm="1">
        <f t="array" ref="C283">_xlfn.IFS(H283="","",
H283="Mål","Goalkeeper",H283="Forsvar","Defense",H283="Midtbane","Midfield",H283="Angreb","Striker",
H283="Goalkeeper","Goalkeeper",H283="Defense","Defense",H283="Midfield","Midfield",H283="Striker","Striker")</f>
        <v>Goalkeeper</v>
      </c>
      <c r="D283" t="str">
        <f t="shared" si="18"/>
        <v>2.981.000</v>
      </c>
      <c r="E283" t="str">
        <f t="shared" si="19"/>
        <v>0,1%</v>
      </c>
      <c r="F283" t="s">
        <v>251</v>
      </c>
      <c r="G283" t="s">
        <v>647</v>
      </c>
      <c r="H283" t="s">
        <v>729</v>
      </c>
      <c r="I283" t="s">
        <v>1390</v>
      </c>
      <c r="J283" t="s">
        <v>884</v>
      </c>
    </row>
    <row r="284" spans="1:10" x14ac:dyDescent="0.3">
      <c r="A284" t="str">
        <f t="shared" si="16"/>
        <v>Ethan Ampadu</v>
      </c>
      <c r="B284" t="str">
        <f t="shared" si="17"/>
        <v>Sheffield United</v>
      </c>
      <c r="C284" t="str" cm="1">
        <f t="array" ref="C284">_xlfn.IFS(H284="","",
H284="Mål","Goalkeeper",H284="Forsvar","Defense",H284="Midtbane","Midfield",H284="Angreb","Striker",
H284="Goalkeeper","Goalkeeper",H284="Defense","Defense",H284="Midfield","Midfield",H284="Striker","Striker")</f>
        <v>Defense</v>
      </c>
      <c r="D284" t="str">
        <f t="shared" si="18"/>
        <v>2.351.000</v>
      </c>
      <c r="E284" t="str">
        <f t="shared" si="19"/>
        <v>0,2%</v>
      </c>
      <c r="F284" t="s">
        <v>620</v>
      </c>
      <c r="G284" t="s">
        <v>18</v>
      </c>
      <c r="H284" t="s">
        <v>731</v>
      </c>
      <c r="I284" t="s">
        <v>1473</v>
      </c>
      <c r="J284" t="s">
        <v>885</v>
      </c>
    </row>
    <row r="285" spans="1:10" x14ac:dyDescent="0.3">
      <c r="A285" t="str">
        <f t="shared" si="16"/>
        <v>Danny Ward</v>
      </c>
      <c r="B285" t="str">
        <f t="shared" si="17"/>
        <v>Leicester City</v>
      </c>
      <c r="C285" t="str" cm="1">
        <f t="array" ref="C285">_xlfn.IFS(H285="","",
H285="Mål","Goalkeeper",H285="Forsvar","Defense",H285="Midtbane","Midfield",H285="Angreb","Striker",
H285="Goalkeeper","Goalkeeper",H285="Defense","Defense",H285="Midfield","Midfield",H285="Striker","Striker")</f>
        <v>Goalkeeper</v>
      </c>
      <c r="D285" t="str">
        <f t="shared" si="18"/>
        <v>4.400.000</v>
      </c>
      <c r="E285" t="str">
        <f t="shared" si="19"/>
        <v>0,0%</v>
      </c>
      <c r="F285" t="s">
        <v>125</v>
      </c>
      <c r="G285" t="s">
        <v>27</v>
      </c>
      <c r="H285" t="s">
        <v>729</v>
      </c>
      <c r="I285" t="s">
        <v>1184</v>
      </c>
      <c r="J285" t="s">
        <v>809</v>
      </c>
    </row>
    <row r="286" spans="1:10" x14ac:dyDescent="0.3">
      <c r="A286" t="str">
        <f t="shared" si="16"/>
        <v>John Ruddy</v>
      </c>
      <c r="B286" t="str">
        <f t="shared" si="17"/>
        <v>Wolverhampton</v>
      </c>
      <c r="C286" t="str" cm="1">
        <f t="array" ref="C286">_xlfn.IFS(H286="","",
H286="Mål","Goalkeeper",H286="Forsvar","Defense",H286="Midtbane","Midfield",H286="Angreb","Striker",
H286="Goalkeeper","Goalkeeper",H286="Defense","Defense",H286="Midfield","Midfield",H286="Striker","Striker")</f>
        <v>Goalkeeper</v>
      </c>
      <c r="D286" t="str">
        <f t="shared" si="18"/>
        <v>3.896.000</v>
      </c>
      <c r="E286" t="str">
        <f t="shared" si="19"/>
        <v>0,0%</v>
      </c>
      <c r="F286" t="s">
        <v>353</v>
      </c>
      <c r="G286" t="s">
        <v>46</v>
      </c>
      <c r="H286" t="s">
        <v>729</v>
      </c>
      <c r="I286" t="s">
        <v>1128</v>
      </c>
      <c r="J286" t="s">
        <v>809</v>
      </c>
    </row>
    <row r="287" spans="1:10" x14ac:dyDescent="0.3">
      <c r="A287" t="str">
        <f t="shared" si="16"/>
        <v>Elliot Anderson</v>
      </c>
      <c r="B287" t="str">
        <f t="shared" si="17"/>
        <v>Newcastle</v>
      </c>
      <c r="C287" t="str" cm="1">
        <f t="array" ref="C287">_xlfn.IFS(H287="","",
H287="Mål","Goalkeeper",H287="Forsvar","Defense",H287="Midtbane","Midfield",H287="Angreb","Striker",
H287="Goalkeeper","Goalkeeper",H287="Defense","Defense",H287="Midfield","Midfield",H287="Striker","Striker")</f>
        <v>Midfield</v>
      </c>
      <c r="D287" t="str">
        <f t="shared" si="18"/>
        <v>1.892.000</v>
      </c>
      <c r="E287" t="str">
        <f t="shared" si="19"/>
        <v>0,2%</v>
      </c>
      <c r="F287" t="s">
        <v>771</v>
      </c>
      <c r="G287" t="s">
        <v>13</v>
      </c>
      <c r="H287" t="s">
        <v>730</v>
      </c>
      <c r="I287" t="s">
        <v>1141</v>
      </c>
      <c r="J287" t="s">
        <v>885</v>
      </c>
    </row>
    <row r="288" spans="1:10" x14ac:dyDescent="0.3">
      <c r="A288" t="str">
        <f t="shared" si="16"/>
        <v>James Tomkins</v>
      </c>
      <c r="B288" t="str">
        <f t="shared" si="17"/>
        <v>Crystal Palace</v>
      </c>
      <c r="C288" t="str" cm="1">
        <f t="array" ref="C288">_xlfn.IFS(H288="","",
H288="Mål","Goalkeeper",H288="Forsvar","Defense",H288="Midtbane","Midfield",H288="Angreb","Striker",
H288="Goalkeeper","Goalkeeper",H288="Defense","Defense",H288="Midfield","Midfield",H288="Striker","Striker")</f>
        <v>Defense</v>
      </c>
      <c r="D288" t="str">
        <f t="shared" si="18"/>
        <v>1.952.000</v>
      </c>
      <c r="E288" t="str">
        <f t="shared" si="19"/>
        <v>1,1%</v>
      </c>
      <c r="F288" t="s">
        <v>343</v>
      </c>
      <c r="G288" t="s">
        <v>19</v>
      </c>
      <c r="H288" t="s">
        <v>731</v>
      </c>
      <c r="I288" t="s">
        <v>1407</v>
      </c>
      <c r="J288" t="s">
        <v>891</v>
      </c>
    </row>
    <row r="289" spans="1:10" x14ac:dyDescent="0.3">
      <c r="A289" t="str">
        <f t="shared" si="16"/>
        <v>Alisson Becker</v>
      </c>
      <c r="B289" t="str">
        <f t="shared" si="17"/>
        <v>Liverpool</v>
      </c>
      <c r="C289" t="str" cm="1">
        <f t="array" ref="C289">_xlfn.IFS(H289="","",
H289="Mål","Goalkeeper",H289="Forsvar","Defense",H289="Midtbane","Midfield",H289="Angreb","Striker",
H289="Goalkeeper","Goalkeeper",H289="Defense","Defense",H289="Midfield","Midfield",H289="Striker","Striker")</f>
        <v>Goalkeeper</v>
      </c>
      <c r="D289" t="str">
        <f t="shared" si="18"/>
        <v>7.916.000</v>
      </c>
      <c r="E289" t="str">
        <f t="shared" si="19"/>
        <v>1,8%</v>
      </c>
      <c r="F289" t="s">
        <v>253</v>
      </c>
      <c r="G289" t="s">
        <v>20</v>
      </c>
      <c r="H289" t="s">
        <v>729</v>
      </c>
      <c r="I289" t="s">
        <v>1217</v>
      </c>
      <c r="J289" t="s">
        <v>904</v>
      </c>
    </row>
    <row r="290" spans="1:10" x14ac:dyDescent="0.3">
      <c r="A290" t="str">
        <f t="shared" si="16"/>
        <v>Joe Willock</v>
      </c>
      <c r="B290" t="str">
        <f t="shared" si="17"/>
        <v>Newcastle</v>
      </c>
      <c r="C290" t="str" cm="1">
        <f t="array" ref="C290">_xlfn.IFS(H290="","",
H290="Mål","Goalkeeper",H290="Forsvar","Defense",H290="Midtbane","Midfield",H290="Angreb","Striker",
H290="Goalkeeper","Goalkeeper",H290="Defense","Defense",H290="Midfield","Midfield",H290="Striker","Striker")</f>
        <v>Midfield</v>
      </c>
      <c r="D290" t="str">
        <f t="shared" si="18"/>
        <v>4.213.000</v>
      </c>
      <c r="E290" t="str">
        <f t="shared" si="19"/>
        <v>6,2%</v>
      </c>
      <c r="F290" t="s">
        <v>242</v>
      </c>
      <c r="G290" t="s">
        <v>13</v>
      </c>
      <c r="H290" t="s">
        <v>730</v>
      </c>
      <c r="I290" t="s">
        <v>1424</v>
      </c>
      <c r="J290" t="s">
        <v>1425</v>
      </c>
    </row>
    <row r="291" spans="1:10" x14ac:dyDescent="0.3">
      <c r="A291" t="str">
        <f t="shared" si="16"/>
        <v>Richarlison</v>
      </c>
      <c r="B291" t="str">
        <f t="shared" si="17"/>
        <v>Everton</v>
      </c>
      <c r="C291" t="str" cm="1">
        <f t="array" ref="C291">_xlfn.IFS(H291="","",
H291="Mål","Goalkeeper",H291="Forsvar","Defense",H291="Midtbane","Midfield",H291="Angreb","Striker",
H291="Goalkeeper","Goalkeeper",H291="Defense","Defense",H291="Midfield","Midfield",H291="Striker","Striker")</f>
        <v>Striker</v>
      </c>
      <c r="D291" t="str">
        <f t="shared" si="18"/>
        <v>7.046.000</v>
      </c>
      <c r="E291" t="str">
        <f t="shared" si="19"/>
        <v>5,0%</v>
      </c>
      <c r="F291" t="s">
        <v>164</v>
      </c>
      <c r="G291" t="s">
        <v>28</v>
      </c>
      <c r="H291" t="s">
        <v>732</v>
      </c>
      <c r="I291" t="s">
        <v>1443</v>
      </c>
      <c r="J291" t="s">
        <v>1034</v>
      </c>
    </row>
    <row r="292" spans="1:10" x14ac:dyDescent="0.3">
      <c r="A292" t="str">
        <f t="shared" si="16"/>
        <v>Christian Benteke</v>
      </c>
      <c r="B292" t="str">
        <f t="shared" si="17"/>
        <v>Crystal Palace</v>
      </c>
      <c r="C292" t="str" cm="1">
        <f t="array" ref="C292">_xlfn.IFS(H292="","",
H292="Mål","Goalkeeper",H292="Forsvar","Defense",H292="Midtbane","Midfield",H292="Angreb","Striker",
H292="Goalkeeper","Goalkeeper",H292="Defense","Defense",H292="Midfield","Midfield",H292="Striker","Striker")</f>
        <v>Striker</v>
      </c>
      <c r="D292" t="str">
        <f t="shared" si="18"/>
        <v>4.994.000</v>
      </c>
      <c r="E292" t="str">
        <f t="shared" si="19"/>
        <v>1,1%</v>
      </c>
      <c r="F292" t="s">
        <v>250</v>
      </c>
      <c r="G292" t="s">
        <v>19</v>
      </c>
      <c r="H292" t="s">
        <v>732</v>
      </c>
      <c r="I292" t="s">
        <v>1444</v>
      </c>
      <c r="J292" t="s">
        <v>891</v>
      </c>
    </row>
    <row r="293" spans="1:10" x14ac:dyDescent="0.3">
      <c r="A293" t="str">
        <f t="shared" si="16"/>
        <v>Matty Cash</v>
      </c>
      <c r="B293" t="str">
        <f t="shared" si="17"/>
        <v>Aston Villa</v>
      </c>
      <c r="C293" t="str" cm="1">
        <f t="array" ref="C293">_xlfn.IFS(H293="","",
H293="Mål","Goalkeeper",H293="Forsvar","Defense",H293="Midtbane","Midfield",H293="Angreb","Striker",
H293="Goalkeeper","Goalkeeper",H293="Defense","Defense",H293="Midfield","Midfield",H293="Striker","Striker")</f>
        <v>Defense</v>
      </c>
      <c r="D293" t="str">
        <f t="shared" si="18"/>
        <v>3.716.000</v>
      </c>
      <c r="E293" t="str">
        <f t="shared" si="19"/>
        <v>3,5%</v>
      </c>
      <c r="F293" t="s">
        <v>683</v>
      </c>
      <c r="G293" t="s">
        <v>9</v>
      </c>
      <c r="H293" t="s">
        <v>731</v>
      </c>
      <c r="I293" t="s">
        <v>1130</v>
      </c>
      <c r="J293" t="s">
        <v>922</v>
      </c>
    </row>
    <row r="294" spans="1:10" x14ac:dyDescent="0.3">
      <c r="A294" t="str">
        <f t="shared" si="16"/>
        <v>Manuel Lanzini</v>
      </c>
      <c r="B294" t="str">
        <f t="shared" si="17"/>
        <v>West Ham</v>
      </c>
      <c r="C294" t="str" cm="1">
        <f t="array" ref="C294">_xlfn.IFS(H294="","",
H294="Mål","Goalkeeper",H294="Forsvar","Defense",H294="Midtbane","Midfield",H294="Angreb","Striker",
H294="Goalkeeper","Goalkeeper",H294="Defense","Defense",H294="Midfield","Midfield",H294="Striker","Striker")</f>
        <v>Midfield</v>
      </c>
      <c r="D294" t="str">
        <f t="shared" si="18"/>
        <v>3.572.000</v>
      </c>
      <c r="E294" t="str">
        <f t="shared" si="19"/>
        <v>0,2%</v>
      </c>
      <c r="F294" t="s">
        <v>162</v>
      </c>
      <c r="G294" t="s">
        <v>22</v>
      </c>
      <c r="H294" t="s">
        <v>730</v>
      </c>
      <c r="I294" t="s">
        <v>1206</v>
      </c>
      <c r="J294" t="s">
        <v>885</v>
      </c>
    </row>
    <row r="295" spans="1:10" x14ac:dyDescent="0.3">
      <c r="A295" t="str">
        <f t="shared" si="16"/>
        <v>Neal Maupay</v>
      </c>
      <c r="B295" t="str">
        <f t="shared" si="17"/>
        <v>Brighton and Hove</v>
      </c>
      <c r="C295" t="str" cm="1">
        <f t="array" ref="C295">_xlfn.IFS(H295="","",
H295="Mål","Goalkeeper",H295="Forsvar","Defense",H295="Midtbane","Midfield",H295="Angreb","Striker",
H295="Goalkeeper","Goalkeeper",H295="Defense","Defense",H295="Midfield","Midfield",H295="Striker","Striker")</f>
        <v>Striker</v>
      </c>
      <c r="D295" t="str">
        <f t="shared" si="18"/>
        <v>5.548.000</v>
      </c>
      <c r="E295" t="str">
        <f t="shared" si="19"/>
        <v>0,8%</v>
      </c>
      <c r="F295" t="s">
        <v>173</v>
      </c>
      <c r="G295" t="s">
        <v>25</v>
      </c>
      <c r="H295" t="s">
        <v>732</v>
      </c>
      <c r="I295" t="s">
        <v>1332</v>
      </c>
      <c r="J295" t="s">
        <v>893</v>
      </c>
    </row>
    <row r="296" spans="1:10" x14ac:dyDescent="0.3">
      <c r="A296" t="str">
        <f t="shared" si="16"/>
        <v>Charlie Taylor</v>
      </c>
      <c r="B296" t="str">
        <f t="shared" si="17"/>
        <v>Burnley</v>
      </c>
      <c r="C296" t="str" cm="1">
        <f t="array" ref="C296">_xlfn.IFS(H296="","",
H296="Mål","Goalkeeper",H296="Forsvar","Defense",H296="Midtbane","Midfield",H296="Angreb","Striker",
H296="Goalkeeper","Goalkeeper",H296="Defense","Defense",H296="Midfield","Midfield",H296="Striker","Striker")</f>
        <v>Defense</v>
      </c>
      <c r="D296" t="str">
        <f t="shared" si="18"/>
        <v>3.153.000</v>
      </c>
      <c r="E296" t="str">
        <f t="shared" si="19"/>
        <v>0,1%</v>
      </c>
      <c r="F296" t="s">
        <v>121</v>
      </c>
      <c r="G296" t="s">
        <v>11</v>
      </c>
      <c r="H296" t="s">
        <v>731</v>
      </c>
      <c r="I296" t="s">
        <v>1408</v>
      </c>
      <c r="J296" t="s">
        <v>884</v>
      </c>
    </row>
    <row r="297" spans="1:10" x14ac:dyDescent="0.3">
      <c r="A297" t="str">
        <f t="shared" si="16"/>
        <v>Mason Mount</v>
      </c>
      <c r="B297" t="str">
        <f t="shared" si="17"/>
        <v>Chelsea</v>
      </c>
      <c r="C297" t="str" cm="1">
        <f t="array" ref="C297">_xlfn.IFS(H297="","",
H297="Mål","Goalkeeper",H297="Forsvar","Defense",H297="Midtbane","Midfield",H297="Angreb","Striker",
H297="Goalkeeper","Goalkeeper",H297="Defense","Defense",H297="Midfield","Midfield",H297="Striker","Striker")</f>
        <v>Midfield</v>
      </c>
      <c r="D297" t="str">
        <f t="shared" si="18"/>
        <v>7.433.000</v>
      </c>
      <c r="E297" t="str">
        <f t="shared" si="19"/>
        <v>3,9%</v>
      </c>
      <c r="F297" t="s">
        <v>180</v>
      </c>
      <c r="G297" t="s">
        <v>3</v>
      </c>
      <c r="H297" t="s">
        <v>730</v>
      </c>
      <c r="I297" t="s">
        <v>1466</v>
      </c>
      <c r="J297" t="s">
        <v>1045</v>
      </c>
    </row>
    <row r="298" spans="1:10" x14ac:dyDescent="0.3">
      <c r="A298" t="str">
        <f t="shared" si="16"/>
        <v>Jarrod Bowen</v>
      </c>
      <c r="B298" t="str">
        <f t="shared" si="17"/>
        <v>West Ham</v>
      </c>
      <c r="C298" t="str" cm="1">
        <f t="array" ref="C298">_xlfn.IFS(H298="","",
H298="Mål","Goalkeeper",H298="Forsvar","Defense",H298="Midtbane","Midfield",H298="Angreb","Striker",
H298="Goalkeeper","Goalkeeper",H298="Defense","Defense",H298="Midfield","Midfield",H298="Striker","Striker")</f>
        <v>Striker</v>
      </c>
      <c r="D298" t="str">
        <f t="shared" si="18"/>
        <v>6.110.000</v>
      </c>
      <c r="E298" t="str">
        <f t="shared" si="19"/>
        <v>1,0%</v>
      </c>
      <c r="F298" t="s">
        <v>130</v>
      </c>
      <c r="G298" t="s">
        <v>22</v>
      </c>
      <c r="H298" t="s">
        <v>732</v>
      </c>
      <c r="I298" t="s">
        <v>1292</v>
      </c>
      <c r="J298" t="s">
        <v>898</v>
      </c>
    </row>
    <row r="299" spans="1:10" x14ac:dyDescent="0.3">
      <c r="A299" t="str">
        <f t="shared" si="16"/>
        <v>Kieran Gibbs</v>
      </c>
      <c r="B299" t="str">
        <f t="shared" si="17"/>
        <v>West Bromwich</v>
      </c>
      <c r="C299" t="str" cm="1">
        <f t="array" ref="C299">_xlfn.IFS(H299="","",
H299="Mål","Goalkeeper",H299="Forsvar","Defense",H299="Midtbane","Midfield",H299="Angreb","Striker",
H299="Goalkeeper","Goalkeeper",H299="Defense","Defense",H299="Midfield","Midfield",H299="Striker","Striker")</f>
        <v>Defense</v>
      </c>
      <c r="D299" t="str">
        <f t="shared" si="18"/>
        <v>2.420.000</v>
      </c>
      <c r="E299" t="str">
        <f t="shared" si="19"/>
        <v>0,1%</v>
      </c>
      <c r="F299" t="s">
        <v>631</v>
      </c>
      <c r="G299" t="s">
        <v>647</v>
      </c>
      <c r="H299" t="s">
        <v>731</v>
      </c>
      <c r="I299" t="s">
        <v>964</v>
      </c>
      <c r="J299" t="s">
        <v>884</v>
      </c>
    </row>
    <row r="300" spans="1:10" x14ac:dyDescent="0.3">
      <c r="A300" t="str">
        <f t="shared" si="16"/>
        <v>Alphonse Areola</v>
      </c>
      <c r="B300" t="str">
        <f t="shared" si="17"/>
        <v>Fulham</v>
      </c>
      <c r="C300" t="str" cm="1">
        <f t="array" ref="C300">_xlfn.IFS(H300="","",
H300="Mål","Goalkeeper",H300="Forsvar","Defense",H300="Midtbane","Midfield",H300="Angreb","Striker",
H300="Goalkeeper","Goalkeeper",H300="Defense","Defense",H300="Midfield","Midfield",H300="Striker","Striker")</f>
        <v>Goalkeeper</v>
      </c>
      <c r="D300" t="str">
        <f t="shared" si="18"/>
        <v>4.165.000</v>
      </c>
      <c r="E300" t="str">
        <f t="shared" si="19"/>
        <v>2,5%</v>
      </c>
      <c r="F300" t="s">
        <v>672</v>
      </c>
      <c r="G300" t="s">
        <v>539</v>
      </c>
      <c r="H300" t="s">
        <v>729</v>
      </c>
      <c r="I300" t="s">
        <v>1094</v>
      </c>
      <c r="J300" t="s">
        <v>895</v>
      </c>
    </row>
    <row r="301" spans="1:10" x14ac:dyDescent="0.3">
      <c r="A301" t="str">
        <f t="shared" si="16"/>
        <v>David Luiz</v>
      </c>
      <c r="B301" t="str">
        <f t="shared" si="17"/>
        <v>Arsenal</v>
      </c>
      <c r="C301" t="str" cm="1">
        <f t="array" ref="C301">_xlfn.IFS(H301="","",
H301="Mål","Goalkeeper",H301="Forsvar","Defense",H301="Midtbane","Midfield",H301="Angreb","Striker",
H301="Goalkeeper","Goalkeeper",H301="Defense","Defense",H301="Midfield","Midfield",H301="Striker","Striker")</f>
        <v>Defense</v>
      </c>
      <c r="D301" t="str">
        <f t="shared" si="18"/>
        <v>4.102.000</v>
      </c>
      <c r="E301" t="str">
        <f t="shared" si="19"/>
        <v>0,4%</v>
      </c>
      <c r="F301" t="s">
        <v>0</v>
      </c>
      <c r="G301" t="s">
        <v>1</v>
      </c>
      <c r="H301" t="s">
        <v>731</v>
      </c>
      <c r="I301" t="s">
        <v>1362</v>
      </c>
      <c r="J301" t="s">
        <v>896</v>
      </c>
    </row>
    <row r="302" spans="1:10" x14ac:dyDescent="0.3">
      <c r="A302" t="str">
        <f t="shared" si="16"/>
        <v>Phil Jagielka</v>
      </c>
      <c r="B302" t="str">
        <f t="shared" si="17"/>
        <v>Sheffield United</v>
      </c>
      <c r="C302" t="str" cm="1">
        <f t="array" ref="C302">_xlfn.IFS(H302="","",
H302="Mål","Goalkeeper",H302="Forsvar","Defense",H302="Midtbane","Midfield",H302="Angreb","Striker",
H302="Goalkeeper","Goalkeeper",H302="Defense","Defense",H302="Midfield","Midfield",H302="Striker","Striker")</f>
        <v>Defense</v>
      </c>
      <c r="D302" t="str">
        <f t="shared" si="18"/>
        <v>1.866.000</v>
      </c>
      <c r="E302" t="str">
        <f t="shared" si="19"/>
        <v>0,3%</v>
      </c>
      <c r="F302" t="s">
        <v>104</v>
      </c>
      <c r="G302" t="s">
        <v>18</v>
      </c>
      <c r="H302" t="s">
        <v>731</v>
      </c>
      <c r="I302" t="s">
        <v>1106</v>
      </c>
      <c r="J302" t="s">
        <v>886</v>
      </c>
    </row>
    <row r="303" spans="1:10" x14ac:dyDescent="0.3">
      <c r="A303" t="str">
        <f t="shared" si="16"/>
        <v>Conor Townsend</v>
      </c>
      <c r="B303" t="str">
        <f t="shared" si="17"/>
        <v>West Bromwich</v>
      </c>
      <c r="C303" t="str" cm="1">
        <f t="array" ref="C303">_xlfn.IFS(H303="","",
H303="Mål","Goalkeeper",H303="Forsvar","Defense",H303="Midtbane","Midfield",H303="Angreb","Striker",
H303="Goalkeeper","Goalkeeper",H303="Defense","Defense",H303="Midfield","Midfield",H303="Striker","Striker")</f>
        <v>Defense</v>
      </c>
      <c r="D303" t="str">
        <f t="shared" si="18"/>
        <v>2.858.000</v>
      </c>
      <c r="E303" t="str">
        <f t="shared" si="19"/>
        <v>0,4%</v>
      </c>
      <c r="F303" t="s">
        <v>632</v>
      </c>
      <c r="G303" t="s">
        <v>647</v>
      </c>
      <c r="H303" t="s">
        <v>731</v>
      </c>
      <c r="I303" t="s">
        <v>1312</v>
      </c>
      <c r="J303" t="s">
        <v>896</v>
      </c>
    </row>
    <row r="304" spans="1:10" x14ac:dyDescent="0.3">
      <c r="A304" t="str">
        <f t="shared" si="16"/>
        <v>Max Thompson</v>
      </c>
      <c r="B304" t="str">
        <f t="shared" si="17"/>
        <v>Burnley</v>
      </c>
      <c r="C304" t="str" cm="1">
        <f t="array" ref="C304">_xlfn.IFS(H304="","",
H304="Mål","Goalkeeper",H304="Forsvar","Defense",H304="Midtbane","Midfield",H304="Angreb","Striker",
H304="Goalkeeper","Goalkeeper",H304="Defense","Defense",H304="Midfield","Midfield",H304="Striker","Striker")</f>
        <v>Striker</v>
      </c>
      <c r="D304" t="str">
        <f t="shared" si="18"/>
        <v>1.890.000</v>
      </c>
      <c r="E304" t="str">
        <f t="shared" si="19"/>
        <v>0,0%</v>
      </c>
      <c r="F304" t="s">
        <v>757</v>
      </c>
      <c r="G304" t="s">
        <v>11</v>
      </c>
      <c r="H304" t="s">
        <v>732</v>
      </c>
      <c r="I304" t="s">
        <v>1091</v>
      </c>
      <c r="J304" t="s">
        <v>809</v>
      </c>
    </row>
    <row r="305" spans="1:10" x14ac:dyDescent="0.3">
      <c r="A305" t="str">
        <f t="shared" si="16"/>
        <v>Mamadou Sakho</v>
      </c>
      <c r="B305" t="str">
        <f t="shared" si="17"/>
        <v>Crystal Palace</v>
      </c>
      <c r="C305" t="str" cm="1">
        <f t="array" ref="C305">_xlfn.IFS(H305="","",
H305="Mål","Goalkeeper",H305="Forsvar","Defense",H305="Midtbane","Midfield",H305="Angreb","Striker",
H305="Goalkeeper","Goalkeeper",H305="Defense","Defense",H305="Midfield","Midfield",H305="Striker","Striker")</f>
        <v>Defense</v>
      </c>
      <c r="D305" t="str">
        <f t="shared" si="18"/>
        <v>2.400.000</v>
      </c>
      <c r="E305" t="str">
        <f t="shared" si="19"/>
        <v>0,1%</v>
      </c>
      <c r="F305" t="s">
        <v>50</v>
      </c>
      <c r="G305" t="s">
        <v>19</v>
      </c>
      <c r="H305" t="s">
        <v>731</v>
      </c>
      <c r="I305" t="s">
        <v>1300</v>
      </c>
      <c r="J305" t="s">
        <v>884</v>
      </c>
    </row>
    <row r="306" spans="1:10" x14ac:dyDescent="0.3">
      <c r="A306" t="str">
        <f t="shared" si="16"/>
        <v>Kenny Tete</v>
      </c>
      <c r="B306" t="str">
        <f t="shared" si="17"/>
        <v>Fulham</v>
      </c>
      <c r="C306" t="str" cm="1">
        <f t="array" ref="C306">_xlfn.IFS(H306="","",
H306="Mål","Goalkeeper",H306="Forsvar","Defense",H306="Midtbane","Midfield",H306="Angreb","Striker",
H306="Goalkeeper","Goalkeeper",H306="Defense","Defense",H306="Midfield","Midfield",H306="Striker","Striker")</f>
        <v>Defense</v>
      </c>
      <c r="D306" t="str">
        <f t="shared" si="18"/>
        <v>2.701.000</v>
      </c>
      <c r="E306" t="str">
        <f t="shared" si="19"/>
        <v>0,6%</v>
      </c>
      <c r="F306" t="s">
        <v>684</v>
      </c>
      <c r="G306" t="s">
        <v>539</v>
      </c>
      <c r="H306" t="s">
        <v>731</v>
      </c>
      <c r="I306" t="s">
        <v>1491</v>
      </c>
      <c r="J306" t="s">
        <v>897</v>
      </c>
    </row>
    <row r="307" spans="1:10" x14ac:dyDescent="0.3">
      <c r="A307" t="str">
        <f t="shared" si="16"/>
        <v>Nathan Redmond</v>
      </c>
      <c r="B307" t="str">
        <f t="shared" si="17"/>
        <v>Southampton</v>
      </c>
      <c r="C307" t="str" cm="1">
        <f t="array" ref="C307">_xlfn.IFS(H307="","",
H307="Mål","Goalkeeper",H307="Forsvar","Defense",H307="Midtbane","Midfield",H307="Angreb","Striker",
H307="Goalkeeper","Goalkeeper",H307="Defense","Defense",H307="Midfield","Midfield",H307="Striker","Striker")</f>
        <v>Midfield</v>
      </c>
      <c r="D307" t="str">
        <f t="shared" si="18"/>
        <v>4.782.000</v>
      </c>
      <c r="E307" t="str">
        <f t="shared" si="19"/>
        <v>0,4%</v>
      </c>
      <c r="F307" t="s">
        <v>145</v>
      </c>
      <c r="G307" t="s">
        <v>7</v>
      </c>
      <c r="H307" t="s">
        <v>730</v>
      </c>
      <c r="I307" t="s">
        <v>1391</v>
      </c>
      <c r="J307" t="s">
        <v>896</v>
      </c>
    </row>
    <row r="308" spans="1:10" x14ac:dyDescent="0.3">
      <c r="A308" t="str">
        <f t="shared" si="16"/>
        <v>Joe Hart</v>
      </c>
      <c r="B308" t="str">
        <f t="shared" si="17"/>
        <v>Tottenham</v>
      </c>
      <c r="C308" t="str" cm="1">
        <f t="array" ref="C308">_xlfn.IFS(H308="","",
H308="Mål","Goalkeeper",H308="Forsvar","Defense",H308="Midtbane","Midfield",H308="Angreb","Striker",
H308="Goalkeeper","Goalkeeper",H308="Defense","Defense",H308="Midfield","Midfield",H308="Striker","Striker")</f>
        <v>Goalkeeper</v>
      </c>
      <c r="D308" t="str">
        <f t="shared" si="18"/>
        <v>5.395.000</v>
      </c>
      <c r="E308" t="str">
        <f t="shared" si="19"/>
        <v>0,0%</v>
      </c>
      <c r="F308" t="s">
        <v>147</v>
      </c>
      <c r="G308" t="s">
        <v>5</v>
      </c>
      <c r="H308" t="s">
        <v>729</v>
      </c>
      <c r="I308" t="s">
        <v>1014</v>
      </c>
      <c r="J308" t="s">
        <v>809</v>
      </c>
    </row>
    <row r="309" spans="1:10" x14ac:dyDescent="0.3">
      <c r="A309" t="str">
        <f t="shared" si="16"/>
        <v>Josh Maja</v>
      </c>
      <c r="B309" t="str">
        <f t="shared" si="17"/>
        <v>Fulham</v>
      </c>
      <c r="C309" t="str" cm="1">
        <f t="array" ref="C309">_xlfn.IFS(H309="","",
H309="Mål","Goalkeeper",H309="Forsvar","Defense",H309="Midtbane","Midfield",H309="Angreb","Striker",
H309="Goalkeeper","Goalkeeper",H309="Defense","Defense",H309="Midfield","Midfield",H309="Striker","Striker")</f>
        <v>Striker</v>
      </c>
      <c r="D309" t="str">
        <f t="shared" si="18"/>
        <v>2.949.000</v>
      </c>
      <c r="E309" t="str">
        <f t="shared" si="19"/>
        <v>2,1%</v>
      </c>
      <c r="F309" t="s">
        <v>933</v>
      </c>
      <c r="G309" t="s">
        <v>539</v>
      </c>
      <c r="H309" t="s">
        <v>732</v>
      </c>
      <c r="I309" t="s">
        <v>1490</v>
      </c>
      <c r="J309" t="s">
        <v>973</v>
      </c>
    </row>
    <row r="310" spans="1:10" x14ac:dyDescent="0.3">
      <c r="A310" t="str">
        <f t="shared" si="16"/>
        <v>Billy Sharp</v>
      </c>
      <c r="B310" t="str">
        <f t="shared" si="17"/>
        <v>Sheffield United</v>
      </c>
      <c r="C310" t="str" cm="1">
        <f t="array" ref="C310">_xlfn.IFS(H310="","",
H310="Mål","Goalkeeper",H310="Forsvar","Defense",H310="Midtbane","Midfield",H310="Angreb","Striker",
H310="Goalkeeper","Goalkeeper",H310="Defense","Defense",H310="Midfield","Midfield",H310="Striker","Striker")</f>
        <v>Striker</v>
      </c>
      <c r="D310" t="str">
        <f t="shared" si="18"/>
        <v>3.169.000</v>
      </c>
      <c r="E310" t="str">
        <f t="shared" si="19"/>
        <v>0,2%</v>
      </c>
      <c r="F310" t="s">
        <v>349</v>
      </c>
      <c r="G310" t="s">
        <v>18</v>
      </c>
      <c r="H310" t="s">
        <v>732</v>
      </c>
      <c r="I310" t="s">
        <v>1164</v>
      </c>
      <c r="J310" t="s">
        <v>885</v>
      </c>
    </row>
    <row r="311" spans="1:10" x14ac:dyDescent="0.3">
      <c r="A311" t="str">
        <f t="shared" si="16"/>
        <v>Dan Burn</v>
      </c>
      <c r="B311" t="str">
        <f t="shared" si="17"/>
        <v>Brighton and Hove</v>
      </c>
      <c r="C311" t="str" cm="1">
        <f t="array" ref="C311">_xlfn.IFS(H311="","",
H311="Mål","Goalkeeper",H311="Forsvar","Defense",H311="Midtbane","Midfield",H311="Angreb","Striker",
H311="Goalkeeper","Goalkeeper",H311="Defense","Defense",H311="Midfield","Midfield",H311="Striker","Striker")</f>
        <v>Defense</v>
      </c>
      <c r="D311" t="str">
        <f t="shared" si="18"/>
        <v>3.158.000</v>
      </c>
      <c r="E311" t="str">
        <f t="shared" si="19"/>
        <v>0,5%</v>
      </c>
      <c r="F311" t="s">
        <v>269</v>
      </c>
      <c r="G311" t="s">
        <v>25</v>
      </c>
      <c r="H311" t="s">
        <v>731</v>
      </c>
      <c r="I311" t="s">
        <v>1282</v>
      </c>
      <c r="J311" t="s">
        <v>888</v>
      </c>
    </row>
    <row r="312" spans="1:10" x14ac:dyDescent="0.3">
      <c r="A312" t="str">
        <f t="shared" si="16"/>
        <v>Aaron Wan-Bissaka</v>
      </c>
      <c r="B312" t="str">
        <f t="shared" si="17"/>
        <v>Manchester United</v>
      </c>
      <c r="C312" t="str" cm="1">
        <f t="array" ref="C312">_xlfn.IFS(H312="","",
H312="Mål","Goalkeeper",H312="Forsvar","Defense",H312="Midtbane","Midfield",H312="Angreb","Striker",
H312="Goalkeeper","Goalkeeper",H312="Defense","Defense",H312="Midfield","Midfield",H312="Striker","Striker")</f>
        <v>Defense</v>
      </c>
      <c r="D312" t="str">
        <f t="shared" si="18"/>
        <v>6.389.000</v>
      </c>
      <c r="E312" t="str">
        <f t="shared" si="19"/>
        <v>1,1%</v>
      </c>
      <c r="F312" t="s">
        <v>166</v>
      </c>
      <c r="G312" t="s">
        <v>31</v>
      </c>
      <c r="H312" t="s">
        <v>731</v>
      </c>
      <c r="I312" t="s">
        <v>1238</v>
      </c>
      <c r="J312" t="s">
        <v>891</v>
      </c>
    </row>
    <row r="313" spans="1:10" x14ac:dyDescent="0.3">
      <c r="A313" t="str">
        <f t="shared" si="16"/>
        <v>Dele Alli</v>
      </c>
      <c r="B313" t="str">
        <f t="shared" si="17"/>
        <v>Tottenham</v>
      </c>
      <c r="C313" t="str" cm="1">
        <f t="array" ref="C313">_xlfn.IFS(H313="","",
H313="Mål","Goalkeeper",H313="Forsvar","Defense",H313="Midtbane","Midfield",H313="Angreb","Striker",
H313="Goalkeeper","Goalkeeper",H313="Defense","Defense",H313="Midfield","Midfield",H313="Striker","Striker")</f>
        <v>Midfield</v>
      </c>
      <c r="D313" t="str">
        <f t="shared" si="18"/>
        <v>4.157.000</v>
      </c>
      <c r="E313" t="str">
        <f t="shared" si="19"/>
        <v>1,4%</v>
      </c>
      <c r="F313" t="s">
        <v>176</v>
      </c>
      <c r="G313" t="s">
        <v>5</v>
      </c>
      <c r="H313" t="s">
        <v>730</v>
      </c>
      <c r="I313" t="s">
        <v>1051</v>
      </c>
      <c r="J313" t="s">
        <v>887</v>
      </c>
    </row>
    <row r="314" spans="1:10" x14ac:dyDescent="0.3">
      <c r="A314" t="str">
        <f t="shared" si="16"/>
        <v>Romain Saiss</v>
      </c>
      <c r="B314" t="str">
        <f t="shared" si="17"/>
        <v>Wolverhampton</v>
      </c>
      <c r="C314" t="str" cm="1">
        <f t="array" ref="C314">_xlfn.IFS(H314="","",
H314="Mål","Goalkeeper",H314="Forsvar","Defense",H314="Midtbane","Midfield",H314="Angreb","Striker",
H314="Goalkeeper","Goalkeeper",H314="Defense","Defense",H314="Midfield","Midfield",H314="Striker","Striker")</f>
        <v>Defense</v>
      </c>
      <c r="D314" t="str">
        <f t="shared" si="18"/>
        <v>3.202.000</v>
      </c>
      <c r="E314" t="str">
        <f t="shared" si="19"/>
        <v>16,1%</v>
      </c>
      <c r="F314" t="s">
        <v>199</v>
      </c>
      <c r="G314" t="s">
        <v>46</v>
      </c>
      <c r="H314" t="s">
        <v>731</v>
      </c>
      <c r="I314" t="s">
        <v>1015</v>
      </c>
      <c r="J314" t="s">
        <v>1009</v>
      </c>
    </row>
    <row r="315" spans="1:10" x14ac:dyDescent="0.3">
      <c r="A315" t="str">
        <f t="shared" si="16"/>
        <v>Hamza Choudhury</v>
      </c>
      <c r="B315" t="str">
        <f t="shared" si="17"/>
        <v>Leicester City</v>
      </c>
      <c r="C315" t="str" cm="1">
        <f t="array" ref="C315">_xlfn.IFS(H315="","",
H315="Mål","Goalkeeper",H315="Forsvar","Defense",H315="Midtbane","Midfield",H315="Angreb","Striker",
H315="Goalkeeper","Goalkeeper",H315="Defense","Defense",H315="Midfield","Midfield",H315="Striker","Striker")</f>
        <v>Midfield</v>
      </c>
      <c r="D315" t="str">
        <f t="shared" si="18"/>
        <v>3.191.000</v>
      </c>
      <c r="E315" t="str">
        <f t="shared" si="19"/>
        <v>0,2%</v>
      </c>
      <c r="F315" t="s">
        <v>62</v>
      </c>
      <c r="G315" t="s">
        <v>27</v>
      </c>
      <c r="H315" t="s">
        <v>730</v>
      </c>
      <c r="I315" t="s">
        <v>1330</v>
      </c>
      <c r="J315" t="s">
        <v>885</v>
      </c>
    </row>
    <row r="316" spans="1:10" x14ac:dyDescent="0.3">
      <c r="A316" t="str">
        <f t="shared" si="16"/>
        <v>Nathan Ake</v>
      </c>
      <c r="B316" t="str">
        <f t="shared" si="17"/>
        <v>Manchester City</v>
      </c>
      <c r="C316" t="str" cm="1">
        <f t="array" ref="C316">_xlfn.IFS(H316="","",
H316="Mål","Goalkeeper",H316="Forsvar","Defense",H316="Midtbane","Midfield",H316="Angreb","Striker",
H316="Goalkeeper","Goalkeeper",H316="Defense","Defense",H316="Midfield","Midfield",H316="Striker","Striker")</f>
        <v>Defense</v>
      </c>
      <c r="D316" t="str">
        <f t="shared" si="18"/>
        <v>4.010.000</v>
      </c>
      <c r="E316" t="str">
        <f t="shared" si="19"/>
        <v>0,5%</v>
      </c>
      <c r="F316" t="s">
        <v>148</v>
      </c>
      <c r="G316" t="s">
        <v>16</v>
      </c>
      <c r="H316" t="s">
        <v>731</v>
      </c>
      <c r="I316" t="s">
        <v>1259</v>
      </c>
      <c r="J316" t="s">
        <v>888</v>
      </c>
    </row>
    <row r="317" spans="1:10" x14ac:dyDescent="0.3">
      <c r="A317" t="str">
        <f t="shared" si="16"/>
        <v>Oliver Burke</v>
      </c>
      <c r="B317" t="str">
        <f t="shared" si="17"/>
        <v>Sheffield United</v>
      </c>
      <c r="C317" t="str" cm="1">
        <f t="array" ref="C317">_xlfn.IFS(H317="","",
H317="Mål","Goalkeeper",H317="Forsvar","Defense",H317="Midtbane","Midfield",H317="Angreb","Striker",
H317="Goalkeeper","Goalkeeper",H317="Defense","Defense",H317="Midfield","Midfield",H317="Striker","Striker")</f>
        <v>Midfield</v>
      </c>
      <c r="D317" t="str">
        <f t="shared" si="18"/>
        <v>2.616.000</v>
      </c>
      <c r="E317" t="str">
        <f t="shared" si="19"/>
        <v>0,3%</v>
      </c>
      <c r="F317" t="s">
        <v>634</v>
      </c>
      <c r="G317" t="s">
        <v>18</v>
      </c>
      <c r="H317" t="s">
        <v>730</v>
      </c>
      <c r="I317" t="s">
        <v>1225</v>
      </c>
      <c r="J317" t="s">
        <v>886</v>
      </c>
    </row>
    <row r="318" spans="1:10" x14ac:dyDescent="0.3">
      <c r="A318" t="str">
        <f t="shared" si="16"/>
        <v>Chris Basham</v>
      </c>
      <c r="B318" t="str">
        <f t="shared" si="17"/>
        <v>Sheffield United</v>
      </c>
      <c r="C318" t="str" cm="1">
        <f t="array" ref="C318">_xlfn.IFS(H318="","",
H318="Mål","Goalkeeper",H318="Forsvar","Defense",H318="Midtbane","Midfield",H318="Angreb","Striker",
H318="Goalkeeper","Goalkeeper",H318="Defense","Defense",H318="Midfield","Midfield",H318="Striker","Striker")</f>
        <v>Defense</v>
      </c>
      <c r="D318" t="str">
        <f t="shared" si="18"/>
        <v>2.447.000</v>
      </c>
      <c r="E318" t="str">
        <f t="shared" si="19"/>
        <v>0,1%</v>
      </c>
      <c r="F318" t="s">
        <v>236</v>
      </c>
      <c r="G318" t="s">
        <v>18</v>
      </c>
      <c r="H318" t="s">
        <v>731</v>
      </c>
      <c r="I318" t="s">
        <v>1261</v>
      </c>
      <c r="J318" t="s">
        <v>884</v>
      </c>
    </row>
    <row r="319" spans="1:10" x14ac:dyDescent="0.3">
      <c r="A319" t="str">
        <f t="shared" si="16"/>
        <v>Nathan Bishop</v>
      </c>
      <c r="B319" t="str">
        <f t="shared" si="17"/>
        <v>Manchester United</v>
      </c>
      <c r="C319" t="str" cm="1">
        <f t="array" ref="C319">_xlfn.IFS(H319="","",
H319="Mål","Goalkeeper",H319="Forsvar","Defense",H319="Midtbane","Midfield",H319="Angreb","Striker",
H319="Goalkeeper","Goalkeeper",H319="Defense","Defense",H319="Midfield","Midfield",H319="Striker","Striker")</f>
        <v>Goalkeeper</v>
      </c>
      <c r="D319" t="str">
        <f t="shared" si="18"/>
        <v>3.955.000</v>
      </c>
      <c r="E319" t="str">
        <f t="shared" si="19"/>
        <v>0,0%</v>
      </c>
      <c r="F319" t="s">
        <v>968</v>
      </c>
      <c r="G319" t="s">
        <v>31</v>
      </c>
      <c r="H319" t="s">
        <v>729</v>
      </c>
      <c r="I319" t="s">
        <v>1155</v>
      </c>
      <c r="J319" t="s">
        <v>809</v>
      </c>
    </row>
    <row r="320" spans="1:10" x14ac:dyDescent="0.3">
      <c r="A320" t="str">
        <f t="shared" si="16"/>
        <v>Jack Robinson</v>
      </c>
      <c r="B320" t="str">
        <f t="shared" si="17"/>
        <v>Sheffield United</v>
      </c>
      <c r="C320" t="str" cm="1">
        <f t="array" ref="C320">_xlfn.IFS(H320="","",
H320="Mål","Goalkeeper",H320="Forsvar","Defense",H320="Midtbane","Midfield",H320="Angreb","Striker",
H320="Goalkeeper","Goalkeeper",H320="Defense","Defense",H320="Midfield","Midfield",H320="Striker","Striker")</f>
        <v>Defense</v>
      </c>
      <c r="D320" t="str">
        <f t="shared" si="18"/>
        <v>2.526.000</v>
      </c>
      <c r="E320" t="str">
        <f t="shared" si="19"/>
        <v>0,0%</v>
      </c>
      <c r="F320" t="s">
        <v>32</v>
      </c>
      <c r="G320" t="s">
        <v>18</v>
      </c>
      <c r="H320" t="s">
        <v>731</v>
      </c>
      <c r="I320" t="s">
        <v>1150</v>
      </c>
      <c r="J320" t="s">
        <v>809</v>
      </c>
    </row>
    <row r="321" spans="1:10" x14ac:dyDescent="0.3">
      <c r="A321" t="str">
        <f t="shared" si="16"/>
        <v>Fabian Schär</v>
      </c>
      <c r="B321" t="str">
        <f t="shared" si="17"/>
        <v>Newcastle</v>
      </c>
      <c r="C321" t="str" cm="1">
        <f t="array" ref="C321">_xlfn.IFS(H321="","",
H321="Mål","Goalkeeper",H321="Forsvar","Defense",H321="Midtbane","Midfield",H321="Angreb","Striker",
H321="Goalkeeper","Goalkeeper",H321="Defense","Defense",H321="Midfield","Midfield",H321="Striker","Striker")</f>
        <v>Defense</v>
      </c>
      <c r="D321" t="str">
        <f t="shared" si="18"/>
        <v>2.420.000</v>
      </c>
      <c r="E321" t="str">
        <f t="shared" si="19"/>
        <v>0,5%</v>
      </c>
      <c r="F321" t="s">
        <v>382</v>
      </c>
      <c r="G321" t="s">
        <v>13</v>
      </c>
      <c r="H321" t="s">
        <v>731</v>
      </c>
      <c r="I321" t="s">
        <v>964</v>
      </c>
      <c r="J321" t="s">
        <v>888</v>
      </c>
    </row>
    <row r="322" spans="1:10" x14ac:dyDescent="0.3">
      <c r="A322" t="str">
        <f t="shared" si="16"/>
        <v>Eric Dier</v>
      </c>
      <c r="B322" t="str">
        <f t="shared" si="17"/>
        <v>Tottenham</v>
      </c>
      <c r="C322" t="str" cm="1">
        <f t="array" ref="C322">_xlfn.IFS(H322="","",
H322="Mål","Goalkeeper",H322="Forsvar","Defense",H322="Midtbane","Midfield",H322="Angreb","Striker",
H322="Goalkeeper","Goalkeeper",H322="Defense","Defense",H322="Midfield","Midfield",H322="Striker","Striker")</f>
        <v>Midfield</v>
      </c>
      <c r="D322" t="str">
        <f t="shared" si="18"/>
        <v>4.000.000</v>
      </c>
      <c r="E322" t="str">
        <f t="shared" si="19"/>
        <v>0,6%</v>
      </c>
      <c r="F322" t="s">
        <v>201</v>
      </c>
      <c r="G322" t="s">
        <v>5</v>
      </c>
      <c r="H322" t="s">
        <v>730</v>
      </c>
      <c r="I322" t="s">
        <v>1328</v>
      </c>
      <c r="J322" t="s">
        <v>897</v>
      </c>
    </row>
    <row r="323" spans="1:10" x14ac:dyDescent="0.3">
      <c r="A323" t="str">
        <f t="shared" ref="A323:A386" si="20">IF(F323&lt;&gt;"",F323,"")</f>
        <v>Robin Olsen</v>
      </c>
      <c r="B323" t="str">
        <f t="shared" ref="B323:B386" si="21">IF(G323&lt;&gt;"",G323,"")</f>
        <v>Everton</v>
      </c>
      <c r="C323" t="str" cm="1">
        <f t="array" ref="C323">_xlfn.IFS(H323="","",
H323="Mål","Goalkeeper",H323="Forsvar","Defense",H323="Midtbane","Midfield",H323="Angreb","Striker",
H323="Goalkeeper","Goalkeeper",H323="Defense","Defense",H323="Midfield","Midfield",H323="Striker","Striker")</f>
        <v>Goalkeeper</v>
      </c>
      <c r="D323" t="str">
        <f t="shared" ref="D323:D386" si="22">IF(I323&lt;&gt;"",I323,"")</f>
        <v>5.119.000</v>
      </c>
      <c r="E323" t="str">
        <f t="shared" ref="E323:E386" si="23">IF(J323&lt;&gt;"",J323,"")</f>
        <v>0,1%</v>
      </c>
      <c r="F323" t="s">
        <v>748</v>
      </c>
      <c r="G323" t="s">
        <v>28</v>
      </c>
      <c r="H323" t="s">
        <v>729</v>
      </c>
      <c r="I323" t="s">
        <v>1431</v>
      </c>
      <c r="J323" t="s">
        <v>884</v>
      </c>
    </row>
    <row r="324" spans="1:10" x14ac:dyDescent="0.3">
      <c r="A324" t="str">
        <f t="shared" si="20"/>
        <v>Alex Telles</v>
      </c>
      <c r="B324" t="str">
        <f t="shared" si="21"/>
        <v>Manchester United</v>
      </c>
      <c r="C324" t="str" cm="1">
        <f t="array" ref="C324">_xlfn.IFS(H324="","",
H324="Mål","Goalkeeper",H324="Forsvar","Defense",H324="Midtbane","Midfield",H324="Angreb","Striker",
H324="Goalkeeper","Goalkeeper",H324="Defense","Defense",H324="Midfield","Midfield",H324="Striker","Striker")</f>
        <v>Defense</v>
      </c>
      <c r="D324" t="str">
        <f t="shared" si="22"/>
        <v>4.917.000</v>
      </c>
      <c r="E324" t="str">
        <f t="shared" si="23"/>
        <v>0,1%</v>
      </c>
      <c r="F324" t="s">
        <v>741</v>
      </c>
      <c r="G324" t="s">
        <v>31</v>
      </c>
      <c r="H324" t="s">
        <v>731</v>
      </c>
      <c r="I324" t="s">
        <v>1218</v>
      </c>
      <c r="J324" t="s">
        <v>884</v>
      </c>
    </row>
    <row r="325" spans="1:10" x14ac:dyDescent="0.3">
      <c r="A325" t="str">
        <f t="shared" si="20"/>
        <v>Mason Greenwood</v>
      </c>
      <c r="B325" t="str">
        <f t="shared" si="21"/>
        <v>Manchester United</v>
      </c>
      <c r="C325" t="str" cm="1">
        <f t="array" ref="C325">_xlfn.IFS(H325="","",
H325="Mål","Goalkeeper",H325="Forsvar","Defense",H325="Midtbane","Midfield",H325="Angreb","Striker",
H325="Goalkeeper","Goalkeeper",H325="Defense","Defense",H325="Midfield","Midfield",H325="Striker","Striker")</f>
        <v>Striker</v>
      </c>
      <c r="D325" t="str">
        <f t="shared" si="22"/>
        <v>7.522.000</v>
      </c>
      <c r="E325" t="str">
        <f t="shared" si="23"/>
        <v>5,8%</v>
      </c>
      <c r="F325" t="s">
        <v>30</v>
      </c>
      <c r="G325" t="s">
        <v>31</v>
      </c>
      <c r="H325" t="s">
        <v>732</v>
      </c>
      <c r="I325" t="s">
        <v>1422</v>
      </c>
      <c r="J325" t="s">
        <v>996</v>
      </c>
    </row>
    <row r="326" spans="1:10" x14ac:dyDescent="0.3">
      <c r="A326" t="str">
        <f t="shared" si="20"/>
        <v>Mark Noble</v>
      </c>
      <c r="B326" t="str">
        <f t="shared" si="21"/>
        <v>West Ham</v>
      </c>
      <c r="C326" t="str" cm="1">
        <f t="array" ref="C326">_xlfn.IFS(H326="","",
H326="Mål","Goalkeeper",H326="Forsvar","Defense",H326="Midtbane","Midfield",H326="Angreb","Striker",
H326="Goalkeeper","Goalkeeper",H326="Defense","Defense",H326="Midfield","Midfield",H326="Striker","Striker")</f>
        <v>Midfield</v>
      </c>
      <c r="D326" t="str">
        <f t="shared" si="22"/>
        <v>3.654.000</v>
      </c>
      <c r="E326" t="str">
        <f t="shared" si="23"/>
        <v>0,1%</v>
      </c>
      <c r="F326" t="s">
        <v>23</v>
      </c>
      <c r="G326" t="s">
        <v>22</v>
      </c>
      <c r="H326" t="s">
        <v>730</v>
      </c>
      <c r="I326" t="s">
        <v>1251</v>
      </c>
      <c r="J326" t="s">
        <v>884</v>
      </c>
    </row>
    <row r="327" spans="1:10" x14ac:dyDescent="0.3">
      <c r="A327" t="str">
        <f t="shared" si="20"/>
        <v>Jose Izquierdo</v>
      </c>
      <c r="B327" t="str">
        <f t="shared" si="21"/>
        <v>Brighton and Hove</v>
      </c>
      <c r="C327" t="str" cm="1">
        <f t="array" ref="C327">_xlfn.IFS(H327="","",
H327="Mål","Goalkeeper",H327="Forsvar","Defense",H327="Midtbane","Midfield",H327="Angreb","Striker",
H327="Goalkeeper","Goalkeeper",H327="Defense","Defense",H327="Midfield","Midfield",H327="Striker","Striker")</f>
        <v>Striker</v>
      </c>
      <c r="D327" t="str">
        <f t="shared" si="22"/>
        <v>1.907.000</v>
      </c>
      <c r="E327" t="str">
        <f t="shared" si="23"/>
        <v>0,1%</v>
      </c>
      <c r="F327" t="s">
        <v>312</v>
      </c>
      <c r="G327" t="s">
        <v>25</v>
      </c>
      <c r="H327" t="s">
        <v>732</v>
      </c>
      <c r="I327" t="s">
        <v>1314</v>
      </c>
      <c r="J327" t="s">
        <v>884</v>
      </c>
    </row>
    <row r="328" spans="1:10" x14ac:dyDescent="0.3">
      <c r="A328" t="str">
        <f t="shared" si="20"/>
        <v>Victor Lindelöf</v>
      </c>
      <c r="B328" t="str">
        <f t="shared" si="21"/>
        <v>Manchester United</v>
      </c>
      <c r="C328" t="str" cm="1">
        <f t="array" ref="C328">_xlfn.IFS(H328="","",
H328="Mål","Goalkeeper",H328="Forsvar","Defense",H328="Midtbane","Midfield",H328="Angreb","Striker",
H328="Goalkeeper","Goalkeeper",H328="Defense","Defense",H328="Midfield","Midfield",H328="Striker","Striker")</f>
        <v>Defense</v>
      </c>
      <c r="D328" t="str">
        <f t="shared" si="22"/>
        <v>4.895.000</v>
      </c>
      <c r="E328" t="str">
        <f t="shared" si="23"/>
        <v>2,0%</v>
      </c>
      <c r="F328" t="s">
        <v>169</v>
      </c>
      <c r="G328" t="s">
        <v>31</v>
      </c>
      <c r="H328" t="s">
        <v>731</v>
      </c>
      <c r="I328" t="s">
        <v>1107</v>
      </c>
      <c r="J328" t="s">
        <v>937</v>
      </c>
    </row>
    <row r="329" spans="1:10" x14ac:dyDescent="0.3">
      <c r="A329" t="str">
        <f t="shared" si="20"/>
        <v>Sidnei Tavares</v>
      </c>
      <c r="B329" t="str">
        <f t="shared" si="21"/>
        <v>Leicester City</v>
      </c>
      <c r="C329" t="str" cm="1">
        <f t="array" ref="C329">_xlfn.IFS(H329="","",
H329="Mål","Goalkeeper",H329="Forsvar","Defense",H329="Midtbane","Midfield",H329="Angreb","Striker",
H329="Goalkeeper","Goalkeeper",H329="Defense","Defense",H329="Midfield","Midfield",H329="Striker","Striker")</f>
        <v>Midfield</v>
      </c>
      <c r="D329" t="str">
        <f t="shared" si="22"/>
        <v>2.516.000</v>
      </c>
      <c r="E329" t="str">
        <f t="shared" si="23"/>
        <v>0,1%</v>
      </c>
      <c r="F329" t="s">
        <v>962</v>
      </c>
      <c r="G329" t="s">
        <v>27</v>
      </c>
      <c r="H329" t="s">
        <v>730</v>
      </c>
      <c r="I329" t="s">
        <v>1115</v>
      </c>
      <c r="J329" t="s">
        <v>884</v>
      </c>
    </row>
    <row r="330" spans="1:10" x14ac:dyDescent="0.3">
      <c r="A330" t="str">
        <f t="shared" si="20"/>
        <v>Ayoze Perez</v>
      </c>
      <c r="B330" t="str">
        <f t="shared" si="21"/>
        <v>Leicester City</v>
      </c>
      <c r="C330" t="str" cm="1">
        <f t="array" ref="C330">_xlfn.IFS(H330="","",
H330="Mål","Goalkeeper",H330="Forsvar","Defense",H330="Midtbane","Midfield",H330="Angreb","Striker",
H330="Goalkeeper","Goalkeeper",H330="Defense","Defense",H330="Midfield","Midfield",H330="Striker","Striker")</f>
        <v>Striker</v>
      </c>
      <c r="D330" t="str">
        <f t="shared" si="22"/>
        <v>5.029.000</v>
      </c>
      <c r="E330" t="str">
        <f t="shared" si="23"/>
        <v>0,6%</v>
      </c>
      <c r="F330" t="s">
        <v>116</v>
      </c>
      <c r="G330" t="s">
        <v>27</v>
      </c>
      <c r="H330" t="s">
        <v>732</v>
      </c>
      <c r="I330" t="s">
        <v>1113</v>
      </c>
      <c r="J330" t="s">
        <v>897</v>
      </c>
    </row>
    <row r="331" spans="1:10" x14ac:dyDescent="0.3">
      <c r="A331" t="str">
        <f t="shared" si="20"/>
        <v>Raphinha</v>
      </c>
      <c r="B331" t="str">
        <f t="shared" si="21"/>
        <v>Leeds United</v>
      </c>
      <c r="C331" t="str" cm="1">
        <f t="array" ref="C331">_xlfn.IFS(H331="","",
H331="Mål","Goalkeeper",H331="Forsvar","Defense",H331="Midtbane","Midfield",H331="Angreb","Striker",
H331="Goalkeeper","Goalkeeper",H331="Defense","Defense",H331="Midfield","Midfield",H331="Striker","Striker")</f>
        <v>Midfield</v>
      </c>
      <c r="D331" t="str">
        <f t="shared" si="22"/>
        <v>4.831.000</v>
      </c>
      <c r="E331" t="str">
        <f t="shared" si="23"/>
        <v>16,7%</v>
      </c>
      <c r="F331" t="s">
        <v>738</v>
      </c>
      <c r="G331" t="s">
        <v>648</v>
      </c>
      <c r="H331" t="s">
        <v>730</v>
      </c>
      <c r="I331" t="s">
        <v>1456</v>
      </c>
      <c r="J331" t="s">
        <v>1457</v>
      </c>
    </row>
    <row r="332" spans="1:10" x14ac:dyDescent="0.3">
      <c r="A332" t="str">
        <f t="shared" si="20"/>
        <v>Adama Traore Diarra</v>
      </c>
      <c r="B332" t="str">
        <f t="shared" si="21"/>
        <v>Wolverhampton</v>
      </c>
      <c r="C332" t="str" cm="1">
        <f t="array" ref="C332">_xlfn.IFS(H332="","",
H332="Mål","Goalkeeper",H332="Forsvar","Defense",H332="Midtbane","Midfield",H332="Angreb","Striker",
H332="Goalkeeper","Goalkeeper",H332="Defense","Defense",H332="Midfield","Midfield",H332="Striker","Striker")</f>
        <v>Striker</v>
      </c>
      <c r="D332" t="str">
        <f t="shared" si="22"/>
        <v>4.537.000</v>
      </c>
      <c r="E332" t="str">
        <f t="shared" si="23"/>
        <v>3,4%</v>
      </c>
      <c r="F332" t="s">
        <v>246</v>
      </c>
      <c r="G332" t="s">
        <v>46</v>
      </c>
      <c r="H332" t="s">
        <v>732</v>
      </c>
      <c r="I332" t="s">
        <v>1265</v>
      </c>
      <c r="J332" t="s">
        <v>916</v>
      </c>
    </row>
    <row r="333" spans="1:10" x14ac:dyDescent="0.3">
      <c r="A333" t="str">
        <f t="shared" si="20"/>
        <v>Conor Coventry</v>
      </c>
      <c r="B333" t="str">
        <f t="shared" si="21"/>
        <v>West Ham</v>
      </c>
      <c r="C333" t="str" cm="1">
        <f t="array" ref="C333">_xlfn.IFS(H333="","",
H333="Mål","Goalkeeper",H333="Forsvar","Defense",H333="Midtbane","Midfield",H333="Angreb","Striker",
H333="Goalkeeper","Goalkeeper",H333="Defense","Defense",H333="Midfield","Midfield",H333="Striker","Striker")</f>
        <v>Midfield</v>
      </c>
      <c r="D333" t="str">
        <f t="shared" si="22"/>
        <v>1.930.000</v>
      </c>
      <c r="E333" t="str">
        <f t="shared" si="23"/>
        <v>0,0%</v>
      </c>
      <c r="F333" t="s">
        <v>940</v>
      </c>
      <c r="G333" t="s">
        <v>22</v>
      </c>
      <c r="H333" t="s">
        <v>730</v>
      </c>
      <c r="I333" t="s">
        <v>1290</v>
      </c>
      <c r="J333" t="s">
        <v>809</v>
      </c>
    </row>
    <row r="334" spans="1:10" x14ac:dyDescent="0.3">
      <c r="A334" t="str">
        <f t="shared" si="20"/>
        <v>Ruben Loftus-Cheek</v>
      </c>
      <c r="B334" t="str">
        <f t="shared" si="21"/>
        <v>Fulham</v>
      </c>
      <c r="C334" t="str" cm="1">
        <f t="array" ref="C334">_xlfn.IFS(H334="","",
H334="Mål","Goalkeeper",H334="Forsvar","Defense",H334="Midtbane","Midfield",H334="Angreb","Striker",
H334="Goalkeeper","Goalkeeper",H334="Defense","Defense",H334="Midfield","Midfield",H334="Striker","Striker")</f>
        <v>Midfield</v>
      </c>
      <c r="D334" t="str">
        <f t="shared" si="22"/>
        <v>3.573.000</v>
      </c>
      <c r="E334" t="str">
        <f t="shared" si="23"/>
        <v>0,6%</v>
      </c>
      <c r="F334" t="s">
        <v>57</v>
      </c>
      <c r="G334" t="s">
        <v>539</v>
      </c>
      <c r="H334" t="s">
        <v>730</v>
      </c>
      <c r="I334" t="s">
        <v>1230</v>
      </c>
      <c r="J334" t="s">
        <v>897</v>
      </c>
    </row>
    <row r="335" spans="1:10" x14ac:dyDescent="0.3">
      <c r="A335" t="str">
        <f t="shared" si="20"/>
        <v>Anthony Martial</v>
      </c>
      <c r="B335" t="str">
        <f t="shared" si="21"/>
        <v>Manchester United</v>
      </c>
      <c r="C335" t="str" cm="1">
        <f t="array" ref="C335">_xlfn.IFS(H335="","",
H335="Mål","Goalkeeper",H335="Forsvar","Defense",H335="Midtbane","Midfield",H335="Angreb","Striker",
H335="Goalkeeper","Goalkeeper",H335="Defense","Defense",H335="Midfield","Midfield",H335="Striker","Striker")</f>
        <v>Striker</v>
      </c>
      <c r="D335" t="str">
        <f t="shared" si="22"/>
        <v>8.035.000</v>
      </c>
      <c r="E335" t="str">
        <f t="shared" si="23"/>
        <v>0,7%</v>
      </c>
      <c r="F335" t="s">
        <v>101</v>
      </c>
      <c r="G335" t="s">
        <v>31</v>
      </c>
      <c r="H335" t="s">
        <v>732</v>
      </c>
      <c r="I335" t="s">
        <v>1082</v>
      </c>
      <c r="J335" t="s">
        <v>889</v>
      </c>
    </row>
    <row r="336" spans="1:10" x14ac:dyDescent="0.3">
      <c r="A336" t="str">
        <f t="shared" si="20"/>
        <v>Kepa Arrizabalaga</v>
      </c>
      <c r="B336" t="str">
        <f t="shared" si="21"/>
        <v>Chelsea</v>
      </c>
      <c r="C336" t="str" cm="1">
        <f t="array" ref="C336">_xlfn.IFS(H336="","",
H336="Mål","Goalkeeper",H336="Forsvar","Defense",H336="Midtbane","Midfield",H336="Angreb","Striker",
H336="Goalkeeper","Goalkeeper",H336="Defense","Defense",H336="Midfield","Midfield",H336="Striker","Striker")</f>
        <v>Goalkeeper</v>
      </c>
      <c r="D336" t="str">
        <f t="shared" si="22"/>
        <v>5.643.000</v>
      </c>
      <c r="E336" t="str">
        <f t="shared" si="23"/>
        <v>0,0%</v>
      </c>
      <c r="F336" t="s">
        <v>207</v>
      </c>
      <c r="G336" t="s">
        <v>3</v>
      </c>
      <c r="H336" t="s">
        <v>729</v>
      </c>
      <c r="I336" t="s">
        <v>1223</v>
      </c>
      <c r="J336" t="s">
        <v>809</v>
      </c>
    </row>
    <row r="337" spans="1:10" x14ac:dyDescent="0.3">
      <c r="A337" t="str">
        <f t="shared" si="20"/>
        <v>Jordan Ayew</v>
      </c>
      <c r="B337" t="str">
        <f t="shared" si="21"/>
        <v>Crystal Palace</v>
      </c>
      <c r="C337" t="str" cm="1">
        <f t="array" ref="C337">_xlfn.IFS(H337="","",
H337="Mål","Goalkeeper",H337="Forsvar","Defense",H337="Midtbane","Midfield",H337="Angreb","Striker",
H337="Goalkeeper","Goalkeeper",H337="Defense","Defense",H337="Midfield","Midfield",H337="Striker","Striker")</f>
        <v>Striker</v>
      </c>
      <c r="D337" t="str">
        <f t="shared" si="22"/>
        <v>4.661.000</v>
      </c>
      <c r="E337" t="str">
        <f t="shared" si="23"/>
        <v>0,1%</v>
      </c>
      <c r="F337" t="s">
        <v>192</v>
      </c>
      <c r="G337" t="s">
        <v>19</v>
      </c>
      <c r="H337" t="s">
        <v>732</v>
      </c>
      <c r="I337" t="s">
        <v>1459</v>
      </c>
      <c r="J337" t="s">
        <v>884</v>
      </c>
    </row>
    <row r="338" spans="1:10" x14ac:dyDescent="0.3">
      <c r="A338" t="str">
        <f t="shared" si="20"/>
        <v>Patrick Van Aanholt</v>
      </c>
      <c r="B338" t="str">
        <f t="shared" si="21"/>
        <v>Crystal Palace</v>
      </c>
      <c r="C338" t="str" cm="1">
        <f t="array" ref="C338">_xlfn.IFS(H338="","",
H338="Mål","Goalkeeper",H338="Forsvar","Defense",H338="Midtbane","Midfield",H338="Angreb","Striker",
H338="Goalkeeper","Goalkeeper",H338="Defense","Defense",H338="Midfield","Midfield",H338="Striker","Striker")</f>
        <v>Defense</v>
      </c>
      <c r="D338" t="str">
        <f t="shared" si="22"/>
        <v>4.179.000</v>
      </c>
      <c r="E338" t="str">
        <f t="shared" si="23"/>
        <v>0,3%</v>
      </c>
      <c r="F338" t="s">
        <v>314</v>
      </c>
      <c r="G338" t="s">
        <v>19</v>
      </c>
      <c r="H338" t="s">
        <v>731</v>
      </c>
      <c r="I338" t="s">
        <v>1361</v>
      </c>
      <c r="J338" t="s">
        <v>886</v>
      </c>
    </row>
    <row r="339" spans="1:10" x14ac:dyDescent="0.3">
      <c r="A339" t="str">
        <f t="shared" si="20"/>
        <v>Craig Dawson</v>
      </c>
      <c r="B339" t="str">
        <f t="shared" si="21"/>
        <v>West Ham</v>
      </c>
      <c r="C339" t="str" cm="1">
        <f t="array" ref="C339">_xlfn.IFS(H339="","",
H339="Mål","Goalkeeper",H339="Forsvar","Defense",H339="Midtbane","Midfield",H339="Angreb","Striker",
H339="Goalkeeper","Goalkeeper",H339="Defense","Defense",H339="Midfield","Midfield",H339="Striker","Striker")</f>
        <v>Defense</v>
      </c>
      <c r="D339" t="str">
        <f t="shared" si="22"/>
        <v>3.469.000</v>
      </c>
      <c r="E339" t="str">
        <f t="shared" si="23"/>
        <v>12,0%</v>
      </c>
      <c r="F339" t="s">
        <v>755</v>
      </c>
      <c r="G339" t="s">
        <v>22</v>
      </c>
      <c r="H339" t="s">
        <v>731</v>
      </c>
      <c r="I339" t="s">
        <v>1320</v>
      </c>
      <c r="J339" t="s">
        <v>1025</v>
      </c>
    </row>
    <row r="340" spans="1:10" x14ac:dyDescent="0.3">
      <c r="A340" t="str">
        <f t="shared" si="20"/>
        <v>Lucas Moura</v>
      </c>
      <c r="B340" t="str">
        <f t="shared" si="21"/>
        <v>Tottenham</v>
      </c>
      <c r="C340" t="str" cm="1">
        <f t="array" ref="C340">_xlfn.IFS(H340="","",
H340="Mål","Goalkeeper",H340="Forsvar","Defense",H340="Midtbane","Midfield",H340="Angreb","Striker",
H340="Goalkeeper","Goalkeeper",H340="Defense","Defense",H340="Midfield","Midfield",H340="Striker","Striker")</f>
        <v>Striker</v>
      </c>
      <c r="D340" t="str">
        <f t="shared" si="22"/>
        <v>6.179.000</v>
      </c>
      <c r="E340" t="str">
        <f t="shared" si="23"/>
        <v>0,7%</v>
      </c>
      <c r="F340" t="s">
        <v>4</v>
      </c>
      <c r="G340" t="s">
        <v>5</v>
      </c>
      <c r="H340" t="s">
        <v>732</v>
      </c>
      <c r="I340" t="s">
        <v>1202</v>
      </c>
      <c r="J340" t="s">
        <v>889</v>
      </c>
    </row>
    <row r="341" spans="1:10" x14ac:dyDescent="0.3">
      <c r="A341" t="str">
        <f t="shared" si="20"/>
        <v>Pablo Mari</v>
      </c>
      <c r="B341" t="str">
        <f t="shared" si="21"/>
        <v>Arsenal</v>
      </c>
      <c r="C341" t="str" cm="1">
        <f t="array" ref="C341">_xlfn.IFS(H341="","",
H341="Mål","Goalkeeper",H341="Forsvar","Defense",H341="Midtbane","Midfield",H341="Angreb","Striker",
H341="Goalkeeper","Goalkeeper",H341="Defense","Defense",H341="Midfield","Midfield",H341="Striker","Striker")</f>
        <v>Defense</v>
      </c>
      <c r="D341" t="str">
        <f t="shared" si="22"/>
        <v>2.683.000</v>
      </c>
      <c r="E341" t="str">
        <f t="shared" si="23"/>
        <v>6,5%</v>
      </c>
      <c r="F341" t="s">
        <v>511</v>
      </c>
      <c r="G341" t="s">
        <v>1</v>
      </c>
      <c r="H341" t="s">
        <v>731</v>
      </c>
      <c r="I341" t="s">
        <v>1287</v>
      </c>
      <c r="J341" t="s">
        <v>1308</v>
      </c>
    </row>
    <row r="342" spans="1:10" x14ac:dyDescent="0.3">
      <c r="A342" t="str">
        <f t="shared" si="20"/>
        <v>Tyrick Mitchell</v>
      </c>
      <c r="B342" t="str">
        <f t="shared" si="21"/>
        <v>Crystal Palace</v>
      </c>
      <c r="C342" t="str" cm="1">
        <f t="array" ref="C342">_xlfn.IFS(H342="","",
H342="Mål","Goalkeeper",H342="Forsvar","Defense",H342="Midtbane","Midfield",H342="Angreb","Striker",
H342="Goalkeeper","Goalkeeper",H342="Defense","Defense",H342="Midfield","Midfield",H342="Striker","Striker")</f>
        <v>Defense</v>
      </c>
      <c r="D342" t="str">
        <f t="shared" si="22"/>
        <v>2.780.000</v>
      </c>
      <c r="E342" t="str">
        <f t="shared" si="23"/>
        <v>0,9%</v>
      </c>
      <c r="F342" t="s">
        <v>289</v>
      </c>
      <c r="G342" t="s">
        <v>19</v>
      </c>
      <c r="H342" t="s">
        <v>731</v>
      </c>
      <c r="I342" t="s">
        <v>1071</v>
      </c>
      <c r="J342" t="s">
        <v>901</v>
      </c>
    </row>
    <row r="343" spans="1:10" x14ac:dyDescent="0.3">
      <c r="A343" t="str">
        <f t="shared" si="20"/>
        <v>Tyrone Mings</v>
      </c>
      <c r="B343" t="str">
        <f t="shared" si="21"/>
        <v>Aston Villa</v>
      </c>
      <c r="C343" t="str" cm="1">
        <f t="array" ref="C343">_xlfn.IFS(H343="","",
H343="Mål","Goalkeeper",H343="Forsvar","Defense",H343="Midtbane","Midfield",H343="Angreb","Striker",
H343="Goalkeeper","Goalkeeper",H343="Defense","Defense",H343="Midfield","Midfield",H343="Striker","Striker")</f>
        <v>Defense</v>
      </c>
      <c r="D343" t="str">
        <f t="shared" si="22"/>
        <v>4.534.000</v>
      </c>
      <c r="E343" t="str">
        <f t="shared" si="23"/>
        <v>2,1%</v>
      </c>
      <c r="F343" t="s">
        <v>8</v>
      </c>
      <c r="G343" t="s">
        <v>9</v>
      </c>
      <c r="H343" t="s">
        <v>731</v>
      </c>
      <c r="I343" t="s">
        <v>1078</v>
      </c>
      <c r="J343" t="s">
        <v>973</v>
      </c>
    </row>
    <row r="344" spans="1:10" x14ac:dyDescent="0.3">
      <c r="A344" t="str">
        <f t="shared" si="20"/>
        <v>Liam Delap</v>
      </c>
      <c r="B344" t="str">
        <f t="shared" si="21"/>
        <v>Manchester City</v>
      </c>
      <c r="C344" t="str" cm="1">
        <f t="array" ref="C344">_xlfn.IFS(H344="","",
H344="Mål","Goalkeeper",H344="Forsvar","Defense",H344="Midtbane","Midfield",H344="Angreb","Striker",
H344="Goalkeeper","Goalkeeper",H344="Defense","Defense",H344="Midfield","Midfield",H344="Striker","Striker")</f>
        <v>Striker</v>
      </c>
      <c r="D344" t="str">
        <f t="shared" si="22"/>
        <v>1.890.000</v>
      </c>
      <c r="E344" t="str">
        <f t="shared" si="23"/>
        <v>0,3%</v>
      </c>
      <c r="F344" t="s">
        <v>709</v>
      </c>
      <c r="G344" t="s">
        <v>16</v>
      </c>
      <c r="H344" t="s">
        <v>732</v>
      </c>
      <c r="I344" t="s">
        <v>1091</v>
      </c>
      <c r="J344" t="s">
        <v>886</v>
      </c>
    </row>
    <row r="345" spans="1:10" x14ac:dyDescent="0.3">
      <c r="A345" t="str">
        <f t="shared" si="20"/>
        <v>Fabio Silva</v>
      </c>
      <c r="B345" t="str">
        <f t="shared" si="21"/>
        <v>Wolverhampton</v>
      </c>
      <c r="C345" t="str" cm="1">
        <f t="array" ref="C345">_xlfn.IFS(H345="","",
H345="Mål","Goalkeeper",H345="Forsvar","Defense",H345="Midtbane","Midfield",H345="Angreb","Striker",
H345="Goalkeeper","Goalkeeper",H345="Defense","Defense",H345="Midfield","Midfield",H345="Striker","Striker")</f>
        <v>Striker</v>
      </c>
      <c r="D345" t="str">
        <f t="shared" si="22"/>
        <v>3.591.000</v>
      </c>
      <c r="E345" t="str">
        <f t="shared" si="23"/>
        <v>12,5%</v>
      </c>
      <c r="F345" t="s">
        <v>664</v>
      </c>
      <c r="G345" t="s">
        <v>46</v>
      </c>
      <c r="H345" t="s">
        <v>732</v>
      </c>
      <c r="I345" t="s">
        <v>1504</v>
      </c>
      <c r="J345" t="s">
        <v>1000</v>
      </c>
    </row>
    <row r="346" spans="1:10" x14ac:dyDescent="0.3">
      <c r="A346" t="str">
        <f t="shared" si="20"/>
        <v>Jayden Bogle</v>
      </c>
      <c r="B346" t="str">
        <f t="shared" si="21"/>
        <v>Sheffield United</v>
      </c>
      <c r="C346" t="str" cm="1">
        <f t="array" ref="C346">_xlfn.IFS(H346="","",
H346="Mål","Goalkeeper",H346="Forsvar","Defense",H346="Midtbane","Midfield",H346="Angreb","Striker",
H346="Goalkeeper","Goalkeeper",H346="Defense","Defense",H346="Midfield","Midfield",H346="Striker","Striker")</f>
        <v>Defense</v>
      </c>
      <c r="D346" t="str">
        <f t="shared" si="22"/>
        <v>2.222.000</v>
      </c>
      <c r="E346" t="str">
        <f t="shared" si="23"/>
        <v>1,3%</v>
      </c>
      <c r="F346" t="s">
        <v>679</v>
      </c>
      <c r="G346" t="s">
        <v>18</v>
      </c>
      <c r="H346" t="s">
        <v>731</v>
      </c>
      <c r="I346" t="s">
        <v>1264</v>
      </c>
      <c r="J346" t="s">
        <v>899</v>
      </c>
    </row>
    <row r="347" spans="1:10" x14ac:dyDescent="0.3">
      <c r="A347" t="str">
        <f t="shared" si="20"/>
        <v>Mateo Kovacic</v>
      </c>
      <c r="B347" t="str">
        <f t="shared" si="21"/>
        <v>Chelsea</v>
      </c>
      <c r="C347" t="str" cm="1">
        <f t="array" ref="C347">_xlfn.IFS(H347="","",
H347="Mål","Goalkeeper",H347="Forsvar","Defense",H347="Midtbane","Midfield",H347="Angreb","Striker",
H347="Goalkeeper","Goalkeeper",H347="Defense","Defense",H347="Midfield","Midfield",H347="Striker","Striker")</f>
        <v>Midfield</v>
      </c>
      <c r="D347" t="str">
        <f t="shared" si="22"/>
        <v>4.410.000</v>
      </c>
      <c r="E347" t="str">
        <f t="shared" si="23"/>
        <v>0,9%</v>
      </c>
      <c r="F347" t="s">
        <v>83</v>
      </c>
      <c r="G347" t="s">
        <v>3</v>
      </c>
      <c r="H347" t="s">
        <v>730</v>
      </c>
      <c r="I347" t="s">
        <v>988</v>
      </c>
      <c r="J347" t="s">
        <v>901</v>
      </c>
    </row>
    <row r="348" spans="1:10" x14ac:dyDescent="0.3">
      <c r="A348" t="str">
        <f t="shared" si="20"/>
        <v>Antonio Rüdiger</v>
      </c>
      <c r="B348" t="str">
        <f t="shared" si="21"/>
        <v>Chelsea</v>
      </c>
      <c r="C348" t="str" cm="1">
        <f t="array" ref="C348">_xlfn.IFS(H348="","",
H348="Mål","Goalkeeper",H348="Forsvar","Defense",H348="Midtbane","Midfield",H348="Angreb","Striker",
H348="Goalkeeper","Goalkeeper",H348="Defense","Defense",H348="Midfield","Midfield",H348="Striker","Striker")</f>
        <v>Defense</v>
      </c>
      <c r="D348" t="str">
        <f t="shared" si="22"/>
        <v>4.671.000</v>
      </c>
      <c r="E348" t="str">
        <f t="shared" si="23"/>
        <v>2,8%</v>
      </c>
      <c r="F348" t="s">
        <v>124</v>
      </c>
      <c r="G348" t="s">
        <v>3</v>
      </c>
      <c r="H348" t="s">
        <v>731</v>
      </c>
      <c r="I348" t="s">
        <v>1267</v>
      </c>
      <c r="J348" t="s">
        <v>919</v>
      </c>
    </row>
    <row r="349" spans="1:10" x14ac:dyDescent="0.3">
      <c r="A349" t="str">
        <f t="shared" si="20"/>
        <v>Trezeguet</v>
      </c>
      <c r="B349" t="str">
        <f t="shared" si="21"/>
        <v>Aston Villa</v>
      </c>
      <c r="C349" t="str" cm="1">
        <f t="array" ref="C349">_xlfn.IFS(H349="","",
H349="Mål","Goalkeeper",H349="Forsvar","Defense",H349="Midtbane","Midfield",H349="Angreb","Striker",
H349="Goalkeeper","Goalkeeper",H349="Defense","Defense",H349="Midfield","Midfield",H349="Striker","Striker")</f>
        <v>Midfield</v>
      </c>
      <c r="D349" t="str">
        <f t="shared" si="22"/>
        <v>3.892.000</v>
      </c>
      <c r="E349" t="str">
        <f t="shared" si="23"/>
        <v>0,5%</v>
      </c>
      <c r="F349" t="s">
        <v>85</v>
      </c>
      <c r="G349" t="s">
        <v>9</v>
      </c>
      <c r="H349" t="s">
        <v>730</v>
      </c>
      <c r="I349" t="s">
        <v>1421</v>
      </c>
      <c r="J349" t="s">
        <v>888</v>
      </c>
    </row>
    <row r="350" spans="1:10" x14ac:dyDescent="0.3">
      <c r="A350" t="str">
        <f t="shared" si="20"/>
        <v>Steven Alzate</v>
      </c>
      <c r="B350" t="str">
        <f t="shared" si="21"/>
        <v>Brighton and Hove</v>
      </c>
      <c r="C350" t="str" cm="1">
        <f t="array" ref="C350">_xlfn.IFS(H350="","",
H350="Mål","Goalkeeper",H350="Forsvar","Defense",H350="Midtbane","Midfield",H350="Angreb","Striker",
H350="Goalkeeper","Goalkeeper",H350="Defense","Defense",H350="Midfield","Midfield",H350="Striker","Striker")</f>
        <v>Midfield</v>
      </c>
      <c r="D350" t="str">
        <f t="shared" si="22"/>
        <v>2.615.000</v>
      </c>
      <c r="E350" t="str">
        <f t="shared" si="23"/>
        <v>0,2%</v>
      </c>
      <c r="F350" t="s">
        <v>369</v>
      </c>
      <c r="G350" t="s">
        <v>25</v>
      </c>
      <c r="H350" t="s">
        <v>730</v>
      </c>
      <c r="I350" t="s">
        <v>1174</v>
      </c>
      <c r="J350" t="s">
        <v>885</v>
      </c>
    </row>
    <row r="351" spans="1:10" x14ac:dyDescent="0.3">
      <c r="A351" t="str">
        <f t="shared" si="20"/>
        <v>Edouard Mendy</v>
      </c>
      <c r="B351" t="str">
        <f t="shared" si="21"/>
        <v>Chelsea</v>
      </c>
      <c r="C351" t="str" cm="1">
        <f t="array" ref="C351">_xlfn.IFS(H351="","",
H351="Mål","Goalkeeper",H351="Forsvar","Defense",H351="Midtbane","Midfield",H351="Angreb","Striker",
H351="Goalkeeper","Goalkeeper",H351="Defense","Defense",H351="Midfield","Midfield",H351="Striker","Striker")</f>
        <v>Goalkeeper</v>
      </c>
      <c r="D351" t="str">
        <f t="shared" si="22"/>
        <v>7.533.000</v>
      </c>
      <c r="E351" t="str">
        <f t="shared" si="23"/>
        <v>1,5%</v>
      </c>
      <c r="F351" t="s">
        <v>717</v>
      </c>
      <c r="G351" t="s">
        <v>3</v>
      </c>
      <c r="H351" t="s">
        <v>729</v>
      </c>
      <c r="I351" t="s">
        <v>1229</v>
      </c>
      <c r="J351" t="s">
        <v>905</v>
      </c>
    </row>
    <row r="352" spans="1:10" x14ac:dyDescent="0.3">
      <c r="A352" t="str">
        <f t="shared" si="20"/>
        <v>Takumi Minamino</v>
      </c>
      <c r="B352" t="str">
        <f t="shared" si="21"/>
        <v>Southampton</v>
      </c>
      <c r="C352" t="str" cm="1">
        <f t="array" ref="C352">_xlfn.IFS(H352="","",
H352="Mål","Goalkeeper",H352="Forsvar","Defense",H352="Midtbane","Midfield",H352="Angreb","Striker",
H352="Goalkeeper","Goalkeeper",H352="Defense","Defense",H352="Midfield","Midfield",H352="Striker","Striker")</f>
        <v>Striker</v>
      </c>
      <c r="D352" t="str">
        <f t="shared" si="22"/>
        <v>4.229.000</v>
      </c>
      <c r="E352" t="str">
        <f t="shared" si="23"/>
        <v>0,7%</v>
      </c>
      <c r="F352" t="s">
        <v>232</v>
      </c>
      <c r="G352" t="s">
        <v>7</v>
      </c>
      <c r="H352" t="s">
        <v>732</v>
      </c>
      <c r="I352" t="s">
        <v>1165</v>
      </c>
      <c r="J352" t="s">
        <v>889</v>
      </c>
    </row>
    <row r="353" spans="1:10" x14ac:dyDescent="0.3">
      <c r="A353" t="str">
        <f t="shared" si="20"/>
        <v>Joel Ward</v>
      </c>
      <c r="B353" t="str">
        <f t="shared" si="21"/>
        <v>Crystal Palace</v>
      </c>
      <c r="C353" t="str" cm="1">
        <f t="array" ref="C353">_xlfn.IFS(H353="","",
H353="Mål","Goalkeeper",H353="Forsvar","Defense",H353="Midtbane","Midfield",H353="Angreb","Striker",
H353="Goalkeeper","Goalkeeper",H353="Defense","Defense",H353="Midfield","Midfield",H353="Striker","Striker")</f>
        <v>Defense</v>
      </c>
      <c r="D353" t="str">
        <f t="shared" si="22"/>
        <v>2.757.000</v>
      </c>
      <c r="E353" t="str">
        <f t="shared" si="23"/>
        <v>2,2%</v>
      </c>
      <c r="F353" t="s">
        <v>273</v>
      </c>
      <c r="G353" t="s">
        <v>19</v>
      </c>
      <c r="H353" t="s">
        <v>731</v>
      </c>
      <c r="I353" t="s">
        <v>1080</v>
      </c>
      <c r="J353" t="s">
        <v>984</v>
      </c>
    </row>
    <row r="354" spans="1:10" x14ac:dyDescent="0.3">
      <c r="A354" t="str">
        <f t="shared" si="20"/>
        <v>Matthew Lowton</v>
      </c>
      <c r="B354" t="str">
        <f t="shared" si="21"/>
        <v>Burnley</v>
      </c>
      <c r="C354" t="str" cm="1">
        <f t="array" ref="C354">_xlfn.IFS(H354="","",
H354="Mål","Goalkeeper",H354="Forsvar","Defense",H354="Midtbane","Midfield",H354="Angreb","Striker",
H354="Goalkeeper","Goalkeeper",H354="Defense","Defense",H354="Midfield","Midfield",H354="Striker","Striker")</f>
        <v>Defense</v>
      </c>
      <c r="D354" t="str">
        <f t="shared" si="22"/>
        <v>3.022.000</v>
      </c>
      <c r="E354" t="str">
        <f t="shared" si="23"/>
        <v>2,7%</v>
      </c>
      <c r="F354" t="s">
        <v>262</v>
      </c>
      <c r="G354" t="s">
        <v>11</v>
      </c>
      <c r="H354" t="s">
        <v>731</v>
      </c>
      <c r="I354" t="s">
        <v>1125</v>
      </c>
      <c r="J354" t="s">
        <v>907</v>
      </c>
    </row>
    <row r="355" spans="1:10" x14ac:dyDescent="0.3">
      <c r="A355" t="str">
        <f t="shared" si="20"/>
        <v>Sam Johnstone</v>
      </c>
      <c r="B355" t="str">
        <f t="shared" si="21"/>
        <v>West Bromwich</v>
      </c>
      <c r="C355" t="str" cm="1">
        <f t="array" ref="C355">_xlfn.IFS(H355="","",
H355="Mål","Goalkeeper",H355="Forsvar","Defense",H355="Midtbane","Midfield",H355="Angreb","Striker",
H355="Goalkeeper","Goalkeeper",H355="Defense","Defense",H355="Midfield","Midfield",H355="Striker","Striker")</f>
        <v>Goalkeeper</v>
      </c>
      <c r="D355" t="str">
        <f t="shared" si="22"/>
        <v>4.662.000</v>
      </c>
      <c r="E355" t="str">
        <f t="shared" si="23"/>
        <v>1,1%</v>
      </c>
      <c r="F355" t="s">
        <v>575</v>
      </c>
      <c r="G355" t="s">
        <v>647</v>
      </c>
      <c r="H355" t="s">
        <v>729</v>
      </c>
      <c r="I355" t="s">
        <v>1109</v>
      </c>
      <c r="J355" t="s">
        <v>891</v>
      </c>
    </row>
    <row r="356" spans="1:10" x14ac:dyDescent="0.3">
      <c r="A356" t="str">
        <f t="shared" si="20"/>
        <v>Gaetano Berardi</v>
      </c>
      <c r="B356" t="str">
        <f t="shared" si="21"/>
        <v>Leeds United</v>
      </c>
      <c r="C356" t="str" cm="1">
        <f t="array" ref="C356">_xlfn.IFS(H356="","",
H356="Mål","Goalkeeper",H356="Forsvar","Defense",H356="Midtbane","Midfield",H356="Angreb","Striker",
H356="Goalkeeper","Goalkeeper",H356="Defense","Defense",H356="Midfield","Midfield",H356="Striker","Striker")</f>
        <v>Defense</v>
      </c>
      <c r="D356" t="str">
        <f t="shared" si="22"/>
        <v>2.517.000</v>
      </c>
      <c r="E356" t="str">
        <f t="shared" si="23"/>
        <v>0,0%</v>
      </c>
      <c r="F356" t="s">
        <v>967</v>
      </c>
      <c r="G356" t="s">
        <v>648</v>
      </c>
      <c r="H356" t="s">
        <v>731</v>
      </c>
      <c r="I356" t="s">
        <v>1197</v>
      </c>
      <c r="J356" t="s">
        <v>809</v>
      </c>
    </row>
    <row r="357" spans="1:10" x14ac:dyDescent="0.3">
      <c r="A357" t="str">
        <f t="shared" si="20"/>
        <v>Antwoine Hackford</v>
      </c>
      <c r="B357" t="str">
        <f t="shared" si="21"/>
        <v>Sheffield United</v>
      </c>
      <c r="C357" t="str" cm="1">
        <f t="array" ref="C357">_xlfn.IFS(H357="","",
H357="Mål","Goalkeeper",H357="Forsvar","Defense",H357="Midtbane","Midfield",H357="Angreb","Striker",
H357="Goalkeeper","Goalkeeper",H357="Defense","Defense",H357="Midfield","Midfield",H357="Striker","Striker")</f>
        <v>Striker</v>
      </c>
      <c r="D357" t="str">
        <f t="shared" si="22"/>
        <v>1.900.000</v>
      </c>
      <c r="E357" t="str">
        <f t="shared" si="23"/>
        <v>0,0%</v>
      </c>
      <c r="F357" t="s">
        <v>857</v>
      </c>
      <c r="G357" t="s">
        <v>18</v>
      </c>
      <c r="H357" t="s">
        <v>732</v>
      </c>
      <c r="I357" t="s">
        <v>1067</v>
      </c>
      <c r="J357" t="s">
        <v>809</v>
      </c>
    </row>
    <row r="358" spans="1:10" x14ac:dyDescent="0.3">
      <c r="A358" t="str">
        <f t="shared" si="20"/>
        <v>Wilfried Zaha</v>
      </c>
      <c r="B358" t="str">
        <f t="shared" si="21"/>
        <v>Crystal Palace</v>
      </c>
      <c r="C358" t="str" cm="1">
        <f t="array" ref="C358">_xlfn.IFS(H358="","",
H358="Mål","Goalkeeper",H358="Forsvar","Defense",H358="Midtbane","Midfield",H358="Angreb","Striker",
H358="Goalkeeper","Goalkeeper",H358="Defense","Defense",H358="Midfield","Midfield",H358="Striker","Striker")</f>
        <v>Striker</v>
      </c>
      <c r="D358" t="str">
        <f t="shared" si="22"/>
        <v>6.316.000</v>
      </c>
      <c r="E358" t="str">
        <f t="shared" si="23"/>
        <v>2,8%</v>
      </c>
      <c r="F358" t="s">
        <v>342</v>
      </c>
      <c r="G358" t="s">
        <v>19</v>
      </c>
      <c r="H358" t="s">
        <v>732</v>
      </c>
      <c r="I358" t="s">
        <v>1118</v>
      </c>
      <c r="J358" t="s">
        <v>919</v>
      </c>
    </row>
    <row r="359" spans="1:10" x14ac:dyDescent="0.3">
      <c r="A359" t="str">
        <f t="shared" si="20"/>
        <v>Adam Webster</v>
      </c>
      <c r="B359" t="str">
        <f t="shared" si="21"/>
        <v>Brighton and Hove</v>
      </c>
      <c r="C359" t="str" cm="1">
        <f t="array" ref="C359">_xlfn.IFS(H359="","",
H359="Mål","Goalkeeper",H359="Forsvar","Defense",H359="Midtbane","Midfield",H359="Angreb","Striker",
H359="Goalkeeper","Goalkeeper",H359="Defense","Defense",H359="Midfield","Midfield",H359="Striker","Striker")</f>
        <v>Defense</v>
      </c>
      <c r="D359" t="str">
        <f t="shared" si="22"/>
        <v>3.620.000</v>
      </c>
      <c r="E359" t="str">
        <f t="shared" si="23"/>
        <v>0,2%</v>
      </c>
      <c r="F359" t="s">
        <v>318</v>
      </c>
      <c r="G359" t="s">
        <v>25</v>
      </c>
      <c r="H359" t="s">
        <v>731</v>
      </c>
      <c r="I359" t="s">
        <v>1182</v>
      </c>
      <c r="J359" t="s">
        <v>885</v>
      </c>
    </row>
    <row r="360" spans="1:10" x14ac:dyDescent="0.3">
      <c r="A360" t="str">
        <f t="shared" si="20"/>
        <v>Kyle Bartley</v>
      </c>
      <c r="B360" t="str">
        <f t="shared" si="21"/>
        <v>West Bromwich</v>
      </c>
      <c r="C360" t="str" cm="1">
        <f t="array" ref="C360">_xlfn.IFS(H360="","",
H360="Mål","Goalkeeper",H360="Forsvar","Defense",H360="Midtbane","Midfield",H360="Angreb","Striker",
H360="Goalkeeper","Goalkeeper",H360="Defense","Defense",H360="Midfield","Midfield",H360="Striker","Striker")</f>
        <v>Defense</v>
      </c>
      <c r="D360" t="str">
        <f t="shared" si="22"/>
        <v>3.120.000</v>
      </c>
      <c r="E360" t="str">
        <f t="shared" si="23"/>
        <v>0,3%</v>
      </c>
      <c r="F360" t="s">
        <v>606</v>
      </c>
      <c r="G360" t="s">
        <v>647</v>
      </c>
      <c r="H360" t="s">
        <v>731</v>
      </c>
      <c r="I360" t="s">
        <v>1145</v>
      </c>
      <c r="J360" t="s">
        <v>886</v>
      </c>
    </row>
    <row r="361" spans="1:10" x14ac:dyDescent="0.3">
      <c r="A361" t="str">
        <f t="shared" si="20"/>
        <v>Robin Koch</v>
      </c>
      <c r="B361" t="str">
        <f t="shared" si="21"/>
        <v>Leeds United</v>
      </c>
      <c r="C361" t="str" cm="1">
        <f t="array" ref="C361">_xlfn.IFS(H361="","",
H361="Mål","Goalkeeper",H361="Forsvar","Defense",H361="Midtbane","Midfield",H361="Angreb","Striker",
H361="Goalkeeper","Goalkeeper",H361="Defense","Defense",H361="Midfield","Midfield",H361="Striker","Striker")</f>
        <v>Defense</v>
      </c>
      <c r="D361" t="str">
        <f t="shared" si="22"/>
        <v>3.070.000</v>
      </c>
      <c r="E361" t="str">
        <f t="shared" si="23"/>
        <v>0,2%</v>
      </c>
      <c r="F361" t="s">
        <v>658</v>
      </c>
      <c r="G361" t="s">
        <v>648</v>
      </c>
      <c r="H361" t="s">
        <v>731</v>
      </c>
      <c r="I361" t="s">
        <v>1017</v>
      </c>
      <c r="J361" t="s">
        <v>885</v>
      </c>
    </row>
    <row r="362" spans="1:10" x14ac:dyDescent="0.3">
      <c r="A362" t="str">
        <f t="shared" si="20"/>
        <v>Thiago Silva</v>
      </c>
      <c r="B362" t="str">
        <f t="shared" si="21"/>
        <v>Chelsea</v>
      </c>
      <c r="C362" t="str" cm="1">
        <f t="array" ref="C362">_xlfn.IFS(H362="","",
H362="Mål","Goalkeeper",H362="Forsvar","Defense",H362="Midtbane","Midfield",H362="Angreb","Striker",
H362="Goalkeeper","Goalkeeper",H362="Defense","Defense",H362="Midfield","Midfield",H362="Striker","Striker")</f>
        <v>Defense</v>
      </c>
      <c r="D362" t="str">
        <f t="shared" si="22"/>
        <v>5.408.000</v>
      </c>
      <c r="E362" t="str">
        <f t="shared" si="23"/>
        <v>0,6%</v>
      </c>
      <c r="F362" t="s">
        <v>654</v>
      </c>
      <c r="G362" t="s">
        <v>3</v>
      </c>
      <c r="H362" t="s">
        <v>731</v>
      </c>
      <c r="I362" t="s">
        <v>1316</v>
      </c>
      <c r="J362" t="s">
        <v>897</v>
      </c>
    </row>
    <row r="363" spans="1:10" x14ac:dyDescent="0.3">
      <c r="A363" t="str">
        <f t="shared" si="20"/>
        <v>Sean Longstaff</v>
      </c>
      <c r="B363" t="str">
        <f t="shared" si="21"/>
        <v>Newcastle</v>
      </c>
      <c r="C363" t="str" cm="1">
        <f t="array" ref="C363">_xlfn.IFS(H363="","",
H363="Mål","Goalkeeper",H363="Forsvar","Defense",H363="Midtbane","Midfield",H363="Angreb","Striker",
H363="Goalkeeper","Goalkeeper",H363="Defense","Defense",H363="Midfield","Midfield",H363="Striker","Striker")</f>
        <v>Midfield</v>
      </c>
      <c r="D363" t="str">
        <f t="shared" si="22"/>
        <v>3.107.000</v>
      </c>
      <c r="E363" t="str">
        <f t="shared" si="23"/>
        <v>0,2%</v>
      </c>
      <c r="F363" t="s">
        <v>158</v>
      </c>
      <c r="G363" t="s">
        <v>13</v>
      </c>
      <c r="H363" t="s">
        <v>730</v>
      </c>
      <c r="I363" t="s">
        <v>1140</v>
      </c>
      <c r="J363" t="s">
        <v>885</v>
      </c>
    </row>
    <row r="364" spans="1:10" x14ac:dyDescent="0.3">
      <c r="A364" t="str">
        <f t="shared" si="20"/>
        <v>Ferran Torres</v>
      </c>
      <c r="B364" t="str">
        <f t="shared" si="21"/>
        <v>Manchester City</v>
      </c>
      <c r="C364" t="str" cm="1">
        <f t="array" ref="C364">_xlfn.IFS(H364="","",
H364="Mål","Goalkeeper",H364="Forsvar","Defense",H364="Midtbane","Midfield",H364="Angreb","Striker",
H364="Goalkeeper","Goalkeeper",H364="Defense","Defense",H364="Midfield","Midfield",H364="Striker","Striker")</f>
        <v>Striker</v>
      </c>
      <c r="D364" t="str">
        <f t="shared" si="22"/>
        <v>7.085.000</v>
      </c>
      <c r="E364" t="str">
        <f t="shared" si="23"/>
        <v>2,6%</v>
      </c>
      <c r="F364" t="s">
        <v>560</v>
      </c>
      <c r="G364" t="s">
        <v>16</v>
      </c>
      <c r="H364" t="s">
        <v>732</v>
      </c>
      <c r="I364" t="s">
        <v>1315</v>
      </c>
      <c r="J364" t="s">
        <v>909</v>
      </c>
    </row>
    <row r="365" spans="1:10" x14ac:dyDescent="0.3">
      <c r="A365" t="str">
        <f t="shared" si="20"/>
        <v>Andi Zeqiri</v>
      </c>
      <c r="B365" t="str">
        <f t="shared" si="21"/>
        <v>Brighton and Hove</v>
      </c>
      <c r="C365" t="str" cm="1">
        <f t="array" ref="C365">_xlfn.IFS(H365="","",
H365="Mål","Goalkeeper",H365="Forsvar","Defense",H365="Midtbane","Midfield",H365="Angreb","Striker",
H365="Goalkeeper","Goalkeeper",H365="Defense","Defense",H365="Midfield","Midfield",H365="Striker","Striker")</f>
        <v>Striker</v>
      </c>
      <c r="D365" t="str">
        <f t="shared" si="22"/>
        <v>2.113.000</v>
      </c>
      <c r="E365" t="str">
        <f t="shared" si="23"/>
        <v>0,1%</v>
      </c>
      <c r="F365" t="s">
        <v>722</v>
      </c>
      <c r="G365" t="s">
        <v>25</v>
      </c>
      <c r="H365" t="s">
        <v>732</v>
      </c>
      <c r="I365" t="s">
        <v>1442</v>
      </c>
      <c r="J365" t="s">
        <v>884</v>
      </c>
    </row>
    <row r="366" spans="1:10" x14ac:dyDescent="0.3">
      <c r="A366" t="str">
        <f t="shared" si="20"/>
        <v>Daniel Jebbison</v>
      </c>
      <c r="B366" t="str">
        <f t="shared" si="21"/>
        <v>Sheffield United</v>
      </c>
      <c r="C366" t="str" cm="1">
        <f t="array" ref="C366">_xlfn.IFS(H366="","",
H366="Mål","Goalkeeper",H366="Forsvar","Defense",H366="Midtbane","Midfield",H366="Angreb","Striker",
H366="Goalkeeper","Goalkeeper",H366="Defense","Defense",H366="Midfield","Midfield",H366="Striker","Striker")</f>
        <v>Striker</v>
      </c>
      <c r="D366" t="str">
        <f t="shared" si="22"/>
        <v>2.676.000</v>
      </c>
      <c r="E366" t="str">
        <f t="shared" si="23"/>
        <v>0,1%</v>
      </c>
      <c r="F366" t="s">
        <v>1339</v>
      </c>
      <c r="G366" t="s">
        <v>18</v>
      </c>
      <c r="H366" t="s">
        <v>732</v>
      </c>
      <c r="I366" t="s">
        <v>1340</v>
      </c>
      <c r="J366" t="s">
        <v>884</v>
      </c>
    </row>
    <row r="367" spans="1:10" x14ac:dyDescent="0.3">
      <c r="A367" t="str">
        <f t="shared" si="20"/>
        <v>Miguel Almiron</v>
      </c>
      <c r="B367" t="str">
        <f t="shared" si="21"/>
        <v>Newcastle</v>
      </c>
      <c r="C367" t="str" cm="1">
        <f t="array" ref="C367">_xlfn.IFS(H367="","",
H367="Mål","Goalkeeper",H367="Forsvar","Defense",H367="Midtbane","Midfield",H367="Angreb","Striker",
H367="Goalkeeper","Goalkeeper",H367="Defense","Defense",H367="Midfield","Midfield",H367="Striker","Striker")</f>
        <v>Striker</v>
      </c>
      <c r="D367" t="str">
        <f t="shared" si="22"/>
        <v>3.947.000</v>
      </c>
      <c r="E367" t="str">
        <f t="shared" si="23"/>
        <v>0,4%</v>
      </c>
      <c r="F367" t="s">
        <v>215</v>
      </c>
      <c r="G367" t="s">
        <v>13</v>
      </c>
      <c r="H367" t="s">
        <v>732</v>
      </c>
      <c r="I367" t="s">
        <v>1349</v>
      </c>
      <c r="J367" t="s">
        <v>896</v>
      </c>
    </row>
    <row r="368" spans="1:10" x14ac:dyDescent="0.3">
      <c r="A368" t="str">
        <f t="shared" si="20"/>
        <v>Wilfredo Caballero</v>
      </c>
      <c r="B368" t="str">
        <f t="shared" si="21"/>
        <v>Chelsea</v>
      </c>
      <c r="C368" t="str" cm="1">
        <f t="array" ref="C368">_xlfn.IFS(H368="","",
H368="Mål","Goalkeeper",H368="Forsvar","Defense",H368="Midtbane","Midfield",H368="Angreb","Striker",
H368="Goalkeeper","Goalkeeper",H368="Defense","Defense",H368="Midfield","Midfield",H368="Striker","Striker")</f>
        <v>Goalkeeper</v>
      </c>
      <c r="D368" t="str">
        <f t="shared" si="22"/>
        <v>5.400.000</v>
      </c>
      <c r="E368" t="str">
        <f t="shared" si="23"/>
        <v>0,0%</v>
      </c>
      <c r="F368" t="s">
        <v>348</v>
      </c>
      <c r="G368" t="s">
        <v>3</v>
      </c>
      <c r="H368" t="s">
        <v>729</v>
      </c>
      <c r="I368" t="s">
        <v>1410</v>
      </c>
      <c r="J368" t="s">
        <v>809</v>
      </c>
    </row>
    <row r="369" spans="1:10" x14ac:dyDescent="0.3">
      <c r="A369" t="str">
        <f t="shared" si="20"/>
        <v>Simon Moore</v>
      </c>
      <c r="B369" t="str">
        <f t="shared" si="21"/>
        <v>Sheffield United</v>
      </c>
      <c r="C369" t="str" cm="1">
        <f t="array" ref="C369">_xlfn.IFS(H369="","",
H369="Mål","Goalkeeper",H369="Forsvar","Defense",H369="Midtbane","Midfield",H369="Angreb","Striker",
H369="Goalkeeper","Goalkeeper",H369="Defense","Defense",H369="Midfield","Midfield",H369="Striker","Striker")</f>
        <v>Goalkeeper</v>
      </c>
      <c r="D369" t="str">
        <f t="shared" si="22"/>
        <v>2.900.000</v>
      </c>
      <c r="E369" t="str">
        <f t="shared" si="23"/>
        <v>0,0%</v>
      </c>
      <c r="F369" t="s">
        <v>352</v>
      </c>
      <c r="G369" t="s">
        <v>18</v>
      </c>
      <c r="H369" t="s">
        <v>729</v>
      </c>
      <c r="I369" t="s">
        <v>1012</v>
      </c>
      <c r="J369" t="s">
        <v>809</v>
      </c>
    </row>
    <row r="370" spans="1:10" x14ac:dyDescent="0.3">
      <c r="A370" t="str">
        <f t="shared" si="20"/>
        <v>Erik Pieters</v>
      </c>
      <c r="B370" t="str">
        <f t="shared" si="21"/>
        <v>Burnley</v>
      </c>
      <c r="C370" t="str" cm="1">
        <f t="array" ref="C370">_xlfn.IFS(H370="","",
H370="Mål","Goalkeeper",H370="Forsvar","Defense",H370="Midtbane","Midfield",H370="Angreb","Striker",
H370="Goalkeeper","Goalkeeper",H370="Defense","Defense",H370="Midfield","Midfield",H370="Striker","Striker")</f>
        <v>Defense</v>
      </c>
      <c r="D370" t="str">
        <f t="shared" si="22"/>
        <v>2.680.000</v>
      </c>
      <c r="E370" t="str">
        <f t="shared" si="23"/>
        <v>0,4%</v>
      </c>
      <c r="F370" t="s">
        <v>111</v>
      </c>
      <c r="G370" t="s">
        <v>11</v>
      </c>
      <c r="H370" t="s">
        <v>731</v>
      </c>
      <c r="I370" t="s">
        <v>1186</v>
      </c>
      <c r="J370" t="s">
        <v>896</v>
      </c>
    </row>
    <row r="371" spans="1:10" x14ac:dyDescent="0.3">
      <c r="A371" t="str">
        <f t="shared" si="20"/>
        <v>Ben Johnson</v>
      </c>
      <c r="B371" t="str">
        <f t="shared" si="21"/>
        <v>West Ham</v>
      </c>
      <c r="C371" t="str" cm="1">
        <f t="array" ref="C371">_xlfn.IFS(H371="","",
H371="Mål","Goalkeeper",H371="Forsvar","Defense",H371="Midtbane","Midfield",H371="Angreb","Striker",
H371="Goalkeeper","Goalkeeper",H371="Defense","Defense",H371="Midfield","Midfield",H371="Striker","Striker")</f>
        <v>Defense</v>
      </c>
      <c r="D371" t="str">
        <f t="shared" si="22"/>
        <v>2.136.000</v>
      </c>
      <c r="E371" t="str">
        <f t="shared" si="23"/>
        <v>2,1%</v>
      </c>
      <c r="F371" t="s">
        <v>258</v>
      </c>
      <c r="G371" t="s">
        <v>22</v>
      </c>
      <c r="H371" t="s">
        <v>731</v>
      </c>
      <c r="I371" t="s">
        <v>1428</v>
      </c>
      <c r="J371" t="s">
        <v>973</v>
      </c>
    </row>
    <row r="372" spans="1:10" x14ac:dyDescent="0.3">
      <c r="A372" t="str">
        <f t="shared" si="20"/>
        <v>Christian Marques</v>
      </c>
      <c r="B372" t="str">
        <f t="shared" si="21"/>
        <v>Wolverhampton</v>
      </c>
      <c r="C372" t="str" cm="1">
        <f t="array" ref="C372">_xlfn.IFS(H372="","",
H372="Mål","Goalkeeper",H372="Forsvar","Defense",H372="Midtbane","Midfield",H372="Angreb","Striker",
H372="Goalkeeper","Goalkeeper",H372="Defense","Defense",H372="Midfield","Midfield",H372="Striker","Striker")</f>
        <v>Defense</v>
      </c>
      <c r="D372" t="str">
        <f t="shared" si="22"/>
        <v>1.900.000</v>
      </c>
      <c r="E372" t="str">
        <f t="shared" si="23"/>
        <v>0,1%</v>
      </c>
      <c r="F372" t="s">
        <v>855</v>
      </c>
      <c r="G372" t="s">
        <v>46</v>
      </c>
      <c r="H372" t="s">
        <v>731</v>
      </c>
      <c r="I372" t="s">
        <v>1067</v>
      </c>
      <c r="J372" t="s">
        <v>884</v>
      </c>
    </row>
    <row r="373" spans="1:10" x14ac:dyDescent="0.3">
      <c r="A373" t="str">
        <f t="shared" si="20"/>
        <v>Harry Kane</v>
      </c>
      <c r="B373" t="str">
        <f t="shared" si="21"/>
        <v>Tottenham</v>
      </c>
      <c r="C373" t="str" cm="1">
        <f t="array" ref="C373">_xlfn.IFS(H373="","",
H373="Mål","Goalkeeper",H373="Forsvar","Defense",H373="Midtbane","Midfield",H373="Angreb","Striker",
H373="Goalkeeper","Goalkeeper",H373="Defense","Defense",H373="Midfield","Midfield",H373="Striker","Striker")</f>
        <v>Striker</v>
      </c>
      <c r="D373" t="str">
        <f t="shared" si="22"/>
        <v>11.932.000</v>
      </c>
      <c r="E373" t="str">
        <f t="shared" si="23"/>
        <v>21,7%</v>
      </c>
      <c r="F373" t="s">
        <v>61</v>
      </c>
      <c r="G373" t="s">
        <v>5</v>
      </c>
      <c r="H373" t="s">
        <v>732</v>
      </c>
      <c r="I373" t="s">
        <v>1241</v>
      </c>
      <c r="J373" t="s">
        <v>1242</v>
      </c>
    </row>
    <row r="374" spans="1:10" x14ac:dyDescent="0.3">
      <c r="A374" t="str">
        <f t="shared" si="20"/>
        <v>Ben Godfrey</v>
      </c>
      <c r="B374" t="str">
        <f t="shared" si="21"/>
        <v>Everton</v>
      </c>
      <c r="C374" t="str" cm="1">
        <f t="array" ref="C374">_xlfn.IFS(H374="","",
H374="Mål","Goalkeeper",H374="Forsvar","Defense",H374="Midtbane","Midfield",H374="Angreb","Striker",
H374="Goalkeeper","Goalkeeper",H374="Defense","Defense",H374="Midfield","Midfield",H374="Striker","Striker")</f>
        <v>Defense</v>
      </c>
      <c r="D374" t="str">
        <f t="shared" si="22"/>
        <v>3.732.000</v>
      </c>
      <c r="E374" t="str">
        <f t="shared" si="23"/>
        <v>11,9%</v>
      </c>
      <c r="F374" t="s">
        <v>740</v>
      </c>
      <c r="G374" t="s">
        <v>28</v>
      </c>
      <c r="H374" t="s">
        <v>731</v>
      </c>
      <c r="I374" t="s">
        <v>1157</v>
      </c>
      <c r="J374" t="s">
        <v>1158</v>
      </c>
    </row>
    <row r="375" spans="1:10" x14ac:dyDescent="0.3">
      <c r="A375" t="str">
        <f t="shared" si="20"/>
        <v>Christian Walton</v>
      </c>
      <c r="B375" t="str">
        <f t="shared" si="21"/>
        <v>Brighton and Hove</v>
      </c>
      <c r="C375" t="str" cm="1">
        <f t="array" ref="C375">_xlfn.IFS(H375="","",
H375="Mål","Goalkeeper",H375="Forsvar","Defense",H375="Midtbane","Midfield",H375="Angreb","Striker",
H375="Goalkeeper","Goalkeeper",H375="Defense","Defense",H375="Midfield","Midfield",H375="Striker","Striker")</f>
        <v>Goalkeeper</v>
      </c>
      <c r="D375" t="str">
        <f t="shared" si="22"/>
        <v>2.900.000</v>
      </c>
      <c r="E375" t="str">
        <f t="shared" si="23"/>
        <v>0,0%</v>
      </c>
      <c r="F375" t="s">
        <v>588</v>
      </c>
      <c r="G375" t="s">
        <v>25</v>
      </c>
      <c r="H375" t="s">
        <v>729</v>
      </c>
      <c r="I375" t="s">
        <v>1012</v>
      </c>
      <c r="J375" t="s">
        <v>809</v>
      </c>
    </row>
    <row r="376" spans="1:10" x14ac:dyDescent="0.3">
      <c r="A376" t="str">
        <f t="shared" si="20"/>
        <v>Toby Alderweireld</v>
      </c>
      <c r="B376" t="str">
        <f t="shared" si="21"/>
        <v>Tottenham</v>
      </c>
      <c r="C376" t="str" cm="1">
        <f t="array" ref="C376">_xlfn.IFS(H376="","",
H376="Mål","Goalkeeper",H376="Forsvar","Defense",H376="Midtbane","Midfield",H376="Angreb","Striker",
H376="Goalkeeper","Goalkeeper",H376="Defense","Defense",H376="Midfield","Midfield",H376="Striker","Striker")</f>
        <v>Defense</v>
      </c>
      <c r="D376" t="str">
        <f t="shared" si="22"/>
        <v>5.002.000</v>
      </c>
      <c r="E376" t="str">
        <f t="shared" si="23"/>
        <v>1,1%</v>
      </c>
      <c r="F376" t="s">
        <v>138</v>
      </c>
      <c r="G376" t="s">
        <v>5</v>
      </c>
      <c r="H376" t="s">
        <v>731</v>
      </c>
      <c r="I376" t="s">
        <v>1004</v>
      </c>
      <c r="J376" t="s">
        <v>891</v>
      </c>
    </row>
    <row r="377" spans="1:10" x14ac:dyDescent="0.3">
      <c r="A377" t="str">
        <f t="shared" si="20"/>
        <v>Pascal Struijk</v>
      </c>
      <c r="B377" t="str">
        <f t="shared" si="21"/>
        <v>Leeds United</v>
      </c>
      <c r="C377" t="str" cm="1">
        <f t="array" ref="C377">_xlfn.IFS(H377="","",
H377="Mål","Goalkeeper",H377="Forsvar","Defense",H377="Midtbane","Midfield",H377="Angreb","Striker",
H377="Goalkeeper","Goalkeeper",H377="Defense","Defense",H377="Midfield","Midfield",H377="Striker","Striker")</f>
        <v>Defense</v>
      </c>
      <c r="D377" t="str">
        <f t="shared" si="22"/>
        <v>3.300.000</v>
      </c>
      <c r="E377" t="str">
        <f t="shared" si="23"/>
        <v>1,9%</v>
      </c>
      <c r="F377" t="s">
        <v>686</v>
      </c>
      <c r="G377" t="s">
        <v>648</v>
      </c>
      <c r="H377" t="s">
        <v>731</v>
      </c>
      <c r="I377" t="s">
        <v>1522</v>
      </c>
      <c r="J377" t="s">
        <v>894</v>
      </c>
    </row>
    <row r="378" spans="1:10" x14ac:dyDescent="0.3">
      <c r="A378" t="str">
        <f t="shared" si="20"/>
        <v>Kevin McDonald</v>
      </c>
      <c r="B378" t="str">
        <f t="shared" si="21"/>
        <v>Fulham</v>
      </c>
      <c r="C378" t="str" cm="1">
        <f t="array" ref="C378">_xlfn.IFS(H378="","",
H378="Mål","Goalkeeper",H378="Forsvar","Defense",H378="Midtbane","Midfield",H378="Angreb","Striker",
H378="Goalkeeper","Goalkeeper",H378="Defense","Defense",H378="Midfield","Midfield",H378="Striker","Striker")</f>
        <v>Midfield</v>
      </c>
      <c r="D378" t="str">
        <f t="shared" si="22"/>
        <v>1.890.000</v>
      </c>
      <c r="E378" t="str">
        <f t="shared" si="23"/>
        <v>0,1%</v>
      </c>
      <c r="F378" t="s">
        <v>627</v>
      </c>
      <c r="G378" t="s">
        <v>539</v>
      </c>
      <c r="H378" t="s">
        <v>730</v>
      </c>
      <c r="I378" t="s">
        <v>1091</v>
      </c>
      <c r="J378" t="s">
        <v>884</v>
      </c>
    </row>
    <row r="379" spans="1:10" x14ac:dyDescent="0.3">
      <c r="A379" t="str">
        <f t="shared" si="20"/>
        <v>Stuart Armstrong</v>
      </c>
      <c r="B379" t="str">
        <f t="shared" si="21"/>
        <v>Southampton</v>
      </c>
      <c r="C379" t="str" cm="1">
        <f t="array" ref="C379">_xlfn.IFS(H379="","",
H379="Mål","Goalkeeper",H379="Forsvar","Defense",H379="Midtbane","Midfield",H379="Angreb","Striker",
H379="Goalkeeper","Goalkeeper",H379="Defense","Defense",H379="Midfield","Midfield",H379="Striker","Striker")</f>
        <v>Midfield</v>
      </c>
      <c r="D379" t="str">
        <f t="shared" si="22"/>
        <v>5.220.000</v>
      </c>
      <c r="E379" t="str">
        <f t="shared" si="23"/>
        <v>0,3%</v>
      </c>
      <c r="F379" t="s">
        <v>171</v>
      </c>
      <c r="G379" t="s">
        <v>7</v>
      </c>
      <c r="H379" t="s">
        <v>730</v>
      </c>
      <c r="I379" t="s">
        <v>1110</v>
      </c>
      <c r="J379" t="s">
        <v>886</v>
      </c>
    </row>
    <row r="380" spans="1:10" x14ac:dyDescent="0.3">
      <c r="A380" t="str">
        <f t="shared" si="20"/>
        <v>Caglar Soyuncu</v>
      </c>
      <c r="B380" t="str">
        <f t="shared" si="21"/>
        <v>Leicester City</v>
      </c>
      <c r="C380" t="str" cm="1">
        <f t="array" ref="C380">_xlfn.IFS(H380="","",
H380="Mål","Goalkeeper",H380="Forsvar","Defense",H380="Midtbane","Midfield",H380="Angreb","Striker",
H380="Goalkeeper","Goalkeeper",H380="Defense","Defense",H380="Midfield","Midfield",H380="Striker","Striker")</f>
        <v>Defense</v>
      </c>
      <c r="D380" t="str">
        <f t="shared" si="22"/>
        <v>4.805.000</v>
      </c>
      <c r="E380" t="str">
        <f t="shared" si="23"/>
        <v>0,9%</v>
      </c>
      <c r="F380" t="s">
        <v>76</v>
      </c>
      <c r="G380" t="s">
        <v>27</v>
      </c>
      <c r="H380" t="s">
        <v>731</v>
      </c>
      <c r="I380" t="s">
        <v>1462</v>
      </c>
      <c r="J380" t="s">
        <v>901</v>
      </c>
    </row>
    <row r="381" spans="1:10" x14ac:dyDescent="0.3">
      <c r="A381" t="str">
        <f t="shared" si="20"/>
        <v>Leandro Trossard</v>
      </c>
      <c r="B381" t="str">
        <f t="shared" si="21"/>
        <v>Brighton and Hove</v>
      </c>
      <c r="C381" t="str" cm="1">
        <f t="array" ref="C381">_xlfn.IFS(H381="","",
H381="Mål","Goalkeeper",H381="Forsvar","Defense",H381="Midtbane","Midfield",H381="Angreb","Striker",
H381="Goalkeeper","Goalkeeper",H381="Defense","Defense",H381="Midfield","Midfield",H381="Striker","Striker")</f>
        <v>Striker</v>
      </c>
      <c r="D381" t="str">
        <f t="shared" si="22"/>
        <v>5.030.000</v>
      </c>
      <c r="E381" t="str">
        <f t="shared" si="23"/>
        <v>0,9%</v>
      </c>
      <c r="F381" t="s">
        <v>150</v>
      </c>
      <c r="G381" t="s">
        <v>25</v>
      </c>
      <c r="H381" t="s">
        <v>732</v>
      </c>
      <c r="I381" t="s">
        <v>1275</v>
      </c>
      <c r="J381" t="s">
        <v>901</v>
      </c>
    </row>
    <row r="382" spans="1:10" x14ac:dyDescent="0.3">
      <c r="A382" t="str">
        <f t="shared" si="20"/>
        <v>Jack Jenkins</v>
      </c>
      <c r="B382" t="str">
        <f t="shared" si="21"/>
        <v>Leeds United</v>
      </c>
      <c r="C382" t="str" cm="1">
        <f t="array" ref="C382">_xlfn.IFS(H382="","",
H382="Mål","Goalkeeper",H382="Forsvar","Defense",H382="Midtbane","Midfield",H382="Angreb","Striker",
H382="Goalkeeper","Goalkeeper",H382="Defense","Defense",H382="Midfield","Midfield",H382="Striker","Striker")</f>
        <v>Midfield</v>
      </c>
      <c r="D382" t="str">
        <f t="shared" si="22"/>
        <v>1.900.000</v>
      </c>
      <c r="E382" t="str">
        <f t="shared" si="23"/>
        <v>0,1%</v>
      </c>
      <c r="F382" t="s">
        <v>871</v>
      </c>
      <c r="G382" t="s">
        <v>648</v>
      </c>
      <c r="H382" t="s">
        <v>730</v>
      </c>
      <c r="I382" t="s">
        <v>1067</v>
      </c>
      <c r="J382" t="s">
        <v>884</v>
      </c>
    </row>
    <row r="383" spans="1:10" x14ac:dyDescent="0.3">
      <c r="A383" t="str">
        <f t="shared" si="20"/>
        <v>Oliver Casey</v>
      </c>
      <c r="B383" t="str">
        <f t="shared" si="21"/>
        <v>Leeds United</v>
      </c>
      <c r="C383" t="str" cm="1">
        <f t="array" ref="C383">_xlfn.IFS(H383="","",
H383="Mål","Goalkeeper",H383="Forsvar","Defense",H383="Midtbane","Midfield",H383="Angreb","Striker",
H383="Goalkeeper","Goalkeeper",H383="Defense","Defense",H383="Midfield","Midfield",H383="Striker","Striker")</f>
        <v>Defense</v>
      </c>
      <c r="D383" t="str">
        <f t="shared" si="22"/>
        <v>1.900.000</v>
      </c>
      <c r="E383" t="str">
        <f t="shared" si="23"/>
        <v>0,1%</v>
      </c>
      <c r="F383" t="s">
        <v>678</v>
      </c>
      <c r="G383" t="s">
        <v>648</v>
      </c>
      <c r="H383" t="s">
        <v>731</v>
      </c>
      <c r="I383" t="s">
        <v>1067</v>
      </c>
      <c r="J383" t="s">
        <v>884</v>
      </c>
    </row>
    <row r="384" spans="1:10" x14ac:dyDescent="0.3">
      <c r="A384" t="str">
        <f t="shared" si="20"/>
        <v>Kai Havertz</v>
      </c>
      <c r="B384" t="str">
        <f t="shared" si="21"/>
        <v>Chelsea</v>
      </c>
      <c r="C384" t="str" cm="1">
        <f t="array" ref="C384">_xlfn.IFS(H384="","",
H384="Mål","Goalkeeper",H384="Forsvar","Defense",H384="Midtbane","Midfield",H384="Angreb","Striker",
H384="Goalkeeper","Goalkeeper",H384="Defense","Defense",H384="Midfield","Midfield",H384="Striker","Striker")</f>
        <v>Midfield</v>
      </c>
      <c r="D384" t="str">
        <f t="shared" si="22"/>
        <v>6.692.000</v>
      </c>
      <c r="E384" t="str">
        <f t="shared" si="23"/>
        <v>2,5%</v>
      </c>
      <c r="F384" t="s">
        <v>668</v>
      </c>
      <c r="G384" t="s">
        <v>3</v>
      </c>
      <c r="H384" t="s">
        <v>730</v>
      </c>
      <c r="I384" t="s">
        <v>1406</v>
      </c>
      <c r="J384" t="s">
        <v>895</v>
      </c>
    </row>
    <row r="385" spans="1:10" x14ac:dyDescent="0.3">
      <c r="A385" t="str">
        <f t="shared" si="20"/>
        <v>Declan Rice</v>
      </c>
      <c r="B385" t="str">
        <f t="shared" si="21"/>
        <v>West Ham</v>
      </c>
      <c r="C385" t="str" cm="1">
        <f t="array" ref="C385">_xlfn.IFS(H385="","",
H385="Mål","Goalkeeper",H385="Forsvar","Defense",H385="Midtbane","Midfield",H385="Angreb","Striker",
H385="Goalkeeper","Goalkeeper",H385="Defense","Defense",H385="Midfield","Midfield",H385="Striker","Striker")</f>
        <v>Midfield</v>
      </c>
      <c r="D385" t="str">
        <f t="shared" si="22"/>
        <v>4.525.000</v>
      </c>
      <c r="E385" t="str">
        <f t="shared" si="23"/>
        <v>0,8%</v>
      </c>
      <c r="F385" t="s">
        <v>49</v>
      </c>
      <c r="G385" t="s">
        <v>22</v>
      </c>
      <c r="H385" t="s">
        <v>730</v>
      </c>
      <c r="I385" t="s">
        <v>1351</v>
      </c>
      <c r="J385" t="s">
        <v>893</v>
      </c>
    </row>
    <row r="386" spans="1:10" x14ac:dyDescent="0.3">
      <c r="A386" t="str">
        <f t="shared" si="20"/>
        <v>Harry Lewis</v>
      </c>
      <c r="B386" t="str">
        <f t="shared" si="21"/>
        <v>Southampton</v>
      </c>
      <c r="C386" t="str" cm="1">
        <f t="array" ref="C386">_xlfn.IFS(H386="","",
H386="Mål","Goalkeeper",H386="Forsvar","Defense",H386="Midtbane","Midfield",H386="Angreb","Striker",
H386="Goalkeeper","Goalkeeper",H386="Defense","Defense",H386="Midfield","Midfield",H386="Striker","Striker")</f>
        <v>Goalkeeper</v>
      </c>
      <c r="D386" t="str">
        <f t="shared" si="22"/>
        <v>3.400.000</v>
      </c>
      <c r="E386" t="str">
        <f t="shared" si="23"/>
        <v>0,0%</v>
      </c>
      <c r="F386" t="s">
        <v>88</v>
      </c>
      <c r="G386" t="s">
        <v>7</v>
      </c>
      <c r="H386" t="s">
        <v>729</v>
      </c>
      <c r="I386" t="s">
        <v>1386</v>
      </c>
      <c r="J386" t="s">
        <v>809</v>
      </c>
    </row>
    <row r="387" spans="1:10" x14ac:dyDescent="0.3">
      <c r="A387" t="str">
        <f t="shared" ref="A387:A450" si="24">IF(F387&lt;&gt;"",F387,"")</f>
        <v>Semi Ajayi</v>
      </c>
      <c r="B387" t="str">
        <f t="shared" ref="B387:B450" si="25">IF(G387&lt;&gt;"",G387,"")</f>
        <v>West Bromwich</v>
      </c>
      <c r="C387" t="str" cm="1">
        <f t="array" ref="C387">_xlfn.IFS(H387="","",
H387="Mål","Goalkeeper",H387="Forsvar","Defense",H387="Midtbane","Midfield",H387="Angreb","Striker",
H387="Goalkeeper","Goalkeeper",H387="Defense","Defense",H387="Midfield","Midfield",H387="Striker","Striker")</f>
        <v>Defense</v>
      </c>
      <c r="D387" t="str">
        <f t="shared" ref="D387:D450" si="26">IF(I387&lt;&gt;"",I387,"")</f>
        <v>3.120.000</v>
      </c>
      <c r="E387" t="str">
        <f t="shared" ref="E387:E450" si="27">IF(J387&lt;&gt;"",J387,"")</f>
        <v>0,1%</v>
      </c>
      <c r="F387" t="s">
        <v>576</v>
      </c>
      <c r="G387" t="s">
        <v>647</v>
      </c>
      <c r="H387" t="s">
        <v>731</v>
      </c>
      <c r="I387" t="s">
        <v>1145</v>
      </c>
      <c r="J387" t="s">
        <v>884</v>
      </c>
    </row>
    <row r="388" spans="1:10" x14ac:dyDescent="0.3">
      <c r="A388" t="str">
        <f t="shared" si="24"/>
        <v>Thakgalo Leshabela</v>
      </c>
      <c r="B388" t="str">
        <f t="shared" si="25"/>
        <v>Leicester City</v>
      </c>
      <c r="C388" t="str" cm="1">
        <f t="array" ref="C388">_xlfn.IFS(H388="","",
H388="Mål","Goalkeeper",H388="Forsvar","Defense",H388="Midtbane","Midfield",H388="Angreb","Striker",
H388="Goalkeeper","Goalkeeper",H388="Defense","Defense",H388="Midfield","Midfield",H388="Striker","Striker")</f>
        <v>Midfield</v>
      </c>
      <c r="D388" t="str">
        <f t="shared" si="26"/>
        <v>1.982.000</v>
      </c>
      <c r="E388" t="str">
        <f t="shared" si="27"/>
        <v>0,0%</v>
      </c>
      <c r="F388" t="s">
        <v>953</v>
      </c>
      <c r="G388" t="s">
        <v>27</v>
      </c>
      <c r="H388" t="s">
        <v>730</v>
      </c>
      <c r="I388" t="s">
        <v>1239</v>
      </c>
      <c r="J388" t="s">
        <v>809</v>
      </c>
    </row>
    <row r="389" spans="1:10" x14ac:dyDescent="0.3">
      <c r="A389" t="str">
        <f t="shared" si="24"/>
        <v>Daniel Ceballos</v>
      </c>
      <c r="B389" t="str">
        <f t="shared" si="25"/>
        <v>Arsenal</v>
      </c>
      <c r="C389" t="str" cm="1">
        <f t="array" ref="C389">_xlfn.IFS(H389="","",
H389="Mål","Goalkeeper",H389="Forsvar","Defense",H389="Midtbane","Midfield",H389="Angreb","Striker",
H389="Goalkeeper","Goalkeeper",H389="Defense","Defense",H389="Midfield","Midfield",H389="Striker","Striker")</f>
        <v>Midfield</v>
      </c>
      <c r="D389" t="str">
        <f t="shared" si="26"/>
        <v>3.750.000</v>
      </c>
      <c r="E389" t="str">
        <f t="shared" si="27"/>
        <v>0,5%</v>
      </c>
      <c r="F389" t="s">
        <v>667</v>
      </c>
      <c r="G389" t="s">
        <v>1</v>
      </c>
      <c r="H389" t="s">
        <v>730</v>
      </c>
      <c r="I389" t="s">
        <v>1337</v>
      </c>
      <c r="J389" t="s">
        <v>888</v>
      </c>
    </row>
    <row r="390" spans="1:10" x14ac:dyDescent="0.3">
      <c r="A390" t="str">
        <f t="shared" si="24"/>
        <v>Amad Diallo</v>
      </c>
      <c r="B390" t="str">
        <f t="shared" si="25"/>
        <v>Manchester United</v>
      </c>
      <c r="C390" t="str" cm="1">
        <f t="array" ref="C390">_xlfn.IFS(H390="","",
H390="Mål","Goalkeeper",H390="Forsvar","Defense",H390="Midtbane","Midfield",H390="Angreb","Striker",
H390="Goalkeeper","Goalkeeper",H390="Defense","Defense",H390="Midfield","Midfield",H390="Striker","Striker")</f>
        <v>Midfield</v>
      </c>
      <c r="D390" t="str">
        <f t="shared" si="26"/>
        <v>2.943.000</v>
      </c>
      <c r="E390" t="str">
        <f t="shared" si="27"/>
        <v>0,4%</v>
      </c>
      <c r="F390" t="s">
        <v>860</v>
      </c>
      <c r="G390" t="s">
        <v>31</v>
      </c>
      <c r="H390" t="s">
        <v>730</v>
      </c>
      <c r="I390" t="s">
        <v>1419</v>
      </c>
      <c r="J390" t="s">
        <v>896</v>
      </c>
    </row>
    <row r="391" spans="1:10" x14ac:dyDescent="0.3">
      <c r="A391" t="str">
        <f t="shared" si="24"/>
        <v>Danny Rose</v>
      </c>
      <c r="B391" t="str">
        <f t="shared" si="25"/>
        <v>Tottenham</v>
      </c>
      <c r="C391" t="str" cm="1">
        <f t="array" ref="C391">_xlfn.IFS(H391="","",
H391="Mål","Goalkeeper",H391="Forsvar","Defense",H391="Midtbane","Midfield",H391="Angreb","Striker",
H391="Goalkeeper","Goalkeeper",H391="Defense","Defense",H391="Midfield","Midfield",H391="Striker","Striker")</f>
        <v>Defense</v>
      </c>
      <c r="D391" t="str">
        <f t="shared" si="26"/>
        <v>2.395.000</v>
      </c>
      <c r="E391" t="str">
        <f t="shared" si="27"/>
        <v>0,2%</v>
      </c>
      <c r="F391" t="s">
        <v>143</v>
      </c>
      <c r="G391" t="s">
        <v>5</v>
      </c>
      <c r="H391" t="s">
        <v>731</v>
      </c>
      <c r="I391" t="s">
        <v>1219</v>
      </c>
      <c r="J391" t="s">
        <v>885</v>
      </c>
    </row>
    <row r="392" spans="1:10" x14ac:dyDescent="0.3">
      <c r="A392" t="str">
        <f t="shared" si="24"/>
        <v>Michael Keane</v>
      </c>
      <c r="B392" t="str">
        <f t="shared" si="25"/>
        <v>Everton</v>
      </c>
      <c r="C392" t="str" cm="1">
        <f t="array" ref="C392">_xlfn.IFS(H392="","",
H392="Mål","Goalkeeper",H392="Forsvar","Defense",H392="Midtbane","Midfield",H392="Angreb","Striker",
H392="Goalkeeper","Goalkeeper",H392="Defense","Defense",H392="Midfield","Midfield",H392="Striker","Striker")</f>
        <v>Defense</v>
      </c>
      <c r="D392" t="str">
        <f t="shared" si="26"/>
        <v>5.276.000</v>
      </c>
      <c r="E392" t="str">
        <f t="shared" si="27"/>
        <v>0,6%</v>
      </c>
      <c r="F392" t="s">
        <v>163</v>
      </c>
      <c r="G392" t="s">
        <v>28</v>
      </c>
      <c r="H392" t="s">
        <v>731</v>
      </c>
      <c r="I392" t="s">
        <v>1423</v>
      </c>
      <c r="J392" t="s">
        <v>897</v>
      </c>
    </row>
    <row r="393" spans="1:10" x14ac:dyDescent="0.3">
      <c r="A393" t="str">
        <f t="shared" si="24"/>
        <v>Matt Ritchie</v>
      </c>
      <c r="B393" t="str">
        <f t="shared" si="25"/>
        <v>Newcastle</v>
      </c>
      <c r="C393" t="str" cm="1">
        <f t="array" ref="C393">_xlfn.IFS(H393="","",
H393="Mål","Goalkeeper",H393="Forsvar","Defense",H393="Midtbane","Midfield",H393="Angreb","Striker",
H393="Goalkeeper","Goalkeeper",H393="Defense","Defense",H393="Midfield","Midfield",H393="Striker","Striker")</f>
        <v>Midfield</v>
      </c>
      <c r="D393" t="str">
        <f t="shared" si="26"/>
        <v>3.197.000</v>
      </c>
      <c r="E393" t="str">
        <f t="shared" si="27"/>
        <v>0,2%</v>
      </c>
      <c r="F393" t="s">
        <v>34</v>
      </c>
      <c r="G393" t="s">
        <v>13</v>
      </c>
      <c r="H393" t="s">
        <v>730</v>
      </c>
      <c r="I393" t="s">
        <v>974</v>
      </c>
      <c r="J393" t="s">
        <v>885</v>
      </c>
    </row>
    <row r="394" spans="1:10" x14ac:dyDescent="0.3">
      <c r="A394" t="str">
        <f t="shared" si="24"/>
        <v>Ian Poveda</v>
      </c>
      <c r="B394" t="str">
        <f t="shared" si="25"/>
        <v>Leeds United</v>
      </c>
      <c r="C394" t="str" cm="1">
        <f t="array" ref="C394">_xlfn.IFS(H394="","",
H394="Mål","Goalkeeper",H394="Forsvar","Defense",H394="Midtbane","Midfield",H394="Angreb","Striker",
H394="Goalkeeper","Goalkeeper",H394="Defense","Defense",H394="Midfield","Midfield",H394="Striker","Striker")</f>
        <v>Midfield</v>
      </c>
      <c r="D394" t="str">
        <f t="shared" si="26"/>
        <v>2.467.000</v>
      </c>
      <c r="E394" t="str">
        <f t="shared" si="27"/>
        <v>0,2%</v>
      </c>
      <c r="F394" t="s">
        <v>639</v>
      </c>
      <c r="G394" t="s">
        <v>648</v>
      </c>
      <c r="H394" t="s">
        <v>730</v>
      </c>
      <c r="I394" t="s">
        <v>1224</v>
      </c>
      <c r="J394" t="s">
        <v>885</v>
      </c>
    </row>
    <row r="395" spans="1:10" x14ac:dyDescent="0.3">
      <c r="A395" t="str">
        <f t="shared" si="24"/>
        <v>Xherdan Shaqiri</v>
      </c>
      <c r="B395" t="str">
        <f t="shared" si="25"/>
        <v>Liverpool</v>
      </c>
      <c r="C395" t="str" cm="1">
        <f t="array" ref="C395">_xlfn.IFS(H395="","",
H395="Mål","Goalkeeper",H395="Forsvar","Defense",H395="Midtbane","Midfield",H395="Angreb","Striker",
H395="Goalkeeper","Goalkeeper",H395="Defense","Defense",H395="Midfield","Midfield",H395="Striker","Striker")</f>
        <v>Midfield</v>
      </c>
      <c r="D395" t="str">
        <f t="shared" si="26"/>
        <v>2.994.000</v>
      </c>
      <c r="E395" t="str">
        <f t="shared" si="27"/>
        <v>1,4%</v>
      </c>
      <c r="F395" t="s">
        <v>38</v>
      </c>
      <c r="G395" t="s">
        <v>20</v>
      </c>
      <c r="H395" t="s">
        <v>730</v>
      </c>
      <c r="I395" t="s">
        <v>1511</v>
      </c>
      <c r="J395" t="s">
        <v>887</v>
      </c>
    </row>
    <row r="396" spans="1:10" x14ac:dyDescent="0.3">
      <c r="A396" t="str">
        <f t="shared" si="24"/>
        <v>Mario Lemina</v>
      </c>
      <c r="B396" t="str">
        <f t="shared" si="25"/>
        <v>Fulham</v>
      </c>
      <c r="C396" t="str" cm="1">
        <f t="array" ref="C396">_xlfn.IFS(H396="","",
H396="Mål","Goalkeeper",H396="Forsvar","Defense",H396="Midtbane","Midfield",H396="Angreb","Striker",
H396="Goalkeeper","Goalkeeper",H396="Defense","Defense",H396="Midfield","Midfield",H396="Striker","Striker")</f>
        <v>Midfield</v>
      </c>
      <c r="D396" t="str">
        <f t="shared" si="26"/>
        <v>3.057.000</v>
      </c>
      <c r="E396" t="str">
        <f t="shared" si="27"/>
        <v>0,2%</v>
      </c>
      <c r="F396" t="s">
        <v>711</v>
      </c>
      <c r="G396" t="s">
        <v>539</v>
      </c>
      <c r="H396" t="s">
        <v>730</v>
      </c>
      <c r="I396" t="s">
        <v>1463</v>
      </c>
      <c r="J396" t="s">
        <v>885</v>
      </c>
    </row>
    <row r="397" spans="1:10" x14ac:dyDescent="0.3">
      <c r="A397" t="str">
        <f t="shared" si="24"/>
        <v>Jakub Ojrzynski</v>
      </c>
      <c r="B397" t="str">
        <f t="shared" si="25"/>
        <v>Liverpool</v>
      </c>
      <c r="C397" t="str" cm="1">
        <f t="array" ref="C397">_xlfn.IFS(H397="","",
H397="Mål","Goalkeeper",H397="Forsvar","Defense",H397="Midtbane","Midfield",H397="Angreb","Striker",
H397="Goalkeeper","Goalkeeper",H397="Defense","Defense",H397="Midfield","Midfield",H397="Striker","Striker")</f>
        <v>Goalkeeper</v>
      </c>
      <c r="D397" t="str">
        <f t="shared" si="26"/>
        <v>4.440.000</v>
      </c>
      <c r="E397" t="str">
        <f t="shared" si="27"/>
        <v>0,0%</v>
      </c>
      <c r="F397" t="s">
        <v>958</v>
      </c>
      <c r="G397" t="s">
        <v>20</v>
      </c>
      <c r="H397" t="s">
        <v>729</v>
      </c>
      <c r="I397" t="s">
        <v>1105</v>
      </c>
      <c r="J397" t="s">
        <v>809</v>
      </c>
    </row>
    <row r="398" spans="1:10" x14ac:dyDescent="0.3">
      <c r="A398" t="str">
        <f t="shared" si="24"/>
        <v>Mark Gillespie</v>
      </c>
      <c r="B398" t="str">
        <f t="shared" si="25"/>
        <v>Newcastle</v>
      </c>
      <c r="C398" t="str" cm="1">
        <f t="array" ref="C398">_xlfn.IFS(H398="","",
H398="Mål","Goalkeeper",H398="Forsvar","Defense",H398="Midtbane","Midfield",H398="Angreb","Striker",
H398="Goalkeeper","Goalkeeper",H398="Defense","Defense",H398="Midfield","Midfield",H398="Striker","Striker")</f>
        <v>Goalkeeper</v>
      </c>
      <c r="D398" t="str">
        <f t="shared" si="26"/>
        <v>3.395.000</v>
      </c>
      <c r="E398" t="str">
        <f t="shared" si="27"/>
        <v>0,0%</v>
      </c>
      <c r="F398" t="s">
        <v>561</v>
      </c>
      <c r="G398" t="s">
        <v>13</v>
      </c>
      <c r="H398" t="s">
        <v>729</v>
      </c>
      <c r="I398" t="s">
        <v>1508</v>
      </c>
      <c r="J398" t="s">
        <v>809</v>
      </c>
    </row>
    <row r="399" spans="1:10" x14ac:dyDescent="0.3">
      <c r="A399" t="str">
        <f t="shared" si="24"/>
        <v>Ezgjan Alioski</v>
      </c>
      <c r="B399" t="str">
        <f t="shared" si="25"/>
        <v>Leeds United</v>
      </c>
      <c r="C399" t="str" cm="1">
        <f t="array" ref="C399">_xlfn.IFS(H399="","",
H399="Mål","Goalkeeper",H399="Forsvar","Defense",H399="Midtbane","Midfield",H399="Angreb","Striker",
H399="Goalkeeper","Goalkeeper",H399="Defense","Defense",H399="Midfield","Midfield",H399="Striker","Striker")</f>
        <v>Defense</v>
      </c>
      <c r="D399" t="str">
        <f t="shared" si="26"/>
        <v>3.788.000</v>
      </c>
      <c r="E399" t="str">
        <f t="shared" si="27"/>
        <v>4,7%</v>
      </c>
      <c r="F399" t="s">
        <v>583</v>
      </c>
      <c r="G399" t="s">
        <v>648</v>
      </c>
      <c r="H399" t="s">
        <v>731</v>
      </c>
      <c r="I399" t="s">
        <v>1317</v>
      </c>
      <c r="J399" t="s">
        <v>1318</v>
      </c>
    </row>
    <row r="400" spans="1:10" x14ac:dyDescent="0.3">
      <c r="A400" t="str">
        <f t="shared" si="24"/>
        <v>Elia Caprile</v>
      </c>
      <c r="B400" t="str">
        <f t="shared" si="25"/>
        <v>Leeds United</v>
      </c>
      <c r="C400" t="str" cm="1">
        <f t="array" ref="C400">_xlfn.IFS(H400="","",
H400="Mål","Goalkeeper",H400="Forsvar","Defense",H400="Midtbane","Midfield",H400="Angreb","Striker",
H400="Goalkeeper","Goalkeeper",H400="Defense","Defense",H400="Midfield","Midfield",H400="Striker","Striker")</f>
        <v>Goalkeeper</v>
      </c>
      <c r="D400" t="str">
        <f t="shared" si="26"/>
        <v>2.900.000</v>
      </c>
      <c r="E400" t="str">
        <f t="shared" si="27"/>
        <v>0,1%</v>
      </c>
      <c r="F400" t="s">
        <v>710</v>
      </c>
      <c r="G400" t="s">
        <v>648</v>
      </c>
      <c r="H400" t="s">
        <v>729</v>
      </c>
      <c r="I400" t="s">
        <v>1012</v>
      </c>
      <c r="J400" t="s">
        <v>884</v>
      </c>
    </row>
    <row r="401" spans="1:10" x14ac:dyDescent="0.3">
      <c r="A401" t="str">
        <f t="shared" si="24"/>
        <v>Wesley Fofana</v>
      </c>
      <c r="B401" t="str">
        <f t="shared" si="25"/>
        <v>Leicester City</v>
      </c>
      <c r="C401" t="str" cm="1">
        <f t="array" ref="C401">_xlfn.IFS(H401="","",
H401="Mål","Goalkeeper",H401="Forsvar","Defense",H401="Midtbane","Midfield",H401="Angreb","Striker",
H401="Goalkeeper","Goalkeeper",H401="Defense","Defense",H401="Midfield","Midfield",H401="Striker","Striker")</f>
        <v>Defense</v>
      </c>
      <c r="D401" t="str">
        <f t="shared" si="26"/>
        <v>3.859.000</v>
      </c>
      <c r="E401" t="str">
        <f t="shared" si="27"/>
        <v>6,1%</v>
      </c>
      <c r="F401" t="s">
        <v>721</v>
      </c>
      <c r="G401" t="s">
        <v>27</v>
      </c>
      <c r="H401" t="s">
        <v>731</v>
      </c>
      <c r="I401" t="s">
        <v>1236</v>
      </c>
      <c r="J401" t="s">
        <v>993</v>
      </c>
    </row>
    <row r="402" spans="1:10" x14ac:dyDescent="0.3">
      <c r="A402" t="str">
        <f t="shared" si="24"/>
        <v>Sadio Mane</v>
      </c>
      <c r="B402" t="str">
        <f t="shared" si="25"/>
        <v>Liverpool</v>
      </c>
      <c r="C402" t="str" cm="1">
        <f t="array" ref="C402">_xlfn.IFS(H402="","",
H402="Mål","Goalkeeper",H402="Forsvar","Defense",H402="Midtbane","Midfield",H402="Angreb","Striker",
H402="Goalkeeper","Goalkeeper",H402="Defense","Defense",H402="Midfield","Midfield",H402="Striker","Striker")</f>
        <v>Striker</v>
      </c>
      <c r="D402" t="str">
        <f t="shared" si="26"/>
        <v>10.034.000</v>
      </c>
      <c r="E402" t="str">
        <f t="shared" si="27"/>
        <v>5,3%</v>
      </c>
      <c r="F402" t="s">
        <v>117</v>
      </c>
      <c r="G402" t="s">
        <v>20</v>
      </c>
      <c r="H402" t="s">
        <v>732</v>
      </c>
      <c r="I402" t="s">
        <v>1198</v>
      </c>
      <c r="J402" t="s">
        <v>1199</v>
      </c>
    </row>
    <row r="403" spans="1:10" x14ac:dyDescent="0.3">
      <c r="A403" t="str">
        <f t="shared" si="24"/>
        <v>Andros Townsend</v>
      </c>
      <c r="B403" t="str">
        <f t="shared" si="25"/>
        <v>Crystal Palace</v>
      </c>
      <c r="C403" t="str" cm="1">
        <f t="array" ref="C403">_xlfn.IFS(H403="","",
H403="Mål","Goalkeeper",H403="Forsvar","Defense",H403="Midtbane","Midfield",H403="Angreb","Striker",
H403="Goalkeeper","Goalkeeper",H403="Defense","Defense",H403="Midfield","Midfield",H403="Striker","Striker")</f>
        <v>Midfield</v>
      </c>
      <c r="D403" t="str">
        <f t="shared" si="26"/>
        <v>4.196.000</v>
      </c>
      <c r="E403" t="str">
        <f t="shared" si="27"/>
        <v>0,2%</v>
      </c>
      <c r="F403" t="s">
        <v>127</v>
      </c>
      <c r="G403" t="s">
        <v>19</v>
      </c>
      <c r="H403" t="s">
        <v>730</v>
      </c>
      <c r="I403" t="s">
        <v>1381</v>
      </c>
      <c r="J403" t="s">
        <v>885</v>
      </c>
    </row>
    <row r="404" spans="1:10" x14ac:dyDescent="0.3">
      <c r="A404" t="str">
        <f t="shared" si="24"/>
        <v>Isaac Price</v>
      </c>
      <c r="B404" t="str">
        <f t="shared" si="25"/>
        <v>Everton</v>
      </c>
      <c r="C404" t="str" cm="1">
        <f t="array" ref="C404">_xlfn.IFS(H404="","",
H404="Mål","Goalkeeper",H404="Forsvar","Defense",H404="Midtbane","Midfield",H404="Angreb","Striker",
H404="Goalkeeper","Goalkeeper",H404="Defense","Defense",H404="Midfield","Midfield",H404="Striker","Striker")</f>
        <v>Midfield</v>
      </c>
      <c r="D404" t="str">
        <f t="shared" si="26"/>
        <v>1.960.000</v>
      </c>
      <c r="E404" t="str">
        <f t="shared" si="27"/>
        <v>0,0%</v>
      </c>
      <c r="F404" t="s">
        <v>986</v>
      </c>
      <c r="G404" t="s">
        <v>28</v>
      </c>
      <c r="H404" t="s">
        <v>730</v>
      </c>
      <c r="I404" t="s">
        <v>1104</v>
      </c>
      <c r="J404" t="s">
        <v>809</v>
      </c>
    </row>
    <row r="405" spans="1:10" x14ac:dyDescent="0.3">
      <c r="A405" t="str">
        <f t="shared" si="24"/>
        <v>Anthony Knockaert</v>
      </c>
      <c r="B405" t="str">
        <f t="shared" si="25"/>
        <v>Fulham</v>
      </c>
      <c r="C405" t="str" cm="1">
        <f t="array" ref="C405">_xlfn.IFS(H405="","",
H405="Mål","Goalkeeper",H405="Forsvar","Defense",H405="Midtbane","Midfield",H405="Angreb","Striker",
H405="Goalkeeper","Goalkeeper",H405="Defense","Defense",H405="Midfield","Midfield",H405="Striker","Striker")</f>
        <v>Striker</v>
      </c>
      <c r="D405" t="str">
        <f t="shared" si="26"/>
        <v>2.390.000</v>
      </c>
      <c r="E405" t="str">
        <f t="shared" si="27"/>
        <v>0,0%</v>
      </c>
      <c r="F405" t="s">
        <v>847</v>
      </c>
      <c r="G405" t="s">
        <v>539</v>
      </c>
      <c r="H405" t="s">
        <v>732</v>
      </c>
      <c r="I405" t="s">
        <v>1112</v>
      </c>
      <c r="J405" t="s">
        <v>809</v>
      </c>
    </row>
    <row r="406" spans="1:10" x14ac:dyDescent="0.3">
      <c r="A406" t="str">
        <f t="shared" si="24"/>
        <v>Stephen Henderson</v>
      </c>
      <c r="B406" t="str">
        <f t="shared" si="25"/>
        <v>Crystal Palace</v>
      </c>
      <c r="C406" t="str" cm="1">
        <f t="array" ref="C406">_xlfn.IFS(H406="","",
H406="Mål","Goalkeeper",H406="Forsvar","Defense",H406="Midtbane","Midfield",H406="Angreb","Striker",
H406="Goalkeeper","Goalkeeper",H406="Defense","Defense",H406="Midfield","Midfield",H406="Striker","Striker")</f>
        <v>Goalkeeper</v>
      </c>
      <c r="D406" t="str">
        <f t="shared" si="26"/>
        <v>2.900.000</v>
      </c>
      <c r="E406" t="str">
        <f t="shared" si="27"/>
        <v>0,1%</v>
      </c>
      <c r="F406" t="s">
        <v>372</v>
      </c>
      <c r="G406" t="s">
        <v>19</v>
      </c>
      <c r="H406" t="s">
        <v>729</v>
      </c>
      <c r="I406" t="s">
        <v>1012</v>
      </c>
      <c r="J406" t="s">
        <v>884</v>
      </c>
    </row>
    <row r="407" spans="1:10" x14ac:dyDescent="0.3">
      <c r="A407" t="str">
        <f t="shared" si="24"/>
        <v>Isaac Hayden</v>
      </c>
      <c r="B407" t="str">
        <f t="shared" si="25"/>
        <v>Newcastle</v>
      </c>
      <c r="C407" t="str" cm="1">
        <f t="array" ref="C407">_xlfn.IFS(H407="","",
H407="Mål","Goalkeeper",H407="Forsvar","Defense",H407="Midtbane","Midfield",H407="Angreb","Striker",
H407="Goalkeeper","Goalkeeper",H407="Defense","Defense",H407="Midfield","Midfield",H407="Striker","Striker")</f>
        <v>Midfield</v>
      </c>
      <c r="D407" t="str">
        <f t="shared" si="26"/>
        <v>2.901.000</v>
      </c>
      <c r="E407" t="str">
        <f t="shared" si="27"/>
        <v>0,1%</v>
      </c>
      <c r="F407" t="s">
        <v>295</v>
      </c>
      <c r="G407" t="s">
        <v>13</v>
      </c>
      <c r="H407" t="s">
        <v>730</v>
      </c>
      <c r="I407" t="s">
        <v>1283</v>
      </c>
      <c r="J407" t="s">
        <v>884</v>
      </c>
    </row>
    <row r="408" spans="1:10" x14ac:dyDescent="0.3">
      <c r="A408" t="str">
        <f t="shared" si="24"/>
        <v>Ruben Dias</v>
      </c>
      <c r="B408" t="str">
        <f t="shared" si="25"/>
        <v>Manchester City</v>
      </c>
      <c r="C408" t="str" cm="1">
        <f t="array" ref="C408">_xlfn.IFS(H408="","",
H408="Mål","Goalkeeper",H408="Forsvar","Defense",H408="Midtbane","Midfield",H408="Angreb","Striker",
H408="Goalkeeper","Goalkeeper",H408="Defense","Defense",H408="Midfield","Midfield",H408="Striker","Striker")</f>
        <v>Defense</v>
      </c>
      <c r="D408" t="str">
        <f t="shared" si="26"/>
        <v>6.414.000</v>
      </c>
      <c r="E408" t="str">
        <f t="shared" si="27"/>
        <v>5,0%</v>
      </c>
      <c r="F408" t="s">
        <v>723</v>
      </c>
      <c r="G408" t="s">
        <v>16</v>
      </c>
      <c r="H408" t="s">
        <v>731</v>
      </c>
      <c r="I408" t="s">
        <v>1116</v>
      </c>
      <c r="J408" t="s">
        <v>1034</v>
      </c>
    </row>
    <row r="409" spans="1:10" x14ac:dyDescent="0.3">
      <c r="A409" t="str">
        <f t="shared" si="24"/>
        <v>Lewis Richards</v>
      </c>
      <c r="B409" t="str">
        <f t="shared" si="25"/>
        <v>Wolverhampton</v>
      </c>
      <c r="C409" t="str" cm="1">
        <f t="array" ref="C409">_xlfn.IFS(H409="","",
H409="Mål","Goalkeeper",H409="Forsvar","Defense",H409="Midtbane","Midfield",H409="Angreb","Striker",
H409="Goalkeeper","Goalkeeper",H409="Defense","Defense",H409="Midfield","Midfield",H409="Striker","Striker")</f>
        <v>Defense</v>
      </c>
      <c r="D409" t="str">
        <f t="shared" si="26"/>
        <v>1.900.000</v>
      </c>
      <c r="E409" t="str">
        <f t="shared" si="27"/>
        <v>0,1%</v>
      </c>
      <c r="F409" t="s">
        <v>859</v>
      </c>
      <c r="G409" t="s">
        <v>46</v>
      </c>
      <c r="H409" t="s">
        <v>731</v>
      </c>
      <c r="I409" t="s">
        <v>1067</v>
      </c>
      <c r="J409" t="s">
        <v>884</v>
      </c>
    </row>
    <row r="410" spans="1:10" x14ac:dyDescent="0.3">
      <c r="A410" t="str">
        <f t="shared" si="24"/>
        <v>Jonny Evans</v>
      </c>
      <c r="B410" t="str">
        <f t="shared" si="25"/>
        <v>Leicester City</v>
      </c>
      <c r="C410" t="str" cm="1">
        <f t="array" ref="C410">_xlfn.IFS(H410="","",
H410="Mål","Goalkeeper",H410="Forsvar","Defense",H410="Midtbane","Midfield",H410="Angreb","Striker",
H410="Goalkeeper","Goalkeeper",H410="Defense","Defense",H410="Midfield","Midfield",H410="Striker","Striker")</f>
        <v>Defense</v>
      </c>
      <c r="D410" t="str">
        <f t="shared" si="26"/>
        <v>5.002.000</v>
      </c>
      <c r="E410" t="str">
        <f t="shared" si="27"/>
        <v>1,3%</v>
      </c>
      <c r="F410" t="s">
        <v>144</v>
      </c>
      <c r="G410" t="s">
        <v>27</v>
      </c>
      <c r="H410" t="s">
        <v>731</v>
      </c>
      <c r="I410" t="s">
        <v>1004</v>
      </c>
      <c r="J410" t="s">
        <v>899</v>
      </c>
    </row>
    <row r="411" spans="1:10" x14ac:dyDescent="0.3">
      <c r="A411" t="str">
        <f t="shared" si="24"/>
        <v>Gabriel Magalhaes</v>
      </c>
      <c r="B411" t="str">
        <f t="shared" si="25"/>
        <v>Arsenal</v>
      </c>
      <c r="C411" t="str" cm="1">
        <f t="array" ref="C411">_xlfn.IFS(H411="","",
H411="Mål","Goalkeeper",H411="Forsvar","Defense",H411="Midtbane","Midfield",H411="Angreb","Striker",
H411="Goalkeeper","Goalkeeper",H411="Defense","Defense",H411="Midfield","Midfield",H411="Striker","Striker")</f>
        <v>Defense</v>
      </c>
      <c r="D411" t="str">
        <f t="shared" si="26"/>
        <v>4.312.000</v>
      </c>
      <c r="E411" t="str">
        <f t="shared" si="27"/>
        <v>0,6%</v>
      </c>
      <c r="F411" t="s">
        <v>655</v>
      </c>
      <c r="G411" t="s">
        <v>1</v>
      </c>
      <c r="H411" t="s">
        <v>731</v>
      </c>
      <c r="I411" t="s">
        <v>1084</v>
      </c>
      <c r="J411" t="s">
        <v>897</v>
      </c>
    </row>
    <row r="412" spans="1:10" x14ac:dyDescent="0.3">
      <c r="A412" t="str">
        <f t="shared" si="24"/>
        <v>Nampalys Mendy</v>
      </c>
      <c r="B412" t="str">
        <f t="shared" si="25"/>
        <v>Leicester City</v>
      </c>
      <c r="C412" t="str" cm="1">
        <f t="array" ref="C412">_xlfn.IFS(H412="","",
H412="Mål","Goalkeeper",H412="Forsvar","Defense",H412="Midtbane","Midfield",H412="Angreb","Striker",
H412="Goalkeeper","Goalkeeper",H412="Defense","Defense",H412="Midfield","Midfield",H412="Striker","Striker")</f>
        <v>Midfield</v>
      </c>
      <c r="D412" t="str">
        <f t="shared" si="26"/>
        <v>3.534.000</v>
      </c>
      <c r="E412" t="str">
        <f t="shared" si="27"/>
        <v>0,3%</v>
      </c>
      <c r="F412" t="s">
        <v>676</v>
      </c>
      <c r="G412" t="s">
        <v>27</v>
      </c>
      <c r="H412" t="s">
        <v>730</v>
      </c>
      <c r="I412" t="s">
        <v>1375</v>
      </c>
      <c r="J412" t="s">
        <v>886</v>
      </c>
    </row>
    <row r="413" spans="1:10" x14ac:dyDescent="0.3">
      <c r="A413" t="str">
        <f t="shared" si="24"/>
        <v>Luke Cundle</v>
      </c>
      <c r="B413" t="str">
        <f t="shared" si="25"/>
        <v>Wolverhampton</v>
      </c>
      <c r="C413" t="str" cm="1">
        <f t="array" ref="C413">_xlfn.IFS(H413="","",
H413="Mål","Goalkeeper",H413="Forsvar","Defense",H413="Midtbane","Midfield",H413="Angreb","Striker",
H413="Goalkeeper","Goalkeeper",H413="Defense","Defense",H413="Midfield","Midfield",H413="Striker","Striker")</f>
        <v>Midfield</v>
      </c>
      <c r="D413" t="str">
        <f t="shared" si="26"/>
        <v>1.900.000</v>
      </c>
      <c r="E413" t="str">
        <f t="shared" si="27"/>
        <v>0,1%</v>
      </c>
      <c r="F413" t="s">
        <v>861</v>
      </c>
      <c r="G413" t="s">
        <v>46</v>
      </c>
      <c r="H413" t="s">
        <v>730</v>
      </c>
      <c r="I413" t="s">
        <v>1067</v>
      </c>
      <c r="J413" t="s">
        <v>884</v>
      </c>
    </row>
    <row r="414" spans="1:10" x14ac:dyDescent="0.3">
      <c r="A414" t="str">
        <f t="shared" si="24"/>
        <v>Matej Vydra</v>
      </c>
      <c r="B414" t="str">
        <f t="shared" si="25"/>
        <v>Burnley</v>
      </c>
      <c r="C414" t="str" cm="1">
        <f t="array" ref="C414">_xlfn.IFS(H414="","",
H414="Mål","Goalkeeper",H414="Forsvar","Defense",H414="Midtbane","Midfield",H414="Angreb","Striker",
H414="Goalkeeper","Goalkeeper",H414="Defense","Defense",H414="Midfield","Midfield",H414="Striker","Striker")</f>
        <v>Striker</v>
      </c>
      <c r="D414" t="str">
        <f t="shared" si="26"/>
        <v>3.977.000</v>
      </c>
      <c r="E414" t="str">
        <f t="shared" si="27"/>
        <v>0,1%</v>
      </c>
      <c r="F414" t="s">
        <v>70</v>
      </c>
      <c r="G414" t="s">
        <v>11</v>
      </c>
      <c r="H414" t="s">
        <v>732</v>
      </c>
      <c r="I414" t="s">
        <v>1253</v>
      </c>
      <c r="J414" t="s">
        <v>884</v>
      </c>
    </row>
    <row r="415" spans="1:10" x14ac:dyDescent="0.3">
      <c r="A415" t="str">
        <f t="shared" si="24"/>
        <v>Marcus Rashford</v>
      </c>
      <c r="B415" t="str">
        <f t="shared" si="25"/>
        <v>Manchester United</v>
      </c>
      <c r="C415" t="str" cm="1">
        <f t="array" ref="C415">_xlfn.IFS(H415="","",
H415="Mål","Goalkeeper",H415="Forsvar","Defense",H415="Midtbane","Midfield",H415="Angreb","Striker",
H415="Goalkeeper","Goalkeeper",H415="Defense","Defense",H415="Midfield","Midfield",H415="Striker","Striker")</f>
        <v>Striker</v>
      </c>
      <c r="D415" t="str">
        <f t="shared" si="26"/>
        <v>9.746.000</v>
      </c>
      <c r="E415" t="str">
        <f t="shared" si="27"/>
        <v>6,3%</v>
      </c>
      <c r="F415" t="s">
        <v>35</v>
      </c>
      <c r="G415" t="s">
        <v>31</v>
      </c>
      <c r="H415" t="s">
        <v>732</v>
      </c>
      <c r="I415" t="s">
        <v>1069</v>
      </c>
      <c r="J415" t="s">
        <v>1022</v>
      </c>
    </row>
    <row r="416" spans="1:10" x14ac:dyDescent="0.3">
      <c r="A416" t="str">
        <f t="shared" si="24"/>
        <v>Theo Walcott</v>
      </c>
      <c r="B416" t="str">
        <f t="shared" si="25"/>
        <v>Southampton</v>
      </c>
      <c r="C416" t="str" cm="1">
        <f t="array" ref="C416">_xlfn.IFS(H416="","",
H416="Mål","Goalkeeper",H416="Forsvar","Defense",H416="Midtbane","Midfield",H416="Angreb","Striker",
H416="Goalkeeper","Goalkeeper",H416="Defense","Defense",H416="Midfield","Midfield",H416="Striker","Striker")</f>
        <v>Striker</v>
      </c>
      <c r="D416" t="str">
        <f t="shared" si="26"/>
        <v>4.541.000</v>
      </c>
      <c r="E416" t="str">
        <f t="shared" si="27"/>
        <v>1,1%</v>
      </c>
      <c r="F416" t="s">
        <v>213</v>
      </c>
      <c r="G416" t="s">
        <v>7</v>
      </c>
      <c r="H416" t="s">
        <v>732</v>
      </c>
      <c r="I416" t="s">
        <v>1465</v>
      </c>
      <c r="J416" t="s">
        <v>891</v>
      </c>
    </row>
    <row r="417" spans="1:10" x14ac:dyDescent="0.3">
      <c r="A417" t="str">
        <f t="shared" si="24"/>
        <v>Youri Tielemans</v>
      </c>
      <c r="B417" t="str">
        <f t="shared" si="25"/>
        <v>Leicester City</v>
      </c>
      <c r="C417" t="str" cm="1">
        <f t="array" ref="C417">_xlfn.IFS(H417="","",
H417="Mål","Goalkeeper",H417="Forsvar","Defense",H417="Midtbane","Midfield",H417="Angreb","Striker",
H417="Goalkeeper","Goalkeeper",H417="Defense","Defense",H417="Midfield","Midfield",H417="Striker","Striker")</f>
        <v>Midfield</v>
      </c>
      <c r="D417" t="str">
        <f t="shared" si="26"/>
        <v>6.475.000</v>
      </c>
      <c r="E417" t="str">
        <f t="shared" si="27"/>
        <v>2,2%</v>
      </c>
      <c r="F417" t="s">
        <v>210</v>
      </c>
      <c r="G417" t="s">
        <v>27</v>
      </c>
      <c r="H417" t="s">
        <v>730</v>
      </c>
      <c r="I417" t="s">
        <v>1231</v>
      </c>
      <c r="J417" t="s">
        <v>984</v>
      </c>
    </row>
    <row r="418" spans="1:10" x14ac:dyDescent="0.3">
      <c r="A418" t="str">
        <f t="shared" si="24"/>
        <v>Jay-Roy Grot</v>
      </c>
      <c r="B418" t="str">
        <f t="shared" si="25"/>
        <v>Leeds United</v>
      </c>
      <c r="C418" t="str" cm="1">
        <f t="array" ref="C418">_xlfn.IFS(H418="","",
H418="Mål","Goalkeeper",H418="Forsvar","Defense",H418="Midtbane","Midfield",H418="Angreb","Striker",
H418="Goalkeeper","Goalkeeper",H418="Defense","Defense",H418="Midfield","Midfield",H418="Striker","Striker")</f>
        <v>Striker</v>
      </c>
      <c r="D418" t="str">
        <f t="shared" si="26"/>
        <v>1.900.000</v>
      </c>
      <c r="E418" t="str">
        <f t="shared" si="27"/>
        <v>0,1%</v>
      </c>
      <c r="F418" t="s">
        <v>644</v>
      </c>
      <c r="G418" t="s">
        <v>648</v>
      </c>
      <c r="H418" t="s">
        <v>732</v>
      </c>
      <c r="I418" t="s">
        <v>1067</v>
      </c>
      <c r="J418" t="s">
        <v>884</v>
      </c>
    </row>
    <row r="419" spans="1:10" x14ac:dyDescent="0.3">
      <c r="A419" t="str">
        <f t="shared" si="24"/>
        <v>Willian Jose</v>
      </c>
      <c r="B419" t="str">
        <f t="shared" si="25"/>
        <v>Wolverhampton</v>
      </c>
      <c r="C419" t="str" cm="1">
        <f t="array" ref="C419">_xlfn.IFS(H419="","",
H419="Mål","Goalkeeper",H419="Forsvar","Defense",H419="Midtbane","Midfield",H419="Angreb","Striker",
H419="Goalkeeper","Goalkeeper",H419="Defense","Defense",H419="Midfield","Midfield",H419="Striker","Striker")</f>
        <v>Striker</v>
      </c>
      <c r="D419" t="str">
        <f t="shared" si="26"/>
        <v>5.366.000</v>
      </c>
      <c r="E419" t="str">
        <f t="shared" si="27"/>
        <v>0,4%</v>
      </c>
      <c r="F419" t="s">
        <v>883</v>
      </c>
      <c r="G419" t="s">
        <v>46</v>
      </c>
      <c r="H419" t="s">
        <v>732</v>
      </c>
      <c r="I419" t="s">
        <v>1378</v>
      </c>
      <c r="J419" t="s">
        <v>896</v>
      </c>
    </row>
    <row r="420" spans="1:10" x14ac:dyDescent="0.3">
      <c r="A420" t="str">
        <f t="shared" si="24"/>
        <v>Bernardo Silva</v>
      </c>
      <c r="B420" t="str">
        <f t="shared" si="25"/>
        <v>Manchester City</v>
      </c>
      <c r="C420" t="str" cm="1">
        <f t="array" ref="C420">_xlfn.IFS(H420="","",
H420="Mål","Goalkeeper",H420="Forsvar","Defense",H420="Midtbane","Midfield",H420="Angreb","Striker",
H420="Goalkeeper","Goalkeeper",H420="Defense","Defense",H420="Midfield","Midfield",H420="Striker","Striker")</f>
        <v>Midfield</v>
      </c>
      <c r="D420" t="str">
        <f t="shared" si="26"/>
        <v>6.907.000</v>
      </c>
      <c r="E420" t="str">
        <f t="shared" si="27"/>
        <v>3,4%</v>
      </c>
      <c r="F420" t="s">
        <v>209</v>
      </c>
      <c r="G420" t="s">
        <v>16</v>
      </c>
      <c r="H420" t="s">
        <v>730</v>
      </c>
      <c r="I420" t="s">
        <v>1341</v>
      </c>
      <c r="J420" t="s">
        <v>916</v>
      </c>
    </row>
    <row r="421" spans="1:10" x14ac:dyDescent="0.3">
      <c r="A421" t="str">
        <f t="shared" si="24"/>
        <v>Ross Barkley</v>
      </c>
      <c r="B421" t="str">
        <f t="shared" si="25"/>
        <v>Aston Villa</v>
      </c>
      <c r="C421" t="str" cm="1">
        <f t="array" ref="C421">_xlfn.IFS(H421="","",
H421="Mål","Goalkeeper",H421="Forsvar","Defense",H421="Midtbane","Midfield",H421="Angreb","Striker",
H421="Goalkeeper","Goalkeeper",H421="Defense","Defense",H421="Midfield","Midfield",H421="Striker","Striker")</f>
        <v>Midfield</v>
      </c>
      <c r="D421" t="str">
        <f t="shared" si="26"/>
        <v>4.771.000</v>
      </c>
      <c r="E421" t="str">
        <f t="shared" si="27"/>
        <v>0,9%</v>
      </c>
      <c r="F421" t="s">
        <v>2</v>
      </c>
      <c r="G421" t="s">
        <v>9</v>
      </c>
      <c r="H421" t="s">
        <v>730</v>
      </c>
      <c r="I421" t="s">
        <v>1359</v>
      </c>
      <c r="J421" t="s">
        <v>901</v>
      </c>
    </row>
    <row r="422" spans="1:10" x14ac:dyDescent="0.3">
      <c r="A422" t="str">
        <f t="shared" si="24"/>
        <v>Tammy Abraham</v>
      </c>
      <c r="B422" t="str">
        <f t="shared" si="25"/>
        <v>Chelsea</v>
      </c>
      <c r="C422" t="str" cm="1">
        <f t="array" ref="C422">_xlfn.IFS(H422="","",
H422="Mål","Goalkeeper",H422="Forsvar","Defense",H422="Midtbane","Midfield",H422="Angreb","Striker",
H422="Goalkeeper","Goalkeeper",H422="Defense","Defense",H422="Midfield","Midfield",H422="Striker","Striker")</f>
        <v>Striker</v>
      </c>
      <c r="D422" t="str">
        <f t="shared" si="26"/>
        <v>6.652.000</v>
      </c>
      <c r="E422" t="str">
        <f t="shared" si="27"/>
        <v>0,6%</v>
      </c>
      <c r="F422" t="s">
        <v>277</v>
      </c>
      <c r="G422" t="s">
        <v>3</v>
      </c>
      <c r="H422" t="s">
        <v>732</v>
      </c>
      <c r="I422" t="s">
        <v>1484</v>
      </c>
      <c r="J422" t="s">
        <v>897</v>
      </c>
    </row>
    <row r="423" spans="1:10" x14ac:dyDescent="0.3">
      <c r="A423" t="str">
        <f t="shared" si="24"/>
        <v>Kieran Tierney</v>
      </c>
      <c r="B423" t="str">
        <f t="shared" si="25"/>
        <v>Arsenal</v>
      </c>
      <c r="C423" t="str" cm="1">
        <f t="array" ref="C423">_xlfn.IFS(H423="","",
H423="Mål","Goalkeeper",H423="Forsvar","Defense",H423="Midtbane","Midfield",H423="Angreb","Striker",
H423="Goalkeeper","Goalkeeper",H423="Defense","Defense",H423="Midfield","Midfield",H423="Striker","Striker")</f>
        <v>Defense</v>
      </c>
      <c r="D423" t="str">
        <f t="shared" si="26"/>
        <v>3.428.000</v>
      </c>
      <c r="E423" t="str">
        <f t="shared" si="27"/>
        <v>26,4%</v>
      </c>
      <c r="F423" t="s">
        <v>292</v>
      </c>
      <c r="G423" t="s">
        <v>1</v>
      </c>
      <c r="H423" t="s">
        <v>731</v>
      </c>
      <c r="I423" t="s">
        <v>1420</v>
      </c>
      <c r="J423" t="s">
        <v>1524</v>
      </c>
    </row>
    <row r="424" spans="1:10" x14ac:dyDescent="0.3">
      <c r="A424" t="str">
        <f t="shared" si="24"/>
        <v>Sam McQueen</v>
      </c>
      <c r="B424" t="str">
        <f t="shared" si="25"/>
        <v>Southampton</v>
      </c>
      <c r="C424" t="str" cm="1">
        <f t="array" ref="C424">_xlfn.IFS(H424="","",
H424="Mål","Goalkeeper",H424="Forsvar","Defense",H424="Midtbane","Midfield",H424="Angreb","Striker",
H424="Goalkeeper","Goalkeeper",H424="Defense","Defense",H424="Midfield","Midfield",H424="Striker","Striker")</f>
        <v>Defense</v>
      </c>
      <c r="D424" t="str">
        <f t="shared" si="26"/>
        <v>1.900.000</v>
      </c>
      <c r="E424" t="str">
        <f t="shared" si="27"/>
        <v>0,1%</v>
      </c>
      <c r="F424" t="s">
        <v>629</v>
      </c>
      <c r="G424" t="s">
        <v>7</v>
      </c>
      <c r="H424" t="s">
        <v>731</v>
      </c>
      <c r="I424" t="s">
        <v>1067</v>
      </c>
      <c r="J424" t="s">
        <v>884</v>
      </c>
    </row>
    <row r="425" spans="1:10" x14ac:dyDescent="0.3">
      <c r="A425" t="str">
        <f t="shared" si="24"/>
        <v>Oriol Romeu</v>
      </c>
      <c r="B425" t="str">
        <f t="shared" si="25"/>
        <v>Southampton</v>
      </c>
      <c r="C425" t="str" cm="1">
        <f t="array" ref="C425">_xlfn.IFS(H425="","",
H425="Mål","Goalkeeper",H425="Forsvar","Defense",H425="Midtbane","Midfield",H425="Angreb","Striker",
H425="Goalkeeper","Goalkeeper",H425="Defense","Defense",H425="Midfield","Midfield",H425="Striker","Striker")</f>
        <v>Midfield</v>
      </c>
      <c r="D425" t="str">
        <f t="shared" si="26"/>
        <v>3.341.000</v>
      </c>
      <c r="E425" t="str">
        <f t="shared" si="27"/>
        <v>0,2%</v>
      </c>
      <c r="F425" t="s">
        <v>483</v>
      </c>
      <c r="G425" t="s">
        <v>7</v>
      </c>
      <c r="H425" t="s">
        <v>730</v>
      </c>
      <c r="I425" t="s">
        <v>1388</v>
      </c>
      <c r="J425" t="s">
        <v>885</v>
      </c>
    </row>
    <row r="426" spans="1:10" x14ac:dyDescent="0.3">
      <c r="A426" t="str">
        <f t="shared" si="24"/>
        <v>Harry Wilson</v>
      </c>
      <c r="B426" t="str">
        <f t="shared" si="25"/>
        <v>Liverpool</v>
      </c>
      <c r="C426" t="str" cm="1">
        <f t="array" ref="C426">_xlfn.IFS(H426="","",
H426="Mål","Goalkeeper",H426="Forsvar","Defense",H426="Midtbane","Midfield",H426="Angreb","Striker",
H426="Goalkeeper","Goalkeeper",H426="Defense","Defense",H426="Midfield","Midfield",H426="Striker","Striker")</f>
        <v>Midfield</v>
      </c>
      <c r="D426" t="str">
        <f t="shared" si="26"/>
        <v>2.900.000</v>
      </c>
      <c r="E426" t="str">
        <f t="shared" si="27"/>
        <v>0,1%</v>
      </c>
      <c r="F426" t="s">
        <v>263</v>
      </c>
      <c r="G426" t="s">
        <v>20</v>
      </c>
      <c r="H426" t="s">
        <v>730</v>
      </c>
      <c r="I426" t="s">
        <v>1012</v>
      </c>
      <c r="J426" t="s">
        <v>884</v>
      </c>
    </row>
    <row r="427" spans="1:10" x14ac:dyDescent="0.3">
      <c r="A427" t="str">
        <f t="shared" si="24"/>
        <v>Stuart Dallas</v>
      </c>
      <c r="B427" t="str">
        <f t="shared" si="25"/>
        <v>Leeds United</v>
      </c>
      <c r="C427" t="str" cm="1">
        <f t="array" ref="C427">_xlfn.IFS(H427="","",
H427="Mål","Goalkeeper",H427="Forsvar","Defense",H427="Midtbane","Midfield",H427="Angreb","Striker",
H427="Goalkeeper","Goalkeeper",H427="Defense","Defense",H427="Midfield","Midfield",H427="Striker","Striker")</f>
        <v>Defense</v>
      </c>
      <c r="D427" t="str">
        <f t="shared" si="26"/>
        <v>5.060.000</v>
      </c>
      <c r="E427" t="str">
        <f t="shared" si="27"/>
        <v>15,5%</v>
      </c>
      <c r="F427" t="s">
        <v>584</v>
      </c>
      <c r="G427" t="s">
        <v>648</v>
      </c>
      <c r="H427" t="s">
        <v>731</v>
      </c>
      <c r="I427" t="s">
        <v>1501</v>
      </c>
      <c r="J427" t="s">
        <v>1502</v>
      </c>
    </row>
    <row r="428" spans="1:10" x14ac:dyDescent="0.3">
      <c r="A428" t="str">
        <f t="shared" si="24"/>
        <v>Neil Taylor</v>
      </c>
      <c r="B428" t="str">
        <f t="shared" si="25"/>
        <v>Aston Villa</v>
      </c>
      <c r="C428" t="str" cm="1">
        <f t="array" ref="C428">_xlfn.IFS(H428="","",
H428="Mål","Goalkeeper",H428="Forsvar","Defense",H428="Midtbane","Midfield",H428="Angreb","Striker",
H428="Goalkeeper","Goalkeeper",H428="Defense","Defense",H428="Midfield","Midfield",H428="Striker","Striker")</f>
        <v>Defense</v>
      </c>
      <c r="D428" t="str">
        <f t="shared" si="26"/>
        <v>1.851.000</v>
      </c>
      <c r="E428" t="str">
        <f t="shared" si="27"/>
        <v>1,0%</v>
      </c>
      <c r="F428" t="s">
        <v>174</v>
      </c>
      <c r="G428" t="s">
        <v>9</v>
      </c>
      <c r="H428" t="s">
        <v>731</v>
      </c>
      <c r="I428" t="s">
        <v>1276</v>
      </c>
      <c r="J428" t="s">
        <v>898</v>
      </c>
    </row>
    <row r="429" spans="1:10" x14ac:dyDescent="0.3">
      <c r="A429" t="str">
        <f t="shared" si="24"/>
        <v>James Trafford</v>
      </c>
      <c r="B429" t="str">
        <f t="shared" si="25"/>
        <v>Manchester City</v>
      </c>
      <c r="C429" t="str" cm="1">
        <f t="array" ref="C429">_xlfn.IFS(H429="","",
H429="Mål","Goalkeeper",H429="Forsvar","Defense",H429="Midtbane","Midfield",H429="Angreb","Striker",
H429="Goalkeeper","Goalkeeper",H429="Defense","Defense",H429="Midfield","Midfield",H429="Striker","Striker")</f>
        <v>Goalkeeper</v>
      </c>
      <c r="D429" t="str">
        <f t="shared" si="26"/>
        <v>4.390.000</v>
      </c>
      <c r="E429" t="str">
        <f t="shared" si="27"/>
        <v>0,0%</v>
      </c>
      <c r="F429" t="s">
        <v>754</v>
      </c>
      <c r="G429" t="s">
        <v>16</v>
      </c>
      <c r="H429" t="s">
        <v>729</v>
      </c>
      <c r="I429" t="s">
        <v>1170</v>
      </c>
      <c r="J429" t="s">
        <v>809</v>
      </c>
    </row>
    <row r="430" spans="1:10" x14ac:dyDescent="0.3">
      <c r="A430" t="str">
        <f t="shared" si="24"/>
        <v>Diego Llorente Rios</v>
      </c>
      <c r="B430" t="str">
        <f t="shared" si="25"/>
        <v>Leeds United</v>
      </c>
      <c r="C430" t="str" cm="1">
        <f t="array" ref="C430">_xlfn.IFS(H430="","",
H430="Mål","Goalkeeper",H430="Forsvar","Defense",H430="Midtbane","Midfield",H430="Angreb","Striker",
H430="Goalkeeper","Goalkeeper",H430="Defense","Defense",H430="Midfield","Midfield",H430="Striker","Striker")</f>
        <v>Defense</v>
      </c>
      <c r="D430" t="str">
        <f t="shared" si="26"/>
        <v>3.261.000</v>
      </c>
      <c r="E430" t="str">
        <f t="shared" si="27"/>
        <v>1,0%</v>
      </c>
      <c r="F430" t="s">
        <v>716</v>
      </c>
      <c r="G430" t="s">
        <v>648</v>
      </c>
      <c r="H430" t="s">
        <v>731</v>
      </c>
      <c r="I430" t="s">
        <v>1478</v>
      </c>
      <c r="J430" t="s">
        <v>898</v>
      </c>
    </row>
    <row r="431" spans="1:10" x14ac:dyDescent="0.3">
      <c r="A431" t="str">
        <f t="shared" si="24"/>
        <v>Conor Coady</v>
      </c>
      <c r="B431" t="str">
        <f t="shared" si="25"/>
        <v>Wolverhampton</v>
      </c>
      <c r="C431" t="str" cm="1">
        <f t="array" ref="C431">_xlfn.IFS(H431="","",
H431="Mål","Goalkeeper",H431="Forsvar","Defense",H431="Midtbane","Midfield",H431="Angreb","Striker",
H431="Goalkeeper","Goalkeeper",H431="Defense","Defense",H431="Midfield","Midfield",H431="Striker","Striker")</f>
        <v>Defense</v>
      </c>
      <c r="D431" t="str">
        <f t="shared" si="26"/>
        <v>4.032.000</v>
      </c>
      <c r="E431" t="str">
        <f t="shared" si="27"/>
        <v>2,1%</v>
      </c>
      <c r="F431" t="s">
        <v>308</v>
      </c>
      <c r="G431" t="s">
        <v>46</v>
      </c>
      <c r="H431" t="s">
        <v>731</v>
      </c>
      <c r="I431" t="s">
        <v>1494</v>
      </c>
      <c r="J431" t="s">
        <v>973</v>
      </c>
    </row>
    <row r="432" spans="1:10" x14ac:dyDescent="0.3">
      <c r="A432" t="str">
        <f t="shared" si="24"/>
        <v>Cody Drameh</v>
      </c>
      <c r="B432" t="str">
        <f t="shared" si="25"/>
        <v>Leeds United</v>
      </c>
      <c r="C432" t="str" cm="1">
        <f t="array" ref="C432">_xlfn.IFS(H432="","",
H432="Mål","Goalkeeper",H432="Forsvar","Defense",H432="Midtbane","Midfield",H432="Angreb","Striker",
H432="Goalkeeper","Goalkeeper",H432="Defense","Defense",H432="Midfield","Midfield",H432="Striker","Striker")</f>
        <v>Defense</v>
      </c>
      <c r="D432" t="str">
        <f t="shared" si="26"/>
        <v>1.900.000</v>
      </c>
      <c r="E432" t="str">
        <f t="shared" si="27"/>
        <v>0,2%</v>
      </c>
      <c r="F432" t="s">
        <v>642</v>
      </c>
      <c r="G432" t="s">
        <v>648</v>
      </c>
      <c r="H432" t="s">
        <v>731</v>
      </c>
      <c r="I432" t="s">
        <v>1067</v>
      </c>
      <c r="J432" t="s">
        <v>885</v>
      </c>
    </row>
    <row r="433" spans="1:10" x14ac:dyDescent="0.3">
      <c r="A433" t="str">
        <f t="shared" si="24"/>
        <v>Jean-Philippe Mateta</v>
      </c>
      <c r="B433" t="str">
        <f t="shared" si="25"/>
        <v>Crystal Palace</v>
      </c>
      <c r="C433" t="str" cm="1">
        <f t="array" ref="C433">_xlfn.IFS(H433="","",
H433="Mål","Goalkeeper",H433="Forsvar","Defense",H433="Midtbane","Midfield",H433="Angreb","Striker",
H433="Goalkeeper","Goalkeeper",H433="Defense","Defense",H433="Midfield","Midfield",H433="Striker","Striker")</f>
        <v>Striker</v>
      </c>
      <c r="D433" t="str">
        <f t="shared" si="26"/>
        <v>3.537.000</v>
      </c>
      <c r="E433" t="str">
        <f t="shared" si="27"/>
        <v>0,1%</v>
      </c>
      <c r="F433" t="s">
        <v>879</v>
      </c>
      <c r="G433" t="s">
        <v>19</v>
      </c>
      <c r="H433" t="s">
        <v>732</v>
      </c>
      <c r="I433" t="s">
        <v>1403</v>
      </c>
      <c r="J433" t="s">
        <v>884</v>
      </c>
    </row>
    <row r="434" spans="1:10" x14ac:dyDescent="0.3">
      <c r="A434" t="str">
        <f t="shared" si="24"/>
        <v>Ben Mee</v>
      </c>
      <c r="B434" t="str">
        <f t="shared" si="25"/>
        <v>Burnley</v>
      </c>
      <c r="C434" t="str" cm="1">
        <f t="array" ref="C434">_xlfn.IFS(H434="","",
H434="Mål","Goalkeeper",H434="Forsvar","Defense",H434="Midtbane","Midfield",H434="Angreb","Striker",
H434="Goalkeeper","Goalkeeper",H434="Defense","Defense",H434="Midfield","Midfield",H434="Striker","Striker")</f>
        <v>Defense</v>
      </c>
      <c r="D434" t="str">
        <f t="shared" si="26"/>
        <v>3.473.000</v>
      </c>
      <c r="E434" t="str">
        <f t="shared" si="27"/>
        <v>1,6%</v>
      </c>
      <c r="F434" t="s">
        <v>275</v>
      </c>
      <c r="G434" t="s">
        <v>11</v>
      </c>
      <c r="H434" t="s">
        <v>731</v>
      </c>
      <c r="I434" t="s">
        <v>1447</v>
      </c>
      <c r="J434" t="s">
        <v>900</v>
      </c>
    </row>
    <row r="435" spans="1:10" x14ac:dyDescent="0.3">
      <c r="A435" t="str">
        <f t="shared" si="24"/>
        <v>Olivier Giroud</v>
      </c>
      <c r="B435" t="str">
        <f t="shared" si="25"/>
        <v>Chelsea</v>
      </c>
      <c r="C435" t="str" cm="1">
        <f t="array" ref="C435">_xlfn.IFS(H435="","",
H435="Mål","Goalkeeper",H435="Forsvar","Defense",H435="Midtbane","Midfield",H435="Angreb","Striker",
H435="Goalkeeper","Goalkeeper",H435="Defense","Defense",H435="Midfield","Midfield",H435="Striker","Striker")</f>
        <v>Striker</v>
      </c>
      <c r="D435" t="str">
        <f t="shared" si="26"/>
        <v>5.808.000</v>
      </c>
      <c r="E435" t="str">
        <f t="shared" si="27"/>
        <v>1,1%</v>
      </c>
      <c r="F435" t="s">
        <v>115</v>
      </c>
      <c r="G435" t="s">
        <v>3</v>
      </c>
      <c r="H435" t="s">
        <v>732</v>
      </c>
      <c r="I435" t="s">
        <v>1097</v>
      </c>
      <c r="J435" t="s">
        <v>891</v>
      </c>
    </row>
    <row r="436" spans="1:10" x14ac:dyDescent="0.3">
      <c r="A436" t="str">
        <f t="shared" si="24"/>
        <v>Jordan Pickford</v>
      </c>
      <c r="B436" t="str">
        <f t="shared" si="25"/>
        <v>Everton</v>
      </c>
      <c r="C436" t="str" cm="1">
        <f t="array" ref="C436">_xlfn.IFS(H436="","",
H436="Mål","Goalkeeper",H436="Forsvar","Defense",H436="Midtbane","Midfield",H436="Angreb","Striker",
H436="Goalkeeper","Goalkeeper",H436="Defense","Defense",H436="Midfield","Midfield",H436="Striker","Striker")</f>
        <v>Goalkeeper</v>
      </c>
      <c r="D436" t="str">
        <f t="shared" si="26"/>
        <v>6.464.000</v>
      </c>
      <c r="E436" t="str">
        <f t="shared" si="27"/>
        <v>2,6%</v>
      </c>
      <c r="F436" t="s">
        <v>344</v>
      </c>
      <c r="G436" t="s">
        <v>28</v>
      </c>
      <c r="H436" t="s">
        <v>729</v>
      </c>
      <c r="I436" t="s">
        <v>1295</v>
      </c>
      <c r="J436" t="s">
        <v>909</v>
      </c>
    </row>
    <row r="437" spans="1:10" x14ac:dyDescent="0.3">
      <c r="A437" t="str">
        <f t="shared" si="24"/>
        <v>Pierre-Emerick Aubameyang</v>
      </c>
      <c r="B437" t="str">
        <f t="shared" si="25"/>
        <v>Arsenal</v>
      </c>
      <c r="C437" t="str" cm="1">
        <f t="array" ref="C437">_xlfn.IFS(H437="","",
H437="Mål","Goalkeeper",H437="Forsvar","Defense",H437="Midtbane","Midfield",H437="Angreb","Striker",
H437="Goalkeeper","Goalkeeper",H437="Defense","Defense",H437="Midfield","Midfield",H437="Striker","Striker")</f>
        <v>Striker</v>
      </c>
      <c r="D437" t="str">
        <f t="shared" si="26"/>
        <v>9.201.000</v>
      </c>
      <c r="E437" t="str">
        <f t="shared" si="27"/>
        <v>1,8%</v>
      </c>
      <c r="F437" t="s">
        <v>129</v>
      </c>
      <c r="G437" t="s">
        <v>1</v>
      </c>
      <c r="H437" t="s">
        <v>732</v>
      </c>
      <c r="I437" t="s">
        <v>1234</v>
      </c>
      <c r="J437" t="s">
        <v>904</v>
      </c>
    </row>
    <row r="438" spans="1:10" x14ac:dyDescent="0.3">
      <c r="A438" t="str">
        <f t="shared" si="24"/>
        <v>Romaine Sawyers</v>
      </c>
      <c r="B438" t="str">
        <f t="shared" si="25"/>
        <v>West Bromwich</v>
      </c>
      <c r="C438" t="str" cm="1">
        <f t="array" ref="C438">_xlfn.IFS(H438="","",
H438="Mål","Goalkeeper",H438="Forsvar","Defense",H438="Midtbane","Midfield",H438="Angreb","Striker",
H438="Goalkeeper","Goalkeeper",H438="Defense","Defense",H438="Midfield","Midfield",H438="Striker","Striker")</f>
        <v>Midfield</v>
      </c>
      <c r="D438" t="str">
        <f t="shared" si="26"/>
        <v>2.880.000</v>
      </c>
      <c r="E438" t="str">
        <f t="shared" si="27"/>
        <v>0,0%</v>
      </c>
      <c r="F438" t="s">
        <v>609</v>
      </c>
      <c r="G438" t="s">
        <v>647</v>
      </c>
      <c r="H438" t="s">
        <v>730</v>
      </c>
      <c r="I438" t="s">
        <v>1460</v>
      </c>
      <c r="J438" t="s">
        <v>809</v>
      </c>
    </row>
    <row r="439" spans="1:10" x14ac:dyDescent="0.3">
      <c r="A439" t="str">
        <f t="shared" si="24"/>
        <v>Leif Davis</v>
      </c>
      <c r="B439" t="str">
        <f t="shared" si="25"/>
        <v>Leeds United</v>
      </c>
      <c r="C439" t="str" cm="1">
        <f t="array" ref="C439">_xlfn.IFS(H439="","",
H439="Mål","Goalkeeper",H439="Forsvar","Defense",H439="Midtbane","Midfield",H439="Angreb","Striker",
H439="Goalkeeper","Goalkeeper",H439="Defense","Defense",H439="Midfield","Midfield",H439="Striker","Striker")</f>
        <v>Defense</v>
      </c>
      <c r="D439" t="str">
        <f t="shared" si="26"/>
        <v>1.900.000</v>
      </c>
      <c r="E439" t="str">
        <f t="shared" si="27"/>
        <v>0,2%</v>
      </c>
      <c r="F439" t="s">
        <v>637</v>
      </c>
      <c r="G439" t="s">
        <v>648</v>
      </c>
      <c r="H439" t="s">
        <v>731</v>
      </c>
      <c r="I439" t="s">
        <v>1067</v>
      </c>
      <c r="J439" t="s">
        <v>885</v>
      </c>
    </row>
    <row r="440" spans="1:10" x14ac:dyDescent="0.3">
      <c r="A440" t="str">
        <f t="shared" si="24"/>
        <v>Dennis Praet</v>
      </c>
      <c r="B440" t="str">
        <f t="shared" si="25"/>
        <v>Leicester City</v>
      </c>
      <c r="C440" t="str" cm="1">
        <f t="array" ref="C440">_xlfn.IFS(H440="","",
H440="Mål","Goalkeeper",H440="Forsvar","Defense",H440="Midtbane","Midfield",H440="Angreb","Striker",
H440="Goalkeeper","Goalkeeper",H440="Defense","Defense",H440="Midfield","Midfield",H440="Striker","Striker")</f>
        <v>Midfield</v>
      </c>
      <c r="D440" t="str">
        <f t="shared" si="26"/>
        <v>4.410.000</v>
      </c>
      <c r="E440" t="str">
        <f t="shared" si="27"/>
        <v>0,1%</v>
      </c>
      <c r="F440" t="s">
        <v>297</v>
      </c>
      <c r="G440" t="s">
        <v>27</v>
      </c>
      <c r="H440" t="s">
        <v>730</v>
      </c>
      <c r="I440" t="s">
        <v>988</v>
      </c>
      <c r="J440" t="s">
        <v>884</v>
      </c>
    </row>
    <row r="441" spans="1:10" x14ac:dyDescent="0.3">
      <c r="A441" t="str">
        <f t="shared" si="24"/>
        <v>Japhet Tanganga</v>
      </c>
      <c r="B441" t="str">
        <f t="shared" si="25"/>
        <v>Tottenham</v>
      </c>
      <c r="C441" t="str" cm="1">
        <f t="array" ref="C441">_xlfn.IFS(H441="","",
H441="Mål","Goalkeeper",H441="Forsvar","Defense",H441="Midtbane","Midfield",H441="Angreb","Striker",
H441="Goalkeeper","Goalkeeper",H441="Defense","Defense",H441="Midfield","Midfield",H441="Striker","Striker")</f>
        <v>Defense</v>
      </c>
      <c r="D441" t="str">
        <f t="shared" si="26"/>
        <v>2.553.000</v>
      </c>
      <c r="E441" t="str">
        <f t="shared" si="27"/>
        <v>0,8%</v>
      </c>
      <c r="F441" t="s">
        <v>309</v>
      </c>
      <c r="G441" t="s">
        <v>5</v>
      </c>
      <c r="H441" t="s">
        <v>731</v>
      </c>
      <c r="I441" t="s">
        <v>1371</v>
      </c>
      <c r="J441" t="s">
        <v>893</v>
      </c>
    </row>
    <row r="442" spans="1:10" x14ac:dyDescent="0.3">
      <c r="A442" t="str">
        <f t="shared" si="24"/>
        <v>Liam Hughes</v>
      </c>
      <c r="B442" t="str">
        <f t="shared" si="25"/>
        <v>Liverpool</v>
      </c>
      <c r="C442" t="str" cm="1">
        <f t="array" ref="C442">_xlfn.IFS(H442="","",
H442="Mål","Goalkeeper",H442="Forsvar","Defense",H442="Midtbane","Midfield",H442="Angreb","Striker",
H442="Goalkeeper","Goalkeeper",H442="Defense","Defense",H442="Midfield","Midfield",H442="Striker","Striker")</f>
        <v>Goalkeeper</v>
      </c>
      <c r="D442" t="str">
        <f t="shared" si="26"/>
        <v>4.440.000</v>
      </c>
      <c r="E442" t="str">
        <f t="shared" si="27"/>
        <v>0,0%</v>
      </c>
      <c r="F442" t="s">
        <v>957</v>
      </c>
      <c r="G442" t="s">
        <v>20</v>
      </c>
      <c r="H442" t="s">
        <v>729</v>
      </c>
      <c r="I442" t="s">
        <v>1105</v>
      </c>
      <c r="J442" t="s">
        <v>809</v>
      </c>
    </row>
    <row r="443" spans="1:10" x14ac:dyDescent="0.3">
      <c r="A443" t="str">
        <f t="shared" si="24"/>
        <v>Mohammed Salisu</v>
      </c>
      <c r="B443" t="str">
        <f t="shared" si="25"/>
        <v>Southampton</v>
      </c>
      <c r="C443" t="str" cm="1">
        <f t="array" ref="C443">_xlfn.IFS(H443="","",
H443="Mål","Goalkeeper",H443="Forsvar","Defense",H443="Midtbane","Midfield",H443="Angreb","Striker",
H443="Goalkeeper","Goalkeeper",H443="Defense","Defense",H443="Midfield","Midfield",H443="Striker","Striker")</f>
        <v>Defense</v>
      </c>
      <c r="D443" t="str">
        <f t="shared" si="26"/>
        <v>2.489.000</v>
      </c>
      <c r="E443" t="str">
        <f t="shared" si="27"/>
        <v>0,4%</v>
      </c>
      <c r="F443" t="s">
        <v>590</v>
      </c>
      <c r="G443" t="s">
        <v>7</v>
      </c>
      <c r="H443" t="s">
        <v>731</v>
      </c>
      <c r="I443" t="s">
        <v>1481</v>
      </c>
      <c r="J443" t="s">
        <v>896</v>
      </c>
    </row>
    <row r="444" spans="1:10" x14ac:dyDescent="0.3">
      <c r="A444" t="str">
        <f t="shared" si="24"/>
        <v>Callum Hudson-Odoi</v>
      </c>
      <c r="B444" t="str">
        <f t="shared" si="25"/>
        <v>Chelsea</v>
      </c>
      <c r="C444" t="str" cm="1">
        <f t="array" ref="C444">_xlfn.IFS(H444="","",
H444="Mål","Goalkeeper",H444="Forsvar","Defense",H444="Midtbane","Midfield",H444="Angreb","Striker",
H444="Goalkeeper","Goalkeeper",H444="Defense","Defense",H444="Midfield","Midfield",H444="Striker","Striker")</f>
        <v>Striker</v>
      </c>
      <c r="D444" t="str">
        <f t="shared" si="26"/>
        <v>4.551.000</v>
      </c>
      <c r="E444" t="str">
        <f t="shared" si="27"/>
        <v>3,3%</v>
      </c>
      <c r="F444" t="s">
        <v>63</v>
      </c>
      <c r="G444" t="s">
        <v>3</v>
      </c>
      <c r="H444" t="s">
        <v>732</v>
      </c>
      <c r="I444" t="s">
        <v>1191</v>
      </c>
      <c r="J444" t="s">
        <v>911</v>
      </c>
    </row>
    <row r="445" spans="1:10" x14ac:dyDescent="0.3">
      <c r="A445" t="str">
        <f t="shared" si="24"/>
        <v>Kevin De Bruyne</v>
      </c>
      <c r="B445" t="str">
        <f t="shared" si="25"/>
        <v>Manchester City</v>
      </c>
      <c r="C445" t="str" cm="1">
        <f t="array" ref="C445">_xlfn.IFS(H445="","",
H445="Mål","Goalkeeper",H445="Forsvar","Defense",H445="Midtbane","Midfield",H445="Angreb","Striker",
H445="Goalkeeper","Goalkeeper",H445="Defense","Defense",H445="Midfield","Midfield",H445="Striker","Striker")</f>
        <v>Midfield</v>
      </c>
      <c r="D445" t="str">
        <f t="shared" si="26"/>
        <v>9.852.000</v>
      </c>
      <c r="E445" t="str">
        <f t="shared" si="27"/>
        <v>5,2%</v>
      </c>
      <c r="F445" t="s">
        <v>378</v>
      </c>
      <c r="G445" t="s">
        <v>16</v>
      </c>
      <c r="H445" t="s">
        <v>730</v>
      </c>
      <c r="I445" t="s">
        <v>1153</v>
      </c>
      <c r="J445" t="s">
        <v>1154</v>
      </c>
    </row>
    <row r="446" spans="1:10" x14ac:dyDescent="0.3">
      <c r="A446" t="str">
        <f t="shared" si="24"/>
        <v>Rodrigo Vilca</v>
      </c>
      <c r="B446" t="str">
        <f t="shared" si="25"/>
        <v>Newcastle</v>
      </c>
      <c r="C446" t="str" cm="1">
        <f t="array" ref="C446">_xlfn.IFS(H446="","",
H446="Mål","Goalkeeper",H446="Forsvar","Defense",H446="Midtbane","Midfield",H446="Angreb","Striker",
H446="Goalkeeper","Goalkeeper",H446="Defense","Defense",H446="Midfield","Midfield",H446="Striker","Striker")</f>
        <v>Midfield</v>
      </c>
      <c r="D446" t="str">
        <f t="shared" si="26"/>
        <v>2.395.000</v>
      </c>
      <c r="E446" t="str">
        <f t="shared" si="27"/>
        <v>0,0%</v>
      </c>
      <c r="F446" t="s">
        <v>734</v>
      </c>
      <c r="G446" t="s">
        <v>13</v>
      </c>
      <c r="H446" t="s">
        <v>730</v>
      </c>
      <c r="I446" t="s">
        <v>1219</v>
      </c>
      <c r="J446" t="s">
        <v>809</v>
      </c>
    </row>
    <row r="447" spans="1:10" x14ac:dyDescent="0.3">
      <c r="A447" t="str">
        <f t="shared" si="24"/>
        <v>Bernard Duarte</v>
      </c>
      <c r="B447" t="str">
        <f t="shared" si="25"/>
        <v>Everton</v>
      </c>
      <c r="C447" t="str" cm="1">
        <f t="array" ref="C447">_xlfn.IFS(H447="","",
H447="Mål","Goalkeeper",H447="Forsvar","Defense",H447="Midtbane","Midfield",H447="Angreb","Striker",
H447="Goalkeeper","Goalkeeper",H447="Defense","Defense",H447="Midfield","Midfield",H447="Striker","Striker")</f>
        <v>Striker</v>
      </c>
      <c r="D447" t="str">
        <f t="shared" si="26"/>
        <v>3.402.000</v>
      </c>
      <c r="E447" t="str">
        <f t="shared" si="27"/>
        <v>0,1%</v>
      </c>
      <c r="F447" t="s">
        <v>126</v>
      </c>
      <c r="G447" t="s">
        <v>28</v>
      </c>
      <c r="H447" t="s">
        <v>732</v>
      </c>
      <c r="I447" t="s">
        <v>1086</v>
      </c>
      <c r="J447" t="s">
        <v>884</v>
      </c>
    </row>
    <row r="448" spans="1:10" x14ac:dyDescent="0.3">
      <c r="A448" t="str">
        <f t="shared" si="24"/>
        <v>Edinson Cavani</v>
      </c>
      <c r="B448" t="str">
        <f t="shared" si="25"/>
        <v>Manchester United</v>
      </c>
      <c r="C448" t="str" cm="1">
        <f t="array" ref="C448">_xlfn.IFS(H448="","",
H448="Mål","Goalkeeper",H448="Forsvar","Defense",H448="Midtbane","Midfield",H448="Angreb","Striker",
H448="Goalkeeper","Goalkeeper",H448="Defense","Defense",H448="Midfield","Midfield",H448="Striker","Striker")</f>
        <v>Striker</v>
      </c>
      <c r="D448" t="str">
        <f t="shared" si="26"/>
        <v>7.634.000</v>
      </c>
      <c r="E448" t="str">
        <f t="shared" si="27"/>
        <v>10,3%</v>
      </c>
      <c r="F448" t="s">
        <v>742</v>
      </c>
      <c r="G448" t="s">
        <v>31</v>
      </c>
      <c r="H448" t="s">
        <v>732</v>
      </c>
      <c r="I448" t="s">
        <v>1120</v>
      </c>
      <c r="J448" t="s">
        <v>1121</v>
      </c>
    </row>
    <row r="449" spans="1:10" x14ac:dyDescent="0.3">
      <c r="A449" t="str">
        <f t="shared" si="24"/>
        <v>Nathan Trott</v>
      </c>
      <c r="B449" t="str">
        <f t="shared" si="25"/>
        <v>West Ham</v>
      </c>
      <c r="C449" t="str" cm="1">
        <f t="array" ref="C449">_xlfn.IFS(H449="","",
H449="Mål","Goalkeeper",H449="Forsvar","Defense",H449="Midtbane","Midfield",H449="Angreb","Striker",
H449="Goalkeeper","Goalkeeper",H449="Defense","Defense",H449="Midfield","Midfield",H449="Striker","Striker")</f>
        <v>Goalkeeper</v>
      </c>
      <c r="D449" t="str">
        <f t="shared" si="26"/>
        <v>3.440.000</v>
      </c>
      <c r="E449" t="str">
        <f t="shared" si="27"/>
        <v>0,0%</v>
      </c>
      <c r="F449" t="s">
        <v>952</v>
      </c>
      <c r="G449" t="s">
        <v>22</v>
      </c>
      <c r="H449" t="s">
        <v>729</v>
      </c>
      <c r="I449" t="s">
        <v>1176</v>
      </c>
      <c r="J449" t="s">
        <v>809</v>
      </c>
    </row>
    <row r="450" spans="1:10" x14ac:dyDescent="0.3">
      <c r="A450" t="str">
        <f t="shared" si="24"/>
        <v>Ademipo Odubeko</v>
      </c>
      <c r="B450" t="str">
        <f t="shared" si="25"/>
        <v>West Ham</v>
      </c>
      <c r="C450" t="str" cm="1">
        <f t="array" ref="C450">_xlfn.IFS(H450="","",
H450="Mål","Goalkeeper",H450="Forsvar","Defense",H450="Midtbane","Midfield",H450="Angreb","Striker",
H450="Goalkeeper","Goalkeeper",H450="Defense","Defense",H450="Midfield","Midfield",H450="Striker","Striker")</f>
        <v>Striker</v>
      </c>
      <c r="D450" t="str">
        <f t="shared" si="26"/>
        <v>1.900.000</v>
      </c>
      <c r="E450" t="str">
        <f t="shared" si="27"/>
        <v>0,0%</v>
      </c>
      <c r="F450" t="s">
        <v>870</v>
      </c>
      <c r="G450" t="s">
        <v>22</v>
      </c>
      <c r="H450" t="s">
        <v>732</v>
      </c>
      <c r="I450" t="s">
        <v>1067</v>
      </c>
      <c r="J450" t="s">
        <v>809</v>
      </c>
    </row>
    <row r="451" spans="1:10" x14ac:dyDescent="0.3">
      <c r="A451" t="str">
        <f t="shared" ref="A451:A514" si="28">IF(F451&lt;&gt;"",F451,"")</f>
        <v>Alfie Devine</v>
      </c>
      <c r="B451" t="str">
        <f t="shared" ref="B451:B514" si="29">IF(G451&lt;&gt;"",G451,"")</f>
        <v>Tottenham</v>
      </c>
      <c r="C451" t="str" cm="1">
        <f t="array" ref="C451">_xlfn.IFS(H451="","",
H451="Mål","Goalkeeper",H451="Forsvar","Defense",H451="Midtbane","Midfield",H451="Angreb","Striker",
H451="Goalkeeper","Goalkeeper",H451="Defense","Defense",H451="Midfield","Midfield",H451="Striker","Striker")</f>
        <v>Midfield</v>
      </c>
      <c r="D451" t="str">
        <f t="shared" ref="D451:D514" si="30">IF(I451&lt;&gt;"",I451,"")</f>
        <v>2.410.000</v>
      </c>
      <c r="E451" t="str">
        <f t="shared" ref="E451:E514" si="31">IF(J451&lt;&gt;"",J451,"")</f>
        <v>0,0%</v>
      </c>
      <c r="F451" t="s">
        <v>917</v>
      </c>
      <c r="G451" t="s">
        <v>5</v>
      </c>
      <c r="H451" t="s">
        <v>730</v>
      </c>
      <c r="I451" t="s">
        <v>985</v>
      </c>
      <c r="J451" t="s">
        <v>809</v>
      </c>
    </row>
    <row r="452" spans="1:10" x14ac:dyDescent="0.3">
      <c r="A452" t="str">
        <f t="shared" si="28"/>
        <v>Said Benrahma</v>
      </c>
      <c r="B452" t="str">
        <f t="shared" si="29"/>
        <v>West Ham</v>
      </c>
      <c r="C452" t="str" cm="1">
        <f t="array" ref="C452">_xlfn.IFS(H452="","",
H452="Mål","Goalkeeper",H452="Forsvar","Defense",H452="Midtbane","Midfield",H452="Angreb","Striker",
H452="Goalkeeper","Goalkeeper",H452="Defense","Defense",H452="Midfield","Midfield",H452="Striker","Striker")</f>
        <v>Striker</v>
      </c>
      <c r="D452" t="str">
        <f t="shared" si="30"/>
        <v>5.313.000</v>
      </c>
      <c r="E452" t="str">
        <f t="shared" si="31"/>
        <v>0,7%</v>
      </c>
      <c r="F452" t="s">
        <v>763</v>
      </c>
      <c r="G452" t="s">
        <v>22</v>
      </c>
      <c r="H452" t="s">
        <v>732</v>
      </c>
      <c r="I452" t="s">
        <v>1142</v>
      </c>
      <c r="J452" t="s">
        <v>889</v>
      </c>
    </row>
    <row r="453" spans="1:10" x14ac:dyDescent="0.3">
      <c r="A453" t="str">
        <f t="shared" si="28"/>
        <v>Dwight McNeil</v>
      </c>
      <c r="B453" t="str">
        <f t="shared" si="29"/>
        <v>Burnley</v>
      </c>
      <c r="C453" t="str" cm="1">
        <f t="array" ref="C453">_xlfn.IFS(H453="","",
H453="Mål","Goalkeeper",H453="Forsvar","Defense",H453="Midtbane","Midfield",H453="Angreb","Striker",
H453="Goalkeeper","Goalkeeper",H453="Defense","Defense",H453="Midfield","Midfield",H453="Striker","Striker")</f>
        <v>Midfield</v>
      </c>
      <c r="D453" t="str">
        <f t="shared" si="30"/>
        <v>4.176.000</v>
      </c>
      <c r="E453" t="str">
        <f t="shared" si="31"/>
        <v>0,4%</v>
      </c>
      <c r="F453" t="s">
        <v>149</v>
      </c>
      <c r="G453" t="s">
        <v>11</v>
      </c>
      <c r="H453" t="s">
        <v>730</v>
      </c>
      <c r="I453" t="s">
        <v>1237</v>
      </c>
      <c r="J453" t="s">
        <v>896</v>
      </c>
    </row>
    <row r="454" spans="1:10" x14ac:dyDescent="0.3">
      <c r="A454" t="str">
        <f t="shared" si="28"/>
        <v>Aaron Cresswell</v>
      </c>
      <c r="B454" t="str">
        <f t="shared" si="29"/>
        <v>West Ham</v>
      </c>
      <c r="C454" t="str" cm="1">
        <f t="array" ref="C454">_xlfn.IFS(H454="","",
H454="Mål","Goalkeeper",H454="Forsvar","Defense",H454="Midtbane","Midfield",H454="Angreb","Striker",
H454="Goalkeeper","Goalkeeper",H454="Defense","Defense",H454="Midfield","Midfield",H454="Striker","Striker")</f>
        <v>Defense</v>
      </c>
      <c r="D454" t="str">
        <f t="shared" si="30"/>
        <v>4.946.000</v>
      </c>
      <c r="E454" t="str">
        <f t="shared" si="31"/>
        <v>1,1%</v>
      </c>
      <c r="F454" t="s">
        <v>270</v>
      </c>
      <c r="G454" t="s">
        <v>22</v>
      </c>
      <c r="H454" t="s">
        <v>731</v>
      </c>
      <c r="I454" t="s">
        <v>1500</v>
      </c>
      <c r="J454" t="s">
        <v>891</v>
      </c>
    </row>
    <row r="455" spans="1:10" x14ac:dyDescent="0.3">
      <c r="A455" t="str">
        <f t="shared" si="28"/>
        <v>Donny van de Beek</v>
      </c>
      <c r="B455" t="str">
        <f t="shared" si="29"/>
        <v>Manchester United</v>
      </c>
      <c r="C455" t="str" cm="1">
        <f t="array" ref="C455">_xlfn.IFS(H455="","",
H455="Mål","Goalkeeper",H455="Forsvar","Defense",H455="Midtbane","Midfield",H455="Angreb","Striker",
H455="Goalkeeper","Goalkeeper",H455="Defense","Defense",H455="Midfield","Midfield",H455="Striker","Striker")</f>
        <v>Midfield</v>
      </c>
      <c r="D455" t="str">
        <f t="shared" si="30"/>
        <v>4.635.000</v>
      </c>
      <c r="E455" t="str">
        <f t="shared" si="31"/>
        <v>0,3%</v>
      </c>
      <c r="F455" t="s">
        <v>656</v>
      </c>
      <c r="G455" t="s">
        <v>31</v>
      </c>
      <c r="H455" t="s">
        <v>730</v>
      </c>
      <c r="I455" t="s">
        <v>1257</v>
      </c>
      <c r="J455" t="s">
        <v>886</v>
      </c>
    </row>
    <row r="456" spans="1:10" x14ac:dyDescent="0.3">
      <c r="A456" t="str">
        <f t="shared" si="28"/>
        <v>Martin Ødegaard</v>
      </c>
      <c r="B456" t="str">
        <f t="shared" si="29"/>
        <v>Arsenal</v>
      </c>
      <c r="C456" t="str" cm="1">
        <f t="array" ref="C456">_xlfn.IFS(H456="","",
H456="Mål","Goalkeeper",H456="Forsvar","Defense",H456="Midtbane","Midfield",H456="Angreb","Striker",
H456="Goalkeeper","Goalkeeper",H456="Defense","Defense",H456="Midfield","Midfield",H456="Striker","Striker")</f>
        <v>Midfield</v>
      </c>
      <c r="D456" t="str">
        <f t="shared" si="30"/>
        <v>4.445.000</v>
      </c>
      <c r="E456" t="str">
        <f t="shared" si="31"/>
        <v>1,6%</v>
      </c>
      <c r="F456" t="s">
        <v>914</v>
      </c>
      <c r="G456" t="s">
        <v>1</v>
      </c>
      <c r="H456" t="s">
        <v>730</v>
      </c>
      <c r="I456" t="s">
        <v>1519</v>
      </c>
      <c r="J456" t="s">
        <v>900</v>
      </c>
    </row>
    <row r="457" spans="1:10" x14ac:dyDescent="0.3">
      <c r="A457" t="str">
        <f t="shared" si="28"/>
        <v>Crysencio Summerville</v>
      </c>
      <c r="B457" t="str">
        <f t="shared" si="29"/>
        <v>Leeds United</v>
      </c>
      <c r="C457" t="str" cm="1">
        <f t="array" ref="C457">_xlfn.IFS(H457="","",
H457="Mål","Goalkeeper",H457="Forsvar","Defense",H457="Midtbane","Midfield",H457="Angreb","Striker",
H457="Goalkeeper","Goalkeeper",H457="Defense","Defense",H457="Midfield","Midfield",H457="Striker","Striker")</f>
        <v>Striker</v>
      </c>
      <c r="D457" t="str">
        <f t="shared" si="30"/>
        <v>2.475.000</v>
      </c>
      <c r="E457" t="str">
        <f t="shared" si="31"/>
        <v>0,0%</v>
      </c>
      <c r="F457" t="s">
        <v>1053</v>
      </c>
      <c r="G457" t="s">
        <v>648</v>
      </c>
      <c r="H457" t="s">
        <v>732</v>
      </c>
      <c r="I457" t="s">
        <v>1189</v>
      </c>
      <c r="J457" t="s">
        <v>809</v>
      </c>
    </row>
    <row r="458" spans="1:10" x14ac:dyDescent="0.3">
      <c r="A458" t="str">
        <f t="shared" si="28"/>
        <v>Joe Rodon</v>
      </c>
      <c r="B458" t="str">
        <f t="shared" si="29"/>
        <v>Tottenham</v>
      </c>
      <c r="C458" t="str" cm="1">
        <f t="array" ref="C458">_xlfn.IFS(H458="","",
H458="Mål","Goalkeeper",H458="Forsvar","Defense",H458="Midtbane","Midfield",H458="Angreb","Striker",
H458="Goalkeeper","Goalkeeper",H458="Defense","Defense",H458="Midfield","Midfield",H458="Striker","Striker")</f>
        <v>Defense</v>
      </c>
      <c r="D458" t="str">
        <f t="shared" si="30"/>
        <v>3.058.000</v>
      </c>
      <c r="E458" t="str">
        <f t="shared" si="31"/>
        <v>0,7%</v>
      </c>
      <c r="F458" t="s">
        <v>765</v>
      </c>
      <c r="G458" t="s">
        <v>5</v>
      </c>
      <c r="H458" t="s">
        <v>731</v>
      </c>
      <c r="I458" t="s">
        <v>1209</v>
      </c>
      <c r="J458" t="s">
        <v>889</v>
      </c>
    </row>
    <row r="459" spans="1:10" x14ac:dyDescent="0.3">
      <c r="A459" t="str">
        <f t="shared" si="28"/>
        <v>Max Sanders</v>
      </c>
      <c r="B459" t="str">
        <f t="shared" si="29"/>
        <v>Brighton and Hove</v>
      </c>
      <c r="C459" t="str" cm="1">
        <f t="array" ref="C459">_xlfn.IFS(H459="","",
H459="Mål","Goalkeeper",H459="Forsvar","Defense",H459="Midtbane","Midfield",H459="Angreb","Striker",
H459="Goalkeeper","Goalkeeper",H459="Defense","Defense",H459="Midfield","Midfield",H459="Striker","Striker")</f>
        <v>Midfield</v>
      </c>
      <c r="D459" t="str">
        <f t="shared" si="30"/>
        <v>1.900.000</v>
      </c>
      <c r="E459" t="str">
        <f t="shared" si="31"/>
        <v>0,0%</v>
      </c>
      <c r="F459" t="s">
        <v>848</v>
      </c>
      <c r="G459" t="s">
        <v>25</v>
      </c>
      <c r="H459" t="s">
        <v>730</v>
      </c>
      <c r="I459" t="s">
        <v>1067</v>
      </c>
      <c r="J459" t="s">
        <v>809</v>
      </c>
    </row>
    <row r="460" spans="1:10" x14ac:dyDescent="0.3">
      <c r="A460" t="str">
        <f t="shared" si="28"/>
        <v>Terence Kongolo</v>
      </c>
      <c r="B460" t="str">
        <f t="shared" si="29"/>
        <v>Fulham</v>
      </c>
      <c r="C460" t="str" cm="1">
        <f t="array" ref="C460">_xlfn.IFS(H460="","",
H460="Mål","Goalkeeper",H460="Forsvar","Defense",H460="Midtbane","Midfield",H460="Angreb","Striker",
H460="Goalkeeper","Goalkeeper",H460="Defense","Defense",H460="Midfield","Midfield",H460="Striker","Striker")</f>
        <v>Defense</v>
      </c>
      <c r="D460" t="str">
        <f t="shared" si="30"/>
        <v>1.869.000</v>
      </c>
      <c r="E460" t="str">
        <f t="shared" si="31"/>
        <v>0,1%</v>
      </c>
      <c r="F460" t="s">
        <v>758</v>
      </c>
      <c r="G460" t="s">
        <v>539</v>
      </c>
      <c r="H460" t="s">
        <v>731</v>
      </c>
      <c r="I460" t="s">
        <v>1429</v>
      </c>
      <c r="J460" t="s">
        <v>884</v>
      </c>
    </row>
    <row r="461" spans="1:10" x14ac:dyDescent="0.3">
      <c r="A461" t="str">
        <f t="shared" si="28"/>
        <v>Kyle Walker-Peters</v>
      </c>
      <c r="B461" t="str">
        <f t="shared" si="29"/>
        <v>Southampton</v>
      </c>
      <c r="C461" t="str" cm="1">
        <f t="array" ref="C461">_xlfn.IFS(H461="","",
H461="Mål","Goalkeeper",H461="Forsvar","Defense",H461="Midtbane","Midfield",H461="Angreb","Striker",
H461="Goalkeeper","Goalkeeper",H461="Defense","Defense",H461="Midfield","Midfield",H461="Striker","Striker")</f>
        <v>Defense</v>
      </c>
      <c r="D461" t="str">
        <f t="shared" si="30"/>
        <v>4.134.000</v>
      </c>
      <c r="E461" t="str">
        <f t="shared" si="31"/>
        <v>1,4%</v>
      </c>
      <c r="F461" t="s">
        <v>105</v>
      </c>
      <c r="G461" t="s">
        <v>7</v>
      </c>
      <c r="H461" t="s">
        <v>731</v>
      </c>
      <c r="I461" t="s">
        <v>969</v>
      </c>
      <c r="J461" t="s">
        <v>887</v>
      </c>
    </row>
    <row r="462" spans="1:10" x14ac:dyDescent="0.3">
      <c r="A462" t="str">
        <f t="shared" si="28"/>
        <v>Fabricio Agosto</v>
      </c>
      <c r="B462" t="str">
        <f t="shared" si="29"/>
        <v>Fulham</v>
      </c>
      <c r="C462" t="str" cm="1">
        <f t="array" ref="C462">_xlfn.IFS(H462="","",
H462="Mål","Goalkeeper",H462="Forsvar","Defense",H462="Midtbane","Midfield",H462="Angreb","Striker",
H462="Goalkeeper","Goalkeeper",H462="Defense","Defense",H462="Midfield","Midfield",H462="Striker","Striker")</f>
        <v>Goalkeeper</v>
      </c>
      <c r="D462" t="str">
        <f t="shared" si="30"/>
        <v>3.440.000</v>
      </c>
      <c r="E462" t="str">
        <f t="shared" si="31"/>
        <v>0,0%</v>
      </c>
      <c r="F462" t="s">
        <v>959</v>
      </c>
      <c r="G462" t="s">
        <v>539</v>
      </c>
      <c r="H462" t="s">
        <v>729</v>
      </c>
      <c r="I462" t="s">
        <v>1176</v>
      </c>
      <c r="J462" t="s">
        <v>809</v>
      </c>
    </row>
    <row r="463" spans="1:10" x14ac:dyDescent="0.3">
      <c r="A463" t="str">
        <f t="shared" si="28"/>
        <v>Pierre-Emile Højbjerg</v>
      </c>
      <c r="B463" t="str">
        <f t="shared" si="29"/>
        <v>Tottenham</v>
      </c>
      <c r="C463" t="str" cm="1">
        <f t="array" ref="C463">_xlfn.IFS(H463="","",
H463="Mål","Goalkeeper",H463="Forsvar","Defense",H463="Midtbane","Midfield",H463="Angreb","Striker",
H463="Goalkeeper","Goalkeeper",H463="Defense","Defense",H463="Midfield","Midfield",H463="Striker","Striker")</f>
        <v>Midfield</v>
      </c>
      <c r="D463" t="str">
        <f t="shared" si="30"/>
        <v>5.178.000</v>
      </c>
      <c r="E463" t="str">
        <f t="shared" si="31"/>
        <v>8,4%</v>
      </c>
      <c r="F463" t="s">
        <v>244</v>
      </c>
      <c r="G463" t="s">
        <v>5</v>
      </c>
      <c r="H463" t="s">
        <v>730</v>
      </c>
      <c r="I463" t="s">
        <v>1336</v>
      </c>
      <c r="J463" t="s">
        <v>1018</v>
      </c>
    </row>
    <row r="464" spans="1:10" x14ac:dyDescent="0.3">
      <c r="A464" t="str">
        <f t="shared" si="28"/>
        <v>Connor Wickham</v>
      </c>
      <c r="B464" t="str">
        <f t="shared" si="29"/>
        <v>Crystal Palace</v>
      </c>
      <c r="C464" t="str" cm="1">
        <f t="array" ref="C464">_xlfn.IFS(H464="","",
H464="Mål","Goalkeeper",H464="Forsvar","Defense",H464="Midtbane","Midfield",H464="Angreb","Striker",
H464="Goalkeeper","Goalkeeper",H464="Defense","Defense",H464="Midfield","Midfield",H464="Striker","Striker")</f>
        <v>Striker</v>
      </c>
      <c r="D464" t="str">
        <f t="shared" si="30"/>
        <v>2.445.000</v>
      </c>
      <c r="E464" t="str">
        <f t="shared" si="31"/>
        <v>0,0%</v>
      </c>
      <c r="F464" t="s">
        <v>961</v>
      </c>
      <c r="G464" t="s">
        <v>19</v>
      </c>
      <c r="H464" t="s">
        <v>732</v>
      </c>
      <c r="I464" t="s">
        <v>1400</v>
      </c>
      <c r="J464" t="s">
        <v>809</v>
      </c>
    </row>
    <row r="465" spans="1:10" x14ac:dyDescent="0.3">
      <c r="A465" t="str">
        <f t="shared" si="28"/>
        <v>Cole Palmer</v>
      </c>
      <c r="B465" t="str">
        <f t="shared" si="29"/>
        <v>Manchester City</v>
      </c>
      <c r="C465" t="str" cm="1">
        <f t="array" ref="C465">_xlfn.IFS(H465="","",
H465="Mål","Goalkeeper",H465="Forsvar","Defense",H465="Midtbane","Midfield",H465="Angreb","Striker",
H465="Goalkeeper","Goalkeeper",H465="Defense","Defense",H465="Midfield","Midfield",H465="Striker","Striker")</f>
        <v>Midfield</v>
      </c>
      <c r="D465" t="str">
        <f t="shared" si="30"/>
        <v>1.890.000</v>
      </c>
      <c r="E465" t="str">
        <f t="shared" si="31"/>
        <v>0,1%</v>
      </c>
      <c r="F465" t="s">
        <v>739</v>
      </c>
      <c r="G465" t="s">
        <v>16</v>
      </c>
      <c r="H465" t="s">
        <v>730</v>
      </c>
      <c r="I465" t="s">
        <v>1091</v>
      </c>
      <c r="J465" t="s">
        <v>884</v>
      </c>
    </row>
    <row r="466" spans="1:10" x14ac:dyDescent="0.3">
      <c r="A466" t="str">
        <f t="shared" si="28"/>
        <v>Steven Sessegnon</v>
      </c>
      <c r="B466" t="str">
        <f t="shared" si="29"/>
        <v>Fulham</v>
      </c>
      <c r="C466" t="str" cm="1">
        <f t="array" ref="C466">_xlfn.IFS(H466="","",
H466="Mål","Goalkeeper",H466="Forsvar","Defense",H466="Midtbane","Midfield",H466="Angreb","Striker",
H466="Goalkeeper","Goalkeeper",H466="Defense","Defense",H466="Midfield","Midfield",H466="Striker","Striker")</f>
        <v>Defense</v>
      </c>
      <c r="D466" t="str">
        <f t="shared" si="30"/>
        <v>1.890.000</v>
      </c>
      <c r="E466" t="str">
        <f t="shared" si="31"/>
        <v>0,2%</v>
      </c>
      <c r="F466" t="s">
        <v>626</v>
      </c>
      <c r="G466" t="s">
        <v>539</v>
      </c>
      <c r="H466" t="s">
        <v>731</v>
      </c>
      <c r="I466" t="s">
        <v>1091</v>
      </c>
      <c r="J466" t="s">
        <v>885</v>
      </c>
    </row>
    <row r="467" spans="1:10" x14ac:dyDescent="0.3">
      <c r="A467" t="str">
        <f t="shared" si="28"/>
        <v>Fabian Balbuena</v>
      </c>
      <c r="B467" t="str">
        <f t="shared" si="29"/>
        <v>West Ham</v>
      </c>
      <c r="C467" t="str" cm="1">
        <f t="array" ref="C467">_xlfn.IFS(H467="","",
H467="Mål","Goalkeeper",H467="Forsvar","Defense",H467="Midtbane","Midfield",H467="Angreb","Striker",
H467="Goalkeeper","Goalkeeper",H467="Defense","Defense",H467="Midfield","Midfield",H467="Striker","Striker")</f>
        <v>Defense</v>
      </c>
      <c r="D467" t="str">
        <f t="shared" si="30"/>
        <v>3.350.000</v>
      </c>
      <c r="E467" t="str">
        <f t="shared" si="31"/>
        <v>0,2%</v>
      </c>
      <c r="F467" t="s">
        <v>198</v>
      </c>
      <c r="G467" t="s">
        <v>22</v>
      </c>
      <c r="H467" t="s">
        <v>731</v>
      </c>
      <c r="I467" t="s">
        <v>1001</v>
      </c>
      <c r="J467" t="s">
        <v>885</v>
      </c>
    </row>
    <row r="468" spans="1:10" x14ac:dyDescent="0.3">
      <c r="A468" t="str">
        <f t="shared" si="28"/>
        <v>James Rodriguez</v>
      </c>
      <c r="B468" t="str">
        <f t="shared" si="29"/>
        <v>Everton</v>
      </c>
      <c r="C468" t="str" cm="1">
        <f t="array" ref="C468">_xlfn.IFS(H468="","",
H468="Mål","Goalkeeper",H468="Forsvar","Defense",H468="Midtbane","Midfield",H468="Angreb","Striker",
H468="Goalkeeper","Goalkeeper",H468="Defense","Defense",H468="Midfield","Midfield",H468="Striker","Striker")</f>
        <v>Midfield</v>
      </c>
      <c r="D468" t="str">
        <f t="shared" si="30"/>
        <v>6.988.000</v>
      </c>
      <c r="E468" t="str">
        <f t="shared" si="31"/>
        <v>0,6%</v>
      </c>
      <c r="F468" t="s">
        <v>665</v>
      </c>
      <c r="G468" t="s">
        <v>28</v>
      </c>
      <c r="H468" t="s">
        <v>730</v>
      </c>
      <c r="I468" t="s">
        <v>1379</v>
      </c>
      <c r="J468" t="s">
        <v>897</v>
      </c>
    </row>
    <row r="469" spans="1:10" x14ac:dyDescent="0.3">
      <c r="A469" t="str">
        <f t="shared" si="28"/>
        <v>Kurt Zouma</v>
      </c>
      <c r="B469" t="str">
        <f t="shared" si="29"/>
        <v>Chelsea</v>
      </c>
      <c r="C469" t="str" cm="1">
        <f t="array" ref="C469">_xlfn.IFS(H469="","",
H469="Mål","Goalkeeper",H469="Forsvar","Defense",H469="Midtbane","Midfield",H469="Angreb","Striker",
H469="Goalkeeper","Goalkeeper",H469="Defense","Defense",H469="Midfield","Midfield",H469="Striker","Striker")</f>
        <v>Defense</v>
      </c>
      <c r="D469" t="str">
        <f t="shared" si="30"/>
        <v>5.479.000</v>
      </c>
      <c r="E469" t="str">
        <f t="shared" si="31"/>
        <v>1,5%</v>
      </c>
      <c r="F469" t="s">
        <v>340</v>
      </c>
      <c r="G469" t="s">
        <v>3</v>
      </c>
      <c r="H469" t="s">
        <v>731</v>
      </c>
      <c r="I469" t="s">
        <v>1245</v>
      </c>
      <c r="J469" t="s">
        <v>905</v>
      </c>
    </row>
    <row r="470" spans="1:10" x14ac:dyDescent="0.3">
      <c r="A470" t="str">
        <f t="shared" si="28"/>
        <v>Ashley Barnes</v>
      </c>
      <c r="B470" t="str">
        <f t="shared" si="29"/>
        <v>Burnley</v>
      </c>
      <c r="C470" t="str" cm="1">
        <f t="array" ref="C470">_xlfn.IFS(H470="","",
H470="Mål","Goalkeeper",H470="Forsvar","Defense",H470="Midtbane","Midfield",H470="Angreb","Striker",
H470="Goalkeeper","Goalkeeper",H470="Defense","Defense",H470="Midfield","Midfield",H470="Striker","Striker")</f>
        <v>Striker</v>
      </c>
      <c r="D470" t="str">
        <f t="shared" si="30"/>
        <v>4.270.000</v>
      </c>
      <c r="E470" t="str">
        <f t="shared" si="31"/>
        <v>0,4%</v>
      </c>
      <c r="F470" t="s">
        <v>123</v>
      </c>
      <c r="G470" t="s">
        <v>11</v>
      </c>
      <c r="H470" t="s">
        <v>732</v>
      </c>
      <c r="I470" t="s">
        <v>1512</v>
      </c>
      <c r="J470" t="s">
        <v>896</v>
      </c>
    </row>
    <row r="471" spans="1:10" x14ac:dyDescent="0.3">
      <c r="A471" t="str">
        <f t="shared" si="28"/>
        <v>Dominic Calvert-Lewin</v>
      </c>
      <c r="B471" t="str">
        <f t="shared" si="29"/>
        <v>Everton</v>
      </c>
      <c r="C471" t="str" cm="1">
        <f t="array" ref="C471">_xlfn.IFS(H471="","",
H471="Mål","Goalkeeper",H471="Forsvar","Defense",H471="Midtbane","Midfield",H471="Angreb","Striker",
H471="Goalkeeper","Goalkeeper",H471="Defense","Defense",H471="Midfield","Midfield",H471="Striker","Striker")</f>
        <v>Striker</v>
      </c>
      <c r="D471" t="str">
        <f t="shared" si="30"/>
        <v>9.482.000</v>
      </c>
      <c r="E471" t="str">
        <f t="shared" si="31"/>
        <v>6,7%</v>
      </c>
      <c r="F471" t="s">
        <v>152</v>
      </c>
      <c r="G471" t="s">
        <v>28</v>
      </c>
      <c r="H471" t="s">
        <v>732</v>
      </c>
      <c r="I471" t="s">
        <v>1220</v>
      </c>
      <c r="J471" t="s">
        <v>1144</v>
      </c>
    </row>
    <row r="472" spans="1:10" x14ac:dyDescent="0.3">
      <c r="A472" t="str">
        <f t="shared" si="28"/>
        <v>Eric Bailly</v>
      </c>
      <c r="B472" t="str">
        <f t="shared" si="29"/>
        <v>Manchester United</v>
      </c>
      <c r="C472" t="str" cm="1">
        <f t="array" ref="C472">_xlfn.IFS(H472="","",
H472="Mål","Goalkeeper",H472="Forsvar","Defense",H472="Midtbane","Midfield",H472="Angreb","Striker",
H472="Goalkeeper","Goalkeeper",H472="Defense","Defense",H472="Midfield","Midfield",H472="Striker","Striker")</f>
        <v>Defense</v>
      </c>
      <c r="D472" t="str">
        <f t="shared" si="30"/>
        <v>2.629.000</v>
      </c>
      <c r="E472" t="str">
        <f t="shared" si="31"/>
        <v>11,8%</v>
      </c>
      <c r="F472" t="s">
        <v>480</v>
      </c>
      <c r="G472" t="s">
        <v>31</v>
      </c>
      <c r="H472" t="s">
        <v>731</v>
      </c>
      <c r="I472" t="s">
        <v>1192</v>
      </c>
      <c r="J472" t="s">
        <v>1193</v>
      </c>
    </row>
    <row r="473" spans="1:10" x14ac:dyDescent="0.3">
      <c r="A473" t="str">
        <f t="shared" si="28"/>
        <v>Tariq Lamptey</v>
      </c>
      <c r="B473" t="str">
        <f t="shared" si="29"/>
        <v>Brighton and Hove</v>
      </c>
      <c r="C473" t="str" cm="1">
        <f t="array" ref="C473">_xlfn.IFS(H473="","",
H473="Mål","Goalkeeper",H473="Forsvar","Defense",H473="Midtbane","Midfield",H473="Angreb","Striker",
H473="Goalkeeper","Goalkeeper",H473="Defense","Defense",H473="Midfield","Midfield",H473="Striker","Striker")</f>
        <v>Defense</v>
      </c>
      <c r="D473" t="str">
        <f t="shared" si="30"/>
        <v>2.900.000</v>
      </c>
      <c r="E473" t="str">
        <f t="shared" si="31"/>
        <v>0,8%</v>
      </c>
      <c r="F473" t="s">
        <v>351</v>
      </c>
      <c r="G473" t="s">
        <v>25</v>
      </c>
      <c r="H473" t="s">
        <v>731</v>
      </c>
      <c r="I473" t="s">
        <v>1012</v>
      </c>
      <c r="J473" t="s">
        <v>893</v>
      </c>
    </row>
    <row r="474" spans="1:10" x14ac:dyDescent="0.3">
      <c r="A474" t="str">
        <f t="shared" si="28"/>
        <v>Joao Moutinho</v>
      </c>
      <c r="B474" t="str">
        <f t="shared" si="29"/>
        <v>Wolverhampton</v>
      </c>
      <c r="C474" t="str" cm="1">
        <f t="array" ref="C474">_xlfn.IFS(H474="","",
H474="Mål","Goalkeeper",H474="Forsvar","Defense",H474="Midtbane","Midfield",H474="Angreb","Striker",
H474="Goalkeeper","Goalkeeper",H474="Defense","Defense",H474="Midfield","Midfield",H474="Striker","Striker")</f>
        <v>Midfield</v>
      </c>
      <c r="D474" t="str">
        <f t="shared" si="30"/>
        <v>3.860.000</v>
      </c>
      <c r="E474" t="str">
        <f t="shared" si="31"/>
        <v>1,1%</v>
      </c>
      <c r="F474" t="s">
        <v>90</v>
      </c>
      <c r="G474" t="s">
        <v>46</v>
      </c>
      <c r="H474" t="s">
        <v>730</v>
      </c>
      <c r="I474" t="s">
        <v>1201</v>
      </c>
      <c r="J474" t="s">
        <v>891</v>
      </c>
    </row>
    <row r="475" spans="1:10" x14ac:dyDescent="0.3">
      <c r="A475" t="str">
        <f t="shared" si="28"/>
        <v>Robbie Brady</v>
      </c>
      <c r="B475" t="str">
        <f t="shared" si="29"/>
        <v>Burnley</v>
      </c>
      <c r="C475" t="str" cm="1">
        <f t="array" ref="C475">_xlfn.IFS(H475="","",
H475="Mål","Goalkeeper",H475="Forsvar","Defense",H475="Midtbane","Midfield",H475="Angreb","Striker",
H475="Goalkeeper","Goalkeeper",H475="Defense","Defense",H475="Midfield","Midfield",H475="Striker","Striker")</f>
        <v>Midfield</v>
      </c>
      <c r="D475" t="str">
        <f t="shared" si="30"/>
        <v>3.061.000</v>
      </c>
      <c r="E475" t="str">
        <f t="shared" si="31"/>
        <v>0,1%</v>
      </c>
      <c r="F475" t="s">
        <v>10</v>
      </c>
      <c r="G475" t="s">
        <v>11</v>
      </c>
      <c r="H475" t="s">
        <v>730</v>
      </c>
      <c r="I475" t="s">
        <v>1301</v>
      </c>
      <c r="J475" t="s">
        <v>884</v>
      </c>
    </row>
    <row r="476" spans="1:10" x14ac:dyDescent="0.3">
      <c r="A476" t="str">
        <f t="shared" si="28"/>
        <v>Nicolas Pepe</v>
      </c>
      <c r="B476" t="str">
        <f t="shared" si="29"/>
        <v>Arsenal</v>
      </c>
      <c r="C476" t="str" cm="1">
        <f t="array" ref="C476">_xlfn.IFS(H476="","",
H476="Mål","Goalkeeper",H476="Forsvar","Defense",H476="Midtbane","Midfield",H476="Angreb","Striker",
H476="Goalkeeper","Goalkeeper",H476="Defense","Defense",H476="Midfield","Midfield",H476="Striker","Striker")</f>
        <v>Striker</v>
      </c>
      <c r="D476" t="str">
        <f t="shared" si="30"/>
        <v>5.591.000</v>
      </c>
      <c r="E476" t="str">
        <f t="shared" si="31"/>
        <v>1,8%</v>
      </c>
      <c r="F476" t="s">
        <v>60</v>
      </c>
      <c r="G476" t="s">
        <v>1</v>
      </c>
      <c r="H476" t="s">
        <v>732</v>
      </c>
      <c r="I476" t="s">
        <v>1385</v>
      </c>
      <c r="J476" t="s">
        <v>904</v>
      </c>
    </row>
    <row r="477" spans="1:10" x14ac:dyDescent="0.3">
      <c r="A477" t="str">
        <f t="shared" si="28"/>
        <v>Daniel NLundulu</v>
      </c>
      <c r="B477" t="str">
        <f t="shared" si="29"/>
        <v>Southampton</v>
      </c>
      <c r="C477" t="str" cm="1">
        <f t="array" ref="C477">_xlfn.IFS(H477="","",
H477="Mål","Goalkeeper",H477="Forsvar","Defense",H477="Midtbane","Midfield",H477="Angreb","Striker",
H477="Goalkeeper","Goalkeeper",H477="Defense","Defense",H477="Midfield","Midfield",H477="Striker","Striker")</f>
        <v>Striker</v>
      </c>
      <c r="D477" t="str">
        <f t="shared" si="30"/>
        <v>2.391.000</v>
      </c>
      <c r="E477" t="str">
        <f t="shared" si="31"/>
        <v>0,1%</v>
      </c>
      <c r="F477" t="s">
        <v>767</v>
      </c>
      <c r="G477" t="s">
        <v>7</v>
      </c>
      <c r="H477" t="s">
        <v>732</v>
      </c>
      <c r="I477" t="s">
        <v>1134</v>
      </c>
      <c r="J477" t="s">
        <v>884</v>
      </c>
    </row>
    <row r="478" spans="1:10" x14ac:dyDescent="0.3">
      <c r="A478" t="str">
        <f t="shared" si="28"/>
        <v>James Justin</v>
      </c>
      <c r="B478" t="str">
        <f t="shared" si="29"/>
        <v>Leicester City</v>
      </c>
      <c r="C478" t="str" cm="1">
        <f t="array" ref="C478">_xlfn.IFS(H478="","",
H478="Mål","Goalkeeper",H478="Forsvar","Defense",H478="Midtbane","Midfield",H478="Angreb","Striker",
H478="Goalkeeper","Goalkeeper",H478="Defense","Defense",H478="Midfield","Midfield",H478="Striker","Striker")</f>
        <v>Defense</v>
      </c>
      <c r="D478" t="str">
        <f t="shared" si="30"/>
        <v>4.930.000</v>
      </c>
      <c r="E478" t="str">
        <f t="shared" si="31"/>
        <v>0,5%</v>
      </c>
      <c r="F478" t="s">
        <v>73</v>
      </c>
      <c r="G478" t="s">
        <v>27</v>
      </c>
      <c r="H478" t="s">
        <v>731</v>
      </c>
      <c r="I478" t="s">
        <v>1085</v>
      </c>
      <c r="J478" t="s">
        <v>888</v>
      </c>
    </row>
    <row r="479" spans="1:10" x14ac:dyDescent="0.3">
      <c r="A479" t="str">
        <f t="shared" si="28"/>
        <v>Antonee Robinson</v>
      </c>
      <c r="B479" t="str">
        <f t="shared" si="29"/>
        <v>Fulham</v>
      </c>
      <c r="C479" t="str" cm="1">
        <f t="array" ref="C479">_xlfn.IFS(H479="","",
H479="Mål","Goalkeeper",H479="Forsvar","Defense",H479="Midtbane","Midfield",H479="Angreb","Striker",
H479="Goalkeeper","Goalkeeper",H479="Defense","Defense",H479="Midfield","Midfield",H479="Striker","Striker")</f>
        <v>Defense</v>
      </c>
      <c r="D479" t="str">
        <f t="shared" si="30"/>
        <v>2.980.000</v>
      </c>
      <c r="E479" t="str">
        <f t="shared" si="31"/>
        <v>0,2%</v>
      </c>
      <c r="F479" t="s">
        <v>614</v>
      </c>
      <c r="G479" t="s">
        <v>539</v>
      </c>
      <c r="H479" t="s">
        <v>731</v>
      </c>
      <c r="I479" t="s">
        <v>1437</v>
      </c>
      <c r="J479" t="s">
        <v>885</v>
      </c>
    </row>
    <row r="480" spans="1:10" x14ac:dyDescent="0.3">
      <c r="A480" t="str">
        <f t="shared" si="28"/>
        <v>David de Gea</v>
      </c>
      <c r="B480" t="str">
        <f t="shared" si="29"/>
        <v>Manchester United</v>
      </c>
      <c r="C480" t="str" cm="1">
        <f t="array" ref="C480">_xlfn.IFS(H480="","",
H480="Mål","Goalkeeper",H480="Forsvar","Defense",H480="Midtbane","Midfield",H480="Angreb","Striker",
H480="Goalkeeper","Goalkeeper",H480="Defense","Defense",H480="Midfield","Midfield",H480="Striker","Striker")</f>
        <v>Goalkeeper</v>
      </c>
      <c r="D480" t="str">
        <f t="shared" si="30"/>
        <v>6.791.000</v>
      </c>
      <c r="E480" t="str">
        <f t="shared" si="31"/>
        <v>0,6%</v>
      </c>
      <c r="F480" t="s">
        <v>266</v>
      </c>
      <c r="G480" t="s">
        <v>31</v>
      </c>
      <c r="H480" t="s">
        <v>729</v>
      </c>
      <c r="I480" t="s">
        <v>1160</v>
      </c>
      <c r="J480" t="s">
        <v>897</v>
      </c>
    </row>
    <row r="481" spans="1:10" x14ac:dyDescent="0.3">
      <c r="A481" t="str">
        <f t="shared" si="28"/>
        <v>Bertrand Traore</v>
      </c>
      <c r="B481" t="str">
        <f t="shared" si="29"/>
        <v>Aston Villa</v>
      </c>
      <c r="C481" t="str" cm="1">
        <f t="array" ref="C481">_xlfn.IFS(H481="","",
H481="Mål","Goalkeeper",H481="Forsvar","Defense",H481="Midtbane","Midfield",H481="Angreb","Striker",
H481="Goalkeeper","Goalkeeper",H481="Defense","Defense",H481="Midfield","Midfield",H481="Striker","Striker")</f>
        <v>Striker</v>
      </c>
      <c r="D481" t="str">
        <f t="shared" si="30"/>
        <v>4.308.000</v>
      </c>
      <c r="E481" t="str">
        <f t="shared" si="31"/>
        <v>12,9%</v>
      </c>
      <c r="F481" t="s">
        <v>706</v>
      </c>
      <c r="G481" t="s">
        <v>9</v>
      </c>
      <c r="H481" t="s">
        <v>732</v>
      </c>
      <c r="I481" t="s">
        <v>1163</v>
      </c>
      <c r="J481" t="s">
        <v>1294</v>
      </c>
    </row>
    <row r="482" spans="1:10" x14ac:dyDescent="0.3">
      <c r="A482" t="str">
        <f t="shared" si="28"/>
        <v>Will Ferry</v>
      </c>
      <c r="B482" t="str">
        <f t="shared" si="29"/>
        <v>Southampton</v>
      </c>
      <c r="C482" t="str" cm="1">
        <f t="array" ref="C482">_xlfn.IFS(H482="","",
H482="Mål","Goalkeeper",H482="Forsvar","Defense",H482="Midtbane","Midfield",H482="Angreb","Striker",
H482="Goalkeeper","Goalkeeper",H482="Defense","Defense",H482="Midfield","Midfield",H482="Striker","Striker")</f>
        <v>Striker</v>
      </c>
      <c r="D482" t="str">
        <f t="shared" si="30"/>
        <v>1.900.000</v>
      </c>
      <c r="E482" t="str">
        <f t="shared" si="31"/>
        <v>0,0%</v>
      </c>
      <c r="F482" t="s">
        <v>850</v>
      </c>
      <c r="G482" t="s">
        <v>7</v>
      </c>
      <c r="H482" t="s">
        <v>732</v>
      </c>
      <c r="I482" t="s">
        <v>1067</v>
      </c>
      <c r="J482" t="s">
        <v>809</v>
      </c>
    </row>
    <row r="483" spans="1:10" x14ac:dyDescent="0.3">
      <c r="A483" t="str">
        <f t="shared" si="28"/>
        <v>Jack Stephens</v>
      </c>
      <c r="B483" t="str">
        <f t="shared" si="29"/>
        <v>Southampton</v>
      </c>
      <c r="C483" t="str" cm="1">
        <f t="array" ref="C483">_xlfn.IFS(H483="","",
H483="Mål","Goalkeeper",H483="Forsvar","Defense",H483="Midtbane","Midfield",H483="Angreb","Striker",
H483="Goalkeeper","Goalkeeper",H483="Defense","Defense",H483="Midfield","Midfield",H483="Striker","Striker")</f>
        <v>Defense</v>
      </c>
      <c r="D483" t="str">
        <f t="shared" si="30"/>
        <v>2.807.000</v>
      </c>
      <c r="E483" t="str">
        <f t="shared" si="31"/>
        <v>1,2%</v>
      </c>
      <c r="F483" t="s">
        <v>141</v>
      </c>
      <c r="G483" t="s">
        <v>7</v>
      </c>
      <c r="H483" t="s">
        <v>731</v>
      </c>
      <c r="I483" t="s">
        <v>1343</v>
      </c>
      <c r="J483" t="s">
        <v>890</v>
      </c>
    </row>
    <row r="484" spans="1:10" x14ac:dyDescent="0.3">
      <c r="A484" t="str">
        <f t="shared" si="28"/>
        <v>Yves Bissouma</v>
      </c>
      <c r="B484" t="str">
        <f t="shared" si="29"/>
        <v>Brighton and Hove</v>
      </c>
      <c r="C484" t="str" cm="1">
        <f t="array" ref="C484">_xlfn.IFS(H484="","",
H484="Mål","Goalkeeper",H484="Forsvar","Defense",H484="Midtbane","Midfield",H484="Angreb","Striker",
H484="Goalkeeper","Goalkeeper",H484="Defense","Defense",H484="Midfield","Midfield",H484="Striker","Striker")</f>
        <v>Midfield</v>
      </c>
      <c r="D484" t="str">
        <f t="shared" si="30"/>
        <v>3.773.000</v>
      </c>
      <c r="E484" t="str">
        <f t="shared" si="31"/>
        <v>0,3%</v>
      </c>
      <c r="F484" t="s">
        <v>331</v>
      </c>
      <c r="G484" t="s">
        <v>25</v>
      </c>
      <c r="H484" t="s">
        <v>730</v>
      </c>
      <c r="I484" t="s">
        <v>1485</v>
      </c>
      <c r="J484" t="s">
        <v>886</v>
      </c>
    </row>
    <row r="485" spans="1:10" x14ac:dyDescent="0.3">
      <c r="A485" t="str">
        <f t="shared" si="28"/>
        <v>Charly Musonda Jr.</v>
      </c>
      <c r="B485" t="str">
        <f t="shared" si="29"/>
        <v>Chelsea</v>
      </c>
      <c r="C485" t="str" cm="1">
        <f t="array" ref="C485">_xlfn.IFS(H485="","",
H485="Mål","Goalkeeper",H485="Forsvar","Defense",H485="Midtbane","Midfield",H485="Angreb","Striker",
H485="Goalkeeper","Goalkeeper",H485="Defense","Defense",H485="Midfield","Midfield",H485="Striker","Striker")</f>
        <v>Striker</v>
      </c>
      <c r="D485" t="str">
        <f t="shared" si="30"/>
        <v>1.900.000</v>
      </c>
      <c r="E485" t="str">
        <f t="shared" si="31"/>
        <v>0,1%</v>
      </c>
      <c r="F485" t="s">
        <v>621</v>
      </c>
      <c r="G485" t="s">
        <v>3</v>
      </c>
      <c r="H485" t="s">
        <v>732</v>
      </c>
      <c r="I485" t="s">
        <v>1067</v>
      </c>
      <c r="J485" t="s">
        <v>884</v>
      </c>
    </row>
    <row r="486" spans="1:10" x14ac:dyDescent="0.3">
      <c r="A486" t="str">
        <f t="shared" si="28"/>
        <v>David McGoldrick</v>
      </c>
      <c r="B486" t="str">
        <f t="shared" si="29"/>
        <v>Sheffield United</v>
      </c>
      <c r="C486" t="str" cm="1">
        <f t="array" ref="C486">_xlfn.IFS(H486="","",
H486="Mål","Goalkeeper",H486="Forsvar","Defense",H486="Midtbane","Midfield",H486="Angreb","Striker",
H486="Goalkeeper","Goalkeeper",H486="Defense","Defense",H486="Midfield","Midfield",H486="Striker","Striker")</f>
        <v>Striker</v>
      </c>
      <c r="D486" t="str">
        <f t="shared" si="30"/>
        <v>4.327.000</v>
      </c>
      <c r="E486" t="str">
        <f t="shared" si="31"/>
        <v>0,2%</v>
      </c>
      <c r="F486" t="s">
        <v>261</v>
      </c>
      <c r="G486" t="s">
        <v>18</v>
      </c>
      <c r="H486" t="s">
        <v>732</v>
      </c>
      <c r="I486" t="s">
        <v>1399</v>
      </c>
      <c r="J486" t="s">
        <v>885</v>
      </c>
    </row>
    <row r="487" spans="1:10" x14ac:dyDescent="0.3">
      <c r="A487" t="str">
        <f t="shared" si="28"/>
        <v>Alfie Mawson</v>
      </c>
      <c r="B487" t="str">
        <f t="shared" si="29"/>
        <v>Fulham</v>
      </c>
      <c r="C487" t="str" cm="1">
        <f t="array" ref="C487">_xlfn.IFS(H487="","",
H487="Mål","Goalkeeper",H487="Forsvar","Defense",H487="Midtbane","Midfield",H487="Angreb","Striker",
H487="Goalkeeper","Goalkeeper",H487="Defense","Defense",H487="Midfield","Midfield",H487="Striker","Striker")</f>
        <v>Defense</v>
      </c>
      <c r="D487" t="str">
        <f t="shared" si="30"/>
        <v>1.965.000</v>
      </c>
      <c r="E487" t="str">
        <f t="shared" si="31"/>
        <v>0,0%</v>
      </c>
      <c r="F487" t="s">
        <v>977</v>
      </c>
      <c r="G487" t="s">
        <v>539</v>
      </c>
      <c r="H487" t="s">
        <v>731</v>
      </c>
      <c r="I487" t="s">
        <v>1047</v>
      </c>
      <c r="J487" t="s">
        <v>809</v>
      </c>
    </row>
    <row r="488" spans="1:10" x14ac:dyDescent="0.3">
      <c r="A488" t="str">
        <f t="shared" si="28"/>
        <v>Lee Grant</v>
      </c>
      <c r="B488" t="str">
        <f t="shared" si="29"/>
        <v>Manchester United</v>
      </c>
      <c r="C488" t="str" cm="1">
        <f t="array" ref="C488">_xlfn.IFS(H488="","",
H488="Mål","Goalkeeper",H488="Forsvar","Defense",H488="Midtbane","Midfield",H488="Angreb","Striker",
H488="Goalkeeper","Goalkeeper",H488="Defense","Defense",H488="Midfield","Midfield",H488="Striker","Striker")</f>
        <v>Goalkeeper</v>
      </c>
      <c r="D488" t="str">
        <f t="shared" si="30"/>
        <v>3.895.000</v>
      </c>
      <c r="E488" t="str">
        <f t="shared" si="31"/>
        <v>0,0%</v>
      </c>
      <c r="F488" t="s">
        <v>367</v>
      </c>
      <c r="G488" t="s">
        <v>31</v>
      </c>
      <c r="H488" t="s">
        <v>729</v>
      </c>
      <c r="I488" t="s">
        <v>1252</v>
      </c>
      <c r="J488" t="s">
        <v>809</v>
      </c>
    </row>
    <row r="489" spans="1:10" x14ac:dyDescent="0.3">
      <c r="A489" t="str">
        <f t="shared" si="28"/>
        <v>Allan</v>
      </c>
      <c r="B489" t="str">
        <f t="shared" si="29"/>
        <v>Everton</v>
      </c>
      <c r="C489" t="str" cm="1">
        <f t="array" ref="C489">_xlfn.IFS(H489="","",
H489="Mål","Goalkeeper",H489="Forsvar","Defense",H489="Midtbane","Midfield",H489="Angreb","Striker",
H489="Goalkeeper","Goalkeeper",H489="Defense","Defense",H489="Midfield","Midfield",H489="Striker","Striker")</f>
        <v>Midfield</v>
      </c>
      <c r="D489" t="str">
        <f t="shared" si="30"/>
        <v>4.090.000</v>
      </c>
      <c r="E489" t="str">
        <f t="shared" si="31"/>
        <v>0,7%</v>
      </c>
      <c r="F489" t="s">
        <v>662</v>
      </c>
      <c r="G489" t="s">
        <v>28</v>
      </c>
      <c r="H489" t="s">
        <v>730</v>
      </c>
      <c r="I489" t="s">
        <v>1389</v>
      </c>
      <c r="J489" t="s">
        <v>889</v>
      </c>
    </row>
    <row r="490" spans="1:10" x14ac:dyDescent="0.3">
      <c r="A490" t="str">
        <f t="shared" si="28"/>
        <v>Ashley Westwood</v>
      </c>
      <c r="B490" t="str">
        <f t="shared" si="29"/>
        <v>Burnley</v>
      </c>
      <c r="C490" t="str" cm="1">
        <f t="array" ref="C490">_xlfn.IFS(H490="","",
H490="Mål","Goalkeeper",H490="Forsvar","Defense",H490="Midtbane","Midfield",H490="Angreb","Striker",
H490="Goalkeeper","Goalkeeper",H490="Defense","Defense",H490="Midfield","Midfield",H490="Striker","Striker")</f>
        <v>Midfield</v>
      </c>
      <c r="D490" t="str">
        <f t="shared" si="30"/>
        <v>3.962.000</v>
      </c>
      <c r="E490" t="str">
        <f t="shared" si="31"/>
        <v>0,2%</v>
      </c>
      <c r="F490" t="s">
        <v>317</v>
      </c>
      <c r="G490" t="s">
        <v>11</v>
      </c>
      <c r="H490" t="s">
        <v>730</v>
      </c>
      <c r="I490" t="s">
        <v>1177</v>
      </c>
      <c r="J490" t="s">
        <v>885</v>
      </c>
    </row>
    <row r="491" spans="1:10" x14ac:dyDescent="0.3">
      <c r="A491" t="str">
        <f t="shared" si="28"/>
        <v>Granit Xhaka</v>
      </c>
      <c r="B491" t="str">
        <f t="shared" si="29"/>
        <v>Arsenal</v>
      </c>
      <c r="C491" t="str" cm="1">
        <f t="array" ref="C491">_xlfn.IFS(H491="","",
H491="Mål","Goalkeeper",H491="Forsvar","Defense",H491="Midtbane","Midfield",H491="Angreb","Striker",
H491="Goalkeeper","Goalkeeper",H491="Defense","Defense",H491="Midfield","Midfield",H491="Striker","Striker")</f>
        <v>Midfield</v>
      </c>
      <c r="D491" t="str">
        <f t="shared" si="30"/>
        <v>3.979.000</v>
      </c>
      <c r="E491" t="str">
        <f t="shared" si="31"/>
        <v>0,8%</v>
      </c>
      <c r="F491" t="s">
        <v>92</v>
      </c>
      <c r="G491" t="s">
        <v>1</v>
      </c>
      <c r="H491" t="s">
        <v>730</v>
      </c>
      <c r="I491" t="s">
        <v>1021</v>
      </c>
      <c r="J491" t="s">
        <v>893</v>
      </c>
    </row>
    <row r="492" spans="1:10" x14ac:dyDescent="0.3">
      <c r="A492" t="str">
        <f t="shared" si="28"/>
        <v>Henri Saivet</v>
      </c>
      <c r="B492" t="str">
        <f t="shared" si="29"/>
        <v>Newcastle</v>
      </c>
      <c r="C492" t="str" cm="1">
        <f t="array" ref="C492">_xlfn.IFS(H492="","",
H492="Mål","Goalkeeper",H492="Forsvar","Defense",H492="Midtbane","Midfield",H492="Angreb","Striker",
H492="Goalkeeper","Goalkeeper",H492="Defense","Defense",H492="Midfield","Midfield",H492="Striker","Striker")</f>
        <v>Midfield</v>
      </c>
      <c r="D492" t="str">
        <f t="shared" si="30"/>
        <v>1.895.000</v>
      </c>
      <c r="E492" t="str">
        <f t="shared" si="31"/>
        <v>0,1%</v>
      </c>
      <c r="F492" t="s">
        <v>337</v>
      </c>
      <c r="G492" t="s">
        <v>13</v>
      </c>
      <c r="H492" t="s">
        <v>730</v>
      </c>
      <c r="I492" t="s">
        <v>1167</v>
      </c>
      <c r="J492" t="s">
        <v>884</v>
      </c>
    </row>
    <row r="493" spans="1:10" x14ac:dyDescent="0.3">
      <c r="A493" t="str">
        <f t="shared" si="28"/>
        <v>Tosin Adarabioyo</v>
      </c>
      <c r="B493" t="str">
        <f t="shared" si="29"/>
        <v>Fulham</v>
      </c>
      <c r="C493" t="str" cm="1">
        <f t="array" ref="C493">_xlfn.IFS(H493="","",
H493="Mål","Goalkeeper",H493="Forsvar","Defense",H493="Midtbane","Midfield",H493="Angreb","Striker",
H493="Goalkeeper","Goalkeeper",H493="Defense","Defense",H493="Midfield","Midfield",H493="Striker","Striker")</f>
        <v>Defense</v>
      </c>
      <c r="D493" t="str">
        <f t="shared" si="30"/>
        <v>3.246.000</v>
      </c>
      <c r="E493" t="str">
        <f t="shared" si="31"/>
        <v>0,1%</v>
      </c>
      <c r="F493" t="s">
        <v>733</v>
      </c>
      <c r="G493" t="s">
        <v>539</v>
      </c>
      <c r="H493" t="s">
        <v>731</v>
      </c>
      <c r="I493" t="s">
        <v>1272</v>
      </c>
      <c r="J493" t="s">
        <v>884</v>
      </c>
    </row>
    <row r="494" spans="1:10" x14ac:dyDescent="0.3">
      <c r="A494" t="str">
        <f t="shared" si="28"/>
        <v>Anthony Elanga</v>
      </c>
      <c r="B494" t="str">
        <f t="shared" si="29"/>
        <v>Manchester United</v>
      </c>
      <c r="C494" t="str" cm="1">
        <f t="array" ref="C494">_xlfn.IFS(H494="","",
H494="Mål","Goalkeeper",H494="Forsvar","Defense",H494="Midtbane","Midfield",H494="Angreb","Striker",
H494="Goalkeeper","Goalkeeper",H494="Defense","Defense",H494="Midfield","Midfield",H494="Striker","Striker")</f>
        <v>Striker</v>
      </c>
      <c r="D494" t="str">
        <f t="shared" si="30"/>
        <v>1.974.000</v>
      </c>
      <c r="E494" t="str">
        <f t="shared" si="31"/>
        <v>0,0%</v>
      </c>
      <c r="F494" t="s">
        <v>1432</v>
      </c>
      <c r="G494" t="s">
        <v>31</v>
      </c>
      <c r="H494" t="s">
        <v>732</v>
      </c>
      <c r="I494" t="s">
        <v>1433</v>
      </c>
      <c r="J494" t="s">
        <v>809</v>
      </c>
    </row>
    <row r="495" spans="1:10" x14ac:dyDescent="0.3">
      <c r="A495" t="str">
        <f t="shared" si="28"/>
        <v>Cheikhou Kouyate</v>
      </c>
      <c r="B495" t="str">
        <f t="shared" si="29"/>
        <v>Crystal Palace</v>
      </c>
      <c r="C495" t="str" cm="1">
        <f t="array" ref="C495">_xlfn.IFS(H495="","",
H495="Mål","Goalkeeper",H495="Forsvar","Defense",H495="Midtbane","Midfield",H495="Angreb","Striker",
H495="Goalkeeper","Goalkeeper",H495="Defense","Defense",H495="Midfield","Midfield",H495="Striker","Striker")</f>
        <v>Midfield</v>
      </c>
      <c r="D495" t="str">
        <f t="shared" si="30"/>
        <v>3.512.000</v>
      </c>
      <c r="E495" t="str">
        <f t="shared" si="31"/>
        <v>0,1%</v>
      </c>
      <c r="F495" t="s">
        <v>293</v>
      </c>
      <c r="G495" t="s">
        <v>19</v>
      </c>
      <c r="H495" t="s">
        <v>730</v>
      </c>
      <c r="I495" t="s">
        <v>1347</v>
      </c>
      <c r="J495" t="s">
        <v>884</v>
      </c>
    </row>
    <row r="496" spans="1:10" x14ac:dyDescent="0.3">
      <c r="A496" t="str">
        <f t="shared" si="28"/>
        <v>Jason Steele</v>
      </c>
      <c r="B496" t="str">
        <f t="shared" si="29"/>
        <v>Brighton and Hove</v>
      </c>
      <c r="C496" t="str" cm="1">
        <f t="array" ref="C496">_xlfn.IFS(H496="","",
H496="Mål","Goalkeeper",H496="Forsvar","Defense",H496="Midtbane","Midfield",H496="Angreb","Striker",
H496="Goalkeeper","Goalkeeper",H496="Defense","Defense",H496="Midfield","Midfield",H496="Striker","Striker")</f>
        <v>Goalkeeper</v>
      </c>
      <c r="D496" t="str">
        <f t="shared" si="30"/>
        <v>2.900.000</v>
      </c>
      <c r="E496" t="str">
        <f t="shared" si="31"/>
        <v>0,0%</v>
      </c>
      <c r="F496" t="s">
        <v>274</v>
      </c>
      <c r="G496" t="s">
        <v>25</v>
      </c>
      <c r="H496" t="s">
        <v>729</v>
      </c>
      <c r="I496" t="s">
        <v>1012</v>
      </c>
      <c r="J496" t="s">
        <v>809</v>
      </c>
    </row>
    <row r="497" spans="1:10" x14ac:dyDescent="0.3">
      <c r="A497" t="str">
        <f t="shared" si="28"/>
        <v>Adrian del Castillo</v>
      </c>
      <c r="B497" t="str">
        <f t="shared" si="29"/>
        <v>Liverpool</v>
      </c>
      <c r="C497" t="str" cm="1">
        <f t="array" ref="C497">_xlfn.IFS(H497="","",
H497="Mål","Goalkeeper",H497="Forsvar","Defense",H497="Midtbane","Midfield",H497="Angreb","Striker",
H497="Goalkeeper","Goalkeeper",H497="Defense","Defense",H497="Midfield","Midfield",H497="Striker","Striker")</f>
        <v>Goalkeeper</v>
      </c>
      <c r="D497" t="str">
        <f t="shared" si="30"/>
        <v>6.057.000</v>
      </c>
      <c r="E497" t="str">
        <f t="shared" si="31"/>
        <v>0,0%</v>
      </c>
      <c r="F497" t="s">
        <v>159</v>
      </c>
      <c r="G497" t="s">
        <v>20</v>
      </c>
      <c r="H497" t="s">
        <v>729</v>
      </c>
      <c r="I497" t="s">
        <v>1325</v>
      </c>
      <c r="J497" t="s">
        <v>809</v>
      </c>
    </row>
    <row r="498" spans="1:10" x14ac:dyDescent="0.3">
      <c r="A498" t="str">
        <f t="shared" si="28"/>
        <v>Tim Ream</v>
      </c>
      <c r="B498" t="str">
        <f t="shared" si="29"/>
        <v>Fulham</v>
      </c>
      <c r="C498" t="str" cm="1">
        <f t="array" ref="C498">_xlfn.IFS(H498="","",
H498="Mål","Goalkeeper",H498="Forsvar","Defense",H498="Midtbane","Midfield",H498="Angreb","Striker",
H498="Goalkeeper","Goalkeeper",H498="Defense","Defense",H498="Midfield","Midfield",H498="Striker","Striker")</f>
        <v>Defense</v>
      </c>
      <c r="D498" t="str">
        <f t="shared" si="30"/>
        <v>2.409.000</v>
      </c>
      <c r="E498" t="str">
        <f t="shared" si="31"/>
        <v>0,0%</v>
      </c>
      <c r="F498" t="s">
        <v>599</v>
      </c>
      <c r="G498" t="s">
        <v>539</v>
      </c>
      <c r="H498" t="s">
        <v>731</v>
      </c>
      <c r="I498" t="s">
        <v>1392</v>
      </c>
      <c r="J498" t="s">
        <v>809</v>
      </c>
    </row>
    <row r="499" spans="1:10" x14ac:dyDescent="0.3">
      <c r="A499" t="str">
        <f t="shared" si="28"/>
        <v>James Tarkowski</v>
      </c>
      <c r="B499" t="str">
        <f t="shared" si="29"/>
        <v>Burnley</v>
      </c>
      <c r="C499" t="str" cm="1">
        <f t="array" ref="C499">_xlfn.IFS(H499="","",
H499="Mål","Goalkeeper",H499="Forsvar","Defense",H499="Midtbane","Midfield",H499="Angreb","Striker",
H499="Goalkeeper","Goalkeeper",H499="Defense","Defense",H499="Midfield","Midfield",H499="Striker","Striker")</f>
        <v>Defense</v>
      </c>
      <c r="D499" t="str">
        <f t="shared" si="30"/>
        <v>3.962.000</v>
      </c>
      <c r="E499" t="str">
        <f t="shared" si="31"/>
        <v>0,6%</v>
      </c>
      <c r="F499" t="s">
        <v>175</v>
      </c>
      <c r="G499" t="s">
        <v>11</v>
      </c>
      <c r="H499" t="s">
        <v>731</v>
      </c>
      <c r="I499" t="s">
        <v>1177</v>
      </c>
      <c r="J499" t="s">
        <v>897</v>
      </c>
    </row>
    <row r="500" spans="1:10" x14ac:dyDescent="0.3">
      <c r="A500" t="str">
        <f t="shared" si="28"/>
        <v>Kalvin Phillips</v>
      </c>
      <c r="B500" t="str">
        <f t="shared" si="29"/>
        <v>Leeds United</v>
      </c>
      <c r="C500" t="str" cm="1">
        <f t="array" ref="C500">_xlfn.IFS(H500="","",
H500="Mål","Goalkeeper",H500="Forsvar","Defense",H500="Midtbane","Midfield",H500="Angreb","Striker",
H500="Goalkeeper","Goalkeeper",H500="Defense","Defense",H500="Midfield","Midfield",H500="Striker","Striker")</f>
        <v>Midfield</v>
      </c>
      <c r="D500" t="str">
        <f t="shared" si="30"/>
        <v>3.368.000</v>
      </c>
      <c r="E500" t="str">
        <f t="shared" si="31"/>
        <v>3,6%</v>
      </c>
      <c r="F500" t="s">
        <v>611</v>
      </c>
      <c r="G500" t="s">
        <v>648</v>
      </c>
      <c r="H500" t="s">
        <v>730</v>
      </c>
      <c r="I500" t="s">
        <v>1353</v>
      </c>
      <c r="J500" t="s">
        <v>980</v>
      </c>
    </row>
    <row r="501" spans="1:10" x14ac:dyDescent="0.3">
      <c r="A501" t="str">
        <f t="shared" si="28"/>
        <v>Michael Hector</v>
      </c>
      <c r="B501" t="str">
        <f t="shared" si="29"/>
        <v>Fulham</v>
      </c>
      <c r="C501" t="str" cm="1">
        <f t="array" ref="C501">_xlfn.IFS(H501="","",
H501="Mål","Goalkeeper",H501="Forsvar","Defense",H501="Midtbane","Midfield",H501="Angreb","Striker",
H501="Goalkeeper","Goalkeeper",H501="Defense","Defense",H501="Midfield","Midfield",H501="Striker","Striker")</f>
        <v>Defense</v>
      </c>
      <c r="D501" t="str">
        <f t="shared" si="30"/>
        <v>2.390.000</v>
      </c>
      <c r="E501" t="str">
        <f t="shared" si="31"/>
        <v>0,0%</v>
      </c>
      <c r="F501" t="s">
        <v>597</v>
      </c>
      <c r="G501" t="s">
        <v>539</v>
      </c>
      <c r="H501" t="s">
        <v>731</v>
      </c>
      <c r="I501" t="s">
        <v>1112</v>
      </c>
      <c r="J501" t="s">
        <v>809</v>
      </c>
    </row>
    <row r="502" spans="1:10" x14ac:dyDescent="0.3">
      <c r="A502" t="str">
        <f t="shared" si="28"/>
        <v>Jed Steer</v>
      </c>
      <c r="B502" t="str">
        <f t="shared" si="29"/>
        <v>Aston Villa</v>
      </c>
      <c r="C502" t="str" cm="1">
        <f t="array" ref="C502">_xlfn.IFS(H502="","",
H502="Mål","Goalkeeper",H502="Forsvar","Defense",H502="Midtbane","Midfield",H502="Angreb","Striker",
H502="Goalkeeper","Goalkeeper",H502="Defense","Defense",H502="Midfield","Midfield",H502="Striker","Striker")</f>
        <v>Goalkeeper</v>
      </c>
      <c r="D502" t="str">
        <f t="shared" si="30"/>
        <v>2.390.000</v>
      </c>
      <c r="E502" t="str">
        <f t="shared" si="31"/>
        <v>4,2%</v>
      </c>
      <c r="F502" t="s">
        <v>302</v>
      </c>
      <c r="G502" t="s">
        <v>9</v>
      </c>
      <c r="H502" t="s">
        <v>729</v>
      </c>
      <c r="I502" t="s">
        <v>1112</v>
      </c>
      <c r="J502" t="s">
        <v>926</v>
      </c>
    </row>
    <row r="503" spans="1:10" x14ac:dyDescent="0.3">
      <c r="A503" t="str">
        <f t="shared" si="28"/>
        <v>Ryan Fraser</v>
      </c>
      <c r="B503" t="str">
        <f t="shared" si="29"/>
        <v>Newcastle</v>
      </c>
      <c r="C503" t="str" cm="1">
        <f t="array" ref="C503">_xlfn.IFS(H503="","",
H503="Mål","Goalkeeper",H503="Forsvar","Defense",H503="Midtbane","Midfield",H503="Angreb","Striker",
H503="Goalkeeper","Goalkeeper",H503="Defense","Defense",H503="Midfield","Midfield",H503="Striker","Striker")</f>
        <v>Midfield</v>
      </c>
      <c r="D503" t="str">
        <f t="shared" si="30"/>
        <v>3.962.000</v>
      </c>
      <c r="E503" t="str">
        <f t="shared" si="31"/>
        <v>0,1%</v>
      </c>
      <c r="F503" t="s">
        <v>669</v>
      </c>
      <c r="G503" t="s">
        <v>13</v>
      </c>
      <c r="H503" t="s">
        <v>730</v>
      </c>
      <c r="I503" t="s">
        <v>1177</v>
      </c>
      <c r="J503" t="s">
        <v>884</v>
      </c>
    </row>
    <row r="504" spans="1:10" x14ac:dyDescent="0.3">
      <c r="A504" t="str">
        <f t="shared" si="28"/>
        <v>Rhian Brewster</v>
      </c>
      <c r="B504" t="str">
        <f t="shared" si="29"/>
        <v>Sheffield United</v>
      </c>
      <c r="C504" t="str" cm="1">
        <f t="array" ref="C504">_xlfn.IFS(H504="","",
H504="Mål","Goalkeeper",H504="Forsvar","Defense",H504="Midtbane","Midfield",H504="Angreb","Striker",
H504="Goalkeeper","Goalkeeper",H504="Defense","Defense",H504="Midfield","Midfield",H504="Striker","Striker")</f>
        <v>Striker</v>
      </c>
      <c r="D504" t="str">
        <f t="shared" si="30"/>
        <v>2.465.000</v>
      </c>
      <c r="E504" t="str">
        <f t="shared" si="31"/>
        <v>0,5%</v>
      </c>
      <c r="F504" t="s">
        <v>601</v>
      </c>
      <c r="G504" t="s">
        <v>18</v>
      </c>
      <c r="H504" t="s">
        <v>732</v>
      </c>
      <c r="I504" t="s">
        <v>1011</v>
      </c>
      <c r="J504" t="s">
        <v>888</v>
      </c>
    </row>
    <row r="505" spans="1:10" x14ac:dyDescent="0.3">
      <c r="A505" t="str">
        <f t="shared" si="28"/>
        <v>N'Golo Kante</v>
      </c>
      <c r="B505" t="str">
        <f t="shared" si="29"/>
        <v>Chelsea</v>
      </c>
      <c r="C505" t="str" cm="1">
        <f t="array" ref="C505">_xlfn.IFS(H505="","",
H505="Mål","Goalkeeper",H505="Forsvar","Defense",H505="Midtbane","Midfield",H505="Angreb","Striker",
H505="Goalkeeper","Goalkeeper",H505="Defense","Defense",H505="Midfield","Midfield",H505="Striker","Striker")</f>
        <v>Midfield</v>
      </c>
      <c r="D505" t="str">
        <f t="shared" si="30"/>
        <v>4.937.000</v>
      </c>
      <c r="E505" t="str">
        <f t="shared" si="31"/>
        <v>1,5%</v>
      </c>
      <c r="F505" t="s">
        <v>245</v>
      </c>
      <c r="G505" t="s">
        <v>3</v>
      </c>
      <c r="H505" t="s">
        <v>730</v>
      </c>
      <c r="I505" t="s">
        <v>1468</v>
      </c>
      <c r="J505" t="s">
        <v>905</v>
      </c>
    </row>
    <row r="506" spans="1:10" x14ac:dyDescent="0.3">
      <c r="A506" t="str">
        <f t="shared" si="28"/>
        <v>Runar Alex Runarsson</v>
      </c>
      <c r="B506" t="str">
        <f t="shared" si="29"/>
        <v>Arsenal</v>
      </c>
      <c r="C506" t="str" cm="1">
        <f t="array" ref="C506">_xlfn.IFS(H506="","",
H506="Mål","Goalkeeper",H506="Forsvar","Defense",H506="Midtbane","Midfield",H506="Angreb","Striker",
H506="Goalkeeper","Goalkeeper",H506="Defense","Defense",H506="Midfield","Midfield",H506="Striker","Striker")</f>
        <v>Goalkeeper</v>
      </c>
      <c r="D506" t="str">
        <f t="shared" si="30"/>
        <v>3.907.000</v>
      </c>
      <c r="E506" t="str">
        <f t="shared" si="31"/>
        <v>0,0%</v>
      </c>
      <c r="F506" t="s">
        <v>707</v>
      </c>
      <c r="G506" t="s">
        <v>1</v>
      </c>
      <c r="H506" t="s">
        <v>729</v>
      </c>
      <c r="I506" t="s">
        <v>1039</v>
      </c>
      <c r="J506" t="s">
        <v>809</v>
      </c>
    </row>
    <row r="507" spans="1:10" x14ac:dyDescent="0.3">
      <c r="A507" t="str">
        <f t="shared" si="28"/>
        <v>Morgan Sanson</v>
      </c>
      <c r="B507" t="str">
        <f t="shared" si="29"/>
        <v>Aston Villa</v>
      </c>
      <c r="C507" t="str" cm="1">
        <f t="array" ref="C507">_xlfn.IFS(H507="","",
H507="Mål","Goalkeeper",H507="Forsvar","Defense",H507="Midtbane","Midfield",H507="Angreb","Striker",
H507="Goalkeeper","Goalkeeper",H507="Defense","Defense",H507="Midfield","Midfield",H507="Striker","Striker")</f>
        <v>Midfield</v>
      </c>
      <c r="D507" t="str">
        <f t="shared" si="30"/>
        <v>3.921.000</v>
      </c>
      <c r="E507" t="str">
        <f t="shared" si="31"/>
        <v>0,0%</v>
      </c>
      <c r="F507" t="s">
        <v>913</v>
      </c>
      <c r="G507" t="s">
        <v>9</v>
      </c>
      <c r="H507" t="s">
        <v>730</v>
      </c>
      <c r="I507" t="s">
        <v>1028</v>
      </c>
      <c r="J507" t="s">
        <v>809</v>
      </c>
    </row>
    <row r="508" spans="1:10" x14ac:dyDescent="0.3">
      <c r="A508" t="str">
        <f t="shared" si="28"/>
        <v>Vitinha</v>
      </c>
      <c r="B508" t="str">
        <f t="shared" si="29"/>
        <v>Wolverhampton</v>
      </c>
      <c r="C508" t="str" cm="1">
        <f t="array" ref="C508">_xlfn.IFS(H508="","",
H508="Mål","Goalkeeper",H508="Forsvar","Defense",H508="Midtbane","Midfield",H508="Angreb","Striker",
H508="Goalkeeper","Goalkeeper",H508="Defense","Defense",H508="Midfield","Midfield",H508="Striker","Striker")</f>
        <v>Midfield</v>
      </c>
      <c r="D508" t="str">
        <f t="shared" si="30"/>
        <v>2.490.000</v>
      </c>
      <c r="E508" t="str">
        <f t="shared" si="31"/>
        <v>2,3%</v>
      </c>
      <c r="F508" t="s">
        <v>674</v>
      </c>
      <c r="G508" t="s">
        <v>46</v>
      </c>
      <c r="H508" t="s">
        <v>730</v>
      </c>
      <c r="I508" t="s">
        <v>1152</v>
      </c>
      <c r="J508" t="s">
        <v>910</v>
      </c>
    </row>
    <row r="509" spans="1:10" x14ac:dyDescent="0.3">
      <c r="A509" t="str">
        <f t="shared" si="28"/>
        <v>Callum Robinson</v>
      </c>
      <c r="B509" t="str">
        <f t="shared" si="29"/>
        <v>West Bromwich</v>
      </c>
      <c r="C509" t="str" cm="1">
        <f t="array" ref="C509">_xlfn.IFS(H509="","",
H509="Mål","Goalkeeper",H509="Forsvar","Defense",H509="Midtbane","Midfield",H509="Angreb","Striker",
H509="Goalkeeper","Goalkeeper",H509="Defense","Defense",H509="Midfield","Midfield",H509="Striker","Striker")</f>
        <v>Striker</v>
      </c>
      <c r="D509" t="str">
        <f t="shared" si="30"/>
        <v>4.451.000</v>
      </c>
      <c r="E509" t="str">
        <f t="shared" si="31"/>
        <v>0,1%</v>
      </c>
      <c r="F509" t="s">
        <v>613</v>
      </c>
      <c r="G509" t="s">
        <v>647</v>
      </c>
      <c r="H509" t="s">
        <v>732</v>
      </c>
      <c r="I509" t="s">
        <v>1038</v>
      </c>
      <c r="J509" t="s">
        <v>884</v>
      </c>
    </row>
    <row r="510" spans="1:10" x14ac:dyDescent="0.3">
      <c r="A510" t="str">
        <f t="shared" si="28"/>
        <v>Alex Iwobi</v>
      </c>
      <c r="B510" t="str">
        <f t="shared" si="29"/>
        <v>Everton</v>
      </c>
      <c r="C510" t="str" cm="1">
        <f t="array" ref="C510">_xlfn.IFS(H510="","",
H510="Mål","Goalkeeper",H510="Forsvar","Defense",H510="Midtbane","Midfield",H510="Angreb","Striker",
H510="Goalkeeper","Goalkeeper",H510="Defense","Defense",H510="Midfield","Midfield",H510="Striker","Striker")</f>
        <v>Striker</v>
      </c>
      <c r="D510" t="str">
        <f t="shared" si="30"/>
        <v>3.778.000</v>
      </c>
      <c r="E510" t="str">
        <f t="shared" si="31"/>
        <v>1,7%</v>
      </c>
      <c r="F510" t="s">
        <v>279</v>
      </c>
      <c r="G510" t="s">
        <v>28</v>
      </c>
      <c r="H510" t="s">
        <v>732</v>
      </c>
      <c r="I510" t="s">
        <v>1342</v>
      </c>
      <c r="J510" t="s">
        <v>908</v>
      </c>
    </row>
    <row r="511" spans="1:10" x14ac:dyDescent="0.3">
      <c r="A511" t="str">
        <f t="shared" si="28"/>
        <v>Jeff Hendrick</v>
      </c>
      <c r="B511" t="str">
        <f t="shared" si="29"/>
        <v>Newcastle</v>
      </c>
      <c r="C511" t="str" cm="1">
        <f t="array" ref="C511">_xlfn.IFS(H511="","",
H511="Mål","Goalkeeper",H511="Forsvar","Defense",H511="Midtbane","Midfield",H511="Angreb","Striker",
H511="Goalkeeper","Goalkeeper",H511="Defense","Defense",H511="Midfield","Midfield",H511="Striker","Striker")</f>
        <v>Midfield</v>
      </c>
      <c r="D511" t="str">
        <f t="shared" si="30"/>
        <v>3.466.000</v>
      </c>
      <c r="E511" t="str">
        <f t="shared" si="31"/>
        <v>0,2%</v>
      </c>
      <c r="F511" t="s">
        <v>160</v>
      </c>
      <c r="G511" t="s">
        <v>13</v>
      </c>
      <c r="H511" t="s">
        <v>730</v>
      </c>
      <c r="I511" t="s">
        <v>1041</v>
      </c>
      <c r="J511" t="s">
        <v>885</v>
      </c>
    </row>
    <row r="512" spans="1:10" x14ac:dyDescent="0.3">
      <c r="A512" t="str">
        <f t="shared" si="28"/>
        <v>Danny Welbeck</v>
      </c>
      <c r="B512" t="str">
        <f t="shared" si="29"/>
        <v>Brighton and Hove</v>
      </c>
      <c r="C512" t="str" cm="1">
        <f t="array" ref="C512">_xlfn.IFS(H512="","",
H512="Mål","Goalkeeper",H512="Forsvar","Defense",H512="Midtbane","Midfield",H512="Angreb","Striker",
H512="Goalkeeper","Goalkeeper",H512="Defense","Defense",H512="Midfield","Midfield",H512="Striker","Striker")</f>
        <v>Striker</v>
      </c>
      <c r="D512" t="str">
        <f t="shared" si="30"/>
        <v>4.113.000</v>
      </c>
      <c r="E512" t="str">
        <f t="shared" si="31"/>
        <v>0,8%</v>
      </c>
      <c r="F512" t="s">
        <v>750</v>
      </c>
      <c r="G512" t="s">
        <v>25</v>
      </c>
      <c r="H512" t="s">
        <v>732</v>
      </c>
      <c r="I512" t="s">
        <v>1302</v>
      </c>
      <c r="J512" t="s">
        <v>893</v>
      </c>
    </row>
    <row r="513" spans="1:10" x14ac:dyDescent="0.3">
      <c r="A513" t="str">
        <f t="shared" si="28"/>
        <v>Kevin Long</v>
      </c>
      <c r="B513" t="str">
        <f t="shared" si="29"/>
        <v>Burnley</v>
      </c>
      <c r="C513" t="str" cm="1">
        <f t="array" ref="C513">_xlfn.IFS(H513="","",
H513="Mål","Goalkeeper",H513="Forsvar","Defense",H513="Midtbane","Midfield",H513="Angreb","Striker",
H513="Goalkeeper","Goalkeeper",H513="Defense","Defense",H513="Midfield","Midfield",H513="Striker","Striker")</f>
        <v>Defense</v>
      </c>
      <c r="D513" t="str">
        <f t="shared" si="30"/>
        <v>2.456.000</v>
      </c>
      <c r="E513" t="str">
        <f t="shared" si="31"/>
        <v>0,1%</v>
      </c>
      <c r="F513" t="s">
        <v>284</v>
      </c>
      <c r="G513" t="s">
        <v>11</v>
      </c>
      <c r="H513" t="s">
        <v>731</v>
      </c>
      <c r="I513" t="s">
        <v>1023</v>
      </c>
      <c r="J513" t="s">
        <v>884</v>
      </c>
    </row>
    <row r="514" spans="1:10" x14ac:dyDescent="0.3">
      <c r="A514" t="str">
        <f t="shared" si="28"/>
        <v>João Virgínia</v>
      </c>
      <c r="B514" t="str">
        <f t="shared" si="29"/>
        <v>Everton</v>
      </c>
      <c r="C514" t="str" cm="1">
        <f t="array" ref="C514">_xlfn.IFS(H514="","",
H514="Mål","Goalkeeper",H514="Forsvar","Defense",H514="Midtbane","Midfield",H514="Angreb","Striker",
H514="Goalkeeper","Goalkeeper",H514="Defense","Defense",H514="Midfield","Midfield",H514="Striker","Striker")</f>
        <v>Goalkeeper</v>
      </c>
      <c r="D514" t="str">
        <f t="shared" si="30"/>
        <v>3.397.000</v>
      </c>
      <c r="E514" t="str">
        <f t="shared" si="31"/>
        <v>0,0%</v>
      </c>
      <c r="F514" t="s">
        <v>200</v>
      </c>
      <c r="G514" t="s">
        <v>28</v>
      </c>
      <c r="H514" t="s">
        <v>729</v>
      </c>
      <c r="I514" t="s">
        <v>1006</v>
      </c>
      <c r="J514" t="s">
        <v>809</v>
      </c>
    </row>
    <row r="515" spans="1:10" x14ac:dyDescent="0.3">
      <c r="A515" t="str">
        <f t="shared" ref="A515:A573" si="32">IF(F515&lt;&gt;"",F515,"")</f>
        <v>Joshua King</v>
      </c>
      <c r="B515" t="str">
        <f t="shared" ref="B515:B573" si="33">IF(G515&lt;&gt;"",G515,"")</f>
        <v>Everton</v>
      </c>
      <c r="C515" t="str" cm="1">
        <f t="array" ref="C515">_xlfn.IFS(H515="","",
H515="Mål","Goalkeeper",H515="Forsvar","Defense",H515="Midtbane","Midfield",H515="Angreb","Striker",
H515="Goalkeeper","Goalkeeper",H515="Defense","Defense",H515="Midfield","Midfield",H515="Striker","Striker")</f>
        <v>Striker</v>
      </c>
      <c r="D515" t="str">
        <f t="shared" ref="D515:D573" si="34">IF(I515&lt;&gt;"",I515,"")</f>
        <v>4.071.000</v>
      </c>
      <c r="E515" t="str">
        <f t="shared" ref="E515:E573" si="35">IF(J515&lt;&gt;"",J515,"")</f>
        <v>0,1%</v>
      </c>
      <c r="F515" t="s">
        <v>921</v>
      </c>
      <c r="G515" t="s">
        <v>28</v>
      </c>
      <c r="H515" t="s">
        <v>732</v>
      </c>
      <c r="I515" t="s">
        <v>1448</v>
      </c>
      <c r="J515" t="s">
        <v>884</v>
      </c>
    </row>
    <row r="516" spans="1:10" x14ac:dyDescent="0.3">
      <c r="A516" t="str">
        <f t="shared" si="32"/>
        <v>Riyad Mahrez</v>
      </c>
      <c r="B516" t="str">
        <f t="shared" si="33"/>
        <v>Manchester City</v>
      </c>
      <c r="C516" t="str" cm="1">
        <f t="array" ref="C516">_xlfn.IFS(H516="","",
H516="Mål","Goalkeeper",H516="Forsvar","Defense",H516="Midtbane","Midfield",H516="Angreb","Striker",
H516="Goalkeeper","Goalkeeper",H516="Defense","Defense",H516="Midfield","Midfield",H516="Striker","Striker")</f>
        <v>Midfield</v>
      </c>
      <c r="D516" t="str">
        <f t="shared" si="34"/>
        <v>9.574.000</v>
      </c>
      <c r="E516" t="str">
        <f t="shared" si="35"/>
        <v>0,8%</v>
      </c>
      <c r="F516" t="s">
        <v>36</v>
      </c>
      <c r="G516" t="s">
        <v>16</v>
      </c>
      <c r="H516" t="s">
        <v>730</v>
      </c>
      <c r="I516" t="s">
        <v>1002</v>
      </c>
      <c r="J516" t="s">
        <v>893</v>
      </c>
    </row>
    <row r="517" spans="1:10" x14ac:dyDescent="0.3">
      <c r="A517" t="str">
        <f t="shared" si="32"/>
        <v>Harry Maguire</v>
      </c>
      <c r="B517" t="str">
        <f t="shared" si="33"/>
        <v>Manchester United</v>
      </c>
      <c r="C517" t="str" cm="1">
        <f t="array" ref="C517">_xlfn.IFS(H517="","",
H517="Mål","Goalkeeper",H517="Forsvar","Defense",H517="Midtbane","Midfield",H517="Angreb","Striker",
H517="Goalkeeper","Goalkeeper",H517="Defense","Defense",H517="Midfield","Midfield",H517="Striker","Striker")</f>
        <v>Defense</v>
      </c>
      <c r="D517" t="str">
        <f t="shared" si="34"/>
        <v>5.695.000</v>
      </c>
      <c r="E517" t="str">
        <f t="shared" si="35"/>
        <v>2,1%</v>
      </c>
      <c r="F517" t="s">
        <v>301</v>
      </c>
      <c r="G517" t="s">
        <v>31</v>
      </c>
      <c r="H517" t="s">
        <v>731</v>
      </c>
      <c r="I517" t="s">
        <v>1395</v>
      </c>
      <c r="J517" t="s">
        <v>973</v>
      </c>
    </row>
    <row r="518" spans="1:10" x14ac:dyDescent="0.3">
      <c r="A518" t="str">
        <f t="shared" si="32"/>
        <v>Vicente Guaita</v>
      </c>
      <c r="B518" t="str">
        <f t="shared" si="33"/>
        <v>Crystal Palace</v>
      </c>
      <c r="C518" t="str" cm="1">
        <f t="array" ref="C518">_xlfn.IFS(H518="","",
H518="Mål","Goalkeeper",H518="Forsvar","Defense",H518="Midtbane","Midfield",H518="Angreb","Striker",
H518="Goalkeeper","Goalkeeper",H518="Defense","Defense",H518="Midfield","Midfield",H518="Striker","Striker")</f>
        <v>Goalkeeper</v>
      </c>
      <c r="D518" t="str">
        <f t="shared" si="34"/>
        <v>4.729.000</v>
      </c>
      <c r="E518" t="str">
        <f t="shared" si="35"/>
        <v>1,7%</v>
      </c>
      <c r="F518" t="s">
        <v>319</v>
      </c>
      <c r="G518" t="s">
        <v>19</v>
      </c>
      <c r="H518" t="s">
        <v>729</v>
      </c>
      <c r="I518" t="s">
        <v>1098</v>
      </c>
      <c r="J518" t="s">
        <v>908</v>
      </c>
    </row>
    <row r="519" spans="1:10" x14ac:dyDescent="0.3">
      <c r="A519" t="str">
        <f t="shared" si="32"/>
        <v>Dean Henderson</v>
      </c>
      <c r="B519" t="str">
        <f t="shared" si="33"/>
        <v>Manchester United</v>
      </c>
      <c r="C519" t="str" cm="1">
        <f t="array" ref="C519">_xlfn.IFS(H519="","",
H519="Mål","Goalkeeper",H519="Forsvar","Defense",H519="Midtbane","Midfield",H519="Angreb","Striker",
H519="Goalkeeper","Goalkeeper",H519="Defense","Defense",H519="Midfield","Midfield",H519="Striker","Striker")</f>
        <v>Goalkeeper</v>
      </c>
      <c r="D519" t="str">
        <f t="shared" si="34"/>
        <v>6.674.000</v>
      </c>
      <c r="E519" t="str">
        <f t="shared" si="35"/>
        <v>0,4%</v>
      </c>
      <c r="F519" t="s">
        <v>103</v>
      </c>
      <c r="G519" t="s">
        <v>31</v>
      </c>
      <c r="H519" t="s">
        <v>729</v>
      </c>
      <c r="I519" t="s">
        <v>1486</v>
      </c>
      <c r="J519" t="s">
        <v>896</v>
      </c>
    </row>
    <row r="520" spans="1:10" x14ac:dyDescent="0.3">
      <c r="A520" t="str">
        <f t="shared" si="32"/>
        <v>Vontae Daley-Campbell</v>
      </c>
      <c r="B520" t="str">
        <f t="shared" si="33"/>
        <v>Leicester City</v>
      </c>
      <c r="C520" t="str" cm="1">
        <f t="array" ref="C520">_xlfn.IFS(H520="","",
H520="Mål","Goalkeeper",H520="Forsvar","Defense",H520="Midtbane","Midfield",H520="Angreb","Striker",
H520="Goalkeeper","Goalkeeper",H520="Defense","Defense",H520="Midfield","Midfield",H520="Striker","Striker")</f>
        <v>Defense</v>
      </c>
      <c r="D520" t="str">
        <f t="shared" si="34"/>
        <v>2.430.000</v>
      </c>
      <c r="E520" t="str">
        <f t="shared" si="35"/>
        <v>0,0%</v>
      </c>
      <c r="F520" t="s">
        <v>943</v>
      </c>
      <c r="G520" t="s">
        <v>27</v>
      </c>
      <c r="H520" t="s">
        <v>731</v>
      </c>
      <c r="I520" t="s">
        <v>1036</v>
      </c>
      <c r="J520" t="s">
        <v>809</v>
      </c>
    </row>
    <row r="521" spans="1:10" x14ac:dyDescent="0.3">
      <c r="A521" t="str">
        <f t="shared" si="32"/>
        <v>Helder Costa</v>
      </c>
      <c r="B521" t="str">
        <f t="shared" si="33"/>
        <v>Leeds United</v>
      </c>
      <c r="C521" t="str" cm="1">
        <f t="array" ref="C521">_xlfn.IFS(H521="","",
H521="Mål","Goalkeeper",H521="Forsvar","Defense",H521="Midtbane","Midfield",H521="Angreb","Striker",
H521="Goalkeeper","Goalkeeper",H521="Defense","Defense",H521="Midfield","Midfield",H521="Striker","Striker")</f>
        <v>Midfield</v>
      </c>
      <c r="D521" t="str">
        <f t="shared" si="34"/>
        <v>3.764.000</v>
      </c>
      <c r="E521" t="str">
        <f t="shared" si="35"/>
        <v>0,4%</v>
      </c>
      <c r="F521" t="s">
        <v>585</v>
      </c>
      <c r="G521" t="s">
        <v>648</v>
      </c>
      <c r="H521" t="s">
        <v>730</v>
      </c>
      <c r="I521" t="s">
        <v>1305</v>
      </c>
      <c r="J521" t="s">
        <v>896</v>
      </c>
    </row>
    <row r="522" spans="1:10" x14ac:dyDescent="0.3">
      <c r="A522" t="str">
        <f t="shared" si="32"/>
        <v>Kgaogelo Chauke</v>
      </c>
      <c r="B522" t="str">
        <f t="shared" si="33"/>
        <v>Southampton</v>
      </c>
      <c r="C522" t="str" cm="1">
        <f t="array" ref="C522">_xlfn.IFS(H522="","",
H522="Mål","Goalkeeper",H522="Forsvar","Defense",H522="Midtbane","Midfield",H522="Angreb","Striker",
H522="Goalkeeper","Goalkeeper",H522="Defense","Defense",H522="Midfield","Midfield",H522="Striker","Striker")</f>
        <v>Midfield</v>
      </c>
      <c r="D522" t="str">
        <f t="shared" si="34"/>
        <v>1.900.000</v>
      </c>
      <c r="E522" t="str">
        <f t="shared" si="35"/>
        <v>0,0%</v>
      </c>
      <c r="F522" t="s">
        <v>849</v>
      </c>
      <c r="G522" t="s">
        <v>7</v>
      </c>
      <c r="H522" t="s">
        <v>730</v>
      </c>
      <c r="I522" t="s">
        <v>1067</v>
      </c>
      <c r="J522" t="s">
        <v>809</v>
      </c>
    </row>
    <row r="523" spans="1:10" x14ac:dyDescent="0.3">
      <c r="A523" t="str">
        <f t="shared" si="32"/>
        <v>Karlo Ziger</v>
      </c>
      <c r="B523" t="str">
        <f t="shared" si="33"/>
        <v>Chelsea</v>
      </c>
      <c r="C523" t="str" cm="1">
        <f t="array" ref="C523">_xlfn.IFS(H523="","",
H523="Mål","Goalkeeper",H523="Forsvar","Defense",H523="Midtbane","Midfield",H523="Angreb","Striker",
H523="Goalkeeper","Goalkeeper",H523="Defense","Defense",H523="Midfield","Midfield",H523="Striker","Striker")</f>
        <v>Goalkeeper</v>
      </c>
      <c r="D523" t="str">
        <f t="shared" si="34"/>
        <v>3.900.000</v>
      </c>
      <c r="E523" t="str">
        <f t="shared" si="35"/>
        <v>0,0%</v>
      </c>
      <c r="F523" t="s">
        <v>760</v>
      </c>
      <c r="G523" t="s">
        <v>3</v>
      </c>
      <c r="H523" t="s">
        <v>729</v>
      </c>
      <c r="I523" t="s">
        <v>1096</v>
      </c>
      <c r="J523" t="s">
        <v>809</v>
      </c>
    </row>
    <row r="524" spans="1:10" x14ac:dyDescent="0.3">
      <c r="A524" t="str">
        <f t="shared" si="32"/>
        <v>Matheus Pereira</v>
      </c>
      <c r="B524" t="str">
        <f t="shared" si="33"/>
        <v>West Bromwich</v>
      </c>
      <c r="C524" t="str" cm="1">
        <f t="array" ref="C524">_xlfn.IFS(H524="","",
H524="Mål","Goalkeeper",H524="Forsvar","Defense",H524="Midtbane","Midfield",H524="Angreb","Striker",
H524="Goalkeeper","Goalkeeper",H524="Defense","Defense",H524="Midfield","Midfield",H524="Striker","Striker")</f>
        <v>Midfield</v>
      </c>
      <c r="D524" t="str">
        <f t="shared" si="34"/>
        <v>5.654.000</v>
      </c>
      <c r="E524" t="str">
        <f t="shared" si="35"/>
        <v>1,2%</v>
      </c>
      <c r="F524" t="s">
        <v>544</v>
      </c>
      <c r="G524" t="s">
        <v>647</v>
      </c>
      <c r="H524" t="s">
        <v>730</v>
      </c>
      <c r="I524" t="s">
        <v>1387</v>
      </c>
      <c r="J524" t="s">
        <v>890</v>
      </c>
    </row>
    <row r="525" spans="1:10" x14ac:dyDescent="0.3">
      <c r="A525" t="str">
        <f t="shared" si="32"/>
        <v>Teddy Jenks</v>
      </c>
      <c r="B525" t="str">
        <f t="shared" si="33"/>
        <v>Brighton and Hove</v>
      </c>
      <c r="C525" t="str" cm="1">
        <f t="array" ref="C525">_xlfn.IFS(H525="","",
H525="Mål","Goalkeeper",H525="Forsvar","Defense",H525="Midtbane","Midfield",H525="Angreb","Striker",
H525="Goalkeeper","Goalkeeper",H525="Defense","Defense",H525="Midfield","Midfield",H525="Striker","Striker")</f>
        <v>Midfield</v>
      </c>
      <c r="D525" t="str">
        <f t="shared" si="34"/>
        <v>1.900.000</v>
      </c>
      <c r="E525" t="str">
        <f t="shared" si="35"/>
        <v>0,0%</v>
      </c>
      <c r="F525" t="s">
        <v>865</v>
      </c>
      <c r="G525" t="s">
        <v>25</v>
      </c>
      <c r="H525" t="s">
        <v>730</v>
      </c>
      <c r="I525" t="s">
        <v>1067</v>
      </c>
      <c r="J525" t="s">
        <v>809</v>
      </c>
    </row>
    <row r="526" spans="1:10" x14ac:dyDescent="0.3">
      <c r="A526" t="str">
        <f t="shared" si="32"/>
        <v>Tomas Soucek</v>
      </c>
      <c r="B526" t="str">
        <f t="shared" si="33"/>
        <v>West Ham</v>
      </c>
      <c r="C526" t="str" cm="1">
        <f t="array" ref="C526">_xlfn.IFS(H526="","",
H526="Mål","Goalkeeper",H526="Forsvar","Defense",H526="Midtbane","Midfield",H526="Angreb","Striker",
H526="Goalkeeper","Goalkeeper",H526="Defense","Defense",H526="Midfield","Midfield",H526="Striker","Striker")</f>
        <v>Midfield</v>
      </c>
      <c r="D526" t="str">
        <f t="shared" si="34"/>
        <v>5.482.000</v>
      </c>
      <c r="E526" t="str">
        <f t="shared" si="35"/>
        <v>12,4%</v>
      </c>
      <c r="F526" t="s">
        <v>227</v>
      </c>
      <c r="G526" t="s">
        <v>22</v>
      </c>
      <c r="H526" t="s">
        <v>730</v>
      </c>
      <c r="I526" t="s">
        <v>1366</v>
      </c>
      <c r="J526" t="s">
        <v>1525</v>
      </c>
    </row>
    <row r="527" spans="1:10" x14ac:dyDescent="0.3">
      <c r="A527" t="str">
        <f t="shared" si="32"/>
        <v>Carlos Vinicius</v>
      </c>
      <c r="B527" t="str">
        <f t="shared" si="33"/>
        <v>Tottenham</v>
      </c>
      <c r="C527" t="str" cm="1">
        <f t="array" ref="C527">_xlfn.IFS(H527="","",
H527="Mål","Goalkeeper",H527="Forsvar","Defense",H527="Midtbane","Midfield",H527="Angreb","Striker",
H527="Goalkeeper","Goalkeeper",H527="Defense","Defense",H527="Midfield","Midfield",H527="Striker","Striker")</f>
        <v>Striker</v>
      </c>
      <c r="D527" t="str">
        <f t="shared" si="34"/>
        <v>4.668.000</v>
      </c>
      <c r="E527" t="str">
        <f t="shared" si="35"/>
        <v>0,3%</v>
      </c>
      <c r="F527" t="s">
        <v>747</v>
      </c>
      <c r="G527" t="s">
        <v>5</v>
      </c>
      <c r="H527" t="s">
        <v>732</v>
      </c>
      <c r="I527" t="s">
        <v>1233</v>
      </c>
      <c r="J527" t="s">
        <v>886</v>
      </c>
    </row>
    <row r="528" spans="1:10" x14ac:dyDescent="0.3">
      <c r="A528" t="str">
        <f t="shared" si="32"/>
        <v>Bailey Peacock-Farrell</v>
      </c>
      <c r="B528" t="str">
        <f t="shared" si="33"/>
        <v>Burnley</v>
      </c>
      <c r="C528" t="str" cm="1">
        <f t="array" ref="C528">_xlfn.IFS(H528="","",
H528="Mål","Goalkeeper",H528="Forsvar","Defense",H528="Midtbane","Midfield",H528="Angreb","Striker",
H528="Goalkeeper","Goalkeeper",H528="Defense","Defense",H528="Midfield","Midfield",H528="Striker","Striker")</f>
        <v>Goalkeeper</v>
      </c>
      <c r="D528" t="str">
        <f t="shared" si="34"/>
        <v>3.359.000</v>
      </c>
      <c r="E528" t="str">
        <f t="shared" si="35"/>
        <v>0,1%</v>
      </c>
      <c r="F528" t="s">
        <v>224</v>
      </c>
      <c r="G528" t="s">
        <v>11</v>
      </c>
      <c r="H528" t="s">
        <v>729</v>
      </c>
      <c r="I528" t="s">
        <v>1132</v>
      </c>
      <c r="J528" t="s">
        <v>884</v>
      </c>
    </row>
    <row r="529" spans="1:10" x14ac:dyDescent="0.3">
      <c r="A529" t="str">
        <f t="shared" si="32"/>
        <v>James Milner</v>
      </c>
      <c r="B529" t="str">
        <f t="shared" si="33"/>
        <v>Liverpool</v>
      </c>
      <c r="C529" t="str" cm="1">
        <f t="array" ref="C529">_xlfn.IFS(H529="","",
H529="Mål","Goalkeeper",H529="Forsvar","Defense",H529="Midtbane","Midfield",H529="Angreb","Striker",
H529="Goalkeeper","Goalkeeper",H529="Defense","Defense",H529="Midfield","Midfield",H529="Striker","Striker")</f>
        <v>Midfield</v>
      </c>
      <c r="D529" t="str">
        <f t="shared" si="34"/>
        <v>4.243.000</v>
      </c>
      <c r="E529" t="str">
        <f t="shared" si="35"/>
        <v>0,6%</v>
      </c>
      <c r="F529" t="s">
        <v>65</v>
      </c>
      <c r="G529" t="s">
        <v>20</v>
      </c>
      <c r="H529" t="s">
        <v>730</v>
      </c>
      <c r="I529" t="s">
        <v>1417</v>
      </c>
      <c r="J529" t="s">
        <v>897</v>
      </c>
    </row>
    <row r="530" spans="1:10" x14ac:dyDescent="0.3">
      <c r="A530" t="str">
        <f t="shared" si="32"/>
        <v>Reece Hannam</v>
      </c>
      <c r="B530" t="str">
        <f t="shared" si="33"/>
        <v>Crystal Palace</v>
      </c>
      <c r="C530" t="str" cm="1">
        <f t="array" ref="C530">_xlfn.IFS(H530="","",
H530="Mål","Goalkeeper",H530="Forsvar","Defense",H530="Midtbane","Midfield",H530="Angreb","Striker",
H530="Goalkeeper","Goalkeeper",H530="Defense","Defense",H530="Midfield","Midfield",H530="Striker","Striker")</f>
        <v>Defense</v>
      </c>
      <c r="D530" t="str">
        <f t="shared" si="34"/>
        <v>1.940.000</v>
      </c>
      <c r="E530" t="str">
        <f t="shared" si="35"/>
        <v>0,0%</v>
      </c>
      <c r="F530" t="s">
        <v>956</v>
      </c>
      <c r="G530" t="s">
        <v>19</v>
      </c>
      <c r="H530" t="s">
        <v>731</v>
      </c>
      <c r="I530" t="s">
        <v>954</v>
      </c>
      <c r="J530" t="s">
        <v>809</v>
      </c>
    </row>
    <row r="531" spans="1:10" x14ac:dyDescent="0.3">
      <c r="A531" t="str">
        <f t="shared" si="32"/>
        <v>Patrick Bamford</v>
      </c>
      <c r="B531" t="str">
        <f t="shared" si="33"/>
        <v>Leeds United</v>
      </c>
      <c r="C531" t="str" cm="1">
        <f t="array" ref="C531">_xlfn.IFS(H531="","",
H531="Mål","Goalkeeper",H531="Forsvar","Defense",H531="Midtbane","Midfield",H531="Angreb","Striker",
H531="Goalkeeper","Goalkeeper",H531="Defense","Defense",H531="Midfield","Midfield",H531="Striker","Striker")</f>
        <v>Striker</v>
      </c>
      <c r="D531" t="str">
        <f t="shared" si="34"/>
        <v>7.466.000</v>
      </c>
      <c r="E531" t="str">
        <f t="shared" si="35"/>
        <v>18,9%</v>
      </c>
      <c r="F531" t="s">
        <v>553</v>
      </c>
      <c r="G531" t="s">
        <v>648</v>
      </c>
      <c r="H531" t="s">
        <v>732</v>
      </c>
      <c r="I531" t="s">
        <v>1088</v>
      </c>
      <c r="J531" t="s">
        <v>1089</v>
      </c>
    </row>
    <row r="532" spans="1:10" x14ac:dyDescent="0.3">
      <c r="A532" t="str">
        <f t="shared" si="32"/>
        <v>Lucas Digne</v>
      </c>
      <c r="B532" t="str">
        <f t="shared" si="33"/>
        <v>Everton</v>
      </c>
      <c r="C532" t="str" cm="1">
        <f t="array" ref="C532">_xlfn.IFS(H532="","",
H532="Mål","Goalkeeper",H532="Forsvar","Defense",H532="Midtbane","Midfield",H532="Angreb","Striker",
H532="Goalkeeper","Goalkeeper",H532="Defense","Defense",H532="Midfield","Midfield",H532="Striker","Striker")</f>
        <v>Defense</v>
      </c>
      <c r="D532" t="str">
        <f t="shared" si="34"/>
        <v>5.308.000</v>
      </c>
      <c r="E532" t="str">
        <f t="shared" si="35"/>
        <v>3,7%</v>
      </c>
      <c r="F532" t="s">
        <v>239</v>
      </c>
      <c r="G532" t="s">
        <v>28</v>
      </c>
      <c r="H532" t="s">
        <v>731</v>
      </c>
      <c r="I532" t="s">
        <v>1003</v>
      </c>
      <c r="J532" t="s">
        <v>903</v>
      </c>
    </row>
    <row r="533" spans="1:10" x14ac:dyDescent="0.3">
      <c r="A533" t="str">
        <f t="shared" si="32"/>
        <v>James Ward-Prowse</v>
      </c>
      <c r="B533" t="str">
        <f t="shared" si="33"/>
        <v>Southampton</v>
      </c>
      <c r="C533" t="str" cm="1">
        <f t="array" ref="C533">_xlfn.IFS(H533="","",
H533="Mål","Goalkeeper",H533="Forsvar","Defense",H533="Midtbane","Midfield",H533="Angreb","Striker",
H533="Goalkeeper","Goalkeeper",H533="Defense","Defense",H533="Midfield","Midfield",H533="Striker","Striker")</f>
        <v>Midfield</v>
      </c>
      <c r="D533" t="str">
        <f t="shared" si="34"/>
        <v>6.052.000</v>
      </c>
      <c r="E533" t="str">
        <f t="shared" si="35"/>
        <v>3,3%</v>
      </c>
      <c r="F533" t="s">
        <v>120</v>
      </c>
      <c r="G533" t="s">
        <v>7</v>
      </c>
      <c r="H533" t="s">
        <v>730</v>
      </c>
      <c r="I533" t="s">
        <v>1364</v>
      </c>
      <c r="J533" t="s">
        <v>911</v>
      </c>
    </row>
    <row r="534" spans="1:10" x14ac:dyDescent="0.3">
      <c r="A534" t="str">
        <f t="shared" si="32"/>
        <v>Max Lowe</v>
      </c>
      <c r="B534" t="str">
        <f t="shared" si="33"/>
        <v>Sheffield United</v>
      </c>
      <c r="C534" t="str" cm="1">
        <f t="array" ref="C534">_xlfn.IFS(H534="","",
H534="Mål","Goalkeeper",H534="Forsvar","Defense",H534="Midtbane","Midfield",H534="Angreb","Striker",
H534="Goalkeeper","Goalkeeper",H534="Defense","Defense",H534="Midfield","Midfield",H534="Striker","Striker")</f>
        <v>Defense</v>
      </c>
      <c r="D534" t="str">
        <f t="shared" si="34"/>
        <v>2.438.000</v>
      </c>
      <c r="E534" t="str">
        <f t="shared" si="35"/>
        <v>0,0%</v>
      </c>
      <c r="F534" t="s">
        <v>680</v>
      </c>
      <c r="G534" t="s">
        <v>18</v>
      </c>
      <c r="H534" t="s">
        <v>731</v>
      </c>
      <c r="I534" t="s">
        <v>1335</v>
      </c>
      <c r="J534" t="s">
        <v>809</v>
      </c>
    </row>
    <row r="535" spans="1:10" x14ac:dyDescent="0.3">
      <c r="A535" t="str">
        <f t="shared" si="32"/>
        <v>Denis Odoi</v>
      </c>
      <c r="B535" t="str">
        <f t="shared" si="33"/>
        <v>Fulham</v>
      </c>
      <c r="C535" t="str" cm="1">
        <f t="array" ref="C535">_xlfn.IFS(H535="","",
H535="Mål","Goalkeeper",H535="Forsvar","Defense",H535="Midtbane","Midfield",H535="Angreb","Striker",
H535="Goalkeeper","Goalkeeper",H535="Defense","Defense",H535="Midfield","Midfield",H535="Striker","Striker")</f>
        <v>Defense</v>
      </c>
      <c r="D535" t="str">
        <f t="shared" si="34"/>
        <v>2.390.000</v>
      </c>
      <c r="E535" t="str">
        <f t="shared" si="35"/>
        <v>0,0%</v>
      </c>
      <c r="F535" t="s">
        <v>598</v>
      </c>
      <c r="G535" t="s">
        <v>539</v>
      </c>
      <c r="H535" t="s">
        <v>731</v>
      </c>
      <c r="I535" t="s">
        <v>1112</v>
      </c>
      <c r="J535" t="s">
        <v>809</v>
      </c>
    </row>
    <row r="536" spans="1:10" x14ac:dyDescent="0.3">
      <c r="A536" t="str">
        <f t="shared" si="32"/>
        <v>Fernandinho</v>
      </c>
      <c r="B536" t="str">
        <f t="shared" si="33"/>
        <v>Manchester City</v>
      </c>
      <c r="C536" t="str" cm="1">
        <f t="array" ref="C536">_xlfn.IFS(H536="","",
H536="Mål","Goalkeeper",H536="Forsvar","Defense",H536="Midtbane","Midfield",H536="Angreb","Striker",
H536="Goalkeeper","Goalkeeper",H536="Defense","Defense",H536="Midfield","Midfield",H536="Striker","Striker")</f>
        <v>Midfield</v>
      </c>
      <c r="D536" t="str">
        <f t="shared" si="34"/>
        <v>3.848.000</v>
      </c>
      <c r="E536" t="str">
        <f t="shared" si="35"/>
        <v>1,2%</v>
      </c>
      <c r="F536" t="s">
        <v>260</v>
      </c>
      <c r="G536" t="s">
        <v>16</v>
      </c>
      <c r="H536" t="s">
        <v>730</v>
      </c>
      <c r="I536" t="s">
        <v>1372</v>
      </c>
      <c r="J536" t="s">
        <v>890</v>
      </c>
    </row>
    <row r="537" spans="1:10" x14ac:dyDescent="0.3">
      <c r="A537" t="str">
        <f t="shared" si="32"/>
        <v>Theo Corbeanu</v>
      </c>
      <c r="B537" t="str">
        <f t="shared" si="33"/>
        <v>Wolverhampton</v>
      </c>
      <c r="C537" t="str" cm="1">
        <f t="array" ref="C537">_xlfn.IFS(H537="","",
H537="Mål","Goalkeeper",H537="Forsvar","Defense",H537="Midtbane","Midfield",H537="Angreb","Striker",
H537="Goalkeeper","Goalkeeper",H537="Defense","Defense",H537="Midfield","Midfield",H537="Striker","Striker")</f>
        <v>Striker</v>
      </c>
      <c r="D537" t="str">
        <f t="shared" si="34"/>
        <v>2.397.000</v>
      </c>
      <c r="E537" t="str">
        <f t="shared" si="35"/>
        <v>0,0%</v>
      </c>
      <c r="F537" t="s">
        <v>797</v>
      </c>
      <c r="G537" t="s">
        <v>46</v>
      </c>
      <c r="H537" t="s">
        <v>732</v>
      </c>
      <c r="I537" t="s">
        <v>1123</v>
      </c>
      <c r="J537" t="s">
        <v>809</v>
      </c>
    </row>
    <row r="538" spans="1:10" x14ac:dyDescent="0.3">
      <c r="A538" t="str">
        <f t="shared" si="32"/>
        <v>Odion Ighalo</v>
      </c>
      <c r="B538" t="str">
        <f t="shared" si="33"/>
        <v>Manchester United</v>
      </c>
      <c r="C538" t="str" cm="1">
        <f t="array" ref="C538">_xlfn.IFS(H538="","",
H538="Mål","Goalkeeper",H538="Forsvar","Defense",H538="Midtbane","Midfield",H538="Angreb","Striker",
H538="Goalkeeper","Goalkeeper",H538="Defense","Defense",H538="Midfield","Midfield",H538="Striker","Striker")</f>
        <v>Striker</v>
      </c>
      <c r="D538" t="str">
        <f t="shared" si="34"/>
        <v>2.395.000</v>
      </c>
      <c r="E538" t="str">
        <f t="shared" si="35"/>
        <v>0,1%</v>
      </c>
      <c r="F538" t="s">
        <v>475</v>
      </c>
      <c r="G538" t="s">
        <v>31</v>
      </c>
      <c r="H538" t="s">
        <v>732</v>
      </c>
      <c r="I538" t="s">
        <v>1219</v>
      </c>
      <c r="J538" t="s">
        <v>884</v>
      </c>
    </row>
    <row r="539" spans="1:10" x14ac:dyDescent="0.3">
      <c r="A539" t="str">
        <f t="shared" si="32"/>
        <v>Neco Williams</v>
      </c>
      <c r="B539" t="str">
        <f t="shared" si="33"/>
        <v>Liverpool</v>
      </c>
      <c r="C539" t="str" cm="1">
        <f t="array" ref="C539">_xlfn.IFS(H539="","",
H539="Mål","Goalkeeper",H539="Forsvar","Defense",H539="Midtbane","Midfield",H539="Angreb","Striker",
H539="Goalkeeper","Goalkeeper",H539="Defense","Defense",H539="Midfield","Midfield",H539="Striker","Striker")</f>
        <v>Defense</v>
      </c>
      <c r="D539" t="str">
        <f t="shared" si="34"/>
        <v>3.426.000</v>
      </c>
      <c r="E539" t="str">
        <f t="shared" si="35"/>
        <v>0,3%</v>
      </c>
      <c r="F539" t="s">
        <v>68</v>
      </c>
      <c r="G539" t="s">
        <v>20</v>
      </c>
      <c r="H539" t="s">
        <v>731</v>
      </c>
      <c r="I539" t="s">
        <v>995</v>
      </c>
      <c r="J539" t="s">
        <v>886</v>
      </c>
    </row>
    <row r="540" spans="1:10" x14ac:dyDescent="0.3">
      <c r="A540" t="str">
        <f t="shared" si="32"/>
        <v>Raul Jimenez</v>
      </c>
      <c r="B540" t="str">
        <f t="shared" si="33"/>
        <v>Wolverhampton</v>
      </c>
      <c r="C540" t="str" cm="1">
        <f t="array" ref="C540">_xlfn.IFS(H540="","",
H540="Mål","Goalkeeper",H540="Forsvar","Defense",H540="Midtbane","Midfield",H540="Angreb","Striker",
H540="Goalkeeper","Goalkeeper",H540="Defense","Defense",H540="Midfield","Midfield",H540="Striker","Striker")</f>
        <v>Striker</v>
      </c>
      <c r="D540" t="str">
        <f t="shared" si="34"/>
        <v>5.900.000</v>
      </c>
      <c r="E540" t="str">
        <f t="shared" si="35"/>
        <v>0,2%</v>
      </c>
      <c r="F540" t="s">
        <v>189</v>
      </c>
      <c r="G540" t="s">
        <v>46</v>
      </c>
      <c r="H540" t="s">
        <v>732</v>
      </c>
      <c r="I540" t="s">
        <v>1299</v>
      </c>
      <c r="J540" t="s">
        <v>885</v>
      </c>
    </row>
    <row r="541" spans="1:10" x14ac:dyDescent="0.3">
      <c r="A541" t="str">
        <f t="shared" si="32"/>
        <v>Jacob Murphy</v>
      </c>
      <c r="B541" t="str">
        <f t="shared" si="33"/>
        <v>Newcastle</v>
      </c>
      <c r="C541" t="str" cm="1">
        <f t="array" ref="C541">_xlfn.IFS(H541="","",
H541="Mål","Goalkeeper",H541="Forsvar","Defense",H541="Midtbane","Midfield",H541="Angreb","Striker",
H541="Goalkeeper","Goalkeeper",H541="Defense","Defense",H541="Midfield","Midfield",H541="Striker","Striker")</f>
        <v>Midfield</v>
      </c>
      <c r="D541" t="str">
        <f t="shared" si="34"/>
        <v>3.325.000</v>
      </c>
      <c r="E541" t="str">
        <f t="shared" si="35"/>
        <v>0,2%</v>
      </c>
      <c r="F541" t="s">
        <v>751</v>
      </c>
      <c r="G541" t="s">
        <v>13</v>
      </c>
      <c r="H541" t="s">
        <v>730</v>
      </c>
      <c r="I541" t="s">
        <v>1479</v>
      </c>
      <c r="J541" t="s">
        <v>885</v>
      </c>
    </row>
    <row r="542" spans="1:10" x14ac:dyDescent="0.3">
      <c r="A542" t="str">
        <f t="shared" si="32"/>
        <v>Tommy Doyle</v>
      </c>
      <c r="B542" t="str">
        <f t="shared" si="33"/>
        <v>Manchester City</v>
      </c>
      <c r="C542" t="str" cm="1">
        <f t="array" ref="C542">_xlfn.IFS(H542="","",
H542="Mål","Goalkeeper",H542="Forsvar","Defense",H542="Midtbane","Midfield",H542="Angreb","Striker",
H542="Goalkeeper","Goalkeeper",H542="Defense","Defense",H542="Midfield","Midfield",H542="Striker","Striker")</f>
        <v>Midfield</v>
      </c>
      <c r="D542" t="str">
        <f t="shared" si="34"/>
        <v>1.890.000</v>
      </c>
      <c r="E542" t="str">
        <f t="shared" si="35"/>
        <v>0,1%</v>
      </c>
      <c r="F542" t="s">
        <v>695</v>
      </c>
      <c r="G542" t="s">
        <v>16</v>
      </c>
      <c r="H542" t="s">
        <v>730</v>
      </c>
      <c r="I542" t="s">
        <v>1091</v>
      </c>
      <c r="J542" t="s">
        <v>884</v>
      </c>
    </row>
    <row r="543" spans="1:10" x14ac:dyDescent="0.3">
      <c r="A543" t="str">
        <f t="shared" si="32"/>
        <v>Alexandre Lacazette</v>
      </c>
      <c r="B543" t="str">
        <f t="shared" si="33"/>
        <v>Arsenal</v>
      </c>
      <c r="C543" t="str" cm="1">
        <f t="array" ref="C543">_xlfn.IFS(H543="","",
H543="Mål","Goalkeeper",H543="Forsvar","Defense",H543="Midtbane","Midfield",H543="Angreb","Striker",
H543="Goalkeeper","Goalkeeper",H543="Defense","Defense",H543="Midfield","Midfield",H543="Striker","Striker")</f>
        <v>Striker</v>
      </c>
      <c r="D543" t="str">
        <f t="shared" si="34"/>
        <v>7.193.000</v>
      </c>
      <c r="E543" t="str">
        <f t="shared" si="35"/>
        <v>7,0%</v>
      </c>
      <c r="F543" t="s">
        <v>151</v>
      </c>
      <c r="G543" t="s">
        <v>1</v>
      </c>
      <c r="H543" t="s">
        <v>732</v>
      </c>
      <c r="I543" t="s">
        <v>1013</v>
      </c>
      <c r="J543" t="s">
        <v>1327</v>
      </c>
    </row>
    <row r="544" spans="1:10" x14ac:dyDescent="0.3">
      <c r="A544" t="str">
        <f t="shared" si="32"/>
        <v>Shane Flynn</v>
      </c>
      <c r="B544" t="str">
        <f t="shared" si="33"/>
        <v>Leicester City</v>
      </c>
      <c r="C544" t="str" cm="1">
        <f t="array" ref="C544">_xlfn.IFS(H544="","",
H544="Mål","Goalkeeper",H544="Forsvar","Defense",H544="Midtbane","Midfield",H544="Angreb","Striker",
H544="Goalkeeper","Goalkeeper",H544="Defense","Defense",H544="Midfield","Midfield",H544="Striker","Striker")</f>
        <v>Midfield</v>
      </c>
      <c r="D544" t="str">
        <f t="shared" si="34"/>
        <v>2.450.000</v>
      </c>
      <c r="E544" t="str">
        <f t="shared" si="35"/>
        <v>0,0%</v>
      </c>
      <c r="F544" t="s">
        <v>972</v>
      </c>
      <c r="G544" t="s">
        <v>27</v>
      </c>
      <c r="H544" t="s">
        <v>730</v>
      </c>
      <c r="I544" t="s">
        <v>976</v>
      </c>
      <c r="J544" t="s">
        <v>809</v>
      </c>
    </row>
    <row r="545" spans="1:10" x14ac:dyDescent="0.3">
      <c r="A545" t="str">
        <f t="shared" si="32"/>
        <v>Danny Ings</v>
      </c>
      <c r="B545" t="str">
        <f t="shared" si="33"/>
        <v>Southampton</v>
      </c>
      <c r="C545" t="str" cm="1">
        <f t="array" ref="C545">_xlfn.IFS(H545="","",
H545="Mål","Goalkeeper",H545="Forsvar","Defense",H545="Midtbane","Midfield",H545="Angreb","Striker",
H545="Goalkeeper","Goalkeeper",H545="Defense","Defense",H545="Midfield","Midfield",H545="Striker","Striker")</f>
        <v>Striker</v>
      </c>
      <c r="D545" t="str">
        <f t="shared" si="34"/>
        <v>7.557.000</v>
      </c>
      <c r="E545" t="str">
        <f t="shared" si="35"/>
        <v>3,2%</v>
      </c>
      <c r="F545" t="s">
        <v>377</v>
      </c>
      <c r="G545" t="s">
        <v>7</v>
      </c>
      <c r="H545" t="s">
        <v>732</v>
      </c>
      <c r="I545" t="s">
        <v>1135</v>
      </c>
      <c r="J545" t="s">
        <v>960</v>
      </c>
    </row>
    <row r="546" spans="1:10" x14ac:dyDescent="0.3">
      <c r="A546" t="str">
        <f t="shared" si="32"/>
        <v>Morgan Gibbs-White</v>
      </c>
      <c r="B546" t="str">
        <f t="shared" si="33"/>
        <v>Wolverhampton</v>
      </c>
      <c r="C546" t="str" cm="1">
        <f t="array" ref="C546">_xlfn.IFS(H546="","",
H546="Mål","Goalkeeper",H546="Forsvar","Defense",H546="Midtbane","Midfield",H546="Angreb","Striker",
H546="Goalkeeper","Goalkeeper",H546="Defense","Defense",H546="Midfield","Midfield",H546="Striker","Striker")</f>
        <v>Midfield</v>
      </c>
      <c r="D546" t="str">
        <f t="shared" si="34"/>
        <v>2.617.000</v>
      </c>
      <c r="E546" t="str">
        <f t="shared" si="35"/>
        <v>0,1%</v>
      </c>
      <c r="F546" t="s">
        <v>853</v>
      </c>
      <c r="G546" t="s">
        <v>46</v>
      </c>
      <c r="H546" t="s">
        <v>730</v>
      </c>
      <c r="I546" t="s">
        <v>1263</v>
      </c>
      <c r="J546" t="s">
        <v>884</v>
      </c>
    </row>
    <row r="547" spans="1:10" x14ac:dyDescent="0.3">
      <c r="A547" t="str">
        <f t="shared" si="32"/>
        <v>Lee Peltier</v>
      </c>
      <c r="B547" t="str">
        <f t="shared" si="33"/>
        <v>West Bromwich</v>
      </c>
      <c r="C547" t="str" cm="1">
        <f t="array" ref="C547">_xlfn.IFS(H547="","",
H547="Mål","Goalkeeper",H547="Forsvar","Defense",H547="Midtbane","Midfield",H547="Angreb","Striker",
H547="Goalkeeper","Goalkeeper",H547="Defense","Defense",H547="Midfield","Midfield",H547="Striker","Striker")</f>
        <v>Defense</v>
      </c>
      <c r="D547" t="str">
        <f t="shared" si="34"/>
        <v>1.900.000</v>
      </c>
      <c r="E547" t="str">
        <f t="shared" si="35"/>
        <v>0,1%</v>
      </c>
      <c r="F547" t="s">
        <v>762</v>
      </c>
      <c r="G547" t="s">
        <v>647</v>
      </c>
      <c r="H547" t="s">
        <v>731</v>
      </c>
      <c r="I547" t="s">
        <v>1067</v>
      </c>
      <c r="J547" t="s">
        <v>884</v>
      </c>
    </row>
    <row r="548" spans="1:10" x14ac:dyDescent="0.3">
      <c r="A548" t="str">
        <f t="shared" si="32"/>
        <v>Luke Shaw</v>
      </c>
      <c r="B548" t="str">
        <f t="shared" si="33"/>
        <v>Manchester United</v>
      </c>
      <c r="C548" t="str" cm="1">
        <f t="array" ref="C548">_xlfn.IFS(H548="","",
H548="Mål","Goalkeeper",H548="Forsvar","Defense",H548="Midtbane","Midfield",H548="Angreb","Striker",
H548="Goalkeeper","Goalkeeper",H548="Defense","Defense",H548="Midfield","Midfield",H548="Striker","Striker")</f>
        <v>Defense</v>
      </c>
      <c r="D548" t="str">
        <f t="shared" si="34"/>
        <v>5.305.000</v>
      </c>
      <c r="E548" t="str">
        <f t="shared" si="35"/>
        <v>6,5%</v>
      </c>
      <c r="F548" t="s">
        <v>100</v>
      </c>
      <c r="G548" t="s">
        <v>31</v>
      </c>
      <c r="H548" t="s">
        <v>731</v>
      </c>
      <c r="I548" t="s">
        <v>1307</v>
      </c>
      <c r="J548" t="s">
        <v>1308</v>
      </c>
    </row>
    <row r="549" spans="1:10" x14ac:dyDescent="0.3">
      <c r="A549" t="str">
        <f t="shared" si="32"/>
        <v>Kasper Schmeichel</v>
      </c>
      <c r="B549" t="str">
        <f t="shared" si="33"/>
        <v>Leicester City</v>
      </c>
      <c r="C549" t="str" cm="1">
        <f t="array" ref="C549">_xlfn.IFS(H549="","",
H549="Mål","Goalkeeper",H549="Forsvar","Defense",H549="Midtbane","Midfield",H549="Angreb","Striker",
H549="Goalkeeper","Goalkeeper",H549="Defense","Defense",H549="Midfield","Midfield",H549="Striker","Striker")</f>
        <v>Goalkeeper</v>
      </c>
      <c r="D549" t="str">
        <f t="shared" si="34"/>
        <v>6.615.000</v>
      </c>
      <c r="E549" t="str">
        <f t="shared" si="35"/>
        <v>8,5%</v>
      </c>
      <c r="F549" t="s">
        <v>231</v>
      </c>
      <c r="G549" t="s">
        <v>27</v>
      </c>
      <c r="H549" t="s">
        <v>729</v>
      </c>
      <c r="I549" t="s">
        <v>1161</v>
      </c>
      <c r="J549" t="s">
        <v>1162</v>
      </c>
    </row>
    <row r="550" spans="1:10" x14ac:dyDescent="0.3">
      <c r="A550" t="str">
        <f t="shared" si="32"/>
        <v>Matthew Longstaff</v>
      </c>
      <c r="B550" t="str">
        <f t="shared" si="33"/>
        <v>Newcastle</v>
      </c>
      <c r="C550" t="str" cm="1">
        <f t="array" ref="C550">_xlfn.IFS(H550="","",
H550="Mål","Goalkeeper",H550="Forsvar","Defense",H550="Midtbane","Midfield",H550="Angreb","Striker",
H550="Goalkeeper","Goalkeeper",H550="Defense","Defense",H550="Midfield","Midfield",H550="Striker","Striker")</f>
        <v>Midfield</v>
      </c>
      <c r="D550" t="str">
        <f t="shared" si="34"/>
        <v>2.368.000</v>
      </c>
      <c r="E550" t="str">
        <f t="shared" si="35"/>
        <v>0,3%</v>
      </c>
      <c r="F550" t="s">
        <v>222</v>
      </c>
      <c r="G550" t="s">
        <v>13</v>
      </c>
      <c r="H550" t="s">
        <v>730</v>
      </c>
      <c r="I550" t="s">
        <v>1450</v>
      </c>
      <c r="J550" t="s">
        <v>886</v>
      </c>
    </row>
    <row r="551" spans="1:10" x14ac:dyDescent="0.3">
      <c r="A551" t="str">
        <f t="shared" si="32"/>
        <v>Sergio Romero</v>
      </c>
      <c r="B551" t="str">
        <f t="shared" si="33"/>
        <v>Manchester United</v>
      </c>
      <c r="C551" t="str" cm="1">
        <f t="array" ref="C551">_xlfn.IFS(H551="","",
H551="Mål","Goalkeeper",H551="Forsvar","Defense",H551="Midtbane","Midfield",H551="Angreb","Striker",
H551="Goalkeeper","Goalkeeper",H551="Defense","Defense",H551="Midfield","Midfield",H551="Striker","Striker")</f>
        <v>Goalkeeper</v>
      </c>
      <c r="D551" t="str">
        <f t="shared" si="34"/>
        <v>4.895.000</v>
      </c>
      <c r="E551" t="str">
        <f t="shared" si="35"/>
        <v>0,0%</v>
      </c>
      <c r="F551" t="s">
        <v>191</v>
      </c>
      <c r="G551" t="s">
        <v>31</v>
      </c>
      <c r="H551" t="s">
        <v>729</v>
      </c>
      <c r="I551" t="s">
        <v>1107</v>
      </c>
      <c r="J551" t="s">
        <v>809</v>
      </c>
    </row>
    <row r="552" spans="1:10" x14ac:dyDescent="0.3">
      <c r="A552" t="str">
        <f t="shared" si="32"/>
        <v>Olexandr Zinchenko</v>
      </c>
      <c r="B552" t="str">
        <f t="shared" si="33"/>
        <v>Manchester City</v>
      </c>
      <c r="C552" t="str" cm="1">
        <f t="array" ref="C552">_xlfn.IFS(H552="","",
H552="Mål","Goalkeeper",H552="Forsvar","Defense",H552="Midtbane","Midfield",H552="Angreb","Striker",
H552="Goalkeeper","Goalkeeper",H552="Defense","Defense",H552="Midfield","Midfield",H552="Striker","Striker")</f>
        <v>Midfield</v>
      </c>
      <c r="D552" t="str">
        <f t="shared" si="34"/>
        <v>3.645.000</v>
      </c>
      <c r="E552" t="str">
        <f t="shared" si="35"/>
        <v>6,1%</v>
      </c>
      <c r="F552" t="s">
        <v>329</v>
      </c>
      <c r="G552" t="s">
        <v>16</v>
      </c>
      <c r="H552" t="s">
        <v>730</v>
      </c>
      <c r="I552" t="s">
        <v>1394</v>
      </c>
      <c r="J552" t="s">
        <v>993</v>
      </c>
    </row>
    <row r="553" spans="1:10" x14ac:dyDescent="0.3">
      <c r="A553" t="str">
        <f t="shared" si="32"/>
        <v>Lewis Richardson</v>
      </c>
      <c r="B553" t="str">
        <f t="shared" si="33"/>
        <v>Burnley</v>
      </c>
      <c r="C553" t="str" cm="1">
        <f t="array" ref="C553">_xlfn.IFS(H553="","",
H553="Mål","Goalkeeper",H553="Forsvar","Defense",H553="Midtbane","Midfield",H553="Angreb","Striker",
H553="Goalkeeper","Goalkeeper",H553="Defense","Defense",H553="Midfield","Midfield",H553="Striker","Striker")</f>
        <v>Striker</v>
      </c>
      <c r="D553" t="str">
        <f t="shared" si="34"/>
        <v>1.884.000</v>
      </c>
      <c r="E553" t="str">
        <f t="shared" si="35"/>
        <v>0,0%</v>
      </c>
      <c r="F553" t="s">
        <v>756</v>
      </c>
      <c r="G553" t="s">
        <v>11</v>
      </c>
      <c r="H553" t="s">
        <v>732</v>
      </c>
      <c r="I553" t="s">
        <v>1382</v>
      </c>
      <c r="J553" t="s">
        <v>809</v>
      </c>
    </row>
    <row r="554" spans="1:10" x14ac:dyDescent="0.3">
      <c r="A554" t="str">
        <f t="shared" si="32"/>
        <v>Luka Milivojevic</v>
      </c>
      <c r="B554" t="str">
        <f t="shared" si="33"/>
        <v>Crystal Palace</v>
      </c>
      <c r="C554" t="str" cm="1">
        <f t="array" ref="C554">_xlfn.IFS(H554="","",
H554="Mål","Goalkeeper",H554="Forsvar","Defense",H554="Midtbane","Midfield",H554="Angreb","Striker",
H554="Goalkeeper","Goalkeeper",H554="Defense","Defense",H554="Midfield","Midfield",H554="Striker","Striker")</f>
        <v>Midfield</v>
      </c>
      <c r="D554" t="str">
        <f t="shared" si="34"/>
        <v>4.147.000</v>
      </c>
      <c r="E554" t="str">
        <f t="shared" si="35"/>
        <v>0,4%</v>
      </c>
      <c r="F554" t="s">
        <v>219</v>
      </c>
      <c r="G554" t="s">
        <v>19</v>
      </c>
      <c r="H554" t="s">
        <v>730</v>
      </c>
      <c r="I554" t="s">
        <v>1058</v>
      </c>
      <c r="J554" t="s">
        <v>896</v>
      </c>
    </row>
    <row r="555" spans="1:10" x14ac:dyDescent="0.3">
      <c r="A555" t="str">
        <f t="shared" si="32"/>
        <v>Robert Snodgrass</v>
      </c>
      <c r="B555" t="str">
        <f t="shared" si="33"/>
        <v>West Bromwich</v>
      </c>
      <c r="C555" t="str" cm="1">
        <f t="array" ref="C555">_xlfn.IFS(H555="","",
H555="Mål","Goalkeeper",H555="Forsvar","Defense",H555="Midtbane","Midfield",H555="Angreb","Striker",
H555="Goalkeeper","Goalkeeper",H555="Defense","Defense",H555="Midfield","Midfield",H555="Striker","Striker")</f>
        <v>Midfield</v>
      </c>
      <c r="D555" t="str">
        <f t="shared" si="34"/>
        <v>2.874.000</v>
      </c>
      <c r="E555" t="str">
        <f t="shared" si="35"/>
        <v>0,2%</v>
      </c>
      <c r="F555" t="s">
        <v>223</v>
      </c>
      <c r="G555" t="s">
        <v>647</v>
      </c>
      <c r="H555" t="s">
        <v>730</v>
      </c>
      <c r="I555" t="s">
        <v>1306</v>
      </c>
      <c r="J555" t="s">
        <v>885</v>
      </c>
    </row>
    <row r="556" spans="1:10" x14ac:dyDescent="0.3">
      <c r="A556" t="str">
        <f t="shared" si="32"/>
        <v>Jensen Weir</v>
      </c>
      <c r="B556" t="str">
        <f t="shared" si="33"/>
        <v>Brighton and Hove</v>
      </c>
      <c r="C556" t="str" cm="1">
        <f t="array" ref="C556">_xlfn.IFS(H556="","",
H556="Mål","Goalkeeper",H556="Forsvar","Defense",H556="Midtbane","Midfield",H556="Angreb","Striker",
H556="Goalkeeper","Goalkeeper",H556="Defense","Defense",H556="Midfield","Midfield",H556="Striker","Striker")</f>
        <v>Midfield</v>
      </c>
      <c r="D556" t="str">
        <f t="shared" si="34"/>
        <v>1.900.000</v>
      </c>
      <c r="E556" t="str">
        <f t="shared" si="35"/>
        <v>0,0%</v>
      </c>
      <c r="F556" t="s">
        <v>872</v>
      </c>
      <c r="G556" t="s">
        <v>25</v>
      </c>
      <c r="H556" t="s">
        <v>730</v>
      </c>
      <c r="I556" t="s">
        <v>1067</v>
      </c>
      <c r="J556" t="s">
        <v>809</v>
      </c>
    </row>
    <row r="557" spans="1:10" x14ac:dyDescent="0.3">
      <c r="A557" t="str">
        <f t="shared" si="32"/>
        <v>Jairo Riedewald</v>
      </c>
      <c r="B557" t="str">
        <f t="shared" si="33"/>
        <v>Crystal Palace</v>
      </c>
      <c r="C557" t="str" cm="1">
        <f t="array" ref="C557">_xlfn.IFS(H557="","",
H557="Mål","Goalkeeper",H557="Forsvar","Defense",H557="Midtbane","Midfield",H557="Angreb","Striker",
H557="Goalkeeper","Goalkeeper",H557="Defense","Defense",H557="Midfield","Midfield",H557="Striker","Striker")</f>
        <v>Midfield</v>
      </c>
      <c r="D557" t="str">
        <f t="shared" si="34"/>
        <v>3.061.000</v>
      </c>
      <c r="E557" t="str">
        <f t="shared" si="35"/>
        <v>0,2%</v>
      </c>
      <c r="F557" t="s">
        <v>113</v>
      </c>
      <c r="G557" t="s">
        <v>19</v>
      </c>
      <c r="H557" t="s">
        <v>730</v>
      </c>
      <c r="I557" t="s">
        <v>1301</v>
      </c>
      <c r="J557" t="s">
        <v>885</v>
      </c>
    </row>
    <row r="558" spans="1:10" x14ac:dyDescent="0.3">
      <c r="A558" t="str">
        <f t="shared" si="32"/>
        <v>Joe Gomez</v>
      </c>
      <c r="B558" t="str">
        <f t="shared" si="33"/>
        <v>Liverpool</v>
      </c>
      <c r="C558" t="str" cm="1">
        <f t="array" ref="C558">_xlfn.IFS(H558="","",
H558="Mål","Goalkeeper",H558="Forsvar","Defense",H558="Midtbane","Midfield",H558="Angreb","Striker",
H558="Goalkeeper","Goalkeeper",H558="Defense","Defense",H558="Midfield","Midfield",H558="Striker","Striker")</f>
        <v>Defense</v>
      </c>
      <c r="D558" t="str">
        <f t="shared" si="34"/>
        <v>3.900.000</v>
      </c>
      <c r="E558" t="str">
        <f t="shared" si="35"/>
        <v>0,5%</v>
      </c>
      <c r="F558" t="s">
        <v>443</v>
      </c>
      <c r="G558" t="s">
        <v>20</v>
      </c>
      <c r="H558" t="s">
        <v>731</v>
      </c>
      <c r="I558" t="s">
        <v>1096</v>
      </c>
      <c r="J558" t="s">
        <v>888</v>
      </c>
    </row>
    <row r="559" spans="1:10" x14ac:dyDescent="0.3">
      <c r="A559" t="str">
        <f t="shared" si="32"/>
        <v>Gylfi Sigurdsson</v>
      </c>
      <c r="B559" t="str">
        <f t="shared" si="33"/>
        <v>Everton</v>
      </c>
      <c r="C559" t="str" cm="1">
        <f t="array" ref="C559">_xlfn.IFS(H559="","",
H559="Mål","Goalkeeper",H559="Forsvar","Defense",H559="Midtbane","Midfield",H559="Angreb","Striker",
H559="Goalkeeper","Goalkeeper",H559="Defense","Defense",H559="Midfield","Midfield",H559="Striker","Striker")</f>
        <v>Midfield</v>
      </c>
      <c r="D559" t="str">
        <f t="shared" si="34"/>
        <v>5.469.000</v>
      </c>
      <c r="E559" t="str">
        <f t="shared" si="35"/>
        <v>7,4%</v>
      </c>
      <c r="F559" t="s">
        <v>146</v>
      </c>
      <c r="G559" t="s">
        <v>28</v>
      </c>
      <c r="H559" t="s">
        <v>730</v>
      </c>
      <c r="I559" t="s">
        <v>1412</v>
      </c>
      <c r="J559" t="s">
        <v>1413</v>
      </c>
    </row>
    <row r="560" spans="1:10" x14ac:dyDescent="0.3">
      <c r="A560" t="str">
        <f t="shared" si="32"/>
        <v>John Egan</v>
      </c>
      <c r="B560" t="str">
        <f t="shared" si="33"/>
        <v>Sheffield United</v>
      </c>
      <c r="C560" t="str" cm="1">
        <f t="array" ref="C560">_xlfn.IFS(H560="","",
H560="Mål","Goalkeeper",H560="Forsvar","Defense",H560="Midtbane","Midfield",H560="Angreb","Striker",
H560="Goalkeeper","Goalkeeper",H560="Defense","Defense",H560="Midfield","Midfield",H560="Striker","Striker")</f>
        <v>Defense</v>
      </c>
      <c r="D560" t="str">
        <f t="shared" si="34"/>
        <v>3.058.000</v>
      </c>
      <c r="E560" t="str">
        <f t="shared" si="35"/>
        <v>0,1%</v>
      </c>
      <c r="F560" t="s">
        <v>226</v>
      </c>
      <c r="G560" t="s">
        <v>18</v>
      </c>
      <c r="H560" t="s">
        <v>731</v>
      </c>
      <c r="I560" t="s">
        <v>1209</v>
      </c>
      <c r="J560" t="s">
        <v>884</v>
      </c>
    </row>
    <row r="561" spans="1:10" x14ac:dyDescent="0.3">
      <c r="A561" t="str">
        <f t="shared" si="32"/>
        <v>Johann Gudmundsson</v>
      </c>
      <c r="B561" t="str">
        <f t="shared" si="33"/>
        <v>Burnley</v>
      </c>
      <c r="C561" t="str" cm="1">
        <f t="array" ref="C561">_xlfn.IFS(H561="","",
H561="Mål","Goalkeeper",H561="Forsvar","Defense",H561="Midtbane","Midfield",H561="Angreb","Striker",
H561="Goalkeeper","Goalkeeper",H561="Defense","Defense",H561="Midfield","Midfield",H561="Striker","Striker")</f>
        <v>Midfield</v>
      </c>
      <c r="D561" t="str">
        <f t="shared" si="34"/>
        <v>2.786.000</v>
      </c>
      <c r="E561" t="str">
        <f t="shared" si="35"/>
        <v>0,5%</v>
      </c>
      <c r="F561" t="s">
        <v>249</v>
      </c>
      <c r="G561" t="s">
        <v>11</v>
      </c>
      <c r="H561" t="s">
        <v>730</v>
      </c>
      <c r="I561" t="s">
        <v>1087</v>
      </c>
      <c r="J561" t="s">
        <v>888</v>
      </c>
    </row>
    <row r="562" spans="1:10" x14ac:dyDescent="0.3">
      <c r="A562" t="str">
        <f t="shared" si="32"/>
        <v>Alexandre Jankewitz</v>
      </c>
      <c r="B562" t="str">
        <f t="shared" si="33"/>
        <v>Southampton</v>
      </c>
      <c r="C562" t="str" cm="1">
        <f t="array" ref="C562">_xlfn.IFS(H562="","",
H562="Mål","Goalkeeper",H562="Forsvar","Defense",H562="Midtbane","Midfield",H562="Angreb","Striker",
H562="Goalkeeper","Goalkeeper",H562="Defense","Defense",H562="Midfield","Midfield",H562="Striker","Striker")</f>
        <v>Midfield</v>
      </c>
      <c r="D562" t="str">
        <f t="shared" si="34"/>
        <v>2.862.000</v>
      </c>
      <c r="E562" t="str">
        <f t="shared" si="35"/>
        <v>0,0%</v>
      </c>
      <c r="F562" t="s">
        <v>929</v>
      </c>
      <c r="G562" t="s">
        <v>7</v>
      </c>
      <c r="H562" t="s">
        <v>730</v>
      </c>
      <c r="I562" t="s">
        <v>1111</v>
      </c>
      <c r="J562" t="s">
        <v>809</v>
      </c>
    </row>
    <row r="563" spans="1:10" x14ac:dyDescent="0.3">
      <c r="A563" t="str">
        <f t="shared" si="32"/>
        <v>Daniel Podence</v>
      </c>
      <c r="B563" t="str">
        <f t="shared" si="33"/>
        <v>Wolverhampton</v>
      </c>
      <c r="C563" t="str" cm="1">
        <f t="array" ref="C563">_xlfn.IFS(H563="","",
H563="Mål","Goalkeeper",H563="Forsvar","Defense",H563="Midtbane","Midfield",H563="Angreb","Striker",
H563="Goalkeeper","Goalkeeper",H563="Defense","Defense",H563="Midfield","Midfield",H563="Striker","Striker")</f>
        <v>Striker</v>
      </c>
      <c r="D563" t="str">
        <f t="shared" si="34"/>
        <v>5.021.000</v>
      </c>
      <c r="E563" t="str">
        <f t="shared" si="35"/>
        <v>0,7%</v>
      </c>
      <c r="F563" t="s">
        <v>294</v>
      </c>
      <c r="G563" t="s">
        <v>46</v>
      </c>
      <c r="H563" t="s">
        <v>732</v>
      </c>
      <c r="I563" t="s">
        <v>1289</v>
      </c>
      <c r="J563" t="s">
        <v>889</v>
      </c>
    </row>
    <row r="564" spans="1:10" x14ac:dyDescent="0.3">
      <c r="A564" t="str">
        <f t="shared" si="32"/>
        <v>Matthew Pennington</v>
      </c>
      <c r="B564" t="str">
        <f t="shared" si="33"/>
        <v>Everton</v>
      </c>
      <c r="C564" t="str" cm="1">
        <f t="array" ref="C564">_xlfn.IFS(H564="","",
H564="Mål","Goalkeeper",H564="Forsvar","Defense",H564="Midtbane","Midfield",H564="Angreb","Striker",
H564="Goalkeeper","Goalkeeper",H564="Defense","Defense",H564="Midfield","Midfield",H564="Striker","Striker")</f>
        <v>Defense</v>
      </c>
      <c r="D564" t="str">
        <f t="shared" si="34"/>
        <v>1.895.000</v>
      </c>
      <c r="E564" t="str">
        <f t="shared" si="35"/>
        <v>0,2%</v>
      </c>
      <c r="F564" t="s">
        <v>624</v>
      </c>
      <c r="G564" t="s">
        <v>28</v>
      </c>
      <c r="H564" t="s">
        <v>731</v>
      </c>
      <c r="I564" t="s">
        <v>1167</v>
      </c>
      <c r="J564" t="s">
        <v>885</v>
      </c>
    </row>
    <row r="565" spans="1:10" x14ac:dyDescent="0.3">
      <c r="A565" t="str">
        <f t="shared" si="32"/>
        <v>Michael Obafemi</v>
      </c>
      <c r="B565" t="str">
        <f t="shared" si="33"/>
        <v>Southampton</v>
      </c>
      <c r="C565" t="str" cm="1">
        <f t="array" ref="C565">_xlfn.IFS(H565="","",
H565="Mål","Goalkeeper",H565="Forsvar","Defense",H565="Midtbane","Midfield",H565="Angreb","Striker",
H565="Goalkeeper","Goalkeeper",H565="Defense","Defense",H565="Midfield","Midfield",H565="Striker","Striker")</f>
        <v>Striker</v>
      </c>
      <c r="D565" t="str">
        <f t="shared" si="34"/>
        <v>2.426.000</v>
      </c>
      <c r="E565" t="str">
        <f t="shared" si="35"/>
        <v>0,1%</v>
      </c>
      <c r="F565" t="s">
        <v>167</v>
      </c>
      <c r="G565" t="s">
        <v>7</v>
      </c>
      <c r="H565" t="s">
        <v>732</v>
      </c>
      <c r="I565" t="s">
        <v>1509</v>
      </c>
      <c r="J565" t="s">
        <v>884</v>
      </c>
    </row>
    <row r="566" spans="1:10" x14ac:dyDescent="0.3">
      <c r="A566" t="str">
        <f t="shared" si="32"/>
        <v>Daniel Owen James</v>
      </c>
      <c r="B566" t="str">
        <f t="shared" si="33"/>
        <v>Manchester United</v>
      </c>
      <c r="C566" t="str" cm="1">
        <f t="array" ref="C566">_xlfn.IFS(H566="","",
H566="Mål","Goalkeeper",H566="Forsvar","Defense",H566="Midtbane","Midfield",H566="Angreb","Striker",
H566="Goalkeeper","Goalkeeper",H566="Defense","Defense",H566="Midfield","Midfield",H566="Striker","Striker")</f>
        <v>Midfield</v>
      </c>
      <c r="D566" t="str">
        <f t="shared" si="34"/>
        <v>4.513.000</v>
      </c>
      <c r="E566" t="str">
        <f t="shared" si="35"/>
        <v>0,3%</v>
      </c>
      <c r="F566" t="s">
        <v>221</v>
      </c>
      <c r="G566" t="s">
        <v>31</v>
      </c>
      <c r="H566" t="s">
        <v>730</v>
      </c>
      <c r="I566" t="s">
        <v>1333</v>
      </c>
      <c r="J566" t="s">
        <v>886</v>
      </c>
    </row>
    <row r="567" spans="1:10" x14ac:dyDescent="0.3">
      <c r="A567" t="str">
        <f t="shared" si="32"/>
        <v>Bernd Leno</v>
      </c>
      <c r="B567" t="str">
        <f t="shared" si="33"/>
        <v>Arsenal</v>
      </c>
      <c r="C567" t="str" cm="1">
        <f t="array" ref="C567">_xlfn.IFS(H567="","",
H567="Mål","Goalkeeper",H567="Forsvar","Defense",H567="Midtbane","Midfield",H567="Angreb","Striker",
H567="Goalkeeper","Goalkeeper",H567="Defense","Defense",H567="Midfield","Midfield",H567="Striker","Striker")</f>
        <v>Goalkeeper</v>
      </c>
      <c r="D567" t="str">
        <f t="shared" si="34"/>
        <v>5.430.000</v>
      </c>
      <c r="E567" t="str">
        <f t="shared" si="35"/>
        <v>6,8%</v>
      </c>
      <c r="F567" t="s">
        <v>247</v>
      </c>
      <c r="G567" t="s">
        <v>1</v>
      </c>
      <c r="H567" t="s">
        <v>729</v>
      </c>
      <c r="I567" t="s">
        <v>1438</v>
      </c>
      <c r="J567" t="s">
        <v>1052</v>
      </c>
    </row>
    <row r="568" spans="1:10" x14ac:dyDescent="0.3">
      <c r="A568" t="str">
        <f t="shared" si="32"/>
        <v>Michael Verrips</v>
      </c>
      <c r="B568" t="str">
        <f t="shared" si="33"/>
        <v>Sheffield United</v>
      </c>
      <c r="C568" t="str" cm="1">
        <f t="array" ref="C568">_xlfn.IFS(H568="","",
H568="Mål","Goalkeeper",H568="Forsvar","Defense",H568="Midtbane","Midfield",H568="Angreb","Striker",
H568="Goalkeeper","Goalkeeper",H568="Defense","Defense",H568="Midfield","Midfield",H568="Striker","Striker")</f>
        <v>Goalkeeper</v>
      </c>
      <c r="D568" t="str">
        <f t="shared" si="34"/>
        <v>2.900.000</v>
      </c>
      <c r="E568" t="str">
        <f t="shared" si="35"/>
        <v>0,0%</v>
      </c>
      <c r="F568" t="s">
        <v>371</v>
      </c>
      <c r="G568" t="s">
        <v>18</v>
      </c>
      <c r="H568" t="s">
        <v>729</v>
      </c>
      <c r="I568" t="s">
        <v>1012</v>
      </c>
      <c r="J568" t="s">
        <v>809</v>
      </c>
    </row>
    <row r="569" spans="1:10" x14ac:dyDescent="0.3">
      <c r="A569" t="str">
        <f t="shared" si="32"/>
        <v>Bobby Reid</v>
      </c>
      <c r="B569" t="str">
        <f t="shared" si="33"/>
        <v>Fulham</v>
      </c>
      <c r="C569" t="str" cm="1">
        <f t="array" ref="C569">_xlfn.IFS(H569="","",
H569="Mål","Goalkeeper",H569="Forsvar","Defense",H569="Midtbane","Midfield",H569="Angreb","Striker",
H569="Goalkeeper","Goalkeeper",H569="Defense","Defense",H569="Midfield","Midfield",H569="Striker","Striker")</f>
        <v>Striker</v>
      </c>
      <c r="D569" t="str">
        <f t="shared" si="34"/>
        <v>4.202.000</v>
      </c>
      <c r="E569" t="str">
        <f t="shared" si="35"/>
        <v>0,2%</v>
      </c>
      <c r="F569" t="s">
        <v>556</v>
      </c>
      <c r="G569" t="s">
        <v>539</v>
      </c>
      <c r="H569" t="s">
        <v>732</v>
      </c>
      <c r="I569" t="s">
        <v>1131</v>
      </c>
      <c r="J569" t="s">
        <v>885</v>
      </c>
    </row>
    <row r="570" spans="1:10" x14ac:dyDescent="0.3">
      <c r="A570" t="str">
        <f t="shared" si="32"/>
        <v>Björn Engels</v>
      </c>
      <c r="B570" t="str">
        <f t="shared" si="33"/>
        <v>Aston Villa</v>
      </c>
      <c r="C570" t="str" cm="1">
        <f t="array" ref="C570">_xlfn.IFS(H570="","",
H570="Mål","Goalkeeper",H570="Forsvar","Defense",H570="Midtbane","Midfield",H570="Angreb","Striker",
H570="Goalkeeper","Goalkeeper",H570="Defense","Defense",H570="Midfield","Midfield",H570="Striker","Striker")</f>
        <v>Defense</v>
      </c>
      <c r="D570" t="str">
        <f t="shared" si="34"/>
        <v>1.890.000</v>
      </c>
      <c r="E570" t="str">
        <f t="shared" si="35"/>
        <v>0,2%</v>
      </c>
      <c r="F570" t="s">
        <v>203</v>
      </c>
      <c r="G570" t="s">
        <v>9</v>
      </c>
      <c r="H570" t="s">
        <v>731</v>
      </c>
      <c r="I570" t="s">
        <v>1091</v>
      </c>
      <c r="J570" t="s">
        <v>885</v>
      </c>
    </row>
    <row r="571" spans="1:10" x14ac:dyDescent="0.3">
      <c r="A571" t="str">
        <f t="shared" si="32"/>
        <v>Billy Koumetio</v>
      </c>
      <c r="B571" t="str">
        <f t="shared" si="33"/>
        <v>Liverpool</v>
      </c>
      <c r="C571" t="str" cm="1">
        <f t="array" ref="C571">_xlfn.IFS(H571="","",
H571="Mål","Goalkeeper",H571="Forsvar","Defense",H571="Midtbane","Midfield",H571="Angreb","Striker",
H571="Goalkeeper","Goalkeeper",H571="Defense","Defense",H571="Midfield","Midfield",H571="Striker","Striker")</f>
        <v>Defense</v>
      </c>
      <c r="D571" t="str">
        <f t="shared" si="34"/>
        <v>2.490.000</v>
      </c>
      <c r="E571" t="str">
        <f t="shared" si="35"/>
        <v>0,0%</v>
      </c>
      <c r="F571" t="s">
        <v>1151</v>
      </c>
      <c r="G571" t="s">
        <v>20</v>
      </c>
      <c r="H571" t="s">
        <v>731</v>
      </c>
      <c r="I571" t="s">
        <v>1152</v>
      </c>
      <c r="J571" t="s">
        <v>809</v>
      </c>
    </row>
    <row r="572" spans="1:10" x14ac:dyDescent="0.3">
      <c r="A572" t="str">
        <f t="shared" si="32"/>
        <v>Phil Foden</v>
      </c>
      <c r="B572" t="str">
        <f t="shared" si="33"/>
        <v>Manchester City</v>
      </c>
      <c r="C572" t="str" cm="1">
        <f t="array" ref="C572">_xlfn.IFS(H572="","",
H572="Mål","Goalkeeper",H572="Forsvar","Defense",H572="Midtbane","Midfield",H572="Angreb","Striker",
H572="Goalkeeper","Goalkeeper",H572="Defense","Defense",H572="Midfield","Midfield",H572="Striker","Striker")</f>
        <v>Midfield</v>
      </c>
      <c r="D572" t="str">
        <f t="shared" si="34"/>
        <v>7.447.000</v>
      </c>
      <c r="E572" t="str">
        <f t="shared" si="35"/>
        <v>7,7%</v>
      </c>
      <c r="F572" t="s">
        <v>52</v>
      </c>
      <c r="G572" t="s">
        <v>16</v>
      </c>
      <c r="H572" t="s">
        <v>730</v>
      </c>
      <c r="I572" t="s">
        <v>1331</v>
      </c>
      <c r="J572" t="s">
        <v>1216</v>
      </c>
    </row>
    <row r="573" spans="1:10" x14ac:dyDescent="0.3">
      <c r="A573" t="str">
        <f t="shared" si="32"/>
        <v>Alfie Whiteman</v>
      </c>
      <c r="B573" t="str">
        <f t="shared" si="33"/>
        <v>Tottenham</v>
      </c>
      <c r="C573" t="str" cm="1">
        <f t="array" ref="C573">_xlfn.IFS(H573="","",
H573="Mål","Goalkeeper",H573="Forsvar","Defense",H573="Midtbane","Midfield",H573="Angreb","Striker",
H573="Goalkeeper","Goalkeeper",H573="Defense","Defense",H573="Midfield","Midfield",H573="Striker","Striker")</f>
        <v>Goalkeeper</v>
      </c>
      <c r="D573" t="str">
        <f t="shared" si="34"/>
        <v>4.395.000</v>
      </c>
      <c r="E573" t="str">
        <f t="shared" si="35"/>
        <v>0,0%</v>
      </c>
      <c r="F573" t="s">
        <v>197</v>
      </c>
      <c r="G573" t="s">
        <v>5</v>
      </c>
      <c r="H573" t="s">
        <v>729</v>
      </c>
      <c r="I573" t="s">
        <v>1451</v>
      </c>
      <c r="J573" t="s">
        <v>809</v>
      </c>
    </row>
    <row r="574" spans="1:10" x14ac:dyDescent="0.3">
      <c r="A574" t="str">
        <f t="shared" ref="A574:A576" si="36">IF(F574&lt;&gt;"",F574,"")</f>
        <v>Luke Ayling</v>
      </c>
      <c r="B574" t="str">
        <f t="shared" ref="B574:B576" si="37">IF(G574&lt;&gt;"",G574,"")</f>
        <v>Leeds United</v>
      </c>
      <c r="C574" t="str" cm="1">
        <f t="array" ref="C574">_xlfn.IFS(H574="","",
H574="Mål","Goalkeeper",H574="Forsvar","Defense",H574="Midtbane","Midfield",H574="Angreb","Striker",
H574="Goalkeeper","Goalkeeper",H574="Defense","Defense",H574="Midfield","Midfield",H574="Striker","Striker")</f>
        <v>Defense</v>
      </c>
      <c r="D574" t="str">
        <f t="shared" ref="D574:D576" si="38">IF(I574&lt;&gt;"",I574,"")</f>
        <v>3.680.000</v>
      </c>
      <c r="E574" t="str">
        <f t="shared" ref="E574:E576" si="39">IF(J574&lt;&gt;"",J574,"")</f>
        <v>1,6%</v>
      </c>
      <c r="F574" t="s">
        <v>582</v>
      </c>
      <c r="G574" t="s">
        <v>648</v>
      </c>
      <c r="H574" t="s">
        <v>731</v>
      </c>
      <c r="I574" t="s">
        <v>1510</v>
      </c>
      <c r="J574" t="s">
        <v>900</v>
      </c>
    </row>
    <row r="575" spans="1:10" x14ac:dyDescent="0.3">
      <c r="A575" t="str">
        <f t="shared" si="36"/>
        <v>Gabriel Martinelli</v>
      </c>
      <c r="B575" t="str">
        <f t="shared" si="37"/>
        <v>Arsenal</v>
      </c>
      <c r="C575" t="str" cm="1">
        <f t="array" ref="C575">_xlfn.IFS(H575="","",
H575="Mål","Goalkeeper",H575="Forsvar","Defense",H575="Midtbane","Midfield",H575="Angreb","Striker",
H575="Goalkeeper","Goalkeeper",H575="Defense","Defense",H575="Midfield","Midfield",H575="Striker","Striker")</f>
        <v>Striker</v>
      </c>
      <c r="D575" t="str">
        <f t="shared" si="38"/>
        <v>3.036.000</v>
      </c>
      <c r="E575" t="str">
        <f t="shared" si="39"/>
        <v>6,8%</v>
      </c>
      <c r="F575" t="s">
        <v>137</v>
      </c>
      <c r="G575" t="s">
        <v>1</v>
      </c>
      <c r="H575" t="s">
        <v>732</v>
      </c>
      <c r="I575" t="s">
        <v>1430</v>
      </c>
      <c r="J575" t="s">
        <v>1052</v>
      </c>
    </row>
    <row r="576" spans="1:10" x14ac:dyDescent="0.3">
      <c r="A576" t="str">
        <f t="shared" si="36"/>
        <v>Joe Bryan</v>
      </c>
      <c r="B576" t="str">
        <f t="shared" si="37"/>
        <v>Fulham</v>
      </c>
      <c r="C576" t="str" cm="1">
        <f t="array" ref="C576">_xlfn.IFS(H576="","",
H576="Mål","Goalkeeper",H576="Forsvar","Defense",H576="Midtbane","Midfield",H576="Angreb","Striker",
H576="Goalkeeper","Goalkeeper",H576="Defense","Defense",H576="Midfield","Midfield",H576="Striker","Striker")</f>
        <v>Defense</v>
      </c>
      <c r="D576" t="str">
        <f t="shared" si="38"/>
        <v>3.034.000</v>
      </c>
      <c r="E576" t="str">
        <f t="shared" si="39"/>
        <v>0,1%</v>
      </c>
      <c r="F576" t="s">
        <v>570</v>
      </c>
      <c r="G576" t="s">
        <v>539</v>
      </c>
      <c r="H576" t="s">
        <v>731</v>
      </c>
      <c r="I576" t="s">
        <v>1467</v>
      </c>
      <c r="J576" t="s">
        <v>884</v>
      </c>
    </row>
    <row r="577" spans="1:10" x14ac:dyDescent="0.3">
      <c r="A577" t="str">
        <f t="shared" ref="A577:A586" si="40">IF(F577&lt;&gt;"",F577,"")</f>
        <v>Sander Berge</v>
      </c>
      <c r="B577" t="str">
        <f t="shared" ref="B577:B586" si="41">IF(G577&lt;&gt;"",G577,"")</f>
        <v>Sheffield United</v>
      </c>
      <c r="C577" t="str" cm="1">
        <f t="array" ref="C577">_xlfn.IFS(H577="","",
H577="Mål","Goalkeeper",H577="Forsvar","Defense",H577="Midtbane","Midfield",H577="Angreb","Striker",
H577="Goalkeeper","Goalkeeper",H577="Defense","Defense",H577="Midfield","Midfield",H577="Striker","Striker")</f>
        <v>Midfield</v>
      </c>
      <c r="D577" t="str">
        <f t="shared" ref="D577:D586" si="42">IF(I577&lt;&gt;"",I577,"")</f>
        <v>2.852.000</v>
      </c>
      <c r="E577" t="str">
        <f t="shared" ref="E577:E586" si="43">IF(J577&lt;&gt;"",J577,"")</f>
        <v>0,1%</v>
      </c>
      <c r="F577" t="s">
        <v>350</v>
      </c>
      <c r="G577" t="s">
        <v>18</v>
      </c>
      <c r="H577" t="s">
        <v>730</v>
      </c>
      <c r="I577" t="s">
        <v>1256</v>
      </c>
      <c r="J577" t="s">
        <v>884</v>
      </c>
    </row>
    <row r="578" spans="1:10" x14ac:dyDescent="0.3">
      <c r="A578" t="str">
        <f t="shared" si="40"/>
        <v>Divock Origi</v>
      </c>
      <c r="B578" t="str">
        <f t="shared" si="41"/>
        <v>Liverpool</v>
      </c>
      <c r="C578" t="str" cm="1">
        <f t="array" ref="C578">_xlfn.IFS(H578="","",
H578="Mål","Goalkeeper",H578="Forsvar","Defense",H578="Midtbane","Midfield",H578="Angreb","Striker",
H578="Goalkeeper","Goalkeeper",H578="Defense","Defense",H578="Midfield","Midfield",H578="Striker","Striker")</f>
        <v>Striker</v>
      </c>
      <c r="D578" t="str">
        <f t="shared" si="42"/>
        <v>3.512.000</v>
      </c>
      <c r="E578" t="str">
        <f t="shared" si="43"/>
        <v>0,3%</v>
      </c>
      <c r="F578" t="s">
        <v>364</v>
      </c>
      <c r="G578" t="s">
        <v>20</v>
      </c>
      <c r="H578" t="s">
        <v>732</v>
      </c>
      <c r="I578" t="s">
        <v>1347</v>
      </c>
      <c r="J578" t="s">
        <v>886</v>
      </c>
    </row>
    <row r="579" spans="1:10" x14ac:dyDescent="0.3">
      <c r="A579" t="str">
        <f t="shared" si="40"/>
        <v>Christian Fuchs</v>
      </c>
      <c r="B579" t="str">
        <f t="shared" si="41"/>
        <v>Leicester City</v>
      </c>
      <c r="C579" t="str" cm="1">
        <f t="array" ref="C579">_xlfn.IFS(H579="","",
H579="Mål","Goalkeeper",H579="Forsvar","Defense",H579="Midtbane","Midfield",H579="Angreb","Striker",
H579="Goalkeeper","Goalkeeper",H579="Defense","Defense",H579="Midfield","Midfield",H579="Striker","Striker")</f>
        <v>Defense</v>
      </c>
      <c r="D579" t="str">
        <f t="shared" si="42"/>
        <v>3.900.000</v>
      </c>
      <c r="E579" t="str">
        <f t="shared" si="43"/>
        <v>0,1%</v>
      </c>
      <c r="F579" t="s">
        <v>26</v>
      </c>
      <c r="G579" t="s">
        <v>27</v>
      </c>
      <c r="H579" t="s">
        <v>731</v>
      </c>
      <c r="I579" t="s">
        <v>1096</v>
      </c>
      <c r="J579" t="s">
        <v>884</v>
      </c>
    </row>
    <row r="580" spans="1:10" x14ac:dyDescent="0.3">
      <c r="A580" t="str">
        <f t="shared" si="40"/>
        <v>Moussa Sissoko</v>
      </c>
      <c r="B580" t="str">
        <f t="shared" si="41"/>
        <v>Tottenham</v>
      </c>
      <c r="C580" t="str" cm="1">
        <f t="array" ref="C580">_xlfn.IFS(H580="","",
H580="Mål","Goalkeeper",H580="Forsvar","Defense",H580="Midtbane","Midfield",H580="Angreb","Striker",
H580="Goalkeeper","Goalkeeper",H580="Defense","Defense",H580="Midfield","Midfield",H580="Striker","Striker")</f>
        <v>Midfield</v>
      </c>
      <c r="D580" t="str">
        <f t="shared" si="42"/>
        <v>4.012.000</v>
      </c>
      <c r="E580" t="str">
        <f t="shared" si="43"/>
        <v>0,7%</v>
      </c>
      <c r="F580" t="s">
        <v>43</v>
      </c>
      <c r="G580" t="s">
        <v>5</v>
      </c>
      <c r="H580" t="s">
        <v>730</v>
      </c>
      <c r="I580" t="s">
        <v>1124</v>
      </c>
      <c r="J580" t="s">
        <v>889</v>
      </c>
    </row>
    <row r="581" spans="1:10" x14ac:dyDescent="0.3">
      <c r="A581" t="str">
        <f t="shared" si="40"/>
        <v>Sergio Reguilon</v>
      </c>
      <c r="B581" t="str">
        <f t="shared" si="41"/>
        <v>Tottenham</v>
      </c>
      <c r="C581" t="str" cm="1">
        <f t="array" ref="C581">_xlfn.IFS(H581="","",
H581="Mål","Goalkeeper",H581="Forsvar","Defense",H581="Midtbane","Midfield",H581="Angreb","Striker",
H581="Goalkeeper","Goalkeeper",H581="Defense","Defense",H581="Midfield","Midfield",H581="Striker","Striker")</f>
        <v>Defense</v>
      </c>
      <c r="D581" t="str">
        <f t="shared" si="42"/>
        <v>4.895.000</v>
      </c>
      <c r="E581" t="str">
        <f t="shared" si="43"/>
        <v>3,5%</v>
      </c>
      <c r="F581" t="s">
        <v>708</v>
      </c>
      <c r="G581" t="s">
        <v>5</v>
      </c>
      <c r="H581" t="s">
        <v>731</v>
      </c>
      <c r="I581" t="s">
        <v>1107</v>
      </c>
      <c r="J581" t="s">
        <v>922</v>
      </c>
    </row>
    <row r="582" spans="1:10" x14ac:dyDescent="0.3">
      <c r="A582" t="str">
        <f t="shared" si="40"/>
        <v>Matt Phillips</v>
      </c>
      <c r="B582" t="str">
        <f t="shared" si="41"/>
        <v>West Bromwich</v>
      </c>
      <c r="C582" t="str" cm="1">
        <f t="array" ref="C582">_xlfn.IFS(H582="","",
H582="Mål","Goalkeeper",H582="Forsvar","Defense",H582="Midtbane","Midfield",H582="Angreb","Striker",
H582="Goalkeeper","Goalkeeper",H582="Defense","Defense",H582="Midfield","Midfield",H582="Striker","Striker")</f>
        <v>Midfield</v>
      </c>
      <c r="D582" t="str">
        <f t="shared" si="42"/>
        <v>3.824.000</v>
      </c>
      <c r="E582" t="str">
        <f t="shared" si="43"/>
        <v>0,1%</v>
      </c>
      <c r="F582" t="s">
        <v>562</v>
      </c>
      <c r="G582" t="s">
        <v>647</v>
      </c>
      <c r="H582" t="s">
        <v>730</v>
      </c>
      <c r="I582" t="s">
        <v>1175</v>
      </c>
      <c r="J582" t="s">
        <v>884</v>
      </c>
    </row>
    <row r="583" spans="1:10" x14ac:dyDescent="0.3">
      <c r="A583" t="str">
        <f t="shared" si="40"/>
        <v>Nathaniel Clyne</v>
      </c>
      <c r="B583" t="str">
        <f t="shared" si="41"/>
        <v>Crystal Palace</v>
      </c>
      <c r="C583" t="str" cm="1">
        <f t="array" ref="C583">_xlfn.IFS(H583="","",
H583="Mål","Goalkeeper",H583="Forsvar","Defense",H583="Midtbane","Midfield",H583="Angreb","Striker",
H583="Goalkeeper","Goalkeeper",H583="Defense","Defense",H583="Midfield","Midfield",H583="Striker","Striker")</f>
        <v>Defense</v>
      </c>
      <c r="D583" t="str">
        <f t="shared" si="42"/>
        <v>2.480.000</v>
      </c>
      <c r="E583" t="str">
        <f t="shared" si="43"/>
        <v>0,4%</v>
      </c>
      <c r="F583" t="s">
        <v>752</v>
      </c>
      <c r="G583" t="s">
        <v>19</v>
      </c>
      <c r="H583" t="s">
        <v>731</v>
      </c>
      <c r="I583" t="s">
        <v>982</v>
      </c>
      <c r="J583" t="s">
        <v>896</v>
      </c>
    </row>
    <row r="584" spans="1:10" x14ac:dyDescent="0.3">
      <c r="A584" t="str">
        <f t="shared" si="40"/>
        <v>Taylor Perry</v>
      </c>
      <c r="B584" t="str">
        <f t="shared" si="41"/>
        <v>Wolverhampton</v>
      </c>
      <c r="C584" t="str" cm="1">
        <f t="array" ref="C584">_xlfn.IFS(H584="","",
H584="Mål","Goalkeeper",H584="Forsvar","Defense",H584="Midtbane","Midfield",H584="Angreb","Striker",
H584="Goalkeeper","Goalkeeper",H584="Defense","Defense",H584="Midfield","Midfield",H584="Striker","Striker")</f>
        <v>Midfield</v>
      </c>
      <c r="D584" t="str">
        <f t="shared" si="42"/>
        <v>2.400.000</v>
      </c>
      <c r="E584" t="str">
        <f t="shared" si="43"/>
        <v>0,1%</v>
      </c>
      <c r="F584" t="s">
        <v>795</v>
      </c>
      <c r="G584" t="s">
        <v>46</v>
      </c>
      <c r="H584" t="s">
        <v>730</v>
      </c>
      <c r="I584" t="s">
        <v>1300</v>
      </c>
      <c r="J584" t="s">
        <v>884</v>
      </c>
    </row>
    <row r="585" spans="1:10" x14ac:dyDescent="0.3">
      <c r="A585" t="str">
        <f t="shared" si="40"/>
        <v>Jamaal Lascelles</v>
      </c>
      <c r="B585" t="str">
        <f t="shared" si="41"/>
        <v>Newcastle</v>
      </c>
      <c r="C585" t="str" cm="1">
        <f t="array" ref="C585">_xlfn.IFS(H585="","",
H585="Mål","Goalkeeper",H585="Forsvar","Defense",H585="Midtbane","Midfield",H585="Angreb","Striker",
H585="Goalkeeper","Goalkeeper",H585="Defense","Defense",H585="Midfield","Midfield",H585="Striker","Striker")</f>
        <v>Defense</v>
      </c>
      <c r="D585" t="str">
        <f t="shared" si="42"/>
        <v>3.205.000</v>
      </c>
      <c r="E585" t="str">
        <f t="shared" si="43"/>
        <v>0,1%</v>
      </c>
      <c r="F585" t="s">
        <v>12</v>
      </c>
      <c r="G585" t="s">
        <v>13</v>
      </c>
      <c r="H585" t="s">
        <v>731</v>
      </c>
      <c r="I585" t="s">
        <v>1092</v>
      </c>
      <c r="J585" t="s">
        <v>884</v>
      </c>
    </row>
    <row r="586" spans="1:10" x14ac:dyDescent="0.3">
      <c r="A586" t="str">
        <f t="shared" si="40"/>
        <v>Marvelous Nakamba</v>
      </c>
      <c r="B586" t="str">
        <f t="shared" si="41"/>
        <v>Aston Villa</v>
      </c>
      <c r="C586" t="str" cm="1">
        <f t="array" ref="C586">_xlfn.IFS(H586="","",
H586="Mål","Goalkeeper",H586="Forsvar","Defense",H586="Midtbane","Midfield",H586="Angreb","Striker",
H586="Goalkeeper","Goalkeeper",H586="Defense","Defense",H586="Midfield","Midfield",H586="Striker","Striker")</f>
        <v>Midfield</v>
      </c>
      <c r="D586" t="str">
        <f t="shared" si="42"/>
        <v>2.606.000</v>
      </c>
      <c r="E586" t="str">
        <f t="shared" si="43"/>
        <v>0,4%</v>
      </c>
      <c r="F586" t="s">
        <v>228</v>
      </c>
      <c r="G586" t="s">
        <v>9</v>
      </c>
      <c r="H586" t="s">
        <v>730</v>
      </c>
      <c r="I586" t="s">
        <v>1495</v>
      </c>
      <c r="J586" t="s">
        <v>896</v>
      </c>
    </row>
    <row r="587" spans="1:10" x14ac:dyDescent="0.3">
      <c r="A587" t="str">
        <f t="shared" ref="A587:A642" si="44">IF(F587&lt;&gt;"",F587,"")</f>
        <v>Cesar Azpilicueta</v>
      </c>
      <c r="B587" t="str">
        <f t="shared" ref="B587:B642" si="45">IF(G587&lt;&gt;"",G587,"")</f>
        <v>Chelsea</v>
      </c>
      <c r="C587" t="str" cm="1">
        <f t="array" ref="C587">_xlfn.IFS(H587="","",
H587="Mål","Goalkeeper",H587="Forsvar","Defense",H587="Midtbane","Midfield",H587="Angreb","Striker",
H587="Goalkeeper","Goalkeeper",H587="Defense","Defense",H587="Midfield","Midfield",H587="Striker","Striker")</f>
        <v>Defense</v>
      </c>
      <c r="D587" t="str">
        <f t="shared" ref="D587:D642" si="46">IF(I587&lt;&gt;"",I587,"")</f>
        <v>5.241.000</v>
      </c>
      <c r="E587" t="str">
        <f t="shared" ref="E587:E642" si="47">IF(J587&lt;&gt;"",J587,"")</f>
        <v>1,4%</v>
      </c>
      <c r="F587" t="s">
        <v>183</v>
      </c>
      <c r="G587" t="s">
        <v>3</v>
      </c>
      <c r="H587" t="s">
        <v>731</v>
      </c>
      <c r="I587" t="s">
        <v>1024</v>
      </c>
      <c r="J587" t="s">
        <v>887</v>
      </c>
    </row>
    <row r="588" spans="1:10" x14ac:dyDescent="0.3">
      <c r="A588" t="str">
        <f t="shared" si="44"/>
        <v>Ki-Jana Hoever</v>
      </c>
      <c r="B588" t="str">
        <f t="shared" si="45"/>
        <v>Wolverhampton</v>
      </c>
      <c r="C588" t="str" cm="1">
        <f t="array" ref="C588">_xlfn.IFS(H588="","",
H588="Mål","Goalkeeper",H588="Forsvar","Defense",H588="Midtbane","Midfield",H588="Angreb","Striker",
H588="Goalkeeper","Goalkeeper",H588="Defense","Defense",H588="Midfield","Midfield",H588="Striker","Striker")</f>
        <v>Defense</v>
      </c>
      <c r="D588" t="str">
        <f t="shared" si="46"/>
        <v>2.391.000</v>
      </c>
      <c r="E588" t="str">
        <f t="shared" si="47"/>
        <v>0,1%</v>
      </c>
      <c r="F588" t="s">
        <v>310</v>
      </c>
      <c r="G588" t="s">
        <v>46</v>
      </c>
      <c r="H588" t="s">
        <v>731</v>
      </c>
      <c r="I588" t="s">
        <v>1134</v>
      </c>
      <c r="J588" t="s">
        <v>884</v>
      </c>
    </row>
    <row r="589" spans="1:10" x14ac:dyDescent="0.3">
      <c r="A589" t="str">
        <f t="shared" si="44"/>
        <v>Angelo Ogbonna</v>
      </c>
      <c r="B589" t="str">
        <f t="shared" si="45"/>
        <v>West Ham</v>
      </c>
      <c r="C589" t="str" cm="1">
        <f t="array" ref="C589">_xlfn.IFS(H589="","",
H589="Mål","Goalkeeper",H589="Forsvar","Defense",H589="Midtbane","Midfield",H589="Angreb","Striker",
H589="Goalkeeper","Goalkeeper",H589="Defense","Defense",H589="Midfield","Midfield",H589="Striker","Striker")</f>
        <v>Defense</v>
      </c>
      <c r="D589" t="str">
        <f t="shared" si="46"/>
        <v>4.396.000</v>
      </c>
      <c r="E589" t="str">
        <f t="shared" si="47"/>
        <v>0,4%</v>
      </c>
      <c r="F589" t="s">
        <v>55</v>
      </c>
      <c r="G589" t="s">
        <v>22</v>
      </c>
      <c r="H589" t="s">
        <v>731</v>
      </c>
      <c r="I589" t="s">
        <v>1322</v>
      </c>
      <c r="J589" t="s">
        <v>896</v>
      </c>
    </row>
    <row r="590" spans="1:10" x14ac:dyDescent="0.3">
      <c r="A590" t="str">
        <f t="shared" si="44"/>
        <v>Ciaran Clark</v>
      </c>
      <c r="B590" t="str">
        <f t="shared" si="45"/>
        <v>Newcastle</v>
      </c>
      <c r="C590" t="str" cm="1">
        <f t="array" ref="C590">_xlfn.IFS(H590="","",
H590="Mål","Goalkeeper",H590="Forsvar","Defense",H590="Midtbane","Midfield",H590="Angreb","Striker",
H590="Goalkeeper","Goalkeeper",H590="Defense","Defense",H590="Midfield","Midfield",H590="Striker","Striker")</f>
        <v>Defense</v>
      </c>
      <c r="D590" t="str">
        <f t="shared" si="46"/>
        <v>2.442.000</v>
      </c>
      <c r="E590" t="str">
        <f t="shared" si="47"/>
        <v>0,5%</v>
      </c>
      <c r="F590" t="s">
        <v>230</v>
      </c>
      <c r="G590" t="s">
        <v>13</v>
      </c>
      <c r="H590" t="s">
        <v>731</v>
      </c>
      <c r="I590" t="s">
        <v>1334</v>
      </c>
      <c r="J590" t="s">
        <v>888</v>
      </c>
    </row>
    <row r="591" spans="1:10" x14ac:dyDescent="0.3">
      <c r="A591" t="str">
        <f t="shared" si="44"/>
        <v>Davinson Sanchez</v>
      </c>
      <c r="B591" t="str">
        <f t="shared" si="45"/>
        <v>Tottenham</v>
      </c>
      <c r="C591" t="str" cm="1">
        <f t="array" ref="C591">_xlfn.IFS(H591="","",
H591="Mål","Goalkeeper",H591="Forsvar","Defense",H591="Midtbane","Midfield",H591="Angreb","Striker",
H591="Goalkeeper","Goalkeeper",H591="Defense","Defense",H591="Midfield","Midfield",H591="Striker","Striker")</f>
        <v>Defense</v>
      </c>
      <c r="D591" t="str">
        <f t="shared" si="46"/>
        <v>3.933.000</v>
      </c>
      <c r="E591" t="str">
        <f t="shared" si="47"/>
        <v>1,8%</v>
      </c>
      <c r="F591" t="s">
        <v>233</v>
      </c>
      <c r="G591" t="s">
        <v>5</v>
      </c>
      <c r="H591" t="s">
        <v>731</v>
      </c>
      <c r="I591" t="s">
        <v>1416</v>
      </c>
      <c r="J591" t="s">
        <v>904</v>
      </c>
    </row>
    <row r="592" spans="1:10" x14ac:dyDescent="0.3">
      <c r="A592" t="str">
        <f t="shared" si="44"/>
        <v>Dale Stephens</v>
      </c>
      <c r="B592" t="str">
        <f t="shared" si="45"/>
        <v>Burnley</v>
      </c>
      <c r="C592" t="str" cm="1">
        <f t="array" ref="C592">_xlfn.IFS(H592="","",
H592="Mål","Goalkeeper",H592="Forsvar","Defense",H592="Midtbane","Midfield",H592="Angreb","Striker",
H592="Goalkeeper","Goalkeeper",H592="Defense","Defense",H592="Midfield","Midfield",H592="Striker","Striker")</f>
        <v>Midfield</v>
      </c>
      <c r="D592" t="str">
        <f t="shared" si="46"/>
        <v>2.354.000</v>
      </c>
      <c r="E592" t="str">
        <f t="shared" si="47"/>
        <v>0,0%</v>
      </c>
      <c r="F592" t="s">
        <v>332</v>
      </c>
      <c r="G592" t="s">
        <v>11</v>
      </c>
      <c r="H592" t="s">
        <v>730</v>
      </c>
      <c r="I592" t="s">
        <v>1250</v>
      </c>
      <c r="J592" t="s">
        <v>809</v>
      </c>
    </row>
    <row r="593" spans="1:10" x14ac:dyDescent="0.3">
      <c r="A593" t="str">
        <f t="shared" ref="A593:A599" si="48">IF(F593&lt;&gt;"",F593,"")</f>
        <v>Grady Diangana</v>
      </c>
      <c r="B593" t="str">
        <f t="shared" ref="B593:B599" si="49">IF(G593&lt;&gt;"",G593,"")</f>
        <v>West Bromwich</v>
      </c>
      <c r="C593" t="str" cm="1">
        <f t="array" ref="C593">_xlfn.IFS(H593="","",
H593="Mål","Goalkeeper",H593="Forsvar","Defense",H593="Midtbane","Midfield",H593="Angreb","Striker",
H593="Goalkeeper","Goalkeeper",H593="Defense","Defense",H593="Midfield","Midfield",H593="Striker","Striker")</f>
        <v>Midfield</v>
      </c>
      <c r="D593" t="str">
        <f t="shared" ref="D593:D599" si="50">IF(I593&lt;&gt;"",I593,"")</f>
        <v>3.386.000</v>
      </c>
      <c r="E593" t="str">
        <f t="shared" ref="E593:E599" si="51">IF(J593&lt;&gt;"",J593,"")</f>
        <v>0,0%</v>
      </c>
      <c r="F593" t="s">
        <v>661</v>
      </c>
      <c r="G593" t="s">
        <v>647</v>
      </c>
      <c r="H593" t="s">
        <v>730</v>
      </c>
      <c r="I593" t="s">
        <v>1081</v>
      </c>
      <c r="J593" t="s">
        <v>809</v>
      </c>
    </row>
    <row r="594" spans="1:10" x14ac:dyDescent="0.3">
      <c r="A594" t="str">
        <f t="shared" si="48"/>
        <v>Serge Aurier</v>
      </c>
      <c r="B594" t="str">
        <f t="shared" si="49"/>
        <v>Tottenham</v>
      </c>
      <c r="C594" t="str" cm="1">
        <f t="array" ref="C594">_xlfn.IFS(H594="","",
H594="Mål","Goalkeeper",H594="Forsvar","Defense",H594="Midtbane","Midfield",H594="Angreb","Striker",
H594="Goalkeeper","Goalkeeper",H594="Defense","Defense",H594="Midfield","Midfield",H594="Striker","Striker")</f>
        <v>Defense</v>
      </c>
      <c r="D594" t="str">
        <f t="shared" si="50"/>
        <v>5.098.000</v>
      </c>
      <c r="E594" t="str">
        <f t="shared" si="51"/>
        <v>0,6%</v>
      </c>
      <c r="F594" t="s">
        <v>354</v>
      </c>
      <c r="G594" t="s">
        <v>5</v>
      </c>
      <c r="H594" t="s">
        <v>731</v>
      </c>
      <c r="I594" t="s">
        <v>1083</v>
      </c>
      <c r="J594" t="s">
        <v>897</v>
      </c>
    </row>
    <row r="595" spans="1:10" x14ac:dyDescent="0.3">
      <c r="A595" t="str">
        <f t="shared" si="48"/>
        <v>Nelson Semedo</v>
      </c>
      <c r="B595" t="str">
        <f t="shared" si="49"/>
        <v>Wolverhampton</v>
      </c>
      <c r="C595" t="str" cm="1">
        <f t="array" ref="C595">_xlfn.IFS(H595="","",
H595="Mål","Goalkeeper",H595="Forsvar","Defense",H595="Midtbane","Midfield",H595="Angreb","Striker",
H595="Goalkeeper","Goalkeeper",H595="Defense","Defense",H595="Midfield","Midfield",H595="Striker","Striker")</f>
        <v>Defense</v>
      </c>
      <c r="D595" t="str">
        <f t="shared" si="50"/>
        <v>4.401.000</v>
      </c>
      <c r="E595" t="str">
        <f t="shared" si="51"/>
        <v>1,1%</v>
      </c>
      <c r="F595" t="s">
        <v>718</v>
      </c>
      <c r="G595" t="s">
        <v>46</v>
      </c>
      <c r="H595" t="s">
        <v>731</v>
      </c>
      <c r="I595" t="s">
        <v>951</v>
      </c>
      <c r="J595" t="s">
        <v>891</v>
      </c>
    </row>
    <row r="596" spans="1:10" x14ac:dyDescent="0.3">
      <c r="A596" t="str">
        <f t="shared" si="48"/>
        <v>Nathan Broadhead</v>
      </c>
      <c r="B596" t="str">
        <f t="shared" si="49"/>
        <v>Everton</v>
      </c>
      <c r="C596" t="str" cm="1">
        <f t="array" ref="C596">_xlfn.IFS(H596="","",
H596="Mål","Goalkeeper",H596="Forsvar","Defense",H596="Midtbane","Midfield",H596="Angreb","Striker",
H596="Goalkeeper","Goalkeeper",H596="Defense","Defense",H596="Midfield","Midfield",H596="Striker","Striker")</f>
        <v>Midfield</v>
      </c>
      <c r="D596" t="str">
        <f t="shared" si="50"/>
        <v>2.457.000</v>
      </c>
      <c r="E596" t="str">
        <f t="shared" si="51"/>
        <v>0,0%</v>
      </c>
      <c r="F596" t="s">
        <v>950</v>
      </c>
      <c r="G596" t="s">
        <v>28</v>
      </c>
      <c r="H596" t="s">
        <v>730</v>
      </c>
      <c r="I596" t="s">
        <v>1031</v>
      </c>
      <c r="J596" t="s">
        <v>809</v>
      </c>
    </row>
    <row r="597" spans="1:10" x14ac:dyDescent="0.3">
      <c r="A597" t="str">
        <f t="shared" si="48"/>
        <v>Tyler Onyango</v>
      </c>
      <c r="B597" t="str">
        <f t="shared" si="49"/>
        <v>Everton</v>
      </c>
      <c r="C597" t="str" cm="1">
        <f t="array" ref="C597">_xlfn.IFS(H597="","",
H597="Mål","Goalkeeper",H597="Forsvar","Defense",H597="Midtbane","Midfield",H597="Angreb","Striker",
H597="Goalkeeper","Goalkeeper",H597="Defense","Defense",H597="Midfield","Midfield",H597="Striker","Striker")</f>
        <v>Midfield</v>
      </c>
      <c r="D597" t="str">
        <f t="shared" si="50"/>
        <v>2.400.000</v>
      </c>
      <c r="E597" t="str">
        <f t="shared" si="51"/>
        <v>0,0%</v>
      </c>
      <c r="F597" t="s">
        <v>912</v>
      </c>
      <c r="G597" t="s">
        <v>28</v>
      </c>
      <c r="H597" t="s">
        <v>730</v>
      </c>
      <c r="I597" t="s">
        <v>1300</v>
      </c>
      <c r="J597" t="s">
        <v>809</v>
      </c>
    </row>
    <row r="598" spans="1:10" x14ac:dyDescent="0.3">
      <c r="A598" t="str">
        <f t="shared" si="48"/>
        <v>Taylor Gardner Hickman</v>
      </c>
      <c r="B598" t="str">
        <f t="shared" si="49"/>
        <v>West Bromwich</v>
      </c>
      <c r="C598" t="str" cm="1">
        <f t="array" ref="C598">_xlfn.IFS(H598="","",
H598="Mål","Goalkeeper",H598="Forsvar","Defense",H598="Midtbane","Midfield",H598="Angreb","Striker",
H598="Goalkeeper","Goalkeeper",H598="Defense","Defense",H598="Midfield","Midfield",H598="Striker","Striker")</f>
        <v>Defense</v>
      </c>
      <c r="D598" t="str">
        <f t="shared" si="50"/>
        <v>1.985.000</v>
      </c>
      <c r="E598" t="str">
        <f t="shared" si="51"/>
        <v>0,0%</v>
      </c>
      <c r="F598" t="s">
        <v>1181</v>
      </c>
      <c r="G598" t="s">
        <v>647</v>
      </c>
      <c r="H598" t="s">
        <v>731</v>
      </c>
      <c r="I598" t="s">
        <v>987</v>
      </c>
      <c r="J598" t="s">
        <v>809</v>
      </c>
    </row>
    <row r="599" spans="1:10" x14ac:dyDescent="0.3">
      <c r="A599" t="str">
        <f t="shared" si="48"/>
        <v>Oliver Norwood</v>
      </c>
      <c r="B599" t="str">
        <f t="shared" si="49"/>
        <v>Sheffield United</v>
      </c>
      <c r="C599" t="str" cm="1">
        <f t="array" ref="C599">_xlfn.IFS(H599="","",
H599="Mål","Goalkeeper",H599="Forsvar","Defense",H599="Midtbane","Midfield",H599="Angreb","Striker",
H599="Goalkeeper","Goalkeeper",H599="Defense","Defense",H599="Midfield","Midfield",H599="Striker","Striker")</f>
        <v>Midfield</v>
      </c>
      <c r="D599" t="str">
        <f t="shared" si="50"/>
        <v>2.822.000</v>
      </c>
      <c r="E599" t="str">
        <f t="shared" si="51"/>
        <v>0,0%</v>
      </c>
      <c r="F599" t="s">
        <v>373</v>
      </c>
      <c r="G599" t="s">
        <v>18</v>
      </c>
      <c r="H599" t="s">
        <v>730</v>
      </c>
      <c r="I599" t="s">
        <v>1213</v>
      </c>
      <c r="J599" t="s">
        <v>809</v>
      </c>
    </row>
    <row r="600" spans="1:10" x14ac:dyDescent="0.3">
      <c r="A600" t="str">
        <f t="shared" si="44"/>
        <v>Frankie Maguire</v>
      </c>
      <c r="B600" t="str">
        <f t="shared" si="45"/>
        <v>Sheffield United</v>
      </c>
      <c r="C600" t="str" cm="1">
        <f t="array" ref="C600">_xlfn.IFS(H600="","",
H600="Mål","Goalkeeper",H600="Forsvar","Defense",H600="Midtbane","Midfield",H600="Angreb","Striker",
H600="Goalkeeper","Goalkeeper",H600="Defense","Defense",H600="Midfield","Midfield",H600="Striker","Striker")</f>
        <v>Midfield</v>
      </c>
      <c r="D600" t="str">
        <f t="shared" si="46"/>
        <v>1.930.000</v>
      </c>
      <c r="E600" t="str">
        <f t="shared" si="47"/>
        <v>0,0%</v>
      </c>
      <c r="F600" t="s">
        <v>942</v>
      </c>
      <c r="G600" t="s">
        <v>18</v>
      </c>
      <c r="H600" t="s">
        <v>730</v>
      </c>
      <c r="I600" t="s">
        <v>1290</v>
      </c>
      <c r="J600" t="s">
        <v>809</v>
      </c>
    </row>
    <row r="601" spans="1:10" x14ac:dyDescent="0.3">
      <c r="A601" t="str">
        <f t="shared" si="44"/>
        <v>Solomon March</v>
      </c>
      <c r="B601" t="str">
        <f t="shared" si="45"/>
        <v>Brighton and Hove</v>
      </c>
      <c r="C601" t="str" cm="1">
        <f t="array" ref="C601">_xlfn.IFS(H601="","",
H601="Mål","Goalkeeper",H601="Forsvar","Defense",H601="Midtbane","Midfield",H601="Angreb","Striker",
H601="Goalkeeper","Goalkeeper",H601="Defense","Defense",H601="Midfield","Midfield",H601="Striker","Striker")</f>
        <v>Midfield</v>
      </c>
      <c r="D601" t="str">
        <f t="shared" si="46"/>
        <v>4.075.000</v>
      </c>
      <c r="E601" t="str">
        <f t="shared" si="47"/>
        <v>0,1%</v>
      </c>
      <c r="F601" t="s">
        <v>39</v>
      </c>
      <c r="G601" t="s">
        <v>25</v>
      </c>
      <c r="H601" t="s">
        <v>730</v>
      </c>
      <c r="I601" t="s">
        <v>1446</v>
      </c>
      <c r="J601" t="s">
        <v>884</v>
      </c>
    </row>
    <row r="602" spans="1:10" x14ac:dyDescent="0.3">
      <c r="A602" t="str">
        <f>IF(F602&lt;&gt;"",F602,"")</f>
        <v>Darren Randolph</v>
      </c>
      <c r="B602" t="str">
        <f t="shared" si="45"/>
        <v>West Ham</v>
      </c>
      <c r="C602" t="str" cm="1">
        <f t="array" ref="C602">_xlfn.IFS(H602="","",
H602="Mål","Goalkeeper",H602="Forsvar","Defense",H602="Midtbane","Midfield",H602="Angreb","Striker",
H602="Goalkeeper","Goalkeeper",H602="Defense","Defense",H602="Midfield","Midfield",H602="Striker","Striker")</f>
        <v>Goalkeeper</v>
      </c>
      <c r="D602" t="str">
        <f t="shared" si="46"/>
        <v>3.985.000</v>
      </c>
      <c r="E602" t="str">
        <f t="shared" si="47"/>
        <v>0,3%</v>
      </c>
      <c r="F602" t="s">
        <v>365</v>
      </c>
      <c r="G602" t="s">
        <v>22</v>
      </c>
      <c r="H602" t="s">
        <v>729</v>
      </c>
      <c r="I602" t="s">
        <v>1127</v>
      </c>
      <c r="J602" t="s">
        <v>886</v>
      </c>
    </row>
    <row r="603" spans="1:10" x14ac:dyDescent="0.3">
      <c r="A603" t="str">
        <f t="shared" si="44"/>
        <v>Raheem Sterling</v>
      </c>
      <c r="B603" t="str">
        <f t="shared" si="45"/>
        <v>Manchester City</v>
      </c>
      <c r="C603" t="str" cm="1">
        <f t="array" ref="C603">_xlfn.IFS(H603="","",
H603="Mål","Goalkeeper",H603="Forsvar","Defense",H603="Midtbane","Midfield",H603="Angreb","Striker",
H603="Goalkeeper","Goalkeeper",H603="Defense","Defense",H603="Midfield","Midfield",H603="Striker","Striker")</f>
        <v>Striker</v>
      </c>
      <c r="D603" t="str">
        <f t="shared" si="46"/>
        <v>10.456.000</v>
      </c>
      <c r="E603" t="str">
        <f t="shared" si="47"/>
        <v>4,0%</v>
      </c>
      <c r="F603" t="s">
        <v>248</v>
      </c>
      <c r="G603" t="s">
        <v>16</v>
      </c>
      <c r="H603" t="s">
        <v>732</v>
      </c>
      <c r="I603" t="s">
        <v>1172</v>
      </c>
      <c r="J603" t="s">
        <v>1173</v>
      </c>
    </row>
    <row r="604" spans="1:10" x14ac:dyDescent="0.3">
      <c r="A604" t="str">
        <f t="shared" si="44"/>
        <v>Nigel Lonwijk</v>
      </c>
      <c r="B604" t="str">
        <f t="shared" si="45"/>
        <v>Wolverhampton</v>
      </c>
      <c r="C604" t="str" cm="1">
        <f t="array" ref="C604">_xlfn.IFS(H604="","",
H604="Mål","Goalkeeper",H604="Forsvar","Defense",H604="Midtbane","Midfield",H604="Angreb","Striker",
H604="Goalkeeper","Goalkeeper",H604="Defense","Defense",H604="Midfield","Midfield",H604="Striker","Striker")</f>
        <v>Defense</v>
      </c>
      <c r="D604" t="str">
        <f t="shared" si="46"/>
        <v>1.900.000</v>
      </c>
      <c r="E604" t="str">
        <f t="shared" si="47"/>
        <v>0,0%</v>
      </c>
      <c r="F604" t="s">
        <v>851</v>
      </c>
      <c r="G604" t="s">
        <v>46</v>
      </c>
      <c r="H604" t="s">
        <v>731</v>
      </c>
      <c r="I604" t="s">
        <v>1067</v>
      </c>
      <c r="J604" t="s">
        <v>809</v>
      </c>
    </row>
    <row r="605" spans="1:10" x14ac:dyDescent="0.3">
      <c r="A605" t="str">
        <f t="shared" si="44"/>
        <v>Faustino 'Tino' Anjorin</v>
      </c>
      <c r="B605" t="str">
        <f t="shared" si="45"/>
        <v>Chelsea</v>
      </c>
      <c r="C605" t="str" cm="1">
        <f t="array" ref="C605">_xlfn.IFS(H605="","",
H605="Mål","Goalkeeper",H605="Forsvar","Defense",H605="Midtbane","Midfield",H605="Angreb","Striker",
H605="Goalkeeper","Goalkeeper",H605="Defense","Defense",H605="Midfield","Midfield",H605="Striker","Striker")</f>
        <v>Midfield</v>
      </c>
      <c r="D605" t="str">
        <f t="shared" si="46"/>
        <v>1.900.000</v>
      </c>
      <c r="E605" t="str">
        <f t="shared" si="47"/>
        <v>0,1%</v>
      </c>
      <c r="F605" t="s">
        <v>646</v>
      </c>
      <c r="G605" t="s">
        <v>3</v>
      </c>
      <c r="H605" t="s">
        <v>730</v>
      </c>
      <c r="I605" t="s">
        <v>1067</v>
      </c>
      <c r="J605" t="s">
        <v>884</v>
      </c>
    </row>
    <row r="606" spans="1:10" x14ac:dyDescent="0.3">
      <c r="A606" t="str">
        <f t="shared" si="44"/>
        <v>Issa Diop</v>
      </c>
      <c r="B606" t="str">
        <f t="shared" si="45"/>
        <v>West Ham</v>
      </c>
      <c r="C606" t="str" cm="1">
        <f t="array" ref="C606">_xlfn.IFS(H606="","",
H606="Mål","Goalkeeper",H606="Forsvar","Defense",H606="Midtbane","Midfield",H606="Angreb","Striker",
H606="Goalkeeper","Goalkeeper",H606="Defense","Defense",H606="Midfield","Midfield",H606="Striker","Striker")</f>
        <v>Defense</v>
      </c>
      <c r="D606" t="str">
        <f t="shared" si="46"/>
        <v>3.530.000</v>
      </c>
      <c r="E606" t="str">
        <f t="shared" si="47"/>
        <v>0,7%</v>
      </c>
      <c r="F606" t="s">
        <v>188</v>
      </c>
      <c r="G606" t="s">
        <v>22</v>
      </c>
      <c r="H606" t="s">
        <v>731</v>
      </c>
      <c r="I606" t="s">
        <v>1148</v>
      </c>
      <c r="J606" t="s">
        <v>889</v>
      </c>
    </row>
    <row r="607" spans="1:10" x14ac:dyDescent="0.3">
      <c r="A607" t="str">
        <f t="shared" si="44"/>
        <v>Axel Tuanzebe</v>
      </c>
      <c r="B607" t="str">
        <f t="shared" si="45"/>
        <v>Manchester United</v>
      </c>
      <c r="C607" t="str" cm="1">
        <f t="array" ref="C607">_xlfn.IFS(H607="","",
H607="Mål","Goalkeeper",H607="Forsvar","Defense",H607="Midtbane","Midfield",H607="Angreb","Striker",
H607="Goalkeeper","Goalkeeper",H607="Defense","Defense",H607="Midfield","Midfield",H607="Striker","Striker")</f>
        <v>Defense</v>
      </c>
      <c r="D607" t="str">
        <f t="shared" si="46"/>
        <v>2.892.000</v>
      </c>
      <c r="E607" t="str">
        <f t="shared" si="47"/>
        <v>4,5%</v>
      </c>
      <c r="F607" t="s">
        <v>51</v>
      </c>
      <c r="G607" t="s">
        <v>31</v>
      </c>
      <c r="H607" t="s">
        <v>731</v>
      </c>
      <c r="I607" t="s">
        <v>1458</v>
      </c>
      <c r="J607" t="s">
        <v>918</v>
      </c>
    </row>
    <row r="608" spans="1:10" x14ac:dyDescent="0.3">
      <c r="A608" t="str">
        <f t="shared" si="44"/>
        <v>Jack Harrison</v>
      </c>
      <c r="B608" t="str">
        <f t="shared" si="45"/>
        <v>Leeds United</v>
      </c>
      <c r="C608" t="str" cm="1">
        <f t="array" ref="C608">_xlfn.IFS(H608="","",
H608="Mål","Goalkeeper",H608="Forsvar","Defense",H608="Midtbane","Midfield",H608="Angreb","Striker",
H608="Goalkeeper","Goalkeeper",H608="Defense","Defense",H608="Midfield","Midfield",H608="Striker","Striker")</f>
        <v>Midfield</v>
      </c>
      <c r="D608" t="str">
        <f t="shared" si="46"/>
        <v>5.298.000</v>
      </c>
      <c r="E608" t="str">
        <f t="shared" si="47"/>
        <v>4,5%</v>
      </c>
      <c r="F608" t="s">
        <v>586</v>
      </c>
      <c r="G608" t="s">
        <v>648</v>
      </c>
      <c r="H608" t="s">
        <v>730</v>
      </c>
      <c r="I608" t="s">
        <v>1147</v>
      </c>
      <c r="J608" t="s">
        <v>918</v>
      </c>
    </row>
    <row r="609" spans="1:10" x14ac:dyDescent="0.3">
      <c r="A609" t="str">
        <f t="shared" si="44"/>
        <v>Zack Steffen</v>
      </c>
      <c r="B609" t="str">
        <f t="shared" si="45"/>
        <v>Manchester City</v>
      </c>
      <c r="C609" t="str" cm="1">
        <f t="array" ref="C609">_xlfn.IFS(H609="","",
H609="Mål","Goalkeeper",H609="Forsvar","Defense",H609="Midtbane","Midfield",H609="Angreb","Striker",
H609="Goalkeeper","Goalkeeper",H609="Defense","Defense",H609="Midfield","Midfield",H609="Striker","Striker")</f>
        <v>Goalkeeper</v>
      </c>
      <c r="D609" t="str">
        <f t="shared" si="46"/>
        <v>4.390.000</v>
      </c>
      <c r="E609" t="str">
        <f t="shared" si="47"/>
        <v>0,0%</v>
      </c>
      <c r="F609" t="s">
        <v>698</v>
      </c>
      <c r="G609" t="s">
        <v>16</v>
      </c>
      <c r="H609" t="s">
        <v>729</v>
      </c>
      <c r="I609" t="s">
        <v>1170</v>
      </c>
      <c r="J609" t="s">
        <v>809</v>
      </c>
    </row>
    <row r="610" spans="1:10" x14ac:dyDescent="0.3">
      <c r="A610" t="str">
        <f t="shared" si="44"/>
        <v/>
      </c>
      <c r="B610" t="str">
        <f t="shared" si="45"/>
        <v/>
      </c>
      <c r="C610" t="str" cm="1">
        <f t="array" ref="C610">_xlfn.IFS(H610="","",
H610="Mål","Goalkeeper",H610="Forsvar","Defense",H610="Midtbane","Midfield",H610="Angreb","Striker",
H610="Goalkeeper","Goalkeeper",H610="Defense","Defense",H610="Midfield","Midfield",H610="Striker","Striker")</f>
        <v/>
      </c>
      <c r="D610" t="str">
        <f t="shared" si="46"/>
        <v/>
      </c>
      <c r="E610" t="str">
        <f t="shared" si="47"/>
        <v/>
      </c>
    </row>
    <row r="611" spans="1:10" x14ac:dyDescent="0.3">
      <c r="A611" t="str">
        <f t="shared" si="44"/>
        <v/>
      </c>
      <c r="B611" t="str">
        <f t="shared" si="45"/>
        <v/>
      </c>
      <c r="C611" t="str" cm="1">
        <f t="array" ref="C611">_xlfn.IFS(H611="","",
H611="Mål","Goalkeeper",H611="Forsvar","Defense",H611="Midtbane","Midfield",H611="Angreb","Striker",
H611="Goalkeeper","Goalkeeper",H611="Defense","Defense",H611="Midfield","Midfield",H611="Striker","Striker")</f>
        <v/>
      </c>
      <c r="D611" t="str">
        <f t="shared" si="46"/>
        <v/>
      </c>
      <c r="E611" t="str">
        <f t="shared" si="47"/>
        <v/>
      </c>
    </row>
    <row r="612" spans="1:10" x14ac:dyDescent="0.3">
      <c r="A612" t="str">
        <f t="shared" si="44"/>
        <v/>
      </c>
      <c r="B612" t="str">
        <f t="shared" si="45"/>
        <v/>
      </c>
      <c r="C612" t="str" cm="1">
        <f t="array" ref="C612">_xlfn.IFS(H612="","",
H612="Mål","Goalkeeper",H612="Forsvar","Defense",H612="Midtbane","Midfield",H612="Angreb","Striker",
H612="Goalkeeper","Goalkeeper",H612="Defense","Defense",H612="Midfield","Midfield",H612="Striker","Striker")</f>
        <v/>
      </c>
      <c r="D612" t="str">
        <f t="shared" si="46"/>
        <v/>
      </c>
      <c r="E612" t="str">
        <f t="shared" si="47"/>
        <v/>
      </c>
    </row>
    <row r="613" spans="1:10" x14ac:dyDescent="0.3">
      <c r="A613" t="str">
        <f t="shared" si="44"/>
        <v/>
      </c>
      <c r="B613" t="str">
        <f t="shared" si="45"/>
        <v/>
      </c>
      <c r="C613" t="str" cm="1">
        <f t="array" ref="C613">_xlfn.IFS(H613="","",
H613="Mål","Goalkeeper",H613="Forsvar","Defense",H613="Midtbane","Midfield",H613="Angreb","Striker",
H613="Goalkeeper","Goalkeeper",H613="Defense","Defense",H613="Midfield","Midfield",H613="Striker","Striker")</f>
        <v/>
      </c>
      <c r="D613" t="str">
        <f t="shared" si="46"/>
        <v/>
      </c>
      <c r="E613" t="str">
        <f t="shared" si="47"/>
        <v/>
      </c>
    </row>
    <row r="614" spans="1:10" x14ac:dyDescent="0.3">
      <c r="A614" t="str">
        <f t="shared" si="44"/>
        <v/>
      </c>
      <c r="B614" t="str">
        <f t="shared" si="45"/>
        <v/>
      </c>
      <c r="C614" t="str" cm="1">
        <f t="array" ref="C614">_xlfn.IFS(H614="","",
H614="Mål","Goalkeeper",H614="Forsvar","Defense",H614="Midtbane","Midfield",H614="Angreb","Striker",
H614="Goalkeeper","Goalkeeper",H614="Defense","Defense",H614="Midfield","Midfield",H614="Striker","Striker")</f>
        <v/>
      </c>
      <c r="D614" t="str">
        <f t="shared" si="46"/>
        <v/>
      </c>
      <c r="E614" t="str">
        <f t="shared" si="47"/>
        <v/>
      </c>
    </row>
    <row r="615" spans="1:10" x14ac:dyDescent="0.3">
      <c r="A615" t="str">
        <f t="shared" si="44"/>
        <v/>
      </c>
      <c r="B615" t="str">
        <f t="shared" si="45"/>
        <v/>
      </c>
      <c r="C615" t="str" cm="1">
        <f t="array" ref="C615">_xlfn.IFS(H615="","",
H615="Mål","Goalkeeper",H615="Forsvar","Defense",H615="Midtbane","Midfield",H615="Angreb","Striker",
H615="Goalkeeper","Goalkeeper",H615="Defense","Defense",H615="Midfield","Midfield",H615="Striker","Striker")</f>
        <v/>
      </c>
      <c r="D615" t="str">
        <f t="shared" si="46"/>
        <v/>
      </c>
      <c r="E615" t="str">
        <f t="shared" si="47"/>
        <v/>
      </c>
    </row>
    <row r="616" spans="1:10" x14ac:dyDescent="0.3">
      <c r="A616" t="str">
        <f t="shared" si="44"/>
        <v/>
      </c>
      <c r="B616" t="str">
        <f t="shared" si="45"/>
        <v/>
      </c>
      <c r="C616" t="str" cm="1">
        <f t="array" ref="C616">_xlfn.IFS(H616="","",
H616="Mål","Goalkeeper",H616="Forsvar","Defense",H616="Midtbane","Midfield",H616="Angreb","Striker",
H616="Goalkeeper","Goalkeeper",H616="Defense","Defense",H616="Midfield","Midfield",H616="Striker","Striker")</f>
        <v/>
      </c>
      <c r="D616" t="str">
        <f t="shared" si="46"/>
        <v/>
      </c>
      <c r="E616" t="str">
        <f t="shared" si="47"/>
        <v/>
      </c>
    </row>
    <row r="617" spans="1:10" x14ac:dyDescent="0.3">
      <c r="A617" t="str">
        <f t="shared" si="44"/>
        <v/>
      </c>
      <c r="B617" t="str">
        <f t="shared" si="45"/>
        <v/>
      </c>
      <c r="C617" t="str" cm="1">
        <f t="array" ref="C617">_xlfn.IFS(H617="","",
H617="Mål","Goalkeeper",H617="Forsvar","Defense",H617="Midtbane","Midfield",H617="Angreb","Striker",
H617="Goalkeeper","Goalkeeper",H617="Defense","Defense",H617="Midfield","Midfield",H617="Striker","Striker")</f>
        <v/>
      </c>
      <c r="D617" t="str">
        <f t="shared" si="46"/>
        <v/>
      </c>
      <c r="E617" t="str">
        <f t="shared" si="47"/>
        <v/>
      </c>
    </row>
    <row r="618" spans="1:10" x14ac:dyDescent="0.3">
      <c r="A618" t="str">
        <f t="shared" si="44"/>
        <v/>
      </c>
      <c r="B618" t="str">
        <f t="shared" si="45"/>
        <v/>
      </c>
      <c r="C618" t="str" cm="1">
        <f t="array" ref="C618">_xlfn.IFS(H618="","",
H618="Mål","Goalkeeper",H618="Forsvar","Defense",H618="Midtbane","Midfield",H618="Angreb","Striker",
H618="Goalkeeper","Goalkeeper",H618="Defense","Defense",H618="Midfield","Midfield",H618="Striker","Striker")</f>
        <v/>
      </c>
      <c r="D618" t="str">
        <f t="shared" si="46"/>
        <v/>
      </c>
      <c r="E618" t="str">
        <f t="shared" si="47"/>
        <v/>
      </c>
    </row>
    <row r="619" spans="1:10" x14ac:dyDescent="0.3">
      <c r="A619" t="str">
        <f t="shared" si="44"/>
        <v/>
      </c>
      <c r="B619" t="str">
        <f t="shared" si="45"/>
        <v/>
      </c>
      <c r="C619" t="str" cm="1">
        <f t="array" ref="C619">_xlfn.IFS(H619="","",
H619="Mål","Goalkeeper",H619="Forsvar","Defense",H619="Midtbane","Midfield",H619="Angreb","Striker",
H619="Goalkeeper","Goalkeeper",H619="Defense","Defense",H619="Midfield","Midfield",H619="Striker","Striker")</f>
        <v/>
      </c>
      <c r="D619" t="str">
        <f t="shared" si="46"/>
        <v/>
      </c>
      <c r="E619" t="str">
        <f t="shared" si="47"/>
        <v/>
      </c>
    </row>
    <row r="620" spans="1:10" x14ac:dyDescent="0.3">
      <c r="A620" t="str">
        <f t="shared" si="44"/>
        <v/>
      </c>
      <c r="B620" t="str">
        <f t="shared" si="45"/>
        <v/>
      </c>
      <c r="C620" t="str" cm="1">
        <f t="array" ref="C620">_xlfn.IFS(H620="","",
H620="Mål","Goalkeeper",H620="Forsvar","Defense",H620="Midtbane","Midfield",H620="Angreb","Striker",
H620="Goalkeeper","Goalkeeper",H620="Defense","Defense",H620="Midfield","Midfield",H620="Striker","Striker")</f>
        <v/>
      </c>
      <c r="D620" t="str">
        <f t="shared" si="46"/>
        <v/>
      </c>
      <c r="E620" t="str">
        <f t="shared" si="47"/>
        <v/>
      </c>
    </row>
    <row r="621" spans="1:10" x14ac:dyDescent="0.3">
      <c r="A621" t="str">
        <f t="shared" si="44"/>
        <v/>
      </c>
      <c r="B621" t="str">
        <f t="shared" si="45"/>
        <v/>
      </c>
      <c r="C621" t="str" cm="1">
        <f t="array" ref="C621">_xlfn.IFS(H621="","",
H621="Mål","Goalkeeper",H621="Forsvar","Defense",H621="Midtbane","Midfield",H621="Angreb","Striker",
H621="Goalkeeper","Goalkeeper",H621="Defense","Defense",H621="Midfield","Midfield",H621="Striker","Striker")</f>
        <v/>
      </c>
      <c r="D621" t="str">
        <f t="shared" si="46"/>
        <v/>
      </c>
      <c r="E621" t="str">
        <f t="shared" si="47"/>
        <v/>
      </c>
    </row>
    <row r="622" spans="1:10" x14ac:dyDescent="0.3">
      <c r="A622" t="str">
        <f t="shared" si="44"/>
        <v/>
      </c>
      <c r="B622" t="str">
        <f t="shared" si="45"/>
        <v/>
      </c>
      <c r="C622" t="str" cm="1">
        <f t="array" ref="C622">_xlfn.IFS(H622="","",
H622="Mål","Goalkeeper",H622="Forsvar","Defense",H622="Midtbane","Midfield",H622="Angreb","Striker",
H622="Goalkeeper","Goalkeeper",H622="Defense","Defense",H622="Midfield","Midfield",H622="Striker","Striker")</f>
        <v/>
      </c>
      <c r="D622" t="str">
        <f t="shared" si="46"/>
        <v/>
      </c>
      <c r="E622" t="str">
        <f t="shared" si="47"/>
        <v/>
      </c>
    </row>
    <row r="623" spans="1:10" x14ac:dyDescent="0.3">
      <c r="A623" t="str">
        <f t="shared" si="44"/>
        <v/>
      </c>
      <c r="B623" t="str">
        <f t="shared" si="45"/>
        <v/>
      </c>
      <c r="C623" t="str" cm="1">
        <f t="array" ref="C623">_xlfn.IFS(H623="","",
H623="Mål","Goalkeeper",H623="Forsvar","Defense",H623="Midtbane","Midfield",H623="Angreb","Striker",
H623="Goalkeeper","Goalkeeper",H623="Defense","Defense",H623="Midfield","Midfield",H623="Striker","Striker")</f>
        <v/>
      </c>
      <c r="D623" t="str">
        <f t="shared" si="46"/>
        <v/>
      </c>
      <c r="E623" t="str">
        <f t="shared" si="47"/>
        <v/>
      </c>
    </row>
    <row r="624" spans="1:10" x14ac:dyDescent="0.3">
      <c r="A624" t="str">
        <f t="shared" si="44"/>
        <v/>
      </c>
      <c r="B624" t="str">
        <f t="shared" si="45"/>
        <v/>
      </c>
      <c r="C624" t="str" cm="1">
        <f t="array" ref="C624">_xlfn.IFS(H624="","",
H624="Mål","Goalkeeper",H624="Forsvar","Defense",H624="Midtbane","Midfield",H624="Angreb","Striker",
H624="Goalkeeper","Goalkeeper",H624="Defense","Defense",H624="Midfield","Midfield",H624="Striker","Striker")</f>
        <v/>
      </c>
      <c r="D624" t="str">
        <f t="shared" si="46"/>
        <v/>
      </c>
      <c r="E624" t="str">
        <f t="shared" si="47"/>
        <v/>
      </c>
    </row>
    <row r="625" spans="1:5" x14ac:dyDescent="0.3">
      <c r="A625" t="str">
        <f t="shared" si="44"/>
        <v/>
      </c>
      <c r="B625" t="str">
        <f t="shared" si="45"/>
        <v/>
      </c>
      <c r="C625" t="str" cm="1">
        <f t="array" ref="C625">_xlfn.IFS(H625="","",
H625="Mål","Goalkeeper",H625="Forsvar","Defense",H625="Midtbane","Midfield",H625="Angreb","Striker",
H625="Goalkeeper","Goalkeeper",H625="Defense","Defense",H625="Midfield","Midfield",H625="Striker","Striker")</f>
        <v/>
      </c>
      <c r="D625" t="str">
        <f t="shared" si="46"/>
        <v/>
      </c>
      <c r="E625" t="str">
        <f t="shared" si="47"/>
        <v/>
      </c>
    </row>
    <row r="626" spans="1:5" x14ac:dyDescent="0.3">
      <c r="A626" t="str">
        <f t="shared" si="44"/>
        <v/>
      </c>
      <c r="B626" t="str">
        <f t="shared" si="45"/>
        <v/>
      </c>
      <c r="C626" t="str" cm="1">
        <f t="array" ref="C626">_xlfn.IFS(H626="","",
H626="Mål","Goalkeeper",H626="Forsvar","Defense",H626="Midtbane","Midfield",H626="Angreb","Striker",
H626="Goalkeeper","Goalkeeper",H626="Defense","Defense",H626="Midfield","Midfield",H626="Striker","Striker")</f>
        <v/>
      </c>
      <c r="D626" t="str">
        <f t="shared" si="46"/>
        <v/>
      </c>
      <c r="E626" t="str">
        <f t="shared" si="47"/>
        <v/>
      </c>
    </row>
    <row r="627" spans="1:5" x14ac:dyDescent="0.3">
      <c r="A627" t="str">
        <f t="shared" si="44"/>
        <v/>
      </c>
      <c r="B627" t="str">
        <f t="shared" si="45"/>
        <v/>
      </c>
      <c r="C627" t="str" cm="1">
        <f t="array" ref="C627">_xlfn.IFS(H627="","",
H627="Mål","Goalkeeper",H627="Forsvar","Defense",H627="Midtbane","Midfield",H627="Angreb","Striker",
H627="Goalkeeper","Goalkeeper",H627="Defense","Defense",H627="Midfield","Midfield",H627="Striker","Striker")</f>
        <v/>
      </c>
      <c r="D627" t="str">
        <f t="shared" si="46"/>
        <v/>
      </c>
      <c r="E627" t="str">
        <f t="shared" si="47"/>
        <v/>
      </c>
    </row>
    <row r="628" spans="1:5" x14ac:dyDescent="0.3">
      <c r="A628" t="str">
        <f t="shared" si="44"/>
        <v/>
      </c>
      <c r="B628" t="str">
        <f t="shared" si="45"/>
        <v/>
      </c>
      <c r="C628" t="str" cm="1">
        <f t="array" ref="C628">_xlfn.IFS(H628="","",
H628="Mål","Goalkeeper",H628="Forsvar","Defense",H628="Midtbane","Midfield",H628="Angreb","Striker",
H628="Goalkeeper","Goalkeeper",H628="Defense","Defense",H628="Midfield","Midfield",H628="Striker","Striker")</f>
        <v/>
      </c>
      <c r="D628" t="str">
        <f t="shared" si="46"/>
        <v/>
      </c>
      <c r="E628" t="str">
        <f t="shared" si="47"/>
        <v/>
      </c>
    </row>
    <row r="629" spans="1:5" x14ac:dyDescent="0.3">
      <c r="A629" t="str">
        <f t="shared" si="44"/>
        <v/>
      </c>
      <c r="B629" t="str">
        <f t="shared" si="45"/>
        <v/>
      </c>
      <c r="C629" t="str" cm="1">
        <f t="array" ref="C629">_xlfn.IFS(H629="","",
H629="Mål","Goalkeeper",H629="Forsvar","Defense",H629="Midtbane","Midfield",H629="Angreb","Striker",
H629="Goalkeeper","Goalkeeper",H629="Defense","Defense",H629="Midfield","Midfield",H629="Striker","Striker")</f>
        <v/>
      </c>
      <c r="D629" t="str">
        <f t="shared" si="46"/>
        <v/>
      </c>
      <c r="E629" t="str">
        <f t="shared" si="47"/>
        <v/>
      </c>
    </row>
    <row r="630" spans="1:5" x14ac:dyDescent="0.3">
      <c r="A630" t="str">
        <f t="shared" si="44"/>
        <v/>
      </c>
      <c r="B630" t="str">
        <f t="shared" si="45"/>
        <v/>
      </c>
      <c r="C630" t="str" cm="1">
        <f t="array" ref="C630">_xlfn.IFS(H630="","",
H630="Mål","Goalkeeper",H630="Forsvar","Defense",H630="Midtbane","Midfield",H630="Angreb","Striker",
H630="Goalkeeper","Goalkeeper",H630="Defense","Defense",H630="Midfield","Midfield",H630="Striker","Striker")</f>
        <v/>
      </c>
      <c r="D630" t="str">
        <f t="shared" si="46"/>
        <v/>
      </c>
      <c r="E630" t="str">
        <f t="shared" si="47"/>
        <v/>
      </c>
    </row>
    <row r="631" spans="1:5" x14ac:dyDescent="0.3">
      <c r="A631" t="str">
        <f t="shared" si="44"/>
        <v/>
      </c>
      <c r="B631" t="str">
        <f t="shared" si="45"/>
        <v/>
      </c>
      <c r="C631" t="str" cm="1">
        <f t="array" ref="C631">_xlfn.IFS(H631="","",
H631="Mål","Goalkeeper",H631="Forsvar","Defense",H631="Midtbane","Midfield",H631="Angreb","Striker",
H631="Goalkeeper","Goalkeeper",H631="Defense","Defense",H631="Midfield","Midfield",H631="Striker","Striker")</f>
        <v/>
      </c>
      <c r="D631" t="str">
        <f t="shared" si="46"/>
        <v/>
      </c>
      <c r="E631" t="str">
        <f t="shared" si="47"/>
        <v/>
      </c>
    </row>
    <row r="632" spans="1:5" x14ac:dyDescent="0.3">
      <c r="A632" t="str">
        <f t="shared" si="44"/>
        <v/>
      </c>
      <c r="B632" t="str">
        <f t="shared" si="45"/>
        <v/>
      </c>
      <c r="C632" t="str" cm="1">
        <f t="array" ref="C632">_xlfn.IFS(H632="","",
H632="Mål","Goalkeeper",H632="Forsvar","Defense",H632="Midtbane","Midfield",H632="Angreb","Striker",
H632="Goalkeeper","Goalkeeper",H632="Defense","Defense",H632="Midfield","Midfield",H632="Striker","Striker")</f>
        <v/>
      </c>
      <c r="D632" t="str">
        <f t="shared" si="46"/>
        <v/>
      </c>
      <c r="E632" t="str">
        <f t="shared" si="47"/>
        <v/>
      </c>
    </row>
    <row r="633" spans="1:5" x14ac:dyDescent="0.3">
      <c r="A633" t="str">
        <f t="shared" si="44"/>
        <v/>
      </c>
      <c r="B633" t="str">
        <f t="shared" si="45"/>
        <v/>
      </c>
      <c r="C633" t="str" cm="1">
        <f t="array" ref="C633">_xlfn.IFS(H633="","",
H633="Mål","Goalkeeper",H633="Forsvar","Defense",H633="Midtbane","Midfield",H633="Angreb","Striker",
H633="Goalkeeper","Goalkeeper",H633="Defense","Defense",H633="Midfield","Midfield",H633="Striker","Striker")</f>
        <v/>
      </c>
      <c r="D633" t="str">
        <f t="shared" si="46"/>
        <v/>
      </c>
      <c r="E633" t="str">
        <f t="shared" si="47"/>
        <v/>
      </c>
    </row>
    <row r="634" spans="1:5" x14ac:dyDescent="0.3">
      <c r="A634" t="str">
        <f t="shared" si="44"/>
        <v/>
      </c>
      <c r="B634" t="str">
        <f t="shared" si="45"/>
        <v/>
      </c>
      <c r="C634" t="str" cm="1">
        <f t="array" ref="C634">_xlfn.IFS(H634="","",
H634="Mål","Goalkeeper",H634="Forsvar","Defense",H634="Midtbane","Midfield",H634="Angreb","Striker",
H634="Goalkeeper","Goalkeeper",H634="Defense","Defense",H634="Midfield","Midfield",H634="Striker","Striker")</f>
        <v/>
      </c>
      <c r="D634" t="str">
        <f t="shared" si="46"/>
        <v/>
      </c>
      <c r="E634" t="str">
        <f>IF(J634&lt;&gt;"",J634,"")</f>
        <v/>
      </c>
    </row>
    <row r="635" spans="1:5" x14ac:dyDescent="0.3">
      <c r="A635" t="str">
        <f t="shared" si="44"/>
        <v/>
      </c>
      <c r="B635" t="str">
        <f t="shared" si="45"/>
        <v/>
      </c>
      <c r="C635" t="str" cm="1">
        <f t="array" ref="C635">_xlfn.IFS(H635="","",
H635="Mål","Goalkeeper",H635="Forsvar","Defense",H635="Midtbane","Midfield",H635="Angreb","Striker",
H635="Goalkeeper","Goalkeeper",H635="Defense","Defense",H635="Midfield","Midfield",H635="Striker","Striker")</f>
        <v/>
      </c>
      <c r="D635" t="str">
        <f t="shared" si="46"/>
        <v/>
      </c>
      <c r="E635" t="str">
        <f t="shared" si="47"/>
        <v/>
      </c>
    </row>
    <row r="636" spans="1:5" x14ac:dyDescent="0.3">
      <c r="A636" t="str">
        <f t="shared" si="44"/>
        <v/>
      </c>
      <c r="B636" t="str">
        <f t="shared" si="45"/>
        <v/>
      </c>
      <c r="C636" t="str" cm="1">
        <f t="array" ref="C636">_xlfn.IFS(H636="","",
H636="Mål","Goalkeeper",H636="Forsvar","Defense",H636="Midtbane","Midfield",H636="Angreb","Striker",
H636="Goalkeeper","Goalkeeper",H636="Defense","Defense",H636="Midfield","Midfield",H636="Striker","Striker")</f>
        <v/>
      </c>
      <c r="D636" t="str">
        <f t="shared" si="46"/>
        <v/>
      </c>
      <c r="E636" t="str">
        <f t="shared" si="47"/>
        <v/>
      </c>
    </row>
    <row r="637" spans="1:5" x14ac:dyDescent="0.3">
      <c r="A637" t="str">
        <f t="shared" si="44"/>
        <v/>
      </c>
      <c r="B637" t="str">
        <f t="shared" si="45"/>
        <v/>
      </c>
      <c r="C637" t="str" cm="1">
        <f t="array" ref="C637">_xlfn.IFS(H637="","",
H637="Mål","Goalkeeper",H637="Forsvar","Defense",H637="Midtbane","Midfield",H637="Angreb","Striker",
H637="Goalkeeper","Goalkeeper",H637="Defense","Defense",H637="Midfield","Midfield",H637="Striker","Striker")</f>
        <v/>
      </c>
      <c r="D637" t="str">
        <f t="shared" si="46"/>
        <v/>
      </c>
      <c r="E637" t="str">
        <f t="shared" si="47"/>
        <v/>
      </c>
    </row>
    <row r="638" spans="1:5" x14ac:dyDescent="0.3">
      <c r="A638" t="str">
        <f t="shared" si="44"/>
        <v/>
      </c>
      <c r="B638" t="str">
        <f t="shared" si="45"/>
        <v/>
      </c>
      <c r="C638" t="str" cm="1">
        <f t="array" ref="C638">_xlfn.IFS(H638="","",
H638="Mål","Goalkeeper",H638="Forsvar","Defense",H638="Midtbane","Midfield",H638="Angreb","Striker",
H638="Goalkeeper","Goalkeeper",H638="Defense","Defense",H638="Midfield","Midfield",H638="Striker","Striker")</f>
        <v/>
      </c>
      <c r="D638" t="str">
        <f t="shared" si="46"/>
        <v/>
      </c>
      <c r="E638" t="str">
        <f t="shared" si="47"/>
        <v/>
      </c>
    </row>
    <row r="639" spans="1:5" x14ac:dyDescent="0.3">
      <c r="A639" t="str">
        <f t="shared" si="44"/>
        <v/>
      </c>
      <c r="B639" t="str">
        <f t="shared" si="45"/>
        <v/>
      </c>
      <c r="C639" t="str" cm="1">
        <f t="array" ref="C639">_xlfn.IFS(H639="","",
H639="Mål","Goalkeeper",H639="Forsvar","Defense",H639="Midtbane","Midfield",H639="Angreb","Striker",
H639="Goalkeeper","Goalkeeper",H639="Defense","Defense",H639="Midfield","Midfield",H639="Striker","Striker")</f>
        <v/>
      </c>
      <c r="D639" t="str">
        <f t="shared" si="46"/>
        <v/>
      </c>
      <c r="E639" t="str">
        <f t="shared" si="47"/>
        <v/>
      </c>
    </row>
    <row r="640" spans="1:5" x14ac:dyDescent="0.3">
      <c r="A640" t="str">
        <f t="shared" si="44"/>
        <v/>
      </c>
      <c r="B640" t="str">
        <f t="shared" si="45"/>
        <v/>
      </c>
      <c r="C640" t="str" cm="1">
        <f t="array" ref="C640">_xlfn.IFS(H640="","",
H640="Mål","Goalkeeper",H640="Forsvar","Defense",H640="Midtbane","Midfield",H640="Angreb","Striker",
H640="Goalkeeper","Goalkeeper",H640="Defense","Defense",H640="Midfield","Midfield",H640="Striker","Striker")</f>
        <v/>
      </c>
      <c r="D640" t="str">
        <f t="shared" si="46"/>
        <v/>
      </c>
      <c r="E640" t="str">
        <f t="shared" si="47"/>
        <v/>
      </c>
    </row>
    <row r="641" spans="1:5" x14ac:dyDescent="0.3">
      <c r="A641" t="str">
        <f t="shared" si="44"/>
        <v/>
      </c>
      <c r="B641" t="str">
        <f t="shared" si="45"/>
        <v/>
      </c>
      <c r="C641" t="str" cm="1">
        <f t="array" ref="C641">_xlfn.IFS(H641="","",
H641="Mål","Goalkeeper",H641="Forsvar","Defense",H641="Midtbane","Midfield",H641="Angreb","Striker",
H641="Goalkeeper","Goalkeeper",H641="Defense","Defense",H641="Midfield","Midfield",H641="Striker","Striker")</f>
        <v/>
      </c>
      <c r="D641" t="str">
        <f t="shared" si="46"/>
        <v/>
      </c>
      <c r="E641" t="str">
        <f t="shared" si="47"/>
        <v/>
      </c>
    </row>
    <row r="642" spans="1:5" x14ac:dyDescent="0.3">
      <c r="A642" t="str">
        <f t="shared" si="44"/>
        <v/>
      </c>
      <c r="B642" t="str">
        <f t="shared" si="45"/>
        <v/>
      </c>
      <c r="C642" t="str" cm="1">
        <f t="array" ref="C642">_xlfn.IFS(H642="","",
H642="Mål","Goalkeeper",H642="Forsvar","Defense",H642="Midtbane","Midfield",H642="Angreb","Striker",
H642="Goalkeeper","Goalkeeper",H642="Defense","Defense",H642="Midfield","Midfield",H642="Striker","Striker")</f>
        <v/>
      </c>
      <c r="D642" t="str">
        <f t="shared" si="46"/>
        <v/>
      </c>
      <c r="E642" t="str">
        <f t="shared" si="47"/>
        <v/>
      </c>
    </row>
    <row r="643" spans="1:5" x14ac:dyDescent="0.3">
      <c r="A643" t="str">
        <f t="shared" ref="A643:A706" si="52">IF(F643&lt;&gt;"",F643,"")</f>
        <v/>
      </c>
      <c r="B643" t="str">
        <f t="shared" ref="B643:B706" si="53">IF(G643&lt;&gt;"",G643,"")</f>
        <v/>
      </c>
      <c r="C643" t="str" cm="1">
        <f t="array" ref="C643">_xlfn.IFS(H643="","",
H643="Mål","Goalkeeper",H643="Forsvar","Defense",H643="Midtbane","Midfield",H643="Angreb","Striker",
H643="Goalkeeper","Goalkeeper",H643="Defense","Defense",H643="Midfield","Midfield",H643="Striker","Striker")</f>
        <v/>
      </c>
      <c r="D643" t="str">
        <f t="shared" ref="D643:D706" si="54">IF(I643&lt;&gt;"",I643,"")</f>
        <v/>
      </c>
      <c r="E643" t="str">
        <f t="shared" ref="E643:E706" si="55">IF(J643&lt;&gt;"",J643,"")</f>
        <v/>
      </c>
    </row>
    <row r="644" spans="1:5" x14ac:dyDescent="0.3">
      <c r="A644" t="str">
        <f t="shared" si="52"/>
        <v/>
      </c>
      <c r="B644" t="str">
        <f t="shared" si="53"/>
        <v/>
      </c>
      <c r="C644" t="str" cm="1">
        <f t="array" ref="C644">_xlfn.IFS(H644="","",
H644="Mål","Goalkeeper",H644="Forsvar","Defense",H644="Midtbane","Midfield",H644="Angreb","Striker",
H644="Goalkeeper","Goalkeeper",H644="Defense","Defense",H644="Midfield","Midfield",H644="Striker","Striker")</f>
        <v/>
      </c>
      <c r="D644" t="str">
        <f t="shared" si="54"/>
        <v/>
      </c>
      <c r="E644" t="str">
        <f t="shared" si="55"/>
        <v/>
      </c>
    </row>
    <row r="645" spans="1:5" x14ac:dyDescent="0.3">
      <c r="A645" t="str">
        <f t="shared" si="52"/>
        <v/>
      </c>
      <c r="B645" t="str">
        <f t="shared" si="53"/>
        <v/>
      </c>
      <c r="C645" t="str" cm="1">
        <f t="array" ref="C645">_xlfn.IFS(H645="","",
H645="Mål","Goalkeeper",H645="Forsvar","Defense",H645="Midtbane","Midfield",H645="Angreb","Striker",
H645="Goalkeeper","Goalkeeper",H645="Defense","Defense",H645="Midfield","Midfield",H645="Striker","Striker")</f>
        <v/>
      </c>
      <c r="D645" t="str">
        <f t="shared" si="54"/>
        <v/>
      </c>
      <c r="E645" t="str">
        <f t="shared" si="55"/>
        <v/>
      </c>
    </row>
    <row r="646" spans="1:5" x14ac:dyDescent="0.3">
      <c r="A646" t="str">
        <f t="shared" si="52"/>
        <v/>
      </c>
      <c r="B646" t="str">
        <f t="shared" si="53"/>
        <v/>
      </c>
      <c r="C646" t="str" cm="1">
        <f t="array" ref="C646">_xlfn.IFS(H646="","",
H646="Mål","Goalkeeper",H646="Forsvar","Defense",H646="Midtbane","Midfield",H646="Angreb","Striker",
H646="Goalkeeper","Goalkeeper",H646="Defense","Defense",H646="Midfield","Midfield",H646="Striker","Striker")</f>
        <v/>
      </c>
      <c r="D646" t="str">
        <f t="shared" si="54"/>
        <v/>
      </c>
      <c r="E646" t="str">
        <f t="shared" si="55"/>
        <v/>
      </c>
    </row>
    <row r="647" spans="1:5" x14ac:dyDescent="0.3">
      <c r="A647" t="str">
        <f t="shared" si="52"/>
        <v/>
      </c>
      <c r="B647" t="str">
        <f t="shared" si="53"/>
        <v/>
      </c>
      <c r="C647" t="str" cm="1">
        <f t="array" ref="C647">_xlfn.IFS(H647="","",
H647="Mål","Goalkeeper",H647="Forsvar","Defense",H647="Midtbane","Midfield",H647="Angreb","Striker",
H647="Goalkeeper","Goalkeeper",H647="Defense","Defense",H647="Midfield","Midfield",H647="Striker","Striker")</f>
        <v/>
      </c>
      <c r="D647" t="str">
        <f t="shared" si="54"/>
        <v/>
      </c>
      <c r="E647" t="str">
        <f t="shared" si="55"/>
        <v/>
      </c>
    </row>
    <row r="648" spans="1:5" x14ac:dyDescent="0.3">
      <c r="A648" t="str">
        <f t="shared" si="52"/>
        <v/>
      </c>
      <c r="B648" t="str">
        <f t="shared" si="53"/>
        <v/>
      </c>
      <c r="C648" t="str" cm="1">
        <f t="array" ref="C648">_xlfn.IFS(H648="","",
H648="Mål","Goalkeeper",H648="Forsvar","Defense",H648="Midtbane","Midfield",H648="Angreb","Striker",
H648="Goalkeeper","Goalkeeper",H648="Defense","Defense",H648="Midfield","Midfield",H648="Striker","Striker")</f>
        <v/>
      </c>
      <c r="D648" t="str">
        <f t="shared" si="54"/>
        <v/>
      </c>
      <c r="E648" t="str">
        <f t="shared" si="55"/>
        <v/>
      </c>
    </row>
    <row r="649" spans="1:5" x14ac:dyDescent="0.3">
      <c r="A649" t="str">
        <f t="shared" si="52"/>
        <v/>
      </c>
      <c r="B649" t="str">
        <f t="shared" si="53"/>
        <v/>
      </c>
      <c r="C649" t="str" cm="1">
        <f t="array" ref="C649">_xlfn.IFS(H649="","",
H649="Mål","Goalkeeper",H649="Forsvar","Defense",H649="Midtbane","Midfield",H649="Angreb","Striker",
H649="Goalkeeper","Goalkeeper",H649="Defense","Defense",H649="Midfield","Midfield",H649="Striker","Striker")</f>
        <v/>
      </c>
      <c r="D649" t="str">
        <f t="shared" si="54"/>
        <v/>
      </c>
      <c r="E649" t="str">
        <f t="shared" si="55"/>
        <v/>
      </c>
    </row>
    <row r="650" spans="1:5" x14ac:dyDescent="0.3">
      <c r="A650" t="str">
        <f t="shared" si="52"/>
        <v/>
      </c>
      <c r="B650" t="str">
        <f t="shared" si="53"/>
        <v/>
      </c>
      <c r="C650" t="str" cm="1">
        <f t="array" ref="C650">_xlfn.IFS(H650="","",
H650="Mål","Goalkeeper",H650="Forsvar","Defense",H650="Midtbane","Midfield",H650="Angreb","Striker",
H650="Goalkeeper","Goalkeeper",H650="Defense","Defense",H650="Midfield","Midfield",H650="Striker","Striker")</f>
        <v/>
      </c>
      <c r="D650" t="str">
        <f t="shared" si="54"/>
        <v/>
      </c>
      <c r="E650" t="str">
        <f t="shared" si="55"/>
        <v/>
      </c>
    </row>
    <row r="651" spans="1:5" x14ac:dyDescent="0.3">
      <c r="A651" t="str">
        <f t="shared" si="52"/>
        <v/>
      </c>
      <c r="B651" t="str">
        <f t="shared" si="53"/>
        <v/>
      </c>
      <c r="C651" t="str" cm="1">
        <f t="array" ref="C651">_xlfn.IFS(H651="","",
H651="Mål","Goalkeeper",H651="Forsvar","Defense",H651="Midtbane","Midfield",H651="Angreb","Striker",
H651="Goalkeeper","Goalkeeper",H651="Defense","Defense",H651="Midfield","Midfield",H651="Striker","Striker")</f>
        <v/>
      </c>
      <c r="D651" t="str">
        <f t="shared" si="54"/>
        <v/>
      </c>
      <c r="E651" t="str">
        <f t="shared" si="55"/>
        <v/>
      </c>
    </row>
    <row r="652" spans="1:5" x14ac:dyDescent="0.3">
      <c r="A652" t="str">
        <f t="shared" si="52"/>
        <v/>
      </c>
      <c r="B652" t="str">
        <f t="shared" si="53"/>
        <v/>
      </c>
      <c r="C652" t="str" cm="1">
        <f t="array" ref="C652">_xlfn.IFS(H652="","",
H652="Mål","Goalkeeper",H652="Forsvar","Defense",H652="Midtbane","Midfield",H652="Angreb","Striker",
H652="Goalkeeper","Goalkeeper",H652="Defense","Defense",H652="Midfield","Midfield",H652="Striker","Striker")</f>
        <v/>
      </c>
      <c r="D652" t="str">
        <f t="shared" si="54"/>
        <v/>
      </c>
      <c r="E652" t="str">
        <f t="shared" si="55"/>
        <v/>
      </c>
    </row>
    <row r="653" spans="1:5" x14ac:dyDescent="0.3">
      <c r="A653" t="str">
        <f t="shared" si="52"/>
        <v/>
      </c>
      <c r="B653" t="str">
        <f t="shared" si="53"/>
        <v/>
      </c>
      <c r="C653" t="str" cm="1">
        <f t="array" ref="C653">_xlfn.IFS(H653="","",
H653="Mål","Goalkeeper",H653="Forsvar","Defense",H653="Midtbane","Midfield",H653="Angreb","Striker",
H653="Goalkeeper","Goalkeeper",H653="Defense","Defense",H653="Midfield","Midfield",H653="Striker","Striker")</f>
        <v/>
      </c>
      <c r="D653" t="str">
        <f t="shared" si="54"/>
        <v/>
      </c>
      <c r="E653" t="str">
        <f t="shared" si="55"/>
        <v/>
      </c>
    </row>
    <row r="654" spans="1:5" x14ac:dyDescent="0.3">
      <c r="A654" t="str">
        <f t="shared" si="52"/>
        <v/>
      </c>
      <c r="B654" t="str">
        <f t="shared" si="53"/>
        <v/>
      </c>
      <c r="C654" t="str" cm="1">
        <f t="array" ref="C654">_xlfn.IFS(H654="","",
H654="Mål","Goalkeeper",H654="Forsvar","Defense",H654="Midtbane","Midfield",H654="Angreb","Striker",
H654="Goalkeeper","Goalkeeper",H654="Defense","Defense",H654="Midfield","Midfield",H654="Striker","Striker")</f>
        <v/>
      </c>
      <c r="D654" t="str">
        <f t="shared" si="54"/>
        <v/>
      </c>
      <c r="E654" t="str">
        <f t="shared" si="55"/>
        <v/>
      </c>
    </row>
    <row r="655" spans="1:5" x14ac:dyDescent="0.3">
      <c r="A655" t="str">
        <f t="shared" si="52"/>
        <v/>
      </c>
      <c r="B655" t="str">
        <f t="shared" si="53"/>
        <v/>
      </c>
      <c r="C655" t="str" cm="1">
        <f t="array" ref="C655">_xlfn.IFS(H655="","",
H655="Mål","Goalkeeper",H655="Forsvar","Defense",H655="Midtbane","Midfield",H655="Angreb","Striker",
H655="Goalkeeper","Goalkeeper",H655="Defense","Defense",H655="Midfield","Midfield",H655="Striker","Striker")</f>
        <v/>
      </c>
      <c r="D655" t="str">
        <f t="shared" si="54"/>
        <v/>
      </c>
      <c r="E655" t="str">
        <f t="shared" si="55"/>
        <v/>
      </c>
    </row>
    <row r="656" spans="1:5" x14ac:dyDescent="0.3">
      <c r="A656" t="str">
        <f t="shared" si="52"/>
        <v/>
      </c>
      <c r="B656" t="str">
        <f t="shared" si="53"/>
        <v/>
      </c>
      <c r="C656" t="str" cm="1">
        <f t="array" ref="C656">_xlfn.IFS(H656="","",
H656="Mål","Goalkeeper",H656="Forsvar","Defense",H656="Midtbane","Midfield",H656="Angreb","Striker",
H656="Goalkeeper","Goalkeeper",H656="Defense","Defense",H656="Midfield","Midfield",H656="Striker","Striker")</f>
        <v/>
      </c>
      <c r="D656" t="str">
        <f t="shared" si="54"/>
        <v/>
      </c>
      <c r="E656" t="str">
        <f t="shared" si="55"/>
        <v/>
      </c>
    </row>
    <row r="657" spans="1:5" x14ac:dyDescent="0.3">
      <c r="A657" t="str">
        <f t="shared" si="52"/>
        <v/>
      </c>
      <c r="B657" t="str">
        <f t="shared" si="53"/>
        <v/>
      </c>
      <c r="C657" t="str" cm="1">
        <f t="array" ref="C657">_xlfn.IFS(H657="","",
H657="Mål","Goalkeeper",H657="Forsvar","Defense",H657="Midtbane","Midfield",H657="Angreb","Striker",
H657="Goalkeeper","Goalkeeper",H657="Defense","Defense",H657="Midfield","Midfield",H657="Striker","Striker")</f>
        <v/>
      </c>
      <c r="D657" t="str">
        <f t="shared" si="54"/>
        <v/>
      </c>
      <c r="E657" t="str">
        <f t="shared" si="55"/>
        <v/>
      </c>
    </row>
    <row r="658" spans="1:5" x14ac:dyDescent="0.3">
      <c r="A658" t="str">
        <f t="shared" si="52"/>
        <v/>
      </c>
      <c r="B658" t="str">
        <f t="shared" si="53"/>
        <v/>
      </c>
      <c r="C658" t="str" cm="1">
        <f t="array" ref="C658">_xlfn.IFS(H658="","",
H658="Mål","Goalkeeper",H658="Forsvar","Defense",H658="Midtbane","Midfield",H658="Angreb","Striker",
H658="Goalkeeper","Goalkeeper",H658="Defense","Defense",H658="Midfield","Midfield",H658="Striker","Striker")</f>
        <v/>
      </c>
      <c r="D658" t="str">
        <f t="shared" si="54"/>
        <v/>
      </c>
      <c r="E658" t="str">
        <f t="shared" si="55"/>
        <v/>
      </c>
    </row>
    <row r="659" spans="1:5" x14ac:dyDescent="0.3">
      <c r="A659" t="str">
        <f t="shared" si="52"/>
        <v/>
      </c>
      <c r="B659" t="str">
        <f t="shared" si="53"/>
        <v/>
      </c>
      <c r="C659" t="str" cm="1">
        <f t="array" ref="C659">_xlfn.IFS(H659="","",
H659="Mål","Goalkeeper",H659="Forsvar","Defense",H659="Midtbane","Midfield",H659="Angreb","Striker",
H659="Goalkeeper","Goalkeeper",H659="Defense","Defense",H659="Midfield","Midfield",H659="Striker","Striker")</f>
        <v/>
      </c>
      <c r="D659" t="str">
        <f t="shared" si="54"/>
        <v/>
      </c>
      <c r="E659" t="str">
        <f t="shared" si="55"/>
        <v/>
      </c>
    </row>
    <row r="660" spans="1:5" x14ac:dyDescent="0.3">
      <c r="A660" t="str">
        <f t="shared" si="52"/>
        <v/>
      </c>
      <c r="B660" t="str">
        <f t="shared" si="53"/>
        <v/>
      </c>
      <c r="C660" t="str" cm="1">
        <f t="array" ref="C660">_xlfn.IFS(H660="","",
H660="Mål","Goalkeeper",H660="Forsvar","Defense",H660="Midtbane","Midfield",H660="Angreb","Striker",
H660="Goalkeeper","Goalkeeper",H660="Defense","Defense",H660="Midfield","Midfield",H660="Striker","Striker")</f>
        <v/>
      </c>
      <c r="D660" t="str">
        <f t="shared" si="54"/>
        <v/>
      </c>
      <c r="E660" t="str">
        <f t="shared" si="55"/>
        <v/>
      </c>
    </row>
    <row r="661" spans="1:5" x14ac:dyDescent="0.3">
      <c r="A661" t="str">
        <f t="shared" si="52"/>
        <v/>
      </c>
      <c r="B661" t="str">
        <f t="shared" si="53"/>
        <v/>
      </c>
      <c r="C661" t="str" cm="1">
        <f t="array" ref="C661">_xlfn.IFS(H661="","",
H661="Mål","Goalkeeper",H661="Forsvar","Defense",H661="Midtbane","Midfield",H661="Angreb","Striker",
H661="Goalkeeper","Goalkeeper",H661="Defense","Defense",H661="Midfield","Midfield",H661="Striker","Striker")</f>
        <v/>
      </c>
      <c r="D661" t="str">
        <f t="shared" si="54"/>
        <v/>
      </c>
      <c r="E661" t="str">
        <f t="shared" si="55"/>
        <v/>
      </c>
    </row>
    <row r="662" spans="1:5" x14ac:dyDescent="0.3">
      <c r="A662" t="str">
        <f t="shared" si="52"/>
        <v/>
      </c>
      <c r="B662" t="str">
        <f t="shared" si="53"/>
        <v/>
      </c>
      <c r="C662" t="str" cm="1">
        <f t="array" ref="C662">_xlfn.IFS(H662="","",
H662="Mål","Goalkeeper",H662="Forsvar","Defense",H662="Midtbane","Midfield",H662="Angreb","Striker",
H662="Goalkeeper","Goalkeeper",H662="Defense","Defense",H662="Midfield","Midfield",H662="Striker","Striker")</f>
        <v/>
      </c>
      <c r="D662" t="str">
        <f t="shared" si="54"/>
        <v/>
      </c>
      <c r="E662" t="str">
        <f t="shared" si="55"/>
        <v/>
      </c>
    </row>
    <row r="663" spans="1:5" x14ac:dyDescent="0.3">
      <c r="A663" t="str">
        <f t="shared" si="52"/>
        <v/>
      </c>
      <c r="B663" t="str">
        <f t="shared" si="53"/>
        <v/>
      </c>
      <c r="C663" t="str" cm="1">
        <f t="array" ref="C663">_xlfn.IFS(H663="","",
H663="Mål","Goalkeeper",H663="Forsvar","Defense",H663="Midtbane","Midfield",H663="Angreb","Striker",
H663="Goalkeeper","Goalkeeper",H663="Defense","Defense",H663="Midfield","Midfield",H663="Striker","Striker")</f>
        <v/>
      </c>
      <c r="D663" t="str">
        <f t="shared" si="54"/>
        <v/>
      </c>
      <c r="E663" t="str">
        <f t="shared" si="55"/>
        <v/>
      </c>
    </row>
    <row r="664" spans="1:5" x14ac:dyDescent="0.3">
      <c r="A664" t="str">
        <f t="shared" si="52"/>
        <v/>
      </c>
      <c r="B664" t="str">
        <f t="shared" si="53"/>
        <v/>
      </c>
      <c r="C664" t="str" cm="1">
        <f t="array" ref="C664">_xlfn.IFS(H664="","",
H664="Mål","Goalkeeper",H664="Forsvar","Defense",H664="Midtbane","Midfield",H664="Angreb","Striker",
H664="Goalkeeper","Goalkeeper",H664="Defense","Defense",H664="Midfield","Midfield",H664="Striker","Striker")</f>
        <v/>
      </c>
      <c r="D664" t="str">
        <f t="shared" si="54"/>
        <v/>
      </c>
      <c r="E664" t="str">
        <f t="shared" si="55"/>
        <v/>
      </c>
    </row>
    <row r="665" spans="1:5" x14ac:dyDescent="0.3">
      <c r="A665" t="str">
        <f t="shared" si="52"/>
        <v/>
      </c>
      <c r="B665" t="str">
        <f t="shared" si="53"/>
        <v/>
      </c>
      <c r="C665" t="str" cm="1">
        <f t="array" ref="C665">_xlfn.IFS(H665="","",
H665="Mål","Goalkeeper",H665="Forsvar","Defense",H665="Midtbane","Midfield",H665="Angreb","Striker",
H665="Goalkeeper","Goalkeeper",H665="Defense","Defense",H665="Midfield","Midfield",H665="Striker","Striker")</f>
        <v/>
      </c>
      <c r="D665" t="str">
        <f t="shared" si="54"/>
        <v/>
      </c>
      <c r="E665" t="str">
        <f t="shared" si="55"/>
        <v/>
      </c>
    </row>
    <row r="666" spans="1:5" x14ac:dyDescent="0.3">
      <c r="A666" t="str">
        <f t="shared" si="52"/>
        <v/>
      </c>
      <c r="B666" t="str">
        <f t="shared" si="53"/>
        <v/>
      </c>
      <c r="C666" t="str" cm="1">
        <f t="array" ref="C666">_xlfn.IFS(H666="","",
H666="Mål","Goalkeeper",H666="Forsvar","Defense",H666="Midtbane","Midfield",H666="Angreb","Striker",
H666="Goalkeeper","Goalkeeper",H666="Defense","Defense",H666="Midfield","Midfield",H666="Striker","Striker")</f>
        <v/>
      </c>
      <c r="D666" t="str">
        <f t="shared" si="54"/>
        <v/>
      </c>
      <c r="E666" t="str">
        <f t="shared" si="55"/>
        <v/>
      </c>
    </row>
    <row r="667" spans="1:5" x14ac:dyDescent="0.3">
      <c r="A667" t="str">
        <f t="shared" si="52"/>
        <v/>
      </c>
      <c r="B667" t="str">
        <f t="shared" si="53"/>
        <v/>
      </c>
      <c r="C667" t="str" cm="1">
        <f t="array" ref="C667">_xlfn.IFS(H667="","",
H667="Mål","Goalkeeper",H667="Forsvar","Defense",H667="Midtbane","Midfield",H667="Angreb","Striker",
H667="Goalkeeper","Goalkeeper",H667="Defense","Defense",H667="Midfield","Midfield",H667="Striker","Striker")</f>
        <v/>
      </c>
      <c r="D667" t="str">
        <f t="shared" si="54"/>
        <v/>
      </c>
      <c r="E667" t="str">
        <f t="shared" si="55"/>
        <v/>
      </c>
    </row>
    <row r="668" spans="1:5" x14ac:dyDescent="0.3">
      <c r="A668" t="str">
        <f t="shared" si="52"/>
        <v/>
      </c>
      <c r="B668" t="str">
        <f t="shared" si="53"/>
        <v/>
      </c>
      <c r="C668" t="str" cm="1">
        <f t="array" ref="C668">_xlfn.IFS(H668="","",
H668="Mål","Goalkeeper",H668="Forsvar","Defense",H668="Midtbane","Midfield",H668="Angreb","Striker",
H668="Goalkeeper","Goalkeeper",H668="Defense","Defense",H668="Midfield","Midfield",H668="Striker","Striker")</f>
        <v/>
      </c>
      <c r="D668" t="str">
        <f t="shared" si="54"/>
        <v/>
      </c>
      <c r="E668" t="str">
        <f t="shared" si="55"/>
        <v/>
      </c>
    </row>
    <row r="669" spans="1:5" x14ac:dyDescent="0.3">
      <c r="A669" t="str">
        <f t="shared" si="52"/>
        <v/>
      </c>
      <c r="B669" t="str">
        <f t="shared" si="53"/>
        <v/>
      </c>
      <c r="C669" t="str" cm="1">
        <f t="array" ref="C669">_xlfn.IFS(H669="","",
H669="Mål","Goalkeeper",H669="Forsvar","Defense",H669="Midtbane","Midfield",H669="Angreb","Striker",
H669="Goalkeeper","Goalkeeper",H669="Defense","Defense",H669="Midfield","Midfield",H669="Striker","Striker")</f>
        <v/>
      </c>
      <c r="D669" t="str">
        <f t="shared" si="54"/>
        <v/>
      </c>
      <c r="E669" t="str">
        <f t="shared" si="55"/>
        <v/>
      </c>
    </row>
    <row r="670" spans="1:5" x14ac:dyDescent="0.3">
      <c r="A670" t="str">
        <f t="shared" si="52"/>
        <v/>
      </c>
      <c r="B670" t="str">
        <f t="shared" si="53"/>
        <v/>
      </c>
      <c r="C670" t="str" cm="1">
        <f t="array" ref="C670">_xlfn.IFS(H670="","",
H670="Mål","Goalkeeper",H670="Forsvar","Defense",H670="Midtbane","Midfield",H670="Angreb","Striker",
H670="Goalkeeper","Goalkeeper",H670="Defense","Defense",H670="Midfield","Midfield",H670="Striker","Striker")</f>
        <v/>
      </c>
      <c r="D670" t="str">
        <f t="shared" si="54"/>
        <v/>
      </c>
      <c r="E670" t="str">
        <f t="shared" si="55"/>
        <v/>
      </c>
    </row>
    <row r="671" spans="1:5" x14ac:dyDescent="0.3">
      <c r="A671" t="str">
        <f t="shared" si="52"/>
        <v/>
      </c>
      <c r="B671" t="str">
        <f t="shared" si="53"/>
        <v/>
      </c>
      <c r="C671" t="str" cm="1">
        <f t="array" ref="C671">_xlfn.IFS(H671="","",
H671="Mål","Goalkeeper",H671="Forsvar","Defense",H671="Midtbane","Midfield",H671="Angreb","Striker",
H671="Goalkeeper","Goalkeeper",H671="Defense","Defense",H671="Midfield","Midfield",H671="Striker","Striker")</f>
        <v/>
      </c>
      <c r="D671" t="str">
        <f t="shared" si="54"/>
        <v/>
      </c>
      <c r="E671" t="str">
        <f t="shared" si="55"/>
        <v/>
      </c>
    </row>
    <row r="672" spans="1:5" x14ac:dyDescent="0.3">
      <c r="A672" t="str">
        <f t="shared" si="52"/>
        <v/>
      </c>
      <c r="B672" t="str">
        <f t="shared" si="53"/>
        <v/>
      </c>
      <c r="C672" t="str" cm="1">
        <f t="array" ref="C672">_xlfn.IFS(H672="","",
H672="Mål","Goalkeeper",H672="Forsvar","Defense",H672="Midtbane","Midfield",H672="Angreb","Striker",
H672="Goalkeeper","Goalkeeper",H672="Defense","Defense",H672="Midfield","Midfield",H672="Striker","Striker")</f>
        <v/>
      </c>
      <c r="D672" t="str">
        <f t="shared" si="54"/>
        <v/>
      </c>
      <c r="E672" t="str">
        <f t="shared" si="55"/>
        <v/>
      </c>
    </row>
    <row r="673" spans="1:5" x14ac:dyDescent="0.3">
      <c r="A673" t="str">
        <f t="shared" si="52"/>
        <v/>
      </c>
      <c r="B673" t="str">
        <f t="shared" si="53"/>
        <v/>
      </c>
      <c r="C673" t="str" cm="1">
        <f t="array" ref="C673">_xlfn.IFS(H673="","",
H673="Mål","Goalkeeper",H673="Forsvar","Defense",H673="Midtbane","Midfield",H673="Angreb","Striker",
H673="Goalkeeper","Goalkeeper",H673="Defense","Defense",H673="Midfield","Midfield",H673="Striker","Striker")</f>
        <v/>
      </c>
      <c r="D673" t="str">
        <f t="shared" si="54"/>
        <v/>
      </c>
      <c r="E673" t="str">
        <f t="shared" si="55"/>
        <v/>
      </c>
    </row>
    <row r="674" spans="1:5" x14ac:dyDescent="0.3">
      <c r="A674" t="str">
        <f t="shared" si="52"/>
        <v/>
      </c>
      <c r="B674" t="str">
        <f t="shared" si="53"/>
        <v/>
      </c>
      <c r="C674" t="str" cm="1">
        <f t="array" ref="C674">_xlfn.IFS(H674="","",
H674="Mål","Goalkeeper",H674="Forsvar","Defense",H674="Midtbane","Midfield",H674="Angreb","Striker",
H674="Goalkeeper","Goalkeeper",H674="Defense","Defense",H674="Midfield","Midfield",H674="Striker","Striker")</f>
        <v/>
      </c>
      <c r="D674" t="str">
        <f t="shared" si="54"/>
        <v/>
      </c>
      <c r="E674" t="str">
        <f t="shared" si="55"/>
        <v/>
      </c>
    </row>
    <row r="675" spans="1:5" x14ac:dyDescent="0.3">
      <c r="A675" t="str">
        <f t="shared" si="52"/>
        <v/>
      </c>
      <c r="B675" t="str">
        <f t="shared" si="53"/>
        <v/>
      </c>
      <c r="C675" t="str" cm="1">
        <f t="array" ref="C675">_xlfn.IFS(H675="","",
H675="Mål","Goalkeeper",H675="Forsvar","Defense",H675="Midtbane","Midfield",H675="Angreb","Striker",
H675="Goalkeeper","Goalkeeper",H675="Defense","Defense",H675="Midfield","Midfield",H675="Striker","Striker")</f>
        <v/>
      </c>
      <c r="D675" t="str">
        <f t="shared" si="54"/>
        <v/>
      </c>
      <c r="E675" t="str">
        <f t="shared" si="55"/>
        <v/>
      </c>
    </row>
    <row r="676" spans="1:5" x14ac:dyDescent="0.3">
      <c r="A676" t="str">
        <f t="shared" si="52"/>
        <v/>
      </c>
      <c r="B676" t="str">
        <f t="shared" si="53"/>
        <v/>
      </c>
      <c r="C676" t="str" cm="1">
        <f t="array" ref="C676">_xlfn.IFS(H676="","",
H676="Mål","Goalkeeper",H676="Forsvar","Defense",H676="Midtbane","Midfield",H676="Angreb","Striker",
H676="Goalkeeper","Goalkeeper",H676="Defense","Defense",H676="Midfield","Midfield",H676="Striker","Striker")</f>
        <v/>
      </c>
      <c r="D676" t="str">
        <f t="shared" si="54"/>
        <v/>
      </c>
      <c r="E676" t="str">
        <f t="shared" si="55"/>
        <v/>
      </c>
    </row>
    <row r="677" spans="1:5" x14ac:dyDescent="0.3">
      <c r="A677" t="str">
        <f t="shared" si="52"/>
        <v/>
      </c>
      <c r="B677" t="str">
        <f t="shared" si="53"/>
        <v/>
      </c>
      <c r="C677" t="str" cm="1">
        <f t="array" ref="C677">_xlfn.IFS(H677="","",
H677="Mål","Goalkeeper",H677="Forsvar","Defense",H677="Midtbane","Midfield",H677="Angreb","Striker",
H677="Goalkeeper","Goalkeeper",H677="Defense","Defense",H677="Midfield","Midfield",H677="Striker","Striker")</f>
        <v/>
      </c>
      <c r="D677" t="str">
        <f t="shared" si="54"/>
        <v/>
      </c>
      <c r="E677" t="str">
        <f t="shared" si="55"/>
        <v/>
      </c>
    </row>
    <row r="678" spans="1:5" x14ac:dyDescent="0.3">
      <c r="A678" t="str">
        <f t="shared" si="52"/>
        <v/>
      </c>
      <c r="B678" t="str">
        <f t="shared" si="53"/>
        <v/>
      </c>
      <c r="C678" t="str" cm="1">
        <f t="array" ref="C678">_xlfn.IFS(H678="","",
H678="Mål","Goalkeeper",H678="Forsvar","Defense",H678="Midtbane","Midfield",H678="Angreb","Striker",
H678="Goalkeeper","Goalkeeper",H678="Defense","Defense",H678="Midfield","Midfield",H678="Striker","Striker")</f>
        <v/>
      </c>
      <c r="D678" t="str">
        <f t="shared" si="54"/>
        <v/>
      </c>
      <c r="E678" t="str">
        <f t="shared" si="55"/>
        <v/>
      </c>
    </row>
    <row r="679" spans="1:5" x14ac:dyDescent="0.3">
      <c r="A679" t="str">
        <f t="shared" si="52"/>
        <v/>
      </c>
      <c r="B679" t="str">
        <f t="shared" si="53"/>
        <v/>
      </c>
      <c r="C679" t="str" cm="1">
        <f t="array" ref="C679">_xlfn.IFS(H679="","",
H679="Mål","Goalkeeper",H679="Forsvar","Defense",H679="Midtbane","Midfield",H679="Angreb","Striker",
H679="Goalkeeper","Goalkeeper",H679="Defense","Defense",H679="Midfield","Midfield",H679="Striker","Striker")</f>
        <v/>
      </c>
      <c r="D679" t="str">
        <f t="shared" si="54"/>
        <v/>
      </c>
      <c r="E679" t="str">
        <f t="shared" si="55"/>
        <v/>
      </c>
    </row>
    <row r="680" spans="1:5" x14ac:dyDescent="0.3">
      <c r="A680" t="str">
        <f t="shared" si="52"/>
        <v/>
      </c>
      <c r="B680" t="str">
        <f t="shared" si="53"/>
        <v/>
      </c>
      <c r="C680" t="str" cm="1">
        <f t="array" ref="C680">_xlfn.IFS(H680="","",
H680="Mål","Goalkeeper",H680="Forsvar","Defense",H680="Midtbane","Midfield",H680="Angreb","Striker",
H680="Goalkeeper","Goalkeeper",H680="Defense","Defense",H680="Midfield","Midfield",H680="Striker","Striker")</f>
        <v/>
      </c>
      <c r="D680" t="str">
        <f t="shared" si="54"/>
        <v/>
      </c>
      <c r="E680" t="str">
        <f t="shared" si="55"/>
        <v/>
      </c>
    </row>
    <row r="681" spans="1:5" x14ac:dyDescent="0.3">
      <c r="A681" t="str">
        <f t="shared" si="52"/>
        <v/>
      </c>
      <c r="B681" t="str">
        <f t="shared" si="53"/>
        <v/>
      </c>
      <c r="C681" t="str" cm="1">
        <f t="array" ref="C681">_xlfn.IFS(H681="","",
H681="Mål","Goalkeeper",H681="Forsvar","Defense",H681="Midtbane","Midfield",H681="Angreb","Striker",
H681="Goalkeeper","Goalkeeper",H681="Defense","Defense",H681="Midfield","Midfield",H681="Striker","Striker")</f>
        <v/>
      </c>
      <c r="D681" t="str">
        <f t="shared" si="54"/>
        <v/>
      </c>
      <c r="E681" t="str">
        <f t="shared" si="55"/>
        <v/>
      </c>
    </row>
    <row r="682" spans="1:5" x14ac:dyDescent="0.3">
      <c r="A682" t="str">
        <f t="shared" si="52"/>
        <v/>
      </c>
      <c r="B682" t="str">
        <f t="shared" si="53"/>
        <v/>
      </c>
      <c r="C682" t="str" cm="1">
        <f t="array" ref="C682">_xlfn.IFS(H682="","",
H682="Mål","Goalkeeper",H682="Forsvar","Defense",H682="Midtbane","Midfield",H682="Angreb","Striker",
H682="Goalkeeper","Goalkeeper",H682="Defense","Defense",H682="Midfield","Midfield",H682="Striker","Striker")</f>
        <v/>
      </c>
      <c r="D682" t="str">
        <f t="shared" si="54"/>
        <v/>
      </c>
      <c r="E682" t="str">
        <f t="shared" si="55"/>
        <v/>
      </c>
    </row>
    <row r="683" spans="1:5" x14ac:dyDescent="0.3">
      <c r="A683" t="str">
        <f t="shared" si="52"/>
        <v/>
      </c>
      <c r="B683" t="str">
        <f t="shared" si="53"/>
        <v/>
      </c>
      <c r="C683" t="str" cm="1">
        <f t="array" ref="C683">_xlfn.IFS(H683="","",
H683="Mål","Goalkeeper",H683="Forsvar","Defense",H683="Midtbane","Midfield",H683="Angreb","Striker",
H683="Goalkeeper","Goalkeeper",H683="Defense","Defense",H683="Midfield","Midfield",H683="Striker","Striker")</f>
        <v/>
      </c>
      <c r="D683" t="str">
        <f t="shared" si="54"/>
        <v/>
      </c>
      <c r="E683" t="str">
        <f t="shared" si="55"/>
        <v/>
      </c>
    </row>
    <row r="684" spans="1:5" x14ac:dyDescent="0.3">
      <c r="A684" t="str">
        <f t="shared" si="52"/>
        <v/>
      </c>
      <c r="B684" t="str">
        <f t="shared" si="53"/>
        <v/>
      </c>
      <c r="C684" t="str" cm="1">
        <f t="array" ref="C684">_xlfn.IFS(H684="","",
H684="Mål","Goalkeeper",H684="Forsvar","Defense",H684="Midtbane","Midfield",H684="Angreb","Striker",
H684="Goalkeeper","Goalkeeper",H684="Defense","Defense",H684="Midfield","Midfield",H684="Striker","Striker")</f>
        <v/>
      </c>
      <c r="D684" t="str">
        <f t="shared" si="54"/>
        <v/>
      </c>
      <c r="E684" t="str">
        <f t="shared" si="55"/>
        <v/>
      </c>
    </row>
    <row r="685" spans="1:5" x14ac:dyDescent="0.3">
      <c r="A685" t="str">
        <f t="shared" si="52"/>
        <v/>
      </c>
      <c r="B685" t="str">
        <f t="shared" si="53"/>
        <v/>
      </c>
      <c r="C685" t="str" cm="1">
        <f t="array" ref="C685">_xlfn.IFS(H685="","",
H685="Mål","Goalkeeper",H685="Forsvar","Defense",H685="Midtbane","Midfield",H685="Angreb","Striker",
H685="Goalkeeper","Goalkeeper",H685="Defense","Defense",H685="Midfield","Midfield",H685="Striker","Striker")</f>
        <v/>
      </c>
      <c r="D685" t="str">
        <f t="shared" si="54"/>
        <v/>
      </c>
      <c r="E685" t="str">
        <f t="shared" si="55"/>
        <v/>
      </c>
    </row>
    <row r="686" spans="1:5" x14ac:dyDescent="0.3">
      <c r="A686" t="str">
        <f t="shared" si="52"/>
        <v/>
      </c>
      <c r="B686" t="str">
        <f t="shared" si="53"/>
        <v/>
      </c>
      <c r="C686" t="str" cm="1">
        <f t="array" ref="C686">_xlfn.IFS(H686="","",
H686="Mål","Goalkeeper",H686="Forsvar","Defense",H686="Midtbane","Midfield",H686="Angreb","Striker",
H686="Goalkeeper","Goalkeeper",H686="Defense","Defense",H686="Midfield","Midfield",H686="Striker","Striker")</f>
        <v/>
      </c>
      <c r="D686" t="str">
        <f t="shared" si="54"/>
        <v/>
      </c>
      <c r="E686" t="str">
        <f t="shared" si="55"/>
        <v/>
      </c>
    </row>
    <row r="687" spans="1:5" x14ac:dyDescent="0.3">
      <c r="A687" t="str">
        <f t="shared" si="52"/>
        <v/>
      </c>
      <c r="B687" t="str">
        <f t="shared" si="53"/>
        <v/>
      </c>
      <c r="C687" t="str" cm="1">
        <f t="array" ref="C687">_xlfn.IFS(H687="","",
H687="Mål","Goalkeeper",H687="Forsvar","Defense",H687="Midtbane","Midfield",H687="Angreb","Striker",
H687="Goalkeeper","Goalkeeper",H687="Defense","Defense",H687="Midfield","Midfield",H687="Striker","Striker")</f>
        <v/>
      </c>
      <c r="D687" t="str">
        <f t="shared" si="54"/>
        <v/>
      </c>
      <c r="E687" t="str">
        <f t="shared" si="55"/>
        <v/>
      </c>
    </row>
    <row r="688" spans="1:5" x14ac:dyDescent="0.3">
      <c r="A688" t="str">
        <f t="shared" si="52"/>
        <v/>
      </c>
      <c r="B688" t="str">
        <f t="shared" si="53"/>
        <v/>
      </c>
      <c r="C688" t="str" cm="1">
        <f t="array" ref="C688">_xlfn.IFS(H688="","",
H688="Mål","Goalkeeper",H688="Forsvar","Defense",H688="Midtbane","Midfield",H688="Angreb","Striker",
H688="Goalkeeper","Goalkeeper",H688="Defense","Defense",H688="Midfield","Midfield",H688="Striker","Striker")</f>
        <v/>
      </c>
      <c r="D688" t="str">
        <f t="shared" si="54"/>
        <v/>
      </c>
      <c r="E688" t="str">
        <f t="shared" si="55"/>
        <v/>
      </c>
    </row>
    <row r="689" spans="1:5" x14ac:dyDescent="0.3">
      <c r="A689" t="str">
        <f t="shared" si="52"/>
        <v/>
      </c>
      <c r="B689" t="str">
        <f t="shared" si="53"/>
        <v/>
      </c>
      <c r="C689" t="str" cm="1">
        <f t="array" ref="C689">_xlfn.IFS(H689="","",
H689="Mål","Goalkeeper",H689="Forsvar","Defense",H689="Midtbane","Midfield",H689="Angreb","Striker",
H689="Goalkeeper","Goalkeeper",H689="Defense","Defense",H689="Midfield","Midfield",H689="Striker","Striker")</f>
        <v/>
      </c>
      <c r="D689" t="str">
        <f t="shared" si="54"/>
        <v/>
      </c>
      <c r="E689" t="str">
        <f t="shared" si="55"/>
        <v/>
      </c>
    </row>
    <row r="690" spans="1:5" x14ac:dyDescent="0.3">
      <c r="A690" t="str">
        <f t="shared" si="52"/>
        <v/>
      </c>
      <c r="B690" t="str">
        <f t="shared" si="53"/>
        <v/>
      </c>
      <c r="C690" t="str" cm="1">
        <f t="array" ref="C690">_xlfn.IFS(H690="","",
H690="Mål","Goalkeeper",H690="Forsvar","Defense",H690="Midtbane","Midfield",H690="Angreb","Striker",
H690="Goalkeeper","Goalkeeper",H690="Defense","Defense",H690="Midfield","Midfield",H690="Striker","Striker")</f>
        <v/>
      </c>
      <c r="D690" t="str">
        <f t="shared" si="54"/>
        <v/>
      </c>
      <c r="E690" t="str">
        <f t="shared" si="55"/>
        <v/>
      </c>
    </row>
    <row r="691" spans="1:5" x14ac:dyDescent="0.3">
      <c r="A691" t="str">
        <f t="shared" si="52"/>
        <v/>
      </c>
      <c r="B691" t="str">
        <f t="shared" si="53"/>
        <v/>
      </c>
      <c r="C691" t="str" cm="1">
        <f t="array" ref="C691">_xlfn.IFS(H691="","",
H691="Mål","Goalkeeper",H691="Forsvar","Defense",H691="Midtbane","Midfield",H691="Angreb","Striker",
H691="Goalkeeper","Goalkeeper",H691="Defense","Defense",H691="Midfield","Midfield",H691="Striker","Striker")</f>
        <v/>
      </c>
      <c r="D691" t="str">
        <f t="shared" si="54"/>
        <v/>
      </c>
      <c r="E691" t="str">
        <f t="shared" si="55"/>
        <v/>
      </c>
    </row>
    <row r="692" spans="1:5" x14ac:dyDescent="0.3">
      <c r="A692" t="str">
        <f t="shared" si="52"/>
        <v/>
      </c>
      <c r="B692" t="str">
        <f t="shared" si="53"/>
        <v/>
      </c>
      <c r="C692" t="str" cm="1">
        <f t="array" ref="C692">_xlfn.IFS(H692="","",
H692="Mål","Goalkeeper",H692="Forsvar","Defense",H692="Midtbane","Midfield",H692="Angreb","Striker",
H692="Goalkeeper","Goalkeeper",H692="Defense","Defense",H692="Midfield","Midfield",H692="Striker","Striker")</f>
        <v/>
      </c>
      <c r="D692" t="str">
        <f t="shared" si="54"/>
        <v/>
      </c>
      <c r="E692" t="str">
        <f t="shared" si="55"/>
        <v/>
      </c>
    </row>
    <row r="693" spans="1:5" x14ac:dyDescent="0.3">
      <c r="A693" t="str">
        <f t="shared" si="52"/>
        <v/>
      </c>
      <c r="B693" t="str">
        <f t="shared" si="53"/>
        <v/>
      </c>
      <c r="C693" t="str" cm="1">
        <f t="array" ref="C693">_xlfn.IFS(H693="","",
H693="Mål","Goalkeeper",H693="Forsvar","Defense",H693="Midtbane","Midfield",H693="Angreb","Striker",
H693="Goalkeeper","Goalkeeper",H693="Defense","Defense",H693="Midfield","Midfield",H693="Striker","Striker")</f>
        <v/>
      </c>
      <c r="D693" t="str">
        <f t="shared" si="54"/>
        <v/>
      </c>
      <c r="E693" t="str">
        <f t="shared" si="55"/>
        <v/>
      </c>
    </row>
    <row r="694" spans="1:5" x14ac:dyDescent="0.3">
      <c r="A694" t="str">
        <f t="shared" si="52"/>
        <v/>
      </c>
      <c r="B694" t="str">
        <f t="shared" si="53"/>
        <v/>
      </c>
      <c r="C694" t="str" cm="1">
        <f t="array" ref="C694">_xlfn.IFS(H694="","",
H694="Mål","Goalkeeper",H694="Forsvar","Defense",H694="Midtbane","Midfield",H694="Angreb","Striker",
H694="Goalkeeper","Goalkeeper",H694="Defense","Defense",H694="Midfield","Midfield",H694="Striker","Striker")</f>
        <v/>
      </c>
      <c r="D694" t="str">
        <f t="shared" si="54"/>
        <v/>
      </c>
      <c r="E694" t="str">
        <f t="shared" si="55"/>
        <v/>
      </c>
    </row>
    <row r="695" spans="1:5" x14ac:dyDescent="0.3">
      <c r="A695" t="str">
        <f t="shared" si="52"/>
        <v/>
      </c>
      <c r="B695" t="str">
        <f t="shared" si="53"/>
        <v/>
      </c>
      <c r="C695" t="str" cm="1">
        <f t="array" ref="C695">_xlfn.IFS(H695="","",
H695="Mål","Goalkeeper",H695="Forsvar","Defense",H695="Midtbane","Midfield",H695="Angreb","Striker",
H695="Goalkeeper","Goalkeeper",H695="Defense","Defense",H695="Midfield","Midfield",H695="Striker","Striker")</f>
        <v/>
      </c>
      <c r="D695" t="str">
        <f t="shared" si="54"/>
        <v/>
      </c>
      <c r="E695" t="str">
        <f t="shared" si="55"/>
        <v/>
      </c>
    </row>
    <row r="696" spans="1:5" x14ac:dyDescent="0.3">
      <c r="A696" t="str">
        <f t="shared" si="52"/>
        <v/>
      </c>
      <c r="B696" t="str">
        <f t="shared" si="53"/>
        <v/>
      </c>
      <c r="C696" t="str" cm="1">
        <f t="array" ref="C696">_xlfn.IFS(H696="","",
H696="Mål","Goalkeeper",H696="Forsvar","Defense",H696="Midtbane","Midfield",H696="Angreb","Striker",
H696="Goalkeeper","Goalkeeper",H696="Defense","Defense",H696="Midfield","Midfield",H696="Striker","Striker")</f>
        <v/>
      </c>
      <c r="D696" t="str">
        <f t="shared" si="54"/>
        <v/>
      </c>
      <c r="E696" t="str">
        <f t="shared" si="55"/>
        <v/>
      </c>
    </row>
    <row r="697" spans="1:5" x14ac:dyDescent="0.3">
      <c r="A697" t="str">
        <f t="shared" si="52"/>
        <v/>
      </c>
      <c r="B697" t="str">
        <f t="shared" si="53"/>
        <v/>
      </c>
      <c r="C697" t="str" cm="1">
        <f t="array" ref="C697">_xlfn.IFS(H697="","",
H697="Mål","Goalkeeper",H697="Forsvar","Defense",H697="Midtbane","Midfield",H697="Angreb","Striker",
H697="Goalkeeper","Goalkeeper",H697="Defense","Defense",H697="Midfield","Midfield",H697="Striker","Striker")</f>
        <v/>
      </c>
      <c r="D697" t="str">
        <f t="shared" si="54"/>
        <v/>
      </c>
      <c r="E697" t="str">
        <f t="shared" si="55"/>
        <v/>
      </c>
    </row>
    <row r="698" spans="1:5" x14ac:dyDescent="0.3">
      <c r="A698" t="str">
        <f t="shared" si="52"/>
        <v/>
      </c>
      <c r="B698" t="str">
        <f t="shared" si="53"/>
        <v/>
      </c>
      <c r="C698" t="str" cm="1">
        <f t="array" ref="C698">_xlfn.IFS(H698="","",
H698="Mål","Goalkeeper",H698="Forsvar","Defense",H698="Midtbane","Midfield",H698="Angreb","Striker",
H698="Goalkeeper","Goalkeeper",H698="Defense","Defense",H698="Midfield","Midfield",H698="Striker","Striker")</f>
        <v/>
      </c>
      <c r="D698" t="str">
        <f t="shared" si="54"/>
        <v/>
      </c>
      <c r="E698" t="str">
        <f t="shared" si="55"/>
        <v/>
      </c>
    </row>
    <row r="699" spans="1:5" x14ac:dyDescent="0.3">
      <c r="A699" t="str">
        <f t="shared" si="52"/>
        <v/>
      </c>
      <c r="B699" t="str">
        <f t="shared" si="53"/>
        <v/>
      </c>
      <c r="C699" t="str" cm="1">
        <f t="array" ref="C699">_xlfn.IFS(H699="","",
H699="Mål","Goalkeeper",H699="Forsvar","Defense",H699="Midtbane","Midfield",H699="Angreb","Striker",
H699="Goalkeeper","Goalkeeper",H699="Defense","Defense",H699="Midfield","Midfield",H699="Striker","Striker")</f>
        <v/>
      </c>
      <c r="D699" t="str">
        <f t="shared" si="54"/>
        <v/>
      </c>
      <c r="E699" t="str">
        <f t="shared" si="55"/>
        <v/>
      </c>
    </row>
    <row r="700" spans="1:5" x14ac:dyDescent="0.3">
      <c r="A700" t="str">
        <f t="shared" si="52"/>
        <v/>
      </c>
      <c r="B700" t="str">
        <f t="shared" si="53"/>
        <v/>
      </c>
      <c r="C700" t="str" cm="1">
        <f t="array" ref="C700">_xlfn.IFS(H700="","",
H700="Mål","Goalkeeper",H700="Forsvar","Defense",H700="Midtbane","Midfield",H700="Angreb","Striker",
H700="Goalkeeper","Goalkeeper",H700="Defense","Defense",H700="Midfield","Midfield",H700="Striker","Striker")</f>
        <v/>
      </c>
      <c r="D700" t="str">
        <f t="shared" si="54"/>
        <v/>
      </c>
      <c r="E700" t="str">
        <f t="shared" si="55"/>
        <v/>
      </c>
    </row>
    <row r="701" spans="1:5" x14ac:dyDescent="0.3">
      <c r="A701" t="str">
        <f t="shared" si="52"/>
        <v/>
      </c>
      <c r="B701" t="str">
        <f t="shared" si="53"/>
        <v/>
      </c>
      <c r="C701" t="str" cm="1">
        <f t="array" ref="C701">_xlfn.IFS(H701="","",
H701="Mål","Goalkeeper",H701="Forsvar","Defense",H701="Midtbane","Midfield",H701="Angreb","Striker",
H701="Goalkeeper","Goalkeeper",H701="Defense","Defense",H701="Midfield","Midfield",H701="Striker","Striker")</f>
        <v/>
      </c>
      <c r="D701" t="str">
        <f t="shared" si="54"/>
        <v/>
      </c>
      <c r="E701" t="str">
        <f t="shared" si="55"/>
        <v/>
      </c>
    </row>
    <row r="702" spans="1:5" x14ac:dyDescent="0.3">
      <c r="A702" t="str">
        <f t="shared" si="52"/>
        <v/>
      </c>
      <c r="B702" t="str">
        <f t="shared" si="53"/>
        <v/>
      </c>
      <c r="C702" t="str" cm="1">
        <f t="array" ref="C702">_xlfn.IFS(H702="","",
H702="Mål","Goalkeeper",H702="Forsvar","Defense",H702="Midtbane","Midfield",H702="Angreb","Striker",
H702="Goalkeeper","Goalkeeper",H702="Defense","Defense",H702="Midfield","Midfield",H702="Striker","Striker")</f>
        <v/>
      </c>
      <c r="D702" t="str">
        <f t="shared" si="54"/>
        <v/>
      </c>
      <c r="E702" t="str">
        <f t="shared" si="55"/>
        <v/>
      </c>
    </row>
    <row r="703" spans="1:5" x14ac:dyDescent="0.3">
      <c r="A703" t="str">
        <f t="shared" si="52"/>
        <v/>
      </c>
      <c r="B703" t="str">
        <f t="shared" si="53"/>
        <v/>
      </c>
      <c r="C703" t="str" cm="1">
        <f t="array" ref="C703">_xlfn.IFS(H703="","",
H703="Mål","Goalkeeper",H703="Forsvar","Defense",H703="Midtbane","Midfield",H703="Angreb","Striker",
H703="Goalkeeper","Goalkeeper",H703="Defense","Defense",H703="Midfield","Midfield",H703="Striker","Striker")</f>
        <v/>
      </c>
      <c r="D703" t="str">
        <f t="shared" si="54"/>
        <v/>
      </c>
      <c r="E703" t="str">
        <f t="shared" si="55"/>
        <v/>
      </c>
    </row>
    <row r="704" spans="1:5" x14ac:dyDescent="0.3">
      <c r="A704" t="str">
        <f t="shared" si="52"/>
        <v/>
      </c>
      <c r="B704" t="str">
        <f t="shared" si="53"/>
        <v/>
      </c>
      <c r="C704" t="str" cm="1">
        <f t="array" ref="C704">_xlfn.IFS(H704="","",
H704="Mål","Goalkeeper",H704="Forsvar","Defense",H704="Midtbane","Midfield",H704="Angreb","Striker",
H704="Goalkeeper","Goalkeeper",H704="Defense","Defense",H704="Midfield","Midfield",H704="Striker","Striker")</f>
        <v/>
      </c>
      <c r="D704" t="str">
        <f t="shared" si="54"/>
        <v/>
      </c>
      <c r="E704" t="str">
        <f t="shared" si="55"/>
        <v/>
      </c>
    </row>
    <row r="705" spans="1:5" x14ac:dyDescent="0.3">
      <c r="A705" t="str">
        <f t="shared" si="52"/>
        <v/>
      </c>
      <c r="B705" t="str">
        <f t="shared" si="53"/>
        <v/>
      </c>
      <c r="C705" t="str" cm="1">
        <f t="array" ref="C705">_xlfn.IFS(H705="","",
H705="Mål","Goalkeeper",H705="Forsvar","Defense",H705="Midtbane","Midfield",H705="Angreb","Striker",
H705="Goalkeeper","Goalkeeper",H705="Defense","Defense",H705="Midfield","Midfield",H705="Striker","Striker")</f>
        <v/>
      </c>
      <c r="D705" t="str">
        <f t="shared" si="54"/>
        <v/>
      </c>
      <c r="E705" t="str">
        <f t="shared" si="55"/>
        <v/>
      </c>
    </row>
    <row r="706" spans="1:5" x14ac:dyDescent="0.3">
      <c r="A706" t="str">
        <f t="shared" si="52"/>
        <v/>
      </c>
      <c r="B706" t="str">
        <f t="shared" si="53"/>
        <v/>
      </c>
      <c r="C706" t="str" cm="1">
        <f t="array" ref="C706">_xlfn.IFS(H706="","",
H706="Mål","Goalkeeper",H706="Forsvar","Defense",H706="Midtbane","Midfield",H706="Angreb","Striker",
H706="Goalkeeper","Goalkeeper",H706="Defense","Defense",H706="Midfield","Midfield",H706="Striker","Striker")</f>
        <v/>
      </c>
      <c r="D706" t="str">
        <f t="shared" si="54"/>
        <v/>
      </c>
      <c r="E706" t="str">
        <f t="shared" si="55"/>
        <v/>
      </c>
    </row>
    <row r="707" spans="1:5" x14ac:dyDescent="0.3">
      <c r="A707" t="str">
        <f t="shared" ref="A707:A770" si="56">IF(F707&lt;&gt;"",F707,"")</f>
        <v/>
      </c>
      <c r="B707" t="str">
        <f t="shared" ref="B707:B770" si="57">IF(G707&lt;&gt;"",G707,"")</f>
        <v/>
      </c>
      <c r="C707" t="str" cm="1">
        <f t="array" ref="C707">_xlfn.IFS(H707="","",
H707="Mål","Goalkeeper",H707="Forsvar","Defense",H707="Midtbane","Midfield",H707="Angreb","Striker",
H707="Goalkeeper","Goalkeeper",H707="Defense","Defense",H707="Midfield","Midfield",H707="Striker","Striker")</f>
        <v/>
      </c>
      <c r="D707" t="str">
        <f t="shared" ref="D707:D770" si="58">IF(I707&lt;&gt;"",I707,"")</f>
        <v/>
      </c>
      <c r="E707" t="str">
        <f t="shared" ref="E707:E770" si="59">IF(J707&lt;&gt;"",J707,"")</f>
        <v/>
      </c>
    </row>
    <row r="708" spans="1:5" x14ac:dyDescent="0.3">
      <c r="A708" t="str">
        <f t="shared" si="56"/>
        <v/>
      </c>
      <c r="B708" t="str">
        <f t="shared" si="57"/>
        <v/>
      </c>
      <c r="C708" t="str" cm="1">
        <f t="array" ref="C708">_xlfn.IFS(H708="","",
H708="Mål","Goalkeeper",H708="Forsvar","Defense",H708="Midtbane","Midfield",H708="Angreb","Striker",
H708="Goalkeeper","Goalkeeper",H708="Defense","Defense",H708="Midfield","Midfield",H708="Striker","Striker")</f>
        <v/>
      </c>
      <c r="D708" t="str">
        <f t="shared" si="58"/>
        <v/>
      </c>
      <c r="E708" t="str">
        <f t="shared" si="59"/>
        <v/>
      </c>
    </row>
    <row r="709" spans="1:5" x14ac:dyDescent="0.3">
      <c r="A709" t="str">
        <f t="shared" si="56"/>
        <v/>
      </c>
      <c r="B709" t="str">
        <f t="shared" si="57"/>
        <v/>
      </c>
      <c r="C709" t="str" cm="1">
        <f t="array" ref="C709">_xlfn.IFS(H709="","",
H709="Mål","Goalkeeper",H709="Forsvar","Defense",H709="Midtbane","Midfield",H709="Angreb","Striker",
H709="Goalkeeper","Goalkeeper",H709="Defense","Defense",H709="Midfield","Midfield",H709="Striker","Striker")</f>
        <v/>
      </c>
      <c r="D709" t="str">
        <f t="shared" si="58"/>
        <v/>
      </c>
      <c r="E709" t="str">
        <f t="shared" si="59"/>
        <v/>
      </c>
    </row>
    <row r="710" spans="1:5" x14ac:dyDescent="0.3">
      <c r="A710" t="str">
        <f t="shared" si="56"/>
        <v/>
      </c>
      <c r="B710" t="str">
        <f t="shared" si="57"/>
        <v/>
      </c>
      <c r="C710" t="str" cm="1">
        <f t="array" ref="C710">_xlfn.IFS(H710="","",
H710="Mål","Goalkeeper",H710="Forsvar","Defense",H710="Midtbane","Midfield",H710="Angreb","Striker",
H710="Goalkeeper","Goalkeeper",H710="Defense","Defense",H710="Midfield","Midfield",H710="Striker","Striker")</f>
        <v/>
      </c>
      <c r="D710" t="str">
        <f t="shared" si="58"/>
        <v/>
      </c>
      <c r="E710" t="str">
        <f t="shared" si="59"/>
        <v/>
      </c>
    </row>
    <row r="711" spans="1:5" x14ac:dyDescent="0.3">
      <c r="A711" t="str">
        <f t="shared" si="56"/>
        <v/>
      </c>
      <c r="B711" t="str">
        <f t="shared" si="57"/>
        <v/>
      </c>
      <c r="C711" t="str" cm="1">
        <f t="array" ref="C711">_xlfn.IFS(H711="","",
H711="Mål","Goalkeeper",H711="Forsvar","Defense",H711="Midtbane","Midfield",H711="Angreb","Striker",
H711="Goalkeeper","Goalkeeper",H711="Defense","Defense",H711="Midfield","Midfield",H711="Striker","Striker")</f>
        <v/>
      </c>
      <c r="D711" t="str">
        <f t="shared" si="58"/>
        <v/>
      </c>
      <c r="E711" t="str">
        <f t="shared" si="59"/>
        <v/>
      </c>
    </row>
    <row r="712" spans="1:5" x14ac:dyDescent="0.3">
      <c r="A712" t="str">
        <f t="shared" si="56"/>
        <v/>
      </c>
      <c r="B712" t="str">
        <f t="shared" si="57"/>
        <v/>
      </c>
      <c r="C712" t="str" cm="1">
        <f t="array" ref="C712">_xlfn.IFS(H712="","",
H712="Mål","Goalkeeper",H712="Forsvar","Defense",H712="Midtbane","Midfield",H712="Angreb","Striker",
H712="Goalkeeper","Goalkeeper",H712="Defense","Defense",H712="Midfield","Midfield",H712="Striker","Striker")</f>
        <v/>
      </c>
      <c r="D712" t="str">
        <f t="shared" si="58"/>
        <v/>
      </c>
      <c r="E712" t="str">
        <f t="shared" si="59"/>
        <v/>
      </c>
    </row>
    <row r="713" spans="1:5" x14ac:dyDescent="0.3">
      <c r="A713" t="str">
        <f t="shared" si="56"/>
        <v/>
      </c>
      <c r="B713" t="str">
        <f t="shared" si="57"/>
        <v/>
      </c>
      <c r="C713" t="str" cm="1">
        <f t="array" ref="C713">_xlfn.IFS(H713="","",
H713="Mål","Goalkeeper",H713="Forsvar","Defense",H713="Midtbane","Midfield",H713="Angreb","Striker",
H713="Goalkeeper","Goalkeeper",H713="Defense","Defense",H713="Midfield","Midfield",H713="Striker","Striker")</f>
        <v/>
      </c>
      <c r="D713" t="str">
        <f t="shared" si="58"/>
        <v/>
      </c>
      <c r="E713" t="str">
        <f t="shared" si="59"/>
        <v/>
      </c>
    </row>
    <row r="714" spans="1:5" x14ac:dyDescent="0.3">
      <c r="A714" t="str">
        <f t="shared" si="56"/>
        <v/>
      </c>
      <c r="B714" t="str">
        <f t="shared" si="57"/>
        <v/>
      </c>
      <c r="C714" t="str" cm="1">
        <f t="array" ref="C714">_xlfn.IFS(H714="","",
H714="Mål","Goalkeeper",H714="Forsvar","Defense",H714="Midtbane","Midfield",H714="Angreb","Striker",
H714="Goalkeeper","Goalkeeper",H714="Defense","Defense",H714="Midfield","Midfield",H714="Striker","Striker")</f>
        <v/>
      </c>
      <c r="D714" t="str">
        <f t="shared" si="58"/>
        <v/>
      </c>
      <c r="E714" t="str">
        <f t="shared" si="59"/>
        <v/>
      </c>
    </row>
    <row r="715" spans="1:5" x14ac:dyDescent="0.3">
      <c r="A715" t="str">
        <f t="shared" si="56"/>
        <v/>
      </c>
      <c r="B715" t="str">
        <f t="shared" si="57"/>
        <v/>
      </c>
      <c r="C715" t="str" cm="1">
        <f t="array" ref="C715">_xlfn.IFS(H715="","",
H715="Mål","Goalkeeper",H715="Forsvar","Defense",H715="Midtbane","Midfield",H715="Angreb","Striker",
H715="Goalkeeper","Goalkeeper",H715="Defense","Defense",H715="Midfield","Midfield",H715="Striker","Striker")</f>
        <v/>
      </c>
      <c r="D715" t="str">
        <f t="shared" si="58"/>
        <v/>
      </c>
      <c r="E715" t="str">
        <f t="shared" si="59"/>
        <v/>
      </c>
    </row>
    <row r="716" spans="1:5" x14ac:dyDescent="0.3">
      <c r="A716" t="str">
        <f t="shared" si="56"/>
        <v/>
      </c>
      <c r="B716" t="str">
        <f t="shared" si="57"/>
        <v/>
      </c>
      <c r="C716" t="str" cm="1">
        <f t="array" ref="C716">_xlfn.IFS(H716="","",
H716="Mål","Goalkeeper",H716="Forsvar","Defense",H716="Midtbane","Midfield",H716="Angreb","Striker",
H716="Goalkeeper","Goalkeeper",H716="Defense","Defense",H716="Midfield","Midfield",H716="Striker","Striker")</f>
        <v/>
      </c>
      <c r="D716" t="str">
        <f t="shared" si="58"/>
        <v/>
      </c>
      <c r="E716" t="str">
        <f t="shared" si="59"/>
        <v/>
      </c>
    </row>
    <row r="717" spans="1:5" x14ac:dyDescent="0.3">
      <c r="A717" t="str">
        <f t="shared" si="56"/>
        <v/>
      </c>
      <c r="B717" t="str">
        <f t="shared" si="57"/>
        <v/>
      </c>
      <c r="C717" t="str" cm="1">
        <f t="array" ref="C717">_xlfn.IFS(H717="","",
H717="Mål","Goalkeeper",H717="Forsvar","Defense",H717="Midtbane","Midfield",H717="Angreb","Striker",
H717="Goalkeeper","Goalkeeper",H717="Defense","Defense",H717="Midfield","Midfield",H717="Striker","Striker")</f>
        <v/>
      </c>
      <c r="D717" t="str">
        <f t="shared" si="58"/>
        <v/>
      </c>
      <c r="E717" t="str">
        <f t="shared" si="59"/>
        <v/>
      </c>
    </row>
    <row r="718" spans="1:5" x14ac:dyDescent="0.3">
      <c r="A718" t="str">
        <f t="shared" si="56"/>
        <v/>
      </c>
      <c r="B718" t="str">
        <f t="shared" si="57"/>
        <v/>
      </c>
      <c r="C718" t="str" cm="1">
        <f t="array" ref="C718">_xlfn.IFS(H718="","",
H718="Mål","Goalkeeper",H718="Forsvar","Defense",H718="Midtbane","Midfield",H718="Angreb","Striker",
H718="Goalkeeper","Goalkeeper",H718="Defense","Defense",H718="Midfield","Midfield",H718="Striker","Striker")</f>
        <v/>
      </c>
      <c r="D718" t="str">
        <f t="shared" si="58"/>
        <v/>
      </c>
      <c r="E718" t="str">
        <f t="shared" si="59"/>
        <v/>
      </c>
    </row>
    <row r="719" spans="1:5" x14ac:dyDescent="0.3">
      <c r="A719" t="str">
        <f t="shared" si="56"/>
        <v/>
      </c>
      <c r="B719" t="str">
        <f t="shared" si="57"/>
        <v/>
      </c>
      <c r="C719" t="str" cm="1">
        <f t="array" ref="C719">_xlfn.IFS(H719="","",
H719="Mål","Goalkeeper",H719="Forsvar","Defense",H719="Midtbane","Midfield",H719="Angreb","Striker",
H719="Goalkeeper","Goalkeeper",H719="Defense","Defense",H719="Midfield","Midfield",H719="Striker","Striker")</f>
        <v/>
      </c>
      <c r="D719" t="str">
        <f t="shared" si="58"/>
        <v/>
      </c>
      <c r="E719" t="str">
        <f t="shared" si="59"/>
        <v/>
      </c>
    </row>
    <row r="720" spans="1:5" x14ac:dyDescent="0.3">
      <c r="A720" t="str">
        <f t="shared" si="56"/>
        <v/>
      </c>
      <c r="B720" t="str">
        <f t="shared" si="57"/>
        <v/>
      </c>
      <c r="C720" t="str" cm="1">
        <f t="array" ref="C720">_xlfn.IFS(H720="","",
H720="Mål","Goalkeeper",H720="Forsvar","Defense",H720="Midtbane","Midfield",H720="Angreb","Striker",
H720="Goalkeeper","Goalkeeper",H720="Defense","Defense",H720="Midfield","Midfield",H720="Striker","Striker")</f>
        <v/>
      </c>
      <c r="D720" t="str">
        <f t="shared" si="58"/>
        <v/>
      </c>
      <c r="E720" t="str">
        <f t="shared" si="59"/>
        <v/>
      </c>
    </row>
    <row r="721" spans="1:5" x14ac:dyDescent="0.3">
      <c r="A721" t="str">
        <f t="shared" si="56"/>
        <v/>
      </c>
      <c r="B721" t="str">
        <f t="shared" si="57"/>
        <v/>
      </c>
      <c r="C721" t="str" cm="1">
        <f t="array" ref="C721">_xlfn.IFS(H721="","",
H721="Mål","Goalkeeper",H721="Forsvar","Defense",H721="Midtbane","Midfield",H721="Angreb","Striker",
H721="Goalkeeper","Goalkeeper",H721="Defense","Defense",H721="Midfield","Midfield",H721="Striker","Striker")</f>
        <v/>
      </c>
      <c r="D721" t="str">
        <f t="shared" si="58"/>
        <v/>
      </c>
      <c r="E721" t="str">
        <f t="shared" si="59"/>
        <v/>
      </c>
    </row>
    <row r="722" spans="1:5" x14ac:dyDescent="0.3">
      <c r="A722" t="str">
        <f t="shared" si="56"/>
        <v/>
      </c>
      <c r="B722" t="str">
        <f t="shared" si="57"/>
        <v/>
      </c>
      <c r="C722" t="str" cm="1">
        <f t="array" ref="C722">_xlfn.IFS(H722="","",
H722="Mål","Goalkeeper",H722="Forsvar","Defense",H722="Midtbane","Midfield",H722="Angreb","Striker",
H722="Goalkeeper","Goalkeeper",H722="Defense","Defense",H722="Midfield","Midfield",H722="Striker","Striker")</f>
        <v/>
      </c>
      <c r="D722" t="str">
        <f t="shared" si="58"/>
        <v/>
      </c>
      <c r="E722" t="str">
        <f t="shared" si="59"/>
        <v/>
      </c>
    </row>
    <row r="723" spans="1:5" x14ac:dyDescent="0.3">
      <c r="A723" t="str">
        <f t="shared" si="56"/>
        <v/>
      </c>
      <c r="B723" t="str">
        <f t="shared" si="57"/>
        <v/>
      </c>
      <c r="C723" t="str" cm="1">
        <f t="array" ref="C723">_xlfn.IFS(H723="","",
H723="Mål","Goalkeeper",H723="Forsvar","Defense",H723="Midtbane","Midfield",H723="Angreb","Striker",
H723="Goalkeeper","Goalkeeper",H723="Defense","Defense",H723="Midfield","Midfield",H723="Striker","Striker")</f>
        <v/>
      </c>
      <c r="D723" t="str">
        <f t="shared" si="58"/>
        <v/>
      </c>
      <c r="E723" t="str">
        <f t="shared" si="59"/>
        <v/>
      </c>
    </row>
    <row r="724" spans="1:5" x14ac:dyDescent="0.3">
      <c r="A724" t="str">
        <f t="shared" si="56"/>
        <v/>
      </c>
      <c r="B724" t="str">
        <f t="shared" si="57"/>
        <v/>
      </c>
      <c r="C724" t="str" cm="1">
        <f t="array" ref="C724">_xlfn.IFS(H724="","",
H724="Mål","Goalkeeper",H724="Forsvar","Defense",H724="Midtbane","Midfield",H724="Angreb","Striker",
H724="Goalkeeper","Goalkeeper",H724="Defense","Defense",H724="Midfield","Midfield",H724="Striker","Striker")</f>
        <v/>
      </c>
      <c r="D724" t="str">
        <f t="shared" si="58"/>
        <v/>
      </c>
      <c r="E724" t="str">
        <f t="shared" si="59"/>
        <v/>
      </c>
    </row>
    <row r="725" spans="1:5" x14ac:dyDescent="0.3">
      <c r="A725" t="str">
        <f t="shared" si="56"/>
        <v/>
      </c>
      <c r="B725" t="str">
        <f t="shared" si="57"/>
        <v/>
      </c>
      <c r="C725" t="str" cm="1">
        <f t="array" ref="C725">_xlfn.IFS(H725="","",
H725="Mål","Goalkeeper",H725="Forsvar","Defense",H725="Midtbane","Midfield",H725="Angreb","Striker",
H725="Goalkeeper","Goalkeeper",H725="Defense","Defense",H725="Midfield","Midfield",H725="Striker","Striker")</f>
        <v/>
      </c>
      <c r="D725" t="str">
        <f t="shared" si="58"/>
        <v/>
      </c>
      <c r="E725" t="str">
        <f t="shared" si="59"/>
        <v/>
      </c>
    </row>
    <row r="726" spans="1:5" x14ac:dyDescent="0.3">
      <c r="A726" t="str">
        <f t="shared" si="56"/>
        <v/>
      </c>
      <c r="B726" t="str">
        <f t="shared" si="57"/>
        <v/>
      </c>
      <c r="C726" t="str" cm="1">
        <f t="array" ref="C726">_xlfn.IFS(H726="","",
H726="Mål","Goalkeeper",H726="Forsvar","Defense",H726="Midtbane","Midfield",H726="Angreb","Striker",
H726="Goalkeeper","Goalkeeper",H726="Defense","Defense",H726="Midfield","Midfield",H726="Striker","Striker")</f>
        <v/>
      </c>
      <c r="D726" t="str">
        <f t="shared" si="58"/>
        <v/>
      </c>
      <c r="E726" t="str">
        <f t="shared" si="59"/>
        <v/>
      </c>
    </row>
    <row r="727" spans="1:5" x14ac:dyDescent="0.3">
      <c r="A727" t="str">
        <f t="shared" si="56"/>
        <v/>
      </c>
      <c r="B727" t="str">
        <f t="shared" si="57"/>
        <v/>
      </c>
      <c r="C727" t="str" cm="1">
        <f t="array" ref="C727">_xlfn.IFS(H727="","",
H727="Mål","Goalkeeper",H727="Forsvar","Defense",H727="Midtbane","Midfield",H727="Angreb","Striker",
H727="Goalkeeper","Goalkeeper",H727="Defense","Defense",H727="Midfield","Midfield",H727="Striker","Striker")</f>
        <v/>
      </c>
      <c r="D727" t="str">
        <f t="shared" si="58"/>
        <v/>
      </c>
      <c r="E727" t="str">
        <f t="shared" si="59"/>
        <v/>
      </c>
    </row>
    <row r="728" spans="1:5" x14ac:dyDescent="0.3">
      <c r="A728" t="str">
        <f t="shared" si="56"/>
        <v/>
      </c>
      <c r="B728" t="str">
        <f t="shared" si="57"/>
        <v/>
      </c>
      <c r="C728" t="str" cm="1">
        <f t="array" ref="C728">_xlfn.IFS(H728="","",
H728="Mål","Goalkeeper",H728="Forsvar","Defense",H728="Midtbane","Midfield",H728="Angreb","Striker",
H728="Goalkeeper","Goalkeeper",H728="Defense","Defense",H728="Midfield","Midfield",H728="Striker","Striker")</f>
        <v/>
      </c>
      <c r="D728" t="str">
        <f t="shared" si="58"/>
        <v/>
      </c>
      <c r="E728" t="str">
        <f t="shared" si="59"/>
        <v/>
      </c>
    </row>
    <row r="729" spans="1:5" x14ac:dyDescent="0.3">
      <c r="A729" t="str">
        <f t="shared" si="56"/>
        <v/>
      </c>
      <c r="B729" t="str">
        <f t="shared" si="57"/>
        <v/>
      </c>
      <c r="C729" t="str" cm="1">
        <f t="array" ref="C729">_xlfn.IFS(H729="","",
H729="Mål","Goalkeeper",H729="Forsvar","Defense",H729="Midtbane","Midfield",H729="Angreb","Striker",
H729="Goalkeeper","Goalkeeper",H729="Defense","Defense",H729="Midfield","Midfield",H729="Striker","Striker")</f>
        <v/>
      </c>
      <c r="D729" t="str">
        <f t="shared" si="58"/>
        <v/>
      </c>
      <c r="E729" t="str">
        <f t="shared" si="59"/>
        <v/>
      </c>
    </row>
    <row r="730" spans="1:5" x14ac:dyDescent="0.3">
      <c r="A730" t="str">
        <f t="shared" si="56"/>
        <v/>
      </c>
      <c r="B730" t="str">
        <f t="shared" si="57"/>
        <v/>
      </c>
      <c r="C730" t="str" cm="1">
        <f t="array" ref="C730">_xlfn.IFS(H730="","",
H730="Mål","Goalkeeper",H730="Forsvar","Defense",H730="Midtbane","Midfield",H730="Angreb","Striker",
H730="Goalkeeper","Goalkeeper",H730="Defense","Defense",H730="Midfield","Midfield",H730="Striker","Striker")</f>
        <v/>
      </c>
      <c r="D730" t="str">
        <f t="shared" si="58"/>
        <v/>
      </c>
      <c r="E730" t="str">
        <f t="shared" si="59"/>
        <v/>
      </c>
    </row>
    <row r="731" spans="1:5" x14ac:dyDescent="0.3">
      <c r="A731" t="str">
        <f t="shared" si="56"/>
        <v/>
      </c>
      <c r="B731" t="str">
        <f t="shared" si="57"/>
        <v/>
      </c>
      <c r="C731" t="str" cm="1">
        <f t="array" ref="C731">_xlfn.IFS(H731="","",
H731="Mål","Goalkeeper",H731="Forsvar","Defense",H731="Midtbane","Midfield",H731="Angreb","Striker",
H731="Goalkeeper","Goalkeeper",H731="Defense","Defense",H731="Midfield","Midfield",H731="Striker","Striker")</f>
        <v/>
      </c>
      <c r="D731" t="str">
        <f t="shared" si="58"/>
        <v/>
      </c>
      <c r="E731" t="str">
        <f t="shared" si="59"/>
        <v/>
      </c>
    </row>
    <row r="732" spans="1:5" x14ac:dyDescent="0.3">
      <c r="A732" t="str">
        <f t="shared" si="56"/>
        <v/>
      </c>
      <c r="B732" t="str">
        <f t="shared" si="57"/>
        <v/>
      </c>
      <c r="C732" t="str" cm="1">
        <f t="array" ref="C732">_xlfn.IFS(H732="","",
H732="Mål","Goalkeeper",H732="Forsvar","Defense",H732="Midtbane","Midfield",H732="Angreb","Striker",
H732="Goalkeeper","Goalkeeper",H732="Defense","Defense",H732="Midfield","Midfield",H732="Striker","Striker")</f>
        <v/>
      </c>
      <c r="D732" t="str">
        <f t="shared" si="58"/>
        <v/>
      </c>
      <c r="E732" t="str">
        <f t="shared" si="59"/>
        <v/>
      </c>
    </row>
    <row r="733" spans="1:5" x14ac:dyDescent="0.3">
      <c r="A733" t="str">
        <f t="shared" si="56"/>
        <v/>
      </c>
      <c r="B733" t="str">
        <f t="shared" si="57"/>
        <v/>
      </c>
      <c r="C733" t="str" cm="1">
        <f t="array" ref="C733">_xlfn.IFS(H733="","",
H733="Mål","Goalkeeper",H733="Forsvar","Defense",H733="Midtbane","Midfield",H733="Angreb","Striker",
H733="Goalkeeper","Goalkeeper",H733="Defense","Defense",H733="Midfield","Midfield",H733="Striker","Striker")</f>
        <v/>
      </c>
      <c r="D733" t="str">
        <f t="shared" si="58"/>
        <v/>
      </c>
      <c r="E733" t="str">
        <f t="shared" si="59"/>
        <v/>
      </c>
    </row>
    <row r="734" spans="1:5" x14ac:dyDescent="0.3">
      <c r="A734" t="str">
        <f t="shared" si="56"/>
        <v/>
      </c>
      <c r="B734" t="str">
        <f t="shared" si="57"/>
        <v/>
      </c>
      <c r="C734" t="str" cm="1">
        <f t="array" ref="C734">_xlfn.IFS(H734="","",
H734="Mål","Goalkeeper",H734="Forsvar","Defense",H734="Midtbane","Midfield",H734="Angreb","Striker",
H734="Goalkeeper","Goalkeeper",H734="Defense","Defense",H734="Midfield","Midfield",H734="Striker","Striker")</f>
        <v/>
      </c>
      <c r="D734" t="str">
        <f t="shared" si="58"/>
        <v/>
      </c>
      <c r="E734" t="str">
        <f t="shared" si="59"/>
        <v/>
      </c>
    </row>
    <row r="735" spans="1:5" x14ac:dyDescent="0.3">
      <c r="A735" t="str">
        <f t="shared" si="56"/>
        <v/>
      </c>
      <c r="B735" t="str">
        <f t="shared" si="57"/>
        <v/>
      </c>
      <c r="C735" t="str" cm="1">
        <f t="array" ref="C735">_xlfn.IFS(H735="","",
H735="Mål","Goalkeeper",H735="Forsvar","Defense",H735="Midtbane","Midfield",H735="Angreb","Striker",
H735="Goalkeeper","Goalkeeper",H735="Defense","Defense",H735="Midfield","Midfield",H735="Striker","Striker")</f>
        <v/>
      </c>
      <c r="D735" t="str">
        <f t="shared" si="58"/>
        <v/>
      </c>
      <c r="E735" t="str">
        <f t="shared" si="59"/>
        <v/>
      </c>
    </row>
    <row r="736" spans="1:5" x14ac:dyDescent="0.3">
      <c r="A736" t="str">
        <f t="shared" si="56"/>
        <v/>
      </c>
      <c r="B736" t="str">
        <f t="shared" si="57"/>
        <v/>
      </c>
      <c r="C736" t="str" cm="1">
        <f t="array" ref="C736">_xlfn.IFS(H736="","",
H736="Mål","Goalkeeper",H736="Forsvar","Defense",H736="Midtbane","Midfield",H736="Angreb","Striker",
H736="Goalkeeper","Goalkeeper",H736="Defense","Defense",H736="Midfield","Midfield",H736="Striker","Striker")</f>
        <v/>
      </c>
      <c r="D736" t="str">
        <f t="shared" si="58"/>
        <v/>
      </c>
      <c r="E736" t="str">
        <f t="shared" si="59"/>
        <v/>
      </c>
    </row>
    <row r="737" spans="1:5" x14ac:dyDescent="0.3">
      <c r="A737" t="str">
        <f t="shared" si="56"/>
        <v/>
      </c>
      <c r="B737" t="str">
        <f t="shared" si="57"/>
        <v/>
      </c>
      <c r="C737" t="str" cm="1">
        <f t="array" ref="C737">_xlfn.IFS(H737="","",
H737="Mål","Goalkeeper",H737="Forsvar","Defense",H737="Midtbane","Midfield",H737="Angreb","Striker",
H737="Goalkeeper","Goalkeeper",H737="Defense","Defense",H737="Midfield","Midfield",H737="Striker","Striker")</f>
        <v/>
      </c>
      <c r="D737" t="str">
        <f t="shared" si="58"/>
        <v/>
      </c>
      <c r="E737" t="str">
        <f t="shared" si="59"/>
        <v/>
      </c>
    </row>
    <row r="738" spans="1:5" x14ac:dyDescent="0.3">
      <c r="A738" t="str">
        <f t="shared" si="56"/>
        <v/>
      </c>
      <c r="B738" t="str">
        <f t="shared" si="57"/>
        <v/>
      </c>
      <c r="C738" t="str" cm="1">
        <f t="array" ref="C738">_xlfn.IFS(H738="","",
H738="Mål","Goalkeeper",H738="Forsvar","Defense",H738="Midtbane","Midfield",H738="Angreb","Striker",
H738="Goalkeeper","Goalkeeper",H738="Defense","Defense",H738="Midfield","Midfield",H738="Striker","Striker")</f>
        <v/>
      </c>
      <c r="D738" t="str">
        <f t="shared" si="58"/>
        <v/>
      </c>
      <c r="E738" t="str">
        <f t="shared" si="59"/>
        <v/>
      </c>
    </row>
    <row r="739" spans="1:5" x14ac:dyDescent="0.3">
      <c r="A739" t="str">
        <f t="shared" si="56"/>
        <v/>
      </c>
      <c r="B739" t="str">
        <f t="shared" si="57"/>
        <v/>
      </c>
      <c r="C739" t="str" cm="1">
        <f t="array" ref="C739">_xlfn.IFS(H739="","",
H739="Mål","Goalkeeper",H739="Forsvar","Defense",H739="Midtbane","Midfield",H739="Angreb","Striker",
H739="Goalkeeper","Goalkeeper",H739="Defense","Defense",H739="Midfield","Midfield",H739="Striker","Striker")</f>
        <v/>
      </c>
      <c r="D739" t="str">
        <f t="shared" si="58"/>
        <v/>
      </c>
      <c r="E739" t="str">
        <f t="shared" si="59"/>
        <v/>
      </c>
    </row>
    <row r="740" spans="1:5" x14ac:dyDescent="0.3">
      <c r="A740" t="str">
        <f t="shared" si="56"/>
        <v/>
      </c>
      <c r="B740" t="str">
        <f t="shared" si="57"/>
        <v/>
      </c>
      <c r="C740" t="str" cm="1">
        <f t="array" ref="C740">_xlfn.IFS(H740="","",
H740="Mål","Goalkeeper",H740="Forsvar","Defense",H740="Midtbane","Midfield",H740="Angreb","Striker",
H740="Goalkeeper","Goalkeeper",H740="Defense","Defense",H740="Midfield","Midfield",H740="Striker","Striker")</f>
        <v/>
      </c>
      <c r="D740" t="str">
        <f t="shared" si="58"/>
        <v/>
      </c>
      <c r="E740" t="str">
        <f t="shared" si="59"/>
        <v/>
      </c>
    </row>
    <row r="741" spans="1:5" x14ac:dyDescent="0.3">
      <c r="A741" t="str">
        <f t="shared" si="56"/>
        <v/>
      </c>
      <c r="B741" t="str">
        <f t="shared" si="57"/>
        <v/>
      </c>
      <c r="C741" t="str" cm="1">
        <f t="array" ref="C741">_xlfn.IFS(H741="","",
H741="Mål","Goalkeeper",H741="Forsvar","Defense",H741="Midtbane","Midfield",H741="Angreb","Striker",
H741="Goalkeeper","Goalkeeper",H741="Defense","Defense",H741="Midfield","Midfield",H741="Striker","Striker")</f>
        <v/>
      </c>
      <c r="D741" t="str">
        <f t="shared" si="58"/>
        <v/>
      </c>
      <c r="E741" t="str">
        <f t="shared" si="59"/>
        <v/>
      </c>
    </row>
    <row r="742" spans="1:5" x14ac:dyDescent="0.3">
      <c r="A742" t="str">
        <f t="shared" si="56"/>
        <v/>
      </c>
      <c r="B742" t="str">
        <f t="shared" si="57"/>
        <v/>
      </c>
      <c r="C742" t="str" cm="1">
        <f t="array" ref="C742">_xlfn.IFS(H742="","",
H742="Mål","Goalkeeper",H742="Forsvar","Defense",H742="Midtbane","Midfield",H742="Angreb","Striker",
H742="Goalkeeper","Goalkeeper",H742="Defense","Defense",H742="Midfield","Midfield",H742="Striker","Striker")</f>
        <v/>
      </c>
      <c r="D742" t="str">
        <f t="shared" si="58"/>
        <v/>
      </c>
      <c r="E742" t="str">
        <f t="shared" si="59"/>
        <v/>
      </c>
    </row>
    <row r="743" spans="1:5" x14ac:dyDescent="0.3">
      <c r="A743" t="str">
        <f t="shared" si="56"/>
        <v/>
      </c>
      <c r="B743" t="str">
        <f t="shared" si="57"/>
        <v/>
      </c>
      <c r="C743" t="str" cm="1">
        <f t="array" ref="C743">_xlfn.IFS(H743="","",
H743="Mål","Goalkeeper",H743="Forsvar","Defense",H743="Midtbane","Midfield",H743="Angreb","Striker",
H743="Goalkeeper","Goalkeeper",H743="Defense","Defense",H743="Midfield","Midfield",H743="Striker","Striker")</f>
        <v/>
      </c>
      <c r="D743" t="str">
        <f t="shared" si="58"/>
        <v/>
      </c>
      <c r="E743" t="str">
        <f t="shared" si="59"/>
        <v/>
      </c>
    </row>
    <row r="744" spans="1:5" x14ac:dyDescent="0.3">
      <c r="A744" t="str">
        <f t="shared" si="56"/>
        <v/>
      </c>
      <c r="B744" t="str">
        <f t="shared" si="57"/>
        <v/>
      </c>
      <c r="C744" t="str" cm="1">
        <f t="array" ref="C744">_xlfn.IFS(H744="","",
H744="Mål","Goalkeeper",H744="Forsvar","Defense",H744="Midtbane","Midfield",H744="Angreb","Striker",
H744="Goalkeeper","Goalkeeper",H744="Defense","Defense",H744="Midfield","Midfield",H744="Striker","Striker")</f>
        <v/>
      </c>
      <c r="D744" t="str">
        <f t="shared" si="58"/>
        <v/>
      </c>
      <c r="E744" t="str">
        <f t="shared" si="59"/>
        <v/>
      </c>
    </row>
    <row r="745" spans="1:5" x14ac:dyDescent="0.3">
      <c r="A745" t="str">
        <f t="shared" si="56"/>
        <v/>
      </c>
      <c r="B745" t="str">
        <f t="shared" si="57"/>
        <v/>
      </c>
      <c r="C745" t="str" cm="1">
        <f t="array" ref="C745">_xlfn.IFS(H745="","",
H745="Mål","Goalkeeper",H745="Forsvar","Defense",H745="Midtbane","Midfield",H745="Angreb","Striker",
H745="Goalkeeper","Goalkeeper",H745="Defense","Defense",H745="Midfield","Midfield",H745="Striker","Striker")</f>
        <v/>
      </c>
      <c r="D745" t="str">
        <f t="shared" si="58"/>
        <v/>
      </c>
      <c r="E745" t="str">
        <f t="shared" si="59"/>
        <v/>
      </c>
    </row>
    <row r="746" spans="1:5" x14ac:dyDescent="0.3">
      <c r="A746" t="str">
        <f t="shared" si="56"/>
        <v/>
      </c>
      <c r="B746" t="str">
        <f t="shared" si="57"/>
        <v/>
      </c>
      <c r="C746" t="str" cm="1">
        <f t="array" ref="C746">_xlfn.IFS(H746="","",
H746="Mål","Goalkeeper",H746="Forsvar","Defense",H746="Midtbane","Midfield",H746="Angreb","Striker",
H746="Goalkeeper","Goalkeeper",H746="Defense","Defense",H746="Midfield","Midfield",H746="Striker","Striker")</f>
        <v/>
      </c>
      <c r="D746" t="str">
        <f t="shared" si="58"/>
        <v/>
      </c>
      <c r="E746" t="str">
        <f t="shared" si="59"/>
        <v/>
      </c>
    </row>
    <row r="747" spans="1:5" x14ac:dyDescent="0.3">
      <c r="A747" t="str">
        <f t="shared" si="56"/>
        <v/>
      </c>
      <c r="B747" t="str">
        <f t="shared" si="57"/>
        <v/>
      </c>
      <c r="C747" t="str" cm="1">
        <f t="array" ref="C747">_xlfn.IFS(H747="","",
H747="Mål","Goalkeeper",H747="Forsvar","Defense",H747="Midtbane","Midfield",H747="Angreb","Striker",
H747="Goalkeeper","Goalkeeper",H747="Defense","Defense",H747="Midfield","Midfield",H747="Striker","Striker")</f>
        <v/>
      </c>
      <c r="D747" t="str">
        <f t="shared" si="58"/>
        <v/>
      </c>
      <c r="E747" t="str">
        <f t="shared" si="59"/>
        <v/>
      </c>
    </row>
    <row r="748" spans="1:5" x14ac:dyDescent="0.3">
      <c r="A748" t="str">
        <f t="shared" si="56"/>
        <v/>
      </c>
      <c r="B748" t="str">
        <f t="shared" si="57"/>
        <v/>
      </c>
      <c r="C748" t="str" cm="1">
        <f t="array" ref="C748">_xlfn.IFS(H748="","",
H748="Mål","Goalkeeper",H748="Forsvar","Defense",H748="Midtbane","Midfield",H748="Angreb","Striker",
H748="Goalkeeper","Goalkeeper",H748="Defense","Defense",H748="Midfield","Midfield",H748="Striker","Striker")</f>
        <v/>
      </c>
      <c r="D748" t="str">
        <f t="shared" si="58"/>
        <v/>
      </c>
      <c r="E748" t="str">
        <f t="shared" si="59"/>
        <v/>
      </c>
    </row>
    <row r="749" spans="1:5" x14ac:dyDescent="0.3">
      <c r="A749" t="str">
        <f t="shared" si="56"/>
        <v/>
      </c>
      <c r="B749" t="str">
        <f t="shared" si="57"/>
        <v/>
      </c>
      <c r="C749" t="str" cm="1">
        <f t="array" ref="C749">_xlfn.IFS(H749="","",
H749="Mål","Goalkeeper",H749="Forsvar","Defense",H749="Midtbane","Midfield",H749="Angreb","Striker",
H749="Goalkeeper","Goalkeeper",H749="Defense","Defense",H749="Midfield","Midfield",H749="Striker","Striker")</f>
        <v/>
      </c>
      <c r="D749" t="str">
        <f t="shared" si="58"/>
        <v/>
      </c>
      <c r="E749" t="str">
        <f t="shared" si="59"/>
        <v/>
      </c>
    </row>
    <row r="750" spans="1:5" x14ac:dyDescent="0.3">
      <c r="A750" t="str">
        <f t="shared" si="56"/>
        <v/>
      </c>
      <c r="B750" t="str">
        <f t="shared" si="57"/>
        <v/>
      </c>
      <c r="C750" t="str" cm="1">
        <f t="array" ref="C750">_xlfn.IFS(H750="","",
H750="Mål","Goalkeeper",H750="Forsvar","Defense",H750="Midtbane","Midfield",H750="Angreb","Striker",
H750="Goalkeeper","Goalkeeper",H750="Defense","Defense",H750="Midfield","Midfield",H750="Striker","Striker")</f>
        <v/>
      </c>
      <c r="D750" t="str">
        <f t="shared" si="58"/>
        <v/>
      </c>
      <c r="E750" t="str">
        <f t="shared" si="59"/>
        <v/>
      </c>
    </row>
    <row r="751" spans="1:5" x14ac:dyDescent="0.3">
      <c r="A751" t="str">
        <f t="shared" si="56"/>
        <v/>
      </c>
      <c r="B751" t="str">
        <f t="shared" si="57"/>
        <v/>
      </c>
      <c r="C751" t="str" cm="1">
        <f t="array" ref="C751">_xlfn.IFS(H751="","",
H751="Mål","Goalkeeper",H751="Forsvar","Defense",H751="Midtbane","Midfield",H751="Angreb","Striker",
H751="Goalkeeper","Goalkeeper",H751="Defense","Defense",H751="Midfield","Midfield",H751="Striker","Striker")</f>
        <v/>
      </c>
      <c r="D751" t="str">
        <f t="shared" si="58"/>
        <v/>
      </c>
      <c r="E751" t="str">
        <f t="shared" si="59"/>
        <v/>
      </c>
    </row>
    <row r="752" spans="1:5" x14ac:dyDescent="0.3">
      <c r="A752" t="str">
        <f t="shared" si="56"/>
        <v/>
      </c>
      <c r="B752" t="str">
        <f t="shared" si="57"/>
        <v/>
      </c>
      <c r="C752" t="str" cm="1">
        <f t="array" ref="C752">_xlfn.IFS(H752="","",
H752="Mål","Goalkeeper",H752="Forsvar","Defense",H752="Midtbane","Midfield",H752="Angreb","Striker",
H752="Goalkeeper","Goalkeeper",H752="Defense","Defense",H752="Midfield","Midfield",H752="Striker","Striker")</f>
        <v/>
      </c>
      <c r="D752" t="str">
        <f t="shared" si="58"/>
        <v/>
      </c>
      <c r="E752" t="str">
        <f t="shared" si="59"/>
        <v/>
      </c>
    </row>
    <row r="753" spans="1:5" x14ac:dyDescent="0.3">
      <c r="A753" t="str">
        <f t="shared" si="56"/>
        <v/>
      </c>
      <c r="B753" t="str">
        <f t="shared" si="57"/>
        <v/>
      </c>
      <c r="C753" t="str" cm="1">
        <f t="array" ref="C753">_xlfn.IFS(H753="","",
H753="Mål","Goalkeeper",H753="Forsvar","Defense",H753="Midtbane","Midfield",H753="Angreb","Striker",
H753="Goalkeeper","Goalkeeper",H753="Defense","Defense",H753="Midfield","Midfield",H753="Striker","Striker")</f>
        <v/>
      </c>
      <c r="D753" t="str">
        <f t="shared" si="58"/>
        <v/>
      </c>
      <c r="E753" t="str">
        <f t="shared" si="59"/>
        <v/>
      </c>
    </row>
    <row r="754" spans="1:5" x14ac:dyDescent="0.3">
      <c r="A754" t="str">
        <f t="shared" si="56"/>
        <v/>
      </c>
      <c r="B754" t="str">
        <f t="shared" si="57"/>
        <v/>
      </c>
      <c r="C754" t="str" cm="1">
        <f t="array" ref="C754">_xlfn.IFS(H754="","",
H754="Mål","Goalkeeper",H754="Forsvar","Defense",H754="Midtbane","Midfield",H754="Angreb","Striker",
H754="Goalkeeper","Goalkeeper",H754="Defense","Defense",H754="Midfield","Midfield",H754="Striker","Striker")</f>
        <v/>
      </c>
      <c r="D754" t="str">
        <f t="shared" si="58"/>
        <v/>
      </c>
      <c r="E754" t="str">
        <f t="shared" si="59"/>
        <v/>
      </c>
    </row>
    <row r="755" spans="1:5" x14ac:dyDescent="0.3">
      <c r="A755" t="str">
        <f t="shared" si="56"/>
        <v/>
      </c>
      <c r="B755" t="str">
        <f t="shared" si="57"/>
        <v/>
      </c>
      <c r="C755" t="str" cm="1">
        <f t="array" ref="C755">_xlfn.IFS(H755="","",
H755="Mål","Goalkeeper",H755="Forsvar","Defense",H755="Midtbane","Midfield",H755="Angreb","Striker",
H755="Goalkeeper","Goalkeeper",H755="Defense","Defense",H755="Midfield","Midfield",H755="Striker","Striker")</f>
        <v/>
      </c>
      <c r="D755" t="str">
        <f t="shared" si="58"/>
        <v/>
      </c>
      <c r="E755" t="str">
        <f t="shared" si="59"/>
        <v/>
      </c>
    </row>
    <row r="756" spans="1:5" x14ac:dyDescent="0.3">
      <c r="A756" t="str">
        <f t="shared" si="56"/>
        <v/>
      </c>
      <c r="B756" t="str">
        <f t="shared" si="57"/>
        <v/>
      </c>
      <c r="C756" t="str" cm="1">
        <f t="array" ref="C756">_xlfn.IFS(H756="","",
H756="Mål","Goalkeeper",H756="Forsvar","Defense",H756="Midtbane","Midfield",H756="Angreb","Striker",
H756="Goalkeeper","Goalkeeper",H756="Defense","Defense",H756="Midfield","Midfield",H756="Striker","Striker")</f>
        <v/>
      </c>
      <c r="D756" t="str">
        <f t="shared" si="58"/>
        <v/>
      </c>
      <c r="E756" t="str">
        <f t="shared" si="59"/>
        <v/>
      </c>
    </row>
    <row r="757" spans="1:5" x14ac:dyDescent="0.3">
      <c r="A757" t="str">
        <f t="shared" si="56"/>
        <v/>
      </c>
      <c r="B757" t="str">
        <f t="shared" si="57"/>
        <v/>
      </c>
      <c r="C757" t="str" cm="1">
        <f t="array" ref="C757">_xlfn.IFS(H757="","",
H757="Mål","Goalkeeper",H757="Forsvar","Defense",H757="Midtbane","Midfield",H757="Angreb","Striker",
H757="Goalkeeper","Goalkeeper",H757="Defense","Defense",H757="Midfield","Midfield",H757="Striker","Striker")</f>
        <v/>
      </c>
      <c r="D757" t="str">
        <f t="shared" si="58"/>
        <v/>
      </c>
      <c r="E757" t="str">
        <f t="shared" si="59"/>
        <v/>
      </c>
    </row>
    <row r="758" spans="1:5" x14ac:dyDescent="0.3">
      <c r="A758" t="str">
        <f t="shared" si="56"/>
        <v/>
      </c>
      <c r="B758" t="str">
        <f t="shared" si="57"/>
        <v/>
      </c>
      <c r="C758" t="str" cm="1">
        <f t="array" ref="C758">_xlfn.IFS(H758="","",
H758="Mål","Goalkeeper",H758="Forsvar","Defense",H758="Midtbane","Midfield",H758="Angreb","Striker",
H758="Goalkeeper","Goalkeeper",H758="Defense","Defense",H758="Midfield","Midfield",H758="Striker","Striker")</f>
        <v/>
      </c>
      <c r="D758" t="str">
        <f t="shared" si="58"/>
        <v/>
      </c>
      <c r="E758" t="str">
        <f t="shared" si="59"/>
        <v/>
      </c>
    </row>
    <row r="759" spans="1:5" x14ac:dyDescent="0.3">
      <c r="A759" t="str">
        <f t="shared" si="56"/>
        <v/>
      </c>
      <c r="B759" t="str">
        <f t="shared" si="57"/>
        <v/>
      </c>
      <c r="C759" t="str" cm="1">
        <f t="array" ref="C759">_xlfn.IFS(H759="","",
H759="Mål","Goalkeeper",H759="Forsvar","Defense",H759="Midtbane","Midfield",H759="Angreb","Striker",
H759="Goalkeeper","Goalkeeper",H759="Defense","Defense",H759="Midfield","Midfield",H759="Striker","Striker")</f>
        <v/>
      </c>
      <c r="D759" t="str">
        <f t="shared" si="58"/>
        <v/>
      </c>
      <c r="E759" t="str">
        <f t="shared" si="59"/>
        <v/>
      </c>
    </row>
    <row r="760" spans="1:5" x14ac:dyDescent="0.3">
      <c r="A760" t="str">
        <f t="shared" si="56"/>
        <v/>
      </c>
      <c r="B760" t="str">
        <f t="shared" si="57"/>
        <v/>
      </c>
      <c r="C760" t="str" cm="1">
        <f t="array" ref="C760">_xlfn.IFS(H760="","",
H760="Mål","Goalkeeper",H760="Forsvar","Defense",H760="Midtbane","Midfield",H760="Angreb","Striker",
H760="Goalkeeper","Goalkeeper",H760="Defense","Defense",H760="Midfield","Midfield",H760="Striker","Striker")</f>
        <v/>
      </c>
      <c r="D760" t="str">
        <f t="shared" si="58"/>
        <v/>
      </c>
      <c r="E760" t="str">
        <f t="shared" si="59"/>
        <v/>
      </c>
    </row>
    <row r="761" spans="1:5" x14ac:dyDescent="0.3">
      <c r="A761" t="str">
        <f t="shared" si="56"/>
        <v/>
      </c>
      <c r="B761" t="str">
        <f t="shared" si="57"/>
        <v/>
      </c>
      <c r="C761" t="str" cm="1">
        <f t="array" ref="C761">_xlfn.IFS(H761="","",
H761="Mål","Goalkeeper",H761="Forsvar","Defense",H761="Midtbane","Midfield",H761="Angreb","Striker",
H761="Goalkeeper","Goalkeeper",H761="Defense","Defense",H761="Midfield","Midfield",H761="Striker","Striker")</f>
        <v/>
      </c>
      <c r="D761" t="str">
        <f t="shared" si="58"/>
        <v/>
      </c>
      <c r="E761" t="str">
        <f t="shared" si="59"/>
        <v/>
      </c>
    </row>
    <row r="762" spans="1:5" x14ac:dyDescent="0.3">
      <c r="A762" t="str">
        <f t="shared" si="56"/>
        <v/>
      </c>
      <c r="B762" t="str">
        <f t="shared" si="57"/>
        <v/>
      </c>
      <c r="C762" t="str" cm="1">
        <f t="array" ref="C762">_xlfn.IFS(H762="","",
H762="Mål","Goalkeeper",H762="Forsvar","Defense",H762="Midtbane","Midfield",H762="Angreb","Striker",
H762="Goalkeeper","Goalkeeper",H762="Defense","Defense",H762="Midfield","Midfield",H762="Striker","Striker")</f>
        <v/>
      </c>
      <c r="D762" t="str">
        <f t="shared" si="58"/>
        <v/>
      </c>
      <c r="E762" t="str">
        <f t="shared" si="59"/>
        <v/>
      </c>
    </row>
    <row r="763" spans="1:5" x14ac:dyDescent="0.3">
      <c r="A763" t="str">
        <f t="shared" si="56"/>
        <v/>
      </c>
      <c r="B763" t="str">
        <f t="shared" si="57"/>
        <v/>
      </c>
      <c r="C763" t="str" cm="1">
        <f t="array" ref="C763">_xlfn.IFS(H763="","",
H763="Mål","Goalkeeper",H763="Forsvar","Defense",H763="Midtbane","Midfield",H763="Angreb","Striker",
H763="Goalkeeper","Goalkeeper",H763="Defense","Defense",H763="Midfield","Midfield",H763="Striker","Striker")</f>
        <v/>
      </c>
      <c r="D763" t="str">
        <f t="shared" si="58"/>
        <v/>
      </c>
      <c r="E763" t="str">
        <f t="shared" si="59"/>
        <v/>
      </c>
    </row>
    <row r="764" spans="1:5" x14ac:dyDescent="0.3">
      <c r="A764" t="str">
        <f t="shared" si="56"/>
        <v/>
      </c>
      <c r="B764" t="str">
        <f t="shared" si="57"/>
        <v/>
      </c>
      <c r="C764" t="str" cm="1">
        <f t="array" ref="C764">_xlfn.IFS(H764="","",
H764="Mål","Goalkeeper",H764="Forsvar","Defense",H764="Midtbane","Midfield",H764="Angreb","Striker",
H764="Goalkeeper","Goalkeeper",H764="Defense","Defense",H764="Midfield","Midfield",H764="Striker","Striker")</f>
        <v/>
      </c>
      <c r="D764" t="str">
        <f t="shared" si="58"/>
        <v/>
      </c>
      <c r="E764" t="str">
        <f t="shared" si="59"/>
        <v/>
      </c>
    </row>
    <row r="765" spans="1:5" x14ac:dyDescent="0.3">
      <c r="A765" t="str">
        <f t="shared" si="56"/>
        <v/>
      </c>
      <c r="B765" t="str">
        <f t="shared" si="57"/>
        <v/>
      </c>
      <c r="C765" t="str" cm="1">
        <f t="array" ref="C765">_xlfn.IFS(H765="","",
H765="Mål","Goalkeeper",H765="Forsvar","Defense",H765="Midtbane","Midfield",H765="Angreb","Striker",
H765="Goalkeeper","Goalkeeper",H765="Defense","Defense",H765="Midfield","Midfield",H765="Striker","Striker")</f>
        <v/>
      </c>
      <c r="D765" t="str">
        <f t="shared" si="58"/>
        <v/>
      </c>
      <c r="E765" t="str">
        <f t="shared" si="59"/>
        <v/>
      </c>
    </row>
    <row r="766" spans="1:5" x14ac:dyDescent="0.3">
      <c r="A766" t="str">
        <f t="shared" si="56"/>
        <v/>
      </c>
      <c r="B766" t="str">
        <f t="shared" si="57"/>
        <v/>
      </c>
      <c r="C766" t="str" cm="1">
        <f t="array" ref="C766">_xlfn.IFS(H766="","",
H766="Mål","Goalkeeper",H766="Forsvar","Defense",H766="Midtbane","Midfield",H766="Angreb","Striker",
H766="Goalkeeper","Goalkeeper",H766="Defense","Defense",H766="Midfield","Midfield",H766="Striker","Striker")</f>
        <v/>
      </c>
      <c r="D766" t="str">
        <f t="shared" si="58"/>
        <v/>
      </c>
      <c r="E766" t="str">
        <f t="shared" si="59"/>
        <v/>
      </c>
    </row>
    <row r="767" spans="1:5" x14ac:dyDescent="0.3">
      <c r="A767" t="str">
        <f t="shared" si="56"/>
        <v/>
      </c>
      <c r="B767" t="str">
        <f t="shared" si="57"/>
        <v/>
      </c>
      <c r="C767" t="str" cm="1">
        <f t="array" ref="C767">_xlfn.IFS(H767="","",
H767="Mål","Goalkeeper",H767="Forsvar","Defense",H767="Midtbane","Midfield",H767="Angreb","Striker",
H767="Goalkeeper","Goalkeeper",H767="Defense","Defense",H767="Midfield","Midfield",H767="Striker","Striker")</f>
        <v/>
      </c>
      <c r="D767" t="str">
        <f t="shared" si="58"/>
        <v/>
      </c>
      <c r="E767" t="str">
        <f t="shared" si="59"/>
        <v/>
      </c>
    </row>
    <row r="768" spans="1:5" x14ac:dyDescent="0.3">
      <c r="A768" t="str">
        <f t="shared" si="56"/>
        <v/>
      </c>
      <c r="B768" t="str">
        <f t="shared" si="57"/>
        <v/>
      </c>
      <c r="C768" t="str" cm="1">
        <f t="array" ref="C768">_xlfn.IFS(H768="","",
H768="Mål","Goalkeeper",H768="Forsvar","Defense",H768="Midtbane","Midfield",H768="Angreb","Striker",
H768="Goalkeeper","Goalkeeper",H768="Defense","Defense",H768="Midfield","Midfield",H768="Striker","Striker")</f>
        <v/>
      </c>
      <c r="D768" t="str">
        <f t="shared" si="58"/>
        <v/>
      </c>
      <c r="E768" t="str">
        <f t="shared" si="59"/>
        <v/>
      </c>
    </row>
    <row r="769" spans="1:5" x14ac:dyDescent="0.3">
      <c r="A769" t="str">
        <f t="shared" si="56"/>
        <v/>
      </c>
      <c r="B769" t="str">
        <f t="shared" si="57"/>
        <v/>
      </c>
      <c r="C769" t="str" cm="1">
        <f t="array" ref="C769">_xlfn.IFS(H769="","",
H769="Mål","Goalkeeper",H769="Forsvar","Defense",H769="Midtbane","Midfield",H769="Angreb","Striker",
H769="Goalkeeper","Goalkeeper",H769="Defense","Defense",H769="Midfield","Midfield",H769="Striker","Striker")</f>
        <v/>
      </c>
      <c r="D769" t="str">
        <f t="shared" si="58"/>
        <v/>
      </c>
      <c r="E769" t="str">
        <f t="shared" si="59"/>
        <v/>
      </c>
    </row>
    <row r="770" spans="1:5" x14ac:dyDescent="0.3">
      <c r="A770" t="str">
        <f t="shared" si="56"/>
        <v/>
      </c>
      <c r="B770" t="str">
        <f t="shared" si="57"/>
        <v/>
      </c>
      <c r="C770" t="str" cm="1">
        <f t="array" ref="C770">_xlfn.IFS(H770="","",
H770="Mål","Goalkeeper",H770="Forsvar","Defense",H770="Midtbane","Midfield",H770="Angreb","Striker",
H770="Goalkeeper","Goalkeeper",H770="Defense","Defense",H770="Midfield","Midfield",H770="Striker","Striker")</f>
        <v/>
      </c>
      <c r="D770" t="str">
        <f t="shared" si="58"/>
        <v/>
      </c>
      <c r="E770" t="str">
        <f t="shared" si="59"/>
        <v/>
      </c>
    </row>
    <row r="771" spans="1:5" x14ac:dyDescent="0.3">
      <c r="A771" t="str">
        <f t="shared" ref="A771:A834" si="60">IF(F771&lt;&gt;"",F771,"")</f>
        <v/>
      </c>
      <c r="B771" t="str">
        <f t="shared" ref="B771:B834" si="61">IF(G771&lt;&gt;"",G771,"")</f>
        <v/>
      </c>
      <c r="C771" t="str" cm="1">
        <f t="array" ref="C771">_xlfn.IFS(H771="","",
H771="Mål","Goalkeeper",H771="Forsvar","Defense",H771="Midtbane","Midfield",H771="Angreb","Striker",
H771="Goalkeeper","Goalkeeper",H771="Defense","Defense",H771="Midfield","Midfield",H771="Striker","Striker")</f>
        <v/>
      </c>
      <c r="D771" t="str">
        <f t="shared" ref="D771:D834" si="62">IF(I771&lt;&gt;"",I771,"")</f>
        <v/>
      </c>
      <c r="E771" t="str">
        <f t="shared" ref="E771:E834" si="63">IF(J771&lt;&gt;"",J771,"")</f>
        <v/>
      </c>
    </row>
    <row r="772" spans="1:5" x14ac:dyDescent="0.3">
      <c r="A772" t="str">
        <f t="shared" si="60"/>
        <v/>
      </c>
      <c r="B772" t="str">
        <f t="shared" si="61"/>
        <v/>
      </c>
      <c r="C772" t="str" cm="1">
        <f t="array" ref="C772">_xlfn.IFS(H772="","",
H772="Mål","Goalkeeper",H772="Forsvar","Defense",H772="Midtbane","Midfield",H772="Angreb","Striker",
H772="Goalkeeper","Goalkeeper",H772="Defense","Defense",H772="Midfield","Midfield",H772="Striker","Striker")</f>
        <v/>
      </c>
      <c r="D772" t="str">
        <f t="shared" si="62"/>
        <v/>
      </c>
      <c r="E772" t="str">
        <f t="shared" si="63"/>
        <v/>
      </c>
    </row>
    <row r="773" spans="1:5" x14ac:dyDescent="0.3">
      <c r="A773" t="str">
        <f t="shared" si="60"/>
        <v/>
      </c>
      <c r="B773" t="str">
        <f t="shared" si="61"/>
        <v/>
      </c>
      <c r="C773" t="str" cm="1">
        <f t="array" ref="C773">_xlfn.IFS(H773="","",
H773="Mål","Goalkeeper",H773="Forsvar","Defense",H773="Midtbane","Midfield",H773="Angreb","Striker",
H773="Goalkeeper","Goalkeeper",H773="Defense","Defense",H773="Midfield","Midfield",H773="Striker","Striker")</f>
        <v/>
      </c>
      <c r="D773" t="str">
        <f t="shared" si="62"/>
        <v/>
      </c>
      <c r="E773" t="str">
        <f t="shared" si="63"/>
        <v/>
      </c>
    </row>
    <row r="774" spans="1:5" x14ac:dyDescent="0.3">
      <c r="A774" t="str">
        <f t="shared" si="60"/>
        <v/>
      </c>
      <c r="B774" t="str">
        <f t="shared" si="61"/>
        <v/>
      </c>
      <c r="C774" t="str" cm="1">
        <f t="array" ref="C774">_xlfn.IFS(H774="","",
H774="Mål","Goalkeeper",H774="Forsvar","Defense",H774="Midtbane","Midfield",H774="Angreb","Striker",
H774="Goalkeeper","Goalkeeper",H774="Defense","Defense",H774="Midfield","Midfield",H774="Striker","Striker")</f>
        <v/>
      </c>
      <c r="D774" t="str">
        <f t="shared" si="62"/>
        <v/>
      </c>
      <c r="E774" t="str">
        <f t="shared" si="63"/>
        <v/>
      </c>
    </row>
    <row r="775" spans="1:5" x14ac:dyDescent="0.3">
      <c r="A775" t="str">
        <f t="shared" si="60"/>
        <v/>
      </c>
      <c r="B775" t="str">
        <f t="shared" si="61"/>
        <v/>
      </c>
      <c r="C775" t="str" cm="1">
        <f t="array" ref="C775">_xlfn.IFS(H775="","",
H775="Mål","Goalkeeper",H775="Forsvar","Defense",H775="Midtbane","Midfield",H775="Angreb","Striker",
H775="Goalkeeper","Goalkeeper",H775="Defense","Defense",H775="Midfield","Midfield",H775="Striker","Striker")</f>
        <v/>
      </c>
      <c r="D775" t="str">
        <f t="shared" si="62"/>
        <v/>
      </c>
      <c r="E775" t="str">
        <f t="shared" si="63"/>
        <v/>
      </c>
    </row>
    <row r="776" spans="1:5" x14ac:dyDescent="0.3">
      <c r="A776" t="str">
        <f t="shared" si="60"/>
        <v/>
      </c>
      <c r="B776" t="str">
        <f t="shared" si="61"/>
        <v/>
      </c>
      <c r="C776" t="str" cm="1">
        <f t="array" ref="C776">_xlfn.IFS(H776="","",
H776="Mål","Goalkeeper",H776="Forsvar","Defense",H776="Midtbane","Midfield",H776="Angreb","Striker",
H776="Goalkeeper","Goalkeeper",H776="Defense","Defense",H776="Midfield","Midfield",H776="Striker","Striker")</f>
        <v/>
      </c>
      <c r="D776" t="str">
        <f t="shared" si="62"/>
        <v/>
      </c>
      <c r="E776" t="str">
        <f t="shared" si="63"/>
        <v/>
      </c>
    </row>
    <row r="777" spans="1:5" x14ac:dyDescent="0.3">
      <c r="A777" t="str">
        <f t="shared" si="60"/>
        <v/>
      </c>
      <c r="B777" t="str">
        <f t="shared" si="61"/>
        <v/>
      </c>
      <c r="C777" t="str" cm="1">
        <f t="array" ref="C777">_xlfn.IFS(H777="","",
H777="Mål","Goalkeeper",H777="Forsvar","Defense",H777="Midtbane","Midfield",H777="Angreb","Striker",
H777="Goalkeeper","Goalkeeper",H777="Defense","Defense",H777="Midfield","Midfield",H777="Striker","Striker")</f>
        <v/>
      </c>
      <c r="D777" t="str">
        <f t="shared" si="62"/>
        <v/>
      </c>
      <c r="E777" t="str">
        <f t="shared" si="63"/>
        <v/>
      </c>
    </row>
    <row r="778" spans="1:5" x14ac:dyDescent="0.3">
      <c r="A778" t="str">
        <f t="shared" si="60"/>
        <v/>
      </c>
      <c r="B778" t="str">
        <f t="shared" si="61"/>
        <v/>
      </c>
      <c r="C778" t="str" cm="1">
        <f t="array" ref="C778">_xlfn.IFS(H778="","",
H778="Mål","Goalkeeper",H778="Forsvar","Defense",H778="Midtbane","Midfield",H778="Angreb","Striker",
H778="Goalkeeper","Goalkeeper",H778="Defense","Defense",H778="Midfield","Midfield",H778="Striker","Striker")</f>
        <v/>
      </c>
      <c r="D778" t="str">
        <f t="shared" si="62"/>
        <v/>
      </c>
      <c r="E778" t="str">
        <f t="shared" si="63"/>
        <v/>
      </c>
    </row>
    <row r="779" spans="1:5" x14ac:dyDescent="0.3">
      <c r="A779" t="str">
        <f t="shared" si="60"/>
        <v/>
      </c>
      <c r="B779" t="str">
        <f t="shared" si="61"/>
        <v/>
      </c>
      <c r="C779" t="str" cm="1">
        <f t="array" ref="C779">_xlfn.IFS(H779="","",
H779="Mål","Goalkeeper",H779="Forsvar","Defense",H779="Midtbane","Midfield",H779="Angreb","Striker",
H779="Goalkeeper","Goalkeeper",H779="Defense","Defense",H779="Midfield","Midfield",H779="Striker","Striker")</f>
        <v/>
      </c>
      <c r="D779" t="str">
        <f t="shared" si="62"/>
        <v/>
      </c>
      <c r="E779" t="str">
        <f t="shared" si="63"/>
        <v/>
      </c>
    </row>
    <row r="780" spans="1:5" x14ac:dyDescent="0.3">
      <c r="A780" t="str">
        <f t="shared" si="60"/>
        <v/>
      </c>
      <c r="B780" t="str">
        <f t="shared" si="61"/>
        <v/>
      </c>
      <c r="C780" t="str" cm="1">
        <f t="array" ref="C780">_xlfn.IFS(H780="","",
H780="Mål","Goalkeeper",H780="Forsvar","Defense",H780="Midtbane","Midfield",H780="Angreb","Striker",
H780="Goalkeeper","Goalkeeper",H780="Defense","Defense",H780="Midfield","Midfield",H780="Striker","Striker")</f>
        <v/>
      </c>
      <c r="D780" t="str">
        <f t="shared" si="62"/>
        <v/>
      </c>
      <c r="E780" t="str">
        <f t="shared" si="63"/>
        <v/>
      </c>
    </row>
    <row r="781" spans="1:5" x14ac:dyDescent="0.3">
      <c r="A781" t="str">
        <f t="shared" si="60"/>
        <v/>
      </c>
      <c r="B781" t="str">
        <f t="shared" si="61"/>
        <v/>
      </c>
      <c r="C781" t="str" cm="1">
        <f t="array" ref="C781">_xlfn.IFS(H781="","",
H781="Mål","Goalkeeper",H781="Forsvar","Defense",H781="Midtbane","Midfield",H781="Angreb","Striker",
H781="Goalkeeper","Goalkeeper",H781="Defense","Defense",H781="Midfield","Midfield",H781="Striker","Striker")</f>
        <v/>
      </c>
      <c r="D781" t="str">
        <f t="shared" si="62"/>
        <v/>
      </c>
      <c r="E781" t="str">
        <f t="shared" si="63"/>
        <v/>
      </c>
    </row>
    <row r="782" spans="1:5" x14ac:dyDescent="0.3">
      <c r="A782" t="str">
        <f t="shared" si="60"/>
        <v/>
      </c>
      <c r="B782" t="str">
        <f t="shared" si="61"/>
        <v/>
      </c>
      <c r="C782" t="str" cm="1">
        <f t="array" ref="C782">_xlfn.IFS(H782="","",
H782="Mål","Goalkeeper",H782="Forsvar","Defense",H782="Midtbane","Midfield",H782="Angreb","Striker",
H782="Goalkeeper","Goalkeeper",H782="Defense","Defense",H782="Midfield","Midfield",H782="Striker","Striker")</f>
        <v/>
      </c>
      <c r="D782" t="str">
        <f t="shared" si="62"/>
        <v/>
      </c>
      <c r="E782" t="str">
        <f t="shared" si="63"/>
        <v/>
      </c>
    </row>
    <row r="783" spans="1:5" x14ac:dyDescent="0.3">
      <c r="A783" t="str">
        <f t="shared" si="60"/>
        <v/>
      </c>
      <c r="B783" t="str">
        <f t="shared" si="61"/>
        <v/>
      </c>
      <c r="C783" t="str" cm="1">
        <f t="array" ref="C783">_xlfn.IFS(H783="","",
H783="Mål","Goalkeeper",H783="Forsvar","Defense",H783="Midtbane","Midfield",H783="Angreb","Striker",
H783="Goalkeeper","Goalkeeper",H783="Defense","Defense",H783="Midfield","Midfield",H783="Striker","Striker")</f>
        <v/>
      </c>
      <c r="D783" t="str">
        <f t="shared" si="62"/>
        <v/>
      </c>
      <c r="E783" t="str">
        <f t="shared" si="63"/>
        <v/>
      </c>
    </row>
    <row r="784" spans="1:5" x14ac:dyDescent="0.3">
      <c r="A784" t="str">
        <f t="shared" si="60"/>
        <v/>
      </c>
      <c r="B784" t="str">
        <f t="shared" si="61"/>
        <v/>
      </c>
      <c r="C784" t="str" cm="1">
        <f t="array" ref="C784">_xlfn.IFS(H784="","",
H784="Mål","Goalkeeper",H784="Forsvar","Defense",H784="Midtbane","Midfield",H784="Angreb","Striker",
H784="Goalkeeper","Goalkeeper",H784="Defense","Defense",H784="Midfield","Midfield",H784="Striker","Striker")</f>
        <v/>
      </c>
      <c r="D784" t="str">
        <f t="shared" si="62"/>
        <v/>
      </c>
      <c r="E784" t="str">
        <f t="shared" si="63"/>
        <v/>
      </c>
    </row>
    <row r="785" spans="1:5" x14ac:dyDescent="0.3">
      <c r="A785" t="str">
        <f t="shared" si="60"/>
        <v/>
      </c>
      <c r="B785" t="str">
        <f t="shared" si="61"/>
        <v/>
      </c>
      <c r="C785" t="str" cm="1">
        <f t="array" ref="C785">_xlfn.IFS(H785="","",
H785="Mål","Goalkeeper",H785="Forsvar","Defense",H785="Midtbane","Midfield",H785="Angreb","Striker",
H785="Goalkeeper","Goalkeeper",H785="Defense","Defense",H785="Midfield","Midfield",H785="Striker","Striker")</f>
        <v/>
      </c>
      <c r="D785" t="str">
        <f t="shared" si="62"/>
        <v/>
      </c>
      <c r="E785" t="str">
        <f t="shared" si="63"/>
        <v/>
      </c>
    </row>
    <row r="786" spans="1:5" x14ac:dyDescent="0.3">
      <c r="A786" t="str">
        <f t="shared" si="60"/>
        <v/>
      </c>
      <c r="B786" t="str">
        <f t="shared" si="61"/>
        <v/>
      </c>
      <c r="C786" t="str" cm="1">
        <f t="array" ref="C786">_xlfn.IFS(H786="","",
H786="Mål","Goalkeeper",H786="Forsvar","Defense",H786="Midtbane","Midfield",H786="Angreb","Striker",
H786="Goalkeeper","Goalkeeper",H786="Defense","Defense",H786="Midfield","Midfield",H786="Striker","Striker")</f>
        <v/>
      </c>
      <c r="D786" t="str">
        <f t="shared" si="62"/>
        <v/>
      </c>
      <c r="E786" t="str">
        <f t="shared" si="63"/>
        <v/>
      </c>
    </row>
    <row r="787" spans="1:5" x14ac:dyDescent="0.3">
      <c r="A787" t="str">
        <f t="shared" si="60"/>
        <v/>
      </c>
      <c r="B787" t="str">
        <f t="shared" si="61"/>
        <v/>
      </c>
      <c r="C787" t="str" cm="1">
        <f t="array" ref="C787">_xlfn.IFS(H787="","",
H787="Mål","Goalkeeper",H787="Forsvar","Defense",H787="Midtbane","Midfield",H787="Angreb","Striker",
H787="Goalkeeper","Goalkeeper",H787="Defense","Defense",H787="Midfield","Midfield",H787="Striker","Striker")</f>
        <v/>
      </c>
      <c r="D787" t="str">
        <f t="shared" si="62"/>
        <v/>
      </c>
      <c r="E787" t="str">
        <f t="shared" si="63"/>
        <v/>
      </c>
    </row>
    <row r="788" spans="1:5" x14ac:dyDescent="0.3">
      <c r="A788" t="str">
        <f t="shared" si="60"/>
        <v/>
      </c>
      <c r="B788" t="str">
        <f t="shared" si="61"/>
        <v/>
      </c>
      <c r="C788" t="str" cm="1">
        <f t="array" ref="C788">_xlfn.IFS(H788="","",
H788="Mål","Goalkeeper",H788="Forsvar","Defense",H788="Midtbane","Midfield",H788="Angreb","Striker",
H788="Goalkeeper","Goalkeeper",H788="Defense","Defense",H788="Midfield","Midfield",H788="Striker","Striker")</f>
        <v/>
      </c>
      <c r="D788" t="str">
        <f t="shared" si="62"/>
        <v/>
      </c>
      <c r="E788" t="str">
        <f t="shared" si="63"/>
        <v/>
      </c>
    </row>
    <row r="789" spans="1:5" x14ac:dyDescent="0.3">
      <c r="A789" t="str">
        <f t="shared" si="60"/>
        <v/>
      </c>
      <c r="B789" t="str">
        <f t="shared" si="61"/>
        <v/>
      </c>
      <c r="C789" t="str" cm="1">
        <f t="array" ref="C789">_xlfn.IFS(H789="","",
H789="Mål","Goalkeeper",H789="Forsvar","Defense",H789="Midtbane","Midfield",H789="Angreb","Striker",
H789="Goalkeeper","Goalkeeper",H789="Defense","Defense",H789="Midfield","Midfield",H789="Striker","Striker")</f>
        <v/>
      </c>
      <c r="D789" t="str">
        <f t="shared" si="62"/>
        <v/>
      </c>
      <c r="E789" t="str">
        <f t="shared" si="63"/>
        <v/>
      </c>
    </row>
    <row r="790" spans="1:5" x14ac:dyDescent="0.3">
      <c r="A790" t="str">
        <f t="shared" si="60"/>
        <v/>
      </c>
      <c r="B790" t="str">
        <f t="shared" si="61"/>
        <v/>
      </c>
      <c r="C790" t="str" cm="1">
        <f t="array" ref="C790">_xlfn.IFS(H790="","",
H790="Mål","Goalkeeper",H790="Forsvar","Defense",H790="Midtbane","Midfield",H790="Angreb","Striker",
H790="Goalkeeper","Goalkeeper",H790="Defense","Defense",H790="Midfield","Midfield",H790="Striker","Striker")</f>
        <v/>
      </c>
      <c r="D790" t="str">
        <f t="shared" si="62"/>
        <v/>
      </c>
      <c r="E790" t="str">
        <f t="shared" si="63"/>
        <v/>
      </c>
    </row>
    <row r="791" spans="1:5" x14ac:dyDescent="0.3">
      <c r="A791" t="str">
        <f t="shared" si="60"/>
        <v/>
      </c>
      <c r="B791" t="str">
        <f t="shared" si="61"/>
        <v/>
      </c>
      <c r="C791" t="str" cm="1">
        <f t="array" ref="C791">_xlfn.IFS(H791="","",
H791="Mål","Goalkeeper",H791="Forsvar","Defense",H791="Midtbane","Midfield",H791="Angreb","Striker",
H791="Goalkeeper","Goalkeeper",H791="Defense","Defense",H791="Midfield","Midfield",H791="Striker","Striker")</f>
        <v/>
      </c>
      <c r="D791" t="str">
        <f t="shared" si="62"/>
        <v/>
      </c>
      <c r="E791" t="str">
        <f t="shared" si="63"/>
        <v/>
      </c>
    </row>
    <row r="792" spans="1:5" x14ac:dyDescent="0.3">
      <c r="A792" t="str">
        <f t="shared" si="60"/>
        <v/>
      </c>
      <c r="B792" t="str">
        <f t="shared" si="61"/>
        <v/>
      </c>
      <c r="C792" t="str" cm="1">
        <f t="array" ref="C792">_xlfn.IFS(H792="","",
H792="Mål","Goalkeeper",H792="Forsvar","Defense",H792="Midtbane","Midfield",H792="Angreb","Striker",
H792="Goalkeeper","Goalkeeper",H792="Defense","Defense",H792="Midfield","Midfield",H792="Striker","Striker")</f>
        <v/>
      </c>
      <c r="D792" t="str">
        <f t="shared" si="62"/>
        <v/>
      </c>
      <c r="E792" t="str">
        <f t="shared" si="63"/>
        <v/>
      </c>
    </row>
    <row r="793" spans="1:5" x14ac:dyDescent="0.3">
      <c r="A793" t="str">
        <f t="shared" si="60"/>
        <v/>
      </c>
      <c r="B793" t="str">
        <f t="shared" si="61"/>
        <v/>
      </c>
      <c r="C793" t="str" cm="1">
        <f t="array" ref="C793">_xlfn.IFS(H793="","",
H793="Mål","Goalkeeper",H793="Forsvar","Defense",H793="Midtbane","Midfield",H793="Angreb","Striker",
H793="Goalkeeper","Goalkeeper",H793="Defense","Defense",H793="Midfield","Midfield",H793="Striker","Striker")</f>
        <v/>
      </c>
      <c r="D793" t="str">
        <f t="shared" si="62"/>
        <v/>
      </c>
      <c r="E793" t="str">
        <f t="shared" si="63"/>
        <v/>
      </c>
    </row>
    <row r="794" spans="1:5" x14ac:dyDescent="0.3">
      <c r="A794" t="str">
        <f t="shared" si="60"/>
        <v/>
      </c>
      <c r="B794" t="str">
        <f t="shared" si="61"/>
        <v/>
      </c>
      <c r="C794" t="str" cm="1">
        <f t="array" ref="C794">_xlfn.IFS(H794="","",
H794="Mål","Goalkeeper",H794="Forsvar","Defense",H794="Midtbane","Midfield",H794="Angreb","Striker",
H794="Goalkeeper","Goalkeeper",H794="Defense","Defense",H794="Midfield","Midfield",H794="Striker","Striker")</f>
        <v/>
      </c>
      <c r="D794" t="str">
        <f t="shared" si="62"/>
        <v/>
      </c>
      <c r="E794" t="str">
        <f t="shared" si="63"/>
        <v/>
      </c>
    </row>
    <row r="795" spans="1:5" x14ac:dyDescent="0.3">
      <c r="A795" t="str">
        <f t="shared" si="60"/>
        <v/>
      </c>
      <c r="B795" t="str">
        <f t="shared" si="61"/>
        <v/>
      </c>
      <c r="C795" t="str" cm="1">
        <f t="array" ref="C795">_xlfn.IFS(H795="","",
H795="Mål","Goalkeeper",H795="Forsvar","Defense",H795="Midtbane","Midfield",H795="Angreb","Striker",
H795="Goalkeeper","Goalkeeper",H795="Defense","Defense",H795="Midfield","Midfield",H795="Striker","Striker")</f>
        <v/>
      </c>
      <c r="D795" t="str">
        <f t="shared" si="62"/>
        <v/>
      </c>
      <c r="E795" t="str">
        <f t="shared" si="63"/>
        <v/>
      </c>
    </row>
    <row r="796" spans="1:5" x14ac:dyDescent="0.3">
      <c r="A796" t="str">
        <f t="shared" si="60"/>
        <v/>
      </c>
      <c r="B796" t="str">
        <f t="shared" si="61"/>
        <v/>
      </c>
      <c r="C796" t="str" cm="1">
        <f t="array" ref="C796">_xlfn.IFS(H796="","",
H796="Mål","Goalkeeper",H796="Forsvar","Defense",H796="Midtbane","Midfield",H796="Angreb","Striker",
H796="Goalkeeper","Goalkeeper",H796="Defense","Defense",H796="Midfield","Midfield",H796="Striker","Striker")</f>
        <v/>
      </c>
      <c r="D796" t="str">
        <f t="shared" si="62"/>
        <v/>
      </c>
      <c r="E796" t="str">
        <f t="shared" si="63"/>
        <v/>
      </c>
    </row>
    <row r="797" spans="1:5" x14ac:dyDescent="0.3">
      <c r="A797" t="str">
        <f t="shared" si="60"/>
        <v/>
      </c>
      <c r="B797" t="str">
        <f t="shared" si="61"/>
        <v/>
      </c>
      <c r="C797" t="str" cm="1">
        <f t="array" ref="C797">_xlfn.IFS(H797="","",
H797="Mål","Goalkeeper",H797="Forsvar","Defense",H797="Midtbane","Midfield",H797="Angreb","Striker",
H797="Goalkeeper","Goalkeeper",H797="Defense","Defense",H797="Midfield","Midfield",H797="Striker","Striker")</f>
        <v/>
      </c>
      <c r="D797" t="str">
        <f t="shared" si="62"/>
        <v/>
      </c>
      <c r="E797" t="str">
        <f t="shared" si="63"/>
        <v/>
      </c>
    </row>
    <row r="798" spans="1:5" x14ac:dyDescent="0.3">
      <c r="A798" t="str">
        <f t="shared" si="60"/>
        <v/>
      </c>
      <c r="B798" t="str">
        <f t="shared" si="61"/>
        <v/>
      </c>
      <c r="C798" t="str" cm="1">
        <f t="array" ref="C798">_xlfn.IFS(H798="","",
H798="Mål","Goalkeeper",H798="Forsvar","Defense",H798="Midtbane","Midfield",H798="Angreb","Striker",
H798="Goalkeeper","Goalkeeper",H798="Defense","Defense",H798="Midfield","Midfield",H798="Striker","Striker")</f>
        <v/>
      </c>
      <c r="D798" t="str">
        <f t="shared" si="62"/>
        <v/>
      </c>
      <c r="E798" t="str">
        <f t="shared" si="63"/>
        <v/>
      </c>
    </row>
    <row r="799" spans="1:5" x14ac:dyDescent="0.3">
      <c r="A799" t="str">
        <f t="shared" si="60"/>
        <v/>
      </c>
      <c r="B799" t="str">
        <f t="shared" si="61"/>
        <v/>
      </c>
      <c r="C799" t="str" cm="1">
        <f t="array" ref="C799">_xlfn.IFS(H799="","",
H799="Mål","Goalkeeper",H799="Forsvar","Defense",H799="Midtbane","Midfield",H799="Angreb","Striker",
H799="Goalkeeper","Goalkeeper",H799="Defense","Defense",H799="Midfield","Midfield",H799="Striker","Striker")</f>
        <v/>
      </c>
      <c r="D799" t="str">
        <f t="shared" si="62"/>
        <v/>
      </c>
      <c r="E799" t="str">
        <f t="shared" si="63"/>
        <v/>
      </c>
    </row>
    <row r="800" spans="1:5" x14ac:dyDescent="0.3">
      <c r="A800" t="str">
        <f t="shared" si="60"/>
        <v/>
      </c>
      <c r="B800" t="str">
        <f t="shared" si="61"/>
        <v/>
      </c>
      <c r="C800" t="str" cm="1">
        <f t="array" ref="C800">_xlfn.IFS(H800="","",
H800="Mål","Goalkeeper",H800="Forsvar","Defense",H800="Midtbane","Midfield",H800="Angreb","Striker",
H800="Goalkeeper","Goalkeeper",H800="Defense","Defense",H800="Midfield","Midfield",H800="Striker","Striker")</f>
        <v/>
      </c>
      <c r="D800" t="str">
        <f t="shared" si="62"/>
        <v/>
      </c>
      <c r="E800" t="str">
        <f t="shared" si="63"/>
        <v/>
      </c>
    </row>
    <row r="801" spans="1:5" x14ac:dyDescent="0.3">
      <c r="A801" t="str">
        <f t="shared" si="60"/>
        <v/>
      </c>
      <c r="B801" t="str">
        <f t="shared" si="61"/>
        <v/>
      </c>
      <c r="C801" t="str" cm="1">
        <f t="array" ref="C801">_xlfn.IFS(H801="","",
H801="Mål","Goalkeeper",H801="Forsvar","Defense",H801="Midtbane","Midfield",H801="Angreb","Striker",
H801="Goalkeeper","Goalkeeper",H801="Defense","Defense",H801="Midfield","Midfield",H801="Striker","Striker")</f>
        <v/>
      </c>
      <c r="D801" t="str">
        <f t="shared" si="62"/>
        <v/>
      </c>
      <c r="E801" t="str">
        <f t="shared" si="63"/>
        <v/>
      </c>
    </row>
    <row r="802" spans="1:5" x14ac:dyDescent="0.3">
      <c r="A802" t="str">
        <f t="shared" si="60"/>
        <v/>
      </c>
      <c r="B802" t="str">
        <f t="shared" si="61"/>
        <v/>
      </c>
      <c r="C802" t="str" cm="1">
        <f t="array" ref="C802">_xlfn.IFS(H802="","",
H802="Mål","Goalkeeper",H802="Forsvar","Defense",H802="Midtbane","Midfield",H802="Angreb","Striker",
H802="Goalkeeper","Goalkeeper",H802="Defense","Defense",H802="Midfield","Midfield",H802="Striker","Striker")</f>
        <v/>
      </c>
      <c r="D802" t="str">
        <f t="shared" si="62"/>
        <v/>
      </c>
      <c r="E802" t="str">
        <f t="shared" si="63"/>
        <v/>
      </c>
    </row>
    <row r="803" spans="1:5" x14ac:dyDescent="0.3">
      <c r="A803" t="str">
        <f t="shared" si="60"/>
        <v/>
      </c>
      <c r="B803" t="str">
        <f t="shared" si="61"/>
        <v/>
      </c>
      <c r="C803" t="str" cm="1">
        <f t="array" ref="C803">_xlfn.IFS(H803="","",
H803="Mål","Goalkeeper",H803="Forsvar","Defense",H803="Midtbane","Midfield",H803="Angreb","Striker",
H803="Goalkeeper","Goalkeeper",H803="Defense","Defense",H803="Midfield","Midfield",H803="Striker","Striker")</f>
        <v/>
      </c>
      <c r="D803" t="str">
        <f t="shared" si="62"/>
        <v/>
      </c>
      <c r="E803" t="str">
        <f t="shared" si="63"/>
        <v/>
      </c>
    </row>
    <row r="804" spans="1:5" x14ac:dyDescent="0.3">
      <c r="A804" t="str">
        <f t="shared" si="60"/>
        <v/>
      </c>
      <c r="B804" t="str">
        <f t="shared" si="61"/>
        <v/>
      </c>
      <c r="C804" t="str" cm="1">
        <f t="array" ref="C804">_xlfn.IFS(H804="","",
H804="Mål","Goalkeeper",H804="Forsvar","Defense",H804="Midtbane","Midfield",H804="Angreb","Striker",
H804="Goalkeeper","Goalkeeper",H804="Defense","Defense",H804="Midfield","Midfield",H804="Striker","Striker")</f>
        <v/>
      </c>
      <c r="D804" t="str">
        <f t="shared" si="62"/>
        <v/>
      </c>
      <c r="E804" t="str">
        <f t="shared" si="63"/>
        <v/>
      </c>
    </row>
    <row r="805" spans="1:5" x14ac:dyDescent="0.3">
      <c r="A805" t="str">
        <f t="shared" si="60"/>
        <v/>
      </c>
      <c r="B805" t="str">
        <f t="shared" si="61"/>
        <v/>
      </c>
      <c r="C805" t="str" cm="1">
        <f t="array" ref="C805">_xlfn.IFS(H805="","",
H805="Mål","Goalkeeper",H805="Forsvar","Defense",H805="Midtbane","Midfield",H805="Angreb","Striker",
H805="Goalkeeper","Goalkeeper",H805="Defense","Defense",H805="Midfield","Midfield",H805="Striker","Striker")</f>
        <v/>
      </c>
      <c r="D805" t="str">
        <f t="shared" si="62"/>
        <v/>
      </c>
      <c r="E805" t="str">
        <f t="shared" si="63"/>
        <v/>
      </c>
    </row>
    <row r="806" spans="1:5" x14ac:dyDescent="0.3">
      <c r="A806" t="str">
        <f t="shared" si="60"/>
        <v/>
      </c>
      <c r="B806" t="str">
        <f t="shared" si="61"/>
        <v/>
      </c>
      <c r="C806" t="str" cm="1">
        <f t="array" ref="C806">_xlfn.IFS(H806="","",
H806="Mål","Goalkeeper",H806="Forsvar","Defense",H806="Midtbane","Midfield",H806="Angreb","Striker",
H806="Goalkeeper","Goalkeeper",H806="Defense","Defense",H806="Midfield","Midfield",H806="Striker","Striker")</f>
        <v/>
      </c>
      <c r="D806" t="str">
        <f t="shared" si="62"/>
        <v/>
      </c>
      <c r="E806" t="str">
        <f t="shared" si="63"/>
        <v/>
      </c>
    </row>
    <row r="807" spans="1:5" x14ac:dyDescent="0.3">
      <c r="A807" t="str">
        <f t="shared" si="60"/>
        <v/>
      </c>
      <c r="B807" t="str">
        <f t="shared" si="61"/>
        <v/>
      </c>
      <c r="C807" t="str" cm="1">
        <f t="array" ref="C807">_xlfn.IFS(H807="","",
H807="Mål","Goalkeeper",H807="Forsvar","Defense",H807="Midtbane","Midfield",H807="Angreb","Striker",
H807="Goalkeeper","Goalkeeper",H807="Defense","Defense",H807="Midfield","Midfield",H807="Striker","Striker")</f>
        <v/>
      </c>
      <c r="D807" t="str">
        <f t="shared" si="62"/>
        <v/>
      </c>
      <c r="E807" t="str">
        <f t="shared" si="63"/>
        <v/>
      </c>
    </row>
    <row r="808" spans="1:5" x14ac:dyDescent="0.3">
      <c r="A808" t="str">
        <f t="shared" si="60"/>
        <v/>
      </c>
      <c r="B808" t="str">
        <f t="shared" si="61"/>
        <v/>
      </c>
      <c r="C808" t="str" cm="1">
        <f t="array" ref="C808">_xlfn.IFS(H808="","",
H808="Mål","Goalkeeper",H808="Forsvar","Defense",H808="Midtbane","Midfield",H808="Angreb","Striker",
H808="Goalkeeper","Goalkeeper",H808="Defense","Defense",H808="Midfield","Midfield",H808="Striker","Striker")</f>
        <v/>
      </c>
      <c r="D808" t="str">
        <f t="shared" si="62"/>
        <v/>
      </c>
      <c r="E808" t="str">
        <f t="shared" si="63"/>
        <v/>
      </c>
    </row>
    <row r="809" spans="1:5" x14ac:dyDescent="0.3">
      <c r="A809" t="str">
        <f t="shared" si="60"/>
        <v/>
      </c>
      <c r="B809" t="str">
        <f t="shared" si="61"/>
        <v/>
      </c>
      <c r="C809" t="str" cm="1">
        <f t="array" ref="C809">_xlfn.IFS(H809="","",
H809="Mål","Goalkeeper",H809="Forsvar","Defense",H809="Midtbane","Midfield",H809="Angreb","Striker",
H809="Goalkeeper","Goalkeeper",H809="Defense","Defense",H809="Midfield","Midfield",H809="Striker","Striker")</f>
        <v/>
      </c>
      <c r="D809" t="str">
        <f t="shared" si="62"/>
        <v/>
      </c>
      <c r="E809" t="str">
        <f t="shared" si="63"/>
        <v/>
      </c>
    </row>
    <row r="810" spans="1:5" x14ac:dyDescent="0.3">
      <c r="A810" t="str">
        <f t="shared" si="60"/>
        <v/>
      </c>
      <c r="B810" t="str">
        <f t="shared" si="61"/>
        <v/>
      </c>
      <c r="C810" t="str" cm="1">
        <f t="array" ref="C810">_xlfn.IFS(H810="","",
H810="Mål","Goalkeeper",H810="Forsvar","Defense",H810="Midtbane","Midfield",H810="Angreb","Striker",
H810="Goalkeeper","Goalkeeper",H810="Defense","Defense",H810="Midfield","Midfield",H810="Striker","Striker")</f>
        <v/>
      </c>
      <c r="D810" t="str">
        <f t="shared" si="62"/>
        <v/>
      </c>
      <c r="E810" t="str">
        <f t="shared" si="63"/>
        <v/>
      </c>
    </row>
    <row r="811" spans="1:5" x14ac:dyDescent="0.3">
      <c r="A811" t="str">
        <f t="shared" si="60"/>
        <v/>
      </c>
      <c r="B811" t="str">
        <f t="shared" si="61"/>
        <v/>
      </c>
      <c r="C811" t="str" cm="1">
        <f t="array" ref="C811">_xlfn.IFS(H811="","",
H811="Mål","Goalkeeper",H811="Forsvar","Defense",H811="Midtbane","Midfield",H811="Angreb","Striker",
H811="Goalkeeper","Goalkeeper",H811="Defense","Defense",H811="Midfield","Midfield",H811="Striker","Striker")</f>
        <v/>
      </c>
      <c r="D811" t="str">
        <f t="shared" si="62"/>
        <v/>
      </c>
      <c r="E811" t="str">
        <f t="shared" si="63"/>
        <v/>
      </c>
    </row>
    <row r="812" spans="1:5" x14ac:dyDescent="0.3">
      <c r="A812" t="str">
        <f t="shared" si="60"/>
        <v/>
      </c>
      <c r="B812" t="str">
        <f t="shared" si="61"/>
        <v/>
      </c>
      <c r="C812" t="str" cm="1">
        <f t="array" ref="C812">_xlfn.IFS(H812="","",
H812="Mål","Goalkeeper",H812="Forsvar","Defense",H812="Midtbane","Midfield",H812="Angreb","Striker",
H812="Goalkeeper","Goalkeeper",H812="Defense","Defense",H812="Midfield","Midfield",H812="Striker","Striker")</f>
        <v/>
      </c>
      <c r="D812" t="str">
        <f t="shared" si="62"/>
        <v/>
      </c>
      <c r="E812" t="str">
        <f t="shared" si="63"/>
        <v/>
      </c>
    </row>
    <row r="813" spans="1:5" x14ac:dyDescent="0.3">
      <c r="A813" t="str">
        <f t="shared" si="60"/>
        <v/>
      </c>
      <c r="B813" t="str">
        <f t="shared" si="61"/>
        <v/>
      </c>
      <c r="C813" t="str" cm="1">
        <f t="array" ref="C813">_xlfn.IFS(H813="","",
H813="Mål","Goalkeeper",H813="Forsvar","Defense",H813="Midtbane","Midfield",H813="Angreb","Striker",
H813="Goalkeeper","Goalkeeper",H813="Defense","Defense",H813="Midfield","Midfield",H813="Striker","Striker")</f>
        <v/>
      </c>
      <c r="D813" t="str">
        <f t="shared" si="62"/>
        <v/>
      </c>
      <c r="E813" t="str">
        <f t="shared" si="63"/>
        <v/>
      </c>
    </row>
    <row r="814" spans="1:5" x14ac:dyDescent="0.3">
      <c r="A814" t="str">
        <f t="shared" si="60"/>
        <v/>
      </c>
      <c r="B814" t="str">
        <f t="shared" si="61"/>
        <v/>
      </c>
      <c r="C814" t="str" cm="1">
        <f t="array" ref="C814">_xlfn.IFS(H814="","",
H814="Mål","Goalkeeper",H814="Forsvar","Defense",H814="Midtbane","Midfield",H814="Angreb","Striker",
H814="Goalkeeper","Goalkeeper",H814="Defense","Defense",H814="Midfield","Midfield",H814="Striker","Striker")</f>
        <v/>
      </c>
      <c r="D814" t="str">
        <f t="shared" si="62"/>
        <v/>
      </c>
      <c r="E814" t="str">
        <f t="shared" si="63"/>
        <v/>
      </c>
    </row>
    <row r="815" spans="1:5" x14ac:dyDescent="0.3">
      <c r="A815" t="str">
        <f t="shared" si="60"/>
        <v/>
      </c>
      <c r="B815" t="str">
        <f t="shared" si="61"/>
        <v/>
      </c>
      <c r="C815" t="str" cm="1">
        <f t="array" ref="C815">_xlfn.IFS(H815="","",
H815="Mål","Goalkeeper",H815="Forsvar","Defense",H815="Midtbane","Midfield",H815="Angreb","Striker",
H815="Goalkeeper","Goalkeeper",H815="Defense","Defense",H815="Midfield","Midfield",H815="Striker","Striker")</f>
        <v/>
      </c>
      <c r="D815" t="str">
        <f t="shared" si="62"/>
        <v/>
      </c>
      <c r="E815" t="str">
        <f t="shared" si="63"/>
        <v/>
      </c>
    </row>
    <row r="816" spans="1:5" x14ac:dyDescent="0.3">
      <c r="A816" t="str">
        <f t="shared" si="60"/>
        <v/>
      </c>
      <c r="B816" t="str">
        <f t="shared" si="61"/>
        <v/>
      </c>
      <c r="C816" t="str" cm="1">
        <f t="array" ref="C816">_xlfn.IFS(H816="","",
H816="Mål","Goalkeeper",H816="Forsvar","Defense",H816="Midtbane","Midfield",H816="Angreb","Striker",
H816="Goalkeeper","Goalkeeper",H816="Defense","Defense",H816="Midfield","Midfield",H816="Striker","Striker")</f>
        <v/>
      </c>
      <c r="D816" t="str">
        <f t="shared" si="62"/>
        <v/>
      </c>
      <c r="E816" t="str">
        <f t="shared" si="63"/>
        <v/>
      </c>
    </row>
    <row r="817" spans="1:5" x14ac:dyDescent="0.3">
      <c r="A817" t="str">
        <f t="shared" si="60"/>
        <v/>
      </c>
      <c r="B817" t="str">
        <f t="shared" si="61"/>
        <v/>
      </c>
      <c r="C817" t="str" cm="1">
        <f t="array" ref="C817">_xlfn.IFS(H817="","",
H817="Mål","Goalkeeper",H817="Forsvar","Defense",H817="Midtbane","Midfield",H817="Angreb","Striker",
H817="Goalkeeper","Goalkeeper",H817="Defense","Defense",H817="Midfield","Midfield",H817="Striker","Striker")</f>
        <v/>
      </c>
      <c r="D817" t="str">
        <f t="shared" si="62"/>
        <v/>
      </c>
      <c r="E817" t="str">
        <f t="shared" si="63"/>
        <v/>
      </c>
    </row>
    <row r="818" spans="1:5" x14ac:dyDescent="0.3">
      <c r="A818" t="str">
        <f t="shared" si="60"/>
        <v/>
      </c>
      <c r="B818" t="str">
        <f t="shared" si="61"/>
        <v/>
      </c>
      <c r="C818" t="str" cm="1">
        <f t="array" ref="C818">_xlfn.IFS(H818="","",
H818="Mål","Goalkeeper",H818="Forsvar","Defense",H818="Midtbane","Midfield",H818="Angreb","Striker",
H818="Goalkeeper","Goalkeeper",H818="Defense","Defense",H818="Midfield","Midfield",H818="Striker","Striker")</f>
        <v/>
      </c>
      <c r="D818" t="str">
        <f t="shared" si="62"/>
        <v/>
      </c>
      <c r="E818" t="str">
        <f t="shared" si="63"/>
        <v/>
      </c>
    </row>
    <row r="819" spans="1:5" x14ac:dyDescent="0.3">
      <c r="A819" t="str">
        <f t="shared" si="60"/>
        <v/>
      </c>
      <c r="B819" t="str">
        <f t="shared" si="61"/>
        <v/>
      </c>
      <c r="C819" t="str" cm="1">
        <f t="array" ref="C819">_xlfn.IFS(H819="","",
H819="Mål","Goalkeeper",H819="Forsvar","Defense",H819="Midtbane","Midfield",H819="Angreb","Striker",
H819="Goalkeeper","Goalkeeper",H819="Defense","Defense",H819="Midfield","Midfield",H819="Striker","Striker")</f>
        <v/>
      </c>
      <c r="D819" t="str">
        <f t="shared" si="62"/>
        <v/>
      </c>
      <c r="E819" t="str">
        <f t="shared" si="63"/>
        <v/>
      </c>
    </row>
    <row r="820" spans="1:5" x14ac:dyDescent="0.3">
      <c r="A820" t="str">
        <f t="shared" si="60"/>
        <v/>
      </c>
      <c r="B820" t="str">
        <f t="shared" si="61"/>
        <v/>
      </c>
      <c r="C820" t="str" cm="1">
        <f t="array" ref="C820">_xlfn.IFS(H820="","",
H820="Mål","Goalkeeper",H820="Forsvar","Defense",H820="Midtbane","Midfield",H820="Angreb","Striker",
H820="Goalkeeper","Goalkeeper",H820="Defense","Defense",H820="Midfield","Midfield",H820="Striker","Striker")</f>
        <v/>
      </c>
      <c r="D820" t="str">
        <f t="shared" si="62"/>
        <v/>
      </c>
      <c r="E820" t="str">
        <f t="shared" si="63"/>
        <v/>
      </c>
    </row>
    <row r="821" spans="1:5" x14ac:dyDescent="0.3">
      <c r="A821" t="str">
        <f t="shared" si="60"/>
        <v/>
      </c>
      <c r="B821" t="str">
        <f t="shared" si="61"/>
        <v/>
      </c>
      <c r="C821" t="str" cm="1">
        <f t="array" ref="C821">_xlfn.IFS(H821="","",
H821="Mål","Goalkeeper",H821="Forsvar","Defense",H821="Midtbane","Midfield",H821="Angreb","Striker",
H821="Goalkeeper","Goalkeeper",H821="Defense","Defense",H821="Midfield","Midfield",H821="Striker","Striker")</f>
        <v/>
      </c>
      <c r="D821" t="str">
        <f t="shared" si="62"/>
        <v/>
      </c>
      <c r="E821" t="str">
        <f t="shared" si="63"/>
        <v/>
      </c>
    </row>
    <row r="822" spans="1:5" x14ac:dyDescent="0.3">
      <c r="A822" t="str">
        <f t="shared" si="60"/>
        <v/>
      </c>
      <c r="B822" t="str">
        <f t="shared" si="61"/>
        <v/>
      </c>
      <c r="C822" t="str" cm="1">
        <f t="array" ref="C822">_xlfn.IFS(H822="","",
H822="Mål","Goalkeeper",H822="Forsvar","Defense",H822="Midtbane","Midfield",H822="Angreb","Striker",
H822="Goalkeeper","Goalkeeper",H822="Defense","Defense",H822="Midfield","Midfield",H822="Striker","Striker")</f>
        <v/>
      </c>
      <c r="D822" t="str">
        <f t="shared" si="62"/>
        <v/>
      </c>
      <c r="E822" t="str">
        <f t="shared" si="63"/>
        <v/>
      </c>
    </row>
    <row r="823" spans="1:5" x14ac:dyDescent="0.3">
      <c r="A823" t="str">
        <f t="shared" si="60"/>
        <v/>
      </c>
      <c r="B823" t="str">
        <f t="shared" si="61"/>
        <v/>
      </c>
      <c r="C823" t="str" cm="1">
        <f t="array" ref="C823">_xlfn.IFS(H823="","",
H823="Mål","Goalkeeper",H823="Forsvar","Defense",H823="Midtbane","Midfield",H823="Angreb","Striker",
H823="Goalkeeper","Goalkeeper",H823="Defense","Defense",H823="Midfield","Midfield",H823="Striker","Striker")</f>
        <v/>
      </c>
      <c r="D823" t="str">
        <f t="shared" si="62"/>
        <v/>
      </c>
      <c r="E823" t="str">
        <f t="shared" si="63"/>
        <v/>
      </c>
    </row>
    <row r="824" spans="1:5" x14ac:dyDescent="0.3">
      <c r="A824" t="str">
        <f t="shared" si="60"/>
        <v/>
      </c>
      <c r="B824" t="str">
        <f t="shared" si="61"/>
        <v/>
      </c>
      <c r="C824" t="str" cm="1">
        <f t="array" ref="C824">_xlfn.IFS(H824="","",
H824="Mål","Goalkeeper",H824="Forsvar","Defense",H824="Midtbane","Midfield",H824="Angreb","Striker",
H824="Goalkeeper","Goalkeeper",H824="Defense","Defense",H824="Midfield","Midfield",H824="Striker","Striker")</f>
        <v/>
      </c>
      <c r="D824" t="str">
        <f t="shared" si="62"/>
        <v/>
      </c>
      <c r="E824" t="str">
        <f t="shared" si="63"/>
        <v/>
      </c>
    </row>
    <row r="825" spans="1:5" x14ac:dyDescent="0.3">
      <c r="A825" t="str">
        <f t="shared" si="60"/>
        <v/>
      </c>
      <c r="B825" t="str">
        <f t="shared" si="61"/>
        <v/>
      </c>
      <c r="C825" t="str" cm="1">
        <f t="array" ref="C825">_xlfn.IFS(H825="","",
H825="Mål","Goalkeeper",H825="Forsvar","Defense",H825="Midtbane","Midfield",H825="Angreb","Striker",
H825="Goalkeeper","Goalkeeper",H825="Defense","Defense",H825="Midfield","Midfield",H825="Striker","Striker")</f>
        <v/>
      </c>
      <c r="D825" t="str">
        <f t="shared" si="62"/>
        <v/>
      </c>
      <c r="E825" t="str">
        <f t="shared" si="63"/>
        <v/>
      </c>
    </row>
    <row r="826" spans="1:5" x14ac:dyDescent="0.3">
      <c r="A826" t="str">
        <f t="shared" si="60"/>
        <v/>
      </c>
      <c r="B826" t="str">
        <f t="shared" si="61"/>
        <v/>
      </c>
      <c r="C826" t="str" cm="1">
        <f t="array" ref="C826">_xlfn.IFS(H826="","",
H826="Mål","Goalkeeper",H826="Forsvar","Defense",H826="Midtbane","Midfield",H826="Angreb","Striker",
H826="Goalkeeper","Goalkeeper",H826="Defense","Defense",H826="Midfield","Midfield",H826="Striker","Striker")</f>
        <v/>
      </c>
      <c r="D826" t="str">
        <f t="shared" si="62"/>
        <v/>
      </c>
      <c r="E826" t="str">
        <f t="shared" si="63"/>
        <v/>
      </c>
    </row>
    <row r="827" spans="1:5" x14ac:dyDescent="0.3">
      <c r="A827" t="str">
        <f t="shared" si="60"/>
        <v/>
      </c>
      <c r="B827" t="str">
        <f t="shared" si="61"/>
        <v/>
      </c>
      <c r="C827" t="str" cm="1">
        <f t="array" ref="C827">_xlfn.IFS(H827="","",
H827="Mål","Goalkeeper",H827="Forsvar","Defense",H827="Midtbane","Midfield",H827="Angreb","Striker",
H827="Goalkeeper","Goalkeeper",H827="Defense","Defense",H827="Midfield","Midfield",H827="Striker","Striker")</f>
        <v/>
      </c>
      <c r="D827" t="str">
        <f t="shared" si="62"/>
        <v/>
      </c>
      <c r="E827" t="str">
        <f t="shared" si="63"/>
        <v/>
      </c>
    </row>
    <row r="828" spans="1:5" x14ac:dyDescent="0.3">
      <c r="A828" t="str">
        <f t="shared" si="60"/>
        <v/>
      </c>
      <c r="B828" t="str">
        <f t="shared" si="61"/>
        <v/>
      </c>
      <c r="C828" t="str" cm="1">
        <f t="array" ref="C828">_xlfn.IFS(H828="","",
H828="Mål","Goalkeeper",H828="Forsvar","Defense",H828="Midtbane","Midfield",H828="Angreb","Striker",
H828="Goalkeeper","Goalkeeper",H828="Defense","Defense",H828="Midfield","Midfield",H828="Striker","Striker")</f>
        <v/>
      </c>
      <c r="D828" t="str">
        <f t="shared" si="62"/>
        <v/>
      </c>
      <c r="E828" t="str">
        <f t="shared" si="63"/>
        <v/>
      </c>
    </row>
    <row r="829" spans="1:5" x14ac:dyDescent="0.3">
      <c r="A829" t="str">
        <f t="shared" si="60"/>
        <v/>
      </c>
      <c r="B829" t="str">
        <f t="shared" si="61"/>
        <v/>
      </c>
      <c r="C829" t="str" cm="1">
        <f t="array" ref="C829">_xlfn.IFS(H829="","",
H829="Mål","Goalkeeper",H829="Forsvar","Defense",H829="Midtbane","Midfield",H829="Angreb","Striker",
H829="Goalkeeper","Goalkeeper",H829="Defense","Defense",H829="Midfield","Midfield",H829="Striker","Striker")</f>
        <v/>
      </c>
      <c r="D829" t="str">
        <f t="shared" si="62"/>
        <v/>
      </c>
      <c r="E829" t="str">
        <f t="shared" si="63"/>
        <v/>
      </c>
    </row>
    <row r="830" spans="1:5" x14ac:dyDescent="0.3">
      <c r="A830" t="str">
        <f t="shared" si="60"/>
        <v/>
      </c>
      <c r="B830" t="str">
        <f t="shared" si="61"/>
        <v/>
      </c>
      <c r="C830" t="str" cm="1">
        <f t="array" ref="C830">_xlfn.IFS(H830="","",
H830="Mål","Goalkeeper",H830="Forsvar","Defense",H830="Midtbane","Midfield",H830="Angreb","Striker",
H830="Goalkeeper","Goalkeeper",H830="Defense","Defense",H830="Midfield","Midfield",H830="Striker","Striker")</f>
        <v/>
      </c>
      <c r="D830" t="str">
        <f t="shared" si="62"/>
        <v/>
      </c>
      <c r="E830" t="str">
        <f t="shared" si="63"/>
        <v/>
      </c>
    </row>
    <row r="831" spans="1:5" x14ac:dyDescent="0.3">
      <c r="A831" t="str">
        <f t="shared" si="60"/>
        <v/>
      </c>
      <c r="B831" t="str">
        <f t="shared" si="61"/>
        <v/>
      </c>
      <c r="C831" t="str" cm="1">
        <f t="array" ref="C831">_xlfn.IFS(H831="","",
H831="Mål","Goalkeeper",H831="Forsvar","Defense",H831="Midtbane","Midfield",H831="Angreb","Striker",
H831="Goalkeeper","Goalkeeper",H831="Defense","Defense",H831="Midfield","Midfield",H831="Striker","Striker")</f>
        <v/>
      </c>
      <c r="D831" t="str">
        <f t="shared" si="62"/>
        <v/>
      </c>
      <c r="E831" t="str">
        <f t="shared" si="63"/>
        <v/>
      </c>
    </row>
    <row r="832" spans="1:5" x14ac:dyDescent="0.3">
      <c r="A832" t="str">
        <f t="shared" si="60"/>
        <v/>
      </c>
      <c r="B832" t="str">
        <f t="shared" si="61"/>
        <v/>
      </c>
      <c r="C832" t="str" cm="1">
        <f t="array" ref="C832">_xlfn.IFS(H832="","",
H832="Mål","Goalkeeper",H832="Forsvar","Defense",H832="Midtbane","Midfield",H832="Angreb","Striker",
H832="Goalkeeper","Goalkeeper",H832="Defense","Defense",H832="Midfield","Midfield",H832="Striker","Striker")</f>
        <v/>
      </c>
      <c r="D832" t="str">
        <f t="shared" si="62"/>
        <v/>
      </c>
      <c r="E832" t="str">
        <f t="shared" si="63"/>
        <v/>
      </c>
    </row>
    <row r="833" spans="1:5" x14ac:dyDescent="0.3">
      <c r="A833" t="str">
        <f t="shared" si="60"/>
        <v/>
      </c>
      <c r="B833" t="str">
        <f t="shared" si="61"/>
        <v/>
      </c>
      <c r="C833" t="str" cm="1">
        <f t="array" ref="C833">_xlfn.IFS(H833="","",
H833="Mål","Goalkeeper",H833="Forsvar","Defense",H833="Midtbane","Midfield",H833="Angreb","Striker",
H833="Goalkeeper","Goalkeeper",H833="Defense","Defense",H833="Midfield","Midfield",H833="Striker","Striker")</f>
        <v/>
      </c>
      <c r="D833" t="str">
        <f t="shared" si="62"/>
        <v/>
      </c>
      <c r="E833" t="str">
        <f t="shared" si="63"/>
        <v/>
      </c>
    </row>
    <row r="834" spans="1:5" x14ac:dyDescent="0.3">
      <c r="A834" t="str">
        <f t="shared" si="60"/>
        <v/>
      </c>
      <c r="B834" t="str">
        <f t="shared" si="61"/>
        <v/>
      </c>
      <c r="C834" t="str" cm="1">
        <f t="array" ref="C834">_xlfn.IFS(H834="","",
H834="Mål","Goalkeeper",H834="Forsvar","Defense",H834="Midtbane","Midfield",H834="Angreb","Striker",
H834="Goalkeeper","Goalkeeper",H834="Defense","Defense",H834="Midfield","Midfield",H834="Striker","Striker")</f>
        <v/>
      </c>
      <c r="D834" t="str">
        <f t="shared" si="62"/>
        <v/>
      </c>
      <c r="E834" t="str">
        <f t="shared" si="63"/>
        <v/>
      </c>
    </row>
    <row r="835" spans="1:5" x14ac:dyDescent="0.3">
      <c r="A835" t="str">
        <f t="shared" ref="A835:A898" si="64">IF(F835&lt;&gt;"",F835,"")</f>
        <v/>
      </c>
      <c r="B835" t="str">
        <f t="shared" ref="B835:B898" si="65">IF(G835&lt;&gt;"",G835,"")</f>
        <v/>
      </c>
      <c r="C835" t="str" cm="1">
        <f t="array" ref="C835">_xlfn.IFS(H835="","",
H835="Mål","Goalkeeper",H835="Forsvar","Defense",H835="Midtbane","Midfield",H835="Angreb","Striker",
H835="Goalkeeper","Goalkeeper",H835="Defense","Defense",H835="Midfield","Midfield",H835="Striker","Striker")</f>
        <v/>
      </c>
      <c r="D835" t="str">
        <f t="shared" ref="D835:D898" si="66">IF(I835&lt;&gt;"",I835,"")</f>
        <v/>
      </c>
      <c r="E835" t="str">
        <f t="shared" ref="E835:E898" si="67">IF(J835&lt;&gt;"",J835,"")</f>
        <v/>
      </c>
    </row>
    <row r="836" spans="1:5" x14ac:dyDescent="0.3">
      <c r="A836" t="str">
        <f t="shared" si="64"/>
        <v/>
      </c>
      <c r="B836" t="str">
        <f t="shared" si="65"/>
        <v/>
      </c>
      <c r="C836" t="str" cm="1">
        <f t="array" ref="C836">_xlfn.IFS(H836="","",
H836="Mål","Goalkeeper",H836="Forsvar","Defense",H836="Midtbane","Midfield",H836="Angreb","Striker",
H836="Goalkeeper","Goalkeeper",H836="Defense","Defense",H836="Midfield","Midfield",H836="Striker","Striker")</f>
        <v/>
      </c>
      <c r="D836" t="str">
        <f t="shared" si="66"/>
        <v/>
      </c>
      <c r="E836" t="str">
        <f t="shared" si="67"/>
        <v/>
      </c>
    </row>
    <row r="837" spans="1:5" x14ac:dyDescent="0.3">
      <c r="A837" t="str">
        <f t="shared" si="64"/>
        <v/>
      </c>
      <c r="B837" t="str">
        <f t="shared" si="65"/>
        <v/>
      </c>
      <c r="C837" t="str" cm="1">
        <f t="array" ref="C837">_xlfn.IFS(H837="","",
H837="Mål","Goalkeeper",H837="Forsvar","Defense",H837="Midtbane","Midfield",H837="Angreb","Striker",
H837="Goalkeeper","Goalkeeper",H837="Defense","Defense",H837="Midfield","Midfield",H837="Striker","Striker")</f>
        <v/>
      </c>
      <c r="D837" t="str">
        <f t="shared" si="66"/>
        <v/>
      </c>
      <c r="E837" t="str">
        <f t="shared" si="67"/>
        <v/>
      </c>
    </row>
    <row r="838" spans="1:5" x14ac:dyDescent="0.3">
      <c r="A838" t="str">
        <f t="shared" si="64"/>
        <v/>
      </c>
      <c r="B838" t="str">
        <f t="shared" si="65"/>
        <v/>
      </c>
      <c r="C838" t="str" cm="1">
        <f t="array" ref="C838">_xlfn.IFS(H838="","",
H838="Mål","Goalkeeper",H838="Forsvar","Defense",H838="Midtbane","Midfield",H838="Angreb","Striker",
H838="Goalkeeper","Goalkeeper",H838="Defense","Defense",H838="Midfield","Midfield",H838="Striker","Striker")</f>
        <v/>
      </c>
      <c r="D838" t="str">
        <f t="shared" si="66"/>
        <v/>
      </c>
      <c r="E838" t="str">
        <f t="shared" si="67"/>
        <v/>
      </c>
    </row>
    <row r="839" spans="1:5" x14ac:dyDescent="0.3">
      <c r="A839" t="str">
        <f t="shared" si="64"/>
        <v/>
      </c>
      <c r="B839" t="str">
        <f t="shared" si="65"/>
        <v/>
      </c>
      <c r="C839" t="str" cm="1">
        <f t="array" ref="C839">_xlfn.IFS(H839="","",
H839="Mål","Goalkeeper",H839="Forsvar","Defense",H839="Midtbane","Midfield",H839="Angreb","Striker",
H839="Goalkeeper","Goalkeeper",H839="Defense","Defense",H839="Midfield","Midfield",H839="Striker","Striker")</f>
        <v/>
      </c>
      <c r="D839" t="str">
        <f t="shared" si="66"/>
        <v/>
      </c>
      <c r="E839" t="str">
        <f t="shared" si="67"/>
        <v/>
      </c>
    </row>
    <row r="840" spans="1:5" x14ac:dyDescent="0.3">
      <c r="A840" t="str">
        <f t="shared" si="64"/>
        <v/>
      </c>
      <c r="B840" t="str">
        <f t="shared" si="65"/>
        <v/>
      </c>
      <c r="C840" t="str" cm="1">
        <f t="array" ref="C840">_xlfn.IFS(H840="","",
H840="Mål","Goalkeeper",H840="Forsvar","Defense",H840="Midtbane","Midfield",H840="Angreb","Striker",
H840="Goalkeeper","Goalkeeper",H840="Defense","Defense",H840="Midfield","Midfield",H840="Striker","Striker")</f>
        <v/>
      </c>
      <c r="D840" t="str">
        <f t="shared" si="66"/>
        <v/>
      </c>
      <c r="E840" t="str">
        <f t="shared" si="67"/>
        <v/>
      </c>
    </row>
    <row r="841" spans="1:5" x14ac:dyDescent="0.3">
      <c r="A841" t="str">
        <f t="shared" si="64"/>
        <v/>
      </c>
      <c r="B841" t="str">
        <f t="shared" si="65"/>
        <v/>
      </c>
      <c r="C841" t="str" cm="1">
        <f t="array" ref="C841">_xlfn.IFS(H841="","",
H841="Mål","Goalkeeper",H841="Forsvar","Defense",H841="Midtbane","Midfield",H841="Angreb","Striker",
H841="Goalkeeper","Goalkeeper",H841="Defense","Defense",H841="Midfield","Midfield",H841="Striker","Striker")</f>
        <v/>
      </c>
      <c r="D841" t="str">
        <f t="shared" si="66"/>
        <v/>
      </c>
      <c r="E841" t="str">
        <f t="shared" si="67"/>
        <v/>
      </c>
    </row>
    <row r="842" spans="1:5" x14ac:dyDescent="0.3">
      <c r="A842" t="str">
        <f t="shared" si="64"/>
        <v/>
      </c>
      <c r="B842" t="str">
        <f t="shared" si="65"/>
        <v/>
      </c>
      <c r="C842" t="str" cm="1">
        <f t="array" ref="C842">_xlfn.IFS(H842="","",
H842="Mål","Goalkeeper",H842="Forsvar","Defense",H842="Midtbane","Midfield",H842="Angreb","Striker",
H842="Goalkeeper","Goalkeeper",H842="Defense","Defense",H842="Midfield","Midfield",H842="Striker","Striker")</f>
        <v/>
      </c>
      <c r="D842" t="str">
        <f t="shared" si="66"/>
        <v/>
      </c>
      <c r="E842" t="str">
        <f t="shared" si="67"/>
        <v/>
      </c>
    </row>
    <row r="843" spans="1:5" x14ac:dyDescent="0.3">
      <c r="A843" t="str">
        <f t="shared" si="64"/>
        <v/>
      </c>
      <c r="B843" t="str">
        <f t="shared" si="65"/>
        <v/>
      </c>
      <c r="C843" t="str" cm="1">
        <f t="array" ref="C843">_xlfn.IFS(H843="","",
H843="Mål","Goalkeeper",H843="Forsvar","Defense",H843="Midtbane","Midfield",H843="Angreb","Striker",
H843="Goalkeeper","Goalkeeper",H843="Defense","Defense",H843="Midfield","Midfield",H843="Striker","Striker")</f>
        <v/>
      </c>
      <c r="D843" t="str">
        <f t="shared" si="66"/>
        <v/>
      </c>
      <c r="E843" t="str">
        <f t="shared" si="67"/>
        <v/>
      </c>
    </row>
    <row r="844" spans="1:5" x14ac:dyDescent="0.3">
      <c r="A844" t="str">
        <f t="shared" si="64"/>
        <v/>
      </c>
      <c r="B844" t="str">
        <f t="shared" si="65"/>
        <v/>
      </c>
      <c r="C844" t="str" cm="1">
        <f t="array" ref="C844">_xlfn.IFS(H844="","",
H844="Mål","Goalkeeper",H844="Forsvar","Defense",H844="Midtbane","Midfield",H844="Angreb","Striker",
H844="Goalkeeper","Goalkeeper",H844="Defense","Defense",H844="Midfield","Midfield",H844="Striker","Striker")</f>
        <v/>
      </c>
      <c r="D844" t="str">
        <f t="shared" si="66"/>
        <v/>
      </c>
      <c r="E844" t="str">
        <f t="shared" si="67"/>
        <v/>
      </c>
    </row>
    <row r="845" spans="1:5" x14ac:dyDescent="0.3">
      <c r="A845" t="str">
        <f t="shared" si="64"/>
        <v/>
      </c>
      <c r="B845" t="str">
        <f t="shared" si="65"/>
        <v/>
      </c>
      <c r="C845" t="str" cm="1">
        <f t="array" ref="C845">_xlfn.IFS(H845="","",
H845="Mål","Goalkeeper",H845="Forsvar","Defense",H845="Midtbane","Midfield",H845="Angreb","Striker",
H845="Goalkeeper","Goalkeeper",H845="Defense","Defense",H845="Midfield","Midfield",H845="Striker","Striker")</f>
        <v/>
      </c>
      <c r="D845" t="str">
        <f t="shared" si="66"/>
        <v/>
      </c>
      <c r="E845" t="str">
        <f t="shared" si="67"/>
        <v/>
      </c>
    </row>
    <row r="846" spans="1:5" x14ac:dyDescent="0.3">
      <c r="A846" t="str">
        <f t="shared" si="64"/>
        <v/>
      </c>
      <c r="B846" t="str">
        <f t="shared" si="65"/>
        <v/>
      </c>
      <c r="C846" t="str" cm="1">
        <f t="array" ref="C846">_xlfn.IFS(H846="","",
H846="Mål","Goalkeeper",H846="Forsvar","Defense",H846="Midtbane","Midfield",H846="Angreb","Striker",
H846="Goalkeeper","Goalkeeper",H846="Defense","Defense",H846="Midfield","Midfield",H846="Striker","Striker")</f>
        <v/>
      </c>
      <c r="D846" t="str">
        <f t="shared" si="66"/>
        <v/>
      </c>
      <c r="E846" t="str">
        <f t="shared" si="67"/>
        <v/>
      </c>
    </row>
    <row r="847" spans="1:5" x14ac:dyDescent="0.3">
      <c r="A847" t="str">
        <f t="shared" si="64"/>
        <v/>
      </c>
      <c r="B847" t="str">
        <f t="shared" si="65"/>
        <v/>
      </c>
      <c r="C847" t="str" cm="1">
        <f t="array" ref="C847">_xlfn.IFS(H847="","",
H847="Mål","Goalkeeper",H847="Forsvar","Defense",H847="Midtbane","Midfield",H847="Angreb","Striker",
H847="Goalkeeper","Goalkeeper",H847="Defense","Defense",H847="Midfield","Midfield",H847="Striker","Striker")</f>
        <v/>
      </c>
      <c r="D847" t="str">
        <f t="shared" si="66"/>
        <v/>
      </c>
      <c r="E847" t="str">
        <f t="shared" si="67"/>
        <v/>
      </c>
    </row>
    <row r="848" spans="1:5" x14ac:dyDescent="0.3">
      <c r="A848" t="str">
        <f t="shared" si="64"/>
        <v/>
      </c>
      <c r="B848" t="str">
        <f t="shared" si="65"/>
        <v/>
      </c>
      <c r="C848" t="str" cm="1">
        <f t="array" ref="C848">_xlfn.IFS(H848="","",
H848="Mål","Goalkeeper",H848="Forsvar","Defense",H848="Midtbane","Midfield",H848="Angreb","Striker",
H848="Goalkeeper","Goalkeeper",H848="Defense","Defense",H848="Midfield","Midfield",H848="Striker","Striker")</f>
        <v/>
      </c>
      <c r="D848" t="str">
        <f t="shared" si="66"/>
        <v/>
      </c>
      <c r="E848" t="str">
        <f t="shared" si="67"/>
        <v/>
      </c>
    </row>
    <row r="849" spans="1:5" x14ac:dyDescent="0.3">
      <c r="A849" t="str">
        <f t="shared" si="64"/>
        <v/>
      </c>
      <c r="B849" t="str">
        <f t="shared" si="65"/>
        <v/>
      </c>
      <c r="C849" t="str" cm="1">
        <f t="array" ref="C849">_xlfn.IFS(H849="","",
H849="Mål","Goalkeeper",H849="Forsvar","Defense",H849="Midtbane","Midfield",H849="Angreb","Striker",
H849="Goalkeeper","Goalkeeper",H849="Defense","Defense",H849="Midfield","Midfield",H849="Striker","Striker")</f>
        <v/>
      </c>
      <c r="D849" t="str">
        <f t="shared" si="66"/>
        <v/>
      </c>
      <c r="E849" t="str">
        <f t="shared" si="67"/>
        <v/>
      </c>
    </row>
    <row r="850" spans="1:5" x14ac:dyDescent="0.3">
      <c r="A850" t="str">
        <f t="shared" si="64"/>
        <v/>
      </c>
      <c r="B850" t="str">
        <f t="shared" si="65"/>
        <v/>
      </c>
      <c r="C850" t="str" cm="1">
        <f t="array" ref="C850">_xlfn.IFS(H850="","",
H850="Mål","Goalkeeper",H850="Forsvar","Defense",H850="Midtbane","Midfield",H850="Angreb","Striker",
H850="Goalkeeper","Goalkeeper",H850="Defense","Defense",H850="Midfield","Midfield",H850="Striker","Striker")</f>
        <v/>
      </c>
      <c r="D850" t="str">
        <f t="shared" si="66"/>
        <v/>
      </c>
      <c r="E850" t="str">
        <f t="shared" si="67"/>
        <v/>
      </c>
    </row>
    <row r="851" spans="1:5" x14ac:dyDescent="0.3">
      <c r="A851" t="str">
        <f t="shared" si="64"/>
        <v/>
      </c>
      <c r="B851" t="str">
        <f t="shared" si="65"/>
        <v/>
      </c>
      <c r="C851" t="str" cm="1">
        <f t="array" ref="C851">_xlfn.IFS(H851="","",
H851="Mål","Goalkeeper",H851="Forsvar","Defense",H851="Midtbane","Midfield",H851="Angreb","Striker",
H851="Goalkeeper","Goalkeeper",H851="Defense","Defense",H851="Midfield","Midfield",H851="Striker","Striker")</f>
        <v/>
      </c>
      <c r="D851" t="str">
        <f t="shared" si="66"/>
        <v/>
      </c>
      <c r="E851" t="str">
        <f t="shared" si="67"/>
        <v/>
      </c>
    </row>
    <row r="852" spans="1:5" x14ac:dyDescent="0.3">
      <c r="A852" t="str">
        <f t="shared" si="64"/>
        <v/>
      </c>
      <c r="B852" t="str">
        <f t="shared" si="65"/>
        <v/>
      </c>
      <c r="C852" t="str" cm="1">
        <f t="array" ref="C852">_xlfn.IFS(H852="","",
H852="Mål","Goalkeeper",H852="Forsvar","Defense",H852="Midtbane","Midfield",H852="Angreb","Striker",
H852="Goalkeeper","Goalkeeper",H852="Defense","Defense",H852="Midfield","Midfield",H852="Striker","Striker")</f>
        <v/>
      </c>
      <c r="D852" t="str">
        <f t="shared" si="66"/>
        <v/>
      </c>
      <c r="E852" t="str">
        <f t="shared" si="67"/>
        <v/>
      </c>
    </row>
    <row r="853" spans="1:5" x14ac:dyDescent="0.3">
      <c r="A853" t="str">
        <f t="shared" si="64"/>
        <v/>
      </c>
      <c r="B853" t="str">
        <f t="shared" si="65"/>
        <v/>
      </c>
      <c r="C853" t="str" cm="1">
        <f t="array" ref="C853">_xlfn.IFS(H853="","",
H853="Mål","Goalkeeper",H853="Forsvar","Defense",H853="Midtbane","Midfield",H853="Angreb","Striker",
H853="Goalkeeper","Goalkeeper",H853="Defense","Defense",H853="Midfield","Midfield",H853="Striker","Striker")</f>
        <v/>
      </c>
      <c r="D853" t="str">
        <f t="shared" si="66"/>
        <v/>
      </c>
      <c r="E853" t="str">
        <f t="shared" si="67"/>
        <v/>
      </c>
    </row>
    <row r="854" spans="1:5" x14ac:dyDescent="0.3">
      <c r="A854" t="str">
        <f t="shared" si="64"/>
        <v/>
      </c>
      <c r="B854" t="str">
        <f t="shared" si="65"/>
        <v/>
      </c>
      <c r="C854" t="str" cm="1">
        <f t="array" ref="C854">_xlfn.IFS(H854="","",
H854="Mål","Goalkeeper",H854="Forsvar","Defense",H854="Midtbane","Midfield",H854="Angreb","Striker",
H854="Goalkeeper","Goalkeeper",H854="Defense","Defense",H854="Midfield","Midfield",H854="Striker","Striker")</f>
        <v/>
      </c>
      <c r="D854" t="str">
        <f t="shared" si="66"/>
        <v/>
      </c>
      <c r="E854" t="str">
        <f t="shared" si="67"/>
        <v/>
      </c>
    </row>
    <row r="855" spans="1:5" x14ac:dyDescent="0.3">
      <c r="A855" t="str">
        <f t="shared" si="64"/>
        <v/>
      </c>
      <c r="B855" t="str">
        <f t="shared" si="65"/>
        <v/>
      </c>
      <c r="C855" t="str" cm="1">
        <f t="array" ref="C855">_xlfn.IFS(H855="","",
H855="Mål","Goalkeeper",H855="Forsvar","Defense",H855="Midtbane","Midfield",H855="Angreb","Striker",
H855="Goalkeeper","Goalkeeper",H855="Defense","Defense",H855="Midfield","Midfield",H855="Striker","Striker")</f>
        <v/>
      </c>
      <c r="D855" t="str">
        <f t="shared" si="66"/>
        <v/>
      </c>
      <c r="E855" t="str">
        <f t="shared" si="67"/>
        <v/>
      </c>
    </row>
    <row r="856" spans="1:5" x14ac:dyDescent="0.3">
      <c r="A856" t="str">
        <f t="shared" si="64"/>
        <v/>
      </c>
      <c r="B856" t="str">
        <f t="shared" si="65"/>
        <v/>
      </c>
      <c r="C856" t="str" cm="1">
        <f t="array" ref="C856">_xlfn.IFS(H856="","",
H856="Mål","Goalkeeper",H856="Forsvar","Defense",H856="Midtbane","Midfield",H856="Angreb","Striker",
H856="Goalkeeper","Goalkeeper",H856="Defense","Defense",H856="Midfield","Midfield",H856="Striker","Striker")</f>
        <v/>
      </c>
      <c r="D856" t="str">
        <f t="shared" si="66"/>
        <v/>
      </c>
      <c r="E856" t="str">
        <f t="shared" si="67"/>
        <v/>
      </c>
    </row>
    <row r="857" spans="1:5" x14ac:dyDescent="0.3">
      <c r="A857" t="str">
        <f t="shared" si="64"/>
        <v/>
      </c>
      <c r="B857" t="str">
        <f t="shared" si="65"/>
        <v/>
      </c>
      <c r="C857" t="str" cm="1">
        <f t="array" ref="C857">_xlfn.IFS(H857="","",
H857="Mål","Goalkeeper",H857="Forsvar","Defense",H857="Midtbane","Midfield",H857="Angreb","Striker",
H857="Goalkeeper","Goalkeeper",H857="Defense","Defense",H857="Midfield","Midfield",H857="Striker","Striker")</f>
        <v/>
      </c>
      <c r="D857" t="str">
        <f t="shared" si="66"/>
        <v/>
      </c>
      <c r="E857" t="str">
        <f t="shared" si="67"/>
        <v/>
      </c>
    </row>
    <row r="858" spans="1:5" x14ac:dyDescent="0.3">
      <c r="A858" t="str">
        <f t="shared" si="64"/>
        <v/>
      </c>
      <c r="B858" t="str">
        <f t="shared" si="65"/>
        <v/>
      </c>
      <c r="C858" t="str" cm="1">
        <f t="array" ref="C858">_xlfn.IFS(H858="","",
H858="Mål","Goalkeeper",H858="Forsvar","Defense",H858="Midtbane","Midfield",H858="Angreb","Striker",
H858="Goalkeeper","Goalkeeper",H858="Defense","Defense",H858="Midfield","Midfield",H858="Striker","Striker")</f>
        <v/>
      </c>
      <c r="D858" t="str">
        <f t="shared" si="66"/>
        <v/>
      </c>
      <c r="E858" t="str">
        <f t="shared" si="67"/>
        <v/>
      </c>
    </row>
    <row r="859" spans="1:5" x14ac:dyDescent="0.3">
      <c r="A859" t="str">
        <f t="shared" si="64"/>
        <v/>
      </c>
      <c r="B859" t="str">
        <f t="shared" si="65"/>
        <v/>
      </c>
      <c r="C859" t="str" cm="1">
        <f t="array" ref="C859">_xlfn.IFS(H859="","",
H859="Mål","Goalkeeper",H859="Forsvar","Defense",H859="Midtbane","Midfield",H859="Angreb","Striker",
H859="Goalkeeper","Goalkeeper",H859="Defense","Defense",H859="Midfield","Midfield",H859="Striker","Striker")</f>
        <v/>
      </c>
      <c r="D859" t="str">
        <f t="shared" si="66"/>
        <v/>
      </c>
      <c r="E859" t="str">
        <f t="shared" si="67"/>
        <v/>
      </c>
    </row>
    <row r="860" spans="1:5" x14ac:dyDescent="0.3">
      <c r="A860" t="str">
        <f t="shared" si="64"/>
        <v/>
      </c>
      <c r="B860" t="str">
        <f t="shared" si="65"/>
        <v/>
      </c>
      <c r="C860" t="str" cm="1">
        <f t="array" ref="C860">_xlfn.IFS(H860="","",
H860="Mål","Goalkeeper",H860="Forsvar","Defense",H860="Midtbane","Midfield",H860="Angreb","Striker",
H860="Goalkeeper","Goalkeeper",H860="Defense","Defense",H860="Midfield","Midfield",H860="Striker","Striker")</f>
        <v/>
      </c>
      <c r="D860" t="str">
        <f t="shared" si="66"/>
        <v/>
      </c>
      <c r="E860" t="str">
        <f t="shared" si="67"/>
        <v/>
      </c>
    </row>
    <row r="861" spans="1:5" x14ac:dyDescent="0.3">
      <c r="A861" t="str">
        <f t="shared" si="64"/>
        <v/>
      </c>
      <c r="B861" t="str">
        <f t="shared" si="65"/>
        <v/>
      </c>
      <c r="C861" t="str" cm="1">
        <f t="array" ref="C861">_xlfn.IFS(H861="","",
H861="Mål","Goalkeeper",H861="Forsvar","Defense",H861="Midtbane","Midfield",H861="Angreb","Striker",
H861="Goalkeeper","Goalkeeper",H861="Defense","Defense",H861="Midfield","Midfield",H861="Striker","Striker")</f>
        <v/>
      </c>
      <c r="D861" t="str">
        <f t="shared" si="66"/>
        <v/>
      </c>
      <c r="E861" t="str">
        <f t="shared" si="67"/>
        <v/>
      </c>
    </row>
    <row r="862" spans="1:5" x14ac:dyDescent="0.3">
      <c r="A862" t="str">
        <f t="shared" si="64"/>
        <v/>
      </c>
      <c r="B862" t="str">
        <f t="shared" si="65"/>
        <v/>
      </c>
      <c r="C862" t="str" cm="1">
        <f t="array" ref="C862">_xlfn.IFS(H862="","",
H862="Mål","Goalkeeper",H862="Forsvar","Defense",H862="Midtbane","Midfield",H862="Angreb","Striker",
H862="Goalkeeper","Goalkeeper",H862="Defense","Defense",H862="Midfield","Midfield",H862="Striker","Striker")</f>
        <v/>
      </c>
      <c r="D862" t="str">
        <f t="shared" si="66"/>
        <v/>
      </c>
      <c r="E862" t="str">
        <f t="shared" si="67"/>
        <v/>
      </c>
    </row>
    <row r="863" spans="1:5" x14ac:dyDescent="0.3">
      <c r="A863" t="str">
        <f t="shared" si="64"/>
        <v/>
      </c>
      <c r="B863" t="str">
        <f t="shared" si="65"/>
        <v/>
      </c>
      <c r="C863" t="str" cm="1">
        <f t="array" ref="C863">_xlfn.IFS(H863="","",
H863="Mål","Goalkeeper",H863="Forsvar","Defense",H863="Midtbane","Midfield",H863="Angreb","Striker",
H863="Goalkeeper","Goalkeeper",H863="Defense","Defense",H863="Midfield","Midfield",H863="Striker","Striker")</f>
        <v/>
      </c>
      <c r="D863" t="str">
        <f t="shared" si="66"/>
        <v/>
      </c>
      <c r="E863" t="str">
        <f t="shared" si="67"/>
        <v/>
      </c>
    </row>
    <row r="864" spans="1:5" x14ac:dyDescent="0.3">
      <c r="A864" t="str">
        <f t="shared" si="64"/>
        <v/>
      </c>
      <c r="B864" t="str">
        <f t="shared" si="65"/>
        <v/>
      </c>
      <c r="C864" t="str" cm="1">
        <f t="array" ref="C864">_xlfn.IFS(H864="","",
H864="Mål","Goalkeeper",H864="Forsvar","Defense",H864="Midtbane","Midfield",H864="Angreb","Striker",
H864="Goalkeeper","Goalkeeper",H864="Defense","Defense",H864="Midfield","Midfield",H864="Striker","Striker")</f>
        <v/>
      </c>
      <c r="D864" t="str">
        <f t="shared" si="66"/>
        <v/>
      </c>
      <c r="E864" t="str">
        <f t="shared" si="67"/>
        <v/>
      </c>
    </row>
    <row r="865" spans="1:5" x14ac:dyDescent="0.3">
      <c r="A865" t="str">
        <f t="shared" si="64"/>
        <v/>
      </c>
      <c r="B865" t="str">
        <f t="shared" si="65"/>
        <v/>
      </c>
      <c r="C865" t="str" cm="1">
        <f t="array" ref="C865">_xlfn.IFS(H865="","",
H865="Mål","Goalkeeper",H865="Forsvar","Defense",H865="Midtbane","Midfield",H865="Angreb","Striker",
H865="Goalkeeper","Goalkeeper",H865="Defense","Defense",H865="Midfield","Midfield",H865="Striker","Striker")</f>
        <v/>
      </c>
      <c r="D865" t="str">
        <f t="shared" si="66"/>
        <v/>
      </c>
      <c r="E865" t="str">
        <f t="shared" si="67"/>
        <v/>
      </c>
    </row>
    <row r="866" spans="1:5" x14ac:dyDescent="0.3">
      <c r="A866" t="str">
        <f t="shared" si="64"/>
        <v/>
      </c>
      <c r="B866" t="str">
        <f t="shared" si="65"/>
        <v/>
      </c>
      <c r="C866" t="str" cm="1">
        <f t="array" ref="C866">_xlfn.IFS(H866="","",
H866="Mål","Goalkeeper",H866="Forsvar","Defense",H866="Midtbane","Midfield",H866="Angreb","Striker",
H866="Goalkeeper","Goalkeeper",H866="Defense","Defense",H866="Midfield","Midfield",H866="Striker","Striker")</f>
        <v/>
      </c>
      <c r="D866" t="str">
        <f t="shared" si="66"/>
        <v/>
      </c>
      <c r="E866" t="str">
        <f t="shared" si="67"/>
        <v/>
      </c>
    </row>
    <row r="867" spans="1:5" x14ac:dyDescent="0.3">
      <c r="A867" t="str">
        <f t="shared" si="64"/>
        <v/>
      </c>
      <c r="B867" t="str">
        <f t="shared" si="65"/>
        <v/>
      </c>
      <c r="C867" t="str" cm="1">
        <f t="array" ref="C867">_xlfn.IFS(H867="","",
H867="Mål","Goalkeeper",H867="Forsvar","Defense",H867="Midtbane","Midfield",H867="Angreb","Striker",
H867="Goalkeeper","Goalkeeper",H867="Defense","Defense",H867="Midfield","Midfield",H867="Striker","Striker")</f>
        <v/>
      </c>
      <c r="D867" t="str">
        <f t="shared" si="66"/>
        <v/>
      </c>
      <c r="E867" t="str">
        <f t="shared" si="67"/>
        <v/>
      </c>
    </row>
    <row r="868" spans="1:5" x14ac:dyDescent="0.3">
      <c r="A868" t="str">
        <f t="shared" si="64"/>
        <v/>
      </c>
      <c r="B868" t="str">
        <f t="shared" si="65"/>
        <v/>
      </c>
      <c r="C868" t="str" cm="1">
        <f t="array" ref="C868">_xlfn.IFS(H868="","",
H868="Mål","Goalkeeper",H868="Forsvar","Defense",H868="Midtbane","Midfield",H868="Angreb","Striker",
H868="Goalkeeper","Goalkeeper",H868="Defense","Defense",H868="Midfield","Midfield",H868="Striker","Striker")</f>
        <v/>
      </c>
      <c r="D868" t="str">
        <f t="shared" si="66"/>
        <v/>
      </c>
      <c r="E868" t="str">
        <f t="shared" si="67"/>
        <v/>
      </c>
    </row>
    <row r="869" spans="1:5" x14ac:dyDescent="0.3">
      <c r="A869" t="str">
        <f t="shared" si="64"/>
        <v/>
      </c>
      <c r="B869" t="str">
        <f t="shared" si="65"/>
        <v/>
      </c>
      <c r="C869" t="str" cm="1">
        <f t="array" ref="C869">_xlfn.IFS(H869="","",
H869="Mål","Goalkeeper",H869="Forsvar","Defense",H869="Midtbane","Midfield",H869="Angreb","Striker",
H869="Goalkeeper","Goalkeeper",H869="Defense","Defense",H869="Midfield","Midfield",H869="Striker","Striker")</f>
        <v/>
      </c>
      <c r="D869" t="str">
        <f t="shared" si="66"/>
        <v/>
      </c>
      <c r="E869" t="str">
        <f t="shared" si="67"/>
        <v/>
      </c>
    </row>
    <row r="870" spans="1:5" x14ac:dyDescent="0.3">
      <c r="A870" t="str">
        <f t="shared" si="64"/>
        <v/>
      </c>
      <c r="B870" t="str">
        <f t="shared" si="65"/>
        <v/>
      </c>
      <c r="C870" t="str" cm="1">
        <f t="array" ref="C870">_xlfn.IFS(H870="","",
H870="Mål","Goalkeeper",H870="Forsvar","Defense",H870="Midtbane","Midfield",H870="Angreb","Striker",
H870="Goalkeeper","Goalkeeper",H870="Defense","Defense",H870="Midfield","Midfield",H870="Striker","Striker")</f>
        <v/>
      </c>
      <c r="D870" t="str">
        <f t="shared" si="66"/>
        <v/>
      </c>
      <c r="E870" t="str">
        <f t="shared" si="67"/>
        <v/>
      </c>
    </row>
    <row r="871" spans="1:5" x14ac:dyDescent="0.3">
      <c r="A871" t="str">
        <f t="shared" si="64"/>
        <v/>
      </c>
      <c r="B871" t="str">
        <f t="shared" si="65"/>
        <v/>
      </c>
      <c r="C871" t="str" cm="1">
        <f t="array" ref="C871">_xlfn.IFS(H871="","",
H871="Mål","Goalkeeper",H871="Forsvar","Defense",H871="Midtbane","Midfield",H871="Angreb","Striker",
H871="Goalkeeper","Goalkeeper",H871="Defense","Defense",H871="Midfield","Midfield",H871="Striker","Striker")</f>
        <v/>
      </c>
      <c r="D871" t="str">
        <f t="shared" si="66"/>
        <v/>
      </c>
      <c r="E871" t="str">
        <f t="shared" si="67"/>
        <v/>
      </c>
    </row>
    <row r="872" spans="1:5" x14ac:dyDescent="0.3">
      <c r="A872" t="str">
        <f t="shared" si="64"/>
        <v/>
      </c>
      <c r="B872" t="str">
        <f t="shared" si="65"/>
        <v/>
      </c>
      <c r="C872" t="str" cm="1">
        <f t="array" ref="C872">_xlfn.IFS(H872="","",
H872="Mål","Goalkeeper",H872="Forsvar","Defense",H872="Midtbane","Midfield",H872="Angreb","Striker",
H872="Goalkeeper","Goalkeeper",H872="Defense","Defense",H872="Midfield","Midfield",H872="Striker","Striker")</f>
        <v/>
      </c>
      <c r="D872" t="str">
        <f t="shared" si="66"/>
        <v/>
      </c>
      <c r="E872" t="str">
        <f t="shared" si="67"/>
        <v/>
      </c>
    </row>
    <row r="873" spans="1:5" x14ac:dyDescent="0.3">
      <c r="A873" t="str">
        <f t="shared" si="64"/>
        <v/>
      </c>
      <c r="B873" t="str">
        <f t="shared" si="65"/>
        <v/>
      </c>
      <c r="C873" t="str" cm="1">
        <f t="array" ref="C873">_xlfn.IFS(H873="","",
H873="Mål","Goalkeeper",H873="Forsvar","Defense",H873="Midtbane","Midfield",H873="Angreb","Striker",
H873="Goalkeeper","Goalkeeper",H873="Defense","Defense",H873="Midfield","Midfield",H873="Striker","Striker")</f>
        <v/>
      </c>
      <c r="D873" t="str">
        <f t="shared" si="66"/>
        <v/>
      </c>
      <c r="E873" t="str">
        <f t="shared" si="67"/>
        <v/>
      </c>
    </row>
    <row r="874" spans="1:5" x14ac:dyDescent="0.3">
      <c r="A874" t="str">
        <f t="shared" si="64"/>
        <v/>
      </c>
      <c r="B874" t="str">
        <f t="shared" si="65"/>
        <v/>
      </c>
      <c r="C874" t="str" cm="1">
        <f t="array" ref="C874">_xlfn.IFS(H874="","",
H874="Mål","Goalkeeper",H874="Forsvar","Defense",H874="Midtbane","Midfield",H874="Angreb","Striker",
H874="Goalkeeper","Goalkeeper",H874="Defense","Defense",H874="Midfield","Midfield",H874="Striker","Striker")</f>
        <v/>
      </c>
      <c r="D874" t="str">
        <f t="shared" si="66"/>
        <v/>
      </c>
      <c r="E874" t="str">
        <f t="shared" si="67"/>
        <v/>
      </c>
    </row>
    <row r="875" spans="1:5" x14ac:dyDescent="0.3">
      <c r="A875" t="str">
        <f t="shared" si="64"/>
        <v/>
      </c>
      <c r="B875" t="str">
        <f t="shared" si="65"/>
        <v/>
      </c>
      <c r="C875" t="str" cm="1">
        <f t="array" ref="C875">_xlfn.IFS(H875="","",
H875="Mål","Goalkeeper",H875="Forsvar","Defense",H875="Midtbane","Midfield",H875="Angreb","Striker",
H875="Goalkeeper","Goalkeeper",H875="Defense","Defense",H875="Midfield","Midfield",H875="Striker","Striker")</f>
        <v/>
      </c>
      <c r="D875" t="str">
        <f t="shared" si="66"/>
        <v/>
      </c>
      <c r="E875" t="str">
        <f t="shared" si="67"/>
        <v/>
      </c>
    </row>
    <row r="876" spans="1:5" x14ac:dyDescent="0.3">
      <c r="A876" t="str">
        <f t="shared" si="64"/>
        <v/>
      </c>
      <c r="B876" t="str">
        <f t="shared" si="65"/>
        <v/>
      </c>
      <c r="C876" t="str" cm="1">
        <f t="array" ref="C876">_xlfn.IFS(H876="","",
H876="Mål","Goalkeeper",H876="Forsvar","Defense",H876="Midtbane","Midfield",H876="Angreb","Striker",
H876="Goalkeeper","Goalkeeper",H876="Defense","Defense",H876="Midfield","Midfield",H876="Striker","Striker")</f>
        <v/>
      </c>
      <c r="D876" t="str">
        <f t="shared" si="66"/>
        <v/>
      </c>
      <c r="E876" t="str">
        <f t="shared" si="67"/>
        <v/>
      </c>
    </row>
    <row r="877" spans="1:5" x14ac:dyDescent="0.3">
      <c r="A877" t="str">
        <f t="shared" si="64"/>
        <v/>
      </c>
      <c r="B877" t="str">
        <f t="shared" si="65"/>
        <v/>
      </c>
      <c r="C877" t="str" cm="1">
        <f t="array" ref="C877">_xlfn.IFS(H877="","",
H877="Mål","Goalkeeper",H877="Forsvar","Defense",H877="Midtbane","Midfield",H877="Angreb","Striker",
H877="Goalkeeper","Goalkeeper",H877="Defense","Defense",H877="Midfield","Midfield",H877="Striker","Striker")</f>
        <v/>
      </c>
      <c r="D877" t="str">
        <f t="shared" si="66"/>
        <v/>
      </c>
      <c r="E877" t="str">
        <f t="shared" si="67"/>
        <v/>
      </c>
    </row>
    <row r="878" spans="1:5" x14ac:dyDescent="0.3">
      <c r="A878" t="str">
        <f t="shared" si="64"/>
        <v/>
      </c>
      <c r="B878" t="str">
        <f t="shared" si="65"/>
        <v/>
      </c>
      <c r="C878" t="str" cm="1">
        <f t="array" ref="C878">_xlfn.IFS(H878="","",
H878="Mål","Goalkeeper",H878="Forsvar","Defense",H878="Midtbane","Midfield",H878="Angreb","Striker",
H878="Goalkeeper","Goalkeeper",H878="Defense","Defense",H878="Midfield","Midfield",H878="Striker","Striker")</f>
        <v/>
      </c>
      <c r="D878" t="str">
        <f t="shared" si="66"/>
        <v/>
      </c>
      <c r="E878" t="str">
        <f t="shared" si="67"/>
        <v/>
      </c>
    </row>
    <row r="879" spans="1:5" x14ac:dyDescent="0.3">
      <c r="A879" t="str">
        <f t="shared" si="64"/>
        <v/>
      </c>
      <c r="B879" t="str">
        <f t="shared" si="65"/>
        <v/>
      </c>
      <c r="C879" t="str" cm="1">
        <f t="array" ref="C879">_xlfn.IFS(H879="","",
H879="Mål","Goalkeeper",H879="Forsvar","Defense",H879="Midtbane","Midfield",H879="Angreb","Striker",
H879="Goalkeeper","Goalkeeper",H879="Defense","Defense",H879="Midfield","Midfield",H879="Striker","Striker")</f>
        <v/>
      </c>
      <c r="D879" t="str">
        <f t="shared" si="66"/>
        <v/>
      </c>
      <c r="E879" t="str">
        <f t="shared" si="67"/>
        <v/>
      </c>
    </row>
    <row r="880" spans="1:5" x14ac:dyDescent="0.3">
      <c r="A880" t="str">
        <f t="shared" si="64"/>
        <v/>
      </c>
      <c r="B880" t="str">
        <f t="shared" si="65"/>
        <v/>
      </c>
      <c r="C880" t="str" cm="1">
        <f t="array" ref="C880">_xlfn.IFS(H880="","",
H880="Mål","Goalkeeper",H880="Forsvar","Defense",H880="Midtbane","Midfield",H880="Angreb","Striker",
H880="Goalkeeper","Goalkeeper",H880="Defense","Defense",H880="Midfield","Midfield",H880="Striker","Striker")</f>
        <v/>
      </c>
      <c r="D880" t="str">
        <f t="shared" si="66"/>
        <v/>
      </c>
      <c r="E880" t="str">
        <f t="shared" si="67"/>
        <v/>
      </c>
    </row>
    <row r="881" spans="1:5" x14ac:dyDescent="0.3">
      <c r="A881" t="str">
        <f t="shared" si="64"/>
        <v/>
      </c>
      <c r="B881" t="str">
        <f t="shared" si="65"/>
        <v/>
      </c>
      <c r="C881" t="str" cm="1">
        <f t="array" ref="C881">_xlfn.IFS(H881="","",
H881="Mål","Goalkeeper",H881="Forsvar","Defense",H881="Midtbane","Midfield",H881="Angreb","Striker",
H881="Goalkeeper","Goalkeeper",H881="Defense","Defense",H881="Midfield","Midfield",H881="Striker","Striker")</f>
        <v/>
      </c>
      <c r="D881" t="str">
        <f t="shared" si="66"/>
        <v/>
      </c>
      <c r="E881" t="str">
        <f t="shared" si="67"/>
        <v/>
      </c>
    </row>
    <row r="882" spans="1:5" x14ac:dyDescent="0.3">
      <c r="A882" t="str">
        <f t="shared" si="64"/>
        <v/>
      </c>
      <c r="B882" t="str">
        <f t="shared" si="65"/>
        <v/>
      </c>
      <c r="C882" t="str" cm="1">
        <f t="array" ref="C882">_xlfn.IFS(H882="","",
H882="Mål","Goalkeeper",H882="Forsvar","Defense",H882="Midtbane","Midfield",H882="Angreb","Striker",
H882="Goalkeeper","Goalkeeper",H882="Defense","Defense",H882="Midfield","Midfield",H882="Striker","Striker")</f>
        <v/>
      </c>
      <c r="D882" t="str">
        <f t="shared" si="66"/>
        <v/>
      </c>
      <c r="E882" t="str">
        <f t="shared" si="67"/>
        <v/>
      </c>
    </row>
    <row r="883" spans="1:5" x14ac:dyDescent="0.3">
      <c r="A883" t="str">
        <f t="shared" si="64"/>
        <v/>
      </c>
      <c r="B883" t="str">
        <f t="shared" si="65"/>
        <v/>
      </c>
      <c r="C883" t="str" cm="1">
        <f t="array" ref="C883">_xlfn.IFS(H883="","",
H883="Mål","Goalkeeper",H883="Forsvar","Defense",H883="Midtbane","Midfield",H883="Angreb","Striker",
H883="Goalkeeper","Goalkeeper",H883="Defense","Defense",H883="Midfield","Midfield",H883="Striker","Striker")</f>
        <v/>
      </c>
      <c r="D883" t="str">
        <f t="shared" si="66"/>
        <v/>
      </c>
      <c r="E883" t="str">
        <f t="shared" si="67"/>
        <v/>
      </c>
    </row>
    <row r="884" spans="1:5" x14ac:dyDescent="0.3">
      <c r="A884" t="str">
        <f t="shared" si="64"/>
        <v/>
      </c>
      <c r="B884" t="str">
        <f t="shared" si="65"/>
        <v/>
      </c>
      <c r="C884" t="str" cm="1">
        <f t="array" ref="C884">_xlfn.IFS(H884="","",
H884="Mål","Goalkeeper",H884="Forsvar","Defense",H884="Midtbane","Midfield",H884="Angreb","Striker",
H884="Goalkeeper","Goalkeeper",H884="Defense","Defense",H884="Midfield","Midfield",H884="Striker","Striker")</f>
        <v/>
      </c>
      <c r="D884" t="str">
        <f t="shared" si="66"/>
        <v/>
      </c>
      <c r="E884" t="str">
        <f t="shared" si="67"/>
        <v/>
      </c>
    </row>
    <row r="885" spans="1:5" x14ac:dyDescent="0.3">
      <c r="A885" t="str">
        <f t="shared" si="64"/>
        <v/>
      </c>
      <c r="B885" t="str">
        <f t="shared" si="65"/>
        <v/>
      </c>
      <c r="C885" t="str" cm="1">
        <f t="array" ref="C885">_xlfn.IFS(H885="","",
H885="Mål","Goalkeeper",H885="Forsvar","Defense",H885="Midtbane","Midfield",H885="Angreb","Striker",
H885="Goalkeeper","Goalkeeper",H885="Defense","Defense",H885="Midfield","Midfield",H885="Striker","Striker")</f>
        <v/>
      </c>
      <c r="D885" t="str">
        <f t="shared" si="66"/>
        <v/>
      </c>
      <c r="E885" t="str">
        <f t="shared" si="67"/>
        <v/>
      </c>
    </row>
    <row r="886" spans="1:5" x14ac:dyDescent="0.3">
      <c r="A886" t="str">
        <f t="shared" si="64"/>
        <v/>
      </c>
      <c r="B886" t="str">
        <f t="shared" si="65"/>
        <v/>
      </c>
      <c r="C886" t="str" cm="1">
        <f t="array" ref="C886">_xlfn.IFS(H886="","",
H886="Mål","Goalkeeper",H886="Forsvar","Defense",H886="Midtbane","Midfield",H886="Angreb","Striker",
H886="Goalkeeper","Goalkeeper",H886="Defense","Defense",H886="Midfield","Midfield",H886="Striker","Striker")</f>
        <v/>
      </c>
      <c r="D886" t="str">
        <f t="shared" si="66"/>
        <v/>
      </c>
      <c r="E886" t="str">
        <f t="shared" si="67"/>
        <v/>
      </c>
    </row>
    <row r="887" spans="1:5" x14ac:dyDescent="0.3">
      <c r="A887" t="str">
        <f t="shared" si="64"/>
        <v/>
      </c>
      <c r="B887" t="str">
        <f t="shared" si="65"/>
        <v/>
      </c>
      <c r="C887" t="str" cm="1">
        <f t="array" ref="C887">_xlfn.IFS(H887="","",
H887="Mål","Goalkeeper",H887="Forsvar","Defense",H887="Midtbane","Midfield",H887="Angreb","Striker",
H887="Goalkeeper","Goalkeeper",H887="Defense","Defense",H887="Midfield","Midfield",H887="Striker","Striker")</f>
        <v/>
      </c>
      <c r="D887" t="str">
        <f t="shared" si="66"/>
        <v/>
      </c>
      <c r="E887" t="str">
        <f t="shared" si="67"/>
        <v/>
      </c>
    </row>
    <row r="888" spans="1:5" x14ac:dyDescent="0.3">
      <c r="A888" t="str">
        <f t="shared" si="64"/>
        <v/>
      </c>
      <c r="B888" t="str">
        <f t="shared" si="65"/>
        <v/>
      </c>
      <c r="C888" t="str" cm="1">
        <f t="array" ref="C888">_xlfn.IFS(H888="","",
H888="Mål","Goalkeeper",H888="Forsvar","Defense",H888="Midtbane","Midfield",H888="Angreb","Striker",
H888="Goalkeeper","Goalkeeper",H888="Defense","Defense",H888="Midfield","Midfield",H888="Striker","Striker")</f>
        <v/>
      </c>
      <c r="D888" t="str">
        <f t="shared" si="66"/>
        <v/>
      </c>
      <c r="E888" t="str">
        <f t="shared" si="67"/>
        <v/>
      </c>
    </row>
    <row r="889" spans="1:5" x14ac:dyDescent="0.3">
      <c r="A889" t="str">
        <f t="shared" si="64"/>
        <v/>
      </c>
      <c r="B889" t="str">
        <f t="shared" si="65"/>
        <v/>
      </c>
      <c r="C889" t="str" cm="1">
        <f t="array" ref="C889">_xlfn.IFS(H889="","",
H889="Mål","Goalkeeper",H889="Forsvar","Defense",H889="Midtbane","Midfield",H889="Angreb","Striker",
H889="Goalkeeper","Goalkeeper",H889="Defense","Defense",H889="Midfield","Midfield",H889="Striker","Striker")</f>
        <v/>
      </c>
      <c r="D889" t="str">
        <f t="shared" si="66"/>
        <v/>
      </c>
      <c r="E889" t="str">
        <f t="shared" si="67"/>
        <v/>
      </c>
    </row>
    <row r="890" spans="1:5" x14ac:dyDescent="0.3">
      <c r="A890" t="str">
        <f t="shared" si="64"/>
        <v/>
      </c>
      <c r="B890" t="str">
        <f t="shared" si="65"/>
        <v/>
      </c>
      <c r="C890" t="str" cm="1">
        <f t="array" ref="C890">_xlfn.IFS(H890="","",
H890="Mål","Goalkeeper",H890="Forsvar","Defense",H890="Midtbane","Midfield",H890="Angreb","Striker",
H890="Goalkeeper","Goalkeeper",H890="Defense","Defense",H890="Midfield","Midfield",H890="Striker","Striker")</f>
        <v/>
      </c>
      <c r="D890" t="str">
        <f t="shared" si="66"/>
        <v/>
      </c>
      <c r="E890" t="str">
        <f t="shared" si="67"/>
        <v/>
      </c>
    </row>
    <row r="891" spans="1:5" x14ac:dyDescent="0.3">
      <c r="A891" t="str">
        <f t="shared" si="64"/>
        <v/>
      </c>
      <c r="B891" t="str">
        <f t="shared" si="65"/>
        <v/>
      </c>
      <c r="C891" t="str" cm="1">
        <f t="array" ref="C891">_xlfn.IFS(H891="","",
H891="Mål","Goalkeeper",H891="Forsvar","Defense",H891="Midtbane","Midfield",H891="Angreb","Striker",
H891="Goalkeeper","Goalkeeper",H891="Defense","Defense",H891="Midfield","Midfield",H891="Striker","Striker")</f>
        <v/>
      </c>
      <c r="D891" t="str">
        <f t="shared" si="66"/>
        <v/>
      </c>
      <c r="E891" t="str">
        <f t="shared" si="67"/>
        <v/>
      </c>
    </row>
    <row r="892" spans="1:5" x14ac:dyDescent="0.3">
      <c r="A892" t="str">
        <f t="shared" si="64"/>
        <v/>
      </c>
      <c r="B892" t="str">
        <f t="shared" si="65"/>
        <v/>
      </c>
      <c r="C892" t="str" cm="1">
        <f t="array" ref="C892">_xlfn.IFS(H892="","",
H892="Mål","Goalkeeper",H892="Forsvar","Defense",H892="Midtbane","Midfield",H892="Angreb","Striker",
H892="Goalkeeper","Goalkeeper",H892="Defense","Defense",H892="Midfield","Midfield",H892="Striker","Striker")</f>
        <v/>
      </c>
      <c r="D892" t="str">
        <f t="shared" si="66"/>
        <v/>
      </c>
      <c r="E892" t="str">
        <f t="shared" si="67"/>
        <v/>
      </c>
    </row>
    <row r="893" spans="1:5" x14ac:dyDescent="0.3">
      <c r="A893" t="str">
        <f t="shared" si="64"/>
        <v/>
      </c>
      <c r="B893" t="str">
        <f t="shared" si="65"/>
        <v/>
      </c>
      <c r="C893" t="str" cm="1">
        <f t="array" ref="C893">_xlfn.IFS(H893="","",
H893="Mål","Goalkeeper",H893="Forsvar","Defense",H893="Midtbane","Midfield",H893="Angreb","Striker",
H893="Goalkeeper","Goalkeeper",H893="Defense","Defense",H893="Midfield","Midfield",H893="Striker","Striker")</f>
        <v/>
      </c>
      <c r="D893" t="str">
        <f t="shared" si="66"/>
        <v/>
      </c>
      <c r="E893" t="str">
        <f t="shared" si="67"/>
        <v/>
      </c>
    </row>
    <row r="894" spans="1:5" x14ac:dyDescent="0.3">
      <c r="A894" t="str">
        <f t="shared" si="64"/>
        <v/>
      </c>
      <c r="B894" t="str">
        <f t="shared" si="65"/>
        <v/>
      </c>
      <c r="C894" t="str" cm="1">
        <f t="array" ref="C894">_xlfn.IFS(H894="","",
H894="Mål","Goalkeeper",H894="Forsvar","Defense",H894="Midtbane","Midfield",H894="Angreb","Striker",
H894="Goalkeeper","Goalkeeper",H894="Defense","Defense",H894="Midfield","Midfield",H894="Striker","Striker")</f>
        <v/>
      </c>
      <c r="D894" t="str">
        <f t="shared" si="66"/>
        <v/>
      </c>
      <c r="E894" t="str">
        <f t="shared" si="67"/>
        <v/>
      </c>
    </row>
    <row r="895" spans="1:5" x14ac:dyDescent="0.3">
      <c r="A895" t="str">
        <f t="shared" si="64"/>
        <v/>
      </c>
      <c r="B895" t="str">
        <f t="shared" si="65"/>
        <v/>
      </c>
      <c r="C895" t="str" cm="1">
        <f t="array" ref="C895">_xlfn.IFS(H895="","",
H895="Mål","Goalkeeper",H895="Forsvar","Defense",H895="Midtbane","Midfield",H895="Angreb","Striker",
H895="Goalkeeper","Goalkeeper",H895="Defense","Defense",H895="Midfield","Midfield",H895="Striker","Striker")</f>
        <v/>
      </c>
      <c r="D895" t="str">
        <f t="shared" si="66"/>
        <v/>
      </c>
      <c r="E895" t="str">
        <f t="shared" si="67"/>
        <v/>
      </c>
    </row>
    <row r="896" spans="1:5" x14ac:dyDescent="0.3">
      <c r="A896" t="str">
        <f t="shared" si="64"/>
        <v/>
      </c>
      <c r="B896" t="str">
        <f t="shared" si="65"/>
        <v/>
      </c>
      <c r="C896" t="str" cm="1">
        <f t="array" ref="C896">_xlfn.IFS(H896="","",
H896="Mål","Goalkeeper",H896="Forsvar","Defense",H896="Midtbane","Midfield",H896="Angreb","Striker",
H896="Goalkeeper","Goalkeeper",H896="Defense","Defense",H896="Midfield","Midfield",H896="Striker","Striker")</f>
        <v/>
      </c>
      <c r="D896" t="str">
        <f t="shared" si="66"/>
        <v/>
      </c>
      <c r="E896" t="str">
        <f t="shared" si="67"/>
        <v/>
      </c>
    </row>
    <row r="897" spans="1:5" x14ac:dyDescent="0.3">
      <c r="A897" t="str">
        <f t="shared" si="64"/>
        <v/>
      </c>
      <c r="B897" t="str">
        <f t="shared" si="65"/>
        <v/>
      </c>
      <c r="C897" t="str" cm="1">
        <f t="array" ref="C897">_xlfn.IFS(H897="","",
H897="Mål","Goalkeeper",H897="Forsvar","Defense",H897="Midtbane","Midfield",H897="Angreb","Striker",
H897="Goalkeeper","Goalkeeper",H897="Defense","Defense",H897="Midfield","Midfield",H897="Striker","Striker")</f>
        <v/>
      </c>
      <c r="D897" t="str">
        <f t="shared" si="66"/>
        <v/>
      </c>
      <c r="E897" t="str">
        <f t="shared" si="67"/>
        <v/>
      </c>
    </row>
    <row r="898" spans="1:5" x14ac:dyDescent="0.3">
      <c r="A898" t="str">
        <f t="shared" si="64"/>
        <v/>
      </c>
      <c r="B898" t="str">
        <f t="shared" si="65"/>
        <v/>
      </c>
      <c r="C898" t="str" cm="1">
        <f t="array" ref="C898">_xlfn.IFS(H898="","",
H898="Mål","Goalkeeper",H898="Forsvar","Defense",H898="Midtbane","Midfield",H898="Angreb","Striker",
H898="Goalkeeper","Goalkeeper",H898="Defense","Defense",H898="Midfield","Midfield",H898="Striker","Striker")</f>
        <v/>
      </c>
      <c r="D898" t="str">
        <f t="shared" si="66"/>
        <v/>
      </c>
      <c r="E898" t="str">
        <f t="shared" si="67"/>
        <v/>
      </c>
    </row>
    <row r="899" spans="1:5" x14ac:dyDescent="0.3">
      <c r="A899" t="str">
        <f t="shared" ref="A899:A962" si="68">IF(F899&lt;&gt;"",F899,"")</f>
        <v/>
      </c>
      <c r="B899" t="str">
        <f t="shared" ref="B899:B962" si="69">IF(G899&lt;&gt;"",G899,"")</f>
        <v/>
      </c>
      <c r="C899" t="str" cm="1">
        <f t="array" ref="C899">_xlfn.IFS(H899="","",
H899="Mål","Goalkeeper",H899="Forsvar","Defense",H899="Midtbane","Midfield",H899="Angreb","Striker",
H899="Goalkeeper","Goalkeeper",H899="Defense","Defense",H899="Midfield","Midfield",H899="Striker","Striker")</f>
        <v/>
      </c>
      <c r="D899" t="str">
        <f t="shared" ref="D899:D962" si="70">IF(I899&lt;&gt;"",I899,"")</f>
        <v/>
      </c>
      <c r="E899" t="str">
        <f t="shared" ref="E899:E962" si="71">IF(J899&lt;&gt;"",J899,"")</f>
        <v/>
      </c>
    </row>
    <row r="900" spans="1:5" x14ac:dyDescent="0.3">
      <c r="A900" t="str">
        <f t="shared" si="68"/>
        <v/>
      </c>
      <c r="B900" t="str">
        <f t="shared" si="69"/>
        <v/>
      </c>
      <c r="C900" t="str" cm="1">
        <f t="array" ref="C900">_xlfn.IFS(H900="","",
H900="Mål","Goalkeeper",H900="Forsvar","Defense",H900="Midtbane","Midfield",H900="Angreb","Striker",
H900="Goalkeeper","Goalkeeper",H900="Defense","Defense",H900="Midfield","Midfield",H900="Striker","Striker")</f>
        <v/>
      </c>
      <c r="D900" t="str">
        <f t="shared" si="70"/>
        <v/>
      </c>
      <c r="E900" t="str">
        <f t="shared" si="71"/>
        <v/>
      </c>
    </row>
    <row r="901" spans="1:5" x14ac:dyDescent="0.3">
      <c r="A901" t="str">
        <f t="shared" si="68"/>
        <v/>
      </c>
      <c r="B901" t="str">
        <f t="shared" si="69"/>
        <v/>
      </c>
      <c r="C901" t="str" cm="1">
        <f t="array" ref="C901">_xlfn.IFS(H901="","",
H901="Mål","Goalkeeper",H901="Forsvar","Defense",H901="Midtbane","Midfield",H901="Angreb","Striker",
H901="Goalkeeper","Goalkeeper",H901="Defense","Defense",H901="Midfield","Midfield",H901="Striker","Striker")</f>
        <v/>
      </c>
      <c r="D901" t="str">
        <f t="shared" si="70"/>
        <v/>
      </c>
      <c r="E901" t="str">
        <f t="shared" si="71"/>
        <v/>
      </c>
    </row>
    <row r="902" spans="1:5" x14ac:dyDescent="0.3">
      <c r="A902" t="str">
        <f t="shared" si="68"/>
        <v/>
      </c>
      <c r="B902" t="str">
        <f t="shared" si="69"/>
        <v/>
      </c>
      <c r="C902" t="str" cm="1">
        <f t="array" ref="C902">_xlfn.IFS(H902="","",
H902="Mål","Goalkeeper",H902="Forsvar","Defense",H902="Midtbane","Midfield",H902="Angreb","Striker",
H902="Goalkeeper","Goalkeeper",H902="Defense","Defense",H902="Midfield","Midfield",H902="Striker","Striker")</f>
        <v/>
      </c>
      <c r="D902" t="str">
        <f t="shared" si="70"/>
        <v/>
      </c>
      <c r="E902" t="str">
        <f t="shared" si="71"/>
        <v/>
      </c>
    </row>
    <row r="903" spans="1:5" x14ac:dyDescent="0.3">
      <c r="A903" t="str">
        <f t="shared" si="68"/>
        <v/>
      </c>
      <c r="B903" t="str">
        <f t="shared" si="69"/>
        <v/>
      </c>
      <c r="C903" t="str" cm="1">
        <f t="array" ref="C903">_xlfn.IFS(H903="","",
H903="Mål","Goalkeeper",H903="Forsvar","Defense",H903="Midtbane","Midfield",H903="Angreb","Striker",
H903="Goalkeeper","Goalkeeper",H903="Defense","Defense",H903="Midfield","Midfield",H903="Striker","Striker")</f>
        <v/>
      </c>
      <c r="D903" t="str">
        <f t="shared" si="70"/>
        <v/>
      </c>
      <c r="E903" t="str">
        <f t="shared" si="71"/>
        <v/>
      </c>
    </row>
    <row r="904" spans="1:5" x14ac:dyDescent="0.3">
      <c r="A904" t="str">
        <f t="shared" si="68"/>
        <v/>
      </c>
      <c r="B904" t="str">
        <f t="shared" si="69"/>
        <v/>
      </c>
      <c r="C904" t="str" cm="1">
        <f t="array" ref="C904">_xlfn.IFS(H904="","",
H904="Mål","Goalkeeper",H904="Forsvar","Defense",H904="Midtbane","Midfield",H904="Angreb","Striker",
H904="Goalkeeper","Goalkeeper",H904="Defense","Defense",H904="Midfield","Midfield",H904="Striker","Striker")</f>
        <v/>
      </c>
      <c r="D904" t="str">
        <f t="shared" si="70"/>
        <v/>
      </c>
      <c r="E904" t="str">
        <f t="shared" si="71"/>
        <v/>
      </c>
    </row>
    <row r="905" spans="1:5" x14ac:dyDescent="0.3">
      <c r="A905" t="str">
        <f t="shared" si="68"/>
        <v/>
      </c>
      <c r="B905" t="str">
        <f t="shared" si="69"/>
        <v/>
      </c>
      <c r="C905" t="str" cm="1">
        <f t="array" ref="C905">_xlfn.IFS(H905="","",
H905="Mål","Goalkeeper",H905="Forsvar","Defense",H905="Midtbane","Midfield",H905="Angreb","Striker",
H905="Goalkeeper","Goalkeeper",H905="Defense","Defense",H905="Midfield","Midfield",H905="Striker","Striker")</f>
        <v/>
      </c>
      <c r="D905" t="str">
        <f t="shared" si="70"/>
        <v/>
      </c>
      <c r="E905" t="str">
        <f t="shared" si="71"/>
        <v/>
      </c>
    </row>
    <row r="906" spans="1:5" x14ac:dyDescent="0.3">
      <c r="A906" t="str">
        <f t="shared" si="68"/>
        <v/>
      </c>
      <c r="B906" t="str">
        <f t="shared" si="69"/>
        <v/>
      </c>
      <c r="C906" t="str" cm="1">
        <f t="array" ref="C906">_xlfn.IFS(H906="","",
H906="Mål","Goalkeeper",H906="Forsvar","Defense",H906="Midtbane","Midfield",H906="Angreb","Striker",
H906="Goalkeeper","Goalkeeper",H906="Defense","Defense",H906="Midfield","Midfield",H906="Striker","Striker")</f>
        <v/>
      </c>
      <c r="D906" t="str">
        <f t="shared" si="70"/>
        <v/>
      </c>
      <c r="E906" t="str">
        <f t="shared" si="71"/>
        <v/>
      </c>
    </row>
    <row r="907" spans="1:5" x14ac:dyDescent="0.3">
      <c r="A907" t="str">
        <f t="shared" si="68"/>
        <v/>
      </c>
      <c r="B907" t="str">
        <f t="shared" si="69"/>
        <v/>
      </c>
      <c r="C907" t="str" cm="1">
        <f t="array" ref="C907">_xlfn.IFS(H907="","",
H907="Mål","Goalkeeper",H907="Forsvar","Defense",H907="Midtbane","Midfield",H907="Angreb","Striker",
H907="Goalkeeper","Goalkeeper",H907="Defense","Defense",H907="Midfield","Midfield",H907="Striker","Striker")</f>
        <v/>
      </c>
      <c r="D907" t="str">
        <f t="shared" si="70"/>
        <v/>
      </c>
      <c r="E907" t="str">
        <f t="shared" si="71"/>
        <v/>
      </c>
    </row>
    <row r="908" spans="1:5" x14ac:dyDescent="0.3">
      <c r="A908" t="str">
        <f t="shared" si="68"/>
        <v/>
      </c>
      <c r="B908" t="str">
        <f t="shared" si="69"/>
        <v/>
      </c>
      <c r="C908" t="str" cm="1">
        <f t="array" ref="C908">_xlfn.IFS(H908="","",
H908="Mål","Goalkeeper",H908="Forsvar","Defense",H908="Midtbane","Midfield",H908="Angreb","Striker",
H908="Goalkeeper","Goalkeeper",H908="Defense","Defense",H908="Midfield","Midfield",H908="Striker","Striker")</f>
        <v/>
      </c>
      <c r="D908" t="str">
        <f t="shared" si="70"/>
        <v/>
      </c>
      <c r="E908" t="str">
        <f t="shared" si="71"/>
        <v/>
      </c>
    </row>
    <row r="909" spans="1:5" x14ac:dyDescent="0.3">
      <c r="A909" t="str">
        <f t="shared" si="68"/>
        <v/>
      </c>
      <c r="B909" t="str">
        <f t="shared" si="69"/>
        <v/>
      </c>
      <c r="C909" t="str" cm="1">
        <f t="array" ref="C909">_xlfn.IFS(H909="","",
H909="Mål","Goalkeeper",H909="Forsvar","Defense",H909="Midtbane","Midfield",H909="Angreb","Striker",
H909="Goalkeeper","Goalkeeper",H909="Defense","Defense",H909="Midfield","Midfield",H909="Striker","Striker")</f>
        <v/>
      </c>
      <c r="D909" t="str">
        <f t="shared" si="70"/>
        <v/>
      </c>
      <c r="E909" t="str">
        <f t="shared" si="71"/>
        <v/>
      </c>
    </row>
    <row r="910" spans="1:5" x14ac:dyDescent="0.3">
      <c r="A910" t="str">
        <f t="shared" si="68"/>
        <v/>
      </c>
      <c r="B910" t="str">
        <f t="shared" si="69"/>
        <v/>
      </c>
      <c r="C910" t="str" cm="1">
        <f t="array" ref="C910">_xlfn.IFS(H910="","",
H910="Mål","Goalkeeper",H910="Forsvar","Defense",H910="Midtbane","Midfield",H910="Angreb","Striker",
H910="Goalkeeper","Goalkeeper",H910="Defense","Defense",H910="Midfield","Midfield",H910="Striker","Striker")</f>
        <v/>
      </c>
      <c r="D910" t="str">
        <f t="shared" si="70"/>
        <v/>
      </c>
      <c r="E910" t="str">
        <f t="shared" si="71"/>
        <v/>
      </c>
    </row>
    <row r="911" spans="1:5" x14ac:dyDescent="0.3">
      <c r="A911" t="str">
        <f t="shared" si="68"/>
        <v/>
      </c>
      <c r="B911" t="str">
        <f t="shared" si="69"/>
        <v/>
      </c>
      <c r="C911" t="str" cm="1">
        <f t="array" ref="C911">_xlfn.IFS(H911="","",
H911="Mål","Goalkeeper",H911="Forsvar","Defense",H911="Midtbane","Midfield",H911="Angreb","Striker",
H911="Goalkeeper","Goalkeeper",H911="Defense","Defense",H911="Midfield","Midfield",H911="Striker","Striker")</f>
        <v/>
      </c>
      <c r="D911" t="str">
        <f t="shared" si="70"/>
        <v/>
      </c>
      <c r="E911" t="str">
        <f t="shared" si="71"/>
        <v/>
      </c>
    </row>
    <row r="912" spans="1:5" x14ac:dyDescent="0.3">
      <c r="A912" t="str">
        <f t="shared" si="68"/>
        <v/>
      </c>
      <c r="B912" t="str">
        <f t="shared" si="69"/>
        <v/>
      </c>
      <c r="C912" t="str" cm="1">
        <f t="array" ref="C912">_xlfn.IFS(H912="","",
H912="Mål","Goalkeeper",H912="Forsvar","Defense",H912="Midtbane","Midfield",H912="Angreb","Striker",
H912="Goalkeeper","Goalkeeper",H912="Defense","Defense",H912="Midfield","Midfield",H912="Striker","Striker")</f>
        <v/>
      </c>
      <c r="D912" t="str">
        <f t="shared" si="70"/>
        <v/>
      </c>
      <c r="E912" t="str">
        <f t="shared" si="71"/>
        <v/>
      </c>
    </row>
    <row r="913" spans="1:5" x14ac:dyDescent="0.3">
      <c r="A913" t="str">
        <f t="shared" si="68"/>
        <v/>
      </c>
      <c r="B913" t="str">
        <f t="shared" si="69"/>
        <v/>
      </c>
      <c r="C913" t="str" cm="1">
        <f t="array" ref="C913">_xlfn.IFS(H913="","",
H913="Mål","Goalkeeper",H913="Forsvar","Defense",H913="Midtbane","Midfield",H913="Angreb","Striker",
H913="Goalkeeper","Goalkeeper",H913="Defense","Defense",H913="Midfield","Midfield",H913="Striker","Striker")</f>
        <v/>
      </c>
      <c r="D913" t="str">
        <f t="shared" si="70"/>
        <v/>
      </c>
      <c r="E913" t="str">
        <f t="shared" si="71"/>
        <v/>
      </c>
    </row>
    <row r="914" spans="1:5" x14ac:dyDescent="0.3">
      <c r="A914" t="str">
        <f t="shared" si="68"/>
        <v/>
      </c>
      <c r="B914" t="str">
        <f t="shared" si="69"/>
        <v/>
      </c>
      <c r="C914" t="str" cm="1">
        <f t="array" ref="C914">_xlfn.IFS(H914="","",
H914="Mål","Goalkeeper",H914="Forsvar","Defense",H914="Midtbane","Midfield",H914="Angreb","Striker",
H914="Goalkeeper","Goalkeeper",H914="Defense","Defense",H914="Midfield","Midfield",H914="Striker","Striker")</f>
        <v/>
      </c>
      <c r="D914" t="str">
        <f t="shared" si="70"/>
        <v/>
      </c>
      <c r="E914" t="str">
        <f t="shared" si="71"/>
        <v/>
      </c>
    </row>
    <row r="915" spans="1:5" x14ac:dyDescent="0.3">
      <c r="A915" t="str">
        <f t="shared" si="68"/>
        <v/>
      </c>
      <c r="B915" t="str">
        <f t="shared" si="69"/>
        <v/>
      </c>
      <c r="C915" t="str" cm="1">
        <f t="array" ref="C915">_xlfn.IFS(H915="","",
H915="Mål","Goalkeeper",H915="Forsvar","Defense",H915="Midtbane","Midfield",H915="Angreb","Striker",
H915="Goalkeeper","Goalkeeper",H915="Defense","Defense",H915="Midfield","Midfield",H915="Striker","Striker")</f>
        <v/>
      </c>
      <c r="D915" t="str">
        <f t="shared" si="70"/>
        <v/>
      </c>
      <c r="E915" t="str">
        <f t="shared" si="71"/>
        <v/>
      </c>
    </row>
    <row r="916" spans="1:5" x14ac:dyDescent="0.3">
      <c r="A916" t="str">
        <f t="shared" si="68"/>
        <v/>
      </c>
      <c r="B916" t="str">
        <f t="shared" si="69"/>
        <v/>
      </c>
      <c r="C916" t="str" cm="1">
        <f t="array" ref="C916">_xlfn.IFS(H916="","",
H916="Mål","Goalkeeper",H916="Forsvar","Defense",H916="Midtbane","Midfield",H916="Angreb","Striker",
H916="Goalkeeper","Goalkeeper",H916="Defense","Defense",H916="Midfield","Midfield",H916="Striker","Striker")</f>
        <v/>
      </c>
      <c r="D916" t="str">
        <f t="shared" si="70"/>
        <v/>
      </c>
      <c r="E916" t="str">
        <f t="shared" si="71"/>
        <v/>
      </c>
    </row>
    <row r="917" spans="1:5" x14ac:dyDescent="0.3">
      <c r="A917" t="str">
        <f t="shared" si="68"/>
        <v/>
      </c>
      <c r="B917" t="str">
        <f t="shared" si="69"/>
        <v/>
      </c>
      <c r="C917" t="str" cm="1">
        <f t="array" ref="C917">_xlfn.IFS(H917="","",
H917="Mål","Goalkeeper",H917="Forsvar","Defense",H917="Midtbane","Midfield",H917="Angreb","Striker",
H917="Goalkeeper","Goalkeeper",H917="Defense","Defense",H917="Midfield","Midfield",H917="Striker","Striker")</f>
        <v/>
      </c>
      <c r="D917" t="str">
        <f t="shared" si="70"/>
        <v/>
      </c>
      <c r="E917" t="str">
        <f t="shared" si="71"/>
        <v/>
      </c>
    </row>
    <row r="918" spans="1:5" x14ac:dyDescent="0.3">
      <c r="A918" t="str">
        <f t="shared" si="68"/>
        <v/>
      </c>
      <c r="B918" t="str">
        <f t="shared" si="69"/>
        <v/>
      </c>
      <c r="C918" t="str" cm="1">
        <f t="array" ref="C918">_xlfn.IFS(H918="","",
H918="Mål","Goalkeeper",H918="Forsvar","Defense",H918="Midtbane","Midfield",H918="Angreb","Striker",
H918="Goalkeeper","Goalkeeper",H918="Defense","Defense",H918="Midfield","Midfield",H918="Striker","Striker")</f>
        <v/>
      </c>
      <c r="D918" t="str">
        <f t="shared" si="70"/>
        <v/>
      </c>
      <c r="E918" t="str">
        <f t="shared" si="71"/>
        <v/>
      </c>
    </row>
    <row r="919" spans="1:5" x14ac:dyDescent="0.3">
      <c r="A919" t="str">
        <f t="shared" si="68"/>
        <v/>
      </c>
      <c r="B919" t="str">
        <f t="shared" si="69"/>
        <v/>
      </c>
      <c r="C919" t="str" cm="1">
        <f t="array" ref="C919">_xlfn.IFS(H919="","",
H919="Mål","Goalkeeper",H919="Forsvar","Defense",H919="Midtbane","Midfield",H919="Angreb","Striker",
H919="Goalkeeper","Goalkeeper",H919="Defense","Defense",H919="Midfield","Midfield",H919="Striker","Striker")</f>
        <v/>
      </c>
      <c r="D919" t="str">
        <f t="shared" si="70"/>
        <v/>
      </c>
      <c r="E919" t="str">
        <f t="shared" si="71"/>
        <v/>
      </c>
    </row>
    <row r="920" spans="1:5" x14ac:dyDescent="0.3">
      <c r="A920" t="str">
        <f t="shared" si="68"/>
        <v/>
      </c>
      <c r="B920" t="str">
        <f t="shared" si="69"/>
        <v/>
      </c>
      <c r="C920" t="str" cm="1">
        <f t="array" ref="C920">_xlfn.IFS(H920="","",
H920="Mål","Goalkeeper",H920="Forsvar","Defense",H920="Midtbane","Midfield",H920="Angreb","Striker",
H920="Goalkeeper","Goalkeeper",H920="Defense","Defense",H920="Midfield","Midfield",H920="Striker","Striker")</f>
        <v/>
      </c>
      <c r="D920" t="str">
        <f t="shared" si="70"/>
        <v/>
      </c>
      <c r="E920" t="str">
        <f t="shared" si="71"/>
        <v/>
      </c>
    </row>
    <row r="921" spans="1:5" x14ac:dyDescent="0.3">
      <c r="A921" t="str">
        <f t="shared" si="68"/>
        <v/>
      </c>
      <c r="B921" t="str">
        <f t="shared" si="69"/>
        <v/>
      </c>
      <c r="C921" t="str" cm="1">
        <f t="array" ref="C921">_xlfn.IFS(H921="","",
H921="Mål","Goalkeeper",H921="Forsvar","Defense",H921="Midtbane","Midfield",H921="Angreb","Striker",
H921="Goalkeeper","Goalkeeper",H921="Defense","Defense",H921="Midfield","Midfield",H921="Striker","Striker")</f>
        <v/>
      </c>
      <c r="D921" t="str">
        <f t="shared" si="70"/>
        <v/>
      </c>
      <c r="E921" t="str">
        <f t="shared" si="71"/>
        <v/>
      </c>
    </row>
    <row r="922" spans="1:5" x14ac:dyDescent="0.3">
      <c r="A922" t="str">
        <f t="shared" si="68"/>
        <v/>
      </c>
      <c r="B922" t="str">
        <f t="shared" si="69"/>
        <v/>
      </c>
      <c r="C922" t="str" cm="1">
        <f t="array" ref="C922">_xlfn.IFS(H922="","",
H922="Mål","Goalkeeper",H922="Forsvar","Defense",H922="Midtbane","Midfield",H922="Angreb","Striker",
H922="Goalkeeper","Goalkeeper",H922="Defense","Defense",H922="Midfield","Midfield",H922="Striker","Striker")</f>
        <v/>
      </c>
      <c r="D922" t="str">
        <f t="shared" si="70"/>
        <v/>
      </c>
      <c r="E922" t="str">
        <f t="shared" si="71"/>
        <v/>
      </c>
    </row>
    <row r="923" spans="1:5" x14ac:dyDescent="0.3">
      <c r="A923" t="str">
        <f t="shared" si="68"/>
        <v/>
      </c>
      <c r="B923" t="str">
        <f t="shared" si="69"/>
        <v/>
      </c>
      <c r="C923" t="str" cm="1">
        <f t="array" ref="C923">_xlfn.IFS(H923="","",
H923="Mål","Goalkeeper",H923="Forsvar","Defense",H923="Midtbane","Midfield",H923="Angreb","Striker",
H923="Goalkeeper","Goalkeeper",H923="Defense","Defense",H923="Midfield","Midfield",H923="Striker","Striker")</f>
        <v/>
      </c>
      <c r="D923" t="str">
        <f t="shared" si="70"/>
        <v/>
      </c>
      <c r="E923" t="str">
        <f t="shared" si="71"/>
        <v/>
      </c>
    </row>
    <row r="924" spans="1:5" x14ac:dyDescent="0.3">
      <c r="A924" t="str">
        <f t="shared" si="68"/>
        <v/>
      </c>
      <c r="B924" t="str">
        <f t="shared" si="69"/>
        <v/>
      </c>
      <c r="C924" t="str" cm="1">
        <f t="array" ref="C924">_xlfn.IFS(H924="","",
H924="Mål","Goalkeeper",H924="Forsvar","Defense",H924="Midtbane","Midfield",H924="Angreb","Striker",
H924="Goalkeeper","Goalkeeper",H924="Defense","Defense",H924="Midfield","Midfield",H924="Striker","Striker")</f>
        <v/>
      </c>
      <c r="D924" t="str">
        <f t="shared" si="70"/>
        <v/>
      </c>
      <c r="E924" t="str">
        <f t="shared" si="71"/>
        <v/>
      </c>
    </row>
    <row r="925" spans="1:5" x14ac:dyDescent="0.3">
      <c r="A925" t="str">
        <f t="shared" si="68"/>
        <v/>
      </c>
      <c r="B925" t="str">
        <f t="shared" si="69"/>
        <v/>
      </c>
      <c r="C925" t="str" cm="1">
        <f t="array" ref="C925">_xlfn.IFS(H925="","",
H925="Mål","Goalkeeper",H925="Forsvar","Defense",H925="Midtbane","Midfield",H925="Angreb","Striker",
H925="Goalkeeper","Goalkeeper",H925="Defense","Defense",H925="Midfield","Midfield",H925="Striker","Striker")</f>
        <v/>
      </c>
      <c r="D925" t="str">
        <f t="shared" si="70"/>
        <v/>
      </c>
      <c r="E925" t="str">
        <f t="shared" si="71"/>
        <v/>
      </c>
    </row>
    <row r="926" spans="1:5" x14ac:dyDescent="0.3">
      <c r="A926" t="str">
        <f t="shared" si="68"/>
        <v/>
      </c>
      <c r="B926" t="str">
        <f t="shared" si="69"/>
        <v/>
      </c>
      <c r="C926" t="str" cm="1">
        <f t="array" ref="C926">_xlfn.IFS(H926="","",
H926="Mål","Goalkeeper",H926="Forsvar","Defense",H926="Midtbane","Midfield",H926="Angreb","Striker",
H926="Goalkeeper","Goalkeeper",H926="Defense","Defense",H926="Midfield","Midfield",H926="Striker","Striker")</f>
        <v/>
      </c>
      <c r="D926" t="str">
        <f t="shared" si="70"/>
        <v/>
      </c>
      <c r="E926" t="str">
        <f t="shared" si="71"/>
        <v/>
      </c>
    </row>
    <row r="927" spans="1:5" x14ac:dyDescent="0.3">
      <c r="A927" t="str">
        <f t="shared" si="68"/>
        <v/>
      </c>
      <c r="B927" t="str">
        <f t="shared" si="69"/>
        <v/>
      </c>
      <c r="C927" t="str" cm="1">
        <f t="array" ref="C927">_xlfn.IFS(H927="","",
H927="Mål","Goalkeeper",H927="Forsvar","Defense",H927="Midtbane","Midfield",H927="Angreb","Striker",
H927="Goalkeeper","Goalkeeper",H927="Defense","Defense",H927="Midfield","Midfield",H927="Striker","Striker")</f>
        <v/>
      </c>
      <c r="D927" t="str">
        <f t="shared" si="70"/>
        <v/>
      </c>
      <c r="E927" t="str">
        <f t="shared" si="71"/>
        <v/>
      </c>
    </row>
    <row r="928" spans="1:5" x14ac:dyDescent="0.3">
      <c r="A928" t="str">
        <f t="shared" si="68"/>
        <v/>
      </c>
      <c r="B928" t="str">
        <f t="shared" si="69"/>
        <v/>
      </c>
      <c r="C928" t="str" cm="1">
        <f t="array" ref="C928">_xlfn.IFS(H928="","",
H928="Mål","Goalkeeper",H928="Forsvar","Defense",H928="Midtbane","Midfield",H928="Angreb","Striker",
H928="Goalkeeper","Goalkeeper",H928="Defense","Defense",H928="Midfield","Midfield",H928="Striker","Striker")</f>
        <v/>
      </c>
      <c r="D928" t="str">
        <f t="shared" si="70"/>
        <v/>
      </c>
      <c r="E928" t="str">
        <f t="shared" si="71"/>
        <v/>
      </c>
    </row>
    <row r="929" spans="1:5" x14ac:dyDescent="0.3">
      <c r="A929" t="str">
        <f t="shared" si="68"/>
        <v/>
      </c>
      <c r="B929" t="str">
        <f t="shared" si="69"/>
        <v/>
      </c>
      <c r="C929" t="str" cm="1">
        <f t="array" ref="C929">_xlfn.IFS(H929="","",
H929="Mål","Goalkeeper",H929="Forsvar","Defense",H929="Midtbane","Midfield",H929="Angreb","Striker",
H929="Goalkeeper","Goalkeeper",H929="Defense","Defense",H929="Midfield","Midfield",H929="Striker","Striker")</f>
        <v/>
      </c>
      <c r="D929" t="str">
        <f t="shared" si="70"/>
        <v/>
      </c>
      <c r="E929" t="str">
        <f t="shared" si="71"/>
        <v/>
      </c>
    </row>
    <row r="930" spans="1:5" x14ac:dyDescent="0.3">
      <c r="A930" t="str">
        <f t="shared" si="68"/>
        <v/>
      </c>
      <c r="B930" t="str">
        <f t="shared" si="69"/>
        <v/>
      </c>
      <c r="C930" t="str" cm="1">
        <f t="array" ref="C930">_xlfn.IFS(H930="","",
H930="Mål","Goalkeeper",H930="Forsvar","Defense",H930="Midtbane","Midfield",H930="Angreb","Striker",
H930="Goalkeeper","Goalkeeper",H930="Defense","Defense",H930="Midfield","Midfield",H930="Striker","Striker")</f>
        <v/>
      </c>
      <c r="D930" t="str">
        <f t="shared" si="70"/>
        <v/>
      </c>
      <c r="E930" t="str">
        <f t="shared" si="71"/>
        <v/>
      </c>
    </row>
    <row r="931" spans="1:5" x14ac:dyDescent="0.3">
      <c r="A931" t="str">
        <f t="shared" si="68"/>
        <v/>
      </c>
      <c r="B931" t="str">
        <f t="shared" si="69"/>
        <v/>
      </c>
      <c r="C931" t="str" cm="1">
        <f t="array" ref="C931">_xlfn.IFS(H931="","",
H931="Mål","Goalkeeper",H931="Forsvar","Defense",H931="Midtbane","Midfield",H931="Angreb","Striker",
H931="Goalkeeper","Goalkeeper",H931="Defense","Defense",H931="Midfield","Midfield",H931="Striker","Striker")</f>
        <v/>
      </c>
      <c r="D931" t="str">
        <f t="shared" si="70"/>
        <v/>
      </c>
      <c r="E931" t="str">
        <f t="shared" si="71"/>
        <v/>
      </c>
    </row>
    <row r="932" spans="1:5" x14ac:dyDescent="0.3">
      <c r="A932" t="str">
        <f t="shared" si="68"/>
        <v/>
      </c>
      <c r="B932" t="str">
        <f t="shared" si="69"/>
        <v/>
      </c>
      <c r="C932" t="str" cm="1">
        <f t="array" ref="C932">_xlfn.IFS(H932="","",
H932="Mål","Goalkeeper",H932="Forsvar","Defense",H932="Midtbane","Midfield",H932="Angreb","Striker",
H932="Goalkeeper","Goalkeeper",H932="Defense","Defense",H932="Midfield","Midfield",H932="Striker","Striker")</f>
        <v/>
      </c>
      <c r="D932" t="str">
        <f t="shared" si="70"/>
        <v/>
      </c>
      <c r="E932" t="str">
        <f t="shared" si="71"/>
        <v/>
      </c>
    </row>
    <row r="933" spans="1:5" x14ac:dyDescent="0.3">
      <c r="A933" t="str">
        <f t="shared" si="68"/>
        <v/>
      </c>
      <c r="B933" t="str">
        <f t="shared" si="69"/>
        <v/>
      </c>
      <c r="C933" t="str" cm="1">
        <f t="array" ref="C933">_xlfn.IFS(H933="","",
H933="Mål","Goalkeeper",H933="Forsvar","Defense",H933="Midtbane","Midfield",H933="Angreb","Striker",
H933="Goalkeeper","Goalkeeper",H933="Defense","Defense",H933="Midfield","Midfield",H933="Striker","Striker")</f>
        <v/>
      </c>
      <c r="D933" t="str">
        <f t="shared" si="70"/>
        <v/>
      </c>
      <c r="E933" t="str">
        <f t="shared" si="71"/>
        <v/>
      </c>
    </row>
    <row r="934" spans="1:5" x14ac:dyDescent="0.3">
      <c r="A934" t="str">
        <f t="shared" si="68"/>
        <v/>
      </c>
      <c r="B934" t="str">
        <f t="shared" si="69"/>
        <v/>
      </c>
      <c r="C934" t="str" cm="1">
        <f t="array" ref="C934">_xlfn.IFS(H934="","",
H934="Mål","Goalkeeper",H934="Forsvar","Defense",H934="Midtbane","Midfield",H934="Angreb","Striker",
H934="Goalkeeper","Goalkeeper",H934="Defense","Defense",H934="Midfield","Midfield",H934="Striker","Striker")</f>
        <v/>
      </c>
      <c r="D934" t="str">
        <f t="shared" si="70"/>
        <v/>
      </c>
      <c r="E934" t="str">
        <f t="shared" si="71"/>
        <v/>
      </c>
    </row>
    <row r="935" spans="1:5" x14ac:dyDescent="0.3">
      <c r="A935" t="str">
        <f t="shared" si="68"/>
        <v/>
      </c>
      <c r="B935" t="str">
        <f t="shared" si="69"/>
        <v/>
      </c>
      <c r="C935" t="str" cm="1">
        <f t="array" ref="C935">_xlfn.IFS(H935="","",
H935="Mål","Goalkeeper",H935="Forsvar","Defense",H935="Midtbane","Midfield",H935="Angreb","Striker",
H935="Goalkeeper","Goalkeeper",H935="Defense","Defense",H935="Midfield","Midfield",H935="Striker","Striker")</f>
        <v/>
      </c>
      <c r="D935" t="str">
        <f t="shared" si="70"/>
        <v/>
      </c>
      <c r="E935" t="str">
        <f t="shared" si="71"/>
        <v/>
      </c>
    </row>
    <row r="936" spans="1:5" x14ac:dyDescent="0.3">
      <c r="A936" t="str">
        <f t="shared" si="68"/>
        <v/>
      </c>
      <c r="B936" t="str">
        <f t="shared" si="69"/>
        <v/>
      </c>
      <c r="C936" t="str" cm="1">
        <f t="array" ref="C936">_xlfn.IFS(H936="","",
H936="Mål","Goalkeeper",H936="Forsvar","Defense",H936="Midtbane","Midfield",H936="Angreb","Striker",
H936="Goalkeeper","Goalkeeper",H936="Defense","Defense",H936="Midfield","Midfield",H936="Striker","Striker")</f>
        <v/>
      </c>
      <c r="D936" t="str">
        <f t="shared" si="70"/>
        <v/>
      </c>
      <c r="E936" t="str">
        <f t="shared" si="71"/>
        <v/>
      </c>
    </row>
    <row r="937" spans="1:5" x14ac:dyDescent="0.3">
      <c r="A937" t="str">
        <f t="shared" si="68"/>
        <v/>
      </c>
      <c r="B937" t="str">
        <f t="shared" si="69"/>
        <v/>
      </c>
      <c r="C937" t="str" cm="1">
        <f t="array" ref="C937">_xlfn.IFS(H937="","",
H937="Mål","Goalkeeper",H937="Forsvar","Defense",H937="Midtbane","Midfield",H937="Angreb","Striker",
H937="Goalkeeper","Goalkeeper",H937="Defense","Defense",H937="Midfield","Midfield",H937="Striker","Striker")</f>
        <v/>
      </c>
      <c r="D937" t="str">
        <f t="shared" si="70"/>
        <v/>
      </c>
      <c r="E937" t="str">
        <f t="shared" si="71"/>
        <v/>
      </c>
    </row>
    <row r="938" spans="1:5" x14ac:dyDescent="0.3">
      <c r="A938" t="str">
        <f t="shared" si="68"/>
        <v/>
      </c>
      <c r="B938" t="str">
        <f t="shared" si="69"/>
        <v/>
      </c>
      <c r="C938" t="str" cm="1">
        <f t="array" ref="C938">_xlfn.IFS(H938="","",
H938="Mål","Goalkeeper",H938="Forsvar","Defense",H938="Midtbane","Midfield",H938="Angreb","Striker",
H938="Goalkeeper","Goalkeeper",H938="Defense","Defense",H938="Midfield","Midfield",H938="Striker","Striker")</f>
        <v/>
      </c>
      <c r="D938" t="str">
        <f t="shared" si="70"/>
        <v/>
      </c>
      <c r="E938" t="str">
        <f t="shared" si="71"/>
        <v/>
      </c>
    </row>
    <row r="939" spans="1:5" x14ac:dyDescent="0.3">
      <c r="A939" t="str">
        <f t="shared" si="68"/>
        <v/>
      </c>
      <c r="B939" t="str">
        <f t="shared" si="69"/>
        <v/>
      </c>
      <c r="C939" t="str" cm="1">
        <f t="array" ref="C939">_xlfn.IFS(H939="","",
H939="Mål","Goalkeeper",H939="Forsvar","Defense",H939="Midtbane","Midfield",H939="Angreb","Striker",
H939="Goalkeeper","Goalkeeper",H939="Defense","Defense",H939="Midfield","Midfield",H939="Striker","Striker")</f>
        <v/>
      </c>
      <c r="D939" t="str">
        <f t="shared" si="70"/>
        <v/>
      </c>
      <c r="E939" t="str">
        <f t="shared" si="71"/>
        <v/>
      </c>
    </row>
    <row r="940" spans="1:5" x14ac:dyDescent="0.3">
      <c r="A940" t="str">
        <f t="shared" si="68"/>
        <v/>
      </c>
      <c r="B940" t="str">
        <f t="shared" si="69"/>
        <v/>
      </c>
      <c r="C940" t="str" cm="1">
        <f t="array" ref="C940">_xlfn.IFS(H940="","",
H940="Mål","Goalkeeper",H940="Forsvar","Defense",H940="Midtbane","Midfield",H940="Angreb","Striker",
H940="Goalkeeper","Goalkeeper",H940="Defense","Defense",H940="Midfield","Midfield",H940="Striker","Striker")</f>
        <v/>
      </c>
      <c r="D940" t="str">
        <f t="shared" si="70"/>
        <v/>
      </c>
      <c r="E940" t="str">
        <f t="shared" si="71"/>
        <v/>
      </c>
    </row>
    <row r="941" spans="1:5" x14ac:dyDescent="0.3">
      <c r="A941" t="str">
        <f t="shared" si="68"/>
        <v/>
      </c>
      <c r="B941" t="str">
        <f t="shared" si="69"/>
        <v/>
      </c>
      <c r="C941" t="str" cm="1">
        <f t="array" ref="C941">_xlfn.IFS(H941="","",
H941="Mål","Goalkeeper",H941="Forsvar","Defense",H941="Midtbane","Midfield",H941="Angreb","Striker",
H941="Goalkeeper","Goalkeeper",H941="Defense","Defense",H941="Midfield","Midfield",H941="Striker","Striker")</f>
        <v/>
      </c>
      <c r="D941" t="str">
        <f t="shared" si="70"/>
        <v/>
      </c>
      <c r="E941" t="str">
        <f t="shared" si="71"/>
        <v/>
      </c>
    </row>
    <row r="942" spans="1:5" x14ac:dyDescent="0.3">
      <c r="A942" t="str">
        <f t="shared" si="68"/>
        <v/>
      </c>
      <c r="B942" t="str">
        <f t="shared" si="69"/>
        <v/>
      </c>
      <c r="C942" t="str" cm="1">
        <f t="array" ref="C942">_xlfn.IFS(H942="","",
H942="Mål","Goalkeeper",H942="Forsvar","Defense",H942="Midtbane","Midfield",H942="Angreb","Striker",
H942="Goalkeeper","Goalkeeper",H942="Defense","Defense",H942="Midfield","Midfield",H942="Striker","Striker")</f>
        <v/>
      </c>
      <c r="D942" t="str">
        <f t="shared" si="70"/>
        <v/>
      </c>
      <c r="E942" t="str">
        <f t="shared" si="71"/>
        <v/>
      </c>
    </row>
    <row r="943" spans="1:5" x14ac:dyDescent="0.3">
      <c r="A943" t="str">
        <f t="shared" si="68"/>
        <v/>
      </c>
      <c r="B943" t="str">
        <f t="shared" si="69"/>
        <v/>
      </c>
      <c r="C943" t="str" cm="1">
        <f t="array" ref="C943">_xlfn.IFS(H943="","",
H943="Mål","Goalkeeper",H943="Forsvar","Defense",H943="Midtbane","Midfield",H943="Angreb","Striker",
H943="Goalkeeper","Goalkeeper",H943="Defense","Defense",H943="Midfield","Midfield",H943="Striker","Striker")</f>
        <v/>
      </c>
      <c r="D943" t="str">
        <f t="shared" si="70"/>
        <v/>
      </c>
      <c r="E943" t="str">
        <f t="shared" si="71"/>
        <v/>
      </c>
    </row>
    <row r="944" spans="1:5" x14ac:dyDescent="0.3">
      <c r="A944" t="str">
        <f t="shared" si="68"/>
        <v/>
      </c>
      <c r="B944" t="str">
        <f t="shared" si="69"/>
        <v/>
      </c>
      <c r="C944" t="str" cm="1">
        <f t="array" ref="C944">_xlfn.IFS(H944="","",
H944="Mål","Goalkeeper",H944="Forsvar","Defense",H944="Midtbane","Midfield",H944="Angreb","Striker",
H944="Goalkeeper","Goalkeeper",H944="Defense","Defense",H944="Midfield","Midfield",H944="Striker","Striker")</f>
        <v/>
      </c>
      <c r="D944" t="str">
        <f t="shared" si="70"/>
        <v/>
      </c>
      <c r="E944" t="str">
        <f t="shared" si="71"/>
        <v/>
      </c>
    </row>
    <row r="945" spans="1:5" x14ac:dyDescent="0.3">
      <c r="A945" t="str">
        <f t="shared" si="68"/>
        <v/>
      </c>
      <c r="B945" t="str">
        <f t="shared" si="69"/>
        <v/>
      </c>
      <c r="C945" t="str" cm="1">
        <f t="array" ref="C945">_xlfn.IFS(H945="","",
H945="Mål","Goalkeeper",H945="Forsvar","Defense",H945="Midtbane","Midfield",H945="Angreb","Striker",
H945="Goalkeeper","Goalkeeper",H945="Defense","Defense",H945="Midfield","Midfield",H945="Striker","Striker")</f>
        <v/>
      </c>
      <c r="D945" t="str">
        <f t="shared" si="70"/>
        <v/>
      </c>
      <c r="E945" t="str">
        <f t="shared" si="71"/>
        <v/>
      </c>
    </row>
    <row r="946" spans="1:5" x14ac:dyDescent="0.3">
      <c r="A946" t="str">
        <f t="shared" si="68"/>
        <v/>
      </c>
      <c r="B946" t="str">
        <f t="shared" si="69"/>
        <v/>
      </c>
      <c r="C946" t="str" cm="1">
        <f t="array" ref="C946">_xlfn.IFS(H946="","",
H946="Mål","Goalkeeper",H946="Forsvar","Defense",H946="Midtbane","Midfield",H946="Angreb","Striker",
H946="Goalkeeper","Goalkeeper",H946="Defense","Defense",H946="Midfield","Midfield",H946="Striker","Striker")</f>
        <v/>
      </c>
      <c r="D946" t="str">
        <f t="shared" si="70"/>
        <v/>
      </c>
      <c r="E946" t="str">
        <f t="shared" si="71"/>
        <v/>
      </c>
    </row>
    <row r="947" spans="1:5" x14ac:dyDescent="0.3">
      <c r="A947" t="str">
        <f t="shared" si="68"/>
        <v/>
      </c>
      <c r="B947" t="str">
        <f t="shared" si="69"/>
        <v/>
      </c>
      <c r="C947" t="str" cm="1">
        <f t="array" ref="C947">_xlfn.IFS(H947="","",
H947="Mål","Goalkeeper",H947="Forsvar","Defense",H947="Midtbane","Midfield",H947="Angreb","Striker",
H947="Goalkeeper","Goalkeeper",H947="Defense","Defense",H947="Midfield","Midfield",H947="Striker","Striker")</f>
        <v/>
      </c>
      <c r="D947" t="str">
        <f t="shared" si="70"/>
        <v/>
      </c>
      <c r="E947" t="str">
        <f t="shared" si="71"/>
        <v/>
      </c>
    </row>
    <row r="948" spans="1:5" x14ac:dyDescent="0.3">
      <c r="A948" t="str">
        <f t="shared" si="68"/>
        <v/>
      </c>
      <c r="B948" t="str">
        <f t="shared" si="69"/>
        <v/>
      </c>
      <c r="C948" t="str" cm="1">
        <f t="array" ref="C948">_xlfn.IFS(H948="","",
H948="Mål","Goalkeeper",H948="Forsvar","Defense",H948="Midtbane","Midfield",H948="Angreb","Striker",
H948="Goalkeeper","Goalkeeper",H948="Defense","Defense",H948="Midfield","Midfield",H948="Striker","Striker")</f>
        <v/>
      </c>
      <c r="D948" t="str">
        <f t="shared" si="70"/>
        <v/>
      </c>
      <c r="E948" t="str">
        <f t="shared" si="71"/>
        <v/>
      </c>
    </row>
    <row r="949" spans="1:5" x14ac:dyDescent="0.3">
      <c r="A949" t="str">
        <f t="shared" si="68"/>
        <v/>
      </c>
      <c r="B949" t="str">
        <f t="shared" si="69"/>
        <v/>
      </c>
      <c r="C949" t="str" cm="1">
        <f t="array" ref="C949">_xlfn.IFS(H949="","",
H949="Mål","Goalkeeper",H949="Forsvar","Defense",H949="Midtbane","Midfield",H949="Angreb","Striker",
H949="Goalkeeper","Goalkeeper",H949="Defense","Defense",H949="Midfield","Midfield",H949="Striker","Striker")</f>
        <v/>
      </c>
      <c r="D949" t="str">
        <f t="shared" si="70"/>
        <v/>
      </c>
      <c r="E949" t="str">
        <f t="shared" si="71"/>
        <v/>
      </c>
    </row>
    <row r="950" spans="1:5" x14ac:dyDescent="0.3">
      <c r="A950" t="str">
        <f t="shared" si="68"/>
        <v/>
      </c>
      <c r="B950" t="str">
        <f t="shared" si="69"/>
        <v/>
      </c>
      <c r="C950" t="str" cm="1">
        <f t="array" ref="C950">_xlfn.IFS(H950="","",
H950="Mål","Goalkeeper",H950="Forsvar","Defense",H950="Midtbane","Midfield",H950="Angreb","Striker",
H950="Goalkeeper","Goalkeeper",H950="Defense","Defense",H950="Midfield","Midfield",H950="Striker","Striker")</f>
        <v/>
      </c>
      <c r="D950" t="str">
        <f t="shared" si="70"/>
        <v/>
      </c>
      <c r="E950" t="str">
        <f t="shared" si="71"/>
        <v/>
      </c>
    </row>
    <row r="951" spans="1:5" x14ac:dyDescent="0.3">
      <c r="A951" t="str">
        <f t="shared" si="68"/>
        <v/>
      </c>
      <c r="B951" t="str">
        <f t="shared" si="69"/>
        <v/>
      </c>
      <c r="C951" t="str" cm="1">
        <f t="array" ref="C951">_xlfn.IFS(H951="","",
H951="Mål","Goalkeeper",H951="Forsvar","Defense",H951="Midtbane","Midfield",H951="Angreb","Striker",
H951="Goalkeeper","Goalkeeper",H951="Defense","Defense",H951="Midfield","Midfield",H951="Striker","Striker")</f>
        <v/>
      </c>
      <c r="D951" t="str">
        <f t="shared" si="70"/>
        <v/>
      </c>
      <c r="E951" t="str">
        <f t="shared" si="71"/>
        <v/>
      </c>
    </row>
    <row r="952" spans="1:5" x14ac:dyDescent="0.3">
      <c r="A952" t="str">
        <f t="shared" si="68"/>
        <v/>
      </c>
      <c r="B952" t="str">
        <f t="shared" si="69"/>
        <v/>
      </c>
      <c r="C952" t="str" cm="1">
        <f t="array" ref="C952">_xlfn.IFS(H952="","",
H952="Mål","Goalkeeper",H952="Forsvar","Defense",H952="Midtbane","Midfield",H952="Angreb","Striker",
H952="Goalkeeper","Goalkeeper",H952="Defense","Defense",H952="Midfield","Midfield",H952="Striker","Striker")</f>
        <v/>
      </c>
      <c r="D952" t="str">
        <f t="shared" si="70"/>
        <v/>
      </c>
      <c r="E952" t="str">
        <f t="shared" si="71"/>
        <v/>
      </c>
    </row>
    <row r="953" spans="1:5" x14ac:dyDescent="0.3">
      <c r="A953" t="str">
        <f t="shared" si="68"/>
        <v/>
      </c>
      <c r="B953" t="str">
        <f t="shared" si="69"/>
        <v/>
      </c>
      <c r="C953" t="str" cm="1">
        <f t="array" ref="C953">_xlfn.IFS(H953="","",
H953="Mål","Goalkeeper",H953="Forsvar","Defense",H953="Midtbane","Midfield",H953="Angreb","Striker",
H953="Goalkeeper","Goalkeeper",H953="Defense","Defense",H953="Midfield","Midfield",H953="Striker","Striker")</f>
        <v/>
      </c>
      <c r="D953" t="str">
        <f t="shared" si="70"/>
        <v/>
      </c>
      <c r="E953" t="str">
        <f t="shared" si="71"/>
        <v/>
      </c>
    </row>
    <row r="954" spans="1:5" x14ac:dyDescent="0.3">
      <c r="A954" t="str">
        <f t="shared" si="68"/>
        <v/>
      </c>
      <c r="B954" t="str">
        <f t="shared" si="69"/>
        <v/>
      </c>
      <c r="C954" t="str" cm="1">
        <f t="array" ref="C954">_xlfn.IFS(H954="","",
H954="Mål","Goalkeeper",H954="Forsvar","Defense",H954="Midtbane","Midfield",H954="Angreb","Striker",
H954="Goalkeeper","Goalkeeper",H954="Defense","Defense",H954="Midfield","Midfield",H954="Striker","Striker")</f>
        <v/>
      </c>
      <c r="D954" t="str">
        <f t="shared" si="70"/>
        <v/>
      </c>
      <c r="E954" t="str">
        <f t="shared" si="71"/>
        <v/>
      </c>
    </row>
    <row r="955" spans="1:5" x14ac:dyDescent="0.3">
      <c r="A955" t="str">
        <f t="shared" si="68"/>
        <v/>
      </c>
      <c r="B955" t="str">
        <f t="shared" si="69"/>
        <v/>
      </c>
      <c r="C955" t="str" cm="1">
        <f t="array" ref="C955">_xlfn.IFS(H955="","",
H955="Mål","Goalkeeper",H955="Forsvar","Defense",H955="Midtbane","Midfield",H955="Angreb","Striker",
H955="Goalkeeper","Goalkeeper",H955="Defense","Defense",H955="Midfield","Midfield",H955="Striker","Striker")</f>
        <v/>
      </c>
      <c r="D955" t="str">
        <f t="shared" si="70"/>
        <v/>
      </c>
      <c r="E955" t="str">
        <f t="shared" si="71"/>
        <v/>
      </c>
    </row>
    <row r="956" spans="1:5" x14ac:dyDescent="0.3">
      <c r="A956" t="str">
        <f t="shared" si="68"/>
        <v/>
      </c>
      <c r="B956" t="str">
        <f t="shared" si="69"/>
        <v/>
      </c>
      <c r="C956" t="str" cm="1">
        <f t="array" ref="C956">_xlfn.IFS(H956="","",
H956="Mål","Goalkeeper",H956="Forsvar","Defense",H956="Midtbane","Midfield",H956="Angreb","Striker",
H956="Goalkeeper","Goalkeeper",H956="Defense","Defense",H956="Midfield","Midfield",H956="Striker","Striker")</f>
        <v/>
      </c>
      <c r="D956" t="str">
        <f t="shared" si="70"/>
        <v/>
      </c>
      <c r="E956" t="str">
        <f t="shared" si="71"/>
        <v/>
      </c>
    </row>
    <row r="957" spans="1:5" x14ac:dyDescent="0.3">
      <c r="A957" t="str">
        <f t="shared" si="68"/>
        <v/>
      </c>
      <c r="B957" t="str">
        <f t="shared" si="69"/>
        <v/>
      </c>
      <c r="C957" t="str" cm="1">
        <f t="array" ref="C957">_xlfn.IFS(H957="","",
H957="Mål","Goalkeeper",H957="Forsvar","Defense",H957="Midtbane","Midfield",H957="Angreb","Striker",
H957="Goalkeeper","Goalkeeper",H957="Defense","Defense",H957="Midfield","Midfield",H957="Striker","Striker")</f>
        <v/>
      </c>
      <c r="D957" t="str">
        <f t="shared" si="70"/>
        <v/>
      </c>
      <c r="E957" t="str">
        <f t="shared" si="71"/>
        <v/>
      </c>
    </row>
    <row r="958" spans="1:5" x14ac:dyDescent="0.3">
      <c r="A958" t="str">
        <f t="shared" si="68"/>
        <v/>
      </c>
      <c r="B958" t="str">
        <f t="shared" si="69"/>
        <v/>
      </c>
      <c r="C958" t="str" cm="1">
        <f t="array" ref="C958">_xlfn.IFS(H958="","",
H958="Mål","Goalkeeper",H958="Forsvar","Defense",H958="Midtbane","Midfield",H958="Angreb","Striker",
H958="Goalkeeper","Goalkeeper",H958="Defense","Defense",H958="Midfield","Midfield",H958="Striker","Striker")</f>
        <v/>
      </c>
      <c r="D958" t="str">
        <f t="shared" si="70"/>
        <v/>
      </c>
      <c r="E958" t="str">
        <f t="shared" si="71"/>
        <v/>
      </c>
    </row>
    <row r="959" spans="1:5" x14ac:dyDescent="0.3">
      <c r="A959" t="str">
        <f t="shared" si="68"/>
        <v/>
      </c>
      <c r="B959" t="str">
        <f t="shared" si="69"/>
        <v/>
      </c>
      <c r="C959" t="str" cm="1">
        <f t="array" ref="C959">_xlfn.IFS(H959="","",
H959="Mål","Goalkeeper",H959="Forsvar","Defense",H959="Midtbane","Midfield",H959="Angreb","Striker",
H959="Goalkeeper","Goalkeeper",H959="Defense","Defense",H959="Midfield","Midfield",H959="Striker","Striker")</f>
        <v/>
      </c>
      <c r="D959" t="str">
        <f t="shared" si="70"/>
        <v/>
      </c>
      <c r="E959" t="str">
        <f t="shared" si="71"/>
        <v/>
      </c>
    </row>
    <row r="960" spans="1:5" x14ac:dyDescent="0.3">
      <c r="A960" t="str">
        <f t="shared" si="68"/>
        <v/>
      </c>
      <c r="B960" t="str">
        <f t="shared" si="69"/>
        <v/>
      </c>
      <c r="C960" t="str" cm="1">
        <f t="array" ref="C960">_xlfn.IFS(H960="","",
H960="Mål","Goalkeeper",H960="Forsvar","Defense",H960="Midtbane","Midfield",H960="Angreb","Striker",
H960="Goalkeeper","Goalkeeper",H960="Defense","Defense",H960="Midfield","Midfield",H960="Striker","Striker")</f>
        <v/>
      </c>
      <c r="D960" t="str">
        <f t="shared" si="70"/>
        <v/>
      </c>
      <c r="E960" t="str">
        <f t="shared" si="71"/>
        <v/>
      </c>
    </row>
    <row r="961" spans="1:5" x14ac:dyDescent="0.3">
      <c r="A961" t="str">
        <f t="shared" si="68"/>
        <v/>
      </c>
      <c r="B961" t="str">
        <f t="shared" si="69"/>
        <v/>
      </c>
      <c r="C961" t="str" cm="1">
        <f t="array" ref="C961">_xlfn.IFS(H961="","",
H961="Mål","Goalkeeper",H961="Forsvar","Defense",H961="Midtbane","Midfield",H961="Angreb","Striker",
H961="Goalkeeper","Goalkeeper",H961="Defense","Defense",H961="Midfield","Midfield",H961="Striker","Striker")</f>
        <v/>
      </c>
      <c r="D961" t="str">
        <f t="shared" si="70"/>
        <v/>
      </c>
      <c r="E961" t="str">
        <f t="shared" si="71"/>
        <v/>
      </c>
    </row>
    <row r="962" spans="1:5" x14ac:dyDescent="0.3">
      <c r="A962" t="str">
        <f t="shared" si="68"/>
        <v/>
      </c>
      <c r="B962" t="str">
        <f t="shared" si="69"/>
        <v/>
      </c>
      <c r="C962" t="str" cm="1">
        <f t="array" ref="C962">_xlfn.IFS(H962="","",
H962="Mål","Goalkeeper",H962="Forsvar","Defense",H962="Midtbane","Midfield",H962="Angreb","Striker",
H962="Goalkeeper","Goalkeeper",H962="Defense","Defense",H962="Midfield","Midfield",H962="Striker","Striker")</f>
        <v/>
      </c>
      <c r="D962" t="str">
        <f t="shared" si="70"/>
        <v/>
      </c>
      <c r="E962" t="str">
        <f t="shared" si="71"/>
        <v/>
      </c>
    </row>
    <row r="963" spans="1:5" x14ac:dyDescent="0.3">
      <c r="A963" t="str">
        <f t="shared" ref="A963:A1000" si="72">IF(F963&lt;&gt;"",F963,"")</f>
        <v/>
      </c>
      <c r="B963" t="str">
        <f t="shared" ref="B963:B1000" si="73">IF(G963&lt;&gt;"",G963,"")</f>
        <v/>
      </c>
      <c r="C963" t="str" cm="1">
        <f t="array" ref="C963">_xlfn.IFS(H963="","",
H963="Mål","Goalkeeper",H963="Forsvar","Defense",H963="Midtbane","Midfield",H963="Angreb","Striker",
H963="Goalkeeper","Goalkeeper",H963="Defense","Defense",H963="Midfield","Midfield",H963="Striker","Striker")</f>
        <v/>
      </c>
      <c r="D963" t="str">
        <f t="shared" ref="D963:D1000" si="74">IF(I963&lt;&gt;"",I963,"")</f>
        <v/>
      </c>
      <c r="E963" t="str">
        <f t="shared" ref="E963:E1000" si="75">IF(J963&lt;&gt;"",J963,"")</f>
        <v/>
      </c>
    </row>
    <row r="964" spans="1:5" x14ac:dyDescent="0.3">
      <c r="A964" t="str">
        <f t="shared" si="72"/>
        <v/>
      </c>
      <c r="B964" t="str">
        <f t="shared" si="73"/>
        <v/>
      </c>
      <c r="C964" t="str" cm="1">
        <f t="array" ref="C964">_xlfn.IFS(H964="","",
H964="Mål","Goalkeeper",H964="Forsvar","Defense",H964="Midtbane","Midfield",H964="Angreb","Striker",
H964="Goalkeeper","Goalkeeper",H964="Defense","Defense",H964="Midfield","Midfield",H964="Striker","Striker")</f>
        <v/>
      </c>
      <c r="D964" t="str">
        <f t="shared" si="74"/>
        <v/>
      </c>
      <c r="E964" t="str">
        <f t="shared" si="75"/>
        <v/>
      </c>
    </row>
    <row r="965" spans="1:5" x14ac:dyDescent="0.3">
      <c r="A965" t="str">
        <f t="shared" si="72"/>
        <v/>
      </c>
      <c r="B965" t="str">
        <f t="shared" si="73"/>
        <v/>
      </c>
      <c r="C965" t="str" cm="1">
        <f t="array" ref="C965">_xlfn.IFS(H965="","",
H965="Mål","Goalkeeper",H965="Forsvar","Defense",H965="Midtbane","Midfield",H965="Angreb","Striker",
H965="Goalkeeper","Goalkeeper",H965="Defense","Defense",H965="Midfield","Midfield",H965="Striker","Striker")</f>
        <v/>
      </c>
      <c r="D965" t="str">
        <f t="shared" si="74"/>
        <v/>
      </c>
      <c r="E965" t="str">
        <f t="shared" si="75"/>
        <v/>
      </c>
    </row>
    <row r="966" spans="1:5" x14ac:dyDescent="0.3">
      <c r="A966" t="str">
        <f t="shared" si="72"/>
        <v/>
      </c>
      <c r="B966" t="str">
        <f t="shared" si="73"/>
        <v/>
      </c>
      <c r="C966" t="str" cm="1">
        <f t="array" ref="C966">_xlfn.IFS(H966="","",
H966="Mål","Goalkeeper",H966="Forsvar","Defense",H966="Midtbane","Midfield",H966="Angreb","Striker",
H966="Goalkeeper","Goalkeeper",H966="Defense","Defense",H966="Midfield","Midfield",H966="Striker","Striker")</f>
        <v/>
      </c>
      <c r="D966" t="str">
        <f t="shared" si="74"/>
        <v/>
      </c>
      <c r="E966" t="str">
        <f t="shared" si="75"/>
        <v/>
      </c>
    </row>
    <row r="967" spans="1:5" x14ac:dyDescent="0.3">
      <c r="A967" t="str">
        <f t="shared" si="72"/>
        <v/>
      </c>
      <c r="B967" t="str">
        <f t="shared" si="73"/>
        <v/>
      </c>
      <c r="C967" t="str" cm="1">
        <f t="array" ref="C967">_xlfn.IFS(H967="","",
H967="Mål","Goalkeeper",H967="Forsvar","Defense",H967="Midtbane","Midfield",H967="Angreb","Striker",
H967="Goalkeeper","Goalkeeper",H967="Defense","Defense",H967="Midfield","Midfield",H967="Striker","Striker")</f>
        <v/>
      </c>
      <c r="D967" t="str">
        <f t="shared" si="74"/>
        <v/>
      </c>
      <c r="E967" t="str">
        <f t="shared" si="75"/>
        <v/>
      </c>
    </row>
    <row r="968" spans="1:5" x14ac:dyDescent="0.3">
      <c r="A968" t="str">
        <f t="shared" si="72"/>
        <v/>
      </c>
      <c r="B968" t="str">
        <f t="shared" si="73"/>
        <v/>
      </c>
      <c r="C968" t="str" cm="1">
        <f t="array" ref="C968">_xlfn.IFS(H968="","",
H968="Mål","Goalkeeper",H968="Forsvar","Defense",H968="Midtbane","Midfield",H968="Angreb","Striker",
H968="Goalkeeper","Goalkeeper",H968="Defense","Defense",H968="Midfield","Midfield",H968="Striker","Striker")</f>
        <v/>
      </c>
      <c r="D968" t="str">
        <f t="shared" si="74"/>
        <v/>
      </c>
      <c r="E968" t="str">
        <f t="shared" si="75"/>
        <v/>
      </c>
    </row>
    <row r="969" spans="1:5" x14ac:dyDescent="0.3">
      <c r="A969" t="str">
        <f t="shared" si="72"/>
        <v/>
      </c>
      <c r="B969" t="str">
        <f t="shared" si="73"/>
        <v/>
      </c>
      <c r="C969" t="str" cm="1">
        <f t="array" ref="C969">_xlfn.IFS(H969="","",
H969="Mål","Goalkeeper",H969="Forsvar","Defense",H969="Midtbane","Midfield",H969="Angreb","Striker",
H969="Goalkeeper","Goalkeeper",H969="Defense","Defense",H969="Midfield","Midfield",H969="Striker","Striker")</f>
        <v/>
      </c>
      <c r="D969" t="str">
        <f t="shared" si="74"/>
        <v/>
      </c>
      <c r="E969" t="str">
        <f t="shared" si="75"/>
        <v/>
      </c>
    </row>
    <row r="970" spans="1:5" x14ac:dyDescent="0.3">
      <c r="A970" t="str">
        <f t="shared" si="72"/>
        <v/>
      </c>
      <c r="B970" t="str">
        <f t="shared" si="73"/>
        <v/>
      </c>
      <c r="C970" t="str" cm="1">
        <f t="array" ref="C970">_xlfn.IFS(H970="","",
H970="Mål","Goalkeeper",H970="Forsvar","Defense",H970="Midtbane","Midfield",H970="Angreb","Striker",
H970="Goalkeeper","Goalkeeper",H970="Defense","Defense",H970="Midfield","Midfield",H970="Striker","Striker")</f>
        <v/>
      </c>
      <c r="D970" t="str">
        <f t="shared" si="74"/>
        <v/>
      </c>
      <c r="E970" t="str">
        <f t="shared" si="75"/>
        <v/>
      </c>
    </row>
    <row r="971" spans="1:5" x14ac:dyDescent="0.3">
      <c r="A971" t="str">
        <f t="shared" si="72"/>
        <v/>
      </c>
      <c r="B971" t="str">
        <f t="shared" si="73"/>
        <v/>
      </c>
      <c r="C971" t="str" cm="1">
        <f t="array" ref="C971">_xlfn.IFS(H971="","",
H971="Mål","Goalkeeper",H971="Forsvar","Defense",H971="Midtbane","Midfield",H971="Angreb","Striker",
H971="Goalkeeper","Goalkeeper",H971="Defense","Defense",H971="Midfield","Midfield",H971="Striker","Striker")</f>
        <v/>
      </c>
      <c r="D971" t="str">
        <f t="shared" si="74"/>
        <v/>
      </c>
      <c r="E971" t="str">
        <f t="shared" si="75"/>
        <v/>
      </c>
    </row>
    <row r="972" spans="1:5" x14ac:dyDescent="0.3">
      <c r="A972" t="str">
        <f t="shared" si="72"/>
        <v/>
      </c>
      <c r="B972" t="str">
        <f t="shared" si="73"/>
        <v/>
      </c>
      <c r="C972" t="str" cm="1">
        <f t="array" ref="C972">_xlfn.IFS(H972="","",
H972="Mål","Goalkeeper",H972="Forsvar","Defense",H972="Midtbane","Midfield",H972="Angreb","Striker",
H972="Goalkeeper","Goalkeeper",H972="Defense","Defense",H972="Midfield","Midfield",H972="Striker","Striker")</f>
        <v/>
      </c>
      <c r="D972" t="str">
        <f t="shared" si="74"/>
        <v/>
      </c>
      <c r="E972" t="str">
        <f t="shared" si="75"/>
        <v/>
      </c>
    </row>
    <row r="973" spans="1:5" x14ac:dyDescent="0.3">
      <c r="A973" t="str">
        <f t="shared" si="72"/>
        <v/>
      </c>
      <c r="B973" t="str">
        <f t="shared" si="73"/>
        <v/>
      </c>
      <c r="C973" t="str" cm="1">
        <f t="array" ref="C973">_xlfn.IFS(H973="","",
H973="Mål","Goalkeeper",H973="Forsvar","Defense",H973="Midtbane","Midfield",H973="Angreb","Striker",
H973="Goalkeeper","Goalkeeper",H973="Defense","Defense",H973="Midfield","Midfield",H973="Striker","Striker")</f>
        <v/>
      </c>
      <c r="D973" t="str">
        <f t="shared" si="74"/>
        <v/>
      </c>
      <c r="E973" t="str">
        <f t="shared" si="75"/>
        <v/>
      </c>
    </row>
    <row r="974" spans="1:5" x14ac:dyDescent="0.3">
      <c r="A974" t="str">
        <f t="shared" si="72"/>
        <v/>
      </c>
      <c r="B974" t="str">
        <f t="shared" si="73"/>
        <v/>
      </c>
      <c r="C974" t="str" cm="1">
        <f t="array" ref="C974">_xlfn.IFS(H974="","",
H974="Mål","Goalkeeper",H974="Forsvar","Defense",H974="Midtbane","Midfield",H974="Angreb","Striker",
H974="Goalkeeper","Goalkeeper",H974="Defense","Defense",H974="Midfield","Midfield",H974="Striker","Striker")</f>
        <v/>
      </c>
      <c r="D974" t="str">
        <f t="shared" si="74"/>
        <v/>
      </c>
      <c r="E974" t="str">
        <f t="shared" si="75"/>
        <v/>
      </c>
    </row>
    <row r="975" spans="1:5" x14ac:dyDescent="0.3">
      <c r="A975" t="str">
        <f t="shared" si="72"/>
        <v/>
      </c>
      <c r="B975" t="str">
        <f t="shared" si="73"/>
        <v/>
      </c>
      <c r="C975" t="str" cm="1">
        <f t="array" ref="C975">_xlfn.IFS(H975="","",
H975="Mål","Goalkeeper",H975="Forsvar","Defense",H975="Midtbane","Midfield",H975="Angreb","Striker",
H975="Goalkeeper","Goalkeeper",H975="Defense","Defense",H975="Midfield","Midfield",H975="Striker","Striker")</f>
        <v/>
      </c>
      <c r="D975" t="str">
        <f t="shared" si="74"/>
        <v/>
      </c>
      <c r="E975" t="str">
        <f t="shared" si="75"/>
        <v/>
      </c>
    </row>
    <row r="976" spans="1:5" x14ac:dyDescent="0.3">
      <c r="A976" t="str">
        <f t="shared" si="72"/>
        <v/>
      </c>
      <c r="B976" t="str">
        <f t="shared" si="73"/>
        <v/>
      </c>
      <c r="C976" t="str" cm="1">
        <f t="array" ref="C976">_xlfn.IFS(H976="","",
H976="Mål","Goalkeeper",H976="Forsvar","Defense",H976="Midtbane","Midfield",H976="Angreb","Striker",
H976="Goalkeeper","Goalkeeper",H976="Defense","Defense",H976="Midfield","Midfield",H976="Striker","Striker")</f>
        <v/>
      </c>
      <c r="D976" t="str">
        <f t="shared" si="74"/>
        <v/>
      </c>
      <c r="E976" t="str">
        <f t="shared" si="75"/>
        <v/>
      </c>
    </row>
    <row r="977" spans="1:5" x14ac:dyDescent="0.3">
      <c r="A977" t="str">
        <f t="shared" si="72"/>
        <v/>
      </c>
      <c r="B977" t="str">
        <f t="shared" si="73"/>
        <v/>
      </c>
      <c r="C977" t="str" cm="1">
        <f t="array" ref="C977">_xlfn.IFS(H977="","",
H977="Mål","Goalkeeper",H977="Forsvar","Defense",H977="Midtbane","Midfield",H977="Angreb","Striker",
H977="Goalkeeper","Goalkeeper",H977="Defense","Defense",H977="Midfield","Midfield",H977="Striker","Striker")</f>
        <v/>
      </c>
      <c r="D977" t="str">
        <f t="shared" si="74"/>
        <v/>
      </c>
      <c r="E977" t="str">
        <f t="shared" si="75"/>
        <v/>
      </c>
    </row>
    <row r="978" spans="1:5" x14ac:dyDescent="0.3">
      <c r="A978" t="str">
        <f t="shared" si="72"/>
        <v/>
      </c>
      <c r="B978" t="str">
        <f t="shared" si="73"/>
        <v/>
      </c>
      <c r="C978" t="str" cm="1">
        <f t="array" ref="C978">_xlfn.IFS(H978="","",
H978="Mål","Goalkeeper",H978="Forsvar","Defense",H978="Midtbane","Midfield",H978="Angreb","Striker",
H978="Goalkeeper","Goalkeeper",H978="Defense","Defense",H978="Midfield","Midfield",H978="Striker","Striker")</f>
        <v/>
      </c>
      <c r="D978" t="str">
        <f t="shared" si="74"/>
        <v/>
      </c>
      <c r="E978" t="str">
        <f t="shared" si="75"/>
        <v/>
      </c>
    </row>
    <row r="979" spans="1:5" x14ac:dyDescent="0.3">
      <c r="A979" t="str">
        <f t="shared" si="72"/>
        <v/>
      </c>
      <c r="B979" t="str">
        <f t="shared" si="73"/>
        <v/>
      </c>
      <c r="C979" t="str" cm="1">
        <f t="array" ref="C979">_xlfn.IFS(H979="","",
H979="Mål","Goalkeeper",H979="Forsvar","Defense",H979="Midtbane","Midfield",H979="Angreb","Striker",
H979="Goalkeeper","Goalkeeper",H979="Defense","Defense",H979="Midfield","Midfield",H979="Striker","Striker")</f>
        <v/>
      </c>
      <c r="D979" t="str">
        <f t="shared" si="74"/>
        <v/>
      </c>
      <c r="E979" t="str">
        <f t="shared" si="75"/>
        <v/>
      </c>
    </row>
    <row r="980" spans="1:5" x14ac:dyDescent="0.3">
      <c r="A980" t="str">
        <f t="shared" si="72"/>
        <v/>
      </c>
      <c r="B980" t="str">
        <f t="shared" si="73"/>
        <v/>
      </c>
      <c r="C980" t="str" cm="1">
        <f t="array" ref="C980">_xlfn.IFS(H980="","",
H980="Mål","Goalkeeper",H980="Forsvar","Defense",H980="Midtbane","Midfield",H980="Angreb","Striker",
H980="Goalkeeper","Goalkeeper",H980="Defense","Defense",H980="Midfield","Midfield",H980="Striker","Striker")</f>
        <v/>
      </c>
      <c r="D980" t="str">
        <f t="shared" si="74"/>
        <v/>
      </c>
      <c r="E980" t="str">
        <f t="shared" si="75"/>
        <v/>
      </c>
    </row>
    <row r="981" spans="1:5" x14ac:dyDescent="0.3">
      <c r="A981" t="str">
        <f t="shared" si="72"/>
        <v/>
      </c>
      <c r="B981" t="str">
        <f t="shared" si="73"/>
        <v/>
      </c>
      <c r="C981" t="str" cm="1">
        <f t="array" ref="C981">_xlfn.IFS(H981="","",
H981="Mål","Goalkeeper",H981="Forsvar","Defense",H981="Midtbane","Midfield",H981="Angreb","Striker",
H981="Goalkeeper","Goalkeeper",H981="Defense","Defense",H981="Midfield","Midfield",H981="Striker","Striker")</f>
        <v/>
      </c>
      <c r="D981" t="str">
        <f t="shared" si="74"/>
        <v/>
      </c>
      <c r="E981" t="str">
        <f t="shared" si="75"/>
        <v/>
      </c>
    </row>
    <row r="982" spans="1:5" x14ac:dyDescent="0.3">
      <c r="A982" t="str">
        <f t="shared" si="72"/>
        <v/>
      </c>
      <c r="B982" t="str">
        <f t="shared" si="73"/>
        <v/>
      </c>
      <c r="C982" t="str" cm="1">
        <f t="array" ref="C982">_xlfn.IFS(H982="","",
H982="Mål","Goalkeeper",H982="Forsvar","Defense",H982="Midtbane","Midfield",H982="Angreb","Striker",
H982="Goalkeeper","Goalkeeper",H982="Defense","Defense",H982="Midfield","Midfield",H982="Striker","Striker")</f>
        <v/>
      </c>
      <c r="D982" t="str">
        <f t="shared" si="74"/>
        <v/>
      </c>
      <c r="E982" t="str">
        <f t="shared" si="75"/>
        <v/>
      </c>
    </row>
    <row r="983" spans="1:5" x14ac:dyDescent="0.3">
      <c r="A983" t="str">
        <f t="shared" si="72"/>
        <v/>
      </c>
      <c r="B983" t="str">
        <f t="shared" si="73"/>
        <v/>
      </c>
      <c r="C983" t="str" cm="1">
        <f t="array" ref="C983">_xlfn.IFS(H983="","",
H983="Mål","Goalkeeper",H983="Forsvar","Defense",H983="Midtbane","Midfield",H983="Angreb","Striker",
H983="Goalkeeper","Goalkeeper",H983="Defense","Defense",H983="Midfield","Midfield",H983="Striker","Striker")</f>
        <v/>
      </c>
      <c r="D983" t="str">
        <f t="shared" si="74"/>
        <v/>
      </c>
      <c r="E983" t="str">
        <f t="shared" si="75"/>
        <v/>
      </c>
    </row>
    <row r="984" spans="1:5" x14ac:dyDescent="0.3">
      <c r="A984" t="str">
        <f t="shared" si="72"/>
        <v/>
      </c>
      <c r="B984" t="str">
        <f t="shared" si="73"/>
        <v/>
      </c>
      <c r="C984" t="str" cm="1">
        <f t="array" ref="C984">_xlfn.IFS(H984="","",
H984="Mål","Goalkeeper",H984="Forsvar","Defense",H984="Midtbane","Midfield",H984="Angreb","Striker",
H984="Goalkeeper","Goalkeeper",H984="Defense","Defense",H984="Midfield","Midfield",H984="Striker","Striker")</f>
        <v/>
      </c>
      <c r="D984" t="str">
        <f t="shared" si="74"/>
        <v/>
      </c>
      <c r="E984" t="str">
        <f t="shared" si="75"/>
        <v/>
      </c>
    </row>
    <row r="985" spans="1:5" x14ac:dyDescent="0.3">
      <c r="A985" t="str">
        <f t="shared" si="72"/>
        <v/>
      </c>
      <c r="B985" t="str">
        <f t="shared" si="73"/>
        <v/>
      </c>
      <c r="C985" t="str" cm="1">
        <f t="array" ref="C985">_xlfn.IFS(H985="","",
H985="Mål","Goalkeeper",H985="Forsvar","Defense",H985="Midtbane","Midfield",H985="Angreb","Striker",
H985="Goalkeeper","Goalkeeper",H985="Defense","Defense",H985="Midfield","Midfield",H985="Striker","Striker")</f>
        <v/>
      </c>
      <c r="D985" t="str">
        <f t="shared" si="74"/>
        <v/>
      </c>
      <c r="E985" t="str">
        <f t="shared" si="75"/>
        <v/>
      </c>
    </row>
    <row r="986" spans="1:5" x14ac:dyDescent="0.3">
      <c r="A986" t="str">
        <f t="shared" si="72"/>
        <v/>
      </c>
      <c r="B986" t="str">
        <f t="shared" si="73"/>
        <v/>
      </c>
      <c r="C986" t="str" cm="1">
        <f t="array" ref="C986">_xlfn.IFS(H986="","",
H986="Mål","Goalkeeper",H986="Forsvar","Defense",H986="Midtbane","Midfield",H986="Angreb","Striker",
H986="Goalkeeper","Goalkeeper",H986="Defense","Defense",H986="Midfield","Midfield",H986="Striker","Striker")</f>
        <v/>
      </c>
      <c r="D986" t="str">
        <f t="shared" si="74"/>
        <v/>
      </c>
      <c r="E986" t="str">
        <f t="shared" si="75"/>
        <v/>
      </c>
    </row>
    <row r="987" spans="1:5" x14ac:dyDescent="0.3">
      <c r="A987" t="str">
        <f t="shared" si="72"/>
        <v/>
      </c>
      <c r="B987" t="str">
        <f t="shared" si="73"/>
        <v/>
      </c>
      <c r="C987" t="str" cm="1">
        <f t="array" ref="C987">_xlfn.IFS(H987="","",
H987="Mål","Goalkeeper",H987="Forsvar","Defense",H987="Midtbane","Midfield",H987="Angreb","Striker",
H987="Goalkeeper","Goalkeeper",H987="Defense","Defense",H987="Midfield","Midfield",H987="Striker","Striker")</f>
        <v/>
      </c>
      <c r="D987" t="str">
        <f t="shared" si="74"/>
        <v/>
      </c>
      <c r="E987" t="str">
        <f t="shared" si="75"/>
        <v/>
      </c>
    </row>
    <row r="988" spans="1:5" x14ac:dyDescent="0.3">
      <c r="A988" t="str">
        <f t="shared" si="72"/>
        <v/>
      </c>
      <c r="B988" t="str">
        <f t="shared" si="73"/>
        <v/>
      </c>
      <c r="C988" t="str" cm="1">
        <f t="array" ref="C988">_xlfn.IFS(H988="","",
H988="Mål","Goalkeeper",H988="Forsvar","Defense",H988="Midtbane","Midfield",H988="Angreb","Striker",
H988="Goalkeeper","Goalkeeper",H988="Defense","Defense",H988="Midfield","Midfield",H988="Striker","Striker")</f>
        <v/>
      </c>
      <c r="D988" t="str">
        <f t="shared" si="74"/>
        <v/>
      </c>
      <c r="E988" t="str">
        <f t="shared" si="75"/>
        <v/>
      </c>
    </row>
    <row r="989" spans="1:5" x14ac:dyDescent="0.3">
      <c r="A989" t="str">
        <f t="shared" si="72"/>
        <v/>
      </c>
      <c r="B989" t="str">
        <f t="shared" si="73"/>
        <v/>
      </c>
      <c r="C989" t="str" cm="1">
        <f t="array" ref="C989">_xlfn.IFS(H989="","",
H989="Mål","Goalkeeper",H989="Forsvar","Defense",H989="Midtbane","Midfield",H989="Angreb","Striker",
H989="Goalkeeper","Goalkeeper",H989="Defense","Defense",H989="Midfield","Midfield",H989="Striker","Striker")</f>
        <v/>
      </c>
      <c r="D989" t="str">
        <f t="shared" si="74"/>
        <v/>
      </c>
      <c r="E989" t="str">
        <f t="shared" si="75"/>
        <v/>
      </c>
    </row>
    <row r="990" spans="1:5" x14ac:dyDescent="0.3">
      <c r="A990" t="str">
        <f t="shared" si="72"/>
        <v/>
      </c>
      <c r="B990" t="str">
        <f t="shared" si="73"/>
        <v/>
      </c>
      <c r="C990" t="str" cm="1">
        <f t="array" ref="C990">_xlfn.IFS(H990="","",
H990="Mål","Goalkeeper",H990="Forsvar","Defense",H990="Midtbane","Midfield",H990="Angreb","Striker",
H990="Goalkeeper","Goalkeeper",H990="Defense","Defense",H990="Midfield","Midfield",H990="Striker","Striker")</f>
        <v/>
      </c>
      <c r="D990" t="str">
        <f t="shared" si="74"/>
        <v/>
      </c>
      <c r="E990" t="str">
        <f t="shared" si="75"/>
        <v/>
      </c>
    </row>
    <row r="991" spans="1:5" x14ac:dyDescent="0.3">
      <c r="A991" t="str">
        <f t="shared" si="72"/>
        <v/>
      </c>
      <c r="B991" t="str">
        <f t="shared" si="73"/>
        <v/>
      </c>
      <c r="C991" t="str" cm="1">
        <f t="array" ref="C991">_xlfn.IFS(H991="","",
H991="Mål","Goalkeeper",H991="Forsvar","Defense",H991="Midtbane","Midfield",H991="Angreb","Striker",
H991="Goalkeeper","Goalkeeper",H991="Defense","Defense",H991="Midfield","Midfield",H991="Striker","Striker")</f>
        <v/>
      </c>
      <c r="D991" t="str">
        <f t="shared" si="74"/>
        <v/>
      </c>
      <c r="E991" t="str">
        <f t="shared" si="75"/>
        <v/>
      </c>
    </row>
    <row r="992" spans="1:5" x14ac:dyDescent="0.3">
      <c r="A992" t="str">
        <f t="shared" si="72"/>
        <v/>
      </c>
      <c r="B992" t="str">
        <f t="shared" si="73"/>
        <v/>
      </c>
      <c r="C992" t="str" cm="1">
        <f t="array" ref="C992">_xlfn.IFS(H992="","",
H992="Mål","Goalkeeper",H992="Forsvar","Defense",H992="Midtbane","Midfield",H992="Angreb","Striker",
H992="Goalkeeper","Goalkeeper",H992="Defense","Defense",H992="Midfield","Midfield",H992="Striker","Striker")</f>
        <v/>
      </c>
      <c r="D992" t="str">
        <f t="shared" si="74"/>
        <v/>
      </c>
      <c r="E992" t="str">
        <f t="shared" si="75"/>
        <v/>
      </c>
    </row>
    <row r="993" spans="1:5" x14ac:dyDescent="0.3">
      <c r="A993" t="str">
        <f t="shared" si="72"/>
        <v/>
      </c>
      <c r="B993" t="str">
        <f t="shared" si="73"/>
        <v/>
      </c>
      <c r="C993" t="str" cm="1">
        <f t="array" ref="C993">_xlfn.IFS(H993="","",
H993="Mål","Goalkeeper",H993="Forsvar","Defense",H993="Midtbane","Midfield",H993="Angreb","Striker",
H993="Goalkeeper","Goalkeeper",H993="Defense","Defense",H993="Midfield","Midfield",H993="Striker","Striker")</f>
        <v/>
      </c>
      <c r="D993" t="str">
        <f t="shared" si="74"/>
        <v/>
      </c>
      <c r="E993" t="str">
        <f t="shared" si="75"/>
        <v/>
      </c>
    </row>
    <row r="994" spans="1:5" x14ac:dyDescent="0.3">
      <c r="A994" t="str">
        <f t="shared" si="72"/>
        <v/>
      </c>
      <c r="B994" t="str">
        <f t="shared" si="73"/>
        <v/>
      </c>
      <c r="C994" t="str" cm="1">
        <f t="array" ref="C994">_xlfn.IFS(H994="","",
H994="Mål","Goalkeeper",H994="Forsvar","Defense",H994="Midtbane","Midfield",H994="Angreb","Striker",
H994="Goalkeeper","Goalkeeper",H994="Defense","Defense",H994="Midfield","Midfield",H994="Striker","Striker")</f>
        <v/>
      </c>
      <c r="D994" t="str">
        <f t="shared" si="74"/>
        <v/>
      </c>
      <c r="E994" t="str">
        <f t="shared" si="75"/>
        <v/>
      </c>
    </row>
    <row r="995" spans="1:5" x14ac:dyDescent="0.3">
      <c r="A995" t="str">
        <f t="shared" si="72"/>
        <v/>
      </c>
      <c r="B995" t="str">
        <f t="shared" si="73"/>
        <v/>
      </c>
      <c r="C995" t="str" cm="1">
        <f t="array" ref="C995">_xlfn.IFS(H995="","",
H995="Mål","Goalkeeper",H995="Forsvar","Defense",H995="Midtbane","Midfield",H995="Angreb","Striker",
H995="Goalkeeper","Goalkeeper",H995="Defense","Defense",H995="Midfield","Midfield",H995="Striker","Striker")</f>
        <v/>
      </c>
      <c r="D995" t="str">
        <f t="shared" si="74"/>
        <v/>
      </c>
      <c r="E995" t="str">
        <f t="shared" si="75"/>
        <v/>
      </c>
    </row>
    <row r="996" spans="1:5" x14ac:dyDescent="0.3">
      <c r="A996" t="str">
        <f t="shared" si="72"/>
        <v/>
      </c>
      <c r="B996" t="str">
        <f t="shared" si="73"/>
        <v/>
      </c>
      <c r="C996" t="str" cm="1">
        <f t="array" ref="C996">_xlfn.IFS(H996="","",
H996="Mål","Goalkeeper",H996="Forsvar","Defense",H996="Midtbane","Midfield",H996="Angreb","Striker",
H996="Goalkeeper","Goalkeeper",H996="Defense","Defense",H996="Midfield","Midfield",H996="Striker","Striker")</f>
        <v/>
      </c>
      <c r="D996" t="str">
        <f t="shared" si="74"/>
        <v/>
      </c>
      <c r="E996" t="str">
        <f t="shared" si="75"/>
        <v/>
      </c>
    </row>
    <row r="997" spans="1:5" x14ac:dyDescent="0.3">
      <c r="A997" t="str">
        <f t="shared" si="72"/>
        <v/>
      </c>
      <c r="B997" t="str">
        <f t="shared" si="73"/>
        <v/>
      </c>
      <c r="C997" t="str" cm="1">
        <f t="array" ref="C997">_xlfn.IFS(H997="","",
H997="Mål","Goalkeeper",H997="Forsvar","Defense",H997="Midtbane","Midfield",H997="Angreb","Striker",
H997="Goalkeeper","Goalkeeper",H997="Defense","Defense",H997="Midfield","Midfield",H997="Striker","Striker")</f>
        <v/>
      </c>
      <c r="D997" t="str">
        <f t="shared" si="74"/>
        <v/>
      </c>
      <c r="E997" t="str">
        <f t="shared" si="75"/>
        <v/>
      </c>
    </row>
    <row r="998" spans="1:5" x14ac:dyDescent="0.3">
      <c r="A998" t="str">
        <f t="shared" si="72"/>
        <v/>
      </c>
      <c r="B998" t="str">
        <f t="shared" si="73"/>
        <v/>
      </c>
      <c r="C998" t="str" cm="1">
        <f t="array" ref="C998">_xlfn.IFS(H998="","",
H998="Mål","Goalkeeper",H998="Forsvar","Defense",H998="Midtbane","Midfield",H998="Angreb","Striker",
H998="Goalkeeper","Goalkeeper",H998="Defense","Defense",H998="Midfield","Midfield",H998="Striker","Striker")</f>
        <v/>
      </c>
      <c r="D998" t="str">
        <f t="shared" si="74"/>
        <v/>
      </c>
      <c r="E998" t="str">
        <f t="shared" si="75"/>
        <v/>
      </c>
    </row>
    <row r="999" spans="1:5" x14ac:dyDescent="0.3">
      <c r="A999" t="str">
        <f t="shared" si="72"/>
        <v/>
      </c>
      <c r="B999" t="str">
        <f t="shared" si="73"/>
        <v/>
      </c>
      <c r="C999" t="str" cm="1">
        <f t="array" ref="C999">_xlfn.IFS(H999="","",
H999="Mål","Goalkeeper",H999="Forsvar","Defense",H999="Midtbane","Midfield",H999="Angreb","Striker",
H999="Goalkeeper","Goalkeeper",H999="Defense","Defense",H999="Midfield","Midfield",H999="Striker","Striker")</f>
        <v/>
      </c>
      <c r="D999" t="str">
        <f t="shared" si="74"/>
        <v/>
      </c>
      <c r="E999" t="str">
        <f t="shared" si="75"/>
        <v/>
      </c>
    </row>
    <row r="1000" spans="1:5" x14ac:dyDescent="0.3">
      <c r="A1000" t="str">
        <f t="shared" si="72"/>
        <v/>
      </c>
      <c r="B1000" t="str">
        <f t="shared" si="73"/>
        <v/>
      </c>
      <c r="C1000" t="str" cm="1">
        <f t="array" ref="C1000">_xlfn.IFS(H1000="","",
H1000="Mål","Goalkeeper",H1000="Forsvar","Defense",H1000="Midtbane","Midfield",H1000="Angreb","Striker",
H1000="Goalkeeper","Goalkeeper",H1000="Defense","Defense",H1000="Midfield","Midfield",H1000="Striker","Striker")</f>
        <v/>
      </c>
      <c r="D1000" t="str">
        <f t="shared" si="74"/>
        <v/>
      </c>
      <c r="E1000" t="str">
        <f t="shared" si="75"/>
        <v/>
      </c>
    </row>
  </sheetData>
  <sortState xmlns:xlrd2="http://schemas.microsoft.com/office/spreadsheetml/2017/richdata2" ref="L2:L21">
    <sortCondition ref="L2"/>
  </sortState>
  <pageMargins left="0.7" right="0.7" top="0.75" bottom="0.75" header="0.3" footer="0.3"/>
  <ignoredErrors>
    <ignoredError sqref="C2:C573 C587:C592 C574:C576 C600:C1000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E222"/>
  <sheetViews>
    <sheetView zoomScaleNormal="100" workbookViewId="0">
      <pane ySplit="2" topLeftCell="A3" activePane="bottomLeft" state="frozen"/>
      <selection pane="bottomLeft" activeCell="A2" sqref="A2"/>
    </sheetView>
  </sheetViews>
  <sheetFormatPr defaultColWidth="11" defaultRowHeight="15.6" x14ac:dyDescent="0.3"/>
  <cols>
    <col min="1" max="1" width="24.69921875" bestFit="1" customWidth="1"/>
    <col min="2" max="2" width="8.296875" bestFit="1" customWidth="1"/>
    <col min="3" max="3" width="7" bestFit="1" customWidth="1"/>
    <col min="4" max="4" width="6.5" bestFit="1" customWidth="1"/>
    <col min="5" max="5" width="7.19921875" bestFit="1" customWidth="1"/>
    <col min="6" max="8" width="5.19921875" bestFit="1" customWidth="1"/>
    <col min="9" max="9" width="7.296875" bestFit="1" customWidth="1"/>
    <col min="10" max="10" width="5.69921875" bestFit="1" customWidth="1"/>
    <col min="11" max="11" width="6.19921875" bestFit="1" customWidth="1"/>
    <col min="12" max="12" width="7.19921875" bestFit="1" customWidth="1"/>
    <col min="13" max="13" width="5.796875" bestFit="1" customWidth="1"/>
    <col min="14" max="14" width="7" bestFit="1" customWidth="1"/>
    <col min="15" max="15" width="6.69921875" bestFit="1" customWidth="1"/>
    <col min="16" max="16" width="6" bestFit="1" customWidth="1"/>
    <col min="17" max="17" width="6.796875" bestFit="1" customWidth="1"/>
    <col min="18" max="19" width="6.5" bestFit="1" customWidth="1"/>
    <col min="20" max="20" width="8.296875" bestFit="1" customWidth="1"/>
    <col min="21" max="21" width="6.69921875" bestFit="1" customWidth="1"/>
    <col min="22" max="22" width="5.5" bestFit="1" customWidth="1"/>
    <col min="23" max="23" width="5.69921875" bestFit="1" customWidth="1"/>
    <col min="24" max="24" width="6" bestFit="1" customWidth="1"/>
    <col min="25" max="25" width="5.796875" bestFit="1" customWidth="1"/>
    <col min="26" max="27" width="5.69921875" bestFit="1" customWidth="1"/>
    <col min="28" max="29" width="5.19921875" bestFit="1" customWidth="1"/>
  </cols>
  <sheetData>
    <row r="1" spans="1:31" x14ac:dyDescent="0.3">
      <c r="A1" s="10" t="s">
        <v>383</v>
      </c>
      <c r="B1" s="10" t="s">
        <v>383</v>
      </c>
      <c r="C1" s="10" t="s">
        <v>383</v>
      </c>
      <c r="D1" s="10" t="s">
        <v>383</v>
      </c>
      <c r="E1" s="10" t="s">
        <v>384</v>
      </c>
      <c r="F1" s="10" t="s">
        <v>383</v>
      </c>
      <c r="G1" s="10" t="s">
        <v>383</v>
      </c>
      <c r="H1" s="10" t="s">
        <v>383</v>
      </c>
      <c r="I1" s="10" t="s">
        <v>383</v>
      </c>
      <c r="J1" s="10" t="s">
        <v>383</v>
      </c>
      <c r="K1" s="10" t="s">
        <v>383</v>
      </c>
      <c r="L1" s="10" t="s">
        <v>383</v>
      </c>
      <c r="M1" s="10" t="s">
        <v>383</v>
      </c>
      <c r="N1" s="10" t="s">
        <v>383</v>
      </c>
      <c r="O1" s="10" t="s">
        <v>383</v>
      </c>
      <c r="P1" s="10" t="s">
        <v>383</v>
      </c>
      <c r="Q1" s="10" t="s">
        <v>383</v>
      </c>
      <c r="R1" s="10" t="s">
        <v>385</v>
      </c>
      <c r="S1" s="10" t="s">
        <v>383</v>
      </c>
      <c r="T1" s="10" t="s">
        <v>383</v>
      </c>
      <c r="U1" s="10" t="s">
        <v>383</v>
      </c>
      <c r="V1" s="10" t="s">
        <v>383</v>
      </c>
      <c r="W1" s="10" t="s">
        <v>383</v>
      </c>
      <c r="X1" s="10" t="s">
        <v>383</v>
      </c>
      <c r="Y1" s="10" t="s">
        <v>383</v>
      </c>
      <c r="Z1" s="10" t="s">
        <v>386</v>
      </c>
      <c r="AA1" s="10" t="s">
        <v>383</v>
      </c>
      <c r="AB1" s="10" t="s">
        <v>383</v>
      </c>
      <c r="AC1" s="10" t="s">
        <v>383</v>
      </c>
    </row>
    <row r="2" spans="1:31" x14ac:dyDescent="0.3">
      <c r="A2" s="10" t="s">
        <v>387</v>
      </c>
      <c r="B2" s="10" t="s">
        <v>388</v>
      </c>
      <c r="C2" s="10" t="s">
        <v>389</v>
      </c>
      <c r="D2" s="10" t="s">
        <v>390</v>
      </c>
      <c r="E2" s="10" t="s">
        <v>391</v>
      </c>
      <c r="F2" s="10" t="s">
        <v>392</v>
      </c>
      <c r="G2" s="10" t="s">
        <v>393</v>
      </c>
      <c r="H2" s="10" t="s">
        <v>394</v>
      </c>
      <c r="I2" s="10" t="s">
        <v>395</v>
      </c>
      <c r="J2" s="10" t="s">
        <v>396</v>
      </c>
      <c r="K2" s="10" t="s">
        <v>397</v>
      </c>
      <c r="L2" s="10" t="s">
        <v>398</v>
      </c>
      <c r="M2" s="10" t="s">
        <v>399</v>
      </c>
      <c r="N2" s="10" t="s">
        <v>400</v>
      </c>
      <c r="O2" s="10" t="s">
        <v>401</v>
      </c>
      <c r="P2" s="10" t="s">
        <v>402</v>
      </c>
      <c r="Q2" s="10" t="s">
        <v>403</v>
      </c>
      <c r="R2" s="10" t="s">
        <v>404</v>
      </c>
      <c r="S2" s="10" t="s">
        <v>405</v>
      </c>
      <c r="T2" s="10" t="s">
        <v>406</v>
      </c>
      <c r="U2" s="10" t="s">
        <v>407</v>
      </c>
      <c r="V2" s="10" t="s">
        <v>408</v>
      </c>
      <c r="W2" s="10" t="s">
        <v>409</v>
      </c>
      <c r="X2" s="10" t="s">
        <v>410</v>
      </c>
      <c r="Y2" s="10" t="s">
        <v>411</v>
      </c>
      <c r="Z2" s="10" t="s">
        <v>412</v>
      </c>
      <c r="AA2" s="10" t="s">
        <v>413</v>
      </c>
      <c r="AB2" s="10" t="s">
        <v>414</v>
      </c>
      <c r="AC2" s="10" t="s">
        <v>415</v>
      </c>
      <c r="AE2" s="10" t="s">
        <v>1061</v>
      </c>
    </row>
    <row r="3" spans="1:31" x14ac:dyDescent="0.3">
      <c r="A3" t="s">
        <v>333</v>
      </c>
      <c r="B3" t="s">
        <v>428</v>
      </c>
      <c r="C3" t="s">
        <v>434</v>
      </c>
      <c r="D3" t="s">
        <v>427</v>
      </c>
      <c r="E3">
        <v>95</v>
      </c>
      <c r="F3">
        <v>0.8</v>
      </c>
      <c r="G3">
        <v>0.15</v>
      </c>
      <c r="H3">
        <v>3.31</v>
      </c>
      <c r="I3">
        <v>1.43</v>
      </c>
      <c r="J3">
        <v>1.55</v>
      </c>
      <c r="K3">
        <v>40.76</v>
      </c>
      <c r="L3">
        <v>48.28</v>
      </c>
      <c r="M3">
        <v>1.79</v>
      </c>
      <c r="N3">
        <v>0.48</v>
      </c>
      <c r="O3">
        <v>0.91</v>
      </c>
      <c r="P3">
        <v>1.99</v>
      </c>
      <c r="Q3">
        <v>2.56</v>
      </c>
      <c r="R3">
        <v>0.39</v>
      </c>
      <c r="S3">
        <v>0.83</v>
      </c>
      <c r="T3">
        <v>0.5</v>
      </c>
      <c r="U3">
        <v>0</v>
      </c>
      <c r="V3">
        <v>0.55000000000000004</v>
      </c>
      <c r="W3">
        <v>0.48</v>
      </c>
      <c r="X3">
        <v>0.76</v>
      </c>
      <c r="Y3">
        <v>0</v>
      </c>
      <c r="Z3">
        <v>0.91</v>
      </c>
      <c r="AA3">
        <v>0.99</v>
      </c>
      <c r="AB3">
        <v>0.01</v>
      </c>
      <c r="AC3">
        <v>0</v>
      </c>
      <c r="AE3" s="36">
        <f>IF(ISNUMBER(MATCH(A3,Lookup!H:H,0)),0,IF(ISNUMBER(MATCH(A3,Lookup!G:G,0)),0,1))</f>
        <v>0</v>
      </c>
    </row>
    <row r="4" spans="1:31" x14ac:dyDescent="0.3">
      <c r="A4" t="s">
        <v>117</v>
      </c>
      <c r="B4" t="s">
        <v>428</v>
      </c>
      <c r="C4" t="s">
        <v>434</v>
      </c>
      <c r="D4" t="s">
        <v>427</v>
      </c>
      <c r="E4">
        <v>95</v>
      </c>
      <c r="F4">
        <v>0.65</v>
      </c>
      <c r="G4">
        <v>0.1</v>
      </c>
      <c r="H4">
        <v>3.59</v>
      </c>
      <c r="I4">
        <v>1.29</v>
      </c>
      <c r="J4">
        <v>1.7</v>
      </c>
      <c r="K4">
        <v>30.41</v>
      </c>
      <c r="L4">
        <v>38.770000000000003</v>
      </c>
      <c r="M4">
        <v>2.56</v>
      </c>
      <c r="N4">
        <v>0.39</v>
      </c>
      <c r="O4">
        <v>1.44</v>
      </c>
      <c r="P4">
        <v>2.69</v>
      </c>
      <c r="Q4">
        <v>2.93</v>
      </c>
      <c r="R4">
        <v>0.49</v>
      </c>
      <c r="S4">
        <v>1.92</v>
      </c>
      <c r="T4">
        <v>0.99</v>
      </c>
      <c r="U4">
        <v>0</v>
      </c>
      <c r="V4">
        <v>0.37</v>
      </c>
      <c r="W4">
        <v>0.48</v>
      </c>
      <c r="X4">
        <v>0.76</v>
      </c>
      <c r="Y4">
        <v>0</v>
      </c>
      <c r="Z4">
        <v>2.8</v>
      </c>
      <c r="AA4">
        <v>1.94</v>
      </c>
      <c r="AB4">
        <v>0.18</v>
      </c>
      <c r="AC4">
        <v>0</v>
      </c>
      <c r="AE4" s="36">
        <f>IF(ISNUMBER(MATCH(A4,Lookup!H:H,0)),0,IF(ISNUMBER(MATCH(A4,Lookup!G:G,0)),0,1))</f>
        <v>0</v>
      </c>
    </row>
    <row r="5" spans="1:31" x14ac:dyDescent="0.3">
      <c r="A5" t="s">
        <v>553</v>
      </c>
      <c r="B5" t="s">
        <v>534</v>
      </c>
      <c r="C5" t="s">
        <v>535</v>
      </c>
      <c r="D5" t="s">
        <v>419</v>
      </c>
      <c r="E5">
        <v>95</v>
      </c>
      <c r="F5">
        <v>0.64</v>
      </c>
      <c r="G5">
        <v>0.18</v>
      </c>
      <c r="H5">
        <v>3.02</v>
      </c>
      <c r="I5">
        <v>1.37</v>
      </c>
      <c r="J5">
        <v>1</v>
      </c>
      <c r="K5">
        <v>15.71</v>
      </c>
      <c r="L5">
        <v>20.53</v>
      </c>
      <c r="M5">
        <v>0.39</v>
      </c>
      <c r="N5">
        <v>0.08</v>
      </c>
      <c r="O5">
        <v>1.78</v>
      </c>
      <c r="P5">
        <v>0.95</v>
      </c>
      <c r="Q5">
        <v>1.02</v>
      </c>
      <c r="R5">
        <v>0.25</v>
      </c>
      <c r="S5">
        <v>0.79</v>
      </c>
      <c r="T5">
        <v>0.34</v>
      </c>
      <c r="U5">
        <v>0.13</v>
      </c>
      <c r="V5">
        <v>0.94</v>
      </c>
      <c r="W5">
        <v>0.33</v>
      </c>
      <c r="X5">
        <v>1.1399999999999999</v>
      </c>
      <c r="Y5">
        <v>0</v>
      </c>
      <c r="Z5">
        <v>0.96</v>
      </c>
      <c r="AA5">
        <v>1.1499999999999999</v>
      </c>
      <c r="AB5">
        <v>0.11</v>
      </c>
      <c r="AC5">
        <v>0</v>
      </c>
      <c r="AE5" s="36">
        <f>IF(ISNUMBER(MATCH(A5,Lookup!H:H,0)),0,IF(ISNUMBER(MATCH(A5,Lookup!G:G,0)),0,1))</f>
        <v>0</v>
      </c>
    </row>
    <row r="6" spans="1:31" x14ac:dyDescent="0.3">
      <c r="A6" t="s">
        <v>541</v>
      </c>
      <c r="B6" t="s">
        <v>432</v>
      </c>
      <c r="C6" t="s">
        <v>424</v>
      </c>
      <c r="D6" t="s">
        <v>419</v>
      </c>
      <c r="E6">
        <v>95</v>
      </c>
      <c r="F6">
        <v>0.57999999999999996</v>
      </c>
      <c r="G6">
        <v>0.23</v>
      </c>
      <c r="H6">
        <v>3.37</v>
      </c>
      <c r="I6">
        <v>1.46</v>
      </c>
      <c r="J6">
        <v>1.21</v>
      </c>
      <c r="K6">
        <v>23.68</v>
      </c>
      <c r="L6">
        <v>30.78</v>
      </c>
      <c r="M6">
        <v>1.06</v>
      </c>
      <c r="N6">
        <v>0.28000000000000003</v>
      </c>
      <c r="O6">
        <v>2</v>
      </c>
      <c r="P6">
        <v>1.1100000000000001</v>
      </c>
      <c r="Q6">
        <v>1.47</v>
      </c>
      <c r="R6">
        <v>0.41</v>
      </c>
      <c r="S6">
        <v>0.84</v>
      </c>
      <c r="T6">
        <v>0.46</v>
      </c>
      <c r="U6">
        <v>0.08</v>
      </c>
      <c r="V6">
        <v>0.76</v>
      </c>
      <c r="W6">
        <v>0.4</v>
      </c>
      <c r="X6">
        <v>0.95</v>
      </c>
      <c r="Y6">
        <v>0</v>
      </c>
      <c r="Z6">
        <v>1.76</v>
      </c>
      <c r="AA6">
        <v>1.76</v>
      </c>
      <c r="AB6">
        <v>0.11</v>
      </c>
      <c r="AC6">
        <v>0</v>
      </c>
      <c r="AE6" s="36">
        <f>IF(ISNUMBER(MATCH(A6,Lookup!H:H,0)),0,IF(ISNUMBER(MATCH(A6,Lookup!G:G,0)),0,1))</f>
        <v>0</v>
      </c>
    </row>
    <row r="7" spans="1:31" x14ac:dyDescent="0.3">
      <c r="A7" t="s">
        <v>170</v>
      </c>
      <c r="B7" t="s">
        <v>423</v>
      </c>
      <c r="C7" t="s">
        <v>429</v>
      </c>
      <c r="D7" t="s">
        <v>419</v>
      </c>
      <c r="E7">
        <v>95</v>
      </c>
      <c r="F7">
        <v>0.56999999999999995</v>
      </c>
      <c r="G7">
        <v>0.4</v>
      </c>
      <c r="H7">
        <v>4.46</v>
      </c>
      <c r="I7">
        <v>1.91</v>
      </c>
      <c r="J7">
        <v>2.58</v>
      </c>
      <c r="K7">
        <v>32.07</v>
      </c>
      <c r="L7">
        <v>41.23</v>
      </c>
      <c r="M7">
        <v>1.23</v>
      </c>
      <c r="N7">
        <v>0.24</v>
      </c>
      <c r="O7">
        <v>2.6</v>
      </c>
      <c r="P7">
        <v>2.64</v>
      </c>
      <c r="Q7">
        <v>2.52</v>
      </c>
      <c r="R7">
        <v>0.24</v>
      </c>
      <c r="S7">
        <v>1.1000000000000001</v>
      </c>
      <c r="T7">
        <v>0.56000000000000005</v>
      </c>
      <c r="U7">
        <v>0.09</v>
      </c>
      <c r="V7">
        <v>0.78</v>
      </c>
      <c r="W7">
        <v>0.26</v>
      </c>
      <c r="X7">
        <v>1.37</v>
      </c>
      <c r="Y7">
        <v>0</v>
      </c>
      <c r="Z7">
        <v>1.81</v>
      </c>
      <c r="AA7">
        <v>2.06</v>
      </c>
      <c r="AB7">
        <v>0.31</v>
      </c>
      <c r="AC7">
        <v>0.01</v>
      </c>
      <c r="AE7" s="36">
        <f>IF(ISNUMBER(MATCH(A7,Lookup!H:H,0)),0,IF(ISNUMBER(MATCH(A7,Lookup!G:G,0)),0,1))</f>
        <v>0</v>
      </c>
    </row>
    <row r="8" spans="1:31" x14ac:dyDescent="0.3">
      <c r="A8" t="s">
        <v>560</v>
      </c>
      <c r="B8" t="s">
        <v>417</v>
      </c>
      <c r="C8" t="s">
        <v>433</v>
      </c>
      <c r="D8" t="s">
        <v>427</v>
      </c>
      <c r="E8">
        <v>95</v>
      </c>
      <c r="F8">
        <v>0.56000000000000005</v>
      </c>
      <c r="G8">
        <v>0.16</v>
      </c>
      <c r="H8">
        <v>2.94</v>
      </c>
      <c r="I8">
        <v>1.08</v>
      </c>
      <c r="J8">
        <v>2.39</v>
      </c>
      <c r="K8">
        <v>39.74</v>
      </c>
      <c r="L8">
        <v>46.69</v>
      </c>
      <c r="M8">
        <v>4.2</v>
      </c>
      <c r="N8">
        <v>0.81</v>
      </c>
      <c r="O8">
        <v>0.88</v>
      </c>
      <c r="P8">
        <v>2.2799999999999998</v>
      </c>
      <c r="Q8">
        <v>2.0499999999999998</v>
      </c>
      <c r="R8">
        <v>0.55000000000000004</v>
      </c>
      <c r="S8">
        <v>1.29</v>
      </c>
      <c r="T8">
        <v>0.79</v>
      </c>
      <c r="U8">
        <v>0</v>
      </c>
      <c r="V8">
        <v>0.45</v>
      </c>
      <c r="W8">
        <v>0.41</v>
      </c>
      <c r="X8">
        <v>0.92</v>
      </c>
      <c r="Y8">
        <v>0</v>
      </c>
      <c r="Z8">
        <v>1.41</v>
      </c>
      <c r="AA8">
        <v>1.0900000000000001</v>
      </c>
      <c r="AB8">
        <v>0.02</v>
      </c>
      <c r="AC8">
        <v>0</v>
      </c>
      <c r="AE8" s="36">
        <f>IF(ISNUMBER(MATCH(A8,Lookup!H:H,0)),0,IF(ISNUMBER(MATCH(A8,Lookup!G:G,0)),0,1))</f>
        <v>0</v>
      </c>
    </row>
    <row r="9" spans="1:31" x14ac:dyDescent="0.3">
      <c r="A9" t="s">
        <v>543</v>
      </c>
      <c r="B9" t="s">
        <v>432</v>
      </c>
      <c r="C9" t="s">
        <v>424</v>
      </c>
      <c r="D9" t="s">
        <v>427</v>
      </c>
      <c r="E9">
        <v>95</v>
      </c>
      <c r="F9">
        <v>0.55000000000000004</v>
      </c>
      <c r="G9">
        <v>0.13</v>
      </c>
      <c r="H9">
        <v>3.35</v>
      </c>
      <c r="I9">
        <v>1.53</v>
      </c>
      <c r="J9">
        <v>2.33</v>
      </c>
      <c r="K9">
        <v>44.96</v>
      </c>
      <c r="L9">
        <v>55.01</v>
      </c>
      <c r="M9">
        <v>4.47</v>
      </c>
      <c r="N9">
        <v>0.75</v>
      </c>
      <c r="O9">
        <v>0.83</v>
      </c>
      <c r="P9">
        <v>1.95</v>
      </c>
      <c r="Q9">
        <v>1.62</v>
      </c>
      <c r="R9">
        <v>1.21</v>
      </c>
      <c r="S9">
        <v>1.42</v>
      </c>
      <c r="T9">
        <v>0.92</v>
      </c>
      <c r="U9">
        <v>0.03</v>
      </c>
      <c r="V9">
        <v>0.15</v>
      </c>
      <c r="W9">
        <v>0.4</v>
      </c>
      <c r="X9">
        <v>0.95</v>
      </c>
      <c r="Y9">
        <v>0</v>
      </c>
      <c r="Z9">
        <v>1.59</v>
      </c>
      <c r="AA9">
        <v>1.59</v>
      </c>
      <c r="AB9">
        <v>0.23</v>
      </c>
      <c r="AC9">
        <v>0</v>
      </c>
      <c r="AE9" s="36">
        <f>IF(ISNUMBER(MATCH(A9,Lookup!H:H,0)),0,IF(ISNUMBER(MATCH(A9,Lookup!G:G,0)),0,1))</f>
        <v>0</v>
      </c>
    </row>
    <row r="10" spans="1:31" x14ac:dyDescent="0.3">
      <c r="A10" t="s">
        <v>129</v>
      </c>
      <c r="B10" t="s">
        <v>420</v>
      </c>
      <c r="C10" t="s">
        <v>426</v>
      </c>
      <c r="D10" t="s">
        <v>427</v>
      </c>
      <c r="E10">
        <v>95</v>
      </c>
      <c r="F10">
        <v>0.54</v>
      </c>
      <c r="G10">
        <v>0.13</v>
      </c>
      <c r="H10">
        <v>3.08</v>
      </c>
      <c r="I10">
        <v>1.21</v>
      </c>
      <c r="J10">
        <v>0.95</v>
      </c>
      <c r="K10">
        <v>21.32</v>
      </c>
      <c r="L10">
        <v>28</v>
      </c>
      <c r="M10">
        <v>1.21</v>
      </c>
      <c r="N10">
        <v>0.23</v>
      </c>
      <c r="O10">
        <v>1.89</v>
      </c>
      <c r="P10">
        <v>0.81</v>
      </c>
      <c r="Q10">
        <v>1.35</v>
      </c>
      <c r="R10">
        <v>0.49</v>
      </c>
      <c r="S10">
        <v>0.74</v>
      </c>
      <c r="T10">
        <v>0.36</v>
      </c>
      <c r="U10">
        <v>0.02</v>
      </c>
      <c r="V10">
        <v>0.66</v>
      </c>
      <c r="W10">
        <v>0.34</v>
      </c>
      <c r="X10">
        <v>1.1100000000000001</v>
      </c>
      <c r="Y10">
        <v>0</v>
      </c>
      <c r="Z10">
        <v>1.36</v>
      </c>
      <c r="AA10">
        <v>1.27</v>
      </c>
      <c r="AB10">
        <v>0.08</v>
      </c>
      <c r="AC10">
        <v>0</v>
      </c>
      <c r="AE10" s="36">
        <f>IF(ISNUMBER(MATCH(A10,Lookup!H:H,0)),0,IF(ISNUMBER(MATCH(A10,Lookup!G:G,0)),0,1))</f>
        <v>0</v>
      </c>
    </row>
    <row r="11" spans="1:31" x14ac:dyDescent="0.3">
      <c r="A11" t="s">
        <v>235</v>
      </c>
      <c r="B11" t="s">
        <v>688</v>
      </c>
      <c r="C11" t="s">
        <v>431</v>
      </c>
      <c r="D11" t="s">
        <v>419</v>
      </c>
      <c r="E11">
        <v>95</v>
      </c>
      <c r="F11">
        <v>0.52</v>
      </c>
      <c r="G11">
        <v>0.13</v>
      </c>
      <c r="H11">
        <v>2.75</v>
      </c>
      <c r="I11">
        <v>1.36</v>
      </c>
      <c r="J11">
        <v>1.02</v>
      </c>
      <c r="K11">
        <v>16.47</v>
      </c>
      <c r="L11">
        <v>23.7</v>
      </c>
      <c r="M11">
        <v>0.39</v>
      </c>
      <c r="N11">
        <v>0.04</v>
      </c>
      <c r="O11">
        <v>4.0599999999999996</v>
      </c>
      <c r="P11">
        <v>0.7</v>
      </c>
      <c r="Q11">
        <v>1.51</v>
      </c>
      <c r="R11">
        <v>0.14000000000000001</v>
      </c>
      <c r="S11">
        <v>0.57999999999999996</v>
      </c>
      <c r="T11">
        <v>0.33</v>
      </c>
      <c r="U11">
        <v>0.08</v>
      </c>
      <c r="V11">
        <v>0.65</v>
      </c>
      <c r="W11">
        <v>0.24</v>
      </c>
      <c r="X11">
        <v>1.42</v>
      </c>
      <c r="Y11">
        <v>0</v>
      </c>
      <c r="Z11">
        <v>1.22</v>
      </c>
      <c r="AA11">
        <v>1.3</v>
      </c>
      <c r="AB11">
        <v>7.0000000000000007E-2</v>
      </c>
      <c r="AC11">
        <v>0</v>
      </c>
      <c r="AE11" s="36">
        <f>IF(ISNUMBER(MATCH(A11,Lookup!H:H,0)),0,IF(ISNUMBER(MATCH(A11,Lookup!G:G,0)),0,1))</f>
        <v>0</v>
      </c>
    </row>
    <row r="12" spans="1:31" x14ac:dyDescent="0.3">
      <c r="A12" t="s">
        <v>362</v>
      </c>
      <c r="B12" t="s">
        <v>425</v>
      </c>
      <c r="C12" t="s">
        <v>421</v>
      </c>
      <c r="D12" t="s">
        <v>427</v>
      </c>
      <c r="E12">
        <v>95</v>
      </c>
      <c r="F12">
        <v>0.51</v>
      </c>
      <c r="G12">
        <v>0.26</v>
      </c>
      <c r="H12">
        <v>2.58</v>
      </c>
      <c r="I12">
        <v>1.25</v>
      </c>
      <c r="J12">
        <v>1.55</v>
      </c>
      <c r="K12">
        <v>32.43</v>
      </c>
      <c r="L12">
        <v>40.159999999999997</v>
      </c>
      <c r="M12">
        <v>2.67</v>
      </c>
      <c r="N12">
        <v>0.56999999999999995</v>
      </c>
      <c r="O12">
        <v>0.42</v>
      </c>
      <c r="P12">
        <v>1.28</v>
      </c>
      <c r="Q12">
        <v>1.84</v>
      </c>
      <c r="R12">
        <v>0.44</v>
      </c>
      <c r="S12">
        <v>1.17</v>
      </c>
      <c r="T12">
        <v>0.7</v>
      </c>
      <c r="U12">
        <v>0.06</v>
      </c>
      <c r="V12">
        <v>0.24</v>
      </c>
      <c r="W12">
        <v>0.32</v>
      </c>
      <c r="X12">
        <v>1.1599999999999999</v>
      </c>
      <c r="Y12">
        <v>0</v>
      </c>
      <c r="Z12">
        <v>1.54</v>
      </c>
      <c r="AA12">
        <v>1.54</v>
      </c>
      <c r="AB12">
        <v>0.19</v>
      </c>
      <c r="AC12">
        <v>0</v>
      </c>
      <c r="AE12" s="36">
        <f>IF(ISNUMBER(MATCH(A12,Lookup!H:H,0)),0,IF(ISNUMBER(MATCH(A12,Lookup!G:G,0)),0,1))</f>
        <v>0</v>
      </c>
    </row>
    <row r="13" spans="1:31" x14ac:dyDescent="0.3">
      <c r="A13" t="s">
        <v>40</v>
      </c>
      <c r="B13" t="s">
        <v>417</v>
      </c>
      <c r="C13" t="s">
        <v>433</v>
      </c>
      <c r="D13" t="s">
        <v>419</v>
      </c>
      <c r="E13">
        <v>95</v>
      </c>
      <c r="F13">
        <v>0.51</v>
      </c>
      <c r="G13">
        <v>0.14000000000000001</v>
      </c>
      <c r="H13">
        <v>2.93</v>
      </c>
      <c r="I13">
        <v>0.97</v>
      </c>
      <c r="J13">
        <v>1.48</v>
      </c>
      <c r="K13">
        <v>31.1</v>
      </c>
      <c r="L13">
        <v>37.590000000000003</v>
      </c>
      <c r="M13">
        <v>0.95</v>
      </c>
      <c r="N13">
        <v>0.1</v>
      </c>
      <c r="O13">
        <v>1.4</v>
      </c>
      <c r="P13">
        <v>1.84</v>
      </c>
      <c r="Q13">
        <v>1.86</v>
      </c>
      <c r="R13">
        <v>0.62</v>
      </c>
      <c r="S13">
        <v>1.07</v>
      </c>
      <c r="T13">
        <v>0.45</v>
      </c>
      <c r="U13">
        <v>0.05</v>
      </c>
      <c r="V13">
        <v>0.4</v>
      </c>
      <c r="W13">
        <v>0.41</v>
      </c>
      <c r="X13">
        <v>0.92</v>
      </c>
      <c r="Y13">
        <v>0</v>
      </c>
      <c r="Z13">
        <v>2.0699999999999998</v>
      </c>
      <c r="AA13">
        <v>1.49</v>
      </c>
      <c r="AB13">
        <v>0.12</v>
      </c>
      <c r="AC13">
        <v>0</v>
      </c>
      <c r="AE13" s="36">
        <f>IF(ISNUMBER(MATCH(A13,Lookup!H:H,0)),0,IF(ISNUMBER(MATCH(A13,Lookup!G:G,0)),0,1))</f>
        <v>0</v>
      </c>
    </row>
    <row r="14" spans="1:31" x14ac:dyDescent="0.3">
      <c r="A14" t="s">
        <v>261</v>
      </c>
      <c r="B14" t="s">
        <v>431</v>
      </c>
      <c r="C14" t="s">
        <v>688</v>
      </c>
      <c r="D14" t="s">
        <v>419</v>
      </c>
      <c r="E14">
        <v>95</v>
      </c>
      <c r="F14">
        <v>0.49</v>
      </c>
      <c r="G14">
        <v>0.09</v>
      </c>
      <c r="H14">
        <v>2.75</v>
      </c>
      <c r="I14">
        <v>1.1399999999999999</v>
      </c>
      <c r="J14">
        <v>0.91</v>
      </c>
      <c r="K14">
        <v>21.14</v>
      </c>
      <c r="L14">
        <v>28.7</v>
      </c>
      <c r="M14">
        <v>0.83</v>
      </c>
      <c r="N14">
        <v>0.16</v>
      </c>
      <c r="O14">
        <v>2.99</v>
      </c>
      <c r="P14">
        <v>1.52</v>
      </c>
      <c r="Q14">
        <v>1.55</v>
      </c>
      <c r="R14">
        <v>0.17</v>
      </c>
      <c r="S14">
        <v>0.89</v>
      </c>
      <c r="T14">
        <v>0.52</v>
      </c>
      <c r="U14">
        <v>0.12</v>
      </c>
      <c r="V14">
        <v>0.78</v>
      </c>
      <c r="W14">
        <v>0.21</v>
      </c>
      <c r="X14">
        <v>1.53</v>
      </c>
      <c r="Y14">
        <v>0</v>
      </c>
      <c r="Z14">
        <v>1.2</v>
      </c>
      <c r="AA14">
        <v>1.61</v>
      </c>
      <c r="AB14">
        <v>0.2</v>
      </c>
      <c r="AC14">
        <v>0</v>
      </c>
      <c r="AE14" s="36">
        <f>IF(ISNUMBER(MATCH(A14,Lookup!H:H,0)),0,IF(ISNUMBER(MATCH(A14,Lookup!G:G,0)),0,1))</f>
        <v>0</v>
      </c>
    </row>
    <row r="15" spans="1:31" x14ac:dyDescent="0.3">
      <c r="A15" t="s">
        <v>305</v>
      </c>
      <c r="B15" t="s">
        <v>428</v>
      </c>
      <c r="C15" t="s">
        <v>434</v>
      </c>
      <c r="D15" t="s">
        <v>419</v>
      </c>
      <c r="E15">
        <v>95</v>
      </c>
      <c r="F15">
        <v>0.48</v>
      </c>
      <c r="G15">
        <v>0.2</v>
      </c>
      <c r="H15">
        <v>3.57</v>
      </c>
      <c r="I15">
        <v>1.47</v>
      </c>
      <c r="J15">
        <v>1.47</v>
      </c>
      <c r="K15">
        <v>33.32</v>
      </c>
      <c r="L15">
        <v>42.51</v>
      </c>
      <c r="M15">
        <v>0.78</v>
      </c>
      <c r="N15">
        <v>0.22</v>
      </c>
      <c r="O15">
        <v>1.65</v>
      </c>
      <c r="P15">
        <v>2.06</v>
      </c>
      <c r="Q15">
        <v>1.85</v>
      </c>
      <c r="R15">
        <v>0.38</v>
      </c>
      <c r="S15">
        <v>1.1100000000000001</v>
      </c>
      <c r="T15">
        <v>0.51</v>
      </c>
      <c r="U15">
        <v>0.12</v>
      </c>
      <c r="V15">
        <v>0.57999999999999996</v>
      </c>
      <c r="W15">
        <v>0.48</v>
      </c>
      <c r="X15">
        <v>0.76</v>
      </c>
      <c r="Y15">
        <v>0</v>
      </c>
      <c r="Z15">
        <v>1.18</v>
      </c>
      <c r="AA15">
        <v>1.24</v>
      </c>
      <c r="AB15">
        <v>0.06</v>
      </c>
      <c r="AC15">
        <v>0</v>
      </c>
      <c r="AE15" s="36">
        <f>IF(ISNUMBER(MATCH(A15,Lookup!H:H,0)),0,IF(ISNUMBER(MATCH(A15,Lookup!G:G,0)),0,1))</f>
        <v>0</v>
      </c>
    </row>
    <row r="16" spans="1:31" x14ac:dyDescent="0.3">
      <c r="A16" t="s">
        <v>60</v>
      </c>
      <c r="B16" t="s">
        <v>420</v>
      </c>
      <c r="C16" t="s">
        <v>426</v>
      </c>
      <c r="D16" t="s">
        <v>419</v>
      </c>
      <c r="E16">
        <v>95</v>
      </c>
      <c r="F16">
        <v>0.44</v>
      </c>
      <c r="G16">
        <v>0.22</v>
      </c>
      <c r="H16">
        <v>3.38</v>
      </c>
      <c r="I16">
        <v>1.1100000000000001</v>
      </c>
      <c r="J16">
        <v>1.81</v>
      </c>
      <c r="K16">
        <v>37.35</v>
      </c>
      <c r="L16">
        <v>45.26</v>
      </c>
      <c r="M16">
        <v>5.55</v>
      </c>
      <c r="N16">
        <v>1.29</v>
      </c>
      <c r="O16">
        <v>1.55</v>
      </c>
      <c r="P16">
        <v>2.0299999999999998</v>
      </c>
      <c r="Q16">
        <v>2.06</v>
      </c>
      <c r="R16">
        <v>0.63</v>
      </c>
      <c r="S16">
        <v>1.37</v>
      </c>
      <c r="T16">
        <v>1.06</v>
      </c>
      <c r="U16">
        <v>0.05</v>
      </c>
      <c r="V16">
        <v>0.41</v>
      </c>
      <c r="W16">
        <v>0.34</v>
      </c>
      <c r="X16">
        <v>1.1100000000000001</v>
      </c>
      <c r="Y16">
        <v>0</v>
      </c>
      <c r="Z16">
        <v>2.19</v>
      </c>
      <c r="AA16">
        <v>0.99</v>
      </c>
      <c r="AB16">
        <v>0.08</v>
      </c>
      <c r="AC16">
        <v>0.01</v>
      </c>
      <c r="AE16" s="36">
        <f>IF(ISNUMBER(MATCH(A16,Lookup!H:H,0)),0,IF(ISNUMBER(MATCH(A16,Lookup!G:G,0)),0,1))</f>
        <v>0</v>
      </c>
    </row>
    <row r="17" spans="1:31" x14ac:dyDescent="0.3">
      <c r="A17" t="s">
        <v>168</v>
      </c>
      <c r="B17" t="s">
        <v>423</v>
      </c>
      <c r="C17" t="s">
        <v>429</v>
      </c>
      <c r="D17" t="s">
        <v>419</v>
      </c>
      <c r="E17">
        <v>95</v>
      </c>
      <c r="F17">
        <v>0.43</v>
      </c>
      <c r="G17">
        <v>0.4</v>
      </c>
      <c r="H17">
        <v>4.1100000000000003</v>
      </c>
      <c r="I17">
        <v>1.74</v>
      </c>
      <c r="J17">
        <v>2.0099999999999998</v>
      </c>
      <c r="K17">
        <v>25.4</v>
      </c>
      <c r="L17">
        <v>33.96</v>
      </c>
      <c r="M17">
        <v>1.17</v>
      </c>
      <c r="N17">
        <v>0.15</v>
      </c>
      <c r="O17">
        <v>3.02</v>
      </c>
      <c r="P17">
        <v>1.89</v>
      </c>
      <c r="Q17">
        <v>1.85</v>
      </c>
      <c r="R17">
        <v>0.25</v>
      </c>
      <c r="S17">
        <v>1.02</v>
      </c>
      <c r="T17">
        <v>0.61</v>
      </c>
      <c r="U17">
        <v>0.14000000000000001</v>
      </c>
      <c r="V17">
        <v>1.02</v>
      </c>
      <c r="W17">
        <v>0.26</v>
      </c>
      <c r="X17">
        <v>1.37</v>
      </c>
      <c r="Y17">
        <v>0</v>
      </c>
      <c r="Z17">
        <v>1.88</v>
      </c>
      <c r="AA17">
        <v>1.65</v>
      </c>
      <c r="AB17">
        <v>0.23</v>
      </c>
      <c r="AC17">
        <v>0.01</v>
      </c>
      <c r="AE17" s="36">
        <f>IF(ISNUMBER(MATCH(A17,Lookup!H:H,0)),0,IF(ISNUMBER(MATCH(A17,Lookup!G:G,0)),0,1))</f>
        <v>0</v>
      </c>
    </row>
    <row r="18" spans="1:31" x14ac:dyDescent="0.3">
      <c r="A18" t="s">
        <v>61</v>
      </c>
      <c r="B18" t="s">
        <v>429</v>
      </c>
      <c r="C18" t="s">
        <v>423</v>
      </c>
      <c r="D18" t="s">
        <v>419</v>
      </c>
      <c r="E18">
        <v>95</v>
      </c>
      <c r="F18">
        <v>0.43</v>
      </c>
      <c r="G18">
        <v>0.36</v>
      </c>
      <c r="H18">
        <v>4.4400000000000004</v>
      </c>
      <c r="I18">
        <v>1.97</v>
      </c>
      <c r="J18">
        <v>1.61</v>
      </c>
      <c r="K18">
        <v>26.32</v>
      </c>
      <c r="L18">
        <v>37.75</v>
      </c>
      <c r="M18">
        <v>1.19</v>
      </c>
      <c r="N18">
        <v>0.28000000000000003</v>
      </c>
      <c r="O18">
        <v>3.58</v>
      </c>
      <c r="P18">
        <v>1.62</v>
      </c>
      <c r="Q18">
        <v>2.1800000000000002</v>
      </c>
      <c r="R18">
        <v>0.72</v>
      </c>
      <c r="S18">
        <v>1.33</v>
      </c>
      <c r="T18">
        <v>0.75</v>
      </c>
      <c r="U18">
        <v>0.23</v>
      </c>
      <c r="V18">
        <v>1.32</v>
      </c>
      <c r="W18">
        <v>0.15</v>
      </c>
      <c r="X18">
        <v>1.81</v>
      </c>
      <c r="Y18">
        <v>0</v>
      </c>
      <c r="Z18">
        <v>2.44</v>
      </c>
      <c r="AA18">
        <v>1.82</v>
      </c>
      <c r="AB18">
        <v>0.11</v>
      </c>
      <c r="AC18">
        <v>0</v>
      </c>
      <c r="AE18" s="36">
        <f>IF(ISNUMBER(MATCH(A18,Lookup!H:H,0)),0,IF(ISNUMBER(MATCH(A18,Lookup!G:G,0)),0,1))</f>
        <v>0</v>
      </c>
    </row>
    <row r="19" spans="1:31" x14ac:dyDescent="0.3">
      <c r="A19" t="s">
        <v>1339</v>
      </c>
      <c r="B19" t="s">
        <v>431</v>
      </c>
      <c r="C19" t="s">
        <v>688</v>
      </c>
      <c r="D19" t="s">
        <v>427</v>
      </c>
      <c r="E19">
        <v>95</v>
      </c>
      <c r="F19">
        <v>0.42</v>
      </c>
      <c r="G19">
        <v>0.08</v>
      </c>
      <c r="H19">
        <v>1.98</v>
      </c>
      <c r="I19">
        <v>0.87</v>
      </c>
      <c r="J19">
        <v>0.74</v>
      </c>
      <c r="K19">
        <v>12.72</v>
      </c>
      <c r="L19">
        <v>17.260000000000002</v>
      </c>
      <c r="M19">
        <v>0.6</v>
      </c>
      <c r="N19">
        <v>7.0000000000000007E-2</v>
      </c>
      <c r="O19">
        <v>1.87</v>
      </c>
      <c r="P19">
        <v>0.86</v>
      </c>
      <c r="Q19">
        <v>1.26</v>
      </c>
      <c r="R19">
        <v>0.24</v>
      </c>
      <c r="S19">
        <v>0.78</v>
      </c>
      <c r="T19">
        <v>0.21</v>
      </c>
      <c r="U19">
        <v>0.15</v>
      </c>
      <c r="V19">
        <v>0.41</v>
      </c>
      <c r="W19">
        <v>0.21</v>
      </c>
      <c r="X19">
        <v>1.53</v>
      </c>
      <c r="Y19">
        <v>0</v>
      </c>
      <c r="Z19">
        <v>1.03</v>
      </c>
      <c r="AA19">
        <v>1.1299999999999999</v>
      </c>
      <c r="AB19">
        <v>7.0000000000000007E-2</v>
      </c>
      <c r="AC19">
        <v>0</v>
      </c>
      <c r="AE19" s="36">
        <f>IF(ISNUMBER(MATCH(A19,Lookup!H:H,0)),0,IF(ISNUMBER(MATCH(A19,Lookup!G:G,0)),0,1))</f>
        <v>1</v>
      </c>
    </row>
    <row r="20" spans="1:31" x14ac:dyDescent="0.3">
      <c r="A20" t="s">
        <v>544</v>
      </c>
      <c r="B20" t="s">
        <v>535</v>
      </c>
      <c r="C20" t="s">
        <v>534</v>
      </c>
      <c r="D20" t="s">
        <v>427</v>
      </c>
      <c r="E20">
        <v>95</v>
      </c>
      <c r="F20">
        <v>0.4</v>
      </c>
      <c r="G20">
        <v>0.21</v>
      </c>
      <c r="H20">
        <v>2.42</v>
      </c>
      <c r="I20">
        <v>0.94</v>
      </c>
      <c r="J20">
        <v>1.8</v>
      </c>
      <c r="K20">
        <v>26.34</v>
      </c>
      <c r="L20">
        <v>33.119999999999997</v>
      </c>
      <c r="M20">
        <v>3.79</v>
      </c>
      <c r="N20">
        <v>0.9</v>
      </c>
      <c r="O20">
        <v>0.6</v>
      </c>
      <c r="P20">
        <v>1.46</v>
      </c>
      <c r="Q20">
        <v>1.5</v>
      </c>
      <c r="R20">
        <v>0.78</v>
      </c>
      <c r="S20">
        <v>1.25</v>
      </c>
      <c r="T20">
        <v>0.71</v>
      </c>
      <c r="U20">
        <v>0.02</v>
      </c>
      <c r="V20">
        <v>0.39</v>
      </c>
      <c r="W20">
        <v>0.08</v>
      </c>
      <c r="X20">
        <v>2.2599999999999998</v>
      </c>
      <c r="Y20">
        <v>0</v>
      </c>
      <c r="Z20">
        <v>1.62</v>
      </c>
      <c r="AA20">
        <v>1.22</v>
      </c>
      <c r="AB20">
        <v>0.11</v>
      </c>
      <c r="AC20">
        <v>0.02</v>
      </c>
      <c r="AE20" s="36">
        <f>IF(ISNUMBER(MATCH(A20,Lookup!H:H,0)),0,IF(ISNUMBER(MATCH(A20,Lookup!G:G,0)),0,1))</f>
        <v>0</v>
      </c>
    </row>
    <row r="21" spans="1:31" x14ac:dyDescent="0.3">
      <c r="A21" t="s">
        <v>70</v>
      </c>
      <c r="B21" t="s">
        <v>688</v>
      </c>
      <c r="C21" t="s">
        <v>431</v>
      </c>
      <c r="D21" t="s">
        <v>419</v>
      </c>
      <c r="E21">
        <v>95</v>
      </c>
      <c r="F21">
        <v>0.39</v>
      </c>
      <c r="G21">
        <v>0.18</v>
      </c>
      <c r="H21">
        <v>2.7</v>
      </c>
      <c r="I21">
        <v>1.1000000000000001</v>
      </c>
      <c r="J21">
        <v>1.1200000000000001</v>
      </c>
      <c r="K21">
        <v>15.28</v>
      </c>
      <c r="L21">
        <v>21.44</v>
      </c>
      <c r="M21">
        <v>0.31</v>
      </c>
      <c r="N21">
        <v>0.06</v>
      </c>
      <c r="O21">
        <v>3.15</v>
      </c>
      <c r="P21">
        <v>1.1000000000000001</v>
      </c>
      <c r="Q21">
        <v>1.6</v>
      </c>
      <c r="R21">
        <v>0.31</v>
      </c>
      <c r="S21">
        <v>0.69</v>
      </c>
      <c r="T21">
        <v>0.38</v>
      </c>
      <c r="U21">
        <v>0.1</v>
      </c>
      <c r="V21">
        <v>0.52</v>
      </c>
      <c r="W21">
        <v>0.24</v>
      </c>
      <c r="X21">
        <v>1.42</v>
      </c>
      <c r="Y21">
        <v>0</v>
      </c>
      <c r="Z21">
        <v>1.33</v>
      </c>
      <c r="AA21">
        <v>0.95</v>
      </c>
      <c r="AB21">
        <v>7.0000000000000007E-2</v>
      </c>
      <c r="AC21">
        <v>0</v>
      </c>
      <c r="AE21" s="36">
        <f>IF(ISNUMBER(MATCH(A21,Lookup!H:H,0)),0,IF(ISNUMBER(MATCH(A21,Lookup!G:G,0)),0,1))</f>
        <v>0</v>
      </c>
    </row>
    <row r="22" spans="1:31" x14ac:dyDescent="0.3">
      <c r="A22" t="s">
        <v>237</v>
      </c>
      <c r="B22" t="s">
        <v>425</v>
      </c>
      <c r="C22" t="s">
        <v>421</v>
      </c>
      <c r="D22" t="s">
        <v>419</v>
      </c>
      <c r="E22">
        <v>95</v>
      </c>
      <c r="F22">
        <v>0.38</v>
      </c>
      <c r="G22">
        <v>0.23</v>
      </c>
      <c r="H22">
        <v>2.4900000000000002</v>
      </c>
      <c r="I22">
        <v>1.0900000000000001</v>
      </c>
      <c r="J22">
        <v>1.1399999999999999</v>
      </c>
      <c r="K22">
        <v>15.61</v>
      </c>
      <c r="L22">
        <v>22.5</v>
      </c>
      <c r="M22">
        <v>1.51</v>
      </c>
      <c r="N22">
        <v>0.16</v>
      </c>
      <c r="O22">
        <v>3.1</v>
      </c>
      <c r="P22">
        <v>1.76</v>
      </c>
      <c r="Q22">
        <v>1.94</v>
      </c>
      <c r="R22">
        <v>0.49</v>
      </c>
      <c r="S22">
        <v>0.53</v>
      </c>
      <c r="T22">
        <v>0.28000000000000003</v>
      </c>
      <c r="U22">
        <v>0.15</v>
      </c>
      <c r="V22">
        <v>0.49</v>
      </c>
      <c r="W22">
        <v>0.32</v>
      </c>
      <c r="X22">
        <v>1.1599999999999999</v>
      </c>
      <c r="Y22">
        <v>0</v>
      </c>
      <c r="Z22">
        <v>1.82</v>
      </c>
      <c r="AA22">
        <v>1.34</v>
      </c>
      <c r="AB22">
        <v>0.1</v>
      </c>
      <c r="AC22">
        <v>0</v>
      </c>
      <c r="AE22" s="36">
        <f>IF(ISNUMBER(MATCH(A22,Lookup!H:H,0)),0,IF(ISNUMBER(MATCH(A22,Lookup!G:G,0)),0,1))</f>
        <v>0</v>
      </c>
    </row>
    <row r="23" spans="1:31" x14ac:dyDescent="0.3">
      <c r="A23" t="s">
        <v>728</v>
      </c>
      <c r="B23" t="s">
        <v>536</v>
      </c>
      <c r="C23" t="s">
        <v>422</v>
      </c>
      <c r="D23" t="s">
        <v>427</v>
      </c>
      <c r="E23">
        <v>95</v>
      </c>
      <c r="F23">
        <v>0.38</v>
      </c>
      <c r="G23">
        <v>0.21</v>
      </c>
      <c r="H23">
        <v>2.76</v>
      </c>
      <c r="I23">
        <v>0.84</v>
      </c>
      <c r="J23">
        <v>2.09</v>
      </c>
      <c r="K23">
        <v>30.73</v>
      </c>
      <c r="L23">
        <v>37.64</v>
      </c>
      <c r="M23">
        <v>4.3</v>
      </c>
      <c r="N23">
        <v>1.02</v>
      </c>
      <c r="O23">
        <v>0.56999999999999995</v>
      </c>
      <c r="P23">
        <v>2.4700000000000002</v>
      </c>
      <c r="Q23">
        <v>2.0299999999999998</v>
      </c>
      <c r="R23">
        <v>0.88</v>
      </c>
      <c r="S23">
        <v>1.01</v>
      </c>
      <c r="T23">
        <v>0.38</v>
      </c>
      <c r="U23">
        <v>0.01</v>
      </c>
      <c r="V23">
        <v>0.33</v>
      </c>
      <c r="W23">
        <v>0.25</v>
      </c>
      <c r="X23">
        <v>1.39</v>
      </c>
      <c r="Y23">
        <v>0</v>
      </c>
      <c r="Z23">
        <v>1.83</v>
      </c>
      <c r="AA23">
        <v>1.23</v>
      </c>
      <c r="AB23">
        <v>0.15</v>
      </c>
      <c r="AC23">
        <v>0</v>
      </c>
      <c r="AE23" s="36">
        <f>IF(ISNUMBER(MATCH(A23,Lookup!H:H,0)),0,IF(ISNUMBER(MATCH(A23,Lookup!G:G,0)),0,1))</f>
        <v>0</v>
      </c>
    </row>
    <row r="24" spans="1:31" x14ac:dyDescent="0.3">
      <c r="A24" t="s">
        <v>377</v>
      </c>
      <c r="B24" t="s">
        <v>421</v>
      </c>
      <c r="C24" t="s">
        <v>425</v>
      </c>
      <c r="D24" t="s">
        <v>419</v>
      </c>
      <c r="E24">
        <v>95</v>
      </c>
      <c r="F24">
        <v>0.38</v>
      </c>
      <c r="G24">
        <v>0.09</v>
      </c>
      <c r="H24">
        <v>2.59</v>
      </c>
      <c r="I24">
        <v>1.1100000000000001</v>
      </c>
      <c r="J24">
        <v>0.97</v>
      </c>
      <c r="K24">
        <v>16.91</v>
      </c>
      <c r="L24">
        <v>23.86</v>
      </c>
      <c r="M24">
        <v>0.84</v>
      </c>
      <c r="N24">
        <v>0.15</v>
      </c>
      <c r="O24">
        <v>1.8</v>
      </c>
      <c r="P24">
        <v>1.1299999999999999</v>
      </c>
      <c r="Q24">
        <v>1.21</v>
      </c>
      <c r="R24">
        <v>0.17</v>
      </c>
      <c r="S24">
        <v>0.81</v>
      </c>
      <c r="T24">
        <v>0.45</v>
      </c>
      <c r="U24">
        <v>0.08</v>
      </c>
      <c r="V24">
        <v>0.86</v>
      </c>
      <c r="W24">
        <v>0.13</v>
      </c>
      <c r="X24">
        <v>1.9</v>
      </c>
      <c r="Y24">
        <v>0</v>
      </c>
      <c r="Z24">
        <v>1.23</v>
      </c>
      <c r="AA24">
        <v>0.98</v>
      </c>
      <c r="AB24">
        <v>0.09</v>
      </c>
      <c r="AC24">
        <v>0.01</v>
      </c>
      <c r="AE24" s="36">
        <f>IF(ISNUMBER(MATCH(A24,Lookup!H:H,0)),0,IF(ISNUMBER(MATCH(A24,Lookup!G:G,0)),0,1))</f>
        <v>0</v>
      </c>
    </row>
    <row r="25" spans="1:31" x14ac:dyDescent="0.3">
      <c r="A25" t="s">
        <v>549</v>
      </c>
      <c r="B25" t="s">
        <v>534</v>
      </c>
      <c r="C25" t="s">
        <v>535</v>
      </c>
      <c r="D25" t="s">
        <v>427</v>
      </c>
      <c r="E25">
        <v>95</v>
      </c>
      <c r="F25">
        <v>0.38</v>
      </c>
      <c r="G25">
        <v>7.0000000000000007E-2</v>
      </c>
      <c r="H25">
        <v>2.11</v>
      </c>
      <c r="I25">
        <v>0.88</v>
      </c>
      <c r="J25">
        <v>1.55</v>
      </c>
      <c r="K25">
        <v>43.17</v>
      </c>
      <c r="L25">
        <v>52.88</v>
      </c>
      <c r="M25">
        <v>1.87</v>
      </c>
      <c r="N25">
        <v>0.27</v>
      </c>
      <c r="O25">
        <v>1.5</v>
      </c>
      <c r="P25">
        <v>1.08</v>
      </c>
      <c r="Q25">
        <v>1.07</v>
      </c>
      <c r="R25">
        <v>0.75</v>
      </c>
      <c r="S25">
        <v>1.61</v>
      </c>
      <c r="T25">
        <v>0.88</v>
      </c>
      <c r="U25">
        <v>0.11</v>
      </c>
      <c r="V25">
        <v>0.96</v>
      </c>
      <c r="W25">
        <v>0.33</v>
      </c>
      <c r="X25">
        <v>1.1399999999999999</v>
      </c>
      <c r="Y25">
        <v>0</v>
      </c>
      <c r="Z25">
        <v>0.82</v>
      </c>
      <c r="AA25">
        <v>1.43</v>
      </c>
      <c r="AB25">
        <v>0.25</v>
      </c>
      <c r="AC25">
        <v>0</v>
      </c>
      <c r="AE25" s="36">
        <f>IF(ISNUMBER(MATCH(A25,Lookup!H:H,0)),0,IF(ISNUMBER(MATCH(A25,Lookup!G:G,0)),0,1))</f>
        <v>0</v>
      </c>
    </row>
    <row r="26" spans="1:31" x14ac:dyDescent="0.3">
      <c r="A26" t="s">
        <v>323</v>
      </c>
      <c r="B26" t="s">
        <v>423</v>
      </c>
      <c r="C26" t="s">
        <v>429</v>
      </c>
      <c r="D26" t="s">
        <v>435</v>
      </c>
      <c r="E26">
        <v>95</v>
      </c>
      <c r="F26">
        <v>0.37</v>
      </c>
      <c r="G26">
        <v>0.26</v>
      </c>
      <c r="H26">
        <v>3.67</v>
      </c>
      <c r="I26">
        <v>1.37</v>
      </c>
      <c r="J26">
        <v>2.71</v>
      </c>
      <c r="K26">
        <v>44</v>
      </c>
      <c r="L26">
        <v>53.94</v>
      </c>
      <c r="M26">
        <v>5.79</v>
      </c>
      <c r="N26">
        <v>1.44</v>
      </c>
      <c r="O26">
        <v>0.37</v>
      </c>
      <c r="P26">
        <v>1.87</v>
      </c>
      <c r="Q26">
        <v>1.56</v>
      </c>
      <c r="R26">
        <v>0.67</v>
      </c>
      <c r="S26">
        <v>1.97</v>
      </c>
      <c r="T26">
        <v>1.04</v>
      </c>
      <c r="U26">
        <v>0.03</v>
      </c>
      <c r="V26">
        <v>0.22</v>
      </c>
      <c r="W26">
        <v>0.26</v>
      </c>
      <c r="X26">
        <v>1.37</v>
      </c>
      <c r="Y26">
        <v>0</v>
      </c>
      <c r="Z26">
        <v>2.8</v>
      </c>
      <c r="AA26">
        <v>1.36</v>
      </c>
      <c r="AB26">
        <v>0.18</v>
      </c>
      <c r="AC26">
        <v>0</v>
      </c>
      <c r="AE26" s="36">
        <f>IF(ISNUMBER(MATCH(A26,Lookup!H:H,0)),0,IF(ISNUMBER(MATCH(A26,Lookup!G:G,0)),0,1))</f>
        <v>0</v>
      </c>
    </row>
    <row r="27" spans="1:31" x14ac:dyDescent="0.3">
      <c r="A27" t="s">
        <v>947</v>
      </c>
      <c r="B27" t="s">
        <v>418</v>
      </c>
      <c r="C27" t="s">
        <v>537</v>
      </c>
      <c r="D27" t="s">
        <v>419</v>
      </c>
      <c r="E27">
        <v>95</v>
      </c>
      <c r="F27">
        <v>0.37</v>
      </c>
      <c r="G27">
        <v>0.15</v>
      </c>
      <c r="H27">
        <v>2.7</v>
      </c>
      <c r="I27">
        <v>1.31</v>
      </c>
      <c r="J27">
        <v>0.98</v>
      </c>
      <c r="K27">
        <v>20.27</v>
      </c>
      <c r="L27">
        <v>25.62</v>
      </c>
      <c r="M27">
        <v>0.68</v>
      </c>
      <c r="N27">
        <v>0.17</v>
      </c>
      <c r="O27">
        <v>1.23</v>
      </c>
      <c r="P27">
        <v>1.38</v>
      </c>
      <c r="Q27">
        <v>1.41</v>
      </c>
      <c r="R27">
        <v>0.16</v>
      </c>
      <c r="S27">
        <v>0.65</v>
      </c>
      <c r="T27">
        <v>0.37</v>
      </c>
      <c r="U27">
        <v>0.04</v>
      </c>
      <c r="V27">
        <v>0.64</v>
      </c>
      <c r="W27">
        <v>0.21</v>
      </c>
      <c r="X27">
        <v>1.53</v>
      </c>
      <c r="Y27">
        <v>0</v>
      </c>
      <c r="Z27">
        <v>1.77</v>
      </c>
      <c r="AA27">
        <v>0.98</v>
      </c>
      <c r="AB27">
        <v>0.1</v>
      </c>
      <c r="AC27">
        <v>0</v>
      </c>
      <c r="AE27" s="36">
        <f>IF(ISNUMBER(MATCH(A27,Lookup!H:H,0)),0,IF(ISNUMBER(MATCH(A27,Lookup!G:G,0)),0,1))</f>
        <v>0</v>
      </c>
    </row>
    <row r="28" spans="1:31" x14ac:dyDescent="0.3">
      <c r="A28" t="s">
        <v>664</v>
      </c>
      <c r="B28" t="s">
        <v>537</v>
      </c>
      <c r="C28" t="s">
        <v>418</v>
      </c>
      <c r="D28" t="s">
        <v>419</v>
      </c>
      <c r="E28">
        <v>95</v>
      </c>
      <c r="F28">
        <v>0.36</v>
      </c>
      <c r="G28">
        <v>0.1</v>
      </c>
      <c r="H28">
        <v>4.08</v>
      </c>
      <c r="I28">
        <v>1.61</v>
      </c>
      <c r="J28">
        <v>1.56</v>
      </c>
      <c r="K28">
        <v>28.63</v>
      </c>
      <c r="L28">
        <v>37.99</v>
      </c>
      <c r="M28">
        <v>1.17</v>
      </c>
      <c r="N28">
        <v>0.31</v>
      </c>
      <c r="O28">
        <v>3.5</v>
      </c>
      <c r="P28">
        <v>1.4</v>
      </c>
      <c r="Q28">
        <v>2.0699999999999998</v>
      </c>
      <c r="R28">
        <v>0.49</v>
      </c>
      <c r="S28">
        <v>0.81</v>
      </c>
      <c r="T28">
        <v>0.49</v>
      </c>
      <c r="U28">
        <v>0.12</v>
      </c>
      <c r="V28">
        <v>0.88</v>
      </c>
      <c r="W28">
        <v>0.25</v>
      </c>
      <c r="X28">
        <v>1.39</v>
      </c>
      <c r="Y28">
        <v>0</v>
      </c>
      <c r="Z28">
        <v>2.77</v>
      </c>
      <c r="AA28">
        <v>1.88</v>
      </c>
      <c r="AB28">
        <v>0.13</v>
      </c>
      <c r="AC28">
        <v>0.01</v>
      </c>
      <c r="AE28" s="36">
        <f>IF(ISNUMBER(MATCH(A28,Lookup!H:H,0)),0,IF(ISNUMBER(MATCH(A28,Lookup!G:G,0)),0,1))</f>
        <v>0</v>
      </c>
    </row>
    <row r="29" spans="1:31" x14ac:dyDescent="0.3">
      <c r="A29" t="s">
        <v>298</v>
      </c>
      <c r="B29" t="s">
        <v>422</v>
      </c>
      <c r="C29" t="s">
        <v>536</v>
      </c>
      <c r="D29" t="s">
        <v>427</v>
      </c>
      <c r="E29">
        <v>95</v>
      </c>
      <c r="F29">
        <v>0.34</v>
      </c>
      <c r="G29">
        <v>0.18</v>
      </c>
      <c r="H29">
        <v>1.99</v>
      </c>
      <c r="I29">
        <v>0.98</v>
      </c>
      <c r="J29">
        <v>1.17</v>
      </c>
      <c r="K29">
        <v>17.43</v>
      </c>
      <c r="L29">
        <v>23.14</v>
      </c>
      <c r="M29">
        <v>1</v>
      </c>
      <c r="N29">
        <v>0.24</v>
      </c>
      <c r="O29">
        <v>1.68</v>
      </c>
      <c r="P29">
        <v>3</v>
      </c>
      <c r="Q29">
        <v>2.2200000000000002</v>
      </c>
      <c r="R29">
        <v>0.33</v>
      </c>
      <c r="S29">
        <v>1.02</v>
      </c>
      <c r="T29">
        <v>0.57999999999999996</v>
      </c>
      <c r="U29">
        <v>0.05</v>
      </c>
      <c r="V29">
        <v>0.56000000000000005</v>
      </c>
      <c r="W29">
        <v>0.17</v>
      </c>
      <c r="X29">
        <v>1.7</v>
      </c>
      <c r="Y29">
        <v>0</v>
      </c>
      <c r="Z29">
        <v>2.0699999999999998</v>
      </c>
      <c r="AA29">
        <v>0.95</v>
      </c>
      <c r="AB29">
        <v>0.04</v>
      </c>
      <c r="AC29">
        <v>0</v>
      </c>
      <c r="AE29" s="36">
        <f>IF(ISNUMBER(MATCH(A29,Lookup!H:H,0)),0,IF(ISNUMBER(MATCH(A29,Lookup!G:G,0)),0,1))</f>
        <v>0</v>
      </c>
    </row>
    <row r="30" spans="1:31" x14ac:dyDescent="0.3">
      <c r="A30" t="s">
        <v>586</v>
      </c>
      <c r="B30" t="s">
        <v>534</v>
      </c>
      <c r="C30" t="s">
        <v>535</v>
      </c>
      <c r="D30" t="s">
        <v>435</v>
      </c>
      <c r="E30">
        <v>95</v>
      </c>
      <c r="F30">
        <v>0.34</v>
      </c>
      <c r="G30">
        <v>0.16</v>
      </c>
      <c r="H30">
        <v>1.44</v>
      </c>
      <c r="I30">
        <v>0.64</v>
      </c>
      <c r="J30">
        <v>1.74</v>
      </c>
      <c r="K30">
        <v>26.44</v>
      </c>
      <c r="L30">
        <v>34.630000000000003</v>
      </c>
      <c r="M30">
        <v>5.0199999999999996</v>
      </c>
      <c r="N30">
        <v>1.03</v>
      </c>
      <c r="O30">
        <v>1.07</v>
      </c>
      <c r="P30">
        <v>1.3</v>
      </c>
      <c r="Q30">
        <v>1.68</v>
      </c>
      <c r="R30">
        <v>0.79</v>
      </c>
      <c r="S30">
        <v>1.77</v>
      </c>
      <c r="T30">
        <v>1.03</v>
      </c>
      <c r="U30">
        <v>0.06</v>
      </c>
      <c r="V30">
        <v>0.78</v>
      </c>
      <c r="W30">
        <v>0.33</v>
      </c>
      <c r="X30">
        <v>1.1399999999999999</v>
      </c>
      <c r="Y30">
        <v>0</v>
      </c>
      <c r="Z30">
        <v>1.05</v>
      </c>
      <c r="AA30">
        <v>1.1399999999999999</v>
      </c>
      <c r="AB30">
        <v>0.12</v>
      </c>
      <c r="AC30">
        <v>0</v>
      </c>
      <c r="AE30" s="36">
        <f>IF(ISNUMBER(MATCH(A30,Lookup!H:H,0)),0,IF(ISNUMBER(MATCH(A30,Lookup!G:G,0)),0,1))</f>
        <v>0</v>
      </c>
    </row>
    <row r="31" spans="1:31" x14ac:dyDescent="0.3">
      <c r="A31" t="s">
        <v>860</v>
      </c>
      <c r="B31" t="s">
        <v>418</v>
      </c>
      <c r="C31" t="s">
        <v>537</v>
      </c>
      <c r="D31" t="s">
        <v>427</v>
      </c>
      <c r="E31">
        <v>95</v>
      </c>
      <c r="F31">
        <v>0.33</v>
      </c>
      <c r="G31">
        <v>0.21</v>
      </c>
      <c r="H31">
        <v>1.96</v>
      </c>
      <c r="I31">
        <v>0.96</v>
      </c>
      <c r="J31">
        <v>1.17</v>
      </c>
      <c r="K31">
        <v>29.74</v>
      </c>
      <c r="L31">
        <v>36.6</v>
      </c>
      <c r="M31">
        <v>2.2799999999999998</v>
      </c>
      <c r="N31">
        <v>0.33</v>
      </c>
      <c r="O31">
        <v>1.05</v>
      </c>
      <c r="P31">
        <v>2.4500000000000002</v>
      </c>
      <c r="Q31">
        <v>1.59</v>
      </c>
      <c r="R31">
        <v>0.77</v>
      </c>
      <c r="S31">
        <v>1.69</v>
      </c>
      <c r="T31">
        <v>1.1299999999999999</v>
      </c>
      <c r="U31">
        <v>0.1</v>
      </c>
      <c r="V31">
        <v>0.82</v>
      </c>
      <c r="W31">
        <v>0.21</v>
      </c>
      <c r="X31">
        <v>1.53</v>
      </c>
      <c r="Y31">
        <v>0</v>
      </c>
      <c r="Z31">
        <v>1.83</v>
      </c>
      <c r="AA31">
        <v>1.24</v>
      </c>
      <c r="AB31">
        <v>0.11</v>
      </c>
      <c r="AC31">
        <v>0</v>
      </c>
      <c r="AE31" s="36">
        <f>IF(ISNUMBER(MATCH(A31,Lookup!H:H,0)),0,IF(ISNUMBER(MATCH(A31,Lookup!G:G,0)),0,1))</f>
        <v>0</v>
      </c>
    </row>
    <row r="32" spans="1:31" x14ac:dyDescent="0.3">
      <c r="A32" t="s">
        <v>208</v>
      </c>
      <c r="B32" t="s">
        <v>420</v>
      </c>
      <c r="C32" t="s">
        <v>426</v>
      </c>
      <c r="D32" t="s">
        <v>435</v>
      </c>
      <c r="E32">
        <v>95</v>
      </c>
      <c r="F32">
        <v>0.32</v>
      </c>
      <c r="G32">
        <v>0.25</v>
      </c>
      <c r="H32">
        <v>3.01</v>
      </c>
      <c r="I32">
        <v>0.94</v>
      </c>
      <c r="J32">
        <v>1.83</v>
      </c>
      <c r="K32">
        <v>36.58</v>
      </c>
      <c r="L32">
        <v>44.04</v>
      </c>
      <c r="M32">
        <v>5.84</v>
      </c>
      <c r="N32">
        <v>1.41</v>
      </c>
      <c r="O32">
        <v>0.98</v>
      </c>
      <c r="P32">
        <v>2.0099999999999998</v>
      </c>
      <c r="Q32">
        <v>1.92</v>
      </c>
      <c r="R32">
        <v>0.76</v>
      </c>
      <c r="S32">
        <v>1.24</v>
      </c>
      <c r="T32">
        <v>0.92</v>
      </c>
      <c r="U32">
        <v>0.04</v>
      </c>
      <c r="V32">
        <v>0.46</v>
      </c>
      <c r="W32">
        <v>0.34</v>
      </c>
      <c r="X32">
        <v>1.1100000000000001</v>
      </c>
      <c r="Y32">
        <v>0</v>
      </c>
      <c r="Z32">
        <v>2.56</v>
      </c>
      <c r="AA32">
        <v>1.17</v>
      </c>
      <c r="AB32">
        <v>0.1</v>
      </c>
      <c r="AC32">
        <v>0</v>
      </c>
      <c r="AE32" s="36">
        <f>IF(ISNUMBER(MATCH(A32,Lookup!H:H,0)),0,IF(ISNUMBER(MATCH(A32,Lookup!G:G,0)),0,1))</f>
        <v>0</v>
      </c>
    </row>
    <row r="33" spans="1:31" x14ac:dyDescent="0.3">
      <c r="A33" t="s">
        <v>738</v>
      </c>
      <c r="B33" t="s">
        <v>534</v>
      </c>
      <c r="C33" t="s">
        <v>535</v>
      </c>
      <c r="D33" t="s">
        <v>427</v>
      </c>
      <c r="E33">
        <v>95</v>
      </c>
      <c r="F33">
        <v>0.32</v>
      </c>
      <c r="G33">
        <v>0.21</v>
      </c>
      <c r="H33">
        <v>2.2799999999999998</v>
      </c>
      <c r="I33">
        <v>0.75</v>
      </c>
      <c r="J33">
        <v>1.97</v>
      </c>
      <c r="K33">
        <v>28.53</v>
      </c>
      <c r="L33">
        <v>37.18</v>
      </c>
      <c r="M33">
        <v>4.92</v>
      </c>
      <c r="N33">
        <v>1.2</v>
      </c>
      <c r="O33">
        <v>0.72</v>
      </c>
      <c r="P33">
        <v>1.77</v>
      </c>
      <c r="Q33">
        <v>1.42</v>
      </c>
      <c r="R33">
        <v>1.19</v>
      </c>
      <c r="S33">
        <v>1.54</v>
      </c>
      <c r="T33">
        <v>0.82</v>
      </c>
      <c r="U33">
        <v>0.06</v>
      </c>
      <c r="V33">
        <v>1</v>
      </c>
      <c r="W33">
        <v>0.33</v>
      </c>
      <c r="X33">
        <v>1.1399999999999999</v>
      </c>
      <c r="Y33">
        <v>0</v>
      </c>
      <c r="Z33">
        <v>1.22</v>
      </c>
      <c r="AA33">
        <v>1.1399999999999999</v>
      </c>
      <c r="AB33">
        <v>0.11</v>
      </c>
      <c r="AC33">
        <v>0</v>
      </c>
      <c r="AE33" s="36">
        <f>IF(ISNUMBER(MATCH(A33,Lookup!H:H,0)),0,IF(ISNUMBER(MATCH(A33,Lookup!G:G,0)),0,1))</f>
        <v>0</v>
      </c>
    </row>
    <row r="34" spans="1:31" x14ac:dyDescent="0.3">
      <c r="A34" t="s">
        <v>135</v>
      </c>
      <c r="B34" t="s">
        <v>425</v>
      </c>
      <c r="C34" t="s">
        <v>421</v>
      </c>
      <c r="D34" t="s">
        <v>435</v>
      </c>
      <c r="E34">
        <v>95</v>
      </c>
      <c r="F34">
        <v>0.31</v>
      </c>
      <c r="G34">
        <v>0.17</v>
      </c>
      <c r="H34">
        <v>2.04</v>
      </c>
      <c r="I34">
        <v>0.77</v>
      </c>
      <c r="J34">
        <v>1.32</v>
      </c>
      <c r="K34">
        <v>28.48</v>
      </c>
      <c r="L34">
        <v>36.770000000000003</v>
      </c>
      <c r="M34">
        <v>2.3199999999999998</v>
      </c>
      <c r="N34">
        <v>0.62</v>
      </c>
      <c r="O34">
        <v>0.9</v>
      </c>
      <c r="P34">
        <v>1.59</v>
      </c>
      <c r="Q34">
        <v>1.6</v>
      </c>
      <c r="R34">
        <v>0.98</v>
      </c>
      <c r="S34">
        <v>1.59</v>
      </c>
      <c r="T34">
        <v>0.92</v>
      </c>
      <c r="U34">
        <v>0.02</v>
      </c>
      <c r="V34">
        <v>0.3</v>
      </c>
      <c r="W34">
        <v>0.32</v>
      </c>
      <c r="X34">
        <v>1.1599999999999999</v>
      </c>
      <c r="Y34">
        <v>0</v>
      </c>
      <c r="Z34">
        <v>1.25</v>
      </c>
      <c r="AA34">
        <v>0.89</v>
      </c>
      <c r="AB34">
        <v>0.13</v>
      </c>
      <c r="AC34">
        <v>0</v>
      </c>
      <c r="AE34" s="36">
        <f>IF(ISNUMBER(MATCH(A34,Lookup!H:H,0)),0,IF(ISNUMBER(MATCH(A34,Lookup!G:G,0)),0,1))</f>
        <v>0</v>
      </c>
    </row>
    <row r="35" spans="1:31" x14ac:dyDescent="0.3">
      <c r="A35" t="s">
        <v>1469</v>
      </c>
      <c r="B35" t="s">
        <v>536</v>
      </c>
      <c r="C35" t="s">
        <v>422</v>
      </c>
      <c r="D35" t="s">
        <v>435</v>
      </c>
      <c r="E35">
        <v>95</v>
      </c>
      <c r="F35">
        <v>0.31</v>
      </c>
      <c r="G35">
        <v>0.04</v>
      </c>
      <c r="H35">
        <v>1.25</v>
      </c>
      <c r="I35">
        <v>0.86</v>
      </c>
      <c r="J35">
        <v>0.94</v>
      </c>
      <c r="K35">
        <v>23.18</v>
      </c>
      <c r="L35">
        <v>29.35</v>
      </c>
      <c r="M35">
        <v>2.6</v>
      </c>
      <c r="N35">
        <v>0.63</v>
      </c>
      <c r="O35">
        <v>0.67</v>
      </c>
      <c r="P35">
        <v>1.32</v>
      </c>
      <c r="Q35">
        <v>1.21</v>
      </c>
      <c r="R35">
        <v>0.79</v>
      </c>
      <c r="S35">
        <v>1.8</v>
      </c>
      <c r="T35">
        <v>0.93</v>
      </c>
      <c r="U35">
        <v>0.12</v>
      </c>
      <c r="V35">
        <v>0.72</v>
      </c>
      <c r="W35">
        <v>0.25</v>
      </c>
      <c r="X35">
        <v>1.39</v>
      </c>
      <c r="Y35">
        <v>0</v>
      </c>
      <c r="Z35">
        <v>0.89</v>
      </c>
      <c r="AA35">
        <v>1.1399999999999999</v>
      </c>
      <c r="AB35">
        <v>0.13</v>
      </c>
      <c r="AC35">
        <v>0</v>
      </c>
      <c r="AE35" s="36">
        <f>IF(ISNUMBER(MATCH(A35,Lookup!H:H,0)),0,IF(ISNUMBER(MATCH(A35,Lookup!G:G,0)),0,1))</f>
        <v>1</v>
      </c>
    </row>
    <row r="36" spans="1:31" x14ac:dyDescent="0.3">
      <c r="A36" t="s">
        <v>470</v>
      </c>
      <c r="B36" t="s">
        <v>429</v>
      </c>
      <c r="C36" t="s">
        <v>423</v>
      </c>
      <c r="D36" t="s">
        <v>427</v>
      </c>
      <c r="E36">
        <v>95</v>
      </c>
      <c r="F36">
        <v>0.3</v>
      </c>
      <c r="G36">
        <v>0.27</v>
      </c>
      <c r="H36">
        <v>2.54</v>
      </c>
      <c r="I36">
        <v>0.96</v>
      </c>
      <c r="J36">
        <v>2.44</v>
      </c>
      <c r="K36">
        <v>31.9</v>
      </c>
      <c r="L36">
        <v>39.19</v>
      </c>
      <c r="M36">
        <v>4.1900000000000004</v>
      </c>
      <c r="N36">
        <v>1.07</v>
      </c>
      <c r="O36">
        <v>1.1000000000000001</v>
      </c>
      <c r="P36">
        <v>2.38</v>
      </c>
      <c r="Q36">
        <v>2.19</v>
      </c>
      <c r="R36">
        <v>0.46</v>
      </c>
      <c r="S36">
        <v>1.63</v>
      </c>
      <c r="T36">
        <v>0.76</v>
      </c>
      <c r="U36">
        <v>0.19</v>
      </c>
      <c r="V36">
        <v>0.25</v>
      </c>
      <c r="W36">
        <v>0.15</v>
      </c>
      <c r="X36">
        <v>1.81</v>
      </c>
      <c r="Y36">
        <v>0</v>
      </c>
      <c r="Z36">
        <v>2.36</v>
      </c>
      <c r="AA36">
        <v>0.69</v>
      </c>
      <c r="AB36">
        <v>7.0000000000000007E-2</v>
      </c>
      <c r="AC36">
        <v>0</v>
      </c>
      <c r="AE36" s="36">
        <f>IF(ISNUMBER(MATCH(A36,Lookup!H:H,0)),0,IF(ISNUMBER(MATCH(A36,Lookup!G:G,0)),0,1))</f>
        <v>0</v>
      </c>
    </row>
    <row r="37" spans="1:31" x14ac:dyDescent="0.3">
      <c r="A37" t="s">
        <v>370</v>
      </c>
      <c r="B37" t="s">
        <v>422</v>
      </c>
      <c r="C37" t="s">
        <v>536</v>
      </c>
      <c r="D37" t="s">
        <v>419</v>
      </c>
      <c r="E37">
        <v>95</v>
      </c>
      <c r="F37">
        <v>0.3</v>
      </c>
      <c r="G37">
        <v>0.14000000000000001</v>
      </c>
      <c r="H37">
        <v>2.2000000000000002</v>
      </c>
      <c r="I37">
        <v>1.05</v>
      </c>
      <c r="J37">
        <v>0.88</v>
      </c>
      <c r="K37">
        <v>17.55</v>
      </c>
      <c r="L37">
        <v>24.51</v>
      </c>
      <c r="M37">
        <v>0.7</v>
      </c>
      <c r="N37">
        <v>0.09</v>
      </c>
      <c r="O37">
        <v>3.36</v>
      </c>
      <c r="P37">
        <v>1.58</v>
      </c>
      <c r="Q37">
        <v>1.77</v>
      </c>
      <c r="R37">
        <v>0.42</v>
      </c>
      <c r="S37">
        <v>1.1599999999999999</v>
      </c>
      <c r="T37">
        <v>0.68</v>
      </c>
      <c r="U37">
        <v>0.12</v>
      </c>
      <c r="V37">
        <v>0.95</v>
      </c>
      <c r="W37">
        <v>0.17</v>
      </c>
      <c r="X37">
        <v>1.7</v>
      </c>
      <c r="Y37">
        <v>0</v>
      </c>
      <c r="Z37">
        <v>1.6</v>
      </c>
      <c r="AA37">
        <v>1.19</v>
      </c>
      <c r="AB37">
        <v>0.11</v>
      </c>
      <c r="AC37">
        <v>0</v>
      </c>
      <c r="AE37" s="36">
        <f>IF(ISNUMBER(MATCH(A37,Lookup!H:H,0)),0,IF(ISNUMBER(MATCH(A37,Lookup!G:G,0)),0,1))</f>
        <v>0</v>
      </c>
    </row>
    <row r="38" spans="1:31" x14ac:dyDescent="0.3">
      <c r="A38" t="s">
        <v>548</v>
      </c>
      <c r="B38" t="s">
        <v>536</v>
      </c>
      <c r="C38" t="s">
        <v>422</v>
      </c>
      <c r="D38" t="s">
        <v>427</v>
      </c>
      <c r="E38">
        <v>95</v>
      </c>
      <c r="F38">
        <v>0.3</v>
      </c>
      <c r="G38">
        <v>0.1</v>
      </c>
      <c r="H38">
        <v>2.59</v>
      </c>
      <c r="I38">
        <v>1.07</v>
      </c>
      <c r="J38">
        <v>1.46</v>
      </c>
      <c r="K38">
        <v>20.18</v>
      </c>
      <c r="L38">
        <v>26.24</v>
      </c>
      <c r="M38">
        <v>2.68</v>
      </c>
      <c r="N38">
        <v>0.57999999999999996</v>
      </c>
      <c r="O38">
        <v>2.1</v>
      </c>
      <c r="P38">
        <v>1.59</v>
      </c>
      <c r="Q38">
        <v>1.83</v>
      </c>
      <c r="R38">
        <v>0.44</v>
      </c>
      <c r="S38">
        <v>0.73</v>
      </c>
      <c r="T38">
        <v>0.38</v>
      </c>
      <c r="U38">
        <v>0.09</v>
      </c>
      <c r="V38">
        <v>0.51</v>
      </c>
      <c r="W38">
        <v>0.25</v>
      </c>
      <c r="X38">
        <v>1.39</v>
      </c>
      <c r="Y38">
        <v>0</v>
      </c>
      <c r="Z38">
        <v>1.27</v>
      </c>
      <c r="AA38">
        <v>1.27</v>
      </c>
      <c r="AB38">
        <v>0.09</v>
      </c>
      <c r="AC38">
        <v>0</v>
      </c>
      <c r="AE38" s="36">
        <f>IF(ISNUMBER(MATCH(A38,Lookup!H:H,0)),0,IF(ISNUMBER(MATCH(A38,Lookup!G:G,0)),0,1))</f>
        <v>0</v>
      </c>
    </row>
    <row r="39" spans="1:31" x14ac:dyDescent="0.3">
      <c r="A39" t="s">
        <v>557</v>
      </c>
      <c r="B39" t="s">
        <v>536</v>
      </c>
      <c r="C39" t="s">
        <v>422</v>
      </c>
      <c r="D39" t="s">
        <v>427</v>
      </c>
      <c r="E39">
        <v>95</v>
      </c>
      <c r="F39">
        <v>0.3</v>
      </c>
      <c r="G39">
        <v>0.06</v>
      </c>
      <c r="H39">
        <v>1.28</v>
      </c>
      <c r="I39">
        <v>0.47</v>
      </c>
      <c r="J39">
        <v>1.03</v>
      </c>
      <c r="K39">
        <v>27.69</v>
      </c>
      <c r="L39">
        <v>35.299999999999997</v>
      </c>
      <c r="M39">
        <v>3.11</v>
      </c>
      <c r="N39">
        <v>0.7</v>
      </c>
      <c r="O39">
        <v>0.81</v>
      </c>
      <c r="P39">
        <v>1.02</v>
      </c>
      <c r="Q39">
        <v>0.97</v>
      </c>
      <c r="R39">
        <v>1.1499999999999999</v>
      </c>
      <c r="S39">
        <v>1.62</v>
      </c>
      <c r="T39">
        <v>0.82</v>
      </c>
      <c r="U39">
        <v>0.21</v>
      </c>
      <c r="V39">
        <v>1.28</v>
      </c>
      <c r="W39">
        <v>0.25</v>
      </c>
      <c r="X39">
        <v>1.39</v>
      </c>
      <c r="Y39">
        <v>0</v>
      </c>
      <c r="Z39">
        <v>1.05</v>
      </c>
      <c r="AA39">
        <v>1.54</v>
      </c>
      <c r="AB39">
        <v>0.31</v>
      </c>
      <c r="AC39">
        <v>0</v>
      </c>
      <c r="AE39" s="36">
        <f>IF(ISNUMBER(MATCH(A39,Lookup!H:H,0)),0,IF(ISNUMBER(MATCH(A39,Lookup!G:G,0)),0,1))</f>
        <v>0</v>
      </c>
    </row>
    <row r="40" spans="1:31" x14ac:dyDescent="0.3">
      <c r="A40" t="s">
        <v>152</v>
      </c>
      <c r="B40" t="s">
        <v>433</v>
      </c>
      <c r="C40" t="s">
        <v>417</v>
      </c>
      <c r="D40" t="s">
        <v>419</v>
      </c>
      <c r="E40">
        <v>95</v>
      </c>
      <c r="F40">
        <v>0.28999999999999998</v>
      </c>
      <c r="G40">
        <v>0.1</v>
      </c>
      <c r="H40">
        <v>2.64</v>
      </c>
      <c r="I40">
        <v>1.41</v>
      </c>
      <c r="J40">
        <v>1.17</v>
      </c>
      <c r="K40">
        <v>21.48</v>
      </c>
      <c r="L40">
        <v>29.28</v>
      </c>
      <c r="M40">
        <v>0.9</v>
      </c>
      <c r="N40">
        <v>0.26</v>
      </c>
      <c r="O40">
        <v>3.75</v>
      </c>
      <c r="P40">
        <v>1.1200000000000001</v>
      </c>
      <c r="Q40">
        <v>1.8</v>
      </c>
      <c r="R40">
        <v>0.24</v>
      </c>
      <c r="S40">
        <v>0.87</v>
      </c>
      <c r="T40">
        <v>0.4</v>
      </c>
      <c r="U40">
        <v>0.26</v>
      </c>
      <c r="V40">
        <v>1</v>
      </c>
      <c r="W40">
        <v>0.1</v>
      </c>
      <c r="X40">
        <v>2.09</v>
      </c>
      <c r="Y40">
        <v>0</v>
      </c>
      <c r="Z40">
        <v>1.93</v>
      </c>
      <c r="AA40">
        <v>1.04</v>
      </c>
      <c r="AB40">
        <v>0.1</v>
      </c>
      <c r="AC40">
        <v>0</v>
      </c>
      <c r="AE40" s="36">
        <f>IF(ISNUMBER(MATCH(A40,Lookup!H:H,0)),0,IF(ISNUMBER(MATCH(A40,Lookup!G:G,0)),0,1))</f>
        <v>0</v>
      </c>
    </row>
    <row r="41" spans="1:31" x14ac:dyDescent="0.3">
      <c r="A41" t="s">
        <v>722</v>
      </c>
      <c r="B41" t="s">
        <v>426</v>
      </c>
      <c r="C41" t="s">
        <v>420</v>
      </c>
      <c r="D41" t="s">
        <v>419</v>
      </c>
      <c r="E41">
        <v>95</v>
      </c>
      <c r="F41">
        <v>0.28999999999999998</v>
      </c>
      <c r="G41">
        <v>0.08</v>
      </c>
      <c r="H41">
        <v>2.57</v>
      </c>
      <c r="I41">
        <v>0.96</v>
      </c>
      <c r="J41">
        <v>0.87</v>
      </c>
      <c r="K41">
        <v>18.23</v>
      </c>
      <c r="L41">
        <v>25.86</v>
      </c>
      <c r="M41">
        <v>1.26</v>
      </c>
      <c r="N41">
        <v>0.23</v>
      </c>
      <c r="O41">
        <v>1.95</v>
      </c>
      <c r="P41">
        <v>1.08</v>
      </c>
      <c r="Q41">
        <v>0.99</v>
      </c>
      <c r="R41">
        <v>0.28000000000000003</v>
      </c>
      <c r="S41">
        <v>1.04</v>
      </c>
      <c r="T41">
        <v>0.52</v>
      </c>
      <c r="U41">
        <v>0.04</v>
      </c>
      <c r="V41">
        <v>0.67</v>
      </c>
      <c r="W41">
        <v>0.13</v>
      </c>
      <c r="X41">
        <v>1.9</v>
      </c>
      <c r="Y41">
        <v>0</v>
      </c>
      <c r="Z41">
        <v>1.69</v>
      </c>
      <c r="AA41">
        <v>1.1599999999999999</v>
      </c>
      <c r="AB41">
        <v>7.0000000000000007E-2</v>
      </c>
      <c r="AC41">
        <v>0</v>
      </c>
      <c r="AE41" s="36">
        <f>IF(ISNUMBER(MATCH(A41,Lookup!H:H,0)),0,IF(ISNUMBER(MATCH(A41,Lookup!G:G,0)),0,1))</f>
        <v>0</v>
      </c>
    </row>
    <row r="42" spans="1:31" x14ac:dyDescent="0.3">
      <c r="A42" t="s">
        <v>248</v>
      </c>
      <c r="B42" t="s">
        <v>417</v>
      </c>
      <c r="C42" t="s">
        <v>433</v>
      </c>
      <c r="D42" t="s">
        <v>427</v>
      </c>
      <c r="E42">
        <v>95</v>
      </c>
      <c r="F42">
        <v>0.28000000000000003</v>
      </c>
      <c r="G42">
        <v>0.16</v>
      </c>
      <c r="H42">
        <v>2.61</v>
      </c>
      <c r="I42">
        <v>1.23</v>
      </c>
      <c r="J42">
        <v>1.61</v>
      </c>
      <c r="K42">
        <v>38.71</v>
      </c>
      <c r="L42">
        <v>45.37</v>
      </c>
      <c r="M42">
        <v>2.11</v>
      </c>
      <c r="N42">
        <v>0.38</v>
      </c>
      <c r="O42">
        <v>0.7</v>
      </c>
      <c r="P42">
        <v>2.56</v>
      </c>
      <c r="Q42">
        <v>2.34</v>
      </c>
      <c r="R42">
        <v>0.6</v>
      </c>
      <c r="S42">
        <v>1.1000000000000001</v>
      </c>
      <c r="T42">
        <v>0.36</v>
      </c>
      <c r="U42">
        <v>0.02</v>
      </c>
      <c r="V42">
        <v>0.28000000000000003</v>
      </c>
      <c r="W42">
        <v>0.41</v>
      </c>
      <c r="X42">
        <v>0.92</v>
      </c>
      <c r="Y42">
        <v>0</v>
      </c>
      <c r="Z42">
        <v>1.58</v>
      </c>
      <c r="AA42">
        <v>1.25</v>
      </c>
      <c r="AB42">
        <v>0.23</v>
      </c>
      <c r="AC42">
        <v>0</v>
      </c>
      <c r="AE42" s="36">
        <f>IF(ISNUMBER(MATCH(A42,Lookup!H:H,0)),0,IF(ISNUMBER(MATCH(A42,Lookup!G:G,0)),0,1))</f>
        <v>0</v>
      </c>
    </row>
    <row r="43" spans="1:31" x14ac:dyDescent="0.3">
      <c r="A43" t="s">
        <v>130</v>
      </c>
      <c r="B43" t="s">
        <v>425</v>
      </c>
      <c r="C43" t="s">
        <v>421</v>
      </c>
      <c r="D43" t="s">
        <v>427</v>
      </c>
      <c r="E43">
        <v>95</v>
      </c>
      <c r="F43">
        <v>0.28000000000000003</v>
      </c>
      <c r="G43">
        <v>0.16</v>
      </c>
      <c r="H43">
        <v>1.92</v>
      </c>
      <c r="I43">
        <v>0.69</v>
      </c>
      <c r="J43">
        <v>1.38</v>
      </c>
      <c r="K43">
        <v>21.01</v>
      </c>
      <c r="L43">
        <v>27.85</v>
      </c>
      <c r="M43">
        <v>4.04</v>
      </c>
      <c r="N43">
        <v>0.85</v>
      </c>
      <c r="O43">
        <v>0.89</v>
      </c>
      <c r="P43">
        <v>1.62</v>
      </c>
      <c r="Q43">
        <v>1.49</v>
      </c>
      <c r="R43">
        <v>0.75</v>
      </c>
      <c r="S43">
        <v>1.41</v>
      </c>
      <c r="T43">
        <v>0.75</v>
      </c>
      <c r="U43">
        <v>0.01</v>
      </c>
      <c r="V43">
        <v>0.51</v>
      </c>
      <c r="W43">
        <v>0.32</v>
      </c>
      <c r="X43">
        <v>1.1599999999999999</v>
      </c>
      <c r="Y43">
        <v>0</v>
      </c>
      <c r="Z43">
        <v>1.6</v>
      </c>
      <c r="AA43">
        <v>0.82</v>
      </c>
      <c r="AB43">
        <v>0.06</v>
      </c>
      <c r="AC43">
        <v>0</v>
      </c>
      <c r="AE43" s="36">
        <f>IF(ISNUMBER(MATCH(A43,Lookup!H:H,0)),0,IF(ISNUMBER(MATCH(A43,Lookup!G:G,0)),0,1))</f>
        <v>0</v>
      </c>
    </row>
    <row r="44" spans="1:31" x14ac:dyDescent="0.3">
      <c r="A44" t="s">
        <v>342</v>
      </c>
      <c r="B44" t="s">
        <v>434</v>
      </c>
      <c r="C44" t="s">
        <v>428</v>
      </c>
      <c r="D44" t="s">
        <v>427</v>
      </c>
      <c r="E44">
        <v>95</v>
      </c>
      <c r="F44">
        <v>0.28000000000000003</v>
      </c>
      <c r="G44">
        <v>0.14000000000000001</v>
      </c>
      <c r="H44">
        <v>2.99</v>
      </c>
      <c r="I44">
        <v>1.2</v>
      </c>
      <c r="J44">
        <v>1.37</v>
      </c>
      <c r="K44">
        <v>28.41</v>
      </c>
      <c r="L44">
        <v>36.71</v>
      </c>
      <c r="M44">
        <v>1.75</v>
      </c>
      <c r="N44">
        <v>0.31</v>
      </c>
      <c r="O44">
        <v>2.31</v>
      </c>
      <c r="P44">
        <v>1.98</v>
      </c>
      <c r="Q44">
        <v>2.6</v>
      </c>
      <c r="R44">
        <v>0.42</v>
      </c>
      <c r="S44">
        <v>1.07</v>
      </c>
      <c r="T44">
        <v>0.62</v>
      </c>
      <c r="U44">
        <v>7.0000000000000007E-2</v>
      </c>
      <c r="V44">
        <v>0.59</v>
      </c>
      <c r="W44">
        <v>0.05</v>
      </c>
      <c r="X44">
        <v>2.5499999999999998</v>
      </c>
      <c r="Y44">
        <v>0</v>
      </c>
      <c r="Z44">
        <v>2.99</v>
      </c>
      <c r="AA44">
        <v>1.45</v>
      </c>
      <c r="AB44">
        <v>0.18</v>
      </c>
      <c r="AC44">
        <v>0.01</v>
      </c>
      <c r="AE44" s="36">
        <f>IF(ISNUMBER(MATCH(A44,Lookup!H:H,0)),0,IF(ISNUMBER(MATCH(A44,Lookup!G:G,0)),0,1))</f>
        <v>0</v>
      </c>
    </row>
    <row r="45" spans="1:31" x14ac:dyDescent="0.3">
      <c r="A45" t="s">
        <v>242</v>
      </c>
      <c r="B45" t="s">
        <v>422</v>
      </c>
      <c r="C45" t="s">
        <v>536</v>
      </c>
      <c r="D45" t="s">
        <v>435</v>
      </c>
      <c r="E45">
        <v>95</v>
      </c>
      <c r="F45">
        <v>0.28000000000000003</v>
      </c>
      <c r="G45">
        <v>0.14000000000000001</v>
      </c>
      <c r="H45">
        <v>1.22</v>
      </c>
      <c r="I45">
        <v>0.59</v>
      </c>
      <c r="J45">
        <v>0.96</v>
      </c>
      <c r="K45">
        <v>33.950000000000003</v>
      </c>
      <c r="L45">
        <v>40.729999999999997</v>
      </c>
      <c r="M45">
        <v>1.77</v>
      </c>
      <c r="N45">
        <v>0.39</v>
      </c>
      <c r="O45">
        <v>1.1100000000000001</v>
      </c>
      <c r="P45">
        <v>1.1599999999999999</v>
      </c>
      <c r="Q45">
        <v>1.25</v>
      </c>
      <c r="R45">
        <v>1.38</v>
      </c>
      <c r="S45">
        <v>2.08</v>
      </c>
      <c r="T45">
        <v>0.99</v>
      </c>
      <c r="U45">
        <v>0.25</v>
      </c>
      <c r="V45">
        <v>0.99</v>
      </c>
      <c r="W45">
        <v>0.17</v>
      </c>
      <c r="X45">
        <v>1.7</v>
      </c>
      <c r="Y45">
        <v>0</v>
      </c>
      <c r="Z45">
        <v>1.32</v>
      </c>
      <c r="AA45">
        <v>1.46</v>
      </c>
      <c r="AB45">
        <v>0.18</v>
      </c>
      <c r="AC45">
        <v>0</v>
      </c>
      <c r="AE45" s="36">
        <f>IF(ISNUMBER(MATCH(A45,Lookup!H:H,0)),0,IF(ISNUMBER(MATCH(A45,Lookup!G:G,0)),0,1))</f>
        <v>0</v>
      </c>
    </row>
    <row r="46" spans="1:31" x14ac:dyDescent="0.3">
      <c r="A46" t="s">
        <v>944</v>
      </c>
      <c r="B46" t="s">
        <v>420</v>
      </c>
      <c r="C46" t="s">
        <v>426</v>
      </c>
      <c r="D46" t="s">
        <v>435</v>
      </c>
      <c r="E46">
        <v>95</v>
      </c>
      <c r="F46">
        <v>0.28000000000000003</v>
      </c>
      <c r="G46">
        <v>0.12</v>
      </c>
      <c r="H46">
        <v>2.0699999999999998</v>
      </c>
      <c r="I46">
        <v>0.82</v>
      </c>
      <c r="J46">
        <v>2.2000000000000002</v>
      </c>
      <c r="K46">
        <v>50.88</v>
      </c>
      <c r="L46">
        <v>58.54</v>
      </c>
      <c r="M46">
        <v>3.37</v>
      </c>
      <c r="N46">
        <v>0.82</v>
      </c>
      <c r="O46">
        <v>0.67</v>
      </c>
      <c r="P46">
        <v>1.57</v>
      </c>
      <c r="Q46">
        <v>1.55</v>
      </c>
      <c r="R46">
        <v>0.66</v>
      </c>
      <c r="S46">
        <v>1.43</v>
      </c>
      <c r="T46">
        <v>0.57999999999999996</v>
      </c>
      <c r="U46">
        <v>7.0000000000000007E-2</v>
      </c>
      <c r="V46">
        <v>0.41</v>
      </c>
      <c r="W46">
        <v>0.34</v>
      </c>
      <c r="X46">
        <v>1.1100000000000001</v>
      </c>
      <c r="Y46">
        <v>0</v>
      </c>
      <c r="Z46">
        <v>1.19</v>
      </c>
      <c r="AA46">
        <v>0.89</v>
      </c>
      <c r="AB46">
        <v>7.0000000000000007E-2</v>
      </c>
      <c r="AC46">
        <v>0</v>
      </c>
      <c r="AE46" s="36">
        <f>IF(ISNUMBER(MATCH(A46,Lookup!H:H,0)),0,IF(ISNUMBER(MATCH(A46,Lookup!G:G,0)),0,1))</f>
        <v>0</v>
      </c>
    </row>
    <row r="47" spans="1:31" x14ac:dyDescent="0.3">
      <c r="A47" t="s">
        <v>701</v>
      </c>
      <c r="B47" t="s">
        <v>429</v>
      </c>
      <c r="C47" t="s">
        <v>423</v>
      </c>
      <c r="D47" t="s">
        <v>427</v>
      </c>
      <c r="E47">
        <v>95</v>
      </c>
      <c r="F47">
        <v>0.27</v>
      </c>
      <c r="G47">
        <v>0.19</v>
      </c>
      <c r="H47">
        <v>3.22</v>
      </c>
      <c r="I47">
        <v>1.18</v>
      </c>
      <c r="J47">
        <v>1.55</v>
      </c>
      <c r="K47">
        <v>32.75</v>
      </c>
      <c r="L47">
        <v>41.59</v>
      </c>
      <c r="M47">
        <v>3.4</v>
      </c>
      <c r="N47">
        <v>0.81</v>
      </c>
      <c r="O47">
        <v>1.54</v>
      </c>
      <c r="P47">
        <v>2.68</v>
      </c>
      <c r="Q47">
        <v>2.23</v>
      </c>
      <c r="R47">
        <v>1.1499999999999999</v>
      </c>
      <c r="S47">
        <v>2.2400000000000002</v>
      </c>
      <c r="T47">
        <v>1.22</v>
      </c>
      <c r="U47">
        <v>0.2</v>
      </c>
      <c r="V47">
        <v>1.1399999999999999</v>
      </c>
      <c r="W47">
        <v>0.15</v>
      </c>
      <c r="X47">
        <v>1.81</v>
      </c>
      <c r="Y47">
        <v>0</v>
      </c>
      <c r="Z47">
        <v>1.38</v>
      </c>
      <c r="AA47">
        <v>1.1499999999999999</v>
      </c>
      <c r="AB47">
        <v>0.14000000000000001</v>
      </c>
      <c r="AC47">
        <v>0</v>
      </c>
      <c r="AE47" s="36">
        <f>IF(ISNUMBER(MATCH(A47,Lookup!H:H,0)),0,IF(ISNUMBER(MATCH(A47,Lookup!G:G,0)),0,1))</f>
        <v>0</v>
      </c>
    </row>
    <row r="48" spans="1:31" x14ac:dyDescent="0.3">
      <c r="A48" t="s">
        <v>477</v>
      </c>
      <c r="B48" t="s">
        <v>418</v>
      </c>
      <c r="C48" t="s">
        <v>537</v>
      </c>
      <c r="D48" t="s">
        <v>435</v>
      </c>
      <c r="E48">
        <v>95</v>
      </c>
      <c r="F48">
        <v>0.26</v>
      </c>
      <c r="G48">
        <v>0.32</v>
      </c>
      <c r="H48">
        <v>1.96</v>
      </c>
      <c r="I48">
        <v>1.03</v>
      </c>
      <c r="J48">
        <v>1.66</v>
      </c>
      <c r="K48">
        <v>42.28</v>
      </c>
      <c r="L48">
        <v>50.39</v>
      </c>
      <c r="M48">
        <v>3.16</v>
      </c>
      <c r="N48">
        <v>0.61</v>
      </c>
      <c r="O48">
        <v>0.79</v>
      </c>
      <c r="P48">
        <v>1.87</v>
      </c>
      <c r="Q48">
        <v>1.94</v>
      </c>
      <c r="R48">
        <v>0.6</v>
      </c>
      <c r="S48">
        <v>1.25</v>
      </c>
      <c r="T48">
        <v>0.68</v>
      </c>
      <c r="U48">
        <v>0.01</v>
      </c>
      <c r="V48">
        <v>0.97</v>
      </c>
      <c r="W48">
        <v>0.21</v>
      </c>
      <c r="X48">
        <v>1.53</v>
      </c>
      <c r="Y48">
        <v>0</v>
      </c>
      <c r="Z48">
        <v>1.37</v>
      </c>
      <c r="AA48">
        <v>0.8</v>
      </c>
      <c r="AB48">
        <v>0.02</v>
      </c>
      <c r="AC48">
        <v>0</v>
      </c>
      <c r="AE48" s="36">
        <f>IF(ISNUMBER(MATCH(A48,Lookup!H:H,0)),0,IF(ISNUMBER(MATCH(A48,Lookup!G:G,0)),0,1))</f>
        <v>0</v>
      </c>
    </row>
    <row r="49" spans="1:31" x14ac:dyDescent="0.3">
      <c r="A49" t="s">
        <v>685</v>
      </c>
      <c r="B49" t="s">
        <v>424</v>
      </c>
      <c r="C49" t="s">
        <v>432</v>
      </c>
      <c r="D49" t="s">
        <v>419</v>
      </c>
      <c r="E49">
        <v>95</v>
      </c>
      <c r="F49">
        <v>0.24</v>
      </c>
      <c r="G49">
        <v>0.14000000000000001</v>
      </c>
      <c r="H49">
        <v>3.24</v>
      </c>
      <c r="I49">
        <v>1.5</v>
      </c>
      <c r="J49">
        <v>1.47</v>
      </c>
      <c r="K49">
        <v>23.02</v>
      </c>
      <c r="L49">
        <v>31.39</v>
      </c>
      <c r="M49">
        <v>0.94</v>
      </c>
      <c r="N49">
        <v>0.19</v>
      </c>
      <c r="O49">
        <v>3.82</v>
      </c>
      <c r="P49">
        <v>1.29</v>
      </c>
      <c r="Q49">
        <v>2.46</v>
      </c>
      <c r="R49">
        <v>0.41</v>
      </c>
      <c r="S49">
        <v>0.81</v>
      </c>
      <c r="T49">
        <v>0.36</v>
      </c>
      <c r="U49">
        <v>0.04</v>
      </c>
      <c r="V49">
        <v>0.71</v>
      </c>
      <c r="W49">
        <v>0.12</v>
      </c>
      <c r="X49">
        <v>2.0099999999999998</v>
      </c>
      <c r="Y49">
        <v>0</v>
      </c>
      <c r="Z49">
        <v>2.0699999999999998</v>
      </c>
      <c r="AA49">
        <v>1.53</v>
      </c>
      <c r="AB49">
        <v>0.11</v>
      </c>
      <c r="AC49">
        <v>0.03</v>
      </c>
      <c r="AE49" s="36">
        <f>IF(ISNUMBER(MATCH(A49,Lookup!H:H,0)),0,IF(ISNUMBER(MATCH(A49,Lookup!G:G,0)),0,1))</f>
        <v>0</v>
      </c>
    </row>
    <row r="50" spans="1:31" x14ac:dyDescent="0.3">
      <c r="A50" t="s">
        <v>1432</v>
      </c>
      <c r="B50" t="s">
        <v>418</v>
      </c>
      <c r="C50" t="s">
        <v>537</v>
      </c>
      <c r="D50" t="s">
        <v>427</v>
      </c>
      <c r="E50">
        <v>95</v>
      </c>
      <c r="F50">
        <v>0.23</v>
      </c>
      <c r="G50">
        <v>0.18</v>
      </c>
      <c r="H50">
        <v>1.98</v>
      </c>
      <c r="I50">
        <v>0.8</v>
      </c>
      <c r="J50">
        <v>1.19</v>
      </c>
      <c r="K50">
        <v>28.11</v>
      </c>
      <c r="L50">
        <v>34.31</v>
      </c>
      <c r="M50">
        <v>1.2</v>
      </c>
      <c r="N50">
        <v>0.27</v>
      </c>
      <c r="O50">
        <v>0.89</v>
      </c>
      <c r="P50">
        <v>1.71</v>
      </c>
      <c r="Q50">
        <v>2.0299999999999998</v>
      </c>
      <c r="R50">
        <v>0.61</v>
      </c>
      <c r="S50">
        <v>0.96</v>
      </c>
      <c r="T50">
        <v>0.69</v>
      </c>
      <c r="U50">
        <v>0.03</v>
      </c>
      <c r="V50">
        <v>0.51</v>
      </c>
      <c r="W50">
        <v>0.21</v>
      </c>
      <c r="X50">
        <v>1.53</v>
      </c>
      <c r="Y50">
        <v>0</v>
      </c>
      <c r="Z50">
        <v>1.41</v>
      </c>
      <c r="AA50">
        <v>0.92</v>
      </c>
      <c r="AB50">
        <v>0.11</v>
      </c>
      <c r="AC50">
        <v>0</v>
      </c>
      <c r="AE50" s="36">
        <f>IF(ISNUMBER(MATCH(A50,Lookup!H:H,0)),0,IF(ISNUMBER(MATCH(A50,Lookup!G:G,0)),0,1))</f>
        <v>1</v>
      </c>
    </row>
    <row r="51" spans="1:31" x14ac:dyDescent="0.3">
      <c r="A51" t="s">
        <v>281</v>
      </c>
      <c r="B51" t="s">
        <v>432</v>
      </c>
      <c r="C51" t="s">
        <v>424</v>
      </c>
      <c r="D51" t="s">
        <v>436</v>
      </c>
      <c r="E51">
        <v>95</v>
      </c>
      <c r="F51">
        <v>0.23</v>
      </c>
      <c r="G51">
        <v>7.0000000000000007E-2</v>
      </c>
      <c r="H51">
        <v>1.69</v>
      </c>
      <c r="I51">
        <v>0.75</v>
      </c>
      <c r="J51">
        <v>1.52</v>
      </c>
      <c r="K51">
        <v>41.96</v>
      </c>
      <c r="L51">
        <v>51.89</v>
      </c>
      <c r="M51">
        <v>4.01</v>
      </c>
      <c r="N51">
        <v>0.74</v>
      </c>
      <c r="O51">
        <v>1.66</v>
      </c>
      <c r="P51">
        <v>1.52</v>
      </c>
      <c r="Q51">
        <v>1.46</v>
      </c>
      <c r="R51">
        <v>1.35</v>
      </c>
      <c r="S51">
        <v>1.83</v>
      </c>
      <c r="T51">
        <v>0.85</v>
      </c>
      <c r="U51">
        <v>0.1</v>
      </c>
      <c r="V51">
        <v>2.67</v>
      </c>
      <c r="W51">
        <v>0.4</v>
      </c>
      <c r="X51">
        <v>0.95</v>
      </c>
      <c r="Y51">
        <v>0</v>
      </c>
      <c r="Z51">
        <v>1.77</v>
      </c>
      <c r="AA51">
        <v>1.73</v>
      </c>
      <c r="AB51">
        <v>0.21</v>
      </c>
      <c r="AC51">
        <v>0</v>
      </c>
      <c r="AE51" s="36">
        <f>IF(ISNUMBER(MATCH(A51,Lookup!H:H,0)),0,IF(ISNUMBER(MATCH(A51,Lookup!G:G,0)),0,1))</f>
        <v>0</v>
      </c>
    </row>
    <row r="52" spans="1:31" x14ac:dyDescent="0.3">
      <c r="A52" t="s">
        <v>584</v>
      </c>
      <c r="B52" t="s">
        <v>534</v>
      </c>
      <c r="C52" t="s">
        <v>535</v>
      </c>
      <c r="D52" t="s">
        <v>436</v>
      </c>
      <c r="E52">
        <v>95</v>
      </c>
      <c r="F52">
        <v>0.23</v>
      </c>
      <c r="G52">
        <v>7.0000000000000007E-2</v>
      </c>
      <c r="H52">
        <v>1.29</v>
      </c>
      <c r="I52">
        <v>0.47</v>
      </c>
      <c r="J52">
        <v>0.97</v>
      </c>
      <c r="K52">
        <v>49.67</v>
      </c>
      <c r="L52">
        <v>59.06</v>
      </c>
      <c r="M52">
        <v>2.1</v>
      </c>
      <c r="N52">
        <v>0.35</v>
      </c>
      <c r="O52">
        <v>1.1499999999999999</v>
      </c>
      <c r="P52">
        <v>0.81</v>
      </c>
      <c r="Q52">
        <v>0.83</v>
      </c>
      <c r="R52">
        <v>1.08</v>
      </c>
      <c r="S52">
        <v>2.04</v>
      </c>
      <c r="T52">
        <v>1.19</v>
      </c>
      <c r="U52">
        <v>0.15</v>
      </c>
      <c r="V52">
        <v>1.02</v>
      </c>
      <c r="W52">
        <v>0.33</v>
      </c>
      <c r="X52">
        <v>1.1399999999999999</v>
      </c>
      <c r="Y52">
        <v>0</v>
      </c>
      <c r="Z52">
        <v>1.19</v>
      </c>
      <c r="AA52">
        <v>1.35</v>
      </c>
      <c r="AB52">
        <v>0.23</v>
      </c>
      <c r="AC52">
        <v>0</v>
      </c>
      <c r="AE52" s="36">
        <f>IF(ISNUMBER(MATCH(A52,Lookup!H:H,0)),0,IF(ISNUMBER(MATCH(A52,Lookup!G:G,0)),0,1))</f>
        <v>0</v>
      </c>
    </row>
    <row r="53" spans="1:31" x14ac:dyDescent="0.3">
      <c r="A53" t="s">
        <v>145</v>
      </c>
      <c r="B53" t="s">
        <v>421</v>
      </c>
      <c r="C53" t="s">
        <v>425</v>
      </c>
      <c r="D53" t="s">
        <v>427</v>
      </c>
      <c r="E53">
        <v>95</v>
      </c>
      <c r="F53">
        <v>0.22</v>
      </c>
      <c r="G53">
        <v>0.09</v>
      </c>
      <c r="H53">
        <v>2.59</v>
      </c>
      <c r="I53">
        <v>0.89</v>
      </c>
      <c r="J53">
        <v>1.08</v>
      </c>
      <c r="K53">
        <v>23.36</v>
      </c>
      <c r="L53">
        <v>31.27</v>
      </c>
      <c r="M53">
        <v>1.2</v>
      </c>
      <c r="N53">
        <v>0.16</v>
      </c>
      <c r="O53">
        <v>1.55</v>
      </c>
      <c r="P53">
        <v>1.43</v>
      </c>
      <c r="Q53">
        <v>1.5</v>
      </c>
      <c r="R53">
        <v>0.42</v>
      </c>
      <c r="S53">
        <v>1.07</v>
      </c>
      <c r="T53">
        <v>0.66</v>
      </c>
      <c r="U53">
        <v>0.06</v>
      </c>
      <c r="V53">
        <v>0.63</v>
      </c>
      <c r="W53">
        <v>0.13</v>
      </c>
      <c r="X53">
        <v>1.9</v>
      </c>
      <c r="Y53">
        <v>0</v>
      </c>
      <c r="Z53">
        <v>1.1000000000000001</v>
      </c>
      <c r="AA53">
        <v>1.24</v>
      </c>
      <c r="AB53">
        <v>0.1</v>
      </c>
      <c r="AC53">
        <v>0.01</v>
      </c>
      <c r="AE53" s="36">
        <f>IF(ISNUMBER(MATCH(A53,Lookup!H:H,0)),0,IF(ISNUMBER(MATCH(A53,Lookup!G:G,0)),0,1))</f>
        <v>0</v>
      </c>
    </row>
    <row r="54" spans="1:31" x14ac:dyDescent="0.3">
      <c r="A54" t="s">
        <v>718</v>
      </c>
      <c r="B54" t="s">
        <v>537</v>
      </c>
      <c r="C54" t="s">
        <v>418</v>
      </c>
      <c r="D54" t="s">
        <v>437</v>
      </c>
      <c r="E54">
        <v>95</v>
      </c>
      <c r="F54">
        <v>0.21</v>
      </c>
      <c r="G54">
        <v>0.25</v>
      </c>
      <c r="H54">
        <v>1.86</v>
      </c>
      <c r="I54">
        <v>0.76</v>
      </c>
      <c r="J54">
        <v>1.51</v>
      </c>
      <c r="K54">
        <v>45.25</v>
      </c>
      <c r="L54">
        <v>59.53</v>
      </c>
      <c r="M54">
        <v>3.74</v>
      </c>
      <c r="N54">
        <v>0.81</v>
      </c>
      <c r="O54">
        <v>1.41</v>
      </c>
      <c r="P54">
        <v>1.81</v>
      </c>
      <c r="Q54">
        <v>1.34</v>
      </c>
      <c r="R54">
        <v>1.9</v>
      </c>
      <c r="S54">
        <v>3.49</v>
      </c>
      <c r="T54">
        <v>1.86</v>
      </c>
      <c r="U54">
        <v>0.33</v>
      </c>
      <c r="V54">
        <v>2.25</v>
      </c>
      <c r="W54">
        <v>0.25</v>
      </c>
      <c r="X54">
        <v>1.39</v>
      </c>
      <c r="Y54">
        <v>0</v>
      </c>
      <c r="Z54">
        <v>1.65</v>
      </c>
      <c r="AA54">
        <v>1.51</v>
      </c>
      <c r="AB54">
        <v>0.18</v>
      </c>
      <c r="AC54">
        <v>0</v>
      </c>
      <c r="AE54" s="36">
        <f>IF(ISNUMBER(MATCH(A54,Lookup!H:H,0)),0,IF(ISNUMBER(MATCH(A54,Lookup!G:G,0)),0,1))</f>
        <v>0</v>
      </c>
    </row>
    <row r="55" spans="1:31" x14ac:dyDescent="0.3">
      <c r="A55" t="s">
        <v>310</v>
      </c>
      <c r="B55" t="s">
        <v>537</v>
      </c>
      <c r="C55" t="s">
        <v>418</v>
      </c>
      <c r="D55" t="s">
        <v>437</v>
      </c>
      <c r="E55">
        <v>95</v>
      </c>
      <c r="F55">
        <v>0.21</v>
      </c>
      <c r="G55">
        <v>0.25</v>
      </c>
      <c r="H55">
        <v>1.63</v>
      </c>
      <c r="I55">
        <v>0.57999999999999996</v>
      </c>
      <c r="J55">
        <v>1.32</v>
      </c>
      <c r="K55">
        <v>44.33</v>
      </c>
      <c r="L55">
        <v>58.76</v>
      </c>
      <c r="M55">
        <v>4.79</v>
      </c>
      <c r="N55">
        <v>0.64</v>
      </c>
      <c r="O55">
        <v>1.2</v>
      </c>
      <c r="P55">
        <v>2.09</v>
      </c>
      <c r="Q55">
        <v>1.54</v>
      </c>
      <c r="R55">
        <v>1.94</v>
      </c>
      <c r="S55">
        <v>3.33</v>
      </c>
      <c r="T55">
        <v>1.6</v>
      </c>
      <c r="U55">
        <v>0.17</v>
      </c>
      <c r="V55">
        <v>3</v>
      </c>
      <c r="W55">
        <v>0.25</v>
      </c>
      <c r="X55">
        <v>1.39</v>
      </c>
      <c r="Y55">
        <v>0</v>
      </c>
      <c r="Z55">
        <v>1.45</v>
      </c>
      <c r="AA55">
        <v>1.32</v>
      </c>
      <c r="AB55">
        <v>0.25</v>
      </c>
      <c r="AC55">
        <v>0</v>
      </c>
      <c r="AE55" s="36">
        <f>IF(ISNUMBER(MATCH(A55,Lookup!H:H,0)),0,IF(ISNUMBER(MATCH(A55,Lookup!G:G,0)),0,1))</f>
        <v>0</v>
      </c>
    </row>
    <row r="56" spans="1:31" x14ac:dyDescent="0.3">
      <c r="A56" t="s">
        <v>164</v>
      </c>
      <c r="B56" t="s">
        <v>433</v>
      </c>
      <c r="C56" t="s">
        <v>417</v>
      </c>
      <c r="D56" t="s">
        <v>419</v>
      </c>
      <c r="E56">
        <v>95</v>
      </c>
      <c r="F56">
        <v>0.21</v>
      </c>
      <c r="G56">
        <v>0.14000000000000001</v>
      </c>
      <c r="H56">
        <v>2.52</v>
      </c>
      <c r="I56">
        <v>1.1399999999999999</v>
      </c>
      <c r="J56">
        <v>1.17</v>
      </c>
      <c r="K56">
        <v>22.73</v>
      </c>
      <c r="L56">
        <v>30.8</v>
      </c>
      <c r="M56">
        <v>1.31</v>
      </c>
      <c r="N56">
        <v>0.25</v>
      </c>
      <c r="O56">
        <v>2.2999999999999998</v>
      </c>
      <c r="P56">
        <v>1.85</v>
      </c>
      <c r="Q56">
        <v>2.14</v>
      </c>
      <c r="R56">
        <v>0.4</v>
      </c>
      <c r="S56">
        <v>1.36</v>
      </c>
      <c r="T56">
        <v>0.76</v>
      </c>
      <c r="U56">
        <v>0.17</v>
      </c>
      <c r="V56">
        <v>1.1399999999999999</v>
      </c>
      <c r="W56">
        <v>0.1</v>
      </c>
      <c r="X56">
        <v>2.09</v>
      </c>
      <c r="Y56">
        <v>0</v>
      </c>
      <c r="Z56">
        <v>2.41</v>
      </c>
      <c r="AA56">
        <v>0.95</v>
      </c>
      <c r="AB56">
        <v>0.09</v>
      </c>
      <c r="AC56">
        <v>0.01</v>
      </c>
      <c r="AE56" s="36">
        <f>IF(ISNUMBER(MATCH(A56,Lookup!H:H,0)),0,IF(ISNUMBER(MATCH(A56,Lookup!G:G,0)),0,1))</f>
        <v>0</v>
      </c>
    </row>
    <row r="57" spans="1:31" x14ac:dyDescent="0.3">
      <c r="A57" t="s">
        <v>180</v>
      </c>
      <c r="B57" t="s">
        <v>432</v>
      </c>
      <c r="C57" t="s">
        <v>424</v>
      </c>
      <c r="D57" t="s">
        <v>435</v>
      </c>
      <c r="E57">
        <v>95</v>
      </c>
      <c r="F57">
        <v>0.19</v>
      </c>
      <c r="G57">
        <v>0.2</v>
      </c>
      <c r="H57">
        <v>1.83</v>
      </c>
      <c r="I57">
        <v>0.57999999999999996</v>
      </c>
      <c r="J57">
        <v>2.02</v>
      </c>
      <c r="K57">
        <v>63.34</v>
      </c>
      <c r="L57">
        <v>72.790000000000006</v>
      </c>
      <c r="M57">
        <v>3.39</v>
      </c>
      <c r="N57">
        <v>1.05</v>
      </c>
      <c r="O57">
        <v>1.07</v>
      </c>
      <c r="P57">
        <v>1.73</v>
      </c>
      <c r="Q57">
        <v>1.26</v>
      </c>
      <c r="R57">
        <v>1.53</v>
      </c>
      <c r="S57">
        <v>2.67</v>
      </c>
      <c r="T57">
        <v>1.49</v>
      </c>
      <c r="U57">
        <v>0.21</v>
      </c>
      <c r="V57">
        <v>1.04</v>
      </c>
      <c r="W57">
        <v>0.4</v>
      </c>
      <c r="X57">
        <v>0.95</v>
      </c>
      <c r="Y57">
        <v>0</v>
      </c>
      <c r="Z57">
        <v>1.41</v>
      </c>
      <c r="AA57">
        <v>1.73</v>
      </c>
      <c r="AB57">
        <v>0.23</v>
      </c>
      <c r="AC57">
        <v>0</v>
      </c>
      <c r="AE57" s="36">
        <f>IF(ISNUMBER(MATCH(A57,Lookup!H:H,0)),0,IF(ISNUMBER(MATCH(A57,Lookup!G:G,0)),0,1))</f>
        <v>0</v>
      </c>
    </row>
    <row r="58" spans="1:31" x14ac:dyDescent="0.3">
      <c r="A58" t="s">
        <v>564</v>
      </c>
      <c r="B58" t="s">
        <v>535</v>
      </c>
      <c r="C58" t="s">
        <v>534</v>
      </c>
      <c r="D58" t="s">
        <v>419</v>
      </c>
      <c r="E58">
        <v>95</v>
      </c>
      <c r="F58">
        <v>0.19</v>
      </c>
      <c r="G58">
        <v>7.0000000000000007E-2</v>
      </c>
      <c r="H58">
        <v>1.87</v>
      </c>
      <c r="I58">
        <v>0.96</v>
      </c>
      <c r="J58">
        <v>0.84</v>
      </c>
      <c r="K58">
        <v>14.44</v>
      </c>
      <c r="L58">
        <v>20.09</v>
      </c>
      <c r="M58">
        <v>0.68</v>
      </c>
      <c r="N58">
        <v>7.0000000000000007E-2</v>
      </c>
      <c r="O58">
        <v>2.0299999999999998</v>
      </c>
      <c r="P58">
        <v>1.08</v>
      </c>
      <c r="Q58">
        <v>2.2400000000000002</v>
      </c>
      <c r="R58">
        <v>0.3</v>
      </c>
      <c r="S58">
        <v>0.4</v>
      </c>
      <c r="T58">
        <v>0.24</v>
      </c>
      <c r="U58">
        <v>0.05</v>
      </c>
      <c r="V58">
        <v>0.84</v>
      </c>
      <c r="W58">
        <v>0.08</v>
      </c>
      <c r="X58">
        <v>2.2599999999999998</v>
      </c>
      <c r="Y58">
        <v>0</v>
      </c>
      <c r="Z58">
        <v>1.77</v>
      </c>
      <c r="AA58">
        <v>2.0499999999999998</v>
      </c>
      <c r="AB58">
        <v>0.24</v>
      </c>
      <c r="AC58">
        <v>0</v>
      </c>
      <c r="AE58" s="36">
        <f>IF(ISNUMBER(MATCH(A58,Lookup!H:H,0)),0,IF(ISNUMBER(MATCH(A58,Lookup!G:G,0)),0,1))</f>
        <v>0</v>
      </c>
    </row>
    <row r="59" spans="1:31" x14ac:dyDescent="0.3">
      <c r="A59" t="s">
        <v>570</v>
      </c>
      <c r="B59" t="s">
        <v>536</v>
      </c>
      <c r="C59" t="s">
        <v>422</v>
      </c>
      <c r="D59" t="s">
        <v>437</v>
      </c>
      <c r="E59">
        <v>95</v>
      </c>
      <c r="F59">
        <v>0.19</v>
      </c>
      <c r="G59">
        <v>0.05</v>
      </c>
      <c r="H59">
        <v>1.35</v>
      </c>
      <c r="I59">
        <v>0.47</v>
      </c>
      <c r="J59">
        <v>1.1499999999999999</v>
      </c>
      <c r="K59">
        <v>34.770000000000003</v>
      </c>
      <c r="L59">
        <v>45.99</v>
      </c>
      <c r="M59">
        <v>5.4</v>
      </c>
      <c r="N59">
        <v>1.1200000000000001</v>
      </c>
      <c r="O59">
        <v>1.28</v>
      </c>
      <c r="P59">
        <v>2.0699999999999998</v>
      </c>
      <c r="Q59">
        <v>1.01</v>
      </c>
      <c r="R59">
        <v>1.33</v>
      </c>
      <c r="S59">
        <v>1.6</v>
      </c>
      <c r="T59">
        <v>0.78</v>
      </c>
      <c r="U59">
        <v>0.26</v>
      </c>
      <c r="V59">
        <v>1.28</v>
      </c>
      <c r="W59">
        <v>0.25</v>
      </c>
      <c r="X59">
        <v>1.39</v>
      </c>
      <c r="Y59">
        <v>0</v>
      </c>
      <c r="Z59">
        <v>0.95</v>
      </c>
      <c r="AA59">
        <v>1.22</v>
      </c>
      <c r="AB59">
        <v>0.3</v>
      </c>
      <c r="AC59">
        <v>0</v>
      </c>
      <c r="AE59" s="36">
        <f>IF(ISNUMBER(MATCH(A59,Lookup!H:H,0)),0,IF(ISNUMBER(MATCH(A59,Lookup!G:G,0)),0,1))</f>
        <v>0</v>
      </c>
    </row>
    <row r="60" spans="1:31" x14ac:dyDescent="0.3">
      <c r="A60" t="s">
        <v>853</v>
      </c>
      <c r="B60" t="s">
        <v>537</v>
      </c>
      <c r="C60" t="s">
        <v>418</v>
      </c>
      <c r="D60" t="s">
        <v>435</v>
      </c>
      <c r="E60">
        <v>95</v>
      </c>
      <c r="F60">
        <v>0.18</v>
      </c>
      <c r="G60">
        <v>0.24</v>
      </c>
      <c r="H60">
        <v>3.03</v>
      </c>
      <c r="I60">
        <v>1.37</v>
      </c>
      <c r="J60">
        <v>1.72</v>
      </c>
      <c r="K60">
        <v>39.83</v>
      </c>
      <c r="L60">
        <v>49.48</v>
      </c>
      <c r="M60">
        <v>4.0999999999999996</v>
      </c>
      <c r="N60">
        <v>0.78</v>
      </c>
      <c r="O60">
        <v>1.1299999999999999</v>
      </c>
      <c r="P60">
        <v>2.2799999999999998</v>
      </c>
      <c r="Q60">
        <v>2.31</v>
      </c>
      <c r="R60">
        <v>1.28</v>
      </c>
      <c r="S60">
        <v>1.55</v>
      </c>
      <c r="T60">
        <v>0.97</v>
      </c>
      <c r="U60">
        <v>0.01</v>
      </c>
      <c r="V60">
        <v>0.39</v>
      </c>
      <c r="W60">
        <v>0.25</v>
      </c>
      <c r="X60">
        <v>1.39</v>
      </c>
      <c r="Y60">
        <v>0</v>
      </c>
      <c r="Z60">
        <v>2.35</v>
      </c>
      <c r="AA60">
        <v>1</v>
      </c>
      <c r="AB60">
        <v>0.01</v>
      </c>
      <c r="AC60">
        <v>0</v>
      </c>
      <c r="AE60" s="36">
        <f>IF(ISNUMBER(MATCH(A60,Lookup!H:H,0)),0,IF(ISNUMBER(MATCH(A60,Lookup!G:G,0)),0,1))</f>
        <v>0</v>
      </c>
    </row>
    <row r="61" spans="1:31" x14ac:dyDescent="0.3">
      <c r="A61" t="s">
        <v>209</v>
      </c>
      <c r="B61" t="s">
        <v>417</v>
      </c>
      <c r="C61" t="s">
        <v>433</v>
      </c>
      <c r="D61" t="s">
        <v>427</v>
      </c>
      <c r="E61">
        <v>95</v>
      </c>
      <c r="F61">
        <v>0.18</v>
      </c>
      <c r="G61">
        <v>0.19</v>
      </c>
      <c r="H61">
        <v>1.75</v>
      </c>
      <c r="I61">
        <v>0.67</v>
      </c>
      <c r="J61">
        <v>1.61</v>
      </c>
      <c r="K61">
        <v>69.540000000000006</v>
      </c>
      <c r="L61">
        <v>78.319999999999993</v>
      </c>
      <c r="M61">
        <v>2.15</v>
      </c>
      <c r="N61">
        <v>0.39</v>
      </c>
      <c r="O61">
        <v>1</v>
      </c>
      <c r="P61">
        <v>1.62</v>
      </c>
      <c r="Q61">
        <v>1.1299999999999999</v>
      </c>
      <c r="R61">
        <v>1.17</v>
      </c>
      <c r="S61">
        <v>2.1</v>
      </c>
      <c r="T61">
        <v>1.08</v>
      </c>
      <c r="U61">
        <v>0.19</v>
      </c>
      <c r="V61">
        <v>0.91</v>
      </c>
      <c r="W61">
        <v>0.41</v>
      </c>
      <c r="X61">
        <v>0.92</v>
      </c>
      <c r="Y61">
        <v>0</v>
      </c>
      <c r="Z61">
        <v>1.01</v>
      </c>
      <c r="AA61">
        <v>1.49</v>
      </c>
      <c r="AB61">
        <v>0.19</v>
      </c>
      <c r="AC61">
        <v>0</v>
      </c>
      <c r="AE61" s="36">
        <f>IF(ISNUMBER(MATCH(A61,Lookup!H:H,0)),0,IF(ISNUMBER(MATCH(A61,Lookup!G:G,0)),0,1))</f>
        <v>0</v>
      </c>
    </row>
    <row r="62" spans="1:31" x14ac:dyDescent="0.3">
      <c r="A62" t="s">
        <v>706</v>
      </c>
      <c r="B62" t="s">
        <v>424</v>
      </c>
      <c r="C62" t="s">
        <v>432</v>
      </c>
      <c r="D62" t="s">
        <v>427</v>
      </c>
      <c r="E62">
        <v>95</v>
      </c>
      <c r="F62">
        <v>0.18</v>
      </c>
      <c r="G62">
        <v>0.17</v>
      </c>
      <c r="H62">
        <v>2.4900000000000002</v>
      </c>
      <c r="I62">
        <v>0.96</v>
      </c>
      <c r="J62">
        <v>1.89</v>
      </c>
      <c r="K62">
        <v>31.47</v>
      </c>
      <c r="L62">
        <v>40.909999999999997</v>
      </c>
      <c r="M62">
        <v>5.93</v>
      </c>
      <c r="N62">
        <v>1.1200000000000001</v>
      </c>
      <c r="O62">
        <v>1.56</v>
      </c>
      <c r="P62">
        <v>1.92</v>
      </c>
      <c r="Q62">
        <v>1.4</v>
      </c>
      <c r="R62">
        <v>1.03</v>
      </c>
      <c r="S62">
        <v>1.73</v>
      </c>
      <c r="T62">
        <v>0.75</v>
      </c>
      <c r="U62">
        <v>0.18</v>
      </c>
      <c r="V62">
        <v>0.39</v>
      </c>
      <c r="W62">
        <v>0.12</v>
      </c>
      <c r="X62">
        <v>2.0099999999999998</v>
      </c>
      <c r="Y62">
        <v>0</v>
      </c>
      <c r="Z62">
        <v>1.74</v>
      </c>
      <c r="AA62">
        <v>2.15</v>
      </c>
      <c r="AB62">
        <v>0.21</v>
      </c>
      <c r="AC62">
        <v>0</v>
      </c>
      <c r="AE62" s="36">
        <f>IF(ISNUMBER(MATCH(A62,Lookup!H:H,0)),0,IF(ISNUMBER(MATCH(A62,Lookup!G:G,0)),0,1))</f>
        <v>0</v>
      </c>
    </row>
    <row r="63" spans="1:31" x14ac:dyDescent="0.3">
      <c r="A63" t="s">
        <v>286</v>
      </c>
      <c r="B63" t="s">
        <v>432</v>
      </c>
      <c r="C63" t="s">
        <v>424</v>
      </c>
      <c r="D63" t="s">
        <v>435</v>
      </c>
      <c r="E63">
        <v>95</v>
      </c>
      <c r="F63">
        <v>0.18</v>
      </c>
      <c r="G63">
        <v>0.17</v>
      </c>
      <c r="H63">
        <v>1.01</v>
      </c>
      <c r="I63">
        <v>0.34</v>
      </c>
      <c r="J63">
        <v>1.37</v>
      </c>
      <c r="K63">
        <v>72.95</v>
      </c>
      <c r="L63">
        <v>83.04</v>
      </c>
      <c r="M63">
        <v>1.3</v>
      </c>
      <c r="N63">
        <v>0.35</v>
      </c>
      <c r="O63">
        <v>1.1000000000000001</v>
      </c>
      <c r="P63">
        <v>1.33</v>
      </c>
      <c r="Q63">
        <v>1.01</v>
      </c>
      <c r="R63">
        <v>1.88</v>
      </c>
      <c r="S63">
        <v>2.67</v>
      </c>
      <c r="T63">
        <v>1.6</v>
      </c>
      <c r="U63">
        <v>0.33</v>
      </c>
      <c r="V63">
        <v>1.31</v>
      </c>
      <c r="W63">
        <v>0.4</v>
      </c>
      <c r="X63">
        <v>0.95</v>
      </c>
      <c r="Y63">
        <v>0</v>
      </c>
      <c r="Z63">
        <v>1.3</v>
      </c>
      <c r="AA63">
        <v>1.53</v>
      </c>
      <c r="AB63">
        <v>0.21</v>
      </c>
      <c r="AC63">
        <v>0</v>
      </c>
      <c r="AE63" s="36">
        <f>IF(ISNUMBER(MATCH(A63,Lookup!H:H,0)),0,IF(ISNUMBER(MATCH(A63,Lookup!G:G,0)),0,1))</f>
        <v>0</v>
      </c>
    </row>
    <row r="64" spans="1:31" x14ac:dyDescent="0.3">
      <c r="A64" t="s">
        <v>161</v>
      </c>
      <c r="B64" t="s">
        <v>431</v>
      </c>
      <c r="C64" t="s">
        <v>688</v>
      </c>
      <c r="D64" t="s">
        <v>436</v>
      </c>
      <c r="E64">
        <v>95</v>
      </c>
      <c r="F64">
        <v>0.18</v>
      </c>
      <c r="G64">
        <v>0.1</v>
      </c>
      <c r="H64">
        <v>1.05</v>
      </c>
      <c r="I64">
        <v>0.4</v>
      </c>
      <c r="J64">
        <v>1.04</v>
      </c>
      <c r="K64">
        <v>32.08</v>
      </c>
      <c r="L64">
        <v>40.43</v>
      </c>
      <c r="M64">
        <v>2.68</v>
      </c>
      <c r="N64">
        <v>0.52</v>
      </c>
      <c r="O64">
        <v>1.26</v>
      </c>
      <c r="P64">
        <v>1.02</v>
      </c>
      <c r="Q64">
        <v>1.1100000000000001</v>
      </c>
      <c r="R64">
        <v>0.66</v>
      </c>
      <c r="S64">
        <v>1.83</v>
      </c>
      <c r="T64">
        <v>0.96</v>
      </c>
      <c r="U64">
        <v>0.26</v>
      </c>
      <c r="V64">
        <v>1.69</v>
      </c>
      <c r="W64">
        <v>0.21</v>
      </c>
      <c r="X64">
        <v>1.53</v>
      </c>
      <c r="Y64">
        <v>0</v>
      </c>
      <c r="Z64">
        <v>0.97</v>
      </c>
      <c r="AA64">
        <v>1.04</v>
      </c>
      <c r="AB64">
        <v>0.1</v>
      </c>
      <c r="AC64">
        <v>0</v>
      </c>
      <c r="AE64" s="36">
        <f>IF(ISNUMBER(MATCH(A64,Lookup!H:H,0)),0,IF(ISNUMBER(MATCH(A64,Lookup!G:G,0)),0,1))</f>
        <v>0</v>
      </c>
    </row>
    <row r="65" spans="1:31" x14ac:dyDescent="0.3">
      <c r="A65" t="s">
        <v>381</v>
      </c>
      <c r="B65" t="s">
        <v>426</v>
      </c>
      <c r="C65" t="s">
        <v>420</v>
      </c>
      <c r="D65" t="s">
        <v>427</v>
      </c>
      <c r="E65">
        <v>95</v>
      </c>
      <c r="F65">
        <v>0.17</v>
      </c>
      <c r="G65">
        <v>0.22</v>
      </c>
      <c r="H65">
        <v>1.87</v>
      </c>
      <c r="I65">
        <v>0.41</v>
      </c>
      <c r="J65">
        <v>1.5</v>
      </c>
      <c r="K65">
        <v>37.130000000000003</v>
      </c>
      <c r="L65">
        <v>45.32</v>
      </c>
      <c r="M65">
        <v>2.85</v>
      </c>
      <c r="N65">
        <v>0.49</v>
      </c>
      <c r="O65">
        <v>0.71</v>
      </c>
      <c r="P65">
        <v>1.55</v>
      </c>
      <c r="Q65">
        <v>1.66</v>
      </c>
      <c r="R65">
        <v>0.67</v>
      </c>
      <c r="S65">
        <v>1.86</v>
      </c>
      <c r="T65">
        <v>1.01</v>
      </c>
      <c r="U65">
        <v>0.28000000000000003</v>
      </c>
      <c r="V65">
        <v>0.23</v>
      </c>
      <c r="W65">
        <v>0.13</v>
      </c>
      <c r="X65">
        <v>1.9</v>
      </c>
      <c r="Y65">
        <v>0</v>
      </c>
      <c r="Z65">
        <v>1.62</v>
      </c>
      <c r="AA65">
        <v>1.1100000000000001</v>
      </c>
      <c r="AB65">
        <v>0.11</v>
      </c>
      <c r="AC65">
        <v>0.01</v>
      </c>
      <c r="AE65" s="36">
        <f>IF(ISNUMBER(MATCH(A65,Lookup!H:H,0)),0,IF(ISNUMBER(MATCH(A65,Lookup!G:G,0)),0,1))</f>
        <v>0</v>
      </c>
    </row>
    <row r="66" spans="1:31" x14ac:dyDescent="0.3">
      <c r="A66" t="s">
        <v>192</v>
      </c>
      <c r="B66" t="s">
        <v>434</v>
      </c>
      <c r="C66" t="s">
        <v>428</v>
      </c>
      <c r="D66" t="s">
        <v>419</v>
      </c>
      <c r="E66">
        <v>95</v>
      </c>
      <c r="F66">
        <v>0.17</v>
      </c>
      <c r="G66">
        <v>0.15</v>
      </c>
      <c r="H66">
        <v>2.6</v>
      </c>
      <c r="I66">
        <v>1.1200000000000001</v>
      </c>
      <c r="J66">
        <v>1.08</v>
      </c>
      <c r="K66">
        <v>28.66</v>
      </c>
      <c r="L66">
        <v>36.71</v>
      </c>
      <c r="M66">
        <v>1.67</v>
      </c>
      <c r="N66">
        <v>0.27</v>
      </c>
      <c r="O66">
        <v>2.63</v>
      </c>
      <c r="P66">
        <v>1.98</v>
      </c>
      <c r="Q66">
        <v>2.5499999999999998</v>
      </c>
      <c r="R66">
        <v>0.6</v>
      </c>
      <c r="S66">
        <v>1.38</v>
      </c>
      <c r="T66">
        <v>0.77</v>
      </c>
      <c r="U66">
        <v>0.11</v>
      </c>
      <c r="V66">
        <v>0.75</v>
      </c>
      <c r="W66">
        <v>0.05</v>
      </c>
      <c r="X66">
        <v>2.5499999999999998</v>
      </c>
      <c r="Y66">
        <v>0</v>
      </c>
      <c r="Z66">
        <v>2.83</v>
      </c>
      <c r="AA66">
        <v>1.85</v>
      </c>
      <c r="AB66">
        <v>0.17</v>
      </c>
      <c r="AC66">
        <v>0.01</v>
      </c>
      <c r="AE66" s="36">
        <f>IF(ISNUMBER(MATCH(A66,Lookup!H:H,0)),0,IF(ISNUMBER(MATCH(A66,Lookup!G:G,0)),0,1))</f>
        <v>0</v>
      </c>
    </row>
    <row r="67" spans="1:31" x14ac:dyDescent="0.3">
      <c r="A67" t="s">
        <v>439</v>
      </c>
      <c r="B67" t="s">
        <v>417</v>
      </c>
      <c r="C67" t="s">
        <v>433</v>
      </c>
      <c r="D67" t="s">
        <v>435</v>
      </c>
      <c r="E67">
        <v>95</v>
      </c>
      <c r="F67">
        <v>0.17</v>
      </c>
      <c r="G67">
        <v>0.15</v>
      </c>
      <c r="H67">
        <v>1.76</v>
      </c>
      <c r="I67">
        <v>0.56999999999999995</v>
      </c>
      <c r="J67">
        <v>1.58</v>
      </c>
      <c r="K67">
        <v>83.42</v>
      </c>
      <c r="L67">
        <v>93.17</v>
      </c>
      <c r="M67">
        <v>1.72</v>
      </c>
      <c r="N67">
        <v>0.38</v>
      </c>
      <c r="O67">
        <v>1.89</v>
      </c>
      <c r="P67">
        <v>1.31</v>
      </c>
      <c r="Q67">
        <v>0.92</v>
      </c>
      <c r="R67">
        <v>1.39</v>
      </c>
      <c r="S67">
        <v>2.4900000000000002</v>
      </c>
      <c r="T67">
        <v>1.32</v>
      </c>
      <c r="U67">
        <v>0.23</v>
      </c>
      <c r="V67">
        <v>1.41</v>
      </c>
      <c r="W67">
        <v>0.41</v>
      </c>
      <c r="X67">
        <v>0.92</v>
      </c>
      <c r="Y67">
        <v>0</v>
      </c>
      <c r="Z67">
        <v>1.1200000000000001</v>
      </c>
      <c r="AA67">
        <v>1.62</v>
      </c>
      <c r="AB67">
        <v>0.18</v>
      </c>
      <c r="AC67">
        <v>0</v>
      </c>
      <c r="AE67" s="36">
        <f>IF(ISNUMBER(MATCH(A67,Lookup!H:H,0)),0,IF(ISNUMBER(MATCH(A67,Lookup!G:G,0)),0,1))</f>
        <v>0</v>
      </c>
    </row>
    <row r="68" spans="1:31" x14ac:dyDescent="0.3">
      <c r="A68" t="s">
        <v>146</v>
      </c>
      <c r="B68" t="s">
        <v>433</v>
      </c>
      <c r="C68" t="s">
        <v>417</v>
      </c>
      <c r="D68" t="s">
        <v>435</v>
      </c>
      <c r="E68">
        <v>95</v>
      </c>
      <c r="F68">
        <v>0.17</v>
      </c>
      <c r="G68">
        <v>0.13</v>
      </c>
      <c r="H68">
        <v>2.12</v>
      </c>
      <c r="I68">
        <v>0.95</v>
      </c>
      <c r="J68">
        <v>1.63</v>
      </c>
      <c r="K68">
        <v>35.99</v>
      </c>
      <c r="L68">
        <v>44.1</v>
      </c>
      <c r="M68">
        <v>3.74</v>
      </c>
      <c r="N68">
        <v>1.0900000000000001</v>
      </c>
      <c r="O68">
        <v>0.47</v>
      </c>
      <c r="P68">
        <v>1.1299999999999999</v>
      </c>
      <c r="Q68">
        <v>1.74</v>
      </c>
      <c r="R68">
        <v>1.04</v>
      </c>
      <c r="S68">
        <v>1.47</v>
      </c>
      <c r="T68">
        <v>0.9</v>
      </c>
      <c r="U68">
        <v>0.18</v>
      </c>
      <c r="V68">
        <v>0.56999999999999995</v>
      </c>
      <c r="W68">
        <v>0.1</v>
      </c>
      <c r="X68">
        <v>2.09</v>
      </c>
      <c r="Y68">
        <v>0</v>
      </c>
      <c r="Z68">
        <v>1.48</v>
      </c>
      <c r="AA68">
        <v>1.24</v>
      </c>
      <c r="AB68">
        <v>0.17</v>
      </c>
      <c r="AC68">
        <v>0</v>
      </c>
      <c r="AE68" s="36">
        <f>IF(ISNUMBER(MATCH(A68,Lookup!H:H,0)),0,IF(ISNUMBER(MATCH(A68,Lookup!G:G,0)),0,1))</f>
        <v>0</v>
      </c>
    </row>
    <row r="69" spans="1:31" x14ac:dyDescent="0.3">
      <c r="A69" t="s">
        <v>150</v>
      </c>
      <c r="B69" t="s">
        <v>426</v>
      </c>
      <c r="C69" t="s">
        <v>420</v>
      </c>
      <c r="D69" t="s">
        <v>427</v>
      </c>
      <c r="E69">
        <v>95</v>
      </c>
      <c r="F69">
        <v>0.16</v>
      </c>
      <c r="G69">
        <v>0.23</v>
      </c>
      <c r="H69">
        <v>2.0099999999999998</v>
      </c>
      <c r="I69">
        <v>0.6</v>
      </c>
      <c r="J69">
        <v>1.69</v>
      </c>
      <c r="K69">
        <v>37.25</v>
      </c>
      <c r="L69">
        <v>45.87</v>
      </c>
      <c r="M69">
        <v>3.49</v>
      </c>
      <c r="N69">
        <v>0.77</v>
      </c>
      <c r="O69">
        <v>0.59</v>
      </c>
      <c r="P69">
        <v>1.59</v>
      </c>
      <c r="Q69">
        <v>2.1800000000000002</v>
      </c>
      <c r="R69">
        <v>0.87</v>
      </c>
      <c r="S69">
        <v>1.45</v>
      </c>
      <c r="T69">
        <v>0.76</v>
      </c>
      <c r="U69">
        <v>7.0000000000000007E-2</v>
      </c>
      <c r="V69">
        <v>0.21</v>
      </c>
      <c r="W69">
        <v>0.13</v>
      </c>
      <c r="X69">
        <v>1.9</v>
      </c>
      <c r="Y69">
        <v>0</v>
      </c>
      <c r="Z69">
        <v>1.68</v>
      </c>
      <c r="AA69">
        <v>1.03</v>
      </c>
      <c r="AB69">
        <v>0.1</v>
      </c>
      <c r="AC69">
        <v>0.01</v>
      </c>
      <c r="AE69" s="36">
        <f>IF(ISNUMBER(MATCH(A69,Lookup!H:H,0)),0,IF(ISNUMBER(MATCH(A69,Lookup!G:G,0)),0,1))</f>
        <v>0</v>
      </c>
    </row>
    <row r="70" spans="1:31" x14ac:dyDescent="0.3">
      <c r="A70" t="s">
        <v>304</v>
      </c>
      <c r="B70" t="s">
        <v>424</v>
      </c>
      <c r="C70" t="s">
        <v>432</v>
      </c>
      <c r="D70" t="s">
        <v>427</v>
      </c>
      <c r="E70">
        <v>95</v>
      </c>
      <c r="F70">
        <v>0.16</v>
      </c>
      <c r="G70">
        <v>0.16</v>
      </c>
      <c r="H70">
        <v>3.45</v>
      </c>
      <c r="I70">
        <v>1.72</v>
      </c>
      <c r="J70">
        <v>2.1800000000000002</v>
      </c>
      <c r="K70">
        <v>29.61</v>
      </c>
      <c r="L70">
        <v>39.08</v>
      </c>
      <c r="M70">
        <v>3.98</v>
      </c>
      <c r="N70">
        <v>0.86</v>
      </c>
      <c r="O70">
        <v>1.08</v>
      </c>
      <c r="P70">
        <v>2.36</v>
      </c>
      <c r="Q70">
        <v>2.16</v>
      </c>
      <c r="R70">
        <v>0.65</v>
      </c>
      <c r="S70">
        <v>1.93</v>
      </c>
      <c r="T70">
        <v>0.96</v>
      </c>
      <c r="U70">
        <v>0.01</v>
      </c>
      <c r="V70">
        <v>0.52</v>
      </c>
      <c r="W70">
        <v>0.12</v>
      </c>
      <c r="X70">
        <v>2.0099999999999998</v>
      </c>
      <c r="Y70">
        <v>0</v>
      </c>
      <c r="Z70">
        <v>2.1800000000000002</v>
      </c>
      <c r="AA70">
        <v>1.71</v>
      </c>
      <c r="AB70">
        <v>0.28999999999999998</v>
      </c>
      <c r="AC70">
        <v>0</v>
      </c>
      <c r="AE70" s="36">
        <f>IF(ISNUMBER(MATCH(A70,Lookup!H:H,0)),0,IF(ISNUMBER(MATCH(A70,Lookup!G:G,0)),0,1))</f>
        <v>0</v>
      </c>
    </row>
    <row r="71" spans="1:31" x14ac:dyDescent="0.3">
      <c r="A71" t="s">
        <v>661</v>
      </c>
      <c r="B71" t="s">
        <v>535</v>
      </c>
      <c r="C71" t="s">
        <v>534</v>
      </c>
      <c r="D71" t="s">
        <v>427</v>
      </c>
      <c r="E71">
        <v>95</v>
      </c>
      <c r="F71">
        <v>0.16</v>
      </c>
      <c r="G71">
        <v>0.11</v>
      </c>
      <c r="H71">
        <v>1.1499999999999999</v>
      </c>
      <c r="I71">
        <v>0.52</v>
      </c>
      <c r="J71">
        <v>0.69</v>
      </c>
      <c r="K71">
        <v>20.48</v>
      </c>
      <c r="L71">
        <v>26.88</v>
      </c>
      <c r="M71">
        <v>2.09</v>
      </c>
      <c r="N71">
        <v>0.36</v>
      </c>
      <c r="O71">
        <v>1.44</v>
      </c>
      <c r="P71">
        <v>1.7</v>
      </c>
      <c r="Q71">
        <v>1.92</v>
      </c>
      <c r="R71">
        <v>1.22</v>
      </c>
      <c r="S71">
        <v>2.48</v>
      </c>
      <c r="T71">
        <v>1.35</v>
      </c>
      <c r="U71">
        <v>0.18</v>
      </c>
      <c r="V71">
        <v>1.28</v>
      </c>
      <c r="W71">
        <v>0.08</v>
      </c>
      <c r="X71">
        <v>2.2599999999999998</v>
      </c>
      <c r="Y71">
        <v>0</v>
      </c>
      <c r="Z71">
        <v>1.81</v>
      </c>
      <c r="AA71">
        <v>0.9</v>
      </c>
      <c r="AB71">
        <v>0.04</v>
      </c>
      <c r="AC71">
        <v>0</v>
      </c>
      <c r="AE71" s="36">
        <f>IF(ISNUMBER(MATCH(A71,Lookup!H:H,0)),0,IF(ISNUMBER(MATCH(A71,Lookup!G:G,0)),0,1))</f>
        <v>0</v>
      </c>
    </row>
    <row r="72" spans="1:31" x14ac:dyDescent="0.3">
      <c r="A72" t="s">
        <v>679</v>
      </c>
      <c r="B72" t="s">
        <v>431</v>
      </c>
      <c r="C72" t="s">
        <v>688</v>
      </c>
      <c r="D72" t="s">
        <v>437</v>
      </c>
      <c r="E72">
        <v>95</v>
      </c>
      <c r="F72">
        <v>0.16</v>
      </c>
      <c r="G72">
        <v>0.09</v>
      </c>
      <c r="H72">
        <v>1.66</v>
      </c>
      <c r="I72">
        <v>0.56999999999999995</v>
      </c>
      <c r="J72">
        <v>0.99</v>
      </c>
      <c r="K72">
        <v>26.33</v>
      </c>
      <c r="L72">
        <v>33.869999999999997</v>
      </c>
      <c r="M72">
        <v>2.2000000000000002</v>
      </c>
      <c r="N72">
        <v>0.62</v>
      </c>
      <c r="O72">
        <v>1.43</v>
      </c>
      <c r="P72">
        <v>1.1000000000000001</v>
      </c>
      <c r="Q72">
        <v>1.34</v>
      </c>
      <c r="R72">
        <v>0.98</v>
      </c>
      <c r="S72">
        <v>1.77</v>
      </c>
      <c r="T72">
        <v>1.1299999999999999</v>
      </c>
      <c r="U72">
        <v>0.2</v>
      </c>
      <c r="V72">
        <v>1.59</v>
      </c>
      <c r="W72">
        <v>0.21</v>
      </c>
      <c r="X72">
        <v>1.53</v>
      </c>
      <c r="Y72">
        <v>0</v>
      </c>
      <c r="Z72">
        <v>1.02</v>
      </c>
      <c r="AA72">
        <v>1.42</v>
      </c>
      <c r="AB72">
        <v>0.14000000000000001</v>
      </c>
      <c r="AC72">
        <v>0</v>
      </c>
      <c r="AE72" s="36">
        <f>IF(ISNUMBER(MATCH(A72,Lookup!H:H,0)),0,IF(ISNUMBER(MATCH(A72,Lookup!G:G,0)),0,1))</f>
        <v>0</v>
      </c>
    </row>
    <row r="73" spans="1:31" x14ac:dyDescent="0.3">
      <c r="A73" t="s">
        <v>481</v>
      </c>
      <c r="B73" t="s">
        <v>537</v>
      </c>
      <c r="C73" t="s">
        <v>418</v>
      </c>
      <c r="D73" t="s">
        <v>427</v>
      </c>
      <c r="E73">
        <v>95</v>
      </c>
      <c r="F73">
        <v>0.15</v>
      </c>
      <c r="G73">
        <v>0.09</v>
      </c>
      <c r="H73">
        <v>2.63</v>
      </c>
      <c r="I73">
        <v>1.1100000000000001</v>
      </c>
      <c r="J73">
        <v>2.33</v>
      </c>
      <c r="K73">
        <v>32.97</v>
      </c>
      <c r="L73">
        <v>40.29</v>
      </c>
      <c r="M73">
        <v>5.41</v>
      </c>
      <c r="N73">
        <v>0.88</v>
      </c>
      <c r="O73">
        <v>2.27</v>
      </c>
      <c r="P73">
        <v>3.93</v>
      </c>
      <c r="Q73">
        <v>1.96</v>
      </c>
      <c r="R73">
        <v>0.92</v>
      </c>
      <c r="S73">
        <v>1.4</v>
      </c>
      <c r="T73">
        <v>0.73</v>
      </c>
      <c r="U73">
        <v>0.01</v>
      </c>
      <c r="V73">
        <v>0.52</v>
      </c>
      <c r="W73">
        <v>0.25</v>
      </c>
      <c r="X73">
        <v>1.39</v>
      </c>
      <c r="Y73">
        <v>0</v>
      </c>
      <c r="Z73">
        <v>3.61</v>
      </c>
      <c r="AA73">
        <v>1.54</v>
      </c>
      <c r="AB73">
        <v>0.18</v>
      </c>
      <c r="AC73">
        <v>0</v>
      </c>
      <c r="AE73" s="36">
        <f>IF(ISNUMBER(MATCH(A73,Lookup!H:H,0)),0,IF(ISNUMBER(MATCH(A73,Lookup!G:G,0)),0,1))</f>
        <v>0</v>
      </c>
    </row>
    <row r="74" spans="1:31" x14ac:dyDescent="0.3">
      <c r="A74" t="s">
        <v>227</v>
      </c>
      <c r="B74" t="s">
        <v>425</v>
      </c>
      <c r="C74" t="s">
        <v>421</v>
      </c>
      <c r="D74" t="s">
        <v>435</v>
      </c>
      <c r="E74">
        <v>95</v>
      </c>
      <c r="F74">
        <v>0.15</v>
      </c>
      <c r="G74">
        <v>0.09</v>
      </c>
      <c r="H74">
        <v>1.18</v>
      </c>
      <c r="I74">
        <v>0.38</v>
      </c>
      <c r="J74">
        <v>0.63</v>
      </c>
      <c r="K74">
        <v>41.87</v>
      </c>
      <c r="L74">
        <v>51.31</v>
      </c>
      <c r="M74">
        <v>0.52</v>
      </c>
      <c r="N74">
        <v>0.1</v>
      </c>
      <c r="O74">
        <v>3.79</v>
      </c>
      <c r="P74">
        <v>0.65</v>
      </c>
      <c r="Q74">
        <v>0.73</v>
      </c>
      <c r="R74">
        <v>1.73</v>
      </c>
      <c r="S74">
        <v>2.27</v>
      </c>
      <c r="T74">
        <v>1.2</v>
      </c>
      <c r="U74">
        <v>0.38</v>
      </c>
      <c r="V74">
        <v>1.96</v>
      </c>
      <c r="W74">
        <v>0.32</v>
      </c>
      <c r="X74">
        <v>1.1599999999999999</v>
      </c>
      <c r="Y74">
        <v>0</v>
      </c>
      <c r="Z74">
        <v>1.08</v>
      </c>
      <c r="AA74">
        <v>1.74</v>
      </c>
      <c r="AB74">
        <v>0.2</v>
      </c>
      <c r="AC74">
        <v>0.03</v>
      </c>
      <c r="AE74" s="36">
        <f>IF(ISNUMBER(MATCH(A74,Lookup!H:H,0)),0,IF(ISNUMBER(MATCH(A74,Lookup!G:G,0)),0,1))</f>
        <v>0</v>
      </c>
    </row>
    <row r="75" spans="1:31" x14ac:dyDescent="0.3">
      <c r="A75" t="s">
        <v>317</v>
      </c>
      <c r="B75" t="s">
        <v>688</v>
      </c>
      <c r="C75" t="s">
        <v>431</v>
      </c>
      <c r="D75" t="s">
        <v>435</v>
      </c>
      <c r="E75">
        <v>95</v>
      </c>
      <c r="F75">
        <v>0.15</v>
      </c>
      <c r="G75">
        <v>0.08</v>
      </c>
      <c r="H75">
        <v>0.85</v>
      </c>
      <c r="I75">
        <v>0.28999999999999998</v>
      </c>
      <c r="J75">
        <v>1.25</v>
      </c>
      <c r="K75">
        <v>45.72</v>
      </c>
      <c r="L75">
        <v>55.42</v>
      </c>
      <c r="M75">
        <v>3.1</v>
      </c>
      <c r="N75">
        <v>0.79</v>
      </c>
      <c r="O75">
        <v>0.82</v>
      </c>
      <c r="P75">
        <v>0.66</v>
      </c>
      <c r="Q75">
        <v>0.55000000000000004</v>
      </c>
      <c r="R75">
        <v>1.33</v>
      </c>
      <c r="S75">
        <v>1.27</v>
      </c>
      <c r="T75">
        <v>0.73</v>
      </c>
      <c r="U75">
        <v>0.28999999999999998</v>
      </c>
      <c r="V75">
        <v>0.97</v>
      </c>
      <c r="W75">
        <v>0.24</v>
      </c>
      <c r="X75">
        <v>1.42</v>
      </c>
      <c r="Y75">
        <v>0</v>
      </c>
      <c r="Z75">
        <v>1.1200000000000001</v>
      </c>
      <c r="AA75">
        <v>1.04</v>
      </c>
      <c r="AB75">
        <v>0.16</v>
      </c>
      <c r="AC75">
        <v>0</v>
      </c>
      <c r="AE75" s="36">
        <f>IF(ISNUMBER(MATCH(A75,Lookup!H:H,0)),0,IF(ISNUMBER(MATCH(A75,Lookup!G:G,0)),0,1))</f>
        <v>0</v>
      </c>
    </row>
    <row r="76" spans="1:31" x14ac:dyDescent="0.3">
      <c r="A76" t="s">
        <v>268</v>
      </c>
      <c r="B76" t="s">
        <v>426</v>
      </c>
      <c r="C76" t="s">
        <v>420</v>
      </c>
      <c r="D76" t="s">
        <v>437</v>
      </c>
      <c r="E76">
        <v>95</v>
      </c>
      <c r="F76">
        <v>0.15</v>
      </c>
      <c r="G76">
        <v>0</v>
      </c>
      <c r="H76">
        <v>0.9</v>
      </c>
      <c r="I76">
        <v>0.36</v>
      </c>
      <c r="J76">
        <v>0.22</v>
      </c>
      <c r="K76">
        <v>68.75</v>
      </c>
      <c r="L76">
        <v>79.42</v>
      </c>
      <c r="M76">
        <v>0.21</v>
      </c>
      <c r="N76">
        <v>0.03</v>
      </c>
      <c r="O76">
        <v>2.99</v>
      </c>
      <c r="P76">
        <v>0.35</v>
      </c>
      <c r="Q76">
        <v>0.14000000000000001</v>
      </c>
      <c r="R76">
        <v>1.63</v>
      </c>
      <c r="S76">
        <v>1.43</v>
      </c>
      <c r="T76">
        <v>0.74</v>
      </c>
      <c r="U76">
        <v>0.97</v>
      </c>
      <c r="V76">
        <v>4.99</v>
      </c>
      <c r="W76">
        <v>0.13</v>
      </c>
      <c r="X76">
        <v>1.9</v>
      </c>
      <c r="Y76">
        <v>0</v>
      </c>
      <c r="Z76">
        <v>0.76</v>
      </c>
      <c r="AA76">
        <v>1.07</v>
      </c>
      <c r="AB76">
        <v>0.21</v>
      </c>
      <c r="AC76">
        <v>0.06</v>
      </c>
      <c r="AE76" s="36">
        <f>IF(ISNUMBER(MATCH(A76,Lookup!H:H,0)),0,IF(ISNUMBER(MATCH(A76,Lookup!G:G,0)),0,1))</f>
        <v>0</v>
      </c>
    </row>
    <row r="77" spans="1:31" x14ac:dyDescent="0.3">
      <c r="A77" t="s">
        <v>176</v>
      </c>
      <c r="B77" t="s">
        <v>429</v>
      </c>
      <c r="C77" t="s">
        <v>423</v>
      </c>
      <c r="D77" t="s">
        <v>435</v>
      </c>
      <c r="E77">
        <v>95</v>
      </c>
      <c r="F77">
        <v>0.14000000000000001</v>
      </c>
      <c r="G77">
        <v>0.37</v>
      </c>
      <c r="H77">
        <v>2.2799999999999998</v>
      </c>
      <c r="I77">
        <v>0.96</v>
      </c>
      <c r="J77">
        <v>2.58</v>
      </c>
      <c r="K77">
        <v>48.42</v>
      </c>
      <c r="L77">
        <v>60.58</v>
      </c>
      <c r="M77">
        <v>2.9</v>
      </c>
      <c r="N77">
        <v>0.72</v>
      </c>
      <c r="O77">
        <v>1.38</v>
      </c>
      <c r="P77">
        <v>2.06</v>
      </c>
      <c r="Q77">
        <v>2.71</v>
      </c>
      <c r="R77">
        <v>1.1299999999999999</v>
      </c>
      <c r="S77">
        <v>2.35</v>
      </c>
      <c r="T77">
        <v>1.33</v>
      </c>
      <c r="U77">
        <v>0.04</v>
      </c>
      <c r="V77">
        <v>0.43</v>
      </c>
      <c r="W77">
        <v>0.15</v>
      </c>
      <c r="X77">
        <v>1.81</v>
      </c>
      <c r="Y77">
        <v>0</v>
      </c>
      <c r="Z77">
        <v>2.42</v>
      </c>
      <c r="AA77">
        <v>1.96</v>
      </c>
      <c r="AB77">
        <v>0.31</v>
      </c>
      <c r="AC77">
        <v>0</v>
      </c>
      <c r="AE77" s="36">
        <f>IF(ISNUMBER(MATCH(A77,Lookup!H:H,0)),0,IF(ISNUMBER(MATCH(A77,Lookup!G:G,0)),0,1))</f>
        <v>0</v>
      </c>
    </row>
    <row r="78" spans="1:31" x14ac:dyDescent="0.3">
      <c r="A78" t="s">
        <v>473</v>
      </c>
      <c r="B78" t="s">
        <v>434</v>
      </c>
      <c r="C78" t="s">
        <v>428</v>
      </c>
      <c r="D78" t="s">
        <v>435</v>
      </c>
      <c r="E78">
        <v>95</v>
      </c>
      <c r="F78">
        <v>0.14000000000000001</v>
      </c>
      <c r="G78">
        <v>0.17</v>
      </c>
      <c r="H78">
        <v>1.84</v>
      </c>
      <c r="I78">
        <v>0.77</v>
      </c>
      <c r="J78">
        <v>1.75</v>
      </c>
      <c r="K78">
        <v>39.24</v>
      </c>
      <c r="L78">
        <v>50.12</v>
      </c>
      <c r="M78">
        <v>4.1399999999999997</v>
      </c>
      <c r="N78">
        <v>0.91</v>
      </c>
      <c r="O78">
        <v>1.6</v>
      </c>
      <c r="P78">
        <v>2.2999999999999998</v>
      </c>
      <c r="Q78">
        <v>2.5299999999999998</v>
      </c>
      <c r="R78">
        <v>1.29</v>
      </c>
      <c r="S78">
        <v>2.65</v>
      </c>
      <c r="T78">
        <v>1.33</v>
      </c>
      <c r="U78">
        <v>0.37</v>
      </c>
      <c r="V78">
        <v>1.02</v>
      </c>
      <c r="W78">
        <v>0.05</v>
      </c>
      <c r="X78">
        <v>2.5499999999999998</v>
      </c>
      <c r="Y78">
        <v>0</v>
      </c>
      <c r="Z78">
        <v>2.14</v>
      </c>
      <c r="AA78">
        <v>1.48</v>
      </c>
      <c r="AB78">
        <v>0.16</v>
      </c>
      <c r="AC78">
        <v>0</v>
      </c>
      <c r="AE78" s="36">
        <f>IF(ISNUMBER(MATCH(A78,Lookup!H:H,0)),0,IF(ISNUMBER(MATCH(A78,Lookup!G:G,0)),0,1))</f>
        <v>0</v>
      </c>
    </row>
    <row r="79" spans="1:31" x14ac:dyDescent="0.3">
      <c r="A79" t="s">
        <v>282</v>
      </c>
      <c r="B79" t="s">
        <v>537</v>
      </c>
      <c r="C79" t="s">
        <v>418</v>
      </c>
      <c r="D79" t="s">
        <v>435</v>
      </c>
      <c r="E79">
        <v>95</v>
      </c>
      <c r="F79">
        <v>0.14000000000000001</v>
      </c>
      <c r="G79">
        <v>0.16</v>
      </c>
      <c r="H79">
        <v>2.36</v>
      </c>
      <c r="I79">
        <v>0.73</v>
      </c>
      <c r="J79">
        <v>1.61</v>
      </c>
      <c r="K79">
        <v>78.31</v>
      </c>
      <c r="L79">
        <v>91.54</v>
      </c>
      <c r="M79">
        <v>2.12</v>
      </c>
      <c r="N79">
        <v>0.37</v>
      </c>
      <c r="O79">
        <v>1.53</v>
      </c>
      <c r="P79">
        <v>1.25</v>
      </c>
      <c r="Q79">
        <v>0.97</v>
      </c>
      <c r="R79">
        <v>2.61</v>
      </c>
      <c r="S79">
        <v>3.88</v>
      </c>
      <c r="T79">
        <v>2.15</v>
      </c>
      <c r="U79">
        <v>0.47</v>
      </c>
      <c r="V79">
        <v>2.04</v>
      </c>
      <c r="W79">
        <v>0.25</v>
      </c>
      <c r="X79">
        <v>1.39</v>
      </c>
      <c r="Y79">
        <v>0</v>
      </c>
      <c r="Z79">
        <v>1.4</v>
      </c>
      <c r="AA79">
        <v>2.42</v>
      </c>
      <c r="AB79">
        <v>0.46</v>
      </c>
      <c r="AC79">
        <v>0</v>
      </c>
      <c r="AE79" s="36">
        <f>IF(ISNUMBER(MATCH(A79,Lookup!H:H,0)),0,IF(ISNUMBER(MATCH(A79,Lookup!G:G,0)),0,1))</f>
        <v>0</v>
      </c>
    </row>
    <row r="80" spans="1:31" x14ac:dyDescent="0.3">
      <c r="A80" t="s">
        <v>260</v>
      </c>
      <c r="B80" t="s">
        <v>417</v>
      </c>
      <c r="C80" t="s">
        <v>433</v>
      </c>
      <c r="D80" t="s">
        <v>436</v>
      </c>
      <c r="E80">
        <v>95</v>
      </c>
      <c r="F80">
        <v>0.14000000000000001</v>
      </c>
      <c r="G80">
        <v>0.12</v>
      </c>
      <c r="H80">
        <v>1.7</v>
      </c>
      <c r="I80">
        <v>0.59</v>
      </c>
      <c r="J80">
        <v>1.6</v>
      </c>
      <c r="K80">
        <v>76.819999999999993</v>
      </c>
      <c r="L80">
        <v>87.45</v>
      </c>
      <c r="M80">
        <v>1.79</v>
      </c>
      <c r="N80">
        <v>0.35</v>
      </c>
      <c r="O80">
        <v>1.77</v>
      </c>
      <c r="P80">
        <v>1.25</v>
      </c>
      <c r="Q80">
        <v>0.88</v>
      </c>
      <c r="R80">
        <v>1.56</v>
      </c>
      <c r="S80">
        <v>2.62</v>
      </c>
      <c r="T80">
        <v>1.1599999999999999</v>
      </c>
      <c r="U80">
        <v>0.21</v>
      </c>
      <c r="V80">
        <v>1.27</v>
      </c>
      <c r="W80">
        <v>0.41</v>
      </c>
      <c r="X80">
        <v>0.92</v>
      </c>
      <c r="Y80">
        <v>0</v>
      </c>
      <c r="Z80">
        <v>1.03</v>
      </c>
      <c r="AA80">
        <v>1.91</v>
      </c>
      <c r="AB80">
        <v>0.34</v>
      </c>
      <c r="AC80">
        <v>0</v>
      </c>
      <c r="AE80" s="36">
        <f>IF(ISNUMBER(MATCH(A80,Lookup!H:H,0)),0,IF(ISNUMBER(MATCH(A80,Lookup!G:G,0)),0,1))</f>
        <v>0</v>
      </c>
    </row>
    <row r="81" spans="1:31" x14ac:dyDescent="0.3">
      <c r="A81" t="s">
        <v>232</v>
      </c>
      <c r="B81" t="s">
        <v>421</v>
      </c>
      <c r="C81" t="s">
        <v>425</v>
      </c>
      <c r="D81" t="s">
        <v>427</v>
      </c>
      <c r="E81">
        <v>95</v>
      </c>
      <c r="F81">
        <v>0.14000000000000001</v>
      </c>
      <c r="G81">
        <v>7.0000000000000007E-2</v>
      </c>
      <c r="H81">
        <v>1.54</v>
      </c>
      <c r="I81">
        <v>0.56999999999999995</v>
      </c>
      <c r="J81">
        <v>0.71</v>
      </c>
      <c r="K81">
        <v>30</v>
      </c>
      <c r="L81">
        <v>38</v>
      </c>
      <c r="M81">
        <v>2.5299999999999998</v>
      </c>
      <c r="N81">
        <v>0.54</v>
      </c>
      <c r="O81">
        <v>0.79</v>
      </c>
      <c r="P81">
        <v>1.29</v>
      </c>
      <c r="Q81">
        <v>1.22</v>
      </c>
      <c r="R81">
        <v>0.57999999999999996</v>
      </c>
      <c r="S81">
        <v>1.57</v>
      </c>
      <c r="T81">
        <v>0.98</v>
      </c>
      <c r="U81">
        <v>0.1</v>
      </c>
      <c r="V81">
        <v>1.1299999999999999</v>
      </c>
      <c r="W81">
        <v>0.13</v>
      </c>
      <c r="X81">
        <v>1.9</v>
      </c>
      <c r="Y81">
        <v>0</v>
      </c>
      <c r="Z81">
        <v>1.34</v>
      </c>
      <c r="AA81">
        <v>1.1399999999999999</v>
      </c>
      <c r="AB81">
        <v>7.0000000000000007E-2</v>
      </c>
      <c r="AC81">
        <v>0</v>
      </c>
      <c r="AE81" s="36">
        <f>IF(ISNUMBER(MATCH(A81,Lookup!H:H,0)),0,IF(ISNUMBER(MATCH(A81,Lookup!G:G,0)),0,1))</f>
        <v>0</v>
      </c>
    </row>
    <row r="82" spans="1:31" x14ac:dyDescent="0.3">
      <c r="A82" t="s">
        <v>696</v>
      </c>
      <c r="B82" t="s">
        <v>428</v>
      </c>
      <c r="C82" t="s">
        <v>434</v>
      </c>
      <c r="D82" t="s">
        <v>435</v>
      </c>
      <c r="E82">
        <v>95</v>
      </c>
      <c r="F82">
        <v>0.14000000000000001</v>
      </c>
      <c r="G82">
        <v>0.05</v>
      </c>
      <c r="H82">
        <v>1.32</v>
      </c>
      <c r="I82">
        <v>0.41</v>
      </c>
      <c r="J82">
        <v>1.32</v>
      </c>
      <c r="K82">
        <v>76.849999999999994</v>
      </c>
      <c r="L82">
        <v>87.25</v>
      </c>
      <c r="M82">
        <v>1.39</v>
      </c>
      <c r="N82">
        <v>0.28000000000000003</v>
      </c>
      <c r="O82">
        <v>1.35</v>
      </c>
      <c r="P82">
        <v>1.44</v>
      </c>
      <c r="Q82">
        <v>1.1399999999999999</v>
      </c>
      <c r="R82">
        <v>1.71</v>
      </c>
      <c r="S82">
        <v>3.27</v>
      </c>
      <c r="T82">
        <v>2.09</v>
      </c>
      <c r="U82">
        <v>0.12</v>
      </c>
      <c r="V82">
        <v>1</v>
      </c>
      <c r="W82">
        <v>0.48</v>
      </c>
      <c r="X82">
        <v>0.76</v>
      </c>
      <c r="Y82">
        <v>0</v>
      </c>
      <c r="Z82">
        <v>1.1299999999999999</v>
      </c>
      <c r="AA82">
        <v>2.0099999999999998</v>
      </c>
      <c r="AB82">
        <v>0.21</v>
      </c>
      <c r="AC82">
        <v>0</v>
      </c>
      <c r="AE82" s="36">
        <f>IF(ISNUMBER(MATCH(A82,Lookup!H:H,0)),0,IF(ISNUMBER(MATCH(A82,Lookup!G:G,0)),0,1))</f>
        <v>0</v>
      </c>
    </row>
    <row r="83" spans="1:31" x14ac:dyDescent="0.3">
      <c r="A83" t="s">
        <v>71</v>
      </c>
      <c r="B83" t="s">
        <v>424</v>
      </c>
      <c r="C83" t="s">
        <v>432</v>
      </c>
      <c r="D83" t="s">
        <v>427</v>
      </c>
      <c r="E83">
        <v>95</v>
      </c>
      <c r="F83">
        <v>0.13</v>
      </c>
      <c r="G83">
        <v>0.38</v>
      </c>
      <c r="H83">
        <v>2.95</v>
      </c>
      <c r="I83">
        <v>1.39</v>
      </c>
      <c r="J83">
        <v>2.96</v>
      </c>
      <c r="K83">
        <v>34.869999999999997</v>
      </c>
      <c r="L83">
        <v>43.92</v>
      </c>
      <c r="M83">
        <v>3.53</v>
      </c>
      <c r="N83">
        <v>0.64</v>
      </c>
      <c r="O83">
        <v>1.0900000000000001</v>
      </c>
      <c r="P83">
        <v>2.6</v>
      </c>
      <c r="Q83">
        <v>2.09</v>
      </c>
      <c r="R83">
        <v>0.67</v>
      </c>
      <c r="S83">
        <v>2.19</v>
      </c>
      <c r="T83">
        <v>0.97</v>
      </c>
      <c r="U83">
        <v>0.06</v>
      </c>
      <c r="V83">
        <v>0.36</v>
      </c>
      <c r="W83">
        <v>0.12</v>
      </c>
      <c r="X83">
        <v>2.0099999999999998</v>
      </c>
      <c r="Y83">
        <v>0</v>
      </c>
      <c r="Z83">
        <v>3.6</v>
      </c>
      <c r="AA83">
        <v>1.87</v>
      </c>
      <c r="AB83">
        <v>0.4</v>
      </c>
      <c r="AC83">
        <v>0</v>
      </c>
      <c r="AE83" s="36">
        <f>IF(ISNUMBER(MATCH(A83,Lookup!H:H,0)),0,IF(ISNUMBER(MATCH(A83,Lookup!G:G,0)),0,1))</f>
        <v>0</v>
      </c>
    </row>
    <row r="84" spans="1:31" x14ac:dyDescent="0.3">
      <c r="A84" t="s">
        <v>288</v>
      </c>
      <c r="B84" t="s">
        <v>429</v>
      </c>
      <c r="C84" t="s">
        <v>423</v>
      </c>
      <c r="D84" t="s">
        <v>435</v>
      </c>
      <c r="E84">
        <v>95</v>
      </c>
      <c r="F84">
        <v>0.13</v>
      </c>
      <c r="G84">
        <v>0.28999999999999998</v>
      </c>
      <c r="H84">
        <v>2.1</v>
      </c>
      <c r="I84">
        <v>0.89</v>
      </c>
      <c r="J84">
        <v>2.61</v>
      </c>
      <c r="K84">
        <v>50.49</v>
      </c>
      <c r="L84">
        <v>63.14</v>
      </c>
      <c r="M84">
        <v>3.6</v>
      </c>
      <c r="N84">
        <v>0.75</v>
      </c>
      <c r="O84">
        <v>1.52</v>
      </c>
      <c r="P84">
        <v>2.02</v>
      </c>
      <c r="Q84">
        <v>2.19</v>
      </c>
      <c r="R84">
        <v>1.1299999999999999</v>
      </c>
      <c r="S84">
        <v>2.82</v>
      </c>
      <c r="T84">
        <v>1.67</v>
      </c>
      <c r="U84">
        <v>0.05</v>
      </c>
      <c r="V84">
        <v>0.41</v>
      </c>
      <c r="W84">
        <v>0.15</v>
      </c>
      <c r="X84">
        <v>1.81</v>
      </c>
      <c r="Y84">
        <v>0</v>
      </c>
      <c r="Z84">
        <v>2.59</v>
      </c>
      <c r="AA84">
        <v>1.85</v>
      </c>
      <c r="AB84">
        <v>0.37</v>
      </c>
      <c r="AC84">
        <v>0</v>
      </c>
      <c r="AE84" s="36">
        <f>IF(ISNUMBER(MATCH(A84,Lookup!H:H,0)),0,IF(ISNUMBER(MATCH(A84,Lookup!G:G,0)),0,1))</f>
        <v>0</v>
      </c>
    </row>
    <row r="85" spans="1:31" x14ac:dyDescent="0.3">
      <c r="A85" t="s">
        <v>120</v>
      </c>
      <c r="B85" t="s">
        <v>421</v>
      </c>
      <c r="C85" t="s">
        <v>425</v>
      </c>
      <c r="D85" t="s">
        <v>435</v>
      </c>
      <c r="E85">
        <v>95</v>
      </c>
      <c r="F85">
        <v>0.13</v>
      </c>
      <c r="G85">
        <v>0.11</v>
      </c>
      <c r="H85">
        <v>1.03</v>
      </c>
      <c r="I85">
        <v>0.43</v>
      </c>
      <c r="J85">
        <v>1.1499999999999999</v>
      </c>
      <c r="K85">
        <v>56.06</v>
      </c>
      <c r="L85">
        <v>64.89</v>
      </c>
      <c r="M85">
        <v>4.26</v>
      </c>
      <c r="N85">
        <v>0.92</v>
      </c>
      <c r="O85">
        <v>1.37</v>
      </c>
      <c r="P85">
        <v>0.66</v>
      </c>
      <c r="Q85">
        <v>0.54</v>
      </c>
      <c r="R85">
        <v>1.3</v>
      </c>
      <c r="S85">
        <v>1.95</v>
      </c>
      <c r="T85">
        <v>1.24</v>
      </c>
      <c r="U85">
        <v>0.18</v>
      </c>
      <c r="V85">
        <v>1.25</v>
      </c>
      <c r="W85">
        <v>0.13</v>
      </c>
      <c r="X85">
        <v>1.9</v>
      </c>
      <c r="Y85">
        <v>0</v>
      </c>
      <c r="Z85">
        <v>0.99</v>
      </c>
      <c r="AA85">
        <v>1.25</v>
      </c>
      <c r="AB85">
        <v>0.17</v>
      </c>
      <c r="AC85">
        <v>0.01</v>
      </c>
      <c r="AE85" s="36">
        <f>IF(ISNUMBER(MATCH(A85,Lookup!H:H,0)),0,IF(ISNUMBER(MATCH(A85,Lookup!G:G,0)),0,1))</f>
        <v>0</v>
      </c>
    </row>
    <row r="86" spans="1:31" x14ac:dyDescent="0.3">
      <c r="A86" t="s">
        <v>563</v>
      </c>
      <c r="B86" t="s">
        <v>535</v>
      </c>
      <c r="C86" t="s">
        <v>534</v>
      </c>
      <c r="D86" t="s">
        <v>435</v>
      </c>
      <c r="E86">
        <v>95</v>
      </c>
      <c r="F86">
        <v>0.13</v>
      </c>
      <c r="G86">
        <v>0.06</v>
      </c>
      <c r="H86">
        <v>1.31</v>
      </c>
      <c r="I86">
        <v>0.47</v>
      </c>
      <c r="J86">
        <v>1.22</v>
      </c>
      <c r="K86">
        <v>19.86</v>
      </c>
      <c r="L86">
        <v>26.94</v>
      </c>
      <c r="M86">
        <v>3.4</v>
      </c>
      <c r="N86">
        <v>0.94</v>
      </c>
      <c r="O86">
        <v>0.86</v>
      </c>
      <c r="P86">
        <v>1.23</v>
      </c>
      <c r="Q86">
        <v>1.43</v>
      </c>
      <c r="R86">
        <v>0.93</v>
      </c>
      <c r="S86">
        <v>1.32</v>
      </c>
      <c r="T86">
        <v>0.66</v>
      </c>
      <c r="U86">
        <v>0.24</v>
      </c>
      <c r="V86">
        <v>1.58</v>
      </c>
      <c r="W86">
        <v>0.08</v>
      </c>
      <c r="X86">
        <v>2.2599999999999998</v>
      </c>
      <c r="Y86">
        <v>0</v>
      </c>
      <c r="Z86">
        <v>0.96</v>
      </c>
      <c r="AA86">
        <v>1.21</v>
      </c>
      <c r="AB86">
        <v>7.0000000000000007E-2</v>
      </c>
      <c r="AC86">
        <v>0</v>
      </c>
      <c r="AE86" s="36">
        <f>IF(ISNUMBER(MATCH(A86,Lookup!H:H,0)),0,IF(ISNUMBER(MATCH(A86,Lookup!G:G,0)),0,1))</f>
        <v>0</v>
      </c>
    </row>
    <row r="87" spans="1:31" x14ac:dyDescent="0.3">
      <c r="A87" t="s">
        <v>240</v>
      </c>
      <c r="B87" t="s">
        <v>428</v>
      </c>
      <c r="C87" t="s">
        <v>434</v>
      </c>
      <c r="D87" t="s">
        <v>435</v>
      </c>
      <c r="E87">
        <v>95</v>
      </c>
      <c r="F87">
        <v>0.12</v>
      </c>
      <c r="G87">
        <v>0.05</v>
      </c>
      <c r="H87">
        <v>1.27</v>
      </c>
      <c r="I87">
        <v>0.36</v>
      </c>
      <c r="J87">
        <v>0.97</v>
      </c>
      <c r="K87">
        <v>66.22</v>
      </c>
      <c r="L87">
        <v>74.44</v>
      </c>
      <c r="M87">
        <v>1.32</v>
      </c>
      <c r="N87">
        <v>0.28000000000000003</v>
      </c>
      <c r="O87">
        <v>1.44</v>
      </c>
      <c r="P87">
        <v>1.24</v>
      </c>
      <c r="Q87">
        <v>1.24</v>
      </c>
      <c r="R87">
        <v>1.54</v>
      </c>
      <c r="S87">
        <v>2.0699999999999998</v>
      </c>
      <c r="T87">
        <v>1.1599999999999999</v>
      </c>
      <c r="U87">
        <v>0.15</v>
      </c>
      <c r="V87">
        <v>0.87</v>
      </c>
      <c r="W87">
        <v>0.48</v>
      </c>
      <c r="X87">
        <v>0.76</v>
      </c>
      <c r="Y87">
        <v>0</v>
      </c>
      <c r="Z87">
        <v>1.1200000000000001</v>
      </c>
      <c r="AA87">
        <v>1.44</v>
      </c>
      <c r="AB87">
        <v>0.17</v>
      </c>
      <c r="AC87">
        <v>0</v>
      </c>
      <c r="AE87" s="36">
        <f>IF(ISNUMBER(MATCH(A87,Lookup!H:H,0)),0,IF(ISNUMBER(MATCH(A87,Lookup!G:G,0)),0,1))</f>
        <v>0</v>
      </c>
    </row>
    <row r="88" spans="1:31" x14ac:dyDescent="0.3">
      <c r="A88" t="s">
        <v>213</v>
      </c>
      <c r="B88" t="s">
        <v>421</v>
      </c>
      <c r="C88" t="s">
        <v>425</v>
      </c>
      <c r="D88" t="s">
        <v>427</v>
      </c>
      <c r="E88">
        <v>95</v>
      </c>
      <c r="F88">
        <v>0.11</v>
      </c>
      <c r="G88">
        <v>0.15</v>
      </c>
      <c r="H88">
        <v>1.29</v>
      </c>
      <c r="I88">
        <v>0.44</v>
      </c>
      <c r="J88">
        <v>1.1299999999999999</v>
      </c>
      <c r="K88">
        <v>24.07</v>
      </c>
      <c r="L88">
        <v>31.13</v>
      </c>
      <c r="M88">
        <v>1.96</v>
      </c>
      <c r="N88">
        <v>0.36</v>
      </c>
      <c r="O88">
        <v>0.68</v>
      </c>
      <c r="P88">
        <v>1.32</v>
      </c>
      <c r="Q88">
        <v>1.28</v>
      </c>
      <c r="R88">
        <v>0.9</v>
      </c>
      <c r="S88">
        <v>2.02</v>
      </c>
      <c r="T88">
        <v>1.31</v>
      </c>
      <c r="U88">
        <v>0.15</v>
      </c>
      <c r="V88">
        <v>0.69</v>
      </c>
      <c r="W88">
        <v>0.13</v>
      </c>
      <c r="X88">
        <v>1.9</v>
      </c>
      <c r="Y88">
        <v>0</v>
      </c>
      <c r="Z88">
        <v>1.29</v>
      </c>
      <c r="AA88">
        <v>0.9</v>
      </c>
      <c r="AB88">
        <v>0.08</v>
      </c>
      <c r="AC88">
        <v>0</v>
      </c>
      <c r="AE88" s="36">
        <f>IF(ISNUMBER(MATCH(A88,Lookup!H:H,0)),0,IF(ISNUMBER(MATCH(A88,Lookup!G:G,0)),0,1))</f>
        <v>0</v>
      </c>
    </row>
    <row r="89" spans="1:31" x14ac:dyDescent="0.3">
      <c r="A89" t="s">
        <v>583</v>
      </c>
      <c r="B89" t="s">
        <v>534</v>
      </c>
      <c r="C89" t="s">
        <v>535</v>
      </c>
      <c r="D89" t="s">
        <v>436</v>
      </c>
      <c r="E89">
        <v>95</v>
      </c>
      <c r="F89">
        <v>0.11</v>
      </c>
      <c r="G89">
        <v>0.1</v>
      </c>
      <c r="H89">
        <v>0.78</v>
      </c>
      <c r="I89">
        <v>0.24</v>
      </c>
      <c r="J89">
        <v>1.1399999999999999</v>
      </c>
      <c r="K89">
        <v>44.81</v>
      </c>
      <c r="L89">
        <v>55.69</v>
      </c>
      <c r="M89">
        <v>3.77</v>
      </c>
      <c r="N89">
        <v>0.83</v>
      </c>
      <c r="O89">
        <v>1.45</v>
      </c>
      <c r="P89">
        <v>0.5</v>
      </c>
      <c r="Q89">
        <v>0.61</v>
      </c>
      <c r="R89">
        <v>1.1100000000000001</v>
      </c>
      <c r="S89">
        <v>2.5099999999999998</v>
      </c>
      <c r="T89">
        <v>1.18</v>
      </c>
      <c r="U89">
        <v>0.12</v>
      </c>
      <c r="V89">
        <v>1.64</v>
      </c>
      <c r="W89">
        <v>0.33</v>
      </c>
      <c r="X89">
        <v>1.1399999999999999</v>
      </c>
      <c r="Y89">
        <v>0</v>
      </c>
      <c r="Z89">
        <v>1.26</v>
      </c>
      <c r="AA89">
        <v>1.24</v>
      </c>
      <c r="AB89">
        <v>0.27</v>
      </c>
      <c r="AC89">
        <v>0</v>
      </c>
      <c r="AE89" s="36">
        <f>IF(ISNUMBER(MATCH(A89,Lookup!H:H,0)),0,IF(ISNUMBER(MATCH(A89,Lookup!G:G,0)),0,1))</f>
        <v>0</v>
      </c>
    </row>
    <row r="90" spans="1:31" x14ac:dyDescent="0.3">
      <c r="A90" t="s">
        <v>755</v>
      </c>
      <c r="B90" t="s">
        <v>425</v>
      </c>
      <c r="C90" t="s">
        <v>421</v>
      </c>
      <c r="D90" t="s">
        <v>437</v>
      </c>
      <c r="E90">
        <v>95</v>
      </c>
      <c r="F90">
        <v>0.11</v>
      </c>
      <c r="G90">
        <v>0.01</v>
      </c>
      <c r="H90">
        <v>0.69</v>
      </c>
      <c r="I90">
        <v>0.22</v>
      </c>
      <c r="J90">
        <v>0.19</v>
      </c>
      <c r="K90">
        <v>37.409999999999997</v>
      </c>
      <c r="L90">
        <v>45.71</v>
      </c>
      <c r="M90">
        <v>0.3</v>
      </c>
      <c r="N90">
        <v>7.0000000000000007E-2</v>
      </c>
      <c r="O90">
        <v>2.82</v>
      </c>
      <c r="P90">
        <v>0.11</v>
      </c>
      <c r="Q90">
        <v>0.09</v>
      </c>
      <c r="R90">
        <v>1.4</v>
      </c>
      <c r="S90">
        <v>0.93</v>
      </c>
      <c r="T90">
        <v>0.56999999999999995</v>
      </c>
      <c r="U90">
        <v>0.77</v>
      </c>
      <c r="V90">
        <v>3.99</v>
      </c>
      <c r="W90">
        <v>0.32</v>
      </c>
      <c r="X90">
        <v>1.1599999999999999</v>
      </c>
      <c r="Y90">
        <v>0</v>
      </c>
      <c r="Z90">
        <v>0.57999999999999996</v>
      </c>
      <c r="AA90">
        <v>0.79</v>
      </c>
      <c r="AB90">
        <v>0.11</v>
      </c>
      <c r="AC90">
        <v>0.02</v>
      </c>
      <c r="AE90" s="36">
        <f>IF(ISNUMBER(MATCH(A90,Lookup!H:H,0)),0,IF(ISNUMBER(MATCH(A90,Lookup!G:G,0)),0,1))</f>
        <v>0</v>
      </c>
    </row>
    <row r="91" spans="1:31" x14ac:dyDescent="0.3">
      <c r="A91" t="s">
        <v>90</v>
      </c>
      <c r="B91" t="s">
        <v>537</v>
      </c>
      <c r="C91" t="s">
        <v>418</v>
      </c>
      <c r="D91" t="s">
        <v>435</v>
      </c>
      <c r="E91">
        <v>95</v>
      </c>
      <c r="F91">
        <v>0.1</v>
      </c>
      <c r="G91">
        <v>0.16</v>
      </c>
      <c r="H91">
        <v>1.63</v>
      </c>
      <c r="I91">
        <v>0.56999999999999995</v>
      </c>
      <c r="J91">
        <v>1.81</v>
      </c>
      <c r="K91">
        <v>77.34</v>
      </c>
      <c r="L91">
        <v>89.24</v>
      </c>
      <c r="M91">
        <v>3.68</v>
      </c>
      <c r="N91">
        <v>0.75</v>
      </c>
      <c r="O91">
        <v>1.41</v>
      </c>
      <c r="P91">
        <v>1.32</v>
      </c>
      <c r="Q91">
        <v>0.85</v>
      </c>
      <c r="R91">
        <v>2.41</v>
      </c>
      <c r="S91">
        <v>3.79</v>
      </c>
      <c r="T91">
        <v>2.09</v>
      </c>
      <c r="U91">
        <v>0.42</v>
      </c>
      <c r="V91">
        <v>1.8</v>
      </c>
      <c r="W91">
        <v>0.25</v>
      </c>
      <c r="X91">
        <v>1.39</v>
      </c>
      <c r="Y91">
        <v>0</v>
      </c>
      <c r="Z91">
        <v>1.5</v>
      </c>
      <c r="AA91">
        <v>2.4</v>
      </c>
      <c r="AB91">
        <v>0.36</v>
      </c>
      <c r="AC91">
        <v>0.03</v>
      </c>
      <c r="AE91" s="36">
        <f>IF(ISNUMBER(MATCH(A91,Lookup!H:H,0)),0,IF(ISNUMBER(MATCH(A91,Lookup!G:G,0)),0,1))</f>
        <v>0</v>
      </c>
    </row>
    <row r="92" spans="1:31" x14ac:dyDescent="0.3">
      <c r="A92" t="s">
        <v>210</v>
      </c>
      <c r="B92" t="s">
        <v>423</v>
      </c>
      <c r="C92" t="s">
        <v>429</v>
      </c>
      <c r="D92" t="s">
        <v>435</v>
      </c>
      <c r="E92">
        <v>95</v>
      </c>
      <c r="F92">
        <v>0.1</v>
      </c>
      <c r="G92">
        <v>0.11</v>
      </c>
      <c r="H92">
        <v>1.87</v>
      </c>
      <c r="I92">
        <v>0.57999999999999996</v>
      </c>
      <c r="J92">
        <v>1.65</v>
      </c>
      <c r="K92">
        <v>73.540000000000006</v>
      </c>
      <c r="L92">
        <v>88.01</v>
      </c>
      <c r="M92">
        <v>3.42</v>
      </c>
      <c r="N92">
        <v>0.65</v>
      </c>
      <c r="O92">
        <v>1.61</v>
      </c>
      <c r="P92">
        <v>1.31</v>
      </c>
      <c r="Q92">
        <v>1.2</v>
      </c>
      <c r="R92">
        <v>2.1</v>
      </c>
      <c r="S92">
        <v>3.04</v>
      </c>
      <c r="T92">
        <v>1.68</v>
      </c>
      <c r="U92">
        <v>0.3</v>
      </c>
      <c r="V92">
        <v>0.82</v>
      </c>
      <c r="W92">
        <v>0.26</v>
      </c>
      <c r="X92">
        <v>1.37</v>
      </c>
      <c r="Y92">
        <v>0</v>
      </c>
      <c r="Z92">
        <v>1.64</v>
      </c>
      <c r="AA92">
        <v>1.97</v>
      </c>
      <c r="AB92">
        <v>0.31</v>
      </c>
      <c r="AC92">
        <v>0</v>
      </c>
      <c r="AE92" s="36">
        <f>IF(ISNUMBER(MATCH(A92,Lookup!H:H,0)),0,IF(ISNUMBER(MATCH(A92,Lookup!G:G,0)),0,1))</f>
        <v>0</v>
      </c>
    </row>
    <row r="93" spans="1:31" x14ac:dyDescent="0.3">
      <c r="A93" t="s">
        <v>507</v>
      </c>
      <c r="B93" t="s">
        <v>423</v>
      </c>
      <c r="C93" t="s">
        <v>429</v>
      </c>
      <c r="D93" t="s">
        <v>436</v>
      </c>
      <c r="E93">
        <v>95</v>
      </c>
      <c r="F93">
        <v>0.1</v>
      </c>
      <c r="G93">
        <v>0.1</v>
      </c>
      <c r="H93">
        <v>1.83</v>
      </c>
      <c r="I93">
        <v>0.76</v>
      </c>
      <c r="J93">
        <v>1.69</v>
      </c>
      <c r="K93">
        <v>44.28</v>
      </c>
      <c r="L93">
        <v>58.26</v>
      </c>
      <c r="M93">
        <v>4.5599999999999996</v>
      </c>
      <c r="N93">
        <v>0.99</v>
      </c>
      <c r="O93">
        <v>1.77</v>
      </c>
      <c r="P93">
        <v>1.64</v>
      </c>
      <c r="Q93">
        <v>1.8</v>
      </c>
      <c r="R93">
        <v>1.5</v>
      </c>
      <c r="S93">
        <v>2.33</v>
      </c>
      <c r="T93">
        <v>1.41</v>
      </c>
      <c r="U93">
        <v>0.17</v>
      </c>
      <c r="V93">
        <v>1.65</v>
      </c>
      <c r="W93">
        <v>0.26</v>
      </c>
      <c r="X93">
        <v>1.37</v>
      </c>
      <c r="Y93">
        <v>0</v>
      </c>
      <c r="Z93">
        <v>1.99</v>
      </c>
      <c r="AA93">
        <v>1.6</v>
      </c>
      <c r="AB93">
        <v>0.1</v>
      </c>
      <c r="AC93">
        <v>0</v>
      </c>
      <c r="AE93" s="36">
        <f>IF(ISNUMBER(MATCH(A93,Lookup!H:H,0)),0,IF(ISNUMBER(MATCH(A93,Lookup!G:G,0)),0,1))</f>
        <v>0</v>
      </c>
    </row>
    <row r="94" spans="1:31" x14ac:dyDescent="0.3">
      <c r="A94" t="s">
        <v>360</v>
      </c>
      <c r="B94" t="s">
        <v>417</v>
      </c>
      <c r="C94" t="s">
        <v>433</v>
      </c>
      <c r="D94" t="s">
        <v>437</v>
      </c>
      <c r="E94">
        <v>95</v>
      </c>
      <c r="F94">
        <v>0.1</v>
      </c>
      <c r="G94">
        <v>0.1</v>
      </c>
      <c r="H94">
        <v>0.77</v>
      </c>
      <c r="I94">
        <v>0.24</v>
      </c>
      <c r="J94">
        <v>1.01</v>
      </c>
      <c r="K94">
        <v>68.81</v>
      </c>
      <c r="L94">
        <v>79.42</v>
      </c>
      <c r="M94">
        <v>4.0599999999999996</v>
      </c>
      <c r="N94">
        <v>0.64</v>
      </c>
      <c r="O94">
        <v>1.43</v>
      </c>
      <c r="P94">
        <v>1.1599999999999999</v>
      </c>
      <c r="Q94">
        <v>0.55000000000000004</v>
      </c>
      <c r="R94">
        <v>1.17</v>
      </c>
      <c r="S94">
        <v>2.0299999999999998</v>
      </c>
      <c r="T94">
        <v>1.22</v>
      </c>
      <c r="U94">
        <v>0.38</v>
      </c>
      <c r="V94">
        <v>1.6</v>
      </c>
      <c r="W94">
        <v>0.41</v>
      </c>
      <c r="X94">
        <v>0.92</v>
      </c>
      <c r="Y94">
        <v>0</v>
      </c>
      <c r="Z94">
        <v>0.51</v>
      </c>
      <c r="AA94">
        <v>1.47</v>
      </c>
      <c r="AB94">
        <v>0.21</v>
      </c>
      <c r="AC94">
        <v>0.01</v>
      </c>
      <c r="AE94" s="36">
        <f>IF(ISNUMBER(MATCH(A94,Lookup!H:H,0)),0,IF(ISNUMBER(MATCH(A94,Lookup!G:G,0)),0,1))</f>
        <v>0</v>
      </c>
    </row>
    <row r="95" spans="1:31" x14ac:dyDescent="0.3">
      <c r="A95" t="s">
        <v>215</v>
      </c>
      <c r="B95" t="s">
        <v>422</v>
      </c>
      <c r="C95" t="s">
        <v>536</v>
      </c>
      <c r="D95" t="s">
        <v>435</v>
      </c>
      <c r="E95">
        <v>95</v>
      </c>
      <c r="F95">
        <v>0.1</v>
      </c>
      <c r="G95">
        <v>7.0000000000000007E-2</v>
      </c>
      <c r="H95">
        <v>1.02</v>
      </c>
      <c r="I95">
        <v>0.39</v>
      </c>
      <c r="J95">
        <v>1.06</v>
      </c>
      <c r="K95">
        <v>34.78</v>
      </c>
      <c r="L95">
        <v>42.03</v>
      </c>
      <c r="M95">
        <v>1.64</v>
      </c>
      <c r="N95">
        <v>0.4</v>
      </c>
      <c r="O95">
        <v>0.72</v>
      </c>
      <c r="P95">
        <v>1.02</v>
      </c>
      <c r="Q95">
        <v>1.05</v>
      </c>
      <c r="R95">
        <v>1.25</v>
      </c>
      <c r="S95">
        <v>2.17</v>
      </c>
      <c r="T95">
        <v>1.1000000000000001</v>
      </c>
      <c r="U95">
        <v>0.18</v>
      </c>
      <c r="V95">
        <v>0.95</v>
      </c>
      <c r="W95">
        <v>0.17</v>
      </c>
      <c r="X95">
        <v>1.7</v>
      </c>
      <c r="Y95">
        <v>0</v>
      </c>
      <c r="Z95">
        <v>1.32</v>
      </c>
      <c r="AA95">
        <v>1.03</v>
      </c>
      <c r="AB95">
        <v>0.14000000000000001</v>
      </c>
      <c r="AC95">
        <v>0</v>
      </c>
      <c r="AE95" s="36">
        <f>IF(ISNUMBER(MATCH(A95,Lookup!H:H,0)),0,IF(ISNUMBER(MATCH(A95,Lookup!G:G,0)),0,1))</f>
        <v>0</v>
      </c>
    </row>
    <row r="96" spans="1:31" x14ac:dyDescent="0.3">
      <c r="A96" t="s">
        <v>751</v>
      </c>
      <c r="B96" t="s">
        <v>422</v>
      </c>
      <c r="C96" t="s">
        <v>536</v>
      </c>
      <c r="D96" t="s">
        <v>436</v>
      </c>
      <c r="E96">
        <v>95</v>
      </c>
      <c r="F96">
        <v>0.1</v>
      </c>
      <c r="G96">
        <v>0.06</v>
      </c>
      <c r="H96">
        <v>0.97</v>
      </c>
      <c r="I96">
        <v>0.31</v>
      </c>
      <c r="J96">
        <v>0.9</v>
      </c>
      <c r="K96">
        <v>26.89</v>
      </c>
      <c r="L96">
        <v>36.5</v>
      </c>
      <c r="M96">
        <v>3.27</v>
      </c>
      <c r="N96">
        <v>0.77</v>
      </c>
      <c r="O96">
        <v>0.99</v>
      </c>
      <c r="P96">
        <v>1.44</v>
      </c>
      <c r="Q96">
        <v>1.04</v>
      </c>
      <c r="R96">
        <v>1.34</v>
      </c>
      <c r="S96">
        <v>2.69</v>
      </c>
      <c r="T96">
        <v>1.61</v>
      </c>
      <c r="U96">
        <v>0.37</v>
      </c>
      <c r="V96">
        <v>1.94</v>
      </c>
      <c r="W96">
        <v>0.17</v>
      </c>
      <c r="X96">
        <v>1.7</v>
      </c>
      <c r="Y96">
        <v>0</v>
      </c>
      <c r="Z96">
        <v>1.0900000000000001</v>
      </c>
      <c r="AA96">
        <v>1.27</v>
      </c>
      <c r="AB96">
        <v>0.09</v>
      </c>
      <c r="AC96">
        <v>0</v>
      </c>
      <c r="AE96" s="36">
        <f>IF(ISNUMBER(MATCH(A96,Lookup!H:H,0)),0,IF(ISNUMBER(MATCH(A96,Lookup!G:G,0)),0,1))</f>
        <v>0</v>
      </c>
    </row>
    <row r="97" spans="1:31" x14ac:dyDescent="0.3">
      <c r="A97" t="s">
        <v>327</v>
      </c>
      <c r="B97" t="s">
        <v>428</v>
      </c>
      <c r="C97" t="s">
        <v>434</v>
      </c>
      <c r="D97" t="s">
        <v>437</v>
      </c>
      <c r="E97">
        <v>95</v>
      </c>
      <c r="F97">
        <v>0.09</v>
      </c>
      <c r="G97">
        <v>0.24</v>
      </c>
      <c r="H97">
        <v>1.19</v>
      </c>
      <c r="I97">
        <v>0.24</v>
      </c>
      <c r="J97">
        <v>2.5299999999999998</v>
      </c>
      <c r="K97">
        <v>67.22</v>
      </c>
      <c r="L97">
        <v>83.78</v>
      </c>
      <c r="M97">
        <v>8.65</v>
      </c>
      <c r="N97">
        <v>1.83</v>
      </c>
      <c r="O97">
        <v>0.7</v>
      </c>
      <c r="P97">
        <v>1.03</v>
      </c>
      <c r="Q97">
        <v>0.85</v>
      </c>
      <c r="R97">
        <v>1.89</v>
      </c>
      <c r="S97">
        <v>2.29</v>
      </c>
      <c r="T97">
        <v>1.34</v>
      </c>
      <c r="U97">
        <v>0.17</v>
      </c>
      <c r="V97">
        <v>1.76</v>
      </c>
      <c r="W97">
        <v>0.48</v>
      </c>
      <c r="X97">
        <v>0.76</v>
      </c>
      <c r="Y97">
        <v>0</v>
      </c>
      <c r="Z97">
        <v>0.66</v>
      </c>
      <c r="AA97">
        <v>1.3</v>
      </c>
      <c r="AB97">
        <v>0.19</v>
      </c>
      <c r="AC97">
        <v>0</v>
      </c>
      <c r="AE97" s="36">
        <f>IF(ISNUMBER(MATCH(A97,Lookup!H:H,0)),0,IF(ISNUMBER(MATCH(A97,Lookup!G:G,0)),0,1))</f>
        <v>0</v>
      </c>
    </row>
    <row r="98" spans="1:31" x14ac:dyDescent="0.3">
      <c r="A98" t="s">
        <v>474</v>
      </c>
      <c r="B98" t="s">
        <v>423</v>
      </c>
      <c r="C98" t="s">
        <v>429</v>
      </c>
      <c r="D98" t="s">
        <v>435</v>
      </c>
      <c r="E98">
        <v>95</v>
      </c>
      <c r="F98">
        <v>0.09</v>
      </c>
      <c r="G98">
        <v>0.14000000000000001</v>
      </c>
      <c r="H98">
        <v>1.62</v>
      </c>
      <c r="I98">
        <v>0.44</v>
      </c>
      <c r="J98">
        <v>1.48</v>
      </c>
      <c r="K98">
        <v>72.27</v>
      </c>
      <c r="L98">
        <v>85.47</v>
      </c>
      <c r="M98">
        <v>2.15</v>
      </c>
      <c r="N98">
        <v>0.48</v>
      </c>
      <c r="O98">
        <v>2.2400000000000002</v>
      </c>
      <c r="P98">
        <v>1.1000000000000001</v>
      </c>
      <c r="Q98">
        <v>1.04</v>
      </c>
      <c r="R98">
        <v>2.64</v>
      </c>
      <c r="S98">
        <v>3.86</v>
      </c>
      <c r="T98">
        <v>2.3199999999999998</v>
      </c>
      <c r="U98">
        <v>0.39</v>
      </c>
      <c r="V98">
        <v>1.45</v>
      </c>
      <c r="W98">
        <v>0.26</v>
      </c>
      <c r="X98">
        <v>1.37</v>
      </c>
      <c r="Y98">
        <v>0</v>
      </c>
      <c r="Z98">
        <v>1.44</v>
      </c>
      <c r="AA98">
        <v>2.4</v>
      </c>
      <c r="AB98">
        <v>0.33</v>
      </c>
      <c r="AC98">
        <v>0</v>
      </c>
      <c r="AE98" s="36">
        <f>IF(ISNUMBER(MATCH(A98,Lookup!H:H,0)),0,IF(ISNUMBER(MATCH(A98,Lookup!G:G,0)),0,1))</f>
        <v>0</v>
      </c>
    </row>
    <row r="99" spans="1:31" x14ac:dyDescent="0.3">
      <c r="A99" t="s">
        <v>106</v>
      </c>
      <c r="B99" t="s">
        <v>688</v>
      </c>
      <c r="C99" t="s">
        <v>431</v>
      </c>
      <c r="D99" t="s">
        <v>435</v>
      </c>
      <c r="E99">
        <v>95</v>
      </c>
      <c r="F99">
        <v>0.09</v>
      </c>
      <c r="G99">
        <v>7.0000000000000007E-2</v>
      </c>
      <c r="H99">
        <v>1.04</v>
      </c>
      <c r="I99">
        <v>0.31</v>
      </c>
      <c r="J99">
        <v>0.95</v>
      </c>
      <c r="K99">
        <v>40.549999999999997</v>
      </c>
      <c r="L99">
        <v>48.99</v>
      </c>
      <c r="M99">
        <v>1.37</v>
      </c>
      <c r="N99">
        <v>0.37</v>
      </c>
      <c r="O99">
        <v>1.72</v>
      </c>
      <c r="P99">
        <v>0.74</v>
      </c>
      <c r="Q99">
        <v>0.62</v>
      </c>
      <c r="R99">
        <v>1.78</v>
      </c>
      <c r="S99">
        <v>1.62</v>
      </c>
      <c r="T99">
        <v>0.94</v>
      </c>
      <c r="U99">
        <v>0.3</v>
      </c>
      <c r="V99">
        <v>1.1000000000000001</v>
      </c>
      <c r="W99">
        <v>0.24</v>
      </c>
      <c r="X99">
        <v>1.42</v>
      </c>
      <c r="Y99">
        <v>0</v>
      </c>
      <c r="Z99">
        <v>1.1299999999999999</v>
      </c>
      <c r="AA99">
        <v>1.21</v>
      </c>
      <c r="AB99">
        <v>0.08</v>
      </c>
      <c r="AC99">
        <v>0</v>
      </c>
      <c r="AE99" s="36">
        <f>IF(ISNUMBER(MATCH(A99,Lookup!H:H,0)),0,IF(ISNUMBER(MATCH(A99,Lookup!G:G,0)),0,1))</f>
        <v>0</v>
      </c>
    </row>
    <row r="100" spans="1:31" x14ac:dyDescent="0.3">
      <c r="A100" t="s">
        <v>182</v>
      </c>
      <c r="B100" t="s">
        <v>688</v>
      </c>
      <c r="C100" t="s">
        <v>431</v>
      </c>
      <c r="D100" t="s">
        <v>435</v>
      </c>
      <c r="E100">
        <v>95</v>
      </c>
      <c r="F100">
        <v>0.09</v>
      </c>
      <c r="G100">
        <v>0.05</v>
      </c>
      <c r="H100">
        <v>0.75</v>
      </c>
      <c r="I100">
        <v>0.21</v>
      </c>
      <c r="J100">
        <v>0.86</v>
      </c>
      <c r="K100">
        <v>38.51</v>
      </c>
      <c r="L100">
        <v>45.58</v>
      </c>
      <c r="M100">
        <v>1.22</v>
      </c>
      <c r="N100">
        <v>0.33</v>
      </c>
      <c r="O100">
        <v>1.57</v>
      </c>
      <c r="P100">
        <v>0.69</v>
      </c>
      <c r="Q100">
        <v>0.81</v>
      </c>
      <c r="R100">
        <v>1.38</v>
      </c>
      <c r="S100">
        <v>1.95</v>
      </c>
      <c r="T100">
        <v>0.9</v>
      </c>
      <c r="U100">
        <v>0.28999999999999998</v>
      </c>
      <c r="V100">
        <v>1.1599999999999999</v>
      </c>
      <c r="W100">
        <v>0.24</v>
      </c>
      <c r="X100">
        <v>1.42</v>
      </c>
      <c r="Y100">
        <v>0</v>
      </c>
      <c r="Z100">
        <v>1.04</v>
      </c>
      <c r="AA100">
        <v>1.47</v>
      </c>
      <c r="AB100">
        <v>0.13</v>
      </c>
      <c r="AC100">
        <v>0</v>
      </c>
      <c r="AE100" s="36">
        <f>IF(ISNUMBER(MATCH(A100,Lookup!H:H,0)),0,IF(ISNUMBER(MATCH(A100,Lookup!G:G,0)),0,1))</f>
        <v>0</v>
      </c>
    </row>
    <row r="101" spans="1:31" x14ac:dyDescent="0.3">
      <c r="A101" t="s">
        <v>229</v>
      </c>
      <c r="B101" t="s">
        <v>424</v>
      </c>
      <c r="C101" t="s">
        <v>432</v>
      </c>
      <c r="D101" t="s">
        <v>437</v>
      </c>
      <c r="E101">
        <v>95</v>
      </c>
      <c r="F101">
        <v>0.09</v>
      </c>
      <c r="G101">
        <v>0.03</v>
      </c>
      <c r="H101">
        <v>0.93</v>
      </c>
      <c r="I101">
        <v>0.28999999999999998</v>
      </c>
      <c r="J101">
        <v>0.15</v>
      </c>
      <c r="K101">
        <v>46.52</v>
      </c>
      <c r="L101">
        <v>57.75</v>
      </c>
      <c r="M101">
        <v>0.14000000000000001</v>
      </c>
      <c r="N101">
        <v>0.01</v>
      </c>
      <c r="O101">
        <v>5.35</v>
      </c>
      <c r="P101">
        <v>0.25</v>
      </c>
      <c r="Q101">
        <v>0.16</v>
      </c>
      <c r="R101">
        <v>1.75</v>
      </c>
      <c r="S101">
        <v>1.36</v>
      </c>
      <c r="T101">
        <v>0.78</v>
      </c>
      <c r="U101">
        <v>0.88</v>
      </c>
      <c r="V101">
        <v>6.79</v>
      </c>
      <c r="W101">
        <v>0.12</v>
      </c>
      <c r="X101">
        <v>2.0099999999999998</v>
      </c>
      <c r="Y101">
        <v>0</v>
      </c>
      <c r="Z101">
        <v>0.82</v>
      </c>
      <c r="AA101">
        <v>1.08</v>
      </c>
      <c r="AB101">
        <v>0.24</v>
      </c>
      <c r="AC101">
        <v>0.02</v>
      </c>
      <c r="AE101" s="36">
        <f>IF(ISNUMBER(MATCH(A101,Lookup!H:H,0)),0,IF(ISNUMBER(MATCH(A101,Lookup!G:G,0)),0,1))</f>
        <v>0</v>
      </c>
    </row>
    <row r="102" spans="1:31" x14ac:dyDescent="0.3">
      <c r="A102" t="s">
        <v>659</v>
      </c>
      <c r="B102" t="s">
        <v>420</v>
      </c>
      <c r="C102" t="s">
        <v>426</v>
      </c>
      <c r="D102" t="s">
        <v>437</v>
      </c>
      <c r="E102">
        <v>95</v>
      </c>
      <c r="F102">
        <v>0.09</v>
      </c>
      <c r="G102">
        <v>0.01</v>
      </c>
      <c r="H102">
        <v>0.79</v>
      </c>
      <c r="I102">
        <v>0.26</v>
      </c>
      <c r="J102">
        <v>0.23</v>
      </c>
      <c r="K102">
        <v>69.88</v>
      </c>
      <c r="L102">
        <v>81.72</v>
      </c>
      <c r="M102">
        <v>0.28999999999999998</v>
      </c>
      <c r="N102">
        <v>7.0000000000000007E-2</v>
      </c>
      <c r="O102">
        <v>3.37</v>
      </c>
      <c r="P102">
        <v>0.23</v>
      </c>
      <c r="Q102">
        <v>0.28000000000000003</v>
      </c>
      <c r="R102">
        <v>1.65</v>
      </c>
      <c r="S102">
        <v>1.24</v>
      </c>
      <c r="T102">
        <v>0.7</v>
      </c>
      <c r="U102">
        <v>1.02</v>
      </c>
      <c r="V102">
        <v>4.26</v>
      </c>
      <c r="W102">
        <v>0.34</v>
      </c>
      <c r="X102">
        <v>1.1100000000000001</v>
      </c>
      <c r="Y102">
        <v>0</v>
      </c>
      <c r="Z102">
        <v>0.98</v>
      </c>
      <c r="AA102">
        <v>1.2</v>
      </c>
      <c r="AB102">
        <v>0.16</v>
      </c>
      <c r="AC102">
        <v>0.03</v>
      </c>
      <c r="AE102" s="36">
        <f>IF(ISNUMBER(MATCH(A102,Lookup!H:H,0)),0,IF(ISNUMBER(MATCH(A102,Lookup!G:G,0)),0,1))</f>
        <v>0</v>
      </c>
    </row>
    <row r="103" spans="1:31" x14ac:dyDescent="0.3">
      <c r="A103" t="s">
        <v>6</v>
      </c>
      <c r="B103" t="s">
        <v>421</v>
      </c>
      <c r="C103" t="s">
        <v>425</v>
      </c>
      <c r="D103" t="s">
        <v>437</v>
      </c>
      <c r="E103">
        <v>95</v>
      </c>
      <c r="F103">
        <v>0.09</v>
      </c>
      <c r="G103">
        <v>0</v>
      </c>
      <c r="H103">
        <v>0.68</v>
      </c>
      <c r="I103">
        <v>0.25</v>
      </c>
      <c r="J103">
        <v>0.23</v>
      </c>
      <c r="K103">
        <v>53.15</v>
      </c>
      <c r="L103">
        <v>63.83</v>
      </c>
      <c r="M103">
        <v>0.13</v>
      </c>
      <c r="N103">
        <v>0.04</v>
      </c>
      <c r="O103">
        <v>3.65</v>
      </c>
      <c r="P103">
        <v>0.31</v>
      </c>
      <c r="Q103">
        <v>0.14000000000000001</v>
      </c>
      <c r="R103">
        <v>1.57</v>
      </c>
      <c r="S103">
        <v>1.53</v>
      </c>
      <c r="T103">
        <v>0.96</v>
      </c>
      <c r="U103">
        <v>0.76</v>
      </c>
      <c r="V103">
        <v>4.3099999999999996</v>
      </c>
      <c r="W103">
        <v>0.13</v>
      </c>
      <c r="X103">
        <v>1.9</v>
      </c>
      <c r="Y103">
        <v>0</v>
      </c>
      <c r="Z103">
        <v>0.45</v>
      </c>
      <c r="AA103">
        <v>0.88</v>
      </c>
      <c r="AB103">
        <v>0.12</v>
      </c>
      <c r="AC103">
        <v>0.01</v>
      </c>
      <c r="AE103" s="36">
        <f>IF(ISNUMBER(MATCH(A103,Lookup!H:H,0)),0,IF(ISNUMBER(MATCH(A103,Lookup!G:G,0)),0,1))</f>
        <v>0</v>
      </c>
    </row>
    <row r="104" spans="1:31" x14ac:dyDescent="0.3">
      <c r="A104" t="s">
        <v>148</v>
      </c>
      <c r="B104" t="s">
        <v>417</v>
      </c>
      <c r="C104" t="s">
        <v>433</v>
      </c>
      <c r="D104" t="s">
        <v>437</v>
      </c>
      <c r="E104">
        <v>95</v>
      </c>
      <c r="F104">
        <v>0.09</v>
      </c>
      <c r="G104">
        <v>0</v>
      </c>
      <c r="H104">
        <v>0.51</v>
      </c>
      <c r="I104">
        <v>0.2</v>
      </c>
      <c r="J104">
        <v>0.16</v>
      </c>
      <c r="K104">
        <v>88.25</v>
      </c>
      <c r="L104">
        <v>96.23</v>
      </c>
      <c r="M104">
        <v>0.21</v>
      </c>
      <c r="N104">
        <v>0.02</v>
      </c>
      <c r="O104">
        <v>2.86</v>
      </c>
      <c r="P104">
        <v>0.16</v>
      </c>
      <c r="Q104">
        <v>0.28000000000000003</v>
      </c>
      <c r="R104">
        <v>1.58</v>
      </c>
      <c r="S104">
        <v>1.44</v>
      </c>
      <c r="T104">
        <v>0.87</v>
      </c>
      <c r="U104">
        <v>0.6</v>
      </c>
      <c r="V104">
        <v>3.52</v>
      </c>
      <c r="W104">
        <v>0.41</v>
      </c>
      <c r="X104">
        <v>0.92</v>
      </c>
      <c r="Y104">
        <v>0</v>
      </c>
      <c r="Z104">
        <v>0.59</v>
      </c>
      <c r="AA104">
        <v>1.06</v>
      </c>
      <c r="AB104">
        <v>0.28999999999999998</v>
      </c>
      <c r="AC104">
        <v>0</v>
      </c>
      <c r="AE104" s="36">
        <f>IF(ISNUMBER(MATCH(A104,Lookup!H:H,0)),0,IF(ISNUMBER(MATCH(A104,Lookup!G:G,0)),0,1))</f>
        <v>0</v>
      </c>
    </row>
    <row r="105" spans="1:31" x14ac:dyDescent="0.3">
      <c r="A105" t="s">
        <v>172</v>
      </c>
      <c r="B105" t="s">
        <v>422</v>
      </c>
      <c r="C105" t="s">
        <v>536</v>
      </c>
      <c r="D105" t="s">
        <v>437</v>
      </c>
      <c r="E105">
        <v>95</v>
      </c>
      <c r="F105">
        <v>0.09</v>
      </c>
      <c r="G105">
        <v>0</v>
      </c>
      <c r="H105">
        <v>0.4</v>
      </c>
      <c r="I105">
        <v>0.17</v>
      </c>
      <c r="J105">
        <v>0.22</v>
      </c>
      <c r="K105">
        <v>38.18</v>
      </c>
      <c r="L105">
        <v>47.81</v>
      </c>
      <c r="M105">
        <v>0.43</v>
      </c>
      <c r="N105">
        <v>0.16</v>
      </c>
      <c r="O105">
        <v>2.81</v>
      </c>
      <c r="P105">
        <v>0.28999999999999998</v>
      </c>
      <c r="Q105">
        <v>0.09</v>
      </c>
      <c r="R105">
        <v>1.24</v>
      </c>
      <c r="S105">
        <v>1.48</v>
      </c>
      <c r="T105">
        <v>0.78</v>
      </c>
      <c r="U105">
        <v>0.75</v>
      </c>
      <c r="V105">
        <v>5.14</v>
      </c>
      <c r="W105">
        <v>0.17</v>
      </c>
      <c r="X105">
        <v>1.7</v>
      </c>
      <c r="Y105">
        <v>0</v>
      </c>
      <c r="Z105">
        <v>0.53</v>
      </c>
      <c r="AA105">
        <v>0.87</v>
      </c>
      <c r="AB105">
        <v>0.15</v>
      </c>
      <c r="AC105">
        <v>0</v>
      </c>
      <c r="AE105" s="36">
        <f>IF(ISNUMBER(MATCH(A105,Lookup!H:H,0)),0,IF(ISNUMBER(MATCH(A105,Lookup!G:G,0)),0,1))</f>
        <v>0</v>
      </c>
    </row>
    <row r="106" spans="1:31" x14ac:dyDescent="0.3">
      <c r="A106" t="s">
        <v>325</v>
      </c>
      <c r="B106" t="s">
        <v>423</v>
      </c>
      <c r="C106" t="s">
        <v>429</v>
      </c>
      <c r="D106" t="s">
        <v>435</v>
      </c>
      <c r="E106">
        <v>95</v>
      </c>
      <c r="F106">
        <v>0.08</v>
      </c>
      <c r="G106">
        <v>0.26</v>
      </c>
      <c r="H106">
        <v>2.17</v>
      </c>
      <c r="I106">
        <v>0.81</v>
      </c>
      <c r="J106">
        <v>2.23</v>
      </c>
      <c r="K106">
        <v>41.53</v>
      </c>
      <c r="L106">
        <v>55.43</v>
      </c>
      <c r="M106">
        <v>6.47</v>
      </c>
      <c r="N106">
        <v>1.41</v>
      </c>
      <c r="O106">
        <v>1.56</v>
      </c>
      <c r="P106">
        <v>2.09</v>
      </c>
      <c r="Q106">
        <v>2.04</v>
      </c>
      <c r="R106">
        <v>1.63</v>
      </c>
      <c r="S106">
        <v>2.82</v>
      </c>
      <c r="T106">
        <v>1.57</v>
      </c>
      <c r="U106">
        <v>0.27</v>
      </c>
      <c r="V106">
        <v>1.63</v>
      </c>
      <c r="W106">
        <v>0.26</v>
      </c>
      <c r="X106">
        <v>1.37</v>
      </c>
      <c r="Y106">
        <v>0</v>
      </c>
      <c r="Z106">
        <v>1.55</v>
      </c>
      <c r="AA106">
        <v>1.38</v>
      </c>
      <c r="AB106">
        <v>0.27</v>
      </c>
      <c r="AC106">
        <v>0</v>
      </c>
      <c r="AE106" s="36">
        <f>IF(ISNUMBER(MATCH(A106,Lookup!H:H,0)),0,IF(ISNUMBER(MATCH(A106,Lookup!G:G,0)),0,1))</f>
        <v>0</v>
      </c>
    </row>
    <row r="107" spans="1:31" x14ac:dyDescent="0.3">
      <c r="A107" t="s">
        <v>149</v>
      </c>
      <c r="B107" t="s">
        <v>688</v>
      </c>
      <c r="C107" t="s">
        <v>431</v>
      </c>
      <c r="D107" t="s">
        <v>427</v>
      </c>
      <c r="E107">
        <v>95</v>
      </c>
      <c r="F107">
        <v>0.08</v>
      </c>
      <c r="G107">
        <v>0.16</v>
      </c>
      <c r="H107">
        <v>0.87</v>
      </c>
      <c r="I107">
        <v>0.21</v>
      </c>
      <c r="J107">
        <v>1.34</v>
      </c>
      <c r="K107">
        <v>27.4</v>
      </c>
      <c r="L107">
        <v>35.130000000000003</v>
      </c>
      <c r="M107">
        <v>5.46</v>
      </c>
      <c r="N107">
        <v>1.21</v>
      </c>
      <c r="O107">
        <v>0.86</v>
      </c>
      <c r="P107">
        <v>1.78</v>
      </c>
      <c r="Q107">
        <v>1.41</v>
      </c>
      <c r="R107">
        <v>1.03</v>
      </c>
      <c r="S107">
        <v>1.69</v>
      </c>
      <c r="T107">
        <v>0.93</v>
      </c>
      <c r="U107">
        <v>0.16</v>
      </c>
      <c r="V107">
        <v>0.9</v>
      </c>
      <c r="W107">
        <v>0.24</v>
      </c>
      <c r="X107">
        <v>1.42</v>
      </c>
      <c r="Y107">
        <v>0</v>
      </c>
      <c r="Z107">
        <v>1.1599999999999999</v>
      </c>
      <c r="AA107">
        <v>0.5</v>
      </c>
      <c r="AB107">
        <v>0.06</v>
      </c>
      <c r="AC107">
        <v>0.03</v>
      </c>
      <c r="AE107" s="36">
        <f>IF(ISNUMBER(MATCH(A107,Lookup!H:H,0)),0,IF(ISNUMBER(MATCH(A107,Lookup!G:G,0)),0,1))</f>
        <v>0</v>
      </c>
    </row>
    <row r="108" spans="1:31" x14ac:dyDescent="0.3">
      <c r="A108" t="s">
        <v>330</v>
      </c>
      <c r="B108" t="s">
        <v>428</v>
      </c>
      <c r="C108" t="s">
        <v>434</v>
      </c>
      <c r="D108" t="s">
        <v>437</v>
      </c>
      <c r="E108">
        <v>95</v>
      </c>
      <c r="F108">
        <v>0.08</v>
      </c>
      <c r="G108">
        <v>0.04</v>
      </c>
      <c r="H108">
        <v>0.9</v>
      </c>
      <c r="I108">
        <v>0.15</v>
      </c>
      <c r="J108">
        <v>0.42</v>
      </c>
      <c r="K108">
        <v>76.69</v>
      </c>
      <c r="L108">
        <v>88.59</v>
      </c>
      <c r="M108">
        <v>0.09</v>
      </c>
      <c r="N108">
        <v>0.01</v>
      </c>
      <c r="O108">
        <v>4.88</v>
      </c>
      <c r="P108">
        <v>0.22</v>
      </c>
      <c r="Q108">
        <v>0.2</v>
      </c>
      <c r="R108">
        <v>1.69</v>
      </c>
      <c r="S108">
        <v>1.68</v>
      </c>
      <c r="T108">
        <v>0.98</v>
      </c>
      <c r="U108">
        <v>0.71</v>
      </c>
      <c r="V108">
        <v>4.99</v>
      </c>
      <c r="W108">
        <v>0.48</v>
      </c>
      <c r="X108">
        <v>0.76</v>
      </c>
      <c r="Y108">
        <v>0</v>
      </c>
      <c r="Z108">
        <v>0.54</v>
      </c>
      <c r="AA108">
        <v>1.42</v>
      </c>
      <c r="AB108">
        <v>0.18</v>
      </c>
      <c r="AC108">
        <v>0.01</v>
      </c>
      <c r="AE108" s="36">
        <f>IF(ISNUMBER(MATCH(A108,Lookup!H:H,0)),0,IF(ISNUMBER(MATCH(A108,Lookup!G:G,0)),0,1))</f>
        <v>0</v>
      </c>
    </row>
    <row r="109" spans="1:31" x14ac:dyDescent="0.3">
      <c r="A109" t="s">
        <v>576</v>
      </c>
      <c r="B109" t="s">
        <v>535</v>
      </c>
      <c r="C109" t="s">
        <v>534</v>
      </c>
      <c r="D109" t="s">
        <v>437</v>
      </c>
      <c r="E109">
        <v>95</v>
      </c>
      <c r="F109">
        <v>0.08</v>
      </c>
      <c r="G109">
        <v>0.02</v>
      </c>
      <c r="H109">
        <v>0.51</v>
      </c>
      <c r="I109">
        <v>0.15</v>
      </c>
      <c r="J109">
        <v>0.26</v>
      </c>
      <c r="K109">
        <v>28.9</v>
      </c>
      <c r="L109">
        <v>37.75</v>
      </c>
      <c r="M109">
        <v>0.2</v>
      </c>
      <c r="N109">
        <v>0.02</v>
      </c>
      <c r="O109">
        <v>2.62</v>
      </c>
      <c r="P109">
        <v>0.33</v>
      </c>
      <c r="Q109">
        <v>0.21</v>
      </c>
      <c r="R109">
        <v>1.35</v>
      </c>
      <c r="S109">
        <v>1.3</v>
      </c>
      <c r="T109">
        <v>0.6</v>
      </c>
      <c r="U109">
        <v>0.91</v>
      </c>
      <c r="V109">
        <v>4.37</v>
      </c>
      <c r="W109">
        <v>0.08</v>
      </c>
      <c r="X109">
        <v>2.2599999999999998</v>
      </c>
      <c r="Y109">
        <v>0</v>
      </c>
      <c r="Z109">
        <v>0.32</v>
      </c>
      <c r="AA109">
        <v>0.94</v>
      </c>
      <c r="AB109">
        <v>0.13</v>
      </c>
      <c r="AC109">
        <v>0.03</v>
      </c>
      <c r="AE109" s="36">
        <f>IF(ISNUMBER(MATCH(A109,Lookup!H:H,0)),0,IF(ISNUMBER(MATCH(A109,Lookup!G:G,0)),0,1))</f>
        <v>0</v>
      </c>
    </row>
    <row r="110" spans="1:31" x14ac:dyDescent="0.3">
      <c r="A110" t="s">
        <v>674</v>
      </c>
      <c r="B110" t="s">
        <v>537</v>
      </c>
      <c r="C110" t="s">
        <v>418</v>
      </c>
      <c r="D110" t="s">
        <v>435</v>
      </c>
      <c r="E110">
        <v>95</v>
      </c>
      <c r="F110">
        <v>7.0000000000000007E-2</v>
      </c>
      <c r="G110">
        <v>0.4</v>
      </c>
      <c r="H110">
        <v>2.56</v>
      </c>
      <c r="I110">
        <v>0.82</v>
      </c>
      <c r="J110">
        <v>3.44</v>
      </c>
      <c r="K110">
        <v>61.28</v>
      </c>
      <c r="L110">
        <v>73.02</v>
      </c>
      <c r="M110">
        <v>5.78</v>
      </c>
      <c r="N110">
        <v>1.56</v>
      </c>
      <c r="O110">
        <v>0.66</v>
      </c>
      <c r="P110">
        <v>1.89</v>
      </c>
      <c r="Q110">
        <v>1.76</v>
      </c>
      <c r="R110">
        <v>1.41</v>
      </c>
      <c r="S110">
        <v>1.57</v>
      </c>
      <c r="T110">
        <v>0.91</v>
      </c>
      <c r="U110">
        <v>0.17</v>
      </c>
      <c r="V110">
        <v>0.65</v>
      </c>
      <c r="W110">
        <v>0.25</v>
      </c>
      <c r="X110">
        <v>1.39</v>
      </c>
      <c r="Y110">
        <v>0</v>
      </c>
      <c r="Z110">
        <v>1.94</v>
      </c>
      <c r="AA110">
        <v>2.1800000000000002</v>
      </c>
      <c r="AB110">
        <v>0.11</v>
      </c>
      <c r="AC110">
        <v>0</v>
      </c>
      <c r="AE110" s="36">
        <f>IF(ISNUMBER(MATCH(A110,Lookup!H:H,0)),0,IF(ISNUMBER(MATCH(A110,Lookup!G:G,0)),0,1))</f>
        <v>0</v>
      </c>
    </row>
    <row r="111" spans="1:31" x14ac:dyDescent="0.3">
      <c r="A111" t="s">
        <v>287</v>
      </c>
      <c r="B111" t="s">
        <v>426</v>
      </c>
      <c r="C111" t="s">
        <v>420</v>
      </c>
      <c r="D111" t="s">
        <v>435</v>
      </c>
      <c r="E111">
        <v>95</v>
      </c>
      <c r="F111">
        <v>7.0000000000000007E-2</v>
      </c>
      <c r="G111">
        <v>0.19</v>
      </c>
      <c r="H111">
        <v>1.17</v>
      </c>
      <c r="I111">
        <v>0.28999999999999998</v>
      </c>
      <c r="J111">
        <v>1.82</v>
      </c>
      <c r="K111">
        <v>56.16</v>
      </c>
      <c r="L111">
        <v>66.959999999999994</v>
      </c>
      <c r="M111">
        <v>4.76</v>
      </c>
      <c r="N111">
        <v>1.36</v>
      </c>
      <c r="O111">
        <v>1.29</v>
      </c>
      <c r="P111">
        <v>0.98</v>
      </c>
      <c r="Q111">
        <v>0.91</v>
      </c>
      <c r="R111">
        <v>1.46</v>
      </c>
      <c r="S111">
        <v>2.4500000000000002</v>
      </c>
      <c r="T111">
        <v>1.33</v>
      </c>
      <c r="U111">
        <v>0.34</v>
      </c>
      <c r="V111">
        <v>1.31</v>
      </c>
      <c r="W111">
        <v>0.13</v>
      </c>
      <c r="X111">
        <v>1.9</v>
      </c>
      <c r="Y111">
        <v>0</v>
      </c>
      <c r="Z111">
        <v>1.25</v>
      </c>
      <c r="AA111">
        <v>1.45</v>
      </c>
      <c r="AB111">
        <v>0.2</v>
      </c>
      <c r="AC111">
        <v>0.01</v>
      </c>
      <c r="AE111" s="36">
        <f>IF(ISNUMBER(MATCH(A111,Lookup!H:H,0)),0,IF(ISNUMBER(MATCH(A111,Lookup!G:G,0)),0,1))</f>
        <v>0</v>
      </c>
    </row>
    <row r="112" spans="1:31" x14ac:dyDescent="0.3">
      <c r="A112" t="s">
        <v>83</v>
      </c>
      <c r="B112" t="s">
        <v>432</v>
      </c>
      <c r="C112" t="s">
        <v>424</v>
      </c>
      <c r="D112" t="s">
        <v>435</v>
      </c>
      <c r="E112">
        <v>95</v>
      </c>
      <c r="F112">
        <v>7.0000000000000007E-2</v>
      </c>
      <c r="G112">
        <v>0.17</v>
      </c>
      <c r="H112">
        <v>1.23</v>
      </c>
      <c r="I112">
        <v>0.27</v>
      </c>
      <c r="J112">
        <v>1.48</v>
      </c>
      <c r="K112">
        <v>75.62</v>
      </c>
      <c r="L112">
        <v>85.67</v>
      </c>
      <c r="M112">
        <v>1.38</v>
      </c>
      <c r="N112">
        <v>0.32</v>
      </c>
      <c r="O112">
        <v>0.97</v>
      </c>
      <c r="P112">
        <v>2.14</v>
      </c>
      <c r="Q112">
        <v>1.2</v>
      </c>
      <c r="R112">
        <v>1.44</v>
      </c>
      <c r="S112">
        <v>2.4500000000000002</v>
      </c>
      <c r="T112">
        <v>1.55</v>
      </c>
      <c r="U112">
        <v>0.19</v>
      </c>
      <c r="V112">
        <v>1.1000000000000001</v>
      </c>
      <c r="W112">
        <v>0.4</v>
      </c>
      <c r="X112">
        <v>0.95</v>
      </c>
      <c r="Y112">
        <v>0</v>
      </c>
      <c r="Z112">
        <v>1.42</v>
      </c>
      <c r="AA112">
        <v>1.37</v>
      </c>
      <c r="AB112">
        <v>0.24</v>
      </c>
      <c r="AC112">
        <v>0</v>
      </c>
      <c r="AE112" s="36">
        <f>IF(ISNUMBER(MATCH(A112,Lookup!H:H,0)),0,IF(ISNUMBER(MATCH(A112,Lookup!G:G,0)),0,1))</f>
        <v>0</v>
      </c>
    </row>
    <row r="113" spans="1:31" x14ac:dyDescent="0.3">
      <c r="A113" t="s">
        <v>673</v>
      </c>
      <c r="B113" t="s">
        <v>433</v>
      </c>
      <c r="C113" t="s">
        <v>417</v>
      </c>
      <c r="D113" t="s">
        <v>435</v>
      </c>
      <c r="E113">
        <v>95</v>
      </c>
      <c r="F113">
        <v>7.0000000000000007E-2</v>
      </c>
      <c r="G113">
        <v>0.11</v>
      </c>
      <c r="H113">
        <v>1.06</v>
      </c>
      <c r="I113">
        <v>0.31</v>
      </c>
      <c r="J113">
        <v>1.07</v>
      </c>
      <c r="K113">
        <v>54.38</v>
      </c>
      <c r="L113">
        <v>63.49</v>
      </c>
      <c r="M113">
        <v>1.05</v>
      </c>
      <c r="N113">
        <v>0.19</v>
      </c>
      <c r="O113">
        <v>1.17</v>
      </c>
      <c r="P113">
        <v>1.3</v>
      </c>
      <c r="Q113">
        <v>1.24</v>
      </c>
      <c r="R113">
        <v>1.92</v>
      </c>
      <c r="S113">
        <v>2.63</v>
      </c>
      <c r="T113">
        <v>1.56</v>
      </c>
      <c r="U113">
        <v>0.31</v>
      </c>
      <c r="V113">
        <v>1.33</v>
      </c>
      <c r="W113">
        <v>0.1</v>
      </c>
      <c r="X113">
        <v>2.09</v>
      </c>
      <c r="Y113">
        <v>0</v>
      </c>
      <c r="Z113">
        <v>1.18</v>
      </c>
      <c r="AA113">
        <v>1.52</v>
      </c>
      <c r="AB113">
        <v>0.32</v>
      </c>
      <c r="AC113">
        <v>0</v>
      </c>
      <c r="AE113" s="36">
        <f>IF(ISNUMBER(MATCH(A113,Lookup!H:H,0)),0,IF(ISNUMBER(MATCH(A113,Lookup!G:G,0)),0,1))</f>
        <v>0</v>
      </c>
    </row>
    <row r="114" spans="1:31" x14ac:dyDescent="0.3">
      <c r="A114" t="s">
        <v>290</v>
      </c>
      <c r="B114" t="s">
        <v>422</v>
      </c>
      <c r="C114" t="s">
        <v>536</v>
      </c>
      <c r="D114" t="s">
        <v>435</v>
      </c>
      <c r="E114">
        <v>95</v>
      </c>
      <c r="F114">
        <v>7.0000000000000007E-2</v>
      </c>
      <c r="G114">
        <v>0.1</v>
      </c>
      <c r="H114">
        <v>1.1599999999999999</v>
      </c>
      <c r="I114">
        <v>0.37</v>
      </c>
      <c r="J114">
        <v>1.1599999999999999</v>
      </c>
      <c r="K114">
        <v>38.409999999999997</v>
      </c>
      <c r="L114">
        <v>47.84</v>
      </c>
      <c r="M114">
        <v>2.4300000000000002</v>
      </c>
      <c r="N114">
        <v>0.62</v>
      </c>
      <c r="O114">
        <v>0.88</v>
      </c>
      <c r="P114">
        <v>0.78</v>
      </c>
      <c r="Q114">
        <v>0.62</v>
      </c>
      <c r="R114">
        <v>1.41</v>
      </c>
      <c r="S114">
        <v>1.85</v>
      </c>
      <c r="T114">
        <v>0.82</v>
      </c>
      <c r="U114">
        <v>0.28000000000000003</v>
      </c>
      <c r="V114">
        <v>1.32</v>
      </c>
      <c r="W114">
        <v>0.17</v>
      </c>
      <c r="X114">
        <v>1.7</v>
      </c>
      <c r="Y114">
        <v>0</v>
      </c>
      <c r="Z114">
        <v>0.89</v>
      </c>
      <c r="AA114">
        <v>1.17</v>
      </c>
      <c r="AB114">
        <v>0.19</v>
      </c>
      <c r="AC114">
        <v>0</v>
      </c>
      <c r="AE114" s="36">
        <f>IF(ISNUMBER(MATCH(A114,Lookup!H:H,0)),0,IF(ISNUMBER(MATCH(A114,Lookup!G:G,0)),0,1))</f>
        <v>0</v>
      </c>
    </row>
    <row r="115" spans="1:31" x14ac:dyDescent="0.3">
      <c r="A115" t="s">
        <v>49</v>
      </c>
      <c r="B115" t="s">
        <v>425</v>
      </c>
      <c r="C115" t="s">
        <v>421</v>
      </c>
      <c r="D115" t="s">
        <v>435</v>
      </c>
      <c r="E115">
        <v>95</v>
      </c>
      <c r="F115">
        <v>7.0000000000000007E-2</v>
      </c>
      <c r="G115">
        <v>0.1</v>
      </c>
      <c r="H115">
        <v>0.95</v>
      </c>
      <c r="I115">
        <v>0.28999999999999998</v>
      </c>
      <c r="J115">
        <v>0.72</v>
      </c>
      <c r="K115">
        <v>46.14</v>
      </c>
      <c r="L115">
        <v>53.76</v>
      </c>
      <c r="M115">
        <v>0.84</v>
      </c>
      <c r="N115">
        <v>0.17</v>
      </c>
      <c r="O115">
        <v>1.98</v>
      </c>
      <c r="P115">
        <v>0.9</v>
      </c>
      <c r="Q115">
        <v>0.74</v>
      </c>
      <c r="R115">
        <v>1.84</v>
      </c>
      <c r="S115">
        <v>2.2599999999999998</v>
      </c>
      <c r="T115">
        <v>1.22</v>
      </c>
      <c r="U115">
        <v>0.31</v>
      </c>
      <c r="V115">
        <v>1.33</v>
      </c>
      <c r="W115">
        <v>0.32</v>
      </c>
      <c r="X115">
        <v>1.1599999999999999</v>
      </c>
      <c r="Y115">
        <v>0</v>
      </c>
      <c r="Z115">
        <v>0.73</v>
      </c>
      <c r="AA115">
        <v>1.2</v>
      </c>
      <c r="AB115">
        <v>0.13</v>
      </c>
      <c r="AC115">
        <v>0.03</v>
      </c>
      <c r="AE115" s="36">
        <f>IF(ISNUMBER(MATCH(A115,Lookup!H:H,0)),0,IF(ISNUMBER(MATCH(A115,Lookup!G:G,0)),0,1))</f>
        <v>0</v>
      </c>
    </row>
    <row r="116" spans="1:31" x14ac:dyDescent="0.3">
      <c r="A116" t="s">
        <v>262</v>
      </c>
      <c r="B116" t="s">
        <v>688</v>
      </c>
      <c r="C116" t="s">
        <v>431</v>
      </c>
      <c r="D116" t="s">
        <v>437</v>
      </c>
      <c r="E116">
        <v>95</v>
      </c>
      <c r="F116">
        <v>7.0000000000000007E-2</v>
      </c>
      <c r="G116">
        <v>7.0000000000000007E-2</v>
      </c>
      <c r="H116">
        <v>0.67</v>
      </c>
      <c r="I116">
        <v>0.18</v>
      </c>
      <c r="J116">
        <v>0.81</v>
      </c>
      <c r="K116">
        <v>33.770000000000003</v>
      </c>
      <c r="L116">
        <v>45.15</v>
      </c>
      <c r="M116">
        <v>2.59</v>
      </c>
      <c r="N116">
        <v>0.47</v>
      </c>
      <c r="O116">
        <v>1.47</v>
      </c>
      <c r="P116">
        <v>0.9</v>
      </c>
      <c r="Q116">
        <v>0.38</v>
      </c>
      <c r="R116">
        <v>1.6</v>
      </c>
      <c r="S116">
        <v>1.83</v>
      </c>
      <c r="T116">
        <v>1.1399999999999999</v>
      </c>
      <c r="U116">
        <v>0.35</v>
      </c>
      <c r="V116">
        <v>2.62</v>
      </c>
      <c r="W116">
        <v>0.24</v>
      </c>
      <c r="X116">
        <v>1.42</v>
      </c>
      <c r="Y116">
        <v>0</v>
      </c>
      <c r="Z116">
        <v>0.64</v>
      </c>
      <c r="AA116">
        <v>0.71</v>
      </c>
      <c r="AB116">
        <v>0.15</v>
      </c>
      <c r="AC116">
        <v>0</v>
      </c>
      <c r="AE116" s="36">
        <f>IF(ISNUMBER(MATCH(A116,Lookup!H:H,0)),0,IF(ISNUMBER(MATCH(A116,Lookup!G:G,0)),0,1))</f>
        <v>0</v>
      </c>
    </row>
    <row r="117" spans="1:31" x14ac:dyDescent="0.3">
      <c r="A117" t="s">
        <v>711</v>
      </c>
      <c r="B117" t="s">
        <v>536</v>
      </c>
      <c r="C117" t="s">
        <v>422</v>
      </c>
      <c r="D117" t="s">
        <v>435</v>
      </c>
      <c r="E117">
        <v>95</v>
      </c>
      <c r="F117">
        <v>7.0000000000000007E-2</v>
      </c>
      <c r="G117">
        <v>0.04</v>
      </c>
      <c r="H117">
        <v>1.22</v>
      </c>
      <c r="I117">
        <v>0.23</v>
      </c>
      <c r="J117">
        <v>1.02</v>
      </c>
      <c r="K117">
        <v>50.01</v>
      </c>
      <c r="L117">
        <v>58.18</v>
      </c>
      <c r="M117">
        <v>1.38</v>
      </c>
      <c r="N117">
        <v>0.28999999999999998</v>
      </c>
      <c r="O117">
        <v>1.1499999999999999</v>
      </c>
      <c r="P117">
        <v>1.33</v>
      </c>
      <c r="Q117">
        <v>1.1000000000000001</v>
      </c>
      <c r="R117">
        <v>1.52</v>
      </c>
      <c r="S117">
        <v>2.71</v>
      </c>
      <c r="T117">
        <v>1.5</v>
      </c>
      <c r="U117">
        <v>0.17</v>
      </c>
      <c r="V117">
        <v>0.94</v>
      </c>
      <c r="W117">
        <v>0.25</v>
      </c>
      <c r="X117">
        <v>1.39</v>
      </c>
      <c r="Y117">
        <v>0</v>
      </c>
      <c r="Z117">
        <v>0.88</v>
      </c>
      <c r="AA117">
        <v>1.43</v>
      </c>
      <c r="AB117">
        <v>0.24</v>
      </c>
      <c r="AC117">
        <v>0</v>
      </c>
      <c r="AE117" s="36">
        <f>IF(ISNUMBER(MATCH(A117,Lookup!H:H,0)),0,IF(ISNUMBER(MATCH(A117,Lookup!G:G,0)),0,1))</f>
        <v>0</v>
      </c>
    </row>
    <row r="118" spans="1:31" x14ac:dyDescent="0.3">
      <c r="A118" t="s">
        <v>199</v>
      </c>
      <c r="B118" t="s">
        <v>537</v>
      </c>
      <c r="C118" t="s">
        <v>418</v>
      </c>
      <c r="D118" t="s">
        <v>437</v>
      </c>
      <c r="E118">
        <v>95</v>
      </c>
      <c r="F118">
        <v>7.0000000000000007E-2</v>
      </c>
      <c r="G118">
        <v>0.01</v>
      </c>
      <c r="H118">
        <v>0.97</v>
      </c>
      <c r="I118">
        <v>0.32</v>
      </c>
      <c r="J118">
        <v>0.27</v>
      </c>
      <c r="K118">
        <v>74.42</v>
      </c>
      <c r="L118">
        <v>88.53</v>
      </c>
      <c r="M118">
        <v>0.52</v>
      </c>
      <c r="N118">
        <v>0.12</v>
      </c>
      <c r="O118">
        <v>3.27</v>
      </c>
      <c r="P118">
        <v>0.59</v>
      </c>
      <c r="Q118">
        <v>0.19</v>
      </c>
      <c r="R118">
        <v>2.57</v>
      </c>
      <c r="S118">
        <v>2.64</v>
      </c>
      <c r="T118">
        <v>1.67</v>
      </c>
      <c r="U118">
        <v>1.1000000000000001</v>
      </c>
      <c r="V118">
        <v>5.91</v>
      </c>
      <c r="W118">
        <v>0.25</v>
      </c>
      <c r="X118">
        <v>1.39</v>
      </c>
      <c r="Y118">
        <v>0</v>
      </c>
      <c r="Z118">
        <v>0.84</v>
      </c>
      <c r="AA118">
        <v>1.72</v>
      </c>
      <c r="AB118">
        <v>0.32</v>
      </c>
      <c r="AC118">
        <v>0</v>
      </c>
      <c r="AE118" s="36">
        <f>IF(ISNUMBER(MATCH(A118,Lookup!H:H,0)),0,IF(ISNUMBER(MATCH(A118,Lookup!G:G,0)),0,1))</f>
        <v>0</v>
      </c>
    </row>
    <row r="119" spans="1:31" x14ac:dyDescent="0.3">
      <c r="A119" t="s">
        <v>55</v>
      </c>
      <c r="B119" t="s">
        <v>425</v>
      </c>
      <c r="C119" t="s">
        <v>421</v>
      </c>
      <c r="D119" t="s">
        <v>437</v>
      </c>
      <c r="E119">
        <v>95</v>
      </c>
      <c r="F119">
        <v>7.0000000000000007E-2</v>
      </c>
      <c r="G119">
        <v>0.01</v>
      </c>
      <c r="H119">
        <v>0.56000000000000005</v>
      </c>
      <c r="I119">
        <v>0.15</v>
      </c>
      <c r="J119">
        <v>0.19</v>
      </c>
      <c r="K119">
        <v>38.29</v>
      </c>
      <c r="L119">
        <v>46.45</v>
      </c>
      <c r="M119">
        <v>0.34</v>
      </c>
      <c r="N119">
        <v>0.08</v>
      </c>
      <c r="O119">
        <v>2.69</v>
      </c>
      <c r="P119">
        <v>0.17</v>
      </c>
      <c r="Q119">
        <v>0.17</v>
      </c>
      <c r="R119">
        <v>1.3</v>
      </c>
      <c r="S119">
        <v>1.21</v>
      </c>
      <c r="T119">
        <v>0.67</v>
      </c>
      <c r="U119">
        <v>0.62</v>
      </c>
      <c r="V119">
        <v>4.07</v>
      </c>
      <c r="W119">
        <v>0.32</v>
      </c>
      <c r="X119">
        <v>1.1599999999999999</v>
      </c>
      <c r="Y119">
        <v>0</v>
      </c>
      <c r="Z119">
        <v>0.47</v>
      </c>
      <c r="AA119">
        <v>0.97</v>
      </c>
      <c r="AB119">
        <v>0.15</v>
      </c>
      <c r="AC119">
        <v>0.01</v>
      </c>
      <c r="AE119" s="36">
        <f>IF(ISNUMBER(MATCH(A119,Lookup!H:H,0)),0,IF(ISNUMBER(MATCH(A119,Lookup!G:G,0)),0,1))</f>
        <v>0</v>
      </c>
    </row>
    <row r="120" spans="1:31" x14ac:dyDescent="0.3">
      <c r="A120" t="s">
        <v>171</v>
      </c>
      <c r="B120" t="s">
        <v>421</v>
      </c>
      <c r="C120" t="s">
        <v>425</v>
      </c>
      <c r="D120" t="s">
        <v>435</v>
      </c>
      <c r="E120">
        <v>95</v>
      </c>
      <c r="F120">
        <v>0.06</v>
      </c>
      <c r="G120">
        <v>0.16</v>
      </c>
      <c r="H120">
        <v>1.27</v>
      </c>
      <c r="I120">
        <v>0.33</v>
      </c>
      <c r="J120">
        <v>1.17</v>
      </c>
      <c r="K120">
        <v>30.82</v>
      </c>
      <c r="L120">
        <v>38.880000000000003</v>
      </c>
      <c r="M120">
        <v>1.86</v>
      </c>
      <c r="N120">
        <v>0.33</v>
      </c>
      <c r="O120">
        <v>0.61</v>
      </c>
      <c r="P120">
        <v>1.89</v>
      </c>
      <c r="Q120">
        <v>1.53</v>
      </c>
      <c r="R120">
        <v>0.88</v>
      </c>
      <c r="S120">
        <v>2.36</v>
      </c>
      <c r="T120">
        <v>1.67</v>
      </c>
      <c r="U120">
        <v>0.15</v>
      </c>
      <c r="V120">
        <v>0.92</v>
      </c>
      <c r="W120">
        <v>0.13</v>
      </c>
      <c r="X120">
        <v>1.9</v>
      </c>
      <c r="Y120">
        <v>0</v>
      </c>
      <c r="Z120">
        <v>1</v>
      </c>
      <c r="AA120">
        <v>1.07</v>
      </c>
      <c r="AB120">
        <v>0.14000000000000001</v>
      </c>
      <c r="AC120">
        <v>0</v>
      </c>
      <c r="AE120" s="36">
        <f>IF(ISNUMBER(MATCH(A120,Lookup!H:H,0)),0,IF(ISNUMBER(MATCH(A120,Lookup!G:G,0)),0,1))</f>
        <v>0</v>
      </c>
    </row>
    <row r="121" spans="1:31" x14ac:dyDescent="0.3">
      <c r="A121" t="s">
        <v>442</v>
      </c>
      <c r="B121" t="s">
        <v>428</v>
      </c>
      <c r="C121" t="s">
        <v>434</v>
      </c>
      <c r="D121" t="s">
        <v>437</v>
      </c>
      <c r="E121">
        <v>95</v>
      </c>
      <c r="F121">
        <v>0.06</v>
      </c>
      <c r="G121">
        <v>0.15</v>
      </c>
      <c r="H121">
        <v>0.66</v>
      </c>
      <c r="I121">
        <v>0.14000000000000001</v>
      </c>
      <c r="J121">
        <v>1.89</v>
      </c>
      <c r="K121">
        <v>68.25</v>
      </c>
      <c r="L121">
        <v>82.53</v>
      </c>
      <c r="M121">
        <v>7.18</v>
      </c>
      <c r="N121">
        <v>1.83</v>
      </c>
      <c r="O121">
        <v>1.37</v>
      </c>
      <c r="P121">
        <v>1.02</v>
      </c>
      <c r="Q121">
        <v>0.51</v>
      </c>
      <c r="R121">
        <v>0.94</v>
      </c>
      <c r="S121">
        <v>1.68</v>
      </c>
      <c r="T121">
        <v>0.96</v>
      </c>
      <c r="U121">
        <v>0.28999999999999998</v>
      </c>
      <c r="V121">
        <v>1.9</v>
      </c>
      <c r="W121">
        <v>0.48</v>
      </c>
      <c r="X121">
        <v>0.76</v>
      </c>
      <c r="Y121">
        <v>0</v>
      </c>
      <c r="Z121">
        <v>0.57999999999999996</v>
      </c>
      <c r="AA121">
        <v>1.07</v>
      </c>
      <c r="AB121">
        <v>0.15</v>
      </c>
      <c r="AC121">
        <v>0</v>
      </c>
      <c r="AE121" s="36">
        <f>IF(ISNUMBER(MATCH(A121,Lookup!H:H,0)),0,IF(ISNUMBER(MATCH(A121,Lookup!G:G,0)),0,1))</f>
        <v>0</v>
      </c>
    </row>
    <row r="122" spans="1:31" x14ac:dyDescent="0.3">
      <c r="A122" t="s">
        <v>292</v>
      </c>
      <c r="B122" t="s">
        <v>420</v>
      </c>
      <c r="C122" t="s">
        <v>426</v>
      </c>
      <c r="D122" t="s">
        <v>437</v>
      </c>
      <c r="E122">
        <v>95</v>
      </c>
      <c r="F122">
        <v>0.06</v>
      </c>
      <c r="G122">
        <v>0.11</v>
      </c>
      <c r="H122">
        <v>0.71</v>
      </c>
      <c r="I122">
        <v>0.23</v>
      </c>
      <c r="J122">
        <v>1.18</v>
      </c>
      <c r="K122">
        <v>51.97</v>
      </c>
      <c r="L122">
        <v>63.53</v>
      </c>
      <c r="M122">
        <v>5.73</v>
      </c>
      <c r="N122">
        <v>1.05</v>
      </c>
      <c r="O122">
        <v>1.19</v>
      </c>
      <c r="P122">
        <v>0.81</v>
      </c>
      <c r="Q122">
        <v>0.76</v>
      </c>
      <c r="R122">
        <v>1.21</v>
      </c>
      <c r="S122">
        <v>1.84</v>
      </c>
      <c r="T122">
        <v>1.08</v>
      </c>
      <c r="U122">
        <v>0.45</v>
      </c>
      <c r="V122">
        <v>2.34</v>
      </c>
      <c r="W122">
        <v>0.34</v>
      </c>
      <c r="X122">
        <v>1.1100000000000001</v>
      </c>
      <c r="Y122">
        <v>0</v>
      </c>
      <c r="Z122">
        <v>0.91</v>
      </c>
      <c r="AA122">
        <v>1</v>
      </c>
      <c r="AB122">
        <v>0.24</v>
      </c>
      <c r="AC122">
        <v>0</v>
      </c>
      <c r="AE122" s="36">
        <f>IF(ISNUMBER(MATCH(A122,Lookup!H:H,0)),0,IF(ISNUMBER(MATCH(A122,Lookup!G:G,0)),0,1))</f>
        <v>0</v>
      </c>
    </row>
    <row r="123" spans="1:31" x14ac:dyDescent="0.3">
      <c r="A123" t="s">
        <v>112</v>
      </c>
      <c r="B123" t="s">
        <v>426</v>
      </c>
      <c r="C123" t="s">
        <v>420</v>
      </c>
      <c r="D123" t="s">
        <v>435</v>
      </c>
      <c r="E123">
        <v>95</v>
      </c>
      <c r="F123">
        <v>0.06</v>
      </c>
      <c r="G123">
        <v>0.08</v>
      </c>
      <c r="H123">
        <v>1.23</v>
      </c>
      <c r="I123">
        <v>0.31</v>
      </c>
      <c r="J123">
        <v>1.25</v>
      </c>
      <c r="K123">
        <v>55.8</v>
      </c>
      <c r="L123">
        <v>65.72</v>
      </c>
      <c r="M123">
        <v>1.74</v>
      </c>
      <c r="N123">
        <v>0.45</v>
      </c>
      <c r="O123">
        <v>1.1399999999999999</v>
      </c>
      <c r="P123">
        <v>1.21</v>
      </c>
      <c r="Q123">
        <v>1.04</v>
      </c>
      <c r="R123">
        <v>1.41</v>
      </c>
      <c r="S123">
        <v>2.4900000000000002</v>
      </c>
      <c r="T123">
        <v>1.37</v>
      </c>
      <c r="U123">
        <v>0.3</v>
      </c>
      <c r="V123">
        <v>1.28</v>
      </c>
      <c r="W123">
        <v>0.13</v>
      </c>
      <c r="X123">
        <v>1.9</v>
      </c>
      <c r="Y123">
        <v>0</v>
      </c>
      <c r="Z123">
        <v>1.49</v>
      </c>
      <c r="AA123">
        <v>1.57</v>
      </c>
      <c r="AB123">
        <v>0.15</v>
      </c>
      <c r="AC123">
        <v>0.01</v>
      </c>
      <c r="AE123" s="36">
        <f>IF(ISNUMBER(MATCH(A123,Lookup!H:H,0)),0,IF(ISNUMBER(MATCH(A123,Lookup!G:G,0)),0,1))</f>
        <v>0</v>
      </c>
    </row>
    <row r="124" spans="1:31" x14ac:dyDescent="0.3">
      <c r="A124" t="s">
        <v>582</v>
      </c>
      <c r="B124" t="s">
        <v>534</v>
      </c>
      <c r="C124" t="s">
        <v>535</v>
      </c>
      <c r="D124" t="s">
        <v>437</v>
      </c>
      <c r="E124">
        <v>95</v>
      </c>
      <c r="F124">
        <v>0.06</v>
      </c>
      <c r="G124">
        <v>7.0000000000000007E-2</v>
      </c>
      <c r="H124">
        <v>0.85</v>
      </c>
      <c r="I124">
        <v>0.27</v>
      </c>
      <c r="J124">
        <v>1.06</v>
      </c>
      <c r="K124">
        <v>50.33</v>
      </c>
      <c r="L124">
        <v>62.82</v>
      </c>
      <c r="M124">
        <v>3.38</v>
      </c>
      <c r="N124">
        <v>0.63</v>
      </c>
      <c r="O124">
        <v>1.57</v>
      </c>
      <c r="P124">
        <v>1.28</v>
      </c>
      <c r="Q124">
        <v>0.62</v>
      </c>
      <c r="R124">
        <v>1.24</v>
      </c>
      <c r="S124">
        <v>2.7</v>
      </c>
      <c r="T124">
        <v>1.59</v>
      </c>
      <c r="U124">
        <v>0.6</v>
      </c>
      <c r="V124">
        <v>1.84</v>
      </c>
      <c r="W124">
        <v>0.33</v>
      </c>
      <c r="X124">
        <v>1.1399999999999999</v>
      </c>
      <c r="Y124">
        <v>0</v>
      </c>
      <c r="Z124">
        <v>1.1299999999999999</v>
      </c>
      <c r="AA124">
        <v>0.99</v>
      </c>
      <c r="AB124">
        <v>0.21</v>
      </c>
      <c r="AC124">
        <v>0</v>
      </c>
      <c r="AE124" s="36">
        <f>IF(ISNUMBER(MATCH(A124,Lookup!H:H,0)),0,IF(ISNUMBER(MATCH(A124,Lookup!G:G,0)),0,1))</f>
        <v>0</v>
      </c>
    </row>
    <row r="125" spans="1:31" x14ac:dyDescent="0.3">
      <c r="A125" t="s">
        <v>321</v>
      </c>
      <c r="B125" t="s">
        <v>424</v>
      </c>
      <c r="C125" t="s">
        <v>432</v>
      </c>
      <c r="D125" t="s">
        <v>435</v>
      </c>
      <c r="E125">
        <v>95</v>
      </c>
      <c r="F125">
        <v>0.06</v>
      </c>
      <c r="G125">
        <v>0.06</v>
      </c>
      <c r="H125">
        <v>1.62</v>
      </c>
      <c r="I125">
        <v>0.26</v>
      </c>
      <c r="J125">
        <v>1.01</v>
      </c>
      <c r="K125">
        <v>52.29</v>
      </c>
      <c r="L125">
        <v>61.81</v>
      </c>
      <c r="M125">
        <v>1.1000000000000001</v>
      </c>
      <c r="N125">
        <v>0.16</v>
      </c>
      <c r="O125">
        <v>1.03</v>
      </c>
      <c r="P125">
        <v>1.24</v>
      </c>
      <c r="Q125">
        <v>1.27</v>
      </c>
      <c r="R125">
        <v>1.82</v>
      </c>
      <c r="S125">
        <v>2.31</v>
      </c>
      <c r="T125">
        <v>1.27</v>
      </c>
      <c r="U125">
        <v>0.23</v>
      </c>
      <c r="V125">
        <v>1.34</v>
      </c>
      <c r="W125">
        <v>0.12</v>
      </c>
      <c r="X125">
        <v>2.0099999999999998</v>
      </c>
      <c r="Y125">
        <v>0</v>
      </c>
      <c r="Z125">
        <v>2.02</v>
      </c>
      <c r="AA125">
        <v>1.68</v>
      </c>
      <c r="AB125">
        <v>0.32</v>
      </c>
      <c r="AC125">
        <v>0</v>
      </c>
      <c r="AE125" s="36">
        <f>IF(ISNUMBER(MATCH(A125,Lookup!H:H,0)),0,IF(ISNUMBER(MATCH(A125,Lookup!G:G,0)),0,1))</f>
        <v>0</v>
      </c>
    </row>
    <row r="126" spans="1:31" x14ac:dyDescent="0.3">
      <c r="A126" t="s">
        <v>331</v>
      </c>
      <c r="B126" t="s">
        <v>426</v>
      </c>
      <c r="C126" t="s">
        <v>420</v>
      </c>
      <c r="D126" t="s">
        <v>435</v>
      </c>
      <c r="E126">
        <v>95</v>
      </c>
      <c r="F126">
        <v>0.06</v>
      </c>
      <c r="G126">
        <v>0.04</v>
      </c>
      <c r="H126">
        <v>1.39</v>
      </c>
      <c r="I126">
        <v>0.24</v>
      </c>
      <c r="J126">
        <v>0.96</v>
      </c>
      <c r="K126">
        <v>56.18</v>
      </c>
      <c r="L126">
        <v>65.599999999999994</v>
      </c>
      <c r="M126">
        <v>1.57</v>
      </c>
      <c r="N126">
        <v>0.43</v>
      </c>
      <c r="O126">
        <v>1.46</v>
      </c>
      <c r="P126">
        <v>1.53</v>
      </c>
      <c r="Q126">
        <v>0.95</v>
      </c>
      <c r="R126">
        <v>1.94</v>
      </c>
      <c r="S126">
        <v>2.85</v>
      </c>
      <c r="T126">
        <v>1.73</v>
      </c>
      <c r="U126">
        <v>0.31</v>
      </c>
      <c r="V126">
        <v>1.83</v>
      </c>
      <c r="W126">
        <v>0.13</v>
      </c>
      <c r="X126">
        <v>1.9</v>
      </c>
      <c r="Y126">
        <v>0</v>
      </c>
      <c r="Z126">
        <v>1.38</v>
      </c>
      <c r="AA126">
        <v>1.78</v>
      </c>
      <c r="AB126">
        <v>0.24</v>
      </c>
      <c r="AC126">
        <v>0.03</v>
      </c>
      <c r="AE126" s="36">
        <f>IF(ISNUMBER(MATCH(A126,Lookup!H:H,0)),0,IF(ISNUMBER(MATCH(A126,Lookup!G:G,0)),0,1))</f>
        <v>0</v>
      </c>
    </row>
    <row r="127" spans="1:31" x14ac:dyDescent="0.3">
      <c r="A127" t="s">
        <v>606</v>
      </c>
      <c r="B127" t="s">
        <v>535</v>
      </c>
      <c r="C127" t="s">
        <v>534</v>
      </c>
      <c r="D127" t="s">
        <v>437</v>
      </c>
      <c r="E127">
        <v>95</v>
      </c>
      <c r="F127">
        <v>0.06</v>
      </c>
      <c r="G127">
        <v>0.04</v>
      </c>
      <c r="H127">
        <v>0.47</v>
      </c>
      <c r="I127">
        <v>0.13</v>
      </c>
      <c r="J127">
        <v>0.24</v>
      </c>
      <c r="K127">
        <v>28.41</v>
      </c>
      <c r="L127">
        <v>36.770000000000003</v>
      </c>
      <c r="M127">
        <v>0.14000000000000001</v>
      </c>
      <c r="N127">
        <v>0.01</v>
      </c>
      <c r="O127">
        <v>2.9</v>
      </c>
      <c r="P127">
        <v>0.23</v>
      </c>
      <c r="Q127">
        <v>0.18</v>
      </c>
      <c r="R127">
        <v>1.3</v>
      </c>
      <c r="S127">
        <v>1.22</v>
      </c>
      <c r="T127">
        <v>0.69</v>
      </c>
      <c r="U127">
        <v>1.07</v>
      </c>
      <c r="V127">
        <v>5.03</v>
      </c>
      <c r="W127">
        <v>0.08</v>
      </c>
      <c r="X127">
        <v>2.2599999999999998</v>
      </c>
      <c r="Y127">
        <v>0</v>
      </c>
      <c r="Z127">
        <v>0.35</v>
      </c>
      <c r="AA127">
        <v>0.96</v>
      </c>
      <c r="AB127">
        <v>0.13</v>
      </c>
      <c r="AC127">
        <v>0.01</v>
      </c>
      <c r="AE127" s="36">
        <f>IF(ISNUMBER(MATCH(A127,Lookup!H:H,0)),0,IF(ISNUMBER(MATCH(A127,Lookup!G:G,0)),0,1))</f>
        <v>0</v>
      </c>
    </row>
    <row r="128" spans="1:31" x14ac:dyDescent="0.3">
      <c r="A128" t="s">
        <v>686</v>
      </c>
      <c r="B128" t="s">
        <v>534</v>
      </c>
      <c r="C128" t="s">
        <v>535</v>
      </c>
      <c r="D128" t="s">
        <v>436</v>
      </c>
      <c r="E128">
        <v>95</v>
      </c>
      <c r="F128">
        <v>0.06</v>
      </c>
      <c r="G128">
        <v>0.03</v>
      </c>
      <c r="H128">
        <v>0.67</v>
      </c>
      <c r="I128">
        <v>0.19</v>
      </c>
      <c r="J128">
        <v>0.21</v>
      </c>
      <c r="K128">
        <v>55.55</v>
      </c>
      <c r="L128">
        <v>64.66</v>
      </c>
      <c r="M128">
        <v>0.13</v>
      </c>
      <c r="N128">
        <v>0.04</v>
      </c>
      <c r="O128">
        <v>2.71</v>
      </c>
      <c r="P128">
        <v>0.27</v>
      </c>
      <c r="Q128">
        <v>0.3</v>
      </c>
      <c r="R128">
        <v>1.73</v>
      </c>
      <c r="S128">
        <v>1.96</v>
      </c>
      <c r="T128">
        <v>1.2</v>
      </c>
      <c r="U128">
        <v>0.72</v>
      </c>
      <c r="V128">
        <v>3.4</v>
      </c>
      <c r="W128">
        <v>0.33</v>
      </c>
      <c r="X128">
        <v>1.1399999999999999</v>
      </c>
      <c r="Y128">
        <v>0</v>
      </c>
      <c r="Z128">
        <v>0.48</v>
      </c>
      <c r="AA128">
        <v>1.02</v>
      </c>
      <c r="AB128">
        <v>0.09</v>
      </c>
      <c r="AC128">
        <v>0.01</v>
      </c>
      <c r="AE128" s="36">
        <f>IF(ISNUMBER(MATCH(A128,Lookup!H:H,0)),0,IF(ISNUMBER(MATCH(A128,Lookup!G:G,0)),0,1))</f>
        <v>0</v>
      </c>
    </row>
    <row r="129" spans="1:31" x14ac:dyDescent="0.3">
      <c r="A129" t="s">
        <v>610</v>
      </c>
      <c r="B129" t="s">
        <v>534</v>
      </c>
      <c r="C129" t="s">
        <v>535</v>
      </c>
      <c r="D129" t="s">
        <v>437</v>
      </c>
      <c r="E129">
        <v>95</v>
      </c>
      <c r="F129">
        <v>0.06</v>
      </c>
      <c r="G129">
        <v>0.03</v>
      </c>
      <c r="H129">
        <v>0.66</v>
      </c>
      <c r="I129">
        <v>0.27</v>
      </c>
      <c r="J129">
        <v>0.18</v>
      </c>
      <c r="K129">
        <v>60.81</v>
      </c>
      <c r="L129">
        <v>70.430000000000007</v>
      </c>
      <c r="M129">
        <v>0.1</v>
      </c>
      <c r="N129">
        <v>0.01</v>
      </c>
      <c r="O129">
        <v>3.75</v>
      </c>
      <c r="P129">
        <v>0.25</v>
      </c>
      <c r="Q129">
        <v>0.14000000000000001</v>
      </c>
      <c r="R129">
        <v>1.93</v>
      </c>
      <c r="S129">
        <v>2.14</v>
      </c>
      <c r="T129">
        <v>1.41</v>
      </c>
      <c r="U129">
        <v>0.9</v>
      </c>
      <c r="V129">
        <v>3.22</v>
      </c>
      <c r="W129">
        <v>0.33</v>
      </c>
      <c r="X129">
        <v>1.1399999999999999</v>
      </c>
      <c r="Y129">
        <v>0</v>
      </c>
      <c r="Z129">
        <v>0.88</v>
      </c>
      <c r="AA129">
        <v>0.93</v>
      </c>
      <c r="AB129">
        <v>0.11</v>
      </c>
      <c r="AC129">
        <v>0.02</v>
      </c>
      <c r="AE129" s="36">
        <f>IF(ISNUMBER(MATCH(A129,Lookup!H:H,0)),0,IF(ISNUMBER(MATCH(A129,Lookup!G:G,0)),0,1))</f>
        <v>0</v>
      </c>
    </row>
    <row r="130" spans="1:31" x14ac:dyDescent="0.3">
      <c r="A130" t="s">
        <v>654</v>
      </c>
      <c r="B130" t="s">
        <v>432</v>
      </c>
      <c r="C130" t="s">
        <v>424</v>
      </c>
      <c r="D130" t="s">
        <v>437</v>
      </c>
      <c r="E130">
        <v>95</v>
      </c>
      <c r="F130">
        <v>0.06</v>
      </c>
      <c r="G130">
        <v>0.02</v>
      </c>
      <c r="H130">
        <v>0.68</v>
      </c>
      <c r="I130">
        <v>0.23</v>
      </c>
      <c r="J130">
        <v>0.26</v>
      </c>
      <c r="K130">
        <v>78.45</v>
      </c>
      <c r="L130">
        <v>87.76</v>
      </c>
      <c r="M130">
        <v>0.2</v>
      </c>
      <c r="N130">
        <v>0.02</v>
      </c>
      <c r="O130">
        <v>3.12</v>
      </c>
      <c r="P130">
        <v>0.19</v>
      </c>
      <c r="Q130">
        <v>0.13</v>
      </c>
      <c r="R130">
        <v>1.63</v>
      </c>
      <c r="S130">
        <v>1.32</v>
      </c>
      <c r="T130">
        <v>0.75</v>
      </c>
      <c r="U130">
        <v>0.97</v>
      </c>
      <c r="V130">
        <v>4.91</v>
      </c>
      <c r="W130">
        <v>0.4</v>
      </c>
      <c r="X130">
        <v>0.95</v>
      </c>
      <c r="Y130">
        <v>0</v>
      </c>
      <c r="Z130">
        <v>0.76</v>
      </c>
      <c r="AA130">
        <v>1.0900000000000001</v>
      </c>
      <c r="AB130">
        <v>0.17</v>
      </c>
      <c r="AC130">
        <v>0.03</v>
      </c>
      <c r="AE130" s="36">
        <f>IF(ISNUMBER(MATCH(A130,Lookup!H:H,0)),0,IF(ISNUMBER(MATCH(A130,Lookup!G:G,0)),0,1))</f>
        <v>0</v>
      </c>
    </row>
    <row r="131" spans="1:31" x14ac:dyDescent="0.3">
      <c r="A131" t="s">
        <v>275</v>
      </c>
      <c r="B131" t="s">
        <v>688</v>
      </c>
      <c r="C131" t="s">
        <v>431</v>
      </c>
      <c r="D131" t="s">
        <v>437</v>
      </c>
      <c r="E131">
        <v>95</v>
      </c>
      <c r="F131">
        <v>0.06</v>
      </c>
      <c r="G131">
        <v>0.02</v>
      </c>
      <c r="H131">
        <v>0.66</v>
      </c>
      <c r="I131">
        <v>0.21</v>
      </c>
      <c r="J131">
        <v>0.26</v>
      </c>
      <c r="K131">
        <v>38.74</v>
      </c>
      <c r="L131">
        <v>49.23</v>
      </c>
      <c r="M131">
        <v>0.15</v>
      </c>
      <c r="N131">
        <v>0.03</v>
      </c>
      <c r="O131">
        <v>3.89</v>
      </c>
      <c r="P131">
        <v>0.23</v>
      </c>
      <c r="Q131">
        <v>0.12</v>
      </c>
      <c r="R131">
        <v>1.42</v>
      </c>
      <c r="S131">
        <v>1.43</v>
      </c>
      <c r="T131">
        <v>0.72</v>
      </c>
      <c r="U131">
        <v>1.25</v>
      </c>
      <c r="V131">
        <v>4.99</v>
      </c>
      <c r="W131">
        <v>0.24</v>
      </c>
      <c r="X131">
        <v>1.42</v>
      </c>
      <c r="Y131">
        <v>0</v>
      </c>
      <c r="Z131">
        <v>0.7</v>
      </c>
      <c r="AA131">
        <v>0.69</v>
      </c>
      <c r="AB131">
        <v>0.09</v>
      </c>
      <c r="AC131">
        <v>0</v>
      </c>
      <c r="AE131" s="36">
        <f>IF(ISNUMBER(MATCH(A131,Lookup!H:H,0)),0,IF(ISNUMBER(MATCH(A131,Lookup!G:G,0)),0,1))</f>
        <v>0</v>
      </c>
    </row>
    <row r="132" spans="1:31" x14ac:dyDescent="0.3">
      <c r="A132" t="s">
        <v>175</v>
      </c>
      <c r="B132" t="s">
        <v>688</v>
      </c>
      <c r="C132" t="s">
        <v>431</v>
      </c>
      <c r="D132" t="s">
        <v>437</v>
      </c>
      <c r="E132">
        <v>95</v>
      </c>
      <c r="F132">
        <v>0.06</v>
      </c>
      <c r="G132">
        <v>0.02</v>
      </c>
      <c r="H132">
        <v>0.64</v>
      </c>
      <c r="I132">
        <v>0.19</v>
      </c>
      <c r="J132">
        <v>0.34</v>
      </c>
      <c r="K132">
        <v>37.79</v>
      </c>
      <c r="L132">
        <v>48.21</v>
      </c>
      <c r="M132">
        <v>0.21</v>
      </c>
      <c r="N132">
        <v>0.04</v>
      </c>
      <c r="O132">
        <v>4.34</v>
      </c>
      <c r="P132">
        <v>0.31</v>
      </c>
      <c r="Q132">
        <v>0.15</v>
      </c>
      <c r="R132">
        <v>1.31</v>
      </c>
      <c r="S132">
        <v>1.73</v>
      </c>
      <c r="T132">
        <v>0.97</v>
      </c>
      <c r="U132">
        <v>1.1100000000000001</v>
      </c>
      <c r="V132">
        <v>4.79</v>
      </c>
      <c r="W132">
        <v>0.24</v>
      </c>
      <c r="X132">
        <v>1.42</v>
      </c>
      <c r="Y132">
        <v>0</v>
      </c>
      <c r="Z132">
        <v>0.77</v>
      </c>
      <c r="AA132">
        <v>0.8</v>
      </c>
      <c r="AB132">
        <v>0.17</v>
      </c>
      <c r="AC132">
        <v>0</v>
      </c>
      <c r="AE132" s="36">
        <f>IF(ISNUMBER(MATCH(A132,Lookup!H:H,0)),0,IF(ISNUMBER(MATCH(A132,Lookup!G:G,0)),0,1))</f>
        <v>0</v>
      </c>
    </row>
    <row r="133" spans="1:31" x14ac:dyDescent="0.3">
      <c r="A133" t="s">
        <v>259</v>
      </c>
      <c r="B133" t="s">
        <v>428</v>
      </c>
      <c r="C133" t="s">
        <v>434</v>
      </c>
      <c r="D133" t="s">
        <v>436</v>
      </c>
      <c r="E133">
        <v>95</v>
      </c>
      <c r="F133">
        <v>0.06</v>
      </c>
      <c r="G133">
        <v>0.02</v>
      </c>
      <c r="H133">
        <v>0.57999999999999996</v>
      </c>
      <c r="I133">
        <v>0.11</v>
      </c>
      <c r="J133">
        <v>0.26</v>
      </c>
      <c r="K133">
        <v>80.209999999999994</v>
      </c>
      <c r="L133">
        <v>90.58</v>
      </c>
      <c r="M133">
        <v>0.09</v>
      </c>
      <c r="N133">
        <v>0.01</v>
      </c>
      <c r="O133">
        <v>3.21</v>
      </c>
      <c r="P133">
        <v>0.25</v>
      </c>
      <c r="Q133">
        <v>0.2</v>
      </c>
      <c r="R133">
        <v>1.76</v>
      </c>
      <c r="S133">
        <v>2.09</v>
      </c>
      <c r="T133">
        <v>1.17</v>
      </c>
      <c r="U133">
        <v>0.62</v>
      </c>
      <c r="V133">
        <v>4.01</v>
      </c>
      <c r="W133">
        <v>0.48</v>
      </c>
      <c r="X133">
        <v>0.76</v>
      </c>
      <c r="Y133">
        <v>0</v>
      </c>
      <c r="Z133">
        <v>0.74</v>
      </c>
      <c r="AA133">
        <v>1.32</v>
      </c>
      <c r="AB133">
        <v>0.21</v>
      </c>
      <c r="AC133">
        <v>0.01</v>
      </c>
      <c r="AE133" s="36">
        <f>IF(ISNUMBER(MATCH(A133,Lookup!H:H,0)),0,IF(ISNUMBER(MATCH(A133,Lookup!G:G,0)),0,1))</f>
        <v>0</v>
      </c>
    </row>
    <row r="134" spans="1:31" x14ac:dyDescent="0.3">
      <c r="A134" t="s">
        <v>766</v>
      </c>
      <c r="B134" t="s">
        <v>428</v>
      </c>
      <c r="C134" t="s">
        <v>434</v>
      </c>
      <c r="D134" t="s">
        <v>437</v>
      </c>
      <c r="E134">
        <v>95</v>
      </c>
      <c r="F134">
        <v>0.06</v>
      </c>
      <c r="G134">
        <v>0.02</v>
      </c>
      <c r="H134">
        <v>0.56999999999999995</v>
      </c>
      <c r="I134">
        <v>0.1</v>
      </c>
      <c r="J134">
        <v>0.28999999999999998</v>
      </c>
      <c r="K134">
        <v>78.89</v>
      </c>
      <c r="L134">
        <v>89.72</v>
      </c>
      <c r="M134">
        <v>0.08</v>
      </c>
      <c r="N134">
        <v>0.01</v>
      </c>
      <c r="O134">
        <v>4.25</v>
      </c>
      <c r="P134">
        <v>0.17</v>
      </c>
      <c r="Q134">
        <v>0.11</v>
      </c>
      <c r="R134">
        <v>1.6</v>
      </c>
      <c r="S134">
        <v>1.57</v>
      </c>
      <c r="T134">
        <v>0.91</v>
      </c>
      <c r="U134">
        <v>0.51</v>
      </c>
      <c r="V134">
        <v>4.1500000000000004</v>
      </c>
      <c r="W134">
        <v>0.48</v>
      </c>
      <c r="X134">
        <v>0.76</v>
      </c>
      <c r="Y134">
        <v>0</v>
      </c>
      <c r="Z134">
        <v>0.48</v>
      </c>
      <c r="AA134">
        <v>1.04</v>
      </c>
      <c r="AB134">
        <v>0.12</v>
      </c>
      <c r="AC134">
        <v>0.01</v>
      </c>
      <c r="AE134" s="36">
        <f>IF(ISNUMBER(MATCH(A134,Lookup!H:H,0)),0,IF(ISNUMBER(MATCH(A134,Lookup!G:G,0)),0,1))</f>
        <v>0</v>
      </c>
    </row>
    <row r="135" spans="1:31" x14ac:dyDescent="0.3">
      <c r="A135" t="s">
        <v>110</v>
      </c>
      <c r="B135" t="s">
        <v>420</v>
      </c>
      <c r="C135" t="s">
        <v>426</v>
      </c>
      <c r="D135" t="s">
        <v>437</v>
      </c>
      <c r="E135">
        <v>95</v>
      </c>
      <c r="F135">
        <v>0.06</v>
      </c>
      <c r="G135">
        <v>0.01</v>
      </c>
      <c r="H135">
        <v>0.8</v>
      </c>
      <c r="I135">
        <v>0.22</v>
      </c>
      <c r="J135">
        <v>0.24</v>
      </c>
      <c r="K135">
        <v>67.819999999999993</v>
      </c>
      <c r="L135">
        <v>78.52</v>
      </c>
      <c r="M135">
        <v>0.28999999999999998</v>
      </c>
      <c r="N135">
        <v>0.06</v>
      </c>
      <c r="O135">
        <v>3.49</v>
      </c>
      <c r="P135">
        <v>0.28000000000000003</v>
      </c>
      <c r="Q135">
        <v>0.22</v>
      </c>
      <c r="R135">
        <v>1.49</v>
      </c>
      <c r="S135">
        <v>1.45</v>
      </c>
      <c r="T135">
        <v>0.76</v>
      </c>
      <c r="U135">
        <v>1.06</v>
      </c>
      <c r="V135">
        <v>4.4400000000000004</v>
      </c>
      <c r="W135">
        <v>0.34</v>
      </c>
      <c r="X135">
        <v>1.1100000000000001</v>
      </c>
      <c r="Y135">
        <v>0</v>
      </c>
      <c r="Z135">
        <v>0.48</v>
      </c>
      <c r="AA135">
        <v>1.1499999999999999</v>
      </c>
      <c r="AB135">
        <v>0.15</v>
      </c>
      <c r="AC135">
        <v>0.01</v>
      </c>
      <c r="AE135" s="36">
        <f>IF(ISNUMBER(MATCH(A135,Lookup!H:H,0)),0,IF(ISNUMBER(MATCH(A135,Lookup!G:G,0)),0,1))</f>
        <v>0</v>
      </c>
    </row>
    <row r="136" spans="1:31" x14ac:dyDescent="0.3">
      <c r="A136" t="s">
        <v>318</v>
      </c>
      <c r="B136" t="s">
        <v>426</v>
      </c>
      <c r="C136" t="s">
        <v>420</v>
      </c>
      <c r="D136" t="s">
        <v>437</v>
      </c>
      <c r="E136">
        <v>95</v>
      </c>
      <c r="F136">
        <v>0.06</v>
      </c>
      <c r="G136">
        <v>0</v>
      </c>
      <c r="H136">
        <v>0.78</v>
      </c>
      <c r="I136">
        <v>0.23</v>
      </c>
      <c r="J136">
        <v>0.21</v>
      </c>
      <c r="K136">
        <v>65.44</v>
      </c>
      <c r="L136">
        <v>78.510000000000005</v>
      </c>
      <c r="M136">
        <v>0.23</v>
      </c>
      <c r="N136">
        <v>0.03</v>
      </c>
      <c r="O136">
        <v>3.22</v>
      </c>
      <c r="P136">
        <v>0.47</v>
      </c>
      <c r="Q136">
        <v>0.22</v>
      </c>
      <c r="R136">
        <v>1.93</v>
      </c>
      <c r="S136">
        <v>1.5</v>
      </c>
      <c r="T136">
        <v>0.82</v>
      </c>
      <c r="U136">
        <v>0.95</v>
      </c>
      <c r="V136">
        <v>4.82</v>
      </c>
      <c r="W136">
        <v>0.13</v>
      </c>
      <c r="X136">
        <v>1.9</v>
      </c>
      <c r="Y136">
        <v>0</v>
      </c>
      <c r="Z136">
        <v>0.67</v>
      </c>
      <c r="AA136">
        <v>1.1399999999999999</v>
      </c>
      <c r="AB136">
        <v>0.24</v>
      </c>
      <c r="AC136">
        <v>0.03</v>
      </c>
      <c r="AE136" s="36">
        <f>IF(ISNUMBER(MATCH(A136,Lookup!H:H,0)),0,IF(ISNUMBER(MATCH(A136,Lookup!G:G,0)),0,1))</f>
        <v>0</v>
      </c>
    </row>
    <row r="137" spans="1:31" x14ac:dyDescent="0.3">
      <c r="A137" t="s">
        <v>354</v>
      </c>
      <c r="B137" t="s">
        <v>429</v>
      </c>
      <c r="C137" t="s">
        <v>423</v>
      </c>
      <c r="D137" t="s">
        <v>437</v>
      </c>
      <c r="E137">
        <v>95</v>
      </c>
      <c r="F137">
        <v>0.05</v>
      </c>
      <c r="G137">
        <v>0.18</v>
      </c>
      <c r="H137">
        <v>0.97</v>
      </c>
      <c r="I137">
        <v>0.34</v>
      </c>
      <c r="J137">
        <v>1.1499999999999999</v>
      </c>
      <c r="K137">
        <v>52.43</v>
      </c>
      <c r="L137">
        <v>68.849999999999994</v>
      </c>
      <c r="M137">
        <v>4.58</v>
      </c>
      <c r="N137">
        <v>0.98</v>
      </c>
      <c r="O137">
        <v>4.1500000000000004</v>
      </c>
      <c r="P137">
        <v>1.21</v>
      </c>
      <c r="Q137">
        <v>0.88</v>
      </c>
      <c r="R137">
        <v>2.91</v>
      </c>
      <c r="S137">
        <v>4.33</v>
      </c>
      <c r="T137">
        <v>2.71</v>
      </c>
      <c r="U137">
        <v>0.66</v>
      </c>
      <c r="V137">
        <v>3.33</v>
      </c>
      <c r="W137">
        <v>0.15</v>
      </c>
      <c r="X137">
        <v>1.81</v>
      </c>
      <c r="Y137">
        <v>0</v>
      </c>
      <c r="Z137">
        <v>1.9</v>
      </c>
      <c r="AA137">
        <v>1.72</v>
      </c>
      <c r="AB137">
        <v>0.17</v>
      </c>
      <c r="AC137">
        <v>0</v>
      </c>
      <c r="AE137" s="36">
        <f>IF(ISNUMBER(MATCH(A137,Lookup!H:H,0)),0,IF(ISNUMBER(MATCH(A137,Lookup!G:G,0)),0,1))</f>
        <v>0</v>
      </c>
    </row>
    <row r="138" spans="1:31" x14ac:dyDescent="0.3">
      <c r="A138" t="s">
        <v>92</v>
      </c>
      <c r="B138" t="s">
        <v>420</v>
      </c>
      <c r="C138" t="s">
        <v>426</v>
      </c>
      <c r="D138" t="s">
        <v>435</v>
      </c>
      <c r="E138">
        <v>95</v>
      </c>
      <c r="F138">
        <v>0.05</v>
      </c>
      <c r="G138">
        <v>0.11</v>
      </c>
      <c r="H138">
        <v>1</v>
      </c>
      <c r="I138">
        <v>0.27</v>
      </c>
      <c r="J138">
        <v>0.73</v>
      </c>
      <c r="K138">
        <v>76.400000000000006</v>
      </c>
      <c r="L138">
        <v>86.32</v>
      </c>
      <c r="M138">
        <v>0.75</v>
      </c>
      <c r="N138">
        <v>0.15</v>
      </c>
      <c r="O138">
        <v>1.73</v>
      </c>
      <c r="P138">
        <v>0.84</v>
      </c>
      <c r="Q138">
        <v>0.8</v>
      </c>
      <c r="R138">
        <v>1.86</v>
      </c>
      <c r="S138">
        <v>2.41</v>
      </c>
      <c r="T138">
        <v>1.19</v>
      </c>
      <c r="U138">
        <v>0.23</v>
      </c>
      <c r="V138">
        <v>1.41</v>
      </c>
      <c r="W138">
        <v>0.34</v>
      </c>
      <c r="X138">
        <v>1.1100000000000001</v>
      </c>
      <c r="Y138">
        <v>0</v>
      </c>
      <c r="Z138">
        <v>1.34</v>
      </c>
      <c r="AA138">
        <v>1.68</v>
      </c>
      <c r="AB138">
        <v>0.22</v>
      </c>
      <c r="AC138">
        <v>0.03</v>
      </c>
      <c r="AE138" s="36">
        <f>IF(ISNUMBER(MATCH(A138,Lookup!H:H,0)),0,IF(ISNUMBER(MATCH(A138,Lookup!G:G,0)),0,1))</f>
        <v>0</v>
      </c>
    </row>
    <row r="139" spans="1:31" x14ac:dyDescent="0.3">
      <c r="A139" t="s">
        <v>217</v>
      </c>
      <c r="B139" t="s">
        <v>432</v>
      </c>
      <c r="C139" t="s">
        <v>424</v>
      </c>
      <c r="D139" t="s">
        <v>437</v>
      </c>
      <c r="E139">
        <v>95</v>
      </c>
      <c r="F139">
        <v>0.05</v>
      </c>
      <c r="G139">
        <v>0.1</v>
      </c>
      <c r="H139">
        <v>1.18</v>
      </c>
      <c r="I139">
        <v>0.4</v>
      </c>
      <c r="J139">
        <v>1.47</v>
      </c>
      <c r="K139">
        <v>58.58</v>
      </c>
      <c r="L139">
        <v>69.14</v>
      </c>
      <c r="M139">
        <v>5.36</v>
      </c>
      <c r="N139">
        <v>1.1499999999999999</v>
      </c>
      <c r="O139">
        <v>2.17</v>
      </c>
      <c r="P139">
        <v>0.93</v>
      </c>
      <c r="Q139">
        <v>0.71</v>
      </c>
      <c r="R139">
        <v>1.3</v>
      </c>
      <c r="S139">
        <v>2.91</v>
      </c>
      <c r="T139">
        <v>1.77</v>
      </c>
      <c r="U139">
        <v>0.64</v>
      </c>
      <c r="V139">
        <v>2.83</v>
      </c>
      <c r="W139">
        <v>0.4</v>
      </c>
      <c r="X139">
        <v>0.95</v>
      </c>
      <c r="Y139">
        <v>0</v>
      </c>
      <c r="Z139">
        <v>1.03</v>
      </c>
      <c r="AA139">
        <v>1.7</v>
      </c>
      <c r="AB139">
        <v>0.19</v>
      </c>
      <c r="AC139">
        <v>0</v>
      </c>
      <c r="AE139" s="36">
        <f>IF(ISNUMBER(MATCH(A139,Lookup!H:H,0)),0,IF(ISNUMBER(MATCH(A139,Lookup!G:G,0)),0,1))</f>
        <v>0</v>
      </c>
    </row>
    <row r="140" spans="1:31" x14ac:dyDescent="0.3">
      <c r="A140" t="s">
        <v>671</v>
      </c>
      <c r="B140" t="s">
        <v>536</v>
      </c>
      <c r="C140" t="s">
        <v>422</v>
      </c>
      <c r="D140" t="s">
        <v>435</v>
      </c>
      <c r="E140">
        <v>95</v>
      </c>
      <c r="F140">
        <v>0.05</v>
      </c>
      <c r="G140">
        <v>0.08</v>
      </c>
      <c r="H140">
        <v>1.34</v>
      </c>
      <c r="I140">
        <v>0.3</v>
      </c>
      <c r="J140">
        <v>1.1299999999999999</v>
      </c>
      <c r="K140">
        <v>50.83</v>
      </c>
      <c r="L140">
        <v>59.12</v>
      </c>
      <c r="M140">
        <v>1.47</v>
      </c>
      <c r="N140">
        <v>0.35</v>
      </c>
      <c r="O140">
        <v>1.65</v>
      </c>
      <c r="P140">
        <v>2.2400000000000002</v>
      </c>
      <c r="Q140">
        <v>1.32</v>
      </c>
      <c r="R140">
        <v>1.74</v>
      </c>
      <c r="S140">
        <v>2.73</v>
      </c>
      <c r="T140">
        <v>1.41</v>
      </c>
      <c r="U140">
        <v>0.19</v>
      </c>
      <c r="V140">
        <v>0.62</v>
      </c>
      <c r="W140">
        <v>0.25</v>
      </c>
      <c r="X140">
        <v>1.39</v>
      </c>
      <c r="Y140">
        <v>0</v>
      </c>
      <c r="Z140">
        <v>1.06</v>
      </c>
      <c r="AA140">
        <v>1.51</v>
      </c>
      <c r="AB140">
        <v>0.23</v>
      </c>
      <c r="AC140">
        <v>0</v>
      </c>
      <c r="AE140" s="36">
        <f>IF(ISNUMBER(MATCH(A140,Lookup!H:H,0)),0,IF(ISNUMBER(MATCH(A140,Lookup!G:G,0)),0,1))</f>
        <v>0</v>
      </c>
    </row>
    <row r="141" spans="1:31" x14ac:dyDescent="0.3">
      <c r="A141" t="s">
        <v>279</v>
      </c>
      <c r="B141" t="s">
        <v>433</v>
      </c>
      <c r="C141" t="s">
        <v>417</v>
      </c>
      <c r="D141" t="s">
        <v>427</v>
      </c>
      <c r="E141">
        <v>95</v>
      </c>
      <c r="F141">
        <v>0.05</v>
      </c>
      <c r="G141">
        <v>0.08</v>
      </c>
      <c r="H141">
        <v>1.02</v>
      </c>
      <c r="I141">
        <v>0.31</v>
      </c>
      <c r="J141">
        <v>1.36</v>
      </c>
      <c r="K141">
        <v>33.93</v>
      </c>
      <c r="L141">
        <v>42.39</v>
      </c>
      <c r="M141">
        <v>4.22</v>
      </c>
      <c r="N141">
        <v>0.92</v>
      </c>
      <c r="O141">
        <v>0.35</v>
      </c>
      <c r="P141">
        <v>2.74</v>
      </c>
      <c r="Q141">
        <v>1.79</v>
      </c>
      <c r="R141">
        <v>0.95</v>
      </c>
      <c r="S141">
        <v>2.4700000000000002</v>
      </c>
      <c r="T141">
        <v>1.37</v>
      </c>
      <c r="U141">
        <v>0.11</v>
      </c>
      <c r="V141">
        <v>1.24</v>
      </c>
      <c r="W141">
        <v>0.1</v>
      </c>
      <c r="X141">
        <v>2.09</v>
      </c>
      <c r="Y141">
        <v>0</v>
      </c>
      <c r="Z141">
        <v>1.56</v>
      </c>
      <c r="AA141">
        <v>1.04</v>
      </c>
      <c r="AB141">
        <v>0.02</v>
      </c>
      <c r="AC141">
        <v>0</v>
      </c>
      <c r="AE141" s="36">
        <f>IF(ISNUMBER(MATCH(A141,Lookup!H:H,0)),0,IF(ISNUMBER(MATCH(A141,Lookup!G:G,0)),0,1))</f>
        <v>0</v>
      </c>
    </row>
    <row r="142" spans="1:31" x14ac:dyDescent="0.3">
      <c r="A142" t="s">
        <v>656</v>
      </c>
      <c r="B142" t="s">
        <v>418</v>
      </c>
      <c r="C142" t="s">
        <v>537</v>
      </c>
      <c r="D142" t="s">
        <v>435</v>
      </c>
      <c r="E142">
        <v>95</v>
      </c>
      <c r="F142">
        <v>0.05</v>
      </c>
      <c r="G142">
        <v>0.08</v>
      </c>
      <c r="H142">
        <v>0.82</v>
      </c>
      <c r="I142">
        <v>0.23</v>
      </c>
      <c r="J142">
        <v>1.23</v>
      </c>
      <c r="K142">
        <v>84.27</v>
      </c>
      <c r="L142">
        <v>96.07</v>
      </c>
      <c r="M142">
        <v>0.5</v>
      </c>
      <c r="N142">
        <v>0.09</v>
      </c>
      <c r="O142">
        <v>1.61</v>
      </c>
      <c r="P142">
        <v>1.72</v>
      </c>
      <c r="Q142">
        <v>1.71</v>
      </c>
      <c r="R142">
        <v>1.52</v>
      </c>
      <c r="S142">
        <v>3.24</v>
      </c>
      <c r="T142">
        <v>1.7</v>
      </c>
      <c r="U142">
        <v>0.44</v>
      </c>
      <c r="V142">
        <v>1.19</v>
      </c>
      <c r="W142">
        <v>0.21</v>
      </c>
      <c r="X142">
        <v>1.53</v>
      </c>
      <c r="Y142">
        <v>0</v>
      </c>
      <c r="Z142">
        <v>1.56</v>
      </c>
      <c r="AA142">
        <v>2.1</v>
      </c>
      <c r="AB142">
        <v>0.27</v>
      </c>
      <c r="AC142">
        <v>0.02</v>
      </c>
      <c r="AE142" s="36">
        <f>IF(ISNUMBER(MATCH(A142,Lookup!H:H,0)),0,IF(ISNUMBER(MATCH(A142,Lookup!G:G,0)),0,1))</f>
        <v>0</v>
      </c>
    </row>
    <row r="143" spans="1:31" x14ac:dyDescent="0.3">
      <c r="A143" t="s">
        <v>183</v>
      </c>
      <c r="B143" t="s">
        <v>432</v>
      </c>
      <c r="C143" t="s">
        <v>424</v>
      </c>
      <c r="D143" t="s">
        <v>437</v>
      </c>
      <c r="E143">
        <v>95</v>
      </c>
      <c r="F143">
        <v>0.05</v>
      </c>
      <c r="G143">
        <v>0.06</v>
      </c>
      <c r="H143">
        <v>0.62</v>
      </c>
      <c r="I143">
        <v>0.23</v>
      </c>
      <c r="J143">
        <v>0.59</v>
      </c>
      <c r="K143">
        <v>73.099999999999994</v>
      </c>
      <c r="L143">
        <v>84.35</v>
      </c>
      <c r="M143">
        <v>0.68</v>
      </c>
      <c r="N143">
        <v>0.08</v>
      </c>
      <c r="O143">
        <v>3.49</v>
      </c>
      <c r="P143">
        <v>0.28000000000000003</v>
      </c>
      <c r="Q143">
        <v>0.21</v>
      </c>
      <c r="R143">
        <v>1.47</v>
      </c>
      <c r="S143">
        <v>1.94</v>
      </c>
      <c r="T143">
        <v>1.08</v>
      </c>
      <c r="U143">
        <v>0.86</v>
      </c>
      <c r="V143">
        <v>4.41</v>
      </c>
      <c r="W143">
        <v>0.4</v>
      </c>
      <c r="X143">
        <v>0.95</v>
      </c>
      <c r="Y143">
        <v>0</v>
      </c>
      <c r="Z143">
        <v>0.68</v>
      </c>
      <c r="AA143">
        <v>1.48</v>
      </c>
      <c r="AB143">
        <v>0.15</v>
      </c>
      <c r="AC143">
        <v>0.02</v>
      </c>
      <c r="AE143" s="36">
        <f>IF(ISNUMBER(MATCH(A143,Lookup!H:H,0)),0,IF(ISNUMBER(MATCH(A143,Lookup!G:G,0)),0,1))</f>
        <v>0</v>
      </c>
    </row>
    <row r="144" spans="1:31" x14ac:dyDescent="0.3">
      <c r="A144" t="s">
        <v>611</v>
      </c>
      <c r="B144" t="s">
        <v>534</v>
      </c>
      <c r="C144" t="s">
        <v>535</v>
      </c>
      <c r="D144" t="s">
        <v>435</v>
      </c>
      <c r="E144">
        <v>95</v>
      </c>
      <c r="F144">
        <v>0.05</v>
      </c>
      <c r="G144">
        <v>0.04</v>
      </c>
      <c r="H144">
        <v>0.85</v>
      </c>
      <c r="I144">
        <v>0.26</v>
      </c>
      <c r="J144">
        <v>1.1299999999999999</v>
      </c>
      <c r="K144">
        <v>55.76</v>
      </c>
      <c r="L144">
        <v>64.5</v>
      </c>
      <c r="M144">
        <v>2.29</v>
      </c>
      <c r="N144">
        <v>0.83</v>
      </c>
      <c r="O144">
        <v>1.3</v>
      </c>
      <c r="P144">
        <v>0.89</v>
      </c>
      <c r="Q144">
        <v>0.66</v>
      </c>
      <c r="R144">
        <v>1.71</v>
      </c>
      <c r="S144">
        <v>2.59</v>
      </c>
      <c r="T144">
        <v>1.38</v>
      </c>
      <c r="U144">
        <v>0.38</v>
      </c>
      <c r="V144">
        <v>1.66</v>
      </c>
      <c r="W144">
        <v>0.33</v>
      </c>
      <c r="X144">
        <v>1.1399999999999999</v>
      </c>
      <c r="Y144">
        <v>0</v>
      </c>
      <c r="Z144">
        <v>1.23</v>
      </c>
      <c r="AA144">
        <v>1.65</v>
      </c>
      <c r="AB144">
        <v>0.23</v>
      </c>
      <c r="AC144">
        <v>0</v>
      </c>
      <c r="AE144" s="36">
        <f>IF(ISNUMBER(MATCH(A144,Lookup!H:H,0)),0,IF(ISNUMBER(MATCH(A144,Lookup!G:G,0)),0,1))</f>
        <v>0</v>
      </c>
    </row>
    <row r="145" spans="1:31" x14ac:dyDescent="0.3">
      <c r="A145" t="s">
        <v>444</v>
      </c>
      <c r="B145" t="s">
        <v>432</v>
      </c>
      <c r="C145" t="s">
        <v>424</v>
      </c>
      <c r="D145" t="s">
        <v>437</v>
      </c>
      <c r="E145">
        <v>95</v>
      </c>
      <c r="F145">
        <v>0.05</v>
      </c>
      <c r="G145">
        <v>0.04</v>
      </c>
      <c r="H145">
        <v>0.73</v>
      </c>
      <c r="I145">
        <v>0.32</v>
      </c>
      <c r="J145">
        <v>0.31</v>
      </c>
      <c r="K145">
        <v>75.16</v>
      </c>
      <c r="L145">
        <v>85.51</v>
      </c>
      <c r="M145">
        <v>0.2</v>
      </c>
      <c r="N145">
        <v>0.05</v>
      </c>
      <c r="O145">
        <v>3.33</v>
      </c>
      <c r="P145">
        <v>0.21</v>
      </c>
      <c r="Q145">
        <v>0.14000000000000001</v>
      </c>
      <c r="R145">
        <v>1.32</v>
      </c>
      <c r="S145">
        <v>1.56</v>
      </c>
      <c r="T145">
        <v>1.01</v>
      </c>
      <c r="U145">
        <v>0.97</v>
      </c>
      <c r="V145">
        <v>4.5199999999999996</v>
      </c>
      <c r="W145">
        <v>0.4</v>
      </c>
      <c r="X145">
        <v>0.95</v>
      </c>
      <c r="Y145">
        <v>0</v>
      </c>
      <c r="Z145">
        <v>0.63</v>
      </c>
      <c r="AA145">
        <v>1.29</v>
      </c>
      <c r="AB145">
        <v>0.09</v>
      </c>
      <c r="AC145">
        <v>0.02</v>
      </c>
      <c r="AE145" s="36">
        <f>IF(ISNUMBER(MATCH(A145,Lookup!H:H,0)),0,IF(ISNUMBER(MATCH(A145,Lookup!G:G,0)),0,1))</f>
        <v>0</v>
      </c>
    </row>
    <row r="146" spans="1:31" x14ac:dyDescent="0.3">
      <c r="A146" t="s">
        <v>677</v>
      </c>
      <c r="B146" t="s">
        <v>535</v>
      </c>
      <c r="C146" t="s">
        <v>534</v>
      </c>
      <c r="D146" t="s">
        <v>435</v>
      </c>
      <c r="E146">
        <v>95</v>
      </c>
      <c r="F146">
        <v>0.05</v>
      </c>
      <c r="G146">
        <v>0.03</v>
      </c>
      <c r="H146">
        <v>1.04</v>
      </c>
      <c r="I146">
        <v>0.22</v>
      </c>
      <c r="J146">
        <v>0.88</v>
      </c>
      <c r="K146">
        <v>30.21</v>
      </c>
      <c r="L146">
        <v>37.26</v>
      </c>
      <c r="M146">
        <v>2.0099999999999998</v>
      </c>
      <c r="N146">
        <v>0.38</v>
      </c>
      <c r="O146">
        <v>0.96</v>
      </c>
      <c r="P146">
        <v>0.97</v>
      </c>
      <c r="Q146">
        <v>1.03</v>
      </c>
      <c r="R146">
        <v>1.3</v>
      </c>
      <c r="S146">
        <v>2.48</v>
      </c>
      <c r="T146">
        <v>1.33</v>
      </c>
      <c r="U146">
        <v>0.28999999999999998</v>
      </c>
      <c r="V146">
        <v>1.03</v>
      </c>
      <c r="W146">
        <v>0.08</v>
      </c>
      <c r="X146">
        <v>2.2599999999999998</v>
      </c>
      <c r="Y146">
        <v>0</v>
      </c>
      <c r="Z146">
        <v>1.8</v>
      </c>
      <c r="AA146">
        <v>1.52</v>
      </c>
      <c r="AB146">
        <v>0.32</v>
      </c>
      <c r="AC146">
        <v>0</v>
      </c>
      <c r="AE146" s="36">
        <f>IF(ISNUMBER(MATCH(A146,Lookup!H:H,0)),0,IF(ISNUMBER(MATCH(A146,Lookup!G:G,0)),0,1))</f>
        <v>0</v>
      </c>
    </row>
    <row r="147" spans="1:31" x14ac:dyDescent="0.3">
      <c r="A147" t="s">
        <v>56</v>
      </c>
      <c r="B147" t="s">
        <v>431</v>
      </c>
      <c r="C147" t="s">
        <v>688</v>
      </c>
      <c r="D147" t="s">
        <v>435</v>
      </c>
      <c r="E147">
        <v>95</v>
      </c>
      <c r="F147">
        <v>0.05</v>
      </c>
      <c r="G147">
        <v>0.03</v>
      </c>
      <c r="H147">
        <v>0.79</v>
      </c>
      <c r="I147">
        <v>0.18</v>
      </c>
      <c r="J147">
        <v>1.29</v>
      </c>
      <c r="K147">
        <v>43.38</v>
      </c>
      <c r="L147">
        <v>51.77</v>
      </c>
      <c r="M147">
        <v>3.31</v>
      </c>
      <c r="N147">
        <v>0.81</v>
      </c>
      <c r="O147">
        <v>1.01</v>
      </c>
      <c r="P147">
        <v>1.02</v>
      </c>
      <c r="Q147">
        <v>1.08</v>
      </c>
      <c r="R147">
        <v>0.83</v>
      </c>
      <c r="S147">
        <v>2.06</v>
      </c>
      <c r="T147">
        <v>1</v>
      </c>
      <c r="U147">
        <v>0.22</v>
      </c>
      <c r="V147">
        <v>1.02</v>
      </c>
      <c r="W147">
        <v>0.21</v>
      </c>
      <c r="X147">
        <v>1.53</v>
      </c>
      <c r="Y147">
        <v>0</v>
      </c>
      <c r="Z147">
        <v>0.94</v>
      </c>
      <c r="AA147">
        <v>0.95</v>
      </c>
      <c r="AB147">
        <v>0.08</v>
      </c>
      <c r="AC147">
        <v>0</v>
      </c>
      <c r="AE147" s="36">
        <f>IF(ISNUMBER(MATCH(A147,Lookup!H:H,0)),0,IF(ISNUMBER(MATCH(A147,Lookup!G:G,0)),0,1))</f>
        <v>0</v>
      </c>
    </row>
    <row r="148" spans="1:31" x14ac:dyDescent="0.3">
      <c r="A148" t="s">
        <v>746</v>
      </c>
      <c r="B148" t="s">
        <v>536</v>
      </c>
      <c r="C148" t="s">
        <v>422</v>
      </c>
      <c r="D148" t="s">
        <v>437</v>
      </c>
      <c r="E148">
        <v>95</v>
      </c>
      <c r="F148">
        <v>0.05</v>
      </c>
      <c r="G148">
        <v>0.02</v>
      </c>
      <c r="H148">
        <v>0.5</v>
      </c>
      <c r="I148">
        <v>0.14000000000000001</v>
      </c>
      <c r="J148">
        <v>0.26</v>
      </c>
      <c r="K148">
        <v>57.24</v>
      </c>
      <c r="L148">
        <v>68.02</v>
      </c>
      <c r="M148">
        <v>0.41</v>
      </c>
      <c r="N148">
        <v>7.0000000000000007E-2</v>
      </c>
      <c r="O148">
        <v>3.18</v>
      </c>
      <c r="P148">
        <v>0.28000000000000003</v>
      </c>
      <c r="Q148">
        <v>0.15</v>
      </c>
      <c r="R148">
        <v>1.43</v>
      </c>
      <c r="S148">
        <v>1.2</v>
      </c>
      <c r="T148">
        <v>0.65</v>
      </c>
      <c r="U148">
        <v>0.6</v>
      </c>
      <c r="V148">
        <v>4.55</v>
      </c>
      <c r="W148">
        <v>0.25</v>
      </c>
      <c r="X148">
        <v>1.39</v>
      </c>
      <c r="Y148">
        <v>0</v>
      </c>
      <c r="Z148">
        <v>0.5</v>
      </c>
      <c r="AA148">
        <v>1.1399999999999999</v>
      </c>
      <c r="AB148">
        <v>0.17</v>
      </c>
      <c r="AC148">
        <v>0.01</v>
      </c>
      <c r="AE148" s="36">
        <f>IF(ISNUMBER(MATCH(A148,Lookup!H:H,0)),0,IF(ISNUMBER(MATCH(A148,Lookup!G:G,0)),0,1))</f>
        <v>0</v>
      </c>
    </row>
    <row r="149" spans="1:31" x14ac:dyDescent="0.3">
      <c r="A149" t="s">
        <v>595</v>
      </c>
      <c r="B149" t="s">
        <v>426</v>
      </c>
      <c r="C149" t="s">
        <v>420</v>
      </c>
      <c r="D149" t="s">
        <v>437</v>
      </c>
      <c r="E149">
        <v>95</v>
      </c>
      <c r="F149">
        <v>0.05</v>
      </c>
      <c r="G149">
        <v>0</v>
      </c>
      <c r="H149">
        <v>0.57999999999999996</v>
      </c>
      <c r="I149">
        <v>0.14000000000000001</v>
      </c>
      <c r="J149">
        <v>0.19</v>
      </c>
      <c r="K149">
        <v>60.54</v>
      </c>
      <c r="L149">
        <v>71.849999999999994</v>
      </c>
      <c r="M149">
        <v>0.43</v>
      </c>
      <c r="N149">
        <v>0.04</v>
      </c>
      <c r="O149">
        <v>2.57</v>
      </c>
      <c r="P149">
        <v>0.51</v>
      </c>
      <c r="Q149">
        <v>0.25</v>
      </c>
      <c r="R149">
        <v>1.89</v>
      </c>
      <c r="S149">
        <v>1.74</v>
      </c>
      <c r="T149">
        <v>0.93</v>
      </c>
      <c r="U149">
        <v>0.98</v>
      </c>
      <c r="V149">
        <v>4.1100000000000003</v>
      </c>
      <c r="W149">
        <v>0.13</v>
      </c>
      <c r="X149">
        <v>1.9</v>
      </c>
      <c r="Y149">
        <v>0</v>
      </c>
      <c r="Z149">
        <v>0.56999999999999995</v>
      </c>
      <c r="AA149">
        <v>1.1599999999999999</v>
      </c>
      <c r="AB149">
        <v>0.21</v>
      </c>
      <c r="AC149">
        <v>0.04</v>
      </c>
      <c r="AE149" s="36">
        <f>IF(ISNUMBER(MATCH(A149,Lookup!H:H,0)),0,IF(ISNUMBER(MATCH(A149,Lookup!G:G,0)),0,1))</f>
        <v>0</v>
      </c>
    </row>
    <row r="150" spans="1:31" x14ac:dyDescent="0.3">
      <c r="A150" t="s">
        <v>127</v>
      </c>
      <c r="B150" t="s">
        <v>434</v>
      </c>
      <c r="C150" t="s">
        <v>428</v>
      </c>
      <c r="D150" t="s">
        <v>427</v>
      </c>
      <c r="E150">
        <v>95</v>
      </c>
      <c r="F150">
        <v>0.04</v>
      </c>
      <c r="G150">
        <v>0.23</v>
      </c>
      <c r="H150">
        <v>1.1100000000000001</v>
      </c>
      <c r="I150">
        <v>0.32</v>
      </c>
      <c r="J150">
        <v>1.57</v>
      </c>
      <c r="K150">
        <v>34.270000000000003</v>
      </c>
      <c r="L150">
        <v>44.15</v>
      </c>
      <c r="M150">
        <v>4.6900000000000004</v>
      </c>
      <c r="N150">
        <v>1.51</v>
      </c>
      <c r="O150">
        <v>0.89</v>
      </c>
      <c r="P150">
        <v>1.61</v>
      </c>
      <c r="Q150">
        <v>2.0699999999999998</v>
      </c>
      <c r="R150">
        <v>1.78</v>
      </c>
      <c r="S150">
        <v>3</v>
      </c>
      <c r="T150">
        <v>1.53</v>
      </c>
      <c r="U150">
        <v>0.2</v>
      </c>
      <c r="V150">
        <v>1.2</v>
      </c>
      <c r="W150">
        <v>0.05</v>
      </c>
      <c r="X150">
        <v>2.5499999999999998</v>
      </c>
      <c r="Y150">
        <v>0</v>
      </c>
      <c r="Z150">
        <v>2.04</v>
      </c>
      <c r="AA150">
        <v>1.1299999999999999</v>
      </c>
      <c r="AB150">
        <v>0.06</v>
      </c>
      <c r="AC150">
        <v>0</v>
      </c>
      <c r="AE150" s="36">
        <f>IF(ISNUMBER(MATCH(A150,Lookup!H:H,0)),0,IF(ISNUMBER(MATCH(A150,Lookup!G:G,0)),0,1))</f>
        <v>0</v>
      </c>
    </row>
    <row r="151" spans="1:31" x14ac:dyDescent="0.3">
      <c r="A151" t="s">
        <v>53</v>
      </c>
      <c r="B151" t="s">
        <v>434</v>
      </c>
      <c r="C151" t="s">
        <v>428</v>
      </c>
      <c r="D151" t="s">
        <v>435</v>
      </c>
      <c r="E151">
        <v>95</v>
      </c>
      <c r="F151">
        <v>0.04</v>
      </c>
      <c r="G151">
        <v>0.08</v>
      </c>
      <c r="H151">
        <v>0.64</v>
      </c>
      <c r="I151">
        <v>0.16</v>
      </c>
      <c r="J151">
        <v>0.79</v>
      </c>
      <c r="K151">
        <v>46.71</v>
      </c>
      <c r="L151">
        <v>58.59</v>
      </c>
      <c r="M151">
        <v>1.5</v>
      </c>
      <c r="N151">
        <v>0.43</v>
      </c>
      <c r="O151">
        <v>1.22</v>
      </c>
      <c r="P151">
        <v>0.95</v>
      </c>
      <c r="Q151">
        <v>0.76</v>
      </c>
      <c r="R151">
        <v>1.79</v>
      </c>
      <c r="S151">
        <v>2.92</v>
      </c>
      <c r="T151">
        <v>1.61</v>
      </c>
      <c r="U151">
        <v>0.83</v>
      </c>
      <c r="V151">
        <v>1.83</v>
      </c>
      <c r="W151">
        <v>0.05</v>
      </c>
      <c r="X151">
        <v>2.5499999999999998</v>
      </c>
      <c r="Y151">
        <v>0</v>
      </c>
      <c r="Z151">
        <v>1.01</v>
      </c>
      <c r="AA151">
        <v>1.4</v>
      </c>
      <c r="AB151">
        <v>0.23</v>
      </c>
      <c r="AC151">
        <v>0</v>
      </c>
      <c r="AE151" s="36">
        <f>IF(ISNUMBER(MATCH(A151,Lookup!H:H,0)),0,IF(ISNUMBER(MATCH(A151,Lookup!G:G,0)),0,1))</f>
        <v>0</v>
      </c>
    </row>
    <row r="152" spans="1:31" x14ac:dyDescent="0.3">
      <c r="A152" t="s">
        <v>48</v>
      </c>
      <c r="B152" t="s">
        <v>418</v>
      </c>
      <c r="C152" t="s">
        <v>537</v>
      </c>
      <c r="D152" t="s">
        <v>435</v>
      </c>
      <c r="E152">
        <v>95</v>
      </c>
      <c r="F152">
        <v>0.04</v>
      </c>
      <c r="G152">
        <v>0.06</v>
      </c>
      <c r="H152">
        <v>0.97</v>
      </c>
      <c r="I152">
        <v>0.3</v>
      </c>
      <c r="J152">
        <v>1.02</v>
      </c>
      <c r="K152">
        <v>96.11</v>
      </c>
      <c r="L152">
        <v>108.09</v>
      </c>
      <c r="M152">
        <v>0.6</v>
      </c>
      <c r="N152">
        <v>0.08</v>
      </c>
      <c r="O152">
        <v>2.11</v>
      </c>
      <c r="P152">
        <v>1.54</v>
      </c>
      <c r="Q152">
        <v>1.34</v>
      </c>
      <c r="R152">
        <v>2.13</v>
      </c>
      <c r="S152">
        <v>3.07</v>
      </c>
      <c r="T152">
        <v>1.59</v>
      </c>
      <c r="U152">
        <v>0.66</v>
      </c>
      <c r="V152">
        <v>1.35</v>
      </c>
      <c r="W152">
        <v>0.21</v>
      </c>
      <c r="X152">
        <v>1.53</v>
      </c>
      <c r="Y152">
        <v>0</v>
      </c>
      <c r="Z152">
        <v>1.51</v>
      </c>
      <c r="AA152">
        <v>2.15</v>
      </c>
      <c r="AB152">
        <v>0.36</v>
      </c>
      <c r="AC152">
        <v>0.02</v>
      </c>
      <c r="AE152" s="36">
        <f>IF(ISNUMBER(MATCH(A152,Lookup!H:H,0)),0,IF(ISNUMBER(MATCH(A152,Lookup!G:G,0)),0,1))</f>
        <v>0</v>
      </c>
    </row>
    <row r="153" spans="1:31" x14ac:dyDescent="0.3">
      <c r="A153" t="s">
        <v>662</v>
      </c>
      <c r="B153" t="s">
        <v>433</v>
      </c>
      <c r="C153" t="s">
        <v>417</v>
      </c>
      <c r="D153" t="s">
        <v>435</v>
      </c>
      <c r="E153">
        <v>95</v>
      </c>
      <c r="F153">
        <v>0.04</v>
      </c>
      <c r="G153">
        <v>0.05</v>
      </c>
      <c r="H153">
        <v>0.85</v>
      </c>
      <c r="I153">
        <v>0.22</v>
      </c>
      <c r="J153">
        <v>1</v>
      </c>
      <c r="K153">
        <v>53.02</v>
      </c>
      <c r="L153">
        <v>61.81</v>
      </c>
      <c r="M153">
        <v>0.99</v>
      </c>
      <c r="N153">
        <v>0.19</v>
      </c>
      <c r="O153">
        <v>0.64</v>
      </c>
      <c r="P153">
        <v>1.37</v>
      </c>
      <c r="Q153">
        <v>1.1200000000000001</v>
      </c>
      <c r="R153">
        <v>1.67</v>
      </c>
      <c r="S153">
        <v>3.3</v>
      </c>
      <c r="T153">
        <v>1.9</v>
      </c>
      <c r="U153">
        <v>0.55000000000000004</v>
      </c>
      <c r="V153">
        <v>1.37</v>
      </c>
      <c r="W153">
        <v>0.1</v>
      </c>
      <c r="X153">
        <v>2.09</v>
      </c>
      <c r="Y153">
        <v>0</v>
      </c>
      <c r="Z153">
        <v>1.49</v>
      </c>
      <c r="AA153">
        <v>1.83</v>
      </c>
      <c r="AB153">
        <v>0.35</v>
      </c>
      <c r="AC153">
        <v>0</v>
      </c>
      <c r="AE153" s="36">
        <f>IF(ISNUMBER(MATCH(A153,Lookup!H:H,0)),0,IF(ISNUMBER(MATCH(A153,Lookup!G:G,0)),0,1))</f>
        <v>0</v>
      </c>
    </row>
    <row r="154" spans="1:31" x14ac:dyDescent="0.3">
      <c r="A154" t="s">
        <v>66</v>
      </c>
      <c r="B154" t="s">
        <v>434</v>
      </c>
      <c r="C154" t="s">
        <v>428</v>
      </c>
      <c r="D154" t="s">
        <v>437</v>
      </c>
      <c r="E154">
        <v>95</v>
      </c>
      <c r="F154">
        <v>0.04</v>
      </c>
      <c r="G154">
        <v>0.04</v>
      </c>
      <c r="H154">
        <v>0.57999999999999996</v>
      </c>
      <c r="I154">
        <v>0.15</v>
      </c>
      <c r="J154">
        <v>0.36</v>
      </c>
      <c r="K154">
        <v>50.69</v>
      </c>
      <c r="L154">
        <v>61.48</v>
      </c>
      <c r="M154">
        <v>0.15</v>
      </c>
      <c r="N154">
        <v>0.04</v>
      </c>
      <c r="O154">
        <v>3.37</v>
      </c>
      <c r="P154">
        <v>0.25</v>
      </c>
      <c r="Q154">
        <v>0.14000000000000001</v>
      </c>
      <c r="R154">
        <v>1.71</v>
      </c>
      <c r="S154">
        <v>1.77</v>
      </c>
      <c r="T154">
        <v>0.96</v>
      </c>
      <c r="U154">
        <v>1.22</v>
      </c>
      <c r="V154">
        <v>6.59</v>
      </c>
      <c r="W154">
        <v>0.05</v>
      </c>
      <c r="X154">
        <v>2.5499999999999998</v>
      </c>
      <c r="Y154">
        <v>0</v>
      </c>
      <c r="Z154">
        <v>0.47</v>
      </c>
      <c r="AA154">
        <v>1.07</v>
      </c>
      <c r="AB154">
        <v>0.23</v>
      </c>
      <c r="AC154">
        <v>0</v>
      </c>
      <c r="AE154" s="36">
        <f>IF(ISNUMBER(MATCH(A154,Lookup!H:H,0)),0,IF(ISNUMBER(MATCH(A154,Lookup!G:G,0)),0,1))</f>
        <v>0</v>
      </c>
    </row>
    <row r="155" spans="1:31" x14ac:dyDescent="0.3">
      <c r="A155" t="s">
        <v>163</v>
      </c>
      <c r="B155" t="s">
        <v>433</v>
      </c>
      <c r="C155" t="s">
        <v>417</v>
      </c>
      <c r="D155" t="s">
        <v>437</v>
      </c>
      <c r="E155">
        <v>95</v>
      </c>
      <c r="F155">
        <v>0.04</v>
      </c>
      <c r="G155">
        <v>0.04</v>
      </c>
      <c r="H155">
        <v>0.52</v>
      </c>
      <c r="I155">
        <v>0.14000000000000001</v>
      </c>
      <c r="J155">
        <v>0.16</v>
      </c>
      <c r="K155">
        <v>63.99</v>
      </c>
      <c r="L155">
        <v>73.58</v>
      </c>
      <c r="M155">
        <v>0.15</v>
      </c>
      <c r="N155">
        <v>0.02</v>
      </c>
      <c r="O155">
        <v>2.94</v>
      </c>
      <c r="P155">
        <v>0.23</v>
      </c>
      <c r="Q155">
        <v>0.19</v>
      </c>
      <c r="R155">
        <v>1.89</v>
      </c>
      <c r="S155">
        <v>1.59</v>
      </c>
      <c r="T155">
        <v>0.89</v>
      </c>
      <c r="U155">
        <v>1.39</v>
      </c>
      <c r="V155">
        <v>6.06</v>
      </c>
      <c r="W155">
        <v>0.1</v>
      </c>
      <c r="X155">
        <v>2.09</v>
      </c>
      <c r="Y155">
        <v>0</v>
      </c>
      <c r="Z155">
        <v>0.54</v>
      </c>
      <c r="AA155">
        <v>0.82</v>
      </c>
      <c r="AB155">
        <v>0.2</v>
      </c>
      <c r="AC155">
        <v>0.01</v>
      </c>
      <c r="AE155" s="36">
        <f>IF(ISNUMBER(MATCH(A155,Lookup!H:H,0)),0,IF(ISNUMBER(MATCH(A155,Lookup!G:G,0)),0,1))</f>
        <v>0</v>
      </c>
    </row>
    <row r="156" spans="1:31" x14ac:dyDescent="0.3">
      <c r="A156" t="s">
        <v>91</v>
      </c>
      <c r="B156" t="s">
        <v>424</v>
      </c>
      <c r="C156" t="s">
        <v>432</v>
      </c>
      <c r="D156" t="s">
        <v>437</v>
      </c>
      <c r="E156">
        <v>95</v>
      </c>
      <c r="F156">
        <v>0.04</v>
      </c>
      <c r="G156">
        <v>0.03</v>
      </c>
      <c r="H156">
        <v>0.81</v>
      </c>
      <c r="I156">
        <v>0.24</v>
      </c>
      <c r="J156">
        <v>0.19</v>
      </c>
      <c r="K156">
        <v>50.84</v>
      </c>
      <c r="L156">
        <v>60.43</v>
      </c>
      <c r="M156">
        <v>0.17</v>
      </c>
      <c r="N156">
        <v>0.01</v>
      </c>
      <c r="O156">
        <v>3.42</v>
      </c>
      <c r="P156">
        <v>0.33</v>
      </c>
      <c r="Q156">
        <v>0.22</v>
      </c>
      <c r="R156">
        <v>1.65</v>
      </c>
      <c r="S156">
        <v>1.5</v>
      </c>
      <c r="T156">
        <v>0.86</v>
      </c>
      <c r="U156">
        <v>1.31</v>
      </c>
      <c r="V156">
        <v>5.75</v>
      </c>
      <c r="W156">
        <v>0.12</v>
      </c>
      <c r="X156">
        <v>2.0099999999999998</v>
      </c>
      <c r="Y156">
        <v>0</v>
      </c>
      <c r="Z156">
        <v>1.31</v>
      </c>
      <c r="AA156">
        <v>1.02</v>
      </c>
      <c r="AB156">
        <v>0.2</v>
      </c>
      <c r="AC156">
        <v>0.02</v>
      </c>
      <c r="AE156" s="36">
        <f>IF(ISNUMBER(MATCH(A156,Lookup!H:H,0)),0,IF(ISNUMBER(MATCH(A156,Lookup!G:G,0)),0,1))</f>
        <v>0</v>
      </c>
    </row>
    <row r="157" spans="1:31" x14ac:dyDescent="0.3">
      <c r="A157" t="s">
        <v>306</v>
      </c>
      <c r="B157" t="s">
        <v>422</v>
      </c>
      <c r="C157" t="s">
        <v>536</v>
      </c>
      <c r="D157" t="s">
        <v>437</v>
      </c>
      <c r="E157">
        <v>95</v>
      </c>
      <c r="F157">
        <v>0.04</v>
      </c>
      <c r="G157">
        <v>0.02</v>
      </c>
      <c r="H157">
        <v>0.49</v>
      </c>
      <c r="I157">
        <v>0.15</v>
      </c>
      <c r="J157">
        <v>0.69</v>
      </c>
      <c r="K157">
        <v>28.19</v>
      </c>
      <c r="L157">
        <v>38.29</v>
      </c>
      <c r="M157">
        <v>2.2799999999999998</v>
      </c>
      <c r="N157">
        <v>0.44</v>
      </c>
      <c r="O157">
        <v>1.48</v>
      </c>
      <c r="P157">
        <v>0.61</v>
      </c>
      <c r="Q157">
        <v>0.63</v>
      </c>
      <c r="R157">
        <v>1.34</v>
      </c>
      <c r="S157">
        <v>2.42</v>
      </c>
      <c r="T157">
        <v>1.36</v>
      </c>
      <c r="U157">
        <v>0.56999999999999995</v>
      </c>
      <c r="V157">
        <v>2.71</v>
      </c>
      <c r="W157">
        <v>0.17</v>
      </c>
      <c r="X157">
        <v>1.7</v>
      </c>
      <c r="Y157">
        <v>0</v>
      </c>
      <c r="Z157">
        <v>0.86</v>
      </c>
      <c r="AA157">
        <v>0.99</v>
      </c>
      <c r="AB157">
        <v>0.16</v>
      </c>
      <c r="AC157">
        <v>0</v>
      </c>
      <c r="AE157" s="36">
        <f>IF(ISNUMBER(MATCH(A157,Lookup!H:H,0)),0,IF(ISNUMBER(MATCH(A157,Lookup!G:G,0)),0,1))</f>
        <v>0</v>
      </c>
    </row>
    <row r="158" spans="1:31" x14ac:dyDescent="0.3">
      <c r="A158" t="s">
        <v>308</v>
      </c>
      <c r="B158" t="s">
        <v>537</v>
      </c>
      <c r="C158" t="s">
        <v>418</v>
      </c>
      <c r="D158" t="s">
        <v>437</v>
      </c>
      <c r="E158">
        <v>95</v>
      </c>
      <c r="F158">
        <v>0.04</v>
      </c>
      <c r="G158">
        <v>0.01</v>
      </c>
      <c r="H158">
        <v>0.69</v>
      </c>
      <c r="I158">
        <v>0.18</v>
      </c>
      <c r="J158">
        <v>0.25</v>
      </c>
      <c r="K158">
        <v>75.47</v>
      </c>
      <c r="L158">
        <v>88.01</v>
      </c>
      <c r="M158">
        <v>0.22</v>
      </c>
      <c r="N158">
        <v>0.03</v>
      </c>
      <c r="O158">
        <v>2.57</v>
      </c>
      <c r="P158">
        <v>0.49</v>
      </c>
      <c r="Q158">
        <v>0.16</v>
      </c>
      <c r="R158">
        <v>1.99</v>
      </c>
      <c r="S158">
        <v>2.41</v>
      </c>
      <c r="T158">
        <v>1.49</v>
      </c>
      <c r="U158">
        <v>1.28</v>
      </c>
      <c r="V158">
        <v>5.45</v>
      </c>
      <c r="W158">
        <v>0.25</v>
      </c>
      <c r="X158">
        <v>1.39</v>
      </c>
      <c r="Y158">
        <v>0</v>
      </c>
      <c r="Z158">
        <v>0.82</v>
      </c>
      <c r="AA158">
        <v>1.54</v>
      </c>
      <c r="AB158">
        <v>0.35</v>
      </c>
      <c r="AC158">
        <v>0</v>
      </c>
      <c r="AE158" s="36">
        <f>IF(ISNUMBER(MATCH(A158,Lookup!H:H,0)),0,IF(ISNUMBER(MATCH(A158,Lookup!G:G,0)),0,1))</f>
        <v>0</v>
      </c>
    </row>
    <row r="159" spans="1:31" x14ac:dyDescent="0.3">
      <c r="A159" t="s">
        <v>15</v>
      </c>
      <c r="B159" t="s">
        <v>417</v>
      </c>
      <c r="C159" t="s">
        <v>433</v>
      </c>
      <c r="D159" t="s">
        <v>437</v>
      </c>
      <c r="E159">
        <v>95</v>
      </c>
      <c r="F159">
        <v>0.04</v>
      </c>
      <c r="G159">
        <v>0</v>
      </c>
      <c r="H159">
        <v>0.51</v>
      </c>
      <c r="I159">
        <v>0.15</v>
      </c>
      <c r="J159">
        <v>0.19</v>
      </c>
      <c r="K159">
        <v>91.15</v>
      </c>
      <c r="L159">
        <v>99.72</v>
      </c>
      <c r="M159">
        <v>0.13</v>
      </c>
      <c r="N159">
        <v>0.02</v>
      </c>
      <c r="O159">
        <v>2.73</v>
      </c>
      <c r="P159">
        <v>0.23</v>
      </c>
      <c r="Q159">
        <v>0.14000000000000001</v>
      </c>
      <c r="R159">
        <v>1.25</v>
      </c>
      <c r="S159">
        <v>1.29</v>
      </c>
      <c r="T159">
        <v>0.75</v>
      </c>
      <c r="U159">
        <v>0.77</v>
      </c>
      <c r="V159">
        <v>3.4</v>
      </c>
      <c r="W159">
        <v>0.41</v>
      </c>
      <c r="X159">
        <v>0.92</v>
      </c>
      <c r="Y159">
        <v>0</v>
      </c>
      <c r="Z159">
        <v>0.52</v>
      </c>
      <c r="AA159">
        <v>0.98</v>
      </c>
      <c r="AB159">
        <v>0.16</v>
      </c>
      <c r="AC159">
        <v>0</v>
      </c>
      <c r="AE159" s="36">
        <f>IF(ISNUMBER(MATCH(A159,Lookup!H:H,0)),0,IF(ISNUMBER(MATCH(A159,Lookup!G:G,0)),0,1))</f>
        <v>0</v>
      </c>
    </row>
    <row r="160" spans="1:31" x14ac:dyDescent="0.3">
      <c r="A160" t="s">
        <v>98</v>
      </c>
      <c r="B160" t="s">
        <v>422</v>
      </c>
      <c r="C160" t="s">
        <v>536</v>
      </c>
      <c r="D160" t="s">
        <v>437</v>
      </c>
      <c r="E160">
        <v>95</v>
      </c>
      <c r="F160">
        <v>0.04</v>
      </c>
      <c r="G160">
        <v>0</v>
      </c>
      <c r="H160">
        <v>0.37</v>
      </c>
      <c r="I160">
        <v>0.13</v>
      </c>
      <c r="J160">
        <v>0.28000000000000003</v>
      </c>
      <c r="K160">
        <v>39.21</v>
      </c>
      <c r="L160">
        <v>47.87</v>
      </c>
      <c r="M160">
        <v>0.41</v>
      </c>
      <c r="N160">
        <v>0.13</v>
      </c>
      <c r="O160">
        <v>2.54</v>
      </c>
      <c r="P160">
        <v>0.17</v>
      </c>
      <c r="Q160">
        <v>0.15</v>
      </c>
      <c r="R160">
        <v>1.07</v>
      </c>
      <c r="S160">
        <v>1.41</v>
      </c>
      <c r="T160">
        <v>0.87</v>
      </c>
      <c r="U160">
        <v>1.23</v>
      </c>
      <c r="V160">
        <v>5.32</v>
      </c>
      <c r="W160">
        <v>0.17</v>
      </c>
      <c r="X160">
        <v>1.7</v>
      </c>
      <c r="Y160">
        <v>0</v>
      </c>
      <c r="Z160">
        <v>0.6</v>
      </c>
      <c r="AA160">
        <v>0.75</v>
      </c>
      <c r="AB160">
        <v>0.18</v>
      </c>
      <c r="AC160">
        <v>0</v>
      </c>
      <c r="AE160" s="36">
        <f>IF(ISNUMBER(MATCH(A160,Lookup!H:H,0)),0,IF(ISNUMBER(MATCH(A160,Lookup!G:G,0)),0,1))</f>
        <v>0</v>
      </c>
    </row>
    <row r="161" spans="1:31" x14ac:dyDescent="0.3">
      <c r="A161" t="s">
        <v>792</v>
      </c>
      <c r="B161" t="s">
        <v>420</v>
      </c>
      <c r="C161" t="s">
        <v>426</v>
      </c>
      <c r="D161" t="s">
        <v>435</v>
      </c>
      <c r="E161">
        <v>95</v>
      </c>
      <c r="F161">
        <v>0.03</v>
      </c>
      <c r="G161">
        <v>0.13</v>
      </c>
      <c r="H161">
        <v>1.36</v>
      </c>
      <c r="I161">
        <v>0.25</v>
      </c>
      <c r="J161">
        <v>0.9</v>
      </c>
      <c r="K161">
        <v>72.19</v>
      </c>
      <c r="L161">
        <v>82.66</v>
      </c>
      <c r="M161">
        <v>0.73</v>
      </c>
      <c r="N161">
        <v>0.1</v>
      </c>
      <c r="O161">
        <v>1.76</v>
      </c>
      <c r="P161">
        <v>1.41</v>
      </c>
      <c r="Q161">
        <v>0.85</v>
      </c>
      <c r="R161">
        <v>2.2000000000000002</v>
      </c>
      <c r="S161">
        <v>2.7</v>
      </c>
      <c r="T161">
        <v>1.28</v>
      </c>
      <c r="U161">
        <v>0.28999999999999998</v>
      </c>
      <c r="V161">
        <v>1.32</v>
      </c>
      <c r="W161">
        <v>0.34</v>
      </c>
      <c r="X161">
        <v>1.1100000000000001</v>
      </c>
      <c r="Y161">
        <v>0</v>
      </c>
      <c r="Z161">
        <v>1.24</v>
      </c>
      <c r="AA161">
        <v>1.68</v>
      </c>
      <c r="AB161">
        <v>0.24</v>
      </c>
      <c r="AC161">
        <v>0.01</v>
      </c>
      <c r="AE161" s="36">
        <f>IF(ISNUMBER(MATCH(A161,Lookup!H:H,0)),0,IF(ISNUMBER(MATCH(A161,Lookup!G:G,0)),0,1))</f>
        <v>0</v>
      </c>
    </row>
    <row r="162" spans="1:31" x14ac:dyDescent="0.3">
      <c r="A162" t="s">
        <v>480</v>
      </c>
      <c r="B162" t="s">
        <v>418</v>
      </c>
      <c r="C162" t="s">
        <v>537</v>
      </c>
      <c r="D162" t="s">
        <v>437</v>
      </c>
      <c r="E162">
        <v>95</v>
      </c>
      <c r="F162">
        <v>0.03</v>
      </c>
      <c r="G162">
        <v>0.11</v>
      </c>
      <c r="H162">
        <v>0.64</v>
      </c>
      <c r="I162">
        <v>0.13</v>
      </c>
      <c r="J162">
        <v>0.28000000000000003</v>
      </c>
      <c r="K162">
        <v>73.08</v>
      </c>
      <c r="L162">
        <v>82.96</v>
      </c>
      <c r="M162">
        <v>0.21</v>
      </c>
      <c r="N162">
        <v>0.04</v>
      </c>
      <c r="O162">
        <v>3.29</v>
      </c>
      <c r="P162">
        <v>0.41</v>
      </c>
      <c r="Q162">
        <v>0.18</v>
      </c>
      <c r="R162">
        <v>1.88</v>
      </c>
      <c r="S162">
        <v>1.51</v>
      </c>
      <c r="T162">
        <v>1.1200000000000001</v>
      </c>
      <c r="U162">
        <v>1.1100000000000001</v>
      </c>
      <c r="V162">
        <v>5.51</v>
      </c>
      <c r="W162">
        <v>0.21</v>
      </c>
      <c r="X162">
        <v>1.53</v>
      </c>
      <c r="Y162">
        <v>0</v>
      </c>
      <c r="Z162">
        <v>0.71</v>
      </c>
      <c r="AA162">
        <v>1.79</v>
      </c>
      <c r="AB162">
        <v>0.31</v>
      </c>
      <c r="AC162">
        <v>0.01</v>
      </c>
      <c r="AE162" s="36">
        <f>IF(ISNUMBER(MATCH(A162,Lookup!H:H,0)),0,IF(ISNUMBER(MATCH(A162,Lookup!G:G,0)),0,1))</f>
        <v>0</v>
      </c>
    </row>
    <row r="163" spans="1:31" x14ac:dyDescent="0.3">
      <c r="A163" t="s">
        <v>652</v>
      </c>
      <c r="B163" t="s">
        <v>423</v>
      </c>
      <c r="C163" t="s">
        <v>429</v>
      </c>
      <c r="D163" t="s">
        <v>437</v>
      </c>
      <c r="E163">
        <v>95</v>
      </c>
      <c r="F163">
        <v>0.03</v>
      </c>
      <c r="G163">
        <v>0.11</v>
      </c>
      <c r="H163">
        <v>0.43</v>
      </c>
      <c r="I163">
        <v>0.13</v>
      </c>
      <c r="J163">
        <v>1.43</v>
      </c>
      <c r="K163">
        <v>60.2</v>
      </c>
      <c r="L163">
        <v>73.650000000000006</v>
      </c>
      <c r="M163">
        <v>3.29</v>
      </c>
      <c r="N163">
        <v>0.67</v>
      </c>
      <c r="O163">
        <v>2.33</v>
      </c>
      <c r="P163">
        <v>1.3</v>
      </c>
      <c r="Q163">
        <v>0.97</v>
      </c>
      <c r="R163">
        <v>1.93</v>
      </c>
      <c r="S163">
        <v>2.99</v>
      </c>
      <c r="T163">
        <v>1.65</v>
      </c>
      <c r="U163">
        <v>0.21</v>
      </c>
      <c r="V163">
        <v>2.77</v>
      </c>
      <c r="W163">
        <v>0.26</v>
      </c>
      <c r="X163">
        <v>1.37</v>
      </c>
      <c r="Y163">
        <v>0</v>
      </c>
      <c r="Z163">
        <v>1.1499999999999999</v>
      </c>
      <c r="AA163">
        <v>1.29</v>
      </c>
      <c r="AB163">
        <v>0.16</v>
      </c>
      <c r="AC163">
        <v>0</v>
      </c>
      <c r="AE163" s="36">
        <f>IF(ISNUMBER(MATCH(A163,Lookup!H:H,0)),0,IF(ISNUMBER(MATCH(A163,Lookup!G:G,0)),0,1))</f>
        <v>0</v>
      </c>
    </row>
    <row r="164" spans="1:31" x14ac:dyDescent="0.3">
      <c r="A164" t="s">
        <v>605</v>
      </c>
      <c r="B164" t="s">
        <v>535</v>
      </c>
      <c r="C164" t="s">
        <v>534</v>
      </c>
      <c r="D164" t="s">
        <v>437</v>
      </c>
      <c r="E164">
        <v>95</v>
      </c>
      <c r="F164">
        <v>0.03</v>
      </c>
      <c r="G164">
        <v>0.1</v>
      </c>
      <c r="H164">
        <v>0.59</v>
      </c>
      <c r="I164">
        <v>0.11</v>
      </c>
      <c r="J164">
        <v>0.62</v>
      </c>
      <c r="K164">
        <v>20.23</v>
      </c>
      <c r="L164">
        <v>30.49</v>
      </c>
      <c r="M164">
        <v>2.63</v>
      </c>
      <c r="N164">
        <v>0.56999999999999995</v>
      </c>
      <c r="O164">
        <v>2.96</v>
      </c>
      <c r="P164">
        <v>0.56000000000000005</v>
      </c>
      <c r="Q164">
        <v>0.46</v>
      </c>
      <c r="R164">
        <v>1.78</v>
      </c>
      <c r="S164">
        <v>1.73</v>
      </c>
      <c r="T164">
        <v>1.06</v>
      </c>
      <c r="U164">
        <v>0.4</v>
      </c>
      <c r="V164">
        <v>2.91</v>
      </c>
      <c r="W164">
        <v>0.08</v>
      </c>
      <c r="X164">
        <v>2.2599999999999998</v>
      </c>
      <c r="Y164">
        <v>0</v>
      </c>
      <c r="Z164">
        <v>0.9</v>
      </c>
      <c r="AA164">
        <v>1.04</v>
      </c>
      <c r="AB164">
        <v>0.15</v>
      </c>
      <c r="AC164">
        <v>0.01</v>
      </c>
      <c r="AE164" s="36">
        <f>IF(ISNUMBER(MATCH(A164,Lookup!H:H,0)),0,IF(ISNUMBER(MATCH(A164,Lookup!G:G,0)),0,1))</f>
        <v>0</v>
      </c>
    </row>
    <row r="165" spans="1:31" x14ac:dyDescent="0.3">
      <c r="A165" t="s">
        <v>299</v>
      </c>
      <c r="B165" t="s">
        <v>418</v>
      </c>
      <c r="C165" t="s">
        <v>537</v>
      </c>
      <c r="D165" t="s">
        <v>437</v>
      </c>
      <c r="E165">
        <v>95</v>
      </c>
      <c r="F165">
        <v>0.03</v>
      </c>
      <c r="G165">
        <v>0.09</v>
      </c>
      <c r="H165">
        <v>0.37</v>
      </c>
      <c r="I165">
        <v>0.12</v>
      </c>
      <c r="J165">
        <v>0.75</v>
      </c>
      <c r="K165">
        <v>45.49</v>
      </c>
      <c r="L165">
        <v>54.62</v>
      </c>
      <c r="M165">
        <v>1.88</v>
      </c>
      <c r="N165">
        <v>0.42</v>
      </c>
      <c r="O165">
        <v>1.06</v>
      </c>
      <c r="P165">
        <v>1.1499999999999999</v>
      </c>
      <c r="Q165">
        <v>0.81</v>
      </c>
      <c r="R165">
        <v>1.32</v>
      </c>
      <c r="S165">
        <v>2.23</v>
      </c>
      <c r="T165">
        <v>1.17</v>
      </c>
      <c r="U165">
        <v>0.41</v>
      </c>
      <c r="V165">
        <v>2.39</v>
      </c>
      <c r="W165">
        <v>0.21</v>
      </c>
      <c r="X165">
        <v>1.53</v>
      </c>
      <c r="Y165">
        <v>0</v>
      </c>
      <c r="Z165">
        <v>0.87</v>
      </c>
      <c r="AA165">
        <v>1.29</v>
      </c>
      <c r="AB165">
        <v>0.4</v>
      </c>
      <c r="AC165">
        <v>0</v>
      </c>
      <c r="AE165" s="36">
        <f>IF(ISNUMBER(MATCH(A165,Lookup!H:H,0)),0,IF(ISNUMBER(MATCH(A165,Lookup!G:G,0)),0,1))</f>
        <v>0</v>
      </c>
    </row>
    <row r="166" spans="1:31" x14ac:dyDescent="0.3">
      <c r="A166" t="s">
        <v>79</v>
      </c>
      <c r="B166" t="s">
        <v>431</v>
      </c>
      <c r="C166" t="s">
        <v>688</v>
      </c>
      <c r="D166" t="s">
        <v>435</v>
      </c>
      <c r="E166">
        <v>95</v>
      </c>
      <c r="F166">
        <v>0.03</v>
      </c>
      <c r="G166">
        <v>0.06</v>
      </c>
      <c r="H166">
        <v>0.93</v>
      </c>
      <c r="I166">
        <v>0.24</v>
      </c>
      <c r="J166">
        <v>1.3</v>
      </c>
      <c r="K166">
        <v>43.78</v>
      </c>
      <c r="L166">
        <v>52.17</v>
      </c>
      <c r="M166">
        <v>3.2</v>
      </c>
      <c r="N166">
        <v>0.68</v>
      </c>
      <c r="O166">
        <v>0.89</v>
      </c>
      <c r="P166">
        <v>1.06</v>
      </c>
      <c r="Q166">
        <v>0.76</v>
      </c>
      <c r="R166">
        <v>0.98</v>
      </c>
      <c r="S166">
        <v>1.95</v>
      </c>
      <c r="T166">
        <v>1.1499999999999999</v>
      </c>
      <c r="U166">
        <v>0.2</v>
      </c>
      <c r="V166">
        <v>0.92</v>
      </c>
      <c r="W166">
        <v>0.21</v>
      </c>
      <c r="X166">
        <v>1.53</v>
      </c>
      <c r="Y166">
        <v>0</v>
      </c>
      <c r="Z166">
        <v>0.95</v>
      </c>
      <c r="AA166">
        <v>1.1000000000000001</v>
      </c>
      <c r="AB166">
        <v>0.12</v>
      </c>
      <c r="AC166">
        <v>0</v>
      </c>
      <c r="AE166" s="36">
        <f>IF(ISNUMBER(MATCH(A166,Lookup!H:H,0)),0,IF(ISNUMBER(MATCH(A166,Lookup!G:G,0)),0,1))</f>
        <v>0</v>
      </c>
    </row>
    <row r="167" spans="1:31" x14ac:dyDescent="0.3">
      <c r="A167" t="s">
        <v>8</v>
      </c>
      <c r="B167" t="s">
        <v>424</v>
      </c>
      <c r="C167" t="s">
        <v>432</v>
      </c>
      <c r="D167" t="s">
        <v>437</v>
      </c>
      <c r="E167">
        <v>95</v>
      </c>
      <c r="F167">
        <v>0.03</v>
      </c>
      <c r="G167">
        <v>0.06</v>
      </c>
      <c r="H167">
        <v>0.8</v>
      </c>
      <c r="I167">
        <v>0.23</v>
      </c>
      <c r="J167">
        <v>0.26</v>
      </c>
      <c r="K167">
        <v>53.88</v>
      </c>
      <c r="L167">
        <v>65.680000000000007</v>
      </c>
      <c r="M167">
        <v>0.23</v>
      </c>
      <c r="N167">
        <v>0.03</v>
      </c>
      <c r="O167">
        <v>3.37</v>
      </c>
      <c r="P167">
        <v>0.34</v>
      </c>
      <c r="Q167">
        <v>0.2</v>
      </c>
      <c r="R167">
        <v>1.77</v>
      </c>
      <c r="S167">
        <v>1.62</v>
      </c>
      <c r="T167">
        <v>0.93</v>
      </c>
      <c r="U167">
        <v>1.24</v>
      </c>
      <c r="V167">
        <v>5.44</v>
      </c>
      <c r="W167">
        <v>0.12</v>
      </c>
      <c r="X167">
        <v>2.0099999999999998</v>
      </c>
      <c r="Y167">
        <v>0</v>
      </c>
      <c r="Z167">
        <v>0.89</v>
      </c>
      <c r="AA167">
        <v>1.0900000000000001</v>
      </c>
      <c r="AB167">
        <v>0.2</v>
      </c>
      <c r="AC167">
        <v>0.04</v>
      </c>
      <c r="AE167" s="36">
        <f>IF(ISNUMBER(MATCH(A167,Lookup!H:H,0)),0,IF(ISNUMBER(MATCH(A167,Lookup!G:G,0)),0,1))</f>
        <v>0</v>
      </c>
    </row>
    <row r="168" spans="1:31" x14ac:dyDescent="0.3">
      <c r="A168" t="s">
        <v>51</v>
      </c>
      <c r="B168" t="s">
        <v>418</v>
      </c>
      <c r="C168" t="s">
        <v>537</v>
      </c>
      <c r="D168" t="s">
        <v>437</v>
      </c>
      <c r="E168">
        <v>95</v>
      </c>
      <c r="F168">
        <v>0.03</v>
      </c>
      <c r="G168">
        <v>0.06</v>
      </c>
      <c r="H168">
        <v>0.55000000000000004</v>
      </c>
      <c r="I168">
        <v>0.13</v>
      </c>
      <c r="J168">
        <v>0.25</v>
      </c>
      <c r="K168">
        <v>69.489999999999995</v>
      </c>
      <c r="L168">
        <v>78.73</v>
      </c>
      <c r="M168">
        <v>0.21</v>
      </c>
      <c r="N168">
        <v>0.04</v>
      </c>
      <c r="O168">
        <v>3.07</v>
      </c>
      <c r="P168">
        <v>0.24</v>
      </c>
      <c r="Q168">
        <v>0.39</v>
      </c>
      <c r="R168">
        <v>1.65</v>
      </c>
      <c r="S168">
        <v>1.99</v>
      </c>
      <c r="T168">
        <v>1.1100000000000001</v>
      </c>
      <c r="U168">
        <v>0.92</v>
      </c>
      <c r="V168">
        <v>5.8</v>
      </c>
      <c r="W168">
        <v>0.21</v>
      </c>
      <c r="X168">
        <v>1.53</v>
      </c>
      <c r="Y168">
        <v>0</v>
      </c>
      <c r="Z168">
        <v>0.73</v>
      </c>
      <c r="AA168">
        <v>1.87</v>
      </c>
      <c r="AB168">
        <v>0.61</v>
      </c>
      <c r="AC168">
        <v>0.01</v>
      </c>
      <c r="AE168" s="36">
        <f>IF(ISNUMBER(MATCH(A168,Lookup!H:H,0)),0,IF(ISNUMBER(MATCH(A168,Lookup!G:G,0)),0,1))</f>
        <v>0</v>
      </c>
    </row>
    <row r="169" spans="1:31" x14ac:dyDescent="0.3">
      <c r="A169" t="s">
        <v>361</v>
      </c>
      <c r="B169" t="s">
        <v>424</v>
      </c>
      <c r="C169" t="s">
        <v>432</v>
      </c>
      <c r="D169" t="s">
        <v>435</v>
      </c>
      <c r="E169">
        <v>95</v>
      </c>
      <c r="F169">
        <v>0.03</v>
      </c>
      <c r="G169">
        <v>0.05</v>
      </c>
      <c r="H169">
        <v>1.55</v>
      </c>
      <c r="I169">
        <v>0.25</v>
      </c>
      <c r="J169">
        <v>0.82</v>
      </c>
      <c r="K169">
        <v>56.3</v>
      </c>
      <c r="L169">
        <v>65.33</v>
      </c>
      <c r="M169">
        <v>0.82</v>
      </c>
      <c r="N169">
        <v>0.13</v>
      </c>
      <c r="O169">
        <v>1.35</v>
      </c>
      <c r="P169">
        <v>1.02</v>
      </c>
      <c r="Q169">
        <v>1.1399999999999999</v>
      </c>
      <c r="R169">
        <v>1.94</v>
      </c>
      <c r="S169">
        <v>2.39</v>
      </c>
      <c r="T169">
        <v>1.18</v>
      </c>
      <c r="U169">
        <v>0.4</v>
      </c>
      <c r="V169">
        <v>1.62</v>
      </c>
      <c r="W169">
        <v>0.12</v>
      </c>
      <c r="X169">
        <v>2.0099999999999998</v>
      </c>
      <c r="Y169">
        <v>0</v>
      </c>
      <c r="Z169">
        <v>1.78</v>
      </c>
      <c r="AA169">
        <v>1.96</v>
      </c>
      <c r="AB169">
        <v>0.32</v>
      </c>
      <c r="AC169">
        <v>0.01</v>
      </c>
      <c r="AE169" s="36">
        <f>IF(ISNUMBER(MATCH(A169,Lookup!H:H,0)),0,IF(ISNUMBER(MATCH(A169,Lookup!G:G,0)),0,1))</f>
        <v>0</v>
      </c>
    </row>
    <row r="170" spans="1:31" x14ac:dyDescent="0.3">
      <c r="A170" t="s">
        <v>64</v>
      </c>
      <c r="B170" t="s">
        <v>433</v>
      </c>
      <c r="C170" t="s">
        <v>417</v>
      </c>
      <c r="D170" t="s">
        <v>437</v>
      </c>
      <c r="E170">
        <v>95</v>
      </c>
      <c r="F170">
        <v>0.03</v>
      </c>
      <c r="G170">
        <v>0.05</v>
      </c>
      <c r="H170">
        <v>0.38</v>
      </c>
      <c r="I170">
        <v>0.17</v>
      </c>
      <c r="J170">
        <v>0.42</v>
      </c>
      <c r="K170">
        <v>40.19</v>
      </c>
      <c r="L170">
        <v>51.02</v>
      </c>
      <c r="M170">
        <v>1.84</v>
      </c>
      <c r="N170">
        <v>0.3</v>
      </c>
      <c r="O170">
        <v>1.74</v>
      </c>
      <c r="P170">
        <v>0.75</v>
      </c>
      <c r="Q170">
        <v>0.65</v>
      </c>
      <c r="R170">
        <v>2.13</v>
      </c>
      <c r="S170">
        <v>3.06</v>
      </c>
      <c r="T170">
        <v>1.83</v>
      </c>
      <c r="U170">
        <v>0.51</v>
      </c>
      <c r="V170">
        <v>3.27</v>
      </c>
      <c r="W170">
        <v>0.1</v>
      </c>
      <c r="X170">
        <v>2.09</v>
      </c>
      <c r="Y170">
        <v>0</v>
      </c>
      <c r="Z170">
        <v>1.28</v>
      </c>
      <c r="AA170">
        <v>1.53</v>
      </c>
      <c r="AB170">
        <v>0.35</v>
      </c>
      <c r="AC170">
        <v>0.01</v>
      </c>
      <c r="AE170" s="36">
        <f>IF(ISNUMBER(MATCH(A170,Lookup!H:H,0)),0,IF(ISNUMBER(MATCH(A170,Lookup!G:G,0)),0,1))</f>
        <v>0</v>
      </c>
    </row>
    <row r="171" spans="1:31" x14ac:dyDescent="0.3">
      <c r="A171" t="s">
        <v>32</v>
      </c>
      <c r="B171" t="s">
        <v>431</v>
      </c>
      <c r="C171" t="s">
        <v>688</v>
      </c>
      <c r="D171" t="s">
        <v>437</v>
      </c>
      <c r="E171">
        <v>95</v>
      </c>
      <c r="F171">
        <v>0.03</v>
      </c>
      <c r="G171">
        <v>0.04</v>
      </c>
      <c r="H171">
        <v>0.67</v>
      </c>
      <c r="I171">
        <v>0.06</v>
      </c>
      <c r="J171">
        <v>0.24</v>
      </c>
      <c r="K171">
        <v>43.43</v>
      </c>
      <c r="L171">
        <v>53.05</v>
      </c>
      <c r="M171">
        <v>0.48</v>
      </c>
      <c r="N171">
        <v>0.05</v>
      </c>
      <c r="O171">
        <v>3.07</v>
      </c>
      <c r="P171">
        <v>0.19</v>
      </c>
      <c r="Q171">
        <v>0.2</v>
      </c>
      <c r="R171">
        <v>1.49</v>
      </c>
      <c r="S171">
        <v>1.72</v>
      </c>
      <c r="T171">
        <v>0.93</v>
      </c>
      <c r="U171">
        <v>0.63</v>
      </c>
      <c r="V171">
        <v>4.4000000000000004</v>
      </c>
      <c r="W171">
        <v>0.21</v>
      </c>
      <c r="X171">
        <v>1.53</v>
      </c>
      <c r="Y171">
        <v>0</v>
      </c>
      <c r="Z171">
        <v>0.66</v>
      </c>
      <c r="AA171">
        <v>1.03</v>
      </c>
      <c r="AB171">
        <v>0.25</v>
      </c>
      <c r="AC171">
        <v>0.01</v>
      </c>
      <c r="AE171" s="36">
        <f>IF(ISNUMBER(MATCH(A171,Lookup!H:H,0)),0,IF(ISNUMBER(MATCH(A171,Lookup!G:G,0)),0,1))</f>
        <v>0</v>
      </c>
    </row>
    <row r="172" spans="1:31" x14ac:dyDescent="0.3">
      <c r="A172" t="s">
        <v>226</v>
      </c>
      <c r="B172" t="s">
        <v>431</v>
      </c>
      <c r="C172" t="s">
        <v>688</v>
      </c>
      <c r="D172" t="s">
        <v>437</v>
      </c>
      <c r="E172">
        <v>95</v>
      </c>
      <c r="F172">
        <v>0.03</v>
      </c>
      <c r="G172">
        <v>0.04</v>
      </c>
      <c r="H172">
        <v>0.54</v>
      </c>
      <c r="I172">
        <v>0.12</v>
      </c>
      <c r="J172">
        <v>0.27</v>
      </c>
      <c r="K172">
        <v>41.65</v>
      </c>
      <c r="L172">
        <v>50.81</v>
      </c>
      <c r="M172">
        <v>0.32</v>
      </c>
      <c r="N172">
        <v>0.06</v>
      </c>
      <c r="O172">
        <v>2.94</v>
      </c>
      <c r="P172">
        <v>0.14000000000000001</v>
      </c>
      <c r="Q172">
        <v>0.11</v>
      </c>
      <c r="R172">
        <v>1.53</v>
      </c>
      <c r="S172">
        <v>1.55</v>
      </c>
      <c r="T172">
        <v>0.85</v>
      </c>
      <c r="U172">
        <v>0.8</v>
      </c>
      <c r="V172">
        <v>4.57</v>
      </c>
      <c r="W172">
        <v>0.21</v>
      </c>
      <c r="X172">
        <v>1.53</v>
      </c>
      <c r="Y172">
        <v>0</v>
      </c>
      <c r="Z172">
        <v>0.53</v>
      </c>
      <c r="AA172">
        <v>1.02</v>
      </c>
      <c r="AB172">
        <v>0.17</v>
      </c>
      <c r="AC172">
        <v>0.01</v>
      </c>
      <c r="AE172" s="36">
        <f>IF(ISNUMBER(MATCH(A172,Lookup!H:H,0)),0,IF(ISNUMBER(MATCH(A172,Lookup!G:G,0)),0,1))</f>
        <v>0</v>
      </c>
    </row>
    <row r="173" spans="1:31" x14ac:dyDescent="0.3">
      <c r="A173" t="s">
        <v>236</v>
      </c>
      <c r="B173" t="s">
        <v>431</v>
      </c>
      <c r="C173" t="s">
        <v>688</v>
      </c>
      <c r="D173" t="s">
        <v>437</v>
      </c>
      <c r="E173">
        <v>95</v>
      </c>
      <c r="F173">
        <v>0.03</v>
      </c>
      <c r="G173">
        <v>0.04</v>
      </c>
      <c r="H173">
        <v>0.48</v>
      </c>
      <c r="I173">
        <v>7.0000000000000007E-2</v>
      </c>
      <c r="J173">
        <v>0.43</v>
      </c>
      <c r="K173">
        <v>41.53</v>
      </c>
      <c r="L173">
        <v>50.18</v>
      </c>
      <c r="M173">
        <v>0.71</v>
      </c>
      <c r="N173">
        <v>0.17</v>
      </c>
      <c r="O173">
        <v>2.69</v>
      </c>
      <c r="P173">
        <v>0.47</v>
      </c>
      <c r="Q173">
        <v>0.4</v>
      </c>
      <c r="R173">
        <v>1.77</v>
      </c>
      <c r="S173">
        <v>2.09</v>
      </c>
      <c r="T173">
        <v>1.21</v>
      </c>
      <c r="U173">
        <v>0.68</v>
      </c>
      <c r="V173">
        <v>4.03</v>
      </c>
      <c r="W173">
        <v>0.21</v>
      </c>
      <c r="X173">
        <v>1.53</v>
      </c>
      <c r="Y173">
        <v>0</v>
      </c>
      <c r="Z173">
        <v>0.74</v>
      </c>
      <c r="AA173">
        <v>0.86</v>
      </c>
      <c r="AB173">
        <v>0.12</v>
      </c>
      <c r="AC173">
        <v>0.01</v>
      </c>
      <c r="AE173" s="36">
        <f>IF(ISNUMBER(MATCH(A173,Lookup!H:H,0)),0,IF(ISNUMBER(MATCH(A173,Lookup!G:G,0)),0,1))</f>
        <v>0</v>
      </c>
    </row>
    <row r="174" spans="1:31" x14ac:dyDescent="0.3">
      <c r="A174" t="s">
        <v>979</v>
      </c>
      <c r="B174" t="s">
        <v>535</v>
      </c>
      <c r="C174" t="s">
        <v>534</v>
      </c>
      <c r="D174" t="s">
        <v>435</v>
      </c>
      <c r="E174">
        <v>95</v>
      </c>
      <c r="F174">
        <v>0.03</v>
      </c>
      <c r="G174">
        <v>0.03</v>
      </c>
      <c r="H174">
        <v>0.92</v>
      </c>
      <c r="I174">
        <v>0.13</v>
      </c>
      <c r="J174">
        <v>0.8</v>
      </c>
      <c r="K174">
        <v>33.049999999999997</v>
      </c>
      <c r="L174">
        <v>40.47</v>
      </c>
      <c r="M174">
        <v>1.25</v>
      </c>
      <c r="N174">
        <v>0.28000000000000003</v>
      </c>
      <c r="O174">
        <v>2</v>
      </c>
      <c r="P174">
        <v>1.21</v>
      </c>
      <c r="Q174">
        <v>0.97</v>
      </c>
      <c r="R174">
        <v>1.84</v>
      </c>
      <c r="S174">
        <v>2.39</v>
      </c>
      <c r="T174">
        <v>1.38</v>
      </c>
      <c r="U174">
        <v>0.21</v>
      </c>
      <c r="V174">
        <v>1.45</v>
      </c>
      <c r="W174">
        <v>0.08</v>
      </c>
      <c r="X174">
        <v>2.2599999999999998</v>
      </c>
      <c r="Y174">
        <v>0</v>
      </c>
      <c r="Z174">
        <v>1.59</v>
      </c>
      <c r="AA174">
        <v>1.68</v>
      </c>
      <c r="AB174">
        <v>0.28999999999999998</v>
      </c>
      <c r="AC174">
        <v>0.01</v>
      </c>
      <c r="AE174" s="36">
        <f>IF(ISNUMBER(MATCH(A174,Lookup!H:H,0)),0,IF(ISNUMBER(MATCH(A174,Lookup!G:G,0)),0,1))</f>
        <v>0</v>
      </c>
    </row>
    <row r="175" spans="1:31" x14ac:dyDescent="0.3">
      <c r="A175" t="s">
        <v>373</v>
      </c>
      <c r="B175" t="s">
        <v>431</v>
      </c>
      <c r="C175" t="s">
        <v>688</v>
      </c>
      <c r="D175" t="s">
        <v>435</v>
      </c>
      <c r="E175">
        <v>95</v>
      </c>
      <c r="F175">
        <v>0.03</v>
      </c>
      <c r="G175">
        <v>0.03</v>
      </c>
      <c r="H175">
        <v>0.86</v>
      </c>
      <c r="I175">
        <v>0.15</v>
      </c>
      <c r="J175">
        <v>1.31</v>
      </c>
      <c r="K175">
        <v>49.44</v>
      </c>
      <c r="L175">
        <v>58.88</v>
      </c>
      <c r="M175">
        <v>3.61</v>
      </c>
      <c r="N175">
        <v>0.86</v>
      </c>
      <c r="O175">
        <v>1.02</v>
      </c>
      <c r="P175">
        <v>0.62</v>
      </c>
      <c r="Q175">
        <v>0.56999999999999995</v>
      </c>
      <c r="R175">
        <v>1.22</v>
      </c>
      <c r="S175">
        <v>2.02</v>
      </c>
      <c r="T175">
        <v>1.01</v>
      </c>
      <c r="U175">
        <v>0.38</v>
      </c>
      <c r="V175">
        <v>1.59</v>
      </c>
      <c r="W175">
        <v>0.21</v>
      </c>
      <c r="X175">
        <v>1.53</v>
      </c>
      <c r="Y175">
        <v>0</v>
      </c>
      <c r="Z175">
        <v>0.68</v>
      </c>
      <c r="AA175">
        <v>1.1000000000000001</v>
      </c>
      <c r="AB175">
        <v>0.16</v>
      </c>
      <c r="AC175">
        <v>0</v>
      </c>
      <c r="AE175" s="36">
        <f>IF(ISNUMBER(MATCH(A175,Lookup!H:H,0)),0,IF(ISNUMBER(MATCH(A175,Lookup!G:G,0)),0,1))</f>
        <v>0</v>
      </c>
    </row>
    <row r="176" spans="1:31" x14ac:dyDescent="0.3">
      <c r="A176" t="s">
        <v>99</v>
      </c>
      <c r="B176" t="s">
        <v>421</v>
      </c>
      <c r="C176" t="s">
        <v>425</v>
      </c>
      <c r="D176" t="s">
        <v>437</v>
      </c>
      <c r="E176">
        <v>95</v>
      </c>
      <c r="F176">
        <v>0.03</v>
      </c>
      <c r="G176">
        <v>0.01</v>
      </c>
      <c r="H176">
        <v>0.39</v>
      </c>
      <c r="I176">
        <v>0.13</v>
      </c>
      <c r="J176">
        <v>0.17</v>
      </c>
      <c r="K176">
        <v>52.24</v>
      </c>
      <c r="L176">
        <v>62.97</v>
      </c>
      <c r="M176">
        <v>7.0000000000000007E-2</v>
      </c>
      <c r="N176">
        <v>0.01</v>
      </c>
      <c r="O176">
        <v>3.27</v>
      </c>
      <c r="P176">
        <v>0.25</v>
      </c>
      <c r="Q176">
        <v>0.11</v>
      </c>
      <c r="R176">
        <v>1.95</v>
      </c>
      <c r="S176">
        <v>1.41</v>
      </c>
      <c r="T176">
        <v>0.83</v>
      </c>
      <c r="U176">
        <v>0.84</v>
      </c>
      <c r="V176">
        <v>4.1500000000000004</v>
      </c>
      <c r="W176">
        <v>0.13</v>
      </c>
      <c r="X176">
        <v>1.9</v>
      </c>
      <c r="Y176">
        <v>0</v>
      </c>
      <c r="Z176">
        <v>0.5</v>
      </c>
      <c r="AA176">
        <v>0.92</v>
      </c>
      <c r="AB176">
        <v>0.12</v>
      </c>
      <c r="AC176">
        <v>0.03</v>
      </c>
      <c r="AE176" s="36">
        <f>IF(ISNUMBER(MATCH(A176,Lookup!H:H,0)),0,IF(ISNUMBER(MATCH(A176,Lookup!G:G,0)),0,1))</f>
        <v>0</v>
      </c>
    </row>
    <row r="177" spans="1:31" x14ac:dyDescent="0.3">
      <c r="A177" t="s">
        <v>47</v>
      </c>
      <c r="B177" t="s">
        <v>420</v>
      </c>
      <c r="C177" t="s">
        <v>426</v>
      </c>
      <c r="D177" t="s">
        <v>437</v>
      </c>
      <c r="E177">
        <v>95</v>
      </c>
      <c r="F177">
        <v>0.02</v>
      </c>
      <c r="G177">
        <v>0.18</v>
      </c>
      <c r="H177">
        <v>1.1599999999999999</v>
      </c>
      <c r="I177">
        <v>0.08</v>
      </c>
      <c r="J177">
        <v>0.96</v>
      </c>
      <c r="K177">
        <v>52.64</v>
      </c>
      <c r="L177">
        <v>62.88</v>
      </c>
      <c r="M177">
        <v>3.92</v>
      </c>
      <c r="N177">
        <v>0.71</v>
      </c>
      <c r="O177">
        <v>2.02</v>
      </c>
      <c r="P177">
        <v>1.1399999999999999</v>
      </c>
      <c r="Q177">
        <v>0.56000000000000005</v>
      </c>
      <c r="R177">
        <v>1.75</v>
      </c>
      <c r="S177">
        <v>1.51</v>
      </c>
      <c r="T177">
        <v>1.04</v>
      </c>
      <c r="U177">
        <v>0.24</v>
      </c>
      <c r="V177">
        <v>3.25</v>
      </c>
      <c r="W177">
        <v>0.34</v>
      </c>
      <c r="X177">
        <v>1.1100000000000001</v>
      </c>
      <c r="Y177">
        <v>0</v>
      </c>
      <c r="Z177">
        <v>0.7</v>
      </c>
      <c r="AA177">
        <v>1.01</v>
      </c>
      <c r="AB177">
        <v>7.0000000000000007E-2</v>
      </c>
      <c r="AC177">
        <v>0.01</v>
      </c>
      <c r="AE177" s="36">
        <f>IF(ISNUMBER(MATCH(A177,Lookup!H:H,0)),0,IF(ISNUMBER(MATCH(A177,Lookup!G:G,0)),0,1))</f>
        <v>0</v>
      </c>
    </row>
    <row r="178" spans="1:31" x14ac:dyDescent="0.3">
      <c r="A178" t="s">
        <v>725</v>
      </c>
      <c r="B178" t="s">
        <v>425</v>
      </c>
      <c r="C178" t="s">
        <v>421</v>
      </c>
      <c r="D178" t="s">
        <v>436</v>
      </c>
      <c r="E178">
        <v>95</v>
      </c>
      <c r="F178">
        <v>0.02</v>
      </c>
      <c r="G178">
        <v>0.16</v>
      </c>
      <c r="H178">
        <v>0.5</v>
      </c>
      <c r="I178">
        <v>0.13</v>
      </c>
      <c r="J178">
        <v>1.17</v>
      </c>
      <c r="K178">
        <v>32.450000000000003</v>
      </c>
      <c r="L178">
        <v>43.7</v>
      </c>
      <c r="M178">
        <v>3.69</v>
      </c>
      <c r="N178">
        <v>1</v>
      </c>
      <c r="O178">
        <v>1.73</v>
      </c>
      <c r="P178">
        <v>0.67</v>
      </c>
      <c r="Q178">
        <v>0.53</v>
      </c>
      <c r="R178">
        <v>1.4</v>
      </c>
      <c r="S178">
        <v>2.17</v>
      </c>
      <c r="T178">
        <v>1.24</v>
      </c>
      <c r="U178">
        <v>0.25</v>
      </c>
      <c r="V178">
        <v>2.68</v>
      </c>
      <c r="W178">
        <v>0.32</v>
      </c>
      <c r="X178">
        <v>1.1599999999999999</v>
      </c>
      <c r="Y178">
        <v>0</v>
      </c>
      <c r="Z178">
        <v>0.93</v>
      </c>
      <c r="AA178">
        <v>1.06</v>
      </c>
      <c r="AB178">
        <v>0.16</v>
      </c>
      <c r="AC178">
        <v>0</v>
      </c>
      <c r="AE178" s="36">
        <f>IF(ISNUMBER(MATCH(A178,Lookup!H:H,0)),0,IF(ISNUMBER(MATCH(A178,Lookup!G:G,0)),0,1))</f>
        <v>0</v>
      </c>
    </row>
    <row r="179" spans="1:31" x14ac:dyDescent="0.3">
      <c r="A179" t="s">
        <v>34</v>
      </c>
      <c r="B179" t="s">
        <v>422</v>
      </c>
      <c r="C179" t="s">
        <v>536</v>
      </c>
      <c r="D179" t="s">
        <v>436</v>
      </c>
      <c r="E179">
        <v>95</v>
      </c>
      <c r="F179">
        <v>0.02</v>
      </c>
      <c r="G179">
        <v>0.11</v>
      </c>
      <c r="H179">
        <v>0.68</v>
      </c>
      <c r="I179">
        <v>0.14000000000000001</v>
      </c>
      <c r="J179">
        <v>0.97</v>
      </c>
      <c r="K179">
        <v>30.53</v>
      </c>
      <c r="L179">
        <v>38.909999999999997</v>
      </c>
      <c r="M179">
        <v>5.54</v>
      </c>
      <c r="N179">
        <v>1.57</v>
      </c>
      <c r="O179">
        <v>1.07</v>
      </c>
      <c r="P179">
        <v>0.69</v>
      </c>
      <c r="Q179">
        <v>0.38</v>
      </c>
      <c r="R179">
        <v>0.93</v>
      </c>
      <c r="S179">
        <v>1.38</v>
      </c>
      <c r="T179">
        <v>0.73</v>
      </c>
      <c r="U179">
        <v>0.28999999999999998</v>
      </c>
      <c r="V179">
        <v>2.68</v>
      </c>
      <c r="W179">
        <v>0.17</v>
      </c>
      <c r="X179">
        <v>1.7</v>
      </c>
      <c r="Y179">
        <v>0</v>
      </c>
      <c r="Z179">
        <v>0.89</v>
      </c>
      <c r="AA179">
        <v>0.94</v>
      </c>
      <c r="AB179">
        <v>0.14000000000000001</v>
      </c>
      <c r="AC179">
        <v>0</v>
      </c>
      <c r="AE179" s="36">
        <f>IF(ISNUMBER(MATCH(A179,Lookup!H:H,0)),0,IF(ISNUMBER(MATCH(A179,Lookup!G:G,0)),0,1))</f>
        <v>0</v>
      </c>
    </row>
    <row r="180" spans="1:31" x14ac:dyDescent="0.3">
      <c r="A180" t="s">
        <v>155</v>
      </c>
      <c r="B180" t="s">
        <v>417</v>
      </c>
      <c r="C180" t="s">
        <v>433</v>
      </c>
      <c r="D180" t="s">
        <v>437</v>
      </c>
      <c r="E180">
        <v>95</v>
      </c>
      <c r="F180">
        <v>0.02</v>
      </c>
      <c r="G180">
        <v>0.06</v>
      </c>
      <c r="H180">
        <v>0.75</v>
      </c>
      <c r="I180">
        <v>0.23</v>
      </c>
      <c r="J180">
        <v>0.82</v>
      </c>
      <c r="K180">
        <v>73.599999999999994</v>
      </c>
      <c r="L180">
        <v>84.61</v>
      </c>
      <c r="M180">
        <v>2.52</v>
      </c>
      <c r="N180">
        <v>0.36</v>
      </c>
      <c r="O180">
        <v>1.63</v>
      </c>
      <c r="P180">
        <v>1.33</v>
      </c>
      <c r="Q180">
        <v>0.92</v>
      </c>
      <c r="R180">
        <v>1.43</v>
      </c>
      <c r="S180">
        <v>2.5099999999999998</v>
      </c>
      <c r="T180">
        <v>1.47</v>
      </c>
      <c r="U180">
        <v>0.21</v>
      </c>
      <c r="V180">
        <v>1.7</v>
      </c>
      <c r="W180">
        <v>0.41</v>
      </c>
      <c r="X180">
        <v>0.92</v>
      </c>
      <c r="Y180">
        <v>0</v>
      </c>
      <c r="Z180">
        <v>0.64</v>
      </c>
      <c r="AA180">
        <v>1.45</v>
      </c>
      <c r="AB180">
        <v>0.23</v>
      </c>
      <c r="AC180">
        <v>0</v>
      </c>
      <c r="AE180" s="36">
        <f>IF(ISNUMBER(MATCH(A180,Lookup!H:H,0)),0,IF(ISNUMBER(MATCH(A180,Lookup!G:G,0)),0,1))</f>
        <v>0</v>
      </c>
    </row>
    <row r="181" spans="1:31" x14ac:dyDescent="0.3">
      <c r="A181" t="s">
        <v>740</v>
      </c>
      <c r="B181" t="s">
        <v>433</v>
      </c>
      <c r="C181" t="s">
        <v>417</v>
      </c>
      <c r="D181" t="s">
        <v>437</v>
      </c>
      <c r="E181">
        <v>95</v>
      </c>
      <c r="F181">
        <v>0.02</v>
      </c>
      <c r="G181">
        <v>0.05</v>
      </c>
      <c r="H181">
        <v>0.54</v>
      </c>
      <c r="I181">
        <v>0.11</v>
      </c>
      <c r="J181">
        <v>0.16</v>
      </c>
      <c r="K181">
        <v>57.44</v>
      </c>
      <c r="L181">
        <v>66.959999999999994</v>
      </c>
      <c r="M181">
        <v>0.23</v>
      </c>
      <c r="N181">
        <v>0.05</v>
      </c>
      <c r="O181">
        <v>2.39</v>
      </c>
      <c r="P181">
        <v>0.32</v>
      </c>
      <c r="Q181">
        <v>0.22</v>
      </c>
      <c r="R181">
        <v>1.61</v>
      </c>
      <c r="S181">
        <v>2.0099999999999998</v>
      </c>
      <c r="T181">
        <v>1.1599999999999999</v>
      </c>
      <c r="U181">
        <v>1.45</v>
      </c>
      <c r="V181">
        <v>5.39</v>
      </c>
      <c r="W181">
        <v>0.1</v>
      </c>
      <c r="X181">
        <v>2.09</v>
      </c>
      <c r="Y181">
        <v>0</v>
      </c>
      <c r="Z181">
        <v>0.65</v>
      </c>
      <c r="AA181">
        <v>0.91</v>
      </c>
      <c r="AB181">
        <v>0.21</v>
      </c>
      <c r="AC181">
        <v>0.01</v>
      </c>
      <c r="AE181" s="36">
        <f>IF(ISNUMBER(MATCH(A181,Lookup!H:H,0)),0,IF(ISNUMBER(MATCH(A181,Lookup!G:G,0)),0,1))</f>
        <v>0</v>
      </c>
    </row>
    <row r="182" spans="1:31" x14ac:dyDescent="0.3">
      <c r="A182" t="s">
        <v>269</v>
      </c>
      <c r="B182" t="s">
        <v>426</v>
      </c>
      <c r="C182" t="s">
        <v>420</v>
      </c>
      <c r="D182" t="s">
        <v>437</v>
      </c>
      <c r="E182">
        <v>95</v>
      </c>
      <c r="F182">
        <v>0.02</v>
      </c>
      <c r="G182">
        <v>0.03</v>
      </c>
      <c r="H182">
        <v>0.76</v>
      </c>
      <c r="I182">
        <v>0.25</v>
      </c>
      <c r="J182">
        <v>0.94</v>
      </c>
      <c r="K182">
        <v>44</v>
      </c>
      <c r="L182">
        <v>56.94</v>
      </c>
      <c r="M182">
        <v>3.09</v>
      </c>
      <c r="N182">
        <v>0.56999999999999995</v>
      </c>
      <c r="O182">
        <v>3.33</v>
      </c>
      <c r="P182">
        <v>0.46</v>
      </c>
      <c r="Q182">
        <v>0.42</v>
      </c>
      <c r="R182">
        <v>1.74</v>
      </c>
      <c r="S182">
        <v>2.98</v>
      </c>
      <c r="T182">
        <v>1.51</v>
      </c>
      <c r="U182">
        <v>0.28000000000000003</v>
      </c>
      <c r="V182">
        <v>3.38</v>
      </c>
      <c r="W182">
        <v>0.13</v>
      </c>
      <c r="X182">
        <v>1.9</v>
      </c>
      <c r="Y182">
        <v>0</v>
      </c>
      <c r="Z182">
        <v>0.76</v>
      </c>
      <c r="AA182">
        <v>1.75</v>
      </c>
      <c r="AB182">
        <v>0.19</v>
      </c>
      <c r="AC182">
        <v>0</v>
      </c>
      <c r="AE182" s="36">
        <f>IF(ISNUMBER(MATCH(A182,Lookup!H:H,0)),0,IF(ISNUMBER(MATCH(A182,Lookup!G:G,0)),0,1))</f>
        <v>0</v>
      </c>
    </row>
    <row r="183" spans="1:31" x14ac:dyDescent="0.3">
      <c r="A183" t="s">
        <v>76</v>
      </c>
      <c r="B183" t="s">
        <v>423</v>
      </c>
      <c r="C183" t="s">
        <v>429</v>
      </c>
      <c r="D183" t="s">
        <v>437</v>
      </c>
      <c r="E183">
        <v>95</v>
      </c>
      <c r="F183">
        <v>0.02</v>
      </c>
      <c r="G183">
        <v>0.03</v>
      </c>
      <c r="H183">
        <v>0.69</v>
      </c>
      <c r="I183">
        <v>0.12</v>
      </c>
      <c r="J183">
        <v>0.49</v>
      </c>
      <c r="K183">
        <v>82.04</v>
      </c>
      <c r="L183">
        <v>96.79</v>
      </c>
      <c r="M183">
        <v>0.43</v>
      </c>
      <c r="N183">
        <v>0.14000000000000001</v>
      </c>
      <c r="O183">
        <v>4.3099999999999996</v>
      </c>
      <c r="P183">
        <v>0.34</v>
      </c>
      <c r="Q183">
        <v>0.41</v>
      </c>
      <c r="R183">
        <v>2.94</v>
      </c>
      <c r="S183">
        <v>2.4300000000000002</v>
      </c>
      <c r="T183">
        <v>1.52</v>
      </c>
      <c r="U183">
        <v>1.0900000000000001</v>
      </c>
      <c r="V183">
        <v>5.32</v>
      </c>
      <c r="W183">
        <v>0.26</v>
      </c>
      <c r="X183">
        <v>1.37</v>
      </c>
      <c r="Y183">
        <v>0</v>
      </c>
      <c r="Z183">
        <v>1.03</v>
      </c>
      <c r="AA183">
        <v>1.69</v>
      </c>
      <c r="AB183">
        <v>0.3</v>
      </c>
      <c r="AC183">
        <v>0</v>
      </c>
      <c r="AE183" s="36">
        <f>IF(ISNUMBER(MATCH(A183,Lookup!H:H,0)),0,IF(ISNUMBER(MATCH(A183,Lookup!G:G,0)),0,1))</f>
        <v>0</v>
      </c>
    </row>
    <row r="184" spans="1:31" x14ac:dyDescent="0.3">
      <c r="A184" t="s">
        <v>138</v>
      </c>
      <c r="B184" t="s">
        <v>429</v>
      </c>
      <c r="C184" t="s">
        <v>423</v>
      </c>
      <c r="D184" t="s">
        <v>437</v>
      </c>
      <c r="E184">
        <v>95</v>
      </c>
      <c r="F184">
        <v>0.02</v>
      </c>
      <c r="G184">
        <v>0.02</v>
      </c>
      <c r="H184">
        <v>0.59</v>
      </c>
      <c r="I184">
        <v>0.15</v>
      </c>
      <c r="J184">
        <v>0.34</v>
      </c>
      <c r="K184">
        <v>72.180000000000007</v>
      </c>
      <c r="L184">
        <v>87.68</v>
      </c>
      <c r="M184">
        <v>0.21</v>
      </c>
      <c r="N184">
        <v>0.08</v>
      </c>
      <c r="O184">
        <v>3.43</v>
      </c>
      <c r="P184">
        <v>0.26</v>
      </c>
      <c r="Q184">
        <v>0.26</v>
      </c>
      <c r="R184">
        <v>1.97</v>
      </c>
      <c r="S184">
        <v>2.0299999999999998</v>
      </c>
      <c r="T184">
        <v>1.33</v>
      </c>
      <c r="U184">
        <v>1.55</v>
      </c>
      <c r="V184">
        <v>6.25</v>
      </c>
      <c r="W184">
        <v>0.15</v>
      </c>
      <c r="X184">
        <v>1.81</v>
      </c>
      <c r="Y184">
        <v>0</v>
      </c>
      <c r="Z184">
        <v>0.6</v>
      </c>
      <c r="AA184">
        <v>1.23</v>
      </c>
      <c r="AB184">
        <v>0.24</v>
      </c>
      <c r="AC184">
        <v>0</v>
      </c>
      <c r="AE184" s="36">
        <f>IF(ISNUMBER(MATCH(A184,Lookup!H:H,0)),0,IF(ISNUMBER(MATCH(A184,Lookup!G:G,0)),0,1))</f>
        <v>0</v>
      </c>
    </row>
    <row r="185" spans="1:31" x14ac:dyDescent="0.3">
      <c r="A185" t="s">
        <v>733</v>
      </c>
      <c r="B185" t="s">
        <v>536</v>
      </c>
      <c r="C185" t="s">
        <v>422</v>
      </c>
      <c r="D185" t="s">
        <v>437</v>
      </c>
      <c r="E185">
        <v>95</v>
      </c>
      <c r="F185">
        <v>0.02</v>
      </c>
      <c r="G185">
        <v>0.01</v>
      </c>
      <c r="H185">
        <v>0.56000000000000005</v>
      </c>
      <c r="I185">
        <v>0.17</v>
      </c>
      <c r="J185">
        <v>0.19</v>
      </c>
      <c r="K185">
        <v>55.76</v>
      </c>
      <c r="L185">
        <v>64.709999999999994</v>
      </c>
      <c r="M185">
        <v>0.23</v>
      </c>
      <c r="N185">
        <v>0.05</v>
      </c>
      <c r="O185">
        <v>2.78</v>
      </c>
      <c r="P185">
        <v>0.31</v>
      </c>
      <c r="Q185">
        <v>0.15</v>
      </c>
      <c r="R185">
        <v>1.45</v>
      </c>
      <c r="S185">
        <v>1.28</v>
      </c>
      <c r="T185">
        <v>0.68</v>
      </c>
      <c r="U185">
        <v>0.62</v>
      </c>
      <c r="V185">
        <v>4.74</v>
      </c>
      <c r="W185">
        <v>0.25</v>
      </c>
      <c r="X185">
        <v>1.39</v>
      </c>
      <c r="Y185">
        <v>0</v>
      </c>
      <c r="Z185">
        <v>0.39</v>
      </c>
      <c r="AA185">
        <v>0.8</v>
      </c>
      <c r="AB185">
        <v>0.09</v>
      </c>
      <c r="AC185">
        <v>0.01</v>
      </c>
      <c r="AE185" s="36">
        <f>IF(ISNUMBER(MATCH(A185,Lookup!H:H,0)),0,IF(ISNUMBER(MATCH(A185,Lookup!G:G,0)),0,1))</f>
        <v>0</v>
      </c>
    </row>
    <row r="186" spans="1:31" x14ac:dyDescent="0.3">
      <c r="A186" t="s">
        <v>343</v>
      </c>
      <c r="B186" t="s">
        <v>434</v>
      </c>
      <c r="C186" t="s">
        <v>428</v>
      </c>
      <c r="D186" t="s">
        <v>437</v>
      </c>
      <c r="E186">
        <v>95</v>
      </c>
      <c r="F186">
        <v>0.02</v>
      </c>
      <c r="G186">
        <v>0.01</v>
      </c>
      <c r="H186">
        <v>0.49</v>
      </c>
      <c r="I186">
        <v>0.12</v>
      </c>
      <c r="J186">
        <v>0.26</v>
      </c>
      <c r="K186">
        <v>48.32</v>
      </c>
      <c r="L186">
        <v>59.56</v>
      </c>
      <c r="M186">
        <v>0.15</v>
      </c>
      <c r="N186">
        <v>0.04</v>
      </c>
      <c r="O186">
        <v>3.08</v>
      </c>
      <c r="P186">
        <v>0.23</v>
      </c>
      <c r="Q186">
        <v>0.13</v>
      </c>
      <c r="R186">
        <v>1.84</v>
      </c>
      <c r="S186">
        <v>1.78</v>
      </c>
      <c r="T186">
        <v>0.88</v>
      </c>
      <c r="U186">
        <v>0.97</v>
      </c>
      <c r="V186">
        <v>7.7</v>
      </c>
      <c r="W186">
        <v>0.05</v>
      </c>
      <c r="X186">
        <v>2.5499999999999998</v>
      </c>
      <c r="Y186">
        <v>0</v>
      </c>
      <c r="Z186">
        <v>0.48</v>
      </c>
      <c r="AA186">
        <v>0.95</v>
      </c>
      <c r="AB186">
        <v>0.28999999999999998</v>
      </c>
      <c r="AC186">
        <v>0</v>
      </c>
      <c r="AE186" s="36">
        <f>IF(ISNUMBER(MATCH(A186,Lookup!H:H,0)),0,IF(ISNUMBER(MATCH(A186,Lookup!G:G,0)),0,1))</f>
        <v>0</v>
      </c>
    </row>
    <row r="187" spans="1:31" x14ac:dyDescent="0.3">
      <c r="A187" t="s">
        <v>293</v>
      </c>
      <c r="B187" t="s">
        <v>434</v>
      </c>
      <c r="C187" t="s">
        <v>428</v>
      </c>
      <c r="D187" t="s">
        <v>437</v>
      </c>
      <c r="E187">
        <v>95</v>
      </c>
      <c r="F187">
        <v>0.02</v>
      </c>
      <c r="G187">
        <v>0.01</v>
      </c>
      <c r="H187">
        <v>0.37</v>
      </c>
      <c r="I187">
        <v>0.09</v>
      </c>
      <c r="J187">
        <v>0.33</v>
      </c>
      <c r="K187">
        <v>50.94</v>
      </c>
      <c r="L187">
        <v>62.8</v>
      </c>
      <c r="M187">
        <v>0.16</v>
      </c>
      <c r="N187">
        <v>0.04</v>
      </c>
      <c r="O187">
        <v>3.06</v>
      </c>
      <c r="P187">
        <v>0.35</v>
      </c>
      <c r="Q187">
        <v>0.22</v>
      </c>
      <c r="R187">
        <v>1.88</v>
      </c>
      <c r="S187">
        <v>2.13</v>
      </c>
      <c r="T187">
        <v>1.17</v>
      </c>
      <c r="U187">
        <v>1.03</v>
      </c>
      <c r="V187">
        <v>6.36</v>
      </c>
      <c r="W187">
        <v>0.05</v>
      </c>
      <c r="X187">
        <v>2.5499999999999998</v>
      </c>
      <c r="Y187">
        <v>0</v>
      </c>
      <c r="Z187">
        <v>0.62</v>
      </c>
      <c r="AA187">
        <v>1.1000000000000001</v>
      </c>
      <c r="AB187">
        <v>0.19</v>
      </c>
      <c r="AC187">
        <v>0</v>
      </c>
      <c r="AE187" s="36">
        <f>IF(ISNUMBER(MATCH(A187,Lookup!H:H,0)),0,IF(ISNUMBER(MATCH(A187,Lookup!G:G,0)),0,1))</f>
        <v>0</v>
      </c>
    </row>
    <row r="188" spans="1:31" x14ac:dyDescent="0.3">
      <c r="A188" t="s">
        <v>599</v>
      </c>
      <c r="B188" t="s">
        <v>536</v>
      </c>
      <c r="C188" t="s">
        <v>422</v>
      </c>
      <c r="D188" t="s">
        <v>437</v>
      </c>
      <c r="E188">
        <v>95</v>
      </c>
      <c r="F188">
        <v>0.02</v>
      </c>
      <c r="G188">
        <v>0.01</v>
      </c>
      <c r="H188">
        <v>0.34</v>
      </c>
      <c r="I188">
        <v>0.1</v>
      </c>
      <c r="J188">
        <v>0.15</v>
      </c>
      <c r="K188">
        <v>59.53</v>
      </c>
      <c r="L188">
        <v>67.31</v>
      </c>
      <c r="M188">
        <v>0.2</v>
      </c>
      <c r="N188">
        <v>0.05</v>
      </c>
      <c r="O188">
        <v>2.57</v>
      </c>
      <c r="P188">
        <v>0.18</v>
      </c>
      <c r="Q188">
        <v>0.08</v>
      </c>
      <c r="R188">
        <v>1.17</v>
      </c>
      <c r="S188">
        <v>1.08</v>
      </c>
      <c r="T188">
        <v>0.65</v>
      </c>
      <c r="U188">
        <v>0.59</v>
      </c>
      <c r="V188">
        <v>3.63</v>
      </c>
      <c r="W188">
        <v>0.25</v>
      </c>
      <c r="X188">
        <v>1.39</v>
      </c>
      <c r="Y188">
        <v>0</v>
      </c>
      <c r="Z188">
        <v>0.31</v>
      </c>
      <c r="AA188">
        <v>0.66</v>
      </c>
      <c r="AB188">
        <v>0.09</v>
      </c>
      <c r="AC188">
        <v>0.01</v>
      </c>
      <c r="AE188" s="36">
        <f>IF(ISNUMBER(MATCH(A188,Lookup!H:H,0)),0,IF(ISNUMBER(MATCH(A188,Lookup!G:G,0)),0,1))</f>
        <v>0</v>
      </c>
    </row>
    <row r="189" spans="1:31" x14ac:dyDescent="0.3">
      <c r="A189" t="s">
        <v>239</v>
      </c>
      <c r="B189" t="s">
        <v>433</v>
      </c>
      <c r="C189" t="s">
        <v>417</v>
      </c>
      <c r="D189" t="s">
        <v>437</v>
      </c>
      <c r="E189">
        <v>95</v>
      </c>
      <c r="F189">
        <v>0.01</v>
      </c>
      <c r="G189">
        <v>0.18</v>
      </c>
      <c r="H189">
        <v>0.57999999999999996</v>
      </c>
      <c r="I189">
        <v>0.11</v>
      </c>
      <c r="J189">
        <v>1.04</v>
      </c>
      <c r="K189">
        <v>42.26</v>
      </c>
      <c r="L189">
        <v>53</v>
      </c>
      <c r="M189">
        <v>5.51</v>
      </c>
      <c r="N189">
        <v>1.01</v>
      </c>
      <c r="O189">
        <v>2.2999999999999998</v>
      </c>
      <c r="P189">
        <v>0.84</v>
      </c>
      <c r="Q189">
        <v>1.01</v>
      </c>
      <c r="R189">
        <v>1.41</v>
      </c>
      <c r="S189">
        <v>2.86</v>
      </c>
      <c r="T189">
        <v>1.62</v>
      </c>
      <c r="U189">
        <v>0.31</v>
      </c>
      <c r="V189">
        <v>3.4</v>
      </c>
      <c r="W189">
        <v>0.1</v>
      </c>
      <c r="X189">
        <v>2.09</v>
      </c>
      <c r="Y189">
        <v>0</v>
      </c>
      <c r="Z189">
        <v>0.87</v>
      </c>
      <c r="AA189">
        <v>1.46</v>
      </c>
      <c r="AB189">
        <v>0.2</v>
      </c>
      <c r="AC189">
        <v>0.03</v>
      </c>
      <c r="AE189" s="36">
        <f>IF(ISNUMBER(MATCH(A189,Lookup!H:H,0)),0,IF(ISNUMBER(MATCH(A189,Lookup!G:G,0)),0,1))</f>
        <v>0</v>
      </c>
    </row>
    <row r="190" spans="1:31" x14ac:dyDescent="0.3">
      <c r="A190" t="s">
        <v>741</v>
      </c>
      <c r="B190" t="s">
        <v>418</v>
      </c>
      <c r="C190" t="s">
        <v>537</v>
      </c>
      <c r="D190" t="s">
        <v>437</v>
      </c>
      <c r="E190">
        <v>95</v>
      </c>
      <c r="F190">
        <v>0.01</v>
      </c>
      <c r="G190">
        <v>0.16</v>
      </c>
      <c r="H190">
        <v>0.45</v>
      </c>
      <c r="I190">
        <v>0.12</v>
      </c>
      <c r="J190">
        <v>1.87</v>
      </c>
      <c r="K190">
        <v>54</v>
      </c>
      <c r="L190">
        <v>66.5</v>
      </c>
      <c r="M190">
        <v>7.8</v>
      </c>
      <c r="N190">
        <v>1.83</v>
      </c>
      <c r="O190">
        <v>1.84</v>
      </c>
      <c r="P190">
        <v>0.91</v>
      </c>
      <c r="Q190">
        <v>0.96</v>
      </c>
      <c r="R190">
        <v>1.57</v>
      </c>
      <c r="S190">
        <v>2.4700000000000002</v>
      </c>
      <c r="T190">
        <v>1.4</v>
      </c>
      <c r="U190">
        <v>0.33</v>
      </c>
      <c r="V190">
        <v>2.4500000000000002</v>
      </c>
      <c r="W190">
        <v>0.21</v>
      </c>
      <c r="X190">
        <v>1.53</v>
      </c>
      <c r="Y190">
        <v>0</v>
      </c>
      <c r="Z190">
        <v>1.0900000000000001</v>
      </c>
      <c r="AA190">
        <v>1.92</v>
      </c>
      <c r="AB190">
        <v>0.21</v>
      </c>
      <c r="AC190">
        <v>0</v>
      </c>
      <c r="AE190" s="36">
        <f>IF(ISNUMBER(MATCH(A190,Lookup!H:H,0)),0,IF(ISNUMBER(MATCH(A190,Lookup!G:G,0)),0,1))</f>
        <v>0</v>
      </c>
    </row>
    <row r="191" spans="1:31" x14ac:dyDescent="0.3">
      <c r="A191" t="s">
        <v>445</v>
      </c>
      <c r="B191" t="s">
        <v>429</v>
      </c>
      <c r="C191" t="s">
        <v>423</v>
      </c>
      <c r="D191" t="s">
        <v>435</v>
      </c>
      <c r="E191">
        <v>95</v>
      </c>
      <c r="F191">
        <v>0.01</v>
      </c>
      <c r="G191">
        <v>0.09</v>
      </c>
      <c r="H191">
        <v>0.98</v>
      </c>
      <c r="I191">
        <v>0.2</v>
      </c>
      <c r="J191">
        <v>0.95</v>
      </c>
      <c r="K191">
        <v>82.83</v>
      </c>
      <c r="L191">
        <v>94.82</v>
      </c>
      <c r="M191">
        <v>1</v>
      </c>
      <c r="N191">
        <v>0.31</v>
      </c>
      <c r="O191">
        <v>1.71</v>
      </c>
      <c r="P191">
        <v>1.19</v>
      </c>
      <c r="Q191">
        <v>0.85</v>
      </c>
      <c r="R191">
        <v>2.48</v>
      </c>
      <c r="S191">
        <v>3.76</v>
      </c>
      <c r="T191">
        <v>1.89</v>
      </c>
      <c r="U191">
        <v>0.44</v>
      </c>
      <c r="V191">
        <v>1.83</v>
      </c>
      <c r="W191">
        <v>0.15</v>
      </c>
      <c r="X191">
        <v>1.81</v>
      </c>
      <c r="Y191">
        <v>0</v>
      </c>
      <c r="Z191">
        <v>1.8</v>
      </c>
      <c r="AA191">
        <v>2.41</v>
      </c>
      <c r="AB191">
        <v>0.36</v>
      </c>
      <c r="AC191">
        <v>0</v>
      </c>
      <c r="AE191" s="36">
        <f>IF(ISNUMBER(MATCH(A191,Lookup!H:H,0)),0,IF(ISNUMBER(MATCH(A191,Lookup!G:G,0)),0,1))</f>
        <v>0</v>
      </c>
    </row>
    <row r="192" spans="1:31" x14ac:dyDescent="0.3">
      <c r="A192" t="s">
        <v>708</v>
      </c>
      <c r="B192" t="s">
        <v>429</v>
      </c>
      <c r="C192" t="s">
        <v>423</v>
      </c>
      <c r="D192" t="s">
        <v>437</v>
      </c>
      <c r="E192">
        <v>95</v>
      </c>
      <c r="F192">
        <v>0.01</v>
      </c>
      <c r="G192">
        <v>0.08</v>
      </c>
      <c r="H192">
        <v>0.84</v>
      </c>
      <c r="I192">
        <v>0.2</v>
      </c>
      <c r="J192">
        <v>0.98</v>
      </c>
      <c r="K192">
        <v>54.44</v>
      </c>
      <c r="L192">
        <v>71.55</v>
      </c>
      <c r="M192">
        <v>4.24</v>
      </c>
      <c r="N192">
        <v>1.1200000000000001</v>
      </c>
      <c r="O192">
        <v>2.36</v>
      </c>
      <c r="P192">
        <v>1.22</v>
      </c>
      <c r="Q192">
        <v>1.03</v>
      </c>
      <c r="R192">
        <v>1.6</v>
      </c>
      <c r="S192">
        <v>2.5299999999999998</v>
      </c>
      <c r="T192">
        <v>1.44</v>
      </c>
      <c r="U192">
        <v>0.45</v>
      </c>
      <c r="V192">
        <v>2.85</v>
      </c>
      <c r="W192">
        <v>0.15</v>
      </c>
      <c r="X192">
        <v>1.81</v>
      </c>
      <c r="Y192">
        <v>0</v>
      </c>
      <c r="Z192">
        <v>1.42</v>
      </c>
      <c r="AA192">
        <v>2.02</v>
      </c>
      <c r="AB192">
        <v>0.36</v>
      </c>
      <c r="AC192">
        <v>0</v>
      </c>
      <c r="AE192" s="36">
        <f>IF(ISNUMBER(MATCH(A192,Lookup!H:H,0)),0,IF(ISNUMBER(MATCH(A192,Lookup!G:G,0)),0,1))</f>
        <v>0</v>
      </c>
    </row>
    <row r="193" spans="1:31" x14ac:dyDescent="0.3">
      <c r="A193" t="s">
        <v>721</v>
      </c>
      <c r="B193" t="s">
        <v>423</v>
      </c>
      <c r="C193" t="s">
        <v>429</v>
      </c>
      <c r="D193" t="s">
        <v>437</v>
      </c>
      <c r="E193">
        <v>95</v>
      </c>
      <c r="F193">
        <v>0.01</v>
      </c>
      <c r="G193">
        <v>0.04</v>
      </c>
      <c r="H193">
        <v>0.71</v>
      </c>
      <c r="I193">
        <v>0.13</v>
      </c>
      <c r="J193">
        <v>0.43</v>
      </c>
      <c r="K193">
        <v>78.23</v>
      </c>
      <c r="L193">
        <v>93.01</v>
      </c>
      <c r="M193">
        <v>0.28000000000000003</v>
      </c>
      <c r="N193">
        <v>0.06</v>
      </c>
      <c r="O193">
        <v>4.41</v>
      </c>
      <c r="P193">
        <v>0.55000000000000004</v>
      </c>
      <c r="Q193">
        <v>0.56000000000000005</v>
      </c>
      <c r="R193">
        <v>3.21</v>
      </c>
      <c r="S193">
        <v>2.65</v>
      </c>
      <c r="T193">
        <v>1.61</v>
      </c>
      <c r="U193">
        <v>1.1499999999999999</v>
      </c>
      <c r="V193">
        <v>5.15</v>
      </c>
      <c r="W193">
        <v>0.26</v>
      </c>
      <c r="X193">
        <v>1.37</v>
      </c>
      <c r="Y193">
        <v>0</v>
      </c>
      <c r="Z193">
        <v>1.21</v>
      </c>
      <c r="AA193">
        <v>1.88</v>
      </c>
      <c r="AB193">
        <v>0.35</v>
      </c>
      <c r="AC193">
        <v>0</v>
      </c>
      <c r="AE193" s="36">
        <f>IF(ISNUMBER(MATCH(A193,Lookup!H:H,0)),0,IF(ISNUMBER(MATCH(A193,Lookup!G:G,0)),0,1))</f>
        <v>0</v>
      </c>
    </row>
    <row r="194" spans="1:31" x14ac:dyDescent="0.3">
      <c r="A194" t="s">
        <v>121</v>
      </c>
      <c r="B194" t="s">
        <v>688</v>
      </c>
      <c r="C194" t="s">
        <v>431</v>
      </c>
      <c r="D194" t="s">
        <v>437</v>
      </c>
      <c r="E194">
        <v>95</v>
      </c>
      <c r="F194">
        <v>0.01</v>
      </c>
      <c r="G194">
        <v>0.03</v>
      </c>
      <c r="H194">
        <v>0.27</v>
      </c>
      <c r="I194">
        <v>0.12</v>
      </c>
      <c r="J194">
        <v>0.8</v>
      </c>
      <c r="K194">
        <v>33.729999999999997</v>
      </c>
      <c r="L194">
        <v>44.64</v>
      </c>
      <c r="M194">
        <v>3.61</v>
      </c>
      <c r="N194">
        <v>0.83</v>
      </c>
      <c r="O194">
        <v>1.46</v>
      </c>
      <c r="P194">
        <v>0.76</v>
      </c>
      <c r="Q194">
        <v>0.39</v>
      </c>
      <c r="R194">
        <v>1.01</v>
      </c>
      <c r="S194">
        <v>1.83</v>
      </c>
      <c r="T194">
        <v>1.05</v>
      </c>
      <c r="U194">
        <v>0.62</v>
      </c>
      <c r="V194">
        <v>2.79</v>
      </c>
      <c r="W194">
        <v>0.24</v>
      </c>
      <c r="X194">
        <v>1.42</v>
      </c>
      <c r="Y194">
        <v>0</v>
      </c>
      <c r="Z194">
        <v>1.18</v>
      </c>
      <c r="AA194">
        <v>0.54</v>
      </c>
      <c r="AB194">
        <v>0.08</v>
      </c>
      <c r="AC194">
        <v>0</v>
      </c>
      <c r="AE194" s="36">
        <f>IF(ISNUMBER(MATCH(A194,Lookup!H:H,0)),0,IF(ISNUMBER(MATCH(A194,Lookup!G:G,0)),0,1))</f>
        <v>0</v>
      </c>
    </row>
    <row r="195" spans="1:31" x14ac:dyDescent="0.3">
      <c r="A195" t="s">
        <v>201</v>
      </c>
      <c r="B195" t="s">
        <v>429</v>
      </c>
      <c r="C195" t="s">
        <v>423</v>
      </c>
      <c r="D195" t="s">
        <v>437</v>
      </c>
      <c r="E195">
        <v>95</v>
      </c>
      <c r="F195">
        <v>0.01</v>
      </c>
      <c r="G195">
        <v>0.02</v>
      </c>
      <c r="H195">
        <v>0.62</v>
      </c>
      <c r="I195">
        <v>0.15</v>
      </c>
      <c r="J195">
        <v>0.3</v>
      </c>
      <c r="K195">
        <v>74.819999999999993</v>
      </c>
      <c r="L195">
        <v>90.2</v>
      </c>
      <c r="M195">
        <v>0.24</v>
      </c>
      <c r="N195">
        <v>0.06</v>
      </c>
      <c r="O195">
        <v>3.77</v>
      </c>
      <c r="P195">
        <v>0.23</v>
      </c>
      <c r="Q195">
        <v>0.21</v>
      </c>
      <c r="R195">
        <v>2.19</v>
      </c>
      <c r="S195">
        <v>1.86</v>
      </c>
      <c r="T195">
        <v>1.22</v>
      </c>
      <c r="U195">
        <v>1.51</v>
      </c>
      <c r="V195">
        <v>5.85</v>
      </c>
      <c r="W195">
        <v>0.15</v>
      </c>
      <c r="X195">
        <v>1.81</v>
      </c>
      <c r="Y195">
        <v>0</v>
      </c>
      <c r="Z195">
        <v>0.74</v>
      </c>
      <c r="AA195">
        <v>1.22</v>
      </c>
      <c r="AB195">
        <v>0.23</v>
      </c>
      <c r="AC195">
        <v>0</v>
      </c>
      <c r="AE195" s="36">
        <f>IF(ISNUMBER(MATCH(A195,Lookup!H:H,0)),0,IF(ISNUMBER(MATCH(A195,Lookup!G:G,0)),0,1))</f>
        <v>0</v>
      </c>
    </row>
    <row r="196" spans="1:31" x14ac:dyDescent="0.3">
      <c r="A196" t="s">
        <v>253</v>
      </c>
      <c r="B196" t="s">
        <v>428</v>
      </c>
      <c r="C196" t="s">
        <v>434</v>
      </c>
      <c r="D196" t="s">
        <v>392</v>
      </c>
      <c r="E196">
        <v>95</v>
      </c>
      <c r="F196">
        <v>0.01</v>
      </c>
      <c r="G196">
        <v>0</v>
      </c>
      <c r="H196">
        <v>0.01</v>
      </c>
      <c r="I196">
        <v>0.01</v>
      </c>
      <c r="J196">
        <v>0</v>
      </c>
      <c r="K196">
        <v>28.32</v>
      </c>
      <c r="L196">
        <v>35.64</v>
      </c>
      <c r="M196">
        <v>0</v>
      </c>
      <c r="N196">
        <v>0</v>
      </c>
      <c r="O196">
        <v>0.33</v>
      </c>
      <c r="P196">
        <v>0.05</v>
      </c>
      <c r="Q196">
        <v>0</v>
      </c>
      <c r="R196">
        <v>0.05</v>
      </c>
      <c r="S196">
        <v>0.11</v>
      </c>
      <c r="T196">
        <v>0.04</v>
      </c>
      <c r="U196">
        <v>0</v>
      </c>
      <c r="V196">
        <v>1.2</v>
      </c>
      <c r="W196">
        <v>0.48</v>
      </c>
      <c r="X196">
        <v>0.76</v>
      </c>
      <c r="Y196">
        <v>3.6</v>
      </c>
      <c r="Z196">
        <v>0.1</v>
      </c>
      <c r="AA196">
        <v>0.04</v>
      </c>
      <c r="AB196">
        <v>0.03</v>
      </c>
      <c r="AC196">
        <v>0</v>
      </c>
      <c r="AE196" s="36">
        <f>IF(ISNUMBER(MATCH(A196,Lookup!H:H,0)),0,IF(ISNUMBER(MATCH(A196,Lookup!G:G,0)),0,1))</f>
        <v>0</v>
      </c>
    </row>
    <row r="197" spans="1:31" x14ac:dyDescent="0.3">
      <c r="A197" t="s">
        <v>579</v>
      </c>
      <c r="B197" t="s">
        <v>534</v>
      </c>
      <c r="C197" t="s">
        <v>535</v>
      </c>
      <c r="D197" t="s">
        <v>392</v>
      </c>
      <c r="E197">
        <v>95</v>
      </c>
      <c r="F197">
        <v>0.01</v>
      </c>
      <c r="G197">
        <v>0</v>
      </c>
      <c r="H197">
        <v>0</v>
      </c>
      <c r="I197">
        <v>0</v>
      </c>
      <c r="J197">
        <v>0.03</v>
      </c>
      <c r="K197">
        <v>22.56</v>
      </c>
      <c r="L197">
        <v>29.8</v>
      </c>
      <c r="M197">
        <v>0</v>
      </c>
      <c r="N197">
        <v>0</v>
      </c>
      <c r="O197">
        <v>0.49</v>
      </c>
      <c r="P197">
        <v>0</v>
      </c>
      <c r="Q197">
        <v>0.03</v>
      </c>
      <c r="R197">
        <v>0</v>
      </c>
      <c r="S197">
        <v>0</v>
      </c>
      <c r="T197">
        <v>0</v>
      </c>
      <c r="U197">
        <v>0</v>
      </c>
      <c r="V197">
        <v>1.08</v>
      </c>
      <c r="W197">
        <v>0.33</v>
      </c>
      <c r="X197">
        <v>1.1399999999999999</v>
      </c>
      <c r="Y197">
        <v>2.61</v>
      </c>
      <c r="Z197">
        <v>0.19</v>
      </c>
      <c r="AA197">
        <v>0.02</v>
      </c>
      <c r="AB197">
        <v>0</v>
      </c>
      <c r="AC197">
        <v>0</v>
      </c>
      <c r="AE197" s="36">
        <f>IF(ISNUMBER(MATCH(A197,Lookup!H:H,0)),0,IF(ISNUMBER(MATCH(A197,Lookup!G:G,0)),0,1))</f>
        <v>0</v>
      </c>
    </row>
    <row r="198" spans="1:31" x14ac:dyDescent="0.3">
      <c r="A198" t="s">
        <v>270</v>
      </c>
      <c r="B198" t="s">
        <v>425</v>
      </c>
      <c r="C198" t="s">
        <v>421</v>
      </c>
      <c r="D198" t="s">
        <v>437</v>
      </c>
      <c r="E198">
        <v>95</v>
      </c>
      <c r="F198">
        <v>0</v>
      </c>
      <c r="G198">
        <v>0.18</v>
      </c>
      <c r="H198">
        <v>0.49</v>
      </c>
      <c r="I198">
        <v>0.16</v>
      </c>
      <c r="J198">
        <v>1.54</v>
      </c>
      <c r="K198">
        <v>39.93</v>
      </c>
      <c r="L198">
        <v>50.72</v>
      </c>
      <c r="M198">
        <v>5.44</v>
      </c>
      <c r="N198">
        <v>1.4</v>
      </c>
      <c r="O198">
        <v>1.35</v>
      </c>
      <c r="P198">
        <v>0.47</v>
      </c>
      <c r="Q198">
        <v>0.48</v>
      </c>
      <c r="R198">
        <v>1</v>
      </c>
      <c r="S198">
        <v>1.65</v>
      </c>
      <c r="T198">
        <v>0.86</v>
      </c>
      <c r="U198">
        <v>0.35</v>
      </c>
      <c r="V198">
        <v>2.02</v>
      </c>
      <c r="W198">
        <v>0.32</v>
      </c>
      <c r="X198">
        <v>1.1599999999999999</v>
      </c>
      <c r="Y198">
        <v>0</v>
      </c>
      <c r="Z198">
        <v>0.63</v>
      </c>
      <c r="AA198">
        <v>0.75</v>
      </c>
      <c r="AB198">
        <v>0.11</v>
      </c>
      <c r="AC198">
        <v>0.01</v>
      </c>
      <c r="AE198" s="36">
        <f>IF(ISNUMBER(MATCH(A198,Lookup!H:H,0)),0,IF(ISNUMBER(MATCH(A198,Lookup!G:G,0)),0,1))</f>
        <v>0</v>
      </c>
    </row>
    <row r="199" spans="1:31" x14ac:dyDescent="0.3">
      <c r="A199" t="s">
        <v>632</v>
      </c>
      <c r="B199" t="s">
        <v>535</v>
      </c>
      <c r="C199" t="s">
        <v>534</v>
      </c>
      <c r="D199" t="s">
        <v>437</v>
      </c>
      <c r="E199">
        <v>95</v>
      </c>
      <c r="F199">
        <v>0</v>
      </c>
      <c r="G199">
        <v>0.1</v>
      </c>
      <c r="H199">
        <v>0.46</v>
      </c>
      <c r="I199">
        <v>0.11</v>
      </c>
      <c r="J199">
        <v>0.92</v>
      </c>
      <c r="K199">
        <v>28.98</v>
      </c>
      <c r="L199">
        <v>38.369999999999997</v>
      </c>
      <c r="M199">
        <v>2.93</v>
      </c>
      <c r="N199">
        <v>0.73</v>
      </c>
      <c r="O199">
        <v>1.55</v>
      </c>
      <c r="P199">
        <v>0.6</v>
      </c>
      <c r="Q199">
        <v>0.34</v>
      </c>
      <c r="R199">
        <v>1.4</v>
      </c>
      <c r="S199">
        <v>1.85</v>
      </c>
      <c r="T199">
        <v>1.22</v>
      </c>
      <c r="U199">
        <v>0.47</v>
      </c>
      <c r="V199">
        <v>2.46</v>
      </c>
      <c r="W199">
        <v>0.08</v>
      </c>
      <c r="X199">
        <v>2.2599999999999998</v>
      </c>
      <c r="Y199">
        <v>0</v>
      </c>
      <c r="Z199">
        <v>1.02</v>
      </c>
      <c r="AA199">
        <v>0.72</v>
      </c>
      <c r="AB199">
        <v>0.08</v>
      </c>
      <c r="AC199">
        <v>0.01</v>
      </c>
      <c r="AE199" s="36">
        <f>IF(ISNUMBER(MATCH(A199,Lookup!H:H,0)),0,IF(ISNUMBER(MATCH(A199,Lookup!G:G,0)),0,1))</f>
        <v>0</v>
      </c>
    </row>
    <row r="200" spans="1:31" x14ac:dyDescent="0.3">
      <c r="A200" t="s">
        <v>105</v>
      </c>
      <c r="B200" t="s">
        <v>421</v>
      </c>
      <c r="C200" t="s">
        <v>425</v>
      </c>
      <c r="D200" t="s">
        <v>437</v>
      </c>
      <c r="E200">
        <v>95</v>
      </c>
      <c r="F200">
        <v>0</v>
      </c>
      <c r="G200">
        <v>0.09</v>
      </c>
      <c r="H200">
        <v>0.47</v>
      </c>
      <c r="I200">
        <v>0.18</v>
      </c>
      <c r="J200">
        <v>0.72</v>
      </c>
      <c r="K200">
        <v>38.880000000000003</v>
      </c>
      <c r="L200">
        <v>48.8</v>
      </c>
      <c r="M200">
        <v>2.09</v>
      </c>
      <c r="N200">
        <v>0.4</v>
      </c>
      <c r="O200">
        <v>1.06</v>
      </c>
      <c r="P200">
        <v>1.19</v>
      </c>
      <c r="Q200">
        <v>1.0900000000000001</v>
      </c>
      <c r="R200">
        <v>1.29</v>
      </c>
      <c r="S200">
        <v>3.12</v>
      </c>
      <c r="T200">
        <v>1.96</v>
      </c>
      <c r="U200">
        <v>0.44</v>
      </c>
      <c r="V200">
        <v>2.15</v>
      </c>
      <c r="W200">
        <v>0.13</v>
      </c>
      <c r="X200">
        <v>1.9</v>
      </c>
      <c r="Y200">
        <v>0</v>
      </c>
      <c r="Z200">
        <v>1.05</v>
      </c>
      <c r="AA200">
        <v>1.04</v>
      </c>
      <c r="AB200">
        <v>0.15</v>
      </c>
      <c r="AC200">
        <v>0</v>
      </c>
      <c r="AE200" s="36">
        <f>IF(ISNUMBER(MATCH(A200,Lookup!H:H,0)),0,IF(ISNUMBER(MATCH(A200,Lookup!G:G,0)),0,1))</f>
        <v>0</v>
      </c>
    </row>
    <row r="201" spans="1:31" x14ac:dyDescent="0.3">
      <c r="A201" t="s">
        <v>590</v>
      </c>
      <c r="B201" t="s">
        <v>421</v>
      </c>
      <c r="C201" t="s">
        <v>425</v>
      </c>
      <c r="D201" t="s">
        <v>437</v>
      </c>
      <c r="E201">
        <v>95</v>
      </c>
      <c r="F201">
        <v>0</v>
      </c>
      <c r="G201">
        <v>7.0000000000000007E-2</v>
      </c>
      <c r="H201">
        <v>0.47</v>
      </c>
      <c r="I201">
        <v>0.12</v>
      </c>
      <c r="J201">
        <v>0.7</v>
      </c>
      <c r="K201">
        <v>36.35</v>
      </c>
      <c r="L201">
        <v>45.24</v>
      </c>
      <c r="M201">
        <v>2.31</v>
      </c>
      <c r="N201">
        <v>0.41</v>
      </c>
      <c r="O201">
        <v>1.82</v>
      </c>
      <c r="P201">
        <v>0.78</v>
      </c>
      <c r="Q201">
        <v>0.65</v>
      </c>
      <c r="R201">
        <v>1.46</v>
      </c>
      <c r="S201">
        <v>2.8</v>
      </c>
      <c r="T201">
        <v>1.24</v>
      </c>
      <c r="U201">
        <v>0.34</v>
      </c>
      <c r="V201">
        <v>2.23</v>
      </c>
      <c r="W201">
        <v>0.13</v>
      </c>
      <c r="X201">
        <v>1.9</v>
      </c>
      <c r="Y201">
        <v>0</v>
      </c>
      <c r="Z201">
        <v>0.61</v>
      </c>
      <c r="AA201">
        <v>1.03</v>
      </c>
      <c r="AB201">
        <v>0.08</v>
      </c>
      <c r="AC201">
        <v>0</v>
      </c>
      <c r="AE201" s="36">
        <f>IF(ISNUMBER(MATCH(A201,Lookup!H:H,0)),0,IF(ISNUMBER(MATCH(A201,Lookup!G:G,0)),0,1))</f>
        <v>0</v>
      </c>
    </row>
    <row r="202" spans="1:31" x14ac:dyDescent="0.3">
      <c r="A202" t="s">
        <v>441</v>
      </c>
      <c r="B202" t="s">
        <v>434</v>
      </c>
      <c r="C202" t="s">
        <v>428</v>
      </c>
      <c r="D202" t="s">
        <v>437</v>
      </c>
      <c r="E202">
        <v>95</v>
      </c>
      <c r="F202">
        <v>0</v>
      </c>
      <c r="G202">
        <v>0.06</v>
      </c>
      <c r="H202">
        <v>0.68</v>
      </c>
      <c r="I202">
        <v>0.17</v>
      </c>
      <c r="J202">
        <v>0.64</v>
      </c>
      <c r="K202">
        <v>45.88</v>
      </c>
      <c r="L202">
        <v>58.49</v>
      </c>
      <c r="M202">
        <v>2.73</v>
      </c>
      <c r="N202">
        <v>0.64</v>
      </c>
      <c r="O202">
        <v>0.97</v>
      </c>
      <c r="P202">
        <v>0.81</v>
      </c>
      <c r="Q202">
        <v>0.57999999999999996</v>
      </c>
      <c r="R202">
        <v>1.6</v>
      </c>
      <c r="S202">
        <v>2.31</v>
      </c>
      <c r="T202">
        <v>1.21</v>
      </c>
      <c r="U202">
        <v>0.43</v>
      </c>
      <c r="V202">
        <v>3.42</v>
      </c>
      <c r="W202">
        <v>0.05</v>
      </c>
      <c r="X202">
        <v>2.5499999999999998</v>
      </c>
      <c r="Y202">
        <v>0</v>
      </c>
      <c r="Z202">
        <v>1</v>
      </c>
      <c r="AA202">
        <v>0.85</v>
      </c>
      <c r="AB202">
        <v>0.18</v>
      </c>
      <c r="AC202">
        <v>0</v>
      </c>
      <c r="AE202" s="36">
        <f>IF(ISNUMBER(MATCH(A202,Lookup!H:H,0)),0,IF(ISNUMBER(MATCH(A202,Lookup!G:G,0)),0,1))</f>
        <v>0</v>
      </c>
    </row>
    <row r="203" spans="1:31" x14ac:dyDescent="0.3">
      <c r="A203" t="s">
        <v>273</v>
      </c>
      <c r="B203" t="s">
        <v>434</v>
      </c>
      <c r="C203" t="s">
        <v>428</v>
      </c>
      <c r="D203" t="s">
        <v>437</v>
      </c>
      <c r="E203">
        <v>95</v>
      </c>
      <c r="F203">
        <v>0</v>
      </c>
      <c r="G203">
        <v>0.06</v>
      </c>
      <c r="H203">
        <v>0.41</v>
      </c>
      <c r="I203">
        <v>0.26</v>
      </c>
      <c r="J203">
        <v>0.91</v>
      </c>
      <c r="K203">
        <v>38.85</v>
      </c>
      <c r="L203">
        <v>51.55</v>
      </c>
      <c r="M203">
        <v>2.57</v>
      </c>
      <c r="N203">
        <v>0.62</v>
      </c>
      <c r="O203">
        <v>1.93</v>
      </c>
      <c r="P203">
        <v>0.93</v>
      </c>
      <c r="Q203">
        <v>0.78</v>
      </c>
      <c r="R203">
        <v>2.76</v>
      </c>
      <c r="S203">
        <v>3.36</v>
      </c>
      <c r="T203">
        <v>1.93</v>
      </c>
      <c r="U203">
        <v>0.45</v>
      </c>
      <c r="V203">
        <v>3.91</v>
      </c>
      <c r="W203">
        <v>0.05</v>
      </c>
      <c r="X203">
        <v>2.5499999999999998</v>
      </c>
      <c r="Y203">
        <v>0</v>
      </c>
      <c r="Z203">
        <v>0.84</v>
      </c>
      <c r="AA203">
        <v>1.46</v>
      </c>
      <c r="AB203">
        <v>0.24</v>
      </c>
      <c r="AC203">
        <v>0</v>
      </c>
      <c r="AE203" s="36">
        <f>IF(ISNUMBER(MATCH(A203,Lookup!H:H,0)),0,IF(ISNUMBER(MATCH(A203,Lookup!G:G,0)),0,1))</f>
        <v>0</v>
      </c>
    </row>
    <row r="204" spans="1:31" x14ac:dyDescent="0.3">
      <c r="A204" t="s">
        <v>575</v>
      </c>
      <c r="B204" t="s">
        <v>535</v>
      </c>
      <c r="C204" t="s">
        <v>534</v>
      </c>
      <c r="D204" t="s">
        <v>392</v>
      </c>
      <c r="E204">
        <v>95</v>
      </c>
      <c r="F204">
        <v>0</v>
      </c>
      <c r="G204">
        <v>0.03</v>
      </c>
      <c r="H204">
        <v>0</v>
      </c>
      <c r="I204">
        <v>0</v>
      </c>
      <c r="J204">
        <v>0.03</v>
      </c>
      <c r="K204">
        <v>15.61</v>
      </c>
      <c r="L204">
        <v>30.8</v>
      </c>
      <c r="M204">
        <v>0</v>
      </c>
      <c r="N204">
        <v>0</v>
      </c>
      <c r="O204">
        <v>0.23</v>
      </c>
      <c r="P204">
        <v>0.01</v>
      </c>
      <c r="Q204">
        <v>0</v>
      </c>
      <c r="R204">
        <v>0.05</v>
      </c>
      <c r="S204">
        <v>0.01</v>
      </c>
      <c r="T204">
        <v>0.01</v>
      </c>
      <c r="U204">
        <v>0</v>
      </c>
      <c r="V204">
        <v>0.97</v>
      </c>
      <c r="W204">
        <v>0.08</v>
      </c>
      <c r="X204">
        <v>2.2599999999999998</v>
      </c>
      <c r="Y204">
        <v>3.1</v>
      </c>
      <c r="Z204">
        <v>7.0000000000000007E-2</v>
      </c>
      <c r="AA204">
        <v>0.04</v>
      </c>
      <c r="AB204">
        <v>0.04</v>
      </c>
      <c r="AC204">
        <v>0</v>
      </c>
      <c r="AE204" s="36">
        <f>IF(ISNUMBER(MATCH(A204,Lookup!H:H,0)),0,IF(ISNUMBER(MATCH(A204,Lookup!G:G,0)),0,1))</f>
        <v>0</v>
      </c>
    </row>
    <row r="205" spans="1:31" x14ac:dyDescent="0.3">
      <c r="A205" t="s">
        <v>102</v>
      </c>
      <c r="B205" t="s">
        <v>424</v>
      </c>
      <c r="C205" t="s">
        <v>432</v>
      </c>
      <c r="D205" t="s">
        <v>437</v>
      </c>
      <c r="E205">
        <v>95</v>
      </c>
      <c r="F205">
        <v>0</v>
      </c>
      <c r="G205">
        <v>0.02</v>
      </c>
      <c r="H205">
        <v>0.48</v>
      </c>
      <c r="I205">
        <v>0.14000000000000001</v>
      </c>
      <c r="J205">
        <v>1.07</v>
      </c>
      <c r="K205">
        <v>46.65</v>
      </c>
      <c r="L205">
        <v>59.47</v>
      </c>
      <c r="M205">
        <v>4.82</v>
      </c>
      <c r="N205">
        <v>0.83</v>
      </c>
      <c r="O205">
        <v>1.8</v>
      </c>
      <c r="P205">
        <v>0.82</v>
      </c>
      <c r="Q205">
        <v>0.46</v>
      </c>
      <c r="R205">
        <v>1.81</v>
      </c>
      <c r="S205">
        <v>2.84</v>
      </c>
      <c r="T205">
        <v>1.67</v>
      </c>
      <c r="U205">
        <v>0.48</v>
      </c>
      <c r="V205">
        <v>2.44</v>
      </c>
      <c r="W205">
        <v>0.12</v>
      </c>
      <c r="X205">
        <v>2.0099999999999998</v>
      </c>
      <c r="Y205">
        <v>0</v>
      </c>
      <c r="Z205">
        <v>1.22</v>
      </c>
      <c r="AA205">
        <v>0.94</v>
      </c>
      <c r="AB205">
        <v>0.23</v>
      </c>
      <c r="AC205">
        <v>0.04</v>
      </c>
      <c r="AE205" s="36">
        <f>IF(ISNUMBER(MATCH(A205,Lookup!H:H,0)),0,IF(ISNUMBER(MATCH(A205,Lookup!G:G,0)),0,1))</f>
        <v>0</v>
      </c>
    </row>
    <row r="206" spans="1:31" x14ac:dyDescent="0.3">
      <c r="A206" t="s">
        <v>449</v>
      </c>
      <c r="B206" t="s">
        <v>417</v>
      </c>
      <c r="C206" t="s">
        <v>433</v>
      </c>
      <c r="D206" t="s">
        <v>392</v>
      </c>
      <c r="E206">
        <v>95</v>
      </c>
      <c r="F206">
        <v>0</v>
      </c>
      <c r="G206">
        <v>0.02</v>
      </c>
      <c r="H206">
        <v>0</v>
      </c>
      <c r="I206">
        <v>0</v>
      </c>
      <c r="J206">
        <v>0.03</v>
      </c>
      <c r="K206">
        <v>25.27</v>
      </c>
      <c r="L206">
        <v>32.14</v>
      </c>
      <c r="M206">
        <v>0</v>
      </c>
      <c r="N206">
        <v>0</v>
      </c>
      <c r="O206">
        <v>0.24</v>
      </c>
      <c r="P206">
        <v>0</v>
      </c>
      <c r="Q206">
        <v>0</v>
      </c>
      <c r="R206">
        <v>0</v>
      </c>
      <c r="S206">
        <v>7.0000000000000007E-2</v>
      </c>
      <c r="T206">
        <v>0.03</v>
      </c>
      <c r="U206">
        <v>0</v>
      </c>
      <c r="V206">
        <v>0.71</v>
      </c>
      <c r="W206">
        <v>0.41</v>
      </c>
      <c r="X206">
        <v>0.92</v>
      </c>
      <c r="Y206">
        <v>3.94</v>
      </c>
      <c r="Z206">
        <v>0.21</v>
      </c>
      <c r="AA206">
        <v>0.03</v>
      </c>
      <c r="AB206">
        <v>0.03</v>
      </c>
      <c r="AC206">
        <v>0</v>
      </c>
      <c r="AE206" s="36">
        <f>IF(ISNUMBER(MATCH(A206,Lookup!H:H,0)),0,IF(ISNUMBER(MATCH(A206,Lookup!G:G,0)),0,1))</f>
        <v>0</v>
      </c>
    </row>
    <row r="207" spans="1:31" x14ac:dyDescent="0.3">
      <c r="A207" t="s">
        <v>231</v>
      </c>
      <c r="B207" t="s">
        <v>423</v>
      </c>
      <c r="C207" t="s">
        <v>429</v>
      </c>
      <c r="D207" t="s">
        <v>392</v>
      </c>
      <c r="E207">
        <v>95</v>
      </c>
      <c r="F207">
        <v>0</v>
      </c>
      <c r="G207">
        <v>0.01</v>
      </c>
      <c r="H207">
        <v>0</v>
      </c>
      <c r="I207">
        <v>0</v>
      </c>
      <c r="J207">
        <v>0.02</v>
      </c>
      <c r="K207">
        <v>30.66</v>
      </c>
      <c r="L207">
        <v>46.19</v>
      </c>
      <c r="M207">
        <v>0</v>
      </c>
      <c r="N207">
        <v>0</v>
      </c>
      <c r="O207">
        <v>0.37</v>
      </c>
      <c r="P207">
        <v>0.02</v>
      </c>
      <c r="Q207">
        <v>0</v>
      </c>
      <c r="R207">
        <v>7.0000000000000007E-2</v>
      </c>
      <c r="S207">
        <v>0</v>
      </c>
      <c r="T207">
        <v>0</v>
      </c>
      <c r="U207">
        <v>0</v>
      </c>
      <c r="V207">
        <v>0.9</v>
      </c>
      <c r="W207">
        <v>0.26</v>
      </c>
      <c r="X207">
        <v>1.37</v>
      </c>
      <c r="Y207">
        <v>5.62</v>
      </c>
      <c r="Z207">
        <v>0.2</v>
      </c>
      <c r="AA207">
        <v>0</v>
      </c>
      <c r="AB207">
        <v>0</v>
      </c>
      <c r="AC207">
        <v>0</v>
      </c>
      <c r="AE207" s="36">
        <f>IF(ISNUMBER(MATCH(A207,Lookup!H:H,0)),0,IF(ISNUMBER(MATCH(A207,Lookup!G:G,0)),0,1))</f>
        <v>0</v>
      </c>
    </row>
    <row r="208" spans="1:31" x14ac:dyDescent="0.3">
      <c r="A208" t="s">
        <v>319</v>
      </c>
      <c r="B208" t="s">
        <v>434</v>
      </c>
      <c r="C208" t="s">
        <v>428</v>
      </c>
      <c r="D208" t="s">
        <v>392</v>
      </c>
      <c r="E208">
        <v>95</v>
      </c>
      <c r="F208">
        <v>0</v>
      </c>
      <c r="G208">
        <v>0</v>
      </c>
      <c r="H208">
        <v>0</v>
      </c>
      <c r="I208">
        <v>0</v>
      </c>
      <c r="J208">
        <v>0.02</v>
      </c>
      <c r="K208">
        <v>22.44</v>
      </c>
      <c r="L208">
        <v>38.799999999999997</v>
      </c>
      <c r="M208">
        <v>0</v>
      </c>
      <c r="N208">
        <v>0</v>
      </c>
      <c r="O208">
        <v>0.57999999999999996</v>
      </c>
      <c r="P208">
        <v>0</v>
      </c>
      <c r="Q208">
        <v>0</v>
      </c>
      <c r="R208">
        <v>0.03</v>
      </c>
      <c r="S208">
        <v>0.04</v>
      </c>
      <c r="T208">
        <v>0.03</v>
      </c>
      <c r="U208">
        <v>0</v>
      </c>
      <c r="V208">
        <v>1.29</v>
      </c>
      <c r="W208">
        <v>0.05</v>
      </c>
      <c r="X208">
        <v>2.5499999999999998</v>
      </c>
      <c r="Y208">
        <v>3.17</v>
      </c>
      <c r="Z208">
        <v>0.21</v>
      </c>
      <c r="AA208">
        <v>0</v>
      </c>
      <c r="AB208">
        <v>0.04</v>
      </c>
      <c r="AC208">
        <v>0</v>
      </c>
      <c r="AE208" s="36">
        <f>IF(ISNUMBER(MATCH(A208,Lookup!H:H,0)),0,IF(ISNUMBER(MATCH(A208,Lookup!G:G,0)),0,1))</f>
        <v>0</v>
      </c>
    </row>
    <row r="209" spans="1:31" x14ac:dyDescent="0.3">
      <c r="A209" t="s">
        <v>376</v>
      </c>
      <c r="B209" t="s">
        <v>688</v>
      </c>
      <c r="C209" t="s">
        <v>431</v>
      </c>
      <c r="D209" t="s">
        <v>392</v>
      </c>
      <c r="E209">
        <v>95</v>
      </c>
      <c r="F209">
        <v>0</v>
      </c>
      <c r="G209">
        <v>0</v>
      </c>
      <c r="H209">
        <v>0</v>
      </c>
      <c r="I209">
        <v>0</v>
      </c>
      <c r="J209">
        <v>0.04</v>
      </c>
      <c r="K209">
        <v>16</v>
      </c>
      <c r="L209">
        <v>28.78</v>
      </c>
      <c r="M209">
        <v>0</v>
      </c>
      <c r="N209">
        <v>0</v>
      </c>
      <c r="O209">
        <v>0.32</v>
      </c>
      <c r="P209">
        <v>0</v>
      </c>
      <c r="Q209">
        <v>0</v>
      </c>
      <c r="R209">
        <v>0.04</v>
      </c>
      <c r="S209">
        <v>0.01</v>
      </c>
      <c r="T209">
        <v>0.01</v>
      </c>
      <c r="U209">
        <v>0</v>
      </c>
      <c r="V209">
        <v>1.26</v>
      </c>
      <c r="W209">
        <v>0.24</v>
      </c>
      <c r="X209">
        <v>1.42</v>
      </c>
      <c r="Y209">
        <v>2.37</v>
      </c>
      <c r="Z209">
        <v>0.13</v>
      </c>
      <c r="AA209">
        <v>0.06</v>
      </c>
      <c r="AB209">
        <v>7.0000000000000007E-2</v>
      </c>
      <c r="AC209">
        <v>0</v>
      </c>
      <c r="AE209" s="36">
        <f>IF(ISNUMBER(MATCH(A209,Lookup!H:H,0)),0,IF(ISNUMBER(MATCH(A209,Lookup!G:G,0)),0,1))</f>
        <v>0</v>
      </c>
    </row>
    <row r="210" spans="1:31" x14ac:dyDescent="0.3">
      <c r="A210" t="s">
        <v>177</v>
      </c>
      <c r="B210" t="s">
        <v>431</v>
      </c>
      <c r="C210" t="s">
        <v>688</v>
      </c>
      <c r="D210" t="s">
        <v>392</v>
      </c>
      <c r="E210">
        <v>95</v>
      </c>
      <c r="F210">
        <v>0</v>
      </c>
      <c r="G210">
        <v>0</v>
      </c>
      <c r="H210">
        <v>0</v>
      </c>
      <c r="I210">
        <v>0</v>
      </c>
      <c r="J210">
        <v>0.03</v>
      </c>
      <c r="K210">
        <v>14.69</v>
      </c>
      <c r="L210">
        <v>28.76</v>
      </c>
      <c r="M210">
        <v>0</v>
      </c>
      <c r="N210">
        <v>0</v>
      </c>
      <c r="O210">
        <v>0.56999999999999995</v>
      </c>
      <c r="P210">
        <v>0.04</v>
      </c>
      <c r="Q210">
        <v>0</v>
      </c>
      <c r="R210">
        <v>0.04</v>
      </c>
      <c r="S210">
        <v>0.02</v>
      </c>
      <c r="T210">
        <v>0.01</v>
      </c>
      <c r="U210">
        <v>0</v>
      </c>
      <c r="V210">
        <v>1.25</v>
      </c>
      <c r="W210">
        <v>0.21</v>
      </c>
      <c r="X210">
        <v>1.53</v>
      </c>
      <c r="Y210">
        <v>2.66</v>
      </c>
      <c r="Z210">
        <v>0.21</v>
      </c>
      <c r="AA210">
        <v>0.05</v>
      </c>
      <c r="AB210">
        <v>0.02</v>
      </c>
      <c r="AC210">
        <v>0</v>
      </c>
      <c r="AE210" s="36">
        <f>IF(ISNUMBER(MATCH(A210,Lookup!H:H,0)),0,IF(ISNUMBER(MATCH(A210,Lookup!G:G,0)),0,1))</f>
        <v>0</v>
      </c>
    </row>
    <row r="211" spans="1:31" x14ac:dyDescent="0.3">
      <c r="A211" t="s">
        <v>359</v>
      </c>
      <c r="B211" t="s">
        <v>429</v>
      </c>
      <c r="C211" t="s">
        <v>423</v>
      </c>
      <c r="D211" t="s">
        <v>392</v>
      </c>
      <c r="E211">
        <v>95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27.13</v>
      </c>
      <c r="L211">
        <v>41.25</v>
      </c>
      <c r="M211">
        <v>0</v>
      </c>
      <c r="N211">
        <v>0</v>
      </c>
      <c r="O211">
        <v>0.25</v>
      </c>
      <c r="P211">
        <v>0</v>
      </c>
      <c r="Q211">
        <v>0</v>
      </c>
      <c r="R211">
        <v>7.0000000000000007E-2</v>
      </c>
      <c r="S211">
        <v>7.0000000000000007E-2</v>
      </c>
      <c r="T211">
        <v>0.06</v>
      </c>
      <c r="U211">
        <v>0</v>
      </c>
      <c r="V211">
        <v>1.07</v>
      </c>
      <c r="W211">
        <v>0.15</v>
      </c>
      <c r="X211">
        <v>1.81</v>
      </c>
      <c r="Y211">
        <v>6.2</v>
      </c>
      <c r="Z211">
        <v>0.12</v>
      </c>
      <c r="AA211">
        <v>0.02</v>
      </c>
      <c r="AB211">
        <v>0.08</v>
      </c>
      <c r="AC211">
        <v>0</v>
      </c>
      <c r="AE211" s="36">
        <f>IF(ISNUMBER(MATCH(A211,Lookup!H:H,0)),0,IF(ISNUMBER(MATCH(A211,Lookup!G:G,0)),0,1))</f>
        <v>0</v>
      </c>
    </row>
    <row r="212" spans="1:31" x14ac:dyDescent="0.3">
      <c r="A212" t="s">
        <v>220</v>
      </c>
      <c r="B212" t="s">
        <v>537</v>
      </c>
      <c r="C212" t="s">
        <v>418</v>
      </c>
      <c r="D212" t="s">
        <v>392</v>
      </c>
      <c r="E212">
        <v>95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29.55</v>
      </c>
      <c r="L212">
        <v>41.85</v>
      </c>
      <c r="M212">
        <v>0</v>
      </c>
      <c r="N212">
        <v>0</v>
      </c>
      <c r="O212">
        <v>0.27</v>
      </c>
      <c r="P212">
        <v>0</v>
      </c>
      <c r="Q212">
        <v>0</v>
      </c>
      <c r="R212">
        <v>0.06</v>
      </c>
      <c r="S212">
        <v>0.01</v>
      </c>
      <c r="T212">
        <v>0.01</v>
      </c>
      <c r="U212">
        <v>0</v>
      </c>
      <c r="V212">
        <v>0.87</v>
      </c>
      <c r="W212">
        <v>0.25</v>
      </c>
      <c r="X212">
        <v>1.39</v>
      </c>
      <c r="Y212">
        <v>3.74</v>
      </c>
      <c r="Z212">
        <v>0.03</v>
      </c>
      <c r="AA212">
        <v>0</v>
      </c>
      <c r="AB212">
        <v>0.02</v>
      </c>
      <c r="AC212">
        <v>0</v>
      </c>
      <c r="AE212" s="36">
        <f>IF(ISNUMBER(MATCH(A212,Lookup!H:H,0)),0,IF(ISNUMBER(MATCH(A212,Lookup!G:G,0)),0,1))</f>
        <v>0</v>
      </c>
    </row>
    <row r="213" spans="1:31" x14ac:dyDescent="0.3">
      <c r="A213" t="s">
        <v>672</v>
      </c>
      <c r="B213" t="s">
        <v>536</v>
      </c>
      <c r="C213" t="s">
        <v>422</v>
      </c>
      <c r="D213" t="s">
        <v>392</v>
      </c>
      <c r="E213">
        <v>95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18.100000000000001</v>
      </c>
      <c r="L213">
        <v>25.65</v>
      </c>
      <c r="M213">
        <v>0</v>
      </c>
      <c r="N213">
        <v>0</v>
      </c>
      <c r="O213">
        <v>0.31</v>
      </c>
      <c r="P213">
        <v>0</v>
      </c>
      <c r="Q213">
        <v>0</v>
      </c>
      <c r="R213">
        <v>0.02</v>
      </c>
      <c r="S213">
        <v>0.04</v>
      </c>
      <c r="T213">
        <v>0</v>
      </c>
      <c r="U213">
        <v>0</v>
      </c>
      <c r="V213">
        <v>0.86</v>
      </c>
      <c r="W213">
        <v>0.25</v>
      </c>
      <c r="X213">
        <v>1.39</v>
      </c>
      <c r="Y213">
        <v>2.88</v>
      </c>
      <c r="Z213">
        <v>0.13</v>
      </c>
      <c r="AA213">
        <v>0.01</v>
      </c>
      <c r="AB213">
        <v>0.02</v>
      </c>
      <c r="AC213">
        <v>0</v>
      </c>
      <c r="AE213" s="36">
        <f>IF(ISNUMBER(MATCH(A213,Lookup!H:H,0)),0,IF(ISNUMBER(MATCH(A213,Lookup!G:G,0)),0,1))</f>
        <v>0</v>
      </c>
    </row>
    <row r="214" spans="1:31" x14ac:dyDescent="0.3">
      <c r="A214" t="s">
        <v>472</v>
      </c>
      <c r="B214" t="s">
        <v>424</v>
      </c>
      <c r="C214" t="s">
        <v>432</v>
      </c>
      <c r="D214" t="s">
        <v>392</v>
      </c>
      <c r="E214">
        <v>95</v>
      </c>
      <c r="F214">
        <v>0</v>
      </c>
      <c r="G214">
        <v>0</v>
      </c>
      <c r="H214">
        <v>0</v>
      </c>
      <c r="I214">
        <v>0</v>
      </c>
      <c r="J214">
        <v>0.02</v>
      </c>
      <c r="K214">
        <v>25.54</v>
      </c>
      <c r="L214">
        <v>39.46</v>
      </c>
      <c r="M214">
        <v>0</v>
      </c>
      <c r="N214">
        <v>0</v>
      </c>
      <c r="O214">
        <v>0.44</v>
      </c>
      <c r="P214">
        <v>0.08</v>
      </c>
      <c r="Q214">
        <v>0</v>
      </c>
      <c r="R214">
        <v>0.08</v>
      </c>
      <c r="S214">
        <v>0.03</v>
      </c>
      <c r="T214">
        <v>0.03</v>
      </c>
      <c r="U214">
        <v>0</v>
      </c>
      <c r="V214">
        <v>0.69</v>
      </c>
      <c r="W214">
        <v>0.12</v>
      </c>
      <c r="X214">
        <v>2.0099999999999998</v>
      </c>
      <c r="Y214">
        <v>4.1100000000000003</v>
      </c>
      <c r="Z214">
        <v>0.18</v>
      </c>
      <c r="AA214">
        <v>0.05</v>
      </c>
      <c r="AB214">
        <v>0.02</v>
      </c>
      <c r="AC214">
        <v>0</v>
      </c>
      <c r="AE214" s="36">
        <f>IF(ISNUMBER(MATCH(A214,Lookup!H:H,0)),0,IF(ISNUMBER(MATCH(A214,Lookup!G:G,0)),0,1))</f>
        <v>0</v>
      </c>
    </row>
    <row r="215" spans="1:31" x14ac:dyDescent="0.3">
      <c r="A215" t="s">
        <v>717</v>
      </c>
      <c r="B215" t="s">
        <v>432</v>
      </c>
      <c r="C215" t="s">
        <v>424</v>
      </c>
      <c r="D215" t="s">
        <v>392</v>
      </c>
      <c r="E215">
        <v>95</v>
      </c>
      <c r="F215">
        <v>0</v>
      </c>
      <c r="G215">
        <v>0</v>
      </c>
      <c r="H215">
        <v>0</v>
      </c>
      <c r="I215">
        <v>0</v>
      </c>
      <c r="J215">
        <v>0.02</v>
      </c>
      <c r="K215">
        <v>26.81</v>
      </c>
      <c r="L215">
        <v>36.11</v>
      </c>
      <c r="M215">
        <v>0</v>
      </c>
      <c r="N215">
        <v>0</v>
      </c>
      <c r="O215">
        <v>0.18</v>
      </c>
      <c r="P215">
        <v>0.01</v>
      </c>
      <c r="Q215">
        <v>0</v>
      </c>
      <c r="R215">
        <v>0.01</v>
      </c>
      <c r="S215">
        <v>0</v>
      </c>
      <c r="T215">
        <v>0</v>
      </c>
      <c r="U215">
        <v>0</v>
      </c>
      <c r="V215">
        <v>0.65</v>
      </c>
      <c r="W215">
        <v>0.4</v>
      </c>
      <c r="X215">
        <v>0.95</v>
      </c>
      <c r="Y215">
        <v>6.05</v>
      </c>
      <c r="Z215">
        <v>7.0000000000000007E-2</v>
      </c>
      <c r="AA215">
        <v>0.03</v>
      </c>
      <c r="AB215">
        <v>0.04</v>
      </c>
      <c r="AC215">
        <v>0</v>
      </c>
      <c r="AE215" s="36">
        <f>IF(ISNUMBER(MATCH(A215,Lookup!H:H,0)),0,IF(ISNUMBER(MATCH(A215,Lookup!G:G,0)),0,1))</f>
        <v>0</v>
      </c>
    </row>
    <row r="216" spans="1:31" x14ac:dyDescent="0.3">
      <c r="A216" t="s">
        <v>42</v>
      </c>
      <c r="B216" t="s">
        <v>422</v>
      </c>
      <c r="C216" t="s">
        <v>536</v>
      </c>
      <c r="D216" t="s">
        <v>392</v>
      </c>
      <c r="E216">
        <v>95</v>
      </c>
      <c r="F216">
        <v>0</v>
      </c>
      <c r="G216">
        <v>0</v>
      </c>
      <c r="H216">
        <v>0</v>
      </c>
      <c r="I216">
        <v>0</v>
      </c>
      <c r="J216">
        <v>0.01</v>
      </c>
      <c r="K216">
        <v>18.48</v>
      </c>
      <c r="L216">
        <v>29.34</v>
      </c>
      <c r="M216">
        <v>0</v>
      </c>
      <c r="N216">
        <v>0</v>
      </c>
      <c r="O216">
        <v>0.4</v>
      </c>
      <c r="P216">
        <v>0</v>
      </c>
      <c r="Q216">
        <v>0</v>
      </c>
      <c r="R216">
        <v>0</v>
      </c>
      <c r="S216">
        <v>0.02</v>
      </c>
      <c r="T216">
        <v>0</v>
      </c>
      <c r="U216">
        <v>0</v>
      </c>
      <c r="V216">
        <v>1.24</v>
      </c>
      <c r="W216">
        <v>0.17</v>
      </c>
      <c r="X216">
        <v>1.7</v>
      </c>
      <c r="Y216">
        <v>2.96</v>
      </c>
      <c r="Z216">
        <v>0.34</v>
      </c>
      <c r="AA216">
        <v>0</v>
      </c>
      <c r="AB216">
        <v>0.05</v>
      </c>
      <c r="AC216">
        <v>0</v>
      </c>
      <c r="AE216" s="36">
        <f>IF(ISNUMBER(MATCH(A216,Lookup!H:H,0)),0,IF(ISNUMBER(MATCH(A216,Lookup!G:G,0)),0,1))</f>
        <v>0</v>
      </c>
    </row>
    <row r="217" spans="1:31" x14ac:dyDescent="0.3">
      <c r="A217" t="s">
        <v>266</v>
      </c>
      <c r="B217" t="s">
        <v>418</v>
      </c>
      <c r="C217" t="s">
        <v>537</v>
      </c>
      <c r="D217" t="s">
        <v>392</v>
      </c>
      <c r="E217">
        <v>95</v>
      </c>
      <c r="F217">
        <v>0</v>
      </c>
      <c r="G217">
        <v>0</v>
      </c>
      <c r="H217">
        <v>0</v>
      </c>
      <c r="I217">
        <v>0</v>
      </c>
      <c r="J217">
        <v>0.05</v>
      </c>
      <c r="K217">
        <v>23.56</v>
      </c>
      <c r="L217">
        <v>33.08</v>
      </c>
      <c r="M217">
        <v>0</v>
      </c>
      <c r="N217">
        <v>0</v>
      </c>
      <c r="O217">
        <v>0.39</v>
      </c>
      <c r="P217">
        <v>0.01</v>
      </c>
      <c r="Q217">
        <v>0</v>
      </c>
      <c r="R217">
        <v>0.06</v>
      </c>
      <c r="S217">
        <v>0.01</v>
      </c>
      <c r="T217">
        <v>0</v>
      </c>
      <c r="U217">
        <v>0</v>
      </c>
      <c r="V217">
        <v>1.07</v>
      </c>
      <c r="W217">
        <v>0.21</v>
      </c>
      <c r="X217">
        <v>1.53</v>
      </c>
      <c r="Y217">
        <v>6.52</v>
      </c>
      <c r="Z217">
        <v>0.16</v>
      </c>
      <c r="AA217">
        <v>0.02</v>
      </c>
      <c r="AB217">
        <v>0.04</v>
      </c>
      <c r="AC217">
        <v>0.01</v>
      </c>
      <c r="AE217" s="36">
        <f>IF(ISNUMBER(MATCH(A217,Lookup!H:H,0)),0,IF(ISNUMBER(MATCH(A217,Lookup!G:G,0)),0,1))</f>
        <v>0</v>
      </c>
    </row>
    <row r="218" spans="1:31" x14ac:dyDescent="0.3">
      <c r="A218" t="s">
        <v>769</v>
      </c>
      <c r="B218" t="s">
        <v>426</v>
      </c>
      <c r="C218" t="s">
        <v>420</v>
      </c>
      <c r="D218" t="s">
        <v>392</v>
      </c>
      <c r="E218">
        <v>95</v>
      </c>
      <c r="F218">
        <v>0</v>
      </c>
      <c r="G218">
        <v>0</v>
      </c>
      <c r="H218">
        <v>0</v>
      </c>
      <c r="I218">
        <v>0</v>
      </c>
      <c r="J218">
        <v>0.05</v>
      </c>
      <c r="K218">
        <v>31.21</v>
      </c>
      <c r="L218">
        <v>47.57</v>
      </c>
      <c r="M218">
        <v>0</v>
      </c>
      <c r="N218">
        <v>0</v>
      </c>
      <c r="O218">
        <v>0.56000000000000005</v>
      </c>
      <c r="P218">
        <v>0</v>
      </c>
      <c r="Q218">
        <v>0</v>
      </c>
      <c r="R218">
        <v>0.02</v>
      </c>
      <c r="S218">
        <v>0.08</v>
      </c>
      <c r="T218">
        <v>0.04</v>
      </c>
      <c r="U218">
        <v>0</v>
      </c>
      <c r="V218">
        <v>1.18</v>
      </c>
      <c r="W218">
        <v>0.13</v>
      </c>
      <c r="X218">
        <v>1.9</v>
      </c>
      <c r="Y218">
        <v>3.48</v>
      </c>
      <c r="Z218">
        <v>0.12</v>
      </c>
      <c r="AA218">
        <v>0.09</v>
      </c>
      <c r="AB218">
        <v>7.0000000000000007E-2</v>
      </c>
      <c r="AC218">
        <v>0</v>
      </c>
      <c r="AE218" s="36">
        <f>IF(ISNUMBER(MATCH(A218,Lookup!H:H,0)),0,IF(ISNUMBER(MATCH(A218,Lookup!G:G,0)),0,1))</f>
        <v>0</v>
      </c>
    </row>
    <row r="219" spans="1:31" x14ac:dyDescent="0.3">
      <c r="A219" t="s">
        <v>344</v>
      </c>
      <c r="B219" t="s">
        <v>433</v>
      </c>
      <c r="C219" t="s">
        <v>417</v>
      </c>
      <c r="D219" t="s">
        <v>392</v>
      </c>
      <c r="E219">
        <v>95</v>
      </c>
      <c r="F219">
        <v>0</v>
      </c>
      <c r="G219">
        <v>0</v>
      </c>
      <c r="H219">
        <v>0</v>
      </c>
      <c r="I219">
        <v>0</v>
      </c>
      <c r="J219">
        <v>0.03</v>
      </c>
      <c r="K219">
        <v>29.35</v>
      </c>
      <c r="L219">
        <v>45.79</v>
      </c>
      <c r="M219">
        <v>0</v>
      </c>
      <c r="N219">
        <v>0</v>
      </c>
      <c r="O219">
        <v>0.28999999999999998</v>
      </c>
      <c r="P219">
        <v>0</v>
      </c>
      <c r="Q219">
        <v>0</v>
      </c>
      <c r="R219">
        <v>0.11</v>
      </c>
      <c r="S219">
        <v>7.0000000000000007E-2</v>
      </c>
      <c r="T219">
        <v>0.01</v>
      </c>
      <c r="U219">
        <v>0</v>
      </c>
      <c r="V219">
        <v>1.37</v>
      </c>
      <c r="W219">
        <v>0.1</v>
      </c>
      <c r="X219">
        <v>2.09</v>
      </c>
      <c r="Y219">
        <v>3.84</v>
      </c>
      <c r="Z219">
        <v>0.14000000000000001</v>
      </c>
      <c r="AA219">
        <v>0.06</v>
      </c>
      <c r="AB219">
        <v>0.06</v>
      </c>
      <c r="AC219">
        <v>0</v>
      </c>
      <c r="AE219" s="36">
        <f>IF(ISNUMBER(MATCH(A219,Lookup!H:H,0)),0,IF(ISNUMBER(MATCH(A219,Lookup!G:G,0)),0,1))</f>
        <v>0</v>
      </c>
    </row>
    <row r="220" spans="1:31" x14ac:dyDescent="0.3">
      <c r="A220" t="s">
        <v>365</v>
      </c>
      <c r="B220" t="s">
        <v>425</v>
      </c>
      <c r="C220" t="s">
        <v>421</v>
      </c>
      <c r="D220" t="s">
        <v>392</v>
      </c>
      <c r="E220">
        <v>95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12.16</v>
      </c>
      <c r="L220">
        <v>20.68</v>
      </c>
      <c r="M220">
        <v>0</v>
      </c>
      <c r="N220">
        <v>0</v>
      </c>
      <c r="O220">
        <v>0.23</v>
      </c>
      <c r="P220">
        <v>0.01</v>
      </c>
      <c r="Q220">
        <v>0</v>
      </c>
      <c r="R220">
        <v>0.01</v>
      </c>
      <c r="S220">
        <v>0.04</v>
      </c>
      <c r="T220">
        <v>0.01</v>
      </c>
      <c r="U220">
        <v>0</v>
      </c>
      <c r="V220">
        <v>0.81</v>
      </c>
      <c r="W220">
        <v>0.32</v>
      </c>
      <c r="X220">
        <v>1.1599999999999999</v>
      </c>
      <c r="Y220">
        <v>3.29</v>
      </c>
      <c r="Z220">
        <v>0.15</v>
      </c>
      <c r="AA220">
        <v>0</v>
      </c>
      <c r="AB220">
        <v>0.03</v>
      </c>
      <c r="AC220">
        <v>0</v>
      </c>
      <c r="AE220" s="36">
        <f>IF(ISNUMBER(MATCH(A220,Lookup!H:H,0)),0,IF(ISNUMBER(MATCH(A220,Lookup!G:G,0)),0,1))</f>
        <v>0</v>
      </c>
    </row>
    <row r="221" spans="1:31" x14ac:dyDescent="0.3">
      <c r="A221" t="s">
        <v>247</v>
      </c>
      <c r="B221" t="s">
        <v>420</v>
      </c>
      <c r="C221" t="s">
        <v>426</v>
      </c>
      <c r="D221" t="s">
        <v>392</v>
      </c>
      <c r="E221">
        <v>95</v>
      </c>
      <c r="F221">
        <v>0</v>
      </c>
      <c r="G221">
        <v>0</v>
      </c>
      <c r="H221">
        <v>0</v>
      </c>
      <c r="I221">
        <v>0</v>
      </c>
      <c r="J221">
        <v>0.02</v>
      </c>
      <c r="K221">
        <v>24.52</v>
      </c>
      <c r="L221">
        <v>33.61</v>
      </c>
      <c r="M221">
        <v>0</v>
      </c>
      <c r="N221">
        <v>0</v>
      </c>
      <c r="O221">
        <v>0.32</v>
      </c>
      <c r="P221">
        <v>0.01</v>
      </c>
      <c r="Q221">
        <v>0.01</v>
      </c>
      <c r="R221">
        <v>0.01</v>
      </c>
      <c r="S221">
        <v>0.02</v>
      </c>
      <c r="T221">
        <v>0.01</v>
      </c>
      <c r="U221">
        <v>0</v>
      </c>
      <c r="V221">
        <v>0.79</v>
      </c>
      <c r="W221">
        <v>0.34</v>
      </c>
      <c r="X221">
        <v>1.1100000000000001</v>
      </c>
      <c r="Y221">
        <v>2.68</v>
      </c>
      <c r="Z221">
        <v>0.13</v>
      </c>
      <c r="AA221">
        <v>0.03</v>
      </c>
      <c r="AB221">
        <v>0.04</v>
      </c>
      <c r="AC221">
        <v>0.01</v>
      </c>
      <c r="AE221" s="36">
        <f>IF(ISNUMBER(MATCH(A221,Lookup!H:H,0)),0,IF(ISNUMBER(MATCH(A221,Lookup!G:G,0)),0,1))</f>
        <v>0</v>
      </c>
    </row>
    <row r="222" spans="1:31" x14ac:dyDescent="0.3">
      <c r="A222" t="s">
        <v>202</v>
      </c>
      <c r="B222" t="s">
        <v>421</v>
      </c>
      <c r="C222" t="s">
        <v>425</v>
      </c>
      <c r="D222" t="s">
        <v>392</v>
      </c>
      <c r="E222">
        <v>95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19.329999999999998</v>
      </c>
      <c r="L222">
        <v>31.54</v>
      </c>
      <c r="M222">
        <v>0</v>
      </c>
      <c r="N222">
        <v>0</v>
      </c>
      <c r="O222">
        <v>0.17</v>
      </c>
      <c r="P222">
        <v>0.06</v>
      </c>
      <c r="Q222">
        <v>0</v>
      </c>
      <c r="R222">
        <v>0</v>
      </c>
      <c r="S222">
        <v>0.04</v>
      </c>
      <c r="T222">
        <v>0</v>
      </c>
      <c r="U222">
        <v>0</v>
      </c>
      <c r="V222">
        <v>0.82</v>
      </c>
      <c r="W222">
        <v>0.13</v>
      </c>
      <c r="X222">
        <v>1.9</v>
      </c>
      <c r="Y222">
        <v>3.23</v>
      </c>
      <c r="Z222">
        <v>0.08</v>
      </c>
      <c r="AA222">
        <v>0.02</v>
      </c>
      <c r="AB222">
        <v>0.06</v>
      </c>
      <c r="AC222">
        <v>0</v>
      </c>
      <c r="AE222" s="36">
        <f>IF(ISNUMBER(MATCH(A222,Lookup!H:H,0)),0,IF(ISNUMBER(MATCH(A222,Lookup!G:G,0)),0,1))</f>
        <v>0</v>
      </c>
    </row>
  </sheetData>
  <autoFilter ref="A2:AE222" xr:uid="{5F91C51F-5184-DC44-9C4E-91981118B8BB}"/>
  <sortState xmlns:xlrd2="http://schemas.microsoft.com/office/spreadsheetml/2017/richdata2" ref="A127:AC206">
    <sortCondition ref="B127:B206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U390"/>
  <sheetViews>
    <sheetView workbookViewId="0">
      <pane ySplit="1" topLeftCell="A2" activePane="bottomLeft" state="frozen"/>
      <selection pane="bottomLeft" activeCell="C2" sqref="C2"/>
    </sheetView>
  </sheetViews>
  <sheetFormatPr defaultColWidth="11.19921875" defaultRowHeight="15.6" x14ac:dyDescent="0.3"/>
  <cols>
    <col min="4" max="5" width="22.19921875" bestFit="1" customWidth="1"/>
    <col min="6" max="14" width="10.796875" customWidth="1"/>
    <col min="17" max="17" width="12.19921875" customWidth="1"/>
  </cols>
  <sheetData>
    <row r="1" spans="1:18" x14ac:dyDescent="0.3">
      <c r="A1" s="84" t="s">
        <v>772</v>
      </c>
      <c r="B1" s="84" t="s">
        <v>773</v>
      </c>
      <c r="C1" s="84" t="s">
        <v>774</v>
      </c>
      <c r="D1" s="84" t="s">
        <v>775</v>
      </c>
      <c r="E1" s="84" t="s">
        <v>776</v>
      </c>
      <c r="F1" s="84" t="s">
        <v>777</v>
      </c>
      <c r="G1" s="84" t="s">
        <v>778</v>
      </c>
      <c r="H1" s="84" t="s">
        <v>779</v>
      </c>
      <c r="I1" s="84" t="s">
        <v>780</v>
      </c>
      <c r="J1" s="84" t="s">
        <v>781</v>
      </c>
      <c r="K1" s="84" t="s">
        <v>782</v>
      </c>
      <c r="L1" s="84" t="s">
        <v>783</v>
      </c>
      <c r="M1" s="85" t="s">
        <v>808</v>
      </c>
      <c r="N1" s="85" t="s">
        <v>807</v>
      </c>
      <c r="O1" s="85" t="s">
        <v>784</v>
      </c>
      <c r="P1" s="85" t="s">
        <v>802</v>
      </c>
      <c r="Q1" s="85" t="s">
        <v>803</v>
      </c>
      <c r="R1" s="85" t="s">
        <v>804</v>
      </c>
    </row>
    <row r="2" spans="1:18" x14ac:dyDescent="0.3">
      <c r="A2" s="35">
        <v>44086</v>
      </c>
      <c r="B2">
        <v>2411</v>
      </c>
      <c r="C2" t="s">
        <v>785</v>
      </c>
      <c r="D2" t="s">
        <v>539</v>
      </c>
      <c r="E2" t="s">
        <v>1</v>
      </c>
      <c r="F2">
        <v>64.180000000000007</v>
      </c>
      <c r="G2">
        <v>77.16</v>
      </c>
      <c r="H2">
        <v>0.28170000000000001</v>
      </c>
      <c r="I2">
        <v>0.46079999999999999</v>
      </c>
      <c r="J2">
        <v>0.25750000000000001</v>
      </c>
      <c r="K2">
        <v>1.17</v>
      </c>
      <c r="L2">
        <v>1.56</v>
      </c>
      <c r="M2" s="39">
        <f>EXP(-K2)</f>
        <v>0.31036694126548503</v>
      </c>
      <c r="N2" s="39">
        <f>EXP(-L2)</f>
        <v>0.21013607120076472</v>
      </c>
      <c r="O2" s="36">
        <v>1</v>
      </c>
      <c r="P2" s="36">
        <f>IF(AND(O2&gt;=Cockpit!$C$4,O2&lt;=Cockpit!$C$4+Cockpit!$C$5-1),O2-Cockpit!$C$4+1,0)</f>
        <v>0</v>
      </c>
      <c r="Q2" s="36" t="str">
        <f>INDEX(Lookup!$B:$B,MATCH(D2,Lookup!$E:$E,0))</f>
        <v>Fulham</v>
      </c>
      <c r="R2" s="36" t="str">
        <f>INDEX(Lookup!$B:$B,MATCH(E2,Lookup!$E:$E,0))</f>
        <v>Arsenal</v>
      </c>
    </row>
    <row r="3" spans="1:18" x14ac:dyDescent="0.3">
      <c r="A3" s="35">
        <v>44086</v>
      </c>
      <c r="B3">
        <v>2411</v>
      </c>
      <c r="C3" t="s">
        <v>785</v>
      </c>
      <c r="D3" t="s">
        <v>19</v>
      </c>
      <c r="E3" t="s">
        <v>7</v>
      </c>
      <c r="F3">
        <v>67.69</v>
      </c>
      <c r="G3">
        <v>72.48</v>
      </c>
      <c r="H3">
        <v>0.36980000000000002</v>
      </c>
      <c r="I3">
        <v>0.35310000000000002</v>
      </c>
      <c r="J3">
        <v>0.27710000000000001</v>
      </c>
      <c r="K3">
        <v>1.27</v>
      </c>
      <c r="L3">
        <v>1.23</v>
      </c>
      <c r="M3" s="39">
        <f t="shared" ref="M3:M66" si="0">EXP(-K3)</f>
        <v>0.28083162177837978</v>
      </c>
      <c r="N3" s="39">
        <f t="shared" ref="N3:N66" si="1">EXP(-L3)</f>
        <v>0.29229257768085942</v>
      </c>
      <c r="O3" s="36">
        <f t="shared" ref="O3:O65" si="2">IF(A3&gt;A2+1,O2+1,O2)</f>
        <v>1</v>
      </c>
      <c r="P3" s="36">
        <f>IF(AND(O3&gt;=Cockpit!$C$4,O3&lt;=Cockpit!$C$4+Cockpit!$C$5-1),O3-Cockpit!$C$4+1,0)</f>
        <v>0</v>
      </c>
      <c r="Q3" s="36" t="str">
        <f>INDEX(Lookup!$B:$B,MATCH(D3,Lookup!$E:$E,0))</f>
        <v>Crystal Palace</v>
      </c>
      <c r="R3" s="36" t="str">
        <f>INDEX(Lookup!$B:$B,MATCH(E3,Lookup!$E:$E,0))</f>
        <v>Southampton</v>
      </c>
    </row>
    <row r="4" spans="1:18" x14ac:dyDescent="0.3">
      <c r="A4" s="35">
        <v>44086</v>
      </c>
      <c r="B4">
        <v>2411</v>
      </c>
      <c r="C4" t="s">
        <v>785</v>
      </c>
      <c r="D4" t="s">
        <v>20</v>
      </c>
      <c r="E4" t="s">
        <v>648</v>
      </c>
      <c r="F4">
        <v>91.07</v>
      </c>
      <c r="G4">
        <v>64.09</v>
      </c>
      <c r="H4">
        <v>0.83579999999999999</v>
      </c>
      <c r="I4">
        <v>4.3799999999999999E-2</v>
      </c>
      <c r="J4">
        <v>0.1203</v>
      </c>
      <c r="K4">
        <v>2.67</v>
      </c>
      <c r="L4">
        <v>0.47</v>
      </c>
      <c r="M4" s="39">
        <f t="shared" si="0"/>
        <v>6.9252225309345994E-2</v>
      </c>
      <c r="N4" s="39">
        <f t="shared" si="1"/>
        <v>0.62500226828270078</v>
      </c>
      <c r="O4" s="36">
        <f t="shared" si="2"/>
        <v>1</v>
      </c>
      <c r="P4" s="36">
        <f>IF(AND(O4&gt;=Cockpit!$C$4,O4&lt;=Cockpit!$C$4+Cockpit!$C$5-1),O4-Cockpit!$C$4+1,0)</f>
        <v>0</v>
      </c>
      <c r="Q4" s="36" t="str">
        <f>INDEX(Lookup!$B:$B,MATCH(D4,Lookup!$E:$E,0))</f>
        <v>Liverpool</v>
      </c>
      <c r="R4" s="36" t="str">
        <f>INDEX(Lookup!$B:$B,MATCH(E4,Lookup!$E:$E,0))</f>
        <v>Leeds United</v>
      </c>
    </row>
    <row r="5" spans="1:18" x14ac:dyDescent="0.3">
      <c r="A5" s="35">
        <v>44086</v>
      </c>
      <c r="B5">
        <v>2411</v>
      </c>
      <c r="C5" t="s">
        <v>785</v>
      </c>
      <c r="D5" t="s">
        <v>789</v>
      </c>
      <c r="E5" t="s">
        <v>13</v>
      </c>
      <c r="F5">
        <v>70.38</v>
      </c>
      <c r="G5">
        <v>64.72</v>
      </c>
      <c r="H5">
        <v>0.48870000000000002</v>
      </c>
      <c r="I5">
        <v>0.25559999999999999</v>
      </c>
      <c r="J5">
        <v>0.25580000000000003</v>
      </c>
      <c r="K5">
        <v>1.6</v>
      </c>
      <c r="L5">
        <v>1.08</v>
      </c>
      <c r="M5" s="39">
        <f t="shared" si="0"/>
        <v>0.20189651799465538</v>
      </c>
      <c r="N5" s="39">
        <f t="shared" si="1"/>
        <v>0.33959552564493911</v>
      </c>
      <c r="O5" s="36">
        <f t="shared" si="2"/>
        <v>1</v>
      </c>
      <c r="P5" s="36">
        <f>IF(AND(O5&gt;=Cockpit!$C$4,O5&lt;=Cockpit!$C$4+Cockpit!$C$5-1),O5-Cockpit!$C$4+1,0)</f>
        <v>0</v>
      </c>
      <c r="Q5" s="36" t="str">
        <f>INDEX(Lookup!$B:$B,MATCH(D5,Lookup!$E:$E,0))</f>
        <v>West Ham</v>
      </c>
      <c r="R5" s="36" t="str">
        <f>INDEX(Lookup!$B:$B,MATCH(E5,Lookup!$E:$E,0))</f>
        <v>Newcastle</v>
      </c>
    </row>
    <row r="6" spans="1:18" x14ac:dyDescent="0.3">
      <c r="A6" s="35">
        <v>44087</v>
      </c>
      <c r="B6">
        <v>2411</v>
      </c>
      <c r="C6" t="s">
        <v>785</v>
      </c>
      <c r="D6" t="s">
        <v>788</v>
      </c>
      <c r="E6" t="s">
        <v>27</v>
      </c>
      <c r="F6">
        <v>61.67</v>
      </c>
      <c r="G6">
        <v>79.02</v>
      </c>
      <c r="H6">
        <v>0.2392</v>
      </c>
      <c r="I6">
        <v>0.50129999999999997</v>
      </c>
      <c r="J6">
        <v>0.2596</v>
      </c>
      <c r="K6">
        <v>1</v>
      </c>
      <c r="L6">
        <v>1.57</v>
      </c>
      <c r="M6" s="39">
        <f t="shared" si="0"/>
        <v>0.36787944117144233</v>
      </c>
      <c r="N6" s="39">
        <f t="shared" si="1"/>
        <v>0.20804518235702046</v>
      </c>
      <c r="O6" s="36">
        <f t="shared" si="2"/>
        <v>1</v>
      </c>
      <c r="P6" s="36">
        <f>IF(AND(O6&gt;=Cockpit!$C$4,O6&lt;=Cockpit!$C$4+Cockpit!$C$5-1),O6-Cockpit!$C$4+1,0)</f>
        <v>0</v>
      </c>
      <c r="Q6" s="36" t="str">
        <f>INDEX(Lookup!$B:$B,MATCH(D6,Lookup!$E:$E,0))</f>
        <v>West Bromwich</v>
      </c>
      <c r="R6" s="36" t="str">
        <f>INDEX(Lookup!$B:$B,MATCH(E6,Lookup!$E:$E,0))</f>
        <v>Leicester City</v>
      </c>
    </row>
    <row r="7" spans="1:18" x14ac:dyDescent="0.3">
      <c r="A7" s="35">
        <v>44087</v>
      </c>
      <c r="B7">
        <v>2411</v>
      </c>
      <c r="C7" t="s">
        <v>785</v>
      </c>
      <c r="D7" t="s">
        <v>787</v>
      </c>
      <c r="E7" t="s">
        <v>28</v>
      </c>
      <c r="F7">
        <v>78.510000000000005</v>
      </c>
      <c r="G7">
        <v>74.05</v>
      </c>
      <c r="H7">
        <v>0.50239999999999996</v>
      </c>
      <c r="I7">
        <v>0.24429999999999999</v>
      </c>
      <c r="J7">
        <v>0.25330000000000003</v>
      </c>
      <c r="K7">
        <v>1.63</v>
      </c>
      <c r="L7">
        <v>1.06</v>
      </c>
      <c r="M7" s="39">
        <f t="shared" si="0"/>
        <v>0.19592957412690937</v>
      </c>
      <c r="N7" s="39">
        <f t="shared" si="1"/>
        <v>0.3464558103300574</v>
      </c>
      <c r="O7" s="36">
        <f t="shared" si="2"/>
        <v>1</v>
      </c>
      <c r="P7" s="36">
        <f>IF(AND(O7&gt;=Cockpit!$C$4,O7&lt;=Cockpit!$C$4+Cockpit!$C$5-1),O7-Cockpit!$C$4+1,0)</f>
        <v>0</v>
      </c>
      <c r="Q7" s="36" t="str">
        <f>INDEX(Lookup!$B:$B,MATCH(D7,Lookup!$E:$E,0))</f>
        <v>Tottenham</v>
      </c>
      <c r="R7" s="36" t="str">
        <f>INDEX(Lookup!$B:$B,MATCH(E7,Lookup!$E:$E,0))</f>
        <v>Everton</v>
      </c>
    </row>
    <row r="8" spans="1:18" x14ac:dyDescent="0.3">
      <c r="A8" s="35">
        <v>44088</v>
      </c>
      <c r="B8">
        <v>2411</v>
      </c>
      <c r="C8" t="s">
        <v>785</v>
      </c>
      <c r="D8" t="s">
        <v>18</v>
      </c>
      <c r="E8" t="s">
        <v>46</v>
      </c>
      <c r="F8">
        <v>69.2</v>
      </c>
      <c r="G8">
        <v>78</v>
      </c>
      <c r="H8">
        <v>0.3155</v>
      </c>
      <c r="I8">
        <v>0.38200000000000001</v>
      </c>
      <c r="J8">
        <v>0.3024</v>
      </c>
      <c r="K8">
        <v>1.01</v>
      </c>
      <c r="L8">
        <v>1.1399999999999999</v>
      </c>
      <c r="M8" s="39">
        <f t="shared" si="0"/>
        <v>0.36421897957152333</v>
      </c>
      <c r="N8" s="39">
        <f t="shared" si="1"/>
        <v>0.31981902181630395</v>
      </c>
      <c r="O8" s="36">
        <f t="shared" si="2"/>
        <v>1</v>
      </c>
      <c r="P8" s="36">
        <f>IF(AND(O8&gt;=Cockpit!$C$4,O8&lt;=Cockpit!$C$4+Cockpit!$C$5-1),O8-Cockpit!$C$4+1,0)</f>
        <v>0</v>
      </c>
      <c r="Q8" s="36" t="str">
        <f>INDEX(Lookup!$B:$B,MATCH(D8,Lookup!$E:$E,0))</f>
        <v>Sheffield United</v>
      </c>
      <c r="R8" s="36" t="str">
        <f>INDEX(Lookup!$B:$B,MATCH(E8,Lookup!$E:$E,0))</f>
        <v>Wolverhampton</v>
      </c>
    </row>
    <row r="9" spans="1:18" x14ac:dyDescent="0.3">
      <c r="A9" s="35">
        <v>44088</v>
      </c>
      <c r="B9">
        <v>2411</v>
      </c>
      <c r="C9" t="s">
        <v>785</v>
      </c>
      <c r="D9" t="s">
        <v>786</v>
      </c>
      <c r="E9" t="s">
        <v>3</v>
      </c>
      <c r="F9">
        <v>68.03</v>
      </c>
      <c r="G9">
        <v>85.37</v>
      </c>
      <c r="H9">
        <v>0.19439999999999999</v>
      </c>
      <c r="I9">
        <v>0.5806</v>
      </c>
      <c r="J9">
        <v>0.22489999999999999</v>
      </c>
      <c r="K9">
        <v>1.02</v>
      </c>
      <c r="L9">
        <v>1.93</v>
      </c>
      <c r="M9" s="39">
        <f t="shared" si="0"/>
        <v>0.3605949401730783</v>
      </c>
      <c r="N9" s="39">
        <f t="shared" si="1"/>
        <v>0.14514819848362373</v>
      </c>
      <c r="O9" s="36">
        <f t="shared" si="2"/>
        <v>1</v>
      </c>
      <c r="P9" s="36">
        <f>IF(AND(O9&gt;=Cockpit!$C$4,O9&lt;=Cockpit!$C$4+Cockpit!$C$5-1),O9-Cockpit!$C$4+1,0)</f>
        <v>0</v>
      </c>
      <c r="Q9" s="36" t="str">
        <f>INDEX(Lookup!$B:$B,MATCH(D9,Lookup!$E:$E,0))</f>
        <v>Brighton and Hove</v>
      </c>
      <c r="R9" s="36" t="str">
        <f>INDEX(Lookup!$B:$B,MATCH(E9,Lookup!$E:$E,0))</f>
        <v>Chelsea</v>
      </c>
    </row>
    <row r="10" spans="1:18" x14ac:dyDescent="0.3">
      <c r="A10" s="35">
        <v>44093</v>
      </c>
      <c r="B10">
        <v>2411</v>
      </c>
      <c r="C10" t="s">
        <v>785</v>
      </c>
      <c r="D10" t="s">
        <v>28</v>
      </c>
      <c r="E10" t="s">
        <v>788</v>
      </c>
      <c r="F10">
        <v>74.959999999999994</v>
      </c>
      <c r="G10">
        <v>60.24</v>
      </c>
      <c r="H10">
        <v>0.56620000000000004</v>
      </c>
      <c r="I10">
        <v>0.1817</v>
      </c>
      <c r="J10">
        <v>0.252</v>
      </c>
      <c r="K10">
        <v>1.64</v>
      </c>
      <c r="L10">
        <v>0.81</v>
      </c>
      <c r="M10" s="39">
        <f t="shared" si="0"/>
        <v>0.19398004229089191</v>
      </c>
      <c r="N10" s="39">
        <f t="shared" si="1"/>
        <v>0.44485806622294111</v>
      </c>
      <c r="O10" s="36">
        <f t="shared" si="2"/>
        <v>2</v>
      </c>
      <c r="P10" s="36">
        <f>IF(AND(O10&gt;=Cockpit!$C$4,O10&lt;=Cockpit!$C$4+Cockpit!$C$5-1),O10-Cockpit!$C$4+1,0)</f>
        <v>0</v>
      </c>
      <c r="Q10" s="36" t="str">
        <f>INDEX(Lookup!$B:$B,MATCH(D10,Lookup!$E:$E,0))</f>
        <v>Everton</v>
      </c>
      <c r="R10" s="36" t="str">
        <f>INDEX(Lookup!$B:$B,MATCH(E10,Lookup!$E:$E,0))</f>
        <v>West Bromwich</v>
      </c>
    </row>
    <row r="11" spans="1:18" x14ac:dyDescent="0.3">
      <c r="A11" s="35">
        <v>44093</v>
      </c>
      <c r="B11">
        <v>2411</v>
      </c>
      <c r="C11" t="s">
        <v>785</v>
      </c>
      <c r="D11" t="s">
        <v>648</v>
      </c>
      <c r="E11" t="s">
        <v>539</v>
      </c>
      <c r="F11">
        <v>64.27</v>
      </c>
      <c r="G11">
        <v>61.96</v>
      </c>
      <c r="H11">
        <v>0.45090000000000002</v>
      </c>
      <c r="I11">
        <v>0.27829999999999999</v>
      </c>
      <c r="J11">
        <v>0.27079999999999999</v>
      </c>
      <c r="K11">
        <v>1.44</v>
      </c>
      <c r="L11">
        <v>1.07</v>
      </c>
      <c r="M11" s="39">
        <f t="shared" si="0"/>
        <v>0.23692775868212176</v>
      </c>
      <c r="N11" s="39">
        <f t="shared" si="1"/>
        <v>0.34300851741870664</v>
      </c>
      <c r="O11" s="36">
        <f t="shared" si="2"/>
        <v>2</v>
      </c>
      <c r="P11" s="36">
        <f>IF(AND(O11&gt;=Cockpit!$C$4,O11&lt;=Cockpit!$C$4+Cockpit!$C$5-1),O11-Cockpit!$C$4+1,0)</f>
        <v>0</v>
      </c>
      <c r="Q11" s="36" t="str">
        <f>INDEX(Lookup!$B:$B,MATCH(D11,Lookup!$E:$E,0))</f>
        <v>Leeds United</v>
      </c>
      <c r="R11" s="36" t="str">
        <f>INDEX(Lookup!$B:$B,MATCH(E11,Lookup!$E:$E,0))</f>
        <v>Fulham</v>
      </c>
    </row>
    <row r="12" spans="1:18" x14ac:dyDescent="0.3">
      <c r="A12" s="35">
        <v>44093</v>
      </c>
      <c r="B12">
        <v>2411</v>
      </c>
      <c r="C12" t="s">
        <v>785</v>
      </c>
      <c r="D12" t="s">
        <v>31</v>
      </c>
      <c r="E12" t="s">
        <v>19</v>
      </c>
      <c r="F12">
        <v>86.83</v>
      </c>
      <c r="G12">
        <v>68.03</v>
      </c>
      <c r="H12">
        <v>0.7097</v>
      </c>
      <c r="I12">
        <v>9.6299999999999997E-2</v>
      </c>
      <c r="J12">
        <v>0.19409999999999999</v>
      </c>
      <c r="K12">
        <v>2.04</v>
      </c>
      <c r="L12">
        <v>0.6</v>
      </c>
      <c r="M12" s="39">
        <f t="shared" si="0"/>
        <v>0.13002871087842591</v>
      </c>
      <c r="N12" s="39">
        <f t="shared" si="1"/>
        <v>0.54881163609402639</v>
      </c>
      <c r="O12" s="36">
        <f t="shared" si="2"/>
        <v>2</v>
      </c>
      <c r="P12" s="36">
        <f>IF(AND(O12&gt;=Cockpit!$C$4,O12&lt;=Cockpit!$C$4+Cockpit!$C$5-1),O12-Cockpit!$C$4+1,0)</f>
        <v>0</v>
      </c>
      <c r="Q12" s="36" t="str">
        <f>INDEX(Lookup!$B:$B,MATCH(D12,Lookup!$E:$E,0))</f>
        <v>Manchester United</v>
      </c>
      <c r="R12" s="36" t="str">
        <f>INDEX(Lookup!$B:$B,MATCH(E12,Lookup!$E:$E,0))</f>
        <v>Crystal Palace</v>
      </c>
    </row>
    <row r="13" spans="1:18" x14ac:dyDescent="0.3">
      <c r="A13" s="35">
        <v>44093</v>
      </c>
      <c r="B13">
        <v>2411</v>
      </c>
      <c r="C13" t="s">
        <v>785</v>
      </c>
      <c r="D13" t="s">
        <v>1</v>
      </c>
      <c r="E13" t="s">
        <v>789</v>
      </c>
      <c r="F13">
        <v>79.17</v>
      </c>
      <c r="G13">
        <v>68.77</v>
      </c>
      <c r="H13">
        <v>0.57069999999999999</v>
      </c>
      <c r="I13">
        <v>0.20100000000000001</v>
      </c>
      <c r="J13">
        <v>0.2283</v>
      </c>
      <c r="K13">
        <v>1.89</v>
      </c>
      <c r="L13">
        <v>1.03</v>
      </c>
      <c r="M13" s="39">
        <f t="shared" si="0"/>
        <v>0.15107180883637086</v>
      </c>
      <c r="N13" s="39">
        <f t="shared" si="1"/>
        <v>0.35700696056914738</v>
      </c>
      <c r="O13" s="36">
        <f t="shared" si="2"/>
        <v>2</v>
      </c>
      <c r="P13" s="36">
        <f>IF(AND(O13&gt;=Cockpit!$C$4,O13&lt;=Cockpit!$C$4+Cockpit!$C$5-1),O13-Cockpit!$C$4+1,0)</f>
        <v>0</v>
      </c>
      <c r="Q13" s="36" t="str">
        <f>INDEX(Lookup!$B:$B,MATCH(D13,Lookup!$E:$E,0))</f>
        <v>Arsenal</v>
      </c>
      <c r="R13" s="36" t="str">
        <f>INDEX(Lookup!$B:$B,MATCH(E13,Lookup!$E:$E,0))</f>
        <v>West Ham</v>
      </c>
    </row>
    <row r="14" spans="1:18" x14ac:dyDescent="0.3">
      <c r="A14" s="35">
        <v>44094</v>
      </c>
      <c r="B14">
        <v>2411</v>
      </c>
      <c r="C14" t="s">
        <v>785</v>
      </c>
      <c r="D14" t="s">
        <v>7</v>
      </c>
      <c r="E14" t="s">
        <v>787</v>
      </c>
      <c r="F14">
        <v>72.319999999999993</v>
      </c>
      <c r="G14">
        <v>77.91</v>
      </c>
      <c r="H14">
        <v>0.34949999999999998</v>
      </c>
      <c r="I14">
        <v>0.38829999999999998</v>
      </c>
      <c r="J14">
        <v>0.26219999999999999</v>
      </c>
      <c r="K14">
        <v>1.33</v>
      </c>
      <c r="L14">
        <v>1.41</v>
      </c>
      <c r="M14" s="39">
        <f t="shared" si="0"/>
        <v>0.26447726129982396</v>
      </c>
      <c r="N14" s="39">
        <f t="shared" si="1"/>
        <v>0.24414328315343711</v>
      </c>
      <c r="O14" s="36">
        <f t="shared" si="2"/>
        <v>2</v>
      </c>
      <c r="P14" s="36">
        <f>IF(AND(O14&gt;=Cockpit!$C$4,O14&lt;=Cockpit!$C$4+Cockpit!$C$5-1),O14-Cockpit!$C$4+1,0)</f>
        <v>0</v>
      </c>
      <c r="Q14" s="36" t="str">
        <f>INDEX(Lookup!$B:$B,MATCH(D14,Lookup!$E:$E,0))</f>
        <v>Southampton</v>
      </c>
      <c r="R14" s="36" t="str">
        <f>INDEX(Lookup!$B:$B,MATCH(E14,Lookup!$E:$E,0))</f>
        <v>Tottenham</v>
      </c>
    </row>
    <row r="15" spans="1:18" x14ac:dyDescent="0.3">
      <c r="A15" s="35">
        <v>44094</v>
      </c>
      <c r="B15">
        <v>2411</v>
      </c>
      <c r="C15" t="s">
        <v>785</v>
      </c>
      <c r="D15" t="s">
        <v>13</v>
      </c>
      <c r="E15" t="s">
        <v>786</v>
      </c>
      <c r="F15">
        <v>66.459999999999994</v>
      </c>
      <c r="G15">
        <v>68.459999999999994</v>
      </c>
      <c r="H15">
        <v>0.39500000000000002</v>
      </c>
      <c r="I15">
        <v>0.32350000000000001</v>
      </c>
      <c r="J15">
        <v>0.28149999999999997</v>
      </c>
      <c r="K15">
        <v>1.28</v>
      </c>
      <c r="L15">
        <v>1.1299999999999999</v>
      </c>
      <c r="M15" s="39">
        <f t="shared" si="0"/>
        <v>0.27803730045319414</v>
      </c>
      <c r="N15" s="39">
        <f t="shared" si="1"/>
        <v>0.32303325642225295</v>
      </c>
      <c r="O15" s="36">
        <f t="shared" si="2"/>
        <v>2</v>
      </c>
      <c r="P15" s="36">
        <f>IF(AND(O15&gt;=Cockpit!$C$4,O15&lt;=Cockpit!$C$4+Cockpit!$C$5-1),O15-Cockpit!$C$4+1,0)</f>
        <v>0</v>
      </c>
      <c r="Q15" s="36" t="str">
        <f>INDEX(Lookup!$B:$B,MATCH(D15,Lookup!$E:$E,0))</f>
        <v>Newcastle</v>
      </c>
      <c r="R15" s="36" t="str">
        <f>INDEX(Lookup!$B:$B,MATCH(E15,Lookup!$E:$E,0))</f>
        <v>Brighton and Hove</v>
      </c>
    </row>
    <row r="16" spans="1:18" x14ac:dyDescent="0.3">
      <c r="A16" s="35">
        <v>44094</v>
      </c>
      <c r="B16">
        <v>2411</v>
      </c>
      <c r="C16" t="s">
        <v>785</v>
      </c>
      <c r="D16" t="s">
        <v>3</v>
      </c>
      <c r="E16" t="s">
        <v>20</v>
      </c>
      <c r="F16">
        <v>85.04</v>
      </c>
      <c r="G16">
        <v>90.62</v>
      </c>
      <c r="H16">
        <v>0.33589999999999998</v>
      </c>
      <c r="I16">
        <v>0.43140000000000001</v>
      </c>
      <c r="J16">
        <v>0.23269999999999999</v>
      </c>
      <c r="K16">
        <v>1.56</v>
      </c>
      <c r="L16">
        <v>1.79</v>
      </c>
      <c r="M16" s="39">
        <f t="shared" si="0"/>
        <v>0.21013607120076472</v>
      </c>
      <c r="N16" s="39">
        <f t="shared" si="1"/>
        <v>0.16696016966704069</v>
      </c>
      <c r="O16" s="36">
        <f t="shared" si="2"/>
        <v>2</v>
      </c>
      <c r="P16" s="36">
        <f>IF(AND(O16&gt;=Cockpit!$C$4,O16&lt;=Cockpit!$C$4+Cockpit!$C$5-1),O16-Cockpit!$C$4+1,0)</f>
        <v>0</v>
      </c>
      <c r="Q16" s="36" t="str">
        <f>INDEX(Lookup!$B:$B,MATCH(D16,Lookup!$E:$E,0))</f>
        <v>Chelsea</v>
      </c>
      <c r="R16" s="36" t="str">
        <f>INDEX(Lookup!$B:$B,MATCH(E16,Lookup!$E:$E,0))</f>
        <v>Liverpool</v>
      </c>
    </row>
    <row r="17" spans="1:18" x14ac:dyDescent="0.3">
      <c r="A17" s="35">
        <v>44094</v>
      </c>
      <c r="B17">
        <v>2411</v>
      </c>
      <c r="C17" t="s">
        <v>785</v>
      </c>
      <c r="D17" t="s">
        <v>27</v>
      </c>
      <c r="E17" t="s">
        <v>11</v>
      </c>
      <c r="F17">
        <v>80.34</v>
      </c>
      <c r="G17">
        <v>69.08</v>
      </c>
      <c r="H17">
        <v>0.57840000000000003</v>
      </c>
      <c r="I17">
        <v>0.17610000000000001</v>
      </c>
      <c r="J17">
        <v>0.2455</v>
      </c>
      <c r="K17">
        <v>1.69</v>
      </c>
      <c r="L17">
        <v>0.81</v>
      </c>
      <c r="M17" s="39">
        <f t="shared" si="0"/>
        <v>0.18451952399298926</v>
      </c>
      <c r="N17" s="39">
        <f t="shared" si="1"/>
        <v>0.44485806622294111</v>
      </c>
      <c r="O17" s="36">
        <f t="shared" si="2"/>
        <v>2</v>
      </c>
      <c r="P17" s="36">
        <f>IF(AND(O17&gt;=Cockpit!$C$4,O17&lt;=Cockpit!$C$4+Cockpit!$C$5-1),O17-Cockpit!$C$4+1,0)</f>
        <v>0</v>
      </c>
      <c r="Q17" s="36" t="str">
        <f>INDEX(Lookup!$B:$B,MATCH(D17,Lookup!$E:$E,0))</f>
        <v>Leicester City</v>
      </c>
      <c r="R17" s="36" t="str">
        <f>INDEX(Lookup!$B:$B,MATCH(E17,Lookup!$E:$E,0))</f>
        <v>Burnley</v>
      </c>
    </row>
    <row r="18" spans="1:18" x14ac:dyDescent="0.3">
      <c r="A18" s="35">
        <v>44095</v>
      </c>
      <c r="B18">
        <v>2411</v>
      </c>
      <c r="C18" t="s">
        <v>785</v>
      </c>
      <c r="D18" t="s">
        <v>9</v>
      </c>
      <c r="E18" t="s">
        <v>18</v>
      </c>
      <c r="F18">
        <v>66.48</v>
      </c>
      <c r="G18">
        <v>68.430000000000007</v>
      </c>
      <c r="H18">
        <v>0.40849999999999997</v>
      </c>
      <c r="I18">
        <v>0.307</v>
      </c>
      <c r="J18">
        <v>0.28439999999999999</v>
      </c>
      <c r="K18">
        <v>1.29</v>
      </c>
      <c r="L18">
        <v>1.08</v>
      </c>
      <c r="M18" s="39">
        <f t="shared" si="0"/>
        <v>0.27527078308975234</v>
      </c>
      <c r="N18" s="39">
        <f t="shared" si="1"/>
        <v>0.33959552564493911</v>
      </c>
      <c r="O18" s="36">
        <f t="shared" si="2"/>
        <v>2</v>
      </c>
      <c r="P18" s="36">
        <f>IF(AND(O18&gt;=Cockpit!$C$4,O18&lt;=Cockpit!$C$4+Cockpit!$C$5-1),O18-Cockpit!$C$4+1,0)</f>
        <v>0</v>
      </c>
      <c r="Q18" s="36" t="str">
        <f>INDEX(Lookup!$B:$B,MATCH(D18,Lookup!$E:$E,0))</f>
        <v>Aston Villa</v>
      </c>
      <c r="R18" s="36" t="str">
        <f>INDEX(Lookup!$B:$B,MATCH(E18,Lookup!$E:$E,0))</f>
        <v>Sheffield United</v>
      </c>
    </row>
    <row r="19" spans="1:18" x14ac:dyDescent="0.3">
      <c r="A19" s="35">
        <v>44095</v>
      </c>
      <c r="B19">
        <v>2411</v>
      </c>
      <c r="C19" t="s">
        <v>785</v>
      </c>
      <c r="D19" t="s">
        <v>46</v>
      </c>
      <c r="E19" t="s">
        <v>16</v>
      </c>
      <c r="F19">
        <v>78.540000000000006</v>
      </c>
      <c r="G19">
        <v>94.11</v>
      </c>
      <c r="H19">
        <v>0.15490000000000001</v>
      </c>
      <c r="I19">
        <v>0.6341</v>
      </c>
      <c r="J19">
        <v>0.21099999999999999</v>
      </c>
      <c r="K19">
        <v>0.89</v>
      </c>
      <c r="L19">
        <v>2.0299999999999998</v>
      </c>
      <c r="M19" s="39">
        <f t="shared" si="0"/>
        <v>0.4106557527523455</v>
      </c>
      <c r="N19" s="39">
        <f t="shared" si="1"/>
        <v>0.13133552114849312</v>
      </c>
      <c r="O19" s="36">
        <f t="shared" si="2"/>
        <v>2</v>
      </c>
      <c r="P19" s="36">
        <f>IF(AND(O19&gt;=Cockpit!$C$4,O19&lt;=Cockpit!$C$4+Cockpit!$C$5-1),O19-Cockpit!$C$4+1,0)</f>
        <v>0</v>
      </c>
      <c r="Q19" s="36" t="str">
        <f>INDEX(Lookup!$B:$B,MATCH(D19,Lookup!$E:$E,0))</f>
        <v>Wolverhampton</v>
      </c>
      <c r="R19" s="36" t="str">
        <f>INDEX(Lookup!$B:$B,MATCH(E19,Lookup!$E:$E,0))</f>
        <v>Manchester City</v>
      </c>
    </row>
    <row r="20" spans="1:18" x14ac:dyDescent="0.3">
      <c r="A20" s="35">
        <v>44100</v>
      </c>
      <c r="B20">
        <v>2411</v>
      </c>
      <c r="C20" t="s">
        <v>785</v>
      </c>
      <c r="D20" t="s">
        <v>786</v>
      </c>
      <c r="E20" t="s">
        <v>31</v>
      </c>
      <c r="F20">
        <v>70.260000000000005</v>
      </c>
      <c r="G20">
        <v>85.38</v>
      </c>
      <c r="H20">
        <v>0.2135</v>
      </c>
      <c r="I20">
        <v>0.5444</v>
      </c>
      <c r="J20">
        <v>0.24210000000000001</v>
      </c>
      <c r="K20">
        <v>1</v>
      </c>
      <c r="L20">
        <v>1.75</v>
      </c>
      <c r="M20" s="39">
        <f t="shared" si="0"/>
        <v>0.36787944117144233</v>
      </c>
      <c r="N20" s="39">
        <f t="shared" si="1"/>
        <v>0.17377394345044514</v>
      </c>
      <c r="O20" s="36">
        <f t="shared" si="2"/>
        <v>3</v>
      </c>
      <c r="P20" s="36">
        <f>IF(AND(O20&gt;=Cockpit!$C$4,O20&lt;=Cockpit!$C$4+Cockpit!$C$5-1),O20-Cockpit!$C$4+1,0)</f>
        <v>0</v>
      </c>
      <c r="Q20" s="36" t="str">
        <f>INDEX(Lookup!$B:$B,MATCH(D20,Lookup!$E:$E,0))</f>
        <v>Brighton and Hove</v>
      </c>
      <c r="R20" s="36" t="str">
        <f>INDEX(Lookup!$B:$B,MATCH(E20,Lookup!$E:$E,0))</f>
        <v>Manchester United</v>
      </c>
    </row>
    <row r="21" spans="1:18" x14ac:dyDescent="0.3">
      <c r="A21" s="35">
        <v>44100</v>
      </c>
      <c r="B21">
        <v>2411</v>
      </c>
      <c r="C21" t="s">
        <v>785</v>
      </c>
      <c r="D21" t="s">
        <v>19</v>
      </c>
      <c r="E21" t="s">
        <v>28</v>
      </c>
      <c r="F21">
        <v>69.709999999999994</v>
      </c>
      <c r="G21">
        <v>75.8</v>
      </c>
      <c r="H21">
        <v>0.33019999999999999</v>
      </c>
      <c r="I21">
        <v>0.39279999999999998</v>
      </c>
      <c r="J21">
        <v>0.27700000000000002</v>
      </c>
      <c r="K21">
        <v>1.18</v>
      </c>
      <c r="L21">
        <v>1.31</v>
      </c>
      <c r="M21" s="39">
        <f t="shared" si="0"/>
        <v>0.30727873860113125</v>
      </c>
      <c r="N21" s="39">
        <f t="shared" si="1"/>
        <v>0.26982005638468681</v>
      </c>
      <c r="O21" s="36">
        <f t="shared" si="2"/>
        <v>3</v>
      </c>
      <c r="P21" s="36">
        <f>IF(AND(O21&gt;=Cockpit!$C$4,O21&lt;=Cockpit!$C$4+Cockpit!$C$5-1),O21-Cockpit!$C$4+1,0)</f>
        <v>0</v>
      </c>
      <c r="Q21" s="36" t="str">
        <f>INDEX(Lookup!$B:$B,MATCH(D21,Lookup!$E:$E,0))</f>
        <v>Crystal Palace</v>
      </c>
      <c r="R21" s="36" t="str">
        <f>INDEX(Lookup!$B:$B,MATCH(E21,Lookup!$E:$E,0))</f>
        <v>Everton</v>
      </c>
    </row>
    <row r="22" spans="1:18" x14ac:dyDescent="0.3">
      <c r="A22" s="35">
        <v>44100</v>
      </c>
      <c r="B22">
        <v>2411</v>
      </c>
      <c r="C22" t="s">
        <v>785</v>
      </c>
      <c r="D22" t="s">
        <v>788</v>
      </c>
      <c r="E22" t="s">
        <v>3</v>
      </c>
      <c r="F22">
        <v>58.24</v>
      </c>
      <c r="G22">
        <v>84.16</v>
      </c>
      <c r="H22">
        <v>0.15279999999999999</v>
      </c>
      <c r="I22">
        <v>0.64429999999999998</v>
      </c>
      <c r="J22">
        <v>0.2029</v>
      </c>
      <c r="K22">
        <v>0.93</v>
      </c>
      <c r="L22">
        <v>2.13</v>
      </c>
      <c r="M22" s="39">
        <f t="shared" si="0"/>
        <v>0.39455371037160109</v>
      </c>
      <c r="N22" s="39">
        <f t="shared" si="1"/>
        <v>0.11883729385240965</v>
      </c>
      <c r="O22" s="36">
        <f t="shared" si="2"/>
        <v>3</v>
      </c>
      <c r="P22" s="36">
        <f>IF(AND(O22&gt;=Cockpit!$C$4,O22&lt;=Cockpit!$C$4+Cockpit!$C$5-1),O22-Cockpit!$C$4+1,0)</f>
        <v>0</v>
      </c>
      <c r="Q22" s="36" t="str">
        <f>INDEX(Lookup!$B:$B,MATCH(D22,Lookup!$E:$E,0))</f>
        <v>West Bromwich</v>
      </c>
      <c r="R22" s="36" t="str">
        <f>INDEX(Lookup!$B:$B,MATCH(E22,Lookup!$E:$E,0))</f>
        <v>Chelsea</v>
      </c>
    </row>
    <row r="23" spans="1:18" x14ac:dyDescent="0.3">
      <c r="A23" s="35">
        <v>44100</v>
      </c>
      <c r="B23">
        <v>2411</v>
      </c>
      <c r="C23" t="s">
        <v>785</v>
      </c>
      <c r="D23" t="s">
        <v>11</v>
      </c>
      <c r="E23" t="s">
        <v>7</v>
      </c>
      <c r="F23">
        <v>69.22</v>
      </c>
      <c r="G23">
        <v>70.94</v>
      </c>
      <c r="H23">
        <v>0.40479999999999999</v>
      </c>
      <c r="I23">
        <v>0.33210000000000001</v>
      </c>
      <c r="J23">
        <v>0.2631</v>
      </c>
      <c r="K23">
        <v>1.44</v>
      </c>
      <c r="L23">
        <v>1.28</v>
      </c>
      <c r="M23" s="39">
        <f t="shared" si="0"/>
        <v>0.23692775868212176</v>
      </c>
      <c r="N23" s="39">
        <f t="shared" si="1"/>
        <v>0.27803730045319414</v>
      </c>
      <c r="O23" s="36">
        <f t="shared" si="2"/>
        <v>3</v>
      </c>
      <c r="P23" s="36">
        <f>IF(AND(O23&gt;=Cockpit!$C$4,O23&lt;=Cockpit!$C$4+Cockpit!$C$5-1),O23-Cockpit!$C$4+1,0)</f>
        <v>0</v>
      </c>
      <c r="Q23" s="36" t="str">
        <f>INDEX(Lookup!$B:$B,MATCH(D23,Lookup!$E:$E,0))</f>
        <v>Burnley</v>
      </c>
      <c r="R23" s="36" t="str">
        <f>INDEX(Lookup!$B:$B,MATCH(E23,Lookup!$E:$E,0))</f>
        <v>Southampton</v>
      </c>
    </row>
    <row r="24" spans="1:18" x14ac:dyDescent="0.3">
      <c r="A24" s="35">
        <v>44101</v>
      </c>
      <c r="B24">
        <v>2411</v>
      </c>
      <c r="C24" t="s">
        <v>785</v>
      </c>
      <c r="D24" t="s">
        <v>18</v>
      </c>
      <c r="E24" t="s">
        <v>648</v>
      </c>
      <c r="F24">
        <v>67.59</v>
      </c>
      <c r="G24">
        <v>63.59</v>
      </c>
      <c r="H24">
        <v>0.44540000000000002</v>
      </c>
      <c r="I24">
        <v>0.27929999999999999</v>
      </c>
      <c r="J24">
        <v>0.27539999999999998</v>
      </c>
      <c r="K24">
        <v>1.4</v>
      </c>
      <c r="L24">
        <v>1.05</v>
      </c>
      <c r="M24" s="39">
        <f t="shared" si="0"/>
        <v>0.24659696394160649</v>
      </c>
      <c r="N24" s="39">
        <f t="shared" si="1"/>
        <v>0.34993774911115533</v>
      </c>
      <c r="O24" s="36">
        <f t="shared" si="2"/>
        <v>3</v>
      </c>
      <c r="P24" s="36">
        <f>IF(AND(O24&gt;=Cockpit!$C$4,O24&lt;=Cockpit!$C$4+Cockpit!$C$5-1),O24-Cockpit!$C$4+1,0)</f>
        <v>0</v>
      </c>
      <c r="Q24" s="36" t="str">
        <f>INDEX(Lookup!$B:$B,MATCH(D24,Lookup!$E:$E,0))</f>
        <v>Sheffield United</v>
      </c>
      <c r="R24" s="36" t="str">
        <f>INDEX(Lookup!$B:$B,MATCH(E24,Lookup!$E:$E,0))</f>
        <v>Leeds United</v>
      </c>
    </row>
    <row r="25" spans="1:18" x14ac:dyDescent="0.3">
      <c r="A25" s="35">
        <v>44101</v>
      </c>
      <c r="B25">
        <v>2411</v>
      </c>
      <c r="C25" t="s">
        <v>785</v>
      </c>
      <c r="D25" t="s">
        <v>787</v>
      </c>
      <c r="E25" t="s">
        <v>13</v>
      </c>
      <c r="F25">
        <v>78.56</v>
      </c>
      <c r="G25">
        <v>64.78</v>
      </c>
      <c r="H25">
        <v>0.60360000000000003</v>
      </c>
      <c r="I25">
        <v>0.16769999999999999</v>
      </c>
      <c r="J25">
        <v>0.2288</v>
      </c>
      <c r="K25">
        <v>1.85</v>
      </c>
      <c r="L25">
        <v>0.86</v>
      </c>
      <c r="M25" s="39">
        <f t="shared" si="0"/>
        <v>0.15723716631362761</v>
      </c>
      <c r="N25" s="39">
        <f t="shared" si="1"/>
        <v>0.42316208231774882</v>
      </c>
      <c r="O25" s="36">
        <f t="shared" si="2"/>
        <v>3</v>
      </c>
      <c r="P25" s="36">
        <f>IF(AND(O25&gt;=Cockpit!$C$4,O25&lt;=Cockpit!$C$4+Cockpit!$C$5-1),O25-Cockpit!$C$4+1,0)</f>
        <v>0</v>
      </c>
      <c r="Q25" s="36" t="str">
        <f>INDEX(Lookup!$B:$B,MATCH(D25,Lookup!$E:$E,0))</f>
        <v>Tottenham</v>
      </c>
      <c r="R25" s="36" t="str">
        <f>INDEX(Lookup!$B:$B,MATCH(E25,Lookup!$E:$E,0))</f>
        <v>Newcastle</v>
      </c>
    </row>
    <row r="26" spans="1:18" x14ac:dyDescent="0.3">
      <c r="A26" s="35">
        <v>44101</v>
      </c>
      <c r="B26">
        <v>2411</v>
      </c>
      <c r="C26" t="s">
        <v>785</v>
      </c>
      <c r="D26" t="s">
        <v>16</v>
      </c>
      <c r="E26" t="s">
        <v>27</v>
      </c>
      <c r="F26">
        <v>94.16</v>
      </c>
      <c r="G26">
        <v>79.59</v>
      </c>
      <c r="H26">
        <v>0.74250000000000005</v>
      </c>
      <c r="I26">
        <v>9.5699999999999993E-2</v>
      </c>
      <c r="J26">
        <v>0.1618</v>
      </c>
      <c r="K26">
        <v>2.48</v>
      </c>
      <c r="L26">
        <v>0.77</v>
      </c>
      <c r="M26" s="39">
        <f t="shared" si="0"/>
        <v>8.3743225592195963E-2</v>
      </c>
      <c r="N26" s="39">
        <f t="shared" si="1"/>
        <v>0.46301306831122807</v>
      </c>
      <c r="O26" s="36">
        <f t="shared" si="2"/>
        <v>3</v>
      </c>
      <c r="P26" s="36">
        <f>IF(AND(O26&gt;=Cockpit!$C$4,O26&lt;=Cockpit!$C$4+Cockpit!$C$5-1),O26-Cockpit!$C$4+1,0)</f>
        <v>0</v>
      </c>
      <c r="Q26" s="36" t="str">
        <f>INDEX(Lookup!$B:$B,MATCH(D26,Lookup!$E:$E,0))</f>
        <v>Manchester City</v>
      </c>
      <c r="R26" s="36" t="str">
        <f>INDEX(Lookup!$B:$B,MATCH(E26,Lookup!$E:$E,0))</f>
        <v>Leicester City</v>
      </c>
    </row>
    <row r="27" spans="1:18" x14ac:dyDescent="0.3">
      <c r="A27" s="35">
        <v>44101</v>
      </c>
      <c r="B27">
        <v>2411</v>
      </c>
      <c r="C27" t="s">
        <v>785</v>
      </c>
      <c r="D27" t="s">
        <v>789</v>
      </c>
      <c r="E27" t="s">
        <v>46</v>
      </c>
      <c r="F27">
        <v>69.010000000000005</v>
      </c>
      <c r="G27">
        <v>78.459999999999994</v>
      </c>
      <c r="H27">
        <v>0.33239999999999997</v>
      </c>
      <c r="I27">
        <v>0.39329999999999998</v>
      </c>
      <c r="J27">
        <v>0.27429999999999999</v>
      </c>
      <c r="K27">
        <v>1.2</v>
      </c>
      <c r="L27">
        <v>1.33</v>
      </c>
      <c r="M27" s="39">
        <f t="shared" si="0"/>
        <v>0.30119421191220214</v>
      </c>
      <c r="N27" s="39">
        <f t="shared" si="1"/>
        <v>0.26447726129982396</v>
      </c>
      <c r="O27" s="36">
        <f t="shared" si="2"/>
        <v>3</v>
      </c>
      <c r="P27" s="36">
        <f>IF(AND(O27&gt;=Cockpit!$C$4,O27&lt;=Cockpit!$C$4+Cockpit!$C$5-1),O27-Cockpit!$C$4+1,0)</f>
        <v>0</v>
      </c>
      <c r="Q27" s="36" t="str">
        <f>INDEX(Lookup!$B:$B,MATCH(D27,Lookup!$E:$E,0))</f>
        <v>West Ham</v>
      </c>
      <c r="R27" s="36" t="str">
        <f>INDEX(Lookup!$B:$B,MATCH(E27,Lookup!$E:$E,0))</f>
        <v>Wolverhampton</v>
      </c>
    </row>
    <row r="28" spans="1:18" x14ac:dyDescent="0.3">
      <c r="A28" s="35">
        <v>44102</v>
      </c>
      <c r="B28">
        <v>2411</v>
      </c>
      <c r="C28" t="s">
        <v>785</v>
      </c>
      <c r="D28" t="s">
        <v>539</v>
      </c>
      <c r="E28" t="s">
        <v>9</v>
      </c>
      <c r="F28">
        <v>61.8</v>
      </c>
      <c r="G28">
        <v>67.61</v>
      </c>
      <c r="H28">
        <v>0.373</v>
      </c>
      <c r="I28">
        <v>0.35210000000000002</v>
      </c>
      <c r="J28">
        <v>0.27479999999999999</v>
      </c>
      <c r="K28">
        <v>1.29</v>
      </c>
      <c r="L28">
        <v>1.24</v>
      </c>
      <c r="M28" s="39">
        <f t="shared" si="0"/>
        <v>0.27527078308975234</v>
      </c>
      <c r="N28" s="39">
        <f t="shared" si="1"/>
        <v>0.28938421793905061</v>
      </c>
      <c r="O28" s="36">
        <f t="shared" si="2"/>
        <v>3</v>
      </c>
      <c r="P28" s="36">
        <f>IF(AND(O28&gt;=Cockpit!$C$4,O28&lt;=Cockpit!$C$4+Cockpit!$C$5-1),O28-Cockpit!$C$4+1,0)</f>
        <v>0</v>
      </c>
      <c r="Q28" s="36" t="str">
        <f>INDEX(Lookup!$B:$B,MATCH(D28,Lookup!$E:$E,0))</f>
        <v>Fulham</v>
      </c>
      <c r="R28" s="36" t="str">
        <f>INDEX(Lookup!$B:$B,MATCH(E28,Lookup!$E:$E,0))</f>
        <v>Aston Villa</v>
      </c>
    </row>
    <row r="29" spans="1:18" x14ac:dyDescent="0.3">
      <c r="A29" s="35">
        <v>44102</v>
      </c>
      <c r="B29">
        <v>2411</v>
      </c>
      <c r="C29" t="s">
        <v>785</v>
      </c>
      <c r="D29" t="s">
        <v>20</v>
      </c>
      <c r="E29" t="s">
        <v>1</v>
      </c>
      <c r="F29">
        <v>91.38</v>
      </c>
      <c r="G29">
        <v>78.83</v>
      </c>
      <c r="H29">
        <v>0.66</v>
      </c>
      <c r="I29">
        <v>0.14680000000000001</v>
      </c>
      <c r="J29">
        <v>0.19320000000000001</v>
      </c>
      <c r="K29">
        <v>2.25</v>
      </c>
      <c r="L29">
        <v>0.96</v>
      </c>
      <c r="M29" s="39">
        <f t="shared" si="0"/>
        <v>0.10539922456186433</v>
      </c>
      <c r="N29" s="39">
        <f t="shared" si="1"/>
        <v>0.38289288597511206</v>
      </c>
      <c r="O29" s="36">
        <f t="shared" si="2"/>
        <v>3</v>
      </c>
      <c r="P29" s="36">
        <f>IF(AND(O29&gt;=Cockpit!$C$4,O29&lt;=Cockpit!$C$4+Cockpit!$C$5-1),O29-Cockpit!$C$4+1,0)</f>
        <v>0</v>
      </c>
      <c r="Q29" s="36" t="str">
        <f>INDEX(Lookup!$B:$B,MATCH(D29,Lookup!$E:$E,0))</f>
        <v>Liverpool</v>
      </c>
      <c r="R29" s="36" t="str">
        <f>INDEX(Lookup!$B:$B,MATCH(E29,Lookup!$E:$E,0))</f>
        <v>Arsenal</v>
      </c>
    </row>
    <row r="30" spans="1:18" x14ac:dyDescent="0.3">
      <c r="A30" s="35">
        <v>44107</v>
      </c>
      <c r="B30">
        <v>2411</v>
      </c>
      <c r="C30" t="s">
        <v>785</v>
      </c>
      <c r="D30" t="s">
        <v>3</v>
      </c>
      <c r="E30" t="s">
        <v>19</v>
      </c>
      <c r="F30">
        <v>83.65</v>
      </c>
      <c r="G30">
        <v>68.75</v>
      </c>
      <c r="H30">
        <v>0.67330000000000001</v>
      </c>
      <c r="I30">
        <v>0.12720000000000001</v>
      </c>
      <c r="J30">
        <v>0.19950000000000001</v>
      </c>
      <c r="K30">
        <v>2.09</v>
      </c>
      <c r="L30">
        <v>0.78</v>
      </c>
      <c r="M30" s="39">
        <f t="shared" si="0"/>
        <v>0.12368713581745483</v>
      </c>
      <c r="N30" s="39">
        <f t="shared" si="1"/>
        <v>0.45840601130522352</v>
      </c>
      <c r="O30" s="36">
        <f t="shared" si="2"/>
        <v>4</v>
      </c>
      <c r="P30" s="36">
        <f>IF(AND(O30&gt;=Cockpit!$C$4,O30&lt;=Cockpit!$C$4+Cockpit!$C$5-1),O30-Cockpit!$C$4+1,0)</f>
        <v>0</v>
      </c>
      <c r="Q30" s="36" t="str">
        <f>INDEX(Lookup!$B:$B,MATCH(D30,Lookup!$E:$E,0))</f>
        <v>Chelsea</v>
      </c>
      <c r="R30" s="36" t="str">
        <f>INDEX(Lookup!$B:$B,MATCH(E30,Lookup!$E:$E,0))</f>
        <v>Crystal Palace</v>
      </c>
    </row>
    <row r="31" spans="1:18" x14ac:dyDescent="0.3">
      <c r="A31" s="35">
        <v>44107</v>
      </c>
      <c r="B31">
        <v>2411</v>
      </c>
      <c r="C31" t="s">
        <v>785</v>
      </c>
      <c r="D31" t="s">
        <v>28</v>
      </c>
      <c r="E31" t="s">
        <v>786</v>
      </c>
      <c r="F31">
        <v>76.599999999999994</v>
      </c>
      <c r="G31">
        <v>71.45</v>
      </c>
      <c r="H31">
        <v>0.50980000000000003</v>
      </c>
      <c r="I31">
        <v>0.23569999999999999</v>
      </c>
      <c r="J31">
        <v>0.25440000000000002</v>
      </c>
      <c r="K31">
        <v>1.62</v>
      </c>
      <c r="L31">
        <v>1.02</v>
      </c>
      <c r="M31" s="39">
        <f t="shared" si="0"/>
        <v>0.19789869908361465</v>
      </c>
      <c r="N31" s="39">
        <f t="shared" si="1"/>
        <v>0.3605949401730783</v>
      </c>
      <c r="O31" s="36">
        <f t="shared" si="2"/>
        <v>4</v>
      </c>
      <c r="P31" s="36">
        <f>IF(AND(O31&gt;=Cockpit!$C$4,O31&lt;=Cockpit!$C$4+Cockpit!$C$5-1),O31-Cockpit!$C$4+1,0)</f>
        <v>0</v>
      </c>
      <c r="Q31" s="36" t="str">
        <f>INDEX(Lookup!$B:$B,MATCH(D31,Lookup!$E:$E,0))</f>
        <v>Everton</v>
      </c>
      <c r="R31" s="36" t="str">
        <f>INDEX(Lookup!$B:$B,MATCH(E31,Lookup!$E:$E,0))</f>
        <v>Brighton and Hove</v>
      </c>
    </row>
    <row r="32" spans="1:18" x14ac:dyDescent="0.3">
      <c r="A32" s="35">
        <v>44107</v>
      </c>
      <c r="B32">
        <v>2411</v>
      </c>
      <c r="C32" t="s">
        <v>785</v>
      </c>
      <c r="D32" t="s">
        <v>648</v>
      </c>
      <c r="E32" t="s">
        <v>16</v>
      </c>
      <c r="F32">
        <v>64.260000000000005</v>
      </c>
      <c r="G32">
        <v>92.85</v>
      </c>
      <c r="H32">
        <v>8.7300000000000003E-2</v>
      </c>
      <c r="I32">
        <v>0.77100000000000002</v>
      </c>
      <c r="J32">
        <v>0.14169999999999999</v>
      </c>
      <c r="K32">
        <v>0.85</v>
      </c>
      <c r="L32">
        <v>2.78</v>
      </c>
      <c r="M32" s="39">
        <f t="shared" si="0"/>
        <v>0.42741493194872671</v>
      </c>
      <c r="N32" s="39">
        <f t="shared" si="1"/>
        <v>6.2038507377358318E-2</v>
      </c>
      <c r="O32" s="36">
        <f t="shared" si="2"/>
        <v>4</v>
      </c>
      <c r="P32" s="36">
        <f>IF(AND(O32&gt;=Cockpit!$C$4,O32&lt;=Cockpit!$C$4+Cockpit!$C$5-1),O32-Cockpit!$C$4+1,0)</f>
        <v>0</v>
      </c>
      <c r="Q32" s="36" t="str">
        <f>INDEX(Lookup!$B:$B,MATCH(D32,Lookup!$E:$E,0))</f>
        <v>Leeds United</v>
      </c>
      <c r="R32" s="36" t="str">
        <f>INDEX(Lookup!$B:$B,MATCH(E32,Lookup!$E:$E,0))</f>
        <v>Manchester City</v>
      </c>
    </row>
    <row r="33" spans="1:18" x14ac:dyDescent="0.3">
      <c r="A33" s="35">
        <v>44107</v>
      </c>
      <c r="B33">
        <v>2411</v>
      </c>
      <c r="C33" t="s">
        <v>785</v>
      </c>
      <c r="D33" t="s">
        <v>13</v>
      </c>
      <c r="E33" t="s">
        <v>11</v>
      </c>
      <c r="F33">
        <v>64.22</v>
      </c>
      <c r="G33">
        <v>69.05</v>
      </c>
      <c r="H33">
        <v>0.377</v>
      </c>
      <c r="I33">
        <v>0.34100000000000003</v>
      </c>
      <c r="J33">
        <v>0.28199999999999997</v>
      </c>
      <c r="K33">
        <v>1.25</v>
      </c>
      <c r="L33">
        <v>1.17</v>
      </c>
      <c r="M33" s="39">
        <f t="shared" si="0"/>
        <v>0.28650479686019009</v>
      </c>
      <c r="N33" s="39">
        <f t="shared" si="1"/>
        <v>0.31036694126548503</v>
      </c>
      <c r="O33" s="36">
        <f t="shared" si="2"/>
        <v>4</v>
      </c>
      <c r="P33" s="36">
        <f>IF(AND(O33&gt;=Cockpit!$C$4,O33&lt;=Cockpit!$C$4+Cockpit!$C$5-1),O33-Cockpit!$C$4+1,0)</f>
        <v>0</v>
      </c>
      <c r="Q33" s="36" t="str">
        <f>INDEX(Lookup!$B:$B,MATCH(D33,Lookup!$E:$E,0))</f>
        <v>Newcastle</v>
      </c>
      <c r="R33" s="36" t="str">
        <f>INDEX(Lookup!$B:$B,MATCH(E33,Lookup!$E:$E,0))</f>
        <v>Burnley</v>
      </c>
    </row>
    <row r="34" spans="1:18" x14ac:dyDescent="0.3">
      <c r="A34" s="35">
        <v>44108</v>
      </c>
      <c r="B34">
        <v>2411</v>
      </c>
      <c r="C34" t="s">
        <v>785</v>
      </c>
      <c r="D34" t="s">
        <v>7</v>
      </c>
      <c r="E34" t="s">
        <v>788</v>
      </c>
      <c r="F34">
        <v>71.66</v>
      </c>
      <c r="G34">
        <v>58.44</v>
      </c>
      <c r="H34">
        <v>0.55610000000000004</v>
      </c>
      <c r="I34">
        <v>0.2039</v>
      </c>
      <c r="J34">
        <v>0.24</v>
      </c>
      <c r="K34">
        <v>1.76</v>
      </c>
      <c r="L34">
        <v>0.97</v>
      </c>
      <c r="M34" s="39">
        <f t="shared" si="0"/>
        <v>0.17204486382305054</v>
      </c>
      <c r="N34" s="39">
        <f t="shared" si="1"/>
        <v>0.37908303810339883</v>
      </c>
      <c r="O34" s="36">
        <f t="shared" si="2"/>
        <v>4</v>
      </c>
      <c r="P34" s="36">
        <f>IF(AND(O34&gt;=Cockpit!$C$4,O34&lt;=Cockpit!$C$4+Cockpit!$C$5-1),O34-Cockpit!$C$4+1,0)</f>
        <v>0</v>
      </c>
      <c r="Q34" s="36" t="str">
        <f>INDEX(Lookup!$B:$B,MATCH(D34,Lookup!$E:$E,0))</f>
        <v>Southampton</v>
      </c>
      <c r="R34" s="36" t="str">
        <f>INDEX(Lookup!$B:$B,MATCH(E34,Lookup!$E:$E,0))</f>
        <v>West Bromwich</v>
      </c>
    </row>
    <row r="35" spans="1:18" x14ac:dyDescent="0.3">
      <c r="A35" s="35">
        <v>44108</v>
      </c>
      <c r="B35">
        <v>2411</v>
      </c>
      <c r="C35" t="s">
        <v>785</v>
      </c>
      <c r="D35" t="s">
        <v>27</v>
      </c>
      <c r="E35" t="s">
        <v>789</v>
      </c>
      <c r="F35">
        <v>81.709999999999994</v>
      </c>
      <c r="G35">
        <v>71.38</v>
      </c>
      <c r="H35">
        <v>0.59330000000000005</v>
      </c>
      <c r="I35">
        <v>0.1875</v>
      </c>
      <c r="J35">
        <v>0.21920000000000001</v>
      </c>
      <c r="K35">
        <v>1.99</v>
      </c>
      <c r="L35">
        <v>1.02</v>
      </c>
      <c r="M35" s="39">
        <f t="shared" si="0"/>
        <v>0.13669542544552385</v>
      </c>
      <c r="N35" s="39">
        <f t="shared" si="1"/>
        <v>0.3605949401730783</v>
      </c>
      <c r="O35" s="36">
        <f t="shared" si="2"/>
        <v>4</v>
      </c>
      <c r="P35" s="36">
        <f>IF(AND(O35&gt;=Cockpit!$C$4,O35&lt;=Cockpit!$C$4+Cockpit!$C$5-1),O35-Cockpit!$C$4+1,0)</f>
        <v>0</v>
      </c>
      <c r="Q35" s="36" t="str">
        <f>INDEX(Lookup!$B:$B,MATCH(D35,Lookup!$E:$E,0))</f>
        <v>Leicester City</v>
      </c>
      <c r="R35" s="36" t="str">
        <f>INDEX(Lookup!$B:$B,MATCH(E35,Lookup!$E:$E,0))</f>
        <v>West Ham</v>
      </c>
    </row>
    <row r="36" spans="1:18" x14ac:dyDescent="0.3">
      <c r="A36" s="35">
        <v>44108</v>
      </c>
      <c r="B36">
        <v>2411</v>
      </c>
      <c r="C36" t="s">
        <v>785</v>
      </c>
      <c r="D36" t="s">
        <v>1</v>
      </c>
      <c r="E36" t="s">
        <v>18</v>
      </c>
      <c r="F36">
        <v>78.69</v>
      </c>
      <c r="G36">
        <v>66.930000000000007</v>
      </c>
      <c r="H36">
        <v>0.58150000000000002</v>
      </c>
      <c r="I36">
        <v>0.1772</v>
      </c>
      <c r="J36">
        <v>0.24129999999999999</v>
      </c>
      <c r="K36">
        <v>1.73</v>
      </c>
      <c r="L36">
        <v>0.84</v>
      </c>
      <c r="M36" s="39">
        <f t="shared" si="0"/>
        <v>0.17728440996987782</v>
      </c>
      <c r="N36" s="39">
        <f t="shared" si="1"/>
        <v>0.43171052342907973</v>
      </c>
      <c r="O36" s="36">
        <f t="shared" si="2"/>
        <v>4</v>
      </c>
      <c r="P36" s="36">
        <f>IF(AND(O36&gt;=Cockpit!$C$4,O36&lt;=Cockpit!$C$4+Cockpit!$C$5-1),O36-Cockpit!$C$4+1,0)</f>
        <v>0</v>
      </c>
      <c r="Q36" s="36" t="str">
        <f>INDEX(Lookup!$B:$B,MATCH(D36,Lookup!$E:$E,0))</f>
        <v>Arsenal</v>
      </c>
      <c r="R36" s="36" t="str">
        <f>INDEX(Lookup!$B:$B,MATCH(E36,Lookup!$E:$E,0))</f>
        <v>Sheffield United</v>
      </c>
    </row>
    <row r="37" spans="1:18" x14ac:dyDescent="0.3">
      <c r="A37" s="35">
        <v>44108</v>
      </c>
      <c r="B37">
        <v>2411</v>
      </c>
      <c r="C37" t="s">
        <v>785</v>
      </c>
      <c r="D37" t="s">
        <v>46</v>
      </c>
      <c r="E37" t="s">
        <v>539</v>
      </c>
      <c r="F37">
        <v>76.14</v>
      </c>
      <c r="G37">
        <v>59.94</v>
      </c>
      <c r="H37">
        <v>0.56359999999999999</v>
      </c>
      <c r="I37">
        <v>0.18429999999999999</v>
      </c>
      <c r="J37">
        <v>0.25209999999999999</v>
      </c>
      <c r="K37">
        <v>1.64</v>
      </c>
      <c r="L37">
        <v>0.82</v>
      </c>
      <c r="M37" s="39">
        <f t="shared" si="0"/>
        <v>0.19398004229089191</v>
      </c>
      <c r="N37" s="39">
        <f t="shared" si="1"/>
        <v>0.4404316545059993</v>
      </c>
      <c r="O37" s="36">
        <f t="shared" si="2"/>
        <v>4</v>
      </c>
      <c r="P37" s="36">
        <f>IF(AND(O37&gt;=Cockpit!$C$4,O37&lt;=Cockpit!$C$4+Cockpit!$C$5-1),O37-Cockpit!$C$4+1,0)</f>
        <v>0</v>
      </c>
      <c r="Q37" s="36" t="str">
        <f>INDEX(Lookup!$B:$B,MATCH(D37,Lookup!$E:$E,0))</f>
        <v>Wolverhampton</v>
      </c>
      <c r="R37" s="36" t="str">
        <f>INDEX(Lookup!$B:$B,MATCH(E37,Lookup!$E:$E,0))</f>
        <v>Fulham</v>
      </c>
    </row>
    <row r="38" spans="1:18" x14ac:dyDescent="0.3">
      <c r="A38" s="35">
        <v>44108</v>
      </c>
      <c r="B38">
        <v>2411</v>
      </c>
      <c r="C38" t="s">
        <v>785</v>
      </c>
      <c r="D38" t="s">
        <v>31</v>
      </c>
      <c r="E38" t="s">
        <v>787</v>
      </c>
      <c r="F38">
        <v>83.96</v>
      </c>
      <c r="G38">
        <v>78.87</v>
      </c>
      <c r="H38">
        <v>0.52110000000000001</v>
      </c>
      <c r="I38">
        <v>0.246</v>
      </c>
      <c r="J38">
        <v>0.2329</v>
      </c>
      <c r="K38">
        <v>1.86</v>
      </c>
      <c r="L38">
        <v>1.21</v>
      </c>
      <c r="M38" s="39">
        <f t="shared" si="0"/>
        <v>0.15567263036799731</v>
      </c>
      <c r="N38" s="39">
        <f t="shared" si="1"/>
        <v>0.29819727942988739</v>
      </c>
      <c r="O38" s="36">
        <f t="shared" si="2"/>
        <v>4</v>
      </c>
      <c r="P38" s="36">
        <f>IF(AND(O38&gt;=Cockpit!$C$4,O38&lt;=Cockpit!$C$4+Cockpit!$C$5-1),O38-Cockpit!$C$4+1,0)</f>
        <v>0</v>
      </c>
      <c r="Q38" s="36" t="str">
        <f>INDEX(Lookup!$B:$B,MATCH(D38,Lookup!$E:$E,0))</f>
        <v>Manchester United</v>
      </c>
      <c r="R38" s="36" t="str">
        <f>INDEX(Lookup!$B:$B,MATCH(E38,Lookup!$E:$E,0))</f>
        <v>Tottenham</v>
      </c>
    </row>
    <row r="39" spans="1:18" x14ac:dyDescent="0.3">
      <c r="A39" s="35">
        <v>44108</v>
      </c>
      <c r="B39">
        <v>2411</v>
      </c>
      <c r="C39" t="s">
        <v>785</v>
      </c>
      <c r="D39" t="s">
        <v>9</v>
      </c>
      <c r="E39" t="s">
        <v>20</v>
      </c>
      <c r="F39">
        <v>69.040000000000006</v>
      </c>
      <c r="G39">
        <v>91.44</v>
      </c>
      <c r="H39">
        <v>0.1201</v>
      </c>
      <c r="I39">
        <v>0.7</v>
      </c>
      <c r="J39">
        <v>0.18</v>
      </c>
      <c r="K39">
        <v>0.85</v>
      </c>
      <c r="L39">
        <v>2.33</v>
      </c>
      <c r="M39" s="39">
        <f t="shared" si="0"/>
        <v>0.42741493194872671</v>
      </c>
      <c r="N39" s="39">
        <f t="shared" si="1"/>
        <v>9.7295747089532758E-2</v>
      </c>
      <c r="O39" s="36">
        <f t="shared" si="2"/>
        <v>4</v>
      </c>
      <c r="P39" s="36">
        <f>IF(AND(O39&gt;=Cockpit!$C$4,O39&lt;=Cockpit!$C$4+Cockpit!$C$5-1),O39-Cockpit!$C$4+1,0)</f>
        <v>0</v>
      </c>
      <c r="Q39" s="36" t="str">
        <f>INDEX(Lookup!$B:$B,MATCH(D39,Lookup!$E:$E,0))</f>
        <v>Aston Villa</v>
      </c>
      <c r="R39" s="36" t="str">
        <f>INDEX(Lookup!$B:$B,MATCH(E39,Lookup!$E:$E,0))</f>
        <v>Liverpool</v>
      </c>
    </row>
    <row r="40" spans="1:18" x14ac:dyDescent="0.3">
      <c r="A40" s="35">
        <v>44121</v>
      </c>
      <c r="B40">
        <v>2411</v>
      </c>
      <c r="C40" t="s">
        <v>785</v>
      </c>
      <c r="D40" t="s">
        <v>28</v>
      </c>
      <c r="E40" t="s">
        <v>20</v>
      </c>
      <c r="F40">
        <v>76.89</v>
      </c>
      <c r="G40">
        <v>88.81</v>
      </c>
      <c r="H40">
        <v>0.24610000000000001</v>
      </c>
      <c r="I40">
        <v>0.5353</v>
      </c>
      <c r="J40">
        <v>0.21859999999999999</v>
      </c>
      <c r="K40">
        <v>1.34</v>
      </c>
      <c r="L40">
        <v>2.0499999999999998</v>
      </c>
      <c r="M40" s="39">
        <f t="shared" si="0"/>
        <v>0.26184566858032599</v>
      </c>
      <c r="N40" s="39">
        <f t="shared" si="1"/>
        <v>0.12873490358780423</v>
      </c>
      <c r="O40" s="36">
        <f t="shared" si="2"/>
        <v>5</v>
      </c>
      <c r="P40" s="36">
        <f>IF(AND(O40&gt;=Cockpit!$C$4,O40&lt;=Cockpit!$C$4+Cockpit!$C$5-1),O40-Cockpit!$C$4+1,0)</f>
        <v>0</v>
      </c>
      <c r="Q40" s="36" t="str">
        <f>INDEX(Lookup!$B:$B,MATCH(D40,Lookup!$E:$E,0))</f>
        <v>Everton</v>
      </c>
      <c r="R40" s="36" t="str">
        <f>INDEX(Lookup!$B:$B,MATCH(E40,Lookup!$E:$E,0))</f>
        <v>Liverpool</v>
      </c>
    </row>
    <row r="41" spans="1:18" x14ac:dyDescent="0.3">
      <c r="A41" s="35">
        <v>44121</v>
      </c>
      <c r="B41">
        <v>2411</v>
      </c>
      <c r="C41" t="s">
        <v>785</v>
      </c>
      <c r="D41" t="s">
        <v>3</v>
      </c>
      <c r="E41" t="s">
        <v>7</v>
      </c>
      <c r="F41">
        <v>84.52</v>
      </c>
      <c r="G41">
        <v>72.31</v>
      </c>
      <c r="H41">
        <v>0.63719999999999999</v>
      </c>
      <c r="I41">
        <v>0.15609999999999999</v>
      </c>
      <c r="J41">
        <v>0.20669999999999999</v>
      </c>
      <c r="K41">
        <v>2.09</v>
      </c>
      <c r="L41">
        <v>0.92</v>
      </c>
      <c r="M41" s="39">
        <f t="shared" si="0"/>
        <v>0.12368713581745483</v>
      </c>
      <c r="N41" s="39">
        <f t="shared" si="1"/>
        <v>0.39851904108451414</v>
      </c>
      <c r="O41" s="36">
        <f t="shared" si="2"/>
        <v>5</v>
      </c>
      <c r="P41" s="36">
        <f>IF(AND(O41&gt;=Cockpit!$C$4,O41&lt;=Cockpit!$C$4+Cockpit!$C$5-1),O41-Cockpit!$C$4+1,0)</f>
        <v>0</v>
      </c>
      <c r="Q41" s="36" t="str">
        <f>INDEX(Lookup!$B:$B,MATCH(D41,Lookup!$E:$E,0))</f>
        <v>Chelsea</v>
      </c>
      <c r="R41" s="36" t="str">
        <f>INDEX(Lookup!$B:$B,MATCH(E41,Lookup!$E:$E,0))</f>
        <v>Southampton</v>
      </c>
    </row>
    <row r="42" spans="1:18" x14ac:dyDescent="0.3">
      <c r="A42" s="35">
        <v>44121</v>
      </c>
      <c r="B42">
        <v>2411</v>
      </c>
      <c r="C42" t="s">
        <v>785</v>
      </c>
      <c r="D42" t="s">
        <v>16</v>
      </c>
      <c r="E42" t="s">
        <v>1</v>
      </c>
      <c r="F42">
        <v>92.02</v>
      </c>
      <c r="G42">
        <v>78.56</v>
      </c>
      <c r="H42">
        <v>0.69430000000000003</v>
      </c>
      <c r="I42">
        <v>0.12909999999999999</v>
      </c>
      <c r="J42">
        <v>0.17660000000000001</v>
      </c>
      <c r="K42">
        <v>2.4300000000000002</v>
      </c>
      <c r="L42">
        <v>0.96</v>
      </c>
      <c r="M42" s="39">
        <f t="shared" si="0"/>
        <v>8.8036832582372548E-2</v>
      </c>
      <c r="N42" s="39">
        <f t="shared" si="1"/>
        <v>0.38289288597511206</v>
      </c>
      <c r="O42" s="36">
        <f t="shared" si="2"/>
        <v>5</v>
      </c>
      <c r="P42" s="36">
        <f>IF(AND(O42&gt;=Cockpit!$C$4,O42&lt;=Cockpit!$C$4+Cockpit!$C$5-1),O42-Cockpit!$C$4+1,0)</f>
        <v>0</v>
      </c>
      <c r="Q42" s="36" t="str">
        <f>INDEX(Lookup!$B:$B,MATCH(D42,Lookup!$E:$E,0))</f>
        <v>Manchester City</v>
      </c>
      <c r="R42" s="36" t="str">
        <f>INDEX(Lookup!$B:$B,MATCH(E42,Lookup!$E:$E,0))</f>
        <v>Arsenal</v>
      </c>
    </row>
    <row r="43" spans="1:18" x14ac:dyDescent="0.3">
      <c r="A43" s="35">
        <v>44121</v>
      </c>
      <c r="B43">
        <v>2411</v>
      </c>
      <c r="C43" t="s">
        <v>785</v>
      </c>
      <c r="D43" t="s">
        <v>13</v>
      </c>
      <c r="E43" t="s">
        <v>31</v>
      </c>
      <c r="F43">
        <v>65.22</v>
      </c>
      <c r="G43">
        <v>81.34</v>
      </c>
      <c r="H43">
        <v>0.22539999999999999</v>
      </c>
      <c r="I43">
        <v>0.54159999999999997</v>
      </c>
      <c r="J43">
        <v>0.23300000000000001</v>
      </c>
      <c r="K43">
        <v>1.1200000000000001</v>
      </c>
      <c r="L43">
        <v>1.85</v>
      </c>
      <c r="M43" s="39">
        <f t="shared" si="0"/>
        <v>0.32627979462303947</v>
      </c>
      <c r="N43" s="39">
        <f t="shared" si="1"/>
        <v>0.15723716631362761</v>
      </c>
      <c r="O43" s="36">
        <f t="shared" si="2"/>
        <v>5</v>
      </c>
      <c r="P43" s="36">
        <f>IF(AND(O43&gt;=Cockpit!$C$4,O43&lt;=Cockpit!$C$4+Cockpit!$C$5-1),O43-Cockpit!$C$4+1,0)</f>
        <v>0</v>
      </c>
      <c r="Q43" s="36" t="str">
        <f>INDEX(Lookup!$B:$B,MATCH(D43,Lookup!$E:$E,0))</f>
        <v>Newcastle</v>
      </c>
      <c r="R43" s="36" t="str">
        <f>INDEX(Lookup!$B:$B,MATCH(E43,Lookup!$E:$E,0))</f>
        <v>Manchester United</v>
      </c>
    </row>
    <row r="44" spans="1:18" x14ac:dyDescent="0.3">
      <c r="A44" s="35">
        <v>44122</v>
      </c>
      <c r="B44">
        <v>2411</v>
      </c>
      <c r="C44" t="s">
        <v>785</v>
      </c>
      <c r="D44" t="s">
        <v>18</v>
      </c>
      <c r="E44" t="s">
        <v>539</v>
      </c>
      <c r="F44">
        <v>67.39</v>
      </c>
      <c r="G44">
        <v>60.7</v>
      </c>
      <c r="H44">
        <v>0.47389999999999999</v>
      </c>
      <c r="I44">
        <v>0.24660000000000001</v>
      </c>
      <c r="J44">
        <v>0.27950000000000003</v>
      </c>
      <c r="K44">
        <v>1.39</v>
      </c>
      <c r="L44">
        <v>0.92</v>
      </c>
      <c r="M44" s="39">
        <f t="shared" si="0"/>
        <v>0.24907530463166822</v>
      </c>
      <c r="N44" s="39">
        <f t="shared" si="1"/>
        <v>0.39851904108451414</v>
      </c>
      <c r="O44" s="36">
        <f t="shared" si="2"/>
        <v>5</v>
      </c>
      <c r="P44" s="36">
        <f>IF(AND(O44&gt;=Cockpit!$C$4,O44&lt;=Cockpit!$C$4+Cockpit!$C$5-1),O44-Cockpit!$C$4+1,0)</f>
        <v>0</v>
      </c>
      <c r="Q44" s="36" t="str">
        <f>INDEX(Lookup!$B:$B,MATCH(D44,Lookup!$E:$E,0))</f>
        <v>Sheffield United</v>
      </c>
      <c r="R44" s="36" t="str">
        <f>INDEX(Lookup!$B:$B,MATCH(E44,Lookup!$E:$E,0))</f>
        <v>Fulham</v>
      </c>
    </row>
    <row r="45" spans="1:18" x14ac:dyDescent="0.3">
      <c r="A45" s="35">
        <v>44122</v>
      </c>
      <c r="B45">
        <v>2411</v>
      </c>
      <c r="C45" t="s">
        <v>785</v>
      </c>
      <c r="D45" t="s">
        <v>19</v>
      </c>
      <c r="E45" t="s">
        <v>786</v>
      </c>
      <c r="F45">
        <v>67.680000000000007</v>
      </c>
      <c r="G45">
        <v>70.38</v>
      </c>
      <c r="H45">
        <v>0.38340000000000002</v>
      </c>
      <c r="I45">
        <v>0.34200000000000003</v>
      </c>
      <c r="J45">
        <v>0.27460000000000001</v>
      </c>
      <c r="K45">
        <v>1.31</v>
      </c>
      <c r="L45">
        <v>1.22</v>
      </c>
      <c r="M45" s="39">
        <f t="shared" si="0"/>
        <v>0.26982005638468681</v>
      </c>
      <c r="N45" s="39">
        <f t="shared" si="1"/>
        <v>0.29523016692401421</v>
      </c>
      <c r="O45" s="36">
        <f t="shared" si="2"/>
        <v>5</v>
      </c>
      <c r="P45" s="36">
        <f>IF(AND(O45&gt;=Cockpit!$C$4,O45&lt;=Cockpit!$C$4+Cockpit!$C$5-1),O45-Cockpit!$C$4+1,0)</f>
        <v>0</v>
      </c>
      <c r="Q45" s="36" t="str">
        <f>INDEX(Lookup!$B:$B,MATCH(D45,Lookup!$E:$E,0))</f>
        <v>Crystal Palace</v>
      </c>
      <c r="R45" s="36" t="str">
        <f>INDEX(Lookup!$B:$B,MATCH(E45,Lookup!$E:$E,0))</f>
        <v>Brighton and Hove</v>
      </c>
    </row>
    <row r="46" spans="1:18" x14ac:dyDescent="0.3">
      <c r="A46" s="35">
        <v>44122</v>
      </c>
      <c r="B46">
        <v>2411</v>
      </c>
      <c r="C46" t="s">
        <v>785</v>
      </c>
      <c r="D46" t="s">
        <v>787</v>
      </c>
      <c r="E46" t="s">
        <v>789</v>
      </c>
      <c r="F46">
        <v>81.3</v>
      </c>
      <c r="G46">
        <v>73.650000000000006</v>
      </c>
      <c r="H46">
        <v>0.55879999999999996</v>
      </c>
      <c r="I46">
        <v>0.217</v>
      </c>
      <c r="J46">
        <v>0.22420000000000001</v>
      </c>
      <c r="K46">
        <v>1.96</v>
      </c>
      <c r="L46">
        <v>1.1399999999999999</v>
      </c>
      <c r="M46" s="39">
        <f t="shared" si="0"/>
        <v>0.140858420921045</v>
      </c>
      <c r="N46" s="39">
        <f t="shared" si="1"/>
        <v>0.31981902181630395</v>
      </c>
      <c r="O46" s="36">
        <f t="shared" si="2"/>
        <v>5</v>
      </c>
      <c r="P46" s="36">
        <f>IF(AND(O46&gt;=Cockpit!$C$4,O46&lt;=Cockpit!$C$4+Cockpit!$C$5-1),O46-Cockpit!$C$4+1,0)</f>
        <v>0</v>
      </c>
      <c r="Q46" s="36" t="str">
        <f>INDEX(Lookup!$B:$B,MATCH(D46,Lookup!$E:$E,0))</f>
        <v>Tottenham</v>
      </c>
      <c r="R46" s="36" t="str">
        <f>INDEX(Lookup!$B:$B,MATCH(E46,Lookup!$E:$E,0))</f>
        <v>West Ham</v>
      </c>
    </row>
    <row r="47" spans="1:18" x14ac:dyDescent="0.3">
      <c r="A47" s="35">
        <v>44122</v>
      </c>
      <c r="B47">
        <v>2411</v>
      </c>
      <c r="C47" t="s">
        <v>785</v>
      </c>
      <c r="D47" t="s">
        <v>27</v>
      </c>
      <c r="E47" t="s">
        <v>9</v>
      </c>
      <c r="F47">
        <v>79.83</v>
      </c>
      <c r="G47">
        <v>72.430000000000007</v>
      </c>
      <c r="H47">
        <v>0.54239999999999999</v>
      </c>
      <c r="I47">
        <v>0.22339999999999999</v>
      </c>
      <c r="J47">
        <v>0.23419999999999999</v>
      </c>
      <c r="K47">
        <v>1.84</v>
      </c>
      <c r="L47">
        <v>1.1000000000000001</v>
      </c>
      <c r="M47" s="39">
        <f t="shared" si="0"/>
        <v>0.15881742610692068</v>
      </c>
      <c r="N47" s="39">
        <f t="shared" si="1"/>
        <v>0.33287108369807955</v>
      </c>
      <c r="O47" s="36">
        <f t="shared" si="2"/>
        <v>5</v>
      </c>
      <c r="P47" s="36">
        <f>IF(AND(O47&gt;=Cockpit!$C$4,O47&lt;=Cockpit!$C$4+Cockpit!$C$5-1),O47-Cockpit!$C$4+1,0)</f>
        <v>0</v>
      </c>
      <c r="Q47" s="36" t="str">
        <f>INDEX(Lookup!$B:$B,MATCH(D47,Lookup!$E:$E,0))</f>
        <v>Leicester City</v>
      </c>
      <c r="R47" s="36" t="str">
        <f>INDEX(Lookup!$B:$B,MATCH(E47,Lookup!$E:$E,0))</f>
        <v>Aston Villa</v>
      </c>
    </row>
    <row r="48" spans="1:18" x14ac:dyDescent="0.3">
      <c r="A48" s="35">
        <v>44123</v>
      </c>
      <c r="B48">
        <v>2411</v>
      </c>
      <c r="C48" t="s">
        <v>785</v>
      </c>
      <c r="D48" t="s">
        <v>788</v>
      </c>
      <c r="E48" t="s">
        <v>11</v>
      </c>
      <c r="F48">
        <v>58.34</v>
      </c>
      <c r="G48">
        <v>67.75</v>
      </c>
      <c r="H48">
        <v>0.32779999999999998</v>
      </c>
      <c r="I48">
        <v>0.39689999999999998</v>
      </c>
      <c r="J48">
        <v>0.27529999999999999</v>
      </c>
      <c r="K48">
        <v>1.18</v>
      </c>
      <c r="L48">
        <v>1.33</v>
      </c>
      <c r="M48" s="39">
        <f t="shared" si="0"/>
        <v>0.30727873860113125</v>
      </c>
      <c r="N48" s="39">
        <f t="shared" si="1"/>
        <v>0.26447726129982396</v>
      </c>
      <c r="O48" s="36">
        <f t="shared" si="2"/>
        <v>5</v>
      </c>
      <c r="P48" s="36">
        <f>IF(AND(O48&gt;=Cockpit!$C$4,O48&lt;=Cockpit!$C$4+Cockpit!$C$5-1),O48-Cockpit!$C$4+1,0)</f>
        <v>0</v>
      </c>
      <c r="Q48" s="36" t="str">
        <f>INDEX(Lookup!$B:$B,MATCH(D48,Lookup!$E:$E,0))</f>
        <v>West Bromwich</v>
      </c>
      <c r="R48" s="36" t="str">
        <f>INDEX(Lookup!$B:$B,MATCH(E48,Lookup!$E:$E,0))</f>
        <v>Burnley</v>
      </c>
    </row>
    <row r="49" spans="1:18" x14ac:dyDescent="0.3">
      <c r="A49" s="35">
        <v>44123</v>
      </c>
      <c r="B49">
        <v>2411</v>
      </c>
      <c r="C49" t="s">
        <v>785</v>
      </c>
      <c r="D49" t="s">
        <v>648</v>
      </c>
      <c r="E49" t="s">
        <v>46</v>
      </c>
      <c r="F49">
        <v>65.87</v>
      </c>
      <c r="G49">
        <v>75.81</v>
      </c>
      <c r="H49">
        <v>0.3342</v>
      </c>
      <c r="I49">
        <v>0.3881</v>
      </c>
      <c r="J49">
        <v>0.2777</v>
      </c>
      <c r="K49">
        <v>1.18</v>
      </c>
      <c r="L49">
        <v>1.3</v>
      </c>
      <c r="M49" s="39">
        <f t="shared" si="0"/>
        <v>0.30727873860113125</v>
      </c>
      <c r="N49" s="39">
        <f t="shared" si="1"/>
        <v>0.27253179303401259</v>
      </c>
      <c r="O49" s="36">
        <f t="shared" si="2"/>
        <v>5</v>
      </c>
      <c r="P49" s="36">
        <f>IF(AND(O49&gt;=Cockpit!$C$4,O49&lt;=Cockpit!$C$4+Cockpit!$C$5-1),O49-Cockpit!$C$4+1,0)</f>
        <v>0</v>
      </c>
      <c r="Q49" s="36" t="str">
        <f>INDEX(Lookup!$B:$B,MATCH(D49,Lookup!$E:$E,0))</f>
        <v>Leeds United</v>
      </c>
      <c r="R49" s="36" t="str">
        <f>INDEX(Lookup!$B:$B,MATCH(E49,Lookup!$E:$E,0))</f>
        <v>Wolverhampton</v>
      </c>
    </row>
    <row r="50" spans="1:18" x14ac:dyDescent="0.3">
      <c r="A50" s="35">
        <v>44127</v>
      </c>
      <c r="B50">
        <v>2411</v>
      </c>
      <c r="C50" t="s">
        <v>785</v>
      </c>
      <c r="D50" t="s">
        <v>9</v>
      </c>
      <c r="E50" t="s">
        <v>648</v>
      </c>
      <c r="F50">
        <v>73.95</v>
      </c>
      <c r="G50">
        <v>66.41</v>
      </c>
      <c r="H50">
        <v>0.52800000000000002</v>
      </c>
      <c r="I50">
        <v>0.23039999999999999</v>
      </c>
      <c r="J50">
        <v>0.24160000000000001</v>
      </c>
      <c r="K50">
        <v>1.76</v>
      </c>
      <c r="L50">
        <v>1.08</v>
      </c>
      <c r="M50" s="39">
        <f t="shared" si="0"/>
        <v>0.17204486382305054</v>
      </c>
      <c r="N50" s="39">
        <f t="shared" si="1"/>
        <v>0.33959552564493911</v>
      </c>
      <c r="O50" s="36">
        <f t="shared" si="2"/>
        <v>6</v>
      </c>
      <c r="P50" s="36">
        <f>IF(AND(O50&gt;=Cockpit!$C$4,O50&lt;=Cockpit!$C$4+Cockpit!$C$5-1),O50-Cockpit!$C$4+1,0)</f>
        <v>0</v>
      </c>
      <c r="Q50" s="36" t="str">
        <f>INDEX(Lookup!$B:$B,MATCH(D50,Lookup!$E:$E,0))</f>
        <v>Aston Villa</v>
      </c>
      <c r="R50" s="36" t="str">
        <f>INDEX(Lookup!$B:$B,MATCH(E50,Lookup!$E:$E,0))</f>
        <v>Leeds United</v>
      </c>
    </row>
    <row r="51" spans="1:18" x14ac:dyDescent="0.3">
      <c r="A51" s="35">
        <v>44128</v>
      </c>
      <c r="B51">
        <v>2411</v>
      </c>
      <c r="C51" t="s">
        <v>785</v>
      </c>
      <c r="D51" t="s">
        <v>789</v>
      </c>
      <c r="E51" t="s">
        <v>16</v>
      </c>
      <c r="F51">
        <v>74.099999999999994</v>
      </c>
      <c r="G51">
        <v>92</v>
      </c>
      <c r="H51">
        <v>0.1623</v>
      </c>
      <c r="I51">
        <v>0.65010000000000001</v>
      </c>
      <c r="J51">
        <v>0.18759999999999999</v>
      </c>
      <c r="K51">
        <v>1.1200000000000001</v>
      </c>
      <c r="L51">
        <v>2.39</v>
      </c>
      <c r="M51" s="39">
        <f t="shared" si="0"/>
        <v>0.32627979462303947</v>
      </c>
      <c r="N51" s="39">
        <f t="shared" si="1"/>
        <v>9.1629683877504836E-2</v>
      </c>
      <c r="O51" s="36">
        <f t="shared" si="2"/>
        <v>6</v>
      </c>
      <c r="P51" s="36">
        <f>IF(AND(O51&gt;=Cockpit!$C$4,O51&lt;=Cockpit!$C$4+Cockpit!$C$5-1),O51-Cockpit!$C$4+1,0)</f>
        <v>0</v>
      </c>
      <c r="Q51" s="36" t="str">
        <f>INDEX(Lookup!$B:$B,MATCH(D51,Lookup!$E:$E,0))</f>
        <v>West Ham</v>
      </c>
      <c r="R51" s="36" t="str">
        <f>INDEX(Lookup!$B:$B,MATCH(E51,Lookup!$E:$E,0))</f>
        <v>Manchester City</v>
      </c>
    </row>
    <row r="52" spans="1:18" x14ac:dyDescent="0.3">
      <c r="A52" s="35">
        <v>44128</v>
      </c>
      <c r="B52">
        <v>2411</v>
      </c>
      <c r="C52" t="s">
        <v>785</v>
      </c>
      <c r="D52" t="s">
        <v>539</v>
      </c>
      <c r="E52" t="s">
        <v>19</v>
      </c>
      <c r="F52">
        <v>61.47</v>
      </c>
      <c r="G52">
        <v>66.66</v>
      </c>
      <c r="H52">
        <v>0.38590000000000002</v>
      </c>
      <c r="I52">
        <v>0.33260000000000001</v>
      </c>
      <c r="J52">
        <v>0.28160000000000002</v>
      </c>
      <c r="K52">
        <v>1.27</v>
      </c>
      <c r="L52">
        <v>1.1599999999999999</v>
      </c>
      <c r="M52" s="39">
        <f t="shared" si="0"/>
        <v>0.28083162177837978</v>
      </c>
      <c r="N52" s="39">
        <f t="shared" si="1"/>
        <v>0.31348618088260533</v>
      </c>
      <c r="O52" s="36">
        <f t="shared" si="2"/>
        <v>6</v>
      </c>
      <c r="P52" s="36">
        <f>IF(AND(O52&gt;=Cockpit!$C$4,O52&lt;=Cockpit!$C$4+Cockpit!$C$5-1),O52-Cockpit!$C$4+1,0)</f>
        <v>0</v>
      </c>
      <c r="Q52" s="36" t="str">
        <f>INDEX(Lookup!$B:$B,MATCH(D52,Lookup!$E:$E,0))</f>
        <v>Fulham</v>
      </c>
      <c r="R52" s="36" t="str">
        <f>INDEX(Lookup!$B:$B,MATCH(E52,Lookup!$E:$E,0))</f>
        <v>Crystal Palace</v>
      </c>
    </row>
    <row r="53" spans="1:18" x14ac:dyDescent="0.3">
      <c r="A53" s="35">
        <v>44128</v>
      </c>
      <c r="B53">
        <v>2411</v>
      </c>
      <c r="C53" t="s">
        <v>785</v>
      </c>
      <c r="D53" t="s">
        <v>31</v>
      </c>
      <c r="E53" t="s">
        <v>3</v>
      </c>
      <c r="F53">
        <v>82.69</v>
      </c>
      <c r="G53">
        <v>83.55</v>
      </c>
      <c r="H53">
        <v>0.42309999999999998</v>
      </c>
      <c r="I53">
        <v>0.34110000000000001</v>
      </c>
      <c r="J53">
        <v>0.23580000000000001</v>
      </c>
      <c r="K53">
        <v>1.74</v>
      </c>
      <c r="L53">
        <v>1.55</v>
      </c>
      <c r="M53" s="39">
        <f t="shared" si="0"/>
        <v>0.17552040061699686</v>
      </c>
      <c r="N53" s="39">
        <f t="shared" si="1"/>
        <v>0.21224797382674304</v>
      </c>
      <c r="O53" s="36">
        <f t="shared" si="2"/>
        <v>6</v>
      </c>
      <c r="P53" s="36">
        <f>IF(AND(O53&gt;=Cockpit!$C$4,O53&lt;=Cockpit!$C$4+Cockpit!$C$5-1),O53-Cockpit!$C$4+1,0)</f>
        <v>0</v>
      </c>
      <c r="Q53" s="36" t="str">
        <f>INDEX(Lookup!$B:$B,MATCH(D53,Lookup!$E:$E,0))</f>
        <v>Manchester United</v>
      </c>
      <c r="R53" s="36" t="str">
        <f>INDEX(Lookup!$B:$B,MATCH(E53,Lookup!$E:$E,0))</f>
        <v>Chelsea</v>
      </c>
    </row>
    <row r="54" spans="1:18" x14ac:dyDescent="0.3">
      <c r="A54" s="35">
        <v>44128</v>
      </c>
      <c r="B54">
        <v>2411</v>
      </c>
      <c r="C54" t="s">
        <v>785</v>
      </c>
      <c r="D54" t="s">
        <v>20</v>
      </c>
      <c r="E54" t="s">
        <v>18</v>
      </c>
      <c r="F54">
        <v>88.69</v>
      </c>
      <c r="G54">
        <v>66.540000000000006</v>
      </c>
      <c r="H54">
        <v>0.8014</v>
      </c>
      <c r="I54">
        <v>5.9499999999999997E-2</v>
      </c>
      <c r="J54">
        <v>0.1391</v>
      </c>
      <c r="K54">
        <v>2.54</v>
      </c>
      <c r="L54">
        <v>0.55000000000000004</v>
      </c>
      <c r="M54" s="39">
        <f t="shared" si="0"/>
        <v>7.8866399790674946E-2</v>
      </c>
      <c r="N54" s="39">
        <f t="shared" si="1"/>
        <v>0.57694981038048665</v>
      </c>
      <c r="O54" s="36">
        <f t="shared" si="2"/>
        <v>6</v>
      </c>
      <c r="P54" s="36">
        <f>IF(AND(O54&gt;=Cockpit!$C$4,O54&lt;=Cockpit!$C$4+Cockpit!$C$5-1),O54-Cockpit!$C$4+1,0)</f>
        <v>0</v>
      </c>
      <c r="Q54" s="36" t="str">
        <f>INDEX(Lookup!$B:$B,MATCH(D54,Lookup!$E:$E,0))</f>
        <v>Liverpool</v>
      </c>
      <c r="R54" s="36" t="str">
        <f>INDEX(Lookup!$B:$B,MATCH(E54,Lookup!$E:$E,0))</f>
        <v>Sheffield United</v>
      </c>
    </row>
    <row r="55" spans="1:18" x14ac:dyDescent="0.3">
      <c r="A55" s="35">
        <v>44129</v>
      </c>
      <c r="B55">
        <v>2411</v>
      </c>
      <c r="C55" t="s">
        <v>785</v>
      </c>
      <c r="D55" t="s">
        <v>7</v>
      </c>
      <c r="E55" t="s">
        <v>28</v>
      </c>
      <c r="F55">
        <v>72.989999999999995</v>
      </c>
      <c r="G55">
        <v>76.77</v>
      </c>
      <c r="H55">
        <v>0.35449999999999998</v>
      </c>
      <c r="I55">
        <v>0.38869999999999999</v>
      </c>
      <c r="J55">
        <v>0.25679999999999997</v>
      </c>
      <c r="K55">
        <v>1.38</v>
      </c>
      <c r="L55">
        <v>1.46</v>
      </c>
      <c r="M55" s="39">
        <f t="shared" si="0"/>
        <v>0.25157855305975652</v>
      </c>
      <c r="N55" s="39">
        <f t="shared" si="1"/>
        <v>0.23223627472975883</v>
      </c>
      <c r="O55" s="36">
        <f t="shared" si="2"/>
        <v>6</v>
      </c>
      <c r="P55" s="36">
        <f>IF(AND(O55&gt;=Cockpit!$C$4,O55&lt;=Cockpit!$C$4+Cockpit!$C$5-1),O55-Cockpit!$C$4+1,0)</f>
        <v>0</v>
      </c>
      <c r="Q55" s="36" t="str">
        <f>INDEX(Lookup!$B:$B,MATCH(D55,Lookup!$E:$E,0))</f>
        <v>Southampton</v>
      </c>
      <c r="R55" s="36" t="str">
        <f>INDEX(Lookup!$B:$B,MATCH(E55,Lookup!$E:$E,0))</f>
        <v>Everton</v>
      </c>
    </row>
    <row r="56" spans="1:18" x14ac:dyDescent="0.3">
      <c r="A56" s="35">
        <v>44129</v>
      </c>
      <c r="B56">
        <v>2411</v>
      </c>
      <c r="C56" t="s">
        <v>785</v>
      </c>
      <c r="D56" t="s">
        <v>46</v>
      </c>
      <c r="E56" t="s">
        <v>13</v>
      </c>
      <c r="F56">
        <v>75.599999999999994</v>
      </c>
      <c r="G56">
        <v>64.290000000000006</v>
      </c>
      <c r="H56">
        <v>0.52049999999999996</v>
      </c>
      <c r="I56">
        <v>0.20830000000000001</v>
      </c>
      <c r="J56">
        <v>0.2712</v>
      </c>
      <c r="K56">
        <v>1.48</v>
      </c>
      <c r="L56">
        <v>0.83</v>
      </c>
      <c r="M56" s="39">
        <f t="shared" si="0"/>
        <v>0.22763768838381274</v>
      </c>
      <c r="N56" s="39">
        <f t="shared" si="1"/>
        <v>0.43604928632153561</v>
      </c>
      <c r="O56" s="36">
        <f t="shared" si="2"/>
        <v>6</v>
      </c>
      <c r="P56" s="36">
        <f>IF(AND(O56&gt;=Cockpit!$C$4,O56&lt;=Cockpit!$C$4+Cockpit!$C$5-1),O56-Cockpit!$C$4+1,0)</f>
        <v>0</v>
      </c>
      <c r="Q56" s="36" t="str">
        <f>INDEX(Lookup!$B:$B,MATCH(D56,Lookup!$E:$E,0))</f>
        <v>Wolverhampton</v>
      </c>
      <c r="R56" s="36" t="str">
        <f>INDEX(Lookup!$B:$B,MATCH(E56,Lookup!$E:$E,0))</f>
        <v>Newcastle</v>
      </c>
    </row>
    <row r="57" spans="1:18" x14ac:dyDescent="0.3">
      <c r="A57" s="35">
        <v>44129</v>
      </c>
      <c r="B57">
        <v>2411</v>
      </c>
      <c r="C57" t="s">
        <v>785</v>
      </c>
      <c r="D57" t="s">
        <v>1</v>
      </c>
      <c r="E57" t="s">
        <v>27</v>
      </c>
      <c r="F57">
        <v>78.650000000000006</v>
      </c>
      <c r="G57">
        <v>78.77</v>
      </c>
      <c r="H57">
        <v>0.4219</v>
      </c>
      <c r="I57">
        <v>0.31879999999999997</v>
      </c>
      <c r="J57">
        <v>0.25940000000000002</v>
      </c>
      <c r="K57">
        <v>1.5</v>
      </c>
      <c r="L57">
        <v>1.27</v>
      </c>
      <c r="M57" s="39">
        <f t="shared" si="0"/>
        <v>0.22313016014842982</v>
      </c>
      <c r="N57" s="39">
        <f t="shared" si="1"/>
        <v>0.28083162177837978</v>
      </c>
      <c r="O57" s="36">
        <f t="shared" si="2"/>
        <v>6</v>
      </c>
      <c r="P57" s="36">
        <f>IF(AND(O57&gt;=Cockpit!$C$4,O57&lt;=Cockpit!$C$4+Cockpit!$C$5-1),O57-Cockpit!$C$4+1,0)</f>
        <v>0</v>
      </c>
      <c r="Q57" s="36" t="str">
        <f>INDEX(Lookup!$B:$B,MATCH(D57,Lookup!$E:$E,0))</f>
        <v>Arsenal</v>
      </c>
      <c r="R57" s="36" t="str">
        <f>INDEX(Lookup!$B:$B,MATCH(E57,Lookup!$E:$E,0))</f>
        <v>Leicester City</v>
      </c>
    </row>
    <row r="58" spans="1:18" x14ac:dyDescent="0.3">
      <c r="A58" s="35">
        <v>44130</v>
      </c>
      <c r="B58">
        <v>2411</v>
      </c>
      <c r="C58" t="s">
        <v>785</v>
      </c>
      <c r="D58" t="s">
        <v>786</v>
      </c>
      <c r="E58" t="s">
        <v>788</v>
      </c>
      <c r="F58">
        <v>71.53</v>
      </c>
      <c r="G58">
        <v>58.62</v>
      </c>
      <c r="H58">
        <v>0.56000000000000005</v>
      </c>
      <c r="I58">
        <v>0.19439999999999999</v>
      </c>
      <c r="J58">
        <v>0.24560000000000001</v>
      </c>
      <c r="K58">
        <v>1.7</v>
      </c>
      <c r="L58">
        <v>0.89</v>
      </c>
      <c r="M58" s="39">
        <f t="shared" si="0"/>
        <v>0.18268352405273466</v>
      </c>
      <c r="N58" s="39">
        <f t="shared" si="1"/>
        <v>0.4106557527523455</v>
      </c>
      <c r="O58" s="36">
        <f t="shared" si="2"/>
        <v>6</v>
      </c>
      <c r="P58" s="36">
        <f>IF(AND(O58&gt;=Cockpit!$C$4,O58&lt;=Cockpit!$C$4+Cockpit!$C$5-1),O58-Cockpit!$C$4+1,0)</f>
        <v>0</v>
      </c>
      <c r="Q58" s="36" t="str">
        <f>INDEX(Lookup!$B:$B,MATCH(D58,Lookup!$E:$E,0))</f>
        <v>Brighton and Hove</v>
      </c>
      <c r="R58" s="36" t="str">
        <f>INDEX(Lookup!$B:$B,MATCH(E58,Lookup!$E:$E,0))</f>
        <v>West Bromwich</v>
      </c>
    </row>
    <row r="59" spans="1:18" x14ac:dyDescent="0.3">
      <c r="A59" s="35">
        <v>44130</v>
      </c>
      <c r="B59">
        <v>2411</v>
      </c>
      <c r="C59" t="s">
        <v>785</v>
      </c>
      <c r="D59" t="s">
        <v>11</v>
      </c>
      <c r="E59" t="s">
        <v>787</v>
      </c>
      <c r="F59">
        <v>68.180000000000007</v>
      </c>
      <c r="G59">
        <v>81.03</v>
      </c>
      <c r="H59">
        <v>0.2586</v>
      </c>
      <c r="I59">
        <v>0.49390000000000001</v>
      </c>
      <c r="J59">
        <v>0.2475</v>
      </c>
      <c r="K59">
        <v>1.1499999999999999</v>
      </c>
      <c r="L59">
        <v>1.68</v>
      </c>
      <c r="M59" s="39">
        <f t="shared" si="0"/>
        <v>0.31663676937905327</v>
      </c>
      <c r="N59" s="39">
        <f t="shared" si="1"/>
        <v>0.18637397603940997</v>
      </c>
      <c r="O59" s="36">
        <f t="shared" si="2"/>
        <v>6</v>
      </c>
      <c r="P59" s="36">
        <f>IF(AND(O59&gt;=Cockpit!$C$4,O59&lt;=Cockpit!$C$4+Cockpit!$C$5-1),O59-Cockpit!$C$4+1,0)</f>
        <v>0</v>
      </c>
      <c r="Q59" s="36" t="str">
        <f>INDEX(Lookup!$B:$B,MATCH(D59,Lookup!$E:$E,0))</f>
        <v>Burnley</v>
      </c>
      <c r="R59" s="36" t="str">
        <f>INDEX(Lookup!$B:$B,MATCH(E59,Lookup!$E:$E,0))</f>
        <v>Tottenham</v>
      </c>
    </row>
    <row r="60" spans="1:18" x14ac:dyDescent="0.3">
      <c r="A60" s="35">
        <v>44134</v>
      </c>
      <c r="B60">
        <v>2411</v>
      </c>
      <c r="C60" t="s">
        <v>785</v>
      </c>
      <c r="D60" t="s">
        <v>46</v>
      </c>
      <c r="E60" t="s">
        <v>19</v>
      </c>
      <c r="F60">
        <v>75.44</v>
      </c>
      <c r="G60">
        <v>67.209999999999994</v>
      </c>
      <c r="H60">
        <v>0.49309999999999998</v>
      </c>
      <c r="I60">
        <v>0.2215</v>
      </c>
      <c r="J60">
        <v>0.28539999999999999</v>
      </c>
      <c r="K60">
        <v>1.37</v>
      </c>
      <c r="L60">
        <v>0.81</v>
      </c>
      <c r="M60" s="39">
        <f t="shared" si="0"/>
        <v>0.25410695955280027</v>
      </c>
      <c r="N60" s="39">
        <f t="shared" si="1"/>
        <v>0.44485806622294111</v>
      </c>
      <c r="O60" s="36">
        <f t="shared" si="2"/>
        <v>7</v>
      </c>
      <c r="P60" s="36">
        <f>IF(AND(O60&gt;=Cockpit!$C$4,O60&lt;=Cockpit!$C$4+Cockpit!$C$5-1),O60-Cockpit!$C$4+1,0)</f>
        <v>0</v>
      </c>
      <c r="Q60" s="36" t="str">
        <f>INDEX(Lookup!$B:$B,MATCH(D60,Lookup!$E:$E,0))</f>
        <v>Wolverhampton</v>
      </c>
      <c r="R60" s="36" t="str">
        <f>INDEX(Lookup!$B:$B,MATCH(E60,Lookup!$E:$E,0))</f>
        <v>Crystal Palace</v>
      </c>
    </row>
    <row r="61" spans="1:18" x14ac:dyDescent="0.3">
      <c r="A61" s="35">
        <v>44135</v>
      </c>
      <c r="B61">
        <v>2411</v>
      </c>
      <c r="C61" t="s">
        <v>785</v>
      </c>
      <c r="D61" t="s">
        <v>18</v>
      </c>
      <c r="E61" t="s">
        <v>16</v>
      </c>
      <c r="F61">
        <v>67.42</v>
      </c>
      <c r="G61">
        <v>92.5</v>
      </c>
      <c r="H61">
        <v>0.1012</v>
      </c>
      <c r="I61">
        <v>0.72289999999999999</v>
      </c>
      <c r="J61">
        <v>0.17580000000000001</v>
      </c>
      <c r="K61">
        <v>0.73</v>
      </c>
      <c r="L61">
        <v>2.2999999999999998</v>
      </c>
      <c r="M61" s="39">
        <f t="shared" si="0"/>
        <v>0.48190899009020244</v>
      </c>
      <c r="N61" s="39">
        <f t="shared" si="1"/>
        <v>0.10025884372280375</v>
      </c>
      <c r="O61" s="36">
        <f t="shared" si="2"/>
        <v>7</v>
      </c>
      <c r="P61" s="36">
        <f>IF(AND(O61&gt;=Cockpit!$C$4,O61&lt;=Cockpit!$C$4+Cockpit!$C$5-1),O61-Cockpit!$C$4+1,0)</f>
        <v>0</v>
      </c>
      <c r="Q61" s="36" t="str">
        <f>INDEX(Lookup!$B:$B,MATCH(D61,Lookup!$E:$E,0))</f>
        <v>Sheffield United</v>
      </c>
      <c r="R61" s="36" t="str">
        <f>INDEX(Lookup!$B:$B,MATCH(E61,Lookup!$E:$E,0))</f>
        <v>Manchester City</v>
      </c>
    </row>
    <row r="62" spans="1:18" x14ac:dyDescent="0.3">
      <c r="A62" s="35">
        <v>44135</v>
      </c>
      <c r="B62">
        <v>2411</v>
      </c>
      <c r="C62" t="s">
        <v>785</v>
      </c>
      <c r="D62" t="s">
        <v>11</v>
      </c>
      <c r="E62" t="s">
        <v>3</v>
      </c>
      <c r="F62">
        <v>68.349999999999994</v>
      </c>
      <c r="G62">
        <v>84.29</v>
      </c>
      <c r="H62">
        <v>0.216</v>
      </c>
      <c r="I62">
        <v>0.54049999999999998</v>
      </c>
      <c r="J62">
        <v>0.24349999999999999</v>
      </c>
      <c r="K62">
        <v>1</v>
      </c>
      <c r="L62">
        <v>1.73</v>
      </c>
      <c r="M62" s="39">
        <f t="shared" si="0"/>
        <v>0.36787944117144233</v>
      </c>
      <c r="N62" s="39">
        <f t="shared" si="1"/>
        <v>0.17728440996987782</v>
      </c>
      <c r="O62" s="36">
        <f t="shared" si="2"/>
        <v>7</v>
      </c>
      <c r="P62" s="36">
        <f>IF(AND(O62&gt;=Cockpit!$C$4,O62&lt;=Cockpit!$C$4+Cockpit!$C$5-1),O62-Cockpit!$C$4+1,0)</f>
        <v>0</v>
      </c>
      <c r="Q62" s="36" t="str">
        <f>INDEX(Lookup!$B:$B,MATCH(D62,Lookup!$E:$E,0))</f>
        <v>Burnley</v>
      </c>
      <c r="R62" s="36" t="str">
        <f>INDEX(Lookup!$B:$B,MATCH(E62,Lookup!$E:$E,0))</f>
        <v>Chelsea</v>
      </c>
    </row>
    <row r="63" spans="1:18" x14ac:dyDescent="0.3">
      <c r="A63" s="35">
        <v>44135</v>
      </c>
      <c r="B63">
        <v>2411</v>
      </c>
      <c r="C63" t="s">
        <v>785</v>
      </c>
      <c r="D63" t="s">
        <v>20</v>
      </c>
      <c r="E63" t="s">
        <v>789</v>
      </c>
      <c r="F63">
        <v>87.43</v>
      </c>
      <c r="G63">
        <v>74.430000000000007</v>
      </c>
      <c r="H63">
        <v>0.65180000000000005</v>
      </c>
      <c r="I63">
        <v>0.15939999999999999</v>
      </c>
      <c r="J63">
        <v>0.1888</v>
      </c>
      <c r="K63">
        <v>2.36</v>
      </c>
      <c r="L63">
        <v>1.0900000000000001</v>
      </c>
      <c r="M63" s="39">
        <f t="shared" si="0"/>
        <v>9.4420223196302347E-2</v>
      </c>
      <c r="N63" s="39">
        <f t="shared" si="1"/>
        <v>0.33621649370673334</v>
      </c>
      <c r="O63" s="36">
        <f t="shared" si="2"/>
        <v>7</v>
      </c>
      <c r="P63" s="36">
        <f>IF(AND(O63&gt;=Cockpit!$C$4,O63&lt;=Cockpit!$C$4+Cockpit!$C$5-1),O63-Cockpit!$C$4+1,0)</f>
        <v>0</v>
      </c>
      <c r="Q63" s="36" t="str">
        <f>INDEX(Lookup!$B:$B,MATCH(D63,Lookup!$E:$E,0))</f>
        <v>Liverpool</v>
      </c>
      <c r="R63" s="36" t="str">
        <f>INDEX(Lookup!$B:$B,MATCH(E63,Lookup!$E:$E,0))</f>
        <v>West Ham</v>
      </c>
    </row>
    <row r="64" spans="1:18" x14ac:dyDescent="0.3">
      <c r="A64" s="35">
        <v>44136</v>
      </c>
      <c r="B64">
        <v>2411</v>
      </c>
      <c r="C64" t="s">
        <v>785</v>
      </c>
      <c r="D64" t="s">
        <v>9</v>
      </c>
      <c r="E64" t="s">
        <v>7</v>
      </c>
      <c r="F64">
        <v>71.23</v>
      </c>
      <c r="G64">
        <v>74.16</v>
      </c>
      <c r="H64">
        <v>0.40479999999999999</v>
      </c>
      <c r="I64">
        <v>0.33710000000000001</v>
      </c>
      <c r="J64">
        <v>0.2581</v>
      </c>
      <c r="K64">
        <v>1.48</v>
      </c>
      <c r="L64">
        <v>1.33</v>
      </c>
      <c r="M64" s="39">
        <f t="shared" si="0"/>
        <v>0.22763768838381274</v>
      </c>
      <c r="N64" s="39">
        <f t="shared" si="1"/>
        <v>0.26447726129982396</v>
      </c>
      <c r="O64" s="36">
        <f t="shared" si="2"/>
        <v>7</v>
      </c>
      <c r="P64" s="36">
        <f>IF(AND(O64&gt;=Cockpit!$C$4,O64&lt;=Cockpit!$C$4+Cockpit!$C$5-1),O64-Cockpit!$C$4+1,0)</f>
        <v>0</v>
      </c>
      <c r="Q64" s="36" t="str">
        <f>INDEX(Lookup!$B:$B,MATCH(D64,Lookup!$E:$E,0))</f>
        <v>Aston Villa</v>
      </c>
      <c r="R64" s="36" t="str">
        <f>INDEX(Lookup!$B:$B,MATCH(E64,Lookup!$E:$E,0))</f>
        <v>Southampton</v>
      </c>
    </row>
    <row r="65" spans="1:18" x14ac:dyDescent="0.3">
      <c r="A65" s="35">
        <v>44136</v>
      </c>
      <c r="B65">
        <v>2411</v>
      </c>
      <c r="C65" t="s">
        <v>785</v>
      </c>
      <c r="D65" t="s">
        <v>13</v>
      </c>
      <c r="E65" t="s">
        <v>28</v>
      </c>
      <c r="F65">
        <v>64.88</v>
      </c>
      <c r="G65">
        <v>75.989999999999995</v>
      </c>
      <c r="H65">
        <v>0.29199999999999998</v>
      </c>
      <c r="I65">
        <v>0.44500000000000001</v>
      </c>
      <c r="J65">
        <v>0.26290000000000002</v>
      </c>
      <c r="K65">
        <v>1.1599999999999999</v>
      </c>
      <c r="L65">
        <v>1.5</v>
      </c>
      <c r="M65" s="39">
        <f t="shared" si="0"/>
        <v>0.31348618088260533</v>
      </c>
      <c r="N65" s="39">
        <f t="shared" si="1"/>
        <v>0.22313016014842982</v>
      </c>
      <c r="O65" s="36">
        <f t="shared" si="2"/>
        <v>7</v>
      </c>
      <c r="P65" s="36">
        <f>IF(AND(O65&gt;=Cockpit!$C$4,O65&lt;=Cockpit!$C$4+Cockpit!$C$5-1),O65-Cockpit!$C$4+1,0)</f>
        <v>0</v>
      </c>
      <c r="Q65" s="36" t="str">
        <f>INDEX(Lookup!$B:$B,MATCH(D65,Lookup!$E:$E,0))</f>
        <v>Newcastle</v>
      </c>
      <c r="R65" s="36" t="str">
        <f>INDEX(Lookup!$B:$B,MATCH(E65,Lookup!$E:$E,0))</f>
        <v>Everton</v>
      </c>
    </row>
    <row r="66" spans="1:18" x14ac:dyDescent="0.3">
      <c r="A66" s="35">
        <v>44136</v>
      </c>
      <c r="B66">
        <v>2411</v>
      </c>
      <c r="C66" t="s">
        <v>785</v>
      </c>
      <c r="D66" t="s">
        <v>31</v>
      </c>
      <c r="E66" t="s">
        <v>1</v>
      </c>
      <c r="F66">
        <v>84.41</v>
      </c>
      <c r="G66">
        <v>79.73</v>
      </c>
      <c r="H66">
        <v>0.51829999999999998</v>
      </c>
      <c r="I66">
        <v>0.24079999999999999</v>
      </c>
      <c r="J66">
        <v>0.2409</v>
      </c>
      <c r="K66">
        <v>1.76</v>
      </c>
      <c r="L66">
        <v>1.1299999999999999</v>
      </c>
      <c r="M66" s="39">
        <f t="shared" si="0"/>
        <v>0.17204486382305054</v>
      </c>
      <c r="N66" s="39">
        <f t="shared" si="1"/>
        <v>0.32303325642225295</v>
      </c>
      <c r="O66" s="36">
        <f t="shared" ref="O66:O129" si="3">IF(A66&gt;A65+1,O65+1,O65)</f>
        <v>7</v>
      </c>
      <c r="P66" s="36">
        <f>IF(AND(O66&gt;=Cockpit!$C$4,O66&lt;=Cockpit!$C$4+Cockpit!$C$5-1),O66-Cockpit!$C$4+1,0)</f>
        <v>0</v>
      </c>
      <c r="Q66" s="36" t="str">
        <f>INDEX(Lookup!$B:$B,MATCH(D66,Lookup!$E:$E,0))</f>
        <v>Manchester United</v>
      </c>
      <c r="R66" s="36" t="str">
        <f>INDEX(Lookup!$B:$B,MATCH(E66,Lookup!$E:$E,0))</f>
        <v>Arsenal</v>
      </c>
    </row>
    <row r="67" spans="1:18" x14ac:dyDescent="0.3">
      <c r="A67" s="35">
        <v>44136</v>
      </c>
      <c r="B67">
        <v>2411</v>
      </c>
      <c r="C67" t="s">
        <v>785</v>
      </c>
      <c r="D67" t="s">
        <v>787</v>
      </c>
      <c r="E67" t="s">
        <v>786</v>
      </c>
      <c r="F67">
        <v>80.41</v>
      </c>
      <c r="G67">
        <v>71.010000000000005</v>
      </c>
      <c r="H67">
        <v>0.57569999999999999</v>
      </c>
      <c r="I67">
        <v>0.19520000000000001</v>
      </c>
      <c r="J67">
        <v>0.22900000000000001</v>
      </c>
      <c r="K67">
        <v>1.88</v>
      </c>
      <c r="L67">
        <v>1</v>
      </c>
      <c r="M67" s="39">
        <f t="shared" ref="M67:M130" si="4">EXP(-K67)</f>
        <v>0.15259010575688389</v>
      </c>
      <c r="N67" s="39">
        <f t="shared" ref="N67:N130" si="5">EXP(-L67)</f>
        <v>0.36787944117144233</v>
      </c>
      <c r="O67" s="36">
        <f t="shared" si="3"/>
        <v>7</v>
      </c>
      <c r="P67" s="36">
        <f>IF(AND(O67&gt;=Cockpit!$C$4,O67&lt;=Cockpit!$C$4+Cockpit!$C$5-1),O67-Cockpit!$C$4+1,0)</f>
        <v>0</v>
      </c>
      <c r="Q67" s="36" t="str">
        <f>INDEX(Lookup!$B:$B,MATCH(D67,Lookup!$E:$E,0))</f>
        <v>Tottenham</v>
      </c>
      <c r="R67" s="36" t="str">
        <f>INDEX(Lookup!$B:$B,MATCH(E67,Lookup!$E:$E,0))</f>
        <v>Brighton and Hove</v>
      </c>
    </row>
    <row r="68" spans="1:18" x14ac:dyDescent="0.3">
      <c r="A68" s="35">
        <v>44137</v>
      </c>
      <c r="B68">
        <v>2411</v>
      </c>
      <c r="C68" t="s">
        <v>785</v>
      </c>
      <c r="D68" t="s">
        <v>539</v>
      </c>
      <c r="E68" t="s">
        <v>788</v>
      </c>
      <c r="F68">
        <v>60.4</v>
      </c>
      <c r="G68">
        <v>59.62</v>
      </c>
      <c r="H68">
        <v>0.43990000000000001</v>
      </c>
      <c r="I68">
        <v>0.28589999999999999</v>
      </c>
      <c r="J68">
        <v>0.2742</v>
      </c>
      <c r="K68">
        <v>1.4</v>
      </c>
      <c r="L68">
        <v>1.07</v>
      </c>
      <c r="M68" s="39">
        <f t="shared" si="4"/>
        <v>0.24659696394160649</v>
      </c>
      <c r="N68" s="39">
        <f t="shared" si="5"/>
        <v>0.34300851741870664</v>
      </c>
      <c r="O68" s="36">
        <f t="shared" si="3"/>
        <v>7</v>
      </c>
      <c r="P68" s="36">
        <f>IF(AND(O68&gt;=Cockpit!$C$4,O68&lt;=Cockpit!$C$4+Cockpit!$C$5-1),O68-Cockpit!$C$4+1,0)</f>
        <v>0</v>
      </c>
      <c r="Q68" s="36" t="str">
        <f>INDEX(Lookup!$B:$B,MATCH(D68,Lookup!$E:$E,0))</f>
        <v>Fulham</v>
      </c>
      <c r="R68" s="36" t="str">
        <f>INDEX(Lookup!$B:$B,MATCH(E68,Lookup!$E:$E,0))</f>
        <v>West Bromwich</v>
      </c>
    </row>
    <row r="69" spans="1:18" x14ac:dyDescent="0.3">
      <c r="A69" s="35">
        <v>44137</v>
      </c>
      <c r="B69">
        <v>2411</v>
      </c>
      <c r="C69" t="s">
        <v>785</v>
      </c>
      <c r="D69" t="s">
        <v>648</v>
      </c>
      <c r="E69" t="s">
        <v>27</v>
      </c>
      <c r="F69">
        <v>68.84</v>
      </c>
      <c r="G69">
        <v>79.12</v>
      </c>
      <c r="H69">
        <v>0.28810000000000002</v>
      </c>
      <c r="I69">
        <v>0.4602</v>
      </c>
      <c r="J69">
        <v>0.25169999999999998</v>
      </c>
      <c r="K69">
        <v>1.23</v>
      </c>
      <c r="L69">
        <v>1.62</v>
      </c>
      <c r="M69" s="39">
        <f t="shared" si="4"/>
        <v>0.29229257768085942</v>
      </c>
      <c r="N69" s="39">
        <f t="shared" si="5"/>
        <v>0.19789869908361465</v>
      </c>
      <c r="O69" s="36">
        <f t="shared" si="3"/>
        <v>7</v>
      </c>
      <c r="P69" s="36">
        <f>IF(AND(O69&gt;=Cockpit!$C$4,O69&lt;=Cockpit!$C$4+Cockpit!$C$5-1),O69-Cockpit!$C$4+1,0)</f>
        <v>0</v>
      </c>
      <c r="Q69" s="36" t="str">
        <f>INDEX(Lookup!$B:$B,MATCH(D69,Lookup!$E:$E,0))</f>
        <v>Leeds United</v>
      </c>
      <c r="R69" s="36" t="str">
        <f>INDEX(Lookup!$B:$B,MATCH(E69,Lookup!$E:$E,0))</f>
        <v>Leicester City</v>
      </c>
    </row>
    <row r="70" spans="1:18" x14ac:dyDescent="0.3">
      <c r="A70" s="35">
        <v>44141</v>
      </c>
      <c r="B70">
        <v>2411</v>
      </c>
      <c r="C70" t="s">
        <v>785</v>
      </c>
      <c r="D70" t="s">
        <v>786</v>
      </c>
      <c r="E70" t="s">
        <v>11</v>
      </c>
      <c r="F70">
        <v>71.040000000000006</v>
      </c>
      <c r="G70">
        <v>67.290000000000006</v>
      </c>
      <c r="H70">
        <v>0.4592</v>
      </c>
      <c r="I70">
        <v>0.2661</v>
      </c>
      <c r="J70">
        <v>0.2747</v>
      </c>
      <c r="K70">
        <v>1.42</v>
      </c>
      <c r="L70">
        <v>1.01</v>
      </c>
      <c r="M70" s="39">
        <f t="shared" si="4"/>
        <v>0.24171401689703645</v>
      </c>
      <c r="N70" s="39">
        <f t="shared" si="5"/>
        <v>0.36421897957152333</v>
      </c>
      <c r="O70" s="36">
        <f t="shared" si="3"/>
        <v>8</v>
      </c>
      <c r="P70" s="36">
        <f>IF(AND(O70&gt;=Cockpit!$C$4,O70&lt;=Cockpit!$C$4+Cockpit!$C$5-1),O70-Cockpit!$C$4+1,0)</f>
        <v>0</v>
      </c>
      <c r="Q70" s="36" t="str">
        <f>INDEX(Lookup!$B:$B,MATCH(D70,Lookup!$E:$E,0))</f>
        <v>Brighton and Hove</v>
      </c>
      <c r="R70" s="36" t="str">
        <f>INDEX(Lookup!$B:$B,MATCH(E70,Lookup!$E:$E,0))</f>
        <v>Burnley</v>
      </c>
    </row>
    <row r="71" spans="1:18" x14ac:dyDescent="0.3">
      <c r="A71" s="35">
        <v>44141</v>
      </c>
      <c r="B71">
        <v>2411</v>
      </c>
      <c r="C71" t="s">
        <v>785</v>
      </c>
      <c r="D71" t="s">
        <v>7</v>
      </c>
      <c r="E71" t="s">
        <v>13</v>
      </c>
      <c r="F71">
        <v>73.42</v>
      </c>
      <c r="G71">
        <v>65.52</v>
      </c>
      <c r="H71">
        <v>0.51829999999999998</v>
      </c>
      <c r="I71">
        <v>0.22989999999999999</v>
      </c>
      <c r="J71">
        <v>0.25180000000000002</v>
      </c>
      <c r="K71">
        <v>1.65</v>
      </c>
      <c r="L71">
        <v>1.01</v>
      </c>
      <c r="M71" s="39">
        <f t="shared" si="4"/>
        <v>0.19204990862075413</v>
      </c>
      <c r="N71" s="39">
        <f t="shared" si="5"/>
        <v>0.36421897957152333</v>
      </c>
      <c r="O71" s="36">
        <f t="shared" si="3"/>
        <v>8</v>
      </c>
      <c r="P71" s="36">
        <f>IF(AND(O71&gt;=Cockpit!$C$4,O71&lt;=Cockpit!$C$4+Cockpit!$C$5-1),O71-Cockpit!$C$4+1,0)</f>
        <v>0</v>
      </c>
      <c r="Q71" s="36" t="str">
        <f>INDEX(Lookup!$B:$B,MATCH(D71,Lookup!$E:$E,0))</f>
        <v>Southampton</v>
      </c>
      <c r="R71" s="36" t="str">
        <f>INDEX(Lookup!$B:$B,MATCH(E71,Lookup!$E:$E,0))</f>
        <v>Newcastle</v>
      </c>
    </row>
    <row r="72" spans="1:18" x14ac:dyDescent="0.3">
      <c r="A72" s="35">
        <v>44142</v>
      </c>
      <c r="B72">
        <v>2411</v>
      </c>
      <c r="C72" t="s">
        <v>785</v>
      </c>
      <c r="D72" t="s">
        <v>28</v>
      </c>
      <c r="E72" t="s">
        <v>31</v>
      </c>
      <c r="F72">
        <v>75.239999999999995</v>
      </c>
      <c r="G72">
        <v>83.19</v>
      </c>
      <c r="H72">
        <v>0.31390000000000001</v>
      </c>
      <c r="I72">
        <v>0.43680000000000002</v>
      </c>
      <c r="J72">
        <v>0.24940000000000001</v>
      </c>
      <c r="K72">
        <v>1.33</v>
      </c>
      <c r="L72">
        <v>1.61</v>
      </c>
      <c r="M72" s="39">
        <f t="shared" si="4"/>
        <v>0.26447726129982396</v>
      </c>
      <c r="N72" s="39">
        <f t="shared" si="5"/>
        <v>0.19988761407514449</v>
      </c>
      <c r="O72" s="36">
        <f t="shared" si="3"/>
        <v>8</v>
      </c>
      <c r="P72" s="36">
        <f>IF(AND(O72&gt;=Cockpit!$C$4,O72&lt;=Cockpit!$C$4+Cockpit!$C$5-1),O72-Cockpit!$C$4+1,0)</f>
        <v>0</v>
      </c>
      <c r="Q72" s="36" t="str">
        <f>INDEX(Lookup!$B:$B,MATCH(D72,Lookup!$E:$E,0))</f>
        <v>Everton</v>
      </c>
      <c r="R72" s="36" t="str">
        <f>INDEX(Lookup!$B:$B,MATCH(E72,Lookup!$E:$E,0))</f>
        <v>Manchester United</v>
      </c>
    </row>
    <row r="73" spans="1:18" x14ac:dyDescent="0.3">
      <c r="A73" s="35">
        <v>44142</v>
      </c>
      <c r="B73">
        <v>2411</v>
      </c>
      <c r="C73" t="s">
        <v>785</v>
      </c>
      <c r="D73" t="s">
        <v>19</v>
      </c>
      <c r="E73" t="s">
        <v>648</v>
      </c>
      <c r="F73">
        <v>66.28</v>
      </c>
      <c r="G73">
        <v>67.48</v>
      </c>
      <c r="H73">
        <v>0.4042</v>
      </c>
      <c r="I73">
        <v>0.33040000000000003</v>
      </c>
      <c r="J73">
        <v>0.26540000000000002</v>
      </c>
      <c r="K73">
        <v>1.42</v>
      </c>
      <c r="L73">
        <v>1.26</v>
      </c>
      <c r="M73" s="39">
        <f t="shared" si="4"/>
        <v>0.24171401689703645</v>
      </c>
      <c r="N73" s="39">
        <f t="shared" si="5"/>
        <v>0.2836540264997704</v>
      </c>
      <c r="O73" s="36">
        <f t="shared" si="3"/>
        <v>8</v>
      </c>
      <c r="P73" s="36">
        <f>IF(AND(O73&gt;=Cockpit!$C$4,O73&lt;=Cockpit!$C$4+Cockpit!$C$5-1),O73-Cockpit!$C$4+1,0)</f>
        <v>0</v>
      </c>
      <c r="Q73" s="36" t="str">
        <f>INDEX(Lookup!$B:$B,MATCH(D73,Lookup!$E:$E,0))</f>
        <v>Crystal Palace</v>
      </c>
      <c r="R73" s="36" t="str">
        <f>INDEX(Lookup!$B:$B,MATCH(E73,Lookup!$E:$E,0))</f>
        <v>Leeds United</v>
      </c>
    </row>
    <row r="74" spans="1:18" x14ac:dyDescent="0.3">
      <c r="A74" s="35">
        <v>44142</v>
      </c>
      <c r="B74">
        <v>2411</v>
      </c>
      <c r="C74" t="s">
        <v>785</v>
      </c>
      <c r="D74" t="s">
        <v>3</v>
      </c>
      <c r="E74" t="s">
        <v>18</v>
      </c>
      <c r="F74">
        <v>85.6</v>
      </c>
      <c r="G74">
        <v>67.39</v>
      </c>
      <c r="H74">
        <v>0.68610000000000004</v>
      </c>
      <c r="I74">
        <v>0.1105</v>
      </c>
      <c r="J74">
        <v>0.2034</v>
      </c>
      <c r="K74">
        <v>1.99</v>
      </c>
      <c r="L74">
        <v>0.65</v>
      </c>
      <c r="M74" s="39">
        <f t="shared" si="4"/>
        <v>0.13669542544552385</v>
      </c>
      <c r="N74" s="39">
        <f t="shared" si="5"/>
        <v>0.52204577676101604</v>
      </c>
      <c r="O74" s="36">
        <f t="shared" si="3"/>
        <v>8</v>
      </c>
      <c r="P74" s="36">
        <f>IF(AND(O74&gt;=Cockpit!$C$4,O74&lt;=Cockpit!$C$4+Cockpit!$C$5-1),O74-Cockpit!$C$4+1,0)</f>
        <v>0</v>
      </c>
      <c r="Q74" s="36" t="str">
        <f>INDEX(Lookup!$B:$B,MATCH(D74,Lookup!$E:$E,0))</f>
        <v>Chelsea</v>
      </c>
      <c r="R74" s="36" t="str">
        <f>INDEX(Lookup!$B:$B,MATCH(E74,Lookup!$E:$E,0))</f>
        <v>Sheffield United</v>
      </c>
    </row>
    <row r="75" spans="1:18" x14ac:dyDescent="0.3">
      <c r="A75" s="35">
        <v>44142</v>
      </c>
      <c r="B75">
        <v>2411</v>
      </c>
      <c r="C75" t="s">
        <v>785</v>
      </c>
      <c r="D75" t="s">
        <v>789</v>
      </c>
      <c r="E75" t="s">
        <v>539</v>
      </c>
      <c r="F75">
        <v>74.36</v>
      </c>
      <c r="G75">
        <v>61.36</v>
      </c>
      <c r="H75">
        <v>0.55189999999999995</v>
      </c>
      <c r="I75">
        <v>0.2099</v>
      </c>
      <c r="J75">
        <v>0.2382</v>
      </c>
      <c r="K75">
        <v>1.79</v>
      </c>
      <c r="L75">
        <v>1.01</v>
      </c>
      <c r="M75" s="39">
        <f t="shared" si="4"/>
        <v>0.16696016966704069</v>
      </c>
      <c r="N75" s="39">
        <f t="shared" si="5"/>
        <v>0.36421897957152333</v>
      </c>
      <c r="O75" s="36">
        <f t="shared" si="3"/>
        <v>8</v>
      </c>
      <c r="P75" s="36">
        <f>IF(AND(O75&gt;=Cockpit!$C$4,O75&lt;=Cockpit!$C$4+Cockpit!$C$5-1),O75-Cockpit!$C$4+1,0)</f>
        <v>0</v>
      </c>
      <c r="Q75" s="36" t="str">
        <f>INDEX(Lookup!$B:$B,MATCH(D75,Lookup!$E:$E,0))</f>
        <v>West Ham</v>
      </c>
      <c r="R75" s="36" t="str">
        <f>INDEX(Lookup!$B:$B,MATCH(E75,Lookup!$E:$E,0))</f>
        <v>Fulham</v>
      </c>
    </row>
    <row r="76" spans="1:18" x14ac:dyDescent="0.3">
      <c r="A76" s="35">
        <v>44143</v>
      </c>
      <c r="B76">
        <v>2411</v>
      </c>
      <c r="C76" t="s">
        <v>785</v>
      </c>
      <c r="D76" t="s">
        <v>788</v>
      </c>
      <c r="E76" t="s">
        <v>787</v>
      </c>
      <c r="F76">
        <v>58.99</v>
      </c>
      <c r="G76">
        <v>82.04</v>
      </c>
      <c r="H76">
        <v>0.17019999999999999</v>
      </c>
      <c r="I76">
        <v>0.60960000000000003</v>
      </c>
      <c r="J76">
        <v>0.2203</v>
      </c>
      <c r="K76">
        <v>0.92</v>
      </c>
      <c r="L76">
        <v>1.95</v>
      </c>
      <c r="M76" s="39">
        <f t="shared" si="4"/>
        <v>0.39851904108451414</v>
      </c>
      <c r="N76" s="39">
        <f t="shared" si="5"/>
        <v>0.14227407158651359</v>
      </c>
      <c r="O76" s="36">
        <f t="shared" si="3"/>
        <v>8</v>
      </c>
      <c r="P76" s="36">
        <f>IF(AND(O76&gt;=Cockpit!$C$4,O76&lt;=Cockpit!$C$4+Cockpit!$C$5-1),O76-Cockpit!$C$4+1,0)</f>
        <v>0</v>
      </c>
      <c r="Q76" s="36" t="str">
        <f>INDEX(Lookup!$B:$B,MATCH(D76,Lookup!$E:$E,0))</f>
        <v>West Bromwich</v>
      </c>
      <c r="R76" s="36" t="str">
        <f>INDEX(Lookup!$B:$B,MATCH(E76,Lookup!$E:$E,0))</f>
        <v>Tottenham</v>
      </c>
    </row>
    <row r="77" spans="1:18" x14ac:dyDescent="0.3">
      <c r="A77" s="35">
        <v>44143</v>
      </c>
      <c r="B77">
        <v>2411</v>
      </c>
      <c r="C77" t="s">
        <v>785</v>
      </c>
      <c r="D77" t="s">
        <v>27</v>
      </c>
      <c r="E77" t="s">
        <v>46</v>
      </c>
      <c r="F77">
        <v>80.7</v>
      </c>
      <c r="G77">
        <v>76.13</v>
      </c>
      <c r="H77">
        <v>0.52829999999999999</v>
      </c>
      <c r="I77">
        <v>0.20979999999999999</v>
      </c>
      <c r="J77">
        <v>0.26190000000000002</v>
      </c>
      <c r="K77">
        <v>1.56</v>
      </c>
      <c r="L77">
        <v>0.88</v>
      </c>
      <c r="M77" s="39">
        <f t="shared" si="4"/>
        <v>0.21013607120076472</v>
      </c>
      <c r="N77" s="39">
        <f t="shared" si="5"/>
        <v>0.41478291168158138</v>
      </c>
      <c r="O77" s="36">
        <f t="shared" si="3"/>
        <v>8</v>
      </c>
      <c r="P77" s="36">
        <f>IF(AND(O77&gt;=Cockpit!$C$4,O77&lt;=Cockpit!$C$4+Cockpit!$C$5-1),O77-Cockpit!$C$4+1,0)</f>
        <v>0</v>
      </c>
      <c r="Q77" s="36" t="str">
        <f>INDEX(Lookup!$B:$B,MATCH(D77,Lookup!$E:$E,0))</f>
        <v>Leicester City</v>
      </c>
      <c r="R77" s="36" t="str">
        <f>INDEX(Lookup!$B:$B,MATCH(E77,Lookup!$E:$E,0))</f>
        <v>Wolverhampton</v>
      </c>
    </row>
    <row r="78" spans="1:18" x14ac:dyDescent="0.3">
      <c r="A78" s="35">
        <v>44143</v>
      </c>
      <c r="B78">
        <v>2411</v>
      </c>
      <c r="C78" t="s">
        <v>785</v>
      </c>
      <c r="D78" t="s">
        <v>16</v>
      </c>
      <c r="E78" t="s">
        <v>20</v>
      </c>
      <c r="F78">
        <v>92.97</v>
      </c>
      <c r="G78">
        <v>88.64</v>
      </c>
      <c r="H78">
        <v>0.52769999999999995</v>
      </c>
      <c r="I78">
        <v>0.25369999999999998</v>
      </c>
      <c r="J78">
        <v>0.2185</v>
      </c>
      <c r="K78">
        <v>2.06</v>
      </c>
      <c r="L78">
        <v>1.38</v>
      </c>
      <c r="M78" s="39">
        <f t="shared" si="4"/>
        <v>0.12745396989482075</v>
      </c>
      <c r="N78" s="39">
        <f t="shared" si="5"/>
        <v>0.25157855305975652</v>
      </c>
      <c r="O78" s="36">
        <f t="shared" si="3"/>
        <v>8</v>
      </c>
      <c r="P78" s="36">
        <f>IF(AND(O78&gt;=Cockpit!$C$4,O78&lt;=Cockpit!$C$4+Cockpit!$C$5-1),O78-Cockpit!$C$4+1,0)</f>
        <v>0</v>
      </c>
      <c r="Q78" s="36" t="str">
        <f>INDEX(Lookup!$B:$B,MATCH(D78,Lookup!$E:$E,0))</f>
        <v>Manchester City</v>
      </c>
      <c r="R78" s="36" t="str">
        <f>INDEX(Lookup!$B:$B,MATCH(E78,Lookup!$E:$E,0))</f>
        <v>Liverpool</v>
      </c>
    </row>
    <row r="79" spans="1:18" x14ac:dyDescent="0.3">
      <c r="A79" s="35">
        <v>44143</v>
      </c>
      <c r="B79">
        <v>2411</v>
      </c>
      <c r="C79" t="s">
        <v>785</v>
      </c>
      <c r="D79" t="s">
        <v>1</v>
      </c>
      <c r="E79" t="s">
        <v>9</v>
      </c>
      <c r="F79">
        <v>81.069999999999993</v>
      </c>
      <c r="G79">
        <v>71.42</v>
      </c>
      <c r="H79">
        <v>0.56299999999999994</v>
      </c>
      <c r="I79">
        <v>0.20399999999999999</v>
      </c>
      <c r="J79">
        <v>0.23300000000000001</v>
      </c>
      <c r="K79">
        <v>1.84</v>
      </c>
      <c r="L79">
        <v>1.01</v>
      </c>
      <c r="M79" s="39">
        <f t="shared" si="4"/>
        <v>0.15881742610692068</v>
      </c>
      <c r="N79" s="39">
        <f t="shared" si="5"/>
        <v>0.36421897957152333</v>
      </c>
      <c r="O79" s="36">
        <f t="shared" si="3"/>
        <v>8</v>
      </c>
      <c r="P79" s="36">
        <f>IF(AND(O79&gt;=Cockpit!$C$4,O79&lt;=Cockpit!$C$4+Cockpit!$C$5-1),O79-Cockpit!$C$4+1,0)</f>
        <v>0</v>
      </c>
      <c r="Q79" s="36" t="str">
        <f>INDEX(Lookup!$B:$B,MATCH(D79,Lookup!$E:$E,0))</f>
        <v>Arsenal</v>
      </c>
      <c r="R79" s="36" t="str">
        <f>INDEX(Lookup!$B:$B,MATCH(E79,Lookup!$E:$E,0))</f>
        <v>Aston Villa</v>
      </c>
    </row>
    <row r="80" spans="1:18" x14ac:dyDescent="0.3">
      <c r="A80" s="35">
        <v>44156</v>
      </c>
      <c r="B80">
        <v>2411</v>
      </c>
      <c r="C80" t="s">
        <v>785</v>
      </c>
      <c r="D80" t="s">
        <v>13</v>
      </c>
      <c r="E80" t="s">
        <v>3</v>
      </c>
      <c r="F80">
        <v>65.290000000000006</v>
      </c>
      <c r="G80">
        <v>86.07</v>
      </c>
      <c r="H80">
        <v>0.16550000000000001</v>
      </c>
      <c r="I80">
        <v>0.61639999999999995</v>
      </c>
      <c r="J80">
        <v>0.21809999999999999</v>
      </c>
      <c r="K80">
        <v>0.91</v>
      </c>
      <c r="L80">
        <v>1.97</v>
      </c>
      <c r="M80" s="39">
        <f t="shared" si="4"/>
        <v>0.40252422403363597</v>
      </c>
      <c r="N80" s="39">
        <f t="shared" si="5"/>
        <v>0.13945685621505094</v>
      </c>
      <c r="O80" s="36">
        <f t="shared" si="3"/>
        <v>9</v>
      </c>
      <c r="P80" s="36">
        <f>IF(AND(O80&gt;=Cockpit!$C$4,O80&lt;=Cockpit!$C$4+Cockpit!$C$5-1),O80-Cockpit!$C$4+1,0)</f>
        <v>0</v>
      </c>
      <c r="Q80" s="36" t="str">
        <f>INDEX(Lookup!$B:$B,MATCH(D80,Lookup!$E:$E,0))</f>
        <v>Newcastle</v>
      </c>
      <c r="R80" s="36" t="str">
        <f>INDEX(Lookup!$B:$B,MATCH(E80,Lookup!$E:$E,0))</f>
        <v>Chelsea</v>
      </c>
    </row>
    <row r="81" spans="1:18" x14ac:dyDescent="0.3">
      <c r="A81" s="35">
        <v>44156</v>
      </c>
      <c r="B81">
        <v>2411</v>
      </c>
      <c r="C81" t="s">
        <v>785</v>
      </c>
      <c r="D81" t="s">
        <v>9</v>
      </c>
      <c r="E81" t="s">
        <v>786</v>
      </c>
      <c r="F81">
        <v>73.17</v>
      </c>
      <c r="G81">
        <v>71.819999999999993</v>
      </c>
      <c r="H81">
        <v>0.46050000000000002</v>
      </c>
      <c r="I81">
        <v>0.28810000000000002</v>
      </c>
      <c r="J81">
        <v>0.25140000000000001</v>
      </c>
      <c r="K81">
        <v>1.62</v>
      </c>
      <c r="L81">
        <v>1.23</v>
      </c>
      <c r="M81" s="39">
        <f t="shared" si="4"/>
        <v>0.19789869908361465</v>
      </c>
      <c r="N81" s="39">
        <f t="shared" si="5"/>
        <v>0.29229257768085942</v>
      </c>
      <c r="O81" s="36">
        <f t="shared" si="3"/>
        <v>9</v>
      </c>
      <c r="P81" s="36">
        <f>IF(AND(O81&gt;=Cockpit!$C$4,O81&lt;=Cockpit!$C$4+Cockpit!$C$5-1),O81-Cockpit!$C$4+1,0)</f>
        <v>0</v>
      </c>
      <c r="Q81" s="36" t="str">
        <f>INDEX(Lookup!$B:$B,MATCH(D81,Lookup!$E:$E,0))</f>
        <v>Aston Villa</v>
      </c>
      <c r="R81" s="36" t="str">
        <f>INDEX(Lookup!$B:$B,MATCH(E81,Lookup!$E:$E,0))</f>
        <v>Brighton and Hove</v>
      </c>
    </row>
    <row r="82" spans="1:18" x14ac:dyDescent="0.3">
      <c r="A82" s="35">
        <v>44156</v>
      </c>
      <c r="B82">
        <v>2411</v>
      </c>
      <c r="C82" t="s">
        <v>785</v>
      </c>
      <c r="D82" t="s">
        <v>787</v>
      </c>
      <c r="E82" t="s">
        <v>16</v>
      </c>
      <c r="F82">
        <v>82.27</v>
      </c>
      <c r="G82">
        <v>92.84</v>
      </c>
      <c r="H82">
        <v>0.24679999999999999</v>
      </c>
      <c r="I82">
        <v>0.52549999999999997</v>
      </c>
      <c r="J82">
        <v>0.22770000000000001</v>
      </c>
      <c r="K82">
        <v>1.26</v>
      </c>
      <c r="L82">
        <v>1.93</v>
      </c>
      <c r="M82" s="39">
        <f t="shared" si="4"/>
        <v>0.2836540264997704</v>
      </c>
      <c r="N82" s="39">
        <f t="shared" si="5"/>
        <v>0.14514819848362373</v>
      </c>
      <c r="O82" s="36">
        <f t="shared" si="3"/>
        <v>9</v>
      </c>
      <c r="P82" s="36">
        <f>IF(AND(O82&gt;=Cockpit!$C$4,O82&lt;=Cockpit!$C$4+Cockpit!$C$5-1),O82-Cockpit!$C$4+1,0)</f>
        <v>0</v>
      </c>
      <c r="Q82" s="36" t="str">
        <f>INDEX(Lookup!$B:$B,MATCH(D82,Lookup!$E:$E,0))</f>
        <v>Tottenham</v>
      </c>
      <c r="R82" s="36" t="str">
        <f>INDEX(Lookup!$B:$B,MATCH(E82,Lookup!$E:$E,0))</f>
        <v>Manchester City</v>
      </c>
    </row>
    <row r="83" spans="1:18" x14ac:dyDescent="0.3">
      <c r="A83" s="35">
        <v>44156</v>
      </c>
      <c r="B83">
        <v>2411</v>
      </c>
      <c r="C83" t="s">
        <v>785</v>
      </c>
      <c r="D83" t="s">
        <v>31</v>
      </c>
      <c r="E83" t="s">
        <v>788</v>
      </c>
      <c r="F83">
        <v>83.8</v>
      </c>
      <c r="G83">
        <v>58.87</v>
      </c>
      <c r="H83">
        <v>0.78110000000000002</v>
      </c>
      <c r="I83">
        <v>6.1699999999999998E-2</v>
      </c>
      <c r="J83">
        <v>0.15720000000000001</v>
      </c>
      <c r="K83">
        <v>2.2999999999999998</v>
      </c>
      <c r="L83">
        <v>0.48</v>
      </c>
      <c r="M83" s="39">
        <f t="shared" si="4"/>
        <v>0.10025884372280375</v>
      </c>
      <c r="N83" s="39">
        <f t="shared" si="5"/>
        <v>0.61878339180614084</v>
      </c>
      <c r="O83" s="36">
        <f t="shared" si="3"/>
        <v>9</v>
      </c>
      <c r="P83" s="36">
        <f>IF(AND(O83&gt;=Cockpit!$C$4,O83&lt;=Cockpit!$C$4+Cockpit!$C$5-1),O83-Cockpit!$C$4+1,0)</f>
        <v>0</v>
      </c>
      <c r="Q83" s="36" t="str">
        <f>INDEX(Lookup!$B:$B,MATCH(D83,Lookup!$E:$E,0))</f>
        <v>Manchester United</v>
      </c>
      <c r="R83" s="36" t="str">
        <f>INDEX(Lookup!$B:$B,MATCH(E83,Lookup!$E:$E,0))</f>
        <v>West Bromwich</v>
      </c>
    </row>
    <row r="84" spans="1:18" x14ac:dyDescent="0.3">
      <c r="A84" s="35">
        <v>44157</v>
      </c>
      <c r="B84">
        <v>2411</v>
      </c>
      <c r="C84" t="s">
        <v>785</v>
      </c>
      <c r="D84" t="s">
        <v>539</v>
      </c>
      <c r="E84" t="s">
        <v>28</v>
      </c>
      <c r="F84">
        <v>62</v>
      </c>
      <c r="G84">
        <v>74.52</v>
      </c>
      <c r="H84">
        <v>0.30890000000000001</v>
      </c>
      <c r="I84">
        <v>0.43259999999999998</v>
      </c>
      <c r="J84">
        <v>0.25840000000000002</v>
      </c>
      <c r="K84">
        <v>1.25</v>
      </c>
      <c r="L84">
        <v>1.52</v>
      </c>
      <c r="M84" s="39">
        <f t="shared" si="4"/>
        <v>0.28650479686019009</v>
      </c>
      <c r="N84" s="39">
        <f t="shared" si="5"/>
        <v>0.21871188695221475</v>
      </c>
      <c r="O84" s="36">
        <f t="shared" si="3"/>
        <v>9</v>
      </c>
      <c r="P84" s="36">
        <f>IF(AND(O84&gt;=Cockpit!$C$4,O84&lt;=Cockpit!$C$4+Cockpit!$C$5-1),O84-Cockpit!$C$4+1,0)</f>
        <v>0</v>
      </c>
      <c r="Q84" s="36" t="str">
        <f>INDEX(Lookup!$B:$B,MATCH(D84,Lookup!$E:$E,0))</f>
        <v>Fulham</v>
      </c>
      <c r="R84" s="36" t="str">
        <f>INDEX(Lookup!$B:$B,MATCH(E84,Lookup!$E:$E,0))</f>
        <v>Everton</v>
      </c>
    </row>
    <row r="85" spans="1:18" x14ac:dyDescent="0.3">
      <c r="A85" s="35">
        <v>44157</v>
      </c>
      <c r="B85">
        <v>2411</v>
      </c>
      <c r="C85" t="s">
        <v>785</v>
      </c>
      <c r="D85" t="s">
        <v>18</v>
      </c>
      <c r="E85" t="s">
        <v>789</v>
      </c>
      <c r="F85">
        <v>66.44</v>
      </c>
      <c r="G85">
        <v>73.91</v>
      </c>
      <c r="H85">
        <v>0.34570000000000001</v>
      </c>
      <c r="I85">
        <v>0.37730000000000002</v>
      </c>
      <c r="J85">
        <v>0.27700000000000002</v>
      </c>
      <c r="K85">
        <v>1.22</v>
      </c>
      <c r="L85">
        <v>1.28</v>
      </c>
      <c r="M85" s="39">
        <f t="shared" si="4"/>
        <v>0.29523016692401421</v>
      </c>
      <c r="N85" s="39">
        <f t="shared" si="5"/>
        <v>0.27803730045319414</v>
      </c>
      <c r="O85" s="36">
        <f t="shared" si="3"/>
        <v>9</v>
      </c>
      <c r="P85" s="36">
        <f>IF(AND(O85&gt;=Cockpit!$C$4,O85&lt;=Cockpit!$C$4+Cockpit!$C$5-1),O85-Cockpit!$C$4+1,0)</f>
        <v>0</v>
      </c>
      <c r="Q85" s="36" t="str">
        <f>INDEX(Lookup!$B:$B,MATCH(D85,Lookup!$E:$E,0))</f>
        <v>Sheffield United</v>
      </c>
      <c r="R85" s="36" t="str">
        <f>INDEX(Lookup!$B:$B,MATCH(E85,Lookup!$E:$E,0))</f>
        <v>West Ham</v>
      </c>
    </row>
    <row r="86" spans="1:18" x14ac:dyDescent="0.3">
      <c r="A86" s="35">
        <v>44157</v>
      </c>
      <c r="B86">
        <v>2411</v>
      </c>
      <c r="C86" t="s">
        <v>785</v>
      </c>
      <c r="D86" t="s">
        <v>648</v>
      </c>
      <c r="E86" t="s">
        <v>1</v>
      </c>
      <c r="F86">
        <v>66.290000000000006</v>
      </c>
      <c r="G86">
        <v>79.459999999999994</v>
      </c>
      <c r="H86">
        <v>0.28220000000000001</v>
      </c>
      <c r="I86">
        <v>0.46810000000000002</v>
      </c>
      <c r="J86">
        <v>0.24970000000000001</v>
      </c>
      <c r="K86">
        <v>1.22</v>
      </c>
      <c r="L86">
        <v>1.64</v>
      </c>
      <c r="M86" s="39">
        <f t="shared" si="4"/>
        <v>0.29523016692401421</v>
      </c>
      <c r="N86" s="39">
        <f t="shared" si="5"/>
        <v>0.19398004229089191</v>
      </c>
      <c r="O86" s="36">
        <f t="shared" si="3"/>
        <v>9</v>
      </c>
      <c r="P86" s="36">
        <f>IF(AND(O86&gt;=Cockpit!$C$4,O86&lt;=Cockpit!$C$4+Cockpit!$C$5-1),O86-Cockpit!$C$4+1,0)</f>
        <v>0</v>
      </c>
      <c r="Q86" s="36" t="str">
        <f>INDEX(Lookup!$B:$B,MATCH(D86,Lookup!$E:$E,0))</f>
        <v>Leeds United</v>
      </c>
      <c r="R86" s="36" t="str">
        <f>INDEX(Lookup!$B:$B,MATCH(E86,Lookup!$E:$E,0))</f>
        <v>Arsenal</v>
      </c>
    </row>
    <row r="87" spans="1:18" x14ac:dyDescent="0.3">
      <c r="A87" s="35">
        <v>44157</v>
      </c>
      <c r="B87">
        <v>2411</v>
      </c>
      <c r="C87" t="s">
        <v>785</v>
      </c>
      <c r="D87" t="s">
        <v>20</v>
      </c>
      <c r="E87" t="s">
        <v>27</v>
      </c>
      <c r="F87">
        <v>88.95</v>
      </c>
      <c r="G87">
        <v>80.849999999999994</v>
      </c>
      <c r="H87">
        <v>0.58040000000000003</v>
      </c>
      <c r="I87">
        <v>0.20449999999999999</v>
      </c>
      <c r="J87">
        <v>0.2152</v>
      </c>
      <c r="K87">
        <v>2.0699999999999998</v>
      </c>
      <c r="L87">
        <v>1.1499999999999999</v>
      </c>
      <c r="M87" s="39">
        <f t="shared" si="4"/>
        <v>0.12618578170503877</v>
      </c>
      <c r="N87" s="39">
        <f t="shared" si="5"/>
        <v>0.31663676937905327</v>
      </c>
      <c r="O87" s="36">
        <f t="shared" si="3"/>
        <v>9</v>
      </c>
      <c r="P87" s="36">
        <f>IF(AND(O87&gt;=Cockpit!$C$4,O87&lt;=Cockpit!$C$4+Cockpit!$C$5-1),O87-Cockpit!$C$4+1,0)</f>
        <v>0</v>
      </c>
      <c r="Q87" s="36" t="str">
        <f>INDEX(Lookup!$B:$B,MATCH(D87,Lookup!$E:$E,0))</f>
        <v>Liverpool</v>
      </c>
      <c r="R87" s="36" t="str">
        <f>INDEX(Lookup!$B:$B,MATCH(E87,Lookup!$E:$E,0))</f>
        <v>Leicester City</v>
      </c>
    </row>
    <row r="88" spans="1:18" x14ac:dyDescent="0.3">
      <c r="A88" s="35">
        <v>44158</v>
      </c>
      <c r="B88">
        <v>2411</v>
      </c>
      <c r="C88" t="s">
        <v>785</v>
      </c>
      <c r="D88" t="s">
        <v>11</v>
      </c>
      <c r="E88" t="s">
        <v>19</v>
      </c>
      <c r="F88">
        <v>66.849999999999994</v>
      </c>
      <c r="G88">
        <v>67.14</v>
      </c>
      <c r="H88">
        <v>0.43440000000000001</v>
      </c>
      <c r="I88">
        <v>0.27939999999999998</v>
      </c>
      <c r="J88">
        <v>0.28620000000000001</v>
      </c>
      <c r="K88">
        <v>1.31</v>
      </c>
      <c r="L88">
        <v>0.99</v>
      </c>
      <c r="M88" s="39">
        <f t="shared" si="4"/>
        <v>0.26982005638468681</v>
      </c>
      <c r="N88" s="39">
        <f t="shared" si="5"/>
        <v>0.37157669102204571</v>
      </c>
      <c r="O88" s="36">
        <f t="shared" si="3"/>
        <v>9</v>
      </c>
      <c r="P88" s="36">
        <f>IF(AND(O88&gt;=Cockpit!$C$4,O88&lt;=Cockpit!$C$4+Cockpit!$C$5-1),O88-Cockpit!$C$4+1,0)</f>
        <v>0</v>
      </c>
      <c r="Q88" s="36" t="str">
        <f>INDEX(Lookup!$B:$B,MATCH(D88,Lookup!$E:$E,0))</f>
        <v>Burnley</v>
      </c>
      <c r="R88" s="36" t="str">
        <f>INDEX(Lookup!$B:$B,MATCH(E88,Lookup!$E:$E,0))</f>
        <v>Crystal Palace</v>
      </c>
    </row>
    <row r="89" spans="1:18" x14ac:dyDescent="0.3">
      <c r="A89" s="35">
        <v>44158</v>
      </c>
      <c r="B89">
        <v>2411</v>
      </c>
      <c r="C89" t="s">
        <v>785</v>
      </c>
      <c r="D89" t="s">
        <v>46</v>
      </c>
      <c r="E89" t="s">
        <v>7</v>
      </c>
      <c r="F89">
        <v>76.19</v>
      </c>
      <c r="G89">
        <v>74.099999999999994</v>
      </c>
      <c r="H89">
        <v>0.4163</v>
      </c>
      <c r="I89">
        <v>0.29659999999999997</v>
      </c>
      <c r="J89">
        <v>0.28710000000000002</v>
      </c>
      <c r="K89">
        <v>1.28</v>
      </c>
      <c r="L89">
        <v>1.03</v>
      </c>
      <c r="M89" s="39">
        <f t="shared" si="4"/>
        <v>0.27803730045319414</v>
      </c>
      <c r="N89" s="39">
        <f t="shared" si="5"/>
        <v>0.35700696056914738</v>
      </c>
      <c r="O89" s="36">
        <f t="shared" si="3"/>
        <v>9</v>
      </c>
      <c r="P89" s="36">
        <f>IF(AND(O89&gt;=Cockpit!$C$4,O89&lt;=Cockpit!$C$4+Cockpit!$C$5-1),O89-Cockpit!$C$4+1,0)</f>
        <v>0</v>
      </c>
      <c r="Q89" s="36" t="str">
        <f>INDEX(Lookup!$B:$B,MATCH(D89,Lookup!$E:$E,0))</f>
        <v>Wolverhampton</v>
      </c>
      <c r="R89" s="36" t="str">
        <f>INDEX(Lookup!$B:$B,MATCH(E89,Lookup!$E:$E,0))</f>
        <v>Southampton</v>
      </c>
    </row>
    <row r="90" spans="1:18" x14ac:dyDescent="0.3">
      <c r="A90" s="35">
        <v>44162</v>
      </c>
      <c r="B90">
        <v>2411</v>
      </c>
      <c r="C90" t="s">
        <v>785</v>
      </c>
      <c r="D90" t="s">
        <v>19</v>
      </c>
      <c r="E90" t="s">
        <v>13</v>
      </c>
      <c r="F90">
        <v>67.16</v>
      </c>
      <c r="G90">
        <v>64.760000000000005</v>
      </c>
      <c r="H90">
        <v>0.441</v>
      </c>
      <c r="I90">
        <v>0.27789999999999998</v>
      </c>
      <c r="J90">
        <v>0.28110000000000002</v>
      </c>
      <c r="K90">
        <v>1.35</v>
      </c>
      <c r="L90">
        <v>1.01</v>
      </c>
      <c r="M90" s="39">
        <f t="shared" si="4"/>
        <v>0.25924026064589151</v>
      </c>
      <c r="N90" s="39">
        <f t="shared" si="5"/>
        <v>0.36421897957152333</v>
      </c>
      <c r="O90" s="36">
        <f t="shared" si="3"/>
        <v>10</v>
      </c>
      <c r="P90" s="36">
        <f>IF(AND(O90&gt;=Cockpit!$C$4,O90&lt;=Cockpit!$C$4+Cockpit!$C$5-1),O90-Cockpit!$C$4+1,0)</f>
        <v>0</v>
      </c>
      <c r="Q90" s="36" t="str">
        <f>INDEX(Lookup!$B:$B,MATCH(D90,Lookup!$E:$E,0))</f>
        <v>Crystal Palace</v>
      </c>
      <c r="R90" s="36" t="str">
        <f>INDEX(Lookup!$B:$B,MATCH(E90,Lookup!$E:$E,0))</f>
        <v>Newcastle</v>
      </c>
    </row>
    <row r="91" spans="1:18" x14ac:dyDescent="0.3">
      <c r="A91" s="35">
        <v>44163</v>
      </c>
      <c r="B91">
        <v>2411</v>
      </c>
      <c r="C91" t="s">
        <v>785</v>
      </c>
      <c r="D91" t="s">
        <v>786</v>
      </c>
      <c r="E91" t="s">
        <v>20</v>
      </c>
      <c r="F91">
        <v>72.08</v>
      </c>
      <c r="G91">
        <v>88.63</v>
      </c>
      <c r="H91">
        <v>0.182</v>
      </c>
      <c r="I91">
        <v>0.60860000000000003</v>
      </c>
      <c r="J91">
        <v>0.2094</v>
      </c>
      <c r="K91">
        <v>1.07</v>
      </c>
      <c r="L91">
        <v>2.11</v>
      </c>
      <c r="M91" s="39">
        <f t="shared" si="4"/>
        <v>0.34300851741870664</v>
      </c>
      <c r="N91" s="39">
        <f t="shared" si="5"/>
        <v>0.12123796643338168</v>
      </c>
      <c r="O91" s="36">
        <f t="shared" si="3"/>
        <v>10</v>
      </c>
      <c r="P91" s="36">
        <f>IF(AND(O91&gt;=Cockpit!$C$4,O91&lt;=Cockpit!$C$4+Cockpit!$C$5-1),O91-Cockpit!$C$4+1,0)</f>
        <v>0</v>
      </c>
      <c r="Q91" s="36" t="str">
        <f>INDEX(Lookup!$B:$B,MATCH(D91,Lookup!$E:$E,0))</f>
        <v>Brighton and Hove</v>
      </c>
      <c r="R91" s="36" t="str">
        <f>INDEX(Lookup!$B:$B,MATCH(E91,Lookup!$E:$E,0))</f>
        <v>Liverpool</v>
      </c>
    </row>
    <row r="92" spans="1:18" x14ac:dyDescent="0.3">
      <c r="A92" s="35">
        <v>44163</v>
      </c>
      <c r="B92">
        <v>2411</v>
      </c>
      <c r="C92" t="s">
        <v>785</v>
      </c>
      <c r="D92" t="s">
        <v>16</v>
      </c>
      <c r="E92" t="s">
        <v>11</v>
      </c>
      <c r="F92">
        <v>93.52</v>
      </c>
      <c r="G92">
        <v>66.739999999999995</v>
      </c>
      <c r="H92">
        <v>0.84160000000000001</v>
      </c>
      <c r="I92">
        <v>3.8199999999999998E-2</v>
      </c>
      <c r="J92">
        <v>0.1202</v>
      </c>
      <c r="K92">
        <v>2.6</v>
      </c>
      <c r="L92">
        <v>0.4</v>
      </c>
      <c r="M92" s="39">
        <f t="shared" si="4"/>
        <v>7.4273578214333877E-2</v>
      </c>
      <c r="N92" s="39">
        <f t="shared" si="5"/>
        <v>0.67032004603563933</v>
      </c>
      <c r="O92" s="36">
        <f t="shared" si="3"/>
        <v>10</v>
      </c>
      <c r="P92" s="36">
        <f>IF(AND(O92&gt;=Cockpit!$C$4,O92&lt;=Cockpit!$C$4+Cockpit!$C$5-1),O92-Cockpit!$C$4+1,0)</f>
        <v>0</v>
      </c>
      <c r="Q92" s="36" t="str">
        <f>INDEX(Lookup!$B:$B,MATCH(D92,Lookup!$E:$E,0))</f>
        <v>Manchester City</v>
      </c>
      <c r="R92" s="36" t="str">
        <f>INDEX(Lookup!$B:$B,MATCH(E92,Lookup!$E:$E,0))</f>
        <v>Burnley</v>
      </c>
    </row>
    <row r="93" spans="1:18" x14ac:dyDescent="0.3">
      <c r="A93" s="35">
        <v>44163</v>
      </c>
      <c r="B93">
        <v>2411</v>
      </c>
      <c r="C93" t="s">
        <v>785</v>
      </c>
      <c r="D93" t="s">
        <v>28</v>
      </c>
      <c r="E93" t="s">
        <v>648</v>
      </c>
      <c r="F93">
        <v>74.03</v>
      </c>
      <c r="G93">
        <v>67.56</v>
      </c>
      <c r="H93">
        <v>0.50990000000000002</v>
      </c>
      <c r="I93">
        <v>0.25319999999999998</v>
      </c>
      <c r="J93">
        <v>0.2369</v>
      </c>
      <c r="K93">
        <v>1.81</v>
      </c>
      <c r="L93">
        <v>1.21</v>
      </c>
      <c r="M93" s="39">
        <f t="shared" si="4"/>
        <v>0.16365413680270405</v>
      </c>
      <c r="N93" s="39">
        <f t="shared" si="5"/>
        <v>0.29819727942988739</v>
      </c>
      <c r="O93" s="36">
        <f t="shared" si="3"/>
        <v>10</v>
      </c>
      <c r="P93" s="36">
        <f>IF(AND(O93&gt;=Cockpit!$C$4,O93&lt;=Cockpit!$C$4+Cockpit!$C$5-1),O93-Cockpit!$C$4+1,0)</f>
        <v>0</v>
      </c>
      <c r="Q93" s="36" t="str">
        <f>INDEX(Lookup!$B:$B,MATCH(D93,Lookup!$E:$E,0))</f>
        <v>Everton</v>
      </c>
      <c r="R93" s="36" t="str">
        <f>INDEX(Lookup!$B:$B,MATCH(E93,Lookup!$E:$E,0))</f>
        <v>Leeds United</v>
      </c>
    </row>
    <row r="94" spans="1:18" x14ac:dyDescent="0.3">
      <c r="A94" s="35">
        <v>44163</v>
      </c>
      <c r="B94">
        <v>2411</v>
      </c>
      <c r="C94" t="s">
        <v>785</v>
      </c>
      <c r="D94" t="s">
        <v>788</v>
      </c>
      <c r="E94" t="s">
        <v>18</v>
      </c>
      <c r="F94">
        <v>58.65</v>
      </c>
      <c r="G94">
        <v>65.25</v>
      </c>
      <c r="H94">
        <v>0.34370000000000001</v>
      </c>
      <c r="I94">
        <v>0.35289999999999999</v>
      </c>
      <c r="J94">
        <v>0.3034</v>
      </c>
      <c r="K94">
        <v>1.06</v>
      </c>
      <c r="L94">
        <v>1.08</v>
      </c>
      <c r="M94" s="39">
        <f t="shared" si="4"/>
        <v>0.3464558103300574</v>
      </c>
      <c r="N94" s="39">
        <f t="shared" si="5"/>
        <v>0.33959552564493911</v>
      </c>
      <c r="O94" s="36">
        <f t="shared" si="3"/>
        <v>10</v>
      </c>
      <c r="P94" s="36">
        <f>IF(AND(O94&gt;=Cockpit!$C$4,O94&lt;=Cockpit!$C$4+Cockpit!$C$5-1),O94-Cockpit!$C$4+1,0)</f>
        <v>0</v>
      </c>
      <c r="Q94" s="36" t="str">
        <f>INDEX(Lookup!$B:$B,MATCH(D94,Lookup!$E:$E,0))</f>
        <v>West Bromwich</v>
      </c>
      <c r="R94" s="36" t="str">
        <f>INDEX(Lookup!$B:$B,MATCH(E94,Lookup!$E:$E,0))</f>
        <v>Sheffield United</v>
      </c>
    </row>
    <row r="95" spans="1:18" x14ac:dyDescent="0.3">
      <c r="A95" s="35">
        <v>44164</v>
      </c>
      <c r="B95">
        <v>2411</v>
      </c>
      <c r="C95" t="s">
        <v>785</v>
      </c>
      <c r="D95" t="s">
        <v>7</v>
      </c>
      <c r="E95" t="s">
        <v>31</v>
      </c>
      <c r="F95">
        <v>74.22</v>
      </c>
      <c r="G95">
        <v>84</v>
      </c>
      <c r="H95">
        <v>0.27739999999999998</v>
      </c>
      <c r="I95">
        <v>0.47610000000000002</v>
      </c>
      <c r="J95">
        <v>0.2465</v>
      </c>
      <c r="K95">
        <v>1.23</v>
      </c>
      <c r="L95">
        <v>1.68</v>
      </c>
      <c r="M95" s="39">
        <f t="shared" si="4"/>
        <v>0.29229257768085942</v>
      </c>
      <c r="N95" s="39">
        <f t="shared" si="5"/>
        <v>0.18637397603940997</v>
      </c>
      <c r="O95" s="36">
        <f t="shared" si="3"/>
        <v>10</v>
      </c>
      <c r="P95" s="36">
        <f>IF(AND(O95&gt;=Cockpit!$C$4,O95&lt;=Cockpit!$C$4+Cockpit!$C$5-1),O95-Cockpit!$C$4+1,0)</f>
        <v>0</v>
      </c>
      <c r="Q95" s="36" t="str">
        <f>INDEX(Lookup!$B:$B,MATCH(D95,Lookup!$E:$E,0))</f>
        <v>Southampton</v>
      </c>
      <c r="R95" s="36" t="str">
        <f>INDEX(Lookup!$B:$B,MATCH(E95,Lookup!$E:$E,0))</f>
        <v>Manchester United</v>
      </c>
    </row>
    <row r="96" spans="1:18" x14ac:dyDescent="0.3">
      <c r="A96" s="35">
        <v>44164</v>
      </c>
      <c r="B96">
        <v>2411</v>
      </c>
      <c r="C96" t="s">
        <v>785</v>
      </c>
      <c r="D96" t="s">
        <v>3</v>
      </c>
      <c r="E96" t="s">
        <v>787</v>
      </c>
      <c r="F96">
        <v>86.44</v>
      </c>
      <c r="G96">
        <v>83.74</v>
      </c>
      <c r="H96">
        <v>0.47510000000000002</v>
      </c>
      <c r="I96">
        <v>0.28639999999999999</v>
      </c>
      <c r="J96">
        <v>0.23849999999999999</v>
      </c>
      <c r="K96">
        <v>1.77</v>
      </c>
      <c r="L96">
        <v>1.33</v>
      </c>
      <c r="M96" s="39">
        <f t="shared" si="4"/>
        <v>0.17033298882540943</v>
      </c>
      <c r="N96" s="39">
        <f t="shared" si="5"/>
        <v>0.26447726129982396</v>
      </c>
      <c r="O96" s="36">
        <f t="shared" si="3"/>
        <v>10</v>
      </c>
      <c r="P96" s="36">
        <f>IF(AND(O96&gt;=Cockpit!$C$4,O96&lt;=Cockpit!$C$4+Cockpit!$C$5-1),O96-Cockpit!$C$4+1,0)</f>
        <v>0</v>
      </c>
      <c r="Q96" s="36" t="str">
        <f>INDEX(Lookup!$B:$B,MATCH(D96,Lookup!$E:$E,0))</f>
        <v>Chelsea</v>
      </c>
      <c r="R96" s="36" t="str">
        <f>INDEX(Lookup!$B:$B,MATCH(E96,Lookup!$E:$E,0))</f>
        <v>Tottenham</v>
      </c>
    </row>
    <row r="97" spans="1:18" x14ac:dyDescent="0.3">
      <c r="A97" s="35">
        <v>44164</v>
      </c>
      <c r="B97">
        <v>2411</v>
      </c>
      <c r="C97" t="s">
        <v>785</v>
      </c>
      <c r="D97" t="s">
        <v>1</v>
      </c>
      <c r="E97" t="s">
        <v>46</v>
      </c>
      <c r="F97">
        <v>79.209999999999994</v>
      </c>
      <c r="G97">
        <v>75.959999999999994</v>
      </c>
      <c r="H97">
        <v>0.48730000000000001</v>
      </c>
      <c r="I97">
        <v>0.2316</v>
      </c>
      <c r="J97">
        <v>0.28120000000000001</v>
      </c>
      <c r="K97">
        <v>1.39</v>
      </c>
      <c r="L97">
        <v>0.87</v>
      </c>
      <c r="M97" s="39">
        <f t="shared" si="4"/>
        <v>0.24907530463166822</v>
      </c>
      <c r="N97" s="39">
        <f t="shared" si="5"/>
        <v>0.418951549247639</v>
      </c>
      <c r="O97" s="36">
        <f t="shared" si="3"/>
        <v>10</v>
      </c>
      <c r="P97" s="36">
        <f>IF(AND(O97&gt;=Cockpit!$C$4,O97&lt;=Cockpit!$C$4+Cockpit!$C$5-1),O97-Cockpit!$C$4+1,0)</f>
        <v>0</v>
      </c>
      <c r="Q97" s="36" t="str">
        <f>INDEX(Lookup!$B:$B,MATCH(D97,Lookup!$E:$E,0))</f>
        <v>Arsenal</v>
      </c>
      <c r="R97" s="36" t="str">
        <f>INDEX(Lookup!$B:$B,MATCH(E97,Lookup!$E:$E,0))</f>
        <v>Wolverhampton</v>
      </c>
    </row>
    <row r="98" spans="1:18" x14ac:dyDescent="0.3">
      <c r="A98" s="35">
        <v>44165</v>
      </c>
      <c r="B98">
        <v>2411</v>
      </c>
      <c r="C98" t="s">
        <v>785</v>
      </c>
      <c r="D98" t="s">
        <v>27</v>
      </c>
      <c r="E98" t="s">
        <v>539</v>
      </c>
      <c r="F98">
        <v>79.28</v>
      </c>
      <c r="G98">
        <v>61.81</v>
      </c>
      <c r="H98">
        <v>0.64200000000000002</v>
      </c>
      <c r="I98">
        <v>0.15140000000000001</v>
      </c>
      <c r="J98">
        <v>0.20649999999999999</v>
      </c>
      <c r="K98">
        <v>2.08</v>
      </c>
      <c r="L98">
        <v>0.9</v>
      </c>
      <c r="M98" s="39">
        <f t="shared" si="4"/>
        <v>0.12493021219858241</v>
      </c>
      <c r="N98" s="39">
        <f t="shared" si="5"/>
        <v>0.40656965974059911</v>
      </c>
      <c r="O98" s="36">
        <f t="shared" si="3"/>
        <v>10</v>
      </c>
      <c r="P98" s="36">
        <f>IF(AND(O98&gt;=Cockpit!$C$4,O98&lt;=Cockpit!$C$4+Cockpit!$C$5-1),O98-Cockpit!$C$4+1,0)</f>
        <v>0</v>
      </c>
      <c r="Q98" s="36" t="str">
        <f>INDEX(Lookup!$B:$B,MATCH(D98,Lookup!$E:$E,0))</f>
        <v>Leicester City</v>
      </c>
      <c r="R98" s="36" t="str">
        <f>INDEX(Lookup!$B:$B,MATCH(E98,Lookup!$E:$E,0))</f>
        <v>Fulham</v>
      </c>
    </row>
    <row r="99" spans="1:18" x14ac:dyDescent="0.3">
      <c r="A99" s="35">
        <v>44165</v>
      </c>
      <c r="B99">
        <v>2411</v>
      </c>
      <c r="C99" t="s">
        <v>785</v>
      </c>
      <c r="D99" t="s">
        <v>789</v>
      </c>
      <c r="E99" t="s">
        <v>9</v>
      </c>
      <c r="F99">
        <v>75.13</v>
      </c>
      <c r="G99">
        <v>72.89</v>
      </c>
      <c r="H99">
        <v>0.45</v>
      </c>
      <c r="I99">
        <v>0.30420000000000003</v>
      </c>
      <c r="J99">
        <v>0.24579999999999999</v>
      </c>
      <c r="K99">
        <v>1.67</v>
      </c>
      <c r="L99">
        <v>1.33</v>
      </c>
      <c r="M99" s="39">
        <f t="shared" si="4"/>
        <v>0.1882470656387468</v>
      </c>
      <c r="N99" s="39">
        <f t="shared" si="5"/>
        <v>0.26447726129982396</v>
      </c>
      <c r="O99" s="36">
        <f t="shared" si="3"/>
        <v>10</v>
      </c>
      <c r="P99" s="36">
        <f>IF(AND(O99&gt;=Cockpit!$C$4,O99&lt;=Cockpit!$C$4+Cockpit!$C$5-1),O99-Cockpit!$C$4+1,0)</f>
        <v>0</v>
      </c>
      <c r="Q99" s="36" t="str">
        <f>INDEX(Lookup!$B:$B,MATCH(D99,Lookup!$E:$E,0))</f>
        <v>West Ham</v>
      </c>
      <c r="R99" s="36" t="str">
        <f>INDEX(Lookup!$B:$B,MATCH(E99,Lookup!$E:$E,0))</f>
        <v>Aston Villa</v>
      </c>
    </row>
    <row r="100" spans="1:18" x14ac:dyDescent="0.3">
      <c r="A100" s="35">
        <v>44170</v>
      </c>
      <c r="B100">
        <v>2411</v>
      </c>
      <c r="C100" t="s">
        <v>785</v>
      </c>
      <c r="D100" t="s">
        <v>11</v>
      </c>
      <c r="E100" t="s">
        <v>28</v>
      </c>
      <c r="F100">
        <v>65.97</v>
      </c>
      <c r="G100">
        <v>72.510000000000005</v>
      </c>
      <c r="H100">
        <v>0.35820000000000002</v>
      </c>
      <c r="I100">
        <v>0.37269999999999998</v>
      </c>
      <c r="J100">
        <v>0.26910000000000001</v>
      </c>
      <c r="K100">
        <v>1.3</v>
      </c>
      <c r="L100">
        <v>1.33</v>
      </c>
      <c r="M100" s="39">
        <f t="shared" si="4"/>
        <v>0.27253179303401259</v>
      </c>
      <c r="N100" s="39">
        <f t="shared" si="5"/>
        <v>0.26447726129982396</v>
      </c>
      <c r="O100" s="36">
        <f t="shared" si="3"/>
        <v>11</v>
      </c>
      <c r="P100" s="36">
        <f>IF(AND(O100&gt;=Cockpit!$C$4,O100&lt;=Cockpit!$C$4+Cockpit!$C$5-1),O100-Cockpit!$C$4+1,0)</f>
        <v>0</v>
      </c>
      <c r="Q100" s="36" t="str">
        <f>INDEX(Lookup!$B:$B,MATCH(D100,Lookup!$E:$E,0))</f>
        <v>Burnley</v>
      </c>
      <c r="R100" s="36" t="str">
        <f>INDEX(Lookup!$B:$B,MATCH(E100,Lookup!$E:$E,0))</f>
        <v>Everton</v>
      </c>
    </row>
    <row r="101" spans="1:18" x14ac:dyDescent="0.3">
      <c r="A101" s="35">
        <v>44170</v>
      </c>
      <c r="B101">
        <v>2411</v>
      </c>
      <c r="C101" t="s">
        <v>785</v>
      </c>
      <c r="D101" t="s">
        <v>16</v>
      </c>
      <c r="E101" t="s">
        <v>539</v>
      </c>
      <c r="F101">
        <v>93.9</v>
      </c>
      <c r="G101">
        <v>63.43</v>
      </c>
      <c r="H101">
        <v>0.87990000000000002</v>
      </c>
      <c r="I101">
        <v>2.8500000000000001E-2</v>
      </c>
      <c r="J101">
        <v>9.1600000000000001E-2</v>
      </c>
      <c r="K101">
        <v>2.99</v>
      </c>
      <c r="L101">
        <v>0.41</v>
      </c>
      <c r="M101" s="39">
        <f t="shared" si="4"/>
        <v>5.0287436723591865E-2</v>
      </c>
      <c r="N101" s="39">
        <f t="shared" si="5"/>
        <v>0.6636502501363194</v>
      </c>
      <c r="O101" s="36">
        <f t="shared" si="3"/>
        <v>11</v>
      </c>
      <c r="P101" s="36">
        <f>IF(AND(O101&gt;=Cockpit!$C$4,O101&lt;=Cockpit!$C$4+Cockpit!$C$5-1),O101-Cockpit!$C$4+1,0)</f>
        <v>0</v>
      </c>
      <c r="Q101" s="36" t="str">
        <f>INDEX(Lookup!$B:$B,MATCH(D101,Lookup!$E:$E,0))</f>
        <v>Manchester City</v>
      </c>
      <c r="R101" s="36" t="str">
        <f>INDEX(Lookup!$B:$B,MATCH(E101,Lookup!$E:$E,0))</f>
        <v>Fulham</v>
      </c>
    </row>
    <row r="102" spans="1:18" x14ac:dyDescent="0.3">
      <c r="A102" s="35">
        <v>44170</v>
      </c>
      <c r="B102">
        <v>2411</v>
      </c>
      <c r="C102" t="s">
        <v>785</v>
      </c>
      <c r="D102" t="s">
        <v>789</v>
      </c>
      <c r="E102" t="s">
        <v>31</v>
      </c>
      <c r="F102">
        <v>74.209999999999994</v>
      </c>
      <c r="G102">
        <v>84.2</v>
      </c>
      <c r="H102">
        <v>0.27700000000000002</v>
      </c>
      <c r="I102">
        <v>0.48039999999999999</v>
      </c>
      <c r="J102">
        <v>0.24260000000000001</v>
      </c>
      <c r="K102">
        <v>1.26</v>
      </c>
      <c r="L102">
        <v>1.73</v>
      </c>
      <c r="M102" s="39">
        <f t="shared" si="4"/>
        <v>0.2836540264997704</v>
      </c>
      <c r="N102" s="39">
        <f t="shared" si="5"/>
        <v>0.17728440996987782</v>
      </c>
      <c r="O102" s="36">
        <f t="shared" si="3"/>
        <v>11</v>
      </c>
      <c r="P102" s="36">
        <f>IF(AND(O102&gt;=Cockpit!$C$4,O102&lt;=Cockpit!$C$4+Cockpit!$C$5-1),O102-Cockpit!$C$4+1,0)</f>
        <v>0</v>
      </c>
      <c r="Q102" s="36" t="str">
        <f>INDEX(Lookup!$B:$B,MATCH(D102,Lookup!$E:$E,0))</f>
        <v>West Ham</v>
      </c>
      <c r="R102" s="36" t="str">
        <f>INDEX(Lookup!$B:$B,MATCH(E102,Lookup!$E:$E,0))</f>
        <v>Manchester United</v>
      </c>
    </row>
    <row r="103" spans="1:18" x14ac:dyDescent="0.3">
      <c r="A103" s="35">
        <v>44170</v>
      </c>
      <c r="B103">
        <v>2411</v>
      </c>
      <c r="C103" t="s">
        <v>785</v>
      </c>
      <c r="D103" t="s">
        <v>3</v>
      </c>
      <c r="E103" t="s">
        <v>648</v>
      </c>
      <c r="F103">
        <v>87.55</v>
      </c>
      <c r="G103">
        <v>69.069999999999993</v>
      </c>
      <c r="H103">
        <v>0.70950000000000002</v>
      </c>
      <c r="I103">
        <v>0.111</v>
      </c>
      <c r="J103">
        <v>0.17949999999999999</v>
      </c>
      <c r="K103">
        <v>2.2999999999999998</v>
      </c>
      <c r="L103">
        <v>0.79</v>
      </c>
      <c r="M103" s="39">
        <f t="shared" si="4"/>
        <v>0.10025884372280375</v>
      </c>
      <c r="N103" s="39">
        <f t="shared" si="5"/>
        <v>0.45384479528235583</v>
      </c>
      <c r="O103" s="36">
        <f t="shared" si="3"/>
        <v>11</v>
      </c>
      <c r="P103" s="36">
        <f>IF(AND(O103&gt;=Cockpit!$C$4,O103&lt;=Cockpit!$C$4+Cockpit!$C$5-1),O103-Cockpit!$C$4+1,0)</f>
        <v>0</v>
      </c>
      <c r="Q103" s="36" t="str">
        <f>INDEX(Lookup!$B:$B,MATCH(D103,Lookup!$E:$E,0))</f>
        <v>Chelsea</v>
      </c>
      <c r="R103" s="36" t="str">
        <f>INDEX(Lookup!$B:$B,MATCH(E103,Lookup!$E:$E,0))</f>
        <v>Leeds United</v>
      </c>
    </row>
    <row r="104" spans="1:18" x14ac:dyDescent="0.3">
      <c r="A104" s="35">
        <v>44171</v>
      </c>
      <c r="B104">
        <v>2411</v>
      </c>
      <c r="C104" t="s">
        <v>785</v>
      </c>
      <c r="D104" t="s">
        <v>788</v>
      </c>
      <c r="E104" t="s">
        <v>19</v>
      </c>
      <c r="F104">
        <v>57.66</v>
      </c>
      <c r="G104">
        <v>66.16</v>
      </c>
      <c r="H104">
        <v>0.33829999999999999</v>
      </c>
      <c r="I104">
        <v>0.37569999999999998</v>
      </c>
      <c r="J104">
        <v>0.28589999999999999</v>
      </c>
      <c r="K104">
        <v>1.1399999999999999</v>
      </c>
      <c r="L104">
        <v>1.22</v>
      </c>
      <c r="M104" s="39">
        <f t="shared" si="4"/>
        <v>0.31981902181630395</v>
      </c>
      <c r="N104" s="39">
        <f t="shared" si="5"/>
        <v>0.29523016692401421</v>
      </c>
      <c r="O104" s="36">
        <f t="shared" si="3"/>
        <v>11</v>
      </c>
      <c r="P104" s="36">
        <f>IF(AND(O104&gt;=Cockpit!$C$4,O104&lt;=Cockpit!$C$4+Cockpit!$C$5-1),O104-Cockpit!$C$4+1,0)</f>
        <v>0</v>
      </c>
      <c r="Q104" s="36" t="str">
        <f>INDEX(Lookup!$B:$B,MATCH(D104,Lookup!$E:$E,0))</f>
        <v>West Bromwich</v>
      </c>
      <c r="R104" s="36" t="str">
        <f>INDEX(Lookup!$B:$B,MATCH(E104,Lookup!$E:$E,0))</f>
        <v>Crystal Palace</v>
      </c>
    </row>
    <row r="105" spans="1:18" x14ac:dyDescent="0.3">
      <c r="A105" s="35">
        <v>44171</v>
      </c>
      <c r="B105">
        <v>2411</v>
      </c>
      <c r="C105" t="s">
        <v>785</v>
      </c>
      <c r="D105" t="s">
        <v>18</v>
      </c>
      <c r="E105" t="s">
        <v>27</v>
      </c>
      <c r="F105">
        <v>65.58</v>
      </c>
      <c r="G105">
        <v>76.84</v>
      </c>
      <c r="H105">
        <v>0.29010000000000002</v>
      </c>
      <c r="I105">
        <v>0.44519999999999998</v>
      </c>
      <c r="J105">
        <v>0.26479999999999998</v>
      </c>
      <c r="K105">
        <v>1.1399999999999999</v>
      </c>
      <c r="L105">
        <v>1.48</v>
      </c>
      <c r="M105" s="39">
        <f t="shared" si="4"/>
        <v>0.31981902181630395</v>
      </c>
      <c r="N105" s="39">
        <f t="shared" si="5"/>
        <v>0.22763768838381274</v>
      </c>
      <c r="O105" s="36">
        <f t="shared" si="3"/>
        <v>11</v>
      </c>
      <c r="P105" s="36">
        <f>IF(AND(O105&gt;=Cockpit!$C$4,O105&lt;=Cockpit!$C$4+Cockpit!$C$5-1),O105-Cockpit!$C$4+1,0)</f>
        <v>0</v>
      </c>
      <c r="Q105" s="36" t="str">
        <f>INDEX(Lookup!$B:$B,MATCH(D105,Lookup!$E:$E,0))</f>
        <v>Sheffield United</v>
      </c>
      <c r="R105" s="36" t="str">
        <f>INDEX(Lookup!$B:$B,MATCH(E105,Lookup!$E:$E,0))</f>
        <v>Leicester City</v>
      </c>
    </row>
    <row r="106" spans="1:18" x14ac:dyDescent="0.3">
      <c r="A106" s="35">
        <v>44171</v>
      </c>
      <c r="B106">
        <v>2411</v>
      </c>
      <c r="C106" t="s">
        <v>785</v>
      </c>
      <c r="D106" t="s">
        <v>787</v>
      </c>
      <c r="E106" t="s">
        <v>1</v>
      </c>
      <c r="F106">
        <v>83.59</v>
      </c>
      <c r="G106">
        <v>78.66</v>
      </c>
      <c r="H106">
        <v>0.53359999999999996</v>
      </c>
      <c r="I106">
        <v>0.2283</v>
      </c>
      <c r="J106">
        <v>0.23799999999999999</v>
      </c>
      <c r="K106">
        <v>1.79</v>
      </c>
      <c r="L106">
        <v>1.0900000000000001</v>
      </c>
      <c r="M106" s="39">
        <f t="shared" si="4"/>
        <v>0.16696016966704069</v>
      </c>
      <c r="N106" s="39">
        <f t="shared" si="5"/>
        <v>0.33621649370673334</v>
      </c>
      <c r="O106" s="36">
        <f t="shared" si="3"/>
        <v>11</v>
      </c>
      <c r="P106" s="36">
        <f>IF(AND(O106&gt;=Cockpit!$C$4,O106&lt;=Cockpit!$C$4+Cockpit!$C$5-1),O106-Cockpit!$C$4+1,0)</f>
        <v>0</v>
      </c>
      <c r="Q106" s="36" t="str">
        <f>INDEX(Lookup!$B:$B,MATCH(D106,Lookup!$E:$E,0))</f>
        <v>Tottenham</v>
      </c>
      <c r="R106" s="36" t="str">
        <f>INDEX(Lookup!$B:$B,MATCH(E106,Lookup!$E:$E,0))</f>
        <v>Arsenal</v>
      </c>
    </row>
    <row r="107" spans="1:18" x14ac:dyDescent="0.3">
      <c r="A107" s="35">
        <v>44171</v>
      </c>
      <c r="B107">
        <v>2411</v>
      </c>
      <c r="C107" t="s">
        <v>785</v>
      </c>
      <c r="D107" t="s">
        <v>20</v>
      </c>
      <c r="E107" t="s">
        <v>46</v>
      </c>
      <c r="F107">
        <v>87.72</v>
      </c>
      <c r="G107">
        <v>76.84</v>
      </c>
      <c r="H107">
        <v>0.63190000000000002</v>
      </c>
      <c r="I107">
        <v>0.15079999999999999</v>
      </c>
      <c r="J107">
        <v>0.2172</v>
      </c>
      <c r="K107">
        <v>1.95</v>
      </c>
      <c r="L107">
        <v>0.83</v>
      </c>
      <c r="M107" s="39">
        <f t="shared" si="4"/>
        <v>0.14227407158651359</v>
      </c>
      <c r="N107" s="39">
        <f t="shared" si="5"/>
        <v>0.43604928632153561</v>
      </c>
      <c r="O107" s="36">
        <f t="shared" si="3"/>
        <v>11</v>
      </c>
      <c r="P107" s="36">
        <f>IF(AND(O107&gt;=Cockpit!$C$4,O107&lt;=Cockpit!$C$4+Cockpit!$C$5-1),O107-Cockpit!$C$4+1,0)</f>
        <v>0</v>
      </c>
      <c r="Q107" s="36" t="str">
        <f>INDEX(Lookup!$B:$B,MATCH(D107,Lookup!$E:$E,0))</f>
        <v>Liverpool</v>
      </c>
      <c r="R107" s="36" t="str">
        <f>INDEX(Lookup!$B:$B,MATCH(E107,Lookup!$E:$E,0))</f>
        <v>Wolverhampton</v>
      </c>
    </row>
    <row r="108" spans="1:18" x14ac:dyDescent="0.3">
      <c r="A108" s="35">
        <v>44172</v>
      </c>
      <c r="B108">
        <v>2411</v>
      </c>
      <c r="C108" t="s">
        <v>785</v>
      </c>
      <c r="D108" t="s">
        <v>786</v>
      </c>
      <c r="E108" t="s">
        <v>7</v>
      </c>
      <c r="F108">
        <v>73.599999999999994</v>
      </c>
      <c r="G108">
        <v>73</v>
      </c>
      <c r="H108">
        <v>0.42249999999999999</v>
      </c>
      <c r="I108">
        <v>0.311</v>
      </c>
      <c r="J108">
        <v>0.26650000000000001</v>
      </c>
      <c r="K108">
        <v>1.44</v>
      </c>
      <c r="L108">
        <v>1.2</v>
      </c>
      <c r="M108" s="39">
        <f t="shared" si="4"/>
        <v>0.23692775868212176</v>
      </c>
      <c r="N108" s="39">
        <f t="shared" si="5"/>
        <v>0.30119421191220214</v>
      </c>
      <c r="O108" s="36">
        <f t="shared" si="3"/>
        <v>11</v>
      </c>
      <c r="P108" s="36">
        <f>IF(AND(O108&gt;=Cockpit!$C$4,O108&lt;=Cockpit!$C$4+Cockpit!$C$5-1),O108-Cockpit!$C$4+1,0)</f>
        <v>0</v>
      </c>
      <c r="Q108" s="36" t="str">
        <f>INDEX(Lookup!$B:$B,MATCH(D108,Lookup!$E:$E,0))</f>
        <v>Brighton and Hove</v>
      </c>
      <c r="R108" s="36" t="str">
        <f>INDEX(Lookup!$B:$B,MATCH(E108,Lookup!$E:$E,0))</f>
        <v>Southampton</v>
      </c>
    </row>
    <row r="109" spans="1:18" x14ac:dyDescent="0.3">
      <c r="A109" s="35">
        <v>44176</v>
      </c>
      <c r="B109">
        <v>2411</v>
      </c>
      <c r="C109" t="s">
        <v>785</v>
      </c>
      <c r="D109" t="s">
        <v>648</v>
      </c>
      <c r="E109" t="s">
        <v>789</v>
      </c>
      <c r="F109">
        <v>68.23</v>
      </c>
      <c r="G109">
        <v>74.45</v>
      </c>
      <c r="H109">
        <v>0.36380000000000001</v>
      </c>
      <c r="I109">
        <v>0.38650000000000001</v>
      </c>
      <c r="J109">
        <v>0.24959999999999999</v>
      </c>
      <c r="K109">
        <v>1.47</v>
      </c>
      <c r="L109">
        <v>1.52</v>
      </c>
      <c r="M109" s="39">
        <f t="shared" si="4"/>
        <v>0.22992548518672384</v>
      </c>
      <c r="N109" s="39">
        <f t="shared" si="5"/>
        <v>0.21871188695221475</v>
      </c>
      <c r="O109" s="36">
        <f t="shared" si="3"/>
        <v>12</v>
      </c>
      <c r="P109" s="36">
        <f>IF(AND(O109&gt;=Cockpit!$C$4,O109&lt;=Cockpit!$C$4+Cockpit!$C$5-1),O109-Cockpit!$C$4+1,0)</f>
        <v>0</v>
      </c>
      <c r="Q109" s="36" t="str">
        <f>INDEX(Lookup!$B:$B,MATCH(D109,Lookup!$E:$E,0))</f>
        <v>Leeds United</v>
      </c>
      <c r="R109" s="36" t="str">
        <f>INDEX(Lookup!$B:$B,MATCH(E109,Lookup!$E:$E,0))</f>
        <v>West Ham</v>
      </c>
    </row>
    <row r="110" spans="1:18" x14ac:dyDescent="0.3">
      <c r="A110" s="35">
        <v>44177</v>
      </c>
      <c r="B110">
        <v>2411</v>
      </c>
      <c r="C110" t="s">
        <v>785</v>
      </c>
      <c r="D110" t="s">
        <v>46</v>
      </c>
      <c r="E110" t="s">
        <v>9</v>
      </c>
      <c r="F110">
        <v>75.959999999999994</v>
      </c>
      <c r="G110">
        <v>73.86</v>
      </c>
      <c r="H110">
        <v>0.41720000000000002</v>
      </c>
      <c r="I110">
        <v>0.313</v>
      </c>
      <c r="J110">
        <v>0.26979999999999998</v>
      </c>
      <c r="K110">
        <v>1.4</v>
      </c>
      <c r="L110">
        <v>1.18</v>
      </c>
      <c r="M110" s="39">
        <f t="shared" si="4"/>
        <v>0.24659696394160649</v>
      </c>
      <c r="N110" s="39">
        <f t="shared" si="5"/>
        <v>0.30727873860113125</v>
      </c>
      <c r="O110" s="36">
        <f t="shared" si="3"/>
        <v>12</v>
      </c>
      <c r="P110" s="36">
        <f>IF(AND(O110&gt;=Cockpit!$C$4,O110&lt;=Cockpit!$C$4+Cockpit!$C$5-1),O110-Cockpit!$C$4+1,0)</f>
        <v>0</v>
      </c>
      <c r="Q110" s="36" t="str">
        <f>INDEX(Lookup!$B:$B,MATCH(D110,Lookup!$E:$E,0))</f>
        <v>Wolverhampton</v>
      </c>
      <c r="R110" s="36" t="str">
        <f>INDEX(Lookup!$B:$B,MATCH(E110,Lookup!$E:$E,0))</f>
        <v>Aston Villa</v>
      </c>
    </row>
    <row r="111" spans="1:18" x14ac:dyDescent="0.3">
      <c r="A111" s="35">
        <v>44177</v>
      </c>
      <c r="B111">
        <v>2411</v>
      </c>
      <c r="C111" t="s">
        <v>785</v>
      </c>
      <c r="D111" t="s">
        <v>13</v>
      </c>
      <c r="E111" t="s">
        <v>788</v>
      </c>
      <c r="F111">
        <v>65.84</v>
      </c>
      <c r="G111">
        <v>55.2</v>
      </c>
      <c r="H111">
        <v>0.52180000000000004</v>
      </c>
      <c r="I111">
        <v>0.2089</v>
      </c>
      <c r="J111">
        <v>0.26929999999999998</v>
      </c>
      <c r="K111">
        <v>1.49</v>
      </c>
      <c r="L111">
        <v>0.84</v>
      </c>
      <c r="M111" s="39">
        <f t="shared" si="4"/>
        <v>0.22537265553943872</v>
      </c>
      <c r="N111" s="39">
        <f t="shared" si="5"/>
        <v>0.43171052342907973</v>
      </c>
      <c r="O111" s="36">
        <f t="shared" si="3"/>
        <v>12</v>
      </c>
      <c r="P111" s="36">
        <f>IF(AND(O111&gt;=Cockpit!$C$4,O111&lt;=Cockpit!$C$4+Cockpit!$C$5-1),O111-Cockpit!$C$4+1,0)</f>
        <v>0</v>
      </c>
      <c r="Q111" s="36" t="str">
        <f>INDEX(Lookup!$B:$B,MATCH(D111,Lookup!$E:$E,0))</f>
        <v>Newcastle</v>
      </c>
      <c r="R111" s="36" t="str">
        <f>INDEX(Lookup!$B:$B,MATCH(E111,Lookup!$E:$E,0))</f>
        <v>West Bromwich</v>
      </c>
    </row>
    <row r="112" spans="1:18" x14ac:dyDescent="0.3">
      <c r="A112" s="35">
        <v>44177</v>
      </c>
      <c r="B112">
        <v>2411</v>
      </c>
      <c r="C112" t="s">
        <v>785</v>
      </c>
      <c r="D112" t="s">
        <v>31</v>
      </c>
      <c r="E112" t="s">
        <v>16</v>
      </c>
      <c r="F112">
        <v>84.18</v>
      </c>
      <c r="G112">
        <v>93.95</v>
      </c>
      <c r="H112">
        <v>0.25069999999999998</v>
      </c>
      <c r="I112">
        <v>0.52139999999999997</v>
      </c>
      <c r="J112">
        <v>0.22789999999999999</v>
      </c>
      <c r="K112">
        <v>1.28</v>
      </c>
      <c r="L112">
        <v>1.92</v>
      </c>
      <c r="M112" s="39">
        <f t="shared" si="4"/>
        <v>0.27803730045319414</v>
      </c>
      <c r="N112" s="39">
        <f t="shared" si="5"/>
        <v>0.14660696213035015</v>
      </c>
      <c r="O112" s="36">
        <f t="shared" si="3"/>
        <v>12</v>
      </c>
      <c r="P112" s="36">
        <f>IF(AND(O112&gt;=Cockpit!$C$4,O112&lt;=Cockpit!$C$4+Cockpit!$C$5-1),O112-Cockpit!$C$4+1,0)</f>
        <v>0</v>
      </c>
      <c r="Q112" s="36" t="str">
        <f>INDEX(Lookup!$B:$B,MATCH(D112,Lookup!$E:$E,0))</f>
        <v>Manchester United</v>
      </c>
      <c r="R112" s="36" t="str">
        <f>INDEX(Lookup!$B:$B,MATCH(E112,Lookup!$E:$E,0))</f>
        <v>Manchester City</v>
      </c>
    </row>
    <row r="113" spans="1:18" x14ac:dyDescent="0.3">
      <c r="A113" s="35">
        <v>44177</v>
      </c>
      <c r="B113">
        <v>2411</v>
      </c>
      <c r="C113" t="s">
        <v>785</v>
      </c>
      <c r="D113" t="s">
        <v>28</v>
      </c>
      <c r="E113" t="s">
        <v>3</v>
      </c>
      <c r="F113">
        <v>73.010000000000005</v>
      </c>
      <c r="G113">
        <v>87.43</v>
      </c>
      <c r="H113">
        <v>0.219</v>
      </c>
      <c r="I113">
        <v>0.55620000000000003</v>
      </c>
      <c r="J113">
        <v>0.22470000000000001</v>
      </c>
      <c r="K113">
        <v>1.1499999999999999</v>
      </c>
      <c r="L113">
        <v>1.95</v>
      </c>
      <c r="M113" s="39">
        <f t="shared" si="4"/>
        <v>0.31663676937905327</v>
      </c>
      <c r="N113" s="39">
        <f t="shared" si="5"/>
        <v>0.14227407158651359</v>
      </c>
      <c r="O113" s="36">
        <f t="shared" si="3"/>
        <v>12</v>
      </c>
      <c r="P113" s="36">
        <f>IF(AND(O113&gt;=Cockpit!$C$4,O113&lt;=Cockpit!$C$4+Cockpit!$C$5-1),O113-Cockpit!$C$4+1,0)</f>
        <v>0</v>
      </c>
      <c r="Q113" s="36" t="str">
        <f>INDEX(Lookup!$B:$B,MATCH(D113,Lookup!$E:$E,0))</f>
        <v>Everton</v>
      </c>
      <c r="R113" s="36" t="str">
        <f>INDEX(Lookup!$B:$B,MATCH(E113,Lookup!$E:$E,0))</f>
        <v>Chelsea</v>
      </c>
    </row>
    <row r="114" spans="1:18" x14ac:dyDescent="0.3">
      <c r="A114" s="35">
        <v>44178</v>
      </c>
      <c r="B114">
        <v>2411</v>
      </c>
      <c r="C114" t="s">
        <v>785</v>
      </c>
      <c r="D114" t="s">
        <v>7</v>
      </c>
      <c r="E114" t="s">
        <v>18</v>
      </c>
      <c r="F114">
        <v>73.28</v>
      </c>
      <c r="G114">
        <v>65.09</v>
      </c>
      <c r="H114">
        <v>0.51229999999999998</v>
      </c>
      <c r="I114">
        <v>0.22650000000000001</v>
      </c>
      <c r="J114">
        <v>0.26119999999999999</v>
      </c>
      <c r="K114">
        <v>1.56</v>
      </c>
      <c r="L114">
        <v>0.94</v>
      </c>
      <c r="M114" s="39">
        <f t="shared" si="4"/>
        <v>0.21013607120076472</v>
      </c>
      <c r="N114" s="39">
        <f t="shared" si="5"/>
        <v>0.39062783535852114</v>
      </c>
      <c r="O114" s="36">
        <f t="shared" si="3"/>
        <v>12</v>
      </c>
      <c r="P114" s="36">
        <f>IF(AND(O114&gt;=Cockpit!$C$4,O114&lt;=Cockpit!$C$4+Cockpit!$C$5-1),O114-Cockpit!$C$4+1,0)</f>
        <v>0</v>
      </c>
      <c r="Q114" s="36" t="str">
        <f>INDEX(Lookup!$B:$B,MATCH(D114,Lookup!$E:$E,0))</f>
        <v>Southampton</v>
      </c>
      <c r="R114" s="36" t="str">
        <f>INDEX(Lookup!$B:$B,MATCH(E114,Lookup!$E:$E,0))</f>
        <v>Sheffield United</v>
      </c>
    </row>
    <row r="115" spans="1:18" x14ac:dyDescent="0.3">
      <c r="A115" s="35">
        <v>44178</v>
      </c>
      <c r="B115">
        <v>2411</v>
      </c>
      <c r="C115" t="s">
        <v>785</v>
      </c>
      <c r="D115" t="s">
        <v>19</v>
      </c>
      <c r="E115" t="s">
        <v>787</v>
      </c>
      <c r="F115">
        <v>67.900000000000006</v>
      </c>
      <c r="G115">
        <v>83.63</v>
      </c>
      <c r="H115">
        <v>0.2056</v>
      </c>
      <c r="I115">
        <v>0.55859999999999999</v>
      </c>
      <c r="J115">
        <v>0.23580000000000001</v>
      </c>
      <c r="K115">
        <v>1</v>
      </c>
      <c r="L115">
        <v>1.81</v>
      </c>
      <c r="M115" s="39">
        <f t="shared" si="4"/>
        <v>0.36787944117144233</v>
      </c>
      <c r="N115" s="39">
        <f t="shared" si="5"/>
        <v>0.16365413680270405</v>
      </c>
      <c r="O115" s="36">
        <f t="shared" si="3"/>
        <v>12</v>
      </c>
      <c r="P115" s="36">
        <f>IF(AND(O115&gt;=Cockpit!$C$4,O115&lt;=Cockpit!$C$4+Cockpit!$C$5-1),O115-Cockpit!$C$4+1,0)</f>
        <v>0</v>
      </c>
      <c r="Q115" s="36" t="str">
        <f>INDEX(Lookup!$B:$B,MATCH(D115,Lookup!$E:$E,0))</f>
        <v>Crystal Palace</v>
      </c>
      <c r="R115" s="36" t="str">
        <f>INDEX(Lookup!$B:$B,MATCH(E115,Lookup!$E:$E,0))</f>
        <v>Tottenham</v>
      </c>
    </row>
    <row r="116" spans="1:18" x14ac:dyDescent="0.3">
      <c r="A116" s="35">
        <v>44178</v>
      </c>
      <c r="B116">
        <v>2411</v>
      </c>
      <c r="C116" t="s">
        <v>785</v>
      </c>
      <c r="D116" t="s">
        <v>539</v>
      </c>
      <c r="E116" t="s">
        <v>20</v>
      </c>
      <c r="F116">
        <v>63.04</v>
      </c>
      <c r="G116">
        <v>87.37</v>
      </c>
      <c r="H116">
        <v>0.14729999999999999</v>
      </c>
      <c r="I116">
        <v>0.66390000000000005</v>
      </c>
      <c r="J116">
        <v>0.18890000000000001</v>
      </c>
      <c r="K116">
        <v>1</v>
      </c>
      <c r="L116">
        <v>2.31</v>
      </c>
      <c r="M116" s="39">
        <f t="shared" si="4"/>
        <v>0.36787944117144233</v>
      </c>
      <c r="N116" s="39">
        <f t="shared" si="5"/>
        <v>9.9261251559645658E-2</v>
      </c>
      <c r="O116" s="36">
        <f t="shared" si="3"/>
        <v>12</v>
      </c>
      <c r="P116" s="36">
        <f>IF(AND(O116&gt;=Cockpit!$C$4,O116&lt;=Cockpit!$C$4+Cockpit!$C$5-1),O116-Cockpit!$C$4+1,0)</f>
        <v>0</v>
      </c>
      <c r="Q116" s="36" t="str">
        <f>INDEX(Lookup!$B:$B,MATCH(D116,Lookup!$E:$E,0))</f>
        <v>Fulham</v>
      </c>
      <c r="R116" s="36" t="str">
        <f>INDEX(Lookup!$B:$B,MATCH(E116,Lookup!$E:$E,0))</f>
        <v>Liverpool</v>
      </c>
    </row>
    <row r="117" spans="1:18" x14ac:dyDescent="0.3">
      <c r="A117" s="35">
        <v>44178</v>
      </c>
      <c r="B117">
        <v>2411</v>
      </c>
      <c r="C117" t="s">
        <v>785</v>
      </c>
      <c r="D117" t="s">
        <v>27</v>
      </c>
      <c r="E117" t="s">
        <v>786</v>
      </c>
      <c r="F117">
        <v>77.709999999999994</v>
      </c>
      <c r="G117">
        <v>73.19</v>
      </c>
      <c r="H117">
        <v>0.51070000000000004</v>
      </c>
      <c r="I117">
        <v>0.23830000000000001</v>
      </c>
      <c r="J117">
        <v>0.25090000000000001</v>
      </c>
      <c r="K117">
        <v>1.65</v>
      </c>
      <c r="L117">
        <v>1.05</v>
      </c>
      <c r="M117" s="39">
        <f t="shared" si="4"/>
        <v>0.19204990862075413</v>
      </c>
      <c r="N117" s="39">
        <f t="shared" si="5"/>
        <v>0.34993774911115533</v>
      </c>
      <c r="O117" s="36">
        <f t="shared" si="3"/>
        <v>12</v>
      </c>
      <c r="P117" s="36">
        <f>IF(AND(O117&gt;=Cockpit!$C$4,O117&lt;=Cockpit!$C$4+Cockpit!$C$5-1),O117-Cockpit!$C$4+1,0)</f>
        <v>0</v>
      </c>
      <c r="Q117" s="36" t="str">
        <f>INDEX(Lookup!$B:$B,MATCH(D117,Lookup!$E:$E,0))</f>
        <v>Leicester City</v>
      </c>
      <c r="R117" s="36" t="str">
        <f>INDEX(Lookup!$B:$B,MATCH(E117,Lookup!$E:$E,0))</f>
        <v>Brighton and Hove</v>
      </c>
    </row>
    <row r="118" spans="1:18" x14ac:dyDescent="0.3">
      <c r="A118" s="35">
        <v>44178</v>
      </c>
      <c r="B118">
        <v>2411</v>
      </c>
      <c r="C118" t="s">
        <v>785</v>
      </c>
      <c r="D118" t="s">
        <v>1</v>
      </c>
      <c r="E118" t="s">
        <v>11</v>
      </c>
      <c r="F118">
        <v>79.61</v>
      </c>
      <c r="G118">
        <v>65.510000000000005</v>
      </c>
      <c r="H118">
        <v>0.57240000000000002</v>
      </c>
      <c r="I118">
        <v>0.18</v>
      </c>
      <c r="J118">
        <v>0.2475</v>
      </c>
      <c r="K118">
        <v>1.68</v>
      </c>
      <c r="L118">
        <v>0.82</v>
      </c>
      <c r="M118" s="39">
        <f t="shared" si="4"/>
        <v>0.18637397603940997</v>
      </c>
      <c r="N118" s="39">
        <f t="shared" si="5"/>
        <v>0.4404316545059993</v>
      </c>
      <c r="O118" s="36">
        <f t="shared" si="3"/>
        <v>12</v>
      </c>
      <c r="P118" s="36">
        <f>IF(AND(O118&gt;=Cockpit!$C$4,O118&lt;=Cockpit!$C$4+Cockpit!$C$5-1),O118-Cockpit!$C$4+1,0)</f>
        <v>0</v>
      </c>
      <c r="Q118" s="36" t="str">
        <f>INDEX(Lookup!$B:$B,MATCH(D118,Lookup!$E:$E,0))</f>
        <v>Arsenal</v>
      </c>
      <c r="R118" s="36" t="str">
        <f>INDEX(Lookup!$B:$B,MATCH(E118,Lookup!$E:$E,0))</f>
        <v>Burnley</v>
      </c>
    </row>
    <row r="119" spans="1:18" x14ac:dyDescent="0.3">
      <c r="A119" s="35">
        <v>44180</v>
      </c>
      <c r="B119">
        <v>2411</v>
      </c>
      <c r="C119" t="s">
        <v>785</v>
      </c>
      <c r="D119" t="s">
        <v>46</v>
      </c>
      <c r="E119" t="s">
        <v>3</v>
      </c>
      <c r="F119">
        <v>75.459999999999994</v>
      </c>
      <c r="G119">
        <v>87.22</v>
      </c>
      <c r="H119">
        <v>0.2172</v>
      </c>
      <c r="I119">
        <v>0.52310000000000001</v>
      </c>
      <c r="J119">
        <v>0.2596</v>
      </c>
      <c r="K119">
        <v>0.92</v>
      </c>
      <c r="L119">
        <v>1.57</v>
      </c>
      <c r="M119" s="39">
        <f t="shared" si="4"/>
        <v>0.39851904108451414</v>
      </c>
      <c r="N119" s="39">
        <f t="shared" si="5"/>
        <v>0.20804518235702046</v>
      </c>
      <c r="O119" s="36">
        <f t="shared" si="3"/>
        <v>13</v>
      </c>
      <c r="P119" s="36">
        <f>IF(AND(O119&gt;=Cockpit!$C$4,O119&lt;=Cockpit!$C$4+Cockpit!$C$5-1),O119-Cockpit!$C$4+1,0)</f>
        <v>0</v>
      </c>
      <c r="Q119" s="36" t="str">
        <f>INDEX(Lookup!$B:$B,MATCH(D119,Lookup!$E:$E,0))</f>
        <v>Wolverhampton</v>
      </c>
      <c r="R119" s="36" t="str">
        <f>INDEX(Lookup!$B:$B,MATCH(E119,Lookup!$E:$E,0))</f>
        <v>Chelsea</v>
      </c>
    </row>
    <row r="120" spans="1:18" x14ac:dyDescent="0.3">
      <c r="A120" s="35">
        <v>44180</v>
      </c>
      <c r="B120">
        <v>2411</v>
      </c>
      <c r="C120" t="s">
        <v>785</v>
      </c>
      <c r="D120" t="s">
        <v>16</v>
      </c>
      <c r="E120" t="s">
        <v>788</v>
      </c>
      <c r="F120">
        <v>93.68</v>
      </c>
      <c r="G120">
        <v>55.23</v>
      </c>
      <c r="H120">
        <v>0.92869999999999997</v>
      </c>
      <c r="I120">
        <v>1.01E-2</v>
      </c>
      <c r="J120">
        <v>6.1199999999999997E-2</v>
      </c>
      <c r="K120">
        <v>3.18</v>
      </c>
      <c r="L120">
        <v>0.2</v>
      </c>
      <c r="M120" s="39">
        <f t="shared" si="4"/>
        <v>4.1585655121173161E-2</v>
      </c>
      <c r="N120" s="39">
        <f t="shared" si="5"/>
        <v>0.81873075307798182</v>
      </c>
      <c r="O120" s="36">
        <f t="shared" si="3"/>
        <v>13</v>
      </c>
      <c r="P120" s="36">
        <f>IF(AND(O120&gt;=Cockpit!$C$4,O120&lt;=Cockpit!$C$4+Cockpit!$C$5-1),O120-Cockpit!$C$4+1,0)</f>
        <v>0</v>
      </c>
      <c r="Q120" s="36" t="str">
        <f>INDEX(Lookup!$B:$B,MATCH(D120,Lookup!$E:$E,0))</f>
        <v>Manchester City</v>
      </c>
      <c r="R120" s="36" t="str">
        <f>INDEX(Lookup!$B:$B,MATCH(E120,Lookup!$E:$E,0))</f>
        <v>West Bromwich</v>
      </c>
    </row>
    <row r="121" spans="1:18" x14ac:dyDescent="0.3">
      <c r="A121" s="35">
        <v>44181</v>
      </c>
      <c r="B121">
        <v>2411</v>
      </c>
      <c r="C121" t="s">
        <v>785</v>
      </c>
      <c r="D121" t="s">
        <v>1</v>
      </c>
      <c r="E121" t="s">
        <v>7</v>
      </c>
      <c r="F121">
        <v>79.28</v>
      </c>
      <c r="G121">
        <v>74.67</v>
      </c>
      <c r="H121">
        <v>0.46650000000000003</v>
      </c>
      <c r="I121">
        <v>0.27760000000000001</v>
      </c>
      <c r="J121">
        <v>0.25590000000000002</v>
      </c>
      <c r="K121">
        <v>1.58</v>
      </c>
      <c r="L121">
        <v>1.1599999999999999</v>
      </c>
      <c r="M121" s="39">
        <f t="shared" si="4"/>
        <v>0.20597509820488344</v>
      </c>
      <c r="N121" s="39">
        <f t="shared" si="5"/>
        <v>0.31348618088260533</v>
      </c>
      <c r="O121" s="36">
        <f t="shared" si="3"/>
        <v>13</v>
      </c>
      <c r="P121" s="36">
        <f>IF(AND(O121&gt;=Cockpit!$C$4,O121&lt;=Cockpit!$C$4+Cockpit!$C$5-1),O121-Cockpit!$C$4+1,0)</f>
        <v>0</v>
      </c>
      <c r="Q121" s="36" t="str">
        <f>INDEX(Lookup!$B:$B,MATCH(D121,Lookup!$E:$E,0))</f>
        <v>Arsenal</v>
      </c>
      <c r="R121" s="36" t="str">
        <f>INDEX(Lookup!$B:$B,MATCH(E121,Lookup!$E:$E,0))</f>
        <v>Southampton</v>
      </c>
    </row>
    <row r="122" spans="1:18" x14ac:dyDescent="0.3">
      <c r="A122" s="35">
        <v>44181</v>
      </c>
      <c r="B122">
        <v>2411</v>
      </c>
      <c r="C122" t="s">
        <v>785</v>
      </c>
      <c r="D122" t="s">
        <v>648</v>
      </c>
      <c r="E122" t="s">
        <v>13</v>
      </c>
      <c r="F122">
        <v>67.67</v>
      </c>
      <c r="G122">
        <v>65.819999999999993</v>
      </c>
      <c r="H122">
        <v>0.46870000000000001</v>
      </c>
      <c r="I122">
        <v>0.27200000000000002</v>
      </c>
      <c r="J122">
        <v>0.25940000000000002</v>
      </c>
      <c r="K122">
        <v>1.55</v>
      </c>
      <c r="L122">
        <v>1.1200000000000001</v>
      </c>
      <c r="M122" s="39">
        <f t="shared" si="4"/>
        <v>0.21224797382674304</v>
      </c>
      <c r="N122" s="39">
        <f t="shared" si="5"/>
        <v>0.32627979462303947</v>
      </c>
      <c r="O122" s="36">
        <f t="shared" si="3"/>
        <v>13</v>
      </c>
      <c r="P122" s="36">
        <f>IF(AND(O122&gt;=Cockpit!$C$4,O122&lt;=Cockpit!$C$4+Cockpit!$C$5-1),O122-Cockpit!$C$4+1,0)</f>
        <v>0</v>
      </c>
      <c r="Q122" s="36" t="str">
        <f>INDEX(Lookup!$B:$B,MATCH(D122,Lookup!$E:$E,0))</f>
        <v>Leeds United</v>
      </c>
      <c r="R122" s="36" t="str">
        <f>INDEX(Lookup!$B:$B,MATCH(E122,Lookup!$E:$E,0))</f>
        <v>Newcastle</v>
      </c>
    </row>
    <row r="123" spans="1:18" x14ac:dyDescent="0.3">
      <c r="A123" s="35">
        <v>44181</v>
      </c>
      <c r="B123">
        <v>2411</v>
      </c>
      <c r="C123" t="s">
        <v>785</v>
      </c>
      <c r="D123" t="s">
        <v>27</v>
      </c>
      <c r="E123" t="s">
        <v>28</v>
      </c>
      <c r="F123">
        <v>78.67</v>
      </c>
      <c r="G123">
        <v>73.64</v>
      </c>
      <c r="H123">
        <v>0.51419999999999999</v>
      </c>
      <c r="I123">
        <v>0.245</v>
      </c>
      <c r="J123">
        <v>0.24079999999999999</v>
      </c>
      <c r="K123">
        <v>1.76</v>
      </c>
      <c r="L123">
        <v>1.1499999999999999</v>
      </c>
      <c r="M123" s="39">
        <f t="shared" si="4"/>
        <v>0.17204486382305054</v>
      </c>
      <c r="N123" s="39">
        <f t="shared" si="5"/>
        <v>0.31663676937905327</v>
      </c>
      <c r="O123" s="36">
        <f t="shared" si="3"/>
        <v>13</v>
      </c>
      <c r="P123" s="36">
        <f>IF(AND(O123&gt;=Cockpit!$C$4,O123&lt;=Cockpit!$C$4+Cockpit!$C$5-1),O123-Cockpit!$C$4+1,0)</f>
        <v>0</v>
      </c>
      <c r="Q123" s="36" t="str">
        <f>INDEX(Lookup!$B:$B,MATCH(D123,Lookup!$E:$E,0))</f>
        <v>Leicester City</v>
      </c>
      <c r="R123" s="36" t="str">
        <f>INDEX(Lookup!$B:$B,MATCH(E123,Lookup!$E:$E,0))</f>
        <v>Everton</v>
      </c>
    </row>
    <row r="124" spans="1:18" x14ac:dyDescent="0.3">
      <c r="A124" s="35">
        <v>44181</v>
      </c>
      <c r="B124">
        <v>2411</v>
      </c>
      <c r="C124" t="s">
        <v>785</v>
      </c>
      <c r="D124" t="s">
        <v>539</v>
      </c>
      <c r="E124" t="s">
        <v>786</v>
      </c>
      <c r="F124">
        <v>63.95</v>
      </c>
      <c r="G124">
        <v>72.17</v>
      </c>
      <c r="H124">
        <v>0.35680000000000001</v>
      </c>
      <c r="I124">
        <v>0.37340000000000001</v>
      </c>
      <c r="J124">
        <v>0.26989999999999997</v>
      </c>
      <c r="K124">
        <v>1.29</v>
      </c>
      <c r="L124">
        <v>1.32</v>
      </c>
      <c r="M124" s="39">
        <f t="shared" si="4"/>
        <v>0.27527078308975234</v>
      </c>
      <c r="N124" s="39">
        <f t="shared" si="5"/>
        <v>0.26713530196585034</v>
      </c>
      <c r="O124" s="36">
        <f t="shared" si="3"/>
        <v>13</v>
      </c>
      <c r="P124" s="36">
        <f>IF(AND(O124&gt;=Cockpit!$C$4,O124&lt;=Cockpit!$C$4+Cockpit!$C$5-1),O124-Cockpit!$C$4+1,0)</f>
        <v>0</v>
      </c>
      <c r="Q124" s="36" t="str">
        <f>INDEX(Lookup!$B:$B,MATCH(D124,Lookup!$E:$E,0))</f>
        <v>Fulham</v>
      </c>
      <c r="R124" s="36" t="str">
        <f>INDEX(Lookup!$B:$B,MATCH(E124,Lookup!$E:$E,0))</f>
        <v>Brighton and Hove</v>
      </c>
    </row>
    <row r="125" spans="1:18" x14ac:dyDescent="0.3">
      <c r="A125" s="35">
        <v>44181</v>
      </c>
      <c r="B125">
        <v>2411</v>
      </c>
      <c r="C125" t="s">
        <v>785</v>
      </c>
      <c r="D125" t="s">
        <v>789</v>
      </c>
      <c r="E125" t="s">
        <v>19</v>
      </c>
      <c r="F125">
        <v>74.89</v>
      </c>
      <c r="G125">
        <v>68.959999999999994</v>
      </c>
      <c r="H125">
        <v>0.51419999999999999</v>
      </c>
      <c r="I125">
        <v>0.23719999999999999</v>
      </c>
      <c r="J125">
        <v>0.24859999999999999</v>
      </c>
      <c r="K125">
        <v>1.68</v>
      </c>
      <c r="L125">
        <v>1.06</v>
      </c>
      <c r="M125" s="39">
        <f t="shared" si="4"/>
        <v>0.18637397603940997</v>
      </c>
      <c r="N125" s="39">
        <f t="shared" si="5"/>
        <v>0.3464558103300574</v>
      </c>
      <c r="O125" s="36">
        <f t="shared" si="3"/>
        <v>13</v>
      </c>
      <c r="P125" s="36">
        <f>IF(AND(O125&gt;=Cockpit!$C$4,O125&lt;=Cockpit!$C$4+Cockpit!$C$5-1),O125-Cockpit!$C$4+1,0)</f>
        <v>0</v>
      </c>
      <c r="Q125" s="36" t="str">
        <f>INDEX(Lookup!$B:$B,MATCH(D125,Lookup!$E:$E,0))</f>
        <v>West Ham</v>
      </c>
      <c r="R125" s="36" t="str">
        <f>INDEX(Lookup!$B:$B,MATCH(E125,Lookup!$E:$E,0))</f>
        <v>Crystal Palace</v>
      </c>
    </row>
    <row r="126" spans="1:18" x14ac:dyDescent="0.3">
      <c r="A126" s="35">
        <v>44181</v>
      </c>
      <c r="B126">
        <v>2411</v>
      </c>
      <c r="C126" t="s">
        <v>785</v>
      </c>
      <c r="D126" t="s">
        <v>20</v>
      </c>
      <c r="E126" t="s">
        <v>787</v>
      </c>
      <c r="F126">
        <v>86.89</v>
      </c>
      <c r="G126">
        <v>82.75</v>
      </c>
      <c r="H126">
        <v>0.5081</v>
      </c>
      <c r="I126">
        <v>0.26029999999999998</v>
      </c>
      <c r="J126">
        <v>0.2316</v>
      </c>
      <c r="K126">
        <v>1.87</v>
      </c>
      <c r="L126">
        <v>1.29</v>
      </c>
      <c r="M126" s="39">
        <f t="shared" si="4"/>
        <v>0.1541236618151314</v>
      </c>
      <c r="N126" s="39">
        <f t="shared" si="5"/>
        <v>0.27527078308975234</v>
      </c>
      <c r="O126" s="36">
        <f t="shared" si="3"/>
        <v>13</v>
      </c>
      <c r="P126" s="36">
        <f>IF(AND(O126&gt;=Cockpit!$C$4,O126&lt;=Cockpit!$C$4+Cockpit!$C$5-1),O126-Cockpit!$C$4+1,0)</f>
        <v>0</v>
      </c>
      <c r="Q126" s="36" t="str">
        <f>INDEX(Lookup!$B:$B,MATCH(D126,Lookup!$E:$E,0))</f>
        <v>Liverpool</v>
      </c>
      <c r="R126" s="36" t="str">
        <f>INDEX(Lookup!$B:$B,MATCH(E126,Lookup!$E:$E,0))</f>
        <v>Tottenham</v>
      </c>
    </row>
    <row r="127" spans="1:18" x14ac:dyDescent="0.3">
      <c r="A127" s="35">
        <v>44182</v>
      </c>
      <c r="B127">
        <v>2411</v>
      </c>
      <c r="C127" t="s">
        <v>785</v>
      </c>
      <c r="D127" t="s">
        <v>9</v>
      </c>
      <c r="E127" t="s">
        <v>11</v>
      </c>
      <c r="F127">
        <v>74.61</v>
      </c>
      <c r="G127">
        <v>65.91</v>
      </c>
      <c r="H127">
        <v>0.54469999999999996</v>
      </c>
      <c r="I127">
        <v>0.2089</v>
      </c>
      <c r="J127">
        <v>0.24629999999999999</v>
      </c>
      <c r="K127">
        <v>1.7</v>
      </c>
      <c r="L127">
        <v>0.95</v>
      </c>
      <c r="M127" s="39">
        <f t="shared" si="4"/>
        <v>0.18268352405273466</v>
      </c>
      <c r="N127" s="39">
        <f t="shared" si="5"/>
        <v>0.38674102345450123</v>
      </c>
      <c r="O127" s="36">
        <f t="shared" si="3"/>
        <v>13</v>
      </c>
      <c r="P127" s="36">
        <f>IF(AND(O127&gt;=Cockpit!$C$4,O127&lt;=Cockpit!$C$4+Cockpit!$C$5-1),O127-Cockpit!$C$4+1,0)</f>
        <v>0</v>
      </c>
      <c r="Q127" s="36" t="str">
        <f>INDEX(Lookup!$B:$B,MATCH(D127,Lookup!$E:$E,0))</f>
        <v>Aston Villa</v>
      </c>
      <c r="R127" s="36" t="str">
        <f>INDEX(Lookup!$B:$B,MATCH(E127,Lookup!$E:$E,0))</f>
        <v>Burnley</v>
      </c>
    </row>
    <row r="128" spans="1:18" x14ac:dyDescent="0.3">
      <c r="A128" s="35">
        <v>44182</v>
      </c>
      <c r="B128">
        <v>2411</v>
      </c>
      <c r="C128" t="s">
        <v>785</v>
      </c>
      <c r="D128" t="s">
        <v>18</v>
      </c>
      <c r="E128" t="s">
        <v>31</v>
      </c>
      <c r="F128">
        <v>63.64</v>
      </c>
      <c r="G128">
        <v>84.18</v>
      </c>
      <c r="H128">
        <v>0.17560000000000001</v>
      </c>
      <c r="I128">
        <v>0.59419999999999995</v>
      </c>
      <c r="J128">
        <v>0.23019999999999999</v>
      </c>
      <c r="K128">
        <v>0.89</v>
      </c>
      <c r="L128">
        <v>1.84</v>
      </c>
      <c r="M128" s="39">
        <f t="shared" si="4"/>
        <v>0.4106557527523455</v>
      </c>
      <c r="N128" s="39">
        <f t="shared" si="5"/>
        <v>0.15881742610692068</v>
      </c>
      <c r="O128" s="36">
        <f t="shared" si="3"/>
        <v>13</v>
      </c>
      <c r="P128" s="36">
        <f>IF(AND(O128&gt;=Cockpit!$C$4,O128&lt;=Cockpit!$C$4+Cockpit!$C$5-1),O128-Cockpit!$C$4+1,0)</f>
        <v>0</v>
      </c>
      <c r="Q128" s="36" t="str">
        <f>INDEX(Lookup!$B:$B,MATCH(D128,Lookup!$E:$E,0))</f>
        <v>Sheffield United</v>
      </c>
      <c r="R128" s="36" t="str">
        <f>INDEX(Lookup!$B:$B,MATCH(E128,Lookup!$E:$E,0))</f>
        <v>Manchester United</v>
      </c>
    </row>
    <row r="129" spans="1:18" x14ac:dyDescent="0.3">
      <c r="A129" s="35">
        <v>44184</v>
      </c>
      <c r="B129">
        <v>2411</v>
      </c>
      <c r="C129" t="s">
        <v>785</v>
      </c>
      <c r="D129" t="s">
        <v>19</v>
      </c>
      <c r="E129" t="s">
        <v>20</v>
      </c>
      <c r="F129">
        <v>69.98</v>
      </c>
      <c r="G129">
        <v>87.15</v>
      </c>
      <c r="H129">
        <v>0.1764</v>
      </c>
      <c r="I129">
        <v>0.61040000000000005</v>
      </c>
      <c r="J129">
        <v>0.2132</v>
      </c>
      <c r="K129">
        <v>1</v>
      </c>
      <c r="L129">
        <v>2.0499999999999998</v>
      </c>
      <c r="M129" s="39">
        <f t="shared" si="4"/>
        <v>0.36787944117144233</v>
      </c>
      <c r="N129" s="39">
        <f t="shared" si="5"/>
        <v>0.12873490358780423</v>
      </c>
      <c r="O129" s="36">
        <f t="shared" si="3"/>
        <v>14</v>
      </c>
      <c r="P129" s="36">
        <f>IF(AND(O129&gt;=Cockpit!$C$4,O129&lt;=Cockpit!$C$4+Cockpit!$C$5-1),O129-Cockpit!$C$4+1,0)</f>
        <v>0</v>
      </c>
      <c r="Q129" s="36" t="str">
        <f>INDEX(Lookup!$B:$B,MATCH(D129,Lookup!$E:$E,0))</f>
        <v>Crystal Palace</v>
      </c>
      <c r="R129" s="36" t="str">
        <f>INDEX(Lookup!$B:$B,MATCH(E129,Lookup!$E:$E,0))</f>
        <v>Liverpool</v>
      </c>
    </row>
    <row r="130" spans="1:18" x14ac:dyDescent="0.3">
      <c r="A130" s="35">
        <v>44184</v>
      </c>
      <c r="B130">
        <v>2411</v>
      </c>
      <c r="C130" t="s">
        <v>785</v>
      </c>
      <c r="D130" t="s">
        <v>7</v>
      </c>
      <c r="E130" t="s">
        <v>16</v>
      </c>
      <c r="F130">
        <v>75.59</v>
      </c>
      <c r="G130">
        <v>93.53</v>
      </c>
      <c r="H130">
        <v>0.14380000000000001</v>
      </c>
      <c r="I130">
        <v>0.65529999999999999</v>
      </c>
      <c r="J130">
        <v>0.2009</v>
      </c>
      <c r="K130">
        <v>0.88</v>
      </c>
      <c r="L130">
        <v>2.13</v>
      </c>
      <c r="M130" s="39">
        <f t="shared" si="4"/>
        <v>0.41478291168158138</v>
      </c>
      <c r="N130" s="39">
        <f t="shared" si="5"/>
        <v>0.11883729385240965</v>
      </c>
      <c r="O130" s="36">
        <f t="shared" ref="O130:O193" si="6">IF(A130&gt;A129+1,O129+1,O129)</f>
        <v>14</v>
      </c>
      <c r="P130" s="36">
        <f>IF(AND(O130&gt;=Cockpit!$C$4,O130&lt;=Cockpit!$C$4+Cockpit!$C$5-1),O130-Cockpit!$C$4+1,0)</f>
        <v>0</v>
      </c>
      <c r="Q130" s="36" t="str">
        <f>INDEX(Lookup!$B:$B,MATCH(D130,Lookup!$E:$E,0))</f>
        <v>Southampton</v>
      </c>
      <c r="R130" s="36" t="str">
        <f>INDEX(Lookup!$B:$B,MATCH(E130,Lookup!$E:$E,0))</f>
        <v>Manchester City</v>
      </c>
    </row>
    <row r="131" spans="1:18" x14ac:dyDescent="0.3">
      <c r="A131" s="35">
        <v>44184</v>
      </c>
      <c r="B131">
        <v>2411</v>
      </c>
      <c r="C131" t="s">
        <v>785</v>
      </c>
      <c r="D131" t="s">
        <v>28</v>
      </c>
      <c r="E131" t="s">
        <v>1</v>
      </c>
      <c r="F131">
        <v>75.11</v>
      </c>
      <c r="G131">
        <v>78.61</v>
      </c>
      <c r="H131">
        <v>0.40339999999999998</v>
      </c>
      <c r="I131">
        <v>0.33589999999999998</v>
      </c>
      <c r="J131">
        <v>0.26079999999999998</v>
      </c>
      <c r="K131">
        <v>1.45</v>
      </c>
      <c r="L131">
        <v>1.31</v>
      </c>
      <c r="M131" s="39">
        <f t="shared" ref="M131:M167" si="7">EXP(-K131)</f>
        <v>0.23457028809379765</v>
      </c>
      <c r="N131" s="39">
        <f t="shared" ref="N131:N167" si="8">EXP(-L131)</f>
        <v>0.26982005638468681</v>
      </c>
      <c r="O131" s="36">
        <f t="shared" si="6"/>
        <v>14</v>
      </c>
      <c r="P131" s="36">
        <f>IF(AND(O131&gt;=Cockpit!$C$4,O131&lt;=Cockpit!$C$4+Cockpit!$C$5-1),O131-Cockpit!$C$4+1,0)</f>
        <v>0</v>
      </c>
      <c r="Q131" s="36" t="str">
        <f>INDEX(Lookup!$B:$B,MATCH(D131,Lookup!$E:$E,0))</f>
        <v>Everton</v>
      </c>
      <c r="R131" s="36" t="str">
        <f>INDEX(Lookup!$B:$B,MATCH(E131,Lookup!$E:$E,0))</f>
        <v>Arsenal</v>
      </c>
    </row>
    <row r="132" spans="1:18" x14ac:dyDescent="0.3">
      <c r="A132" s="35">
        <v>44184</v>
      </c>
      <c r="B132">
        <v>2411</v>
      </c>
      <c r="C132" t="s">
        <v>785</v>
      </c>
      <c r="D132" t="s">
        <v>13</v>
      </c>
      <c r="E132" t="s">
        <v>539</v>
      </c>
      <c r="F132">
        <v>63.96</v>
      </c>
      <c r="G132">
        <v>64.5</v>
      </c>
      <c r="H132">
        <v>0.40050000000000002</v>
      </c>
      <c r="I132">
        <v>0.32269999999999999</v>
      </c>
      <c r="J132">
        <v>0.2767</v>
      </c>
      <c r="K132">
        <v>1.33</v>
      </c>
      <c r="L132">
        <v>1.1599999999999999</v>
      </c>
      <c r="M132" s="39">
        <f t="shared" si="7"/>
        <v>0.26447726129982396</v>
      </c>
      <c r="N132" s="39">
        <f t="shared" si="8"/>
        <v>0.31348618088260533</v>
      </c>
      <c r="O132" s="36">
        <f t="shared" si="6"/>
        <v>14</v>
      </c>
      <c r="P132" s="36">
        <f>IF(AND(O132&gt;=Cockpit!$C$4,O132&lt;=Cockpit!$C$4+Cockpit!$C$5-1),O132-Cockpit!$C$4+1,0)</f>
        <v>0</v>
      </c>
      <c r="Q132" s="36" t="str">
        <f>INDEX(Lookup!$B:$B,MATCH(D132,Lookup!$E:$E,0))</f>
        <v>Newcastle</v>
      </c>
      <c r="R132" s="36" t="str">
        <f>INDEX(Lookup!$B:$B,MATCH(E132,Lookup!$E:$E,0))</f>
        <v>Fulham</v>
      </c>
    </row>
    <row r="133" spans="1:18" x14ac:dyDescent="0.3">
      <c r="A133" s="35">
        <v>44185</v>
      </c>
      <c r="B133">
        <v>2411</v>
      </c>
      <c r="C133" t="s">
        <v>785</v>
      </c>
      <c r="D133" t="s">
        <v>786</v>
      </c>
      <c r="E133" t="s">
        <v>18</v>
      </c>
      <c r="F133">
        <v>72.36</v>
      </c>
      <c r="G133">
        <v>64.209999999999994</v>
      </c>
      <c r="H133">
        <v>0.50449999999999995</v>
      </c>
      <c r="I133">
        <v>0.2225</v>
      </c>
      <c r="J133">
        <v>0.27300000000000002</v>
      </c>
      <c r="K133">
        <v>1.46</v>
      </c>
      <c r="L133">
        <v>0.87</v>
      </c>
      <c r="M133" s="39">
        <f t="shared" si="7"/>
        <v>0.23223627472975883</v>
      </c>
      <c r="N133" s="39">
        <f t="shared" si="8"/>
        <v>0.418951549247639</v>
      </c>
      <c r="O133" s="36">
        <f t="shared" si="6"/>
        <v>14</v>
      </c>
      <c r="P133" s="36">
        <f>IF(AND(O133&gt;=Cockpit!$C$4,O133&lt;=Cockpit!$C$4+Cockpit!$C$5-1),O133-Cockpit!$C$4+1,0)</f>
        <v>0</v>
      </c>
      <c r="Q133" s="36" t="str">
        <f>INDEX(Lookup!$B:$B,MATCH(D133,Lookup!$E:$E,0))</f>
        <v>Brighton and Hove</v>
      </c>
      <c r="R133" s="36" t="str">
        <f>INDEX(Lookup!$B:$B,MATCH(E133,Lookup!$E:$E,0))</f>
        <v>Sheffield United</v>
      </c>
    </row>
    <row r="134" spans="1:18" x14ac:dyDescent="0.3">
      <c r="A134" s="35">
        <v>44185</v>
      </c>
      <c r="B134">
        <v>2411</v>
      </c>
      <c r="C134" t="s">
        <v>785</v>
      </c>
      <c r="D134" t="s">
        <v>787</v>
      </c>
      <c r="E134" t="s">
        <v>27</v>
      </c>
      <c r="F134">
        <v>82.51</v>
      </c>
      <c r="G134">
        <v>77.44</v>
      </c>
      <c r="H134">
        <v>0.52329999999999999</v>
      </c>
      <c r="I134">
        <v>0.23580000000000001</v>
      </c>
      <c r="J134">
        <v>0.2409</v>
      </c>
      <c r="K134">
        <v>1.76</v>
      </c>
      <c r="L134">
        <v>1.1100000000000001</v>
      </c>
      <c r="M134" s="39">
        <f t="shared" si="7"/>
        <v>0.17204486382305054</v>
      </c>
      <c r="N134" s="39">
        <f t="shared" si="8"/>
        <v>0.32955896107518906</v>
      </c>
      <c r="O134" s="36">
        <f t="shared" si="6"/>
        <v>14</v>
      </c>
      <c r="P134" s="36">
        <f>IF(AND(O134&gt;=Cockpit!$C$4,O134&lt;=Cockpit!$C$4+Cockpit!$C$5-1),O134-Cockpit!$C$4+1,0)</f>
        <v>0</v>
      </c>
      <c r="Q134" s="36" t="str">
        <f>INDEX(Lookup!$B:$B,MATCH(D134,Lookup!$E:$E,0))</f>
        <v>Tottenham</v>
      </c>
      <c r="R134" s="36" t="str">
        <f>INDEX(Lookup!$B:$B,MATCH(E134,Lookup!$E:$E,0))</f>
        <v>Leicester City</v>
      </c>
    </row>
    <row r="135" spans="1:18" x14ac:dyDescent="0.3">
      <c r="A135" s="35">
        <v>44185</v>
      </c>
      <c r="B135">
        <v>2411</v>
      </c>
      <c r="C135" t="s">
        <v>785</v>
      </c>
      <c r="D135" t="s">
        <v>31</v>
      </c>
      <c r="E135" t="s">
        <v>648</v>
      </c>
      <c r="F135">
        <v>83.42</v>
      </c>
      <c r="G135">
        <v>68.56</v>
      </c>
      <c r="H135">
        <v>0.66379999999999995</v>
      </c>
      <c r="I135">
        <v>0.1482</v>
      </c>
      <c r="J135">
        <v>0.188</v>
      </c>
      <c r="K135">
        <v>2.33</v>
      </c>
      <c r="L135">
        <v>1.01</v>
      </c>
      <c r="M135" s="39">
        <f t="shared" si="7"/>
        <v>9.7295747089532758E-2</v>
      </c>
      <c r="N135" s="39">
        <f t="shared" si="8"/>
        <v>0.36421897957152333</v>
      </c>
      <c r="O135" s="36">
        <f t="shared" si="6"/>
        <v>14</v>
      </c>
      <c r="P135" s="36">
        <f>IF(AND(O135&gt;=Cockpit!$C$4,O135&lt;=Cockpit!$C$4+Cockpit!$C$5-1),O135-Cockpit!$C$4+1,0)</f>
        <v>0</v>
      </c>
      <c r="Q135" s="36" t="str">
        <f>INDEX(Lookup!$B:$B,MATCH(D135,Lookup!$E:$E,0))</f>
        <v>Manchester United</v>
      </c>
      <c r="R135" s="36" t="str">
        <f>INDEX(Lookup!$B:$B,MATCH(E135,Lookup!$E:$E,0))</f>
        <v>Leeds United</v>
      </c>
    </row>
    <row r="136" spans="1:18" x14ac:dyDescent="0.3">
      <c r="A136" s="35">
        <v>44185</v>
      </c>
      <c r="B136">
        <v>2411</v>
      </c>
      <c r="C136" t="s">
        <v>785</v>
      </c>
      <c r="D136" t="s">
        <v>788</v>
      </c>
      <c r="E136" t="s">
        <v>9</v>
      </c>
      <c r="F136">
        <v>56.05</v>
      </c>
      <c r="G136">
        <v>75.19</v>
      </c>
      <c r="H136">
        <v>0.2281</v>
      </c>
      <c r="I136">
        <v>0.52729999999999999</v>
      </c>
      <c r="J136">
        <v>0.2447</v>
      </c>
      <c r="K136">
        <v>1.05</v>
      </c>
      <c r="L136">
        <v>1.72</v>
      </c>
      <c r="M136" s="39">
        <f t="shared" si="7"/>
        <v>0.34993774911115533</v>
      </c>
      <c r="N136" s="39">
        <f t="shared" si="8"/>
        <v>0.17906614791149322</v>
      </c>
      <c r="O136" s="36">
        <f t="shared" si="6"/>
        <v>14</v>
      </c>
      <c r="P136" s="36">
        <f>IF(AND(O136&gt;=Cockpit!$C$4,O136&lt;=Cockpit!$C$4+Cockpit!$C$5-1),O136-Cockpit!$C$4+1,0)</f>
        <v>0</v>
      </c>
      <c r="Q136" s="36" t="str">
        <f>INDEX(Lookup!$B:$B,MATCH(D136,Lookup!$E:$E,0))</f>
        <v>West Bromwich</v>
      </c>
      <c r="R136" s="36" t="str">
        <f>INDEX(Lookup!$B:$B,MATCH(E136,Lookup!$E:$E,0))</f>
        <v>Aston Villa</v>
      </c>
    </row>
    <row r="137" spans="1:18" x14ac:dyDescent="0.3">
      <c r="A137" s="35">
        <v>44186</v>
      </c>
      <c r="B137">
        <v>2411</v>
      </c>
      <c r="C137" t="s">
        <v>785</v>
      </c>
      <c r="D137" t="s">
        <v>11</v>
      </c>
      <c r="E137" t="s">
        <v>46</v>
      </c>
      <c r="F137">
        <v>65.8</v>
      </c>
      <c r="G137">
        <v>75.78</v>
      </c>
      <c r="H137">
        <v>0.33760000000000001</v>
      </c>
      <c r="I137">
        <v>0.35389999999999999</v>
      </c>
      <c r="J137">
        <v>0.30859999999999999</v>
      </c>
      <c r="K137">
        <v>1.02</v>
      </c>
      <c r="L137">
        <v>1.06</v>
      </c>
      <c r="M137" s="39">
        <f t="shared" si="7"/>
        <v>0.3605949401730783</v>
      </c>
      <c r="N137" s="39">
        <f t="shared" si="8"/>
        <v>0.3464558103300574</v>
      </c>
      <c r="O137" s="36">
        <f t="shared" si="6"/>
        <v>14</v>
      </c>
      <c r="P137" s="36">
        <f>IF(AND(O137&gt;=Cockpit!$C$4,O137&lt;=Cockpit!$C$4+Cockpit!$C$5-1),O137-Cockpit!$C$4+1,0)</f>
        <v>0</v>
      </c>
      <c r="Q137" s="36" t="str">
        <f>INDEX(Lookup!$B:$B,MATCH(D137,Lookup!$E:$E,0))</f>
        <v>Burnley</v>
      </c>
      <c r="R137" s="36" t="str">
        <f>INDEX(Lookup!$B:$B,MATCH(E137,Lookup!$E:$E,0))</f>
        <v>Wolverhampton</v>
      </c>
    </row>
    <row r="138" spans="1:18" x14ac:dyDescent="0.3">
      <c r="A138" s="35">
        <v>44186</v>
      </c>
      <c r="B138">
        <v>2411</v>
      </c>
      <c r="C138" t="s">
        <v>785</v>
      </c>
      <c r="D138" t="s">
        <v>3</v>
      </c>
      <c r="E138" t="s">
        <v>789</v>
      </c>
      <c r="F138">
        <v>86.96</v>
      </c>
      <c r="G138">
        <v>74.209999999999994</v>
      </c>
      <c r="H138">
        <v>0.64190000000000003</v>
      </c>
      <c r="I138">
        <v>0.14949999999999999</v>
      </c>
      <c r="J138">
        <v>0.20860000000000001</v>
      </c>
      <c r="K138">
        <v>2.0499999999999998</v>
      </c>
      <c r="L138">
        <v>0.87</v>
      </c>
      <c r="M138" s="39">
        <f t="shared" si="7"/>
        <v>0.12873490358780423</v>
      </c>
      <c r="N138" s="39">
        <f t="shared" si="8"/>
        <v>0.418951549247639</v>
      </c>
      <c r="O138" s="36">
        <f t="shared" si="6"/>
        <v>14</v>
      </c>
      <c r="P138" s="36">
        <f>IF(AND(O138&gt;=Cockpit!$C$4,O138&lt;=Cockpit!$C$4+Cockpit!$C$5-1),O138-Cockpit!$C$4+1,0)</f>
        <v>0</v>
      </c>
      <c r="Q138" s="36" t="str">
        <f>INDEX(Lookup!$B:$B,MATCH(D138,Lookup!$E:$E,0))</f>
        <v>Chelsea</v>
      </c>
      <c r="R138" s="36" t="str">
        <f>INDEX(Lookup!$B:$B,MATCH(E138,Lookup!$E:$E,0))</f>
        <v>West Ham</v>
      </c>
    </row>
    <row r="139" spans="1:18" x14ac:dyDescent="0.3">
      <c r="A139" s="35">
        <v>44191</v>
      </c>
      <c r="B139">
        <v>2411</v>
      </c>
      <c r="C139" t="s">
        <v>785</v>
      </c>
      <c r="D139" t="s">
        <v>27</v>
      </c>
      <c r="E139" t="s">
        <v>31</v>
      </c>
      <c r="F139">
        <v>78.52</v>
      </c>
      <c r="G139">
        <v>83.91</v>
      </c>
      <c r="H139">
        <v>0.33639999999999998</v>
      </c>
      <c r="I139">
        <v>0.42170000000000002</v>
      </c>
      <c r="J139">
        <v>0.24179999999999999</v>
      </c>
      <c r="K139">
        <v>1.47</v>
      </c>
      <c r="L139">
        <v>1.67</v>
      </c>
      <c r="M139" s="39">
        <f t="shared" si="7"/>
        <v>0.22992548518672384</v>
      </c>
      <c r="N139" s="39">
        <f t="shared" si="8"/>
        <v>0.1882470656387468</v>
      </c>
      <c r="O139" s="36">
        <f t="shared" si="6"/>
        <v>15</v>
      </c>
      <c r="P139" s="36">
        <f>IF(AND(O139&gt;=Cockpit!$C$4,O139&lt;=Cockpit!$C$4+Cockpit!$C$5-1),O139-Cockpit!$C$4+1,0)</f>
        <v>0</v>
      </c>
      <c r="Q139" s="36" t="str">
        <f>INDEX(Lookup!$B:$B,MATCH(D139,Lookup!$E:$E,0))</f>
        <v>Leicester City</v>
      </c>
      <c r="R139" s="36" t="str">
        <f>INDEX(Lookup!$B:$B,MATCH(E139,Lookup!$E:$E,0))</f>
        <v>Manchester United</v>
      </c>
    </row>
    <row r="140" spans="1:18" x14ac:dyDescent="0.3">
      <c r="A140" s="35">
        <v>44191</v>
      </c>
      <c r="B140">
        <v>2411</v>
      </c>
      <c r="C140" t="s">
        <v>785</v>
      </c>
      <c r="D140" t="s">
        <v>9</v>
      </c>
      <c r="E140" t="s">
        <v>19</v>
      </c>
      <c r="F140">
        <v>76.95</v>
      </c>
      <c r="G140">
        <v>67.53</v>
      </c>
      <c r="H140">
        <v>0.55940000000000001</v>
      </c>
      <c r="I140">
        <v>0.20219999999999999</v>
      </c>
      <c r="J140">
        <v>0.2384</v>
      </c>
      <c r="K140">
        <v>1.78</v>
      </c>
      <c r="L140">
        <v>0.97</v>
      </c>
      <c r="M140" s="39">
        <f t="shared" si="7"/>
        <v>0.1686381472685955</v>
      </c>
      <c r="N140" s="39">
        <f t="shared" si="8"/>
        <v>0.37908303810339883</v>
      </c>
      <c r="O140" s="36">
        <f t="shared" si="6"/>
        <v>15</v>
      </c>
      <c r="P140" s="36">
        <f>IF(AND(O140&gt;=Cockpit!$C$4,O140&lt;=Cockpit!$C$4+Cockpit!$C$5-1),O140-Cockpit!$C$4+1,0)</f>
        <v>0</v>
      </c>
      <c r="Q140" s="36" t="str">
        <f>INDEX(Lookup!$B:$B,MATCH(D140,Lookup!$E:$E,0))</f>
        <v>Aston Villa</v>
      </c>
      <c r="R140" s="36" t="str">
        <f>INDEX(Lookup!$B:$B,MATCH(E140,Lookup!$E:$E,0))</f>
        <v>Crystal Palace</v>
      </c>
    </row>
    <row r="141" spans="1:18" x14ac:dyDescent="0.3">
      <c r="A141" s="35">
        <v>44191</v>
      </c>
      <c r="B141">
        <v>2411</v>
      </c>
      <c r="C141" t="s">
        <v>785</v>
      </c>
      <c r="D141" t="s">
        <v>539</v>
      </c>
      <c r="E141" t="s">
        <v>7</v>
      </c>
      <c r="F141">
        <v>65.2</v>
      </c>
      <c r="G141">
        <v>75.89</v>
      </c>
      <c r="H141">
        <v>0.3266</v>
      </c>
      <c r="I141">
        <v>0.4032</v>
      </c>
      <c r="J141">
        <v>0.2702</v>
      </c>
      <c r="K141">
        <v>1.21</v>
      </c>
      <c r="L141">
        <v>1.38</v>
      </c>
      <c r="M141" s="39">
        <f t="shared" si="7"/>
        <v>0.29819727942988739</v>
      </c>
      <c r="N141" s="39">
        <f t="shared" si="8"/>
        <v>0.25157855305975652</v>
      </c>
      <c r="O141" s="36">
        <f t="shared" si="6"/>
        <v>15</v>
      </c>
      <c r="P141" s="36">
        <f>IF(AND(O141&gt;=Cockpit!$C$4,O141&lt;=Cockpit!$C$4+Cockpit!$C$5-1),O141-Cockpit!$C$4+1,0)</f>
        <v>0</v>
      </c>
      <c r="Q141" s="36" t="str">
        <f>INDEX(Lookup!$B:$B,MATCH(D141,Lookup!$E:$E,0))</f>
        <v>Fulham</v>
      </c>
      <c r="R141" s="36" t="str">
        <f>INDEX(Lookup!$B:$B,MATCH(E141,Lookup!$E:$E,0))</f>
        <v>Southampton</v>
      </c>
    </row>
    <row r="142" spans="1:18" x14ac:dyDescent="0.3">
      <c r="A142" s="35">
        <v>44191</v>
      </c>
      <c r="B142">
        <v>2411</v>
      </c>
      <c r="C142" t="s">
        <v>785</v>
      </c>
      <c r="D142" t="s">
        <v>1</v>
      </c>
      <c r="E142" t="s">
        <v>3</v>
      </c>
      <c r="F142">
        <v>78.900000000000006</v>
      </c>
      <c r="G142">
        <v>87.34</v>
      </c>
      <c r="H142">
        <v>0.25940000000000002</v>
      </c>
      <c r="I142">
        <v>0.48880000000000001</v>
      </c>
      <c r="J142">
        <v>0.25190000000000001</v>
      </c>
      <c r="K142">
        <v>1.1200000000000001</v>
      </c>
      <c r="L142">
        <v>1.64</v>
      </c>
      <c r="M142" s="39">
        <f t="shared" si="7"/>
        <v>0.32627979462303947</v>
      </c>
      <c r="N142" s="39">
        <f t="shared" si="8"/>
        <v>0.19398004229089191</v>
      </c>
      <c r="O142" s="36">
        <f t="shared" si="6"/>
        <v>15</v>
      </c>
      <c r="P142" s="36">
        <f>IF(AND(O142&gt;=Cockpit!$C$4,O142&lt;=Cockpit!$C$4+Cockpit!$C$5-1),O142-Cockpit!$C$4+1,0)</f>
        <v>0</v>
      </c>
      <c r="Q142" s="36" t="str">
        <f>INDEX(Lookup!$B:$B,MATCH(D142,Lookup!$E:$E,0))</f>
        <v>Arsenal</v>
      </c>
      <c r="R142" s="36" t="str">
        <f>INDEX(Lookup!$B:$B,MATCH(E142,Lookup!$E:$E,0))</f>
        <v>Chelsea</v>
      </c>
    </row>
    <row r="143" spans="1:18" x14ac:dyDescent="0.3">
      <c r="A143" s="35">
        <v>44191</v>
      </c>
      <c r="B143">
        <v>2411</v>
      </c>
      <c r="C143" t="s">
        <v>785</v>
      </c>
      <c r="D143" t="s">
        <v>18</v>
      </c>
      <c r="E143" t="s">
        <v>28</v>
      </c>
      <c r="F143">
        <v>62.98</v>
      </c>
      <c r="G143">
        <v>74.900000000000006</v>
      </c>
      <c r="H143">
        <v>0.28860000000000002</v>
      </c>
      <c r="I143">
        <v>0.44750000000000001</v>
      </c>
      <c r="J143">
        <v>0.26390000000000002</v>
      </c>
      <c r="K143">
        <v>1.1499999999999999</v>
      </c>
      <c r="L143">
        <v>1.49</v>
      </c>
      <c r="M143" s="39">
        <f t="shared" si="7"/>
        <v>0.31663676937905327</v>
      </c>
      <c r="N143" s="39">
        <f t="shared" si="8"/>
        <v>0.22537265553943872</v>
      </c>
      <c r="O143" s="36">
        <f t="shared" si="6"/>
        <v>15</v>
      </c>
      <c r="P143" s="36">
        <f>IF(AND(O143&gt;=Cockpit!$C$4,O143&lt;=Cockpit!$C$4+Cockpit!$C$5-1),O143-Cockpit!$C$4+1,0)</f>
        <v>0</v>
      </c>
      <c r="Q143" s="36" t="str">
        <f>INDEX(Lookup!$B:$B,MATCH(D143,Lookup!$E:$E,0))</f>
        <v>Sheffield United</v>
      </c>
      <c r="R143" s="36" t="str">
        <f>INDEX(Lookup!$B:$B,MATCH(E143,Lookup!$E:$E,0))</f>
        <v>Everton</v>
      </c>
    </row>
    <row r="144" spans="1:18" x14ac:dyDescent="0.3">
      <c r="A144" s="35">
        <v>44191</v>
      </c>
      <c r="B144">
        <v>2411</v>
      </c>
      <c r="C144" t="s">
        <v>785</v>
      </c>
      <c r="D144" t="s">
        <v>16</v>
      </c>
      <c r="E144" t="s">
        <v>13</v>
      </c>
      <c r="F144">
        <v>93.28</v>
      </c>
      <c r="G144">
        <v>63.45</v>
      </c>
      <c r="H144">
        <v>0.89359999999999995</v>
      </c>
      <c r="I144">
        <v>1.7500000000000002E-2</v>
      </c>
      <c r="J144">
        <v>8.8900000000000007E-2</v>
      </c>
      <c r="K144">
        <v>2.79</v>
      </c>
      <c r="L144">
        <v>0.24</v>
      </c>
      <c r="M144" s="39">
        <f t="shared" si="7"/>
        <v>6.1421213915000127E-2</v>
      </c>
      <c r="N144" s="39">
        <f t="shared" si="8"/>
        <v>0.78662786106655347</v>
      </c>
      <c r="O144" s="36">
        <f t="shared" si="6"/>
        <v>15</v>
      </c>
      <c r="P144" s="36">
        <f>IF(AND(O144&gt;=Cockpit!$C$4,O144&lt;=Cockpit!$C$4+Cockpit!$C$5-1),O144-Cockpit!$C$4+1,0)</f>
        <v>0</v>
      </c>
      <c r="Q144" s="36" t="str">
        <f>INDEX(Lookup!$B:$B,MATCH(D144,Lookup!$E:$E,0))</f>
        <v>Manchester City</v>
      </c>
      <c r="R144" s="36" t="str">
        <f>INDEX(Lookup!$B:$B,MATCH(E144,Lookup!$E:$E,0))</f>
        <v>Newcastle</v>
      </c>
    </row>
    <row r="145" spans="1:18" x14ac:dyDescent="0.3">
      <c r="A145" s="35">
        <v>44192</v>
      </c>
      <c r="B145">
        <v>2411</v>
      </c>
      <c r="C145" t="s">
        <v>785</v>
      </c>
      <c r="D145" t="s">
        <v>648</v>
      </c>
      <c r="E145" t="s">
        <v>11</v>
      </c>
      <c r="F145">
        <v>67.03</v>
      </c>
      <c r="G145">
        <v>66.19</v>
      </c>
      <c r="H145">
        <v>0.45729999999999998</v>
      </c>
      <c r="I145">
        <v>0.29099999999999998</v>
      </c>
      <c r="J145">
        <v>0.25159999999999999</v>
      </c>
      <c r="K145">
        <v>1.61</v>
      </c>
      <c r="L145">
        <v>1.24</v>
      </c>
      <c r="M145" s="39">
        <f t="shared" si="7"/>
        <v>0.19988761407514449</v>
      </c>
      <c r="N145" s="39">
        <f t="shared" si="8"/>
        <v>0.28938421793905061</v>
      </c>
      <c r="O145" s="36">
        <f t="shared" si="6"/>
        <v>15</v>
      </c>
      <c r="P145" s="36">
        <f>IF(AND(O145&gt;=Cockpit!$C$4,O145&lt;=Cockpit!$C$4+Cockpit!$C$5-1),O145-Cockpit!$C$4+1,0)</f>
        <v>0</v>
      </c>
      <c r="Q145" s="36" t="str">
        <f>INDEX(Lookup!$B:$B,MATCH(D145,Lookup!$E:$E,0))</f>
        <v>Leeds United</v>
      </c>
      <c r="R145" s="36" t="str">
        <f>INDEX(Lookup!$B:$B,MATCH(E145,Lookup!$E:$E,0))</f>
        <v>Burnley</v>
      </c>
    </row>
    <row r="146" spans="1:18" x14ac:dyDescent="0.3">
      <c r="A146" s="35">
        <v>44192</v>
      </c>
      <c r="B146">
        <v>2411</v>
      </c>
      <c r="C146" t="s">
        <v>785</v>
      </c>
      <c r="D146" t="s">
        <v>789</v>
      </c>
      <c r="E146" t="s">
        <v>786</v>
      </c>
      <c r="F146">
        <v>73.709999999999994</v>
      </c>
      <c r="G146">
        <v>73.11</v>
      </c>
      <c r="H146">
        <v>0.433</v>
      </c>
      <c r="I146">
        <v>0.30059999999999998</v>
      </c>
      <c r="J146">
        <v>0.26640000000000003</v>
      </c>
      <c r="K146">
        <v>1.45</v>
      </c>
      <c r="L146">
        <v>1.17</v>
      </c>
      <c r="M146" s="39">
        <f t="shared" si="7"/>
        <v>0.23457028809379765</v>
      </c>
      <c r="N146" s="39">
        <f t="shared" si="8"/>
        <v>0.31036694126548503</v>
      </c>
      <c r="O146" s="36">
        <f t="shared" si="6"/>
        <v>15</v>
      </c>
      <c r="P146" s="36">
        <f>IF(AND(O146&gt;=Cockpit!$C$4,O146&lt;=Cockpit!$C$4+Cockpit!$C$5-1),O146-Cockpit!$C$4+1,0)</f>
        <v>0</v>
      </c>
      <c r="Q146" s="36" t="str">
        <f>INDEX(Lookup!$B:$B,MATCH(D146,Lookup!$E:$E,0))</f>
        <v>West Ham</v>
      </c>
      <c r="R146" s="36" t="str">
        <f>INDEX(Lookup!$B:$B,MATCH(E146,Lookup!$E:$E,0))</f>
        <v>Brighton and Hove</v>
      </c>
    </row>
    <row r="147" spans="1:18" x14ac:dyDescent="0.3">
      <c r="A147" s="35">
        <v>44192</v>
      </c>
      <c r="B147">
        <v>2411</v>
      </c>
      <c r="C147" t="s">
        <v>785</v>
      </c>
      <c r="D147" t="s">
        <v>20</v>
      </c>
      <c r="E147" t="s">
        <v>788</v>
      </c>
      <c r="F147">
        <v>88.6</v>
      </c>
      <c r="G147">
        <v>54.39</v>
      </c>
      <c r="H147">
        <v>0.8901</v>
      </c>
      <c r="I147">
        <v>2.2700000000000001E-2</v>
      </c>
      <c r="J147">
        <v>8.72E-2</v>
      </c>
      <c r="K147">
        <v>2.95</v>
      </c>
      <c r="L147">
        <v>0.33</v>
      </c>
      <c r="M147" s="39">
        <f t="shared" si="7"/>
        <v>5.2339705948432381E-2</v>
      </c>
      <c r="N147" s="39">
        <f t="shared" si="8"/>
        <v>0.71892373343192617</v>
      </c>
      <c r="O147" s="36">
        <f t="shared" si="6"/>
        <v>15</v>
      </c>
      <c r="P147" s="36">
        <f>IF(AND(O147&gt;=Cockpit!$C$4,O147&lt;=Cockpit!$C$4+Cockpit!$C$5-1),O147-Cockpit!$C$4+1,0)</f>
        <v>0</v>
      </c>
      <c r="Q147" s="36" t="str">
        <f>INDEX(Lookup!$B:$B,MATCH(D147,Lookup!$E:$E,0))</f>
        <v>Liverpool</v>
      </c>
      <c r="R147" s="36" t="str">
        <f>INDEX(Lookup!$B:$B,MATCH(E147,Lookup!$E:$E,0))</f>
        <v>West Bromwich</v>
      </c>
    </row>
    <row r="148" spans="1:18" x14ac:dyDescent="0.3">
      <c r="A148" s="35">
        <v>44192</v>
      </c>
      <c r="B148">
        <v>2411</v>
      </c>
      <c r="C148" t="s">
        <v>785</v>
      </c>
      <c r="D148" t="s">
        <v>46</v>
      </c>
      <c r="E148" t="s">
        <v>787</v>
      </c>
      <c r="F148">
        <v>74.989999999999995</v>
      </c>
      <c r="G148">
        <v>81.48</v>
      </c>
      <c r="H148">
        <v>0.2848</v>
      </c>
      <c r="I148">
        <v>0.44379999999999997</v>
      </c>
      <c r="J148">
        <v>0.27139999999999997</v>
      </c>
      <c r="K148">
        <v>1.0900000000000001</v>
      </c>
      <c r="L148">
        <v>1.43</v>
      </c>
      <c r="M148" s="39">
        <f t="shared" si="7"/>
        <v>0.33621649370673334</v>
      </c>
      <c r="N148" s="39">
        <f t="shared" si="8"/>
        <v>0.23930892224375455</v>
      </c>
      <c r="O148" s="36">
        <f t="shared" si="6"/>
        <v>15</v>
      </c>
      <c r="P148" s="36">
        <f>IF(AND(O148&gt;=Cockpit!$C$4,O148&lt;=Cockpit!$C$4+Cockpit!$C$5-1),O148-Cockpit!$C$4+1,0)</f>
        <v>0</v>
      </c>
      <c r="Q148" s="36" t="str">
        <f>INDEX(Lookup!$B:$B,MATCH(D148,Lookup!$E:$E,0))</f>
        <v>Wolverhampton</v>
      </c>
      <c r="R148" s="36" t="str">
        <f>INDEX(Lookup!$B:$B,MATCH(E148,Lookup!$E:$E,0))</f>
        <v>Tottenham</v>
      </c>
    </row>
    <row r="149" spans="1:18" x14ac:dyDescent="0.3">
      <c r="A149" s="35">
        <v>44193</v>
      </c>
      <c r="B149">
        <v>2411</v>
      </c>
      <c r="C149" t="s">
        <v>785</v>
      </c>
      <c r="D149" t="s">
        <v>19</v>
      </c>
      <c r="E149" t="s">
        <v>27</v>
      </c>
      <c r="F149">
        <v>65.48</v>
      </c>
      <c r="G149">
        <v>78.349999999999994</v>
      </c>
      <c r="H149">
        <v>0.26390000000000002</v>
      </c>
      <c r="I149">
        <v>0.48570000000000002</v>
      </c>
      <c r="J149">
        <v>0.25040000000000001</v>
      </c>
      <c r="K149">
        <v>1.1499999999999999</v>
      </c>
      <c r="L149">
        <v>1.65</v>
      </c>
      <c r="M149" s="39">
        <f t="shared" si="7"/>
        <v>0.31663676937905327</v>
      </c>
      <c r="N149" s="39">
        <f t="shared" si="8"/>
        <v>0.19204990862075413</v>
      </c>
      <c r="O149" s="36">
        <f t="shared" si="6"/>
        <v>15</v>
      </c>
      <c r="P149" s="36">
        <f>IF(AND(O149&gt;=Cockpit!$C$4,O149&lt;=Cockpit!$C$4+Cockpit!$C$5-1),O149-Cockpit!$C$4+1,0)</f>
        <v>0</v>
      </c>
      <c r="Q149" s="36" t="str">
        <f>INDEX(Lookup!$B:$B,MATCH(D149,Lookup!$E:$E,0))</f>
        <v>Crystal Palace</v>
      </c>
      <c r="R149" s="36" t="str">
        <f>INDEX(Lookup!$B:$B,MATCH(E149,Lookup!$E:$E,0))</f>
        <v>Leicester City</v>
      </c>
    </row>
    <row r="150" spans="1:18" x14ac:dyDescent="0.3">
      <c r="A150" s="35">
        <v>44193</v>
      </c>
      <c r="B150">
        <v>2411</v>
      </c>
      <c r="C150" t="s">
        <v>785</v>
      </c>
      <c r="D150" t="s">
        <v>3</v>
      </c>
      <c r="E150" t="s">
        <v>9</v>
      </c>
      <c r="F150">
        <v>86.9</v>
      </c>
      <c r="G150">
        <v>78.38</v>
      </c>
      <c r="H150">
        <v>0.56810000000000005</v>
      </c>
      <c r="I150">
        <v>0.20660000000000001</v>
      </c>
      <c r="J150">
        <v>0.22539999999999999</v>
      </c>
      <c r="K150">
        <v>1.93</v>
      </c>
      <c r="L150">
        <v>1.08</v>
      </c>
      <c r="M150" s="39">
        <f t="shared" si="7"/>
        <v>0.14514819848362373</v>
      </c>
      <c r="N150" s="39">
        <f t="shared" si="8"/>
        <v>0.33959552564493911</v>
      </c>
      <c r="O150" s="36">
        <f t="shared" si="6"/>
        <v>15</v>
      </c>
      <c r="P150" s="36">
        <f>IF(AND(O150&gt;=Cockpit!$C$4,O150&lt;=Cockpit!$C$4+Cockpit!$C$5-1),O150-Cockpit!$C$4+1,0)</f>
        <v>0</v>
      </c>
      <c r="Q150" s="36" t="str">
        <f>INDEX(Lookup!$B:$B,MATCH(D150,Lookup!$E:$E,0))</f>
        <v>Chelsea</v>
      </c>
      <c r="R150" s="36" t="str">
        <f>INDEX(Lookup!$B:$B,MATCH(E150,Lookup!$E:$E,0))</f>
        <v>Aston Villa</v>
      </c>
    </row>
    <row r="151" spans="1:18" x14ac:dyDescent="0.3">
      <c r="A151" s="35">
        <v>44194</v>
      </c>
      <c r="B151">
        <v>2411</v>
      </c>
      <c r="C151" t="s">
        <v>785</v>
      </c>
      <c r="D151" t="s">
        <v>786</v>
      </c>
      <c r="E151" t="s">
        <v>1</v>
      </c>
      <c r="F151">
        <v>73.12</v>
      </c>
      <c r="G151">
        <v>79.2</v>
      </c>
      <c r="H151">
        <v>0.35399999999999998</v>
      </c>
      <c r="I151">
        <v>0.376</v>
      </c>
      <c r="J151">
        <v>0.27</v>
      </c>
      <c r="K151">
        <v>1.28</v>
      </c>
      <c r="L151">
        <v>1.33</v>
      </c>
      <c r="M151" s="39">
        <f t="shared" si="7"/>
        <v>0.27803730045319414</v>
      </c>
      <c r="N151" s="39">
        <f t="shared" si="8"/>
        <v>0.26447726129982396</v>
      </c>
      <c r="O151" s="36">
        <f t="shared" si="6"/>
        <v>15</v>
      </c>
      <c r="P151" s="36">
        <f>IF(AND(O151&gt;=Cockpit!$C$4,O151&lt;=Cockpit!$C$4+Cockpit!$C$5-1),O151-Cockpit!$C$4+1,0)</f>
        <v>0</v>
      </c>
      <c r="Q151" s="36" t="str">
        <f>INDEX(Lookup!$B:$B,MATCH(D151,Lookup!$E:$E,0))</f>
        <v>Brighton and Hove</v>
      </c>
      <c r="R151" s="36" t="str">
        <f>INDEX(Lookup!$B:$B,MATCH(E151,Lookup!$E:$E,0))</f>
        <v>Arsenal</v>
      </c>
    </row>
    <row r="152" spans="1:18" x14ac:dyDescent="0.3">
      <c r="A152" s="35">
        <v>44194</v>
      </c>
      <c r="B152">
        <v>2411</v>
      </c>
      <c r="C152" t="s">
        <v>785</v>
      </c>
      <c r="D152" t="s">
        <v>7</v>
      </c>
      <c r="E152" t="s">
        <v>789</v>
      </c>
      <c r="F152">
        <v>75.78</v>
      </c>
      <c r="G152">
        <v>73.48</v>
      </c>
      <c r="H152">
        <v>0.44969999999999999</v>
      </c>
      <c r="I152">
        <v>0.28739999999999999</v>
      </c>
      <c r="J152">
        <v>0.26290000000000002</v>
      </c>
      <c r="K152">
        <v>1.5</v>
      </c>
      <c r="L152">
        <v>1.1499999999999999</v>
      </c>
      <c r="M152" s="39">
        <f t="shared" si="7"/>
        <v>0.22313016014842982</v>
      </c>
      <c r="N152" s="39">
        <f t="shared" si="8"/>
        <v>0.31663676937905327</v>
      </c>
      <c r="O152" s="36">
        <f t="shared" si="6"/>
        <v>15</v>
      </c>
      <c r="P152" s="36">
        <f>IF(AND(O152&gt;=Cockpit!$C$4,O152&lt;=Cockpit!$C$4+Cockpit!$C$5-1),O152-Cockpit!$C$4+1,0)</f>
        <v>0</v>
      </c>
      <c r="Q152" s="36" t="str">
        <f>INDEX(Lookup!$B:$B,MATCH(D152,Lookup!$E:$E,0))</f>
        <v>Southampton</v>
      </c>
      <c r="R152" s="36" t="str">
        <f>INDEX(Lookup!$B:$B,MATCH(E152,Lookup!$E:$E,0))</f>
        <v>West Ham</v>
      </c>
    </row>
    <row r="153" spans="1:18" x14ac:dyDescent="0.3">
      <c r="A153" s="35">
        <v>44194</v>
      </c>
      <c r="B153">
        <v>2411</v>
      </c>
      <c r="C153" t="s">
        <v>785</v>
      </c>
      <c r="D153" t="s">
        <v>788</v>
      </c>
      <c r="E153" t="s">
        <v>648</v>
      </c>
      <c r="F153">
        <v>55.47</v>
      </c>
      <c r="G153">
        <v>66.569999999999993</v>
      </c>
      <c r="H153">
        <v>0.29899999999999999</v>
      </c>
      <c r="I153">
        <v>0.45279999999999998</v>
      </c>
      <c r="J153">
        <v>0.2482</v>
      </c>
      <c r="K153">
        <v>1.29</v>
      </c>
      <c r="L153">
        <v>1.64</v>
      </c>
      <c r="M153" s="39">
        <f t="shared" si="7"/>
        <v>0.27527078308975234</v>
      </c>
      <c r="N153" s="39">
        <f t="shared" si="8"/>
        <v>0.19398004229089191</v>
      </c>
      <c r="O153" s="36">
        <f t="shared" si="6"/>
        <v>15</v>
      </c>
      <c r="P153" s="36">
        <f>IF(AND(O153&gt;=Cockpit!$C$4,O153&lt;=Cockpit!$C$4+Cockpit!$C$5-1),O153-Cockpit!$C$4+1,0)</f>
        <v>0</v>
      </c>
      <c r="Q153" s="36" t="str">
        <f>INDEX(Lookup!$B:$B,MATCH(D153,Lookup!$E:$E,0))</f>
        <v>West Bromwich</v>
      </c>
      <c r="R153" s="36" t="str">
        <f>INDEX(Lookup!$B:$B,MATCH(E153,Lookup!$E:$E,0))</f>
        <v>Leeds United</v>
      </c>
    </row>
    <row r="154" spans="1:18" x14ac:dyDescent="0.3">
      <c r="A154" s="35">
        <v>44194</v>
      </c>
      <c r="B154">
        <v>2411</v>
      </c>
      <c r="C154" t="s">
        <v>785</v>
      </c>
      <c r="D154" t="s">
        <v>11</v>
      </c>
      <c r="E154" t="s">
        <v>18</v>
      </c>
      <c r="F154">
        <v>66.739999999999995</v>
      </c>
      <c r="G154">
        <v>63.05</v>
      </c>
      <c r="H154">
        <v>0.46629999999999999</v>
      </c>
      <c r="I154">
        <v>0.2455</v>
      </c>
      <c r="J154">
        <v>0.28820000000000001</v>
      </c>
      <c r="K154">
        <v>1.33</v>
      </c>
      <c r="L154">
        <v>0.88</v>
      </c>
      <c r="M154" s="39">
        <f t="shared" si="7"/>
        <v>0.26447726129982396</v>
      </c>
      <c r="N154" s="39">
        <f t="shared" si="8"/>
        <v>0.41478291168158138</v>
      </c>
      <c r="O154" s="36">
        <f t="shared" si="6"/>
        <v>15</v>
      </c>
      <c r="P154" s="36">
        <f>IF(AND(O154&gt;=Cockpit!$C$4,O154&lt;=Cockpit!$C$4+Cockpit!$C$5-1),O154-Cockpit!$C$4+1,0)</f>
        <v>0</v>
      </c>
      <c r="Q154" s="36" t="str">
        <f>INDEX(Lookup!$B:$B,MATCH(D154,Lookup!$E:$E,0))</f>
        <v>Burnley</v>
      </c>
      <c r="R154" s="36" t="str">
        <f>INDEX(Lookup!$B:$B,MATCH(E154,Lookup!$E:$E,0))</f>
        <v>Sheffield United</v>
      </c>
    </row>
    <row r="155" spans="1:18" x14ac:dyDescent="0.3">
      <c r="A155" s="35">
        <v>44194</v>
      </c>
      <c r="B155">
        <v>2411</v>
      </c>
      <c r="C155" t="s">
        <v>785</v>
      </c>
      <c r="D155" t="s">
        <v>31</v>
      </c>
      <c r="E155" t="s">
        <v>46</v>
      </c>
      <c r="F155">
        <v>84.02</v>
      </c>
      <c r="G155">
        <v>75.510000000000005</v>
      </c>
      <c r="H155">
        <v>0.6179</v>
      </c>
      <c r="I155">
        <v>0.159</v>
      </c>
      <c r="J155">
        <v>0.22320000000000001</v>
      </c>
      <c r="K155">
        <v>1.9</v>
      </c>
      <c r="L155">
        <v>0.84</v>
      </c>
      <c r="M155" s="39">
        <f t="shared" si="7"/>
        <v>0.14956861922263506</v>
      </c>
      <c r="N155" s="39">
        <f t="shared" si="8"/>
        <v>0.43171052342907973</v>
      </c>
      <c r="O155" s="36">
        <f t="shared" si="6"/>
        <v>15</v>
      </c>
      <c r="P155" s="36">
        <f>IF(AND(O155&gt;=Cockpit!$C$4,O155&lt;=Cockpit!$C$4+Cockpit!$C$5-1),O155-Cockpit!$C$4+1,0)</f>
        <v>0</v>
      </c>
      <c r="Q155" s="36" t="str">
        <f>INDEX(Lookup!$B:$B,MATCH(D155,Lookup!$E:$E,0))</f>
        <v>Manchester United</v>
      </c>
      <c r="R155" s="36" t="str">
        <f>INDEX(Lookup!$B:$B,MATCH(E155,Lookup!$E:$E,0))</f>
        <v>Wolverhampton</v>
      </c>
    </row>
    <row r="156" spans="1:18" x14ac:dyDescent="0.3">
      <c r="A156" s="35">
        <v>44195</v>
      </c>
      <c r="B156">
        <v>2411</v>
      </c>
      <c r="C156" t="s">
        <v>785</v>
      </c>
      <c r="D156" t="s">
        <v>13</v>
      </c>
      <c r="E156" t="s">
        <v>20</v>
      </c>
      <c r="F156">
        <v>63.16</v>
      </c>
      <c r="G156">
        <v>88.01</v>
      </c>
      <c r="H156">
        <v>0.12670000000000001</v>
      </c>
      <c r="I156">
        <v>0.68740000000000001</v>
      </c>
      <c r="J156">
        <v>0.18590000000000001</v>
      </c>
      <c r="K156">
        <v>0.86</v>
      </c>
      <c r="L156">
        <v>2.2799999999999998</v>
      </c>
      <c r="M156" s="39">
        <f t="shared" si="7"/>
        <v>0.42316208231774882</v>
      </c>
      <c r="N156" s="39">
        <f t="shared" si="8"/>
        <v>0.10228420671553748</v>
      </c>
      <c r="O156" s="36">
        <f t="shared" si="6"/>
        <v>15</v>
      </c>
      <c r="P156" s="36">
        <f>IF(AND(O156&gt;=Cockpit!$C$4,O156&lt;=Cockpit!$C$4+Cockpit!$C$5-1),O156-Cockpit!$C$4+1,0)</f>
        <v>0</v>
      </c>
      <c r="Q156" s="36" t="str">
        <f>INDEX(Lookup!$B:$B,MATCH(D156,Lookup!$E:$E,0))</f>
        <v>Newcastle</v>
      </c>
      <c r="R156" s="36" t="str">
        <f>INDEX(Lookup!$B:$B,MATCH(E156,Lookup!$E:$E,0))</f>
        <v>Liverpool</v>
      </c>
    </row>
    <row r="157" spans="1:18" x14ac:dyDescent="0.3">
      <c r="A157" s="35">
        <v>44197</v>
      </c>
      <c r="B157">
        <v>2411</v>
      </c>
      <c r="C157" t="s">
        <v>785</v>
      </c>
      <c r="D157" t="s">
        <v>28</v>
      </c>
      <c r="E157" t="s">
        <v>789</v>
      </c>
      <c r="F157">
        <v>75.2</v>
      </c>
      <c r="G157">
        <v>74.45</v>
      </c>
      <c r="H157">
        <v>0.46060000000000001</v>
      </c>
      <c r="I157">
        <v>0.28320000000000001</v>
      </c>
      <c r="J157">
        <v>0.25619999999999998</v>
      </c>
      <c r="K157">
        <v>1.57</v>
      </c>
      <c r="L157">
        <v>1.18</v>
      </c>
      <c r="M157" s="39">
        <f t="shared" si="7"/>
        <v>0.20804518235702046</v>
      </c>
      <c r="N157" s="39">
        <f t="shared" si="8"/>
        <v>0.30727873860113125</v>
      </c>
      <c r="O157" s="36">
        <f t="shared" si="6"/>
        <v>16</v>
      </c>
      <c r="P157" s="36">
        <f>IF(AND(O157&gt;=Cockpit!$C$4,O157&lt;=Cockpit!$C$4+Cockpit!$C$5-1),O157-Cockpit!$C$4+1,0)</f>
        <v>0</v>
      </c>
      <c r="Q157" s="36" t="str">
        <f>INDEX(Lookup!$B:$B,MATCH(D157,Lookup!$E:$E,0))</f>
        <v>Everton</v>
      </c>
      <c r="R157" s="36" t="str">
        <f>INDEX(Lookup!$B:$B,MATCH(E157,Lookup!$E:$E,0))</f>
        <v>West Ham</v>
      </c>
    </row>
    <row r="158" spans="1:18" x14ac:dyDescent="0.3">
      <c r="A158" s="35">
        <v>44197</v>
      </c>
      <c r="B158">
        <v>2411</v>
      </c>
      <c r="C158" t="s">
        <v>785</v>
      </c>
      <c r="D158" t="s">
        <v>31</v>
      </c>
      <c r="E158" t="s">
        <v>9</v>
      </c>
      <c r="F158">
        <v>84.51</v>
      </c>
      <c r="G158">
        <v>78.66</v>
      </c>
      <c r="H158">
        <v>0.53639999999999999</v>
      </c>
      <c r="I158">
        <v>0.23680000000000001</v>
      </c>
      <c r="J158">
        <v>0.22689999999999999</v>
      </c>
      <c r="K158">
        <v>1.93</v>
      </c>
      <c r="L158">
        <v>1.22</v>
      </c>
      <c r="M158" s="39">
        <f t="shared" si="7"/>
        <v>0.14514819848362373</v>
      </c>
      <c r="N158" s="39">
        <f t="shared" si="8"/>
        <v>0.29523016692401421</v>
      </c>
      <c r="O158" s="36">
        <f t="shared" si="6"/>
        <v>16</v>
      </c>
      <c r="P158" s="36">
        <f>IF(AND(O158&gt;=Cockpit!$C$4,O158&lt;=Cockpit!$C$4+Cockpit!$C$5-1),O158-Cockpit!$C$4+1,0)</f>
        <v>0</v>
      </c>
      <c r="Q158" s="36" t="str">
        <f>INDEX(Lookup!$B:$B,MATCH(D158,Lookup!$E:$E,0))</f>
        <v>Manchester United</v>
      </c>
      <c r="R158" s="36" t="str">
        <f>INDEX(Lookup!$B:$B,MATCH(E158,Lookup!$E:$E,0))</f>
        <v>Aston Villa</v>
      </c>
    </row>
    <row r="159" spans="1:18" x14ac:dyDescent="0.3">
      <c r="A159" s="35">
        <v>44198</v>
      </c>
      <c r="B159">
        <v>2411</v>
      </c>
      <c r="C159" t="s">
        <v>785</v>
      </c>
      <c r="D159" t="s">
        <v>787</v>
      </c>
      <c r="E159" t="s">
        <v>648</v>
      </c>
      <c r="F159">
        <v>81.2</v>
      </c>
      <c r="G159">
        <v>68.81</v>
      </c>
      <c r="H159">
        <v>0.61929999999999996</v>
      </c>
      <c r="I159">
        <v>0.17680000000000001</v>
      </c>
      <c r="J159">
        <v>0.20380000000000001</v>
      </c>
      <c r="K159">
        <v>2.1800000000000002</v>
      </c>
      <c r="L159">
        <v>1.08</v>
      </c>
      <c r="M159" s="39">
        <f t="shared" si="7"/>
        <v>0.11304153064044985</v>
      </c>
      <c r="N159" s="39">
        <f t="shared" si="8"/>
        <v>0.33959552564493911</v>
      </c>
      <c r="O159" s="36">
        <f t="shared" si="6"/>
        <v>16</v>
      </c>
      <c r="P159" s="36">
        <f>IF(AND(O159&gt;=Cockpit!$C$4,O159&lt;=Cockpit!$C$4+Cockpit!$C$5-1),O159-Cockpit!$C$4+1,0)</f>
        <v>0</v>
      </c>
      <c r="Q159" s="36" t="str">
        <f>INDEX(Lookup!$B:$B,MATCH(D159,Lookup!$E:$E,0))</f>
        <v>Tottenham</v>
      </c>
      <c r="R159" s="36" t="str">
        <f>INDEX(Lookup!$B:$B,MATCH(E159,Lookup!$E:$E,0))</f>
        <v>Leeds United</v>
      </c>
    </row>
    <row r="160" spans="1:18" x14ac:dyDescent="0.3">
      <c r="A160" s="35">
        <v>44198</v>
      </c>
      <c r="B160">
        <v>2411</v>
      </c>
      <c r="C160" t="s">
        <v>785</v>
      </c>
      <c r="D160" t="s">
        <v>19</v>
      </c>
      <c r="E160" t="s">
        <v>18</v>
      </c>
      <c r="F160">
        <v>65.239999999999995</v>
      </c>
      <c r="G160">
        <v>62.81</v>
      </c>
      <c r="H160">
        <v>0.46279999999999999</v>
      </c>
      <c r="I160">
        <v>0.25900000000000001</v>
      </c>
      <c r="J160">
        <v>0.2782</v>
      </c>
      <c r="K160">
        <v>1.39</v>
      </c>
      <c r="L160">
        <v>0.97</v>
      </c>
      <c r="M160" s="39">
        <f t="shared" si="7"/>
        <v>0.24907530463166822</v>
      </c>
      <c r="N160" s="39">
        <f t="shared" si="8"/>
        <v>0.37908303810339883</v>
      </c>
      <c r="O160" s="36">
        <f t="shared" si="6"/>
        <v>16</v>
      </c>
      <c r="P160" s="36">
        <f>IF(AND(O160&gt;=Cockpit!$C$4,O160&lt;=Cockpit!$C$4+Cockpit!$C$5-1),O160-Cockpit!$C$4+1,0)</f>
        <v>0</v>
      </c>
      <c r="Q160" s="36" t="str">
        <f>INDEX(Lookup!$B:$B,MATCH(D160,Lookup!$E:$E,0))</f>
        <v>Crystal Palace</v>
      </c>
      <c r="R160" s="36" t="str">
        <f>INDEX(Lookup!$B:$B,MATCH(E160,Lookup!$E:$E,0))</f>
        <v>Sheffield United</v>
      </c>
    </row>
    <row r="161" spans="1:21" x14ac:dyDescent="0.3">
      <c r="A161" s="35">
        <v>44198</v>
      </c>
      <c r="B161">
        <v>2411</v>
      </c>
      <c r="C161" t="s">
        <v>785</v>
      </c>
      <c r="D161" t="s">
        <v>786</v>
      </c>
      <c r="E161" t="s">
        <v>46</v>
      </c>
      <c r="F161">
        <v>73</v>
      </c>
      <c r="G161">
        <v>75.2</v>
      </c>
      <c r="H161">
        <v>0.42349999999999999</v>
      </c>
      <c r="I161">
        <v>0.28189999999999998</v>
      </c>
      <c r="J161">
        <v>0.29459999999999997</v>
      </c>
      <c r="K161">
        <v>1.24</v>
      </c>
      <c r="L161">
        <v>0.96</v>
      </c>
      <c r="M161" s="39">
        <f t="shared" si="7"/>
        <v>0.28938421793905061</v>
      </c>
      <c r="N161" s="39">
        <f t="shared" si="8"/>
        <v>0.38289288597511206</v>
      </c>
      <c r="O161" s="36">
        <f t="shared" si="6"/>
        <v>16</v>
      </c>
      <c r="P161" s="36">
        <f>IF(AND(O161&gt;=Cockpit!$C$4,O161&lt;=Cockpit!$C$4+Cockpit!$C$5-1),O161-Cockpit!$C$4+1,0)</f>
        <v>0</v>
      </c>
      <c r="Q161" s="36" t="str">
        <f>INDEX(Lookup!$B:$B,MATCH(D161,Lookup!$E:$E,0))</f>
        <v>Brighton and Hove</v>
      </c>
      <c r="R161" s="36" t="str">
        <f>INDEX(Lookup!$B:$B,MATCH(E161,Lookup!$E:$E,0))</f>
        <v>Wolverhampton</v>
      </c>
    </row>
    <row r="162" spans="1:21" x14ac:dyDescent="0.3">
      <c r="A162" s="35">
        <v>44198</v>
      </c>
      <c r="B162">
        <v>2411</v>
      </c>
      <c r="C162" t="s">
        <v>785</v>
      </c>
      <c r="D162" t="s">
        <v>788</v>
      </c>
      <c r="E162" t="s">
        <v>1</v>
      </c>
      <c r="F162">
        <v>53.26</v>
      </c>
      <c r="G162">
        <v>79.59</v>
      </c>
      <c r="H162">
        <v>0.17299999999999999</v>
      </c>
      <c r="I162">
        <v>0.59079999999999999</v>
      </c>
      <c r="J162">
        <v>0.23619999999999999</v>
      </c>
      <c r="K162">
        <v>0.84</v>
      </c>
      <c r="L162">
        <v>1.78</v>
      </c>
      <c r="M162" s="39">
        <f t="shared" si="7"/>
        <v>0.43171052342907973</v>
      </c>
      <c r="N162" s="39">
        <f t="shared" si="8"/>
        <v>0.1686381472685955</v>
      </c>
      <c r="O162" s="36">
        <f t="shared" si="6"/>
        <v>16</v>
      </c>
      <c r="P162" s="36">
        <f>IF(AND(O162&gt;=Cockpit!$C$4,O162&lt;=Cockpit!$C$4+Cockpit!$C$5-1),O162-Cockpit!$C$4+1,0)</f>
        <v>0</v>
      </c>
      <c r="Q162" s="36" t="str">
        <f>INDEX(Lookup!$B:$B,MATCH(D162,Lookup!$E:$E,0))</f>
        <v>West Bromwich</v>
      </c>
      <c r="R162" s="36" t="str">
        <f>INDEX(Lookup!$B:$B,MATCH(E162,Lookup!$E:$E,0))</f>
        <v>Arsenal</v>
      </c>
    </row>
    <row r="163" spans="1:21" x14ac:dyDescent="0.3">
      <c r="A163" s="35">
        <v>44199</v>
      </c>
      <c r="B163">
        <v>2411</v>
      </c>
      <c r="C163" t="s">
        <v>785</v>
      </c>
      <c r="D163" t="s">
        <v>13</v>
      </c>
      <c r="E163" t="s">
        <v>27</v>
      </c>
      <c r="F163">
        <v>63.53</v>
      </c>
      <c r="G163">
        <v>78.86</v>
      </c>
      <c r="H163">
        <v>0.23100000000000001</v>
      </c>
      <c r="I163">
        <v>0.51300000000000001</v>
      </c>
      <c r="J163">
        <v>0.25590000000000002</v>
      </c>
      <c r="K163">
        <v>0.99</v>
      </c>
      <c r="L163">
        <v>1.61</v>
      </c>
      <c r="M163" s="39">
        <f t="shared" si="7"/>
        <v>0.37157669102204571</v>
      </c>
      <c r="N163" s="39">
        <f t="shared" si="8"/>
        <v>0.19988761407514449</v>
      </c>
      <c r="O163" s="36">
        <f t="shared" si="6"/>
        <v>16</v>
      </c>
      <c r="P163" s="36">
        <f>IF(AND(O163&gt;=Cockpit!$C$4,O163&lt;=Cockpit!$C$4+Cockpit!$C$5-1),O163-Cockpit!$C$4+1,0)</f>
        <v>0</v>
      </c>
      <c r="Q163" s="36" t="str">
        <f>INDEX(Lookup!$B:$B,MATCH(D163,Lookup!$E:$E,0))</f>
        <v>Newcastle</v>
      </c>
      <c r="R163" s="36" t="str">
        <f>INDEX(Lookup!$B:$B,MATCH(E163,Lookup!$E:$E,0))</f>
        <v>Leicester City</v>
      </c>
    </row>
    <row r="164" spans="1:21" x14ac:dyDescent="0.3">
      <c r="A164" s="35">
        <v>44199</v>
      </c>
      <c r="B164">
        <v>2411</v>
      </c>
      <c r="C164" t="s">
        <v>785</v>
      </c>
      <c r="D164" t="s">
        <v>3</v>
      </c>
      <c r="E164" t="s">
        <v>16</v>
      </c>
      <c r="F164">
        <v>86.79</v>
      </c>
      <c r="G164">
        <v>93.3</v>
      </c>
      <c r="H164">
        <v>0.27050000000000002</v>
      </c>
      <c r="I164">
        <v>0.48089999999999999</v>
      </c>
      <c r="J164">
        <v>0.24859999999999999</v>
      </c>
      <c r="K164">
        <v>1.19</v>
      </c>
      <c r="L164">
        <v>1.67</v>
      </c>
      <c r="M164" s="39">
        <f t="shared" si="7"/>
        <v>0.30422126406670408</v>
      </c>
      <c r="N164" s="39">
        <f t="shared" si="8"/>
        <v>0.1882470656387468</v>
      </c>
      <c r="O164" s="36">
        <f t="shared" si="6"/>
        <v>16</v>
      </c>
      <c r="P164" s="36">
        <f>IF(AND(O164&gt;=Cockpit!$C$4,O164&lt;=Cockpit!$C$4+Cockpit!$C$5-1),O164-Cockpit!$C$4+1,0)</f>
        <v>0</v>
      </c>
      <c r="Q164" s="36" t="str">
        <f>INDEX(Lookup!$B:$B,MATCH(D164,Lookup!$E:$E,0))</f>
        <v>Chelsea</v>
      </c>
      <c r="R164" s="36" t="str">
        <f>INDEX(Lookup!$B:$B,MATCH(E164,Lookup!$E:$E,0))</f>
        <v>Manchester City</v>
      </c>
    </row>
    <row r="165" spans="1:21" x14ac:dyDescent="0.3">
      <c r="A165" s="35">
        <v>44200</v>
      </c>
      <c r="B165">
        <v>2411</v>
      </c>
      <c r="C165" t="s">
        <v>785</v>
      </c>
      <c r="D165" t="s">
        <v>7</v>
      </c>
      <c r="E165" t="s">
        <v>20</v>
      </c>
      <c r="F165">
        <v>75.260000000000005</v>
      </c>
      <c r="G165">
        <v>88.07</v>
      </c>
      <c r="H165">
        <v>0.2218</v>
      </c>
      <c r="I165">
        <v>0.54079999999999995</v>
      </c>
      <c r="J165">
        <v>0.2374</v>
      </c>
      <c r="K165">
        <v>1.07</v>
      </c>
      <c r="L165">
        <v>1.8</v>
      </c>
      <c r="M165" s="39">
        <f t="shared" si="7"/>
        <v>0.34300851741870664</v>
      </c>
      <c r="N165" s="39">
        <f t="shared" si="8"/>
        <v>0.16529888822158653</v>
      </c>
      <c r="O165" s="36">
        <f t="shared" si="6"/>
        <v>16</v>
      </c>
      <c r="P165" s="36">
        <f>IF(AND(O165&gt;=Cockpit!$C$4,O165&lt;=Cockpit!$C$4+Cockpit!$C$5-1),O165-Cockpit!$C$4+1,0)</f>
        <v>0</v>
      </c>
      <c r="Q165" s="36" t="str">
        <f>INDEX(Lookup!$B:$B,MATCH(D165,Lookup!$E:$E,0))</f>
        <v>Southampton</v>
      </c>
      <c r="R165" s="36" t="str">
        <f>INDEX(Lookup!$B:$B,MATCH(E165,Lookup!$E:$E,0))</f>
        <v>Liverpool</v>
      </c>
    </row>
    <row r="166" spans="1:21" x14ac:dyDescent="0.3">
      <c r="A166" s="35">
        <v>44208</v>
      </c>
      <c r="B166">
        <v>2411</v>
      </c>
      <c r="C166" t="s">
        <v>785</v>
      </c>
      <c r="D166" t="s">
        <v>18</v>
      </c>
      <c r="E166" t="s">
        <v>13</v>
      </c>
      <c r="F166">
        <v>62.4</v>
      </c>
      <c r="G166">
        <v>63.52</v>
      </c>
      <c r="H166">
        <v>0.38540000000000002</v>
      </c>
      <c r="I166">
        <v>0.31419999999999998</v>
      </c>
      <c r="J166">
        <v>0.3004</v>
      </c>
      <c r="K166">
        <v>1.1499999999999999</v>
      </c>
      <c r="L166">
        <v>1.01</v>
      </c>
      <c r="M166" s="39">
        <f t="shared" si="7"/>
        <v>0.31663676937905327</v>
      </c>
      <c r="N166" s="39">
        <f t="shared" si="8"/>
        <v>0.36421897957152333</v>
      </c>
      <c r="O166" s="36">
        <f t="shared" si="6"/>
        <v>17</v>
      </c>
      <c r="P166" s="36">
        <f>IF(AND(O166&gt;=Cockpit!$C$4,O166&lt;=Cockpit!$C$4+Cockpit!$C$5-1),O166-Cockpit!$C$4+1,0)</f>
        <v>0</v>
      </c>
      <c r="Q166" s="36" t="str">
        <f>INDEX(Lookup!$B:$B,MATCH(D166,Lookup!$E:$E,0))</f>
        <v>Sheffield United</v>
      </c>
      <c r="R166" s="36" t="str">
        <f>INDEX(Lookup!$B:$B,MATCH(E166,Lookup!$E:$E,0))</f>
        <v>Newcastle</v>
      </c>
    </row>
    <row r="167" spans="1:21" x14ac:dyDescent="0.3">
      <c r="A167" s="35">
        <v>44208</v>
      </c>
      <c r="B167">
        <v>2411</v>
      </c>
      <c r="C167" t="s">
        <v>785</v>
      </c>
      <c r="D167" t="s">
        <v>46</v>
      </c>
      <c r="E167" t="s">
        <v>28</v>
      </c>
      <c r="F167">
        <v>74.069999999999993</v>
      </c>
      <c r="G167">
        <v>74.540000000000006</v>
      </c>
      <c r="H167">
        <v>0.37880000000000003</v>
      </c>
      <c r="I167">
        <v>0.3392</v>
      </c>
      <c r="J167">
        <v>0.28199999999999997</v>
      </c>
      <c r="K167">
        <v>1.25</v>
      </c>
      <c r="L167">
        <v>1.17</v>
      </c>
      <c r="M167" s="39">
        <f t="shared" si="7"/>
        <v>0.28650479686019009</v>
      </c>
      <c r="N167" s="39">
        <f t="shared" si="8"/>
        <v>0.31036694126548503</v>
      </c>
      <c r="O167" s="36">
        <f t="shared" si="6"/>
        <v>17</v>
      </c>
      <c r="P167" s="36">
        <f>IF(AND(O167&gt;=Cockpit!$C$4,O167&lt;=Cockpit!$C$4+Cockpit!$C$5-1),O167-Cockpit!$C$4+1,0)</f>
        <v>0</v>
      </c>
      <c r="Q167" s="36" t="str">
        <f>INDEX(Lookup!$B:$B,MATCH(D167,Lookup!$E:$E,0))</f>
        <v>Wolverhampton</v>
      </c>
      <c r="R167" s="36" t="str">
        <f>INDEX(Lookup!$B:$B,MATCH(E167,Lookup!$E:$E,0))</f>
        <v>Everton</v>
      </c>
    </row>
    <row r="168" spans="1:21" x14ac:dyDescent="0.3">
      <c r="A168" s="35">
        <v>44208</v>
      </c>
      <c r="B168">
        <v>2411</v>
      </c>
      <c r="C168" t="s">
        <v>785</v>
      </c>
      <c r="D168" t="s">
        <v>11</v>
      </c>
      <c r="E168" t="s">
        <v>31</v>
      </c>
      <c r="F168">
        <v>67.47</v>
      </c>
      <c r="G168">
        <v>84.52</v>
      </c>
      <c r="H168">
        <v>0.1903</v>
      </c>
      <c r="I168">
        <v>0.57869999999999999</v>
      </c>
      <c r="J168">
        <v>0.23100000000000001</v>
      </c>
      <c r="K168">
        <v>0.96</v>
      </c>
      <c r="L168">
        <v>1.85</v>
      </c>
      <c r="M168" s="39">
        <f>EXP(-K168)</f>
        <v>0.38289288597511206</v>
      </c>
      <c r="N168" s="39">
        <f>EXP(-L168)</f>
        <v>0.15723716631362761</v>
      </c>
      <c r="O168" s="36">
        <f t="shared" si="6"/>
        <v>17</v>
      </c>
      <c r="P168" s="36">
        <f>IF(AND(O168&gt;=Cockpit!$C$4,O168&lt;=Cockpit!$C$4+Cockpit!$C$5-1),O168-Cockpit!$C$4+1,0)</f>
        <v>0</v>
      </c>
      <c r="Q168" s="36" t="str">
        <f>INDEX(Lookup!$B:$B,MATCH(D168,Lookup!$E:$E,0))</f>
        <v>Burnley</v>
      </c>
      <c r="R168" s="36" t="str">
        <f>INDEX(Lookup!$B:$B,MATCH(E168,Lookup!$E:$E,0))</f>
        <v>Manchester United</v>
      </c>
      <c r="U168" s="35"/>
    </row>
    <row r="169" spans="1:21" x14ac:dyDescent="0.3">
      <c r="A169" s="35">
        <v>44209</v>
      </c>
      <c r="B169">
        <v>2411</v>
      </c>
      <c r="C169" t="s">
        <v>785</v>
      </c>
      <c r="D169" t="s">
        <v>16</v>
      </c>
      <c r="E169" t="s">
        <v>786</v>
      </c>
      <c r="F169">
        <v>93.69</v>
      </c>
      <c r="G169">
        <v>73.17</v>
      </c>
      <c r="H169">
        <v>0.85450000000000004</v>
      </c>
      <c r="I169">
        <v>3.2800000000000003E-2</v>
      </c>
      <c r="J169">
        <v>0.11269999999999999</v>
      </c>
      <c r="K169">
        <v>2.65</v>
      </c>
      <c r="L169">
        <v>0.36</v>
      </c>
      <c r="M169" s="39">
        <f t="shared" ref="M169:M231" si="9">EXP(-K169)</f>
        <v>7.0651213060429596E-2</v>
      </c>
      <c r="N169" s="39">
        <f t="shared" ref="N169:N231" si="10">EXP(-L169)</f>
        <v>0.69767632607103103</v>
      </c>
      <c r="O169" s="36">
        <f t="shared" si="6"/>
        <v>17</v>
      </c>
      <c r="P169" s="36">
        <f>IF(AND(O169&gt;=Cockpit!$C$4,O169&lt;=Cockpit!$C$4+Cockpit!$C$5-1),O169-Cockpit!$C$4+1,0)</f>
        <v>0</v>
      </c>
      <c r="Q169" s="36" t="str">
        <f>INDEX(Lookup!$B:$B,MATCH(D169,Lookup!$E:$E,0))</f>
        <v>Manchester City</v>
      </c>
      <c r="R169" s="36" t="str">
        <f>INDEX(Lookup!$B:$B,MATCH(E169,Lookup!$E:$E,0))</f>
        <v>Brighton and Hove</v>
      </c>
      <c r="U169" s="35"/>
    </row>
    <row r="170" spans="1:21" x14ac:dyDescent="0.3">
      <c r="A170" s="35">
        <v>44209</v>
      </c>
      <c r="B170">
        <v>2411</v>
      </c>
      <c r="C170" t="s">
        <v>785</v>
      </c>
      <c r="D170" t="s">
        <v>787</v>
      </c>
      <c r="E170" t="s">
        <v>539</v>
      </c>
      <c r="F170">
        <v>81.61</v>
      </c>
      <c r="G170">
        <v>66.13</v>
      </c>
      <c r="H170">
        <v>0.64049999999999996</v>
      </c>
      <c r="I170">
        <v>0.14099999999999999</v>
      </c>
      <c r="J170">
        <v>0.2185</v>
      </c>
      <c r="K170">
        <v>1.91</v>
      </c>
      <c r="L170">
        <v>0.76</v>
      </c>
      <c r="M170" s="39">
        <f t="shared" si="9"/>
        <v>0.14808038659546247</v>
      </c>
      <c r="N170" s="39">
        <f t="shared" si="10"/>
        <v>0.46766642700990924</v>
      </c>
      <c r="O170" s="36">
        <f t="shared" si="6"/>
        <v>17</v>
      </c>
      <c r="P170" s="36">
        <f>IF(AND(O170&gt;=Cockpit!$C$4,O170&lt;=Cockpit!$C$4+Cockpit!$C$5-1),O170-Cockpit!$C$4+1,0)</f>
        <v>0</v>
      </c>
      <c r="Q170" s="36" t="str">
        <f>INDEX(Lookup!$B:$B,MATCH(D170,Lookup!$E:$E,0))</f>
        <v>Tottenham</v>
      </c>
      <c r="R170" s="36" t="str">
        <f>INDEX(Lookup!$B:$B,MATCH(E170,Lookup!$E:$E,0))</f>
        <v>Fulham</v>
      </c>
      <c r="U170" s="35"/>
    </row>
    <row r="171" spans="1:21" x14ac:dyDescent="0.3">
      <c r="A171" s="35">
        <v>44210</v>
      </c>
      <c r="B171">
        <v>2411</v>
      </c>
      <c r="C171" t="s">
        <v>785</v>
      </c>
      <c r="D171" t="s">
        <v>1</v>
      </c>
      <c r="E171" t="s">
        <v>19</v>
      </c>
      <c r="F171">
        <v>80.510000000000005</v>
      </c>
      <c r="G171">
        <v>66.099999999999994</v>
      </c>
      <c r="H171">
        <v>0.60529999999999995</v>
      </c>
      <c r="I171">
        <v>0.1641</v>
      </c>
      <c r="J171">
        <v>0.2306</v>
      </c>
      <c r="K171">
        <v>1.83</v>
      </c>
      <c r="L171">
        <v>0.83</v>
      </c>
      <c r="M171" s="39">
        <f t="shared" si="9"/>
        <v>0.16041356777517274</v>
      </c>
      <c r="N171" s="39">
        <f t="shared" si="10"/>
        <v>0.43604928632153561</v>
      </c>
      <c r="O171" s="36">
        <f t="shared" si="6"/>
        <v>17</v>
      </c>
      <c r="P171" s="36">
        <f>IF(AND(O171&gt;=Cockpit!$C$4,O171&lt;=Cockpit!$C$4+Cockpit!$C$5-1),O171-Cockpit!$C$4+1,0)</f>
        <v>0</v>
      </c>
      <c r="Q171" s="36" t="str">
        <f>INDEX(Lookup!$B:$B,MATCH(D171,Lookup!$E:$E,0))</f>
        <v>Arsenal</v>
      </c>
      <c r="R171" s="36" t="str">
        <f>INDEX(Lookup!$B:$B,MATCH(E171,Lookup!$E:$E,0))</f>
        <v>Crystal Palace</v>
      </c>
      <c r="U171" s="35"/>
    </row>
    <row r="172" spans="1:21" x14ac:dyDescent="0.3">
      <c r="A172" s="35">
        <v>44212</v>
      </c>
      <c r="B172">
        <v>2411</v>
      </c>
      <c r="C172" t="s">
        <v>785</v>
      </c>
      <c r="D172" t="s">
        <v>46</v>
      </c>
      <c r="E172" t="s">
        <v>788</v>
      </c>
      <c r="F172">
        <v>73.94</v>
      </c>
      <c r="G172">
        <v>51.63</v>
      </c>
      <c r="H172">
        <v>0.63500000000000001</v>
      </c>
      <c r="I172">
        <v>0.13</v>
      </c>
      <c r="J172">
        <v>0.23499999999999999</v>
      </c>
      <c r="K172">
        <v>1.73</v>
      </c>
      <c r="L172">
        <v>0.63</v>
      </c>
      <c r="M172" s="39">
        <f t="shared" si="9"/>
        <v>0.17728440996987782</v>
      </c>
      <c r="N172" s="39">
        <f t="shared" si="10"/>
        <v>0.53259180100689718</v>
      </c>
      <c r="O172" s="36">
        <f t="shared" si="6"/>
        <v>18</v>
      </c>
      <c r="P172" s="36">
        <f>IF(AND(O172&gt;=Cockpit!$C$4,O172&lt;=Cockpit!$C$4+Cockpit!$C$5-1),O172-Cockpit!$C$4+1,0)</f>
        <v>0</v>
      </c>
      <c r="Q172" s="36" t="str">
        <f>INDEX(Lookup!$B:$B,MATCH(D172,Lookup!$E:$E,0))</f>
        <v>Wolverhampton</v>
      </c>
      <c r="R172" s="36" t="str">
        <f>INDEX(Lookup!$B:$B,MATCH(E172,Lookup!$E:$E,0))</f>
        <v>West Bromwich</v>
      </c>
      <c r="U172" s="35"/>
    </row>
    <row r="173" spans="1:21" x14ac:dyDescent="0.3">
      <c r="A173" s="35">
        <v>44212</v>
      </c>
      <c r="B173">
        <v>2411</v>
      </c>
      <c r="C173" t="s">
        <v>785</v>
      </c>
      <c r="D173" t="s">
        <v>648</v>
      </c>
      <c r="E173" t="s">
        <v>786</v>
      </c>
      <c r="F173">
        <v>68.19</v>
      </c>
      <c r="G173">
        <v>72.8</v>
      </c>
      <c r="H173">
        <v>0.38300000000000001</v>
      </c>
      <c r="I173">
        <v>0.37180000000000002</v>
      </c>
      <c r="J173">
        <v>0.2452</v>
      </c>
      <c r="K173">
        <v>1.56</v>
      </c>
      <c r="L173">
        <v>1.53</v>
      </c>
      <c r="M173" s="39">
        <f t="shared" si="9"/>
        <v>0.21013607120076472</v>
      </c>
      <c r="N173" s="39">
        <f t="shared" si="10"/>
        <v>0.21653566731600707</v>
      </c>
      <c r="O173" s="36">
        <f t="shared" si="6"/>
        <v>18</v>
      </c>
      <c r="P173" s="36">
        <f>IF(AND(O173&gt;=Cockpit!$C$4,O173&lt;=Cockpit!$C$4+Cockpit!$C$5-1),O173-Cockpit!$C$4+1,0)</f>
        <v>0</v>
      </c>
      <c r="Q173" s="36" t="str">
        <f>INDEX(Lookup!$B:$B,MATCH(D173,Lookup!$E:$E,0))</f>
        <v>Leeds United</v>
      </c>
      <c r="R173" s="36" t="str">
        <f>INDEX(Lookup!$B:$B,MATCH(E173,Lookup!$E:$E,0))</f>
        <v>Brighton and Hove</v>
      </c>
      <c r="U173" s="35"/>
    </row>
    <row r="174" spans="1:21" x14ac:dyDescent="0.3">
      <c r="A174" s="35">
        <v>44212</v>
      </c>
      <c r="B174">
        <v>2411</v>
      </c>
      <c r="C174" t="s">
        <v>785</v>
      </c>
      <c r="D174" t="s">
        <v>789</v>
      </c>
      <c r="E174" t="s">
        <v>11</v>
      </c>
      <c r="F174">
        <v>75.540000000000006</v>
      </c>
      <c r="G174">
        <v>66.97</v>
      </c>
      <c r="H174">
        <v>0.51700000000000002</v>
      </c>
      <c r="I174">
        <v>0.21229999999999999</v>
      </c>
      <c r="J174">
        <v>0.27079999999999999</v>
      </c>
      <c r="K174">
        <v>1.48</v>
      </c>
      <c r="L174">
        <v>0.84</v>
      </c>
      <c r="M174" s="39">
        <f t="shared" si="9"/>
        <v>0.22763768838381274</v>
      </c>
      <c r="N174" s="39">
        <f t="shared" si="10"/>
        <v>0.43171052342907973</v>
      </c>
      <c r="O174" s="36">
        <f t="shared" si="6"/>
        <v>18</v>
      </c>
      <c r="P174" s="36">
        <f>IF(AND(O174&gt;=Cockpit!$C$4,O174&lt;=Cockpit!$C$4+Cockpit!$C$5-1),O174-Cockpit!$C$4+1,0)</f>
        <v>0</v>
      </c>
      <c r="Q174" s="36" t="str">
        <f>INDEX(Lookup!$B:$B,MATCH(D174,Lookup!$E:$E,0))</f>
        <v>West Ham</v>
      </c>
      <c r="R174" s="36" t="str">
        <f>INDEX(Lookup!$B:$B,MATCH(E174,Lookup!$E:$E,0))</f>
        <v>Burnley</v>
      </c>
      <c r="U174" s="35"/>
    </row>
    <row r="175" spans="1:21" x14ac:dyDescent="0.3">
      <c r="A175" s="35">
        <v>44212</v>
      </c>
      <c r="B175">
        <v>2411</v>
      </c>
      <c r="C175" t="s">
        <v>785</v>
      </c>
      <c r="D175" t="s">
        <v>539</v>
      </c>
      <c r="E175" t="s">
        <v>3</v>
      </c>
      <c r="F175">
        <v>65.92</v>
      </c>
      <c r="G175">
        <v>85.78</v>
      </c>
      <c r="H175">
        <v>0.1895</v>
      </c>
      <c r="I175">
        <v>0.58079999999999998</v>
      </c>
      <c r="J175">
        <v>0.2298</v>
      </c>
      <c r="K175">
        <v>0.96</v>
      </c>
      <c r="L175">
        <v>1.87</v>
      </c>
      <c r="M175" s="39">
        <f t="shared" si="9"/>
        <v>0.38289288597511206</v>
      </c>
      <c r="N175" s="39">
        <f t="shared" si="10"/>
        <v>0.1541236618151314</v>
      </c>
      <c r="O175" s="36">
        <f t="shared" si="6"/>
        <v>18</v>
      </c>
      <c r="P175" s="36">
        <f>IF(AND(O175&gt;=Cockpit!$C$4,O175&lt;=Cockpit!$C$4+Cockpit!$C$5-1),O175-Cockpit!$C$4+1,0)</f>
        <v>0</v>
      </c>
      <c r="Q175" s="36" t="str">
        <f>INDEX(Lookup!$B:$B,MATCH(D175,Lookup!$E:$E,0))</f>
        <v>Fulham</v>
      </c>
      <c r="R175" s="36" t="str">
        <f>INDEX(Lookup!$B:$B,MATCH(E175,Lookup!$E:$E,0))</f>
        <v>Chelsea</v>
      </c>
      <c r="U175" s="35"/>
    </row>
    <row r="176" spans="1:21" x14ac:dyDescent="0.3">
      <c r="A176" s="35">
        <v>44212</v>
      </c>
      <c r="B176">
        <v>2411</v>
      </c>
      <c r="C176" t="s">
        <v>785</v>
      </c>
      <c r="D176" t="s">
        <v>27</v>
      </c>
      <c r="E176" t="s">
        <v>7</v>
      </c>
      <c r="F176">
        <v>79.09</v>
      </c>
      <c r="G176">
        <v>74.73</v>
      </c>
      <c r="H176">
        <v>0.51629999999999998</v>
      </c>
      <c r="I176">
        <v>0.22320000000000001</v>
      </c>
      <c r="J176">
        <v>0.26050000000000001</v>
      </c>
      <c r="K176">
        <v>1.57</v>
      </c>
      <c r="L176">
        <v>0.93</v>
      </c>
      <c r="M176" s="39">
        <f t="shared" si="9"/>
        <v>0.20804518235702046</v>
      </c>
      <c r="N176" s="39">
        <f t="shared" si="10"/>
        <v>0.39455371037160109</v>
      </c>
      <c r="O176" s="36">
        <f t="shared" si="6"/>
        <v>18</v>
      </c>
      <c r="P176" s="36">
        <f>IF(AND(O176&gt;=Cockpit!$C$4,O176&lt;=Cockpit!$C$4+Cockpit!$C$5-1),O176-Cockpit!$C$4+1,0)</f>
        <v>0</v>
      </c>
      <c r="Q176" s="36" t="str">
        <f>INDEX(Lookup!$B:$B,MATCH(D176,Lookup!$E:$E,0))</f>
        <v>Leicester City</v>
      </c>
      <c r="R176" s="36" t="str">
        <f>INDEX(Lookup!$B:$B,MATCH(E176,Lookup!$E:$E,0))</f>
        <v>Southampton</v>
      </c>
      <c r="U176" s="35"/>
    </row>
    <row r="177" spans="1:21" x14ac:dyDescent="0.3">
      <c r="A177" s="35">
        <v>44213</v>
      </c>
      <c r="B177">
        <v>2411</v>
      </c>
      <c r="C177" t="s">
        <v>785</v>
      </c>
      <c r="D177" t="s">
        <v>18</v>
      </c>
      <c r="E177" t="s">
        <v>787</v>
      </c>
      <c r="F177">
        <v>63.41</v>
      </c>
      <c r="G177">
        <v>81.540000000000006</v>
      </c>
      <c r="H177">
        <v>0.1885</v>
      </c>
      <c r="I177">
        <v>0.56940000000000002</v>
      </c>
      <c r="J177">
        <v>0.24210000000000001</v>
      </c>
      <c r="K177">
        <v>0.89</v>
      </c>
      <c r="L177">
        <v>1.73</v>
      </c>
      <c r="M177" s="39">
        <f t="shared" si="9"/>
        <v>0.4106557527523455</v>
      </c>
      <c r="N177" s="39">
        <f t="shared" si="10"/>
        <v>0.17728440996987782</v>
      </c>
      <c r="O177" s="36">
        <f t="shared" si="6"/>
        <v>18</v>
      </c>
      <c r="P177" s="36">
        <f>IF(AND(O177&gt;=Cockpit!$C$4,O177&lt;=Cockpit!$C$4+Cockpit!$C$5-1),O177-Cockpit!$C$4+1,0)</f>
        <v>0</v>
      </c>
      <c r="Q177" s="36" t="str">
        <f>INDEX(Lookup!$B:$B,MATCH(D177,Lookup!$E:$E,0))</f>
        <v>Sheffield United</v>
      </c>
      <c r="R177" s="36" t="str">
        <f>INDEX(Lookup!$B:$B,MATCH(E177,Lookup!$E:$E,0))</f>
        <v>Tottenham</v>
      </c>
      <c r="U177" s="35"/>
    </row>
    <row r="178" spans="1:21" x14ac:dyDescent="0.3">
      <c r="A178" s="35">
        <v>44213</v>
      </c>
      <c r="B178">
        <v>2411</v>
      </c>
      <c r="C178" t="s">
        <v>785</v>
      </c>
      <c r="D178" t="s">
        <v>20</v>
      </c>
      <c r="E178" t="s">
        <v>31</v>
      </c>
      <c r="F178">
        <v>88.56</v>
      </c>
      <c r="G178">
        <v>85.11</v>
      </c>
      <c r="H178">
        <v>0.49349999999999999</v>
      </c>
      <c r="I178">
        <v>0.27610000000000001</v>
      </c>
      <c r="J178">
        <v>0.23050000000000001</v>
      </c>
      <c r="K178">
        <v>1.88</v>
      </c>
      <c r="L178">
        <v>1.36</v>
      </c>
      <c r="M178" s="39">
        <f t="shared" si="9"/>
        <v>0.15259010575688389</v>
      </c>
      <c r="N178" s="39">
        <f t="shared" si="10"/>
        <v>0.25666077695355588</v>
      </c>
      <c r="O178" s="36">
        <f t="shared" si="6"/>
        <v>18</v>
      </c>
      <c r="P178" s="36">
        <f>IF(AND(O178&gt;=Cockpit!$C$4,O178&lt;=Cockpit!$C$4+Cockpit!$C$5-1),O178-Cockpit!$C$4+1,0)</f>
        <v>0</v>
      </c>
      <c r="Q178" s="36" t="str">
        <f>INDEX(Lookup!$B:$B,MATCH(D178,Lookup!$E:$E,0))</f>
        <v>Liverpool</v>
      </c>
      <c r="R178" s="36" t="str">
        <f>INDEX(Lookup!$B:$B,MATCH(E178,Lookup!$E:$E,0))</f>
        <v>Manchester United</v>
      </c>
      <c r="U178" s="35"/>
    </row>
    <row r="179" spans="1:21" x14ac:dyDescent="0.3">
      <c r="A179" s="35">
        <v>44213</v>
      </c>
      <c r="B179">
        <v>2411</v>
      </c>
      <c r="C179" t="s">
        <v>785</v>
      </c>
      <c r="D179" t="s">
        <v>16</v>
      </c>
      <c r="E179" t="s">
        <v>19</v>
      </c>
      <c r="F179">
        <v>93.67</v>
      </c>
      <c r="G179">
        <v>67.05</v>
      </c>
      <c r="H179">
        <v>0.90039999999999998</v>
      </c>
      <c r="I179">
        <v>1.44E-2</v>
      </c>
      <c r="J179">
        <v>8.5199999999999998E-2</v>
      </c>
      <c r="K179">
        <v>2.79</v>
      </c>
      <c r="L179">
        <v>0.2</v>
      </c>
      <c r="M179" s="39">
        <f t="shared" si="9"/>
        <v>6.1421213915000127E-2</v>
      </c>
      <c r="N179" s="39">
        <f t="shared" si="10"/>
        <v>0.81873075307798182</v>
      </c>
      <c r="O179" s="36">
        <f t="shared" si="6"/>
        <v>18</v>
      </c>
      <c r="P179" s="36">
        <f>IF(AND(O179&gt;=Cockpit!$C$4,O179&lt;=Cockpit!$C$4+Cockpit!$C$5-1),O179-Cockpit!$C$4+1,0)</f>
        <v>0</v>
      </c>
      <c r="Q179" s="36" t="str">
        <f>INDEX(Lookup!$B:$B,MATCH(D179,Lookup!$E:$E,0))</f>
        <v>Manchester City</v>
      </c>
      <c r="R179" s="36" t="str">
        <f>INDEX(Lookup!$B:$B,MATCH(E179,Lookup!$E:$E,0))</f>
        <v>Crystal Palace</v>
      </c>
      <c r="U179" s="35"/>
    </row>
    <row r="180" spans="1:21" x14ac:dyDescent="0.3">
      <c r="A180" s="35">
        <v>44214</v>
      </c>
      <c r="B180">
        <v>2411</v>
      </c>
      <c r="C180" t="s">
        <v>785</v>
      </c>
      <c r="D180" t="s">
        <v>1</v>
      </c>
      <c r="E180" t="s">
        <v>13</v>
      </c>
      <c r="F180">
        <v>80.16</v>
      </c>
      <c r="G180">
        <v>62.53</v>
      </c>
      <c r="H180">
        <v>0.60980000000000001</v>
      </c>
      <c r="I180">
        <v>0.1535</v>
      </c>
      <c r="J180">
        <v>0.23669999999999999</v>
      </c>
      <c r="K180">
        <v>1.75</v>
      </c>
      <c r="L180">
        <v>0.74</v>
      </c>
      <c r="M180" s="39">
        <f t="shared" si="9"/>
        <v>0.17377394345044514</v>
      </c>
      <c r="N180" s="39">
        <f t="shared" si="10"/>
        <v>0.47711391552103438</v>
      </c>
      <c r="O180" s="36">
        <f t="shared" si="6"/>
        <v>18</v>
      </c>
      <c r="P180" s="36">
        <f>IF(AND(O180&gt;=Cockpit!$C$4,O180&lt;=Cockpit!$C$4+Cockpit!$C$5-1),O180-Cockpit!$C$4+1,0)</f>
        <v>0</v>
      </c>
      <c r="Q180" s="36" t="str">
        <f>INDEX(Lookup!$B:$B,MATCH(D180,Lookup!$E:$E,0))</f>
        <v>Arsenal</v>
      </c>
      <c r="R180" s="36" t="str">
        <f>INDEX(Lookup!$B:$B,MATCH(E180,Lookup!$E:$E,0))</f>
        <v>Newcastle</v>
      </c>
      <c r="U180" s="35"/>
    </row>
    <row r="181" spans="1:21" x14ac:dyDescent="0.3">
      <c r="A181" s="35">
        <v>44215</v>
      </c>
      <c r="B181">
        <v>2411</v>
      </c>
      <c r="C181" t="s">
        <v>785</v>
      </c>
      <c r="D181" t="s">
        <v>789</v>
      </c>
      <c r="E181" t="s">
        <v>788</v>
      </c>
      <c r="F181">
        <v>75.81</v>
      </c>
      <c r="G181">
        <v>52.83</v>
      </c>
      <c r="H181">
        <v>0.66120000000000001</v>
      </c>
      <c r="I181">
        <v>0.12870000000000001</v>
      </c>
      <c r="J181">
        <v>0.21010000000000001</v>
      </c>
      <c r="K181">
        <v>1.97</v>
      </c>
      <c r="L181">
        <v>0.73</v>
      </c>
      <c r="M181" s="39">
        <f t="shared" si="9"/>
        <v>0.13945685621505094</v>
      </c>
      <c r="N181" s="39">
        <f t="shared" si="10"/>
        <v>0.48190899009020244</v>
      </c>
      <c r="O181" s="36">
        <f t="shared" si="6"/>
        <v>18</v>
      </c>
      <c r="P181" s="36">
        <f>IF(AND(O181&gt;=Cockpit!$C$4,O181&lt;=Cockpit!$C$4+Cockpit!$C$5-1),O181-Cockpit!$C$4+1,0)</f>
        <v>0</v>
      </c>
      <c r="Q181" s="36" t="str">
        <f>INDEX(Lookup!$B:$B,MATCH(D181,Lookup!$E:$E,0))</f>
        <v>West Ham</v>
      </c>
      <c r="R181" s="36" t="str">
        <f>INDEX(Lookup!$B:$B,MATCH(E181,Lookup!$E:$E,0))</f>
        <v>West Bromwich</v>
      </c>
      <c r="U181" s="35"/>
    </row>
    <row r="182" spans="1:21" x14ac:dyDescent="0.3">
      <c r="A182" s="35">
        <v>44215</v>
      </c>
      <c r="B182">
        <v>2411</v>
      </c>
      <c r="C182" t="s">
        <v>785</v>
      </c>
      <c r="D182" t="s">
        <v>27</v>
      </c>
      <c r="E182" t="s">
        <v>3</v>
      </c>
      <c r="F182">
        <v>79.97</v>
      </c>
      <c r="G182">
        <v>86.31</v>
      </c>
      <c r="H182">
        <v>0.33189999999999997</v>
      </c>
      <c r="I182">
        <v>0.40920000000000001</v>
      </c>
      <c r="J182">
        <v>0.25879999999999997</v>
      </c>
      <c r="K182">
        <v>1.31</v>
      </c>
      <c r="L182">
        <v>1.48</v>
      </c>
      <c r="M182" s="39">
        <f t="shared" si="9"/>
        <v>0.26982005638468681</v>
      </c>
      <c r="N182" s="39">
        <f t="shared" si="10"/>
        <v>0.22763768838381274</v>
      </c>
      <c r="O182" s="36">
        <f t="shared" si="6"/>
        <v>18</v>
      </c>
      <c r="P182" s="36">
        <f>IF(AND(O182&gt;=Cockpit!$C$4,O182&lt;=Cockpit!$C$4+Cockpit!$C$5-1),O182-Cockpit!$C$4+1,0)</f>
        <v>0</v>
      </c>
      <c r="Q182" s="36" t="str">
        <f>INDEX(Lookup!$B:$B,MATCH(D182,Lookup!$E:$E,0))</f>
        <v>Leicester City</v>
      </c>
      <c r="R182" s="36" t="str">
        <f>INDEX(Lookup!$B:$B,MATCH(E182,Lookup!$E:$E,0))</f>
        <v>Chelsea</v>
      </c>
      <c r="U182" s="35"/>
    </row>
    <row r="183" spans="1:21" x14ac:dyDescent="0.3">
      <c r="A183" s="35">
        <v>44216</v>
      </c>
      <c r="B183">
        <v>2411</v>
      </c>
      <c r="C183" t="s">
        <v>785</v>
      </c>
      <c r="D183" t="s">
        <v>16</v>
      </c>
      <c r="E183" t="s">
        <v>9</v>
      </c>
      <c r="F183">
        <v>93.6</v>
      </c>
      <c r="G183">
        <v>78.55</v>
      </c>
      <c r="H183">
        <v>0.78390000000000004</v>
      </c>
      <c r="I183">
        <v>6.6699999999999995E-2</v>
      </c>
      <c r="J183">
        <v>0.14940000000000001</v>
      </c>
      <c r="K183">
        <v>2.4500000000000002</v>
      </c>
      <c r="L183">
        <v>0.56999999999999995</v>
      </c>
      <c r="M183" s="39">
        <f t="shared" si="9"/>
        <v>8.6293586499370495E-2</v>
      </c>
      <c r="N183" s="39">
        <f>EXP(-L183)</f>
        <v>0.56552543869953709</v>
      </c>
      <c r="O183" s="36">
        <f t="shared" si="6"/>
        <v>18</v>
      </c>
      <c r="P183" s="36">
        <f>IF(AND(O183&gt;=Cockpit!$C$4,O183&lt;=Cockpit!$C$4+Cockpit!$C$5-1),O183-Cockpit!$C$4+1,0)</f>
        <v>0</v>
      </c>
      <c r="Q183" s="36" t="str">
        <f>INDEX(Lookup!$B:$B,MATCH(D183,Lookup!$E:$E,0))</f>
        <v>Manchester City</v>
      </c>
      <c r="R183" s="36" t="str">
        <f>INDEX(Lookup!$B:$B,MATCH(E183,Lookup!$E:$E,0))</f>
        <v>Aston Villa</v>
      </c>
      <c r="U183" s="35"/>
    </row>
    <row r="184" spans="1:21" x14ac:dyDescent="0.3">
      <c r="A184" s="35">
        <v>44216</v>
      </c>
      <c r="B184">
        <v>2411</v>
      </c>
      <c r="C184" t="s">
        <v>785</v>
      </c>
      <c r="D184" t="s">
        <v>539</v>
      </c>
      <c r="E184" t="s">
        <v>31</v>
      </c>
      <c r="F184">
        <v>65.5</v>
      </c>
      <c r="G184">
        <v>85</v>
      </c>
      <c r="H184">
        <v>0.18709999999999999</v>
      </c>
      <c r="I184">
        <v>0.58640000000000003</v>
      </c>
      <c r="J184">
        <v>0.22650000000000001</v>
      </c>
      <c r="K184">
        <v>0.97</v>
      </c>
      <c r="L184">
        <v>1.9</v>
      </c>
      <c r="M184" s="39">
        <f t="shared" si="9"/>
        <v>0.37908303810339883</v>
      </c>
      <c r="N184" s="39">
        <f t="shared" si="10"/>
        <v>0.14956861922263506</v>
      </c>
      <c r="O184" s="36">
        <f t="shared" si="6"/>
        <v>18</v>
      </c>
      <c r="P184" s="36">
        <f>IF(AND(O184&gt;=Cockpit!$C$4,O184&lt;=Cockpit!$C$4+Cockpit!$C$5-1),O184-Cockpit!$C$4+1,0)</f>
        <v>0</v>
      </c>
      <c r="Q184" s="36" t="str">
        <f>INDEX(Lookup!$B:$B,MATCH(D184,Lookup!$E:$E,0))</f>
        <v>Fulham</v>
      </c>
      <c r="R184" s="36" t="str">
        <f>INDEX(Lookup!$B:$B,MATCH(E184,Lookup!$E:$E,0))</f>
        <v>Manchester United</v>
      </c>
      <c r="U184" s="35"/>
    </row>
    <row r="185" spans="1:21" x14ac:dyDescent="0.3">
      <c r="A185" s="35">
        <v>44217</v>
      </c>
      <c r="B185">
        <v>2411</v>
      </c>
      <c r="C185" t="s">
        <v>785</v>
      </c>
      <c r="D185" t="s">
        <v>20</v>
      </c>
      <c r="E185" t="s">
        <v>11</v>
      </c>
      <c r="F185">
        <v>88.83</v>
      </c>
      <c r="G185">
        <v>66.86</v>
      </c>
      <c r="H185">
        <v>0.78649999999999998</v>
      </c>
      <c r="I185">
        <v>5.6800000000000003E-2</v>
      </c>
      <c r="J185">
        <v>0.15670000000000001</v>
      </c>
      <c r="K185">
        <v>2.2599999999999998</v>
      </c>
      <c r="L185">
        <v>0.44</v>
      </c>
      <c r="M185" s="39">
        <f t="shared" si="9"/>
        <v>0.10435048475476504</v>
      </c>
      <c r="N185" s="39">
        <f t="shared" si="10"/>
        <v>0.64403642108314141</v>
      </c>
      <c r="O185" s="36">
        <f t="shared" si="6"/>
        <v>18</v>
      </c>
      <c r="P185" s="36">
        <f>IF(AND(O185&gt;=Cockpit!$C$4,O185&lt;=Cockpit!$C$4+Cockpit!$C$5-1),O185-Cockpit!$C$4+1,0)</f>
        <v>0</v>
      </c>
      <c r="Q185" s="36" t="str">
        <f>INDEX(Lookup!$B:$B,MATCH(D185,Lookup!$E:$E,0))</f>
        <v>Liverpool</v>
      </c>
      <c r="R185" s="36" t="str">
        <f>INDEX(Lookup!$B:$B,MATCH(E185,Lookup!$E:$E,0))</f>
        <v>Burnley</v>
      </c>
      <c r="U185" s="35"/>
    </row>
    <row r="186" spans="1:21" x14ac:dyDescent="0.3">
      <c r="A186" s="35">
        <v>44219</v>
      </c>
      <c r="B186">
        <v>2411</v>
      </c>
      <c r="C186" t="s">
        <v>785</v>
      </c>
      <c r="D186" t="s">
        <v>9</v>
      </c>
      <c r="E186" t="s">
        <v>13</v>
      </c>
      <c r="F186">
        <v>77.73</v>
      </c>
      <c r="G186">
        <v>61.01</v>
      </c>
      <c r="H186">
        <v>0.626</v>
      </c>
      <c r="I186">
        <v>0.151</v>
      </c>
      <c r="J186">
        <v>0.22309999999999999</v>
      </c>
      <c r="K186">
        <v>1.88</v>
      </c>
      <c r="L186">
        <v>0.8</v>
      </c>
      <c r="M186" s="39">
        <f t="shared" si="9"/>
        <v>0.15259010575688389</v>
      </c>
      <c r="N186" s="39">
        <f t="shared" si="10"/>
        <v>0.44932896411722156</v>
      </c>
      <c r="O186" s="36">
        <f t="shared" si="6"/>
        <v>19</v>
      </c>
      <c r="P186" s="36">
        <f>IF(AND(O186&gt;=Cockpit!$C$4,O186&lt;=Cockpit!$C$4+Cockpit!$C$5-1),O186-Cockpit!$C$4+1,0)</f>
        <v>0</v>
      </c>
      <c r="Q186" s="36" t="str">
        <f>INDEX(Lookup!$B:$B,MATCH(D186,Lookup!$E:$E,0))</f>
        <v>Aston Villa</v>
      </c>
      <c r="R186" s="36" t="str">
        <f>INDEX(Lookup!$B:$B,MATCH(E186,Lookup!$E:$E,0))</f>
        <v>Newcastle</v>
      </c>
      <c r="U186" s="35"/>
    </row>
    <row r="187" spans="1:21" x14ac:dyDescent="0.3">
      <c r="A187" s="35">
        <v>44222</v>
      </c>
      <c r="B187">
        <v>2411</v>
      </c>
      <c r="C187" t="s">
        <v>785</v>
      </c>
      <c r="D187" t="s">
        <v>19</v>
      </c>
      <c r="E187" t="s">
        <v>789</v>
      </c>
      <c r="F187">
        <v>66.900000000000006</v>
      </c>
      <c r="G187">
        <v>75.64</v>
      </c>
      <c r="H187">
        <v>0.31119999999999998</v>
      </c>
      <c r="I187">
        <v>0.41160000000000002</v>
      </c>
      <c r="J187">
        <v>0.2772</v>
      </c>
      <c r="K187">
        <v>1.1299999999999999</v>
      </c>
      <c r="L187">
        <v>1.34</v>
      </c>
      <c r="M187" s="39">
        <f t="shared" si="9"/>
        <v>0.32303325642225295</v>
      </c>
      <c r="N187" s="39">
        <f t="shared" si="10"/>
        <v>0.26184566858032599</v>
      </c>
      <c r="O187" s="36">
        <f t="shared" si="6"/>
        <v>20</v>
      </c>
      <c r="P187" s="36">
        <f>IF(AND(O187&gt;=Cockpit!$C$4,O187&lt;=Cockpit!$C$4+Cockpit!$C$5-1),O187-Cockpit!$C$4+1,0)</f>
        <v>0</v>
      </c>
      <c r="Q187" s="36" t="str">
        <f>INDEX(Lookup!$B:$B,MATCH(D187,Lookup!$E:$E,0))</f>
        <v>Crystal Palace</v>
      </c>
      <c r="R187" s="36" t="str">
        <f>INDEX(Lookup!$B:$B,MATCH(E187,Lookup!$E:$E,0))</f>
        <v>West Ham</v>
      </c>
      <c r="U187" s="35"/>
    </row>
    <row r="188" spans="1:21" x14ac:dyDescent="0.3">
      <c r="A188" s="35">
        <v>44222</v>
      </c>
      <c r="B188">
        <v>2411</v>
      </c>
      <c r="C188" t="s">
        <v>785</v>
      </c>
      <c r="D188" t="s">
        <v>13</v>
      </c>
      <c r="E188" t="s">
        <v>648</v>
      </c>
      <c r="F188">
        <v>60.39</v>
      </c>
      <c r="G188">
        <v>67.55</v>
      </c>
      <c r="H188">
        <v>0.35339999999999999</v>
      </c>
      <c r="I188">
        <v>0.38790000000000002</v>
      </c>
      <c r="J188">
        <v>0.25869999999999999</v>
      </c>
      <c r="K188">
        <v>1.37</v>
      </c>
      <c r="L188">
        <v>1.44</v>
      </c>
      <c r="M188" s="39">
        <f t="shared" si="9"/>
        <v>0.25410695955280027</v>
      </c>
      <c r="N188" s="39">
        <f t="shared" si="10"/>
        <v>0.23692775868212176</v>
      </c>
      <c r="O188" s="36">
        <f t="shared" si="6"/>
        <v>20</v>
      </c>
      <c r="P188" s="36">
        <f>IF(AND(O188&gt;=Cockpit!$C$4,O188&lt;=Cockpit!$C$4+Cockpit!$C$5-1),O188-Cockpit!$C$4+1,0)</f>
        <v>0</v>
      </c>
      <c r="Q188" s="36" t="str">
        <f>INDEX(Lookup!$B:$B,MATCH(D188,Lookup!$E:$E,0))</f>
        <v>Newcastle</v>
      </c>
      <c r="R188" s="36" t="str">
        <f>INDEX(Lookup!$B:$B,MATCH(E188,Lookup!$E:$E,0))</f>
        <v>Leeds United</v>
      </c>
      <c r="U188" s="35"/>
    </row>
    <row r="189" spans="1:21" x14ac:dyDescent="0.3">
      <c r="A189" s="35">
        <v>44222</v>
      </c>
      <c r="B189">
        <v>2411</v>
      </c>
      <c r="C189" t="s">
        <v>785</v>
      </c>
      <c r="D189" t="s">
        <v>788</v>
      </c>
      <c r="E189" t="s">
        <v>16</v>
      </c>
      <c r="F189">
        <v>52.98</v>
      </c>
      <c r="G189">
        <v>93.77</v>
      </c>
      <c r="H189">
        <v>2.8299999999999999E-2</v>
      </c>
      <c r="I189">
        <v>0.88160000000000005</v>
      </c>
      <c r="J189">
        <v>9.0200000000000002E-2</v>
      </c>
      <c r="K189">
        <v>0.41</v>
      </c>
      <c r="L189">
        <v>3.01</v>
      </c>
      <c r="M189" s="39">
        <f t="shared" si="9"/>
        <v>0.6636502501363194</v>
      </c>
      <c r="N189" s="39">
        <f t="shared" si="10"/>
        <v>4.9291678760462171E-2</v>
      </c>
      <c r="O189" s="36">
        <f t="shared" si="6"/>
        <v>20</v>
      </c>
      <c r="P189" s="36">
        <f>IF(AND(O189&gt;=Cockpit!$C$4,O189&lt;=Cockpit!$C$4+Cockpit!$C$5-1),O189-Cockpit!$C$4+1,0)</f>
        <v>0</v>
      </c>
      <c r="Q189" s="36" t="str">
        <f>INDEX(Lookup!$B:$B,MATCH(D189,Lookup!$E:$E,0))</f>
        <v>West Bromwich</v>
      </c>
      <c r="R189" s="36" t="str">
        <f>INDEX(Lookup!$B:$B,MATCH(E189,Lookup!$E:$E,0))</f>
        <v>Manchester City</v>
      </c>
      <c r="U189" s="35"/>
    </row>
    <row r="190" spans="1:21" x14ac:dyDescent="0.3">
      <c r="A190" s="35">
        <v>44222</v>
      </c>
      <c r="B190">
        <v>2411</v>
      </c>
      <c r="C190" t="s">
        <v>785</v>
      </c>
      <c r="D190" t="s">
        <v>7</v>
      </c>
      <c r="E190" t="s">
        <v>1</v>
      </c>
      <c r="F190">
        <v>73.91</v>
      </c>
      <c r="G190">
        <v>81.34</v>
      </c>
      <c r="H190">
        <v>0.32090000000000002</v>
      </c>
      <c r="I190">
        <v>0.39900000000000002</v>
      </c>
      <c r="J190">
        <v>0.28010000000000002</v>
      </c>
      <c r="K190">
        <v>1.1399999999999999</v>
      </c>
      <c r="L190">
        <v>1.3</v>
      </c>
      <c r="M190" s="39">
        <f t="shared" si="9"/>
        <v>0.31981902181630395</v>
      </c>
      <c r="N190" s="39">
        <f t="shared" si="10"/>
        <v>0.27253179303401259</v>
      </c>
      <c r="O190" s="36">
        <f t="shared" si="6"/>
        <v>20</v>
      </c>
      <c r="P190" s="36">
        <f>IF(AND(O190&gt;=Cockpit!$C$4,O190&lt;=Cockpit!$C$4+Cockpit!$C$5-1),O190-Cockpit!$C$4+1,0)</f>
        <v>0</v>
      </c>
      <c r="Q190" s="36" t="str">
        <f>INDEX(Lookup!$B:$B,MATCH(D190,Lookup!$E:$E,0))</f>
        <v>Southampton</v>
      </c>
      <c r="R190" s="36" t="str">
        <f>INDEX(Lookup!$B:$B,MATCH(E190,Lookup!$E:$E,0))</f>
        <v>Arsenal</v>
      </c>
      <c r="U190" s="35"/>
    </row>
    <row r="191" spans="1:21" x14ac:dyDescent="0.3">
      <c r="A191" s="35">
        <v>44223</v>
      </c>
      <c r="B191">
        <v>2411</v>
      </c>
      <c r="C191" t="s">
        <v>785</v>
      </c>
      <c r="D191" t="s">
        <v>3</v>
      </c>
      <c r="E191" t="s">
        <v>46</v>
      </c>
      <c r="F191">
        <v>85.67</v>
      </c>
      <c r="G191">
        <v>71.69</v>
      </c>
      <c r="H191">
        <v>0.66110000000000002</v>
      </c>
      <c r="I191">
        <v>0.12809999999999999</v>
      </c>
      <c r="J191">
        <v>0.21079999999999999</v>
      </c>
      <c r="K191">
        <v>1.96</v>
      </c>
      <c r="L191">
        <v>0.73</v>
      </c>
      <c r="M191" s="39">
        <f t="shared" si="9"/>
        <v>0.140858420921045</v>
      </c>
      <c r="N191" s="39">
        <f t="shared" si="10"/>
        <v>0.48190899009020244</v>
      </c>
      <c r="O191" s="36">
        <f t="shared" si="6"/>
        <v>20</v>
      </c>
      <c r="P191" s="36">
        <f>IF(AND(O191&gt;=Cockpit!$C$4,O191&lt;=Cockpit!$C$4+Cockpit!$C$5-1),O191-Cockpit!$C$4+1,0)</f>
        <v>0</v>
      </c>
      <c r="Q191" s="36" t="str">
        <f>INDEX(Lookup!$B:$B,MATCH(D191,Lookup!$E:$E,0))</f>
        <v>Chelsea</v>
      </c>
      <c r="R191" s="36" t="str">
        <f>INDEX(Lookup!$B:$B,MATCH(E191,Lookup!$E:$E,0))</f>
        <v>Wolverhampton</v>
      </c>
      <c r="U191" s="35"/>
    </row>
    <row r="192" spans="1:21" x14ac:dyDescent="0.3">
      <c r="A192" s="35">
        <v>44223</v>
      </c>
      <c r="B192">
        <v>2411</v>
      </c>
      <c r="C192" t="s">
        <v>785</v>
      </c>
      <c r="D192" t="s">
        <v>11</v>
      </c>
      <c r="E192" t="s">
        <v>9</v>
      </c>
      <c r="F192">
        <v>67.42</v>
      </c>
      <c r="G192">
        <v>78.41</v>
      </c>
      <c r="H192">
        <v>0.26300000000000001</v>
      </c>
      <c r="I192">
        <v>0.46660000000000001</v>
      </c>
      <c r="J192">
        <v>0.27039999999999997</v>
      </c>
      <c r="K192">
        <v>1.02</v>
      </c>
      <c r="L192">
        <v>1.46</v>
      </c>
      <c r="M192" s="39">
        <f t="shared" si="9"/>
        <v>0.3605949401730783</v>
      </c>
      <c r="N192" s="39">
        <f t="shared" si="10"/>
        <v>0.23223627472975883</v>
      </c>
      <c r="O192" s="36">
        <f t="shared" si="6"/>
        <v>20</v>
      </c>
      <c r="P192" s="36">
        <f>IF(AND(O192&gt;=Cockpit!$C$4,O192&lt;=Cockpit!$C$4+Cockpit!$C$5-1),O192-Cockpit!$C$4+1,0)</f>
        <v>0</v>
      </c>
      <c r="Q192" s="36" t="str">
        <f>INDEX(Lookup!$B:$B,MATCH(D192,Lookup!$E:$E,0))</f>
        <v>Burnley</v>
      </c>
      <c r="R192" s="36" t="str">
        <f>INDEX(Lookup!$B:$B,MATCH(E192,Lookup!$E:$E,0))</f>
        <v>Aston Villa</v>
      </c>
      <c r="U192" s="35"/>
    </row>
    <row r="193" spans="1:21" x14ac:dyDescent="0.3">
      <c r="A193" s="35">
        <v>44223</v>
      </c>
      <c r="B193">
        <v>2411</v>
      </c>
      <c r="C193" t="s">
        <v>785</v>
      </c>
      <c r="D193" t="s">
        <v>786</v>
      </c>
      <c r="E193" t="s">
        <v>539</v>
      </c>
      <c r="F193">
        <v>73.849999999999994</v>
      </c>
      <c r="G193">
        <v>65.489999999999995</v>
      </c>
      <c r="H193">
        <v>0.48880000000000001</v>
      </c>
      <c r="I193">
        <v>0.23980000000000001</v>
      </c>
      <c r="J193">
        <v>0.27139999999999997</v>
      </c>
      <c r="K193">
        <v>1.46</v>
      </c>
      <c r="L193">
        <v>0.94</v>
      </c>
      <c r="M193" s="39">
        <f t="shared" si="9"/>
        <v>0.23223627472975883</v>
      </c>
      <c r="N193" s="39">
        <f t="shared" si="10"/>
        <v>0.39062783535852114</v>
      </c>
      <c r="O193" s="36">
        <f t="shared" si="6"/>
        <v>20</v>
      </c>
      <c r="P193" s="36">
        <f>IF(AND(O193&gt;=Cockpit!$C$4,O193&lt;=Cockpit!$C$4+Cockpit!$C$5-1),O193-Cockpit!$C$4+1,0)</f>
        <v>0</v>
      </c>
      <c r="Q193" s="36" t="str">
        <f>INDEX(Lookup!$B:$B,MATCH(D193,Lookup!$E:$E,0))</f>
        <v>Brighton and Hove</v>
      </c>
      <c r="R193" s="36" t="str">
        <f>INDEX(Lookup!$B:$B,MATCH(E193,Lookup!$E:$E,0))</f>
        <v>Fulham</v>
      </c>
      <c r="U193" s="35"/>
    </row>
    <row r="194" spans="1:21" x14ac:dyDescent="0.3">
      <c r="A194" s="35">
        <v>44223</v>
      </c>
      <c r="B194">
        <v>2411</v>
      </c>
      <c r="C194" t="s">
        <v>785</v>
      </c>
      <c r="D194" t="s">
        <v>28</v>
      </c>
      <c r="E194" t="s">
        <v>27</v>
      </c>
      <c r="F194">
        <v>74.78</v>
      </c>
      <c r="G194">
        <v>80.87</v>
      </c>
      <c r="H194">
        <v>0.32129999999999997</v>
      </c>
      <c r="I194">
        <v>0.41149999999999998</v>
      </c>
      <c r="J194">
        <v>0.26719999999999999</v>
      </c>
      <c r="K194">
        <v>1.22</v>
      </c>
      <c r="L194">
        <v>1.41</v>
      </c>
      <c r="M194" s="39">
        <f t="shared" si="9"/>
        <v>0.29523016692401421</v>
      </c>
      <c r="N194" s="39">
        <f t="shared" si="10"/>
        <v>0.24414328315343711</v>
      </c>
      <c r="O194" s="36">
        <f t="shared" ref="O194:O257" si="11">IF(A194&gt;A193+1,O193+1,O193)</f>
        <v>20</v>
      </c>
      <c r="P194" s="36">
        <f>IF(AND(O194&gt;=Cockpit!$C$4,O194&lt;=Cockpit!$C$4+Cockpit!$C$5-1),O194-Cockpit!$C$4+1,0)</f>
        <v>0</v>
      </c>
      <c r="Q194" s="36" t="str">
        <f>INDEX(Lookup!$B:$B,MATCH(D194,Lookup!$E:$E,0))</f>
        <v>Everton</v>
      </c>
      <c r="R194" s="36" t="str">
        <f>INDEX(Lookup!$B:$B,MATCH(E194,Lookup!$E:$E,0))</f>
        <v>Leicester City</v>
      </c>
      <c r="U194" s="35"/>
    </row>
    <row r="195" spans="1:21" x14ac:dyDescent="0.3">
      <c r="A195" s="35">
        <v>44223</v>
      </c>
      <c r="B195">
        <v>2411</v>
      </c>
      <c r="C195" t="s">
        <v>785</v>
      </c>
      <c r="D195" t="s">
        <v>31</v>
      </c>
      <c r="E195" t="s">
        <v>18</v>
      </c>
      <c r="F195">
        <v>85.07</v>
      </c>
      <c r="G195">
        <v>63.11</v>
      </c>
      <c r="H195">
        <v>0.74809999999999999</v>
      </c>
      <c r="I195">
        <v>7.9600000000000004E-2</v>
      </c>
      <c r="J195">
        <v>0.17230000000000001</v>
      </c>
      <c r="K195">
        <v>2.2200000000000002</v>
      </c>
      <c r="L195">
        <v>0.56999999999999995</v>
      </c>
      <c r="M195" s="39">
        <f t="shared" si="9"/>
        <v>0.10860910882495796</v>
      </c>
      <c r="N195" s="39">
        <f t="shared" si="10"/>
        <v>0.56552543869953709</v>
      </c>
      <c r="O195" s="36">
        <f t="shared" si="11"/>
        <v>20</v>
      </c>
      <c r="P195" s="36">
        <f>IF(AND(O195&gt;=Cockpit!$C$4,O195&lt;=Cockpit!$C$4+Cockpit!$C$5-1),O195-Cockpit!$C$4+1,0)</f>
        <v>0</v>
      </c>
      <c r="Q195" s="36" t="str">
        <f>INDEX(Lookup!$B:$B,MATCH(D195,Lookup!$E:$E,0))</f>
        <v>Manchester United</v>
      </c>
      <c r="R195" s="36" t="str">
        <f>INDEX(Lookup!$B:$B,MATCH(E195,Lookup!$E:$E,0))</f>
        <v>Sheffield United</v>
      </c>
      <c r="U195" s="35"/>
    </row>
    <row r="196" spans="1:21" x14ac:dyDescent="0.3">
      <c r="A196" s="35">
        <v>44224</v>
      </c>
      <c r="B196">
        <v>2411</v>
      </c>
      <c r="C196" t="s">
        <v>785</v>
      </c>
      <c r="D196" t="s">
        <v>787</v>
      </c>
      <c r="E196" t="s">
        <v>20</v>
      </c>
      <c r="F196">
        <v>81.7</v>
      </c>
      <c r="G196">
        <v>88.42</v>
      </c>
      <c r="H196">
        <v>0.33300000000000002</v>
      </c>
      <c r="I196">
        <v>0.42209999999999998</v>
      </c>
      <c r="J196">
        <v>0.24490000000000001</v>
      </c>
      <c r="K196">
        <v>1.43</v>
      </c>
      <c r="L196">
        <v>1.64</v>
      </c>
      <c r="M196" s="39">
        <f t="shared" si="9"/>
        <v>0.23930892224375455</v>
      </c>
      <c r="N196" s="39">
        <f t="shared" si="10"/>
        <v>0.19398004229089191</v>
      </c>
      <c r="O196" s="36">
        <f t="shared" si="11"/>
        <v>20</v>
      </c>
      <c r="P196" s="36">
        <f>IF(AND(O196&gt;=Cockpit!$C$4,O196&lt;=Cockpit!$C$4+Cockpit!$C$5-1),O196-Cockpit!$C$4+1,0)</f>
        <v>0</v>
      </c>
      <c r="Q196" s="36" t="str">
        <f>INDEX(Lookup!$B:$B,MATCH(D196,Lookup!$E:$E,0))</f>
        <v>Tottenham</v>
      </c>
      <c r="R196" s="36" t="str">
        <f>INDEX(Lookup!$B:$B,MATCH(E196,Lookup!$E:$E,0))</f>
        <v>Liverpool</v>
      </c>
      <c r="U196" s="35"/>
    </row>
    <row r="197" spans="1:21" x14ac:dyDescent="0.3">
      <c r="A197" s="35">
        <v>44226</v>
      </c>
      <c r="B197">
        <v>2411</v>
      </c>
      <c r="C197" t="s">
        <v>785</v>
      </c>
      <c r="D197" t="s">
        <v>28</v>
      </c>
      <c r="E197" t="s">
        <v>13</v>
      </c>
      <c r="F197">
        <v>74.739999999999995</v>
      </c>
      <c r="G197">
        <v>60.48</v>
      </c>
      <c r="H197">
        <v>0.56799999999999995</v>
      </c>
      <c r="I197">
        <v>0.17910000000000001</v>
      </c>
      <c r="J197">
        <v>0.25280000000000002</v>
      </c>
      <c r="K197">
        <v>1.63</v>
      </c>
      <c r="L197">
        <v>0.79</v>
      </c>
      <c r="M197" s="39">
        <f t="shared" si="9"/>
        <v>0.19592957412690937</v>
      </c>
      <c r="N197" s="39">
        <f t="shared" si="10"/>
        <v>0.45384479528235583</v>
      </c>
      <c r="O197" s="36">
        <f t="shared" si="11"/>
        <v>21</v>
      </c>
      <c r="P197" s="36">
        <f>IF(AND(O197&gt;=Cockpit!$C$4,O197&lt;=Cockpit!$C$4+Cockpit!$C$5-1),O197-Cockpit!$C$4+1,0)</f>
        <v>0</v>
      </c>
      <c r="Q197" s="36" t="str">
        <f>INDEX(Lookup!$B:$B,MATCH(D197,Lookup!$E:$E,0))</f>
        <v>Everton</v>
      </c>
      <c r="R197" s="36" t="str">
        <f>INDEX(Lookup!$B:$B,MATCH(E197,Lookup!$E:$E,0))</f>
        <v>Newcastle</v>
      </c>
      <c r="U197" s="35"/>
    </row>
    <row r="198" spans="1:21" x14ac:dyDescent="0.3">
      <c r="A198" s="35">
        <v>44226</v>
      </c>
      <c r="B198">
        <v>2411</v>
      </c>
      <c r="C198" t="s">
        <v>785</v>
      </c>
      <c r="D198" t="s">
        <v>19</v>
      </c>
      <c r="E198" t="s">
        <v>46</v>
      </c>
      <c r="F198">
        <v>65.739999999999995</v>
      </c>
      <c r="G198">
        <v>72.44</v>
      </c>
      <c r="H198">
        <v>0.36349999999999999</v>
      </c>
      <c r="I198">
        <v>0.3498</v>
      </c>
      <c r="J198">
        <v>0.28670000000000001</v>
      </c>
      <c r="K198">
        <v>1.19</v>
      </c>
      <c r="L198">
        <v>1.1599999999999999</v>
      </c>
      <c r="M198" s="39">
        <f t="shared" si="9"/>
        <v>0.30422126406670408</v>
      </c>
      <c r="N198" s="39">
        <f t="shared" si="10"/>
        <v>0.31348618088260533</v>
      </c>
      <c r="O198" s="36">
        <f t="shared" si="11"/>
        <v>21</v>
      </c>
      <c r="P198" s="36">
        <f>IF(AND(O198&gt;=Cockpit!$C$4,O198&lt;=Cockpit!$C$4+Cockpit!$C$5-1),O198-Cockpit!$C$4+1,0)</f>
        <v>0</v>
      </c>
      <c r="Q198" s="36" t="str">
        <f>INDEX(Lookup!$B:$B,MATCH(D198,Lookup!$E:$E,0))</f>
        <v>Crystal Palace</v>
      </c>
      <c r="R198" s="36" t="str">
        <f>INDEX(Lookup!$B:$B,MATCH(E198,Lookup!$E:$E,0))</f>
        <v>Wolverhampton</v>
      </c>
      <c r="U198" s="35"/>
    </row>
    <row r="199" spans="1:21" x14ac:dyDescent="0.3">
      <c r="A199" s="35">
        <v>44226</v>
      </c>
      <c r="B199">
        <v>2411</v>
      </c>
      <c r="C199" t="s">
        <v>785</v>
      </c>
      <c r="D199" t="s">
        <v>16</v>
      </c>
      <c r="E199" t="s">
        <v>18</v>
      </c>
      <c r="F199">
        <v>93.83</v>
      </c>
      <c r="G199">
        <v>64.36</v>
      </c>
      <c r="H199">
        <v>0.89580000000000004</v>
      </c>
      <c r="I199">
        <v>1.5100000000000001E-2</v>
      </c>
      <c r="J199">
        <v>8.9099999999999999E-2</v>
      </c>
      <c r="K199">
        <v>2.74</v>
      </c>
      <c r="L199">
        <v>0.2</v>
      </c>
      <c r="M199" s="39">
        <f t="shared" si="9"/>
        <v>6.457034689316847E-2</v>
      </c>
      <c r="N199" s="39">
        <f t="shared" si="10"/>
        <v>0.81873075307798182</v>
      </c>
      <c r="O199" s="36">
        <f t="shared" si="11"/>
        <v>21</v>
      </c>
      <c r="P199" s="36">
        <f>IF(AND(O199&gt;=Cockpit!$C$4,O199&lt;=Cockpit!$C$4+Cockpit!$C$5-1),O199-Cockpit!$C$4+1,0)</f>
        <v>0</v>
      </c>
      <c r="Q199" s="36" t="str">
        <f>INDEX(Lookup!$B:$B,MATCH(D199,Lookup!$E:$E,0))</f>
        <v>Manchester City</v>
      </c>
      <c r="R199" s="36" t="str">
        <f>INDEX(Lookup!$B:$B,MATCH(E199,Lookup!$E:$E,0))</f>
        <v>Sheffield United</v>
      </c>
      <c r="U199" s="35"/>
    </row>
    <row r="200" spans="1:21" x14ac:dyDescent="0.3">
      <c r="A200" s="35">
        <v>44226</v>
      </c>
      <c r="B200">
        <v>2411</v>
      </c>
      <c r="C200" t="s">
        <v>785</v>
      </c>
      <c r="D200" t="s">
        <v>788</v>
      </c>
      <c r="E200" t="s">
        <v>539</v>
      </c>
      <c r="F200">
        <v>52.33</v>
      </c>
      <c r="G200">
        <v>64.83</v>
      </c>
      <c r="H200">
        <v>0.27839999999999998</v>
      </c>
      <c r="I200">
        <v>0.44419999999999998</v>
      </c>
      <c r="J200">
        <v>0.27739999999999998</v>
      </c>
      <c r="K200">
        <v>1.03</v>
      </c>
      <c r="L200">
        <v>1.38</v>
      </c>
      <c r="M200" s="39">
        <f t="shared" si="9"/>
        <v>0.35700696056914738</v>
      </c>
      <c r="N200" s="39">
        <f t="shared" si="10"/>
        <v>0.25157855305975652</v>
      </c>
      <c r="O200" s="36">
        <f t="shared" si="11"/>
        <v>21</v>
      </c>
      <c r="P200" s="36">
        <f>IF(AND(O200&gt;=Cockpit!$C$4,O200&lt;=Cockpit!$C$4+Cockpit!$C$5-1),O200-Cockpit!$C$4+1,0)</f>
        <v>0</v>
      </c>
      <c r="Q200" s="36" t="str">
        <f>INDEX(Lookup!$B:$B,MATCH(D200,Lookup!$E:$E,0))</f>
        <v>West Bromwich</v>
      </c>
      <c r="R200" s="36" t="str">
        <f>INDEX(Lookup!$B:$B,MATCH(E200,Lookup!$E:$E,0))</f>
        <v>Fulham</v>
      </c>
      <c r="U200" s="35"/>
    </row>
    <row r="201" spans="1:21" x14ac:dyDescent="0.3">
      <c r="A201" s="35">
        <v>44226</v>
      </c>
      <c r="B201">
        <v>2411</v>
      </c>
      <c r="C201" t="s">
        <v>785</v>
      </c>
      <c r="D201" t="s">
        <v>1</v>
      </c>
      <c r="E201" t="s">
        <v>31</v>
      </c>
      <c r="F201">
        <v>81.760000000000005</v>
      </c>
      <c r="G201">
        <v>84.2</v>
      </c>
      <c r="H201">
        <v>0.36259999999999998</v>
      </c>
      <c r="I201">
        <v>0.38290000000000002</v>
      </c>
      <c r="J201">
        <v>0.2545</v>
      </c>
      <c r="K201">
        <v>1.42</v>
      </c>
      <c r="L201">
        <v>1.47</v>
      </c>
      <c r="M201" s="39">
        <f t="shared" si="9"/>
        <v>0.24171401689703645</v>
      </c>
      <c r="N201" s="39">
        <f t="shared" si="10"/>
        <v>0.22992548518672384</v>
      </c>
      <c r="O201" s="36">
        <f t="shared" si="11"/>
        <v>21</v>
      </c>
      <c r="P201" s="36">
        <f>IF(AND(O201&gt;=Cockpit!$C$4,O201&lt;=Cockpit!$C$4+Cockpit!$C$5-1),O201-Cockpit!$C$4+1,0)</f>
        <v>0</v>
      </c>
      <c r="Q201" s="36" t="str">
        <f>INDEX(Lookup!$B:$B,MATCH(D201,Lookup!$E:$E,0))</f>
        <v>Arsenal</v>
      </c>
      <c r="R201" s="36" t="str">
        <f>INDEX(Lookup!$B:$B,MATCH(E201,Lookup!$E:$E,0))</f>
        <v>Manchester United</v>
      </c>
      <c r="U201" s="35"/>
    </row>
    <row r="202" spans="1:21" x14ac:dyDescent="0.3">
      <c r="A202" s="35">
        <v>44226</v>
      </c>
      <c r="B202">
        <v>2411</v>
      </c>
      <c r="C202" t="s">
        <v>785</v>
      </c>
      <c r="D202" t="s">
        <v>7</v>
      </c>
      <c r="E202" t="s">
        <v>9</v>
      </c>
      <c r="F202">
        <v>73.099999999999994</v>
      </c>
      <c r="G202">
        <v>78.209999999999994</v>
      </c>
      <c r="H202">
        <v>0.3256</v>
      </c>
      <c r="I202">
        <v>0.41039999999999999</v>
      </c>
      <c r="J202">
        <v>0.26400000000000001</v>
      </c>
      <c r="K202">
        <v>1.25</v>
      </c>
      <c r="L202">
        <v>1.44</v>
      </c>
      <c r="M202" s="39">
        <f t="shared" si="9"/>
        <v>0.28650479686019009</v>
      </c>
      <c r="N202" s="39">
        <f t="shared" si="10"/>
        <v>0.23692775868212176</v>
      </c>
      <c r="O202" s="36">
        <f t="shared" si="11"/>
        <v>21</v>
      </c>
      <c r="P202" s="36">
        <f>IF(AND(O202&gt;=Cockpit!$C$4,O202&lt;=Cockpit!$C$4+Cockpit!$C$5-1),O202-Cockpit!$C$4+1,0)</f>
        <v>0</v>
      </c>
      <c r="Q202" s="36" t="str">
        <f>INDEX(Lookup!$B:$B,MATCH(D202,Lookup!$E:$E,0))</f>
        <v>Southampton</v>
      </c>
      <c r="R202" s="36" t="str">
        <f>INDEX(Lookup!$B:$B,MATCH(E202,Lookup!$E:$E,0))</f>
        <v>Aston Villa</v>
      </c>
      <c r="U202" s="35"/>
    </row>
    <row r="203" spans="1:21" x14ac:dyDescent="0.3">
      <c r="A203" s="35">
        <v>44227</v>
      </c>
      <c r="B203">
        <v>2411</v>
      </c>
      <c r="C203" t="s">
        <v>785</v>
      </c>
      <c r="D203" t="s">
        <v>3</v>
      </c>
      <c r="E203" t="s">
        <v>11</v>
      </c>
      <c r="F203">
        <v>85.58</v>
      </c>
      <c r="G203">
        <v>67.17</v>
      </c>
      <c r="H203">
        <v>0.68659999999999999</v>
      </c>
      <c r="I203">
        <v>0.1037</v>
      </c>
      <c r="J203">
        <v>0.2097</v>
      </c>
      <c r="K203">
        <v>1.91</v>
      </c>
      <c r="L203">
        <v>0.57999999999999996</v>
      </c>
      <c r="M203" s="39">
        <f t="shared" si="9"/>
        <v>0.14808038659546247</v>
      </c>
      <c r="N203" s="39">
        <f t="shared" si="10"/>
        <v>0.55989836656540204</v>
      </c>
      <c r="O203" s="36">
        <f t="shared" si="11"/>
        <v>21</v>
      </c>
      <c r="P203" s="36">
        <f>IF(AND(O203&gt;=Cockpit!$C$4,O203&lt;=Cockpit!$C$4+Cockpit!$C$5-1),O203-Cockpit!$C$4+1,0)</f>
        <v>0</v>
      </c>
      <c r="Q203" s="36" t="str">
        <f>INDEX(Lookup!$B:$B,MATCH(D203,Lookup!$E:$E,0))</f>
        <v>Chelsea</v>
      </c>
      <c r="R203" s="36" t="str">
        <f>INDEX(Lookup!$B:$B,MATCH(E203,Lookup!$E:$E,0))</f>
        <v>Burnley</v>
      </c>
      <c r="U203" s="35"/>
    </row>
    <row r="204" spans="1:21" x14ac:dyDescent="0.3">
      <c r="A204" s="35">
        <v>44227</v>
      </c>
      <c r="B204">
        <v>2411</v>
      </c>
      <c r="C204" t="s">
        <v>785</v>
      </c>
      <c r="D204" t="s">
        <v>27</v>
      </c>
      <c r="E204" t="s">
        <v>648</v>
      </c>
      <c r="F204">
        <v>81.17</v>
      </c>
      <c r="G204">
        <v>67.459999999999994</v>
      </c>
      <c r="H204">
        <v>0.63639999999999997</v>
      </c>
      <c r="I204">
        <v>0.1573</v>
      </c>
      <c r="J204">
        <v>0.20630000000000001</v>
      </c>
      <c r="K204">
        <v>2.1</v>
      </c>
      <c r="L204">
        <v>0.94</v>
      </c>
      <c r="M204" s="39">
        <f t="shared" si="9"/>
        <v>0.12245642825298191</v>
      </c>
      <c r="N204" s="39">
        <f t="shared" si="10"/>
        <v>0.39062783535852114</v>
      </c>
      <c r="O204" s="36">
        <f t="shared" si="11"/>
        <v>21</v>
      </c>
      <c r="P204" s="36">
        <f>IF(AND(O204&gt;=Cockpit!$C$4,O204&lt;=Cockpit!$C$4+Cockpit!$C$5-1),O204-Cockpit!$C$4+1,0)</f>
        <v>0</v>
      </c>
      <c r="Q204" s="36" t="str">
        <f>INDEX(Lookup!$B:$B,MATCH(D204,Lookup!$E:$E,0))</f>
        <v>Leicester City</v>
      </c>
      <c r="R204" s="36" t="str">
        <f>INDEX(Lookup!$B:$B,MATCH(E204,Lookup!$E:$E,0))</f>
        <v>Leeds United</v>
      </c>
      <c r="U204" s="35"/>
    </row>
    <row r="205" spans="1:21" x14ac:dyDescent="0.3">
      <c r="A205" s="35">
        <v>44227</v>
      </c>
      <c r="B205">
        <v>2411</v>
      </c>
      <c r="C205" t="s">
        <v>785</v>
      </c>
      <c r="D205" t="s">
        <v>789</v>
      </c>
      <c r="E205" t="s">
        <v>20</v>
      </c>
      <c r="F205">
        <v>76.06</v>
      </c>
      <c r="G205">
        <v>89.56</v>
      </c>
      <c r="H205">
        <v>0.2399</v>
      </c>
      <c r="I205">
        <v>0.52590000000000003</v>
      </c>
      <c r="J205">
        <v>0.23419999999999999</v>
      </c>
      <c r="K205">
        <v>1.17</v>
      </c>
      <c r="L205">
        <v>1.84</v>
      </c>
      <c r="M205" s="39">
        <f t="shared" si="9"/>
        <v>0.31036694126548503</v>
      </c>
      <c r="N205" s="39">
        <f t="shared" si="10"/>
        <v>0.15881742610692068</v>
      </c>
      <c r="O205" s="36">
        <f t="shared" si="11"/>
        <v>21</v>
      </c>
      <c r="P205" s="36">
        <f>IF(AND(O205&gt;=Cockpit!$C$4,O205&lt;=Cockpit!$C$4+Cockpit!$C$5-1),O205-Cockpit!$C$4+1,0)</f>
        <v>0</v>
      </c>
      <c r="Q205" s="36" t="str">
        <f>INDEX(Lookup!$B:$B,MATCH(D205,Lookup!$E:$E,0))</f>
        <v>West Ham</v>
      </c>
      <c r="R205" s="36" t="str">
        <f>INDEX(Lookup!$B:$B,MATCH(E205,Lookup!$E:$E,0))</f>
        <v>Liverpool</v>
      </c>
      <c r="U205" s="35"/>
    </row>
    <row r="206" spans="1:21" x14ac:dyDescent="0.3">
      <c r="A206" s="35">
        <v>44227</v>
      </c>
      <c r="B206">
        <v>2411</v>
      </c>
      <c r="C206" t="s">
        <v>785</v>
      </c>
      <c r="D206" t="s">
        <v>786</v>
      </c>
      <c r="E206" t="s">
        <v>787</v>
      </c>
      <c r="F206">
        <v>74.69</v>
      </c>
      <c r="G206">
        <v>80.180000000000007</v>
      </c>
      <c r="H206">
        <v>0.31219999999999998</v>
      </c>
      <c r="I206">
        <v>0.42530000000000001</v>
      </c>
      <c r="J206">
        <v>0.26250000000000001</v>
      </c>
      <c r="K206">
        <v>1.23</v>
      </c>
      <c r="L206">
        <v>1.48</v>
      </c>
      <c r="M206" s="39">
        <f t="shared" si="9"/>
        <v>0.29229257768085942</v>
      </c>
      <c r="N206" s="39">
        <f t="shared" si="10"/>
        <v>0.22763768838381274</v>
      </c>
      <c r="O206" s="36">
        <f t="shared" si="11"/>
        <v>21</v>
      </c>
      <c r="P206" s="36">
        <f>IF(AND(O206&gt;=Cockpit!$C$4,O206&lt;=Cockpit!$C$4+Cockpit!$C$5-1),O206-Cockpit!$C$4+1,0)</f>
        <v>0</v>
      </c>
      <c r="Q206" s="36" t="str">
        <f>INDEX(Lookup!$B:$B,MATCH(D206,Lookup!$E:$E,0))</f>
        <v>Brighton and Hove</v>
      </c>
      <c r="R206" s="36" t="str">
        <f>INDEX(Lookup!$B:$B,MATCH(E206,Lookup!$E:$E,0))</f>
        <v>Tottenham</v>
      </c>
      <c r="U206" s="35"/>
    </row>
    <row r="207" spans="1:21" x14ac:dyDescent="0.3">
      <c r="A207" s="35">
        <v>44229</v>
      </c>
      <c r="B207">
        <v>2411</v>
      </c>
      <c r="C207" t="s">
        <v>785</v>
      </c>
      <c r="D207" t="s">
        <v>46</v>
      </c>
      <c r="E207" t="s">
        <v>1</v>
      </c>
      <c r="F207">
        <v>71.989999999999995</v>
      </c>
      <c r="G207">
        <v>81.22</v>
      </c>
      <c r="H207">
        <v>0.28949999999999998</v>
      </c>
      <c r="I207">
        <v>0.43149999999999999</v>
      </c>
      <c r="J207">
        <v>0.27900000000000003</v>
      </c>
      <c r="K207">
        <v>1.06</v>
      </c>
      <c r="L207">
        <v>1.35</v>
      </c>
      <c r="M207" s="39">
        <f t="shared" si="9"/>
        <v>0.3464558103300574</v>
      </c>
      <c r="N207" s="39">
        <f t="shared" si="10"/>
        <v>0.25924026064589151</v>
      </c>
      <c r="O207" s="36">
        <f t="shared" si="11"/>
        <v>22</v>
      </c>
      <c r="P207" s="36">
        <f>IF(AND(O207&gt;=Cockpit!$C$4,O207&lt;=Cockpit!$C$4+Cockpit!$C$5-1),O207-Cockpit!$C$4+1,0)</f>
        <v>0</v>
      </c>
      <c r="Q207" s="36" t="str">
        <f>INDEX(Lookup!$B:$B,MATCH(D207,Lookup!$E:$E,0))</f>
        <v>Wolverhampton</v>
      </c>
      <c r="R207" s="36" t="str">
        <f>INDEX(Lookup!$B:$B,MATCH(E207,Lookup!$E:$E,0))</f>
        <v>Arsenal</v>
      </c>
      <c r="U207" s="35"/>
    </row>
    <row r="208" spans="1:21" x14ac:dyDescent="0.3">
      <c r="A208" s="35">
        <v>44229</v>
      </c>
      <c r="B208">
        <v>2411</v>
      </c>
      <c r="C208" t="s">
        <v>785</v>
      </c>
      <c r="D208" t="s">
        <v>18</v>
      </c>
      <c r="E208" t="s">
        <v>788</v>
      </c>
      <c r="F208">
        <v>65.23</v>
      </c>
      <c r="G208">
        <v>52.2</v>
      </c>
      <c r="H208">
        <v>0.53690000000000004</v>
      </c>
      <c r="I208">
        <v>0.1971</v>
      </c>
      <c r="J208">
        <v>0.26600000000000001</v>
      </c>
      <c r="K208">
        <v>1.52</v>
      </c>
      <c r="L208">
        <v>0.81</v>
      </c>
      <c r="M208" s="39">
        <f t="shared" si="9"/>
        <v>0.21871188695221475</v>
      </c>
      <c r="N208" s="39">
        <f t="shared" si="10"/>
        <v>0.44485806622294111</v>
      </c>
      <c r="O208" s="36">
        <f t="shared" si="11"/>
        <v>22</v>
      </c>
      <c r="P208" s="36">
        <f>IF(AND(O208&gt;=Cockpit!$C$4,O208&lt;=Cockpit!$C$4+Cockpit!$C$5-1),O208-Cockpit!$C$4+1,0)</f>
        <v>0</v>
      </c>
      <c r="Q208" s="36" t="str">
        <f>INDEX(Lookup!$B:$B,MATCH(D208,Lookup!$E:$E,0))</f>
        <v>Sheffield United</v>
      </c>
      <c r="R208" s="36" t="str">
        <f>INDEX(Lookup!$B:$B,MATCH(E208,Lookup!$E:$E,0))</f>
        <v>West Bromwich</v>
      </c>
      <c r="U208" s="35"/>
    </row>
    <row r="209" spans="1:21" x14ac:dyDescent="0.3">
      <c r="A209" s="35">
        <v>44229</v>
      </c>
      <c r="B209">
        <v>2411</v>
      </c>
      <c r="C209" t="s">
        <v>785</v>
      </c>
      <c r="D209" t="s">
        <v>13</v>
      </c>
      <c r="E209" t="s">
        <v>19</v>
      </c>
      <c r="F209">
        <v>62.82</v>
      </c>
      <c r="G209">
        <v>66.41</v>
      </c>
      <c r="H209">
        <v>0.4027</v>
      </c>
      <c r="I209">
        <v>0.30959999999999999</v>
      </c>
      <c r="J209">
        <v>0.28770000000000001</v>
      </c>
      <c r="K209">
        <v>1.26</v>
      </c>
      <c r="L209">
        <v>1.06</v>
      </c>
      <c r="M209" s="39">
        <f t="shared" si="9"/>
        <v>0.2836540264997704</v>
      </c>
      <c r="N209" s="39">
        <f t="shared" si="10"/>
        <v>0.3464558103300574</v>
      </c>
      <c r="O209" s="36">
        <f t="shared" si="11"/>
        <v>22</v>
      </c>
      <c r="P209" s="36">
        <f>IF(AND(O209&gt;=Cockpit!$C$4,O209&lt;=Cockpit!$C$4+Cockpit!$C$5-1),O209-Cockpit!$C$4+1,0)</f>
        <v>0</v>
      </c>
      <c r="Q209" s="36" t="str">
        <f>INDEX(Lookup!$B:$B,MATCH(D209,Lookup!$E:$E,0))</f>
        <v>Newcastle</v>
      </c>
      <c r="R209" s="36" t="str">
        <f>INDEX(Lookup!$B:$B,MATCH(E209,Lookup!$E:$E,0))</f>
        <v>Crystal Palace</v>
      </c>
      <c r="U209" s="35"/>
    </row>
    <row r="210" spans="1:21" x14ac:dyDescent="0.3">
      <c r="A210" s="35">
        <v>44229</v>
      </c>
      <c r="B210">
        <v>2411</v>
      </c>
      <c r="C210" t="s">
        <v>785</v>
      </c>
      <c r="D210" t="s">
        <v>31</v>
      </c>
      <c r="E210" t="s">
        <v>7</v>
      </c>
      <c r="F210">
        <v>84.94</v>
      </c>
      <c r="G210">
        <v>73.92</v>
      </c>
      <c r="H210">
        <v>0.63349999999999995</v>
      </c>
      <c r="I210">
        <v>0.14749999999999999</v>
      </c>
      <c r="J210">
        <v>0.219</v>
      </c>
      <c r="K210">
        <v>1.92</v>
      </c>
      <c r="L210">
        <v>0.8</v>
      </c>
      <c r="M210" s="39">
        <f t="shared" si="9"/>
        <v>0.14660696213035015</v>
      </c>
      <c r="N210" s="39">
        <f t="shared" si="10"/>
        <v>0.44932896411722156</v>
      </c>
      <c r="O210" s="36">
        <f t="shared" si="11"/>
        <v>22</v>
      </c>
      <c r="P210" s="36">
        <f>IF(AND(O210&gt;=Cockpit!$C$4,O210&lt;=Cockpit!$C$4+Cockpit!$C$5-1),O210-Cockpit!$C$4+1,0)</f>
        <v>0</v>
      </c>
      <c r="Q210" s="36" t="str">
        <f>INDEX(Lookup!$B:$B,MATCH(D210,Lookup!$E:$E,0))</f>
        <v>Manchester United</v>
      </c>
      <c r="R210" s="36" t="str">
        <f>INDEX(Lookup!$B:$B,MATCH(E210,Lookup!$E:$E,0))</f>
        <v>Southampton</v>
      </c>
      <c r="U210" s="35"/>
    </row>
    <row r="211" spans="1:21" x14ac:dyDescent="0.3">
      <c r="A211" s="35">
        <v>44230</v>
      </c>
      <c r="B211">
        <v>2411</v>
      </c>
      <c r="C211" t="s">
        <v>785</v>
      </c>
      <c r="D211" t="s">
        <v>11</v>
      </c>
      <c r="E211" t="s">
        <v>16</v>
      </c>
      <c r="F211">
        <v>66.73</v>
      </c>
      <c r="G211">
        <v>93.54</v>
      </c>
      <c r="H211">
        <v>0.06</v>
      </c>
      <c r="I211">
        <v>0.78249999999999997</v>
      </c>
      <c r="J211">
        <v>0.1575</v>
      </c>
      <c r="K211">
        <v>0.47</v>
      </c>
      <c r="L211">
        <v>2.2799999999999998</v>
      </c>
      <c r="M211" s="39">
        <f t="shared" si="9"/>
        <v>0.62500226828270078</v>
      </c>
      <c r="N211" s="39">
        <f t="shared" si="10"/>
        <v>0.10228420671553748</v>
      </c>
      <c r="O211" s="36">
        <f t="shared" si="11"/>
        <v>22</v>
      </c>
      <c r="P211" s="36">
        <f>IF(AND(O211&gt;=Cockpit!$C$4,O211&lt;=Cockpit!$C$4+Cockpit!$C$5-1),O211-Cockpit!$C$4+1,0)</f>
        <v>0</v>
      </c>
      <c r="Q211" s="36" t="str">
        <f>INDEX(Lookup!$B:$B,MATCH(D211,Lookup!$E:$E,0))</f>
        <v>Burnley</v>
      </c>
      <c r="R211" s="36" t="str">
        <f>INDEX(Lookup!$B:$B,MATCH(E211,Lookup!$E:$E,0))</f>
        <v>Manchester City</v>
      </c>
      <c r="U211" s="35"/>
    </row>
    <row r="212" spans="1:21" x14ac:dyDescent="0.3">
      <c r="A212" s="35">
        <v>44230</v>
      </c>
      <c r="B212">
        <v>2411</v>
      </c>
      <c r="C212" t="s">
        <v>785</v>
      </c>
      <c r="D212" t="s">
        <v>539</v>
      </c>
      <c r="E212" t="s">
        <v>27</v>
      </c>
      <c r="F212">
        <v>64.650000000000006</v>
      </c>
      <c r="G212">
        <v>80.06</v>
      </c>
      <c r="H212">
        <v>0.23400000000000001</v>
      </c>
      <c r="I212">
        <v>0.50290000000000001</v>
      </c>
      <c r="J212">
        <v>0.2631</v>
      </c>
      <c r="K212">
        <v>0.96</v>
      </c>
      <c r="L212">
        <v>1.54</v>
      </c>
      <c r="M212" s="39">
        <f t="shared" si="9"/>
        <v>0.38289288597511206</v>
      </c>
      <c r="N212" s="39">
        <f t="shared" si="10"/>
        <v>0.21438110142697794</v>
      </c>
      <c r="O212" s="36">
        <f t="shared" si="11"/>
        <v>22</v>
      </c>
      <c r="P212" s="36">
        <f>IF(AND(O212&gt;=Cockpit!$C$4,O212&lt;=Cockpit!$C$4+Cockpit!$C$5-1),O212-Cockpit!$C$4+1,0)</f>
        <v>0</v>
      </c>
      <c r="Q212" s="36" t="str">
        <f>INDEX(Lookup!$B:$B,MATCH(D212,Lookup!$E:$E,0))</f>
        <v>Fulham</v>
      </c>
      <c r="R212" s="36" t="str">
        <f>INDEX(Lookup!$B:$B,MATCH(E212,Lookup!$E:$E,0))</f>
        <v>Leicester City</v>
      </c>
      <c r="U212" s="35"/>
    </row>
    <row r="213" spans="1:21" x14ac:dyDescent="0.3">
      <c r="A213" s="35">
        <v>44230</v>
      </c>
      <c r="B213">
        <v>2411</v>
      </c>
      <c r="C213" t="s">
        <v>785</v>
      </c>
      <c r="D213" t="s">
        <v>648</v>
      </c>
      <c r="E213" t="s">
        <v>28</v>
      </c>
      <c r="F213">
        <v>68.73</v>
      </c>
      <c r="G213">
        <v>72.489999999999995</v>
      </c>
      <c r="H213">
        <v>0.39650000000000002</v>
      </c>
      <c r="I213">
        <v>0.35539999999999999</v>
      </c>
      <c r="J213">
        <v>0.24809999999999999</v>
      </c>
      <c r="K213">
        <v>1.56</v>
      </c>
      <c r="L213">
        <v>1.46</v>
      </c>
      <c r="M213" s="39">
        <f t="shared" si="9"/>
        <v>0.21013607120076472</v>
      </c>
      <c r="N213" s="39">
        <f t="shared" si="10"/>
        <v>0.23223627472975883</v>
      </c>
      <c r="O213" s="36">
        <f t="shared" si="11"/>
        <v>22</v>
      </c>
      <c r="P213" s="36">
        <f>IF(AND(O213&gt;=Cockpit!$C$4,O213&lt;=Cockpit!$C$4+Cockpit!$C$5-1),O213-Cockpit!$C$4+1,0)</f>
        <v>0</v>
      </c>
      <c r="Q213" s="36" t="str">
        <f>INDEX(Lookup!$B:$B,MATCH(D213,Lookup!$E:$E,0))</f>
        <v>Leeds United</v>
      </c>
      <c r="R213" s="36" t="str">
        <f>INDEX(Lookup!$B:$B,MATCH(E213,Lookup!$E:$E,0))</f>
        <v>Everton</v>
      </c>
      <c r="U213" s="35"/>
    </row>
    <row r="214" spans="1:21" x14ac:dyDescent="0.3">
      <c r="A214" s="35">
        <v>44230</v>
      </c>
      <c r="B214">
        <v>2411</v>
      </c>
      <c r="C214" t="s">
        <v>785</v>
      </c>
      <c r="D214" t="s">
        <v>20</v>
      </c>
      <c r="E214" t="s">
        <v>786</v>
      </c>
      <c r="F214">
        <v>90.01</v>
      </c>
      <c r="G214">
        <v>76.14</v>
      </c>
      <c r="H214">
        <v>0.67130000000000001</v>
      </c>
      <c r="I214">
        <v>0.12820000000000001</v>
      </c>
      <c r="J214">
        <v>0.20050000000000001</v>
      </c>
      <c r="K214">
        <v>2.08</v>
      </c>
      <c r="L214">
        <v>0.78</v>
      </c>
      <c r="M214" s="39">
        <f t="shared" si="9"/>
        <v>0.12493021219858241</v>
      </c>
      <c r="N214" s="39">
        <f t="shared" si="10"/>
        <v>0.45840601130522352</v>
      </c>
      <c r="O214" s="36">
        <f t="shared" si="11"/>
        <v>22</v>
      </c>
      <c r="P214" s="36">
        <f>IF(AND(O214&gt;=Cockpit!$C$4,O214&lt;=Cockpit!$C$4+Cockpit!$C$5-1),O214-Cockpit!$C$4+1,0)</f>
        <v>0</v>
      </c>
      <c r="Q214" s="36" t="str">
        <f>INDEX(Lookup!$B:$B,MATCH(D214,Lookup!$E:$E,0))</f>
        <v>Liverpool</v>
      </c>
      <c r="R214" s="36" t="str">
        <f>INDEX(Lookup!$B:$B,MATCH(E214,Lookup!$E:$E,0))</f>
        <v>Brighton and Hove</v>
      </c>
      <c r="U214" s="35"/>
    </row>
    <row r="215" spans="1:21" x14ac:dyDescent="0.3">
      <c r="A215" s="35">
        <v>44230</v>
      </c>
      <c r="B215">
        <v>2411</v>
      </c>
      <c r="C215" t="s">
        <v>785</v>
      </c>
      <c r="D215" t="s">
        <v>9</v>
      </c>
      <c r="E215" t="s">
        <v>789</v>
      </c>
      <c r="F215">
        <v>77.5</v>
      </c>
      <c r="G215">
        <v>75.33</v>
      </c>
      <c r="H215">
        <v>0.47460000000000002</v>
      </c>
      <c r="I215">
        <v>0.27750000000000002</v>
      </c>
      <c r="J215">
        <v>0.24790000000000001</v>
      </c>
      <c r="K215">
        <v>1.67</v>
      </c>
      <c r="L215">
        <v>1.22</v>
      </c>
      <c r="M215" s="39">
        <f t="shared" si="9"/>
        <v>0.1882470656387468</v>
      </c>
      <c r="N215" s="39">
        <f t="shared" si="10"/>
        <v>0.29523016692401421</v>
      </c>
      <c r="O215" s="36">
        <f t="shared" si="11"/>
        <v>22</v>
      </c>
      <c r="P215" s="36">
        <f>IF(AND(O215&gt;=Cockpit!$C$4,O215&lt;=Cockpit!$C$4+Cockpit!$C$5-1),O215-Cockpit!$C$4+1,0)</f>
        <v>0</v>
      </c>
      <c r="Q215" s="36" t="str">
        <f>INDEX(Lookup!$B:$B,MATCH(D215,Lookup!$E:$E,0))</f>
        <v>Aston Villa</v>
      </c>
      <c r="R215" s="36" t="str">
        <f>INDEX(Lookup!$B:$B,MATCH(E215,Lookup!$E:$E,0))</f>
        <v>West Ham</v>
      </c>
      <c r="U215" s="35"/>
    </row>
    <row r="216" spans="1:21" x14ac:dyDescent="0.3">
      <c r="A216" s="35">
        <v>44231</v>
      </c>
      <c r="B216">
        <v>2411</v>
      </c>
      <c r="C216" t="s">
        <v>785</v>
      </c>
      <c r="D216" t="s">
        <v>787</v>
      </c>
      <c r="E216" t="s">
        <v>3</v>
      </c>
      <c r="F216">
        <v>78.8</v>
      </c>
      <c r="G216">
        <v>85.98</v>
      </c>
      <c r="H216">
        <v>0.3266</v>
      </c>
      <c r="I216">
        <v>0.4158</v>
      </c>
      <c r="J216">
        <v>0.2576</v>
      </c>
      <c r="K216">
        <v>1.3</v>
      </c>
      <c r="L216">
        <v>1.5</v>
      </c>
      <c r="M216" s="39">
        <f t="shared" si="9"/>
        <v>0.27253179303401259</v>
      </c>
      <c r="N216" s="39">
        <f t="shared" si="10"/>
        <v>0.22313016014842982</v>
      </c>
      <c r="O216" s="36">
        <f t="shared" si="11"/>
        <v>22</v>
      </c>
      <c r="P216" s="36">
        <f>IF(AND(O216&gt;=Cockpit!$C$4,O216&lt;=Cockpit!$C$4+Cockpit!$C$5-1),O216-Cockpit!$C$4+1,0)</f>
        <v>0</v>
      </c>
      <c r="Q216" s="36" t="str">
        <f>INDEX(Lookup!$B:$B,MATCH(D216,Lookup!$E:$E,0))</f>
        <v>Tottenham</v>
      </c>
      <c r="R216" s="36" t="str">
        <f>INDEX(Lookup!$B:$B,MATCH(E216,Lookup!$E:$E,0))</f>
        <v>Chelsea</v>
      </c>
      <c r="U216" s="35"/>
    </row>
    <row r="217" spans="1:21" x14ac:dyDescent="0.3">
      <c r="A217" s="35">
        <v>44233</v>
      </c>
      <c r="B217">
        <v>2411</v>
      </c>
      <c r="C217" t="s">
        <v>785</v>
      </c>
      <c r="D217" t="s">
        <v>9</v>
      </c>
      <c r="E217" t="s">
        <v>1</v>
      </c>
      <c r="F217">
        <v>76.180000000000007</v>
      </c>
      <c r="G217">
        <v>80.67</v>
      </c>
      <c r="H217">
        <v>0.3886</v>
      </c>
      <c r="I217">
        <v>0.35189999999999999</v>
      </c>
      <c r="J217">
        <v>0.25950000000000001</v>
      </c>
      <c r="K217">
        <v>1.44</v>
      </c>
      <c r="L217">
        <v>1.36</v>
      </c>
      <c r="M217" s="39">
        <f t="shared" si="9"/>
        <v>0.23692775868212176</v>
      </c>
      <c r="N217" s="39">
        <f t="shared" si="10"/>
        <v>0.25666077695355588</v>
      </c>
      <c r="O217" s="36">
        <f t="shared" si="11"/>
        <v>23</v>
      </c>
      <c r="P217" s="36">
        <f>IF(AND(O217&gt;=Cockpit!$C$4,O217&lt;=Cockpit!$C$4+Cockpit!$C$5-1),O217-Cockpit!$C$4+1,0)</f>
        <v>0</v>
      </c>
      <c r="Q217" s="36" t="str">
        <f>INDEX(Lookup!$B:$B,MATCH(D217,Lookup!$E:$E,0))</f>
        <v>Aston Villa</v>
      </c>
      <c r="R217" s="36" t="str">
        <f>INDEX(Lookup!$B:$B,MATCH(E217,Lookup!$E:$E,0))</f>
        <v>Arsenal</v>
      </c>
      <c r="U217" s="35"/>
    </row>
    <row r="218" spans="1:21" x14ac:dyDescent="0.3">
      <c r="A218" s="35">
        <v>44233</v>
      </c>
      <c r="B218">
        <v>2411</v>
      </c>
      <c r="C218" t="s">
        <v>785</v>
      </c>
      <c r="D218" t="s">
        <v>11</v>
      </c>
      <c r="E218" t="s">
        <v>786</v>
      </c>
      <c r="F218">
        <v>66.34</v>
      </c>
      <c r="G218">
        <v>77.19</v>
      </c>
      <c r="H218">
        <v>0.3049</v>
      </c>
      <c r="I218">
        <v>0.40010000000000001</v>
      </c>
      <c r="J218">
        <v>0.29499999999999998</v>
      </c>
      <c r="K218">
        <v>1.01</v>
      </c>
      <c r="L218">
        <v>1.21</v>
      </c>
      <c r="M218" s="39">
        <f t="shared" si="9"/>
        <v>0.36421897957152333</v>
      </c>
      <c r="N218" s="39">
        <f t="shared" si="10"/>
        <v>0.29819727942988739</v>
      </c>
      <c r="O218" s="36">
        <f t="shared" si="11"/>
        <v>23</v>
      </c>
      <c r="P218" s="36">
        <f>IF(AND(O218&gt;=Cockpit!$C$4,O218&lt;=Cockpit!$C$4+Cockpit!$C$5-1),O218-Cockpit!$C$4+1,0)</f>
        <v>0</v>
      </c>
      <c r="Q218" s="36" t="str">
        <f>INDEX(Lookup!$B:$B,MATCH(D218,Lookup!$E:$E,0))</f>
        <v>Burnley</v>
      </c>
      <c r="R218" s="36" t="str">
        <f>INDEX(Lookup!$B:$B,MATCH(E218,Lookup!$E:$E,0))</f>
        <v>Brighton and Hove</v>
      </c>
      <c r="U218" s="35"/>
    </row>
    <row r="219" spans="1:21" x14ac:dyDescent="0.3">
      <c r="A219" s="35">
        <v>44233</v>
      </c>
      <c r="B219">
        <v>2411</v>
      </c>
      <c r="C219" t="s">
        <v>785</v>
      </c>
      <c r="D219" t="s">
        <v>13</v>
      </c>
      <c r="E219" t="s">
        <v>7</v>
      </c>
      <c r="F219">
        <v>63.13</v>
      </c>
      <c r="G219">
        <v>70</v>
      </c>
      <c r="H219">
        <v>0.38080000000000003</v>
      </c>
      <c r="I219">
        <v>0.33610000000000001</v>
      </c>
      <c r="J219">
        <v>0.28310000000000002</v>
      </c>
      <c r="K219">
        <v>1.25</v>
      </c>
      <c r="L219">
        <v>1.1499999999999999</v>
      </c>
      <c r="M219" s="39">
        <f t="shared" si="9"/>
        <v>0.28650479686019009</v>
      </c>
      <c r="N219" s="39">
        <f t="shared" si="10"/>
        <v>0.31663676937905327</v>
      </c>
      <c r="O219" s="36">
        <f t="shared" si="11"/>
        <v>23</v>
      </c>
      <c r="P219" s="36">
        <f>IF(AND(O219&gt;=Cockpit!$C$4,O219&lt;=Cockpit!$C$4+Cockpit!$C$5-1),O219-Cockpit!$C$4+1,0)</f>
        <v>0</v>
      </c>
      <c r="Q219" s="36" t="str">
        <f>INDEX(Lookup!$B:$B,MATCH(D219,Lookup!$E:$E,0))</f>
        <v>Newcastle</v>
      </c>
      <c r="R219" s="36" t="str">
        <f>INDEX(Lookup!$B:$B,MATCH(E219,Lookup!$E:$E,0))</f>
        <v>Southampton</v>
      </c>
      <c r="U219" s="35"/>
    </row>
    <row r="220" spans="1:21" x14ac:dyDescent="0.3">
      <c r="A220" s="35">
        <v>44233</v>
      </c>
      <c r="B220">
        <v>2411</v>
      </c>
      <c r="C220" t="s">
        <v>785</v>
      </c>
      <c r="D220" t="s">
        <v>539</v>
      </c>
      <c r="E220" t="s">
        <v>789</v>
      </c>
      <c r="F220">
        <v>64.56</v>
      </c>
      <c r="G220">
        <v>76.599999999999994</v>
      </c>
      <c r="H220">
        <v>0.2873</v>
      </c>
      <c r="I220">
        <v>0.44419999999999998</v>
      </c>
      <c r="J220">
        <v>0.26850000000000002</v>
      </c>
      <c r="K220">
        <v>1.1100000000000001</v>
      </c>
      <c r="L220">
        <v>1.45</v>
      </c>
      <c r="M220" s="39">
        <f t="shared" si="9"/>
        <v>0.32955896107518906</v>
      </c>
      <c r="N220" s="39">
        <f t="shared" si="10"/>
        <v>0.23457028809379765</v>
      </c>
      <c r="O220" s="36">
        <f t="shared" si="11"/>
        <v>23</v>
      </c>
      <c r="P220" s="36">
        <f>IF(AND(O220&gt;=Cockpit!$C$4,O220&lt;=Cockpit!$C$4+Cockpit!$C$5-1),O220-Cockpit!$C$4+1,0)</f>
        <v>0</v>
      </c>
      <c r="Q220" s="36" t="str">
        <f>INDEX(Lookup!$B:$B,MATCH(D220,Lookup!$E:$E,0))</f>
        <v>Fulham</v>
      </c>
      <c r="R220" s="36" t="str">
        <f>INDEX(Lookup!$B:$B,MATCH(E220,Lookup!$E:$E,0))</f>
        <v>West Ham</v>
      </c>
      <c r="U220" s="35"/>
    </row>
    <row r="221" spans="1:21" x14ac:dyDescent="0.3">
      <c r="A221" s="35">
        <v>44233</v>
      </c>
      <c r="B221">
        <v>2411</v>
      </c>
      <c r="C221" t="s">
        <v>785</v>
      </c>
      <c r="D221" t="s">
        <v>31</v>
      </c>
      <c r="E221" t="s">
        <v>28</v>
      </c>
      <c r="F221">
        <v>87.31</v>
      </c>
      <c r="G221">
        <v>72.760000000000005</v>
      </c>
      <c r="H221">
        <v>0.65269999999999995</v>
      </c>
      <c r="I221">
        <v>0.1449</v>
      </c>
      <c r="J221">
        <v>0.20250000000000001</v>
      </c>
      <c r="K221">
        <v>2.11</v>
      </c>
      <c r="L221">
        <v>0.88</v>
      </c>
      <c r="M221" s="39">
        <f t="shared" si="9"/>
        <v>0.12123796643338168</v>
      </c>
      <c r="N221" s="39">
        <f t="shared" si="10"/>
        <v>0.41478291168158138</v>
      </c>
      <c r="O221" s="36">
        <f t="shared" si="11"/>
        <v>23</v>
      </c>
      <c r="P221" s="36">
        <f>IF(AND(O221&gt;=Cockpit!$C$4,O221&lt;=Cockpit!$C$4+Cockpit!$C$5-1),O221-Cockpit!$C$4+1,0)</f>
        <v>0</v>
      </c>
      <c r="Q221" s="36" t="str">
        <f>INDEX(Lookup!$B:$B,MATCH(D221,Lookup!$E:$E,0))</f>
        <v>Manchester United</v>
      </c>
      <c r="R221" s="36" t="str">
        <f>INDEX(Lookup!$B:$B,MATCH(E221,Lookup!$E:$E,0))</f>
        <v>Everton</v>
      </c>
      <c r="U221" s="35"/>
    </row>
    <row r="222" spans="1:21" x14ac:dyDescent="0.3">
      <c r="A222" s="35">
        <v>44234</v>
      </c>
      <c r="B222">
        <v>2411</v>
      </c>
      <c r="C222" t="s">
        <v>785</v>
      </c>
      <c r="D222" t="s">
        <v>787</v>
      </c>
      <c r="E222" t="s">
        <v>788</v>
      </c>
      <c r="F222">
        <v>77.77</v>
      </c>
      <c r="G222">
        <v>52.3</v>
      </c>
      <c r="H222">
        <v>0.73499999999999999</v>
      </c>
      <c r="I222">
        <v>9.2399999999999996E-2</v>
      </c>
      <c r="J222">
        <v>0.1726</v>
      </c>
      <c r="K222">
        <v>2.29</v>
      </c>
      <c r="L222">
        <v>0.67</v>
      </c>
      <c r="M222" s="39">
        <f t="shared" si="9"/>
        <v>0.1012664618538834</v>
      </c>
      <c r="N222" s="39">
        <f t="shared" si="10"/>
        <v>0.51170857778654244</v>
      </c>
      <c r="O222" s="36">
        <f t="shared" si="11"/>
        <v>23</v>
      </c>
      <c r="P222" s="36">
        <f>IF(AND(O222&gt;=Cockpit!$C$4,O222&lt;=Cockpit!$C$4+Cockpit!$C$5-1),O222-Cockpit!$C$4+1,0)</f>
        <v>0</v>
      </c>
      <c r="Q222" s="36" t="str">
        <f>INDEX(Lookup!$B:$B,MATCH(D222,Lookup!$E:$E,0))</f>
        <v>Tottenham</v>
      </c>
      <c r="R222" s="36" t="str">
        <f>INDEX(Lookup!$B:$B,MATCH(E222,Lookup!$E:$E,0))</f>
        <v>West Bromwich</v>
      </c>
      <c r="S222" s="35"/>
      <c r="U222" s="35"/>
    </row>
    <row r="223" spans="1:21" x14ac:dyDescent="0.3">
      <c r="A223" s="35">
        <v>44234</v>
      </c>
      <c r="B223">
        <v>2411</v>
      </c>
      <c r="C223" t="s">
        <v>785</v>
      </c>
      <c r="D223" t="s">
        <v>46</v>
      </c>
      <c r="E223" t="s">
        <v>27</v>
      </c>
      <c r="F223">
        <v>72.66</v>
      </c>
      <c r="G223">
        <v>80.150000000000006</v>
      </c>
      <c r="H223">
        <v>0.26600000000000001</v>
      </c>
      <c r="I223">
        <v>0.45760000000000001</v>
      </c>
      <c r="J223">
        <v>0.27639999999999998</v>
      </c>
      <c r="K223">
        <v>1</v>
      </c>
      <c r="L223">
        <v>1.4</v>
      </c>
      <c r="M223" s="39">
        <f t="shared" si="9"/>
        <v>0.36787944117144233</v>
      </c>
      <c r="N223" s="39">
        <f t="shared" si="10"/>
        <v>0.24659696394160649</v>
      </c>
      <c r="O223" s="36">
        <f t="shared" si="11"/>
        <v>23</v>
      </c>
      <c r="P223" s="36">
        <f>IF(AND(O223&gt;=Cockpit!$C$4,O223&lt;=Cockpit!$C$4+Cockpit!$C$5-1),O223-Cockpit!$C$4+1,0)</f>
        <v>0</v>
      </c>
      <c r="Q223" s="36" t="str">
        <f>INDEX(Lookup!$B:$B,MATCH(D223,Lookup!$E:$E,0))</f>
        <v>Wolverhampton</v>
      </c>
      <c r="R223" s="36" t="str">
        <f>INDEX(Lookup!$B:$B,MATCH(E223,Lookup!$E:$E,0))</f>
        <v>Leicester City</v>
      </c>
      <c r="U223" s="35"/>
    </row>
    <row r="224" spans="1:21" x14ac:dyDescent="0.3">
      <c r="A224" s="35">
        <v>44234</v>
      </c>
      <c r="B224">
        <v>2411</v>
      </c>
      <c r="C224" t="s">
        <v>785</v>
      </c>
      <c r="D224" t="s">
        <v>20</v>
      </c>
      <c r="E224" t="s">
        <v>16</v>
      </c>
      <c r="F224">
        <v>89.42</v>
      </c>
      <c r="G224">
        <v>93.48</v>
      </c>
      <c r="H224">
        <v>0.27650000000000002</v>
      </c>
      <c r="I224">
        <v>0.46960000000000002</v>
      </c>
      <c r="J224">
        <v>0.25390000000000001</v>
      </c>
      <c r="K224">
        <v>1.17</v>
      </c>
      <c r="L224">
        <v>1.6</v>
      </c>
      <c r="M224" s="39">
        <f t="shared" si="9"/>
        <v>0.31036694126548503</v>
      </c>
      <c r="N224" s="39">
        <f t="shared" si="10"/>
        <v>0.20189651799465538</v>
      </c>
      <c r="O224" s="36">
        <f t="shared" si="11"/>
        <v>23</v>
      </c>
      <c r="P224" s="36">
        <f>IF(AND(O224&gt;=Cockpit!$C$4,O224&lt;=Cockpit!$C$4+Cockpit!$C$5-1),O224-Cockpit!$C$4+1,0)</f>
        <v>0</v>
      </c>
      <c r="Q224" s="36" t="str">
        <f>INDEX(Lookup!$B:$B,MATCH(D224,Lookup!$E:$E,0))</f>
        <v>Liverpool</v>
      </c>
      <c r="R224" s="36" t="str">
        <f>INDEX(Lookup!$B:$B,MATCH(E224,Lookup!$E:$E,0))</f>
        <v>Manchester City</v>
      </c>
      <c r="U224" s="35"/>
    </row>
    <row r="225" spans="1:21" x14ac:dyDescent="0.3">
      <c r="A225" s="35">
        <v>44234</v>
      </c>
      <c r="B225">
        <v>2411</v>
      </c>
      <c r="C225" t="s">
        <v>785</v>
      </c>
      <c r="D225" t="s">
        <v>18</v>
      </c>
      <c r="E225" t="s">
        <v>3</v>
      </c>
      <c r="F225">
        <v>64.7</v>
      </c>
      <c r="G225">
        <v>86.95</v>
      </c>
      <c r="H225">
        <v>0.14530000000000001</v>
      </c>
      <c r="I225">
        <v>0.62180000000000002</v>
      </c>
      <c r="J225">
        <v>0.2329</v>
      </c>
      <c r="K225">
        <v>0.72</v>
      </c>
      <c r="L225">
        <v>1.78</v>
      </c>
      <c r="M225" s="39">
        <f t="shared" si="9"/>
        <v>0.48675225595997168</v>
      </c>
      <c r="N225" s="39">
        <f t="shared" si="10"/>
        <v>0.1686381472685955</v>
      </c>
      <c r="O225" s="36">
        <f t="shared" si="11"/>
        <v>23</v>
      </c>
      <c r="P225" s="36">
        <f>IF(AND(O225&gt;=Cockpit!$C$4,O225&lt;=Cockpit!$C$4+Cockpit!$C$5-1),O225-Cockpit!$C$4+1,0)</f>
        <v>0</v>
      </c>
      <c r="Q225" s="36" t="str">
        <f>INDEX(Lookup!$B:$B,MATCH(D225,Lookup!$E:$E,0))</f>
        <v>Sheffield United</v>
      </c>
      <c r="R225" s="36" t="str">
        <f>INDEX(Lookup!$B:$B,MATCH(E225,Lookup!$E:$E,0))</f>
        <v>Chelsea</v>
      </c>
      <c r="U225" s="35"/>
    </row>
    <row r="226" spans="1:21" x14ac:dyDescent="0.3">
      <c r="A226" s="35">
        <v>44235</v>
      </c>
      <c r="B226">
        <v>2411</v>
      </c>
      <c r="C226" t="s">
        <v>785</v>
      </c>
      <c r="D226" t="s">
        <v>648</v>
      </c>
      <c r="E226" t="s">
        <v>19</v>
      </c>
      <c r="F226">
        <v>68.430000000000007</v>
      </c>
      <c r="G226">
        <v>65.72</v>
      </c>
      <c r="H226">
        <v>0.48060000000000003</v>
      </c>
      <c r="I226">
        <v>0.27629999999999999</v>
      </c>
      <c r="J226">
        <v>0.24299999999999999</v>
      </c>
      <c r="K226">
        <v>1.73</v>
      </c>
      <c r="L226">
        <v>1.25</v>
      </c>
      <c r="M226" s="39">
        <f t="shared" si="9"/>
        <v>0.17728440996987782</v>
      </c>
      <c r="N226" s="39">
        <f t="shared" si="10"/>
        <v>0.28650479686019009</v>
      </c>
      <c r="O226" s="36">
        <f t="shared" si="11"/>
        <v>23</v>
      </c>
      <c r="P226" s="36">
        <f>IF(AND(O226&gt;=Cockpit!$C$4,O226&lt;=Cockpit!$C$4+Cockpit!$C$5-1),O226-Cockpit!$C$4+1,0)</f>
        <v>0</v>
      </c>
      <c r="Q226" s="36" t="str">
        <f>INDEX(Lookup!$B:$B,MATCH(D226,Lookup!$E:$E,0))</f>
        <v>Leeds United</v>
      </c>
      <c r="R226" s="36" t="str">
        <f>INDEX(Lookup!$B:$B,MATCH(E226,Lookup!$E:$E,0))</f>
        <v>Crystal Palace</v>
      </c>
      <c r="U226" s="35"/>
    </row>
    <row r="227" spans="1:21" x14ac:dyDescent="0.3">
      <c r="A227" s="35">
        <v>44240</v>
      </c>
      <c r="B227">
        <v>2411</v>
      </c>
      <c r="C227" t="s">
        <v>785</v>
      </c>
      <c r="D227" t="s">
        <v>27</v>
      </c>
      <c r="E227" t="s">
        <v>20</v>
      </c>
      <c r="F227">
        <v>79.97</v>
      </c>
      <c r="G227">
        <v>88.81</v>
      </c>
      <c r="H227">
        <v>0.2999</v>
      </c>
      <c r="I227">
        <v>0.44729999999999998</v>
      </c>
      <c r="J227">
        <v>0.25280000000000002</v>
      </c>
      <c r="K227">
        <v>1.26</v>
      </c>
      <c r="L227">
        <v>1.59</v>
      </c>
      <c r="M227" s="39">
        <f t="shared" si="9"/>
        <v>0.2836540264997704</v>
      </c>
      <c r="N227" s="39">
        <f t="shared" si="10"/>
        <v>0.20392561173421342</v>
      </c>
      <c r="O227" s="36">
        <f t="shared" si="11"/>
        <v>24</v>
      </c>
      <c r="P227" s="36">
        <f>IF(AND(O227&gt;=Cockpit!$C$4,O227&lt;=Cockpit!$C$4+Cockpit!$C$5-1),O227-Cockpit!$C$4+1,0)</f>
        <v>0</v>
      </c>
      <c r="Q227" s="36" t="str">
        <f>INDEX(Lookup!$B:$B,MATCH(D227,Lookup!$E:$E,0))</f>
        <v>Leicester City</v>
      </c>
      <c r="R227" s="36" t="str">
        <f>INDEX(Lookup!$B:$B,MATCH(E227,Lookup!$E:$E,0))</f>
        <v>Liverpool</v>
      </c>
      <c r="U227" s="35"/>
    </row>
    <row r="228" spans="1:21" x14ac:dyDescent="0.3">
      <c r="A228" s="35">
        <v>44240</v>
      </c>
      <c r="B228">
        <v>2411</v>
      </c>
      <c r="C228" t="s">
        <v>785</v>
      </c>
      <c r="D228" t="s">
        <v>19</v>
      </c>
      <c r="E228" t="s">
        <v>11</v>
      </c>
      <c r="F228">
        <v>64.599999999999994</v>
      </c>
      <c r="G228">
        <v>67.94</v>
      </c>
      <c r="H228">
        <v>0.38109999999999999</v>
      </c>
      <c r="I228">
        <v>0.32400000000000001</v>
      </c>
      <c r="J228">
        <v>0.2949</v>
      </c>
      <c r="K228">
        <v>1.18</v>
      </c>
      <c r="L228">
        <v>1.06</v>
      </c>
      <c r="M228" s="39">
        <f t="shared" si="9"/>
        <v>0.30727873860113125</v>
      </c>
      <c r="N228" s="39">
        <f t="shared" si="10"/>
        <v>0.3464558103300574</v>
      </c>
      <c r="O228" s="36">
        <f t="shared" si="11"/>
        <v>24</v>
      </c>
      <c r="P228" s="36">
        <f>IF(AND(O228&gt;=Cockpit!$C$4,O228&lt;=Cockpit!$C$4+Cockpit!$C$5-1),O228-Cockpit!$C$4+1,0)</f>
        <v>0</v>
      </c>
      <c r="Q228" s="36" t="str">
        <f>INDEX(Lookup!$B:$B,MATCH(D228,Lookup!$E:$E,0))</f>
        <v>Crystal Palace</v>
      </c>
      <c r="R228" s="36" t="str">
        <f>INDEX(Lookup!$B:$B,MATCH(E228,Lookup!$E:$E,0))</f>
        <v>Burnley</v>
      </c>
      <c r="U228" s="35"/>
    </row>
    <row r="229" spans="1:21" x14ac:dyDescent="0.3">
      <c r="A229" s="35">
        <v>44240</v>
      </c>
      <c r="B229">
        <v>2411</v>
      </c>
      <c r="C229" t="s">
        <v>785</v>
      </c>
      <c r="D229" t="s">
        <v>16</v>
      </c>
      <c r="E229" t="s">
        <v>787</v>
      </c>
      <c r="F229">
        <v>93.81</v>
      </c>
      <c r="G229">
        <v>77.94</v>
      </c>
      <c r="H229">
        <v>0.77</v>
      </c>
      <c r="I229">
        <v>7.1800000000000003E-2</v>
      </c>
      <c r="J229">
        <v>0.15820000000000001</v>
      </c>
      <c r="K229">
        <v>2.36</v>
      </c>
      <c r="L229">
        <v>0.56999999999999995</v>
      </c>
      <c r="M229" s="39">
        <f t="shared" si="9"/>
        <v>9.4420223196302347E-2</v>
      </c>
      <c r="N229" s="39">
        <f t="shared" si="10"/>
        <v>0.56552543869953709</v>
      </c>
      <c r="O229" s="36">
        <f t="shared" si="11"/>
        <v>24</v>
      </c>
      <c r="P229" s="36">
        <f>IF(AND(O229&gt;=Cockpit!$C$4,O229&lt;=Cockpit!$C$4+Cockpit!$C$5-1),O229-Cockpit!$C$4+1,0)</f>
        <v>0</v>
      </c>
      <c r="Q229" s="36" t="str">
        <f>INDEX(Lookup!$B:$B,MATCH(D229,Lookup!$E:$E,0))</f>
        <v>Manchester City</v>
      </c>
      <c r="R229" s="36" t="str">
        <f>INDEX(Lookup!$B:$B,MATCH(E229,Lookup!$E:$E,0))</f>
        <v>Tottenham</v>
      </c>
      <c r="U229" s="35"/>
    </row>
    <row r="230" spans="1:21" x14ac:dyDescent="0.3">
      <c r="A230" s="35">
        <v>44240</v>
      </c>
      <c r="B230">
        <v>2411</v>
      </c>
      <c r="C230" t="s">
        <v>785</v>
      </c>
      <c r="D230" t="s">
        <v>786</v>
      </c>
      <c r="E230" t="s">
        <v>9</v>
      </c>
      <c r="F230">
        <v>75.5</v>
      </c>
      <c r="G230">
        <v>76.22</v>
      </c>
      <c r="H230">
        <v>0.37580000000000002</v>
      </c>
      <c r="I230">
        <v>0.35970000000000002</v>
      </c>
      <c r="J230">
        <v>0.26450000000000001</v>
      </c>
      <c r="K230">
        <v>1.37</v>
      </c>
      <c r="L230">
        <v>1.34</v>
      </c>
      <c r="M230" s="39">
        <f t="shared" si="9"/>
        <v>0.25410695955280027</v>
      </c>
      <c r="N230" s="39">
        <f t="shared" si="10"/>
        <v>0.26184566858032599</v>
      </c>
      <c r="O230" s="36">
        <f t="shared" si="11"/>
        <v>24</v>
      </c>
      <c r="P230" s="36">
        <f>IF(AND(O230&gt;=Cockpit!$C$4,O230&lt;=Cockpit!$C$4+Cockpit!$C$5-1),O230-Cockpit!$C$4+1,0)</f>
        <v>0</v>
      </c>
      <c r="Q230" s="36" t="str">
        <f>INDEX(Lookup!$B:$B,MATCH(D230,Lookup!$E:$E,0))</f>
        <v>Brighton and Hove</v>
      </c>
      <c r="R230" s="36" t="str">
        <f>INDEX(Lookup!$B:$B,MATCH(E230,Lookup!$E:$E,0))</f>
        <v>Aston Villa</v>
      </c>
      <c r="U230" s="35"/>
    </row>
    <row r="231" spans="1:21" x14ac:dyDescent="0.3">
      <c r="A231" s="35">
        <v>44241</v>
      </c>
      <c r="B231">
        <v>2411</v>
      </c>
      <c r="C231" t="s">
        <v>785</v>
      </c>
      <c r="D231" t="s">
        <v>7</v>
      </c>
      <c r="E231" t="s">
        <v>46</v>
      </c>
      <c r="F231">
        <v>69.900000000000006</v>
      </c>
      <c r="G231">
        <v>73.12</v>
      </c>
      <c r="H231">
        <v>0.39079999999999998</v>
      </c>
      <c r="I231">
        <v>0.3231</v>
      </c>
      <c r="J231">
        <v>0.28620000000000001</v>
      </c>
      <c r="K231">
        <v>1.25</v>
      </c>
      <c r="L231">
        <v>1.1100000000000001</v>
      </c>
      <c r="M231" s="39">
        <f t="shared" si="9"/>
        <v>0.28650479686019009</v>
      </c>
      <c r="N231" s="39">
        <f t="shared" si="10"/>
        <v>0.32955896107518906</v>
      </c>
      <c r="O231" s="36">
        <f t="shared" si="11"/>
        <v>24</v>
      </c>
      <c r="P231" s="36">
        <f>IF(AND(O231&gt;=Cockpit!$C$4,O231&lt;=Cockpit!$C$4+Cockpit!$C$5-1),O231-Cockpit!$C$4+1,0)</f>
        <v>0</v>
      </c>
      <c r="Q231" s="36" t="str">
        <f>INDEX(Lookup!$B:$B,MATCH(D231,Lookup!$E:$E,0))</f>
        <v>Southampton</v>
      </c>
      <c r="R231" s="36" t="str">
        <f>INDEX(Lookup!$B:$B,MATCH(E231,Lookup!$E:$E,0))</f>
        <v>Wolverhampton</v>
      </c>
      <c r="U231" s="35"/>
    </row>
    <row r="232" spans="1:21" x14ac:dyDescent="0.3">
      <c r="A232" s="35">
        <v>44241</v>
      </c>
      <c r="B232">
        <v>2411</v>
      </c>
      <c r="C232" t="s">
        <v>785</v>
      </c>
      <c r="D232" t="s">
        <v>788</v>
      </c>
      <c r="E232" t="s">
        <v>31</v>
      </c>
      <c r="F232">
        <v>52.36</v>
      </c>
      <c r="G232">
        <v>86.52</v>
      </c>
      <c r="H232">
        <v>8.2799999999999999E-2</v>
      </c>
      <c r="I232">
        <v>0.77080000000000004</v>
      </c>
      <c r="J232">
        <v>0.1464</v>
      </c>
      <c r="K232">
        <v>0.76</v>
      </c>
      <c r="L232">
        <v>2.64</v>
      </c>
      <c r="M232" s="39">
        <f t="shared" ref="M232:M295" si="12">EXP(-K232)</f>
        <v>0.46766642700990924</v>
      </c>
      <c r="N232" s="39">
        <f t="shared" ref="N232:N295" si="13">EXP(-L232)</f>
        <v>7.1361269556386053E-2</v>
      </c>
      <c r="O232" s="36">
        <f t="shared" si="11"/>
        <v>24</v>
      </c>
      <c r="P232" s="36">
        <f>IF(AND(O232&gt;=Cockpit!$C$4,O232&lt;=Cockpit!$C$4+Cockpit!$C$5-1),O232-Cockpit!$C$4+1,0)</f>
        <v>0</v>
      </c>
      <c r="Q232" s="36" t="str">
        <f>INDEX(Lookup!$B:$B,MATCH(D232,Lookup!$E:$E,0))</f>
        <v>West Bromwich</v>
      </c>
      <c r="R232" s="36" t="str">
        <f>INDEX(Lookup!$B:$B,MATCH(E232,Lookup!$E:$E,0))</f>
        <v>Manchester United</v>
      </c>
      <c r="U232" s="35"/>
    </row>
    <row r="233" spans="1:21" x14ac:dyDescent="0.3">
      <c r="A233" s="35">
        <v>44241</v>
      </c>
      <c r="B233">
        <v>2411</v>
      </c>
      <c r="C233" t="s">
        <v>785</v>
      </c>
      <c r="D233" t="s">
        <v>1</v>
      </c>
      <c r="E233" t="s">
        <v>648</v>
      </c>
      <c r="F233">
        <v>80.83</v>
      </c>
      <c r="G233">
        <v>69.7</v>
      </c>
      <c r="H233">
        <v>0.55089999999999995</v>
      </c>
      <c r="I233">
        <v>0.21879999999999999</v>
      </c>
      <c r="J233">
        <v>0.2303</v>
      </c>
      <c r="K233">
        <v>1.88</v>
      </c>
      <c r="L233">
        <v>1.1100000000000001</v>
      </c>
      <c r="M233" s="39">
        <f t="shared" si="12"/>
        <v>0.15259010575688389</v>
      </c>
      <c r="N233" s="39">
        <f t="shared" si="13"/>
        <v>0.32955896107518906</v>
      </c>
      <c r="O233" s="36">
        <f t="shared" si="11"/>
        <v>24</v>
      </c>
      <c r="P233" s="36">
        <f>IF(AND(O233&gt;=Cockpit!$C$4,O233&lt;=Cockpit!$C$4+Cockpit!$C$5-1),O233-Cockpit!$C$4+1,0)</f>
        <v>0</v>
      </c>
      <c r="Q233" s="36" t="str">
        <f>INDEX(Lookup!$B:$B,MATCH(D233,Lookup!$E:$E,0))</f>
        <v>Arsenal</v>
      </c>
      <c r="R233" s="36" t="str">
        <f>INDEX(Lookup!$B:$B,MATCH(E233,Lookup!$E:$E,0))</f>
        <v>Leeds United</v>
      </c>
      <c r="U233" s="35"/>
    </row>
    <row r="234" spans="1:21" x14ac:dyDescent="0.3">
      <c r="A234" s="35">
        <v>44241</v>
      </c>
      <c r="B234">
        <v>2411</v>
      </c>
      <c r="C234" t="s">
        <v>785</v>
      </c>
      <c r="D234" t="s">
        <v>28</v>
      </c>
      <c r="E234" t="s">
        <v>539</v>
      </c>
      <c r="F234">
        <v>73.55</v>
      </c>
      <c r="G234">
        <v>65.59</v>
      </c>
      <c r="H234">
        <v>0.50139999999999996</v>
      </c>
      <c r="I234">
        <v>0.23269999999999999</v>
      </c>
      <c r="J234">
        <v>0.26590000000000003</v>
      </c>
      <c r="K234">
        <v>1.52</v>
      </c>
      <c r="L234">
        <v>0.94</v>
      </c>
      <c r="M234" s="39">
        <f t="shared" si="12"/>
        <v>0.21871188695221475</v>
      </c>
      <c r="N234" s="39">
        <f t="shared" si="13"/>
        <v>0.39062783535852114</v>
      </c>
      <c r="O234" s="36">
        <f t="shared" si="11"/>
        <v>24</v>
      </c>
      <c r="P234" s="36">
        <f>IF(AND(O234&gt;=Cockpit!$C$4,O234&lt;=Cockpit!$C$4+Cockpit!$C$5-1),O234-Cockpit!$C$4+1,0)</f>
        <v>0</v>
      </c>
      <c r="Q234" s="36" t="str">
        <f>INDEX(Lookup!$B:$B,MATCH(D234,Lookup!$E:$E,0))</f>
        <v>Everton</v>
      </c>
      <c r="R234" s="36" t="str">
        <f>INDEX(Lookup!$B:$B,MATCH(E234,Lookup!$E:$E,0))</f>
        <v>Fulham</v>
      </c>
      <c r="U234" s="35"/>
    </row>
    <row r="235" spans="1:21" x14ac:dyDescent="0.3">
      <c r="A235" s="35">
        <v>44242</v>
      </c>
      <c r="B235">
        <v>2411</v>
      </c>
      <c r="C235" t="s">
        <v>785</v>
      </c>
      <c r="D235" t="s">
        <v>789</v>
      </c>
      <c r="E235" t="s">
        <v>18</v>
      </c>
      <c r="F235">
        <v>75.989999999999995</v>
      </c>
      <c r="G235">
        <v>64.86</v>
      </c>
      <c r="H235">
        <v>0.56989999999999996</v>
      </c>
      <c r="I235">
        <v>0.17829999999999999</v>
      </c>
      <c r="J235">
        <v>0.25180000000000002</v>
      </c>
      <c r="K235">
        <v>1.64</v>
      </c>
      <c r="L235">
        <v>0.79</v>
      </c>
      <c r="M235" s="39">
        <f t="shared" si="12"/>
        <v>0.19398004229089191</v>
      </c>
      <c r="N235" s="39">
        <f t="shared" si="13"/>
        <v>0.45384479528235583</v>
      </c>
      <c r="O235" s="36">
        <f t="shared" si="11"/>
        <v>24</v>
      </c>
      <c r="P235" s="36">
        <f>IF(AND(O235&gt;=Cockpit!$C$4,O235&lt;=Cockpit!$C$4+Cockpit!$C$5-1),O235-Cockpit!$C$4+1,0)</f>
        <v>0</v>
      </c>
      <c r="Q235" s="36" t="str">
        <f>INDEX(Lookup!$B:$B,MATCH(D235,Lookup!$E:$E,0))</f>
        <v>West Ham</v>
      </c>
      <c r="R235" s="36" t="str">
        <f>INDEX(Lookup!$B:$B,MATCH(E235,Lookup!$E:$E,0))</f>
        <v>Sheffield United</v>
      </c>
      <c r="U235" s="35"/>
    </row>
    <row r="236" spans="1:21" x14ac:dyDescent="0.3">
      <c r="A236" s="35">
        <v>44242</v>
      </c>
      <c r="B236">
        <v>2411</v>
      </c>
      <c r="C236" t="s">
        <v>785</v>
      </c>
      <c r="D236" t="s">
        <v>3</v>
      </c>
      <c r="E236" t="s">
        <v>13</v>
      </c>
      <c r="F236">
        <v>86.81</v>
      </c>
      <c r="G236">
        <v>62.81</v>
      </c>
      <c r="H236">
        <v>0.76</v>
      </c>
      <c r="I236">
        <v>6.9099999999999995E-2</v>
      </c>
      <c r="J236">
        <v>0.17100000000000001</v>
      </c>
      <c r="K236">
        <v>2.17</v>
      </c>
      <c r="L236">
        <v>0.49</v>
      </c>
      <c r="M236" s="39">
        <f t="shared" si="12"/>
        <v>0.1141776169108365</v>
      </c>
      <c r="N236" s="39">
        <f t="shared" si="13"/>
        <v>0.61262639418441611</v>
      </c>
      <c r="O236" s="36">
        <f t="shared" si="11"/>
        <v>24</v>
      </c>
      <c r="P236" s="36">
        <f>IF(AND(O236&gt;=Cockpit!$C$4,O236&lt;=Cockpit!$C$4+Cockpit!$C$5-1),O236-Cockpit!$C$4+1,0)</f>
        <v>0</v>
      </c>
      <c r="Q236" s="36" t="str">
        <f>INDEX(Lookup!$B:$B,MATCH(D236,Lookup!$E:$E,0))</f>
        <v>Chelsea</v>
      </c>
      <c r="R236" s="36" t="str">
        <f>INDEX(Lookup!$B:$B,MATCH(E236,Lookup!$E:$E,0))</f>
        <v>Newcastle</v>
      </c>
      <c r="U236" s="35"/>
    </row>
    <row r="237" spans="1:21" x14ac:dyDescent="0.3">
      <c r="A237" s="35">
        <v>44244</v>
      </c>
      <c r="B237">
        <v>2411</v>
      </c>
      <c r="C237" t="s">
        <v>785</v>
      </c>
      <c r="D237" t="s">
        <v>11</v>
      </c>
      <c r="E237" t="s">
        <v>539</v>
      </c>
      <c r="F237">
        <v>69.319999999999993</v>
      </c>
      <c r="G237">
        <v>68.209999999999994</v>
      </c>
      <c r="H237">
        <v>0.38600000000000001</v>
      </c>
      <c r="I237">
        <v>0.31209999999999999</v>
      </c>
      <c r="J237">
        <v>0.3019</v>
      </c>
      <c r="K237">
        <v>1.1499999999999999</v>
      </c>
      <c r="L237">
        <v>1</v>
      </c>
      <c r="M237" s="39">
        <f t="shared" si="12"/>
        <v>0.31663676937905327</v>
      </c>
      <c r="N237" s="39">
        <f t="shared" si="13"/>
        <v>0.36787944117144233</v>
      </c>
      <c r="O237" s="36">
        <f t="shared" si="11"/>
        <v>25</v>
      </c>
      <c r="P237" s="36">
        <f>IF(AND(O237&gt;=Cockpit!$C$4,O237&lt;=Cockpit!$C$4+Cockpit!$C$5-1),O237-Cockpit!$C$4+1,0)</f>
        <v>0</v>
      </c>
      <c r="Q237" s="36" t="str">
        <f>INDEX(Lookup!$B:$B,MATCH(D237,Lookup!$E:$E,0))</f>
        <v>Burnley</v>
      </c>
      <c r="R237" s="36" t="str">
        <f>INDEX(Lookup!$B:$B,MATCH(E237,Lookup!$E:$E,0))</f>
        <v>Fulham</v>
      </c>
      <c r="U237" s="35"/>
    </row>
    <row r="238" spans="1:21" x14ac:dyDescent="0.3">
      <c r="A238" s="35">
        <v>44244</v>
      </c>
      <c r="B238">
        <v>2411</v>
      </c>
      <c r="C238" t="s">
        <v>785</v>
      </c>
      <c r="D238" t="s">
        <v>28</v>
      </c>
      <c r="E238" t="s">
        <v>16</v>
      </c>
      <c r="F238">
        <v>71.12</v>
      </c>
      <c r="G238">
        <v>93.92</v>
      </c>
      <c r="H238">
        <v>0.1062</v>
      </c>
      <c r="I238">
        <v>0.71319999999999995</v>
      </c>
      <c r="J238">
        <v>0.18060000000000001</v>
      </c>
      <c r="K238">
        <v>0.74</v>
      </c>
      <c r="L238">
        <v>2.2599999999999998</v>
      </c>
      <c r="M238" s="39">
        <f t="shared" si="12"/>
        <v>0.47711391552103438</v>
      </c>
      <c r="N238" s="39">
        <f t="shared" si="13"/>
        <v>0.10435048475476504</v>
      </c>
      <c r="O238" s="36">
        <f t="shared" si="11"/>
        <v>25</v>
      </c>
      <c r="P238" s="36">
        <f>IF(AND(O238&gt;=Cockpit!$C$4,O238&lt;=Cockpit!$C$4+Cockpit!$C$5-1),O238-Cockpit!$C$4+1,0)</f>
        <v>0</v>
      </c>
      <c r="Q238" s="36" t="str">
        <f>INDEX(Lookup!$B:$B,MATCH(D238,Lookup!$E:$E,0))</f>
        <v>Everton</v>
      </c>
      <c r="R238" s="36" t="str">
        <f>INDEX(Lookup!$B:$B,MATCH(E238,Lookup!$E:$E,0))</f>
        <v>Manchester City</v>
      </c>
      <c r="U238" s="35"/>
    </row>
    <row r="239" spans="1:21" x14ac:dyDescent="0.3">
      <c r="A239" s="35">
        <v>44246</v>
      </c>
      <c r="B239">
        <v>2411</v>
      </c>
      <c r="C239" t="s">
        <v>785</v>
      </c>
      <c r="D239" t="s">
        <v>46</v>
      </c>
      <c r="E239" t="s">
        <v>648</v>
      </c>
      <c r="F239">
        <v>73.680000000000007</v>
      </c>
      <c r="G239">
        <v>68.989999999999995</v>
      </c>
      <c r="H239">
        <v>0.44900000000000001</v>
      </c>
      <c r="I239">
        <v>0.29580000000000001</v>
      </c>
      <c r="J239">
        <v>0.25519999999999998</v>
      </c>
      <c r="K239">
        <v>1.57</v>
      </c>
      <c r="L239">
        <v>1.23</v>
      </c>
      <c r="M239" s="39">
        <f t="shared" si="12"/>
        <v>0.20804518235702046</v>
      </c>
      <c r="N239" s="39">
        <f t="shared" si="13"/>
        <v>0.29229257768085942</v>
      </c>
      <c r="O239" s="36">
        <f t="shared" si="11"/>
        <v>26</v>
      </c>
      <c r="P239" s="36">
        <f>IF(AND(O239&gt;=Cockpit!$C$4,O239&lt;=Cockpit!$C$4+Cockpit!$C$5-1),O239-Cockpit!$C$4+1,0)</f>
        <v>0</v>
      </c>
      <c r="Q239" s="36" t="str">
        <f>INDEX(Lookup!$B:$B,MATCH(D239,Lookup!$E:$E,0))</f>
        <v>Wolverhampton</v>
      </c>
      <c r="R239" s="36" t="str">
        <f>INDEX(Lookup!$B:$B,MATCH(E239,Lookup!$E:$E,0))</f>
        <v>Leeds United</v>
      </c>
      <c r="U239" s="35"/>
    </row>
    <row r="240" spans="1:21" x14ac:dyDescent="0.3">
      <c r="A240" s="35">
        <v>44247</v>
      </c>
      <c r="B240">
        <v>2411</v>
      </c>
      <c r="C240" t="s">
        <v>785</v>
      </c>
      <c r="D240" t="s">
        <v>7</v>
      </c>
      <c r="E240" t="s">
        <v>3</v>
      </c>
      <c r="F240">
        <v>69.36</v>
      </c>
      <c r="G240">
        <v>87.02</v>
      </c>
      <c r="H240">
        <v>0.1681</v>
      </c>
      <c r="I240">
        <v>0.6008</v>
      </c>
      <c r="J240">
        <v>0.23100000000000001</v>
      </c>
      <c r="K240">
        <v>0.85</v>
      </c>
      <c r="L240">
        <v>1.83</v>
      </c>
      <c r="M240" s="39">
        <f t="shared" si="12"/>
        <v>0.42741493194872671</v>
      </c>
      <c r="N240" s="39">
        <f t="shared" si="13"/>
        <v>0.16041356777517274</v>
      </c>
      <c r="O240" s="36">
        <f t="shared" si="11"/>
        <v>26</v>
      </c>
      <c r="P240" s="36">
        <f>IF(AND(O240&gt;=Cockpit!$C$4,O240&lt;=Cockpit!$C$4+Cockpit!$C$5-1),O240-Cockpit!$C$4+1,0)</f>
        <v>0</v>
      </c>
      <c r="Q240" s="36" t="str">
        <f>INDEX(Lookup!$B:$B,MATCH(D240,Lookup!$E:$E,0))</f>
        <v>Southampton</v>
      </c>
      <c r="R240" s="36" t="str">
        <f>INDEX(Lookup!$B:$B,MATCH(E240,Lookup!$E:$E,0))</f>
        <v>Chelsea</v>
      </c>
      <c r="U240" s="35"/>
    </row>
    <row r="241" spans="1:21" x14ac:dyDescent="0.3">
      <c r="A241" s="35">
        <v>44247</v>
      </c>
      <c r="B241">
        <v>2411</v>
      </c>
      <c r="C241" t="s">
        <v>785</v>
      </c>
      <c r="D241" t="s">
        <v>11</v>
      </c>
      <c r="E241" t="s">
        <v>788</v>
      </c>
      <c r="F241">
        <v>69.290000000000006</v>
      </c>
      <c r="G241">
        <v>53.76</v>
      </c>
      <c r="H241">
        <v>0.57350000000000001</v>
      </c>
      <c r="I241">
        <v>0.1721</v>
      </c>
      <c r="J241">
        <v>0.25440000000000002</v>
      </c>
      <c r="K241">
        <v>1.61</v>
      </c>
      <c r="L241">
        <v>0.75</v>
      </c>
      <c r="M241" s="39">
        <f t="shared" si="12"/>
        <v>0.19988761407514449</v>
      </c>
      <c r="N241" s="39">
        <f t="shared" si="13"/>
        <v>0.47236655274101469</v>
      </c>
      <c r="O241" s="36">
        <f t="shared" si="11"/>
        <v>26</v>
      </c>
      <c r="P241" s="36">
        <f>IF(AND(O241&gt;=Cockpit!$C$4,O241&lt;=Cockpit!$C$4+Cockpit!$C$5-1),O241-Cockpit!$C$4+1,0)</f>
        <v>0</v>
      </c>
      <c r="Q241" s="36" t="str">
        <f>INDEX(Lookup!$B:$B,MATCH(D241,Lookup!$E:$E,0))</f>
        <v>Burnley</v>
      </c>
      <c r="R241" s="36" t="str">
        <f>INDEX(Lookup!$B:$B,MATCH(E241,Lookup!$E:$E,0))</f>
        <v>West Bromwich</v>
      </c>
      <c r="U241" s="35"/>
    </row>
    <row r="242" spans="1:21" x14ac:dyDescent="0.3">
      <c r="A242" s="35">
        <v>44247</v>
      </c>
      <c r="B242">
        <v>2411</v>
      </c>
      <c r="C242" t="s">
        <v>785</v>
      </c>
      <c r="D242" t="s">
        <v>20</v>
      </c>
      <c r="E242" t="s">
        <v>28</v>
      </c>
      <c r="F242">
        <v>88.84</v>
      </c>
      <c r="G242">
        <v>71.37</v>
      </c>
      <c r="H242">
        <v>0.72870000000000001</v>
      </c>
      <c r="I242">
        <v>9.8400000000000001E-2</v>
      </c>
      <c r="J242">
        <v>0.17280000000000001</v>
      </c>
      <c r="K242">
        <v>2.3199999999999998</v>
      </c>
      <c r="L242">
        <v>0.72</v>
      </c>
      <c r="M242" s="39">
        <f t="shared" si="12"/>
        <v>9.8273585604361544E-2</v>
      </c>
      <c r="N242" s="39">
        <f t="shared" si="13"/>
        <v>0.48675225595997168</v>
      </c>
      <c r="O242" s="36">
        <f t="shared" si="11"/>
        <v>26</v>
      </c>
      <c r="P242" s="36">
        <f>IF(AND(O242&gt;=Cockpit!$C$4,O242&lt;=Cockpit!$C$4+Cockpit!$C$5-1),O242-Cockpit!$C$4+1,0)</f>
        <v>0</v>
      </c>
      <c r="Q242" s="36" t="str">
        <f>INDEX(Lookup!$B:$B,MATCH(D242,Lookup!$E:$E,0))</f>
        <v>Liverpool</v>
      </c>
      <c r="R242" s="36" t="str">
        <f>INDEX(Lookup!$B:$B,MATCH(E242,Lookup!$E:$E,0))</f>
        <v>Everton</v>
      </c>
      <c r="U242" s="35"/>
    </row>
    <row r="243" spans="1:21" x14ac:dyDescent="0.3">
      <c r="A243" s="35">
        <v>44247</v>
      </c>
      <c r="B243">
        <v>2411</v>
      </c>
      <c r="C243" t="s">
        <v>785</v>
      </c>
      <c r="D243" t="s">
        <v>539</v>
      </c>
      <c r="E243" t="s">
        <v>18</v>
      </c>
      <c r="F243">
        <v>68.34</v>
      </c>
      <c r="G243">
        <v>64.64</v>
      </c>
      <c r="H243">
        <v>0.48930000000000001</v>
      </c>
      <c r="I243">
        <v>0.2228</v>
      </c>
      <c r="J243">
        <v>0.28789999999999999</v>
      </c>
      <c r="K243">
        <v>1.35</v>
      </c>
      <c r="L243">
        <v>0.81</v>
      </c>
      <c r="M243" s="39">
        <f t="shared" si="12"/>
        <v>0.25924026064589151</v>
      </c>
      <c r="N243" s="39">
        <f t="shared" si="13"/>
        <v>0.44485806622294111</v>
      </c>
      <c r="O243" s="36">
        <f t="shared" si="11"/>
        <v>26</v>
      </c>
      <c r="P243" s="36">
        <f>IF(AND(O243&gt;=Cockpit!$C$4,O243&lt;=Cockpit!$C$4+Cockpit!$C$5-1),O243-Cockpit!$C$4+1,0)</f>
        <v>0</v>
      </c>
      <c r="Q243" s="36" t="str">
        <f>INDEX(Lookup!$B:$B,MATCH(D243,Lookup!$E:$E,0))</f>
        <v>Fulham</v>
      </c>
      <c r="R243" s="36" t="str">
        <f>INDEX(Lookup!$B:$B,MATCH(E243,Lookup!$E:$E,0))</f>
        <v>Sheffield United</v>
      </c>
      <c r="U243" s="35"/>
    </row>
    <row r="244" spans="1:21" x14ac:dyDescent="0.3">
      <c r="A244" s="35">
        <v>44248</v>
      </c>
      <c r="B244">
        <v>2411</v>
      </c>
      <c r="C244" t="s">
        <v>785</v>
      </c>
      <c r="D244" t="s">
        <v>789</v>
      </c>
      <c r="E244" t="s">
        <v>787</v>
      </c>
      <c r="F244">
        <v>76.08</v>
      </c>
      <c r="G244">
        <v>77.599999999999994</v>
      </c>
      <c r="H244">
        <v>0.40920000000000001</v>
      </c>
      <c r="I244">
        <v>0.33410000000000001</v>
      </c>
      <c r="J244">
        <v>0.25679999999999997</v>
      </c>
      <c r="K244">
        <v>1.5</v>
      </c>
      <c r="L244">
        <v>1.33</v>
      </c>
      <c r="M244" s="39">
        <f t="shared" si="12"/>
        <v>0.22313016014842982</v>
      </c>
      <c r="N244" s="39">
        <f t="shared" si="13"/>
        <v>0.26447726129982396</v>
      </c>
      <c r="O244" s="36">
        <f t="shared" si="11"/>
        <v>26</v>
      </c>
      <c r="P244" s="36">
        <f>IF(AND(O244&gt;=Cockpit!$C$4,O244&lt;=Cockpit!$C$4+Cockpit!$C$5-1),O244-Cockpit!$C$4+1,0)</f>
        <v>0</v>
      </c>
      <c r="Q244" s="36" t="str">
        <f>INDEX(Lookup!$B:$B,MATCH(D244,Lookup!$E:$E,0))</f>
        <v>West Ham</v>
      </c>
      <c r="R244" s="36" t="str">
        <f>INDEX(Lookup!$B:$B,MATCH(E244,Lookup!$E:$E,0))</f>
        <v>Tottenham</v>
      </c>
      <c r="U244" s="35"/>
    </row>
    <row r="245" spans="1:21" x14ac:dyDescent="0.3">
      <c r="A245" s="35">
        <v>44248</v>
      </c>
      <c r="B245">
        <v>2411</v>
      </c>
      <c r="C245" t="s">
        <v>785</v>
      </c>
      <c r="D245" t="s">
        <v>9</v>
      </c>
      <c r="E245" t="s">
        <v>27</v>
      </c>
      <c r="F245">
        <v>75.010000000000005</v>
      </c>
      <c r="G245">
        <v>79.709999999999994</v>
      </c>
      <c r="H245">
        <v>0.34129999999999999</v>
      </c>
      <c r="I245">
        <v>0.39119999999999999</v>
      </c>
      <c r="J245">
        <v>0.2676</v>
      </c>
      <c r="K245">
        <v>1.27</v>
      </c>
      <c r="L245">
        <v>1.38</v>
      </c>
      <c r="M245" s="39">
        <f t="shared" si="12"/>
        <v>0.28083162177837978</v>
      </c>
      <c r="N245" s="39">
        <f t="shared" si="13"/>
        <v>0.25157855305975652</v>
      </c>
      <c r="O245" s="36">
        <f t="shared" si="11"/>
        <v>26</v>
      </c>
      <c r="P245" s="36">
        <f>IF(AND(O245&gt;=Cockpit!$C$4,O245&lt;=Cockpit!$C$4+Cockpit!$C$5-1),O245-Cockpit!$C$4+1,0)</f>
        <v>0</v>
      </c>
      <c r="Q245" s="36" t="str">
        <f>INDEX(Lookup!$B:$B,MATCH(D245,Lookup!$E:$E,0))</f>
        <v>Aston Villa</v>
      </c>
      <c r="R245" s="36" t="str">
        <f>INDEX(Lookup!$B:$B,MATCH(E245,Lookup!$E:$E,0))</f>
        <v>Leicester City</v>
      </c>
      <c r="U245" s="35"/>
    </row>
    <row r="246" spans="1:21" x14ac:dyDescent="0.3">
      <c r="A246" s="35">
        <v>44248</v>
      </c>
      <c r="B246">
        <v>2411</v>
      </c>
      <c r="C246" t="s">
        <v>785</v>
      </c>
      <c r="D246" t="s">
        <v>1</v>
      </c>
      <c r="E246" t="s">
        <v>16</v>
      </c>
      <c r="F246">
        <v>81.349999999999994</v>
      </c>
      <c r="G246">
        <v>93.85</v>
      </c>
      <c r="H246">
        <v>0.18279999999999999</v>
      </c>
      <c r="I246">
        <v>0.58309999999999995</v>
      </c>
      <c r="J246">
        <v>0.2341</v>
      </c>
      <c r="K246">
        <v>0.9</v>
      </c>
      <c r="L246">
        <v>1.81</v>
      </c>
      <c r="M246" s="39">
        <f t="shared" si="12"/>
        <v>0.40656965974059911</v>
      </c>
      <c r="N246" s="39">
        <f t="shared" si="13"/>
        <v>0.16365413680270405</v>
      </c>
      <c r="O246" s="36">
        <f t="shared" si="11"/>
        <v>26</v>
      </c>
      <c r="P246" s="36">
        <f>IF(AND(O246&gt;=Cockpit!$C$4,O246&lt;=Cockpit!$C$4+Cockpit!$C$5-1),O246-Cockpit!$C$4+1,0)</f>
        <v>0</v>
      </c>
      <c r="Q246" s="36" t="str">
        <f>INDEX(Lookup!$B:$B,MATCH(D246,Lookup!$E:$E,0))</f>
        <v>Arsenal</v>
      </c>
      <c r="R246" s="36" t="str">
        <f>INDEX(Lookup!$B:$B,MATCH(E246,Lookup!$E:$E,0))</f>
        <v>Manchester City</v>
      </c>
      <c r="U246" s="35"/>
    </row>
    <row r="247" spans="1:21" x14ac:dyDescent="0.3">
      <c r="A247" s="35">
        <v>44248</v>
      </c>
      <c r="B247">
        <v>2411</v>
      </c>
      <c r="C247" t="s">
        <v>785</v>
      </c>
      <c r="D247" t="s">
        <v>31</v>
      </c>
      <c r="E247" t="s">
        <v>13</v>
      </c>
      <c r="F247">
        <v>87.04</v>
      </c>
      <c r="G247">
        <v>62.52</v>
      </c>
      <c r="H247">
        <v>0.80110000000000003</v>
      </c>
      <c r="I247">
        <v>5.9200000000000003E-2</v>
      </c>
      <c r="J247">
        <v>0.13969999999999999</v>
      </c>
      <c r="K247">
        <v>2.5299999999999998</v>
      </c>
      <c r="L247">
        <v>0.54</v>
      </c>
      <c r="M247" s="39">
        <f t="shared" si="12"/>
        <v>7.9659020285898038E-2</v>
      </c>
      <c r="N247" s="39">
        <f t="shared" si="13"/>
        <v>0.58274825237398964</v>
      </c>
      <c r="O247" s="36">
        <f t="shared" si="11"/>
        <v>26</v>
      </c>
      <c r="P247" s="36">
        <f>IF(AND(O247&gt;=Cockpit!$C$4,O247&lt;=Cockpit!$C$4+Cockpit!$C$5-1),O247-Cockpit!$C$4+1,0)</f>
        <v>0</v>
      </c>
      <c r="Q247" s="36" t="str">
        <f>INDEX(Lookup!$B:$B,MATCH(D247,Lookup!$E:$E,0))</f>
        <v>Manchester United</v>
      </c>
      <c r="R247" s="36" t="str">
        <f>INDEX(Lookup!$B:$B,MATCH(E247,Lookup!$E:$E,0))</f>
        <v>Newcastle</v>
      </c>
      <c r="U247" s="35"/>
    </row>
    <row r="248" spans="1:21" x14ac:dyDescent="0.3">
      <c r="A248" s="35">
        <v>44249</v>
      </c>
      <c r="B248">
        <v>2411</v>
      </c>
      <c r="C248" t="s">
        <v>785</v>
      </c>
      <c r="D248" t="s">
        <v>786</v>
      </c>
      <c r="E248" t="s">
        <v>19</v>
      </c>
      <c r="F248">
        <v>76.97</v>
      </c>
      <c r="G248">
        <v>62.76</v>
      </c>
      <c r="H248">
        <v>0.56430000000000002</v>
      </c>
      <c r="I248">
        <v>0.18629999999999999</v>
      </c>
      <c r="J248">
        <v>0.24940000000000001</v>
      </c>
      <c r="K248">
        <v>1.66</v>
      </c>
      <c r="L248">
        <v>0.84</v>
      </c>
      <c r="M248" s="39">
        <f t="shared" si="12"/>
        <v>0.19013898010152055</v>
      </c>
      <c r="N248" s="39">
        <f t="shared" si="13"/>
        <v>0.43171052342907973</v>
      </c>
      <c r="O248" s="36">
        <f t="shared" si="11"/>
        <v>26</v>
      </c>
      <c r="P248" s="36">
        <f>IF(AND(O248&gt;=Cockpit!$C$4,O248&lt;=Cockpit!$C$4+Cockpit!$C$5-1),O248-Cockpit!$C$4+1,0)</f>
        <v>0</v>
      </c>
      <c r="Q248" s="36" t="str">
        <f>INDEX(Lookup!$B:$B,MATCH(D248,Lookup!$E:$E,0))</f>
        <v>Brighton and Hove</v>
      </c>
      <c r="R248" s="36" t="str">
        <f>INDEX(Lookup!$B:$B,MATCH(E248,Lookup!$E:$E,0))</f>
        <v>Crystal Palace</v>
      </c>
      <c r="U248" s="35"/>
    </row>
    <row r="249" spans="1:21" x14ac:dyDescent="0.3">
      <c r="A249" s="35">
        <v>44250</v>
      </c>
      <c r="B249">
        <v>2411</v>
      </c>
      <c r="C249" t="s">
        <v>785</v>
      </c>
      <c r="D249" t="s">
        <v>648</v>
      </c>
      <c r="E249" t="s">
        <v>7</v>
      </c>
      <c r="F249">
        <v>70.17</v>
      </c>
      <c r="G249">
        <v>69.36</v>
      </c>
      <c r="H249">
        <v>0.45760000000000001</v>
      </c>
      <c r="I249">
        <v>0.29570000000000002</v>
      </c>
      <c r="J249">
        <v>0.2467</v>
      </c>
      <c r="K249">
        <v>1.67</v>
      </c>
      <c r="L249">
        <v>1.3</v>
      </c>
      <c r="M249" s="39">
        <f t="shared" si="12"/>
        <v>0.1882470656387468</v>
      </c>
      <c r="N249" s="39">
        <f t="shared" si="13"/>
        <v>0.27253179303401259</v>
      </c>
      <c r="O249" s="36">
        <f t="shared" si="11"/>
        <v>26</v>
      </c>
      <c r="P249" s="36">
        <f>IF(AND(O249&gt;=Cockpit!$C$4,O249&lt;=Cockpit!$C$4+Cockpit!$C$5-1),O249-Cockpit!$C$4+1,0)</f>
        <v>0</v>
      </c>
      <c r="Q249" s="36" t="str">
        <f>INDEX(Lookup!$B:$B,MATCH(D249,Lookup!$E:$E,0))</f>
        <v>Leeds United</v>
      </c>
      <c r="R249" s="36" t="str">
        <f>INDEX(Lookup!$B:$B,MATCH(E249,Lookup!$E:$E,0))</f>
        <v>Southampton</v>
      </c>
      <c r="U249" s="35"/>
    </row>
    <row r="250" spans="1:21" x14ac:dyDescent="0.3">
      <c r="A250" s="35">
        <v>44254</v>
      </c>
      <c r="B250">
        <v>2411</v>
      </c>
      <c r="C250" t="s">
        <v>785</v>
      </c>
      <c r="D250" t="s">
        <v>16</v>
      </c>
      <c r="E250" t="s">
        <v>789</v>
      </c>
      <c r="F250">
        <v>93.84</v>
      </c>
      <c r="G250">
        <v>76.06</v>
      </c>
      <c r="H250">
        <v>0.77110000000000001</v>
      </c>
      <c r="I250">
        <v>6.8400000000000002E-2</v>
      </c>
      <c r="J250">
        <v>0.1605</v>
      </c>
      <c r="K250">
        <v>2.2999999999999998</v>
      </c>
      <c r="L250">
        <v>0.53</v>
      </c>
      <c r="M250" s="39">
        <f t="shared" si="12"/>
        <v>0.10025884372280375</v>
      </c>
      <c r="N250" s="39">
        <f t="shared" si="13"/>
        <v>0.58860496967835518</v>
      </c>
      <c r="O250" s="36">
        <f t="shared" si="11"/>
        <v>27</v>
      </c>
      <c r="P250" s="36">
        <f>IF(AND(O250&gt;=Cockpit!$C$4,O250&lt;=Cockpit!$C$4+Cockpit!$C$5-1),O250-Cockpit!$C$4+1,0)</f>
        <v>0</v>
      </c>
      <c r="Q250" s="36" t="str">
        <f>INDEX(Lookup!$B:$B,MATCH(D250,Lookup!$E:$E,0))</f>
        <v>Manchester City</v>
      </c>
      <c r="R250" s="36" t="str">
        <f>INDEX(Lookup!$B:$B,MATCH(E250,Lookup!$E:$E,0))</f>
        <v>West Ham</v>
      </c>
      <c r="U250" s="35"/>
    </row>
    <row r="251" spans="1:21" x14ac:dyDescent="0.3">
      <c r="A251" s="35">
        <v>44254</v>
      </c>
      <c r="B251">
        <v>2411</v>
      </c>
      <c r="C251" t="s">
        <v>785</v>
      </c>
      <c r="D251" t="s">
        <v>788</v>
      </c>
      <c r="E251" t="s">
        <v>786</v>
      </c>
      <c r="F251">
        <v>55.15</v>
      </c>
      <c r="G251">
        <v>77.3</v>
      </c>
      <c r="H251">
        <v>0.20519999999999999</v>
      </c>
      <c r="I251">
        <v>0.54459999999999997</v>
      </c>
      <c r="J251">
        <v>0.25019999999999998</v>
      </c>
      <c r="K251">
        <v>0.92</v>
      </c>
      <c r="L251">
        <v>1.66</v>
      </c>
      <c r="M251" s="39">
        <f t="shared" si="12"/>
        <v>0.39851904108451414</v>
      </c>
      <c r="N251" s="39">
        <f t="shared" si="13"/>
        <v>0.19013898010152055</v>
      </c>
      <c r="O251" s="36">
        <f t="shared" si="11"/>
        <v>27</v>
      </c>
      <c r="P251" s="36">
        <f>IF(AND(O251&gt;=Cockpit!$C$4,O251&lt;=Cockpit!$C$4+Cockpit!$C$5-1),O251-Cockpit!$C$4+1,0)</f>
        <v>0</v>
      </c>
      <c r="Q251" s="36" t="str">
        <f>INDEX(Lookup!$B:$B,MATCH(D251,Lookup!$E:$E,0))</f>
        <v>West Bromwich</v>
      </c>
      <c r="R251" s="36" t="str">
        <f>INDEX(Lookup!$B:$B,MATCH(E251,Lookup!$E:$E,0))</f>
        <v>Brighton and Hove</v>
      </c>
      <c r="U251" s="35"/>
    </row>
    <row r="252" spans="1:21" x14ac:dyDescent="0.3">
      <c r="A252" s="35">
        <v>44254</v>
      </c>
      <c r="B252">
        <v>2411</v>
      </c>
      <c r="C252" t="s">
        <v>785</v>
      </c>
      <c r="D252" t="s">
        <v>648</v>
      </c>
      <c r="E252" t="s">
        <v>9</v>
      </c>
      <c r="F252">
        <v>71.09</v>
      </c>
      <c r="G252">
        <v>74.84</v>
      </c>
      <c r="H252">
        <v>0.38340000000000002</v>
      </c>
      <c r="I252">
        <v>0.37469999999999998</v>
      </c>
      <c r="J252">
        <v>0.2419</v>
      </c>
      <c r="K252">
        <v>1.59</v>
      </c>
      <c r="L252">
        <v>1.57</v>
      </c>
      <c r="M252" s="39">
        <f t="shared" si="12"/>
        <v>0.20392561173421342</v>
      </c>
      <c r="N252" s="39">
        <f t="shared" si="13"/>
        <v>0.20804518235702046</v>
      </c>
      <c r="O252" s="36">
        <f t="shared" si="11"/>
        <v>27</v>
      </c>
      <c r="P252" s="36">
        <f>IF(AND(O252&gt;=Cockpit!$C$4,O252&lt;=Cockpit!$C$4+Cockpit!$C$5-1),O252-Cockpit!$C$4+1,0)</f>
        <v>0</v>
      </c>
      <c r="Q252" s="36" t="str">
        <f>INDEX(Lookup!$B:$B,MATCH(D252,Lookup!$E:$E,0))</f>
        <v>Leeds United</v>
      </c>
      <c r="R252" s="36" t="str">
        <f>INDEX(Lookup!$B:$B,MATCH(E252,Lookup!$E:$E,0))</f>
        <v>Aston Villa</v>
      </c>
      <c r="U252" s="35"/>
    </row>
    <row r="253" spans="1:21" x14ac:dyDescent="0.3">
      <c r="A253" s="35">
        <v>44254</v>
      </c>
      <c r="B253">
        <v>2411</v>
      </c>
      <c r="C253" t="s">
        <v>785</v>
      </c>
      <c r="D253" t="s">
        <v>13</v>
      </c>
      <c r="E253" t="s">
        <v>46</v>
      </c>
      <c r="F253">
        <v>62.59</v>
      </c>
      <c r="G253">
        <v>72.95</v>
      </c>
      <c r="H253">
        <v>0.3604</v>
      </c>
      <c r="I253">
        <v>0.34239999999999998</v>
      </c>
      <c r="J253">
        <v>0.29720000000000002</v>
      </c>
      <c r="K253">
        <v>1.1299999999999999</v>
      </c>
      <c r="L253">
        <v>1.0900000000000001</v>
      </c>
      <c r="M253" s="39">
        <f t="shared" si="12"/>
        <v>0.32303325642225295</v>
      </c>
      <c r="N253" s="39">
        <f t="shared" si="13"/>
        <v>0.33621649370673334</v>
      </c>
      <c r="O253" s="36">
        <f t="shared" si="11"/>
        <v>27</v>
      </c>
      <c r="P253" s="36">
        <f>IF(AND(O253&gt;=Cockpit!$C$4,O253&lt;=Cockpit!$C$4+Cockpit!$C$5-1),O253-Cockpit!$C$4+1,0)</f>
        <v>0</v>
      </c>
      <c r="Q253" s="36" t="str">
        <f>INDEX(Lookup!$B:$B,MATCH(D253,Lookup!$E:$E,0))</f>
        <v>Newcastle</v>
      </c>
      <c r="R253" s="36" t="str">
        <f>INDEX(Lookup!$B:$B,MATCH(E253,Lookup!$E:$E,0))</f>
        <v>Wolverhampton</v>
      </c>
      <c r="U253" s="35"/>
    </row>
    <row r="254" spans="1:21" x14ac:dyDescent="0.3">
      <c r="A254" s="35">
        <v>44255</v>
      </c>
      <c r="B254">
        <v>2411</v>
      </c>
      <c r="C254" t="s">
        <v>785</v>
      </c>
      <c r="D254" t="s">
        <v>27</v>
      </c>
      <c r="E254" t="s">
        <v>1</v>
      </c>
      <c r="F254">
        <v>78.59</v>
      </c>
      <c r="G254">
        <v>81</v>
      </c>
      <c r="H254">
        <v>0.44540000000000002</v>
      </c>
      <c r="I254">
        <v>0.27579999999999999</v>
      </c>
      <c r="J254">
        <v>0.27879999999999999</v>
      </c>
      <c r="K254">
        <v>1.37</v>
      </c>
      <c r="L254">
        <v>1.02</v>
      </c>
      <c r="M254" s="39">
        <f t="shared" si="12"/>
        <v>0.25410695955280027</v>
      </c>
      <c r="N254" s="39">
        <f t="shared" si="13"/>
        <v>0.3605949401730783</v>
      </c>
      <c r="O254" s="36">
        <f t="shared" si="11"/>
        <v>27</v>
      </c>
      <c r="P254" s="36">
        <f>IF(AND(O254&gt;=Cockpit!$C$4,O254&lt;=Cockpit!$C$4+Cockpit!$C$5-1),O254-Cockpit!$C$4+1,0)</f>
        <v>0</v>
      </c>
      <c r="Q254" s="36" t="str">
        <f>INDEX(Lookup!$B:$B,MATCH(D254,Lookup!$E:$E,0))</f>
        <v>Leicester City</v>
      </c>
      <c r="R254" s="36" t="str">
        <f>INDEX(Lookup!$B:$B,MATCH(E254,Lookup!$E:$E,0))</f>
        <v>Arsenal</v>
      </c>
      <c r="U254" s="35"/>
    </row>
    <row r="255" spans="1:21" x14ac:dyDescent="0.3">
      <c r="A255" s="35">
        <v>44255</v>
      </c>
      <c r="B255">
        <v>2411</v>
      </c>
      <c r="C255" t="s">
        <v>785</v>
      </c>
      <c r="D255" t="s">
        <v>19</v>
      </c>
      <c r="E255" t="s">
        <v>539</v>
      </c>
      <c r="F255">
        <v>62.12</v>
      </c>
      <c r="G255">
        <v>69.150000000000006</v>
      </c>
      <c r="H255">
        <v>0.31929999999999997</v>
      </c>
      <c r="I255">
        <v>0.39510000000000001</v>
      </c>
      <c r="J255">
        <v>0.28570000000000001</v>
      </c>
      <c r="K255">
        <v>1.1000000000000001</v>
      </c>
      <c r="L255">
        <v>1.26</v>
      </c>
      <c r="M255" s="39">
        <f t="shared" si="12"/>
        <v>0.33287108369807955</v>
      </c>
      <c r="N255" s="39">
        <f t="shared" si="13"/>
        <v>0.2836540264997704</v>
      </c>
      <c r="O255" s="36">
        <f t="shared" si="11"/>
        <v>27</v>
      </c>
      <c r="P255" s="36">
        <f>IF(AND(O255&gt;=Cockpit!$C$4,O255&lt;=Cockpit!$C$4+Cockpit!$C$5-1),O255-Cockpit!$C$4+1,0)</f>
        <v>0</v>
      </c>
      <c r="Q255" s="36" t="str">
        <f>INDEX(Lookup!$B:$B,MATCH(D255,Lookup!$E:$E,0))</f>
        <v>Crystal Palace</v>
      </c>
      <c r="R255" s="36" t="str">
        <f>INDEX(Lookup!$B:$B,MATCH(E255,Lookup!$E:$E,0))</f>
        <v>Fulham</v>
      </c>
      <c r="U255" s="35"/>
    </row>
    <row r="256" spans="1:21" x14ac:dyDescent="0.3">
      <c r="A256" s="35">
        <v>44255</v>
      </c>
      <c r="B256">
        <v>2411</v>
      </c>
      <c r="C256" t="s">
        <v>785</v>
      </c>
      <c r="D256" t="s">
        <v>787</v>
      </c>
      <c r="E256" t="s">
        <v>11</v>
      </c>
      <c r="F256">
        <v>78.14</v>
      </c>
      <c r="G256">
        <v>68.55</v>
      </c>
      <c r="H256">
        <v>0.56140000000000001</v>
      </c>
      <c r="I256">
        <v>0.18720000000000001</v>
      </c>
      <c r="J256">
        <v>0.25140000000000001</v>
      </c>
      <c r="K256">
        <v>1.64</v>
      </c>
      <c r="L256">
        <v>0.83</v>
      </c>
      <c r="M256" s="39">
        <f t="shared" si="12"/>
        <v>0.19398004229089191</v>
      </c>
      <c r="N256" s="39">
        <f t="shared" si="13"/>
        <v>0.43604928632153561</v>
      </c>
      <c r="O256" s="36">
        <f t="shared" si="11"/>
        <v>27</v>
      </c>
      <c r="P256" s="36">
        <f>IF(AND(O256&gt;=Cockpit!$C$4,O256&lt;=Cockpit!$C$4+Cockpit!$C$5-1),O256-Cockpit!$C$4+1,0)</f>
        <v>0</v>
      </c>
      <c r="Q256" s="36" t="str">
        <f>INDEX(Lookup!$B:$B,MATCH(D256,Lookup!$E:$E,0))</f>
        <v>Tottenham</v>
      </c>
      <c r="R256" s="36" t="str">
        <f>INDEX(Lookup!$B:$B,MATCH(E256,Lookup!$E:$E,0))</f>
        <v>Burnley</v>
      </c>
      <c r="U256" s="35"/>
    </row>
    <row r="257" spans="1:21" x14ac:dyDescent="0.3">
      <c r="A257" s="35">
        <v>44255</v>
      </c>
      <c r="B257">
        <v>2411</v>
      </c>
      <c r="C257" t="s">
        <v>785</v>
      </c>
      <c r="D257" t="s">
        <v>3</v>
      </c>
      <c r="E257" t="s">
        <v>31</v>
      </c>
      <c r="F257">
        <v>87.82</v>
      </c>
      <c r="G257">
        <v>86.77</v>
      </c>
      <c r="H257">
        <v>0.46750000000000003</v>
      </c>
      <c r="I257">
        <v>0.27800000000000002</v>
      </c>
      <c r="J257">
        <v>0.25459999999999999</v>
      </c>
      <c r="K257">
        <v>1.6</v>
      </c>
      <c r="L257">
        <v>1.17</v>
      </c>
      <c r="M257" s="39">
        <f t="shared" si="12"/>
        <v>0.20189651799465538</v>
      </c>
      <c r="N257" s="39">
        <f t="shared" si="13"/>
        <v>0.31036694126548503</v>
      </c>
      <c r="O257" s="36">
        <f t="shared" si="11"/>
        <v>27</v>
      </c>
      <c r="P257" s="36">
        <f>IF(AND(O257&gt;=Cockpit!$C$4,O257&lt;=Cockpit!$C$4+Cockpit!$C$5-1),O257-Cockpit!$C$4+1,0)</f>
        <v>0</v>
      </c>
      <c r="Q257" s="36" t="str">
        <f>INDEX(Lookup!$B:$B,MATCH(D257,Lookup!$E:$E,0))</f>
        <v>Chelsea</v>
      </c>
      <c r="R257" s="36" t="str">
        <f>INDEX(Lookup!$B:$B,MATCH(E257,Lookup!$E:$E,0))</f>
        <v>Manchester United</v>
      </c>
      <c r="U257" s="35"/>
    </row>
    <row r="258" spans="1:21" x14ac:dyDescent="0.3">
      <c r="A258" s="35">
        <v>44255</v>
      </c>
      <c r="B258">
        <v>2411</v>
      </c>
      <c r="C258" t="s">
        <v>785</v>
      </c>
      <c r="D258" t="s">
        <v>18</v>
      </c>
      <c r="E258" t="s">
        <v>20</v>
      </c>
      <c r="F258">
        <v>64.069999999999993</v>
      </c>
      <c r="G258">
        <v>87.99</v>
      </c>
      <c r="H258">
        <v>0.1119</v>
      </c>
      <c r="I258">
        <v>0.69610000000000005</v>
      </c>
      <c r="J258">
        <v>0.192</v>
      </c>
      <c r="K258">
        <v>0.72</v>
      </c>
      <c r="L258">
        <v>2.13</v>
      </c>
      <c r="M258" s="39">
        <f t="shared" si="12"/>
        <v>0.48675225595997168</v>
      </c>
      <c r="N258" s="39">
        <f t="shared" si="13"/>
        <v>0.11883729385240965</v>
      </c>
      <c r="O258" s="36">
        <f t="shared" ref="O258:O321" si="14">IF(A258&gt;A257+1,O257+1,O257)</f>
        <v>27</v>
      </c>
      <c r="P258" s="36">
        <f>IF(AND(O258&gt;=Cockpit!$C$4,O258&lt;=Cockpit!$C$4+Cockpit!$C$5-1),O258-Cockpit!$C$4+1,0)</f>
        <v>0</v>
      </c>
      <c r="Q258" s="36" t="str">
        <f>INDEX(Lookup!$B:$B,MATCH(D258,Lookup!$E:$E,0))</f>
        <v>Sheffield United</v>
      </c>
      <c r="R258" s="36" t="str">
        <f>INDEX(Lookup!$B:$B,MATCH(E258,Lookup!$E:$E,0))</f>
        <v>Liverpool</v>
      </c>
      <c r="U258" s="35"/>
    </row>
    <row r="259" spans="1:21" x14ac:dyDescent="0.3">
      <c r="A259" s="35">
        <v>44256</v>
      </c>
      <c r="B259">
        <v>2411</v>
      </c>
      <c r="C259" t="s">
        <v>785</v>
      </c>
      <c r="D259" t="s">
        <v>28</v>
      </c>
      <c r="E259" t="s">
        <v>7</v>
      </c>
      <c r="F259">
        <v>72.62</v>
      </c>
      <c r="G259">
        <v>68.58</v>
      </c>
      <c r="H259">
        <v>0.4894</v>
      </c>
      <c r="I259">
        <v>0.24829999999999999</v>
      </c>
      <c r="J259">
        <v>0.26219999999999999</v>
      </c>
      <c r="K259">
        <v>1.54</v>
      </c>
      <c r="L259">
        <v>1.02</v>
      </c>
      <c r="M259" s="39">
        <f t="shared" si="12"/>
        <v>0.21438110142697794</v>
      </c>
      <c r="N259" s="39">
        <f t="shared" si="13"/>
        <v>0.3605949401730783</v>
      </c>
      <c r="O259" s="36">
        <f t="shared" si="14"/>
        <v>27</v>
      </c>
      <c r="P259" s="36">
        <f>IF(AND(O259&gt;=Cockpit!$C$4,O259&lt;=Cockpit!$C$4+Cockpit!$C$5-1),O259-Cockpit!$C$4+1,0)</f>
        <v>0</v>
      </c>
      <c r="Q259" s="36" t="str">
        <f>INDEX(Lookup!$B:$B,MATCH(D259,Lookup!$E:$E,0))</f>
        <v>Everton</v>
      </c>
      <c r="R259" s="36" t="str">
        <f>INDEX(Lookup!$B:$B,MATCH(E259,Lookup!$E:$E,0))</f>
        <v>Southampton</v>
      </c>
      <c r="U259" s="35"/>
    </row>
    <row r="260" spans="1:21" x14ac:dyDescent="0.3">
      <c r="A260" s="35">
        <v>44257</v>
      </c>
      <c r="B260">
        <v>2411</v>
      </c>
      <c r="C260" t="s">
        <v>785</v>
      </c>
      <c r="D260" t="s">
        <v>16</v>
      </c>
      <c r="E260" t="s">
        <v>46</v>
      </c>
      <c r="F260">
        <v>93.5</v>
      </c>
      <c r="G260">
        <v>72.31</v>
      </c>
      <c r="H260">
        <v>0.83540000000000003</v>
      </c>
      <c r="I260">
        <v>3.1300000000000001E-2</v>
      </c>
      <c r="J260">
        <v>0.1333</v>
      </c>
      <c r="K260">
        <v>2.33</v>
      </c>
      <c r="L260">
        <v>0.28000000000000003</v>
      </c>
      <c r="M260" s="39">
        <f t="shared" si="12"/>
        <v>9.7295747089532758E-2</v>
      </c>
      <c r="N260" s="39">
        <f t="shared" si="13"/>
        <v>0.75578374145572547</v>
      </c>
      <c r="O260" s="36">
        <f t="shared" si="14"/>
        <v>27</v>
      </c>
      <c r="P260" s="36">
        <f>IF(AND(O260&gt;=Cockpit!$C$4,O260&lt;=Cockpit!$C$4+Cockpit!$C$5-1),O260-Cockpit!$C$4+1,0)</f>
        <v>0</v>
      </c>
      <c r="Q260" s="36" t="str">
        <f>INDEX(Lookup!$B:$B,MATCH(D260,Lookup!$E:$E,0))</f>
        <v>Manchester City</v>
      </c>
      <c r="R260" s="36" t="str">
        <f>INDEX(Lookup!$B:$B,MATCH(E260,Lookup!$E:$E,0))</f>
        <v>Wolverhampton</v>
      </c>
      <c r="U260" s="35"/>
    </row>
    <row r="261" spans="1:21" x14ac:dyDescent="0.3">
      <c r="A261" s="35">
        <v>44258</v>
      </c>
      <c r="B261">
        <v>2411</v>
      </c>
      <c r="C261" t="s">
        <v>785</v>
      </c>
      <c r="D261" t="s">
        <v>11</v>
      </c>
      <c r="E261" t="s">
        <v>27</v>
      </c>
      <c r="F261">
        <v>67.05</v>
      </c>
      <c r="G261">
        <v>76.86</v>
      </c>
      <c r="H261">
        <v>0.25409999999999999</v>
      </c>
      <c r="I261">
        <v>0.45660000000000001</v>
      </c>
      <c r="J261">
        <v>0.28920000000000001</v>
      </c>
      <c r="K261">
        <v>0.9</v>
      </c>
      <c r="L261">
        <v>1.31</v>
      </c>
      <c r="M261" s="39">
        <f t="shared" si="12"/>
        <v>0.40656965974059911</v>
      </c>
      <c r="N261" s="39">
        <f t="shared" si="13"/>
        <v>0.26982005638468681</v>
      </c>
      <c r="O261" s="36">
        <f t="shared" si="14"/>
        <v>27</v>
      </c>
      <c r="P261" s="36">
        <f>IF(AND(O261&gt;=Cockpit!$C$4,O261&lt;=Cockpit!$C$4+Cockpit!$C$5-1),O261-Cockpit!$C$4+1,0)</f>
        <v>0</v>
      </c>
      <c r="Q261" s="36" t="str">
        <f>INDEX(Lookup!$B:$B,MATCH(D261,Lookup!$E:$E,0))</f>
        <v>Burnley</v>
      </c>
      <c r="R261" s="36" t="str">
        <f>INDEX(Lookup!$B:$B,MATCH(E261,Lookup!$E:$E,0))</f>
        <v>Leicester City</v>
      </c>
      <c r="U261" s="35"/>
    </row>
    <row r="262" spans="1:21" x14ac:dyDescent="0.3">
      <c r="A262" s="35">
        <v>44258</v>
      </c>
      <c r="B262">
        <v>2411</v>
      </c>
      <c r="C262" t="s">
        <v>785</v>
      </c>
      <c r="D262" t="s">
        <v>18</v>
      </c>
      <c r="E262" t="s">
        <v>9</v>
      </c>
      <c r="F262">
        <v>63.31</v>
      </c>
      <c r="G262">
        <v>75.19</v>
      </c>
      <c r="H262">
        <v>0.26240000000000002</v>
      </c>
      <c r="I262">
        <v>0.46400000000000002</v>
      </c>
      <c r="J262">
        <v>0.27350000000000002</v>
      </c>
      <c r="K262">
        <v>1</v>
      </c>
      <c r="L262">
        <v>1.43</v>
      </c>
      <c r="M262" s="39">
        <f t="shared" si="12"/>
        <v>0.36787944117144233</v>
      </c>
      <c r="N262" s="39">
        <f t="shared" si="13"/>
        <v>0.23930892224375455</v>
      </c>
      <c r="O262" s="36">
        <f t="shared" si="14"/>
        <v>27</v>
      </c>
      <c r="P262" s="36">
        <f>IF(AND(O262&gt;=Cockpit!$C$4,O262&lt;=Cockpit!$C$4+Cockpit!$C$5-1),O262-Cockpit!$C$4+1,0)</f>
        <v>0</v>
      </c>
      <c r="Q262" s="36" t="str">
        <f>INDEX(Lookup!$B:$B,MATCH(D262,Lookup!$E:$E,0))</f>
        <v>Sheffield United</v>
      </c>
      <c r="R262" s="36" t="str">
        <f>INDEX(Lookup!$B:$B,MATCH(E262,Lookup!$E:$E,0))</f>
        <v>Aston Villa</v>
      </c>
      <c r="U262" s="35"/>
    </row>
    <row r="263" spans="1:21" x14ac:dyDescent="0.3">
      <c r="A263" s="35">
        <v>44258</v>
      </c>
      <c r="B263">
        <v>2411</v>
      </c>
      <c r="C263" t="s">
        <v>785</v>
      </c>
      <c r="D263" t="s">
        <v>19</v>
      </c>
      <c r="E263" t="s">
        <v>31</v>
      </c>
      <c r="F263">
        <v>61.45</v>
      </c>
      <c r="G263">
        <v>86.89</v>
      </c>
      <c r="H263">
        <v>0.12690000000000001</v>
      </c>
      <c r="I263">
        <v>0.67749999999999999</v>
      </c>
      <c r="J263">
        <v>0.19550000000000001</v>
      </c>
      <c r="K263">
        <v>0.8</v>
      </c>
      <c r="L263">
        <v>2.14</v>
      </c>
      <c r="M263" s="39">
        <f t="shared" si="12"/>
        <v>0.44932896411722156</v>
      </c>
      <c r="N263" s="39">
        <f t="shared" si="13"/>
        <v>0.11765484302177918</v>
      </c>
      <c r="O263" s="36">
        <f t="shared" si="14"/>
        <v>27</v>
      </c>
      <c r="P263" s="36">
        <f>IF(AND(O263&gt;=Cockpit!$C$4,O263&lt;=Cockpit!$C$4+Cockpit!$C$5-1),O263-Cockpit!$C$4+1,0)</f>
        <v>0</v>
      </c>
      <c r="Q263" s="36" t="str">
        <f>INDEX(Lookup!$B:$B,MATCH(D263,Lookup!$E:$E,0))</f>
        <v>Crystal Palace</v>
      </c>
      <c r="R263" s="36" t="str">
        <f>INDEX(Lookup!$B:$B,MATCH(E263,Lookup!$E:$E,0))</f>
        <v>Manchester United</v>
      </c>
      <c r="U263" s="35"/>
    </row>
    <row r="264" spans="1:21" x14ac:dyDescent="0.3">
      <c r="A264" s="35">
        <v>44259</v>
      </c>
      <c r="B264">
        <v>2411</v>
      </c>
      <c r="C264" t="s">
        <v>785</v>
      </c>
      <c r="D264" t="s">
        <v>788</v>
      </c>
      <c r="E264" t="s">
        <v>28</v>
      </c>
      <c r="F264">
        <v>55.2</v>
      </c>
      <c r="G264">
        <v>73.239999999999995</v>
      </c>
      <c r="H264">
        <v>0.2306</v>
      </c>
      <c r="I264">
        <v>0.51370000000000005</v>
      </c>
      <c r="J264">
        <v>0.25569999999999998</v>
      </c>
      <c r="K264">
        <v>0.99</v>
      </c>
      <c r="L264">
        <v>1.61</v>
      </c>
      <c r="M264" s="39">
        <f t="shared" si="12"/>
        <v>0.37157669102204571</v>
      </c>
      <c r="N264" s="39">
        <f t="shared" si="13"/>
        <v>0.19988761407514449</v>
      </c>
      <c r="O264" s="36">
        <f t="shared" si="14"/>
        <v>27</v>
      </c>
      <c r="P264" s="36">
        <f>IF(AND(O264&gt;=Cockpit!$C$4,O264&lt;=Cockpit!$C$4+Cockpit!$C$5-1),O264-Cockpit!$C$4+1,0)</f>
        <v>0</v>
      </c>
      <c r="Q264" s="36" t="str">
        <f>INDEX(Lookup!$B:$B,MATCH(D264,Lookup!$E:$E,0))</f>
        <v>West Bromwich</v>
      </c>
      <c r="R264" s="36" t="str">
        <f>INDEX(Lookup!$B:$B,MATCH(E264,Lookup!$E:$E,0))</f>
        <v>Everton</v>
      </c>
      <c r="U264" s="35"/>
    </row>
    <row r="265" spans="1:21" x14ac:dyDescent="0.3">
      <c r="A265" s="35">
        <v>44259</v>
      </c>
      <c r="B265">
        <v>2411</v>
      </c>
      <c r="C265" t="s">
        <v>785</v>
      </c>
      <c r="D265" t="s">
        <v>539</v>
      </c>
      <c r="E265" t="s">
        <v>787</v>
      </c>
      <c r="F265">
        <v>70.400000000000006</v>
      </c>
      <c r="G265">
        <v>79.239999999999995</v>
      </c>
      <c r="H265">
        <v>0.30859999999999999</v>
      </c>
      <c r="I265">
        <v>0.41760000000000003</v>
      </c>
      <c r="J265">
        <v>0.27379999999999999</v>
      </c>
      <c r="K265">
        <v>1.1399999999999999</v>
      </c>
      <c r="L265">
        <v>1.37</v>
      </c>
      <c r="M265" s="39">
        <f t="shared" si="12"/>
        <v>0.31981902181630395</v>
      </c>
      <c r="N265" s="39">
        <f t="shared" si="13"/>
        <v>0.25410695955280027</v>
      </c>
      <c r="O265" s="36">
        <f t="shared" si="14"/>
        <v>27</v>
      </c>
      <c r="P265" s="36">
        <f>IF(AND(O265&gt;=Cockpit!$C$4,O265&lt;=Cockpit!$C$4+Cockpit!$C$5-1),O265-Cockpit!$C$4+1,0)</f>
        <v>0</v>
      </c>
      <c r="Q265" s="36" t="str">
        <f>INDEX(Lookup!$B:$B,MATCH(D265,Lookup!$E:$E,0))</f>
        <v>Fulham</v>
      </c>
      <c r="R265" s="36" t="str">
        <f>INDEX(Lookup!$B:$B,MATCH(E265,Lookup!$E:$E,0))</f>
        <v>Tottenham</v>
      </c>
      <c r="U265" s="35"/>
    </row>
    <row r="266" spans="1:21" x14ac:dyDescent="0.3">
      <c r="A266" s="35">
        <v>44259</v>
      </c>
      <c r="B266">
        <v>2411</v>
      </c>
      <c r="C266" t="s">
        <v>785</v>
      </c>
      <c r="D266" t="s">
        <v>20</v>
      </c>
      <c r="E266" t="s">
        <v>3</v>
      </c>
      <c r="F266">
        <v>88.54</v>
      </c>
      <c r="G266">
        <v>88.07</v>
      </c>
      <c r="H266">
        <v>0.44890000000000002</v>
      </c>
      <c r="I266">
        <v>0.28920000000000001</v>
      </c>
      <c r="J266">
        <v>0.26190000000000002</v>
      </c>
      <c r="K266">
        <v>1.51</v>
      </c>
      <c r="L266">
        <v>1.1599999999999999</v>
      </c>
      <c r="M266" s="39">
        <f t="shared" si="12"/>
        <v>0.2209099779593782</v>
      </c>
      <c r="N266" s="39">
        <f t="shared" si="13"/>
        <v>0.31348618088260533</v>
      </c>
      <c r="O266" s="36">
        <f t="shared" si="14"/>
        <v>27</v>
      </c>
      <c r="P266" s="36">
        <f>IF(AND(O266&gt;=Cockpit!$C$4,O266&lt;=Cockpit!$C$4+Cockpit!$C$5-1),O266-Cockpit!$C$4+1,0)</f>
        <v>0</v>
      </c>
      <c r="Q266" s="36" t="str">
        <f>INDEX(Lookup!$B:$B,MATCH(D266,Lookup!$E:$E,0))</f>
        <v>Liverpool</v>
      </c>
      <c r="R266" s="36" t="str">
        <f>INDEX(Lookup!$B:$B,MATCH(E266,Lookup!$E:$E,0))</f>
        <v>Chelsea</v>
      </c>
      <c r="U266" s="35"/>
    </row>
    <row r="267" spans="1:21" x14ac:dyDescent="0.3">
      <c r="A267" s="35">
        <v>44261</v>
      </c>
      <c r="B267">
        <v>2411</v>
      </c>
      <c r="C267" t="s">
        <v>785</v>
      </c>
      <c r="D267" t="s">
        <v>11</v>
      </c>
      <c r="E267" t="s">
        <v>1</v>
      </c>
      <c r="F267">
        <v>67.42</v>
      </c>
      <c r="G267">
        <v>82.44</v>
      </c>
      <c r="H267">
        <v>0.24510000000000001</v>
      </c>
      <c r="I267">
        <v>0.48039999999999999</v>
      </c>
      <c r="J267">
        <v>0.27460000000000001</v>
      </c>
      <c r="K267">
        <v>0.94</v>
      </c>
      <c r="L267">
        <v>1.43</v>
      </c>
      <c r="M267" s="39">
        <f t="shared" si="12"/>
        <v>0.39062783535852114</v>
      </c>
      <c r="N267" s="39">
        <f t="shared" si="13"/>
        <v>0.23930892224375455</v>
      </c>
      <c r="O267" s="36">
        <f t="shared" si="14"/>
        <v>28</v>
      </c>
      <c r="P267" s="36">
        <f>IF(AND(O267&gt;=Cockpit!$C$4,O267&lt;=Cockpit!$C$4+Cockpit!$C$5-1),O267-Cockpit!$C$4+1,0)</f>
        <v>0</v>
      </c>
      <c r="Q267" s="36" t="str">
        <f>INDEX(Lookup!$B:$B,MATCH(D267,Lookup!$E:$E,0))</f>
        <v>Burnley</v>
      </c>
      <c r="R267" s="36" t="str">
        <f>INDEX(Lookup!$B:$B,MATCH(E267,Lookup!$E:$E,0))</f>
        <v>Arsenal</v>
      </c>
      <c r="U267" s="35"/>
    </row>
    <row r="268" spans="1:21" x14ac:dyDescent="0.3">
      <c r="A268" s="35">
        <v>44261</v>
      </c>
      <c r="B268">
        <v>2411</v>
      </c>
      <c r="C268" t="s">
        <v>785</v>
      </c>
      <c r="D268" t="s">
        <v>18</v>
      </c>
      <c r="E268" t="s">
        <v>7</v>
      </c>
      <c r="F268">
        <v>63.1</v>
      </c>
      <c r="G268">
        <v>68.400000000000006</v>
      </c>
      <c r="H268">
        <v>0.35049999999999998</v>
      </c>
      <c r="I268">
        <v>0.35020000000000001</v>
      </c>
      <c r="J268">
        <v>0.29930000000000001</v>
      </c>
      <c r="K268">
        <v>1.1000000000000001</v>
      </c>
      <c r="L268">
        <v>1.1000000000000001</v>
      </c>
      <c r="M268" s="39">
        <f t="shared" si="12"/>
        <v>0.33287108369807955</v>
      </c>
      <c r="N268" s="39">
        <f t="shared" si="13"/>
        <v>0.33287108369807955</v>
      </c>
      <c r="O268" s="36">
        <f t="shared" si="14"/>
        <v>28</v>
      </c>
      <c r="P268" s="36">
        <f>IF(AND(O268&gt;=Cockpit!$C$4,O268&lt;=Cockpit!$C$4+Cockpit!$C$5-1),O268-Cockpit!$C$4+1,0)</f>
        <v>0</v>
      </c>
      <c r="Q268" s="36" t="str">
        <f>INDEX(Lookup!$B:$B,MATCH(D268,Lookup!$E:$E,0))</f>
        <v>Sheffield United</v>
      </c>
      <c r="R268" s="36" t="str">
        <f>INDEX(Lookup!$B:$B,MATCH(E268,Lookup!$E:$E,0))</f>
        <v>Southampton</v>
      </c>
      <c r="U268" s="35"/>
    </row>
    <row r="269" spans="1:21" x14ac:dyDescent="0.3">
      <c r="A269" s="35">
        <v>44261</v>
      </c>
      <c r="B269">
        <v>2411</v>
      </c>
      <c r="C269" t="s">
        <v>785</v>
      </c>
      <c r="D269" t="s">
        <v>9</v>
      </c>
      <c r="E269" t="s">
        <v>46</v>
      </c>
      <c r="F269">
        <v>75.540000000000006</v>
      </c>
      <c r="G269">
        <v>71.91</v>
      </c>
      <c r="H269">
        <v>0.49340000000000001</v>
      </c>
      <c r="I269">
        <v>0.23860000000000001</v>
      </c>
      <c r="J269">
        <v>0.2681</v>
      </c>
      <c r="K269">
        <v>1.49</v>
      </c>
      <c r="L269">
        <v>0.95</v>
      </c>
      <c r="M269" s="39">
        <f t="shared" si="12"/>
        <v>0.22537265553943872</v>
      </c>
      <c r="N269" s="39">
        <f t="shared" si="13"/>
        <v>0.38674102345450123</v>
      </c>
      <c r="O269" s="36">
        <f t="shared" si="14"/>
        <v>28</v>
      </c>
      <c r="P269" s="36">
        <f>IF(AND(O269&gt;=Cockpit!$C$4,O269&lt;=Cockpit!$C$4+Cockpit!$C$5-1),O269-Cockpit!$C$4+1,0)</f>
        <v>0</v>
      </c>
      <c r="Q269" s="36" t="str">
        <f>INDEX(Lookup!$B:$B,MATCH(D269,Lookup!$E:$E,0))</f>
        <v>Aston Villa</v>
      </c>
      <c r="R269" s="36" t="str">
        <f>INDEX(Lookup!$B:$B,MATCH(E269,Lookup!$E:$E,0))</f>
        <v>Wolverhampton</v>
      </c>
      <c r="U269" s="35"/>
    </row>
    <row r="270" spans="1:21" x14ac:dyDescent="0.3">
      <c r="A270" s="35">
        <v>44261</v>
      </c>
      <c r="B270">
        <v>2411</v>
      </c>
      <c r="C270" t="s">
        <v>785</v>
      </c>
      <c r="D270" t="s">
        <v>786</v>
      </c>
      <c r="E270" t="s">
        <v>27</v>
      </c>
      <c r="F270">
        <v>77.28</v>
      </c>
      <c r="G270">
        <v>76.39</v>
      </c>
      <c r="H270">
        <v>0.36180000000000001</v>
      </c>
      <c r="I270">
        <v>0.35389999999999999</v>
      </c>
      <c r="J270">
        <v>0.2843</v>
      </c>
      <c r="K270">
        <v>1.2</v>
      </c>
      <c r="L270">
        <v>1.19</v>
      </c>
      <c r="M270" s="39">
        <f t="shared" si="12"/>
        <v>0.30119421191220214</v>
      </c>
      <c r="N270" s="39">
        <f t="shared" si="13"/>
        <v>0.30422126406670408</v>
      </c>
      <c r="O270" s="36">
        <f t="shared" si="14"/>
        <v>28</v>
      </c>
      <c r="P270" s="36">
        <f>IF(AND(O270&gt;=Cockpit!$C$4,O270&lt;=Cockpit!$C$4+Cockpit!$C$5-1),O270-Cockpit!$C$4+1,0)</f>
        <v>0</v>
      </c>
      <c r="Q270" s="36" t="str">
        <f>INDEX(Lookup!$B:$B,MATCH(D270,Lookup!$E:$E,0))</f>
        <v>Brighton and Hove</v>
      </c>
      <c r="R270" s="36" t="str">
        <f>INDEX(Lookup!$B:$B,MATCH(E270,Lookup!$E:$E,0))</f>
        <v>Leicester City</v>
      </c>
      <c r="U270" s="35"/>
    </row>
    <row r="271" spans="1:21" x14ac:dyDescent="0.3">
      <c r="A271" s="35">
        <v>44262</v>
      </c>
      <c r="B271">
        <v>2411</v>
      </c>
      <c r="C271" t="s">
        <v>785</v>
      </c>
      <c r="D271" t="s">
        <v>788</v>
      </c>
      <c r="E271" t="s">
        <v>13</v>
      </c>
      <c r="F271">
        <v>55.58</v>
      </c>
      <c r="G271">
        <v>63.02</v>
      </c>
      <c r="H271">
        <v>0.31580000000000003</v>
      </c>
      <c r="I271">
        <v>0.40389999999999998</v>
      </c>
      <c r="J271">
        <v>0.28029999999999999</v>
      </c>
      <c r="K271">
        <v>1.1200000000000001</v>
      </c>
      <c r="L271">
        <v>1.31</v>
      </c>
      <c r="M271" s="39">
        <f>EXP(-K271)</f>
        <v>0.32627979462303947</v>
      </c>
      <c r="N271" s="39">
        <f>EXP(-L271)</f>
        <v>0.26982005638468681</v>
      </c>
      <c r="O271" s="36">
        <f t="shared" si="14"/>
        <v>28</v>
      </c>
      <c r="P271" s="36">
        <f>IF(AND(O271&gt;=Cockpit!$C$4,O271&lt;=Cockpit!$C$4+Cockpit!$C$5-1),O271-Cockpit!$C$4+1,0)</f>
        <v>0</v>
      </c>
      <c r="Q271" s="36" t="str">
        <f>INDEX(Lookup!$B:$B,MATCH(D271,Lookup!$E:$E,0))</f>
        <v>West Bromwich</v>
      </c>
      <c r="R271" s="36" t="str">
        <f>INDEX(Lookup!$B:$B,MATCH(E271,Lookup!$E:$E,0))</f>
        <v>Newcastle</v>
      </c>
      <c r="U271" s="35"/>
    </row>
    <row r="272" spans="1:21" x14ac:dyDescent="0.3">
      <c r="A272" s="35">
        <v>44262</v>
      </c>
      <c r="B272">
        <v>2411</v>
      </c>
      <c r="C272" t="s">
        <v>785</v>
      </c>
      <c r="D272" t="s">
        <v>20</v>
      </c>
      <c r="E272" t="s">
        <v>539</v>
      </c>
      <c r="F272">
        <v>88.17</v>
      </c>
      <c r="G272">
        <v>70.34</v>
      </c>
      <c r="H272">
        <v>0.70960000000000001</v>
      </c>
      <c r="I272">
        <v>9.6299999999999997E-2</v>
      </c>
      <c r="J272">
        <v>0.19409999999999999</v>
      </c>
      <c r="K272">
        <v>2.04</v>
      </c>
      <c r="L272">
        <v>0.6</v>
      </c>
      <c r="M272" s="39">
        <f t="shared" si="12"/>
        <v>0.13002871087842591</v>
      </c>
      <c r="N272" s="39">
        <f t="shared" si="13"/>
        <v>0.54881163609402639</v>
      </c>
      <c r="O272" s="36">
        <f t="shared" si="14"/>
        <v>28</v>
      </c>
      <c r="P272" s="36">
        <f>IF(AND(O272&gt;=Cockpit!$C$4,O272&lt;=Cockpit!$C$4+Cockpit!$C$5-1),O272-Cockpit!$C$4+1,0)</f>
        <v>0</v>
      </c>
      <c r="Q272" s="36" t="str">
        <f>INDEX(Lookup!$B:$B,MATCH(D272,Lookup!$E:$E,0))</f>
        <v>Liverpool</v>
      </c>
      <c r="R272" s="36" t="str">
        <f>INDEX(Lookup!$B:$B,MATCH(E272,Lookup!$E:$E,0))</f>
        <v>Fulham</v>
      </c>
      <c r="U272" s="35"/>
    </row>
    <row r="273" spans="1:21" x14ac:dyDescent="0.3">
      <c r="A273" s="35">
        <v>44262</v>
      </c>
      <c r="B273">
        <v>2411</v>
      </c>
      <c r="C273" t="s">
        <v>785</v>
      </c>
      <c r="D273" t="s">
        <v>16</v>
      </c>
      <c r="E273" t="s">
        <v>31</v>
      </c>
      <c r="F273">
        <v>93.73</v>
      </c>
      <c r="G273">
        <v>86.89</v>
      </c>
      <c r="H273">
        <v>0.58379999999999999</v>
      </c>
      <c r="I273">
        <v>0.1837</v>
      </c>
      <c r="J273">
        <v>0.23250000000000001</v>
      </c>
      <c r="K273">
        <v>1.83</v>
      </c>
      <c r="L273">
        <v>0.92</v>
      </c>
      <c r="M273" s="39">
        <f t="shared" si="12"/>
        <v>0.16041356777517274</v>
      </c>
      <c r="N273" s="39">
        <f t="shared" si="13"/>
        <v>0.39851904108451414</v>
      </c>
      <c r="O273" s="36">
        <f t="shared" si="14"/>
        <v>28</v>
      </c>
      <c r="P273" s="36">
        <f>IF(AND(O273&gt;=Cockpit!$C$4,O273&lt;=Cockpit!$C$4+Cockpit!$C$5-1),O273-Cockpit!$C$4+1,0)</f>
        <v>0</v>
      </c>
      <c r="Q273" s="36" t="str">
        <f>INDEX(Lookup!$B:$B,MATCH(D273,Lookup!$E:$E,0))</f>
        <v>Manchester City</v>
      </c>
      <c r="R273" s="36" t="str">
        <f>INDEX(Lookup!$B:$B,MATCH(E273,Lookup!$E:$E,0))</f>
        <v>Manchester United</v>
      </c>
      <c r="U273" s="35"/>
    </row>
    <row r="274" spans="1:21" x14ac:dyDescent="0.3">
      <c r="A274" s="35">
        <v>44262</v>
      </c>
      <c r="B274">
        <v>2411</v>
      </c>
      <c r="C274" t="s">
        <v>785</v>
      </c>
      <c r="D274" t="s">
        <v>787</v>
      </c>
      <c r="E274" t="s">
        <v>19</v>
      </c>
      <c r="F274">
        <v>79.42</v>
      </c>
      <c r="G274">
        <v>62.08</v>
      </c>
      <c r="H274">
        <v>0.67620000000000002</v>
      </c>
      <c r="I274">
        <v>0.11990000000000001</v>
      </c>
      <c r="J274">
        <v>0.20399999999999999</v>
      </c>
      <c r="K274">
        <v>2.02</v>
      </c>
      <c r="L274">
        <v>0.71</v>
      </c>
      <c r="M274" s="39">
        <f t="shared" si="12"/>
        <v>0.13265546508012172</v>
      </c>
      <c r="N274" s="39">
        <f t="shared" si="13"/>
        <v>0.4916441974609651</v>
      </c>
      <c r="O274" s="36">
        <f t="shared" si="14"/>
        <v>28</v>
      </c>
      <c r="P274" s="36">
        <f>IF(AND(O274&gt;=Cockpit!$C$4,O274&lt;=Cockpit!$C$4+Cockpit!$C$5-1),O274-Cockpit!$C$4+1,0)</f>
        <v>0</v>
      </c>
      <c r="Q274" s="36" t="str">
        <f>INDEX(Lookup!$B:$B,MATCH(D274,Lookup!$E:$E,0))</f>
        <v>Tottenham</v>
      </c>
      <c r="R274" s="36" t="str">
        <f>INDEX(Lookup!$B:$B,MATCH(E274,Lookup!$E:$E,0))</f>
        <v>Crystal Palace</v>
      </c>
      <c r="U274" s="35"/>
    </row>
    <row r="275" spans="1:21" x14ac:dyDescent="0.3">
      <c r="A275" s="35">
        <v>44263</v>
      </c>
      <c r="B275">
        <v>2411</v>
      </c>
      <c r="C275" t="s">
        <v>785</v>
      </c>
      <c r="D275" t="s">
        <v>3</v>
      </c>
      <c r="E275" t="s">
        <v>28</v>
      </c>
      <c r="F275">
        <v>88.59</v>
      </c>
      <c r="G275">
        <v>73.03</v>
      </c>
      <c r="H275">
        <v>0.6603</v>
      </c>
      <c r="I275">
        <v>0.1178</v>
      </c>
      <c r="J275">
        <v>0.2218</v>
      </c>
      <c r="K275">
        <v>1.83</v>
      </c>
      <c r="L275">
        <v>0.62</v>
      </c>
      <c r="M275" s="39">
        <f t="shared" si="12"/>
        <v>0.16041356777517274</v>
      </c>
      <c r="N275" s="39">
        <f t="shared" si="13"/>
        <v>0.53794443759467447</v>
      </c>
      <c r="O275" s="36">
        <f t="shared" si="14"/>
        <v>28</v>
      </c>
      <c r="P275" s="36">
        <f>IF(AND(O275&gt;=Cockpit!$C$4,O275&lt;=Cockpit!$C$4+Cockpit!$C$5-1),O275-Cockpit!$C$4+1,0)</f>
        <v>0</v>
      </c>
      <c r="Q275" s="36" t="str">
        <f>INDEX(Lookup!$B:$B,MATCH(D275,Lookup!$E:$E,0))</f>
        <v>Chelsea</v>
      </c>
      <c r="R275" s="36" t="str">
        <f>INDEX(Lookup!$B:$B,MATCH(E275,Lookup!$E:$E,0))</f>
        <v>Everton</v>
      </c>
      <c r="U275" s="35"/>
    </row>
    <row r="276" spans="1:21" x14ac:dyDescent="0.3">
      <c r="A276" s="35">
        <v>44263</v>
      </c>
      <c r="B276">
        <v>2411</v>
      </c>
      <c r="C276" t="s">
        <v>785</v>
      </c>
      <c r="D276" t="s">
        <v>789</v>
      </c>
      <c r="E276" t="s">
        <v>648</v>
      </c>
      <c r="F276">
        <v>77.66</v>
      </c>
      <c r="G276">
        <v>71.2</v>
      </c>
      <c r="H276">
        <v>0.55249999999999999</v>
      </c>
      <c r="I276">
        <v>0.21970000000000001</v>
      </c>
      <c r="J276">
        <v>0.2278</v>
      </c>
      <c r="K276">
        <v>1.91</v>
      </c>
      <c r="L276">
        <v>1.1299999999999999</v>
      </c>
      <c r="M276" s="39">
        <f t="shared" si="12"/>
        <v>0.14808038659546247</v>
      </c>
      <c r="N276" s="39">
        <f t="shared" si="13"/>
        <v>0.32303325642225295</v>
      </c>
      <c r="O276" s="36">
        <f t="shared" si="14"/>
        <v>28</v>
      </c>
      <c r="P276" s="36">
        <f>IF(AND(O276&gt;=Cockpit!$C$4,O276&lt;=Cockpit!$C$4+Cockpit!$C$5-1),O276-Cockpit!$C$4+1,0)</f>
        <v>0</v>
      </c>
      <c r="Q276" s="36" t="str">
        <f>INDEX(Lookup!$B:$B,MATCH(D276,Lookup!$E:$E,0))</f>
        <v>West Ham</v>
      </c>
      <c r="R276" s="36" t="str">
        <f>INDEX(Lookup!$B:$B,MATCH(E276,Lookup!$E:$E,0))</f>
        <v>Leeds United</v>
      </c>
      <c r="U276" s="35"/>
    </row>
    <row r="277" spans="1:21" x14ac:dyDescent="0.3">
      <c r="A277" s="35">
        <v>44265</v>
      </c>
      <c r="B277">
        <v>2411</v>
      </c>
      <c r="C277" t="s">
        <v>785</v>
      </c>
      <c r="D277" t="s">
        <v>16</v>
      </c>
      <c r="E277" t="s">
        <v>7</v>
      </c>
      <c r="F277">
        <v>93.58</v>
      </c>
      <c r="G277">
        <v>69.55</v>
      </c>
      <c r="H277">
        <v>0.85029999999999994</v>
      </c>
      <c r="I277">
        <v>3.1399999999999997E-2</v>
      </c>
      <c r="J277">
        <v>0.1183</v>
      </c>
      <c r="K277">
        <v>2.54</v>
      </c>
      <c r="L277">
        <v>0.32</v>
      </c>
      <c r="M277" s="39">
        <f t="shared" si="12"/>
        <v>7.8866399790674946E-2</v>
      </c>
      <c r="N277" s="39">
        <f t="shared" si="13"/>
        <v>0.72614903707369094</v>
      </c>
      <c r="O277" s="36">
        <f t="shared" si="14"/>
        <v>29</v>
      </c>
      <c r="P277" s="36">
        <f>IF(AND(O277&gt;=Cockpit!$C$4,O277&lt;=Cockpit!$C$4+Cockpit!$C$5-1),O277-Cockpit!$C$4+1,0)</f>
        <v>0</v>
      </c>
      <c r="Q277" s="36" t="str">
        <f>INDEX(Lookup!$B:$B,MATCH(D277,Lookup!$E:$E,0))</f>
        <v>Manchester City</v>
      </c>
      <c r="R277" s="36" t="str">
        <f>INDEX(Lookup!$B:$B,MATCH(E277,Lookup!$E:$E,0))</f>
        <v>Southampton</v>
      </c>
      <c r="U277" s="35"/>
    </row>
    <row r="278" spans="1:21" x14ac:dyDescent="0.3">
      <c r="A278" s="35">
        <v>44267</v>
      </c>
      <c r="B278">
        <v>2411</v>
      </c>
      <c r="C278" t="s">
        <v>785</v>
      </c>
      <c r="D278" t="s">
        <v>13</v>
      </c>
      <c r="E278" t="s">
        <v>9</v>
      </c>
      <c r="F278">
        <v>62.44</v>
      </c>
      <c r="G278">
        <v>74.88</v>
      </c>
      <c r="H278">
        <v>0.32750000000000001</v>
      </c>
      <c r="I278">
        <v>0.39660000000000001</v>
      </c>
      <c r="J278">
        <v>0.27589999999999998</v>
      </c>
      <c r="K278">
        <v>1.18</v>
      </c>
      <c r="L278">
        <v>1.32</v>
      </c>
      <c r="M278" s="39">
        <f t="shared" si="12"/>
        <v>0.30727873860113125</v>
      </c>
      <c r="N278" s="39">
        <f t="shared" si="13"/>
        <v>0.26713530196585034</v>
      </c>
      <c r="O278" s="87">
        <v>28</v>
      </c>
      <c r="P278" s="36">
        <f>IF(AND(O278&gt;=Cockpit!$C$4,O278&lt;=Cockpit!$C$4+Cockpit!$C$5-1),O278-Cockpit!$C$4+1,0)</f>
        <v>0</v>
      </c>
      <c r="Q278" s="36" t="str">
        <f>INDEX(Lookup!$B:$B,MATCH(D278,Lookup!$E:$E,0))</f>
        <v>Newcastle</v>
      </c>
      <c r="R278" s="36" t="str">
        <f>INDEX(Lookup!$B:$B,MATCH(E278,Lookup!$E:$E,0))</f>
        <v>Aston Villa</v>
      </c>
      <c r="U278" s="35"/>
    </row>
    <row r="279" spans="1:21" x14ac:dyDescent="0.3">
      <c r="A279" s="35">
        <v>44268</v>
      </c>
      <c r="B279">
        <v>2411</v>
      </c>
      <c r="C279" t="s">
        <v>785</v>
      </c>
      <c r="D279" t="s">
        <v>648</v>
      </c>
      <c r="E279" t="s">
        <v>3</v>
      </c>
      <c r="F279">
        <v>70.87</v>
      </c>
      <c r="G279">
        <v>89.17</v>
      </c>
      <c r="H279">
        <v>0.16550000000000001</v>
      </c>
      <c r="I279">
        <v>0.61229999999999996</v>
      </c>
      <c r="J279">
        <v>0.2223</v>
      </c>
      <c r="K279">
        <v>0.88</v>
      </c>
      <c r="L279">
        <v>1.92</v>
      </c>
      <c r="M279" s="39">
        <f t="shared" si="12"/>
        <v>0.41478291168158138</v>
      </c>
      <c r="N279" s="39">
        <f t="shared" si="13"/>
        <v>0.14660696213035015</v>
      </c>
      <c r="O279" s="36">
        <f t="shared" si="14"/>
        <v>28</v>
      </c>
      <c r="P279" s="36">
        <f>IF(AND(O279&gt;=Cockpit!$C$4,O279&lt;=Cockpit!$C$4+Cockpit!$C$5-1),O279-Cockpit!$C$4+1,0)</f>
        <v>0</v>
      </c>
      <c r="Q279" s="36" t="str">
        <f>INDEX(Lookup!$B:$B,MATCH(D279,Lookup!$E:$E,0))</f>
        <v>Leeds United</v>
      </c>
      <c r="R279" s="36" t="str">
        <f>INDEX(Lookup!$B:$B,MATCH(E279,Lookup!$E:$E,0))</f>
        <v>Chelsea</v>
      </c>
      <c r="U279" s="35"/>
    </row>
    <row r="280" spans="1:21" x14ac:dyDescent="0.3">
      <c r="A280" s="35">
        <v>44268</v>
      </c>
      <c r="B280">
        <v>2411</v>
      </c>
      <c r="C280" t="s">
        <v>785</v>
      </c>
      <c r="D280" t="s">
        <v>19</v>
      </c>
      <c r="E280" t="s">
        <v>788</v>
      </c>
      <c r="F280">
        <v>61.02</v>
      </c>
      <c r="G280">
        <v>56.59</v>
      </c>
      <c r="H280">
        <v>0.47370000000000001</v>
      </c>
      <c r="I280">
        <v>0.25080000000000002</v>
      </c>
      <c r="J280">
        <v>0.27550000000000002</v>
      </c>
      <c r="K280">
        <v>1.42</v>
      </c>
      <c r="L280">
        <v>0.96</v>
      </c>
      <c r="M280" s="39">
        <f t="shared" si="12"/>
        <v>0.24171401689703645</v>
      </c>
      <c r="N280" s="39">
        <f t="shared" si="13"/>
        <v>0.38289288597511206</v>
      </c>
      <c r="O280" s="36">
        <f t="shared" si="14"/>
        <v>28</v>
      </c>
      <c r="P280" s="36">
        <f>IF(AND(O280&gt;=Cockpit!$C$4,O280&lt;=Cockpit!$C$4+Cockpit!$C$5-1),O280-Cockpit!$C$4+1,0)</f>
        <v>0</v>
      </c>
      <c r="Q280" s="36" t="str">
        <f>INDEX(Lookup!$B:$B,MATCH(D280,Lookup!$E:$E,0))</f>
        <v>Crystal Palace</v>
      </c>
      <c r="R280" s="36" t="str">
        <f>INDEX(Lookup!$B:$B,MATCH(E280,Lookup!$E:$E,0))</f>
        <v>West Bromwich</v>
      </c>
      <c r="U280" s="35"/>
    </row>
    <row r="281" spans="1:21" x14ac:dyDescent="0.3">
      <c r="A281" s="35">
        <v>44268</v>
      </c>
      <c r="B281">
        <v>2411</v>
      </c>
      <c r="C281" t="s">
        <v>785</v>
      </c>
      <c r="D281" t="s">
        <v>28</v>
      </c>
      <c r="E281" t="s">
        <v>11</v>
      </c>
      <c r="F281">
        <v>72.260000000000005</v>
      </c>
      <c r="G281">
        <v>67.2</v>
      </c>
      <c r="H281">
        <v>0.48320000000000002</v>
      </c>
      <c r="I281">
        <v>0.23860000000000001</v>
      </c>
      <c r="J281">
        <v>0.2782</v>
      </c>
      <c r="K281">
        <v>1.41</v>
      </c>
      <c r="L281">
        <v>0.9</v>
      </c>
      <c r="M281" s="39">
        <f t="shared" si="12"/>
        <v>0.24414328315343711</v>
      </c>
      <c r="N281" s="39">
        <f t="shared" si="13"/>
        <v>0.40656965974059911</v>
      </c>
      <c r="O281" s="36">
        <f t="shared" si="14"/>
        <v>28</v>
      </c>
      <c r="P281" s="36">
        <f>IF(AND(O281&gt;=Cockpit!$C$4,O281&lt;=Cockpit!$C$4+Cockpit!$C$5-1),O281-Cockpit!$C$4+1,0)</f>
        <v>0</v>
      </c>
      <c r="Q281" s="36" t="str">
        <f>INDEX(Lookup!$B:$B,MATCH(D281,Lookup!$E:$E,0))</f>
        <v>Everton</v>
      </c>
      <c r="R281" s="36" t="str">
        <f>INDEX(Lookup!$B:$B,MATCH(E281,Lookup!$E:$E,0))</f>
        <v>Burnley</v>
      </c>
      <c r="U281" s="35"/>
    </row>
    <row r="282" spans="1:21" x14ac:dyDescent="0.3">
      <c r="A282" s="35">
        <v>44268</v>
      </c>
      <c r="B282">
        <v>2411</v>
      </c>
      <c r="C282" t="s">
        <v>785</v>
      </c>
      <c r="D282" t="s">
        <v>539</v>
      </c>
      <c r="E282" t="s">
        <v>16</v>
      </c>
      <c r="F282">
        <v>71.75</v>
      </c>
      <c r="G282">
        <v>93.83</v>
      </c>
      <c r="H282">
        <v>0.1434</v>
      </c>
      <c r="I282">
        <v>0.6381</v>
      </c>
      <c r="J282">
        <v>0.2185</v>
      </c>
      <c r="K282">
        <v>0.78</v>
      </c>
      <c r="L282">
        <v>1.92</v>
      </c>
      <c r="M282" s="39">
        <f t="shared" si="12"/>
        <v>0.45840601130522352</v>
      </c>
      <c r="N282" s="39">
        <f t="shared" si="13"/>
        <v>0.14660696213035015</v>
      </c>
      <c r="O282" s="36">
        <f t="shared" si="14"/>
        <v>28</v>
      </c>
      <c r="P282" s="36">
        <f>IF(AND(O282&gt;=Cockpit!$C$4,O282&lt;=Cockpit!$C$4+Cockpit!$C$5-1),O282-Cockpit!$C$4+1,0)</f>
        <v>0</v>
      </c>
      <c r="Q282" s="36" t="str">
        <f>INDEX(Lookup!$B:$B,MATCH(D282,Lookup!$E:$E,0))</f>
        <v>Fulham</v>
      </c>
      <c r="R282" s="36" t="str">
        <f>INDEX(Lookup!$B:$B,MATCH(E282,Lookup!$E:$E,0))</f>
        <v>Manchester City</v>
      </c>
      <c r="U282" s="35"/>
    </row>
    <row r="283" spans="1:21" x14ac:dyDescent="0.3">
      <c r="A283" s="35">
        <v>44269</v>
      </c>
      <c r="B283">
        <v>2411</v>
      </c>
      <c r="C283" t="s">
        <v>785</v>
      </c>
      <c r="D283" t="s">
        <v>7</v>
      </c>
      <c r="E283" t="s">
        <v>786</v>
      </c>
      <c r="F283">
        <v>70.239999999999995</v>
      </c>
      <c r="G283">
        <v>76.650000000000006</v>
      </c>
      <c r="H283">
        <v>0.33029999999999998</v>
      </c>
      <c r="I283">
        <v>0.3952</v>
      </c>
      <c r="J283">
        <v>0.27450000000000002</v>
      </c>
      <c r="K283">
        <v>1.19</v>
      </c>
      <c r="L283">
        <v>1.33</v>
      </c>
      <c r="M283" s="39">
        <f t="shared" si="12"/>
        <v>0.30422126406670408</v>
      </c>
      <c r="N283" s="39">
        <f t="shared" si="13"/>
        <v>0.26447726129982396</v>
      </c>
      <c r="O283" s="36">
        <f t="shared" si="14"/>
        <v>28</v>
      </c>
      <c r="P283" s="36">
        <f>IF(AND(O283&gt;=Cockpit!$C$4,O283&lt;=Cockpit!$C$4+Cockpit!$C$5-1),O283-Cockpit!$C$4+1,0)</f>
        <v>0</v>
      </c>
      <c r="Q283" s="36" t="str">
        <f>INDEX(Lookup!$B:$B,MATCH(D283,Lookup!$E:$E,0))</f>
        <v>Southampton</v>
      </c>
      <c r="R283" s="36" t="str">
        <f>INDEX(Lookup!$B:$B,MATCH(E283,Lookup!$E:$E,0))</f>
        <v>Brighton and Hove</v>
      </c>
      <c r="U283" s="35"/>
    </row>
    <row r="284" spans="1:21" x14ac:dyDescent="0.3">
      <c r="A284" s="35">
        <v>44269</v>
      </c>
      <c r="B284">
        <v>2411</v>
      </c>
      <c r="C284" t="s">
        <v>785</v>
      </c>
      <c r="D284" t="s">
        <v>27</v>
      </c>
      <c r="E284" t="s">
        <v>18</v>
      </c>
      <c r="F284">
        <v>76.94</v>
      </c>
      <c r="G284">
        <v>61.77</v>
      </c>
      <c r="H284">
        <v>0.68089999999999995</v>
      </c>
      <c r="I284">
        <v>9.7100000000000006E-2</v>
      </c>
      <c r="J284">
        <v>0.222</v>
      </c>
      <c r="K284">
        <v>1.78</v>
      </c>
      <c r="L284">
        <v>0.5</v>
      </c>
      <c r="M284" s="39">
        <f t="shared" si="12"/>
        <v>0.1686381472685955</v>
      </c>
      <c r="N284" s="39">
        <f t="shared" si="13"/>
        <v>0.60653065971263342</v>
      </c>
      <c r="O284" s="36">
        <f t="shared" si="14"/>
        <v>28</v>
      </c>
      <c r="P284" s="36">
        <f>IF(AND(O284&gt;=Cockpit!$C$4,O284&lt;=Cockpit!$C$4+Cockpit!$C$5-1),O284-Cockpit!$C$4+1,0)</f>
        <v>0</v>
      </c>
      <c r="Q284" s="36" t="str">
        <f>INDEX(Lookup!$B:$B,MATCH(D284,Lookup!$E:$E,0))</f>
        <v>Leicester City</v>
      </c>
      <c r="R284" s="36" t="str">
        <f>INDEX(Lookup!$B:$B,MATCH(E284,Lookup!$E:$E,0))</f>
        <v>Sheffield United</v>
      </c>
      <c r="U284" s="35"/>
    </row>
    <row r="285" spans="1:21" x14ac:dyDescent="0.3">
      <c r="A285" s="35">
        <v>44269</v>
      </c>
      <c r="B285">
        <v>2411</v>
      </c>
      <c r="C285" t="s">
        <v>785</v>
      </c>
      <c r="D285" t="s">
        <v>1</v>
      </c>
      <c r="E285" t="s">
        <v>787</v>
      </c>
      <c r="F285">
        <v>83.38</v>
      </c>
      <c r="G285">
        <v>80.7</v>
      </c>
      <c r="H285">
        <v>0.40899999999999997</v>
      </c>
      <c r="I285">
        <v>0.3332</v>
      </c>
      <c r="J285">
        <v>0.25779999999999997</v>
      </c>
      <c r="K285">
        <v>1.49</v>
      </c>
      <c r="L285">
        <v>1.32</v>
      </c>
      <c r="M285" s="39">
        <f t="shared" si="12"/>
        <v>0.22537265553943872</v>
      </c>
      <c r="N285" s="39">
        <f t="shared" si="13"/>
        <v>0.26713530196585034</v>
      </c>
      <c r="O285" s="36">
        <f t="shared" si="14"/>
        <v>28</v>
      </c>
      <c r="P285" s="36">
        <f>IF(AND(O285&gt;=Cockpit!$C$4,O285&lt;=Cockpit!$C$4+Cockpit!$C$5-1),O285-Cockpit!$C$4+1,0)</f>
        <v>0</v>
      </c>
      <c r="Q285" s="36" t="str">
        <f>INDEX(Lookup!$B:$B,MATCH(D285,Lookup!$E:$E,0))</f>
        <v>Arsenal</v>
      </c>
      <c r="R285" s="36" t="str">
        <f>INDEX(Lookup!$B:$B,MATCH(E285,Lookup!$E:$E,0))</f>
        <v>Tottenham</v>
      </c>
      <c r="U285" s="35"/>
    </row>
    <row r="286" spans="1:21" x14ac:dyDescent="0.3">
      <c r="A286" s="35">
        <v>44269</v>
      </c>
      <c r="B286">
        <v>2411</v>
      </c>
      <c r="C286" t="s">
        <v>785</v>
      </c>
      <c r="D286" t="s">
        <v>31</v>
      </c>
      <c r="E286" t="s">
        <v>789</v>
      </c>
      <c r="F286">
        <v>87.36</v>
      </c>
      <c r="G286">
        <v>78</v>
      </c>
      <c r="H286">
        <v>0.53249999999999997</v>
      </c>
      <c r="I286">
        <v>0.22720000000000001</v>
      </c>
      <c r="J286">
        <v>0.24030000000000001</v>
      </c>
      <c r="K286">
        <v>1.77</v>
      </c>
      <c r="L286">
        <v>1.07</v>
      </c>
      <c r="M286" s="39">
        <f t="shared" si="12"/>
        <v>0.17033298882540943</v>
      </c>
      <c r="N286" s="39">
        <f t="shared" si="13"/>
        <v>0.34300851741870664</v>
      </c>
      <c r="O286" s="36">
        <f t="shared" si="14"/>
        <v>28</v>
      </c>
      <c r="P286" s="36">
        <f>IF(AND(O286&gt;=Cockpit!$C$4,O286&lt;=Cockpit!$C$4+Cockpit!$C$5-1),O286-Cockpit!$C$4+1,0)</f>
        <v>0</v>
      </c>
      <c r="Q286" s="36" t="str">
        <f>INDEX(Lookup!$B:$B,MATCH(D286,Lookup!$E:$E,0))</f>
        <v>Manchester United</v>
      </c>
      <c r="R286" s="36" t="str">
        <f>INDEX(Lookup!$B:$B,MATCH(E286,Lookup!$E:$E,0))</f>
        <v>West Ham</v>
      </c>
      <c r="U286" s="35"/>
    </row>
    <row r="287" spans="1:21" x14ac:dyDescent="0.3">
      <c r="A287" s="35">
        <v>44270</v>
      </c>
      <c r="B287">
        <v>2411</v>
      </c>
      <c r="C287" t="s">
        <v>785</v>
      </c>
      <c r="D287" t="s">
        <v>46</v>
      </c>
      <c r="E287" t="s">
        <v>20</v>
      </c>
      <c r="F287">
        <v>73.03</v>
      </c>
      <c r="G287">
        <v>87.71</v>
      </c>
      <c r="H287">
        <v>0.18060000000000001</v>
      </c>
      <c r="I287">
        <v>0.58169999999999999</v>
      </c>
      <c r="J287">
        <v>0.23769999999999999</v>
      </c>
      <c r="K287">
        <v>0.87</v>
      </c>
      <c r="L287">
        <v>1.77</v>
      </c>
      <c r="M287" s="39">
        <f t="shared" si="12"/>
        <v>0.418951549247639</v>
      </c>
      <c r="N287" s="39">
        <f t="shared" si="13"/>
        <v>0.17033298882540943</v>
      </c>
      <c r="O287" s="36">
        <f t="shared" si="14"/>
        <v>28</v>
      </c>
      <c r="P287" s="36">
        <f>IF(AND(O287&gt;=Cockpit!$C$4,O287&lt;=Cockpit!$C$4+Cockpit!$C$5-1),O287-Cockpit!$C$4+1,0)</f>
        <v>0</v>
      </c>
      <c r="Q287" s="36" t="str">
        <f>INDEX(Lookup!$B:$B,MATCH(D287,Lookup!$E:$E,0))</f>
        <v>Wolverhampton</v>
      </c>
      <c r="R287" s="36" t="str">
        <f>INDEX(Lookup!$B:$B,MATCH(E287,Lookup!$E:$E,0))</f>
        <v>Liverpool</v>
      </c>
      <c r="U287" s="35"/>
    </row>
    <row r="288" spans="1:21" x14ac:dyDescent="0.3">
      <c r="A288" s="35">
        <v>44274</v>
      </c>
      <c r="B288">
        <v>2411</v>
      </c>
      <c r="C288" t="s">
        <v>785</v>
      </c>
      <c r="D288" t="s">
        <v>539</v>
      </c>
      <c r="E288" t="s">
        <v>648</v>
      </c>
      <c r="F288">
        <v>71.28</v>
      </c>
      <c r="G288">
        <v>71.14</v>
      </c>
      <c r="H288">
        <v>0.44640000000000002</v>
      </c>
      <c r="I288">
        <v>0.28179999999999999</v>
      </c>
      <c r="J288">
        <v>0.27179999999999999</v>
      </c>
      <c r="K288">
        <v>1.43</v>
      </c>
      <c r="L288">
        <v>1.07</v>
      </c>
      <c r="M288" s="39">
        <f t="shared" si="12"/>
        <v>0.23930892224375455</v>
      </c>
      <c r="N288" s="39">
        <f t="shared" si="13"/>
        <v>0.34300851741870664</v>
      </c>
      <c r="O288" s="36">
        <f t="shared" si="14"/>
        <v>29</v>
      </c>
      <c r="P288" s="36">
        <f>IF(AND(O288&gt;=Cockpit!$C$4,O288&lt;=Cockpit!$C$4+Cockpit!$C$5-1),O288-Cockpit!$C$4+1,0)</f>
        <v>0</v>
      </c>
      <c r="Q288" s="36" t="str">
        <f>INDEX(Lookup!$B:$B,MATCH(D288,Lookup!$E:$E,0))</f>
        <v>Fulham</v>
      </c>
      <c r="R288" s="36" t="str">
        <f>INDEX(Lookup!$B:$B,MATCH(E288,Lookup!$E:$E,0))</f>
        <v>Leeds United</v>
      </c>
      <c r="U288" s="35"/>
    </row>
    <row r="289" spans="1:21" x14ac:dyDescent="0.3">
      <c r="A289" s="35">
        <v>44275</v>
      </c>
      <c r="B289">
        <v>2411</v>
      </c>
      <c r="C289" t="s">
        <v>785</v>
      </c>
      <c r="D289" t="s">
        <v>786</v>
      </c>
      <c r="E289" t="s">
        <v>13</v>
      </c>
      <c r="F289">
        <v>76.930000000000007</v>
      </c>
      <c r="G289">
        <v>63.13</v>
      </c>
      <c r="H289">
        <v>0.53900000000000003</v>
      </c>
      <c r="I289">
        <v>0.19950000000000001</v>
      </c>
      <c r="J289">
        <v>0.26150000000000001</v>
      </c>
      <c r="K289">
        <v>1.56</v>
      </c>
      <c r="L289">
        <v>0.84</v>
      </c>
      <c r="M289" s="39">
        <f t="shared" si="12"/>
        <v>0.21013607120076472</v>
      </c>
      <c r="N289" s="39">
        <f t="shared" si="13"/>
        <v>0.43171052342907973</v>
      </c>
      <c r="O289" s="36">
        <f t="shared" si="14"/>
        <v>29</v>
      </c>
      <c r="P289" s="36">
        <f>IF(AND(O289&gt;=Cockpit!$C$4,O289&lt;=Cockpit!$C$4+Cockpit!$C$5-1),O289-Cockpit!$C$4+1,0)</f>
        <v>0</v>
      </c>
      <c r="Q289" s="36" t="str">
        <f>INDEX(Lookup!$B:$B,MATCH(D289,Lookup!$E:$E,0))</f>
        <v>Brighton and Hove</v>
      </c>
      <c r="R289" s="36" t="str">
        <f>INDEX(Lookup!$B:$B,MATCH(E289,Lookup!$E:$E,0))</f>
        <v>Newcastle</v>
      </c>
      <c r="U289" s="35"/>
    </row>
    <row r="290" spans="1:21" x14ac:dyDescent="0.3">
      <c r="A290" s="35">
        <v>44276</v>
      </c>
      <c r="B290">
        <v>2411</v>
      </c>
      <c r="C290" t="s">
        <v>785</v>
      </c>
      <c r="D290" t="s">
        <v>789</v>
      </c>
      <c r="E290" t="s">
        <v>1</v>
      </c>
      <c r="F290">
        <v>77.680000000000007</v>
      </c>
      <c r="G290">
        <v>83.45</v>
      </c>
      <c r="H290">
        <v>0.39250000000000002</v>
      </c>
      <c r="I290">
        <v>0.3392</v>
      </c>
      <c r="J290">
        <v>0.26829999999999998</v>
      </c>
      <c r="K290">
        <v>1.37</v>
      </c>
      <c r="L290">
        <v>1.26</v>
      </c>
      <c r="M290" s="39">
        <f t="shared" si="12"/>
        <v>0.25410695955280027</v>
      </c>
      <c r="N290" s="39">
        <f t="shared" si="13"/>
        <v>0.2836540264997704</v>
      </c>
      <c r="O290" s="36">
        <f t="shared" si="14"/>
        <v>29</v>
      </c>
      <c r="P290" s="36">
        <f>IF(AND(O290&gt;=Cockpit!$C$4,O290&lt;=Cockpit!$C$4+Cockpit!$C$5-1),O290-Cockpit!$C$4+1,0)</f>
        <v>0</v>
      </c>
      <c r="Q290" s="36" t="str">
        <f>INDEX(Lookup!$B:$B,MATCH(D290,Lookup!$E:$E,0))</f>
        <v>West Ham</v>
      </c>
      <c r="R290" s="36" t="str">
        <f>INDEX(Lookup!$B:$B,MATCH(E290,Lookup!$E:$E,0))</f>
        <v>Arsenal</v>
      </c>
      <c r="U290" s="35"/>
    </row>
    <row r="291" spans="1:21" x14ac:dyDescent="0.3">
      <c r="A291" s="35">
        <v>44276</v>
      </c>
      <c r="B291">
        <v>2411</v>
      </c>
      <c r="C291" t="s">
        <v>785</v>
      </c>
      <c r="D291" t="s">
        <v>9</v>
      </c>
      <c r="E291" t="s">
        <v>787</v>
      </c>
      <c r="F291">
        <v>74.430000000000007</v>
      </c>
      <c r="G291">
        <v>79.7</v>
      </c>
      <c r="H291">
        <v>0.31690000000000002</v>
      </c>
      <c r="I291">
        <v>0.42199999999999999</v>
      </c>
      <c r="J291">
        <v>0.2611</v>
      </c>
      <c r="K291">
        <v>1.25</v>
      </c>
      <c r="L291">
        <v>1.48</v>
      </c>
      <c r="M291" s="39">
        <f t="shared" si="12"/>
        <v>0.28650479686019009</v>
      </c>
      <c r="N291" s="39">
        <f t="shared" si="13"/>
        <v>0.22763768838381274</v>
      </c>
      <c r="O291" s="36">
        <f t="shared" si="14"/>
        <v>29</v>
      </c>
      <c r="P291" s="36">
        <f>IF(AND(O291&gt;=Cockpit!$C$4,O291&lt;=Cockpit!$C$4+Cockpit!$C$5-1),O291-Cockpit!$C$4+1,0)</f>
        <v>0</v>
      </c>
      <c r="Q291" s="36" t="str">
        <f>INDEX(Lookup!$B:$B,MATCH(D291,Lookup!$E:$E,0))</f>
        <v>Aston Villa</v>
      </c>
      <c r="R291" s="36" t="str">
        <f>INDEX(Lookup!$B:$B,MATCH(E291,Lookup!$E:$E,0))</f>
        <v>Tottenham</v>
      </c>
      <c r="U291" s="35"/>
    </row>
    <row r="292" spans="1:21" x14ac:dyDescent="0.3">
      <c r="A292" s="35">
        <v>44289</v>
      </c>
      <c r="B292">
        <v>2411</v>
      </c>
      <c r="C292" t="s">
        <v>785</v>
      </c>
      <c r="D292" t="s">
        <v>3</v>
      </c>
      <c r="E292" t="s">
        <v>788</v>
      </c>
      <c r="F292">
        <v>89.35</v>
      </c>
      <c r="G292">
        <v>57.07</v>
      </c>
      <c r="H292">
        <v>0.8659</v>
      </c>
      <c r="I292">
        <v>1.9800000000000002E-2</v>
      </c>
      <c r="J292">
        <v>0.1143</v>
      </c>
      <c r="K292">
        <v>2.44</v>
      </c>
      <c r="L292">
        <v>0.2</v>
      </c>
      <c r="M292" s="39">
        <f t="shared" si="12"/>
        <v>8.7160851461981298E-2</v>
      </c>
      <c r="N292" s="39">
        <f t="shared" si="13"/>
        <v>0.81873075307798182</v>
      </c>
      <c r="O292" s="36">
        <f t="shared" si="14"/>
        <v>30</v>
      </c>
      <c r="P292" s="36">
        <f>IF(AND(O292&gt;=Cockpit!$C$4,O292&lt;=Cockpit!$C$4+Cockpit!$C$5-1),O292-Cockpit!$C$4+1,0)</f>
        <v>0</v>
      </c>
      <c r="Q292" s="36" t="str">
        <f>INDEX(Lookup!$B:$B,MATCH(D292,Lookup!$E:$E,0))</f>
        <v>Chelsea</v>
      </c>
      <c r="R292" s="36" t="str">
        <f>INDEX(Lookup!$B:$B,MATCH(E292,Lookup!$E:$E,0))</f>
        <v>West Bromwich</v>
      </c>
      <c r="U292" s="35"/>
    </row>
    <row r="293" spans="1:21" x14ac:dyDescent="0.3">
      <c r="A293" s="35">
        <v>44289</v>
      </c>
      <c r="B293">
        <v>2411</v>
      </c>
      <c r="C293" t="s">
        <v>785</v>
      </c>
      <c r="D293" t="s">
        <v>648</v>
      </c>
      <c r="E293" t="s">
        <v>18</v>
      </c>
      <c r="F293">
        <v>71.459999999999994</v>
      </c>
      <c r="G293">
        <v>58.3</v>
      </c>
      <c r="H293">
        <v>0.5645</v>
      </c>
      <c r="I293">
        <v>0.1958</v>
      </c>
      <c r="J293">
        <v>0.2397</v>
      </c>
      <c r="K293">
        <v>1.76</v>
      </c>
      <c r="L293">
        <v>0.93</v>
      </c>
      <c r="M293" s="39">
        <f t="shared" si="12"/>
        <v>0.17204486382305054</v>
      </c>
      <c r="N293" s="39">
        <f t="shared" si="13"/>
        <v>0.39455371037160109</v>
      </c>
      <c r="O293" s="36">
        <f t="shared" si="14"/>
        <v>30</v>
      </c>
      <c r="P293" s="36">
        <f>IF(AND(O293&gt;=Cockpit!$C$4,O293&lt;=Cockpit!$C$4+Cockpit!$C$5-1),O293-Cockpit!$C$4+1,0)</f>
        <v>0</v>
      </c>
      <c r="Q293" s="36" t="str">
        <f>INDEX(Lookup!$B:$B,MATCH(D293,Lookup!$E:$E,0))</f>
        <v>Leeds United</v>
      </c>
      <c r="R293" s="36" t="str">
        <f>INDEX(Lookup!$B:$B,MATCH(E293,Lookup!$E:$E,0))</f>
        <v>Sheffield United</v>
      </c>
      <c r="U293" s="35"/>
    </row>
    <row r="294" spans="1:21" x14ac:dyDescent="0.3">
      <c r="A294" s="35">
        <v>44289</v>
      </c>
      <c r="B294">
        <v>2411</v>
      </c>
      <c r="C294" t="s">
        <v>785</v>
      </c>
      <c r="D294" t="s">
        <v>27</v>
      </c>
      <c r="E294" t="s">
        <v>16</v>
      </c>
      <c r="F294">
        <v>79.290000000000006</v>
      </c>
      <c r="G294">
        <v>93.71</v>
      </c>
      <c r="H294">
        <v>0.2198</v>
      </c>
      <c r="I294">
        <v>0.53920000000000001</v>
      </c>
      <c r="J294">
        <v>0.24099999999999999</v>
      </c>
      <c r="K294">
        <v>1.03</v>
      </c>
      <c r="L294">
        <v>1.76</v>
      </c>
      <c r="M294" s="39">
        <f t="shared" si="12"/>
        <v>0.35700696056914738</v>
      </c>
      <c r="N294" s="39">
        <f t="shared" si="13"/>
        <v>0.17204486382305054</v>
      </c>
      <c r="O294" s="36">
        <f t="shared" si="14"/>
        <v>30</v>
      </c>
      <c r="P294" s="36">
        <f>IF(AND(O294&gt;=Cockpit!$C$4,O294&lt;=Cockpit!$C$4+Cockpit!$C$5-1),O294-Cockpit!$C$4+1,0)</f>
        <v>0</v>
      </c>
      <c r="Q294" s="36" t="str">
        <f>INDEX(Lookup!$B:$B,MATCH(D294,Lookup!$E:$E,0))</f>
        <v>Leicester City</v>
      </c>
      <c r="R294" s="36" t="str">
        <f>INDEX(Lookup!$B:$B,MATCH(E294,Lookup!$E:$E,0))</f>
        <v>Manchester City</v>
      </c>
      <c r="U294" s="35"/>
    </row>
    <row r="295" spans="1:21" x14ac:dyDescent="0.3">
      <c r="A295" s="35">
        <v>44289</v>
      </c>
      <c r="B295">
        <v>2411</v>
      </c>
      <c r="C295" t="s">
        <v>785</v>
      </c>
      <c r="D295" t="s">
        <v>1</v>
      </c>
      <c r="E295" t="s">
        <v>20</v>
      </c>
      <c r="F295">
        <v>83.13</v>
      </c>
      <c r="G295">
        <v>87.84</v>
      </c>
      <c r="H295">
        <v>0.29010000000000002</v>
      </c>
      <c r="I295">
        <v>0.45989999999999998</v>
      </c>
      <c r="J295">
        <v>0.25</v>
      </c>
      <c r="K295">
        <v>1.25</v>
      </c>
      <c r="L295">
        <v>1.63</v>
      </c>
      <c r="M295" s="39">
        <f t="shared" si="12"/>
        <v>0.28650479686019009</v>
      </c>
      <c r="N295" s="39">
        <f t="shared" si="13"/>
        <v>0.19592957412690937</v>
      </c>
      <c r="O295" s="36">
        <f t="shared" si="14"/>
        <v>30</v>
      </c>
      <c r="P295" s="36">
        <f>IF(AND(O295&gt;=Cockpit!$C$4,O295&lt;=Cockpit!$C$4+Cockpit!$C$5-1),O295-Cockpit!$C$4+1,0)</f>
        <v>0</v>
      </c>
      <c r="Q295" s="36" t="str">
        <f>INDEX(Lookup!$B:$B,MATCH(D295,Lookup!$E:$E,0))</f>
        <v>Arsenal</v>
      </c>
      <c r="R295" s="36" t="str">
        <f>INDEX(Lookup!$B:$B,MATCH(E295,Lookup!$E:$E,0))</f>
        <v>Liverpool</v>
      </c>
      <c r="U295" s="35"/>
    </row>
    <row r="296" spans="1:21" x14ac:dyDescent="0.3">
      <c r="A296" s="35">
        <v>44290</v>
      </c>
      <c r="B296">
        <v>2411</v>
      </c>
      <c r="C296" t="s">
        <v>785</v>
      </c>
      <c r="D296" t="s">
        <v>7</v>
      </c>
      <c r="E296" t="s">
        <v>11</v>
      </c>
      <c r="F296">
        <v>70.099999999999994</v>
      </c>
      <c r="G296">
        <v>67.569999999999993</v>
      </c>
      <c r="H296">
        <v>0.45200000000000001</v>
      </c>
      <c r="I296">
        <v>0.26910000000000001</v>
      </c>
      <c r="J296">
        <v>0.27900000000000003</v>
      </c>
      <c r="K296">
        <v>1.38</v>
      </c>
      <c r="L296">
        <v>1</v>
      </c>
      <c r="M296" s="39">
        <f t="shared" ref="M296:M360" si="15">EXP(-K296)</f>
        <v>0.25157855305975652</v>
      </c>
      <c r="N296" s="39">
        <f t="shared" ref="N296:N360" si="16">EXP(-L296)</f>
        <v>0.36787944117144233</v>
      </c>
      <c r="O296" s="36">
        <f t="shared" si="14"/>
        <v>30</v>
      </c>
      <c r="P296" s="36">
        <f>IF(AND(O296&gt;=Cockpit!$C$4,O296&lt;=Cockpit!$C$4+Cockpit!$C$5-1),O296-Cockpit!$C$4+1,0)</f>
        <v>0</v>
      </c>
      <c r="Q296" s="36" t="str">
        <f>INDEX(Lookup!$B:$B,MATCH(D296,Lookup!$E:$E,0))</f>
        <v>Southampton</v>
      </c>
      <c r="R296" s="36" t="str">
        <f>INDEX(Lookup!$B:$B,MATCH(E296,Lookup!$E:$E,0))</f>
        <v>Burnley</v>
      </c>
      <c r="U296" s="35"/>
    </row>
    <row r="297" spans="1:21" x14ac:dyDescent="0.3">
      <c r="A297" s="35">
        <v>44290</v>
      </c>
      <c r="B297">
        <v>2411</v>
      </c>
      <c r="C297" t="s">
        <v>785</v>
      </c>
      <c r="D297" t="s">
        <v>13</v>
      </c>
      <c r="E297" t="s">
        <v>787</v>
      </c>
      <c r="F297">
        <v>62.23</v>
      </c>
      <c r="G297">
        <v>80.81</v>
      </c>
      <c r="H297">
        <v>0.2097</v>
      </c>
      <c r="I297">
        <v>0.54190000000000005</v>
      </c>
      <c r="J297">
        <v>0.24840000000000001</v>
      </c>
      <c r="K297">
        <v>0.95</v>
      </c>
      <c r="L297">
        <v>1.68</v>
      </c>
      <c r="M297" s="39">
        <f t="shared" si="15"/>
        <v>0.38674102345450123</v>
      </c>
      <c r="N297" s="39">
        <f t="shared" si="16"/>
        <v>0.18637397603940997</v>
      </c>
      <c r="O297" s="36">
        <f t="shared" si="14"/>
        <v>30</v>
      </c>
      <c r="P297" s="36">
        <f>IF(AND(O297&gt;=Cockpit!$C$4,O297&lt;=Cockpit!$C$4+Cockpit!$C$5-1),O297-Cockpit!$C$4+1,0)</f>
        <v>0</v>
      </c>
      <c r="Q297" s="36" t="str">
        <f>INDEX(Lookup!$B:$B,MATCH(D297,Lookup!$E:$E,0))</f>
        <v>Newcastle</v>
      </c>
      <c r="R297" s="36" t="str">
        <f>INDEX(Lookup!$B:$B,MATCH(E297,Lookup!$E:$E,0))</f>
        <v>Tottenham</v>
      </c>
      <c r="U297" s="35"/>
    </row>
    <row r="298" spans="1:21" x14ac:dyDescent="0.3">
      <c r="A298" s="35">
        <v>44290</v>
      </c>
      <c r="B298">
        <v>2411</v>
      </c>
      <c r="C298" t="s">
        <v>785</v>
      </c>
      <c r="D298" t="s">
        <v>9</v>
      </c>
      <c r="E298" t="s">
        <v>539</v>
      </c>
      <c r="F298">
        <v>73.41</v>
      </c>
      <c r="G298">
        <v>70.819999999999993</v>
      </c>
      <c r="H298">
        <v>0.40060000000000001</v>
      </c>
      <c r="I298">
        <v>0.30530000000000002</v>
      </c>
      <c r="J298">
        <v>0.29409999999999997</v>
      </c>
      <c r="K298">
        <v>1.21</v>
      </c>
      <c r="L298">
        <v>1.02</v>
      </c>
      <c r="M298" s="39">
        <f t="shared" si="15"/>
        <v>0.29819727942988739</v>
      </c>
      <c r="N298" s="39">
        <f t="shared" si="16"/>
        <v>0.3605949401730783</v>
      </c>
      <c r="O298" s="36">
        <f t="shared" si="14"/>
        <v>30</v>
      </c>
      <c r="P298" s="36">
        <f>IF(AND(O298&gt;=Cockpit!$C$4,O298&lt;=Cockpit!$C$4+Cockpit!$C$5-1),O298-Cockpit!$C$4+1,0)</f>
        <v>0</v>
      </c>
      <c r="Q298" s="36" t="str">
        <f>INDEX(Lookup!$B:$B,MATCH(D298,Lookup!$E:$E,0))</f>
        <v>Aston Villa</v>
      </c>
      <c r="R298" s="36" t="str">
        <f>INDEX(Lookup!$B:$B,MATCH(E298,Lookup!$E:$E,0))</f>
        <v>Fulham</v>
      </c>
      <c r="U298" s="35"/>
    </row>
    <row r="299" spans="1:21" x14ac:dyDescent="0.3">
      <c r="A299" s="35">
        <v>44290</v>
      </c>
      <c r="B299">
        <v>2411</v>
      </c>
      <c r="C299" t="s">
        <v>785</v>
      </c>
      <c r="D299" t="s">
        <v>31</v>
      </c>
      <c r="E299" t="s">
        <v>786</v>
      </c>
      <c r="F299">
        <v>87.83</v>
      </c>
      <c r="G299">
        <v>77.959999999999994</v>
      </c>
      <c r="H299">
        <v>0.59930000000000005</v>
      </c>
      <c r="I299">
        <v>0.16320000000000001</v>
      </c>
      <c r="J299">
        <v>0.2374</v>
      </c>
      <c r="K299">
        <v>1.76</v>
      </c>
      <c r="L299">
        <v>0.79</v>
      </c>
      <c r="M299" s="39">
        <f t="shared" si="15"/>
        <v>0.17204486382305054</v>
      </c>
      <c r="N299" s="39">
        <f t="shared" si="16"/>
        <v>0.45384479528235583</v>
      </c>
      <c r="O299" s="36">
        <f t="shared" si="14"/>
        <v>30</v>
      </c>
      <c r="P299" s="36">
        <f>IF(AND(O299&gt;=Cockpit!$C$4,O299&lt;=Cockpit!$C$4+Cockpit!$C$5-1),O299-Cockpit!$C$4+1,0)</f>
        <v>0</v>
      </c>
      <c r="Q299" s="36" t="str">
        <f>INDEX(Lookup!$B:$B,MATCH(D299,Lookup!$E:$E,0))</f>
        <v>Manchester United</v>
      </c>
      <c r="R299" s="36" t="str">
        <f>INDEX(Lookup!$B:$B,MATCH(E299,Lookup!$E:$E,0))</f>
        <v>Brighton and Hove</v>
      </c>
      <c r="U299" s="35"/>
    </row>
    <row r="300" spans="1:21" x14ac:dyDescent="0.3">
      <c r="A300" s="35">
        <v>44291</v>
      </c>
      <c r="B300">
        <v>2411</v>
      </c>
      <c r="C300" t="s">
        <v>785</v>
      </c>
      <c r="D300" t="s">
        <v>28</v>
      </c>
      <c r="E300" t="s">
        <v>19</v>
      </c>
      <c r="F300">
        <v>71.52</v>
      </c>
      <c r="G300">
        <v>60.87</v>
      </c>
      <c r="H300">
        <v>0.55379999999999996</v>
      </c>
      <c r="I300">
        <v>0.19289999999999999</v>
      </c>
      <c r="J300">
        <v>0.25330000000000003</v>
      </c>
      <c r="K300">
        <v>1.63</v>
      </c>
      <c r="L300">
        <v>0.85</v>
      </c>
      <c r="M300" s="39">
        <f t="shared" si="15"/>
        <v>0.19592957412690937</v>
      </c>
      <c r="N300" s="39">
        <f t="shared" si="16"/>
        <v>0.42741493194872671</v>
      </c>
      <c r="O300" s="36">
        <f t="shared" si="14"/>
        <v>30</v>
      </c>
      <c r="P300" s="36">
        <f>IF(AND(O300&gt;=Cockpit!$C$4,O300&lt;=Cockpit!$C$4+Cockpit!$C$5-1),O300-Cockpit!$C$4+1,0)</f>
        <v>0</v>
      </c>
      <c r="Q300" s="36" t="str">
        <f>INDEX(Lookup!$B:$B,MATCH(D300,Lookup!$E:$E,0))</f>
        <v>Everton</v>
      </c>
      <c r="R300" s="36" t="str">
        <f>INDEX(Lookup!$B:$B,MATCH(E300,Lookup!$E:$E,0))</f>
        <v>Crystal Palace</v>
      </c>
      <c r="U300" s="35"/>
    </row>
    <row r="301" spans="1:21" x14ac:dyDescent="0.3">
      <c r="A301" s="35">
        <v>44291</v>
      </c>
      <c r="B301">
        <v>2411</v>
      </c>
      <c r="C301" t="s">
        <v>785</v>
      </c>
      <c r="D301" t="s">
        <v>46</v>
      </c>
      <c r="E301" t="s">
        <v>789</v>
      </c>
      <c r="F301">
        <v>73.010000000000005</v>
      </c>
      <c r="G301">
        <v>77.45</v>
      </c>
      <c r="H301">
        <v>0.2954</v>
      </c>
      <c r="I301">
        <v>0.4274</v>
      </c>
      <c r="J301">
        <v>0.2772</v>
      </c>
      <c r="K301">
        <v>1.08</v>
      </c>
      <c r="L301">
        <v>1.36</v>
      </c>
      <c r="M301" s="39">
        <f t="shared" si="15"/>
        <v>0.33959552564493911</v>
      </c>
      <c r="N301" s="39">
        <f t="shared" si="16"/>
        <v>0.25666077695355588</v>
      </c>
      <c r="O301" s="36">
        <f t="shared" si="14"/>
        <v>30</v>
      </c>
      <c r="P301" s="36">
        <f>IF(AND(O301&gt;=Cockpit!$C$4,O301&lt;=Cockpit!$C$4+Cockpit!$C$5-1),O301-Cockpit!$C$4+1,0)</f>
        <v>0</v>
      </c>
      <c r="Q301" s="36" t="str">
        <f>INDEX(Lookup!$B:$B,MATCH(D301,Lookup!$E:$E,0))</f>
        <v>Wolverhampton</v>
      </c>
      <c r="R301" s="36" t="str">
        <f>INDEX(Lookup!$B:$B,MATCH(E301,Lookup!$E:$E,0))</f>
        <v>West Ham</v>
      </c>
      <c r="U301" s="35"/>
    </row>
    <row r="302" spans="1:21" x14ac:dyDescent="0.3">
      <c r="A302" s="35">
        <v>44295</v>
      </c>
      <c r="B302">
        <v>2411</v>
      </c>
      <c r="C302" t="s">
        <v>785</v>
      </c>
      <c r="D302" t="s">
        <v>539</v>
      </c>
      <c r="E302" t="s">
        <v>46</v>
      </c>
      <c r="F302">
        <v>70.069999999999993</v>
      </c>
      <c r="G302">
        <v>73.290000000000006</v>
      </c>
      <c r="H302">
        <v>0.43340000000000001</v>
      </c>
      <c r="I302">
        <v>0.2671</v>
      </c>
      <c r="J302">
        <v>0.29959999999999998</v>
      </c>
      <c r="K302">
        <v>1.23</v>
      </c>
      <c r="L302">
        <v>0.9</v>
      </c>
      <c r="M302" s="39">
        <f t="shared" si="15"/>
        <v>0.29229257768085942</v>
      </c>
      <c r="N302" s="39">
        <f t="shared" si="16"/>
        <v>0.40656965974059911</v>
      </c>
      <c r="O302" s="36">
        <f t="shared" si="14"/>
        <v>31</v>
      </c>
      <c r="P302" s="36">
        <f>IF(AND(O302&gt;=Cockpit!$C$4,O302&lt;=Cockpit!$C$4+Cockpit!$C$5-1),O302-Cockpit!$C$4+1,0)</f>
        <v>0</v>
      </c>
      <c r="Q302" s="36" t="str">
        <f>INDEX(Lookup!$B:$B,MATCH(D302,Lookup!$E:$E,0))</f>
        <v>Fulham</v>
      </c>
      <c r="R302" s="36" t="str">
        <f>INDEX(Lookup!$B:$B,MATCH(E302,Lookup!$E:$E,0))</f>
        <v>Wolverhampton</v>
      </c>
      <c r="U302" s="35"/>
    </row>
    <row r="303" spans="1:21" x14ac:dyDescent="0.3">
      <c r="A303" s="35">
        <v>44296</v>
      </c>
      <c r="B303">
        <v>2411</v>
      </c>
      <c r="C303" t="s">
        <v>785</v>
      </c>
      <c r="D303" t="s">
        <v>16</v>
      </c>
      <c r="E303" t="s">
        <v>648</v>
      </c>
      <c r="F303">
        <v>93.67</v>
      </c>
      <c r="G303">
        <v>71.56</v>
      </c>
      <c r="H303">
        <v>0.74409999999999998</v>
      </c>
      <c r="I303">
        <v>9.4799999999999995E-2</v>
      </c>
      <c r="J303">
        <v>0.161</v>
      </c>
      <c r="K303">
        <v>2.48</v>
      </c>
      <c r="L303">
        <v>0.77</v>
      </c>
      <c r="M303" s="39">
        <f t="shared" si="15"/>
        <v>8.3743225592195963E-2</v>
      </c>
      <c r="N303" s="39">
        <f t="shared" si="16"/>
        <v>0.46301306831122807</v>
      </c>
      <c r="O303" s="36">
        <f t="shared" si="14"/>
        <v>31</v>
      </c>
      <c r="P303" s="36">
        <f>IF(AND(O303&gt;=Cockpit!$C$4,O303&lt;=Cockpit!$C$4+Cockpit!$C$5-1),O303-Cockpit!$C$4+1,0)</f>
        <v>0</v>
      </c>
      <c r="Q303" s="36" t="str">
        <f>INDEX(Lookup!$B:$B,MATCH(D303,Lookup!$E:$E,0))</f>
        <v>Manchester City</v>
      </c>
      <c r="R303" s="36" t="str">
        <f>INDEX(Lookup!$B:$B,MATCH(E303,Lookup!$E:$E,0))</f>
        <v>Leeds United</v>
      </c>
      <c r="U303" s="35"/>
    </row>
    <row r="304" spans="1:21" x14ac:dyDescent="0.3">
      <c r="A304" s="35">
        <v>44296</v>
      </c>
      <c r="B304">
        <v>2411</v>
      </c>
      <c r="C304" t="s">
        <v>785</v>
      </c>
      <c r="D304" t="s">
        <v>20</v>
      </c>
      <c r="E304" t="s">
        <v>9</v>
      </c>
      <c r="F304">
        <v>88.85</v>
      </c>
      <c r="G304">
        <v>73.819999999999993</v>
      </c>
      <c r="H304">
        <v>0.72430000000000005</v>
      </c>
      <c r="I304">
        <v>9.5799999999999996E-2</v>
      </c>
      <c r="J304">
        <v>0.17979999999999999</v>
      </c>
      <c r="K304">
        <v>2.21</v>
      </c>
      <c r="L304">
        <v>0.66</v>
      </c>
      <c r="M304" s="39">
        <f t="shared" si="15"/>
        <v>0.10970064851551141</v>
      </c>
      <c r="N304" s="39">
        <f t="shared" si="16"/>
        <v>0.51685133449169918</v>
      </c>
      <c r="O304" s="36">
        <f t="shared" si="14"/>
        <v>31</v>
      </c>
      <c r="P304" s="36">
        <f>IF(AND(O304&gt;=Cockpit!$C$4,O304&lt;=Cockpit!$C$4+Cockpit!$C$5-1),O304-Cockpit!$C$4+1,0)</f>
        <v>0</v>
      </c>
      <c r="Q304" s="36" t="str">
        <f>INDEX(Lookup!$B:$B,MATCH(D304,Lookup!$E:$E,0))</f>
        <v>Liverpool</v>
      </c>
      <c r="R304" s="36" t="str">
        <f>INDEX(Lookup!$B:$B,MATCH(E304,Lookup!$E:$E,0))</f>
        <v>Aston Villa</v>
      </c>
      <c r="U304" s="35"/>
    </row>
    <row r="305" spans="1:21" x14ac:dyDescent="0.3">
      <c r="A305" s="35">
        <v>44296</v>
      </c>
      <c r="B305">
        <v>2411</v>
      </c>
      <c r="C305" t="s">
        <v>785</v>
      </c>
      <c r="D305" t="s">
        <v>19</v>
      </c>
      <c r="E305" t="s">
        <v>3</v>
      </c>
      <c r="F305">
        <v>60.49</v>
      </c>
      <c r="G305">
        <v>87.43</v>
      </c>
      <c r="H305">
        <v>0.10150000000000001</v>
      </c>
      <c r="I305">
        <v>0.69799999999999995</v>
      </c>
      <c r="J305">
        <v>0.2006</v>
      </c>
      <c r="K305">
        <v>0.6</v>
      </c>
      <c r="L305">
        <v>1.99</v>
      </c>
      <c r="M305" s="39">
        <f t="shared" si="15"/>
        <v>0.54881163609402639</v>
      </c>
      <c r="N305" s="39">
        <f t="shared" si="16"/>
        <v>0.13669542544552385</v>
      </c>
      <c r="O305" s="36">
        <f t="shared" si="14"/>
        <v>31</v>
      </c>
      <c r="P305" s="36">
        <f>IF(AND(O305&gt;=Cockpit!$C$4,O305&lt;=Cockpit!$C$4+Cockpit!$C$5-1),O305-Cockpit!$C$4+1,0)</f>
        <v>0</v>
      </c>
      <c r="Q305" s="36" t="str">
        <f>INDEX(Lookup!$B:$B,MATCH(D305,Lookup!$E:$E,0))</f>
        <v>Crystal Palace</v>
      </c>
      <c r="R305" s="36" t="str">
        <f>INDEX(Lookup!$B:$B,MATCH(E305,Lookup!$E:$E,0))</f>
        <v>Chelsea</v>
      </c>
      <c r="U305" s="35"/>
    </row>
    <row r="306" spans="1:21" x14ac:dyDescent="0.3">
      <c r="A306" s="35">
        <v>44297</v>
      </c>
      <c r="B306">
        <v>2411</v>
      </c>
      <c r="C306" t="s">
        <v>785</v>
      </c>
      <c r="D306" t="s">
        <v>11</v>
      </c>
      <c r="E306" t="s">
        <v>13</v>
      </c>
      <c r="F306">
        <v>66.540000000000006</v>
      </c>
      <c r="G306">
        <v>63.89</v>
      </c>
      <c r="H306">
        <v>0.40860000000000002</v>
      </c>
      <c r="I306">
        <v>0.30969999999999998</v>
      </c>
      <c r="J306">
        <v>0.28170000000000001</v>
      </c>
      <c r="K306">
        <v>1.3</v>
      </c>
      <c r="L306">
        <v>1.1000000000000001</v>
      </c>
      <c r="M306" s="39">
        <f t="shared" si="15"/>
        <v>0.27253179303401259</v>
      </c>
      <c r="N306" s="39">
        <f t="shared" si="16"/>
        <v>0.33287108369807955</v>
      </c>
      <c r="O306" s="36">
        <f t="shared" si="14"/>
        <v>31</v>
      </c>
      <c r="P306" s="36">
        <f>IF(AND(O306&gt;=Cockpit!$C$4,O306&lt;=Cockpit!$C$4+Cockpit!$C$5-1),O306-Cockpit!$C$4+1,0)</f>
        <v>0</v>
      </c>
      <c r="Q306" s="36" t="str">
        <f>INDEX(Lookup!$B:$B,MATCH(D306,Lookup!$E:$E,0))</f>
        <v>Burnley</v>
      </c>
      <c r="R306" s="36" t="str">
        <f>INDEX(Lookup!$B:$B,MATCH(E306,Lookup!$E:$E,0))</f>
        <v>Newcastle</v>
      </c>
      <c r="U306" s="35"/>
    </row>
    <row r="307" spans="1:21" x14ac:dyDescent="0.3">
      <c r="A307" s="35">
        <v>44297</v>
      </c>
      <c r="B307">
        <v>2411</v>
      </c>
      <c r="C307" t="s">
        <v>785</v>
      </c>
      <c r="D307" t="s">
        <v>789</v>
      </c>
      <c r="E307" t="s">
        <v>27</v>
      </c>
      <c r="F307">
        <v>76.56</v>
      </c>
      <c r="G307">
        <v>78.510000000000005</v>
      </c>
      <c r="H307">
        <v>0.4032</v>
      </c>
      <c r="I307">
        <v>0.3342</v>
      </c>
      <c r="J307">
        <v>0.26269999999999999</v>
      </c>
      <c r="K307">
        <v>1.44</v>
      </c>
      <c r="L307">
        <v>1.29</v>
      </c>
      <c r="M307" s="39">
        <f t="shared" si="15"/>
        <v>0.23692775868212176</v>
      </c>
      <c r="N307" s="39">
        <f t="shared" si="16"/>
        <v>0.27527078308975234</v>
      </c>
      <c r="O307" s="36">
        <f t="shared" si="14"/>
        <v>31</v>
      </c>
      <c r="P307" s="36">
        <f>IF(AND(O307&gt;=Cockpit!$C$4,O307&lt;=Cockpit!$C$4+Cockpit!$C$5-1),O307-Cockpit!$C$4+1,0)</f>
        <v>0</v>
      </c>
      <c r="Q307" s="36" t="str">
        <f>INDEX(Lookup!$B:$B,MATCH(D307,Lookup!$E:$E,0))</f>
        <v>West Ham</v>
      </c>
      <c r="R307" s="36" t="str">
        <f>INDEX(Lookup!$B:$B,MATCH(E307,Lookup!$E:$E,0))</f>
        <v>Leicester City</v>
      </c>
      <c r="U307" s="35"/>
    </row>
    <row r="308" spans="1:21" x14ac:dyDescent="0.3">
      <c r="A308" s="35">
        <v>44297</v>
      </c>
      <c r="B308">
        <v>2411</v>
      </c>
      <c r="C308" t="s">
        <v>785</v>
      </c>
      <c r="D308" t="s">
        <v>787</v>
      </c>
      <c r="E308" t="s">
        <v>31</v>
      </c>
      <c r="F308">
        <v>78.650000000000006</v>
      </c>
      <c r="G308">
        <v>87.98</v>
      </c>
      <c r="H308">
        <v>0.33119999999999999</v>
      </c>
      <c r="I308">
        <v>0.41549999999999998</v>
      </c>
      <c r="J308">
        <v>0.25330000000000003</v>
      </c>
      <c r="K308">
        <v>1.35</v>
      </c>
      <c r="L308">
        <v>1.54</v>
      </c>
      <c r="M308" s="39">
        <f t="shared" si="15"/>
        <v>0.25924026064589151</v>
      </c>
      <c r="N308" s="39">
        <f t="shared" si="16"/>
        <v>0.21438110142697794</v>
      </c>
      <c r="O308" s="36">
        <f t="shared" si="14"/>
        <v>31</v>
      </c>
      <c r="P308" s="36">
        <f>IF(AND(O308&gt;=Cockpit!$C$4,O308&lt;=Cockpit!$C$4+Cockpit!$C$5-1),O308-Cockpit!$C$4+1,0)</f>
        <v>0</v>
      </c>
      <c r="Q308" s="36" t="str">
        <f>INDEX(Lookup!$B:$B,MATCH(D308,Lookup!$E:$E,0))</f>
        <v>Tottenham</v>
      </c>
      <c r="R308" s="36" t="str">
        <f>INDEX(Lookup!$B:$B,MATCH(E308,Lookup!$E:$E,0))</f>
        <v>Manchester United</v>
      </c>
      <c r="U308" s="35"/>
    </row>
    <row r="309" spans="1:21" x14ac:dyDescent="0.3">
      <c r="A309" s="35">
        <v>44297</v>
      </c>
      <c r="B309">
        <v>2411</v>
      </c>
      <c r="C309" t="s">
        <v>785</v>
      </c>
      <c r="D309" t="s">
        <v>18</v>
      </c>
      <c r="E309" t="s">
        <v>1</v>
      </c>
      <c r="F309">
        <v>58.13</v>
      </c>
      <c r="G309">
        <v>81.17</v>
      </c>
      <c r="H309">
        <v>0.18579999999999999</v>
      </c>
      <c r="I309">
        <v>0.56950000000000001</v>
      </c>
      <c r="J309">
        <v>0.2447</v>
      </c>
      <c r="K309">
        <v>0.86</v>
      </c>
      <c r="L309">
        <v>1.71</v>
      </c>
      <c r="M309" s="39">
        <f t="shared" si="15"/>
        <v>0.42316208231774882</v>
      </c>
      <c r="N309" s="39">
        <f t="shared" si="16"/>
        <v>0.1808657926171221</v>
      </c>
      <c r="O309" s="36">
        <f t="shared" si="14"/>
        <v>31</v>
      </c>
      <c r="P309" s="36">
        <f>IF(AND(O309&gt;=Cockpit!$C$4,O309&lt;=Cockpit!$C$4+Cockpit!$C$5-1),O309-Cockpit!$C$4+1,0)</f>
        <v>0</v>
      </c>
      <c r="Q309" s="36" t="str">
        <f>INDEX(Lookup!$B:$B,MATCH(D309,Lookup!$E:$E,0))</f>
        <v>Sheffield United</v>
      </c>
      <c r="R309" s="36" t="str">
        <f>INDEX(Lookup!$B:$B,MATCH(E309,Lookup!$E:$E,0))</f>
        <v>Arsenal</v>
      </c>
      <c r="U309" s="35"/>
    </row>
    <row r="310" spans="1:21" x14ac:dyDescent="0.3">
      <c r="A310" s="35">
        <v>44298</v>
      </c>
      <c r="B310">
        <v>2411</v>
      </c>
      <c r="C310" t="s">
        <v>785</v>
      </c>
      <c r="D310" t="s">
        <v>788</v>
      </c>
      <c r="E310" t="s">
        <v>7</v>
      </c>
      <c r="F310">
        <v>59.42</v>
      </c>
      <c r="G310">
        <v>70.25</v>
      </c>
      <c r="H310">
        <v>0.31580000000000003</v>
      </c>
      <c r="I310">
        <v>0.42199999999999999</v>
      </c>
      <c r="J310">
        <v>0.26219999999999999</v>
      </c>
      <c r="K310">
        <v>1.24</v>
      </c>
      <c r="L310">
        <v>1.47</v>
      </c>
      <c r="M310" s="39">
        <f t="shared" si="15"/>
        <v>0.28938421793905061</v>
      </c>
      <c r="N310" s="39">
        <f t="shared" si="16"/>
        <v>0.22992548518672384</v>
      </c>
      <c r="O310" s="36">
        <f t="shared" si="14"/>
        <v>31</v>
      </c>
      <c r="P310" s="36">
        <f>IF(AND(O310&gt;=Cockpit!$C$4,O310&lt;=Cockpit!$C$4+Cockpit!$C$5-1),O310-Cockpit!$C$4+1,0)</f>
        <v>0</v>
      </c>
      <c r="Q310" s="36" t="str">
        <f>INDEX(Lookup!$B:$B,MATCH(D310,Lookup!$E:$E,0))</f>
        <v>West Bromwich</v>
      </c>
      <c r="R310" s="36" t="str">
        <f>INDEX(Lookup!$B:$B,MATCH(E310,Lookup!$E:$E,0))</f>
        <v>Southampton</v>
      </c>
      <c r="U310" s="35"/>
    </row>
    <row r="311" spans="1:21" x14ac:dyDescent="0.3">
      <c r="A311" s="35">
        <v>44298</v>
      </c>
      <c r="B311">
        <v>2411</v>
      </c>
      <c r="C311" t="s">
        <v>785</v>
      </c>
      <c r="D311" t="s">
        <v>786</v>
      </c>
      <c r="E311" t="s">
        <v>28</v>
      </c>
      <c r="F311">
        <v>78.010000000000005</v>
      </c>
      <c r="G311">
        <v>71.62</v>
      </c>
      <c r="H311">
        <v>0.48780000000000001</v>
      </c>
      <c r="I311">
        <v>0.24690000000000001</v>
      </c>
      <c r="J311">
        <v>0.26529999999999998</v>
      </c>
      <c r="K311">
        <v>1.51</v>
      </c>
      <c r="L311">
        <v>1</v>
      </c>
      <c r="M311" s="39">
        <f t="shared" si="15"/>
        <v>0.2209099779593782</v>
      </c>
      <c r="N311" s="39">
        <f t="shared" si="16"/>
        <v>0.36787944117144233</v>
      </c>
      <c r="O311" s="36">
        <f t="shared" si="14"/>
        <v>31</v>
      </c>
      <c r="P311" s="36">
        <f>IF(AND(O311&gt;=Cockpit!$C$4,O311&lt;=Cockpit!$C$4+Cockpit!$C$5-1),O311-Cockpit!$C$4+1,0)</f>
        <v>0</v>
      </c>
      <c r="Q311" s="36" t="str">
        <f>INDEX(Lookup!$B:$B,MATCH(D311,Lookup!$E:$E,0))</f>
        <v>Brighton and Hove</v>
      </c>
      <c r="R311" s="36" t="str">
        <f>INDEX(Lookup!$B:$B,MATCH(E311,Lookup!$E:$E,0))</f>
        <v>Everton</v>
      </c>
      <c r="U311" s="35"/>
    </row>
    <row r="312" spans="1:21" x14ac:dyDescent="0.3">
      <c r="A312" s="35">
        <v>44302</v>
      </c>
      <c r="B312">
        <v>2411</v>
      </c>
      <c r="C312" t="s">
        <v>785</v>
      </c>
      <c r="D312" t="s">
        <v>28</v>
      </c>
      <c r="E312" t="s">
        <v>787</v>
      </c>
      <c r="F312">
        <v>71.73</v>
      </c>
      <c r="G312">
        <v>77.94</v>
      </c>
      <c r="H312">
        <v>0.32479999999999998</v>
      </c>
      <c r="I312">
        <v>0.41749999999999998</v>
      </c>
      <c r="J312">
        <v>0.25769999999999998</v>
      </c>
      <c r="K312">
        <v>1.3</v>
      </c>
      <c r="L312">
        <v>1.5</v>
      </c>
      <c r="M312" s="39">
        <f t="shared" si="15"/>
        <v>0.27253179303401259</v>
      </c>
      <c r="N312" s="39">
        <f t="shared" si="16"/>
        <v>0.22313016014842982</v>
      </c>
      <c r="O312" s="36">
        <f t="shared" si="14"/>
        <v>32</v>
      </c>
      <c r="P312" s="36">
        <f>IF(AND(O312&gt;=Cockpit!$C$4,O312&lt;=Cockpit!$C$4+Cockpit!$C$5-1),O312-Cockpit!$C$4+1,0)</f>
        <v>0</v>
      </c>
      <c r="Q312" s="36" t="str">
        <f>INDEX(Lookup!$B:$B,MATCH(D312,Lookup!$E:$E,0))</f>
        <v>Everton</v>
      </c>
      <c r="R312" s="36" t="str">
        <f>INDEX(Lookup!$B:$B,MATCH(E312,Lookup!$E:$E,0))</f>
        <v>Tottenham</v>
      </c>
      <c r="U312" s="35"/>
    </row>
    <row r="313" spans="1:21" x14ac:dyDescent="0.3">
      <c r="A313" s="35">
        <v>44303</v>
      </c>
      <c r="B313">
        <v>2411</v>
      </c>
      <c r="C313" t="s">
        <v>785</v>
      </c>
      <c r="D313" t="s">
        <v>13</v>
      </c>
      <c r="E313" t="s">
        <v>789</v>
      </c>
      <c r="F313">
        <v>63.82</v>
      </c>
      <c r="G313">
        <v>76.14</v>
      </c>
      <c r="H313">
        <v>0.24390000000000001</v>
      </c>
      <c r="I313">
        <v>0.51329999999999998</v>
      </c>
      <c r="J313">
        <v>0.2429</v>
      </c>
      <c r="K313">
        <v>1.1299999999999999</v>
      </c>
      <c r="L313">
        <v>1.74</v>
      </c>
      <c r="M313" s="39">
        <f t="shared" si="15"/>
        <v>0.32303325642225295</v>
      </c>
      <c r="N313" s="39">
        <f t="shared" si="16"/>
        <v>0.17552040061699686</v>
      </c>
      <c r="O313" s="36">
        <f t="shared" si="14"/>
        <v>32</v>
      </c>
      <c r="P313" s="36">
        <f>IF(AND(O313&gt;=Cockpit!$C$4,O313&lt;=Cockpit!$C$4+Cockpit!$C$5-1),O313-Cockpit!$C$4+1,0)</f>
        <v>0</v>
      </c>
      <c r="Q313" s="36" t="str">
        <f>INDEX(Lookup!$B:$B,MATCH(D313,Lookup!$E:$E,0))</f>
        <v>Newcastle</v>
      </c>
      <c r="R313" s="36" t="str">
        <f>INDEX(Lookup!$B:$B,MATCH(E313,Lookup!$E:$E,0))</f>
        <v>West Ham</v>
      </c>
      <c r="U313" s="35"/>
    </row>
    <row r="314" spans="1:21" x14ac:dyDescent="0.3">
      <c r="A314" s="35">
        <v>44303</v>
      </c>
      <c r="B314">
        <v>2411</v>
      </c>
      <c r="C314" t="s">
        <v>785</v>
      </c>
      <c r="D314" t="s">
        <v>46</v>
      </c>
      <c r="E314" t="s">
        <v>18</v>
      </c>
      <c r="F314">
        <v>73.16</v>
      </c>
      <c r="G314">
        <v>56.89</v>
      </c>
      <c r="H314">
        <v>0.47939999999999999</v>
      </c>
      <c r="I314">
        <v>0.23380000000000001</v>
      </c>
      <c r="J314">
        <v>0.2868</v>
      </c>
      <c r="K314">
        <v>1.35</v>
      </c>
      <c r="L314">
        <v>0.85</v>
      </c>
      <c r="M314" s="39">
        <f t="shared" si="15"/>
        <v>0.25924026064589151</v>
      </c>
      <c r="N314" s="39">
        <f t="shared" si="16"/>
        <v>0.42741493194872671</v>
      </c>
      <c r="O314" s="36">
        <f t="shared" si="14"/>
        <v>32</v>
      </c>
      <c r="P314" s="36">
        <f>IF(AND(O314&gt;=Cockpit!$C$4,O314&lt;=Cockpit!$C$4+Cockpit!$C$5-1),O314-Cockpit!$C$4+1,0)</f>
        <v>0</v>
      </c>
      <c r="Q314" s="36" t="str">
        <f>INDEX(Lookup!$B:$B,MATCH(D314,Lookup!$E:$E,0))</f>
        <v>Wolverhampton</v>
      </c>
      <c r="R314" s="36" t="str">
        <f>INDEX(Lookup!$B:$B,MATCH(E314,Lookup!$E:$E,0))</f>
        <v>Sheffield United</v>
      </c>
      <c r="U314" s="35"/>
    </row>
    <row r="315" spans="1:21" x14ac:dyDescent="0.3">
      <c r="A315" s="35">
        <v>44304</v>
      </c>
      <c r="B315">
        <v>2411</v>
      </c>
      <c r="C315" t="s">
        <v>785</v>
      </c>
      <c r="D315" t="s">
        <v>1</v>
      </c>
      <c r="E315" t="s">
        <v>539</v>
      </c>
      <c r="F315">
        <v>83.33</v>
      </c>
      <c r="G315">
        <v>70.38</v>
      </c>
      <c r="H315">
        <v>0.55530000000000002</v>
      </c>
      <c r="I315">
        <v>0.18609999999999999</v>
      </c>
      <c r="J315">
        <v>0.2586</v>
      </c>
      <c r="K315">
        <v>1.58</v>
      </c>
      <c r="L315">
        <v>0.79</v>
      </c>
      <c r="M315" s="39">
        <f t="shared" si="15"/>
        <v>0.20597509820488344</v>
      </c>
      <c r="N315" s="39">
        <f t="shared" si="16"/>
        <v>0.45384479528235583</v>
      </c>
      <c r="O315" s="36">
        <f t="shared" si="14"/>
        <v>32</v>
      </c>
      <c r="P315" s="36">
        <f>IF(AND(O315&gt;=Cockpit!$C$4,O315&lt;=Cockpit!$C$4+Cockpit!$C$5-1),O315-Cockpit!$C$4+1,0)</f>
        <v>0</v>
      </c>
      <c r="Q315" s="36" t="str">
        <f>INDEX(Lookup!$B:$B,MATCH(D315,Lookup!$E:$E,0))</f>
        <v>Arsenal</v>
      </c>
      <c r="R315" s="36" t="str">
        <f>INDEX(Lookup!$B:$B,MATCH(E315,Lookup!$E:$E,0))</f>
        <v>Fulham</v>
      </c>
      <c r="U315" s="35"/>
    </row>
    <row r="316" spans="1:21" x14ac:dyDescent="0.3">
      <c r="A316" s="35">
        <v>44304</v>
      </c>
      <c r="B316">
        <v>2411</v>
      </c>
      <c r="C316" t="s">
        <v>785</v>
      </c>
      <c r="D316" t="s">
        <v>31</v>
      </c>
      <c r="E316" t="s">
        <v>11</v>
      </c>
      <c r="F316">
        <v>88.18</v>
      </c>
      <c r="G316">
        <v>66.06</v>
      </c>
      <c r="H316">
        <v>0.70140000000000002</v>
      </c>
      <c r="I316">
        <v>0.1051</v>
      </c>
      <c r="J316">
        <v>0.19359999999999999</v>
      </c>
      <c r="K316">
        <v>2.08</v>
      </c>
      <c r="L316">
        <v>0.66</v>
      </c>
      <c r="M316" s="39">
        <f t="shared" si="15"/>
        <v>0.12493021219858241</v>
      </c>
      <c r="N316" s="39">
        <f t="shared" si="16"/>
        <v>0.51685133449169918</v>
      </c>
      <c r="O316" s="36">
        <f t="shared" si="14"/>
        <v>32</v>
      </c>
      <c r="P316" s="36">
        <f>IF(AND(O316&gt;=Cockpit!$C$4,O316&lt;=Cockpit!$C$4+Cockpit!$C$5-1),O316-Cockpit!$C$4+1,0)</f>
        <v>0</v>
      </c>
      <c r="Q316" s="36" t="str">
        <f>INDEX(Lookup!$B:$B,MATCH(D316,Lookup!$E:$E,0))</f>
        <v>Manchester United</v>
      </c>
      <c r="R316" s="36" t="str">
        <f>INDEX(Lookup!$B:$B,MATCH(E316,Lookup!$E:$E,0))</f>
        <v>Burnley</v>
      </c>
      <c r="U316" s="35"/>
    </row>
    <row r="317" spans="1:21" x14ac:dyDescent="0.3">
      <c r="A317" s="35">
        <v>44305</v>
      </c>
      <c r="B317">
        <v>2411</v>
      </c>
      <c r="C317" t="s">
        <v>785</v>
      </c>
      <c r="D317" t="s">
        <v>648</v>
      </c>
      <c r="E317" t="s">
        <v>20</v>
      </c>
      <c r="F317">
        <v>72.05</v>
      </c>
      <c r="G317">
        <v>89.17</v>
      </c>
      <c r="H317">
        <v>0.15709999999999999</v>
      </c>
      <c r="I317">
        <v>0.64500000000000002</v>
      </c>
      <c r="J317">
        <v>0.19789999999999999</v>
      </c>
      <c r="K317">
        <v>1</v>
      </c>
      <c r="L317">
        <v>2.21</v>
      </c>
      <c r="M317" s="39">
        <f t="shared" si="15"/>
        <v>0.36787944117144233</v>
      </c>
      <c r="N317" s="39">
        <f t="shared" si="16"/>
        <v>0.10970064851551141</v>
      </c>
      <c r="O317" s="36">
        <f t="shared" si="14"/>
        <v>32</v>
      </c>
      <c r="P317" s="36">
        <f>IF(AND(O317&gt;=Cockpit!$C$4,O317&lt;=Cockpit!$C$4+Cockpit!$C$5-1),O317-Cockpit!$C$4+1,0)</f>
        <v>0</v>
      </c>
      <c r="Q317" s="36" t="str">
        <f>INDEX(Lookup!$B:$B,MATCH(D317,Lookup!$E:$E,0))</f>
        <v>Leeds United</v>
      </c>
      <c r="R317" s="36" t="str">
        <f>INDEX(Lookup!$B:$B,MATCH(E317,Lookup!$E:$E,0))</f>
        <v>Liverpool</v>
      </c>
      <c r="U317" s="35"/>
    </row>
    <row r="318" spans="1:21" x14ac:dyDescent="0.3">
      <c r="A318" s="35">
        <v>44306</v>
      </c>
      <c r="B318">
        <v>2411</v>
      </c>
      <c r="C318" t="s">
        <v>785</v>
      </c>
      <c r="D318" t="s">
        <v>3</v>
      </c>
      <c r="E318" t="s">
        <v>786</v>
      </c>
      <c r="F318">
        <v>87.33</v>
      </c>
      <c r="G318">
        <v>78.290000000000006</v>
      </c>
      <c r="H318">
        <v>0.64170000000000005</v>
      </c>
      <c r="I318">
        <v>0.1249</v>
      </c>
      <c r="J318">
        <v>0.2334</v>
      </c>
      <c r="K318">
        <v>1.74</v>
      </c>
      <c r="L318">
        <v>0.61</v>
      </c>
      <c r="M318" s="39">
        <f t="shared" si="15"/>
        <v>0.17552040061699686</v>
      </c>
      <c r="N318" s="39">
        <f t="shared" si="16"/>
        <v>0.54335086907449981</v>
      </c>
      <c r="O318" s="36">
        <f t="shared" si="14"/>
        <v>32</v>
      </c>
      <c r="P318" s="36">
        <f>IF(AND(O318&gt;=Cockpit!$C$4,O318&lt;=Cockpit!$C$4+Cockpit!$C$5-1),O318-Cockpit!$C$4+1,0)</f>
        <v>0</v>
      </c>
      <c r="Q318" s="36" t="str">
        <f>INDEX(Lookup!$B:$B,MATCH(D318,Lookup!$E:$E,0))</f>
        <v>Chelsea</v>
      </c>
      <c r="R318" s="36" t="str">
        <f>INDEX(Lookup!$B:$B,MATCH(E318,Lookup!$E:$E,0))</f>
        <v>Brighton and Hove</v>
      </c>
      <c r="U318" s="35"/>
    </row>
    <row r="319" spans="1:21" x14ac:dyDescent="0.3">
      <c r="A319" s="35">
        <v>44307</v>
      </c>
      <c r="B319">
        <v>2411</v>
      </c>
      <c r="C319" t="s">
        <v>785</v>
      </c>
      <c r="D319" t="s">
        <v>787</v>
      </c>
      <c r="E319" t="s">
        <v>7</v>
      </c>
      <c r="F319">
        <v>76.930000000000007</v>
      </c>
      <c r="G319">
        <v>67.89</v>
      </c>
      <c r="H319">
        <v>0.56440000000000001</v>
      </c>
      <c r="I319">
        <v>0.2102</v>
      </c>
      <c r="J319">
        <v>0.22539999999999999</v>
      </c>
      <c r="K319">
        <v>1.94</v>
      </c>
      <c r="L319">
        <v>1.1000000000000001</v>
      </c>
      <c r="M319" s="39">
        <f t="shared" si="15"/>
        <v>0.14370394977770293</v>
      </c>
      <c r="N319" s="39">
        <f t="shared" si="16"/>
        <v>0.33287108369807955</v>
      </c>
      <c r="O319" s="36">
        <f t="shared" si="14"/>
        <v>32</v>
      </c>
      <c r="P319" s="36">
        <f>IF(AND(O319&gt;=Cockpit!$C$4,O319&lt;=Cockpit!$C$4+Cockpit!$C$5-1),O319-Cockpit!$C$4+1,0)</f>
        <v>0</v>
      </c>
      <c r="Q319" s="36" t="str">
        <f>INDEX(Lookup!$B:$B,MATCH(D319,Lookup!$E:$E,0))</f>
        <v>Tottenham</v>
      </c>
      <c r="R319" s="36" t="str">
        <f>INDEX(Lookup!$B:$B,MATCH(E319,Lookup!$E:$E,0))</f>
        <v>Southampton</v>
      </c>
      <c r="U319" s="35"/>
    </row>
    <row r="320" spans="1:21" x14ac:dyDescent="0.3">
      <c r="A320" s="35">
        <v>44307</v>
      </c>
      <c r="B320">
        <v>2411</v>
      </c>
      <c r="C320" t="s">
        <v>785</v>
      </c>
      <c r="D320" t="s">
        <v>9</v>
      </c>
      <c r="E320" t="s">
        <v>16</v>
      </c>
      <c r="F320">
        <v>73.790000000000006</v>
      </c>
      <c r="G320">
        <v>93.67</v>
      </c>
      <c r="H320">
        <v>0.12870000000000001</v>
      </c>
      <c r="I320">
        <v>0.67320000000000002</v>
      </c>
      <c r="J320">
        <v>0.1981</v>
      </c>
      <c r="K320">
        <v>0.8</v>
      </c>
      <c r="L320">
        <v>2.12</v>
      </c>
      <c r="M320" s="39">
        <f t="shared" si="15"/>
        <v>0.44932896411722156</v>
      </c>
      <c r="N320" s="39">
        <f t="shared" si="16"/>
        <v>0.12003162851145673</v>
      </c>
      <c r="O320" s="36">
        <f t="shared" si="14"/>
        <v>32</v>
      </c>
      <c r="P320" s="36">
        <f>IF(AND(O320&gt;=Cockpit!$C$4,O320&lt;=Cockpit!$C$4+Cockpit!$C$5-1),O320-Cockpit!$C$4+1,0)</f>
        <v>0</v>
      </c>
      <c r="Q320" s="36" t="str">
        <f>INDEX(Lookup!$B:$B,MATCH(D320,Lookup!$E:$E,0))</f>
        <v>Aston Villa</v>
      </c>
      <c r="R320" s="36" t="str">
        <f>INDEX(Lookup!$B:$B,MATCH(E320,Lookup!$E:$E,0))</f>
        <v>Manchester City</v>
      </c>
      <c r="U320" s="35"/>
    </row>
    <row r="321" spans="1:21" x14ac:dyDescent="0.3">
      <c r="A321" s="35">
        <v>44308</v>
      </c>
      <c r="B321">
        <v>2411</v>
      </c>
      <c r="C321" t="s">
        <v>785</v>
      </c>
      <c r="D321" t="s">
        <v>27</v>
      </c>
      <c r="E321" t="s">
        <v>788</v>
      </c>
      <c r="F321">
        <v>78.75</v>
      </c>
      <c r="G321">
        <v>61.34</v>
      </c>
      <c r="H321">
        <v>0.68989999999999996</v>
      </c>
      <c r="I321">
        <v>0.1096</v>
      </c>
      <c r="J321">
        <v>0.20050000000000001</v>
      </c>
      <c r="K321">
        <v>2.02</v>
      </c>
      <c r="L321">
        <v>0.66</v>
      </c>
      <c r="M321" s="39">
        <f t="shared" si="15"/>
        <v>0.13265546508012172</v>
      </c>
      <c r="N321" s="39">
        <f t="shared" si="16"/>
        <v>0.51685133449169918</v>
      </c>
      <c r="O321" s="36">
        <f t="shared" si="14"/>
        <v>32</v>
      </c>
      <c r="P321" s="36">
        <f>IF(AND(O321&gt;=Cockpit!$C$4,O321&lt;=Cockpit!$C$4+Cockpit!$C$5-1),O321-Cockpit!$C$4+1,0)</f>
        <v>0</v>
      </c>
      <c r="Q321" s="36" t="str">
        <f>INDEX(Lookup!$B:$B,MATCH(D321,Lookup!$E:$E,0))</f>
        <v>Leicester City</v>
      </c>
      <c r="R321" s="36" t="str">
        <f>INDEX(Lookup!$B:$B,MATCH(E321,Lookup!$E:$E,0))</f>
        <v>West Bromwich</v>
      </c>
      <c r="U321" s="35"/>
    </row>
    <row r="322" spans="1:21" x14ac:dyDescent="0.3">
      <c r="A322" s="35">
        <v>44309</v>
      </c>
      <c r="B322">
        <v>2411</v>
      </c>
      <c r="C322" t="s">
        <v>785</v>
      </c>
      <c r="D322" t="s">
        <v>1</v>
      </c>
      <c r="E322" t="s">
        <v>28</v>
      </c>
      <c r="F322">
        <v>83.48</v>
      </c>
      <c r="G322">
        <v>72.53</v>
      </c>
      <c r="H322">
        <v>0.56230000000000002</v>
      </c>
      <c r="I322">
        <v>0.19700000000000001</v>
      </c>
      <c r="J322">
        <v>0.24079999999999999</v>
      </c>
      <c r="K322">
        <v>1.75</v>
      </c>
      <c r="L322">
        <v>0.93</v>
      </c>
      <c r="M322" s="39">
        <f t="shared" si="15"/>
        <v>0.17377394345044514</v>
      </c>
      <c r="N322" s="39">
        <f t="shared" si="16"/>
        <v>0.39455371037160109</v>
      </c>
      <c r="O322" s="36">
        <f t="shared" ref="O322:O351" si="17">IF(A322&gt;A321+1,O321+1,O321)</f>
        <v>32</v>
      </c>
      <c r="P322" s="36">
        <f>IF(AND(O322&gt;=Cockpit!$C$4,O322&lt;=Cockpit!$C$4+Cockpit!$C$5-1),O322-Cockpit!$C$4+1,0)</f>
        <v>0</v>
      </c>
      <c r="Q322" s="36" t="str">
        <f>INDEX(Lookup!$B:$B,MATCH(D322,Lookup!$E:$E,0))</f>
        <v>Arsenal</v>
      </c>
      <c r="R322" s="36" t="str">
        <f>INDEX(Lookup!$B:$B,MATCH(E322,Lookup!$E:$E,0))</f>
        <v>Everton</v>
      </c>
      <c r="U322" s="35"/>
    </row>
    <row r="323" spans="1:21" x14ac:dyDescent="0.3">
      <c r="A323" s="35">
        <v>44310</v>
      </c>
      <c r="B323">
        <v>2411</v>
      </c>
      <c r="C323" t="s">
        <v>785</v>
      </c>
      <c r="D323" t="s">
        <v>20</v>
      </c>
      <c r="E323" t="s">
        <v>13</v>
      </c>
      <c r="F323">
        <v>88.35</v>
      </c>
      <c r="G323">
        <v>64.2</v>
      </c>
      <c r="H323">
        <v>0.80469999999999997</v>
      </c>
      <c r="I323">
        <v>5.6800000000000003E-2</v>
      </c>
      <c r="J323">
        <v>0.13850000000000001</v>
      </c>
      <c r="K323">
        <v>2.52</v>
      </c>
      <c r="L323">
        <v>0.52</v>
      </c>
      <c r="M323" s="39">
        <f t="shared" si="15"/>
        <v>8.0459606749532439E-2</v>
      </c>
      <c r="N323" s="39">
        <f t="shared" si="16"/>
        <v>0.59452054797019438</v>
      </c>
      <c r="O323" s="36">
        <f t="shared" si="17"/>
        <v>32</v>
      </c>
      <c r="P323" s="36">
        <f>IF(AND(O323&gt;=Cockpit!$C$4,O323&lt;=Cockpit!$C$4+Cockpit!$C$5-1),O323-Cockpit!$C$4+1,0)</f>
        <v>0</v>
      </c>
      <c r="Q323" s="36" t="str">
        <f>INDEX(Lookup!$B:$B,MATCH(D323,Lookup!$E:$E,0))</f>
        <v>Liverpool</v>
      </c>
      <c r="R323" s="36" t="str">
        <f>INDEX(Lookup!$B:$B,MATCH(E323,Lookup!$E:$E,0))</f>
        <v>Newcastle</v>
      </c>
      <c r="U323" s="35"/>
    </row>
    <row r="324" spans="1:21" x14ac:dyDescent="0.3">
      <c r="A324" s="35">
        <v>44310</v>
      </c>
      <c r="B324">
        <v>2411</v>
      </c>
      <c r="C324" t="s">
        <v>785</v>
      </c>
      <c r="D324" t="s">
        <v>789</v>
      </c>
      <c r="E324" t="s">
        <v>3</v>
      </c>
      <c r="F324">
        <v>75.430000000000007</v>
      </c>
      <c r="G324">
        <v>87.1</v>
      </c>
      <c r="H324">
        <v>0.29060000000000002</v>
      </c>
      <c r="I324">
        <v>0.4506</v>
      </c>
      <c r="J324">
        <v>0.25879999999999997</v>
      </c>
      <c r="K324">
        <v>1.19</v>
      </c>
      <c r="L324">
        <v>1.54</v>
      </c>
      <c r="M324" s="39">
        <f t="shared" si="15"/>
        <v>0.30422126406670408</v>
      </c>
      <c r="N324" s="39">
        <f t="shared" si="16"/>
        <v>0.21438110142697794</v>
      </c>
      <c r="O324" s="36">
        <f t="shared" si="17"/>
        <v>32</v>
      </c>
      <c r="P324" s="36">
        <f>IF(AND(O324&gt;=Cockpit!$C$4,O324&lt;=Cockpit!$C$4+Cockpit!$C$5-1),O324-Cockpit!$C$4+1,0)</f>
        <v>0</v>
      </c>
      <c r="Q324" s="36" t="str">
        <f>INDEX(Lookup!$B:$B,MATCH(D324,Lookup!$E:$E,0))</f>
        <v>West Ham</v>
      </c>
      <c r="R324" s="36" t="str">
        <f>INDEX(Lookup!$B:$B,MATCH(E324,Lookup!$E:$E,0))</f>
        <v>Chelsea</v>
      </c>
      <c r="U324" s="35"/>
    </row>
    <row r="325" spans="1:21" x14ac:dyDescent="0.3">
      <c r="A325" s="35">
        <v>44310</v>
      </c>
      <c r="B325">
        <v>2411</v>
      </c>
      <c r="C325" t="s">
        <v>785</v>
      </c>
      <c r="D325" t="s">
        <v>18</v>
      </c>
      <c r="E325" t="s">
        <v>786</v>
      </c>
      <c r="F325">
        <v>57.29</v>
      </c>
      <c r="G325">
        <v>79.099999999999994</v>
      </c>
      <c r="H325">
        <v>0.20030000000000001</v>
      </c>
      <c r="I325">
        <v>0.52280000000000004</v>
      </c>
      <c r="J325">
        <v>0.27689999999999998</v>
      </c>
      <c r="K325">
        <v>0.77</v>
      </c>
      <c r="L325">
        <v>1.44</v>
      </c>
      <c r="M325" s="39">
        <f t="shared" si="15"/>
        <v>0.46301306831122807</v>
      </c>
      <c r="N325" s="39">
        <f t="shared" si="16"/>
        <v>0.23692775868212176</v>
      </c>
      <c r="O325" s="36">
        <f t="shared" si="17"/>
        <v>32</v>
      </c>
      <c r="P325" s="36">
        <f>IF(AND(O325&gt;=Cockpit!$C$4,O325&lt;=Cockpit!$C$4+Cockpit!$C$5-1),O325-Cockpit!$C$4+1,0)</f>
        <v>0</v>
      </c>
      <c r="Q325" s="36" t="str">
        <f>INDEX(Lookup!$B:$B,MATCH(D325,Lookup!$E:$E,0))</f>
        <v>Sheffield United</v>
      </c>
      <c r="R325" s="36" t="str">
        <f>INDEX(Lookup!$B:$B,MATCH(E325,Lookup!$E:$E,0))</f>
        <v>Brighton and Hove</v>
      </c>
      <c r="U325" s="35"/>
    </row>
    <row r="326" spans="1:21" x14ac:dyDescent="0.3">
      <c r="A326" s="35">
        <v>44311</v>
      </c>
      <c r="B326">
        <v>2411</v>
      </c>
      <c r="C326" t="s">
        <v>785</v>
      </c>
      <c r="D326" t="s">
        <v>46</v>
      </c>
      <c r="E326" t="s">
        <v>11</v>
      </c>
      <c r="F326">
        <v>73.19</v>
      </c>
      <c r="G326">
        <v>65.78</v>
      </c>
      <c r="H326">
        <v>0.4677</v>
      </c>
      <c r="I326">
        <v>0.25230000000000002</v>
      </c>
      <c r="J326">
        <v>0.28000000000000003</v>
      </c>
      <c r="K326">
        <v>1.39</v>
      </c>
      <c r="L326">
        <v>0.94</v>
      </c>
      <c r="M326" s="39">
        <f t="shared" si="15"/>
        <v>0.24907530463166822</v>
      </c>
      <c r="N326" s="39">
        <f t="shared" si="16"/>
        <v>0.39062783535852114</v>
      </c>
      <c r="O326" s="36">
        <f t="shared" si="17"/>
        <v>32</v>
      </c>
      <c r="P326" s="36">
        <f>IF(AND(O326&gt;=Cockpit!$C$4,O326&lt;=Cockpit!$C$4+Cockpit!$C$5-1),O326-Cockpit!$C$4+1,0)</f>
        <v>0</v>
      </c>
      <c r="Q326" s="36" t="str">
        <f>INDEX(Lookup!$B:$B,MATCH(D326,Lookup!$E:$E,0))</f>
        <v>Wolverhampton</v>
      </c>
      <c r="R326" s="36" t="str">
        <f>INDEX(Lookup!$B:$B,MATCH(E326,Lookup!$E:$E,0))</f>
        <v>Burnley</v>
      </c>
      <c r="U326" s="35"/>
    </row>
    <row r="327" spans="1:21" x14ac:dyDescent="0.3">
      <c r="A327" s="35">
        <v>44311</v>
      </c>
      <c r="B327">
        <v>2411</v>
      </c>
      <c r="C327" t="s">
        <v>785</v>
      </c>
      <c r="D327" t="s">
        <v>648</v>
      </c>
      <c r="E327" t="s">
        <v>31</v>
      </c>
      <c r="F327">
        <v>73.23</v>
      </c>
      <c r="G327">
        <v>88.13</v>
      </c>
      <c r="H327">
        <v>0.26419999999999999</v>
      </c>
      <c r="I327">
        <v>0.49969999999999998</v>
      </c>
      <c r="J327">
        <v>0.2361</v>
      </c>
      <c r="K327">
        <v>1.26</v>
      </c>
      <c r="L327">
        <v>1.82</v>
      </c>
      <c r="M327" s="39">
        <f t="shared" si="15"/>
        <v>0.2836540264997704</v>
      </c>
      <c r="N327" s="39">
        <f t="shared" si="16"/>
        <v>0.16202575093388075</v>
      </c>
      <c r="O327" s="36">
        <f t="shared" si="17"/>
        <v>32</v>
      </c>
      <c r="P327" s="36">
        <f>IF(AND(O327&gt;=Cockpit!$C$4,O327&lt;=Cockpit!$C$4+Cockpit!$C$5-1),O327-Cockpit!$C$4+1,0)</f>
        <v>0</v>
      </c>
      <c r="Q327" s="36" t="str">
        <f>INDEX(Lookup!$B:$B,MATCH(D327,Lookup!$E:$E,0))</f>
        <v>Leeds United</v>
      </c>
      <c r="R327" s="36" t="str">
        <f>INDEX(Lookup!$B:$B,MATCH(E327,Lookup!$E:$E,0))</f>
        <v>Manchester United</v>
      </c>
      <c r="U327" s="35"/>
    </row>
    <row r="328" spans="1:21" x14ac:dyDescent="0.3">
      <c r="A328" s="35">
        <v>44311</v>
      </c>
      <c r="B328">
        <v>2411</v>
      </c>
      <c r="C328" t="s">
        <v>785</v>
      </c>
      <c r="D328" t="s">
        <v>9</v>
      </c>
      <c r="E328" t="s">
        <v>788</v>
      </c>
      <c r="F328">
        <v>74.09</v>
      </c>
      <c r="G328">
        <v>60.23</v>
      </c>
      <c r="H328">
        <v>0.57120000000000004</v>
      </c>
      <c r="I328">
        <v>0.19109999999999999</v>
      </c>
      <c r="J328">
        <v>0.23769999999999999</v>
      </c>
      <c r="K328">
        <v>1.78</v>
      </c>
      <c r="L328">
        <v>0.92</v>
      </c>
      <c r="M328" s="39">
        <f t="shared" si="15"/>
        <v>0.1686381472685955</v>
      </c>
      <c r="N328" s="39">
        <f t="shared" si="16"/>
        <v>0.39851904108451414</v>
      </c>
      <c r="O328" s="36">
        <f t="shared" si="17"/>
        <v>32</v>
      </c>
      <c r="P328" s="36">
        <f>IF(AND(O328&gt;=Cockpit!$C$4,O328&lt;=Cockpit!$C$4+Cockpit!$C$5-1),O328-Cockpit!$C$4+1,0)</f>
        <v>0</v>
      </c>
      <c r="Q328" s="36" t="str">
        <f>INDEX(Lookup!$B:$B,MATCH(D328,Lookup!$E:$E,0))</f>
        <v>Aston Villa</v>
      </c>
      <c r="R328" s="36" t="str">
        <f>INDEX(Lookup!$B:$B,MATCH(E328,Lookup!$E:$E,0))</f>
        <v>West Bromwich</v>
      </c>
      <c r="U328" s="35"/>
    </row>
    <row r="329" spans="1:21" x14ac:dyDescent="0.3">
      <c r="A329" s="35">
        <v>44312</v>
      </c>
      <c r="B329">
        <v>2411</v>
      </c>
      <c r="C329" t="s">
        <v>785</v>
      </c>
      <c r="D329" t="s">
        <v>27</v>
      </c>
      <c r="E329" t="s">
        <v>19</v>
      </c>
      <c r="F329">
        <v>79.73</v>
      </c>
      <c r="G329">
        <v>58.67</v>
      </c>
      <c r="H329">
        <v>0.73629999999999995</v>
      </c>
      <c r="I329">
        <v>7.8399999999999997E-2</v>
      </c>
      <c r="J329">
        <v>0.1852</v>
      </c>
      <c r="K329">
        <v>2.06</v>
      </c>
      <c r="L329">
        <v>0.51</v>
      </c>
      <c r="M329" s="39">
        <f t="shared" si="15"/>
        <v>0.12745396989482075</v>
      </c>
      <c r="N329" s="39">
        <f t="shared" si="16"/>
        <v>0.6004955788122659</v>
      </c>
      <c r="O329" s="36">
        <f t="shared" si="17"/>
        <v>32</v>
      </c>
      <c r="P329" s="36">
        <f>IF(AND(O329&gt;=Cockpit!$C$4,O329&lt;=Cockpit!$C$4+Cockpit!$C$5-1),O329-Cockpit!$C$4+1,0)</f>
        <v>0</v>
      </c>
      <c r="Q329" s="36" t="str">
        <f>INDEX(Lookup!$B:$B,MATCH(D329,Lookup!$E:$E,0))</f>
        <v>Leicester City</v>
      </c>
      <c r="R329" s="36" t="str">
        <f>INDEX(Lookup!$B:$B,MATCH(E329,Lookup!$E:$E,0))</f>
        <v>Crystal Palace</v>
      </c>
      <c r="U329" s="35"/>
    </row>
    <row r="330" spans="1:21" x14ac:dyDescent="0.3">
      <c r="A330" s="35">
        <v>44316</v>
      </c>
      <c r="B330">
        <v>2411</v>
      </c>
      <c r="C330" t="s">
        <v>785</v>
      </c>
      <c r="D330" t="s">
        <v>7</v>
      </c>
      <c r="E330" t="s">
        <v>27</v>
      </c>
      <c r="F330">
        <v>68</v>
      </c>
      <c r="G330">
        <v>79.63</v>
      </c>
      <c r="H330">
        <v>0.25080000000000002</v>
      </c>
      <c r="I330">
        <v>0.49390000000000001</v>
      </c>
      <c r="J330">
        <v>0.25540000000000002</v>
      </c>
      <c r="K330">
        <v>1.07</v>
      </c>
      <c r="L330">
        <v>1.61</v>
      </c>
      <c r="M330" s="39">
        <f t="shared" si="15"/>
        <v>0.34300851741870664</v>
      </c>
      <c r="N330" s="39">
        <f t="shared" si="16"/>
        <v>0.19988761407514449</v>
      </c>
      <c r="O330" s="36">
        <f t="shared" si="17"/>
        <v>33</v>
      </c>
      <c r="P330" s="36">
        <f>IF(AND(O330&gt;=Cockpit!$C$4,O330&lt;=Cockpit!$C$4+Cockpit!$C$5-1),O330-Cockpit!$C$4+1,0)</f>
        <v>0</v>
      </c>
      <c r="Q330" s="36" t="str">
        <f>INDEX(Lookup!$B:$B,MATCH(D330,Lookup!$E:$E,0))</f>
        <v>Southampton</v>
      </c>
      <c r="R330" s="36" t="str">
        <f>INDEX(Lookup!$B:$B,MATCH(E330,Lookup!$E:$E,0))</f>
        <v>Leicester City</v>
      </c>
      <c r="U330" s="35"/>
    </row>
    <row r="331" spans="1:21" x14ac:dyDescent="0.3">
      <c r="A331" s="35">
        <v>44317</v>
      </c>
      <c r="B331">
        <v>2411</v>
      </c>
      <c r="C331" t="s">
        <v>785</v>
      </c>
      <c r="D331" t="s">
        <v>19</v>
      </c>
      <c r="E331" t="s">
        <v>16</v>
      </c>
      <c r="F331">
        <v>58.83</v>
      </c>
      <c r="G331">
        <v>93.52</v>
      </c>
      <c r="H331">
        <v>6.3200000000000006E-2</v>
      </c>
      <c r="I331">
        <v>0.7974</v>
      </c>
      <c r="J331">
        <v>0.13930000000000001</v>
      </c>
      <c r="K331">
        <v>0.59</v>
      </c>
      <c r="L331">
        <v>2.58</v>
      </c>
      <c r="M331" s="39">
        <f t="shared" si="15"/>
        <v>0.5543272847345071</v>
      </c>
      <c r="N331" s="39">
        <f t="shared" si="16"/>
        <v>7.5774004022845481E-2</v>
      </c>
      <c r="O331" s="36">
        <f t="shared" si="17"/>
        <v>33</v>
      </c>
      <c r="P331" s="36">
        <f>IF(AND(O331&gt;=Cockpit!$C$4,O331&lt;=Cockpit!$C$4+Cockpit!$C$5-1),O331-Cockpit!$C$4+1,0)</f>
        <v>0</v>
      </c>
      <c r="Q331" s="36" t="str">
        <f>INDEX(Lookup!$B:$B,MATCH(D331,Lookup!$E:$E,0))</f>
        <v>Crystal Palace</v>
      </c>
      <c r="R331" s="36" t="str">
        <f>INDEX(Lookup!$B:$B,MATCH(E331,Lookup!$E:$E,0))</f>
        <v>Manchester City</v>
      </c>
      <c r="U331" s="35"/>
    </row>
    <row r="332" spans="1:21" x14ac:dyDescent="0.3">
      <c r="A332" s="35">
        <v>44317</v>
      </c>
      <c r="B332">
        <v>2411</v>
      </c>
      <c r="C332" t="s">
        <v>785</v>
      </c>
      <c r="D332" t="s">
        <v>786</v>
      </c>
      <c r="E332" t="s">
        <v>648</v>
      </c>
      <c r="F332">
        <v>79.03</v>
      </c>
      <c r="G332">
        <v>72.88</v>
      </c>
      <c r="H332">
        <v>0.48509999999999998</v>
      </c>
      <c r="I332">
        <v>0.25259999999999999</v>
      </c>
      <c r="J332">
        <v>0.26219999999999999</v>
      </c>
      <c r="K332">
        <v>1.54</v>
      </c>
      <c r="L332">
        <v>1.03</v>
      </c>
      <c r="M332" s="39">
        <f t="shared" si="15"/>
        <v>0.21438110142697794</v>
      </c>
      <c r="N332" s="39">
        <f t="shared" si="16"/>
        <v>0.35700696056914738</v>
      </c>
      <c r="O332" s="36">
        <f t="shared" si="17"/>
        <v>33</v>
      </c>
      <c r="P332" s="36">
        <f>IF(AND(O332&gt;=Cockpit!$C$4,O332&lt;=Cockpit!$C$4+Cockpit!$C$5-1),O332-Cockpit!$C$4+1,0)</f>
        <v>0</v>
      </c>
      <c r="Q332" s="36" t="str">
        <f>INDEX(Lookup!$B:$B,MATCH(D332,Lookup!$E:$E,0))</f>
        <v>Brighton and Hove</v>
      </c>
      <c r="R332" s="36" t="str">
        <f>INDEX(Lookup!$B:$B,MATCH(E332,Lookup!$E:$E,0))</f>
        <v>Leeds United</v>
      </c>
      <c r="U332" s="35"/>
    </row>
    <row r="333" spans="1:21" x14ac:dyDescent="0.3">
      <c r="A333" s="35">
        <v>44317</v>
      </c>
      <c r="B333">
        <v>2411</v>
      </c>
      <c r="C333" t="s">
        <v>785</v>
      </c>
      <c r="D333" t="s">
        <v>3</v>
      </c>
      <c r="E333" t="s">
        <v>539</v>
      </c>
      <c r="F333">
        <v>88.42</v>
      </c>
      <c r="G333">
        <v>70.02</v>
      </c>
      <c r="H333">
        <v>0.71689999999999998</v>
      </c>
      <c r="I333">
        <v>7.3599999999999999E-2</v>
      </c>
      <c r="J333">
        <v>0.20949999999999999</v>
      </c>
      <c r="K333">
        <v>1.82</v>
      </c>
      <c r="L333">
        <v>0.4</v>
      </c>
      <c r="M333" s="39">
        <f t="shared" si="15"/>
        <v>0.16202575093388075</v>
      </c>
      <c r="N333" s="39">
        <f t="shared" si="16"/>
        <v>0.67032004603563933</v>
      </c>
      <c r="O333" s="36">
        <f t="shared" si="17"/>
        <v>33</v>
      </c>
      <c r="P333" s="36">
        <f>IF(AND(O333&gt;=Cockpit!$C$4,O333&lt;=Cockpit!$C$4+Cockpit!$C$5-1),O333-Cockpit!$C$4+1,0)</f>
        <v>0</v>
      </c>
      <c r="Q333" s="36" t="str">
        <f>INDEX(Lookup!$B:$B,MATCH(D333,Lookup!$E:$E,0))</f>
        <v>Chelsea</v>
      </c>
      <c r="R333" s="36" t="str">
        <f>INDEX(Lookup!$B:$B,MATCH(E333,Lookup!$E:$E,0))</f>
        <v>Fulham</v>
      </c>
      <c r="U333" s="35"/>
    </row>
    <row r="334" spans="1:21" x14ac:dyDescent="0.3">
      <c r="A334" s="35">
        <v>44317</v>
      </c>
      <c r="B334">
        <v>2411</v>
      </c>
      <c r="C334" t="s">
        <v>785</v>
      </c>
      <c r="D334" t="s">
        <v>28</v>
      </c>
      <c r="E334" t="s">
        <v>9</v>
      </c>
      <c r="F334">
        <v>73.45</v>
      </c>
      <c r="G334">
        <v>73.89</v>
      </c>
      <c r="H334">
        <v>0.4239</v>
      </c>
      <c r="I334">
        <v>0.309</v>
      </c>
      <c r="J334">
        <v>0.2671</v>
      </c>
      <c r="K334">
        <v>1.43</v>
      </c>
      <c r="L334">
        <v>1.19</v>
      </c>
      <c r="M334" s="39">
        <f t="shared" si="15"/>
        <v>0.23930892224375455</v>
      </c>
      <c r="N334" s="39">
        <f t="shared" si="16"/>
        <v>0.30422126406670408</v>
      </c>
      <c r="O334" s="36">
        <f t="shared" si="17"/>
        <v>33</v>
      </c>
      <c r="P334" s="36">
        <f>IF(AND(O334&gt;=Cockpit!$C$4,O334&lt;=Cockpit!$C$4+Cockpit!$C$5-1),O334-Cockpit!$C$4+1,0)</f>
        <v>0</v>
      </c>
      <c r="Q334" s="36" t="str">
        <f>INDEX(Lookup!$B:$B,MATCH(D334,Lookup!$E:$E,0))</f>
        <v>Everton</v>
      </c>
      <c r="R334" s="36" t="str">
        <f>INDEX(Lookup!$B:$B,MATCH(E334,Lookup!$E:$E,0))</f>
        <v>Aston Villa</v>
      </c>
      <c r="U334" s="35"/>
    </row>
    <row r="335" spans="1:21" x14ac:dyDescent="0.3">
      <c r="A335" s="35">
        <v>44318</v>
      </c>
      <c r="B335">
        <v>2411</v>
      </c>
      <c r="C335" t="s">
        <v>785</v>
      </c>
      <c r="D335" t="s">
        <v>13</v>
      </c>
      <c r="E335" t="s">
        <v>1</v>
      </c>
      <c r="F335">
        <v>64.47</v>
      </c>
      <c r="G335">
        <v>82.86</v>
      </c>
      <c r="H335">
        <v>0.23280000000000001</v>
      </c>
      <c r="I335">
        <v>0.51859999999999995</v>
      </c>
      <c r="J335">
        <v>0.24859999999999999</v>
      </c>
      <c r="K335">
        <v>1.04</v>
      </c>
      <c r="L335">
        <v>1.68</v>
      </c>
      <c r="M335" s="39">
        <f t="shared" si="15"/>
        <v>0.35345468195878016</v>
      </c>
      <c r="N335" s="39">
        <f t="shared" si="16"/>
        <v>0.18637397603940997</v>
      </c>
      <c r="O335" s="36">
        <f t="shared" si="17"/>
        <v>33</v>
      </c>
      <c r="P335" s="36">
        <f>IF(AND(O335&gt;=Cockpit!$C$4,O335&lt;=Cockpit!$C$4+Cockpit!$C$5-1),O335-Cockpit!$C$4+1,0)</f>
        <v>0</v>
      </c>
      <c r="Q335" s="36" t="str">
        <f>INDEX(Lookup!$B:$B,MATCH(D335,Lookup!$E:$E,0))</f>
        <v>Newcastle</v>
      </c>
      <c r="R335" s="36" t="str">
        <f>INDEX(Lookup!$B:$B,MATCH(E335,Lookup!$E:$E,0))</f>
        <v>Arsenal</v>
      </c>
      <c r="U335" s="35"/>
    </row>
    <row r="336" spans="1:21" x14ac:dyDescent="0.3">
      <c r="A336" s="35">
        <v>44318</v>
      </c>
      <c r="B336">
        <v>2411</v>
      </c>
      <c r="C336" t="s">
        <v>785</v>
      </c>
      <c r="D336" t="s">
        <v>787</v>
      </c>
      <c r="E336" t="s">
        <v>18</v>
      </c>
      <c r="F336">
        <v>76.89</v>
      </c>
      <c r="G336">
        <v>57.4</v>
      </c>
      <c r="H336">
        <v>0.68620000000000003</v>
      </c>
      <c r="I336">
        <v>0.11169999999999999</v>
      </c>
      <c r="J336">
        <v>0.2021</v>
      </c>
      <c r="K336">
        <v>2.0099999999999998</v>
      </c>
      <c r="L336">
        <v>0.66</v>
      </c>
      <c r="M336" s="39">
        <f t="shared" si="15"/>
        <v>0.13398867466880499</v>
      </c>
      <c r="N336" s="39">
        <f t="shared" si="16"/>
        <v>0.51685133449169918</v>
      </c>
      <c r="O336" s="36">
        <f t="shared" si="17"/>
        <v>33</v>
      </c>
      <c r="P336" s="36">
        <f>IF(AND(O336&gt;=Cockpit!$C$4,O336&lt;=Cockpit!$C$4+Cockpit!$C$5-1),O336-Cockpit!$C$4+1,0)</f>
        <v>0</v>
      </c>
      <c r="Q336" s="36" t="str">
        <f>INDEX(Lookup!$B:$B,MATCH(D336,Lookup!$E:$E,0))</f>
        <v>Tottenham</v>
      </c>
      <c r="R336" s="36" t="str">
        <f>INDEX(Lookup!$B:$B,MATCH(E336,Lookup!$E:$E,0))</f>
        <v>Sheffield United</v>
      </c>
      <c r="U336" s="35"/>
    </row>
    <row r="337" spans="1:21" x14ac:dyDescent="0.3">
      <c r="A337" s="35">
        <v>44319</v>
      </c>
      <c r="B337">
        <v>2411</v>
      </c>
      <c r="C337" t="s">
        <v>785</v>
      </c>
      <c r="D337" t="s">
        <v>788</v>
      </c>
      <c r="E337" t="s">
        <v>46</v>
      </c>
      <c r="F337">
        <v>59.78</v>
      </c>
      <c r="G337">
        <v>69.87</v>
      </c>
      <c r="H337">
        <v>0.34129999999999999</v>
      </c>
      <c r="I337">
        <v>0.38190000000000002</v>
      </c>
      <c r="J337">
        <v>0.27679999999999999</v>
      </c>
      <c r="K337">
        <v>1.21</v>
      </c>
      <c r="L337">
        <v>1.29</v>
      </c>
      <c r="M337" s="39">
        <f t="shared" si="15"/>
        <v>0.29819727942988739</v>
      </c>
      <c r="N337" s="39">
        <f t="shared" si="16"/>
        <v>0.27527078308975234</v>
      </c>
      <c r="O337" s="36">
        <f t="shared" si="17"/>
        <v>33</v>
      </c>
      <c r="P337" s="36">
        <f>IF(AND(O337&gt;=Cockpit!$C$4,O337&lt;=Cockpit!$C$4+Cockpit!$C$5-1),O337-Cockpit!$C$4+1,0)</f>
        <v>0</v>
      </c>
      <c r="Q337" s="36" t="str">
        <f>INDEX(Lookup!$B:$B,MATCH(D337,Lookup!$E:$E,0))</f>
        <v>West Bromwich</v>
      </c>
      <c r="R337" s="36" t="str">
        <f>INDEX(Lookup!$B:$B,MATCH(E337,Lookup!$E:$E,0))</f>
        <v>Wolverhampton</v>
      </c>
      <c r="U337" s="35"/>
    </row>
    <row r="338" spans="1:21" x14ac:dyDescent="0.3">
      <c r="A338" s="35">
        <v>44319</v>
      </c>
      <c r="B338">
        <v>2411</v>
      </c>
      <c r="C338" t="s">
        <v>785</v>
      </c>
      <c r="D338" t="s">
        <v>11</v>
      </c>
      <c r="E338" t="s">
        <v>789</v>
      </c>
      <c r="F338">
        <v>69</v>
      </c>
      <c r="G338">
        <v>74.319999999999993</v>
      </c>
      <c r="H338">
        <v>0.32100000000000001</v>
      </c>
      <c r="I338">
        <v>0.42520000000000002</v>
      </c>
      <c r="J338">
        <v>0.25380000000000003</v>
      </c>
      <c r="K338">
        <v>1.32</v>
      </c>
      <c r="L338">
        <v>1.55</v>
      </c>
      <c r="M338" s="39">
        <f t="shared" si="15"/>
        <v>0.26713530196585034</v>
      </c>
      <c r="N338" s="39">
        <f t="shared" si="16"/>
        <v>0.21224797382674304</v>
      </c>
      <c r="O338" s="36">
        <f t="shared" si="17"/>
        <v>33</v>
      </c>
      <c r="P338" s="36">
        <f>IF(AND(O338&gt;=Cockpit!$C$4,O338&lt;=Cockpit!$C$4+Cockpit!$C$5-1),O338-Cockpit!$C$4+1,0)</f>
        <v>0</v>
      </c>
      <c r="Q338" s="36" t="str">
        <f>INDEX(Lookup!$B:$B,MATCH(D338,Lookup!$E:$E,0))</f>
        <v>Burnley</v>
      </c>
      <c r="R338" s="36" t="str">
        <f>INDEX(Lookup!$B:$B,MATCH(E338,Lookup!$E:$E,0))</f>
        <v>West Ham</v>
      </c>
      <c r="U338" s="35"/>
    </row>
    <row r="339" spans="1:21" x14ac:dyDescent="0.3">
      <c r="A339" s="35">
        <v>44323</v>
      </c>
      <c r="B339">
        <v>2411</v>
      </c>
      <c r="C339" t="s">
        <v>785</v>
      </c>
      <c r="D339" t="s">
        <v>27</v>
      </c>
      <c r="E339" t="s">
        <v>13</v>
      </c>
      <c r="F339">
        <v>80.48</v>
      </c>
      <c r="G339">
        <v>63.35</v>
      </c>
      <c r="H339">
        <v>0.69879999999999998</v>
      </c>
      <c r="I339">
        <v>0.1007</v>
      </c>
      <c r="J339">
        <v>0.20039999999999999</v>
      </c>
      <c r="K339">
        <v>1.99</v>
      </c>
      <c r="L339">
        <v>0.6</v>
      </c>
      <c r="M339" s="39">
        <f t="shared" si="15"/>
        <v>0.13669542544552385</v>
      </c>
      <c r="N339" s="39">
        <f t="shared" si="16"/>
        <v>0.54881163609402639</v>
      </c>
      <c r="O339" s="36">
        <f t="shared" si="17"/>
        <v>34</v>
      </c>
      <c r="P339" s="36">
        <f>IF(AND(O339&gt;=Cockpit!$C$4,O339&lt;=Cockpit!$C$4+Cockpit!$C$5-1),O339-Cockpit!$C$4+1,0)</f>
        <v>0</v>
      </c>
      <c r="Q339" s="36" t="str">
        <f>INDEX(Lookup!$B:$B,MATCH(D339,Lookup!$E:$E,0))</f>
        <v>Leicester City</v>
      </c>
      <c r="R339" s="36" t="str">
        <f>INDEX(Lookup!$B:$B,MATCH(E339,Lookup!$E:$E,0))</f>
        <v>Newcastle</v>
      </c>
      <c r="U339" s="35"/>
    </row>
    <row r="340" spans="1:21" x14ac:dyDescent="0.3">
      <c r="A340" s="35">
        <v>44324</v>
      </c>
      <c r="B340">
        <v>2411</v>
      </c>
      <c r="C340" t="s">
        <v>785</v>
      </c>
      <c r="D340" t="s">
        <v>648</v>
      </c>
      <c r="E340" t="s">
        <v>787</v>
      </c>
      <c r="F340">
        <v>71.709999999999994</v>
      </c>
      <c r="G340">
        <v>77.86</v>
      </c>
      <c r="H340">
        <v>0.31030000000000002</v>
      </c>
      <c r="I340">
        <v>0.44879999999999998</v>
      </c>
      <c r="J340">
        <v>0.2409</v>
      </c>
      <c r="K340">
        <v>1.4</v>
      </c>
      <c r="L340">
        <v>1.72</v>
      </c>
      <c r="M340" s="39">
        <f t="shared" si="15"/>
        <v>0.24659696394160649</v>
      </c>
      <c r="N340" s="39">
        <f t="shared" si="16"/>
        <v>0.17906614791149322</v>
      </c>
      <c r="O340" s="36">
        <f t="shared" si="17"/>
        <v>34</v>
      </c>
      <c r="P340" s="36">
        <f>IF(AND(O340&gt;=Cockpit!$C$4,O340&lt;=Cockpit!$C$4+Cockpit!$C$5-1),O340-Cockpit!$C$4+1,0)</f>
        <v>0</v>
      </c>
      <c r="Q340" s="36" t="str">
        <f>INDEX(Lookup!$B:$B,MATCH(D340,Lookup!$E:$E,0))</f>
        <v>Leeds United</v>
      </c>
      <c r="R340" s="36" t="str">
        <f>INDEX(Lookup!$B:$B,MATCH(E340,Lookup!$E:$E,0))</f>
        <v>Tottenham</v>
      </c>
      <c r="U340" s="35"/>
    </row>
    <row r="341" spans="1:21" x14ac:dyDescent="0.3">
      <c r="A341" s="35">
        <v>44324</v>
      </c>
      <c r="B341">
        <v>2411</v>
      </c>
      <c r="C341" t="s">
        <v>785</v>
      </c>
      <c r="D341" t="s">
        <v>18</v>
      </c>
      <c r="E341" t="s">
        <v>19</v>
      </c>
      <c r="F341">
        <v>56.05</v>
      </c>
      <c r="G341">
        <v>59.09</v>
      </c>
      <c r="H341">
        <v>0.36609999999999998</v>
      </c>
      <c r="I341">
        <v>0.33710000000000001</v>
      </c>
      <c r="J341">
        <v>0.29670000000000002</v>
      </c>
      <c r="K341">
        <v>1.1399999999999999</v>
      </c>
      <c r="L341">
        <v>1.08</v>
      </c>
      <c r="M341" s="39">
        <f t="shared" si="15"/>
        <v>0.31981902181630395</v>
      </c>
      <c r="N341" s="39">
        <f t="shared" si="16"/>
        <v>0.33959552564493911</v>
      </c>
      <c r="O341" s="36">
        <f t="shared" si="17"/>
        <v>34</v>
      </c>
      <c r="P341" s="36">
        <f>IF(AND(O341&gt;=Cockpit!$C$4,O341&lt;=Cockpit!$C$4+Cockpit!$C$5-1),O341-Cockpit!$C$4+1,0)</f>
        <v>0</v>
      </c>
      <c r="Q341" s="36" t="str">
        <f>INDEX(Lookup!$B:$B,MATCH(D341,Lookup!$E:$E,0))</f>
        <v>Sheffield United</v>
      </c>
      <c r="R341" s="36" t="str">
        <f>INDEX(Lookup!$B:$B,MATCH(E341,Lookup!$E:$E,0))</f>
        <v>Crystal Palace</v>
      </c>
      <c r="U341" s="35"/>
    </row>
    <row r="342" spans="1:21" x14ac:dyDescent="0.3">
      <c r="A342" s="35">
        <v>44324</v>
      </c>
      <c r="B342">
        <v>2411</v>
      </c>
      <c r="C342" t="s">
        <v>785</v>
      </c>
      <c r="D342" t="s">
        <v>16</v>
      </c>
      <c r="E342" t="s">
        <v>3</v>
      </c>
      <c r="F342">
        <v>93.26</v>
      </c>
      <c r="G342">
        <v>89.41</v>
      </c>
      <c r="H342">
        <v>0.47039999999999998</v>
      </c>
      <c r="I342">
        <v>0.25440000000000002</v>
      </c>
      <c r="J342">
        <v>0.27510000000000001</v>
      </c>
      <c r="K342">
        <v>1.42</v>
      </c>
      <c r="L342">
        <v>0.97</v>
      </c>
      <c r="M342" s="39">
        <f t="shared" si="15"/>
        <v>0.24171401689703645</v>
      </c>
      <c r="N342" s="39">
        <f t="shared" si="16"/>
        <v>0.37908303810339883</v>
      </c>
      <c r="O342" s="36">
        <f t="shared" si="17"/>
        <v>34</v>
      </c>
      <c r="P342" s="36">
        <f>IF(AND(O342&gt;=Cockpit!$C$4,O342&lt;=Cockpit!$C$4+Cockpit!$C$5-1),O342-Cockpit!$C$4+1,0)</f>
        <v>0</v>
      </c>
      <c r="Q342" s="36" t="str">
        <f>INDEX(Lookup!$B:$B,MATCH(D342,Lookup!$E:$E,0))</f>
        <v>Manchester City</v>
      </c>
      <c r="R342" s="36" t="str">
        <f>INDEX(Lookup!$B:$B,MATCH(E342,Lookup!$E:$E,0))</f>
        <v>Chelsea</v>
      </c>
      <c r="U342" s="35"/>
    </row>
    <row r="343" spans="1:21" x14ac:dyDescent="0.3">
      <c r="A343" s="35">
        <v>44324</v>
      </c>
      <c r="B343">
        <v>2411</v>
      </c>
      <c r="C343" t="s">
        <v>785</v>
      </c>
      <c r="D343" t="s">
        <v>20</v>
      </c>
      <c r="E343" t="s">
        <v>7</v>
      </c>
      <c r="F343">
        <v>88.11</v>
      </c>
      <c r="G343">
        <v>66.989999999999995</v>
      </c>
      <c r="H343">
        <v>0.78159999999999996</v>
      </c>
      <c r="I343">
        <v>7.0599999999999996E-2</v>
      </c>
      <c r="J343">
        <v>0.14779999999999999</v>
      </c>
      <c r="K343">
        <v>2.5099999999999998</v>
      </c>
      <c r="L343">
        <v>0.62</v>
      </c>
      <c r="M343" s="39">
        <f t="shared" si="15"/>
        <v>8.1268239240891701E-2</v>
      </c>
      <c r="N343" s="39">
        <f t="shared" si="16"/>
        <v>0.53794443759467447</v>
      </c>
      <c r="O343" s="36">
        <f t="shared" si="17"/>
        <v>34</v>
      </c>
      <c r="P343" s="36">
        <f>IF(AND(O343&gt;=Cockpit!$C$4,O343&lt;=Cockpit!$C$4+Cockpit!$C$5-1),O343-Cockpit!$C$4+1,0)</f>
        <v>0</v>
      </c>
      <c r="Q343" s="36" t="str">
        <f>INDEX(Lookup!$B:$B,MATCH(D343,Lookup!$E:$E,0))</f>
        <v>Liverpool</v>
      </c>
      <c r="R343" s="36" t="str">
        <f>INDEX(Lookup!$B:$B,MATCH(E343,Lookup!$E:$E,0))</f>
        <v>Southampton</v>
      </c>
      <c r="U343" s="35"/>
    </row>
    <row r="344" spans="1:21" x14ac:dyDescent="0.3">
      <c r="A344" s="35">
        <v>44325</v>
      </c>
      <c r="B344">
        <v>2411</v>
      </c>
      <c r="C344" t="s">
        <v>785</v>
      </c>
      <c r="D344" t="s">
        <v>46</v>
      </c>
      <c r="E344" t="s">
        <v>786</v>
      </c>
      <c r="F344">
        <v>69.88</v>
      </c>
      <c r="G344">
        <v>80.13</v>
      </c>
      <c r="H344">
        <v>0.32019999999999998</v>
      </c>
      <c r="I344">
        <v>0.37840000000000001</v>
      </c>
      <c r="J344">
        <v>0.3014</v>
      </c>
      <c r="K344">
        <v>1.02</v>
      </c>
      <c r="L344">
        <v>1.1399999999999999</v>
      </c>
      <c r="M344" s="39">
        <f t="shared" si="15"/>
        <v>0.3605949401730783</v>
      </c>
      <c r="N344" s="39">
        <f t="shared" si="16"/>
        <v>0.31981902181630395</v>
      </c>
      <c r="O344" s="36">
        <f t="shared" si="17"/>
        <v>34</v>
      </c>
      <c r="P344" s="36">
        <f>IF(AND(O344&gt;=Cockpit!$C$4,O344&lt;=Cockpit!$C$4+Cockpit!$C$5-1),O344-Cockpit!$C$4+1,0)</f>
        <v>0</v>
      </c>
      <c r="Q344" s="36" t="str">
        <f>INDEX(Lookup!$B:$B,MATCH(D344,Lookup!$E:$E,0))</f>
        <v>Wolverhampton</v>
      </c>
      <c r="R344" s="36" t="str">
        <f>INDEX(Lookup!$B:$B,MATCH(E344,Lookup!$E:$E,0))</f>
        <v>Brighton and Hove</v>
      </c>
      <c r="U344" s="35"/>
    </row>
    <row r="345" spans="1:21" x14ac:dyDescent="0.3">
      <c r="A345" s="35">
        <v>44325</v>
      </c>
      <c r="B345">
        <v>2411</v>
      </c>
      <c r="C345" t="s">
        <v>785</v>
      </c>
      <c r="D345" t="s">
        <v>9</v>
      </c>
      <c r="E345" t="s">
        <v>31</v>
      </c>
      <c r="F345">
        <v>74.55</v>
      </c>
      <c r="G345">
        <v>87.67</v>
      </c>
      <c r="H345">
        <v>0.2606</v>
      </c>
      <c r="I345">
        <v>0.49640000000000001</v>
      </c>
      <c r="J345">
        <v>0.24299999999999999</v>
      </c>
      <c r="K345">
        <v>1.19</v>
      </c>
      <c r="L345">
        <v>1.73</v>
      </c>
      <c r="M345" s="39">
        <f t="shared" si="15"/>
        <v>0.30422126406670408</v>
      </c>
      <c r="N345" s="39">
        <f t="shared" si="16"/>
        <v>0.17728440996987782</v>
      </c>
      <c r="O345" s="36">
        <f t="shared" si="17"/>
        <v>34</v>
      </c>
      <c r="P345" s="36">
        <f>IF(AND(O345&gt;=Cockpit!$C$4,O345&lt;=Cockpit!$C$4+Cockpit!$C$5-1),O345-Cockpit!$C$4+1,0)</f>
        <v>0</v>
      </c>
      <c r="Q345" s="36" t="str">
        <f>INDEX(Lookup!$B:$B,MATCH(D345,Lookup!$E:$E,0))</f>
        <v>Aston Villa</v>
      </c>
      <c r="R345" s="36" t="str">
        <f>INDEX(Lookup!$B:$B,MATCH(E345,Lookup!$E:$E,0))</f>
        <v>Manchester United</v>
      </c>
      <c r="U345" s="35"/>
    </row>
    <row r="346" spans="1:21" x14ac:dyDescent="0.3">
      <c r="A346" s="35">
        <v>44325</v>
      </c>
      <c r="B346">
        <v>2411</v>
      </c>
      <c r="C346" t="s">
        <v>785</v>
      </c>
      <c r="D346" t="s">
        <v>789</v>
      </c>
      <c r="E346" t="s">
        <v>28</v>
      </c>
      <c r="F346">
        <v>74.88</v>
      </c>
      <c r="G346">
        <v>72.61</v>
      </c>
      <c r="H346">
        <v>0.54659999999999997</v>
      </c>
      <c r="I346">
        <v>0.21659999999999999</v>
      </c>
      <c r="J346">
        <v>0.23680000000000001</v>
      </c>
      <c r="K346">
        <v>1.8</v>
      </c>
      <c r="L346">
        <v>1.05</v>
      </c>
      <c r="M346" s="39">
        <f t="shared" si="15"/>
        <v>0.16529888822158653</v>
      </c>
      <c r="N346" s="39">
        <f t="shared" si="16"/>
        <v>0.34993774911115533</v>
      </c>
      <c r="O346" s="36">
        <f t="shared" si="17"/>
        <v>34</v>
      </c>
      <c r="P346" s="36">
        <f>IF(AND(O346&gt;=Cockpit!$C$4,O346&lt;=Cockpit!$C$4+Cockpit!$C$5-1),O346-Cockpit!$C$4+1,0)</f>
        <v>0</v>
      </c>
      <c r="Q346" s="36" t="str">
        <f>INDEX(Lookup!$B:$B,MATCH(D346,Lookup!$E:$E,0))</f>
        <v>West Ham</v>
      </c>
      <c r="R346" s="36" t="str">
        <f>INDEX(Lookup!$B:$B,MATCH(E346,Lookup!$E:$E,0))</f>
        <v>Everton</v>
      </c>
      <c r="U346" s="35"/>
    </row>
    <row r="347" spans="1:21" x14ac:dyDescent="0.3">
      <c r="A347" s="35">
        <v>44325</v>
      </c>
      <c r="B347">
        <v>2411</v>
      </c>
      <c r="C347" t="s">
        <v>785</v>
      </c>
      <c r="D347" t="s">
        <v>1</v>
      </c>
      <c r="E347" t="s">
        <v>788</v>
      </c>
      <c r="F347">
        <v>84.06</v>
      </c>
      <c r="G347">
        <v>59.78</v>
      </c>
      <c r="H347">
        <v>0.57099999999999995</v>
      </c>
      <c r="I347">
        <v>0.1946</v>
      </c>
      <c r="J347">
        <v>0.2344</v>
      </c>
      <c r="K347">
        <v>1.82</v>
      </c>
      <c r="L347">
        <v>0.96</v>
      </c>
      <c r="M347" s="39">
        <f t="shared" si="15"/>
        <v>0.16202575093388075</v>
      </c>
      <c r="N347" s="39">
        <f t="shared" si="16"/>
        <v>0.38289288597511206</v>
      </c>
      <c r="O347" s="36">
        <f t="shared" si="17"/>
        <v>34</v>
      </c>
      <c r="P347" s="36">
        <f>IF(AND(O347&gt;=Cockpit!$C$4,O347&lt;=Cockpit!$C$4+Cockpit!$C$5-1),O347-Cockpit!$C$4+1,0)</f>
        <v>0</v>
      </c>
      <c r="Q347" s="36" t="str">
        <f>INDEX(Lookup!$B:$B,MATCH(D347,Lookup!$E:$E,0))</f>
        <v>Arsenal</v>
      </c>
      <c r="R347" s="36" t="str">
        <f>INDEX(Lookup!$B:$B,MATCH(E347,Lookup!$E:$E,0))</f>
        <v>West Bromwich</v>
      </c>
      <c r="U347" s="35"/>
    </row>
    <row r="348" spans="1:21" x14ac:dyDescent="0.3">
      <c r="A348" s="35">
        <v>44326</v>
      </c>
      <c r="B348">
        <v>2411</v>
      </c>
      <c r="C348" t="s">
        <v>785</v>
      </c>
      <c r="D348" t="s">
        <v>539</v>
      </c>
      <c r="E348" t="s">
        <v>11</v>
      </c>
      <c r="F348">
        <v>70</v>
      </c>
      <c r="G348">
        <v>68.14</v>
      </c>
      <c r="H348">
        <v>0.42380000000000001</v>
      </c>
      <c r="I348">
        <v>0.29249999999999998</v>
      </c>
      <c r="J348">
        <v>0.28370000000000001</v>
      </c>
      <c r="K348">
        <v>1.31</v>
      </c>
      <c r="L348">
        <v>1.04</v>
      </c>
      <c r="M348" s="39">
        <f t="shared" si="15"/>
        <v>0.26982005638468681</v>
      </c>
      <c r="N348" s="39">
        <f t="shared" si="16"/>
        <v>0.35345468195878016</v>
      </c>
      <c r="O348" s="36">
        <f t="shared" si="17"/>
        <v>34</v>
      </c>
      <c r="P348" s="36">
        <f>IF(AND(O348&gt;=Cockpit!$C$4,O348&lt;=Cockpit!$C$4+Cockpit!$C$5-1),O348-Cockpit!$C$4+1,0)</f>
        <v>0</v>
      </c>
      <c r="Q348" s="36" t="str">
        <f>INDEX(Lookup!$B:$B,MATCH(D348,Lookup!$E:$E,0))</f>
        <v>Fulham</v>
      </c>
      <c r="R348" s="36" t="str">
        <f>INDEX(Lookup!$B:$B,MATCH(E348,Lookup!$E:$E,0))</f>
        <v>Burnley</v>
      </c>
      <c r="U348" s="35"/>
    </row>
    <row r="349" spans="1:21" x14ac:dyDescent="0.3">
      <c r="A349" s="35">
        <v>44327</v>
      </c>
      <c r="B349">
        <v>2411</v>
      </c>
      <c r="C349" t="s">
        <v>785</v>
      </c>
      <c r="D349" t="s">
        <v>31</v>
      </c>
      <c r="E349" t="s">
        <v>27</v>
      </c>
      <c r="F349">
        <v>88.25</v>
      </c>
      <c r="G349">
        <v>78.36</v>
      </c>
      <c r="H349">
        <v>0.49149999999999999</v>
      </c>
      <c r="I349">
        <v>0.26119999999999999</v>
      </c>
      <c r="J349">
        <v>0.24729999999999999</v>
      </c>
      <c r="K349">
        <v>1.69</v>
      </c>
      <c r="L349">
        <v>1.1599999999999999</v>
      </c>
      <c r="M349" s="39">
        <f t="shared" si="15"/>
        <v>0.18451952399298926</v>
      </c>
      <c r="N349" s="39">
        <f t="shared" si="16"/>
        <v>0.31348618088260533</v>
      </c>
      <c r="O349" s="36">
        <f t="shared" si="17"/>
        <v>34</v>
      </c>
      <c r="P349" s="36">
        <f>IF(AND(O349&gt;=Cockpit!$C$4,O349&lt;=Cockpit!$C$4+Cockpit!$C$5-1),O349-Cockpit!$C$4+1,0)</f>
        <v>0</v>
      </c>
      <c r="Q349" s="36" t="str">
        <f>INDEX(Lookup!$B:$B,MATCH(D349,Lookup!$E:$E,0))</f>
        <v>Manchester United</v>
      </c>
      <c r="R349" s="36" t="str">
        <f>INDEX(Lookup!$B:$B,MATCH(E349,Lookup!$E:$E,0))</f>
        <v>Leicester City</v>
      </c>
      <c r="U349" s="35"/>
    </row>
    <row r="350" spans="1:21" x14ac:dyDescent="0.3">
      <c r="A350" s="35">
        <v>44327</v>
      </c>
      <c r="B350">
        <v>2411</v>
      </c>
      <c r="C350" t="s">
        <v>785</v>
      </c>
      <c r="D350" t="s">
        <v>7</v>
      </c>
      <c r="E350" t="s">
        <v>19</v>
      </c>
      <c r="F350">
        <v>67.11</v>
      </c>
      <c r="G350">
        <v>61.09</v>
      </c>
      <c r="H350">
        <v>0.43090000000000001</v>
      </c>
      <c r="I350">
        <v>0.30149999999999999</v>
      </c>
      <c r="J350">
        <v>0.2676</v>
      </c>
      <c r="K350">
        <v>1.44</v>
      </c>
      <c r="L350">
        <v>1.1599999999999999</v>
      </c>
      <c r="M350" s="39">
        <f t="shared" si="15"/>
        <v>0.23692775868212176</v>
      </c>
      <c r="N350" s="39">
        <f t="shared" si="16"/>
        <v>0.31348618088260533</v>
      </c>
      <c r="O350" s="36">
        <f t="shared" si="17"/>
        <v>34</v>
      </c>
      <c r="P350" s="36">
        <f>IF(AND(O350&gt;=Cockpit!$C$4,O350&lt;=Cockpit!$C$4+Cockpit!$C$5-1),O350-Cockpit!$C$4+1,0)</f>
        <v>0</v>
      </c>
      <c r="Q350" s="36" t="str">
        <f>INDEX(Lookup!$B:$B,MATCH(D350,Lookup!$E:$E,0))</f>
        <v>Southampton</v>
      </c>
      <c r="R350" s="36" t="str">
        <f>INDEX(Lookup!$B:$B,MATCH(E350,Lookup!$E:$E,0))</f>
        <v>Crystal Palace</v>
      </c>
      <c r="U350" s="35"/>
    </row>
    <row r="351" spans="1:21" x14ac:dyDescent="0.3">
      <c r="A351" s="35">
        <v>44328</v>
      </c>
      <c r="B351">
        <v>2411</v>
      </c>
      <c r="C351" t="s">
        <v>785</v>
      </c>
      <c r="D351" t="s">
        <v>3</v>
      </c>
      <c r="E351" t="s">
        <v>1</v>
      </c>
      <c r="F351">
        <v>89.83</v>
      </c>
      <c r="G351">
        <v>83.07</v>
      </c>
      <c r="H351">
        <v>0.58189999999999997</v>
      </c>
      <c r="I351">
        <v>0.16450000000000001</v>
      </c>
      <c r="J351">
        <v>0.25359999999999999</v>
      </c>
      <c r="K351">
        <v>1.61</v>
      </c>
      <c r="L351">
        <v>0.72</v>
      </c>
      <c r="M351" s="39">
        <f t="shared" si="15"/>
        <v>0.19988761407514449</v>
      </c>
      <c r="N351" s="39">
        <f t="shared" si="16"/>
        <v>0.48675225595997168</v>
      </c>
      <c r="O351" s="36">
        <f t="shared" si="17"/>
        <v>34</v>
      </c>
      <c r="P351" s="36">
        <f>IF(AND(O351&gt;=Cockpit!$C$4,O351&lt;=Cockpit!$C$4+Cockpit!$C$5-1),O351-Cockpit!$C$4+1,0)</f>
        <v>0</v>
      </c>
      <c r="Q351" s="36" t="str">
        <f>INDEX(Lookup!$B:$B,MATCH(D351,Lookup!$E:$E,0))</f>
        <v>Chelsea</v>
      </c>
      <c r="R351" s="36" t="str">
        <f>INDEX(Lookup!$B:$B,MATCH(E351,Lookup!$E:$E,0))</f>
        <v>Arsenal</v>
      </c>
      <c r="U351" s="35"/>
    </row>
    <row r="352" spans="1:21" x14ac:dyDescent="0.3">
      <c r="A352" s="35">
        <v>44329</v>
      </c>
      <c r="B352">
        <v>2411</v>
      </c>
      <c r="C352" t="s">
        <v>785</v>
      </c>
      <c r="D352" t="s">
        <v>9</v>
      </c>
      <c r="E352" t="s">
        <v>28</v>
      </c>
      <c r="F352">
        <v>73.709999999999994</v>
      </c>
      <c r="G352">
        <v>73.459999999999994</v>
      </c>
      <c r="H352">
        <v>0.43169999999999997</v>
      </c>
      <c r="I352">
        <v>0.30220000000000002</v>
      </c>
      <c r="J352">
        <v>0.2661</v>
      </c>
      <c r="K352">
        <v>1.45</v>
      </c>
      <c r="L352">
        <v>1.17</v>
      </c>
      <c r="M352" s="39">
        <f t="shared" si="15"/>
        <v>0.23457028809379765</v>
      </c>
      <c r="N352" s="39">
        <f t="shared" si="16"/>
        <v>0.31036694126548503</v>
      </c>
      <c r="O352" s="87">
        <v>36</v>
      </c>
      <c r="P352" s="36">
        <f>IF(AND(O352&gt;=Cockpit!$C$4,O352&lt;=Cockpit!$C$4+Cockpit!$C$5-1),O352-Cockpit!$C$4+1,0)</f>
        <v>0</v>
      </c>
      <c r="Q352" s="36" t="str">
        <f>INDEX(Lookup!$B:$B,MATCH(D352,Lookup!$E:$E,0))</f>
        <v>Aston Villa</v>
      </c>
      <c r="R352" s="36" t="str">
        <f>INDEX(Lookup!$B:$B,MATCH(E352,Lookup!$E:$E,0))</f>
        <v>Everton</v>
      </c>
      <c r="U352" s="35"/>
    </row>
    <row r="353" spans="1:21" x14ac:dyDescent="0.3">
      <c r="A353" s="35">
        <v>44329</v>
      </c>
      <c r="B353">
        <v>2411</v>
      </c>
      <c r="C353" t="s">
        <v>785</v>
      </c>
      <c r="D353" t="s">
        <v>31</v>
      </c>
      <c r="E353" t="s">
        <v>20</v>
      </c>
      <c r="F353">
        <v>87.2</v>
      </c>
      <c r="G353">
        <v>88.09</v>
      </c>
      <c r="H353">
        <v>0.32790000000000002</v>
      </c>
      <c r="I353">
        <v>0.42009999999999997</v>
      </c>
      <c r="J353">
        <v>0.252</v>
      </c>
      <c r="K353">
        <v>1.35</v>
      </c>
      <c r="L353">
        <v>1.56</v>
      </c>
      <c r="M353" s="39">
        <f t="shared" si="15"/>
        <v>0.25924026064589151</v>
      </c>
      <c r="N353" s="39">
        <f t="shared" si="16"/>
        <v>0.21013607120076472</v>
      </c>
      <c r="O353" s="36">
        <f t="shared" ref="O353:O381" si="18">IF(A353&gt;A352+1,O352+1,O352)</f>
        <v>36</v>
      </c>
      <c r="P353" s="36">
        <f>IF(AND(O353&gt;=Cockpit!$C$4,O353&lt;=Cockpit!$C$4+Cockpit!$C$5-1),O353-Cockpit!$C$4+1,0)</f>
        <v>0</v>
      </c>
      <c r="Q353" s="36" t="str">
        <f>INDEX(Lookup!$B:$B,MATCH(D353,Lookup!$E:$E,0))</f>
        <v>Manchester United</v>
      </c>
      <c r="R353" s="36" t="str">
        <f>INDEX(Lookup!$B:$B,MATCH(E353,Lookup!$E:$E,0))</f>
        <v>Liverpool</v>
      </c>
      <c r="U353" s="35"/>
    </row>
    <row r="354" spans="1:21" x14ac:dyDescent="0.3">
      <c r="A354" s="35">
        <v>44330</v>
      </c>
      <c r="B354">
        <v>2411</v>
      </c>
      <c r="C354" t="s">
        <v>785</v>
      </c>
      <c r="D354" t="s">
        <v>13</v>
      </c>
      <c r="E354" t="s">
        <v>16</v>
      </c>
      <c r="F354">
        <v>64.739999999999995</v>
      </c>
      <c r="G354">
        <v>93.19</v>
      </c>
      <c r="H354">
        <v>0.21690000000000001</v>
      </c>
      <c r="I354">
        <v>0.56279999999999997</v>
      </c>
      <c r="J354">
        <v>0.2203</v>
      </c>
      <c r="K354">
        <v>1.17</v>
      </c>
      <c r="L354">
        <v>2.0099999999999998</v>
      </c>
      <c r="M354" s="39">
        <f t="shared" si="15"/>
        <v>0.31036694126548503</v>
      </c>
      <c r="N354" s="39">
        <f t="shared" si="16"/>
        <v>0.13398867466880499</v>
      </c>
      <c r="O354" s="36">
        <f t="shared" si="18"/>
        <v>36</v>
      </c>
      <c r="P354" s="36">
        <f>IF(AND(O354&gt;=Cockpit!$C$4,O354&lt;=Cockpit!$C$4+Cockpit!$C$5-1),O354-Cockpit!$C$4+1,0)</f>
        <v>0</v>
      </c>
      <c r="Q354" s="36" t="str">
        <f>INDEX(Lookup!$B:$B,MATCH(D354,Lookup!$E:$E,0))</f>
        <v>Newcastle</v>
      </c>
      <c r="R354" s="36" t="str">
        <f>INDEX(Lookup!$B:$B,MATCH(E354,Lookup!$E:$E,0))</f>
        <v>Manchester City</v>
      </c>
      <c r="U354" s="35"/>
    </row>
    <row r="355" spans="1:21" x14ac:dyDescent="0.3">
      <c r="A355" s="35">
        <v>44331</v>
      </c>
      <c r="B355">
        <v>2411</v>
      </c>
      <c r="C355" t="s">
        <v>785</v>
      </c>
      <c r="D355" t="s">
        <v>11</v>
      </c>
      <c r="E355" t="s">
        <v>648</v>
      </c>
      <c r="F355">
        <v>69.099999999999994</v>
      </c>
      <c r="G355">
        <v>72.900000000000006</v>
      </c>
      <c r="H355">
        <v>0.37730000000000002</v>
      </c>
      <c r="I355">
        <v>0.37030000000000002</v>
      </c>
      <c r="J355">
        <v>0.25240000000000001</v>
      </c>
      <c r="K355">
        <v>1.48</v>
      </c>
      <c r="L355">
        <v>1.46</v>
      </c>
      <c r="M355" s="39">
        <f t="shared" si="15"/>
        <v>0.22763768838381274</v>
      </c>
      <c r="N355" s="39">
        <f t="shared" si="16"/>
        <v>0.23223627472975883</v>
      </c>
      <c r="O355" s="36">
        <f t="shared" si="18"/>
        <v>36</v>
      </c>
      <c r="P355" s="36">
        <f>IF(AND(O355&gt;=Cockpit!$C$4,O355&lt;=Cockpit!$C$4+Cockpit!$C$5-1),O355-Cockpit!$C$4+1,0)</f>
        <v>0</v>
      </c>
      <c r="Q355" s="36" t="str">
        <f>INDEX(Lookup!$B:$B,MATCH(D355,Lookup!$E:$E,0))</f>
        <v>Burnley</v>
      </c>
      <c r="R355" s="36" t="str">
        <f>INDEX(Lookup!$B:$B,MATCH(E355,Lookup!$E:$E,0))</f>
        <v>Leeds United</v>
      </c>
      <c r="U355" s="35"/>
    </row>
    <row r="356" spans="1:21" x14ac:dyDescent="0.3">
      <c r="A356" s="35">
        <v>44331</v>
      </c>
      <c r="B356">
        <v>2411</v>
      </c>
      <c r="C356" t="s">
        <v>785</v>
      </c>
      <c r="D356" t="s">
        <v>7</v>
      </c>
      <c r="E356" t="s">
        <v>539</v>
      </c>
      <c r="F356">
        <v>66.81</v>
      </c>
      <c r="G356">
        <v>68.64</v>
      </c>
      <c r="H356">
        <v>0.3906</v>
      </c>
      <c r="I356">
        <v>0.33160000000000001</v>
      </c>
      <c r="J356">
        <v>0.27779999999999999</v>
      </c>
      <c r="K356">
        <v>1.3</v>
      </c>
      <c r="L356">
        <v>1.18</v>
      </c>
      <c r="M356" s="39">
        <f t="shared" si="15"/>
        <v>0.27253179303401259</v>
      </c>
      <c r="N356" s="39">
        <f t="shared" si="16"/>
        <v>0.30727873860113125</v>
      </c>
      <c r="O356" s="36">
        <f t="shared" si="18"/>
        <v>36</v>
      </c>
      <c r="P356" s="36">
        <f>IF(AND(O356&gt;=Cockpit!$C$4,O356&lt;=Cockpit!$C$4+Cockpit!$C$5-1),O356-Cockpit!$C$4+1,0)</f>
        <v>0</v>
      </c>
      <c r="Q356" s="36" t="str">
        <f>INDEX(Lookup!$B:$B,MATCH(D356,Lookup!$E:$E,0))</f>
        <v>Southampton</v>
      </c>
      <c r="R356" s="36" t="str">
        <f>INDEX(Lookup!$B:$B,MATCH(E356,Lookup!$E:$E,0))</f>
        <v>Fulham</v>
      </c>
      <c r="U356" s="35"/>
    </row>
    <row r="357" spans="1:21" x14ac:dyDescent="0.3">
      <c r="A357" s="35">
        <v>44331</v>
      </c>
      <c r="B357">
        <v>2411</v>
      </c>
      <c r="C357" t="s">
        <v>785</v>
      </c>
      <c r="D357" t="s">
        <v>786</v>
      </c>
      <c r="E357" t="s">
        <v>789</v>
      </c>
      <c r="F357">
        <v>79.099999999999994</v>
      </c>
      <c r="G357">
        <v>74.290000000000006</v>
      </c>
      <c r="H357">
        <v>0.45329999999999998</v>
      </c>
      <c r="I357">
        <v>0.28160000000000002</v>
      </c>
      <c r="J357">
        <v>0.26519999999999999</v>
      </c>
      <c r="K357">
        <v>1.49</v>
      </c>
      <c r="L357">
        <v>1.1100000000000001</v>
      </c>
      <c r="M357" s="39">
        <f t="shared" si="15"/>
        <v>0.22537265553943872</v>
      </c>
      <c r="N357" s="39">
        <f t="shared" si="16"/>
        <v>0.32955896107518906</v>
      </c>
      <c r="O357" s="36">
        <f t="shared" si="18"/>
        <v>36</v>
      </c>
      <c r="P357" s="36">
        <f>IF(AND(O357&gt;=Cockpit!$C$4,O357&lt;=Cockpit!$C$4+Cockpit!$C$5-1),O357-Cockpit!$C$4+1,0)</f>
        <v>0</v>
      </c>
      <c r="Q357" s="36" t="str">
        <f>INDEX(Lookup!$B:$B,MATCH(D357,Lookup!$E:$E,0))</f>
        <v>Brighton and Hove</v>
      </c>
      <c r="R357" s="36" t="str">
        <f>INDEX(Lookup!$B:$B,MATCH(E357,Lookup!$E:$E,0))</f>
        <v>West Ham</v>
      </c>
      <c r="U357" s="35"/>
    </row>
    <row r="358" spans="1:21" x14ac:dyDescent="0.3">
      <c r="A358" s="35">
        <v>44332</v>
      </c>
      <c r="B358">
        <v>2411</v>
      </c>
      <c r="C358" t="s">
        <v>785</v>
      </c>
      <c r="D358" t="s">
        <v>19</v>
      </c>
      <c r="E358" t="s">
        <v>9</v>
      </c>
      <c r="F358">
        <v>61.13</v>
      </c>
      <c r="G358">
        <v>73.14</v>
      </c>
      <c r="H358">
        <v>0.32879999999999998</v>
      </c>
      <c r="I358">
        <v>0.40079999999999999</v>
      </c>
      <c r="J358">
        <v>0.27029999999999998</v>
      </c>
      <c r="K358">
        <v>1.22</v>
      </c>
      <c r="L358">
        <v>1.37</v>
      </c>
      <c r="M358" s="39">
        <f t="shared" si="15"/>
        <v>0.29523016692401421</v>
      </c>
      <c r="N358" s="39">
        <f t="shared" si="16"/>
        <v>0.25410695955280027</v>
      </c>
      <c r="O358" s="36">
        <f t="shared" si="18"/>
        <v>36</v>
      </c>
      <c r="P358" s="36">
        <f>IF(AND(O358&gt;=Cockpit!$C$4,O358&lt;=Cockpit!$C$4+Cockpit!$C$5-1),O358-Cockpit!$C$4+1,0)</f>
        <v>0</v>
      </c>
      <c r="Q358" s="36" t="str">
        <f>INDEX(Lookup!$B:$B,MATCH(D358,Lookup!$E:$E,0))</f>
        <v>Crystal Palace</v>
      </c>
      <c r="R358" s="36" t="str">
        <f>INDEX(Lookup!$B:$B,MATCH(E358,Lookup!$E:$E,0))</f>
        <v>Aston Villa</v>
      </c>
      <c r="U358" s="35"/>
    </row>
    <row r="359" spans="1:21" x14ac:dyDescent="0.3">
      <c r="A359" s="35">
        <v>44332</v>
      </c>
      <c r="B359">
        <v>2411</v>
      </c>
      <c r="C359" t="s">
        <v>785</v>
      </c>
      <c r="D359" t="s">
        <v>787</v>
      </c>
      <c r="E359" t="s">
        <v>46</v>
      </c>
      <c r="F359">
        <v>76.59</v>
      </c>
      <c r="G359">
        <v>70.849999999999994</v>
      </c>
      <c r="H359">
        <v>0.48299999999999998</v>
      </c>
      <c r="I359">
        <v>0.26119999999999999</v>
      </c>
      <c r="J359">
        <v>0.25569999999999998</v>
      </c>
      <c r="K359">
        <v>1.6</v>
      </c>
      <c r="L359">
        <v>1.1100000000000001</v>
      </c>
      <c r="M359" s="39">
        <f t="shared" si="15"/>
        <v>0.20189651799465538</v>
      </c>
      <c r="N359" s="39">
        <f t="shared" si="16"/>
        <v>0.32955896107518906</v>
      </c>
      <c r="O359" s="36">
        <f t="shared" si="18"/>
        <v>36</v>
      </c>
      <c r="P359" s="36">
        <f>IF(AND(O359&gt;=Cockpit!$C$4,O359&lt;=Cockpit!$C$4+Cockpit!$C$5-1),O359-Cockpit!$C$4+1,0)</f>
        <v>0</v>
      </c>
      <c r="Q359" s="36" t="str">
        <f>INDEX(Lookup!$B:$B,MATCH(D359,Lookup!$E:$E,0))</f>
        <v>Tottenham</v>
      </c>
      <c r="R359" s="36" t="str">
        <f>INDEX(Lookup!$B:$B,MATCH(E359,Lookup!$E:$E,0))</f>
        <v>Wolverhampton</v>
      </c>
      <c r="U359" s="35"/>
    </row>
    <row r="360" spans="1:21" x14ac:dyDescent="0.3">
      <c r="A360" s="35">
        <v>44332</v>
      </c>
      <c r="B360">
        <v>2411</v>
      </c>
      <c r="C360" t="s">
        <v>785</v>
      </c>
      <c r="D360" t="s">
        <v>788</v>
      </c>
      <c r="E360" t="s">
        <v>20</v>
      </c>
      <c r="F360">
        <v>61</v>
      </c>
      <c r="G360">
        <v>88.53</v>
      </c>
      <c r="H360">
        <v>9.2499999999999999E-2</v>
      </c>
      <c r="I360">
        <v>0.75239999999999996</v>
      </c>
      <c r="J360">
        <v>0.15509999999999999</v>
      </c>
      <c r="K360">
        <v>0.79</v>
      </c>
      <c r="L360">
        <v>2.57</v>
      </c>
      <c r="M360" s="39">
        <f t="shared" si="15"/>
        <v>0.45384479528235583</v>
      </c>
      <c r="N360" s="39">
        <f t="shared" si="16"/>
        <v>7.6535545423911513E-2</v>
      </c>
      <c r="O360" s="36">
        <f t="shared" si="18"/>
        <v>36</v>
      </c>
      <c r="P360" s="36">
        <f>IF(AND(O360&gt;=Cockpit!$C$4,O360&lt;=Cockpit!$C$4+Cockpit!$C$5-1),O360-Cockpit!$C$4+1,0)</f>
        <v>0</v>
      </c>
      <c r="Q360" s="36" t="str">
        <f>INDEX(Lookup!$B:$B,MATCH(D360,Lookup!$E:$E,0))</f>
        <v>West Bromwich</v>
      </c>
      <c r="R360" s="36" t="str">
        <f>INDEX(Lookup!$B:$B,MATCH(E360,Lookup!$E:$E,0))</f>
        <v>Liverpool</v>
      </c>
      <c r="U360" s="35"/>
    </row>
    <row r="361" spans="1:21" x14ac:dyDescent="0.3">
      <c r="A361" s="35">
        <v>44332</v>
      </c>
      <c r="B361">
        <v>2411</v>
      </c>
      <c r="C361" t="s">
        <v>785</v>
      </c>
      <c r="D361" t="s">
        <v>28</v>
      </c>
      <c r="E361" t="s">
        <v>18</v>
      </c>
      <c r="F361">
        <v>74.38</v>
      </c>
      <c r="G361">
        <v>54.06</v>
      </c>
      <c r="H361">
        <v>0.49830000000000002</v>
      </c>
      <c r="I361">
        <v>0.22770000000000001</v>
      </c>
      <c r="J361">
        <v>0.27400000000000002</v>
      </c>
      <c r="K361">
        <v>1.45</v>
      </c>
      <c r="L361">
        <v>0.88</v>
      </c>
      <c r="M361" s="39">
        <f t="shared" ref="M361:M379" si="19">EXP(-K361)</f>
        <v>0.23457028809379765</v>
      </c>
      <c r="N361" s="39">
        <f t="shared" ref="N361:N379" si="20">EXP(-L361)</f>
        <v>0.41478291168158138</v>
      </c>
      <c r="O361" s="36">
        <f t="shared" si="18"/>
        <v>36</v>
      </c>
      <c r="P361" s="36">
        <f>IF(AND(O361&gt;=Cockpit!$C$4,O361&lt;=Cockpit!$C$4+Cockpit!$C$5-1),O361-Cockpit!$C$4+1,0)</f>
        <v>0</v>
      </c>
      <c r="Q361" s="36" t="str">
        <f>INDEX(Lookup!$B:$B,MATCH(D361,Lookup!$E:$E,0))</f>
        <v>Everton</v>
      </c>
      <c r="R361" s="36" t="str">
        <f>INDEX(Lookup!$B:$B,MATCH(E361,Lookup!$E:$E,0))</f>
        <v>Sheffield United</v>
      </c>
      <c r="U361" s="35"/>
    </row>
    <row r="362" spans="1:21" x14ac:dyDescent="0.3">
      <c r="A362" s="35">
        <v>44334</v>
      </c>
      <c r="B362">
        <v>2411</v>
      </c>
      <c r="C362" t="s">
        <v>785</v>
      </c>
      <c r="D362" t="s">
        <v>31</v>
      </c>
      <c r="E362" t="s">
        <v>539</v>
      </c>
      <c r="F362">
        <v>86.37</v>
      </c>
      <c r="G362">
        <v>67.5</v>
      </c>
      <c r="H362">
        <v>0.5252</v>
      </c>
      <c r="I362">
        <v>0.22900000000000001</v>
      </c>
      <c r="J362">
        <v>0.24579999999999999</v>
      </c>
      <c r="K362">
        <v>1.71</v>
      </c>
      <c r="L362">
        <v>1.04</v>
      </c>
      <c r="M362" s="39">
        <f t="shared" si="19"/>
        <v>0.1808657926171221</v>
      </c>
      <c r="N362" s="39">
        <f t="shared" si="20"/>
        <v>0.35345468195878016</v>
      </c>
      <c r="O362" s="36">
        <f t="shared" si="18"/>
        <v>37</v>
      </c>
      <c r="P362" s="36">
        <f>IF(AND(O362&gt;=Cockpit!$C$4,O362&lt;=Cockpit!$C$4+Cockpit!$C$5-1),O362-Cockpit!$C$4+1,0)</f>
        <v>0</v>
      </c>
      <c r="Q362" s="36" t="str">
        <f>INDEX(Lookup!$B:$B,MATCH(D362,Lookup!$E:$E,0))</f>
        <v>Manchester United</v>
      </c>
      <c r="R362" s="36" t="str">
        <f>INDEX(Lookup!$B:$B,MATCH(E362,Lookup!$E:$E,0))</f>
        <v>Fulham</v>
      </c>
      <c r="U362" s="35"/>
    </row>
    <row r="363" spans="1:21" x14ac:dyDescent="0.3">
      <c r="A363" s="35">
        <v>44334</v>
      </c>
      <c r="B363">
        <v>2411</v>
      </c>
      <c r="C363" t="s">
        <v>785</v>
      </c>
      <c r="D363" t="s">
        <v>7</v>
      </c>
      <c r="E363" t="s">
        <v>648</v>
      </c>
      <c r="F363">
        <v>67.59</v>
      </c>
      <c r="G363">
        <v>74.03</v>
      </c>
      <c r="H363">
        <v>0.36630000000000001</v>
      </c>
      <c r="I363">
        <v>0.38719999999999999</v>
      </c>
      <c r="J363">
        <v>0.2465</v>
      </c>
      <c r="K363">
        <v>1.51</v>
      </c>
      <c r="L363">
        <v>1.56</v>
      </c>
      <c r="M363" s="39">
        <f t="shared" si="19"/>
        <v>0.2209099779593782</v>
      </c>
      <c r="N363" s="39">
        <f t="shared" si="20"/>
        <v>0.21013607120076472</v>
      </c>
      <c r="O363" s="36">
        <f t="shared" si="18"/>
        <v>37</v>
      </c>
      <c r="P363" s="36">
        <f>IF(AND(O363&gt;=Cockpit!$C$4,O363&lt;=Cockpit!$C$4+Cockpit!$C$5-1),O363-Cockpit!$C$4+1,0)</f>
        <v>0</v>
      </c>
      <c r="Q363" s="36" t="str">
        <f>INDEX(Lookup!$B:$B,MATCH(D363,Lookup!$E:$E,0))</f>
        <v>Southampton</v>
      </c>
      <c r="R363" s="36" t="str">
        <f>INDEX(Lookup!$B:$B,MATCH(E363,Lookup!$E:$E,0))</f>
        <v>Leeds United</v>
      </c>
      <c r="U363" s="35"/>
    </row>
    <row r="364" spans="1:21" x14ac:dyDescent="0.3">
      <c r="A364" s="35">
        <v>44334</v>
      </c>
      <c r="B364">
        <v>2411</v>
      </c>
      <c r="C364" t="s">
        <v>785</v>
      </c>
      <c r="D364" t="s">
        <v>786</v>
      </c>
      <c r="E364" t="s">
        <v>16</v>
      </c>
      <c r="F364">
        <v>78.08</v>
      </c>
      <c r="G364">
        <v>93.24</v>
      </c>
      <c r="H364">
        <v>0.27229999999999999</v>
      </c>
      <c r="I364">
        <v>0.46700000000000003</v>
      </c>
      <c r="J364">
        <v>0.26069999999999999</v>
      </c>
      <c r="K364">
        <v>1.1100000000000001</v>
      </c>
      <c r="L364">
        <v>1.54</v>
      </c>
      <c r="M364" s="39">
        <f t="shared" si="19"/>
        <v>0.32955896107518906</v>
      </c>
      <c r="N364" s="39">
        <f t="shared" si="20"/>
        <v>0.21438110142697794</v>
      </c>
      <c r="O364" s="36">
        <f t="shared" si="18"/>
        <v>37</v>
      </c>
      <c r="P364" s="36">
        <f>IF(AND(O364&gt;=Cockpit!$C$4,O364&lt;=Cockpit!$C$4+Cockpit!$C$5-1),O364-Cockpit!$C$4+1,0)</f>
        <v>0</v>
      </c>
      <c r="Q364" s="36" t="str">
        <f>INDEX(Lookup!$B:$B,MATCH(D364,Lookup!$E:$E,0))</f>
        <v>Brighton and Hove</v>
      </c>
      <c r="R364" s="36" t="str">
        <f>INDEX(Lookup!$B:$B,MATCH(E364,Lookup!$E:$E,0))</f>
        <v>Manchester City</v>
      </c>
      <c r="U364" s="35"/>
    </row>
    <row r="365" spans="1:21" x14ac:dyDescent="0.3">
      <c r="A365" s="35">
        <v>44334</v>
      </c>
      <c r="B365">
        <v>2411</v>
      </c>
      <c r="C365" t="s">
        <v>785</v>
      </c>
      <c r="D365" t="s">
        <v>3</v>
      </c>
      <c r="E365" t="s">
        <v>27</v>
      </c>
      <c r="F365">
        <v>89.91</v>
      </c>
      <c r="G365">
        <v>79.900000000000006</v>
      </c>
      <c r="H365">
        <v>0.56659999999999999</v>
      </c>
      <c r="I365">
        <v>0.18279999999999999</v>
      </c>
      <c r="J365">
        <v>0.25059999999999999</v>
      </c>
      <c r="K365">
        <v>1.65</v>
      </c>
      <c r="L365">
        <v>0.82</v>
      </c>
      <c r="M365" s="39">
        <f t="shared" si="19"/>
        <v>0.19204990862075413</v>
      </c>
      <c r="N365" s="39">
        <f t="shared" si="20"/>
        <v>0.4404316545059993</v>
      </c>
      <c r="O365" s="36">
        <f t="shared" si="18"/>
        <v>37</v>
      </c>
      <c r="P365" s="36">
        <f>IF(AND(O365&gt;=Cockpit!$C$4,O365&lt;=Cockpit!$C$4+Cockpit!$C$5-1),O365-Cockpit!$C$4+1,0)</f>
        <v>0</v>
      </c>
      <c r="Q365" s="36" t="str">
        <f>INDEX(Lookup!$B:$B,MATCH(D365,Lookup!$E:$E,0))</f>
        <v>Chelsea</v>
      </c>
      <c r="R365" s="36" t="str">
        <f>INDEX(Lookup!$B:$B,MATCH(E365,Lookup!$E:$E,0))</f>
        <v>Leicester City</v>
      </c>
      <c r="U365" s="35"/>
    </row>
    <row r="366" spans="1:21" x14ac:dyDescent="0.3">
      <c r="A366" s="35">
        <v>44335</v>
      </c>
      <c r="B366">
        <v>2411</v>
      </c>
      <c r="C366" t="s">
        <v>785</v>
      </c>
      <c r="D366" t="s">
        <v>13</v>
      </c>
      <c r="E366" t="s">
        <v>18</v>
      </c>
      <c r="F366">
        <v>66.67</v>
      </c>
      <c r="G366">
        <v>55.57</v>
      </c>
      <c r="H366">
        <v>0.46589999999999998</v>
      </c>
      <c r="I366">
        <v>0.27189999999999998</v>
      </c>
      <c r="J366">
        <v>0.26219999999999999</v>
      </c>
      <c r="K366">
        <v>1.52</v>
      </c>
      <c r="L366">
        <v>1.1000000000000001</v>
      </c>
      <c r="M366" s="39">
        <f t="shared" si="19"/>
        <v>0.21871188695221475</v>
      </c>
      <c r="N366" s="39">
        <f t="shared" si="20"/>
        <v>0.33287108369807955</v>
      </c>
      <c r="O366" s="36">
        <f t="shared" si="18"/>
        <v>37</v>
      </c>
      <c r="P366" s="36">
        <f>IF(AND(O366&gt;=Cockpit!$C$4,O366&lt;=Cockpit!$C$4+Cockpit!$C$5-1),O366-Cockpit!$C$4+1,0)</f>
        <v>0</v>
      </c>
      <c r="Q366" s="36" t="str">
        <f>INDEX(Lookup!$B:$B,MATCH(D366,Lookup!$E:$E,0))</f>
        <v>Newcastle</v>
      </c>
      <c r="R366" s="36" t="str">
        <f>INDEX(Lookup!$B:$B,MATCH(E366,Lookup!$E:$E,0))</f>
        <v>Sheffield United</v>
      </c>
      <c r="U366" s="35"/>
    </row>
    <row r="367" spans="1:21" x14ac:dyDescent="0.3">
      <c r="A367" s="35">
        <v>44335</v>
      </c>
      <c r="B367">
        <v>2411</v>
      </c>
      <c r="C367" t="s">
        <v>785</v>
      </c>
      <c r="D367" t="s">
        <v>28</v>
      </c>
      <c r="E367" t="s">
        <v>46</v>
      </c>
      <c r="F367">
        <v>72.900000000000006</v>
      </c>
      <c r="G367">
        <v>69.52</v>
      </c>
      <c r="H367">
        <v>0.40720000000000001</v>
      </c>
      <c r="I367">
        <v>0.30630000000000002</v>
      </c>
      <c r="J367">
        <v>0.28649999999999998</v>
      </c>
      <c r="K367">
        <v>1.27</v>
      </c>
      <c r="L367">
        <v>1.06</v>
      </c>
      <c r="M367" s="39">
        <f t="shared" si="19"/>
        <v>0.28083162177837978</v>
      </c>
      <c r="N367" s="39">
        <f t="shared" si="20"/>
        <v>0.3464558103300574</v>
      </c>
      <c r="O367" s="36">
        <f t="shared" si="18"/>
        <v>37</v>
      </c>
      <c r="P367" s="36">
        <f>IF(AND(O367&gt;=Cockpit!$C$4,O367&lt;=Cockpit!$C$4+Cockpit!$C$5-1),O367-Cockpit!$C$4+1,0)</f>
        <v>0</v>
      </c>
      <c r="Q367" s="36" t="str">
        <f>INDEX(Lookup!$B:$B,MATCH(D367,Lookup!$E:$E,0))</f>
        <v>Everton</v>
      </c>
      <c r="R367" s="36" t="str">
        <f>INDEX(Lookup!$B:$B,MATCH(E367,Lookup!$E:$E,0))</f>
        <v>Wolverhampton</v>
      </c>
      <c r="U367" s="35"/>
    </row>
    <row r="368" spans="1:21" x14ac:dyDescent="0.3">
      <c r="A368" s="35">
        <v>44335</v>
      </c>
      <c r="B368">
        <v>2411</v>
      </c>
      <c r="C368" t="s">
        <v>785</v>
      </c>
      <c r="D368" t="s">
        <v>787</v>
      </c>
      <c r="E368" t="s">
        <v>9</v>
      </c>
      <c r="F368">
        <v>77.66</v>
      </c>
      <c r="G368">
        <v>71.86</v>
      </c>
      <c r="H368">
        <v>0.44340000000000002</v>
      </c>
      <c r="I368">
        <v>0.3135</v>
      </c>
      <c r="J368">
        <v>0.24310000000000001</v>
      </c>
      <c r="K368">
        <v>1.69</v>
      </c>
      <c r="L368">
        <v>1.39</v>
      </c>
      <c r="M368" s="39">
        <f t="shared" si="19"/>
        <v>0.18451952399298926</v>
      </c>
      <c r="N368" s="39">
        <f t="shared" si="20"/>
        <v>0.24907530463166822</v>
      </c>
      <c r="O368" s="36">
        <f t="shared" si="18"/>
        <v>37</v>
      </c>
      <c r="P368" s="36">
        <f>IF(AND(O368&gt;=Cockpit!$C$4,O368&lt;=Cockpit!$C$4+Cockpit!$C$5-1),O368-Cockpit!$C$4+1,0)</f>
        <v>0</v>
      </c>
      <c r="Q368" s="36" t="str">
        <f>INDEX(Lookup!$B:$B,MATCH(D368,Lookup!$E:$E,0))</f>
        <v>Tottenham</v>
      </c>
      <c r="R368" s="36" t="str">
        <f>INDEX(Lookup!$B:$B,MATCH(E368,Lookup!$E:$E,0))</f>
        <v>Aston Villa</v>
      </c>
      <c r="U368" s="35"/>
    </row>
    <row r="369" spans="1:21" x14ac:dyDescent="0.3">
      <c r="A369" s="35">
        <v>44335</v>
      </c>
      <c r="B369">
        <v>2411</v>
      </c>
      <c r="C369" t="s">
        <v>785</v>
      </c>
      <c r="D369" t="s">
        <v>19</v>
      </c>
      <c r="E369" t="s">
        <v>1</v>
      </c>
      <c r="F369">
        <v>61.79</v>
      </c>
      <c r="G369">
        <v>82.98</v>
      </c>
      <c r="H369">
        <v>0.2823</v>
      </c>
      <c r="I369">
        <v>0.45419999999999999</v>
      </c>
      <c r="J369">
        <v>0.26350000000000001</v>
      </c>
      <c r="K369">
        <v>1.1299999999999999</v>
      </c>
      <c r="L369">
        <v>1.5</v>
      </c>
      <c r="M369" s="39">
        <f t="shared" si="19"/>
        <v>0.32303325642225295</v>
      </c>
      <c r="N369" s="39">
        <f t="shared" si="20"/>
        <v>0.22313016014842982</v>
      </c>
      <c r="O369" s="36">
        <f t="shared" si="18"/>
        <v>37</v>
      </c>
      <c r="P369" s="36">
        <f>IF(AND(O369&gt;=Cockpit!$C$4,O369&lt;=Cockpit!$C$4+Cockpit!$C$5-1),O369-Cockpit!$C$4+1,0)</f>
        <v>0</v>
      </c>
      <c r="Q369" s="36" t="str">
        <f>INDEX(Lookup!$B:$B,MATCH(D369,Lookup!$E:$E,0))</f>
        <v>Crystal Palace</v>
      </c>
      <c r="R369" s="36" t="str">
        <f>INDEX(Lookup!$B:$B,MATCH(E369,Lookup!$E:$E,0))</f>
        <v>Arsenal</v>
      </c>
      <c r="U369" s="35"/>
    </row>
    <row r="370" spans="1:21" x14ac:dyDescent="0.3">
      <c r="A370" s="35">
        <v>44335</v>
      </c>
      <c r="B370">
        <v>2411</v>
      </c>
      <c r="C370" t="s">
        <v>785</v>
      </c>
      <c r="D370" t="s">
        <v>11</v>
      </c>
      <c r="E370" t="s">
        <v>20</v>
      </c>
      <c r="F370">
        <v>67.69</v>
      </c>
      <c r="G370">
        <v>88.43</v>
      </c>
      <c r="H370">
        <v>0.12839999999999999</v>
      </c>
      <c r="I370">
        <v>0.68930000000000002</v>
      </c>
      <c r="J370">
        <v>0.1822</v>
      </c>
      <c r="K370">
        <v>0.91</v>
      </c>
      <c r="L370">
        <v>2.34</v>
      </c>
      <c r="M370" s="39">
        <f t="shared" si="19"/>
        <v>0.40252422403363597</v>
      </c>
      <c r="N370" s="39">
        <f t="shared" si="20"/>
        <v>9.6327638230493035E-2</v>
      </c>
      <c r="O370" s="36">
        <f t="shared" si="18"/>
        <v>37</v>
      </c>
      <c r="P370" s="36">
        <f>IF(AND(O370&gt;=Cockpit!$C$4,O370&lt;=Cockpit!$C$4+Cockpit!$C$5-1),O370-Cockpit!$C$4+1,0)</f>
        <v>0</v>
      </c>
      <c r="Q370" s="36" t="str">
        <f>INDEX(Lookup!$B:$B,MATCH(D370,Lookup!$E:$E,0))</f>
        <v>Burnley</v>
      </c>
      <c r="R370" s="36" t="str">
        <f>INDEX(Lookup!$B:$B,MATCH(E370,Lookup!$E:$E,0))</f>
        <v>Liverpool</v>
      </c>
      <c r="U370" s="35"/>
    </row>
    <row r="371" spans="1:21" x14ac:dyDescent="0.3">
      <c r="A371" s="35">
        <v>44335</v>
      </c>
      <c r="B371">
        <v>2411</v>
      </c>
      <c r="C371" t="s">
        <v>785</v>
      </c>
      <c r="D371" t="s">
        <v>788</v>
      </c>
      <c r="E371" t="s">
        <v>789</v>
      </c>
      <c r="F371">
        <v>60.98</v>
      </c>
      <c r="G371">
        <v>75.349999999999994</v>
      </c>
      <c r="H371">
        <v>0.32629999999999998</v>
      </c>
      <c r="I371">
        <v>0.43070000000000003</v>
      </c>
      <c r="J371">
        <v>0.24299999999999999</v>
      </c>
      <c r="K371">
        <v>1.43</v>
      </c>
      <c r="L371">
        <v>1.67</v>
      </c>
      <c r="M371" s="39">
        <f t="shared" si="19"/>
        <v>0.23930892224375455</v>
      </c>
      <c r="N371" s="39">
        <f t="shared" si="20"/>
        <v>0.1882470656387468</v>
      </c>
      <c r="O371" s="36">
        <f t="shared" si="18"/>
        <v>37</v>
      </c>
      <c r="P371" s="36">
        <f>IF(AND(O371&gt;=Cockpit!$C$4,O371&lt;=Cockpit!$C$4+Cockpit!$C$5-1),O371-Cockpit!$C$4+1,0)</f>
        <v>0</v>
      </c>
      <c r="Q371" s="36" t="str">
        <f>INDEX(Lookup!$B:$B,MATCH(D371,Lookup!$E:$E,0))</f>
        <v>West Bromwich</v>
      </c>
      <c r="R371" s="36" t="str">
        <f>INDEX(Lookup!$B:$B,MATCH(E371,Lookup!$E:$E,0))</f>
        <v>West Ham</v>
      </c>
      <c r="U371" s="35"/>
    </row>
    <row r="372" spans="1:21" x14ac:dyDescent="0.3">
      <c r="A372" s="35">
        <v>44339</v>
      </c>
      <c r="B372">
        <v>2411</v>
      </c>
      <c r="C372" t="s">
        <v>785</v>
      </c>
      <c r="D372" t="s">
        <v>27</v>
      </c>
      <c r="E372" t="s">
        <v>787</v>
      </c>
      <c r="F372">
        <v>79.7</v>
      </c>
      <c r="G372">
        <v>76.849999999999994</v>
      </c>
      <c r="H372">
        <v>0.54369999999999996</v>
      </c>
      <c r="I372">
        <v>0.22459999999999999</v>
      </c>
      <c r="J372">
        <v>0.23169999999999999</v>
      </c>
      <c r="K372">
        <v>1.87</v>
      </c>
      <c r="L372">
        <v>1.1200000000000001</v>
      </c>
      <c r="M372" s="39">
        <f t="shared" si="19"/>
        <v>0.1541236618151314</v>
      </c>
      <c r="N372" s="39">
        <f t="shared" si="20"/>
        <v>0.32627979462303947</v>
      </c>
      <c r="O372" s="36">
        <f t="shared" si="18"/>
        <v>38</v>
      </c>
      <c r="P372" s="36">
        <f>IF(AND(O372&gt;=Cockpit!$C$4,O372&lt;=Cockpit!$C$4+Cockpit!$C$5-1),O372-Cockpit!$C$4+1,0)</f>
        <v>1</v>
      </c>
      <c r="Q372" s="36" t="str">
        <f>INDEX(Lookup!$B:$B,MATCH(D372,Lookup!$E:$E,0))</f>
        <v>Leicester City</v>
      </c>
      <c r="R372" s="36" t="str">
        <f>INDEX(Lookup!$B:$B,MATCH(E372,Lookup!$E:$E,0))</f>
        <v>Tottenham</v>
      </c>
      <c r="U372" s="35"/>
    </row>
    <row r="373" spans="1:21" x14ac:dyDescent="0.3">
      <c r="A373" s="35">
        <v>44339</v>
      </c>
      <c r="B373">
        <v>2411</v>
      </c>
      <c r="C373" t="s">
        <v>785</v>
      </c>
      <c r="D373" t="s">
        <v>648</v>
      </c>
      <c r="E373" t="s">
        <v>788</v>
      </c>
      <c r="F373">
        <v>74.73</v>
      </c>
      <c r="G373">
        <v>60.12</v>
      </c>
      <c r="H373">
        <v>0.4859</v>
      </c>
      <c r="I373">
        <v>0.27679999999999999</v>
      </c>
      <c r="J373">
        <v>0.23730000000000001</v>
      </c>
      <c r="K373">
        <v>1.8</v>
      </c>
      <c r="L373">
        <v>1.3</v>
      </c>
      <c r="M373" s="39">
        <f t="shared" si="19"/>
        <v>0.16529888822158653</v>
      </c>
      <c r="N373" s="39">
        <f t="shared" si="20"/>
        <v>0.27253179303401259</v>
      </c>
      <c r="O373" s="36">
        <f t="shared" si="18"/>
        <v>38</v>
      </c>
      <c r="P373" s="36">
        <f>IF(AND(O373&gt;=Cockpit!$C$4,O373&lt;=Cockpit!$C$4+Cockpit!$C$5-1),O373-Cockpit!$C$4+1,0)</f>
        <v>1</v>
      </c>
      <c r="Q373" s="36" t="str">
        <f>INDEX(Lookup!$B:$B,MATCH(D373,Lookup!$E:$E,0))</f>
        <v>Leeds United</v>
      </c>
      <c r="R373" s="36" t="str">
        <f>INDEX(Lookup!$B:$B,MATCH(E373,Lookup!$E:$E,0))</f>
        <v>West Bromwich</v>
      </c>
      <c r="U373" s="35"/>
    </row>
    <row r="374" spans="1:21" x14ac:dyDescent="0.3">
      <c r="A374" s="35">
        <v>44339</v>
      </c>
      <c r="B374">
        <v>2411</v>
      </c>
      <c r="C374" t="s">
        <v>785</v>
      </c>
      <c r="D374" t="s">
        <v>1</v>
      </c>
      <c r="E374" t="s">
        <v>786</v>
      </c>
      <c r="F374">
        <v>82.71</v>
      </c>
      <c r="G374">
        <v>79.66</v>
      </c>
      <c r="H374">
        <v>0.41</v>
      </c>
      <c r="I374">
        <v>0.30690000000000001</v>
      </c>
      <c r="J374">
        <v>0.28310000000000002</v>
      </c>
      <c r="K374">
        <v>1.3</v>
      </c>
      <c r="L374">
        <v>1.08</v>
      </c>
      <c r="M374" s="39">
        <f t="shared" si="19"/>
        <v>0.27253179303401259</v>
      </c>
      <c r="N374" s="39">
        <f t="shared" si="20"/>
        <v>0.33959552564493911</v>
      </c>
      <c r="O374" s="36">
        <f t="shared" si="18"/>
        <v>38</v>
      </c>
      <c r="P374" s="36">
        <f>IF(AND(O374&gt;=Cockpit!$C$4,O374&lt;=Cockpit!$C$4+Cockpit!$C$5-1),O374-Cockpit!$C$4+1,0)</f>
        <v>1</v>
      </c>
      <c r="Q374" s="36" t="str">
        <f>INDEX(Lookup!$B:$B,MATCH(D374,Lookup!$E:$E,0))</f>
        <v>Arsenal</v>
      </c>
      <c r="R374" s="36" t="str">
        <f>INDEX(Lookup!$B:$B,MATCH(E374,Lookup!$E:$E,0))</f>
        <v>Brighton and Hove</v>
      </c>
      <c r="U374" s="35"/>
    </row>
    <row r="375" spans="1:21" x14ac:dyDescent="0.3">
      <c r="A375" s="35">
        <v>44339</v>
      </c>
      <c r="B375">
        <v>2411</v>
      </c>
      <c r="C375" t="s">
        <v>785</v>
      </c>
      <c r="D375" t="s">
        <v>46</v>
      </c>
      <c r="E375" t="s">
        <v>31</v>
      </c>
      <c r="F375">
        <v>69.5</v>
      </c>
      <c r="G375">
        <v>85.69</v>
      </c>
      <c r="H375">
        <v>0.29099999999999998</v>
      </c>
      <c r="I375">
        <v>0.44640000000000002</v>
      </c>
      <c r="J375">
        <v>0.26269999999999999</v>
      </c>
      <c r="K375">
        <v>1.1599999999999999</v>
      </c>
      <c r="L375">
        <v>1.5</v>
      </c>
      <c r="M375" s="39">
        <f t="shared" si="19"/>
        <v>0.31348618088260533</v>
      </c>
      <c r="N375" s="39">
        <f t="shared" si="20"/>
        <v>0.22313016014842982</v>
      </c>
      <c r="O375" s="36">
        <f t="shared" si="18"/>
        <v>38</v>
      </c>
      <c r="P375" s="36">
        <f>IF(AND(O375&gt;=Cockpit!$C$4,O375&lt;=Cockpit!$C$4+Cockpit!$C$5-1),O375-Cockpit!$C$4+1,0)</f>
        <v>1</v>
      </c>
      <c r="Q375" s="36" t="str">
        <f>INDEX(Lookup!$B:$B,MATCH(D375,Lookup!$E:$E,0))</f>
        <v>Wolverhampton</v>
      </c>
      <c r="R375" s="36" t="str">
        <f>INDEX(Lookup!$B:$B,MATCH(E375,Lookup!$E:$E,0))</f>
        <v>Manchester United</v>
      </c>
      <c r="U375" s="35"/>
    </row>
    <row r="376" spans="1:21" x14ac:dyDescent="0.3">
      <c r="A376" s="35">
        <v>44339</v>
      </c>
      <c r="B376">
        <v>2411</v>
      </c>
      <c r="C376" t="s">
        <v>785</v>
      </c>
      <c r="D376" t="s">
        <v>789</v>
      </c>
      <c r="E376" t="s">
        <v>7</v>
      </c>
      <c r="F376">
        <v>75.89</v>
      </c>
      <c r="G376">
        <v>67.069999999999993</v>
      </c>
      <c r="H376">
        <v>0.45750000000000002</v>
      </c>
      <c r="I376">
        <v>0.30020000000000002</v>
      </c>
      <c r="J376">
        <v>0.2422</v>
      </c>
      <c r="K376">
        <v>1.71</v>
      </c>
      <c r="L376">
        <v>1.35</v>
      </c>
      <c r="M376" s="39">
        <f t="shared" si="19"/>
        <v>0.1808657926171221</v>
      </c>
      <c r="N376" s="39">
        <f t="shared" si="20"/>
        <v>0.25924026064589151</v>
      </c>
      <c r="O376" s="36">
        <f t="shared" si="18"/>
        <v>38</v>
      </c>
      <c r="P376" s="36">
        <f>IF(AND(O376&gt;=Cockpit!$C$4,O376&lt;=Cockpit!$C$4+Cockpit!$C$5-1),O376-Cockpit!$C$4+1,0)</f>
        <v>1</v>
      </c>
      <c r="Q376" s="36" t="str">
        <f>INDEX(Lookup!$B:$B,MATCH(D376,Lookup!$E:$E,0))</f>
        <v>West Ham</v>
      </c>
      <c r="R376" s="36" t="str">
        <f>INDEX(Lookup!$B:$B,MATCH(E376,Lookup!$E:$E,0))</f>
        <v>Southampton</v>
      </c>
      <c r="U376" s="35"/>
    </row>
    <row r="377" spans="1:21" x14ac:dyDescent="0.3">
      <c r="A377" s="35">
        <v>44339</v>
      </c>
      <c r="B377">
        <v>2411</v>
      </c>
      <c r="C377" t="s">
        <v>785</v>
      </c>
      <c r="D377" t="s">
        <v>20</v>
      </c>
      <c r="E377" t="s">
        <v>19</v>
      </c>
      <c r="F377">
        <v>88.84</v>
      </c>
      <c r="G377">
        <v>61.9</v>
      </c>
      <c r="H377">
        <v>0.83899999999999997</v>
      </c>
      <c r="I377">
        <v>4.4699999999999997E-2</v>
      </c>
      <c r="J377">
        <v>0.1164</v>
      </c>
      <c r="K377">
        <v>2.76</v>
      </c>
      <c r="L377">
        <v>0.5</v>
      </c>
      <c r="M377" s="39">
        <f t="shared" si="19"/>
        <v>6.3291768359640732E-2</v>
      </c>
      <c r="N377" s="39">
        <f t="shared" si="20"/>
        <v>0.60653065971263342</v>
      </c>
      <c r="O377" s="36">
        <f t="shared" si="18"/>
        <v>38</v>
      </c>
      <c r="P377" s="36">
        <f>IF(AND(O377&gt;=Cockpit!$C$4,O377&lt;=Cockpit!$C$4+Cockpit!$C$5-1),O377-Cockpit!$C$4+1,0)</f>
        <v>1</v>
      </c>
      <c r="Q377" s="36" t="str">
        <f>INDEX(Lookup!$B:$B,MATCH(D377,Lookup!$E:$E,0))</f>
        <v>Liverpool</v>
      </c>
      <c r="R377" s="36" t="str">
        <f>INDEX(Lookup!$B:$B,MATCH(E377,Lookup!$E:$E,0))</f>
        <v>Crystal Palace</v>
      </c>
      <c r="U377" s="35"/>
    </row>
    <row r="378" spans="1:21" x14ac:dyDescent="0.3">
      <c r="A378" s="35">
        <v>44339</v>
      </c>
      <c r="B378">
        <v>2411</v>
      </c>
      <c r="C378" t="s">
        <v>785</v>
      </c>
      <c r="D378" t="s">
        <v>16</v>
      </c>
      <c r="E378" t="s">
        <v>28</v>
      </c>
      <c r="F378">
        <v>92.39</v>
      </c>
      <c r="G378">
        <v>73.319999999999993</v>
      </c>
      <c r="H378">
        <v>0.54869999999999997</v>
      </c>
      <c r="I378">
        <v>0.21479999999999999</v>
      </c>
      <c r="J378">
        <v>0.23649999999999999</v>
      </c>
      <c r="K378">
        <v>1.81</v>
      </c>
      <c r="L378">
        <v>1.04</v>
      </c>
      <c r="M378" s="39">
        <f t="shared" si="19"/>
        <v>0.16365413680270405</v>
      </c>
      <c r="N378" s="39">
        <f t="shared" si="20"/>
        <v>0.35345468195878016</v>
      </c>
      <c r="O378" s="36">
        <f t="shared" si="18"/>
        <v>38</v>
      </c>
      <c r="P378" s="36">
        <f>IF(AND(O378&gt;=Cockpit!$C$4,O378&lt;=Cockpit!$C$4+Cockpit!$C$5-1),O378-Cockpit!$C$4+1,0)</f>
        <v>1</v>
      </c>
      <c r="Q378" s="36" t="str">
        <f>INDEX(Lookup!$B:$B,MATCH(D378,Lookup!$E:$E,0))</f>
        <v>Manchester City</v>
      </c>
      <c r="R378" s="36" t="str">
        <f>INDEX(Lookup!$B:$B,MATCH(E378,Lookup!$E:$E,0))</f>
        <v>Everton</v>
      </c>
      <c r="U378" s="35"/>
    </row>
    <row r="379" spans="1:21" x14ac:dyDescent="0.3">
      <c r="A379" s="35">
        <v>44339</v>
      </c>
      <c r="B379">
        <v>2411</v>
      </c>
      <c r="C379" t="s">
        <v>785</v>
      </c>
      <c r="D379" t="s">
        <v>539</v>
      </c>
      <c r="E379" t="s">
        <v>13</v>
      </c>
      <c r="F379">
        <v>68.709999999999994</v>
      </c>
      <c r="G379">
        <v>66.790000000000006</v>
      </c>
      <c r="H379">
        <v>0.39200000000000002</v>
      </c>
      <c r="I379">
        <v>0.33679999999999999</v>
      </c>
      <c r="J379">
        <v>0.2712</v>
      </c>
      <c r="K379">
        <v>1.35</v>
      </c>
      <c r="L379">
        <v>1.23</v>
      </c>
      <c r="M379" s="39">
        <f t="shared" si="19"/>
        <v>0.25924026064589151</v>
      </c>
      <c r="N379" s="39">
        <f t="shared" si="20"/>
        <v>0.29229257768085942</v>
      </c>
      <c r="O379" s="36">
        <f t="shared" si="18"/>
        <v>38</v>
      </c>
      <c r="P379" s="36">
        <f>IF(AND(O379&gt;=Cockpit!$C$4,O379&lt;=Cockpit!$C$4+Cockpit!$C$5-1),O379-Cockpit!$C$4+1,0)</f>
        <v>1</v>
      </c>
      <c r="Q379" s="36" t="str">
        <f>INDEX(Lookup!$B:$B,MATCH(D379,Lookup!$E:$E,0))</f>
        <v>Fulham</v>
      </c>
      <c r="R379" s="36" t="str">
        <f>INDEX(Lookup!$B:$B,MATCH(E379,Lookup!$E:$E,0))</f>
        <v>Newcastle</v>
      </c>
      <c r="U379" s="35"/>
    </row>
    <row r="380" spans="1:21" x14ac:dyDescent="0.3">
      <c r="A380" s="35">
        <v>44339</v>
      </c>
      <c r="B380">
        <v>2411</v>
      </c>
      <c r="C380" t="s">
        <v>785</v>
      </c>
      <c r="D380" t="s">
        <v>18</v>
      </c>
      <c r="E380" t="s">
        <v>11</v>
      </c>
      <c r="F380">
        <v>55.73</v>
      </c>
      <c r="G380">
        <v>66.86</v>
      </c>
      <c r="H380">
        <v>0.32490000000000002</v>
      </c>
      <c r="I380">
        <v>0.39810000000000001</v>
      </c>
      <c r="J380">
        <v>0.27700000000000002</v>
      </c>
      <c r="K380">
        <v>1.1599999999999999</v>
      </c>
      <c r="L380">
        <v>1.32</v>
      </c>
      <c r="M380" s="39">
        <f t="shared" ref="M380" si="21">EXP(-K380)</f>
        <v>0.31348618088260533</v>
      </c>
      <c r="N380" s="39">
        <f t="shared" ref="N380" si="22">EXP(-L380)</f>
        <v>0.26713530196585034</v>
      </c>
      <c r="O380" s="36">
        <f t="shared" si="18"/>
        <v>38</v>
      </c>
      <c r="P380" s="36">
        <f>IF(AND(O380&gt;=Cockpit!$C$4,O380&lt;=Cockpit!$C$4+Cockpit!$C$5-1),O380-Cockpit!$C$4+1,0)</f>
        <v>1</v>
      </c>
      <c r="Q380" s="36" t="str">
        <f>INDEX(Lookup!$B:$B,MATCH(D380,Lookup!$E:$E,0))</f>
        <v>Sheffield United</v>
      </c>
      <c r="R380" s="36" t="str">
        <f>INDEX(Lookup!$B:$B,MATCH(E380,Lookup!$E:$E,0))</f>
        <v>Burnley</v>
      </c>
      <c r="U380" s="35"/>
    </row>
    <row r="381" spans="1:21" x14ac:dyDescent="0.3">
      <c r="A381" s="35">
        <v>44339</v>
      </c>
      <c r="B381">
        <v>2411</v>
      </c>
      <c r="C381" t="s">
        <v>785</v>
      </c>
      <c r="D381" t="s">
        <v>9</v>
      </c>
      <c r="E381" t="s">
        <v>3</v>
      </c>
      <c r="F381">
        <v>72.73</v>
      </c>
      <c r="G381">
        <v>89.92</v>
      </c>
      <c r="H381">
        <v>0.15010000000000001</v>
      </c>
      <c r="I381">
        <v>0.62609999999999999</v>
      </c>
      <c r="J381">
        <v>0.2238</v>
      </c>
      <c r="K381">
        <v>0.79</v>
      </c>
      <c r="L381">
        <v>1.87</v>
      </c>
      <c r="M381" s="39">
        <f t="shared" ref="M381" si="23">EXP(-K381)</f>
        <v>0.45384479528235583</v>
      </c>
      <c r="N381" s="39">
        <f t="shared" ref="N381" si="24">EXP(-L381)</f>
        <v>0.1541236618151314</v>
      </c>
      <c r="O381" s="36">
        <f t="shared" si="18"/>
        <v>38</v>
      </c>
      <c r="P381" s="36">
        <f>IF(AND(O381&gt;=Cockpit!$C$4,O381&lt;=Cockpit!$C$4+Cockpit!$C$5-1),O381-Cockpit!$C$4+1,0)</f>
        <v>1</v>
      </c>
      <c r="Q381" s="36" t="str">
        <f>INDEX(Lookup!$B:$B,MATCH(D381,Lookup!$E:$E,0))</f>
        <v>Aston Villa</v>
      </c>
      <c r="R381" s="36" t="str">
        <f>INDEX(Lookup!$B:$B,MATCH(E381,Lookup!$E:$E,0))</f>
        <v>Chelsea</v>
      </c>
      <c r="U381" s="35"/>
    </row>
    <row r="382" spans="1:21" x14ac:dyDescent="0.3">
      <c r="U382" s="35"/>
    </row>
    <row r="383" spans="1:21" x14ac:dyDescent="0.3">
      <c r="U383" s="35"/>
    </row>
    <row r="384" spans="1:21" x14ac:dyDescent="0.3">
      <c r="U384" s="35"/>
    </row>
    <row r="385" spans="21:21" x14ac:dyDescent="0.3">
      <c r="U385" s="35"/>
    </row>
    <row r="386" spans="21:21" x14ac:dyDescent="0.3">
      <c r="U386" s="35"/>
    </row>
    <row r="387" spans="21:21" x14ac:dyDescent="0.3">
      <c r="U387" s="35"/>
    </row>
    <row r="388" spans="21:21" x14ac:dyDescent="0.3">
      <c r="U388" s="35"/>
    </row>
    <row r="389" spans="21:21" x14ac:dyDescent="0.3">
      <c r="U389" s="35"/>
    </row>
    <row r="390" spans="21:21" x14ac:dyDescent="0.3">
      <c r="U390" s="35"/>
    </row>
  </sheetData>
  <autoFilter ref="A1:R379" xr:uid="{62A04AC4-331E-D546-AC4A-0C3ECFCF2433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J703"/>
  <sheetViews>
    <sheetView topLeftCell="A573" workbookViewId="0">
      <selection activeCell="H597" sqref="H597"/>
    </sheetView>
  </sheetViews>
  <sheetFormatPr defaultColWidth="11" defaultRowHeight="15.6" x14ac:dyDescent="0.3"/>
  <cols>
    <col min="7" max="8" width="24.69921875" bestFit="1" customWidth="1"/>
  </cols>
  <sheetData>
    <row r="1" spans="1:10" x14ac:dyDescent="0.3">
      <c r="A1" t="s">
        <v>501</v>
      </c>
      <c r="B1" t="s">
        <v>467</v>
      </c>
      <c r="C1" t="s">
        <v>512</v>
      </c>
      <c r="D1" t="s">
        <v>524</v>
      </c>
      <c r="E1" t="s">
        <v>790</v>
      </c>
      <c r="G1" t="s">
        <v>467</v>
      </c>
      <c r="H1" t="s">
        <v>469</v>
      </c>
      <c r="I1" t="s">
        <v>649</v>
      </c>
      <c r="J1" t="s">
        <v>650</v>
      </c>
    </row>
    <row r="2" spans="1:10" x14ac:dyDescent="0.3">
      <c r="A2" s="3" t="s">
        <v>1</v>
      </c>
      <c r="B2" s="3" t="s">
        <v>1</v>
      </c>
      <c r="C2" t="s">
        <v>1</v>
      </c>
      <c r="D2" t="s">
        <v>420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</row>
    <row r="3" spans="1:10" x14ac:dyDescent="0.3">
      <c r="A3" s="3" t="s">
        <v>9</v>
      </c>
      <c r="B3" s="3" t="s">
        <v>9</v>
      </c>
      <c r="C3" t="s">
        <v>9</v>
      </c>
      <c r="D3" t="s">
        <v>424</v>
      </c>
      <c r="E3" t="s">
        <v>9</v>
      </c>
      <c r="G3" t="s">
        <v>582</v>
      </c>
      <c r="H3" t="s">
        <v>582</v>
      </c>
      <c r="I3">
        <f t="shared" si="0"/>
        <v>0</v>
      </c>
      <c r="J3">
        <f t="shared" si="1"/>
        <v>0</v>
      </c>
    </row>
    <row r="4" spans="1:10" x14ac:dyDescent="0.3">
      <c r="A4" s="3" t="s">
        <v>510</v>
      </c>
      <c r="B4" s="3" t="s">
        <v>25</v>
      </c>
      <c r="C4" t="s">
        <v>510</v>
      </c>
      <c r="D4" t="s">
        <v>426</v>
      </c>
      <c r="E4" t="s">
        <v>786</v>
      </c>
      <c r="G4" t="s">
        <v>611</v>
      </c>
      <c r="H4" t="s">
        <v>611</v>
      </c>
      <c r="I4">
        <f t="shared" si="0"/>
        <v>0</v>
      </c>
      <c r="J4">
        <f t="shared" si="1"/>
        <v>0</v>
      </c>
    </row>
    <row r="5" spans="1:10" x14ac:dyDescent="0.3">
      <c r="A5" s="3" t="s">
        <v>11</v>
      </c>
      <c r="B5" s="3" t="s">
        <v>11</v>
      </c>
      <c r="C5" t="s">
        <v>11</v>
      </c>
      <c r="D5" t="s">
        <v>688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</row>
    <row r="6" spans="1:10" x14ac:dyDescent="0.3">
      <c r="A6" s="3" t="s">
        <v>3</v>
      </c>
      <c r="B6" s="3" t="s">
        <v>3</v>
      </c>
      <c r="C6" t="s">
        <v>3</v>
      </c>
      <c r="D6" t="s">
        <v>432</v>
      </c>
      <c r="E6" t="s">
        <v>3</v>
      </c>
      <c r="G6" t="s">
        <v>653</v>
      </c>
      <c r="H6" t="s">
        <v>653</v>
      </c>
      <c r="I6">
        <f t="shared" si="0"/>
        <v>0</v>
      </c>
      <c r="J6">
        <f t="shared" si="1"/>
        <v>0</v>
      </c>
    </row>
    <row r="7" spans="1:10" x14ac:dyDescent="0.3">
      <c r="A7" s="3" t="s">
        <v>19</v>
      </c>
      <c r="B7" s="3" t="s">
        <v>19</v>
      </c>
      <c r="C7" t="s">
        <v>19</v>
      </c>
      <c r="D7" t="s">
        <v>434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0" x14ac:dyDescent="0.3">
      <c r="A8" s="3" t="s">
        <v>28</v>
      </c>
      <c r="B8" s="3" t="s">
        <v>28</v>
      </c>
      <c r="C8" t="s">
        <v>28</v>
      </c>
      <c r="D8" t="s">
        <v>433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0" x14ac:dyDescent="0.3">
      <c r="A9" s="3" t="s">
        <v>539</v>
      </c>
      <c r="B9" s="3" t="s">
        <v>539</v>
      </c>
      <c r="C9" t="s">
        <v>539</v>
      </c>
      <c r="D9" t="s">
        <v>536</v>
      </c>
      <c r="E9" t="s">
        <v>539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0" x14ac:dyDescent="0.3">
      <c r="A10" s="3" t="s">
        <v>538</v>
      </c>
      <c r="B10" s="3" t="s">
        <v>648</v>
      </c>
      <c r="C10" t="s">
        <v>538</v>
      </c>
      <c r="D10" t="s">
        <v>534</v>
      </c>
      <c r="E10" t="s">
        <v>648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0" x14ac:dyDescent="0.3">
      <c r="A11" s="3" t="s">
        <v>508</v>
      </c>
      <c r="B11" s="3" t="s">
        <v>27</v>
      </c>
      <c r="C11" t="s">
        <v>508</v>
      </c>
      <c r="D11" t="s">
        <v>423</v>
      </c>
      <c r="E11" t="s">
        <v>27</v>
      </c>
      <c r="G11" t="s">
        <v>666</v>
      </c>
      <c r="H11" t="s">
        <v>666</v>
      </c>
      <c r="I11">
        <f t="shared" si="0"/>
        <v>0</v>
      </c>
      <c r="J11">
        <f t="shared" si="1"/>
        <v>0</v>
      </c>
    </row>
    <row r="12" spans="1:10" x14ac:dyDescent="0.3">
      <c r="A12" s="3" t="s">
        <v>20</v>
      </c>
      <c r="B12" s="3" t="s">
        <v>20</v>
      </c>
      <c r="C12" t="s">
        <v>20</v>
      </c>
      <c r="D12" t="s">
        <v>428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0" x14ac:dyDescent="0.3">
      <c r="A13" s="3" t="s">
        <v>16</v>
      </c>
      <c r="B13" s="3" t="s">
        <v>16</v>
      </c>
      <c r="C13" t="s">
        <v>16</v>
      </c>
      <c r="D13" t="s">
        <v>417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0" x14ac:dyDescent="0.3">
      <c r="A14" s="3" t="s">
        <v>651</v>
      </c>
      <c r="B14" s="3" t="s">
        <v>31</v>
      </c>
      <c r="C14" t="s">
        <v>31</v>
      </c>
      <c r="D14" t="s">
        <v>418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0" x14ac:dyDescent="0.3">
      <c r="A15" s="3" t="s">
        <v>13</v>
      </c>
      <c r="B15" s="3" t="s">
        <v>13</v>
      </c>
      <c r="C15" t="s">
        <v>13</v>
      </c>
      <c r="D15" t="s">
        <v>422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0" x14ac:dyDescent="0.3">
      <c r="A16" s="3" t="s">
        <v>509</v>
      </c>
      <c r="B16" s="3" t="s">
        <v>18</v>
      </c>
      <c r="C16" t="s">
        <v>509</v>
      </c>
      <c r="D16" t="s">
        <v>431</v>
      </c>
      <c r="E16" t="s">
        <v>18</v>
      </c>
      <c r="G16" t="s">
        <v>511</v>
      </c>
      <c r="H16" t="s">
        <v>511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421</v>
      </c>
      <c r="E17" t="s">
        <v>7</v>
      </c>
      <c r="G17" t="s">
        <v>89</v>
      </c>
      <c r="H17" t="s">
        <v>574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429</v>
      </c>
      <c r="E18" t="s">
        <v>787</v>
      </c>
      <c r="G18" t="s">
        <v>211</v>
      </c>
      <c r="H18" t="s">
        <v>479</v>
      </c>
      <c r="I18">
        <f t="shared" si="0"/>
        <v>1</v>
      </c>
      <c r="J18">
        <f t="shared" si="1"/>
        <v>0</v>
      </c>
    </row>
    <row r="19" spans="1:10" x14ac:dyDescent="0.3">
      <c r="A19" s="3" t="s">
        <v>540</v>
      </c>
      <c r="B19" s="3" t="s">
        <v>647</v>
      </c>
      <c r="C19" t="s">
        <v>540</v>
      </c>
      <c r="D19" t="s">
        <v>535</v>
      </c>
      <c r="E19" t="s">
        <v>788</v>
      </c>
      <c r="G19" t="s">
        <v>662</v>
      </c>
      <c r="H19" t="s">
        <v>662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425</v>
      </c>
      <c r="E20" t="s">
        <v>789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753</v>
      </c>
      <c r="B21" s="3" t="s">
        <v>46</v>
      </c>
      <c r="C21" t="s">
        <v>46</v>
      </c>
      <c r="D21" t="s">
        <v>537</v>
      </c>
      <c r="E21" t="s">
        <v>46</v>
      </c>
      <c r="G21" t="s">
        <v>559</v>
      </c>
      <c r="H21" t="s">
        <v>559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763</v>
      </c>
      <c r="H23" t="s">
        <v>763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562</v>
      </c>
      <c r="H27" t="s">
        <v>563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696</v>
      </c>
      <c r="H28" t="s">
        <v>696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450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680</v>
      </c>
      <c r="H30" t="s">
        <v>680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606</v>
      </c>
      <c r="H31" t="s">
        <v>606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634</v>
      </c>
      <c r="H32" t="s">
        <v>634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760</v>
      </c>
      <c r="H35" t="s">
        <v>760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624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614</v>
      </c>
      <c r="H39" t="s">
        <v>614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444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577</v>
      </c>
      <c r="H49" t="s">
        <v>577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544</v>
      </c>
      <c r="H52" t="s">
        <v>544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768</v>
      </c>
      <c r="H54" t="s">
        <v>768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438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669</v>
      </c>
      <c r="H57" t="s">
        <v>669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442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416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629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671</v>
      </c>
      <c r="H67" t="s">
        <v>671</v>
      </c>
      <c r="I67">
        <f t="shared" si="2"/>
        <v>0</v>
      </c>
      <c r="J67">
        <f t="shared" si="3"/>
        <v>0</v>
      </c>
    </row>
    <row r="68" spans="7:10" x14ac:dyDescent="0.3">
      <c r="G68" t="s">
        <v>677</v>
      </c>
      <c r="H68" t="s">
        <v>677</v>
      </c>
      <c r="I68">
        <f t="shared" si="2"/>
        <v>0</v>
      </c>
      <c r="J68">
        <f t="shared" si="3"/>
        <v>0</v>
      </c>
    </row>
    <row r="69" spans="7:10" x14ac:dyDescent="0.3">
      <c r="G69" t="s">
        <v>617</v>
      </c>
      <c r="I69">
        <f t="shared" si="2"/>
        <v>0</v>
      </c>
      <c r="J69">
        <f t="shared" si="3"/>
        <v>1</v>
      </c>
    </row>
    <row r="70" spans="7:10" x14ac:dyDescent="0.3">
      <c r="G70" t="s">
        <v>474</v>
      </c>
      <c r="H70" t="s">
        <v>474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678</v>
      </c>
      <c r="H73" t="s">
        <v>678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702</v>
      </c>
      <c r="H76" t="s">
        <v>702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484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590</v>
      </c>
      <c r="H91" t="s">
        <v>590</v>
      </c>
      <c r="I91">
        <f t="shared" si="2"/>
        <v>0</v>
      </c>
      <c r="J91">
        <f t="shared" si="3"/>
        <v>0</v>
      </c>
    </row>
    <row r="92" spans="7:10" x14ac:dyDescent="0.3">
      <c r="G92" t="s">
        <v>593</v>
      </c>
      <c r="H92" t="s">
        <v>593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553</v>
      </c>
      <c r="H95" t="s">
        <v>553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566</v>
      </c>
      <c r="H98" t="s">
        <v>566</v>
      </c>
      <c r="I98">
        <f t="shared" si="2"/>
        <v>0</v>
      </c>
      <c r="J98">
        <f t="shared" si="3"/>
        <v>0</v>
      </c>
    </row>
    <row r="99" spans="7:10" x14ac:dyDescent="0.3">
      <c r="G99" t="s">
        <v>672</v>
      </c>
      <c r="H99" t="s">
        <v>672</v>
      </c>
      <c r="I99">
        <f t="shared" si="2"/>
        <v>0</v>
      </c>
      <c r="J99">
        <f t="shared" si="3"/>
        <v>0</v>
      </c>
    </row>
    <row r="100" spans="7:10" x14ac:dyDescent="0.3">
      <c r="G100" t="s">
        <v>748</v>
      </c>
      <c r="H100" t="s">
        <v>748</v>
      </c>
      <c r="I100">
        <f t="shared" si="2"/>
        <v>0</v>
      </c>
      <c r="J100">
        <f t="shared" si="3"/>
        <v>0</v>
      </c>
    </row>
    <row r="101" spans="7:10" x14ac:dyDescent="0.3">
      <c r="G101" t="s">
        <v>639</v>
      </c>
      <c r="H101" t="s">
        <v>640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791</v>
      </c>
      <c r="H111" t="s">
        <v>831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759</v>
      </c>
      <c r="H113" t="s">
        <v>759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758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717</v>
      </c>
      <c r="H120" t="s">
        <v>717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635</v>
      </c>
      <c r="H122" t="s">
        <v>635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622</v>
      </c>
      <c r="I124">
        <f t="shared" si="2"/>
        <v>0</v>
      </c>
      <c r="J124">
        <f t="shared" si="3"/>
        <v>1</v>
      </c>
    </row>
    <row r="125" spans="7:10" x14ac:dyDescent="0.3">
      <c r="G125" t="s">
        <v>587</v>
      </c>
      <c r="H125" t="s">
        <v>587</v>
      </c>
      <c r="I125">
        <f t="shared" si="2"/>
        <v>0</v>
      </c>
      <c r="J125">
        <f t="shared" si="3"/>
        <v>0</v>
      </c>
    </row>
    <row r="126" spans="7:10" x14ac:dyDescent="0.3">
      <c r="G126" t="s">
        <v>480</v>
      </c>
      <c r="H126" t="s">
        <v>480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744</v>
      </c>
      <c r="H128" t="s">
        <v>792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646</v>
      </c>
      <c r="H130" t="s">
        <v>715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619</v>
      </c>
      <c r="I131">
        <f t="shared" si="4"/>
        <v>0</v>
      </c>
      <c r="J131">
        <f t="shared" si="5"/>
        <v>1</v>
      </c>
    </row>
    <row r="132" spans="7:10" x14ac:dyDescent="0.3">
      <c r="G132" t="s">
        <v>728</v>
      </c>
      <c r="H132" t="s">
        <v>728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485</v>
      </c>
      <c r="I134">
        <f t="shared" si="4"/>
        <v>1</v>
      </c>
      <c r="J134">
        <f t="shared" si="5"/>
        <v>0</v>
      </c>
    </row>
    <row r="135" spans="7:10" x14ac:dyDescent="0.3">
      <c r="G135" t="s">
        <v>670</v>
      </c>
      <c r="H135" t="s">
        <v>670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625</v>
      </c>
      <c r="H140" t="s">
        <v>625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586</v>
      </c>
      <c r="H142" t="s">
        <v>586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630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832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476</v>
      </c>
      <c r="I154">
        <f t="shared" si="4"/>
        <v>1</v>
      </c>
      <c r="J154">
        <f t="shared" si="5"/>
        <v>0</v>
      </c>
    </row>
    <row r="155" spans="7:10" x14ac:dyDescent="0.3">
      <c r="G155" t="s">
        <v>694</v>
      </c>
      <c r="H155" t="s">
        <v>694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478</v>
      </c>
      <c r="I161">
        <f t="shared" si="4"/>
        <v>1</v>
      </c>
      <c r="J161">
        <f t="shared" si="5"/>
        <v>0</v>
      </c>
    </row>
    <row r="162" spans="7:10" x14ac:dyDescent="0.3">
      <c r="G162" t="s">
        <v>765</v>
      </c>
      <c r="H162" t="s">
        <v>765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446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722</v>
      </c>
      <c r="H166" t="s">
        <v>722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676</v>
      </c>
      <c r="H169" t="s">
        <v>676</v>
      </c>
      <c r="I169">
        <f t="shared" si="4"/>
        <v>0</v>
      </c>
      <c r="J169">
        <f t="shared" si="5"/>
        <v>0</v>
      </c>
    </row>
    <row r="170" spans="7:10" x14ac:dyDescent="0.3">
      <c r="G170" t="s">
        <v>793</v>
      </c>
      <c r="H170" t="s">
        <v>793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725</v>
      </c>
      <c r="H172" t="s">
        <v>725</v>
      </c>
      <c r="I172">
        <f t="shared" si="4"/>
        <v>0</v>
      </c>
      <c r="J172">
        <f t="shared" si="5"/>
        <v>0</v>
      </c>
    </row>
    <row r="173" spans="7:10" x14ac:dyDescent="0.3">
      <c r="G173" t="s">
        <v>675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609</v>
      </c>
      <c r="H176" t="s">
        <v>609</v>
      </c>
      <c r="I176">
        <f t="shared" si="4"/>
        <v>0</v>
      </c>
      <c r="J176">
        <f t="shared" si="5"/>
        <v>0</v>
      </c>
    </row>
    <row r="177" spans="7:10" x14ac:dyDescent="0.3">
      <c r="G177" t="s">
        <v>643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733</v>
      </c>
      <c r="H179" t="s">
        <v>733</v>
      </c>
      <c r="I179">
        <f t="shared" si="4"/>
        <v>0</v>
      </c>
      <c r="J179">
        <f t="shared" si="5"/>
        <v>0</v>
      </c>
    </row>
    <row r="180" spans="7:10" x14ac:dyDescent="0.3">
      <c r="G180" t="s">
        <v>594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602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441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571</v>
      </c>
      <c r="H189" t="s">
        <v>571</v>
      </c>
      <c r="I189">
        <f t="shared" si="4"/>
        <v>0</v>
      </c>
      <c r="J189">
        <f t="shared" si="5"/>
        <v>0</v>
      </c>
    </row>
    <row r="190" spans="7:10" x14ac:dyDescent="0.3">
      <c r="G190" t="s">
        <v>766</v>
      </c>
      <c r="H190" t="s">
        <v>766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704</v>
      </c>
      <c r="H193" t="s">
        <v>704</v>
      </c>
      <c r="I193">
        <f t="shared" si="4"/>
        <v>0</v>
      </c>
      <c r="J193">
        <f t="shared" si="5"/>
        <v>0</v>
      </c>
    </row>
    <row r="194" spans="7:10" x14ac:dyDescent="0.3">
      <c r="G194" t="s">
        <v>726</v>
      </c>
      <c r="H194" t="s">
        <v>439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673</v>
      </c>
      <c r="H195" t="s">
        <v>673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598</v>
      </c>
      <c r="H197" t="s">
        <v>598</v>
      </c>
      <c r="I197">
        <f t="shared" si="6"/>
        <v>0</v>
      </c>
      <c r="J197">
        <f t="shared" si="7"/>
        <v>0</v>
      </c>
    </row>
    <row r="198" spans="7:10" x14ac:dyDescent="0.3">
      <c r="G198" t="s">
        <v>506</v>
      </c>
      <c r="H198" t="s">
        <v>506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470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761</v>
      </c>
      <c r="H203" t="s">
        <v>761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583</v>
      </c>
      <c r="H205" t="s">
        <v>583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543</v>
      </c>
      <c r="H209" t="s">
        <v>543</v>
      </c>
      <c r="I209">
        <f t="shared" si="6"/>
        <v>0</v>
      </c>
      <c r="J209">
        <f t="shared" si="7"/>
        <v>0</v>
      </c>
    </row>
    <row r="210" spans="7:10" x14ac:dyDescent="0.3">
      <c r="G210" t="s">
        <v>569</v>
      </c>
      <c r="H210" t="s">
        <v>569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738</v>
      </c>
      <c r="H212" t="s">
        <v>738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638</v>
      </c>
      <c r="I215">
        <f t="shared" si="6"/>
        <v>0</v>
      </c>
      <c r="J215">
        <f t="shared" si="7"/>
        <v>1</v>
      </c>
    </row>
    <row r="216" spans="7:10" x14ac:dyDescent="0.3">
      <c r="G216" t="s">
        <v>752</v>
      </c>
      <c r="H216" t="s">
        <v>752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546</v>
      </c>
      <c r="H218" t="s">
        <v>714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580</v>
      </c>
      <c r="H220" t="s">
        <v>581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636</v>
      </c>
      <c r="H222" t="s">
        <v>636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545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600</v>
      </c>
      <c r="H227" t="s">
        <v>600</v>
      </c>
      <c r="I227">
        <f t="shared" si="6"/>
        <v>0</v>
      </c>
      <c r="J227">
        <f t="shared" si="7"/>
        <v>0</v>
      </c>
    </row>
    <row r="228" spans="7:10" x14ac:dyDescent="0.3">
      <c r="G228" t="s">
        <v>699</v>
      </c>
      <c r="H228" t="s">
        <v>699</v>
      </c>
      <c r="I228">
        <f t="shared" si="6"/>
        <v>0</v>
      </c>
      <c r="J228">
        <f t="shared" si="7"/>
        <v>0</v>
      </c>
    </row>
    <row r="229" spans="7:10" x14ac:dyDescent="0.3">
      <c r="G229" t="s">
        <v>664</v>
      </c>
      <c r="H229" t="s">
        <v>664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445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755</v>
      </c>
      <c r="H236" t="s">
        <v>755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483</v>
      </c>
      <c r="H238" t="s">
        <v>483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706</v>
      </c>
      <c r="H242" t="s">
        <v>706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746</v>
      </c>
      <c r="H246" t="s">
        <v>746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708</v>
      </c>
      <c r="H249" t="s">
        <v>708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652</v>
      </c>
      <c r="H251" t="s">
        <v>652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767</v>
      </c>
      <c r="H255" t="s">
        <v>794</v>
      </c>
      <c r="I255">
        <f t="shared" si="6"/>
        <v>1</v>
      </c>
      <c r="J255">
        <f t="shared" si="7"/>
        <v>0</v>
      </c>
    </row>
    <row r="256" spans="7:10" x14ac:dyDescent="0.3">
      <c r="G256" t="s">
        <v>737</v>
      </c>
      <c r="I256">
        <f t="shared" si="6"/>
        <v>0</v>
      </c>
      <c r="J256">
        <f t="shared" si="7"/>
        <v>1</v>
      </c>
    </row>
    <row r="257" spans="7:10" x14ac:dyDescent="0.3">
      <c r="G257" t="s">
        <v>564</v>
      </c>
      <c r="H257" t="s">
        <v>564</v>
      </c>
      <c r="I257">
        <f t="shared" si="6"/>
        <v>0</v>
      </c>
      <c r="J257">
        <f t="shared" si="7"/>
        <v>0</v>
      </c>
    </row>
    <row r="258" spans="7:10" x14ac:dyDescent="0.3">
      <c r="G258" t="s">
        <v>700</v>
      </c>
      <c r="H258" t="s">
        <v>713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736</v>
      </c>
      <c r="H259" t="s">
        <v>736</v>
      </c>
      <c r="I259">
        <f t="shared" si="8"/>
        <v>0</v>
      </c>
      <c r="J259">
        <f t="shared" si="9"/>
        <v>0</v>
      </c>
    </row>
    <row r="260" spans="7:10" x14ac:dyDescent="0.3">
      <c r="G260" t="s">
        <v>644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703</v>
      </c>
      <c r="H263" t="s">
        <v>703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684</v>
      </c>
      <c r="H267" t="s">
        <v>684</v>
      </c>
      <c r="I267">
        <f t="shared" si="8"/>
        <v>0</v>
      </c>
      <c r="J267">
        <f t="shared" si="9"/>
        <v>0</v>
      </c>
    </row>
    <row r="268" spans="7:10" x14ac:dyDescent="0.3">
      <c r="G268" t="s">
        <v>591</v>
      </c>
      <c r="H268" t="s">
        <v>592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754</v>
      </c>
      <c r="H270" t="s">
        <v>754</v>
      </c>
      <c r="I270">
        <f t="shared" si="8"/>
        <v>0</v>
      </c>
      <c r="J270">
        <f t="shared" si="9"/>
        <v>0</v>
      </c>
    </row>
    <row r="271" spans="7:10" x14ac:dyDescent="0.3">
      <c r="G271" t="s">
        <v>551</v>
      </c>
      <c r="H271" t="s">
        <v>552</v>
      </c>
      <c r="I271">
        <f t="shared" si="8"/>
        <v>1</v>
      </c>
      <c r="J271">
        <f t="shared" si="9"/>
        <v>0</v>
      </c>
    </row>
    <row r="272" spans="7:10" x14ac:dyDescent="0.3">
      <c r="G272" t="s">
        <v>616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623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603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747</v>
      </c>
      <c r="H284" t="s">
        <v>747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743</v>
      </c>
      <c r="H286" t="s">
        <v>743</v>
      </c>
      <c r="I286">
        <f t="shared" si="8"/>
        <v>0</v>
      </c>
      <c r="J286">
        <f t="shared" si="9"/>
        <v>0</v>
      </c>
    </row>
    <row r="287" spans="7:10" x14ac:dyDescent="0.3">
      <c r="G287" t="s">
        <v>641</v>
      </c>
      <c r="H287" t="s">
        <v>641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620</v>
      </c>
      <c r="H289" t="s">
        <v>620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627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724</v>
      </c>
      <c r="H296" t="s">
        <v>724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720</v>
      </c>
      <c r="H298" t="s">
        <v>720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482</v>
      </c>
      <c r="I299">
        <f t="shared" si="8"/>
        <v>1</v>
      </c>
      <c r="J299">
        <f t="shared" si="9"/>
        <v>0</v>
      </c>
    </row>
    <row r="300" spans="7:10" x14ac:dyDescent="0.3">
      <c r="G300" t="s">
        <v>745</v>
      </c>
      <c r="H300" t="s">
        <v>745</v>
      </c>
      <c r="I300">
        <f t="shared" si="8"/>
        <v>0</v>
      </c>
      <c r="J300">
        <f t="shared" si="9"/>
        <v>0</v>
      </c>
    </row>
    <row r="301" spans="7:10" x14ac:dyDescent="0.3">
      <c r="G301" t="s">
        <v>795</v>
      </c>
      <c r="H301" t="s">
        <v>795</v>
      </c>
      <c r="I301">
        <f t="shared" si="8"/>
        <v>0</v>
      </c>
      <c r="J301">
        <f t="shared" si="9"/>
        <v>0</v>
      </c>
    </row>
    <row r="302" spans="7:10" x14ac:dyDescent="0.3">
      <c r="G302" t="s">
        <v>565</v>
      </c>
      <c r="H302" t="s">
        <v>833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567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687</v>
      </c>
      <c r="H307" t="s">
        <v>687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578</v>
      </c>
      <c r="H309" t="s">
        <v>578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550</v>
      </c>
      <c r="H316" t="s">
        <v>550</v>
      </c>
      <c r="I316">
        <f t="shared" si="8"/>
        <v>0</v>
      </c>
      <c r="J316">
        <f t="shared" si="9"/>
        <v>0</v>
      </c>
    </row>
    <row r="317" spans="7:10" x14ac:dyDescent="0.3">
      <c r="G317" t="s">
        <v>697</v>
      </c>
      <c r="H317" t="s">
        <v>697</v>
      </c>
      <c r="I317">
        <f t="shared" si="8"/>
        <v>0</v>
      </c>
      <c r="J317">
        <f t="shared" si="9"/>
        <v>0</v>
      </c>
    </row>
    <row r="318" spans="7:10" x14ac:dyDescent="0.3">
      <c r="G318" t="s">
        <v>601</v>
      </c>
      <c r="H318" t="s">
        <v>601</v>
      </c>
      <c r="I318">
        <f t="shared" si="8"/>
        <v>0</v>
      </c>
      <c r="J318">
        <f t="shared" si="9"/>
        <v>0</v>
      </c>
    </row>
    <row r="319" spans="7:10" x14ac:dyDescent="0.3">
      <c r="G319" t="s">
        <v>681</v>
      </c>
      <c r="H319" t="s">
        <v>618</v>
      </c>
      <c r="I319">
        <f t="shared" si="8"/>
        <v>1</v>
      </c>
      <c r="J319">
        <f t="shared" si="9"/>
        <v>0</v>
      </c>
    </row>
    <row r="320" spans="7:10" x14ac:dyDescent="0.3">
      <c r="G320" t="s">
        <v>751</v>
      </c>
      <c r="H320" t="s">
        <v>751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607</v>
      </c>
      <c r="H323" t="s">
        <v>608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658</v>
      </c>
      <c r="H327" t="s">
        <v>658</v>
      </c>
      <c r="I327">
        <f t="shared" si="10"/>
        <v>0</v>
      </c>
      <c r="J327">
        <f t="shared" si="11"/>
        <v>0</v>
      </c>
    </row>
    <row r="328" spans="7:10" x14ac:dyDescent="0.3">
      <c r="G328" t="s">
        <v>595</v>
      </c>
      <c r="H328" t="s">
        <v>595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576</v>
      </c>
      <c r="H333" t="s">
        <v>576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749</v>
      </c>
      <c r="H336" t="s">
        <v>749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31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589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707</v>
      </c>
      <c r="H342" t="s">
        <v>707</v>
      </c>
      <c r="I342">
        <f t="shared" si="10"/>
        <v>0</v>
      </c>
      <c r="J342">
        <f t="shared" si="11"/>
        <v>0</v>
      </c>
    </row>
    <row r="343" spans="7:10" x14ac:dyDescent="0.3">
      <c r="G343" t="s">
        <v>615</v>
      </c>
      <c r="H343" t="s">
        <v>811</v>
      </c>
      <c r="I343">
        <f t="shared" si="10"/>
        <v>1</v>
      </c>
      <c r="J343">
        <f t="shared" si="11"/>
        <v>0</v>
      </c>
    </row>
    <row r="344" spans="7:10" x14ac:dyDescent="0.3">
      <c r="G344" t="s">
        <v>568</v>
      </c>
      <c r="H344" t="s">
        <v>568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473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656</v>
      </c>
      <c r="H350" t="s">
        <v>656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734</v>
      </c>
      <c r="H352" t="s">
        <v>734</v>
      </c>
      <c r="I352">
        <f t="shared" si="10"/>
        <v>0</v>
      </c>
      <c r="J352">
        <f t="shared" si="11"/>
        <v>0</v>
      </c>
    </row>
    <row r="353" spans="7:10" x14ac:dyDescent="0.3">
      <c r="G353" t="s">
        <v>631</v>
      </c>
      <c r="H353" t="s">
        <v>631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655</v>
      </c>
      <c r="H358" t="s">
        <v>659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796</v>
      </c>
      <c r="H361" t="s">
        <v>796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723</v>
      </c>
      <c r="H372" t="s">
        <v>723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727</v>
      </c>
      <c r="H377" t="s">
        <v>727</v>
      </c>
      <c r="I377">
        <f t="shared" si="10"/>
        <v>0</v>
      </c>
      <c r="J377">
        <f t="shared" si="11"/>
        <v>0</v>
      </c>
    </row>
    <row r="378" spans="7:10" x14ac:dyDescent="0.3">
      <c r="G378" t="s">
        <v>797</v>
      </c>
      <c r="H378" t="s">
        <v>797</v>
      </c>
      <c r="I378">
        <f t="shared" si="10"/>
        <v>0</v>
      </c>
      <c r="J378">
        <f t="shared" si="11"/>
        <v>0</v>
      </c>
    </row>
    <row r="379" spans="7:10" x14ac:dyDescent="0.3">
      <c r="G379" t="s">
        <v>682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560</v>
      </c>
      <c r="H390" t="s">
        <v>560</v>
      </c>
      <c r="I390">
        <f t="shared" si="12"/>
        <v>0</v>
      </c>
      <c r="J390">
        <f t="shared" si="13"/>
        <v>0</v>
      </c>
    </row>
    <row r="391" spans="7:10" x14ac:dyDescent="0.3">
      <c r="G391" t="s">
        <v>686</v>
      </c>
      <c r="H391" t="s">
        <v>686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740</v>
      </c>
      <c r="H394" t="s">
        <v>740</v>
      </c>
      <c r="I394">
        <f t="shared" si="12"/>
        <v>0</v>
      </c>
      <c r="J394">
        <f t="shared" si="13"/>
        <v>0</v>
      </c>
    </row>
    <row r="395" spans="7:10" x14ac:dyDescent="0.3">
      <c r="G395" t="s">
        <v>507</v>
      </c>
      <c r="H395" t="s">
        <v>507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660</v>
      </c>
      <c r="H402" t="s">
        <v>660</v>
      </c>
      <c r="I402">
        <f t="shared" si="12"/>
        <v>0</v>
      </c>
      <c r="J402">
        <f t="shared" si="13"/>
        <v>0</v>
      </c>
    </row>
    <row r="403" spans="7:10" x14ac:dyDescent="0.3">
      <c r="G403" t="s">
        <v>716</v>
      </c>
      <c r="H403" t="s">
        <v>719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757</v>
      </c>
      <c r="H408" t="s">
        <v>757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711</v>
      </c>
      <c r="H410" t="s">
        <v>711</v>
      </c>
      <c r="I410">
        <f t="shared" si="12"/>
        <v>0</v>
      </c>
      <c r="J410">
        <f t="shared" si="13"/>
        <v>0</v>
      </c>
    </row>
    <row r="411" spans="7:10" x14ac:dyDescent="0.3">
      <c r="G411" t="s">
        <v>584</v>
      </c>
      <c r="H411" t="s">
        <v>584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596</v>
      </c>
      <c r="H415" t="s">
        <v>596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667</v>
      </c>
      <c r="H418" t="s">
        <v>440</v>
      </c>
      <c r="I418">
        <f t="shared" si="12"/>
        <v>1</v>
      </c>
      <c r="J418">
        <f t="shared" si="13"/>
        <v>0</v>
      </c>
    </row>
    <row r="419" spans="7:10" x14ac:dyDescent="0.3">
      <c r="G419" t="s">
        <v>570</v>
      </c>
      <c r="H419" t="s">
        <v>570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633</v>
      </c>
      <c r="H422" t="s">
        <v>633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475</v>
      </c>
      <c r="H427" t="s">
        <v>475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605</v>
      </c>
      <c r="H429" t="s">
        <v>605</v>
      </c>
      <c r="I429">
        <f t="shared" si="12"/>
        <v>0</v>
      </c>
      <c r="J429">
        <f t="shared" si="13"/>
        <v>0</v>
      </c>
    </row>
    <row r="430" spans="7:10" x14ac:dyDescent="0.3">
      <c r="G430" t="s">
        <v>443</v>
      </c>
      <c r="H430" t="s">
        <v>443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554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661</v>
      </c>
      <c r="H437" t="s">
        <v>661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742</v>
      </c>
      <c r="H439" t="s">
        <v>742</v>
      </c>
      <c r="I439">
        <f t="shared" si="12"/>
        <v>0</v>
      </c>
      <c r="J439">
        <f t="shared" si="13"/>
        <v>0</v>
      </c>
    </row>
    <row r="440" spans="7:10" x14ac:dyDescent="0.3">
      <c r="G440" t="s">
        <v>613</v>
      </c>
      <c r="H440" t="s">
        <v>613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500</v>
      </c>
      <c r="H442" t="s">
        <v>500</v>
      </c>
      <c r="I442">
        <f t="shared" si="12"/>
        <v>0</v>
      </c>
      <c r="J442">
        <f t="shared" si="13"/>
        <v>0</v>
      </c>
    </row>
    <row r="443" spans="7:10" x14ac:dyDescent="0.3">
      <c r="G443" t="s">
        <v>771</v>
      </c>
      <c r="H443" t="s">
        <v>798</v>
      </c>
      <c r="I443">
        <f t="shared" si="12"/>
        <v>1</v>
      </c>
      <c r="J443">
        <f t="shared" si="13"/>
        <v>0</v>
      </c>
    </row>
    <row r="444" spans="7:10" x14ac:dyDescent="0.3">
      <c r="G444" t="s">
        <v>756</v>
      </c>
      <c r="H444" t="s">
        <v>756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542</v>
      </c>
      <c r="H449" t="s">
        <v>542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718</v>
      </c>
      <c r="H452" t="s">
        <v>718</v>
      </c>
      <c r="I452">
        <f t="shared" si="14"/>
        <v>0</v>
      </c>
      <c r="J452">
        <f t="shared" si="15"/>
        <v>0</v>
      </c>
    </row>
    <row r="453" spans="7:10" x14ac:dyDescent="0.3">
      <c r="G453" t="s">
        <v>679</v>
      </c>
      <c r="H453" t="s">
        <v>679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674</v>
      </c>
      <c r="H457" t="s">
        <v>674</v>
      </c>
      <c r="I457">
        <f t="shared" si="14"/>
        <v>0</v>
      </c>
      <c r="J457">
        <f t="shared" si="15"/>
        <v>0</v>
      </c>
    </row>
    <row r="458" spans="7:10" x14ac:dyDescent="0.3">
      <c r="G458" t="s">
        <v>685</v>
      </c>
      <c r="H458" t="s">
        <v>685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663</v>
      </c>
      <c r="H462" t="s">
        <v>663</v>
      </c>
      <c r="I462">
        <f t="shared" si="14"/>
        <v>0</v>
      </c>
      <c r="J462">
        <f t="shared" si="15"/>
        <v>0</v>
      </c>
    </row>
    <row r="463" spans="7:10" x14ac:dyDescent="0.3">
      <c r="G463" t="s">
        <v>541</v>
      </c>
      <c r="H463" t="s">
        <v>541</v>
      </c>
      <c r="I463">
        <f t="shared" si="14"/>
        <v>0</v>
      </c>
      <c r="J463">
        <f t="shared" si="15"/>
        <v>0</v>
      </c>
    </row>
    <row r="464" spans="7:10" x14ac:dyDescent="0.3">
      <c r="G464" t="s">
        <v>610</v>
      </c>
      <c r="H464" t="s">
        <v>610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709</v>
      </c>
      <c r="H466" t="s">
        <v>709</v>
      </c>
      <c r="I466">
        <f t="shared" si="14"/>
        <v>0</v>
      </c>
      <c r="J466">
        <f t="shared" si="15"/>
        <v>0</v>
      </c>
    </row>
    <row r="467" spans="7:10" x14ac:dyDescent="0.3">
      <c r="G467" t="s">
        <v>572</v>
      </c>
      <c r="H467" t="s">
        <v>572</v>
      </c>
      <c r="I467">
        <f t="shared" si="14"/>
        <v>0</v>
      </c>
      <c r="J467">
        <f t="shared" si="15"/>
        <v>0</v>
      </c>
    </row>
    <row r="468" spans="7:10" x14ac:dyDescent="0.3">
      <c r="G468" t="s">
        <v>705</v>
      </c>
      <c r="H468" t="s">
        <v>705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695</v>
      </c>
      <c r="H471" t="s">
        <v>712</v>
      </c>
      <c r="I471">
        <f t="shared" si="14"/>
        <v>1</v>
      </c>
      <c r="J471">
        <f t="shared" si="15"/>
        <v>0</v>
      </c>
    </row>
    <row r="472" spans="7:10" x14ac:dyDescent="0.3">
      <c r="G472" t="s">
        <v>561</v>
      </c>
      <c r="H472" t="s">
        <v>561</v>
      </c>
      <c r="I472">
        <f t="shared" si="14"/>
        <v>0</v>
      </c>
      <c r="J472">
        <f t="shared" si="15"/>
        <v>0</v>
      </c>
    </row>
    <row r="473" spans="7:10" x14ac:dyDescent="0.3">
      <c r="G473" t="s">
        <v>683</v>
      </c>
      <c r="H473" t="s">
        <v>683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556</v>
      </c>
      <c r="H478" t="s">
        <v>557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750</v>
      </c>
      <c r="H482" t="s">
        <v>750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710</v>
      </c>
      <c r="H485" t="s">
        <v>710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665</v>
      </c>
      <c r="H488" t="s">
        <v>665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449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599</v>
      </c>
      <c r="H492" t="s">
        <v>599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654</v>
      </c>
      <c r="H494" t="s">
        <v>654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668</v>
      </c>
      <c r="H496" t="s">
        <v>668</v>
      </c>
      <c r="I496">
        <f t="shared" si="14"/>
        <v>0</v>
      </c>
      <c r="J496">
        <f t="shared" si="15"/>
        <v>0</v>
      </c>
    </row>
    <row r="497" spans="7:10" x14ac:dyDescent="0.3">
      <c r="G497" t="s">
        <v>628</v>
      </c>
      <c r="H497" t="s">
        <v>628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585</v>
      </c>
      <c r="H500" t="s">
        <v>585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555</v>
      </c>
      <c r="H502" t="s">
        <v>555</v>
      </c>
      <c r="I502">
        <f t="shared" si="14"/>
        <v>0</v>
      </c>
      <c r="J502">
        <f t="shared" si="15"/>
        <v>0</v>
      </c>
    </row>
    <row r="503" spans="7:10" x14ac:dyDescent="0.3">
      <c r="G503" t="s">
        <v>547</v>
      </c>
      <c r="H503" t="s">
        <v>547</v>
      </c>
      <c r="I503">
        <f t="shared" si="14"/>
        <v>0</v>
      </c>
      <c r="J503">
        <f t="shared" si="15"/>
        <v>0</v>
      </c>
    </row>
    <row r="504" spans="7:10" x14ac:dyDescent="0.3">
      <c r="G504" t="s">
        <v>597</v>
      </c>
      <c r="H504" t="s">
        <v>597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632</v>
      </c>
      <c r="H507" t="s">
        <v>632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588</v>
      </c>
      <c r="I509">
        <f t="shared" si="14"/>
        <v>0</v>
      </c>
      <c r="J509">
        <f t="shared" si="15"/>
        <v>1</v>
      </c>
    </row>
    <row r="510" spans="7:10" x14ac:dyDescent="0.3">
      <c r="G510" t="s">
        <v>604</v>
      </c>
      <c r="I510">
        <f t="shared" si="14"/>
        <v>0</v>
      </c>
      <c r="J510">
        <f t="shared" si="15"/>
        <v>1</v>
      </c>
    </row>
    <row r="511" spans="7:10" x14ac:dyDescent="0.3">
      <c r="G511" t="s">
        <v>735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481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448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548</v>
      </c>
      <c r="H520" t="s">
        <v>548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579</v>
      </c>
      <c r="H522" t="s">
        <v>579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637</v>
      </c>
      <c r="H524" t="s">
        <v>637</v>
      </c>
      <c r="I524">
        <f t="shared" si="16"/>
        <v>0</v>
      </c>
      <c r="J524">
        <f t="shared" si="17"/>
        <v>0</v>
      </c>
    </row>
    <row r="525" spans="7:10" x14ac:dyDescent="0.3">
      <c r="G525" t="s">
        <v>762</v>
      </c>
      <c r="H525" t="s">
        <v>762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645</v>
      </c>
      <c r="H527" t="s">
        <v>645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764</v>
      </c>
      <c r="H531" t="s">
        <v>764</v>
      </c>
      <c r="I531">
        <f t="shared" si="16"/>
        <v>0</v>
      </c>
      <c r="J531">
        <f t="shared" si="17"/>
        <v>0</v>
      </c>
    </row>
    <row r="532" spans="7:10" x14ac:dyDescent="0.3">
      <c r="G532" t="s">
        <v>770</v>
      </c>
      <c r="H532" t="s">
        <v>770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447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642</v>
      </c>
      <c r="I539">
        <f t="shared" si="16"/>
        <v>0</v>
      </c>
      <c r="J539">
        <f t="shared" si="17"/>
        <v>1</v>
      </c>
    </row>
    <row r="540" spans="7:10" x14ac:dyDescent="0.3">
      <c r="G540" t="s">
        <v>799</v>
      </c>
      <c r="H540" t="s">
        <v>573</v>
      </c>
      <c r="I540">
        <f t="shared" si="16"/>
        <v>1</v>
      </c>
      <c r="J540">
        <f t="shared" si="17"/>
        <v>0</v>
      </c>
    </row>
    <row r="541" spans="7:10" x14ac:dyDescent="0.3">
      <c r="G541" t="s">
        <v>612</v>
      </c>
      <c r="H541" t="s">
        <v>612</v>
      </c>
      <c r="I541">
        <f t="shared" si="16"/>
        <v>0</v>
      </c>
      <c r="J541">
        <f t="shared" si="17"/>
        <v>0</v>
      </c>
    </row>
    <row r="542" spans="7:10" x14ac:dyDescent="0.3">
      <c r="G542" t="s">
        <v>769</v>
      </c>
      <c r="H542" t="s">
        <v>769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721</v>
      </c>
      <c r="H544" t="s">
        <v>721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698</v>
      </c>
      <c r="H551" t="s">
        <v>698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558</v>
      </c>
      <c r="H554" t="s">
        <v>558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657</v>
      </c>
      <c r="H557" t="s">
        <v>549</v>
      </c>
      <c r="I557">
        <f t="shared" si="16"/>
        <v>1</v>
      </c>
      <c r="J557">
        <f t="shared" si="17"/>
        <v>0</v>
      </c>
    </row>
    <row r="558" spans="7:10" x14ac:dyDescent="0.3">
      <c r="G558" t="s">
        <v>472</v>
      </c>
      <c r="H558" t="s">
        <v>472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430</v>
      </c>
      <c r="I559">
        <f t="shared" si="16"/>
        <v>1</v>
      </c>
      <c r="J559">
        <f t="shared" si="17"/>
        <v>0</v>
      </c>
    </row>
    <row r="560" spans="7:10" x14ac:dyDescent="0.3">
      <c r="G560" t="s">
        <v>575</v>
      </c>
      <c r="H560" t="s">
        <v>575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471</v>
      </c>
      <c r="I563">
        <f t="shared" si="16"/>
        <v>1</v>
      </c>
      <c r="J563">
        <f t="shared" si="17"/>
        <v>0</v>
      </c>
    </row>
    <row r="564" spans="7:10" x14ac:dyDescent="0.3">
      <c r="G564" t="s">
        <v>739</v>
      </c>
      <c r="H564" t="s">
        <v>739</v>
      </c>
      <c r="I564">
        <f t="shared" si="16"/>
        <v>0</v>
      </c>
      <c r="J564">
        <f t="shared" si="17"/>
        <v>0</v>
      </c>
    </row>
    <row r="565" spans="7:10" x14ac:dyDescent="0.3">
      <c r="G565" t="s">
        <v>626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701</v>
      </c>
      <c r="H568" t="s">
        <v>701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621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741</v>
      </c>
      <c r="H575" t="s">
        <v>741</v>
      </c>
      <c r="I575">
        <f t="shared" si="16"/>
        <v>0</v>
      </c>
      <c r="J575">
        <f t="shared" si="17"/>
        <v>0</v>
      </c>
    </row>
    <row r="576" spans="7:10" x14ac:dyDescent="0.3">
      <c r="G576" t="s">
        <v>477</v>
      </c>
      <c r="H576" t="s">
        <v>477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G580" t="s">
        <v>869</v>
      </c>
      <c r="I580">
        <f t="shared" si="18"/>
        <v>0</v>
      </c>
      <c r="J580">
        <f t="shared" si="19"/>
        <v>1</v>
      </c>
    </row>
    <row r="581" spans="7:10" x14ac:dyDescent="0.3">
      <c r="G581" t="s">
        <v>981</v>
      </c>
      <c r="I581">
        <f t="shared" si="18"/>
        <v>0</v>
      </c>
      <c r="J581">
        <f t="shared" si="19"/>
        <v>1</v>
      </c>
    </row>
    <row r="582" spans="7:10" x14ac:dyDescent="0.3">
      <c r="G582" t="s">
        <v>920</v>
      </c>
      <c r="I582">
        <f t="shared" si="18"/>
        <v>0</v>
      </c>
      <c r="J582">
        <f t="shared" si="19"/>
        <v>1</v>
      </c>
    </row>
    <row r="583" spans="7:10" x14ac:dyDescent="0.3">
      <c r="G583" t="s">
        <v>913</v>
      </c>
      <c r="I583">
        <f t="shared" si="18"/>
        <v>0</v>
      </c>
      <c r="J583">
        <f t="shared" si="19"/>
        <v>1</v>
      </c>
    </row>
    <row r="584" spans="7:10" x14ac:dyDescent="0.3">
      <c r="G584" t="s">
        <v>925</v>
      </c>
      <c r="I584">
        <f t="shared" si="18"/>
        <v>0</v>
      </c>
      <c r="J584">
        <f t="shared" si="19"/>
        <v>1</v>
      </c>
    </row>
    <row r="585" spans="7:10" x14ac:dyDescent="0.3">
      <c r="G585" t="s">
        <v>871</v>
      </c>
      <c r="I585">
        <f t="shared" si="18"/>
        <v>0</v>
      </c>
      <c r="J585">
        <f t="shared" si="19"/>
        <v>1</v>
      </c>
    </row>
    <row r="586" spans="7:10" x14ac:dyDescent="0.3">
      <c r="G586" t="s">
        <v>986</v>
      </c>
      <c r="I586">
        <f t="shared" si="18"/>
        <v>0</v>
      </c>
      <c r="J586">
        <f t="shared" si="19"/>
        <v>1</v>
      </c>
    </row>
    <row r="587" spans="7:10" x14ac:dyDescent="0.3">
      <c r="G587" t="s">
        <v>851</v>
      </c>
      <c r="I587">
        <f t="shared" si="18"/>
        <v>0</v>
      </c>
      <c r="J587">
        <f t="shared" si="19"/>
        <v>1</v>
      </c>
    </row>
    <row r="588" spans="7:10" x14ac:dyDescent="0.3">
      <c r="G588" t="s">
        <v>902</v>
      </c>
      <c r="I588">
        <f t="shared" si="18"/>
        <v>0</v>
      </c>
      <c r="J588">
        <f t="shared" si="19"/>
        <v>1</v>
      </c>
    </row>
    <row r="589" spans="7:10" x14ac:dyDescent="0.3">
      <c r="G589" t="s">
        <v>948</v>
      </c>
      <c r="H589" t="s">
        <v>978</v>
      </c>
      <c r="I589">
        <f t="shared" si="18"/>
        <v>1</v>
      </c>
      <c r="J589">
        <f t="shared" si="19"/>
        <v>0</v>
      </c>
    </row>
    <row r="590" spans="7:10" x14ac:dyDescent="0.3">
      <c r="G590" t="s">
        <v>932</v>
      </c>
      <c r="I590">
        <f t="shared" si="18"/>
        <v>0</v>
      </c>
      <c r="J590">
        <f t="shared" si="19"/>
        <v>1</v>
      </c>
    </row>
    <row r="591" spans="7:10" x14ac:dyDescent="0.3">
      <c r="G591" t="s">
        <v>952</v>
      </c>
      <c r="I591">
        <f t="shared" si="18"/>
        <v>0</v>
      </c>
      <c r="J591">
        <f t="shared" si="19"/>
        <v>1</v>
      </c>
    </row>
    <row r="592" spans="7:10" x14ac:dyDescent="0.3">
      <c r="G592" t="s">
        <v>939</v>
      </c>
      <c r="I592">
        <f t="shared" si="18"/>
        <v>0</v>
      </c>
      <c r="J592">
        <f t="shared" si="19"/>
        <v>1</v>
      </c>
    </row>
    <row r="593" spans="7:10" x14ac:dyDescent="0.3">
      <c r="G593" t="s">
        <v>872</v>
      </c>
      <c r="I593">
        <f t="shared" si="18"/>
        <v>0</v>
      </c>
      <c r="J593">
        <f t="shared" si="19"/>
        <v>1</v>
      </c>
    </row>
    <row r="594" spans="7:10" x14ac:dyDescent="0.3">
      <c r="G594" t="s">
        <v>858</v>
      </c>
      <c r="I594">
        <f t="shared" si="18"/>
        <v>0</v>
      </c>
      <c r="J594">
        <f t="shared" si="19"/>
        <v>1</v>
      </c>
    </row>
    <row r="595" spans="7:10" x14ac:dyDescent="0.3">
      <c r="G595" t="s">
        <v>856</v>
      </c>
      <c r="I595">
        <f t="shared" si="18"/>
        <v>0</v>
      </c>
      <c r="J595">
        <f t="shared" si="19"/>
        <v>1</v>
      </c>
    </row>
    <row r="596" spans="7:10" x14ac:dyDescent="0.3">
      <c r="G596" t="s">
        <v>883</v>
      </c>
      <c r="H596" t="s">
        <v>883</v>
      </c>
      <c r="I596">
        <f t="shared" si="18"/>
        <v>0</v>
      </c>
      <c r="J596">
        <f t="shared" si="19"/>
        <v>0</v>
      </c>
    </row>
    <row r="597" spans="7:10" x14ac:dyDescent="0.3">
      <c r="G597" t="s">
        <v>943</v>
      </c>
      <c r="I597">
        <f t="shared" si="18"/>
        <v>0</v>
      </c>
      <c r="J597">
        <f t="shared" si="19"/>
        <v>1</v>
      </c>
    </row>
    <row r="598" spans="7:10" x14ac:dyDescent="0.3">
      <c r="G598" t="s">
        <v>929</v>
      </c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7:10" x14ac:dyDescent="0.3">
      <c r="G599" t="s">
        <v>857</v>
      </c>
      <c r="I599">
        <f t="shared" si="20"/>
        <v>0</v>
      </c>
      <c r="J599">
        <f t="shared" si="21"/>
        <v>1</v>
      </c>
    </row>
    <row r="600" spans="7:10" x14ac:dyDescent="0.3">
      <c r="G600" t="s">
        <v>1005</v>
      </c>
      <c r="I600">
        <f t="shared" si="20"/>
        <v>0</v>
      </c>
      <c r="J600">
        <f t="shared" si="21"/>
        <v>1</v>
      </c>
    </row>
    <row r="601" spans="7:10" x14ac:dyDescent="0.3">
      <c r="G601" t="s">
        <v>868</v>
      </c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7:10" x14ac:dyDescent="0.3">
      <c r="G602" t="s">
        <v>971</v>
      </c>
      <c r="I602">
        <f t="shared" si="22"/>
        <v>0</v>
      </c>
      <c r="J602">
        <f t="shared" si="23"/>
        <v>1</v>
      </c>
    </row>
    <row r="603" spans="7:10" x14ac:dyDescent="0.3">
      <c r="G603" t="s">
        <v>867</v>
      </c>
      <c r="I603">
        <f t="shared" si="22"/>
        <v>0</v>
      </c>
      <c r="J603">
        <f t="shared" si="23"/>
        <v>1</v>
      </c>
    </row>
    <row r="604" spans="7:10" x14ac:dyDescent="0.3">
      <c r="G604" t="s">
        <v>945</v>
      </c>
      <c r="I604">
        <f t="shared" si="22"/>
        <v>0</v>
      </c>
      <c r="J604">
        <f t="shared" si="23"/>
        <v>1</v>
      </c>
    </row>
    <row r="605" spans="7:10" x14ac:dyDescent="0.3">
      <c r="G605" t="s">
        <v>849</v>
      </c>
      <c r="I605">
        <f t="shared" si="22"/>
        <v>0</v>
      </c>
      <c r="J605">
        <f t="shared" si="23"/>
        <v>1</v>
      </c>
    </row>
    <row r="606" spans="7:10" x14ac:dyDescent="0.3">
      <c r="G606" t="s">
        <v>881</v>
      </c>
      <c r="H606" t="s">
        <v>91</v>
      </c>
      <c r="I606">
        <f t="shared" si="22"/>
        <v>1</v>
      </c>
      <c r="J606">
        <f t="shared" si="23"/>
        <v>0</v>
      </c>
    </row>
    <row r="607" spans="7:10" x14ac:dyDescent="0.3">
      <c r="G607" t="s">
        <v>1016</v>
      </c>
      <c r="I607">
        <f t="shared" si="22"/>
        <v>0</v>
      </c>
      <c r="J607">
        <f t="shared" si="23"/>
        <v>1</v>
      </c>
    </row>
    <row r="608" spans="7:10" x14ac:dyDescent="0.3">
      <c r="G608" t="s">
        <v>1019</v>
      </c>
      <c r="I608">
        <f t="shared" si="22"/>
        <v>0</v>
      </c>
      <c r="J608">
        <f t="shared" si="23"/>
        <v>1</v>
      </c>
    </row>
    <row r="609" spans="7:10" x14ac:dyDescent="0.3">
      <c r="G609" t="s">
        <v>850</v>
      </c>
      <c r="I609">
        <f t="shared" si="22"/>
        <v>0</v>
      </c>
      <c r="J609">
        <f t="shared" si="23"/>
        <v>1</v>
      </c>
    </row>
    <row r="610" spans="7:10" x14ac:dyDescent="0.3">
      <c r="G610" t="s">
        <v>865</v>
      </c>
      <c r="I610">
        <f t="shared" si="22"/>
        <v>0</v>
      </c>
      <c r="J610">
        <f t="shared" si="23"/>
        <v>1</v>
      </c>
    </row>
    <row r="611" spans="7:10" x14ac:dyDescent="0.3">
      <c r="G611" t="s">
        <v>862</v>
      </c>
      <c r="I611">
        <f t="shared" si="22"/>
        <v>0</v>
      </c>
      <c r="J611">
        <f t="shared" si="23"/>
        <v>1</v>
      </c>
    </row>
    <row r="612" spans="7:10" x14ac:dyDescent="0.3">
      <c r="G612" t="s">
        <v>1026</v>
      </c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7:10" x14ac:dyDescent="0.3">
      <c r="G613" t="s">
        <v>967</v>
      </c>
      <c r="I613">
        <f t="shared" si="24"/>
        <v>0</v>
      </c>
      <c r="J613">
        <f t="shared" si="25"/>
        <v>1</v>
      </c>
    </row>
    <row r="614" spans="7:10" x14ac:dyDescent="0.3">
      <c r="G614" t="s">
        <v>961</v>
      </c>
      <c r="I614">
        <f t="shared" si="24"/>
        <v>0</v>
      </c>
      <c r="J614">
        <f t="shared" si="25"/>
        <v>1</v>
      </c>
    </row>
    <row r="615" spans="7:10" x14ac:dyDescent="0.3">
      <c r="G615" t="s">
        <v>882</v>
      </c>
      <c r="I615">
        <f t="shared" si="24"/>
        <v>0</v>
      </c>
      <c r="J615">
        <f t="shared" si="25"/>
        <v>1</v>
      </c>
    </row>
    <row r="616" spans="7:10" x14ac:dyDescent="0.3">
      <c r="G616" t="s">
        <v>855</v>
      </c>
      <c r="I616">
        <f t="shared" si="24"/>
        <v>0</v>
      </c>
      <c r="J616">
        <f t="shared" si="25"/>
        <v>1</v>
      </c>
    </row>
    <row r="617" spans="7:10" x14ac:dyDescent="0.3">
      <c r="G617" t="s">
        <v>859</v>
      </c>
      <c r="I617">
        <f t="shared" si="24"/>
        <v>0</v>
      </c>
      <c r="J617">
        <f t="shared" si="25"/>
        <v>1</v>
      </c>
    </row>
    <row r="618" spans="7:10" x14ac:dyDescent="0.3">
      <c r="G618" t="s">
        <v>968</v>
      </c>
      <c r="I618">
        <f t="shared" si="24"/>
        <v>0</v>
      </c>
      <c r="J618">
        <f t="shared" si="25"/>
        <v>1</v>
      </c>
    </row>
    <row r="619" spans="7:10" x14ac:dyDescent="0.3">
      <c r="G619" t="s">
        <v>847</v>
      </c>
      <c r="I619">
        <f t="shared" si="24"/>
        <v>0</v>
      </c>
      <c r="J619">
        <f t="shared" si="25"/>
        <v>1</v>
      </c>
    </row>
    <row r="620" spans="7:10" x14ac:dyDescent="0.3">
      <c r="G620" t="s">
        <v>873</v>
      </c>
      <c r="I620">
        <f t="shared" si="24"/>
        <v>0</v>
      </c>
      <c r="J620">
        <f t="shared" si="25"/>
        <v>1</v>
      </c>
    </row>
    <row r="621" spans="7:10" x14ac:dyDescent="0.3">
      <c r="G621" t="s">
        <v>853</v>
      </c>
      <c r="H621" t="s">
        <v>853</v>
      </c>
      <c r="I621">
        <f t="shared" si="24"/>
        <v>0</v>
      </c>
      <c r="J621">
        <f t="shared" si="25"/>
        <v>0</v>
      </c>
    </row>
    <row r="622" spans="7:10" x14ac:dyDescent="0.3">
      <c r="G622" t="s">
        <v>866</v>
      </c>
      <c r="I622">
        <f t="shared" si="24"/>
        <v>0</v>
      </c>
      <c r="J622">
        <f t="shared" si="25"/>
        <v>1</v>
      </c>
    </row>
    <row r="623" spans="7:10" x14ac:dyDescent="0.3">
      <c r="G623" t="s">
        <v>957</v>
      </c>
      <c r="I623">
        <f t="shared" si="24"/>
        <v>0</v>
      </c>
      <c r="J623">
        <f t="shared" si="25"/>
        <v>1</v>
      </c>
    </row>
    <row r="624" spans="7:10" x14ac:dyDescent="0.3">
      <c r="G624" t="s">
        <v>938</v>
      </c>
      <c r="I624">
        <f t="shared" si="24"/>
        <v>0</v>
      </c>
      <c r="J624">
        <f t="shared" si="25"/>
        <v>1</v>
      </c>
    </row>
    <row r="625" spans="7:10" x14ac:dyDescent="0.3">
      <c r="G625" t="s">
        <v>854</v>
      </c>
      <c r="I625">
        <f t="shared" si="24"/>
        <v>0</v>
      </c>
      <c r="J625">
        <f t="shared" si="25"/>
        <v>1</v>
      </c>
    </row>
    <row r="626" spans="7:10" x14ac:dyDescent="0.3">
      <c r="G626" t="s">
        <v>917</v>
      </c>
      <c r="I626">
        <f t="shared" si="24"/>
        <v>0</v>
      </c>
      <c r="J626">
        <f t="shared" si="25"/>
        <v>1</v>
      </c>
    </row>
    <row r="627" spans="7:10" x14ac:dyDescent="0.3">
      <c r="G627" t="s">
        <v>846</v>
      </c>
      <c r="I627">
        <f t="shared" si="24"/>
        <v>0</v>
      </c>
      <c r="J627">
        <f t="shared" si="25"/>
        <v>1</v>
      </c>
    </row>
    <row r="628" spans="7:10" x14ac:dyDescent="0.3">
      <c r="G628" t="s">
        <v>870</v>
      </c>
      <c r="I628">
        <f t="shared" si="24"/>
        <v>0</v>
      </c>
      <c r="J628">
        <f t="shared" si="25"/>
        <v>1</v>
      </c>
    </row>
    <row r="629" spans="7:10" x14ac:dyDescent="0.3">
      <c r="G629" t="s">
        <v>959</v>
      </c>
      <c r="I629">
        <f t="shared" si="24"/>
        <v>0</v>
      </c>
      <c r="J629">
        <f t="shared" si="25"/>
        <v>1</v>
      </c>
    </row>
    <row r="630" spans="7:10" x14ac:dyDescent="0.3">
      <c r="G630" t="s">
        <v>942</v>
      </c>
      <c r="I630">
        <f t="shared" si="24"/>
        <v>0</v>
      </c>
      <c r="J630">
        <f t="shared" si="25"/>
        <v>1</v>
      </c>
    </row>
    <row r="631" spans="7:10" x14ac:dyDescent="0.3">
      <c r="G631" t="s">
        <v>879</v>
      </c>
      <c r="I631">
        <f t="shared" si="24"/>
        <v>0</v>
      </c>
      <c r="J631">
        <f t="shared" si="25"/>
        <v>1</v>
      </c>
    </row>
    <row r="632" spans="7:10" x14ac:dyDescent="0.3">
      <c r="G632" t="s">
        <v>947</v>
      </c>
      <c r="I632">
        <f t="shared" si="24"/>
        <v>0</v>
      </c>
      <c r="J632">
        <f t="shared" si="25"/>
        <v>1</v>
      </c>
    </row>
    <row r="633" spans="7:10" x14ac:dyDescent="0.3">
      <c r="G633" t="s">
        <v>941</v>
      </c>
      <c r="I633">
        <f t="shared" si="24"/>
        <v>0</v>
      </c>
      <c r="J633">
        <f t="shared" si="25"/>
        <v>1</v>
      </c>
    </row>
    <row r="634" spans="7:10" x14ac:dyDescent="0.3">
      <c r="G634" t="s">
        <v>977</v>
      </c>
      <c r="I634">
        <f t="shared" si="24"/>
        <v>0</v>
      </c>
      <c r="J634">
        <f t="shared" si="25"/>
        <v>1</v>
      </c>
    </row>
    <row r="635" spans="7:10" x14ac:dyDescent="0.3">
      <c r="G635" t="s">
        <v>921</v>
      </c>
      <c r="I635">
        <f t="shared" si="24"/>
        <v>0</v>
      </c>
      <c r="J635">
        <f t="shared" si="25"/>
        <v>1</v>
      </c>
    </row>
    <row r="636" spans="7:10" x14ac:dyDescent="0.3">
      <c r="G636" t="s">
        <v>953</v>
      </c>
      <c r="I636">
        <f t="shared" si="24"/>
        <v>0</v>
      </c>
      <c r="J636">
        <f t="shared" si="25"/>
        <v>1</v>
      </c>
    </row>
    <row r="637" spans="7:10" x14ac:dyDescent="0.3">
      <c r="G637" t="s">
        <v>861</v>
      </c>
      <c r="I637">
        <f t="shared" si="24"/>
        <v>0</v>
      </c>
      <c r="J637">
        <f t="shared" si="25"/>
        <v>1</v>
      </c>
    </row>
    <row r="638" spans="7:10" x14ac:dyDescent="0.3">
      <c r="G638" t="s">
        <v>956</v>
      </c>
      <c r="I638">
        <f t="shared" si="24"/>
        <v>0</v>
      </c>
      <c r="J638">
        <f t="shared" si="25"/>
        <v>1</v>
      </c>
    </row>
    <row r="639" spans="7:10" x14ac:dyDescent="0.3">
      <c r="G639" t="s">
        <v>863</v>
      </c>
      <c r="I639">
        <f t="shared" si="24"/>
        <v>0</v>
      </c>
      <c r="J639">
        <f t="shared" si="25"/>
        <v>1</v>
      </c>
    </row>
    <row r="640" spans="7:10" x14ac:dyDescent="0.3">
      <c r="G640" t="s">
        <v>912</v>
      </c>
      <c r="I640">
        <f t="shared" si="24"/>
        <v>0</v>
      </c>
      <c r="J640">
        <f t="shared" si="25"/>
        <v>1</v>
      </c>
    </row>
    <row r="641" spans="7:10" x14ac:dyDescent="0.3">
      <c r="G641" t="s">
        <v>930</v>
      </c>
      <c r="I641">
        <f t="shared" si="24"/>
        <v>0</v>
      </c>
      <c r="J641">
        <f t="shared" si="25"/>
        <v>1</v>
      </c>
    </row>
    <row r="642" spans="7:10" x14ac:dyDescent="0.3">
      <c r="G642" t="s">
        <v>860</v>
      </c>
      <c r="I642">
        <f t="shared" si="24"/>
        <v>0</v>
      </c>
      <c r="J642">
        <f t="shared" si="25"/>
        <v>1</v>
      </c>
    </row>
    <row r="643" spans="7:10" x14ac:dyDescent="0.3">
      <c r="G643" t="s">
        <v>965</v>
      </c>
      <c r="I643">
        <f t="shared" si="24"/>
        <v>0</v>
      </c>
      <c r="J643">
        <f t="shared" si="25"/>
        <v>1</v>
      </c>
    </row>
    <row r="644" spans="7:10" x14ac:dyDescent="0.3">
      <c r="G644" t="s">
        <v>940</v>
      </c>
      <c r="I644">
        <f t="shared" si="24"/>
        <v>0</v>
      </c>
      <c r="J644">
        <f t="shared" si="25"/>
        <v>1</v>
      </c>
    </row>
    <row r="645" spans="7:10" x14ac:dyDescent="0.3">
      <c r="G645" t="s">
        <v>848</v>
      </c>
      <c r="I645">
        <f t="shared" si="24"/>
        <v>0</v>
      </c>
      <c r="J645">
        <f t="shared" si="25"/>
        <v>1</v>
      </c>
    </row>
    <row r="646" spans="7:10" x14ac:dyDescent="0.3">
      <c r="G646" t="s">
        <v>946</v>
      </c>
      <c r="I646">
        <f t="shared" si="24"/>
        <v>0</v>
      </c>
      <c r="J646">
        <f t="shared" si="25"/>
        <v>1</v>
      </c>
    </row>
    <row r="647" spans="7:10" x14ac:dyDescent="0.3">
      <c r="G647" t="s">
        <v>1053</v>
      </c>
      <c r="I647">
        <f t="shared" si="24"/>
        <v>0</v>
      </c>
      <c r="J647">
        <f t="shared" si="25"/>
        <v>1</v>
      </c>
    </row>
    <row r="648" spans="7:10" x14ac:dyDescent="0.3">
      <c r="G648" t="s">
        <v>931</v>
      </c>
      <c r="I648">
        <f t="shared" si="24"/>
        <v>0</v>
      </c>
      <c r="J648">
        <f t="shared" si="25"/>
        <v>1</v>
      </c>
    </row>
    <row r="649" spans="7:10" x14ac:dyDescent="0.3">
      <c r="G649" t="s">
        <v>933</v>
      </c>
      <c r="I649">
        <f t="shared" si="24"/>
        <v>0</v>
      </c>
      <c r="J649">
        <f t="shared" si="25"/>
        <v>1</v>
      </c>
    </row>
    <row r="650" spans="7:10" x14ac:dyDescent="0.3">
      <c r="G650" t="s">
        <v>958</v>
      </c>
      <c r="I650">
        <f t="shared" si="24"/>
        <v>0</v>
      </c>
      <c r="J650">
        <f t="shared" si="25"/>
        <v>1</v>
      </c>
    </row>
    <row r="651" spans="7:10" x14ac:dyDescent="0.3">
      <c r="G651" t="s">
        <v>915</v>
      </c>
      <c r="I651">
        <f t="shared" si="24"/>
        <v>0</v>
      </c>
      <c r="J651">
        <f t="shared" si="25"/>
        <v>1</v>
      </c>
    </row>
    <row r="652" spans="7:10" x14ac:dyDescent="0.3">
      <c r="G652" t="s">
        <v>852</v>
      </c>
      <c r="I652">
        <f t="shared" si="24"/>
        <v>0</v>
      </c>
      <c r="J652">
        <f t="shared" si="25"/>
        <v>1</v>
      </c>
    </row>
    <row r="653" spans="7:10" x14ac:dyDescent="0.3">
      <c r="G653" t="s">
        <v>864</v>
      </c>
      <c r="I653">
        <f t="shared" si="24"/>
        <v>0</v>
      </c>
      <c r="J653">
        <f t="shared" si="25"/>
        <v>1</v>
      </c>
    </row>
    <row r="654" spans="7:10" x14ac:dyDescent="0.3">
      <c r="G654" t="s">
        <v>972</v>
      </c>
      <c r="I654">
        <f t="shared" si="24"/>
        <v>0</v>
      </c>
      <c r="J654">
        <f t="shared" si="25"/>
        <v>1</v>
      </c>
    </row>
    <row r="655" spans="7:10" x14ac:dyDescent="0.3">
      <c r="G655" t="s">
        <v>962</v>
      </c>
      <c r="I655">
        <f t="shared" si="24"/>
        <v>0</v>
      </c>
      <c r="J655">
        <f t="shared" si="25"/>
        <v>1</v>
      </c>
    </row>
    <row r="656" spans="7:10" x14ac:dyDescent="0.3">
      <c r="G656" t="s">
        <v>955</v>
      </c>
      <c r="I656">
        <f t="shared" si="24"/>
        <v>0</v>
      </c>
      <c r="J656">
        <f t="shared" si="25"/>
        <v>1</v>
      </c>
    </row>
    <row r="657" spans="7:10" x14ac:dyDescent="0.3">
      <c r="G657" t="s">
        <v>880</v>
      </c>
      <c r="I657">
        <f t="shared" si="24"/>
        <v>0</v>
      </c>
      <c r="J657">
        <f t="shared" si="25"/>
        <v>1</v>
      </c>
    </row>
    <row r="658" spans="7:10" x14ac:dyDescent="0.3">
      <c r="G658" t="s">
        <v>927</v>
      </c>
      <c r="I658">
        <f t="shared" si="24"/>
        <v>0</v>
      </c>
      <c r="J658">
        <f t="shared" si="25"/>
        <v>1</v>
      </c>
    </row>
    <row r="659" spans="7:10" x14ac:dyDescent="0.3">
      <c r="G659" t="s">
        <v>914</v>
      </c>
      <c r="H659" t="s">
        <v>944</v>
      </c>
      <c r="I659">
        <f t="shared" si="24"/>
        <v>1</v>
      </c>
      <c r="J659">
        <f t="shared" si="25"/>
        <v>0</v>
      </c>
    </row>
    <row r="660" spans="7:10" x14ac:dyDescent="0.3">
      <c r="G660" t="s">
        <v>923</v>
      </c>
      <c r="I660">
        <f t="shared" si="24"/>
        <v>0</v>
      </c>
      <c r="J660">
        <f t="shared" si="25"/>
        <v>1</v>
      </c>
    </row>
    <row r="661" spans="7:10" x14ac:dyDescent="0.3">
      <c r="G661" t="s">
        <v>928</v>
      </c>
      <c r="H661" t="s">
        <v>979</v>
      </c>
      <c r="I661">
        <f t="shared" si="24"/>
        <v>1</v>
      </c>
      <c r="J661">
        <f t="shared" si="25"/>
        <v>0</v>
      </c>
    </row>
    <row r="662" spans="7:10" x14ac:dyDescent="0.3">
      <c r="G662" t="s">
        <v>950</v>
      </c>
      <c r="I662">
        <f t="shared" si="24"/>
        <v>0</v>
      </c>
      <c r="J662">
        <f t="shared" si="25"/>
        <v>1</v>
      </c>
    </row>
    <row r="663" spans="7:10" x14ac:dyDescent="0.3">
      <c r="I663">
        <f t="shared" si="24"/>
        <v>0</v>
      </c>
      <c r="J663">
        <f t="shared" si="25"/>
        <v>1</v>
      </c>
    </row>
    <row r="664" spans="7:10" x14ac:dyDescent="0.3">
      <c r="I664">
        <f t="shared" si="24"/>
        <v>0</v>
      </c>
      <c r="J664">
        <f t="shared" si="25"/>
        <v>1</v>
      </c>
    </row>
    <row r="665" spans="7:10" x14ac:dyDescent="0.3">
      <c r="I665">
        <f t="shared" si="24"/>
        <v>0</v>
      </c>
      <c r="J665">
        <f t="shared" si="25"/>
        <v>1</v>
      </c>
    </row>
    <row r="666" spans="7:10" x14ac:dyDescent="0.3">
      <c r="I666">
        <f t="shared" si="24"/>
        <v>0</v>
      </c>
      <c r="J666">
        <f t="shared" si="25"/>
        <v>1</v>
      </c>
    </row>
    <row r="667" spans="7:10" x14ac:dyDescent="0.3">
      <c r="I667">
        <f t="shared" si="24"/>
        <v>0</v>
      </c>
      <c r="J667">
        <f t="shared" si="25"/>
        <v>1</v>
      </c>
    </row>
    <row r="668" spans="7:10" x14ac:dyDescent="0.3">
      <c r="I668">
        <f t="shared" si="24"/>
        <v>0</v>
      </c>
      <c r="J668">
        <f t="shared" si="25"/>
        <v>1</v>
      </c>
    </row>
    <row r="669" spans="7:10" x14ac:dyDescent="0.3">
      <c r="I669">
        <f t="shared" si="24"/>
        <v>0</v>
      </c>
      <c r="J669">
        <f t="shared" si="25"/>
        <v>1</v>
      </c>
    </row>
    <row r="670" spans="7:10" x14ac:dyDescent="0.3">
      <c r="I670">
        <f t="shared" si="24"/>
        <v>0</v>
      </c>
      <c r="J670">
        <f t="shared" si="25"/>
        <v>1</v>
      </c>
    </row>
    <row r="671" spans="7:10" x14ac:dyDescent="0.3">
      <c r="I671">
        <f t="shared" si="24"/>
        <v>0</v>
      </c>
      <c r="J671">
        <f t="shared" si="25"/>
        <v>1</v>
      </c>
    </row>
    <row r="672" spans="7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703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Backlog</vt:lpstr>
      <vt:lpstr>Cockpit</vt:lpstr>
      <vt:lpstr>Outputs --&gt;</vt:lpstr>
      <vt:lpstr>Top 100</vt:lpstr>
      <vt:lpstr>Player</vt:lpstr>
      <vt:lpstr>Expected Clean Sheets</vt:lpstr>
      <vt:lpstr>Expected Goals</vt:lpstr>
      <vt:lpstr>Expected Wins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Current squad</vt:lpstr>
      <vt:lpstr>Holdet.dk</vt:lpstr>
      <vt:lpstr>Rotowire</vt:lpstr>
      <vt:lpstr>Fivethirtyeight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2021-05-22T21:10:22Z</dcterms:modified>
</cp:coreProperties>
</file>